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ac\Documents\ЕАСУЗ\2022\04 Апрель\Ремонт 3го этажа\"/>
    </mc:Choice>
  </mc:AlternateContent>
  <bookViews>
    <workbookView xWindow="0" yWindow="0" windowWidth="28800" windowHeight="12030"/>
  </bookViews>
  <sheets>
    <sheet name="Дефектная ведомость" sheetId="6" r:id="rId1"/>
    <sheet name="RV_DATA" sheetId="8" state="hidden" r:id="rId2"/>
    <sheet name="Source" sheetId="1" state="hidden" r:id="rId3"/>
    <sheet name="SourceObSm" sheetId="2" state="hidden" r:id="rId4"/>
    <sheet name="SmtRes" sheetId="3" state="hidden" r:id="rId5"/>
    <sheet name="EtalonRes" sheetId="4" state="hidden" r:id="rId6"/>
  </sheets>
  <definedNames>
    <definedName name="_xlnm.Print_Titles" localSheetId="0">'Дефектная ведомость'!$10:$10</definedName>
    <definedName name="_xlnm.Print_Area" localSheetId="0">'Дефектная ведомость'!$A$1:$E$402</definedName>
  </definedNames>
  <calcPr calcId="162913"/>
</workbook>
</file>

<file path=xl/calcChain.xml><?xml version="1.0" encoding="utf-8"?>
<calcChain xmlns="http://schemas.openxmlformats.org/spreadsheetml/2006/main">
  <c r="U456" i="8" l="1"/>
  <c r="S456" i="8"/>
  <c r="T456" i="8" s="1"/>
  <c r="P456" i="8"/>
  <c r="R456" i="8" s="1"/>
  <c r="O456" i="8"/>
  <c r="N456" i="8"/>
  <c r="M456" i="8"/>
  <c r="K456" i="8"/>
  <c r="I456" i="8"/>
  <c r="H456" i="8"/>
  <c r="G456" i="8"/>
  <c r="F456" i="8"/>
  <c r="E456" i="8"/>
  <c r="D456" i="8"/>
  <c r="A456" i="8"/>
  <c r="G455" i="8"/>
  <c r="A455" i="8"/>
  <c r="U454" i="8"/>
  <c r="S454" i="8"/>
  <c r="T454" i="8" s="1"/>
  <c r="R454" i="8"/>
  <c r="P454" i="8"/>
  <c r="O454" i="8"/>
  <c r="N454" i="8"/>
  <c r="M454" i="8"/>
  <c r="K454" i="8"/>
  <c r="I454" i="8"/>
  <c r="H454" i="8"/>
  <c r="G454" i="8"/>
  <c r="F454" i="8"/>
  <c r="E454" i="8"/>
  <c r="D454" i="8"/>
  <c r="A454" i="8"/>
  <c r="U453" i="8"/>
  <c r="R453" i="8"/>
  <c r="Q453" i="8"/>
  <c r="T453" i="8" s="1"/>
  <c r="S453" i="8"/>
  <c r="P453" i="8"/>
  <c r="O453" i="8"/>
  <c r="M453" i="8"/>
  <c r="L453" i="8"/>
  <c r="N453" i="8"/>
  <c r="K453" i="8"/>
  <c r="J453" i="8"/>
  <c r="I453" i="8"/>
  <c r="H453" i="8"/>
  <c r="G453" i="8"/>
  <c r="F453" i="8"/>
  <c r="E453" i="8"/>
  <c r="U452" i="8"/>
  <c r="T452" i="8"/>
  <c r="R452" i="8"/>
  <c r="Q452" i="8"/>
  <c r="S452" i="8"/>
  <c r="P452" i="8"/>
  <c r="O452" i="8"/>
  <c r="M452" i="8"/>
  <c r="L452" i="8"/>
  <c r="N452" i="8"/>
  <c r="K452" i="8"/>
  <c r="J452" i="8"/>
  <c r="I452" i="8"/>
  <c r="H452" i="8"/>
  <c r="G452" i="8"/>
  <c r="F452" i="8"/>
  <c r="E452" i="8"/>
  <c r="U451" i="8"/>
  <c r="T451" i="8"/>
  <c r="Q451" i="8"/>
  <c r="R451" i="8" s="1"/>
  <c r="S451" i="8"/>
  <c r="P451" i="8"/>
  <c r="O451" i="8"/>
  <c r="M451" i="8"/>
  <c r="L451" i="8"/>
  <c r="N451" i="8"/>
  <c r="K451" i="8"/>
  <c r="J451" i="8"/>
  <c r="I451" i="8"/>
  <c r="H451" i="8"/>
  <c r="G451" i="8"/>
  <c r="F451" i="8"/>
  <c r="E451" i="8"/>
  <c r="G450" i="8"/>
  <c r="A450" i="8"/>
  <c r="U449" i="8"/>
  <c r="S449" i="8"/>
  <c r="T449" i="8" s="1"/>
  <c r="R449" i="8"/>
  <c r="P449" i="8"/>
  <c r="O449" i="8"/>
  <c r="N449" i="8"/>
  <c r="M449" i="8"/>
  <c r="K449" i="8"/>
  <c r="I449" i="8"/>
  <c r="H449" i="8"/>
  <c r="G449" i="8"/>
  <c r="F449" i="8"/>
  <c r="E449" i="8"/>
  <c r="D449" i="8"/>
  <c r="A449" i="8"/>
  <c r="U448" i="8"/>
  <c r="Q448" i="8"/>
  <c r="S448" i="8"/>
  <c r="P448" i="8"/>
  <c r="O448" i="8"/>
  <c r="L448" i="8"/>
  <c r="M448" i="8" s="1"/>
  <c r="N448" i="8"/>
  <c r="K448" i="8"/>
  <c r="J448" i="8"/>
  <c r="I448" i="8"/>
  <c r="H448" i="8"/>
  <c r="G448" i="8"/>
  <c r="F448" i="8"/>
  <c r="E448" i="8"/>
  <c r="U447" i="8"/>
  <c r="Q447" i="8"/>
  <c r="S447" i="8"/>
  <c r="P447" i="8"/>
  <c r="L447" i="8"/>
  <c r="O447" i="8" s="1"/>
  <c r="N447" i="8"/>
  <c r="K447" i="8"/>
  <c r="J447" i="8"/>
  <c r="I447" i="8"/>
  <c r="H447" i="8"/>
  <c r="G447" i="8"/>
  <c r="F447" i="8"/>
  <c r="E447" i="8"/>
  <c r="U446" i="8"/>
  <c r="Q446" i="8"/>
  <c r="S446" i="8"/>
  <c r="P446" i="8"/>
  <c r="O446" i="8"/>
  <c r="M446" i="8"/>
  <c r="L446" i="8"/>
  <c r="N446" i="8"/>
  <c r="K446" i="8"/>
  <c r="J446" i="8"/>
  <c r="I446" i="8"/>
  <c r="H446" i="8"/>
  <c r="G446" i="8"/>
  <c r="F446" i="8"/>
  <c r="E446" i="8"/>
  <c r="U445" i="8"/>
  <c r="T445" i="8"/>
  <c r="R445" i="8"/>
  <c r="Q445" i="8"/>
  <c r="S445" i="8"/>
  <c r="P445" i="8"/>
  <c r="O445" i="8"/>
  <c r="L445" i="8"/>
  <c r="M445" i="8" s="1"/>
  <c r="N445" i="8"/>
  <c r="K445" i="8"/>
  <c r="J445" i="8"/>
  <c r="I445" i="8"/>
  <c r="H445" i="8"/>
  <c r="G445" i="8"/>
  <c r="F445" i="8"/>
  <c r="E445" i="8"/>
  <c r="U444" i="8"/>
  <c r="T444" i="8"/>
  <c r="S444" i="8"/>
  <c r="P444" i="8"/>
  <c r="O444" i="8"/>
  <c r="N444" i="8"/>
  <c r="K444" i="8"/>
  <c r="M444" i="8" s="1"/>
  <c r="I444" i="8"/>
  <c r="H444" i="8"/>
  <c r="G444" i="8"/>
  <c r="F444" i="8"/>
  <c r="E444" i="8"/>
  <c r="D444" i="8"/>
  <c r="A444" i="8"/>
  <c r="U443" i="8"/>
  <c r="S443" i="8"/>
  <c r="T443" i="8" s="1"/>
  <c r="P443" i="8"/>
  <c r="N443" i="8"/>
  <c r="O443" i="8" s="1"/>
  <c r="M443" i="8"/>
  <c r="K443" i="8"/>
  <c r="I443" i="8"/>
  <c r="H443" i="8"/>
  <c r="G443" i="8"/>
  <c r="F443" i="8"/>
  <c r="E443" i="8"/>
  <c r="D443" i="8"/>
  <c r="A443" i="8"/>
  <c r="U442" i="8"/>
  <c r="S442" i="8"/>
  <c r="T442" i="8" s="1"/>
  <c r="P442" i="8"/>
  <c r="R442" i="8" s="1"/>
  <c r="O442" i="8"/>
  <c r="N442" i="8"/>
  <c r="K442" i="8"/>
  <c r="M442" i="8" s="1"/>
  <c r="I442" i="8"/>
  <c r="H442" i="8"/>
  <c r="G442" i="8"/>
  <c r="F442" i="8"/>
  <c r="E442" i="8"/>
  <c r="D442" i="8"/>
  <c r="A442" i="8"/>
  <c r="U441" i="8"/>
  <c r="T441" i="8"/>
  <c r="R441" i="8"/>
  <c r="Q441" i="8"/>
  <c r="S441" i="8"/>
  <c r="P441" i="8"/>
  <c r="L441" i="8"/>
  <c r="O441" i="8" s="1"/>
  <c r="N441" i="8"/>
  <c r="K441" i="8"/>
  <c r="J441" i="8"/>
  <c r="I441" i="8"/>
  <c r="H441" i="8"/>
  <c r="G441" i="8"/>
  <c r="F441" i="8"/>
  <c r="E441" i="8"/>
  <c r="U440" i="8"/>
  <c r="Q440" i="8"/>
  <c r="R440" i="8" s="1"/>
  <c r="S440" i="8"/>
  <c r="P440" i="8"/>
  <c r="L440" i="8"/>
  <c r="O440" i="8" s="1"/>
  <c r="N440" i="8"/>
  <c r="K440" i="8"/>
  <c r="J440" i="8"/>
  <c r="I440" i="8"/>
  <c r="H440" i="8"/>
  <c r="G440" i="8"/>
  <c r="F440" i="8"/>
  <c r="E440" i="8"/>
  <c r="U439" i="8"/>
  <c r="Q439" i="8"/>
  <c r="T439" i="8" s="1"/>
  <c r="S439" i="8"/>
  <c r="P439" i="8"/>
  <c r="L439" i="8"/>
  <c r="O439" i="8" s="1"/>
  <c r="N439" i="8"/>
  <c r="K439" i="8"/>
  <c r="J439" i="8"/>
  <c r="I439" i="8"/>
  <c r="H439" i="8"/>
  <c r="G439" i="8"/>
  <c r="F439" i="8"/>
  <c r="E439" i="8"/>
  <c r="U438" i="8"/>
  <c r="Q438" i="8"/>
  <c r="S438" i="8"/>
  <c r="P438" i="8"/>
  <c r="O438" i="8"/>
  <c r="M438" i="8"/>
  <c r="L438" i="8"/>
  <c r="N438" i="8"/>
  <c r="K438" i="8"/>
  <c r="J438" i="8"/>
  <c r="I438" i="8"/>
  <c r="H438" i="8"/>
  <c r="G438" i="8"/>
  <c r="F438" i="8"/>
  <c r="E438" i="8"/>
  <c r="U437" i="8"/>
  <c r="T437" i="8"/>
  <c r="R437" i="8"/>
  <c r="Q437" i="8"/>
  <c r="S437" i="8"/>
  <c r="P437" i="8"/>
  <c r="O437" i="8"/>
  <c r="L437" i="8"/>
  <c r="M437" i="8" s="1"/>
  <c r="N437" i="8"/>
  <c r="K437" i="8"/>
  <c r="J437" i="8"/>
  <c r="I437" i="8"/>
  <c r="H437" i="8"/>
  <c r="G437" i="8"/>
  <c r="F437" i="8"/>
  <c r="E437" i="8"/>
  <c r="U436" i="8"/>
  <c r="S436" i="8"/>
  <c r="T436" i="8" s="1"/>
  <c r="P436" i="8"/>
  <c r="O436" i="8"/>
  <c r="N436" i="8"/>
  <c r="K436" i="8"/>
  <c r="M436" i="8" s="1"/>
  <c r="I436" i="8"/>
  <c r="R436" i="8" s="1"/>
  <c r="H436" i="8"/>
  <c r="G436" i="8"/>
  <c r="F436" i="8"/>
  <c r="E436" i="8"/>
  <c r="D436" i="8"/>
  <c r="A436" i="8"/>
  <c r="U435" i="8"/>
  <c r="S435" i="8"/>
  <c r="T435" i="8" s="1"/>
  <c r="P435" i="8"/>
  <c r="O435" i="8"/>
  <c r="N435" i="8"/>
  <c r="K435" i="8"/>
  <c r="M435" i="8" s="1"/>
  <c r="I435" i="8"/>
  <c r="R435" i="8" s="1"/>
  <c r="H435" i="8"/>
  <c r="G435" i="8"/>
  <c r="F435" i="8"/>
  <c r="E435" i="8"/>
  <c r="D435" i="8"/>
  <c r="A435" i="8"/>
  <c r="U434" i="8"/>
  <c r="S434" i="8"/>
  <c r="T434" i="8" s="1"/>
  <c r="P434" i="8"/>
  <c r="O434" i="8"/>
  <c r="N434" i="8"/>
  <c r="M434" i="8"/>
  <c r="K434" i="8"/>
  <c r="I434" i="8"/>
  <c r="R434" i="8" s="1"/>
  <c r="H434" i="8"/>
  <c r="G434" i="8"/>
  <c r="F434" i="8"/>
  <c r="E434" i="8"/>
  <c r="D434" i="8"/>
  <c r="A434" i="8"/>
  <c r="U433" i="8"/>
  <c r="T433" i="8"/>
  <c r="R433" i="8"/>
  <c r="Q433" i="8"/>
  <c r="S433" i="8"/>
  <c r="P433" i="8"/>
  <c r="M433" i="8"/>
  <c r="L433" i="8"/>
  <c r="O433" i="8" s="1"/>
  <c r="N433" i="8"/>
  <c r="K433" i="8"/>
  <c r="J433" i="8"/>
  <c r="I433" i="8"/>
  <c r="H433" i="8"/>
  <c r="G433" i="8"/>
  <c r="F433" i="8"/>
  <c r="E433" i="8"/>
  <c r="U432" i="8"/>
  <c r="T432" i="8"/>
  <c r="R432" i="8"/>
  <c r="Q432" i="8"/>
  <c r="S432" i="8"/>
  <c r="P432" i="8"/>
  <c r="O432" i="8"/>
  <c r="L432" i="8"/>
  <c r="M432" i="8" s="1"/>
  <c r="N432" i="8"/>
  <c r="K432" i="8"/>
  <c r="J432" i="8"/>
  <c r="I432" i="8"/>
  <c r="H432" i="8"/>
  <c r="G432" i="8"/>
  <c r="F432" i="8"/>
  <c r="E432" i="8"/>
  <c r="U431" i="8"/>
  <c r="T431" i="8"/>
  <c r="R431" i="8"/>
  <c r="Q431" i="8"/>
  <c r="S431" i="8"/>
  <c r="P431" i="8"/>
  <c r="L431" i="8"/>
  <c r="O431" i="8" s="1"/>
  <c r="N431" i="8"/>
  <c r="K431" i="8"/>
  <c r="J431" i="8"/>
  <c r="I431" i="8"/>
  <c r="H431" i="8"/>
  <c r="G431" i="8"/>
  <c r="F431" i="8"/>
  <c r="E431" i="8"/>
  <c r="U430" i="8"/>
  <c r="S430" i="8"/>
  <c r="P430" i="8"/>
  <c r="N430" i="8"/>
  <c r="K430" i="8"/>
  <c r="I430" i="8"/>
  <c r="H430" i="8"/>
  <c r="G430" i="8"/>
  <c r="F430" i="8"/>
  <c r="E430" i="8"/>
  <c r="D430" i="8"/>
  <c r="A430" i="8"/>
  <c r="U429" i="8"/>
  <c r="T429" i="8"/>
  <c r="S429" i="8"/>
  <c r="P429" i="8"/>
  <c r="O429" i="8"/>
  <c r="N429" i="8"/>
  <c r="M429" i="8"/>
  <c r="K429" i="8"/>
  <c r="I429" i="8"/>
  <c r="H429" i="8"/>
  <c r="G429" i="8"/>
  <c r="F429" i="8"/>
  <c r="E429" i="8"/>
  <c r="D429" i="8"/>
  <c r="A429" i="8"/>
  <c r="U428" i="8"/>
  <c r="T428" i="8"/>
  <c r="R428" i="8"/>
  <c r="Q428" i="8"/>
  <c r="S428" i="8"/>
  <c r="P428" i="8"/>
  <c r="O428" i="8"/>
  <c r="L428" i="8"/>
  <c r="M428" i="8" s="1"/>
  <c r="N428" i="8"/>
  <c r="K428" i="8"/>
  <c r="J428" i="8"/>
  <c r="I428" i="8"/>
  <c r="H428" i="8"/>
  <c r="G428" i="8"/>
  <c r="F428" i="8"/>
  <c r="E428" i="8"/>
  <c r="U427" i="8"/>
  <c r="T427" i="8"/>
  <c r="Q427" i="8"/>
  <c r="R427" i="8" s="1"/>
  <c r="S427" i="8"/>
  <c r="P427" i="8"/>
  <c r="O427" i="8"/>
  <c r="L427" i="8"/>
  <c r="M427" i="8" s="1"/>
  <c r="N427" i="8"/>
  <c r="K427" i="8"/>
  <c r="J427" i="8"/>
  <c r="I427" i="8"/>
  <c r="H427" i="8"/>
  <c r="G427" i="8"/>
  <c r="F427" i="8"/>
  <c r="E427" i="8"/>
  <c r="U426" i="8"/>
  <c r="R426" i="8"/>
  <c r="Q426" i="8"/>
  <c r="T426" i="8" s="1"/>
  <c r="S426" i="8"/>
  <c r="P426" i="8"/>
  <c r="O426" i="8"/>
  <c r="L426" i="8"/>
  <c r="M426" i="8" s="1"/>
  <c r="N426" i="8"/>
  <c r="K426" i="8"/>
  <c r="J426" i="8"/>
  <c r="I426" i="8"/>
  <c r="H426" i="8"/>
  <c r="G426" i="8"/>
  <c r="F426" i="8"/>
  <c r="E426" i="8"/>
  <c r="U425" i="8"/>
  <c r="T425" i="8"/>
  <c r="R425" i="8"/>
  <c r="Q425" i="8"/>
  <c r="S425" i="8"/>
  <c r="P425" i="8"/>
  <c r="O425" i="8"/>
  <c r="M425" i="8"/>
  <c r="L425" i="8"/>
  <c r="N425" i="8"/>
  <c r="K425" i="8"/>
  <c r="J425" i="8"/>
  <c r="I425" i="8"/>
  <c r="H425" i="8"/>
  <c r="G425" i="8"/>
  <c r="F425" i="8"/>
  <c r="E425" i="8"/>
  <c r="U424" i="8"/>
  <c r="Q424" i="8"/>
  <c r="S424" i="8"/>
  <c r="P424" i="8"/>
  <c r="L424" i="8"/>
  <c r="M424" i="8" s="1"/>
  <c r="N424" i="8"/>
  <c r="K424" i="8"/>
  <c r="J424" i="8"/>
  <c r="I424" i="8"/>
  <c r="H424" i="8"/>
  <c r="G424" i="8"/>
  <c r="F424" i="8"/>
  <c r="E424" i="8"/>
  <c r="G423" i="8"/>
  <c r="A423" i="8"/>
  <c r="U422" i="8"/>
  <c r="T422" i="8"/>
  <c r="S422" i="8"/>
  <c r="P422" i="8"/>
  <c r="O422" i="8"/>
  <c r="N422" i="8"/>
  <c r="M422" i="8"/>
  <c r="K422" i="8"/>
  <c r="I422" i="8"/>
  <c r="H422" i="8"/>
  <c r="G422" i="8"/>
  <c r="F422" i="8"/>
  <c r="E422" i="8"/>
  <c r="D422" i="8"/>
  <c r="A422" i="8"/>
  <c r="U421" i="8"/>
  <c r="T421" i="8"/>
  <c r="R421" i="8"/>
  <c r="Q421" i="8"/>
  <c r="S421" i="8"/>
  <c r="P421" i="8"/>
  <c r="O421" i="8"/>
  <c r="M421" i="8"/>
  <c r="L421" i="8"/>
  <c r="N421" i="8"/>
  <c r="K421" i="8"/>
  <c r="J421" i="8"/>
  <c r="I421" i="8"/>
  <c r="H421" i="8"/>
  <c r="G421" i="8"/>
  <c r="F421" i="8"/>
  <c r="E421" i="8"/>
  <c r="U420" i="8"/>
  <c r="T420" i="8"/>
  <c r="R420" i="8"/>
  <c r="Q420" i="8"/>
  <c r="S420" i="8"/>
  <c r="P420" i="8"/>
  <c r="L420" i="8"/>
  <c r="N420" i="8"/>
  <c r="K420" i="8"/>
  <c r="J420" i="8"/>
  <c r="I420" i="8"/>
  <c r="H420" i="8"/>
  <c r="G420" i="8"/>
  <c r="F420" i="8"/>
  <c r="E420" i="8"/>
  <c r="U419" i="8"/>
  <c r="Q419" i="8"/>
  <c r="R419" i="8" s="1"/>
  <c r="S419" i="8"/>
  <c r="P419" i="8"/>
  <c r="L419" i="8"/>
  <c r="N419" i="8"/>
  <c r="K419" i="8"/>
  <c r="J419" i="8"/>
  <c r="I419" i="8"/>
  <c r="H419" i="8"/>
  <c r="G419" i="8"/>
  <c r="F419" i="8"/>
  <c r="E419" i="8"/>
  <c r="U418" i="8"/>
  <c r="Q418" i="8"/>
  <c r="T418" i="8" s="1"/>
  <c r="S418" i="8"/>
  <c r="P418" i="8"/>
  <c r="L418" i="8"/>
  <c r="N418" i="8"/>
  <c r="K418" i="8"/>
  <c r="J418" i="8"/>
  <c r="I418" i="8"/>
  <c r="H418" i="8"/>
  <c r="G418" i="8"/>
  <c r="F418" i="8"/>
  <c r="E418" i="8"/>
  <c r="U417" i="8"/>
  <c r="S417" i="8"/>
  <c r="T417" i="8" s="1"/>
  <c r="P417" i="8"/>
  <c r="R417" i="8" s="1"/>
  <c r="O417" i="8"/>
  <c r="N417" i="8"/>
  <c r="M417" i="8"/>
  <c r="K417" i="8"/>
  <c r="I417" i="8"/>
  <c r="H417" i="8"/>
  <c r="G417" i="8"/>
  <c r="F417" i="8"/>
  <c r="E417" i="8"/>
  <c r="D417" i="8"/>
  <c r="A417" i="8"/>
  <c r="U416" i="8"/>
  <c r="S416" i="8"/>
  <c r="T416" i="8" s="1"/>
  <c r="P416" i="8"/>
  <c r="R416" i="8" s="1"/>
  <c r="O416" i="8"/>
  <c r="N416" i="8"/>
  <c r="M416" i="8"/>
  <c r="K416" i="8"/>
  <c r="I416" i="8"/>
  <c r="H416" i="8"/>
  <c r="G416" i="8"/>
  <c r="F416" i="8"/>
  <c r="E416" i="8"/>
  <c r="D416" i="8"/>
  <c r="A416" i="8"/>
  <c r="U415" i="8"/>
  <c r="S415" i="8"/>
  <c r="P415" i="8"/>
  <c r="R415" i="8" s="1"/>
  <c r="O415" i="8"/>
  <c r="N415" i="8"/>
  <c r="K415" i="8"/>
  <c r="I415" i="8"/>
  <c r="H415" i="8"/>
  <c r="G415" i="8"/>
  <c r="F415" i="8"/>
  <c r="E415" i="8"/>
  <c r="D415" i="8"/>
  <c r="A415" i="8"/>
  <c r="U414" i="8"/>
  <c r="Q414" i="8"/>
  <c r="T414" i="8" s="1"/>
  <c r="S414" i="8"/>
  <c r="P414" i="8"/>
  <c r="M414" i="8"/>
  <c r="L414" i="8"/>
  <c r="O414" i="8" s="1"/>
  <c r="N414" i="8"/>
  <c r="K414" i="8"/>
  <c r="J414" i="8"/>
  <c r="I414" i="8"/>
  <c r="H414" i="8"/>
  <c r="G414" i="8"/>
  <c r="F414" i="8"/>
  <c r="E414" i="8"/>
  <c r="U413" i="8"/>
  <c r="Q413" i="8"/>
  <c r="S413" i="8"/>
  <c r="P413" i="8"/>
  <c r="O413" i="8"/>
  <c r="M413" i="8"/>
  <c r="L413" i="8"/>
  <c r="N413" i="8"/>
  <c r="K413" i="8"/>
  <c r="J413" i="8"/>
  <c r="I413" i="8"/>
  <c r="H413" i="8"/>
  <c r="G413" i="8"/>
  <c r="F413" i="8"/>
  <c r="E413" i="8"/>
  <c r="U412" i="8"/>
  <c r="T412" i="8"/>
  <c r="R412" i="8"/>
  <c r="Q412" i="8"/>
  <c r="S412" i="8"/>
  <c r="P412" i="8"/>
  <c r="O412" i="8"/>
  <c r="M412" i="8"/>
  <c r="L412" i="8"/>
  <c r="N412" i="8"/>
  <c r="K412" i="8"/>
  <c r="J412" i="8"/>
  <c r="I412" i="8"/>
  <c r="H412" i="8"/>
  <c r="G412" i="8"/>
  <c r="F412" i="8"/>
  <c r="E412" i="8"/>
  <c r="U411" i="8"/>
  <c r="T411" i="8"/>
  <c r="R411" i="8"/>
  <c r="Q411" i="8"/>
  <c r="S411" i="8"/>
  <c r="P411" i="8"/>
  <c r="L411" i="8"/>
  <c r="O411" i="8" s="1"/>
  <c r="N411" i="8"/>
  <c r="K411" i="8"/>
  <c r="J411" i="8"/>
  <c r="I411" i="8"/>
  <c r="H411" i="8"/>
  <c r="G411" i="8"/>
  <c r="F411" i="8"/>
  <c r="E411" i="8"/>
  <c r="U410" i="8"/>
  <c r="Q410" i="8"/>
  <c r="S410" i="8"/>
  <c r="P410" i="8"/>
  <c r="L410" i="8"/>
  <c r="N410" i="8"/>
  <c r="K410" i="8"/>
  <c r="J410" i="8"/>
  <c r="I410" i="8"/>
  <c r="H410" i="8"/>
  <c r="G410" i="8"/>
  <c r="F410" i="8"/>
  <c r="E410" i="8"/>
  <c r="U409" i="8"/>
  <c r="S409" i="8"/>
  <c r="T409" i="8" s="1"/>
  <c r="R409" i="8"/>
  <c r="P409" i="8"/>
  <c r="N409" i="8"/>
  <c r="M409" i="8"/>
  <c r="K409" i="8"/>
  <c r="I409" i="8"/>
  <c r="H409" i="8"/>
  <c r="G409" i="8"/>
  <c r="F409" i="8"/>
  <c r="E409" i="8"/>
  <c r="D409" i="8"/>
  <c r="A409" i="8"/>
  <c r="U408" i="8"/>
  <c r="S408" i="8"/>
  <c r="T408" i="8" s="1"/>
  <c r="R408" i="8"/>
  <c r="P408" i="8"/>
  <c r="N408" i="8"/>
  <c r="M408" i="8"/>
  <c r="K408" i="8"/>
  <c r="I408" i="8"/>
  <c r="H408" i="8"/>
  <c r="G408" i="8"/>
  <c r="F408" i="8"/>
  <c r="E408" i="8"/>
  <c r="D408" i="8"/>
  <c r="A408" i="8"/>
  <c r="U407" i="8"/>
  <c r="S407" i="8"/>
  <c r="T407" i="8" s="1"/>
  <c r="R407" i="8"/>
  <c r="P407" i="8"/>
  <c r="O407" i="8"/>
  <c r="N407" i="8"/>
  <c r="M407" i="8"/>
  <c r="K407" i="8"/>
  <c r="I407" i="8"/>
  <c r="H407" i="8"/>
  <c r="G407" i="8"/>
  <c r="F407" i="8"/>
  <c r="E407" i="8"/>
  <c r="D407" i="8"/>
  <c r="A407" i="8"/>
  <c r="U406" i="8"/>
  <c r="R406" i="8"/>
  <c r="Q406" i="8"/>
  <c r="T406" i="8" s="1"/>
  <c r="S406" i="8"/>
  <c r="P406" i="8"/>
  <c r="O406" i="8"/>
  <c r="M406" i="8"/>
  <c r="L406" i="8"/>
  <c r="N406" i="8"/>
  <c r="K406" i="8"/>
  <c r="J406" i="8"/>
  <c r="I406" i="8"/>
  <c r="H406" i="8"/>
  <c r="G406" i="8"/>
  <c r="F406" i="8"/>
  <c r="E406" i="8"/>
  <c r="U405" i="8"/>
  <c r="T405" i="8"/>
  <c r="R405" i="8"/>
  <c r="Q405" i="8"/>
  <c r="S405" i="8"/>
  <c r="P405" i="8"/>
  <c r="O405" i="8"/>
  <c r="M405" i="8"/>
  <c r="L405" i="8"/>
  <c r="N405" i="8"/>
  <c r="K405" i="8"/>
  <c r="J405" i="8"/>
  <c r="I405" i="8"/>
  <c r="H405" i="8"/>
  <c r="G405" i="8"/>
  <c r="F405" i="8"/>
  <c r="E405" i="8"/>
  <c r="U404" i="8"/>
  <c r="T404" i="8"/>
  <c r="R404" i="8"/>
  <c r="Q404" i="8"/>
  <c r="S404" i="8"/>
  <c r="P404" i="8"/>
  <c r="L404" i="8"/>
  <c r="N404" i="8"/>
  <c r="K404" i="8"/>
  <c r="J404" i="8"/>
  <c r="I404" i="8"/>
  <c r="H404" i="8"/>
  <c r="G404" i="8"/>
  <c r="F404" i="8"/>
  <c r="E404" i="8"/>
  <c r="U403" i="8"/>
  <c r="S403" i="8"/>
  <c r="P403" i="8"/>
  <c r="R403" i="8" s="1"/>
  <c r="O403" i="8"/>
  <c r="N403" i="8"/>
  <c r="K403" i="8"/>
  <c r="M403" i="8" s="1"/>
  <c r="I403" i="8"/>
  <c r="T403" i="8" s="1"/>
  <c r="H403" i="8"/>
  <c r="G403" i="8"/>
  <c r="F403" i="8"/>
  <c r="E403" i="8"/>
  <c r="D403" i="8"/>
  <c r="A403" i="8"/>
  <c r="U402" i="8"/>
  <c r="S402" i="8"/>
  <c r="R402" i="8"/>
  <c r="P402" i="8"/>
  <c r="O402" i="8"/>
  <c r="N402" i="8"/>
  <c r="M402" i="8"/>
  <c r="K402" i="8"/>
  <c r="I402" i="8"/>
  <c r="T402" i="8" s="1"/>
  <c r="H402" i="8"/>
  <c r="G402" i="8"/>
  <c r="F402" i="8"/>
  <c r="E402" i="8"/>
  <c r="D402" i="8"/>
  <c r="A402" i="8"/>
  <c r="U401" i="8"/>
  <c r="Q401" i="8"/>
  <c r="S401" i="8"/>
  <c r="P401" i="8"/>
  <c r="L401" i="8"/>
  <c r="O401" i="8" s="1"/>
  <c r="N401" i="8"/>
  <c r="K401" i="8"/>
  <c r="J401" i="8"/>
  <c r="I401" i="8"/>
  <c r="H401" i="8"/>
  <c r="G401" i="8"/>
  <c r="F401" i="8"/>
  <c r="E401" i="8"/>
  <c r="U400" i="8"/>
  <c r="Q400" i="8"/>
  <c r="T400" i="8" s="1"/>
  <c r="S400" i="8"/>
  <c r="P400" i="8"/>
  <c r="O400" i="8"/>
  <c r="M400" i="8"/>
  <c r="L400" i="8"/>
  <c r="N400" i="8"/>
  <c r="K400" i="8"/>
  <c r="J400" i="8"/>
  <c r="I400" i="8"/>
  <c r="H400" i="8"/>
  <c r="G400" i="8"/>
  <c r="F400" i="8"/>
  <c r="E400" i="8"/>
  <c r="U399" i="8"/>
  <c r="T399" i="8"/>
  <c r="R399" i="8"/>
  <c r="Q399" i="8"/>
  <c r="S399" i="8"/>
  <c r="P399" i="8"/>
  <c r="O399" i="8"/>
  <c r="M399" i="8"/>
  <c r="L399" i="8"/>
  <c r="N399" i="8"/>
  <c r="K399" i="8"/>
  <c r="J399" i="8"/>
  <c r="I399" i="8"/>
  <c r="H399" i="8"/>
  <c r="G399" i="8"/>
  <c r="F399" i="8"/>
  <c r="E399" i="8"/>
  <c r="U398" i="8"/>
  <c r="T398" i="8"/>
  <c r="R398" i="8"/>
  <c r="Q398" i="8"/>
  <c r="S398" i="8"/>
  <c r="P398" i="8"/>
  <c r="L398" i="8"/>
  <c r="N398" i="8"/>
  <c r="K398" i="8"/>
  <c r="J398" i="8"/>
  <c r="I398" i="8"/>
  <c r="H398" i="8"/>
  <c r="G398" i="8"/>
  <c r="F398" i="8"/>
  <c r="E398" i="8"/>
  <c r="U397" i="8"/>
  <c r="Q397" i="8"/>
  <c r="S397" i="8"/>
  <c r="P397" i="8"/>
  <c r="M397" i="8"/>
  <c r="L397" i="8"/>
  <c r="O397" i="8" s="1"/>
  <c r="N397" i="8"/>
  <c r="K397" i="8"/>
  <c r="J397" i="8"/>
  <c r="I397" i="8"/>
  <c r="H397" i="8"/>
  <c r="G397" i="8"/>
  <c r="F397" i="8"/>
  <c r="E397" i="8"/>
  <c r="G396" i="8"/>
  <c r="A396" i="8"/>
  <c r="U395" i="8"/>
  <c r="S395" i="8"/>
  <c r="P395" i="8"/>
  <c r="O395" i="8"/>
  <c r="N395" i="8"/>
  <c r="M395" i="8"/>
  <c r="K395" i="8"/>
  <c r="I395" i="8"/>
  <c r="H395" i="8"/>
  <c r="G395" i="8"/>
  <c r="F395" i="8"/>
  <c r="E395" i="8"/>
  <c r="D395" i="8"/>
  <c r="A395" i="8"/>
  <c r="U394" i="8"/>
  <c r="T394" i="8"/>
  <c r="S394" i="8"/>
  <c r="P394" i="8"/>
  <c r="R394" i="8" s="1"/>
  <c r="O394" i="8"/>
  <c r="N394" i="8"/>
  <c r="K394" i="8"/>
  <c r="M394" i="8" s="1"/>
  <c r="I394" i="8"/>
  <c r="H394" i="8"/>
  <c r="G394" i="8"/>
  <c r="F394" i="8"/>
  <c r="E394" i="8"/>
  <c r="D394" i="8"/>
  <c r="A394" i="8"/>
  <c r="U393" i="8"/>
  <c r="S393" i="8"/>
  <c r="P393" i="8"/>
  <c r="R393" i="8" s="1"/>
  <c r="N393" i="8"/>
  <c r="K393" i="8"/>
  <c r="I393" i="8"/>
  <c r="H393" i="8"/>
  <c r="G393" i="8"/>
  <c r="F393" i="8"/>
  <c r="E393" i="8"/>
  <c r="D393" i="8"/>
  <c r="A393" i="8"/>
  <c r="U392" i="8"/>
  <c r="T392" i="8"/>
  <c r="S392" i="8"/>
  <c r="P392" i="8"/>
  <c r="O392" i="8"/>
  <c r="N392" i="8"/>
  <c r="K392" i="8"/>
  <c r="I392" i="8"/>
  <c r="H392" i="8"/>
  <c r="G392" i="8"/>
  <c r="F392" i="8"/>
  <c r="E392" i="8"/>
  <c r="D392" i="8"/>
  <c r="A392" i="8"/>
  <c r="U391" i="8"/>
  <c r="T391" i="8"/>
  <c r="S391" i="8"/>
  <c r="P391" i="8"/>
  <c r="R391" i="8" s="1"/>
  <c r="O391" i="8"/>
  <c r="N391" i="8"/>
  <c r="M391" i="8"/>
  <c r="K391" i="8"/>
  <c r="I391" i="8"/>
  <c r="H391" i="8"/>
  <c r="G391" i="8"/>
  <c r="F391" i="8"/>
  <c r="E391" i="8"/>
  <c r="D391" i="8"/>
  <c r="A391" i="8"/>
  <c r="U390" i="8"/>
  <c r="T390" i="8"/>
  <c r="R390" i="8"/>
  <c r="Q390" i="8"/>
  <c r="S390" i="8"/>
  <c r="P390" i="8"/>
  <c r="L390" i="8"/>
  <c r="N390" i="8"/>
  <c r="K390" i="8"/>
  <c r="J390" i="8"/>
  <c r="I390" i="8"/>
  <c r="H390" i="8"/>
  <c r="G390" i="8"/>
  <c r="F390" i="8"/>
  <c r="E390" i="8"/>
  <c r="U389" i="8"/>
  <c r="Q389" i="8"/>
  <c r="S389" i="8"/>
  <c r="P389" i="8"/>
  <c r="L389" i="8"/>
  <c r="O389" i="8" s="1"/>
  <c r="N389" i="8"/>
  <c r="K389" i="8"/>
  <c r="J389" i="8"/>
  <c r="I389" i="8"/>
  <c r="H389" i="8"/>
  <c r="G389" i="8"/>
  <c r="F389" i="8"/>
  <c r="E389" i="8"/>
  <c r="U388" i="8"/>
  <c r="Q388" i="8"/>
  <c r="T388" i="8" s="1"/>
  <c r="S388" i="8"/>
  <c r="P388" i="8"/>
  <c r="O388" i="8"/>
  <c r="M388" i="8"/>
  <c r="L388" i="8"/>
  <c r="N388" i="8"/>
  <c r="K388" i="8"/>
  <c r="J388" i="8"/>
  <c r="I388" i="8"/>
  <c r="H388" i="8"/>
  <c r="G388" i="8"/>
  <c r="F388" i="8"/>
  <c r="E388" i="8"/>
  <c r="U387" i="8"/>
  <c r="T387" i="8"/>
  <c r="R387" i="8"/>
  <c r="Q387" i="8"/>
  <c r="S387" i="8"/>
  <c r="P387" i="8"/>
  <c r="O387" i="8"/>
  <c r="M387" i="8"/>
  <c r="L387" i="8"/>
  <c r="N387" i="8"/>
  <c r="K387" i="8"/>
  <c r="J387" i="8"/>
  <c r="I387" i="8"/>
  <c r="H387" i="8"/>
  <c r="G387" i="8"/>
  <c r="F387" i="8"/>
  <c r="E387" i="8"/>
  <c r="U386" i="8"/>
  <c r="T386" i="8"/>
  <c r="Q386" i="8"/>
  <c r="R386" i="8" s="1"/>
  <c r="S386" i="8"/>
  <c r="P386" i="8"/>
  <c r="L386" i="8"/>
  <c r="N386" i="8"/>
  <c r="K386" i="8"/>
  <c r="J386" i="8"/>
  <c r="I386" i="8"/>
  <c r="H386" i="8"/>
  <c r="G386" i="8"/>
  <c r="F386" i="8"/>
  <c r="E386" i="8"/>
  <c r="U385" i="8"/>
  <c r="Q385" i="8"/>
  <c r="S385" i="8"/>
  <c r="P385" i="8"/>
  <c r="M385" i="8"/>
  <c r="L385" i="8"/>
  <c r="O385" i="8" s="1"/>
  <c r="N385" i="8"/>
  <c r="K385" i="8"/>
  <c r="J385" i="8"/>
  <c r="I385" i="8"/>
  <c r="H385" i="8"/>
  <c r="G385" i="8"/>
  <c r="F385" i="8"/>
  <c r="E385" i="8"/>
  <c r="U384" i="8"/>
  <c r="Q384" i="8"/>
  <c r="T384" i="8" s="1"/>
  <c r="S384" i="8"/>
  <c r="P384" i="8"/>
  <c r="O384" i="8"/>
  <c r="M384" i="8"/>
  <c r="L384" i="8"/>
  <c r="N384" i="8"/>
  <c r="K384" i="8"/>
  <c r="J384" i="8"/>
  <c r="I384" i="8"/>
  <c r="H384" i="8"/>
  <c r="G384" i="8"/>
  <c r="F384" i="8"/>
  <c r="E384" i="8"/>
  <c r="U383" i="8"/>
  <c r="S383" i="8"/>
  <c r="T383" i="8" s="1"/>
  <c r="P383" i="8"/>
  <c r="O383" i="8"/>
  <c r="N383" i="8"/>
  <c r="M383" i="8"/>
  <c r="K383" i="8"/>
  <c r="I383" i="8"/>
  <c r="H383" i="8"/>
  <c r="G383" i="8"/>
  <c r="F383" i="8"/>
  <c r="E383" i="8"/>
  <c r="D383" i="8"/>
  <c r="A383" i="8"/>
  <c r="U382" i="8"/>
  <c r="T382" i="8"/>
  <c r="R382" i="8"/>
  <c r="Q382" i="8"/>
  <c r="S382" i="8"/>
  <c r="P382" i="8"/>
  <c r="O382" i="8"/>
  <c r="L382" i="8"/>
  <c r="M382" i="8" s="1"/>
  <c r="N382" i="8"/>
  <c r="K382" i="8"/>
  <c r="J382" i="8"/>
  <c r="I382" i="8"/>
  <c r="H382" i="8"/>
  <c r="G382" i="8"/>
  <c r="F382" i="8"/>
  <c r="E382" i="8"/>
  <c r="U381" i="8"/>
  <c r="T381" i="8"/>
  <c r="R381" i="8"/>
  <c r="Q381" i="8"/>
  <c r="S381" i="8"/>
  <c r="P381" i="8"/>
  <c r="L381" i="8"/>
  <c r="N381" i="8"/>
  <c r="K381" i="8"/>
  <c r="J381" i="8"/>
  <c r="I381" i="8"/>
  <c r="H381" i="8"/>
  <c r="G381" i="8"/>
  <c r="F381" i="8"/>
  <c r="E381" i="8"/>
  <c r="U380" i="8"/>
  <c r="S380" i="8"/>
  <c r="P380" i="8"/>
  <c r="R380" i="8" s="1"/>
  <c r="N380" i="8"/>
  <c r="M380" i="8"/>
  <c r="K380" i="8"/>
  <c r="I380" i="8"/>
  <c r="H380" i="8"/>
  <c r="G380" i="8"/>
  <c r="F380" i="8"/>
  <c r="E380" i="8"/>
  <c r="D380" i="8"/>
  <c r="A380" i="8"/>
  <c r="U379" i="8"/>
  <c r="S379" i="8"/>
  <c r="R379" i="8"/>
  <c r="P379" i="8"/>
  <c r="N379" i="8"/>
  <c r="O379" i="8" s="1"/>
  <c r="K379" i="8"/>
  <c r="M379" i="8" s="1"/>
  <c r="I379" i="8"/>
  <c r="T379" i="8" s="1"/>
  <c r="H379" i="8"/>
  <c r="G379" i="8"/>
  <c r="F379" i="8"/>
  <c r="E379" i="8"/>
  <c r="D379" i="8"/>
  <c r="A379" i="8"/>
  <c r="U378" i="8"/>
  <c r="S378" i="8"/>
  <c r="P378" i="8"/>
  <c r="R378" i="8" s="1"/>
  <c r="N378" i="8"/>
  <c r="O378" i="8" s="1"/>
  <c r="M378" i="8"/>
  <c r="K378" i="8"/>
  <c r="I378" i="8"/>
  <c r="T378" i="8" s="1"/>
  <c r="H378" i="8"/>
  <c r="G378" i="8"/>
  <c r="F378" i="8"/>
  <c r="E378" i="8"/>
  <c r="D378" i="8"/>
  <c r="A378" i="8"/>
  <c r="U377" i="8"/>
  <c r="S377" i="8"/>
  <c r="R377" i="8"/>
  <c r="P377" i="8"/>
  <c r="N377" i="8"/>
  <c r="O377" i="8" s="1"/>
  <c r="K377" i="8"/>
  <c r="M377" i="8" s="1"/>
  <c r="I377" i="8"/>
  <c r="T377" i="8" s="1"/>
  <c r="H377" i="8"/>
  <c r="G377" i="8"/>
  <c r="F377" i="8"/>
  <c r="E377" i="8"/>
  <c r="D377" i="8"/>
  <c r="A377" i="8"/>
  <c r="U376" i="8"/>
  <c r="S376" i="8"/>
  <c r="P376" i="8"/>
  <c r="R376" i="8" s="1"/>
  <c r="N376" i="8"/>
  <c r="O376" i="8" s="1"/>
  <c r="M376" i="8"/>
  <c r="K376" i="8"/>
  <c r="I376" i="8"/>
  <c r="T376" i="8" s="1"/>
  <c r="H376" i="8"/>
  <c r="G376" i="8"/>
  <c r="F376" i="8"/>
  <c r="E376" i="8"/>
  <c r="D376" i="8"/>
  <c r="A376" i="8"/>
  <c r="U375" i="8"/>
  <c r="S375" i="8"/>
  <c r="R375" i="8"/>
  <c r="P375" i="8"/>
  <c r="O375" i="8"/>
  <c r="N375" i="8"/>
  <c r="M375" i="8"/>
  <c r="K375" i="8"/>
  <c r="I375" i="8"/>
  <c r="T375" i="8" s="1"/>
  <c r="H375" i="8"/>
  <c r="G375" i="8"/>
  <c r="F375" i="8"/>
  <c r="E375" i="8"/>
  <c r="D375" i="8"/>
  <c r="A375" i="8"/>
  <c r="U374" i="8"/>
  <c r="Q374" i="8"/>
  <c r="S374" i="8"/>
  <c r="P374" i="8"/>
  <c r="M374" i="8"/>
  <c r="L374" i="8"/>
  <c r="O374" i="8" s="1"/>
  <c r="N374" i="8"/>
  <c r="K374" i="8"/>
  <c r="J374" i="8"/>
  <c r="I374" i="8"/>
  <c r="H374" i="8"/>
  <c r="G374" i="8"/>
  <c r="F374" i="8"/>
  <c r="E374" i="8"/>
  <c r="U373" i="8"/>
  <c r="R373" i="8"/>
  <c r="Q373" i="8"/>
  <c r="T373" i="8" s="1"/>
  <c r="S373" i="8"/>
  <c r="P373" i="8"/>
  <c r="O373" i="8"/>
  <c r="M373" i="8"/>
  <c r="L373" i="8"/>
  <c r="N373" i="8"/>
  <c r="K373" i="8"/>
  <c r="J373" i="8"/>
  <c r="I373" i="8"/>
  <c r="H373" i="8"/>
  <c r="G373" i="8"/>
  <c r="F373" i="8"/>
  <c r="E373" i="8"/>
  <c r="U372" i="8"/>
  <c r="T372" i="8"/>
  <c r="R372" i="8"/>
  <c r="Q372" i="8"/>
  <c r="S372" i="8"/>
  <c r="P372" i="8"/>
  <c r="O372" i="8"/>
  <c r="M372" i="8"/>
  <c r="L372" i="8"/>
  <c r="N372" i="8"/>
  <c r="K372" i="8"/>
  <c r="J372" i="8"/>
  <c r="I372" i="8"/>
  <c r="H372" i="8"/>
  <c r="G372" i="8"/>
  <c r="F372" i="8"/>
  <c r="E372" i="8"/>
  <c r="U371" i="8"/>
  <c r="S371" i="8"/>
  <c r="P371" i="8"/>
  <c r="R371" i="8" s="1"/>
  <c r="O371" i="8"/>
  <c r="N371" i="8"/>
  <c r="K371" i="8"/>
  <c r="I371" i="8"/>
  <c r="H371" i="8"/>
  <c r="G371" i="8"/>
  <c r="F371" i="8"/>
  <c r="E371" i="8"/>
  <c r="D371" i="8"/>
  <c r="A371" i="8"/>
  <c r="U370" i="8"/>
  <c r="T370" i="8"/>
  <c r="Q370" i="8"/>
  <c r="R370" i="8" s="1"/>
  <c r="S370" i="8"/>
  <c r="P370" i="8"/>
  <c r="L370" i="8"/>
  <c r="N370" i="8"/>
  <c r="K370" i="8"/>
  <c r="J370" i="8"/>
  <c r="I370" i="8"/>
  <c r="H370" i="8"/>
  <c r="G370" i="8"/>
  <c r="F370" i="8"/>
  <c r="E370" i="8"/>
  <c r="U369" i="8"/>
  <c r="Q369" i="8"/>
  <c r="S369" i="8"/>
  <c r="P369" i="8"/>
  <c r="M369" i="8"/>
  <c r="L369" i="8"/>
  <c r="O369" i="8" s="1"/>
  <c r="N369" i="8"/>
  <c r="K369" i="8"/>
  <c r="J369" i="8"/>
  <c r="I369" i="8"/>
  <c r="H369" i="8"/>
  <c r="G369" i="8"/>
  <c r="F369" i="8"/>
  <c r="E369" i="8"/>
  <c r="U368" i="8"/>
  <c r="Q368" i="8"/>
  <c r="S368" i="8"/>
  <c r="P368" i="8"/>
  <c r="O368" i="8"/>
  <c r="M368" i="8"/>
  <c r="L368" i="8"/>
  <c r="N368" i="8"/>
  <c r="K368" i="8"/>
  <c r="J368" i="8"/>
  <c r="I368" i="8"/>
  <c r="H368" i="8"/>
  <c r="G368" i="8"/>
  <c r="F368" i="8"/>
  <c r="E368" i="8"/>
  <c r="U367" i="8"/>
  <c r="T367" i="8"/>
  <c r="R367" i="8"/>
  <c r="Q367" i="8"/>
  <c r="S367" i="8"/>
  <c r="P367" i="8"/>
  <c r="O367" i="8"/>
  <c r="L367" i="8"/>
  <c r="M367" i="8" s="1"/>
  <c r="N367" i="8"/>
  <c r="K367" i="8"/>
  <c r="J367" i="8"/>
  <c r="I367" i="8"/>
  <c r="H367" i="8"/>
  <c r="G367" i="8"/>
  <c r="F367" i="8"/>
  <c r="E367" i="8"/>
  <c r="U366" i="8"/>
  <c r="T366" i="8"/>
  <c r="S366" i="8"/>
  <c r="P366" i="8"/>
  <c r="N366" i="8"/>
  <c r="K366" i="8"/>
  <c r="M366" i="8" s="1"/>
  <c r="I366" i="8"/>
  <c r="O366" i="8" s="1"/>
  <c r="H366" i="8"/>
  <c r="G366" i="8"/>
  <c r="F366" i="8"/>
  <c r="E366" i="8"/>
  <c r="D366" i="8"/>
  <c r="A366" i="8"/>
  <c r="U365" i="8"/>
  <c r="T365" i="8"/>
  <c r="R365" i="8"/>
  <c r="Q365" i="8"/>
  <c r="S365" i="8"/>
  <c r="P365" i="8"/>
  <c r="L365" i="8"/>
  <c r="N365" i="8"/>
  <c r="K365" i="8"/>
  <c r="J365" i="8"/>
  <c r="I365" i="8"/>
  <c r="H365" i="8"/>
  <c r="G365" i="8"/>
  <c r="F365" i="8"/>
  <c r="E365" i="8"/>
  <c r="U364" i="8"/>
  <c r="Q364" i="8"/>
  <c r="S364" i="8"/>
  <c r="P364" i="8"/>
  <c r="L364" i="8"/>
  <c r="N364" i="8"/>
  <c r="K364" i="8"/>
  <c r="J364" i="8"/>
  <c r="I364" i="8"/>
  <c r="H364" i="8"/>
  <c r="G364" i="8"/>
  <c r="F364" i="8"/>
  <c r="E364" i="8"/>
  <c r="U363" i="8"/>
  <c r="Q363" i="8"/>
  <c r="T363" i="8" s="1"/>
  <c r="S363" i="8"/>
  <c r="P363" i="8"/>
  <c r="O363" i="8"/>
  <c r="M363" i="8"/>
  <c r="L363" i="8"/>
  <c r="N363" i="8"/>
  <c r="K363" i="8"/>
  <c r="J363" i="8"/>
  <c r="I363" i="8"/>
  <c r="H363" i="8"/>
  <c r="G363" i="8"/>
  <c r="F363" i="8"/>
  <c r="E363" i="8"/>
  <c r="U362" i="8"/>
  <c r="T362" i="8"/>
  <c r="R362" i="8"/>
  <c r="Q362" i="8"/>
  <c r="S362" i="8"/>
  <c r="P362" i="8"/>
  <c r="O362" i="8"/>
  <c r="M362" i="8"/>
  <c r="L362" i="8"/>
  <c r="N362" i="8"/>
  <c r="K362" i="8"/>
  <c r="J362" i="8"/>
  <c r="I362" i="8"/>
  <c r="H362" i="8"/>
  <c r="G362" i="8"/>
  <c r="F362" i="8"/>
  <c r="E362" i="8"/>
  <c r="G361" i="8"/>
  <c r="A361" i="8"/>
  <c r="U360" i="8"/>
  <c r="S360" i="8"/>
  <c r="T360" i="8" s="1"/>
  <c r="R360" i="8"/>
  <c r="P360" i="8"/>
  <c r="N360" i="8"/>
  <c r="M360" i="8"/>
  <c r="K360" i="8"/>
  <c r="I360" i="8"/>
  <c r="H360" i="8"/>
  <c r="G360" i="8"/>
  <c r="F360" i="8"/>
  <c r="E360" i="8"/>
  <c r="D360" i="8"/>
  <c r="A360" i="8"/>
  <c r="U359" i="8"/>
  <c r="T359" i="8"/>
  <c r="S359" i="8"/>
  <c r="R359" i="8"/>
  <c r="P359" i="8"/>
  <c r="N359" i="8"/>
  <c r="M359" i="8"/>
  <c r="K359" i="8"/>
  <c r="I359" i="8"/>
  <c r="H359" i="8"/>
  <c r="G359" i="8"/>
  <c r="F359" i="8"/>
  <c r="E359" i="8"/>
  <c r="D359" i="8"/>
  <c r="A359" i="8"/>
  <c r="U358" i="8"/>
  <c r="S358" i="8"/>
  <c r="T358" i="8" s="1"/>
  <c r="R358" i="8"/>
  <c r="P358" i="8"/>
  <c r="N358" i="8"/>
  <c r="M358" i="8"/>
  <c r="K358" i="8"/>
  <c r="I358" i="8"/>
  <c r="H358" i="8"/>
  <c r="G358" i="8"/>
  <c r="F358" i="8"/>
  <c r="E358" i="8"/>
  <c r="D358" i="8"/>
  <c r="A358" i="8"/>
  <c r="U357" i="8"/>
  <c r="S357" i="8"/>
  <c r="R357" i="8"/>
  <c r="P357" i="8"/>
  <c r="O357" i="8"/>
  <c r="N357" i="8"/>
  <c r="M357" i="8"/>
  <c r="K357" i="8"/>
  <c r="I357" i="8"/>
  <c r="H357" i="8"/>
  <c r="G357" i="8"/>
  <c r="F357" i="8"/>
  <c r="E357" i="8"/>
  <c r="D357" i="8"/>
  <c r="A357" i="8"/>
  <c r="U356" i="8"/>
  <c r="Q356" i="8"/>
  <c r="T356" i="8" s="1"/>
  <c r="S356" i="8"/>
  <c r="P356" i="8"/>
  <c r="O356" i="8"/>
  <c r="M356" i="8"/>
  <c r="L356" i="8"/>
  <c r="N356" i="8"/>
  <c r="K356" i="8"/>
  <c r="J356" i="8"/>
  <c r="I356" i="8"/>
  <c r="H356" i="8"/>
  <c r="G356" i="8"/>
  <c r="F356" i="8"/>
  <c r="E356" i="8"/>
  <c r="U355" i="8"/>
  <c r="T355" i="8"/>
  <c r="R355" i="8"/>
  <c r="Q355" i="8"/>
  <c r="S355" i="8"/>
  <c r="P355" i="8"/>
  <c r="L355" i="8"/>
  <c r="M355" i="8" s="1"/>
  <c r="N355" i="8"/>
  <c r="K355" i="8"/>
  <c r="J355" i="8"/>
  <c r="I355" i="8"/>
  <c r="H355" i="8"/>
  <c r="G355" i="8"/>
  <c r="F355" i="8"/>
  <c r="E355" i="8"/>
  <c r="U354" i="8"/>
  <c r="T354" i="8"/>
  <c r="R354" i="8"/>
  <c r="Q354" i="8"/>
  <c r="S354" i="8"/>
  <c r="P354" i="8"/>
  <c r="L354" i="8"/>
  <c r="O354" i="8" s="1"/>
  <c r="N354" i="8"/>
  <c r="K354" i="8"/>
  <c r="J354" i="8"/>
  <c r="I354" i="8"/>
  <c r="H354" i="8"/>
  <c r="G354" i="8"/>
  <c r="F354" i="8"/>
  <c r="E354" i="8"/>
  <c r="U353" i="8"/>
  <c r="Q353" i="8"/>
  <c r="R353" i="8" s="1"/>
  <c r="S353" i="8"/>
  <c r="P353" i="8"/>
  <c r="M353" i="8"/>
  <c r="L353" i="8"/>
  <c r="O353" i="8" s="1"/>
  <c r="N353" i="8"/>
  <c r="K353" i="8"/>
  <c r="J353" i="8"/>
  <c r="I353" i="8"/>
  <c r="H353" i="8"/>
  <c r="G353" i="8"/>
  <c r="F353" i="8"/>
  <c r="E353" i="8"/>
  <c r="U352" i="8"/>
  <c r="Q352" i="8"/>
  <c r="T352" i="8" s="1"/>
  <c r="S352" i="8"/>
  <c r="P352" i="8"/>
  <c r="M352" i="8"/>
  <c r="L352" i="8"/>
  <c r="O352" i="8" s="1"/>
  <c r="N352" i="8"/>
  <c r="K352" i="8"/>
  <c r="J352" i="8"/>
  <c r="I352" i="8"/>
  <c r="H352" i="8"/>
  <c r="G352" i="8"/>
  <c r="F352" i="8"/>
  <c r="E352" i="8"/>
  <c r="U351" i="8"/>
  <c r="Q351" i="8"/>
  <c r="T351" i="8" s="1"/>
  <c r="S351" i="8"/>
  <c r="P351" i="8"/>
  <c r="O351" i="8"/>
  <c r="M351" i="8"/>
  <c r="L351" i="8"/>
  <c r="N351" i="8"/>
  <c r="K351" i="8"/>
  <c r="J351" i="8"/>
  <c r="I351" i="8"/>
  <c r="H351" i="8"/>
  <c r="G351" i="8"/>
  <c r="F351" i="8"/>
  <c r="E351" i="8"/>
  <c r="U350" i="8"/>
  <c r="T350" i="8"/>
  <c r="R350" i="8"/>
  <c r="Q350" i="8"/>
  <c r="S350" i="8"/>
  <c r="P350" i="8"/>
  <c r="O350" i="8"/>
  <c r="L350" i="8"/>
  <c r="M350" i="8" s="1"/>
  <c r="N350" i="8"/>
  <c r="K350" i="8"/>
  <c r="J350" i="8"/>
  <c r="I350" i="8"/>
  <c r="H350" i="8"/>
  <c r="G350" i="8"/>
  <c r="F350" i="8"/>
  <c r="E350" i="8"/>
  <c r="U349" i="8"/>
  <c r="S349" i="8"/>
  <c r="T349" i="8" s="1"/>
  <c r="R349" i="8"/>
  <c r="P349" i="8"/>
  <c r="O349" i="8"/>
  <c r="N349" i="8"/>
  <c r="M349" i="8"/>
  <c r="K349" i="8"/>
  <c r="I349" i="8"/>
  <c r="H349" i="8"/>
  <c r="G349" i="8"/>
  <c r="F349" i="8"/>
  <c r="E349" i="8"/>
  <c r="D349" i="8"/>
  <c r="A349" i="8"/>
  <c r="U348" i="8"/>
  <c r="S348" i="8"/>
  <c r="P348" i="8"/>
  <c r="O348" i="8"/>
  <c r="N348" i="8"/>
  <c r="M348" i="8"/>
  <c r="K348" i="8"/>
  <c r="I348" i="8"/>
  <c r="H348" i="8"/>
  <c r="G348" i="8"/>
  <c r="F348" i="8"/>
  <c r="E348" i="8"/>
  <c r="D348" i="8"/>
  <c r="A348" i="8"/>
  <c r="U347" i="8"/>
  <c r="T347" i="8"/>
  <c r="Q347" i="8"/>
  <c r="R347" i="8" s="1"/>
  <c r="S347" i="8"/>
  <c r="P347" i="8"/>
  <c r="M347" i="8"/>
  <c r="L347" i="8"/>
  <c r="O347" i="8" s="1"/>
  <c r="N347" i="8"/>
  <c r="K347" i="8"/>
  <c r="J347" i="8"/>
  <c r="I347" i="8"/>
  <c r="H347" i="8"/>
  <c r="G347" i="8"/>
  <c r="F347" i="8"/>
  <c r="E347" i="8"/>
  <c r="U346" i="8"/>
  <c r="T346" i="8"/>
  <c r="Q346" i="8"/>
  <c r="R346" i="8" s="1"/>
  <c r="S346" i="8"/>
  <c r="P346" i="8"/>
  <c r="O346" i="8"/>
  <c r="M346" i="8"/>
  <c r="L346" i="8"/>
  <c r="N346" i="8"/>
  <c r="K346" i="8"/>
  <c r="J346" i="8"/>
  <c r="I346" i="8"/>
  <c r="H346" i="8"/>
  <c r="G346" i="8"/>
  <c r="F346" i="8"/>
  <c r="E346" i="8"/>
  <c r="U345" i="8"/>
  <c r="T345" i="8"/>
  <c r="R345" i="8"/>
  <c r="Q345" i="8"/>
  <c r="S345" i="8"/>
  <c r="P345" i="8"/>
  <c r="O345" i="8"/>
  <c r="L345" i="8"/>
  <c r="M345" i="8" s="1"/>
  <c r="N345" i="8"/>
  <c r="K345" i="8"/>
  <c r="J345" i="8"/>
  <c r="I345" i="8"/>
  <c r="H345" i="8"/>
  <c r="G345" i="8"/>
  <c r="F345" i="8"/>
  <c r="E345" i="8"/>
  <c r="U344" i="8"/>
  <c r="T344" i="8"/>
  <c r="R344" i="8"/>
  <c r="Q344" i="8"/>
  <c r="S344" i="8"/>
  <c r="P344" i="8"/>
  <c r="M344" i="8"/>
  <c r="L344" i="8"/>
  <c r="O344" i="8" s="1"/>
  <c r="N344" i="8"/>
  <c r="K344" i="8"/>
  <c r="J344" i="8"/>
  <c r="I344" i="8"/>
  <c r="H344" i="8"/>
  <c r="G344" i="8"/>
  <c r="F344" i="8"/>
  <c r="E344" i="8"/>
  <c r="U343" i="8"/>
  <c r="S343" i="8"/>
  <c r="R343" i="8"/>
  <c r="P343" i="8"/>
  <c r="N343" i="8"/>
  <c r="K343" i="8"/>
  <c r="I343" i="8"/>
  <c r="H343" i="8"/>
  <c r="G343" i="8"/>
  <c r="F343" i="8"/>
  <c r="E343" i="8"/>
  <c r="D343" i="8"/>
  <c r="A343" i="8"/>
  <c r="U342" i="8"/>
  <c r="S342" i="8"/>
  <c r="R342" i="8"/>
  <c r="P342" i="8"/>
  <c r="N342" i="8"/>
  <c r="K342" i="8"/>
  <c r="I342" i="8"/>
  <c r="H342" i="8"/>
  <c r="G342" i="8"/>
  <c r="F342" i="8"/>
  <c r="E342" i="8"/>
  <c r="D342" i="8"/>
  <c r="A342" i="8"/>
  <c r="U341" i="8"/>
  <c r="S341" i="8"/>
  <c r="R341" i="8"/>
  <c r="P341" i="8"/>
  <c r="N341" i="8"/>
  <c r="K341" i="8"/>
  <c r="I341" i="8"/>
  <c r="H341" i="8"/>
  <c r="G341" i="8"/>
  <c r="F341" i="8"/>
  <c r="E341" i="8"/>
  <c r="D341" i="8"/>
  <c r="A341" i="8"/>
  <c r="U340" i="8"/>
  <c r="S340" i="8"/>
  <c r="R340" i="8"/>
  <c r="P340" i="8"/>
  <c r="N340" i="8"/>
  <c r="K340" i="8"/>
  <c r="I340" i="8"/>
  <c r="H340" i="8"/>
  <c r="G340" i="8"/>
  <c r="F340" i="8"/>
  <c r="E340" i="8"/>
  <c r="D340" i="8"/>
  <c r="A340" i="8"/>
  <c r="U339" i="8"/>
  <c r="S339" i="8"/>
  <c r="R339" i="8"/>
  <c r="P339" i="8"/>
  <c r="O339" i="8"/>
  <c r="N339" i="8"/>
  <c r="M339" i="8"/>
  <c r="K339" i="8"/>
  <c r="I339" i="8"/>
  <c r="H339" i="8"/>
  <c r="G339" i="8"/>
  <c r="F339" i="8"/>
  <c r="E339" i="8"/>
  <c r="D339" i="8"/>
  <c r="A339" i="8"/>
  <c r="U338" i="8"/>
  <c r="Q338" i="8"/>
  <c r="S338" i="8"/>
  <c r="P338" i="8"/>
  <c r="M338" i="8"/>
  <c r="L338" i="8"/>
  <c r="O338" i="8" s="1"/>
  <c r="N338" i="8"/>
  <c r="K338" i="8"/>
  <c r="J338" i="8"/>
  <c r="I338" i="8"/>
  <c r="H338" i="8"/>
  <c r="G338" i="8"/>
  <c r="F338" i="8"/>
  <c r="E338" i="8"/>
  <c r="U337" i="8"/>
  <c r="Q337" i="8"/>
  <c r="S337" i="8"/>
  <c r="P337" i="8"/>
  <c r="M337" i="8"/>
  <c r="L337" i="8"/>
  <c r="O337" i="8" s="1"/>
  <c r="N337" i="8"/>
  <c r="K337" i="8"/>
  <c r="J337" i="8"/>
  <c r="I337" i="8"/>
  <c r="H337" i="8"/>
  <c r="G337" i="8"/>
  <c r="F337" i="8"/>
  <c r="E337" i="8"/>
  <c r="U336" i="8"/>
  <c r="R336" i="8"/>
  <c r="Q336" i="8"/>
  <c r="T336" i="8" s="1"/>
  <c r="S336" i="8"/>
  <c r="P336" i="8"/>
  <c r="O336" i="8"/>
  <c r="M336" i="8"/>
  <c r="L336" i="8"/>
  <c r="N336" i="8"/>
  <c r="K336" i="8"/>
  <c r="J336" i="8"/>
  <c r="I336" i="8"/>
  <c r="H336" i="8"/>
  <c r="G336" i="8"/>
  <c r="F336" i="8"/>
  <c r="E336" i="8"/>
  <c r="G335" i="8"/>
  <c r="A335" i="8"/>
  <c r="U334" i="8"/>
  <c r="S334" i="8"/>
  <c r="P334" i="8"/>
  <c r="N334" i="8"/>
  <c r="K334" i="8"/>
  <c r="I334" i="8"/>
  <c r="H334" i="8"/>
  <c r="G334" i="8"/>
  <c r="F334" i="8"/>
  <c r="E334" i="8"/>
  <c r="D334" i="8"/>
  <c r="A334" i="8"/>
  <c r="U333" i="8"/>
  <c r="S333" i="8"/>
  <c r="P333" i="8"/>
  <c r="N333" i="8"/>
  <c r="K333" i="8"/>
  <c r="I333" i="8"/>
  <c r="T333" i="8" s="1"/>
  <c r="H333" i="8"/>
  <c r="G333" i="8"/>
  <c r="F333" i="8"/>
  <c r="E333" i="8"/>
  <c r="D333" i="8"/>
  <c r="A333" i="8"/>
  <c r="U332" i="8"/>
  <c r="T332" i="8"/>
  <c r="S332" i="8"/>
  <c r="R332" i="8"/>
  <c r="P332" i="8"/>
  <c r="N332" i="8"/>
  <c r="O332" i="8" s="1"/>
  <c r="K332" i="8"/>
  <c r="I332" i="8"/>
  <c r="M332" i="8" s="1"/>
  <c r="H332" i="8"/>
  <c r="G332" i="8"/>
  <c r="F332" i="8"/>
  <c r="E332" i="8"/>
  <c r="D332" i="8"/>
  <c r="A332" i="8"/>
  <c r="U331" i="8"/>
  <c r="S331" i="8"/>
  <c r="T331" i="8" s="1"/>
  <c r="R331" i="8"/>
  <c r="P331" i="8"/>
  <c r="N331" i="8"/>
  <c r="M331" i="8"/>
  <c r="K331" i="8"/>
  <c r="I331" i="8"/>
  <c r="H331" i="8"/>
  <c r="G331" i="8"/>
  <c r="F331" i="8"/>
  <c r="E331" i="8"/>
  <c r="D331" i="8"/>
  <c r="A331" i="8"/>
  <c r="U330" i="8"/>
  <c r="S330" i="8"/>
  <c r="T330" i="8" s="1"/>
  <c r="R330" i="8"/>
  <c r="P330" i="8"/>
  <c r="N330" i="8"/>
  <c r="O330" i="8" s="1"/>
  <c r="K330" i="8"/>
  <c r="M330" i="8" s="1"/>
  <c r="I330" i="8"/>
  <c r="H330" i="8"/>
  <c r="G330" i="8"/>
  <c r="F330" i="8"/>
  <c r="E330" i="8"/>
  <c r="D330" i="8"/>
  <c r="A330" i="8"/>
  <c r="U329" i="8"/>
  <c r="S329" i="8"/>
  <c r="P329" i="8"/>
  <c r="R329" i="8" s="1"/>
  <c r="N329" i="8"/>
  <c r="O329" i="8" s="1"/>
  <c r="M329" i="8"/>
  <c r="K329" i="8"/>
  <c r="I329" i="8"/>
  <c r="T329" i="8" s="1"/>
  <c r="H329" i="8"/>
  <c r="G329" i="8"/>
  <c r="F329" i="8"/>
  <c r="E329" i="8"/>
  <c r="D329" i="8"/>
  <c r="A329" i="8"/>
  <c r="U328" i="8"/>
  <c r="T328" i="8"/>
  <c r="S328" i="8"/>
  <c r="P328" i="8"/>
  <c r="R328" i="8" s="1"/>
  <c r="N328" i="8"/>
  <c r="O328" i="8" s="1"/>
  <c r="M328" i="8"/>
  <c r="K328" i="8"/>
  <c r="I328" i="8"/>
  <c r="H328" i="8"/>
  <c r="G328" i="8"/>
  <c r="F328" i="8"/>
  <c r="E328" i="8"/>
  <c r="D328" i="8"/>
  <c r="A328" i="8"/>
  <c r="U327" i="8"/>
  <c r="S327" i="8"/>
  <c r="T327" i="8" s="1"/>
  <c r="P327" i="8"/>
  <c r="R327" i="8" s="1"/>
  <c r="O327" i="8"/>
  <c r="N327" i="8"/>
  <c r="M327" i="8"/>
  <c r="K327" i="8"/>
  <c r="I327" i="8"/>
  <c r="H327" i="8"/>
  <c r="G327" i="8"/>
  <c r="F327" i="8"/>
  <c r="E327" i="8"/>
  <c r="D327" i="8"/>
  <c r="A327" i="8"/>
  <c r="U326" i="8"/>
  <c r="S326" i="8"/>
  <c r="T326" i="8" s="1"/>
  <c r="P326" i="8"/>
  <c r="R326" i="8" s="1"/>
  <c r="N326" i="8"/>
  <c r="M326" i="8"/>
  <c r="K326" i="8"/>
  <c r="I326" i="8"/>
  <c r="H326" i="8"/>
  <c r="G326" i="8"/>
  <c r="F326" i="8"/>
  <c r="E326" i="8"/>
  <c r="D326" i="8"/>
  <c r="A326" i="8"/>
  <c r="U325" i="8"/>
  <c r="T325" i="8"/>
  <c r="Q325" i="8"/>
  <c r="R325" i="8" s="1"/>
  <c r="S325" i="8"/>
  <c r="P325" i="8"/>
  <c r="M325" i="8"/>
  <c r="L325" i="8"/>
  <c r="O325" i="8" s="1"/>
  <c r="N325" i="8"/>
  <c r="K325" i="8"/>
  <c r="J325" i="8"/>
  <c r="I325" i="8"/>
  <c r="H325" i="8"/>
  <c r="G325" i="8"/>
  <c r="F325" i="8"/>
  <c r="E325" i="8"/>
  <c r="U324" i="8"/>
  <c r="R324" i="8"/>
  <c r="Q324" i="8"/>
  <c r="T324" i="8" s="1"/>
  <c r="S324" i="8"/>
  <c r="P324" i="8"/>
  <c r="O324" i="8"/>
  <c r="M324" i="8"/>
  <c r="L324" i="8"/>
  <c r="N324" i="8"/>
  <c r="K324" i="8"/>
  <c r="J324" i="8"/>
  <c r="I324" i="8"/>
  <c r="H324" i="8"/>
  <c r="G324" i="8"/>
  <c r="F324" i="8"/>
  <c r="E324" i="8"/>
  <c r="U323" i="8"/>
  <c r="T323" i="8"/>
  <c r="S323" i="8"/>
  <c r="P323" i="8"/>
  <c r="R323" i="8" s="1"/>
  <c r="O323" i="8"/>
  <c r="N323" i="8"/>
  <c r="M323" i="8"/>
  <c r="K323" i="8"/>
  <c r="I323" i="8"/>
  <c r="H323" i="8"/>
  <c r="G323" i="8"/>
  <c r="F323" i="8"/>
  <c r="E323" i="8"/>
  <c r="D323" i="8"/>
  <c r="A323" i="8"/>
  <c r="U322" i="8"/>
  <c r="S322" i="8"/>
  <c r="T322" i="8" s="1"/>
  <c r="P322" i="8"/>
  <c r="O322" i="8"/>
  <c r="N322" i="8"/>
  <c r="M322" i="8"/>
  <c r="K322" i="8"/>
  <c r="I322" i="8"/>
  <c r="H322" i="8"/>
  <c r="G322" i="8"/>
  <c r="F322" i="8"/>
  <c r="E322" i="8"/>
  <c r="D322" i="8"/>
  <c r="A322" i="8"/>
  <c r="U321" i="8"/>
  <c r="S321" i="8"/>
  <c r="P321" i="8"/>
  <c r="N321" i="8"/>
  <c r="K321" i="8"/>
  <c r="I321" i="8"/>
  <c r="H321" i="8"/>
  <c r="G321" i="8"/>
  <c r="F321" i="8"/>
  <c r="E321" i="8"/>
  <c r="D321" i="8"/>
  <c r="A321" i="8"/>
  <c r="U320" i="8"/>
  <c r="T320" i="8"/>
  <c r="R320" i="8"/>
  <c r="Q320" i="8"/>
  <c r="S320" i="8"/>
  <c r="P320" i="8"/>
  <c r="L320" i="8"/>
  <c r="N320" i="8"/>
  <c r="K320" i="8"/>
  <c r="J320" i="8"/>
  <c r="I320" i="8"/>
  <c r="H320" i="8"/>
  <c r="G320" i="8"/>
  <c r="F320" i="8"/>
  <c r="E320" i="8"/>
  <c r="U319" i="8"/>
  <c r="T319" i="8"/>
  <c r="Q319" i="8"/>
  <c r="R319" i="8" s="1"/>
  <c r="S319" i="8"/>
  <c r="P319" i="8"/>
  <c r="L319" i="8"/>
  <c r="N319" i="8"/>
  <c r="K319" i="8"/>
  <c r="J319" i="8"/>
  <c r="I319" i="8"/>
  <c r="H319" i="8"/>
  <c r="G319" i="8"/>
  <c r="F319" i="8"/>
  <c r="E319" i="8"/>
  <c r="U318" i="8"/>
  <c r="R318" i="8"/>
  <c r="Q318" i="8"/>
  <c r="T318" i="8" s="1"/>
  <c r="S318" i="8"/>
  <c r="P318" i="8"/>
  <c r="L318" i="8"/>
  <c r="N318" i="8"/>
  <c r="K318" i="8"/>
  <c r="J318" i="8"/>
  <c r="I318" i="8"/>
  <c r="H318" i="8"/>
  <c r="G318" i="8"/>
  <c r="F318" i="8"/>
  <c r="E318" i="8"/>
  <c r="U317" i="8"/>
  <c r="T317" i="8"/>
  <c r="Q317" i="8"/>
  <c r="R317" i="8" s="1"/>
  <c r="S317" i="8"/>
  <c r="P317" i="8"/>
  <c r="O317" i="8"/>
  <c r="M317" i="8"/>
  <c r="L317" i="8"/>
  <c r="N317" i="8"/>
  <c r="K317" i="8"/>
  <c r="J317" i="8"/>
  <c r="I317" i="8"/>
  <c r="H317" i="8"/>
  <c r="G317" i="8"/>
  <c r="F317" i="8"/>
  <c r="E317" i="8"/>
  <c r="U316" i="8"/>
  <c r="S316" i="8"/>
  <c r="T316" i="8" s="1"/>
  <c r="P316" i="8"/>
  <c r="R316" i="8" s="1"/>
  <c r="O316" i="8"/>
  <c r="N316" i="8"/>
  <c r="M316" i="8"/>
  <c r="K316" i="8"/>
  <c r="I316" i="8"/>
  <c r="H316" i="8"/>
  <c r="G316" i="8"/>
  <c r="F316" i="8"/>
  <c r="E316" i="8"/>
  <c r="D316" i="8"/>
  <c r="A316" i="8"/>
  <c r="U315" i="8"/>
  <c r="R315" i="8"/>
  <c r="Q315" i="8"/>
  <c r="T315" i="8" s="1"/>
  <c r="S315" i="8"/>
  <c r="P315" i="8"/>
  <c r="L315" i="8"/>
  <c r="M315" i="8" s="1"/>
  <c r="N315" i="8"/>
  <c r="K315" i="8"/>
  <c r="J315" i="8"/>
  <c r="I315" i="8"/>
  <c r="H315" i="8"/>
  <c r="G315" i="8"/>
  <c r="F315" i="8"/>
  <c r="E315" i="8"/>
  <c r="U314" i="8"/>
  <c r="R314" i="8"/>
  <c r="Q314" i="8"/>
  <c r="T314" i="8" s="1"/>
  <c r="S314" i="8"/>
  <c r="P314" i="8"/>
  <c r="M314" i="8"/>
  <c r="L314" i="8"/>
  <c r="O314" i="8" s="1"/>
  <c r="N314" i="8"/>
  <c r="K314" i="8"/>
  <c r="J314" i="8"/>
  <c r="I314" i="8"/>
  <c r="H314" i="8"/>
  <c r="G314" i="8"/>
  <c r="F314" i="8"/>
  <c r="E314" i="8"/>
  <c r="U313" i="8"/>
  <c r="R313" i="8"/>
  <c r="Q313" i="8"/>
  <c r="T313" i="8" s="1"/>
  <c r="S313" i="8"/>
  <c r="P313" i="8"/>
  <c r="O313" i="8"/>
  <c r="M313" i="8"/>
  <c r="L313" i="8"/>
  <c r="N313" i="8"/>
  <c r="K313" i="8"/>
  <c r="J313" i="8"/>
  <c r="I313" i="8"/>
  <c r="H313" i="8"/>
  <c r="G313" i="8"/>
  <c r="F313" i="8"/>
  <c r="E313" i="8"/>
  <c r="U312" i="8"/>
  <c r="S312" i="8"/>
  <c r="P312" i="8"/>
  <c r="O312" i="8"/>
  <c r="N312" i="8"/>
  <c r="M312" i="8"/>
  <c r="K312" i="8"/>
  <c r="I312" i="8"/>
  <c r="T312" i="8" s="1"/>
  <c r="H312" i="8"/>
  <c r="G312" i="8"/>
  <c r="F312" i="8"/>
  <c r="E312" i="8"/>
  <c r="D312" i="8"/>
  <c r="A312" i="8"/>
  <c r="U311" i="8"/>
  <c r="S311" i="8"/>
  <c r="P311" i="8"/>
  <c r="N311" i="8"/>
  <c r="O311" i="8" s="1"/>
  <c r="M311" i="8"/>
  <c r="K311" i="8"/>
  <c r="I311" i="8"/>
  <c r="T311" i="8" s="1"/>
  <c r="H311" i="8"/>
  <c r="G311" i="8"/>
  <c r="F311" i="8"/>
  <c r="E311" i="8"/>
  <c r="D311" i="8"/>
  <c r="A311" i="8"/>
  <c r="U310" i="8"/>
  <c r="S310" i="8"/>
  <c r="P310" i="8"/>
  <c r="O310" i="8"/>
  <c r="N310" i="8"/>
  <c r="M310" i="8"/>
  <c r="K310" i="8"/>
  <c r="I310" i="8"/>
  <c r="T310" i="8" s="1"/>
  <c r="H310" i="8"/>
  <c r="G310" i="8"/>
  <c r="F310" i="8"/>
  <c r="E310" i="8"/>
  <c r="D310" i="8"/>
  <c r="A310" i="8"/>
  <c r="U309" i="8"/>
  <c r="T309" i="8"/>
  <c r="Q309" i="8"/>
  <c r="R309" i="8" s="1"/>
  <c r="S309" i="8"/>
  <c r="P309" i="8"/>
  <c r="O309" i="8"/>
  <c r="M309" i="8"/>
  <c r="L309" i="8"/>
  <c r="N309" i="8"/>
  <c r="K309" i="8"/>
  <c r="J309" i="8"/>
  <c r="I309" i="8"/>
  <c r="H309" i="8"/>
  <c r="G309" i="8"/>
  <c r="F309" i="8"/>
  <c r="E309" i="8"/>
  <c r="U308" i="8"/>
  <c r="T308" i="8"/>
  <c r="R308" i="8"/>
  <c r="Q308" i="8"/>
  <c r="S308" i="8"/>
  <c r="P308" i="8"/>
  <c r="O308" i="8"/>
  <c r="L308" i="8"/>
  <c r="M308" i="8" s="1"/>
  <c r="N308" i="8"/>
  <c r="K308" i="8"/>
  <c r="J308" i="8"/>
  <c r="I308" i="8"/>
  <c r="H308" i="8"/>
  <c r="G308" i="8"/>
  <c r="F308" i="8"/>
  <c r="E308" i="8"/>
  <c r="U307" i="8"/>
  <c r="T307" i="8"/>
  <c r="Q307" i="8"/>
  <c r="R307" i="8" s="1"/>
  <c r="S307" i="8"/>
  <c r="P307" i="8"/>
  <c r="O307" i="8"/>
  <c r="L307" i="8"/>
  <c r="M307" i="8" s="1"/>
  <c r="N307" i="8"/>
  <c r="K307" i="8"/>
  <c r="J307" i="8"/>
  <c r="I307" i="8"/>
  <c r="H307" i="8"/>
  <c r="G307" i="8"/>
  <c r="F307" i="8"/>
  <c r="E307" i="8"/>
  <c r="U306" i="8"/>
  <c r="R306" i="8"/>
  <c r="Q306" i="8"/>
  <c r="T306" i="8" s="1"/>
  <c r="S306" i="8"/>
  <c r="P306" i="8"/>
  <c r="O306" i="8"/>
  <c r="L306" i="8"/>
  <c r="M306" i="8" s="1"/>
  <c r="N306" i="8"/>
  <c r="K306" i="8"/>
  <c r="J306" i="8"/>
  <c r="I306" i="8"/>
  <c r="H306" i="8"/>
  <c r="G306" i="8"/>
  <c r="F306" i="8"/>
  <c r="E306" i="8"/>
  <c r="U305" i="8"/>
  <c r="Q305" i="8"/>
  <c r="S305" i="8"/>
  <c r="P305" i="8"/>
  <c r="O305" i="8"/>
  <c r="M305" i="8"/>
  <c r="L305" i="8"/>
  <c r="N305" i="8"/>
  <c r="K305" i="8"/>
  <c r="J305" i="8"/>
  <c r="I305" i="8"/>
  <c r="H305" i="8"/>
  <c r="G305" i="8"/>
  <c r="F305" i="8"/>
  <c r="E305" i="8"/>
  <c r="U304" i="8"/>
  <c r="S304" i="8"/>
  <c r="T304" i="8" s="1"/>
  <c r="R304" i="8"/>
  <c r="P304" i="8"/>
  <c r="N304" i="8"/>
  <c r="O304" i="8" s="1"/>
  <c r="K304" i="8"/>
  <c r="I304" i="8"/>
  <c r="H304" i="8"/>
  <c r="G304" i="8"/>
  <c r="F304" i="8"/>
  <c r="E304" i="8"/>
  <c r="D304" i="8"/>
  <c r="A304" i="8"/>
  <c r="U303" i="8"/>
  <c r="S303" i="8"/>
  <c r="R303" i="8"/>
  <c r="P303" i="8"/>
  <c r="O303" i="8"/>
  <c r="N303" i="8"/>
  <c r="M303" i="8"/>
  <c r="K303" i="8"/>
  <c r="I303" i="8"/>
  <c r="T303" i="8" s="1"/>
  <c r="H303" i="8"/>
  <c r="G303" i="8"/>
  <c r="F303" i="8"/>
  <c r="E303" i="8"/>
  <c r="D303" i="8"/>
  <c r="A303" i="8"/>
  <c r="U302" i="8"/>
  <c r="S302" i="8"/>
  <c r="P302" i="8"/>
  <c r="R302" i="8" s="1"/>
  <c r="O302" i="8"/>
  <c r="N302" i="8"/>
  <c r="M302" i="8"/>
  <c r="K302" i="8"/>
  <c r="I302" i="8"/>
  <c r="T302" i="8" s="1"/>
  <c r="H302" i="8"/>
  <c r="G302" i="8"/>
  <c r="F302" i="8"/>
  <c r="E302" i="8"/>
  <c r="D302" i="8"/>
  <c r="A302" i="8"/>
  <c r="U301" i="8"/>
  <c r="Q301" i="8"/>
  <c r="S301" i="8"/>
  <c r="P301" i="8"/>
  <c r="M301" i="8"/>
  <c r="L301" i="8"/>
  <c r="O301" i="8" s="1"/>
  <c r="N301" i="8"/>
  <c r="K301" i="8"/>
  <c r="J301" i="8"/>
  <c r="I301" i="8"/>
  <c r="H301" i="8"/>
  <c r="G301" i="8"/>
  <c r="F301" i="8"/>
  <c r="E301" i="8"/>
  <c r="U300" i="8"/>
  <c r="Q300" i="8"/>
  <c r="T300" i="8" s="1"/>
  <c r="S300" i="8"/>
  <c r="P300" i="8"/>
  <c r="O300" i="8"/>
  <c r="L300" i="8"/>
  <c r="M300" i="8" s="1"/>
  <c r="N300" i="8"/>
  <c r="K300" i="8"/>
  <c r="J300" i="8"/>
  <c r="I300" i="8"/>
  <c r="H300" i="8"/>
  <c r="G300" i="8"/>
  <c r="F300" i="8"/>
  <c r="E300" i="8"/>
  <c r="U299" i="8"/>
  <c r="T299" i="8"/>
  <c r="R299" i="8"/>
  <c r="Q299" i="8"/>
  <c r="S299" i="8"/>
  <c r="P299" i="8"/>
  <c r="M299" i="8"/>
  <c r="L299" i="8"/>
  <c r="O299" i="8" s="1"/>
  <c r="N299" i="8"/>
  <c r="K299" i="8"/>
  <c r="J299" i="8"/>
  <c r="I299" i="8"/>
  <c r="H299" i="8"/>
  <c r="G299" i="8"/>
  <c r="F299" i="8"/>
  <c r="E299" i="8"/>
  <c r="U298" i="8"/>
  <c r="T298" i="8"/>
  <c r="S298" i="8"/>
  <c r="P298" i="8"/>
  <c r="R298" i="8" s="1"/>
  <c r="O298" i="8"/>
  <c r="N298" i="8"/>
  <c r="M298" i="8"/>
  <c r="K298" i="8"/>
  <c r="I298" i="8"/>
  <c r="H298" i="8"/>
  <c r="G298" i="8"/>
  <c r="F298" i="8"/>
  <c r="E298" i="8"/>
  <c r="D298" i="8"/>
  <c r="A298" i="8"/>
  <c r="U297" i="8"/>
  <c r="T297" i="8"/>
  <c r="R297" i="8"/>
  <c r="Q297" i="8"/>
  <c r="S297" i="8"/>
  <c r="P297" i="8"/>
  <c r="L297" i="8"/>
  <c r="N297" i="8"/>
  <c r="K297" i="8"/>
  <c r="J297" i="8"/>
  <c r="I297" i="8"/>
  <c r="H297" i="8"/>
  <c r="G297" i="8"/>
  <c r="F297" i="8"/>
  <c r="E297" i="8"/>
  <c r="U296" i="8"/>
  <c r="T296" i="8"/>
  <c r="Q296" i="8"/>
  <c r="R296" i="8" s="1"/>
  <c r="S296" i="8"/>
  <c r="P296" i="8"/>
  <c r="L296" i="8"/>
  <c r="N296" i="8"/>
  <c r="K296" i="8"/>
  <c r="J296" i="8"/>
  <c r="I296" i="8"/>
  <c r="H296" i="8"/>
  <c r="G296" i="8"/>
  <c r="F296" i="8"/>
  <c r="E296" i="8"/>
  <c r="U295" i="8"/>
  <c r="R295" i="8"/>
  <c r="Q295" i="8"/>
  <c r="T295" i="8" s="1"/>
  <c r="S295" i="8"/>
  <c r="P295" i="8"/>
  <c r="L295" i="8"/>
  <c r="N295" i="8"/>
  <c r="K295" i="8"/>
  <c r="J295" i="8"/>
  <c r="I295" i="8"/>
  <c r="H295" i="8"/>
  <c r="G295" i="8"/>
  <c r="F295" i="8"/>
  <c r="E295" i="8"/>
  <c r="U294" i="8"/>
  <c r="T294" i="8"/>
  <c r="Q294" i="8"/>
  <c r="R294" i="8" s="1"/>
  <c r="S294" i="8"/>
  <c r="P294" i="8"/>
  <c r="O294" i="8"/>
  <c r="M294" i="8"/>
  <c r="L294" i="8"/>
  <c r="N294" i="8"/>
  <c r="K294" i="8"/>
  <c r="J294" i="8"/>
  <c r="I294" i="8"/>
  <c r="H294" i="8"/>
  <c r="G294" i="8"/>
  <c r="F294" i="8"/>
  <c r="E294" i="8"/>
  <c r="U293" i="8"/>
  <c r="S293" i="8"/>
  <c r="T293" i="8" s="1"/>
  <c r="P293" i="8"/>
  <c r="R293" i="8" s="1"/>
  <c r="O293" i="8"/>
  <c r="N293" i="8"/>
  <c r="M293" i="8"/>
  <c r="K293" i="8"/>
  <c r="I293" i="8"/>
  <c r="H293" i="8"/>
  <c r="G293" i="8"/>
  <c r="F293" i="8"/>
  <c r="E293" i="8"/>
  <c r="D293" i="8"/>
  <c r="A293" i="8"/>
  <c r="U292" i="8"/>
  <c r="R292" i="8"/>
  <c r="Q292" i="8"/>
  <c r="T292" i="8" s="1"/>
  <c r="S292" i="8"/>
  <c r="P292" i="8"/>
  <c r="O292" i="8"/>
  <c r="L292" i="8"/>
  <c r="M292" i="8" s="1"/>
  <c r="N292" i="8"/>
  <c r="K292" i="8"/>
  <c r="J292" i="8"/>
  <c r="I292" i="8"/>
  <c r="H292" i="8"/>
  <c r="G292" i="8"/>
  <c r="F292" i="8"/>
  <c r="E292" i="8"/>
  <c r="U291" i="8"/>
  <c r="Q291" i="8"/>
  <c r="S291" i="8"/>
  <c r="P291" i="8"/>
  <c r="M291" i="8"/>
  <c r="L291" i="8"/>
  <c r="O291" i="8" s="1"/>
  <c r="N291" i="8"/>
  <c r="K291" i="8"/>
  <c r="J291" i="8"/>
  <c r="I291" i="8"/>
  <c r="H291" i="8"/>
  <c r="G291" i="8"/>
  <c r="F291" i="8"/>
  <c r="E291" i="8"/>
  <c r="U290" i="8"/>
  <c r="R290" i="8"/>
  <c r="Q290" i="8"/>
  <c r="T290" i="8" s="1"/>
  <c r="S290" i="8"/>
  <c r="P290" i="8"/>
  <c r="O290" i="8"/>
  <c r="L290" i="8"/>
  <c r="M290" i="8" s="1"/>
  <c r="N290" i="8"/>
  <c r="K290" i="8"/>
  <c r="J290" i="8"/>
  <c r="I290" i="8"/>
  <c r="H290" i="8"/>
  <c r="G290" i="8"/>
  <c r="F290" i="8"/>
  <c r="E290" i="8"/>
  <c r="G289" i="8"/>
  <c r="A289" i="8"/>
  <c r="U288" i="8"/>
  <c r="T288" i="8"/>
  <c r="S288" i="8"/>
  <c r="P288" i="8"/>
  <c r="N288" i="8"/>
  <c r="K288" i="8"/>
  <c r="I288" i="8"/>
  <c r="H288" i="8"/>
  <c r="G288" i="8"/>
  <c r="F288" i="8"/>
  <c r="E288" i="8"/>
  <c r="D288" i="8"/>
  <c r="A288" i="8"/>
  <c r="U287" i="8"/>
  <c r="S287" i="8"/>
  <c r="P287" i="8"/>
  <c r="N287" i="8"/>
  <c r="M287" i="8"/>
  <c r="K287" i="8"/>
  <c r="I287" i="8"/>
  <c r="T287" i="8" s="1"/>
  <c r="H287" i="8"/>
  <c r="G287" i="8"/>
  <c r="F287" i="8"/>
  <c r="E287" i="8"/>
  <c r="D287" i="8"/>
  <c r="A287" i="8"/>
  <c r="U286" i="8"/>
  <c r="S286" i="8"/>
  <c r="P286" i="8"/>
  <c r="N286" i="8"/>
  <c r="K286" i="8"/>
  <c r="I286" i="8"/>
  <c r="H286" i="8"/>
  <c r="G286" i="8"/>
  <c r="F286" i="8"/>
  <c r="E286" i="8"/>
  <c r="D286" i="8"/>
  <c r="A286" i="8"/>
  <c r="U285" i="8"/>
  <c r="T285" i="8"/>
  <c r="S285" i="8"/>
  <c r="P285" i="8"/>
  <c r="N285" i="8"/>
  <c r="K285" i="8"/>
  <c r="M285" i="8" s="1"/>
  <c r="I285" i="8"/>
  <c r="H285" i="8"/>
  <c r="G285" i="8"/>
  <c r="F285" i="8"/>
  <c r="E285" i="8"/>
  <c r="D285" i="8"/>
  <c r="A285" i="8"/>
  <c r="U284" i="8"/>
  <c r="T284" i="8"/>
  <c r="S284" i="8"/>
  <c r="P284" i="8"/>
  <c r="N284" i="8"/>
  <c r="K284" i="8"/>
  <c r="I284" i="8"/>
  <c r="H284" i="8"/>
  <c r="G284" i="8"/>
  <c r="F284" i="8"/>
  <c r="E284" i="8"/>
  <c r="D284" i="8"/>
  <c r="A284" i="8"/>
  <c r="U283" i="8"/>
  <c r="S283" i="8"/>
  <c r="P283" i="8"/>
  <c r="N283" i="8"/>
  <c r="M283" i="8"/>
  <c r="K283" i="8"/>
  <c r="I283" i="8"/>
  <c r="T283" i="8" s="1"/>
  <c r="H283" i="8"/>
  <c r="G283" i="8"/>
  <c r="F283" i="8"/>
  <c r="E283" i="8"/>
  <c r="D283" i="8"/>
  <c r="A283" i="8"/>
  <c r="U282" i="8"/>
  <c r="S282" i="8"/>
  <c r="P282" i="8"/>
  <c r="N282" i="8"/>
  <c r="K282" i="8"/>
  <c r="I282" i="8"/>
  <c r="H282" i="8"/>
  <c r="G282" i="8"/>
  <c r="F282" i="8"/>
  <c r="E282" i="8"/>
  <c r="D282" i="8"/>
  <c r="A282" i="8"/>
  <c r="U281" i="8"/>
  <c r="T281" i="8"/>
  <c r="S281" i="8"/>
  <c r="P281" i="8"/>
  <c r="O281" i="8"/>
  <c r="N281" i="8"/>
  <c r="M281" i="8"/>
  <c r="K281" i="8"/>
  <c r="I281" i="8"/>
  <c r="H281" i="8"/>
  <c r="G281" i="8"/>
  <c r="F281" i="8"/>
  <c r="E281" i="8"/>
  <c r="D281" i="8"/>
  <c r="A281" i="8"/>
  <c r="U280" i="8"/>
  <c r="T280" i="8"/>
  <c r="Q280" i="8"/>
  <c r="R280" i="8" s="1"/>
  <c r="S280" i="8"/>
  <c r="P280" i="8"/>
  <c r="M280" i="8"/>
  <c r="L280" i="8"/>
  <c r="O280" i="8" s="1"/>
  <c r="N280" i="8"/>
  <c r="K280" i="8"/>
  <c r="J280" i="8"/>
  <c r="I280" i="8"/>
  <c r="H280" i="8"/>
  <c r="G280" i="8"/>
  <c r="F280" i="8"/>
  <c r="E280" i="8"/>
  <c r="U279" i="8"/>
  <c r="R279" i="8"/>
  <c r="Q279" i="8"/>
  <c r="T279" i="8" s="1"/>
  <c r="S279" i="8"/>
  <c r="P279" i="8"/>
  <c r="O279" i="8"/>
  <c r="M279" i="8"/>
  <c r="L279" i="8"/>
  <c r="N279" i="8"/>
  <c r="K279" i="8"/>
  <c r="J279" i="8"/>
  <c r="I279" i="8"/>
  <c r="H279" i="8"/>
  <c r="G279" i="8"/>
  <c r="F279" i="8"/>
  <c r="E279" i="8"/>
  <c r="U278" i="8"/>
  <c r="T278" i="8"/>
  <c r="Q278" i="8"/>
  <c r="R278" i="8" s="1"/>
  <c r="S278" i="8"/>
  <c r="P278" i="8"/>
  <c r="O278" i="8"/>
  <c r="M278" i="8"/>
  <c r="L278" i="8"/>
  <c r="N278" i="8"/>
  <c r="K278" i="8"/>
  <c r="J278" i="8"/>
  <c r="I278" i="8"/>
  <c r="H278" i="8"/>
  <c r="G278" i="8"/>
  <c r="F278" i="8"/>
  <c r="E278" i="8"/>
  <c r="U277" i="8"/>
  <c r="R277" i="8"/>
  <c r="Q277" i="8"/>
  <c r="T277" i="8" s="1"/>
  <c r="S277" i="8"/>
  <c r="P277" i="8"/>
  <c r="L277" i="8"/>
  <c r="M277" i="8" s="1"/>
  <c r="N277" i="8"/>
  <c r="K277" i="8"/>
  <c r="J277" i="8"/>
  <c r="I277" i="8"/>
  <c r="H277" i="8"/>
  <c r="G277" i="8"/>
  <c r="F277" i="8"/>
  <c r="E277" i="8"/>
  <c r="U276" i="8"/>
  <c r="Q276" i="8"/>
  <c r="S276" i="8"/>
  <c r="P276" i="8"/>
  <c r="M276" i="8"/>
  <c r="L276" i="8"/>
  <c r="O276" i="8" s="1"/>
  <c r="N276" i="8"/>
  <c r="K276" i="8"/>
  <c r="J276" i="8"/>
  <c r="I276" i="8"/>
  <c r="H276" i="8"/>
  <c r="G276" i="8"/>
  <c r="F276" i="8"/>
  <c r="E276" i="8"/>
  <c r="U275" i="8"/>
  <c r="S275" i="8"/>
  <c r="T275" i="8" s="1"/>
  <c r="P275" i="8"/>
  <c r="R275" i="8" s="1"/>
  <c r="O275" i="8"/>
  <c r="N275" i="8"/>
  <c r="M275" i="8"/>
  <c r="K275" i="8"/>
  <c r="I275" i="8"/>
  <c r="H275" i="8"/>
  <c r="G275" i="8"/>
  <c r="F275" i="8"/>
  <c r="E275" i="8"/>
  <c r="D275" i="8"/>
  <c r="A275" i="8"/>
  <c r="U274" i="8"/>
  <c r="Q274" i="8"/>
  <c r="S274" i="8"/>
  <c r="P274" i="8"/>
  <c r="O274" i="8"/>
  <c r="L274" i="8"/>
  <c r="M274" i="8" s="1"/>
  <c r="N274" i="8"/>
  <c r="K274" i="8"/>
  <c r="J274" i="8"/>
  <c r="I274" i="8"/>
  <c r="H274" i="8"/>
  <c r="G274" i="8"/>
  <c r="F274" i="8"/>
  <c r="E274" i="8"/>
  <c r="U273" i="8"/>
  <c r="Q273" i="8"/>
  <c r="S273" i="8"/>
  <c r="P273" i="8"/>
  <c r="L273" i="8"/>
  <c r="O273" i="8" s="1"/>
  <c r="N273" i="8"/>
  <c r="K273" i="8"/>
  <c r="J273" i="8"/>
  <c r="I273" i="8"/>
  <c r="H273" i="8"/>
  <c r="G273" i="8"/>
  <c r="F273" i="8"/>
  <c r="E273" i="8"/>
  <c r="U272" i="8"/>
  <c r="T272" i="8"/>
  <c r="R272" i="8"/>
  <c r="Q272" i="8"/>
  <c r="S272" i="8"/>
  <c r="P272" i="8"/>
  <c r="L272" i="8"/>
  <c r="N272" i="8"/>
  <c r="K272" i="8"/>
  <c r="J272" i="8"/>
  <c r="I272" i="8"/>
  <c r="H272" i="8"/>
  <c r="G272" i="8"/>
  <c r="F272" i="8"/>
  <c r="E272" i="8"/>
  <c r="U271" i="8"/>
  <c r="T271" i="8"/>
  <c r="S271" i="8"/>
  <c r="R271" i="8"/>
  <c r="P271" i="8"/>
  <c r="N271" i="8"/>
  <c r="O271" i="8" s="1"/>
  <c r="K271" i="8"/>
  <c r="M271" i="8" s="1"/>
  <c r="I271" i="8"/>
  <c r="H271" i="8"/>
  <c r="G271" i="8"/>
  <c r="F271" i="8"/>
  <c r="E271" i="8"/>
  <c r="D271" i="8"/>
  <c r="A271" i="8"/>
  <c r="U270" i="8"/>
  <c r="S270" i="8"/>
  <c r="R270" i="8"/>
  <c r="P270" i="8"/>
  <c r="N270" i="8"/>
  <c r="M270" i="8"/>
  <c r="K270" i="8"/>
  <c r="I270" i="8"/>
  <c r="T270" i="8" s="1"/>
  <c r="H270" i="8"/>
  <c r="G270" i="8"/>
  <c r="F270" i="8"/>
  <c r="E270" i="8"/>
  <c r="D270" i="8"/>
  <c r="A270" i="8"/>
  <c r="U269" i="8"/>
  <c r="S269" i="8"/>
  <c r="R269" i="8"/>
  <c r="P269" i="8"/>
  <c r="O269" i="8"/>
  <c r="N269" i="8"/>
  <c r="M269" i="8"/>
  <c r="K269" i="8"/>
  <c r="I269" i="8"/>
  <c r="H269" i="8"/>
  <c r="G269" i="8"/>
  <c r="F269" i="8"/>
  <c r="E269" i="8"/>
  <c r="D269" i="8"/>
  <c r="A269" i="8"/>
  <c r="U268" i="8"/>
  <c r="T268" i="8"/>
  <c r="Q268" i="8"/>
  <c r="R268" i="8" s="1"/>
  <c r="S268" i="8"/>
  <c r="P268" i="8"/>
  <c r="L268" i="8"/>
  <c r="O268" i="8" s="1"/>
  <c r="N268" i="8"/>
  <c r="K268" i="8"/>
  <c r="J268" i="8"/>
  <c r="I268" i="8"/>
  <c r="H268" i="8"/>
  <c r="G268" i="8"/>
  <c r="F268" i="8"/>
  <c r="E268" i="8"/>
  <c r="U267" i="8"/>
  <c r="R267" i="8"/>
  <c r="Q267" i="8"/>
  <c r="T267" i="8" s="1"/>
  <c r="S267" i="8"/>
  <c r="P267" i="8"/>
  <c r="O267" i="8"/>
  <c r="L267" i="8"/>
  <c r="M267" i="8" s="1"/>
  <c r="N267" i="8"/>
  <c r="K267" i="8"/>
  <c r="J267" i="8"/>
  <c r="I267" i="8"/>
  <c r="H267" i="8"/>
  <c r="G267" i="8"/>
  <c r="F267" i="8"/>
  <c r="E267" i="8"/>
  <c r="U266" i="8"/>
  <c r="T266" i="8"/>
  <c r="Q266" i="8"/>
  <c r="R266" i="8" s="1"/>
  <c r="S266" i="8"/>
  <c r="P266" i="8"/>
  <c r="O266" i="8"/>
  <c r="M266" i="8"/>
  <c r="L266" i="8"/>
  <c r="N266" i="8"/>
  <c r="K266" i="8"/>
  <c r="J266" i="8"/>
  <c r="I266" i="8"/>
  <c r="H266" i="8"/>
  <c r="G266" i="8"/>
  <c r="F266" i="8"/>
  <c r="E266" i="8"/>
  <c r="U265" i="8"/>
  <c r="R265" i="8"/>
  <c r="Q265" i="8"/>
  <c r="T265" i="8" s="1"/>
  <c r="S265" i="8"/>
  <c r="P265" i="8"/>
  <c r="O265" i="8"/>
  <c r="L265" i="8"/>
  <c r="M265" i="8" s="1"/>
  <c r="N265" i="8"/>
  <c r="K265" i="8"/>
  <c r="J265" i="8"/>
  <c r="I265" i="8"/>
  <c r="H265" i="8"/>
  <c r="G265" i="8"/>
  <c r="F265" i="8"/>
  <c r="E265" i="8"/>
  <c r="U264" i="8"/>
  <c r="Q264" i="8"/>
  <c r="S264" i="8"/>
  <c r="P264" i="8"/>
  <c r="M264" i="8"/>
  <c r="L264" i="8"/>
  <c r="O264" i="8" s="1"/>
  <c r="N264" i="8"/>
  <c r="K264" i="8"/>
  <c r="J264" i="8"/>
  <c r="I264" i="8"/>
  <c r="H264" i="8"/>
  <c r="G264" i="8"/>
  <c r="F264" i="8"/>
  <c r="E264" i="8"/>
  <c r="U263" i="8"/>
  <c r="S263" i="8"/>
  <c r="T263" i="8" s="1"/>
  <c r="P263" i="8"/>
  <c r="R263" i="8" s="1"/>
  <c r="N263" i="8"/>
  <c r="O263" i="8" s="1"/>
  <c r="K263" i="8"/>
  <c r="M263" i="8" s="1"/>
  <c r="I263" i="8"/>
  <c r="H263" i="8"/>
  <c r="G263" i="8"/>
  <c r="F263" i="8"/>
  <c r="E263" i="8"/>
  <c r="D263" i="8"/>
  <c r="A263" i="8"/>
  <c r="U262" i="8"/>
  <c r="S262" i="8"/>
  <c r="T262" i="8" s="1"/>
  <c r="P262" i="8"/>
  <c r="R262" i="8" s="1"/>
  <c r="N262" i="8"/>
  <c r="O262" i="8" s="1"/>
  <c r="K262" i="8"/>
  <c r="M262" i="8" s="1"/>
  <c r="I262" i="8"/>
  <c r="H262" i="8"/>
  <c r="G262" i="8"/>
  <c r="F262" i="8"/>
  <c r="E262" i="8"/>
  <c r="D262" i="8"/>
  <c r="A262" i="8"/>
  <c r="U261" i="8"/>
  <c r="S261" i="8"/>
  <c r="T261" i="8" s="1"/>
  <c r="P261" i="8"/>
  <c r="R261" i="8" s="1"/>
  <c r="O261" i="8"/>
  <c r="N261" i="8"/>
  <c r="M261" i="8"/>
  <c r="K261" i="8"/>
  <c r="I261" i="8"/>
  <c r="H261" i="8"/>
  <c r="G261" i="8"/>
  <c r="F261" i="8"/>
  <c r="E261" i="8"/>
  <c r="D261" i="8"/>
  <c r="A261" i="8"/>
  <c r="U260" i="8"/>
  <c r="Q260" i="8"/>
  <c r="S260" i="8"/>
  <c r="P260" i="8"/>
  <c r="O260" i="8"/>
  <c r="L260" i="8"/>
  <c r="M260" i="8" s="1"/>
  <c r="N260" i="8"/>
  <c r="K260" i="8"/>
  <c r="J260" i="8"/>
  <c r="I260" i="8"/>
  <c r="H260" i="8"/>
  <c r="G260" i="8"/>
  <c r="F260" i="8"/>
  <c r="E260" i="8"/>
  <c r="U259" i="8"/>
  <c r="Q259" i="8"/>
  <c r="S259" i="8"/>
  <c r="P259" i="8"/>
  <c r="M259" i="8"/>
  <c r="L259" i="8"/>
  <c r="O259" i="8" s="1"/>
  <c r="N259" i="8"/>
  <c r="K259" i="8"/>
  <c r="J259" i="8"/>
  <c r="I259" i="8"/>
  <c r="H259" i="8"/>
  <c r="G259" i="8"/>
  <c r="F259" i="8"/>
  <c r="E259" i="8"/>
  <c r="U258" i="8"/>
  <c r="T258" i="8"/>
  <c r="R258" i="8"/>
  <c r="Q258" i="8"/>
  <c r="S258" i="8"/>
  <c r="P258" i="8"/>
  <c r="L258" i="8"/>
  <c r="N258" i="8"/>
  <c r="K258" i="8"/>
  <c r="J258" i="8"/>
  <c r="I258" i="8"/>
  <c r="H258" i="8"/>
  <c r="G258" i="8"/>
  <c r="F258" i="8"/>
  <c r="E258" i="8"/>
  <c r="U257" i="8"/>
  <c r="T257" i="8"/>
  <c r="S257" i="8"/>
  <c r="P257" i="8"/>
  <c r="N257" i="8"/>
  <c r="K257" i="8"/>
  <c r="I257" i="8"/>
  <c r="H257" i="8"/>
  <c r="G257" i="8"/>
  <c r="F257" i="8"/>
  <c r="E257" i="8"/>
  <c r="D257" i="8"/>
  <c r="A257" i="8"/>
  <c r="U256" i="8"/>
  <c r="T256" i="8"/>
  <c r="S256" i="8"/>
  <c r="P256" i="8"/>
  <c r="N256" i="8"/>
  <c r="K256" i="8"/>
  <c r="I256" i="8"/>
  <c r="H256" i="8"/>
  <c r="G256" i="8"/>
  <c r="F256" i="8"/>
  <c r="E256" i="8"/>
  <c r="D256" i="8"/>
  <c r="A256" i="8"/>
  <c r="U255" i="8"/>
  <c r="S255" i="8"/>
  <c r="R255" i="8"/>
  <c r="P255" i="8"/>
  <c r="O255" i="8"/>
  <c r="N255" i="8"/>
  <c r="M255" i="8"/>
  <c r="K255" i="8"/>
  <c r="I255" i="8"/>
  <c r="H255" i="8"/>
  <c r="G255" i="8"/>
  <c r="F255" i="8"/>
  <c r="E255" i="8"/>
  <c r="D255" i="8"/>
  <c r="A255" i="8"/>
  <c r="U254" i="8"/>
  <c r="Q254" i="8"/>
  <c r="R254" i="8" s="1"/>
  <c r="S254" i="8"/>
  <c r="P254" i="8"/>
  <c r="L254" i="8"/>
  <c r="N254" i="8"/>
  <c r="K254" i="8"/>
  <c r="J254" i="8"/>
  <c r="I254" i="8"/>
  <c r="H254" i="8"/>
  <c r="G254" i="8"/>
  <c r="F254" i="8"/>
  <c r="E254" i="8"/>
  <c r="U253" i="8"/>
  <c r="R253" i="8"/>
  <c r="Q253" i="8"/>
  <c r="T253" i="8" s="1"/>
  <c r="S253" i="8"/>
  <c r="P253" i="8"/>
  <c r="L253" i="8"/>
  <c r="N253" i="8"/>
  <c r="K253" i="8"/>
  <c r="J253" i="8"/>
  <c r="I253" i="8"/>
  <c r="H253" i="8"/>
  <c r="G253" i="8"/>
  <c r="F253" i="8"/>
  <c r="E253" i="8"/>
  <c r="U252" i="8"/>
  <c r="T252" i="8"/>
  <c r="Q252" i="8"/>
  <c r="R252" i="8" s="1"/>
  <c r="S252" i="8"/>
  <c r="P252" i="8"/>
  <c r="O252" i="8"/>
  <c r="M252" i="8"/>
  <c r="L252" i="8"/>
  <c r="N252" i="8"/>
  <c r="K252" i="8"/>
  <c r="J252" i="8"/>
  <c r="I252" i="8"/>
  <c r="H252" i="8"/>
  <c r="G252" i="8"/>
  <c r="F252" i="8"/>
  <c r="E252" i="8"/>
  <c r="U251" i="8"/>
  <c r="S251" i="8"/>
  <c r="T251" i="8" s="1"/>
  <c r="P251" i="8"/>
  <c r="R251" i="8" s="1"/>
  <c r="O251" i="8"/>
  <c r="N251" i="8"/>
  <c r="M251" i="8"/>
  <c r="K251" i="8"/>
  <c r="I251" i="8"/>
  <c r="H251" i="8"/>
  <c r="G251" i="8"/>
  <c r="F251" i="8"/>
  <c r="E251" i="8"/>
  <c r="D251" i="8"/>
  <c r="A251" i="8"/>
  <c r="U250" i="8"/>
  <c r="R250" i="8"/>
  <c r="Q250" i="8"/>
  <c r="T250" i="8" s="1"/>
  <c r="S250" i="8"/>
  <c r="P250" i="8"/>
  <c r="L250" i="8"/>
  <c r="M250" i="8" s="1"/>
  <c r="N250" i="8"/>
  <c r="K250" i="8"/>
  <c r="J250" i="8"/>
  <c r="I250" i="8"/>
  <c r="H250" i="8"/>
  <c r="G250" i="8"/>
  <c r="F250" i="8"/>
  <c r="E250" i="8"/>
  <c r="U249" i="8"/>
  <c r="Q249" i="8"/>
  <c r="S249" i="8"/>
  <c r="P249" i="8"/>
  <c r="M249" i="8"/>
  <c r="L249" i="8"/>
  <c r="O249" i="8" s="1"/>
  <c r="N249" i="8"/>
  <c r="K249" i="8"/>
  <c r="J249" i="8"/>
  <c r="I249" i="8"/>
  <c r="H249" i="8"/>
  <c r="G249" i="8"/>
  <c r="F249" i="8"/>
  <c r="E249" i="8"/>
  <c r="U248" i="8"/>
  <c r="Q248" i="8"/>
  <c r="T248" i="8" s="1"/>
  <c r="S248" i="8"/>
  <c r="P248" i="8"/>
  <c r="O248" i="8"/>
  <c r="L248" i="8"/>
  <c r="M248" i="8" s="1"/>
  <c r="N248" i="8"/>
  <c r="K248" i="8"/>
  <c r="J248" i="8"/>
  <c r="I248" i="8"/>
  <c r="H248" i="8"/>
  <c r="G248" i="8"/>
  <c r="F248" i="8"/>
  <c r="E248" i="8"/>
  <c r="G247" i="8"/>
  <c r="A247" i="8"/>
  <c r="U246" i="8"/>
  <c r="S246" i="8"/>
  <c r="P246" i="8"/>
  <c r="O246" i="8"/>
  <c r="N246" i="8"/>
  <c r="M246" i="8"/>
  <c r="K246" i="8"/>
  <c r="I246" i="8"/>
  <c r="T246" i="8" s="1"/>
  <c r="H246" i="8"/>
  <c r="G246" i="8"/>
  <c r="F246" i="8"/>
  <c r="E246" i="8"/>
  <c r="D246" i="8"/>
  <c r="A246" i="8"/>
  <c r="U245" i="8"/>
  <c r="S245" i="8"/>
  <c r="P245" i="8"/>
  <c r="O245" i="8"/>
  <c r="N245" i="8"/>
  <c r="M245" i="8"/>
  <c r="K245" i="8"/>
  <c r="I245" i="8"/>
  <c r="H245" i="8"/>
  <c r="G245" i="8"/>
  <c r="F245" i="8"/>
  <c r="E245" i="8"/>
  <c r="D245" i="8"/>
  <c r="A245" i="8"/>
  <c r="U244" i="8"/>
  <c r="Q244" i="8"/>
  <c r="S244" i="8"/>
  <c r="P244" i="8"/>
  <c r="L244" i="8"/>
  <c r="N244" i="8"/>
  <c r="K244" i="8"/>
  <c r="J244" i="8"/>
  <c r="I244" i="8"/>
  <c r="H244" i="8"/>
  <c r="G244" i="8"/>
  <c r="F244" i="8"/>
  <c r="E244" i="8"/>
  <c r="U243" i="8"/>
  <c r="R243" i="8"/>
  <c r="Q243" i="8"/>
  <c r="T243" i="8" s="1"/>
  <c r="S243" i="8"/>
  <c r="P243" i="8"/>
  <c r="L243" i="8"/>
  <c r="N243" i="8"/>
  <c r="K243" i="8"/>
  <c r="J243" i="8"/>
  <c r="I243" i="8"/>
  <c r="H243" i="8"/>
  <c r="G243" i="8"/>
  <c r="F243" i="8"/>
  <c r="E243" i="8"/>
  <c r="U242" i="8"/>
  <c r="Q242" i="8"/>
  <c r="R242" i="8" s="1"/>
  <c r="S242" i="8"/>
  <c r="P242" i="8"/>
  <c r="O242" i="8"/>
  <c r="M242" i="8"/>
  <c r="L242" i="8"/>
  <c r="N242" i="8"/>
  <c r="K242" i="8"/>
  <c r="J242" i="8"/>
  <c r="I242" i="8"/>
  <c r="H242" i="8"/>
  <c r="G242" i="8"/>
  <c r="F242" i="8"/>
  <c r="E242" i="8"/>
  <c r="U241" i="8"/>
  <c r="R241" i="8"/>
  <c r="Q241" i="8"/>
  <c r="T241" i="8" s="1"/>
  <c r="S241" i="8"/>
  <c r="P241" i="8"/>
  <c r="O241" i="8"/>
  <c r="L241" i="8"/>
  <c r="M241" i="8" s="1"/>
  <c r="N241" i="8"/>
  <c r="K241" i="8"/>
  <c r="J241" i="8"/>
  <c r="I241" i="8"/>
  <c r="H241" i="8"/>
  <c r="G241" i="8"/>
  <c r="F241" i="8"/>
  <c r="E241" i="8"/>
  <c r="U240" i="8"/>
  <c r="T240" i="8"/>
  <c r="Q240" i="8"/>
  <c r="R240" i="8" s="1"/>
  <c r="S240" i="8"/>
  <c r="P240" i="8"/>
  <c r="M240" i="8"/>
  <c r="L240" i="8"/>
  <c r="O240" i="8" s="1"/>
  <c r="N240" i="8"/>
  <c r="K240" i="8"/>
  <c r="J240" i="8"/>
  <c r="I240" i="8"/>
  <c r="H240" i="8"/>
  <c r="G240" i="8"/>
  <c r="F240" i="8"/>
  <c r="E240" i="8"/>
  <c r="U239" i="8"/>
  <c r="S239" i="8"/>
  <c r="T239" i="8" s="1"/>
  <c r="R239" i="8"/>
  <c r="P239" i="8"/>
  <c r="N239" i="8"/>
  <c r="O239" i="8" s="1"/>
  <c r="K239" i="8"/>
  <c r="M239" i="8" s="1"/>
  <c r="I239" i="8"/>
  <c r="H239" i="8"/>
  <c r="G239" i="8"/>
  <c r="F239" i="8"/>
  <c r="E239" i="8"/>
  <c r="D239" i="8"/>
  <c r="A239" i="8"/>
  <c r="U238" i="8"/>
  <c r="Q238" i="8"/>
  <c r="S238" i="8"/>
  <c r="P238" i="8"/>
  <c r="O238" i="8"/>
  <c r="L238" i="8"/>
  <c r="M238" i="8" s="1"/>
  <c r="N238" i="8"/>
  <c r="K238" i="8"/>
  <c r="J238" i="8"/>
  <c r="I238" i="8"/>
  <c r="H238" i="8"/>
  <c r="G238" i="8"/>
  <c r="F238" i="8"/>
  <c r="E238" i="8"/>
  <c r="U237" i="8"/>
  <c r="S237" i="8"/>
  <c r="R237" i="8"/>
  <c r="P237" i="8"/>
  <c r="N237" i="8"/>
  <c r="K237" i="8"/>
  <c r="I237" i="8"/>
  <c r="M237" i="8" s="1"/>
  <c r="H237" i="8"/>
  <c r="G237" i="8"/>
  <c r="F237" i="8"/>
  <c r="E237" i="8"/>
  <c r="D237" i="8"/>
  <c r="A237" i="8"/>
  <c r="U236" i="8"/>
  <c r="T236" i="8"/>
  <c r="Q236" i="8"/>
  <c r="R236" i="8" s="1"/>
  <c r="S236" i="8"/>
  <c r="P236" i="8"/>
  <c r="M236" i="8"/>
  <c r="L236" i="8"/>
  <c r="O236" i="8" s="1"/>
  <c r="N236" i="8"/>
  <c r="K236" i="8"/>
  <c r="J236" i="8"/>
  <c r="I236" i="8"/>
  <c r="H236" i="8"/>
  <c r="G236" i="8"/>
  <c r="F236" i="8"/>
  <c r="E236" i="8"/>
  <c r="U235" i="8"/>
  <c r="T235" i="8"/>
  <c r="R235" i="8"/>
  <c r="Q235" i="8"/>
  <c r="S235" i="8"/>
  <c r="P235" i="8"/>
  <c r="O235" i="8"/>
  <c r="L235" i="8"/>
  <c r="M235" i="8" s="1"/>
  <c r="N235" i="8"/>
  <c r="K235" i="8"/>
  <c r="J235" i="8"/>
  <c r="I235" i="8"/>
  <c r="H235" i="8"/>
  <c r="G235" i="8"/>
  <c r="F235" i="8"/>
  <c r="E235" i="8"/>
  <c r="U234" i="8"/>
  <c r="S234" i="8"/>
  <c r="P234" i="8"/>
  <c r="O234" i="8"/>
  <c r="N234" i="8"/>
  <c r="K234" i="8"/>
  <c r="I234" i="8"/>
  <c r="T234" i="8" s="1"/>
  <c r="H234" i="8"/>
  <c r="G234" i="8"/>
  <c r="F234" i="8"/>
  <c r="E234" i="8"/>
  <c r="D234" i="8"/>
  <c r="A234" i="8"/>
  <c r="U233" i="8"/>
  <c r="T233" i="8"/>
  <c r="Q233" i="8"/>
  <c r="R233" i="8" s="1"/>
  <c r="S233" i="8"/>
  <c r="P233" i="8"/>
  <c r="M233" i="8"/>
  <c r="L233" i="8"/>
  <c r="O233" i="8" s="1"/>
  <c r="N233" i="8"/>
  <c r="K233" i="8"/>
  <c r="J233" i="8"/>
  <c r="I233" i="8"/>
  <c r="H233" i="8"/>
  <c r="G233" i="8"/>
  <c r="F233" i="8"/>
  <c r="E233" i="8"/>
  <c r="U232" i="8"/>
  <c r="R232" i="8"/>
  <c r="Q232" i="8"/>
  <c r="T232" i="8" s="1"/>
  <c r="S232" i="8"/>
  <c r="P232" i="8"/>
  <c r="L232" i="8"/>
  <c r="O232" i="8" s="1"/>
  <c r="N232" i="8"/>
  <c r="K232" i="8"/>
  <c r="J232" i="8"/>
  <c r="I232" i="8"/>
  <c r="H232" i="8"/>
  <c r="G232" i="8"/>
  <c r="F232" i="8"/>
  <c r="E232" i="8"/>
  <c r="G231" i="8"/>
  <c r="A231" i="8"/>
  <c r="U230" i="8"/>
  <c r="S230" i="8"/>
  <c r="P230" i="8"/>
  <c r="R230" i="8" s="1"/>
  <c r="O230" i="8"/>
  <c r="N230" i="8"/>
  <c r="M230" i="8"/>
  <c r="K230" i="8"/>
  <c r="I230" i="8"/>
  <c r="H230" i="8"/>
  <c r="G230" i="8"/>
  <c r="F230" i="8"/>
  <c r="E230" i="8"/>
  <c r="D230" i="8"/>
  <c r="A230" i="8"/>
  <c r="U229" i="8"/>
  <c r="S229" i="8"/>
  <c r="P229" i="8"/>
  <c r="R229" i="8" s="1"/>
  <c r="O229" i="8"/>
  <c r="N229" i="8"/>
  <c r="M229" i="8"/>
  <c r="K229" i="8"/>
  <c r="I229" i="8"/>
  <c r="H229" i="8"/>
  <c r="G229" i="8"/>
  <c r="F229" i="8"/>
  <c r="E229" i="8"/>
  <c r="D229" i="8"/>
  <c r="A229" i="8"/>
  <c r="U228" i="8"/>
  <c r="Q228" i="8"/>
  <c r="S228" i="8"/>
  <c r="P228" i="8"/>
  <c r="M228" i="8"/>
  <c r="L228" i="8"/>
  <c r="O228" i="8" s="1"/>
  <c r="N228" i="8"/>
  <c r="K228" i="8"/>
  <c r="J228" i="8"/>
  <c r="I228" i="8"/>
  <c r="H228" i="8"/>
  <c r="G228" i="8"/>
  <c r="F228" i="8"/>
  <c r="E228" i="8"/>
  <c r="U227" i="8"/>
  <c r="S227" i="8"/>
  <c r="T227" i="8" s="1"/>
  <c r="P227" i="8"/>
  <c r="R227" i="8" s="1"/>
  <c r="N227" i="8"/>
  <c r="K227" i="8"/>
  <c r="I227" i="8"/>
  <c r="H227" i="8"/>
  <c r="G227" i="8"/>
  <c r="F227" i="8"/>
  <c r="E227" i="8"/>
  <c r="D227" i="8"/>
  <c r="A227" i="8"/>
  <c r="U226" i="8"/>
  <c r="R226" i="8"/>
  <c r="Q226" i="8"/>
  <c r="T226" i="8" s="1"/>
  <c r="S226" i="8"/>
  <c r="P226" i="8"/>
  <c r="L226" i="8"/>
  <c r="N226" i="8"/>
  <c r="K226" i="8"/>
  <c r="J226" i="8"/>
  <c r="I226" i="8"/>
  <c r="H226" i="8"/>
  <c r="G226" i="8"/>
  <c r="F226" i="8"/>
  <c r="E226" i="8"/>
  <c r="U225" i="8"/>
  <c r="T225" i="8"/>
  <c r="R225" i="8"/>
  <c r="Q225" i="8"/>
  <c r="S225" i="8"/>
  <c r="P225" i="8"/>
  <c r="M225" i="8"/>
  <c r="L225" i="8"/>
  <c r="O225" i="8" s="1"/>
  <c r="N225" i="8"/>
  <c r="K225" i="8"/>
  <c r="J225" i="8"/>
  <c r="I225" i="8"/>
  <c r="H225" i="8"/>
  <c r="G225" i="8"/>
  <c r="F225" i="8"/>
  <c r="E225" i="8"/>
  <c r="U224" i="8"/>
  <c r="T224" i="8"/>
  <c r="S224" i="8"/>
  <c r="P224" i="8"/>
  <c r="N224" i="8"/>
  <c r="K224" i="8"/>
  <c r="I224" i="8"/>
  <c r="H224" i="8"/>
  <c r="G224" i="8"/>
  <c r="F224" i="8"/>
  <c r="E224" i="8"/>
  <c r="D224" i="8"/>
  <c r="A224" i="8"/>
  <c r="U223" i="8"/>
  <c r="T223" i="8"/>
  <c r="R223" i="8"/>
  <c r="Q223" i="8"/>
  <c r="S223" i="8"/>
  <c r="P223" i="8"/>
  <c r="L223" i="8"/>
  <c r="M223" i="8" s="1"/>
  <c r="N223" i="8"/>
  <c r="K223" i="8"/>
  <c r="J223" i="8"/>
  <c r="I223" i="8"/>
  <c r="H223" i="8"/>
  <c r="G223" i="8"/>
  <c r="F223" i="8"/>
  <c r="E223" i="8"/>
  <c r="U222" i="8"/>
  <c r="Q222" i="8"/>
  <c r="S222" i="8"/>
  <c r="P222" i="8"/>
  <c r="M222" i="8"/>
  <c r="L222" i="8"/>
  <c r="O222" i="8" s="1"/>
  <c r="N222" i="8"/>
  <c r="K222" i="8"/>
  <c r="J222" i="8"/>
  <c r="I222" i="8"/>
  <c r="H222" i="8"/>
  <c r="G222" i="8"/>
  <c r="F222" i="8"/>
  <c r="E222" i="8"/>
  <c r="G221" i="8"/>
  <c r="A221" i="8"/>
  <c r="U220" i="8"/>
  <c r="S220" i="8"/>
  <c r="T220" i="8" s="1"/>
  <c r="P220" i="8"/>
  <c r="R220" i="8" s="1"/>
  <c r="O220" i="8"/>
  <c r="N220" i="8"/>
  <c r="K220" i="8"/>
  <c r="I220" i="8"/>
  <c r="H220" i="8"/>
  <c r="G220" i="8"/>
  <c r="F220" i="8"/>
  <c r="E220" i="8"/>
  <c r="D220" i="8"/>
  <c r="A220" i="8"/>
  <c r="U219" i="8"/>
  <c r="S219" i="8"/>
  <c r="T219" i="8" s="1"/>
  <c r="P219" i="8"/>
  <c r="R219" i="8" s="1"/>
  <c r="N219" i="8"/>
  <c r="O219" i="8" s="1"/>
  <c r="K219" i="8"/>
  <c r="M219" i="8" s="1"/>
  <c r="I219" i="8"/>
  <c r="H219" i="8"/>
  <c r="G219" i="8"/>
  <c r="F219" i="8"/>
  <c r="E219" i="8"/>
  <c r="D219" i="8"/>
  <c r="A219" i="8"/>
  <c r="U218" i="8"/>
  <c r="S218" i="8"/>
  <c r="T218" i="8" s="1"/>
  <c r="P218" i="8"/>
  <c r="R218" i="8" s="1"/>
  <c r="N218" i="8"/>
  <c r="K218" i="8"/>
  <c r="I218" i="8"/>
  <c r="H218" i="8"/>
  <c r="G218" i="8"/>
  <c r="F218" i="8"/>
  <c r="E218" i="8"/>
  <c r="D218" i="8"/>
  <c r="A218" i="8"/>
  <c r="U217" i="8"/>
  <c r="S217" i="8"/>
  <c r="T217" i="8" s="1"/>
  <c r="P217" i="8"/>
  <c r="O217" i="8"/>
  <c r="N217" i="8"/>
  <c r="M217" i="8"/>
  <c r="K217" i="8"/>
  <c r="I217" i="8"/>
  <c r="H217" i="8"/>
  <c r="G217" i="8"/>
  <c r="F217" i="8"/>
  <c r="E217" i="8"/>
  <c r="D217" i="8"/>
  <c r="A217" i="8"/>
  <c r="U216" i="8"/>
  <c r="T216" i="8"/>
  <c r="R216" i="8"/>
  <c r="Q216" i="8"/>
  <c r="S216" i="8"/>
  <c r="P216" i="8"/>
  <c r="O216" i="8"/>
  <c r="L216" i="8"/>
  <c r="M216" i="8" s="1"/>
  <c r="N216" i="8"/>
  <c r="K216" i="8"/>
  <c r="J216" i="8"/>
  <c r="I216" i="8"/>
  <c r="H216" i="8"/>
  <c r="G216" i="8"/>
  <c r="F216" i="8"/>
  <c r="E216" i="8"/>
  <c r="U215" i="8"/>
  <c r="T215" i="8"/>
  <c r="Q215" i="8"/>
  <c r="R215" i="8" s="1"/>
  <c r="S215" i="8"/>
  <c r="P215" i="8"/>
  <c r="M215" i="8"/>
  <c r="L215" i="8"/>
  <c r="O215" i="8" s="1"/>
  <c r="N215" i="8"/>
  <c r="K215" i="8"/>
  <c r="J215" i="8"/>
  <c r="I215" i="8"/>
  <c r="H215" i="8"/>
  <c r="G215" i="8"/>
  <c r="F215" i="8"/>
  <c r="E215" i="8"/>
  <c r="U214" i="8"/>
  <c r="Q214" i="8"/>
  <c r="S214" i="8"/>
  <c r="P214" i="8"/>
  <c r="L214" i="8"/>
  <c r="N214" i="8"/>
  <c r="K214" i="8"/>
  <c r="J214" i="8"/>
  <c r="I214" i="8"/>
  <c r="H214" i="8"/>
  <c r="G214" i="8"/>
  <c r="F214" i="8"/>
  <c r="E214" i="8"/>
  <c r="U213" i="8"/>
  <c r="S213" i="8"/>
  <c r="T213" i="8" s="1"/>
  <c r="P213" i="8"/>
  <c r="N213" i="8"/>
  <c r="M213" i="8"/>
  <c r="K213" i="8"/>
  <c r="I213" i="8"/>
  <c r="H213" i="8"/>
  <c r="G213" i="8"/>
  <c r="F213" i="8"/>
  <c r="E213" i="8"/>
  <c r="D213" i="8"/>
  <c r="A213" i="8"/>
  <c r="U212" i="8"/>
  <c r="T212" i="8"/>
  <c r="R212" i="8"/>
  <c r="Q212" i="8"/>
  <c r="S212" i="8"/>
  <c r="P212" i="8"/>
  <c r="O212" i="8"/>
  <c r="M212" i="8"/>
  <c r="L212" i="8"/>
  <c r="N212" i="8"/>
  <c r="K212" i="8"/>
  <c r="J212" i="8"/>
  <c r="I212" i="8"/>
  <c r="H212" i="8"/>
  <c r="G212" i="8"/>
  <c r="F212" i="8"/>
  <c r="E212" i="8"/>
  <c r="U211" i="8"/>
  <c r="T211" i="8"/>
  <c r="R211" i="8"/>
  <c r="Q211" i="8"/>
  <c r="S211" i="8"/>
  <c r="P211" i="8"/>
  <c r="O211" i="8"/>
  <c r="L211" i="8"/>
  <c r="M211" i="8" s="1"/>
  <c r="N211" i="8"/>
  <c r="K211" i="8"/>
  <c r="J211" i="8"/>
  <c r="I211" i="8"/>
  <c r="H211" i="8"/>
  <c r="G211" i="8"/>
  <c r="F211" i="8"/>
  <c r="E211" i="8"/>
  <c r="U210" i="8"/>
  <c r="T210" i="8"/>
  <c r="Q210" i="8"/>
  <c r="R210" i="8" s="1"/>
  <c r="S210" i="8"/>
  <c r="P210" i="8"/>
  <c r="M210" i="8"/>
  <c r="L210" i="8"/>
  <c r="O210" i="8" s="1"/>
  <c r="N210" i="8"/>
  <c r="K210" i="8"/>
  <c r="J210" i="8"/>
  <c r="I210" i="8"/>
  <c r="H210" i="8"/>
  <c r="G210" i="8"/>
  <c r="F210" i="8"/>
  <c r="E210" i="8"/>
  <c r="U209" i="8"/>
  <c r="Q209" i="8"/>
  <c r="S209" i="8"/>
  <c r="P209" i="8"/>
  <c r="M209" i="8"/>
  <c r="L209" i="8"/>
  <c r="O209" i="8" s="1"/>
  <c r="N209" i="8"/>
  <c r="K209" i="8"/>
  <c r="J209" i="8"/>
  <c r="I209" i="8"/>
  <c r="H209" i="8"/>
  <c r="G209" i="8"/>
  <c r="F209" i="8"/>
  <c r="E209" i="8"/>
  <c r="U208" i="8"/>
  <c r="T208" i="8"/>
  <c r="R208" i="8"/>
  <c r="Q208" i="8"/>
  <c r="S208" i="8"/>
  <c r="P208" i="8"/>
  <c r="O208" i="8"/>
  <c r="M208" i="8"/>
  <c r="L208" i="8"/>
  <c r="N208" i="8"/>
  <c r="K208" i="8"/>
  <c r="J208" i="8"/>
  <c r="I208" i="8"/>
  <c r="H208" i="8"/>
  <c r="G208" i="8"/>
  <c r="F208" i="8"/>
  <c r="E208" i="8"/>
  <c r="U207" i="8"/>
  <c r="T207" i="8"/>
  <c r="Q207" i="8"/>
  <c r="R207" i="8" s="1"/>
  <c r="S207" i="8"/>
  <c r="P207" i="8"/>
  <c r="O207" i="8"/>
  <c r="L207" i="8"/>
  <c r="M207" i="8" s="1"/>
  <c r="N207" i="8"/>
  <c r="K207" i="8"/>
  <c r="J207" i="8"/>
  <c r="I207" i="8"/>
  <c r="H207" i="8"/>
  <c r="G207" i="8"/>
  <c r="F207" i="8"/>
  <c r="E207" i="8"/>
  <c r="U206" i="8"/>
  <c r="S206" i="8"/>
  <c r="P206" i="8"/>
  <c r="O206" i="8"/>
  <c r="N206" i="8"/>
  <c r="M206" i="8"/>
  <c r="K206" i="8"/>
  <c r="I206" i="8"/>
  <c r="T206" i="8" s="1"/>
  <c r="H206" i="8"/>
  <c r="G206" i="8"/>
  <c r="F206" i="8"/>
  <c r="E206" i="8"/>
  <c r="D206" i="8"/>
  <c r="A206" i="8"/>
  <c r="U205" i="8"/>
  <c r="S205" i="8"/>
  <c r="P205" i="8"/>
  <c r="N205" i="8"/>
  <c r="K205" i="8"/>
  <c r="I205" i="8"/>
  <c r="O205" i="8" s="1"/>
  <c r="H205" i="8"/>
  <c r="G205" i="8"/>
  <c r="F205" i="8"/>
  <c r="E205" i="8"/>
  <c r="D205" i="8"/>
  <c r="A205" i="8"/>
  <c r="U204" i="8"/>
  <c r="T204" i="8"/>
  <c r="Q204" i="8"/>
  <c r="R204" i="8" s="1"/>
  <c r="S204" i="8"/>
  <c r="P204" i="8"/>
  <c r="M204" i="8"/>
  <c r="L204" i="8"/>
  <c r="O204" i="8" s="1"/>
  <c r="N204" i="8"/>
  <c r="K204" i="8"/>
  <c r="J204" i="8"/>
  <c r="I204" i="8"/>
  <c r="H204" i="8"/>
  <c r="G204" i="8"/>
  <c r="F204" i="8"/>
  <c r="E204" i="8"/>
  <c r="U203" i="8"/>
  <c r="Q203" i="8"/>
  <c r="R203" i="8" s="1"/>
  <c r="S203" i="8"/>
  <c r="P203" i="8"/>
  <c r="O203" i="8"/>
  <c r="L203" i="8"/>
  <c r="M203" i="8" s="1"/>
  <c r="N203" i="8"/>
  <c r="K203" i="8"/>
  <c r="J203" i="8"/>
  <c r="I203" i="8"/>
  <c r="H203" i="8"/>
  <c r="G203" i="8"/>
  <c r="F203" i="8"/>
  <c r="E203" i="8"/>
  <c r="U202" i="8"/>
  <c r="R202" i="8"/>
  <c r="Q202" i="8"/>
  <c r="T202" i="8" s="1"/>
  <c r="S202" i="8"/>
  <c r="P202" i="8"/>
  <c r="L202" i="8"/>
  <c r="N202" i="8"/>
  <c r="K202" i="8"/>
  <c r="J202" i="8"/>
  <c r="I202" i="8"/>
  <c r="H202" i="8"/>
  <c r="G202" i="8"/>
  <c r="F202" i="8"/>
  <c r="E202" i="8"/>
  <c r="U201" i="8"/>
  <c r="T201" i="8"/>
  <c r="R201" i="8"/>
  <c r="Q201" i="8"/>
  <c r="S201" i="8"/>
  <c r="P201" i="8"/>
  <c r="O201" i="8"/>
  <c r="M201" i="8"/>
  <c r="L201" i="8"/>
  <c r="N201" i="8"/>
  <c r="K201" i="8"/>
  <c r="J201" i="8"/>
  <c r="I201" i="8"/>
  <c r="H201" i="8"/>
  <c r="G201" i="8"/>
  <c r="F201" i="8"/>
  <c r="E201" i="8"/>
  <c r="U200" i="8"/>
  <c r="Q200" i="8"/>
  <c r="S200" i="8"/>
  <c r="P200" i="8"/>
  <c r="O200" i="8"/>
  <c r="M200" i="8"/>
  <c r="L200" i="8"/>
  <c r="N200" i="8"/>
  <c r="K200" i="8"/>
  <c r="J200" i="8"/>
  <c r="I200" i="8"/>
  <c r="H200" i="8"/>
  <c r="G200" i="8"/>
  <c r="F200" i="8"/>
  <c r="E200" i="8"/>
  <c r="U199" i="8"/>
  <c r="Q199" i="8"/>
  <c r="S199" i="8"/>
  <c r="P199" i="8"/>
  <c r="O199" i="8"/>
  <c r="M199" i="8"/>
  <c r="L199" i="8"/>
  <c r="N199" i="8"/>
  <c r="K199" i="8"/>
  <c r="J199" i="8"/>
  <c r="I199" i="8"/>
  <c r="H199" i="8"/>
  <c r="G199" i="8"/>
  <c r="F199" i="8"/>
  <c r="E199" i="8"/>
  <c r="U198" i="8"/>
  <c r="S198" i="8"/>
  <c r="T198" i="8" s="1"/>
  <c r="R198" i="8"/>
  <c r="P198" i="8"/>
  <c r="N198" i="8"/>
  <c r="O198" i="8" s="1"/>
  <c r="K198" i="8"/>
  <c r="I198" i="8"/>
  <c r="M198" i="8" s="1"/>
  <c r="H198" i="8"/>
  <c r="G198" i="8"/>
  <c r="F198" i="8"/>
  <c r="E198" i="8"/>
  <c r="D198" i="8"/>
  <c r="A198" i="8"/>
  <c r="U197" i="8"/>
  <c r="R197" i="8"/>
  <c r="Q197" i="8"/>
  <c r="T197" i="8" s="1"/>
  <c r="S197" i="8"/>
  <c r="P197" i="8"/>
  <c r="O197" i="8"/>
  <c r="M197" i="8"/>
  <c r="L197" i="8"/>
  <c r="N197" i="8"/>
  <c r="K197" i="8"/>
  <c r="J197" i="8"/>
  <c r="I197" i="8"/>
  <c r="H197" i="8"/>
  <c r="G197" i="8"/>
  <c r="F197" i="8"/>
  <c r="E197" i="8"/>
  <c r="U196" i="8"/>
  <c r="T196" i="8"/>
  <c r="R196" i="8"/>
  <c r="Q196" i="8"/>
  <c r="S196" i="8"/>
  <c r="P196" i="8"/>
  <c r="L196" i="8"/>
  <c r="N196" i="8"/>
  <c r="K196" i="8"/>
  <c r="J196" i="8"/>
  <c r="I196" i="8"/>
  <c r="H196" i="8"/>
  <c r="G196" i="8"/>
  <c r="F196" i="8"/>
  <c r="E196" i="8"/>
  <c r="G195" i="8"/>
  <c r="A195" i="8"/>
  <c r="U194" i="8"/>
  <c r="S194" i="8"/>
  <c r="T194" i="8" s="1"/>
  <c r="R194" i="8"/>
  <c r="P194" i="8"/>
  <c r="O194" i="8"/>
  <c r="N194" i="8"/>
  <c r="M194" i="8"/>
  <c r="K194" i="8"/>
  <c r="I194" i="8"/>
  <c r="H194" i="8"/>
  <c r="G194" i="8"/>
  <c r="F194" i="8"/>
  <c r="E194" i="8"/>
  <c r="D194" i="8"/>
  <c r="A194" i="8"/>
  <c r="U193" i="8"/>
  <c r="S193" i="8"/>
  <c r="T193" i="8" s="1"/>
  <c r="R193" i="8"/>
  <c r="P193" i="8"/>
  <c r="O193" i="8"/>
  <c r="N193" i="8"/>
  <c r="M193" i="8"/>
  <c r="K193" i="8"/>
  <c r="I193" i="8"/>
  <c r="H193" i="8"/>
  <c r="G193" i="8"/>
  <c r="F193" i="8"/>
  <c r="E193" i="8"/>
  <c r="D193" i="8"/>
  <c r="A193" i="8"/>
  <c r="U192" i="8"/>
  <c r="Q192" i="8"/>
  <c r="S192" i="8"/>
  <c r="P192" i="8"/>
  <c r="M192" i="8"/>
  <c r="L192" i="8"/>
  <c r="O192" i="8" s="1"/>
  <c r="N192" i="8"/>
  <c r="K192" i="8"/>
  <c r="J192" i="8"/>
  <c r="I192" i="8"/>
  <c r="H192" i="8"/>
  <c r="G192" i="8"/>
  <c r="F192" i="8"/>
  <c r="E192" i="8"/>
  <c r="U191" i="8"/>
  <c r="T191" i="8"/>
  <c r="R191" i="8"/>
  <c r="Q191" i="8"/>
  <c r="S191" i="8"/>
  <c r="P191" i="8"/>
  <c r="O191" i="8"/>
  <c r="M191" i="8"/>
  <c r="L191" i="8"/>
  <c r="N191" i="8"/>
  <c r="K191" i="8"/>
  <c r="J191" i="8"/>
  <c r="I191" i="8"/>
  <c r="H191" i="8"/>
  <c r="G191" i="8"/>
  <c r="F191" i="8"/>
  <c r="E191" i="8"/>
  <c r="U190" i="8"/>
  <c r="T190" i="8"/>
  <c r="Q190" i="8"/>
  <c r="R190" i="8" s="1"/>
  <c r="S190" i="8"/>
  <c r="P190" i="8"/>
  <c r="O190" i="8"/>
  <c r="M190" i="8"/>
  <c r="L190" i="8"/>
  <c r="N190" i="8"/>
  <c r="K190" i="8"/>
  <c r="J190" i="8"/>
  <c r="I190" i="8"/>
  <c r="H190" i="8"/>
  <c r="G190" i="8"/>
  <c r="F190" i="8"/>
  <c r="E190" i="8"/>
  <c r="U189" i="8"/>
  <c r="R189" i="8"/>
  <c r="Q189" i="8"/>
  <c r="T189" i="8" s="1"/>
  <c r="S189" i="8"/>
  <c r="P189" i="8"/>
  <c r="O189" i="8"/>
  <c r="M189" i="8"/>
  <c r="L189" i="8"/>
  <c r="N189" i="8"/>
  <c r="K189" i="8"/>
  <c r="J189" i="8"/>
  <c r="I189" i="8"/>
  <c r="H189" i="8"/>
  <c r="G189" i="8"/>
  <c r="F189" i="8"/>
  <c r="E189" i="8"/>
  <c r="U188" i="8"/>
  <c r="T188" i="8"/>
  <c r="Q188" i="8"/>
  <c r="R188" i="8" s="1"/>
  <c r="S188" i="8"/>
  <c r="P188" i="8"/>
  <c r="O188" i="8"/>
  <c r="M188" i="8"/>
  <c r="L188" i="8"/>
  <c r="N188" i="8"/>
  <c r="K188" i="8"/>
  <c r="J188" i="8"/>
  <c r="I188" i="8"/>
  <c r="H188" i="8"/>
  <c r="G188" i="8"/>
  <c r="F188" i="8"/>
  <c r="E188" i="8"/>
  <c r="U187" i="8"/>
  <c r="R187" i="8"/>
  <c r="Q187" i="8"/>
  <c r="T187" i="8" s="1"/>
  <c r="S187" i="8"/>
  <c r="P187" i="8"/>
  <c r="L187" i="8"/>
  <c r="M187" i="8" s="1"/>
  <c r="N187" i="8"/>
  <c r="K187" i="8"/>
  <c r="J187" i="8"/>
  <c r="I187" i="8"/>
  <c r="H187" i="8"/>
  <c r="G187" i="8"/>
  <c r="F187" i="8"/>
  <c r="E187" i="8"/>
  <c r="U186" i="8"/>
  <c r="S186" i="8"/>
  <c r="T186" i="8" s="1"/>
  <c r="P186" i="8"/>
  <c r="R186" i="8" s="1"/>
  <c r="O186" i="8"/>
  <c r="N186" i="8"/>
  <c r="K186" i="8"/>
  <c r="I186" i="8"/>
  <c r="H186" i="8"/>
  <c r="G186" i="8"/>
  <c r="F186" i="8"/>
  <c r="E186" i="8"/>
  <c r="D186" i="8"/>
  <c r="A186" i="8"/>
  <c r="U185" i="8"/>
  <c r="R185" i="8"/>
  <c r="Q185" i="8"/>
  <c r="T185" i="8" s="1"/>
  <c r="S185" i="8"/>
  <c r="P185" i="8"/>
  <c r="L185" i="8"/>
  <c r="O185" i="8" s="1"/>
  <c r="N185" i="8"/>
  <c r="K185" i="8"/>
  <c r="J185" i="8"/>
  <c r="I185" i="8"/>
  <c r="H185" i="8"/>
  <c r="G185" i="8"/>
  <c r="F185" i="8"/>
  <c r="E185" i="8"/>
  <c r="U184" i="8"/>
  <c r="Q184" i="8"/>
  <c r="T184" i="8" s="1"/>
  <c r="S184" i="8"/>
  <c r="P184" i="8"/>
  <c r="L184" i="8"/>
  <c r="N184" i="8"/>
  <c r="K184" i="8"/>
  <c r="J184" i="8"/>
  <c r="I184" i="8"/>
  <c r="H184" i="8"/>
  <c r="G184" i="8"/>
  <c r="F184" i="8"/>
  <c r="E184" i="8"/>
  <c r="G183" i="8"/>
  <c r="A183" i="8"/>
  <c r="U182" i="8"/>
  <c r="S182" i="8"/>
  <c r="P182" i="8"/>
  <c r="O182" i="8"/>
  <c r="N182" i="8"/>
  <c r="M182" i="8"/>
  <c r="K182" i="8"/>
  <c r="I182" i="8"/>
  <c r="H182" i="8"/>
  <c r="G182" i="8"/>
  <c r="F182" i="8"/>
  <c r="E182" i="8"/>
  <c r="D182" i="8"/>
  <c r="A182" i="8"/>
  <c r="U181" i="8"/>
  <c r="T181" i="8"/>
  <c r="S181" i="8"/>
  <c r="P181" i="8"/>
  <c r="R181" i="8" s="1"/>
  <c r="O181" i="8"/>
  <c r="N181" i="8"/>
  <c r="M181" i="8"/>
  <c r="K181" i="8"/>
  <c r="I181" i="8"/>
  <c r="H181" i="8"/>
  <c r="G181" i="8"/>
  <c r="F181" i="8"/>
  <c r="E181" i="8"/>
  <c r="D181" i="8"/>
  <c r="A181" i="8"/>
  <c r="U180" i="8"/>
  <c r="S180" i="8"/>
  <c r="T180" i="8" s="1"/>
  <c r="P180" i="8"/>
  <c r="N180" i="8"/>
  <c r="K180" i="8"/>
  <c r="I180" i="8"/>
  <c r="H180" i="8"/>
  <c r="G180" i="8"/>
  <c r="F180" i="8"/>
  <c r="E180" i="8"/>
  <c r="D180" i="8"/>
  <c r="A180" i="8"/>
  <c r="G179" i="8"/>
  <c r="A179" i="8"/>
  <c r="U178" i="8"/>
  <c r="Q178" i="8"/>
  <c r="S178" i="8"/>
  <c r="P178" i="8"/>
  <c r="M178" i="8"/>
  <c r="L178" i="8"/>
  <c r="O178" i="8" s="1"/>
  <c r="N178" i="8"/>
  <c r="K178" i="8"/>
  <c r="J178" i="8"/>
  <c r="I178" i="8"/>
  <c r="H178" i="8"/>
  <c r="G178" i="8"/>
  <c r="F178" i="8"/>
  <c r="E178" i="8"/>
  <c r="U177" i="8"/>
  <c r="T177" i="8"/>
  <c r="R177" i="8"/>
  <c r="Q177" i="8"/>
  <c r="S177" i="8"/>
  <c r="P177" i="8"/>
  <c r="O177" i="8"/>
  <c r="M177" i="8"/>
  <c r="L177" i="8"/>
  <c r="N177" i="8"/>
  <c r="K177" i="8"/>
  <c r="J177" i="8"/>
  <c r="I177" i="8"/>
  <c r="H177" i="8"/>
  <c r="G177" i="8"/>
  <c r="F177" i="8"/>
  <c r="E177" i="8"/>
  <c r="U176" i="8"/>
  <c r="S176" i="8"/>
  <c r="R176" i="8"/>
  <c r="P176" i="8"/>
  <c r="O176" i="8"/>
  <c r="N176" i="8"/>
  <c r="M176" i="8"/>
  <c r="K176" i="8"/>
  <c r="I176" i="8"/>
  <c r="H176" i="8"/>
  <c r="G176" i="8"/>
  <c r="F176" i="8"/>
  <c r="E176" i="8"/>
  <c r="D176" i="8"/>
  <c r="A176" i="8"/>
  <c r="U175" i="8"/>
  <c r="T175" i="8"/>
  <c r="S175" i="8"/>
  <c r="R175" i="8"/>
  <c r="P175" i="8"/>
  <c r="O175" i="8"/>
  <c r="N175" i="8"/>
  <c r="K175" i="8"/>
  <c r="I175" i="8"/>
  <c r="H175" i="8"/>
  <c r="G175" i="8"/>
  <c r="F175" i="8"/>
  <c r="E175" i="8"/>
  <c r="D175" i="8"/>
  <c r="A175" i="8"/>
  <c r="G174" i="8"/>
  <c r="A174" i="8"/>
  <c r="U173" i="8"/>
  <c r="S173" i="8"/>
  <c r="T173" i="8" s="1"/>
  <c r="P173" i="8"/>
  <c r="R173" i="8" s="1"/>
  <c r="N173" i="8"/>
  <c r="M173" i="8"/>
  <c r="K173" i="8"/>
  <c r="I173" i="8"/>
  <c r="H173" i="8"/>
  <c r="G173" i="8"/>
  <c r="F173" i="8"/>
  <c r="E173" i="8"/>
  <c r="D173" i="8"/>
  <c r="A173" i="8"/>
  <c r="U172" i="8"/>
  <c r="T172" i="8"/>
  <c r="Q172" i="8"/>
  <c r="R172" i="8" s="1"/>
  <c r="S172" i="8"/>
  <c r="P172" i="8"/>
  <c r="O172" i="8"/>
  <c r="M172" i="8"/>
  <c r="L172" i="8"/>
  <c r="N172" i="8"/>
  <c r="K172" i="8"/>
  <c r="J172" i="8"/>
  <c r="I172" i="8"/>
  <c r="H172" i="8"/>
  <c r="G172" i="8"/>
  <c r="F172" i="8"/>
  <c r="E172" i="8"/>
  <c r="U171" i="8"/>
  <c r="R171" i="8"/>
  <c r="Q171" i="8"/>
  <c r="T171" i="8" s="1"/>
  <c r="S171" i="8"/>
  <c r="P171" i="8"/>
  <c r="O171" i="8"/>
  <c r="L171" i="8"/>
  <c r="M171" i="8" s="1"/>
  <c r="N171" i="8"/>
  <c r="K171" i="8"/>
  <c r="J171" i="8"/>
  <c r="I171" i="8"/>
  <c r="H171" i="8"/>
  <c r="G171" i="8"/>
  <c r="F171" i="8"/>
  <c r="E171" i="8"/>
  <c r="U170" i="8"/>
  <c r="S170" i="8"/>
  <c r="T170" i="8" s="1"/>
  <c r="P170" i="8"/>
  <c r="O170" i="8"/>
  <c r="N170" i="8"/>
  <c r="M170" i="8"/>
  <c r="K170" i="8"/>
  <c r="I170" i="8"/>
  <c r="H170" i="8"/>
  <c r="G170" i="8"/>
  <c r="F170" i="8"/>
  <c r="E170" i="8"/>
  <c r="D170" i="8"/>
  <c r="A170" i="8"/>
  <c r="U169" i="8"/>
  <c r="T169" i="8"/>
  <c r="R169" i="8"/>
  <c r="Q169" i="8"/>
  <c r="S169" i="8"/>
  <c r="P169" i="8"/>
  <c r="L169" i="8"/>
  <c r="N169" i="8"/>
  <c r="K169" i="8"/>
  <c r="J169" i="8"/>
  <c r="I169" i="8"/>
  <c r="H169" i="8"/>
  <c r="G169" i="8"/>
  <c r="F169" i="8"/>
  <c r="E169" i="8"/>
  <c r="U168" i="8"/>
  <c r="T168" i="8"/>
  <c r="Q168" i="8"/>
  <c r="R168" i="8" s="1"/>
  <c r="S168" i="8"/>
  <c r="P168" i="8"/>
  <c r="L168" i="8"/>
  <c r="N168" i="8"/>
  <c r="K168" i="8"/>
  <c r="J168" i="8"/>
  <c r="I168" i="8"/>
  <c r="H168" i="8"/>
  <c r="G168" i="8"/>
  <c r="F168" i="8"/>
  <c r="E168" i="8"/>
  <c r="U167" i="8"/>
  <c r="Q167" i="8"/>
  <c r="S167" i="8"/>
  <c r="P167" i="8"/>
  <c r="M167" i="8"/>
  <c r="L167" i="8"/>
  <c r="O167" i="8" s="1"/>
  <c r="N167" i="8"/>
  <c r="K167" i="8"/>
  <c r="J167" i="8"/>
  <c r="I167" i="8"/>
  <c r="H167" i="8"/>
  <c r="G167" i="8"/>
  <c r="F167" i="8"/>
  <c r="E167" i="8"/>
  <c r="U166" i="8"/>
  <c r="S166" i="8"/>
  <c r="T166" i="8" s="1"/>
  <c r="P166" i="8"/>
  <c r="R166" i="8" s="1"/>
  <c r="O166" i="8"/>
  <c r="N166" i="8"/>
  <c r="M166" i="8"/>
  <c r="K166" i="8"/>
  <c r="I166" i="8"/>
  <c r="H166" i="8"/>
  <c r="G166" i="8"/>
  <c r="F166" i="8"/>
  <c r="E166" i="8"/>
  <c r="D166" i="8"/>
  <c r="A166" i="8"/>
  <c r="U165" i="8"/>
  <c r="T165" i="8"/>
  <c r="R165" i="8"/>
  <c r="Q165" i="8"/>
  <c r="S165" i="8"/>
  <c r="P165" i="8"/>
  <c r="O165" i="8"/>
  <c r="M165" i="8"/>
  <c r="L165" i="8"/>
  <c r="N165" i="8"/>
  <c r="K165" i="8"/>
  <c r="J165" i="8"/>
  <c r="I165" i="8"/>
  <c r="H165" i="8"/>
  <c r="G165" i="8"/>
  <c r="F165" i="8"/>
  <c r="E165" i="8"/>
  <c r="U164" i="8"/>
  <c r="T164" i="8"/>
  <c r="S164" i="8"/>
  <c r="R164" i="8"/>
  <c r="P164" i="8"/>
  <c r="O164" i="8"/>
  <c r="N164" i="8"/>
  <c r="K164" i="8"/>
  <c r="I164" i="8"/>
  <c r="H164" i="8"/>
  <c r="G164" i="8"/>
  <c r="F164" i="8"/>
  <c r="E164" i="8"/>
  <c r="D164" i="8"/>
  <c r="A164" i="8"/>
  <c r="U163" i="8"/>
  <c r="S163" i="8"/>
  <c r="P163" i="8"/>
  <c r="R163" i="8" s="1"/>
  <c r="N163" i="8"/>
  <c r="O163" i="8" s="1"/>
  <c r="K163" i="8"/>
  <c r="I163" i="8"/>
  <c r="T163" i="8" s="1"/>
  <c r="H163" i="8"/>
  <c r="G163" i="8"/>
  <c r="F163" i="8"/>
  <c r="E163" i="8"/>
  <c r="D163" i="8"/>
  <c r="A163" i="8"/>
  <c r="U162" i="8"/>
  <c r="T162" i="8"/>
  <c r="S162" i="8"/>
  <c r="R162" i="8"/>
  <c r="P162" i="8"/>
  <c r="O162" i="8"/>
  <c r="N162" i="8"/>
  <c r="K162" i="8"/>
  <c r="M162" i="8" s="1"/>
  <c r="I162" i="8"/>
  <c r="H162" i="8"/>
  <c r="G162" i="8"/>
  <c r="F162" i="8"/>
  <c r="E162" i="8"/>
  <c r="D162" i="8"/>
  <c r="A162" i="8"/>
  <c r="U161" i="8"/>
  <c r="Q161" i="8"/>
  <c r="R161" i="8" s="1"/>
  <c r="S161" i="8"/>
  <c r="P161" i="8"/>
  <c r="L161" i="8"/>
  <c r="M161" i="8" s="1"/>
  <c r="N161" i="8"/>
  <c r="K161" i="8"/>
  <c r="J161" i="8"/>
  <c r="I161" i="8"/>
  <c r="H161" i="8"/>
  <c r="G161" i="8"/>
  <c r="F161" i="8"/>
  <c r="E161" i="8"/>
  <c r="U160" i="8"/>
  <c r="R160" i="8"/>
  <c r="Q160" i="8"/>
  <c r="T160" i="8" s="1"/>
  <c r="S160" i="8"/>
  <c r="P160" i="8"/>
  <c r="M160" i="8"/>
  <c r="L160" i="8"/>
  <c r="O160" i="8" s="1"/>
  <c r="N160" i="8"/>
  <c r="K160" i="8"/>
  <c r="J160" i="8"/>
  <c r="I160" i="8"/>
  <c r="H160" i="8"/>
  <c r="G160" i="8"/>
  <c r="F160" i="8"/>
  <c r="E160" i="8"/>
  <c r="U159" i="8"/>
  <c r="R159" i="8"/>
  <c r="Q159" i="8"/>
  <c r="T159" i="8" s="1"/>
  <c r="S159" i="8"/>
  <c r="P159" i="8"/>
  <c r="O159" i="8"/>
  <c r="M159" i="8"/>
  <c r="L159" i="8"/>
  <c r="N159" i="8"/>
  <c r="K159" i="8"/>
  <c r="J159" i="8"/>
  <c r="I159" i="8"/>
  <c r="H159" i="8"/>
  <c r="G159" i="8"/>
  <c r="F159" i="8"/>
  <c r="E159" i="8"/>
  <c r="U158" i="8"/>
  <c r="Q158" i="8"/>
  <c r="T158" i="8" s="1"/>
  <c r="S158" i="8"/>
  <c r="P158" i="8"/>
  <c r="L158" i="8"/>
  <c r="M158" i="8" s="1"/>
  <c r="N158" i="8"/>
  <c r="K158" i="8"/>
  <c r="J158" i="8"/>
  <c r="I158" i="8"/>
  <c r="H158" i="8"/>
  <c r="G158" i="8"/>
  <c r="F158" i="8"/>
  <c r="E158" i="8"/>
  <c r="U157" i="8"/>
  <c r="T157" i="8"/>
  <c r="R157" i="8"/>
  <c r="Q157" i="8"/>
  <c r="S157" i="8"/>
  <c r="P157" i="8"/>
  <c r="L157" i="8"/>
  <c r="O157" i="8" s="1"/>
  <c r="N157" i="8"/>
  <c r="K157" i="8"/>
  <c r="J157" i="8"/>
  <c r="I157" i="8"/>
  <c r="H157" i="8"/>
  <c r="G157" i="8"/>
  <c r="F157" i="8"/>
  <c r="E157" i="8"/>
  <c r="U156" i="8"/>
  <c r="T156" i="8"/>
  <c r="S156" i="8"/>
  <c r="R156" i="8"/>
  <c r="P156" i="8"/>
  <c r="N156" i="8"/>
  <c r="O156" i="8" s="1"/>
  <c r="K156" i="8"/>
  <c r="M156" i="8" s="1"/>
  <c r="I156" i="8"/>
  <c r="H156" i="8"/>
  <c r="G156" i="8"/>
  <c r="F156" i="8"/>
  <c r="E156" i="8"/>
  <c r="D156" i="8"/>
  <c r="A156" i="8"/>
  <c r="U155" i="8"/>
  <c r="Q155" i="8"/>
  <c r="R155" i="8" s="1"/>
  <c r="S155" i="8"/>
  <c r="P155" i="8"/>
  <c r="O155" i="8"/>
  <c r="M155" i="8"/>
  <c r="L155" i="8"/>
  <c r="N155" i="8"/>
  <c r="K155" i="8"/>
  <c r="J155" i="8"/>
  <c r="I155" i="8"/>
  <c r="H155" i="8"/>
  <c r="G155" i="8"/>
  <c r="F155" i="8"/>
  <c r="E155" i="8"/>
  <c r="U154" i="8"/>
  <c r="Q154" i="8"/>
  <c r="T154" i="8" s="1"/>
  <c r="S154" i="8"/>
  <c r="P154" i="8"/>
  <c r="O154" i="8"/>
  <c r="M154" i="8"/>
  <c r="L154" i="8"/>
  <c r="N154" i="8"/>
  <c r="K154" i="8"/>
  <c r="J154" i="8"/>
  <c r="I154" i="8"/>
  <c r="H154" i="8"/>
  <c r="G154" i="8"/>
  <c r="F154" i="8"/>
  <c r="E154" i="8"/>
  <c r="U153" i="8"/>
  <c r="T153" i="8"/>
  <c r="R153" i="8"/>
  <c r="Q153" i="8"/>
  <c r="S153" i="8"/>
  <c r="P153" i="8"/>
  <c r="O153" i="8"/>
  <c r="M153" i="8"/>
  <c r="L153" i="8"/>
  <c r="N153" i="8"/>
  <c r="K153" i="8"/>
  <c r="J153" i="8"/>
  <c r="I153" i="8"/>
  <c r="H153" i="8"/>
  <c r="G153" i="8"/>
  <c r="F153" i="8"/>
  <c r="E153" i="8"/>
  <c r="U152" i="8"/>
  <c r="T152" i="8"/>
  <c r="Q152" i="8"/>
  <c r="R152" i="8" s="1"/>
  <c r="S152" i="8"/>
  <c r="P152" i="8"/>
  <c r="O152" i="8"/>
  <c r="L152" i="8"/>
  <c r="M152" i="8" s="1"/>
  <c r="N152" i="8"/>
  <c r="K152" i="8"/>
  <c r="J152" i="8"/>
  <c r="I152" i="8"/>
  <c r="H152" i="8"/>
  <c r="G152" i="8"/>
  <c r="F152" i="8"/>
  <c r="E152" i="8"/>
  <c r="U151" i="8"/>
  <c r="Q151" i="8"/>
  <c r="T151" i="8" s="1"/>
  <c r="S151" i="8"/>
  <c r="P151" i="8"/>
  <c r="L151" i="8"/>
  <c r="N151" i="8"/>
  <c r="K151" i="8"/>
  <c r="J151" i="8"/>
  <c r="I151" i="8"/>
  <c r="H151" i="8"/>
  <c r="G151" i="8"/>
  <c r="F151" i="8"/>
  <c r="E151" i="8"/>
  <c r="U150" i="8"/>
  <c r="T150" i="8"/>
  <c r="Q150" i="8"/>
  <c r="R150" i="8" s="1"/>
  <c r="S150" i="8"/>
  <c r="P150" i="8"/>
  <c r="O150" i="8"/>
  <c r="M150" i="8"/>
  <c r="L150" i="8"/>
  <c r="N150" i="8"/>
  <c r="K150" i="8"/>
  <c r="J150" i="8"/>
  <c r="I150" i="8"/>
  <c r="H150" i="8"/>
  <c r="G150" i="8"/>
  <c r="F150" i="8"/>
  <c r="E150" i="8"/>
  <c r="U149" i="8"/>
  <c r="R149" i="8"/>
  <c r="Q149" i="8"/>
  <c r="T149" i="8" s="1"/>
  <c r="S149" i="8"/>
  <c r="P149" i="8"/>
  <c r="O149" i="8"/>
  <c r="L149" i="8"/>
  <c r="M149" i="8" s="1"/>
  <c r="N149" i="8"/>
  <c r="K149" i="8"/>
  <c r="J149" i="8"/>
  <c r="I149" i="8"/>
  <c r="H149" i="8"/>
  <c r="G149" i="8"/>
  <c r="F149" i="8"/>
  <c r="E149" i="8"/>
  <c r="U148" i="8"/>
  <c r="T148" i="8"/>
  <c r="R148" i="8"/>
  <c r="Q148" i="8"/>
  <c r="S148" i="8"/>
  <c r="P148" i="8"/>
  <c r="M148" i="8"/>
  <c r="L148" i="8"/>
  <c r="O148" i="8" s="1"/>
  <c r="N148" i="8"/>
  <c r="K148" i="8"/>
  <c r="J148" i="8"/>
  <c r="I148" i="8"/>
  <c r="H148" i="8"/>
  <c r="G148" i="8"/>
  <c r="F148" i="8"/>
  <c r="E148" i="8"/>
  <c r="U147" i="8"/>
  <c r="Q147" i="8"/>
  <c r="R147" i="8" s="1"/>
  <c r="S147" i="8"/>
  <c r="P147" i="8"/>
  <c r="O147" i="8"/>
  <c r="M147" i="8"/>
  <c r="L147" i="8"/>
  <c r="N147" i="8"/>
  <c r="K147" i="8"/>
  <c r="J147" i="8"/>
  <c r="I147" i="8"/>
  <c r="H147" i="8"/>
  <c r="G147" i="8"/>
  <c r="F147" i="8"/>
  <c r="E147" i="8"/>
  <c r="U146" i="8"/>
  <c r="Q146" i="8"/>
  <c r="T146" i="8" s="1"/>
  <c r="S146" i="8"/>
  <c r="P146" i="8"/>
  <c r="O146" i="8"/>
  <c r="M146" i="8"/>
  <c r="L146" i="8"/>
  <c r="N146" i="8"/>
  <c r="K146" i="8"/>
  <c r="J146" i="8"/>
  <c r="I146" i="8"/>
  <c r="H146" i="8"/>
  <c r="G146" i="8"/>
  <c r="F146" i="8"/>
  <c r="E146" i="8"/>
  <c r="U145" i="8"/>
  <c r="T145" i="8"/>
  <c r="R145" i="8"/>
  <c r="Q145" i="8"/>
  <c r="S145" i="8"/>
  <c r="P145" i="8"/>
  <c r="O145" i="8"/>
  <c r="M145" i="8"/>
  <c r="L145" i="8"/>
  <c r="N145" i="8"/>
  <c r="K145" i="8"/>
  <c r="J145" i="8"/>
  <c r="I145" i="8"/>
  <c r="H145" i="8"/>
  <c r="G145" i="8"/>
  <c r="F145" i="8"/>
  <c r="E145" i="8"/>
  <c r="U144" i="8"/>
  <c r="T144" i="8"/>
  <c r="Q144" i="8"/>
  <c r="R144" i="8" s="1"/>
  <c r="S144" i="8"/>
  <c r="P144" i="8"/>
  <c r="O144" i="8"/>
  <c r="L144" i="8"/>
  <c r="M144" i="8" s="1"/>
  <c r="N144" i="8"/>
  <c r="K144" i="8"/>
  <c r="J144" i="8"/>
  <c r="I144" i="8"/>
  <c r="H144" i="8"/>
  <c r="G144" i="8"/>
  <c r="F144" i="8"/>
  <c r="E144" i="8"/>
  <c r="U143" i="8"/>
  <c r="Q143" i="8"/>
  <c r="T143" i="8" s="1"/>
  <c r="S143" i="8"/>
  <c r="P143" i="8"/>
  <c r="L143" i="8"/>
  <c r="N143" i="8"/>
  <c r="K143" i="8"/>
  <c r="J143" i="8"/>
  <c r="I143" i="8"/>
  <c r="H143" i="8"/>
  <c r="G143" i="8"/>
  <c r="F143" i="8"/>
  <c r="E143" i="8"/>
  <c r="U142" i="8"/>
  <c r="Q142" i="8"/>
  <c r="T142" i="8" s="1"/>
  <c r="S142" i="8"/>
  <c r="P142" i="8"/>
  <c r="O142" i="8"/>
  <c r="M142" i="8"/>
  <c r="L142" i="8"/>
  <c r="N142" i="8"/>
  <c r="K142" i="8"/>
  <c r="J142" i="8"/>
  <c r="I142" i="8"/>
  <c r="H142" i="8"/>
  <c r="G142" i="8"/>
  <c r="F142" i="8"/>
  <c r="E142" i="8"/>
  <c r="U141" i="8"/>
  <c r="S141" i="8"/>
  <c r="T141" i="8" s="1"/>
  <c r="P141" i="8"/>
  <c r="N141" i="8"/>
  <c r="O141" i="8" s="1"/>
  <c r="K141" i="8"/>
  <c r="I141" i="8"/>
  <c r="R141" i="8" s="1"/>
  <c r="H141" i="8"/>
  <c r="G141" i="8"/>
  <c r="F141" i="8"/>
  <c r="E141" i="8"/>
  <c r="D141" i="8"/>
  <c r="A141" i="8"/>
  <c r="U140" i="8"/>
  <c r="T140" i="8"/>
  <c r="S140" i="8"/>
  <c r="R140" i="8"/>
  <c r="P140" i="8"/>
  <c r="O140" i="8"/>
  <c r="N140" i="8"/>
  <c r="K140" i="8"/>
  <c r="M140" i="8" s="1"/>
  <c r="I140" i="8"/>
  <c r="H140" i="8"/>
  <c r="G140" i="8"/>
  <c r="F140" i="8"/>
  <c r="E140" i="8"/>
  <c r="D140" i="8"/>
  <c r="A140" i="8"/>
  <c r="U139" i="8"/>
  <c r="S139" i="8"/>
  <c r="T139" i="8" s="1"/>
  <c r="P139" i="8"/>
  <c r="N139" i="8"/>
  <c r="K139" i="8"/>
  <c r="I139" i="8"/>
  <c r="H139" i="8"/>
  <c r="G139" i="8"/>
  <c r="F139" i="8"/>
  <c r="E139" i="8"/>
  <c r="D139" i="8"/>
  <c r="A139" i="8"/>
  <c r="U138" i="8"/>
  <c r="T138" i="8"/>
  <c r="Q138" i="8"/>
  <c r="R138" i="8" s="1"/>
  <c r="S138" i="8"/>
  <c r="P138" i="8"/>
  <c r="L138" i="8"/>
  <c r="M138" i="8" s="1"/>
  <c r="N138" i="8"/>
  <c r="K138" i="8"/>
  <c r="J138" i="8"/>
  <c r="I138" i="8"/>
  <c r="H138" i="8"/>
  <c r="G138" i="8"/>
  <c r="F138" i="8"/>
  <c r="E138" i="8"/>
  <c r="U137" i="8"/>
  <c r="T137" i="8"/>
  <c r="R137" i="8"/>
  <c r="Q137" i="8"/>
  <c r="S137" i="8"/>
  <c r="P137" i="8"/>
  <c r="L137" i="8"/>
  <c r="O137" i="8" s="1"/>
  <c r="N137" i="8"/>
  <c r="K137" i="8"/>
  <c r="J137" i="8"/>
  <c r="I137" i="8"/>
  <c r="H137" i="8"/>
  <c r="G137" i="8"/>
  <c r="F137" i="8"/>
  <c r="E137" i="8"/>
  <c r="U136" i="8"/>
  <c r="T136" i="8"/>
  <c r="Q136" i="8"/>
  <c r="R136" i="8" s="1"/>
  <c r="S136" i="8"/>
  <c r="P136" i="8"/>
  <c r="L136" i="8"/>
  <c r="O136" i="8" s="1"/>
  <c r="N136" i="8"/>
  <c r="K136" i="8"/>
  <c r="J136" i="8"/>
  <c r="I136" i="8"/>
  <c r="H136" i="8"/>
  <c r="G136" i="8"/>
  <c r="F136" i="8"/>
  <c r="E136" i="8"/>
  <c r="G135" i="8"/>
  <c r="A135" i="8"/>
  <c r="U134" i="8"/>
  <c r="T134" i="8"/>
  <c r="S134" i="8"/>
  <c r="R134" i="8"/>
  <c r="P134" i="8"/>
  <c r="O134" i="8"/>
  <c r="N134" i="8"/>
  <c r="K134" i="8"/>
  <c r="I134" i="8"/>
  <c r="H134" i="8"/>
  <c r="G134" i="8"/>
  <c r="F134" i="8"/>
  <c r="E134" i="8"/>
  <c r="D134" i="8"/>
  <c r="A134" i="8"/>
  <c r="U133" i="8"/>
  <c r="Q133" i="8"/>
  <c r="R133" i="8" s="1"/>
  <c r="S133" i="8"/>
  <c r="P133" i="8"/>
  <c r="L133" i="8"/>
  <c r="M133" i="8" s="1"/>
  <c r="N133" i="8"/>
  <c r="K133" i="8"/>
  <c r="J133" i="8"/>
  <c r="I133" i="8"/>
  <c r="H133" i="8"/>
  <c r="G133" i="8"/>
  <c r="F133" i="8"/>
  <c r="E133" i="8"/>
  <c r="U132" i="8"/>
  <c r="R132" i="8"/>
  <c r="Q132" i="8"/>
  <c r="T132" i="8" s="1"/>
  <c r="S132" i="8"/>
  <c r="P132" i="8"/>
  <c r="M132" i="8"/>
  <c r="L132" i="8"/>
  <c r="O132" i="8" s="1"/>
  <c r="N132" i="8"/>
  <c r="K132" i="8"/>
  <c r="J132" i="8"/>
  <c r="I132" i="8"/>
  <c r="H132" i="8"/>
  <c r="G132" i="8"/>
  <c r="F132" i="8"/>
  <c r="E132" i="8"/>
  <c r="U131" i="8"/>
  <c r="R131" i="8"/>
  <c r="Q131" i="8"/>
  <c r="T131" i="8" s="1"/>
  <c r="S131" i="8"/>
  <c r="P131" i="8"/>
  <c r="O131" i="8"/>
  <c r="M131" i="8"/>
  <c r="L131" i="8"/>
  <c r="N131" i="8"/>
  <c r="K131" i="8"/>
  <c r="J131" i="8"/>
  <c r="I131" i="8"/>
  <c r="H131" i="8"/>
  <c r="G131" i="8"/>
  <c r="F131" i="8"/>
  <c r="E131" i="8"/>
  <c r="U130" i="8"/>
  <c r="T130" i="8"/>
  <c r="S130" i="8"/>
  <c r="R130" i="8"/>
  <c r="P130" i="8"/>
  <c r="O130" i="8"/>
  <c r="N130" i="8"/>
  <c r="K130" i="8"/>
  <c r="I130" i="8"/>
  <c r="H130" i="8"/>
  <c r="G130" i="8"/>
  <c r="F130" i="8"/>
  <c r="E130" i="8"/>
  <c r="D130" i="8"/>
  <c r="A130" i="8"/>
  <c r="U129" i="8"/>
  <c r="R129" i="8"/>
  <c r="Q129" i="8"/>
  <c r="T129" i="8" s="1"/>
  <c r="S129" i="8"/>
  <c r="P129" i="8"/>
  <c r="O129" i="8"/>
  <c r="L129" i="8"/>
  <c r="M129" i="8" s="1"/>
  <c r="N129" i="8"/>
  <c r="K129" i="8"/>
  <c r="J129" i="8"/>
  <c r="I129" i="8"/>
  <c r="H129" i="8"/>
  <c r="G129" i="8"/>
  <c r="F129" i="8"/>
  <c r="E129" i="8"/>
  <c r="U128" i="8"/>
  <c r="S128" i="8"/>
  <c r="T128" i="8" s="1"/>
  <c r="P128" i="8"/>
  <c r="N128" i="8"/>
  <c r="K128" i="8"/>
  <c r="I128" i="8"/>
  <c r="H128" i="8"/>
  <c r="G128" i="8"/>
  <c r="F128" i="8"/>
  <c r="E128" i="8"/>
  <c r="D128" i="8"/>
  <c r="A128" i="8"/>
  <c r="U127" i="8"/>
  <c r="T127" i="8"/>
  <c r="R127" i="8"/>
  <c r="Q127" i="8"/>
  <c r="S127" i="8"/>
  <c r="P127" i="8"/>
  <c r="L127" i="8"/>
  <c r="O127" i="8" s="1"/>
  <c r="N127" i="8"/>
  <c r="K127" i="8"/>
  <c r="J127" i="8"/>
  <c r="I127" i="8"/>
  <c r="H127" i="8"/>
  <c r="G127" i="8"/>
  <c r="F127" i="8"/>
  <c r="E127" i="8"/>
  <c r="U126" i="8"/>
  <c r="T126" i="8"/>
  <c r="Q126" i="8"/>
  <c r="R126" i="8" s="1"/>
  <c r="S126" i="8"/>
  <c r="P126" i="8"/>
  <c r="L126" i="8"/>
  <c r="O126" i="8" s="1"/>
  <c r="N126" i="8"/>
  <c r="K126" i="8"/>
  <c r="J126" i="8"/>
  <c r="I126" i="8"/>
  <c r="H126" i="8"/>
  <c r="G126" i="8"/>
  <c r="F126" i="8"/>
  <c r="E126" i="8"/>
  <c r="U125" i="8"/>
  <c r="R125" i="8"/>
  <c r="Q125" i="8"/>
  <c r="T125" i="8" s="1"/>
  <c r="S125" i="8"/>
  <c r="P125" i="8"/>
  <c r="L125" i="8"/>
  <c r="O125" i="8" s="1"/>
  <c r="N125" i="8"/>
  <c r="K125" i="8"/>
  <c r="J125" i="8"/>
  <c r="I125" i="8"/>
  <c r="H125" i="8"/>
  <c r="G125" i="8"/>
  <c r="F125" i="8"/>
  <c r="E125" i="8"/>
  <c r="U124" i="8"/>
  <c r="T124" i="8"/>
  <c r="S124" i="8"/>
  <c r="P124" i="8"/>
  <c r="R124" i="8" s="1"/>
  <c r="N124" i="8"/>
  <c r="K124" i="8"/>
  <c r="I124" i="8"/>
  <c r="H124" i="8"/>
  <c r="G124" i="8"/>
  <c r="F124" i="8"/>
  <c r="E124" i="8"/>
  <c r="D124" i="8"/>
  <c r="A124" i="8"/>
  <c r="U123" i="8"/>
  <c r="S123" i="8"/>
  <c r="T123" i="8" s="1"/>
  <c r="P123" i="8"/>
  <c r="O123" i="8"/>
  <c r="N123" i="8"/>
  <c r="M123" i="8"/>
  <c r="K123" i="8"/>
  <c r="I123" i="8"/>
  <c r="H123" i="8"/>
  <c r="G123" i="8"/>
  <c r="F123" i="8"/>
  <c r="E123" i="8"/>
  <c r="D123" i="8"/>
  <c r="A123" i="8"/>
  <c r="U122" i="8"/>
  <c r="T122" i="8"/>
  <c r="S122" i="8"/>
  <c r="P122" i="8"/>
  <c r="R122" i="8" s="1"/>
  <c r="N122" i="8"/>
  <c r="M122" i="8"/>
  <c r="K122" i="8"/>
  <c r="I122" i="8"/>
  <c r="H122" i="8"/>
  <c r="G122" i="8"/>
  <c r="F122" i="8"/>
  <c r="E122" i="8"/>
  <c r="D122" i="8"/>
  <c r="A122" i="8"/>
  <c r="U121" i="8"/>
  <c r="T121" i="8"/>
  <c r="R121" i="8"/>
  <c r="Q121" i="8"/>
  <c r="S121" i="8"/>
  <c r="P121" i="8"/>
  <c r="O121" i="8"/>
  <c r="M121" i="8"/>
  <c r="L121" i="8"/>
  <c r="N121" i="8"/>
  <c r="K121" i="8"/>
  <c r="J121" i="8"/>
  <c r="I121" i="8"/>
  <c r="H121" i="8"/>
  <c r="G121" i="8"/>
  <c r="F121" i="8"/>
  <c r="E121" i="8"/>
  <c r="U120" i="8"/>
  <c r="T120" i="8"/>
  <c r="Q120" i="8"/>
  <c r="R120" i="8" s="1"/>
  <c r="S120" i="8"/>
  <c r="P120" i="8"/>
  <c r="O120" i="8"/>
  <c r="L120" i="8"/>
  <c r="M120" i="8" s="1"/>
  <c r="N120" i="8"/>
  <c r="K120" i="8"/>
  <c r="J120" i="8"/>
  <c r="I120" i="8"/>
  <c r="H120" i="8"/>
  <c r="G120" i="8"/>
  <c r="F120" i="8"/>
  <c r="E120" i="8"/>
  <c r="U119" i="8"/>
  <c r="Q119" i="8"/>
  <c r="T119" i="8" s="1"/>
  <c r="S119" i="8"/>
  <c r="P119" i="8"/>
  <c r="L119" i="8"/>
  <c r="N119" i="8"/>
  <c r="K119" i="8"/>
  <c r="J119" i="8"/>
  <c r="I119" i="8"/>
  <c r="H119" i="8"/>
  <c r="G119" i="8"/>
  <c r="F119" i="8"/>
  <c r="E119" i="8"/>
  <c r="U118" i="8"/>
  <c r="Q118" i="8"/>
  <c r="T118" i="8" s="1"/>
  <c r="S118" i="8"/>
  <c r="P118" i="8"/>
  <c r="O118" i="8"/>
  <c r="M118" i="8"/>
  <c r="L118" i="8"/>
  <c r="N118" i="8"/>
  <c r="K118" i="8"/>
  <c r="J118" i="8"/>
  <c r="I118" i="8"/>
  <c r="H118" i="8"/>
  <c r="G118" i="8"/>
  <c r="F118" i="8"/>
  <c r="E118" i="8"/>
  <c r="U117" i="8"/>
  <c r="R117" i="8"/>
  <c r="Q117" i="8"/>
  <c r="T117" i="8" s="1"/>
  <c r="S117" i="8"/>
  <c r="P117" i="8"/>
  <c r="O117" i="8"/>
  <c r="L117" i="8"/>
  <c r="M117" i="8" s="1"/>
  <c r="N117" i="8"/>
  <c r="K117" i="8"/>
  <c r="J117" i="8"/>
  <c r="I117" i="8"/>
  <c r="H117" i="8"/>
  <c r="G117" i="8"/>
  <c r="F117" i="8"/>
  <c r="E117" i="8"/>
  <c r="U116" i="8"/>
  <c r="S116" i="8"/>
  <c r="T116" i="8" s="1"/>
  <c r="P116" i="8"/>
  <c r="O116" i="8"/>
  <c r="N116" i="8"/>
  <c r="M116" i="8"/>
  <c r="K116" i="8"/>
  <c r="I116" i="8"/>
  <c r="H116" i="8"/>
  <c r="G116" i="8"/>
  <c r="F116" i="8"/>
  <c r="E116" i="8"/>
  <c r="D116" i="8"/>
  <c r="A116" i="8"/>
  <c r="U115" i="8"/>
  <c r="T115" i="8"/>
  <c r="R115" i="8"/>
  <c r="Q115" i="8"/>
  <c r="S115" i="8"/>
  <c r="P115" i="8"/>
  <c r="L115" i="8"/>
  <c r="N115" i="8"/>
  <c r="K115" i="8"/>
  <c r="J115" i="8"/>
  <c r="I115" i="8"/>
  <c r="H115" i="8"/>
  <c r="G115" i="8"/>
  <c r="F115" i="8"/>
  <c r="E115" i="8"/>
  <c r="U114" i="8"/>
  <c r="T114" i="8"/>
  <c r="Q114" i="8"/>
  <c r="R114" i="8" s="1"/>
  <c r="S114" i="8"/>
  <c r="P114" i="8"/>
  <c r="O114" i="8"/>
  <c r="L114" i="8"/>
  <c r="M114" i="8" s="1"/>
  <c r="N114" i="8"/>
  <c r="K114" i="8"/>
  <c r="J114" i="8"/>
  <c r="I114" i="8"/>
  <c r="H114" i="8"/>
  <c r="G114" i="8"/>
  <c r="F114" i="8"/>
  <c r="E114" i="8"/>
  <c r="U113" i="8"/>
  <c r="R113" i="8"/>
  <c r="Q113" i="8"/>
  <c r="T113" i="8" s="1"/>
  <c r="S113" i="8"/>
  <c r="P113" i="8"/>
  <c r="L113" i="8"/>
  <c r="M113" i="8" s="1"/>
  <c r="N113" i="8"/>
  <c r="K113" i="8"/>
  <c r="J113" i="8"/>
  <c r="I113" i="8"/>
  <c r="H113" i="8"/>
  <c r="G113" i="8"/>
  <c r="F113" i="8"/>
  <c r="E113" i="8"/>
  <c r="U112" i="8"/>
  <c r="T112" i="8"/>
  <c r="R112" i="8"/>
  <c r="Q112" i="8"/>
  <c r="S112" i="8"/>
  <c r="P112" i="8"/>
  <c r="O112" i="8"/>
  <c r="M112" i="8"/>
  <c r="L112" i="8"/>
  <c r="N112" i="8"/>
  <c r="K112" i="8"/>
  <c r="J112" i="8"/>
  <c r="I112" i="8"/>
  <c r="H112" i="8"/>
  <c r="G112" i="8"/>
  <c r="F112" i="8"/>
  <c r="E112" i="8"/>
  <c r="U111" i="8"/>
  <c r="Q111" i="8"/>
  <c r="R111" i="8" s="1"/>
  <c r="S111" i="8"/>
  <c r="P111" i="8"/>
  <c r="L111" i="8"/>
  <c r="N111" i="8"/>
  <c r="K111" i="8"/>
  <c r="J111" i="8"/>
  <c r="I111" i="8"/>
  <c r="H111" i="8"/>
  <c r="G111" i="8"/>
  <c r="F111" i="8"/>
  <c r="E111" i="8"/>
  <c r="U110" i="8"/>
  <c r="R110" i="8"/>
  <c r="Q110" i="8"/>
  <c r="T110" i="8" s="1"/>
  <c r="S110" i="8"/>
  <c r="P110" i="8"/>
  <c r="M110" i="8"/>
  <c r="L110" i="8"/>
  <c r="O110" i="8" s="1"/>
  <c r="N110" i="8"/>
  <c r="K110" i="8"/>
  <c r="J110" i="8"/>
  <c r="I110" i="8"/>
  <c r="H110" i="8"/>
  <c r="G110" i="8"/>
  <c r="F110" i="8"/>
  <c r="E110" i="8"/>
  <c r="U109" i="8"/>
  <c r="T109" i="8"/>
  <c r="R109" i="8"/>
  <c r="Q109" i="8"/>
  <c r="S109" i="8"/>
  <c r="P109" i="8"/>
  <c r="O109" i="8"/>
  <c r="M109" i="8"/>
  <c r="L109" i="8"/>
  <c r="N109" i="8"/>
  <c r="K109" i="8"/>
  <c r="J109" i="8"/>
  <c r="I109" i="8"/>
  <c r="H109" i="8"/>
  <c r="G109" i="8"/>
  <c r="F109" i="8"/>
  <c r="E109" i="8"/>
  <c r="U108" i="8"/>
  <c r="Q108" i="8"/>
  <c r="T108" i="8" s="1"/>
  <c r="S108" i="8"/>
  <c r="P108" i="8"/>
  <c r="L108" i="8"/>
  <c r="N108" i="8"/>
  <c r="K108" i="8"/>
  <c r="J108" i="8"/>
  <c r="I108" i="8"/>
  <c r="H108" i="8"/>
  <c r="G108" i="8"/>
  <c r="F108" i="8"/>
  <c r="E108" i="8"/>
  <c r="U107" i="8"/>
  <c r="T107" i="8"/>
  <c r="R107" i="8"/>
  <c r="Q107" i="8"/>
  <c r="S107" i="8"/>
  <c r="P107" i="8"/>
  <c r="L107" i="8"/>
  <c r="N107" i="8"/>
  <c r="K107" i="8"/>
  <c r="J107" i="8"/>
  <c r="I107" i="8"/>
  <c r="H107" i="8"/>
  <c r="G107" i="8"/>
  <c r="F107" i="8"/>
  <c r="E107" i="8"/>
  <c r="U106" i="8"/>
  <c r="T106" i="8"/>
  <c r="Q106" i="8"/>
  <c r="R106" i="8" s="1"/>
  <c r="S106" i="8"/>
  <c r="P106" i="8"/>
  <c r="O106" i="8"/>
  <c r="L106" i="8"/>
  <c r="M106" i="8" s="1"/>
  <c r="N106" i="8"/>
  <c r="K106" i="8"/>
  <c r="J106" i="8"/>
  <c r="I106" i="8"/>
  <c r="H106" i="8"/>
  <c r="G106" i="8"/>
  <c r="F106" i="8"/>
  <c r="E106" i="8"/>
  <c r="U105" i="8"/>
  <c r="R105" i="8"/>
  <c r="Q105" i="8"/>
  <c r="T105" i="8" s="1"/>
  <c r="S105" i="8"/>
  <c r="P105" i="8"/>
  <c r="L105" i="8"/>
  <c r="M105" i="8" s="1"/>
  <c r="N105" i="8"/>
  <c r="K105" i="8"/>
  <c r="J105" i="8"/>
  <c r="I105" i="8"/>
  <c r="H105" i="8"/>
  <c r="G105" i="8"/>
  <c r="F105" i="8"/>
  <c r="E105" i="8"/>
  <c r="U104" i="8"/>
  <c r="T104" i="8"/>
  <c r="R104" i="8"/>
  <c r="Q104" i="8"/>
  <c r="S104" i="8"/>
  <c r="P104" i="8"/>
  <c r="O104" i="8"/>
  <c r="M104" i="8"/>
  <c r="L104" i="8"/>
  <c r="N104" i="8"/>
  <c r="K104" i="8"/>
  <c r="J104" i="8"/>
  <c r="I104" i="8"/>
  <c r="H104" i="8"/>
  <c r="G104" i="8"/>
  <c r="F104" i="8"/>
  <c r="E104" i="8"/>
  <c r="U103" i="8"/>
  <c r="Q103" i="8"/>
  <c r="R103" i="8" s="1"/>
  <c r="S103" i="8"/>
  <c r="P103" i="8"/>
  <c r="L103" i="8"/>
  <c r="N103" i="8"/>
  <c r="K103" i="8"/>
  <c r="J103" i="8"/>
  <c r="I103" i="8"/>
  <c r="H103" i="8"/>
  <c r="G103" i="8"/>
  <c r="F103" i="8"/>
  <c r="E103" i="8"/>
  <c r="U102" i="8"/>
  <c r="R102" i="8"/>
  <c r="Q102" i="8"/>
  <c r="T102" i="8" s="1"/>
  <c r="S102" i="8"/>
  <c r="P102" i="8"/>
  <c r="M102" i="8"/>
  <c r="L102" i="8"/>
  <c r="O102" i="8" s="1"/>
  <c r="N102" i="8"/>
  <c r="K102" i="8"/>
  <c r="J102" i="8"/>
  <c r="I102" i="8"/>
  <c r="H102" i="8"/>
  <c r="G102" i="8"/>
  <c r="F102" i="8"/>
  <c r="E102" i="8"/>
  <c r="G101" i="8"/>
  <c r="A101" i="8"/>
  <c r="U100" i="8"/>
  <c r="T100" i="8"/>
  <c r="R100" i="8"/>
  <c r="Q100" i="8"/>
  <c r="S100" i="8"/>
  <c r="P100" i="8"/>
  <c r="M100" i="8"/>
  <c r="L100" i="8"/>
  <c r="O100" i="8" s="1"/>
  <c r="N100" i="8"/>
  <c r="K100" i="8"/>
  <c r="J100" i="8"/>
  <c r="I100" i="8"/>
  <c r="H100" i="8"/>
  <c r="G100" i="8"/>
  <c r="F100" i="8"/>
  <c r="E100" i="8"/>
  <c r="U99" i="8"/>
  <c r="Q99" i="8"/>
  <c r="R99" i="8" s="1"/>
  <c r="S99" i="8"/>
  <c r="P99" i="8"/>
  <c r="M99" i="8"/>
  <c r="L99" i="8"/>
  <c r="O99" i="8" s="1"/>
  <c r="N99" i="8"/>
  <c r="K99" i="8"/>
  <c r="J99" i="8"/>
  <c r="I99" i="8"/>
  <c r="H99" i="8"/>
  <c r="G99" i="8"/>
  <c r="F99" i="8"/>
  <c r="E99" i="8"/>
  <c r="U98" i="8"/>
  <c r="S98" i="8"/>
  <c r="T98" i="8" s="1"/>
  <c r="R98" i="8"/>
  <c r="P98" i="8"/>
  <c r="O98" i="8"/>
  <c r="N98" i="8"/>
  <c r="M98" i="8"/>
  <c r="K98" i="8"/>
  <c r="I98" i="8"/>
  <c r="H98" i="8"/>
  <c r="G98" i="8"/>
  <c r="F98" i="8"/>
  <c r="E98" i="8"/>
  <c r="D98" i="8"/>
  <c r="A98" i="8"/>
  <c r="U97" i="8"/>
  <c r="S97" i="8"/>
  <c r="T97" i="8" s="1"/>
  <c r="R97" i="8"/>
  <c r="P97" i="8"/>
  <c r="O97" i="8"/>
  <c r="N97" i="8"/>
  <c r="M97" i="8"/>
  <c r="K97" i="8"/>
  <c r="I97" i="8"/>
  <c r="H97" i="8"/>
  <c r="G97" i="8"/>
  <c r="F97" i="8"/>
  <c r="E97" i="8"/>
  <c r="D97" i="8"/>
  <c r="A97" i="8"/>
  <c r="U96" i="8"/>
  <c r="S96" i="8"/>
  <c r="T96" i="8" s="1"/>
  <c r="R96" i="8"/>
  <c r="P96" i="8"/>
  <c r="O96" i="8"/>
  <c r="N96" i="8"/>
  <c r="M96" i="8"/>
  <c r="K96" i="8"/>
  <c r="I96" i="8"/>
  <c r="H96" i="8"/>
  <c r="G96" i="8"/>
  <c r="F96" i="8"/>
  <c r="E96" i="8"/>
  <c r="D96" i="8"/>
  <c r="A96" i="8"/>
  <c r="U95" i="8"/>
  <c r="S95" i="8"/>
  <c r="T95" i="8" s="1"/>
  <c r="R95" i="8"/>
  <c r="P95" i="8"/>
  <c r="O95" i="8"/>
  <c r="N95" i="8"/>
  <c r="M95" i="8"/>
  <c r="K95" i="8"/>
  <c r="I95" i="8"/>
  <c r="H95" i="8"/>
  <c r="G95" i="8"/>
  <c r="F95" i="8"/>
  <c r="E95" i="8"/>
  <c r="D95" i="8"/>
  <c r="A95" i="8"/>
  <c r="U94" i="8"/>
  <c r="Q94" i="8"/>
  <c r="S94" i="8"/>
  <c r="P94" i="8"/>
  <c r="M94" i="8"/>
  <c r="L94" i="8"/>
  <c r="O94" i="8" s="1"/>
  <c r="N94" i="8"/>
  <c r="K94" i="8"/>
  <c r="J94" i="8"/>
  <c r="I94" i="8"/>
  <c r="H94" i="8"/>
  <c r="G94" i="8"/>
  <c r="F94" i="8"/>
  <c r="E94" i="8"/>
  <c r="U93" i="8"/>
  <c r="R93" i="8"/>
  <c r="Q93" i="8"/>
  <c r="T93" i="8" s="1"/>
  <c r="S93" i="8"/>
  <c r="P93" i="8"/>
  <c r="O93" i="8"/>
  <c r="M93" i="8"/>
  <c r="L93" i="8"/>
  <c r="N93" i="8"/>
  <c r="K93" i="8"/>
  <c r="J93" i="8"/>
  <c r="I93" i="8"/>
  <c r="H93" i="8"/>
  <c r="G93" i="8"/>
  <c r="F93" i="8"/>
  <c r="E93" i="8"/>
  <c r="U92" i="8"/>
  <c r="T92" i="8"/>
  <c r="Q92" i="8"/>
  <c r="R92" i="8" s="1"/>
  <c r="S92" i="8"/>
  <c r="P92" i="8"/>
  <c r="L92" i="8"/>
  <c r="N92" i="8"/>
  <c r="K92" i="8"/>
  <c r="J92" i="8"/>
  <c r="I92" i="8"/>
  <c r="H92" i="8"/>
  <c r="G92" i="8"/>
  <c r="F92" i="8"/>
  <c r="E92" i="8"/>
  <c r="U91" i="8"/>
  <c r="T91" i="8"/>
  <c r="Q91" i="8"/>
  <c r="R91" i="8" s="1"/>
  <c r="S91" i="8"/>
  <c r="P91" i="8"/>
  <c r="L91" i="8"/>
  <c r="N91" i="8"/>
  <c r="K91" i="8"/>
  <c r="J91" i="8"/>
  <c r="I91" i="8"/>
  <c r="H91" i="8"/>
  <c r="G91" i="8"/>
  <c r="F91" i="8"/>
  <c r="E91" i="8"/>
  <c r="U90" i="8"/>
  <c r="T90" i="8"/>
  <c r="S90" i="8"/>
  <c r="R90" i="8"/>
  <c r="P90" i="8"/>
  <c r="N90" i="8"/>
  <c r="K90" i="8"/>
  <c r="I90" i="8"/>
  <c r="H90" i="8"/>
  <c r="G90" i="8"/>
  <c r="F90" i="8"/>
  <c r="E90" i="8"/>
  <c r="D90" i="8"/>
  <c r="A90" i="8"/>
  <c r="U89" i="8"/>
  <c r="S89" i="8"/>
  <c r="T89" i="8" s="1"/>
  <c r="P89" i="8"/>
  <c r="R89" i="8" s="1"/>
  <c r="O89" i="8"/>
  <c r="N89" i="8"/>
  <c r="M89" i="8"/>
  <c r="K89" i="8"/>
  <c r="I89" i="8"/>
  <c r="H89" i="8"/>
  <c r="G89" i="8"/>
  <c r="F89" i="8"/>
  <c r="E89" i="8"/>
  <c r="D89" i="8"/>
  <c r="A89" i="8"/>
  <c r="U88" i="8"/>
  <c r="S88" i="8"/>
  <c r="T88" i="8" s="1"/>
  <c r="P88" i="8"/>
  <c r="R88" i="8" s="1"/>
  <c r="N88" i="8"/>
  <c r="K88" i="8"/>
  <c r="I88" i="8"/>
  <c r="H88" i="8"/>
  <c r="G88" i="8"/>
  <c r="F88" i="8"/>
  <c r="E88" i="8"/>
  <c r="D88" i="8"/>
  <c r="A88" i="8"/>
  <c r="U87" i="8"/>
  <c r="T87" i="8"/>
  <c r="S87" i="8"/>
  <c r="R87" i="8"/>
  <c r="P87" i="8"/>
  <c r="N87" i="8"/>
  <c r="K87" i="8"/>
  <c r="I87" i="8"/>
  <c r="H87" i="8"/>
  <c r="G87" i="8"/>
  <c r="F87" i="8"/>
  <c r="E87" i="8"/>
  <c r="D87" i="8"/>
  <c r="A87" i="8"/>
  <c r="U86" i="8"/>
  <c r="T86" i="8"/>
  <c r="R86" i="8"/>
  <c r="Q86" i="8"/>
  <c r="S86" i="8"/>
  <c r="P86" i="8"/>
  <c r="L86" i="8"/>
  <c r="O86" i="8" s="1"/>
  <c r="N86" i="8"/>
  <c r="K86" i="8"/>
  <c r="J86" i="8"/>
  <c r="I86" i="8"/>
  <c r="H86" i="8"/>
  <c r="G86" i="8"/>
  <c r="F86" i="8"/>
  <c r="E86" i="8"/>
  <c r="U85" i="8"/>
  <c r="Q85" i="8"/>
  <c r="R85" i="8" s="1"/>
  <c r="S85" i="8"/>
  <c r="P85" i="8"/>
  <c r="L85" i="8"/>
  <c r="N85" i="8"/>
  <c r="K85" i="8"/>
  <c r="J85" i="8"/>
  <c r="I85" i="8"/>
  <c r="H85" i="8"/>
  <c r="G85" i="8"/>
  <c r="F85" i="8"/>
  <c r="E85" i="8"/>
  <c r="U84" i="8"/>
  <c r="T84" i="8"/>
  <c r="R84" i="8"/>
  <c r="Q84" i="8"/>
  <c r="S84" i="8"/>
  <c r="P84" i="8"/>
  <c r="L84" i="8"/>
  <c r="O84" i="8" s="1"/>
  <c r="N84" i="8"/>
  <c r="K84" i="8"/>
  <c r="J84" i="8"/>
  <c r="I84" i="8"/>
  <c r="H84" i="8"/>
  <c r="G84" i="8"/>
  <c r="F84" i="8"/>
  <c r="E84" i="8"/>
  <c r="U83" i="8"/>
  <c r="T83" i="8"/>
  <c r="Q83" i="8"/>
  <c r="R83" i="8" s="1"/>
  <c r="S83" i="8"/>
  <c r="P83" i="8"/>
  <c r="L83" i="8"/>
  <c r="O83" i="8" s="1"/>
  <c r="N83" i="8"/>
  <c r="K83" i="8"/>
  <c r="J83" i="8"/>
  <c r="I83" i="8"/>
  <c r="H83" i="8"/>
  <c r="G83" i="8"/>
  <c r="F83" i="8"/>
  <c r="E83" i="8"/>
  <c r="U82" i="8"/>
  <c r="T82" i="8"/>
  <c r="Q82" i="8"/>
  <c r="R82" i="8" s="1"/>
  <c r="S82" i="8"/>
  <c r="P82" i="8"/>
  <c r="O82" i="8"/>
  <c r="M82" i="8"/>
  <c r="L82" i="8"/>
  <c r="N82" i="8"/>
  <c r="K82" i="8"/>
  <c r="J82" i="8"/>
  <c r="I82" i="8"/>
  <c r="H82" i="8"/>
  <c r="G82" i="8"/>
  <c r="F82" i="8"/>
  <c r="E82" i="8"/>
  <c r="U81" i="8"/>
  <c r="S81" i="8"/>
  <c r="T81" i="8" s="1"/>
  <c r="P81" i="8"/>
  <c r="R81" i="8" s="1"/>
  <c r="N81" i="8"/>
  <c r="O81" i="8" s="1"/>
  <c r="K81" i="8"/>
  <c r="M81" i="8" s="1"/>
  <c r="I81" i="8"/>
  <c r="H81" i="8"/>
  <c r="G81" i="8"/>
  <c r="F81" i="8"/>
  <c r="E81" i="8"/>
  <c r="D81" i="8"/>
  <c r="A81" i="8"/>
  <c r="U80" i="8"/>
  <c r="T80" i="8"/>
  <c r="R80" i="8"/>
  <c r="Q80" i="8"/>
  <c r="S80" i="8"/>
  <c r="P80" i="8"/>
  <c r="L80" i="8"/>
  <c r="M80" i="8" s="1"/>
  <c r="N80" i="8"/>
  <c r="K80" i="8"/>
  <c r="J80" i="8"/>
  <c r="I80" i="8"/>
  <c r="H80" i="8"/>
  <c r="G80" i="8"/>
  <c r="F80" i="8"/>
  <c r="E80" i="8"/>
  <c r="U79" i="8"/>
  <c r="Q79" i="8"/>
  <c r="S79" i="8"/>
  <c r="P79" i="8"/>
  <c r="O79" i="8"/>
  <c r="M79" i="8"/>
  <c r="L79" i="8"/>
  <c r="N79" i="8"/>
  <c r="K79" i="8"/>
  <c r="J79" i="8"/>
  <c r="I79" i="8"/>
  <c r="H79" i="8"/>
  <c r="G79" i="8"/>
  <c r="F79" i="8"/>
  <c r="E79" i="8"/>
  <c r="U78" i="8"/>
  <c r="R78" i="8"/>
  <c r="Q78" i="8"/>
  <c r="T78" i="8" s="1"/>
  <c r="S78" i="8"/>
  <c r="P78" i="8"/>
  <c r="O78" i="8"/>
  <c r="L78" i="8"/>
  <c r="M78" i="8" s="1"/>
  <c r="N78" i="8"/>
  <c r="K78" i="8"/>
  <c r="J78" i="8"/>
  <c r="I78" i="8"/>
  <c r="H78" i="8"/>
  <c r="G78" i="8"/>
  <c r="F78" i="8"/>
  <c r="E78" i="8"/>
  <c r="U77" i="8"/>
  <c r="T77" i="8"/>
  <c r="R77" i="8"/>
  <c r="Q77" i="8"/>
  <c r="S77" i="8"/>
  <c r="P77" i="8"/>
  <c r="O77" i="8"/>
  <c r="M77" i="8"/>
  <c r="L77" i="8"/>
  <c r="N77" i="8"/>
  <c r="K77" i="8"/>
  <c r="J77" i="8"/>
  <c r="I77" i="8"/>
  <c r="H77" i="8"/>
  <c r="G77" i="8"/>
  <c r="F77" i="8"/>
  <c r="E77" i="8"/>
  <c r="U76" i="8"/>
  <c r="T76" i="8"/>
  <c r="R76" i="8"/>
  <c r="Q76" i="8"/>
  <c r="S76" i="8"/>
  <c r="P76" i="8"/>
  <c r="O76" i="8"/>
  <c r="L76" i="8"/>
  <c r="M76" i="8" s="1"/>
  <c r="N76" i="8"/>
  <c r="K76" i="8"/>
  <c r="J76" i="8"/>
  <c r="I76" i="8"/>
  <c r="H76" i="8"/>
  <c r="G76" i="8"/>
  <c r="F76" i="8"/>
  <c r="E76" i="8"/>
  <c r="U75" i="8"/>
  <c r="T75" i="8"/>
  <c r="Q75" i="8"/>
  <c r="R75" i="8" s="1"/>
  <c r="S75" i="8"/>
  <c r="P75" i="8"/>
  <c r="M75" i="8"/>
  <c r="L75" i="8"/>
  <c r="O75" i="8" s="1"/>
  <c r="N75" i="8"/>
  <c r="K75" i="8"/>
  <c r="J75" i="8"/>
  <c r="I75" i="8"/>
  <c r="H75" i="8"/>
  <c r="G75" i="8"/>
  <c r="F75" i="8"/>
  <c r="E75" i="8"/>
  <c r="U74" i="8"/>
  <c r="T74" i="8"/>
  <c r="R74" i="8"/>
  <c r="Q74" i="8"/>
  <c r="S74" i="8"/>
  <c r="P74" i="8"/>
  <c r="O74" i="8"/>
  <c r="M74" i="8"/>
  <c r="L74" i="8"/>
  <c r="N74" i="8"/>
  <c r="K74" i="8"/>
  <c r="J74" i="8"/>
  <c r="I74" i="8"/>
  <c r="H74" i="8"/>
  <c r="G74" i="8"/>
  <c r="F74" i="8"/>
  <c r="E74" i="8"/>
  <c r="G73" i="8"/>
  <c r="A73" i="8"/>
  <c r="U72" i="8"/>
  <c r="Q72" i="8"/>
  <c r="R72" i="8" s="1"/>
  <c r="S72" i="8"/>
  <c r="P72" i="8"/>
  <c r="O72" i="8"/>
  <c r="M72" i="8"/>
  <c r="L72" i="8"/>
  <c r="N72" i="8"/>
  <c r="K72" i="8"/>
  <c r="J72" i="8"/>
  <c r="I72" i="8"/>
  <c r="H72" i="8"/>
  <c r="G72" i="8"/>
  <c r="F72" i="8"/>
  <c r="E72" i="8"/>
  <c r="U71" i="8"/>
  <c r="Q71" i="8"/>
  <c r="T71" i="8" s="1"/>
  <c r="S71" i="8"/>
  <c r="P71" i="8"/>
  <c r="L71" i="8"/>
  <c r="M71" i="8" s="1"/>
  <c r="N71" i="8"/>
  <c r="K71" i="8"/>
  <c r="J71" i="8"/>
  <c r="I71" i="8"/>
  <c r="H71" i="8"/>
  <c r="G71" i="8"/>
  <c r="F71" i="8"/>
  <c r="E71" i="8"/>
  <c r="U70" i="8"/>
  <c r="S70" i="8"/>
  <c r="T70" i="8" s="1"/>
  <c r="R70" i="8"/>
  <c r="P70" i="8"/>
  <c r="O70" i="8"/>
  <c r="N70" i="8"/>
  <c r="M70" i="8"/>
  <c r="K70" i="8"/>
  <c r="I70" i="8"/>
  <c r="H70" i="8"/>
  <c r="G70" i="8"/>
  <c r="F70" i="8"/>
  <c r="E70" i="8"/>
  <c r="D70" i="8"/>
  <c r="A70" i="8"/>
  <c r="U69" i="8"/>
  <c r="Q69" i="8"/>
  <c r="T69" i="8" s="1"/>
  <c r="S69" i="8"/>
  <c r="P69" i="8"/>
  <c r="O69" i="8"/>
  <c r="M69" i="8"/>
  <c r="L69" i="8"/>
  <c r="N69" i="8"/>
  <c r="K69" i="8"/>
  <c r="J69" i="8"/>
  <c r="I69" i="8"/>
  <c r="H69" i="8"/>
  <c r="G69" i="8"/>
  <c r="F69" i="8"/>
  <c r="E69" i="8"/>
  <c r="U68" i="8"/>
  <c r="T68" i="8"/>
  <c r="R68" i="8"/>
  <c r="Q68" i="8"/>
  <c r="S68" i="8"/>
  <c r="P68" i="8"/>
  <c r="O68" i="8"/>
  <c r="L68" i="8"/>
  <c r="M68" i="8" s="1"/>
  <c r="N68" i="8"/>
  <c r="K68" i="8"/>
  <c r="J68" i="8"/>
  <c r="I68" i="8"/>
  <c r="H68" i="8"/>
  <c r="G68" i="8"/>
  <c r="F68" i="8"/>
  <c r="E68" i="8"/>
  <c r="U67" i="8"/>
  <c r="Q67" i="8"/>
  <c r="R67" i="8" s="1"/>
  <c r="S67" i="8"/>
  <c r="P67" i="8"/>
  <c r="L67" i="8"/>
  <c r="O67" i="8" s="1"/>
  <c r="N67" i="8"/>
  <c r="K67" i="8"/>
  <c r="J67" i="8"/>
  <c r="I67" i="8"/>
  <c r="H67" i="8"/>
  <c r="G67" i="8"/>
  <c r="F67" i="8"/>
  <c r="E67" i="8"/>
  <c r="U66" i="8"/>
  <c r="R66" i="8"/>
  <c r="Q66" i="8"/>
  <c r="T66" i="8" s="1"/>
  <c r="S66" i="8"/>
  <c r="P66" i="8"/>
  <c r="L66" i="8"/>
  <c r="O66" i="8" s="1"/>
  <c r="N66" i="8"/>
  <c r="K66" i="8"/>
  <c r="J66" i="8"/>
  <c r="I66" i="8"/>
  <c r="H66" i="8"/>
  <c r="G66" i="8"/>
  <c r="F66" i="8"/>
  <c r="E66" i="8"/>
  <c r="U65" i="8"/>
  <c r="Q65" i="8"/>
  <c r="R65" i="8" s="1"/>
  <c r="S65" i="8"/>
  <c r="P65" i="8"/>
  <c r="O65" i="8"/>
  <c r="M65" i="8"/>
  <c r="L65" i="8"/>
  <c r="N65" i="8"/>
  <c r="K65" i="8"/>
  <c r="J65" i="8"/>
  <c r="I65" i="8"/>
  <c r="H65" i="8"/>
  <c r="G65" i="8"/>
  <c r="F65" i="8"/>
  <c r="E65" i="8"/>
  <c r="U64" i="8"/>
  <c r="T64" i="8"/>
  <c r="R64" i="8"/>
  <c r="Q64" i="8"/>
  <c r="S64" i="8"/>
  <c r="P64" i="8"/>
  <c r="L64" i="8"/>
  <c r="M64" i="8" s="1"/>
  <c r="N64" i="8"/>
  <c r="K64" i="8"/>
  <c r="J64" i="8"/>
  <c r="I64" i="8"/>
  <c r="H64" i="8"/>
  <c r="G64" i="8"/>
  <c r="F64" i="8"/>
  <c r="E64" i="8"/>
  <c r="U63" i="8"/>
  <c r="Q63" i="8"/>
  <c r="R63" i="8" s="1"/>
  <c r="S63" i="8"/>
  <c r="P63" i="8"/>
  <c r="M63" i="8"/>
  <c r="L63" i="8"/>
  <c r="O63" i="8" s="1"/>
  <c r="N63" i="8"/>
  <c r="K63" i="8"/>
  <c r="J63" i="8"/>
  <c r="I63" i="8"/>
  <c r="H63" i="8"/>
  <c r="G63" i="8"/>
  <c r="F63" i="8"/>
  <c r="E63" i="8"/>
  <c r="U62" i="8"/>
  <c r="Q62" i="8"/>
  <c r="T62" i="8" s="1"/>
  <c r="S62" i="8"/>
  <c r="P62" i="8"/>
  <c r="O62" i="8"/>
  <c r="L62" i="8"/>
  <c r="M62" i="8" s="1"/>
  <c r="N62" i="8"/>
  <c r="K62" i="8"/>
  <c r="J62" i="8"/>
  <c r="I62" i="8"/>
  <c r="H62" i="8"/>
  <c r="G62" i="8"/>
  <c r="F62" i="8"/>
  <c r="E62" i="8"/>
  <c r="U61" i="8"/>
  <c r="S61" i="8"/>
  <c r="P61" i="8"/>
  <c r="O61" i="8"/>
  <c r="N61" i="8"/>
  <c r="K61" i="8"/>
  <c r="I61" i="8"/>
  <c r="H61" i="8"/>
  <c r="G61" i="8"/>
  <c r="F61" i="8"/>
  <c r="E61" i="8"/>
  <c r="D61" i="8"/>
  <c r="A61" i="8"/>
  <c r="U60" i="8"/>
  <c r="T60" i="8"/>
  <c r="Q60" i="8"/>
  <c r="R60" i="8" s="1"/>
  <c r="S60" i="8"/>
  <c r="P60" i="8"/>
  <c r="O60" i="8"/>
  <c r="M60" i="8"/>
  <c r="L60" i="8"/>
  <c r="N60" i="8"/>
  <c r="K60" i="8"/>
  <c r="J60" i="8"/>
  <c r="I60" i="8"/>
  <c r="H60" i="8"/>
  <c r="G60" i="8"/>
  <c r="F60" i="8"/>
  <c r="E60" i="8"/>
  <c r="G59" i="8"/>
  <c r="A59" i="8"/>
  <c r="U58" i="8"/>
  <c r="S58" i="8"/>
  <c r="T58" i="8" s="1"/>
  <c r="P58" i="8"/>
  <c r="R58" i="8" s="1"/>
  <c r="N58" i="8"/>
  <c r="M58" i="8"/>
  <c r="K58" i="8"/>
  <c r="I58" i="8"/>
  <c r="H58" i="8"/>
  <c r="G58" i="8"/>
  <c r="F58" i="8"/>
  <c r="E58" i="8"/>
  <c r="D58" i="8"/>
  <c r="A58" i="8"/>
  <c r="U57" i="8"/>
  <c r="S57" i="8"/>
  <c r="T57" i="8" s="1"/>
  <c r="P57" i="8"/>
  <c r="R57" i="8" s="1"/>
  <c r="N57" i="8"/>
  <c r="K57" i="8"/>
  <c r="I57" i="8"/>
  <c r="H57" i="8"/>
  <c r="G57" i="8"/>
  <c r="F57" i="8"/>
  <c r="E57" i="8"/>
  <c r="D57" i="8"/>
  <c r="A57" i="8"/>
  <c r="U56" i="8"/>
  <c r="S56" i="8"/>
  <c r="T56" i="8" s="1"/>
  <c r="P56" i="8"/>
  <c r="R56" i="8" s="1"/>
  <c r="O56" i="8"/>
  <c r="N56" i="8"/>
  <c r="M56" i="8"/>
  <c r="K56" i="8"/>
  <c r="I56" i="8"/>
  <c r="H56" i="8"/>
  <c r="G56" i="8"/>
  <c r="F56" i="8"/>
  <c r="E56" i="8"/>
  <c r="D56" i="8"/>
  <c r="A56" i="8"/>
  <c r="U55" i="8"/>
  <c r="S55" i="8"/>
  <c r="T55" i="8" s="1"/>
  <c r="P55" i="8"/>
  <c r="R55" i="8" s="1"/>
  <c r="N55" i="8"/>
  <c r="K55" i="8"/>
  <c r="I55" i="8"/>
  <c r="H55" i="8"/>
  <c r="G55" i="8"/>
  <c r="F55" i="8"/>
  <c r="E55" i="8"/>
  <c r="D55" i="8"/>
  <c r="A55" i="8"/>
  <c r="U54" i="8"/>
  <c r="T54" i="8"/>
  <c r="S54" i="8"/>
  <c r="P54" i="8"/>
  <c r="R54" i="8" s="1"/>
  <c r="N54" i="8"/>
  <c r="K54" i="8"/>
  <c r="I54" i="8"/>
  <c r="H54" i="8"/>
  <c r="G54" i="8"/>
  <c r="F54" i="8"/>
  <c r="E54" i="8"/>
  <c r="D54" i="8"/>
  <c r="A54" i="8"/>
  <c r="U53" i="8"/>
  <c r="S53" i="8"/>
  <c r="T53" i="8" s="1"/>
  <c r="P53" i="8"/>
  <c r="O53" i="8"/>
  <c r="N53" i="8"/>
  <c r="M53" i="8"/>
  <c r="K53" i="8"/>
  <c r="I53" i="8"/>
  <c r="H53" i="8"/>
  <c r="G53" i="8"/>
  <c r="F53" i="8"/>
  <c r="E53" i="8"/>
  <c r="D53" i="8"/>
  <c r="A53" i="8"/>
  <c r="U52" i="8"/>
  <c r="S52" i="8"/>
  <c r="P52" i="8"/>
  <c r="N52" i="8"/>
  <c r="K52" i="8"/>
  <c r="I52" i="8"/>
  <c r="H52" i="8"/>
  <c r="G52" i="8"/>
  <c r="F52" i="8"/>
  <c r="E52" i="8"/>
  <c r="D52" i="8"/>
  <c r="A52" i="8"/>
  <c r="U51" i="8"/>
  <c r="T51" i="8"/>
  <c r="S51" i="8"/>
  <c r="P51" i="8"/>
  <c r="R51" i="8" s="1"/>
  <c r="O51" i="8"/>
  <c r="N51" i="8"/>
  <c r="M51" i="8"/>
  <c r="K51" i="8"/>
  <c r="I51" i="8"/>
  <c r="H51" i="8"/>
  <c r="G51" i="8"/>
  <c r="F51" i="8"/>
  <c r="E51" i="8"/>
  <c r="D51" i="8"/>
  <c r="A51" i="8"/>
  <c r="U50" i="8"/>
  <c r="S50" i="8"/>
  <c r="T50" i="8" s="1"/>
  <c r="P50" i="8"/>
  <c r="R50" i="8" s="1"/>
  <c r="O50" i="8"/>
  <c r="N50" i="8"/>
  <c r="M50" i="8"/>
  <c r="K50" i="8"/>
  <c r="I50" i="8"/>
  <c r="H50" i="8"/>
  <c r="G50" i="8"/>
  <c r="F50" i="8"/>
  <c r="E50" i="8"/>
  <c r="D50" i="8"/>
  <c r="A50" i="8"/>
  <c r="U49" i="8"/>
  <c r="T49" i="8"/>
  <c r="R49" i="8"/>
  <c r="Q49" i="8"/>
  <c r="S49" i="8"/>
  <c r="P49" i="8"/>
  <c r="M49" i="8"/>
  <c r="L49" i="8"/>
  <c r="O49" i="8" s="1"/>
  <c r="N49" i="8"/>
  <c r="K49" i="8"/>
  <c r="J49" i="8"/>
  <c r="I49" i="8"/>
  <c r="H49" i="8"/>
  <c r="G49" i="8"/>
  <c r="F49" i="8"/>
  <c r="E49" i="8"/>
  <c r="U48" i="8"/>
  <c r="Q48" i="8"/>
  <c r="R48" i="8" s="1"/>
  <c r="S48" i="8"/>
  <c r="P48" i="8"/>
  <c r="M48" i="8"/>
  <c r="L48" i="8"/>
  <c r="O48" i="8" s="1"/>
  <c r="N48" i="8"/>
  <c r="K48" i="8"/>
  <c r="J48" i="8"/>
  <c r="I48" i="8"/>
  <c r="H48" i="8"/>
  <c r="G48" i="8"/>
  <c r="F48" i="8"/>
  <c r="E48" i="8"/>
  <c r="U47" i="8"/>
  <c r="T47" i="8"/>
  <c r="R47" i="8"/>
  <c r="Q47" i="8"/>
  <c r="S47" i="8"/>
  <c r="P47" i="8"/>
  <c r="O47" i="8"/>
  <c r="M47" i="8"/>
  <c r="L47" i="8"/>
  <c r="N47" i="8"/>
  <c r="K47" i="8"/>
  <c r="J47" i="8"/>
  <c r="I47" i="8"/>
  <c r="H47" i="8"/>
  <c r="G47" i="8"/>
  <c r="F47" i="8"/>
  <c r="E47" i="8"/>
  <c r="U46" i="8"/>
  <c r="S46" i="8"/>
  <c r="P46" i="8"/>
  <c r="O46" i="8"/>
  <c r="N46" i="8"/>
  <c r="M46" i="8"/>
  <c r="K46" i="8"/>
  <c r="I46" i="8"/>
  <c r="H46" i="8"/>
  <c r="G46" i="8"/>
  <c r="F46" i="8"/>
  <c r="E46" i="8"/>
  <c r="D46" i="8"/>
  <c r="A46" i="8"/>
  <c r="U45" i="8"/>
  <c r="T45" i="8"/>
  <c r="Q45" i="8"/>
  <c r="R45" i="8" s="1"/>
  <c r="S45" i="8"/>
  <c r="P45" i="8"/>
  <c r="O45" i="8"/>
  <c r="M45" i="8"/>
  <c r="L45" i="8"/>
  <c r="N45" i="8"/>
  <c r="K45" i="8"/>
  <c r="J45" i="8"/>
  <c r="I45" i="8"/>
  <c r="H45" i="8"/>
  <c r="G45" i="8"/>
  <c r="F45" i="8"/>
  <c r="E45" i="8"/>
  <c r="U44" i="8"/>
  <c r="R44" i="8"/>
  <c r="Q44" i="8"/>
  <c r="T44" i="8" s="1"/>
  <c r="S44" i="8"/>
  <c r="P44" i="8"/>
  <c r="O44" i="8"/>
  <c r="L44" i="8"/>
  <c r="M44" i="8" s="1"/>
  <c r="N44" i="8"/>
  <c r="K44" i="8"/>
  <c r="J44" i="8"/>
  <c r="I44" i="8"/>
  <c r="H44" i="8"/>
  <c r="G44" i="8"/>
  <c r="F44" i="8"/>
  <c r="E44" i="8"/>
  <c r="U43" i="8"/>
  <c r="R43" i="8"/>
  <c r="Q43" i="8"/>
  <c r="T43" i="8" s="1"/>
  <c r="S43" i="8"/>
  <c r="P43" i="8"/>
  <c r="O43" i="8"/>
  <c r="M43" i="8"/>
  <c r="L43" i="8"/>
  <c r="N43" i="8"/>
  <c r="K43" i="8"/>
  <c r="J43" i="8"/>
  <c r="I43" i="8"/>
  <c r="H43" i="8"/>
  <c r="G43" i="8"/>
  <c r="F43" i="8"/>
  <c r="E43" i="8"/>
  <c r="U42" i="8"/>
  <c r="S42" i="8"/>
  <c r="P42" i="8"/>
  <c r="O42" i="8"/>
  <c r="N42" i="8"/>
  <c r="M42" i="8"/>
  <c r="K42" i="8"/>
  <c r="I42" i="8"/>
  <c r="H42" i="8"/>
  <c r="G42" i="8"/>
  <c r="F42" i="8"/>
  <c r="E42" i="8"/>
  <c r="D42" i="8"/>
  <c r="A42" i="8"/>
  <c r="U41" i="8"/>
  <c r="S41" i="8"/>
  <c r="P41" i="8"/>
  <c r="O41" i="8"/>
  <c r="N41" i="8"/>
  <c r="M41" i="8"/>
  <c r="K41" i="8"/>
  <c r="I41" i="8"/>
  <c r="H41" i="8"/>
  <c r="G41" i="8"/>
  <c r="F41" i="8"/>
  <c r="E41" i="8"/>
  <c r="D41" i="8"/>
  <c r="A41" i="8"/>
  <c r="U40" i="8"/>
  <c r="T40" i="8"/>
  <c r="S40" i="8"/>
  <c r="R40" i="8"/>
  <c r="P40" i="8"/>
  <c r="O40" i="8"/>
  <c r="N40" i="8"/>
  <c r="K40" i="8"/>
  <c r="I40" i="8"/>
  <c r="H40" i="8"/>
  <c r="G40" i="8"/>
  <c r="F40" i="8"/>
  <c r="E40" i="8"/>
  <c r="D40" i="8"/>
  <c r="A40" i="8"/>
  <c r="U39" i="8"/>
  <c r="S39" i="8"/>
  <c r="T39" i="8" s="1"/>
  <c r="P39" i="8"/>
  <c r="R39" i="8" s="1"/>
  <c r="N39" i="8"/>
  <c r="K39" i="8"/>
  <c r="I39" i="8"/>
  <c r="H39" i="8"/>
  <c r="G39" i="8"/>
  <c r="F39" i="8"/>
  <c r="E39" i="8"/>
  <c r="D39" i="8"/>
  <c r="A39" i="8"/>
  <c r="U38" i="8"/>
  <c r="S38" i="8"/>
  <c r="T38" i="8" s="1"/>
  <c r="R38" i="8"/>
  <c r="P38" i="8"/>
  <c r="O38" i="8"/>
  <c r="N38" i="8"/>
  <c r="K38" i="8"/>
  <c r="I38" i="8"/>
  <c r="H38" i="8"/>
  <c r="G38" i="8"/>
  <c r="F38" i="8"/>
  <c r="E38" i="8"/>
  <c r="D38" i="8"/>
  <c r="A38" i="8"/>
  <c r="U37" i="8"/>
  <c r="T37" i="8"/>
  <c r="Q37" i="8"/>
  <c r="R37" i="8" s="1"/>
  <c r="S37" i="8"/>
  <c r="P37" i="8"/>
  <c r="O37" i="8"/>
  <c r="L37" i="8"/>
  <c r="M37" i="8" s="1"/>
  <c r="N37" i="8"/>
  <c r="K37" i="8"/>
  <c r="J37" i="8"/>
  <c r="I37" i="8"/>
  <c r="H37" i="8"/>
  <c r="G37" i="8"/>
  <c r="F37" i="8"/>
  <c r="E37" i="8"/>
  <c r="U36" i="8"/>
  <c r="T36" i="8"/>
  <c r="Q36" i="8"/>
  <c r="R36" i="8" s="1"/>
  <c r="S36" i="8"/>
  <c r="P36" i="8"/>
  <c r="M36" i="8"/>
  <c r="L36" i="8"/>
  <c r="O36" i="8" s="1"/>
  <c r="N36" i="8"/>
  <c r="K36" i="8"/>
  <c r="J36" i="8"/>
  <c r="I36" i="8"/>
  <c r="H36" i="8"/>
  <c r="G36" i="8"/>
  <c r="F36" i="8"/>
  <c r="E36" i="8"/>
  <c r="U35" i="8"/>
  <c r="T35" i="8"/>
  <c r="Q35" i="8"/>
  <c r="R35" i="8" s="1"/>
  <c r="S35" i="8"/>
  <c r="P35" i="8"/>
  <c r="L35" i="8"/>
  <c r="O35" i="8" s="1"/>
  <c r="N35" i="8"/>
  <c r="K35" i="8"/>
  <c r="J35" i="8"/>
  <c r="I35" i="8"/>
  <c r="H35" i="8"/>
  <c r="G35" i="8"/>
  <c r="F35" i="8"/>
  <c r="E35" i="8"/>
  <c r="U34" i="8"/>
  <c r="Q34" i="8"/>
  <c r="T34" i="8" s="1"/>
  <c r="S34" i="8"/>
  <c r="P34" i="8"/>
  <c r="M34" i="8"/>
  <c r="L34" i="8"/>
  <c r="O34" i="8" s="1"/>
  <c r="N34" i="8"/>
  <c r="K34" i="8"/>
  <c r="J34" i="8"/>
  <c r="I34" i="8"/>
  <c r="H34" i="8"/>
  <c r="G34" i="8"/>
  <c r="F34" i="8"/>
  <c r="E34" i="8"/>
  <c r="U33" i="8"/>
  <c r="T33" i="8"/>
  <c r="R33" i="8"/>
  <c r="Q33" i="8"/>
  <c r="S33" i="8"/>
  <c r="P33" i="8"/>
  <c r="O33" i="8"/>
  <c r="M33" i="8"/>
  <c r="L33" i="8"/>
  <c r="N33" i="8"/>
  <c r="K33" i="8"/>
  <c r="J33" i="8"/>
  <c r="I33" i="8"/>
  <c r="H33" i="8"/>
  <c r="G33" i="8"/>
  <c r="F33" i="8"/>
  <c r="E33" i="8"/>
  <c r="U32" i="8"/>
  <c r="T32" i="8"/>
  <c r="Q32" i="8"/>
  <c r="R32" i="8" s="1"/>
  <c r="S32" i="8"/>
  <c r="P32" i="8"/>
  <c r="O32" i="8"/>
  <c r="M32" i="8"/>
  <c r="L32" i="8"/>
  <c r="N32" i="8"/>
  <c r="K32" i="8"/>
  <c r="J32" i="8"/>
  <c r="I32" i="8"/>
  <c r="H32" i="8"/>
  <c r="G32" i="8"/>
  <c r="F32" i="8"/>
  <c r="E32" i="8"/>
  <c r="U31" i="8"/>
  <c r="R31" i="8"/>
  <c r="Q31" i="8"/>
  <c r="T31" i="8" s="1"/>
  <c r="S31" i="8"/>
  <c r="P31" i="8"/>
  <c r="O31" i="8"/>
  <c r="M31" i="8"/>
  <c r="L31" i="8"/>
  <c r="N31" i="8"/>
  <c r="K31" i="8"/>
  <c r="J31" i="8"/>
  <c r="I31" i="8"/>
  <c r="H31" i="8"/>
  <c r="G31" i="8"/>
  <c r="F31" i="8"/>
  <c r="E31" i="8"/>
  <c r="U30" i="8"/>
  <c r="T30" i="8"/>
  <c r="Q30" i="8"/>
  <c r="R30" i="8" s="1"/>
  <c r="S30" i="8"/>
  <c r="P30" i="8"/>
  <c r="O30" i="8"/>
  <c r="M30" i="8"/>
  <c r="L30" i="8"/>
  <c r="N30" i="8"/>
  <c r="K30" i="8"/>
  <c r="J30" i="8"/>
  <c r="I30" i="8"/>
  <c r="H30" i="8"/>
  <c r="G30" i="8"/>
  <c r="F30" i="8"/>
  <c r="E30" i="8"/>
  <c r="U29" i="8"/>
  <c r="T29" i="8"/>
  <c r="R29" i="8"/>
  <c r="Q29" i="8"/>
  <c r="S29" i="8"/>
  <c r="P29" i="8"/>
  <c r="L29" i="8"/>
  <c r="M29" i="8" s="1"/>
  <c r="N29" i="8"/>
  <c r="K29" i="8"/>
  <c r="J29" i="8"/>
  <c r="I29" i="8"/>
  <c r="H29" i="8"/>
  <c r="G29" i="8"/>
  <c r="F29" i="8"/>
  <c r="E29" i="8"/>
  <c r="U28" i="8"/>
  <c r="T28" i="8"/>
  <c r="R28" i="8"/>
  <c r="Q28" i="8"/>
  <c r="S28" i="8"/>
  <c r="P28" i="8"/>
  <c r="L28" i="8"/>
  <c r="O28" i="8" s="1"/>
  <c r="N28" i="8"/>
  <c r="K28" i="8"/>
  <c r="J28" i="8"/>
  <c r="I28" i="8"/>
  <c r="H28" i="8"/>
  <c r="G28" i="8"/>
  <c r="F28" i="8"/>
  <c r="E28" i="8"/>
  <c r="U27" i="8"/>
  <c r="T27" i="8"/>
  <c r="R27" i="8"/>
  <c r="Q27" i="8"/>
  <c r="S27" i="8"/>
  <c r="P27" i="8"/>
  <c r="L27" i="8"/>
  <c r="O27" i="8" s="1"/>
  <c r="N27" i="8"/>
  <c r="K27" i="8"/>
  <c r="J27" i="8"/>
  <c r="I27" i="8"/>
  <c r="H27" i="8"/>
  <c r="G27" i="8"/>
  <c r="F27" i="8"/>
  <c r="E27" i="8"/>
  <c r="U26" i="8"/>
  <c r="Q26" i="8"/>
  <c r="T26" i="8" s="1"/>
  <c r="S26" i="8"/>
  <c r="P26" i="8"/>
  <c r="O26" i="8"/>
  <c r="M26" i="8"/>
  <c r="L26" i="8"/>
  <c r="N26" i="8"/>
  <c r="K26" i="8"/>
  <c r="J26" i="8"/>
  <c r="I26" i="8"/>
  <c r="H26" i="8"/>
  <c r="G26" i="8"/>
  <c r="F26" i="8"/>
  <c r="E26" i="8"/>
  <c r="U25" i="8"/>
  <c r="T25" i="8"/>
  <c r="R25" i="8"/>
  <c r="Q25" i="8"/>
  <c r="S25" i="8"/>
  <c r="P25" i="8"/>
  <c r="O25" i="8"/>
  <c r="L25" i="8"/>
  <c r="M25" i="8" s="1"/>
  <c r="N25" i="8"/>
  <c r="K25" i="8"/>
  <c r="J25" i="8"/>
  <c r="I25" i="8"/>
  <c r="H25" i="8"/>
  <c r="G25" i="8"/>
  <c r="F25" i="8"/>
  <c r="E25" i="8"/>
  <c r="U24" i="8"/>
  <c r="T24" i="8"/>
  <c r="Q24" i="8"/>
  <c r="R24" i="8" s="1"/>
  <c r="S24" i="8"/>
  <c r="P24" i="8"/>
  <c r="O24" i="8"/>
  <c r="L24" i="8"/>
  <c r="M24" i="8" s="1"/>
  <c r="N24" i="8"/>
  <c r="K24" i="8"/>
  <c r="J24" i="8"/>
  <c r="I24" i="8"/>
  <c r="H24" i="8"/>
  <c r="G24" i="8"/>
  <c r="F24" i="8"/>
  <c r="E24" i="8"/>
  <c r="U23" i="8"/>
  <c r="R23" i="8"/>
  <c r="Q23" i="8"/>
  <c r="T23" i="8" s="1"/>
  <c r="S23" i="8"/>
  <c r="P23" i="8"/>
  <c r="O23" i="8"/>
  <c r="L23" i="8"/>
  <c r="M23" i="8" s="1"/>
  <c r="N23" i="8"/>
  <c r="K23" i="8"/>
  <c r="J23" i="8"/>
  <c r="I23" i="8"/>
  <c r="H23" i="8"/>
  <c r="G23" i="8"/>
  <c r="F23" i="8"/>
  <c r="E23" i="8"/>
  <c r="U22" i="8"/>
  <c r="T22" i="8"/>
  <c r="R22" i="8"/>
  <c r="Q22" i="8"/>
  <c r="S22" i="8"/>
  <c r="P22" i="8"/>
  <c r="O22" i="8"/>
  <c r="M22" i="8"/>
  <c r="L22" i="8"/>
  <c r="N22" i="8"/>
  <c r="K22" i="8"/>
  <c r="J22" i="8"/>
  <c r="I22" i="8"/>
  <c r="H22" i="8"/>
  <c r="G22" i="8"/>
  <c r="F22" i="8"/>
  <c r="E22" i="8"/>
  <c r="U21" i="8"/>
  <c r="T21" i="8"/>
  <c r="Q21" i="8"/>
  <c r="R21" i="8" s="1"/>
  <c r="S21" i="8"/>
  <c r="P21" i="8"/>
  <c r="O21" i="8"/>
  <c r="L21" i="8"/>
  <c r="M21" i="8" s="1"/>
  <c r="N21" i="8"/>
  <c r="K21" i="8"/>
  <c r="J21" i="8"/>
  <c r="I21" i="8"/>
  <c r="H21" i="8"/>
  <c r="G21" i="8"/>
  <c r="F21" i="8"/>
  <c r="E21" i="8"/>
  <c r="U20" i="8"/>
  <c r="T20" i="8"/>
  <c r="Q20" i="8"/>
  <c r="R20" i="8" s="1"/>
  <c r="S20" i="8"/>
  <c r="P20" i="8"/>
  <c r="M20" i="8"/>
  <c r="L20" i="8"/>
  <c r="O20" i="8" s="1"/>
  <c r="N20" i="8"/>
  <c r="K20" i="8"/>
  <c r="J20" i="8"/>
  <c r="I20" i="8"/>
  <c r="H20" i="8"/>
  <c r="G20" i="8"/>
  <c r="F20" i="8"/>
  <c r="E20" i="8"/>
  <c r="U19" i="8"/>
  <c r="T19" i="8"/>
  <c r="Q19" i="8"/>
  <c r="R19" i="8" s="1"/>
  <c r="S19" i="8"/>
  <c r="P19" i="8"/>
  <c r="O19" i="8"/>
  <c r="L19" i="8"/>
  <c r="M19" i="8" s="1"/>
  <c r="N19" i="8"/>
  <c r="K19" i="8"/>
  <c r="J19" i="8"/>
  <c r="I19" i="8"/>
  <c r="H19" i="8"/>
  <c r="G19" i="8"/>
  <c r="F19" i="8"/>
  <c r="E19" i="8"/>
  <c r="U18" i="8"/>
  <c r="Q18" i="8"/>
  <c r="T18" i="8" s="1"/>
  <c r="S18" i="8"/>
  <c r="P18" i="8"/>
  <c r="M18" i="8"/>
  <c r="L18" i="8"/>
  <c r="O18" i="8" s="1"/>
  <c r="N18" i="8"/>
  <c r="K18" i="8"/>
  <c r="J18" i="8"/>
  <c r="I18" i="8"/>
  <c r="H18" i="8"/>
  <c r="G18" i="8"/>
  <c r="F18" i="8"/>
  <c r="E18" i="8"/>
  <c r="U17" i="8"/>
  <c r="T17" i="8"/>
  <c r="R17" i="8"/>
  <c r="Q17" i="8"/>
  <c r="S17" i="8"/>
  <c r="P17" i="8"/>
  <c r="O17" i="8"/>
  <c r="M17" i="8"/>
  <c r="L17" i="8"/>
  <c r="N17" i="8"/>
  <c r="K17" i="8"/>
  <c r="J17" i="8"/>
  <c r="I17" i="8"/>
  <c r="H17" i="8"/>
  <c r="G17" i="8"/>
  <c r="F17" i="8"/>
  <c r="E17" i="8"/>
  <c r="U16" i="8"/>
  <c r="T16" i="8"/>
  <c r="Q16" i="8"/>
  <c r="R16" i="8" s="1"/>
  <c r="S16" i="8"/>
  <c r="P16" i="8"/>
  <c r="O16" i="8"/>
  <c r="M16" i="8"/>
  <c r="L16" i="8"/>
  <c r="N16" i="8"/>
  <c r="K16" i="8"/>
  <c r="J16" i="8"/>
  <c r="I16" i="8"/>
  <c r="H16" i="8"/>
  <c r="G16" i="8"/>
  <c r="F16" i="8"/>
  <c r="E16" i="8"/>
  <c r="U15" i="8"/>
  <c r="R15" i="8"/>
  <c r="Q15" i="8"/>
  <c r="T15" i="8" s="1"/>
  <c r="S15" i="8"/>
  <c r="P15" i="8"/>
  <c r="O15" i="8"/>
  <c r="M15" i="8"/>
  <c r="L15" i="8"/>
  <c r="N15" i="8"/>
  <c r="K15" i="8"/>
  <c r="J15" i="8"/>
  <c r="I15" i="8"/>
  <c r="H15" i="8"/>
  <c r="G15" i="8"/>
  <c r="F15" i="8"/>
  <c r="E15" i="8"/>
  <c r="U14" i="8"/>
  <c r="T14" i="8"/>
  <c r="Q14" i="8"/>
  <c r="R14" i="8" s="1"/>
  <c r="S14" i="8"/>
  <c r="P14" i="8"/>
  <c r="O14" i="8"/>
  <c r="M14" i="8"/>
  <c r="L14" i="8"/>
  <c r="N14" i="8"/>
  <c r="K14" i="8"/>
  <c r="J14" i="8"/>
  <c r="I14" i="8"/>
  <c r="H14" i="8"/>
  <c r="G14" i="8"/>
  <c r="F14" i="8"/>
  <c r="E14" i="8"/>
  <c r="U13" i="8"/>
  <c r="T13" i="8"/>
  <c r="R13" i="8"/>
  <c r="Q13" i="8"/>
  <c r="S13" i="8"/>
  <c r="P13" i="8"/>
  <c r="L13" i="8"/>
  <c r="M13" i="8" s="1"/>
  <c r="N13" i="8"/>
  <c r="K13" i="8"/>
  <c r="J13" i="8"/>
  <c r="I13" i="8"/>
  <c r="H13" i="8"/>
  <c r="G13" i="8"/>
  <c r="F13" i="8"/>
  <c r="E13" i="8"/>
  <c r="U12" i="8"/>
  <c r="T12" i="8"/>
  <c r="R12" i="8"/>
  <c r="Q12" i="8"/>
  <c r="S12" i="8"/>
  <c r="P12" i="8"/>
  <c r="L12" i="8"/>
  <c r="O12" i="8" s="1"/>
  <c r="N12" i="8"/>
  <c r="K12" i="8"/>
  <c r="J12" i="8"/>
  <c r="I12" i="8"/>
  <c r="H12" i="8"/>
  <c r="G12" i="8"/>
  <c r="F12" i="8"/>
  <c r="E12" i="8"/>
  <c r="U11" i="8"/>
  <c r="T11" i="8"/>
  <c r="R11" i="8"/>
  <c r="Q11" i="8"/>
  <c r="S11" i="8"/>
  <c r="P11" i="8"/>
  <c r="L11" i="8"/>
  <c r="O11" i="8" s="1"/>
  <c r="N11" i="8"/>
  <c r="K11" i="8"/>
  <c r="J11" i="8"/>
  <c r="I11" i="8"/>
  <c r="H11" i="8"/>
  <c r="G11" i="8"/>
  <c r="F11" i="8"/>
  <c r="E11" i="8"/>
  <c r="U10" i="8"/>
  <c r="T10" i="8"/>
  <c r="Q10" i="8"/>
  <c r="R10" i="8" s="1"/>
  <c r="S10" i="8"/>
  <c r="P10" i="8"/>
  <c r="O10" i="8"/>
  <c r="M10" i="8"/>
  <c r="L10" i="8"/>
  <c r="N10" i="8"/>
  <c r="K10" i="8"/>
  <c r="J10" i="8"/>
  <c r="I10" i="8"/>
  <c r="H10" i="8"/>
  <c r="G10" i="8"/>
  <c r="F10" i="8"/>
  <c r="E10" i="8"/>
  <c r="U9" i="8"/>
  <c r="T9" i="8"/>
  <c r="R9" i="8"/>
  <c r="Q9" i="8"/>
  <c r="S9" i="8"/>
  <c r="P9" i="8"/>
  <c r="O9" i="8"/>
  <c r="L9" i="8"/>
  <c r="M9" i="8" s="1"/>
  <c r="N9" i="8"/>
  <c r="K9" i="8"/>
  <c r="J9" i="8"/>
  <c r="I9" i="8"/>
  <c r="H9" i="8"/>
  <c r="G9" i="8"/>
  <c r="F9" i="8"/>
  <c r="E9" i="8"/>
  <c r="U8" i="8"/>
  <c r="T8" i="8"/>
  <c r="Q8" i="8"/>
  <c r="R8" i="8" s="1"/>
  <c r="S8" i="8"/>
  <c r="P8" i="8"/>
  <c r="O8" i="8"/>
  <c r="L8" i="8"/>
  <c r="M8" i="8" s="1"/>
  <c r="N8" i="8"/>
  <c r="K8" i="8"/>
  <c r="J8" i="8"/>
  <c r="I8" i="8"/>
  <c r="H8" i="8"/>
  <c r="G8" i="8"/>
  <c r="F8" i="8"/>
  <c r="E8" i="8"/>
  <c r="G7" i="8"/>
  <c r="A7" i="8"/>
  <c r="G6" i="8"/>
  <c r="A6" i="8"/>
  <c r="T46" i="8" l="1"/>
  <c r="M11" i="8"/>
  <c r="R18" i="8"/>
  <c r="M27" i="8"/>
  <c r="R34" i="8"/>
  <c r="T48" i="8"/>
  <c r="M57" i="8"/>
  <c r="T67" i="8"/>
  <c r="R69" i="8"/>
  <c r="R71" i="8"/>
  <c r="T72" i="8"/>
  <c r="O105" i="8"/>
  <c r="O113" i="8"/>
  <c r="O119" i="8"/>
  <c r="M119" i="8"/>
  <c r="R249" i="8"/>
  <c r="T249" i="8"/>
  <c r="T264" i="8"/>
  <c r="R264" i="8"/>
  <c r="O295" i="8"/>
  <c r="M295" i="8"/>
  <c r="M12" i="8"/>
  <c r="O13" i="8"/>
  <c r="M28" i="8"/>
  <c r="O29" i="8"/>
  <c r="M40" i="8"/>
  <c r="M52" i="8"/>
  <c r="O57" i="8"/>
  <c r="R61" i="8"/>
  <c r="T63" i="8"/>
  <c r="T65" i="8"/>
  <c r="T79" i="8"/>
  <c r="R79" i="8"/>
  <c r="M83" i="8"/>
  <c r="M84" i="8"/>
  <c r="O85" i="8"/>
  <c r="M85" i="8"/>
  <c r="M103" i="8"/>
  <c r="O103" i="8"/>
  <c r="M111" i="8"/>
  <c r="O111" i="8"/>
  <c r="R139" i="8"/>
  <c r="O143" i="8"/>
  <c r="M143" i="8"/>
  <c r="O169" i="8"/>
  <c r="M169" i="8"/>
  <c r="O180" i="8"/>
  <c r="M180" i="8"/>
  <c r="T42" i="8"/>
  <c r="M39" i="8"/>
  <c r="O52" i="8"/>
  <c r="R53" i="8"/>
  <c r="R62" i="8"/>
  <c r="M88" i="8"/>
  <c r="M92" i="8"/>
  <c r="O92" i="8"/>
  <c r="O54" i="8"/>
  <c r="R52" i="8"/>
  <c r="T61" i="8"/>
  <c r="O151" i="8"/>
  <c r="M151" i="8"/>
  <c r="O168" i="8"/>
  <c r="M168" i="8"/>
  <c r="T41" i="8"/>
  <c r="M38" i="8"/>
  <c r="R26" i="8"/>
  <c r="M35" i="8"/>
  <c r="O39" i="8"/>
  <c r="M55" i="8"/>
  <c r="O64" i="8"/>
  <c r="M66" i="8"/>
  <c r="M67" i="8"/>
  <c r="O71" i="8"/>
  <c r="O80" i="8"/>
  <c r="O91" i="8"/>
  <c r="M91" i="8"/>
  <c r="T94" i="8"/>
  <c r="R94" i="8"/>
  <c r="M108" i="8"/>
  <c r="O108" i="8"/>
  <c r="T199" i="8"/>
  <c r="R199" i="8"/>
  <c r="R41" i="8"/>
  <c r="R46" i="8"/>
  <c r="T52" i="8"/>
  <c r="O55" i="8"/>
  <c r="M61" i="8"/>
  <c r="T85" i="8"/>
  <c r="M90" i="8"/>
  <c r="O107" i="8"/>
  <c r="M107" i="8"/>
  <c r="O115" i="8"/>
  <c r="M115" i="8"/>
  <c r="R42" i="8"/>
  <c r="M54" i="8"/>
  <c r="O58" i="8"/>
  <c r="O122" i="8"/>
  <c r="M134" i="8"/>
  <c r="O214" i="8"/>
  <c r="M214" i="8"/>
  <c r="R123" i="8"/>
  <c r="M139" i="8"/>
  <c r="O184" i="8"/>
  <c r="M184" i="8"/>
  <c r="R205" i="8"/>
  <c r="R206" i="8"/>
  <c r="T209" i="8"/>
  <c r="R209" i="8"/>
  <c r="M227" i="8"/>
  <c r="T238" i="8"/>
  <c r="R238" i="8"/>
  <c r="T274" i="8"/>
  <c r="R274" i="8"/>
  <c r="R282" i="8"/>
  <c r="O282" i="8"/>
  <c r="T282" i="8"/>
  <c r="O318" i="8"/>
  <c r="M318" i="8"/>
  <c r="M130" i="8"/>
  <c r="M164" i="8"/>
  <c r="O202" i="8"/>
  <c r="M202" i="8"/>
  <c r="M218" i="8"/>
  <c r="R228" i="8"/>
  <c r="T228" i="8"/>
  <c r="R116" i="8"/>
  <c r="O133" i="8"/>
  <c r="M136" i="8"/>
  <c r="M137" i="8"/>
  <c r="O138" i="8"/>
  <c r="O139" i="8"/>
  <c r="R158" i="8"/>
  <c r="T161" i="8"/>
  <c r="M163" i="8"/>
  <c r="R170" i="8"/>
  <c r="R182" i="8"/>
  <c r="T205" i="8"/>
  <c r="M232" i="8"/>
  <c r="R234" i="8"/>
  <c r="T237" i="8"/>
  <c r="O244" i="8"/>
  <c r="M244" i="8"/>
  <c r="O250" i="8"/>
  <c r="T273" i="8"/>
  <c r="R273" i="8"/>
  <c r="M128" i="8"/>
  <c r="M186" i="8"/>
  <c r="O213" i="8"/>
  <c r="T214" i="8"/>
  <c r="R214" i="8"/>
  <c r="M226" i="8"/>
  <c r="O226" i="8"/>
  <c r="T260" i="8"/>
  <c r="R260" i="8"/>
  <c r="R286" i="8"/>
  <c r="O286" i="8"/>
  <c r="T286" i="8"/>
  <c r="T301" i="8"/>
  <c r="R301" i="8"/>
  <c r="O90" i="8"/>
  <c r="M86" i="8"/>
  <c r="M87" i="8"/>
  <c r="O88" i="8"/>
  <c r="T99" i="8"/>
  <c r="T103" i="8"/>
  <c r="R108" i="8"/>
  <c r="T111" i="8"/>
  <c r="R118" i="8"/>
  <c r="R119" i="8"/>
  <c r="M124" i="8"/>
  <c r="M125" i="8"/>
  <c r="M126" i="8"/>
  <c r="M127" i="8"/>
  <c r="R142" i="8"/>
  <c r="R143" i="8"/>
  <c r="R146" i="8"/>
  <c r="T147" i="8"/>
  <c r="R151" i="8"/>
  <c r="R154" i="8"/>
  <c r="T155" i="8"/>
  <c r="R180" i="8"/>
  <c r="T182" i="8"/>
  <c r="R184" i="8"/>
  <c r="T192" i="8"/>
  <c r="R192" i="8"/>
  <c r="T203" i="8"/>
  <c r="M205" i="8"/>
  <c r="O243" i="8"/>
  <c r="M243" i="8"/>
  <c r="O254" i="8"/>
  <c r="M254" i="8"/>
  <c r="O87" i="8"/>
  <c r="O128" i="8"/>
  <c r="T167" i="8"/>
  <c r="R167" i="8"/>
  <c r="T176" i="8"/>
  <c r="T178" i="8"/>
  <c r="R178" i="8"/>
  <c r="R222" i="8"/>
  <c r="T222" i="8"/>
  <c r="M224" i="8"/>
  <c r="R244" i="8"/>
  <c r="T244" i="8"/>
  <c r="T259" i="8"/>
  <c r="R259" i="8"/>
  <c r="O296" i="8"/>
  <c r="M296" i="8"/>
  <c r="O124" i="8"/>
  <c r="R128" i="8"/>
  <c r="T133" i="8"/>
  <c r="M141" i="8"/>
  <c r="M157" i="8"/>
  <c r="O158" i="8"/>
  <c r="O161" i="8"/>
  <c r="M196" i="8"/>
  <c r="O196" i="8"/>
  <c r="R200" i="8"/>
  <c r="T200" i="8"/>
  <c r="M234" i="8"/>
  <c r="O237" i="8"/>
  <c r="O253" i="8"/>
  <c r="M253" i="8"/>
  <c r="O257" i="8"/>
  <c r="R281" i="8"/>
  <c r="T291" i="8"/>
  <c r="R291" i="8"/>
  <c r="T321" i="8"/>
  <c r="M333" i="8"/>
  <c r="T337" i="8"/>
  <c r="R337" i="8"/>
  <c r="T389" i="8"/>
  <c r="R389" i="8"/>
  <c r="T430" i="8"/>
  <c r="O430" i="8"/>
  <c r="R217" i="8"/>
  <c r="O227" i="8"/>
  <c r="T254" i="8"/>
  <c r="T255" i="8"/>
  <c r="O256" i="8"/>
  <c r="O258" i="8"/>
  <c r="M258" i="8"/>
  <c r="M282" i="8"/>
  <c r="R285" i="8"/>
  <c r="O285" i="8"/>
  <c r="M286" i="8"/>
  <c r="R300" i="8"/>
  <c r="T305" i="8"/>
  <c r="R305" i="8"/>
  <c r="M321" i="8"/>
  <c r="O410" i="8"/>
  <c r="M410" i="8"/>
  <c r="M257" i="8"/>
  <c r="T269" i="8"/>
  <c r="O272" i="8"/>
  <c r="M272" i="8"/>
  <c r="T276" i="8"/>
  <c r="R276" i="8"/>
  <c r="R333" i="8"/>
  <c r="R213" i="8"/>
  <c r="T229" i="8"/>
  <c r="T230" i="8"/>
  <c r="R245" i="8"/>
  <c r="R246" i="8"/>
  <c r="M256" i="8"/>
  <c r="R284" i="8"/>
  <c r="O284" i="8"/>
  <c r="R288" i="8"/>
  <c r="O288" i="8"/>
  <c r="O315" i="8"/>
  <c r="O320" i="8"/>
  <c r="M320" i="8"/>
  <c r="M354" i="8"/>
  <c r="O355" i="8"/>
  <c r="T368" i="8"/>
  <c r="R368" i="8"/>
  <c r="T334" i="8"/>
  <c r="R334" i="8"/>
  <c r="O224" i="8"/>
  <c r="T245" i="8"/>
  <c r="R257" i="8"/>
  <c r="O270" i="8"/>
  <c r="O277" i="8"/>
  <c r="R283" i="8"/>
  <c r="O283" i="8"/>
  <c r="M284" i="8"/>
  <c r="R287" i="8"/>
  <c r="O287" i="8"/>
  <c r="M288" i="8"/>
  <c r="O319" i="8"/>
  <c r="M319" i="8"/>
  <c r="M334" i="8"/>
  <c r="O364" i="8"/>
  <c r="M364" i="8"/>
  <c r="O173" i="8"/>
  <c r="M175" i="8"/>
  <c r="M185" i="8"/>
  <c r="O187" i="8"/>
  <c r="O218" i="8"/>
  <c r="M220" i="8"/>
  <c r="O223" i="8"/>
  <c r="R224" i="8"/>
  <c r="T242" i="8"/>
  <c r="R248" i="8"/>
  <c r="R256" i="8"/>
  <c r="M268" i="8"/>
  <c r="O297" i="8"/>
  <c r="M297" i="8"/>
  <c r="R338" i="8"/>
  <c r="T338" i="8"/>
  <c r="O360" i="8"/>
  <c r="T395" i="8"/>
  <c r="O359" i="8"/>
  <c r="O370" i="8"/>
  <c r="M370" i="8"/>
  <c r="O381" i="8"/>
  <c r="M381" i="8"/>
  <c r="O398" i="8"/>
  <c r="M398" i="8"/>
  <c r="O419" i="8"/>
  <c r="M419" i="8"/>
  <c r="M430" i="8"/>
  <c r="O326" i="8"/>
  <c r="T339" i="8"/>
  <c r="T340" i="8"/>
  <c r="T341" i="8"/>
  <c r="T342" i="8"/>
  <c r="T343" i="8"/>
  <c r="O358" i="8"/>
  <c r="T374" i="8"/>
  <c r="R374" i="8"/>
  <c r="R388" i="8"/>
  <c r="O390" i="8"/>
  <c r="M390" i="8"/>
  <c r="R392" i="8"/>
  <c r="T393" i="8"/>
  <c r="M401" i="8"/>
  <c r="T413" i="8"/>
  <c r="R413" i="8"/>
  <c r="M415" i="8"/>
  <c r="T424" i="8"/>
  <c r="R424" i="8"/>
  <c r="M441" i="8"/>
  <c r="M447" i="8"/>
  <c r="M273" i="8"/>
  <c r="R310" i="8"/>
  <c r="R311" i="8"/>
  <c r="R312" i="8"/>
  <c r="O334" i="8"/>
  <c r="R348" i="8"/>
  <c r="T371" i="8"/>
  <c r="T385" i="8"/>
  <c r="R385" i="8"/>
  <c r="T410" i="8"/>
  <c r="R410" i="8"/>
  <c r="T438" i="8"/>
  <c r="R438" i="8"/>
  <c r="T448" i="8"/>
  <c r="R448" i="8"/>
  <c r="M304" i="8"/>
  <c r="O321" i="8"/>
  <c r="R322" i="8"/>
  <c r="O333" i="8"/>
  <c r="M340" i="8"/>
  <c r="M341" i="8"/>
  <c r="M342" i="8"/>
  <c r="M343" i="8"/>
  <c r="T364" i="8"/>
  <c r="R364" i="8"/>
  <c r="O418" i="8"/>
  <c r="M418" i="8"/>
  <c r="R422" i="8"/>
  <c r="R430" i="8"/>
  <c r="M440" i="8"/>
  <c r="R321" i="8"/>
  <c r="T348" i="8"/>
  <c r="R351" i="8"/>
  <c r="R384" i="8"/>
  <c r="O386" i="8"/>
  <c r="M386" i="8"/>
  <c r="M389" i="8"/>
  <c r="M393" i="8"/>
  <c r="R395" i="8"/>
  <c r="T401" i="8"/>
  <c r="R401" i="8"/>
  <c r="O404" i="8"/>
  <c r="M404" i="8"/>
  <c r="T447" i="8"/>
  <c r="R447" i="8"/>
  <c r="O331" i="8"/>
  <c r="O340" i="8"/>
  <c r="O341" i="8"/>
  <c r="O342" i="8"/>
  <c r="O343" i="8"/>
  <c r="R352" i="8"/>
  <c r="T353" i="8"/>
  <c r="R356" i="8"/>
  <c r="R363" i="8"/>
  <c r="O365" i="8"/>
  <c r="M365" i="8"/>
  <c r="M371" i="8"/>
  <c r="R383" i="8"/>
  <c r="O420" i="8"/>
  <c r="M420" i="8"/>
  <c r="M439" i="8"/>
  <c r="T357" i="8"/>
  <c r="R366" i="8"/>
  <c r="T369" i="8"/>
  <c r="R369" i="8"/>
  <c r="M392" i="8"/>
  <c r="O393" i="8"/>
  <c r="T397" i="8"/>
  <c r="R397" i="8"/>
  <c r="R400" i="8"/>
  <c r="T446" i="8"/>
  <c r="R446" i="8"/>
  <c r="R429" i="8"/>
  <c r="R444" i="8"/>
  <c r="O380" i="8"/>
  <c r="R443" i="8"/>
  <c r="O408" i="8"/>
  <c r="O409" i="8"/>
  <c r="M411" i="8"/>
  <c r="R414" i="8"/>
  <c r="O424" i="8"/>
  <c r="M431" i="8"/>
  <c r="R439" i="8"/>
  <c r="T440" i="8"/>
  <c r="T380" i="8"/>
  <c r="T415" i="8"/>
  <c r="R418" i="8"/>
  <c r="T419" i="8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1" i="3"/>
  <c r="CY1" i="3"/>
  <c r="CZ1" i="3"/>
  <c r="DB1" i="3" s="1"/>
  <c r="DA1" i="3"/>
  <c r="DC1" i="3"/>
  <c r="A2" i="3"/>
  <c r="CY2" i="3"/>
  <c r="CZ2" i="3"/>
  <c r="DA2" i="3"/>
  <c r="DB2" i="3"/>
  <c r="DC2" i="3"/>
  <c r="A3" i="3"/>
  <c r="CY3" i="3"/>
  <c r="CZ3" i="3"/>
  <c r="DA3" i="3"/>
  <c r="DB3" i="3"/>
  <c r="DC3" i="3"/>
  <c r="A4" i="3"/>
  <c r="CY4" i="3"/>
  <c r="CZ4" i="3"/>
  <c r="DB4" i="3" s="1"/>
  <c r="DA4" i="3"/>
  <c r="DC4" i="3"/>
  <c r="A5" i="3"/>
  <c r="CY5" i="3"/>
  <c r="CZ5" i="3"/>
  <c r="DA5" i="3"/>
  <c r="DB5" i="3"/>
  <c r="DC5" i="3"/>
  <c r="A6" i="3"/>
  <c r="CY6" i="3"/>
  <c r="CZ6" i="3"/>
  <c r="DA6" i="3"/>
  <c r="DB6" i="3"/>
  <c r="DC6" i="3"/>
  <c r="A7" i="3"/>
  <c r="CY7" i="3"/>
  <c r="CZ7" i="3"/>
  <c r="DB7" i="3" s="1"/>
  <c r="DA7" i="3"/>
  <c r="DC7" i="3"/>
  <c r="A8" i="3"/>
  <c r="CY8" i="3"/>
  <c r="CZ8" i="3"/>
  <c r="DB8" i="3" s="1"/>
  <c r="DA8" i="3"/>
  <c r="DC8" i="3"/>
  <c r="A9" i="3"/>
  <c r="CY9" i="3"/>
  <c r="CZ9" i="3"/>
  <c r="DB9" i="3" s="1"/>
  <c r="DA9" i="3"/>
  <c r="DC9" i="3"/>
  <c r="A10" i="3"/>
  <c r="CY10" i="3"/>
  <c r="CZ10" i="3"/>
  <c r="DA10" i="3"/>
  <c r="DB10" i="3"/>
  <c r="DC10" i="3"/>
  <c r="A11" i="3"/>
  <c r="CY11" i="3"/>
  <c r="CZ11" i="3"/>
  <c r="DA11" i="3"/>
  <c r="DB11" i="3"/>
  <c r="DC11" i="3"/>
  <c r="A12" i="3"/>
  <c r="CY12" i="3"/>
  <c r="CZ12" i="3"/>
  <c r="DB12" i="3" s="1"/>
  <c r="DA12" i="3"/>
  <c r="DC12" i="3"/>
  <c r="A13" i="3"/>
  <c r="CY13" i="3"/>
  <c r="CZ13" i="3"/>
  <c r="DA13" i="3"/>
  <c r="DB13" i="3"/>
  <c r="DC13" i="3"/>
  <c r="A14" i="3"/>
  <c r="CY14" i="3"/>
  <c r="CZ14" i="3"/>
  <c r="DA14" i="3"/>
  <c r="DB14" i="3"/>
  <c r="DC14" i="3"/>
  <c r="A15" i="3"/>
  <c r="CY15" i="3"/>
  <c r="CZ15" i="3"/>
  <c r="DB15" i="3" s="1"/>
  <c r="DA15" i="3"/>
  <c r="DC15" i="3"/>
  <c r="A16" i="3"/>
  <c r="CY16" i="3"/>
  <c r="CZ16" i="3"/>
  <c r="DB16" i="3" s="1"/>
  <c r="DA16" i="3"/>
  <c r="DC16" i="3"/>
  <c r="A17" i="3"/>
  <c r="CY17" i="3"/>
  <c r="CZ17" i="3"/>
  <c r="DB17" i="3" s="1"/>
  <c r="DA17" i="3"/>
  <c r="DC17" i="3"/>
  <c r="A18" i="3"/>
  <c r="CY18" i="3"/>
  <c r="CZ18" i="3"/>
  <c r="DA18" i="3"/>
  <c r="DB18" i="3"/>
  <c r="DC18" i="3"/>
  <c r="A19" i="3"/>
  <c r="CY19" i="3"/>
  <c r="CZ19" i="3"/>
  <c r="DA19" i="3"/>
  <c r="DB19" i="3"/>
  <c r="DC19" i="3"/>
  <c r="A20" i="3"/>
  <c r="CY20" i="3"/>
  <c r="CZ20" i="3"/>
  <c r="DB20" i="3" s="1"/>
  <c r="DA20" i="3"/>
  <c r="DC20" i="3"/>
  <c r="A21" i="3"/>
  <c r="CY21" i="3"/>
  <c r="CZ21" i="3"/>
  <c r="DA21" i="3"/>
  <c r="DB21" i="3"/>
  <c r="DC21" i="3"/>
  <c r="A22" i="3"/>
  <c r="CY22" i="3"/>
  <c r="CZ22" i="3"/>
  <c r="DA22" i="3"/>
  <c r="DB22" i="3"/>
  <c r="DC22" i="3"/>
  <c r="A23" i="3"/>
  <c r="CY23" i="3"/>
  <c r="CZ23" i="3"/>
  <c r="DB23" i="3" s="1"/>
  <c r="DA23" i="3"/>
  <c r="DC23" i="3"/>
  <c r="A24" i="3"/>
  <c r="CY24" i="3"/>
  <c r="CZ24" i="3"/>
  <c r="DB24" i="3" s="1"/>
  <c r="DA24" i="3"/>
  <c r="DC24" i="3"/>
  <c r="A25" i="3"/>
  <c r="CY25" i="3"/>
  <c r="CZ25" i="3"/>
  <c r="DB25" i="3" s="1"/>
  <c r="DA25" i="3"/>
  <c r="DC25" i="3"/>
  <c r="A26" i="3"/>
  <c r="CY26" i="3"/>
  <c r="CZ26" i="3"/>
  <c r="DA26" i="3"/>
  <c r="DB26" i="3"/>
  <c r="DC26" i="3"/>
  <c r="A27" i="3"/>
  <c r="CY27" i="3"/>
  <c r="CZ27" i="3"/>
  <c r="DA27" i="3"/>
  <c r="DB27" i="3"/>
  <c r="DC27" i="3"/>
  <c r="A28" i="3"/>
  <c r="CY28" i="3"/>
  <c r="CZ28" i="3"/>
  <c r="DB28" i="3" s="1"/>
  <c r="DA28" i="3"/>
  <c r="DC28" i="3"/>
  <c r="A29" i="3"/>
  <c r="CY29" i="3"/>
  <c r="CZ29" i="3"/>
  <c r="DA29" i="3"/>
  <c r="DB29" i="3"/>
  <c r="DC29" i="3"/>
  <c r="A30" i="3"/>
  <c r="CY30" i="3"/>
  <c r="CZ30" i="3"/>
  <c r="DA30" i="3"/>
  <c r="DB30" i="3"/>
  <c r="DC30" i="3"/>
  <c r="A31" i="3"/>
  <c r="CY31" i="3"/>
  <c r="CZ31" i="3"/>
  <c r="DB31" i="3" s="1"/>
  <c r="DA31" i="3"/>
  <c r="DC31" i="3"/>
  <c r="A32" i="3"/>
  <c r="CY32" i="3"/>
  <c r="CZ32" i="3"/>
  <c r="DB32" i="3" s="1"/>
  <c r="DA32" i="3"/>
  <c r="DC32" i="3"/>
  <c r="A33" i="3"/>
  <c r="CY33" i="3"/>
  <c r="CZ33" i="3"/>
  <c r="DB33" i="3" s="1"/>
  <c r="DA33" i="3"/>
  <c r="DC33" i="3"/>
  <c r="A34" i="3"/>
  <c r="CY34" i="3"/>
  <c r="CZ34" i="3"/>
  <c r="DA34" i="3"/>
  <c r="DB34" i="3"/>
  <c r="DC34" i="3"/>
  <c r="A35" i="3"/>
  <c r="CY35" i="3"/>
  <c r="CZ35" i="3"/>
  <c r="DA35" i="3"/>
  <c r="DB35" i="3"/>
  <c r="DC35" i="3"/>
  <c r="A36" i="3"/>
  <c r="CY36" i="3"/>
  <c r="CZ36" i="3"/>
  <c r="DB36" i="3" s="1"/>
  <c r="DA36" i="3"/>
  <c r="DC36" i="3"/>
  <c r="A37" i="3"/>
  <c r="CY37" i="3"/>
  <c r="CZ37" i="3"/>
  <c r="DA37" i="3"/>
  <c r="DB37" i="3"/>
  <c r="DC37" i="3"/>
  <c r="A38" i="3"/>
  <c r="CY38" i="3"/>
  <c r="CZ38" i="3"/>
  <c r="DA38" i="3"/>
  <c r="DB38" i="3"/>
  <c r="DC38" i="3"/>
  <c r="A39" i="3"/>
  <c r="CY39" i="3"/>
  <c r="CZ39" i="3"/>
  <c r="DB39" i="3" s="1"/>
  <c r="DA39" i="3"/>
  <c r="DC39" i="3"/>
  <c r="A40" i="3"/>
  <c r="CY40" i="3"/>
  <c r="CZ40" i="3"/>
  <c r="DB40" i="3" s="1"/>
  <c r="DA40" i="3"/>
  <c r="DC40" i="3"/>
  <c r="A41" i="3"/>
  <c r="CY41" i="3"/>
  <c r="CZ41" i="3"/>
  <c r="DB41" i="3" s="1"/>
  <c r="DA41" i="3"/>
  <c r="DC41" i="3"/>
  <c r="A42" i="3"/>
  <c r="CY42" i="3"/>
  <c r="CZ42" i="3"/>
  <c r="DA42" i="3"/>
  <c r="DB42" i="3"/>
  <c r="DC42" i="3"/>
  <c r="A43" i="3"/>
  <c r="CY43" i="3"/>
  <c r="CZ43" i="3"/>
  <c r="DA43" i="3"/>
  <c r="DB43" i="3"/>
  <c r="DC43" i="3"/>
  <c r="A44" i="3"/>
  <c r="CY44" i="3"/>
  <c r="CZ44" i="3"/>
  <c r="DB44" i="3" s="1"/>
  <c r="DA44" i="3"/>
  <c r="DC44" i="3"/>
  <c r="A45" i="3"/>
  <c r="CY45" i="3"/>
  <c r="CZ45" i="3"/>
  <c r="DA45" i="3"/>
  <c r="DB45" i="3"/>
  <c r="DC45" i="3"/>
  <c r="A46" i="3"/>
  <c r="CY46" i="3"/>
  <c r="CZ46" i="3"/>
  <c r="DA46" i="3"/>
  <c r="DB46" i="3"/>
  <c r="DC46" i="3"/>
  <c r="A47" i="3"/>
  <c r="CY47" i="3"/>
  <c r="CZ47" i="3"/>
  <c r="DB47" i="3" s="1"/>
  <c r="DA47" i="3"/>
  <c r="DC47" i="3"/>
  <c r="A48" i="3"/>
  <c r="CY48" i="3"/>
  <c r="CZ48" i="3"/>
  <c r="DB48" i="3" s="1"/>
  <c r="DA48" i="3"/>
  <c r="DC48" i="3"/>
  <c r="A49" i="3"/>
  <c r="CY49" i="3"/>
  <c r="CZ49" i="3"/>
  <c r="DB49" i="3" s="1"/>
  <c r="DA49" i="3"/>
  <c r="DC49" i="3"/>
  <c r="A50" i="3"/>
  <c r="CY50" i="3"/>
  <c r="CZ50" i="3"/>
  <c r="DA50" i="3"/>
  <c r="DB50" i="3"/>
  <c r="DC50" i="3"/>
  <c r="A51" i="3"/>
  <c r="CX51" i="3"/>
  <c r="CY51" i="3"/>
  <c r="CZ51" i="3"/>
  <c r="DA51" i="3"/>
  <c r="DB51" i="3"/>
  <c r="DC51" i="3"/>
  <c r="A52" i="3"/>
  <c r="CX52" i="3"/>
  <c r="CY52" i="3"/>
  <c r="CZ52" i="3"/>
  <c r="DB52" i="3" s="1"/>
  <c r="DA52" i="3"/>
  <c r="DC52" i="3"/>
  <c r="A53" i="3"/>
  <c r="CX53" i="3"/>
  <c r="CY53" i="3"/>
  <c r="CZ53" i="3"/>
  <c r="DA53" i="3"/>
  <c r="DB53" i="3"/>
  <c r="DC53" i="3"/>
  <c r="A54" i="3"/>
  <c r="CX54" i="3"/>
  <c r="CY54" i="3"/>
  <c r="CZ54" i="3"/>
  <c r="DA54" i="3"/>
  <c r="DB54" i="3"/>
  <c r="DC54" i="3"/>
  <c r="A55" i="3"/>
  <c r="CX55" i="3"/>
  <c r="CY55" i="3"/>
  <c r="CZ55" i="3"/>
  <c r="DB55" i="3" s="1"/>
  <c r="DA55" i="3"/>
  <c r="DC55" i="3"/>
  <c r="A56" i="3"/>
  <c r="CX56" i="3"/>
  <c r="CY56" i="3"/>
  <c r="CZ56" i="3"/>
  <c r="DB56" i="3" s="1"/>
  <c r="DA56" i="3"/>
  <c r="DC56" i="3"/>
  <c r="A57" i="3"/>
  <c r="CX57" i="3"/>
  <c r="CY57" i="3"/>
  <c r="CZ57" i="3"/>
  <c r="DB57" i="3" s="1"/>
  <c r="DA57" i="3"/>
  <c r="DC57" i="3"/>
  <c r="A58" i="3"/>
  <c r="CX58" i="3"/>
  <c r="CY58" i="3"/>
  <c r="CZ58" i="3"/>
  <c r="DA58" i="3"/>
  <c r="DB58" i="3"/>
  <c r="DC58" i="3"/>
  <c r="A59" i="3"/>
  <c r="CY59" i="3"/>
  <c r="CZ59" i="3"/>
  <c r="DA59" i="3"/>
  <c r="DB59" i="3"/>
  <c r="DC59" i="3"/>
  <c r="A60" i="3"/>
  <c r="CY60" i="3"/>
  <c r="CZ60" i="3"/>
  <c r="DB60" i="3" s="1"/>
  <c r="DA60" i="3"/>
  <c r="DC60" i="3"/>
  <c r="A61" i="3"/>
  <c r="CX61" i="3"/>
  <c r="CY61" i="3"/>
  <c r="CZ61" i="3"/>
  <c r="DA61" i="3"/>
  <c r="DB61" i="3"/>
  <c r="DC61" i="3"/>
  <c r="A62" i="3"/>
  <c r="CX62" i="3"/>
  <c r="CY62" i="3"/>
  <c r="CZ62" i="3"/>
  <c r="DA62" i="3"/>
  <c r="DB62" i="3"/>
  <c r="DC62" i="3"/>
  <c r="A63" i="3"/>
  <c r="CX63" i="3"/>
  <c r="CY63" i="3"/>
  <c r="CZ63" i="3"/>
  <c r="DB63" i="3" s="1"/>
  <c r="DA63" i="3"/>
  <c r="DC63" i="3"/>
  <c r="A64" i="3"/>
  <c r="CX64" i="3"/>
  <c r="CY64" i="3"/>
  <c r="CZ64" i="3"/>
  <c r="DB64" i="3" s="1"/>
  <c r="DA64" i="3"/>
  <c r="DC64" i="3"/>
  <c r="A65" i="3"/>
  <c r="CX65" i="3"/>
  <c r="CY65" i="3"/>
  <c r="CZ65" i="3"/>
  <c r="DB65" i="3" s="1"/>
  <c r="DA65" i="3"/>
  <c r="DC65" i="3"/>
  <c r="A66" i="3"/>
  <c r="CX66" i="3"/>
  <c r="CY66" i="3"/>
  <c r="CZ66" i="3"/>
  <c r="DA66" i="3"/>
  <c r="DB66" i="3"/>
  <c r="DC66" i="3"/>
  <c r="A67" i="3"/>
  <c r="CX67" i="3"/>
  <c r="CY67" i="3"/>
  <c r="CZ67" i="3"/>
  <c r="DA67" i="3"/>
  <c r="DB67" i="3"/>
  <c r="DC67" i="3"/>
  <c r="A68" i="3"/>
  <c r="CX68" i="3"/>
  <c r="CY68" i="3"/>
  <c r="CZ68" i="3"/>
  <c r="DB68" i="3" s="1"/>
  <c r="DA68" i="3"/>
  <c r="DC68" i="3"/>
  <c r="A69" i="3"/>
  <c r="CX69" i="3"/>
  <c r="CY69" i="3"/>
  <c r="CZ69" i="3"/>
  <c r="DA69" i="3"/>
  <c r="DB69" i="3"/>
  <c r="DC69" i="3"/>
  <c r="A70" i="3"/>
  <c r="CX70" i="3"/>
  <c r="CY70" i="3"/>
  <c r="CZ70" i="3"/>
  <c r="DA70" i="3"/>
  <c r="DB70" i="3"/>
  <c r="DC70" i="3"/>
  <c r="A71" i="3"/>
  <c r="CX71" i="3"/>
  <c r="CY71" i="3"/>
  <c r="CZ71" i="3"/>
  <c r="DB71" i="3" s="1"/>
  <c r="DA71" i="3"/>
  <c r="DC71" i="3"/>
  <c r="A72" i="3"/>
  <c r="CX72" i="3"/>
  <c r="CY72" i="3"/>
  <c r="CZ72" i="3"/>
  <c r="DB72" i="3" s="1"/>
  <c r="DA72" i="3"/>
  <c r="DC72" i="3"/>
  <c r="A73" i="3"/>
  <c r="CX73" i="3"/>
  <c r="CY73" i="3"/>
  <c r="CZ73" i="3"/>
  <c r="DB73" i="3" s="1"/>
  <c r="DA73" i="3"/>
  <c r="DC73" i="3"/>
  <c r="A74" i="3"/>
  <c r="CX74" i="3"/>
  <c r="CY74" i="3"/>
  <c r="CZ74" i="3"/>
  <c r="DA74" i="3"/>
  <c r="DB74" i="3"/>
  <c r="DC74" i="3"/>
  <c r="A75" i="3"/>
  <c r="CX75" i="3"/>
  <c r="CY75" i="3"/>
  <c r="CZ75" i="3"/>
  <c r="DA75" i="3"/>
  <c r="DB75" i="3"/>
  <c r="DC75" i="3"/>
  <c r="A76" i="3"/>
  <c r="CX76" i="3"/>
  <c r="CY76" i="3"/>
  <c r="CZ76" i="3"/>
  <c r="DB76" i="3" s="1"/>
  <c r="DA76" i="3"/>
  <c r="DC76" i="3"/>
  <c r="A77" i="3"/>
  <c r="CX77" i="3"/>
  <c r="CY77" i="3"/>
  <c r="CZ77" i="3"/>
  <c r="DA77" i="3"/>
  <c r="DB77" i="3"/>
  <c r="DC77" i="3"/>
  <c r="A78" i="3"/>
  <c r="CX78" i="3"/>
  <c r="CY78" i="3"/>
  <c r="CZ78" i="3"/>
  <c r="DA78" i="3"/>
  <c r="DB78" i="3"/>
  <c r="DC78" i="3"/>
  <c r="A79" i="3"/>
  <c r="CX79" i="3"/>
  <c r="CY79" i="3"/>
  <c r="CZ79" i="3"/>
  <c r="DB79" i="3" s="1"/>
  <c r="DA79" i="3"/>
  <c r="DC79" i="3"/>
  <c r="A80" i="3"/>
  <c r="CX80" i="3"/>
  <c r="CY80" i="3"/>
  <c r="CZ80" i="3"/>
  <c r="DB80" i="3" s="1"/>
  <c r="DA80" i="3"/>
  <c r="DC80" i="3"/>
  <c r="A81" i="3"/>
  <c r="CX81" i="3"/>
  <c r="CY81" i="3"/>
  <c r="CZ81" i="3"/>
  <c r="DB81" i="3" s="1"/>
  <c r="DA81" i="3"/>
  <c r="DC81" i="3"/>
  <c r="A82" i="3"/>
  <c r="CX82" i="3"/>
  <c r="CY82" i="3"/>
  <c r="CZ82" i="3"/>
  <c r="DA82" i="3"/>
  <c r="DB82" i="3"/>
  <c r="DC82" i="3"/>
  <c r="A83" i="3"/>
  <c r="CX83" i="3"/>
  <c r="CY83" i="3"/>
  <c r="CZ83" i="3"/>
  <c r="DA83" i="3"/>
  <c r="DB83" i="3"/>
  <c r="DC83" i="3"/>
  <c r="A84" i="3"/>
  <c r="CX84" i="3"/>
  <c r="CY84" i="3"/>
  <c r="CZ84" i="3"/>
  <c r="DB84" i="3" s="1"/>
  <c r="DA84" i="3"/>
  <c r="DC84" i="3"/>
  <c r="A85" i="3"/>
  <c r="CX85" i="3"/>
  <c r="CY85" i="3"/>
  <c r="CZ85" i="3"/>
  <c r="DA85" i="3"/>
  <c r="DB85" i="3"/>
  <c r="DC85" i="3"/>
  <c r="A86" i="3"/>
  <c r="CX86" i="3"/>
  <c r="CY86" i="3"/>
  <c r="CZ86" i="3"/>
  <c r="DA86" i="3"/>
  <c r="DB86" i="3"/>
  <c r="DC86" i="3"/>
  <c r="A87" i="3"/>
  <c r="CX87" i="3"/>
  <c r="CY87" i="3"/>
  <c r="CZ87" i="3"/>
  <c r="DB87" i="3" s="1"/>
  <c r="DA87" i="3"/>
  <c r="DC87" i="3"/>
  <c r="A88" i="3"/>
  <c r="CX88" i="3"/>
  <c r="CY88" i="3"/>
  <c r="CZ88" i="3"/>
  <c r="DB88" i="3" s="1"/>
  <c r="DA88" i="3"/>
  <c r="DC88" i="3"/>
  <c r="A89" i="3"/>
  <c r="CY89" i="3"/>
  <c r="CZ89" i="3"/>
  <c r="DB89" i="3" s="1"/>
  <c r="DA89" i="3"/>
  <c r="DC89" i="3"/>
  <c r="A90" i="3"/>
  <c r="CY90" i="3"/>
  <c r="CZ90" i="3"/>
  <c r="DA90" i="3"/>
  <c r="DB90" i="3"/>
  <c r="DC90" i="3"/>
  <c r="A91" i="3"/>
  <c r="CY91" i="3"/>
  <c r="CZ91" i="3"/>
  <c r="DA91" i="3"/>
  <c r="DB91" i="3"/>
  <c r="DC91" i="3"/>
  <c r="A92" i="3"/>
  <c r="CY92" i="3"/>
  <c r="CZ92" i="3"/>
  <c r="DB92" i="3" s="1"/>
  <c r="DA92" i="3"/>
  <c r="DC92" i="3"/>
  <c r="A93" i="3"/>
  <c r="CY93" i="3"/>
  <c r="CZ93" i="3"/>
  <c r="DA93" i="3"/>
  <c r="DB93" i="3"/>
  <c r="DC93" i="3"/>
  <c r="A94" i="3"/>
  <c r="CY94" i="3"/>
  <c r="CZ94" i="3"/>
  <c r="DA94" i="3"/>
  <c r="DB94" i="3"/>
  <c r="DC94" i="3"/>
  <c r="A95" i="3"/>
  <c r="CY95" i="3"/>
  <c r="CZ95" i="3"/>
  <c r="DB95" i="3" s="1"/>
  <c r="DA95" i="3"/>
  <c r="DC95" i="3"/>
  <c r="A96" i="3"/>
  <c r="CY96" i="3"/>
  <c r="CZ96" i="3"/>
  <c r="DB96" i="3" s="1"/>
  <c r="DA96" i="3"/>
  <c r="DC96" i="3"/>
  <c r="A97" i="3"/>
  <c r="CY97" i="3"/>
  <c r="CZ97" i="3"/>
  <c r="DB97" i="3" s="1"/>
  <c r="DA97" i="3"/>
  <c r="DC97" i="3"/>
  <c r="A98" i="3"/>
  <c r="CY98" i="3"/>
  <c r="CZ98" i="3"/>
  <c r="DA98" i="3"/>
  <c r="DB98" i="3"/>
  <c r="DC98" i="3"/>
  <c r="A99" i="3"/>
  <c r="CY99" i="3"/>
  <c r="CZ99" i="3"/>
  <c r="DA99" i="3"/>
  <c r="DB99" i="3"/>
  <c r="DC99" i="3"/>
  <c r="A100" i="3"/>
  <c r="CY100" i="3"/>
  <c r="CZ100" i="3"/>
  <c r="DB100" i="3" s="1"/>
  <c r="DA100" i="3"/>
  <c r="DC100" i="3"/>
  <c r="A101" i="3"/>
  <c r="CY101" i="3"/>
  <c r="CZ101" i="3"/>
  <c r="DA101" i="3"/>
  <c r="DB101" i="3"/>
  <c r="DC101" i="3"/>
  <c r="A102" i="3"/>
  <c r="CY102" i="3"/>
  <c r="CZ102" i="3"/>
  <c r="DA102" i="3"/>
  <c r="DB102" i="3"/>
  <c r="DC102" i="3"/>
  <c r="A103" i="3"/>
  <c r="CY103" i="3"/>
  <c r="CZ103" i="3"/>
  <c r="DB103" i="3" s="1"/>
  <c r="DA103" i="3"/>
  <c r="DC103" i="3"/>
  <c r="A104" i="3"/>
  <c r="CY104" i="3"/>
  <c r="CZ104" i="3"/>
  <c r="DB104" i="3" s="1"/>
  <c r="DA104" i="3"/>
  <c r="DC104" i="3"/>
  <c r="A105" i="3"/>
  <c r="CY105" i="3"/>
  <c r="CZ105" i="3"/>
  <c r="DB105" i="3" s="1"/>
  <c r="DA105" i="3"/>
  <c r="DC105" i="3"/>
  <c r="A106" i="3"/>
  <c r="CY106" i="3"/>
  <c r="CZ106" i="3"/>
  <c r="DA106" i="3"/>
  <c r="DB106" i="3"/>
  <c r="DC106" i="3"/>
  <c r="A107" i="3"/>
  <c r="CY107" i="3"/>
  <c r="CZ107" i="3"/>
  <c r="DA107" i="3"/>
  <c r="DB107" i="3"/>
  <c r="DC107" i="3"/>
  <c r="A108" i="3"/>
  <c r="CY108" i="3"/>
  <c r="CZ108" i="3"/>
  <c r="DB108" i="3" s="1"/>
  <c r="DA108" i="3"/>
  <c r="DC108" i="3"/>
  <c r="A109" i="3"/>
  <c r="CY109" i="3"/>
  <c r="CZ109" i="3"/>
  <c r="DA109" i="3"/>
  <c r="DB109" i="3"/>
  <c r="DC109" i="3"/>
  <c r="A110" i="3"/>
  <c r="CY110" i="3"/>
  <c r="CZ110" i="3"/>
  <c r="DA110" i="3"/>
  <c r="DB110" i="3"/>
  <c r="DC110" i="3"/>
  <c r="A111" i="3"/>
  <c r="CY111" i="3"/>
  <c r="CZ111" i="3"/>
  <c r="DB111" i="3" s="1"/>
  <c r="DA111" i="3"/>
  <c r="DC111" i="3"/>
  <c r="A112" i="3"/>
  <c r="CY112" i="3"/>
  <c r="CZ112" i="3"/>
  <c r="DB112" i="3" s="1"/>
  <c r="DA112" i="3"/>
  <c r="DC112" i="3"/>
  <c r="A113" i="3"/>
  <c r="CY113" i="3"/>
  <c r="CZ113" i="3"/>
  <c r="DB113" i="3" s="1"/>
  <c r="DA113" i="3"/>
  <c r="DC113" i="3"/>
  <c r="A114" i="3"/>
  <c r="CY114" i="3"/>
  <c r="CZ114" i="3"/>
  <c r="DA114" i="3"/>
  <c r="DB114" i="3"/>
  <c r="DC114" i="3"/>
  <c r="A115" i="3"/>
  <c r="CY115" i="3"/>
  <c r="CZ115" i="3"/>
  <c r="DA115" i="3"/>
  <c r="DB115" i="3"/>
  <c r="DC115" i="3"/>
  <c r="A116" i="3"/>
  <c r="CY116" i="3"/>
  <c r="CZ116" i="3"/>
  <c r="DB116" i="3" s="1"/>
  <c r="DA116" i="3"/>
  <c r="DC116" i="3"/>
  <c r="A117" i="3"/>
  <c r="CY117" i="3"/>
  <c r="CZ117" i="3"/>
  <c r="DA117" i="3"/>
  <c r="DB117" i="3"/>
  <c r="DC117" i="3"/>
  <c r="A118" i="3"/>
  <c r="CY118" i="3"/>
  <c r="CZ118" i="3"/>
  <c r="DA118" i="3"/>
  <c r="DB118" i="3"/>
  <c r="DC118" i="3"/>
  <c r="A119" i="3"/>
  <c r="CY119" i="3"/>
  <c r="CZ119" i="3"/>
  <c r="DB119" i="3" s="1"/>
  <c r="DA119" i="3"/>
  <c r="DC119" i="3"/>
  <c r="A120" i="3"/>
  <c r="CY120" i="3"/>
  <c r="CZ120" i="3"/>
  <c r="DB120" i="3" s="1"/>
  <c r="DA120" i="3"/>
  <c r="DC120" i="3"/>
  <c r="A121" i="3"/>
  <c r="CY121" i="3"/>
  <c r="CZ121" i="3"/>
  <c r="DB121" i="3" s="1"/>
  <c r="DA121" i="3"/>
  <c r="DC121" i="3"/>
  <c r="A122" i="3"/>
  <c r="CY122" i="3"/>
  <c r="CZ122" i="3"/>
  <c r="DA122" i="3"/>
  <c r="DB122" i="3"/>
  <c r="DC122" i="3"/>
  <c r="A123" i="3"/>
  <c r="CY123" i="3"/>
  <c r="CZ123" i="3"/>
  <c r="DA123" i="3"/>
  <c r="DB123" i="3"/>
  <c r="DC123" i="3"/>
  <c r="A124" i="3"/>
  <c r="CY124" i="3"/>
  <c r="CZ124" i="3"/>
  <c r="DB124" i="3" s="1"/>
  <c r="DA124" i="3"/>
  <c r="DC124" i="3"/>
  <c r="A125" i="3"/>
  <c r="CY125" i="3"/>
  <c r="CZ125" i="3"/>
  <c r="DA125" i="3"/>
  <c r="DB125" i="3"/>
  <c r="DC125" i="3"/>
  <c r="A126" i="3"/>
  <c r="CY126" i="3"/>
  <c r="CZ126" i="3"/>
  <c r="DA126" i="3"/>
  <c r="DB126" i="3"/>
  <c r="DC126" i="3"/>
  <c r="A127" i="3"/>
  <c r="CY127" i="3"/>
  <c r="CZ127" i="3"/>
  <c r="DB127" i="3" s="1"/>
  <c r="DA127" i="3"/>
  <c r="DC127" i="3"/>
  <c r="A128" i="3"/>
  <c r="CY128" i="3"/>
  <c r="CZ128" i="3"/>
  <c r="DB128" i="3" s="1"/>
  <c r="DA128" i="3"/>
  <c r="DC128" i="3"/>
  <c r="A129" i="3"/>
  <c r="CY129" i="3"/>
  <c r="CZ129" i="3"/>
  <c r="DB129" i="3" s="1"/>
  <c r="DA129" i="3"/>
  <c r="DC129" i="3"/>
  <c r="A130" i="3"/>
  <c r="CY130" i="3"/>
  <c r="CZ130" i="3"/>
  <c r="DA130" i="3"/>
  <c r="DB130" i="3"/>
  <c r="DC130" i="3"/>
  <c r="A131" i="3"/>
  <c r="CY131" i="3"/>
  <c r="CZ131" i="3"/>
  <c r="DA131" i="3"/>
  <c r="DB131" i="3"/>
  <c r="DC131" i="3"/>
  <c r="A132" i="3"/>
  <c r="CY132" i="3"/>
  <c r="CZ132" i="3"/>
  <c r="DB132" i="3" s="1"/>
  <c r="DA132" i="3"/>
  <c r="DC132" i="3"/>
  <c r="A133" i="3"/>
  <c r="CX133" i="3"/>
  <c r="CY133" i="3"/>
  <c r="CZ133" i="3"/>
  <c r="DA133" i="3"/>
  <c r="DB133" i="3"/>
  <c r="DC133" i="3"/>
  <c r="A134" i="3"/>
  <c r="CX134" i="3"/>
  <c r="CY134" i="3"/>
  <c r="CZ134" i="3"/>
  <c r="DA134" i="3"/>
  <c r="DB134" i="3"/>
  <c r="DC134" i="3"/>
  <c r="A135" i="3"/>
  <c r="CX135" i="3"/>
  <c r="CY135" i="3"/>
  <c r="CZ135" i="3"/>
  <c r="DB135" i="3" s="1"/>
  <c r="DA135" i="3"/>
  <c r="DC135" i="3"/>
  <c r="A136" i="3"/>
  <c r="CX136" i="3"/>
  <c r="CY136" i="3"/>
  <c r="CZ136" i="3"/>
  <c r="DB136" i="3" s="1"/>
  <c r="DA136" i="3"/>
  <c r="DC136" i="3"/>
  <c r="A137" i="3"/>
  <c r="CX137" i="3"/>
  <c r="CY137" i="3"/>
  <c r="CZ137" i="3"/>
  <c r="DB137" i="3" s="1"/>
  <c r="DA137" i="3"/>
  <c r="DC137" i="3"/>
  <c r="A138" i="3"/>
  <c r="CX138" i="3"/>
  <c r="CY138" i="3"/>
  <c r="CZ138" i="3"/>
  <c r="DA138" i="3"/>
  <c r="DB138" i="3"/>
  <c r="DC138" i="3"/>
  <c r="A139" i="3"/>
  <c r="CX139" i="3"/>
  <c r="CY139" i="3"/>
  <c r="CZ139" i="3"/>
  <c r="DA139" i="3"/>
  <c r="DB139" i="3"/>
  <c r="DC139" i="3"/>
  <c r="A140" i="3"/>
  <c r="CX140" i="3"/>
  <c r="CY140" i="3"/>
  <c r="CZ140" i="3"/>
  <c r="DB140" i="3" s="1"/>
  <c r="DA140" i="3"/>
  <c r="DC140" i="3"/>
  <c r="A141" i="3"/>
  <c r="CX141" i="3"/>
  <c r="CY141" i="3"/>
  <c r="CZ141" i="3"/>
  <c r="DA141" i="3"/>
  <c r="DB141" i="3"/>
  <c r="DC141" i="3"/>
  <c r="A142" i="3"/>
  <c r="CX142" i="3"/>
  <c r="CY142" i="3"/>
  <c r="CZ142" i="3"/>
  <c r="DA142" i="3"/>
  <c r="DB142" i="3"/>
  <c r="DC142" i="3"/>
  <c r="A143" i="3"/>
  <c r="CX143" i="3"/>
  <c r="CY143" i="3"/>
  <c r="CZ143" i="3"/>
  <c r="DB143" i="3" s="1"/>
  <c r="DA143" i="3"/>
  <c r="DC143" i="3"/>
  <c r="A144" i="3"/>
  <c r="CX144" i="3"/>
  <c r="CY144" i="3"/>
  <c r="CZ144" i="3"/>
  <c r="DB144" i="3" s="1"/>
  <c r="DA144" i="3"/>
  <c r="DC144" i="3"/>
  <c r="A145" i="3"/>
  <c r="CY145" i="3"/>
  <c r="CZ145" i="3"/>
  <c r="DB145" i="3" s="1"/>
  <c r="DA145" i="3"/>
  <c r="DC145" i="3"/>
  <c r="A146" i="3"/>
  <c r="CY146" i="3"/>
  <c r="CZ146" i="3"/>
  <c r="DA146" i="3"/>
  <c r="DB146" i="3"/>
  <c r="DC146" i="3"/>
  <c r="A147" i="3"/>
  <c r="CY147" i="3"/>
  <c r="CZ147" i="3"/>
  <c r="DA147" i="3"/>
  <c r="DB147" i="3"/>
  <c r="DC147" i="3"/>
  <c r="A148" i="3"/>
  <c r="CY148" i="3"/>
  <c r="CZ148" i="3"/>
  <c r="DB148" i="3" s="1"/>
  <c r="DA148" i="3"/>
  <c r="DC148" i="3"/>
  <c r="A149" i="3"/>
  <c r="CY149" i="3"/>
  <c r="CZ149" i="3"/>
  <c r="DA149" i="3"/>
  <c r="DB149" i="3"/>
  <c r="DC149" i="3"/>
  <c r="A150" i="3"/>
  <c r="CY150" i="3"/>
  <c r="CZ150" i="3"/>
  <c r="DA150" i="3"/>
  <c r="DB150" i="3"/>
  <c r="DC150" i="3"/>
  <c r="A151" i="3"/>
  <c r="CY151" i="3"/>
  <c r="CZ151" i="3"/>
  <c r="DB151" i="3" s="1"/>
  <c r="DA151" i="3"/>
  <c r="DC151" i="3"/>
  <c r="A152" i="3"/>
  <c r="CY152" i="3"/>
  <c r="CZ152" i="3"/>
  <c r="DB152" i="3" s="1"/>
  <c r="DA152" i="3"/>
  <c r="DC152" i="3"/>
  <c r="A153" i="3"/>
  <c r="CY153" i="3"/>
  <c r="CZ153" i="3"/>
  <c r="DB153" i="3" s="1"/>
  <c r="DA153" i="3"/>
  <c r="DC153" i="3"/>
  <c r="A154" i="3"/>
  <c r="CY154" i="3"/>
  <c r="CZ154" i="3"/>
  <c r="DA154" i="3"/>
  <c r="DB154" i="3"/>
  <c r="DC154" i="3"/>
  <c r="A155" i="3"/>
  <c r="CY155" i="3"/>
  <c r="CZ155" i="3"/>
  <c r="DA155" i="3"/>
  <c r="DB155" i="3"/>
  <c r="DC155" i="3"/>
  <c r="A156" i="3"/>
  <c r="CY156" i="3"/>
  <c r="CZ156" i="3"/>
  <c r="DB156" i="3" s="1"/>
  <c r="DA156" i="3"/>
  <c r="DC156" i="3"/>
  <c r="A157" i="3"/>
  <c r="CY157" i="3"/>
  <c r="CZ157" i="3"/>
  <c r="DA157" i="3"/>
  <c r="DB157" i="3"/>
  <c r="DC157" i="3"/>
  <c r="A158" i="3"/>
  <c r="CY158" i="3"/>
  <c r="CZ158" i="3"/>
  <c r="DA158" i="3"/>
  <c r="DB158" i="3"/>
  <c r="DC158" i="3"/>
  <c r="A159" i="3"/>
  <c r="CY159" i="3"/>
  <c r="CZ159" i="3"/>
  <c r="DB159" i="3" s="1"/>
  <c r="DA159" i="3"/>
  <c r="DC159" i="3"/>
  <c r="A160" i="3"/>
  <c r="CY160" i="3"/>
  <c r="CZ160" i="3"/>
  <c r="DB160" i="3" s="1"/>
  <c r="DA160" i="3"/>
  <c r="DC160" i="3"/>
  <c r="A161" i="3"/>
  <c r="CY161" i="3"/>
  <c r="CZ161" i="3"/>
  <c r="DB161" i="3" s="1"/>
  <c r="DA161" i="3"/>
  <c r="DC161" i="3"/>
  <c r="A162" i="3"/>
  <c r="CY162" i="3"/>
  <c r="CZ162" i="3"/>
  <c r="DA162" i="3"/>
  <c r="DB162" i="3"/>
  <c r="DC162" i="3"/>
  <c r="A163" i="3"/>
  <c r="CY163" i="3"/>
  <c r="CZ163" i="3"/>
  <c r="DA163" i="3"/>
  <c r="DB163" i="3"/>
  <c r="DC163" i="3"/>
  <c r="A164" i="3"/>
  <c r="CY164" i="3"/>
  <c r="CZ164" i="3"/>
  <c r="DB164" i="3" s="1"/>
  <c r="DA164" i="3"/>
  <c r="DC164" i="3"/>
  <c r="A165" i="3"/>
  <c r="CY165" i="3"/>
  <c r="CZ165" i="3"/>
  <c r="DA165" i="3"/>
  <c r="DB165" i="3"/>
  <c r="DC165" i="3"/>
  <c r="A166" i="3"/>
  <c r="CY166" i="3"/>
  <c r="CZ166" i="3"/>
  <c r="DA166" i="3"/>
  <c r="DB166" i="3"/>
  <c r="DC166" i="3"/>
  <c r="A167" i="3"/>
  <c r="CY167" i="3"/>
  <c r="CZ167" i="3"/>
  <c r="DB167" i="3" s="1"/>
  <c r="DA167" i="3"/>
  <c r="DC167" i="3"/>
  <c r="A168" i="3"/>
  <c r="CY168" i="3"/>
  <c r="CZ168" i="3"/>
  <c r="DB168" i="3" s="1"/>
  <c r="DA168" i="3"/>
  <c r="DC168" i="3"/>
  <c r="A169" i="3"/>
  <c r="CY169" i="3"/>
  <c r="CZ169" i="3"/>
  <c r="DB169" i="3" s="1"/>
  <c r="DA169" i="3"/>
  <c r="DC169" i="3"/>
  <c r="A170" i="3"/>
  <c r="CY170" i="3"/>
  <c r="CZ170" i="3"/>
  <c r="DA170" i="3"/>
  <c r="DB170" i="3"/>
  <c r="DC170" i="3"/>
  <c r="A171" i="3"/>
  <c r="CY171" i="3"/>
  <c r="CZ171" i="3"/>
  <c r="DA171" i="3"/>
  <c r="DB171" i="3"/>
  <c r="DC171" i="3"/>
  <c r="A172" i="3"/>
  <c r="CY172" i="3"/>
  <c r="CZ172" i="3"/>
  <c r="DB172" i="3" s="1"/>
  <c r="DA172" i="3"/>
  <c r="DC172" i="3"/>
  <c r="A173" i="3"/>
  <c r="CY173" i="3"/>
  <c r="CZ173" i="3"/>
  <c r="DA173" i="3"/>
  <c r="DB173" i="3"/>
  <c r="DC173" i="3"/>
  <c r="A174" i="3"/>
  <c r="CY174" i="3"/>
  <c r="CZ174" i="3"/>
  <c r="DA174" i="3"/>
  <c r="DB174" i="3"/>
  <c r="DC174" i="3"/>
  <c r="A175" i="3"/>
  <c r="CY175" i="3"/>
  <c r="CZ175" i="3"/>
  <c r="DB175" i="3" s="1"/>
  <c r="DA175" i="3"/>
  <c r="DC175" i="3"/>
  <c r="A176" i="3"/>
  <c r="CY176" i="3"/>
  <c r="CZ176" i="3"/>
  <c r="DB176" i="3" s="1"/>
  <c r="DA176" i="3"/>
  <c r="DC176" i="3"/>
  <c r="A177" i="3"/>
  <c r="CY177" i="3"/>
  <c r="CZ177" i="3"/>
  <c r="DB177" i="3" s="1"/>
  <c r="DA177" i="3"/>
  <c r="DC177" i="3"/>
  <c r="A178" i="3"/>
  <c r="CY178" i="3"/>
  <c r="CZ178" i="3"/>
  <c r="DA178" i="3"/>
  <c r="DB178" i="3"/>
  <c r="DC178" i="3"/>
  <c r="A179" i="3"/>
  <c r="CY179" i="3"/>
  <c r="CZ179" i="3"/>
  <c r="DA179" i="3"/>
  <c r="DB179" i="3"/>
  <c r="DC179" i="3"/>
  <c r="A180" i="3"/>
  <c r="CY180" i="3"/>
  <c r="CZ180" i="3"/>
  <c r="DB180" i="3" s="1"/>
  <c r="DA180" i="3"/>
  <c r="DC180" i="3"/>
  <c r="A181" i="3"/>
  <c r="CY181" i="3"/>
  <c r="CZ181" i="3"/>
  <c r="DA181" i="3"/>
  <c r="DB181" i="3"/>
  <c r="DC181" i="3"/>
  <c r="A182" i="3"/>
  <c r="CY182" i="3"/>
  <c r="CZ182" i="3"/>
  <c r="DA182" i="3"/>
  <c r="DB182" i="3"/>
  <c r="DC182" i="3"/>
  <c r="A183" i="3"/>
  <c r="CY183" i="3"/>
  <c r="CZ183" i="3"/>
  <c r="DB183" i="3" s="1"/>
  <c r="DA183" i="3"/>
  <c r="DC183" i="3"/>
  <c r="A184" i="3"/>
  <c r="CY184" i="3"/>
  <c r="CZ184" i="3"/>
  <c r="DB184" i="3" s="1"/>
  <c r="DA184" i="3"/>
  <c r="DC184" i="3"/>
  <c r="A185" i="3"/>
  <c r="CY185" i="3"/>
  <c r="CZ185" i="3"/>
  <c r="DB185" i="3" s="1"/>
  <c r="DA185" i="3"/>
  <c r="DC185" i="3"/>
  <c r="A186" i="3"/>
  <c r="CY186" i="3"/>
  <c r="CZ186" i="3"/>
  <c r="DA186" i="3"/>
  <c r="DB186" i="3"/>
  <c r="DC186" i="3"/>
  <c r="A187" i="3"/>
  <c r="CY187" i="3"/>
  <c r="CZ187" i="3"/>
  <c r="DB187" i="3" s="1"/>
  <c r="DA187" i="3"/>
  <c r="DC187" i="3"/>
  <c r="A188" i="3"/>
  <c r="CY188" i="3"/>
  <c r="CZ188" i="3"/>
  <c r="DB188" i="3" s="1"/>
  <c r="DA188" i="3"/>
  <c r="DC188" i="3"/>
  <c r="A189" i="3"/>
  <c r="CY189" i="3"/>
  <c r="CZ189" i="3"/>
  <c r="DA189" i="3"/>
  <c r="DB189" i="3"/>
  <c r="DC189" i="3"/>
  <c r="A190" i="3"/>
  <c r="CY190" i="3"/>
  <c r="CZ190" i="3"/>
  <c r="DA190" i="3"/>
  <c r="DB190" i="3"/>
  <c r="DC190" i="3"/>
  <c r="A191" i="3"/>
  <c r="CY191" i="3"/>
  <c r="CZ191" i="3"/>
  <c r="DB191" i="3" s="1"/>
  <c r="DA191" i="3"/>
  <c r="DC191" i="3"/>
  <c r="A192" i="3"/>
  <c r="CY192" i="3"/>
  <c r="CZ192" i="3"/>
  <c r="DB192" i="3" s="1"/>
  <c r="DA192" i="3"/>
  <c r="DC192" i="3"/>
  <c r="A193" i="3"/>
  <c r="CY193" i="3"/>
  <c r="CZ193" i="3"/>
  <c r="DB193" i="3" s="1"/>
  <c r="DA193" i="3"/>
  <c r="DC193" i="3"/>
  <c r="A194" i="3"/>
  <c r="CY194" i="3"/>
  <c r="CZ194" i="3"/>
  <c r="DA194" i="3"/>
  <c r="DB194" i="3"/>
  <c r="DC194" i="3"/>
  <c r="A195" i="3"/>
  <c r="CY195" i="3"/>
  <c r="CZ195" i="3"/>
  <c r="DB195" i="3" s="1"/>
  <c r="DA195" i="3"/>
  <c r="DC195" i="3"/>
  <c r="A196" i="3"/>
  <c r="CY196" i="3"/>
  <c r="CZ196" i="3"/>
  <c r="DB196" i="3" s="1"/>
  <c r="DA196" i="3"/>
  <c r="DC196" i="3"/>
  <c r="A197" i="3"/>
  <c r="CY197" i="3"/>
  <c r="CZ197" i="3"/>
  <c r="DA197" i="3"/>
  <c r="DB197" i="3"/>
  <c r="DC197" i="3"/>
  <c r="A198" i="3"/>
  <c r="CY198" i="3"/>
  <c r="CZ198" i="3"/>
  <c r="DA198" i="3"/>
  <c r="DB198" i="3"/>
  <c r="DC198" i="3"/>
  <c r="A199" i="3"/>
  <c r="CY199" i="3"/>
  <c r="CZ199" i="3"/>
  <c r="DB199" i="3" s="1"/>
  <c r="DA199" i="3"/>
  <c r="DC199" i="3"/>
  <c r="A200" i="3"/>
  <c r="CY200" i="3"/>
  <c r="CZ200" i="3"/>
  <c r="DB200" i="3" s="1"/>
  <c r="DA200" i="3"/>
  <c r="DC200" i="3"/>
  <c r="A201" i="3"/>
  <c r="CY201" i="3"/>
  <c r="CZ201" i="3"/>
  <c r="DB201" i="3" s="1"/>
  <c r="DA201" i="3"/>
  <c r="DC201" i="3"/>
  <c r="A202" i="3"/>
  <c r="CY202" i="3"/>
  <c r="CZ202" i="3"/>
  <c r="DA202" i="3"/>
  <c r="DB202" i="3"/>
  <c r="DC202" i="3"/>
  <c r="A203" i="3"/>
  <c r="CY203" i="3"/>
  <c r="CZ203" i="3"/>
  <c r="DB203" i="3" s="1"/>
  <c r="DA203" i="3"/>
  <c r="DC203" i="3"/>
  <c r="A204" i="3"/>
  <c r="CY204" i="3"/>
  <c r="CZ204" i="3"/>
  <c r="DB204" i="3" s="1"/>
  <c r="DA204" i="3"/>
  <c r="DC204" i="3"/>
  <c r="A205" i="3"/>
  <c r="CY205" i="3"/>
  <c r="CZ205" i="3"/>
  <c r="DA205" i="3"/>
  <c r="DB205" i="3"/>
  <c r="DC205" i="3"/>
  <c r="A206" i="3"/>
  <c r="CY206" i="3"/>
  <c r="CZ206" i="3"/>
  <c r="DA206" i="3"/>
  <c r="DB206" i="3"/>
  <c r="DC206" i="3"/>
  <c r="A207" i="3"/>
  <c r="CY207" i="3"/>
  <c r="CZ207" i="3"/>
  <c r="DB207" i="3" s="1"/>
  <c r="DA207" i="3"/>
  <c r="DC207" i="3"/>
  <c r="A208" i="3"/>
  <c r="CY208" i="3"/>
  <c r="CZ208" i="3"/>
  <c r="DB208" i="3" s="1"/>
  <c r="DA208" i="3"/>
  <c r="DC208" i="3"/>
  <c r="A209" i="3"/>
  <c r="CY209" i="3"/>
  <c r="CZ209" i="3"/>
  <c r="DB209" i="3" s="1"/>
  <c r="DA209" i="3"/>
  <c r="DC209" i="3"/>
  <c r="A210" i="3"/>
  <c r="CY210" i="3"/>
  <c r="CZ210" i="3"/>
  <c r="DA210" i="3"/>
  <c r="DB210" i="3"/>
  <c r="DC210" i="3"/>
  <c r="A211" i="3"/>
  <c r="CY211" i="3"/>
  <c r="CZ211" i="3"/>
  <c r="DB211" i="3" s="1"/>
  <c r="DA211" i="3"/>
  <c r="DC211" i="3"/>
  <c r="A212" i="3"/>
  <c r="CY212" i="3"/>
  <c r="CZ212" i="3"/>
  <c r="DB212" i="3" s="1"/>
  <c r="DA212" i="3"/>
  <c r="DC212" i="3"/>
  <c r="A213" i="3"/>
  <c r="CY213" i="3"/>
  <c r="CZ213" i="3"/>
  <c r="DA213" i="3"/>
  <c r="DB213" i="3"/>
  <c r="DC213" i="3"/>
  <c r="A214" i="3"/>
  <c r="CY214" i="3"/>
  <c r="CZ214" i="3"/>
  <c r="DA214" i="3"/>
  <c r="DB214" i="3"/>
  <c r="DC214" i="3"/>
  <c r="A215" i="3"/>
  <c r="CY215" i="3"/>
  <c r="CZ215" i="3"/>
  <c r="DB215" i="3" s="1"/>
  <c r="DA215" i="3"/>
  <c r="DC215" i="3"/>
  <c r="A216" i="3"/>
  <c r="CY216" i="3"/>
  <c r="CZ216" i="3"/>
  <c r="DB216" i="3" s="1"/>
  <c r="DA216" i="3"/>
  <c r="DC216" i="3"/>
  <c r="A217" i="3"/>
  <c r="CY217" i="3"/>
  <c r="CZ217" i="3"/>
  <c r="DB217" i="3" s="1"/>
  <c r="DA217" i="3"/>
  <c r="DC217" i="3"/>
  <c r="A218" i="3"/>
  <c r="CY218" i="3"/>
  <c r="CZ218" i="3"/>
  <c r="DA218" i="3"/>
  <c r="DB218" i="3"/>
  <c r="DC218" i="3"/>
  <c r="A219" i="3"/>
  <c r="CY219" i="3"/>
  <c r="CZ219" i="3"/>
  <c r="DB219" i="3" s="1"/>
  <c r="DA219" i="3"/>
  <c r="DC219" i="3"/>
  <c r="A220" i="3"/>
  <c r="CY220" i="3"/>
  <c r="CZ220" i="3"/>
  <c r="DB220" i="3" s="1"/>
  <c r="DA220" i="3"/>
  <c r="DC220" i="3"/>
  <c r="A221" i="3"/>
  <c r="CY221" i="3"/>
  <c r="CZ221" i="3"/>
  <c r="DA221" i="3"/>
  <c r="DB221" i="3"/>
  <c r="DC221" i="3"/>
  <c r="A222" i="3"/>
  <c r="CY222" i="3"/>
  <c r="CZ222" i="3"/>
  <c r="DA222" i="3"/>
  <c r="DB222" i="3"/>
  <c r="DC222" i="3"/>
  <c r="A223" i="3"/>
  <c r="CY223" i="3"/>
  <c r="CZ223" i="3"/>
  <c r="DB223" i="3" s="1"/>
  <c r="DA223" i="3"/>
  <c r="DC223" i="3"/>
  <c r="A224" i="3"/>
  <c r="CY224" i="3"/>
  <c r="CZ224" i="3"/>
  <c r="DB224" i="3" s="1"/>
  <c r="DA224" i="3"/>
  <c r="DC224" i="3"/>
  <c r="A225" i="3"/>
  <c r="CY225" i="3"/>
  <c r="CZ225" i="3"/>
  <c r="DB225" i="3" s="1"/>
  <c r="DA225" i="3"/>
  <c r="DC225" i="3"/>
  <c r="A226" i="3"/>
  <c r="CY226" i="3"/>
  <c r="CZ226" i="3"/>
  <c r="DA226" i="3"/>
  <c r="DB226" i="3"/>
  <c r="DC226" i="3"/>
  <c r="A227" i="3"/>
  <c r="CY227" i="3"/>
  <c r="CZ227" i="3"/>
  <c r="DA227" i="3"/>
  <c r="DB227" i="3"/>
  <c r="DC227" i="3"/>
  <c r="A228" i="3"/>
  <c r="CY228" i="3"/>
  <c r="CZ228" i="3"/>
  <c r="DB228" i="3" s="1"/>
  <c r="DA228" i="3"/>
  <c r="DC228" i="3"/>
  <c r="A229" i="3"/>
  <c r="CY229" i="3"/>
  <c r="CZ229" i="3"/>
  <c r="DA229" i="3"/>
  <c r="DB229" i="3"/>
  <c r="DC229" i="3"/>
  <c r="A230" i="3"/>
  <c r="CY230" i="3"/>
  <c r="CZ230" i="3"/>
  <c r="DA230" i="3"/>
  <c r="DB230" i="3"/>
  <c r="DC230" i="3"/>
  <c r="A231" i="3"/>
  <c r="CY231" i="3"/>
  <c r="CZ231" i="3"/>
  <c r="DB231" i="3" s="1"/>
  <c r="DA231" i="3"/>
  <c r="DC231" i="3"/>
  <c r="A232" i="3"/>
  <c r="CY232" i="3"/>
  <c r="CZ232" i="3"/>
  <c r="DB232" i="3" s="1"/>
  <c r="DA232" i="3"/>
  <c r="DC232" i="3"/>
  <c r="A233" i="3"/>
  <c r="CY233" i="3"/>
  <c r="CZ233" i="3"/>
  <c r="DA233" i="3"/>
  <c r="DB233" i="3"/>
  <c r="DC233" i="3"/>
  <c r="A234" i="3"/>
  <c r="CY234" i="3"/>
  <c r="CZ234" i="3"/>
  <c r="DA234" i="3"/>
  <c r="DB234" i="3"/>
  <c r="DC234" i="3"/>
  <c r="A235" i="3"/>
  <c r="CY235" i="3"/>
  <c r="CZ235" i="3"/>
  <c r="DB235" i="3" s="1"/>
  <c r="DA235" i="3"/>
  <c r="DC235" i="3"/>
  <c r="A236" i="3"/>
  <c r="CY236" i="3"/>
  <c r="CZ236" i="3"/>
  <c r="DB236" i="3" s="1"/>
  <c r="DA236" i="3"/>
  <c r="DC236" i="3"/>
  <c r="A237" i="3"/>
  <c r="CY237" i="3"/>
  <c r="CZ237" i="3"/>
  <c r="DA237" i="3"/>
  <c r="DB237" i="3"/>
  <c r="DC237" i="3"/>
  <c r="A238" i="3"/>
  <c r="CY238" i="3"/>
  <c r="CZ238" i="3"/>
  <c r="DA238" i="3"/>
  <c r="DB238" i="3"/>
  <c r="DC238" i="3"/>
  <c r="A239" i="3"/>
  <c r="CX239" i="3"/>
  <c r="CY239" i="3"/>
  <c r="CZ239" i="3"/>
  <c r="DB239" i="3" s="1"/>
  <c r="DA239" i="3"/>
  <c r="DC239" i="3"/>
  <c r="A240" i="3"/>
  <c r="CX240" i="3"/>
  <c r="CY240" i="3"/>
  <c r="CZ240" i="3"/>
  <c r="DB240" i="3" s="1"/>
  <c r="DA240" i="3"/>
  <c r="DC240" i="3"/>
  <c r="A241" i="3"/>
  <c r="CX241" i="3"/>
  <c r="CY241" i="3"/>
  <c r="CZ241" i="3"/>
  <c r="DA241" i="3"/>
  <c r="DB241" i="3"/>
  <c r="DC241" i="3"/>
  <c r="A242" i="3"/>
  <c r="CX242" i="3"/>
  <c r="CY242" i="3"/>
  <c r="CZ242" i="3"/>
  <c r="DA242" i="3"/>
  <c r="DB242" i="3"/>
  <c r="DC242" i="3"/>
  <c r="A243" i="3"/>
  <c r="CX243" i="3"/>
  <c r="CY243" i="3"/>
  <c r="CZ243" i="3"/>
  <c r="DB243" i="3" s="1"/>
  <c r="DA243" i="3"/>
  <c r="DC243" i="3"/>
  <c r="A244" i="3"/>
  <c r="CX244" i="3"/>
  <c r="CY244" i="3"/>
  <c r="CZ244" i="3"/>
  <c r="DB244" i="3" s="1"/>
  <c r="DA244" i="3"/>
  <c r="DC244" i="3"/>
  <c r="A245" i="3"/>
  <c r="CX245" i="3"/>
  <c r="CY245" i="3"/>
  <c r="CZ245" i="3"/>
  <c r="DA245" i="3"/>
  <c r="DB245" i="3"/>
  <c r="DC245" i="3"/>
  <c r="A246" i="3"/>
  <c r="CX246" i="3"/>
  <c r="CY246" i="3"/>
  <c r="CZ246" i="3"/>
  <c r="DA246" i="3"/>
  <c r="DB246" i="3"/>
  <c r="DC246" i="3"/>
  <c r="A247" i="3"/>
  <c r="CX247" i="3"/>
  <c r="CY247" i="3"/>
  <c r="CZ247" i="3"/>
  <c r="DB247" i="3" s="1"/>
  <c r="DA247" i="3"/>
  <c r="DC247" i="3"/>
  <c r="A248" i="3"/>
  <c r="CX248" i="3"/>
  <c r="CY248" i="3"/>
  <c r="CZ248" i="3"/>
  <c r="DB248" i="3" s="1"/>
  <c r="DA248" i="3"/>
  <c r="DC248" i="3"/>
  <c r="A249" i="3"/>
  <c r="CX249" i="3"/>
  <c r="CY249" i="3"/>
  <c r="CZ249" i="3"/>
  <c r="DA249" i="3"/>
  <c r="DB249" i="3"/>
  <c r="DC249" i="3"/>
  <c r="A250" i="3"/>
  <c r="CX250" i="3"/>
  <c r="CY250" i="3"/>
  <c r="CZ250" i="3"/>
  <c r="DA250" i="3"/>
  <c r="DB250" i="3"/>
  <c r="DC250" i="3"/>
  <c r="A251" i="3"/>
  <c r="CX251" i="3"/>
  <c r="CY251" i="3"/>
  <c r="CZ251" i="3"/>
  <c r="DB251" i="3" s="1"/>
  <c r="DA251" i="3"/>
  <c r="DC251" i="3"/>
  <c r="A252" i="3"/>
  <c r="CX252" i="3"/>
  <c r="CY252" i="3"/>
  <c r="CZ252" i="3"/>
  <c r="DB252" i="3" s="1"/>
  <c r="DA252" i="3"/>
  <c r="DC252" i="3"/>
  <c r="A253" i="3"/>
  <c r="CX253" i="3"/>
  <c r="CY253" i="3"/>
  <c r="CZ253" i="3"/>
  <c r="DA253" i="3"/>
  <c r="DB253" i="3"/>
  <c r="DC253" i="3"/>
  <c r="A254" i="3"/>
  <c r="CX254" i="3"/>
  <c r="CY254" i="3"/>
  <c r="CZ254" i="3"/>
  <c r="DA254" i="3"/>
  <c r="DB254" i="3"/>
  <c r="DC254" i="3"/>
  <c r="A255" i="3"/>
  <c r="CX255" i="3"/>
  <c r="CY255" i="3"/>
  <c r="CZ255" i="3"/>
  <c r="DB255" i="3" s="1"/>
  <c r="DA255" i="3"/>
  <c r="DC255" i="3"/>
  <c r="A256" i="3"/>
  <c r="CX256" i="3"/>
  <c r="CY256" i="3"/>
  <c r="CZ256" i="3"/>
  <c r="DB256" i="3" s="1"/>
  <c r="DA256" i="3"/>
  <c r="DC256" i="3"/>
  <c r="A257" i="3"/>
  <c r="CX257" i="3"/>
  <c r="CY257" i="3"/>
  <c r="CZ257" i="3"/>
  <c r="DB257" i="3" s="1"/>
  <c r="DA257" i="3"/>
  <c r="DC257" i="3"/>
  <c r="A258" i="3"/>
  <c r="CX258" i="3"/>
  <c r="CY258" i="3"/>
  <c r="CZ258" i="3"/>
  <c r="DA258" i="3"/>
  <c r="DB258" i="3"/>
  <c r="DC258" i="3"/>
  <c r="A259" i="3"/>
  <c r="CX259" i="3"/>
  <c r="CY259" i="3"/>
  <c r="CZ259" i="3"/>
  <c r="DA259" i="3"/>
  <c r="DB259" i="3"/>
  <c r="DC259" i="3"/>
  <c r="A260" i="3"/>
  <c r="CX260" i="3"/>
  <c r="CY260" i="3"/>
  <c r="CZ260" i="3"/>
  <c r="DB260" i="3" s="1"/>
  <c r="DA260" i="3"/>
  <c r="DC260" i="3"/>
  <c r="A261" i="3"/>
  <c r="CX261" i="3"/>
  <c r="CY261" i="3"/>
  <c r="CZ261" i="3"/>
  <c r="DA261" i="3"/>
  <c r="DB261" i="3"/>
  <c r="DC261" i="3"/>
  <c r="A262" i="3"/>
  <c r="CX262" i="3"/>
  <c r="CY262" i="3"/>
  <c r="CZ262" i="3"/>
  <c r="DA262" i="3"/>
  <c r="DB262" i="3"/>
  <c r="DC262" i="3"/>
  <c r="A263" i="3"/>
  <c r="CX263" i="3"/>
  <c r="CY263" i="3"/>
  <c r="CZ263" i="3"/>
  <c r="DB263" i="3" s="1"/>
  <c r="DA263" i="3"/>
  <c r="DC263" i="3"/>
  <c r="A264" i="3"/>
  <c r="CX264" i="3"/>
  <c r="CY264" i="3"/>
  <c r="CZ264" i="3"/>
  <c r="DB264" i="3" s="1"/>
  <c r="DA264" i="3"/>
  <c r="DC264" i="3"/>
  <c r="A265" i="3"/>
  <c r="CX265" i="3"/>
  <c r="CY265" i="3"/>
  <c r="CZ265" i="3"/>
  <c r="DB265" i="3" s="1"/>
  <c r="DA265" i="3"/>
  <c r="DC265" i="3"/>
  <c r="A266" i="3"/>
  <c r="CX266" i="3"/>
  <c r="CY266" i="3"/>
  <c r="CZ266" i="3"/>
  <c r="DA266" i="3"/>
  <c r="DB266" i="3"/>
  <c r="DC266" i="3"/>
  <c r="A267" i="3"/>
  <c r="CX267" i="3"/>
  <c r="CY267" i="3"/>
  <c r="CZ267" i="3"/>
  <c r="DA267" i="3"/>
  <c r="DB267" i="3"/>
  <c r="DC267" i="3"/>
  <c r="A268" i="3"/>
  <c r="CX268" i="3"/>
  <c r="CY268" i="3"/>
  <c r="CZ268" i="3"/>
  <c r="DB268" i="3" s="1"/>
  <c r="DA268" i="3"/>
  <c r="DC268" i="3"/>
  <c r="A269" i="3"/>
  <c r="CX269" i="3"/>
  <c r="CY269" i="3"/>
  <c r="CZ269" i="3"/>
  <c r="DA269" i="3"/>
  <c r="DB269" i="3"/>
  <c r="DC269" i="3"/>
  <c r="A270" i="3"/>
  <c r="CX270" i="3"/>
  <c r="CY270" i="3"/>
  <c r="CZ270" i="3"/>
  <c r="DA270" i="3"/>
  <c r="DB270" i="3"/>
  <c r="DC270" i="3"/>
  <c r="A271" i="3"/>
  <c r="CX271" i="3"/>
  <c r="CY271" i="3"/>
  <c r="CZ271" i="3"/>
  <c r="DB271" i="3" s="1"/>
  <c r="DA271" i="3"/>
  <c r="DC271" i="3"/>
  <c r="A272" i="3"/>
  <c r="CX272" i="3"/>
  <c r="CY272" i="3"/>
  <c r="CZ272" i="3"/>
  <c r="DB272" i="3" s="1"/>
  <c r="DA272" i="3"/>
  <c r="DC272" i="3"/>
  <c r="A273" i="3"/>
  <c r="CX273" i="3"/>
  <c r="CY273" i="3"/>
  <c r="CZ273" i="3"/>
  <c r="DB273" i="3" s="1"/>
  <c r="DA273" i="3"/>
  <c r="DC273" i="3"/>
  <c r="A274" i="3"/>
  <c r="CX274" i="3"/>
  <c r="CY274" i="3"/>
  <c r="CZ274" i="3"/>
  <c r="DA274" i="3"/>
  <c r="DB274" i="3"/>
  <c r="DC274" i="3"/>
  <c r="A275" i="3"/>
  <c r="CX275" i="3"/>
  <c r="CY275" i="3"/>
  <c r="CZ275" i="3"/>
  <c r="DB275" i="3" s="1"/>
  <c r="DA275" i="3"/>
  <c r="DC275" i="3"/>
  <c r="A276" i="3"/>
  <c r="CX276" i="3"/>
  <c r="CY276" i="3"/>
  <c r="CZ276" i="3"/>
  <c r="DB276" i="3" s="1"/>
  <c r="DA276" i="3"/>
  <c r="DC276" i="3"/>
  <c r="A277" i="3"/>
  <c r="CX277" i="3"/>
  <c r="CY277" i="3"/>
  <c r="CZ277" i="3"/>
  <c r="DA277" i="3"/>
  <c r="DB277" i="3"/>
  <c r="DC277" i="3"/>
  <c r="A278" i="3"/>
  <c r="CX278" i="3"/>
  <c r="CY278" i="3"/>
  <c r="CZ278" i="3"/>
  <c r="DA278" i="3"/>
  <c r="DB278" i="3"/>
  <c r="DC278" i="3"/>
  <c r="A279" i="3"/>
  <c r="CX279" i="3"/>
  <c r="CY279" i="3"/>
  <c r="CZ279" i="3"/>
  <c r="DB279" i="3" s="1"/>
  <c r="DA279" i="3"/>
  <c r="DC279" i="3"/>
  <c r="A280" i="3"/>
  <c r="CX280" i="3"/>
  <c r="CY280" i="3"/>
  <c r="CZ280" i="3"/>
  <c r="DB280" i="3" s="1"/>
  <c r="DA280" i="3"/>
  <c r="DC280" i="3"/>
  <c r="A281" i="3"/>
  <c r="CX281" i="3"/>
  <c r="CY281" i="3"/>
  <c r="CZ281" i="3"/>
  <c r="DA281" i="3"/>
  <c r="DB281" i="3"/>
  <c r="DC281" i="3"/>
  <c r="A282" i="3"/>
  <c r="CX282" i="3"/>
  <c r="CY282" i="3"/>
  <c r="CZ282" i="3"/>
  <c r="DA282" i="3"/>
  <c r="DB282" i="3"/>
  <c r="DC282" i="3"/>
  <c r="A283" i="3"/>
  <c r="CX283" i="3"/>
  <c r="CY283" i="3"/>
  <c r="CZ283" i="3"/>
  <c r="DB283" i="3" s="1"/>
  <c r="DA283" i="3"/>
  <c r="DC283" i="3"/>
  <c r="A284" i="3"/>
  <c r="CX284" i="3"/>
  <c r="CY284" i="3"/>
  <c r="CZ284" i="3"/>
  <c r="DB284" i="3" s="1"/>
  <c r="DA284" i="3"/>
  <c r="DC284" i="3"/>
  <c r="A285" i="3"/>
  <c r="CX285" i="3"/>
  <c r="CY285" i="3"/>
  <c r="CZ285" i="3"/>
  <c r="DA285" i="3"/>
  <c r="DB285" i="3"/>
  <c r="DC285" i="3"/>
  <c r="A286" i="3"/>
  <c r="CX286" i="3"/>
  <c r="CY286" i="3"/>
  <c r="CZ286" i="3"/>
  <c r="DA286" i="3"/>
  <c r="DB286" i="3"/>
  <c r="DC286" i="3"/>
  <c r="A287" i="3"/>
  <c r="CX287" i="3"/>
  <c r="CY287" i="3"/>
  <c r="CZ287" i="3"/>
  <c r="DB287" i="3" s="1"/>
  <c r="DA287" i="3"/>
  <c r="DC287" i="3"/>
  <c r="A288" i="3"/>
  <c r="CX288" i="3"/>
  <c r="CY288" i="3"/>
  <c r="CZ288" i="3"/>
  <c r="DB288" i="3" s="1"/>
  <c r="DA288" i="3"/>
  <c r="DC288" i="3"/>
  <c r="A289" i="3"/>
  <c r="CX289" i="3"/>
  <c r="CY289" i="3"/>
  <c r="CZ289" i="3"/>
  <c r="DB289" i="3" s="1"/>
  <c r="DA289" i="3"/>
  <c r="DC289" i="3"/>
  <c r="A290" i="3"/>
  <c r="CX290" i="3"/>
  <c r="CY290" i="3"/>
  <c r="CZ290" i="3"/>
  <c r="DA290" i="3"/>
  <c r="DB290" i="3"/>
  <c r="DC290" i="3"/>
  <c r="A291" i="3"/>
  <c r="CX291" i="3"/>
  <c r="CY291" i="3"/>
  <c r="CZ291" i="3"/>
  <c r="DA291" i="3"/>
  <c r="DB291" i="3"/>
  <c r="DC291" i="3"/>
  <c r="A292" i="3"/>
  <c r="CX292" i="3"/>
  <c r="CY292" i="3"/>
  <c r="CZ292" i="3"/>
  <c r="DB292" i="3" s="1"/>
  <c r="DA292" i="3"/>
  <c r="DC292" i="3"/>
  <c r="A293" i="3"/>
  <c r="CX293" i="3"/>
  <c r="CY293" i="3"/>
  <c r="CZ293" i="3"/>
  <c r="DA293" i="3"/>
  <c r="DB293" i="3"/>
  <c r="DC293" i="3"/>
  <c r="A294" i="3"/>
  <c r="CX294" i="3"/>
  <c r="CY294" i="3"/>
  <c r="CZ294" i="3"/>
  <c r="DA294" i="3"/>
  <c r="DB294" i="3"/>
  <c r="DC294" i="3"/>
  <c r="A295" i="3"/>
  <c r="CY295" i="3"/>
  <c r="CZ295" i="3"/>
  <c r="DB295" i="3" s="1"/>
  <c r="DA295" i="3"/>
  <c r="DC295" i="3"/>
  <c r="A296" i="3"/>
  <c r="CY296" i="3"/>
  <c r="CZ296" i="3"/>
  <c r="DB296" i="3" s="1"/>
  <c r="DA296" i="3"/>
  <c r="DC296" i="3"/>
  <c r="A297" i="3"/>
  <c r="CY297" i="3"/>
  <c r="CZ297" i="3"/>
  <c r="DB297" i="3" s="1"/>
  <c r="DA297" i="3"/>
  <c r="DC297" i="3"/>
  <c r="A298" i="3"/>
  <c r="CY298" i="3"/>
  <c r="CZ298" i="3"/>
  <c r="DA298" i="3"/>
  <c r="DB298" i="3"/>
  <c r="DC298" i="3"/>
  <c r="A299" i="3"/>
  <c r="CY299" i="3"/>
  <c r="CZ299" i="3"/>
  <c r="DB299" i="3" s="1"/>
  <c r="DA299" i="3"/>
  <c r="DC299" i="3"/>
  <c r="A300" i="3"/>
  <c r="CY300" i="3"/>
  <c r="CZ300" i="3"/>
  <c r="DB300" i="3" s="1"/>
  <c r="DA300" i="3"/>
  <c r="DC300" i="3"/>
  <c r="A301" i="3"/>
  <c r="CY301" i="3"/>
  <c r="CZ301" i="3"/>
  <c r="DA301" i="3"/>
  <c r="DB301" i="3"/>
  <c r="DC301" i="3"/>
  <c r="A302" i="3"/>
  <c r="CY302" i="3"/>
  <c r="CZ302" i="3"/>
  <c r="DA302" i="3"/>
  <c r="DB302" i="3"/>
  <c r="DC302" i="3"/>
  <c r="A303" i="3"/>
  <c r="CY303" i="3"/>
  <c r="CZ303" i="3"/>
  <c r="DB303" i="3" s="1"/>
  <c r="DA303" i="3"/>
  <c r="DC303" i="3"/>
  <c r="A304" i="3"/>
  <c r="CY304" i="3"/>
  <c r="CZ304" i="3"/>
  <c r="DB304" i="3" s="1"/>
  <c r="DA304" i="3"/>
  <c r="DC304" i="3"/>
  <c r="A305" i="3"/>
  <c r="CY305" i="3"/>
  <c r="CZ305" i="3"/>
  <c r="DA305" i="3"/>
  <c r="DB305" i="3"/>
  <c r="DC305" i="3"/>
  <c r="A306" i="3"/>
  <c r="CY306" i="3"/>
  <c r="CZ306" i="3"/>
  <c r="DA306" i="3"/>
  <c r="DB306" i="3"/>
  <c r="DC306" i="3"/>
  <c r="A307" i="3"/>
  <c r="CY307" i="3"/>
  <c r="CZ307" i="3"/>
  <c r="DA307" i="3"/>
  <c r="DB307" i="3"/>
  <c r="DC307" i="3"/>
  <c r="A308" i="3"/>
  <c r="CY308" i="3"/>
  <c r="CZ308" i="3"/>
  <c r="DB308" i="3" s="1"/>
  <c r="DA308" i="3"/>
  <c r="DC308" i="3"/>
  <c r="A309" i="3"/>
  <c r="CY309" i="3"/>
  <c r="CZ309" i="3"/>
  <c r="DA309" i="3"/>
  <c r="DB309" i="3"/>
  <c r="DC309" i="3"/>
  <c r="A310" i="3"/>
  <c r="CY310" i="3"/>
  <c r="CZ310" i="3"/>
  <c r="DA310" i="3"/>
  <c r="DB310" i="3"/>
  <c r="DC310" i="3"/>
  <c r="A311" i="3"/>
  <c r="CY311" i="3"/>
  <c r="CZ311" i="3"/>
  <c r="DB311" i="3" s="1"/>
  <c r="DA311" i="3"/>
  <c r="DC311" i="3"/>
  <c r="A312" i="3"/>
  <c r="CY312" i="3"/>
  <c r="CZ312" i="3"/>
  <c r="DB312" i="3" s="1"/>
  <c r="DA312" i="3"/>
  <c r="DC312" i="3"/>
  <c r="A313" i="3"/>
  <c r="CY313" i="3"/>
  <c r="CZ313" i="3"/>
  <c r="DB313" i="3" s="1"/>
  <c r="DA313" i="3"/>
  <c r="DC313" i="3"/>
  <c r="A314" i="3"/>
  <c r="CY314" i="3"/>
  <c r="CZ314" i="3"/>
  <c r="DA314" i="3"/>
  <c r="DB314" i="3"/>
  <c r="DC314" i="3"/>
  <c r="A315" i="3"/>
  <c r="CY315" i="3"/>
  <c r="CZ315" i="3"/>
  <c r="DB315" i="3" s="1"/>
  <c r="DA315" i="3"/>
  <c r="DC315" i="3"/>
  <c r="A316" i="3"/>
  <c r="CY316" i="3"/>
  <c r="CZ316" i="3"/>
  <c r="DB316" i="3" s="1"/>
  <c r="DA316" i="3"/>
  <c r="DC316" i="3"/>
  <c r="A317" i="3"/>
  <c r="CY317" i="3"/>
  <c r="CZ317" i="3"/>
  <c r="DA317" i="3"/>
  <c r="DB317" i="3"/>
  <c r="DC317" i="3"/>
  <c r="A318" i="3"/>
  <c r="CY318" i="3"/>
  <c r="CZ318" i="3"/>
  <c r="DA318" i="3"/>
  <c r="DB318" i="3"/>
  <c r="DC318" i="3"/>
  <c r="A319" i="3"/>
  <c r="CY319" i="3"/>
  <c r="CZ319" i="3"/>
  <c r="DB319" i="3" s="1"/>
  <c r="DA319" i="3"/>
  <c r="DC319" i="3"/>
  <c r="A320" i="3"/>
  <c r="CY320" i="3"/>
  <c r="CZ320" i="3"/>
  <c r="DB320" i="3" s="1"/>
  <c r="DA320" i="3"/>
  <c r="DC320" i="3"/>
  <c r="A321" i="3"/>
  <c r="CY321" i="3"/>
  <c r="CZ321" i="3"/>
  <c r="DA321" i="3"/>
  <c r="DB321" i="3"/>
  <c r="DC321" i="3"/>
  <c r="A322" i="3"/>
  <c r="CY322" i="3"/>
  <c r="CZ322" i="3"/>
  <c r="DA322" i="3"/>
  <c r="DB322" i="3"/>
  <c r="DC322" i="3"/>
  <c r="A323" i="3"/>
  <c r="CY323" i="3"/>
  <c r="CZ323" i="3"/>
  <c r="DA323" i="3"/>
  <c r="DB323" i="3"/>
  <c r="DC323" i="3"/>
  <c r="A324" i="3"/>
  <c r="CY324" i="3"/>
  <c r="CZ324" i="3"/>
  <c r="DB324" i="3" s="1"/>
  <c r="DA324" i="3"/>
  <c r="DC324" i="3"/>
  <c r="A325" i="3"/>
  <c r="CY325" i="3"/>
  <c r="CZ325" i="3"/>
  <c r="DA325" i="3"/>
  <c r="DB325" i="3"/>
  <c r="DC325" i="3"/>
  <c r="A326" i="3"/>
  <c r="CY326" i="3"/>
  <c r="CZ326" i="3"/>
  <c r="DA326" i="3"/>
  <c r="DB326" i="3"/>
  <c r="DC326" i="3"/>
  <c r="A327" i="3"/>
  <c r="CY327" i="3"/>
  <c r="CZ327" i="3"/>
  <c r="DB327" i="3" s="1"/>
  <c r="DA327" i="3"/>
  <c r="DC327" i="3"/>
  <c r="A328" i="3"/>
  <c r="CY328" i="3"/>
  <c r="CZ328" i="3"/>
  <c r="DB328" i="3" s="1"/>
  <c r="DA328" i="3"/>
  <c r="DC328" i="3"/>
  <c r="A329" i="3"/>
  <c r="CY329" i="3"/>
  <c r="CZ329" i="3"/>
  <c r="DB329" i="3" s="1"/>
  <c r="DA329" i="3"/>
  <c r="DC329" i="3"/>
  <c r="A330" i="3"/>
  <c r="CY330" i="3"/>
  <c r="CZ330" i="3"/>
  <c r="DA330" i="3"/>
  <c r="DB330" i="3"/>
  <c r="DC330" i="3"/>
  <c r="A331" i="3"/>
  <c r="CY331" i="3"/>
  <c r="CZ331" i="3"/>
  <c r="DB331" i="3" s="1"/>
  <c r="DA331" i="3"/>
  <c r="DC331" i="3"/>
  <c r="A332" i="3"/>
  <c r="CY332" i="3"/>
  <c r="CZ332" i="3"/>
  <c r="DB332" i="3" s="1"/>
  <c r="DA332" i="3"/>
  <c r="DC332" i="3"/>
  <c r="A333" i="3"/>
  <c r="CY333" i="3"/>
  <c r="CZ333" i="3"/>
  <c r="DA333" i="3"/>
  <c r="DB333" i="3"/>
  <c r="DC333" i="3"/>
  <c r="A334" i="3"/>
  <c r="CY334" i="3"/>
  <c r="CZ334" i="3"/>
  <c r="DA334" i="3"/>
  <c r="DB334" i="3"/>
  <c r="DC334" i="3"/>
  <c r="A335" i="3"/>
  <c r="CY335" i="3"/>
  <c r="CZ335" i="3"/>
  <c r="DB335" i="3" s="1"/>
  <c r="DA335" i="3"/>
  <c r="DC335" i="3"/>
  <c r="A336" i="3"/>
  <c r="CY336" i="3"/>
  <c r="CZ336" i="3"/>
  <c r="DB336" i="3" s="1"/>
  <c r="DA336" i="3"/>
  <c r="DC336" i="3"/>
  <c r="A337" i="3"/>
  <c r="CY337" i="3"/>
  <c r="CZ337" i="3"/>
  <c r="DA337" i="3"/>
  <c r="DB337" i="3"/>
  <c r="DC337" i="3"/>
  <c r="A338" i="3"/>
  <c r="CY338" i="3"/>
  <c r="CZ338" i="3"/>
  <c r="DA338" i="3"/>
  <c r="DB338" i="3"/>
  <c r="DC338" i="3"/>
  <c r="A339" i="3"/>
  <c r="CY339" i="3"/>
  <c r="CZ339" i="3"/>
  <c r="DA339" i="3"/>
  <c r="DB339" i="3"/>
  <c r="DC339" i="3"/>
  <c r="A340" i="3"/>
  <c r="CY340" i="3"/>
  <c r="CZ340" i="3"/>
  <c r="DB340" i="3" s="1"/>
  <c r="DA340" i="3"/>
  <c r="DC340" i="3"/>
  <c r="A341" i="3"/>
  <c r="CY341" i="3"/>
  <c r="CZ341" i="3"/>
  <c r="DA341" i="3"/>
  <c r="DB341" i="3"/>
  <c r="DC341" i="3"/>
  <c r="A342" i="3"/>
  <c r="CY342" i="3"/>
  <c r="CZ342" i="3"/>
  <c r="DA342" i="3"/>
  <c r="DB342" i="3"/>
  <c r="DC342" i="3"/>
  <c r="A343" i="3"/>
  <c r="CY343" i="3"/>
  <c r="CZ343" i="3"/>
  <c r="DB343" i="3" s="1"/>
  <c r="DA343" i="3"/>
  <c r="DC343" i="3"/>
  <c r="A344" i="3"/>
  <c r="CY344" i="3"/>
  <c r="CZ344" i="3"/>
  <c r="DB344" i="3" s="1"/>
  <c r="DA344" i="3"/>
  <c r="DC344" i="3"/>
  <c r="A345" i="3"/>
  <c r="CY345" i="3"/>
  <c r="CZ345" i="3"/>
  <c r="DB345" i="3" s="1"/>
  <c r="DA345" i="3"/>
  <c r="DC345" i="3"/>
  <c r="A346" i="3"/>
  <c r="CY346" i="3"/>
  <c r="CZ346" i="3"/>
  <c r="DA346" i="3"/>
  <c r="DB346" i="3"/>
  <c r="DC346" i="3"/>
  <c r="A347" i="3"/>
  <c r="CY347" i="3"/>
  <c r="CZ347" i="3"/>
  <c r="DA347" i="3"/>
  <c r="DB347" i="3"/>
  <c r="DC347" i="3"/>
  <c r="A348" i="3"/>
  <c r="CY348" i="3"/>
  <c r="CZ348" i="3"/>
  <c r="DB348" i="3" s="1"/>
  <c r="DA348" i="3"/>
  <c r="DC348" i="3"/>
  <c r="A349" i="3"/>
  <c r="CY349" i="3"/>
  <c r="CZ349" i="3"/>
  <c r="DA349" i="3"/>
  <c r="DB349" i="3"/>
  <c r="DC349" i="3"/>
  <c r="A350" i="3"/>
  <c r="CY350" i="3"/>
  <c r="CZ350" i="3"/>
  <c r="DA350" i="3"/>
  <c r="DB350" i="3"/>
  <c r="DC350" i="3"/>
  <c r="A351" i="3"/>
  <c r="CY351" i="3"/>
  <c r="CZ351" i="3"/>
  <c r="DB351" i="3" s="1"/>
  <c r="DA351" i="3"/>
  <c r="DC351" i="3"/>
  <c r="A352" i="3"/>
  <c r="CY352" i="3"/>
  <c r="CZ352" i="3"/>
  <c r="DB352" i="3" s="1"/>
  <c r="DA352" i="3"/>
  <c r="DC352" i="3"/>
  <c r="A353" i="3"/>
  <c r="CY353" i="3"/>
  <c r="CZ353" i="3"/>
  <c r="DB353" i="3" s="1"/>
  <c r="DA353" i="3"/>
  <c r="DC353" i="3"/>
  <c r="A354" i="3"/>
  <c r="CY354" i="3"/>
  <c r="CZ354" i="3"/>
  <c r="DA354" i="3"/>
  <c r="DB354" i="3"/>
  <c r="DC354" i="3"/>
  <c r="A355" i="3"/>
  <c r="CY355" i="3"/>
  <c r="CZ355" i="3"/>
  <c r="DA355" i="3"/>
  <c r="DB355" i="3"/>
  <c r="DC355" i="3"/>
  <c r="A356" i="3"/>
  <c r="CY356" i="3"/>
  <c r="CZ356" i="3"/>
  <c r="DB356" i="3" s="1"/>
  <c r="DA356" i="3"/>
  <c r="DC356" i="3"/>
  <c r="A357" i="3"/>
  <c r="CY357" i="3"/>
  <c r="CZ357" i="3"/>
  <c r="DA357" i="3"/>
  <c r="DB357" i="3"/>
  <c r="DC357" i="3"/>
  <c r="A358" i="3"/>
  <c r="CY358" i="3"/>
  <c r="CZ358" i="3"/>
  <c r="DA358" i="3"/>
  <c r="DB358" i="3"/>
  <c r="DC358" i="3"/>
  <c r="A359" i="3"/>
  <c r="CY359" i="3"/>
  <c r="CZ359" i="3"/>
  <c r="DB359" i="3" s="1"/>
  <c r="DA359" i="3"/>
  <c r="DC359" i="3"/>
  <c r="A360" i="3"/>
  <c r="CY360" i="3"/>
  <c r="CZ360" i="3"/>
  <c r="DB360" i="3" s="1"/>
  <c r="DA360" i="3"/>
  <c r="DC360" i="3"/>
  <c r="A361" i="3"/>
  <c r="CY361" i="3"/>
  <c r="CZ361" i="3"/>
  <c r="DB361" i="3" s="1"/>
  <c r="DA361" i="3"/>
  <c r="DC361" i="3"/>
  <c r="A362" i="3"/>
  <c r="CY362" i="3"/>
  <c r="CZ362" i="3"/>
  <c r="DA362" i="3"/>
  <c r="DB362" i="3"/>
  <c r="DC362" i="3"/>
  <c r="A363" i="3"/>
  <c r="CY363" i="3"/>
  <c r="CZ363" i="3"/>
  <c r="DA363" i="3"/>
  <c r="DB363" i="3"/>
  <c r="DC363" i="3"/>
  <c r="A364" i="3"/>
  <c r="CY364" i="3"/>
  <c r="CZ364" i="3"/>
  <c r="DB364" i="3" s="1"/>
  <c r="DA364" i="3"/>
  <c r="DC364" i="3"/>
  <c r="A365" i="3"/>
  <c r="CY365" i="3"/>
  <c r="CZ365" i="3"/>
  <c r="DA365" i="3"/>
  <c r="DB365" i="3"/>
  <c r="DC365" i="3"/>
  <c r="A366" i="3"/>
  <c r="CY366" i="3"/>
  <c r="CZ366" i="3"/>
  <c r="DA366" i="3"/>
  <c r="DB366" i="3"/>
  <c r="DC366" i="3"/>
  <c r="A367" i="3"/>
  <c r="CY367" i="3"/>
  <c r="CZ367" i="3"/>
  <c r="DB367" i="3" s="1"/>
  <c r="DA367" i="3"/>
  <c r="DC367" i="3"/>
  <c r="A368" i="3"/>
  <c r="CY368" i="3"/>
  <c r="CZ368" i="3"/>
  <c r="DB368" i="3" s="1"/>
  <c r="DA368" i="3"/>
  <c r="DC368" i="3"/>
  <c r="A369" i="3"/>
  <c r="CY369" i="3"/>
  <c r="CZ369" i="3"/>
  <c r="DB369" i="3" s="1"/>
  <c r="DA369" i="3"/>
  <c r="DC369" i="3"/>
  <c r="A370" i="3"/>
  <c r="CY370" i="3"/>
  <c r="CZ370" i="3"/>
  <c r="DA370" i="3"/>
  <c r="DB370" i="3"/>
  <c r="DC370" i="3"/>
  <c r="A371" i="3"/>
  <c r="CY371" i="3"/>
  <c r="CZ371" i="3"/>
  <c r="DA371" i="3"/>
  <c r="DB371" i="3"/>
  <c r="DC371" i="3"/>
  <c r="A372" i="3"/>
  <c r="CY372" i="3"/>
  <c r="CZ372" i="3"/>
  <c r="DB372" i="3" s="1"/>
  <c r="DA372" i="3"/>
  <c r="DC372" i="3"/>
  <c r="A373" i="3"/>
  <c r="CY373" i="3"/>
  <c r="CZ373" i="3"/>
  <c r="DA373" i="3"/>
  <c r="DB373" i="3"/>
  <c r="DC373" i="3"/>
  <c r="A374" i="3"/>
  <c r="CY374" i="3"/>
  <c r="CZ374" i="3"/>
  <c r="DA374" i="3"/>
  <c r="DB374" i="3"/>
  <c r="DC374" i="3"/>
  <c r="A375" i="3"/>
  <c r="CY375" i="3"/>
  <c r="CZ375" i="3"/>
  <c r="DB375" i="3" s="1"/>
  <c r="DA375" i="3"/>
  <c r="DC375" i="3"/>
  <c r="A376" i="3"/>
  <c r="CY376" i="3"/>
  <c r="CZ376" i="3"/>
  <c r="DB376" i="3" s="1"/>
  <c r="DA376" i="3"/>
  <c r="DC376" i="3"/>
  <c r="A377" i="3"/>
  <c r="CY377" i="3"/>
  <c r="CZ377" i="3"/>
  <c r="DB377" i="3" s="1"/>
  <c r="DA377" i="3"/>
  <c r="DC377" i="3"/>
  <c r="A378" i="3"/>
  <c r="CY378" i="3"/>
  <c r="CZ378" i="3"/>
  <c r="DA378" i="3"/>
  <c r="DB378" i="3"/>
  <c r="DC378" i="3"/>
  <c r="A379" i="3"/>
  <c r="CY379" i="3"/>
  <c r="CZ379" i="3"/>
  <c r="DA379" i="3"/>
  <c r="DB379" i="3"/>
  <c r="DC379" i="3"/>
  <c r="A380" i="3"/>
  <c r="CY380" i="3"/>
  <c r="CZ380" i="3"/>
  <c r="DB380" i="3" s="1"/>
  <c r="DA380" i="3"/>
  <c r="DC380" i="3"/>
  <c r="A381" i="3"/>
  <c r="CY381" i="3"/>
  <c r="CZ381" i="3"/>
  <c r="DA381" i="3"/>
  <c r="DB381" i="3"/>
  <c r="DC381" i="3"/>
  <c r="A382" i="3"/>
  <c r="CY382" i="3"/>
  <c r="CZ382" i="3"/>
  <c r="DA382" i="3"/>
  <c r="DB382" i="3"/>
  <c r="DC382" i="3"/>
  <c r="A383" i="3"/>
  <c r="CY383" i="3"/>
  <c r="CZ383" i="3"/>
  <c r="DB383" i="3" s="1"/>
  <c r="DA383" i="3"/>
  <c r="DC383" i="3"/>
  <c r="A384" i="3"/>
  <c r="CY384" i="3"/>
  <c r="CZ384" i="3"/>
  <c r="DB384" i="3" s="1"/>
  <c r="DA384" i="3"/>
  <c r="DC384" i="3"/>
  <c r="A385" i="3"/>
  <c r="CY385" i="3"/>
  <c r="CZ385" i="3"/>
  <c r="DB385" i="3" s="1"/>
  <c r="DA385" i="3"/>
  <c r="DC385" i="3"/>
  <c r="A386" i="3"/>
  <c r="CY386" i="3"/>
  <c r="CZ386" i="3"/>
  <c r="DA386" i="3"/>
  <c r="DB386" i="3"/>
  <c r="DC386" i="3"/>
  <c r="A387" i="3"/>
  <c r="CY387" i="3"/>
  <c r="CZ387" i="3"/>
  <c r="DA387" i="3"/>
  <c r="DB387" i="3"/>
  <c r="DC387" i="3"/>
  <c r="A388" i="3"/>
  <c r="CY388" i="3"/>
  <c r="CZ388" i="3"/>
  <c r="DB388" i="3" s="1"/>
  <c r="DA388" i="3"/>
  <c r="DC388" i="3"/>
  <c r="A389" i="3"/>
  <c r="CY389" i="3"/>
  <c r="CZ389" i="3"/>
  <c r="DA389" i="3"/>
  <c r="DB389" i="3"/>
  <c r="DC389" i="3"/>
  <c r="A390" i="3"/>
  <c r="CY390" i="3"/>
  <c r="CZ390" i="3"/>
  <c r="DB390" i="3" s="1"/>
  <c r="DA390" i="3"/>
  <c r="DC390" i="3"/>
  <c r="A391" i="3"/>
  <c r="CY391" i="3"/>
  <c r="CZ391" i="3"/>
  <c r="DB391" i="3" s="1"/>
  <c r="DA391" i="3"/>
  <c r="DC391" i="3"/>
  <c r="A392" i="3"/>
  <c r="CY392" i="3"/>
  <c r="CZ392" i="3"/>
  <c r="DA392" i="3"/>
  <c r="DB392" i="3"/>
  <c r="DC392" i="3"/>
  <c r="A393" i="3"/>
  <c r="CY393" i="3"/>
  <c r="CZ393" i="3"/>
  <c r="DB393" i="3" s="1"/>
  <c r="DA393" i="3"/>
  <c r="DC393" i="3"/>
  <c r="A394" i="3"/>
  <c r="CY394" i="3"/>
  <c r="CZ394" i="3"/>
  <c r="DA394" i="3"/>
  <c r="DB394" i="3"/>
  <c r="DC394" i="3"/>
  <c r="A395" i="3"/>
  <c r="CY395" i="3"/>
  <c r="CZ395" i="3"/>
  <c r="DA395" i="3"/>
  <c r="DB395" i="3"/>
  <c r="DC395" i="3"/>
  <c r="A396" i="3"/>
  <c r="CY396" i="3"/>
  <c r="CZ396" i="3"/>
  <c r="DA396" i="3"/>
  <c r="DB396" i="3"/>
  <c r="DC396" i="3"/>
  <c r="A397" i="3"/>
  <c r="CY397" i="3"/>
  <c r="CZ397" i="3"/>
  <c r="DB397" i="3" s="1"/>
  <c r="DA397" i="3"/>
  <c r="DC397" i="3"/>
  <c r="A398" i="3"/>
  <c r="CY398" i="3"/>
  <c r="CZ398" i="3"/>
  <c r="DB398" i="3" s="1"/>
  <c r="DA398" i="3"/>
  <c r="DC398" i="3"/>
  <c r="A399" i="3"/>
  <c r="CY399" i="3"/>
  <c r="CZ399" i="3"/>
  <c r="DA399" i="3"/>
  <c r="DB399" i="3"/>
  <c r="DC399" i="3"/>
  <c r="A400" i="3"/>
  <c r="CY400" i="3"/>
  <c r="CZ400" i="3"/>
  <c r="DA400" i="3"/>
  <c r="DB400" i="3"/>
  <c r="DC400" i="3"/>
  <c r="A401" i="3"/>
  <c r="CY401" i="3"/>
  <c r="CZ401" i="3"/>
  <c r="DB401" i="3" s="1"/>
  <c r="DA401" i="3"/>
  <c r="DC401" i="3"/>
  <c r="A402" i="3"/>
  <c r="CY402" i="3"/>
  <c r="CZ402" i="3"/>
  <c r="DB402" i="3" s="1"/>
  <c r="DA402" i="3"/>
  <c r="DC402" i="3"/>
  <c r="A403" i="3"/>
  <c r="CY403" i="3"/>
  <c r="CZ403" i="3"/>
  <c r="DA403" i="3"/>
  <c r="DB403" i="3"/>
  <c r="DC403" i="3"/>
  <c r="A404" i="3"/>
  <c r="CY404" i="3"/>
  <c r="CZ404" i="3"/>
  <c r="DA404" i="3"/>
  <c r="DB404" i="3"/>
  <c r="DC404" i="3"/>
  <c r="A405" i="3"/>
  <c r="CY405" i="3"/>
  <c r="CZ405" i="3"/>
  <c r="DB405" i="3" s="1"/>
  <c r="DA405" i="3"/>
  <c r="DC405" i="3"/>
  <c r="A406" i="3"/>
  <c r="CY406" i="3"/>
  <c r="CZ406" i="3"/>
  <c r="DB406" i="3" s="1"/>
  <c r="DA406" i="3"/>
  <c r="DC406" i="3"/>
  <c r="A407" i="3"/>
  <c r="CY407" i="3"/>
  <c r="CZ407" i="3"/>
  <c r="DA407" i="3"/>
  <c r="DB407" i="3"/>
  <c r="DC407" i="3"/>
  <c r="A408" i="3"/>
  <c r="CY408" i="3"/>
  <c r="CZ408" i="3"/>
  <c r="DA408" i="3"/>
  <c r="DB408" i="3"/>
  <c r="DC408" i="3"/>
  <c r="A409" i="3"/>
  <c r="CY409" i="3"/>
  <c r="CZ409" i="3"/>
  <c r="DB409" i="3" s="1"/>
  <c r="DA409" i="3"/>
  <c r="DC409" i="3"/>
  <c r="A410" i="3"/>
  <c r="CY410" i="3"/>
  <c r="CZ410" i="3"/>
  <c r="DB410" i="3" s="1"/>
  <c r="DA410" i="3"/>
  <c r="DC410" i="3"/>
  <c r="A411" i="3"/>
  <c r="CY411" i="3"/>
  <c r="CZ411" i="3"/>
  <c r="DA411" i="3"/>
  <c r="DB411" i="3"/>
  <c r="DC411" i="3"/>
  <c r="A412" i="3"/>
  <c r="CY412" i="3"/>
  <c r="CZ412" i="3"/>
  <c r="DA412" i="3"/>
  <c r="DB412" i="3"/>
  <c r="DC412" i="3"/>
  <c r="A413" i="3"/>
  <c r="CY413" i="3"/>
  <c r="CZ413" i="3"/>
  <c r="DB413" i="3" s="1"/>
  <c r="DA413" i="3"/>
  <c r="DC413" i="3"/>
  <c r="A414" i="3"/>
  <c r="CY414" i="3"/>
  <c r="CZ414" i="3"/>
  <c r="DB414" i="3" s="1"/>
  <c r="DA414" i="3"/>
  <c r="DC414" i="3"/>
  <c r="A415" i="3"/>
  <c r="CY415" i="3"/>
  <c r="CZ415" i="3"/>
  <c r="DA415" i="3"/>
  <c r="DB415" i="3"/>
  <c r="DC415" i="3"/>
  <c r="A416" i="3"/>
  <c r="CY416" i="3"/>
  <c r="CZ416" i="3"/>
  <c r="DA416" i="3"/>
  <c r="DB416" i="3"/>
  <c r="DC416" i="3"/>
  <c r="A417" i="3"/>
  <c r="CY417" i="3"/>
  <c r="CZ417" i="3"/>
  <c r="DB417" i="3" s="1"/>
  <c r="DA417" i="3"/>
  <c r="DC417" i="3"/>
  <c r="A418" i="3"/>
  <c r="CY418" i="3"/>
  <c r="CZ418" i="3"/>
  <c r="DB418" i="3" s="1"/>
  <c r="DA418" i="3"/>
  <c r="DC418" i="3"/>
  <c r="A419" i="3"/>
  <c r="CY419" i="3"/>
  <c r="CZ419" i="3"/>
  <c r="DA419" i="3"/>
  <c r="DB419" i="3"/>
  <c r="DC419" i="3"/>
  <c r="A420" i="3"/>
  <c r="CY420" i="3"/>
  <c r="CZ420" i="3"/>
  <c r="DA420" i="3"/>
  <c r="DB420" i="3"/>
  <c r="DC420" i="3"/>
  <c r="A421" i="3"/>
  <c r="CY421" i="3"/>
  <c r="CZ421" i="3"/>
  <c r="DB421" i="3" s="1"/>
  <c r="DA421" i="3"/>
  <c r="DC421" i="3"/>
  <c r="A422" i="3"/>
  <c r="CY422" i="3"/>
  <c r="CZ422" i="3"/>
  <c r="DB422" i="3" s="1"/>
  <c r="DA422" i="3"/>
  <c r="DC422" i="3"/>
  <c r="A423" i="3"/>
  <c r="CY423" i="3"/>
  <c r="CZ423" i="3"/>
  <c r="DA423" i="3"/>
  <c r="DB423" i="3"/>
  <c r="DC423" i="3"/>
  <c r="A424" i="3"/>
  <c r="CY424" i="3"/>
  <c r="CZ424" i="3"/>
  <c r="DA424" i="3"/>
  <c r="DB424" i="3"/>
  <c r="DC424" i="3"/>
  <c r="A425" i="3"/>
  <c r="CY425" i="3"/>
  <c r="CZ425" i="3"/>
  <c r="DB425" i="3" s="1"/>
  <c r="DA425" i="3"/>
  <c r="DC425" i="3"/>
  <c r="A426" i="3"/>
  <c r="CY426" i="3"/>
  <c r="CZ426" i="3"/>
  <c r="DB426" i="3" s="1"/>
  <c r="DA426" i="3"/>
  <c r="DC426" i="3"/>
  <c r="A427" i="3"/>
  <c r="CY427" i="3"/>
  <c r="CZ427" i="3"/>
  <c r="DA427" i="3"/>
  <c r="DB427" i="3"/>
  <c r="DC427" i="3"/>
  <c r="A428" i="3"/>
  <c r="CY428" i="3"/>
  <c r="CZ428" i="3"/>
  <c r="DA428" i="3"/>
  <c r="DB428" i="3"/>
  <c r="DC428" i="3"/>
  <c r="A429" i="3"/>
  <c r="CY429" i="3"/>
  <c r="CZ429" i="3"/>
  <c r="DB429" i="3" s="1"/>
  <c r="DA429" i="3"/>
  <c r="DC429" i="3"/>
  <c r="A430" i="3"/>
  <c r="CY430" i="3"/>
  <c r="CZ430" i="3"/>
  <c r="DB430" i="3" s="1"/>
  <c r="DA430" i="3"/>
  <c r="DC430" i="3"/>
  <c r="A431" i="3"/>
  <c r="CY431" i="3"/>
  <c r="CZ431" i="3"/>
  <c r="DA431" i="3"/>
  <c r="DB431" i="3"/>
  <c r="DC431" i="3"/>
  <c r="A432" i="3"/>
  <c r="CY432" i="3"/>
  <c r="CZ432" i="3"/>
  <c r="DA432" i="3"/>
  <c r="DB432" i="3"/>
  <c r="DC432" i="3"/>
  <c r="A433" i="3"/>
  <c r="CY433" i="3"/>
  <c r="CZ433" i="3"/>
  <c r="DB433" i="3" s="1"/>
  <c r="DA433" i="3"/>
  <c r="DC433" i="3"/>
  <c r="A434" i="3"/>
  <c r="CY434" i="3"/>
  <c r="CZ434" i="3"/>
  <c r="DB434" i="3" s="1"/>
  <c r="DA434" i="3"/>
  <c r="DC434" i="3"/>
  <c r="A435" i="3"/>
  <c r="CY435" i="3"/>
  <c r="CZ435" i="3"/>
  <c r="DA435" i="3"/>
  <c r="DB435" i="3"/>
  <c r="DC435" i="3"/>
  <c r="A436" i="3"/>
  <c r="CY436" i="3"/>
  <c r="CZ436" i="3"/>
  <c r="DA436" i="3"/>
  <c r="DB436" i="3"/>
  <c r="DC436" i="3"/>
  <c r="A437" i="3"/>
  <c r="CY437" i="3"/>
  <c r="CZ437" i="3"/>
  <c r="DB437" i="3" s="1"/>
  <c r="DA437" i="3"/>
  <c r="DC437" i="3"/>
  <c r="A438" i="3"/>
  <c r="CY438" i="3"/>
  <c r="CZ438" i="3"/>
  <c r="DB438" i="3" s="1"/>
  <c r="DA438" i="3"/>
  <c r="DC438" i="3"/>
  <c r="A439" i="3"/>
  <c r="CY439" i="3"/>
  <c r="CZ439" i="3"/>
  <c r="DA439" i="3"/>
  <c r="DB439" i="3"/>
  <c r="DC439" i="3"/>
  <c r="A440" i="3"/>
  <c r="CY440" i="3"/>
  <c r="CZ440" i="3"/>
  <c r="DA440" i="3"/>
  <c r="DB440" i="3"/>
  <c r="DC440" i="3"/>
  <c r="A441" i="3"/>
  <c r="CY441" i="3"/>
  <c r="CZ441" i="3"/>
  <c r="DB441" i="3" s="1"/>
  <c r="DA441" i="3"/>
  <c r="DC441" i="3"/>
  <c r="A442" i="3"/>
  <c r="CY442" i="3"/>
  <c r="CZ442" i="3"/>
  <c r="DB442" i="3" s="1"/>
  <c r="DA442" i="3"/>
  <c r="DC442" i="3"/>
  <c r="A443" i="3"/>
  <c r="CY443" i="3"/>
  <c r="CZ443" i="3"/>
  <c r="DA443" i="3"/>
  <c r="DB443" i="3"/>
  <c r="DC443" i="3"/>
  <c r="A444" i="3"/>
  <c r="CY444" i="3"/>
  <c r="CZ444" i="3"/>
  <c r="DA444" i="3"/>
  <c r="DB444" i="3"/>
  <c r="DC444" i="3"/>
  <c r="A445" i="3"/>
  <c r="CY445" i="3"/>
  <c r="CZ445" i="3"/>
  <c r="DB445" i="3" s="1"/>
  <c r="DA445" i="3"/>
  <c r="DC445" i="3"/>
  <c r="A446" i="3"/>
  <c r="CY446" i="3"/>
  <c r="CZ446" i="3"/>
  <c r="DB446" i="3" s="1"/>
  <c r="DA446" i="3"/>
  <c r="DC446" i="3"/>
  <c r="A447" i="3"/>
  <c r="CY447" i="3"/>
  <c r="CZ447" i="3"/>
  <c r="DA447" i="3"/>
  <c r="DB447" i="3"/>
  <c r="DC447" i="3"/>
  <c r="A448" i="3"/>
  <c r="CY448" i="3"/>
  <c r="CZ448" i="3"/>
  <c r="DA448" i="3"/>
  <c r="DB448" i="3"/>
  <c r="DC448" i="3"/>
  <c r="A449" i="3"/>
  <c r="CY449" i="3"/>
  <c r="CZ449" i="3"/>
  <c r="DB449" i="3" s="1"/>
  <c r="DA449" i="3"/>
  <c r="DC449" i="3"/>
  <c r="A450" i="3"/>
  <c r="CY450" i="3"/>
  <c r="CZ450" i="3"/>
  <c r="DB450" i="3" s="1"/>
  <c r="DA450" i="3"/>
  <c r="DC450" i="3"/>
  <c r="A451" i="3"/>
  <c r="CY451" i="3"/>
  <c r="CZ451" i="3"/>
  <c r="DA451" i="3"/>
  <c r="DB451" i="3"/>
  <c r="DC451" i="3"/>
  <c r="A452" i="3"/>
  <c r="CY452" i="3"/>
  <c r="CZ452" i="3"/>
  <c r="DA452" i="3"/>
  <c r="DB452" i="3"/>
  <c r="DC452" i="3"/>
  <c r="A453" i="3"/>
  <c r="CY453" i="3"/>
  <c r="CZ453" i="3"/>
  <c r="DB453" i="3" s="1"/>
  <c r="DA453" i="3"/>
  <c r="DC453" i="3"/>
  <c r="A454" i="3"/>
  <c r="CY454" i="3"/>
  <c r="CZ454" i="3"/>
  <c r="DB454" i="3" s="1"/>
  <c r="DA454" i="3"/>
  <c r="DC454" i="3"/>
  <c r="A455" i="3"/>
  <c r="CY455" i="3"/>
  <c r="CZ455" i="3"/>
  <c r="DA455" i="3"/>
  <c r="DB455" i="3"/>
  <c r="DC455" i="3"/>
  <c r="A456" i="3"/>
  <c r="CY456" i="3"/>
  <c r="CZ456" i="3"/>
  <c r="DA456" i="3"/>
  <c r="DB456" i="3"/>
  <c r="DC456" i="3"/>
  <c r="A457" i="3"/>
  <c r="CY457" i="3"/>
  <c r="CZ457" i="3"/>
  <c r="DB457" i="3" s="1"/>
  <c r="DA457" i="3"/>
  <c r="DC457" i="3"/>
  <c r="A458" i="3"/>
  <c r="CY458" i="3"/>
  <c r="CZ458" i="3"/>
  <c r="DB458" i="3" s="1"/>
  <c r="DA458" i="3"/>
  <c r="DC458" i="3"/>
  <c r="A459" i="3"/>
  <c r="CY459" i="3"/>
  <c r="CZ459" i="3"/>
  <c r="DA459" i="3"/>
  <c r="DB459" i="3"/>
  <c r="DC459" i="3"/>
  <c r="A460" i="3"/>
  <c r="CY460" i="3"/>
  <c r="CZ460" i="3"/>
  <c r="DA460" i="3"/>
  <c r="DB460" i="3"/>
  <c r="DC460" i="3"/>
  <c r="A461" i="3"/>
  <c r="CY461" i="3"/>
  <c r="CZ461" i="3"/>
  <c r="DB461" i="3" s="1"/>
  <c r="DA461" i="3"/>
  <c r="DC461" i="3"/>
  <c r="A462" i="3"/>
  <c r="CY462" i="3"/>
  <c r="CZ462" i="3"/>
  <c r="DB462" i="3" s="1"/>
  <c r="DA462" i="3"/>
  <c r="DC462" i="3"/>
  <c r="A463" i="3"/>
  <c r="CY463" i="3"/>
  <c r="CZ463" i="3"/>
  <c r="DA463" i="3"/>
  <c r="DB463" i="3"/>
  <c r="DC463" i="3"/>
  <c r="A464" i="3"/>
  <c r="CY464" i="3"/>
  <c r="CZ464" i="3"/>
  <c r="DA464" i="3"/>
  <c r="DB464" i="3"/>
  <c r="DC464" i="3"/>
  <c r="A465" i="3"/>
  <c r="CY465" i="3"/>
  <c r="CZ465" i="3"/>
  <c r="DB465" i="3" s="1"/>
  <c r="DA465" i="3"/>
  <c r="DC465" i="3"/>
  <c r="A466" i="3"/>
  <c r="CY466" i="3"/>
  <c r="CZ466" i="3"/>
  <c r="DB466" i="3" s="1"/>
  <c r="DA466" i="3"/>
  <c r="DC466" i="3"/>
  <c r="A467" i="3"/>
  <c r="CY467" i="3"/>
  <c r="CZ467" i="3"/>
  <c r="DA467" i="3"/>
  <c r="DB467" i="3"/>
  <c r="DC467" i="3"/>
  <c r="A468" i="3"/>
  <c r="CY468" i="3"/>
  <c r="CZ468" i="3"/>
  <c r="DA468" i="3"/>
  <c r="DB468" i="3"/>
  <c r="DC468" i="3"/>
  <c r="A469" i="3"/>
  <c r="CY469" i="3"/>
  <c r="CZ469" i="3"/>
  <c r="DB469" i="3" s="1"/>
  <c r="DA469" i="3"/>
  <c r="DC469" i="3"/>
  <c r="A470" i="3"/>
  <c r="CY470" i="3"/>
  <c r="CZ470" i="3"/>
  <c r="DB470" i="3" s="1"/>
  <c r="DA470" i="3"/>
  <c r="DC470" i="3"/>
  <c r="A471" i="3"/>
  <c r="CY471" i="3"/>
  <c r="CZ471" i="3"/>
  <c r="DA471" i="3"/>
  <c r="DB471" i="3"/>
  <c r="DC471" i="3"/>
  <c r="A472" i="3"/>
  <c r="CY472" i="3"/>
  <c r="CZ472" i="3"/>
  <c r="DA472" i="3"/>
  <c r="DB472" i="3"/>
  <c r="DC472" i="3"/>
  <c r="A473" i="3"/>
  <c r="CY473" i="3"/>
  <c r="CZ473" i="3"/>
  <c r="DB473" i="3" s="1"/>
  <c r="DA473" i="3"/>
  <c r="DC473" i="3"/>
  <c r="A474" i="3"/>
  <c r="CY474" i="3"/>
  <c r="CZ474" i="3"/>
  <c r="DB474" i="3" s="1"/>
  <c r="DA474" i="3"/>
  <c r="DC474" i="3"/>
  <c r="A475" i="3"/>
  <c r="CY475" i="3"/>
  <c r="CZ475" i="3"/>
  <c r="DA475" i="3"/>
  <c r="DB475" i="3"/>
  <c r="DC475" i="3"/>
  <c r="A476" i="3"/>
  <c r="CY476" i="3"/>
  <c r="CZ476" i="3"/>
  <c r="DA476" i="3"/>
  <c r="DB476" i="3"/>
  <c r="DC476" i="3"/>
  <c r="A477" i="3"/>
  <c r="CY477" i="3"/>
  <c r="CZ477" i="3"/>
  <c r="DB477" i="3" s="1"/>
  <c r="DA477" i="3"/>
  <c r="DC477" i="3"/>
  <c r="A478" i="3"/>
  <c r="CY478" i="3"/>
  <c r="CZ478" i="3"/>
  <c r="DB478" i="3" s="1"/>
  <c r="DA478" i="3"/>
  <c r="DC478" i="3"/>
  <c r="A479" i="3"/>
  <c r="CY479" i="3"/>
  <c r="CZ479" i="3"/>
  <c r="DA479" i="3"/>
  <c r="DB479" i="3"/>
  <c r="DC479" i="3"/>
  <c r="A480" i="3"/>
  <c r="CY480" i="3"/>
  <c r="CZ480" i="3"/>
  <c r="DA480" i="3"/>
  <c r="DB480" i="3"/>
  <c r="DC480" i="3"/>
  <c r="A481" i="3"/>
  <c r="CY481" i="3"/>
  <c r="CZ481" i="3"/>
  <c r="DB481" i="3" s="1"/>
  <c r="DA481" i="3"/>
  <c r="DC481" i="3"/>
  <c r="A482" i="3"/>
  <c r="CY482" i="3"/>
  <c r="CZ482" i="3"/>
  <c r="DB482" i="3" s="1"/>
  <c r="DA482" i="3"/>
  <c r="DC482" i="3"/>
  <c r="A483" i="3"/>
  <c r="CY483" i="3"/>
  <c r="CZ483" i="3"/>
  <c r="DA483" i="3"/>
  <c r="DB483" i="3"/>
  <c r="DC483" i="3"/>
  <c r="A484" i="3"/>
  <c r="CY484" i="3"/>
  <c r="CZ484" i="3"/>
  <c r="DA484" i="3"/>
  <c r="DB484" i="3"/>
  <c r="DC484" i="3"/>
  <c r="A485" i="3"/>
  <c r="CY485" i="3"/>
  <c r="CZ485" i="3"/>
  <c r="DB485" i="3" s="1"/>
  <c r="DA485" i="3"/>
  <c r="DC485" i="3"/>
  <c r="A486" i="3"/>
  <c r="CY486" i="3"/>
  <c r="CZ486" i="3"/>
  <c r="DB486" i="3" s="1"/>
  <c r="DA486" i="3"/>
  <c r="DC486" i="3"/>
  <c r="A487" i="3"/>
  <c r="CY487" i="3"/>
  <c r="CZ487" i="3"/>
  <c r="DA487" i="3"/>
  <c r="DB487" i="3"/>
  <c r="DC487" i="3"/>
  <c r="A488" i="3"/>
  <c r="CY488" i="3"/>
  <c r="CZ488" i="3"/>
  <c r="DA488" i="3"/>
  <c r="DB488" i="3"/>
  <c r="DC488" i="3"/>
  <c r="A489" i="3"/>
  <c r="CY489" i="3"/>
  <c r="CZ489" i="3"/>
  <c r="DB489" i="3" s="1"/>
  <c r="DA489" i="3"/>
  <c r="DC489" i="3"/>
  <c r="A490" i="3"/>
  <c r="CY490" i="3"/>
  <c r="CZ490" i="3"/>
  <c r="DB490" i="3" s="1"/>
  <c r="DA490" i="3"/>
  <c r="DC490" i="3"/>
  <c r="A491" i="3"/>
  <c r="CY491" i="3"/>
  <c r="CZ491" i="3"/>
  <c r="DA491" i="3"/>
  <c r="DB491" i="3"/>
  <c r="DC491" i="3"/>
  <c r="A492" i="3"/>
  <c r="CY492" i="3"/>
  <c r="CZ492" i="3"/>
  <c r="DA492" i="3"/>
  <c r="DB492" i="3"/>
  <c r="DC492" i="3"/>
  <c r="A493" i="3"/>
  <c r="CY493" i="3"/>
  <c r="CZ493" i="3"/>
  <c r="DB493" i="3" s="1"/>
  <c r="DA493" i="3"/>
  <c r="DC493" i="3"/>
  <c r="A494" i="3"/>
  <c r="CY494" i="3"/>
  <c r="CZ494" i="3"/>
  <c r="DB494" i="3" s="1"/>
  <c r="DA494" i="3"/>
  <c r="DC494" i="3"/>
  <c r="A495" i="3"/>
  <c r="CY495" i="3"/>
  <c r="CZ495" i="3"/>
  <c r="DA495" i="3"/>
  <c r="DB495" i="3"/>
  <c r="DC495" i="3"/>
  <c r="A496" i="3"/>
  <c r="CY496" i="3"/>
  <c r="CZ496" i="3"/>
  <c r="DA496" i="3"/>
  <c r="DB496" i="3"/>
  <c r="DC496" i="3"/>
  <c r="A497" i="3"/>
  <c r="CY497" i="3"/>
  <c r="CZ497" i="3"/>
  <c r="DB497" i="3" s="1"/>
  <c r="DA497" i="3"/>
  <c r="DC497" i="3"/>
  <c r="A498" i="3"/>
  <c r="CY498" i="3"/>
  <c r="CZ498" i="3"/>
  <c r="DB498" i="3" s="1"/>
  <c r="DA498" i="3"/>
  <c r="DC498" i="3"/>
  <c r="A499" i="3"/>
  <c r="CY499" i="3"/>
  <c r="CZ499" i="3"/>
  <c r="DA499" i="3"/>
  <c r="DB499" i="3"/>
  <c r="DC499" i="3"/>
  <c r="A500" i="3"/>
  <c r="CY500" i="3"/>
  <c r="CZ500" i="3"/>
  <c r="DA500" i="3"/>
  <c r="DB500" i="3"/>
  <c r="DC500" i="3"/>
  <c r="A501" i="3"/>
  <c r="CY501" i="3"/>
  <c r="CZ501" i="3"/>
  <c r="DB501" i="3" s="1"/>
  <c r="DA501" i="3"/>
  <c r="DC501" i="3"/>
  <c r="A502" i="3"/>
  <c r="CY502" i="3"/>
  <c r="CZ502" i="3"/>
  <c r="DB502" i="3" s="1"/>
  <c r="DA502" i="3"/>
  <c r="DC502" i="3"/>
  <c r="A503" i="3"/>
  <c r="CY503" i="3"/>
  <c r="CZ503" i="3"/>
  <c r="DA503" i="3"/>
  <c r="DB503" i="3"/>
  <c r="DC503" i="3"/>
  <c r="A504" i="3"/>
  <c r="CY504" i="3"/>
  <c r="CZ504" i="3"/>
  <c r="DA504" i="3"/>
  <c r="DB504" i="3"/>
  <c r="DC504" i="3"/>
  <c r="A505" i="3"/>
  <c r="CY505" i="3"/>
  <c r="CZ505" i="3"/>
  <c r="DB505" i="3" s="1"/>
  <c r="DA505" i="3"/>
  <c r="DC505" i="3"/>
  <c r="A506" i="3"/>
  <c r="CY506" i="3"/>
  <c r="CZ506" i="3"/>
  <c r="DB506" i="3" s="1"/>
  <c r="DA506" i="3"/>
  <c r="DC506" i="3"/>
  <c r="A507" i="3"/>
  <c r="CY507" i="3"/>
  <c r="CZ507" i="3"/>
  <c r="DA507" i="3"/>
  <c r="DB507" i="3"/>
  <c r="DC507" i="3"/>
  <c r="A508" i="3"/>
  <c r="CY508" i="3"/>
  <c r="CZ508" i="3"/>
  <c r="DA508" i="3"/>
  <c r="DB508" i="3"/>
  <c r="DC508" i="3"/>
  <c r="A509" i="3"/>
  <c r="CY509" i="3"/>
  <c r="CZ509" i="3"/>
  <c r="DB509" i="3" s="1"/>
  <c r="DA509" i="3"/>
  <c r="DC509" i="3"/>
  <c r="A510" i="3"/>
  <c r="CY510" i="3"/>
  <c r="CZ510" i="3"/>
  <c r="DB510" i="3" s="1"/>
  <c r="DA510" i="3"/>
  <c r="DC510" i="3"/>
  <c r="A511" i="3"/>
  <c r="CY511" i="3"/>
  <c r="CZ511" i="3"/>
  <c r="DA511" i="3"/>
  <c r="DB511" i="3"/>
  <c r="DC511" i="3"/>
  <c r="A512" i="3"/>
  <c r="CY512" i="3"/>
  <c r="CZ512" i="3"/>
  <c r="DA512" i="3"/>
  <c r="DB512" i="3"/>
  <c r="DC512" i="3"/>
  <c r="A513" i="3"/>
  <c r="CY513" i="3"/>
  <c r="CZ513" i="3"/>
  <c r="DB513" i="3" s="1"/>
  <c r="DA513" i="3"/>
  <c r="DC513" i="3"/>
  <c r="A514" i="3"/>
  <c r="CY514" i="3"/>
  <c r="CZ514" i="3"/>
  <c r="DB514" i="3" s="1"/>
  <c r="DA514" i="3"/>
  <c r="DC514" i="3"/>
  <c r="A515" i="3"/>
  <c r="CY515" i="3"/>
  <c r="CZ515" i="3"/>
  <c r="DA515" i="3"/>
  <c r="DB515" i="3"/>
  <c r="DC515" i="3"/>
  <c r="A516" i="3"/>
  <c r="CY516" i="3"/>
  <c r="CZ516" i="3"/>
  <c r="DA516" i="3"/>
  <c r="DB516" i="3"/>
  <c r="DC516" i="3"/>
  <c r="A517" i="3"/>
  <c r="CY517" i="3"/>
  <c r="CZ517" i="3"/>
  <c r="DB517" i="3" s="1"/>
  <c r="DA517" i="3"/>
  <c r="DC517" i="3"/>
  <c r="A518" i="3"/>
  <c r="CY518" i="3"/>
  <c r="CZ518" i="3"/>
  <c r="DB518" i="3" s="1"/>
  <c r="DA518" i="3"/>
  <c r="DC518" i="3"/>
  <c r="A519" i="3"/>
  <c r="CY519" i="3"/>
  <c r="CZ519" i="3"/>
  <c r="DA519" i="3"/>
  <c r="DB519" i="3"/>
  <c r="DC519" i="3"/>
  <c r="A520" i="3"/>
  <c r="CY520" i="3"/>
  <c r="CZ520" i="3"/>
  <c r="DA520" i="3"/>
  <c r="DB520" i="3"/>
  <c r="DC520" i="3"/>
  <c r="A521" i="3"/>
  <c r="CY521" i="3"/>
  <c r="CZ521" i="3"/>
  <c r="DB521" i="3" s="1"/>
  <c r="DA521" i="3"/>
  <c r="DC521" i="3"/>
  <c r="A522" i="3"/>
  <c r="CY522" i="3"/>
  <c r="CZ522" i="3"/>
  <c r="DB522" i="3" s="1"/>
  <c r="DA522" i="3"/>
  <c r="DC522" i="3"/>
  <c r="A523" i="3"/>
  <c r="CY523" i="3"/>
  <c r="CZ523" i="3"/>
  <c r="DA523" i="3"/>
  <c r="DB523" i="3"/>
  <c r="DC523" i="3"/>
  <c r="A524" i="3"/>
  <c r="CY524" i="3"/>
  <c r="CZ524" i="3"/>
  <c r="DA524" i="3"/>
  <c r="DB524" i="3"/>
  <c r="DC524" i="3"/>
  <c r="A525" i="3"/>
  <c r="CY525" i="3"/>
  <c r="CZ525" i="3"/>
  <c r="DB525" i="3" s="1"/>
  <c r="DA525" i="3"/>
  <c r="DC525" i="3"/>
  <c r="A526" i="3"/>
  <c r="CY526" i="3"/>
  <c r="CZ526" i="3"/>
  <c r="DB526" i="3" s="1"/>
  <c r="DA526" i="3"/>
  <c r="DC526" i="3"/>
  <c r="A527" i="3"/>
  <c r="CY527" i="3"/>
  <c r="CZ527" i="3"/>
  <c r="DA527" i="3"/>
  <c r="DB527" i="3"/>
  <c r="DC527" i="3"/>
  <c r="A528" i="3"/>
  <c r="CY528" i="3"/>
  <c r="CZ528" i="3"/>
  <c r="DA528" i="3"/>
  <c r="DB528" i="3"/>
  <c r="DC528" i="3"/>
  <c r="A529" i="3"/>
  <c r="CY529" i="3"/>
  <c r="CZ529" i="3"/>
  <c r="DB529" i="3" s="1"/>
  <c r="DA529" i="3"/>
  <c r="DC529" i="3"/>
  <c r="A530" i="3"/>
  <c r="CY530" i="3"/>
  <c r="CZ530" i="3"/>
  <c r="DB530" i="3" s="1"/>
  <c r="DA530" i="3"/>
  <c r="DC530" i="3"/>
  <c r="A531" i="3"/>
  <c r="CY531" i="3"/>
  <c r="CZ531" i="3"/>
  <c r="DA531" i="3"/>
  <c r="DB531" i="3"/>
  <c r="DC531" i="3"/>
  <c r="A532" i="3"/>
  <c r="CY532" i="3"/>
  <c r="CZ532" i="3"/>
  <c r="DA532" i="3"/>
  <c r="DB532" i="3"/>
  <c r="DC532" i="3"/>
  <c r="A533" i="3"/>
  <c r="CY533" i="3"/>
  <c r="CZ533" i="3"/>
  <c r="DB533" i="3" s="1"/>
  <c r="DA533" i="3"/>
  <c r="DC533" i="3"/>
  <c r="A534" i="3"/>
  <c r="CY534" i="3"/>
  <c r="CZ534" i="3"/>
  <c r="DB534" i="3" s="1"/>
  <c r="DA534" i="3"/>
  <c r="DC534" i="3"/>
  <c r="A535" i="3"/>
  <c r="CY535" i="3"/>
  <c r="CZ535" i="3"/>
  <c r="DA535" i="3"/>
  <c r="DB535" i="3"/>
  <c r="DC535" i="3"/>
  <c r="A536" i="3"/>
  <c r="CY536" i="3"/>
  <c r="CZ536" i="3"/>
  <c r="DA536" i="3"/>
  <c r="DB536" i="3"/>
  <c r="DC536" i="3"/>
  <c r="A537" i="3"/>
  <c r="CY537" i="3"/>
  <c r="CZ537" i="3"/>
  <c r="DB537" i="3" s="1"/>
  <c r="DA537" i="3"/>
  <c r="DC537" i="3"/>
  <c r="A538" i="3"/>
  <c r="CY538" i="3"/>
  <c r="CZ538" i="3"/>
  <c r="DB538" i="3" s="1"/>
  <c r="DA538" i="3"/>
  <c r="DC538" i="3"/>
  <c r="A539" i="3"/>
  <c r="CY539" i="3"/>
  <c r="CZ539" i="3"/>
  <c r="DA539" i="3"/>
  <c r="DB539" i="3"/>
  <c r="DC539" i="3"/>
  <c r="A540" i="3"/>
  <c r="CY540" i="3"/>
  <c r="CZ540" i="3"/>
  <c r="DA540" i="3"/>
  <c r="DB540" i="3"/>
  <c r="DC540" i="3"/>
  <c r="A541" i="3"/>
  <c r="CY541" i="3"/>
  <c r="CZ541" i="3"/>
  <c r="DB541" i="3" s="1"/>
  <c r="DA541" i="3"/>
  <c r="DC541" i="3"/>
  <c r="A542" i="3"/>
  <c r="CY542" i="3"/>
  <c r="CZ542" i="3"/>
  <c r="DB542" i="3" s="1"/>
  <c r="DA542" i="3"/>
  <c r="DC542" i="3"/>
  <c r="A543" i="3"/>
  <c r="CY543" i="3"/>
  <c r="CZ543" i="3"/>
  <c r="DA543" i="3"/>
  <c r="DB543" i="3"/>
  <c r="DC543" i="3"/>
  <c r="A544" i="3"/>
  <c r="CY544" i="3"/>
  <c r="CZ544" i="3"/>
  <c r="DA544" i="3"/>
  <c r="DB544" i="3"/>
  <c r="DC544" i="3"/>
  <c r="A545" i="3"/>
  <c r="CY545" i="3"/>
  <c r="CZ545" i="3"/>
  <c r="DB545" i="3" s="1"/>
  <c r="DA545" i="3"/>
  <c r="DC545" i="3"/>
  <c r="A546" i="3"/>
  <c r="CY546" i="3"/>
  <c r="CZ546" i="3"/>
  <c r="DB546" i="3" s="1"/>
  <c r="DA546" i="3"/>
  <c r="DC546" i="3"/>
  <c r="A547" i="3"/>
  <c r="CY547" i="3"/>
  <c r="CZ547" i="3"/>
  <c r="DA547" i="3"/>
  <c r="DB547" i="3"/>
  <c r="DC547" i="3"/>
  <c r="A548" i="3"/>
  <c r="CY548" i="3"/>
  <c r="CZ548" i="3"/>
  <c r="DA548" i="3"/>
  <c r="DB548" i="3"/>
  <c r="DC548" i="3"/>
  <c r="A549" i="3"/>
  <c r="CY549" i="3"/>
  <c r="CZ549" i="3"/>
  <c r="DB549" i="3" s="1"/>
  <c r="DA549" i="3"/>
  <c r="DC549" i="3"/>
  <c r="A550" i="3"/>
  <c r="CY550" i="3"/>
  <c r="CZ550" i="3"/>
  <c r="DB550" i="3" s="1"/>
  <c r="DA550" i="3"/>
  <c r="DC550" i="3"/>
  <c r="A551" i="3"/>
  <c r="CY551" i="3"/>
  <c r="CZ551" i="3"/>
  <c r="DB551" i="3" s="1"/>
  <c r="DA551" i="3"/>
  <c r="DC551" i="3"/>
  <c r="A552" i="3"/>
  <c r="CY552" i="3"/>
  <c r="CZ552" i="3"/>
  <c r="DA552" i="3"/>
  <c r="DB552" i="3"/>
  <c r="DC552" i="3"/>
  <c r="A553" i="3"/>
  <c r="CY553" i="3"/>
  <c r="CZ553" i="3"/>
  <c r="DB553" i="3" s="1"/>
  <c r="DA553" i="3"/>
  <c r="DC553" i="3"/>
  <c r="A554" i="3"/>
  <c r="CY554" i="3"/>
  <c r="CZ554" i="3"/>
  <c r="DB554" i="3" s="1"/>
  <c r="DA554" i="3"/>
  <c r="DC554" i="3"/>
  <c r="A555" i="3"/>
  <c r="CY555" i="3"/>
  <c r="CZ555" i="3"/>
  <c r="DA555" i="3"/>
  <c r="DB555" i="3"/>
  <c r="DC555" i="3"/>
  <c r="A556" i="3"/>
  <c r="CY556" i="3"/>
  <c r="CZ556" i="3"/>
  <c r="DA556" i="3"/>
  <c r="DB556" i="3"/>
  <c r="DC556" i="3"/>
  <c r="A557" i="3"/>
  <c r="CY557" i="3"/>
  <c r="CZ557" i="3"/>
  <c r="DB557" i="3" s="1"/>
  <c r="DA557" i="3"/>
  <c r="DC557" i="3"/>
  <c r="A558" i="3"/>
  <c r="CY558" i="3"/>
  <c r="CZ558" i="3"/>
  <c r="DB558" i="3" s="1"/>
  <c r="DA558" i="3"/>
  <c r="DC558" i="3"/>
  <c r="A559" i="3"/>
  <c r="CY559" i="3"/>
  <c r="CZ559" i="3"/>
  <c r="DA559" i="3"/>
  <c r="DB559" i="3"/>
  <c r="DC559" i="3"/>
  <c r="A560" i="3"/>
  <c r="CY560" i="3"/>
  <c r="CZ560" i="3"/>
  <c r="DA560" i="3"/>
  <c r="DB560" i="3"/>
  <c r="DC560" i="3"/>
  <c r="A561" i="3"/>
  <c r="CY561" i="3"/>
  <c r="CZ561" i="3"/>
  <c r="DA561" i="3"/>
  <c r="DB561" i="3"/>
  <c r="DC561" i="3"/>
  <c r="A562" i="3"/>
  <c r="CY562" i="3"/>
  <c r="CZ562" i="3"/>
  <c r="DB562" i="3" s="1"/>
  <c r="DA562" i="3"/>
  <c r="DC562" i="3"/>
  <c r="A563" i="3"/>
  <c r="CY563" i="3"/>
  <c r="CZ563" i="3"/>
  <c r="DA563" i="3"/>
  <c r="DB563" i="3"/>
  <c r="DC563" i="3"/>
  <c r="A564" i="3"/>
  <c r="CY564" i="3"/>
  <c r="CZ564" i="3"/>
  <c r="DA564" i="3"/>
  <c r="DB564" i="3"/>
  <c r="DC564" i="3"/>
  <c r="A565" i="3"/>
  <c r="CY565" i="3"/>
  <c r="CZ565" i="3"/>
  <c r="DB565" i="3" s="1"/>
  <c r="DA565" i="3"/>
  <c r="DC565" i="3"/>
  <c r="A566" i="3"/>
  <c r="CY566" i="3"/>
  <c r="CZ566" i="3"/>
  <c r="DB566" i="3" s="1"/>
  <c r="DA566" i="3"/>
  <c r="DC566" i="3"/>
  <c r="A567" i="3"/>
  <c r="CY567" i="3"/>
  <c r="CZ567" i="3"/>
  <c r="DB567" i="3" s="1"/>
  <c r="DA567" i="3"/>
  <c r="DC567" i="3"/>
  <c r="A568" i="3"/>
  <c r="CY568" i="3"/>
  <c r="CZ568" i="3"/>
  <c r="DA568" i="3"/>
  <c r="DB568" i="3"/>
  <c r="DC568" i="3"/>
  <c r="A569" i="3"/>
  <c r="CY569" i="3"/>
  <c r="CZ569" i="3"/>
  <c r="DA569" i="3"/>
  <c r="DB569" i="3"/>
  <c r="DC569" i="3"/>
  <c r="A570" i="3"/>
  <c r="CY570" i="3"/>
  <c r="CZ570" i="3"/>
  <c r="DB570" i="3" s="1"/>
  <c r="DA570" i="3"/>
  <c r="DC570" i="3"/>
  <c r="A571" i="3"/>
  <c r="CY571" i="3"/>
  <c r="CZ571" i="3"/>
  <c r="DB571" i="3" s="1"/>
  <c r="DA571" i="3"/>
  <c r="DC571" i="3"/>
  <c r="A572" i="3"/>
  <c r="CY572" i="3"/>
  <c r="CZ572" i="3"/>
  <c r="DA572" i="3"/>
  <c r="DB572" i="3"/>
  <c r="DC572" i="3"/>
  <c r="A573" i="3"/>
  <c r="CY573" i="3"/>
  <c r="CZ573" i="3"/>
  <c r="DB573" i="3" s="1"/>
  <c r="DA573" i="3"/>
  <c r="DC573" i="3"/>
  <c r="A574" i="3"/>
  <c r="CY574" i="3"/>
  <c r="CZ574" i="3"/>
  <c r="DB574" i="3" s="1"/>
  <c r="DA574" i="3"/>
  <c r="DC574" i="3"/>
  <c r="A575" i="3"/>
  <c r="CY575" i="3"/>
  <c r="CZ575" i="3"/>
  <c r="DB575" i="3" s="1"/>
  <c r="DA575" i="3"/>
  <c r="DC575" i="3"/>
  <c r="A576" i="3"/>
  <c r="CY576" i="3"/>
  <c r="CZ576" i="3"/>
  <c r="DA576" i="3"/>
  <c r="DB576" i="3"/>
  <c r="DC576" i="3"/>
  <c r="A577" i="3"/>
  <c r="CY577" i="3"/>
  <c r="CZ577" i="3"/>
  <c r="DB577" i="3" s="1"/>
  <c r="DA577" i="3"/>
  <c r="DC577" i="3"/>
  <c r="A578" i="3"/>
  <c r="CY578" i="3"/>
  <c r="CZ578" i="3"/>
  <c r="DB578" i="3" s="1"/>
  <c r="DA578" i="3"/>
  <c r="DC578" i="3"/>
  <c r="A579" i="3"/>
  <c r="CY579" i="3"/>
  <c r="CZ579" i="3"/>
  <c r="DA579" i="3"/>
  <c r="DB579" i="3"/>
  <c r="DC579" i="3"/>
  <c r="A580" i="3"/>
  <c r="CY580" i="3"/>
  <c r="CZ580" i="3"/>
  <c r="DA580" i="3"/>
  <c r="DB580" i="3"/>
  <c r="DC580" i="3"/>
  <c r="A581" i="3"/>
  <c r="CY581" i="3"/>
  <c r="CZ581" i="3"/>
  <c r="DB581" i="3" s="1"/>
  <c r="DA581" i="3"/>
  <c r="DC581" i="3"/>
  <c r="A582" i="3"/>
  <c r="CY582" i="3"/>
  <c r="CZ582" i="3"/>
  <c r="DB582" i="3" s="1"/>
  <c r="DA582" i="3"/>
  <c r="DC582" i="3"/>
  <c r="A583" i="3"/>
  <c r="CY583" i="3"/>
  <c r="CZ583" i="3"/>
  <c r="DB583" i="3" s="1"/>
  <c r="DA583" i="3"/>
  <c r="DC583" i="3"/>
  <c r="A584" i="3"/>
  <c r="CY584" i="3"/>
  <c r="CZ584" i="3"/>
  <c r="DA584" i="3"/>
  <c r="DB584" i="3"/>
  <c r="DC584" i="3"/>
  <c r="A585" i="3"/>
  <c r="CY585" i="3"/>
  <c r="CZ585" i="3"/>
  <c r="DA585" i="3"/>
  <c r="DB585" i="3"/>
  <c r="DC585" i="3"/>
  <c r="A586" i="3"/>
  <c r="CY586" i="3"/>
  <c r="CZ586" i="3"/>
  <c r="DB586" i="3" s="1"/>
  <c r="DA586" i="3"/>
  <c r="DC586" i="3"/>
  <c r="A587" i="3"/>
  <c r="CY587" i="3"/>
  <c r="CZ587" i="3"/>
  <c r="DA587" i="3"/>
  <c r="DB587" i="3"/>
  <c r="DC587" i="3"/>
  <c r="A588" i="3"/>
  <c r="CY588" i="3"/>
  <c r="CZ588" i="3"/>
  <c r="DB588" i="3" s="1"/>
  <c r="DA588" i="3"/>
  <c r="DC588" i="3"/>
  <c r="A589" i="3"/>
  <c r="CY589" i="3"/>
  <c r="CZ589" i="3"/>
  <c r="DB589" i="3" s="1"/>
  <c r="DA589" i="3"/>
  <c r="DC589" i="3"/>
  <c r="A590" i="3"/>
  <c r="CY590" i="3"/>
  <c r="CZ590" i="3"/>
  <c r="DB590" i="3" s="1"/>
  <c r="DA590" i="3"/>
  <c r="DC590" i="3"/>
  <c r="A591" i="3"/>
  <c r="CY591" i="3"/>
  <c r="CZ591" i="3"/>
  <c r="DA591" i="3"/>
  <c r="DB591" i="3"/>
  <c r="DC591" i="3"/>
  <c r="A592" i="3"/>
  <c r="CY592" i="3"/>
  <c r="CZ592" i="3"/>
  <c r="DA592" i="3"/>
  <c r="DB592" i="3"/>
  <c r="DC592" i="3"/>
  <c r="A593" i="3"/>
  <c r="CY593" i="3"/>
  <c r="CZ593" i="3"/>
  <c r="DB593" i="3" s="1"/>
  <c r="DA593" i="3"/>
  <c r="DC593" i="3"/>
  <c r="A594" i="3"/>
  <c r="CY594" i="3"/>
  <c r="CZ594" i="3"/>
  <c r="DB594" i="3" s="1"/>
  <c r="DA594" i="3"/>
  <c r="DC594" i="3"/>
  <c r="A595" i="3"/>
  <c r="CY595" i="3"/>
  <c r="CZ595" i="3"/>
  <c r="DA595" i="3"/>
  <c r="DB595" i="3"/>
  <c r="DC595" i="3"/>
  <c r="A596" i="3"/>
  <c r="CY596" i="3"/>
  <c r="CZ596" i="3"/>
  <c r="DB596" i="3" s="1"/>
  <c r="DA596" i="3"/>
  <c r="DC596" i="3"/>
  <c r="A597" i="3"/>
  <c r="CY597" i="3"/>
  <c r="CZ597" i="3"/>
  <c r="DB597" i="3" s="1"/>
  <c r="DA597" i="3"/>
  <c r="DC597" i="3"/>
  <c r="A598" i="3"/>
  <c r="CY598" i="3"/>
  <c r="CZ598" i="3"/>
  <c r="DB598" i="3" s="1"/>
  <c r="DA598" i="3"/>
  <c r="DC598" i="3"/>
  <c r="A599" i="3"/>
  <c r="CY599" i="3"/>
  <c r="CZ599" i="3"/>
  <c r="DA599" i="3"/>
  <c r="DB599" i="3"/>
  <c r="DC599" i="3"/>
  <c r="A600" i="3"/>
  <c r="CY600" i="3"/>
  <c r="CZ600" i="3"/>
  <c r="DA600" i="3"/>
  <c r="DB600" i="3"/>
  <c r="DC600" i="3"/>
  <c r="A601" i="3"/>
  <c r="CY601" i="3"/>
  <c r="CZ601" i="3"/>
  <c r="DB601" i="3" s="1"/>
  <c r="DA601" i="3"/>
  <c r="DC601" i="3"/>
  <c r="A602" i="3"/>
  <c r="CY602" i="3"/>
  <c r="CZ602" i="3"/>
  <c r="DB602" i="3" s="1"/>
  <c r="DA602" i="3"/>
  <c r="DC602" i="3"/>
  <c r="A603" i="3"/>
  <c r="CY603" i="3"/>
  <c r="CZ603" i="3"/>
  <c r="DA603" i="3"/>
  <c r="DB603" i="3"/>
  <c r="DC603" i="3"/>
  <c r="A604" i="3"/>
  <c r="CY604" i="3"/>
  <c r="CZ604" i="3"/>
  <c r="DB604" i="3" s="1"/>
  <c r="DA604" i="3"/>
  <c r="DC604" i="3"/>
  <c r="A605" i="3"/>
  <c r="CY605" i="3"/>
  <c r="CZ605" i="3"/>
  <c r="DB605" i="3" s="1"/>
  <c r="DA605" i="3"/>
  <c r="DC605" i="3"/>
  <c r="A606" i="3"/>
  <c r="CY606" i="3"/>
  <c r="CZ606" i="3"/>
  <c r="DB606" i="3" s="1"/>
  <c r="DA606" i="3"/>
  <c r="DC606" i="3"/>
  <c r="A607" i="3"/>
  <c r="CY607" i="3"/>
  <c r="CZ607" i="3"/>
  <c r="DA607" i="3"/>
  <c r="DB607" i="3"/>
  <c r="DC607" i="3"/>
  <c r="A608" i="3"/>
  <c r="CY608" i="3"/>
  <c r="CZ608" i="3"/>
  <c r="DA608" i="3"/>
  <c r="DB608" i="3"/>
  <c r="DC608" i="3"/>
  <c r="A609" i="3"/>
  <c r="CY609" i="3"/>
  <c r="CZ609" i="3"/>
  <c r="DB609" i="3" s="1"/>
  <c r="DA609" i="3"/>
  <c r="DC609" i="3"/>
  <c r="A610" i="3"/>
  <c r="CY610" i="3"/>
  <c r="CZ610" i="3"/>
  <c r="DB610" i="3" s="1"/>
  <c r="DA610" i="3"/>
  <c r="DC610" i="3"/>
  <c r="A611" i="3"/>
  <c r="CY611" i="3"/>
  <c r="CZ611" i="3"/>
  <c r="DA611" i="3"/>
  <c r="DB611" i="3"/>
  <c r="DC611" i="3"/>
  <c r="A612" i="3"/>
  <c r="CY612" i="3"/>
  <c r="CZ612" i="3"/>
  <c r="DB612" i="3" s="1"/>
  <c r="DA612" i="3"/>
  <c r="DC612" i="3"/>
  <c r="A613" i="3"/>
  <c r="CY613" i="3"/>
  <c r="CZ613" i="3"/>
  <c r="DB613" i="3" s="1"/>
  <c r="DA613" i="3"/>
  <c r="DC613" i="3"/>
  <c r="A614" i="3"/>
  <c r="CY614" i="3"/>
  <c r="CZ614" i="3"/>
  <c r="DB614" i="3" s="1"/>
  <c r="DA614" i="3"/>
  <c r="DC614" i="3"/>
  <c r="A615" i="3"/>
  <c r="CY615" i="3"/>
  <c r="CZ615" i="3"/>
  <c r="DA615" i="3"/>
  <c r="DB615" i="3"/>
  <c r="DC615" i="3"/>
  <c r="A616" i="3"/>
  <c r="CY616" i="3"/>
  <c r="CZ616" i="3"/>
  <c r="DA616" i="3"/>
  <c r="DB616" i="3"/>
  <c r="DC616" i="3"/>
  <c r="A617" i="3"/>
  <c r="CY617" i="3"/>
  <c r="CZ617" i="3"/>
  <c r="DB617" i="3" s="1"/>
  <c r="DA617" i="3"/>
  <c r="DC617" i="3"/>
  <c r="A618" i="3"/>
  <c r="CY618" i="3"/>
  <c r="CZ618" i="3"/>
  <c r="DB618" i="3" s="1"/>
  <c r="DA618" i="3"/>
  <c r="DC618" i="3"/>
  <c r="A619" i="3"/>
  <c r="CY619" i="3"/>
  <c r="CZ619" i="3"/>
  <c r="DA619" i="3"/>
  <c r="DB619" i="3"/>
  <c r="DC619" i="3"/>
  <c r="A620" i="3"/>
  <c r="CY620" i="3"/>
  <c r="CZ620" i="3"/>
  <c r="DB620" i="3" s="1"/>
  <c r="DA620" i="3"/>
  <c r="DC620" i="3"/>
  <c r="A621" i="3"/>
  <c r="CY621" i="3"/>
  <c r="CZ621" i="3"/>
  <c r="DB621" i="3" s="1"/>
  <c r="DA621" i="3"/>
  <c r="DC621" i="3"/>
  <c r="A622" i="3"/>
  <c r="CY622" i="3"/>
  <c r="CZ622" i="3"/>
  <c r="DB622" i="3" s="1"/>
  <c r="DA622" i="3"/>
  <c r="DC622" i="3"/>
  <c r="A623" i="3"/>
  <c r="CY623" i="3"/>
  <c r="CZ623" i="3"/>
  <c r="DA623" i="3"/>
  <c r="DB623" i="3"/>
  <c r="DC623" i="3"/>
  <c r="A624" i="3"/>
  <c r="CY624" i="3"/>
  <c r="CZ624" i="3"/>
  <c r="DA624" i="3"/>
  <c r="DB624" i="3"/>
  <c r="DC624" i="3"/>
  <c r="A625" i="3"/>
  <c r="CY625" i="3"/>
  <c r="CZ625" i="3"/>
  <c r="DB625" i="3" s="1"/>
  <c r="DA625" i="3"/>
  <c r="DC625" i="3"/>
  <c r="A626" i="3"/>
  <c r="CY626" i="3"/>
  <c r="CZ626" i="3"/>
  <c r="DB626" i="3" s="1"/>
  <c r="DA626" i="3"/>
  <c r="DC626" i="3"/>
  <c r="A627" i="3"/>
  <c r="CY627" i="3"/>
  <c r="CZ627" i="3"/>
  <c r="DA627" i="3"/>
  <c r="DB627" i="3"/>
  <c r="DC627" i="3"/>
  <c r="A628" i="3"/>
  <c r="CY628" i="3"/>
  <c r="CZ628" i="3"/>
  <c r="DB628" i="3" s="1"/>
  <c r="DA628" i="3"/>
  <c r="DC628" i="3"/>
  <c r="A629" i="3"/>
  <c r="CY629" i="3"/>
  <c r="CZ629" i="3"/>
  <c r="DB629" i="3" s="1"/>
  <c r="DA629" i="3"/>
  <c r="DC629" i="3"/>
  <c r="A630" i="3"/>
  <c r="CY630" i="3"/>
  <c r="CZ630" i="3"/>
  <c r="DB630" i="3" s="1"/>
  <c r="DA630" i="3"/>
  <c r="DC630" i="3"/>
  <c r="A631" i="3"/>
  <c r="CY631" i="3"/>
  <c r="CZ631" i="3"/>
  <c r="DA631" i="3"/>
  <c r="DB631" i="3"/>
  <c r="DC631" i="3"/>
  <c r="A632" i="3"/>
  <c r="CY632" i="3"/>
  <c r="CZ632" i="3"/>
  <c r="DA632" i="3"/>
  <c r="DB632" i="3"/>
  <c r="DC632" i="3"/>
  <c r="A633" i="3"/>
  <c r="CY633" i="3"/>
  <c r="CZ633" i="3"/>
  <c r="DB633" i="3" s="1"/>
  <c r="DA633" i="3"/>
  <c r="DC633" i="3"/>
  <c r="A634" i="3"/>
  <c r="CY634" i="3"/>
  <c r="CZ634" i="3"/>
  <c r="DB634" i="3" s="1"/>
  <c r="DA634" i="3"/>
  <c r="DC634" i="3"/>
  <c r="A635" i="3"/>
  <c r="CY635" i="3"/>
  <c r="CZ635" i="3"/>
  <c r="DA635" i="3"/>
  <c r="DB635" i="3"/>
  <c r="DC635" i="3"/>
  <c r="A636" i="3"/>
  <c r="CY636" i="3"/>
  <c r="CZ636" i="3"/>
  <c r="DB636" i="3" s="1"/>
  <c r="DA636" i="3"/>
  <c r="DC636" i="3"/>
  <c r="A637" i="3"/>
  <c r="CY637" i="3"/>
  <c r="CZ637" i="3"/>
  <c r="DB637" i="3" s="1"/>
  <c r="DA637" i="3"/>
  <c r="DC637" i="3"/>
  <c r="A638" i="3"/>
  <c r="CY638" i="3"/>
  <c r="CZ638" i="3"/>
  <c r="DB638" i="3" s="1"/>
  <c r="DA638" i="3"/>
  <c r="DC638" i="3"/>
  <c r="A639" i="3"/>
  <c r="CY639" i="3"/>
  <c r="CZ639" i="3"/>
  <c r="DA639" i="3"/>
  <c r="DB639" i="3"/>
  <c r="DC639" i="3"/>
  <c r="A640" i="3"/>
  <c r="CY640" i="3"/>
  <c r="CZ640" i="3"/>
  <c r="DA640" i="3"/>
  <c r="DB640" i="3"/>
  <c r="DC640" i="3"/>
  <c r="A641" i="3"/>
  <c r="CY641" i="3"/>
  <c r="CZ641" i="3"/>
  <c r="DB641" i="3" s="1"/>
  <c r="DA641" i="3"/>
  <c r="DC641" i="3"/>
  <c r="A642" i="3"/>
  <c r="CY642" i="3"/>
  <c r="CZ642" i="3"/>
  <c r="DB642" i="3" s="1"/>
  <c r="DA642" i="3"/>
  <c r="DC642" i="3"/>
  <c r="A643" i="3"/>
  <c r="CY643" i="3"/>
  <c r="CZ643" i="3"/>
  <c r="DA643" i="3"/>
  <c r="DB643" i="3"/>
  <c r="DC643" i="3"/>
  <c r="A644" i="3"/>
  <c r="CY644" i="3"/>
  <c r="CZ644" i="3"/>
  <c r="DB644" i="3" s="1"/>
  <c r="DA644" i="3"/>
  <c r="DC644" i="3"/>
  <c r="A645" i="3"/>
  <c r="CX645" i="3"/>
  <c r="CY645" i="3"/>
  <c r="CZ645" i="3"/>
  <c r="DB645" i="3" s="1"/>
  <c r="DA645" i="3"/>
  <c r="DC645" i="3"/>
  <c r="A646" i="3"/>
  <c r="CX646" i="3"/>
  <c r="CY646" i="3"/>
  <c r="CZ646" i="3"/>
  <c r="DB646" i="3" s="1"/>
  <c r="DA646" i="3"/>
  <c r="DC646" i="3"/>
  <c r="A647" i="3"/>
  <c r="CX647" i="3"/>
  <c r="CY647" i="3"/>
  <c r="CZ647" i="3"/>
  <c r="DA647" i="3"/>
  <c r="DB647" i="3"/>
  <c r="DC647" i="3"/>
  <c r="A648" i="3"/>
  <c r="CX648" i="3"/>
  <c r="CY648" i="3"/>
  <c r="CZ648" i="3"/>
  <c r="DA648" i="3"/>
  <c r="DB648" i="3"/>
  <c r="DC648" i="3"/>
  <c r="A649" i="3"/>
  <c r="CY649" i="3"/>
  <c r="CZ649" i="3"/>
  <c r="DB649" i="3" s="1"/>
  <c r="DA649" i="3"/>
  <c r="DC649" i="3"/>
  <c r="A650" i="3"/>
  <c r="CY650" i="3"/>
  <c r="CZ650" i="3"/>
  <c r="DB650" i="3" s="1"/>
  <c r="DA650" i="3"/>
  <c r="DC650" i="3"/>
  <c r="A651" i="3"/>
  <c r="CY651" i="3"/>
  <c r="CZ651" i="3"/>
  <c r="DA651" i="3"/>
  <c r="DB651" i="3"/>
  <c r="DC651" i="3"/>
  <c r="A652" i="3"/>
  <c r="CY652" i="3"/>
  <c r="CZ652" i="3"/>
  <c r="DB652" i="3" s="1"/>
  <c r="DA652" i="3"/>
  <c r="DC652" i="3"/>
  <c r="A653" i="3"/>
  <c r="CY653" i="3"/>
  <c r="CZ653" i="3"/>
  <c r="DB653" i="3" s="1"/>
  <c r="DA653" i="3"/>
  <c r="DC653" i="3"/>
  <c r="A654" i="3"/>
  <c r="CY654" i="3"/>
  <c r="CZ654" i="3"/>
  <c r="DB654" i="3" s="1"/>
  <c r="DA654" i="3"/>
  <c r="DC654" i="3"/>
  <c r="A655" i="3"/>
  <c r="CY655" i="3"/>
  <c r="CZ655" i="3"/>
  <c r="DA655" i="3"/>
  <c r="DB655" i="3"/>
  <c r="DC655" i="3"/>
  <c r="A656" i="3"/>
  <c r="CY656" i="3"/>
  <c r="CZ656" i="3"/>
  <c r="DA656" i="3"/>
  <c r="DB656" i="3"/>
  <c r="DC656" i="3"/>
  <c r="A657" i="3"/>
  <c r="CY657" i="3"/>
  <c r="CZ657" i="3"/>
  <c r="DB657" i="3" s="1"/>
  <c r="DA657" i="3"/>
  <c r="DC657" i="3"/>
  <c r="A658" i="3"/>
  <c r="CY658" i="3"/>
  <c r="CZ658" i="3"/>
  <c r="DB658" i="3" s="1"/>
  <c r="DA658" i="3"/>
  <c r="DC658" i="3"/>
  <c r="A659" i="3"/>
  <c r="CY659" i="3"/>
  <c r="CZ659" i="3"/>
  <c r="DA659" i="3"/>
  <c r="DB659" i="3"/>
  <c r="DC659" i="3"/>
  <c r="A660" i="3"/>
  <c r="CY660" i="3"/>
  <c r="CZ660" i="3"/>
  <c r="DB660" i="3" s="1"/>
  <c r="DA660" i="3"/>
  <c r="DC660" i="3"/>
  <c r="A661" i="3"/>
  <c r="CY661" i="3"/>
  <c r="CZ661" i="3"/>
  <c r="DB661" i="3" s="1"/>
  <c r="DA661" i="3"/>
  <c r="DC661" i="3"/>
  <c r="A662" i="3"/>
  <c r="CY662" i="3"/>
  <c r="CZ662" i="3"/>
  <c r="DB662" i="3" s="1"/>
  <c r="DA662" i="3"/>
  <c r="DC662" i="3"/>
  <c r="A663" i="3"/>
  <c r="CY663" i="3"/>
  <c r="CZ663" i="3"/>
  <c r="DA663" i="3"/>
  <c r="DB663" i="3"/>
  <c r="DC663" i="3"/>
  <c r="A664" i="3"/>
  <c r="CY664" i="3"/>
  <c r="CZ664" i="3"/>
  <c r="DA664" i="3"/>
  <c r="DB664" i="3"/>
  <c r="DC664" i="3"/>
  <c r="A665" i="3"/>
  <c r="CY665" i="3"/>
  <c r="CZ665" i="3"/>
  <c r="DB665" i="3" s="1"/>
  <c r="DA665" i="3"/>
  <c r="DC665" i="3"/>
  <c r="A666" i="3"/>
  <c r="CY666" i="3"/>
  <c r="CZ666" i="3"/>
  <c r="DB666" i="3" s="1"/>
  <c r="DA666" i="3"/>
  <c r="DC666" i="3"/>
  <c r="A667" i="3"/>
  <c r="CY667" i="3"/>
  <c r="CZ667" i="3"/>
  <c r="DA667" i="3"/>
  <c r="DB667" i="3"/>
  <c r="DC667" i="3"/>
  <c r="A668" i="3"/>
  <c r="CY668" i="3"/>
  <c r="CZ668" i="3"/>
  <c r="DB668" i="3" s="1"/>
  <c r="DA668" i="3"/>
  <c r="DC668" i="3"/>
  <c r="A669" i="3"/>
  <c r="CY669" i="3"/>
  <c r="CZ669" i="3"/>
  <c r="DB669" i="3" s="1"/>
  <c r="DA669" i="3"/>
  <c r="DC669" i="3"/>
  <c r="A670" i="3"/>
  <c r="CY670" i="3"/>
  <c r="CZ670" i="3"/>
  <c r="DB670" i="3" s="1"/>
  <c r="DA670" i="3"/>
  <c r="DC670" i="3"/>
  <c r="A671" i="3"/>
  <c r="CY671" i="3"/>
  <c r="CZ671" i="3"/>
  <c r="DA671" i="3"/>
  <c r="DB671" i="3"/>
  <c r="DC671" i="3"/>
  <c r="A672" i="3"/>
  <c r="CY672" i="3"/>
  <c r="CZ672" i="3"/>
  <c r="DA672" i="3"/>
  <c r="DB672" i="3"/>
  <c r="DC672" i="3"/>
  <c r="A673" i="3"/>
  <c r="CY673" i="3"/>
  <c r="CZ673" i="3"/>
  <c r="DB673" i="3" s="1"/>
  <c r="DA673" i="3"/>
  <c r="DC673" i="3"/>
  <c r="A674" i="3"/>
  <c r="CY674" i="3"/>
  <c r="CZ674" i="3"/>
  <c r="DB674" i="3" s="1"/>
  <c r="DA674" i="3"/>
  <c r="DC674" i="3"/>
  <c r="A675" i="3"/>
  <c r="CY675" i="3"/>
  <c r="CZ675" i="3"/>
  <c r="DA675" i="3"/>
  <c r="DB675" i="3"/>
  <c r="DC675" i="3"/>
  <c r="A676" i="3"/>
  <c r="CY676" i="3"/>
  <c r="CZ676" i="3"/>
  <c r="DB676" i="3" s="1"/>
  <c r="DA676" i="3"/>
  <c r="DC676" i="3"/>
  <c r="A677" i="3"/>
  <c r="CY677" i="3"/>
  <c r="CZ677" i="3"/>
  <c r="DB677" i="3" s="1"/>
  <c r="DA677" i="3"/>
  <c r="DC677" i="3"/>
  <c r="A678" i="3"/>
  <c r="CY678" i="3"/>
  <c r="CZ678" i="3"/>
  <c r="DB678" i="3" s="1"/>
  <c r="DA678" i="3"/>
  <c r="DC678" i="3"/>
  <c r="A679" i="3"/>
  <c r="CY679" i="3"/>
  <c r="CZ679" i="3"/>
  <c r="DA679" i="3"/>
  <c r="DB679" i="3"/>
  <c r="DC679" i="3"/>
  <c r="A680" i="3"/>
  <c r="CY680" i="3"/>
  <c r="CZ680" i="3"/>
  <c r="DA680" i="3"/>
  <c r="DB680" i="3"/>
  <c r="DC680" i="3"/>
  <c r="A681" i="3"/>
  <c r="CY681" i="3"/>
  <c r="CZ681" i="3"/>
  <c r="DB681" i="3" s="1"/>
  <c r="DA681" i="3"/>
  <c r="DC681" i="3"/>
  <c r="A682" i="3"/>
  <c r="CY682" i="3"/>
  <c r="CZ682" i="3"/>
  <c r="DB682" i="3" s="1"/>
  <c r="DA682" i="3"/>
  <c r="DC682" i="3"/>
  <c r="A683" i="3"/>
  <c r="CY683" i="3"/>
  <c r="CZ683" i="3"/>
  <c r="DA683" i="3"/>
  <c r="DB683" i="3"/>
  <c r="DC683" i="3"/>
  <c r="A684" i="3"/>
  <c r="CY684" i="3"/>
  <c r="CZ684" i="3"/>
  <c r="DB684" i="3" s="1"/>
  <c r="DA684" i="3"/>
  <c r="DC684" i="3"/>
  <c r="A685" i="3"/>
  <c r="CX685" i="3"/>
  <c r="CY685" i="3"/>
  <c r="CZ685" i="3"/>
  <c r="DB685" i="3" s="1"/>
  <c r="DA685" i="3"/>
  <c r="DC685" i="3"/>
  <c r="A686" i="3"/>
  <c r="CX686" i="3"/>
  <c r="CY686" i="3"/>
  <c r="CZ686" i="3"/>
  <c r="DB686" i="3" s="1"/>
  <c r="DA686" i="3"/>
  <c r="DC686" i="3"/>
  <c r="A687" i="3"/>
  <c r="CX687" i="3"/>
  <c r="CY687" i="3"/>
  <c r="CZ687" i="3"/>
  <c r="DA687" i="3"/>
  <c r="DB687" i="3"/>
  <c r="DC687" i="3"/>
  <c r="A688" i="3"/>
  <c r="CX688" i="3"/>
  <c r="CY688" i="3"/>
  <c r="CZ688" i="3"/>
  <c r="DA688" i="3"/>
  <c r="DB688" i="3"/>
  <c r="DC688" i="3"/>
  <c r="A689" i="3"/>
  <c r="CX689" i="3"/>
  <c r="CY689" i="3"/>
  <c r="CZ689" i="3"/>
  <c r="DB689" i="3" s="1"/>
  <c r="DA689" i="3"/>
  <c r="DC689" i="3"/>
  <c r="A690" i="3"/>
  <c r="CX690" i="3"/>
  <c r="CY690" i="3"/>
  <c r="CZ690" i="3"/>
  <c r="DB690" i="3" s="1"/>
  <c r="DA690" i="3"/>
  <c r="DC690" i="3"/>
  <c r="A691" i="3"/>
  <c r="CX691" i="3"/>
  <c r="CY691" i="3"/>
  <c r="CZ691" i="3"/>
  <c r="DA691" i="3"/>
  <c r="DB691" i="3"/>
  <c r="DC691" i="3"/>
  <c r="A692" i="3"/>
  <c r="CX692" i="3"/>
  <c r="CY692" i="3"/>
  <c r="CZ692" i="3"/>
  <c r="DB692" i="3" s="1"/>
  <c r="DA692" i="3"/>
  <c r="DC692" i="3"/>
  <c r="A693" i="3"/>
  <c r="CX693" i="3"/>
  <c r="CY693" i="3"/>
  <c r="CZ693" i="3"/>
  <c r="DB693" i="3" s="1"/>
  <c r="DA693" i="3"/>
  <c r="DC693" i="3"/>
  <c r="A694" i="3"/>
  <c r="CX694" i="3"/>
  <c r="CY694" i="3"/>
  <c r="CZ694" i="3"/>
  <c r="DB694" i="3" s="1"/>
  <c r="DA694" i="3"/>
  <c r="DC694" i="3"/>
  <c r="A695" i="3"/>
  <c r="CX695" i="3"/>
  <c r="CY695" i="3"/>
  <c r="CZ695" i="3"/>
  <c r="DA695" i="3"/>
  <c r="DB695" i="3"/>
  <c r="DC695" i="3"/>
  <c r="A696" i="3"/>
  <c r="CX696" i="3"/>
  <c r="CY696" i="3"/>
  <c r="CZ696" i="3"/>
  <c r="DA696" i="3"/>
  <c r="DB696" i="3"/>
  <c r="DC696" i="3"/>
  <c r="A697" i="3"/>
  <c r="CX697" i="3"/>
  <c r="CY697" i="3"/>
  <c r="CZ697" i="3"/>
  <c r="DB697" i="3" s="1"/>
  <c r="DA697" i="3"/>
  <c r="DC697" i="3"/>
  <c r="A698" i="3"/>
  <c r="CX698" i="3"/>
  <c r="CY698" i="3"/>
  <c r="CZ698" i="3"/>
  <c r="DB698" i="3" s="1"/>
  <c r="DA698" i="3"/>
  <c r="DC698" i="3"/>
  <c r="A699" i="3"/>
  <c r="CX699" i="3"/>
  <c r="CY699" i="3"/>
  <c r="CZ699" i="3"/>
  <c r="DA699" i="3"/>
  <c r="DB699" i="3"/>
  <c r="DC699" i="3"/>
  <c r="A700" i="3"/>
  <c r="CX700" i="3"/>
  <c r="CY700" i="3"/>
  <c r="CZ700" i="3"/>
  <c r="DB700" i="3" s="1"/>
  <c r="DA700" i="3"/>
  <c r="DC700" i="3"/>
  <c r="A701" i="3"/>
  <c r="CX701" i="3"/>
  <c r="CY701" i="3"/>
  <c r="CZ701" i="3"/>
  <c r="DB701" i="3" s="1"/>
  <c r="DA701" i="3"/>
  <c r="DC701" i="3"/>
  <c r="A702" i="3"/>
  <c r="CX702" i="3"/>
  <c r="CY702" i="3"/>
  <c r="CZ702" i="3"/>
  <c r="DB702" i="3" s="1"/>
  <c r="DA702" i="3"/>
  <c r="DC702" i="3"/>
  <c r="A703" i="3"/>
  <c r="CX703" i="3"/>
  <c r="CY703" i="3"/>
  <c r="CZ703" i="3"/>
  <c r="DA703" i="3"/>
  <c r="DB703" i="3"/>
  <c r="DC703" i="3"/>
  <c r="A704" i="3"/>
  <c r="CX704" i="3"/>
  <c r="CY704" i="3"/>
  <c r="CZ704" i="3"/>
  <c r="DA704" i="3"/>
  <c r="DB704" i="3"/>
  <c r="DC704" i="3"/>
  <c r="A705" i="3"/>
  <c r="CX705" i="3"/>
  <c r="CY705" i="3"/>
  <c r="CZ705" i="3"/>
  <c r="DB705" i="3" s="1"/>
  <c r="DA705" i="3"/>
  <c r="DC705" i="3"/>
  <c r="A706" i="3"/>
  <c r="CX706" i="3"/>
  <c r="CY706" i="3"/>
  <c r="CZ706" i="3"/>
  <c r="DA706" i="3"/>
  <c r="DB706" i="3"/>
  <c r="DC706" i="3"/>
  <c r="A707" i="3"/>
  <c r="CX707" i="3"/>
  <c r="CY707" i="3"/>
  <c r="CZ707" i="3"/>
  <c r="DA707" i="3"/>
  <c r="DB707" i="3"/>
  <c r="DC707" i="3"/>
  <c r="A708" i="3"/>
  <c r="CX708" i="3"/>
  <c r="CY708" i="3"/>
  <c r="CZ708" i="3"/>
  <c r="DB708" i="3" s="1"/>
  <c r="DA708" i="3"/>
  <c r="DC708" i="3"/>
  <c r="A709" i="3"/>
  <c r="CX709" i="3"/>
  <c r="CY709" i="3"/>
  <c r="CZ709" i="3"/>
  <c r="DB709" i="3" s="1"/>
  <c r="DA709" i="3"/>
  <c r="DC709" i="3"/>
  <c r="A710" i="3"/>
  <c r="CX710" i="3"/>
  <c r="CY710" i="3"/>
  <c r="CZ710" i="3"/>
  <c r="DB710" i="3" s="1"/>
  <c r="DA710" i="3"/>
  <c r="DC710" i="3"/>
  <c r="A711" i="3"/>
  <c r="CX711" i="3"/>
  <c r="CY711" i="3"/>
  <c r="CZ711" i="3"/>
  <c r="DA711" i="3"/>
  <c r="DB711" i="3"/>
  <c r="DC711" i="3"/>
  <c r="A712" i="3"/>
  <c r="CX712" i="3"/>
  <c r="CY712" i="3"/>
  <c r="CZ712" i="3"/>
  <c r="DA712" i="3"/>
  <c r="DB712" i="3"/>
  <c r="DC712" i="3"/>
  <c r="A713" i="3"/>
  <c r="CX713" i="3"/>
  <c r="CY713" i="3"/>
  <c r="CZ713" i="3"/>
  <c r="DB713" i="3" s="1"/>
  <c r="DA713" i="3"/>
  <c r="DC713" i="3"/>
  <c r="A714" i="3"/>
  <c r="CX714" i="3"/>
  <c r="CY714" i="3"/>
  <c r="CZ714" i="3"/>
  <c r="DA714" i="3"/>
  <c r="DB714" i="3"/>
  <c r="DC714" i="3"/>
  <c r="A715" i="3"/>
  <c r="CX715" i="3"/>
  <c r="CY715" i="3"/>
  <c r="CZ715" i="3"/>
  <c r="DA715" i="3"/>
  <c r="DB715" i="3"/>
  <c r="DC715" i="3"/>
  <c r="A716" i="3"/>
  <c r="CX716" i="3"/>
  <c r="CY716" i="3"/>
  <c r="CZ716" i="3"/>
  <c r="DB716" i="3" s="1"/>
  <c r="DA716" i="3"/>
  <c r="DC716" i="3"/>
  <c r="A717" i="3"/>
  <c r="CX717" i="3"/>
  <c r="CY717" i="3"/>
  <c r="CZ717" i="3"/>
  <c r="DB717" i="3" s="1"/>
  <c r="DA717" i="3"/>
  <c r="DC717" i="3"/>
  <c r="A718" i="3"/>
  <c r="CX718" i="3"/>
  <c r="CY718" i="3"/>
  <c r="CZ718" i="3"/>
  <c r="DB718" i="3" s="1"/>
  <c r="DA718" i="3"/>
  <c r="DC718" i="3"/>
  <c r="A719" i="3"/>
  <c r="CX719" i="3"/>
  <c r="CY719" i="3"/>
  <c r="CZ719" i="3"/>
  <c r="DA719" i="3"/>
  <c r="DB719" i="3"/>
  <c r="DC719" i="3"/>
  <c r="A720" i="3"/>
  <c r="CX720" i="3"/>
  <c r="CY720" i="3"/>
  <c r="CZ720" i="3"/>
  <c r="DA720" i="3"/>
  <c r="DB720" i="3"/>
  <c r="DC720" i="3"/>
  <c r="A721" i="3"/>
  <c r="CY721" i="3"/>
  <c r="CZ721" i="3"/>
  <c r="DB721" i="3" s="1"/>
  <c r="DA721" i="3"/>
  <c r="DC721" i="3"/>
  <c r="A722" i="3"/>
  <c r="CY722" i="3"/>
  <c r="CZ722" i="3"/>
  <c r="DA722" i="3"/>
  <c r="DB722" i="3"/>
  <c r="DC722" i="3"/>
  <c r="A723" i="3"/>
  <c r="CY723" i="3"/>
  <c r="CZ723" i="3"/>
  <c r="DA723" i="3"/>
  <c r="DB723" i="3"/>
  <c r="DC723" i="3"/>
  <c r="A724" i="3"/>
  <c r="CY724" i="3"/>
  <c r="CZ724" i="3"/>
  <c r="DA724" i="3"/>
  <c r="DB724" i="3"/>
  <c r="DC724" i="3"/>
  <c r="A725" i="3"/>
  <c r="CY725" i="3"/>
  <c r="CZ725" i="3"/>
  <c r="DB725" i="3" s="1"/>
  <c r="DA725" i="3"/>
  <c r="DC725" i="3"/>
  <c r="A726" i="3"/>
  <c r="CY726" i="3"/>
  <c r="CZ726" i="3"/>
  <c r="DB726" i="3" s="1"/>
  <c r="DA726" i="3"/>
  <c r="DC726" i="3"/>
  <c r="A727" i="3"/>
  <c r="CY727" i="3"/>
  <c r="CZ727" i="3"/>
  <c r="DA727" i="3"/>
  <c r="DB727" i="3"/>
  <c r="DC727" i="3"/>
  <c r="A728" i="3"/>
  <c r="CY728" i="3"/>
  <c r="CZ728" i="3"/>
  <c r="DA728" i="3"/>
  <c r="DB728" i="3"/>
  <c r="DC728" i="3"/>
  <c r="A729" i="3"/>
  <c r="CY729" i="3"/>
  <c r="CZ729" i="3"/>
  <c r="DB729" i="3" s="1"/>
  <c r="DA729" i="3"/>
  <c r="DC729" i="3"/>
  <c r="A730" i="3"/>
  <c r="CY730" i="3"/>
  <c r="CZ730" i="3"/>
  <c r="DA730" i="3"/>
  <c r="DB730" i="3"/>
  <c r="DC730" i="3"/>
  <c r="A731" i="3"/>
  <c r="CY731" i="3"/>
  <c r="CZ731" i="3"/>
  <c r="DA731" i="3"/>
  <c r="DB731" i="3"/>
  <c r="DC731" i="3"/>
  <c r="A732" i="3"/>
  <c r="CY732" i="3"/>
  <c r="CZ732" i="3"/>
  <c r="DA732" i="3"/>
  <c r="DB732" i="3"/>
  <c r="DC732" i="3"/>
  <c r="A733" i="3"/>
  <c r="CY733" i="3"/>
  <c r="CZ733" i="3"/>
  <c r="DB733" i="3" s="1"/>
  <c r="DA733" i="3"/>
  <c r="DC733" i="3"/>
  <c r="A734" i="3"/>
  <c r="CY734" i="3"/>
  <c r="CZ734" i="3"/>
  <c r="DB734" i="3" s="1"/>
  <c r="DA734" i="3"/>
  <c r="DC734" i="3"/>
  <c r="A735" i="3"/>
  <c r="CY735" i="3"/>
  <c r="CZ735" i="3"/>
  <c r="DA735" i="3"/>
  <c r="DB735" i="3"/>
  <c r="DC735" i="3"/>
  <c r="A736" i="3"/>
  <c r="CY736" i="3"/>
  <c r="CZ736" i="3"/>
  <c r="DA736" i="3"/>
  <c r="DB736" i="3"/>
  <c r="DC736" i="3"/>
  <c r="A737" i="3"/>
  <c r="CY737" i="3"/>
  <c r="CZ737" i="3"/>
  <c r="DB737" i="3" s="1"/>
  <c r="DA737" i="3"/>
  <c r="DC737" i="3"/>
  <c r="A738" i="3"/>
  <c r="CY738" i="3"/>
  <c r="CZ738" i="3"/>
  <c r="DA738" i="3"/>
  <c r="DB738" i="3"/>
  <c r="DC738" i="3"/>
  <c r="A739" i="3"/>
  <c r="CY739" i="3"/>
  <c r="CZ739" i="3"/>
  <c r="DA739" i="3"/>
  <c r="DB739" i="3"/>
  <c r="DC739" i="3"/>
  <c r="A740" i="3"/>
  <c r="CY740" i="3"/>
  <c r="CZ740" i="3"/>
  <c r="DA740" i="3"/>
  <c r="DB740" i="3"/>
  <c r="DC740" i="3"/>
  <c r="A741" i="3"/>
  <c r="CY741" i="3"/>
  <c r="CZ741" i="3"/>
  <c r="DB741" i="3" s="1"/>
  <c r="DA741" i="3"/>
  <c r="DC741" i="3"/>
  <c r="A742" i="3"/>
  <c r="CY742" i="3"/>
  <c r="CZ742" i="3"/>
  <c r="DB742" i="3" s="1"/>
  <c r="DA742" i="3"/>
  <c r="DC742" i="3"/>
  <c r="A743" i="3"/>
  <c r="CY743" i="3"/>
  <c r="CZ743" i="3"/>
  <c r="DA743" i="3"/>
  <c r="DB743" i="3"/>
  <c r="DC743" i="3"/>
  <c r="A744" i="3"/>
  <c r="CY744" i="3"/>
  <c r="CZ744" i="3"/>
  <c r="DA744" i="3"/>
  <c r="DB744" i="3"/>
  <c r="DC744" i="3"/>
  <c r="A745" i="3"/>
  <c r="CY745" i="3"/>
  <c r="CZ745" i="3"/>
  <c r="DB745" i="3" s="1"/>
  <c r="DA745" i="3"/>
  <c r="DC745" i="3"/>
  <c r="A746" i="3"/>
  <c r="CY746" i="3"/>
  <c r="CZ746" i="3"/>
  <c r="DA746" i="3"/>
  <c r="DB746" i="3"/>
  <c r="DC746" i="3"/>
  <c r="A747" i="3"/>
  <c r="CY747" i="3"/>
  <c r="CZ747" i="3"/>
  <c r="DA747" i="3"/>
  <c r="DB747" i="3"/>
  <c r="DC747" i="3"/>
  <c r="A748" i="3"/>
  <c r="CY748" i="3"/>
  <c r="CZ748" i="3"/>
  <c r="DA748" i="3"/>
  <c r="DB748" i="3"/>
  <c r="DC748" i="3"/>
  <c r="A749" i="3"/>
  <c r="CY749" i="3"/>
  <c r="CZ749" i="3"/>
  <c r="DB749" i="3" s="1"/>
  <c r="DA749" i="3"/>
  <c r="DC749" i="3"/>
  <c r="A750" i="3"/>
  <c r="CY750" i="3"/>
  <c r="CZ750" i="3"/>
  <c r="DB750" i="3" s="1"/>
  <c r="DA750" i="3"/>
  <c r="DC750" i="3"/>
  <c r="A751" i="3"/>
  <c r="CY751" i="3"/>
  <c r="CZ751" i="3"/>
  <c r="DA751" i="3"/>
  <c r="DB751" i="3"/>
  <c r="DC751" i="3"/>
  <c r="A752" i="3"/>
  <c r="CY752" i="3"/>
  <c r="CZ752" i="3"/>
  <c r="DA752" i="3"/>
  <c r="DB752" i="3"/>
  <c r="DC752" i="3"/>
  <c r="A753" i="3"/>
  <c r="CY753" i="3"/>
  <c r="CZ753" i="3"/>
  <c r="DB753" i="3" s="1"/>
  <c r="DA753" i="3"/>
  <c r="DC753" i="3"/>
  <c r="A754" i="3"/>
  <c r="CY754" i="3"/>
  <c r="CZ754" i="3"/>
  <c r="DA754" i="3"/>
  <c r="DB754" i="3"/>
  <c r="DC754" i="3"/>
  <c r="A755" i="3"/>
  <c r="CY755" i="3"/>
  <c r="CZ755" i="3"/>
  <c r="DA755" i="3"/>
  <c r="DB755" i="3"/>
  <c r="DC755" i="3"/>
  <c r="A756" i="3"/>
  <c r="CY756" i="3"/>
  <c r="CZ756" i="3"/>
  <c r="DA756" i="3"/>
  <c r="DB756" i="3"/>
  <c r="DC756" i="3"/>
  <c r="A757" i="3"/>
  <c r="CY757" i="3"/>
  <c r="CZ757" i="3"/>
  <c r="DB757" i="3" s="1"/>
  <c r="DA757" i="3"/>
  <c r="DC757" i="3"/>
  <c r="A758" i="3"/>
  <c r="CY758" i="3"/>
  <c r="CZ758" i="3"/>
  <c r="DB758" i="3" s="1"/>
  <c r="DA758" i="3"/>
  <c r="DC758" i="3"/>
  <c r="A759" i="3"/>
  <c r="CY759" i="3"/>
  <c r="CZ759" i="3"/>
  <c r="DA759" i="3"/>
  <c r="DB759" i="3"/>
  <c r="DC759" i="3"/>
  <c r="A760" i="3"/>
  <c r="CY760" i="3"/>
  <c r="CZ760" i="3"/>
  <c r="DA760" i="3"/>
  <c r="DB760" i="3"/>
  <c r="DC760" i="3"/>
  <c r="A761" i="3"/>
  <c r="CY761" i="3"/>
  <c r="CZ761" i="3"/>
  <c r="DB761" i="3" s="1"/>
  <c r="DA761" i="3"/>
  <c r="DC761" i="3"/>
  <c r="A762" i="3"/>
  <c r="CY762" i="3"/>
  <c r="CZ762" i="3"/>
  <c r="DA762" i="3"/>
  <c r="DB762" i="3"/>
  <c r="DC762" i="3"/>
  <c r="A763" i="3"/>
  <c r="CY763" i="3"/>
  <c r="CZ763" i="3"/>
  <c r="DA763" i="3"/>
  <c r="DB763" i="3"/>
  <c r="DC763" i="3"/>
  <c r="A764" i="3"/>
  <c r="CY764" i="3"/>
  <c r="CZ764" i="3"/>
  <c r="DA764" i="3"/>
  <c r="DB764" i="3"/>
  <c r="DC764" i="3"/>
  <c r="A765" i="3"/>
  <c r="CY765" i="3"/>
  <c r="CZ765" i="3"/>
  <c r="DB765" i="3" s="1"/>
  <c r="DA765" i="3"/>
  <c r="DC765" i="3"/>
  <c r="A766" i="3"/>
  <c r="CY766" i="3"/>
  <c r="CZ766" i="3"/>
  <c r="DB766" i="3" s="1"/>
  <c r="DA766" i="3"/>
  <c r="DC766" i="3"/>
  <c r="A767" i="3"/>
  <c r="CY767" i="3"/>
  <c r="CZ767" i="3"/>
  <c r="DA767" i="3"/>
  <c r="DB767" i="3"/>
  <c r="DC767" i="3"/>
  <c r="A768" i="3"/>
  <c r="CY768" i="3"/>
  <c r="CZ768" i="3"/>
  <c r="DA768" i="3"/>
  <c r="DB768" i="3"/>
  <c r="DC768" i="3"/>
  <c r="A769" i="3"/>
  <c r="CY769" i="3"/>
  <c r="CZ769" i="3"/>
  <c r="DB769" i="3" s="1"/>
  <c r="DA769" i="3"/>
  <c r="DC769" i="3"/>
  <c r="A770" i="3"/>
  <c r="CY770" i="3"/>
  <c r="CZ770" i="3"/>
  <c r="DA770" i="3"/>
  <c r="DB770" i="3"/>
  <c r="DC770" i="3"/>
  <c r="A771" i="3"/>
  <c r="CY771" i="3"/>
  <c r="CZ771" i="3"/>
  <c r="DA771" i="3"/>
  <c r="DB771" i="3"/>
  <c r="DC771" i="3"/>
  <c r="A772" i="3"/>
  <c r="CY772" i="3"/>
  <c r="CZ772" i="3"/>
  <c r="DA772" i="3"/>
  <c r="DB772" i="3"/>
  <c r="DC772" i="3"/>
  <c r="A773" i="3"/>
  <c r="CY773" i="3"/>
  <c r="CZ773" i="3"/>
  <c r="DB773" i="3" s="1"/>
  <c r="DA773" i="3"/>
  <c r="DC773" i="3"/>
  <c r="A774" i="3"/>
  <c r="CY774" i="3"/>
  <c r="CZ774" i="3"/>
  <c r="DB774" i="3" s="1"/>
  <c r="DA774" i="3"/>
  <c r="DC774" i="3"/>
  <c r="A775" i="3"/>
  <c r="CY775" i="3"/>
  <c r="CZ775" i="3"/>
  <c r="DA775" i="3"/>
  <c r="DB775" i="3"/>
  <c r="DC775" i="3"/>
  <c r="A776" i="3"/>
  <c r="CY776" i="3"/>
  <c r="CZ776" i="3"/>
  <c r="DA776" i="3"/>
  <c r="DB776" i="3"/>
  <c r="DC776" i="3"/>
  <c r="A777" i="3"/>
  <c r="CY777" i="3"/>
  <c r="CZ777" i="3"/>
  <c r="DB777" i="3" s="1"/>
  <c r="DA777" i="3"/>
  <c r="DC777" i="3"/>
  <c r="A778" i="3"/>
  <c r="CY778" i="3"/>
  <c r="CZ778" i="3"/>
  <c r="DA778" i="3"/>
  <c r="DB778" i="3"/>
  <c r="DC778" i="3"/>
  <c r="A779" i="3"/>
  <c r="CY779" i="3"/>
  <c r="CZ779" i="3"/>
  <c r="DA779" i="3"/>
  <c r="DB779" i="3"/>
  <c r="DC779" i="3"/>
  <c r="A780" i="3"/>
  <c r="CY780" i="3"/>
  <c r="CZ780" i="3"/>
  <c r="DA780" i="3"/>
  <c r="DB780" i="3"/>
  <c r="DC780" i="3"/>
  <c r="A781" i="3"/>
  <c r="CY781" i="3"/>
  <c r="CZ781" i="3"/>
  <c r="DB781" i="3" s="1"/>
  <c r="DA781" i="3"/>
  <c r="DC781" i="3"/>
  <c r="A782" i="3"/>
  <c r="CY782" i="3"/>
  <c r="CZ782" i="3"/>
  <c r="DB782" i="3" s="1"/>
  <c r="DA782" i="3"/>
  <c r="DC782" i="3"/>
  <c r="A783" i="3"/>
  <c r="CY783" i="3"/>
  <c r="CZ783" i="3"/>
  <c r="DA783" i="3"/>
  <c r="DB783" i="3"/>
  <c r="DC783" i="3"/>
  <c r="A784" i="3"/>
  <c r="CY784" i="3"/>
  <c r="CZ784" i="3"/>
  <c r="DA784" i="3"/>
  <c r="DB784" i="3"/>
  <c r="DC784" i="3"/>
  <c r="A785" i="3"/>
  <c r="CX785" i="3"/>
  <c r="CY785" i="3"/>
  <c r="CZ785" i="3"/>
  <c r="DB785" i="3" s="1"/>
  <c r="DA785" i="3"/>
  <c r="DC785" i="3"/>
  <c r="A786" i="3"/>
  <c r="CX786" i="3"/>
  <c r="CY786" i="3"/>
  <c r="CZ786" i="3"/>
  <c r="DA786" i="3"/>
  <c r="DB786" i="3"/>
  <c r="DC786" i="3"/>
  <c r="A787" i="3"/>
  <c r="CX787" i="3"/>
  <c r="CY787" i="3"/>
  <c r="CZ787" i="3"/>
  <c r="DA787" i="3"/>
  <c r="DB787" i="3"/>
  <c r="DC787" i="3"/>
  <c r="A788" i="3"/>
  <c r="CX788" i="3"/>
  <c r="CY788" i="3"/>
  <c r="CZ788" i="3"/>
  <c r="DA788" i="3"/>
  <c r="DB788" i="3"/>
  <c r="DC788" i="3"/>
  <c r="A789" i="3"/>
  <c r="CX789" i="3"/>
  <c r="CY789" i="3"/>
  <c r="CZ789" i="3"/>
  <c r="DB789" i="3" s="1"/>
  <c r="DA789" i="3"/>
  <c r="DC789" i="3"/>
  <c r="A790" i="3"/>
  <c r="CX790" i="3"/>
  <c r="CY790" i="3"/>
  <c r="CZ790" i="3"/>
  <c r="DB790" i="3" s="1"/>
  <c r="DA790" i="3"/>
  <c r="DC790" i="3"/>
  <c r="A791" i="3"/>
  <c r="CX791" i="3"/>
  <c r="CY791" i="3"/>
  <c r="CZ791" i="3"/>
  <c r="DA791" i="3"/>
  <c r="DB791" i="3"/>
  <c r="DC791" i="3"/>
  <c r="A792" i="3"/>
  <c r="CX792" i="3"/>
  <c r="CY792" i="3"/>
  <c r="CZ792" i="3"/>
  <c r="DA792" i="3"/>
  <c r="DB792" i="3"/>
  <c r="DC792" i="3"/>
  <c r="A793" i="3"/>
  <c r="CX793" i="3"/>
  <c r="CY793" i="3"/>
  <c r="CZ793" i="3"/>
  <c r="DB793" i="3" s="1"/>
  <c r="DA793" i="3"/>
  <c r="DC793" i="3"/>
  <c r="A794" i="3"/>
  <c r="CX794" i="3"/>
  <c r="CY794" i="3"/>
  <c r="CZ794" i="3"/>
  <c r="DA794" i="3"/>
  <c r="DB794" i="3"/>
  <c r="DC794" i="3"/>
  <c r="A795" i="3"/>
  <c r="CX795" i="3"/>
  <c r="CY795" i="3"/>
  <c r="CZ795" i="3"/>
  <c r="DA795" i="3"/>
  <c r="DB795" i="3"/>
  <c r="DC795" i="3"/>
  <c r="A796" i="3"/>
  <c r="CX796" i="3"/>
  <c r="CY796" i="3"/>
  <c r="CZ796" i="3"/>
  <c r="DA796" i="3"/>
  <c r="DB796" i="3"/>
  <c r="DC796" i="3"/>
  <c r="A797" i="3"/>
  <c r="CX797" i="3"/>
  <c r="CY797" i="3"/>
  <c r="CZ797" i="3"/>
  <c r="DB797" i="3" s="1"/>
  <c r="DA797" i="3"/>
  <c r="DC797" i="3"/>
  <c r="A798" i="3"/>
  <c r="CX798" i="3"/>
  <c r="CY798" i="3"/>
  <c r="CZ798" i="3"/>
  <c r="DB798" i="3" s="1"/>
  <c r="DA798" i="3"/>
  <c r="DC798" i="3"/>
  <c r="A799" i="3"/>
  <c r="CX799" i="3"/>
  <c r="CY799" i="3"/>
  <c r="CZ799" i="3"/>
  <c r="DA799" i="3"/>
  <c r="DB799" i="3"/>
  <c r="DC799" i="3"/>
  <c r="A800" i="3"/>
  <c r="CX800" i="3"/>
  <c r="CY800" i="3"/>
  <c r="CZ800" i="3"/>
  <c r="DA800" i="3"/>
  <c r="DB800" i="3"/>
  <c r="DC800" i="3"/>
  <c r="A801" i="3"/>
  <c r="CY801" i="3"/>
  <c r="CZ801" i="3"/>
  <c r="DB801" i="3" s="1"/>
  <c r="DA801" i="3"/>
  <c r="DC801" i="3"/>
  <c r="A802" i="3"/>
  <c r="CY802" i="3"/>
  <c r="CZ802" i="3"/>
  <c r="DA802" i="3"/>
  <c r="DB802" i="3"/>
  <c r="DC802" i="3"/>
  <c r="A803" i="3"/>
  <c r="CY803" i="3"/>
  <c r="CZ803" i="3"/>
  <c r="DA803" i="3"/>
  <c r="DB803" i="3"/>
  <c r="DC803" i="3"/>
  <c r="A804" i="3"/>
  <c r="CY804" i="3"/>
  <c r="CZ804" i="3"/>
  <c r="DA804" i="3"/>
  <c r="DB804" i="3"/>
  <c r="DC804" i="3"/>
  <c r="A805" i="3"/>
  <c r="CY805" i="3"/>
  <c r="CZ805" i="3"/>
  <c r="DB805" i="3" s="1"/>
  <c r="DA805" i="3"/>
  <c r="DC805" i="3"/>
  <c r="A806" i="3"/>
  <c r="CY806" i="3"/>
  <c r="CZ806" i="3"/>
  <c r="DB806" i="3" s="1"/>
  <c r="DA806" i="3"/>
  <c r="DC806" i="3"/>
  <c r="A807" i="3"/>
  <c r="CY807" i="3"/>
  <c r="CZ807" i="3"/>
  <c r="DA807" i="3"/>
  <c r="DB807" i="3"/>
  <c r="DC807" i="3"/>
  <c r="A808" i="3"/>
  <c r="CY808" i="3"/>
  <c r="CZ808" i="3"/>
  <c r="DA808" i="3"/>
  <c r="DB808" i="3"/>
  <c r="DC808" i="3"/>
  <c r="A809" i="3"/>
  <c r="CY809" i="3"/>
  <c r="CZ809" i="3"/>
  <c r="DB809" i="3" s="1"/>
  <c r="DA809" i="3"/>
  <c r="DC809" i="3"/>
  <c r="A810" i="3"/>
  <c r="CY810" i="3"/>
  <c r="CZ810" i="3"/>
  <c r="DA810" i="3"/>
  <c r="DB810" i="3"/>
  <c r="DC810" i="3"/>
  <c r="A811" i="3"/>
  <c r="CY811" i="3"/>
  <c r="CZ811" i="3"/>
  <c r="DA811" i="3"/>
  <c r="DB811" i="3"/>
  <c r="DC811" i="3"/>
  <c r="A812" i="3"/>
  <c r="CY812" i="3"/>
  <c r="CZ812" i="3"/>
  <c r="DA812" i="3"/>
  <c r="DB812" i="3"/>
  <c r="DC812" i="3"/>
  <c r="A813" i="3"/>
  <c r="CY813" i="3"/>
  <c r="CZ813" i="3"/>
  <c r="DB813" i="3" s="1"/>
  <c r="DA813" i="3"/>
  <c r="DC813" i="3"/>
  <c r="A814" i="3"/>
  <c r="CY814" i="3"/>
  <c r="CZ814" i="3"/>
  <c r="DB814" i="3" s="1"/>
  <c r="DA814" i="3"/>
  <c r="DC814" i="3"/>
  <c r="A815" i="3"/>
  <c r="CY815" i="3"/>
  <c r="CZ815" i="3"/>
  <c r="DA815" i="3"/>
  <c r="DB815" i="3"/>
  <c r="DC815" i="3"/>
  <c r="A816" i="3"/>
  <c r="CY816" i="3"/>
  <c r="CZ816" i="3"/>
  <c r="DA816" i="3"/>
  <c r="DB816" i="3"/>
  <c r="DC816" i="3"/>
  <c r="A817" i="3"/>
  <c r="CY817" i="3"/>
  <c r="CZ817" i="3"/>
  <c r="DB817" i="3" s="1"/>
  <c r="DA817" i="3"/>
  <c r="DC817" i="3"/>
  <c r="A818" i="3"/>
  <c r="CY818" i="3"/>
  <c r="CZ818" i="3"/>
  <c r="DA818" i="3"/>
  <c r="DB818" i="3"/>
  <c r="DC818" i="3"/>
  <c r="A819" i="3"/>
  <c r="CY819" i="3"/>
  <c r="CZ819" i="3"/>
  <c r="DA819" i="3"/>
  <c r="DB819" i="3"/>
  <c r="DC819" i="3"/>
  <c r="A820" i="3"/>
  <c r="CY820" i="3"/>
  <c r="CZ820" i="3"/>
  <c r="DA820" i="3"/>
  <c r="DB820" i="3"/>
  <c r="DC820" i="3"/>
  <c r="A821" i="3"/>
  <c r="CY821" i="3"/>
  <c r="CZ821" i="3"/>
  <c r="DB821" i="3" s="1"/>
  <c r="DA821" i="3"/>
  <c r="DC821" i="3"/>
  <c r="A822" i="3"/>
  <c r="CY822" i="3"/>
  <c r="CZ822" i="3"/>
  <c r="DB822" i="3" s="1"/>
  <c r="DA822" i="3"/>
  <c r="DC822" i="3"/>
  <c r="A823" i="3"/>
  <c r="CY823" i="3"/>
  <c r="CZ823" i="3"/>
  <c r="DA823" i="3"/>
  <c r="DB823" i="3"/>
  <c r="DC823" i="3"/>
  <c r="A824" i="3"/>
  <c r="CY824" i="3"/>
  <c r="CZ824" i="3"/>
  <c r="DA824" i="3"/>
  <c r="DB824" i="3"/>
  <c r="DC824" i="3"/>
  <c r="A825" i="3"/>
  <c r="CX825" i="3"/>
  <c r="CY825" i="3"/>
  <c r="CZ825" i="3"/>
  <c r="DB825" i="3" s="1"/>
  <c r="DA825" i="3"/>
  <c r="DC825" i="3"/>
  <c r="A826" i="3"/>
  <c r="CX826" i="3"/>
  <c r="CY826" i="3"/>
  <c r="CZ826" i="3"/>
  <c r="DA826" i="3"/>
  <c r="DB826" i="3"/>
  <c r="DC826" i="3"/>
  <c r="A827" i="3"/>
  <c r="CX827" i="3"/>
  <c r="CY827" i="3"/>
  <c r="CZ827" i="3"/>
  <c r="DA827" i="3"/>
  <c r="DB827" i="3"/>
  <c r="DC827" i="3"/>
  <c r="A828" i="3"/>
  <c r="CX828" i="3"/>
  <c r="CY828" i="3"/>
  <c r="CZ828" i="3"/>
  <c r="DA828" i="3"/>
  <c r="DB828" i="3"/>
  <c r="DC828" i="3"/>
  <c r="A829" i="3"/>
  <c r="CY829" i="3"/>
  <c r="CZ829" i="3"/>
  <c r="DB829" i="3" s="1"/>
  <c r="DA829" i="3"/>
  <c r="DC829" i="3"/>
  <c r="A830" i="3"/>
  <c r="CY830" i="3"/>
  <c r="CZ830" i="3"/>
  <c r="DB830" i="3" s="1"/>
  <c r="DA830" i="3"/>
  <c r="DC830" i="3"/>
  <c r="A831" i="3"/>
  <c r="CY831" i="3"/>
  <c r="CZ831" i="3"/>
  <c r="DA831" i="3"/>
  <c r="DB831" i="3"/>
  <c r="DC831" i="3"/>
  <c r="A832" i="3"/>
  <c r="CY832" i="3"/>
  <c r="CZ832" i="3"/>
  <c r="DA832" i="3"/>
  <c r="DB832" i="3"/>
  <c r="DC832" i="3"/>
  <c r="A833" i="3"/>
  <c r="CY833" i="3"/>
  <c r="CZ833" i="3"/>
  <c r="DB833" i="3" s="1"/>
  <c r="DA833" i="3"/>
  <c r="DC833" i="3"/>
  <c r="A834" i="3"/>
  <c r="CY834" i="3"/>
  <c r="CZ834" i="3"/>
  <c r="DA834" i="3"/>
  <c r="DB834" i="3"/>
  <c r="DC834" i="3"/>
  <c r="A835" i="3"/>
  <c r="CY835" i="3"/>
  <c r="CZ835" i="3"/>
  <c r="DA835" i="3"/>
  <c r="DB835" i="3"/>
  <c r="DC835" i="3"/>
  <c r="A836" i="3"/>
  <c r="CY836" i="3"/>
  <c r="CZ836" i="3"/>
  <c r="DA836" i="3"/>
  <c r="DB836" i="3"/>
  <c r="DC836" i="3"/>
  <c r="A837" i="3"/>
  <c r="CY837" i="3"/>
  <c r="CZ837" i="3"/>
  <c r="DB837" i="3" s="1"/>
  <c r="DA837" i="3"/>
  <c r="DC837" i="3"/>
  <c r="A838" i="3"/>
  <c r="CY838" i="3"/>
  <c r="CZ838" i="3"/>
  <c r="DB838" i="3" s="1"/>
  <c r="DA838" i="3"/>
  <c r="DC838" i="3"/>
  <c r="A839" i="3"/>
  <c r="CY839" i="3"/>
  <c r="CZ839" i="3"/>
  <c r="DA839" i="3"/>
  <c r="DB839" i="3"/>
  <c r="DC839" i="3"/>
  <c r="A840" i="3"/>
  <c r="CY840" i="3"/>
  <c r="CZ840" i="3"/>
  <c r="DA840" i="3"/>
  <c r="DB840" i="3"/>
  <c r="DC840" i="3"/>
  <c r="A841" i="3"/>
  <c r="CY841" i="3"/>
  <c r="CZ841" i="3"/>
  <c r="DB841" i="3" s="1"/>
  <c r="DA841" i="3"/>
  <c r="DC841" i="3"/>
  <c r="A842" i="3"/>
  <c r="CY842" i="3"/>
  <c r="CZ842" i="3"/>
  <c r="DA842" i="3"/>
  <c r="DB842" i="3"/>
  <c r="DC842" i="3"/>
  <c r="A843" i="3"/>
  <c r="CY843" i="3"/>
  <c r="CZ843" i="3"/>
  <c r="DA843" i="3"/>
  <c r="DB843" i="3"/>
  <c r="DC843" i="3"/>
  <c r="A844" i="3"/>
  <c r="CY844" i="3"/>
  <c r="CZ844" i="3"/>
  <c r="DA844" i="3"/>
  <c r="DB844" i="3"/>
  <c r="DC844" i="3"/>
  <c r="A845" i="3"/>
  <c r="CY845" i="3"/>
  <c r="CZ845" i="3"/>
  <c r="DB845" i="3" s="1"/>
  <c r="DA845" i="3"/>
  <c r="DC845" i="3"/>
  <c r="A846" i="3"/>
  <c r="CY846" i="3"/>
  <c r="CZ846" i="3"/>
  <c r="DB846" i="3" s="1"/>
  <c r="DA846" i="3"/>
  <c r="DC846" i="3"/>
  <c r="A847" i="3"/>
  <c r="CY847" i="3"/>
  <c r="CZ847" i="3"/>
  <c r="DA847" i="3"/>
  <c r="DB847" i="3"/>
  <c r="DC847" i="3"/>
  <c r="A848" i="3"/>
  <c r="CY848" i="3"/>
  <c r="CZ848" i="3"/>
  <c r="DA848" i="3"/>
  <c r="DB848" i="3"/>
  <c r="DC848" i="3"/>
  <c r="A849" i="3"/>
  <c r="CY849" i="3"/>
  <c r="CZ849" i="3"/>
  <c r="DB849" i="3" s="1"/>
  <c r="DA849" i="3"/>
  <c r="DC849" i="3"/>
  <c r="A850" i="3"/>
  <c r="CY850" i="3"/>
  <c r="CZ850" i="3"/>
  <c r="DA850" i="3"/>
  <c r="DB850" i="3"/>
  <c r="DC850" i="3"/>
  <c r="A851" i="3"/>
  <c r="CY851" i="3"/>
  <c r="CZ851" i="3"/>
  <c r="DA851" i="3"/>
  <c r="DB851" i="3"/>
  <c r="DC851" i="3"/>
  <c r="A852" i="3"/>
  <c r="CY852" i="3"/>
  <c r="CZ852" i="3"/>
  <c r="DA852" i="3"/>
  <c r="DB852" i="3"/>
  <c r="DC852" i="3"/>
  <c r="A853" i="3"/>
  <c r="CY853" i="3"/>
  <c r="CZ853" i="3"/>
  <c r="DB853" i="3" s="1"/>
  <c r="DA853" i="3"/>
  <c r="DC853" i="3"/>
  <c r="A854" i="3"/>
  <c r="CY854" i="3"/>
  <c r="CZ854" i="3"/>
  <c r="DB854" i="3" s="1"/>
  <c r="DA854" i="3"/>
  <c r="DC854" i="3"/>
  <c r="A855" i="3"/>
  <c r="CY855" i="3"/>
  <c r="CZ855" i="3"/>
  <c r="DA855" i="3"/>
  <c r="DB855" i="3"/>
  <c r="DC855" i="3"/>
  <c r="A856" i="3"/>
  <c r="CY856" i="3"/>
  <c r="CZ856" i="3"/>
  <c r="DA856" i="3"/>
  <c r="DB856" i="3"/>
  <c r="DC856" i="3"/>
  <c r="A857" i="3"/>
  <c r="CY857" i="3"/>
  <c r="CZ857" i="3"/>
  <c r="DB857" i="3" s="1"/>
  <c r="DA857" i="3"/>
  <c r="DC857" i="3"/>
  <c r="A858" i="3"/>
  <c r="CY858" i="3"/>
  <c r="CZ858" i="3"/>
  <c r="DA858" i="3"/>
  <c r="DB858" i="3"/>
  <c r="DC858" i="3"/>
  <c r="A859" i="3"/>
  <c r="CY859" i="3"/>
  <c r="CZ859" i="3"/>
  <c r="DA859" i="3"/>
  <c r="DB859" i="3"/>
  <c r="DC859" i="3"/>
  <c r="A860" i="3"/>
  <c r="CY860" i="3"/>
  <c r="CZ860" i="3"/>
  <c r="DA860" i="3"/>
  <c r="DB860" i="3"/>
  <c r="DC860" i="3"/>
  <c r="A861" i="3"/>
  <c r="CY861" i="3"/>
  <c r="CZ861" i="3"/>
  <c r="DB861" i="3" s="1"/>
  <c r="DA861" i="3"/>
  <c r="DC861" i="3"/>
  <c r="A862" i="3"/>
  <c r="CY862" i="3"/>
  <c r="CZ862" i="3"/>
  <c r="DB862" i="3" s="1"/>
  <c r="DA862" i="3"/>
  <c r="DC862" i="3"/>
  <c r="A863" i="3"/>
  <c r="CY863" i="3"/>
  <c r="CZ863" i="3"/>
  <c r="DA863" i="3"/>
  <c r="DB863" i="3"/>
  <c r="DC863" i="3"/>
  <c r="A864" i="3"/>
  <c r="CY864" i="3"/>
  <c r="CZ864" i="3"/>
  <c r="DB864" i="3" s="1"/>
  <c r="DA864" i="3"/>
  <c r="DC864" i="3"/>
  <c r="A865" i="3"/>
  <c r="CY865" i="3"/>
  <c r="CZ865" i="3"/>
  <c r="DB865" i="3" s="1"/>
  <c r="DA865" i="3"/>
  <c r="DC865" i="3"/>
  <c r="A866" i="3"/>
  <c r="CY866" i="3"/>
  <c r="CZ866" i="3"/>
  <c r="DB866" i="3" s="1"/>
  <c r="DA866" i="3"/>
  <c r="DC866" i="3"/>
  <c r="A867" i="3"/>
  <c r="CY867" i="3"/>
  <c r="CZ867" i="3"/>
  <c r="DA867" i="3"/>
  <c r="DB867" i="3"/>
  <c r="DC867" i="3"/>
  <c r="A868" i="3"/>
  <c r="CY868" i="3"/>
  <c r="CZ868" i="3"/>
  <c r="DA868" i="3"/>
  <c r="DB868" i="3"/>
  <c r="DC868" i="3"/>
  <c r="A869" i="3"/>
  <c r="CY869" i="3"/>
  <c r="CZ869" i="3"/>
  <c r="DB869" i="3" s="1"/>
  <c r="DA869" i="3"/>
  <c r="DC869" i="3"/>
  <c r="A870" i="3"/>
  <c r="CY870" i="3"/>
  <c r="CZ870" i="3"/>
  <c r="DB870" i="3" s="1"/>
  <c r="DA870" i="3"/>
  <c r="DC870" i="3"/>
  <c r="A871" i="3"/>
  <c r="CY871" i="3"/>
  <c r="CZ871" i="3"/>
  <c r="DA871" i="3"/>
  <c r="DB871" i="3"/>
  <c r="DC871" i="3"/>
  <c r="A872" i="3"/>
  <c r="CY872" i="3"/>
  <c r="CZ872" i="3"/>
  <c r="DA872" i="3"/>
  <c r="DB872" i="3"/>
  <c r="DC872" i="3"/>
  <c r="A873" i="3"/>
  <c r="CY873" i="3"/>
  <c r="CZ873" i="3"/>
  <c r="DB873" i="3" s="1"/>
  <c r="DA873" i="3"/>
  <c r="DC873" i="3"/>
  <c r="A874" i="3"/>
  <c r="CY874" i="3"/>
  <c r="CZ874" i="3"/>
  <c r="DA874" i="3"/>
  <c r="DB874" i="3"/>
  <c r="DC874" i="3"/>
  <c r="A875" i="3"/>
  <c r="CY875" i="3"/>
  <c r="CZ875" i="3"/>
  <c r="DA875" i="3"/>
  <c r="DB875" i="3"/>
  <c r="DC875" i="3"/>
  <c r="A876" i="3"/>
  <c r="CY876" i="3"/>
  <c r="CZ876" i="3"/>
  <c r="DA876" i="3"/>
  <c r="DB876" i="3"/>
  <c r="DC876" i="3"/>
  <c r="A877" i="3"/>
  <c r="CY877" i="3"/>
  <c r="CZ877" i="3"/>
  <c r="DB877" i="3" s="1"/>
  <c r="DA877" i="3"/>
  <c r="DC877" i="3"/>
  <c r="A878" i="3"/>
  <c r="CY878" i="3"/>
  <c r="CZ878" i="3"/>
  <c r="DB878" i="3" s="1"/>
  <c r="DA878" i="3"/>
  <c r="DC878" i="3"/>
  <c r="A879" i="3"/>
  <c r="CY879" i="3"/>
  <c r="CZ879" i="3"/>
  <c r="DA879" i="3"/>
  <c r="DB879" i="3"/>
  <c r="DC879" i="3"/>
  <c r="A880" i="3"/>
  <c r="CY880" i="3"/>
  <c r="CZ880" i="3"/>
  <c r="DA880" i="3"/>
  <c r="DB880" i="3"/>
  <c r="DC880" i="3"/>
  <c r="A881" i="3"/>
  <c r="CY881" i="3"/>
  <c r="CZ881" i="3"/>
  <c r="DB881" i="3" s="1"/>
  <c r="DA881" i="3"/>
  <c r="DC881" i="3"/>
  <c r="A882" i="3"/>
  <c r="CY882" i="3"/>
  <c r="CZ882" i="3"/>
  <c r="DA882" i="3"/>
  <c r="DB882" i="3"/>
  <c r="DC882" i="3"/>
  <c r="A883" i="3"/>
  <c r="CY883" i="3"/>
  <c r="CZ883" i="3"/>
  <c r="DA883" i="3"/>
  <c r="DB883" i="3"/>
  <c r="DC883" i="3"/>
  <c r="A884" i="3"/>
  <c r="CY884" i="3"/>
  <c r="CZ884" i="3"/>
  <c r="DA884" i="3"/>
  <c r="DB884" i="3"/>
  <c r="DC884" i="3"/>
  <c r="A885" i="3"/>
  <c r="CY885" i="3"/>
  <c r="CZ885" i="3"/>
  <c r="DB885" i="3" s="1"/>
  <c r="DA885" i="3"/>
  <c r="DC885" i="3"/>
  <c r="A886" i="3"/>
  <c r="CY886" i="3"/>
  <c r="CZ886" i="3"/>
  <c r="DB886" i="3" s="1"/>
  <c r="DA886" i="3"/>
  <c r="DC886" i="3"/>
  <c r="A887" i="3"/>
  <c r="CY887" i="3"/>
  <c r="CZ887" i="3"/>
  <c r="DA887" i="3"/>
  <c r="DB887" i="3"/>
  <c r="DC887" i="3"/>
  <c r="A888" i="3"/>
  <c r="CY888" i="3"/>
  <c r="CZ888" i="3"/>
  <c r="DB888" i="3" s="1"/>
  <c r="DA888" i="3"/>
  <c r="DC888" i="3"/>
  <c r="A889" i="3"/>
  <c r="CY889" i="3"/>
  <c r="CZ889" i="3"/>
  <c r="DB889" i="3" s="1"/>
  <c r="DA889" i="3"/>
  <c r="DC889" i="3"/>
  <c r="A890" i="3"/>
  <c r="CY890" i="3"/>
  <c r="CZ890" i="3"/>
  <c r="DB890" i="3" s="1"/>
  <c r="DA890" i="3"/>
  <c r="DC890" i="3"/>
  <c r="A891" i="3"/>
  <c r="CY891" i="3"/>
  <c r="CZ891" i="3"/>
  <c r="DA891" i="3"/>
  <c r="DB891" i="3"/>
  <c r="DC891" i="3"/>
  <c r="A892" i="3"/>
  <c r="CY892" i="3"/>
  <c r="CZ892" i="3"/>
  <c r="DA892" i="3"/>
  <c r="DB892" i="3"/>
  <c r="DC892" i="3"/>
  <c r="A893" i="3"/>
  <c r="CX893" i="3"/>
  <c r="CY893" i="3"/>
  <c r="CZ893" i="3"/>
  <c r="DB893" i="3" s="1"/>
  <c r="DA893" i="3"/>
  <c r="DC893" i="3"/>
  <c r="A894" i="3"/>
  <c r="CX894" i="3"/>
  <c r="CY894" i="3"/>
  <c r="CZ894" i="3"/>
  <c r="DB894" i="3" s="1"/>
  <c r="DA894" i="3"/>
  <c r="DC894" i="3"/>
  <c r="A895" i="3"/>
  <c r="CX895" i="3"/>
  <c r="CY895" i="3"/>
  <c r="CZ895" i="3"/>
  <c r="DA895" i="3"/>
  <c r="DB895" i="3"/>
  <c r="DC895" i="3"/>
  <c r="A896" i="3"/>
  <c r="CX896" i="3"/>
  <c r="CY896" i="3"/>
  <c r="CZ896" i="3"/>
  <c r="DB896" i="3" s="1"/>
  <c r="DA896" i="3"/>
  <c r="DC896" i="3"/>
  <c r="A897" i="3"/>
  <c r="CX897" i="3"/>
  <c r="CY897" i="3"/>
  <c r="CZ897" i="3"/>
  <c r="DB897" i="3" s="1"/>
  <c r="DA897" i="3"/>
  <c r="DC897" i="3"/>
  <c r="A898" i="3"/>
  <c r="CX898" i="3"/>
  <c r="CY898" i="3"/>
  <c r="CZ898" i="3"/>
  <c r="DB898" i="3" s="1"/>
  <c r="DA898" i="3"/>
  <c r="DC898" i="3"/>
  <c r="A899" i="3"/>
  <c r="CX899" i="3"/>
  <c r="CY899" i="3"/>
  <c r="CZ899" i="3"/>
  <c r="DA899" i="3"/>
  <c r="DB899" i="3"/>
  <c r="DC899" i="3"/>
  <c r="A900" i="3"/>
  <c r="CX900" i="3"/>
  <c r="CY900" i="3"/>
  <c r="CZ900" i="3"/>
  <c r="DA900" i="3"/>
  <c r="DB900" i="3"/>
  <c r="DC900" i="3"/>
  <c r="A901" i="3"/>
  <c r="CX901" i="3"/>
  <c r="CY901" i="3"/>
  <c r="CZ901" i="3"/>
  <c r="DB901" i="3" s="1"/>
  <c r="DA901" i="3"/>
  <c r="DC901" i="3"/>
  <c r="A902" i="3"/>
  <c r="CX902" i="3"/>
  <c r="CY902" i="3"/>
  <c r="CZ902" i="3"/>
  <c r="DB902" i="3" s="1"/>
  <c r="DA902" i="3"/>
  <c r="DC902" i="3"/>
  <c r="A903" i="3"/>
  <c r="CX903" i="3"/>
  <c r="CY903" i="3"/>
  <c r="CZ903" i="3"/>
  <c r="DA903" i="3"/>
  <c r="DB903" i="3"/>
  <c r="DC903" i="3"/>
  <c r="A904" i="3"/>
  <c r="CX904" i="3"/>
  <c r="CY904" i="3"/>
  <c r="CZ904" i="3"/>
  <c r="DB904" i="3" s="1"/>
  <c r="DA904" i="3"/>
  <c r="DC904" i="3"/>
  <c r="A905" i="3"/>
  <c r="CX905" i="3"/>
  <c r="CY905" i="3"/>
  <c r="CZ905" i="3"/>
  <c r="DB905" i="3" s="1"/>
  <c r="DA905" i="3"/>
  <c r="DC905" i="3"/>
  <c r="A906" i="3"/>
  <c r="CX906" i="3"/>
  <c r="CY906" i="3"/>
  <c r="CZ906" i="3"/>
  <c r="DB906" i="3" s="1"/>
  <c r="DA906" i="3"/>
  <c r="DC906" i="3"/>
  <c r="A907" i="3"/>
  <c r="CX907" i="3"/>
  <c r="CY907" i="3"/>
  <c r="CZ907" i="3"/>
  <c r="DA907" i="3"/>
  <c r="DB907" i="3"/>
  <c r="DC907" i="3"/>
  <c r="A908" i="3"/>
  <c r="CX908" i="3"/>
  <c r="CY908" i="3"/>
  <c r="CZ908" i="3"/>
  <c r="DA908" i="3"/>
  <c r="DB908" i="3"/>
  <c r="DC908" i="3"/>
  <c r="A909" i="3"/>
  <c r="CX909" i="3"/>
  <c r="CY909" i="3"/>
  <c r="CZ909" i="3"/>
  <c r="DB909" i="3" s="1"/>
  <c r="DA909" i="3"/>
  <c r="DC909" i="3"/>
  <c r="A910" i="3"/>
  <c r="CX910" i="3"/>
  <c r="CY910" i="3"/>
  <c r="CZ910" i="3"/>
  <c r="DB910" i="3" s="1"/>
  <c r="DA910" i="3"/>
  <c r="DC910" i="3"/>
  <c r="A911" i="3"/>
  <c r="CX911" i="3"/>
  <c r="CY911" i="3"/>
  <c r="CZ911" i="3"/>
  <c r="DA911" i="3"/>
  <c r="DB911" i="3"/>
  <c r="DC911" i="3"/>
  <c r="A912" i="3"/>
  <c r="CX912" i="3"/>
  <c r="CY912" i="3"/>
  <c r="CZ912" i="3"/>
  <c r="DB912" i="3" s="1"/>
  <c r="DA912" i="3"/>
  <c r="DC912" i="3"/>
  <c r="A913" i="3"/>
  <c r="CX913" i="3"/>
  <c r="CY913" i="3"/>
  <c r="CZ913" i="3"/>
  <c r="DB913" i="3" s="1"/>
  <c r="DA913" i="3"/>
  <c r="DC913" i="3"/>
  <c r="A914" i="3"/>
  <c r="CX914" i="3"/>
  <c r="CY914" i="3"/>
  <c r="CZ914" i="3"/>
  <c r="DB914" i="3" s="1"/>
  <c r="DA914" i="3"/>
  <c r="DC914" i="3"/>
  <c r="A915" i="3"/>
  <c r="CX915" i="3"/>
  <c r="CY915" i="3"/>
  <c r="CZ915" i="3"/>
  <c r="DA915" i="3"/>
  <c r="DB915" i="3"/>
  <c r="DC915" i="3"/>
  <c r="A916" i="3"/>
  <c r="CX916" i="3"/>
  <c r="CY916" i="3"/>
  <c r="CZ916" i="3"/>
  <c r="DA916" i="3"/>
  <c r="DB916" i="3"/>
  <c r="DC916" i="3"/>
  <c r="A917" i="3"/>
  <c r="CX917" i="3"/>
  <c r="CY917" i="3"/>
  <c r="CZ917" i="3"/>
  <c r="DB917" i="3" s="1"/>
  <c r="DA917" i="3"/>
  <c r="DC917" i="3"/>
  <c r="A918" i="3"/>
  <c r="CX918" i="3"/>
  <c r="CY918" i="3"/>
  <c r="CZ918" i="3"/>
  <c r="DA918" i="3"/>
  <c r="DB918" i="3"/>
  <c r="DC918" i="3"/>
  <c r="A919" i="3"/>
  <c r="CX919" i="3"/>
  <c r="CY919" i="3"/>
  <c r="CZ919" i="3"/>
  <c r="DA919" i="3"/>
  <c r="DB919" i="3"/>
  <c r="DC919" i="3"/>
  <c r="A920" i="3"/>
  <c r="CX920" i="3"/>
  <c r="CY920" i="3"/>
  <c r="CZ920" i="3"/>
  <c r="DA920" i="3"/>
  <c r="DB920" i="3"/>
  <c r="DC920" i="3"/>
  <c r="A921" i="3"/>
  <c r="CX921" i="3"/>
  <c r="CY921" i="3"/>
  <c r="CZ921" i="3"/>
  <c r="DB921" i="3" s="1"/>
  <c r="DA921" i="3"/>
  <c r="DC921" i="3"/>
  <c r="A922" i="3"/>
  <c r="CX922" i="3"/>
  <c r="CY922" i="3"/>
  <c r="CZ922" i="3"/>
  <c r="DA922" i="3"/>
  <c r="DB922" i="3"/>
  <c r="DC922" i="3"/>
  <c r="A923" i="3"/>
  <c r="CX923" i="3"/>
  <c r="CY923" i="3"/>
  <c r="CZ923" i="3"/>
  <c r="DA923" i="3"/>
  <c r="DB923" i="3"/>
  <c r="DC923" i="3"/>
  <c r="A924" i="3"/>
  <c r="CX924" i="3"/>
  <c r="CY924" i="3"/>
  <c r="CZ924" i="3"/>
  <c r="DA924" i="3"/>
  <c r="DB924" i="3"/>
  <c r="DC924" i="3"/>
  <c r="A925" i="3"/>
  <c r="CX925" i="3"/>
  <c r="CY925" i="3"/>
  <c r="CZ925" i="3"/>
  <c r="DB925" i="3" s="1"/>
  <c r="DA925" i="3"/>
  <c r="DC925" i="3"/>
  <c r="A926" i="3"/>
  <c r="CX926" i="3"/>
  <c r="CY926" i="3"/>
  <c r="CZ926" i="3"/>
  <c r="DA926" i="3"/>
  <c r="DB926" i="3"/>
  <c r="DC926" i="3"/>
  <c r="A927" i="3"/>
  <c r="CX927" i="3"/>
  <c r="CY927" i="3"/>
  <c r="CZ927" i="3"/>
  <c r="DA927" i="3"/>
  <c r="DB927" i="3"/>
  <c r="DC927" i="3"/>
  <c r="A928" i="3"/>
  <c r="CX928" i="3"/>
  <c r="CY928" i="3"/>
  <c r="CZ928" i="3"/>
  <c r="DB928" i="3" s="1"/>
  <c r="DA928" i="3"/>
  <c r="DC928" i="3"/>
  <c r="A929" i="3"/>
  <c r="CY929" i="3"/>
  <c r="CZ929" i="3"/>
  <c r="DB929" i="3" s="1"/>
  <c r="DA929" i="3"/>
  <c r="DC929" i="3"/>
  <c r="A930" i="3"/>
  <c r="CY930" i="3"/>
  <c r="CZ930" i="3"/>
  <c r="DA930" i="3"/>
  <c r="DB930" i="3"/>
  <c r="DC930" i="3"/>
  <c r="A931" i="3"/>
  <c r="CY931" i="3"/>
  <c r="CZ931" i="3"/>
  <c r="DA931" i="3"/>
  <c r="DB931" i="3"/>
  <c r="DC931" i="3"/>
  <c r="A932" i="3"/>
  <c r="CY932" i="3"/>
  <c r="CZ932" i="3"/>
  <c r="DA932" i="3"/>
  <c r="DB932" i="3"/>
  <c r="DC932" i="3"/>
  <c r="A933" i="3"/>
  <c r="CY933" i="3"/>
  <c r="CZ933" i="3"/>
  <c r="DB933" i="3" s="1"/>
  <c r="DA933" i="3"/>
  <c r="DC933" i="3"/>
  <c r="A934" i="3"/>
  <c r="CY934" i="3"/>
  <c r="CZ934" i="3"/>
  <c r="DB934" i="3" s="1"/>
  <c r="DA934" i="3"/>
  <c r="DC934" i="3"/>
  <c r="A935" i="3"/>
  <c r="CY935" i="3"/>
  <c r="CZ935" i="3"/>
  <c r="DA935" i="3"/>
  <c r="DB935" i="3"/>
  <c r="DC935" i="3"/>
  <c r="A936" i="3"/>
  <c r="CY936" i="3"/>
  <c r="CZ936" i="3"/>
  <c r="DA936" i="3"/>
  <c r="DB936" i="3"/>
  <c r="DC936" i="3"/>
  <c r="A937" i="3"/>
  <c r="CY937" i="3"/>
  <c r="CZ937" i="3"/>
  <c r="DB937" i="3" s="1"/>
  <c r="DA937" i="3"/>
  <c r="DC937" i="3"/>
  <c r="A938" i="3"/>
  <c r="CY938" i="3"/>
  <c r="CZ938" i="3"/>
  <c r="DB938" i="3" s="1"/>
  <c r="DA938" i="3"/>
  <c r="DC938" i="3"/>
  <c r="A939" i="3"/>
  <c r="CY939" i="3"/>
  <c r="CZ939" i="3"/>
  <c r="DA939" i="3"/>
  <c r="DB939" i="3"/>
  <c r="DC939" i="3"/>
  <c r="A940" i="3"/>
  <c r="CY940" i="3"/>
  <c r="CZ940" i="3"/>
  <c r="DB940" i="3" s="1"/>
  <c r="DA940" i="3"/>
  <c r="DC940" i="3"/>
  <c r="A941" i="3"/>
  <c r="CY941" i="3"/>
  <c r="CZ941" i="3"/>
  <c r="DA941" i="3"/>
  <c r="DB941" i="3"/>
  <c r="DC941" i="3"/>
  <c r="A942" i="3"/>
  <c r="CY942" i="3"/>
  <c r="CZ942" i="3"/>
  <c r="DA942" i="3"/>
  <c r="DB942" i="3"/>
  <c r="DC942" i="3"/>
  <c r="A943" i="3"/>
  <c r="CY943" i="3"/>
  <c r="CZ943" i="3"/>
  <c r="DB943" i="3" s="1"/>
  <c r="DA943" i="3"/>
  <c r="DC943" i="3"/>
  <c r="A944" i="3"/>
  <c r="CY944" i="3"/>
  <c r="CZ944" i="3"/>
  <c r="DA944" i="3"/>
  <c r="DB944" i="3"/>
  <c r="DC944" i="3"/>
  <c r="A945" i="3"/>
  <c r="CY945" i="3"/>
  <c r="CZ945" i="3"/>
  <c r="DB945" i="3" s="1"/>
  <c r="DA945" i="3"/>
  <c r="DC945" i="3"/>
  <c r="A946" i="3"/>
  <c r="CY946" i="3"/>
  <c r="CZ946" i="3"/>
  <c r="DB946" i="3" s="1"/>
  <c r="DA946" i="3"/>
  <c r="DC946" i="3"/>
  <c r="A947" i="3"/>
  <c r="CY947" i="3"/>
  <c r="CZ947" i="3"/>
  <c r="DA947" i="3"/>
  <c r="DB947" i="3"/>
  <c r="DC947" i="3"/>
  <c r="A948" i="3"/>
  <c r="CY948" i="3"/>
  <c r="CZ948" i="3"/>
  <c r="DB948" i="3" s="1"/>
  <c r="DA948" i="3"/>
  <c r="DC948" i="3"/>
  <c r="A949" i="3"/>
  <c r="CY949" i="3"/>
  <c r="CZ949" i="3"/>
  <c r="DA949" i="3"/>
  <c r="DB949" i="3"/>
  <c r="DC949" i="3"/>
  <c r="A950" i="3"/>
  <c r="CY950" i="3"/>
  <c r="CZ950" i="3"/>
  <c r="DA950" i="3"/>
  <c r="DB950" i="3"/>
  <c r="DC950" i="3"/>
  <c r="A951" i="3"/>
  <c r="CY951" i="3"/>
  <c r="CZ951" i="3"/>
  <c r="DB951" i="3" s="1"/>
  <c r="DA951" i="3"/>
  <c r="DC951" i="3"/>
  <c r="A952" i="3"/>
  <c r="CY952" i="3"/>
  <c r="CZ952" i="3"/>
  <c r="DA952" i="3"/>
  <c r="DB952" i="3"/>
  <c r="DC952" i="3"/>
  <c r="A953" i="3"/>
  <c r="CY953" i="3"/>
  <c r="CZ953" i="3"/>
  <c r="DB953" i="3" s="1"/>
  <c r="DA953" i="3"/>
  <c r="DC953" i="3"/>
  <c r="A954" i="3"/>
  <c r="CY954" i="3"/>
  <c r="CZ954" i="3"/>
  <c r="DB954" i="3" s="1"/>
  <c r="DA954" i="3"/>
  <c r="DC954" i="3"/>
  <c r="A955" i="3"/>
  <c r="CY955" i="3"/>
  <c r="CZ955" i="3"/>
  <c r="DA955" i="3"/>
  <c r="DB955" i="3"/>
  <c r="DC955" i="3"/>
  <c r="A956" i="3"/>
  <c r="CY956" i="3"/>
  <c r="CZ956" i="3"/>
  <c r="DB956" i="3" s="1"/>
  <c r="DA956" i="3"/>
  <c r="DC956" i="3"/>
  <c r="A957" i="3"/>
  <c r="CY957" i="3"/>
  <c r="CZ957" i="3"/>
  <c r="DA957" i="3"/>
  <c r="DB957" i="3"/>
  <c r="DC957" i="3"/>
  <c r="A958" i="3"/>
  <c r="CY958" i="3"/>
  <c r="CZ958" i="3"/>
  <c r="DA958" i="3"/>
  <c r="DB958" i="3"/>
  <c r="DC958" i="3"/>
  <c r="A959" i="3"/>
  <c r="CY959" i="3"/>
  <c r="CZ959" i="3"/>
  <c r="DA959" i="3"/>
  <c r="DB959" i="3"/>
  <c r="DC959" i="3"/>
  <c r="A960" i="3"/>
  <c r="CY960" i="3"/>
  <c r="CZ960" i="3"/>
  <c r="DA960" i="3"/>
  <c r="DB960" i="3"/>
  <c r="DC960" i="3"/>
  <c r="A961" i="3"/>
  <c r="CY961" i="3"/>
  <c r="CZ961" i="3"/>
  <c r="DB961" i="3" s="1"/>
  <c r="DA961" i="3"/>
  <c r="DC961" i="3"/>
  <c r="A962" i="3"/>
  <c r="CY962" i="3"/>
  <c r="CZ962" i="3"/>
  <c r="DB962" i="3" s="1"/>
  <c r="DA962" i="3"/>
  <c r="DC962" i="3"/>
  <c r="A963" i="3"/>
  <c r="CY963" i="3"/>
  <c r="CZ963" i="3"/>
  <c r="DA963" i="3"/>
  <c r="DB963" i="3"/>
  <c r="DC963" i="3"/>
  <c r="A964" i="3"/>
  <c r="CY964" i="3"/>
  <c r="CZ964" i="3"/>
  <c r="DB964" i="3" s="1"/>
  <c r="DA964" i="3"/>
  <c r="DC964" i="3"/>
  <c r="A965" i="3"/>
  <c r="CY965" i="3"/>
  <c r="CZ965" i="3"/>
  <c r="DA965" i="3"/>
  <c r="DB965" i="3"/>
  <c r="DC965" i="3"/>
  <c r="A966" i="3"/>
  <c r="CY966" i="3"/>
  <c r="CZ966" i="3"/>
  <c r="DA966" i="3"/>
  <c r="DB966" i="3"/>
  <c r="DC966" i="3"/>
  <c r="A967" i="3"/>
  <c r="CY967" i="3"/>
  <c r="CZ967" i="3"/>
  <c r="DA967" i="3"/>
  <c r="DB967" i="3"/>
  <c r="DC967" i="3"/>
  <c r="A968" i="3"/>
  <c r="CY968" i="3"/>
  <c r="CZ968" i="3"/>
  <c r="DA968" i="3"/>
  <c r="DB968" i="3"/>
  <c r="DC968" i="3"/>
  <c r="A969" i="3"/>
  <c r="CY969" i="3"/>
  <c r="CZ969" i="3"/>
  <c r="DB969" i="3" s="1"/>
  <c r="DA969" i="3"/>
  <c r="DC969" i="3"/>
  <c r="A970" i="3"/>
  <c r="CY970" i="3"/>
  <c r="CZ970" i="3"/>
  <c r="DB970" i="3" s="1"/>
  <c r="DA970" i="3"/>
  <c r="DC970" i="3"/>
  <c r="A971" i="3"/>
  <c r="CX971" i="3"/>
  <c r="CY971" i="3"/>
  <c r="CZ971" i="3"/>
  <c r="DA971" i="3"/>
  <c r="DB971" i="3"/>
  <c r="DC971" i="3"/>
  <c r="A972" i="3"/>
  <c r="CX972" i="3"/>
  <c r="CY972" i="3"/>
  <c r="CZ972" i="3"/>
  <c r="DB972" i="3" s="1"/>
  <c r="DA972" i="3"/>
  <c r="DC972" i="3"/>
  <c r="A973" i="3"/>
  <c r="CX973" i="3"/>
  <c r="CY973" i="3"/>
  <c r="CZ973" i="3"/>
  <c r="DA973" i="3"/>
  <c r="DB973" i="3"/>
  <c r="DC973" i="3"/>
  <c r="A974" i="3"/>
  <c r="CX974" i="3"/>
  <c r="CY974" i="3"/>
  <c r="CZ974" i="3"/>
  <c r="DA974" i="3"/>
  <c r="DB974" i="3"/>
  <c r="DC974" i="3"/>
  <c r="A975" i="3"/>
  <c r="CX975" i="3"/>
  <c r="CY975" i="3"/>
  <c r="CZ975" i="3"/>
  <c r="DA975" i="3"/>
  <c r="DB975" i="3"/>
  <c r="DC975" i="3"/>
  <c r="A976" i="3"/>
  <c r="CX976" i="3"/>
  <c r="CY976" i="3"/>
  <c r="CZ976" i="3"/>
  <c r="DA976" i="3"/>
  <c r="DB976" i="3"/>
  <c r="DC976" i="3"/>
  <c r="A977" i="3"/>
  <c r="CX977" i="3"/>
  <c r="CY977" i="3"/>
  <c r="CZ977" i="3"/>
  <c r="DB977" i="3" s="1"/>
  <c r="DA977" i="3"/>
  <c r="DC977" i="3"/>
  <c r="A978" i="3"/>
  <c r="CX978" i="3"/>
  <c r="CY978" i="3"/>
  <c r="CZ978" i="3"/>
  <c r="DB978" i="3" s="1"/>
  <c r="DA978" i="3"/>
  <c r="DC978" i="3"/>
  <c r="A979" i="3"/>
  <c r="CX979" i="3"/>
  <c r="CY979" i="3"/>
  <c r="CZ979" i="3"/>
  <c r="DA979" i="3"/>
  <c r="DB979" i="3"/>
  <c r="DC979" i="3"/>
  <c r="A980" i="3"/>
  <c r="CX980" i="3"/>
  <c r="CY980" i="3"/>
  <c r="CZ980" i="3"/>
  <c r="DB980" i="3" s="1"/>
  <c r="DA980" i="3"/>
  <c r="DC980" i="3"/>
  <c r="A981" i="3"/>
  <c r="CX981" i="3"/>
  <c r="CY981" i="3"/>
  <c r="CZ981" i="3"/>
  <c r="DA981" i="3"/>
  <c r="DB981" i="3"/>
  <c r="DC981" i="3"/>
  <c r="A982" i="3"/>
  <c r="CX982" i="3"/>
  <c r="CY982" i="3"/>
  <c r="CZ982" i="3"/>
  <c r="DA982" i="3"/>
  <c r="DB982" i="3"/>
  <c r="DC982" i="3"/>
  <c r="A983" i="3"/>
  <c r="CX983" i="3"/>
  <c r="CY983" i="3"/>
  <c r="CZ983" i="3"/>
  <c r="DA983" i="3"/>
  <c r="DB983" i="3"/>
  <c r="DC983" i="3"/>
  <c r="A984" i="3"/>
  <c r="CX984" i="3"/>
  <c r="CY984" i="3"/>
  <c r="CZ984" i="3"/>
  <c r="DA984" i="3"/>
  <c r="DB984" i="3"/>
  <c r="DC984" i="3"/>
  <c r="A985" i="3"/>
  <c r="CX985" i="3"/>
  <c r="CY985" i="3"/>
  <c r="CZ985" i="3"/>
  <c r="DB985" i="3" s="1"/>
  <c r="DA985" i="3"/>
  <c r="DC985" i="3"/>
  <c r="A986" i="3"/>
  <c r="CX986" i="3"/>
  <c r="CY986" i="3"/>
  <c r="CZ986" i="3"/>
  <c r="DB986" i="3" s="1"/>
  <c r="DA986" i="3"/>
  <c r="DC986" i="3"/>
  <c r="A987" i="3"/>
  <c r="CX987" i="3"/>
  <c r="CY987" i="3"/>
  <c r="CZ987" i="3"/>
  <c r="DA987" i="3"/>
  <c r="DB987" i="3"/>
  <c r="DC987" i="3"/>
  <c r="A988" i="3"/>
  <c r="CX988" i="3"/>
  <c r="CY988" i="3"/>
  <c r="CZ988" i="3"/>
  <c r="DB988" i="3" s="1"/>
  <c r="DA988" i="3"/>
  <c r="DC988" i="3"/>
  <c r="A989" i="3"/>
  <c r="CX989" i="3"/>
  <c r="CY989" i="3"/>
  <c r="CZ989" i="3"/>
  <c r="DA989" i="3"/>
  <c r="DB989" i="3"/>
  <c r="DC989" i="3"/>
  <c r="A990" i="3"/>
  <c r="CX990" i="3"/>
  <c r="CY990" i="3"/>
  <c r="CZ990" i="3"/>
  <c r="DA990" i="3"/>
  <c r="DB990" i="3"/>
  <c r="DC990" i="3"/>
  <c r="A991" i="3"/>
  <c r="CX991" i="3"/>
  <c r="CY991" i="3"/>
  <c r="CZ991" i="3"/>
  <c r="DA991" i="3"/>
  <c r="DB991" i="3"/>
  <c r="DC991" i="3"/>
  <c r="A992" i="3"/>
  <c r="CX992" i="3"/>
  <c r="CY992" i="3"/>
  <c r="CZ992" i="3"/>
  <c r="DA992" i="3"/>
  <c r="DB992" i="3"/>
  <c r="DC992" i="3"/>
  <c r="A993" i="3"/>
  <c r="CX993" i="3"/>
  <c r="CY993" i="3"/>
  <c r="CZ993" i="3"/>
  <c r="DB993" i="3" s="1"/>
  <c r="DA993" i="3"/>
  <c r="DC993" i="3"/>
  <c r="A994" i="3"/>
  <c r="CX994" i="3"/>
  <c r="CY994" i="3"/>
  <c r="CZ994" i="3"/>
  <c r="DB994" i="3" s="1"/>
  <c r="DA994" i="3"/>
  <c r="DC994" i="3"/>
  <c r="A995" i="3"/>
  <c r="CX995" i="3"/>
  <c r="CY995" i="3"/>
  <c r="CZ995" i="3"/>
  <c r="DA995" i="3"/>
  <c r="DB995" i="3"/>
  <c r="DC995" i="3"/>
  <c r="A996" i="3"/>
  <c r="CX996" i="3"/>
  <c r="CY996" i="3"/>
  <c r="CZ996" i="3"/>
  <c r="DB996" i="3" s="1"/>
  <c r="DA996" i="3"/>
  <c r="DC996" i="3"/>
  <c r="A997" i="3"/>
  <c r="CX997" i="3"/>
  <c r="CY997" i="3"/>
  <c r="CZ997" i="3"/>
  <c r="DA997" i="3"/>
  <c r="DB997" i="3"/>
  <c r="DC997" i="3"/>
  <c r="A998" i="3"/>
  <c r="CX998" i="3"/>
  <c r="CY998" i="3"/>
  <c r="CZ998" i="3"/>
  <c r="DA998" i="3"/>
  <c r="DB998" i="3"/>
  <c r="DC998" i="3"/>
  <c r="A999" i="3"/>
  <c r="CY999" i="3"/>
  <c r="CZ999" i="3"/>
  <c r="DA999" i="3"/>
  <c r="DB999" i="3"/>
  <c r="DC999" i="3"/>
  <c r="A1000" i="3"/>
  <c r="CY1000" i="3"/>
  <c r="CZ1000" i="3"/>
  <c r="DA1000" i="3"/>
  <c r="DB1000" i="3"/>
  <c r="DC1000" i="3"/>
  <c r="A1001" i="3"/>
  <c r="CY1001" i="3"/>
  <c r="CZ1001" i="3"/>
  <c r="DB1001" i="3" s="1"/>
  <c r="DA1001" i="3"/>
  <c r="DC1001" i="3"/>
  <c r="A1002" i="3"/>
  <c r="CY1002" i="3"/>
  <c r="CZ1002" i="3"/>
  <c r="DB1002" i="3" s="1"/>
  <c r="DA1002" i="3"/>
  <c r="DC1002" i="3"/>
  <c r="A1003" i="3"/>
  <c r="CX1003" i="3"/>
  <c r="CY1003" i="3"/>
  <c r="CZ1003" i="3"/>
  <c r="DA1003" i="3"/>
  <c r="DB1003" i="3"/>
  <c r="DC1003" i="3"/>
  <c r="A1004" i="3"/>
  <c r="CX1004" i="3"/>
  <c r="CY1004" i="3"/>
  <c r="CZ1004" i="3"/>
  <c r="DB1004" i="3" s="1"/>
  <c r="DA1004" i="3"/>
  <c r="DC1004" i="3"/>
  <c r="A1005" i="3"/>
  <c r="CX1005" i="3"/>
  <c r="CY1005" i="3"/>
  <c r="CZ1005" i="3"/>
  <c r="DA1005" i="3"/>
  <c r="DB1005" i="3"/>
  <c r="DC1005" i="3"/>
  <c r="A1006" i="3"/>
  <c r="CX1006" i="3"/>
  <c r="CY1006" i="3"/>
  <c r="CZ1006" i="3"/>
  <c r="DA1006" i="3"/>
  <c r="DB1006" i="3"/>
  <c r="DC1006" i="3"/>
  <c r="A1007" i="3"/>
  <c r="CY1007" i="3"/>
  <c r="CZ1007" i="3"/>
  <c r="DA1007" i="3"/>
  <c r="DB1007" i="3"/>
  <c r="DC1007" i="3"/>
  <c r="A1008" i="3"/>
  <c r="CY1008" i="3"/>
  <c r="CZ1008" i="3"/>
  <c r="DA1008" i="3"/>
  <c r="DB1008" i="3"/>
  <c r="DC1008" i="3"/>
  <c r="A1009" i="3"/>
  <c r="CY1009" i="3"/>
  <c r="CZ1009" i="3"/>
  <c r="DB1009" i="3" s="1"/>
  <c r="DA1009" i="3"/>
  <c r="DC1009" i="3"/>
  <c r="A1010" i="3"/>
  <c r="CY1010" i="3"/>
  <c r="CZ1010" i="3"/>
  <c r="DB1010" i="3" s="1"/>
  <c r="DA1010" i="3"/>
  <c r="DC1010" i="3"/>
  <c r="A1011" i="3"/>
  <c r="CY1011" i="3"/>
  <c r="CZ1011" i="3"/>
  <c r="DA1011" i="3"/>
  <c r="DB1011" i="3"/>
  <c r="DC1011" i="3"/>
  <c r="A1012" i="3"/>
  <c r="CY1012" i="3"/>
  <c r="CZ1012" i="3"/>
  <c r="DB1012" i="3" s="1"/>
  <c r="DA1012" i="3"/>
  <c r="DC1012" i="3"/>
  <c r="A1013" i="3"/>
  <c r="CY1013" i="3"/>
  <c r="CZ1013" i="3"/>
  <c r="DA1013" i="3"/>
  <c r="DB1013" i="3"/>
  <c r="DC1013" i="3"/>
  <c r="A1014" i="3"/>
  <c r="CY1014" i="3"/>
  <c r="CZ1014" i="3"/>
  <c r="DA1014" i="3"/>
  <c r="DB1014" i="3"/>
  <c r="DC1014" i="3"/>
  <c r="A1015" i="3"/>
  <c r="CY1015" i="3"/>
  <c r="CZ1015" i="3"/>
  <c r="DA1015" i="3"/>
  <c r="DB1015" i="3"/>
  <c r="DC1015" i="3"/>
  <c r="A1016" i="3"/>
  <c r="CY1016" i="3"/>
  <c r="CZ1016" i="3"/>
  <c r="DA1016" i="3"/>
  <c r="DB1016" i="3"/>
  <c r="DC1016" i="3"/>
  <c r="A1017" i="3"/>
  <c r="CY1017" i="3"/>
  <c r="CZ1017" i="3"/>
  <c r="DB1017" i="3" s="1"/>
  <c r="DA1017" i="3"/>
  <c r="DC1017" i="3"/>
  <c r="A1018" i="3"/>
  <c r="CY1018" i="3"/>
  <c r="CZ1018" i="3"/>
  <c r="DB1018" i="3" s="1"/>
  <c r="DA1018" i="3"/>
  <c r="DC1018" i="3"/>
  <c r="A1019" i="3"/>
  <c r="CY1019" i="3"/>
  <c r="CZ1019" i="3"/>
  <c r="DA1019" i="3"/>
  <c r="DB1019" i="3"/>
  <c r="DC1019" i="3"/>
  <c r="A1020" i="3"/>
  <c r="CY1020" i="3"/>
  <c r="CZ1020" i="3"/>
  <c r="DB1020" i="3" s="1"/>
  <c r="DA1020" i="3"/>
  <c r="DC1020" i="3"/>
  <c r="A1021" i="3"/>
  <c r="CY1021" i="3"/>
  <c r="CZ1021" i="3"/>
  <c r="DA1021" i="3"/>
  <c r="DB1021" i="3"/>
  <c r="DC1021" i="3"/>
  <c r="A1022" i="3"/>
  <c r="CY1022" i="3"/>
  <c r="CZ1022" i="3"/>
  <c r="DA1022" i="3"/>
  <c r="DB1022" i="3"/>
  <c r="DC1022" i="3"/>
  <c r="A1023" i="3"/>
  <c r="CX1023" i="3"/>
  <c r="CY1023" i="3"/>
  <c r="CZ1023" i="3"/>
  <c r="DA1023" i="3"/>
  <c r="DB1023" i="3"/>
  <c r="DC1023" i="3"/>
  <c r="A1024" i="3"/>
  <c r="CX1024" i="3"/>
  <c r="CY1024" i="3"/>
  <c r="CZ1024" i="3"/>
  <c r="DA1024" i="3"/>
  <c r="DB1024" i="3"/>
  <c r="DC1024" i="3"/>
  <c r="A1025" i="3"/>
  <c r="CX1025" i="3"/>
  <c r="CY1025" i="3"/>
  <c r="CZ1025" i="3"/>
  <c r="DB1025" i="3" s="1"/>
  <c r="DA1025" i="3"/>
  <c r="DC1025" i="3"/>
  <c r="A1026" i="3"/>
  <c r="CX1026" i="3"/>
  <c r="CY1026" i="3"/>
  <c r="CZ1026" i="3"/>
  <c r="DB1026" i="3" s="1"/>
  <c r="DA1026" i="3"/>
  <c r="DC1026" i="3"/>
  <c r="A1027" i="3"/>
  <c r="CX1027" i="3"/>
  <c r="CY1027" i="3"/>
  <c r="CZ1027" i="3"/>
  <c r="DA1027" i="3"/>
  <c r="DB1027" i="3"/>
  <c r="DC1027" i="3"/>
  <c r="A1028" i="3"/>
  <c r="CX1028" i="3"/>
  <c r="CY1028" i="3"/>
  <c r="CZ1028" i="3"/>
  <c r="DB1028" i="3" s="1"/>
  <c r="DA1028" i="3"/>
  <c r="DC1028" i="3"/>
  <c r="A1029" i="3"/>
  <c r="CX1029" i="3"/>
  <c r="CY1029" i="3"/>
  <c r="CZ1029" i="3"/>
  <c r="DA1029" i="3"/>
  <c r="DB1029" i="3"/>
  <c r="DC1029" i="3"/>
  <c r="A1030" i="3"/>
  <c r="CX1030" i="3"/>
  <c r="CY1030" i="3"/>
  <c r="CZ1030" i="3"/>
  <c r="DA1030" i="3"/>
  <c r="DB1030" i="3"/>
  <c r="DC1030" i="3"/>
  <c r="A1031" i="3"/>
  <c r="CX1031" i="3"/>
  <c r="CY1031" i="3"/>
  <c r="CZ1031" i="3"/>
  <c r="DA1031" i="3"/>
  <c r="DB1031" i="3"/>
  <c r="DC1031" i="3"/>
  <c r="A1032" i="3"/>
  <c r="CX1032" i="3"/>
  <c r="CY1032" i="3"/>
  <c r="CZ1032" i="3"/>
  <c r="DA1032" i="3"/>
  <c r="DB1032" i="3"/>
  <c r="DC1032" i="3"/>
  <c r="A1033" i="3"/>
  <c r="CX1033" i="3"/>
  <c r="CY1033" i="3"/>
  <c r="CZ1033" i="3"/>
  <c r="DB1033" i="3" s="1"/>
  <c r="DA1033" i="3"/>
  <c r="DC1033" i="3"/>
  <c r="A1034" i="3"/>
  <c r="CX1034" i="3"/>
  <c r="CY1034" i="3"/>
  <c r="CZ1034" i="3"/>
  <c r="DB1034" i="3" s="1"/>
  <c r="DA1034" i="3"/>
  <c r="DC1034" i="3"/>
  <c r="A1035" i="3"/>
  <c r="CY1035" i="3"/>
  <c r="CZ1035" i="3"/>
  <c r="DA1035" i="3"/>
  <c r="DB1035" i="3"/>
  <c r="DC1035" i="3"/>
  <c r="A1036" i="3"/>
  <c r="CY1036" i="3"/>
  <c r="CZ1036" i="3"/>
  <c r="DB1036" i="3" s="1"/>
  <c r="DA1036" i="3"/>
  <c r="DC1036" i="3"/>
  <c r="A1037" i="3"/>
  <c r="CY1037" i="3"/>
  <c r="CZ1037" i="3"/>
  <c r="DA1037" i="3"/>
  <c r="DB1037" i="3"/>
  <c r="DC1037" i="3"/>
  <c r="A1038" i="3"/>
  <c r="CY1038" i="3"/>
  <c r="CZ1038" i="3"/>
  <c r="DA1038" i="3"/>
  <c r="DB1038" i="3"/>
  <c r="DC1038" i="3"/>
  <c r="A1039" i="3"/>
  <c r="CY1039" i="3"/>
  <c r="CZ1039" i="3"/>
  <c r="DA1039" i="3"/>
  <c r="DB1039" i="3"/>
  <c r="DC1039" i="3"/>
  <c r="A1040" i="3"/>
  <c r="CY1040" i="3"/>
  <c r="CZ1040" i="3"/>
  <c r="DA1040" i="3"/>
  <c r="DB1040" i="3"/>
  <c r="DC1040" i="3"/>
  <c r="A1041" i="3"/>
  <c r="CY1041" i="3"/>
  <c r="CZ1041" i="3"/>
  <c r="DB1041" i="3" s="1"/>
  <c r="DA1041" i="3"/>
  <c r="DC1041" i="3"/>
  <c r="A1042" i="3"/>
  <c r="CY1042" i="3"/>
  <c r="CZ1042" i="3"/>
  <c r="DB1042" i="3" s="1"/>
  <c r="DA1042" i="3"/>
  <c r="DC1042" i="3"/>
  <c r="A1043" i="3"/>
  <c r="CX1043" i="3"/>
  <c r="CY1043" i="3"/>
  <c r="CZ1043" i="3"/>
  <c r="DA1043" i="3"/>
  <c r="DB1043" i="3"/>
  <c r="DC1043" i="3"/>
  <c r="A1044" i="3"/>
  <c r="CX1044" i="3"/>
  <c r="CY1044" i="3"/>
  <c r="CZ1044" i="3"/>
  <c r="DB1044" i="3" s="1"/>
  <c r="DA1044" i="3"/>
  <c r="DC1044" i="3"/>
  <c r="A1045" i="3"/>
  <c r="CX1045" i="3"/>
  <c r="CY1045" i="3"/>
  <c r="CZ1045" i="3"/>
  <c r="DA1045" i="3"/>
  <c r="DB1045" i="3"/>
  <c r="DC1045" i="3"/>
  <c r="A1046" i="3"/>
  <c r="CX1046" i="3"/>
  <c r="CY1046" i="3"/>
  <c r="CZ1046" i="3"/>
  <c r="DA1046" i="3"/>
  <c r="DB1046" i="3"/>
  <c r="DC1046" i="3"/>
  <c r="A1047" i="3"/>
  <c r="CY1047" i="3"/>
  <c r="CZ1047" i="3"/>
  <c r="DA1047" i="3"/>
  <c r="DB1047" i="3"/>
  <c r="DC1047" i="3"/>
  <c r="A1048" i="3"/>
  <c r="CY1048" i="3"/>
  <c r="CZ1048" i="3"/>
  <c r="DA1048" i="3"/>
  <c r="DB1048" i="3"/>
  <c r="DC1048" i="3"/>
  <c r="A1049" i="3"/>
  <c r="CY1049" i="3"/>
  <c r="CZ1049" i="3"/>
  <c r="DB1049" i="3" s="1"/>
  <c r="DA1049" i="3"/>
  <c r="DC1049" i="3"/>
  <c r="A1050" i="3"/>
  <c r="CY1050" i="3"/>
  <c r="CZ1050" i="3"/>
  <c r="DB1050" i="3" s="1"/>
  <c r="DA1050" i="3"/>
  <c r="DC1050" i="3"/>
  <c r="A1051" i="3"/>
  <c r="CY1051" i="3"/>
  <c r="CZ1051" i="3"/>
  <c r="DA1051" i="3"/>
  <c r="DB1051" i="3"/>
  <c r="DC1051" i="3"/>
  <c r="A1052" i="3"/>
  <c r="CY1052" i="3"/>
  <c r="CZ1052" i="3"/>
  <c r="DB1052" i="3" s="1"/>
  <c r="DA1052" i="3"/>
  <c r="DC1052" i="3"/>
  <c r="A1053" i="3"/>
  <c r="CY1053" i="3"/>
  <c r="CZ1053" i="3"/>
  <c r="DA1053" i="3"/>
  <c r="DB1053" i="3"/>
  <c r="DC1053" i="3"/>
  <c r="A1054" i="3"/>
  <c r="CY1054" i="3"/>
  <c r="CZ1054" i="3"/>
  <c r="DA1054" i="3"/>
  <c r="DB1054" i="3"/>
  <c r="DC1054" i="3"/>
  <c r="A1055" i="3"/>
  <c r="CY1055" i="3"/>
  <c r="CZ1055" i="3"/>
  <c r="DA1055" i="3"/>
  <c r="DB1055" i="3"/>
  <c r="DC1055" i="3"/>
  <c r="A1056" i="3"/>
  <c r="CY1056" i="3"/>
  <c r="CZ1056" i="3"/>
  <c r="DA1056" i="3"/>
  <c r="DB1056" i="3"/>
  <c r="DC1056" i="3"/>
  <c r="A1057" i="3"/>
  <c r="CY1057" i="3"/>
  <c r="CZ1057" i="3"/>
  <c r="DB1057" i="3" s="1"/>
  <c r="DA1057" i="3"/>
  <c r="DC1057" i="3"/>
  <c r="A1058" i="3"/>
  <c r="CY1058" i="3"/>
  <c r="CZ1058" i="3"/>
  <c r="DB1058" i="3" s="1"/>
  <c r="DA1058" i="3"/>
  <c r="DC1058" i="3"/>
  <c r="A1059" i="3"/>
  <c r="CY1059" i="3"/>
  <c r="CZ1059" i="3"/>
  <c r="DA1059" i="3"/>
  <c r="DB1059" i="3"/>
  <c r="DC1059" i="3"/>
  <c r="A1060" i="3"/>
  <c r="CY1060" i="3"/>
  <c r="CZ1060" i="3"/>
  <c r="DB1060" i="3" s="1"/>
  <c r="DA1060" i="3"/>
  <c r="DC1060" i="3"/>
  <c r="A1061" i="3"/>
  <c r="CY1061" i="3"/>
  <c r="CZ1061" i="3"/>
  <c r="DA1061" i="3"/>
  <c r="DB1061" i="3"/>
  <c r="DC1061" i="3"/>
  <c r="A1062" i="3"/>
  <c r="CY1062" i="3"/>
  <c r="CZ1062" i="3"/>
  <c r="DA1062" i="3"/>
  <c r="DB1062" i="3"/>
  <c r="DC1062" i="3"/>
  <c r="A1063" i="3"/>
  <c r="CY1063" i="3"/>
  <c r="CZ1063" i="3"/>
  <c r="DA1063" i="3"/>
  <c r="DB1063" i="3"/>
  <c r="DC1063" i="3"/>
  <c r="A1064" i="3"/>
  <c r="CY1064" i="3"/>
  <c r="CZ1064" i="3"/>
  <c r="DA1064" i="3"/>
  <c r="DB1064" i="3"/>
  <c r="DC1064" i="3"/>
  <c r="A1065" i="3"/>
  <c r="CY1065" i="3"/>
  <c r="CZ1065" i="3"/>
  <c r="DB1065" i="3" s="1"/>
  <c r="DA1065" i="3"/>
  <c r="DC1065" i="3"/>
  <c r="A1066" i="3"/>
  <c r="CY1066" i="3"/>
  <c r="CZ1066" i="3"/>
  <c r="DB1066" i="3" s="1"/>
  <c r="DA1066" i="3"/>
  <c r="DC1066" i="3"/>
  <c r="A1067" i="3"/>
  <c r="CY1067" i="3"/>
  <c r="CZ1067" i="3"/>
  <c r="DA1067" i="3"/>
  <c r="DB1067" i="3"/>
  <c r="DC1067" i="3"/>
  <c r="A1068" i="3"/>
  <c r="CY1068" i="3"/>
  <c r="CZ1068" i="3"/>
  <c r="DB1068" i="3" s="1"/>
  <c r="DA1068" i="3"/>
  <c r="DC1068" i="3"/>
  <c r="A1069" i="3"/>
  <c r="CY1069" i="3"/>
  <c r="CZ1069" i="3"/>
  <c r="DA1069" i="3"/>
  <c r="DB1069" i="3"/>
  <c r="DC1069" i="3"/>
  <c r="A1070" i="3"/>
  <c r="CY1070" i="3"/>
  <c r="CZ1070" i="3"/>
  <c r="DA1070" i="3"/>
  <c r="DB1070" i="3"/>
  <c r="DC1070" i="3"/>
  <c r="A1071" i="3"/>
  <c r="CY1071" i="3"/>
  <c r="CZ1071" i="3"/>
  <c r="DA1071" i="3"/>
  <c r="DB1071" i="3"/>
  <c r="DC1071" i="3"/>
  <c r="A1072" i="3"/>
  <c r="CY1072" i="3"/>
  <c r="CZ1072" i="3"/>
  <c r="DA1072" i="3"/>
  <c r="DB1072" i="3"/>
  <c r="DC1072" i="3"/>
  <c r="A1073" i="3"/>
  <c r="CY1073" i="3"/>
  <c r="CZ1073" i="3"/>
  <c r="DB1073" i="3" s="1"/>
  <c r="DA1073" i="3"/>
  <c r="DC1073" i="3"/>
  <c r="A1074" i="3"/>
  <c r="CY1074" i="3"/>
  <c r="CZ1074" i="3"/>
  <c r="DB1074" i="3" s="1"/>
  <c r="DA1074" i="3"/>
  <c r="DC1074" i="3"/>
  <c r="A1075" i="3"/>
  <c r="CY1075" i="3"/>
  <c r="CZ1075" i="3"/>
  <c r="DA1075" i="3"/>
  <c r="DB1075" i="3"/>
  <c r="DC1075" i="3"/>
  <c r="A1076" i="3"/>
  <c r="CY1076" i="3"/>
  <c r="CZ1076" i="3"/>
  <c r="DB1076" i="3" s="1"/>
  <c r="DA1076" i="3"/>
  <c r="DC1076" i="3"/>
  <c r="A1077" i="3"/>
  <c r="CY1077" i="3"/>
  <c r="CZ1077" i="3"/>
  <c r="DB1077" i="3" s="1"/>
  <c r="DA1077" i="3"/>
  <c r="DC1077" i="3"/>
  <c r="A1078" i="3"/>
  <c r="CY1078" i="3"/>
  <c r="CZ1078" i="3"/>
  <c r="DA1078" i="3"/>
  <c r="DB1078" i="3"/>
  <c r="DC1078" i="3"/>
  <c r="A1079" i="3"/>
  <c r="CY1079" i="3"/>
  <c r="CZ1079" i="3"/>
  <c r="DA1079" i="3"/>
  <c r="DB1079" i="3"/>
  <c r="DC1079" i="3"/>
  <c r="A1080" i="3"/>
  <c r="CY1080" i="3"/>
  <c r="CZ1080" i="3"/>
  <c r="DA1080" i="3"/>
  <c r="DB1080" i="3"/>
  <c r="DC1080" i="3"/>
  <c r="A1081" i="3"/>
  <c r="CY1081" i="3"/>
  <c r="CZ1081" i="3"/>
  <c r="DB1081" i="3" s="1"/>
  <c r="DA1081" i="3"/>
  <c r="DC1081" i="3"/>
  <c r="A1082" i="3"/>
  <c r="CY1082" i="3"/>
  <c r="CZ1082" i="3"/>
  <c r="DB1082" i="3" s="1"/>
  <c r="DA1082" i="3"/>
  <c r="DC1082" i="3"/>
  <c r="A1083" i="3"/>
  <c r="CY1083" i="3"/>
  <c r="CZ1083" i="3"/>
  <c r="DA1083" i="3"/>
  <c r="DB1083" i="3"/>
  <c r="DC1083" i="3"/>
  <c r="A1084" i="3"/>
  <c r="CY1084" i="3"/>
  <c r="CZ1084" i="3"/>
  <c r="DB1084" i="3" s="1"/>
  <c r="DA1084" i="3"/>
  <c r="DC1084" i="3"/>
  <c r="A1085" i="3"/>
  <c r="CY1085" i="3"/>
  <c r="CZ1085" i="3"/>
  <c r="DB1085" i="3" s="1"/>
  <c r="DA1085" i="3"/>
  <c r="DC1085" i="3"/>
  <c r="A1086" i="3"/>
  <c r="CY1086" i="3"/>
  <c r="CZ1086" i="3"/>
  <c r="DA1086" i="3"/>
  <c r="DB1086" i="3"/>
  <c r="DC1086" i="3"/>
  <c r="A1087" i="3"/>
  <c r="CY1087" i="3"/>
  <c r="CZ1087" i="3"/>
  <c r="DA1087" i="3"/>
  <c r="DB1087" i="3"/>
  <c r="DC1087" i="3"/>
  <c r="A1088" i="3"/>
  <c r="CY1088" i="3"/>
  <c r="CZ1088" i="3"/>
  <c r="DA1088" i="3"/>
  <c r="DB1088" i="3"/>
  <c r="DC1088" i="3"/>
  <c r="A1089" i="3"/>
  <c r="CY1089" i="3"/>
  <c r="CZ1089" i="3"/>
  <c r="DB1089" i="3" s="1"/>
  <c r="DA1089" i="3"/>
  <c r="DC1089" i="3"/>
  <c r="A1090" i="3"/>
  <c r="CY1090" i="3"/>
  <c r="CZ1090" i="3"/>
  <c r="DB1090" i="3" s="1"/>
  <c r="DA1090" i="3"/>
  <c r="DC1090" i="3"/>
  <c r="A1091" i="3"/>
  <c r="CY1091" i="3"/>
  <c r="CZ1091" i="3"/>
  <c r="DA1091" i="3"/>
  <c r="DB1091" i="3"/>
  <c r="DC1091" i="3"/>
  <c r="A1092" i="3"/>
  <c r="CY1092" i="3"/>
  <c r="CZ1092" i="3"/>
  <c r="DB1092" i="3" s="1"/>
  <c r="DA1092" i="3"/>
  <c r="DC1092" i="3"/>
  <c r="A1093" i="3"/>
  <c r="CY1093" i="3"/>
  <c r="CZ1093" i="3"/>
  <c r="DB1093" i="3" s="1"/>
  <c r="DA1093" i="3"/>
  <c r="DC1093" i="3"/>
  <c r="A1094" i="3"/>
  <c r="CY1094" i="3"/>
  <c r="CZ1094" i="3"/>
  <c r="DA1094" i="3"/>
  <c r="DB1094" i="3"/>
  <c r="DC1094" i="3"/>
  <c r="A1095" i="3"/>
  <c r="CY1095" i="3"/>
  <c r="CZ1095" i="3"/>
  <c r="DA1095" i="3"/>
  <c r="DB1095" i="3"/>
  <c r="DC1095" i="3"/>
  <c r="A1096" i="3"/>
  <c r="CY1096" i="3"/>
  <c r="CZ1096" i="3"/>
  <c r="DA1096" i="3"/>
  <c r="DB1096" i="3"/>
  <c r="DC1096" i="3"/>
  <c r="A1097" i="3"/>
  <c r="CY1097" i="3"/>
  <c r="CZ1097" i="3"/>
  <c r="DB1097" i="3" s="1"/>
  <c r="DA1097" i="3"/>
  <c r="DC1097" i="3"/>
  <c r="A1098" i="3"/>
  <c r="CY1098" i="3"/>
  <c r="CZ1098" i="3"/>
  <c r="DB1098" i="3" s="1"/>
  <c r="DA1098" i="3"/>
  <c r="DC1098" i="3"/>
  <c r="A1099" i="3"/>
  <c r="CY1099" i="3"/>
  <c r="CZ1099" i="3"/>
  <c r="DA1099" i="3"/>
  <c r="DB1099" i="3"/>
  <c r="DC1099" i="3"/>
  <c r="A1100" i="3"/>
  <c r="CY1100" i="3"/>
  <c r="CZ1100" i="3"/>
  <c r="DB1100" i="3" s="1"/>
  <c r="DA1100" i="3"/>
  <c r="DC1100" i="3"/>
  <c r="A1101" i="3"/>
  <c r="CY1101" i="3"/>
  <c r="CZ1101" i="3"/>
  <c r="DB1101" i="3" s="1"/>
  <c r="DA1101" i="3"/>
  <c r="DC1101" i="3"/>
  <c r="A1102" i="3"/>
  <c r="CY1102" i="3"/>
  <c r="CZ1102" i="3"/>
  <c r="DA1102" i="3"/>
  <c r="DB1102" i="3"/>
  <c r="DC1102" i="3"/>
  <c r="A1103" i="3"/>
  <c r="CY1103" i="3"/>
  <c r="CZ1103" i="3"/>
  <c r="DA1103" i="3"/>
  <c r="DB1103" i="3"/>
  <c r="DC1103" i="3"/>
  <c r="A1104" i="3"/>
  <c r="CY1104" i="3"/>
  <c r="CZ1104" i="3"/>
  <c r="DA1104" i="3"/>
  <c r="DB1104" i="3"/>
  <c r="DC1104" i="3"/>
  <c r="A1105" i="3"/>
  <c r="CY1105" i="3"/>
  <c r="CZ1105" i="3"/>
  <c r="DB1105" i="3" s="1"/>
  <c r="DA1105" i="3"/>
  <c r="DC1105" i="3"/>
  <c r="A1106" i="3"/>
  <c r="CY1106" i="3"/>
  <c r="CZ1106" i="3"/>
  <c r="DB1106" i="3" s="1"/>
  <c r="DA1106" i="3"/>
  <c r="DC1106" i="3"/>
  <c r="A1107" i="3"/>
  <c r="CY1107" i="3"/>
  <c r="CZ1107" i="3"/>
  <c r="DA1107" i="3"/>
  <c r="DB1107" i="3"/>
  <c r="DC1107" i="3"/>
  <c r="A1108" i="3"/>
  <c r="CY1108" i="3"/>
  <c r="CZ1108" i="3"/>
  <c r="DB1108" i="3" s="1"/>
  <c r="DA1108" i="3"/>
  <c r="DC1108" i="3"/>
  <c r="A1109" i="3"/>
  <c r="CY1109" i="3"/>
  <c r="CZ1109" i="3"/>
  <c r="DB1109" i="3" s="1"/>
  <c r="DA1109" i="3"/>
  <c r="DC1109" i="3"/>
  <c r="A1110" i="3"/>
  <c r="CY1110" i="3"/>
  <c r="CZ1110" i="3"/>
  <c r="DA1110" i="3"/>
  <c r="DB1110" i="3"/>
  <c r="DC1110" i="3"/>
  <c r="A1111" i="3"/>
  <c r="CY1111" i="3"/>
  <c r="CZ1111" i="3"/>
  <c r="DA1111" i="3"/>
  <c r="DB1111" i="3"/>
  <c r="DC1111" i="3"/>
  <c r="A1112" i="3"/>
  <c r="CY1112" i="3"/>
  <c r="CZ1112" i="3"/>
  <c r="DA1112" i="3"/>
  <c r="DB1112" i="3"/>
  <c r="DC1112" i="3"/>
  <c r="A1113" i="3"/>
  <c r="CY1113" i="3"/>
  <c r="CZ1113" i="3"/>
  <c r="DB1113" i="3" s="1"/>
  <c r="DA1113" i="3"/>
  <c r="DC1113" i="3"/>
  <c r="A1114" i="3"/>
  <c r="CY1114" i="3"/>
  <c r="CZ1114" i="3"/>
  <c r="DA1114" i="3"/>
  <c r="DB1114" i="3"/>
  <c r="DC1114" i="3"/>
  <c r="A1115" i="3"/>
  <c r="CY1115" i="3"/>
  <c r="CZ1115" i="3"/>
  <c r="DA1115" i="3"/>
  <c r="DB1115" i="3"/>
  <c r="DC1115" i="3"/>
  <c r="A1116" i="3"/>
  <c r="CY1116" i="3"/>
  <c r="CZ1116" i="3"/>
  <c r="DB1116" i="3" s="1"/>
  <c r="DA1116" i="3"/>
  <c r="DC1116" i="3"/>
  <c r="A1117" i="3"/>
  <c r="CY1117" i="3"/>
  <c r="CZ1117" i="3"/>
  <c r="DB1117" i="3" s="1"/>
  <c r="DA1117" i="3"/>
  <c r="DC1117" i="3"/>
  <c r="A1118" i="3"/>
  <c r="CY1118" i="3"/>
  <c r="CZ1118" i="3"/>
  <c r="DA1118" i="3"/>
  <c r="DB1118" i="3"/>
  <c r="DC1118" i="3"/>
  <c r="A1119" i="3"/>
  <c r="CY1119" i="3"/>
  <c r="CZ1119" i="3"/>
  <c r="DA1119" i="3"/>
  <c r="DB1119" i="3"/>
  <c r="DC1119" i="3"/>
  <c r="A1120" i="3"/>
  <c r="CY1120" i="3"/>
  <c r="CZ1120" i="3"/>
  <c r="DA1120" i="3"/>
  <c r="DB1120" i="3"/>
  <c r="DC1120" i="3"/>
  <c r="A1121" i="3"/>
  <c r="CY1121" i="3"/>
  <c r="CZ1121" i="3"/>
  <c r="DB1121" i="3" s="1"/>
  <c r="DA1121" i="3"/>
  <c r="DC1121" i="3"/>
  <c r="A1122" i="3"/>
  <c r="CY1122" i="3"/>
  <c r="CZ1122" i="3"/>
  <c r="DA1122" i="3"/>
  <c r="DB1122" i="3"/>
  <c r="DC1122" i="3"/>
  <c r="A1123" i="3"/>
  <c r="CY1123" i="3"/>
  <c r="CZ1123" i="3"/>
  <c r="DA1123" i="3"/>
  <c r="DB1123" i="3"/>
  <c r="DC1123" i="3"/>
  <c r="A1124" i="3"/>
  <c r="CY1124" i="3"/>
  <c r="CZ1124" i="3"/>
  <c r="DB1124" i="3" s="1"/>
  <c r="DA1124" i="3"/>
  <c r="DC1124" i="3"/>
  <c r="A1125" i="3"/>
  <c r="CY1125" i="3"/>
  <c r="CZ1125" i="3"/>
  <c r="DB1125" i="3" s="1"/>
  <c r="DA1125" i="3"/>
  <c r="DC1125" i="3"/>
  <c r="A1126" i="3"/>
  <c r="CY1126" i="3"/>
  <c r="CZ1126" i="3"/>
  <c r="DA1126" i="3"/>
  <c r="DB1126" i="3"/>
  <c r="DC1126" i="3"/>
  <c r="A1127" i="3"/>
  <c r="CY1127" i="3"/>
  <c r="CZ1127" i="3"/>
  <c r="DA1127" i="3"/>
  <c r="DB1127" i="3"/>
  <c r="DC1127" i="3"/>
  <c r="A1128" i="3"/>
  <c r="CY1128" i="3"/>
  <c r="CZ1128" i="3"/>
  <c r="DA1128" i="3"/>
  <c r="DB1128" i="3"/>
  <c r="DC1128" i="3"/>
  <c r="A1129" i="3"/>
  <c r="CY1129" i="3"/>
  <c r="CZ1129" i="3"/>
  <c r="DB1129" i="3" s="1"/>
  <c r="DA1129" i="3"/>
  <c r="DC1129" i="3"/>
  <c r="A1130" i="3"/>
  <c r="CY1130" i="3"/>
  <c r="CZ1130" i="3"/>
  <c r="DA1130" i="3"/>
  <c r="DB1130" i="3"/>
  <c r="DC1130" i="3"/>
  <c r="A1131" i="3"/>
  <c r="CY1131" i="3"/>
  <c r="CZ1131" i="3"/>
  <c r="DA1131" i="3"/>
  <c r="DB1131" i="3"/>
  <c r="DC1131" i="3"/>
  <c r="A1132" i="3"/>
  <c r="CY1132" i="3"/>
  <c r="CZ1132" i="3"/>
  <c r="DB1132" i="3" s="1"/>
  <c r="DA1132" i="3"/>
  <c r="DC1132" i="3"/>
  <c r="A1133" i="3"/>
  <c r="CY1133" i="3"/>
  <c r="CZ1133" i="3"/>
  <c r="DB1133" i="3" s="1"/>
  <c r="DA1133" i="3"/>
  <c r="DC1133" i="3"/>
  <c r="A1134" i="3"/>
  <c r="CY1134" i="3"/>
  <c r="CZ1134" i="3"/>
  <c r="DA1134" i="3"/>
  <c r="DB1134" i="3"/>
  <c r="DC1134" i="3"/>
  <c r="A1135" i="3"/>
  <c r="CY1135" i="3"/>
  <c r="CZ1135" i="3"/>
  <c r="DA1135" i="3"/>
  <c r="DB1135" i="3"/>
  <c r="DC1135" i="3"/>
  <c r="A1136" i="3"/>
  <c r="CY1136" i="3"/>
  <c r="CZ1136" i="3"/>
  <c r="DA1136" i="3"/>
  <c r="DB1136" i="3"/>
  <c r="DC1136" i="3"/>
  <c r="A1137" i="3"/>
  <c r="CY1137" i="3"/>
  <c r="CZ1137" i="3"/>
  <c r="DB1137" i="3" s="1"/>
  <c r="DA1137" i="3"/>
  <c r="DC1137" i="3"/>
  <c r="A1138" i="3"/>
  <c r="CY1138" i="3"/>
  <c r="CZ1138" i="3"/>
  <c r="DA1138" i="3"/>
  <c r="DB1138" i="3"/>
  <c r="DC1138" i="3"/>
  <c r="A1139" i="3"/>
  <c r="CY1139" i="3"/>
  <c r="CZ1139" i="3"/>
  <c r="DA1139" i="3"/>
  <c r="DB1139" i="3"/>
  <c r="DC1139" i="3"/>
  <c r="A1140" i="3"/>
  <c r="CY1140" i="3"/>
  <c r="CZ1140" i="3"/>
  <c r="DB1140" i="3" s="1"/>
  <c r="DA1140" i="3"/>
  <c r="DC1140" i="3"/>
  <c r="A1141" i="3"/>
  <c r="CX1141" i="3"/>
  <c r="CY1141" i="3"/>
  <c r="CZ1141" i="3"/>
  <c r="DB1141" i="3" s="1"/>
  <c r="DA1141" i="3"/>
  <c r="DC1141" i="3"/>
  <c r="A1142" i="3"/>
  <c r="CX1142" i="3"/>
  <c r="CY1142" i="3"/>
  <c r="CZ1142" i="3"/>
  <c r="DA1142" i="3"/>
  <c r="DB1142" i="3"/>
  <c r="DC1142" i="3"/>
  <c r="A1143" i="3"/>
  <c r="CX1143" i="3"/>
  <c r="CY1143" i="3"/>
  <c r="CZ1143" i="3"/>
  <c r="DA1143" i="3"/>
  <c r="DB1143" i="3"/>
  <c r="DC1143" i="3"/>
  <c r="A1144" i="3"/>
  <c r="CX1144" i="3"/>
  <c r="CY1144" i="3"/>
  <c r="CZ1144" i="3"/>
  <c r="DA1144" i="3"/>
  <c r="DB1144" i="3"/>
  <c r="DC1144" i="3"/>
  <c r="A1145" i="3"/>
  <c r="CX1145" i="3"/>
  <c r="CY1145" i="3"/>
  <c r="CZ1145" i="3"/>
  <c r="DB1145" i="3" s="1"/>
  <c r="DA1145" i="3"/>
  <c r="DC1145" i="3"/>
  <c r="A1146" i="3"/>
  <c r="CX1146" i="3"/>
  <c r="CY1146" i="3"/>
  <c r="CZ1146" i="3"/>
  <c r="DA1146" i="3"/>
  <c r="DB1146" i="3"/>
  <c r="DC1146" i="3"/>
  <c r="A1147" i="3"/>
  <c r="CX1147" i="3"/>
  <c r="CY1147" i="3"/>
  <c r="CZ1147" i="3"/>
  <c r="DA1147" i="3"/>
  <c r="DB1147" i="3"/>
  <c r="DC1147" i="3"/>
  <c r="A1148" i="3"/>
  <c r="CX1148" i="3"/>
  <c r="CY1148" i="3"/>
  <c r="CZ1148" i="3"/>
  <c r="DB1148" i="3" s="1"/>
  <c r="DA1148" i="3"/>
  <c r="DC1148" i="3"/>
  <c r="A1149" i="3"/>
  <c r="CX1149" i="3"/>
  <c r="CY1149" i="3"/>
  <c r="CZ1149" i="3"/>
  <c r="DB1149" i="3" s="1"/>
  <c r="DA1149" i="3"/>
  <c r="DC1149" i="3"/>
  <c r="A1150" i="3"/>
  <c r="CX1150" i="3"/>
  <c r="CY1150" i="3"/>
  <c r="CZ1150" i="3"/>
  <c r="DA1150" i="3"/>
  <c r="DB1150" i="3"/>
  <c r="DC1150" i="3"/>
  <c r="A1151" i="3"/>
  <c r="CX1151" i="3"/>
  <c r="CY1151" i="3"/>
  <c r="CZ1151" i="3"/>
  <c r="DA1151" i="3"/>
  <c r="DB1151" i="3"/>
  <c r="DC1151" i="3"/>
  <c r="A1152" i="3"/>
  <c r="CX1152" i="3"/>
  <c r="CY1152" i="3"/>
  <c r="CZ1152" i="3"/>
  <c r="DA1152" i="3"/>
  <c r="DB1152" i="3"/>
  <c r="DC1152" i="3"/>
  <c r="A1153" i="3"/>
  <c r="CX1153" i="3"/>
  <c r="CY1153" i="3"/>
  <c r="CZ1153" i="3"/>
  <c r="DB1153" i="3" s="1"/>
  <c r="DA1153" i="3"/>
  <c r="DC1153" i="3"/>
  <c r="A1154" i="3"/>
  <c r="CX1154" i="3"/>
  <c r="CY1154" i="3"/>
  <c r="CZ1154" i="3"/>
  <c r="DA1154" i="3"/>
  <c r="DB1154" i="3"/>
  <c r="DC1154" i="3"/>
  <c r="A1155" i="3"/>
  <c r="CX1155" i="3"/>
  <c r="CY1155" i="3"/>
  <c r="CZ1155" i="3"/>
  <c r="DA1155" i="3"/>
  <c r="DB1155" i="3"/>
  <c r="DC1155" i="3"/>
  <c r="A1156" i="3"/>
  <c r="CX1156" i="3"/>
  <c r="CY1156" i="3"/>
  <c r="CZ1156" i="3"/>
  <c r="DB1156" i="3" s="1"/>
  <c r="DA1156" i="3"/>
  <c r="DC1156" i="3"/>
  <c r="A1157" i="3"/>
  <c r="CX1157" i="3"/>
  <c r="CY1157" i="3"/>
  <c r="CZ1157" i="3"/>
  <c r="DB1157" i="3" s="1"/>
  <c r="DA1157" i="3"/>
  <c r="DC1157" i="3"/>
  <c r="A1158" i="3"/>
  <c r="CX1158" i="3"/>
  <c r="CY1158" i="3"/>
  <c r="CZ1158" i="3"/>
  <c r="DA1158" i="3"/>
  <c r="DB1158" i="3"/>
  <c r="DC1158" i="3"/>
  <c r="A1159" i="3"/>
  <c r="CY1159" i="3"/>
  <c r="CZ1159" i="3"/>
  <c r="DA1159" i="3"/>
  <c r="DB1159" i="3"/>
  <c r="DC1159" i="3"/>
  <c r="A1160" i="3"/>
  <c r="CY1160" i="3"/>
  <c r="CZ1160" i="3"/>
  <c r="DA1160" i="3"/>
  <c r="DB1160" i="3"/>
  <c r="DC1160" i="3"/>
  <c r="A1161" i="3"/>
  <c r="CY1161" i="3"/>
  <c r="CZ1161" i="3"/>
  <c r="DB1161" i="3" s="1"/>
  <c r="DA1161" i="3"/>
  <c r="DC1161" i="3"/>
  <c r="A1162" i="3"/>
  <c r="CY1162" i="3"/>
  <c r="CZ1162" i="3"/>
  <c r="DA1162" i="3"/>
  <c r="DB1162" i="3"/>
  <c r="DC1162" i="3"/>
  <c r="A1163" i="3"/>
  <c r="CY1163" i="3"/>
  <c r="CZ1163" i="3"/>
  <c r="DA1163" i="3"/>
  <c r="DB1163" i="3"/>
  <c r="DC1163" i="3"/>
  <c r="A1164" i="3"/>
  <c r="CY1164" i="3"/>
  <c r="CZ1164" i="3"/>
  <c r="DB1164" i="3" s="1"/>
  <c r="DA1164" i="3"/>
  <c r="DC1164" i="3"/>
  <c r="A1165" i="3"/>
  <c r="CY1165" i="3"/>
  <c r="CZ1165" i="3"/>
  <c r="DB1165" i="3" s="1"/>
  <c r="DA1165" i="3"/>
  <c r="DC1165" i="3"/>
  <c r="A1166" i="3"/>
  <c r="CY1166" i="3"/>
  <c r="CZ1166" i="3"/>
  <c r="DB1166" i="3" s="1"/>
  <c r="DA1166" i="3"/>
  <c r="DC1166" i="3"/>
  <c r="A1167" i="3"/>
  <c r="CY1167" i="3"/>
  <c r="CZ1167" i="3"/>
  <c r="DA1167" i="3"/>
  <c r="DB1167" i="3"/>
  <c r="DC1167" i="3"/>
  <c r="A1168" i="3"/>
  <c r="CY1168" i="3"/>
  <c r="CZ1168" i="3"/>
  <c r="DA1168" i="3"/>
  <c r="DB1168" i="3"/>
  <c r="DC1168" i="3"/>
  <c r="A1169" i="3"/>
  <c r="CY1169" i="3"/>
  <c r="CZ1169" i="3"/>
  <c r="DB1169" i="3" s="1"/>
  <c r="DA1169" i="3"/>
  <c r="DC1169" i="3"/>
  <c r="A1170" i="3"/>
  <c r="CY1170" i="3"/>
  <c r="CZ1170" i="3"/>
  <c r="DA1170" i="3"/>
  <c r="DB1170" i="3"/>
  <c r="DC1170" i="3"/>
  <c r="A1171" i="3"/>
  <c r="CY1171" i="3"/>
  <c r="CZ1171" i="3"/>
  <c r="DA1171" i="3"/>
  <c r="DB1171" i="3"/>
  <c r="DC1171" i="3"/>
  <c r="A1172" i="3"/>
  <c r="CY1172" i="3"/>
  <c r="CZ1172" i="3"/>
  <c r="DB1172" i="3" s="1"/>
  <c r="DA1172" i="3"/>
  <c r="DC1172" i="3"/>
  <c r="A1173" i="3"/>
  <c r="CY1173" i="3"/>
  <c r="CZ1173" i="3"/>
  <c r="DB1173" i="3" s="1"/>
  <c r="DA1173" i="3"/>
  <c r="DC1173" i="3"/>
  <c r="A1174" i="3"/>
  <c r="CY1174" i="3"/>
  <c r="CZ1174" i="3"/>
  <c r="DB1174" i="3" s="1"/>
  <c r="DA1174" i="3"/>
  <c r="DC1174" i="3"/>
  <c r="A1175" i="3"/>
  <c r="CY1175" i="3"/>
  <c r="CZ1175" i="3"/>
  <c r="DA1175" i="3"/>
  <c r="DB1175" i="3"/>
  <c r="DC1175" i="3"/>
  <c r="A1176" i="3"/>
  <c r="CY1176" i="3"/>
  <c r="CZ1176" i="3"/>
  <c r="DA1176" i="3"/>
  <c r="DB1176" i="3"/>
  <c r="DC1176" i="3"/>
  <c r="A1177" i="3"/>
  <c r="CY1177" i="3"/>
  <c r="CZ1177" i="3"/>
  <c r="DB1177" i="3" s="1"/>
  <c r="DA1177" i="3"/>
  <c r="DC1177" i="3"/>
  <c r="A1178" i="3"/>
  <c r="CY1178" i="3"/>
  <c r="CZ1178" i="3"/>
  <c r="DA1178" i="3"/>
  <c r="DB1178" i="3"/>
  <c r="DC1178" i="3"/>
  <c r="A1179" i="3"/>
  <c r="CY1179" i="3"/>
  <c r="CZ1179" i="3"/>
  <c r="DA1179" i="3"/>
  <c r="DB1179" i="3"/>
  <c r="DC1179" i="3"/>
  <c r="A1180" i="3"/>
  <c r="CY1180" i="3"/>
  <c r="CZ1180" i="3"/>
  <c r="DB1180" i="3" s="1"/>
  <c r="DA1180" i="3"/>
  <c r="DC1180" i="3"/>
  <c r="A1181" i="3"/>
  <c r="CY1181" i="3"/>
  <c r="CZ1181" i="3"/>
  <c r="DB1181" i="3" s="1"/>
  <c r="DA1181" i="3"/>
  <c r="DC1181" i="3"/>
  <c r="A1182" i="3"/>
  <c r="CY1182" i="3"/>
  <c r="CZ1182" i="3"/>
  <c r="DB1182" i="3" s="1"/>
  <c r="DA1182" i="3"/>
  <c r="DC1182" i="3"/>
  <c r="A1183" i="3"/>
  <c r="CY1183" i="3"/>
  <c r="CZ1183" i="3"/>
  <c r="DA1183" i="3"/>
  <c r="DB1183" i="3"/>
  <c r="DC1183" i="3"/>
  <c r="A1184" i="3"/>
  <c r="CY1184" i="3"/>
  <c r="CZ1184" i="3"/>
  <c r="DA1184" i="3"/>
  <c r="DB1184" i="3"/>
  <c r="DC1184" i="3"/>
  <c r="A1185" i="3"/>
  <c r="CY1185" i="3"/>
  <c r="CZ1185" i="3"/>
  <c r="DB1185" i="3" s="1"/>
  <c r="DA1185" i="3"/>
  <c r="DC1185" i="3"/>
  <c r="A1186" i="3"/>
  <c r="CY1186" i="3"/>
  <c r="CZ1186" i="3"/>
  <c r="DA1186" i="3"/>
  <c r="DB1186" i="3"/>
  <c r="DC1186" i="3"/>
  <c r="A1187" i="3"/>
  <c r="CY1187" i="3"/>
  <c r="CZ1187" i="3"/>
  <c r="DA1187" i="3"/>
  <c r="DB1187" i="3"/>
  <c r="DC1187" i="3"/>
  <c r="A1188" i="3"/>
  <c r="CY1188" i="3"/>
  <c r="CZ1188" i="3"/>
  <c r="DB1188" i="3" s="1"/>
  <c r="DA1188" i="3"/>
  <c r="DC1188" i="3"/>
  <c r="A1189" i="3"/>
  <c r="CY1189" i="3"/>
  <c r="CZ1189" i="3"/>
  <c r="DB1189" i="3" s="1"/>
  <c r="DA1189" i="3"/>
  <c r="DC1189" i="3"/>
  <c r="A1190" i="3"/>
  <c r="CY1190" i="3"/>
  <c r="CZ1190" i="3"/>
  <c r="DB1190" i="3" s="1"/>
  <c r="DA1190" i="3"/>
  <c r="DC1190" i="3"/>
  <c r="A1191" i="3"/>
  <c r="CY1191" i="3"/>
  <c r="CZ1191" i="3"/>
  <c r="DA1191" i="3"/>
  <c r="DB1191" i="3"/>
  <c r="DC1191" i="3"/>
  <c r="A1192" i="3"/>
  <c r="CY1192" i="3"/>
  <c r="CZ1192" i="3"/>
  <c r="DA1192" i="3"/>
  <c r="DB1192" i="3"/>
  <c r="DC1192" i="3"/>
  <c r="A1193" i="3"/>
  <c r="CY1193" i="3"/>
  <c r="CZ1193" i="3"/>
  <c r="DB1193" i="3" s="1"/>
  <c r="DA1193" i="3"/>
  <c r="DC1193" i="3"/>
  <c r="A1194" i="3"/>
  <c r="CY1194" i="3"/>
  <c r="CZ1194" i="3"/>
  <c r="DA1194" i="3"/>
  <c r="DB1194" i="3"/>
  <c r="DC1194" i="3"/>
  <c r="A1195" i="3"/>
  <c r="CY1195" i="3"/>
  <c r="CZ1195" i="3"/>
  <c r="DA1195" i="3"/>
  <c r="DB1195" i="3"/>
  <c r="DC1195" i="3"/>
  <c r="A1196" i="3"/>
  <c r="CY1196" i="3"/>
  <c r="CZ1196" i="3"/>
  <c r="DB1196" i="3" s="1"/>
  <c r="DA1196" i="3"/>
  <c r="DC1196" i="3"/>
  <c r="A1197" i="3"/>
  <c r="CY1197" i="3"/>
  <c r="CZ1197" i="3"/>
  <c r="DB1197" i="3" s="1"/>
  <c r="DA1197" i="3"/>
  <c r="DC1197" i="3"/>
  <c r="A1198" i="3"/>
  <c r="CY1198" i="3"/>
  <c r="CZ1198" i="3"/>
  <c r="DB1198" i="3" s="1"/>
  <c r="DA1198" i="3"/>
  <c r="DC1198" i="3"/>
  <c r="A1199" i="3"/>
  <c r="CY1199" i="3"/>
  <c r="CZ1199" i="3"/>
  <c r="DA1199" i="3"/>
  <c r="DB1199" i="3"/>
  <c r="DC1199" i="3"/>
  <c r="A1200" i="3"/>
  <c r="CY1200" i="3"/>
  <c r="CZ1200" i="3"/>
  <c r="DA1200" i="3"/>
  <c r="DB1200" i="3"/>
  <c r="DC1200" i="3"/>
  <c r="A1201" i="3"/>
  <c r="CY1201" i="3"/>
  <c r="CZ1201" i="3"/>
  <c r="DB1201" i="3" s="1"/>
  <c r="DA1201" i="3"/>
  <c r="DC1201" i="3"/>
  <c r="A1202" i="3"/>
  <c r="CY1202" i="3"/>
  <c r="CZ1202" i="3"/>
  <c r="DA1202" i="3"/>
  <c r="DB1202" i="3"/>
  <c r="DC1202" i="3"/>
  <c r="A1203" i="3"/>
  <c r="CY1203" i="3"/>
  <c r="CZ1203" i="3"/>
  <c r="DA1203" i="3"/>
  <c r="DB1203" i="3"/>
  <c r="DC1203" i="3"/>
  <c r="A1204" i="3"/>
  <c r="CY1204" i="3"/>
  <c r="CZ1204" i="3"/>
  <c r="DB1204" i="3" s="1"/>
  <c r="DA1204" i="3"/>
  <c r="DC1204" i="3"/>
  <c r="A1205" i="3"/>
  <c r="CY1205" i="3"/>
  <c r="CZ1205" i="3"/>
  <c r="DB1205" i="3" s="1"/>
  <c r="DA1205" i="3"/>
  <c r="DC1205" i="3"/>
  <c r="A1206" i="3"/>
  <c r="CY1206" i="3"/>
  <c r="CZ1206" i="3"/>
  <c r="DB1206" i="3" s="1"/>
  <c r="DA1206" i="3"/>
  <c r="DC1206" i="3"/>
  <c r="A1207" i="3"/>
  <c r="CY1207" i="3"/>
  <c r="CZ1207" i="3"/>
  <c r="DA1207" i="3"/>
  <c r="DB1207" i="3"/>
  <c r="DC1207" i="3"/>
  <c r="A1208" i="3"/>
  <c r="CY1208" i="3"/>
  <c r="CZ1208" i="3"/>
  <c r="DA1208" i="3"/>
  <c r="DB1208" i="3"/>
  <c r="DC1208" i="3"/>
  <c r="A1209" i="3"/>
  <c r="CY1209" i="3"/>
  <c r="CZ1209" i="3"/>
  <c r="DB1209" i="3" s="1"/>
  <c r="DA1209" i="3"/>
  <c r="DC1209" i="3"/>
  <c r="A1210" i="3"/>
  <c r="CY1210" i="3"/>
  <c r="CZ1210" i="3"/>
  <c r="DA1210" i="3"/>
  <c r="DB1210" i="3"/>
  <c r="DC1210" i="3"/>
  <c r="A1211" i="3"/>
  <c r="CY1211" i="3"/>
  <c r="CZ1211" i="3"/>
  <c r="DA1211" i="3"/>
  <c r="DB1211" i="3"/>
  <c r="DC1211" i="3"/>
  <c r="A1212" i="3"/>
  <c r="CY1212" i="3"/>
  <c r="CZ1212" i="3"/>
  <c r="DB1212" i="3" s="1"/>
  <c r="DA1212" i="3"/>
  <c r="DC1212" i="3"/>
  <c r="A1213" i="3"/>
  <c r="CY1213" i="3"/>
  <c r="CZ1213" i="3"/>
  <c r="DB1213" i="3" s="1"/>
  <c r="DA1213" i="3"/>
  <c r="DC1213" i="3"/>
  <c r="A1214" i="3"/>
  <c r="CY1214" i="3"/>
  <c r="CZ1214" i="3"/>
  <c r="DB1214" i="3" s="1"/>
  <c r="DA1214" i="3"/>
  <c r="DC1214" i="3"/>
  <c r="A1215" i="3"/>
  <c r="CY1215" i="3"/>
  <c r="CZ1215" i="3"/>
  <c r="DA1215" i="3"/>
  <c r="DB1215" i="3"/>
  <c r="DC1215" i="3"/>
  <c r="A1216" i="3"/>
  <c r="CY1216" i="3"/>
  <c r="CZ1216" i="3"/>
  <c r="DA1216" i="3"/>
  <c r="DB1216" i="3"/>
  <c r="DC1216" i="3"/>
  <c r="A1217" i="3"/>
  <c r="CY1217" i="3"/>
  <c r="CZ1217" i="3"/>
  <c r="DB1217" i="3" s="1"/>
  <c r="DA1217" i="3"/>
  <c r="DC1217" i="3"/>
  <c r="A1218" i="3"/>
  <c r="CY1218" i="3"/>
  <c r="CZ1218" i="3"/>
  <c r="DA1218" i="3"/>
  <c r="DB1218" i="3"/>
  <c r="DC1218" i="3"/>
  <c r="A1219" i="3"/>
  <c r="CY1219" i="3"/>
  <c r="CZ1219" i="3"/>
  <c r="DA1219" i="3"/>
  <c r="DB1219" i="3"/>
  <c r="DC1219" i="3"/>
  <c r="A1220" i="3"/>
  <c r="CY1220" i="3"/>
  <c r="CZ1220" i="3"/>
  <c r="DB1220" i="3" s="1"/>
  <c r="DA1220" i="3"/>
  <c r="DC1220" i="3"/>
  <c r="A1221" i="3"/>
  <c r="CY1221" i="3"/>
  <c r="CZ1221" i="3"/>
  <c r="DB1221" i="3" s="1"/>
  <c r="DA1221" i="3"/>
  <c r="DC1221" i="3"/>
  <c r="A1222" i="3"/>
  <c r="CY1222" i="3"/>
  <c r="CZ1222" i="3"/>
  <c r="DA1222" i="3"/>
  <c r="DB1222" i="3"/>
  <c r="DC1222" i="3"/>
  <c r="A1223" i="3"/>
  <c r="CY1223" i="3"/>
  <c r="CZ1223" i="3"/>
  <c r="DA1223" i="3"/>
  <c r="DB1223" i="3"/>
  <c r="DC1223" i="3"/>
  <c r="A1224" i="3"/>
  <c r="CY1224" i="3"/>
  <c r="CZ1224" i="3"/>
  <c r="DA1224" i="3"/>
  <c r="DB1224" i="3"/>
  <c r="DC1224" i="3"/>
  <c r="A1225" i="3"/>
  <c r="CY1225" i="3"/>
  <c r="CZ1225" i="3"/>
  <c r="DB1225" i="3" s="1"/>
  <c r="DA1225" i="3"/>
  <c r="DC1225" i="3"/>
  <c r="A1226" i="3"/>
  <c r="CY1226" i="3"/>
  <c r="CZ1226" i="3"/>
  <c r="DA1226" i="3"/>
  <c r="DB1226" i="3"/>
  <c r="DC1226" i="3"/>
  <c r="A1227" i="3"/>
  <c r="CY1227" i="3"/>
  <c r="CZ1227" i="3"/>
  <c r="DA1227" i="3"/>
  <c r="DB1227" i="3"/>
  <c r="DC1227" i="3"/>
  <c r="A1228" i="3"/>
  <c r="CY1228" i="3"/>
  <c r="CZ1228" i="3"/>
  <c r="DB1228" i="3" s="1"/>
  <c r="DA1228" i="3"/>
  <c r="DC1228" i="3"/>
  <c r="A1229" i="3"/>
  <c r="CY1229" i="3"/>
  <c r="CZ1229" i="3"/>
  <c r="DB1229" i="3" s="1"/>
  <c r="DA1229" i="3"/>
  <c r="DC1229" i="3"/>
  <c r="A1230" i="3"/>
  <c r="CY1230" i="3"/>
  <c r="CZ1230" i="3"/>
  <c r="DA1230" i="3"/>
  <c r="DB1230" i="3"/>
  <c r="DC1230" i="3"/>
  <c r="A1231" i="3"/>
  <c r="CY1231" i="3"/>
  <c r="CZ1231" i="3"/>
  <c r="DA1231" i="3"/>
  <c r="DB1231" i="3"/>
  <c r="DC1231" i="3"/>
  <c r="A1232" i="3"/>
  <c r="CY1232" i="3"/>
  <c r="CZ1232" i="3"/>
  <c r="DA1232" i="3"/>
  <c r="DB1232" i="3"/>
  <c r="DC1232" i="3"/>
  <c r="A1233" i="3"/>
  <c r="CY1233" i="3"/>
  <c r="CZ1233" i="3"/>
  <c r="DB1233" i="3" s="1"/>
  <c r="DA1233" i="3"/>
  <c r="DC1233" i="3"/>
  <c r="A1234" i="3"/>
  <c r="CY1234" i="3"/>
  <c r="CZ1234" i="3"/>
  <c r="DA1234" i="3"/>
  <c r="DB1234" i="3"/>
  <c r="DC1234" i="3"/>
  <c r="A1235" i="3"/>
  <c r="CY1235" i="3"/>
  <c r="CZ1235" i="3"/>
  <c r="DA1235" i="3"/>
  <c r="DB1235" i="3"/>
  <c r="DC1235" i="3"/>
  <c r="A1236" i="3"/>
  <c r="CY1236" i="3"/>
  <c r="CZ1236" i="3"/>
  <c r="DB1236" i="3" s="1"/>
  <c r="DA1236" i="3"/>
  <c r="DC1236" i="3"/>
  <c r="A1237" i="3"/>
  <c r="CX1237" i="3"/>
  <c r="CY1237" i="3"/>
  <c r="CZ1237" i="3"/>
  <c r="DB1237" i="3" s="1"/>
  <c r="DA1237" i="3"/>
  <c r="DC1237" i="3"/>
  <c r="A1238" i="3"/>
  <c r="CX1238" i="3"/>
  <c r="CY1238" i="3"/>
  <c r="CZ1238" i="3"/>
  <c r="DA1238" i="3"/>
  <c r="DB1238" i="3"/>
  <c r="DC1238" i="3"/>
  <c r="A1239" i="3"/>
  <c r="CX1239" i="3"/>
  <c r="CY1239" i="3"/>
  <c r="CZ1239" i="3"/>
  <c r="DA1239" i="3"/>
  <c r="DB1239" i="3"/>
  <c r="DC1239" i="3"/>
  <c r="A1240" i="3"/>
  <c r="CX1240" i="3"/>
  <c r="CY1240" i="3"/>
  <c r="CZ1240" i="3"/>
  <c r="DB1240" i="3" s="1"/>
  <c r="DA1240" i="3"/>
  <c r="DC1240" i="3"/>
  <c r="A1241" i="3"/>
  <c r="CX1241" i="3"/>
  <c r="CY1241" i="3"/>
  <c r="CZ1241" i="3"/>
  <c r="DB1241" i="3" s="1"/>
  <c r="DA1241" i="3"/>
  <c r="DC1241" i="3"/>
  <c r="A1242" i="3"/>
  <c r="CX1242" i="3"/>
  <c r="CY1242" i="3"/>
  <c r="CZ1242" i="3"/>
  <c r="DA1242" i="3"/>
  <c r="DB1242" i="3"/>
  <c r="DC1242" i="3"/>
  <c r="A1243" i="3"/>
  <c r="CX1243" i="3"/>
  <c r="CY1243" i="3"/>
  <c r="CZ1243" i="3"/>
  <c r="DA1243" i="3"/>
  <c r="DB1243" i="3"/>
  <c r="DC1243" i="3"/>
  <c r="A1244" i="3"/>
  <c r="CX1244" i="3"/>
  <c r="CY1244" i="3"/>
  <c r="CZ1244" i="3"/>
  <c r="DB1244" i="3" s="1"/>
  <c r="DA1244" i="3"/>
  <c r="DC1244" i="3"/>
  <c r="A1245" i="3"/>
  <c r="CX1245" i="3"/>
  <c r="CY1245" i="3"/>
  <c r="CZ1245" i="3"/>
  <c r="DB1245" i="3" s="1"/>
  <c r="DA1245" i="3"/>
  <c r="DC1245" i="3"/>
  <c r="A1246" i="3"/>
  <c r="CX1246" i="3"/>
  <c r="CY1246" i="3"/>
  <c r="CZ1246" i="3"/>
  <c r="DA1246" i="3"/>
  <c r="DB1246" i="3"/>
  <c r="DC1246" i="3"/>
  <c r="A1247" i="3"/>
  <c r="CX1247" i="3"/>
  <c r="CY1247" i="3"/>
  <c r="CZ1247" i="3"/>
  <c r="DA1247" i="3"/>
  <c r="DB1247" i="3"/>
  <c r="DC1247" i="3"/>
  <c r="A1248" i="3"/>
  <c r="CX1248" i="3"/>
  <c r="CY1248" i="3"/>
  <c r="CZ1248" i="3"/>
  <c r="DB1248" i="3" s="1"/>
  <c r="DA1248" i="3"/>
  <c r="DC1248" i="3"/>
  <c r="A1249" i="3"/>
  <c r="CX1249" i="3"/>
  <c r="CY1249" i="3"/>
  <c r="CZ1249" i="3"/>
  <c r="DB1249" i="3" s="1"/>
  <c r="DA1249" i="3"/>
  <c r="DC1249" i="3"/>
  <c r="A1250" i="3"/>
  <c r="CX1250" i="3"/>
  <c r="CY1250" i="3"/>
  <c r="CZ1250" i="3"/>
  <c r="DA1250" i="3"/>
  <c r="DB1250" i="3"/>
  <c r="DC1250" i="3"/>
  <c r="A1251" i="3"/>
  <c r="CX1251" i="3"/>
  <c r="CY1251" i="3"/>
  <c r="CZ1251" i="3"/>
  <c r="DA1251" i="3"/>
  <c r="DB1251" i="3"/>
  <c r="DC1251" i="3"/>
  <c r="A1252" i="3"/>
  <c r="CX1252" i="3"/>
  <c r="CY1252" i="3"/>
  <c r="CZ1252" i="3"/>
  <c r="DB1252" i="3" s="1"/>
  <c r="DA1252" i="3"/>
  <c r="DC1252" i="3"/>
  <c r="A1253" i="3"/>
  <c r="CX1253" i="3"/>
  <c r="CY1253" i="3"/>
  <c r="CZ1253" i="3"/>
  <c r="DB1253" i="3" s="1"/>
  <c r="DA1253" i="3"/>
  <c r="DC1253" i="3"/>
  <c r="A1254" i="3"/>
  <c r="CX1254" i="3"/>
  <c r="CY1254" i="3"/>
  <c r="CZ1254" i="3"/>
  <c r="DB1254" i="3" s="1"/>
  <c r="DA1254" i="3"/>
  <c r="DC1254" i="3"/>
  <c r="A1255" i="3"/>
  <c r="CX1255" i="3"/>
  <c r="CY1255" i="3"/>
  <c r="CZ1255" i="3"/>
  <c r="DA1255" i="3"/>
  <c r="DB1255" i="3"/>
  <c r="DC1255" i="3"/>
  <c r="A1256" i="3"/>
  <c r="CX1256" i="3"/>
  <c r="CY1256" i="3"/>
  <c r="CZ1256" i="3"/>
  <c r="DA1256" i="3"/>
  <c r="DB1256" i="3"/>
  <c r="DC1256" i="3"/>
  <c r="A1257" i="3"/>
  <c r="CX1257" i="3"/>
  <c r="CY1257" i="3"/>
  <c r="CZ1257" i="3"/>
  <c r="DB1257" i="3" s="1"/>
  <c r="DA1257" i="3"/>
  <c r="DC1257" i="3"/>
  <c r="A1258" i="3"/>
  <c r="CX1258" i="3"/>
  <c r="CY1258" i="3"/>
  <c r="CZ1258" i="3"/>
  <c r="DA1258" i="3"/>
  <c r="DB1258" i="3"/>
  <c r="DC1258" i="3"/>
  <c r="A1259" i="3"/>
  <c r="CX1259" i="3"/>
  <c r="CY1259" i="3"/>
  <c r="CZ1259" i="3"/>
  <c r="DA1259" i="3"/>
  <c r="DB1259" i="3"/>
  <c r="DC1259" i="3"/>
  <c r="A1260" i="3"/>
  <c r="CX1260" i="3"/>
  <c r="CY1260" i="3"/>
  <c r="CZ1260" i="3"/>
  <c r="DB1260" i="3" s="1"/>
  <c r="DA1260" i="3"/>
  <c r="DC1260" i="3"/>
  <c r="A1261" i="3"/>
  <c r="CX1261" i="3"/>
  <c r="CY1261" i="3"/>
  <c r="CZ1261" i="3"/>
  <c r="DB1261" i="3" s="1"/>
  <c r="DA1261" i="3"/>
  <c r="DC1261" i="3"/>
  <c r="A1262" i="3"/>
  <c r="CX1262" i="3"/>
  <c r="CY1262" i="3"/>
  <c r="CZ1262" i="3"/>
  <c r="DB1262" i="3" s="1"/>
  <c r="DA1262" i="3"/>
  <c r="DC1262" i="3"/>
  <c r="A1263" i="3"/>
  <c r="CX1263" i="3"/>
  <c r="CY1263" i="3"/>
  <c r="CZ1263" i="3"/>
  <c r="DA1263" i="3"/>
  <c r="DB1263" i="3"/>
  <c r="DC1263" i="3"/>
  <c r="A1264" i="3"/>
  <c r="CX1264" i="3"/>
  <c r="CY1264" i="3"/>
  <c r="CZ1264" i="3"/>
  <c r="DA1264" i="3"/>
  <c r="DB1264" i="3"/>
  <c r="DC1264" i="3"/>
  <c r="A1265" i="3"/>
  <c r="CY1265" i="3"/>
  <c r="CZ1265" i="3"/>
  <c r="DB1265" i="3" s="1"/>
  <c r="DA1265" i="3"/>
  <c r="DC1265" i="3"/>
  <c r="A1266" i="3"/>
  <c r="CY1266" i="3"/>
  <c r="CZ1266" i="3"/>
  <c r="DA1266" i="3"/>
  <c r="DB1266" i="3"/>
  <c r="DC1266" i="3"/>
  <c r="A1267" i="3"/>
  <c r="CY1267" i="3"/>
  <c r="CZ1267" i="3"/>
  <c r="DA1267" i="3"/>
  <c r="DB1267" i="3"/>
  <c r="DC1267" i="3"/>
  <c r="A1268" i="3"/>
  <c r="CY1268" i="3"/>
  <c r="CZ1268" i="3"/>
  <c r="DB1268" i="3" s="1"/>
  <c r="DA1268" i="3"/>
  <c r="DC1268" i="3"/>
  <c r="A1269" i="3"/>
  <c r="CY1269" i="3"/>
  <c r="CZ1269" i="3"/>
  <c r="DA1269" i="3"/>
  <c r="DB1269" i="3"/>
  <c r="DC1269" i="3"/>
  <c r="A1270" i="3"/>
  <c r="CY1270" i="3"/>
  <c r="CZ1270" i="3"/>
  <c r="DB1270" i="3" s="1"/>
  <c r="DA1270" i="3"/>
  <c r="DC1270" i="3"/>
  <c r="A1271" i="3"/>
  <c r="CY1271" i="3"/>
  <c r="CZ1271" i="3"/>
  <c r="DA1271" i="3"/>
  <c r="DB1271" i="3"/>
  <c r="DC1271" i="3"/>
  <c r="A1272" i="3"/>
  <c r="CY1272" i="3"/>
  <c r="CZ1272" i="3"/>
  <c r="DA1272" i="3"/>
  <c r="DB1272" i="3"/>
  <c r="DC1272" i="3"/>
  <c r="A1273" i="3"/>
  <c r="CY1273" i="3"/>
  <c r="CZ1273" i="3"/>
  <c r="DB1273" i="3" s="1"/>
  <c r="DA1273" i="3"/>
  <c r="DC1273" i="3"/>
  <c r="A1274" i="3"/>
  <c r="CY1274" i="3"/>
  <c r="CZ1274" i="3"/>
  <c r="DA1274" i="3"/>
  <c r="DB1274" i="3"/>
  <c r="DC1274" i="3"/>
  <c r="A1275" i="3"/>
  <c r="CY1275" i="3"/>
  <c r="CZ1275" i="3"/>
  <c r="DA1275" i="3"/>
  <c r="DB1275" i="3"/>
  <c r="DC1275" i="3"/>
  <c r="A1276" i="3"/>
  <c r="CY1276" i="3"/>
  <c r="CZ1276" i="3"/>
  <c r="DB1276" i="3" s="1"/>
  <c r="DA1276" i="3"/>
  <c r="DC1276" i="3"/>
  <c r="A1277" i="3"/>
  <c r="CY1277" i="3"/>
  <c r="CZ1277" i="3"/>
  <c r="DA1277" i="3"/>
  <c r="DB1277" i="3"/>
  <c r="DC1277" i="3"/>
  <c r="A1278" i="3"/>
  <c r="CY1278" i="3"/>
  <c r="CZ1278" i="3"/>
  <c r="DB1278" i="3" s="1"/>
  <c r="DA1278" i="3"/>
  <c r="DC1278" i="3"/>
  <c r="A1279" i="3"/>
  <c r="CY1279" i="3"/>
  <c r="CZ1279" i="3"/>
  <c r="DA1279" i="3"/>
  <c r="DB1279" i="3"/>
  <c r="DC1279" i="3"/>
  <c r="A1280" i="3"/>
  <c r="CY1280" i="3"/>
  <c r="CZ1280" i="3"/>
  <c r="DA1280" i="3"/>
  <c r="DB1280" i="3"/>
  <c r="DC1280" i="3"/>
  <c r="A1281" i="3"/>
  <c r="CY1281" i="3"/>
  <c r="CZ1281" i="3"/>
  <c r="DB1281" i="3" s="1"/>
  <c r="DA1281" i="3"/>
  <c r="DC1281" i="3"/>
  <c r="A1282" i="3"/>
  <c r="CY1282" i="3"/>
  <c r="CZ1282" i="3"/>
  <c r="DA1282" i="3"/>
  <c r="DB1282" i="3"/>
  <c r="DC1282" i="3"/>
  <c r="A1283" i="3"/>
  <c r="CY1283" i="3"/>
  <c r="CZ1283" i="3"/>
  <c r="DA1283" i="3"/>
  <c r="DB1283" i="3"/>
  <c r="DC1283" i="3"/>
  <c r="A1284" i="3"/>
  <c r="CY1284" i="3"/>
  <c r="CZ1284" i="3"/>
  <c r="DB1284" i="3" s="1"/>
  <c r="DA1284" i="3"/>
  <c r="DC1284" i="3"/>
  <c r="A1285" i="3"/>
  <c r="CY1285" i="3"/>
  <c r="CZ1285" i="3"/>
  <c r="DA1285" i="3"/>
  <c r="DB1285" i="3"/>
  <c r="DC1285" i="3"/>
  <c r="A1286" i="3"/>
  <c r="CY1286" i="3"/>
  <c r="CZ1286" i="3"/>
  <c r="DA1286" i="3"/>
  <c r="DB1286" i="3"/>
  <c r="DC1286" i="3"/>
  <c r="A1287" i="3"/>
  <c r="CY1287" i="3"/>
  <c r="CZ1287" i="3"/>
  <c r="DA1287" i="3"/>
  <c r="DB1287" i="3"/>
  <c r="DC1287" i="3"/>
  <c r="A1288" i="3"/>
  <c r="CY1288" i="3"/>
  <c r="CZ1288" i="3"/>
  <c r="DB1288" i="3" s="1"/>
  <c r="DA1288" i="3"/>
  <c r="DC1288" i="3"/>
  <c r="A1289" i="3"/>
  <c r="CY1289" i="3"/>
  <c r="CZ1289" i="3"/>
  <c r="DA1289" i="3"/>
  <c r="DB1289" i="3"/>
  <c r="DC1289" i="3"/>
  <c r="A1290" i="3"/>
  <c r="CY1290" i="3"/>
  <c r="CZ1290" i="3"/>
  <c r="DA1290" i="3"/>
  <c r="DB1290" i="3"/>
  <c r="DC1290" i="3"/>
  <c r="A1291" i="3"/>
  <c r="CY1291" i="3"/>
  <c r="CZ1291" i="3"/>
  <c r="DB1291" i="3" s="1"/>
  <c r="DA1291" i="3"/>
  <c r="DC1291" i="3"/>
  <c r="A1292" i="3"/>
  <c r="CY1292" i="3"/>
  <c r="CZ1292" i="3"/>
  <c r="DB1292" i="3" s="1"/>
  <c r="DA1292" i="3"/>
  <c r="DC1292" i="3"/>
  <c r="A1293" i="3"/>
  <c r="CY1293" i="3"/>
  <c r="CZ1293" i="3"/>
  <c r="DA1293" i="3"/>
  <c r="DB1293" i="3"/>
  <c r="DC1293" i="3"/>
  <c r="A1294" i="3"/>
  <c r="CY1294" i="3"/>
  <c r="CZ1294" i="3"/>
  <c r="DA1294" i="3"/>
  <c r="DB1294" i="3"/>
  <c r="DC1294" i="3"/>
  <c r="A1295" i="3"/>
  <c r="CY1295" i="3"/>
  <c r="CZ1295" i="3"/>
  <c r="DB1295" i="3" s="1"/>
  <c r="DA1295" i="3"/>
  <c r="DC1295" i="3"/>
  <c r="A1296" i="3"/>
  <c r="CY1296" i="3"/>
  <c r="CZ1296" i="3"/>
  <c r="DB1296" i="3" s="1"/>
  <c r="DA1296" i="3"/>
  <c r="DC1296" i="3"/>
  <c r="A1297" i="3"/>
  <c r="CY1297" i="3"/>
  <c r="CZ1297" i="3"/>
  <c r="DA1297" i="3"/>
  <c r="DB1297" i="3"/>
  <c r="DC1297" i="3"/>
  <c r="A1298" i="3"/>
  <c r="CY1298" i="3"/>
  <c r="CZ1298" i="3"/>
  <c r="DA1298" i="3"/>
  <c r="DB1298" i="3"/>
  <c r="DC1298" i="3"/>
  <c r="A1299" i="3"/>
  <c r="CY1299" i="3"/>
  <c r="CZ1299" i="3"/>
  <c r="DB1299" i="3" s="1"/>
  <c r="DA1299" i="3"/>
  <c r="DC1299" i="3"/>
  <c r="A1300" i="3"/>
  <c r="CY1300" i="3"/>
  <c r="CZ1300" i="3"/>
  <c r="DB1300" i="3" s="1"/>
  <c r="DA1300" i="3"/>
  <c r="DC1300" i="3"/>
  <c r="A1301" i="3"/>
  <c r="CY1301" i="3"/>
  <c r="CZ1301" i="3"/>
  <c r="DA1301" i="3"/>
  <c r="DB1301" i="3"/>
  <c r="DC1301" i="3"/>
  <c r="A1302" i="3"/>
  <c r="CY1302" i="3"/>
  <c r="CZ1302" i="3"/>
  <c r="DA1302" i="3"/>
  <c r="DB1302" i="3"/>
  <c r="DC1302" i="3"/>
  <c r="A1303" i="3"/>
  <c r="CY1303" i="3"/>
  <c r="CZ1303" i="3"/>
  <c r="DB1303" i="3" s="1"/>
  <c r="DA1303" i="3"/>
  <c r="DC1303" i="3"/>
  <c r="A1304" i="3"/>
  <c r="CY1304" i="3"/>
  <c r="CZ1304" i="3"/>
  <c r="DB1304" i="3" s="1"/>
  <c r="DA1304" i="3"/>
  <c r="DC1304" i="3"/>
  <c r="A1305" i="3"/>
  <c r="CY1305" i="3"/>
  <c r="CZ1305" i="3"/>
  <c r="DA1305" i="3"/>
  <c r="DB1305" i="3"/>
  <c r="DC1305" i="3"/>
  <c r="A1306" i="3"/>
  <c r="CY1306" i="3"/>
  <c r="CZ1306" i="3"/>
  <c r="DA1306" i="3"/>
  <c r="DB1306" i="3"/>
  <c r="DC1306" i="3"/>
  <c r="A1307" i="3"/>
  <c r="CY1307" i="3"/>
  <c r="CZ1307" i="3"/>
  <c r="DB1307" i="3" s="1"/>
  <c r="DA1307" i="3"/>
  <c r="DC1307" i="3"/>
  <c r="A1308" i="3"/>
  <c r="CY1308" i="3"/>
  <c r="CZ1308" i="3"/>
  <c r="DB1308" i="3" s="1"/>
  <c r="DA1308" i="3"/>
  <c r="DC1308" i="3"/>
  <c r="A1309" i="3"/>
  <c r="CY1309" i="3"/>
  <c r="CZ1309" i="3"/>
  <c r="DA1309" i="3"/>
  <c r="DB1309" i="3"/>
  <c r="DC1309" i="3"/>
  <c r="A1310" i="3"/>
  <c r="CY1310" i="3"/>
  <c r="CZ1310" i="3"/>
  <c r="DA1310" i="3"/>
  <c r="DB1310" i="3"/>
  <c r="DC1310" i="3"/>
  <c r="A1311" i="3"/>
  <c r="CY1311" i="3"/>
  <c r="CZ1311" i="3"/>
  <c r="DB1311" i="3" s="1"/>
  <c r="DA1311" i="3"/>
  <c r="DC1311" i="3"/>
  <c r="A1312" i="3"/>
  <c r="CY1312" i="3"/>
  <c r="CZ1312" i="3"/>
  <c r="DB1312" i="3" s="1"/>
  <c r="DA1312" i="3"/>
  <c r="DC1312" i="3"/>
  <c r="A1313" i="3"/>
  <c r="CY1313" i="3"/>
  <c r="CZ1313" i="3"/>
  <c r="DA1313" i="3"/>
  <c r="DB1313" i="3"/>
  <c r="DC1313" i="3"/>
  <c r="A1314" i="3"/>
  <c r="CY1314" i="3"/>
  <c r="CZ1314" i="3"/>
  <c r="DA1314" i="3"/>
  <c r="DB1314" i="3"/>
  <c r="DC1314" i="3"/>
  <c r="A1315" i="3"/>
  <c r="CY1315" i="3"/>
  <c r="CZ1315" i="3"/>
  <c r="DB1315" i="3" s="1"/>
  <c r="DA1315" i="3"/>
  <c r="DC1315" i="3"/>
  <c r="A1316" i="3"/>
  <c r="CY1316" i="3"/>
  <c r="CZ1316" i="3"/>
  <c r="DB1316" i="3" s="1"/>
  <c r="DA1316" i="3"/>
  <c r="DC1316" i="3"/>
  <c r="A1317" i="3"/>
  <c r="CY1317" i="3"/>
  <c r="CZ1317" i="3"/>
  <c r="DA1317" i="3"/>
  <c r="DB1317" i="3"/>
  <c r="DC1317" i="3"/>
  <c r="A1318" i="3"/>
  <c r="CY1318" i="3"/>
  <c r="CZ1318" i="3"/>
  <c r="DA1318" i="3"/>
  <c r="DB1318" i="3"/>
  <c r="DC1318" i="3"/>
  <c r="A1319" i="3"/>
  <c r="CY1319" i="3"/>
  <c r="CZ1319" i="3"/>
  <c r="DB1319" i="3" s="1"/>
  <c r="DA1319" i="3"/>
  <c r="DC1319" i="3"/>
  <c r="A1320" i="3"/>
  <c r="CY1320" i="3"/>
  <c r="CZ1320" i="3"/>
  <c r="DB1320" i="3" s="1"/>
  <c r="DA1320" i="3"/>
  <c r="DC1320" i="3"/>
  <c r="A1321" i="3"/>
  <c r="CY1321" i="3"/>
  <c r="CZ1321" i="3"/>
  <c r="DA1321" i="3"/>
  <c r="DB1321" i="3"/>
  <c r="DC1321" i="3"/>
  <c r="A1322" i="3"/>
  <c r="CY1322" i="3"/>
  <c r="CZ1322" i="3"/>
  <c r="DA1322" i="3"/>
  <c r="DB1322" i="3"/>
  <c r="DC1322" i="3"/>
  <c r="A1323" i="3"/>
  <c r="CY1323" i="3"/>
  <c r="CZ1323" i="3"/>
  <c r="DB1323" i="3" s="1"/>
  <c r="DA1323" i="3"/>
  <c r="DC1323" i="3"/>
  <c r="A1324" i="3"/>
  <c r="CY1324" i="3"/>
  <c r="CZ1324" i="3"/>
  <c r="DB1324" i="3" s="1"/>
  <c r="DA1324" i="3"/>
  <c r="DC1324" i="3"/>
  <c r="A1325" i="3"/>
  <c r="CY1325" i="3"/>
  <c r="CZ1325" i="3"/>
  <c r="DA1325" i="3"/>
  <c r="DB1325" i="3"/>
  <c r="DC1325" i="3"/>
  <c r="A1326" i="3"/>
  <c r="CY1326" i="3"/>
  <c r="CZ1326" i="3"/>
  <c r="DA1326" i="3"/>
  <c r="DB1326" i="3"/>
  <c r="DC1326" i="3"/>
  <c r="A1327" i="3"/>
  <c r="CY1327" i="3"/>
  <c r="CZ1327" i="3"/>
  <c r="DB1327" i="3" s="1"/>
  <c r="DA1327" i="3"/>
  <c r="DC1327" i="3"/>
  <c r="A1328" i="3"/>
  <c r="CY1328" i="3"/>
  <c r="CZ1328" i="3"/>
  <c r="DB1328" i="3" s="1"/>
  <c r="DA1328" i="3"/>
  <c r="DC1328" i="3"/>
  <c r="A1329" i="3"/>
  <c r="CY1329" i="3"/>
  <c r="CZ1329" i="3"/>
  <c r="DA1329" i="3"/>
  <c r="DB1329" i="3"/>
  <c r="DC1329" i="3"/>
  <c r="A1330" i="3"/>
  <c r="CY1330" i="3"/>
  <c r="CZ1330" i="3"/>
  <c r="DA1330" i="3"/>
  <c r="DB1330" i="3"/>
  <c r="DC1330" i="3"/>
  <c r="A1331" i="3"/>
  <c r="CY1331" i="3"/>
  <c r="CZ1331" i="3"/>
  <c r="DB1331" i="3" s="1"/>
  <c r="DA1331" i="3"/>
  <c r="DC1331" i="3"/>
  <c r="A1332" i="3"/>
  <c r="CY1332" i="3"/>
  <c r="CZ1332" i="3"/>
  <c r="DB1332" i="3" s="1"/>
  <c r="DA1332" i="3"/>
  <c r="DC1332" i="3"/>
  <c r="A1333" i="3"/>
  <c r="CY1333" i="3"/>
  <c r="CZ1333" i="3"/>
  <c r="DA1333" i="3"/>
  <c r="DB1333" i="3"/>
  <c r="DC1333" i="3"/>
  <c r="A1334" i="3"/>
  <c r="CY1334" i="3"/>
  <c r="CZ1334" i="3"/>
  <c r="DA1334" i="3"/>
  <c r="DB1334" i="3"/>
  <c r="DC1334" i="3"/>
  <c r="A1335" i="3"/>
  <c r="CY1335" i="3"/>
  <c r="CZ1335" i="3"/>
  <c r="DB1335" i="3" s="1"/>
  <c r="DA1335" i="3"/>
  <c r="DC1335" i="3"/>
  <c r="A1336" i="3"/>
  <c r="CY1336" i="3"/>
  <c r="CZ1336" i="3"/>
  <c r="DB1336" i="3" s="1"/>
  <c r="DA1336" i="3"/>
  <c r="DC1336" i="3"/>
  <c r="A1337" i="3"/>
  <c r="CY1337" i="3"/>
  <c r="CZ1337" i="3"/>
  <c r="DA1337" i="3"/>
  <c r="DB1337" i="3"/>
  <c r="DC1337" i="3"/>
  <c r="A1338" i="3"/>
  <c r="CY1338" i="3"/>
  <c r="CZ1338" i="3"/>
  <c r="DA1338" i="3"/>
  <c r="DB1338" i="3"/>
  <c r="DC1338" i="3"/>
  <c r="A1339" i="3"/>
  <c r="CY1339" i="3"/>
  <c r="CZ1339" i="3"/>
  <c r="DB1339" i="3" s="1"/>
  <c r="DA1339" i="3"/>
  <c r="DC1339" i="3"/>
  <c r="A1340" i="3"/>
  <c r="CY1340" i="3"/>
  <c r="CZ1340" i="3"/>
  <c r="DB1340" i="3" s="1"/>
  <c r="DA1340" i="3"/>
  <c r="DC1340" i="3"/>
  <c r="A1341" i="3"/>
  <c r="CY1341" i="3"/>
  <c r="CZ1341" i="3"/>
  <c r="DA1341" i="3"/>
  <c r="DB1341" i="3"/>
  <c r="DC1341" i="3"/>
  <c r="A1342" i="3"/>
  <c r="CY1342" i="3"/>
  <c r="CZ1342" i="3"/>
  <c r="DA1342" i="3"/>
  <c r="DB1342" i="3"/>
  <c r="DC1342" i="3"/>
  <c r="A1343" i="3"/>
  <c r="CY1343" i="3"/>
  <c r="CZ1343" i="3"/>
  <c r="DB1343" i="3" s="1"/>
  <c r="DA1343" i="3"/>
  <c r="DC1343" i="3"/>
  <c r="A1344" i="3"/>
  <c r="CY1344" i="3"/>
  <c r="CZ1344" i="3"/>
  <c r="DB1344" i="3" s="1"/>
  <c r="DA1344" i="3"/>
  <c r="DC1344" i="3"/>
  <c r="A1345" i="3"/>
  <c r="CY1345" i="3"/>
  <c r="CZ1345" i="3"/>
  <c r="DA1345" i="3"/>
  <c r="DB1345" i="3"/>
  <c r="DC1345" i="3"/>
  <c r="A1346" i="3"/>
  <c r="CY1346" i="3"/>
  <c r="CZ1346" i="3"/>
  <c r="DA1346" i="3"/>
  <c r="DB1346" i="3"/>
  <c r="DC1346" i="3"/>
  <c r="A1347" i="3"/>
  <c r="CY1347" i="3"/>
  <c r="CZ1347" i="3"/>
  <c r="DB1347" i="3" s="1"/>
  <c r="DA1347" i="3"/>
  <c r="DC1347" i="3"/>
  <c r="A1348" i="3"/>
  <c r="CY1348" i="3"/>
  <c r="CZ1348" i="3"/>
  <c r="DB1348" i="3" s="1"/>
  <c r="DA1348" i="3"/>
  <c r="DC1348" i="3"/>
  <c r="A1349" i="3"/>
  <c r="CY1349" i="3"/>
  <c r="CZ1349" i="3"/>
  <c r="DA1349" i="3"/>
  <c r="DB1349" i="3"/>
  <c r="DC1349" i="3"/>
  <c r="A1350" i="3"/>
  <c r="CY1350" i="3"/>
  <c r="CZ1350" i="3"/>
  <c r="DA1350" i="3"/>
  <c r="DB1350" i="3"/>
  <c r="DC1350" i="3"/>
  <c r="A1351" i="3"/>
  <c r="CY1351" i="3"/>
  <c r="CZ1351" i="3"/>
  <c r="DB1351" i="3" s="1"/>
  <c r="DA1351" i="3"/>
  <c r="DC1351" i="3"/>
  <c r="A1352" i="3"/>
  <c r="CY1352" i="3"/>
  <c r="CZ1352" i="3"/>
  <c r="DB1352" i="3" s="1"/>
  <c r="DA1352" i="3"/>
  <c r="DC1352" i="3"/>
  <c r="A1353" i="3"/>
  <c r="CY1353" i="3"/>
  <c r="CZ1353" i="3"/>
  <c r="DA1353" i="3"/>
  <c r="DB1353" i="3"/>
  <c r="DC1353" i="3"/>
  <c r="A1354" i="3"/>
  <c r="CY1354" i="3"/>
  <c r="CZ1354" i="3"/>
  <c r="DA1354" i="3"/>
  <c r="DB1354" i="3"/>
  <c r="DC1354" i="3"/>
  <c r="A1355" i="3"/>
  <c r="CY1355" i="3"/>
  <c r="CZ1355" i="3"/>
  <c r="DB1355" i="3" s="1"/>
  <c r="DA1355" i="3"/>
  <c r="DC1355" i="3"/>
  <c r="A1356" i="3"/>
  <c r="CY1356" i="3"/>
  <c r="CZ1356" i="3"/>
  <c r="DB1356" i="3" s="1"/>
  <c r="DA1356" i="3"/>
  <c r="DC1356" i="3"/>
  <c r="A1357" i="3"/>
  <c r="CY1357" i="3"/>
  <c r="CZ1357" i="3"/>
  <c r="DA1357" i="3"/>
  <c r="DB1357" i="3"/>
  <c r="DC1357" i="3"/>
  <c r="A1358" i="3"/>
  <c r="CY1358" i="3"/>
  <c r="CZ1358" i="3"/>
  <c r="DA1358" i="3"/>
  <c r="DB1358" i="3"/>
  <c r="DC1358" i="3"/>
  <c r="A1359" i="3"/>
  <c r="CY1359" i="3"/>
  <c r="CZ1359" i="3"/>
  <c r="DB1359" i="3" s="1"/>
  <c r="DA1359" i="3"/>
  <c r="DC1359" i="3"/>
  <c r="A1360" i="3"/>
  <c r="CY1360" i="3"/>
  <c r="CZ1360" i="3"/>
  <c r="DB1360" i="3" s="1"/>
  <c r="DA1360" i="3"/>
  <c r="DC1360" i="3"/>
  <c r="A1361" i="3"/>
  <c r="CY1361" i="3"/>
  <c r="CZ1361" i="3"/>
  <c r="DA1361" i="3"/>
  <c r="DB1361" i="3"/>
  <c r="DC1361" i="3"/>
  <c r="A1362" i="3"/>
  <c r="CY1362" i="3"/>
  <c r="CZ1362" i="3"/>
  <c r="DA1362" i="3"/>
  <c r="DB1362" i="3"/>
  <c r="DC1362" i="3"/>
  <c r="A1363" i="3"/>
  <c r="CY1363" i="3"/>
  <c r="CZ1363" i="3"/>
  <c r="DB1363" i="3" s="1"/>
  <c r="DA1363" i="3"/>
  <c r="DC1363" i="3"/>
  <c r="A1364" i="3"/>
  <c r="CY1364" i="3"/>
  <c r="CZ1364" i="3"/>
  <c r="DB1364" i="3" s="1"/>
  <c r="DA1364" i="3"/>
  <c r="DC1364" i="3"/>
  <c r="A1365" i="3"/>
  <c r="CY1365" i="3"/>
  <c r="CZ1365" i="3"/>
  <c r="DA1365" i="3"/>
  <c r="DB1365" i="3"/>
  <c r="DC1365" i="3"/>
  <c r="A1366" i="3"/>
  <c r="CY1366" i="3"/>
  <c r="CZ1366" i="3"/>
  <c r="DA1366" i="3"/>
  <c r="DB1366" i="3"/>
  <c r="DC1366" i="3"/>
  <c r="A1367" i="3"/>
  <c r="CY1367" i="3"/>
  <c r="CZ1367" i="3"/>
  <c r="DB1367" i="3" s="1"/>
  <c r="DA1367" i="3"/>
  <c r="DC1367" i="3"/>
  <c r="A1368" i="3"/>
  <c r="CY1368" i="3"/>
  <c r="CZ1368" i="3"/>
  <c r="DB1368" i="3" s="1"/>
  <c r="DA1368" i="3"/>
  <c r="DC1368" i="3"/>
  <c r="A1369" i="3"/>
  <c r="CY1369" i="3"/>
  <c r="CZ1369" i="3"/>
  <c r="DA1369" i="3"/>
  <c r="DB1369" i="3"/>
  <c r="DC1369" i="3"/>
  <c r="A1370" i="3"/>
  <c r="CY1370" i="3"/>
  <c r="CZ1370" i="3"/>
  <c r="DA1370" i="3"/>
  <c r="DB1370" i="3"/>
  <c r="DC1370" i="3"/>
  <c r="A1371" i="3"/>
  <c r="CY1371" i="3"/>
  <c r="CZ1371" i="3"/>
  <c r="DB1371" i="3" s="1"/>
  <c r="DA1371" i="3"/>
  <c r="DC1371" i="3"/>
  <c r="A1372" i="3"/>
  <c r="CY1372" i="3"/>
  <c r="CZ1372" i="3"/>
  <c r="DB1372" i="3" s="1"/>
  <c r="DA1372" i="3"/>
  <c r="DC1372" i="3"/>
  <c r="A1373" i="3"/>
  <c r="CY1373" i="3"/>
  <c r="CZ1373" i="3"/>
  <c r="DA1373" i="3"/>
  <c r="DB1373" i="3"/>
  <c r="DC1373" i="3"/>
  <c r="A1374" i="3"/>
  <c r="CY1374" i="3"/>
  <c r="CZ1374" i="3"/>
  <c r="DA1374" i="3"/>
  <c r="DB1374" i="3"/>
  <c r="DC1374" i="3"/>
  <c r="A1375" i="3"/>
  <c r="CY1375" i="3"/>
  <c r="CZ1375" i="3"/>
  <c r="DB1375" i="3" s="1"/>
  <c r="DA1375" i="3"/>
  <c r="DC1375" i="3"/>
  <c r="A1376" i="3"/>
  <c r="CY1376" i="3"/>
  <c r="CZ1376" i="3"/>
  <c r="DB1376" i="3" s="1"/>
  <c r="DA1376" i="3"/>
  <c r="DC1376" i="3"/>
  <c r="A1377" i="3"/>
  <c r="CY1377" i="3"/>
  <c r="CZ1377" i="3"/>
  <c r="DA1377" i="3"/>
  <c r="DB1377" i="3"/>
  <c r="DC1377" i="3"/>
  <c r="A1378" i="3"/>
  <c r="CY1378" i="3"/>
  <c r="CZ1378" i="3"/>
  <c r="DA1378" i="3"/>
  <c r="DB1378" i="3"/>
  <c r="DC1378" i="3"/>
  <c r="A1379" i="3"/>
  <c r="CY1379" i="3"/>
  <c r="CZ1379" i="3"/>
  <c r="DB1379" i="3" s="1"/>
  <c r="DA1379" i="3"/>
  <c r="DC1379" i="3"/>
  <c r="A1380" i="3"/>
  <c r="CY1380" i="3"/>
  <c r="CZ1380" i="3"/>
  <c r="DB1380" i="3" s="1"/>
  <c r="DA1380" i="3"/>
  <c r="DC1380" i="3"/>
  <c r="A1381" i="3"/>
  <c r="CY1381" i="3"/>
  <c r="CZ1381" i="3"/>
  <c r="DA1381" i="3"/>
  <c r="DB1381" i="3"/>
  <c r="DC1381" i="3"/>
  <c r="A1382" i="3"/>
  <c r="CY1382" i="3"/>
  <c r="CZ1382" i="3"/>
  <c r="DA1382" i="3"/>
  <c r="DB1382" i="3"/>
  <c r="DC1382" i="3"/>
  <c r="A1383" i="3"/>
  <c r="CY1383" i="3"/>
  <c r="CZ1383" i="3"/>
  <c r="DB1383" i="3" s="1"/>
  <c r="DA1383" i="3"/>
  <c r="DC1383" i="3"/>
  <c r="A1384" i="3"/>
  <c r="CY1384" i="3"/>
  <c r="CZ1384" i="3"/>
  <c r="DB1384" i="3" s="1"/>
  <c r="DA1384" i="3"/>
  <c r="DC1384" i="3"/>
  <c r="A1385" i="3"/>
  <c r="CY1385" i="3"/>
  <c r="CZ1385" i="3"/>
  <c r="DA1385" i="3"/>
  <c r="DB1385" i="3"/>
  <c r="DC1385" i="3"/>
  <c r="A1386" i="3"/>
  <c r="CY1386" i="3"/>
  <c r="CZ1386" i="3"/>
  <c r="DA1386" i="3"/>
  <c r="DB1386" i="3"/>
  <c r="DC1386" i="3"/>
  <c r="A1387" i="3"/>
  <c r="CY1387" i="3"/>
  <c r="CZ1387" i="3"/>
  <c r="DB1387" i="3" s="1"/>
  <c r="DA1387" i="3"/>
  <c r="DC1387" i="3"/>
  <c r="A1388" i="3"/>
  <c r="CY1388" i="3"/>
  <c r="CZ1388" i="3"/>
  <c r="DB1388" i="3" s="1"/>
  <c r="DA1388" i="3"/>
  <c r="DC1388" i="3"/>
  <c r="A1389" i="3"/>
  <c r="CY1389" i="3"/>
  <c r="CZ1389" i="3"/>
  <c r="DA1389" i="3"/>
  <c r="DB1389" i="3"/>
  <c r="DC1389" i="3"/>
  <c r="A1390" i="3"/>
  <c r="CY1390" i="3"/>
  <c r="CZ1390" i="3"/>
  <c r="DA1390" i="3"/>
  <c r="DB1390" i="3"/>
  <c r="DC1390" i="3"/>
  <c r="A1391" i="3"/>
  <c r="CY1391" i="3"/>
  <c r="CZ1391" i="3"/>
  <c r="DB1391" i="3" s="1"/>
  <c r="DA1391" i="3"/>
  <c r="DC1391" i="3"/>
  <c r="A1392" i="3"/>
  <c r="CY1392" i="3"/>
  <c r="CZ1392" i="3"/>
  <c r="DB1392" i="3" s="1"/>
  <c r="DA1392" i="3"/>
  <c r="DC1392" i="3"/>
  <c r="A1393" i="3"/>
  <c r="CY1393" i="3"/>
  <c r="CZ1393" i="3"/>
  <c r="DA1393" i="3"/>
  <c r="DB1393" i="3"/>
  <c r="DC1393" i="3"/>
  <c r="A1394" i="3"/>
  <c r="CY1394" i="3"/>
  <c r="CZ1394" i="3"/>
  <c r="DA1394" i="3"/>
  <c r="DB1394" i="3"/>
  <c r="DC1394" i="3"/>
  <c r="A1395" i="3"/>
  <c r="CY1395" i="3"/>
  <c r="CZ1395" i="3"/>
  <c r="DB1395" i="3" s="1"/>
  <c r="DA1395" i="3"/>
  <c r="DC1395" i="3"/>
  <c r="A1396" i="3"/>
  <c r="CY1396" i="3"/>
  <c r="CZ1396" i="3"/>
  <c r="DB1396" i="3" s="1"/>
  <c r="DA1396" i="3"/>
  <c r="DC1396" i="3"/>
  <c r="A1397" i="3"/>
  <c r="CY1397" i="3"/>
  <c r="CZ1397" i="3"/>
  <c r="DA1397" i="3"/>
  <c r="DB1397" i="3"/>
  <c r="DC1397" i="3"/>
  <c r="A1398" i="3"/>
  <c r="CY1398" i="3"/>
  <c r="CZ1398" i="3"/>
  <c r="DA1398" i="3"/>
  <c r="DB1398" i="3"/>
  <c r="DC1398" i="3"/>
  <c r="A1399" i="3"/>
  <c r="CY1399" i="3"/>
  <c r="CZ1399" i="3"/>
  <c r="DB1399" i="3" s="1"/>
  <c r="DA1399" i="3"/>
  <c r="DC1399" i="3"/>
  <c r="A1400" i="3"/>
  <c r="CY1400" i="3"/>
  <c r="CZ1400" i="3"/>
  <c r="DB1400" i="3" s="1"/>
  <c r="DA1400" i="3"/>
  <c r="DC1400" i="3"/>
  <c r="A1401" i="3"/>
  <c r="CY1401" i="3"/>
  <c r="CZ1401" i="3"/>
  <c r="DA1401" i="3"/>
  <c r="DB1401" i="3"/>
  <c r="DC1401" i="3"/>
  <c r="A1402" i="3"/>
  <c r="CY1402" i="3"/>
  <c r="CZ1402" i="3"/>
  <c r="DA1402" i="3"/>
  <c r="DB1402" i="3"/>
  <c r="DC1402" i="3"/>
  <c r="A1403" i="3"/>
  <c r="CY1403" i="3"/>
  <c r="CZ1403" i="3"/>
  <c r="DB1403" i="3" s="1"/>
  <c r="DA1403" i="3"/>
  <c r="DC1403" i="3"/>
  <c r="A1404" i="3"/>
  <c r="CY1404" i="3"/>
  <c r="CZ1404" i="3"/>
  <c r="DB1404" i="3" s="1"/>
  <c r="DA1404" i="3"/>
  <c r="DC1404" i="3"/>
  <c r="A1405" i="3"/>
  <c r="CY1405" i="3"/>
  <c r="CZ1405" i="3"/>
  <c r="DA1405" i="3"/>
  <c r="DB1405" i="3"/>
  <c r="DC1405" i="3"/>
  <c r="A1406" i="3"/>
  <c r="CY1406" i="3"/>
  <c r="CZ1406" i="3"/>
  <c r="DA1406" i="3"/>
  <c r="DB1406" i="3"/>
  <c r="DC1406" i="3"/>
  <c r="A1407" i="3"/>
  <c r="CY1407" i="3"/>
  <c r="CZ1407" i="3"/>
  <c r="DB1407" i="3" s="1"/>
  <c r="DA1407" i="3"/>
  <c r="DC1407" i="3"/>
  <c r="A1408" i="3"/>
  <c r="CY1408" i="3"/>
  <c r="CZ1408" i="3"/>
  <c r="DB1408" i="3" s="1"/>
  <c r="DA1408" i="3"/>
  <c r="DC1408" i="3"/>
  <c r="A1409" i="3"/>
  <c r="CY1409" i="3"/>
  <c r="CZ1409" i="3"/>
  <c r="DA1409" i="3"/>
  <c r="DB1409" i="3"/>
  <c r="DC1409" i="3"/>
  <c r="A1410" i="3"/>
  <c r="CY1410" i="3"/>
  <c r="CZ1410" i="3"/>
  <c r="DA1410" i="3"/>
  <c r="DB1410" i="3"/>
  <c r="DC1410" i="3"/>
  <c r="A1411" i="3"/>
  <c r="CY1411" i="3"/>
  <c r="CZ1411" i="3"/>
  <c r="DB1411" i="3" s="1"/>
  <c r="DA1411" i="3"/>
  <c r="DC1411" i="3"/>
  <c r="A1412" i="3"/>
  <c r="CY1412" i="3"/>
  <c r="CZ1412" i="3"/>
  <c r="DB1412" i="3" s="1"/>
  <c r="DA1412" i="3"/>
  <c r="DC1412" i="3"/>
  <c r="A1413" i="3"/>
  <c r="CY1413" i="3"/>
  <c r="CZ1413" i="3"/>
  <c r="DA1413" i="3"/>
  <c r="DB1413" i="3"/>
  <c r="DC1413" i="3"/>
  <c r="A1414" i="3"/>
  <c r="CY1414" i="3"/>
  <c r="CZ1414" i="3"/>
  <c r="DA1414" i="3"/>
  <c r="DB1414" i="3"/>
  <c r="DC1414" i="3"/>
  <c r="A1415" i="3"/>
  <c r="CY1415" i="3"/>
  <c r="CZ1415" i="3"/>
  <c r="DB1415" i="3" s="1"/>
  <c r="DA1415" i="3"/>
  <c r="DC1415" i="3"/>
  <c r="A1416" i="3"/>
  <c r="CY1416" i="3"/>
  <c r="CZ1416" i="3"/>
  <c r="DB1416" i="3" s="1"/>
  <c r="DA1416" i="3"/>
  <c r="DC1416" i="3"/>
  <c r="A1417" i="3"/>
  <c r="CY1417" i="3"/>
  <c r="CZ1417" i="3"/>
  <c r="DA1417" i="3"/>
  <c r="DB1417" i="3"/>
  <c r="DC1417" i="3"/>
  <c r="A1418" i="3"/>
  <c r="CY1418" i="3"/>
  <c r="CZ1418" i="3"/>
  <c r="DA1418" i="3"/>
  <c r="DB1418" i="3"/>
  <c r="DC1418" i="3"/>
  <c r="A1419" i="3"/>
  <c r="CY1419" i="3"/>
  <c r="CZ1419" i="3"/>
  <c r="DB1419" i="3" s="1"/>
  <c r="DA1419" i="3"/>
  <c r="DC1419" i="3"/>
  <c r="A1420" i="3"/>
  <c r="CY1420" i="3"/>
  <c r="CZ1420" i="3"/>
  <c r="DB1420" i="3" s="1"/>
  <c r="DA1420" i="3"/>
  <c r="DC1420" i="3"/>
  <c r="A1421" i="3"/>
  <c r="CY1421" i="3"/>
  <c r="CZ1421" i="3"/>
  <c r="DA1421" i="3"/>
  <c r="DB1421" i="3"/>
  <c r="DC1421" i="3"/>
  <c r="A1422" i="3"/>
  <c r="CY1422" i="3"/>
  <c r="CZ1422" i="3"/>
  <c r="DA1422" i="3"/>
  <c r="DB1422" i="3"/>
  <c r="DC1422" i="3"/>
  <c r="A1423" i="3"/>
  <c r="CY1423" i="3"/>
  <c r="CZ1423" i="3"/>
  <c r="DB1423" i="3" s="1"/>
  <c r="DA1423" i="3"/>
  <c r="DC1423" i="3"/>
  <c r="A1424" i="3"/>
  <c r="CY1424" i="3"/>
  <c r="CZ1424" i="3"/>
  <c r="DB1424" i="3" s="1"/>
  <c r="DA1424" i="3"/>
  <c r="DC1424" i="3"/>
  <c r="A1425" i="3"/>
  <c r="CY1425" i="3"/>
  <c r="CZ1425" i="3"/>
  <c r="DA1425" i="3"/>
  <c r="DB1425" i="3"/>
  <c r="DC1425" i="3"/>
  <c r="A1426" i="3"/>
  <c r="CY1426" i="3"/>
  <c r="CZ1426" i="3"/>
  <c r="DA1426" i="3"/>
  <c r="DB1426" i="3"/>
  <c r="DC1426" i="3"/>
  <c r="A1427" i="3"/>
  <c r="CY1427" i="3"/>
  <c r="CZ1427" i="3"/>
  <c r="DB1427" i="3" s="1"/>
  <c r="DA1427" i="3"/>
  <c r="DC1427" i="3"/>
  <c r="A1428" i="3"/>
  <c r="CY1428" i="3"/>
  <c r="CZ1428" i="3"/>
  <c r="DB1428" i="3" s="1"/>
  <c r="DA1428" i="3"/>
  <c r="DC1428" i="3"/>
  <c r="A1429" i="3"/>
  <c r="CY1429" i="3"/>
  <c r="CZ1429" i="3"/>
  <c r="DA1429" i="3"/>
  <c r="DB1429" i="3"/>
  <c r="DC1429" i="3"/>
  <c r="A1430" i="3"/>
  <c r="CY1430" i="3"/>
  <c r="CZ1430" i="3"/>
  <c r="DA1430" i="3"/>
  <c r="DB1430" i="3"/>
  <c r="DC1430" i="3"/>
  <c r="A1431" i="3"/>
  <c r="CY1431" i="3"/>
  <c r="CZ1431" i="3"/>
  <c r="DB1431" i="3" s="1"/>
  <c r="DA1431" i="3"/>
  <c r="DC1431" i="3"/>
  <c r="A1432" i="3"/>
  <c r="CY1432" i="3"/>
  <c r="CZ1432" i="3"/>
  <c r="DB1432" i="3" s="1"/>
  <c r="DA1432" i="3"/>
  <c r="DC1432" i="3"/>
  <c r="A1433" i="3"/>
  <c r="CY1433" i="3"/>
  <c r="CZ1433" i="3"/>
  <c r="DA1433" i="3"/>
  <c r="DB1433" i="3"/>
  <c r="DC1433" i="3"/>
  <c r="A1434" i="3"/>
  <c r="CY1434" i="3"/>
  <c r="CZ1434" i="3"/>
  <c r="DA1434" i="3"/>
  <c r="DB1434" i="3"/>
  <c r="DC1434" i="3"/>
  <c r="A1435" i="3"/>
  <c r="CY1435" i="3"/>
  <c r="CZ1435" i="3"/>
  <c r="DB1435" i="3" s="1"/>
  <c r="DA1435" i="3"/>
  <c r="DC1435" i="3"/>
  <c r="A1436" i="3"/>
  <c r="CY1436" i="3"/>
  <c r="CZ1436" i="3"/>
  <c r="DB1436" i="3" s="1"/>
  <c r="DA1436" i="3"/>
  <c r="DC1436" i="3"/>
  <c r="A1437" i="3"/>
  <c r="CY1437" i="3"/>
  <c r="CZ1437" i="3"/>
  <c r="DA1437" i="3"/>
  <c r="DB1437" i="3"/>
  <c r="DC1437" i="3"/>
  <c r="A1438" i="3"/>
  <c r="CY1438" i="3"/>
  <c r="CZ1438" i="3"/>
  <c r="DA1438" i="3"/>
  <c r="DB1438" i="3"/>
  <c r="DC1438" i="3"/>
  <c r="A1439" i="3"/>
  <c r="CY1439" i="3"/>
  <c r="CZ1439" i="3"/>
  <c r="DB1439" i="3" s="1"/>
  <c r="DA1439" i="3"/>
  <c r="DC1439" i="3"/>
  <c r="A1440" i="3"/>
  <c r="CY1440" i="3"/>
  <c r="CZ1440" i="3"/>
  <c r="DB1440" i="3" s="1"/>
  <c r="DA1440" i="3"/>
  <c r="DC1440" i="3"/>
  <c r="A1441" i="3"/>
  <c r="CY1441" i="3"/>
  <c r="CZ1441" i="3"/>
  <c r="DA1441" i="3"/>
  <c r="DB1441" i="3"/>
  <c r="DC1441" i="3"/>
  <c r="A1442" i="3"/>
  <c r="CY1442" i="3"/>
  <c r="CZ1442" i="3"/>
  <c r="DA1442" i="3"/>
  <c r="DB1442" i="3"/>
  <c r="DC1442" i="3"/>
  <c r="A1443" i="3"/>
  <c r="CY1443" i="3"/>
  <c r="CZ1443" i="3"/>
  <c r="DB1443" i="3" s="1"/>
  <c r="DA1443" i="3"/>
  <c r="DC1443" i="3"/>
  <c r="A1444" i="3"/>
  <c r="CY1444" i="3"/>
  <c r="CZ1444" i="3"/>
  <c r="DB1444" i="3" s="1"/>
  <c r="DA1444" i="3"/>
  <c r="DC1444" i="3"/>
  <c r="A1445" i="3"/>
  <c r="CY1445" i="3"/>
  <c r="CZ1445" i="3"/>
  <c r="DA1445" i="3"/>
  <c r="DB1445" i="3"/>
  <c r="DC1445" i="3"/>
  <c r="A1446" i="3"/>
  <c r="CY1446" i="3"/>
  <c r="CZ1446" i="3"/>
  <c r="DA1446" i="3"/>
  <c r="DB1446" i="3"/>
  <c r="DC1446" i="3"/>
  <c r="A1447" i="3"/>
  <c r="CY1447" i="3"/>
  <c r="CZ1447" i="3"/>
  <c r="DB1447" i="3" s="1"/>
  <c r="DA1447" i="3"/>
  <c r="DC1447" i="3"/>
  <c r="A1448" i="3"/>
  <c r="CY1448" i="3"/>
  <c r="CZ1448" i="3"/>
  <c r="DB1448" i="3" s="1"/>
  <c r="DA1448" i="3"/>
  <c r="DC1448" i="3"/>
  <c r="A1449" i="3"/>
  <c r="CY1449" i="3"/>
  <c r="CZ1449" i="3"/>
  <c r="DA1449" i="3"/>
  <c r="DB1449" i="3"/>
  <c r="DC1449" i="3"/>
  <c r="A1450" i="3"/>
  <c r="CY1450" i="3"/>
  <c r="CZ1450" i="3"/>
  <c r="DA1450" i="3"/>
  <c r="DB1450" i="3"/>
  <c r="DC1450" i="3"/>
  <c r="A1451" i="3"/>
  <c r="CY1451" i="3"/>
  <c r="CZ1451" i="3"/>
  <c r="DB1451" i="3" s="1"/>
  <c r="DA1451" i="3"/>
  <c r="DC1451" i="3"/>
  <c r="A1452" i="3"/>
  <c r="CY1452" i="3"/>
  <c r="CZ1452" i="3"/>
  <c r="DB1452" i="3" s="1"/>
  <c r="DA1452" i="3"/>
  <c r="DC1452" i="3"/>
  <c r="A1453" i="3"/>
  <c r="CY1453" i="3"/>
  <c r="CZ1453" i="3"/>
  <c r="DA1453" i="3"/>
  <c r="DB1453" i="3"/>
  <c r="DC1453" i="3"/>
  <c r="A1454" i="3"/>
  <c r="CY1454" i="3"/>
  <c r="CZ1454" i="3"/>
  <c r="DA1454" i="3"/>
  <c r="DB1454" i="3"/>
  <c r="DC1454" i="3"/>
  <c r="A1455" i="3"/>
  <c r="CY1455" i="3"/>
  <c r="CZ1455" i="3"/>
  <c r="DB1455" i="3" s="1"/>
  <c r="DA1455" i="3"/>
  <c r="DC1455" i="3"/>
  <c r="A1456" i="3"/>
  <c r="CY1456" i="3"/>
  <c r="CZ1456" i="3"/>
  <c r="DB1456" i="3" s="1"/>
  <c r="DA1456" i="3"/>
  <c r="DC1456" i="3"/>
  <c r="A1457" i="3"/>
  <c r="CY1457" i="3"/>
  <c r="CZ1457" i="3"/>
  <c r="DA1457" i="3"/>
  <c r="DB1457" i="3"/>
  <c r="DC1457" i="3"/>
  <c r="A1458" i="3"/>
  <c r="CY1458" i="3"/>
  <c r="CZ1458" i="3"/>
  <c r="DA1458" i="3"/>
  <c r="DB1458" i="3"/>
  <c r="DC1458" i="3"/>
  <c r="A1459" i="3"/>
  <c r="CY1459" i="3"/>
  <c r="CZ1459" i="3"/>
  <c r="DB1459" i="3" s="1"/>
  <c r="DA1459" i="3"/>
  <c r="DC1459" i="3"/>
  <c r="A1460" i="3"/>
  <c r="CY1460" i="3"/>
  <c r="CZ1460" i="3"/>
  <c r="DB1460" i="3" s="1"/>
  <c r="DA1460" i="3"/>
  <c r="DC1460" i="3"/>
  <c r="A1461" i="3"/>
  <c r="CY1461" i="3"/>
  <c r="CZ1461" i="3"/>
  <c r="DA1461" i="3"/>
  <c r="DB1461" i="3"/>
  <c r="DC1461" i="3"/>
  <c r="A1462" i="3"/>
  <c r="CY1462" i="3"/>
  <c r="CZ1462" i="3"/>
  <c r="DA1462" i="3"/>
  <c r="DB1462" i="3"/>
  <c r="DC1462" i="3"/>
  <c r="A1463" i="3"/>
  <c r="CY1463" i="3"/>
  <c r="CZ1463" i="3"/>
  <c r="DB1463" i="3" s="1"/>
  <c r="DA1463" i="3"/>
  <c r="DC1463" i="3"/>
  <c r="A1464" i="3"/>
  <c r="CY1464" i="3"/>
  <c r="CZ1464" i="3"/>
  <c r="DB1464" i="3" s="1"/>
  <c r="DA1464" i="3"/>
  <c r="DC1464" i="3"/>
  <c r="A1465" i="3"/>
  <c r="CY1465" i="3"/>
  <c r="CZ1465" i="3"/>
  <c r="DA1465" i="3"/>
  <c r="DB1465" i="3"/>
  <c r="DC1465" i="3"/>
  <c r="A1466" i="3"/>
  <c r="CY1466" i="3"/>
  <c r="CZ1466" i="3"/>
  <c r="DA1466" i="3"/>
  <c r="DB1466" i="3"/>
  <c r="DC1466" i="3"/>
  <c r="A1467" i="3"/>
  <c r="CY1467" i="3"/>
  <c r="CZ1467" i="3"/>
  <c r="DB1467" i="3" s="1"/>
  <c r="DA1467" i="3"/>
  <c r="DC1467" i="3"/>
  <c r="A1468" i="3"/>
  <c r="CY1468" i="3"/>
  <c r="CZ1468" i="3"/>
  <c r="DB1468" i="3" s="1"/>
  <c r="DA1468" i="3"/>
  <c r="DC1468" i="3"/>
  <c r="A1469" i="3"/>
  <c r="CY1469" i="3"/>
  <c r="CZ1469" i="3"/>
  <c r="DA1469" i="3"/>
  <c r="DB1469" i="3"/>
  <c r="DC1469" i="3"/>
  <c r="A1470" i="3"/>
  <c r="CY1470" i="3"/>
  <c r="CZ1470" i="3"/>
  <c r="DA1470" i="3"/>
  <c r="DB1470" i="3"/>
  <c r="DC1470" i="3"/>
  <c r="A1471" i="3"/>
  <c r="CY1471" i="3"/>
  <c r="CZ1471" i="3"/>
  <c r="DB1471" i="3" s="1"/>
  <c r="DA1471" i="3"/>
  <c r="DC1471" i="3"/>
  <c r="A1472" i="3"/>
  <c r="CY1472" i="3"/>
  <c r="CZ1472" i="3"/>
  <c r="DB1472" i="3" s="1"/>
  <c r="DA1472" i="3"/>
  <c r="DC1472" i="3"/>
  <c r="A1473" i="3"/>
  <c r="CY1473" i="3"/>
  <c r="CZ1473" i="3"/>
  <c r="DA1473" i="3"/>
  <c r="DB1473" i="3"/>
  <c r="DC1473" i="3"/>
  <c r="A1474" i="3"/>
  <c r="CY1474" i="3"/>
  <c r="CZ1474" i="3"/>
  <c r="DA1474" i="3"/>
  <c r="DB1474" i="3"/>
  <c r="DC1474" i="3"/>
  <c r="A1475" i="3"/>
  <c r="CY1475" i="3"/>
  <c r="CZ1475" i="3"/>
  <c r="DB1475" i="3" s="1"/>
  <c r="DA1475" i="3"/>
  <c r="DC1475" i="3"/>
  <c r="A1476" i="3"/>
  <c r="CY1476" i="3"/>
  <c r="CZ1476" i="3"/>
  <c r="DB1476" i="3" s="1"/>
  <c r="DA1476" i="3"/>
  <c r="DC1476" i="3"/>
  <c r="A1477" i="3"/>
  <c r="CY1477" i="3"/>
  <c r="CZ1477" i="3"/>
  <c r="DA1477" i="3"/>
  <c r="DB1477" i="3"/>
  <c r="DC1477" i="3"/>
  <c r="A1478" i="3"/>
  <c r="CY1478" i="3"/>
  <c r="CZ1478" i="3"/>
  <c r="DA1478" i="3"/>
  <c r="DB1478" i="3"/>
  <c r="DC1478" i="3"/>
  <c r="A1479" i="3"/>
  <c r="CY1479" i="3"/>
  <c r="CZ1479" i="3"/>
  <c r="DB1479" i="3" s="1"/>
  <c r="DA1479" i="3"/>
  <c r="DC1479" i="3"/>
  <c r="A1480" i="3"/>
  <c r="CY1480" i="3"/>
  <c r="CZ1480" i="3"/>
  <c r="DB1480" i="3" s="1"/>
  <c r="DA1480" i="3"/>
  <c r="DC1480" i="3"/>
  <c r="A1481" i="3"/>
  <c r="CY1481" i="3"/>
  <c r="CZ1481" i="3"/>
  <c r="DA1481" i="3"/>
  <c r="DB1481" i="3"/>
  <c r="DC1481" i="3"/>
  <c r="A1482" i="3"/>
  <c r="CY1482" i="3"/>
  <c r="CZ1482" i="3"/>
  <c r="DA1482" i="3"/>
  <c r="DB1482" i="3"/>
  <c r="DC1482" i="3"/>
  <c r="A1483" i="3"/>
  <c r="CY1483" i="3"/>
  <c r="CZ1483" i="3"/>
  <c r="DB1483" i="3" s="1"/>
  <c r="DA1483" i="3"/>
  <c r="DC1483" i="3"/>
  <c r="A1484" i="3"/>
  <c r="CY1484" i="3"/>
  <c r="CZ1484" i="3"/>
  <c r="DB1484" i="3" s="1"/>
  <c r="DA1484" i="3"/>
  <c r="DC1484" i="3"/>
  <c r="A1485" i="3"/>
  <c r="CY1485" i="3"/>
  <c r="CZ1485" i="3"/>
  <c r="DA1485" i="3"/>
  <c r="DB1485" i="3"/>
  <c r="DC1485" i="3"/>
  <c r="A1486" i="3"/>
  <c r="CY1486" i="3"/>
  <c r="CZ1486" i="3"/>
  <c r="DA1486" i="3"/>
  <c r="DB1486" i="3"/>
  <c r="DC1486" i="3"/>
  <c r="A1487" i="3"/>
  <c r="CY1487" i="3"/>
  <c r="CZ1487" i="3"/>
  <c r="DB1487" i="3" s="1"/>
  <c r="DA1487" i="3"/>
  <c r="DC1487" i="3"/>
  <c r="A1488" i="3"/>
  <c r="CY1488" i="3"/>
  <c r="CZ1488" i="3"/>
  <c r="DB1488" i="3" s="1"/>
  <c r="DA1488" i="3"/>
  <c r="DC1488" i="3"/>
  <c r="A1489" i="3"/>
  <c r="CY1489" i="3"/>
  <c r="CZ1489" i="3"/>
  <c r="DA1489" i="3"/>
  <c r="DB1489" i="3"/>
  <c r="DC1489" i="3"/>
  <c r="A1490" i="3"/>
  <c r="CY1490" i="3"/>
  <c r="CZ1490" i="3"/>
  <c r="DA1490" i="3"/>
  <c r="DB1490" i="3"/>
  <c r="DC1490" i="3"/>
  <c r="A1491" i="3"/>
  <c r="CY1491" i="3"/>
  <c r="CZ1491" i="3"/>
  <c r="DB1491" i="3" s="1"/>
  <c r="DA1491" i="3"/>
  <c r="DC1491" i="3"/>
  <c r="A1492" i="3"/>
  <c r="CY1492" i="3"/>
  <c r="CZ1492" i="3"/>
  <c r="DB1492" i="3" s="1"/>
  <c r="DA1492" i="3"/>
  <c r="DC1492" i="3"/>
  <c r="A1493" i="3"/>
  <c r="CY1493" i="3"/>
  <c r="CZ1493" i="3"/>
  <c r="DA1493" i="3"/>
  <c r="DB1493" i="3"/>
  <c r="DC1493" i="3"/>
  <c r="A1494" i="3"/>
  <c r="CY1494" i="3"/>
  <c r="CZ1494" i="3"/>
  <c r="DA1494" i="3"/>
  <c r="DB1494" i="3"/>
  <c r="DC1494" i="3"/>
  <c r="A1495" i="3"/>
  <c r="CY1495" i="3"/>
  <c r="CZ1495" i="3"/>
  <c r="DB1495" i="3" s="1"/>
  <c r="DA1495" i="3"/>
  <c r="DC1495" i="3"/>
  <c r="A1496" i="3"/>
  <c r="CY1496" i="3"/>
  <c r="CZ1496" i="3"/>
  <c r="DB1496" i="3" s="1"/>
  <c r="DA1496" i="3"/>
  <c r="DC1496" i="3"/>
  <c r="A1497" i="3"/>
  <c r="CY1497" i="3"/>
  <c r="CZ1497" i="3"/>
  <c r="DA1497" i="3"/>
  <c r="DB1497" i="3"/>
  <c r="DC1497" i="3"/>
  <c r="A1498" i="3"/>
  <c r="CY1498" i="3"/>
  <c r="CZ1498" i="3"/>
  <c r="DA1498" i="3"/>
  <c r="DB1498" i="3"/>
  <c r="DC1498" i="3"/>
  <c r="A1499" i="3"/>
  <c r="CY1499" i="3"/>
  <c r="CZ1499" i="3"/>
  <c r="DB1499" i="3" s="1"/>
  <c r="DA1499" i="3"/>
  <c r="DC1499" i="3"/>
  <c r="A1500" i="3"/>
  <c r="CY1500" i="3"/>
  <c r="CZ1500" i="3"/>
  <c r="DB1500" i="3" s="1"/>
  <c r="DA1500" i="3"/>
  <c r="DC1500" i="3"/>
  <c r="A1501" i="3"/>
  <c r="CY1501" i="3"/>
  <c r="CZ1501" i="3"/>
  <c r="DA1501" i="3"/>
  <c r="DB1501" i="3"/>
  <c r="DC1501" i="3"/>
  <c r="A1502" i="3"/>
  <c r="CY1502" i="3"/>
  <c r="CZ1502" i="3"/>
  <c r="DA1502" i="3"/>
  <c r="DB1502" i="3"/>
  <c r="DC1502" i="3"/>
  <c r="A1503" i="3"/>
  <c r="CY1503" i="3"/>
  <c r="CZ1503" i="3"/>
  <c r="DB1503" i="3" s="1"/>
  <c r="DA1503" i="3"/>
  <c r="DC1503" i="3"/>
  <c r="A1504" i="3"/>
  <c r="CY1504" i="3"/>
  <c r="CZ1504" i="3"/>
  <c r="DB1504" i="3" s="1"/>
  <c r="DA1504" i="3"/>
  <c r="DC1504" i="3"/>
  <c r="A1505" i="3"/>
  <c r="CY1505" i="3"/>
  <c r="CZ1505" i="3"/>
  <c r="DA1505" i="3"/>
  <c r="DB1505" i="3"/>
  <c r="DC1505" i="3"/>
  <c r="A1506" i="3"/>
  <c r="CY1506" i="3"/>
  <c r="CZ1506" i="3"/>
  <c r="DA1506" i="3"/>
  <c r="DB1506" i="3"/>
  <c r="DC1506" i="3"/>
  <c r="A1507" i="3"/>
  <c r="CY1507" i="3"/>
  <c r="CZ1507" i="3"/>
  <c r="DB1507" i="3" s="1"/>
  <c r="DA1507" i="3"/>
  <c r="DC1507" i="3"/>
  <c r="A1508" i="3"/>
  <c r="CY1508" i="3"/>
  <c r="CZ1508" i="3"/>
  <c r="DB1508" i="3" s="1"/>
  <c r="DA1508" i="3"/>
  <c r="DC1508" i="3"/>
  <c r="A1509" i="3"/>
  <c r="CY1509" i="3"/>
  <c r="CZ1509" i="3"/>
  <c r="DA1509" i="3"/>
  <c r="DB1509" i="3"/>
  <c r="DC1509" i="3"/>
  <c r="A1510" i="3"/>
  <c r="CY1510" i="3"/>
  <c r="CZ1510" i="3"/>
  <c r="DA1510" i="3"/>
  <c r="DB1510" i="3"/>
  <c r="DC1510" i="3"/>
  <c r="A1511" i="3"/>
  <c r="CY1511" i="3"/>
  <c r="CZ1511" i="3"/>
  <c r="DB1511" i="3" s="1"/>
  <c r="DA1511" i="3"/>
  <c r="DC1511" i="3"/>
  <c r="A1512" i="3"/>
  <c r="CY1512" i="3"/>
  <c r="CZ1512" i="3"/>
  <c r="DB1512" i="3" s="1"/>
  <c r="DA1512" i="3"/>
  <c r="DC1512" i="3"/>
  <c r="A1513" i="3"/>
  <c r="CY1513" i="3"/>
  <c r="CZ1513" i="3"/>
  <c r="DA1513" i="3"/>
  <c r="DB1513" i="3"/>
  <c r="DC1513" i="3"/>
  <c r="A1514" i="3"/>
  <c r="CY1514" i="3"/>
  <c r="CZ1514" i="3"/>
  <c r="DA1514" i="3"/>
  <c r="DB1514" i="3"/>
  <c r="DC1514" i="3"/>
  <c r="A1515" i="3"/>
  <c r="CY1515" i="3"/>
  <c r="CZ1515" i="3"/>
  <c r="DB1515" i="3" s="1"/>
  <c r="DA1515" i="3"/>
  <c r="DC1515" i="3"/>
  <c r="A1516" i="3"/>
  <c r="CY1516" i="3"/>
  <c r="CZ1516" i="3"/>
  <c r="DB1516" i="3" s="1"/>
  <c r="DA1516" i="3"/>
  <c r="DC1516" i="3"/>
  <c r="A1517" i="3"/>
  <c r="CY1517" i="3"/>
  <c r="CZ1517" i="3"/>
  <c r="DA1517" i="3"/>
  <c r="DB1517" i="3"/>
  <c r="DC1517" i="3"/>
  <c r="A1518" i="3"/>
  <c r="CY1518" i="3"/>
  <c r="CZ1518" i="3"/>
  <c r="DA1518" i="3"/>
  <c r="DB1518" i="3"/>
  <c r="DC1518" i="3"/>
  <c r="A1519" i="3"/>
  <c r="CY1519" i="3"/>
  <c r="CZ1519" i="3"/>
  <c r="DB1519" i="3" s="1"/>
  <c r="DA1519" i="3"/>
  <c r="DC1519" i="3"/>
  <c r="A1520" i="3"/>
  <c r="CY1520" i="3"/>
  <c r="CZ1520" i="3"/>
  <c r="DB1520" i="3" s="1"/>
  <c r="DA1520" i="3"/>
  <c r="DC1520" i="3"/>
  <c r="A1521" i="3"/>
  <c r="CY1521" i="3"/>
  <c r="CZ1521" i="3"/>
  <c r="DA1521" i="3"/>
  <c r="DB1521" i="3"/>
  <c r="DC1521" i="3"/>
  <c r="A1522" i="3"/>
  <c r="CY1522" i="3"/>
  <c r="CZ1522" i="3"/>
  <c r="DA1522" i="3"/>
  <c r="DB1522" i="3"/>
  <c r="DC1522" i="3"/>
  <c r="A1523" i="3"/>
  <c r="CY1523" i="3"/>
  <c r="CZ1523" i="3"/>
  <c r="DB1523" i="3" s="1"/>
  <c r="DA1523" i="3"/>
  <c r="DC1523" i="3"/>
  <c r="A1524" i="3"/>
  <c r="CY1524" i="3"/>
  <c r="CZ1524" i="3"/>
  <c r="DB1524" i="3" s="1"/>
  <c r="DA1524" i="3"/>
  <c r="DC1524" i="3"/>
  <c r="A1525" i="3"/>
  <c r="CY1525" i="3"/>
  <c r="CZ1525" i="3"/>
  <c r="DA1525" i="3"/>
  <c r="DB1525" i="3"/>
  <c r="DC1525" i="3"/>
  <c r="A1526" i="3"/>
  <c r="CY1526" i="3"/>
  <c r="CZ1526" i="3"/>
  <c r="DA1526" i="3"/>
  <c r="DB1526" i="3"/>
  <c r="DC1526" i="3"/>
  <c r="A1527" i="3"/>
  <c r="CY1527" i="3"/>
  <c r="CZ1527" i="3"/>
  <c r="DB1527" i="3" s="1"/>
  <c r="DA1527" i="3"/>
  <c r="DC1527" i="3"/>
  <c r="A1528" i="3"/>
  <c r="CY1528" i="3"/>
  <c r="CZ1528" i="3"/>
  <c r="DB1528" i="3" s="1"/>
  <c r="DA1528" i="3"/>
  <c r="DC1528" i="3"/>
  <c r="A1529" i="3"/>
  <c r="CY1529" i="3"/>
  <c r="CZ1529" i="3"/>
  <c r="DA1529" i="3"/>
  <c r="DB1529" i="3"/>
  <c r="DC1529" i="3"/>
  <c r="A1530" i="3"/>
  <c r="CY1530" i="3"/>
  <c r="CZ1530" i="3"/>
  <c r="DA1530" i="3"/>
  <c r="DB1530" i="3"/>
  <c r="DC1530" i="3"/>
  <c r="A1531" i="3"/>
  <c r="CY1531" i="3"/>
  <c r="CZ1531" i="3"/>
  <c r="DB1531" i="3" s="1"/>
  <c r="DA1531" i="3"/>
  <c r="DC1531" i="3"/>
  <c r="A1532" i="3"/>
  <c r="CY1532" i="3"/>
  <c r="CZ1532" i="3"/>
  <c r="DB1532" i="3" s="1"/>
  <c r="DA1532" i="3"/>
  <c r="DC1532" i="3"/>
  <c r="A1533" i="3"/>
  <c r="CY1533" i="3"/>
  <c r="CZ1533" i="3"/>
  <c r="DA1533" i="3"/>
  <c r="DB1533" i="3"/>
  <c r="DC1533" i="3"/>
  <c r="A1534" i="3"/>
  <c r="CY1534" i="3"/>
  <c r="CZ1534" i="3"/>
  <c r="DA1534" i="3"/>
  <c r="DB1534" i="3"/>
  <c r="DC1534" i="3"/>
  <c r="A1535" i="3"/>
  <c r="CY1535" i="3"/>
  <c r="CZ1535" i="3"/>
  <c r="DB1535" i="3" s="1"/>
  <c r="DA1535" i="3"/>
  <c r="DC1535" i="3"/>
  <c r="A1536" i="3"/>
  <c r="CY1536" i="3"/>
  <c r="CZ1536" i="3"/>
  <c r="DB1536" i="3" s="1"/>
  <c r="DA1536" i="3"/>
  <c r="DC1536" i="3"/>
  <c r="A1537" i="3"/>
  <c r="CY1537" i="3"/>
  <c r="CZ1537" i="3"/>
  <c r="DA1537" i="3"/>
  <c r="DB1537" i="3"/>
  <c r="DC1537" i="3"/>
  <c r="A1538" i="3"/>
  <c r="CY1538" i="3"/>
  <c r="CZ1538" i="3"/>
  <c r="DA1538" i="3"/>
  <c r="DB1538" i="3"/>
  <c r="DC1538" i="3"/>
  <c r="A1539" i="3"/>
  <c r="CY1539" i="3"/>
  <c r="CZ1539" i="3"/>
  <c r="DB1539" i="3" s="1"/>
  <c r="DA1539" i="3"/>
  <c r="DC1539" i="3"/>
  <c r="A1540" i="3"/>
  <c r="CY1540" i="3"/>
  <c r="CZ1540" i="3"/>
  <c r="DB1540" i="3" s="1"/>
  <c r="DA1540" i="3"/>
  <c r="DC1540" i="3"/>
  <c r="A1541" i="3"/>
  <c r="CY1541" i="3"/>
  <c r="CZ1541" i="3"/>
  <c r="DA1541" i="3"/>
  <c r="DB1541" i="3"/>
  <c r="DC1541" i="3"/>
  <c r="A1542" i="3"/>
  <c r="CY1542" i="3"/>
  <c r="CZ1542" i="3"/>
  <c r="DA1542" i="3"/>
  <c r="DB1542" i="3"/>
  <c r="DC1542" i="3"/>
  <c r="A1543" i="3"/>
  <c r="CY1543" i="3"/>
  <c r="CZ1543" i="3"/>
  <c r="DB1543" i="3" s="1"/>
  <c r="DA1543" i="3"/>
  <c r="DC1543" i="3"/>
  <c r="A1544" i="3"/>
  <c r="CY1544" i="3"/>
  <c r="CZ1544" i="3"/>
  <c r="DB1544" i="3" s="1"/>
  <c r="DA1544" i="3"/>
  <c r="DC1544" i="3"/>
  <c r="A1545" i="3"/>
  <c r="CY1545" i="3"/>
  <c r="CZ1545" i="3"/>
  <c r="DA1545" i="3"/>
  <c r="DB1545" i="3"/>
  <c r="DC1545" i="3"/>
  <c r="A1546" i="3"/>
  <c r="CY1546" i="3"/>
  <c r="CZ1546" i="3"/>
  <c r="DA1546" i="3"/>
  <c r="DB1546" i="3"/>
  <c r="DC1546" i="3"/>
  <c r="A1547" i="3"/>
  <c r="CY1547" i="3"/>
  <c r="CZ1547" i="3"/>
  <c r="DB1547" i="3" s="1"/>
  <c r="DA1547" i="3"/>
  <c r="DC1547" i="3"/>
  <c r="A1548" i="3"/>
  <c r="CY1548" i="3"/>
  <c r="CZ1548" i="3"/>
  <c r="DB1548" i="3" s="1"/>
  <c r="DA1548" i="3"/>
  <c r="DC1548" i="3"/>
  <c r="A1549" i="3"/>
  <c r="CY1549" i="3"/>
  <c r="CZ1549" i="3"/>
  <c r="DA1549" i="3"/>
  <c r="DB1549" i="3"/>
  <c r="DC1549" i="3"/>
  <c r="A1550" i="3"/>
  <c r="CY1550" i="3"/>
  <c r="CZ1550" i="3"/>
  <c r="DB1550" i="3" s="1"/>
  <c r="DA1550" i="3"/>
  <c r="DC1550" i="3"/>
  <c r="A1551" i="3"/>
  <c r="CY1551" i="3"/>
  <c r="CZ1551" i="3"/>
  <c r="DB1551" i="3" s="1"/>
  <c r="DA1551" i="3"/>
  <c r="DC1551" i="3"/>
  <c r="A1552" i="3"/>
  <c r="CY1552" i="3"/>
  <c r="CZ1552" i="3"/>
  <c r="DB1552" i="3" s="1"/>
  <c r="DA1552" i="3"/>
  <c r="DC1552" i="3"/>
  <c r="A1553" i="3"/>
  <c r="CY1553" i="3"/>
  <c r="CZ1553" i="3"/>
  <c r="DA1553" i="3"/>
  <c r="DB1553" i="3"/>
  <c r="DC1553" i="3"/>
  <c r="A1554" i="3"/>
  <c r="CY1554" i="3"/>
  <c r="CZ1554" i="3"/>
  <c r="DA1554" i="3"/>
  <c r="DB1554" i="3"/>
  <c r="DC1554" i="3"/>
  <c r="A1555" i="3"/>
  <c r="CY1555" i="3"/>
  <c r="CZ1555" i="3"/>
  <c r="DB1555" i="3" s="1"/>
  <c r="DA1555" i="3"/>
  <c r="DC1555" i="3"/>
  <c r="A1556" i="3"/>
  <c r="CY1556" i="3"/>
  <c r="CZ1556" i="3"/>
  <c r="DB1556" i="3" s="1"/>
  <c r="DA1556" i="3"/>
  <c r="DC1556" i="3"/>
  <c r="A1557" i="3"/>
  <c r="CY1557" i="3"/>
  <c r="CZ1557" i="3"/>
  <c r="DA1557" i="3"/>
  <c r="DB1557" i="3"/>
  <c r="DC1557" i="3"/>
  <c r="A1558" i="3"/>
  <c r="CY1558" i="3"/>
  <c r="CZ1558" i="3"/>
  <c r="DB1558" i="3" s="1"/>
  <c r="DA1558" i="3"/>
  <c r="DC1558" i="3"/>
  <c r="A1559" i="3"/>
  <c r="CY1559" i="3"/>
  <c r="CZ1559" i="3"/>
  <c r="DB1559" i="3" s="1"/>
  <c r="DA1559" i="3"/>
  <c r="DC1559" i="3"/>
  <c r="A1560" i="3"/>
  <c r="CY1560" i="3"/>
  <c r="CZ1560" i="3"/>
  <c r="DB1560" i="3" s="1"/>
  <c r="DA1560" i="3"/>
  <c r="DC1560" i="3"/>
  <c r="A1561" i="3"/>
  <c r="CY1561" i="3"/>
  <c r="CZ1561" i="3"/>
  <c r="DA1561" i="3"/>
  <c r="DB1561" i="3"/>
  <c r="DC1561" i="3"/>
  <c r="A1562" i="3"/>
  <c r="CY1562" i="3"/>
  <c r="CZ1562" i="3"/>
  <c r="DB1562" i="3" s="1"/>
  <c r="DA1562" i="3"/>
  <c r="DC1562" i="3"/>
  <c r="A1563" i="3"/>
  <c r="CY1563" i="3"/>
  <c r="CZ1563" i="3"/>
  <c r="DB1563" i="3" s="1"/>
  <c r="DA1563" i="3"/>
  <c r="DC1563" i="3"/>
  <c r="A1564" i="3"/>
  <c r="CY1564" i="3"/>
  <c r="CZ1564" i="3"/>
  <c r="DB1564" i="3" s="1"/>
  <c r="DA1564" i="3"/>
  <c r="DC1564" i="3"/>
  <c r="A1565" i="3"/>
  <c r="CY1565" i="3"/>
  <c r="CZ1565" i="3"/>
  <c r="DA1565" i="3"/>
  <c r="DB1565" i="3"/>
  <c r="DC1565" i="3"/>
  <c r="A1566" i="3"/>
  <c r="CY1566" i="3"/>
  <c r="CZ1566" i="3"/>
  <c r="DB1566" i="3" s="1"/>
  <c r="DA1566" i="3"/>
  <c r="DC1566" i="3"/>
  <c r="A1567" i="3"/>
  <c r="CY1567" i="3"/>
  <c r="CZ1567" i="3"/>
  <c r="DB1567" i="3" s="1"/>
  <c r="DA1567" i="3"/>
  <c r="DC1567" i="3"/>
  <c r="A1568" i="3"/>
  <c r="CY1568" i="3"/>
  <c r="CZ1568" i="3"/>
  <c r="DA1568" i="3"/>
  <c r="DB1568" i="3"/>
  <c r="DC1568" i="3"/>
  <c r="A1569" i="3"/>
  <c r="CY1569" i="3"/>
  <c r="CZ1569" i="3"/>
  <c r="DA1569" i="3"/>
  <c r="DB1569" i="3"/>
  <c r="DC1569" i="3"/>
  <c r="A1570" i="3"/>
  <c r="CY1570" i="3"/>
  <c r="CZ1570" i="3"/>
  <c r="DB1570" i="3" s="1"/>
  <c r="DA1570" i="3"/>
  <c r="DC1570" i="3"/>
  <c r="A1571" i="3"/>
  <c r="CY1571" i="3"/>
  <c r="CZ1571" i="3"/>
  <c r="DB1571" i="3" s="1"/>
  <c r="DA1571" i="3"/>
  <c r="DC1571" i="3"/>
  <c r="A1572" i="3"/>
  <c r="CY1572" i="3"/>
  <c r="CZ1572" i="3"/>
  <c r="DA1572" i="3"/>
  <c r="DB1572" i="3"/>
  <c r="DC1572" i="3"/>
  <c r="A1573" i="3"/>
  <c r="CY1573" i="3"/>
  <c r="CZ1573" i="3"/>
  <c r="DB1573" i="3" s="1"/>
  <c r="DA1573" i="3"/>
  <c r="DC1573" i="3"/>
  <c r="A1574" i="3"/>
  <c r="CY1574" i="3"/>
  <c r="CZ1574" i="3"/>
  <c r="DB1574" i="3" s="1"/>
  <c r="DA1574" i="3"/>
  <c r="DC1574" i="3"/>
  <c r="A1575" i="3"/>
  <c r="CY1575" i="3"/>
  <c r="CZ1575" i="3"/>
  <c r="DA1575" i="3"/>
  <c r="DB1575" i="3"/>
  <c r="DC1575" i="3"/>
  <c r="A1576" i="3"/>
  <c r="CY1576" i="3"/>
  <c r="CZ1576" i="3"/>
  <c r="DB1576" i="3" s="1"/>
  <c r="DA1576" i="3"/>
  <c r="DC1576" i="3"/>
  <c r="A1577" i="3"/>
  <c r="CY1577" i="3"/>
  <c r="CZ1577" i="3"/>
  <c r="DB1577" i="3" s="1"/>
  <c r="DA1577" i="3"/>
  <c r="DC1577" i="3"/>
  <c r="A1578" i="3"/>
  <c r="CY1578" i="3"/>
  <c r="CZ1578" i="3"/>
  <c r="DB1578" i="3" s="1"/>
  <c r="DA1578" i="3"/>
  <c r="DC1578" i="3"/>
  <c r="A1579" i="3"/>
  <c r="CY1579" i="3"/>
  <c r="CZ1579" i="3"/>
  <c r="DB1579" i="3" s="1"/>
  <c r="DA1579" i="3"/>
  <c r="DC1579" i="3"/>
  <c r="A1580" i="3"/>
  <c r="CY1580" i="3"/>
  <c r="CZ1580" i="3"/>
  <c r="DA1580" i="3"/>
  <c r="DB1580" i="3"/>
  <c r="DC1580" i="3"/>
  <c r="A1581" i="3"/>
  <c r="CY1581" i="3"/>
  <c r="CZ1581" i="3"/>
  <c r="DB1581" i="3" s="1"/>
  <c r="DA1581" i="3"/>
  <c r="DC1581" i="3"/>
  <c r="A1582" i="3"/>
  <c r="CY1582" i="3"/>
  <c r="CZ1582" i="3"/>
  <c r="DA1582" i="3"/>
  <c r="DB1582" i="3"/>
  <c r="DC1582" i="3"/>
  <c r="A1583" i="3"/>
  <c r="CY1583" i="3"/>
  <c r="CZ1583" i="3"/>
  <c r="DA1583" i="3"/>
  <c r="DB1583" i="3"/>
  <c r="DC1583" i="3"/>
  <c r="A1584" i="3"/>
  <c r="CY1584" i="3"/>
  <c r="CZ1584" i="3"/>
  <c r="DB1584" i="3" s="1"/>
  <c r="DA1584" i="3"/>
  <c r="DC1584" i="3"/>
  <c r="A1585" i="3"/>
  <c r="CY1585" i="3"/>
  <c r="CZ1585" i="3"/>
  <c r="DB1585" i="3" s="1"/>
  <c r="DA1585" i="3"/>
  <c r="DC1585" i="3"/>
  <c r="A1586" i="3"/>
  <c r="CY1586" i="3"/>
  <c r="CZ1586" i="3"/>
  <c r="DB1586" i="3" s="1"/>
  <c r="DA1586" i="3"/>
  <c r="DC1586" i="3"/>
  <c r="A1587" i="3"/>
  <c r="CY1587" i="3"/>
  <c r="CZ1587" i="3"/>
  <c r="DB1587" i="3" s="1"/>
  <c r="DA1587" i="3"/>
  <c r="DC1587" i="3"/>
  <c r="A1588" i="3"/>
  <c r="CY1588" i="3"/>
  <c r="CZ1588" i="3"/>
  <c r="DA1588" i="3"/>
  <c r="DB1588" i="3"/>
  <c r="DC1588" i="3"/>
  <c r="A1589" i="3"/>
  <c r="CY1589" i="3"/>
  <c r="CZ1589" i="3"/>
  <c r="DB1589" i="3" s="1"/>
  <c r="DA1589" i="3"/>
  <c r="DC1589" i="3"/>
  <c r="A1590" i="3"/>
  <c r="CY1590" i="3"/>
  <c r="CZ1590" i="3"/>
  <c r="DA1590" i="3"/>
  <c r="DB1590" i="3"/>
  <c r="DC1590" i="3"/>
  <c r="A1591" i="3"/>
  <c r="CY1591" i="3"/>
  <c r="CZ1591" i="3"/>
  <c r="DA1591" i="3"/>
  <c r="DB1591" i="3"/>
  <c r="DC1591" i="3"/>
  <c r="A1592" i="3"/>
  <c r="CY1592" i="3"/>
  <c r="CZ1592" i="3"/>
  <c r="DB1592" i="3" s="1"/>
  <c r="DA1592" i="3"/>
  <c r="DC1592" i="3"/>
  <c r="A1593" i="3"/>
  <c r="CY1593" i="3"/>
  <c r="CZ1593" i="3"/>
  <c r="DB1593" i="3" s="1"/>
  <c r="DA1593" i="3"/>
  <c r="DC1593" i="3"/>
  <c r="A1594" i="3"/>
  <c r="CY1594" i="3"/>
  <c r="CZ1594" i="3"/>
  <c r="DB1594" i="3" s="1"/>
  <c r="DA1594" i="3"/>
  <c r="DC1594" i="3"/>
  <c r="A1595" i="3"/>
  <c r="CY1595" i="3"/>
  <c r="CZ1595" i="3"/>
  <c r="DB1595" i="3" s="1"/>
  <c r="DA1595" i="3"/>
  <c r="DC1595" i="3"/>
  <c r="A1596" i="3"/>
  <c r="CY1596" i="3"/>
  <c r="CZ1596" i="3"/>
  <c r="DA1596" i="3"/>
  <c r="DB1596" i="3"/>
  <c r="DC1596" i="3"/>
  <c r="A1597" i="3"/>
  <c r="CY1597" i="3"/>
  <c r="CZ1597" i="3"/>
  <c r="DB1597" i="3" s="1"/>
  <c r="DA1597" i="3"/>
  <c r="DC1597" i="3"/>
  <c r="A1598" i="3"/>
  <c r="CY1598" i="3"/>
  <c r="CZ1598" i="3"/>
  <c r="DA1598" i="3"/>
  <c r="DB1598" i="3"/>
  <c r="DC1598" i="3"/>
  <c r="A1599" i="3"/>
  <c r="CY1599" i="3"/>
  <c r="CZ1599" i="3"/>
  <c r="DA1599" i="3"/>
  <c r="DB1599" i="3"/>
  <c r="DC1599" i="3"/>
  <c r="A1600" i="3"/>
  <c r="CY1600" i="3"/>
  <c r="CZ1600" i="3"/>
  <c r="DB1600" i="3" s="1"/>
  <c r="DA1600" i="3"/>
  <c r="DC1600" i="3"/>
  <c r="A1601" i="3"/>
  <c r="CY1601" i="3"/>
  <c r="CZ1601" i="3"/>
  <c r="DB1601" i="3" s="1"/>
  <c r="DA1601" i="3"/>
  <c r="DC1601" i="3"/>
  <c r="A1602" i="3"/>
  <c r="CY1602" i="3"/>
  <c r="CZ1602" i="3"/>
  <c r="DB1602" i="3" s="1"/>
  <c r="DA1602" i="3"/>
  <c r="DC1602" i="3"/>
  <c r="A1603" i="3"/>
  <c r="CY1603" i="3"/>
  <c r="CZ1603" i="3"/>
  <c r="DB1603" i="3" s="1"/>
  <c r="DA1603" i="3"/>
  <c r="DC1603" i="3"/>
  <c r="A1604" i="3"/>
  <c r="CY1604" i="3"/>
  <c r="CZ1604" i="3"/>
  <c r="DA1604" i="3"/>
  <c r="DB1604" i="3"/>
  <c r="DC1604" i="3"/>
  <c r="A1605" i="3"/>
  <c r="CY1605" i="3"/>
  <c r="CZ1605" i="3"/>
  <c r="DB1605" i="3" s="1"/>
  <c r="DA1605" i="3"/>
  <c r="DC1605" i="3"/>
  <c r="A1606" i="3"/>
  <c r="CY1606" i="3"/>
  <c r="CZ1606" i="3"/>
  <c r="DA1606" i="3"/>
  <c r="DB1606" i="3"/>
  <c r="DC1606" i="3"/>
  <c r="A1607" i="3"/>
  <c r="CY1607" i="3"/>
  <c r="CZ1607" i="3"/>
  <c r="DA1607" i="3"/>
  <c r="DB1607" i="3"/>
  <c r="DC1607" i="3"/>
  <c r="A1608" i="3"/>
  <c r="CY1608" i="3"/>
  <c r="CZ1608" i="3"/>
  <c r="DB1608" i="3" s="1"/>
  <c r="DA1608" i="3"/>
  <c r="DC1608" i="3"/>
  <c r="A1609" i="3"/>
  <c r="CY1609" i="3"/>
  <c r="CZ1609" i="3"/>
  <c r="DB1609" i="3" s="1"/>
  <c r="DA1609" i="3"/>
  <c r="DC1609" i="3"/>
  <c r="A1610" i="3"/>
  <c r="CY1610" i="3"/>
  <c r="CZ1610" i="3"/>
  <c r="DB1610" i="3" s="1"/>
  <c r="DA1610" i="3"/>
  <c r="DC1610" i="3"/>
  <c r="A1611" i="3"/>
  <c r="CY1611" i="3"/>
  <c r="CZ1611" i="3"/>
  <c r="DB1611" i="3" s="1"/>
  <c r="DA1611" i="3"/>
  <c r="DC1611" i="3"/>
  <c r="A1612" i="3"/>
  <c r="CY1612" i="3"/>
  <c r="CZ1612" i="3"/>
  <c r="DA1612" i="3"/>
  <c r="DB1612" i="3"/>
  <c r="DC1612" i="3"/>
  <c r="A1613" i="3"/>
  <c r="CY1613" i="3"/>
  <c r="CZ1613" i="3"/>
  <c r="DB1613" i="3" s="1"/>
  <c r="DA1613" i="3"/>
  <c r="DC1613" i="3"/>
  <c r="A1614" i="3"/>
  <c r="CY1614" i="3"/>
  <c r="CZ1614" i="3"/>
  <c r="DA1614" i="3"/>
  <c r="DB1614" i="3"/>
  <c r="DC1614" i="3"/>
  <c r="A1615" i="3"/>
  <c r="CY1615" i="3"/>
  <c r="CZ1615" i="3"/>
  <c r="DA1615" i="3"/>
  <c r="DB1615" i="3"/>
  <c r="DC1615" i="3"/>
  <c r="A1616" i="3"/>
  <c r="CY1616" i="3"/>
  <c r="CZ1616" i="3"/>
  <c r="DB1616" i="3" s="1"/>
  <c r="DA1616" i="3"/>
  <c r="DC1616" i="3"/>
  <c r="A1617" i="3"/>
  <c r="CY1617" i="3"/>
  <c r="CZ1617" i="3"/>
  <c r="DB1617" i="3" s="1"/>
  <c r="DA1617" i="3"/>
  <c r="DC1617" i="3"/>
  <c r="A1618" i="3"/>
  <c r="CY1618" i="3"/>
  <c r="CZ1618" i="3"/>
  <c r="DB1618" i="3" s="1"/>
  <c r="DA1618" i="3"/>
  <c r="DC1618" i="3"/>
  <c r="A1619" i="3"/>
  <c r="CY1619" i="3"/>
  <c r="CZ1619" i="3"/>
  <c r="DB1619" i="3" s="1"/>
  <c r="DA1619" i="3"/>
  <c r="DC1619" i="3"/>
  <c r="A1620" i="3"/>
  <c r="CY1620" i="3"/>
  <c r="CZ1620" i="3"/>
  <c r="DA1620" i="3"/>
  <c r="DB1620" i="3"/>
  <c r="DC1620" i="3"/>
  <c r="A1621" i="3"/>
  <c r="CY1621" i="3"/>
  <c r="CZ1621" i="3"/>
  <c r="DB1621" i="3" s="1"/>
  <c r="DA1621" i="3"/>
  <c r="DC1621" i="3"/>
  <c r="A1622" i="3"/>
  <c r="CY1622" i="3"/>
  <c r="CZ1622" i="3"/>
  <c r="DA1622" i="3"/>
  <c r="DB1622" i="3"/>
  <c r="DC1622" i="3"/>
  <c r="A1623" i="3"/>
  <c r="CY1623" i="3"/>
  <c r="CZ1623" i="3"/>
  <c r="DA1623" i="3"/>
  <c r="DB1623" i="3"/>
  <c r="DC1623" i="3"/>
  <c r="A1624" i="3"/>
  <c r="CY1624" i="3"/>
  <c r="CZ1624" i="3"/>
  <c r="DB1624" i="3" s="1"/>
  <c r="DA1624" i="3"/>
  <c r="DC1624" i="3"/>
  <c r="A1625" i="3"/>
  <c r="CY1625" i="3"/>
  <c r="CZ1625" i="3"/>
  <c r="DB1625" i="3" s="1"/>
  <c r="DA1625" i="3"/>
  <c r="DC1625" i="3"/>
  <c r="A1626" i="3"/>
  <c r="CY1626" i="3"/>
  <c r="CZ1626" i="3"/>
  <c r="DB1626" i="3" s="1"/>
  <c r="DA1626" i="3"/>
  <c r="DC1626" i="3"/>
  <c r="A1627" i="3"/>
  <c r="CY1627" i="3"/>
  <c r="CZ1627" i="3"/>
  <c r="DB1627" i="3" s="1"/>
  <c r="DA1627" i="3"/>
  <c r="DC1627" i="3"/>
  <c r="A1628" i="3"/>
  <c r="CY1628" i="3"/>
  <c r="CZ1628" i="3"/>
  <c r="DA1628" i="3"/>
  <c r="DB1628" i="3"/>
  <c r="DC1628" i="3"/>
  <c r="A1629" i="3"/>
  <c r="CY1629" i="3"/>
  <c r="CZ1629" i="3"/>
  <c r="DB1629" i="3" s="1"/>
  <c r="DA1629" i="3"/>
  <c r="DC1629" i="3"/>
  <c r="A1630" i="3"/>
  <c r="CY1630" i="3"/>
  <c r="CZ1630" i="3"/>
  <c r="DA1630" i="3"/>
  <c r="DB1630" i="3"/>
  <c r="DC1630" i="3"/>
  <c r="A1631" i="3"/>
  <c r="CY1631" i="3"/>
  <c r="CZ1631" i="3"/>
  <c r="DA1631" i="3"/>
  <c r="DB1631" i="3"/>
  <c r="DC1631" i="3"/>
  <c r="A1632" i="3"/>
  <c r="CY1632" i="3"/>
  <c r="CZ1632" i="3"/>
  <c r="DB1632" i="3" s="1"/>
  <c r="DA1632" i="3"/>
  <c r="DC1632" i="3"/>
  <c r="A1633" i="3"/>
  <c r="CY1633" i="3"/>
  <c r="CZ1633" i="3"/>
  <c r="DB1633" i="3" s="1"/>
  <c r="DA1633" i="3"/>
  <c r="DC1633" i="3"/>
  <c r="A1634" i="3"/>
  <c r="CY1634" i="3"/>
  <c r="CZ1634" i="3"/>
  <c r="DB1634" i="3" s="1"/>
  <c r="DA1634" i="3"/>
  <c r="DC1634" i="3"/>
  <c r="A1635" i="3"/>
  <c r="CY1635" i="3"/>
  <c r="CZ1635" i="3"/>
  <c r="DB1635" i="3" s="1"/>
  <c r="DA1635" i="3"/>
  <c r="DC1635" i="3"/>
  <c r="A1636" i="3"/>
  <c r="CY1636" i="3"/>
  <c r="CZ1636" i="3"/>
  <c r="DA1636" i="3"/>
  <c r="DB1636" i="3"/>
  <c r="DC1636" i="3"/>
  <c r="A1637" i="3"/>
  <c r="CY1637" i="3"/>
  <c r="CZ1637" i="3"/>
  <c r="DB1637" i="3" s="1"/>
  <c r="DA1637" i="3"/>
  <c r="DC1637" i="3"/>
  <c r="A1638" i="3"/>
  <c r="CY1638" i="3"/>
  <c r="CZ1638" i="3"/>
  <c r="DA1638" i="3"/>
  <c r="DB1638" i="3"/>
  <c r="DC1638" i="3"/>
  <c r="A1639" i="3"/>
  <c r="CY1639" i="3"/>
  <c r="CZ1639" i="3"/>
  <c r="DA1639" i="3"/>
  <c r="DB1639" i="3"/>
  <c r="DC1639" i="3"/>
  <c r="A1640" i="3"/>
  <c r="CY1640" i="3"/>
  <c r="CZ1640" i="3"/>
  <c r="DB1640" i="3" s="1"/>
  <c r="DA1640" i="3"/>
  <c r="DC1640" i="3"/>
  <c r="A1641" i="3"/>
  <c r="CY1641" i="3"/>
  <c r="CZ1641" i="3"/>
  <c r="DB1641" i="3" s="1"/>
  <c r="DA1641" i="3"/>
  <c r="DC1641" i="3"/>
  <c r="A1642" i="3"/>
  <c r="CY1642" i="3"/>
  <c r="CZ1642" i="3"/>
  <c r="DB1642" i="3" s="1"/>
  <c r="DA1642" i="3"/>
  <c r="DC1642" i="3"/>
  <c r="A1643" i="3"/>
  <c r="CY1643" i="3"/>
  <c r="CZ1643" i="3"/>
  <c r="DB1643" i="3" s="1"/>
  <c r="DA1643" i="3"/>
  <c r="DC1643" i="3"/>
  <c r="A1644" i="3"/>
  <c r="CY1644" i="3"/>
  <c r="CZ1644" i="3"/>
  <c r="DA1644" i="3"/>
  <c r="DB1644" i="3"/>
  <c r="DC1644" i="3"/>
  <c r="A1645" i="3"/>
  <c r="CY1645" i="3"/>
  <c r="CZ1645" i="3"/>
  <c r="DB1645" i="3" s="1"/>
  <c r="DA1645" i="3"/>
  <c r="DC1645" i="3"/>
  <c r="A1646" i="3"/>
  <c r="CY1646" i="3"/>
  <c r="CZ1646" i="3"/>
  <c r="DA1646" i="3"/>
  <c r="DB1646" i="3"/>
  <c r="DC1646" i="3"/>
  <c r="A1647" i="3"/>
  <c r="CY1647" i="3"/>
  <c r="CZ1647" i="3"/>
  <c r="DA1647" i="3"/>
  <c r="DB1647" i="3"/>
  <c r="DC1647" i="3"/>
  <c r="A1648" i="3"/>
  <c r="CY1648" i="3"/>
  <c r="CZ1648" i="3"/>
  <c r="DB1648" i="3" s="1"/>
  <c r="DA1648" i="3"/>
  <c r="DC1648" i="3"/>
  <c r="A1649" i="3"/>
  <c r="CY1649" i="3"/>
  <c r="CZ1649" i="3"/>
  <c r="DB1649" i="3" s="1"/>
  <c r="DA1649" i="3"/>
  <c r="DC1649" i="3"/>
  <c r="A1650" i="3"/>
  <c r="CY1650" i="3"/>
  <c r="CZ1650" i="3"/>
  <c r="DB1650" i="3" s="1"/>
  <c r="DA1650" i="3"/>
  <c r="DC1650" i="3"/>
  <c r="A1651" i="3"/>
  <c r="CY1651" i="3"/>
  <c r="CZ1651" i="3"/>
  <c r="DB1651" i="3" s="1"/>
  <c r="DA1651" i="3"/>
  <c r="DC1651" i="3"/>
  <c r="A1652" i="3"/>
  <c r="CY1652" i="3"/>
  <c r="CZ1652" i="3"/>
  <c r="DA1652" i="3"/>
  <c r="DB1652" i="3"/>
  <c r="DC1652" i="3"/>
  <c r="A1653" i="3"/>
  <c r="CY1653" i="3"/>
  <c r="CZ1653" i="3"/>
  <c r="DB1653" i="3" s="1"/>
  <c r="DA1653" i="3"/>
  <c r="DC1653" i="3"/>
  <c r="A1654" i="3"/>
  <c r="CY1654" i="3"/>
  <c r="CZ1654" i="3"/>
  <c r="DA1654" i="3"/>
  <c r="DB1654" i="3"/>
  <c r="DC1654" i="3"/>
  <c r="A1655" i="3"/>
  <c r="CY1655" i="3"/>
  <c r="CZ1655" i="3"/>
  <c r="DA1655" i="3"/>
  <c r="DB1655" i="3"/>
  <c r="DC1655" i="3"/>
  <c r="A1656" i="3"/>
  <c r="CY1656" i="3"/>
  <c r="CZ1656" i="3"/>
  <c r="DB1656" i="3" s="1"/>
  <c r="DA1656" i="3"/>
  <c r="DC1656" i="3"/>
  <c r="A1657" i="3"/>
  <c r="CY1657" i="3"/>
  <c r="CZ1657" i="3"/>
  <c r="DB1657" i="3" s="1"/>
  <c r="DA1657" i="3"/>
  <c r="DC1657" i="3"/>
  <c r="A1658" i="3"/>
  <c r="CY1658" i="3"/>
  <c r="CZ1658" i="3"/>
  <c r="DB1658" i="3" s="1"/>
  <c r="DA1658" i="3"/>
  <c r="DC1658" i="3"/>
  <c r="A1659" i="3"/>
  <c r="CY1659" i="3"/>
  <c r="CZ1659" i="3"/>
  <c r="DB1659" i="3" s="1"/>
  <c r="DA1659" i="3"/>
  <c r="DC1659" i="3"/>
  <c r="A1660" i="3"/>
  <c r="CY1660" i="3"/>
  <c r="CZ1660" i="3"/>
  <c r="DA1660" i="3"/>
  <c r="DB1660" i="3"/>
  <c r="DC1660" i="3"/>
  <c r="A1661" i="3"/>
  <c r="CY1661" i="3"/>
  <c r="CZ1661" i="3"/>
  <c r="DB1661" i="3" s="1"/>
  <c r="DA1661" i="3"/>
  <c r="DC1661" i="3"/>
  <c r="A1662" i="3"/>
  <c r="CY1662" i="3"/>
  <c r="CZ1662" i="3"/>
  <c r="DA1662" i="3"/>
  <c r="DB1662" i="3"/>
  <c r="DC1662" i="3"/>
  <c r="A1663" i="3"/>
  <c r="CY1663" i="3"/>
  <c r="CZ1663" i="3"/>
  <c r="DA1663" i="3"/>
  <c r="DB1663" i="3"/>
  <c r="DC1663" i="3"/>
  <c r="A1664" i="3"/>
  <c r="CY1664" i="3"/>
  <c r="CZ1664" i="3"/>
  <c r="DB1664" i="3" s="1"/>
  <c r="DA1664" i="3"/>
  <c r="DC1664" i="3"/>
  <c r="A1665" i="3"/>
  <c r="CY1665" i="3"/>
  <c r="CZ1665" i="3"/>
  <c r="DB1665" i="3" s="1"/>
  <c r="DA1665" i="3"/>
  <c r="DC1665" i="3"/>
  <c r="A1666" i="3"/>
  <c r="CY1666" i="3"/>
  <c r="CZ1666" i="3"/>
  <c r="DB1666" i="3" s="1"/>
  <c r="DA1666" i="3"/>
  <c r="DC1666" i="3"/>
  <c r="A1667" i="3"/>
  <c r="CY1667" i="3"/>
  <c r="CZ1667" i="3"/>
  <c r="DB1667" i="3" s="1"/>
  <c r="DA1667" i="3"/>
  <c r="DC1667" i="3"/>
  <c r="A1668" i="3"/>
  <c r="CY1668" i="3"/>
  <c r="CZ1668" i="3"/>
  <c r="DA1668" i="3"/>
  <c r="DB1668" i="3"/>
  <c r="DC1668" i="3"/>
  <c r="A1669" i="3"/>
  <c r="CY1669" i="3"/>
  <c r="CZ1669" i="3"/>
  <c r="DB1669" i="3" s="1"/>
  <c r="DA1669" i="3"/>
  <c r="DC1669" i="3"/>
  <c r="A1670" i="3"/>
  <c r="CY1670" i="3"/>
  <c r="CZ1670" i="3"/>
  <c r="DA1670" i="3"/>
  <c r="DB1670" i="3"/>
  <c r="DC1670" i="3"/>
  <c r="A1671" i="3"/>
  <c r="CY1671" i="3"/>
  <c r="CZ1671" i="3"/>
  <c r="DA1671" i="3"/>
  <c r="DB1671" i="3"/>
  <c r="DC1671" i="3"/>
  <c r="A1672" i="3"/>
  <c r="CY1672" i="3"/>
  <c r="CZ1672" i="3"/>
  <c r="DB1672" i="3" s="1"/>
  <c r="DA1672" i="3"/>
  <c r="DC1672" i="3"/>
  <c r="A1673" i="3"/>
  <c r="CY1673" i="3"/>
  <c r="CZ1673" i="3"/>
  <c r="DB1673" i="3" s="1"/>
  <c r="DA1673" i="3"/>
  <c r="DC1673" i="3"/>
  <c r="A1674" i="3"/>
  <c r="CY1674" i="3"/>
  <c r="CZ1674" i="3"/>
  <c r="DB1674" i="3" s="1"/>
  <c r="DA1674" i="3"/>
  <c r="DC1674" i="3"/>
  <c r="A1675" i="3"/>
  <c r="CY1675" i="3"/>
  <c r="CZ1675" i="3"/>
  <c r="DB1675" i="3" s="1"/>
  <c r="DA1675" i="3"/>
  <c r="DC1675" i="3"/>
  <c r="A1676" i="3"/>
  <c r="CY1676" i="3"/>
  <c r="CZ1676" i="3"/>
  <c r="DA1676" i="3"/>
  <c r="DB1676" i="3"/>
  <c r="DC1676" i="3"/>
  <c r="A1677" i="3"/>
  <c r="CY1677" i="3"/>
  <c r="CZ1677" i="3"/>
  <c r="DB1677" i="3" s="1"/>
  <c r="DA1677" i="3"/>
  <c r="DC1677" i="3"/>
  <c r="A1678" i="3"/>
  <c r="CY1678" i="3"/>
  <c r="CZ1678" i="3"/>
  <c r="DA1678" i="3"/>
  <c r="DB1678" i="3"/>
  <c r="DC1678" i="3"/>
  <c r="A1679" i="3"/>
  <c r="CY1679" i="3"/>
  <c r="CZ1679" i="3"/>
  <c r="DA1679" i="3"/>
  <c r="DB1679" i="3"/>
  <c r="DC1679" i="3"/>
  <c r="A1680" i="3"/>
  <c r="CY1680" i="3"/>
  <c r="CZ1680" i="3"/>
  <c r="DB1680" i="3" s="1"/>
  <c r="DA1680" i="3"/>
  <c r="DC1680" i="3"/>
  <c r="A1681" i="3"/>
  <c r="CY1681" i="3"/>
  <c r="CZ1681" i="3"/>
  <c r="DB1681" i="3" s="1"/>
  <c r="DA1681" i="3"/>
  <c r="DC1681" i="3"/>
  <c r="A1682" i="3"/>
  <c r="CY1682" i="3"/>
  <c r="CZ1682" i="3"/>
  <c r="DB1682" i="3" s="1"/>
  <c r="DA1682" i="3"/>
  <c r="DC1682" i="3"/>
  <c r="A1683" i="3"/>
  <c r="CY1683" i="3"/>
  <c r="CZ1683" i="3"/>
  <c r="DB1683" i="3" s="1"/>
  <c r="DA1683" i="3"/>
  <c r="DC1683" i="3"/>
  <c r="A1684" i="3"/>
  <c r="CY1684" i="3"/>
  <c r="CZ1684" i="3"/>
  <c r="DA1684" i="3"/>
  <c r="DB1684" i="3"/>
  <c r="DC1684" i="3"/>
  <c r="A1685" i="3"/>
  <c r="CY1685" i="3"/>
  <c r="CZ1685" i="3"/>
  <c r="DB1685" i="3" s="1"/>
  <c r="DA1685" i="3"/>
  <c r="DC1685" i="3"/>
  <c r="A1686" i="3"/>
  <c r="CY1686" i="3"/>
  <c r="CZ1686" i="3"/>
  <c r="DA1686" i="3"/>
  <c r="DB1686" i="3"/>
  <c r="DC1686" i="3"/>
  <c r="A1687" i="3"/>
  <c r="CY1687" i="3"/>
  <c r="CZ1687" i="3"/>
  <c r="DA1687" i="3"/>
  <c r="DB1687" i="3"/>
  <c r="DC1687" i="3"/>
  <c r="A1688" i="3"/>
  <c r="CY1688" i="3"/>
  <c r="CZ1688" i="3"/>
  <c r="DB1688" i="3" s="1"/>
  <c r="DA1688" i="3"/>
  <c r="DC1688" i="3"/>
  <c r="A1689" i="3"/>
  <c r="CY1689" i="3"/>
  <c r="CZ1689" i="3"/>
  <c r="DB1689" i="3" s="1"/>
  <c r="DA1689" i="3"/>
  <c r="DC1689" i="3"/>
  <c r="A1690" i="3"/>
  <c r="CY1690" i="3"/>
  <c r="CZ1690" i="3"/>
  <c r="DB1690" i="3" s="1"/>
  <c r="DA1690" i="3"/>
  <c r="DC1690" i="3"/>
  <c r="A1691" i="3"/>
  <c r="CY1691" i="3"/>
  <c r="CZ1691" i="3"/>
  <c r="DB1691" i="3" s="1"/>
  <c r="DA1691" i="3"/>
  <c r="DC1691" i="3"/>
  <c r="A1692" i="3"/>
  <c r="CY1692" i="3"/>
  <c r="CZ1692" i="3"/>
  <c r="DA1692" i="3"/>
  <c r="DB1692" i="3"/>
  <c r="DC1692" i="3"/>
  <c r="A1693" i="3"/>
  <c r="CY1693" i="3"/>
  <c r="CZ1693" i="3"/>
  <c r="DB1693" i="3" s="1"/>
  <c r="DA1693" i="3"/>
  <c r="DC1693" i="3"/>
  <c r="A1694" i="3"/>
  <c r="CY1694" i="3"/>
  <c r="CZ1694" i="3"/>
  <c r="DA1694" i="3"/>
  <c r="DB1694" i="3"/>
  <c r="DC1694" i="3"/>
  <c r="A1695" i="3"/>
  <c r="CY1695" i="3"/>
  <c r="CZ1695" i="3"/>
  <c r="DA1695" i="3"/>
  <c r="DB1695" i="3"/>
  <c r="DC1695" i="3"/>
  <c r="A1696" i="3"/>
  <c r="CY1696" i="3"/>
  <c r="CZ1696" i="3"/>
  <c r="DB1696" i="3" s="1"/>
  <c r="DA1696" i="3"/>
  <c r="DC1696" i="3"/>
  <c r="A1697" i="3"/>
  <c r="CY1697" i="3"/>
  <c r="CZ1697" i="3"/>
  <c r="DB1697" i="3" s="1"/>
  <c r="DA1697" i="3"/>
  <c r="DC1697" i="3"/>
  <c r="A1698" i="3"/>
  <c r="CY1698" i="3"/>
  <c r="CZ1698" i="3"/>
  <c r="DB1698" i="3" s="1"/>
  <c r="DA1698" i="3"/>
  <c r="DC1698" i="3"/>
  <c r="A1699" i="3"/>
  <c r="CY1699" i="3"/>
  <c r="CZ1699" i="3"/>
  <c r="DB1699" i="3" s="1"/>
  <c r="DA1699" i="3"/>
  <c r="DC1699" i="3"/>
  <c r="A1700" i="3"/>
  <c r="CY1700" i="3"/>
  <c r="CZ1700" i="3"/>
  <c r="DA1700" i="3"/>
  <c r="DB1700" i="3"/>
  <c r="DC1700" i="3"/>
  <c r="A1701" i="3"/>
  <c r="CY1701" i="3"/>
  <c r="CZ1701" i="3"/>
  <c r="DB1701" i="3" s="1"/>
  <c r="DA1701" i="3"/>
  <c r="DC1701" i="3"/>
  <c r="A1702" i="3"/>
  <c r="CY1702" i="3"/>
  <c r="CZ1702" i="3"/>
  <c r="DA1702" i="3"/>
  <c r="DB1702" i="3"/>
  <c r="DC1702" i="3"/>
  <c r="A1703" i="3"/>
  <c r="CY1703" i="3"/>
  <c r="CZ1703" i="3"/>
  <c r="DA1703" i="3"/>
  <c r="DB1703" i="3"/>
  <c r="DC1703" i="3"/>
  <c r="A1704" i="3"/>
  <c r="CY1704" i="3"/>
  <c r="CZ1704" i="3"/>
  <c r="DB1704" i="3" s="1"/>
  <c r="DA1704" i="3"/>
  <c r="DC1704" i="3"/>
  <c r="A1705" i="3"/>
  <c r="CY1705" i="3"/>
  <c r="CZ1705" i="3"/>
  <c r="DB1705" i="3" s="1"/>
  <c r="DA1705" i="3"/>
  <c r="DC1705" i="3"/>
  <c r="A1706" i="3"/>
  <c r="CY1706" i="3"/>
  <c r="CZ1706" i="3"/>
  <c r="DB1706" i="3" s="1"/>
  <c r="DA1706" i="3"/>
  <c r="DC1706" i="3"/>
  <c r="A1707" i="3"/>
  <c r="CY1707" i="3"/>
  <c r="CZ1707" i="3"/>
  <c r="DB1707" i="3" s="1"/>
  <c r="DA1707" i="3"/>
  <c r="DC1707" i="3"/>
  <c r="A1708" i="3"/>
  <c r="CY1708" i="3"/>
  <c r="CZ1708" i="3"/>
  <c r="DA1708" i="3"/>
  <c r="DB1708" i="3"/>
  <c r="DC1708" i="3"/>
  <c r="A1709" i="3"/>
  <c r="CY1709" i="3"/>
  <c r="CZ1709" i="3"/>
  <c r="DB1709" i="3" s="1"/>
  <c r="DA1709" i="3"/>
  <c r="DC1709" i="3"/>
  <c r="A1710" i="3"/>
  <c r="CY1710" i="3"/>
  <c r="CZ1710" i="3"/>
  <c r="DA1710" i="3"/>
  <c r="DB1710" i="3"/>
  <c r="DC1710" i="3"/>
  <c r="A1711" i="3"/>
  <c r="CY1711" i="3"/>
  <c r="CZ1711" i="3"/>
  <c r="DA1711" i="3"/>
  <c r="DB1711" i="3"/>
  <c r="DC1711" i="3"/>
  <c r="A1712" i="3"/>
  <c r="CY1712" i="3"/>
  <c r="CZ1712" i="3"/>
  <c r="DB1712" i="3" s="1"/>
  <c r="DA1712" i="3"/>
  <c r="DC1712" i="3"/>
  <c r="A1713" i="3"/>
  <c r="CY1713" i="3"/>
  <c r="CZ1713" i="3"/>
  <c r="DB1713" i="3" s="1"/>
  <c r="DA1713" i="3"/>
  <c r="DC1713" i="3"/>
  <c r="A1714" i="3"/>
  <c r="CY1714" i="3"/>
  <c r="CZ1714" i="3"/>
  <c r="DB1714" i="3" s="1"/>
  <c r="DA1714" i="3"/>
  <c r="DC1714" i="3"/>
  <c r="A1715" i="3"/>
  <c r="CY1715" i="3"/>
  <c r="CZ1715" i="3"/>
  <c r="DB1715" i="3" s="1"/>
  <c r="DA1715" i="3"/>
  <c r="DC1715" i="3"/>
  <c r="A1716" i="3"/>
  <c r="CY1716" i="3"/>
  <c r="CZ1716" i="3"/>
  <c r="DA1716" i="3"/>
  <c r="DB1716" i="3"/>
  <c r="DC1716" i="3"/>
  <c r="A1717" i="3"/>
  <c r="CY1717" i="3"/>
  <c r="CZ1717" i="3"/>
  <c r="DB1717" i="3" s="1"/>
  <c r="DA1717" i="3"/>
  <c r="DC1717" i="3"/>
  <c r="A1718" i="3"/>
  <c r="CY1718" i="3"/>
  <c r="CZ1718" i="3"/>
  <c r="DA1718" i="3"/>
  <c r="DB1718" i="3"/>
  <c r="DC1718" i="3"/>
  <c r="A1719" i="3"/>
  <c r="CY1719" i="3"/>
  <c r="CZ1719" i="3"/>
  <c r="DA1719" i="3"/>
  <c r="DB1719" i="3"/>
  <c r="DC1719" i="3"/>
  <c r="A1720" i="3"/>
  <c r="CY1720" i="3"/>
  <c r="CZ1720" i="3"/>
  <c r="DA1720" i="3"/>
  <c r="DB1720" i="3"/>
  <c r="DC1720" i="3"/>
  <c r="A1721" i="3"/>
  <c r="CY1721" i="3"/>
  <c r="CZ1721" i="3"/>
  <c r="DA1721" i="3"/>
  <c r="DB1721" i="3"/>
  <c r="DC1721" i="3"/>
  <c r="A1722" i="3"/>
  <c r="CY1722" i="3"/>
  <c r="CZ1722" i="3"/>
  <c r="DB1722" i="3" s="1"/>
  <c r="DA1722" i="3"/>
  <c r="DC1722" i="3"/>
  <c r="A1723" i="3"/>
  <c r="CY1723" i="3"/>
  <c r="CZ1723" i="3"/>
  <c r="DB1723" i="3" s="1"/>
  <c r="DA1723" i="3"/>
  <c r="DC1723" i="3"/>
  <c r="A1724" i="3"/>
  <c r="CY1724" i="3"/>
  <c r="CZ1724" i="3"/>
  <c r="DA1724" i="3"/>
  <c r="DB1724" i="3"/>
  <c r="DC1724" i="3"/>
  <c r="A1725" i="3"/>
  <c r="CY1725" i="3"/>
  <c r="CZ1725" i="3"/>
  <c r="DB1725" i="3" s="1"/>
  <c r="DA1725" i="3"/>
  <c r="DC1725" i="3"/>
  <c r="A1726" i="3"/>
  <c r="CY1726" i="3"/>
  <c r="CZ1726" i="3"/>
  <c r="DA1726" i="3"/>
  <c r="DB1726" i="3"/>
  <c r="DC1726" i="3"/>
  <c r="A1727" i="3"/>
  <c r="CY1727" i="3"/>
  <c r="CZ1727" i="3"/>
  <c r="DA1727" i="3"/>
  <c r="DB1727" i="3"/>
  <c r="DC1727" i="3"/>
  <c r="A1728" i="3"/>
  <c r="CY1728" i="3"/>
  <c r="CZ1728" i="3"/>
  <c r="DA1728" i="3"/>
  <c r="DB1728" i="3"/>
  <c r="DC1728" i="3"/>
  <c r="A1729" i="3"/>
  <c r="CY1729" i="3"/>
  <c r="CZ1729" i="3"/>
  <c r="DA1729" i="3"/>
  <c r="DB1729" i="3"/>
  <c r="DC1729" i="3"/>
  <c r="A1730" i="3"/>
  <c r="CY1730" i="3"/>
  <c r="CZ1730" i="3"/>
  <c r="DB1730" i="3" s="1"/>
  <c r="DA1730" i="3"/>
  <c r="DC1730" i="3"/>
  <c r="A1731" i="3"/>
  <c r="CY1731" i="3"/>
  <c r="CZ1731" i="3"/>
  <c r="DB1731" i="3" s="1"/>
  <c r="DA1731" i="3"/>
  <c r="DC1731" i="3"/>
  <c r="A1732" i="3"/>
  <c r="CY1732" i="3"/>
  <c r="CZ1732" i="3"/>
  <c r="DB1732" i="3" s="1"/>
  <c r="DA1732" i="3"/>
  <c r="DC1732" i="3"/>
  <c r="A1733" i="3"/>
  <c r="CY1733" i="3"/>
  <c r="CZ1733" i="3"/>
  <c r="DB1733" i="3" s="1"/>
  <c r="DA1733" i="3"/>
  <c r="DC1733" i="3"/>
  <c r="A1734" i="3"/>
  <c r="CY1734" i="3"/>
  <c r="CZ1734" i="3"/>
  <c r="DA1734" i="3"/>
  <c r="DB1734" i="3"/>
  <c r="DC1734" i="3"/>
  <c r="A1735" i="3"/>
  <c r="CY1735" i="3"/>
  <c r="CZ1735" i="3"/>
  <c r="DA1735" i="3"/>
  <c r="DB1735" i="3"/>
  <c r="DC1735" i="3"/>
  <c r="A1736" i="3"/>
  <c r="CY1736" i="3"/>
  <c r="CZ1736" i="3"/>
  <c r="DA1736" i="3"/>
  <c r="DB1736" i="3"/>
  <c r="DC1736" i="3"/>
  <c r="A1737" i="3"/>
  <c r="CY1737" i="3"/>
  <c r="CZ1737" i="3"/>
  <c r="DA1737" i="3"/>
  <c r="DB1737" i="3"/>
  <c r="DC1737" i="3"/>
  <c r="A1738" i="3"/>
  <c r="CY1738" i="3"/>
  <c r="CZ1738" i="3"/>
  <c r="DB1738" i="3" s="1"/>
  <c r="DA1738" i="3"/>
  <c r="DC1738" i="3"/>
  <c r="A1739" i="3"/>
  <c r="CY1739" i="3"/>
  <c r="CZ1739" i="3"/>
  <c r="DB1739" i="3" s="1"/>
  <c r="DA1739" i="3"/>
  <c r="DC1739" i="3"/>
  <c r="A1740" i="3"/>
  <c r="CY1740" i="3"/>
  <c r="CZ1740" i="3"/>
  <c r="DB1740" i="3" s="1"/>
  <c r="DA1740" i="3"/>
  <c r="DC1740" i="3"/>
  <c r="A1741" i="3"/>
  <c r="CY1741" i="3"/>
  <c r="CZ1741" i="3"/>
  <c r="DB1741" i="3" s="1"/>
  <c r="DA1741" i="3"/>
  <c r="DC1741" i="3"/>
  <c r="A1742" i="3"/>
  <c r="CY1742" i="3"/>
  <c r="CZ1742" i="3"/>
  <c r="DA1742" i="3"/>
  <c r="DB1742" i="3"/>
  <c r="DC1742" i="3"/>
  <c r="A1743" i="3"/>
  <c r="CY1743" i="3"/>
  <c r="CZ1743" i="3"/>
  <c r="DA1743" i="3"/>
  <c r="DB1743" i="3"/>
  <c r="DC1743" i="3"/>
  <c r="A1744" i="3"/>
  <c r="CY1744" i="3"/>
  <c r="CZ1744" i="3"/>
  <c r="DA1744" i="3"/>
  <c r="DB1744" i="3"/>
  <c r="DC1744" i="3"/>
  <c r="A1745" i="3"/>
  <c r="CY1745" i="3"/>
  <c r="CZ1745" i="3"/>
  <c r="DA1745" i="3"/>
  <c r="DB1745" i="3"/>
  <c r="DC1745" i="3"/>
  <c r="A1746" i="3"/>
  <c r="CY1746" i="3"/>
  <c r="CZ1746" i="3"/>
  <c r="DB1746" i="3" s="1"/>
  <c r="DA1746" i="3"/>
  <c r="DC1746" i="3"/>
  <c r="A1747" i="3"/>
  <c r="CY1747" i="3"/>
  <c r="CZ1747" i="3"/>
  <c r="DB1747" i="3" s="1"/>
  <c r="DA1747" i="3"/>
  <c r="DC1747" i="3"/>
  <c r="A1748" i="3"/>
  <c r="CY1748" i="3"/>
  <c r="CZ1748" i="3"/>
  <c r="DB1748" i="3" s="1"/>
  <c r="DA1748" i="3"/>
  <c r="DC1748" i="3"/>
  <c r="A1749" i="3"/>
  <c r="CY1749" i="3"/>
  <c r="CZ1749" i="3"/>
  <c r="DB1749" i="3" s="1"/>
  <c r="DA1749" i="3"/>
  <c r="DC1749" i="3"/>
  <c r="A1750" i="3"/>
  <c r="CY1750" i="3"/>
  <c r="CZ1750" i="3"/>
  <c r="DA1750" i="3"/>
  <c r="DB1750" i="3"/>
  <c r="DC1750" i="3"/>
  <c r="A1751" i="3"/>
  <c r="CY1751" i="3"/>
  <c r="CZ1751" i="3"/>
  <c r="DA1751" i="3"/>
  <c r="DB1751" i="3"/>
  <c r="DC1751" i="3"/>
  <c r="A1752" i="3"/>
  <c r="CY1752" i="3"/>
  <c r="CZ1752" i="3"/>
  <c r="DA1752" i="3"/>
  <c r="DB1752" i="3"/>
  <c r="DC1752" i="3"/>
  <c r="A1753" i="3"/>
  <c r="CY1753" i="3"/>
  <c r="CZ1753" i="3"/>
  <c r="DA1753" i="3"/>
  <c r="DB1753" i="3"/>
  <c r="DC1753" i="3"/>
  <c r="A1754" i="3"/>
  <c r="CY1754" i="3"/>
  <c r="CZ1754" i="3"/>
  <c r="DB1754" i="3" s="1"/>
  <c r="DA1754" i="3"/>
  <c r="DC1754" i="3"/>
  <c r="A1755" i="3"/>
  <c r="CY1755" i="3"/>
  <c r="CZ1755" i="3"/>
  <c r="DB1755" i="3" s="1"/>
  <c r="DA1755" i="3"/>
  <c r="DC1755" i="3"/>
  <c r="A1756" i="3"/>
  <c r="CY1756" i="3"/>
  <c r="CZ1756" i="3"/>
  <c r="DB1756" i="3" s="1"/>
  <c r="DA1756" i="3"/>
  <c r="DC1756" i="3"/>
  <c r="A1757" i="3"/>
  <c r="CY1757" i="3"/>
  <c r="CZ1757" i="3"/>
  <c r="DB1757" i="3" s="1"/>
  <c r="DA1757" i="3"/>
  <c r="DC1757" i="3"/>
  <c r="A1758" i="3"/>
  <c r="CY1758" i="3"/>
  <c r="CZ1758" i="3"/>
  <c r="DA1758" i="3"/>
  <c r="DB1758" i="3"/>
  <c r="DC1758" i="3"/>
  <c r="A1759" i="3"/>
  <c r="CY1759" i="3"/>
  <c r="CZ1759" i="3"/>
  <c r="DA1759" i="3"/>
  <c r="DB1759" i="3"/>
  <c r="DC1759" i="3"/>
  <c r="A1760" i="3"/>
  <c r="CY1760" i="3"/>
  <c r="CZ1760" i="3"/>
  <c r="DA1760" i="3"/>
  <c r="DB1760" i="3"/>
  <c r="DC1760" i="3"/>
  <c r="A1761" i="3"/>
  <c r="CY1761" i="3"/>
  <c r="CZ1761" i="3"/>
  <c r="DA1761" i="3"/>
  <c r="DB1761" i="3"/>
  <c r="DC1761" i="3"/>
  <c r="A1762" i="3"/>
  <c r="CY1762" i="3"/>
  <c r="CZ1762" i="3"/>
  <c r="DB1762" i="3" s="1"/>
  <c r="DA1762" i="3"/>
  <c r="DC1762" i="3"/>
  <c r="A1763" i="3"/>
  <c r="CY1763" i="3"/>
  <c r="CZ1763" i="3"/>
  <c r="DB1763" i="3" s="1"/>
  <c r="DA1763" i="3"/>
  <c r="DC1763" i="3"/>
  <c r="A1764" i="3"/>
  <c r="CY1764" i="3"/>
  <c r="CZ1764" i="3"/>
  <c r="DB1764" i="3" s="1"/>
  <c r="DA1764" i="3"/>
  <c r="DC1764" i="3"/>
  <c r="A1765" i="3"/>
  <c r="CY1765" i="3"/>
  <c r="CZ1765" i="3"/>
  <c r="DB1765" i="3" s="1"/>
  <c r="DA1765" i="3"/>
  <c r="DC1765" i="3"/>
  <c r="A1766" i="3"/>
  <c r="CY1766" i="3"/>
  <c r="CZ1766" i="3"/>
  <c r="DA1766" i="3"/>
  <c r="DB1766" i="3"/>
  <c r="DC1766" i="3"/>
  <c r="A1767" i="3"/>
  <c r="CY1767" i="3"/>
  <c r="CZ1767" i="3"/>
  <c r="DA1767" i="3"/>
  <c r="DB1767" i="3"/>
  <c r="DC1767" i="3"/>
  <c r="A1768" i="3"/>
  <c r="CY1768" i="3"/>
  <c r="CZ1768" i="3"/>
  <c r="DA1768" i="3"/>
  <c r="DB1768" i="3"/>
  <c r="DC1768" i="3"/>
  <c r="A1769" i="3"/>
  <c r="CY1769" i="3"/>
  <c r="CZ1769" i="3"/>
  <c r="DA1769" i="3"/>
  <c r="DB1769" i="3"/>
  <c r="DC1769" i="3"/>
  <c r="A1770" i="3"/>
  <c r="CY1770" i="3"/>
  <c r="CZ1770" i="3"/>
  <c r="DB1770" i="3" s="1"/>
  <c r="DA1770" i="3"/>
  <c r="DC1770" i="3"/>
  <c r="A1771" i="3"/>
  <c r="CY1771" i="3"/>
  <c r="CZ1771" i="3"/>
  <c r="DB1771" i="3" s="1"/>
  <c r="DA1771" i="3"/>
  <c r="DC1771" i="3"/>
  <c r="A1772" i="3"/>
  <c r="CY1772" i="3"/>
  <c r="CZ1772" i="3"/>
  <c r="DB1772" i="3" s="1"/>
  <c r="DA1772" i="3"/>
  <c r="DC1772" i="3"/>
  <c r="A1773" i="3"/>
  <c r="CX1773" i="3"/>
  <c r="CY1773" i="3"/>
  <c r="CZ1773" i="3"/>
  <c r="DB1773" i="3" s="1"/>
  <c r="DA1773" i="3"/>
  <c r="DC1773" i="3"/>
  <c r="A1774" i="3"/>
  <c r="CX1774" i="3"/>
  <c r="CY1774" i="3"/>
  <c r="CZ1774" i="3"/>
  <c r="DA1774" i="3"/>
  <c r="DB1774" i="3"/>
  <c r="DC1774" i="3"/>
  <c r="A1775" i="3"/>
  <c r="CX1775" i="3"/>
  <c r="CY1775" i="3"/>
  <c r="CZ1775" i="3"/>
  <c r="DA1775" i="3"/>
  <c r="DB1775" i="3"/>
  <c r="DC1775" i="3"/>
  <c r="A1776" i="3"/>
  <c r="CX1776" i="3"/>
  <c r="CY1776" i="3"/>
  <c r="CZ1776" i="3"/>
  <c r="DA1776" i="3"/>
  <c r="DB1776" i="3"/>
  <c r="DC1776" i="3"/>
  <c r="A1777" i="3"/>
  <c r="CX1777" i="3"/>
  <c r="CY1777" i="3"/>
  <c r="CZ1777" i="3"/>
  <c r="DA1777" i="3"/>
  <c r="DB1777" i="3"/>
  <c r="DC1777" i="3"/>
  <c r="A1778" i="3"/>
  <c r="CX1778" i="3"/>
  <c r="CY1778" i="3"/>
  <c r="CZ1778" i="3"/>
  <c r="DB1778" i="3" s="1"/>
  <c r="DA1778" i="3"/>
  <c r="DC1778" i="3"/>
  <c r="A1779" i="3"/>
  <c r="CX1779" i="3"/>
  <c r="CY1779" i="3"/>
  <c r="CZ1779" i="3"/>
  <c r="DB1779" i="3" s="1"/>
  <c r="DA1779" i="3"/>
  <c r="DC1779" i="3"/>
  <c r="A1780" i="3"/>
  <c r="CX1780" i="3"/>
  <c r="CY1780" i="3"/>
  <c r="CZ1780" i="3"/>
  <c r="DB1780" i="3" s="1"/>
  <c r="DA1780" i="3"/>
  <c r="DC1780" i="3"/>
  <c r="A1781" i="3"/>
  <c r="CX1781" i="3"/>
  <c r="CY1781" i="3"/>
  <c r="CZ1781" i="3"/>
  <c r="DB1781" i="3" s="1"/>
  <c r="DA1781" i="3"/>
  <c r="DC1781" i="3"/>
  <c r="A1782" i="3"/>
  <c r="CX1782" i="3"/>
  <c r="CY1782" i="3"/>
  <c r="CZ1782" i="3"/>
  <c r="DA1782" i="3"/>
  <c r="DB1782" i="3"/>
  <c r="DC1782" i="3"/>
  <c r="A1783" i="3"/>
  <c r="CX1783" i="3"/>
  <c r="CY1783" i="3"/>
  <c r="CZ1783" i="3"/>
  <c r="DA1783" i="3"/>
  <c r="DB1783" i="3"/>
  <c r="DC1783" i="3"/>
  <c r="A1784" i="3"/>
  <c r="CX1784" i="3"/>
  <c r="CY1784" i="3"/>
  <c r="CZ1784" i="3"/>
  <c r="DA1784" i="3"/>
  <c r="DB1784" i="3"/>
  <c r="DC1784" i="3"/>
  <c r="A1785" i="3"/>
  <c r="CX1785" i="3"/>
  <c r="CY1785" i="3"/>
  <c r="CZ1785" i="3"/>
  <c r="DA1785" i="3"/>
  <c r="DB1785" i="3"/>
  <c r="DC1785" i="3"/>
  <c r="A1786" i="3"/>
  <c r="CX1786" i="3"/>
  <c r="CY1786" i="3"/>
  <c r="CZ1786" i="3"/>
  <c r="DB1786" i="3" s="1"/>
  <c r="DA1786" i="3"/>
  <c r="DC1786" i="3"/>
  <c r="A1787" i="3"/>
  <c r="CX1787" i="3"/>
  <c r="CY1787" i="3"/>
  <c r="CZ1787" i="3"/>
  <c r="DB1787" i="3" s="1"/>
  <c r="DA1787" i="3"/>
  <c r="DC1787" i="3"/>
  <c r="A1788" i="3"/>
  <c r="CX1788" i="3"/>
  <c r="CY1788" i="3"/>
  <c r="CZ1788" i="3"/>
  <c r="DB1788" i="3" s="1"/>
  <c r="DA1788" i="3"/>
  <c r="DC1788" i="3"/>
  <c r="A1789" i="3"/>
  <c r="CX1789" i="3"/>
  <c r="CY1789" i="3"/>
  <c r="CZ1789" i="3"/>
  <c r="DB1789" i="3" s="1"/>
  <c r="DA1789" i="3"/>
  <c r="DC1789" i="3"/>
  <c r="A1790" i="3"/>
  <c r="CX1790" i="3"/>
  <c r="CY1790" i="3"/>
  <c r="CZ1790" i="3"/>
  <c r="DA1790" i="3"/>
  <c r="DB1790" i="3"/>
  <c r="DC1790" i="3"/>
  <c r="A1791" i="3"/>
  <c r="CX1791" i="3"/>
  <c r="CY1791" i="3"/>
  <c r="CZ1791" i="3"/>
  <c r="DA1791" i="3"/>
  <c r="DB1791" i="3"/>
  <c r="DC1791" i="3"/>
  <c r="A1792" i="3"/>
  <c r="CX1792" i="3"/>
  <c r="CY1792" i="3"/>
  <c r="CZ1792" i="3"/>
  <c r="DA1792" i="3"/>
  <c r="DB1792" i="3"/>
  <c r="DC1792" i="3"/>
  <c r="A1793" i="3"/>
  <c r="CX1793" i="3"/>
  <c r="CY1793" i="3"/>
  <c r="CZ1793" i="3"/>
  <c r="DA1793" i="3"/>
  <c r="DB1793" i="3"/>
  <c r="DC1793" i="3"/>
  <c r="A1794" i="3"/>
  <c r="CX1794" i="3"/>
  <c r="CY1794" i="3"/>
  <c r="CZ1794" i="3"/>
  <c r="DB1794" i="3" s="1"/>
  <c r="DA1794" i="3"/>
  <c r="DC1794" i="3"/>
  <c r="A1795" i="3"/>
  <c r="CX1795" i="3"/>
  <c r="CY1795" i="3"/>
  <c r="CZ1795" i="3"/>
  <c r="DB1795" i="3" s="1"/>
  <c r="DA1795" i="3"/>
  <c r="DC1795" i="3"/>
  <c r="A1796" i="3"/>
  <c r="CX1796" i="3"/>
  <c r="CY1796" i="3"/>
  <c r="CZ1796" i="3"/>
  <c r="DB1796" i="3" s="1"/>
  <c r="DA1796" i="3"/>
  <c r="DC1796" i="3"/>
  <c r="A1797" i="3"/>
  <c r="CX1797" i="3"/>
  <c r="CY1797" i="3"/>
  <c r="CZ1797" i="3"/>
  <c r="DB1797" i="3" s="1"/>
  <c r="DA1797" i="3"/>
  <c r="DC1797" i="3"/>
  <c r="A1798" i="3"/>
  <c r="CX1798" i="3"/>
  <c r="CY1798" i="3"/>
  <c r="CZ1798" i="3"/>
  <c r="DA1798" i="3"/>
  <c r="DB1798" i="3"/>
  <c r="DC1798" i="3"/>
  <c r="A1799" i="3"/>
  <c r="CX1799" i="3"/>
  <c r="CY1799" i="3"/>
  <c r="CZ1799" i="3"/>
  <c r="DA1799" i="3"/>
  <c r="DB1799" i="3"/>
  <c r="DC1799" i="3"/>
  <c r="A1800" i="3"/>
  <c r="CX1800" i="3"/>
  <c r="CY1800" i="3"/>
  <c r="CZ1800" i="3"/>
  <c r="DA1800" i="3"/>
  <c r="DB1800" i="3"/>
  <c r="DC1800" i="3"/>
  <c r="A1801" i="3"/>
  <c r="CX1801" i="3"/>
  <c r="CY1801" i="3"/>
  <c r="CZ1801" i="3"/>
  <c r="DA1801" i="3"/>
  <c r="DB1801" i="3"/>
  <c r="DC1801" i="3"/>
  <c r="A1802" i="3"/>
  <c r="CX1802" i="3"/>
  <c r="CY1802" i="3"/>
  <c r="CZ1802" i="3"/>
  <c r="DB1802" i="3" s="1"/>
  <c r="DA1802" i="3"/>
  <c r="DC1802" i="3"/>
  <c r="A1803" i="3"/>
  <c r="CX1803" i="3"/>
  <c r="CY1803" i="3"/>
  <c r="CZ1803" i="3"/>
  <c r="DB1803" i="3" s="1"/>
  <c r="DA1803" i="3"/>
  <c r="DC1803" i="3"/>
  <c r="A1804" i="3"/>
  <c r="CX1804" i="3"/>
  <c r="CY1804" i="3"/>
  <c r="CZ1804" i="3"/>
  <c r="DB1804" i="3" s="1"/>
  <c r="DA1804" i="3"/>
  <c r="DC1804" i="3"/>
  <c r="A1805" i="3"/>
  <c r="CX1805" i="3"/>
  <c r="CY1805" i="3"/>
  <c r="CZ1805" i="3"/>
  <c r="DB1805" i="3" s="1"/>
  <c r="DA1805" i="3"/>
  <c r="DC1805" i="3"/>
  <c r="A1806" i="3"/>
  <c r="CX1806" i="3"/>
  <c r="CY1806" i="3"/>
  <c r="CZ1806" i="3"/>
  <c r="DA1806" i="3"/>
  <c r="DB1806" i="3"/>
  <c r="DC1806" i="3"/>
  <c r="A1807" i="3"/>
  <c r="CX1807" i="3"/>
  <c r="CY1807" i="3"/>
  <c r="CZ1807" i="3"/>
  <c r="DA1807" i="3"/>
  <c r="DB1807" i="3"/>
  <c r="DC1807" i="3"/>
  <c r="A1808" i="3"/>
  <c r="CX1808" i="3"/>
  <c r="CY1808" i="3"/>
  <c r="CZ1808" i="3"/>
  <c r="DA1808" i="3"/>
  <c r="DB1808" i="3"/>
  <c r="DC1808" i="3"/>
  <c r="A1809" i="3"/>
  <c r="CX1809" i="3"/>
  <c r="CY1809" i="3"/>
  <c r="CZ1809" i="3"/>
  <c r="DA1809" i="3"/>
  <c r="DB1809" i="3"/>
  <c r="DC1809" i="3"/>
  <c r="A1810" i="3"/>
  <c r="CX1810" i="3"/>
  <c r="CY1810" i="3"/>
  <c r="CZ1810" i="3"/>
  <c r="DB1810" i="3" s="1"/>
  <c r="DA1810" i="3"/>
  <c r="DC1810" i="3"/>
  <c r="A1811" i="3"/>
  <c r="CX1811" i="3"/>
  <c r="CY1811" i="3"/>
  <c r="CZ1811" i="3"/>
  <c r="DB1811" i="3" s="1"/>
  <c r="DA1811" i="3"/>
  <c r="DC1811" i="3"/>
  <c r="A1812" i="3"/>
  <c r="CX1812" i="3"/>
  <c r="CY1812" i="3"/>
  <c r="CZ1812" i="3"/>
  <c r="DB1812" i="3" s="1"/>
  <c r="DA1812" i="3"/>
  <c r="DC1812" i="3"/>
  <c r="A1813" i="3"/>
  <c r="CX1813" i="3"/>
  <c r="CY1813" i="3"/>
  <c r="CZ1813" i="3"/>
  <c r="DB1813" i="3" s="1"/>
  <c r="DA1813" i="3"/>
  <c r="DC1813" i="3"/>
  <c r="A1814" i="3"/>
  <c r="CX1814" i="3"/>
  <c r="CY1814" i="3"/>
  <c r="CZ1814" i="3"/>
  <c r="DA1814" i="3"/>
  <c r="DB1814" i="3"/>
  <c r="DC1814" i="3"/>
  <c r="A1815" i="3"/>
  <c r="CX1815" i="3"/>
  <c r="CY1815" i="3"/>
  <c r="CZ1815" i="3"/>
  <c r="DA1815" i="3"/>
  <c r="DB1815" i="3"/>
  <c r="DC1815" i="3"/>
  <c r="A1816" i="3"/>
  <c r="CX1816" i="3"/>
  <c r="CY1816" i="3"/>
  <c r="CZ1816" i="3"/>
  <c r="DA1816" i="3"/>
  <c r="DB1816" i="3"/>
  <c r="DC1816" i="3"/>
  <c r="A1817" i="3"/>
  <c r="CX1817" i="3"/>
  <c r="CY1817" i="3"/>
  <c r="CZ1817" i="3"/>
  <c r="DA1817" i="3"/>
  <c r="DB1817" i="3"/>
  <c r="DC1817" i="3"/>
  <c r="A1818" i="3"/>
  <c r="CX1818" i="3"/>
  <c r="CY1818" i="3"/>
  <c r="CZ1818" i="3"/>
  <c r="DA1818" i="3"/>
  <c r="DB1818" i="3"/>
  <c r="DC1818" i="3"/>
  <c r="A1819" i="3"/>
  <c r="CX1819" i="3"/>
  <c r="CY1819" i="3"/>
  <c r="CZ1819" i="3"/>
  <c r="DB1819" i="3" s="1"/>
  <c r="DA1819" i="3"/>
  <c r="DC1819" i="3"/>
  <c r="A1820" i="3"/>
  <c r="CX1820" i="3"/>
  <c r="CY1820" i="3"/>
  <c r="CZ1820" i="3"/>
  <c r="DB1820" i="3" s="1"/>
  <c r="DA1820" i="3"/>
  <c r="DC1820" i="3"/>
  <c r="A1821" i="3"/>
  <c r="CX1821" i="3"/>
  <c r="CY1821" i="3"/>
  <c r="CZ1821" i="3"/>
  <c r="DB1821" i="3" s="1"/>
  <c r="DA1821" i="3"/>
  <c r="DC1821" i="3"/>
  <c r="A1822" i="3"/>
  <c r="CX1822" i="3"/>
  <c r="CY1822" i="3"/>
  <c r="CZ1822" i="3"/>
  <c r="DA1822" i="3"/>
  <c r="DB1822" i="3"/>
  <c r="DC1822" i="3"/>
  <c r="A1823" i="3"/>
  <c r="CX1823" i="3"/>
  <c r="CY1823" i="3"/>
  <c r="CZ1823" i="3"/>
  <c r="DA1823" i="3"/>
  <c r="DB1823" i="3"/>
  <c r="DC1823" i="3"/>
  <c r="A1824" i="3"/>
  <c r="CX1824" i="3"/>
  <c r="CY1824" i="3"/>
  <c r="CZ1824" i="3"/>
  <c r="DA1824" i="3"/>
  <c r="DB1824" i="3"/>
  <c r="DC1824" i="3"/>
  <c r="A1825" i="3"/>
  <c r="CX1825" i="3"/>
  <c r="CY1825" i="3"/>
  <c r="CZ1825" i="3"/>
  <c r="DA1825" i="3"/>
  <c r="DB1825" i="3"/>
  <c r="DC1825" i="3"/>
  <c r="A1826" i="3"/>
  <c r="CX1826" i="3"/>
  <c r="CY1826" i="3"/>
  <c r="CZ1826" i="3"/>
  <c r="DA1826" i="3"/>
  <c r="DB1826" i="3"/>
  <c r="DC1826" i="3"/>
  <c r="A1827" i="3"/>
  <c r="CX1827" i="3"/>
  <c r="CY1827" i="3"/>
  <c r="CZ1827" i="3"/>
  <c r="DB1827" i="3" s="1"/>
  <c r="DA1827" i="3"/>
  <c r="DC1827" i="3"/>
  <c r="A1828" i="3"/>
  <c r="CX1828" i="3"/>
  <c r="CY1828" i="3"/>
  <c r="CZ1828" i="3"/>
  <c r="DB1828" i="3" s="1"/>
  <c r="DA1828" i="3"/>
  <c r="DC1828" i="3"/>
  <c r="A1829" i="3"/>
  <c r="CX1829" i="3"/>
  <c r="CY1829" i="3"/>
  <c r="CZ1829" i="3"/>
  <c r="DB1829" i="3" s="1"/>
  <c r="DA1829" i="3"/>
  <c r="DC1829" i="3"/>
  <c r="A1830" i="3"/>
  <c r="CX1830" i="3"/>
  <c r="CY1830" i="3"/>
  <c r="CZ1830" i="3"/>
  <c r="DA1830" i="3"/>
  <c r="DB1830" i="3"/>
  <c r="DC1830" i="3"/>
  <c r="A1831" i="3"/>
  <c r="CX1831" i="3"/>
  <c r="CY1831" i="3"/>
  <c r="CZ1831" i="3"/>
  <c r="DA1831" i="3"/>
  <c r="DB1831" i="3"/>
  <c r="DC1831" i="3"/>
  <c r="A1832" i="3"/>
  <c r="CX1832" i="3"/>
  <c r="CY1832" i="3"/>
  <c r="CZ1832" i="3"/>
  <c r="DA1832" i="3"/>
  <c r="DB1832" i="3"/>
  <c r="DC1832" i="3"/>
  <c r="A1833" i="3"/>
  <c r="CX1833" i="3"/>
  <c r="CY1833" i="3"/>
  <c r="CZ1833" i="3"/>
  <c r="DA1833" i="3"/>
  <c r="DB1833" i="3"/>
  <c r="DC1833" i="3"/>
  <c r="A1834" i="3"/>
  <c r="CX1834" i="3"/>
  <c r="CY1834" i="3"/>
  <c r="CZ1834" i="3"/>
  <c r="DA1834" i="3"/>
  <c r="DB1834" i="3"/>
  <c r="DC1834" i="3"/>
  <c r="A1835" i="3"/>
  <c r="CX1835" i="3"/>
  <c r="CY1835" i="3"/>
  <c r="CZ1835" i="3"/>
  <c r="DA1835" i="3"/>
  <c r="DB1835" i="3"/>
  <c r="DC1835" i="3"/>
  <c r="A1836" i="3"/>
  <c r="CX1836" i="3"/>
  <c r="CY1836" i="3"/>
  <c r="CZ1836" i="3"/>
  <c r="DB1836" i="3" s="1"/>
  <c r="DA1836" i="3"/>
  <c r="DC1836" i="3"/>
  <c r="A1837" i="3"/>
  <c r="CX1837" i="3"/>
  <c r="CY1837" i="3"/>
  <c r="CZ1837" i="3"/>
  <c r="DB1837" i="3" s="1"/>
  <c r="DA1837" i="3"/>
  <c r="DC1837" i="3"/>
  <c r="A1838" i="3"/>
  <c r="CX1838" i="3"/>
  <c r="CY1838" i="3"/>
  <c r="CZ1838" i="3"/>
  <c r="DA1838" i="3"/>
  <c r="DB1838" i="3"/>
  <c r="DC1838" i="3"/>
  <c r="A1839" i="3"/>
  <c r="CX1839" i="3"/>
  <c r="CY1839" i="3"/>
  <c r="CZ1839" i="3"/>
  <c r="DA1839" i="3"/>
  <c r="DB1839" i="3"/>
  <c r="DC1839" i="3"/>
  <c r="A1840" i="3"/>
  <c r="CX1840" i="3"/>
  <c r="CY1840" i="3"/>
  <c r="CZ1840" i="3"/>
  <c r="DA1840" i="3"/>
  <c r="DB1840" i="3"/>
  <c r="DC1840" i="3"/>
  <c r="A1841" i="3"/>
  <c r="CX1841" i="3"/>
  <c r="CY1841" i="3"/>
  <c r="CZ1841" i="3"/>
  <c r="DA1841" i="3"/>
  <c r="DB1841" i="3"/>
  <c r="DC1841" i="3"/>
  <c r="A1842" i="3"/>
  <c r="CX1842" i="3"/>
  <c r="CY1842" i="3"/>
  <c r="CZ1842" i="3"/>
  <c r="DA1842" i="3"/>
  <c r="DB1842" i="3"/>
  <c r="DC1842" i="3"/>
  <c r="A1843" i="3"/>
  <c r="CY1843" i="3"/>
  <c r="CZ1843" i="3"/>
  <c r="DA1843" i="3"/>
  <c r="DB1843" i="3"/>
  <c r="DC1843" i="3"/>
  <c r="A1844" i="3"/>
  <c r="CY1844" i="3"/>
  <c r="CZ1844" i="3"/>
  <c r="DB1844" i="3" s="1"/>
  <c r="DA1844" i="3"/>
  <c r="DC1844" i="3"/>
  <c r="A1845" i="3"/>
  <c r="CY1845" i="3"/>
  <c r="CZ1845" i="3"/>
  <c r="DB1845" i="3" s="1"/>
  <c r="DA1845" i="3"/>
  <c r="DC1845" i="3"/>
  <c r="A1846" i="3"/>
  <c r="CY1846" i="3"/>
  <c r="CZ1846" i="3"/>
  <c r="DA1846" i="3"/>
  <c r="DB1846" i="3"/>
  <c r="DC1846" i="3"/>
  <c r="A1847" i="3"/>
  <c r="CY1847" i="3"/>
  <c r="CZ1847" i="3"/>
  <c r="DA1847" i="3"/>
  <c r="DB1847" i="3"/>
  <c r="DC1847" i="3"/>
  <c r="A1848" i="3"/>
  <c r="CY1848" i="3"/>
  <c r="CZ1848" i="3"/>
  <c r="DA1848" i="3"/>
  <c r="DB1848" i="3"/>
  <c r="DC1848" i="3"/>
  <c r="A1849" i="3"/>
  <c r="CY1849" i="3"/>
  <c r="CZ1849" i="3"/>
  <c r="DA1849" i="3"/>
  <c r="DB1849" i="3"/>
  <c r="DC1849" i="3"/>
  <c r="A1850" i="3"/>
  <c r="CY1850" i="3"/>
  <c r="CZ1850" i="3"/>
  <c r="DA1850" i="3"/>
  <c r="DB1850" i="3"/>
  <c r="DC1850" i="3"/>
  <c r="A1851" i="3"/>
  <c r="CY1851" i="3"/>
  <c r="CZ1851" i="3"/>
  <c r="DA1851" i="3"/>
  <c r="DB1851" i="3"/>
  <c r="DC1851" i="3"/>
  <c r="A1852" i="3"/>
  <c r="CY1852" i="3"/>
  <c r="CZ1852" i="3"/>
  <c r="DB1852" i="3" s="1"/>
  <c r="DA1852" i="3"/>
  <c r="DC1852" i="3"/>
  <c r="A1853" i="3"/>
  <c r="CY1853" i="3"/>
  <c r="CZ1853" i="3"/>
  <c r="DB1853" i="3" s="1"/>
  <c r="DA1853" i="3"/>
  <c r="DC1853" i="3"/>
  <c r="A1854" i="3"/>
  <c r="CY1854" i="3"/>
  <c r="CZ1854" i="3"/>
  <c r="DA1854" i="3"/>
  <c r="DB1854" i="3"/>
  <c r="DC1854" i="3"/>
  <c r="A1855" i="3"/>
  <c r="CY1855" i="3"/>
  <c r="CZ1855" i="3"/>
  <c r="DA1855" i="3"/>
  <c r="DB1855" i="3"/>
  <c r="DC1855" i="3"/>
  <c r="A1856" i="3"/>
  <c r="CY1856" i="3"/>
  <c r="CZ1856" i="3"/>
  <c r="DA1856" i="3"/>
  <c r="DB1856" i="3"/>
  <c r="DC1856" i="3"/>
  <c r="A1857" i="3"/>
  <c r="CY1857" i="3"/>
  <c r="CZ1857" i="3"/>
  <c r="DA1857" i="3"/>
  <c r="DB1857" i="3"/>
  <c r="DC1857" i="3"/>
  <c r="A1858" i="3"/>
  <c r="CY1858" i="3"/>
  <c r="CZ1858" i="3"/>
  <c r="DA1858" i="3"/>
  <c r="DB1858" i="3"/>
  <c r="DC1858" i="3"/>
  <c r="A1859" i="3"/>
  <c r="CY1859" i="3"/>
  <c r="CZ1859" i="3"/>
  <c r="DA1859" i="3"/>
  <c r="DB1859" i="3"/>
  <c r="DC1859" i="3"/>
  <c r="A1860" i="3"/>
  <c r="CY1860" i="3"/>
  <c r="CZ1860" i="3"/>
  <c r="DB1860" i="3" s="1"/>
  <c r="DA1860" i="3"/>
  <c r="DC1860" i="3"/>
  <c r="A1861" i="3"/>
  <c r="CY1861" i="3"/>
  <c r="CZ1861" i="3"/>
  <c r="DB1861" i="3" s="1"/>
  <c r="DA1861" i="3"/>
  <c r="DC1861" i="3"/>
  <c r="A1862" i="3"/>
  <c r="CY1862" i="3"/>
  <c r="CZ1862" i="3"/>
  <c r="DA1862" i="3"/>
  <c r="DB1862" i="3"/>
  <c r="DC1862" i="3"/>
  <c r="A1863" i="3"/>
  <c r="CY1863" i="3"/>
  <c r="CZ1863" i="3"/>
  <c r="DA1863" i="3"/>
  <c r="DB1863" i="3"/>
  <c r="DC1863" i="3"/>
  <c r="A1864" i="3"/>
  <c r="CY1864" i="3"/>
  <c r="CZ1864" i="3"/>
  <c r="DA1864" i="3"/>
  <c r="DB1864" i="3"/>
  <c r="DC1864" i="3"/>
  <c r="A1865" i="3"/>
  <c r="CY1865" i="3"/>
  <c r="CZ1865" i="3"/>
  <c r="DA1865" i="3"/>
  <c r="DB1865" i="3"/>
  <c r="DC1865" i="3"/>
  <c r="A1866" i="3"/>
  <c r="CY1866" i="3"/>
  <c r="CZ1866" i="3"/>
  <c r="DA1866" i="3"/>
  <c r="DB1866" i="3"/>
  <c r="DC1866" i="3"/>
  <c r="A1867" i="3"/>
  <c r="CY1867" i="3"/>
  <c r="CZ1867" i="3"/>
  <c r="DA1867" i="3"/>
  <c r="DB1867" i="3"/>
  <c r="DC1867" i="3"/>
  <c r="A1868" i="3"/>
  <c r="CY1868" i="3"/>
  <c r="CZ1868" i="3"/>
  <c r="DB1868" i="3" s="1"/>
  <c r="DA1868" i="3"/>
  <c r="DC1868" i="3"/>
  <c r="A1869" i="3"/>
  <c r="CY1869" i="3"/>
  <c r="CZ1869" i="3"/>
  <c r="DB1869" i="3" s="1"/>
  <c r="DA1869" i="3"/>
  <c r="DC1869" i="3"/>
  <c r="A1870" i="3"/>
  <c r="CY1870" i="3"/>
  <c r="CZ1870" i="3"/>
  <c r="DA1870" i="3"/>
  <c r="DB1870" i="3"/>
  <c r="DC1870" i="3"/>
  <c r="A1871" i="3"/>
  <c r="CY1871" i="3"/>
  <c r="CZ1871" i="3"/>
  <c r="DA1871" i="3"/>
  <c r="DB1871" i="3"/>
  <c r="DC1871" i="3"/>
  <c r="A1872" i="3"/>
  <c r="CY1872" i="3"/>
  <c r="CZ1872" i="3"/>
  <c r="DA1872" i="3"/>
  <c r="DB1872" i="3"/>
  <c r="DC1872" i="3"/>
  <c r="A1873" i="3"/>
  <c r="CY1873" i="3"/>
  <c r="CZ1873" i="3"/>
  <c r="DA1873" i="3"/>
  <c r="DB1873" i="3"/>
  <c r="DC1873" i="3"/>
  <c r="A1874" i="3"/>
  <c r="CY1874" i="3"/>
  <c r="CZ1874" i="3"/>
  <c r="DA1874" i="3"/>
  <c r="DB1874" i="3"/>
  <c r="DC1874" i="3"/>
  <c r="A1875" i="3"/>
  <c r="CY1875" i="3"/>
  <c r="CZ1875" i="3"/>
  <c r="DA1875" i="3"/>
  <c r="DB1875" i="3"/>
  <c r="DC1875" i="3"/>
  <c r="A1876" i="3"/>
  <c r="CY1876" i="3"/>
  <c r="CZ1876" i="3"/>
  <c r="DB1876" i="3" s="1"/>
  <c r="DA1876" i="3"/>
  <c r="DC1876" i="3"/>
  <c r="A1877" i="3"/>
  <c r="CY1877" i="3"/>
  <c r="CZ1877" i="3"/>
  <c r="DB1877" i="3" s="1"/>
  <c r="DA1877" i="3"/>
  <c r="DC1877" i="3"/>
  <c r="A1878" i="3"/>
  <c r="CY1878" i="3"/>
  <c r="CZ1878" i="3"/>
  <c r="DA1878" i="3"/>
  <c r="DB1878" i="3"/>
  <c r="DC1878" i="3"/>
  <c r="A1879" i="3"/>
  <c r="CY1879" i="3"/>
  <c r="CZ1879" i="3"/>
  <c r="DA1879" i="3"/>
  <c r="DB1879" i="3"/>
  <c r="DC1879" i="3"/>
  <c r="A1880" i="3"/>
  <c r="CY1880" i="3"/>
  <c r="CZ1880" i="3"/>
  <c r="DA1880" i="3"/>
  <c r="DB1880" i="3"/>
  <c r="DC1880" i="3"/>
  <c r="A1881" i="3"/>
  <c r="CY1881" i="3"/>
  <c r="CZ1881" i="3"/>
  <c r="DA1881" i="3"/>
  <c r="DB1881" i="3"/>
  <c r="DC1881" i="3"/>
  <c r="A1882" i="3"/>
  <c r="CY1882" i="3"/>
  <c r="CZ1882" i="3"/>
  <c r="DA1882" i="3"/>
  <c r="DB1882" i="3"/>
  <c r="DC1882" i="3"/>
  <c r="A1883" i="3"/>
  <c r="CY1883" i="3"/>
  <c r="CZ1883" i="3"/>
  <c r="DA1883" i="3"/>
  <c r="DB1883" i="3"/>
  <c r="DC1883" i="3"/>
  <c r="A1884" i="3"/>
  <c r="CY1884" i="3"/>
  <c r="CZ1884" i="3"/>
  <c r="DB1884" i="3" s="1"/>
  <c r="DA1884" i="3"/>
  <c r="DC1884" i="3"/>
  <c r="A1885" i="3"/>
  <c r="CY1885" i="3"/>
  <c r="CZ1885" i="3"/>
  <c r="DB1885" i="3" s="1"/>
  <c r="DA1885" i="3"/>
  <c r="DC1885" i="3"/>
  <c r="A1886" i="3"/>
  <c r="CY1886" i="3"/>
  <c r="CZ1886" i="3"/>
  <c r="DA1886" i="3"/>
  <c r="DB1886" i="3"/>
  <c r="DC1886" i="3"/>
  <c r="A1887" i="3"/>
  <c r="CY1887" i="3"/>
  <c r="CZ1887" i="3"/>
  <c r="DA1887" i="3"/>
  <c r="DB1887" i="3"/>
  <c r="DC1887" i="3"/>
  <c r="A1888" i="3"/>
  <c r="CY1888" i="3"/>
  <c r="CZ1888" i="3"/>
  <c r="DA1888" i="3"/>
  <c r="DB1888" i="3"/>
  <c r="DC1888" i="3"/>
  <c r="A1889" i="3"/>
  <c r="CY1889" i="3"/>
  <c r="CZ1889" i="3"/>
  <c r="DA1889" i="3"/>
  <c r="DB1889" i="3"/>
  <c r="DC1889" i="3"/>
  <c r="A1890" i="3"/>
  <c r="CY1890" i="3"/>
  <c r="CZ1890" i="3"/>
  <c r="DA1890" i="3"/>
  <c r="DB1890" i="3"/>
  <c r="DC1890" i="3"/>
  <c r="A1891" i="3"/>
  <c r="CY1891" i="3"/>
  <c r="CZ1891" i="3"/>
  <c r="DA1891" i="3"/>
  <c r="DB1891" i="3"/>
  <c r="DC1891" i="3"/>
  <c r="A1892" i="3"/>
  <c r="CY1892" i="3"/>
  <c r="CZ1892" i="3"/>
  <c r="DB1892" i="3" s="1"/>
  <c r="DA1892" i="3"/>
  <c r="DC1892" i="3"/>
  <c r="A1893" i="3"/>
  <c r="CY1893" i="3"/>
  <c r="CZ1893" i="3"/>
  <c r="DB1893" i="3" s="1"/>
  <c r="DA1893" i="3"/>
  <c r="DC1893" i="3"/>
  <c r="A1894" i="3"/>
  <c r="CY1894" i="3"/>
  <c r="CZ1894" i="3"/>
  <c r="DA1894" i="3"/>
  <c r="DB1894" i="3"/>
  <c r="DC1894" i="3"/>
  <c r="A1895" i="3"/>
  <c r="CY1895" i="3"/>
  <c r="CZ1895" i="3"/>
  <c r="DA1895" i="3"/>
  <c r="DB1895" i="3"/>
  <c r="DC1895" i="3"/>
  <c r="A1896" i="3"/>
  <c r="CY1896" i="3"/>
  <c r="CZ1896" i="3"/>
  <c r="DA1896" i="3"/>
  <c r="DB1896" i="3"/>
  <c r="DC1896" i="3"/>
  <c r="A1897" i="3"/>
  <c r="CY1897" i="3"/>
  <c r="CZ1897" i="3"/>
  <c r="DA1897" i="3"/>
  <c r="DB1897" i="3"/>
  <c r="DC1897" i="3"/>
  <c r="A1898" i="3"/>
  <c r="CY1898" i="3"/>
  <c r="CZ1898" i="3"/>
  <c r="DA1898" i="3"/>
  <c r="DB1898" i="3"/>
  <c r="DC1898" i="3"/>
  <c r="A1899" i="3"/>
  <c r="CY1899" i="3"/>
  <c r="CZ1899" i="3"/>
  <c r="DA1899" i="3"/>
  <c r="DB1899" i="3"/>
  <c r="DC1899" i="3"/>
  <c r="A1900" i="3"/>
  <c r="CY1900" i="3"/>
  <c r="CZ1900" i="3"/>
  <c r="DB1900" i="3" s="1"/>
  <c r="DA1900" i="3"/>
  <c r="DC1900" i="3"/>
  <c r="A1901" i="3"/>
  <c r="CY1901" i="3"/>
  <c r="CZ1901" i="3"/>
  <c r="DB1901" i="3" s="1"/>
  <c r="DA1901" i="3"/>
  <c r="DC1901" i="3"/>
  <c r="A1902" i="3"/>
  <c r="CY1902" i="3"/>
  <c r="CZ1902" i="3"/>
  <c r="DA1902" i="3"/>
  <c r="DB1902" i="3"/>
  <c r="DC1902" i="3"/>
  <c r="A1903" i="3"/>
  <c r="CY1903" i="3"/>
  <c r="CZ1903" i="3"/>
  <c r="DA1903" i="3"/>
  <c r="DB1903" i="3"/>
  <c r="DC1903" i="3"/>
  <c r="A1904" i="3"/>
  <c r="CY1904" i="3"/>
  <c r="CZ1904" i="3"/>
  <c r="DA1904" i="3"/>
  <c r="DB1904" i="3"/>
  <c r="DC1904" i="3"/>
  <c r="A1905" i="3"/>
  <c r="CY1905" i="3"/>
  <c r="CZ1905" i="3"/>
  <c r="DA1905" i="3"/>
  <c r="DB1905" i="3"/>
  <c r="DC1905" i="3"/>
  <c r="A1906" i="3"/>
  <c r="CY1906" i="3"/>
  <c r="CZ1906" i="3"/>
  <c r="DA1906" i="3"/>
  <c r="DB1906" i="3"/>
  <c r="DC1906" i="3"/>
  <c r="A1907" i="3"/>
  <c r="CY1907" i="3"/>
  <c r="CZ1907" i="3"/>
  <c r="DA1907" i="3"/>
  <c r="DB1907" i="3"/>
  <c r="DC1907" i="3"/>
  <c r="A1908" i="3"/>
  <c r="CY1908" i="3"/>
  <c r="CZ1908" i="3"/>
  <c r="DB1908" i="3" s="1"/>
  <c r="DA1908" i="3"/>
  <c r="DC1908" i="3"/>
  <c r="A1909" i="3"/>
  <c r="CY1909" i="3"/>
  <c r="CZ1909" i="3"/>
  <c r="DB1909" i="3" s="1"/>
  <c r="DA1909" i="3"/>
  <c r="DC1909" i="3"/>
  <c r="A1910" i="3"/>
  <c r="CY1910" i="3"/>
  <c r="CZ1910" i="3"/>
  <c r="DA1910" i="3"/>
  <c r="DB1910" i="3"/>
  <c r="DC1910" i="3"/>
  <c r="A1911" i="3"/>
  <c r="CY1911" i="3"/>
  <c r="CZ1911" i="3"/>
  <c r="DA1911" i="3"/>
  <c r="DB1911" i="3"/>
  <c r="DC1911" i="3"/>
  <c r="A1912" i="3"/>
  <c r="CY1912" i="3"/>
  <c r="CZ1912" i="3"/>
  <c r="DA1912" i="3"/>
  <c r="DB1912" i="3"/>
  <c r="DC1912" i="3"/>
  <c r="A1913" i="3"/>
  <c r="CY1913" i="3"/>
  <c r="CZ1913" i="3"/>
  <c r="DA1913" i="3"/>
  <c r="DB1913" i="3"/>
  <c r="DC1913" i="3"/>
  <c r="A1914" i="3"/>
  <c r="CY1914" i="3"/>
  <c r="CZ1914" i="3"/>
  <c r="DA1914" i="3"/>
  <c r="DB1914" i="3"/>
  <c r="DC1914" i="3"/>
  <c r="A1915" i="3"/>
  <c r="CY1915" i="3"/>
  <c r="CZ1915" i="3"/>
  <c r="DA1915" i="3"/>
  <c r="DB1915" i="3"/>
  <c r="DC1915" i="3"/>
  <c r="A1916" i="3"/>
  <c r="CY1916" i="3"/>
  <c r="CZ1916" i="3"/>
  <c r="DB1916" i="3" s="1"/>
  <c r="DA1916" i="3"/>
  <c r="DC1916" i="3"/>
  <c r="A1917" i="3"/>
  <c r="CY1917" i="3"/>
  <c r="CZ1917" i="3"/>
  <c r="DB1917" i="3" s="1"/>
  <c r="DA1917" i="3"/>
  <c r="DC1917" i="3"/>
  <c r="A1918" i="3"/>
  <c r="CY1918" i="3"/>
  <c r="CZ1918" i="3"/>
  <c r="DB1918" i="3" s="1"/>
  <c r="DA1918" i="3"/>
  <c r="DC1918" i="3"/>
  <c r="A1919" i="3"/>
  <c r="CX1919" i="3"/>
  <c r="CY1919" i="3"/>
  <c r="CZ1919" i="3"/>
  <c r="DA1919" i="3"/>
  <c r="DB1919" i="3"/>
  <c r="DC1919" i="3"/>
  <c r="A1920" i="3"/>
  <c r="CX1920" i="3"/>
  <c r="CY1920" i="3"/>
  <c r="CZ1920" i="3"/>
  <c r="DA1920" i="3"/>
  <c r="DB1920" i="3"/>
  <c r="DC1920" i="3"/>
  <c r="A1921" i="3"/>
  <c r="CX1921" i="3"/>
  <c r="CY1921" i="3"/>
  <c r="CZ1921" i="3"/>
  <c r="DA1921" i="3"/>
  <c r="DB1921" i="3"/>
  <c r="DC1921" i="3"/>
  <c r="A1922" i="3"/>
  <c r="CX1922" i="3"/>
  <c r="CY1922" i="3"/>
  <c r="CZ1922" i="3"/>
  <c r="DA1922" i="3"/>
  <c r="DB1922" i="3"/>
  <c r="DC1922" i="3"/>
  <c r="A1923" i="3"/>
  <c r="CX1923" i="3"/>
  <c r="CY1923" i="3"/>
  <c r="CZ1923" i="3"/>
  <c r="DA1923" i="3"/>
  <c r="DB1923" i="3"/>
  <c r="DC1923" i="3"/>
  <c r="A1924" i="3"/>
  <c r="CX1924" i="3"/>
  <c r="CY1924" i="3"/>
  <c r="CZ1924" i="3"/>
  <c r="DB1924" i="3" s="1"/>
  <c r="DA1924" i="3"/>
  <c r="DC1924" i="3"/>
  <c r="A1925" i="3"/>
  <c r="CX1925" i="3"/>
  <c r="CY1925" i="3"/>
  <c r="CZ1925" i="3"/>
  <c r="DB1925" i="3" s="1"/>
  <c r="DA1925" i="3"/>
  <c r="DC1925" i="3"/>
  <c r="A1926" i="3"/>
  <c r="CX1926" i="3"/>
  <c r="CY1926" i="3"/>
  <c r="CZ1926" i="3"/>
  <c r="DA1926" i="3"/>
  <c r="DB1926" i="3"/>
  <c r="DC1926" i="3"/>
  <c r="A1927" i="3"/>
  <c r="CX1927" i="3"/>
  <c r="CY1927" i="3"/>
  <c r="CZ1927" i="3"/>
  <c r="DB1927" i="3" s="1"/>
  <c r="DA1927" i="3"/>
  <c r="DC1927" i="3"/>
  <c r="A1928" i="3"/>
  <c r="CX1928" i="3"/>
  <c r="CY1928" i="3"/>
  <c r="CZ1928" i="3"/>
  <c r="DA1928" i="3"/>
  <c r="DB1928" i="3"/>
  <c r="DC1928" i="3"/>
  <c r="A1929" i="3"/>
  <c r="CX1929" i="3"/>
  <c r="CY1929" i="3"/>
  <c r="CZ1929" i="3"/>
  <c r="DA1929" i="3"/>
  <c r="DB1929" i="3"/>
  <c r="DC1929" i="3"/>
  <c r="A1930" i="3"/>
  <c r="CX1930" i="3"/>
  <c r="CY1930" i="3"/>
  <c r="CZ1930" i="3"/>
  <c r="DA1930" i="3"/>
  <c r="DB1930" i="3"/>
  <c r="DC1930" i="3"/>
  <c r="A1931" i="3"/>
  <c r="CY1931" i="3"/>
  <c r="CZ1931" i="3"/>
  <c r="DA1931" i="3"/>
  <c r="DB1931" i="3"/>
  <c r="DC1931" i="3"/>
  <c r="A1932" i="3"/>
  <c r="CY1932" i="3"/>
  <c r="CZ1932" i="3"/>
  <c r="DB1932" i="3" s="1"/>
  <c r="DA1932" i="3"/>
  <c r="DC1932" i="3"/>
  <c r="A1933" i="3"/>
  <c r="CY1933" i="3"/>
  <c r="CZ1933" i="3"/>
  <c r="DB1933" i="3" s="1"/>
  <c r="DA1933" i="3"/>
  <c r="DC1933" i="3"/>
  <c r="A1934" i="3"/>
  <c r="CY1934" i="3"/>
  <c r="CZ1934" i="3"/>
  <c r="DA1934" i="3"/>
  <c r="DB1934" i="3"/>
  <c r="DC1934" i="3"/>
  <c r="A1935" i="3"/>
  <c r="CY1935" i="3"/>
  <c r="CZ1935" i="3"/>
  <c r="DA1935" i="3"/>
  <c r="DB1935" i="3"/>
  <c r="DC1935" i="3"/>
  <c r="A1936" i="3"/>
  <c r="CY1936" i="3"/>
  <c r="CZ1936" i="3"/>
  <c r="DB1936" i="3" s="1"/>
  <c r="DA1936" i="3"/>
  <c r="DC1936" i="3"/>
  <c r="A1937" i="3"/>
  <c r="CY1937" i="3"/>
  <c r="CZ1937" i="3"/>
  <c r="DA1937" i="3"/>
  <c r="DB1937" i="3"/>
  <c r="DC1937" i="3"/>
  <c r="A1938" i="3"/>
  <c r="CY1938" i="3"/>
  <c r="CZ1938" i="3"/>
  <c r="DB1938" i="3" s="1"/>
  <c r="DA1938" i="3"/>
  <c r="DC1938" i="3"/>
  <c r="A1939" i="3"/>
  <c r="CY1939" i="3"/>
  <c r="CZ1939" i="3"/>
  <c r="DB1939" i="3" s="1"/>
  <c r="DA1939" i="3"/>
  <c r="DC1939" i="3"/>
  <c r="A1940" i="3"/>
  <c r="CY1940" i="3"/>
  <c r="CZ1940" i="3"/>
  <c r="DA1940" i="3"/>
  <c r="DB1940" i="3"/>
  <c r="DC1940" i="3"/>
  <c r="A1941" i="3"/>
  <c r="CY1941" i="3"/>
  <c r="CZ1941" i="3"/>
  <c r="DA1941" i="3"/>
  <c r="DB1941" i="3"/>
  <c r="DC1941" i="3"/>
  <c r="A1942" i="3"/>
  <c r="CY1942" i="3"/>
  <c r="CZ1942" i="3"/>
  <c r="DB1942" i="3" s="1"/>
  <c r="DA1942" i="3"/>
  <c r="DC1942" i="3"/>
  <c r="A1943" i="3"/>
  <c r="CY1943" i="3"/>
  <c r="CZ1943" i="3"/>
  <c r="DB1943" i="3" s="1"/>
  <c r="DA1943" i="3"/>
  <c r="DC1943" i="3"/>
  <c r="A1944" i="3"/>
  <c r="CY1944" i="3"/>
  <c r="CZ1944" i="3"/>
  <c r="DB1944" i="3" s="1"/>
  <c r="DA1944" i="3"/>
  <c r="DC1944" i="3"/>
  <c r="A1945" i="3"/>
  <c r="CY1945" i="3"/>
  <c r="CZ1945" i="3"/>
  <c r="DA1945" i="3"/>
  <c r="DB1945" i="3"/>
  <c r="DC1945" i="3"/>
  <c r="A1946" i="3"/>
  <c r="CY1946" i="3"/>
  <c r="CZ1946" i="3"/>
  <c r="DB1946" i="3" s="1"/>
  <c r="DA1946" i="3"/>
  <c r="DC1946" i="3"/>
  <c r="A1947" i="3"/>
  <c r="CY1947" i="3"/>
  <c r="CZ1947" i="3"/>
  <c r="DB1947" i="3" s="1"/>
  <c r="DA1947" i="3"/>
  <c r="DC1947" i="3"/>
  <c r="A1948" i="3"/>
  <c r="CY1948" i="3"/>
  <c r="CZ1948" i="3"/>
  <c r="DA1948" i="3"/>
  <c r="DB1948" i="3"/>
  <c r="DC1948" i="3"/>
  <c r="A1949" i="3"/>
  <c r="CY1949" i="3"/>
  <c r="CZ1949" i="3"/>
  <c r="DA1949" i="3"/>
  <c r="DB1949" i="3"/>
  <c r="DC1949" i="3"/>
  <c r="A1950" i="3"/>
  <c r="CY1950" i="3"/>
  <c r="CZ1950" i="3"/>
  <c r="DB1950" i="3" s="1"/>
  <c r="DA1950" i="3"/>
  <c r="DC1950" i="3"/>
  <c r="A1951" i="3"/>
  <c r="CY1951" i="3"/>
  <c r="CZ1951" i="3"/>
  <c r="DB1951" i="3" s="1"/>
  <c r="DA1951" i="3"/>
  <c r="DC1951" i="3"/>
  <c r="A1952" i="3"/>
  <c r="CY1952" i="3"/>
  <c r="CZ1952" i="3"/>
  <c r="DB1952" i="3" s="1"/>
  <c r="DA1952" i="3"/>
  <c r="DC1952" i="3"/>
  <c r="A1953" i="3"/>
  <c r="CY1953" i="3"/>
  <c r="CZ1953" i="3"/>
  <c r="DA1953" i="3"/>
  <c r="DB1953" i="3"/>
  <c r="DC1953" i="3"/>
  <c r="A1954" i="3"/>
  <c r="CY1954" i="3"/>
  <c r="CZ1954" i="3"/>
  <c r="DB1954" i="3" s="1"/>
  <c r="DA1954" i="3"/>
  <c r="DC1954" i="3"/>
  <c r="A1955" i="3"/>
  <c r="CY1955" i="3"/>
  <c r="CZ1955" i="3"/>
  <c r="DB1955" i="3" s="1"/>
  <c r="DA1955" i="3"/>
  <c r="DC1955" i="3"/>
  <c r="A1956" i="3"/>
  <c r="CY1956" i="3"/>
  <c r="CZ1956" i="3"/>
  <c r="DA1956" i="3"/>
  <c r="DB1956" i="3"/>
  <c r="DC1956" i="3"/>
  <c r="A1957" i="3"/>
  <c r="CY1957" i="3"/>
  <c r="CZ1957" i="3"/>
  <c r="DA1957" i="3"/>
  <c r="DB1957" i="3"/>
  <c r="DC1957" i="3"/>
  <c r="A1958" i="3"/>
  <c r="CY1958" i="3"/>
  <c r="CZ1958" i="3"/>
  <c r="DB1958" i="3" s="1"/>
  <c r="DA1958" i="3"/>
  <c r="DC1958" i="3"/>
  <c r="A1959" i="3"/>
  <c r="CY1959" i="3"/>
  <c r="CZ1959" i="3"/>
  <c r="DB1959" i="3" s="1"/>
  <c r="DA1959" i="3"/>
  <c r="DC1959" i="3"/>
  <c r="A1960" i="3"/>
  <c r="CY1960" i="3"/>
  <c r="CZ1960" i="3"/>
  <c r="DB1960" i="3" s="1"/>
  <c r="DA1960" i="3"/>
  <c r="DC1960" i="3"/>
  <c r="A1961" i="3"/>
  <c r="CY1961" i="3"/>
  <c r="CZ1961" i="3"/>
  <c r="DA1961" i="3"/>
  <c r="DB1961" i="3"/>
  <c r="DC1961" i="3"/>
  <c r="A1962" i="3"/>
  <c r="CY1962" i="3"/>
  <c r="CZ1962" i="3"/>
  <c r="DB1962" i="3" s="1"/>
  <c r="DA1962" i="3"/>
  <c r="DC1962" i="3"/>
  <c r="A1963" i="3"/>
  <c r="CY1963" i="3"/>
  <c r="CZ1963" i="3"/>
  <c r="DB1963" i="3" s="1"/>
  <c r="DA1963" i="3"/>
  <c r="DC1963" i="3"/>
  <c r="A1964" i="3"/>
  <c r="CY1964" i="3"/>
  <c r="CZ1964" i="3"/>
  <c r="DA1964" i="3"/>
  <c r="DB1964" i="3"/>
  <c r="DC1964" i="3"/>
  <c r="A1965" i="3"/>
  <c r="CY1965" i="3"/>
  <c r="CZ1965" i="3"/>
  <c r="DA1965" i="3"/>
  <c r="DB1965" i="3"/>
  <c r="DC1965" i="3"/>
  <c r="A1966" i="3"/>
  <c r="CY1966" i="3"/>
  <c r="CZ1966" i="3"/>
  <c r="DB1966" i="3" s="1"/>
  <c r="DA1966" i="3"/>
  <c r="DC1966" i="3"/>
  <c r="A1967" i="3"/>
  <c r="CY1967" i="3"/>
  <c r="CZ1967" i="3"/>
  <c r="DB1967" i="3" s="1"/>
  <c r="DA1967" i="3"/>
  <c r="DC1967" i="3"/>
  <c r="A1968" i="3"/>
  <c r="CY1968" i="3"/>
  <c r="CZ1968" i="3"/>
  <c r="DB1968" i="3" s="1"/>
  <c r="DA1968" i="3"/>
  <c r="DC1968" i="3"/>
  <c r="A1969" i="3"/>
  <c r="CY1969" i="3"/>
  <c r="CZ1969" i="3"/>
  <c r="DA1969" i="3"/>
  <c r="DB1969" i="3"/>
  <c r="DC1969" i="3"/>
  <c r="A1970" i="3"/>
  <c r="CY1970" i="3"/>
  <c r="CZ1970" i="3"/>
  <c r="DB1970" i="3" s="1"/>
  <c r="DA1970" i="3"/>
  <c r="DC1970" i="3"/>
  <c r="A1971" i="3"/>
  <c r="CY1971" i="3"/>
  <c r="CZ1971" i="3"/>
  <c r="DB1971" i="3" s="1"/>
  <c r="DA1971" i="3"/>
  <c r="DC1971" i="3"/>
  <c r="A1972" i="3"/>
  <c r="CY1972" i="3"/>
  <c r="CZ1972" i="3"/>
  <c r="DA1972" i="3"/>
  <c r="DB1972" i="3"/>
  <c r="DC1972" i="3"/>
  <c r="A1973" i="3"/>
  <c r="CY1973" i="3"/>
  <c r="CZ1973" i="3"/>
  <c r="DA1973" i="3"/>
  <c r="DB1973" i="3"/>
  <c r="DC1973" i="3"/>
  <c r="A1974" i="3"/>
  <c r="CY1974" i="3"/>
  <c r="CZ1974" i="3"/>
  <c r="DB1974" i="3" s="1"/>
  <c r="DA1974" i="3"/>
  <c r="DC1974" i="3"/>
  <c r="A1975" i="3"/>
  <c r="CY1975" i="3"/>
  <c r="CZ1975" i="3"/>
  <c r="DB1975" i="3" s="1"/>
  <c r="DA1975" i="3"/>
  <c r="DC1975" i="3"/>
  <c r="A1976" i="3"/>
  <c r="CY1976" i="3"/>
  <c r="CZ1976" i="3"/>
  <c r="DB1976" i="3" s="1"/>
  <c r="DA1976" i="3"/>
  <c r="DC1976" i="3"/>
  <c r="A1977" i="3"/>
  <c r="CY1977" i="3"/>
  <c r="CZ1977" i="3"/>
  <c r="DA1977" i="3"/>
  <c r="DB1977" i="3"/>
  <c r="DC1977" i="3"/>
  <c r="A1978" i="3"/>
  <c r="CY1978" i="3"/>
  <c r="CZ1978" i="3"/>
  <c r="DB1978" i="3" s="1"/>
  <c r="DA1978" i="3"/>
  <c r="DC1978" i="3"/>
  <c r="A1979" i="3"/>
  <c r="CY1979" i="3"/>
  <c r="CZ1979" i="3"/>
  <c r="DB1979" i="3" s="1"/>
  <c r="DA1979" i="3"/>
  <c r="DC1979" i="3"/>
  <c r="A1980" i="3"/>
  <c r="CY1980" i="3"/>
  <c r="CZ1980" i="3"/>
  <c r="DA1980" i="3"/>
  <c r="DB1980" i="3"/>
  <c r="DC1980" i="3"/>
  <c r="A1981" i="3"/>
  <c r="CY1981" i="3"/>
  <c r="CZ1981" i="3"/>
  <c r="DA1981" i="3"/>
  <c r="DB1981" i="3"/>
  <c r="DC1981" i="3"/>
  <c r="A1982" i="3"/>
  <c r="CY1982" i="3"/>
  <c r="CZ1982" i="3"/>
  <c r="DB1982" i="3" s="1"/>
  <c r="DA1982" i="3"/>
  <c r="DC1982" i="3"/>
  <c r="A1983" i="3"/>
  <c r="CY1983" i="3"/>
  <c r="CZ1983" i="3"/>
  <c r="DB1983" i="3" s="1"/>
  <c r="DA1983" i="3"/>
  <c r="DC1983" i="3"/>
  <c r="A1984" i="3"/>
  <c r="CY1984" i="3"/>
  <c r="CZ1984" i="3"/>
  <c r="DB1984" i="3" s="1"/>
  <c r="DA1984" i="3"/>
  <c r="DC1984" i="3"/>
  <c r="A1985" i="3"/>
  <c r="CY1985" i="3"/>
  <c r="CZ1985" i="3"/>
  <c r="DA1985" i="3"/>
  <c r="DB1985" i="3"/>
  <c r="DC1985" i="3"/>
  <c r="A1986" i="3"/>
  <c r="CY1986" i="3"/>
  <c r="CZ1986" i="3"/>
  <c r="DB1986" i="3" s="1"/>
  <c r="DA1986" i="3"/>
  <c r="DC1986" i="3"/>
  <c r="A1987" i="3"/>
  <c r="CY1987" i="3"/>
  <c r="CZ1987" i="3"/>
  <c r="DB1987" i="3" s="1"/>
  <c r="DA1987" i="3"/>
  <c r="DC1987" i="3"/>
  <c r="A1988" i="3"/>
  <c r="CY1988" i="3"/>
  <c r="CZ1988" i="3"/>
  <c r="DA1988" i="3"/>
  <c r="DB1988" i="3"/>
  <c r="DC1988" i="3"/>
  <c r="A1989" i="3"/>
  <c r="CY1989" i="3"/>
  <c r="CZ1989" i="3"/>
  <c r="DA1989" i="3"/>
  <c r="DB1989" i="3"/>
  <c r="DC1989" i="3"/>
  <c r="A1990" i="3"/>
  <c r="CY1990" i="3"/>
  <c r="CZ1990" i="3"/>
  <c r="DB1990" i="3" s="1"/>
  <c r="DA1990" i="3"/>
  <c r="DC1990" i="3"/>
  <c r="A1991" i="3"/>
  <c r="CY1991" i="3"/>
  <c r="CZ1991" i="3"/>
  <c r="DB1991" i="3" s="1"/>
  <c r="DA1991" i="3"/>
  <c r="DC1991" i="3"/>
  <c r="A1992" i="3"/>
  <c r="CY1992" i="3"/>
  <c r="CZ1992" i="3"/>
  <c r="DB1992" i="3" s="1"/>
  <c r="DA1992" i="3"/>
  <c r="DC1992" i="3"/>
  <c r="A1993" i="3"/>
  <c r="CY1993" i="3"/>
  <c r="CZ1993" i="3"/>
  <c r="DA1993" i="3"/>
  <c r="DB1993" i="3"/>
  <c r="DC1993" i="3"/>
  <c r="A1994" i="3"/>
  <c r="CY1994" i="3"/>
  <c r="CZ1994" i="3"/>
  <c r="DB1994" i="3" s="1"/>
  <c r="DA1994" i="3"/>
  <c r="DC1994" i="3"/>
  <c r="A1995" i="3"/>
  <c r="CY1995" i="3"/>
  <c r="CZ1995" i="3"/>
  <c r="DB1995" i="3" s="1"/>
  <c r="DA1995" i="3"/>
  <c r="DC1995" i="3"/>
  <c r="A1996" i="3"/>
  <c r="CY1996" i="3"/>
  <c r="CZ1996" i="3"/>
  <c r="DA1996" i="3"/>
  <c r="DB1996" i="3"/>
  <c r="DC1996" i="3"/>
  <c r="A1997" i="3"/>
  <c r="CY1997" i="3"/>
  <c r="CZ1997" i="3"/>
  <c r="DA1997" i="3"/>
  <c r="DB1997" i="3"/>
  <c r="DC1997" i="3"/>
  <c r="A1998" i="3"/>
  <c r="CY1998" i="3"/>
  <c r="CZ1998" i="3"/>
  <c r="DB1998" i="3" s="1"/>
  <c r="DA1998" i="3"/>
  <c r="DC1998" i="3"/>
  <c r="A1999" i="3"/>
  <c r="CY1999" i="3"/>
  <c r="CZ1999" i="3"/>
  <c r="DB1999" i="3" s="1"/>
  <c r="DA1999" i="3"/>
  <c r="DC1999" i="3"/>
  <c r="A2000" i="3"/>
  <c r="CY2000" i="3"/>
  <c r="CZ2000" i="3"/>
  <c r="DB2000" i="3" s="1"/>
  <c r="DA2000" i="3"/>
  <c r="DC2000" i="3"/>
  <c r="A2001" i="3"/>
  <c r="CY2001" i="3"/>
  <c r="CZ2001" i="3"/>
  <c r="DA2001" i="3"/>
  <c r="DB2001" i="3"/>
  <c r="DC2001" i="3"/>
  <c r="A2002" i="3"/>
  <c r="CY2002" i="3"/>
  <c r="CZ2002" i="3"/>
  <c r="DB2002" i="3" s="1"/>
  <c r="DA2002" i="3"/>
  <c r="DC2002" i="3"/>
  <c r="A2003" i="3"/>
  <c r="CY2003" i="3"/>
  <c r="CZ2003" i="3"/>
  <c r="DB2003" i="3" s="1"/>
  <c r="DA2003" i="3"/>
  <c r="DC2003" i="3"/>
  <c r="A2004" i="3"/>
  <c r="CY2004" i="3"/>
  <c r="CZ2004" i="3"/>
  <c r="DA2004" i="3"/>
  <c r="DB2004" i="3"/>
  <c r="DC2004" i="3"/>
  <c r="A2005" i="3"/>
  <c r="CY2005" i="3"/>
  <c r="CZ2005" i="3"/>
  <c r="DA2005" i="3"/>
  <c r="DB2005" i="3"/>
  <c r="DC2005" i="3"/>
  <c r="A2006" i="3"/>
  <c r="CY2006" i="3"/>
  <c r="CZ2006" i="3"/>
  <c r="DB2006" i="3" s="1"/>
  <c r="DA2006" i="3"/>
  <c r="DC2006" i="3"/>
  <c r="A2007" i="3"/>
  <c r="CY2007" i="3"/>
  <c r="CZ2007" i="3"/>
  <c r="DB2007" i="3" s="1"/>
  <c r="DA2007" i="3"/>
  <c r="DC2007" i="3"/>
  <c r="A2008" i="3"/>
  <c r="CY2008" i="3"/>
  <c r="CZ2008" i="3"/>
  <c r="DB2008" i="3" s="1"/>
  <c r="DA2008" i="3"/>
  <c r="DC2008" i="3"/>
  <c r="A2009" i="3"/>
  <c r="CY2009" i="3"/>
  <c r="CZ2009" i="3"/>
  <c r="DA2009" i="3"/>
  <c r="DB2009" i="3"/>
  <c r="DC2009" i="3"/>
  <c r="A2010" i="3"/>
  <c r="CY2010" i="3"/>
  <c r="CZ2010" i="3"/>
  <c r="DB2010" i="3" s="1"/>
  <c r="DA2010" i="3"/>
  <c r="DC2010" i="3"/>
  <c r="A2011" i="3"/>
  <c r="CY2011" i="3"/>
  <c r="CZ2011" i="3"/>
  <c r="DB2011" i="3" s="1"/>
  <c r="DA2011" i="3"/>
  <c r="DC2011" i="3"/>
  <c r="A2012" i="3"/>
  <c r="CY2012" i="3"/>
  <c r="CZ2012" i="3"/>
  <c r="DA2012" i="3"/>
  <c r="DB2012" i="3"/>
  <c r="DC2012" i="3"/>
  <c r="A2013" i="3"/>
  <c r="CY2013" i="3"/>
  <c r="CZ2013" i="3"/>
  <c r="DA2013" i="3"/>
  <c r="DB2013" i="3"/>
  <c r="DC2013" i="3"/>
  <c r="A2014" i="3"/>
  <c r="CY2014" i="3"/>
  <c r="CZ2014" i="3"/>
  <c r="DB2014" i="3" s="1"/>
  <c r="DA2014" i="3"/>
  <c r="DC2014" i="3"/>
  <c r="A2015" i="3"/>
  <c r="CY2015" i="3"/>
  <c r="CZ2015" i="3"/>
  <c r="DB2015" i="3" s="1"/>
  <c r="DA2015" i="3"/>
  <c r="DC2015" i="3"/>
  <c r="A2016" i="3"/>
  <c r="CY2016" i="3"/>
  <c r="CZ2016" i="3"/>
  <c r="DB2016" i="3" s="1"/>
  <c r="DA2016" i="3"/>
  <c r="DC2016" i="3"/>
  <c r="A2017" i="3"/>
  <c r="CY2017" i="3"/>
  <c r="CZ2017" i="3"/>
  <c r="DA2017" i="3"/>
  <c r="DB2017" i="3"/>
  <c r="DC2017" i="3"/>
  <c r="A2018" i="3"/>
  <c r="CY2018" i="3"/>
  <c r="CZ2018" i="3"/>
  <c r="DB2018" i="3" s="1"/>
  <c r="DA2018" i="3"/>
  <c r="DC2018" i="3"/>
  <c r="A2019" i="3"/>
  <c r="CY2019" i="3"/>
  <c r="CZ2019" i="3"/>
  <c r="DB2019" i="3" s="1"/>
  <c r="DA2019" i="3"/>
  <c r="DC2019" i="3"/>
  <c r="A2020" i="3"/>
  <c r="CY2020" i="3"/>
  <c r="CZ2020" i="3"/>
  <c r="DA2020" i="3"/>
  <c r="DB2020" i="3"/>
  <c r="DC2020" i="3"/>
  <c r="A2021" i="3"/>
  <c r="CY2021" i="3"/>
  <c r="CZ2021" i="3"/>
  <c r="DA2021" i="3"/>
  <c r="DB2021" i="3"/>
  <c r="DC2021" i="3"/>
  <c r="A2022" i="3"/>
  <c r="CY2022" i="3"/>
  <c r="CZ2022" i="3"/>
  <c r="DB2022" i="3" s="1"/>
  <c r="DA2022" i="3"/>
  <c r="DC2022" i="3"/>
  <c r="A2023" i="3"/>
  <c r="CY2023" i="3"/>
  <c r="CZ2023" i="3"/>
  <c r="DB2023" i="3" s="1"/>
  <c r="DA2023" i="3"/>
  <c r="DC2023" i="3"/>
  <c r="A2024" i="3"/>
  <c r="CY2024" i="3"/>
  <c r="CZ2024" i="3"/>
  <c r="DB2024" i="3" s="1"/>
  <c r="DA2024" i="3"/>
  <c r="DC2024" i="3"/>
  <c r="A2025" i="3"/>
  <c r="CY2025" i="3"/>
  <c r="CZ2025" i="3"/>
  <c r="DA2025" i="3"/>
  <c r="DB2025" i="3"/>
  <c r="DC2025" i="3"/>
  <c r="A2026" i="3"/>
  <c r="CY2026" i="3"/>
  <c r="CZ2026" i="3"/>
  <c r="DB2026" i="3" s="1"/>
  <c r="DA2026" i="3"/>
  <c r="DC2026" i="3"/>
  <c r="A2027" i="3"/>
  <c r="CY2027" i="3"/>
  <c r="CZ2027" i="3"/>
  <c r="DB2027" i="3" s="1"/>
  <c r="DA2027" i="3"/>
  <c r="DC2027" i="3"/>
  <c r="A2028" i="3"/>
  <c r="CY2028" i="3"/>
  <c r="CZ2028" i="3"/>
  <c r="DA2028" i="3"/>
  <c r="DB2028" i="3"/>
  <c r="DC2028" i="3"/>
  <c r="A2029" i="3"/>
  <c r="CY2029" i="3"/>
  <c r="CZ2029" i="3"/>
  <c r="DA2029" i="3"/>
  <c r="DB2029" i="3"/>
  <c r="DC2029" i="3"/>
  <c r="A2030" i="3"/>
  <c r="CY2030" i="3"/>
  <c r="CZ2030" i="3"/>
  <c r="DB2030" i="3" s="1"/>
  <c r="DA2030" i="3"/>
  <c r="DC2030" i="3"/>
  <c r="A2031" i="3"/>
  <c r="CY2031" i="3"/>
  <c r="CZ2031" i="3"/>
  <c r="DB2031" i="3" s="1"/>
  <c r="DA2031" i="3"/>
  <c r="DC2031" i="3"/>
  <c r="A2032" i="3"/>
  <c r="CY2032" i="3"/>
  <c r="CZ2032" i="3"/>
  <c r="DB2032" i="3" s="1"/>
  <c r="DA2032" i="3"/>
  <c r="DC2032" i="3"/>
  <c r="A2033" i="3"/>
  <c r="CY2033" i="3"/>
  <c r="CZ2033" i="3"/>
  <c r="DA2033" i="3"/>
  <c r="DB2033" i="3"/>
  <c r="DC2033" i="3"/>
  <c r="A2034" i="3"/>
  <c r="CY2034" i="3"/>
  <c r="CZ2034" i="3"/>
  <c r="DB2034" i="3" s="1"/>
  <c r="DA2034" i="3"/>
  <c r="DC2034" i="3"/>
  <c r="A2035" i="3"/>
  <c r="CY2035" i="3"/>
  <c r="CZ2035" i="3"/>
  <c r="DB2035" i="3" s="1"/>
  <c r="DA2035" i="3"/>
  <c r="DC2035" i="3"/>
  <c r="A2036" i="3"/>
  <c r="CY2036" i="3"/>
  <c r="CZ2036" i="3"/>
  <c r="DA2036" i="3"/>
  <c r="DB2036" i="3"/>
  <c r="DC2036" i="3"/>
  <c r="A2037" i="3"/>
  <c r="CY2037" i="3"/>
  <c r="CZ2037" i="3"/>
  <c r="DA2037" i="3"/>
  <c r="DB2037" i="3"/>
  <c r="DC2037" i="3"/>
  <c r="A2038" i="3"/>
  <c r="CY2038" i="3"/>
  <c r="CZ2038" i="3"/>
  <c r="DB2038" i="3" s="1"/>
  <c r="DA2038" i="3"/>
  <c r="DC2038" i="3"/>
  <c r="A2039" i="3"/>
  <c r="CY2039" i="3"/>
  <c r="CZ2039" i="3"/>
  <c r="DB2039" i="3" s="1"/>
  <c r="DA2039" i="3"/>
  <c r="DC2039" i="3"/>
  <c r="A2040" i="3"/>
  <c r="CY2040" i="3"/>
  <c r="CZ2040" i="3"/>
  <c r="DB2040" i="3" s="1"/>
  <c r="DA2040" i="3"/>
  <c r="DC2040" i="3"/>
  <c r="A2041" i="3"/>
  <c r="CY2041" i="3"/>
  <c r="CZ2041" i="3"/>
  <c r="DA2041" i="3"/>
  <c r="DB2041" i="3"/>
  <c r="DC2041" i="3"/>
  <c r="A2042" i="3"/>
  <c r="CY2042" i="3"/>
  <c r="CZ2042" i="3"/>
  <c r="DB2042" i="3" s="1"/>
  <c r="DA2042" i="3"/>
  <c r="DC2042" i="3"/>
  <c r="A2043" i="3"/>
  <c r="CY2043" i="3"/>
  <c r="CZ2043" i="3"/>
  <c r="DB2043" i="3" s="1"/>
  <c r="DA2043" i="3"/>
  <c r="DC2043" i="3"/>
  <c r="A2044" i="3"/>
  <c r="CY2044" i="3"/>
  <c r="CZ2044" i="3"/>
  <c r="DA2044" i="3"/>
  <c r="DB2044" i="3"/>
  <c r="DC2044" i="3"/>
  <c r="A2045" i="3"/>
  <c r="CY2045" i="3"/>
  <c r="CZ2045" i="3"/>
  <c r="DA2045" i="3"/>
  <c r="DB2045" i="3"/>
  <c r="DC2045" i="3"/>
  <c r="A2046" i="3"/>
  <c r="CY2046" i="3"/>
  <c r="CZ2046" i="3"/>
  <c r="DB2046" i="3" s="1"/>
  <c r="DA2046" i="3"/>
  <c r="DC2046" i="3"/>
  <c r="A2047" i="3"/>
  <c r="CY2047" i="3"/>
  <c r="CZ2047" i="3"/>
  <c r="DB2047" i="3" s="1"/>
  <c r="DA2047" i="3"/>
  <c r="DC2047" i="3"/>
  <c r="A2048" i="3"/>
  <c r="CY2048" i="3"/>
  <c r="CZ2048" i="3"/>
  <c r="DB2048" i="3" s="1"/>
  <c r="DA2048" i="3"/>
  <c r="DC2048" i="3"/>
  <c r="A2049" i="3"/>
  <c r="CY2049" i="3"/>
  <c r="CZ2049" i="3"/>
  <c r="DA2049" i="3"/>
  <c r="DB2049" i="3"/>
  <c r="DC2049" i="3"/>
  <c r="A2050" i="3"/>
  <c r="CY2050" i="3"/>
  <c r="CZ2050" i="3"/>
  <c r="DB2050" i="3" s="1"/>
  <c r="DA2050" i="3"/>
  <c r="DC2050" i="3"/>
  <c r="A2051" i="3"/>
  <c r="CY2051" i="3"/>
  <c r="CZ2051" i="3"/>
  <c r="DB2051" i="3" s="1"/>
  <c r="DA2051" i="3"/>
  <c r="DC2051" i="3"/>
  <c r="A2052" i="3"/>
  <c r="CY2052" i="3"/>
  <c r="CZ2052" i="3"/>
  <c r="DA2052" i="3"/>
  <c r="DB2052" i="3"/>
  <c r="DC2052" i="3"/>
  <c r="A2053" i="3"/>
  <c r="CY2053" i="3"/>
  <c r="CZ2053" i="3"/>
  <c r="DA2053" i="3"/>
  <c r="DB2053" i="3"/>
  <c r="DC2053" i="3"/>
  <c r="A2054" i="3"/>
  <c r="CY2054" i="3"/>
  <c r="CZ2054" i="3"/>
  <c r="DB2054" i="3" s="1"/>
  <c r="DA2054" i="3"/>
  <c r="DC2054" i="3"/>
  <c r="A2055" i="3"/>
  <c r="CY2055" i="3"/>
  <c r="CZ2055" i="3"/>
  <c r="DB2055" i="3" s="1"/>
  <c r="DA2055" i="3"/>
  <c r="DC2055" i="3"/>
  <c r="A2056" i="3"/>
  <c r="CY2056" i="3"/>
  <c r="CZ2056" i="3"/>
  <c r="DB2056" i="3" s="1"/>
  <c r="DA2056" i="3"/>
  <c r="DC2056" i="3"/>
  <c r="A2057" i="3"/>
  <c r="CY2057" i="3"/>
  <c r="CZ2057" i="3"/>
  <c r="DA2057" i="3"/>
  <c r="DB2057" i="3"/>
  <c r="DC2057" i="3"/>
  <c r="A2058" i="3"/>
  <c r="CY2058" i="3"/>
  <c r="CZ2058" i="3"/>
  <c r="DB2058" i="3" s="1"/>
  <c r="DA2058" i="3"/>
  <c r="DC2058" i="3"/>
  <c r="A2059" i="3"/>
  <c r="CY2059" i="3"/>
  <c r="CZ2059" i="3"/>
  <c r="DB2059" i="3" s="1"/>
  <c r="DA2059" i="3"/>
  <c r="DC2059" i="3"/>
  <c r="A2060" i="3"/>
  <c r="CY2060" i="3"/>
  <c r="CZ2060" i="3"/>
  <c r="DA2060" i="3"/>
  <c r="DB2060" i="3"/>
  <c r="DC2060" i="3"/>
  <c r="A2061" i="3"/>
  <c r="CY2061" i="3"/>
  <c r="CZ2061" i="3"/>
  <c r="DA2061" i="3"/>
  <c r="DB2061" i="3"/>
  <c r="DC2061" i="3"/>
  <c r="A2062" i="3"/>
  <c r="CY2062" i="3"/>
  <c r="CZ2062" i="3"/>
  <c r="DB2062" i="3" s="1"/>
  <c r="DA2062" i="3"/>
  <c r="DC2062" i="3"/>
  <c r="A2063" i="3"/>
  <c r="CY2063" i="3"/>
  <c r="CZ2063" i="3"/>
  <c r="DB2063" i="3" s="1"/>
  <c r="DA2063" i="3"/>
  <c r="DC2063" i="3"/>
  <c r="A2064" i="3"/>
  <c r="CY2064" i="3"/>
  <c r="CZ2064" i="3"/>
  <c r="DB2064" i="3" s="1"/>
  <c r="DA2064" i="3"/>
  <c r="DC2064" i="3"/>
  <c r="A2065" i="3"/>
  <c r="CY2065" i="3"/>
  <c r="CZ2065" i="3"/>
  <c r="DA2065" i="3"/>
  <c r="DB2065" i="3"/>
  <c r="DC2065" i="3"/>
  <c r="A2066" i="3"/>
  <c r="CY2066" i="3"/>
  <c r="CZ2066" i="3"/>
  <c r="DB2066" i="3" s="1"/>
  <c r="DA2066" i="3"/>
  <c r="DC2066" i="3"/>
  <c r="A2067" i="3"/>
  <c r="CY2067" i="3"/>
  <c r="CZ2067" i="3"/>
  <c r="DB2067" i="3" s="1"/>
  <c r="DA2067" i="3"/>
  <c r="DC2067" i="3"/>
  <c r="A2068" i="3"/>
  <c r="CY2068" i="3"/>
  <c r="CZ2068" i="3"/>
  <c r="DA2068" i="3"/>
  <c r="DB2068" i="3"/>
  <c r="DC2068" i="3"/>
  <c r="A2069" i="3"/>
  <c r="CY2069" i="3"/>
  <c r="CZ2069" i="3"/>
  <c r="DA2069" i="3"/>
  <c r="DB2069" i="3"/>
  <c r="DC2069" i="3"/>
  <c r="A2070" i="3"/>
  <c r="CY2070" i="3"/>
  <c r="CZ2070" i="3"/>
  <c r="DB2070" i="3" s="1"/>
  <c r="DA2070" i="3"/>
  <c r="DC2070" i="3"/>
  <c r="A2071" i="3"/>
  <c r="CY2071" i="3"/>
  <c r="CZ2071" i="3"/>
  <c r="DB2071" i="3" s="1"/>
  <c r="DA2071" i="3"/>
  <c r="DC2071" i="3"/>
  <c r="A2072" i="3"/>
  <c r="CY2072" i="3"/>
  <c r="CZ2072" i="3"/>
  <c r="DB2072" i="3" s="1"/>
  <c r="DA2072" i="3"/>
  <c r="DC2072" i="3"/>
  <c r="A2073" i="3"/>
  <c r="CY2073" i="3"/>
  <c r="CZ2073" i="3"/>
  <c r="DA2073" i="3"/>
  <c r="DB2073" i="3"/>
  <c r="DC2073" i="3"/>
  <c r="A2074" i="3"/>
  <c r="CY2074" i="3"/>
  <c r="CZ2074" i="3"/>
  <c r="DB2074" i="3" s="1"/>
  <c r="DA2074" i="3"/>
  <c r="DC2074" i="3"/>
  <c r="A2075" i="3"/>
  <c r="CY2075" i="3"/>
  <c r="CZ2075" i="3"/>
  <c r="DB2075" i="3" s="1"/>
  <c r="DA2075" i="3"/>
  <c r="DC2075" i="3"/>
  <c r="A2076" i="3"/>
  <c r="CY2076" i="3"/>
  <c r="CZ2076" i="3"/>
  <c r="DA2076" i="3"/>
  <c r="DB2076" i="3"/>
  <c r="DC2076" i="3"/>
  <c r="A2077" i="3"/>
  <c r="CY2077" i="3"/>
  <c r="CZ2077" i="3"/>
  <c r="DA2077" i="3"/>
  <c r="DB2077" i="3"/>
  <c r="DC2077" i="3"/>
  <c r="A2078" i="3"/>
  <c r="CY2078" i="3"/>
  <c r="CZ2078" i="3"/>
  <c r="DB2078" i="3" s="1"/>
  <c r="DA2078" i="3"/>
  <c r="DC2078" i="3"/>
  <c r="A2079" i="3"/>
  <c r="CY2079" i="3"/>
  <c r="CZ2079" i="3"/>
  <c r="DB2079" i="3" s="1"/>
  <c r="DA2079" i="3"/>
  <c r="DC2079" i="3"/>
  <c r="A2080" i="3"/>
  <c r="CY2080" i="3"/>
  <c r="CZ2080" i="3"/>
  <c r="DB2080" i="3" s="1"/>
  <c r="DA2080" i="3"/>
  <c r="DC2080" i="3"/>
  <c r="A2081" i="3"/>
  <c r="CY2081" i="3"/>
  <c r="CZ2081" i="3"/>
  <c r="DA2081" i="3"/>
  <c r="DB2081" i="3"/>
  <c r="DC2081" i="3"/>
  <c r="A2082" i="3"/>
  <c r="CY2082" i="3"/>
  <c r="CZ2082" i="3"/>
  <c r="DB2082" i="3" s="1"/>
  <c r="DA2082" i="3"/>
  <c r="DC2082" i="3"/>
  <c r="A2083" i="3"/>
  <c r="CY2083" i="3"/>
  <c r="CZ2083" i="3"/>
  <c r="DB2083" i="3" s="1"/>
  <c r="DA2083" i="3"/>
  <c r="DC2083" i="3"/>
  <c r="A2084" i="3"/>
  <c r="CY2084" i="3"/>
  <c r="CZ2084" i="3"/>
  <c r="DA2084" i="3"/>
  <c r="DB2084" i="3"/>
  <c r="DC2084" i="3"/>
  <c r="A2085" i="3"/>
  <c r="CY2085" i="3"/>
  <c r="CZ2085" i="3"/>
  <c r="DA2085" i="3"/>
  <c r="DB2085" i="3"/>
  <c r="DC2085" i="3"/>
  <c r="A2086" i="3"/>
  <c r="CY2086" i="3"/>
  <c r="CZ2086" i="3"/>
  <c r="DB2086" i="3" s="1"/>
  <c r="DA2086" i="3"/>
  <c r="DC2086" i="3"/>
  <c r="A2087" i="3"/>
  <c r="CY2087" i="3"/>
  <c r="CZ2087" i="3"/>
  <c r="DB2087" i="3" s="1"/>
  <c r="DA2087" i="3"/>
  <c r="DC2087" i="3"/>
  <c r="A2088" i="3"/>
  <c r="CY2088" i="3"/>
  <c r="CZ2088" i="3"/>
  <c r="DB2088" i="3" s="1"/>
  <c r="DA2088" i="3"/>
  <c r="DC2088" i="3"/>
  <c r="A2089" i="3"/>
  <c r="CY2089" i="3"/>
  <c r="CZ2089" i="3"/>
  <c r="DA2089" i="3"/>
  <c r="DB2089" i="3"/>
  <c r="DC2089" i="3"/>
  <c r="A2090" i="3"/>
  <c r="CY2090" i="3"/>
  <c r="CZ2090" i="3"/>
  <c r="DB2090" i="3" s="1"/>
  <c r="DA2090" i="3"/>
  <c r="DC2090" i="3"/>
  <c r="A2091" i="3"/>
  <c r="CY2091" i="3"/>
  <c r="CZ2091" i="3"/>
  <c r="DB2091" i="3" s="1"/>
  <c r="DA2091" i="3"/>
  <c r="DC2091" i="3"/>
  <c r="A2092" i="3"/>
  <c r="CY2092" i="3"/>
  <c r="CZ2092" i="3"/>
  <c r="DA2092" i="3"/>
  <c r="DB2092" i="3"/>
  <c r="DC2092" i="3"/>
  <c r="A2093" i="3"/>
  <c r="CY2093" i="3"/>
  <c r="CZ2093" i="3"/>
  <c r="DA2093" i="3"/>
  <c r="DB2093" i="3"/>
  <c r="DC2093" i="3"/>
  <c r="A2094" i="3"/>
  <c r="CY2094" i="3"/>
  <c r="CZ2094" i="3"/>
  <c r="DB2094" i="3" s="1"/>
  <c r="DA2094" i="3"/>
  <c r="DC2094" i="3"/>
  <c r="A2095" i="3"/>
  <c r="CY2095" i="3"/>
  <c r="CZ2095" i="3"/>
  <c r="DB2095" i="3" s="1"/>
  <c r="DA2095" i="3"/>
  <c r="DC2095" i="3"/>
  <c r="A2096" i="3"/>
  <c r="CY2096" i="3"/>
  <c r="CZ2096" i="3"/>
  <c r="DB2096" i="3" s="1"/>
  <c r="DA2096" i="3"/>
  <c r="DC2096" i="3"/>
  <c r="A2097" i="3"/>
  <c r="CY2097" i="3"/>
  <c r="CZ2097" i="3"/>
  <c r="DA2097" i="3"/>
  <c r="DB2097" i="3"/>
  <c r="DC2097" i="3"/>
  <c r="A2098" i="3"/>
  <c r="CY2098" i="3"/>
  <c r="CZ2098" i="3"/>
  <c r="DB2098" i="3" s="1"/>
  <c r="DA2098" i="3"/>
  <c r="DC2098" i="3"/>
  <c r="A2099" i="3"/>
  <c r="CY2099" i="3"/>
  <c r="CZ2099" i="3"/>
  <c r="DB2099" i="3" s="1"/>
  <c r="DA2099" i="3"/>
  <c r="DC2099" i="3"/>
  <c r="A2100" i="3"/>
  <c r="CY2100" i="3"/>
  <c r="CZ2100" i="3"/>
  <c r="DA2100" i="3"/>
  <c r="DB2100" i="3"/>
  <c r="DC2100" i="3"/>
  <c r="A2101" i="3"/>
  <c r="CY2101" i="3"/>
  <c r="CZ2101" i="3"/>
  <c r="DA2101" i="3"/>
  <c r="DB2101" i="3"/>
  <c r="DC2101" i="3"/>
  <c r="A2102" i="3"/>
  <c r="CY2102" i="3"/>
  <c r="CZ2102" i="3"/>
  <c r="DB2102" i="3" s="1"/>
  <c r="DA2102" i="3"/>
  <c r="DC2102" i="3"/>
  <c r="A2103" i="3"/>
  <c r="CY2103" i="3"/>
  <c r="CZ2103" i="3"/>
  <c r="DB2103" i="3" s="1"/>
  <c r="DA2103" i="3"/>
  <c r="DC2103" i="3"/>
  <c r="A2104" i="3"/>
  <c r="CY2104" i="3"/>
  <c r="CZ2104" i="3"/>
  <c r="DB2104" i="3" s="1"/>
  <c r="DA2104" i="3"/>
  <c r="DC2104" i="3"/>
  <c r="A2105" i="3"/>
  <c r="CY2105" i="3"/>
  <c r="CZ2105" i="3"/>
  <c r="DA2105" i="3"/>
  <c r="DB2105" i="3"/>
  <c r="DC2105" i="3"/>
  <c r="A2106" i="3"/>
  <c r="CY2106" i="3"/>
  <c r="CZ2106" i="3"/>
  <c r="DB2106" i="3" s="1"/>
  <c r="DA2106" i="3"/>
  <c r="DC2106" i="3"/>
  <c r="A2107" i="3"/>
  <c r="CY2107" i="3"/>
  <c r="CZ2107" i="3"/>
  <c r="DB2107" i="3" s="1"/>
  <c r="DA2107" i="3"/>
  <c r="DC2107" i="3"/>
  <c r="A2108" i="3"/>
  <c r="CY2108" i="3"/>
  <c r="CZ2108" i="3"/>
  <c r="DA2108" i="3"/>
  <c r="DB2108" i="3"/>
  <c r="DC2108" i="3"/>
  <c r="A2109" i="3"/>
  <c r="CY2109" i="3"/>
  <c r="CZ2109" i="3"/>
  <c r="DA2109" i="3"/>
  <c r="DB2109" i="3"/>
  <c r="DC2109" i="3"/>
  <c r="A2110" i="3"/>
  <c r="CY2110" i="3"/>
  <c r="CZ2110" i="3"/>
  <c r="DB2110" i="3" s="1"/>
  <c r="DA2110" i="3"/>
  <c r="DC2110" i="3"/>
  <c r="A2111" i="3"/>
  <c r="CY2111" i="3"/>
  <c r="CZ2111" i="3"/>
  <c r="DB2111" i="3" s="1"/>
  <c r="DA2111" i="3"/>
  <c r="DC2111" i="3"/>
  <c r="A2112" i="3"/>
  <c r="CY2112" i="3"/>
  <c r="CZ2112" i="3"/>
  <c r="DB2112" i="3" s="1"/>
  <c r="DA2112" i="3"/>
  <c r="DC2112" i="3"/>
  <c r="A2113" i="3"/>
  <c r="CY2113" i="3"/>
  <c r="CZ2113" i="3"/>
  <c r="DA2113" i="3"/>
  <c r="DB2113" i="3"/>
  <c r="DC2113" i="3"/>
  <c r="A2114" i="3"/>
  <c r="CY2114" i="3"/>
  <c r="CZ2114" i="3"/>
  <c r="DB2114" i="3" s="1"/>
  <c r="DA2114" i="3"/>
  <c r="DC2114" i="3"/>
  <c r="A2115" i="3"/>
  <c r="CY2115" i="3"/>
  <c r="CZ2115" i="3"/>
  <c r="DB2115" i="3" s="1"/>
  <c r="DA2115" i="3"/>
  <c r="DC2115" i="3"/>
  <c r="A2116" i="3"/>
  <c r="CY2116" i="3"/>
  <c r="CZ2116" i="3"/>
  <c r="DA2116" i="3"/>
  <c r="DB2116" i="3"/>
  <c r="DC2116" i="3"/>
  <c r="A2117" i="3"/>
  <c r="CY2117" i="3"/>
  <c r="CZ2117" i="3"/>
  <c r="DA2117" i="3"/>
  <c r="DB2117" i="3"/>
  <c r="DC2117" i="3"/>
  <c r="A2118" i="3"/>
  <c r="CY2118" i="3"/>
  <c r="CZ2118" i="3"/>
  <c r="DB2118" i="3" s="1"/>
  <c r="DA2118" i="3"/>
  <c r="DC2118" i="3"/>
  <c r="A2119" i="3"/>
  <c r="CY2119" i="3"/>
  <c r="CZ2119" i="3"/>
  <c r="DB2119" i="3" s="1"/>
  <c r="DA2119" i="3"/>
  <c r="DC2119" i="3"/>
  <c r="A2120" i="3"/>
  <c r="CY2120" i="3"/>
  <c r="CZ2120" i="3"/>
  <c r="DB2120" i="3" s="1"/>
  <c r="DA2120" i="3"/>
  <c r="DC2120" i="3"/>
  <c r="A2121" i="3"/>
  <c r="CY2121" i="3"/>
  <c r="CZ2121" i="3"/>
  <c r="DA2121" i="3"/>
  <c r="DB2121" i="3"/>
  <c r="DC2121" i="3"/>
  <c r="A2122" i="3"/>
  <c r="CY2122" i="3"/>
  <c r="CZ2122" i="3"/>
  <c r="DB2122" i="3" s="1"/>
  <c r="DA2122" i="3"/>
  <c r="DC2122" i="3"/>
  <c r="A2123" i="3"/>
  <c r="CY2123" i="3"/>
  <c r="CZ2123" i="3"/>
  <c r="DB2123" i="3" s="1"/>
  <c r="DA2123" i="3"/>
  <c r="DC2123" i="3"/>
  <c r="A2124" i="3"/>
  <c r="CY2124" i="3"/>
  <c r="CZ2124" i="3"/>
  <c r="DA2124" i="3"/>
  <c r="DB2124" i="3"/>
  <c r="DC2124" i="3"/>
  <c r="A2125" i="3"/>
  <c r="CY2125" i="3"/>
  <c r="CZ2125" i="3"/>
  <c r="DA2125" i="3"/>
  <c r="DB2125" i="3"/>
  <c r="DC2125" i="3"/>
  <c r="A2126" i="3"/>
  <c r="CY2126" i="3"/>
  <c r="CZ2126" i="3"/>
  <c r="DB2126" i="3" s="1"/>
  <c r="DA2126" i="3"/>
  <c r="DC2126" i="3"/>
  <c r="A2127" i="3"/>
  <c r="CY2127" i="3"/>
  <c r="CZ2127" i="3"/>
  <c r="DB2127" i="3" s="1"/>
  <c r="DA2127" i="3"/>
  <c r="DC2127" i="3"/>
  <c r="A2128" i="3"/>
  <c r="CY2128" i="3"/>
  <c r="CZ2128" i="3"/>
  <c r="DB2128" i="3" s="1"/>
  <c r="DA2128" i="3"/>
  <c r="DC2128" i="3"/>
  <c r="A2129" i="3"/>
  <c r="CY2129" i="3"/>
  <c r="CZ2129" i="3"/>
  <c r="DA2129" i="3"/>
  <c r="DB2129" i="3"/>
  <c r="DC2129" i="3"/>
  <c r="A2130" i="3"/>
  <c r="CY2130" i="3"/>
  <c r="CZ2130" i="3"/>
  <c r="DB2130" i="3" s="1"/>
  <c r="DA2130" i="3"/>
  <c r="DC2130" i="3"/>
  <c r="A2131" i="3"/>
  <c r="CY2131" i="3"/>
  <c r="CZ2131" i="3"/>
  <c r="DB2131" i="3" s="1"/>
  <c r="DA2131" i="3"/>
  <c r="DC2131" i="3"/>
  <c r="A2132" i="3"/>
  <c r="CY2132" i="3"/>
  <c r="CZ2132" i="3"/>
  <c r="DA2132" i="3"/>
  <c r="DB2132" i="3"/>
  <c r="DC2132" i="3"/>
  <c r="A2133" i="3"/>
  <c r="CY2133" i="3"/>
  <c r="CZ2133" i="3"/>
  <c r="DA2133" i="3"/>
  <c r="DB2133" i="3"/>
  <c r="DC2133" i="3"/>
  <c r="A2134" i="3"/>
  <c r="CY2134" i="3"/>
  <c r="CZ2134" i="3"/>
  <c r="DB2134" i="3" s="1"/>
  <c r="DA2134" i="3"/>
  <c r="DC2134" i="3"/>
  <c r="A2135" i="3"/>
  <c r="CY2135" i="3"/>
  <c r="CZ2135" i="3"/>
  <c r="DB2135" i="3" s="1"/>
  <c r="DA2135" i="3"/>
  <c r="DC2135" i="3"/>
  <c r="A2136" i="3"/>
  <c r="CY2136" i="3"/>
  <c r="CZ2136" i="3"/>
  <c r="DB2136" i="3" s="1"/>
  <c r="DA2136" i="3"/>
  <c r="DC2136" i="3"/>
  <c r="A2137" i="3"/>
  <c r="CY2137" i="3"/>
  <c r="CZ2137" i="3"/>
  <c r="DA2137" i="3"/>
  <c r="DB2137" i="3"/>
  <c r="DC2137" i="3"/>
  <c r="A2138" i="3"/>
  <c r="CY2138" i="3"/>
  <c r="CZ2138" i="3"/>
  <c r="DB2138" i="3" s="1"/>
  <c r="DA2138" i="3"/>
  <c r="DC2138" i="3"/>
  <c r="A2139" i="3"/>
  <c r="CY2139" i="3"/>
  <c r="CZ2139" i="3"/>
  <c r="DB2139" i="3" s="1"/>
  <c r="DA2139" i="3"/>
  <c r="DC2139" i="3"/>
  <c r="A2140" i="3"/>
  <c r="CY2140" i="3"/>
  <c r="CZ2140" i="3"/>
  <c r="DA2140" i="3"/>
  <c r="DB2140" i="3"/>
  <c r="DC2140" i="3"/>
  <c r="A2141" i="3"/>
  <c r="CY2141" i="3"/>
  <c r="CZ2141" i="3"/>
  <c r="DA2141" i="3"/>
  <c r="DB2141" i="3"/>
  <c r="DC2141" i="3"/>
  <c r="A2142" i="3"/>
  <c r="CY2142" i="3"/>
  <c r="CZ2142" i="3"/>
  <c r="DB2142" i="3" s="1"/>
  <c r="DA2142" i="3"/>
  <c r="DC2142" i="3"/>
  <c r="A2143" i="3"/>
  <c r="CY2143" i="3"/>
  <c r="CZ2143" i="3"/>
  <c r="DB2143" i="3" s="1"/>
  <c r="DA2143" i="3"/>
  <c r="DC2143" i="3"/>
  <c r="A2144" i="3"/>
  <c r="CY2144" i="3"/>
  <c r="CZ2144" i="3"/>
  <c r="DB2144" i="3" s="1"/>
  <c r="DA2144" i="3"/>
  <c r="DC2144" i="3"/>
  <c r="A2145" i="3"/>
  <c r="CY2145" i="3"/>
  <c r="CZ2145" i="3"/>
  <c r="DA2145" i="3"/>
  <c r="DB2145" i="3"/>
  <c r="DC2145" i="3"/>
  <c r="A2146" i="3"/>
  <c r="CY2146" i="3"/>
  <c r="CZ2146" i="3"/>
  <c r="DB2146" i="3" s="1"/>
  <c r="DA2146" i="3"/>
  <c r="DC2146" i="3"/>
  <c r="A2147" i="3"/>
  <c r="CY2147" i="3"/>
  <c r="CZ2147" i="3"/>
  <c r="DB2147" i="3" s="1"/>
  <c r="DA2147" i="3"/>
  <c r="DC2147" i="3"/>
  <c r="A2148" i="3"/>
  <c r="CY2148" i="3"/>
  <c r="CZ2148" i="3"/>
  <c r="DA2148" i="3"/>
  <c r="DB2148" i="3"/>
  <c r="DC2148" i="3"/>
  <c r="A2149" i="3"/>
  <c r="CY2149" i="3"/>
  <c r="CZ2149" i="3"/>
  <c r="DA2149" i="3"/>
  <c r="DB2149" i="3"/>
  <c r="DC2149" i="3"/>
  <c r="A2150" i="3"/>
  <c r="CY2150" i="3"/>
  <c r="CZ2150" i="3"/>
  <c r="DB2150" i="3" s="1"/>
  <c r="DA2150" i="3"/>
  <c r="DC2150" i="3"/>
  <c r="A2151" i="3"/>
  <c r="CY2151" i="3"/>
  <c r="CZ2151" i="3"/>
  <c r="DB2151" i="3" s="1"/>
  <c r="DA2151" i="3"/>
  <c r="DC2151" i="3"/>
  <c r="A2152" i="3"/>
  <c r="CY2152" i="3"/>
  <c r="CZ2152" i="3"/>
  <c r="DB2152" i="3" s="1"/>
  <c r="DA2152" i="3"/>
  <c r="DC2152" i="3"/>
  <c r="A2153" i="3"/>
  <c r="CY2153" i="3"/>
  <c r="CZ2153" i="3"/>
  <c r="DA2153" i="3"/>
  <c r="DB2153" i="3"/>
  <c r="DC2153" i="3"/>
  <c r="A2154" i="3"/>
  <c r="CY2154" i="3"/>
  <c r="CZ2154" i="3"/>
  <c r="DB2154" i="3" s="1"/>
  <c r="DA2154" i="3"/>
  <c r="DC2154" i="3"/>
  <c r="A2155" i="3"/>
  <c r="CY2155" i="3"/>
  <c r="CZ2155" i="3"/>
  <c r="DB2155" i="3" s="1"/>
  <c r="DA2155" i="3"/>
  <c r="DC2155" i="3"/>
  <c r="A2156" i="3"/>
  <c r="CY2156" i="3"/>
  <c r="CZ2156" i="3"/>
  <c r="DA2156" i="3"/>
  <c r="DB2156" i="3"/>
  <c r="DC2156" i="3"/>
  <c r="A2157" i="3"/>
  <c r="CY2157" i="3"/>
  <c r="CZ2157" i="3"/>
  <c r="DA2157" i="3"/>
  <c r="DB2157" i="3"/>
  <c r="DC2157" i="3"/>
  <c r="A2158" i="3"/>
  <c r="CY2158" i="3"/>
  <c r="CZ2158" i="3"/>
  <c r="DB2158" i="3" s="1"/>
  <c r="DA2158" i="3"/>
  <c r="DC2158" i="3"/>
  <c r="A2159" i="3"/>
  <c r="CY2159" i="3"/>
  <c r="CZ2159" i="3"/>
  <c r="DB2159" i="3" s="1"/>
  <c r="DA2159" i="3"/>
  <c r="DC2159" i="3"/>
  <c r="A2160" i="3"/>
  <c r="CY2160" i="3"/>
  <c r="CZ2160" i="3"/>
  <c r="DB2160" i="3" s="1"/>
  <c r="DA2160" i="3"/>
  <c r="DC2160" i="3"/>
  <c r="A2161" i="3"/>
  <c r="CY2161" i="3"/>
  <c r="CZ2161" i="3"/>
  <c r="DA2161" i="3"/>
  <c r="DB2161" i="3"/>
  <c r="DC2161" i="3"/>
  <c r="A2162" i="3"/>
  <c r="CY2162" i="3"/>
  <c r="CZ2162" i="3"/>
  <c r="DB2162" i="3" s="1"/>
  <c r="DA2162" i="3"/>
  <c r="DC2162" i="3"/>
  <c r="A2163" i="3"/>
  <c r="CY2163" i="3"/>
  <c r="CZ2163" i="3"/>
  <c r="DB2163" i="3" s="1"/>
  <c r="DA2163" i="3"/>
  <c r="DC2163" i="3"/>
  <c r="A2164" i="3"/>
  <c r="CY2164" i="3"/>
  <c r="CZ2164" i="3"/>
  <c r="DA2164" i="3"/>
  <c r="DB2164" i="3"/>
  <c r="DC2164" i="3"/>
  <c r="A2165" i="3"/>
  <c r="CY2165" i="3"/>
  <c r="CZ2165" i="3"/>
  <c r="DA2165" i="3"/>
  <c r="DB2165" i="3"/>
  <c r="DC2165" i="3"/>
  <c r="A2166" i="3"/>
  <c r="CY2166" i="3"/>
  <c r="CZ2166" i="3"/>
  <c r="DB2166" i="3" s="1"/>
  <c r="DA2166" i="3"/>
  <c r="DC2166" i="3"/>
  <c r="A2167" i="3"/>
  <c r="CY2167" i="3"/>
  <c r="CZ2167" i="3"/>
  <c r="DB2167" i="3" s="1"/>
  <c r="DA2167" i="3"/>
  <c r="DC2167" i="3"/>
  <c r="A2168" i="3"/>
  <c r="CY2168" i="3"/>
  <c r="CZ2168" i="3"/>
  <c r="DB2168" i="3" s="1"/>
  <c r="DA2168" i="3"/>
  <c r="DC2168" i="3"/>
  <c r="A2169" i="3"/>
  <c r="CY2169" i="3"/>
  <c r="CZ2169" i="3"/>
  <c r="DA2169" i="3"/>
  <c r="DB2169" i="3"/>
  <c r="DC2169" i="3"/>
  <c r="A2170" i="3"/>
  <c r="CY2170" i="3"/>
  <c r="CZ2170" i="3"/>
  <c r="DB2170" i="3" s="1"/>
  <c r="DA2170" i="3"/>
  <c r="DC2170" i="3"/>
  <c r="A2171" i="3"/>
  <c r="CY2171" i="3"/>
  <c r="CZ2171" i="3"/>
  <c r="DB2171" i="3" s="1"/>
  <c r="DA2171" i="3"/>
  <c r="DC2171" i="3"/>
  <c r="A2172" i="3"/>
  <c r="CY2172" i="3"/>
  <c r="CZ2172" i="3"/>
  <c r="DA2172" i="3"/>
  <c r="DB2172" i="3"/>
  <c r="DC2172" i="3"/>
  <c r="A2173" i="3"/>
  <c r="CY2173" i="3"/>
  <c r="CZ2173" i="3"/>
  <c r="DA2173" i="3"/>
  <c r="DB2173" i="3"/>
  <c r="DC2173" i="3"/>
  <c r="A2174" i="3"/>
  <c r="CY2174" i="3"/>
  <c r="CZ2174" i="3"/>
  <c r="DB2174" i="3" s="1"/>
  <c r="DA2174" i="3"/>
  <c r="DC2174" i="3"/>
  <c r="A2175" i="3"/>
  <c r="CY2175" i="3"/>
  <c r="CZ2175" i="3"/>
  <c r="DB2175" i="3" s="1"/>
  <c r="DA2175" i="3"/>
  <c r="DC2175" i="3"/>
  <c r="A2176" i="3"/>
  <c r="CY2176" i="3"/>
  <c r="CZ2176" i="3"/>
  <c r="DB2176" i="3" s="1"/>
  <c r="DA2176" i="3"/>
  <c r="DC2176" i="3"/>
  <c r="A2177" i="3"/>
  <c r="CY2177" i="3"/>
  <c r="CZ2177" i="3"/>
  <c r="DA2177" i="3"/>
  <c r="DB2177" i="3"/>
  <c r="DC2177" i="3"/>
  <c r="A2178" i="3"/>
  <c r="CY2178" i="3"/>
  <c r="CZ2178" i="3"/>
  <c r="DB2178" i="3" s="1"/>
  <c r="DA2178" i="3"/>
  <c r="DC2178" i="3"/>
  <c r="A2179" i="3"/>
  <c r="CY2179" i="3"/>
  <c r="CZ2179" i="3"/>
  <c r="DB2179" i="3" s="1"/>
  <c r="DA2179" i="3"/>
  <c r="DC2179" i="3"/>
  <c r="A2180" i="3"/>
  <c r="CY2180" i="3"/>
  <c r="CZ2180" i="3"/>
  <c r="DA2180" i="3"/>
  <c r="DB2180" i="3"/>
  <c r="DC2180" i="3"/>
  <c r="A2181" i="3"/>
  <c r="CY2181" i="3"/>
  <c r="CZ2181" i="3"/>
  <c r="DA2181" i="3"/>
  <c r="DB2181" i="3"/>
  <c r="DC2181" i="3"/>
  <c r="A2182" i="3"/>
  <c r="CY2182" i="3"/>
  <c r="CZ2182" i="3"/>
  <c r="DB2182" i="3" s="1"/>
  <c r="DA2182" i="3"/>
  <c r="DC2182" i="3"/>
  <c r="A2183" i="3"/>
  <c r="CY2183" i="3"/>
  <c r="CZ2183" i="3"/>
  <c r="DB2183" i="3" s="1"/>
  <c r="DA2183" i="3"/>
  <c r="DC2183" i="3"/>
  <c r="A2184" i="3"/>
  <c r="CY2184" i="3"/>
  <c r="CZ2184" i="3"/>
  <c r="DA2184" i="3"/>
  <c r="DB2184" i="3"/>
  <c r="DC2184" i="3"/>
  <c r="A2185" i="3"/>
  <c r="CY2185" i="3"/>
  <c r="CZ2185" i="3"/>
  <c r="DA2185" i="3"/>
  <c r="DB2185" i="3"/>
  <c r="DC2185" i="3"/>
  <c r="A2186" i="3"/>
  <c r="CY2186" i="3"/>
  <c r="CZ2186" i="3"/>
  <c r="DB2186" i="3" s="1"/>
  <c r="DA2186" i="3"/>
  <c r="DC2186" i="3"/>
  <c r="A2187" i="3"/>
  <c r="CY2187" i="3"/>
  <c r="CZ2187" i="3"/>
  <c r="DB2187" i="3" s="1"/>
  <c r="DA2187" i="3"/>
  <c r="DC2187" i="3"/>
  <c r="A2188" i="3"/>
  <c r="CY2188" i="3"/>
  <c r="CZ2188" i="3"/>
  <c r="DA2188" i="3"/>
  <c r="DB2188" i="3"/>
  <c r="DC2188" i="3"/>
  <c r="A2189" i="3"/>
  <c r="CY2189" i="3"/>
  <c r="CZ2189" i="3"/>
  <c r="DA2189" i="3"/>
  <c r="DB2189" i="3"/>
  <c r="DC2189" i="3"/>
  <c r="A2190" i="3"/>
  <c r="CY2190" i="3"/>
  <c r="CZ2190" i="3"/>
  <c r="DB2190" i="3" s="1"/>
  <c r="DA2190" i="3"/>
  <c r="DC2190" i="3"/>
  <c r="A2191" i="3"/>
  <c r="CY2191" i="3"/>
  <c r="CZ2191" i="3"/>
  <c r="DB2191" i="3" s="1"/>
  <c r="DA2191" i="3"/>
  <c r="DC2191" i="3"/>
  <c r="A2192" i="3"/>
  <c r="CY2192" i="3"/>
  <c r="CZ2192" i="3"/>
  <c r="DA2192" i="3"/>
  <c r="DB2192" i="3"/>
  <c r="DC2192" i="3"/>
  <c r="A2193" i="3"/>
  <c r="CY2193" i="3"/>
  <c r="CZ2193" i="3"/>
  <c r="DA2193" i="3"/>
  <c r="DB2193" i="3"/>
  <c r="DC2193" i="3"/>
  <c r="A2194" i="3"/>
  <c r="CY2194" i="3"/>
  <c r="CZ2194" i="3"/>
  <c r="DB2194" i="3" s="1"/>
  <c r="DA2194" i="3"/>
  <c r="DC2194" i="3"/>
  <c r="A2195" i="3"/>
  <c r="CY2195" i="3"/>
  <c r="CZ2195" i="3"/>
  <c r="DB2195" i="3" s="1"/>
  <c r="DA2195" i="3"/>
  <c r="DC2195" i="3"/>
  <c r="A2196" i="3"/>
  <c r="CY2196" i="3"/>
  <c r="CZ2196" i="3"/>
  <c r="DA2196" i="3"/>
  <c r="DB2196" i="3"/>
  <c r="DC2196" i="3"/>
  <c r="A2197" i="3"/>
  <c r="CY2197" i="3"/>
  <c r="CZ2197" i="3"/>
  <c r="DA2197" i="3"/>
  <c r="DB2197" i="3"/>
  <c r="DC2197" i="3"/>
  <c r="A2198" i="3"/>
  <c r="CY2198" i="3"/>
  <c r="CZ2198" i="3"/>
  <c r="DB2198" i="3" s="1"/>
  <c r="DA2198" i="3"/>
  <c r="DC2198" i="3"/>
  <c r="A2199" i="3"/>
  <c r="CY2199" i="3"/>
  <c r="CZ2199" i="3"/>
  <c r="DB2199" i="3" s="1"/>
  <c r="DA2199" i="3"/>
  <c r="DC2199" i="3"/>
  <c r="A2200" i="3"/>
  <c r="CY2200" i="3"/>
  <c r="CZ2200" i="3"/>
  <c r="DA2200" i="3"/>
  <c r="DB2200" i="3"/>
  <c r="DC2200" i="3"/>
  <c r="A2201" i="3"/>
  <c r="CY2201" i="3"/>
  <c r="CZ2201" i="3"/>
  <c r="DA2201" i="3"/>
  <c r="DB2201" i="3"/>
  <c r="DC2201" i="3"/>
  <c r="A2202" i="3"/>
  <c r="CY2202" i="3"/>
  <c r="CZ2202" i="3"/>
  <c r="DB2202" i="3" s="1"/>
  <c r="DA2202" i="3"/>
  <c r="DC2202" i="3"/>
  <c r="A2203" i="3"/>
  <c r="CY2203" i="3"/>
  <c r="CZ2203" i="3"/>
  <c r="DB2203" i="3" s="1"/>
  <c r="DA2203" i="3"/>
  <c r="DC2203" i="3"/>
  <c r="A2204" i="3"/>
  <c r="CY2204" i="3"/>
  <c r="CZ2204" i="3"/>
  <c r="DA2204" i="3"/>
  <c r="DB2204" i="3"/>
  <c r="DC2204" i="3"/>
  <c r="A2205" i="3"/>
  <c r="CY2205" i="3"/>
  <c r="CZ2205" i="3"/>
  <c r="DA2205" i="3"/>
  <c r="DB2205" i="3"/>
  <c r="DC2205" i="3"/>
  <c r="A2206" i="3"/>
  <c r="CY2206" i="3"/>
  <c r="CZ2206" i="3"/>
  <c r="DB2206" i="3" s="1"/>
  <c r="DA2206" i="3"/>
  <c r="DC2206" i="3"/>
  <c r="A2207" i="3"/>
  <c r="CY2207" i="3"/>
  <c r="CZ2207" i="3"/>
  <c r="DB2207" i="3" s="1"/>
  <c r="DA2207" i="3"/>
  <c r="DC2207" i="3"/>
  <c r="A2208" i="3"/>
  <c r="CY2208" i="3"/>
  <c r="CZ2208" i="3"/>
  <c r="DA2208" i="3"/>
  <c r="DB2208" i="3"/>
  <c r="DC2208" i="3"/>
  <c r="A2209" i="3"/>
  <c r="CY2209" i="3"/>
  <c r="CZ2209" i="3"/>
  <c r="DA2209" i="3"/>
  <c r="DB2209" i="3"/>
  <c r="DC2209" i="3"/>
  <c r="A2210" i="3"/>
  <c r="CY2210" i="3"/>
  <c r="CZ2210" i="3"/>
  <c r="DB2210" i="3" s="1"/>
  <c r="DA2210" i="3"/>
  <c r="DC2210" i="3"/>
  <c r="A2211" i="3"/>
  <c r="CY2211" i="3"/>
  <c r="CZ2211" i="3"/>
  <c r="DB2211" i="3" s="1"/>
  <c r="DA2211" i="3"/>
  <c r="DC2211" i="3"/>
  <c r="A2212" i="3"/>
  <c r="CY2212" i="3"/>
  <c r="CZ2212" i="3"/>
  <c r="DA2212" i="3"/>
  <c r="DB2212" i="3"/>
  <c r="DC2212" i="3"/>
  <c r="A2213" i="3"/>
  <c r="CY2213" i="3"/>
  <c r="CZ2213" i="3"/>
  <c r="DA2213" i="3"/>
  <c r="DB2213" i="3"/>
  <c r="DC2213" i="3"/>
  <c r="A2214" i="3"/>
  <c r="CY2214" i="3"/>
  <c r="CZ2214" i="3"/>
  <c r="DB2214" i="3" s="1"/>
  <c r="DA2214" i="3"/>
  <c r="DC2214" i="3"/>
  <c r="A2215" i="3"/>
  <c r="CY2215" i="3"/>
  <c r="CZ2215" i="3"/>
  <c r="DB2215" i="3" s="1"/>
  <c r="DA2215" i="3"/>
  <c r="DC2215" i="3"/>
  <c r="A2216" i="3"/>
  <c r="CY2216" i="3"/>
  <c r="CZ2216" i="3"/>
  <c r="DA2216" i="3"/>
  <c r="DB2216" i="3"/>
  <c r="DC2216" i="3"/>
  <c r="A2217" i="3"/>
  <c r="CY2217" i="3"/>
  <c r="CZ2217" i="3"/>
  <c r="DA2217" i="3"/>
  <c r="DB2217" i="3"/>
  <c r="DC2217" i="3"/>
  <c r="A2218" i="3"/>
  <c r="CY2218" i="3"/>
  <c r="CZ2218" i="3"/>
  <c r="DB2218" i="3" s="1"/>
  <c r="DA2218" i="3"/>
  <c r="DC2218" i="3"/>
  <c r="A2219" i="3"/>
  <c r="CY2219" i="3"/>
  <c r="CZ2219" i="3"/>
  <c r="DB2219" i="3" s="1"/>
  <c r="DA2219" i="3"/>
  <c r="DC2219" i="3"/>
  <c r="A2220" i="3"/>
  <c r="CY2220" i="3"/>
  <c r="CZ2220" i="3"/>
  <c r="DA2220" i="3"/>
  <c r="DB2220" i="3"/>
  <c r="DC2220" i="3"/>
  <c r="A2221" i="3"/>
  <c r="CY2221" i="3"/>
  <c r="CZ2221" i="3"/>
  <c r="DA2221" i="3"/>
  <c r="DB2221" i="3"/>
  <c r="DC2221" i="3"/>
  <c r="A2222" i="3"/>
  <c r="CY2222" i="3"/>
  <c r="CZ2222" i="3"/>
  <c r="DB2222" i="3" s="1"/>
  <c r="DA2222" i="3"/>
  <c r="DC2222" i="3"/>
  <c r="A2223" i="3"/>
  <c r="CY2223" i="3"/>
  <c r="CZ2223" i="3"/>
  <c r="DB2223" i="3" s="1"/>
  <c r="DA2223" i="3"/>
  <c r="DC2223" i="3"/>
  <c r="A2224" i="3"/>
  <c r="CY2224" i="3"/>
  <c r="CZ2224" i="3"/>
  <c r="DA2224" i="3"/>
  <c r="DB2224" i="3"/>
  <c r="DC2224" i="3"/>
  <c r="A2225" i="3"/>
  <c r="CY2225" i="3"/>
  <c r="CZ2225" i="3"/>
  <c r="DA2225" i="3"/>
  <c r="DB2225" i="3"/>
  <c r="DC2225" i="3"/>
  <c r="A2226" i="3"/>
  <c r="CY2226" i="3"/>
  <c r="CZ2226" i="3"/>
  <c r="DB2226" i="3" s="1"/>
  <c r="DA2226" i="3"/>
  <c r="DC2226" i="3"/>
  <c r="A2227" i="3"/>
  <c r="CY2227" i="3"/>
  <c r="CZ2227" i="3"/>
  <c r="DB2227" i="3" s="1"/>
  <c r="DA2227" i="3"/>
  <c r="DC2227" i="3"/>
  <c r="A2228" i="3"/>
  <c r="CY2228" i="3"/>
  <c r="CZ2228" i="3"/>
  <c r="DA2228" i="3"/>
  <c r="DB2228" i="3"/>
  <c r="DC2228" i="3"/>
  <c r="A2229" i="3"/>
  <c r="CY2229" i="3"/>
  <c r="CZ2229" i="3"/>
  <c r="DA2229" i="3"/>
  <c r="DB2229" i="3"/>
  <c r="DC2229" i="3"/>
  <c r="A2230" i="3"/>
  <c r="CY2230" i="3"/>
  <c r="CZ2230" i="3"/>
  <c r="DB2230" i="3" s="1"/>
  <c r="DA2230" i="3"/>
  <c r="DC2230" i="3"/>
  <c r="A2231" i="3"/>
  <c r="CY2231" i="3"/>
  <c r="CZ2231" i="3"/>
  <c r="DB2231" i="3" s="1"/>
  <c r="DA2231" i="3"/>
  <c r="DC2231" i="3"/>
  <c r="A2232" i="3"/>
  <c r="CY2232" i="3"/>
  <c r="CZ2232" i="3"/>
  <c r="DA2232" i="3"/>
  <c r="DB2232" i="3"/>
  <c r="DC2232" i="3"/>
  <c r="A2233" i="3"/>
  <c r="CY2233" i="3"/>
  <c r="CZ2233" i="3"/>
  <c r="DA2233" i="3"/>
  <c r="DB2233" i="3"/>
  <c r="DC2233" i="3"/>
  <c r="A2234" i="3"/>
  <c r="CY2234" i="3"/>
  <c r="CZ2234" i="3"/>
  <c r="DB2234" i="3" s="1"/>
  <c r="DA2234" i="3"/>
  <c r="DC2234" i="3"/>
  <c r="A2235" i="3"/>
  <c r="CY2235" i="3"/>
  <c r="CZ2235" i="3"/>
  <c r="DB2235" i="3" s="1"/>
  <c r="DA2235" i="3"/>
  <c r="DC2235" i="3"/>
  <c r="A2236" i="3"/>
  <c r="CY2236" i="3"/>
  <c r="CZ2236" i="3"/>
  <c r="DA2236" i="3"/>
  <c r="DB2236" i="3"/>
  <c r="DC2236" i="3"/>
  <c r="A2237" i="3"/>
  <c r="CY2237" i="3"/>
  <c r="CZ2237" i="3"/>
  <c r="DA2237" i="3"/>
  <c r="DB2237" i="3"/>
  <c r="DC2237" i="3"/>
  <c r="A2238" i="3"/>
  <c r="CY2238" i="3"/>
  <c r="CZ2238" i="3"/>
  <c r="DB2238" i="3" s="1"/>
  <c r="DA2238" i="3"/>
  <c r="DC2238" i="3"/>
  <c r="A2239" i="3"/>
  <c r="CY2239" i="3"/>
  <c r="CZ2239" i="3"/>
  <c r="DB2239" i="3" s="1"/>
  <c r="DA2239" i="3"/>
  <c r="DC2239" i="3"/>
  <c r="A2240" i="3"/>
  <c r="CY2240" i="3"/>
  <c r="CZ2240" i="3"/>
  <c r="DA2240" i="3"/>
  <c r="DB2240" i="3"/>
  <c r="DC2240" i="3"/>
  <c r="A2241" i="3"/>
  <c r="CY2241" i="3"/>
  <c r="CZ2241" i="3"/>
  <c r="DA2241" i="3"/>
  <c r="DB2241" i="3"/>
  <c r="DC2241" i="3"/>
  <c r="A2242" i="3"/>
  <c r="CY2242" i="3"/>
  <c r="CZ2242" i="3"/>
  <c r="DB2242" i="3" s="1"/>
  <c r="DA2242" i="3"/>
  <c r="DC2242" i="3"/>
  <c r="A2243" i="3"/>
  <c r="CY2243" i="3"/>
  <c r="CZ2243" i="3"/>
  <c r="DB2243" i="3" s="1"/>
  <c r="DA2243" i="3"/>
  <c r="DC2243" i="3"/>
  <c r="A2244" i="3"/>
  <c r="CY2244" i="3"/>
  <c r="CZ2244" i="3"/>
  <c r="DA2244" i="3"/>
  <c r="DB2244" i="3"/>
  <c r="DC2244" i="3"/>
  <c r="A2245" i="3"/>
  <c r="CY2245" i="3"/>
  <c r="CZ2245" i="3"/>
  <c r="DA2245" i="3"/>
  <c r="DB2245" i="3"/>
  <c r="DC2245" i="3"/>
  <c r="A2246" i="3"/>
  <c r="CY2246" i="3"/>
  <c r="CZ2246" i="3"/>
  <c r="DB2246" i="3" s="1"/>
  <c r="DA2246" i="3"/>
  <c r="DC2246" i="3"/>
  <c r="A2247" i="3"/>
  <c r="CY2247" i="3"/>
  <c r="CZ2247" i="3"/>
  <c r="DB2247" i="3" s="1"/>
  <c r="DA2247" i="3"/>
  <c r="DC2247" i="3"/>
  <c r="A2248" i="3"/>
  <c r="CY2248" i="3"/>
  <c r="CZ2248" i="3"/>
  <c r="DA2248" i="3"/>
  <c r="DB2248" i="3"/>
  <c r="DC2248" i="3"/>
  <c r="A2249" i="3"/>
  <c r="CY2249" i="3"/>
  <c r="CZ2249" i="3"/>
  <c r="DA2249" i="3"/>
  <c r="DB2249" i="3"/>
  <c r="DC2249" i="3"/>
  <c r="A2250" i="3"/>
  <c r="CY2250" i="3"/>
  <c r="CZ2250" i="3"/>
  <c r="DB2250" i="3" s="1"/>
  <c r="DA2250" i="3"/>
  <c r="DC2250" i="3"/>
  <c r="A2251" i="3"/>
  <c r="CY2251" i="3"/>
  <c r="CZ2251" i="3"/>
  <c r="DB2251" i="3" s="1"/>
  <c r="DA2251" i="3"/>
  <c r="DC2251" i="3"/>
  <c r="A2252" i="3"/>
  <c r="CY2252" i="3"/>
  <c r="CZ2252" i="3"/>
  <c r="DA2252" i="3"/>
  <c r="DB2252" i="3"/>
  <c r="DC2252" i="3"/>
  <c r="A2253" i="3"/>
  <c r="CY2253" i="3"/>
  <c r="CZ2253" i="3"/>
  <c r="DA2253" i="3"/>
  <c r="DB2253" i="3"/>
  <c r="DC2253" i="3"/>
  <c r="A2254" i="3"/>
  <c r="CY2254" i="3"/>
  <c r="CZ2254" i="3"/>
  <c r="DB2254" i="3" s="1"/>
  <c r="DA2254" i="3"/>
  <c r="DC2254" i="3"/>
  <c r="A2255" i="3"/>
  <c r="CY2255" i="3"/>
  <c r="CZ2255" i="3"/>
  <c r="DB2255" i="3" s="1"/>
  <c r="DA2255" i="3"/>
  <c r="DC2255" i="3"/>
  <c r="A2256" i="3"/>
  <c r="CY2256" i="3"/>
  <c r="CZ2256" i="3"/>
  <c r="DA2256" i="3"/>
  <c r="DB2256" i="3"/>
  <c r="DC2256" i="3"/>
  <c r="A2257" i="3"/>
  <c r="CY2257" i="3"/>
  <c r="CZ2257" i="3"/>
  <c r="DA2257" i="3"/>
  <c r="DB2257" i="3"/>
  <c r="DC2257" i="3"/>
  <c r="A2258" i="3"/>
  <c r="CY2258" i="3"/>
  <c r="CZ2258" i="3"/>
  <c r="DB2258" i="3" s="1"/>
  <c r="DA2258" i="3"/>
  <c r="DC2258" i="3"/>
  <c r="A2259" i="3"/>
  <c r="CY2259" i="3"/>
  <c r="CZ2259" i="3"/>
  <c r="DB2259" i="3" s="1"/>
  <c r="DA2259" i="3"/>
  <c r="DC2259" i="3"/>
  <c r="A2260" i="3"/>
  <c r="CY2260" i="3"/>
  <c r="CZ2260" i="3"/>
  <c r="DA2260" i="3"/>
  <c r="DB2260" i="3"/>
  <c r="DC2260" i="3"/>
  <c r="A2261" i="3"/>
  <c r="CY2261" i="3"/>
  <c r="CZ2261" i="3"/>
  <c r="DA2261" i="3"/>
  <c r="DB2261" i="3"/>
  <c r="DC2261" i="3"/>
  <c r="A2262" i="3"/>
  <c r="CY2262" i="3"/>
  <c r="CZ2262" i="3"/>
  <c r="DB2262" i="3" s="1"/>
  <c r="DA2262" i="3"/>
  <c r="DC2262" i="3"/>
  <c r="A2263" i="3"/>
  <c r="CY2263" i="3"/>
  <c r="CZ2263" i="3"/>
  <c r="DB2263" i="3" s="1"/>
  <c r="DA2263" i="3"/>
  <c r="DC2263" i="3"/>
  <c r="A2264" i="3"/>
  <c r="CY2264" i="3"/>
  <c r="CZ2264" i="3"/>
  <c r="DA2264" i="3"/>
  <c r="DB2264" i="3"/>
  <c r="DC2264" i="3"/>
  <c r="A2265" i="3"/>
  <c r="CY2265" i="3"/>
  <c r="CZ2265" i="3"/>
  <c r="DA2265" i="3"/>
  <c r="DB2265" i="3"/>
  <c r="DC2265" i="3"/>
  <c r="A2266" i="3"/>
  <c r="CY2266" i="3"/>
  <c r="CZ2266" i="3"/>
  <c r="DB2266" i="3" s="1"/>
  <c r="DA2266" i="3"/>
  <c r="DC2266" i="3"/>
  <c r="A2267" i="3"/>
  <c r="CY2267" i="3"/>
  <c r="CZ2267" i="3"/>
  <c r="DB2267" i="3" s="1"/>
  <c r="DA2267" i="3"/>
  <c r="DC2267" i="3"/>
  <c r="A2268" i="3"/>
  <c r="CY2268" i="3"/>
  <c r="CZ2268" i="3"/>
  <c r="DA2268" i="3"/>
  <c r="DB2268" i="3"/>
  <c r="DC2268" i="3"/>
  <c r="A2269" i="3"/>
  <c r="CY2269" i="3"/>
  <c r="CZ2269" i="3"/>
  <c r="DA2269" i="3"/>
  <c r="DB2269" i="3"/>
  <c r="DC2269" i="3"/>
  <c r="A2270" i="3"/>
  <c r="CY2270" i="3"/>
  <c r="CZ2270" i="3"/>
  <c r="DB2270" i="3" s="1"/>
  <c r="DA2270" i="3"/>
  <c r="DC2270" i="3"/>
  <c r="A2271" i="3"/>
  <c r="CY2271" i="3"/>
  <c r="CZ2271" i="3"/>
  <c r="DB2271" i="3" s="1"/>
  <c r="DA2271" i="3"/>
  <c r="DC2271" i="3"/>
  <c r="A2272" i="3"/>
  <c r="CY2272" i="3"/>
  <c r="CZ2272" i="3"/>
  <c r="DA2272" i="3"/>
  <c r="DB2272" i="3"/>
  <c r="DC2272" i="3"/>
  <c r="A2273" i="3"/>
  <c r="CY2273" i="3"/>
  <c r="CZ2273" i="3"/>
  <c r="DA2273" i="3"/>
  <c r="DB2273" i="3"/>
  <c r="DC2273" i="3"/>
  <c r="A2274" i="3"/>
  <c r="CY2274" i="3"/>
  <c r="CZ2274" i="3"/>
  <c r="DB2274" i="3" s="1"/>
  <c r="DA2274" i="3"/>
  <c r="DC2274" i="3"/>
  <c r="A2275" i="3"/>
  <c r="CY2275" i="3"/>
  <c r="CZ2275" i="3"/>
  <c r="DB2275" i="3" s="1"/>
  <c r="DA2275" i="3"/>
  <c r="DC2275" i="3"/>
  <c r="A2276" i="3"/>
  <c r="CY2276" i="3"/>
  <c r="CZ2276" i="3"/>
  <c r="DA2276" i="3"/>
  <c r="DB2276" i="3"/>
  <c r="DC2276" i="3"/>
  <c r="A2277" i="3"/>
  <c r="CY2277" i="3"/>
  <c r="CZ2277" i="3"/>
  <c r="DA2277" i="3"/>
  <c r="DB2277" i="3"/>
  <c r="DC2277" i="3"/>
  <c r="A2278" i="3"/>
  <c r="CY2278" i="3"/>
  <c r="CZ2278" i="3"/>
  <c r="DB2278" i="3" s="1"/>
  <c r="DA2278" i="3"/>
  <c r="DC2278" i="3"/>
  <c r="A2279" i="3"/>
  <c r="CY2279" i="3"/>
  <c r="CZ2279" i="3"/>
  <c r="DB2279" i="3" s="1"/>
  <c r="DA2279" i="3"/>
  <c r="DC2279" i="3"/>
  <c r="A2280" i="3"/>
  <c r="CY2280" i="3"/>
  <c r="CZ2280" i="3"/>
  <c r="DA2280" i="3"/>
  <c r="DB2280" i="3"/>
  <c r="DC2280" i="3"/>
  <c r="A2281" i="3"/>
  <c r="CY2281" i="3"/>
  <c r="CZ2281" i="3"/>
  <c r="DA2281" i="3"/>
  <c r="DB2281" i="3"/>
  <c r="DC2281" i="3"/>
  <c r="A2282" i="3"/>
  <c r="CY2282" i="3"/>
  <c r="CZ2282" i="3"/>
  <c r="DB2282" i="3" s="1"/>
  <c r="DA2282" i="3"/>
  <c r="DC2282" i="3"/>
  <c r="A2283" i="3"/>
  <c r="CY2283" i="3"/>
  <c r="CZ2283" i="3"/>
  <c r="DB2283" i="3" s="1"/>
  <c r="DA2283" i="3"/>
  <c r="DC2283" i="3"/>
  <c r="A2284" i="3"/>
  <c r="CY2284" i="3"/>
  <c r="CZ2284" i="3"/>
  <c r="DA2284" i="3"/>
  <c r="DB2284" i="3"/>
  <c r="DC2284" i="3"/>
  <c r="A2285" i="3"/>
  <c r="CY2285" i="3"/>
  <c r="CZ2285" i="3"/>
  <c r="DA2285" i="3"/>
  <c r="DB2285" i="3"/>
  <c r="DC2285" i="3"/>
  <c r="A2286" i="3"/>
  <c r="CY2286" i="3"/>
  <c r="CZ2286" i="3"/>
  <c r="DB2286" i="3" s="1"/>
  <c r="DA2286" i="3"/>
  <c r="DC2286" i="3"/>
  <c r="A2287" i="3"/>
  <c r="CY2287" i="3"/>
  <c r="CZ2287" i="3"/>
  <c r="DB2287" i="3" s="1"/>
  <c r="DA2287" i="3"/>
  <c r="DC2287" i="3"/>
  <c r="A2288" i="3"/>
  <c r="CY2288" i="3"/>
  <c r="CZ2288" i="3"/>
  <c r="DA2288" i="3"/>
  <c r="DB2288" i="3"/>
  <c r="DC2288" i="3"/>
  <c r="A2289" i="3"/>
  <c r="CY2289" i="3"/>
  <c r="CZ2289" i="3"/>
  <c r="DA2289" i="3"/>
  <c r="DB2289" i="3"/>
  <c r="DC2289" i="3"/>
  <c r="A2290" i="3"/>
  <c r="CY2290" i="3"/>
  <c r="CZ2290" i="3"/>
  <c r="DB2290" i="3" s="1"/>
  <c r="DA2290" i="3"/>
  <c r="DC2290" i="3"/>
  <c r="A2291" i="3"/>
  <c r="CY2291" i="3"/>
  <c r="CZ2291" i="3"/>
  <c r="DB2291" i="3" s="1"/>
  <c r="DA2291" i="3"/>
  <c r="DC2291" i="3"/>
  <c r="A2292" i="3"/>
  <c r="CY2292" i="3"/>
  <c r="CZ2292" i="3"/>
  <c r="DA2292" i="3"/>
  <c r="DB2292" i="3"/>
  <c r="DC2292" i="3"/>
  <c r="A2293" i="3"/>
  <c r="CY2293" i="3"/>
  <c r="CZ2293" i="3"/>
  <c r="DA2293" i="3"/>
  <c r="DB2293" i="3"/>
  <c r="DC2293" i="3"/>
  <c r="A2294" i="3"/>
  <c r="CY2294" i="3"/>
  <c r="CZ2294" i="3"/>
  <c r="DB2294" i="3" s="1"/>
  <c r="DA2294" i="3"/>
  <c r="DC2294" i="3"/>
  <c r="A2295" i="3"/>
  <c r="CY2295" i="3"/>
  <c r="CZ2295" i="3"/>
  <c r="DB2295" i="3" s="1"/>
  <c r="DA2295" i="3"/>
  <c r="DC2295" i="3"/>
  <c r="A2296" i="3"/>
  <c r="CY2296" i="3"/>
  <c r="CZ2296" i="3"/>
  <c r="DA2296" i="3"/>
  <c r="DB2296" i="3"/>
  <c r="DC2296" i="3"/>
  <c r="A2297" i="3"/>
  <c r="CY2297" i="3"/>
  <c r="CZ2297" i="3"/>
  <c r="DA2297" i="3"/>
  <c r="DB2297" i="3"/>
  <c r="DC2297" i="3"/>
  <c r="A2298" i="3"/>
  <c r="CY2298" i="3"/>
  <c r="CZ2298" i="3"/>
  <c r="DB2298" i="3" s="1"/>
  <c r="DA2298" i="3"/>
  <c r="DC2298" i="3"/>
  <c r="A2299" i="3"/>
  <c r="CY2299" i="3"/>
  <c r="CZ2299" i="3"/>
  <c r="DB2299" i="3" s="1"/>
  <c r="DA2299" i="3"/>
  <c r="DC2299" i="3"/>
  <c r="A2300" i="3"/>
  <c r="CY2300" i="3"/>
  <c r="CZ2300" i="3"/>
  <c r="DA2300" i="3"/>
  <c r="DB2300" i="3"/>
  <c r="DC2300" i="3"/>
  <c r="A2301" i="3"/>
  <c r="CY2301" i="3"/>
  <c r="CZ2301" i="3"/>
  <c r="DA2301" i="3"/>
  <c r="DB2301" i="3"/>
  <c r="DC2301" i="3"/>
  <c r="A2302" i="3"/>
  <c r="CY2302" i="3"/>
  <c r="CZ2302" i="3"/>
  <c r="DB2302" i="3" s="1"/>
  <c r="DA2302" i="3"/>
  <c r="DC2302" i="3"/>
  <c r="A2303" i="3"/>
  <c r="CY2303" i="3"/>
  <c r="CZ2303" i="3"/>
  <c r="DB2303" i="3" s="1"/>
  <c r="DA2303" i="3"/>
  <c r="DC2303" i="3"/>
  <c r="A2304" i="3"/>
  <c r="CY2304" i="3"/>
  <c r="CZ2304" i="3"/>
  <c r="DA2304" i="3"/>
  <c r="DB2304" i="3"/>
  <c r="DC2304" i="3"/>
  <c r="A2305" i="3"/>
  <c r="CY2305" i="3"/>
  <c r="CZ2305" i="3"/>
  <c r="DA2305" i="3"/>
  <c r="DB2305" i="3"/>
  <c r="DC2305" i="3"/>
  <c r="A2306" i="3"/>
  <c r="CY2306" i="3"/>
  <c r="CZ2306" i="3"/>
  <c r="DB2306" i="3" s="1"/>
  <c r="DA2306" i="3"/>
  <c r="DC2306" i="3"/>
  <c r="A2307" i="3"/>
  <c r="CY2307" i="3"/>
  <c r="CZ2307" i="3"/>
  <c r="DB2307" i="3" s="1"/>
  <c r="DA2307" i="3"/>
  <c r="DC2307" i="3"/>
  <c r="A2308" i="3"/>
  <c r="CY2308" i="3"/>
  <c r="CZ2308" i="3"/>
  <c r="DA2308" i="3"/>
  <c r="DB2308" i="3"/>
  <c r="DC2308" i="3"/>
  <c r="A2309" i="3"/>
  <c r="CY2309" i="3"/>
  <c r="CZ2309" i="3"/>
  <c r="DA2309" i="3"/>
  <c r="DB2309" i="3"/>
  <c r="DC2309" i="3"/>
  <c r="A2310" i="3"/>
  <c r="CY2310" i="3"/>
  <c r="CZ2310" i="3"/>
  <c r="DB2310" i="3" s="1"/>
  <c r="DA2310" i="3"/>
  <c r="DC2310" i="3"/>
  <c r="A2311" i="3"/>
  <c r="CY2311" i="3"/>
  <c r="CZ2311" i="3"/>
  <c r="DB2311" i="3" s="1"/>
  <c r="DA2311" i="3"/>
  <c r="DC2311" i="3"/>
  <c r="A2312" i="3"/>
  <c r="CY2312" i="3"/>
  <c r="CZ2312" i="3"/>
  <c r="DA2312" i="3"/>
  <c r="DB2312" i="3"/>
  <c r="DC2312" i="3"/>
  <c r="A2313" i="3"/>
  <c r="CY2313" i="3"/>
  <c r="CZ2313" i="3"/>
  <c r="DA2313" i="3"/>
  <c r="DB2313" i="3"/>
  <c r="DC2313" i="3"/>
  <c r="A2314" i="3"/>
  <c r="CY2314" i="3"/>
  <c r="CZ2314" i="3"/>
  <c r="DB2314" i="3" s="1"/>
  <c r="DA2314" i="3"/>
  <c r="DC2314" i="3"/>
  <c r="A2315" i="3"/>
  <c r="CY2315" i="3"/>
  <c r="CZ2315" i="3"/>
  <c r="DB2315" i="3" s="1"/>
  <c r="DA2315" i="3"/>
  <c r="DC2315" i="3"/>
  <c r="A2316" i="3"/>
  <c r="CY2316" i="3"/>
  <c r="CZ2316" i="3"/>
  <c r="DA2316" i="3"/>
  <c r="DB2316" i="3"/>
  <c r="DC2316" i="3"/>
  <c r="A2317" i="3"/>
  <c r="CY2317" i="3"/>
  <c r="CZ2317" i="3"/>
  <c r="DA2317" i="3"/>
  <c r="DB2317" i="3"/>
  <c r="DC2317" i="3"/>
  <c r="A2318" i="3"/>
  <c r="CY2318" i="3"/>
  <c r="CZ2318" i="3"/>
  <c r="DB2318" i="3" s="1"/>
  <c r="DA2318" i="3"/>
  <c r="DC2318" i="3"/>
  <c r="A2319" i="3"/>
  <c r="CY2319" i="3"/>
  <c r="CZ2319" i="3"/>
  <c r="DB2319" i="3" s="1"/>
  <c r="DA2319" i="3"/>
  <c r="DC2319" i="3"/>
  <c r="A2320" i="3"/>
  <c r="CY2320" i="3"/>
  <c r="CZ2320" i="3"/>
  <c r="DA2320" i="3"/>
  <c r="DB2320" i="3"/>
  <c r="DC2320" i="3"/>
  <c r="A2321" i="3"/>
  <c r="CY2321" i="3"/>
  <c r="CZ2321" i="3"/>
  <c r="DA2321" i="3"/>
  <c r="DB2321" i="3"/>
  <c r="DC2321" i="3"/>
  <c r="A2322" i="3"/>
  <c r="CY2322" i="3"/>
  <c r="CZ2322" i="3"/>
  <c r="DB2322" i="3" s="1"/>
  <c r="DA2322" i="3"/>
  <c r="DC2322" i="3"/>
  <c r="A2323" i="3"/>
  <c r="CY2323" i="3"/>
  <c r="CZ2323" i="3"/>
  <c r="DB2323" i="3" s="1"/>
  <c r="DA2323" i="3"/>
  <c r="DC2323" i="3"/>
  <c r="A2324" i="3"/>
  <c r="CY2324" i="3"/>
  <c r="CZ2324" i="3"/>
  <c r="DA2324" i="3"/>
  <c r="DB2324" i="3"/>
  <c r="DC2324" i="3"/>
  <c r="A2325" i="3"/>
  <c r="CY2325" i="3"/>
  <c r="CZ2325" i="3"/>
  <c r="DA2325" i="3"/>
  <c r="DB2325" i="3"/>
  <c r="DC2325" i="3"/>
  <c r="A2326" i="3"/>
  <c r="CY2326" i="3"/>
  <c r="CZ2326" i="3"/>
  <c r="DB2326" i="3" s="1"/>
  <c r="DA2326" i="3"/>
  <c r="DC2326" i="3"/>
  <c r="A2327" i="3"/>
  <c r="CY2327" i="3"/>
  <c r="CZ2327" i="3"/>
  <c r="DB2327" i="3" s="1"/>
  <c r="DA2327" i="3"/>
  <c r="DC2327" i="3"/>
  <c r="A2328" i="3"/>
  <c r="CY2328" i="3"/>
  <c r="CZ2328" i="3"/>
  <c r="DA2328" i="3"/>
  <c r="DB2328" i="3"/>
  <c r="DC2328" i="3"/>
  <c r="A2329" i="3"/>
  <c r="CY2329" i="3"/>
  <c r="CZ2329" i="3"/>
  <c r="DA2329" i="3"/>
  <c r="DB2329" i="3"/>
  <c r="DC2329" i="3"/>
  <c r="A2330" i="3"/>
  <c r="CY2330" i="3"/>
  <c r="CZ2330" i="3"/>
  <c r="DB2330" i="3" s="1"/>
  <c r="DA2330" i="3"/>
  <c r="DC2330" i="3"/>
  <c r="A2331" i="3"/>
  <c r="CY2331" i="3"/>
  <c r="CZ2331" i="3"/>
  <c r="DB2331" i="3" s="1"/>
  <c r="DA2331" i="3"/>
  <c r="DC2331" i="3"/>
  <c r="A2332" i="3"/>
  <c r="CY2332" i="3"/>
  <c r="CZ2332" i="3"/>
  <c r="DA2332" i="3"/>
  <c r="DB2332" i="3"/>
  <c r="DC2332" i="3"/>
  <c r="A2333" i="3"/>
  <c r="CY2333" i="3"/>
  <c r="CZ2333" i="3"/>
  <c r="DA2333" i="3"/>
  <c r="DB2333" i="3"/>
  <c r="DC2333" i="3"/>
  <c r="A2334" i="3"/>
  <c r="CY2334" i="3"/>
  <c r="CZ2334" i="3"/>
  <c r="DB2334" i="3" s="1"/>
  <c r="DA2334" i="3"/>
  <c r="DC2334" i="3"/>
  <c r="A2335" i="3"/>
  <c r="CY2335" i="3"/>
  <c r="CZ2335" i="3"/>
  <c r="DB2335" i="3" s="1"/>
  <c r="DA2335" i="3"/>
  <c r="DC2335" i="3"/>
  <c r="A2336" i="3"/>
  <c r="CY2336" i="3"/>
  <c r="CZ2336" i="3"/>
  <c r="DA2336" i="3"/>
  <c r="DB2336" i="3"/>
  <c r="DC2336" i="3"/>
  <c r="A2337" i="3"/>
  <c r="CY2337" i="3"/>
  <c r="CZ2337" i="3"/>
  <c r="DA2337" i="3"/>
  <c r="DB2337" i="3"/>
  <c r="DC2337" i="3"/>
  <c r="A2338" i="3"/>
  <c r="CY2338" i="3"/>
  <c r="CZ2338" i="3"/>
  <c r="DB2338" i="3" s="1"/>
  <c r="DA2338" i="3"/>
  <c r="DC2338" i="3"/>
  <c r="A2339" i="3"/>
  <c r="CY2339" i="3"/>
  <c r="CZ2339" i="3"/>
  <c r="DB2339" i="3" s="1"/>
  <c r="DA2339" i="3"/>
  <c r="DC2339" i="3"/>
  <c r="A2340" i="3"/>
  <c r="CY2340" i="3"/>
  <c r="CZ2340" i="3"/>
  <c r="DA2340" i="3"/>
  <c r="DB2340" i="3"/>
  <c r="DC2340" i="3"/>
  <c r="A2341" i="3"/>
  <c r="CX2341" i="3"/>
  <c r="CY2341" i="3"/>
  <c r="CZ2341" i="3"/>
  <c r="DA2341" i="3"/>
  <c r="DB2341" i="3"/>
  <c r="DC2341" i="3"/>
  <c r="A2342" i="3"/>
  <c r="CX2342" i="3"/>
  <c r="CY2342" i="3"/>
  <c r="CZ2342" i="3"/>
  <c r="DB2342" i="3" s="1"/>
  <c r="DA2342" i="3"/>
  <c r="DC2342" i="3"/>
  <c r="A2343" i="3"/>
  <c r="CX2343" i="3"/>
  <c r="CY2343" i="3"/>
  <c r="CZ2343" i="3"/>
  <c r="DB2343" i="3" s="1"/>
  <c r="DA2343" i="3"/>
  <c r="DC2343" i="3"/>
  <c r="A2344" i="3"/>
  <c r="CX2344" i="3"/>
  <c r="CY2344" i="3"/>
  <c r="CZ2344" i="3"/>
  <c r="DA2344" i="3"/>
  <c r="DB2344" i="3"/>
  <c r="DC2344" i="3"/>
  <c r="A2345" i="3"/>
  <c r="CX2345" i="3"/>
  <c r="CY2345" i="3"/>
  <c r="CZ2345" i="3"/>
  <c r="DA2345" i="3"/>
  <c r="DB2345" i="3"/>
  <c r="DC2345" i="3"/>
  <c r="A2346" i="3"/>
  <c r="CX2346" i="3"/>
  <c r="CY2346" i="3"/>
  <c r="CZ2346" i="3"/>
  <c r="DB2346" i="3" s="1"/>
  <c r="DA2346" i="3"/>
  <c r="DC2346" i="3"/>
  <c r="A2347" i="3"/>
  <c r="CX2347" i="3"/>
  <c r="CY2347" i="3"/>
  <c r="CZ2347" i="3"/>
  <c r="DB2347" i="3" s="1"/>
  <c r="DA2347" i="3"/>
  <c r="DC2347" i="3"/>
  <c r="A2348" i="3"/>
  <c r="CX2348" i="3"/>
  <c r="CY2348" i="3"/>
  <c r="CZ2348" i="3"/>
  <c r="DA2348" i="3"/>
  <c r="DB2348" i="3"/>
  <c r="DC2348" i="3"/>
  <c r="A2349" i="3"/>
  <c r="CX2349" i="3"/>
  <c r="CY2349" i="3"/>
  <c r="CZ2349" i="3"/>
  <c r="DA2349" i="3"/>
  <c r="DB2349" i="3"/>
  <c r="DC2349" i="3"/>
  <c r="A2350" i="3"/>
  <c r="CX2350" i="3"/>
  <c r="CY2350" i="3"/>
  <c r="CZ2350" i="3"/>
  <c r="DB2350" i="3" s="1"/>
  <c r="DA2350" i="3"/>
  <c r="DC2350" i="3"/>
  <c r="A2351" i="3"/>
  <c r="CX2351" i="3"/>
  <c r="CY2351" i="3"/>
  <c r="CZ2351" i="3"/>
  <c r="DB2351" i="3" s="1"/>
  <c r="DA2351" i="3"/>
  <c r="DC2351" i="3"/>
  <c r="A2352" i="3"/>
  <c r="CX2352" i="3"/>
  <c r="CY2352" i="3"/>
  <c r="CZ2352" i="3"/>
  <c r="DA2352" i="3"/>
  <c r="DB2352" i="3"/>
  <c r="DC2352" i="3"/>
  <c r="A2353" i="3"/>
  <c r="CX2353" i="3"/>
  <c r="CY2353" i="3"/>
  <c r="CZ2353" i="3"/>
  <c r="DA2353" i="3"/>
  <c r="DB2353" i="3"/>
  <c r="DC2353" i="3"/>
  <c r="A2354" i="3"/>
  <c r="CX2354" i="3"/>
  <c r="CY2354" i="3"/>
  <c r="CZ2354" i="3"/>
  <c r="DB2354" i="3" s="1"/>
  <c r="DA2354" i="3"/>
  <c r="DC2354" i="3"/>
  <c r="A2355" i="3"/>
  <c r="CX2355" i="3"/>
  <c r="CY2355" i="3"/>
  <c r="CZ2355" i="3"/>
  <c r="DB2355" i="3" s="1"/>
  <c r="DA2355" i="3"/>
  <c r="DC2355" i="3"/>
  <c r="A2356" i="3"/>
  <c r="CX2356" i="3"/>
  <c r="CY2356" i="3"/>
  <c r="CZ2356" i="3"/>
  <c r="DA2356" i="3"/>
  <c r="DB2356" i="3"/>
  <c r="DC2356" i="3"/>
  <c r="A2357" i="3"/>
  <c r="CX2357" i="3"/>
  <c r="CY2357" i="3"/>
  <c r="CZ2357" i="3"/>
  <c r="DA2357" i="3"/>
  <c r="DB2357" i="3"/>
  <c r="DC2357" i="3"/>
  <c r="A2358" i="3"/>
  <c r="CX2358" i="3"/>
  <c r="CY2358" i="3"/>
  <c r="CZ2358" i="3"/>
  <c r="DB2358" i="3" s="1"/>
  <c r="DA2358" i="3"/>
  <c r="DC2358" i="3"/>
  <c r="A2359" i="3"/>
  <c r="CX2359" i="3"/>
  <c r="CY2359" i="3"/>
  <c r="CZ2359" i="3"/>
  <c r="DB2359" i="3" s="1"/>
  <c r="DA2359" i="3"/>
  <c r="DC2359" i="3"/>
  <c r="A2360" i="3"/>
  <c r="CX2360" i="3"/>
  <c r="CY2360" i="3"/>
  <c r="CZ2360" i="3"/>
  <c r="DA2360" i="3"/>
  <c r="DB2360" i="3"/>
  <c r="DC2360" i="3"/>
  <c r="A2361" i="3"/>
  <c r="CX2361" i="3"/>
  <c r="CY2361" i="3"/>
  <c r="CZ2361" i="3"/>
  <c r="DA2361" i="3"/>
  <c r="DB2361" i="3"/>
  <c r="DC2361" i="3"/>
  <c r="A2362" i="3"/>
  <c r="CX2362" i="3"/>
  <c r="CY2362" i="3"/>
  <c r="CZ2362" i="3"/>
  <c r="DB2362" i="3" s="1"/>
  <c r="DA2362" i="3"/>
  <c r="DC2362" i="3"/>
  <c r="A2363" i="3"/>
  <c r="CY2363" i="3"/>
  <c r="CZ2363" i="3"/>
  <c r="DB2363" i="3" s="1"/>
  <c r="DA2363" i="3"/>
  <c r="DC2363" i="3"/>
  <c r="A2364" i="3"/>
  <c r="CY2364" i="3"/>
  <c r="CZ2364" i="3"/>
  <c r="DA2364" i="3"/>
  <c r="DB2364" i="3"/>
  <c r="DC2364" i="3"/>
  <c r="A2365" i="3"/>
  <c r="CY2365" i="3"/>
  <c r="CZ2365" i="3"/>
  <c r="DA2365" i="3"/>
  <c r="DB2365" i="3"/>
  <c r="DC2365" i="3"/>
  <c r="A2366" i="3"/>
  <c r="CY2366" i="3"/>
  <c r="CZ2366" i="3"/>
  <c r="DB2366" i="3" s="1"/>
  <c r="DA2366" i="3"/>
  <c r="DC2366" i="3"/>
  <c r="A2367" i="3"/>
  <c r="CY2367" i="3"/>
  <c r="CZ2367" i="3"/>
  <c r="DB2367" i="3" s="1"/>
  <c r="DA2367" i="3"/>
  <c r="DC2367" i="3"/>
  <c r="A2368" i="3"/>
  <c r="CY2368" i="3"/>
  <c r="CZ2368" i="3"/>
  <c r="DA2368" i="3"/>
  <c r="DB2368" i="3"/>
  <c r="DC2368" i="3"/>
  <c r="A2369" i="3"/>
  <c r="CY2369" i="3"/>
  <c r="CZ2369" i="3"/>
  <c r="DA2369" i="3"/>
  <c r="DB2369" i="3"/>
  <c r="DC2369" i="3"/>
  <c r="A2370" i="3"/>
  <c r="CY2370" i="3"/>
  <c r="CZ2370" i="3"/>
  <c r="DB2370" i="3" s="1"/>
  <c r="DA2370" i="3"/>
  <c r="DC2370" i="3"/>
  <c r="A2371" i="3"/>
  <c r="CY2371" i="3"/>
  <c r="CZ2371" i="3"/>
  <c r="DB2371" i="3" s="1"/>
  <c r="DA2371" i="3"/>
  <c r="DC2371" i="3"/>
  <c r="A2372" i="3"/>
  <c r="CY2372" i="3"/>
  <c r="CZ2372" i="3"/>
  <c r="DA2372" i="3"/>
  <c r="DB2372" i="3"/>
  <c r="DC2372" i="3"/>
  <c r="A2373" i="3"/>
  <c r="CY2373" i="3"/>
  <c r="CZ2373" i="3"/>
  <c r="DA2373" i="3"/>
  <c r="DB2373" i="3"/>
  <c r="DC2373" i="3"/>
  <c r="A2374" i="3"/>
  <c r="CY2374" i="3"/>
  <c r="CZ2374" i="3"/>
  <c r="DB2374" i="3" s="1"/>
  <c r="DA2374" i="3"/>
  <c r="DC2374" i="3"/>
  <c r="A2375" i="3"/>
  <c r="CY2375" i="3"/>
  <c r="CZ2375" i="3"/>
  <c r="DB2375" i="3" s="1"/>
  <c r="DA2375" i="3"/>
  <c r="DC2375" i="3"/>
  <c r="A2376" i="3"/>
  <c r="CY2376" i="3"/>
  <c r="CZ2376" i="3"/>
  <c r="DA2376" i="3"/>
  <c r="DB2376" i="3"/>
  <c r="DC2376" i="3"/>
  <c r="A2377" i="3"/>
  <c r="CY2377" i="3"/>
  <c r="CZ2377" i="3"/>
  <c r="DA2377" i="3"/>
  <c r="DB2377" i="3"/>
  <c r="DC2377" i="3"/>
  <c r="A2378" i="3"/>
  <c r="CY2378" i="3"/>
  <c r="CZ2378" i="3"/>
  <c r="DB2378" i="3" s="1"/>
  <c r="DA2378" i="3"/>
  <c r="DC2378" i="3"/>
  <c r="A2379" i="3"/>
  <c r="CY2379" i="3"/>
  <c r="CZ2379" i="3"/>
  <c r="DB2379" i="3" s="1"/>
  <c r="DA2379" i="3"/>
  <c r="DC2379" i="3"/>
  <c r="A2380" i="3"/>
  <c r="CY2380" i="3"/>
  <c r="CZ2380" i="3"/>
  <c r="DA2380" i="3"/>
  <c r="DB2380" i="3"/>
  <c r="DC2380" i="3"/>
  <c r="A2381" i="3"/>
  <c r="CY2381" i="3"/>
  <c r="CZ2381" i="3"/>
  <c r="DA2381" i="3"/>
  <c r="DB2381" i="3"/>
  <c r="DC2381" i="3"/>
  <c r="A2382" i="3"/>
  <c r="CY2382" i="3"/>
  <c r="CZ2382" i="3"/>
  <c r="DB2382" i="3" s="1"/>
  <c r="DA2382" i="3"/>
  <c r="DC2382" i="3"/>
  <c r="A2383" i="3"/>
  <c r="CY2383" i="3"/>
  <c r="CZ2383" i="3"/>
  <c r="DB2383" i="3" s="1"/>
  <c r="DA2383" i="3"/>
  <c r="DC2383" i="3"/>
  <c r="A2384" i="3"/>
  <c r="CY2384" i="3"/>
  <c r="CZ2384" i="3"/>
  <c r="DA2384" i="3"/>
  <c r="DB2384" i="3"/>
  <c r="DC2384" i="3"/>
  <c r="A2385" i="3"/>
  <c r="CY2385" i="3"/>
  <c r="CZ2385" i="3"/>
  <c r="DA2385" i="3"/>
  <c r="DB2385" i="3"/>
  <c r="DC2385" i="3"/>
  <c r="A2386" i="3"/>
  <c r="CY2386" i="3"/>
  <c r="CZ2386" i="3"/>
  <c r="DB2386" i="3" s="1"/>
  <c r="DA2386" i="3"/>
  <c r="DC2386" i="3"/>
  <c r="A2387" i="3"/>
  <c r="CY2387" i="3"/>
  <c r="CZ2387" i="3"/>
  <c r="DB2387" i="3" s="1"/>
  <c r="DA2387" i="3"/>
  <c r="DC2387" i="3"/>
  <c r="A2388" i="3"/>
  <c r="CY2388" i="3"/>
  <c r="CZ2388" i="3"/>
  <c r="DA2388" i="3"/>
  <c r="DB2388" i="3"/>
  <c r="DC2388" i="3"/>
  <c r="A2389" i="3"/>
  <c r="CY2389" i="3"/>
  <c r="CZ2389" i="3"/>
  <c r="DA2389" i="3"/>
  <c r="DB2389" i="3"/>
  <c r="DC2389" i="3"/>
  <c r="A2390" i="3"/>
  <c r="CY2390" i="3"/>
  <c r="CZ2390" i="3"/>
  <c r="DB2390" i="3" s="1"/>
  <c r="DA2390" i="3"/>
  <c r="DC2390" i="3"/>
  <c r="A2391" i="3"/>
  <c r="CY2391" i="3"/>
  <c r="CZ2391" i="3"/>
  <c r="DB2391" i="3" s="1"/>
  <c r="DA2391" i="3"/>
  <c r="DC2391" i="3"/>
  <c r="A2392" i="3"/>
  <c r="CY2392" i="3"/>
  <c r="CZ2392" i="3"/>
  <c r="DA2392" i="3"/>
  <c r="DB2392" i="3"/>
  <c r="DC2392" i="3"/>
  <c r="A2393" i="3"/>
  <c r="CY2393" i="3"/>
  <c r="CZ2393" i="3"/>
  <c r="DA2393" i="3"/>
  <c r="DB2393" i="3"/>
  <c r="DC2393" i="3"/>
  <c r="A2394" i="3"/>
  <c r="CY2394" i="3"/>
  <c r="CZ2394" i="3"/>
  <c r="DB2394" i="3" s="1"/>
  <c r="DA2394" i="3"/>
  <c r="DC2394" i="3"/>
  <c r="A2395" i="3"/>
  <c r="CY2395" i="3"/>
  <c r="CZ2395" i="3"/>
  <c r="DB2395" i="3" s="1"/>
  <c r="DA2395" i="3"/>
  <c r="DC2395" i="3"/>
  <c r="A2396" i="3"/>
  <c r="CY2396" i="3"/>
  <c r="CZ2396" i="3"/>
  <c r="DA2396" i="3"/>
  <c r="DB2396" i="3"/>
  <c r="DC2396" i="3"/>
  <c r="A2397" i="3"/>
  <c r="CY2397" i="3"/>
  <c r="CZ2397" i="3"/>
  <c r="DA2397" i="3"/>
  <c r="DB2397" i="3"/>
  <c r="DC2397" i="3"/>
  <c r="A2398" i="3"/>
  <c r="CY2398" i="3"/>
  <c r="CZ2398" i="3"/>
  <c r="DB2398" i="3" s="1"/>
  <c r="DA2398" i="3"/>
  <c r="DC2398" i="3"/>
  <c r="A2399" i="3"/>
  <c r="CY2399" i="3"/>
  <c r="CZ2399" i="3"/>
  <c r="DB2399" i="3" s="1"/>
  <c r="DA2399" i="3"/>
  <c r="DC2399" i="3"/>
  <c r="A2400" i="3"/>
  <c r="CY2400" i="3"/>
  <c r="CZ2400" i="3"/>
  <c r="DA2400" i="3"/>
  <c r="DB2400" i="3"/>
  <c r="DC2400" i="3"/>
  <c r="A2401" i="3"/>
  <c r="CY2401" i="3"/>
  <c r="CZ2401" i="3"/>
  <c r="DA2401" i="3"/>
  <c r="DB2401" i="3"/>
  <c r="DC2401" i="3"/>
  <c r="A2402" i="3"/>
  <c r="CY2402" i="3"/>
  <c r="CZ2402" i="3"/>
  <c r="DB2402" i="3" s="1"/>
  <c r="DA2402" i="3"/>
  <c r="DC2402" i="3"/>
  <c r="A2403" i="3"/>
  <c r="CY2403" i="3"/>
  <c r="CZ2403" i="3"/>
  <c r="DB2403" i="3" s="1"/>
  <c r="DA2403" i="3"/>
  <c r="DC2403" i="3"/>
  <c r="A2404" i="3"/>
  <c r="CY2404" i="3"/>
  <c r="CZ2404" i="3"/>
  <c r="DA2404" i="3"/>
  <c r="DB2404" i="3"/>
  <c r="DC2404" i="3"/>
  <c r="A2405" i="3"/>
  <c r="CY2405" i="3"/>
  <c r="CZ2405" i="3"/>
  <c r="DA2405" i="3"/>
  <c r="DB2405" i="3"/>
  <c r="DC2405" i="3"/>
  <c r="A2406" i="3"/>
  <c r="CY2406" i="3"/>
  <c r="CZ2406" i="3"/>
  <c r="DB2406" i="3" s="1"/>
  <c r="DA2406" i="3"/>
  <c r="DC2406" i="3"/>
  <c r="A2407" i="3"/>
  <c r="CY2407" i="3"/>
  <c r="CZ2407" i="3"/>
  <c r="DB2407" i="3" s="1"/>
  <c r="DA2407" i="3"/>
  <c r="DC2407" i="3"/>
  <c r="A2408" i="3"/>
  <c r="CY2408" i="3"/>
  <c r="CZ2408" i="3"/>
  <c r="DA2408" i="3"/>
  <c r="DB2408" i="3"/>
  <c r="DC2408" i="3"/>
  <c r="A2409" i="3"/>
  <c r="CY2409" i="3"/>
  <c r="CZ2409" i="3"/>
  <c r="DA2409" i="3"/>
  <c r="DB2409" i="3"/>
  <c r="DC2409" i="3"/>
  <c r="A2410" i="3"/>
  <c r="CY2410" i="3"/>
  <c r="CZ2410" i="3"/>
  <c r="DB2410" i="3" s="1"/>
  <c r="DA2410" i="3"/>
  <c r="DC2410" i="3"/>
  <c r="A2411" i="3"/>
  <c r="CY2411" i="3"/>
  <c r="CZ2411" i="3"/>
  <c r="DB2411" i="3" s="1"/>
  <c r="DA2411" i="3"/>
  <c r="DC2411" i="3"/>
  <c r="A2412" i="3"/>
  <c r="CY2412" i="3"/>
  <c r="CZ2412" i="3"/>
  <c r="DA2412" i="3"/>
  <c r="DB2412" i="3"/>
  <c r="DC2412" i="3"/>
  <c r="A2413" i="3"/>
  <c r="CY2413" i="3"/>
  <c r="CZ2413" i="3"/>
  <c r="DA2413" i="3"/>
  <c r="DB2413" i="3"/>
  <c r="DC2413" i="3"/>
  <c r="A2414" i="3"/>
  <c r="CY2414" i="3"/>
  <c r="CZ2414" i="3"/>
  <c r="DB2414" i="3" s="1"/>
  <c r="DA2414" i="3"/>
  <c r="DC2414" i="3"/>
  <c r="A2415" i="3"/>
  <c r="CY2415" i="3"/>
  <c r="CZ2415" i="3"/>
  <c r="DB2415" i="3" s="1"/>
  <c r="DA2415" i="3"/>
  <c r="DC2415" i="3"/>
  <c r="A2416" i="3"/>
  <c r="CY2416" i="3"/>
  <c r="CZ2416" i="3"/>
  <c r="DA2416" i="3"/>
  <c r="DB2416" i="3"/>
  <c r="DC2416" i="3"/>
  <c r="A2417" i="3"/>
  <c r="CY2417" i="3"/>
  <c r="CZ2417" i="3"/>
  <c r="DA2417" i="3"/>
  <c r="DB2417" i="3"/>
  <c r="DC2417" i="3"/>
  <c r="A2418" i="3"/>
  <c r="CY2418" i="3"/>
  <c r="CZ2418" i="3"/>
  <c r="DB2418" i="3" s="1"/>
  <c r="DA2418" i="3"/>
  <c r="DC2418" i="3"/>
  <c r="A2419" i="3"/>
  <c r="CY2419" i="3"/>
  <c r="CZ2419" i="3"/>
  <c r="DB2419" i="3" s="1"/>
  <c r="DA2419" i="3"/>
  <c r="DC2419" i="3"/>
  <c r="A2420" i="3"/>
  <c r="CY2420" i="3"/>
  <c r="CZ2420" i="3"/>
  <c r="DA2420" i="3"/>
  <c r="DB2420" i="3"/>
  <c r="DC2420" i="3"/>
  <c r="A2421" i="3"/>
  <c r="CY2421" i="3"/>
  <c r="CZ2421" i="3"/>
  <c r="DA2421" i="3"/>
  <c r="DB2421" i="3"/>
  <c r="DC2421" i="3"/>
  <c r="A2422" i="3"/>
  <c r="CY2422" i="3"/>
  <c r="CZ2422" i="3"/>
  <c r="DB2422" i="3" s="1"/>
  <c r="DA2422" i="3"/>
  <c r="DC2422" i="3"/>
  <c r="A2423" i="3"/>
  <c r="CY2423" i="3"/>
  <c r="CZ2423" i="3"/>
  <c r="DB2423" i="3" s="1"/>
  <c r="DA2423" i="3"/>
  <c r="DC2423" i="3"/>
  <c r="A2424" i="3"/>
  <c r="CY2424" i="3"/>
  <c r="CZ2424" i="3"/>
  <c r="DA2424" i="3"/>
  <c r="DB2424" i="3"/>
  <c r="DC2424" i="3"/>
  <c r="A2425" i="3"/>
  <c r="CY2425" i="3"/>
  <c r="CZ2425" i="3"/>
  <c r="DA2425" i="3"/>
  <c r="DB2425" i="3"/>
  <c r="DC2425" i="3"/>
  <c r="A2426" i="3"/>
  <c r="CY2426" i="3"/>
  <c r="CZ2426" i="3"/>
  <c r="DB2426" i="3" s="1"/>
  <c r="DA2426" i="3"/>
  <c r="DC2426" i="3"/>
  <c r="A2427" i="3"/>
  <c r="CY2427" i="3"/>
  <c r="CZ2427" i="3"/>
  <c r="DB2427" i="3" s="1"/>
  <c r="DA2427" i="3"/>
  <c r="DC2427" i="3"/>
  <c r="A2428" i="3"/>
  <c r="CY2428" i="3"/>
  <c r="CZ2428" i="3"/>
  <c r="DA2428" i="3"/>
  <c r="DB2428" i="3"/>
  <c r="DC2428" i="3"/>
  <c r="A2429" i="3"/>
  <c r="CY2429" i="3"/>
  <c r="CZ2429" i="3"/>
  <c r="DA2429" i="3"/>
  <c r="DB2429" i="3"/>
  <c r="DC2429" i="3"/>
  <c r="A2430" i="3"/>
  <c r="CY2430" i="3"/>
  <c r="CZ2430" i="3"/>
  <c r="DB2430" i="3" s="1"/>
  <c r="DA2430" i="3"/>
  <c r="DC2430" i="3"/>
  <c r="A2431" i="3"/>
  <c r="CY2431" i="3"/>
  <c r="CZ2431" i="3"/>
  <c r="DB2431" i="3" s="1"/>
  <c r="DA2431" i="3"/>
  <c r="DC2431" i="3"/>
  <c r="A2432" i="3"/>
  <c r="CY2432" i="3"/>
  <c r="CZ2432" i="3"/>
  <c r="DA2432" i="3"/>
  <c r="DB2432" i="3"/>
  <c r="DC2432" i="3"/>
  <c r="A2433" i="3"/>
  <c r="CY2433" i="3"/>
  <c r="CZ2433" i="3"/>
  <c r="DA2433" i="3"/>
  <c r="DB2433" i="3"/>
  <c r="DC2433" i="3"/>
  <c r="A2434" i="3"/>
  <c r="CY2434" i="3"/>
  <c r="CZ2434" i="3"/>
  <c r="DB2434" i="3" s="1"/>
  <c r="DA2434" i="3"/>
  <c r="DC2434" i="3"/>
  <c r="A2435" i="3"/>
  <c r="CY2435" i="3"/>
  <c r="CZ2435" i="3"/>
  <c r="DB2435" i="3" s="1"/>
  <c r="DA2435" i="3"/>
  <c r="DC2435" i="3"/>
  <c r="A2436" i="3"/>
  <c r="CY2436" i="3"/>
  <c r="CZ2436" i="3"/>
  <c r="DA2436" i="3"/>
  <c r="DB2436" i="3"/>
  <c r="DC2436" i="3"/>
  <c r="A2437" i="3"/>
  <c r="CY2437" i="3"/>
  <c r="CZ2437" i="3"/>
  <c r="DA2437" i="3"/>
  <c r="DB2437" i="3"/>
  <c r="DC2437" i="3"/>
  <c r="A2438" i="3"/>
  <c r="CY2438" i="3"/>
  <c r="CZ2438" i="3"/>
  <c r="DB2438" i="3" s="1"/>
  <c r="DA2438" i="3"/>
  <c r="DC2438" i="3"/>
  <c r="A2439" i="3"/>
  <c r="CY2439" i="3"/>
  <c r="CZ2439" i="3"/>
  <c r="DB2439" i="3" s="1"/>
  <c r="DA2439" i="3"/>
  <c r="DC2439" i="3"/>
  <c r="A2440" i="3"/>
  <c r="CY2440" i="3"/>
  <c r="CZ2440" i="3"/>
  <c r="DA2440" i="3"/>
  <c r="DB2440" i="3"/>
  <c r="DC2440" i="3"/>
  <c r="A2441" i="3"/>
  <c r="CY2441" i="3"/>
  <c r="CZ2441" i="3"/>
  <c r="DA2441" i="3"/>
  <c r="DB2441" i="3"/>
  <c r="DC2441" i="3"/>
  <c r="A2442" i="3"/>
  <c r="CY2442" i="3"/>
  <c r="CZ2442" i="3"/>
  <c r="DB2442" i="3" s="1"/>
  <c r="DA2442" i="3"/>
  <c r="DC2442" i="3"/>
  <c r="A2443" i="3"/>
  <c r="CY2443" i="3"/>
  <c r="CZ2443" i="3"/>
  <c r="DB2443" i="3" s="1"/>
  <c r="DA2443" i="3"/>
  <c r="DC2443" i="3"/>
  <c r="A2444" i="3"/>
  <c r="CY2444" i="3"/>
  <c r="CZ2444" i="3"/>
  <c r="DA2444" i="3"/>
  <c r="DB2444" i="3"/>
  <c r="DC2444" i="3"/>
  <c r="A2445" i="3"/>
  <c r="CY2445" i="3"/>
  <c r="CZ2445" i="3"/>
  <c r="DA2445" i="3"/>
  <c r="DB2445" i="3"/>
  <c r="DC2445" i="3"/>
  <c r="A2446" i="3"/>
  <c r="CY2446" i="3"/>
  <c r="CZ2446" i="3"/>
  <c r="DB2446" i="3" s="1"/>
  <c r="DA2446" i="3"/>
  <c r="DC2446" i="3"/>
  <c r="A2447" i="3"/>
  <c r="CY2447" i="3"/>
  <c r="CZ2447" i="3"/>
  <c r="DB2447" i="3" s="1"/>
  <c r="DA2447" i="3"/>
  <c r="DC2447" i="3"/>
  <c r="A2448" i="3"/>
  <c r="CY2448" i="3"/>
  <c r="CZ2448" i="3"/>
  <c r="DA2448" i="3"/>
  <c r="DB2448" i="3"/>
  <c r="DC2448" i="3"/>
  <c r="A2449" i="3"/>
  <c r="CY2449" i="3"/>
  <c r="CZ2449" i="3"/>
  <c r="DA2449" i="3"/>
  <c r="DB2449" i="3"/>
  <c r="DC2449" i="3"/>
  <c r="A2450" i="3"/>
  <c r="CY2450" i="3"/>
  <c r="CZ2450" i="3"/>
  <c r="DB2450" i="3" s="1"/>
  <c r="DA2450" i="3"/>
  <c r="DC2450" i="3"/>
  <c r="A2451" i="3"/>
  <c r="CY2451" i="3"/>
  <c r="CZ2451" i="3"/>
  <c r="DB2451" i="3" s="1"/>
  <c r="DA2451" i="3"/>
  <c r="DC2451" i="3"/>
  <c r="A2452" i="3"/>
  <c r="CY2452" i="3"/>
  <c r="CZ2452" i="3"/>
  <c r="DA2452" i="3"/>
  <c r="DB2452" i="3"/>
  <c r="DC2452" i="3"/>
  <c r="A2453" i="3"/>
  <c r="CY2453" i="3"/>
  <c r="CZ2453" i="3"/>
  <c r="DA2453" i="3"/>
  <c r="DB2453" i="3"/>
  <c r="DC2453" i="3"/>
  <c r="A2454" i="3"/>
  <c r="CY2454" i="3"/>
  <c r="CZ2454" i="3"/>
  <c r="DB2454" i="3" s="1"/>
  <c r="DA2454" i="3"/>
  <c r="DC2454" i="3"/>
  <c r="A2455" i="3"/>
  <c r="CX2455" i="3"/>
  <c r="CY2455" i="3"/>
  <c r="CZ2455" i="3"/>
  <c r="DB2455" i="3" s="1"/>
  <c r="DA2455" i="3"/>
  <c r="DC2455" i="3"/>
  <c r="A2456" i="3"/>
  <c r="CX2456" i="3"/>
  <c r="CY2456" i="3"/>
  <c r="CZ2456" i="3"/>
  <c r="DA2456" i="3"/>
  <c r="DB2456" i="3"/>
  <c r="DC2456" i="3"/>
  <c r="A2457" i="3"/>
  <c r="CX2457" i="3"/>
  <c r="CY2457" i="3"/>
  <c r="CZ2457" i="3"/>
  <c r="DA2457" i="3"/>
  <c r="DB2457" i="3"/>
  <c r="DC2457" i="3"/>
  <c r="A2458" i="3"/>
  <c r="CX2458" i="3"/>
  <c r="CY2458" i="3"/>
  <c r="CZ2458" i="3"/>
  <c r="DB2458" i="3" s="1"/>
  <c r="DA2458" i="3"/>
  <c r="DC2458" i="3"/>
  <c r="A2459" i="3"/>
  <c r="CX2459" i="3"/>
  <c r="CY2459" i="3"/>
  <c r="CZ2459" i="3"/>
  <c r="DB2459" i="3" s="1"/>
  <c r="DA2459" i="3"/>
  <c r="DC2459" i="3"/>
  <c r="A2460" i="3"/>
  <c r="CX2460" i="3"/>
  <c r="CY2460" i="3"/>
  <c r="CZ2460" i="3"/>
  <c r="DA2460" i="3"/>
  <c r="DB2460" i="3"/>
  <c r="DC2460" i="3"/>
  <c r="A2461" i="3"/>
  <c r="CX2461" i="3"/>
  <c r="CY2461" i="3"/>
  <c r="CZ2461" i="3"/>
  <c r="DA2461" i="3"/>
  <c r="DB2461" i="3"/>
  <c r="DC2461" i="3"/>
  <c r="A2462" i="3"/>
  <c r="CX2462" i="3"/>
  <c r="CY2462" i="3"/>
  <c r="CZ2462" i="3"/>
  <c r="DB2462" i="3" s="1"/>
  <c r="DA2462" i="3"/>
  <c r="DC2462" i="3"/>
  <c r="A2463" i="3"/>
  <c r="CX2463" i="3"/>
  <c r="CY2463" i="3"/>
  <c r="CZ2463" i="3"/>
  <c r="DB2463" i="3" s="1"/>
  <c r="DA2463" i="3"/>
  <c r="DC2463" i="3"/>
  <c r="A2464" i="3"/>
  <c r="CX2464" i="3"/>
  <c r="CY2464" i="3"/>
  <c r="CZ2464" i="3"/>
  <c r="DA2464" i="3"/>
  <c r="DB2464" i="3"/>
  <c r="DC2464" i="3"/>
  <c r="A2465" i="3"/>
  <c r="CX2465" i="3"/>
  <c r="CY2465" i="3"/>
  <c r="CZ2465" i="3"/>
  <c r="DA2465" i="3"/>
  <c r="DB2465" i="3"/>
  <c r="DC2465" i="3"/>
  <c r="A2466" i="3"/>
  <c r="CX2466" i="3"/>
  <c r="CY2466" i="3"/>
  <c r="CZ2466" i="3"/>
  <c r="DB2466" i="3" s="1"/>
  <c r="DA2466" i="3"/>
  <c r="DC2466" i="3"/>
  <c r="A2467" i="3"/>
  <c r="CX2467" i="3"/>
  <c r="CY2467" i="3"/>
  <c r="CZ2467" i="3"/>
  <c r="DB2467" i="3" s="1"/>
  <c r="DA2467" i="3"/>
  <c r="DC2467" i="3"/>
  <c r="A2468" i="3"/>
  <c r="CX2468" i="3"/>
  <c r="CY2468" i="3"/>
  <c r="CZ2468" i="3"/>
  <c r="DA2468" i="3"/>
  <c r="DB2468" i="3"/>
  <c r="DC2468" i="3"/>
  <c r="A2469" i="3"/>
  <c r="CX2469" i="3"/>
  <c r="CY2469" i="3"/>
  <c r="CZ2469" i="3"/>
  <c r="DA2469" i="3"/>
  <c r="DB2469" i="3"/>
  <c r="DC2469" i="3"/>
  <c r="A2470" i="3"/>
  <c r="CX2470" i="3"/>
  <c r="CY2470" i="3"/>
  <c r="CZ2470" i="3"/>
  <c r="DB2470" i="3" s="1"/>
  <c r="DA2470" i="3"/>
  <c r="DC2470" i="3"/>
  <c r="A2471" i="3"/>
  <c r="CX2471" i="3"/>
  <c r="CY2471" i="3"/>
  <c r="CZ2471" i="3"/>
  <c r="DB2471" i="3" s="1"/>
  <c r="DA2471" i="3"/>
  <c r="DC2471" i="3"/>
  <c r="A2472" i="3"/>
  <c r="CX2472" i="3"/>
  <c r="CY2472" i="3"/>
  <c r="CZ2472" i="3"/>
  <c r="DA2472" i="3"/>
  <c r="DB2472" i="3"/>
  <c r="DC2472" i="3"/>
  <c r="A2473" i="3"/>
  <c r="CX2473" i="3"/>
  <c r="CY2473" i="3"/>
  <c r="CZ2473" i="3"/>
  <c r="DA2473" i="3"/>
  <c r="DB2473" i="3"/>
  <c r="DC2473" i="3"/>
  <c r="A2474" i="3"/>
  <c r="CX2474" i="3"/>
  <c r="CY2474" i="3"/>
  <c r="CZ2474" i="3"/>
  <c r="DB2474" i="3" s="1"/>
  <c r="DA2474" i="3"/>
  <c r="DC2474" i="3"/>
  <c r="A2475" i="3"/>
  <c r="CX2475" i="3"/>
  <c r="CY2475" i="3"/>
  <c r="CZ2475" i="3"/>
  <c r="DB2475" i="3" s="1"/>
  <c r="DA2475" i="3"/>
  <c r="DC2475" i="3"/>
  <c r="A2476" i="3"/>
  <c r="CX2476" i="3"/>
  <c r="CY2476" i="3"/>
  <c r="CZ2476" i="3"/>
  <c r="DA2476" i="3"/>
  <c r="DB2476" i="3"/>
  <c r="DC2476" i="3"/>
  <c r="A2477" i="3"/>
  <c r="CY2477" i="3"/>
  <c r="CZ2477" i="3"/>
  <c r="DA2477" i="3"/>
  <c r="DB2477" i="3"/>
  <c r="DC2477" i="3"/>
  <c r="A2478" i="3"/>
  <c r="CY2478" i="3"/>
  <c r="CZ2478" i="3"/>
  <c r="DB2478" i="3" s="1"/>
  <c r="DA2478" i="3"/>
  <c r="DC2478" i="3"/>
  <c r="A2479" i="3"/>
  <c r="CY2479" i="3"/>
  <c r="CZ2479" i="3"/>
  <c r="DB2479" i="3" s="1"/>
  <c r="DA2479" i="3"/>
  <c r="DC2479" i="3"/>
  <c r="A2480" i="3"/>
  <c r="CY2480" i="3"/>
  <c r="CZ2480" i="3"/>
  <c r="DA2480" i="3"/>
  <c r="DB2480" i="3"/>
  <c r="DC2480" i="3"/>
  <c r="A2481" i="3"/>
  <c r="CY2481" i="3"/>
  <c r="CZ2481" i="3"/>
  <c r="DA2481" i="3"/>
  <c r="DB2481" i="3"/>
  <c r="DC2481" i="3"/>
  <c r="A2482" i="3"/>
  <c r="CY2482" i="3"/>
  <c r="CZ2482" i="3"/>
  <c r="DB2482" i="3" s="1"/>
  <c r="DA2482" i="3"/>
  <c r="DC2482" i="3"/>
  <c r="A2483" i="3"/>
  <c r="CY2483" i="3"/>
  <c r="CZ2483" i="3"/>
  <c r="DB2483" i="3" s="1"/>
  <c r="DA2483" i="3"/>
  <c r="DC2483" i="3"/>
  <c r="A2484" i="3"/>
  <c r="CY2484" i="3"/>
  <c r="CZ2484" i="3"/>
  <c r="DA2484" i="3"/>
  <c r="DB2484" i="3"/>
  <c r="DC2484" i="3"/>
  <c r="A2485" i="3"/>
  <c r="CY2485" i="3"/>
  <c r="CZ2485" i="3"/>
  <c r="DA2485" i="3"/>
  <c r="DB2485" i="3"/>
  <c r="DC2485" i="3"/>
  <c r="A2486" i="3"/>
  <c r="CY2486" i="3"/>
  <c r="CZ2486" i="3"/>
  <c r="DB2486" i="3" s="1"/>
  <c r="DA2486" i="3"/>
  <c r="DC2486" i="3"/>
  <c r="A2487" i="3"/>
  <c r="CY2487" i="3"/>
  <c r="CZ2487" i="3"/>
  <c r="DB2487" i="3" s="1"/>
  <c r="DA2487" i="3"/>
  <c r="DC2487" i="3"/>
  <c r="A2488" i="3"/>
  <c r="CY2488" i="3"/>
  <c r="CZ2488" i="3"/>
  <c r="DA2488" i="3"/>
  <c r="DB2488" i="3"/>
  <c r="DC2488" i="3"/>
  <c r="A2489" i="3"/>
  <c r="CY2489" i="3"/>
  <c r="CZ2489" i="3"/>
  <c r="DA2489" i="3"/>
  <c r="DB2489" i="3"/>
  <c r="DC2489" i="3"/>
  <c r="A2490" i="3"/>
  <c r="CY2490" i="3"/>
  <c r="CZ2490" i="3"/>
  <c r="DB2490" i="3" s="1"/>
  <c r="DA2490" i="3"/>
  <c r="DC2490" i="3"/>
  <c r="A2491" i="3"/>
  <c r="CY2491" i="3"/>
  <c r="CZ2491" i="3"/>
  <c r="DB2491" i="3" s="1"/>
  <c r="DA2491" i="3"/>
  <c r="DC2491" i="3"/>
  <c r="A2492" i="3"/>
  <c r="CY2492" i="3"/>
  <c r="CZ2492" i="3"/>
  <c r="DA2492" i="3"/>
  <c r="DB2492" i="3"/>
  <c r="DC2492" i="3"/>
  <c r="A2493" i="3"/>
  <c r="CY2493" i="3"/>
  <c r="CZ2493" i="3"/>
  <c r="DA2493" i="3"/>
  <c r="DB2493" i="3"/>
  <c r="DC2493" i="3"/>
  <c r="A2494" i="3"/>
  <c r="CY2494" i="3"/>
  <c r="CZ2494" i="3"/>
  <c r="DB2494" i="3" s="1"/>
  <c r="DA2494" i="3"/>
  <c r="DC2494" i="3"/>
  <c r="A2495" i="3"/>
  <c r="CY2495" i="3"/>
  <c r="CZ2495" i="3"/>
  <c r="DB2495" i="3" s="1"/>
  <c r="DA2495" i="3"/>
  <c r="DC2495" i="3"/>
  <c r="A2496" i="3"/>
  <c r="CY2496" i="3"/>
  <c r="CZ2496" i="3"/>
  <c r="DA2496" i="3"/>
  <c r="DB2496" i="3"/>
  <c r="DC2496" i="3"/>
  <c r="A2497" i="3"/>
  <c r="CY2497" i="3"/>
  <c r="CZ2497" i="3"/>
  <c r="DA2497" i="3"/>
  <c r="DB2497" i="3"/>
  <c r="DC2497" i="3"/>
  <c r="A2498" i="3"/>
  <c r="CY2498" i="3"/>
  <c r="CZ2498" i="3"/>
  <c r="DB2498" i="3" s="1"/>
  <c r="DA2498" i="3"/>
  <c r="DC2498" i="3"/>
  <c r="A2499" i="3"/>
  <c r="CY2499" i="3"/>
  <c r="CZ2499" i="3"/>
  <c r="DB2499" i="3" s="1"/>
  <c r="DA2499" i="3"/>
  <c r="DC2499" i="3"/>
  <c r="A2500" i="3"/>
  <c r="CY2500" i="3"/>
  <c r="CZ2500" i="3"/>
  <c r="DA2500" i="3"/>
  <c r="DB2500" i="3"/>
  <c r="DC2500" i="3"/>
  <c r="A2501" i="3"/>
  <c r="CY2501" i="3"/>
  <c r="CZ2501" i="3"/>
  <c r="DA2501" i="3"/>
  <c r="DB2501" i="3"/>
  <c r="DC2501" i="3"/>
  <c r="A2502" i="3"/>
  <c r="CY2502" i="3"/>
  <c r="CZ2502" i="3"/>
  <c r="DB2502" i="3" s="1"/>
  <c r="DA2502" i="3"/>
  <c r="DC2502" i="3"/>
  <c r="A2503" i="3"/>
  <c r="CY2503" i="3"/>
  <c r="CZ2503" i="3"/>
  <c r="DB2503" i="3" s="1"/>
  <c r="DA2503" i="3"/>
  <c r="DC2503" i="3"/>
  <c r="A2504" i="3"/>
  <c r="CY2504" i="3"/>
  <c r="CZ2504" i="3"/>
  <c r="DA2504" i="3"/>
  <c r="DB2504" i="3"/>
  <c r="DC2504" i="3"/>
  <c r="A2505" i="3"/>
  <c r="CY2505" i="3"/>
  <c r="CZ2505" i="3"/>
  <c r="DA2505" i="3"/>
  <c r="DB2505" i="3"/>
  <c r="DC2505" i="3"/>
  <c r="A2506" i="3"/>
  <c r="CY2506" i="3"/>
  <c r="CZ2506" i="3"/>
  <c r="DB2506" i="3" s="1"/>
  <c r="DA2506" i="3"/>
  <c r="DC2506" i="3"/>
  <c r="A2507" i="3"/>
  <c r="CY2507" i="3"/>
  <c r="CZ2507" i="3"/>
  <c r="DB2507" i="3" s="1"/>
  <c r="DA2507" i="3"/>
  <c r="DC2507" i="3"/>
  <c r="A2508" i="3"/>
  <c r="CY2508" i="3"/>
  <c r="CZ2508" i="3"/>
  <c r="DA2508" i="3"/>
  <c r="DB2508" i="3"/>
  <c r="DC2508" i="3"/>
  <c r="A2509" i="3"/>
  <c r="CY2509" i="3"/>
  <c r="CZ2509" i="3"/>
  <c r="DA2509" i="3"/>
  <c r="DB2509" i="3"/>
  <c r="DC2509" i="3"/>
  <c r="A2510" i="3"/>
  <c r="CY2510" i="3"/>
  <c r="CZ2510" i="3"/>
  <c r="DB2510" i="3" s="1"/>
  <c r="DA2510" i="3"/>
  <c r="DC2510" i="3"/>
  <c r="A2511" i="3"/>
  <c r="CY2511" i="3"/>
  <c r="CZ2511" i="3"/>
  <c r="DB2511" i="3" s="1"/>
  <c r="DA2511" i="3"/>
  <c r="DC2511" i="3"/>
  <c r="A2512" i="3"/>
  <c r="CY2512" i="3"/>
  <c r="CZ2512" i="3"/>
  <c r="DA2512" i="3"/>
  <c r="DB2512" i="3"/>
  <c r="DC2512" i="3"/>
  <c r="A2513" i="3"/>
  <c r="CY2513" i="3"/>
  <c r="CZ2513" i="3"/>
  <c r="DA2513" i="3"/>
  <c r="DB2513" i="3"/>
  <c r="DC2513" i="3"/>
  <c r="A2514" i="3"/>
  <c r="CY2514" i="3"/>
  <c r="CZ2514" i="3"/>
  <c r="DB2514" i="3" s="1"/>
  <c r="DA2514" i="3"/>
  <c r="DC2514" i="3"/>
  <c r="A2515" i="3"/>
  <c r="CY2515" i="3"/>
  <c r="CZ2515" i="3"/>
  <c r="DB2515" i="3" s="1"/>
  <c r="DA2515" i="3"/>
  <c r="DC2515" i="3"/>
  <c r="A2516" i="3"/>
  <c r="CY2516" i="3"/>
  <c r="CZ2516" i="3"/>
  <c r="DA2516" i="3"/>
  <c r="DB2516" i="3"/>
  <c r="DC2516" i="3"/>
  <c r="A2517" i="3"/>
  <c r="CY2517" i="3"/>
  <c r="CZ2517" i="3"/>
  <c r="DA2517" i="3"/>
  <c r="DB2517" i="3"/>
  <c r="DC2517" i="3"/>
  <c r="A2518" i="3"/>
  <c r="CY2518" i="3"/>
  <c r="CZ2518" i="3"/>
  <c r="DB2518" i="3" s="1"/>
  <c r="DA2518" i="3"/>
  <c r="DC2518" i="3"/>
  <c r="A2519" i="3"/>
  <c r="CX2519" i="3"/>
  <c r="CY2519" i="3"/>
  <c r="CZ2519" i="3"/>
  <c r="DB2519" i="3" s="1"/>
  <c r="DA2519" i="3"/>
  <c r="DC2519" i="3"/>
  <c r="A2520" i="3"/>
  <c r="CX2520" i="3"/>
  <c r="CY2520" i="3"/>
  <c r="CZ2520" i="3"/>
  <c r="DA2520" i="3"/>
  <c r="DB2520" i="3"/>
  <c r="DC2520" i="3"/>
  <c r="A2521" i="3"/>
  <c r="CY2521" i="3"/>
  <c r="CZ2521" i="3"/>
  <c r="DA2521" i="3"/>
  <c r="DB2521" i="3"/>
  <c r="DC2521" i="3"/>
  <c r="A2522" i="3"/>
  <c r="CY2522" i="3"/>
  <c r="CZ2522" i="3"/>
  <c r="DB2522" i="3" s="1"/>
  <c r="DA2522" i="3"/>
  <c r="DC2522" i="3"/>
  <c r="A2523" i="3"/>
  <c r="CY2523" i="3"/>
  <c r="CZ2523" i="3"/>
  <c r="DB2523" i="3" s="1"/>
  <c r="DA2523" i="3"/>
  <c r="DC2523" i="3"/>
  <c r="A2524" i="3"/>
  <c r="CY2524" i="3"/>
  <c r="CZ2524" i="3"/>
  <c r="DA2524" i="3"/>
  <c r="DB2524" i="3"/>
  <c r="DC2524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R26" i="1"/>
  <c r="DS26" i="1"/>
  <c r="EE26" i="1"/>
  <c r="EF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C28" i="1"/>
  <c r="D28" i="1"/>
  <c r="I28" i="1"/>
  <c r="K28" i="1"/>
  <c r="W28" i="1"/>
  <c r="AC28" i="1"/>
  <c r="AE28" i="1"/>
  <c r="CS28" i="1" s="1"/>
  <c r="R28" i="1" s="1"/>
  <c r="AF28" i="1"/>
  <c r="AG28" i="1"/>
  <c r="CU28" i="1" s="1"/>
  <c r="T28" i="1" s="1"/>
  <c r="AH28" i="1"/>
  <c r="AI28" i="1"/>
  <c r="CW28" i="1" s="1"/>
  <c r="V28" i="1" s="1"/>
  <c r="AJ28" i="1"/>
  <c r="CT28" i="1"/>
  <c r="S28" i="1" s="1"/>
  <c r="CV28" i="1"/>
  <c r="U28" i="1" s="1"/>
  <c r="CX28" i="1"/>
  <c r="FR28" i="1"/>
  <c r="GL28" i="1"/>
  <c r="GO28" i="1"/>
  <c r="GP28" i="1"/>
  <c r="GV28" i="1"/>
  <c r="HC28" i="1"/>
  <c r="GX28" i="1" s="1"/>
  <c r="C29" i="1"/>
  <c r="D29" i="1"/>
  <c r="I29" i="1"/>
  <c r="U29" i="1" s="1"/>
  <c r="K29" i="1"/>
  <c r="S29" i="1"/>
  <c r="AC29" i="1"/>
  <c r="AE29" i="1"/>
  <c r="AF29" i="1"/>
  <c r="AG29" i="1"/>
  <c r="CU29" i="1" s="1"/>
  <c r="AH29" i="1"/>
  <c r="AI29" i="1"/>
  <c r="AJ29" i="1"/>
  <c r="CT29" i="1"/>
  <c r="CV29" i="1"/>
  <c r="CW29" i="1"/>
  <c r="CX29" i="1"/>
  <c r="W29" i="1" s="1"/>
  <c r="FR29" i="1"/>
  <c r="GL29" i="1"/>
  <c r="GO29" i="1"/>
  <c r="GP29" i="1"/>
  <c r="GV29" i="1"/>
  <c r="HC29" i="1"/>
  <c r="I30" i="1"/>
  <c r="R30" i="1"/>
  <c r="T30" i="1"/>
  <c r="AB30" i="1"/>
  <c r="AC30" i="1"/>
  <c r="AD30" i="1"/>
  <c r="CR30" i="1" s="1"/>
  <c r="Q30" i="1" s="1"/>
  <c r="AE30" i="1"/>
  <c r="AF30" i="1"/>
  <c r="CT30" i="1" s="1"/>
  <c r="S30" i="1" s="1"/>
  <c r="AG30" i="1"/>
  <c r="AH30" i="1"/>
  <c r="AI30" i="1"/>
  <c r="AJ30" i="1"/>
  <c r="CX30" i="1" s="1"/>
  <c r="W30" i="1" s="1"/>
  <c r="CQ30" i="1"/>
  <c r="P30" i="1" s="1"/>
  <c r="CS30" i="1"/>
  <c r="CU30" i="1"/>
  <c r="CV30" i="1"/>
  <c r="U30" i="1" s="1"/>
  <c r="CW30" i="1"/>
  <c r="V30" i="1" s="1"/>
  <c r="CY30" i="1"/>
  <c r="X30" i="1" s="1"/>
  <c r="FR30" i="1"/>
  <c r="GL30" i="1"/>
  <c r="GO30" i="1"/>
  <c r="GP30" i="1"/>
  <c r="GV30" i="1"/>
  <c r="HC30" i="1" s="1"/>
  <c r="GX30" i="1" s="1"/>
  <c r="AC31" i="1"/>
  <c r="AE31" i="1"/>
  <c r="AD31" i="1" s="1"/>
  <c r="CR31" i="1" s="1"/>
  <c r="AF31" i="1"/>
  <c r="AG31" i="1"/>
  <c r="AH31" i="1"/>
  <c r="AI31" i="1"/>
  <c r="CW31" i="1" s="1"/>
  <c r="AJ31" i="1"/>
  <c r="CT31" i="1"/>
  <c r="CU31" i="1"/>
  <c r="CV31" i="1"/>
  <c r="CX31" i="1"/>
  <c r="FR31" i="1"/>
  <c r="GL31" i="1"/>
  <c r="GO31" i="1"/>
  <c r="GP31" i="1"/>
  <c r="GV31" i="1"/>
  <c r="HC31" i="1" s="1"/>
  <c r="C32" i="1"/>
  <c r="D32" i="1"/>
  <c r="I32" i="1"/>
  <c r="W32" i="1" s="1"/>
  <c r="K32" i="1"/>
  <c r="U32" i="1"/>
  <c r="AC32" i="1"/>
  <c r="AE32" i="1"/>
  <c r="AF32" i="1"/>
  <c r="AG32" i="1"/>
  <c r="CU32" i="1" s="1"/>
  <c r="T32" i="1" s="1"/>
  <c r="AH32" i="1"/>
  <c r="AI32" i="1"/>
  <c r="CW32" i="1" s="1"/>
  <c r="V32" i="1" s="1"/>
  <c r="AJ32" i="1"/>
  <c r="CQ32" i="1"/>
  <c r="CT32" i="1"/>
  <c r="S32" i="1" s="1"/>
  <c r="CV32" i="1"/>
  <c r="CX32" i="1"/>
  <c r="FR32" i="1"/>
  <c r="GL32" i="1"/>
  <c r="GO32" i="1"/>
  <c r="GP32" i="1"/>
  <c r="GV32" i="1"/>
  <c r="HC32" i="1" s="1"/>
  <c r="GX32" i="1" s="1"/>
  <c r="C33" i="1"/>
  <c r="D33" i="1"/>
  <c r="I33" i="1"/>
  <c r="K33" i="1"/>
  <c r="S33" i="1"/>
  <c r="AC33" i="1"/>
  <c r="AE33" i="1"/>
  <c r="AD33" i="1" s="1"/>
  <c r="CR33" i="1" s="1"/>
  <c r="Q33" i="1" s="1"/>
  <c r="AF33" i="1"/>
  <c r="AG33" i="1"/>
  <c r="AH33" i="1"/>
  <c r="AI33" i="1"/>
  <c r="CW33" i="1" s="1"/>
  <c r="V33" i="1" s="1"/>
  <c r="AJ33" i="1"/>
  <c r="CT33" i="1"/>
  <c r="CU33" i="1"/>
  <c r="T33" i="1" s="1"/>
  <c r="CV33" i="1"/>
  <c r="U33" i="1" s="1"/>
  <c r="CX33" i="1"/>
  <c r="W33" i="1" s="1"/>
  <c r="FR33" i="1"/>
  <c r="GL33" i="1"/>
  <c r="GO33" i="1"/>
  <c r="GP33" i="1"/>
  <c r="GV33" i="1"/>
  <c r="HC33" i="1" s="1"/>
  <c r="GX33" i="1" s="1"/>
  <c r="AB34" i="1"/>
  <c r="AC34" i="1"/>
  <c r="AD34" i="1"/>
  <c r="CR34" i="1" s="1"/>
  <c r="AE34" i="1"/>
  <c r="AF34" i="1"/>
  <c r="CT34" i="1" s="1"/>
  <c r="AG34" i="1"/>
  <c r="AH34" i="1"/>
  <c r="CV34" i="1" s="1"/>
  <c r="AI34" i="1"/>
  <c r="AJ34" i="1"/>
  <c r="CX34" i="1" s="1"/>
  <c r="CQ34" i="1"/>
  <c r="CS34" i="1"/>
  <c r="CU34" i="1"/>
  <c r="CW34" i="1"/>
  <c r="FR34" i="1"/>
  <c r="GL34" i="1"/>
  <c r="GO34" i="1"/>
  <c r="GP34" i="1"/>
  <c r="GV34" i="1"/>
  <c r="HC34" i="1" s="1"/>
  <c r="AC35" i="1"/>
  <c r="AE35" i="1"/>
  <c r="CS35" i="1" s="1"/>
  <c r="AF35" i="1"/>
  <c r="AG35" i="1"/>
  <c r="CU35" i="1" s="1"/>
  <c r="AH35" i="1"/>
  <c r="AI35" i="1"/>
  <c r="CW35" i="1" s="1"/>
  <c r="AJ35" i="1"/>
  <c r="CT35" i="1"/>
  <c r="CV35" i="1"/>
  <c r="CX35" i="1"/>
  <c r="FR35" i="1"/>
  <c r="GL35" i="1"/>
  <c r="GO35" i="1"/>
  <c r="GP35" i="1"/>
  <c r="GV35" i="1"/>
  <c r="HC35" i="1"/>
  <c r="C36" i="1"/>
  <c r="D36" i="1"/>
  <c r="U36" i="1"/>
  <c r="W36" i="1"/>
  <c r="AC36" i="1"/>
  <c r="AE36" i="1"/>
  <c r="AF36" i="1"/>
  <c r="AG36" i="1"/>
  <c r="CU36" i="1" s="1"/>
  <c r="T36" i="1" s="1"/>
  <c r="AH36" i="1"/>
  <c r="AI36" i="1"/>
  <c r="CW36" i="1" s="1"/>
  <c r="V36" i="1" s="1"/>
  <c r="AJ36" i="1"/>
  <c r="CQ36" i="1"/>
  <c r="P36" i="1" s="1"/>
  <c r="CT36" i="1"/>
  <c r="S36" i="1" s="1"/>
  <c r="CV36" i="1"/>
  <c r="CX36" i="1"/>
  <c r="FR36" i="1"/>
  <c r="GL36" i="1"/>
  <c r="GO36" i="1"/>
  <c r="GP36" i="1"/>
  <c r="GV36" i="1"/>
  <c r="HC36" i="1" s="1"/>
  <c r="GX36" i="1"/>
  <c r="C37" i="1"/>
  <c r="D37" i="1"/>
  <c r="S37" i="1"/>
  <c r="U37" i="1"/>
  <c r="AC37" i="1"/>
  <c r="AE37" i="1"/>
  <c r="AF37" i="1"/>
  <c r="AG37" i="1"/>
  <c r="CU37" i="1" s="1"/>
  <c r="T37" i="1" s="1"/>
  <c r="AH37" i="1"/>
  <c r="AI37" i="1"/>
  <c r="AJ37" i="1"/>
  <c r="CT37" i="1"/>
  <c r="CV37" i="1"/>
  <c r="CW37" i="1"/>
  <c r="V37" i="1" s="1"/>
  <c r="CX37" i="1"/>
  <c r="W37" i="1" s="1"/>
  <c r="FR37" i="1"/>
  <c r="GL37" i="1"/>
  <c r="GO37" i="1"/>
  <c r="GP37" i="1"/>
  <c r="GV37" i="1"/>
  <c r="GX37" i="1"/>
  <c r="HC37" i="1"/>
  <c r="I38" i="1"/>
  <c r="R38" i="1"/>
  <c r="CY38" i="1" s="1"/>
  <c r="X38" i="1" s="1"/>
  <c r="T38" i="1"/>
  <c r="AC38" i="1"/>
  <c r="AD38" i="1"/>
  <c r="CR38" i="1" s="1"/>
  <c r="Q38" i="1" s="1"/>
  <c r="AE38" i="1"/>
  <c r="AF38" i="1"/>
  <c r="CT38" i="1" s="1"/>
  <c r="S38" i="1" s="1"/>
  <c r="AG38" i="1"/>
  <c r="AH38" i="1"/>
  <c r="CV38" i="1" s="1"/>
  <c r="U38" i="1" s="1"/>
  <c r="AI38" i="1"/>
  <c r="AJ38" i="1"/>
  <c r="CX38" i="1" s="1"/>
  <c r="W38" i="1" s="1"/>
  <c r="CQ38" i="1"/>
  <c r="P38" i="1" s="1"/>
  <c r="CS38" i="1"/>
  <c r="CU38" i="1"/>
  <c r="CW38" i="1"/>
  <c r="V38" i="1" s="1"/>
  <c r="FR38" i="1"/>
  <c r="GL38" i="1"/>
  <c r="GO38" i="1"/>
  <c r="GP38" i="1"/>
  <c r="GV38" i="1"/>
  <c r="HC38" i="1" s="1"/>
  <c r="GX38" i="1" s="1"/>
  <c r="I39" i="1"/>
  <c r="S39" i="1"/>
  <c r="AC39" i="1"/>
  <c r="AE39" i="1"/>
  <c r="AD39" i="1" s="1"/>
  <c r="CR39" i="1" s="1"/>
  <c r="Q39" i="1" s="1"/>
  <c r="AF39" i="1"/>
  <c r="AG39" i="1"/>
  <c r="AH39" i="1"/>
  <c r="AI39" i="1"/>
  <c r="CW39" i="1" s="1"/>
  <c r="V39" i="1" s="1"/>
  <c r="AJ39" i="1"/>
  <c r="CT39" i="1"/>
  <c r="CU39" i="1"/>
  <c r="T39" i="1" s="1"/>
  <c r="CV39" i="1"/>
  <c r="U39" i="1" s="1"/>
  <c r="CX39" i="1"/>
  <c r="W39" i="1" s="1"/>
  <c r="FR39" i="1"/>
  <c r="GL39" i="1"/>
  <c r="GO39" i="1"/>
  <c r="GP39" i="1"/>
  <c r="GV39" i="1"/>
  <c r="HC39" i="1" s="1"/>
  <c r="GX39" i="1" s="1"/>
  <c r="C40" i="1"/>
  <c r="D40" i="1"/>
  <c r="I40" i="1"/>
  <c r="K40" i="1"/>
  <c r="AC40" i="1"/>
  <c r="CQ40" i="1" s="1"/>
  <c r="AE40" i="1"/>
  <c r="AF40" i="1"/>
  <c r="AG40" i="1"/>
  <c r="CU40" i="1" s="1"/>
  <c r="AH40" i="1"/>
  <c r="AI40" i="1"/>
  <c r="CW40" i="1" s="1"/>
  <c r="AJ40" i="1"/>
  <c r="CT40" i="1"/>
  <c r="CV40" i="1"/>
  <c r="CX40" i="1"/>
  <c r="FR40" i="1"/>
  <c r="GL40" i="1"/>
  <c r="GO40" i="1"/>
  <c r="GP40" i="1"/>
  <c r="GV40" i="1"/>
  <c r="HC40" i="1" s="1"/>
  <c r="C41" i="1"/>
  <c r="D41" i="1"/>
  <c r="I41" i="1"/>
  <c r="CX60" i="3" s="1"/>
  <c r="K41" i="1"/>
  <c r="S41" i="1"/>
  <c r="U41" i="1"/>
  <c r="AC41" i="1"/>
  <c r="AE41" i="1"/>
  <c r="AF41" i="1"/>
  <c r="AG41" i="1"/>
  <c r="CU41" i="1" s="1"/>
  <c r="T41" i="1" s="1"/>
  <c r="AH41" i="1"/>
  <c r="AI41" i="1"/>
  <c r="CW41" i="1" s="1"/>
  <c r="V41" i="1" s="1"/>
  <c r="AJ41" i="1"/>
  <c r="CT41" i="1"/>
  <c r="CV41" i="1"/>
  <c r="CX41" i="1"/>
  <c r="W41" i="1" s="1"/>
  <c r="FR41" i="1"/>
  <c r="GL41" i="1"/>
  <c r="GO41" i="1"/>
  <c r="GP41" i="1"/>
  <c r="GV41" i="1"/>
  <c r="HC41" i="1" s="1"/>
  <c r="GX41" i="1"/>
  <c r="C42" i="1"/>
  <c r="D42" i="1"/>
  <c r="S42" i="1"/>
  <c r="W42" i="1"/>
  <c r="AC42" i="1"/>
  <c r="AE42" i="1"/>
  <c r="CS42" i="1" s="1"/>
  <c r="R42" i="1" s="1"/>
  <c r="AF42" i="1"/>
  <c r="AG42" i="1"/>
  <c r="CU42" i="1" s="1"/>
  <c r="T42" i="1" s="1"/>
  <c r="AH42" i="1"/>
  <c r="AI42" i="1"/>
  <c r="CW42" i="1" s="1"/>
  <c r="V42" i="1" s="1"/>
  <c r="AJ42" i="1"/>
  <c r="CT42" i="1"/>
  <c r="CV42" i="1"/>
  <c r="U42" i="1" s="1"/>
  <c r="CX42" i="1"/>
  <c r="FR42" i="1"/>
  <c r="GL42" i="1"/>
  <c r="GO42" i="1"/>
  <c r="GP42" i="1"/>
  <c r="GV42" i="1"/>
  <c r="GX42" i="1"/>
  <c r="HC42" i="1"/>
  <c r="C43" i="1"/>
  <c r="D43" i="1"/>
  <c r="W43" i="1"/>
  <c r="AC43" i="1"/>
  <c r="CQ43" i="1" s="1"/>
  <c r="P43" i="1" s="1"/>
  <c r="AE43" i="1"/>
  <c r="AF43" i="1"/>
  <c r="AG43" i="1"/>
  <c r="CU43" i="1" s="1"/>
  <c r="T43" i="1" s="1"/>
  <c r="AH43" i="1"/>
  <c r="AI43" i="1"/>
  <c r="CW43" i="1" s="1"/>
  <c r="V43" i="1" s="1"/>
  <c r="AJ43" i="1"/>
  <c r="CT43" i="1"/>
  <c r="S43" i="1" s="1"/>
  <c r="CV43" i="1"/>
  <c r="U43" i="1" s="1"/>
  <c r="CX43" i="1"/>
  <c r="FR43" i="1"/>
  <c r="GL43" i="1"/>
  <c r="GO43" i="1"/>
  <c r="GP43" i="1"/>
  <c r="GV43" i="1"/>
  <c r="HC43" i="1" s="1"/>
  <c r="GX43" i="1"/>
  <c r="C44" i="1"/>
  <c r="D44" i="1"/>
  <c r="S44" i="1"/>
  <c r="AC44" i="1"/>
  <c r="AE44" i="1"/>
  <c r="AF44" i="1"/>
  <c r="AG44" i="1"/>
  <c r="CU44" i="1" s="1"/>
  <c r="T44" i="1" s="1"/>
  <c r="AH44" i="1"/>
  <c r="AI44" i="1"/>
  <c r="CW44" i="1" s="1"/>
  <c r="V44" i="1" s="1"/>
  <c r="AJ44" i="1"/>
  <c r="CT44" i="1"/>
  <c r="CV44" i="1"/>
  <c r="U44" i="1" s="1"/>
  <c r="CX44" i="1"/>
  <c r="W44" i="1" s="1"/>
  <c r="FR44" i="1"/>
  <c r="GL44" i="1"/>
  <c r="GO44" i="1"/>
  <c r="GP44" i="1"/>
  <c r="GV44" i="1"/>
  <c r="GX44" i="1"/>
  <c r="HC44" i="1"/>
  <c r="C45" i="1"/>
  <c r="D45" i="1"/>
  <c r="U45" i="1"/>
  <c r="W45" i="1"/>
  <c r="AC45" i="1"/>
  <c r="AE45" i="1"/>
  <c r="AF45" i="1"/>
  <c r="AG45" i="1"/>
  <c r="CU45" i="1" s="1"/>
  <c r="T45" i="1" s="1"/>
  <c r="AH45" i="1"/>
  <c r="AI45" i="1"/>
  <c r="CW45" i="1" s="1"/>
  <c r="V45" i="1" s="1"/>
  <c r="AJ45" i="1"/>
  <c r="CT45" i="1"/>
  <c r="S45" i="1" s="1"/>
  <c r="CV45" i="1"/>
  <c r="CX45" i="1"/>
  <c r="FR45" i="1"/>
  <c r="GL45" i="1"/>
  <c r="GO45" i="1"/>
  <c r="GP45" i="1"/>
  <c r="GV45" i="1"/>
  <c r="HC45" i="1" s="1"/>
  <c r="GX45" i="1" s="1"/>
  <c r="C46" i="1"/>
  <c r="D46" i="1"/>
  <c r="I46" i="1"/>
  <c r="K46" i="1"/>
  <c r="AC46" i="1"/>
  <c r="AE46" i="1"/>
  <c r="CS46" i="1" s="1"/>
  <c r="AF46" i="1"/>
  <c r="AG46" i="1"/>
  <c r="AH46" i="1"/>
  <c r="AI46" i="1"/>
  <c r="CW46" i="1" s="1"/>
  <c r="V46" i="1" s="1"/>
  <c r="AJ46" i="1"/>
  <c r="CT46" i="1"/>
  <c r="CU46" i="1"/>
  <c r="CV46" i="1"/>
  <c r="CX46" i="1"/>
  <c r="FR46" i="1"/>
  <c r="GL46" i="1"/>
  <c r="GO46" i="1"/>
  <c r="GP46" i="1"/>
  <c r="GV46" i="1"/>
  <c r="HC46" i="1" s="1"/>
  <c r="C47" i="1"/>
  <c r="D47" i="1"/>
  <c r="I47" i="1"/>
  <c r="K47" i="1"/>
  <c r="S47" i="1"/>
  <c r="U47" i="1"/>
  <c r="AC47" i="1"/>
  <c r="AE47" i="1"/>
  <c r="CS47" i="1" s="1"/>
  <c r="R47" i="1" s="1"/>
  <c r="AF47" i="1"/>
  <c r="AG47" i="1"/>
  <c r="AH47" i="1"/>
  <c r="AI47" i="1"/>
  <c r="CW47" i="1" s="1"/>
  <c r="V47" i="1" s="1"/>
  <c r="AJ47" i="1"/>
  <c r="CT47" i="1"/>
  <c r="CU47" i="1"/>
  <c r="T47" i="1" s="1"/>
  <c r="CV47" i="1"/>
  <c r="CX47" i="1"/>
  <c r="W47" i="1" s="1"/>
  <c r="CY47" i="1"/>
  <c r="X47" i="1" s="1"/>
  <c r="CZ47" i="1"/>
  <c r="Y47" i="1" s="1"/>
  <c r="FR47" i="1"/>
  <c r="GL47" i="1"/>
  <c r="GO47" i="1"/>
  <c r="GP47" i="1"/>
  <c r="GV47" i="1"/>
  <c r="HC47" i="1" s="1"/>
  <c r="GX47" i="1"/>
  <c r="C48" i="1"/>
  <c r="D48" i="1"/>
  <c r="I48" i="1"/>
  <c r="K48" i="1"/>
  <c r="S48" i="1"/>
  <c r="U48" i="1"/>
  <c r="AC48" i="1"/>
  <c r="AE48" i="1"/>
  <c r="CS48" i="1" s="1"/>
  <c r="R48" i="1" s="1"/>
  <c r="AF48" i="1"/>
  <c r="AG48" i="1"/>
  <c r="CU48" i="1" s="1"/>
  <c r="T48" i="1" s="1"/>
  <c r="AH48" i="1"/>
  <c r="AI48" i="1"/>
  <c r="AJ48" i="1"/>
  <c r="CT48" i="1"/>
  <c r="CV48" i="1"/>
  <c r="CW48" i="1"/>
  <c r="V48" i="1" s="1"/>
  <c r="CX48" i="1"/>
  <c r="W48" i="1" s="1"/>
  <c r="FR48" i="1"/>
  <c r="GL48" i="1"/>
  <c r="GO48" i="1"/>
  <c r="GP48" i="1"/>
  <c r="GV48" i="1"/>
  <c r="GX48" i="1"/>
  <c r="HC48" i="1"/>
  <c r="C49" i="1"/>
  <c r="D49" i="1"/>
  <c r="I49" i="1"/>
  <c r="K49" i="1"/>
  <c r="W49" i="1"/>
  <c r="AC49" i="1"/>
  <c r="AE49" i="1"/>
  <c r="AD49" i="1" s="1"/>
  <c r="CR49" i="1" s="1"/>
  <c r="Q49" i="1" s="1"/>
  <c r="AF49" i="1"/>
  <c r="AG49" i="1"/>
  <c r="CU49" i="1" s="1"/>
  <c r="T49" i="1" s="1"/>
  <c r="AH49" i="1"/>
  <c r="AI49" i="1"/>
  <c r="CW49" i="1" s="1"/>
  <c r="V49" i="1" s="1"/>
  <c r="AJ49" i="1"/>
  <c r="CS49" i="1"/>
  <c r="R49" i="1" s="1"/>
  <c r="CT49" i="1"/>
  <c r="S49" i="1" s="1"/>
  <c r="CV49" i="1"/>
  <c r="U49" i="1" s="1"/>
  <c r="CX49" i="1"/>
  <c r="FR49" i="1"/>
  <c r="GL49" i="1"/>
  <c r="GO49" i="1"/>
  <c r="GP49" i="1"/>
  <c r="GV49" i="1"/>
  <c r="HC49" i="1"/>
  <c r="GX49" i="1" s="1"/>
  <c r="C50" i="1"/>
  <c r="D50" i="1"/>
  <c r="U50" i="1"/>
  <c r="W50" i="1"/>
  <c r="AC50" i="1"/>
  <c r="AE50" i="1"/>
  <c r="AF50" i="1"/>
  <c r="AG50" i="1"/>
  <c r="CU50" i="1" s="1"/>
  <c r="T50" i="1" s="1"/>
  <c r="AH50" i="1"/>
  <c r="AI50" i="1"/>
  <c r="CW50" i="1" s="1"/>
  <c r="V50" i="1" s="1"/>
  <c r="AJ50" i="1"/>
  <c r="CQ50" i="1"/>
  <c r="P50" i="1" s="1"/>
  <c r="CT50" i="1"/>
  <c r="S50" i="1" s="1"/>
  <c r="CV50" i="1"/>
  <c r="CX50" i="1"/>
  <c r="FR50" i="1"/>
  <c r="GL50" i="1"/>
  <c r="GO50" i="1"/>
  <c r="GP50" i="1"/>
  <c r="GV50" i="1"/>
  <c r="HC50" i="1" s="1"/>
  <c r="GX50" i="1" s="1"/>
  <c r="C51" i="1"/>
  <c r="D51" i="1"/>
  <c r="S51" i="1"/>
  <c r="U51" i="1"/>
  <c r="AC51" i="1"/>
  <c r="AE51" i="1"/>
  <c r="CS51" i="1" s="1"/>
  <c r="R51" i="1" s="1"/>
  <c r="AF51" i="1"/>
  <c r="AG51" i="1"/>
  <c r="CU51" i="1" s="1"/>
  <c r="T51" i="1" s="1"/>
  <c r="AH51" i="1"/>
  <c r="AI51" i="1"/>
  <c r="AJ51" i="1"/>
  <c r="CT51" i="1"/>
  <c r="CV51" i="1"/>
  <c r="CW51" i="1"/>
  <c r="V51" i="1" s="1"/>
  <c r="CX51" i="1"/>
  <c r="W51" i="1" s="1"/>
  <c r="FR51" i="1"/>
  <c r="GL51" i="1"/>
  <c r="GO51" i="1"/>
  <c r="GP51" i="1"/>
  <c r="GV51" i="1"/>
  <c r="GX51" i="1"/>
  <c r="HC51" i="1"/>
  <c r="C52" i="1"/>
  <c r="D52" i="1"/>
  <c r="I52" i="1"/>
  <c r="K52" i="1"/>
  <c r="W52" i="1"/>
  <c r="AC52" i="1"/>
  <c r="AB52" i="1" s="1"/>
  <c r="AE52" i="1"/>
  <c r="AD52" i="1" s="1"/>
  <c r="CR52" i="1" s="1"/>
  <c r="Q52" i="1" s="1"/>
  <c r="AF52" i="1"/>
  <c r="AG52" i="1"/>
  <c r="CU52" i="1" s="1"/>
  <c r="T52" i="1" s="1"/>
  <c r="AH52" i="1"/>
  <c r="AI52" i="1"/>
  <c r="CW52" i="1" s="1"/>
  <c r="V52" i="1" s="1"/>
  <c r="AJ52" i="1"/>
  <c r="CS52" i="1"/>
  <c r="R52" i="1" s="1"/>
  <c r="CT52" i="1"/>
  <c r="S52" i="1" s="1"/>
  <c r="CV52" i="1"/>
  <c r="U52" i="1" s="1"/>
  <c r="CX52" i="1"/>
  <c r="FR52" i="1"/>
  <c r="GL52" i="1"/>
  <c r="GO52" i="1"/>
  <c r="GP52" i="1"/>
  <c r="GV52" i="1"/>
  <c r="HC52" i="1"/>
  <c r="GX52" i="1" s="1"/>
  <c r="C53" i="1"/>
  <c r="D53" i="1"/>
  <c r="I53" i="1"/>
  <c r="K53" i="1"/>
  <c r="S53" i="1"/>
  <c r="U53" i="1"/>
  <c r="AC53" i="1"/>
  <c r="AE53" i="1"/>
  <c r="CS53" i="1" s="1"/>
  <c r="R53" i="1" s="1"/>
  <c r="AF53" i="1"/>
  <c r="AG53" i="1"/>
  <c r="CU53" i="1" s="1"/>
  <c r="T53" i="1" s="1"/>
  <c r="AH53" i="1"/>
  <c r="AI53" i="1"/>
  <c r="AJ53" i="1"/>
  <c r="CT53" i="1"/>
  <c r="CV53" i="1"/>
  <c r="CW53" i="1"/>
  <c r="V53" i="1" s="1"/>
  <c r="CX53" i="1"/>
  <c r="W53" i="1" s="1"/>
  <c r="FR53" i="1"/>
  <c r="GL53" i="1"/>
  <c r="GO53" i="1"/>
  <c r="GP53" i="1"/>
  <c r="GV53" i="1"/>
  <c r="GX53" i="1"/>
  <c r="HC53" i="1"/>
  <c r="C54" i="1"/>
  <c r="D54" i="1"/>
  <c r="I54" i="1"/>
  <c r="K54" i="1"/>
  <c r="W54" i="1"/>
  <c r="AC54" i="1"/>
  <c r="AB54" i="1" s="1"/>
  <c r="AE54" i="1"/>
  <c r="AD54" i="1" s="1"/>
  <c r="CR54" i="1" s="1"/>
  <c r="Q54" i="1" s="1"/>
  <c r="AF54" i="1"/>
  <c r="AG54" i="1"/>
  <c r="CU54" i="1" s="1"/>
  <c r="T54" i="1" s="1"/>
  <c r="AH54" i="1"/>
  <c r="AI54" i="1"/>
  <c r="CW54" i="1" s="1"/>
  <c r="V54" i="1" s="1"/>
  <c r="AJ54" i="1"/>
  <c r="CS54" i="1"/>
  <c r="R54" i="1" s="1"/>
  <c r="CT54" i="1"/>
  <c r="S54" i="1" s="1"/>
  <c r="CV54" i="1"/>
  <c r="U54" i="1" s="1"/>
  <c r="CX54" i="1"/>
  <c r="FR54" i="1"/>
  <c r="GL54" i="1"/>
  <c r="GO54" i="1"/>
  <c r="GP54" i="1"/>
  <c r="GV54" i="1"/>
  <c r="HC54" i="1"/>
  <c r="GX54" i="1" s="1"/>
  <c r="C55" i="1"/>
  <c r="D55" i="1"/>
  <c r="I55" i="1"/>
  <c r="K55" i="1"/>
  <c r="S55" i="1"/>
  <c r="U55" i="1"/>
  <c r="AC55" i="1"/>
  <c r="AE55" i="1"/>
  <c r="CS55" i="1" s="1"/>
  <c r="R55" i="1" s="1"/>
  <c r="AF55" i="1"/>
  <c r="AG55" i="1"/>
  <c r="CU55" i="1" s="1"/>
  <c r="T55" i="1" s="1"/>
  <c r="AH55" i="1"/>
  <c r="AI55" i="1"/>
  <c r="AJ55" i="1"/>
  <c r="CT55" i="1"/>
  <c r="CV55" i="1"/>
  <c r="CW55" i="1"/>
  <c r="V55" i="1" s="1"/>
  <c r="CX55" i="1"/>
  <c r="W55" i="1" s="1"/>
  <c r="FR55" i="1"/>
  <c r="GL55" i="1"/>
  <c r="GO55" i="1"/>
  <c r="GP55" i="1"/>
  <c r="GV55" i="1"/>
  <c r="GX55" i="1"/>
  <c r="HC55" i="1"/>
  <c r="I56" i="1"/>
  <c r="R56" i="1"/>
  <c r="T56" i="1"/>
  <c r="AB56" i="1"/>
  <c r="AC56" i="1"/>
  <c r="AD56" i="1"/>
  <c r="CR56" i="1" s="1"/>
  <c r="Q56" i="1" s="1"/>
  <c r="AE56" i="1"/>
  <c r="AF56" i="1"/>
  <c r="CT56" i="1" s="1"/>
  <c r="S56" i="1" s="1"/>
  <c r="AG56" i="1"/>
  <c r="AH56" i="1"/>
  <c r="AI56" i="1"/>
  <c r="AJ56" i="1"/>
  <c r="CX56" i="1" s="1"/>
  <c r="W56" i="1" s="1"/>
  <c r="CQ56" i="1"/>
  <c r="P56" i="1" s="1"/>
  <c r="CS56" i="1"/>
  <c r="CU56" i="1"/>
  <c r="CV56" i="1"/>
  <c r="U56" i="1" s="1"/>
  <c r="CW56" i="1"/>
  <c r="V56" i="1" s="1"/>
  <c r="FR56" i="1"/>
  <c r="GL56" i="1"/>
  <c r="GO56" i="1"/>
  <c r="GP56" i="1"/>
  <c r="GV56" i="1"/>
  <c r="HC56" i="1" s="1"/>
  <c r="GX56" i="1" s="1"/>
  <c r="AC57" i="1"/>
  <c r="CQ57" i="1" s="1"/>
  <c r="AE57" i="1"/>
  <c r="AD57" i="1" s="1"/>
  <c r="CR57" i="1" s="1"/>
  <c r="AF57" i="1"/>
  <c r="AG57" i="1"/>
  <c r="AH57" i="1"/>
  <c r="AI57" i="1"/>
  <c r="CW57" i="1" s="1"/>
  <c r="AJ57" i="1"/>
  <c r="CT57" i="1"/>
  <c r="CU57" i="1"/>
  <c r="CV57" i="1"/>
  <c r="CX57" i="1"/>
  <c r="FR57" i="1"/>
  <c r="GL57" i="1"/>
  <c r="GO57" i="1"/>
  <c r="GP57" i="1"/>
  <c r="GV57" i="1"/>
  <c r="HC57" i="1" s="1"/>
  <c r="I58" i="1"/>
  <c r="P58" i="1"/>
  <c r="CP58" i="1" s="1"/>
  <c r="O58" i="1" s="1"/>
  <c r="R58" i="1"/>
  <c r="AB58" i="1"/>
  <c r="AC58" i="1"/>
  <c r="AD58" i="1"/>
  <c r="CR58" i="1" s="1"/>
  <c r="Q58" i="1" s="1"/>
  <c r="AE58" i="1"/>
  <c r="AF58" i="1"/>
  <c r="AG58" i="1"/>
  <c r="AH58" i="1"/>
  <c r="CV58" i="1" s="1"/>
  <c r="U58" i="1" s="1"/>
  <c r="AI58" i="1"/>
  <c r="AJ58" i="1"/>
  <c r="CX58" i="1" s="1"/>
  <c r="W58" i="1" s="1"/>
  <c r="CQ58" i="1"/>
  <c r="CS58" i="1"/>
  <c r="CT58" i="1"/>
  <c r="S58" i="1" s="1"/>
  <c r="CU58" i="1"/>
  <c r="T58" i="1" s="1"/>
  <c r="CW58" i="1"/>
  <c r="V58" i="1" s="1"/>
  <c r="FR58" i="1"/>
  <c r="GL58" i="1"/>
  <c r="GO58" i="1"/>
  <c r="GP58" i="1"/>
  <c r="GV58" i="1"/>
  <c r="HC58" i="1" s="1"/>
  <c r="GX58" i="1" s="1"/>
  <c r="I59" i="1"/>
  <c r="W59" i="1"/>
  <c r="AC59" i="1"/>
  <c r="AE59" i="1"/>
  <c r="AD59" i="1" s="1"/>
  <c r="CR59" i="1" s="1"/>
  <c r="Q59" i="1" s="1"/>
  <c r="AF59" i="1"/>
  <c r="AG59" i="1"/>
  <c r="CU59" i="1" s="1"/>
  <c r="T59" i="1" s="1"/>
  <c r="AH59" i="1"/>
  <c r="AI59" i="1"/>
  <c r="CW59" i="1" s="1"/>
  <c r="V59" i="1" s="1"/>
  <c r="AJ59" i="1"/>
  <c r="CS59" i="1"/>
  <c r="R59" i="1" s="1"/>
  <c r="CT59" i="1"/>
  <c r="S59" i="1" s="1"/>
  <c r="CV59" i="1"/>
  <c r="U59" i="1" s="1"/>
  <c r="CX59" i="1"/>
  <c r="FR59" i="1"/>
  <c r="GL59" i="1"/>
  <c r="GO59" i="1"/>
  <c r="GP59" i="1"/>
  <c r="GV59" i="1"/>
  <c r="HC59" i="1"/>
  <c r="GX59" i="1" s="1"/>
  <c r="I60" i="1"/>
  <c r="AC60" i="1"/>
  <c r="AE60" i="1"/>
  <c r="AD60" i="1" s="1"/>
  <c r="AF60" i="1"/>
  <c r="CT60" i="1" s="1"/>
  <c r="AG60" i="1"/>
  <c r="AH60" i="1"/>
  <c r="CV60" i="1" s="1"/>
  <c r="AI60" i="1"/>
  <c r="AJ60" i="1"/>
  <c r="CX60" i="1" s="1"/>
  <c r="W60" i="1" s="1"/>
  <c r="CQ60" i="1"/>
  <c r="CS60" i="1"/>
  <c r="CU60" i="1"/>
  <c r="CW60" i="1"/>
  <c r="FR60" i="1"/>
  <c r="GL60" i="1"/>
  <c r="GO60" i="1"/>
  <c r="GP60" i="1"/>
  <c r="GV60" i="1"/>
  <c r="HC60" i="1"/>
  <c r="I61" i="1"/>
  <c r="T61" i="1"/>
  <c r="V61" i="1"/>
  <c r="AC61" i="1"/>
  <c r="AD61" i="1"/>
  <c r="CR61" i="1" s="1"/>
  <c r="Q61" i="1" s="1"/>
  <c r="AE61" i="1"/>
  <c r="AF61" i="1"/>
  <c r="CT61" i="1" s="1"/>
  <c r="S61" i="1" s="1"/>
  <c r="AG61" i="1"/>
  <c r="AH61" i="1"/>
  <c r="CV61" i="1" s="1"/>
  <c r="U61" i="1" s="1"/>
  <c r="AI61" i="1"/>
  <c r="AJ61" i="1"/>
  <c r="CQ61" i="1"/>
  <c r="P61" i="1" s="1"/>
  <c r="CS61" i="1"/>
  <c r="R61" i="1" s="1"/>
  <c r="CU61" i="1"/>
  <c r="CW61" i="1"/>
  <c r="CX61" i="1"/>
  <c r="W61" i="1" s="1"/>
  <c r="FR61" i="1"/>
  <c r="GL61" i="1"/>
  <c r="GO61" i="1"/>
  <c r="GP61" i="1"/>
  <c r="GV61" i="1"/>
  <c r="HC61" i="1" s="1"/>
  <c r="GX61" i="1" s="1"/>
  <c r="I62" i="1"/>
  <c r="R62" i="1"/>
  <c r="T62" i="1"/>
  <c r="AB62" i="1"/>
  <c r="AC62" i="1"/>
  <c r="AD62" i="1"/>
  <c r="CR62" i="1" s="1"/>
  <c r="Q62" i="1" s="1"/>
  <c r="AE62" i="1"/>
  <c r="AF62" i="1"/>
  <c r="CT62" i="1" s="1"/>
  <c r="S62" i="1" s="1"/>
  <c r="AG62" i="1"/>
  <c r="AH62" i="1"/>
  <c r="AI62" i="1"/>
  <c r="CW62" i="1" s="1"/>
  <c r="V62" i="1" s="1"/>
  <c r="AJ62" i="1"/>
  <c r="CX62" i="1" s="1"/>
  <c r="W62" i="1" s="1"/>
  <c r="CQ62" i="1"/>
  <c r="P62" i="1" s="1"/>
  <c r="CS62" i="1"/>
  <c r="CU62" i="1"/>
  <c r="CV62" i="1"/>
  <c r="U62" i="1" s="1"/>
  <c r="FR62" i="1"/>
  <c r="GL62" i="1"/>
  <c r="GO62" i="1"/>
  <c r="GP62" i="1"/>
  <c r="GV62" i="1"/>
  <c r="HC62" i="1" s="1"/>
  <c r="GX62" i="1" s="1"/>
  <c r="AC63" i="1"/>
  <c r="CQ63" i="1" s="1"/>
  <c r="AE63" i="1"/>
  <c r="AD63" i="1" s="1"/>
  <c r="CR63" i="1" s="1"/>
  <c r="AF63" i="1"/>
  <c r="AG63" i="1"/>
  <c r="AH63" i="1"/>
  <c r="AI63" i="1"/>
  <c r="CW63" i="1" s="1"/>
  <c r="AJ63" i="1"/>
  <c r="CT63" i="1"/>
  <c r="CU63" i="1"/>
  <c r="CV63" i="1"/>
  <c r="CX63" i="1"/>
  <c r="FR63" i="1"/>
  <c r="GL63" i="1"/>
  <c r="GO63" i="1"/>
  <c r="GP63" i="1"/>
  <c r="GV63" i="1"/>
  <c r="HC63" i="1" s="1"/>
  <c r="C64" i="1"/>
  <c r="D64" i="1"/>
  <c r="I64" i="1"/>
  <c r="K64" i="1"/>
  <c r="T64" i="1"/>
  <c r="U64" i="1"/>
  <c r="AC64" i="1"/>
  <c r="AB64" i="1" s="1"/>
  <c r="AD64" i="1"/>
  <c r="AE64" i="1"/>
  <c r="CS64" i="1" s="1"/>
  <c r="R64" i="1" s="1"/>
  <c r="AF64" i="1"/>
  <c r="AG64" i="1"/>
  <c r="CU64" i="1" s="1"/>
  <c r="AH64" i="1"/>
  <c r="AI64" i="1"/>
  <c r="CW64" i="1" s="1"/>
  <c r="V64" i="1" s="1"/>
  <c r="AJ64" i="1"/>
  <c r="CQ64" i="1"/>
  <c r="P64" i="1" s="1"/>
  <c r="CP64" i="1" s="1"/>
  <c r="O64" i="1" s="1"/>
  <c r="CR64" i="1"/>
  <c r="Q64" i="1" s="1"/>
  <c r="CT64" i="1"/>
  <c r="S64" i="1" s="1"/>
  <c r="CV64" i="1"/>
  <c r="CX64" i="1"/>
  <c r="CY64" i="1"/>
  <c r="X64" i="1" s="1"/>
  <c r="CZ64" i="1"/>
  <c r="Y64" i="1" s="1"/>
  <c r="FR64" i="1"/>
  <c r="GL64" i="1"/>
  <c r="GO64" i="1"/>
  <c r="GP64" i="1"/>
  <c r="GV64" i="1"/>
  <c r="HC64" i="1" s="1"/>
  <c r="GX64" i="1"/>
  <c r="C65" i="1"/>
  <c r="D65" i="1"/>
  <c r="I65" i="1"/>
  <c r="I71" i="1" s="1"/>
  <c r="R71" i="1" s="1"/>
  <c r="K65" i="1"/>
  <c r="S65" i="1"/>
  <c r="AC65" i="1"/>
  <c r="CQ65" i="1" s="1"/>
  <c r="P65" i="1" s="1"/>
  <c r="CP65" i="1" s="1"/>
  <c r="O65" i="1" s="1"/>
  <c r="AE65" i="1"/>
  <c r="AD65" i="1" s="1"/>
  <c r="CR65" i="1" s="1"/>
  <c r="Q65" i="1" s="1"/>
  <c r="AF65" i="1"/>
  <c r="AG65" i="1"/>
  <c r="AH65" i="1"/>
  <c r="AI65" i="1"/>
  <c r="CW65" i="1" s="1"/>
  <c r="V65" i="1" s="1"/>
  <c r="AJ65" i="1"/>
  <c r="CT65" i="1"/>
  <c r="CU65" i="1"/>
  <c r="T65" i="1" s="1"/>
  <c r="CV65" i="1"/>
  <c r="U65" i="1" s="1"/>
  <c r="CX65" i="1"/>
  <c r="W65" i="1" s="1"/>
  <c r="FR65" i="1"/>
  <c r="GL65" i="1"/>
  <c r="GO65" i="1"/>
  <c r="GP65" i="1"/>
  <c r="GV65" i="1"/>
  <c r="HC65" i="1" s="1"/>
  <c r="GX65" i="1" s="1"/>
  <c r="AB66" i="1"/>
  <c r="AC66" i="1"/>
  <c r="AD66" i="1"/>
  <c r="CR66" i="1" s="1"/>
  <c r="AE66" i="1"/>
  <c r="AF66" i="1"/>
  <c r="AG66" i="1"/>
  <c r="AH66" i="1"/>
  <c r="CV66" i="1" s="1"/>
  <c r="AI66" i="1"/>
  <c r="AJ66" i="1"/>
  <c r="CX66" i="1" s="1"/>
  <c r="CQ66" i="1"/>
  <c r="CS66" i="1"/>
  <c r="CT66" i="1"/>
  <c r="CU66" i="1"/>
  <c r="CW66" i="1"/>
  <c r="FR66" i="1"/>
  <c r="GL66" i="1"/>
  <c r="GO66" i="1"/>
  <c r="GP66" i="1"/>
  <c r="GV66" i="1"/>
  <c r="HC66" i="1" s="1"/>
  <c r="I67" i="1"/>
  <c r="W67" i="1" s="1"/>
  <c r="AC67" i="1"/>
  <c r="AB67" i="1" s="1"/>
  <c r="AE67" i="1"/>
  <c r="AD67" i="1" s="1"/>
  <c r="CR67" i="1" s="1"/>
  <c r="AF67" i="1"/>
  <c r="AG67" i="1"/>
  <c r="CU67" i="1" s="1"/>
  <c r="AH67" i="1"/>
  <c r="AI67" i="1"/>
  <c r="CW67" i="1" s="1"/>
  <c r="AJ67" i="1"/>
  <c r="CS67" i="1"/>
  <c r="CT67" i="1"/>
  <c r="CV67" i="1"/>
  <c r="CX67" i="1"/>
  <c r="FR67" i="1"/>
  <c r="GL67" i="1"/>
  <c r="GO67" i="1"/>
  <c r="GP67" i="1"/>
  <c r="GV67" i="1"/>
  <c r="HC67" i="1"/>
  <c r="I68" i="1"/>
  <c r="GX68" i="1" s="1"/>
  <c r="AC68" i="1"/>
  <c r="AE68" i="1"/>
  <c r="AD68" i="1" s="1"/>
  <c r="AF68" i="1"/>
  <c r="CT68" i="1" s="1"/>
  <c r="AG68" i="1"/>
  <c r="AH68" i="1"/>
  <c r="CV68" i="1" s="1"/>
  <c r="U68" i="1" s="1"/>
  <c r="AI68" i="1"/>
  <c r="AJ68" i="1"/>
  <c r="CX68" i="1" s="1"/>
  <c r="CQ68" i="1"/>
  <c r="CU68" i="1"/>
  <c r="CW68" i="1"/>
  <c r="FR68" i="1"/>
  <c r="GL68" i="1"/>
  <c r="GO68" i="1"/>
  <c r="GP68" i="1"/>
  <c r="GV68" i="1"/>
  <c r="HC68" i="1"/>
  <c r="I69" i="1"/>
  <c r="S69" i="1" s="1"/>
  <c r="CZ69" i="1" s="1"/>
  <c r="Y69" i="1" s="1"/>
  <c r="V69" i="1"/>
  <c r="AC69" i="1"/>
  <c r="AD69" i="1"/>
  <c r="CR69" i="1" s="1"/>
  <c r="Q69" i="1" s="1"/>
  <c r="AE69" i="1"/>
  <c r="AF69" i="1"/>
  <c r="CT69" i="1" s="1"/>
  <c r="AG69" i="1"/>
  <c r="AH69" i="1"/>
  <c r="CV69" i="1" s="1"/>
  <c r="AI69" i="1"/>
  <c r="AJ69" i="1"/>
  <c r="CS69" i="1"/>
  <c r="R69" i="1" s="1"/>
  <c r="CU69" i="1"/>
  <c r="CW69" i="1"/>
  <c r="CX69" i="1"/>
  <c r="CY69" i="1"/>
  <c r="X69" i="1" s="1"/>
  <c r="FR69" i="1"/>
  <c r="GL69" i="1"/>
  <c r="GO69" i="1"/>
  <c r="GP69" i="1"/>
  <c r="GV69" i="1"/>
  <c r="HC69" i="1"/>
  <c r="I70" i="1"/>
  <c r="HG70" i="1" s="1"/>
  <c r="AC70" i="1"/>
  <c r="AD70" i="1"/>
  <c r="AB70" i="1" s="1"/>
  <c r="AE70" i="1"/>
  <c r="AF70" i="1"/>
  <c r="CT70" i="1" s="1"/>
  <c r="AG70" i="1"/>
  <c r="AH70" i="1"/>
  <c r="AI70" i="1"/>
  <c r="CW70" i="1" s="1"/>
  <c r="V70" i="1" s="1"/>
  <c r="AJ70" i="1"/>
  <c r="CX70" i="1" s="1"/>
  <c r="W70" i="1" s="1"/>
  <c r="CQ70" i="1"/>
  <c r="P70" i="1" s="1"/>
  <c r="CR70" i="1"/>
  <c r="Q70" i="1" s="1"/>
  <c r="CS70" i="1"/>
  <c r="R70" i="1" s="1"/>
  <c r="CU70" i="1"/>
  <c r="CV70" i="1"/>
  <c r="U70" i="1" s="1"/>
  <c r="FR70" i="1"/>
  <c r="GL70" i="1"/>
  <c r="GO70" i="1"/>
  <c r="GP70" i="1"/>
  <c r="GV70" i="1"/>
  <c r="HC70" i="1"/>
  <c r="GX70" i="1" s="1"/>
  <c r="AB71" i="1"/>
  <c r="AC71" i="1"/>
  <c r="HG71" i="1" s="1"/>
  <c r="AD71" i="1"/>
  <c r="CR71" i="1" s="1"/>
  <c r="Q71" i="1" s="1"/>
  <c r="AE71" i="1"/>
  <c r="AF71" i="1"/>
  <c r="AG71" i="1"/>
  <c r="AH71" i="1"/>
  <c r="CV71" i="1" s="1"/>
  <c r="AI71" i="1"/>
  <c r="AJ71" i="1"/>
  <c r="CX71" i="1" s="1"/>
  <c r="W71" i="1" s="1"/>
  <c r="CQ71" i="1"/>
  <c r="P71" i="1" s="1"/>
  <c r="CS71" i="1"/>
  <c r="CT71" i="1"/>
  <c r="S71" i="1" s="1"/>
  <c r="CU71" i="1"/>
  <c r="T71" i="1" s="1"/>
  <c r="CW71" i="1"/>
  <c r="FR71" i="1"/>
  <c r="GL71" i="1"/>
  <c r="GO71" i="1"/>
  <c r="GP71" i="1"/>
  <c r="GV71" i="1"/>
  <c r="HC71" i="1" s="1"/>
  <c r="C72" i="1"/>
  <c r="D72" i="1"/>
  <c r="I72" i="1"/>
  <c r="K72" i="1"/>
  <c r="V72" i="1"/>
  <c r="AB72" i="1"/>
  <c r="AC72" i="1"/>
  <c r="CQ72" i="1" s="1"/>
  <c r="AE72" i="1"/>
  <c r="AD72" i="1" s="1"/>
  <c r="AF72" i="1"/>
  <c r="AG72" i="1"/>
  <c r="CU72" i="1" s="1"/>
  <c r="AH72" i="1"/>
  <c r="AI72" i="1"/>
  <c r="AJ72" i="1"/>
  <c r="CR72" i="1"/>
  <c r="CS72" i="1"/>
  <c r="R72" i="1" s="1"/>
  <c r="CT72" i="1"/>
  <c r="CV72" i="1"/>
  <c r="CW72" i="1"/>
  <c r="CX72" i="1"/>
  <c r="FR72" i="1"/>
  <c r="GL72" i="1"/>
  <c r="GO72" i="1"/>
  <c r="GP72" i="1"/>
  <c r="GV72" i="1"/>
  <c r="HC72" i="1"/>
  <c r="C73" i="1"/>
  <c r="D73" i="1"/>
  <c r="I73" i="1"/>
  <c r="I75" i="1" s="1"/>
  <c r="K73" i="1"/>
  <c r="R73" i="1"/>
  <c r="S73" i="1"/>
  <c r="W73" i="1"/>
  <c r="AB73" i="1"/>
  <c r="AC73" i="1"/>
  <c r="CQ73" i="1" s="1"/>
  <c r="P73" i="1" s="1"/>
  <c r="AE73" i="1"/>
  <c r="AD73" i="1" s="1"/>
  <c r="CR73" i="1" s="1"/>
  <c r="Q73" i="1" s="1"/>
  <c r="AF73" i="1"/>
  <c r="CT73" i="1" s="1"/>
  <c r="AG73" i="1"/>
  <c r="CU73" i="1" s="1"/>
  <c r="T73" i="1" s="1"/>
  <c r="AH73" i="1"/>
  <c r="AI73" i="1"/>
  <c r="CW73" i="1" s="1"/>
  <c r="V73" i="1" s="1"/>
  <c r="AJ73" i="1"/>
  <c r="CS73" i="1"/>
  <c r="CV73" i="1"/>
  <c r="U73" i="1" s="1"/>
  <c r="CX73" i="1"/>
  <c r="FR73" i="1"/>
  <c r="GL73" i="1"/>
  <c r="GO73" i="1"/>
  <c r="GP73" i="1"/>
  <c r="GV73" i="1"/>
  <c r="HC73" i="1"/>
  <c r="GX73" i="1" s="1"/>
  <c r="AC74" i="1"/>
  <c r="AE74" i="1"/>
  <c r="AD74" i="1" s="1"/>
  <c r="AF74" i="1"/>
  <c r="CT74" i="1" s="1"/>
  <c r="AG74" i="1"/>
  <c r="AH74" i="1"/>
  <c r="CV74" i="1" s="1"/>
  <c r="AI74" i="1"/>
  <c r="AJ74" i="1"/>
  <c r="CX74" i="1" s="1"/>
  <c r="CQ74" i="1"/>
  <c r="CS74" i="1"/>
  <c r="CU74" i="1"/>
  <c r="CW74" i="1"/>
  <c r="FR74" i="1"/>
  <c r="GL74" i="1"/>
  <c r="GO74" i="1"/>
  <c r="GP74" i="1"/>
  <c r="GV74" i="1"/>
  <c r="HC74" i="1" s="1"/>
  <c r="Q75" i="1"/>
  <c r="T75" i="1"/>
  <c r="U75" i="1"/>
  <c r="W75" i="1"/>
  <c r="AC75" i="1"/>
  <c r="AD75" i="1"/>
  <c r="CR75" i="1" s="1"/>
  <c r="AE75" i="1"/>
  <c r="CS75" i="1" s="1"/>
  <c r="R75" i="1" s="1"/>
  <c r="AF75" i="1"/>
  <c r="AG75" i="1"/>
  <c r="AH75" i="1"/>
  <c r="AI75" i="1"/>
  <c r="CW75" i="1" s="1"/>
  <c r="AJ75" i="1"/>
  <c r="CQ75" i="1"/>
  <c r="P75" i="1" s="1"/>
  <c r="CT75" i="1"/>
  <c r="S75" i="1" s="1"/>
  <c r="CU75" i="1"/>
  <c r="CV75" i="1"/>
  <c r="CX75" i="1"/>
  <c r="FR75" i="1"/>
  <c r="GL75" i="1"/>
  <c r="GO75" i="1"/>
  <c r="GP75" i="1"/>
  <c r="GV75" i="1"/>
  <c r="HC75" i="1" s="1"/>
  <c r="GX75" i="1" s="1"/>
  <c r="I76" i="1"/>
  <c r="V76" i="1"/>
  <c r="AC76" i="1"/>
  <c r="AD76" i="1"/>
  <c r="CR76" i="1" s="1"/>
  <c r="AE76" i="1"/>
  <c r="AF76" i="1"/>
  <c r="AG76" i="1"/>
  <c r="CU76" i="1" s="1"/>
  <c r="T76" i="1" s="1"/>
  <c r="AH76" i="1"/>
  <c r="CV76" i="1" s="1"/>
  <c r="AI76" i="1"/>
  <c r="AJ76" i="1"/>
  <c r="CS76" i="1"/>
  <c r="CT76" i="1"/>
  <c r="CW76" i="1"/>
  <c r="CX76" i="1"/>
  <c r="W76" i="1" s="1"/>
  <c r="FR76" i="1"/>
  <c r="GL76" i="1"/>
  <c r="GO76" i="1"/>
  <c r="GP76" i="1"/>
  <c r="GV76" i="1"/>
  <c r="HC76" i="1"/>
  <c r="I77" i="1"/>
  <c r="T77" i="1"/>
  <c r="V77" i="1"/>
  <c r="AC77" i="1"/>
  <c r="AE77" i="1"/>
  <c r="AD77" i="1" s="1"/>
  <c r="AF77" i="1"/>
  <c r="CT77" i="1" s="1"/>
  <c r="AG77" i="1"/>
  <c r="AH77" i="1"/>
  <c r="AI77" i="1"/>
  <c r="CW77" i="1" s="1"/>
  <c r="AJ77" i="1"/>
  <c r="CX77" i="1" s="1"/>
  <c r="CQ77" i="1"/>
  <c r="CS77" i="1"/>
  <c r="CU77" i="1"/>
  <c r="CV77" i="1"/>
  <c r="U77" i="1" s="1"/>
  <c r="FR77" i="1"/>
  <c r="GL77" i="1"/>
  <c r="GO77" i="1"/>
  <c r="GP77" i="1"/>
  <c r="GV77" i="1"/>
  <c r="HC77" i="1" s="1"/>
  <c r="C78" i="1"/>
  <c r="D78" i="1"/>
  <c r="S78" i="1"/>
  <c r="AC78" i="1"/>
  <c r="AE78" i="1"/>
  <c r="AD78" i="1" s="1"/>
  <c r="AF78" i="1"/>
  <c r="AG78" i="1"/>
  <c r="CU78" i="1" s="1"/>
  <c r="T78" i="1" s="1"/>
  <c r="AH78" i="1"/>
  <c r="AI78" i="1"/>
  <c r="AJ78" i="1"/>
  <c r="CX78" i="1" s="1"/>
  <c r="W78" i="1" s="1"/>
  <c r="CR78" i="1"/>
  <c r="Q78" i="1" s="1"/>
  <c r="CS78" i="1"/>
  <c r="R78" i="1" s="1"/>
  <c r="CT78" i="1"/>
  <c r="CV78" i="1"/>
  <c r="U78" i="1" s="1"/>
  <c r="CW78" i="1"/>
  <c r="V78" i="1" s="1"/>
  <c r="FR78" i="1"/>
  <c r="GL78" i="1"/>
  <c r="GO78" i="1"/>
  <c r="GP78" i="1"/>
  <c r="GV78" i="1"/>
  <c r="HC78" i="1"/>
  <c r="GX78" i="1" s="1"/>
  <c r="C79" i="1"/>
  <c r="D79" i="1"/>
  <c r="S79" i="1"/>
  <c r="U79" i="1"/>
  <c r="X79" i="1"/>
  <c r="AC79" i="1"/>
  <c r="AD79" i="1"/>
  <c r="CR79" i="1" s="1"/>
  <c r="Q79" i="1" s="1"/>
  <c r="AE79" i="1"/>
  <c r="CS79" i="1" s="1"/>
  <c r="R79" i="1" s="1"/>
  <c r="AF79" i="1"/>
  <c r="AG79" i="1"/>
  <c r="AH79" i="1"/>
  <c r="AI79" i="1"/>
  <c r="CW79" i="1" s="1"/>
  <c r="V79" i="1" s="1"/>
  <c r="AJ79" i="1"/>
  <c r="CT79" i="1"/>
  <c r="CU79" i="1"/>
  <c r="T79" i="1" s="1"/>
  <c r="CV79" i="1"/>
  <c r="CX79" i="1"/>
  <c r="W79" i="1" s="1"/>
  <c r="CY79" i="1"/>
  <c r="CZ79" i="1"/>
  <c r="Y79" i="1" s="1"/>
  <c r="FR79" i="1"/>
  <c r="GL79" i="1"/>
  <c r="GO79" i="1"/>
  <c r="GP79" i="1"/>
  <c r="GV79" i="1"/>
  <c r="HC79" i="1" s="1"/>
  <c r="GX79" i="1"/>
  <c r="I80" i="1"/>
  <c r="R80" i="1"/>
  <c r="T80" i="1"/>
  <c r="W80" i="1"/>
  <c r="AC80" i="1"/>
  <c r="AD80" i="1"/>
  <c r="AE80" i="1"/>
  <c r="AF80" i="1"/>
  <c r="CT80" i="1" s="1"/>
  <c r="S80" i="1" s="1"/>
  <c r="AG80" i="1"/>
  <c r="AH80" i="1"/>
  <c r="CV80" i="1" s="1"/>
  <c r="U80" i="1" s="1"/>
  <c r="AI80" i="1"/>
  <c r="AJ80" i="1"/>
  <c r="CQ80" i="1"/>
  <c r="P80" i="1" s="1"/>
  <c r="CS80" i="1"/>
  <c r="CU80" i="1"/>
  <c r="CW80" i="1"/>
  <c r="V80" i="1" s="1"/>
  <c r="CX80" i="1"/>
  <c r="FR80" i="1"/>
  <c r="GL80" i="1"/>
  <c r="GO80" i="1"/>
  <c r="GP80" i="1"/>
  <c r="GV80" i="1"/>
  <c r="HC80" i="1" s="1"/>
  <c r="GX80" i="1" s="1"/>
  <c r="I81" i="1"/>
  <c r="Q81" i="1"/>
  <c r="AC81" i="1"/>
  <c r="AE81" i="1"/>
  <c r="AD81" i="1" s="1"/>
  <c r="AF81" i="1"/>
  <c r="AG81" i="1"/>
  <c r="CU81" i="1" s="1"/>
  <c r="T81" i="1" s="1"/>
  <c r="AH81" i="1"/>
  <c r="AI81" i="1"/>
  <c r="AJ81" i="1"/>
  <c r="CR81" i="1"/>
  <c r="CS81" i="1"/>
  <c r="R81" i="1" s="1"/>
  <c r="CT81" i="1"/>
  <c r="S81" i="1" s="1"/>
  <c r="CV81" i="1"/>
  <c r="U81" i="1" s="1"/>
  <c r="CW81" i="1"/>
  <c r="V81" i="1" s="1"/>
  <c r="CX81" i="1"/>
  <c r="W81" i="1" s="1"/>
  <c r="FR81" i="1"/>
  <c r="GL81" i="1"/>
  <c r="GO81" i="1"/>
  <c r="GP81" i="1"/>
  <c r="GV81" i="1"/>
  <c r="GX81" i="1"/>
  <c r="HC81" i="1"/>
  <c r="C82" i="1"/>
  <c r="D82" i="1"/>
  <c r="S82" i="1"/>
  <c r="T82" i="1"/>
  <c r="U82" i="1"/>
  <c r="AC82" i="1"/>
  <c r="AE82" i="1"/>
  <c r="AF82" i="1"/>
  <c r="AG82" i="1"/>
  <c r="AH82" i="1"/>
  <c r="AI82" i="1"/>
  <c r="CW82" i="1" s="1"/>
  <c r="V82" i="1" s="1"/>
  <c r="AJ82" i="1"/>
  <c r="CT82" i="1"/>
  <c r="CU82" i="1"/>
  <c r="CV82" i="1"/>
  <c r="CX82" i="1"/>
  <c r="W82" i="1" s="1"/>
  <c r="FR82" i="1"/>
  <c r="GL82" i="1"/>
  <c r="GO82" i="1"/>
  <c r="GP82" i="1"/>
  <c r="GV82" i="1"/>
  <c r="HC82" i="1" s="1"/>
  <c r="GX82" i="1"/>
  <c r="C83" i="1"/>
  <c r="D83" i="1"/>
  <c r="V83" i="1"/>
  <c r="AC83" i="1"/>
  <c r="CQ83" i="1" s="1"/>
  <c r="P83" i="1" s="1"/>
  <c r="AE83" i="1"/>
  <c r="AD83" i="1" s="1"/>
  <c r="AF83" i="1"/>
  <c r="AB83" i="1" s="1"/>
  <c r="AG83" i="1"/>
  <c r="CU83" i="1" s="1"/>
  <c r="T83" i="1" s="1"/>
  <c r="AH83" i="1"/>
  <c r="AI83" i="1"/>
  <c r="AJ83" i="1"/>
  <c r="CX83" i="1" s="1"/>
  <c r="W83" i="1" s="1"/>
  <c r="CR83" i="1"/>
  <c r="Q83" i="1" s="1"/>
  <c r="CS83" i="1"/>
  <c r="R83" i="1" s="1"/>
  <c r="CT83" i="1"/>
  <c r="S83" i="1" s="1"/>
  <c r="CV83" i="1"/>
  <c r="U83" i="1" s="1"/>
  <c r="CW83" i="1"/>
  <c r="FR83" i="1"/>
  <c r="GL83" i="1"/>
  <c r="GO83" i="1"/>
  <c r="GP83" i="1"/>
  <c r="GV83" i="1"/>
  <c r="HC83" i="1"/>
  <c r="GX83" i="1" s="1"/>
  <c r="I84" i="1"/>
  <c r="HG84" i="1" s="1"/>
  <c r="R84" i="1"/>
  <c r="U84" i="1"/>
  <c r="AC84" i="1"/>
  <c r="AD84" i="1"/>
  <c r="AB84" i="1" s="1"/>
  <c r="AE84" i="1"/>
  <c r="AF84" i="1"/>
  <c r="CT84" i="1" s="1"/>
  <c r="S84" i="1" s="1"/>
  <c r="AG84" i="1"/>
  <c r="AH84" i="1"/>
  <c r="CV84" i="1" s="1"/>
  <c r="AI84" i="1"/>
  <c r="AJ84" i="1"/>
  <c r="CX84" i="1" s="1"/>
  <c r="CQ84" i="1"/>
  <c r="CR84" i="1"/>
  <c r="Q84" i="1" s="1"/>
  <c r="CS84" i="1"/>
  <c r="CU84" i="1"/>
  <c r="T84" i="1" s="1"/>
  <c r="CW84" i="1"/>
  <c r="V84" i="1" s="1"/>
  <c r="FR84" i="1"/>
  <c r="GL84" i="1"/>
  <c r="GO84" i="1"/>
  <c r="GP84" i="1"/>
  <c r="GV84" i="1"/>
  <c r="HC84" i="1" s="1"/>
  <c r="GX84" i="1" s="1"/>
  <c r="I85" i="1"/>
  <c r="S85" i="1"/>
  <c r="AC85" i="1"/>
  <c r="AD85" i="1"/>
  <c r="CR85" i="1" s="1"/>
  <c r="AE85" i="1"/>
  <c r="AF85" i="1"/>
  <c r="AG85" i="1"/>
  <c r="AH85" i="1"/>
  <c r="CV85" i="1" s="1"/>
  <c r="AI85" i="1"/>
  <c r="AJ85" i="1"/>
  <c r="CS85" i="1"/>
  <c r="R85" i="1" s="1"/>
  <c r="CT85" i="1"/>
  <c r="CU85" i="1"/>
  <c r="CW85" i="1"/>
  <c r="CX85" i="1"/>
  <c r="W85" i="1" s="1"/>
  <c r="FR85" i="1"/>
  <c r="GL85" i="1"/>
  <c r="GO85" i="1"/>
  <c r="GP85" i="1"/>
  <c r="GV85" i="1"/>
  <c r="HC85" i="1"/>
  <c r="GX85" i="1" s="1"/>
  <c r="I86" i="1"/>
  <c r="AC86" i="1"/>
  <c r="CQ86" i="1" s="1"/>
  <c r="P86" i="1" s="1"/>
  <c r="AE86" i="1"/>
  <c r="AF86" i="1"/>
  <c r="AG86" i="1"/>
  <c r="CU86" i="1" s="1"/>
  <c r="T86" i="1" s="1"/>
  <c r="AH86" i="1"/>
  <c r="AI86" i="1"/>
  <c r="CW86" i="1" s="1"/>
  <c r="V86" i="1" s="1"/>
  <c r="AJ86" i="1"/>
  <c r="CX86" i="1" s="1"/>
  <c r="W86" i="1" s="1"/>
  <c r="CT86" i="1"/>
  <c r="S86" i="1" s="1"/>
  <c r="CV86" i="1"/>
  <c r="U86" i="1" s="1"/>
  <c r="FR86" i="1"/>
  <c r="GL86" i="1"/>
  <c r="GO86" i="1"/>
  <c r="GP86" i="1"/>
  <c r="GV86" i="1"/>
  <c r="GX86" i="1"/>
  <c r="HC86" i="1"/>
  <c r="HG86" i="1"/>
  <c r="I87" i="1"/>
  <c r="S87" i="1"/>
  <c r="CY87" i="1" s="1"/>
  <c r="X87" i="1" s="1"/>
  <c r="W87" i="1"/>
  <c r="AC87" i="1"/>
  <c r="AE87" i="1"/>
  <c r="AD87" i="1" s="1"/>
  <c r="AF87" i="1"/>
  <c r="AG87" i="1"/>
  <c r="CU87" i="1" s="1"/>
  <c r="T87" i="1" s="1"/>
  <c r="AH87" i="1"/>
  <c r="CV87" i="1" s="1"/>
  <c r="U87" i="1" s="1"/>
  <c r="AI87" i="1"/>
  <c r="CW87" i="1" s="1"/>
  <c r="V87" i="1" s="1"/>
  <c r="AJ87" i="1"/>
  <c r="CR87" i="1"/>
  <c r="Q87" i="1" s="1"/>
  <c r="CS87" i="1"/>
  <c r="R87" i="1" s="1"/>
  <c r="CT87" i="1"/>
  <c r="CX87" i="1"/>
  <c r="CZ87" i="1"/>
  <c r="Y87" i="1" s="1"/>
  <c r="FR87" i="1"/>
  <c r="GL87" i="1"/>
  <c r="GO87" i="1"/>
  <c r="GP87" i="1"/>
  <c r="GV87" i="1"/>
  <c r="GX87" i="1"/>
  <c r="HC87" i="1"/>
  <c r="I88" i="1"/>
  <c r="S88" i="1"/>
  <c r="CZ88" i="1" s="1"/>
  <c r="Y88" i="1" s="1"/>
  <c r="AC88" i="1"/>
  <c r="AD88" i="1"/>
  <c r="CR88" i="1" s="1"/>
  <c r="Q88" i="1" s="1"/>
  <c r="AE88" i="1"/>
  <c r="CS88" i="1" s="1"/>
  <c r="R88" i="1" s="1"/>
  <c r="AF88" i="1"/>
  <c r="CT88" i="1" s="1"/>
  <c r="AG88" i="1"/>
  <c r="CU88" i="1" s="1"/>
  <c r="T88" i="1" s="1"/>
  <c r="AH88" i="1"/>
  <c r="AI88" i="1"/>
  <c r="CW88" i="1" s="1"/>
  <c r="V88" i="1" s="1"/>
  <c r="AJ88" i="1"/>
  <c r="CQ88" i="1"/>
  <c r="P88" i="1" s="1"/>
  <c r="CV88" i="1"/>
  <c r="U88" i="1" s="1"/>
  <c r="CX88" i="1"/>
  <c r="W88" i="1" s="1"/>
  <c r="FR88" i="1"/>
  <c r="GL88" i="1"/>
  <c r="GO88" i="1"/>
  <c r="GP88" i="1"/>
  <c r="GV88" i="1"/>
  <c r="HC88" i="1" s="1"/>
  <c r="GX88" i="1"/>
  <c r="I89" i="1"/>
  <c r="S89" i="1"/>
  <c r="CY89" i="1" s="1"/>
  <c r="X89" i="1" s="1"/>
  <c r="T89" i="1"/>
  <c r="AC89" i="1"/>
  <c r="CQ89" i="1" s="1"/>
  <c r="P89" i="1" s="1"/>
  <c r="AD89" i="1"/>
  <c r="CR89" i="1" s="1"/>
  <c r="Q89" i="1" s="1"/>
  <c r="AE89" i="1"/>
  <c r="CS89" i="1" s="1"/>
  <c r="R89" i="1" s="1"/>
  <c r="AF89" i="1"/>
  <c r="CT89" i="1" s="1"/>
  <c r="AG89" i="1"/>
  <c r="AH89" i="1"/>
  <c r="CV89" i="1" s="1"/>
  <c r="U89" i="1" s="1"/>
  <c r="AI89" i="1"/>
  <c r="AJ89" i="1"/>
  <c r="CX89" i="1" s="1"/>
  <c r="W89" i="1" s="1"/>
  <c r="CP89" i="1"/>
  <c r="O89" i="1" s="1"/>
  <c r="CU89" i="1"/>
  <c r="CW89" i="1"/>
  <c r="V89" i="1" s="1"/>
  <c r="FR89" i="1"/>
  <c r="GL89" i="1"/>
  <c r="GO89" i="1"/>
  <c r="GP89" i="1"/>
  <c r="GV89" i="1"/>
  <c r="HC89" i="1" s="1"/>
  <c r="GX89" i="1" s="1"/>
  <c r="I90" i="1"/>
  <c r="R90" i="1"/>
  <c r="S90" i="1"/>
  <c r="AC90" i="1"/>
  <c r="CQ90" i="1" s="1"/>
  <c r="P90" i="1" s="1"/>
  <c r="AD90" i="1"/>
  <c r="CR90" i="1" s="1"/>
  <c r="Q90" i="1" s="1"/>
  <c r="AE90" i="1"/>
  <c r="CS90" i="1" s="1"/>
  <c r="AF90" i="1"/>
  <c r="AG90" i="1"/>
  <c r="CU90" i="1" s="1"/>
  <c r="T90" i="1" s="1"/>
  <c r="AH90" i="1"/>
  <c r="AI90" i="1"/>
  <c r="AJ90" i="1"/>
  <c r="CT90" i="1"/>
  <c r="CV90" i="1"/>
  <c r="U90" i="1" s="1"/>
  <c r="CW90" i="1"/>
  <c r="V90" i="1" s="1"/>
  <c r="CX90" i="1"/>
  <c r="W90" i="1" s="1"/>
  <c r="FR90" i="1"/>
  <c r="GL90" i="1"/>
  <c r="GO90" i="1"/>
  <c r="GP90" i="1"/>
  <c r="GV90" i="1"/>
  <c r="HC90" i="1" s="1"/>
  <c r="GX90" i="1" s="1"/>
  <c r="HG90" i="1"/>
  <c r="I91" i="1"/>
  <c r="W91" i="1"/>
  <c r="AC91" i="1"/>
  <c r="CQ91" i="1" s="1"/>
  <c r="P91" i="1" s="1"/>
  <c r="AE91" i="1"/>
  <c r="AF91" i="1"/>
  <c r="AG91" i="1"/>
  <c r="CU91" i="1" s="1"/>
  <c r="T91" i="1" s="1"/>
  <c r="AH91" i="1"/>
  <c r="CV91" i="1" s="1"/>
  <c r="U91" i="1" s="1"/>
  <c r="AI91" i="1"/>
  <c r="CW91" i="1" s="1"/>
  <c r="V91" i="1" s="1"/>
  <c r="AJ91" i="1"/>
  <c r="CX91" i="1" s="1"/>
  <c r="CT91" i="1"/>
  <c r="S91" i="1" s="1"/>
  <c r="FR91" i="1"/>
  <c r="GL91" i="1"/>
  <c r="GO91" i="1"/>
  <c r="GP91" i="1"/>
  <c r="GV91" i="1"/>
  <c r="GX91" i="1"/>
  <c r="HC91" i="1"/>
  <c r="HG91" i="1"/>
  <c r="I92" i="1"/>
  <c r="V92" i="1" s="1"/>
  <c r="S92" i="1"/>
  <c r="CY92" i="1" s="1"/>
  <c r="X92" i="1" s="1"/>
  <c r="AC92" i="1"/>
  <c r="AE92" i="1"/>
  <c r="AD92" i="1" s="1"/>
  <c r="AF92" i="1"/>
  <c r="AG92" i="1"/>
  <c r="CU92" i="1" s="1"/>
  <c r="T92" i="1" s="1"/>
  <c r="AH92" i="1"/>
  <c r="CV92" i="1" s="1"/>
  <c r="U92" i="1" s="1"/>
  <c r="AI92" i="1"/>
  <c r="CW92" i="1" s="1"/>
  <c r="AJ92" i="1"/>
  <c r="CR92" i="1"/>
  <c r="Q92" i="1" s="1"/>
  <c r="CS92" i="1"/>
  <c r="R92" i="1" s="1"/>
  <c r="CT92" i="1"/>
  <c r="CX92" i="1"/>
  <c r="W92" i="1" s="1"/>
  <c r="CZ92" i="1"/>
  <c r="Y92" i="1" s="1"/>
  <c r="FR92" i="1"/>
  <c r="GL92" i="1"/>
  <c r="GO92" i="1"/>
  <c r="GP92" i="1"/>
  <c r="GV92" i="1"/>
  <c r="HC92" i="1"/>
  <c r="GX92" i="1" s="1"/>
  <c r="I93" i="1"/>
  <c r="V93" i="1" s="1"/>
  <c r="AC93" i="1"/>
  <c r="AE93" i="1"/>
  <c r="AD93" i="1" s="1"/>
  <c r="AF93" i="1"/>
  <c r="CT93" i="1" s="1"/>
  <c r="AG93" i="1"/>
  <c r="CU93" i="1" s="1"/>
  <c r="AH93" i="1"/>
  <c r="CV93" i="1" s="1"/>
  <c r="U93" i="1" s="1"/>
  <c r="AI93" i="1"/>
  <c r="AJ93" i="1"/>
  <c r="CX93" i="1" s="1"/>
  <c r="CQ93" i="1"/>
  <c r="CS93" i="1"/>
  <c r="CW93" i="1"/>
  <c r="FR93" i="1"/>
  <c r="GL93" i="1"/>
  <c r="GO93" i="1"/>
  <c r="GP93" i="1"/>
  <c r="GV93" i="1"/>
  <c r="HC93" i="1" s="1"/>
  <c r="I94" i="1"/>
  <c r="U94" i="1"/>
  <c r="AC94" i="1"/>
  <c r="AD94" i="1"/>
  <c r="CR94" i="1" s="1"/>
  <c r="Q94" i="1" s="1"/>
  <c r="AE94" i="1"/>
  <c r="CS94" i="1" s="1"/>
  <c r="R94" i="1" s="1"/>
  <c r="AF94" i="1"/>
  <c r="CT94" i="1" s="1"/>
  <c r="S94" i="1" s="1"/>
  <c r="CY94" i="1" s="1"/>
  <c r="X94" i="1" s="1"/>
  <c r="AG94" i="1"/>
  <c r="CU94" i="1" s="1"/>
  <c r="T94" i="1" s="1"/>
  <c r="AH94" i="1"/>
  <c r="AI94" i="1"/>
  <c r="CW94" i="1" s="1"/>
  <c r="V94" i="1" s="1"/>
  <c r="AJ94" i="1"/>
  <c r="CQ94" i="1"/>
  <c r="P94" i="1" s="1"/>
  <c r="CV94" i="1"/>
  <c r="CX94" i="1"/>
  <c r="W94" i="1" s="1"/>
  <c r="CZ94" i="1"/>
  <c r="Y94" i="1" s="1"/>
  <c r="FR94" i="1"/>
  <c r="GL94" i="1"/>
  <c r="GO94" i="1"/>
  <c r="GP94" i="1"/>
  <c r="GV94" i="1"/>
  <c r="HC94" i="1" s="1"/>
  <c r="GX94" i="1" s="1"/>
  <c r="I95" i="1"/>
  <c r="S95" i="1"/>
  <c r="CY95" i="1" s="1"/>
  <c r="X95" i="1" s="1"/>
  <c r="AC95" i="1"/>
  <c r="AD95" i="1"/>
  <c r="AE95" i="1"/>
  <c r="CS95" i="1" s="1"/>
  <c r="R95" i="1" s="1"/>
  <c r="AF95" i="1"/>
  <c r="CT95" i="1" s="1"/>
  <c r="AG95" i="1"/>
  <c r="AH95" i="1"/>
  <c r="CV95" i="1" s="1"/>
  <c r="U95" i="1" s="1"/>
  <c r="AI95" i="1"/>
  <c r="AJ95" i="1"/>
  <c r="CX95" i="1" s="1"/>
  <c r="W95" i="1" s="1"/>
  <c r="CQ95" i="1"/>
  <c r="P95" i="1" s="1"/>
  <c r="CU95" i="1"/>
  <c r="T95" i="1" s="1"/>
  <c r="CW95" i="1"/>
  <c r="V95" i="1" s="1"/>
  <c r="FR95" i="1"/>
  <c r="GL95" i="1"/>
  <c r="GO95" i="1"/>
  <c r="FU109" i="1" s="1"/>
  <c r="GP95" i="1"/>
  <c r="GV95" i="1"/>
  <c r="HC95" i="1" s="1"/>
  <c r="GX95" i="1" s="1"/>
  <c r="I96" i="1"/>
  <c r="Q96" i="1"/>
  <c r="W96" i="1"/>
  <c r="Y96" i="1"/>
  <c r="AC96" i="1"/>
  <c r="AB96" i="1" s="1"/>
  <c r="AD96" i="1"/>
  <c r="CR96" i="1" s="1"/>
  <c r="AE96" i="1"/>
  <c r="CS96" i="1" s="1"/>
  <c r="R96" i="1" s="1"/>
  <c r="AF96" i="1"/>
  <c r="AG96" i="1"/>
  <c r="CU96" i="1" s="1"/>
  <c r="T96" i="1" s="1"/>
  <c r="AH96" i="1"/>
  <c r="AI96" i="1"/>
  <c r="CW96" i="1" s="1"/>
  <c r="V96" i="1" s="1"/>
  <c r="AJ96" i="1"/>
  <c r="CT96" i="1"/>
  <c r="S96" i="1" s="1"/>
  <c r="CZ96" i="1" s="1"/>
  <c r="CV96" i="1"/>
  <c r="U96" i="1" s="1"/>
  <c r="CX96" i="1"/>
  <c r="CY96" i="1"/>
  <c r="X96" i="1" s="1"/>
  <c r="FR96" i="1"/>
  <c r="GL96" i="1"/>
  <c r="GO96" i="1"/>
  <c r="GP96" i="1"/>
  <c r="GV96" i="1"/>
  <c r="HC96" i="1" s="1"/>
  <c r="GX96" i="1"/>
  <c r="I97" i="1"/>
  <c r="P97" i="1"/>
  <c r="S97" i="1"/>
  <c r="AC97" i="1"/>
  <c r="CQ97" i="1" s="1"/>
  <c r="AE97" i="1"/>
  <c r="AF97" i="1"/>
  <c r="AG97" i="1"/>
  <c r="CU97" i="1" s="1"/>
  <c r="T97" i="1" s="1"/>
  <c r="AH97" i="1"/>
  <c r="AI97" i="1"/>
  <c r="CW97" i="1" s="1"/>
  <c r="V97" i="1" s="1"/>
  <c r="AJ97" i="1"/>
  <c r="CT97" i="1"/>
  <c r="CV97" i="1"/>
  <c r="U97" i="1" s="1"/>
  <c r="CX97" i="1"/>
  <c r="W97" i="1" s="1"/>
  <c r="FR97" i="1"/>
  <c r="GL97" i="1"/>
  <c r="GO97" i="1"/>
  <c r="GP97" i="1"/>
  <c r="GV97" i="1"/>
  <c r="GX97" i="1"/>
  <c r="HC97" i="1"/>
  <c r="HG97" i="1"/>
  <c r="I98" i="1"/>
  <c r="V98" i="1"/>
  <c r="AC98" i="1"/>
  <c r="AE98" i="1"/>
  <c r="AD98" i="1" s="1"/>
  <c r="AF98" i="1"/>
  <c r="AG98" i="1"/>
  <c r="AH98" i="1"/>
  <c r="AI98" i="1"/>
  <c r="CW98" i="1" s="1"/>
  <c r="AJ98" i="1"/>
  <c r="CR98" i="1"/>
  <c r="Q98" i="1" s="1"/>
  <c r="CS98" i="1"/>
  <c r="CT98" i="1"/>
  <c r="S98" i="1" s="1"/>
  <c r="CU98" i="1"/>
  <c r="CV98" i="1"/>
  <c r="U98" i="1" s="1"/>
  <c r="CX98" i="1"/>
  <c r="W98" i="1" s="1"/>
  <c r="FR98" i="1"/>
  <c r="GL98" i="1"/>
  <c r="GO98" i="1"/>
  <c r="GP98" i="1"/>
  <c r="GV98" i="1"/>
  <c r="HC98" i="1"/>
  <c r="GX98" i="1" s="1"/>
  <c r="I99" i="1"/>
  <c r="T99" i="1" s="1"/>
  <c r="AC99" i="1"/>
  <c r="AE99" i="1"/>
  <c r="AD99" i="1" s="1"/>
  <c r="AF99" i="1"/>
  <c r="AG99" i="1"/>
  <c r="AH99" i="1"/>
  <c r="CV99" i="1" s="1"/>
  <c r="AI99" i="1"/>
  <c r="AJ99" i="1"/>
  <c r="CX99" i="1" s="1"/>
  <c r="CQ99" i="1"/>
  <c r="CS99" i="1"/>
  <c r="CT99" i="1"/>
  <c r="CU99" i="1"/>
  <c r="CW99" i="1"/>
  <c r="V99" i="1" s="1"/>
  <c r="FR99" i="1"/>
  <c r="GL99" i="1"/>
  <c r="GO99" i="1"/>
  <c r="GP99" i="1"/>
  <c r="GV99" i="1"/>
  <c r="HC99" i="1" s="1"/>
  <c r="GX99" i="1" s="1"/>
  <c r="I100" i="1"/>
  <c r="T100" i="1"/>
  <c r="U100" i="1"/>
  <c r="AC100" i="1"/>
  <c r="CQ100" i="1" s="1"/>
  <c r="P100" i="1" s="1"/>
  <c r="AE100" i="1"/>
  <c r="AD100" i="1" s="1"/>
  <c r="AF100" i="1"/>
  <c r="CT100" i="1" s="1"/>
  <c r="S100" i="1" s="1"/>
  <c r="AG100" i="1"/>
  <c r="CU100" i="1" s="1"/>
  <c r="AH100" i="1"/>
  <c r="AI100" i="1"/>
  <c r="AJ100" i="1"/>
  <c r="CR100" i="1"/>
  <c r="Q100" i="1" s="1"/>
  <c r="CS100" i="1"/>
  <c r="R100" i="1" s="1"/>
  <c r="CV100" i="1"/>
  <c r="CW100" i="1"/>
  <c r="V100" i="1" s="1"/>
  <c r="CX100" i="1"/>
  <c r="W100" i="1" s="1"/>
  <c r="FR100" i="1"/>
  <c r="GL100" i="1"/>
  <c r="GO100" i="1"/>
  <c r="GP100" i="1"/>
  <c r="GV100" i="1"/>
  <c r="HC100" i="1" s="1"/>
  <c r="GX100" i="1" s="1"/>
  <c r="HG100" i="1"/>
  <c r="I101" i="1"/>
  <c r="R101" i="1"/>
  <c r="U101" i="1"/>
  <c r="W101" i="1"/>
  <c r="AC101" i="1"/>
  <c r="AB101" i="1" s="1"/>
  <c r="AD101" i="1"/>
  <c r="CR101" i="1" s="1"/>
  <c r="Q101" i="1" s="1"/>
  <c r="AE101" i="1"/>
  <c r="CS101" i="1" s="1"/>
  <c r="AF101" i="1"/>
  <c r="AG101" i="1"/>
  <c r="AH101" i="1"/>
  <c r="AI101" i="1"/>
  <c r="AJ101" i="1"/>
  <c r="CT101" i="1"/>
  <c r="S101" i="1" s="1"/>
  <c r="CU101" i="1"/>
  <c r="T101" i="1" s="1"/>
  <c r="CV101" i="1"/>
  <c r="CW101" i="1"/>
  <c r="V101" i="1" s="1"/>
  <c r="CX101" i="1"/>
  <c r="FR101" i="1"/>
  <c r="GL101" i="1"/>
  <c r="GO101" i="1"/>
  <c r="GP101" i="1"/>
  <c r="GV101" i="1"/>
  <c r="HC101" i="1" s="1"/>
  <c r="GX101" i="1" s="1"/>
  <c r="I102" i="1"/>
  <c r="W102" i="1"/>
  <c r="AC102" i="1"/>
  <c r="CQ102" i="1" s="1"/>
  <c r="P102" i="1" s="1"/>
  <c r="AE102" i="1"/>
  <c r="AD102" i="1" s="1"/>
  <c r="AB102" i="1" s="1"/>
  <c r="AF102" i="1"/>
  <c r="AG102" i="1"/>
  <c r="AH102" i="1"/>
  <c r="AI102" i="1"/>
  <c r="CW102" i="1" s="1"/>
  <c r="V102" i="1" s="1"/>
  <c r="AJ102" i="1"/>
  <c r="CS102" i="1"/>
  <c r="R102" i="1" s="1"/>
  <c r="CT102" i="1"/>
  <c r="CU102" i="1"/>
  <c r="CV102" i="1"/>
  <c r="U102" i="1" s="1"/>
  <c r="CX102" i="1"/>
  <c r="FR102" i="1"/>
  <c r="GL102" i="1"/>
  <c r="GO102" i="1"/>
  <c r="GP102" i="1"/>
  <c r="GV102" i="1"/>
  <c r="HC102" i="1"/>
  <c r="I103" i="1"/>
  <c r="Q103" i="1"/>
  <c r="V103" i="1"/>
  <c r="AC103" i="1"/>
  <c r="AE103" i="1"/>
  <c r="AD103" i="1" s="1"/>
  <c r="CR103" i="1" s="1"/>
  <c r="AF103" i="1"/>
  <c r="AG103" i="1"/>
  <c r="CU103" i="1" s="1"/>
  <c r="T103" i="1" s="1"/>
  <c r="AH103" i="1"/>
  <c r="CV103" i="1" s="1"/>
  <c r="U103" i="1" s="1"/>
  <c r="AI103" i="1"/>
  <c r="CW103" i="1" s="1"/>
  <c r="AJ103" i="1"/>
  <c r="CT103" i="1"/>
  <c r="S103" i="1" s="1"/>
  <c r="CX103" i="1"/>
  <c r="W103" i="1" s="1"/>
  <c r="FR103" i="1"/>
  <c r="GL103" i="1"/>
  <c r="GO103" i="1"/>
  <c r="GP103" i="1"/>
  <c r="GV103" i="1"/>
  <c r="HC103" i="1" s="1"/>
  <c r="GX103" i="1" s="1"/>
  <c r="I104" i="1"/>
  <c r="R104" i="1"/>
  <c r="S104" i="1"/>
  <c r="CZ104" i="1" s="1"/>
  <c r="Y104" i="1" s="1"/>
  <c r="W104" i="1"/>
  <c r="AC104" i="1"/>
  <c r="AD104" i="1"/>
  <c r="CR104" i="1" s="1"/>
  <c r="Q104" i="1" s="1"/>
  <c r="AE104" i="1"/>
  <c r="AF104" i="1"/>
  <c r="CT104" i="1" s="1"/>
  <c r="AG104" i="1"/>
  <c r="CU104" i="1" s="1"/>
  <c r="T104" i="1" s="1"/>
  <c r="AH104" i="1"/>
  <c r="AI104" i="1"/>
  <c r="AJ104" i="1"/>
  <c r="CQ104" i="1"/>
  <c r="P104" i="1" s="1"/>
  <c r="CP104" i="1" s="1"/>
  <c r="O104" i="1" s="1"/>
  <c r="CS104" i="1"/>
  <c r="CV104" i="1"/>
  <c r="U104" i="1" s="1"/>
  <c r="CW104" i="1"/>
  <c r="V104" i="1" s="1"/>
  <c r="CX104" i="1"/>
  <c r="CY104" i="1"/>
  <c r="X104" i="1" s="1"/>
  <c r="FR104" i="1"/>
  <c r="GL104" i="1"/>
  <c r="GO104" i="1"/>
  <c r="GP104" i="1"/>
  <c r="GV104" i="1"/>
  <c r="HC104" i="1"/>
  <c r="GX104" i="1" s="1"/>
  <c r="I105" i="1"/>
  <c r="R105" i="1"/>
  <c r="T105" i="1"/>
  <c r="AC105" i="1"/>
  <c r="AD105" i="1"/>
  <c r="CR105" i="1" s="1"/>
  <c r="Q105" i="1" s="1"/>
  <c r="AE105" i="1"/>
  <c r="AF105" i="1"/>
  <c r="CT105" i="1" s="1"/>
  <c r="S105" i="1" s="1"/>
  <c r="AG105" i="1"/>
  <c r="AH105" i="1"/>
  <c r="CV105" i="1" s="1"/>
  <c r="U105" i="1" s="1"/>
  <c r="AI105" i="1"/>
  <c r="CW105" i="1" s="1"/>
  <c r="V105" i="1" s="1"/>
  <c r="AJ105" i="1"/>
  <c r="CQ105" i="1"/>
  <c r="P105" i="1" s="1"/>
  <c r="CS105" i="1"/>
  <c r="CU105" i="1"/>
  <c r="CX105" i="1"/>
  <c r="W105" i="1" s="1"/>
  <c r="FR105" i="1"/>
  <c r="GL105" i="1"/>
  <c r="GO105" i="1"/>
  <c r="GP105" i="1"/>
  <c r="GV105" i="1"/>
  <c r="HC105" i="1" s="1"/>
  <c r="GX105" i="1" s="1"/>
  <c r="S106" i="1"/>
  <c r="AC106" i="1"/>
  <c r="CQ106" i="1" s="1"/>
  <c r="P106" i="1" s="1"/>
  <c r="CP106" i="1" s="1"/>
  <c r="O106" i="1" s="1"/>
  <c r="AE106" i="1"/>
  <c r="AD106" i="1" s="1"/>
  <c r="CR106" i="1" s="1"/>
  <c r="Q106" i="1" s="1"/>
  <c r="AF106" i="1"/>
  <c r="AG106" i="1"/>
  <c r="CU106" i="1" s="1"/>
  <c r="T106" i="1" s="1"/>
  <c r="AH106" i="1"/>
  <c r="CV106" i="1" s="1"/>
  <c r="U106" i="1" s="1"/>
  <c r="AI106" i="1"/>
  <c r="AJ106" i="1"/>
  <c r="CT106" i="1"/>
  <c r="CW106" i="1"/>
  <c r="V106" i="1" s="1"/>
  <c r="CX106" i="1"/>
  <c r="W106" i="1" s="1"/>
  <c r="FR106" i="1"/>
  <c r="GL106" i="1"/>
  <c r="GO106" i="1"/>
  <c r="GP106" i="1"/>
  <c r="GV106" i="1"/>
  <c r="GX106" i="1"/>
  <c r="HC106" i="1"/>
  <c r="S107" i="1"/>
  <c r="AC107" i="1"/>
  <c r="CQ107" i="1" s="1"/>
  <c r="P107" i="1" s="1"/>
  <c r="AE107" i="1"/>
  <c r="AD107" i="1" s="1"/>
  <c r="CR107" i="1" s="1"/>
  <c r="Q107" i="1" s="1"/>
  <c r="AF107" i="1"/>
  <c r="AG107" i="1"/>
  <c r="CU107" i="1" s="1"/>
  <c r="T107" i="1" s="1"/>
  <c r="AH107" i="1"/>
  <c r="CV107" i="1" s="1"/>
  <c r="U107" i="1" s="1"/>
  <c r="AI107" i="1"/>
  <c r="AJ107" i="1"/>
  <c r="CX107" i="1" s="1"/>
  <c r="W107" i="1" s="1"/>
  <c r="CT107" i="1"/>
  <c r="CW107" i="1"/>
  <c r="V107" i="1" s="1"/>
  <c r="FR107" i="1"/>
  <c r="GL107" i="1"/>
  <c r="GO107" i="1"/>
  <c r="GP107" i="1"/>
  <c r="GV107" i="1"/>
  <c r="GX107" i="1"/>
  <c r="HC107" i="1"/>
  <c r="B109" i="1"/>
  <c r="B26" i="1" s="1"/>
  <c r="C109" i="1"/>
  <c r="C26" i="1" s="1"/>
  <c r="D109" i="1"/>
  <c r="D26" i="1" s="1"/>
  <c r="F109" i="1"/>
  <c r="F26" i="1" s="1"/>
  <c r="G109" i="1"/>
  <c r="G26" i="1" s="1"/>
  <c r="AO109" i="1"/>
  <c r="BX109" i="1"/>
  <c r="BX26" i="1" s="1"/>
  <c r="BY109" i="1"/>
  <c r="CK109" i="1"/>
  <c r="CK26" i="1" s="1"/>
  <c r="CL109" i="1"/>
  <c r="CL26" i="1" s="1"/>
  <c r="CM109" i="1"/>
  <c r="CM26" i="1" s="1"/>
  <c r="EI109" i="1"/>
  <c r="FP109" i="1"/>
  <c r="FP26" i="1" s="1"/>
  <c r="FQ109" i="1"/>
  <c r="FQ26" i="1" s="1"/>
  <c r="FR109" i="1"/>
  <c r="FR26" i="1" s="1"/>
  <c r="GA109" i="1"/>
  <c r="GA26" i="1" s="1"/>
  <c r="GC109" i="1"/>
  <c r="GC26" i="1" s="1"/>
  <c r="GD109" i="1"/>
  <c r="GD26" i="1" s="1"/>
  <c r="GE109" i="1"/>
  <c r="GE26" i="1" s="1"/>
  <c r="D139" i="1"/>
  <c r="E141" i="1"/>
  <c r="Z141" i="1"/>
  <c r="AA141" i="1"/>
  <c r="AM141" i="1"/>
  <c r="AN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R141" i="1"/>
  <c r="DS141" i="1"/>
  <c r="EE141" i="1"/>
  <c r="EF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C143" i="1"/>
  <c r="D143" i="1"/>
  <c r="I143" i="1"/>
  <c r="K143" i="1"/>
  <c r="AC143" i="1"/>
  <c r="AE143" i="1"/>
  <c r="AD143" i="1" s="1"/>
  <c r="CR143" i="1" s="1"/>
  <c r="Q143" i="1" s="1"/>
  <c r="AF143" i="1"/>
  <c r="CT143" i="1" s="1"/>
  <c r="S143" i="1" s="1"/>
  <c r="AG143" i="1"/>
  <c r="AH143" i="1"/>
  <c r="CV143" i="1" s="1"/>
  <c r="U143" i="1" s="1"/>
  <c r="AI143" i="1"/>
  <c r="CW143" i="1" s="1"/>
  <c r="V143" i="1" s="1"/>
  <c r="AJ143" i="1"/>
  <c r="CU143" i="1"/>
  <c r="T143" i="1" s="1"/>
  <c r="CX143" i="1"/>
  <c r="W143" i="1" s="1"/>
  <c r="FR143" i="1"/>
  <c r="GL143" i="1"/>
  <c r="GO143" i="1"/>
  <c r="GP143" i="1"/>
  <c r="GV143" i="1"/>
  <c r="GX143" i="1"/>
  <c r="HC143" i="1"/>
  <c r="C144" i="1"/>
  <c r="D144" i="1"/>
  <c r="I144" i="1"/>
  <c r="K144" i="1"/>
  <c r="AC144" i="1"/>
  <c r="AE144" i="1"/>
  <c r="CS144" i="1" s="1"/>
  <c r="R144" i="1" s="1"/>
  <c r="AF144" i="1"/>
  <c r="AG144" i="1"/>
  <c r="CU144" i="1" s="1"/>
  <c r="T144" i="1" s="1"/>
  <c r="AH144" i="1"/>
  <c r="AI144" i="1"/>
  <c r="CW144" i="1" s="1"/>
  <c r="AJ144" i="1"/>
  <c r="CX144" i="1" s="1"/>
  <c r="CQ144" i="1"/>
  <c r="P144" i="1" s="1"/>
  <c r="CT144" i="1"/>
  <c r="CV144" i="1"/>
  <c r="FR144" i="1"/>
  <c r="GL144" i="1"/>
  <c r="GO144" i="1"/>
  <c r="GP144" i="1"/>
  <c r="GV144" i="1"/>
  <c r="HC144" i="1" s="1"/>
  <c r="GX144" i="1"/>
  <c r="AC145" i="1"/>
  <c r="AD145" i="1"/>
  <c r="CR145" i="1" s="1"/>
  <c r="AE145" i="1"/>
  <c r="AF145" i="1"/>
  <c r="CT145" i="1" s="1"/>
  <c r="AG145" i="1"/>
  <c r="AH145" i="1"/>
  <c r="CV145" i="1" s="1"/>
  <c r="AI145" i="1"/>
  <c r="CW145" i="1" s="1"/>
  <c r="AJ145" i="1"/>
  <c r="CQ145" i="1"/>
  <c r="CS145" i="1"/>
  <c r="CU145" i="1"/>
  <c r="CX145" i="1"/>
  <c r="FR145" i="1"/>
  <c r="GL145" i="1"/>
  <c r="GO145" i="1"/>
  <c r="GP145" i="1"/>
  <c r="GV145" i="1"/>
  <c r="HC145" i="1" s="1"/>
  <c r="AB146" i="1"/>
  <c r="AC146" i="1"/>
  <c r="CQ146" i="1" s="1"/>
  <c r="AE146" i="1"/>
  <c r="AD146" i="1" s="1"/>
  <c r="CR146" i="1" s="1"/>
  <c r="AF146" i="1"/>
  <c r="AG146" i="1"/>
  <c r="CU146" i="1" s="1"/>
  <c r="AH146" i="1"/>
  <c r="CV146" i="1" s="1"/>
  <c r="AI146" i="1"/>
  <c r="AJ146" i="1"/>
  <c r="CX146" i="1" s="1"/>
  <c r="CT146" i="1"/>
  <c r="CW146" i="1"/>
  <c r="FR146" i="1"/>
  <c r="GL146" i="1"/>
  <c r="GO146" i="1"/>
  <c r="GP146" i="1"/>
  <c r="GV146" i="1"/>
  <c r="HC146" i="1"/>
  <c r="C147" i="1"/>
  <c r="D147" i="1"/>
  <c r="I147" i="1"/>
  <c r="K147" i="1"/>
  <c r="W147" i="1"/>
  <c r="AC147" i="1"/>
  <c r="AB147" i="1" s="1"/>
  <c r="AD147" i="1"/>
  <c r="CR147" i="1" s="1"/>
  <c r="Q147" i="1" s="1"/>
  <c r="AE147" i="1"/>
  <c r="AF147" i="1"/>
  <c r="AG147" i="1"/>
  <c r="CU147" i="1" s="1"/>
  <c r="T147" i="1" s="1"/>
  <c r="AH147" i="1"/>
  <c r="AI147" i="1"/>
  <c r="CW147" i="1" s="1"/>
  <c r="V147" i="1" s="1"/>
  <c r="AJ147" i="1"/>
  <c r="CS147" i="1"/>
  <c r="R147" i="1" s="1"/>
  <c r="CT147" i="1"/>
  <c r="S147" i="1" s="1"/>
  <c r="CV147" i="1"/>
  <c r="U147" i="1" s="1"/>
  <c r="CX147" i="1"/>
  <c r="FR147" i="1"/>
  <c r="GL147" i="1"/>
  <c r="GO147" i="1"/>
  <c r="GP147" i="1"/>
  <c r="GV147" i="1"/>
  <c r="HC147" i="1"/>
  <c r="GX147" i="1" s="1"/>
  <c r="C148" i="1"/>
  <c r="D148" i="1"/>
  <c r="I148" i="1"/>
  <c r="K148" i="1"/>
  <c r="S148" i="1"/>
  <c r="AC148" i="1"/>
  <c r="CQ148" i="1" s="1"/>
  <c r="P148" i="1" s="1"/>
  <c r="AE148" i="1"/>
  <c r="AD148" i="1" s="1"/>
  <c r="CR148" i="1" s="1"/>
  <c r="Q148" i="1" s="1"/>
  <c r="AF148" i="1"/>
  <c r="AG148" i="1"/>
  <c r="CU148" i="1" s="1"/>
  <c r="T148" i="1" s="1"/>
  <c r="AH148" i="1"/>
  <c r="CV148" i="1" s="1"/>
  <c r="U148" i="1" s="1"/>
  <c r="AI148" i="1"/>
  <c r="AJ148" i="1"/>
  <c r="CX148" i="1" s="1"/>
  <c r="W148" i="1" s="1"/>
  <c r="CT148" i="1"/>
  <c r="CW148" i="1"/>
  <c r="V148" i="1" s="1"/>
  <c r="FR148" i="1"/>
  <c r="GL148" i="1"/>
  <c r="GO148" i="1"/>
  <c r="GP148" i="1"/>
  <c r="GV148" i="1"/>
  <c r="GX148" i="1"/>
  <c r="HC148" i="1"/>
  <c r="I149" i="1"/>
  <c r="Q149" i="1"/>
  <c r="R149" i="1"/>
  <c r="AC149" i="1"/>
  <c r="AD149" i="1"/>
  <c r="CR149" i="1" s="1"/>
  <c r="AE149" i="1"/>
  <c r="AF149" i="1"/>
  <c r="CT149" i="1" s="1"/>
  <c r="S149" i="1" s="1"/>
  <c r="AG149" i="1"/>
  <c r="CU149" i="1" s="1"/>
  <c r="T149" i="1" s="1"/>
  <c r="AH149" i="1"/>
  <c r="AI149" i="1"/>
  <c r="CW149" i="1" s="1"/>
  <c r="V149" i="1" s="1"/>
  <c r="AJ149" i="1"/>
  <c r="CX149" i="1" s="1"/>
  <c r="W149" i="1" s="1"/>
  <c r="CQ149" i="1"/>
  <c r="P149" i="1" s="1"/>
  <c r="CP149" i="1" s="1"/>
  <c r="O149" i="1" s="1"/>
  <c r="CS149" i="1"/>
  <c r="CV149" i="1"/>
  <c r="U149" i="1" s="1"/>
  <c r="FR149" i="1"/>
  <c r="GL149" i="1"/>
  <c r="GO149" i="1"/>
  <c r="GP149" i="1"/>
  <c r="GV149" i="1"/>
  <c r="HC149" i="1"/>
  <c r="GX149" i="1" s="1"/>
  <c r="I150" i="1"/>
  <c r="U150" i="1"/>
  <c r="AC150" i="1"/>
  <c r="AE150" i="1"/>
  <c r="AF150" i="1"/>
  <c r="CT150" i="1" s="1"/>
  <c r="S150" i="1" s="1"/>
  <c r="AG150" i="1"/>
  <c r="AH150" i="1"/>
  <c r="CV150" i="1" s="1"/>
  <c r="AI150" i="1"/>
  <c r="CW150" i="1" s="1"/>
  <c r="V150" i="1" s="1"/>
  <c r="AJ150" i="1"/>
  <c r="CU150" i="1"/>
  <c r="T150" i="1" s="1"/>
  <c r="CX150" i="1"/>
  <c r="W150" i="1" s="1"/>
  <c r="FR150" i="1"/>
  <c r="GL150" i="1"/>
  <c r="GO150" i="1"/>
  <c r="GP150" i="1"/>
  <c r="GV150" i="1"/>
  <c r="GX150" i="1"/>
  <c r="HC150" i="1"/>
  <c r="C151" i="1"/>
  <c r="D151" i="1"/>
  <c r="I151" i="1"/>
  <c r="K151" i="1"/>
  <c r="AB151" i="1"/>
  <c r="AC151" i="1"/>
  <c r="AD151" i="1"/>
  <c r="AE151" i="1"/>
  <c r="CS151" i="1" s="1"/>
  <c r="AF151" i="1"/>
  <c r="AG151" i="1"/>
  <c r="CU151" i="1" s="1"/>
  <c r="T151" i="1" s="1"/>
  <c r="AH151" i="1"/>
  <c r="AI151" i="1"/>
  <c r="AJ151" i="1"/>
  <c r="CX151" i="1" s="1"/>
  <c r="W151" i="1" s="1"/>
  <c r="CQ151" i="1"/>
  <c r="CR151" i="1"/>
  <c r="Q151" i="1" s="1"/>
  <c r="CT151" i="1"/>
  <c r="CV151" i="1"/>
  <c r="CW151" i="1"/>
  <c r="FR151" i="1"/>
  <c r="GL151" i="1"/>
  <c r="GO151" i="1"/>
  <c r="GP151" i="1"/>
  <c r="GV151" i="1"/>
  <c r="HC151" i="1" s="1"/>
  <c r="GX151" i="1" s="1"/>
  <c r="C152" i="1"/>
  <c r="D152" i="1"/>
  <c r="I152" i="1"/>
  <c r="K152" i="1"/>
  <c r="AC152" i="1"/>
  <c r="AE152" i="1"/>
  <c r="AF152" i="1"/>
  <c r="CT152" i="1" s="1"/>
  <c r="AG152" i="1"/>
  <c r="AH152" i="1"/>
  <c r="CV152" i="1" s="1"/>
  <c r="U152" i="1" s="1"/>
  <c r="AI152" i="1"/>
  <c r="CW152" i="1" s="1"/>
  <c r="V152" i="1" s="1"/>
  <c r="AJ152" i="1"/>
  <c r="CU152" i="1"/>
  <c r="T152" i="1" s="1"/>
  <c r="CX152" i="1"/>
  <c r="FR152" i="1"/>
  <c r="GL152" i="1"/>
  <c r="GO152" i="1"/>
  <c r="GP152" i="1"/>
  <c r="GV152" i="1"/>
  <c r="GX152" i="1"/>
  <c r="HC152" i="1"/>
  <c r="AC153" i="1"/>
  <c r="AE153" i="1"/>
  <c r="CS153" i="1" s="1"/>
  <c r="AF153" i="1"/>
  <c r="AG153" i="1"/>
  <c r="AH153" i="1"/>
  <c r="CV153" i="1" s="1"/>
  <c r="AI153" i="1"/>
  <c r="AJ153" i="1"/>
  <c r="CX153" i="1" s="1"/>
  <c r="CQ153" i="1"/>
  <c r="CT153" i="1"/>
  <c r="CU153" i="1"/>
  <c r="CW153" i="1"/>
  <c r="FR153" i="1"/>
  <c r="GL153" i="1"/>
  <c r="GO153" i="1"/>
  <c r="GP153" i="1"/>
  <c r="GV153" i="1"/>
  <c r="HC153" i="1" s="1"/>
  <c r="AC154" i="1"/>
  <c r="AD154" i="1"/>
  <c r="CR154" i="1" s="1"/>
  <c r="AE154" i="1"/>
  <c r="AF154" i="1"/>
  <c r="AG154" i="1"/>
  <c r="CU154" i="1" s="1"/>
  <c r="AH154" i="1"/>
  <c r="AI154" i="1"/>
  <c r="CW154" i="1" s="1"/>
  <c r="AJ154" i="1"/>
  <c r="CQ154" i="1"/>
  <c r="CS154" i="1"/>
  <c r="CT154" i="1"/>
  <c r="CV154" i="1"/>
  <c r="CX154" i="1"/>
  <c r="FR154" i="1"/>
  <c r="FQ192" i="1" s="1"/>
  <c r="GL154" i="1"/>
  <c r="GO154" i="1"/>
  <c r="GP154" i="1"/>
  <c r="GV154" i="1"/>
  <c r="HC154" i="1"/>
  <c r="C155" i="1"/>
  <c r="D155" i="1"/>
  <c r="I155" i="1"/>
  <c r="K155" i="1"/>
  <c r="S155" i="1"/>
  <c r="AC155" i="1"/>
  <c r="CQ155" i="1" s="1"/>
  <c r="P155" i="1" s="1"/>
  <c r="AE155" i="1"/>
  <c r="AD155" i="1" s="1"/>
  <c r="CR155" i="1" s="1"/>
  <c r="Q155" i="1" s="1"/>
  <c r="CP155" i="1" s="1"/>
  <c r="O155" i="1" s="1"/>
  <c r="AF155" i="1"/>
  <c r="AG155" i="1"/>
  <c r="AH155" i="1"/>
  <c r="CV155" i="1" s="1"/>
  <c r="U155" i="1" s="1"/>
  <c r="AI155" i="1"/>
  <c r="AJ155" i="1"/>
  <c r="CX155" i="1" s="1"/>
  <c r="W155" i="1" s="1"/>
  <c r="CT155" i="1"/>
  <c r="CU155" i="1"/>
  <c r="T155" i="1" s="1"/>
  <c r="CW155" i="1"/>
  <c r="V155" i="1" s="1"/>
  <c r="FR155" i="1"/>
  <c r="GL155" i="1"/>
  <c r="GO155" i="1"/>
  <c r="GP155" i="1"/>
  <c r="GV155" i="1"/>
  <c r="GX155" i="1"/>
  <c r="HC155" i="1"/>
  <c r="C156" i="1"/>
  <c r="D156" i="1"/>
  <c r="I156" i="1"/>
  <c r="K156" i="1"/>
  <c r="S156" i="1"/>
  <c r="W156" i="1"/>
  <c r="AC156" i="1"/>
  <c r="AD156" i="1"/>
  <c r="CR156" i="1" s="1"/>
  <c r="Q156" i="1" s="1"/>
  <c r="AE156" i="1"/>
  <c r="AF156" i="1"/>
  <c r="AG156" i="1"/>
  <c r="CU156" i="1" s="1"/>
  <c r="T156" i="1" s="1"/>
  <c r="AH156" i="1"/>
  <c r="AI156" i="1"/>
  <c r="CW156" i="1" s="1"/>
  <c r="V156" i="1" s="1"/>
  <c r="AJ156" i="1"/>
  <c r="CQ156" i="1"/>
  <c r="P156" i="1" s="1"/>
  <c r="CS156" i="1"/>
  <c r="R156" i="1" s="1"/>
  <c r="CT156" i="1"/>
  <c r="CV156" i="1"/>
  <c r="U156" i="1" s="1"/>
  <c r="CX156" i="1"/>
  <c r="FR156" i="1"/>
  <c r="GL156" i="1"/>
  <c r="GO156" i="1"/>
  <c r="GP156" i="1"/>
  <c r="GV156" i="1"/>
  <c r="HC156" i="1"/>
  <c r="GX156" i="1" s="1"/>
  <c r="I157" i="1"/>
  <c r="S157" i="1"/>
  <c r="AC157" i="1"/>
  <c r="AE157" i="1"/>
  <c r="AF157" i="1"/>
  <c r="CT157" i="1" s="1"/>
  <c r="AG157" i="1"/>
  <c r="AH157" i="1"/>
  <c r="CV157" i="1" s="1"/>
  <c r="U157" i="1" s="1"/>
  <c r="AI157" i="1"/>
  <c r="AJ157" i="1"/>
  <c r="CX157" i="1" s="1"/>
  <c r="W157" i="1" s="1"/>
  <c r="CQ157" i="1"/>
  <c r="P157" i="1" s="1"/>
  <c r="CU157" i="1"/>
  <c r="T157" i="1" s="1"/>
  <c r="CW157" i="1"/>
  <c r="V157" i="1" s="1"/>
  <c r="FR157" i="1"/>
  <c r="GL157" i="1"/>
  <c r="GO157" i="1"/>
  <c r="GP157" i="1"/>
  <c r="GV157" i="1"/>
  <c r="HC157" i="1" s="1"/>
  <c r="GX157" i="1" s="1"/>
  <c r="AC158" i="1"/>
  <c r="AE158" i="1"/>
  <c r="AF158" i="1"/>
  <c r="AG158" i="1"/>
  <c r="CU158" i="1" s="1"/>
  <c r="AH158" i="1"/>
  <c r="AI158" i="1"/>
  <c r="AJ158" i="1"/>
  <c r="CX158" i="1" s="1"/>
  <c r="CT158" i="1"/>
  <c r="CV158" i="1"/>
  <c r="CW158" i="1"/>
  <c r="FR158" i="1"/>
  <c r="GL158" i="1"/>
  <c r="GO158" i="1"/>
  <c r="GP158" i="1"/>
  <c r="GV158" i="1"/>
  <c r="HC158" i="1" s="1"/>
  <c r="C159" i="1"/>
  <c r="D159" i="1"/>
  <c r="I159" i="1"/>
  <c r="U159" i="1" s="1"/>
  <c r="K159" i="1"/>
  <c r="W159" i="1"/>
  <c r="AC159" i="1"/>
  <c r="AE159" i="1"/>
  <c r="AD159" i="1" s="1"/>
  <c r="AF159" i="1"/>
  <c r="AG159" i="1"/>
  <c r="AH159" i="1"/>
  <c r="AI159" i="1"/>
  <c r="CW159" i="1" s="1"/>
  <c r="V159" i="1" s="1"/>
  <c r="AJ159" i="1"/>
  <c r="CR159" i="1"/>
  <c r="Q159" i="1" s="1"/>
  <c r="CS159" i="1"/>
  <c r="CT159" i="1"/>
  <c r="S159" i="1" s="1"/>
  <c r="CU159" i="1"/>
  <c r="T159" i="1" s="1"/>
  <c r="CV159" i="1"/>
  <c r="CX159" i="1"/>
  <c r="FR159" i="1"/>
  <c r="GL159" i="1"/>
  <c r="GO159" i="1"/>
  <c r="GP159" i="1"/>
  <c r="GV159" i="1"/>
  <c r="HC159" i="1"/>
  <c r="GX159" i="1" s="1"/>
  <c r="C160" i="1"/>
  <c r="D160" i="1"/>
  <c r="I160" i="1"/>
  <c r="K160" i="1"/>
  <c r="T160" i="1"/>
  <c r="AC160" i="1"/>
  <c r="AE160" i="1"/>
  <c r="CS160" i="1" s="1"/>
  <c r="R160" i="1" s="1"/>
  <c r="AF160" i="1"/>
  <c r="AG160" i="1"/>
  <c r="CU160" i="1" s="1"/>
  <c r="AH160" i="1"/>
  <c r="AI160" i="1"/>
  <c r="CW160" i="1" s="1"/>
  <c r="V160" i="1" s="1"/>
  <c r="AJ160" i="1"/>
  <c r="CT160" i="1"/>
  <c r="S160" i="1" s="1"/>
  <c r="CV160" i="1"/>
  <c r="U160" i="1" s="1"/>
  <c r="CX160" i="1"/>
  <c r="W160" i="1" s="1"/>
  <c r="FR160" i="1"/>
  <c r="GL160" i="1"/>
  <c r="GO160" i="1"/>
  <c r="GP160" i="1"/>
  <c r="GV160" i="1"/>
  <c r="HC160" i="1" s="1"/>
  <c r="GX160" i="1" s="1"/>
  <c r="AC161" i="1"/>
  <c r="AB161" i="1" s="1"/>
  <c r="AD161" i="1"/>
  <c r="CR161" i="1" s="1"/>
  <c r="AE161" i="1"/>
  <c r="AF161" i="1"/>
  <c r="CT161" i="1" s="1"/>
  <c r="AG161" i="1"/>
  <c r="AH161" i="1"/>
  <c r="AI161" i="1"/>
  <c r="CW161" i="1" s="1"/>
  <c r="AJ161" i="1"/>
  <c r="CQ161" i="1"/>
  <c r="CS161" i="1"/>
  <c r="CU161" i="1"/>
  <c r="CV161" i="1"/>
  <c r="CX161" i="1"/>
  <c r="FR161" i="1"/>
  <c r="GL161" i="1"/>
  <c r="GO161" i="1"/>
  <c r="GP161" i="1"/>
  <c r="GV161" i="1"/>
  <c r="HC161" i="1" s="1"/>
  <c r="AC162" i="1"/>
  <c r="AE162" i="1"/>
  <c r="AF162" i="1"/>
  <c r="AG162" i="1"/>
  <c r="AH162" i="1"/>
  <c r="AI162" i="1"/>
  <c r="AJ162" i="1"/>
  <c r="CQ162" i="1"/>
  <c r="CT162" i="1"/>
  <c r="CU162" i="1"/>
  <c r="CV162" i="1"/>
  <c r="CW162" i="1"/>
  <c r="CX162" i="1"/>
  <c r="FR162" i="1"/>
  <c r="GL162" i="1"/>
  <c r="GO162" i="1"/>
  <c r="GP162" i="1"/>
  <c r="GV162" i="1"/>
  <c r="HC162" i="1" s="1"/>
  <c r="C163" i="1"/>
  <c r="D163" i="1"/>
  <c r="I163" i="1"/>
  <c r="K163" i="1"/>
  <c r="S163" i="1"/>
  <c r="U163" i="1"/>
  <c r="AC163" i="1"/>
  <c r="AE163" i="1"/>
  <c r="AF163" i="1"/>
  <c r="AG163" i="1"/>
  <c r="AH163" i="1"/>
  <c r="CV163" i="1" s="1"/>
  <c r="AI163" i="1"/>
  <c r="AJ163" i="1"/>
  <c r="CT163" i="1"/>
  <c r="CU163" i="1"/>
  <c r="CW163" i="1"/>
  <c r="CX163" i="1"/>
  <c r="W163" i="1" s="1"/>
  <c r="FR163" i="1"/>
  <c r="GL163" i="1"/>
  <c r="GO163" i="1"/>
  <c r="GP163" i="1"/>
  <c r="GV163" i="1"/>
  <c r="HC163" i="1" s="1"/>
  <c r="GX163" i="1" s="1"/>
  <c r="C164" i="1"/>
  <c r="D164" i="1"/>
  <c r="I164" i="1"/>
  <c r="I166" i="1" s="1"/>
  <c r="GX166" i="1" s="1"/>
  <c r="K164" i="1"/>
  <c r="Q164" i="1"/>
  <c r="W164" i="1"/>
  <c r="AC164" i="1"/>
  <c r="AB164" i="1" s="1"/>
  <c r="AD164" i="1"/>
  <c r="CR164" i="1" s="1"/>
  <c r="AE164" i="1"/>
  <c r="AF164" i="1"/>
  <c r="AG164" i="1"/>
  <c r="CU164" i="1" s="1"/>
  <c r="T164" i="1" s="1"/>
  <c r="AH164" i="1"/>
  <c r="AI164" i="1"/>
  <c r="CW164" i="1" s="1"/>
  <c r="V164" i="1" s="1"/>
  <c r="AJ164" i="1"/>
  <c r="CQ164" i="1"/>
  <c r="P164" i="1" s="1"/>
  <c r="CS164" i="1"/>
  <c r="R164" i="1" s="1"/>
  <c r="CT164" i="1"/>
  <c r="S164" i="1" s="1"/>
  <c r="CV164" i="1"/>
  <c r="U164" i="1" s="1"/>
  <c r="CX164" i="1"/>
  <c r="FR164" i="1"/>
  <c r="GL164" i="1"/>
  <c r="GO164" i="1"/>
  <c r="GP164" i="1"/>
  <c r="GV164" i="1"/>
  <c r="HC164" i="1" s="1"/>
  <c r="GX164" i="1" s="1"/>
  <c r="I165" i="1"/>
  <c r="V165" i="1" s="1"/>
  <c r="AC165" i="1"/>
  <c r="AE165" i="1"/>
  <c r="AD165" i="1" s="1"/>
  <c r="CR165" i="1" s="1"/>
  <c r="AF165" i="1"/>
  <c r="CT165" i="1" s="1"/>
  <c r="AG165" i="1"/>
  <c r="AH165" i="1"/>
  <c r="CV165" i="1" s="1"/>
  <c r="U165" i="1" s="1"/>
  <c r="AI165" i="1"/>
  <c r="AJ165" i="1"/>
  <c r="CS165" i="1"/>
  <c r="CU165" i="1"/>
  <c r="CW165" i="1"/>
  <c r="CX165" i="1"/>
  <c r="FR165" i="1"/>
  <c r="GL165" i="1"/>
  <c r="GO165" i="1"/>
  <c r="GP165" i="1"/>
  <c r="GV165" i="1"/>
  <c r="HC165" i="1"/>
  <c r="U166" i="1"/>
  <c r="W166" i="1"/>
  <c r="AC166" i="1"/>
  <c r="AE166" i="1"/>
  <c r="AF166" i="1"/>
  <c r="AG166" i="1"/>
  <c r="CU166" i="1" s="1"/>
  <c r="AH166" i="1"/>
  <c r="AI166" i="1"/>
  <c r="AJ166" i="1"/>
  <c r="CX166" i="1" s="1"/>
  <c r="CQ166" i="1"/>
  <c r="P166" i="1" s="1"/>
  <c r="CT166" i="1"/>
  <c r="CV166" i="1"/>
  <c r="CW166" i="1"/>
  <c r="FR166" i="1"/>
  <c r="GL166" i="1"/>
  <c r="GO166" i="1"/>
  <c r="GP166" i="1"/>
  <c r="GV166" i="1"/>
  <c r="HC166" i="1" s="1"/>
  <c r="C167" i="1"/>
  <c r="D167" i="1"/>
  <c r="I167" i="1"/>
  <c r="K167" i="1"/>
  <c r="Q167" i="1"/>
  <c r="AC167" i="1"/>
  <c r="AE167" i="1"/>
  <c r="AD167" i="1" s="1"/>
  <c r="CR167" i="1" s="1"/>
  <c r="AF167" i="1"/>
  <c r="CT167" i="1" s="1"/>
  <c r="S167" i="1" s="1"/>
  <c r="AG167" i="1"/>
  <c r="AH167" i="1"/>
  <c r="AI167" i="1"/>
  <c r="CW167" i="1" s="1"/>
  <c r="V167" i="1" s="1"/>
  <c r="AJ167" i="1"/>
  <c r="CS167" i="1"/>
  <c r="R167" i="1" s="1"/>
  <c r="CU167" i="1"/>
  <c r="T167" i="1" s="1"/>
  <c r="CV167" i="1"/>
  <c r="U167" i="1" s="1"/>
  <c r="CX167" i="1"/>
  <c r="W167" i="1" s="1"/>
  <c r="FR167" i="1"/>
  <c r="GL167" i="1"/>
  <c r="GO167" i="1"/>
  <c r="GP167" i="1"/>
  <c r="GV167" i="1"/>
  <c r="HC167" i="1"/>
  <c r="GX167" i="1" s="1"/>
  <c r="C168" i="1"/>
  <c r="D168" i="1"/>
  <c r="I168" i="1"/>
  <c r="K168" i="1"/>
  <c r="AC168" i="1"/>
  <c r="AE168" i="1"/>
  <c r="AF168" i="1"/>
  <c r="AG168" i="1"/>
  <c r="CU168" i="1" s="1"/>
  <c r="AH168" i="1"/>
  <c r="AI168" i="1"/>
  <c r="AJ168" i="1"/>
  <c r="CX168" i="1" s="1"/>
  <c r="W168" i="1" s="1"/>
  <c r="CQ168" i="1"/>
  <c r="CT168" i="1"/>
  <c r="CV168" i="1"/>
  <c r="CW168" i="1"/>
  <c r="FR168" i="1"/>
  <c r="GL168" i="1"/>
  <c r="GO168" i="1"/>
  <c r="GP168" i="1"/>
  <c r="GV168" i="1"/>
  <c r="HC168" i="1" s="1"/>
  <c r="GX168" i="1"/>
  <c r="I169" i="1"/>
  <c r="AC169" i="1"/>
  <c r="AB169" i="1" s="1"/>
  <c r="AD169" i="1"/>
  <c r="CR169" i="1" s="1"/>
  <c r="AE169" i="1"/>
  <c r="AF169" i="1"/>
  <c r="CT169" i="1" s="1"/>
  <c r="AG169" i="1"/>
  <c r="AH169" i="1"/>
  <c r="AI169" i="1"/>
  <c r="CW169" i="1" s="1"/>
  <c r="AJ169" i="1"/>
  <c r="CQ169" i="1"/>
  <c r="CS169" i="1"/>
  <c r="CU169" i="1"/>
  <c r="CV169" i="1"/>
  <c r="CX169" i="1"/>
  <c r="W169" i="1" s="1"/>
  <c r="FR169" i="1"/>
  <c r="GL169" i="1"/>
  <c r="GO169" i="1"/>
  <c r="GP169" i="1"/>
  <c r="GV169" i="1"/>
  <c r="HC169" i="1" s="1"/>
  <c r="GX169" i="1" s="1"/>
  <c r="AC170" i="1"/>
  <c r="AE170" i="1"/>
  <c r="AF170" i="1"/>
  <c r="AG170" i="1"/>
  <c r="AH170" i="1"/>
  <c r="CV170" i="1" s="1"/>
  <c r="AI170" i="1"/>
  <c r="AJ170" i="1"/>
  <c r="CT170" i="1"/>
  <c r="CU170" i="1"/>
  <c r="CW170" i="1"/>
  <c r="CX170" i="1"/>
  <c r="FR170" i="1"/>
  <c r="GL170" i="1"/>
  <c r="GO170" i="1"/>
  <c r="GP170" i="1"/>
  <c r="GV170" i="1"/>
  <c r="HC170" i="1" s="1"/>
  <c r="C171" i="1"/>
  <c r="D171" i="1"/>
  <c r="I171" i="1"/>
  <c r="K171" i="1"/>
  <c r="Q171" i="1"/>
  <c r="W171" i="1"/>
  <c r="AC171" i="1"/>
  <c r="AB171" i="1" s="1"/>
  <c r="AD171" i="1"/>
  <c r="CR171" i="1" s="1"/>
  <c r="AE171" i="1"/>
  <c r="AF171" i="1"/>
  <c r="AG171" i="1"/>
  <c r="CU171" i="1" s="1"/>
  <c r="T171" i="1" s="1"/>
  <c r="AH171" i="1"/>
  <c r="AI171" i="1"/>
  <c r="CW171" i="1" s="1"/>
  <c r="V171" i="1" s="1"/>
  <c r="AJ171" i="1"/>
  <c r="CQ171" i="1"/>
  <c r="P171" i="1" s="1"/>
  <c r="CS171" i="1"/>
  <c r="R171" i="1" s="1"/>
  <c r="CT171" i="1"/>
  <c r="S171" i="1" s="1"/>
  <c r="CV171" i="1"/>
  <c r="U171" i="1" s="1"/>
  <c r="CX171" i="1"/>
  <c r="FR171" i="1"/>
  <c r="GL171" i="1"/>
  <c r="GO171" i="1"/>
  <c r="GP171" i="1"/>
  <c r="GV171" i="1"/>
  <c r="HC171" i="1" s="1"/>
  <c r="GX171" i="1" s="1"/>
  <c r="C172" i="1"/>
  <c r="D172" i="1"/>
  <c r="I172" i="1"/>
  <c r="S172" i="1" s="1"/>
  <c r="K172" i="1"/>
  <c r="U172" i="1"/>
  <c r="AC172" i="1"/>
  <c r="AE172" i="1"/>
  <c r="AF172" i="1"/>
  <c r="AG172" i="1"/>
  <c r="AH172" i="1"/>
  <c r="CV172" i="1" s="1"/>
  <c r="AI172" i="1"/>
  <c r="AJ172" i="1"/>
  <c r="CT172" i="1"/>
  <c r="CU172" i="1"/>
  <c r="T172" i="1" s="1"/>
  <c r="CW172" i="1"/>
  <c r="CX172" i="1"/>
  <c r="W172" i="1" s="1"/>
  <c r="FR172" i="1"/>
  <c r="GL172" i="1"/>
  <c r="GO172" i="1"/>
  <c r="GP172" i="1"/>
  <c r="GV172" i="1"/>
  <c r="HC172" i="1" s="1"/>
  <c r="GX172" i="1" s="1"/>
  <c r="C173" i="1"/>
  <c r="D173" i="1"/>
  <c r="I173" i="1"/>
  <c r="K173" i="1"/>
  <c r="Q173" i="1"/>
  <c r="W173" i="1"/>
  <c r="AC173" i="1"/>
  <c r="AB173" i="1" s="1"/>
  <c r="AD173" i="1"/>
  <c r="CR173" i="1" s="1"/>
  <c r="AE173" i="1"/>
  <c r="AF173" i="1"/>
  <c r="AG173" i="1"/>
  <c r="CU173" i="1" s="1"/>
  <c r="T173" i="1" s="1"/>
  <c r="AH173" i="1"/>
  <c r="AI173" i="1"/>
  <c r="CW173" i="1" s="1"/>
  <c r="V173" i="1" s="1"/>
  <c r="AJ173" i="1"/>
  <c r="CQ173" i="1"/>
  <c r="P173" i="1" s="1"/>
  <c r="CS173" i="1"/>
  <c r="R173" i="1" s="1"/>
  <c r="CT173" i="1"/>
  <c r="S173" i="1" s="1"/>
  <c r="CV173" i="1"/>
  <c r="U173" i="1" s="1"/>
  <c r="CX173" i="1"/>
  <c r="FR173" i="1"/>
  <c r="GL173" i="1"/>
  <c r="GO173" i="1"/>
  <c r="GP173" i="1"/>
  <c r="GV173" i="1"/>
  <c r="HC173" i="1" s="1"/>
  <c r="GX173" i="1" s="1"/>
  <c r="C174" i="1"/>
  <c r="D174" i="1"/>
  <c r="I174" i="1"/>
  <c r="K174" i="1"/>
  <c r="AC174" i="1"/>
  <c r="AE174" i="1"/>
  <c r="AF174" i="1"/>
  <c r="AG174" i="1"/>
  <c r="AH174" i="1"/>
  <c r="CV174" i="1" s="1"/>
  <c r="AI174" i="1"/>
  <c r="AJ174" i="1"/>
  <c r="CT174" i="1"/>
  <c r="CU174" i="1"/>
  <c r="CW174" i="1"/>
  <c r="CX174" i="1"/>
  <c r="FR174" i="1"/>
  <c r="GL174" i="1"/>
  <c r="GO174" i="1"/>
  <c r="GP174" i="1"/>
  <c r="GV174" i="1"/>
  <c r="HC174" i="1" s="1"/>
  <c r="AC175" i="1"/>
  <c r="AD175" i="1"/>
  <c r="CR175" i="1" s="1"/>
  <c r="AE175" i="1"/>
  <c r="AF175" i="1"/>
  <c r="AG175" i="1"/>
  <c r="CU175" i="1" s="1"/>
  <c r="AH175" i="1"/>
  <c r="AI175" i="1"/>
  <c r="AJ175" i="1"/>
  <c r="CX175" i="1" s="1"/>
  <c r="CQ175" i="1"/>
  <c r="CS175" i="1"/>
  <c r="CT175" i="1"/>
  <c r="CV175" i="1"/>
  <c r="CW175" i="1"/>
  <c r="FR175" i="1"/>
  <c r="GL175" i="1"/>
  <c r="GO175" i="1"/>
  <c r="GP175" i="1"/>
  <c r="GV175" i="1"/>
  <c r="HC175" i="1" s="1"/>
  <c r="AC176" i="1"/>
  <c r="AE176" i="1"/>
  <c r="AD176" i="1" s="1"/>
  <c r="CR176" i="1" s="1"/>
  <c r="AF176" i="1"/>
  <c r="CT176" i="1" s="1"/>
  <c r="AG176" i="1"/>
  <c r="AH176" i="1"/>
  <c r="AI176" i="1"/>
  <c r="CW176" i="1" s="1"/>
  <c r="AJ176" i="1"/>
  <c r="CS176" i="1"/>
  <c r="CU176" i="1"/>
  <c r="CV176" i="1"/>
  <c r="CX176" i="1"/>
  <c r="FR176" i="1"/>
  <c r="GL176" i="1"/>
  <c r="GO176" i="1"/>
  <c r="GP176" i="1"/>
  <c r="GV176" i="1"/>
  <c r="HC176" i="1"/>
  <c r="C177" i="1"/>
  <c r="D177" i="1"/>
  <c r="I177" i="1"/>
  <c r="K177" i="1"/>
  <c r="U177" i="1"/>
  <c r="AC177" i="1"/>
  <c r="AE177" i="1"/>
  <c r="AF177" i="1"/>
  <c r="AG177" i="1"/>
  <c r="CU177" i="1" s="1"/>
  <c r="T177" i="1" s="1"/>
  <c r="AH177" i="1"/>
  <c r="AI177" i="1"/>
  <c r="AJ177" i="1"/>
  <c r="CX177" i="1" s="1"/>
  <c r="W177" i="1" s="1"/>
  <c r="CQ177" i="1"/>
  <c r="CT177" i="1"/>
  <c r="CV177" i="1"/>
  <c r="CW177" i="1"/>
  <c r="V177" i="1" s="1"/>
  <c r="FR177" i="1"/>
  <c r="GL177" i="1"/>
  <c r="GO177" i="1"/>
  <c r="GP177" i="1"/>
  <c r="GV177" i="1"/>
  <c r="HC177" i="1" s="1"/>
  <c r="GX177" i="1" s="1"/>
  <c r="C178" i="1"/>
  <c r="D178" i="1"/>
  <c r="I178" i="1"/>
  <c r="K178" i="1"/>
  <c r="S178" i="1"/>
  <c r="AC178" i="1"/>
  <c r="AE178" i="1"/>
  <c r="AD178" i="1" s="1"/>
  <c r="CR178" i="1" s="1"/>
  <c r="Q178" i="1" s="1"/>
  <c r="AF178" i="1"/>
  <c r="CT178" i="1" s="1"/>
  <c r="AG178" i="1"/>
  <c r="AH178" i="1"/>
  <c r="AI178" i="1"/>
  <c r="CW178" i="1" s="1"/>
  <c r="V178" i="1" s="1"/>
  <c r="AJ178" i="1"/>
  <c r="CS178" i="1"/>
  <c r="R178" i="1" s="1"/>
  <c r="CU178" i="1"/>
  <c r="T178" i="1" s="1"/>
  <c r="CV178" i="1"/>
  <c r="U178" i="1" s="1"/>
  <c r="CX178" i="1"/>
  <c r="W178" i="1" s="1"/>
  <c r="FR178" i="1"/>
  <c r="GL178" i="1"/>
  <c r="GO178" i="1"/>
  <c r="GP178" i="1"/>
  <c r="GV178" i="1"/>
  <c r="HC178" i="1"/>
  <c r="GX178" i="1" s="1"/>
  <c r="C179" i="1"/>
  <c r="D179" i="1"/>
  <c r="I179" i="1"/>
  <c r="U179" i="1" s="1"/>
  <c r="K179" i="1"/>
  <c r="W179" i="1"/>
  <c r="AC179" i="1"/>
  <c r="AE179" i="1"/>
  <c r="AF179" i="1"/>
  <c r="AG179" i="1"/>
  <c r="CU179" i="1" s="1"/>
  <c r="T179" i="1" s="1"/>
  <c r="AH179" i="1"/>
  <c r="AI179" i="1"/>
  <c r="AJ179" i="1"/>
  <c r="CX179" i="1" s="1"/>
  <c r="CQ179" i="1"/>
  <c r="P179" i="1" s="1"/>
  <c r="CT179" i="1"/>
  <c r="S179" i="1" s="1"/>
  <c r="CV179" i="1"/>
  <c r="CW179" i="1"/>
  <c r="V179" i="1" s="1"/>
  <c r="FR179" i="1"/>
  <c r="GL179" i="1"/>
  <c r="GO179" i="1"/>
  <c r="GP179" i="1"/>
  <c r="GV179" i="1"/>
  <c r="HC179" i="1" s="1"/>
  <c r="GX179" i="1"/>
  <c r="C180" i="1"/>
  <c r="D180" i="1"/>
  <c r="I180" i="1"/>
  <c r="K180" i="1"/>
  <c r="Q180" i="1"/>
  <c r="AC180" i="1"/>
  <c r="AE180" i="1"/>
  <c r="AD180" i="1" s="1"/>
  <c r="CR180" i="1" s="1"/>
  <c r="AF180" i="1"/>
  <c r="CT180" i="1" s="1"/>
  <c r="S180" i="1" s="1"/>
  <c r="AG180" i="1"/>
  <c r="AH180" i="1"/>
  <c r="AI180" i="1"/>
  <c r="CW180" i="1" s="1"/>
  <c r="V180" i="1" s="1"/>
  <c r="AJ180" i="1"/>
  <c r="CS180" i="1"/>
  <c r="R180" i="1" s="1"/>
  <c r="CU180" i="1"/>
  <c r="T180" i="1" s="1"/>
  <c r="CV180" i="1"/>
  <c r="U180" i="1" s="1"/>
  <c r="CX180" i="1"/>
  <c r="W180" i="1" s="1"/>
  <c r="FR180" i="1"/>
  <c r="GL180" i="1"/>
  <c r="GO180" i="1"/>
  <c r="GP180" i="1"/>
  <c r="GV180" i="1"/>
  <c r="HC180" i="1"/>
  <c r="GX180" i="1" s="1"/>
  <c r="C181" i="1"/>
  <c r="D181" i="1"/>
  <c r="I181" i="1"/>
  <c r="K181" i="1"/>
  <c r="U181" i="1"/>
  <c r="AC181" i="1"/>
  <c r="AE181" i="1"/>
  <c r="AF181" i="1"/>
  <c r="AG181" i="1"/>
  <c r="CU181" i="1" s="1"/>
  <c r="T181" i="1" s="1"/>
  <c r="AH181" i="1"/>
  <c r="AI181" i="1"/>
  <c r="AJ181" i="1"/>
  <c r="CX181" i="1" s="1"/>
  <c r="W181" i="1" s="1"/>
  <c r="CQ181" i="1"/>
  <c r="CT181" i="1"/>
  <c r="CV181" i="1"/>
  <c r="CW181" i="1"/>
  <c r="V181" i="1" s="1"/>
  <c r="FR181" i="1"/>
  <c r="GL181" i="1"/>
  <c r="GO181" i="1"/>
  <c r="GP181" i="1"/>
  <c r="GV181" i="1"/>
  <c r="HC181" i="1" s="1"/>
  <c r="GX181" i="1" s="1"/>
  <c r="C182" i="1"/>
  <c r="D182" i="1"/>
  <c r="I182" i="1"/>
  <c r="K182" i="1"/>
  <c r="S182" i="1"/>
  <c r="AC182" i="1"/>
  <c r="AE182" i="1"/>
  <c r="AD182" i="1" s="1"/>
  <c r="CR182" i="1" s="1"/>
  <c r="Q182" i="1" s="1"/>
  <c r="AF182" i="1"/>
  <c r="CT182" i="1" s="1"/>
  <c r="AG182" i="1"/>
  <c r="AH182" i="1"/>
  <c r="AI182" i="1"/>
  <c r="CW182" i="1" s="1"/>
  <c r="V182" i="1" s="1"/>
  <c r="AJ182" i="1"/>
  <c r="CS182" i="1"/>
  <c r="R182" i="1" s="1"/>
  <c r="CU182" i="1"/>
  <c r="T182" i="1" s="1"/>
  <c r="CV182" i="1"/>
  <c r="U182" i="1" s="1"/>
  <c r="CX182" i="1"/>
  <c r="W182" i="1" s="1"/>
  <c r="FR182" i="1"/>
  <c r="GL182" i="1"/>
  <c r="GO182" i="1"/>
  <c r="GP182" i="1"/>
  <c r="GV182" i="1"/>
  <c r="HC182" i="1"/>
  <c r="GX182" i="1" s="1"/>
  <c r="C183" i="1"/>
  <c r="D183" i="1"/>
  <c r="I183" i="1"/>
  <c r="U183" i="1" s="1"/>
  <c r="K183" i="1"/>
  <c r="W183" i="1"/>
  <c r="AC183" i="1"/>
  <c r="AE183" i="1"/>
  <c r="AF183" i="1"/>
  <c r="AG183" i="1"/>
  <c r="CU183" i="1" s="1"/>
  <c r="T183" i="1" s="1"/>
  <c r="AH183" i="1"/>
  <c r="AI183" i="1"/>
  <c r="AJ183" i="1"/>
  <c r="CX183" i="1" s="1"/>
  <c r="CQ183" i="1"/>
  <c r="P183" i="1" s="1"/>
  <c r="CT183" i="1"/>
  <c r="S183" i="1" s="1"/>
  <c r="CV183" i="1"/>
  <c r="CW183" i="1"/>
  <c r="V183" i="1" s="1"/>
  <c r="FR183" i="1"/>
  <c r="GL183" i="1"/>
  <c r="GO183" i="1"/>
  <c r="GP183" i="1"/>
  <c r="GV183" i="1"/>
  <c r="HC183" i="1" s="1"/>
  <c r="GX183" i="1"/>
  <c r="C184" i="1"/>
  <c r="D184" i="1"/>
  <c r="I184" i="1"/>
  <c r="I188" i="1" s="1"/>
  <c r="K184" i="1"/>
  <c r="Q184" i="1"/>
  <c r="AC184" i="1"/>
  <c r="AE184" i="1"/>
  <c r="AD184" i="1" s="1"/>
  <c r="CR184" i="1" s="1"/>
  <c r="AF184" i="1"/>
  <c r="CT184" i="1" s="1"/>
  <c r="S184" i="1" s="1"/>
  <c r="AG184" i="1"/>
  <c r="AH184" i="1"/>
  <c r="AI184" i="1"/>
  <c r="CW184" i="1" s="1"/>
  <c r="V184" i="1" s="1"/>
  <c r="AJ184" i="1"/>
  <c r="CS184" i="1"/>
  <c r="R184" i="1" s="1"/>
  <c r="CU184" i="1"/>
  <c r="T184" i="1" s="1"/>
  <c r="CV184" i="1"/>
  <c r="U184" i="1" s="1"/>
  <c r="CX184" i="1"/>
  <c r="W184" i="1" s="1"/>
  <c r="FR184" i="1"/>
  <c r="GL184" i="1"/>
  <c r="GO184" i="1"/>
  <c r="GP184" i="1"/>
  <c r="GV184" i="1"/>
  <c r="HC184" i="1"/>
  <c r="GX184" i="1" s="1"/>
  <c r="AC185" i="1"/>
  <c r="AE185" i="1"/>
  <c r="AD185" i="1" s="1"/>
  <c r="AF185" i="1"/>
  <c r="AG185" i="1"/>
  <c r="AH185" i="1"/>
  <c r="CV185" i="1" s="1"/>
  <c r="AI185" i="1"/>
  <c r="AJ185" i="1"/>
  <c r="CX185" i="1" s="1"/>
  <c r="CQ185" i="1"/>
  <c r="CT185" i="1"/>
  <c r="CU185" i="1"/>
  <c r="CW185" i="1"/>
  <c r="FR185" i="1"/>
  <c r="GL185" i="1"/>
  <c r="GO185" i="1"/>
  <c r="GP185" i="1"/>
  <c r="GV185" i="1"/>
  <c r="HC185" i="1"/>
  <c r="I186" i="1"/>
  <c r="W186" i="1"/>
  <c r="AC186" i="1"/>
  <c r="AB186" i="1" s="1"/>
  <c r="AD186" i="1"/>
  <c r="CR186" i="1" s="1"/>
  <c r="Q186" i="1" s="1"/>
  <c r="AE186" i="1"/>
  <c r="AF186" i="1"/>
  <c r="AG186" i="1"/>
  <c r="CU186" i="1" s="1"/>
  <c r="T186" i="1" s="1"/>
  <c r="AH186" i="1"/>
  <c r="AI186" i="1"/>
  <c r="CW186" i="1" s="1"/>
  <c r="V186" i="1" s="1"/>
  <c r="AJ186" i="1"/>
  <c r="CQ186" i="1"/>
  <c r="P186" i="1" s="1"/>
  <c r="CS186" i="1"/>
  <c r="R186" i="1" s="1"/>
  <c r="CT186" i="1"/>
  <c r="S186" i="1" s="1"/>
  <c r="CV186" i="1"/>
  <c r="U186" i="1" s="1"/>
  <c r="CX186" i="1"/>
  <c r="FR186" i="1"/>
  <c r="GL186" i="1"/>
  <c r="GO186" i="1"/>
  <c r="GP186" i="1"/>
  <c r="GV186" i="1"/>
  <c r="HC186" i="1" s="1"/>
  <c r="GX186" i="1" s="1"/>
  <c r="I187" i="1"/>
  <c r="V187" i="1"/>
  <c r="AC187" i="1"/>
  <c r="AE187" i="1"/>
  <c r="AD187" i="1" s="1"/>
  <c r="CR187" i="1" s="1"/>
  <c r="AF187" i="1"/>
  <c r="CT187" i="1" s="1"/>
  <c r="S187" i="1" s="1"/>
  <c r="AG187" i="1"/>
  <c r="AH187" i="1"/>
  <c r="CV187" i="1" s="1"/>
  <c r="U187" i="1" s="1"/>
  <c r="AI187" i="1"/>
  <c r="AJ187" i="1"/>
  <c r="CS187" i="1"/>
  <c r="CU187" i="1"/>
  <c r="T187" i="1" s="1"/>
  <c r="CW187" i="1"/>
  <c r="CX187" i="1"/>
  <c r="W187" i="1" s="1"/>
  <c r="FR187" i="1"/>
  <c r="GL187" i="1"/>
  <c r="GO187" i="1"/>
  <c r="GP187" i="1"/>
  <c r="GV187" i="1"/>
  <c r="HC187" i="1"/>
  <c r="GX187" i="1" s="1"/>
  <c r="U188" i="1"/>
  <c r="AC188" i="1"/>
  <c r="AE188" i="1"/>
  <c r="AF188" i="1"/>
  <c r="AG188" i="1"/>
  <c r="CU188" i="1" s="1"/>
  <c r="T188" i="1" s="1"/>
  <c r="AH188" i="1"/>
  <c r="AI188" i="1"/>
  <c r="AJ188" i="1"/>
  <c r="CX188" i="1" s="1"/>
  <c r="W188" i="1" s="1"/>
  <c r="CQ188" i="1"/>
  <c r="CT188" i="1"/>
  <c r="S188" i="1" s="1"/>
  <c r="CV188" i="1"/>
  <c r="CW188" i="1"/>
  <c r="V188" i="1" s="1"/>
  <c r="FR188" i="1"/>
  <c r="GL188" i="1"/>
  <c r="GO188" i="1"/>
  <c r="GP188" i="1"/>
  <c r="GV188" i="1"/>
  <c r="HC188" i="1" s="1"/>
  <c r="GX188" i="1" s="1"/>
  <c r="C189" i="1"/>
  <c r="D189" i="1"/>
  <c r="I189" i="1"/>
  <c r="K189" i="1"/>
  <c r="S189" i="1"/>
  <c r="AC189" i="1"/>
  <c r="AE189" i="1"/>
  <c r="AD189" i="1" s="1"/>
  <c r="CR189" i="1" s="1"/>
  <c r="Q189" i="1" s="1"/>
  <c r="AF189" i="1"/>
  <c r="CT189" i="1" s="1"/>
  <c r="AG189" i="1"/>
  <c r="AH189" i="1"/>
  <c r="AI189" i="1"/>
  <c r="CW189" i="1" s="1"/>
  <c r="V189" i="1" s="1"/>
  <c r="AJ189" i="1"/>
  <c r="CS189" i="1"/>
  <c r="R189" i="1" s="1"/>
  <c r="CU189" i="1"/>
  <c r="T189" i="1" s="1"/>
  <c r="CV189" i="1"/>
  <c r="U189" i="1" s="1"/>
  <c r="CX189" i="1"/>
  <c r="W189" i="1" s="1"/>
  <c r="FR189" i="1"/>
  <c r="GL189" i="1"/>
  <c r="GO189" i="1"/>
  <c r="GP189" i="1"/>
  <c r="GV189" i="1"/>
  <c r="HC189" i="1"/>
  <c r="GX189" i="1" s="1"/>
  <c r="C190" i="1"/>
  <c r="D190" i="1"/>
  <c r="I190" i="1"/>
  <c r="K190" i="1"/>
  <c r="U190" i="1"/>
  <c r="AC190" i="1"/>
  <c r="AE190" i="1"/>
  <c r="AF190" i="1"/>
  <c r="AG190" i="1"/>
  <c r="CU190" i="1" s="1"/>
  <c r="T190" i="1" s="1"/>
  <c r="AH190" i="1"/>
  <c r="AI190" i="1"/>
  <c r="AJ190" i="1"/>
  <c r="CX190" i="1" s="1"/>
  <c r="W190" i="1" s="1"/>
  <c r="CQ190" i="1"/>
  <c r="P190" i="1" s="1"/>
  <c r="CT190" i="1"/>
  <c r="S190" i="1" s="1"/>
  <c r="CV190" i="1"/>
  <c r="CW190" i="1"/>
  <c r="V190" i="1" s="1"/>
  <c r="FR190" i="1"/>
  <c r="GL190" i="1"/>
  <c r="GO190" i="1"/>
  <c r="FU192" i="1" s="1"/>
  <c r="GP190" i="1"/>
  <c r="GV190" i="1"/>
  <c r="HC190" i="1" s="1"/>
  <c r="GX190" i="1"/>
  <c r="B192" i="1"/>
  <c r="B141" i="1" s="1"/>
  <c r="C192" i="1"/>
  <c r="C141" i="1" s="1"/>
  <c r="D192" i="1"/>
  <c r="D141" i="1" s="1"/>
  <c r="F192" i="1"/>
  <c r="F141" i="1" s="1"/>
  <c r="G192" i="1"/>
  <c r="G141" i="1" s="1"/>
  <c r="AO192" i="1"/>
  <c r="BB192" i="1"/>
  <c r="BX192" i="1"/>
  <c r="CC192" i="1"/>
  <c r="CK192" i="1"/>
  <c r="CK141" i="1" s="1"/>
  <c r="CL192" i="1"/>
  <c r="CL141" i="1" s="1"/>
  <c r="CM192" i="1"/>
  <c r="CM141" i="1" s="1"/>
  <c r="EI192" i="1"/>
  <c r="ET192" i="1"/>
  <c r="ET141" i="1" s="1"/>
  <c r="FP192" i="1"/>
  <c r="EG192" i="1" s="1"/>
  <c r="FR192" i="1"/>
  <c r="GC192" i="1"/>
  <c r="GC141" i="1" s="1"/>
  <c r="GD192" i="1"/>
  <c r="GD141" i="1" s="1"/>
  <c r="GE192" i="1"/>
  <c r="D222" i="1"/>
  <c r="E224" i="1"/>
  <c r="Z224" i="1"/>
  <c r="AA224" i="1"/>
  <c r="AM224" i="1"/>
  <c r="AN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R224" i="1"/>
  <c r="DS224" i="1"/>
  <c r="EE224" i="1"/>
  <c r="EF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C226" i="1"/>
  <c r="D226" i="1"/>
  <c r="I226" i="1"/>
  <c r="K226" i="1"/>
  <c r="S226" i="1"/>
  <c r="AC226" i="1"/>
  <c r="CQ226" i="1" s="1"/>
  <c r="P226" i="1" s="1"/>
  <c r="AE226" i="1"/>
  <c r="AF226" i="1"/>
  <c r="AG226" i="1"/>
  <c r="AH226" i="1"/>
  <c r="CV226" i="1" s="1"/>
  <c r="U226" i="1" s="1"/>
  <c r="AI226" i="1"/>
  <c r="AJ226" i="1"/>
  <c r="CX226" i="1" s="1"/>
  <c r="W226" i="1" s="1"/>
  <c r="CT226" i="1"/>
  <c r="CU226" i="1"/>
  <c r="T226" i="1" s="1"/>
  <c r="CW226" i="1"/>
  <c r="V226" i="1" s="1"/>
  <c r="FR226" i="1"/>
  <c r="GL226" i="1"/>
  <c r="GO226" i="1"/>
  <c r="GP226" i="1"/>
  <c r="GV226" i="1"/>
  <c r="GX226" i="1"/>
  <c r="HC226" i="1"/>
  <c r="C227" i="1"/>
  <c r="D227" i="1"/>
  <c r="I227" i="1"/>
  <c r="K227" i="1"/>
  <c r="O227" i="1"/>
  <c r="U227" i="1"/>
  <c r="AC227" i="1"/>
  <c r="AD227" i="1"/>
  <c r="CR227" i="1" s="1"/>
  <c r="Q227" i="1" s="1"/>
  <c r="AE227" i="1"/>
  <c r="AF227" i="1"/>
  <c r="AG227" i="1"/>
  <c r="CU227" i="1" s="1"/>
  <c r="T227" i="1" s="1"/>
  <c r="AH227" i="1"/>
  <c r="AI227" i="1"/>
  <c r="CW227" i="1" s="1"/>
  <c r="V227" i="1" s="1"/>
  <c r="AJ227" i="1"/>
  <c r="CQ227" i="1"/>
  <c r="P227" i="1" s="1"/>
  <c r="CP227" i="1" s="1"/>
  <c r="CS227" i="1"/>
  <c r="CT227" i="1"/>
  <c r="S227" i="1" s="1"/>
  <c r="CV227" i="1"/>
  <c r="CX227" i="1"/>
  <c r="W227" i="1" s="1"/>
  <c r="FR227" i="1"/>
  <c r="GL227" i="1"/>
  <c r="GO227" i="1"/>
  <c r="GP227" i="1"/>
  <c r="GV227" i="1"/>
  <c r="HC227" i="1"/>
  <c r="GX227" i="1" s="1"/>
  <c r="I228" i="1"/>
  <c r="AC228" i="1"/>
  <c r="AE228" i="1"/>
  <c r="AD228" i="1" s="1"/>
  <c r="CR228" i="1" s="1"/>
  <c r="AF228" i="1"/>
  <c r="CT228" i="1" s="1"/>
  <c r="AG228" i="1"/>
  <c r="AH228" i="1"/>
  <c r="CV228" i="1" s="1"/>
  <c r="AI228" i="1"/>
  <c r="AJ228" i="1"/>
  <c r="CX228" i="1" s="1"/>
  <c r="W228" i="1" s="1"/>
  <c r="CQ228" i="1"/>
  <c r="CU228" i="1"/>
  <c r="CW228" i="1"/>
  <c r="FR228" i="1"/>
  <c r="GL228" i="1"/>
  <c r="GO228" i="1"/>
  <c r="GP228" i="1"/>
  <c r="GV228" i="1"/>
  <c r="HC228" i="1" s="1"/>
  <c r="AC229" i="1"/>
  <c r="AE229" i="1"/>
  <c r="CS229" i="1" s="1"/>
  <c r="AF229" i="1"/>
  <c r="AG229" i="1"/>
  <c r="CU229" i="1" s="1"/>
  <c r="AH229" i="1"/>
  <c r="AI229" i="1"/>
  <c r="AJ229" i="1"/>
  <c r="CX229" i="1" s="1"/>
  <c r="CT229" i="1"/>
  <c r="CV229" i="1"/>
  <c r="CW229" i="1"/>
  <c r="FR229" i="1"/>
  <c r="GL229" i="1"/>
  <c r="GO229" i="1"/>
  <c r="GP229" i="1"/>
  <c r="GV229" i="1"/>
  <c r="HC229" i="1" s="1"/>
  <c r="C230" i="1"/>
  <c r="D230" i="1"/>
  <c r="I230" i="1"/>
  <c r="K230" i="1"/>
  <c r="AC230" i="1"/>
  <c r="AE230" i="1"/>
  <c r="AD230" i="1" s="1"/>
  <c r="AF230" i="1"/>
  <c r="AG230" i="1"/>
  <c r="AH230" i="1"/>
  <c r="AI230" i="1"/>
  <c r="CW230" i="1" s="1"/>
  <c r="V230" i="1" s="1"/>
  <c r="AJ230" i="1"/>
  <c r="CR230" i="1"/>
  <c r="Q230" i="1" s="1"/>
  <c r="CS230" i="1"/>
  <c r="CT230" i="1"/>
  <c r="S230" i="1" s="1"/>
  <c r="CU230" i="1"/>
  <c r="CV230" i="1"/>
  <c r="CX230" i="1"/>
  <c r="W230" i="1" s="1"/>
  <c r="FR230" i="1"/>
  <c r="GL230" i="1"/>
  <c r="GO230" i="1"/>
  <c r="GP230" i="1"/>
  <c r="GV230" i="1"/>
  <c r="HC230" i="1"/>
  <c r="GX230" i="1" s="1"/>
  <c r="C231" i="1"/>
  <c r="D231" i="1"/>
  <c r="I231" i="1"/>
  <c r="K231" i="1"/>
  <c r="T231" i="1"/>
  <c r="AC231" i="1"/>
  <c r="AE231" i="1"/>
  <c r="AF231" i="1"/>
  <c r="AG231" i="1"/>
  <c r="CU231" i="1" s="1"/>
  <c r="AH231" i="1"/>
  <c r="AI231" i="1"/>
  <c r="CW231" i="1" s="1"/>
  <c r="V231" i="1" s="1"/>
  <c r="AJ231" i="1"/>
  <c r="CT231" i="1"/>
  <c r="S231" i="1" s="1"/>
  <c r="CV231" i="1"/>
  <c r="U231" i="1" s="1"/>
  <c r="CX231" i="1"/>
  <c r="W231" i="1" s="1"/>
  <c r="FR231" i="1"/>
  <c r="GL231" i="1"/>
  <c r="GO231" i="1"/>
  <c r="GP231" i="1"/>
  <c r="GV231" i="1"/>
  <c r="HC231" i="1" s="1"/>
  <c r="GX231" i="1" s="1"/>
  <c r="I232" i="1"/>
  <c r="Q232" i="1"/>
  <c r="R232" i="1"/>
  <c r="AC232" i="1"/>
  <c r="AD232" i="1"/>
  <c r="CR232" i="1" s="1"/>
  <c r="AE232" i="1"/>
  <c r="AF232" i="1"/>
  <c r="CT232" i="1" s="1"/>
  <c r="S232" i="1" s="1"/>
  <c r="AG232" i="1"/>
  <c r="AH232" i="1"/>
  <c r="AI232" i="1"/>
  <c r="AJ232" i="1"/>
  <c r="CQ232" i="1"/>
  <c r="P232" i="1" s="1"/>
  <c r="CP232" i="1" s="1"/>
  <c r="O232" i="1" s="1"/>
  <c r="CS232" i="1"/>
  <c r="CU232" i="1"/>
  <c r="T232" i="1" s="1"/>
  <c r="CV232" i="1"/>
  <c r="CW232" i="1"/>
  <c r="V232" i="1" s="1"/>
  <c r="CX232" i="1"/>
  <c r="CY232" i="1"/>
  <c r="X232" i="1" s="1"/>
  <c r="CZ232" i="1"/>
  <c r="Y232" i="1" s="1"/>
  <c r="FR232" i="1"/>
  <c r="GL232" i="1"/>
  <c r="GO232" i="1"/>
  <c r="GP232" i="1"/>
  <c r="GV232" i="1"/>
  <c r="HC232" i="1" s="1"/>
  <c r="GX232" i="1"/>
  <c r="I233" i="1"/>
  <c r="S233" i="1"/>
  <c r="AC233" i="1"/>
  <c r="AB233" i="1" s="1"/>
  <c r="AD233" i="1"/>
  <c r="CR233" i="1" s="1"/>
  <c r="Q233" i="1" s="1"/>
  <c r="AE233" i="1"/>
  <c r="AF233" i="1"/>
  <c r="AG233" i="1"/>
  <c r="CU233" i="1" s="1"/>
  <c r="T233" i="1" s="1"/>
  <c r="AH233" i="1"/>
  <c r="AI233" i="1"/>
  <c r="CW233" i="1" s="1"/>
  <c r="V233" i="1" s="1"/>
  <c r="AJ233" i="1"/>
  <c r="CS233" i="1"/>
  <c r="R233" i="1" s="1"/>
  <c r="CY233" i="1" s="1"/>
  <c r="X233" i="1" s="1"/>
  <c r="CT233" i="1"/>
  <c r="CV233" i="1"/>
  <c r="U233" i="1" s="1"/>
  <c r="CX233" i="1"/>
  <c r="W233" i="1" s="1"/>
  <c r="FR233" i="1"/>
  <c r="GL233" i="1"/>
  <c r="GO233" i="1"/>
  <c r="GP233" i="1"/>
  <c r="GV233" i="1"/>
  <c r="HC233" i="1" s="1"/>
  <c r="GX233" i="1" s="1"/>
  <c r="C234" i="1"/>
  <c r="D234" i="1"/>
  <c r="I234" i="1"/>
  <c r="K234" i="1"/>
  <c r="W234" i="1"/>
  <c r="AC234" i="1"/>
  <c r="AB234" i="1" s="1"/>
  <c r="AE234" i="1"/>
  <c r="AD234" i="1" s="1"/>
  <c r="CR234" i="1" s="1"/>
  <c r="Q234" i="1" s="1"/>
  <c r="AF234" i="1"/>
  <c r="AG234" i="1"/>
  <c r="AH234" i="1"/>
  <c r="CV234" i="1" s="1"/>
  <c r="U234" i="1" s="1"/>
  <c r="AI234" i="1"/>
  <c r="AJ234" i="1"/>
  <c r="CT234" i="1"/>
  <c r="S234" i="1" s="1"/>
  <c r="CU234" i="1"/>
  <c r="T234" i="1" s="1"/>
  <c r="CW234" i="1"/>
  <c r="V234" i="1" s="1"/>
  <c r="CX234" i="1"/>
  <c r="FR234" i="1"/>
  <c r="GL234" i="1"/>
  <c r="GO234" i="1"/>
  <c r="GP234" i="1"/>
  <c r="GV234" i="1"/>
  <c r="GX234" i="1"/>
  <c r="HC234" i="1"/>
  <c r="C235" i="1"/>
  <c r="D235" i="1"/>
  <c r="I235" i="1"/>
  <c r="I237" i="1" s="1"/>
  <c r="K235" i="1"/>
  <c r="S235" i="1"/>
  <c r="CZ235" i="1" s="1"/>
  <c r="Y235" i="1" s="1"/>
  <c r="T235" i="1"/>
  <c r="AC235" i="1"/>
  <c r="AD235" i="1"/>
  <c r="CR235" i="1" s="1"/>
  <c r="Q235" i="1" s="1"/>
  <c r="AE235" i="1"/>
  <c r="AF235" i="1"/>
  <c r="AG235" i="1"/>
  <c r="CU235" i="1" s="1"/>
  <c r="AH235" i="1"/>
  <c r="AI235" i="1"/>
  <c r="CW235" i="1" s="1"/>
  <c r="V235" i="1" s="1"/>
  <c r="AJ235" i="1"/>
  <c r="CQ235" i="1"/>
  <c r="P235" i="1" s="1"/>
  <c r="CP235" i="1" s="1"/>
  <c r="O235" i="1" s="1"/>
  <c r="CS235" i="1"/>
  <c r="R235" i="1" s="1"/>
  <c r="CT235" i="1"/>
  <c r="CV235" i="1"/>
  <c r="U235" i="1" s="1"/>
  <c r="CX235" i="1"/>
  <c r="W235" i="1" s="1"/>
  <c r="CY235" i="1"/>
  <c r="X235" i="1" s="1"/>
  <c r="FR235" i="1"/>
  <c r="GL235" i="1"/>
  <c r="GO235" i="1"/>
  <c r="GP235" i="1"/>
  <c r="GV235" i="1"/>
  <c r="HC235" i="1" s="1"/>
  <c r="GX235" i="1" s="1"/>
  <c r="AC236" i="1"/>
  <c r="CQ236" i="1" s="1"/>
  <c r="AE236" i="1"/>
  <c r="AD236" i="1" s="1"/>
  <c r="CR236" i="1" s="1"/>
  <c r="AF236" i="1"/>
  <c r="CT236" i="1" s="1"/>
  <c r="AG236" i="1"/>
  <c r="AH236" i="1"/>
  <c r="CV236" i="1" s="1"/>
  <c r="AI236" i="1"/>
  <c r="AJ236" i="1"/>
  <c r="CX236" i="1" s="1"/>
  <c r="CS236" i="1"/>
  <c r="CU236" i="1"/>
  <c r="CW236" i="1"/>
  <c r="FR236" i="1"/>
  <c r="GL236" i="1"/>
  <c r="GO236" i="1"/>
  <c r="GP236" i="1"/>
  <c r="GV236" i="1"/>
  <c r="HC236" i="1"/>
  <c r="Q237" i="1"/>
  <c r="W237" i="1"/>
  <c r="AB237" i="1"/>
  <c r="AC237" i="1"/>
  <c r="AE237" i="1"/>
  <c r="AD237" i="1" s="1"/>
  <c r="CR237" i="1" s="1"/>
  <c r="AF237" i="1"/>
  <c r="AG237" i="1"/>
  <c r="CU237" i="1" s="1"/>
  <c r="T237" i="1" s="1"/>
  <c r="AH237" i="1"/>
  <c r="AI237" i="1"/>
  <c r="CW237" i="1" s="1"/>
  <c r="V237" i="1" s="1"/>
  <c r="AJ237" i="1"/>
  <c r="CX237" i="1" s="1"/>
  <c r="CQ237" i="1"/>
  <c r="P237" i="1" s="1"/>
  <c r="CT237" i="1"/>
  <c r="S237" i="1" s="1"/>
  <c r="CV237" i="1"/>
  <c r="U237" i="1" s="1"/>
  <c r="FR237" i="1"/>
  <c r="GL237" i="1"/>
  <c r="GO237" i="1"/>
  <c r="GP237" i="1"/>
  <c r="GV237" i="1"/>
  <c r="HC237" i="1" s="1"/>
  <c r="GX237" i="1" s="1"/>
  <c r="C238" i="1"/>
  <c r="D238" i="1"/>
  <c r="I238" i="1"/>
  <c r="K238" i="1"/>
  <c r="S238" i="1"/>
  <c r="AC238" i="1"/>
  <c r="AE238" i="1"/>
  <c r="AD238" i="1" s="1"/>
  <c r="AF238" i="1"/>
  <c r="CT238" i="1" s="1"/>
  <c r="AG238" i="1"/>
  <c r="AH238" i="1"/>
  <c r="AI238" i="1"/>
  <c r="CW238" i="1" s="1"/>
  <c r="V238" i="1" s="1"/>
  <c r="AJ238" i="1"/>
  <c r="CR238" i="1"/>
  <c r="CS238" i="1"/>
  <c r="CU238" i="1"/>
  <c r="CV238" i="1"/>
  <c r="CX238" i="1"/>
  <c r="W238" i="1" s="1"/>
  <c r="FR238" i="1"/>
  <c r="GL238" i="1"/>
  <c r="GO238" i="1"/>
  <c r="GP238" i="1"/>
  <c r="GV238" i="1"/>
  <c r="HC238" i="1"/>
  <c r="GX238" i="1" s="1"/>
  <c r="C239" i="1"/>
  <c r="D239" i="1"/>
  <c r="I239" i="1"/>
  <c r="I241" i="1" s="1"/>
  <c r="W241" i="1" s="1"/>
  <c r="K239" i="1"/>
  <c r="AC239" i="1"/>
  <c r="AE239" i="1"/>
  <c r="AD239" i="1" s="1"/>
  <c r="CR239" i="1" s="1"/>
  <c r="Q239" i="1" s="1"/>
  <c r="AF239" i="1"/>
  <c r="AG239" i="1"/>
  <c r="CU239" i="1" s="1"/>
  <c r="T239" i="1" s="1"/>
  <c r="AH239" i="1"/>
  <c r="AI239" i="1"/>
  <c r="CW239" i="1" s="1"/>
  <c r="V239" i="1" s="1"/>
  <c r="AJ239" i="1"/>
  <c r="CX239" i="1" s="1"/>
  <c r="W239" i="1" s="1"/>
  <c r="CQ239" i="1"/>
  <c r="P239" i="1" s="1"/>
  <c r="CT239" i="1"/>
  <c r="S239" i="1" s="1"/>
  <c r="CV239" i="1"/>
  <c r="U239" i="1" s="1"/>
  <c r="FR239" i="1"/>
  <c r="GL239" i="1"/>
  <c r="GO239" i="1"/>
  <c r="GP239" i="1"/>
  <c r="GV239" i="1"/>
  <c r="HC239" i="1" s="1"/>
  <c r="GX239" i="1" s="1"/>
  <c r="I240" i="1"/>
  <c r="P240" i="1" s="1"/>
  <c r="AC240" i="1"/>
  <c r="AD240" i="1"/>
  <c r="CR240" i="1" s="1"/>
  <c r="Q240" i="1" s="1"/>
  <c r="AE240" i="1"/>
  <c r="AF240" i="1"/>
  <c r="CT240" i="1" s="1"/>
  <c r="AG240" i="1"/>
  <c r="AH240" i="1"/>
  <c r="CV240" i="1" s="1"/>
  <c r="U240" i="1" s="1"/>
  <c r="AI240" i="1"/>
  <c r="CW240" i="1" s="1"/>
  <c r="V240" i="1" s="1"/>
  <c r="AJ240" i="1"/>
  <c r="CQ240" i="1"/>
  <c r="CS240" i="1"/>
  <c r="CU240" i="1"/>
  <c r="T240" i="1" s="1"/>
  <c r="CX240" i="1"/>
  <c r="FR240" i="1"/>
  <c r="GL240" i="1"/>
  <c r="GO240" i="1"/>
  <c r="GP240" i="1"/>
  <c r="GV240" i="1"/>
  <c r="HC240" i="1"/>
  <c r="U241" i="1"/>
  <c r="AC241" i="1"/>
  <c r="AE241" i="1"/>
  <c r="AF241" i="1"/>
  <c r="AG241" i="1"/>
  <c r="CU241" i="1" s="1"/>
  <c r="T241" i="1" s="1"/>
  <c r="AH241" i="1"/>
  <c r="CV241" i="1" s="1"/>
  <c r="AI241" i="1"/>
  <c r="AJ241" i="1"/>
  <c r="CT241" i="1"/>
  <c r="S241" i="1" s="1"/>
  <c r="CW241" i="1"/>
  <c r="CX241" i="1"/>
  <c r="FR241" i="1"/>
  <c r="GL241" i="1"/>
  <c r="GO241" i="1"/>
  <c r="GP241" i="1"/>
  <c r="GV241" i="1"/>
  <c r="GX241" i="1"/>
  <c r="HC241" i="1"/>
  <c r="C242" i="1"/>
  <c r="D242" i="1"/>
  <c r="I242" i="1"/>
  <c r="K242" i="1"/>
  <c r="S242" i="1"/>
  <c r="T242" i="1"/>
  <c r="AC242" i="1"/>
  <c r="AD242" i="1"/>
  <c r="CR242" i="1" s="1"/>
  <c r="Q242" i="1" s="1"/>
  <c r="AE242" i="1"/>
  <c r="AF242" i="1"/>
  <c r="AG242" i="1"/>
  <c r="CU242" i="1" s="1"/>
  <c r="AH242" i="1"/>
  <c r="AI242" i="1"/>
  <c r="CW242" i="1" s="1"/>
  <c r="V242" i="1" s="1"/>
  <c r="AJ242" i="1"/>
  <c r="CS242" i="1"/>
  <c r="R242" i="1" s="1"/>
  <c r="CT242" i="1"/>
  <c r="CV242" i="1"/>
  <c r="U242" i="1" s="1"/>
  <c r="CX242" i="1"/>
  <c r="W242" i="1" s="1"/>
  <c r="CY242" i="1"/>
  <c r="X242" i="1" s="1"/>
  <c r="FR242" i="1"/>
  <c r="GL242" i="1"/>
  <c r="GO242" i="1"/>
  <c r="GP242" i="1"/>
  <c r="GV242" i="1"/>
  <c r="HC242" i="1" s="1"/>
  <c r="GX242" i="1" s="1"/>
  <c r="C243" i="1"/>
  <c r="D243" i="1"/>
  <c r="I243" i="1"/>
  <c r="K243" i="1"/>
  <c r="AC243" i="1"/>
  <c r="AE243" i="1"/>
  <c r="AF243" i="1"/>
  <c r="AG243" i="1"/>
  <c r="CU243" i="1" s="1"/>
  <c r="T243" i="1" s="1"/>
  <c r="AH243" i="1"/>
  <c r="CV243" i="1" s="1"/>
  <c r="U243" i="1" s="1"/>
  <c r="AI243" i="1"/>
  <c r="AJ243" i="1"/>
  <c r="CT243" i="1"/>
  <c r="S243" i="1" s="1"/>
  <c r="CW243" i="1"/>
  <c r="CX243" i="1"/>
  <c r="W243" i="1" s="1"/>
  <c r="FR243" i="1"/>
  <c r="GL243" i="1"/>
  <c r="GO243" i="1"/>
  <c r="GP243" i="1"/>
  <c r="GV243" i="1"/>
  <c r="HC243" i="1"/>
  <c r="I244" i="1"/>
  <c r="R244" i="1"/>
  <c r="T244" i="1"/>
  <c r="AC244" i="1"/>
  <c r="AD244" i="1"/>
  <c r="CR244" i="1" s="1"/>
  <c r="Q244" i="1" s="1"/>
  <c r="AE244" i="1"/>
  <c r="AF244" i="1"/>
  <c r="AB244" i="1" s="1"/>
  <c r="AG244" i="1"/>
  <c r="CU244" i="1" s="1"/>
  <c r="AH244" i="1"/>
  <c r="AI244" i="1"/>
  <c r="AJ244" i="1"/>
  <c r="CX244" i="1" s="1"/>
  <c r="W244" i="1" s="1"/>
  <c r="CQ244" i="1"/>
  <c r="P244" i="1" s="1"/>
  <c r="CS244" i="1"/>
  <c r="CV244" i="1"/>
  <c r="U244" i="1" s="1"/>
  <c r="CW244" i="1"/>
  <c r="V244" i="1" s="1"/>
  <c r="FR244" i="1"/>
  <c r="GL244" i="1"/>
  <c r="GO244" i="1"/>
  <c r="GP244" i="1"/>
  <c r="GV244" i="1"/>
  <c r="HC244" i="1"/>
  <c r="GX244" i="1" s="1"/>
  <c r="I245" i="1"/>
  <c r="U245" i="1" s="1"/>
  <c r="AC245" i="1"/>
  <c r="AE245" i="1"/>
  <c r="AD245" i="1" s="1"/>
  <c r="CR245" i="1" s="1"/>
  <c r="Q245" i="1" s="1"/>
  <c r="AF245" i="1"/>
  <c r="CT245" i="1" s="1"/>
  <c r="AG245" i="1"/>
  <c r="AH245" i="1"/>
  <c r="AI245" i="1"/>
  <c r="CW245" i="1" s="1"/>
  <c r="V245" i="1" s="1"/>
  <c r="AJ245" i="1"/>
  <c r="CS245" i="1"/>
  <c r="CU245" i="1"/>
  <c r="T245" i="1" s="1"/>
  <c r="CV245" i="1"/>
  <c r="CX245" i="1"/>
  <c r="FR245" i="1"/>
  <c r="GL245" i="1"/>
  <c r="GO245" i="1"/>
  <c r="GP245" i="1"/>
  <c r="GV245" i="1"/>
  <c r="HC245" i="1"/>
  <c r="GX245" i="1" s="1"/>
  <c r="C246" i="1"/>
  <c r="D246" i="1"/>
  <c r="I246" i="1"/>
  <c r="K246" i="1"/>
  <c r="AC246" i="1"/>
  <c r="AE246" i="1"/>
  <c r="AF246" i="1"/>
  <c r="AG246" i="1"/>
  <c r="CU246" i="1" s="1"/>
  <c r="AH246" i="1"/>
  <c r="AI246" i="1"/>
  <c r="AJ246" i="1"/>
  <c r="CX246" i="1" s="1"/>
  <c r="CQ246" i="1"/>
  <c r="P246" i="1" s="1"/>
  <c r="CT246" i="1"/>
  <c r="S246" i="1" s="1"/>
  <c r="CV246" i="1"/>
  <c r="CW246" i="1"/>
  <c r="FR246" i="1"/>
  <c r="GL246" i="1"/>
  <c r="GO246" i="1"/>
  <c r="GP246" i="1"/>
  <c r="GV246" i="1"/>
  <c r="HC246" i="1" s="1"/>
  <c r="C247" i="1"/>
  <c r="D247" i="1"/>
  <c r="I247" i="1"/>
  <c r="K247" i="1"/>
  <c r="Q247" i="1"/>
  <c r="S247" i="1"/>
  <c r="V247" i="1"/>
  <c r="AC247" i="1"/>
  <c r="AE247" i="1"/>
  <c r="AD247" i="1" s="1"/>
  <c r="AF247" i="1"/>
  <c r="CT247" i="1" s="1"/>
  <c r="AG247" i="1"/>
  <c r="AH247" i="1"/>
  <c r="AI247" i="1"/>
  <c r="CW247" i="1" s="1"/>
  <c r="AJ247" i="1"/>
  <c r="CR247" i="1"/>
  <c r="CS247" i="1"/>
  <c r="R247" i="1" s="1"/>
  <c r="CU247" i="1"/>
  <c r="T247" i="1" s="1"/>
  <c r="CV247" i="1"/>
  <c r="U247" i="1" s="1"/>
  <c r="CX247" i="1"/>
  <c r="W247" i="1" s="1"/>
  <c r="FR247" i="1"/>
  <c r="GL247" i="1"/>
  <c r="GO247" i="1"/>
  <c r="GP247" i="1"/>
  <c r="GV247" i="1"/>
  <c r="GX247" i="1"/>
  <c r="HC247" i="1"/>
  <c r="C248" i="1"/>
  <c r="D248" i="1"/>
  <c r="I248" i="1"/>
  <c r="K248" i="1"/>
  <c r="AC248" i="1"/>
  <c r="AE248" i="1"/>
  <c r="AF248" i="1"/>
  <c r="AG248" i="1"/>
  <c r="CU248" i="1" s="1"/>
  <c r="T248" i="1" s="1"/>
  <c r="AH248" i="1"/>
  <c r="AI248" i="1"/>
  <c r="AJ248" i="1"/>
  <c r="CX248" i="1" s="1"/>
  <c r="W248" i="1" s="1"/>
  <c r="CQ248" i="1"/>
  <c r="P248" i="1" s="1"/>
  <c r="CT248" i="1"/>
  <c r="S248" i="1" s="1"/>
  <c r="CV248" i="1"/>
  <c r="U248" i="1" s="1"/>
  <c r="CW248" i="1"/>
  <c r="V248" i="1" s="1"/>
  <c r="FR248" i="1"/>
  <c r="GL248" i="1"/>
  <c r="GO248" i="1"/>
  <c r="GP248" i="1"/>
  <c r="GV248" i="1"/>
  <c r="HC248" i="1" s="1"/>
  <c r="GX248" i="1"/>
  <c r="C249" i="1"/>
  <c r="D249" i="1"/>
  <c r="I249" i="1"/>
  <c r="K249" i="1"/>
  <c r="S249" i="1"/>
  <c r="CY249" i="1" s="1"/>
  <c r="X249" i="1" s="1"/>
  <c r="U249" i="1"/>
  <c r="AC249" i="1"/>
  <c r="AE249" i="1"/>
  <c r="AD249" i="1" s="1"/>
  <c r="CR249" i="1" s="1"/>
  <c r="Q249" i="1" s="1"/>
  <c r="AF249" i="1"/>
  <c r="CT249" i="1" s="1"/>
  <c r="AG249" i="1"/>
  <c r="AH249" i="1"/>
  <c r="AI249" i="1"/>
  <c r="CW249" i="1" s="1"/>
  <c r="V249" i="1" s="1"/>
  <c r="AJ249" i="1"/>
  <c r="CS249" i="1"/>
  <c r="R249" i="1" s="1"/>
  <c r="CU249" i="1"/>
  <c r="CV249" i="1"/>
  <c r="CX249" i="1"/>
  <c r="W249" i="1" s="1"/>
  <c r="CZ249" i="1"/>
  <c r="Y249" i="1" s="1"/>
  <c r="FR249" i="1"/>
  <c r="GL249" i="1"/>
  <c r="GO249" i="1"/>
  <c r="GP249" i="1"/>
  <c r="GV249" i="1"/>
  <c r="HC249" i="1"/>
  <c r="GX249" i="1" s="1"/>
  <c r="C250" i="1"/>
  <c r="D250" i="1"/>
  <c r="I250" i="1"/>
  <c r="K250" i="1"/>
  <c r="W250" i="1"/>
  <c r="AC250" i="1"/>
  <c r="AE250" i="1"/>
  <c r="AF250" i="1"/>
  <c r="AG250" i="1"/>
  <c r="CU250" i="1" s="1"/>
  <c r="T250" i="1" s="1"/>
  <c r="AH250" i="1"/>
  <c r="AI250" i="1"/>
  <c r="AJ250" i="1"/>
  <c r="CX250" i="1" s="1"/>
  <c r="CQ250" i="1"/>
  <c r="CT250" i="1"/>
  <c r="CV250" i="1"/>
  <c r="U250" i="1" s="1"/>
  <c r="CW250" i="1"/>
  <c r="V250" i="1" s="1"/>
  <c r="FR250" i="1"/>
  <c r="GL250" i="1"/>
  <c r="GO250" i="1"/>
  <c r="GP250" i="1"/>
  <c r="GV250" i="1"/>
  <c r="HC250" i="1" s="1"/>
  <c r="GX250" i="1" s="1"/>
  <c r="C251" i="1"/>
  <c r="D251" i="1"/>
  <c r="I251" i="1"/>
  <c r="K251" i="1"/>
  <c r="S251" i="1"/>
  <c r="V251" i="1"/>
  <c r="AC251" i="1"/>
  <c r="AE251" i="1"/>
  <c r="AF251" i="1"/>
  <c r="CT251" i="1" s="1"/>
  <c r="AG251" i="1"/>
  <c r="AH251" i="1"/>
  <c r="AI251" i="1"/>
  <c r="CW251" i="1" s="1"/>
  <c r="AJ251" i="1"/>
  <c r="CQ251" i="1"/>
  <c r="P251" i="1" s="1"/>
  <c r="CU251" i="1"/>
  <c r="T251" i="1" s="1"/>
  <c r="CV251" i="1"/>
  <c r="U251" i="1" s="1"/>
  <c r="CX251" i="1"/>
  <c r="W251" i="1" s="1"/>
  <c r="FR251" i="1"/>
  <c r="GL251" i="1"/>
  <c r="GO251" i="1"/>
  <c r="GP251" i="1"/>
  <c r="GV251" i="1"/>
  <c r="HC251" i="1"/>
  <c r="GX251" i="1" s="1"/>
  <c r="AC252" i="1"/>
  <c r="AE252" i="1"/>
  <c r="CS252" i="1" s="1"/>
  <c r="AF252" i="1"/>
  <c r="AG252" i="1"/>
  <c r="AH252" i="1"/>
  <c r="CV252" i="1" s="1"/>
  <c r="AI252" i="1"/>
  <c r="AJ252" i="1"/>
  <c r="CQ252" i="1"/>
  <c r="CT252" i="1"/>
  <c r="CU252" i="1"/>
  <c r="CW252" i="1"/>
  <c r="CX252" i="1"/>
  <c r="FR252" i="1"/>
  <c r="GL252" i="1"/>
  <c r="GO252" i="1"/>
  <c r="GP252" i="1"/>
  <c r="GV252" i="1"/>
  <c r="HC252" i="1" s="1"/>
  <c r="AC253" i="1"/>
  <c r="AB253" i="1" s="1"/>
  <c r="AD253" i="1"/>
  <c r="CR253" i="1" s="1"/>
  <c r="AE253" i="1"/>
  <c r="AF253" i="1"/>
  <c r="AG253" i="1"/>
  <c r="CU253" i="1" s="1"/>
  <c r="AH253" i="1"/>
  <c r="AI253" i="1"/>
  <c r="AJ253" i="1"/>
  <c r="CX253" i="1" s="1"/>
  <c r="CS253" i="1"/>
  <c r="CT253" i="1"/>
  <c r="CV253" i="1"/>
  <c r="CW253" i="1"/>
  <c r="FR253" i="1"/>
  <c r="GL253" i="1"/>
  <c r="GO253" i="1"/>
  <c r="GP253" i="1"/>
  <c r="GV253" i="1"/>
  <c r="HC253" i="1" s="1"/>
  <c r="C254" i="1"/>
  <c r="D254" i="1"/>
  <c r="I254" i="1"/>
  <c r="K254" i="1"/>
  <c r="AC254" i="1"/>
  <c r="AE254" i="1"/>
  <c r="AD254" i="1" s="1"/>
  <c r="AF254" i="1"/>
  <c r="AG254" i="1"/>
  <c r="AH254" i="1"/>
  <c r="CV254" i="1" s="1"/>
  <c r="U254" i="1" s="1"/>
  <c r="AI254" i="1"/>
  <c r="AJ254" i="1"/>
  <c r="CR254" i="1"/>
  <c r="Q254" i="1" s="1"/>
  <c r="CS254" i="1"/>
  <c r="R254" i="1" s="1"/>
  <c r="CT254" i="1"/>
  <c r="S254" i="1" s="1"/>
  <c r="CU254" i="1"/>
  <c r="T254" i="1" s="1"/>
  <c r="CW254" i="1"/>
  <c r="V254" i="1" s="1"/>
  <c r="CX254" i="1"/>
  <c r="W254" i="1" s="1"/>
  <c r="FR254" i="1"/>
  <c r="GL254" i="1"/>
  <c r="GO254" i="1"/>
  <c r="GP254" i="1"/>
  <c r="GV254" i="1"/>
  <c r="GX254" i="1"/>
  <c r="HC254" i="1"/>
  <c r="C255" i="1"/>
  <c r="D255" i="1"/>
  <c r="I255" i="1"/>
  <c r="K255" i="1"/>
  <c r="Q255" i="1"/>
  <c r="R255" i="1"/>
  <c r="AC255" i="1"/>
  <c r="AB255" i="1" s="1"/>
  <c r="AD255" i="1"/>
  <c r="CR255" i="1" s="1"/>
  <c r="AE255" i="1"/>
  <c r="AF255" i="1"/>
  <c r="AG255" i="1"/>
  <c r="CU255" i="1" s="1"/>
  <c r="T255" i="1" s="1"/>
  <c r="AH255" i="1"/>
  <c r="AI255" i="1"/>
  <c r="AJ255" i="1"/>
  <c r="CX255" i="1" s="1"/>
  <c r="W255" i="1" s="1"/>
  <c r="CS255" i="1"/>
  <c r="CT255" i="1"/>
  <c r="S255" i="1" s="1"/>
  <c r="CV255" i="1"/>
  <c r="U255" i="1" s="1"/>
  <c r="CW255" i="1"/>
  <c r="V255" i="1" s="1"/>
  <c r="FR255" i="1"/>
  <c r="GL255" i="1"/>
  <c r="GO255" i="1"/>
  <c r="GP255" i="1"/>
  <c r="GV255" i="1"/>
  <c r="HC255" i="1" s="1"/>
  <c r="GX255" i="1" s="1"/>
  <c r="C256" i="1"/>
  <c r="D256" i="1"/>
  <c r="I256" i="1"/>
  <c r="K256" i="1"/>
  <c r="AC256" i="1"/>
  <c r="AE256" i="1"/>
  <c r="AD256" i="1" s="1"/>
  <c r="CR256" i="1" s="1"/>
  <c r="Q256" i="1" s="1"/>
  <c r="AF256" i="1"/>
  <c r="AG256" i="1"/>
  <c r="AH256" i="1"/>
  <c r="CV256" i="1" s="1"/>
  <c r="U256" i="1" s="1"/>
  <c r="AI256" i="1"/>
  <c r="AJ256" i="1"/>
  <c r="CS256" i="1"/>
  <c r="R256" i="1" s="1"/>
  <c r="CT256" i="1"/>
  <c r="S256" i="1" s="1"/>
  <c r="CU256" i="1"/>
  <c r="T256" i="1" s="1"/>
  <c r="CW256" i="1"/>
  <c r="V256" i="1" s="1"/>
  <c r="CX256" i="1"/>
  <c r="W256" i="1" s="1"/>
  <c r="FR256" i="1"/>
  <c r="GL256" i="1"/>
  <c r="GO256" i="1"/>
  <c r="GP256" i="1"/>
  <c r="GV256" i="1"/>
  <c r="GX256" i="1"/>
  <c r="HC256" i="1"/>
  <c r="C257" i="1"/>
  <c r="D257" i="1"/>
  <c r="I257" i="1"/>
  <c r="K257" i="1"/>
  <c r="Q257" i="1"/>
  <c r="R257" i="1"/>
  <c r="AC257" i="1"/>
  <c r="AB257" i="1" s="1"/>
  <c r="AD257" i="1"/>
  <c r="CR257" i="1" s="1"/>
  <c r="AE257" i="1"/>
  <c r="AF257" i="1"/>
  <c r="AG257" i="1"/>
  <c r="CU257" i="1" s="1"/>
  <c r="T257" i="1" s="1"/>
  <c r="AH257" i="1"/>
  <c r="AI257" i="1"/>
  <c r="AJ257" i="1"/>
  <c r="CX257" i="1" s="1"/>
  <c r="W257" i="1" s="1"/>
  <c r="CS257" i="1"/>
  <c r="CT257" i="1"/>
  <c r="S257" i="1" s="1"/>
  <c r="CV257" i="1"/>
  <c r="U257" i="1" s="1"/>
  <c r="CW257" i="1"/>
  <c r="V257" i="1" s="1"/>
  <c r="FR257" i="1"/>
  <c r="GL257" i="1"/>
  <c r="GO257" i="1"/>
  <c r="GP257" i="1"/>
  <c r="GV257" i="1"/>
  <c r="HC257" i="1" s="1"/>
  <c r="GX257" i="1" s="1"/>
  <c r="C258" i="1"/>
  <c r="D258" i="1"/>
  <c r="I258" i="1"/>
  <c r="K258" i="1"/>
  <c r="AC258" i="1"/>
  <c r="AE258" i="1"/>
  <c r="AD258" i="1" s="1"/>
  <c r="AF258" i="1"/>
  <c r="AG258" i="1"/>
  <c r="AH258" i="1"/>
  <c r="CV258" i="1" s="1"/>
  <c r="U258" i="1" s="1"/>
  <c r="AI258" i="1"/>
  <c r="AJ258" i="1"/>
  <c r="CR258" i="1"/>
  <c r="Q258" i="1" s="1"/>
  <c r="CS258" i="1"/>
  <c r="R258" i="1" s="1"/>
  <c r="CT258" i="1"/>
  <c r="S258" i="1" s="1"/>
  <c r="CU258" i="1"/>
  <c r="T258" i="1" s="1"/>
  <c r="CW258" i="1"/>
  <c r="V258" i="1" s="1"/>
  <c r="CX258" i="1"/>
  <c r="W258" i="1" s="1"/>
  <c r="FR258" i="1"/>
  <c r="GL258" i="1"/>
  <c r="GO258" i="1"/>
  <c r="GP258" i="1"/>
  <c r="GV258" i="1"/>
  <c r="GX258" i="1"/>
  <c r="HC258" i="1"/>
  <c r="C259" i="1"/>
  <c r="D259" i="1"/>
  <c r="I259" i="1"/>
  <c r="K259" i="1"/>
  <c r="V259" i="1"/>
  <c r="W259" i="1"/>
  <c r="AC259" i="1"/>
  <c r="AB259" i="1" s="1"/>
  <c r="AD259" i="1"/>
  <c r="CR259" i="1" s="1"/>
  <c r="Q259" i="1" s="1"/>
  <c r="AE259" i="1"/>
  <c r="AF259" i="1"/>
  <c r="AG259" i="1"/>
  <c r="CU259" i="1" s="1"/>
  <c r="T259" i="1" s="1"/>
  <c r="AH259" i="1"/>
  <c r="AI259" i="1"/>
  <c r="AJ259" i="1"/>
  <c r="CS259" i="1"/>
  <c r="R259" i="1" s="1"/>
  <c r="CT259" i="1"/>
  <c r="S259" i="1" s="1"/>
  <c r="CV259" i="1"/>
  <c r="U259" i="1" s="1"/>
  <c r="CW259" i="1"/>
  <c r="CX259" i="1"/>
  <c r="FR259" i="1"/>
  <c r="GL259" i="1"/>
  <c r="GO259" i="1"/>
  <c r="GP259" i="1"/>
  <c r="GV259" i="1"/>
  <c r="HC259" i="1" s="1"/>
  <c r="GX259" i="1" s="1"/>
  <c r="I260" i="1"/>
  <c r="V260" i="1"/>
  <c r="W260" i="1"/>
  <c r="AC260" i="1"/>
  <c r="AB260" i="1" s="1"/>
  <c r="AD260" i="1"/>
  <c r="CR260" i="1" s="1"/>
  <c r="Q260" i="1" s="1"/>
  <c r="AE260" i="1"/>
  <c r="AF260" i="1"/>
  <c r="AG260" i="1"/>
  <c r="AH260" i="1"/>
  <c r="CV260" i="1" s="1"/>
  <c r="U260" i="1" s="1"/>
  <c r="AI260" i="1"/>
  <c r="AJ260" i="1"/>
  <c r="CS260" i="1"/>
  <c r="R260" i="1" s="1"/>
  <c r="CT260" i="1"/>
  <c r="S260" i="1" s="1"/>
  <c r="CU260" i="1"/>
  <c r="T260" i="1" s="1"/>
  <c r="CW260" i="1"/>
  <c r="CX260" i="1"/>
  <c r="FR260" i="1"/>
  <c r="GL260" i="1"/>
  <c r="GO260" i="1"/>
  <c r="GP260" i="1"/>
  <c r="GV260" i="1"/>
  <c r="HC260" i="1"/>
  <c r="GX260" i="1" s="1"/>
  <c r="I261" i="1"/>
  <c r="U261" i="1" s="1"/>
  <c r="V261" i="1"/>
  <c r="W261" i="1"/>
  <c r="AC261" i="1"/>
  <c r="CQ261" i="1" s="1"/>
  <c r="P261" i="1" s="1"/>
  <c r="AE261" i="1"/>
  <c r="AD261" i="1" s="1"/>
  <c r="AF261" i="1"/>
  <c r="CT261" i="1" s="1"/>
  <c r="S261" i="1" s="1"/>
  <c r="AG261" i="1"/>
  <c r="CU261" i="1" s="1"/>
  <c r="T261" i="1" s="1"/>
  <c r="AH261" i="1"/>
  <c r="AI261" i="1"/>
  <c r="AJ261" i="1"/>
  <c r="CX261" i="1" s="1"/>
  <c r="CS261" i="1"/>
  <c r="R261" i="1" s="1"/>
  <c r="CV261" i="1"/>
  <c r="CW261" i="1"/>
  <c r="FR261" i="1"/>
  <c r="GL261" i="1"/>
  <c r="GO261" i="1"/>
  <c r="GP261" i="1"/>
  <c r="GV261" i="1"/>
  <c r="HC261" i="1"/>
  <c r="GX261" i="1" s="1"/>
  <c r="I262" i="1"/>
  <c r="T262" i="1" s="1"/>
  <c r="U262" i="1"/>
  <c r="V262" i="1"/>
  <c r="AC262" i="1"/>
  <c r="AE262" i="1"/>
  <c r="AD262" i="1" s="1"/>
  <c r="AF262" i="1"/>
  <c r="CT262" i="1" s="1"/>
  <c r="AG262" i="1"/>
  <c r="AH262" i="1"/>
  <c r="AI262" i="1"/>
  <c r="CW262" i="1" s="1"/>
  <c r="AJ262" i="1"/>
  <c r="CX262" i="1" s="1"/>
  <c r="W262" i="1" s="1"/>
  <c r="CQ262" i="1"/>
  <c r="P262" i="1" s="1"/>
  <c r="CR262" i="1"/>
  <c r="CS262" i="1"/>
  <c r="CU262" i="1"/>
  <c r="CV262" i="1"/>
  <c r="FR262" i="1"/>
  <c r="GL262" i="1"/>
  <c r="GO262" i="1"/>
  <c r="GP262" i="1"/>
  <c r="GV262" i="1"/>
  <c r="HC262" i="1"/>
  <c r="GX262" i="1" s="1"/>
  <c r="I263" i="1"/>
  <c r="S263" i="1"/>
  <c r="T263" i="1"/>
  <c r="U263" i="1"/>
  <c r="AC263" i="1"/>
  <c r="AE263" i="1"/>
  <c r="CS263" i="1" s="1"/>
  <c r="R263" i="1" s="1"/>
  <c r="AF263" i="1"/>
  <c r="AG263" i="1"/>
  <c r="AH263" i="1"/>
  <c r="CV263" i="1" s="1"/>
  <c r="AI263" i="1"/>
  <c r="CW263" i="1" s="1"/>
  <c r="V263" i="1" s="1"/>
  <c r="AJ263" i="1"/>
  <c r="CQ263" i="1"/>
  <c r="P263" i="1" s="1"/>
  <c r="CT263" i="1"/>
  <c r="CU263" i="1"/>
  <c r="CX263" i="1"/>
  <c r="W263" i="1" s="1"/>
  <c r="CY263" i="1"/>
  <c r="X263" i="1" s="1"/>
  <c r="CZ263" i="1"/>
  <c r="Y263" i="1" s="1"/>
  <c r="FR263" i="1"/>
  <c r="GL263" i="1"/>
  <c r="GO263" i="1"/>
  <c r="GP263" i="1"/>
  <c r="GV263" i="1"/>
  <c r="HC263" i="1" s="1"/>
  <c r="GX263" i="1" s="1"/>
  <c r="I264" i="1"/>
  <c r="R264" i="1"/>
  <c r="S264" i="1"/>
  <c r="CZ264" i="1" s="1"/>
  <c r="Y264" i="1" s="1"/>
  <c r="AC264" i="1"/>
  <c r="AD264" i="1"/>
  <c r="CR264" i="1" s="1"/>
  <c r="Q264" i="1" s="1"/>
  <c r="AE264" i="1"/>
  <c r="AF264" i="1"/>
  <c r="AG264" i="1"/>
  <c r="CU264" i="1" s="1"/>
  <c r="T264" i="1" s="1"/>
  <c r="AH264" i="1"/>
  <c r="CV264" i="1" s="1"/>
  <c r="U264" i="1" s="1"/>
  <c r="AI264" i="1"/>
  <c r="AJ264" i="1"/>
  <c r="CQ264" i="1"/>
  <c r="P264" i="1" s="1"/>
  <c r="CP264" i="1" s="1"/>
  <c r="O264" i="1" s="1"/>
  <c r="CS264" i="1"/>
  <c r="CT264" i="1"/>
  <c r="CW264" i="1"/>
  <c r="V264" i="1" s="1"/>
  <c r="CX264" i="1"/>
  <c r="W264" i="1" s="1"/>
  <c r="FR264" i="1"/>
  <c r="GL264" i="1"/>
  <c r="GO264" i="1"/>
  <c r="GP264" i="1"/>
  <c r="GV264" i="1"/>
  <c r="HC264" i="1" s="1"/>
  <c r="GX264" i="1" s="1"/>
  <c r="I265" i="1"/>
  <c r="R265" i="1"/>
  <c r="S265" i="1"/>
  <c r="AC265" i="1"/>
  <c r="CQ265" i="1" s="1"/>
  <c r="P265" i="1" s="1"/>
  <c r="AE265" i="1"/>
  <c r="AD265" i="1" s="1"/>
  <c r="CR265" i="1" s="1"/>
  <c r="Q265" i="1" s="1"/>
  <c r="CP265" i="1" s="1"/>
  <c r="O265" i="1" s="1"/>
  <c r="AF265" i="1"/>
  <c r="CT265" i="1" s="1"/>
  <c r="AG265" i="1"/>
  <c r="CU265" i="1" s="1"/>
  <c r="T265" i="1" s="1"/>
  <c r="AH265" i="1"/>
  <c r="AI265" i="1"/>
  <c r="AJ265" i="1"/>
  <c r="CX265" i="1" s="1"/>
  <c r="W265" i="1" s="1"/>
  <c r="CS265" i="1"/>
  <c r="CV265" i="1"/>
  <c r="U265" i="1" s="1"/>
  <c r="CW265" i="1"/>
  <c r="V265" i="1" s="1"/>
  <c r="FR265" i="1"/>
  <c r="GL265" i="1"/>
  <c r="GO265" i="1"/>
  <c r="GP265" i="1"/>
  <c r="GV265" i="1"/>
  <c r="HC265" i="1"/>
  <c r="GX265" i="1" s="1"/>
  <c r="I266" i="1"/>
  <c r="HG266" i="1" s="1"/>
  <c r="P266" i="1"/>
  <c r="Q266" i="1"/>
  <c r="AC266" i="1"/>
  <c r="AE266" i="1"/>
  <c r="AD266" i="1" s="1"/>
  <c r="CR266" i="1" s="1"/>
  <c r="AF266" i="1"/>
  <c r="CT266" i="1" s="1"/>
  <c r="S266" i="1" s="1"/>
  <c r="AG266" i="1"/>
  <c r="AH266" i="1"/>
  <c r="AI266" i="1"/>
  <c r="AJ266" i="1"/>
  <c r="CX266" i="1" s="1"/>
  <c r="W266" i="1" s="1"/>
  <c r="CQ266" i="1"/>
  <c r="CU266" i="1"/>
  <c r="T266" i="1" s="1"/>
  <c r="CV266" i="1"/>
  <c r="U266" i="1" s="1"/>
  <c r="CW266" i="1"/>
  <c r="V266" i="1" s="1"/>
  <c r="FR266" i="1"/>
  <c r="GL266" i="1"/>
  <c r="GO266" i="1"/>
  <c r="GP266" i="1"/>
  <c r="GV266" i="1"/>
  <c r="GX266" i="1"/>
  <c r="HC266" i="1"/>
  <c r="I267" i="1"/>
  <c r="V267" i="1"/>
  <c r="W267" i="1"/>
  <c r="AC267" i="1"/>
  <c r="AB267" i="1" s="1"/>
  <c r="AD267" i="1"/>
  <c r="CR267" i="1" s="1"/>
  <c r="Q267" i="1" s="1"/>
  <c r="AE267" i="1"/>
  <c r="AF267" i="1"/>
  <c r="AG267" i="1"/>
  <c r="CU267" i="1" s="1"/>
  <c r="T267" i="1" s="1"/>
  <c r="AH267" i="1"/>
  <c r="CV267" i="1" s="1"/>
  <c r="U267" i="1" s="1"/>
  <c r="AI267" i="1"/>
  <c r="AJ267" i="1"/>
  <c r="CS267" i="1"/>
  <c r="R267" i="1" s="1"/>
  <c r="CT267" i="1"/>
  <c r="S267" i="1" s="1"/>
  <c r="CW267" i="1"/>
  <c r="CX267" i="1"/>
  <c r="FR267" i="1"/>
  <c r="GL267" i="1"/>
  <c r="GO267" i="1"/>
  <c r="GP267" i="1"/>
  <c r="GV267" i="1"/>
  <c r="HC267" i="1"/>
  <c r="GX267" i="1" s="1"/>
  <c r="HG267" i="1"/>
  <c r="I268" i="1"/>
  <c r="AC268" i="1"/>
  <c r="AE268" i="1"/>
  <c r="AD268" i="1" s="1"/>
  <c r="AB268" i="1" s="1"/>
  <c r="AF268" i="1"/>
  <c r="CT268" i="1" s="1"/>
  <c r="AG268" i="1"/>
  <c r="AH268" i="1"/>
  <c r="AI268" i="1"/>
  <c r="CW268" i="1" s="1"/>
  <c r="V268" i="1" s="1"/>
  <c r="AJ268" i="1"/>
  <c r="CX268" i="1" s="1"/>
  <c r="CQ268" i="1"/>
  <c r="CS268" i="1"/>
  <c r="CU268" i="1"/>
  <c r="CV268" i="1"/>
  <c r="FR268" i="1"/>
  <c r="BY289" i="1" s="1"/>
  <c r="GL268" i="1"/>
  <c r="GO268" i="1"/>
  <c r="GP268" i="1"/>
  <c r="GV268" i="1"/>
  <c r="HC268" i="1"/>
  <c r="I269" i="1"/>
  <c r="S269" i="1"/>
  <c r="T269" i="1"/>
  <c r="AC269" i="1"/>
  <c r="AD269" i="1"/>
  <c r="AE269" i="1"/>
  <c r="CS269" i="1" s="1"/>
  <c r="R269" i="1" s="1"/>
  <c r="CZ269" i="1" s="1"/>
  <c r="Y269" i="1" s="1"/>
  <c r="AF269" i="1"/>
  <c r="AG269" i="1"/>
  <c r="AH269" i="1"/>
  <c r="CV269" i="1" s="1"/>
  <c r="U269" i="1" s="1"/>
  <c r="AI269" i="1"/>
  <c r="CW269" i="1" s="1"/>
  <c r="V269" i="1" s="1"/>
  <c r="AJ269" i="1"/>
  <c r="CQ269" i="1"/>
  <c r="P269" i="1" s="1"/>
  <c r="CR269" i="1"/>
  <c r="Q269" i="1" s="1"/>
  <c r="CT269" i="1"/>
  <c r="CU269" i="1"/>
  <c r="CX269" i="1"/>
  <c r="W269" i="1" s="1"/>
  <c r="CY269" i="1"/>
  <c r="X269" i="1" s="1"/>
  <c r="FR269" i="1"/>
  <c r="GL269" i="1"/>
  <c r="GO269" i="1"/>
  <c r="GP269" i="1"/>
  <c r="GV269" i="1"/>
  <c r="HC269" i="1" s="1"/>
  <c r="GX269" i="1"/>
  <c r="I270" i="1"/>
  <c r="R270" i="1"/>
  <c r="S270" i="1"/>
  <c r="CZ270" i="1" s="1"/>
  <c r="Y270" i="1" s="1"/>
  <c r="AC270" i="1"/>
  <c r="AB270" i="1" s="1"/>
  <c r="AD270" i="1"/>
  <c r="CR270" i="1" s="1"/>
  <c r="Q270" i="1" s="1"/>
  <c r="AE270" i="1"/>
  <c r="AF270" i="1"/>
  <c r="AG270" i="1"/>
  <c r="CU270" i="1" s="1"/>
  <c r="T270" i="1" s="1"/>
  <c r="AH270" i="1"/>
  <c r="CV270" i="1" s="1"/>
  <c r="U270" i="1" s="1"/>
  <c r="AI270" i="1"/>
  <c r="AJ270" i="1"/>
  <c r="CS270" i="1"/>
  <c r="CT270" i="1"/>
  <c r="CW270" i="1"/>
  <c r="V270" i="1" s="1"/>
  <c r="CX270" i="1"/>
  <c r="W270" i="1" s="1"/>
  <c r="CY270" i="1"/>
  <c r="X270" i="1" s="1"/>
  <c r="FR270" i="1"/>
  <c r="GL270" i="1"/>
  <c r="GO270" i="1"/>
  <c r="GP270" i="1"/>
  <c r="GV270" i="1"/>
  <c r="HC270" i="1" s="1"/>
  <c r="GX270" i="1" s="1"/>
  <c r="I271" i="1"/>
  <c r="R271" i="1"/>
  <c r="AC271" i="1"/>
  <c r="CQ271" i="1" s="1"/>
  <c r="P271" i="1" s="1"/>
  <c r="CP271" i="1" s="1"/>
  <c r="O271" i="1" s="1"/>
  <c r="AE271" i="1"/>
  <c r="AD271" i="1" s="1"/>
  <c r="CR271" i="1" s="1"/>
  <c r="Q271" i="1" s="1"/>
  <c r="AF271" i="1"/>
  <c r="CT271" i="1" s="1"/>
  <c r="S271" i="1" s="1"/>
  <c r="AG271" i="1"/>
  <c r="CU271" i="1" s="1"/>
  <c r="T271" i="1" s="1"/>
  <c r="AH271" i="1"/>
  <c r="AI271" i="1"/>
  <c r="AJ271" i="1"/>
  <c r="CS271" i="1"/>
  <c r="CV271" i="1"/>
  <c r="U271" i="1" s="1"/>
  <c r="CW271" i="1"/>
  <c r="V271" i="1" s="1"/>
  <c r="CX271" i="1"/>
  <c r="W271" i="1" s="1"/>
  <c r="FR271" i="1"/>
  <c r="GL271" i="1"/>
  <c r="GO271" i="1"/>
  <c r="GP271" i="1"/>
  <c r="GV271" i="1"/>
  <c r="HC271" i="1"/>
  <c r="GX271" i="1" s="1"/>
  <c r="C272" i="1"/>
  <c r="D272" i="1"/>
  <c r="I272" i="1"/>
  <c r="K272" i="1"/>
  <c r="U272" i="1"/>
  <c r="V272" i="1"/>
  <c r="AC272" i="1"/>
  <c r="CQ272" i="1" s="1"/>
  <c r="P272" i="1" s="1"/>
  <c r="AE272" i="1"/>
  <c r="AD272" i="1" s="1"/>
  <c r="AF272" i="1"/>
  <c r="CT272" i="1" s="1"/>
  <c r="S272" i="1" s="1"/>
  <c r="AG272" i="1"/>
  <c r="CU272" i="1" s="1"/>
  <c r="T272" i="1" s="1"/>
  <c r="AH272" i="1"/>
  <c r="AI272" i="1"/>
  <c r="AJ272" i="1"/>
  <c r="CX272" i="1" s="1"/>
  <c r="W272" i="1" s="1"/>
  <c r="CS272" i="1"/>
  <c r="R272" i="1" s="1"/>
  <c r="CV272" i="1"/>
  <c r="CW272" i="1"/>
  <c r="FR272" i="1"/>
  <c r="GL272" i="1"/>
  <c r="GO272" i="1"/>
  <c r="GP272" i="1"/>
  <c r="GV272" i="1"/>
  <c r="HC272" i="1"/>
  <c r="GX272" i="1" s="1"/>
  <c r="C273" i="1"/>
  <c r="D273" i="1"/>
  <c r="I273" i="1"/>
  <c r="I275" i="1" s="1"/>
  <c r="W275" i="1" s="1"/>
  <c r="K273" i="1"/>
  <c r="R273" i="1"/>
  <c r="AC273" i="1"/>
  <c r="CQ273" i="1" s="1"/>
  <c r="P273" i="1" s="1"/>
  <c r="AE273" i="1"/>
  <c r="AD273" i="1" s="1"/>
  <c r="CR273" i="1" s="1"/>
  <c r="Q273" i="1" s="1"/>
  <c r="AF273" i="1"/>
  <c r="CT273" i="1" s="1"/>
  <c r="S273" i="1" s="1"/>
  <c r="AG273" i="1"/>
  <c r="CU273" i="1" s="1"/>
  <c r="T273" i="1" s="1"/>
  <c r="AH273" i="1"/>
  <c r="AI273" i="1"/>
  <c r="AJ273" i="1"/>
  <c r="CX273" i="1" s="1"/>
  <c r="W273" i="1" s="1"/>
  <c r="CS273" i="1"/>
  <c r="CV273" i="1"/>
  <c r="U273" i="1" s="1"/>
  <c r="CW273" i="1"/>
  <c r="V273" i="1" s="1"/>
  <c r="FR273" i="1"/>
  <c r="GL273" i="1"/>
  <c r="GO273" i="1"/>
  <c r="GP273" i="1"/>
  <c r="GV273" i="1"/>
  <c r="HC273" i="1"/>
  <c r="GX273" i="1" s="1"/>
  <c r="AC274" i="1"/>
  <c r="AE274" i="1"/>
  <c r="AD274" i="1" s="1"/>
  <c r="CR274" i="1" s="1"/>
  <c r="AF274" i="1"/>
  <c r="CT274" i="1" s="1"/>
  <c r="AG274" i="1"/>
  <c r="AH274" i="1"/>
  <c r="AI274" i="1"/>
  <c r="AJ274" i="1"/>
  <c r="CX274" i="1" s="1"/>
  <c r="CQ274" i="1"/>
  <c r="CU274" i="1"/>
  <c r="CV274" i="1"/>
  <c r="CW274" i="1"/>
  <c r="FR274" i="1"/>
  <c r="GL274" i="1"/>
  <c r="GO274" i="1"/>
  <c r="GP274" i="1"/>
  <c r="GV274" i="1"/>
  <c r="HC274" i="1" s="1"/>
  <c r="P275" i="1"/>
  <c r="Q275" i="1"/>
  <c r="AC275" i="1"/>
  <c r="AB275" i="1" s="1"/>
  <c r="AD275" i="1"/>
  <c r="CR275" i="1" s="1"/>
  <c r="AE275" i="1"/>
  <c r="CS275" i="1" s="1"/>
  <c r="R275" i="1" s="1"/>
  <c r="AF275" i="1"/>
  <c r="AG275" i="1"/>
  <c r="AH275" i="1"/>
  <c r="AI275" i="1"/>
  <c r="CW275" i="1" s="1"/>
  <c r="V275" i="1" s="1"/>
  <c r="AJ275" i="1"/>
  <c r="CQ275" i="1"/>
  <c r="CT275" i="1"/>
  <c r="CU275" i="1"/>
  <c r="T275" i="1" s="1"/>
  <c r="CV275" i="1"/>
  <c r="U275" i="1" s="1"/>
  <c r="CX275" i="1"/>
  <c r="FR275" i="1"/>
  <c r="GL275" i="1"/>
  <c r="GO275" i="1"/>
  <c r="GP275" i="1"/>
  <c r="GV275" i="1"/>
  <c r="HC275" i="1" s="1"/>
  <c r="GX275" i="1" s="1"/>
  <c r="I276" i="1"/>
  <c r="V276" i="1"/>
  <c r="W276" i="1"/>
  <c r="AC276" i="1"/>
  <c r="AB276" i="1" s="1"/>
  <c r="AD276" i="1"/>
  <c r="CR276" i="1" s="1"/>
  <c r="Q276" i="1" s="1"/>
  <c r="AE276" i="1"/>
  <c r="AF276" i="1"/>
  <c r="AG276" i="1"/>
  <c r="CU276" i="1" s="1"/>
  <c r="T276" i="1" s="1"/>
  <c r="AH276" i="1"/>
  <c r="CV276" i="1" s="1"/>
  <c r="U276" i="1" s="1"/>
  <c r="AI276" i="1"/>
  <c r="AJ276" i="1"/>
  <c r="CS276" i="1"/>
  <c r="R276" i="1" s="1"/>
  <c r="CT276" i="1"/>
  <c r="S276" i="1" s="1"/>
  <c r="CW276" i="1"/>
  <c r="CX276" i="1"/>
  <c r="FR276" i="1"/>
  <c r="GL276" i="1"/>
  <c r="GO276" i="1"/>
  <c r="GP276" i="1"/>
  <c r="GV276" i="1"/>
  <c r="HC276" i="1"/>
  <c r="GX276" i="1" s="1"/>
  <c r="HG276" i="1"/>
  <c r="I277" i="1"/>
  <c r="AC277" i="1"/>
  <c r="AE277" i="1"/>
  <c r="AD277" i="1" s="1"/>
  <c r="AB277" i="1" s="1"/>
  <c r="AF277" i="1"/>
  <c r="CT277" i="1" s="1"/>
  <c r="AG277" i="1"/>
  <c r="AH277" i="1"/>
  <c r="AI277" i="1"/>
  <c r="CW277" i="1" s="1"/>
  <c r="AJ277" i="1"/>
  <c r="CX277" i="1" s="1"/>
  <c r="CQ277" i="1"/>
  <c r="CS277" i="1"/>
  <c r="CU277" i="1"/>
  <c r="CV277" i="1"/>
  <c r="FR277" i="1"/>
  <c r="GL277" i="1"/>
  <c r="GO277" i="1"/>
  <c r="GP277" i="1"/>
  <c r="GV277" i="1"/>
  <c r="HC277" i="1"/>
  <c r="GX277" i="1" s="1"/>
  <c r="C278" i="1"/>
  <c r="D278" i="1"/>
  <c r="I278" i="1"/>
  <c r="K278" i="1"/>
  <c r="P278" i="1"/>
  <c r="Q278" i="1"/>
  <c r="W278" i="1"/>
  <c r="AC278" i="1"/>
  <c r="AB278" i="1" s="1"/>
  <c r="AD278" i="1"/>
  <c r="CR278" i="1" s="1"/>
  <c r="AE278" i="1"/>
  <c r="CS278" i="1" s="1"/>
  <c r="R278" i="1" s="1"/>
  <c r="AF278" i="1"/>
  <c r="AG278" i="1"/>
  <c r="CU278" i="1" s="1"/>
  <c r="T278" i="1" s="1"/>
  <c r="AH278" i="1"/>
  <c r="CV278" i="1" s="1"/>
  <c r="U278" i="1" s="1"/>
  <c r="AI278" i="1"/>
  <c r="CW278" i="1" s="1"/>
  <c r="V278" i="1" s="1"/>
  <c r="AJ278" i="1"/>
  <c r="CQ278" i="1"/>
  <c r="CT278" i="1"/>
  <c r="S278" i="1" s="1"/>
  <c r="CX278" i="1"/>
  <c r="FR278" i="1"/>
  <c r="GL278" i="1"/>
  <c r="GO278" i="1"/>
  <c r="GP278" i="1"/>
  <c r="GV278" i="1"/>
  <c r="HC278" i="1" s="1"/>
  <c r="GX278" i="1" s="1"/>
  <c r="C279" i="1"/>
  <c r="D279" i="1"/>
  <c r="I279" i="1"/>
  <c r="K279" i="1"/>
  <c r="S279" i="1"/>
  <c r="AC279" i="1"/>
  <c r="AD279" i="1"/>
  <c r="CR279" i="1" s="1"/>
  <c r="Q279" i="1" s="1"/>
  <c r="AE279" i="1"/>
  <c r="CS279" i="1" s="1"/>
  <c r="AF279" i="1"/>
  <c r="AG279" i="1"/>
  <c r="AH279" i="1"/>
  <c r="CV279" i="1" s="1"/>
  <c r="U279" i="1" s="1"/>
  <c r="AI279" i="1"/>
  <c r="CW279" i="1" s="1"/>
  <c r="AJ279" i="1"/>
  <c r="CQ279" i="1"/>
  <c r="P279" i="1" s="1"/>
  <c r="CP279" i="1" s="1"/>
  <c r="O279" i="1" s="1"/>
  <c r="CT279" i="1"/>
  <c r="CU279" i="1"/>
  <c r="CX279" i="1"/>
  <c r="W279" i="1" s="1"/>
  <c r="FR279" i="1"/>
  <c r="GL279" i="1"/>
  <c r="GO279" i="1"/>
  <c r="GP279" i="1"/>
  <c r="GV279" i="1"/>
  <c r="HC279" i="1" s="1"/>
  <c r="GX279" i="1"/>
  <c r="I280" i="1"/>
  <c r="R280" i="1"/>
  <c r="S280" i="1"/>
  <c r="CZ280" i="1" s="1"/>
  <c r="Y280" i="1" s="1"/>
  <c r="T280" i="1"/>
  <c r="AC280" i="1"/>
  <c r="AB280" i="1" s="1"/>
  <c r="AD280" i="1"/>
  <c r="CR280" i="1" s="1"/>
  <c r="Q280" i="1" s="1"/>
  <c r="AE280" i="1"/>
  <c r="AF280" i="1"/>
  <c r="AG280" i="1"/>
  <c r="CU280" i="1" s="1"/>
  <c r="AH280" i="1"/>
  <c r="CV280" i="1" s="1"/>
  <c r="U280" i="1" s="1"/>
  <c r="AI280" i="1"/>
  <c r="AJ280" i="1"/>
  <c r="CX280" i="1" s="1"/>
  <c r="W280" i="1" s="1"/>
  <c r="CQ280" i="1"/>
  <c r="P280" i="1" s="1"/>
  <c r="CP280" i="1" s="1"/>
  <c r="O280" i="1" s="1"/>
  <c r="CS280" i="1"/>
  <c r="CT280" i="1"/>
  <c r="CW280" i="1"/>
  <c r="V280" i="1" s="1"/>
  <c r="CY280" i="1"/>
  <c r="X280" i="1" s="1"/>
  <c r="FR280" i="1"/>
  <c r="GL280" i="1"/>
  <c r="GO280" i="1"/>
  <c r="GP280" i="1"/>
  <c r="GV280" i="1"/>
  <c r="HC280" i="1" s="1"/>
  <c r="GX280" i="1" s="1"/>
  <c r="AC281" i="1"/>
  <c r="CQ281" i="1" s="1"/>
  <c r="AE281" i="1"/>
  <c r="AD281" i="1" s="1"/>
  <c r="CR281" i="1" s="1"/>
  <c r="AF281" i="1"/>
  <c r="CT281" i="1" s="1"/>
  <c r="AG281" i="1"/>
  <c r="CU281" i="1" s="1"/>
  <c r="AH281" i="1"/>
  <c r="AI281" i="1"/>
  <c r="CW281" i="1" s="1"/>
  <c r="AJ281" i="1"/>
  <c r="CX281" i="1" s="1"/>
  <c r="CS281" i="1"/>
  <c r="CV281" i="1"/>
  <c r="FR281" i="1"/>
  <c r="GL281" i="1"/>
  <c r="GO281" i="1"/>
  <c r="GP281" i="1"/>
  <c r="GV281" i="1"/>
  <c r="HC281" i="1"/>
  <c r="I282" i="1"/>
  <c r="HG282" i="1" s="1"/>
  <c r="P282" i="1"/>
  <c r="AC282" i="1"/>
  <c r="AE282" i="1"/>
  <c r="AF282" i="1"/>
  <c r="CT282" i="1" s="1"/>
  <c r="S282" i="1" s="1"/>
  <c r="AG282" i="1"/>
  <c r="AH282" i="1"/>
  <c r="AI282" i="1"/>
  <c r="CW282" i="1" s="1"/>
  <c r="V282" i="1" s="1"/>
  <c r="AJ282" i="1"/>
  <c r="CX282" i="1" s="1"/>
  <c r="W282" i="1" s="1"/>
  <c r="CQ282" i="1"/>
  <c r="CU282" i="1"/>
  <c r="T282" i="1" s="1"/>
  <c r="CV282" i="1"/>
  <c r="U282" i="1" s="1"/>
  <c r="FR282" i="1"/>
  <c r="GL282" i="1"/>
  <c r="GO282" i="1"/>
  <c r="GP282" i="1"/>
  <c r="GV282" i="1"/>
  <c r="HC282" i="1" s="1"/>
  <c r="GX282" i="1"/>
  <c r="I283" i="1"/>
  <c r="V283" i="1" s="1"/>
  <c r="W283" i="1"/>
  <c r="AC283" i="1"/>
  <c r="AD283" i="1"/>
  <c r="CR283" i="1" s="1"/>
  <c r="Q283" i="1" s="1"/>
  <c r="AE283" i="1"/>
  <c r="AF283" i="1"/>
  <c r="AG283" i="1"/>
  <c r="AH283" i="1"/>
  <c r="CV283" i="1" s="1"/>
  <c r="AI283" i="1"/>
  <c r="AJ283" i="1"/>
  <c r="CS283" i="1"/>
  <c r="R283" i="1" s="1"/>
  <c r="CT283" i="1"/>
  <c r="S283" i="1" s="1"/>
  <c r="CU283" i="1"/>
  <c r="CW283" i="1"/>
  <c r="CX283" i="1"/>
  <c r="FR283" i="1"/>
  <c r="GL283" i="1"/>
  <c r="GO283" i="1"/>
  <c r="GP283" i="1"/>
  <c r="GV283" i="1"/>
  <c r="HC283" i="1"/>
  <c r="I284" i="1"/>
  <c r="HG284" i="1" s="1"/>
  <c r="V284" i="1"/>
  <c r="AC284" i="1"/>
  <c r="AE284" i="1"/>
  <c r="AD284" i="1" s="1"/>
  <c r="AF284" i="1"/>
  <c r="CT284" i="1" s="1"/>
  <c r="AG284" i="1"/>
  <c r="AH284" i="1"/>
  <c r="AI284" i="1"/>
  <c r="CW284" i="1" s="1"/>
  <c r="AJ284" i="1"/>
  <c r="CX284" i="1" s="1"/>
  <c r="CQ284" i="1"/>
  <c r="CS284" i="1"/>
  <c r="R284" i="1" s="1"/>
  <c r="CU284" i="1"/>
  <c r="CV284" i="1"/>
  <c r="FR284" i="1"/>
  <c r="GL284" i="1"/>
  <c r="GO284" i="1"/>
  <c r="GP284" i="1"/>
  <c r="GV284" i="1"/>
  <c r="HC284" i="1"/>
  <c r="GX284" i="1" s="1"/>
  <c r="AC285" i="1"/>
  <c r="AD285" i="1"/>
  <c r="CR285" i="1" s="1"/>
  <c r="AE285" i="1"/>
  <c r="AF285" i="1"/>
  <c r="AG285" i="1"/>
  <c r="CU285" i="1" s="1"/>
  <c r="AH285" i="1"/>
  <c r="CV285" i="1" s="1"/>
  <c r="AI285" i="1"/>
  <c r="AJ285" i="1"/>
  <c r="CQ285" i="1"/>
  <c r="CS285" i="1"/>
  <c r="CT285" i="1"/>
  <c r="CW285" i="1"/>
  <c r="CX285" i="1"/>
  <c r="FR285" i="1"/>
  <c r="GL285" i="1"/>
  <c r="FR289" i="1" s="1"/>
  <c r="GO285" i="1"/>
  <c r="GP285" i="1"/>
  <c r="GV285" i="1"/>
  <c r="HC285" i="1" s="1"/>
  <c r="C286" i="1"/>
  <c r="D286" i="1"/>
  <c r="I286" i="1"/>
  <c r="K286" i="1"/>
  <c r="AC286" i="1"/>
  <c r="CQ286" i="1" s="1"/>
  <c r="P286" i="1" s="1"/>
  <c r="AE286" i="1"/>
  <c r="AD286" i="1" s="1"/>
  <c r="AF286" i="1"/>
  <c r="CT286" i="1" s="1"/>
  <c r="S286" i="1" s="1"/>
  <c r="AG286" i="1"/>
  <c r="CU286" i="1" s="1"/>
  <c r="AH286" i="1"/>
  <c r="AI286" i="1"/>
  <c r="AJ286" i="1"/>
  <c r="CX286" i="1" s="1"/>
  <c r="W286" i="1" s="1"/>
  <c r="CV286" i="1"/>
  <c r="CW286" i="1"/>
  <c r="FR286" i="1"/>
  <c r="GL286" i="1"/>
  <c r="GO286" i="1"/>
  <c r="GP286" i="1"/>
  <c r="GV286" i="1"/>
  <c r="GX286" i="1"/>
  <c r="HC286" i="1"/>
  <c r="C287" i="1"/>
  <c r="D287" i="1"/>
  <c r="I287" i="1"/>
  <c r="K287" i="1"/>
  <c r="Q287" i="1"/>
  <c r="S287" i="1"/>
  <c r="AC287" i="1"/>
  <c r="CQ287" i="1" s="1"/>
  <c r="P287" i="1" s="1"/>
  <c r="AE287" i="1"/>
  <c r="AD287" i="1" s="1"/>
  <c r="CR287" i="1" s="1"/>
  <c r="AF287" i="1"/>
  <c r="CT287" i="1" s="1"/>
  <c r="AG287" i="1"/>
  <c r="CU287" i="1" s="1"/>
  <c r="T287" i="1" s="1"/>
  <c r="AH287" i="1"/>
  <c r="AI287" i="1"/>
  <c r="AJ287" i="1"/>
  <c r="CS287" i="1"/>
  <c r="R287" i="1" s="1"/>
  <c r="CV287" i="1"/>
  <c r="U287" i="1" s="1"/>
  <c r="CW287" i="1"/>
  <c r="V287" i="1" s="1"/>
  <c r="CX287" i="1"/>
  <c r="W287" i="1" s="1"/>
  <c r="FR287" i="1"/>
  <c r="GL287" i="1"/>
  <c r="GO287" i="1"/>
  <c r="GP287" i="1"/>
  <c r="GV287" i="1"/>
  <c r="HC287" i="1"/>
  <c r="GX287" i="1" s="1"/>
  <c r="B289" i="1"/>
  <c r="B224" i="1" s="1"/>
  <c r="C289" i="1"/>
  <c r="C224" i="1" s="1"/>
  <c r="D289" i="1"/>
  <c r="D224" i="1" s="1"/>
  <c r="F289" i="1"/>
  <c r="F224" i="1" s="1"/>
  <c r="G289" i="1"/>
  <c r="G224" i="1" s="1"/>
  <c r="BX289" i="1"/>
  <c r="BX224" i="1" s="1"/>
  <c r="CK289" i="1"/>
  <c r="BB289" i="1" s="1"/>
  <c r="BB224" i="1" s="1"/>
  <c r="CL289" i="1"/>
  <c r="CL224" i="1" s="1"/>
  <c r="CM289" i="1"/>
  <c r="CM224" i="1" s="1"/>
  <c r="FP289" i="1"/>
  <c r="FP224" i="1" s="1"/>
  <c r="FY289" i="1"/>
  <c r="GC289" i="1"/>
  <c r="GC224" i="1" s="1"/>
  <c r="GD289" i="1"/>
  <c r="GD224" i="1" s="1"/>
  <c r="GE289" i="1"/>
  <c r="GE224" i="1" s="1"/>
  <c r="D319" i="1"/>
  <c r="E321" i="1"/>
  <c r="Z321" i="1"/>
  <c r="AA321" i="1"/>
  <c r="AM321" i="1"/>
  <c r="AN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R321" i="1"/>
  <c r="DS321" i="1"/>
  <c r="EE321" i="1"/>
  <c r="EF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GF321" i="1"/>
  <c r="GG321" i="1"/>
  <c r="GH321" i="1"/>
  <c r="GI321" i="1"/>
  <c r="GJ321" i="1"/>
  <c r="GK321" i="1"/>
  <c r="GL321" i="1"/>
  <c r="GM321" i="1"/>
  <c r="GN321" i="1"/>
  <c r="GO321" i="1"/>
  <c r="GP321" i="1"/>
  <c r="GQ321" i="1"/>
  <c r="GR321" i="1"/>
  <c r="GS321" i="1"/>
  <c r="GT321" i="1"/>
  <c r="GU321" i="1"/>
  <c r="GV321" i="1"/>
  <c r="GW321" i="1"/>
  <c r="GX321" i="1"/>
  <c r="C323" i="1"/>
  <c r="D323" i="1"/>
  <c r="I323" i="1"/>
  <c r="K323" i="1"/>
  <c r="P323" i="1"/>
  <c r="U323" i="1"/>
  <c r="AC323" i="1"/>
  <c r="CQ323" i="1" s="1"/>
  <c r="AE323" i="1"/>
  <c r="AD323" i="1" s="1"/>
  <c r="CR323" i="1" s="1"/>
  <c r="Q323" i="1" s="1"/>
  <c r="AF323" i="1"/>
  <c r="CT323" i="1" s="1"/>
  <c r="S323" i="1" s="1"/>
  <c r="AG323" i="1"/>
  <c r="AH323" i="1"/>
  <c r="AI323" i="1"/>
  <c r="CW323" i="1" s="1"/>
  <c r="V323" i="1" s="1"/>
  <c r="AJ323" i="1"/>
  <c r="CS323" i="1"/>
  <c r="R323" i="1" s="1"/>
  <c r="CU323" i="1"/>
  <c r="T323" i="1" s="1"/>
  <c r="CV323" i="1"/>
  <c r="CX323" i="1"/>
  <c r="W323" i="1" s="1"/>
  <c r="FR323" i="1"/>
  <c r="GL323" i="1"/>
  <c r="GO323" i="1"/>
  <c r="GP323" i="1"/>
  <c r="GV323" i="1"/>
  <c r="HC323" i="1"/>
  <c r="GX323" i="1" s="1"/>
  <c r="C324" i="1"/>
  <c r="D324" i="1"/>
  <c r="I324" i="1"/>
  <c r="K324" i="1"/>
  <c r="V324" i="1"/>
  <c r="W324" i="1"/>
  <c r="AC324" i="1"/>
  <c r="AE324" i="1"/>
  <c r="AD324" i="1" s="1"/>
  <c r="CR324" i="1" s="1"/>
  <c r="Q324" i="1" s="1"/>
  <c r="AF324" i="1"/>
  <c r="AG324" i="1"/>
  <c r="CU324" i="1" s="1"/>
  <c r="T324" i="1" s="1"/>
  <c r="AH324" i="1"/>
  <c r="CV324" i="1" s="1"/>
  <c r="U324" i="1" s="1"/>
  <c r="AI324" i="1"/>
  <c r="AJ324" i="1"/>
  <c r="CS324" i="1"/>
  <c r="R324" i="1" s="1"/>
  <c r="CT324" i="1"/>
  <c r="S324" i="1" s="1"/>
  <c r="CW324" i="1"/>
  <c r="CX324" i="1"/>
  <c r="FR324" i="1"/>
  <c r="GL324" i="1"/>
  <c r="GO324" i="1"/>
  <c r="GP324" i="1"/>
  <c r="GV324" i="1"/>
  <c r="HC324" i="1"/>
  <c r="GX324" i="1" s="1"/>
  <c r="I325" i="1"/>
  <c r="U325" i="1" s="1"/>
  <c r="AC325" i="1"/>
  <c r="AE325" i="1"/>
  <c r="AD325" i="1" s="1"/>
  <c r="AF325" i="1"/>
  <c r="CT325" i="1" s="1"/>
  <c r="S325" i="1" s="1"/>
  <c r="AG325" i="1"/>
  <c r="CU325" i="1" s="1"/>
  <c r="AH325" i="1"/>
  <c r="AI325" i="1"/>
  <c r="AJ325" i="1"/>
  <c r="CX325" i="1" s="1"/>
  <c r="W325" i="1" s="1"/>
  <c r="CQ325" i="1"/>
  <c r="CS325" i="1"/>
  <c r="CV325" i="1"/>
  <c r="CW325" i="1"/>
  <c r="FR325" i="1"/>
  <c r="GL325" i="1"/>
  <c r="GO325" i="1"/>
  <c r="GP325" i="1"/>
  <c r="GV325" i="1"/>
  <c r="HC325" i="1"/>
  <c r="AC326" i="1"/>
  <c r="AE326" i="1"/>
  <c r="AF326" i="1"/>
  <c r="CT326" i="1" s="1"/>
  <c r="AG326" i="1"/>
  <c r="AH326" i="1"/>
  <c r="AI326" i="1"/>
  <c r="CW326" i="1" s="1"/>
  <c r="AJ326" i="1"/>
  <c r="CQ326" i="1"/>
  <c r="CU326" i="1"/>
  <c r="CV326" i="1"/>
  <c r="CX326" i="1"/>
  <c r="FR326" i="1"/>
  <c r="GL326" i="1"/>
  <c r="GO326" i="1"/>
  <c r="GP326" i="1"/>
  <c r="GV326" i="1"/>
  <c r="HC326" i="1" s="1"/>
  <c r="C327" i="1"/>
  <c r="D327" i="1"/>
  <c r="I327" i="1"/>
  <c r="P327" i="1" s="1"/>
  <c r="K327" i="1"/>
  <c r="AC327" i="1"/>
  <c r="AE327" i="1"/>
  <c r="AD327" i="1" s="1"/>
  <c r="AF327" i="1"/>
  <c r="AG327" i="1"/>
  <c r="AH327" i="1"/>
  <c r="AI327" i="1"/>
  <c r="CW327" i="1" s="1"/>
  <c r="V327" i="1" s="1"/>
  <c r="AJ327" i="1"/>
  <c r="CX327" i="1" s="1"/>
  <c r="W327" i="1" s="1"/>
  <c r="CQ327" i="1"/>
  <c r="CT327" i="1"/>
  <c r="S327" i="1" s="1"/>
  <c r="CU327" i="1"/>
  <c r="T327" i="1" s="1"/>
  <c r="CV327" i="1"/>
  <c r="U327" i="1" s="1"/>
  <c r="FR327" i="1"/>
  <c r="GL327" i="1"/>
  <c r="GO327" i="1"/>
  <c r="GP327" i="1"/>
  <c r="GV327" i="1"/>
  <c r="GX327" i="1"/>
  <c r="HC327" i="1"/>
  <c r="C328" i="1"/>
  <c r="D328" i="1"/>
  <c r="I328" i="1"/>
  <c r="K328" i="1"/>
  <c r="U328" i="1"/>
  <c r="AC328" i="1"/>
  <c r="AE328" i="1"/>
  <c r="AF328" i="1"/>
  <c r="CT328" i="1" s="1"/>
  <c r="AG328" i="1"/>
  <c r="AH328" i="1"/>
  <c r="AI328" i="1"/>
  <c r="CW328" i="1" s="1"/>
  <c r="V328" i="1" s="1"/>
  <c r="AJ328" i="1"/>
  <c r="CQ328" i="1"/>
  <c r="P328" i="1" s="1"/>
  <c r="CU328" i="1"/>
  <c r="CV328" i="1"/>
  <c r="CX328" i="1"/>
  <c r="W328" i="1" s="1"/>
  <c r="FR328" i="1"/>
  <c r="GL328" i="1"/>
  <c r="GO328" i="1"/>
  <c r="GP328" i="1"/>
  <c r="GV328" i="1"/>
  <c r="HC328" i="1" s="1"/>
  <c r="GX328" i="1" s="1"/>
  <c r="AC329" i="1"/>
  <c r="AD329" i="1"/>
  <c r="CR329" i="1" s="1"/>
  <c r="AE329" i="1"/>
  <c r="CS329" i="1" s="1"/>
  <c r="AF329" i="1"/>
  <c r="AG329" i="1"/>
  <c r="AH329" i="1"/>
  <c r="CV329" i="1" s="1"/>
  <c r="AI329" i="1"/>
  <c r="AJ329" i="1"/>
  <c r="CQ329" i="1"/>
  <c r="CT329" i="1"/>
  <c r="CU329" i="1"/>
  <c r="CW329" i="1"/>
  <c r="CX329" i="1"/>
  <c r="FR329" i="1"/>
  <c r="GL329" i="1"/>
  <c r="GO329" i="1"/>
  <c r="GP329" i="1"/>
  <c r="GV329" i="1"/>
  <c r="HC329" i="1" s="1"/>
  <c r="AC330" i="1"/>
  <c r="AD330" i="1"/>
  <c r="CR330" i="1" s="1"/>
  <c r="AE330" i="1"/>
  <c r="AF330" i="1"/>
  <c r="AG330" i="1"/>
  <c r="CU330" i="1" s="1"/>
  <c r="AH330" i="1"/>
  <c r="AI330" i="1"/>
  <c r="AJ330" i="1"/>
  <c r="CS330" i="1"/>
  <c r="CT330" i="1"/>
  <c r="CV330" i="1"/>
  <c r="CW330" i="1"/>
  <c r="CX330" i="1"/>
  <c r="FR330" i="1"/>
  <c r="GL330" i="1"/>
  <c r="GO330" i="1"/>
  <c r="GP330" i="1"/>
  <c r="GV330" i="1"/>
  <c r="HC330" i="1"/>
  <c r="C331" i="1"/>
  <c r="D331" i="1"/>
  <c r="I331" i="1"/>
  <c r="K331" i="1"/>
  <c r="V331" i="1"/>
  <c r="W331" i="1"/>
  <c r="AC331" i="1"/>
  <c r="AB331" i="1" s="1"/>
  <c r="AE331" i="1"/>
  <c r="AD331" i="1" s="1"/>
  <c r="CR331" i="1" s="1"/>
  <c r="Q331" i="1" s="1"/>
  <c r="AF331" i="1"/>
  <c r="AG331" i="1"/>
  <c r="CU331" i="1" s="1"/>
  <c r="T331" i="1" s="1"/>
  <c r="AH331" i="1"/>
  <c r="CV331" i="1" s="1"/>
  <c r="U331" i="1" s="1"/>
  <c r="AI331" i="1"/>
  <c r="AJ331" i="1"/>
  <c r="CS331" i="1"/>
  <c r="R331" i="1" s="1"/>
  <c r="CT331" i="1"/>
  <c r="S331" i="1" s="1"/>
  <c r="CW331" i="1"/>
  <c r="CX331" i="1"/>
  <c r="FR331" i="1"/>
  <c r="GL331" i="1"/>
  <c r="GO331" i="1"/>
  <c r="GP331" i="1"/>
  <c r="GV331" i="1"/>
  <c r="HC331" i="1"/>
  <c r="GX331" i="1" s="1"/>
  <c r="C332" i="1"/>
  <c r="D332" i="1"/>
  <c r="I332" i="1"/>
  <c r="K332" i="1"/>
  <c r="R332" i="1"/>
  <c r="S332" i="1"/>
  <c r="AC332" i="1"/>
  <c r="AD332" i="1"/>
  <c r="CR332" i="1" s="1"/>
  <c r="Q332" i="1" s="1"/>
  <c r="AE332" i="1"/>
  <c r="AF332" i="1"/>
  <c r="AG332" i="1"/>
  <c r="CU332" i="1" s="1"/>
  <c r="T332" i="1" s="1"/>
  <c r="AH332" i="1"/>
  <c r="AI332" i="1"/>
  <c r="AJ332" i="1"/>
  <c r="CS332" i="1"/>
  <c r="CT332" i="1"/>
  <c r="CV332" i="1"/>
  <c r="U332" i="1" s="1"/>
  <c r="CW332" i="1"/>
  <c r="V332" i="1" s="1"/>
  <c r="CX332" i="1"/>
  <c r="W332" i="1" s="1"/>
  <c r="FR332" i="1"/>
  <c r="GL332" i="1"/>
  <c r="GO332" i="1"/>
  <c r="GP332" i="1"/>
  <c r="GV332" i="1"/>
  <c r="HC332" i="1"/>
  <c r="GX332" i="1" s="1"/>
  <c r="I333" i="1"/>
  <c r="R333" i="1"/>
  <c r="AC333" i="1"/>
  <c r="CQ333" i="1" s="1"/>
  <c r="P333" i="1" s="1"/>
  <c r="CP333" i="1" s="1"/>
  <c r="O333" i="1" s="1"/>
  <c r="AE333" i="1"/>
  <c r="AD333" i="1" s="1"/>
  <c r="CR333" i="1" s="1"/>
  <c r="Q333" i="1" s="1"/>
  <c r="AF333" i="1"/>
  <c r="CT333" i="1" s="1"/>
  <c r="S333" i="1" s="1"/>
  <c r="AG333" i="1"/>
  <c r="AH333" i="1"/>
  <c r="AI333" i="1"/>
  <c r="AJ333" i="1"/>
  <c r="CX333" i="1" s="1"/>
  <c r="W333" i="1" s="1"/>
  <c r="CS333" i="1"/>
  <c r="CU333" i="1"/>
  <c r="T333" i="1" s="1"/>
  <c r="CV333" i="1"/>
  <c r="U333" i="1" s="1"/>
  <c r="CW333" i="1"/>
  <c r="V333" i="1" s="1"/>
  <c r="FR333" i="1"/>
  <c r="GL333" i="1"/>
  <c r="GO333" i="1"/>
  <c r="GP333" i="1"/>
  <c r="GV333" i="1"/>
  <c r="HC333" i="1"/>
  <c r="GX333" i="1" s="1"/>
  <c r="I334" i="1"/>
  <c r="P334" i="1"/>
  <c r="AC334" i="1"/>
  <c r="AE334" i="1"/>
  <c r="AD334" i="1" s="1"/>
  <c r="AF334" i="1"/>
  <c r="AG334" i="1"/>
  <c r="AH334" i="1"/>
  <c r="AI334" i="1"/>
  <c r="CW334" i="1" s="1"/>
  <c r="V334" i="1" s="1"/>
  <c r="AJ334" i="1"/>
  <c r="CX334" i="1" s="1"/>
  <c r="W334" i="1" s="1"/>
  <c r="CQ334" i="1"/>
  <c r="CT334" i="1"/>
  <c r="S334" i="1" s="1"/>
  <c r="CU334" i="1"/>
  <c r="T334" i="1" s="1"/>
  <c r="CV334" i="1"/>
  <c r="U334" i="1" s="1"/>
  <c r="FR334" i="1"/>
  <c r="GL334" i="1"/>
  <c r="GO334" i="1"/>
  <c r="GP334" i="1"/>
  <c r="GV334" i="1"/>
  <c r="GX334" i="1"/>
  <c r="HC334" i="1"/>
  <c r="C335" i="1"/>
  <c r="D335" i="1"/>
  <c r="V335" i="1"/>
  <c r="W335" i="1"/>
  <c r="AC335" i="1"/>
  <c r="AE335" i="1"/>
  <c r="AD335" i="1" s="1"/>
  <c r="CR335" i="1" s="1"/>
  <c r="Q335" i="1" s="1"/>
  <c r="AF335" i="1"/>
  <c r="AG335" i="1"/>
  <c r="CU335" i="1" s="1"/>
  <c r="T335" i="1" s="1"/>
  <c r="AH335" i="1"/>
  <c r="CV335" i="1" s="1"/>
  <c r="U335" i="1" s="1"/>
  <c r="AI335" i="1"/>
  <c r="AJ335" i="1"/>
  <c r="CS335" i="1"/>
  <c r="R335" i="1" s="1"/>
  <c r="CT335" i="1"/>
  <c r="S335" i="1" s="1"/>
  <c r="CW335" i="1"/>
  <c r="CX335" i="1"/>
  <c r="FR335" i="1"/>
  <c r="GL335" i="1"/>
  <c r="GO335" i="1"/>
  <c r="GP335" i="1"/>
  <c r="GV335" i="1"/>
  <c r="HC335" i="1"/>
  <c r="GX335" i="1" s="1"/>
  <c r="C336" i="1"/>
  <c r="D336" i="1"/>
  <c r="T336" i="1"/>
  <c r="U336" i="1"/>
  <c r="AC336" i="1"/>
  <c r="AE336" i="1"/>
  <c r="AF336" i="1"/>
  <c r="CT336" i="1" s="1"/>
  <c r="S336" i="1" s="1"/>
  <c r="AG336" i="1"/>
  <c r="AH336" i="1"/>
  <c r="AI336" i="1"/>
  <c r="CW336" i="1" s="1"/>
  <c r="V336" i="1" s="1"/>
  <c r="AJ336" i="1"/>
  <c r="CQ336" i="1"/>
  <c r="P336" i="1" s="1"/>
  <c r="CU336" i="1"/>
  <c r="CV336" i="1"/>
  <c r="CX336" i="1"/>
  <c r="W336" i="1" s="1"/>
  <c r="FR336" i="1"/>
  <c r="GL336" i="1"/>
  <c r="GO336" i="1"/>
  <c r="GP336" i="1"/>
  <c r="GV336" i="1"/>
  <c r="HC336" i="1" s="1"/>
  <c r="GX336" i="1"/>
  <c r="C337" i="1"/>
  <c r="D337" i="1"/>
  <c r="I337" i="1"/>
  <c r="P337" i="1" s="1"/>
  <c r="K337" i="1"/>
  <c r="AC337" i="1"/>
  <c r="AE337" i="1"/>
  <c r="AD337" i="1" s="1"/>
  <c r="AF337" i="1"/>
  <c r="AG337" i="1"/>
  <c r="AH337" i="1"/>
  <c r="AI337" i="1"/>
  <c r="CW337" i="1" s="1"/>
  <c r="V337" i="1" s="1"/>
  <c r="AJ337" i="1"/>
  <c r="CX337" i="1" s="1"/>
  <c r="W337" i="1" s="1"/>
  <c r="CQ337" i="1"/>
  <c r="CT337" i="1"/>
  <c r="S337" i="1" s="1"/>
  <c r="CU337" i="1"/>
  <c r="T337" i="1" s="1"/>
  <c r="CV337" i="1"/>
  <c r="U337" i="1" s="1"/>
  <c r="FR337" i="1"/>
  <c r="GL337" i="1"/>
  <c r="GO337" i="1"/>
  <c r="GP337" i="1"/>
  <c r="GV337" i="1"/>
  <c r="GX337" i="1"/>
  <c r="HC337" i="1"/>
  <c r="C338" i="1"/>
  <c r="D338" i="1"/>
  <c r="I338" i="1"/>
  <c r="K338" i="1"/>
  <c r="AC338" i="1"/>
  <c r="AE338" i="1"/>
  <c r="AF338" i="1"/>
  <c r="CT338" i="1" s="1"/>
  <c r="AG338" i="1"/>
  <c r="AH338" i="1"/>
  <c r="AI338" i="1"/>
  <c r="CW338" i="1" s="1"/>
  <c r="V338" i="1" s="1"/>
  <c r="AJ338" i="1"/>
  <c r="CQ338" i="1"/>
  <c r="CU338" i="1"/>
  <c r="CV338" i="1"/>
  <c r="CX338" i="1"/>
  <c r="W338" i="1" s="1"/>
  <c r="FR338" i="1"/>
  <c r="GL338" i="1"/>
  <c r="GO338" i="1"/>
  <c r="GP338" i="1"/>
  <c r="GV338" i="1"/>
  <c r="HC338" i="1" s="1"/>
  <c r="T339" i="1"/>
  <c r="U339" i="1"/>
  <c r="AC339" i="1"/>
  <c r="AE339" i="1"/>
  <c r="AF339" i="1"/>
  <c r="CT339" i="1" s="1"/>
  <c r="S339" i="1" s="1"/>
  <c r="AG339" i="1"/>
  <c r="AH339" i="1"/>
  <c r="AI339" i="1"/>
  <c r="CW339" i="1" s="1"/>
  <c r="V339" i="1" s="1"/>
  <c r="AJ339" i="1"/>
  <c r="CQ339" i="1"/>
  <c r="P339" i="1" s="1"/>
  <c r="CU339" i="1"/>
  <c r="CV339" i="1"/>
  <c r="CX339" i="1"/>
  <c r="W339" i="1" s="1"/>
  <c r="FR339" i="1"/>
  <c r="GL339" i="1"/>
  <c r="GO339" i="1"/>
  <c r="GP339" i="1"/>
  <c r="GV339" i="1"/>
  <c r="HC339" i="1" s="1"/>
  <c r="GX339" i="1"/>
  <c r="T340" i="1"/>
  <c r="U340" i="1"/>
  <c r="AC340" i="1"/>
  <c r="AE340" i="1"/>
  <c r="AF340" i="1"/>
  <c r="CT340" i="1" s="1"/>
  <c r="S340" i="1" s="1"/>
  <c r="AG340" i="1"/>
  <c r="AH340" i="1"/>
  <c r="AI340" i="1"/>
  <c r="CW340" i="1" s="1"/>
  <c r="V340" i="1" s="1"/>
  <c r="AJ340" i="1"/>
  <c r="CQ340" i="1"/>
  <c r="P340" i="1" s="1"/>
  <c r="CU340" i="1"/>
  <c r="CV340" i="1"/>
  <c r="CX340" i="1"/>
  <c r="W340" i="1" s="1"/>
  <c r="FR340" i="1"/>
  <c r="GL340" i="1"/>
  <c r="GO340" i="1"/>
  <c r="GP340" i="1"/>
  <c r="GV340" i="1"/>
  <c r="HC340" i="1" s="1"/>
  <c r="GX340" i="1" s="1"/>
  <c r="C341" i="1"/>
  <c r="D341" i="1"/>
  <c r="R341" i="1"/>
  <c r="S341" i="1"/>
  <c r="AC341" i="1"/>
  <c r="AD341" i="1"/>
  <c r="CR341" i="1" s="1"/>
  <c r="Q341" i="1" s="1"/>
  <c r="AE341" i="1"/>
  <c r="AF341" i="1"/>
  <c r="AG341" i="1"/>
  <c r="CU341" i="1" s="1"/>
  <c r="T341" i="1" s="1"/>
  <c r="AH341" i="1"/>
  <c r="AI341" i="1"/>
  <c r="AJ341" i="1"/>
  <c r="CS341" i="1"/>
  <c r="CT341" i="1"/>
  <c r="CV341" i="1"/>
  <c r="U341" i="1" s="1"/>
  <c r="CW341" i="1"/>
  <c r="V341" i="1" s="1"/>
  <c r="CX341" i="1"/>
  <c r="W341" i="1" s="1"/>
  <c r="FR341" i="1"/>
  <c r="GL341" i="1"/>
  <c r="GO341" i="1"/>
  <c r="GP341" i="1"/>
  <c r="GV341" i="1"/>
  <c r="HC341" i="1"/>
  <c r="GX341" i="1" s="1"/>
  <c r="C342" i="1"/>
  <c r="D342" i="1"/>
  <c r="P342" i="1"/>
  <c r="AC342" i="1"/>
  <c r="AE342" i="1"/>
  <c r="AD342" i="1" s="1"/>
  <c r="AF342" i="1"/>
  <c r="AG342" i="1"/>
  <c r="AH342" i="1"/>
  <c r="AI342" i="1"/>
  <c r="CW342" i="1" s="1"/>
  <c r="V342" i="1" s="1"/>
  <c r="AJ342" i="1"/>
  <c r="CX342" i="1" s="1"/>
  <c r="W342" i="1" s="1"/>
  <c r="CQ342" i="1"/>
  <c r="CT342" i="1"/>
  <c r="S342" i="1" s="1"/>
  <c r="CU342" i="1"/>
  <c r="T342" i="1" s="1"/>
  <c r="CV342" i="1"/>
  <c r="U342" i="1" s="1"/>
  <c r="FR342" i="1"/>
  <c r="GL342" i="1"/>
  <c r="GO342" i="1"/>
  <c r="GP342" i="1"/>
  <c r="GV342" i="1"/>
  <c r="GX342" i="1"/>
  <c r="HC342" i="1"/>
  <c r="I343" i="1"/>
  <c r="P343" i="1"/>
  <c r="W343" i="1"/>
  <c r="AC343" i="1"/>
  <c r="AB343" i="1" s="1"/>
  <c r="AD343" i="1"/>
  <c r="CR343" i="1" s="1"/>
  <c r="Q343" i="1" s="1"/>
  <c r="AE343" i="1"/>
  <c r="AF343" i="1"/>
  <c r="AG343" i="1"/>
  <c r="AH343" i="1"/>
  <c r="CV343" i="1" s="1"/>
  <c r="U343" i="1" s="1"/>
  <c r="AI343" i="1"/>
  <c r="CW343" i="1" s="1"/>
  <c r="V343" i="1" s="1"/>
  <c r="AJ343" i="1"/>
  <c r="CQ343" i="1"/>
  <c r="CS343" i="1"/>
  <c r="R343" i="1" s="1"/>
  <c r="CT343" i="1"/>
  <c r="S343" i="1" s="1"/>
  <c r="CU343" i="1"/>
  <c r="T343" i="1" s="1"/>
  <c r="CX343" i="1"/>
  <c r="FR343" i="1"/>
  <c r="GL343" i="1"/>
  <c r="GO343" i="1"/>
  <c r="GP343" i="1"/>
  <c r="GV343" i="1"/>
  <c r="HC343" i="1" s="1"/>
  <c r="GX343" i="1" s="1"/>
  <c r="I344" i="1"/>
  <c r="V344" i="1"/>
  <c r="W344" i="1"/>
  <c r="AC344" i="1"/>
  <c r="AE344" i="1"/>
  <c r="AD344" i="1" s="1"/>
  <c r="CR344" i="1" s="1"/>
  <c r="Q344" i="1" s="1"/>
  <c r="AF344" i="1"/>
  <c r="AG344" i="1"/>
  <c r="CU344" i="1" s="1"/>
  <c r="T344" i="1" s="1"/>
  <c r="AH344" i="1"/>
  <c r="CV344" i="1" s="1"/>
  <c r="U344" i="1" s="1"/>
  <c r="AI344" i="1"/>
  <c r="AJ344" i="1"/>
  <c r="CS344" i="1"/>
  <c r="R344" i="1" s="1"/>
  <c r="CT344" i="1"/>
  <c r="S344" i="1" s="1"/>
  <c r="CW344" i="1"/>
  <c r="CX344" i="1"/>
  <c r="FR344" i="1"/>
  <c r="GL344" i="1"/>
  <c r="GO344" i="1"/>
  <c r="GP344" i="1"/>
  <c r="GV344" i="1"/>
  <c r="HC344" i="1"/>
  <c r="GX344" i="1" s="1"/>
  <c r="I345" i="1"/>
  <c r="U345" i="1" s="1"/>
  <c r="V345" i="1"/>
  <c r="AC345" i="1"/>
  <c r="AE345" i="1"/>
  <c r="AD345" i="1" s="1"/>
  <c r="AF345" i="1"/>
  <c r="CT345" i="1" s="1"/>
  <c r="S345" i="1" s="1"/>
  <c r="AG345" i="1"/>
  <c r="CU345" i="1" s="1"/>
  <c r="AH345" i="1"/>
  <c r="AI345" i="1"/>
  <c r="AJ345" i="1"/>
  <c r="CX345" i="1" s="1"/>
  <c r="W345" i="1" s="1"/>
  <c r="CQ345" i="1"/>
  <c r="P345" i="1" s="1"/>
  <c r="CS345" i="1"/>
  <c r="R345" i="1" s="1"/>
  <c r="CV345" i="1"/>
  <c r="CW345" i="1"/>
  <c r="FR345" i="1"/>
  <c r="GL345" i="1"/>
  <c r="GO345" i="1"/>
  <c r="GP345" i="1"/>
  <c r="GV345" i="1"/>
  <c r="HC345" i="1"/>
  <c r="GX345" i="1" s="1"/>
  <c r="I346" i="1"/>
  <c r="T346" i="1"/>
  <c r="AC346" i="1"/>
  <c r="AE346" i="1"/>
  <c r="AF346" i="1"/>
  <c r="CT346" i="1" s="1"/>
  <c r="S346" i="1" s="1"/>
  <c r="AG346" i="1"/>
  <c r="AH346" i="1"/>
  <c r="AI346" i="1"/>
  <c r="CW346" i="1" s="1"/>
  <c r="V346" i="1" s="1"/>
  <c r="AJ346" i="1"/>
  <c r="CQ346" i="1"/>
  <c r="P346" i="1" s="1"/>
  <c r="CU346" i="1"/>
  <c r="CV346" i="1"/>
  <c r="U346" i="1" s="1"/>
  <c r="CX346" i="1"/>
  <c r="W346" i="1" s="1"/>
  <c r="FR346" i="1"/>
  <c r="GL346" i="1"/>
  <c r="GO346" i="1"/>
  <c r="GP346" i="1"/>
  <c r="GV346" i="1"/>
  <c r="HC346" i="1" s="1"/>
  <c r="GX346" i="1" s="1"/>
  <c r="C347" i="1"/>
  <c r="D347" i="1"/>
  <c r="R347" i="1"/>
  <c r="W347" i="1"/>
  <c r="AC347" i="1"/>
  <c r="AD347" i="1"/>
  <c r="CR347" i="1" s="1"/>
  <c r="Q347" i="1" s="1"/>
  <c r="AE347" i="1"/>
  <c r="AF347" i="1"/>
  <c r="AG347" i="1"/>
  <c r="CU347" i="1" s="1"/>
  <c r="T347" i="1" s="1"/>
  <c r="AH347" i="1"/>
  <c r="AI347" i="1"/>
  <c r="AJ347" i="1"/>
  <c r="CS347" i="1"/>
  <c r="CT347" i="1"/>
  <c r="S347" i="1" s="1"/>
  <c r="CV347" i="1"/>
  <c r="U347" i="1" s="1"/>
  <c r="CW347" i="1"/>
  <c r="V347" i="1" s="1"/>
  <c r="CX347" i="1"/>
  <c r="FR347" i="1"/>
  <c r="GL347" i="1"/>
  <c r="GO347" i="1"/>
  <c r="GP347" i="1"/>
  <c r="GV347" i="1"/>
  <c r="HC347" i="1"/>
  <c r="GX347" i="1" s="1"/>
  <c r="C348" i="1"/>
  <c r="D348" i="1"/>
  <c r="P348" i="1"/>
  <c r="U348" i="1"/>
  <c r="AC348" i="1"/>
  <c r="AE348" i="1"/>
  <c r="AF348" i="1"/>
  <c r="AG348" i="1"/>
  <c r="AH348" i="1"/>
  <c r="AI348" i="1"/>
  <c r="CW348" i="1" s="1"/>
  <c r="V348" i="1" s="1"/>
  <c r="AJ348" i="1"/>
  <c r="CX348" i="1" s="1"/>
  <c r="W348" i="1" s="1"/>
  <c r="CQ348" i="1"/>
  <c r="CT348" i="1"/>
  <c r="S348" i="1" s="1"/>
  <c r="CU348" i="1"/>
  <c r="T348" i="1" s="1"/>
  <c r="CV348" i="1"/>
  <c r="FR348" i="1"/>
  <c r="GL348" i="1"/>
  <c r="GO348" i="1"/>
  <c r="GP348" i="1"/>
  <c r="GV348" i="1"/>
  <c r="GX348" i="1"/>
  <c r="HC348" i="1"/>
  <c r="C349" i="1"/>
  <c r="D349" i="1"/>
  <c r="I349" i="1"/>
  <c r="I357" i="1" s="1"/>
  <c r="K349" i="1"/>
  <c r="U349" i="1"/>
  <c r="AC349" i="1"/>
  <c r="AE349" i="1"/>
  <c r="AF349" i="1"/>
  <c r="CT349" i="1" s="1"/>
  <c r="S349" i="1" s="1"/>
  <c r="AG349" i="1"/>
  <c r="AH349" i="1"/>
  <c r="AI349" i="1"/>
  <c r="CW349" i="1" s="1"/>
  <c r="AJ349" i="1"/>
  <c r="CQ349" i="1"/>
  <c r="CU349" i="1"/>
  <c r="CV349" i="1"/>
  <c r="CX349" i="1"/>
  <c r="W349" i="1" s="1"/>
  <c r="FR349" i="1"/>
  <c r="GL349" i="1"/>
  <c r="GO349" i="1"/>
  <c r="GP349" i="1"/>
  <c r="GV349" i="1"/>
  <c r="HC349" i="1" s="1"/>
  <c r="GX349" i="1" s="1"/>
  <c r="C350" i="1"/>
  <c r="D350" i="1"/>
  <c r="I350" i="1"/>
  <c r="K350" i="1"/>
  <c r="AC350" i="1"/>
  <c r="AE350" i="1"/>
  <c r="AF350" i="1"/>
  <c r="AG350" i="1"/>
  <c r="AH350" i="1"/>
  <c r="AI350" i="1"/>
  <c r="CW350" i="1" s="1"/>
  <c r="AJ350" i="1"/>
  <c r="CX350" i="1" s="1"/>
  <c r="CQ350" i="1"/>
  <c r="CT350" i="1"/>
  <c r="S350" i="1" s="1"/>
  <c r="CU350" i="1"/>
  <c r="CV350" i="1"/>
  <c r="U350" i="1" s="1"/>
  <c r="FR350" i="1"/>
  <c r="GL350" i="1"/>
  <c r="GO350" i="1"/>
  <c r="GP350" i="1"/>
  <c r="GV350" i="1"/>
  <c r="GX350" i="1"/>
  <c r="HC350" i="1"/>
  <c r="AC351" i="1"/>
  <c r="AD351" i="1"/>
  <c r="CR351" i="1" s="1"/>
  <c r="AE351" i="1"/>
  <c r="AF351" i="1"/>
  <c r="AG351" i="1"/>
  <c r="AH351" i="1"/>
  <c r="CV351" i="1" s="1"/>
  <c r="AI351" i="1"/>
  <c r="CW351" i="1" s="1"/>
  <c r="AJ351" i="1"/>
  <c r="CQ351" i="1"/>
  <c r="CS351" i="1"/>
  <c r="CT351" i="1"/>
  <c r="CU351" i="1"/>
  <c r="CX351" i="1"/>
  <c r="FR351" i="1"/>
  <c r="GL351" i="1"/>
  <c r="GO351" i="1"/>
  <c r="GP351" i="1"/>
  <c r="GV351" i="1"/>
  <c r="HC351" i="1" s="1"/>
  <c r="AC352" i="1"/>
  <c r="AE352" i="1"/>
  <c r="AD352" i="1" s="1"/>
  <c r="CR352" i="1" s="1"/>
  <c r="AF352" i="1"/>
  <c r="AG352" i="1"/>
  <c r="CU352" i="1" s="1"/>
  <c r="AH352" i="1"/>
  <c r="CV352" i="1" s="1"/>
  <c r="AI352" i="1"/>
  <c r="AJ352" i="1"/>
  <c r="CS352" i="1"/>
  <c r="CT352" i="1"/>
  <c r="CW352" i="1"/>
  <c r="CX352" i="1"/>
  <c r="FR352" i="1"/>
  <c r="GL352" i="1"/>
  <c r="GO352" i="1"/>
  <c r="GP352" i="1"/>
  <c r="GV352" i="1"/>
  <c r="HC352" i="1"/>
  <c r="I353" i="1"/>
  <c r="AC353" i="1"/>
  <c r="AE353" i="1"/>
  <c r="AD353" i="1" s="1"/>
  <c r="CR353" i="1" s="1"/>
  <c r="AF353" i="1"/>
  <c r="CT353" i="1" s="1"/>
  <c r="AG353" i="1"/>
  <c r="CU353" i="1" s="1"/>
  <c r="AH353" i="1"/>
  <c r="AI353" i="1"/>
  <c r="AJ353" i="1"/>
  <c r="CX353" i="1" s="1"/>
  <c r="CQ353" i="1"/>
  <c r="CS353" i="1"/>
  <c r="R353" i="1" s="1"/>
  <c r="CV353" i="1"/>
  <c r="CW353" i="1"/>
  <c r="FR353" i="1"/>
  <c r="GL353" i="1"/>
  <c r="GO353" i="1"/>
  <c r="GP353" i="1"/>
  <c r="GV353" i="1"/>
  <c r="HC353" i="1"/>
  <c r="AC354" i="1"/>
  <c r="AD354" i="1"/>
  <c r="AE354" i="1"/>
  <c r="CS354" i="1" s="1"/>
  <c r="AF354" i="1"/>
  <c r="CT354" i="1" s="1"/>
  <c r="AG354" i="1"/>
  <c r="AH354" i="1"/>
  <c r="AI354" i="1"/>
  <c r="CW354" i="1" s="1"/>
  <c r="AJ354" i="1"/>
  <c r="CQ354" i="1"/>
  <c r="CR354" i="1"/>
  <c r="CU354" i="1"/>
  <c r="CV354" i="1"/>
  <c r="CX354" i="1"/>
  <c r="FR354" i="1"/>
  <c r="GL354" i="1"/>
  <c r="GO354" i="1"/>
  <c r="GP354" i="1"/>
  <c r="GV354" i="1"/>
  <c r="HC354" i="1" s="1"/>
  <c r="AC355" i="1"/>
  <c r="AD355" i="1"/>
  <c r="CR355" i="1" s="1"/>
  <c r="AE355" i="1"/>
  <c r="CS355" i="1" s="1"/>
  <c r="AF355" i="1"/>
  <c r="AG355" i="1"/>
  <c r="AH355" i="1"/>
  <c r="CV355" i="1" s="1"/>
  <c r="AI355" i="1"/>
  <c r="AJ355" i="1"/>
  <c r="CQ355" i="1"/>
  <c r="CT355" i="1"/>
  <c r="CU355" i="1"/>
  <c r="CW355" i="1"/>
  <c r="CX355" i="1"/>
  <c r="FR355" i="1"/>
  <c r="GL355" i="1"/>
  <c r="GO355" i="1"/>
  <c r="GP355" i="1"/>
  <c r="GV355" i="1"/>
  <c r="HC355" i="1" s="1"/>
  <c r="AB356" i="1"/>
  <c r="AC356" i="1"/>
  <c r="CQ356" i="1" s="1"/>
  <c r="AD356" i="1"/>
  <c r="CR356" i="1" s="1"/>
  <c r="AE356" i="1"/>
  <c r="AF356" i="1"/>
  <c r="AG356" i="1"/>
  <c r="CU356" i="1" s="1"/>
  <c r="AH356" i="1"/>
  <c r="AI356" i="1"/>
  <c r="AJ356" i="1"/>
  <c r="CS356" i="1"/>
  <c r="CT356" i="1"/>
  <c r="CV356" i="1"/>
  <c r="CW356" i="1"/>
  <c r="CX356" i="1"/>
  <c r="FR356" i="1"/>
  <c r="GL356" i="1"/>
  <c r="GO356" i="1"/>
  <c r="GP356" i="1"/>
  <c r="GV356" i="1"/>
  <c r="HC356" i="1"/>
  <c r="AC357" i="1"/>
  <c r="CQ357" i="1" s="1"/>
  <c r="AE357" i="1"/>
  <c r="AD357" i="1" s="1"/>
  <c r="AF357" i="1"/>
  <c r="CT357" i="1" s="1"/>
  <c r="AG357" i="1"/>
  <c r="AH357" i="1"/>
  <c r="AI357" i="1"/>
  <c r="CW357" i="1" s="1"/>
  <c r="AJ357" i="1"/>
  <c r="CX357" i="1" s="1"/>
  <c r="CS357" i="1"/>
  <c r="CU357" i="1"/>
  <c r="CV357" i="1"/>
  <c r="FR357" i="1"/>
  <c r="GL357" i="1"/>
  <c r="GO357" i="1"/>
  <c r="GP357" i="1"/>
  <c r="GV357" i="1"/>
  <c r="HC357" i="1"/>
  <c r="AC358" i="1"/>
  <c r="AE358" i="1"/>
  <c r="AF358" i="1"/>
  <c r="AG358" i="1"/>
  <c r="AH358" i="1"/>
  <c r="CV358" i="1" s="1"/>
  <c r="AI358" i="1"/>
  <c r="CW358" i="1" s="1"/>
  <c r="AJ358" i="1"/>
  <c r="CX358" i="1" s="1"/>
  <c r="CQ358" i="1"/>
  <c r="CT358" i="1"/>
  <c r="CU358" i="1"/>
  <c r="FR358" i="1"/>
  <c r="GL358" i="1"/>
  <c r="GO358" i="1"/>
  <c r="GP358" i="1"/>
  <c r="GV358" i="1"/>
  <c r="HC358" i="1"/>
  <c r="C359" i="1"/>
  <c r="D359" i="1"/>
  <c r="I359" i="1"/>
  <c r="T359" i="1" s="1"/>
  <c r="K359" i="1"/>
  <c r="U359" i="1"/>
  <c r="AC359" i="1"/>
  <c r="AE359" i="1"/>
  <c r="CS359" i="1" s="1"/>
  <c r="R359" i="1" s="1"/>
  <c r="AF359" i="1"/>
  <c r="CT359" i="1" s="1"/>
  <c r="S359" i="1" s="1"/>
  <c r="CY359" i="1" s="1"/>
  <c r="X359" i="1" s="1"/>
  <c r="AG359" i="1"/>
  <c r="AH359" i="1"/>
  <c r="AI359" i="1"/>
  <c r="CW359" i="1" s="1"/>
  <c r="V359" i="1" s="1"/>
  <c r="AJ359" i="1"/>
  <c r="CQ359" i="1"/>
  <c r="P359" i="1" s="1"/>
  <c r="CU359" i="1"/>
  <c r="CV359" i="1"/>
  <c r="CX359" i="1"/>
  <c r="W359" i="1" s="1"/>
  <c r="CZ359" i="1"/>
  <c r="Y359" i="1" s="1"/>
  <c r="FR359" i="1"/>
  <c r="GL359" i="1"/>
  <c r="GO359" i="1"/>
  <c r="GP359" i="1"/>
  <c r="GV359" i="1"/>
  <c r="HC359" i="1" s="1"/>
  <c r="GX359" i="1" s="1"/>
  <c r="C360" i="1"/>
  <c r="D360" i="1"/>
  <c r="I360" i="1"/>
  <c r="P360" i="1" s="1"/>
  <c r="K360" i="1"/>
  <c r="AC360" i="1"/>
  <c r="AE360" i="1"/>
  <c r="AF360" i="1"/>
  <c r="CT360" i="1" s="1"/>
  <c r="AG360" i="1"/>
  <c r="AH360" i="1"/>
  <c r="CV360" i="1" s="1"/>
  <c r="U360" i="1" s="1"/>
  <c r="AI360" i="1"/>
  <c r="CW360" i="1" s="1"/>
  <c r="V360" i="1" s="1"/>
  <c r="AJ360" i="1"/>
  <c r="CX360" i="1" s="1"/>
  <c r="CQ360" i="1"/>
  <c r="CU360" i="1"/>
  <c r="T360" i="1" s="1"/>
  <c r="FR360" i="1"/>
  <c r="GL360" i="1"/>
  <c r="GO360" i="1"/>
  <c r="GP360" i="1"/>
  <c r="GV360" i="1"/>
  <c r="HC360" i="1"/>
  <c r="AC361" i="1"/>
  <c r="AD361" i="1"/>
  <c r="CR361" i="1" s="1"/>
  <c r="AE361" i="1"/>
  <c r="CS361" i="1" s="1"/>
  <c r="AF361" i="1"/>
  <c r="AG361" i="1"/>
  <c r="AH361" i="1"/>
  <c r="CV361" i="1" s="1"/>
  <c r="AI361" i="1"/>
  <c r="CW361" i="1" s="1"/>
  <c r="AJ361" i="1"/>
  <c r="CQ361" i="1"/>
  <c r="CT361" i="1"/>
  <c r="CU361" i="1"/>
  <c r="CX361" i="1"/>
  <c r="FR361" i="1"/>
  <c r="GL361" i="1"/>
  <c r="GO361" i="1"/>
  <c r="GP361" i="1"/>
  <c r="GV361" i="1"/>
  <c r="HC361" i="1" s="1"/>
  <c r="I362" i="1"/>
  <c r="AC362" i="1"/>
  <c r="AE362" i="1"/>
  <c r="AD362" i="1" s="1"/>
  <c r="CR362" i="1" s="1"/>
  <c r="AF362" i="1"/>
  <c r="AG362" i="1"/>
  <c r="CU362" i="1" s="1"/>
  <c r="AH362" i="1"/>
  <c r="CV362" i="1" s="1"/>
  <c r="AI362" i="1"/>
  <c r="AJ362" i="1"/>
  <c r="CS362" i="1"/>
  <c r="CT362" i="1"/>
  <c r="CW362" i="1"/>
  <c r="CX362" i="1"/>
  <c r="FR362" i="1"/>
  <c r="GL362" i="1"/>
  <c r="GO362" i="1"/>
  <c r="GP362" i="1"/>
  <c r="GV362" i="1"/>
  <c r="HC362" i="1"/>
  <c r="C363" i="1"/>
  <c r="D363" i="1"/>
  <c r="I363" i="1"/>
  <c r="K363" i="1"/>
  <c r="R363" i="1"/>
  <c r="AC363" i="1"/>
  <c r="AD363" i="1"/>
  <c r="CR363" i="1" s="1"/>
  <c r="Q363" i="1" s="1"/>
  <c r="AE363" i="1"/>
  <c r="AF363" i="1"/>
  <c r="AG363" i="1"/>
  <c r="CU363" i="1" s="1"/>
  <c r="T363" i="1" s="1"/>
  <c r="AH363" i="1"/>
  <c r="AI363" i="1"/>
  <c r="AJ363" i="1"/>
  <c r="CS363" i="1"/>
  <c r="CT363" i="1"/>
  <c r="S363" i="1" s="1"/>
  <c r="CV363" i="1"/>
  <c r="U363" i="1" s="1"/>
  <c r="CW363" i="1"/>
  <c r="V363" i="1" s="1"/>
  <c r="CX363" i="1"/>
  <c r="W363" i="1" s="1"/>
  <c r="FR363" i="1"/>
  <c r="GL363" i="1"/>
  <c r="GO363" i="1"/>
  <c r="GP363" i="1"/>
  <c r="GV363" i="1"/>
  <c r="HC363" i="1"/>
  <c r="GX363" i="1" s="1"/>
  <c r="C364" i="1"/>
  <c r="D364" i="1"/>
  <c r="I364" i="1"/>
  <c r="K364" i="1"/>
  <c r="V364" i="1"/>
  <c r="W364" i="1"/>
  <c r="AC364" i="1"/>
  <c r="AD364" i="1"/>
  <c r="CR364" i="1" s="1"/>
  <c r="Q364" i="1" s="1"/>
  <c r="AE364" i="1"/>
  <c r="AF364" i="1"/>
  <c r="CT364" i="1" s="1"/>
  <c r="S364" i="1" s="1"/>
  <c r="CZ364" i="1" s="1"/>
  <c r="Y364" i="1" s="1"/>
  <c r="AG364" i="1"/>
  <c r="CU364" i="1" s="1"/>
  <c r="T364" i="1" s="1"/>
  <c r="AH364" i="1"/>
  <c r="CV364" i="1" s="1"/>
  <c r="U364" i="1" s="1"/>
  <c r="AI364" i="1"/>
  <c r="AJ364" i="1"/>
  <c r="CQ364" i="1"/>
  <c r="P364" i="1" s="1"/>
  <c r="CP364" i="1" s="1"/>
  <c r="O364" i="1" s="1"/>
  <c r="CS364" i="1"/>
  <c r="R364" i="1" s="1"/>
  <c r="CW364" i="1"/>
  <c r="CX364" i="1"/>
  <c r="FR364" i="1"/>
  <c r="GL364" i="1"/>
  <c r="GO364" i="1"/>
  <c r="GP364" i="1"/>
  <c r="GV364" i="1"/>
  <c r="HC364" i="1"/>
  <c r="GX364" i="1" s="1"/>
  <c r="I365" i="1"/>
  <c r="U365" i="1"/>
  <c r="V365" i="1"/>
  <c r="AC365" i="1"/>
  <c r="AE365" i="1"/>
  <c r="CS365" i="1" s="1"/>
  <c r="R365" i="1" s="1"/>
  <c r="AF365" i="1"/>
  <c r="CT365" i="1" s="1"/>
  <c r="S365" i="1" s="1"/>
  <c r="AG365" i="1"/>
  <c r="CU365" i="1" s="1"/>
  <c r="T365" i="1" s="1"/>
  <c r="AH365" i="1"/>
  <c r="AI365" i="1"/>
  <c r="AJ365" i="1"/>
  <c r="CV365" i="1"/>
  <c r="CW365" i="1"/>
  <c r="CX365" i="1"/>
  <c r="W365" i="1" s="1"/>
  <c r="FR365" i="1"/>
  <c r="GL365" i="1"/>
  <c r="GO365" i="1"/>
  <c r="GP365" i="1"/>
  <c r="GV365" i="1"/>
  <c r="GX365" i="1"/>
  <c r="HC365" i="1"/>
  <c r="AB366" i="1"/>
  <c r="AC366" i="1"/>
  <c r="AD366" i="1"/>
  <c r="CR366" i="1" s="1"/>
  <c r="AE366" i="1"/>
  <c r="CS366" i="1" s="1"/>
  <c r="AF366" i="1"/>
  <c r="CT366" i="1" s="1"/>
  <c r="AG366" i="1"/>
  <c r="AH366" i="1"/>
  <c r="CV366" i="1" s="1"/>
  <c r="AI366" i="1"/>
  <c r="AJ366" i="1"/>
  <c r="CX366" i="1" s="1"/>
  <c r="CQ366" i="1"/>
  <c r="CU366" i="1"/>
  <c r="CW366" i="1"/>
  <c r="FR366" i="1"/>
  <c r="GL366" i="1"/>
  <c r="GO366" i="1"/>
  <c r="GP366" i="1"/>
  <c r="GV366" i="1"/>
  <c r="HC366" i="1" s="1"/>
  <c r="I367" i="1"/>
  <c r="P367" i="1"/>
  <c r="R367" i="1"/>
  <c r="T367" i="1"/>
  <c r="AB367" i="1"/>
  <c r="AC367" i="1"/>
  <c r="AD367" i="1"/>
  <c r="CR367" i="1" s="1"/>
  <c r="Q367" i="1" s="1"/>
  <c r="AE367" i="1"/>
  <c r="CS367" i="1" s="1"/>
  <c r="AF367" i="1"/>
  <c r="AG367" i="1"/>
  <c r="AH367" i="1"/>
  <c r="CV367" i="1" s="1"/>
  <c r="U367" i="1" s="1"/>
  <c r="AI367" i="1"/>
  <c r="AJ367" i="1"/>
  <c r="CX367" i="1" s="1"/>
  <c r="W367" i="1" s="1"/>
  <c r="CQ367" i="1"/>
  <c r="CT367" i="1"/>
  <c r="S367" i="1" s="1"/>
  <c r="CU367" i="1"/>
  <c r="CW367" i="1"/>
  <c r="V367" i="1" s="1"/>
  <c r="FR367" i="1"/>
  <c r="GL367" i="1"/>
  <c r="GO367" i="1"/>
  <c r="GP367" i="1"/>
  <c r="GV367" i="1"/>
  <c r="HC367" i="1" s="1"/>
  <c r="GX367" i="1" s="1"/>
  <c r="I368" i="1"/>
  <c r="P368" i="1" s="1"/>
  <c r="V368" i="1"/>
  <c r="AC368" i="1"/>
  <c r="CQ368" i="1" s="1"/>
  <c r="AD368" i="1"/>
  <c r="CR368" i="1" s="1"/>
  <c r="Q368" i="1" s="1"/>
  <c r="AE368" i="1"/>
  <c r="AF368" i="1"/>
  <c r="AB368" i="1" s="1"/>
  <c r="AG368" i="1"/>
  <c r="AH368" i="1"/>
  <c r="CV368" i="1" s="1"/>
  <c r="U368" i="1" s="1"/>
  <c r="AI368" i="1"/>
  <c r="AJ368" i="1"/>
  <c r="CX368" i="1" s="1"/>
  <c r="W368" i="1" s="1"/>
  <c r="CS368" i="1"/>
  <c r="R368" i="1" s="1"/>
  <c r="CU368" i="1"/>
  <c r="T368" i="1" s="1"/>
  <c r="CW368" i="1"/>
  <c r="FR368" i="1"/>
  <c r="GL368" i="1"/>
  <c r="GO368" i="1"/>
  <c r="GP368" i="1"/>
  <c r="GV368" i="1"/>
  <c r="HC368" i="1"/>
  <c r="I369" i="1"/>
  <c r="P369" i="1"/>
  <c r="R369" i="1"/>
  <c r="U369" i="1"/>
  <c r="AC369" i="1"/>
  <c r="CQ369" i="1" s="1"/>
  <c r="AE369" i="1"/>
  <c r="AD369" i="1" s="1"/>
  <c r="AF369" i="1"/>
  <c r="AG369" i="1"/>
  <c r="AH369" i="1"/>
  <c r="AI369" i="1"/>
  <c r="AJ369" i="1"/>
  <c r="CX369" i="1" s="1"/>
  <c r="W369" i="1" s="1"/>
  <c r="CR369" i="1"/>
  <c r="Q369" i="1" s="1"/>
  <c r="CS369" i="1"/>
  <c r="CT369" i="1"/>
  <c r="S369" i="1" s="1"/>
  <c r="CU369" i="1"/>
  <c r="CV369" i="1"/>
  <c r="CW369" i="1"/>
  <c r="V369" i="1" s="1"/>
  <c r="FR369" i="1"/>
  <c r="GL369" i="1"/>
  <c r="GO369" i="1"/>
  <c r="GP369" i="1"/>
  <c r="GV369" i="1"/>
  <c r="HC369" i="1"/>
  <c r="GX369" i="1" s="1"/>
  <c r="I370" i="1"/>
  <c r="W370" i="1"/>
  <c r="AC370" i="1"/>
  <c r="AD370" i="1"/>
  <c r="CR370" i="1" s="1"/>
  <c r="Q370" i="1" s="1"/>
  <c r="AE370" i="1"/>
  <c r="AF370" i="1"/>
  <c r="CT370" i="1" s="1"/>
  <c r="S370" i="1" s="1"/>
  <c r="AG370" i="1"/>
  <c r="AH370" i="1"/>
  <c r="CV370" i="1" s="1"/>
  <c r="U370" i="1" s="1"/>
  <c r="AI370" i="1"/>
  <c r="AJ370" i="1"/>
  <c r="CQ370" i="1"/>
  <c r="P370" i="1" s="1"/>
  <c r="CS370" i="1"/>
  <c r="R370" i="1" s="1"/>
  <c r="CU370" i="1"/>
  <c r="T370" i="1" s="1"/>
  <c r="CW370" i="1"/>
  <c r="V370" i="1" s="1"/>
  <c r="CX370" i="1"/>
  <c r="FR370" i="1"/>
  <c r="GL370" i="1"/>
  <c r="GO370" i="1"/>
  <c r="GP370" i="1"/>
  <c r="GV370" i="1"/>
  <c r="HC370" i="1" s="1"/>
  <c r="GX370" i="1" s="1"/>
  <c r="C371" i="1"/>
  <c r="D371" i="1"/>
  <c r="I371" i="1"/>
  <c r="K371" i="1"/>
  <c r="W371" i="1"/>
  <c r="AC371" i="1"/>
  <c r="AE371" i="1"/>
  <c r="AD371" i="1" s="1"/>
  <c r="CR371" i="1" s="1"/>
  <c r="Q371" i="1" s="1"/>
  <c r="AF371" i="1"/>
  <c r="AG371" i="1"/>
  <c r="CU371" i="1" s="1"/>
  <c r="T371" i="1" s="1"/>
  <c r="AH371" i="1"/>
  <c r="AI371" i="1"/>
  <c r="CW371" i="1" s="1"/>
  <c r="V371" i="1" s="1"/>
  <c r="AJ371" i="1"/>
  <c r="CT371" i="1"/>
  <c r="S371" i="1" s="1"/>
  <c r="CV371" i="1"/>
  <c r="U371" i="1" s="1"/>
  <c r="CX371" i="1"/>
  <c r="FR371" i="1"/>
  <c r="GL371" i="1"/>
  <c r="GO371" i="1"/>
  <c r="GP371" i="1"/>
  <c r="GV371" i="1"/>
  <c r="GX371" i="1"/>
  <c r="HC371" i="1"/>
  <c r="C372" i="1"/>
  <c r="D372" i="1"/>
  <c r="I372" i="1"/>
  <c r="K372" i="1"/>
  <c r="S372" i="1"/>
  <c r="U372" i="1"/>
  <c r="AC372" i="1"/>
  <c r="AE372" i="1"/>
  <c r="CS372" i="1" s="1"/>
  <c r="R372" i="1" s="1"/>
  <c r="AF372" i="1"/>
  <c r="AG372" i="1"/>
  <c r="CU372" i="1" s="1"/>
  <c r="T372" i="1" s="1"/>
  <c r="AH372" i="1"/>
  <c r="AI372" i="1"/>
  <c r="CW372" i="1" s="1"/>
  <c r="V372" i="1" s="1"/>
  <c r="AJ372" i="1"/>
  <c r="CT372" i="1"/>
  <c r="CV372" i="1"/>
  <c r="CX372" i="1"/>
  <c r="W372" i="1" s="1"/>
  <c r="FR372" i="1"/>
  <c r="GL372" i="1"/>
  <c r="FR382" i="1" s="1"/>
  <c r="GO372" i="1"/>
  <c r="GP372" i="1"/>
  <c r="GV372" i="1"/>
  <c r="GX372" i="1"/>
  <c r="HC372" i="1"/>
  <c r="I373" i="1"/>
  <c r="R373" i="1"/>
  <c r="T373" i="1"/>
  <c r="AB373" i="1"/>
  <c r="AC373" i="1"/>
  <c r="AD373" i="1"/>
  <c r="CR373" i="1" s="1"/>
  <c r="Q373" i="1" s="1"/>
  <c r="AE373" i="1"/>
  <c r="AF373" i="1"/>
  <c r="CT373" i="1" s="1"/>
  <c r="S373" i="1" s="1"/>
  <c r="AG373" i="1"/>
  <c r="AH373" i="1"/>
  <c r="CV373" i="1" s="1"/>
  <c r="U373" i="1" s="1"/>
  <c r="AI373" i="1"/>
  <c r="AJ373" i="1"/>
  <c r="CX373" i="1" s="1"/>
  <c r="W373" i="1" s="1"/>
  <c r="CQ373" i="1"/>
  <c r="P373" i="1" s="1"/>
  <c r="CS373" i="1"/>
  <c r="CU373" i="1"/>
  <c r="CW373" i="1"/>
  <c r="V373" i="1" s="1"/>
  <c r="FR373" i="1"/>
  <c r="GL373" i="1"/>
  <c r="GO373" i="1"/>
  <c r="CC382" i="1" s="1"/>
  <c r="GP373" i="1"/>
  <c r="GV373" i="1"/>
  <c r="HC373" i="1" s="1"/>
  <c r="GX373" i="1" s="1"/>
  <c r="AC374" i="1"/>
  <c r="CQ374" i="1" s="1"/>
  <c r="AE374" i="1"/>
  <c r="AD374" i="1" s="1"/>
  <c r="CR374" i="1" s="1"/>
  <c r="AF374" i="1"/>
  <c r="AG374" i="1"/>
  <c r="CU374" i="1" s="1"/>
  <c r="AH374" i="1"/>
  <c r="AI374" i="1"/>
  <c r="CW374" i="1" s="1"/>
  <c r="AJ374" i="1"/>
  <c r="CT374" i="1"/>
  <c r="CV374" i="1"/>
  <c r="CX374" i="1"/>
  <c r="FR374" i="1"/>
  <c r="GL374" i="1"/>
  <c r="GO374" i="1"/>
  <c r="GP374" i="1"/>
  <c r="GV374" i="1"/>
  <c r="HC374" i="1"/>
  <c r="I375" i="1"/>
  <c r="P375" i="1"/>
  <c r="R375" i="1"/>
  <c r="AB375" i="1"/>
  <c r="AC375" i="1"/>
  <c r="AD375" i="1"/>
  <c r="CR375" i="1" s="1"/>
  <c r="Q375" i="1" s="1"/>
  <c r="AE375" i="1"/>
  <c r="AF375" i="1"/>
  <c r="CT375" i="1" s="1"/>
  <c r="S375" i="1" s="1"/>
  <c r="AG375" i="1"/>
  <c r="AH375" i="1"/>
  <c r="CV375" i="1" s="1"/>
  <c r="U375" i="1" s="1"/>
  <c r="AI375" i="1"/>
  <c r="AJ375" i="1"/>
  <c r="CX375" i="1" s="1"/>
  <c r="W375" i="1" s="1"/>
  <c r="CQ375" i="1"/>
  <c r="CS375" i="1"/>
  <c r="CU375" i="1"/>
  <c r="T375" i="1" s="1"/>
  <c r="CW375" i="1"/>
  <c r="V375" i="1" s="1"/>
  <c r="FR375" i="1"/>
  <c r="GL375" i="1"/>
  <c r="GO375" i="1"/>
  <c r="GP375" i="1"/>
  <c r="GV375" i="1"/>
  <c r="HC375" i="1" s="1"/>
  <c r="GX375" i="1" s="1"/>
  <c r="AC376" i="1"/>
  <c r="AE376" i="1"/>
  <c r="AD376" i="1" s="1"/>
  <c r="CR376" i="1" s="1"/>
  <c r="AF376" i="1"/>
  <c r="AG376" i="1"/>
  <c r="CU376" i="1" s="1"/>
  <c r="AH376" i="1"/>
  <c r="AI376" i="1"/>
  <c r="CW376" i="1" s="1"/>
  <c r="AJ376" i="1"/>
  <c r="CT376" i="1"/>
  <c r="CV376" i="1"/>
  <c r="CX376" i="1"/>
  <c r="FR376" i="1"/>
  <c r="GL376" i="1"/>
  <c r="GO376" i="1"/>
  <c r="GP376" i="1"/>
  <c r="GV376" i="1"/>
  <c r="HC376" i="1"/>
  <c r="C377" i="1"/>
  <c r="D377" i="1"/>
  <c r="U377" i="1"/>
  <c r="W377" i="1"/>
  <c r="AC377" i="1"/>
  <c r="AE377" i="1"/>
  <c r="AF377" i="1"/>
  <c r="AG377" i="1"/>
  <c r="CU377" i="1" s="1"/>
  <c r="T377" i="1" s="1"/>
  <c r="AH377" i="1"/>
  <c r="AI377" i="1"/>
  <c r="CW377" i="1" s="1"/>
  <c r="V377" i="1" s="1"/>
  <c r="AJ377" i="1"/>
  <c r="CT377" i="1"/>
  <c r="S377" i="1" s="1"/>
  <c r="CV377" i="1"/>
  <c r="CX377" i="1"/>
  <c r="FR377" i="1"/>
  <c r="GL377" i="1"/>
  <c r="GO377" i="1"/>
  <c r="GP377" i="1"/>
  <c r="GV377" i="1"/>
  <c r="HC377" i="1" s="1"/>
  <c r="GX377" i="1" s="1"/>
  <c r="C378" i="1"/>
  <c r="D378" i="1"/>
  <c r="S378" i="1"/>
  <c r="U378" i="1"/>
  <c r="AC378" i="1"/>
  <c r="AE378" i="1"/>
  <c r="CS378" i="1" s="1"/>
  <c r="R378" i="1" s="1"/>
  <c r="AF378" i="1"/>
  <c r="AG378" i="1"/>
  <c r="CU378" i="1" s="1"/>
  <c r="T378" i="1" s="1"/>
  <c r="AH378" i="1"/>
  <c r="AI378" i="1"/>
  <c r="CW378" i="1" s="1"/>
  <c r="V378" i="1" s="1"/>
  <c r="AJ378" i="1"/>
  <c r="CT378" i="1"/>
  <c r="CV378" i="1"/>
  <c r="CX378" i="1"/>
  <c r="W378" i="1" s="1"/>
  <c r="FR378" i="1"/>
  <c r="GL378" i="1"/>
  <c r="GO378" i="1"/>
  <c r="GP378" i="1"/>
  <c r="GV378" i="1"/>
  <c r="GX378" i="1"/>
  <c r="HC378" i="1"/>
  <c r="I379" i="1"/>
  <c r="R379" i="1"/>
  <c r="T379" i="1"/>
  <c r="AB379" i="1"/>
  <c r="AC379" i="1"/>
  <c r="AD379" i="1"/>
  <c r="CR379" i="1" s="1"/>
  <c r="Q379" i="1" s="1"/>
  <c r="AE379" i="1"/>
  <c r="AF379" i="1"/>
  <c r="CT379" i="1" s="1"/>
  <c r="S379" i="1" s="1"/>
  <c r="AG379" i="1"/>
  <c r="AH379" i="1"/>
  <c r="CV379" i="1" s="1"/>
  <c r="U379" i="1" s="1"/>
  <c r="AI379" i="1"/>
  <c r="AJ379" i="1"/>
  <c r="CX379" i="1" s="1"/>
  <c r="W379" i="1" s="1"/>
  <c r="CQ379" i="1"/>
  <c r="P379" i="1" s="1"/>
  <c r="CS379" i="1"/>
  <c r="CU379" i="1"/>
  <c r="CW379" i="1"/>
  <c r="V379" i="1" s="1"/>
  <c r="FR379" i="1"/>
  <c r="GL379" i="1"/>
  <c r="GO379" i="1"/>
  <c r="GP379" i="1"/>
  <c r="GV379" i="1"/>
  <c r="HC379" i="1" s="1"/>
  <c r="GX379" i="1" s="1"/>
  <c r="I380" i="1"/>
  <c r="S380" i="1"/>
  <c r="AC380" i="1"/>
  <c r="CQ380" i="1" s="1"/>
  <c r="P380" i="1" s="1"/>
  <c r="AE380" i="1"/>
  <c r="AD380" i="1" s="1"/>
  <c r="CR380" i="1" s="1"/>
  <c r="Q380" i="1" s="1"/>
  <c r="AF380" i="1"/>
  <c r="AG380" i="1"/>
  <c r="CU380" i="1" s="1"/>
  <c r="T380" i="1" s="1"/>
  <c r="AH380" i="1"/>
  <c r="AI380" i="1"/>
  <c r="CW380" i="1" s="1"/>
  <c r="V380" i="1" s="1"/>
  <c r="AJ380" i="1"/>
  <c r="CT380" i="1"/>
  <c r="CV380" i="1"/>
  <c r="U380" i="1" s="1"/>
  <c r="CX380" i="1"/>
  <c r="W380" i="1" s="1"/>
  <c r="FR380" i="1"/>
  <c r="GL380" i="1"/>
  <c r="GO380" i="1"/>
  <c r="GP380" i="1"/>
  <c r="GV380" i="1"/>
  <c r="GX380" i="1"/>
  <c r="HC380" i="1"/>
  <c r="B382" i="1"/>
  <c r="B321" i="1" s="1"/>
  <c r="C382" i="1"/>
  <c r="C321" i="1" s="1"/>
  <c r="D382" i="1"/>
  <c r="D321" i="1" s="1"/>
  <c r="F382" i="1"/>
  <c r="F321" i="1" s="1"/>
  <c r="G382" i="1"/>
  <c r="G321" i="1" s="1"/>
  <c r="BX382" i="1"/>
  <c r="BX321" i="1" s="1"/>
  <c r="BY382" i="1"/>
  <c r="BY321" i="1" s="1"/>
  <c r="CD382" i="1"/>
  <c r="CD321" i="1" s="1"/>
  <c r="CK382" i="1"/>
  <c r="CK321" i="1" s="1"/>
  <c r="CL382" i="1"/>
  <c r="CL321" i="1" s="1"/>
  <c r="CM382" i="1"/>
  <c r="CM321" i="1" s="1"/>
  <c r="FP382" i="1"/>
  <c r="FP321" i="1" s="1"/>
  <c r="FQ382" i="1"/>
  <c r="FU382" i="1"/>
  <c r="FU321" i="1" s="1"/>
  <c r="GC382" i="1"/>
  <c r="GC321" i="1" s="1"/>
  <c r="GD382" i="1"/>
  <c r="GD321" i="1" s="1"/>
  <c r="GE382" i="1"/>
  <c r="GE321" i="1" s="1"/>
  <c r="D412" i="1"/>
  <c r="E414" i="1"/>
  <c r="Z414" i="1"/>
  <c r="AA414" i="1"/>
  <c r="AM414" i="1"/>
  <c r="AN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CM414" i="1"/>
  <c r="CN414" i="1"/>
  <c r="CO414" i="1"/>
  <c r="CP414" i="1"/>
  <c r="CQ414" i="1"/>
  <c r="CR414" i="1"/>
  <c r="CS414" i="1"/>
  <c r="CT414" i="1"/>
  <c r="CU414" i="1"/>
  <c r="CV414" i="1"/>
  <c r="CW414" i="1"/>
  <c r="CX414" i="1"/>
  <c r="CY414" i="1"/>
  <c r="CZ414" i="1"/>
  <c r="DA414" i="1"/>
  <c r="DB414" i="1"/>
  <c r="DC414" i="1"/>
  <c r="DD414" i="1"/>
  <c r="DE414" i="1"/>
  <c r="DF414" i="1"/>
  <c r="DR414" i="1"/>
  <c r="DS414" i="1"/>
  <c r="EE414" i="1"/>
  <c r="EF414" i="1"/>
  <c r="EW414" i="1"/>
  <c r="EX414" i="1"/>
  <c r="EY414" i="1"/>
  <c r="EZ414" i="1"/>
  <c r="FA414" i="1"/>
  <c r="FB414" i="1"/>
  <c r="FC414" i="1"/>
  <c r="FD414" i="1"/>
  <c r="FE414" i="1"/>
  <c r="FF414" i="1"/>
  <c r="FG414" i="1"/>
  <c r="FH414" i="1"/>
  <c r="FI414" i="1"/>
  <c r="FJ414" i="1"/>
  <c r="FK414" i="1"/>
  <c r="FL414" i="1"/>
  <c r="FM414" i="1"/>
  <c r="FN414" i="1"/>
  <c r="FO414" i="1"/>
  <c r="GE414" i="1"/>
  <c r="GF414" i="1"/>
  <c r="GG414" i="1"/>
  <c r="GH414" i="1"/>
  <c r="GI414" i="1"/>
  <c r="GJ414" i="1"/>
  <c r="GK414" i="1"/>
  <c r="GL414" i="1"/>
  <c r="GM414" i="1"/>
  <c r="GN414" i="1"/>
  <c r="GO414" i="1"/>
  <c r="GP414" i="1"/>
  <c r="GQ414" i="1"/>
  <c r="GR414" i="1"/>
  <c r="GS414" i="1"/>
  <c r="GT414" i="1"/>
  <c r="GU414" i="1"/>
  <c r="GV414" i="1"/>
  <c r="GW414" i="1"/>
  <c r="GX414" i="1"/>
  <c r="C416" i="1"/>
  <c r="D416" i="1"/>
  <c r="I416" i="1"/>
  <c r="K416" i="1"/>
  <c r="W416" i="1"/>
  <c r="AC416" i="1"/>
  <c r="AE416" i="1"/>
  <c r="AD416" i="1" s="1"/>
  <c r="CR416" i="1" s="1"/>
  <c r="Q416" i="1" s="1"/>
  <c r="AF416" i="1"/>
  <c r="AG416" i="1"/>
  <c r="CU416" i="1" s="1"/>
  <c r="T416" i="1" s="1"/>
  <c r="AH416" i="1"/>
  <c r="AI416" i="1"/>
  <c r="CW416" i="1" s="1"/>
  <c r="V416" i="1" s="1"/>
  <c r="AJ416" i="1"/>
  <c r="CS416" i="1"/>
  <c r="R416" i="1" s="1"/>
  <c r="CT416" i="1"/>
  <c r="S416" i="1" s="1"/>
  <c r="CV416" i="1"/>
  <c r="U416" i="1" s="1"/>
  <c r="CX416" i="1"/>
  <c r="FR416" i="1"/>
  <c r="GL416" i="1"/>
  <c r="GO416" i="1"/>
  <c r="GP416" i="1"/>
  <c r="GV416" i="1"/>
  <c r="HC416" i="1"/>
  <c r="GX416" i="1" s="1"/>
  <c r="C417" i="1"/>
  <c r="D417" i="1"/>
  <c r="I417" i="1"/>
  <c r="K417" i="1"/>
  <c r="S417" i="1"/>
  <c r="U417" i="1"/>
  <c r="AC417" i="1"/>
  <c r="AE417" i="1"/>
  <c r="CS417" i="1" s="1"/>
  <c r="R417" i="1" s="1"/>
  <c r="AF417" i="1"/>
  <c r="AG417" i="1"/>
  <c r="CU417" i="1" s="1"/>
  <c r="T417" i="1" s="1"/>
  <c r="AH417" i="1"/>
  <c r="AI417" i="1"/>
  <c r="AJ417" i="1"/>
  <c r="CT417" i="1"/>
  <c r="CV417" i="1"/>
  <c r="CW417" i="1"/>
  <c r="V417" i="1" s="1"/>
  <c r="CX417" i="1"/>
  <c r="W417" i="1" s="1"/>
  <c r="FR417" i="1"/>
  <c r="GL417" i="1"/>
  <c r="GO417" i="1"/>
  <c r="GP417" i="1"/>
  <c r="GV417" i="1"/>
  <c r="HC417" i="1" s="1"/>
  <c r="GX417" i="1" s="1"/>
  <c r="I418" i="1"/>
  <c r="R418" i="1"/>
  <c r="T418" i="1"/>
  <c r="AB418" i="1"/>
  <c r="AC418" i="1"/>
  <c r="AD418" i="1"/>
  <c r="CR418" i="1" s="1"/>
  <c r="Q418" i="1" s="1"/>
  <c r="AE418" i="1"/>
  <c r="AF418" i="1"/>
  <c r="CT418" i="1" s="1"/>
  <c r="S418" i="1" s="1"/>
  <c r="AG418" i="1"/>
  <c r="AH418" i="1"/>
  <c r="AI418" i="1"/>
  <c r="AJ418" i="1"/>
  <c r="CX418" i="1" s="1"/>
  <c r="W418" i="1" s="1"/>
  <c r="CQ418" i="1"/>
  <c r="P418" i="1" s="1"/>
  <c r="CP418" i="1" s="1"/>
  <c r="O418" i="1" s="1"/>
  <c r="CS418" i="1"/>
  <c r="CU418" i="1"/>
  <c r="CV418" i="1"/>
  <c r="U418" i="1" s="1"/>
  <c r="CW418" i="1"/>
  <c r="V418" i="1" s="1"/>
  <c r="FR418" i="1"/>
  <c r="GL418" i="1"/>
  <c r="GO418" i="1"/>
  <c r="GP418" i="1"/>
  <c r="GV418" i="1"/>
  <c r="HC418" i="1" s="1"/>
  <c r="GX418" i="1" s="1"/>
  <c r="AC419" i="1"/>
  <c r="CQ419" i="1" s="1"/>
  <c r="AE419" i="1"/>
  <c r="AD419" i="1" s="1"/>
  <c r="CR419" i="1" s="1"/>
  <c r="AF419" i="1"/>
  <c r="AG419" i="1"/>
  <c r="AH419" i="1"/>
  <c r="CV419" i="1" s="1"/>
  <c r="AI419" i="1"/>
  <c r="CW419" i="1" s="1"/>
  <c r="AJ419" i="1"/>
  <c r="CT419" i="1"/>
  <c r="CU419" i="1"/>
  <c r="CX419" i="1"/>
  <c r="FR419" i="1"/>
  <c r="GL419" i="1"/>
  <c r="GO419" i="1"/>
  <c r="GP419" i="1"/>
  <c r="GV419" i="1"/>
  <c r="HC419" i="1"/>
  <c r="C420" i="1"/>
  <c r="D420" i="1"/>
  <c r="I420" i="1"/>
  <c r="K420" i="1"/>
  <c r="AC420" i="1"/>
  <c r="AE420" i="1"/>
  <c r="CS420" i="1" s="1"/>
  <c r="AF420" i="1"/>
  <c r="AG420" i="1"/>
  <c r="CU420" i="1" s="1"/>
  <c r="AH420" i="1"/>
  <c r="AI420" i="1"/>
  <c r="CW420" i="1" s="1"/>
  <c r="AJ420" i="1"/>
  <c r="CQ420" i="1"/>
  <c r="CT420" i="1"/>
  <c r="CV420" i="1"/>
  <c r="CX420" i="1"/>
  <c r="FR420" i="1"/>
  <c r="GL420" i="1"/>
  <c r="GO420" i="1"/>
  <c r="GP420" i="1"/>
  <c r="GV420" i="1"/>
  <c r="HC420" i="1" s="1"/>
  <c r="GX420" i="1"/>
  <c r="C421" i="1"/>
  <c r="D421" i="1"/>
  <c r="I421" i="1"/>
  <c r="K421" i="1"/>
  <c r="Q421" i="1"/>
  <c r="S421" i="1"/>
  <c r="AC421" i="1"/>
  <c r="CQ421" i="1" s="1"/>
  <c r="P421" i="1" s="1"/>
  <c r="CP421" i="1" s="1"/>
  <c r="O421" i="1" s="1"/>
  <c r="AE421" i="1"/>
  <c r="AD421" i="1" s="1"/>
  <c r="CR421" i="1" s="1"/>
  <c r="AF421" i="1"/>
  <c r="AG421" i="1"/>
  <c r="AH421" i="1"/>
  <c r="CV421" i="1" s="1"/>
  <c r="U421" i="1" s="1"/>
  <c r="AI421" i="1"/>
  <c r="CW421" i="1" s="1"/>
  <c r="V421" i="1" s="1"/>
  <c r="AJ421" i="1"/>
  <c r="CT421" i="1"/>
  <c r="CU421" i="1"/>
  <c r="T421" i="1" s="1"/>
  <c r="CX421" i="1"/>
  <c r="W421" i="1" s="1"/>
  <c r="FR421" i="1"/>
  <c r="GL421" i="1"/>
  <c r="GO421" i="1"/>
  <c r="GP421" i="1"/>
  <c r="GV421" i="1"/>
  <c r="GX421" i="1"/>
  <c r="HC421" i="1"/>
  <c r="AB422" i="1"/>
  <c r="AC422" i="1"/>
  <c r="AD422" i="1"/>
  <c r="CR422" i="1" s="1"/>
  <c r="AE422" i="1"/>
  <c r="AF422" i="1"/>
  <c r="AG422" i="1"/>
  <c r="AH422" i="1"/>
  <c r="CV422" i="1" s="1"/>
  <c r="AI422" i="1"/>
  <c r="AJ422" i="1"/>
  <c r="CX422" i="1" s="1"/>
  <c r="CQ422" i="1"/>
  <c r="CS422" i="1"/>
  <c r="CT422" i="1"/>
  <c r="CU422" i="1"/>
  <c r="CW422" i="1"/>
  <c r="FR422" i="1"/>
  <c r="GL422" i="1"/>
  <c r="GO422" i="1"/>
  <c r="GP422" i="1"/>
  <c r="GV422" i="1"/>
  <c r="HC422" i="1" s="1"/>
  <c r="I423" i="1"/>
  <c r="W423" i="1" s="1"/>
  <c r="V423" i="1"/>
  <c r="AC423" i="1"/>
  <c r="AE423" i="1"/>
  <c r="AD423" i="1" s="1"/>
  <c r="CR423" i="1" s="1"/>
  <c r="AF423" i="1"/>
  <c r="AG423" i="1"/>
  <c r="CU423" i="1" s="1"/>
  <c r="AH423" i="1"/>
  <c r="AI423" i="1"/>
  <c r="CW423" i="1" s="1"/>
  <c r="AJ423" i="1"/>
  <c r="CS423" i="1"/>
  <c r="CT423" i="1"/>
  <c r="CV423" i="1"/>
  <c r="CX423" i="1"/>
  <c r="FR423" i="1"/>
  <c r="GL423" i="1"/>
  <c r="GO423" i="1"/>
  <c r="GP423" i="1"/>
  <c r="GV423" i="1"/>
  <c r="HC423" i="1"/>
  <c r="C424" i="1"/>
  <c r="D424" i="1"/>
  <c r="I424" i="1"/>
  <c r="K424" i="1"/>
  <c r="R424" i="1"/>
  <c r="S424" i="1"/>
  <c r="U424" i="1"/>
  <c r="AC424" i="1"/>
  <c r="CQ424" i="1" s="1"/>
  <c r="P424" i="1" s="1"/>
  <c r="AE424" i="1"/>
  <c r="CS424" i="1" s="1"/>
  <c r="AF424" i="1"/>
  <c r="AG424" i="1"/>
  <c r="CU424" i="1" s="1"/>
  <c r="T424" i="1" s="1"/>
  <c r="AH424" i="1"/>
  <c r="AI424" i="1"/>
  <c r="AJ424" i="1"/>
  <c r="CT424" i="1"/>
  <c r="CV424" i="1"/>
  <c r="CW424" i="1"/>
  <c r="V424" i="1" s="1"/>
  <c r="CX424" i="1"/>
  <c r="W424" i="1" s="1"/>
  <c r="FR424" i="1"/>
  <c r="GL424" i="1"/>
  <c r="GO424" i="1"/>
  <c r="GP424" i="1"/>
  <c r="GV424" i="1"/>
  <c r="HC424" i="1" s="1"/>
  <c r="GX424" i="1" s="1"/>
  <c r="C425" i="1"/>
  <c r="D425" i="1"/>
  <c r="I425" i="1"/>
  <c r="I427" i="1" s="1"/>
  <c r="W427" i="1" s="1"/>
  <c r="K425" i="1"/>
  <c r="W425" i="1"/>
  <c r="AC425" i="1"/>
  <c r="AB425" i="1" s="1"/>
  <c r="AE425" i="1"/>
  <c r="AD425" i="1" s="1"/>
  <c r="CR425" i="1" s="1"/>
  <c r="Q425" i="1" s="1"/>
  <c r="AF425" i="1"/>
  <c r="AG425" i="1"/>
  <c r="CU425" i="1" s="1"/>
  <c r="T425" i="1" s="1"/>
  <c r="AH425" i="1"/>
  <c r="AI425" i="1"/>
  <c r="CW425" i="1" s="1"/>
  <c r="V425" i="1" s="1"/>
  <c r="AJ425" i="1"/>
  <c r="CS425" i="1"/>
  <c r="R425" i="1" s="1"/>
  <c r="CT425" i="1"/>
  <c r="S425" i="1" s="1"/>
  <c r="CV425" i="1"/>
  <c r="U425" i="1" s="1"/>
  <c r="CX425" i="1"/>
  <c r="FR425" i="1"/>
  <c r="GL425" i="1"/>
  <c r="GO425" i="1"/>
  <c r="GP425" i="1"/>
  <c r="GV425" i="1"/>
  <c r="HC425" i="1"/>
  <c r="GX425" i="1" s="1"/>
  <c r="I426" i="1"/>
  <c r="P426" i="1" s="1"/>
  <c r="V426" i="1"/>
  <c r="AC426" i="1"/>
  <c r="AE426" i="1"/>
  <c r="AD426" i="1" s="1"/>
  <c r="AF426" i="1"/>
  <c r="CT426" i="1" s="1"/>
  <c r="AG426" i="1"/>
  <c r="AH426" i="1"/>
  <c r="CV426" i="1" s="1"/>
  <c r="U426" i="1" s="1"/>
  <c r="AI426" i="1"/>
  <c r="AJ426" i="1"/>
  <c r="CX426" i="1" s="1"/>
  <c r="CQ426" i="1"/>
  <c r="CS426" i="1"/>
  <c r="R426" i="1" s="1"/>
  <c r="CU426" i="1"/>
  <c r="CW426" i="1"/>
  <c r="FR426" i="1"/>
  <c r="GL426" i="1"/>
  <c r="GO426" i="1"/>
  <c r="GP426" i="1"/>
  <c r="GV426" i="1"/>
  <c r="HC426" i="1"/>
  <c r="GX426" i="1" s="1"/>
  <c r="AC427" i="1"/>
  <c r="AD427" i="1"/>
  <c r="AE427" i="1"/>
  <c r="CS427" i="1" s="1"/>
  <c r="AF427" i="1"/>
  <c r="AG427" i="1"/>
  <c r="CU427" i="1" s="1"/>
  <c r="AH427" i="1"/>
  <c r="AI427" i="1"/>
  <c r="CW427" i="1" s="1"/>
  <c r="AJ427" i="1"/>
  <c r="CQ427" i="1"/>
  <c r="CR427" i="1"/>
  <c r="Q427" i="1" s="1"/>
  <c r="CT427" i="1"/>
  <c r="CV427" i="1"/>
  <c r="CX427" i="1"/>
  <c r="FR427" i="1"/>
  <c r="GL427" i="1"/>
  <c r="GO427" i="1"/>
  <c r="GP427" i="1"/>
  <c r="GV427" i="1"/>
  <c r="HC427" i="1" s="1"/>
  <c r="GX427" i="1" s="1"/>
  <c r="C428" i="1"/>
  <c r="D428" i="1"/>
  <c r="R428" i="1"/>
  <c r="S428" i="1"/>
  <c r="U428" i="1"/>
  <c r="AC428" i="1"/>
  <c r="AE428" i="1"/>
  <c r="CS428" i="1" s="1"/>
  <c r="AF428" i="1"/>
  <c r="AG428" i="1"/>
  <c r="CU428" i="1" s="1"/>
  <c r="T428" i="1" s="1"/>
  <c r="AH428" i="1"/>
  <c r="AI428" i="1"/>
  <c r="AJ428" i="1"/>
  <c r="CX428" i="1" s="1"/>
  <c r="W428" i="1" s="1"/>
  <c r="CT428" i="1"/>
  <c r="CV428" i="1"/>
  <c r="CW428" i="1"/>
  <c r="V428" i="1" s="1"/>
  <c r="FR428" i="1"/>
  <c r="GL428" i="1"/>
  <c r="GO428" i="1"/>
  <c r="GP428" i="1"/>
  <c r="GV428" i="1"/>
  <c r="HC428" i="1" s="1"/>
  <c r="GX428" i="1" s="1"/>
  <c r="C429" i="1"/>
  <c r="D429" i="1"/>
  <c r="Q429" i="1"/>
  <c r="S429" i="1"/>
  <c r="AC429" i="1"/>
  <c r="CQ429" i="1" s="1"/>
  <c r="P429" i="1" s="1"/>
  <c r="CP429" i="1" s="1"/>
  <c r="O429" i="1" s="1"/>
  <c r="AE429" i="1"/>
  <c r="AD429" i="1" s="1"/>
  <c r="CR429" i="1" s="1"/>
  <c r="AF429" i="1"/>
  <c r="AG429" i="1"/>
  <c r="AH429" i="1"/>
  <c r="CV429" i="1" s="1"/>
  <c r="U429" i="1" s="1"/>
  <c r="AI429" i="1"/>
  <c r="CW429" i="1" s="1"/>
  <c r="V429" i="1" s="1"/>
  <c r="AJ429" i="1"/>
  <c r="CT429" i="1"/>
  <c r="CU429" i="1"/>
  <c r="T429" i="1" s="1"/>
  <c r="CX429" i="1"/>
  <c r="W429" i="1" s="1"/>
  <c r="FR429" i="1"/>
  <c r="GL429" i="1"/>
  <c r="GO429" i="1"/>
  <c r="GP429" i="1"/>
  <c r="GV429" i="1"/>
  <c r="GX429" i="1"/>
  <c r="HC429" i="1"/>
  <c r="C430" i="1"/>
  <c r="D430" i="1"/>
  <c r="I430" i="1"/>
  <c r="K430" i="1"/>
  <c r="T430" i="1"/>
  <c r="AC430" i="1"/>
  <c r="AD430" i="1"/>
  <c r="AE430" i="1"/>
  <c r="CS430" i="1" s="1"/>
  <c r="AF430" i="1"/>
  <c r="AG430" i="1"/>
  <c r="CU430" i="1" s="1"/>
  <c r="AH430" i="1"/>
  <c r="AI430" i="1"/>
  <c r="CW430" i="1" s="1"/>
  <c r="V430" i="1" s="1"/>
  <c r="AJ430" i="1"/>
  <c r="CQ430" i="1"/>
  <c r="CR430" i="1"/>
  <c r="CT430" i="1"/>
  <c r="CV430" i="1"/>
  <c r="CX430" i="1"/>
  <c r="FR430" i="1"/>
  <c r="GL430" i="1"/>
  <c r="GO430" i="1"/>
  <c r="GP430" i="1"/>
  <c r="GV430" i="1"/>
  <c r="HC430" i="1" s="1"/>
  <c r="GX430" i="1"/>
  <c r="C431" i="1"/>
  <c r="D431" i="1"/>
  <c r="I431" i="1"/>
  <c r="I439" i="1" s="1"/>
  <c r="S439" i="1" s="1"/>
  <c r="K431" i="1"/>
  <c r="S431" i="1"/>
  <c r="AC431" i="1"/>
  <c r="CQ431" i="1" s="1"/>
  <c r="P431" i="1" s="1"/>
  <c r="AE431" i="1"/>
  <c r="AD431" i="1" s="1"/>
  <c r="CR431" i="1" s="1"/>
  <c r="Q431" i="1" s="1"/>
  <c r="AF431" i="1"/>
  <c r="AG431" i="1"/>
  <c r="AH431" i="1"/>
  <c r="AI431" i="1"/>
  <c r="CW431" i="1" s="1"/>
  <c r="V431" i="1" s="1"/>
  <c r="AJ431" i="1"/>
  <c r="CT431" i="1"/>
  <c r="CU431" i="1"/>
  <c r="T431" i="1" s="1"/>
  <c r="CV431" i="1"/>
  <c r="U431" i="1" s="1"/>
  <c r="CX431" i="1"/>
  <c r="W431" i="1" s="1"/>
  <c r="FR431" i="1"/>
  <c r="GL431" i="1"/>
  <c r="GO431" i="1"/>
  <c r="GP431" i="1"/>
  <c r="GV431" i="1"/>
  <c r="GX431" i="1"/>
  <c r="HC431" i="1"/>
  <c r="AC432" i="1"/>
  <c r="AD432" i="1"/>
  <c r="CR432" i="1" s="1"/>
  <c r="AE432" i="1"/>
  <c r="AF432" i="1"/>
  <c r="AG432" i="1"/>
  <c r="AH432" i="1"/>
  <c r="CV432" i="1" s="1"/>
  <c r="AI432" i="1"/>
  <c r="AJ432" i="1"/>
  <c r="CX432" i="1" s="1"/>
  <c r="CQ432" i="1"/>
  <c r="CS432" i="1"/>
  <c r="CT432" i="1"/>
  <c r="CU432" i="1"/>
  <c r="CW432" i="1"/>
  <c r="FR432" i="1"/>
  <c r="GL432" i="1"/>
  <c r="GO432" i="1"/>
  <c r="GP432" i="1"/>
  <c r="GV432" i="1"/>
  <c r="HC432" i="1" s="1"/>
  <c r="I433" i="1"/>
  <c r="W433" i="1"/>
  <c r="AC433" i="1"/>
  <c r="AE433" i="1"/>
  <c r="AD433" i="1" s="1"/>
  <c r="CR433" i="1" s="1"/>
  <c r="Q433" i="1" s="1"/>
  <c r="AF433" i="1"/>
  <c r="AG433" i="1"/>
  <c r="CU433" i="1" s="1"/>
  <c r="AH433" i="1"/>
  <c r="AI433" i="1"/>
  <c r="CW433" i="1" s="1"/>
  <c r="V433" i="1" s="1"/>
  <c r="AJ433" i="1"/>
  <c r="CS433" i="1"/>
  <c r="R433" i="1" s="1"/>
  <c r="CT433" i="1"/>
  <c r="CV433" i="1"/>
  <c r="U433" i="1" s="1"/>
  <c r="CX433" i="1"/>
  <c r="FR433" i="1"/>
  <c r="GL433" i="1"/>
  <c r="GO433" i="1"/>
  <c r="GP433" i="1"/>
  <c r="GV433" i="1"/>
  <c r="HC433" i="1"/>
  <c r="I434" i="1"/>
  <c r="AC434" i="1"/>
  <c r="AE434" i="1"/>
  <c r="AD434" i="1" s="1"/>
  <c r="AB434" i="1" s="1"/>
  <c r="AF434" i="1"/>
  <c r="CT434" i="1" s="1"/>
  <c r="AG434" i="1"/>
  <c r="AH434" i="1"/>
  <c r="CV434" i="1" s="1"/>
  <c r="AI434" i="1"/>
  <c r="AJ434" i="1"/>
  <c r="CX434" i="1" s="1"/>
  <c r="CQ434" i="1"/>
  <c r="CR434" i="1"/>
  <c r="CS434" i="1"/>
  <c r="CU434" i="1"/>
  <c r="CW434" i="1"/>
  <c r="FR434" i="1"/>
  <c r="GL434" i="1"/>
  <c r="GO434" i="1"/>
  <c r="GP434" i="1"/>
  <c r="GV434" i="1"/>
  <c r="HC434" i="1"/>
  <c r="GX434" i="1" s="1"/>
  <c r="AC435" i="1"/>
  <c r="AE435" i="1"/>
  <c r="CS435" i="1" s="1"/>
  <c r="AF435" i="1"/>
  <c r="AG435" i="1"/>
  <c r="CU435" i="1" s="1"/>
  <c r="AH435" i="1"/>
  <c r="AI435" i="1"/>
  <c r="CW435" i="1" s="1"/>
  <c r="AJ435" i="1"/>
  <c r="CQ435" i="1"/>
  <c r="CT435" i="1"/>
  <c r="CV435" i="1"/>
  <c r="CX435" i="1"/>
  <c r="FR435" i="1"/>
  <c r="GL435" i="1"/>
  <c r="GO435" i="1"/>
  <c r="GP435" i="1"/>
  <c r="GV435" i="1"/>
  <c r="HC435" i="1" s="1"/>
  <c r="AC436" i="1"/>
  <c r="AD436" i="1"/>
  <c r="CR436" i="1" s="1"/>
  <c r="AE436" i="1"/>
  <c r="AF436" i="1"/>
  <c r="CT436" i="1" s="1"/>
  <c r="AG436" i="1"/>
  <c r="AH436" i="1"/>
  <c r="CV436" i="1" s="1"/>
  <c r="AI436" i="1"/>
  <c r="AJ436" i="1"/>
  <c r="CS436" i="1"/>
  <c r="CU436" i="1"/>
  <c r="CW436" i="1"/>
  <c r="CX436" i="1"/>
  <c r="FR436" i="1"/>
  <c r="GL436" i="1"/>
  <c r="GO436" i="1"/>
  <c r="GP436" i="1"/>
  <c r="GV436" i="1"/>
  <c r="HC436" i="1" s="1"/>
  <c r="AC437" i="1"/>
  <c r="CQ437" i="1" s="1"/>
  <c r="AE437" i="1"/>
  <c r="CS437" i="1" s="1"/>
  <c r="AF437" i="1"/>
  <c r="AG437" i="1"/>
  <c r="CU437" i="1" s="1"/>
  <c r="AH437" i="1"/>
  <c r="AI437" i="1"/>
  <c r="AJ437" i="1"/>
  <c r="CX437" i="1" s="1"/>
  <c r="CT437" i="1"/>
  <c r="CV437" i="1"/>
  <c r="CW437" i="1"/>
  <c r="FR437" i="1"/>
  <c r="GL437" i="1"/>
  <c r="GO437" i="1"/>
  <c r="GP437" i="1"/>
  <c r="GV437" i="1"/>
  <c r="HC437" i="1"/>
  <c r="AB438" i="1"/>
  <c r="AC438" i="1"/>
  <c r="AD438" i="1"/>
  <c r="CR438" i="1" s="1"/>
  <c r="AE438" i="1"/>
  <c r="AF438" i="1"/>
  <c r="CT438" i="1" s="1"/>
  <c r="AG438" i="1"/>
  <c r="AH438" i="1"/>
  <c r="AI438" i="1"/>
  <c r="CW438" i="1" s="1"/>
  <c r="AJ438" i="1"/>
  <c r="CX438" i="1" s="1"/>
  <c r="CQ438" i="1"/>
  <c r="CS438" i="1"/>
  <c r="CU438" i="1"/>
  <c r="CV438" i="1"/>
  <c r="FR438" i="1"/>
  <c r="GL438" i="1"/>
  <c r="GO438" i="1"/>
  <c r="GP438" i="1"/>
  <c r="GV438" i="1"/>
  <c r="HC438" i="1"/>
  <c r="U439" i="1"/>
  <c r="AC439" i="1"/>
  <c r="AE439" i="1"/>
  <c r="AF439" i="1"/>
  <c r="AG439" i="1"/>
  <c r="AH439" i="1"/>
  <c r="AI439" i="1"/>
  <c r="CW439" i="1" s="1"/>
  <c r="V439" i="1" s="1"/>
  <c r="AJ439" i="1"/>
  <c r="CT439" i="1"/>
  <c r="CU439" i="1"/>
  <c r="T439" i="1" s="1"/>
  <c r="CV439" i="1"/>
  <c r="CX439" i="1"/>
  <c r="W439" i="1" s="1"/>
  <c r="FR439" i="1"/>
  <c r="GL439" i="1"/>
  <c r="GO439" i="1"/>
  <c r="GP439" i="1"/>
  <c r="GV439" i="1"/>
  <c r="GX439" i="1"/>
  <c r="HC439" i="1"/>
  <c r="AB440" i="1"/>
  <c r="AC440" i="1"/>
  <c r="AD440" i="1"/>
  <c r="CR440" i="1" s="1"/>
  <c r="AE440" i="1"/>
  <c r="AF440" i="1"/>
  <c r="AG440" i="1"/>
  <c r="CU440" i="1" s="1"/>
  <c r="AH440" i="1"/>
  <c r="CV440" i="1" s="1"/>
  <c r="AI440" i="1"/>
  <c r="AJ440" i="1"/>
  <c r="CX440" i="1" s="1"/>
  <c r="CQ440" i="1"/>
  <c r="CS440" i="1"/>
  <c r="CT440" i="1"/>
  <c r="CW440" i="1"/>
  <c r="FR440" i="1"/>
  <c r="GL440" i="1"/>
  <c r="GO440" i="1"/>
  <c r="GP440" i="1"/>
  <c r="GV440" i="1"/>
  <c r="HC440" i="1" s="1"/>
  <c r="I441" i="1"/>
  <c r="P441" i="1" s="1"/>
  <c r="R441" i="1"/>
  <c r="AB441" i="1"/>
  <c r="AC441" i="1"/>
  <c r="HG441" i="1" s="1"/>
  <c r="AE441" i="1"/>
  <c r="AD441" i="1" s="1"/>
  <c r="AF441" i="1"/>
  <c r="CT441" i="1" s="1"/>
  <c r="AG441" i="1"/>
  <c r="AH441" i="1"/>
  <c r="CV441" i="1" s="1"/>
  <c r="U441" i="1" s="1"/>
  <c r="AI441" i="1"/>
  <c r="AJ441" i="1"/>
  <c r="CX441" i="1" s="1"/>
  <c r="W441" i="1" s="1"/>
  <c r="CQ441" i="1"/>
  <c r="CR441" i="1"/>
  <c r="Q441" i="1" s="1"/>
  <c r="CS441" i="1"/>
  <c r="CU441" i="1"/>
  <c r="CW441" i="1"/>
  <c r="V441" i="1" s="1"/>
  <c r="FR441" i="1"/>
  <c r="GL441" i="1"/>
  <c r="GO441" i="1"/>
  <c r="GP441" i="1"/>
  <c r="GV441" i="1"/>
  <c r="GX441" i="1"/>
  <c r="HC441" i="1"/>
  <c r="AC442" i="1"/>
  <c r="CQ442" i="1" s="1"/>
  <c r="AD442" i="1"/>
  <c r="CR442" i="1" s="1"/>
  <c r="AE442" i="1"/>
  <c r="AF442" i="1"/>
  <c r="CT442" i="1" s="1"/>
  <c r="AG442" i="1"/>
  <c r="AH442" i="1"/>
  <c r="CV442" i="1" s="1"/>
  <c r="AI442" i="1"/>
  <c r="AJ442" i="1"/>
  <c r="CS442" i="1"/>
  <c r="CU442" i="1"/>
  <c r="CW442" i="1"/>
  <c r="CX442" i="1"/>
  <c r="FR442" i="1"/>
  <c r="GL442" i="1"/>
  <c r="GO442" i="1"/>
  <c r="GP442" i="1"/>
  <c r="GV442" i="1"/>
  <c r="HC442" i="1"/>
  <c r="AC443" i="1"/>
  <c r="CQ443" i="1" s="1"/>
  <c r="AE443" i="1"/>
  <c r="AF443" i="1"/>
  <c r="AG443" i="1"/>
  <c r="CU443" i="1" s="1"/>
  <c r="AH443" i="1"/>
  <c r="AI443" i="1"/>
  <c r="AJ443" i="1"/>
  <c r="CT443" i="1"/>
  <c r="CV443" i="1"/>
  <c r="CW443" i="1"/>
  <c r="CX443" i="1"/>
  <c r="FR443" i="1"/>
  <c r="GL443" i="1"/>
  <c r="GO443" i="1"/>
  <c r="GP443" i="1"/>
  <c r="GV443" i="1"/>
  <c r="HC443" i="1"/>
  <c r="C444" i="1"/>
  <c r="D444" i="1"/>
  <c r="I444" i="1"/>
  <c r="K444" i="1"/>
  <c r="AC444" i="1"/>
  <c r="AE444" i="1"/>
  <c r="AD444" i="1" s="1"/>
  <c r="CR444" i="1" s="1"/>
  <c r="Q444" i="1" s="1"/>
  <c r="AF444" i="1"/>
  <c r="CT444" i="1" s="1"/>
  <c r="S444" i="1" s="1"/>
  <c r="AG444" i="1"/>
  <c r="CU444" i="1" s="1"/>
  <c r="T444" i="1" s="1"/>
  <c r="AH444" i="1"/>
  <c r="AI444" i="1"/>
  <c r="CW444" i="1" s="1"/>
  <c r="V444" i="1" s="1"/>
  <c r="AJ444" i="1"/>
  <c r="CS444" i="1"/>
  <c r="R444" i="1" s="1"/>
  <c r="CV444" i="1"/>
  <c r="U444" i="1" s="1"/>
  <c r="CX444" i="1"/>
  <c r="W444" i="1" s="1"/>
  <c r="FR444" i="1"/>
  <c r="GL444" i="1"/>
  <c r="GO444" i="1"/>
  <c r="GP444" i="1"/>
  <c r="GV444" i="1"/>
  <c r="HC444" i="1"/>
  <c r="GX444" i="1" s="1"/>
  <c r="C445" i="1"/>
  <c r="D445" i="1"/>
  <c r="I445" i="1"/>
  <c r="S445" i="1" s="1"/>
  <c r="K445" i="1"/>
  <c r="U445" i="1"/>
  <c r="AC445" i="1"/>
  <c r="CQ445" i="1" s="1"/>
  <c r="P445" i="1" s="1"/>
  <c r="AE445" i="1"/>
  <c r="AF445" i="1"/>
  <c r="AG445" i="1"/>
  <c r="CU445" i="1" s="1"/>
  <c r="T445" i="1" s="1"/>
  <c r="AH445" i="1"/>
  <c r="AI445" i="1"/>
  <c r="AJ445" i="1"/>
  <c r="CT445" i="1"/>
  <c r="CV445" i="1"/>
  <c r="CW445" i="1"/>
  <c r="V445" i="1" s="1"/>
  <c r="CX445" i="1"/>
  <c r="W445" i="1" s="1"/>
  <c r="FR445" i="1"/>
  <c r="GL445" i="1"/>
  <c r="GO445" i="1"/>
  <c r="GP445" i="1"/>
  <c r="GV445" i="1"/>
  <c r="GX445" i="1"/>
  <c r="HC445" i="1"/>
  <c r="AC446" i="1"/>
  <c r="CQ446" i="1" s="1"/>
  <c r="P446" i="1" s="1"/>
  <c r="AE446" i="1"/>
  <c r="AF446" i="1"/>
  <c r="AG446" i="1"/>
  <c r="CU446" i="1" s="1"/>
  <c r="T446" i="1" s="1"/>
  <c r="AH446" i="1"/>
  <c r="AI446" i="1"/>
  <c r="AJ446" i="1"/>
  <c r="CX446" i="1" s="1"/>
  <c r="W446" i="1" s="1"/>
  <c r="CT446" i="1"/>
  <c r="S446" i="1" s="1"/>
  <c r="CV446" i="1"/>
  <c r="U446" i="1" s="1"/>
  <c r="CW446" i="1"/>
  <c r="V446" i="1" s="1"/>
  <c r="FR446" i="1"/>
  <c r="GL446" i="1"/>
  <c r="GO446" i="1"/>
  <c r="GP446" i="1"/>
  <c r="GV446" i="1"/>
  <c r="GX446" i="1"/>
  <c r="HC446" i="1"/>
  <c r="S447" i="1"/>
  <c r="U447" i="1"/>
  <c r="AC447" i="1"/>
  <c r="CQ447" i="1" s="1"/>
  <c r="P447" i="1" s="1"/>
  <c r="AE447" i="1"/>
  <c r="AF447" i="1"/>
  <c r="AG447" i="1"/>
  <c r="CU447" i="1" s="1"/>
  <c r="T447" i="1" s="1"/>
  <c r="AH447" i="1"/>
  <c r="AI447" i="1"/>
  <c r="AJ447" i="1"/>
  <c r="CT447" i="1"/>
  <c r="CV447" i="1"/>
  <c r="CW447" i="1"/>
  <c r="V447" i="1" s="1"/>
  <c r="CX447" i="1"/>
  <c r="W447" i="1" s="1"/>
  <c r="FR447" i="1"/>
  <c r="GL447" i="1"/>
  <c r="GO447" i="1"/>
  <c r="GP447" i="1"/>
  <c r="GV447" i="1"/>
  <c r="GX447" i="1"/>
  <c r="HC447" i="1"/>
  <c r="C448" i="1"/>
  <c r="D448" i="1"/>
  <c r="S448" i="1"/>
  <c r="AC448" i="1"/>
  <c r="AE448" i="1"/>
  <c r="AF448" i="1"/>
  <c r="AG448" i="1"/>
  <c r="AH448" i="1"/>
  <c r="CV448" i="1" s="1"/>
  <c r="U448" i="1" s="1"/>
  <c r="AI448" i="1"/>
  <c r="CW448" i="1" s="1"/>
  <c r="V448" i="1" s="1"/>
  <c r="AJ448" i="1"/>
  <c r="CT448" i="1"/>
  <c r="CU448" i="1"/>
  <c r="T448" i="1" s="1"/>
  <c r="CX448" i="1"/>
  <c r="W448" i="1" s="1"/>
  <c r="FR448" i="1"/>
  <c r="GL448" i="1"/>
  <c r="GO448" i="1"/>
  <c r="GP448" i="1"/>
  <c r="GV448" i="1"/>
  <c r="GX448" i="1"/>
  <c r="HC448" i="1"/>
  <c r="C449" i="1"/>
  <c r="D449" i="1"/>
  <c r="U449" i="1"/>
  <c r="AC449" i="1"/>
  <c r="AE449" i="1"/>
  <c r="AD449" i="1" s="1"/>
  <c r="CR449" i="1" s="1"/>
  <c r="Q449" i="1" s="1"/>
  <c r="AF449" i="1"/>
  <c r="AG449" i="1"/>
  <c r="CU449" i="1" s="1"/>
  <c r="T449" i="1" s="1"/>
  <c r="AH449" i="1"/>
  <c r="AI449" i="1"/>
  <c r="CW449" i="1" s="1"/>
  <c r="V449" i="1" s="1"/>
  <c r="AJ449" i="1"/>
  <c r="CS449" i="1"/>
  <c r="R449" i="1" s="1"/>
  <c r="CT449" i="1"/>
  <c r="S449" i="1" s="1"/>
  <c r="CV449" i="1"/>
  <c r="CX449" i="1"/>
  <c r="W449" i="1" s="1"/>
  <c r="FR449" i="1"/>
  <c r="GL449" i="1"/>
  <c r="GO449" i="1"/>
  <c r="GP449" i="1"/>
  <c r="GV449" i="1"/>
  <c r="GX449" i="1"/>
  <c r="HC449" i="1"/>
  <c r="I450" i="1"/>
  <c r="P450" i="1"/>
  <c r="U450" i="1"/>
  <c r="AC450" i="1"/>
  <c r="AD450" i="1"/>
  <c r="AB450" i="1" s="1"/>
  <c r="AE450" i="1"/>
  <c r="AF450" i="1"/>
  <c r="CT450" i="1" s="1"/>
  <c r="S450" i="1" s="1"/>
  <c r="AG450" i="1"/>
  <c r="AH450" i="1"/>
  <c r="CV450" i="1" s="1"/>
  <c r="AI450" i="1"/>
  <c r="AJ450" i="1"/>
  <c r="CX450" i="1" s="1"/>
  <c r="W450" i="1" s="1"/>
  <c r="CQ450" i="1"/>
  <c r="CR450" i="1"/>
  <c r="Q450" i="1" s="1"/>
  <c r="CS450" i="1"/>
  <c r="R450" i="1" s="1"/>
  <c r="CY450" i="1" s="1"/>
  <c r="X450" i="1" s="1"/>
  <c r="CU450" i="1"/>
  <c r="T450" i="1" s="1"/>
  <c r="CW450" i="1"/>
  <c r="V450" i="1" s="1"/>
  <c r="FR450" i="1"/>
  <c r="GL450" i="1"/>
  <c r="GO450" i="1"/>
  <c r="GP450" i="1"/>
  <c r="GV450" i="1"/>
  <c r="HC450" i="1"/>
  <c r="GX450" i="1" s="1"/>
  <c r="I451" i="1"/>
  <c r="U451" i="1"/>
  <c r="AC451" i="1"/>
  <c r="CQ451" i="1" s="1"/>
  <c r="P451" i="1" s="1"/>
  <c r="AE451" i="1"/>
  <c r="CS451" i="1" s="1"/>
  <c r="R451" i="1" s="1"/>
  <c r="AF451" i="1"/>
  <c r="AG451" i="1"/>
  <c r="CU451" i="1" s="1"/>
  <c r="T451" i="1" s="1"/>
  <c r="AH451" i="1"/>
  <c r="AI451" i="1"/>
  <c r="CW451" i="1" s="1"/>
  <c r="V451" i="1" s="1"/>
  <c r="AJ451" i="1"/>
  <c r="CT451" i="1"/>
  <c r="S451" i="1" s="1"/>
  <c r="CY451" i="1" s="1"/>
  <c r="X451" i="1" s="1"/>
  <c r="CV451" i="1"/>
  <c r="CX451" i="1"/>
  <c r="W451" i="1" s="1"/>
  <c r="CZ451" i="1"/>
  <c r="Y451" i="1" s="1"/>
  <c r="FR451" i="1"/>
  <c r="GL451" i="1"/>
  <c r="GO451" i="1"/>
  <c r="GP451" i="1"/>
  <c r="GV451" i="1"/>
  <c r="HC451" i="1" s="1"/>
  <c r="GX451" i="1" s="1"/>
  <c r="I452" i="1"/>
  <c r="R452" i="1" s="1"/>
  <c r="AC452" i="1"/>
  <c r="AD452" i="1"/>
  <c r="CR452" i="1" s="1"/>
  <c r="Q452" i="1" s="1"/>
  <c r="AE452" i="1"/>
  <c r="AF452" i="1"/>
  <c r="CT452" i="1" s="1"/>
  <c r="S452" i="1" s="1"/>
  <c r="AG452" i="1"/>
  <c r="AH452" i="1"/>
  <c r="AI452" i="1"/>
  <c r="CW452" i="1" s="1"/>
  <c r="V452" i="1" s="1"/>
  <c r="AJ452" i="1"/>
  <c r="CQ452" i="1"/>
  <c r="P452" i="1" s="1"/>
  <c r="CP452" i="1" s="1"/>
  <c r="O452" i="1" s="1"/>
  <c r="CS452" i="1"/>
  <c r="CU452" i="1"/>
  <c r="T452" i="1" s="1"/>
  <c r="CV452" i="1"/>
  <c r="CX452" i="1"/>
  <c r="FR452" i="1"/>
  <c r="GL452" i="1"/>
  <c r="GO452" i="1"/>
  <c r="GP452" i="1"/>
  <c r="GV452" i="1"/>
  <c r="HC452" i="1" s="1"/>
  <c r="GX452" i="1" s="1"/>
  <c r="I453" i="1"/>
  <c r="U453" i="1"/>
  <c r="AC453" i="1"/>
  <c r="CQ453" i="1" s="1"/>
  <c r="P453" i="1" s="1"/>
  <c r="AE453" i="1"/>
  <c r="AF453" i="1"/>
  <c r="AG453" i="1"/>
  <c r="CU453" i="1" s="1"/>
  <c r="T453" i="1" s="1"/>
  <c r="AH453" i="1"/>
  <c r="AI453" i="1"/>
  <c r="AJ453" i="1"/>
  <c r="CX453" i="1" s="1"/>
  <c r="W453" i="1" s="1"/>
  <c r="CT453" i="1"/>
  <c r="S453" i="1" s="1"/>
  <c r="CV453" i="1"/>
  <c r="CW453" i="1"/>
  <c r="V453" i="1" s="1"/>
  <c r="FR453" i="1"/>
  <c r="GL453" i="1"/>
  <c r="GO453" i="1"/>
  <c r="GP453" i="1"/>
  <c r="GV453" i="1"/>
  <c r="GX453" i="1"/>
  <c r="HC453" i="1"/>
  <c r="C454" i="1"/>
  <c r="D454" i="1"/>
  <c r="U454" i="1"/>
  <c r="AC454" i="1"/>
  <c r="AE454" i="1"/>
  <c r="AD454" i="1" s="1"/>
  <c r="AF454" i="1"/>
  <c r="AG454" i="1"/>
  <c r="AH454" i="1"/>
  <c r="AI454" i="1"/>
  <c r="CW454" i="1" s="1"/>
  <c r="V454" i="1" s="1"/>
  <c r="AJ454" i="1"/>
  <c r="CR454" i="1"/>
  <c r="Q454" i="1" s="1"/>
  <c r="CS454" i="1"/>
  <c r="R454" i="1" s="1"/>
  <c r="CT454" i="1"/>
  <c r="S454" i="1" s="1"/>
  <c r="CU454" i="1"/>
  <c r="T454" i="1" s="1"/>
  <c r="CV454" i="1"/>
  <c r="CX454" i="1"/>
  <c r="W454" i="1" s="1"/>
  <c r="FR454" i="1"/>
  <c r="GL454" i="1"/>
  <c r="GO454" i="1"/>
  <c r="GP454" i="1"/>
  <c r="GV454" i="1"/>
  <c r="GX454" i="1"/>
  <c r="HC454" i="1"/>
  <c r="C455" i="1"/>
  <c r="D455" i="1"/>
  <c r="U455" i="1"/>
  <c r="W455" i="1"/>
  <c r="AC455" i="1"/>
  <c r="AD455" i="1"/>
  <c r="CR455" i="1" s="1"/>
  <c r="Q455" i="1" s="1"/>
  <c r="AE455" i="1"/>
  <c r="AF455" i="1"/>
  <c r="AG455" i="1"/>
  <c r="CU455" i="1" s="1"/>
  <c r="T455" i="1" s="1"/>
  <c r="AH455" i="1"/>
  <c r="AI455" i="1"/>
  <c r="CW455" i="1" s="1"/>
  <c r="V455" i="1" s="1"/>
  <c r="AJ455" i="1"/>
  <c r="CQ455" i="1"/>
  <c r="P455" i="1" s="1"/>
  <c r="CS455" i="1"/>
  <c r="R455" i="1" s="1"/>
  <c r="CT455" i="1"/>
  <c r="S455" i="1" s="1"/>
  <c r="CV455" i="1"/>
  <c r="CX455" i="1"/>
  <c r="FR455" i="1"/>
  <c r="GL455" i="1"/>
  <c r="GO455" i="1"/>
  <c r="GP455" i="1"/>
  <c r="GV455" i="1"/>
  <c r="HC455" i="1" s="1"/>
  <c r="GX455" i="1" s="1"/>
  <c r="C456" i="1"/>
  <c r="D456" i="1"/>
  <c r="I456" i="1"/>
  <c r="GX456" i="1" s="1"/>
  <c r="K456" i="1"/>
  <c r="P456" i="1"/>
  <c r="S456" i="1"/>
  <c r="AC456" i="1"/>
  <c r="CQ456" i="1" s="1"/>
  <c r="AE456" i="1"/>
  <c r="AF456" i="1"/>
  <c r="AG456" i="1"/>
  <c r="AH456" i="1"/>
  <c r="CV456" i="1" s="1"/>
  <c r="U456" i="1" s="1"/>
  <c r="AI456" i="1"/>
  <c r="CW456" i="1" s="1"/>
  <c r="V456" i="1" s="1"/>
  <c r="AJ456" i="1"/>
  <c r="CT456" i="1"/>
  <c r="CU456" i="1"/>
  <c r="T456" i="1" s="1"/>
  <c r="CX456" i="1"/>
  <c r="W456" i="1" s="1"/>
  <c r="FR456" i="1"/>
  <c r="GL456" i="1"/>
  <c r="GO456" i="1"/>
  <c r="GP456" i="1"/>
  <c r="GV456" i="1"/>
  <c r="HC456" i="1"/>
  <c r="C457" i="1"/>
  <c r="D457" i="1"/>
  <c r="I457" i="1"/>
  <c r="K457" i="1"/>
  <c r="T457" i="1"/>
  <c r="AC457" i="1"/>
  <c r="AD457" i="1"/>
  <c r="CR457" i="1" s="1"/>
  <c r="Q457" i="1" s="1"/>
  <c r="AE457" i="1"/>
  <c r="AF457" i="1"/>
  <c r="CT457" i="1" s="1"/>
  <c r="S457" i="1" s="1"/>
  <c r="AG457" i="1"/>
  <c r="CU457" i="1" s="1"/>
  <c r="AH457" i="1"/>
  <c r="AI457" i="1"/>
  <c r="CW457" i="1" s="1"/>
  <c r="V457" i="1" s="1"/>
  <c r="AJ457" i="1"/>
  <c r="CQ457" i="1"/>
  <c r="P457" i="1" s="1"/>
  <c r="CP457" i="1" s="1"/>
  <c r="O457" i="1" s="1"/>
  <c r="CS457" i="1"/>
  <c r="R457" i="1" s="1"/>
  <c r="CV457" i="1"/>
  <c r="CX457" i="1"/>
  <c r="W457" i="1" s="1"/>
  <c r="FR457" i="1"/>
  <c r="GL457" i="1"/>
  <c r="GO457" i="1"/>
  <c r="GP457" i="1"/>
  <c r="GV457" i="1"/>
  <c r="HC457" i="1" s="1"/>
  <c r="GX457" i="1" s="1"/>
  <c r="I458" i="1"/>
  <c r="S458" i="1" s="1"/>
  <c r="R458" i="1"/>
  <c r="AC458" i="1"/>
  <c r="AD458" i="1"/>
  <c r="AE458" i="1"/>
  <c r="CS458" i="1" s="1"/>
  <c r="AF458" i="1"/>
  <c r="CT458" i="1" s="1"/>
  <c r="AG458" i="1"/>
  <c r="AH458" i="1"/>
  <c r="CV458" i="1" s="1"/>
  <c r="AI458" i="1"/>
  <c r="AJ458" i="1"/>
  <c r="CX458" i="1" s="1"/>
  <c r="W458" i="1" s="1"/>
  <c r="CQ458" i="1"/>
  <c r="P458" i="1" s="1"/>
  <c r="CU458" i="1"/>
  <c r="T458" i="1" s="1"/>
  <c r="CW458" i="1"/>
  <c r="V458" i="1" s="1"/>
  <c r="FR458" i="1"/>
  <c r="GL458" i="1"/>
  <c r="GO458" i="1"/>
  <c r="GP458" i="1"/>
  <c r="GV458" i="1"/>
  <c r="HC458" i="1" s="1"/>
  <c r="GX458" i="1" s="1"/>
  <c r="AC459" i="1"/>
  <c r="CQ459" i="1" s="1"/>
  <c r="AE459" i="1"/>
  <c r="CS459" i="1" s="1"/>
  <c r="AF459" i="1"/>
  <c r="AG459" i="1"/>
  <c r="CU459" i="1" s="1"/>
  <c r="AH459" i="1"/>
  <c r="AI459" i="1"/>
  <c r="AJ459" i="1"/>
  <c r="CX459" i="1" s="1"/>
  <c r="CT459" i="1"/>
  <c r="CV459" i="1"/>
  <c r="CW459" i="1"/>
  <c r="FR459" i="1"/>
  <c r="GL459" i="1"/>
  <c r="GO459" i="1"/>
  <c r="GP459" i="1"/>
  <c r="GV459" i="1"/>
  <c r="HC459" i="1" s="1"/>
  <c r="I460" i="1"/>
  <c r="Q460" i="1"/>
  <c r="AC460" i="1"/>
  <c r="AB460" i="1" s="1"/>
  <c r="AD460" i="1"/>
  <c r="CR460" i="1" s="1"/>
  <c r="AE460" i="1"/>
  <c r="AF460" i="1"/>
  <c r="CT460" i="1" s="1"/>
  <c r="S460" i="1" s="1"/>
  <c r="AG460" i="1"/>
  <c r="AH460" i="1"/>
  <c r="CV460" i="1" s="1"/>
  <c r="U460" i="1" s="1"/>
  <c r="AI460" i="1"/>
  <c r="AJ460" i="1"/>
  <c r="CS460" i="1"/>
  <c r="R460" i="1" s="1"/>
  <c r="CU460" i="1"/>
  <c r="T460" i="1" s="1"/>
  <c r="CW460" i="1"/>
  <c r="V460" i="1" s="1"/>
  <c r="CX460" i="1"/>
  <c r="W460" i="1" s="1"/>
  <c r="FR460" i="1"/>
  <c r="GL460" i="1"/>
  <c r="GO460" i="1"/>
  <c r="GP460" i="1"/>
  <c r="GV460" i="1"/>
  <c r="HC460" i="1" s="1"/>
  <c r="GX460" i="1" s="1"/>
  <c r="AC461" i="1"/>
  <c r="CQ461" i="1" s="1"/>
  <c r="AE461" i="1"/>
  <c r="AF461" i="1"/>
  <c r="AG461" i="1"/>
  <c r="CU461" i="1" s="1"/>
  <c r="AH461" i="1"/>
  <c r="AI461" i="1"/>
  <c r="AJ461" i="1"/>
  <c r="CX461" i="1" s="1"/>
  <c r="CT461" i="1"/>
  <c r="CV461" i="1"/>
  <c r="CW461" i="1"/>
  <c r="FR461" i="1"/>
  <c r="GL461" i="1"/>
  <c r="GO461" i="1"/>
  <c r="GP461" i="1"/>
  <c r="GV461" i="1"/>
  <c r="HC461" i="1"/>
  <c r="I462" i="1"/>
  <c r="Q462" i="1"/>
  <c r="AC462" i="1"/>
  <c r="AD462" i="1"/>
  <c r="CR462" i="1" s="1"/>
  <c r="AE462" i="1"/>
  <c r="AF462" i="1"/>
  <c r="CT462" i="1" s="1"/>
  <c r="S462" i="1" s="1"/>
  <c r="AG462" i="1"/>
  <c r="AH462" i="1"/>
  <c r="CV462" i="1" s="1"/>
  <c r="U462" i="1" s="1"/>
  <c r="AI462" i="1"/>
  <c r="CW462" i="1" s="1"/>
  <c r="V462" i="1" s="1"/>
  <c r="AJ462" i="1"/>
  <c r="CX462" i="1" s="1"/>
  <c r="W462" i="1" s="1"/>
  <c r="CQ462" i="1"/>
  <c r="P462" i="1" s="1"/>
  <c r="CS462" i="1"/>
  <c r="R462" i="1" s="1"/>
  <c r="CU462" i="1"/>
  <c r="T462" i="1" s="1"/>
  <c r="FR462" i="1"/>
  <c r="GL462" i="1"/>
  <c r="GO462" i="1"/>
  <c r="GP462" i="1"/>
  <c r="GV462" i="1"/>
  <c r="HC462" i="1"/>
  <c r="GX462" i="1" s="1"/>
  <c r="I463" i="1"/>
  <c r="AC463" i="1"/>
  <c r="AE463" i="1"/>
  <c r="AD463" i="1" s="1"/>
  <c r="AF463" i="1"/>
  <c r="AG463" i="1"/>
  <c r="AH463" i="1"/>
  <c r="AI463" i="1"/>
  <c r="CW463" i="1" s="1"/>
  <c r="V463" i="1" s="1"/>
  <c r="AJ463" i="1"/>
  <c r="CR463" i="1"/>
  <c r="Q463" i="1" s="1"/>
  <c r="CS463" i="1"/>
  <c r="CT463" i="1"/>
  <c r="S463" i="1" s="1"/>
  <c r="CU463" i="1"/>
  <c r="CV463" i="1"/>
  <c r="U463" i="1" s="1"/>
  <c r="CX463" i="1"/>
  <c r="W463" i="1" s="1"/>
  <c r="FR463" i="1"/>
  <c r="FQ485" i="1" s="1"/>
  <c r="GL463" i="1"/>
  <c r="GO463" i="1"/>
  <c r="GP463" i="1"/>
  <c r="GV463" i="1"/>
  <c r="HC463" i="1"/>
  <c r="GX463" i="1" s="1"/>
  <c r="I464" i="1"/>
  <c r="T464" i="1"/>
  <c r="W464" i="1"/>
  <c r="AC464" i="1"/>
  <c r="AE464" i="1"/>
  <c r="AD464" i="1" s="1"/>
  <c r="AF464" i="1"/>
  <c r="AG464" i="1"/>
  <c r="AH464" i="1"/>
  <c r="CV464" i="1" s="1"/>
  <c r="U464" i="1" s="1"/>
  <c r="AI464" i="1"/>
  <c r="AJ464" i="1"/>
  <c r="CX464" i="1" s="1"/>
  <c r="CQ464" i="1"/>
  <c r="P464" i="1" s="1"/>
  <c r="CS464" i="1"/>
  <c r="R464" i="1" s="1"/>
  <c r="CT464" i="1"/>
  <c r="S464" i="1" s="1"/>
  <c r="CY464" i="1" s="1"/>
  <c r="X464" i="1" s="1"/>
  <c r="CU464" i="1"/>
  <c r="CW464" i="1"/>
  <c r="V464" i="1" s="1"/>
  <c r="FR464" i="1"/>
  <c r="GL464" i="1"/>
  <c r="GO464" i="1"/>
  <c r="GP464" i="1"/>
  <c r="GV464" i="1"/>
  <c r="HC464" i="1" s="1"/>
  <c r="GX464" i="1" s="1"/>
  <c r="I465" i="1"/>
  <c r="V465" i="1" s="1"/>
  <c r="U465" i="1"/>
  <c r="AC465" i="1"/>
  <c r="AE465" i="1"/>
  <c r="AD465" i="1" s="1"/>
  <c r="CR465" i="1" s="1"/>
  <c r="Q465" i="1" s="1"/>
  <c r="AF465" i="1"/>
  <c r="AG465" i="1"/>
  <c r="CU465" i="1" s="1"/>
  <c r="T465" i="1" s="1"/>
  <c r="AH465" i="1"/>
  <c r="AI465" i="1"/>
  <c r="CW465" i="1" s="1"/>
  <c r="AJ465" i="1"/>
  <c r="CQ465" i="1"/>
  <c r="CT465" i="1"/>
  <c r="S465" i="1" s="1"/>
  <c r="CV465" i="1"/>
  <c r="CX465" i="1"/>
  <c r="W465" i="1" s="1"/>
  <c r="FR465" i="1"/>
  <c r="GL465" i="1"/>
  <c r="GO465" i="1"/>
  <c r="GP465" i="1"/>
  <c r="GV465" i="1"/>
  <c r="HC465" i="1" s="1"/>
  <c r="GX465" i="1" s="1"/>
  <c r="C466" i="1"/>
  <c r="D466" i="1"/>
  <c r="I466" i="1"/>
  <c r="K466" i="1"/>
  <c r="S466" i="1"/>
  <c r="AC466" i="1"/>
  <c r="CQ466" i="1" s="1"/>
  <c r="P466" i="1" s="1"/>
  <c r="AE466" i="1"/>
  <c r="AF466" i="1"/>
  <c r="AG466" i="1"/>
  <c r="CU466" i="1" s="1"/>
  <c r="T466" i="1" s="1"/>
  <c r="AH466" i="1"/>
  <c r="AI466" i="1"/>
  <c r="CW466" i="1" s="1"/>
  <c r="V466" i="1" s="1"/>
  <c r="AJ466" i="1"/>
  <c r="CT466" i="1"/>
  <c r="CV466" i="1"/>
  <c r="U466" i="1" s="1"/>
  <c r="CX466" i="1"/>
  <c r="W466" i="1" s="1"/>
  <c r="FR466" i="1"/>
  <c r="GL466" i="1"/>
  <c r="GO466" i="1"/>
  <c r="GP466" i="1"/>
  <c r="GV466" i="1"/>
  <c r="GX466" i="1"/>
  <c r="HC466" i="1"/>
  <c r="C467" i="1"/>
  <c r="D467" i="1"/>
  <c r="I467" i="1"/>
  <c r="K467" i="1"/>
  <c r="U467" i="1"/>
  <c r="AC467" i="1"/>
  <c r="AD467" i="1"/>
  <c r="CR467" i="1" s="1"/>
  <c r="Q467" i="1" s="1"/>
  <c r="AE467" i="1"/>
  <c r="CS467" i="1" s="1"/>
  <c r="R467" i="1" s="1"/>
  <c r="AF467" i="1"/>
  <c r="AG467" i="1"/>
  <c r="CU467" i="1" s="1"/>
  <c r="T467" i="1" s="1"/>
  <c r="AH467" i="1"/>
  <c r="AI467" i="1"/>
  <c r="CW467" i="1" s="1"/>
  <c r="V467" i="1" s="1"/>
  <c r="AJ467" i="1"/>
  <c r="CQ467" i="1"/>
  <c r="P467" i="1" s="1"/>
  <c r="CT467" i="1"/>
  <c r="S467" i="1" s="1"/>
  <c r="CV467" i="1"/>
  <c r="CX467" i="1"/>
  <c r="W467" i="1" s="1"/>
  <c r="FR467" i="1"/>
  <c r="GL467" i="1"/>
  <c r="GO467" i="1"/>
  <c r="GP467" i="1"/>
  <c r="GV467" i="1"/>
  <c r="HC467" i="1" s="1"/>
  <c r="GX467" i="1" s="1"/>
  <c r="I468" i="1"/>
  <c r="AB468" i="1"/>
  <c r="AC468" i="1"/>
  <c r="CQ468" i="1" s="1"/>
  <c r="AE468" i="1"/>
  <c r="AD468" i="1" s="1"/>
  <c r="CR468" i="1" s="1"/>
  <c r="AF468" i="1"/>
  <c r="CT468" i="1" s="1"/>
  <c r="AG468" i="1"/>
  <c r="AH468" i="1"/>
  <c r="CV468" i="1" s="1"/>
  <c r="AI468" i="1"/>
  <c r="AJ468" i="1"/>
  <c r="CX468" i="1" s="1"/>
  <c r="W468" i="1" s="1"/>
  <c r="CU468" i="1"/>
  <c r="CW468" i="1"/>
  <c r="FR468" i="1"/>
  <c r="GL468" i="1"/>
  <c r="GO468" i="1"/>
  <c r="GP468" i="1"/>
  <c r="GV468" i="1"/>
  <c r="HC468" i="1"/>
  <c r="AC469" i="1"/>
  <c r="AE469" i="1"/>
  <c r="AD469" i="1" s="1"/>
  <c r="CR469" i="1" s="1"/>
  <c r="AF469" i="1"/>
  <c r="CT469" i="1" s="1"/>
  <c r="AG469" i="1"/>
  <c r="AH469" i="1"/>
  <c r="CV469" i="1" s="1"/>
  <c r="AI469" i="1"/>
  <c r="CW469" i="1" s="1"/>
  <c r="AJ469" i="1"/>
  <c r="CS469" i="1"/>
  <c r="CU469" i="1"/>
  <c r="CX469" i="1"/>
  <c r="FR469" i="1"/>
  <c r="GL469" i="1"/>
  <c r="GO469" i="1"/>
  <c r="GP469" i="1"/>
  <c r="GV469" i="1"/>
  <c r="HC469" i="1"/>
  <c r="C470" i="1"/>
  <c r="D470" i="1"/>
  <c r="I470" i="1"/>
  <c r="K470" i="1"/>
  <c r="AC470" i="1"/>
  <c r="AD470" i="1"/>
  <c r="AE470" i="1"/>
  <c r="CS470" i="1" s="1"/>
  <c r="R470" i="1" s="1"/>
  <c r="AF470" i="1"/>
  <c r="AG470" i="1"/>
  <c r="CU470" i="1" s="1"/>
  <c r="T470" i="1" s="1"/>
  <c r="AH470" i="1"/>
  <c r="AI470" i="1"/>
  <c r="AJ470" i="1"/>
  <c r="CX470" i="1" s="1"/>
  <c r="W470" i="1" s="1"/>
  <c r="CQ470" i="1"/>
  <c r="P470" i="1" s="1"/>
  <c r="CT470" i="1"/>
  <c r="S470" i="1" s="1"/>
  <c r="CZ470" i="1" s="1"/>
  <c r="Y470" i="1" s="1"/>
  <c r="CV470" i="1"/>
  <c r="U470" i="1" s="1"/>
  <c r="CW470" i="1"/>
  <c r="V470" i="1" s="1"/>
  <c r="CY470" i="1"/>
  <c r="X470" i="1" s="1"/>
  <c r="FR470" i="1"/>
  <c r="GL470" i="1"/>
  <c r="GO470" i="1"/>
  <c r="GP470" i="1"/>
  <c r="GV470" i="1"/>
  <c r="HC470" i="1" s="1"/>
  <c r="GX470" i="1" s="1"/>
  <c r="C471" i="1"/>
  <c r="D471" i="1"/>
  <c r="I471" i="1"/>
  <c r="K471" i="1"/>
  <c r="AC471" i="1"/>
  <c r="AE471" i="1"/>
  <c r="AD471" i="1" s="1"/>
  <c r="CR471" i="1" s="1"/>
  <c r="Q471" i="1" s="1"/>
  <c r="AF471" i="1"/>
  <c r="CT471" i="1" s="1"/>
  <c r="S471" i="1" s="1"/>
  <c r="AG471" i="1"/>
  <c r="AH471" i="1"/>
  <c r="CV471" i="1" s="1"/>
  <c r="U471" i="1" s="1"/>
  <c r="AI471" i="1"/>
  <c r="CW471" i="1" s="1"/>
  <c r="V471" i="1" s="1"/>
  <c r="AJ471" i="1"/>
  <c r="CS471" i="1"/>
  <c r="R471" i="1" s="1"/>
  <c r="CU471" i="1"/>
  <c r="T471" i="1" s="1"/>
  <c r="CX471" i="1"/>
  <c r="W471" i="1" s="1"/>
  <c r="FR471" i="1"/>
  <c r="GL471" i="1"/>
  <c r="GO471" i="1"/>
  <c r="GP471" i="1"/>
  <c r="GV471" i="1"/>
  <c r="HC471" i="1"/>
  <c r="GX471" i="1" s="1"/>
  <c r="I472" i="1"/>
  <c r="W472" i="1"/>
  <c r="AC472" i="1"/>
  <c r="AE472" i="1"/>
  <c r="AD472" i="1" s="1"/>
  <c r="AF472" i="1"/>
  <c r="AG472" i="1"/>
  <c r="CU472" i="1" s="1"/>
  <c r="T472" i="1" s="1"/>
  <c r="AH472" i="1"/>
  <c r="CV472" i="1" s="1"/>
  <c r="U472" i="1" s="1"/>
  <c r="AI472" i="1"/>
  <c r="AJ472" i="1"/>
  <c r="CX472" i="1" s="1"/>
  <c r="CQ472" i="1"/>
  <c r="P472" i="1" s="1"/>
  <c r="CT472" i="1"/>
  <c r="S472" i="1" s="1"/>
  <c r="CW472" i="1"/>
  <c r="V472" i="1" s="1"/>
  <c r="FR472" i="1"/>
  <c r="GL472" i="1"/>
  <c r="GO472" i="1"/>
  <c r="GP472" i="1"/>
  <c r="GV472" i="1"/>
  <c r="HC472" i="1" s="1"/>
  <c r="GX472" i="1" s="1"/>
  <c r="I473" i="1"/>
  <c r="V473" i="1"/>
  <c r="AC473" i="1"/>
  <c r="AB473" i="1" s="1"/>
  <c r="AD473" i="1"/>
  <c r="CR473" i="1" s="1"/>
  <c r="Q473" i="1" s="1"/>
  <c r="AE473" i="1"/>
  <c r="AF473" i="1"/>
  <c r="CT473" i="1" s="1"/>
  <c r="AG473" i="1"/>
  <c r="CU473" i="1" s="1"/>
  <c r="T473" i="1" s="1"/>
  <c r="AH473" i="1"/>
  <c r="AI473" i="1"/>
  <c r="CW473" i="1" s="1"/>
  <c r="AJ473" i="1"/>
  <c r="CQ473" i="1"/>
  <c r="CS473" i="1"/>
  <c r="R473" i="1" s="1"/>
  <c r="CV473" i="1"/>
  <c r="U473" i="1" s="1"/>
  <c r="CX473" i="1"/>
  <c r="FR473" i="1"/>
  <c r="GL473" i="1"/>
  <c r="GO473" i="1"/>
  <c r="GP473" i="1"/>
  <c r="GV473" i="1"/>
  <c r="HC473" i="1"/>
  <c r="GX473" i="1" s="1"/>
  <c r="I474" i="1"/>
  <c r="AC474" i="1"/>
  <c r="HG474" i="1" s="1"/>
  <c r="AE474" i="1"/>
  <c r="AF474" i="1"/>
  <c r="CT474" i="1" s="1"/>
  <c r="S474" i="1" s="1"/>
  <c r="AG474" i="1"/>
  <c r="AH474" i="1"/>
  <c r="CV474" i="1" s="1"/>
  <c r="U474" i="1" s="1"/>
  <c r="AI474" i="1"/>
  <c r="AJ474" i="1"/>
  <c r="CU474" i="1"/>
  <c r="T474" i="1" s="1"/>
  <c r="CW474" i="1"/>
  <c r="V474" i="1" s="1"/>
  <c r="CX474" i="1"/>
  <c r="W474" i="1" s="1"/>
  <c r="FR474" i="1"/>
  <c r="GL474" i="1"/>
  <c r="GO474" i="1"/>
  <c r="GP474" i="1"/>
  <c r="GV474" i="1"/>
  <c r="GX474" i="1"/>
  <c r="HC474" i="1"/>
  <c r="I475" i="1"/>
  <c r="AC475" i="1"/>
  <c r="AD475" i="1"/>
  <c r="CR475" i="1" s="1"/>
  <c r="Q475" i="1" s="1"/>
  <c r="AE475" i="1"/>
  <c r="AF475" i="1"/>
  <c r="CT475" i="1" s="1"/>
  <c r="S475" i="1" s="1"/>
  <c r="AG475" i="1"/>
  <c r="AH475" i="1"/>
  <c r="AI475" i="1"/>
  <c r="CW475" i="1" s="1"/>
  <c r="V475" i="1" s="1"/>
  <c r="AJ475" i="1"/>
  <c r="CS475" i="1"/>
  <c r="R475" i="1" s="1"/>
  <c r="CU475" i="1"/>
  <c r="T475" i="1" s="1"/>
  <c r="CV475" i="1"/>
  <c r="U475" i="1" s="1"/>
  <c r="CX475" i="1"/>
  <c r="W475" i="1" s="1"/>
  <c r="FR475" i="1"/>
  <c r="GL475" i="1"/>
  <c r="GO475" i="1"/>
  <c r="GP475" i="1"/>
  <c r="FV485" i="1" s="1"/>
  <c r="GV475" i="1"/>
  <c r="HC475" i="1"/>
  <c r="GX475" i="1" s="1"/>
  <c r="C476" i="1"/>
  <c r="D476" i="1"/>
  <c r="AC476" i="1"/>
  <c r="AE476" i="1"/>
  <c r="AD476" i="1" s="1"/>
  <c r="CR476" i="1" s="1"/>
  <c r="Q476" i="1" s="1"/>
  <c r="AF476" i="1"/>
  <c r="CT476" i="1" s="1"/>
  <c r="S476" i="1" s="1"/>
  <c r="AG476" i="1"/>
  <c r="AH476" i="1"/>
  <c r="CV476" i="1" s="1"/>
  <c r="U476" i="1" s="1"/>
  <c r="AI476" i="1"/>
  <c r="CW476" i="1" s="1"/>
  <c r="V476" i="1" s="1"/>
  <c r="AJ476" i="1"/>
  <c r="CS476" i="1"/>
  <c r="R476" i="1" s="1"/>
  <c r="CU476" i="1"/>
  <c r="T476" i="1" s="1"/>
  <c r="CX476" i="1"/>
  <c r="W476" i="1" s="1"/>
  <c r="FR476" i="1"/>
  <c r="GL476" i="1"/>
  <c r="GO476" i="1"/>
  <c r="GP476" i="1"/>
  <c r="GV476" i="1"/>
  <c r="HC476" i="1"/>
  <c r="GX476" i="1" s="1"/>
  <c r="C477" i="1"/>
  <c r="D477" i="1"/>
  <c r="AC477" i="1"/>
  <c r="AD477" i="1"/>
  <c r="CR477" i="1" s="1"/>
  <c r="Q477" i="1" s="1"/>
  <c r="AE477" i="1"/>
  <c r="AF477" i="1"/>
  <c r="CT477" i="1" s="1"/>
  <c r="S477" i="1" s="1"/>
  <c r="AG477" i="1"/>
  <c r="CU477" i="1" s="1"/>
  <c r="T477" i="1" s="1"/>
  <c r="AH477" i="1"/>
  <c r="AI477" i="1"/>
  <c r="CW477" i="1" s="1"/>
  <c r="V477" i="1" s="1"/>
  <c r="AJ477" i="1"/>
  <c r="CQ477" i="1"/>
  <c r="P477" i="1" s="1"/>
  <c r="CS477" i="1"/>
  <c r="R477" i="1" s="1"/>
  <c r="CV477" i="1"/>
  <c r="U477" i="1" s="1"/>
  <c r="CX477" i="1"/>
  <c r="W477" i="1" s="1"/>
  <c r="FR477" i="1"/>
  <c r="GL477" i="1"/>
  <c r="GO477" i="1"/>
  <c r="GP477" i="1"/>
  <c r="GV477" i="1"/>
  <c r="HC477" i="1"/>
  <c r="GX477" i="1" s="1"/>
  <c r="I478" i="1"/>
  <c r="U478" i="1"/>
  <c r="V478" i="1"/>
  <c r="AC478" i="1"/>
  <c r="AE478" i="1"/>
  <c r="AF478" i="1"/>
  <c r="CT478" i="1" s="1"/>
  <c r="S478" i="1" s="1"/>
  <c r="AG478" i="1"/>
  <c r="AH478" i="1"/>
  <c r="CV478" i="1" s="1"/>
  <c r="AI478" i="1"/>
  <c r="AJ478" i="1"/>
  <c r="CU478" i="1"/>
  <c r="T478" i="1" s="1"/>
  <c r="CW478" i="1"/>
  <c r="CX478" i="1"/>
  <c r="W478" i="1" s="1"/>
  <c r="FR478" i="1"/>
  <c r="GL478" i="1"/>
  <c r="GO478" i="1"/>
  <c r="GP478" i="1"/>
  <c r="GV478" i="1"/>
  <c r="GX478" i="1"/>
  <c r="HC478" i="1"/>
  <c r="I479" i="1"/>
  <c r="T479" i="1"/>
  <c r="U479" i="1"/>
  <c r="AC479" i="1"/>
  <c r="AD479" i="1"/>
  <c r="AE479" i="1"/>
  <c r="CS479" i="1" s="1"/>
  <c r="R479" i="1" s="1"/>
  <c r="AF479" i="1"/>
  <c r="AG479" i="1"/>
  <c r="CU479" i="1" s="1"/>
  <c r="AH479" i="1"/>
  <c r="AI479" i="1"/>
  <c r="AJ479" i="1"/>
  <c r="CX479" i="1" s="1"/>
  <c r="W479" i="1" s="1"/>
  <c r="CQ479" i="1"/>
  <c r="P479" i="1" s="1"/>
  <c r="CT479" i="1"/>
  <c r="S479" i="1" s="1"/>
  <c r="CV479" i="1"/>
  <c r="CW479" i="1"/>
  <c r="V479" i="1" s="1"/>
  <c r="FR479" i="1"/>
  <c r="GL479" i="1"/>
  <c r="GO479" i="1"/>
  <c r="GP479" i="1"/>
  <c r="GV479" i="1"/>
  <c r="HC479" i="1" s="1"/>
  <c r="GX479" i="1" s="1"/>
  <c r="C480" i="1"/>
  <c r="D480" i="1"/>
  <c r="S480" i="1"/>
  <c r="AC480" i="1"/>
  <c r="CQ480" i="1" s="1"/>
  <c r="P480" i="1" s="1"/>
  <c r="AE480" i="1"/>
  <c r="AD480" i="1" s="1"/>
  <c r="CR480" i="1" s="1"/>
  <c r="Q480" i="1" s="1"/>
  <c r="AF480" i="1"/>
  <c r="AG480" i="1"/>
  <c r="AH480" i="1"/>
  <c r="CV480" i="1" s="1"/>
  <c r="U480" i="1" s="1"/>
  <c r="AI480" i="1"/>
  <c r="AJ480" i="1"/>
  <c r="CX480" i="1" s="1"/>
  <c r="W480" i="1" s="1"/>
  <c r="CT480" i="1"/>
  <c r="CU480" i="1"/>
  <c r="T480" i="1" s="1"/>
  <c r="CW480" i="1"/>
  <c r="V480" i="1" s="1"/>
  <c r="FR480" i="1"/>
  <c r="GL480" i="1"/>
  <c r="GO480" i="1"/>
  <c r="CC485" i="1" s="1"/>
  <c r="GP480" i="1"/>
  <c r="GV480" i="1"/>
  <c r="GX480" i="1"/>
  <c r="HC480" i="1"/>
  <c r="C481" i="1"/>
  <c r="D481" i="1"/>
  <c r="AC481" i="1"/>
  <c r="AE481" i="1"/>
  <c r="AD481" i="1" s="1"/>
  <c r="CR481" i="1" s="1"/>
  <c r="Q481" i="1" s="1"/>
  <c r="AF481" i="1"/>
  <c r="CT481" i="1" s="1"/>
  <c r="S481" i="1" s="1"/>
  <c r="AG481" i="1"/>
  <c r="AH481" i="1"/>
  <c r="CV481" i="1" s="1"/>
  <c r="U481" i="1" s="1"/>
  <c r="AI481" i="1"/>
  <c r="CW481" i="1" s="1"/>
  <c r="V481" i="1" s="1"/>
  <c r="AJ481" i="1"/>
  <c r="CS481" i="1"/>
  <c r="R481" i="1" s="1"/>
  <c r="CU481" i="1"/>
  <c r="T481" i="1" s="1"/>
  <c r="CX481" i="1"/>
  <c r="W481" i="1" s="1"/>
  <c r="FR481" i="1"/>
  <c r="GL481" i="1"/>
  <c r="GO481" i="1"/>
  <c r="GP481" i="1"/>
  <c r="GV481" i="1"/>
  <c r="HC481" i="1"/>
  <c r="GX481" i="1" s="1"/>
  <c r="I482" i="1"/>
  <c r="P482" i="1"/>
  <c r="W482" i="1"/>
  <c r="AC482" i="1"/>
  <c r="AE482" i="1"/>
  <c r="AD482" i="1" s="1"/>
  <c r="AF482" i="1"/>
  <c r="AG482" i="1"/>
  <c r="CU482" i="1" s="1"/>
  <c r="T482" i="1" s="1"/>
  <c r="AH482" i="1"/>
  <c r="CV482" i="1" s="1"/>
  <c r="U482" i="1" s="1"/>
  <c r="AI482" i="1"/>
  <c r="AJ482" i="1"/>
  <c r="CX482" i="1" s="1"/>
  <c r="CQ482" i="1"/>
  <c r="CT482" i="1"/>
  <c r="S482" i="1" s="1"/>
  <c r="CW482" i="1"/>
  <c r="V482" i="1" s="1"/>
  <c r="FR482" i="1"/>
  <c r="GL482" i="1"/>
  <c r="GO482" i="1"/>
  <c r="GP482" i="1"/>
  <c r="GV482" i="1"/>
  <c r="HC482" i="1" s="1"/>
  <c r="GX482" i="1" s="1"/>
  <c r="I483" i="1"/>
  <c r="W483" i="1" s="1"/>
  <c r="AC483" i="1"/>
  <c r="AB483" i="1" s="1"/>
  <c r="AD483" i="1"/>
  <c r="CR483" i="1" s="1"/>
  <c r="AE483" i="1"/>
  <c r="AF483" i="1"/>
  <c r="CT483" i="1" s="1"/>
  <c r="AG483" i="1"/>
  <c r="CU483" i="1" s="1"/>
  <c r="AH483" i="1"/>
  <c r="AI483" i="1"/>
  <c r="CW483" i="1" s="1"/>
  <c r="V483" i="1" s="1"/>
  <c r="AJ483" i="1"/>
  <c r="CQ483" i="1"/>
  <c r="P483" i="1" s="1"/>
  <c r="CS483" i="1"/>
  <c r="R483" i="1" s="1"/>
  <c r="CV483" i="1"/>
  <c r="CX483" i="1"/>
  <c r="FR483" i="1"/>
  <c r="GL483" i="1"/>
  <c r="GO483" i="1"/>
  <c r="GP483" i="1"/>
  <c r="GV483" i="1"/>
  <c r="HC483" i="1"/>
  <c r="GX483" i="1" s="1"/>
  <c r="B485" i="1"/>
  <c r="B414" i="1" s="1"/>
  <c r="C485" i="1"/>
  <c r="C414" i="1" s="1"/>
  <c r="D485" i="1"/>
  <c r="D414" i="1" s="1"/>
  <c r="F485" i="1"/>
  <c r="F414" i="1" s="1"/>
  <c r="G485" i="1"/>
  <c r="G414" i="1" s="1"/>
  <c r="BX485" i="1"/>
  <c r="BX414" i="1" s="1"/>
  <c r="CK485" i="1"/>
  <c r="CK414" i="1" s="1"/>
  <c r="CL485" i="1"/>
  <c r="CL414" i="1" s="1"/>
  <c r="CM485" i="1"/>
  <c r="BD485" i="1" s="1"/>
  <c r="BD414" i="1" s="1"/>
  <c r="FP485" i="1"/>
  <c r="FP414" i="1" s="1"/>
  <c r="FR485" i="1"/>
  <c r="FR414" i="1" s="1"/>
  <c r="FY485" i="1"/>
  <c r="FY414" i="1" s="1"/>
  <c r="GC485" i="1"/>
  <c r="GC414" i="1" s="1"/>
  <c r="GD485" i="1"/>
  <c r="GD414" i="1" s="1"/>
  <c r="GE485" i="1"/>
  <c r="EV485" i="1" s="1"/>
  <c r="D515" i="1"/>
  <c r="E517" i="1"/>
  <c r="F517" i="1"/>
  <c r="Z517" i="1"/>
  <c r="AA517" i="1"/>
  <c r="AM517" i="1"/>
  <c r="AN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CN517" i="1"/>
  <c r="CO517" i="1"/>
  <c r="CP517" i="1"/>
  <c r="CQ517" i="1"/>
  <c r="CR517" i="1"/>
  <c r="CS517" i="1"/>
  <c r="CT517" i="1"/>
  <c r="CU517" i="1"/>
  <c r="CV517" i="1"/>
  <c r="CW517" i="1"/>
  <c r="CX517" i="1"/>
  <c r="CY517" i="1"/>
  <c r="CZ517" i="1"/>
  <c r="DA517" i="1"/>
  <c r="DB517" i="1"/>
  <c r="DC517" i="1"/>
  <c r="DD517" i="1"/>
  <c r="DE517" i="1"/>
  <c r="DF517" i="1"/>
  <c r="DR517" i="1"/>
  <c r="DS517" i="1"/>
  <c r="EE517" i="1"/>
  <c r="EF517" i="1"/>
  <c r="EW517" i="1"/>
  <c r="EX517" i="1"/>
  <c r="EY517" i="1"/>
  <c r="EZ517" i="1"/>
  <c r="FA517" i="1"/>
  <c r="FB517" i="1"/>
  <c r="FC517" i="1"/>
  <c r="FD517" i="1"/>
  <c r="FE517" i="1"/>
  <c r="FF517" i="1"/>
  <c r="FG517" i="1"/>
  <c r="FH517" i="1"/>
  <c r="FI517" i="1"/>
  <c r="FJ517" i="1"/>
  <c r="FK517" i="1"/>
  <c r="FL517" i="1"/>
  <c r="FM517" i="1"/>
  <c r="FN517" i="1"/>
  <c r="FO517" i="1"/>
  <c r="GF517" i="1"/>
  <c r="GG517" i="1"/>
  <c r="GH517" i="1"/>
  <c r="GI517" i="1"/>
  <c r="GJ517" i="1"/>
  <c r="GK517" i="1"/>
  <c r="GL517" i="1"/>
  <c r="GM517" i="1"/>
  <c r="GN517" i="1"/>
  <c r="GO517" i="1"/>
  <c r="GP517" i="1"/>
  <c r="GQ517" i="1"/>
  <c r="GR517" i="1"/>
  <c r="GS517" i="1"/>
  <c r="GT517" i="1"/>
  <c r="GU517" i="1"/>
  <c r="GV517" i="1"/>
  <c r="GW517" i="1"/>
  <c r="GX517" i="1"/>
  <c r="C519" i="1"/>
  <c r="D519" i="1"/>
  <c r="I519" i="1"/>
  <c r="S519" i="1" s="1"/>
  <c r="CZ519" i="1" s="1"/>
  <c r="Y519" i="1" s="1"/>
  <c r="K519" i="1"/>
  <c r="T519" i="1"/>
  <c r="AC519" i="1"/>
  <c r="AD519" i="1"/>
  <c r="AE519" i="1"/>
  <c r="CS519" i="1" s="1"/>
  <c r="R519" i="1" s="1"/>
  <c r="AF519" i="1"/>
  <c r="AG519" i="1"/>
  <c r="CU519" i="1" s="1"/>
  <c r="AH519" i="1"/>
  <c r="AI519" i="1"/>
  <c r="CW519" i="1" s="1"/>
  <c r="V519" i="1" s="1"/>
  <c r="AJ519" i="1"/>
  <c r="CX519" i="1" s="1"/>
  <c r="W519" i="1" s="1"/>
  <c r="CQ519" i="1"/>
  <c r="P519" i="1" s="1"/>
  <c r="CT519" i="1"/>
  <c r="CV519" i="1"/>
  <c r="U519" i="1" s="1"/>
  <c r="CY519" i="1"/>
  <c r="X519" i="1" s="1"/>
  <c r="FR519" i="1"/>
  <c r="GL519" i="1"/>
  <c r="GO519" i="1"/>
  <c r="GP519" i="1"/>
  <c r="GV519" i="1"/>
  <c r="HC519" i="1" s="1"/>
  <c r="GX519" i="1" s="1"/>
  <c r="C520" i="1"/>
  <c r="D520" i="1"/>
  <c r="I520" i="1"/>
  <c r="K520" i="1"/>
  <c r="AC520" i="1"/>
  <c r="AE520" i="1"/>
  <c r="AF520" i="1"/>
  <c r="CT520" i="1" s="1"/>
  <c r="S520" i="1" s="1"/>
  <c r="AG520" i="1"/>
  <c r="AH520" i="1"/>
  <c r="CV520" i="1" s="1"/>
  <c r="U520" i="1" s="1"/>
  <c r="AI520" i="1"/>
  <c r="CW520" i="1" s="1"/>
  <c r="V520" i="1" s="1"/>
  <c r="AJ520" i="1"/>
  <c r="CU520" i="1"/>
  <c r="T520" i="1" s="1"/>
  <c r="CX520" i="1"/>
  <c r="FR520" i="1"/>
  <c r="GL520" i="1"/>
  <c r="GO520" i="1"/>
  <c r="GP520" i="1"/>
  <c r="GV520" i="1"/>
  <c r="HC520" i="1"/>
  <c r="AC521" i="1"/>
  <c r="AD521" i="1"/>
  <c r="AE521" i="1"/>
  <c r="CS521" i="1" s="1"/>
  <c r="AF521" i="1"/>
  <c r="AG521" i="1"/>
  <c r="CU521" i="1" s="1"/>
  <c r="AH521" i="1"/>
  <c r="CV521" i="1" s="1"/>
  <c r="AI521" i="1"/>
  <c r="AJ521" i="1"/>
  <c r="CX521" i="1" s="1"/>
  <c r="CQ521" i="1"/>
  <c r="CT521" i="1"/>
  <c r="CW521" i="1"/>
  <c r="FR521" i="1"/>
  <c r="GL521" i="1"/>
  <c r="GO521" i="1"/>
  <c r="GP521" i="1"/>
  <c r="GV521" i="1"/>
  <c r="HC521" i="1" s="1"/>
  <c r="I522" i="1"/>
  <c r="AC522" i="1"/>
  <c r="AD522" i="1"/>
  <c r="CR522" i="1" s="1"/>
  <c r="AE522" i="1"/>
  <c r="AF522" i="1"/>
  <c r="CT522" i="1" s="1"/>
  <c r="AG522" i="1"/>
  <c r="CU522" i="1" s="1"/>
  <c r="AH522" i="1"/>
  <c r="AI522" i="1"/>
  <c r="CW522" i="1" s="1"/>
  <c r="AJ522" i="1"/>
  <c r="CS522" i="1"/>
  <c r="CV522" i="1"/>
  <c r="CX522" i="1"/>
  <c r="FR522" i="1"/>
  <c r="GL522" i="1"/>
  <c r="GO522" i="1"/>
  <c r="GP522" i="1"/>
  <c r="GV522" i="1"/>
  <c r="HC522" i="1"/>
  <c r="C523" i="1"/>
  <c r="D523" i="1"/>
  <c r="S523" i="1"/>
  <c r="T523" i="1"/>
  <c r="AC523" i="1"/>
  <c r="AD523" i="1"/>
  <c r="AE523" i="1"/>
  <c r="CS523" i="1" s="1"/>
  <c r="R523" i="1" s="1"/>
  <c r="CZ523" i="1" s="1"/>
  <c r="Y523" i="1" s="1"/>
  <c r="AF523" i="1"/>
  <c r="AG523" i="1"/>
  <c r="CU523" i="1" s="1"/>
  <c r="AH523" i="1"/>
  <c r="AI523" i="1"/>
  <c r="CW523" i="1" s="1"/>
  <c r="V523" i="1" s="1"/>
  <c r="AJ523" i="1"/>
  <c r="CX523" i="1" s="1"/>
  <c r="W523" i="1" s="1"/>
  <c r="CQ523" i="1"/>
  <c r="P523" i="1" s="1"/>
  <c r="CT523" i="1"/>
  <c r="CV523" i="1"/>
  <c r="U523" i="1" s="1"/>
  <c r="CY523" i="1"/>
  <c r="X523" i="1" s="1"/>
  <c r="FR523" i="1"/>
  <c r="GL523" i="1"/>
  <c r="GO523" i="1"/>
  <c r="GP523" i="1"/>
  <c r="GV523" i="1"/>
  <c r="HC523" i="1" s="1"/>
  <c r="GX523" i="1" s="1"/>
  <c r="C524" i="1"/>
  <c r="D524" i="1"/>
  <c r="AC524" i="1"/>
  <c r="CQ524" i="1" s="1"/>
  <c r="P524" i="1" s="1"/>
  <c r="CP524" i="1" s="1"/>
  <c r="O524" i="1" s="1"/>
  <c r="AE524" i="1"/>
  <c r="AD524" i="1" s="1"/>
  <c r="CR524" i="1" s="1"/>
  <c r="Q524" i="1" s="1"/>
  <c r="AF524" i="1"/>
  <c r="AG524" i="1"/>
  <c r="CU524" i="1" s="1"/>
  <c r="T524" i="1" s="1"/>
  <c r="AH524" i="1"/>
  <c r="CV524" i="1" s="1"/>
  <c r="U524" i="1" s="1"/>
  <c r="AI524" i="1"/>
  <c r="AJ524" i="1"/>
  <c r="CX524" i="1" s="1"/>
  <c r="W524" i="1" s="1"/>
  <c r="CT524" i="1"/>
  <c r="S524" i="1" s="1"/>
  <c r="CW524" i="1"/>
  <c r="V524" i="1" s="1"/>
  <c r="FR524" i="1"/>
  <c r="GL524" i="1"/>
  <c r="GO524" i="1"/>
  <c r="GP524" i="1"/>
  <c r="GV524" i="1"/>
  <c r="GX524" i="1"/>
  <c r="HC524" i="1"/>
  <c r="C525" i="1"/>
  <c r="D525" i="1"/>
  <c r="I525" i="1"/>
  <c r="K525" i="1"/>
  <c r="U525" i="1"/>
  <c r="AC525" i="1"/>
  <c r="AD525" i="1"/>
  <c r="CR525" i="1" s="1"/>
  <c r="Q525" i="1" s="1"/>
  <c r="AE525" i="1"/>
  <c r="AF525" i="1"/>
  <c r="CT525" i="1" s="1"/>
  <c r="S525" i="1" s="1"/>
  <c r="AG525" i="1"/>
  <c r="CU525" i="1" s="1"/>
  <c r="T525" i="1" s="1"/>
  <c r="AH525" i="1"/>
  <c r="AI525" i="1"/>
  <c r="CW525" i="1" s="1"/>
  <c r="V525" i="1" s="1"/>
  <c r="AJ525" i="1"/>
  <c r="CS525" i="1"/>
  <c r="R525" i="1" s="1"/>
  <c r="CV525" i="1"/>
  <c r="CX525" i="1"/>
  <c r="W525" i="1" s="1"/>
  <c r="FR525" i="1"/>
  <c r="GL525" i="1"/>
  <c r="GO525" i="1"/>
  <c r="GP525" i="1"/>
  <c r="GV525" i="1"/>
  <c r="HC525" i="1"/>
  <c r="GX525" i="1" s="1"/>
  <c r="C526" i="1"/>
  <c r="D526" i="1"/>
  <c r="I526" i="1"/>
  <c r="K526" i="1"/>
  <c r="AB526" i="1"/>
  <c r="AC526" i="1"/>
  <c r="CQ526" i="1" s="1"/>
  <c r="P526" i="1" s="1"/>
  <c r="AE526" i="1"/>
  <c r="AD526" i="1" s="1"/>
  <c r="CR526" i="1" s="1"/>
  <c r="Q526" i="1" s="1"/>
  <c r="AF526" i="1"/>
  <c r="AG526" i="1"/>
  <c r="CU526" i="1" s="1"/>
  <c r="T526" i="1" s="1"/>
  <c r="AH526" i="1"/>
  <c r="CV526" i="1" s="1"/>
  <c r="U526" i="1" s="1"/>
  <c r="AI526" i="1"/>
  <c r="AJ526" i="1"/>
  <c r="CX526" i="1" s="1"/>
  <c r="W526" i="1" s="1"/>
  <c r="CT526" i="1"/>
  <c r="S526" i="1" s="1"/>
  <c r="CW526" i="1"/>
  <c r="V526" i="1" s="1"/>
  <c r="FR526" i="1"/>
  <c r="GL526" i="1"/>
  <c r="GO526" i="1"/>
  <c r="GP526" i="1"/>
  <c r="GV526" i="1"/>
  <c r="GX526" i="1"/>
  <c r="HC526" i="1"/>
  <c r="I527" i="1"/>
  <c r="P527" i="1" s="1"/>
  <c r="V527" i="1"/>
  <c r="W527" i="1"/>
  <c r="AC527" i="1"/>
  <c r="AD527" i="1"/>
  <c r="CR527" i="1" s="1"/>
  <c r="Q527" i="1" s="1"/>
  <c r="AE527" i="1"/>
  <c r="AF527" i="1"/>
  <c r="AB527" i="1" s="1"/>
  <c r="AG527" i="1"/>
  <c r="CU527" i="1" s="1"/>
  <c r="AH527" i="1"/>
  <c r="AI527" i="1"/>
  <c r="CW527" i="1" s="1"/>
  <c r="AJ527" i="1"/>
  <c r="CX527" i="1" s="1"/>
  <c r="CQ527" i="1"/>
  <c r="CS527" i="1"/>
  <c r="R527" i="1" s="1"/>
  <c r="CV527" i="1"/>
  <c r="U527" i="1" s="1"/>
  <c r="FR527" i="1"/>
  <c r="GL527" i="1"/>
  <c r="BZ536" i="1" s="1"/>
  <c r="GO527" i="1"/>
  <c r="GP527" i="1"/>
  <c r="GV527" i="1"/>
  <c r="HC527" i="1"/>
  <c r="GX527" i="1" s="1"/>
  <c r="I528" i="1"/>
  <c r="W528" i="1" s="1"/>
  <c r="U528" i="1"/>
  <c r="AC528" i="1"/>
  <c r="AB528" i="1" s="1"/>
  <c r="AE528" i="1"/>
  <c r="AD528" i="1" s="1"/>
  <c r="CR528" i="1" s="1"/>
  <c r="Q528" i="1" s="1"/>
  <c r="AF528" i="1"/>
  <c r="CT528" i="1" s="1"/>
  <c r="AG528" i="1"/>
  <c r="AH528" i="1"/>
  <c r="CV528" i="1" s="1"/>
  <c r="AI528" i="1"/>
  <c r="CW528" i="1" s="1"/>
  <c r="V528" i="1" s="1"/>
  <c r="AJ528" i="1"/>
  <c r="CS528" i="1"/>
  <c r="CU528" i="1"/>
  <c r="CX528" i="1"/>
  <c r="FR528" i="1"/>
  <c r="GL528" i="1"/>
  <c r="GO528" i="1"/>
  <c r="GP528" i="1"/>
  <c r="GV528" i="1"/>
  <c r="HC528" i="1"/>
  <c r="GX528" i="1" s="1"/>
  <c r="I529" i="1"/>
  <c r="V529" i="1"/>
  <c r="AC529" i="1"/>
  <c r="AD529" i="1"/>
  <c r="AB529" i="1" s="1"/>
  <c r="AE529" i="1"/>
  <c r="CS529" i="1" s="1"/>
  <c r="R529" i="1" s="1"/>
  <c r="AF529" i="1"/>
  <c r="AG529" i="1"/>
  <c r="CU529" i="1" s="1"/>
  <c r="T529" i="1" s="1"/>
  <c r="AH529" i="1"/>
  <c r="CV529" i="1" s="1"/>
  <c r="U529" i="1" s="1"/>
  <c r="AI529" i="1"/>
  <c r="AJ529" i="1"/>
  <c r="CX529" i="1" s="1"/>
  <c r="W529" i="1" s="1"/>
  <c r="CQ529" i="1"/>
  <c r="P529" i="1" s="1"/>
  <c r="CR529" i="1"/>
  <c r="Q529" i="1" s="1"/>
  <c r="CT529" i="1"/>
  <c r="S529" i="1" s="1"/>
  <c r="CZ529" i="1" s="1"/>
  <c r="Y529" i="1" s="1"/>
  <c r="CW529" i="1"/>
  <c r="CY529" i="1"/>
  <c r="X529" i="1" s="1"/>
  <c r="FR529" i="1"/>
  <c r="GL529" i="1"/>
  <c r="GO529" i="1"/>
  <c r="GP529" i="1"/>
  <c r="GV529" i="1"/>
  <c r="HC529" i="1" s="1"/>
  <c r="GX529" i="1"/>
  <c r="I530" i="1"/>
  <c r="U530" i="1" s="1"/>
  <c r="AC530" i="1"/>
  <c r="AD530" i="1"/>
  <c r="CR530" i="1" s="1"/>
  <c r="AE530" i="1"/>
  <c r="AF530" i="1"/>
  <c r="CT530" i="1" s="1"/>
  <c r="S530" i="1" s="1"/>
  <c r="AG530" i="1"/>
  <c r="CU530" i="1" s="1"/>
  <c r="T530" i="1" s="1"/>
  <c r="AH530" i="1"/>
  <c r="AI530" i="1"/>
  <c r="CW530" i="1" s="1"/>
  <c r="V530" i="1" s="1"/>
  <c r="AJ530" i="1"/>
  <c r="CQ530" i="1"/>
  <c r="CS530" i="1"/>
  <c r="CV530" i="1"/>
  <c r="CX530" i="1"/>
  <c r="W530" i="1" s="1"/>
  <c r="FR530" i="1"/>
  <c r="GL530" i="1"/>
  <c r="GO530" i="1"/>
  <c r="GP530" i="1"/>
  <c r="FV536" i="1" s="1"/>
  <c r="FV517" i="1" s="1"/>
  <c r="GV530" i="1"/>
  <c r="HC530" i="1"/>
  <c r="GX530" i="1" s="1"/>
  <c r="I531" i="1"/>
  <c r="T531" i="1" s="1"/>
  <c r="V531" i="1"/>
  <c r="AC531" i="1"/>
  <c r="AE531" i="1"/>
  <c r="AD531" i="1" s="1"/>
  <c r="AF531" i="1"/>
  <c r="CT531" i="1" s="1"/>
  <c r="S531" i="1" s="1"/>
  <c r="AG531" i="1"/>
  <c r="AH531" i="1"/>
  <c r="CV531" i="1" s="1"/>
  <c r="U531" i="1" s="1"/>
  <c r="AI531" i="1"/>
  <c r="AJ531" i="1"/>
  <c r="CS531" i="1"/>
  <c r="R531" i="1" s="1"/>
  <c r="CU531" i="1"/>
  <c r="CW531" i="1"/>
  <c r="CX531" i="1"/>
  <c r="W531" i="1" s="1"/>
  <c r="FR531" i="1"/>
  <c r="GL531" i="1"/>
  <c r="GO531" i="1"/>
  <c r="GP531" i="1"/>
  <c r="GV531" i="1"/>
  <c r="HC531" i="1"/>
  <c r="GX531" i="1" s="1"/>
  <c r="I532" i="1"/>
  <c r="Q532" i="1"/>
  <c r="R532" i="1"/>
  <c r="S532" i="1"/>
  <c r="T532" i="1"/>
  <c r="AC532" i="1"/>
  <c r="CQ532" i="1" s="1"/>
  <c r="P532" i="1" s="1"/>
  <c r="AD532" i="1"/>
  <c r="CR532" i="1" s="1"/>
  <c r="AE532" i="1"/>
  <c r="AF532" i="1"/>
  <c r="CT532" i="1" s="1"/>
  <c r="AG532" i="1"/>
  <c r="AH532" i="1"/>
  <c r="AI532" i="1"/>
  <c r="CW532" i="1" s="1"/>
  <c r="V532" i="1" s="1"/>
  <c r="AJ532" i="1"/>
  <c r="CS532" i="1"/>
  <c r="CU532" i="1"/>
  <c r="CV532" i="1"/>
  <c r="U532" i="1" s="1"/>
  <c r="CX532" i="1"/>
  <c r="W532" i="1" s="1"/>
  <c r="FR532" i="1"/>
  <c r="GL532" i="1"/>
  <c r="GO532" i="1"/>
  <c r="GP532" i="1"/>
  <c r="GV532" i="1"/>
  <c r="HC532" i="1" s="1"/>
  <c r="GX532" i="1" s="1"/>
  <c r="C533" i="1"/>
  <c r="D533" i="1"/>
  <c r="U533" i="1"/>
  <c r="W533" i="1"/>
  <c r="AC533" i="1"/>
  <c r="AB533" i="1" s="1"/>
  <c r="AE533" i="1"/>
  <c r="AD533" i="1" s="1"/>
  <c r="CR533" i="1" s="1"/>
  <c r="Q533" i="1" s="1"/>
  <c r="AF533" i="1"/>
  <c r="CT533" i="1" s="1"/>
  <c r="S533" i="1" s="1"/>
  <c r="CZ533" i="1" s="1"/>
  <c r="Y533" i="1" s="1"/>
  <c r="AG533" i="1"/>
  <c r="AH533" i="1"/>
  <c r="AI533" i="1"/>
  <c r="CW533" i="1" s="1"/>
  <c r="V533" i="1" s="1"/>
  <c r="AJ533" i="1"/>
  <c r="CS533" i="1"/>
  <c r="R533" i="1" s="1"/>
  <c r="CU533" i="1"/>
  <c r="T533" i="1" s="1"/>
  <c r="CV533" i="1"/>
  <c r="CX533" i="1"/>
  <c r="FR533" i="1"/>
  <c r="GL533" i="1"/>
  <c r="GO533" i="1"/>
  <c r="GP533" i="1"/>
  <c r="GV533" i="1"/>
  <c r="HC533" i="1"/>
  <c r="GX533" i="1" s="1"/>
  <c r="C534" i="1"/>
  <c r="D534" i="1"/>
  <c r="U534" i="1"/>
  <c r="W534" i="1"/>
  <c r="AC534" i="1"/>
  <c r="AB534" i="1" s="1"/>
  <c r="AD534" i="1"/>
  <c r="CR534" i="1" s="1"/>
  <c r="Q534" i="1" s="1"/>
  <c r="AE534" i="1"/>
  <c r="AF534" i="1"/>
  <c r="AG534" i="1"/>
  <c r="CU534" i="1" s="1"/>
  <c r="T534" i="1" s="1"/>
  <c r="AH534" i="1"/>
  <c r="AI534" i="1"/>
  <c r="CW534" i="1" s="1"/>
  <c r="V534" i="1" s="1"/>
  <c r="AJ534" i="1"/>
  <c r="CS534" i="1"/>
  <c r="R534" i="1" s="1"/>
  <c r="CT534" i="1"/>
  <c r="S534" i="1" s="1"/>
  <c r="CV534" i="1"/>
  <c r="CX534" i="1"/>
  <c r="FR534" i="1"/>
  <c r="FQ536" i="1" s="1"/>
  <c r="GL534" i="1"/>
  <c r="GO534" i="1"/>
  <c r="GP534" i="1"/>
  <c r="GV534" i="1"/>
  <c r="HC534" i="1" s="1"/>
  <c r="GX534" i="1" s="1"/>
  <c r="B536" i="1"/>
  <c r="B517" i="1" s="1"/>
  <c r="C536" i="1"/>
  <c r="C517" i="1" s="1"/>
  <c r="D536" i="1"/>
  <c r="D517" i="1" s="1"/>
  <c r="F536" i="1"/>
  <c r="G536" i="1"/>
  <c r="G517" i="1" s="1"/>
  <c r="AT536" i="1"/>
  <c r="BX536" i="1"/>
  <c r="BX517" i="1" s="1"/>
  <c r="BY536" i="1"/>
  <c r="CC536" i="1"/>
  <c r="CC517" i="1" s="1"/>
  <c r="CK536" i="1"/>
  <c r="CK517" i="1" s="1"/>
  <c r="CL536" i="1"/>
  <c r="CL517" i="1" s="1"/>
  <c r="CM536" i="1"/>
  <c r="CM517" i="1" s="1"/>
  <c r="EU536" i="1"/>
  <c r="EU517" i="1" s="1"/>
  <c r="FP536" i="1"/>
  <c r="EG536" i="1" s="1"/>
  <c r="EG517" i="1" s="1"/>
  <c r="GC536" i="1"/>
  <c r="GC517" i="1" s="1"/>
  <c r="GD536" i="1"/>
  <c r="GD517" i="1" s="1"/>
  <c r="GE536" i="1"/>
  <c r="GE517" i="1" s="1"/>
  <c r="D566" i="1"/>
  <c r="E568" i="1"/>
  <c r="Z568" i="1"/>
  <c r="AA568" i="1"/>
  <c r="AM568" i="1"/>
  <c r="AN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CN568" i="1"/>
  <c r="CO568" i="1"/>
  <c r="CP568" i="1"/>
  <c r="CQ568" i="1"/>
  <c r="CR568" i="1"/>
  <c r="CS568" i="1"/>
  <c r="CT568" i="1"/>
  <c r="CU568" i="1"/>
  <c r="CV568" i="1"/>
  <c r="CW568" i="1"/>
  <c r="CX568" i="1"/>
  <c r="CY568" i="1"/>
  <c r="CZ568" i="1"/>
  <c r="DA568" i="1"/>
  <c r="DB568" i="1"/>
  <c r="DC568" i="1"/>
  <c r="DD568" i="1"/>
  <c r="DE568" i="1"/>
  <c r="DF568" i="1"/>
  <c r="DR568" i="1"/>
  <c r="DS568" i="1"/>
  <c r="EE568" i="1"/>
  <c r="EF568" i="1"/>
  <c r="EW568" i="1"/>
  <c r="EX568" i="1"/>
  <c r="EY568" i="1"/>
  <c r="EZ568" i="1"/>
  <c r="FA568" i="1"/>
  <c r="FB568" i="1"/>
  <c r="FC568" i="1"/>
  <c r="FD568" i="1"/>
  <c r="FE568" i="1"/>
  <c r="FF568" i="1"/>
  <c r="FG568" i="1"/>
  <c r="FH568" i="1"/>
  <c r="FI568" i="1"/>
  <c r="FJ568" i="1"/>
  <c r="FK568" i="1"/>
  <c r="FL568" i="1"/>
  <c r="FM568" i="1"/>
  <c r="FN568" i="1"/>
  <c r="FO568" i="1"/>
  <c r="FP568" i="1"/>
  <c r="GF568" i="1"/>
  <c r="GG568" i="1"/>
  <c r="GH568" i="1"/>
  <c r="GI568" i="1"/>
  <c r="GJ568" i="1"/>
  <c r="GK568" i="1"/>
  <c r="GL568" i="1"/>
  <c r="GM568" i="1"/>
  <c r="GN568" i="1"/>
  <c r="GO568" i="1"/>
  <c r="GP568" i="1"/>
  <c r="GQ568" i="1"/>
  <c r="GR568" i="1"/>
  <c r="GS568" i="1"/>
  <c r="GT568" i="1"/>
  <c r="GU568" i="1"/>
  <c r="GV568" i="1"/>
  <c r="GW568" i="1"/>
  <c r="GX568" i="1"/>
  <c r="C570" i="1"/>
  <c r="D570" i="1"/>
  <c r="I570" i="1"/>
  <c r="K570" i="1"/>
  <c r="P570" i="1"/>
  <c r="AC570" i="1"/>
  <c r="AB570" i="1" s="1"/>
  <c r="AD570" i="1"/>
  <c r="CR570" i="1" s="1"/>
  <c r="Q570" i="1" s="1"/>
  <c r="AE570" i="1"/>
  <c r="AF570" i="1"/>
  <c r="CT570" i="1" s="1"/>
  <c r="S570" i="1" s="1"/>
  <c r="AG570" i="1"/>
  <c r="AH570" i="1"/>
  <c r="CV570" i="1" s="1"/>
  <c r="U570" i="1" s="1"/>
  <c r="AI570" i="1"/>
  <c r="CW570" i="1" s="1"/>
  <c r="V570" i="1" s="1"/>
  <c r="AJ570" i="1"/>
  <c r="CQ570" i="1"/>
  <c r="CS570" i="1"/>
  <c r="R570" i="1" s="1"/>
  <c r="CU570" i="1"/>
  <c r="T570" i="1" s="1"/>
  <c r="CX570" i="1"/>
  <c r="W570" i="1" s="1"/>
  <c r="FR570" i="1"/>
  <c r="GL570" i="1"/>
  <c r="GO570" i="1"/>
  <c r="GP570" i="1"/>
  <c r="GV570" i="1"/>
  <c r="HC570" i="1"/>
  <c r="GX570" i="1" s="1"/>
  <c r="C571" i="1"/>
  <c r="D571" i="1"/>
  <c r="I571" i="1"/>
  <c r="I573" i="1" s="1"/>
  <c r="R573" i="1" s="1"/>
  <c r="K571" i="1"/>
  <c r="T571" i="1"/>
  <c r="AC571" i="1"/>
  <c r="AD571" i="1"/>
  <c r="AE571" i="1"/>
  <c r="CS571" i="1" s="1"/>
  <c r="R571" i="1" s="1"/>
  <c r="AF571" i="1"/>
  <c r="AG571" i="1"/>
  <c r="AH571" i="1"/>
  <c r="CV571" i="1" s="1"/>
  <c r="U571" i="1" s="1"/>
  <c r="AI571" i="1"/>
  <c r="AJ571" i="1"/>
  <c r="CX571" i="1" s="1"/>
  <c r="W571" i="1" s="1"/>
  <c r="CQ571" i="1"/>
  <c r="P571" i="1" s="1"/>
  <c r="CT571" i="1"/>
  <c r="S571" i="1" s="1"/>
  <c r="CY571" i="1" s="1"/>
  <c r="X571" i="1" s="1"/>
  <c r="CU571" i="1"/>
  <c r="CW571" i="1"/>
  <c r="V571" i="1" s="1"/>
  <c r="FR571" i="1"/>
  <c r="GL571" i="1"/>
  <c r="GO571" i="1"/>
  <c r="GP571" i="1"/>
  <c r="GV571" i="1"/>
  <c r="HC571" i="1" s="1"/>
  <c r="GX571" i="1" s="1"/>
  <c r="I572" i="1"/>
  <c r="S572" i="1"/>
  <c r="AC572" i="1"/>
  <c r="AD572" i="1"/>
  <c r="CR572" i="1" s="1"/>
  <c r="Q572" i="1" s="1"/>
  <c r="AE572" i="1"/>
  <c r="AF572" i="1"/>
  <c r="AG572" i="1"/>
  <c r="CU572" i="1" s="1"/>
  <c r="T572" i="1" s="1"/>
  <c r="AH572" i="1"/>
  <c r="AI572" i="1"/>
  <c r="CW572" i="1" s="1"/>
  <c r="V572" i="1" s="1"/>
  <c r="AJ572" i="1"/>
  <c r="CS572" i="1"/>
  <c r="R572" i="1" s="1"/>
  <c r="CT572" i="1"/>
  <c r="CV572" i="1"/>
  <c r="U572" i="1" s="1"/>
  <c r="CX572" i="1"/>
  <c r="W572" i="1" s="1"/>
  <c r="FR572" i="1"/>
  <c r="GL572" i="1"/>
  <c r="GO572" i="1"/>
  <c r="GP572" i="1"/>
  <c r="GV572" i="1"/>
  <c r="HC572" i="1" s="1"/>
  <c r="GX572" i="1" s="1"/>
  <c r="CJ595" i="1" s="1"/>
  <c r="AC573" i="1"/>
  <c r="CQ573" i="1" s="1"/>
  <c r="AE573" i="1"/>
  <c r="AD573" i="1" s="1"/>
  <c r="CR573" i="1" s="1"/>
  <c r="AF573" i="1"/>
  <c r="CT573" i="1" s="1"/>
  <c r="AG573" i="1"/>
  <c r="AH573" i="1"/>
  <c r="CV573" i="1" s="1"/>
  <c r="AI573" i="1"/>
  <c r="AJ573" i="1"/>
  <c r="CX573" i="1" s="1"/>
  <c r="CS573" i="1"/>
  <c r="CU573" i="1"/>
  <c r="CW573" i="1"/>
  <c r="FR573" i="1"/>
  <c r="GL573" i="1"/>
  <c r="GO573" i="1"/>
  <c r="GP573" i="1"/>
  <c r="GV573" i="1"/>
  <c r="HC573" i="1"/>
  <c r="C574" i="1"/>
  <c r="D574" i="1"/>
  <c r="I574" i="1"/>
  <c r="K574" i="1"/>
  <c r="V574" i="1"/>
  <c r="AC574" i="1"/>
  <c r="AD574" i="1"/>
  <c r="AB574" i="1" s="1"/>
  <c r="AE574" i="1"/>
  <c r="AF574" i="1"/>
  <c r="CT574" i="1" s="1"/>
  <c r="S574" i="1" s="1"/>
  <c r="AG574" i="1"/>
  <c r="CU574" i="1" s="1"/>
  <c r="T574" i="1" s="1"/>
  <c r="AH574" i="1"/>
  <c r="AI574" i="1"/>
  <c r="AJ574" i="1"/>
  <c r="CX574" i="1" s="1"/>
  <c r="W574" i="1" s="1"/>
  <c r="CQ574" i="1"/>
  <c r="P574" i="1" s="1"/>
  <c r="CS574" i="1"/>
  <c r="R574" i="1" s="1"/>
  <c r="CV574" i="1"/>
  <c r="U574" i="1" s="1"/>
  <c r="CW574" i="1"/>
  <c r="FR574" i="1"/>
  <c r="GL574" i="1"/>
  <c r="GO574" i="1"/>
  <c r="GP574" i="1"/>
  <c r="GV574" i="1"/>
  <c r="HC574" i="1"/>
  <c r="GX574" i="1" s="1"/>
  <c r="C575" i="1"/>
  <c r="D575" i="1"/>
  <c r="I575" i="1"/>
  <c r="K575" i="1"/>
  <c r="R575" i="1"/>
  <c r="AC575" i="1"/>
  <c r="CQ575" i="1" s="1"/>
  <c r="P575" i="1" s="1"/>
  <c r="CP575" i="1" s="1"/>
  <c r="O575" i="1" s="1"/>
  <c r="AE575" i="1"/>
  <c r="AD575" i="1" s="1"/>
  <c r="CR575" i="1" s="1"/>
  <c r="Q575" i="1" s="1"/>
  <c r="AF575" i="1"/>
  <c r="CT575" i="1" s="1"/>
  <c r="S575" i="1" s="1"/>
  <c r="AG575" i="1"/>
  <c r="AH575" i="1"/>
  <c r="CV575" i="1" s="1"/>
  <c r="U575" i="1" s="1"/>
  <c r="AI575" i="1"/>
  <c r="AJ575" i="1"/>
  <c r="CX575" i="1" s="1"/>
  <c r="W575" i="1" s="1"/>
  <c r="CS575" i="1"/>
  <c r="CU575" i="1"/>
  <c r="T575" i="1" s="1"/>
  <c r="CW575" i="1"/>
  <c r="V575" i="1" s="1"/>
  <c r="FR575" i="1"/>
  <c r="GL575" i="1"/>
  <c r="GO575" i="1"/>
  <c r="GP575" i="1"/>
  <c r="GV575" i="1"/>
  <c r="HC575" i="1"/>
  <c r="GX575" i="1" s="1"/>
  <c r="I576" i="1"/>
  <c r="AC576" i="1"/>
  <c r="AE576" i="1"/>
  <c r="AD576" i="1" s="1"/>
  <c r="AF576" i="1"/>
  <c r="AG576" i="1"/>
  <c r="CU576" i="1" s="1"/>
  <c r="T576" i="1" s="1"/>
  <c r="AH576" i="1"/>
  <c r="AI576" i="1"/>
  <c r="CW576" i="1" s="1"/>
  <c r="V576" i="1" s="1"/>
  <c r="AI595" i="1" s="1"/>
  <c r="AJ576" i="1"/>
  <c r="CX576" i="1" s="1"/>
  <c r="W576" i="1" s="1"/>
  <c r="CQ576" i="1"/>
  <c r="P576" i="1" s="1"/>
  <c r="CT576" i="1"/>
  <c r="S576" i="1" s="1"/>
  <c r="CV576" i="1"/>
  <c r="U576" i="1" s="1"/>
  <c r="FR576" i="1"/>
  <c r="GL576" i="1"/>
  <c r="GO576" i="1"/>
  <c r="GP576" i="1"/>
  <c r="GV576" i="1"/>
  <c r="HC576" i="1" s="1"/>
  <c r="GX576" i="1" s="1"/>
  <c r="I577" i="1"/>
  <c r="P577" i="1"/>
  <c r="CP577" i="1" s="1"/>
  <c r="O577" i="1" s="1"/>
  <c r="AC577" i="1"/>
  <c r="AB577" i="1" s="1"/>
  <c r="AD577" i="1"/>
  <c r="CR577" i="1" s="1"/>
  <c r="Q577" i="1" s="1"/>
  <c r="AE577" i="1"/>
  <c r="AF577" i="1"/>
  <c r="CT577" i="1" s="1"/>
  <c r="S577" i="1" s="1"/>
  <c r="AG577" i="1"/>
  <c r="AH577" i="1"/>
  <c r="CV577" i="1" s="1"/>
  <c r="U577" i="1" s="1"/>
  <c r="AI577" i="1"/>
  <c r="CW577" i="1" s="1"/>
  <c r="V577" i="1" s="1"/>
  <c r="AJ577" i="1"/>
  <c r="CQ577" i="1"/>
  <c r="CS577" i="1"/>
  <c r="R577" i="1" s="1"/>
  <c r="CU577" i="1"/>
  <c r="T577" i="1" s="1"/>
  <c r="CX577" i="1"/>
  <c r="W577" i="1" s="1"/>
  <c r="FR577" i="1"/>
  <c r="GL577" i="1"/>
  <c r="GO577" i="1"/>
  <c r="GP577" i="1"/>
  <c r="GV577" i="1"/>
  <c r="HC577" i="1"/>
  <c r="GX577" i="1" s="1"/>
  <c r="C578" i="1"/>
  <c r="D578" i="1"/>
  <c r="V578" i="1"/>
  <c r="AC578" i="1"/>
  <c r="AD578" i="1"/>
  <c r="AE578" i="1"/>
  <c r="AF578" i="1"/>
  <c r="CT578" i="1" s="1"/>
  <c r="S578" i="1" s="1"/>
  <c r="AG578" i="1"/>
  <c r="CU578" i="1" s="1"/>
  <c r="T578" i="1" s="1"/>
  <c r="AH578" i="1"/>
  <c r="AI578" i="1"/>
  <c r="AJ578" i="1"/>
  <c r="CX578" i="1" s="1"/>
  <c r="W578" i="1" s="1"/>
  <c r="CQ578" i="1"/>
  <c r="P578" i="1" s="1"/>
  <c r="CS578" i="1"/>
  <c r="R578" i="1" s="1"/>
  <c r="CV578" i="1"/>
  <c r="U578" i="1" s="1"/>
  <c r="CW578" i="1"/>
  <c r="FR578" i="1"/>
  <c r="GL578" i="1"/>
  <c r="GO578" i="1"/>
  <c r="GP578" i="1"/>
  <c r="GV578" i="1"/>
  <c r="HC578" i="1"/>
  <c r="GX578" i="1" s="1"/>
  <c r="C579" i="1"/>
  <c r="D579" i="1"/>
  <c r="T579" i="1"/>
  <c r="AC579" i="1"/>
  <c r="AD579" i="1"/>
  <c r="AE579" i="1"/>
  <c r="CS579" i="1" s="1"/>
  <c r="R579" i="1" s="1"/>
  <c r="AF579" i="1"/>
  <c r="AG579" i="1"/>
  <c r="AH579" i="1"/>
  <c r="CV579" i="1" s="1"/>
  <c r="U579" i="1" s="1"/>
  <c r="AI579" i="1"/>
  <c r="AJ579" i="1"/>
  <c r="CX579" i="1" s="1"/>
  <c r="W579" i="1" s="1"/>
  <c r="CQ579" i="1"/>
  <c r="P579" i="1" s="1"/>
  <c r="CT579" i="1"/>
  <c r="S579" i="1" s="1"/>
  <c r="CZ579" i="1" s="1"/>
  <c r="Y579" i="1" s="1"/>
  <c r="CU579" i="1"/>
  <c r="CW579" i="1"/>
  <c r="V579" i="1" s="1"/>
  <c r="FR579" i="1"/>
  <c r="GL579" i="1"/>
  <c r="GO579" i="1"/>
  <c r="GP579" i="1"/>
  <c r="GV579" i="1"/>
  <c r="HC579" i="1" s="1"/>
  <c r="GX579" i="1" s="1"/>
  <c r="C580" i="1"/>
  <c r="D580" i="1"/>
  <c r="I580" i="1"/>
  <c r="K580" i="1"/>
  <c r="P580" i="1"/>
  <c r="AC580" i="1"/>
  <c r="AB580" i="1" s="1"/>
  <c r="AD580" i="1"/>
  <c r="CR580" i="1" s="1"/>
  <c r="Q580" i="1" s="1"/>
  <c r="AE580" i="1"/>
  <c r="AF580" i="1"/>
  <c r="CT580" i="1" s="1"/>
  <c r="S580" i="1" s="1"/>
  <c r="AG580" i="1"/>
  <c r="AH580" i="1"/>
  <c r="CV580" i="1" s="1"/>
  <c r="U580" i="1" s="1"/>
  <c r="AI580" i="1"/>
  <c r="CW580" i="1" s="1"/>
  <c r="V580" i="1" s="1"/>
  <c r="AJ580" i="1"/>
  <c r="CQ580" i="1"/>
  <c r="CS580" i="1"/>
  <c r="R580" i="1" s="1"/>
  <c r="CU580" i="1"/>
  <c r="T580" i="1" s="1"/>
  <c r="CX580" i="1"/>
  <c r="W580" i="1" s="1"/>
  <c r="FR580" i="1"/>
  <c r="GL580" i="1"/>
  <c r="GO580" i="1"/>
  <c r="GP580" i="1"/>
  <c r="GV580" i="1"/>
  <c r="HC580" i="1"/>
  <c r="GX580" i="1" s="1"/>
  <c r="C581" i="1"/>
  <c r="D581" i="1"/>
  <c r="I581" i="1"/>
  <c r="I583" i="1" s="1"/>
  <c r="K581" i="1"/>
  <c r="T581" i="1"/>
  <c r="AC581" i="1"/>
  <c r="AD581" i="1"/>
  <c r="AE581" i="1"/>
  <c r="CS581" i="1" s="1"/>
  <c r="R581" i="1" s="1"/>
  <c r="AF581" i="1"/>
  <c r="AG581" i="1"/>
  <c r="AH581" i="1"/>
  <c r="CV581" i="1" s="1"/>
  <c r="U581" i="1" s="1"/>
  <c r="AI581" i="1"/>
  <c r="AJ581" i="1"/>
  <c r="CX581" i="1" s="1"/>
  <c r="W581" i="1" s="1"/>
  <c r="CQ581" i="1"/>
  <c r="P581" i="1" s="1"/>
  <c r="CT581" i="1"/>
  <c r="S581" i="1" s="1"/>
  <c r="CZ581" i="1" s="1"/>
  <c r="Y581" i="1" s="1"/>
  <c r="CU581" i="1"/>
  <c r="CW581" i="1"/>
  <c r="V581" i="1" s="1"/>
  <c r="FR581" i="1"/>
  <c r="GL581" i="1"/>
  <c r="GO581" i="1"/>
  <c r="GP581" i="1"/>
  <c r="GV581" i="1"/>
  <c r="HC581" i="1" s="1"/>
  <c r="GX581" i="1" s="1"/>
  <c r="I582" i="1"/>
  <c r="S582" i="1"/>
  <c r="AC582" i="1"/>
  <c r="AD582" i="1"/>
  <c r="CR582" i="1" s="1"/>
  <c r="Q582" i="1" s="1"/>
  <c r="AE582" i="1"/>
  <c r="AF582" i="1"/>
  <c r="AG582" i="1"/>
  <c r="CU582" i="1" s="1"/>
  <c r="T582" i="1" s="1"/>
  <c r="AH582" i="1"/>
  <c r="AI582" i="1"/>
  <c r="CW582" i="1" s="1"/>
  <c r="V582" i="1" s="1"/>
  <c r="AJ582" i="1"/>
  <c r="CS582" i="1"/>
  <c r="R582" i="1" s="1"/>
  <c r="CT582" i="1"/>
  <c r="CV582" i="1"/>
  <c r="U582" i="1" s="1"/>
  <c r="CX582" i="1"/>
  <c r="W582" i="1" s="1"/>
  <c r="FR582" i="1"/>
  <c r="GL582" i="1"/>
  <c r="GO582" i="1"/>
  <c r="GP582" i="1"/>
  <c r="GV582" i="1"/>
  <c r="HC582" i="1" s="1"/>
  <c r="GX582" i="1" s="1"/>
  <c r="R583" i="1"/>
  <c r="AB583" i="1"/>
  <c r="AC583" i="1"/>
  <c r="CQ583" i="1" s="1"/>
  <c r="P583" i="1" s="1"/>
  <c r="AE583" i="1"/>
  <c r="AD583" i="1" s="1"/>
  <c r="CR583" i="1" s="1"/>
  <c r="Q583" i="1" s="1"/>
  <c r="AF583" i="1"/>
  <c r="CT583" i="1" s="1"/>
  <c r="AG583" i="1"/>
  <c r="AH583" i="1"/>
  <c r="CV583" i="1" s="1"/>
  <c r="AI583" i="1"/>
  <c r="AJ583" i="1"/>
  <c r="CX583" i="1" s="1"/>
  <c r="W583" i="1" s="1"/>
  <c r="CS583" i="1"/>
  <c r="CU583" i="1"/>
  <c r="T583" i="1" s="1"/>
  <c r="CW583" i="1"/>
  <c r="V583" i="1" s="1"/>
  <c r="FR583" i="1"/>
  <c r="GL583" i="1"/>
  <c r="GO583" i="1"/>
  <c r="GP583" i="1"/>
  <c r="GV583" i="1"/>
  <c r="HC583" i="1"/>
  <c r="GX583" i="1" s="1"/>
  <c r="I584" i="1"/>
  <c r="AC584" i="1"/>
  <c r="AE584" i="1"/>
  <c r="AD584" i="1" s="1"/>
  <c r="AF584" i="1"/>
  <c r="AG584" i="1"/>
  <c r="CU584" i="1" s="1"/>
  <c r="T584" i="1" s="1"/>
  <c r="AH584" i="1"/>
  <c r="AI584" i="1"/>
  <c r="CW584" i="1" s="1"/>
  <c r="V584" i="1" s="1"/>
  <c r="AJ584" i="1"/>
  <c r="CX584" i="1" s="1"/>
  <c r="W584" i="1" s="1"/>
  <c r="CQ584" i="1"/>
  <c r="P584" i="1" s="1"/>
  <c r="CT584" i="1"/>
  <c r="S584" i="1" s="1"/>
  <c r="CV584" i="1"/>
  <c r="U584" i="1" s="1"/>
  <c r="FR584" i="1"/>
  <c r="GL584" i="1"/>
  <c r="GO584" i="1"/>
  <c r="GP584" i="1"/>
  <c r="GV584" i="1"/>
  <c r="HC584" i="1" s="1"/>
  <c r="GX584" i="1" s="1"/>
  <c r="I585" i="1"/>
  <c r="P585" i="1"/>
  <c r="AC585" i="1"/>
  <c r="AB585" i="1" s="1"/>
  <c r="AD585" i="1"/>
  <c r="CR585" i="1" s="1"/>
  <c r="Q585" i="1" s="1"/>
  <c r="AE585" i="1"/>
  <c r="AF585" i="1"/>
  <c r="CT585" i="1" s="1"/>
  <c r="S585" i="1" s="1"/>
  <c r="AG585" i="1"/>
  <c r="AH585" i="1"/>
  <c r="CV585" i="1" s="1"/>
  <c r="U585" i="1" s="1"/>
  <c r="AI585" i="1"/>
  <c r="CW585" i="1" s="1"/>
  <c r="V585" i="1" s="1"/>
  <c r="AJ585" i="1"/>
  <c r="CQ585" i="1"/>
  <c r="CS585" i="1"/>
  <c r="R585" i="1" s="1"/>
  <c r="CU585" i="1"/>
  <c r="T585" i="1" s="1"/>
  <c r="CX585" i="1"/>
  <c r="W585" i="1" s="1"/>
  <c r="FR585" i="1"/>
  <c r="FQ595" i="1" s="1"/>
  <c r="GL585" i="1"/>
  <c r="GO585" i="1"/>
  <c r="GP585" i="1"/>
  <c r="GV585" i="1"/>
  <c r="HC585" i="1"/>
  <c r="GX585" i="1" s="1"/>
  <c r="I586" i="1"/>
  <c r="W586" i="1"/>
  <c r="AC586" i="1"/>
  <c r="AE586" i="1"/>
  <c r="AD586" i="1" s="1"/>
  <c r="CR586" i="1" s="1"/>
  <c r="Q586" i="1" s="1"/>
  <c r="AF586" i="1"/>
  <c r="AG586" i="1"/>
  <c r="CU586" i="1" s="1"/>
  <c r="T586" i="1" s="1"/>
  <c r="AH586" i="1"/>
  <c r="CV586" i="1" s="1"/>
  <c r="U586" i="1" s="1"/>
  <c r="AI586" i="1"/>
  <c r="AJ586" i="1"/>
  <c r="CT586" i="1"/>
  <c r="S586" i="1" s="1"/>
  <c r="CW586" i="1"/>
  <c r="V586" i="1" s="1"/>
  <c r="CX586" i="1"/>
  <c r="FR586" i="1"/>
  <c r="GL586" i="1"/>
  <c r="BZ595" i="1" s="1"/>
  <c r="AQ595" i="1" s="1"/>
  <c r="GO586" i="1"/>
  <c r="GP586" i="1"/>
  <c r="GV586" i="1"/>
  <c r="HC586" i="1" s="1"/>
  <c r="GX586" i="1" s="1"/>
  <c r="HG586" i="1"/>
  <c r="I587" i="1"/>
  <c r="U587" i="1"/>
  <c r="AC587" i="1"/>
  <c r="HG587" i="1" s="1"/>
  <c r="AE587" i="1"/>
  <c r="AF587" i="1"/>
  <c r="CT587" i="1" s="1"/>
  <c r="S587" i="1" s="1"/>
  <c r="AG587" i="1"/>
  <c r="AH587" i="1"/>
  <c r="AI587" i="1"/>
  <c r="CW587" i="1" s="1"/>
  <c r="V587" i="1" s="1"/>
  <c r="AJ587" i="1"/>
  <c r="CU587" i="1"/>
  <c r="T587" i="1" s="1"/>
  <c r="CV587" i="1"/>
  <c r="CX587" i="1"/>
  <c r="W587" i="1" s="1"/>
  <c r="FR587" i="1"/>
  <c r="GL587" i="1"/>
  <c r="GO587" i="1"/>
  <c r="GP587" i="1"/>
  <c r="GV587" i="1"/>
  <c r="GX587" i="1"/>
  <c r="HC587" i="1"/>
  <c r="C588" i="1"/>
  <c r="D588" i="1"/>
  <c r="I588" i="1"/>
  <c r="K588" i="1"/>
  <c r="P588" i="1"/>
  <c r="AC588" i="1"/>
  <c r="AB588" i="1" s="1"/>
  <c r="AD588" i="1"/>
  <c r="CR588" i="1" s="1"/>
  <c r="Q588" i="1" s="1"/>
  <c r="AE588" i="1"/>
  <c r="AF588" i="1"/>
  <c r="CT588" i="1" s="1"/>
  <c r="S588" i="1" s="1"/>
  <c r="AG588" i="1"/>
  <c r="AH588" i="1"/>
  <c r="CV588" i="1" s="1"/>
  <c r="U588" i="1" s="1"/>
  <c r="AI588" i="1"/>
  <c r="CW588" i="1" s="1"/>
  <c r="V588" i="1" s="1"/>
  <c r="AJ588" i="1"/>
  <c r="CQ588" i="1"/>
  <c r="CS588" i="1"/>
  <c r="R588" i="1" s="1"/>
  <c r="CU588" i="1"/>
  <c r="T588" i="1" s="1"/>
  <c r="CX588" i="1"/>
  <c r="W588" i="1" s="1"/>
  <c r="FR588" i="1"/>
  <c r="GL588" i="1"/>
  <c r="GO588" i="1"/>
  <c r="GP588" i="1"/>
  <c r="GV588" i="1"/>
  <c r="HC588" i="1"/>
  <c r="GX588" i="1" s="1"/>
  <c r="C589" i="1"/>
  <c r="D589" i="1"/>
  <c r="I589" i="1"/>
  <c r="I591" i="1" s="1"/>
  <c r="K589" i="1"/>
  <c r="T589" i="1"/>
  <c r="AC589" i="1"/>
  <c r="AD589" i="1"/>
  <c r="AE589" i="1"/>
  <c r="CS589" i="1" s="1"/>
  <c r="R589" i="1" s="1"/>
  <c r="AF589" i="1"/>
  <c r="AG589" i="1"/>
  <c r="AH589" i="1"/>
  <c r="CV589" i="1" s="1"/>
  <c r="U589" i="1" s="1"/>
  <c r="AI589" i="1"/>
  <c r="AJ589" i="1"/>
  <c r="CX589" i="1" s="1"/>
  <c r="W589" i="1" s="1"/>
  <c r="CQ589" i="1"/>
  <c r="P589" i="1" s="1"/>
  <c r="CT589" i="1"/>
  <c r="S589" i="1" s="1"/>
  <c r="CZ589" i="1" s="1"/>
  <c r="Y589" i="1" s="1"/>
  <c r="CU589" i="1"/>
  <c r="CW589" i="1"/>
  <c r="V589" i="1" s="1"/>
  <c r="CY589" i="1"/>
  <c r="X589" i="1" s="1"/>
  <c r="FR589" i="1"/>
  <c r="GL589" i="1"/>
  <c r="GO589" i="1"/>
  <c r="GP589" i="1"/>
  <c r="GV589" i="1"/>
  <c r="HC589" i="1" s="1"/>
  <c r="GX589" i="1" s="1"/>
  <c r="I590" i="1"/>
  <c r="S590" i="1"/>
  <c r="AC590" i="1"/>
  <c r="AD590" i="1"/>
  <c r="CR590" i="1" s="1"/>
  <c r="Q590" i="1" s="1"/>
  <c r="AE590" i="1"/>
  <c r="AF590" i="1"/>
  <c r="AG590" i="1"/>
  <c r="CU590" i="1" s="1"/>
  <c r="T590" i="1" s="1"/>
  <c r="AH590" i="1"/>
  <c r="AI590" i="1"/>
  <c r="CW590" i="1" s="1"/>
  <c r="V590" i="1" s="1"/>
  <c r="AJ590" i="1"/>
  <c r="CS590" i="1"/>
  <c r="R590" i="1" s="1"/>
  <c r="CT590" i="1"/>
  <c r="CV590" i="1"/>
  <c r="U590" i="1" s="1"/>
  <c r="CX590" i="1"/>
  <c r="W590" i="1" s="1"/>
  <c r="FR590" i="1"/>
  <c r="GL590" i="1"/>
  <c r="GO590" i="1"/>
  <c r="GP590" i="1"/>
  <c r="GV590" i="1"/>
  <c r="HC590" i="1" s="1"/>
  <c r="GX590" i="1" s="1"/>
  <c r="R591" i="1"/>
  <c r="AC591" i="1"/>
  <c r="CQ591" i="1" s="1"/>
  <c r="P591" i="1" s="1"/>
  <c r="CP591" i="1" s="1"/>
  <c r="O591" i="1" s="1"/>
  <c r="AE591" i="1"/>
  <c r="AD591" i="1" s="1"/>
  <c r="CR591" i="1" s="1"/>
  <c r="Q591" i="1" s="1"/>
  <c r="AF591" i="1"/>
  <c r="CT591" i="1" s="1"/>
  <c r="S591" i="1" s="1"/>
  <c r="AG591" i="1"/>
  <c r="AH591" i="1"/>
  <c r="CV591" i="1" s="1"/>
  <c r="U591" i="1" s="1"/>
  <c r="AI591" i="1"/>
  <c r="AJ591" i="1"/>
  <c r="CX591" i="1" s="1"/>
  <c r="W591" i="1" s="1"/>
  <c r="CS591" i="1"/>
  <c r="CU591" i="1"/>
  <c r="T591" i="1" s="1"/>
  <c r="CW591" i="1"/>
  <c r="V591" i="1" s="1"/>
  <c r="FR591" i="1"/>
  <c r="GL591" i="1"/>
  <c r="GO591" i="1"/>
  <c r="GP591" i="1"/>
  <c r="GV591" i="1"/>
  <c r="HC591" i="1"/>
  <c r="GX591" i="1" s="1"/>
  <c r="I592" i="1"/>
  <c r="AC592" i="1"/>
  <c r="AE592" i="1"/>
  <c r="AD592" i="1" s="1"/>
  <c r="AF592" i="1"/>
  <c r="AG592" i="1"/>
  <c r="CU592" i="1" s="1"/>
  <c r="T592" i="1" s="1"/>
  <c r="AH592" i="1"/>
  <c r="AI592" i="1"/>
  <c r="CW592" i="1" s="1"/>
  <c r="V592" i="1" s="1"/>
  <c r="AJ592" i="1"/>
  <c r="CX592" i="1" s="1"/>
  <c r="W592" i="1" s="1"/>
  <c r="CQ592" i="1"/>
  <c r="P592" i="1" s="1"/>
  <c r="CT592" i="1"/>
  <c r="S592" i="1" s="1"/>
  <c r="CV592" i="1"/>
  <c r="U592" i="1" s="1"/>
  <c r="FR592" i="1"/>
  <c r="GL592" i="1"/>
  <c r="GO592" i="1"/>
  <c r="GP592" i="1"/>
  <c r="GV592" i="1"/>
  <c r="HC592" i="1" s="1"/>
  <c r="GX592" i="1" s="1"/>
  <c r="HG592" i="1"/>
  <c r="AC593" i="1"/>
  <c r="AB593" i="1" s="1"/>
  <c r="AE593" i="1"/>
  <c r="AD593" i="1" s="1"/>
  <c r="CR593" i="1" s="1"/>
  <c r="AF593" i="1"/>
  <c r="AG593" i="1"/>
  <c r="CU593" i="1" s="1"/>
  <c r="AH593" i="1"/>
  <c r="CV593" i="1" s="1"/>
  <c r="AI593" i="1"/>
  <c r="AJ593" i="1"/>
  <c r="CT593" i="1"/>
  <c r="CW593" i="1"/>
  <c r="CX593" i="1"/>
  <c r="FR593" i="1"/>
  <c r="GL593" i="1"/>
  <c r="FR595" i="1" s="1"/>
  <c r="GO593" i="1"/>
  <c r="GP593" i="1"/>
  <c r="GV593" i="1"/>
  <c r="HC593" i="1" s="1"/>
  <c r="B595" i="1"/>
  <c r="B568" i="1" s="1"/>
  <c r="C595" i="1"/>
  <c r="C568" i="1" s="1"/>
  <c r="D595" i="1"/>
  <c r="D568" i="1" s="1"/>
  <c r="F595" i="1"/>
  <c r="F568" i="1" s="1"/>
  <c r="G595" i="1"/>
  <c r="G568" i="1" s="1"/>
  <c r="BX595" i="1"/>
  <c r="BX568" i="1" s="1"/>
  <c r="CC595" i="1"/>
  <c r="AT595" i="1" s="1"/>
  <c r="CK595" i="1"/>
  <c r="CK568" i="1" s="1"/>
  <c r="CL595" i="1"/>
  <c r="CL568" i="1" s="1"/>
  <c r="CM595" i="1"/>
  <c r="CM568" i="1" s="1"/>
  <c r="EM595" i="1"/>
  <c r="FP595" i="1"/>
  <c r="EG595" i="1" s="1"/>
  <c r="FV595" i="1"/>
  <c r="FV568" i="1" s="1"/>
  <c r="GC595" i="1"/>
  <c r="GC568" i="1" s="1"/>
  <c r="GD595" i="1"/>
  <c r="GD568" i="1" s="1"/>
  <c r="GE595" i="1"/>
  <c r="EV595" i="1" s="1"/>
  <c r="D625" i="1"/>
  <c r="B627" i="1"/>
  <c r="E627" i="1"/>
  <c r="Z627" i="1"/>
  <c r="AA627" i="1"/>
  <c r="AM627" i="1"/>
  <c r="AN627" i="1"/>
  <c r="BE627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CK627" i="1"/>
  <c r="CN627" i="1"/>
  <c r="CO627" i="1"/>
  <c r="CP627" i="1"/>
  <c r="CQ627" i="1"/>
  <c r="CR627" i="1"/>
  <c r="CS627" i="1"/>
  <c r="CT627" i="1"/>
  <c r="CU627" i="1"/>
  <c r="CV627" i="1"/>
  <c r="CW627" i="1"/>
  <c r="CX627" i="1"/>
  <c r="CY627" i="1"/>
  <c r="CZ627" i="1"/>
  <c r="DA627" i="1"/>
  <c r="DB627" i="1"/>
  <c r="DC627" i="1"/>
  <c r="DD627" i="1"/>
  <c r="DE627" i="1"/>
  <c r="DF627" i="1"/>
  <c r="DR627" i="1"/>
  <c r="DS627" i="1"/>
  <c r="EE627" i="1"/>
  <c r="EF627" i="1"/>
  <c r="EW627" i="1"/>
  <c r="EX627" i="1"/>
  <c r="EY627" i="1"/>
  <c r="EZ627" i="1"/>
  <c r="FA627" i="1"/>
  <c r="FB627" i="1"/>
  <c r="FC627" i="1"/>
  <c r="FD627" i="1"/>
  <c r="FE627" i="1"/>
  <c r="FF627" i="1"/>
  <c r="FG627" i="1"/>
  <c r="FH627" i="1"/>
  <c r="FI627" i="1"/>
  <c r="FJ627" i="1"/>
  <c r="FK627" i="1"/>
  <c r="FL627" i="1"/>
  <c r="FM627" i="1"/>
  <c r="FN627" i="1"/>
  <c r="FO627" i="1"/>
  <c r="GF627" i="1"/>
  <c r="GG627" i="1"/>
  <c r="GH627" i="1"/>
  <c r="GI627" i="1"/>
  <c r="GJ627" i="1"/>
  <c r="GK627" i="1"/>
  <c r="GL627" i="1"/>
  <c r="GM627" i="1"/>
  <c r="GN627" i="1"/>
  <c r="GO627" i="1"/>
  <c r="GP627" i="1"/>
  <c r="GQ627" i="1"/>
  <c r="GR627" i="1"/>
  <c r="GS627" i="1"/>
  <c r="GT627" i="1"/>
  <c r="GU627" i="1"/>
  <c r="GV627" i="1"/>
  <c r="GW627" i="1"/>
  <c r="GX627" i="1"/>
  <c r="C629" i="1"/>
  <c r="D629" i="1"/>
  <c r="I629" i="1"/>
  <c r="I631" i="1" s="1"/>
  <c r="K629" i="1"/>
  <c r="T629" i="1"/>
  <c r="AC629" i="1"/>
  <c r="AD629" i="1"/>
  <c r="AE629" i="1"/>
  <c r="CS629" i="1" s="1"/>
  <c r="R629" i="1" s="1"/>
  <c r="CY629" i="1" s="1"/>
  <c r="X629" i="1" s="1"/>
  <c r="AF629" i="1"/>
  <c r="AG629" i="1"/>
  <c r="AH629" i="1"/>
  <c r="CV629" i="1" s="1"/>
  <c r="U629" i="1" s="1"/>
  <c r="AI629" i="1"/>
  <c r="AJ629" i="1"/>
  <c r="CX629" i="1" s="1"/>
  <c r="W629" i="1" s="1"/>
  <c r="CQ629" i="1"/>
  <c r="P629" i="1" s="1"/>
  <c r="CT629" i="1"/>
  <c r="S629" i="1" s="1"/>
  <c r="CU629" i="1"/>
  <c r="CW629" i="1"/>
  <c r="V629" i="1" s="1"/>
  <c r="FR629" i="1"/>
  <c r="GL629" i="1"/>
  <c r="GO629" i="1"/>
  <c r="CC648" i="1" s="1"/>
  <c r="GP629" i="1"/>
  <c r="GV629" i="1"/>
  <c r="HC629" i="1" s="1"/>
  <c r="GX629" i="1" s="1"/>
  <c r="C630" i="1"/>
  <c r="D630" i="1"/>
  <c r="I630" i="1"/>
  <c r="K630" i="1"/>
  <c r="P630" i="1"/>
  <c r="CP630" i="1" s="1"/>
  <c r="O630" i="1" s="1"/>
  <c r="AC630" i="1"/>
  <c r="AB630" i="1" s="1"/>
  <c r="AD630" i="1"/>
  <c r="CR630" i="1" s="1"/>
  <c r="Q630" i="1" s="1"/>
  <c r="AE630" i="1"/>
  <c r="AF630" i="1"/>
  <c r="CT630" i="1" s="1"/>
  <c r="S630" i="1" s="1"/>
  <c r="AG630" i="1"/>
  <c r="AH630" i="1"/>
  <c r="CV630" i="1" s="1"/>
  <c r="U630" i="1" s="1"/>
  <c r="AI630" i="1"/>
  <c r="CW630" i="1" s="1"/>
  <c r="V630" i="1" s="1"/>
  <c r="AJ630" i="1"/>
  <c r="CQ630" i="1"/>
  <c r="CS630" i="1"/>
  <c r="R630" i="1" s="1"/>
  <c r="CU630" i="1"/>
  <c r="T630" i="1" s="1"/>
  <c r="CX630" i="1"/>
  <c r="W630" i="1" s="1"/>
  <c r="FR630" i="1"/>
  <c r="GL630" i="1"/>
  <c r="GO630" i="1"/>
  <c r="GP630" i="1"/>
  <c r="GV630" i="1"/>
  <c r="HC630" i="1" s="1"/>
  <c r="GX630" i="1" s="1"/>
  <c r="W631" i="1"/>
  <c r="AC631" i="1"/>
  <c r="AB631" i="1" s="1"/>
  <c r="AE631" i="1"/>
  <c r="AD631" i="1" s="1"/>
  <c r="CR631" i="1" s="1"/>
  <c r="Q631" i="1" s="1"/>
  <c r="AF631" i="1"/>
  <c r="AG631" i="1"/>
  <c r="CU631" i="1" s="1"/>
  <c r="T631" i="1" s="1"/>
  <c r="AH631" i="1"/>
  <c r="CV631" i="1" s="1"/>
  <c r="U631" i="1" s="1"/>
  <c r="AI631" i="1"/>
  <c r="AJ631" i="1"/>
  <c r="CT631" i="1"/>
  <c r="S631" i="1" s="1"/>
  <c r="CW631" i="1"/>
  <c r="V631" i="1" s="1"/>
  <c r="CX631" i="1"/>
  <c r="FR631" i="1"/>
  <c r="GL631" i="1"/>
  <c r="GO631" i="1"/>
  <c r="GP631" i="1"/>
  <c r="GV631" i="1"/>
  <c r="HC631" i="1" s="1"/>
  <c r="GX631" i="1" s="1"/>
  <c r="I632" i="1"/>
  <c r="V632" i="1" s="1"/>
  <c r="AC632" i="1"/>
  <c r="AD632" i="1"/>
  <c r="CR632" i="1" s="1"/>
  <c r="Q632" i="1" s="1"/>
  <c r="AE632" i="1"/>
  <c r="AF632" i="1"/>
  <c r="AG632" i="1"/>
  <c r="CU632" i="1" s="1"/>
  <c r="AH632" i="1"/>
  <c r="AI632" i="1"/>
  <c r="AJ632" i="1"/>
  <c r="CX632" i="1" s="1"/>
  <c r="CQ632" i="1"/>
  <c r="CS632" i="1"/>
  <c r="R632" i="1" s="1"/>
  <c r="CV632" i="1"/>
  <c r="U632" i="1" s="1"/>
  <c r="CW632" i="1"/>
  <c r="FR632" i="1"/>
  <c r="GL632" i="1"/>
  <c r="GO632" i="1"/>
  <c r="GP632" i="1"/>
  <c r="GV632" i="1"/>
  <c r="HC632" i="1"/>
  <c r="GX632" i="1" s="1"/>
  <c r="C633" i="1"/>
  <c r="D633" i="1"/>
  <c r="I633" i="1"/>
  <c r="K633" i="1"/>
  <c r="R633" i="1"/>
  <c r="AC633" i="1"/>
  <c r="CQ633" i="1" s="1"/>
  <c r="P633" i="1" s="1"/>
  <c r="AE633" i="1"/>
  <c r="AD633" i="1" s="1"/>
  <c r="CR633" i="1" s="1"/>
  <c r="Q633" i="1" s="1"/>
  <c r="AF633" i="1"/>
  <c r="CT633" i="1" s="1"/>
  <c r="S633" i="1" s="1"/>
  <c r="AG633" i="1"/>
  <c r="AH633" i="1"/>
  <c r="CV633" i="1" s="1"/>
  <c r="U633" i="1" s="1"/>
  <c r="AI633" i="1"/>
  <c r="AJ633" i="1"/>
  <c r="CX633" i="1" s="1"/>
  <c r="W633" i="1" s="1"/>
  <c r="CS633" i="1"/>
  <c r="CU633" i="1"/>
  <c r="T633" i="1" s="1"/>
  <c r="CW633" i="1"/>
  <c r="V633" i="1" s="1"/>
  <c r="AI648" i="1" s="1"/>
  <c r="FR633" i="1"/>
  <c r="GL633" i="1"/>
  <c r="GO633" i="1"/>
  <c r="GP633" i="1"/>
  <c r="GV633" i="1"/>
  <c r="HC633" i="1"/>
  <c r="GX633" i="1" s="1"/>
  <c r="C634" i="1"/>
  <c r="D634" i="1"/>
  <c r="I634" i="1"/>
  <c r="K634" i="1"/>
  <c r="V634" i="1"/>
  <c r="AC634" i="1"/>
  <c r="AD634" i="1"/>
  <c r="CR634" i="1" s="1"/>
  <c r="Q634" i="1" s="1"/>
  <c r="AE634" i="1"/>
  <c r="AF634" i="1"/>
  <c r="AG634" i="1"/>
  <c r="CU634" i="1" s="1"/>
  <c r="T634" i="1" s="1"/>
  <c r="AH634" i="1"/>
  <c r="AI634" i="1"/>
  <c r="AJ634" i="1"/>
  <c r="CX634" i="1" s="1"/>
  <c r="W634" i="1" s="1"/>
  <c r="CQ634" i="1"/>
  <c r="P634" i="1" s="1"/>
  <c r="CS634" i="1"/>
  <c r="R634" i="1" s="1"/>
  <c r="CV634" i="1"/>
  <c r="U634" i="1" s="1"/>
  <c r="CW634" i="1"/>
  <c r="FR634" i="1"/>
  <c r="GL634" i="1"/>
  <c r="GO634" i="1"/>
  <c r="GP634" i="1"/>
  <c r="GV634" i="1"/>
  <c r="HC634" i="1"/>
  <c r="GX634" i="1" s="1"/>
  <c r="I635" i="1"/>
  <c r="AC635" i="1"/>
  <c r="AE635" i="1"/>
  <c r="AF635" i="1"/>
  <c r="CT635" i="1" s="1"/>
  <c r="S635" i="1" s="1"/>
  <c r="AG635" i="1"/>
  <c r="AH635" i="1"/>
  <c r="AI635" i="1"/>
  <c r="CW635" i="1" s="1"/>
  <c r="V635" i="1" s="1"/>
  <c r="AJ635" i="1"/>
  <c r="CU635" i="1"/>
  <c r="T635" i="1" s="1"/>
  <c r="CV635" i="1"/>
  <c r="U635" i="1" s="1"/>
  <c r="CX635" i="1"/>
  <c r="W635" i="1" s="1"/>
  <c r="FR635" i="1"/>
  <c r="GL635" i="1"/>
  <c r="GO635" i="1"/>
  <c r="GP635" i="1"/>
  <c r="GV635" i="1"/>
  <c r="GX635" i="1"/>
  <c r="HC635" i="1"/>
  <c r="I636" i="1"/>
  <c r="AC636" i="1"/>
  <c r="AD636" i="1"/>
  <c r="AB636" i="1" s="1"/>
  <c r="AE636" i="1"/>
  <c r="CS636" i="1" s="1"/>
  <c r="R636" i="1" s="1"/>
  <c r="AF636" i="1"/>
  <c r="AG636" i="1"/>
  <c r="AH636" i="1"/>
  <c r="CV636" i="1" s="1"/>
  <c r="U636" i="1" s="1"/>
  <c r="AI636" i="1"/>
  <c r="AJ636" i="1"/>
  <c r="CX636" i="1" s="1"/>
  <c r="W636" i="1" s="1"/>
  <c r="CQ636" i="1"/>
  <c r="P636" i="1" s="1"/>
  <c r="CP636" i="1" s="1"/>
  <c r="O636" i="1" s="1"/>
  <c r="CR636" i="1"/>
  <c r="Q636" i="1" s="1"/>
  <c r="CT636" i="1"/>
  <c r="S636" i="1" s="1"/>
  <c r="CY636" i="1" s="1"/>
  <c r="X636" i="1" s="1"/>
  <c r="CU636" i="1"/>
  <c r="T636" i="1" s="1"/>
  <c r="CW636" i="1"/>
  <c r="V636" i="1" s="1"/>
  <c r="FR636" i="1"/>
  <c r="GL636" i="1"/>
  <c r="GO636" i="1"/>
  <c r="GP636" i="1"/>
  <c r="GV636" i="1"/>
  <c r="HC636" i="1" s="1"/>
  <c r="GX636" i="1" s="1"/>
  <c r="I637" i="1"/>
  <c r="S637" i="1"/>
  <c r="CZ637" i="1" s="1"/>
  <c r="Y637" i="1" s="1"/>
  <c r="AC637" i="1"/>
  <c r="AB637" i="1" s="1"/>
  <c r="AD637" i="1"/>
  <c r="CR637" i="1" s="1"/>
  <c r="Q637" i="1" s="1"/>
  <c r="AE637" i="1"/>
  <c r="AF637" i="1"/>
  <c r="AG637" i="1"/>
  <c r="CU637" i="1" s="1"/>
  <c r="T637" i="1" s="1"/>
  <c r="AH637" i="1"/>
  <c r="AI637" i="1"/>
  <c r="CW637" i="1" s="1"/>
  <c r="V637" i="1" s="1"/>
  <c r="AJ637" i="1"/>
  <c r="CS637" i="1"/>
  <c r="R637" i="1" s="1"/>
  <c r="CT637" i="1"/>
  <c r="CV637" i="1"/>
  <c r="U637" i="1" s="1"/>
  <c r="CX637" i="1"/>
  <c r="W637" i="1" s="1"/>
  <c r="FR637" i="1"/>
  <c r="GL637" i="1"/>
  <c r="GO637" i="1"/>
  <c r="GP637" i="1"/>
  <c r="GV637" i="1"/>
  <c r="HC637" i="1" s="1"/>
  <c r="GX637" i="1" s="1"/>
  <c r="I638" i="1"/>
  <c r="R638" i="1" s="1"/>
  <c r="AB638" i="1"/>
  <c r="AC638" i="1"/>
  <c r="CQ638" i="1" s="1"/>
  <c r="AE638" i="1"/>
  <c r="AD638" i="1" s="1"/>
  <c r="CR638" i="1" s="1"/>
  <c r="AF638" i="1"/>
  <c r="CT638" i="1" s="1"/>
  <c r="AG638" i="1"/>
  <c r="AH638" i="1"/>
  <c r="CV638" i="1" s="1"/>
  <c r="AI638" i="1"/>
  <c r="AJ638" i="1"/>
  <c r="CS638" i="1"/>
  <c r="CU638" i="1"/>
  <c r="CW638" i="1"/>
  <c r="CX638" i="1"/>
  <c r="W638" i="1" s="1"/>
  <c r="FR638" i="1"/>
  <c r="GL638" i="1"/>
  <c r="GO638" i="1"/>
  <c r="GP638" i="1"/>
  <c r="GV638" i="1"/>
  <c r="HC638" i="1"/>
  <c r="C639" i="1"/>
  <c r="D639" i="1"/>
  <c r="I639" i="1"/>
  <c r="K639" i="1"/>
  <c r="W639" i="1"/>
  <c r="AC639" i="1"/>
  <c r="AD639" i="1"/>
  <c r="CR639" i="1" s="1"/>
  <c r="Q639" i="1" s="1"/>
  <c r="AE639" i="1"/>
  <c r="AF639" i="1"/>
  <c r="AB639" i="1" s="1"/>
  <c r="AG639" i="1"/>
  <c r="CU639" i="1" s="1"/>
  <c r="T639" i="1" s="1"/>
  <c r="AH639" i="1"/>
  <c r="AI639" i="1"/>
  <c r="AJ639" i="1"/>
  <c r="CX639" i="1" s="1"/>
  <c r="CQ639" i="1"/>
  <c r="P639" i="1" s="1"/>
  <c r="CP639" i="1" s="1"/>
  <c r="O639" i="1" s="1"/>
  <c r="CS639" i="1"/>
  <c r="R639" i="1" s="1"/>
  <c r="CT639" i="1"/>
  <c r="S639" i="1" s="1"/>
  <c r="CV639" i="1"/>
  <c r="U639" i="1" s="1"/>
  <c r="CW639" i="1"/>
  <c r="V639" i="1" s="1"/>
  <c r="FR639" i="1"/>
  <c r="GL639" i="1"/>
  <c r="GO639" i="1"/>
  <c r="GP639" i="1"/>
  <c r="GV639" i="1"/>
  <c r="HC639" i="1"/>
  <c r="GX639" i="1" s="1"/>
  <c r="C640" i="1"/>
  <c r="D640" i="1"/>
  <c r="I640" i="1"/>
  <c r="K640" i="1"/>
  <c r="S640" i="1"/>
  <c r="V640" i="1"/>
  <c r="AC640" i="1"/>
  <c r="CQ640" i="1" s="1"/>
  <c r="P640" i="1" s="1"/>
  <c r="AE640" i="1"/>
  <c r="AD640" i="1" s="1"/>
  <c r="CR640" i="1" s="1"/>
  <c r="Q640" i="1" s="1"/>
  <c r="CP640" i="1" s="1"/>
  <c r="O640" i="1" s="1"/>
  <c r="AF640" i="1"/>
  <c r="CT640" i="1" s="1"/>
  <c r="AG640" i="1"/>
  <c r="AH640" i="1"/>
  <c r="CV640" i="1" s="1"/>
  <c r="U640" i="1" s="1"/>
  <c r="AI640" i="1"/>
  <c r="AJ640" i="1"/>
  <c r="CX640" i="1" s="1"/>
  <c r="W640" i="1" s="1"/>
  <c r="CS640" i="1"/>
  <c r="R640" i="1" s="1"/>
  <c r="CU640" i="1"/>
  <c r="T640" i="1" s="1"/>
  <c r="CW640" i="1"/>
  <c r="FR640" i="1"/>
  <c r="GL640" i="1"/>
  <c r="GO640" i="1"/>
  <c r="GP640" i="1"/>
  <c r="GV640" i="1"/>
  <c r="HC640" i="1"/>
  <c r="GX640" i="1" s="1"/>
  <c r="I641" i="1"/>
  <c r="U641" i="1"/>
  <c r="W641" i="1"/>
  <c r="AC641" i="1"/>
  <c r="AE641" i="1"/>
  <c r="AF641" i="1"/>
  <c r="AG641" i="1"/>
  <c r="CU641" i="1" s="1"/>
  <c r="T641" i="1" s="1"/>
  <c r="AH641" i="1"/>
  <c r="AI641" i="1"/>
  <c r="AJ641" i="1"/>
  <c r="CX641" i="1" s="1"/>
  <c r="CQ641" i="1"/>
  <c r="P641" i="1" s="1"/>
  <c r="CT641" i="1"/>
  <c r="S641" i="1" s="1"/>
  <c r="CV641" i="1"/>
  <c r="CW641" i="1"/>
  <c r="V641" i="1" s="1"/>
  <c r="FR641" i="1"/>
  <c r="GL641" i="1"/>
  <c r="GO641" i="1"/>
  <c r="GP641" i="1"/>
  <c r="GV641" i="1"/>
  <c r="HC641" i="1" s="1"/>
  <c r="GX641" i="1"/>
  <c r="CJ648" i="1" s="1"/>
  <c r="I642" i="1"/>
  <c r="T642" i="1" s="1"/>
  <c r="AC642" i="1"/>
  <c r="AB642" i="1" s="1"/>
  <c r="AD642" i="1"/>
  <c r="CR642" i="1" s="1"/>
  <c r="Q642" i="1" s="1"/>
  <c r="AE642" i="1"/>
  <c r="AF642" i="1"/>
  <c r="CT642" i="1" s="1"/>
  <c r="AG642" i="1"/>
  <c r="AH642" i="1"/>
  <c r="CV642" i="1" s="1"/>
  <c r="U642" i="1" s="1"/>
  <c r="AI642" i="1"/>
  <c r="CW642" i="1" s="1"/>
  <c r="AJ642" i="1"/>
  <c r="CQ642" i="1"/>
  <c r="P642" i="1" s="1"/>
  <c r="CS642" i="1"/>
  <c r="R642" i="1" s="1"/>
  <c r="CU642" i="1"/>
  <c r="CX642" i="1"/>
  <c r="FR642" i="1"/>
  <c r="GL642" i="1"/>
  <c r="GO642" i="1"/>
  <c r="GP642" i="1"/>
  <c r="GV642" i="1"/>
  <c r="HC642" i="1" s="1"/>
  <c r="GX642" i="1" s="1"/>
  <c r="I643" i="1"/>
  <c r="S643" i="1"/>
  <c r="AC643" i="1"/>
  <c r="AE643" i="1"/>
  <c r="AF643" i="1"/>
  <c r="AG643" i="1"/>
  <c r="CU643" i="1" s="1"/>
  <c r="T643" i="1" s="1"/>
  <c r="AH643" i="1"/>
  <c r="CV643" i="1" s="1"/>
  <c r="U643" i="1" s="1"/>
  <c r="AI643" i="1"/>
  <c r="AJ643" i="1"/>
  <c r="CT643" i="1"/>
  <c r="CW643" i="1"/>
  <c r="V643" i="1" s="1"/>
  <c r="CX643" i="1"/>
  <c r="W643" i="1" s="1"/>
  <c r="FR643" i="1"/>
  <c r="GL643" i="1"/>
  <c r="GO643" i="1"/>
  <c r="GP643" i="1"/>
  <c r="GV643" i="1"/>
  <c r="HC643" i="1" s="1"/>
  <c r="GX643" i="1" s="1"/>
  <c r="I644" i="1"/>
  <c r="R644" i="1"/>
  <c r="AB644" i="1"/>
  <c r="AC644" i="1"/>
  <c r="AD644" i="1"/>
  <c r="CR644" i="1" s="1"/>
  <c r="Q644" i="1" s="1"/>
  <c r="AE644" i="1"/>
  <c r="AF644" i="1"/>
  <c r="CT644" i="1" s="1"/>
  <c r="S644" i="1" s="1"/>
  <c r="AG644" i="1"/>
  <c r="CU644" i="1" s="1"/>
  <c r="T644" i="1" s="1"/>
  <c r="AH644" i="1"/>
  <c r="AI644" i="1"/>
  <c r="AJ644" i="1"/>
  <c r="CX644" i="1" s="1"/>
  <c r="W644" i="1" s="1"/>
  <c r="CQ644" i="1"/>
  <c r="P644" i="1" s="1"/>
  <c r="CS644" i="1"/>
  <c r="CV644" i="1"/>
  <c r="U644" i="1" s="1"/>
  <c r="CW644" i="1"/>
  <c r="V644" i="1" s="1"/>
  <c r="FR644" i="1"/>
  <c r="GL644" i="1"/>
  <c r="FR648" i="1" s="1"/>
  <c r="GO644" i="1"/>
  <c r="GP644" i="1"/>
  <c r="GV644" i="1"/>
  <c r="HC644" i="1"/>
  <c r="GX644" i="1" s="1"/>
  <c r="I645" i="1"/>
  <c r="U645" i="1"/>
  <c r="AC645" i="1"/>
  <c r="AE645" i="1"/>
  <c r="AD645" i="1" s="1"/>
  <c r="CR645" i="1" s="1"/>
  <c r="Q645" i="1" s="1"/>
  <c r="AF645" i="1"/>
  <c r="CT645" i="1" s="1"/>
  <c r="S645" i="1" s="1"/>
  <c r="AG645" i="1"/>
  <c r="AH645" i="1"/>
  <c r="AI645" i="1"/>
  <c r="CW645" i="1" s="1"/>
  <c r="V645" i="1" s="1"/>
  <c r="AJ645" i="1"/>
  <c r="CS645" i="1"/>
  <c r="R645" i="1" s="1"/>
  <c r="CU645" i="1"/>
  <c r="T645" i="1" s="1"/>
  <c r="CV645" i="1"/>
  <c r="CX645" i="1"/>
  <c r="FR645" i="1"/>
  <c r="BY648" i="1" s="1"/>
  <c r="GL645" i="1"/>
  <c r="GO645" i="1"/>
  <c r="GP645" i="1"/>
  <c r="GV645" i="1"/>
  <c r="HC645" i="1"/>
  <c r="GX645" i="1" s="1"/>
  <c r="I646" i="1"/>
  <c r="S646" i="1"/>
  <c r="CZ646" i="1" s="1"/>
  <c r="Y646" i="1" s="1"/>
  <c r="AC646" i="1"/>
  <c r="AB646" i="1" s="1"/>
  <c r="AD646" i="1"/>
  <c r="CR646" i="1" s="1"/>
  <c r="Q646" i="1" s="1"/>
  <c r="AE646" i="1"/>
  <c r="AF646" i="1"/>
  <c r="AG646" i="1"/>
  <c r="CU646" i="1" s="1"/>
  <c r="T646" i="1" s="1"/>
  <c r="AH646" i="1"/>
  <c r="AI646" i="1"/>
  <c r="CW646" i="1" s="1"/>
  <c r="V646" i="1" s="1"/>
  <c r="AJ646" i="1"/>
  <c r="CS646" i="1"/>
  <c r="R646" i="1" s="1"/>
  <c r="CT646" i="1"/>
  <c r="CV646" i="1"/>
  <c r="U646" i="1" s="1"/>
  <c r="CX646" i="1"/>
  <c r="W646" i="1" s="1"/>
  <c r="FR646" i="1"/>
  <c r="GL646" i="1"/>
  <c r="GO646" i="1"/>
  <c r="GP646" i="1"/>
  <c r="GV646" i="1"/>
  <c r="HC646" i="1" s="1"/>
  <c r="GX646" i="1" s="1"/>
  <c r="B648" i="1"/>
  <c r="C648" i="1"/>
  <c r="C627" i="1" s="1"/>
  <c r="D648" i="1"/>
  <c r="D627" i="1" s="1"/>
  <c r="F648" i="1"/>
  <c r="F627" i="1" s="1"/>
  <c r="G648" i="1"/>
  <c r="G627" i="1" s="1"/>
  <c r="BC648" i="1"/>
  <c r="BX648" i="1"/>
  <c r="BX627" i="1" s="1"/>
  <c r="CD648" i="1"/>
  <c r="CD627" i="1" s="1"/>
  <c r="CK648" i="1"/>
  <c r="BB648" i="1" s="1"/>
  <c r="BB627" i="1" s="1"/>
  <c r="CL648" i="1"/>
  <c r="CL627" i="1" s="1"/>
  <c r="CM648" i="1"/>
  <c r="CM627" i="1" s="1"/>
  <c r="EU648" i="1"/>
  <c r="FP648" i="1"/>
  <c r="FV648" i="1"/>
  <c r="FV627" i="1" s="1"/>
  <c r="GC648" i="1"/>
  <c r="GC627" i="1" s="1"/>
  <c r="GD648" i="1"/>
  <c r="GD627" i="1" s="1"/>
  <c r="GE648" i="1"/>
  <c r="GE627" i="1" s="1"/>
  <c r="D678" i="1"/>
  <c r="E680" i="1"/>
  <c r="Z680" i="1"/>
  <c r="AA680" i="1"/>
  <c r="AM680" i="1"/>
  <c r="AN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T680" i="1"/>
  <c r="BU680" i="1"/>
  <c r="BV680" i="1"/>
  <c r="BW680" i="1"/>
  <c r="CN680" i="1"/>
  <c r="CO680" i="1"/>
  <c r="CP680" i="1"/>
  <c r="CQ680" i="1"/>
  <c r="CR680" i="1"/>
  <c r="CS680" i="1"/>
  <c r="CT680" i="1"/>
  <c r="CU680" i="1"/>
  <c r="CV680" i="1"/>
  <c r="CW680" i="1"/>
  <c r="CX680" i="1"/>
  <c r="CY680" i="1"/>
  <c r="CZ680" i="1"/>
  <c r="DA680" i="1"/>
  <c r="DB680" i="1"/>
  <c r="DC680" i="1"/>
  <c r="DD680" i="1"/>
  <c r="DE680" i="1"/>
  <c r="DF680" i="1"/>
  <c r="DR680" i="1"/>
  <c r="DS680" i="1"/>
  <c r="EE680" i="1"/>
  <c r="EF680" i="1"/>
  <c r="EW680" i="1"/>
  <c r="EX680" i="1"/>
  <c r="EY680" i="1"/>
  <c r="EZ680" i="1"/>
  <c r="FA680" i="1"/>
  <c r="FB680" i="1"/>
  <c r="FC680" i="1"/>
  <c r="FD680" i="1"/>
  <c r="FE680" i="1"/>
  <c r="FF680" i="1"/>
  <c r="FG680" i="1"/>
  <c r="FH680" i="1"/>
  <c r="FI680" i="1"/>
  <c r="FJ680" i="1"/>
  <c r="FK680" i="1"/>
  <c r="FL680" i="1"/>
  <c r="FM680" i="1"/>
  <c r="FN680" i="1"/>
  <c r="FO680" i="1"/>
  <c r="GF680" i="1"/>
  <c r="GG680" i="1"/>
  <c r="GH680" i="1"/>
  <c r="GI680" i="1"/>
  <c r="GJ680" i="1"/>
  <c r="GK680" i="1"/>
  <c r="GL680" i="1"/>
  <c r="GM680" i="1"/>
  <c r="GN680" i="1"/>
  <c r="GO680" i="1"/>
  <c r="GP680" i="1"/>
  <c r="GQ680" i="1"/>
  <c r="GR680" i="1"/>
  <c r="GS680" i="1"/>
  <c r="GT680" i="1"/>
  <c r="GU680" i="1"/>
  <c r="GV680" i="1"/>
  <c r="GW680" i="1"/>
  <c r="GX680" i="1"/>
  <c r="C682" i="1"/>
  <c r="D682" i="1"/>
  <c r="I682" i="1"/>
  <c r="K682" i="1"/>
  <c r="Q682" i="1"/>
  <c r="AC682" i="1"/>
  <c r="CQ682" i="1" s="1"/>
  <c r="P682" i="1" s="1"/>
  <c r="AD682" i="1"/>
  <c r="CR682" i="1" s="1"/>
  <c r="AE682" i="1"/>
  <c r="AF682" i="1"/>
  <c r="CT682" i="1" s="1"/>
  <c r="S682" i="1" s="1"/>
  <c r="AG682" i="1"/>
  <c r="AH682" i="1"/>
  <c r="AI682" i="1"/>
  <c r="CW682" i="1" s="1"/>
  <c r="V682" i="1" s="1"/>
  <c r="AJ682" i="1"/>
  <c r="CS682" i="1"/>
  <c r="R682" i="1" s="1"/>
  <c r="CU682" i="1"/>
  <c r="T682" i="1" s="1"/>
  <c r="CV682" i="1"/>
  <c r="U682" i="1" s="1"/>
  <c r="CX682" i="1"/>
  <c r="W682" i="1" s="1"/>
  <c r="FR682" i="1"/>
  <c r="GL682" i="1"/>
  <c r="GO682" i="1"/>
  <c r="GP682" i="1"/>
  <c r="GV682" i="1"/>
  <c r="HC682" i="1"/>
  <c r="GX682" i="1" s="1"/>
  <c r="C683" i="1"/>
  <c r="D683" i="1"/>
  <c r="I683" i="1"/>
  <c r="K683" i="1"/>
  <c r="U683" i="1"/>
  <c r="AB683" i="1"/>
  <c r="AC683" i="1"/>
  <c r="AD683" i="1"/>
  <c r="AE683" i="1"/>
  <c r="CS683" i="1" s="1"/>
  <c r="R683" i="1" s="1"/>
  <c r="AF683" i="1"/>
  <c r="AG683" i="1"/>
  <c r="AH683" i="1"/>
  <c r="CV683" i="1" s="1"/>
  <c r="AI683" i="1"/>
  <c r="AJ683" i="1"/>
  <c r="CX683" i="1" s="1"/>
  <c r="W683" i="1" s="1"/>
  <c r="CQ683" i="1"/>
  <c r="P683" i="1" s="1"/>
  <c r="CR683" i="1"/>
  <c r="Q683" i="1" s="1"/>
  <c r="CT683" i="1"/>
  <c r="CU683" i="1"/>
  <c r="T683" i="1" s="1"/>
  <c r="CW683" i="1"/>
  <c r="V683" i="1" s="1"/>
  <c r="FR683" i="1"/>
  <c r="GL683" i="1"/>
  <c r="GO683" i="1"/>
  <c r="GP683" i="1"/>
  <c r="GV683" i="1"/>
  <c r="HC683" i="1" s="1"/>
  <c r="GX683" i="1" s="1"/>
  <c r="I684" i="1"/>
  <c r="V684" i="1"/>
  <c r="AC684" i="1"/>
  <c r="AD684" i="1"/>
  <c r="CR684" i="1" s="1"/>
  <c r="Q684" i="1" s="1"/>
  <c r="AE684" i="1"/>
  <c r="AF684" i="1"/>
  <c r="AG684" i="1"/>
  <c r="CU684" i="1" s="1"/>
  <c r="T684" i="1" s="1"/>
  <c r="AH684" i="1"/>
  <c r="AI684" i="1"/>
  <c r="CW684" i="1" s="1"/>
  <c r="AJ684" i="1"/>
  <c r="CQ684" i="1"/>
  <c r="P684" i="1" s="1"/>
  <c r="CP684" i="1" s="1"/>
  <c r="O684" i="1" s="1"/>
  <c r="CS684" i="1"/>
  <c r="R684" i="1" s="1"/>
  <c r="CT684" i="1"/>
  <c r="S684" i="1" s="1"/>
  <c r="CV684" i="1"/>
  <c r="CX684" i="1"/>
  <c r="W684" i="1" s="1"/>
  <c r="FR684" i="1"/>
  <c r="GL684" i="1"/>
  <c r="GO684" i="1"/>
  <c r="GP684" i="1"/>
  <c r="GV684" i="1"/>
  <c r="HC684" i="1"/>
  <c r="GX684" i="1" s="1"/>
  <c r="I685" i="1"/>
  <c r="GX685" i="1" s="1"/>
  <c r="S685" i="1"/>
  <c r="AB685" i="1"/>
  <c r="AC685" i="1"/>
  <c r="CQ685" i="1" s="1"/>
  <c r="P685" i="1" s="1"/>
  <c r="CP685" i="1" s="1"/>
  <c r="O685" i="1" s="1"/>
  <c r="AE685" i="1"/>
  <c r="AD685" i="1" s="1"/>
  <c r="AF685" i="1"/>
  <c r="AG685" i="1"/>
  <c r="AH685" i="1"/>
  <c r="CV685" i="1" s="1"/>
  <c r="U685" i="1" s="1"/>
  <c r="AI685" i="1"/>
  <c r="AJ685" i="1"/>
  <c r="CR685" i="1"/>
  <c r="Q685" i="1" s="1"/>
  <c r="CS685" i="1"/>
  <c r="R685" i="1" s="1"/>
  <c r="CT685" i="1"/>
  <c r="CU685" i="1"/>
  <c r="T685" i="1" s="1"/>
  <c r="CW685" i="1"/>
  <c r="V685" i="1" s="1"/>
  <c r="CX685" i="1"/>
  <c r="FR685" i="1"/>
  <c r="GL685" i="1"/>
  <c r="GO685" i="1"/>
  <c r="GP685" i="1"/>
  <c r="GV685" i="1"/>
  <c r="HC685" i="1"/>
  <c r="C686" i="1"/>
  <c r="D686" i="1"/>
  <c r="S686" i="1"/>
  <c r="T686" i="1"/>
  <c r="U686" i="1"/>
  <c r="AC686" i="1"/>
  <c r="CQ686" i="1" s="1"/>
  <c r="P686" i="1" s="1"/>
  <c r="AE686" i="1"/>
  <c r="AD686" i="1" s="1"/>
  <c r="CR686" i="1" s="1"/>
  <c r="Q686" i="1" s="1"/>
  <c r="AF686" i="1"/>
  <c r="CT686" i="1" s="1"/>
  <c r="AG686" i="1"/>
  <c r="AH686" i="1"/>
  <c r="AI686" i="1"/>
  <c r="CW686" i="1" s="1"/>
  <c r="V686" i="1" s="1"/>
  <c r="AJ686" i="1"/>
  <c r="CU686" i="1"/>
  <c r="CV686" i="1"/>
  <c r="CX686" i="1"/>
  <c r="W686" i="1" s="1"/>
  <c r="FR686" i="1"/>
  <c r="GL686" i="1"/>
  <c r="GO686" i="1"/>
  <c r="GP686" i="1"/>
  <c r="GV686" i="1"/>
  <c r="HC686" i="1" s="1"/>
  <c r="GX686" i="1" s="1"/>
  <c r="C687" i="1"/>
  <c r="D687" i="1"/>
  <c r="R687" i="1"/>
  <c r="S687" i="1"/>
  <c r="CY687" i="1" s="1"/>
  <c r="X687" i="1" s="1"/>
  <c r="T687" i="1"/>
  <c r="W687" i="1"/>
  <c r="AC687" i="1"/>
  <c r="AD687" i="1"/>
  <c r="CR687" i="1" s="1"/>
  <c r="Q687" i="1" s="1"/>
  <c r="AE687" i="1"/>
  <c r="AF687" i="1"/>
  <c r="AG687" i="1"/>
  <c r="CU687" i="1" s="1"/>
  <c r="AH687" i="1"/>
  <c r="AI687" i="1"/>
  <c r="AJ687" i="1"/>
  <c r="CQ687" i="1"/>
  <c r="P687" i="1" s="1"/>
  <c r="CS687" i="1"/>
  <c r="CT687" i="1"/>
  <c r="CV687" i="1"/>
  <c r="U687" i="1" s="1"/>
  <c r="CW687" i="1"/>
  <c r="V687" i="1" s="1"/>
  <c r="CX687" i="1"/>
  <c r="FR687" i="1"/>
  <c r="GL687" i="1"/>
  <c r="GO687" i="1"/>
  <c r="GP687" i="1"/>
  <c r="GV687" i="1"/>
  <c r="HC687" i="1" s="1"/>
  <c r="GX687" i="1" s="1"/>
  <c r="I688" i="1"/>
  <c r="AC688" i="1"/>
  <c r="CQ688" i="1" s="1"/>
  <c r="P688" i="1" s="1"/>
  <c r="CP688" i="1" s="1"/>
  <c r="O688" i="1" s="1"/>
  <c r="AE688" i="1"/>
  <c r="AD688" i="1" s="1"/>
  <c r="AF688" i="1"/>
  <c r="CT688" i="1" s="1"/>
  <c r="S688" i="1" s="1"/>
  <c r="AG688" i="1"/>
  <c r="AH688" i="1"/>
  <c r="CV688" i="1" s="1"/>
  <c r="U688" i="1" s="1"/>
  <c r="AI688" i="1"/>
  <c r="AJ688" i="1"/>
  <c r="CR688" i="1"/>
  <c r="Q688" i="1" s="1"/>
  <c r="CS688" i="1"/>
  <c r="R688" i="1" s="1"/>
  <c r="CU688" i="1"/>
  <c r="T688" i="1" s="1"/>
  <c r="CW688" i="1"/>
  <c r="V688" i="1" s="1"/>
  <c r="CX688" i="1"/>
  <c r="W688" i="1" s="1"/>
  <c r="FR688" i="1"/>
  <c r="GL688" i="1"/>
  <c r="GO688" i="1"/>
  <c r="GP688" i="1"/>
  <c r="GV688" i="1"/>
  <c r="GX688" i="1"/>
  <c r="HC688" i="1"/>
  <c r="I689" i="1"/>
  <c r="P689" i="1"/>
  <c r="R689" i="1"/>
  <c r="CZ689" i="1" s="1"/>
  <c r="Y689" i="1" s="1"/>
  <c r="T689" i="1"/>
  <c r="X689" i="1"/>
  <c r="AC689" i="1"/>
  <c r="AD689" i="1"/>
  <c r="AB689" i="1" s="1"/>
  <c r="AE689" i="1"/>
  <c r="CS689" i="1" s="1"/>
  <c r="AF689" i="1"/>
  <c r="AG689" i="1"/>
  <c r="AH689" i="1"/>
  <c r="CV689" i="1" s="1"/>
  <c r="U689" i="1" s="1"/>
  <c r="AI689" i="1"/>
  <c r="AJ689" i="1"/>
  <c r="CX689" i="1" s="1"/>
  <c r="W689" i="1" s="1"/>
  <c r="CQ689" i="1"/>
  <c r="CR689" i="1"/>
  <c r="Q689" i="1" s="1"/>
  <c r="CT689" i="1"/>
  <c r="S689" i="1" s="1"/>
  <c r="CU689" i="1"/>
  <c r="CW689" i="1"/>
  <c r="V689" i="1" s="1"/>
  <c r="CY689" i="1"/>
  <c r="FR689" i="1"/>
  <c r="GL689" i="1"/>
  <c r="GO689" i="1"/>
  <c r="GP689" i="1"/>
  <c r="GV689" i="1"/>
  <c r="HC689" i="1" s="1"/>
  <c r="GX689" i="1" s="1"/>
  <c r="C690" i="1"/>
  <c r="D690" i="1"/>
  <c r="I690" i="1"/>
  <c r="I692" i="1" s="1"/>
  <c r="W692" i="1" s="1"/>
  <c r="K690" i="1"/>
  <c r="AC690" i="1"/>
  <c r="AD690" i="1"/>
  <c r="CR690" i="1" s="1"/>
  <c r="Q690" i="1" s="1"/>
  <c r="AE690" i="1"/>
  <c r="CS690" i="1" s="1"/>
  <c r="R690" i="1" s="1"/>
  <c r="AF690" i="1"/>
  <c r="CT690" i="1" s="1"/>
  <c r="S690" i="1" s="1"/>
  <c r="AG690" i="1"/>
  <c r="AH690" i="1"/>
  <c r="CV690" i="1" s="1"/>
  <c r="U690" i="1" s="1"/>
  <c r="AI690" i="1"/>
  <c r="CW690" i="1" s="1"/>
  <c r="V690" i="1" s="1"/>
  <c r="AJ690" i="1"/>
  <c r="CX690" i="1" s="1"/>
  <c r="W690" i="1" s="1"/>
  <c r="CQ690" i="1"/>
  <c r="P690" i="1" s="1"/>
  <c r="CU690" i="1"/>
  <c r="T690" i="1" s="1"/>
  <c r="FR690" i="1"/>
  <c r="GL690" i="1"/>
  <c r="GO690" i="1"/>
  <c r="GP690" i="1"/>
  <c r="GV690" i="1"/>
  <c r="HC690" i="1" s="1"/>
  <c r="GX690" i="1" s="1"/>
  <c r="C691" i="1"/>
  <c r="D691" i="1"/>
  <c r="I691" i="1"/>
  <c r="K691" i="1"/>
  <c r="P691" i="1"/>
  <c r="AC691" i="1"/>
  <c r="AD691" i="1"/>
  <c r="AB691" i="1" s="1"/>
  <c r="AE691" i="1"/>
  <c r="CS691" i="1" s="1"/>
  <c r="R691" i="1" s="1"/>
  <c r="AF691" i="1"/>
  <c r="CT691" i="1" s="1"/>
  <c r="S691" i="1" s="1"/>
  <c r="AG691" i="1"/>
  <c r="AH691" i="1"/>
  <c r="CV691" i="1" s="1"/>
  <c r="U691" i="1" s="1"/>
  <c r="AI691" i="1"/>
  <c r="CW691" i="1" s="1"/>
  <c r="V691" i="1" s="1"/>
  <c r="AJ691" i="1"/>
  <c r="CX691" i="1" s="1"/>
  <c r="W691" i="1" s="1"/>
  <c r="CQ691" i="1"/>
  <c r="CU691" i="1"/>
  <c r="T691" i="1" s="1"/>
  <c r="FR691" i="1"/>
  <c r="GL691" i="1"/>
  <c r="GO691" i="1"/>
  <c r="GP691" i="1"/>
  <c r="GV691" i="1"/>
  <c r="HC691" i="1" s="1"/>
  <c r="GX691" i="1" s="1"/>
  <c r="AC692" i="1"/>
  <c r="AB692" i="1" s="1"/>
  <c r="AD692" i="1"/>
  <c r="CR692" i="1" s="1"/>
  <c r="AE692" i="1"/>
  <c r="CS692" i="1" s="1"/>
  <c r="AF692" i="1"/>
  <c r="AG692" i="1"/>
  <c r="CU692" i="1" s="1"/>
  <c r="T692" i="1" s="1"/>
  <c r="AH692" i="1"/>
  <c r="CV692" i="1" s="1"/>
  <c r="U692" i="1" s="1"/>
  <c r="AI692" i="1"/>
  <c r="CW692" i="1" s="1"/>
  <c r="V692" i="1" s="1"/>
  <c r="AJ692" i="1"/>
  <c r="CT692" i="1"/>
  <c r="S692" i="1" s="1"/>
  <c r="CX692" i="1"/>
  <c r="FR692" i="1"/>
  <c r="GL692" i="1"/>
  <c r="GO692" i="1"/>
  <c r="GP692" i="1"/>
  <c r="GV692" i="1"/>
  <c r="HC692" i="1" s="1"/>
  <c r="GX692" i="1" s="1"/>
  <c r="I693" i="1"/>
  <c r="V693" i="1"/>
  <c r="AC693" i="1"/>
  <c r="CQ693" i="1" s="1"/>
  <c r="P693" i="1" s="1"/>
  <c r="AD693" i="1"/>
  <c r="CR693" i="1" s="1"/>
  <c r="Q693" i="1" s="1"/>
  <c r="AE693" i="1"/>
  <c r="AF693" i="1"/>
  <c r="CT693" i="1" s="1"/>
  <c r="S693" i="1" s="1"/>
  <c r="AG693" i="1"/>
  <c r="CU693" i="1" s="1"/>
  <c r="T693" i="1" s="1"/>
  <c r="AH693" i="1"/>
  <c r="CV693" i="1" s="1"/>
  <c r="U693" i="1" s="1"/>
  <c r="AI693" i="1"/>
  <c r="AJ693" i="1"/>
  <c r="CX693" i="1" s="1"/>
  <c r="W693" i="1" s="1"/>
  <c r="CS693" i="1"/>
  <c r="R693" i="1" s="1"/>
  <c r="CW693" i="1"/>
  <c r="FR693" i="1"/>
  <c r="GL693" i="1"/>
  <c r="GO693" i="1"/>
  <c r="GP693" i="1"/>
  <c r="GV693" i="1"/>
  <c r="HC693" i="1"/>
  <c r="GX693" i="1" s="1"/>
  <c r="I694" i="1"/>
  <c r="U694" i="1"/>
  <c r="AC694" i="1"/>
  <c r="CQ694" i="1" s="1"/>
  <c r="P694" i="1" s="1"/>
  <c r="AE694" i="1"/>
  <c r="CS694" i="1" s="1"/>
  <c r="R694" i="1" s="1"/>
  <c r="AF694" i="1"/>
  <c r="CT694" i="1" s="1"/>
  <c r="S694" i="1" s="1"/>
  <c r="AG694" i="1"/>
  <c r="CU694" i="1" s="1"/>
  <c r="T694" i="1" s="1"/>
  <c r="AH694" i="1"/>
  <c r="AI694" i="1"/>
  <c r="CW694" i="1" s="1"/>
  <c r="V694" i="1" s="1"/>
  <c r="AJ694" i="1"/>
  <c r="CX694" i="1" s="1"/>
  <c r="W694" i="1" s="1"/>
  <c r="CV694" i="1"/>
  <c r="FR694" i="1"/>
  <c r="GL694" i="1"/>
  <c r="GO694" i="1"/>
  <c r="GP694" i="1"/>
  <c r="GV694" i="1"/>
  <c r="GX694" i="1"/>
  <c r="HC694" i="1"/>
  <c r="I695" i="1"/>
  <c r="T695" i="1"/>
  <c r="AC695" i="1"/>
  <c r="AD695" i="1"/>
  <c r="CR695" i="1" s="1"/>
  <c r="Q695" i="1" s="1"/>
  <c r="AE695" i="1"/>
  <c r="CS695" i="1" s="1"/>
  <c r="R695" i="1" s="1"/>
  <c r="AF695" i="1"/>
  <c r="CT695" i="1" s="1"/>
  <c r="S695" i="1" s="1"/>
  <c r="AG695" i="1"/>
  <c r="AH695" i="1"/>
  <c r="CV695" i="1" s="1"/>
  <c r="U695" i="1" s="1"/>
  <c r="AI695" i="1"/>
  <c r="CW695" i="1" s="1"/>
  <c r="V695" i="1" s="1"/>
  <c r="AJ695" i="1"/>
  <c r="CX695" i="1" s="1"/>
  <c r="W695" i="1" s="1"/>
  <c r="CQ695" i="1"/>
  <c r="P695" i="1" s="1"/>
  <c r="CP695" i="1" s="1"/>
  <c r="O695" i="1" s="1"/>
  <c r="CU695" i="1"/>
  <c r="FR695" i="1"/>
  <c r="GL695" i="1"/>
  <c r="GO695" i="1"/>
  <c r="GP695" i="1"/>
  <c r="GV695" i="1"/>
  <c r="HC695" i="1" s="1"/>
  <c r="GX695" i="1" s="1"/>
  <c r="C696" i="1"/>
  <c r="D696" i="1"/>
  <c r="I696" i="1"/>
  <c r="I702" i="1" s="1"/>
  <c r="K696" i="1"/>
  <c r="P696" i="1"/>
  <c r="AC696" i="1"/>
  <c r="AD696" i="1"/>
  <c r="AB696" i="1" s="1"/>
  <c r="AE696" i="1"/>
  <c r="CS696" i="1" s="1"/>
  <c r="R696" i="1" s="1"/>
  <c r="AF696" i="1"/>
  <c r="CT696" i="1" s="1"/>
  <c r="S696" i="1" s="1"/>
  <c r="AG696" i="1"/>
  <c r="AH696" i="1"/>
  <c r="CV696" i="1" s="1"/>
  <c r="U696" i="1" s="1"/>
  <c r="AI696" i="1"/>
  <c r="CW696" i="1" s="1"/>
  <c r="V696" i="1" s="1"/>
  <c r="AJ696" i="1"/>
  <c r="CX696" i="1" s="1"/>
  <c r="W696" i="1" s="1"/>
  <c r="CQ696" i="1"/>
  <c r="CU696" i="1"/>
  <c r="T696" i="1" s="1"/>
  <c r="FR696" i="1"/>
  <c r="GL696" i="1"/>
  <c r="GO696" i="1"/>
  <c r="GP696" i="1"/>
  <c r="GV696" i="1"/>
  <c r="HC696" i="1" s="1"/>
  <c r="GX696" i="1" s="1"/>
  <c r="C697" i="1"/>
  <c r="D697" i="1"/>
  <c r="I697" i="1"/>
  <c r="I701" i="1" s="1"/>
  <c r="P701" i="1" s="1"/>
  <c r="K697" i="1"/>
  <c r="T697" i="1"/>
  <c r="AC697" i="1"/>
  <c r="AD697" i="1"/>
  <c r="CR697" i="1" s="1"/>
  <c r="Q697" i="1" s="1"/>
  <c r="AE697" i="1"/>
  <c r="CS697" i="1" s="1"/>
  <c r="R697" i="1" s="1"/>
  <c r="AF697" i="1"/>
  <c r="CT697" i="1" s="1"/>
  <c r="S697" i="1" s="1"/>
  <c r="AG697" i="1"/>
  <c r="AH697" i="1"/>
  <c r="CV697" i="1" s="1"/>
  <c r="U697" i="1" s="1"/>
  <c r="AI697" i="1"/>
  <c r="CW697" i="1" s="1"/>
  <c r="V697" i="1" s="1"/>
  <c r="AJ697" i="1"/>
  <c r="CX697" i="1" s="1"/>
  <c r="W697" i="1" s="1"/>
  <c r="CQ697" i="1"/>
  <c r="P697" i="1" s="1"/>
  <c r="CP697" i="1" s="1"/>
  <c r="O697" i="1" s="1"/>
  <c r="CU697" i="1"/>
  <c r="FR697" i="1"/>
  <c r="GL697" i="1"/>
  <c r="GO697" i="1"/>
  <c r="GP697" i="1"/>
  <c r="GV697" i="1"/>
  <c r="HC697" i="1" s="1"/>
  <c r="GX697" i="1" s="1"/>
  <c r="AC698" i="1"/>
  <c r="CQ698" i="1" s="1"/>
  <c r="AD698" i="1"/>
  <c r="CR698" i="1" s="1"/>
  <c r="AE698" i="1"/>
  <c r="CS698" i="1" s="1"/>
  <c r="AF698" i="1"/>
  <c r="AG698" i="1"/>
  <c r="CU698" i="1" s="1"/>
  <c r="AH698" i="1"/>
  <c r="CV698" i="1" s="1"/>
  <c r="AI698" i="1"/>
  <c r="CW698" i="1" s="1"/>
  <c r="AJ698" i="1"/>
  <c r="CT698" i="1"/>
  <c r="CX698" i="1"/>
  <c r="FR698" i="1"/>
  <c r="GL698" i="1"/>
  <c r="GO698" i="1"/>
  <c r="GP698" i="1"/>
  <c r="GV698" i="1"/>
  <c r="HC698" i="1" s="1"/>
  <c r="I699" i="1"/>
  <c r="R699" i="1"/>
  <c r="AB699" i="1"/>
  <c r="AC699" i="1"/>
  <c r="CQ699" i="1" s="1"/>
  <c r="P699" i="1" s="1"/>
  <c r="AD699" i="1"/>
  <c r="CR699" i="1" s="1"/>
  <c r="Q699" i="1" s="1"/>
  <c r="AE699" i="1"/>
  <c r="AF699" i="1"/>
  <c r="CT699" i="1" s="1"/>
  <c r="S699" i="1" s="1"/>
  <c r="AG699" i="1"/>
  <c r="CU699" i="1" s="1"/>
  <c r="T699" i="1" s="1"/>
  <c r="AH699" i="1"/>
  <c r="CV699" i="1" s="1"/>
  <c r="U699" i="1" s="1"/>
  <c r="AI699" i="1"/>
  <c r="AJ699" i="1"/>
  <c r="CX699" i="1" s="1"/>
  <c r="W699" i="1" s="1"/>
  <c r="CS699" i="1"/>
  <c r="CW699" i="1"/>
  <c r="V699" i="1" s="1"/>
  <c r="FR699" i="1"/>
  <c r="GL699" i="1"/>
  <c r="GO699" i="1"/>
  <c r="GP699" i="1"/>
  <c r="GV699" i="1"/>
  <c r="HC699" i="1"/>
  <c r="GX699" i="1" s="1"/>
  <c r="I700" i="1"/>
  <c r="AC700" i="1"/>
  <c r="CQ700" i="1" s="1"/>
  <c r="P700" i="1" s="1"/>
  <c r="AE700" i="1"/>
  <c r="AD700" i="1" s="1"/>
  <c r="AF700" i="1"/>
  <c r="CT700" i="1" s="1"/>
  <c r="S700" i="1" s="1"/>
  <c r="AG700" i="1"/>
  <c r="CU700" i="1" s="1"/>
  <c r="T700" i="1" s="1"/>
  <c r="AH700" i="1"/>
  <c r="AI700" i="1"/>
  <c r="CW700" i="1" s="1"/>
  <c r="V700" i="1" s="1"/>
  <c r="AJ700" i="1"/>
  <c r="CX700" i="1" s="1"/>
  <c r="W700" i="1" s="1"/>
  <c r="CV700" i="1"/>
  <c r="U700" i="1" s="1"/>
  <c r="FR700" i="1"/>
  <c r="GL700" i="1"/>
  <c r="GO700" i="1"/>
  <c r="GP700" i="1"/>
  <c r="GV700" i="1"/>
  <c r="GX700" i="1"/>
  <c r="HC700" i="1"/>
  <c r="AC701" i="1"/>
  <c r="AD701" i="1"/>
  <c r="AB701" i="1" s="1"/>
  <c r="AE701" i="1"/>
  <c r="CS701" i="1" s="1"/>
  <c r="R701" i="1" s="1"/>
  <c r="AF701" i="1"/>
  <c r="CT701" i="1" s="1"/>
  <c r="S701" i="1" s="1"/>
  <c r="AG701" i="1"/>
  <c r="AH701" i="1"/>
  <c r="CV701" i="1" s="1"/>
  <c r="U701" i="1" s="1"/>
  <c r="AI701" i="1"/>
  <c r="CW701" i="1" s="1"/>
  <c r="V701" i="1" s="1"/>
  <c r="AJ701" i="1"/>
  <c r="CX701" i="1" s="1"/>
  <c r="W701" i="1" s="1"/>
  <c r="CQ701" i="1"/>
  <c r="CU701" i="1"/>
  <c r="T701" i="1" s="1"/>
  <c r="FR701" i="1"/>
  <c r="GL701" i="1"/>
  <c r="GO701" i="1"/>
  <c r="GP701" i="1"/>
  <c r="GV701" i="1"/>
  <c r="HC701" i="1" s="1"/>
  <c r="GX701" i="1" s="1"/>
  <c r="AC702" i="1"/>
  <c r="AB702" i="1" s="1"/>
  <c r="AD702" i="1"/>
  <c r="CR702" i="1" s="1"/>
  <c r="Q702" i="1" s="1"/>
  <c r="AE702" i="1"/>
  <c r="CS702" i="1" s="1"/>
  <c r="R702" i="1" s="1"/>
  <c r="AF702" i="1"/>
  <c r="AG702" i="1"/>
  <c r="CU702" i="1" s="1"/>
  <c r="T702" i="1" s="1"/>
  <c r="AH702" i="1"/>
  <c r="CV702" i="1" s="1"/>
  <c r="U702" i="1" s="1"/>
  <c r="AI702" i="1"/>
  <c r="CW702" i="1" s="1"/>
  <c r="V702" i="1" s="1"/>
  <c r="AJ702" i="1"/>
  <c r="CT702" i="1"/>
  <c r="S702" i="1" s="1"/>
  <c r="CX702" i="1"/>
  <c r="FR702" i="1"/>
  <c r="GL702" i="1"/>
  <c r="GO702" i="1"/>
  <c r="GP702" i="1"/>
  <c r="GV702" i="1"/>
  <c r="HC702" i="1" s="1"/>
  <c r="GX702" i="1" s="1"/>
  <c r="I703" i="1"/>
  <c r="HG703" i="1" s="1"/>
  <c r="U703" i="1"/>
  <c r="AC703" i="1"/>
  <c r="CQ703" i="1" s="1"/>
  <c r="P703" i="1" s="1"/>
  <c r="AE703" i="1"/>
  <c r="CS703" i="1" s="1"/>
  <c r="R703" i="1" s="1"/>
  <c r="AF703" i="1"/>
  <c r="CT703" i="1" s="1"/>
  <c r="S703" i="1" s="1"/>
  <c r="AG703" i="1"/>
  <c r="CU703" i="1" s="1"/>
  <c r="T703" i="1" s="1"/>
  <c r="AH703" i="1"/>
  <c r="AI703" i="1"/>
  <c r="CW703" i="1" s="1"/>
  <c r="V703" i="1" s="1"/>
  <c r="AJ703" i="1"/>
  <c r="CX703" i="1" s="1"/>
  <c r="W703" i="1" s="1"/>
  <c r="CV703" i="1"/>
  <c r="FR703" i="1"/>
  <c r="GL703" i="1"/>
  <c r="GO703" i="1"/>
  <c r="GP703" i="1"/>
  <c r="GV703" i="1"/>
  <c r="GX703" i="1"/>
  <c r="HC703" i="1"/>
  <c r="C704" i="1"/>
  <c r="D704" i="1"/>
  <c r="I704" i="1"/>
  <c r="I710" i="1" s="1"/>
  <c r="K704" i="1"/>
  <c r="P704" i="1"/>
  <c r="AC704" i="1"/>
  <c r="AD704" i="1"/>
  <c r="AB704" i="1" s="1"/>
  <c r="AE704" i="1"/>
  <c r="CS704" i="1" s="1"/>
  <c r="R704" i="1" s="1"/>
  <c r="AF704" i="1"/>
  <c r="CT704" i="1" s="1"/>
  <c r="S704" i="1" s="1"/>
  <c r="AG704" i="1"/>
  <c r="AH704" i="1"/>
  <c r="CV704" i="1" s="1"/>
  <c r="U704" i="1" s="1"/>
  <c r="AI704" i="1"/>
  <c r="CW704" i="1" s="1"/>
  <c r="V704" i="1" s="1"/>
  <c r="AJ704" i="1"/>
  <c r="CX704" i="1" s="1"/>
  <c r="W704" i="1" s="1"/>
  <c r="CQ704" i="1"/>
  <c r="CU704" i="1"/>
  <c r="T704" i="1" s="1"/>
  <c r="FR704" i="1"/>
  <c r="GL704" i="1"/>
  <c r="GO704" i="1"/>
  <c r="GP704" i="1"/>
  <c r="GV704" i="1"/>
  <c r="HC704" i="1" s="1"/>
  <c r="GX704" i="1" s="1"/>
  <c r="C705" i="1"/>
  <c r="D705" i="1"/>
  <c r="I705" i="1"/>
  <c r="I709" i="1" s="1"/>
  <c r="P709" i="1" s="1"/>
  <c r="K705" i="1"/>
  <c r="T705" i="1"/>
  <c r="AC705" i="1"/>
  <c r="AD705" i="1"/>
  <c r="CR705" i="1" s="1"/>
  <c r="Q705" i="1" s="1"/>
  <c r="AE705" i="1"/>
  <c r="CS705" i="1" s="1"/>
  <c r="R705" i="1" s="1"/>
  <c r="AF705" i="1"/>
  <c r="CT705" i="1" s="1"/>
  <c r="S705" i="1" s="1"/>
  <c r="AG705" i="1"/>
  <c r="AH705" i="1"/>
  <c r="CV705" i="1" s="1"/>
  <c r="U705" i="1" s="1"/>
  <c r="AI705" i="1"/>
  <c r="CW705" i="1" s="1"/>
  <c r="V705" i="1" s="1"/>
  <c r="AJ705" i="1"/>
  <c r="CX705" i="1" s="1"/>
  <c r="W705" i="1" s="1"/>
  <c r="CQ705" i="1"/>
  <c r="P705" i="1" s="1"/>
  <c r="CU705" i="1"/>
  <c r="FR705" i="1"/>
  <c r="GL705" i="1"/>
  <c r="GO705" i="1"/>
  <c r="GP705" i="1"/>
  <c r="GV705" i="1"/>
  <c r="HC705" i="1" s="1"/>
  <c r="GX705" i="1" s="1"/>
  <c r="AC706" i="1"/>
  <c r="CQ706" i="1" s="1"/>
  <c r="AD706" i="1"/>
  <c r="CR706" i="1" s="1"/>
  <c r="AE706" i="1"/>
  <c r="CS706" i="1" s="1"/>
  <c r="AF706" i="1"/>
  <c r="AG706" i="1"/>
  <c r="CU706" i="1" s="1"/>
  <c r="AH706" i="1"/>
  <c r="CV706" i="1" s="1"/>
  <c r="AI706" i="1"/>
  <c r="CW706" i="1" s="1"/>
  <c r="AJ706" i="1"/>
  <c r="CT706" i="1"/>
  <c r="CX706" i="1"/>
  <c r="FR706" i="1"/>
  <c r="GL706" i="1"/>
  <c r="GO706" i="1"/>
  <c r="GP706" i="1"/>
  <c r="GV706" i="1"/>
  <c r="HC706" i="1" s="1"/>
  <c r="I707" i="1"/>
  <c r="R707" i="1"/>
  <c r="AB707" i="1"/>
  <c r="AC707" i="1"/>
  <c r="CQ707" i="1" s="1"/>
  <c r="P707" i="1" s="1"/>
  <c r="CP707" i="1" s="1"/>
  <c r="O707" i="1" s="1"/>
  <c r="AD707" i="1"/>
  <c r="CR707" i="1" s="1"/>
  <c r="Q707" i="1" s="1"/>
  <c r="AE707" i="1"/>
  <c r="AF707" i="1"/>
  <c r="CT707" i="1" s="1"/>
  <c r="S707" i="1" s="1"/>
  <c r="AG707" i="1"/>
  <c r="CU707" i="1" s="1"/>
  <c r="T707" i="1" s="1"/>
  <c r="AH707" i="1"/>
  <c r="CV707" i="1" s="1"/>
  <c r="U707" i="1" s="1"/>
  <c r="AI707" i="1"/>
  <c r="AJ707" i="1"/>
  <c r="CX707" i="1" s="1"/>
  <c r="W707" i="1" s="1"/>
  <c r="CS707" i="1"/>
  <c r="CW707" i="1"/>
  <c r="V707" i="1" s="1"/>
  <c r="FR707" i="1"/>
  <c r="GL707" i="1"/>
  <c r="GO707" i="1"/>
  <c r="GP707" i="1"/>
  <c r="GV707" i="1"/>
  <c r="HC707" i="1"/>
  <c r="GX707" i="1" s="1"/>
  <c r="I708" i="1"/>
  <c r="AC708" i="1"/>
  <c r="CQ708" i="1" s="1"/>
  <c r="P708" i="1" s="1"/>
  <c r="AE708" i="1"/>
  <c r="AD708" i="1" s="1"/>
  <c r="AF708" i="1"/>
  <c r="CT708" i="1" s="1"/>
  <c r="S708" i="1" s="1"/>
  <c r="AG708" i="1"/>
  <c r="CU708" i="1" s="1"/>
  <c r="T708" i="1" s="1"/>
  <c r="AH708" i="1"/>
  <c r="AI708" i="1"/>
  <c r="CW708" i="1" s="1"/>
  <c r="V708" i="1" s="1"/>
  <c r="AJ708" i="1"/>
  <c r="CX708" i="1" s="1"/>
  <c r="W708" i="1" s="1"/>
  <c r="CV708" i="1"/>
  <c r="U708" i="1" s="1"/>
  <c r="FR708" i="1"/>
  <c r="GL708" i="1"/>
  <c r="GO708" i="1"/>
  <c r="GP708" i="1"/>
  <c r="GV708" i="1"/>
  <c r="GX708" i="1"/>
  <c r="HC708" i="1"/>
  <c r="AC709" i="1"/>
  <c r="AD709" i="1"/>
  <c r="AB709" i="1" s="1"/>
  <c r="AE709" i="1"/>
  <c r="CS709" i="1" s="1"/>
  <c r="R709" i="1" s="1"/>
  <c r="AF709" i="1"/>
  <c r="CT709" i="1" s="1"/>
  <c r="S709" i="1" s="1"/>
  <c r="AG709" i="1"/>
  <c r="AH709" i="1"/>
  <c r="CV709" i="1" s="1"/>
  <c r="U709" i="1" s="1"/>
  <c r="AI709" i="1"/>
  <c r="CW709" i="1" s="1"/>
  <c r="V709" i="1" s="1"/>
  <c r="AJ709" i="1"/>
  <c r="CX709" i="1" s="1"/>
  <c r="W709" i="1" s="1"/>
  <c r="CQ709" i="1"/>
  <c r="CU709" i="1"/>
  <c r="T709" i="1" s="1"/>
  <c r="FR709" i="1"/>
  <c r="GL709" i="1"/>
  <c r="GO709" i="1"/>
  <c r="GP709" i="1"/>
  <c r="GV709" i="1"/>
  <c r="HC709" i="1" s="1"/>
  <c r="GX709" i="1" s="1"/>
  <c r="AC710" i="1"/>
  <c r="AB710" i="1" s="1"/>
  <c r="AD710" i="1"/>
  <c r="CR710" i="1" s="1"/>
  <c r="Q710" i="1" s="1"/>
  <c r="AE710" i="1"/>
  <c r="CS710" i="1" s="1"/>
  <c r="AF710" i="1"/>
  <c r="AG710" i="1"/>
  <c r="CU710" i="1" s="1"/>
  <c r="AH710" i="1"/>
  <c r="CV710" i="1" s="1"/>
  <c r="AI710" i="1"/>
  <c r="CW710" i="1" s="1"/>
  <c r="AJ710" i="1"/>
  <c r="CT710" i="1"/>
  <c r="CX710" i="1"/>
  <c r="FR710" i="1"/>
  <c r="GL710" i="1"/>
  <c r="GO710" i="1"/>
  <c r="GP710" i="1"/>
  <c r="GV710" i="1"/>
  <c r="HC710" i="1" s="1"/>
  <c r="I711" i="1"/>
  <c r="HG711" i="1" s="1"/>
  <c r="U711" i="1"/>
  <c r="AC711" i="1"/>
  <c r="CQ711" i="1" s="1"/>
  <c r="P711" i="1" s="1"/>
  <c r="AE711" i="1"/>
  <c r="CS711" i="1" s="1"/>
  <c r="R711" i="1" s="1"/>
  <c r="AF711" i="1"/>
  <c r="CT711" i="1" s="1"/>
  <c r="S711" i="1" s="1"/>
  <c r="AG711" i="1"/>
  <c r="CU711" i="1" s="1"/>
  <c r="T711" i="1" s="1"/>
  <c r="AH711" i="1"/>
  <c r="AI711" i="1"/>
  <c r="CW711" i="1" s="1"/>
  <c r="V711" i="1" s="1"/>
  <c r="AJ711" i="1"/>
  <c r="CX711" i="1" s="1"/>
  <c r="W711" i="1" s="1"/>
  <c r="CV711" i="1"/>
  <c r="FR711" i="1"/>
  <c r="GL711" i="1"/>
  <c r="GO711" i="1"/>
  <c r="GP711" i="1"/>
  <c r="GV711" i="1"/>
  <c r="GX711" i="1"/>
  <c r="HC711" i="1"/>
  <c r="C712" i="1"/>
  <c r="D712" i="1"/>
  <c r="R712" i="1"/>
  <c r="AB712" i="1"/>
  <c r="AC712" i="1"/>
  <c r="CQ712" i="1" s="1"/>
  <c r="P712" i="1" s="1"/>
  <c r="AD712" i="1"/>
  <c r="CR712" i="1" s="1"/>
  <c r="Q712" i="1" s="1"/>
  <c r="AE712" i="1"/>
  <c r="AF712" i="1"/>
  <c r="CT712" i="1" s="1"/>
  <c r="S712" i="1" s="1"/>
  <c r="AG712" i="1"/>
  <c r="CU712" i="1" s="1"/>
  <c r="T712" i="1" s="1"/>
  <c r="AH712" i="1"/>
  <c r="CV712" i="1" s="1"/>
  <c r="U712" i="1" s="1"/>
  <c r="AI712" i="1"/>
  <c r="AJ712" i="1"/>
  <c r="CX712" i="1" s="1"/>
  <c r="W712" i="1" s="1"/>
  <c r="CS712" i="1"/>
  <c r="CW712" i="1"/>
  <c r="V712" i="1" s="1"/>
  <c r="FR712" i="1"/>
  <c r="BY729" i="1" s="1"/>
  <c r="GL712" i="1"/>
  <c r="GO712" i="1"/>
  <c r="CC729" i="1" s="1"/>
  <c r="GP712" i="1"/>
  <c r="GV712" i="1"/>
  <c r="HC712" i="1"/>
  <c r="GX712" i="1" s="1"/>
  <c r="C713" i="1"/>
  <c r="D713" i="1"/>
  <c r="P713" i="1"/>
  <c r="AC713" i="1"/>
  <c r="AD713" i="1"/>
  <c r="AB713" i="1" s="1"/>
  <c r="AE713" i="1"/>
  <c r="CS713" i="1" s="1"/>
  <c r="R713" i="1" s="1"/>
  <c r="AF713" i="1"/>
  <c r="CT713" i="1" s="1"/>
  <c r="S713" i="1" s="1"/>
  <c r="AG713" i="1"/>
  <c r="AH713" i="1"/>
  <c r="CV713" i="1" s="1"/>
  <c r="U713" i="1" s="1"/>
  <c r="AI713" i="1"/>
  <c r="CW713" i="1" s="1"/>
  <c r="V713" i="1" s="1"/>
  <c r="AJ713" i="1"/>
  <c r="CX713" i="1" s="1"/>
  <c r="W713" i="1" s="1"/>
  <c r="CQ713" i="1"/>
  <c r="CU713" i="1"/>
  <c r="T713" i="1" s="1"/>
  <c r="FR713" i="1"/>
  <c r="GL713" i="1"/>
  <c r="GO713" i="1"/>
  <c r="GP713" i="1"/>
  <c r="GV713" i="1"/>
  <c r="HC713" i="1" s="1"/>
  <c r="GX713" i="1" s="1"/>
  <c r="I714" i="1"/>
  <c r="W714" i="1"/>
  <c r="AC714" i="1"/>
  <c r="AB714" i="1" s="1"/>
  <c r="AD714" i="1"/>
  <c r="CR714" i="1" s="1"/>
  <c r="Q714" i="1" s="1"/>
  <c r="AE714" i="1"/>
  <c r="CS714" i="1" s="1"/>
  <c r="R714" i="1" s="1"/>
  <c r="AF714" i="1"/>
  <c r="AG714" i="1"/>
  <c r="CU714" i="1" s="1"/>
  <c r="T714" i="1" s="1"/>
  <c r="AH714" i="1"/>
  <c r="CV714" i="1" s="1"/>
  <c r="U714" i="1" s="1"/>
  <c r="AI714" i="1"/>
  <c r="CW714" i="1" s="1"/>
  <c r="V714" i="1" s="1"/>
  <c r="AJ714" i="1"/>
  <c r="CT714" i="1"/>
  <c r="S714" i="1" s="1"/>
  <c r="CX714" i="1"/>
  <c r="FR714" i="1"/>
  <c r="GL714" i="1"/>
  <c r="GO714" i="1"/>
  <c r="GP714" i="1"/>
  <c r="GV714" i="1"/>
  <c r="HC714" i="1" s="1"/>
  <c r="GX714" i="1" s="1"/>
  <c r="HG714" i="1"/>
  <c r="I715" i="1"/>
  <c r="HG715" i="1" s="1"/>
  <c r="U715" i="1"/>
  <c r="AC715" i="1"/>
  <c r="CQ715" i="1" s="1"/>
  <c r="P715" i="1" s="1"/>
  <c r="AE715" i="1"/>
  <c r="CS715" i="1" s="1"/>
  <c r="R715" i="1" s="1"/>
  <c r="AF715" i="1"/>
  <c r="CT715" i="1" s="1"/>
  <c r="S715" i="1" s="1"/>
  <c r="AG715" i="1"/>
  <c r="CU715" i="1" s="1"/>
  <c r="T715" i="1" s="1"/>
  <c r="AH715" i="1"/>
  <c r="AI715" i="1"/>
  <c r="CW715" i="1" s="1"/>
  <c r="V715" i="1" s="1"/>
  <c r="AJ715" i="1"/>
  <c r="CX715" i="1" s="1"/>
  <c r="W715" i="1" s="1"/>
  <c r="CV715" i="1"/>
  <c r="FR715" i="1"/>
  <c r="GL715" i="1"/>
  <c r="GO715" i="1"/>
  <c r="GP715" i="1"/>
  <c r="GV715" i="1"/>
  <c r="GX715" i="1"/>
  <c r="HC715" i="1"/>
  <c r="I716" i="1"/>
  <c r="S716" i="1"/>
  <c r="AC716" i="1"/>
  <c r="CQ716" i="1" s="1"/>
  <c r="P716" i="1" s="1"/>
  <c r="AD716" i="1"/>
  <c r="CR716" i="1" s="1"/>
  <c r="Q716" i="1" s="1"/>
  <c r="AE716" i="1"/>
  <c r="CS716" i="1" s="1"/>
  <c r="R716" i="1" s="1"/>
  <c r="AF716" i="1"/>
  <c r="AG716" i="1"/>
  <c r="CU716" i="1" s="1"/>
  <c r="T716" i="1" s="1"/>
  <c r="AH716" i="1"/>
  <c r="CV716" i="1" s="1"/>
  <c r="U716" i="1" s="1"/>
  <c r="AI716" i="1"/>
  <c r="CW716" i="1" s="1"/>
  <c r="V716" i="1" s="1"/>
  <c r="AJ716" i="1"/>
  <c r="CT716" i="1"/>
  <c r="CX716" i="1"/>
  <c r="W716" i="1" s="1"/>
  <c r="FR716" i="1"/>
  <c r="GL716" i="1"/>
  <c r="GO716" i="1"/>
  <c r="GP716" i="1"/>
  <c r="GV716" i="1"/>
  <c r="HC716" i="1" s="1"/>
  <c r="GX716" i="1" s="1"/>
  <c r="I717" i="1"/>
  <c r="R717" i="1"/>
  <c r="AB717" i="1"/>
  <c r="AC717" i="1"/>
  <c r="CQ717" i="1" s="1"/>
  <c r="P717" i="1" s="1"/>
  <c r="AD717" i="1"/>
  <c r="CR717" i="1" s="1"/>
  <c r="Q717" i="1" s="1"/>
  <c r="AE717" i="1"/>
  <c r="AF717" i="1"/>
  <c r="CT717" i="1" s="1"/>
  <c r="S717" i="1" s="1"/>
  <c r="AG717" i="1"/>
  <c r="CU717" i="1" s="1"/>
  <c r="T717" i="1" s="1"/>
  <c r="AH717" i="1"/>
  <c r="CV717" i="1" s="1"/>
  <c r="U717" i="1" s="1"/>
  <c r="AI717" i="1"/>
  <c r="AJ717" i="1"/>
  <c r="CX717" i="1" s="1"/>
  <c r="W717" i="1" s="1"/>
  <c r="CS717" i="1"/>
  <c r="CW717" i="1"/>
  <c r="V717" i="1" s="1"/>
  <c r="FR717" i="1"/>
  <c r="GL717" i="1"/>
  <c r="GO717" i="1"/>
  <c r="GP717" i="1"/>
  <c r="GV717" i="1"/>
  <c r="HC717" i="1"/>
  <c r="GX717" i="1" s="1"/>
  <c r="I718" i="1"/>
  <c r="AC718" i="1"/>
  <c r="CQ718" i="1" s="1"/>
  <c r="P718" i="1" s="1"/>
  <c r="AE718" i="1"/>
  <c r="AD718" i="1" s="1"/>
  <c r="AF718" i="1"/>
  <c r="CT718" i="1" s="1"/>
  <c r="S718" i="1" s="1"/>
  <c r="AG718" i="1"/>
  <c r="CU718" i="1" s="1"/>
  <c r="T718" i="1" s="1"/>
  <c r="AH718" i="1"/>
  <c r="AI718" i="1"/>
  <c r="CW718" i="1" s="1"/>
  <c r="V718" i="1" s="1"/>
  <c r="AJ718" i="1"/>
  <c r="CX718" i="1" s="1"/>
  <c r="W718" i="1" s="1"/>
  <c r="CV718" i="1"/>
  <c r="U718" i="1" s="1"/>
  <c r="FR718" i="1"/>
  <c r="GL718" i="1"/>
  <c r="GO718" i="1"/>
  <c r="GP718" i="1"/>
  <c r="GV718" i="1"/>
  <c r="GX718" i="1"/>
  <c r="HC718" i="1"/>
  <c r="I719" i="1"/>
  <c r="P719" i="1"/>
  <c r="AC719" i="1"/>
  <c r="AD719" i="1"/>
  <c r="AB719" i="1" s="1"/>
  <c r="AE719" i="1"/>
  <c r="CS719" i="1" s="1"/>
  <c r="R719" i="1" s="1"/>
  <c r="AF719" i="1"/>
  <c r="CT719" i="1" s="1"/>
  <c r="S719" i="1" s="1"/>
  <c r="AG719" i="1"/>
  <c r="AH719" i="1"/>
  <c r="CV719" i="1" s="1"/>
  <c r="U719" i="1" s="1"/>
  <c r="AI719" i="1"/>
  <c r="CW719" i="1" s="1"/>
  <c r="V719" i="1" s="1"/>
  <c r="AJ719" i="1"/>
  <c r="CX719" i="1" s="1"/>
  <c r="W719" i="1" s="1"/>
  <c r="CQ719" i="1"/>
  <c r="CU719" i="1"/>
  <c r="T719" i="1" s="1"/>
  <c r="FR719" i="1"/>
  <c r="GL719" i="1"/>
  <c r="GO719" i="1"/>
  <c r="GP719" i="1"/>
  <c r="GV719" i="1"/>
  <c r="HC719" i="1" s="1"/>
  <c r="GX719" i="1" s="1"/>
  <c r="I720" i="1"/>
  <c r="W720" i="1"/>
  <c r="AC720" i="1"/>
  <c r="AB720" i="1" s="1"/>
  <c r="AD720" i="1"/>
  <c r="CR720" i="1" s="1"/>
  <c r="Q720" i="1" s="1"/>
  <c r="AE720" i="1"/>
  <c r="CS720" i="1" s="1"/>
  <c r="R720" i="1" s="1"/>
  <c r="AF720" i="1"/>
  <c r="AG720" i="1"/>
  <c r="CU720" i="1" s="1"/>
  <c r="T720" i="1" s="1"/>
  <c r="AH720" i="1"/>
  <c r="CV720" i="1" s="1"/>
  <c r="U720" i="1" s="1"/>
  <c r="AI720" i="1"/>
  <c r="CW720" i="1" s="1"/>
  <c r="V720" i="1" s="1"/>
  <c r="AJ720" i="1"/>
  <c r="CT720" i="1"/>
  <c r="S720" i="1" s="1"/>
  <c r="CX720" i="1"/>
  <c r="FR720" i="1"/>
  <c r="GL720" i="1"/>
  <c r="GO720" i="1"/>
  <c r="GP720" i="1"/>
  <c r="GV720" i="1"/>
  <c r="HC720" i="1" s="1"/>
  <c r="GX720" i="1" s="1"/>
  <c r="HG720" i="1"/>
  <c r="I721" i="1"/>
  <c r="HG721" i="1" s="1"/>
  <c r="U721" i="1"/>
  <c r="AC721" i="1"/>
  <c r="CQ721" i="1" s="1"/>
  <c r="P721" i="1" s="1"/>
  <c r="AE721" i="1"/>
  <c r="AF721" i="1"/>
  <c r="CT721" i="1" s="1"/>
  <c r="S721" i="1" s="1"/>
  <c r="AG721" i="1"/>
  <c r="CU721" i="1" s="1"/>
  <c r="T721" i="1" s="1"/>
  <c r="AH721" i="1"/>
  <c r="AI721" i="1"/>
  <c r="CW721" i="1" s="1"/>
  <c r="V721" i="1" s="1"/>
  <c r="AJ721" i="1"/>
  <c r="CX721" i="1" s="1"/>
  <c r="W721" i="1" s="1"/>
  <c r="CV721" i="1"/>
  <c r="FR721" i="1"/>
  <c r="GL721" i="1"/>
  <c r="GO721" i="1"/>
  <c r="GP721" i="1"/>
  <c r="GV721" i="1"/>
  <c r="GX721" i="1"/>
  <c r="HC721" i="1"/>
  <c r="I722" i="1"/>
  <c r="S722" i="1"/>
  <c r="AC722" i="1"/>
  <c r="AD722" i="1"/>
  <c r="CR722" i="1" s="1"/>
  <c r="Q722" i="1" s="1"/>
  <c r="AE722" i="1"/>
  <c r="CS722" i="1" s="1"/>
  <c r="R722" i="1" s="1"/>
  <c r="AF722" i="1"/>
  <c r="AG722" i="1"/>
  <c r="CU722" i="1" s="1"/>
  <c r="T722" i="1" s="1"/>
  <c r="AH722" i="1"/>
  <c r="CV722" i="1" s="1"/>
  <c r="U722" i="1" s="1"/>
  <c r="AI722" i="1"/>
  <c r="CW722" i="1" s="1"/>
  <c r="V722" i="1" s="1"/>
  <c r="AJ722" i="1"/>
  <c r="CT722" i="1"/>
  <c r="CX722" i="1"/>
  <c r="W722" i="1" s="1"/>
  <c r="FR722" i="1"/>
  <c r="GL722" i="1"/>
  <c r="GO722" i="1"/>
  <c r="GP722" i="1"/>
  <c r="GV722" i="1"/>
  <c r="HC722" i="1" s="1"/>
  <c r="GX722" i="1" s="1"/>
  <c r="I723" i="1"/>
  <c r="AC723" i="1"/>
  <c r="CQ723" i="1" s="1"/>
  <c r="P723" i="1" s="1"/>
  <c r="AE723" i="1"/>
  <c r="AD723" i="1" s="1"/>
  <c r="AF723" i="1"/>
  <c r="CT723" i="1" s="1"/>
  <c r="S723" i="1" s="1"/>
  <c r="AG723" i="1"/>
  <c r="CU723" i="1" s="1"/>
  <c r="T723" i="1" s="1"/>
  <c r="AH723" i="1"/>
  <c r="AI723" i="1"/>
  <c r="CW723" i="1" s="1"/>
  <c r="V723" i="1" s="1"/>
  <c r="AJ723" i="1"/>
  <c r="CX723" i="1" s="1"/>
  <c r="W723" i="1" s="1"/>
  <c r="CV723" i="1"/>
  <c r="U723" i="1" s="1"/>
  <c r="FR723" i="1"/>
  <c r="GL723" i="1"/>
  <c r="GO723" i="1"/>
  <c r="GP723" i="1"/>
  <c r="GV723" i="1"/>
  <c r="GX723" i="1"/>
  <c r="HC723" i="1"/>
  <c r="I724" i="1"/>
  <c r="W724" i="1"/>
  <c r="AC724" i="1"/>
  <c r="AB724" i="1" s="1"/>
  <c r="AD724" i="1"/>
  <c r="CR724" i="1" s="1"/>
  <c r="Q724" i="1" s="1"/>
  <c r="AE724" i="1"/>
  <c r="CS724" i="1" s="1"/>
  <c r="R724" i="1" s="1"/>
  <c r="AF724" i="1"/>
  <c r="AG724" i="1"/>
  <c r="CU724" i="1" s="1"/>
  <c r="T724" i="1" s="1"/>
  <c r="AH724" i="1"/>
  <c r="CV724" i="1" s="1"/>
  <c r="U724" i="1" s="1"/>
  <c r="AI724" i="1"/>
  <c r="CW724" i="1" s="1"/>
  <c r="V724" i="1" s="1"/>
  <c r="AJ724" i="1"/>
  <c r="CT724" i="1"/>
  <c r="S724" i="1" s="1"/>
  <c r="CX724" i="1"/>
  <c r="FR724" i="1"/>
  <c r="GL724" i="1"/>
  <c r="GO724" i="1"/>
  <c r="GP724" i="1"/>
  <c r="GV724" i="1"/>
  <c r="HC724" i="1" s="1"/>
  <c r="GX724" i="1" s="1"/>
  <c r="HG724" i="1"/>
  <c r="I725" i="1"/>
  <c r="HG725" i="1" s="1"/>
  <c r="U725" i="1"/>
  <c r="AC725" i="1"/>
  <c r="CQ725" i="1" s="1"/>
  <c r="P725" i="1" s="1"/>
  <c r="AE725" i="1"/>
  <c r="AF725" i="1"/>
  <c r="CT725" i="1" s="1"/>
  <c r="S725" i="1" s="1"/>
  <c r="AG725" i="1"/>
  <c r="CU725" i="1" s="1"/>
  <c r="T725" i="1" s="1"/>
  <c r="AH725" i="1"/>
  <c r="AI725" i="1"/>
  <c r="CW725" i="1" s="1"/>
  <c r="V725" i="1" s="1"/>
  <c r="AJ725" i="1"/>
  <c r="CX725" i="1" s="1"/>
  <c r="W725" i="1" s="1"/>
  <c r="CV725" i="1"/>
  <c r="FR725" i="1"/>
  <c r="GL725" i="1"/>
  <c r="GO725" i="1"/>
  <c r="GP725" i="1"/>
  <c r="GV725" i="1"/>
  <c r="GX725" i="1"/>
  <c r="HC725" i="1"/>
  <c r="T726" i="1"/>
  <c r="AC726" i="1"/>
  <c r="AD726" i="1"/>
  <c r="AE726" i="1"/>
  <c r="CS726" i="1" s="1"/>
  <c r="R726" i="1" s="1"/>
  <c r="AF726" i="1"/>
  <c r="CT726" i="1" s="1"/>
  <c r="S726" i="1" s="1"/>
  <c r="AG726" i="1"/>
  <c r="AH726" i="1"/>
  <c r="CV726" i="1" s="1"/>
  <c r="U726" i="1" s="1"/>
  <c r="AI726" i="1"/>
  <c r="CW726" i="1" s="1"/>
  <c r="V726" i="1" s="1"/>
  <c r="AJ726" i="1"/>
  <c r="CX726" i="1" s="1"/>
  <c r="W726" i="1" s="1"/>
  <c r="CQ726" i="1"/>
  <c r="P726" i="1" s="1"/>
  <c r="CU726" i="1"/>
  <c r="CY726" i="1"/>
  <c r="X726" i="1" s="1"/>
  <c r="FR726" i="1"/>
  <c r="GL726" i="1"/>
  <c r="GO726" i="1"/>
  <c r="GP726" i="1"/>
  <c r="GV726" i="1"/>
  <c r="HC726" i="1" s="1"/>
  <c r="GX726" i="1" s="1"/>
  <c r="T727" i="1"/>
  <c r="AC727" i="1"/>
  <c r="AD727" i="1"/>
  <c r="AE727" i="1"/>
  <c r="CS727" i="1" s="1"/>
  <c r="R727" i="1" s="1"/>
  <c r="AF727" i="1"/>
  <c r="CT727" i="1" s="1"/>
  <c r="S727" i="1" s="1"/>
  <c r="CZ727" i="1" s="1"/>
  <c r="Y727" i="1" s="1"/>
  <c r="AG727" i="1"/>
  <c r="AH727" i="1"/>
  <c r="CV727" i="1" s="1"/>
  <c r="U727" i="1" s="1"/>
  <c r="AI727" i="1"/>
  <c r="CW727" i="1" s="1"/>
  <c r="V727" i="1" s="1"/>
  <c r="AJ727" i="1"/>
  <c r="CX727" i="1" s="1"/>
  <c r="W727" i="1" s="1"/>
  <c r="CQ727" i="1"/>
  <c r="P727" i="1" s="1"/>
  <c r="CU727" i="1"/>
  <c r="FR727" i="1"/>
  <c r="GL727" i="1"/>
  <c r="GO727" i="1"/>
  <c r="GP727" i="1"/>
  <c r="GV727" i="1"/>
  <c r="HC727" i="1" s="1"/>
  <c r="GX727" i="1" s="1"/>
  <c r="B729" i="1"/>
  <c r="B680" i="1" s="1"/>
  <c r="C729" i="1"/>
  <c r="C680" i="1" s="1"/>
  <c r="D729" i="1"/>
  <c r="D680" i="1" s="1"/>
  <c r="F729" i="1"/>
  <c r="F680" i="1" s="1"/>
  <c r="G729" i="1"/>
  <c r="G680" i="1" s="1"/>
  <c r="BX729" i="1"/>
  <c r="BX680" i="1" s="1"/>
  <c r="BZ729" i="1"/>
  <c r="BZ680" i="1" s="1"/>
  <c r="CK729" i="1"/>
  <c r="CK680" i="1" s="1"/>
  <c r="CL729" i="1"/>
  <c r="CL680" i="1" s="1"/>
  <c r="CM729" i="1"/>
  <c r="CM680" i="1" s="1"/>
  <c r="FP729" i="1"/>
  <c r="FP680" i="1" s="1"/>
  <c r="FQ729" i="1"/>
  <c r="FQ680" i="1" s="1"/>
  <c r="FR729" i="1"/>
  <c r="FR680" i="1" s="1"/>
  <c r="FV729" i="1"/>
  <c r="EM729" i="1" s="1"/>
  <c r="GC729" i="1"/>
  <c r="GC680" i="1" s="1"/>
  <c r="GD729" i="1"/>
  <c r="EU729" i="1" s="1"/>
  <c r="GE729" i="1"/>
  <c r="GE680" i="1" s="1"/>
  <c r="D759" i="1"/>
  <c r="E761" i="1"/>
  <c r="Z761" i="1"/>
  <c r="AA761" i="1"/>
  <c r="AM761" i="1"/>
  <c r="AN761" i="1"/>
  <c r="BE761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T761" i="1"/>
  <c r="BU761" i="1"/>
  <c r="BV761" i="1"/>
  <c r="BW761" i="1"/>
  <c r="CN761" i="1"/>
  <c r="CO761" i="1"/>
  <c r="CP761" i="1"/>
  <c r="CQ761" i="1"/>
  <c r="CR761" i="1"/>
  <c r="CS761" i="1"/>
  <c r="CT761" i="1"/>
  <c r="CU761" i="1"/>
  <c r="CV761" i="1"/>
  <c r="CW761" i="1"/>
  <c r="CX761" i="1"/>
  <c r="CY761" i="1"/>
  <c r="CZ761" i="1"/>
  <c r="DA761" i="1"/>
  <c r="DB761" i="1"/>
  <c r="DC761" i="1"/>
  <c r="DD761" i="1"/>
  <c r="DE761" i="1"/>
  <c r="DF761" i="1"/>
  <c r="DR761" i="1"/>
  <c r="DS761" i="1"/>
  <c r="EE761" i="1"/>
  <c r="EF761" i="1"/>
  <c r="EW761" i="1"/>
  <c r="EX761" i="1"/>
  <c r="EY761" i="1"/>
  <c r="EZ761" i="1"/>
  <c r="FA761" i="1"/>
  <c r="FB761" i="1"/>
  <c r="FC761" i="1"/>
  <c r="FD761" i="1"/>
  <c r="FE761" i="1"/>
  <c r="FF761" i="1"/>
  <c r="FG761" i="1"/>
  <c r="FH761" i="1"/>
  <c r="FI761" i="1"/>
  <c r="FJ761" i="1"/>
  <c r="FK761" i="1"/>
  <c r="FL761" i="1"/>
  <c r="FM761" i="1"/>
  <c r="FN761" i="1"/>
  <c r="FO761" i="1"/>
  <c r="GF761" i="1"/>
  <c r="GG761" i="1"/>
  <c r="GH761" i="1"/>
  <c r="GI761" i="1"/>
  <c r="GJ761" i="1"/>
  <c r="GK761" i="1"/>
  <c r="GL761" i="1"/>
  <c r="GM761" i="1"/>
  <c r="GN761" i="1"/>
  <c r="GO761" i="1"/>
  <c r="GP761" i="1"/>
  <c r="GQ761" i="1"/>
  <c r="GR761" i="1"/>
  <c r="GS761" i="1"/>
  <c r="GT761" i="1"/>
  <c r="GU761" i="1"/>
  <c r="GV761" i="1"/>
  <c r="GW761" i="1"/>
  <c r="GX761" i="1"/>
  <c r="C763" i="1"/>
  <c r="D763" i="1"/>
  <c r="I763" i="1"/>
  <c r="K763" i="1"/>
  <c r="R763" i="1"/>
  <c r="AB763" i="1"/>
  <c r="AC763" i="1"/>
  <c r="CQ763" i="1" s="1"/>
  <c r="P763" i="1" s="1"/>
  <c r="AD763" i="1"/>
  <c r="CR763" i="1" s="1"/>
  <c r="Q763" i="1" s="1"/>
  <c r="AE763" i="1"/>
  <c r="AF763" i="1"/>
  <c r="CT763" i="1" s="1"/>
  <c r="S763" i="1" s="1"/>
  <c r="AG763" i="1"/>
  <c r="CU763" i="1" s="1"/>
  <c r="T763" i="1" s="1"/>
  <c r="AH763" i="1"/>
  <c r="CV763" i="1" s="1"/>
  <c r="U763" i="1" s="1"/>
  <c r="AI763" i="1"/>
  <c r="AJ763" i="1"/>
  <c r="CX763" i="1" s="1"/>
  <c r="W763" i="1" s="1"/>
  <c r="CS763" i="1"/>
  <c r="CW763" i="1"/>
  <c r="V763" i="1" s="1"/>
  <c r="FR763" i="1"/>
  <c r="GL763" i="1"/>
  <c r="GO763" i="1"/>
  <c r="GP763" i="1"/>
  <c r="GV763" i="1"/>
  <c r="HC763" i="1"/>
  <c r="GX763" i="1" s="1"/>
  <c r="C764" i="1"/>
  <c r="D764" i="1"/>
  <c r="I764" i="1"/>
  <c r="K764" i="1"/>
  <c r="V764" i="1"/>
  <c r="AC764" i="1"/>
  <c r="CQ764" i="1" s="1"/>
  <c r="P764" i="1" s="1"/>
  <c r="AD764" i="1"/>
  <c r="CR764" i="1" s="1"/>
  <c r="Q764" i="1" s="1"/>
  <c r="AE764" i="1"/>
  <c r="AF764" i="1"/>
  <c r="AG764" i="1"/>
  <c r="CU764" i="1" s="1"/>
  <c r="T764" i="1" s="1"/>
  <c r="AH764" i="1"/>
  <c r="CV764" i="1" s="1"/>
  <c r="U764" i="1" s="1"/>
  <c r="AI764" i="1"/>
  <c r="AJ764" i="1"/>
  <c r="CX764" i="1" s="1"/>
  <c r="W764" i="1" s="1"/>
  <c r="CS764" i="1"/>
  <c r="R764" i="1" s="1"/>
  <c r="CW764" i="1"/>
  <c r="FR764" i="1"/>
  <c r="GL764" i="1"/>
  <c r="GO764" i="1"/>
  <c r="GP764" i="1"/>
  <c r="GV764" i="1"/>
  <c r="HC764" i="1"/>
  <c r="GX764" i="1" s="1"/>
  <c r="I765" i="1"/>
  <c r="U765" i="1"/>
  <c r="AC765" i="1"/>
  <c r="CQ765" i="1" s="1"/>
  <c r="P765" i="1" s="1"/>
  <c r="AE765" i="1"/>
  <c r="AF765" i="1"/>
  <c r="CT765" i="1" s="1"/>
  <c r="S765" i="1" s="1"/>
  <c r="AG765" i="1"/>
  <c r="CU765" i="1" s="1"/>
  <c r="T765" i="1" s="1"/>
  <c r="AH765" i="1"/>
  <c r="AI765" i="1"/>
  <c r="CW765" i="1" s="1"/>
  <c r="V765" i="1" s="1"/>
  <c r="AJ765" i="1"/>
  <c r="CX765" i="1" s="1"/>
  <c r="W765" i="1" s="1"/>
  <c r="CV765" i="1"/>
  <c r="FR765" i="1"/>
  <c r="GL765" i="1"/>
  <c r="GO765" i="1"/>
  <c r="GP765" i="1"/>
  <c r="GV765" i="1"/>
  <c r="GX765" i="1"/>
  <c r="HC765" i="1"/>
  <c r="I766" i="1"/>
  <c r="T766" i="1"/>
  <c r="AC766" i="1"/>
  <c r="AD766" i="1"/>
  <c r="AE766" i="1"/>
  <c r="CS766" i="1" s="1"/>
  <c r="R766" i="1" s="1"/>
  <c r="AF766" i="1"/>
  <c r="CT766" i="1" s="1"/>
  <c r="S766" i="1" s="1"/>
  <c r="CZ766" i="1" s="1"/>
  <c r="Y766" i="1" s="1"/>
  <c r="AG766" i="1"/>
  <c r="AH766" i="1"/>
  <c r="CV766" i="1" s="1"/>
  <c r="U766" i="1" s="1"/>
  <c r="AI766" i="1"/>
  <c r="CW766" i="1" s="1"/>
  <c r="V766" i="1" s="1"/>
  <c r="AJ766" i="1"/>
  <c r="CX766" i="1" s="1"/>
  <c r="W766" i="1" s="1"/>
  <c r="CQ766" i="1"/>
  <c r="P766" i="1" s="1"/>
  <c r="CU766" i="1"/>
  <c r="CY766" i="1"/>
  <c r="X766" i="1" s="1"/>
  <c r="FR766" i="1"/>
  <c r="GL766" i="1"/>
  <c r="GO766" i="1"/>
  <c r="GP766" i="1"/>
  <c r="GV766" i="1"/>
  <c r="HC766" i="1" s="1"/>
  <c r="GX766" i="1" s="1"/>
  <c r="C767" i="1"/>
  <c r="D767" i="1"/>
  <c r="I767" i="1"/>
  <c r="K767" i="1"/>
  <c r="X767" i="1"/>
  <c r="AC767" i="1"/>
  <c r="AD767" i="1"/>
  <c r="AE767" i="1"/>
  <c r="CS767" i="1" s="1"/>
  <c r="R767" i="1" s="1"/>
  <c r="AF767" i="1"/>
  <c r="CT767" i="1" s="1"/>
  <c r="S767" i="1" s="1"/>
  <c r="AG767" i="1"/>
  <c r="AH767" i="1"/>
  <c r="CV767" i="1" s="1"/>
  <c r="U767" i="1" s="1"/>
  <c r="AI767" i="1"/>
  <c r="CW767" i="1" s="1"/>
  <c r="V767" i="1" s="1"/>
  <c r="AJ767" i="1"/>
  <c r="CX767" i="1" s="1"/>
  <c r="W767" i="1" s="1"/>
  <c r="CQ767" i="1"/>
  <c r="P767" i="1" s="1"/>
  <c r="CU767" i="1"/>
  <c r="T767" i="1" s="1"/>
  <c r="CY767" i="1"/>
  <c r="FR767" i="1"/>
  <c r="GL767" i="1"/>
  <c r="GO767" i="1"/>
  <c r="GP767" i="1"/>
  <c r="GV767" i="1"/>
  <c r="HC767" i="1" s="1"/>
  <c r="GX767" i="1" s="1"/>
  <c r="C768" i="1"/>
  <c r="D768" i="1"/>
  <c r="I768" i="1"/>
  <c r="K768" i="1"/>
  <c r="X768" i="1"/>
  <c r="AC768" i="1"/>
  <c r="AD768" i="1"/>
  <c r="AE768" i="1"/>
  <c r="CS768" i="1" s="1"/>
  <c r="R768" i="1" s="1"/>
  <c r="AF768" i="1"/>
  <c r="CT768" i="1" s="1"/>
  <c r="S768" i="1" s="1"/>
  <c r="AG768" i="1"/>
  <c r="AH768" i="1"/>
  <c r="CV768" i="1" s="1"/>
  <c r="U768" i="1" s="1"/>
  <c r="AI768" i="1"/>
  <c r="CW768" i="1" s="1"/>
  <c r="V768" i="1" s="1"/>
  <c r="AJ768" i="1"/>
  <c r="CX768" i="1" s="1"/>
  <c r="W768" i="1" s="1"/>
  <c r="CQ768" i="1"/>
  <c r="P768" i="1" s="1"/>
  <c r="CU768" i="1"/>
  <c r="T768" i="1" s="1"/>
  <c r="CY768" i="1"/>
  <c r="FR768" i="1"/>
  <c r="GL768" i="1"/>
  <c r="GO768" i="1"/>
  <c r="GP768" i="1"/>
  <c r="GV768" i="1"/>
  <c r="HC768" i="1" s="1"/>
  <c r="GX768" i="1" s="1"/>
  <c r="AC769" i="1"/>
  <c r="AD769" i="1"/>
  <c r="CR769" i="1" s="1"/>
  <c r="AE769" i="1"/>
  <c r="CS769" i="1" s="1"/>
  <c r="AF769" i="1"/>
  <c r="AG769" i="1"/>
  <c r="CU769" i="1" s="1"/>
  <c r="AH769" i="1"/>
  <c r="CV769" i="1" s="1"/>
  <c r="AI769" i="1"/>
  <c r="CW769" i="1" s="1"/>
  <c r="AJ769" i="1"/>
  <c r="CT769" i="1"/>
  <c r="CX769" i="1"/>
  <c r="FR769" i="1"/>
  <c r="GL769" i="1"/>
  <c r="GO769" i="1"/>
  <c r="GP769" i="1"/>
  <c r="GV769" i="1"/>
  <c r="HC769" i="1" s="1"/>
  <c r="I770" i="1"/>
  <c r="AB770" i="1"/>
  <c r="AC770" i="1"/>
  <c r="CQ770" i="1" s="1"/>
  <c r="P770" i="1" s="1"/>
  <c r="AD770" i="1"/>
  <c r="CR770" i="1" s="1"/>
  <c r="Q770" i="1" s="1"/>
  <c r="AE770" i="1"/>
  <c r="AF770" i="1"/>
  <c r="CT770" i="1" s="1"/>
  <c r="AG770" i="1"/>
  <c r="CU770" i="1" s="1"/>
  <c r="T770" i="1" s="1"/>
  <c r="AH770" i="1"/>
  <c r="CV770" i="1" s="1"/>
  <c r="U770" i="1" s="1"/>
  <c r="AI770" i="1"/>
  <c r="AJ770" i="1"/>
  <c r="CX770" i="1" s="1"/>
  <c r="W770" i="1" s="1"/>
  <c r="CS770" i="1"/>
  <c r="R770" i="1" s="1"/>
  <c r="CW770" i="1"/>
  <c r="V770" i="1" s="1"/>
  <c r="FR770" i="1"/>
  <c r="GL770" i="1"/>
  <c r="GO770" i="1"/>
  <c r="GP770" i="1"/>
  <c r="GV770" i="1"/>
  <c r="HC770" i="1"/>
  <c r="GX770" i="1" s="1"/>
  <c r="C771" i="1"/>
  <c r="D771" i="1"/>
  <c r="I771" i="1"/>
  <c r="K771" i="1"/>
  <c r="AC771" i="1"/>
  <c r="CQ771" i="1" s="1"/>
  <c r="P771" i="1" s="1"/>
  <c r="CP771" i="1" s="1"/>
  <c r="O771" i="1" s="1"/>
  <c r="AD771" i="1"/>
  <c r="CR771" i="1" s="1"/>
  <c r="Q771" i="1" s="1"/>
  <c r="AE771" i="1"/>
  <c r="AF771" i="1"/>
  <c r="CT771" i="1" s="1"/>
  <c r="S771" i="1" s="1"/>
  <c r="AG771" i="1"/>
  <c r="CU771" i="1" s="1"/>
  <c r="T771" i="1" s="1"/>
  <c r="AH771" i="1"/>
  <c r="CV771" i="1" s="1"/>
  <c r="U771" i="1" s="1"/>
  <c r="AI771" i="1"/>
  <c r="AJ771" i="1"/>
  <c r="CX771" i="1" s="1"/>
  <c r="W771" i="1" s="1"/>
  <c r="CS771" i="1"/>
  <c r="R771" i="1" s="1"/>
  <c r="CW771" i="1"/>
  <c r="V771" i="1" s="1"/>
  <c r="FR771" i="1"/>
  <c r="GL771" i="1"/>
  <c r="GO771" i="1"/>
  <c r="GP771" i="1"/>
  <c r="GV771" i="1"/>
  <c r="HC771" i="1"/>
  <c r="GX771" i="1" s="1"/>
  <c r="C772" i="1"/>
  <c r="D772" i="1"/>
  <c r="I772" i="1"/>
  <c r="K772" i="1"/>
  <c r="R772" i="1"/>
  <c r="AC772" i="1"/>
  <c r="CQ772" i="1" s="1"/>
  <c r="P772" i="1" s="1"/>
  <c r="AD772" i="1"/>
  <c r="CR772" i="1" s="1"/>
  <c r="Q772" i="1" s="1"/>
  <c r="AE772" i="1"/>
  <c r="AF772" i="1"/>
  <c r="CT772" i="1" s="1"/>
  <c r="S772" i="1" s="1"/>
  <c r="AG772" i="1"/>
  <c r="CU772" i="1" s="1"/>
  <c r="T772" i="1" s="1"/>
  <c r="AH772" i="1"/>
  <c r="CV772" i="1" s="1"/>
  <c r="U772" i="1" s="1"/>
  <c r="AI772" i="1"/>
  <c r="AJ772" i="1"/>
  <c r="CX772" i="1" s="1"/>
  <c r="W772" i="1" s="1"/>
  <c r="CS772" i="1"/>
  <c r="CW772" i="1"/>
  <c r="V772" i="1" s="1"/>
  <c r="FR772" i="1"/>
  <c r="GL772" i="1"/>
  <c r="GO772" i="1"/>
  <c r="GP772" i="1"/>
  <c r="GV772" i="1"/>
  <c r="HC772" i="1"/>
  <c r="GX772" i="1" s="1"/>
  <c r="I773" i="1"/>
  <c r="U773" i="1"/>
  <c r="AC773" i="1"/>
  <c r="CQ773" i="1" s="1"/>
  <c r="P773" i="1" s="1"/>
  <c r="AE773" i="1"/>
  <c r="AF773" i="1"/>
  <c r="CT773" i="1" s="1"/>
  <c r="S773" i="1" s="1"/>
  <c r="AG773" i="1"/>
  <c r="CU773" i="1" s="1"/>
  <c r="T773" i="1" s="1"/>
  <c r="AH773" i="1"/>
  <c r="AI773" i="1"/>
  <c r="CW773" i="1" s="1"/>
  <c r="V773" i="1" s="1"/>
  <c r="AJ773" i="1"/>
  <c r="CX773" i="1" s="1"/>
  <c r="W773" i="1" s="1"/>
  <c r="CV773" i="1"/>
  <c r="FR773" i="1"/>
  <c r="GL773" i="1"/>
  <c r="GO773" i="1"/>
  <c r="GP773" i="1"/>
  <c r="GV773" i="1"/>
  <c r="GX773" i="1"/>
  <c r="HC773" i="1"/>
  <c r="I774" i="1"/>
  <c r="X774" i="1"/>
  <c r="AC774" i="1"/>
  <c r="AD774" i="1"/>
  <c r="AE774" i="1"/>
  <c r="CS774" i="1" s="1"/>
  <c r="R774" i="1" s="1"/>
  <c r="CY774" i="1" s="1"/>
  <c r="AF774" i="1"/>
  <c r="CT774" i="1" s="1"/>
  <c r="S774" i="1" s="1"/>
  <c r="AG774" i="1"/>
  <c r="AH774" i="1"/>
  <c r="CV774" i="1" s="1"/>
  <c r="U774" i="1" s="1"/>
  <c r="AI774" i="1"/>
  <c r="CW774" i="1" s="1"/>
  <c r="V774" i="1" s="1"/>
  <c r="AJ774" i="1"/>
  <c r="CX774" i="1" s="1"/>
  <c r="W774" i="1" s="1"/>
  <c r="CQ774" i="1"/>
  <c r="P774" i="1" s="1"/>
  <c r="CU774" i="1"/>
  <c r="T774" i="1" s="1"/>
  <c r="FR774" i="1"/>
  <c r="GL774" i="1"/>
  <c r="GO774" i="1"/>
  <c r="GP774" i="1"/>
  <c r="GV774" i="1"/>
  <c r="HC774" i="1" s="1"/>
  <c r="GX774" i="1" s="1"/>
  <c r="C775" i="1"/>
  <c r="D775" i="1"/>
  <c r="I775" i="1"/>
  <c r="K775" i="1"/>
  <c r="P775" i="1"/>
  <c r="CP775" i="1" s="1"/>
  <c r="O775" i="1" s="1"/>
  <c r="AC775" i="1"/>
  <c r="AD775" i="1"/>
  <c r="AE775" i="1"/>
  <c r="AF775" i="1"/>
  <c r="CT775" i="1" s="1"/>
  <c r="S775" i="1" s="1"/>
  <c r="AG775" i="1"/>
  <c r="AH775" i="1"/>
  <c r="CV775" i="1" s="1"/>
  <c r="U775" i="1" s="1"/>
  <c r="AI775" i="1"/>
  <c r="CW775" i="1" s="1"/>
  <c r="V775" i="1" s="1"/>
  <c r="AJ775" i="1"/>
  <c r="CX775" i="1" s="1"/>
  <c r="CQ775" i="1"/>
  <c r="CR775" i="1"/>
  <c r="Q775" i="1" s="1"/>
  <c r="CS775" i="1"/>
  <c r="CU775" i="1"/>
  <c r="T775" i="1" s="1"/>
  <c r="FR775" i="1"/>
  <c r="GL775" i="1"/>
  <c r="GO775" i="1"/>
  <c r="GP775" i="1"/>
  <c r="GV775" i="1"/>
  <c r="HC775" i="1" s="1"/>
  <c r="GX775" i="1" s="1"/>
  <c r="C776" i="1"/>
  <c r="D776" i="1"/>
  <c r="I776" i="1"/>
  <c r="K776" i="1"/>
  <c r="Q776" i="1"/>
  <c r="T776" i="1"/>
  <c r="AB776" i="1"/>
  <c r="AC776" i="1"/>
  <c r="AD776" i="1"/>
  <c r="CR776" i="1" s="1"/>
  <c r="AE776" i="1"/>
  <c r="CS776" i="1" s="1"/>
  <c r="R776" i="1" s="1"/>
  <c r="CY776" i="1" s="1"/>
  <c r="X776" i="1" s="1"/>
  <c r="AF776" i="1"/>
  <c r="CT776" i="1" s="1"/>
  <c r="S776" i="1" s="1"/>
  <c r="AG776" i="1"/>
  <c r="AH776" i="1"/>
  <c r="AI776" i="1"/>
  <c r="AJ776" i="1"/>
  <c r="CX776" i="1" s="1"/>
  <c r="W776" i="1" s="1"/>
  <c r="CQ776" i="1"/>
  <c r="P776" i="1" s="1"/>
  <c r="CP776" i="1" s="1"/>
  <c r="O776" i="1" s="1"/>
  <c r="CU776" i="1"/>
  <c r="CV776" i="1"/>
  <c r="U776" i="1" s="1"/>
  <c r="CW776" i="1"/>
  <c r="V776" i="1" s="1"/>
  <c r="FR776" i="1"/>
  <c r="GL776" i="1"/>
  <c r="GO776" i="1"/>
  <c r="GP776" i="1"/>
  <c r="GV776" i="1"/>
  <c r="HC776" i="1" s="1"/>
  <c r="GX776" i="1" s="1"/>
  <c r="AC777" i="1"/>
  <c r="AD777" i="1"/>
  <c r="CR777" i="1" s="1"/>
  <c r="AE777" i="1"/>
  <c r="CS777" i="1" s="1"/>
  <c r="AF777" i="1"/>
  <c r="AG777" i="1"/>
  <c r="AH777" i="1"/>
  <c r="CV777" i="1" s="1"/>
  <c r="AI777" i="1"/>
  <c r="CW777" i="1" s="1"/>
  <c r="AJ777" i="1"/>
  <c r="CT777" i="1"/>
  <c r="CU777" i="1"/>
  <c r="CX777" i="1"/>
  <c r="FR777" i="1"/>
  <c r="GL777" i="1"/>
  <c r="GO777" i="1"/>
  <c r="GP777" i="1"/>
  <c r="GV777" i="1"/>
  <c r="HC777" i="1" s="1"/>
  <c r="I778" i="1"/>
  <c r="R778" i="1"/>
  <c r="W778" i="1"/>
  <c r="AC778" i="1"/>
  <c r="CQ778" i="1" s="1"/>
  <c r="P778" i="1" s="1"/>
  <c r="AD778" i="1"/>
  <c r="CR778" i="1" s="1"/>
  <c r="Q778" i="1" s="1"/>
  <c r="AE778" i="1"/>
  <c r="AF778" i="1"/>
  <c r="AG778" i="1"/>
  <c r="CU778" i="1" s="1"/>
  <c r="T778" i="1" s="1"/>
  <c r="AH778" i="1"/>
  <c r="CV778" i="1" s="1"/>
  <c r="U778" i="1" s="1"/>
  <c r="AI778" i="1"/>
  <c r="AJ778" i="1"/>
  <c r="CX778" i="1" s="1"/>
  <c r="CS778" i="1"/>
  <c r="CW778" i="1"/>
  <c r="V778" i="1" s="1"/>
  <c r="FR778" i="1"/>
  <c r="GL778" i="1"/>
  <c r="GO778" i="1"/>
  <c r="GP778" i="1"/>
  <c r="GV778" i="1"/>
  <c r="HC778" i="1"/>
  <c r="GX778" i="1" s="1"/>
  <c r="C779" i="1"/>
  <c r="D779" i="1"/>
  <c r="I779" i="1"/>
  <c r="K779" i="1"/>
  <c r="T779" i="1"/>
  <c r="AB779" i="1"/>
  <c r="AC779" i="1"/>
  <c r="AD779" i="1"/>
  <c r="CR779" i="1" s="1"/>
  <c r="Q779" i="1" s="1"/>
  <c r="AE779" i="1"/>
  <c r="AF779" i="1"/>
  <c r="AG779" i="1"/>
  <c r="CU779" i="1" s="1"/>
  <c r="AH779" i="1"/>
  <c r="CV779" i="1" s="1"/>
  <c r="U779" i="1" s="1"/>
  <c r="AI779" i="1"/>
  <c r="AJ779" i="1"/>
  <c r="CX779" i="1" s="1"/>
  <c r="W779" i="1" s="1"/>
  <c r="CQ779" i="1"/>
  <c r="P779" i="1" s="1"/>
  <c r="CS779" i="1"/>
  <c r="R779" i="1" s="1"/>
  <c r="CT779" i="1"/>
  <c r="S779" i="1" s="1"/>
  <c r="CW779" i="1"/>
  <c r="V779" i="1" s="1"/>
  <c r="FR779" i="1"/>
  <c r="BY792" i="1" s="1"/>
  <c r="GL779" i="1"/>
  <c r="GO779" i="1"/>
  <c r="GP779" i="1"/>
  <c r="GV779" i="1"/>
  <c r="HC779" i="1" s="1"/>
  <c r="GX779" i="1" s="1"/>
  <c r="C780" i="1"/>
  <c r="D780" i="1"/>
  <c r="I780" i="1"/>
  <c r="K780" i="1"/>
  <c r="V780" i="1"/>
  <c r="AC780" i="1"/>
  <c r="AB780" i="1" s="1"/>
  <c r="AD780" i="1"/>
  <c r="CR780" i="1" s="1"/>
  <c r="Q780" i="1" s="1"/>
  <c r="AE780" i="1"/>
  <c r="AF780" i="1"/>
  <c r="AG780" i="1"/>
  <c r="AH780" i="1"/>
  <c r="CV780" i="1" s="1"/>
  <c r="U780" i="1" s="1"/>
  <c r="AI780" i="1"/>
  <c r="AJ780" i="1"/>
  <c r="CS780" i="1"/>
  <c r="R780" i="1" s="1"/>
  <c r="CT780" i="1"/>
  <c r="S780" i="1" s="1"/>
  <c r="CU780" i="1"/>
  <c r="T780" i="1" s="1"/>
  <c r="CW780" i="1"/>
  <c r="CX780" i="1"/>
  <c r="W780" i="1" s="1"/>
  <c r="FR780" i="1"/>
  <c r="GL780" i="1"/>
  <c r="GO780" i="1"/>
  <c r="GP780" i="1"/>
  <c r="GV780" i="1"/>
  <c r="HC780" i="1"/>
  <c r="GX780" i="1" s="1"/>
  <c r="I781" i="1"/>
  <c r="AB781" i="1"/>
  <c r="AC781" i="1"/>
  <c r="CQ781" i="1" s="1"/>
  <c r="AE781" i="1"/>
  <c r="AD781" i="1" s="1"/>
  <c r="AF781" i="1"/>
  <c r="AG781" i="1"/>
  <c r="CU781" i="1" s="1"/>
  <c r="AH781" i="1"/>
  <c r="AI781" i="1"/>
  <c r="CW781" i="1" s="1"/>
  <c r="V781" i="1" s="1"/>
  <c r="AJ781" i="1"/>
  <c r="CR781" i="1"/>
  <c r="Q781" i="1" s="1"/>
  <c r="CS781" i="1"/>
  <c r="R781" i="1" s="1"/>
  <c r="CT781" i="1"/>
  <c r="S781" i="1" s="1"/>
  <c r="CV781" i="1"/>
  <c r="U781" i="1" s="1"/>
  <c r="CX781" i="1"/>
  <c r="W781" i="1" s="1"/>
  <c r="FR781" i="1"/>
  <c r="GL781" i="1"/>
  <c r="GO781" i="1"/>
  <c r="GP781" i="1"/>
  <c r="GV781" i="1"/>
  <c r="GX781" i="1"/>
  <c r="HC781" i="1"/>
  <c r="I782" i="1"/>
  <c r="P782" i="1" s="1"/>
  <c r="AC782" i="1"/>
  <c r="AE782" i="1"/>
  <c r="AD782" i="1" s="1"/>
  <c r="AF782" i="1"/>
  <c r="CT782" i="1" s="1"/>
  <c r="AG782" i="1"/>
  <c r="AH782" i="1"/>
  <c r="AI782" i="1"/>
  <c r="CW782" i="1" s="1"/>
  <c r="V782" i="1" s="1"/>
  <c r="AJ782" i="1"/>
  <c r="CX782" i="1" s="1"/>
  <c r="CQ782" i="1"/>
  <c r="CS782" i="1"/>
  <c r="R782" i="1" s="1"/>
  <c r="CU782" i="1"/>
  <c r="CV782" i="1"/>
  <c r="U782" i="1" s="1"/>
  <c r="FR782" i="1"/>
  <c r="GL782" i="1"/>
  <c r="GO782" i="1"/>
  <c r="GP782" i="1"/>
  <c r="GV782" i="1"/>
  <c r="HC782" i="1" s="1"/>
  <c r="GX782" i="1" s="1"/>
  <c r="I783" i="1"/>
  <c r="T783" i="1"/>
  <c r="W783" i="1"/>
  <c r="AC783" i="1"/>
  <c r="AD783" i="1"/>
  <c r="CR783" i="1" s="1"/>
  <c r="Q783" i="1" s="1"/>
  <c r="AE783" i="1"/>
  <c r="CS783" i="1" s="1"/>
  <c r="R783" i="1" s="1"/>
  <c r="AF783" i="1"/>
  <c r="AG783" i="1"/>
  <c r="AH783" i="1"/>
  <c r="AI783" i="1"/>
  <c r="CW783" i="1" s="1"/>
  <c r="V783" i="1" s="1"/>
  <c r="AJ783" i="1"/>
  <c r="CQ783" i="1"/>
  <c r="P783" i="1" s="1"/>
  <c r="CT783" i="1"/>
  <c r="S783" i="1" s="1"/>
  <c r="CU783" i="1"/>
  <c r="CV783" i="1"/>
  <c r="U783" i="1" s="1"/>
  <c r="CX783" i="1"/>
  <c r="FR783" i="1"/>
  <c r="GL783" i="1"/>
  <c r="GO783" i="1"/>
  <c r="GP783" i="1"/>
  <c r="GV783" i="1"/>
  <c r="HC783" i="1" s="1"/>
  <c r="GX783" i="1" s="1"/>
  <c r="I784" i="1"/>
  <c r="AC784" i="1"/>
  <c r="AB784" i="1" s="1"/>
  <c r="AD784" i="1"/>
  <c r="CR784" i="1" s="1"/>
  <c r="AE784" i="1"/>
  <c r="AF784" i="1"/>
  <c r="AG784" i="1"/>
  <c r="AH784" i="1"/>
  <c r="CV784" i="1" s="1"/>
  <c r="AI784" i="1"/>
  <c r="AJ784" i="1"/>
  <c r="CS784" i="1"/>
  <c r="CT784" i="1"/>
  <c r="CU784" i="1"/>
  <c r="T784" i="1" s="1"/>
  <c r="CW784" i="1"/>
  <c r="CX784" i="1"/>
  <c r="W784" i="1" s="1"/>
  <c r="FR784" i="1"/>
  <c r="GL784" i="1"/>
  <c r="GO784" i="1"/>
  <c r="GP784" i="1"/>
  <c r="GV784" i="1"/>
  <c r="HC784" i="1"/>
  <c r="GX784" i="1" s="1"/>
  <c r="C785" i="1"/>
  <c r="D785" i="1"/>
  <c r="I785" i="1"/>
  <c r="K785" i="1"/>
  <c r="S785" i="1"/>
  <c r="V785" i="1"/>
  <c r="W785" i="1"/>
  <c r="AC785" i="1"/>
  <c r="AB785" i="1" s="1"/>
  <c r="AD785" i="1"/>
  <c r="CR785" i="1" s="1"/>
  <c r="Q785" i="1" s="1"/>
  <c r="AE785" i="1"/>
  <c r="AF785" i="1"/>
  <c r="AG785" i="1"/>
  <c r="AH785" i="1"/>
  <c r="CV785" i="1" s="1"/>
  <c r="U785" i="1" s="1"/>
  <c r="AI785" i="1"/>
  <c r="AJ785" i="1"/>
  <c r="CS785" i="1"/>
  <c r="R785" i="1" s="1"/>
  <c r="CT785" i="1"/>
  <c r="CU785" i="1"/>
  <c r="T785" i="1" s="1"/>
  <c r="CW785" i="1"/>
  <c r="CX785" i="1"/>
  <c r="FR785" i="1"/>
  <c r="GL785" i="1"/>
  <c r="GO785" i="1"/>
  <c r="GP785" i="1"/>
  <c r="CD792" i="1" s="1"/>
  <c r="GV785" i="1"/>
  <c r="HC785" i="1" s="1"/>
  <c r="GX785" i="1" s="1"/>
  <c r="C786" i="1"/>
  <c r="D786" i="1"/>
  <c r="I786" i="1"/>
  <c r="K786" i="1"/>
  <c r="R786" i="1"/>
  <c r="V786" i="1"/>
  <c r="AC786" i="1"/>
  <c r="AB786" i="1" s="1"/>
  <c r="AD786" i="1"/>
  <c r="CR786" i="1" s="1"/>
  <c r="Q786" i="1" s="1"/>
  <c r="AE786" i="1"/>
  <c r="AF786" i="1"/>
  <c r="AG786" i="1"/>
  <c r="AH786" i="1"/>
  <c r="CV786" i="1" s="1"/>
  <c r="U786" i="1" s="1"/>
  <c r="AI786" i="1"/>
  <c r="AJ786" i="1"/>
  <c r="CS786" i="1"/>
  <c r="CT786" i="1"/>
  <c r="S786" i="1" s="1"/>
  <c r="CU786" i="1"/>
  <c r="T786" i="1" s="1"/>
  <c r="CW786" i="1"/>
  <c r="CX786" i="1"/>
  <c r="W786" i="1" s="1"/>
  <c r="FR786" i="1"/>
  <c r="FQ792" i="1" s="1"/>
  <c r="GL786" i="1"/>
  <c r="GO786" i="1"/>
  <c r="GP786" i="1"/>
  <c r="GV786" i="1"/>
  <c r="HC786" i="1"/>
  <c r="GX786" i="1" s="1"/>
  <c r="I787" i="1"/>
  <c r="W787" i="1"/>
  <c r="AB787" i="1"/>
  <c r="AC787" i="1"/>
  <c r="CQ787" i="1" s="1"/>
  <c r="AE787" i="1"/>
  <c r="AD787" i="1" s="1"/>
  <c r="AF787" i="1"/>
  <c r="AG787" i="1"/>
  <c r="CU787" i="1" s="1"/>
  <c r="AH787" i="1"/>
  <c r="AI787" i="1"/>
  <c r="CW787" i="1" s="1"/>
  <c r="V787" i="1" s="1"/>
  <c r="AJ787" i="1"/>
  <c r="CR787" i="1"/>
  <c r="Q787" i="1" s="1"/>
  <c r="CS787" i="1"/>
  <c r="R787" i="1" s="1"/>
  <c r="CT787" i="1"/>
  <c r="S787" i="1" s="1"/>
  <c r="CV787" i="1"/>
  <c r="U787" i="1" s="1"/>
  <c r="CX787" i="1"/>
  <c r="FR787" i="1"/>
  <c r="GL787" i="1"/>
  <c r="GO787" i="1"/>
  <c r="GP787" i="1"/>
  <c r="GV787" i="1"/>
  <c r="GX787" i="1"/>
  <c r="HC787" i="1"/>
  <c r="I788" i="1"/>
  <c r="P788" i="1" s="1"/>
  <c r="AC788" i="1"/>
  <c r="AE788" i="1"/>
  <c r="AD788" i="1" s="1"/>
  <c r="AF788" i="1"/>
  <c r="CT788" i="1" s="1"/>
  <c r="AG788" i="1"/>
  <c r="AH788" i="1"/>
  <c r="AI788" i="1"/>
  <c r="CW788" i="1" s="1"/>
  <c r="V788" i="1" s="1"/>
  <c r="AJ788" i="1"/>
  <c r="CX788" i="1" s="1"/>
  <c r="CQ788" i="1"/>
  <c r="CS788" i="1"/>
  <c r="R788" i="1" s="1"/>
  <c r="CU788" i="1"/>
  <c r="CV788" i="1"/>
  <c r="U788" i="1" s="1"/>
  <c r="FR788" i="1"/>
  <c r="GL788" i="1"/>
  <c r="GO788" i="1"/>
  <c r="GP788" i="1"/>
  <c r="GV788" i="1"/>
  <c r="HC788" i="1" s="1"/>
  <c r="GX788" i="1" s="1"/>
  <c r="I789" i="1"/>
  <c r="Q789" i="1"/>
  <c r="U789" i="1"/>
  <c r="AC789" i="1"/>
  <c r="AE789" i="1"/>
  <c r="AD789" i="1" s="1"/>
  <c r="CR789" i="1" s="1"/>
  <c r="AF789" i="1"/>
  <c r="CT789" i="1" s="1"/>
  <c r="S789" i="1" s="1"/>
  <c r="AG789" i="1"/>
  <c r="CU789" i="1" s="1"/>
  <c r="T789" i="1" s="1"/>
  <c r="AH789" i="1"/>
  <c r="AI789" i="1"/>
  <c r="CW789" i="1" s="1"/>
  <c r="V789" i="1" s="1"/>
  <c r="AJ789" i="1"/>
  <c r="CV789" i="1"/>
  <c r="CX789" i="1"/>
  <c r="W789" i="1" s="1"/>
  <c r="FR789" i="1"/>
  <c r="GL789" i="1"/>
  <c r="GO789" i="1"/>
  <c r="GP789" i="1"/>
  <c r="GV789" i="1"/>
  <c r="HC789" i="1" s="1"/>
  <c r="GX789" i="1" s="1"/>
  <c r="I790" i="1"/>
  <c r="U790" i="1"/>
  <c r="V790" i="1"/>
  <c r="AC790" i="1"/>
  <c r="AD790" i="1"/>
  <c r="AE790" i="1"/>
  <c r="AF790" i="1"/>
  <c r="CT790" i="1" s="1"/>
  <c r="S790" i="1" s="1"/>
  <c r="CZ790" i="1" s="1"/>
  <c r="Y790" i="1" s="1"/>
  <c r="AG790" i="1"/>
  <c r="CU790" i="1" s="1"/>
  <c r="T790" i="1" s="1"/>
  <c r="AH790" i="1"/>
  <c r="AI790" i="1"/>
  <c r="AJ790" i="1"/>
  <c r="CX790" i="1" s="1"/>
  <c r="W790" i="1" s="1"/>
  <c r="CQ790" i="1"/>
  <c r="P790" i="1" s="1"/>
  <c r="CS790" i="1"/>
  <c r="R790" i="1" s="1"/>
  <c r="CV790" i="1"/>
  <c r="CW790" i="1"/>
  <c r="CY790" i="1"/>
  <c r="X790" i="1" s="1"/>
  <c r="FR790" i="1"/>
  <c r="GL790" i="1"/>
  <c r="GO790" i="1"/>
  <c r="GP790" i="1"/>
  <c r="GV790" i="1"/>
  <c r="HC790" i="1" s="1"/>
  <c r="GX790" i="1" s="1"/>
  <c r="B792" i="1"/>
  <c r="B761" i="1" s="1"/>
  <c r="C792" i="1"/>
  <c r="C761" i="1" s="1"/>
  <c r="D792" i="1"/>
  <c r="D761" i="1" s="1"/>
  <c r="F792" i="1"/>
  <c r="F761" i="1" s="1"/>
  <c r="G792" i="1"/>
  <c r="G761" i="1" s="1"/>
  <c r="AQ792" i="1"/>
  <c r="BX792" i="1"/>
  <c r="BX761" i="1" s="1"/>
  <c r="BZ792" i="1"/>
  <c r="BZ761" i="1" s="1"/>
  <c r="CC792" i="1"/>
  <c r="CC761" i="1" s="1"/>
  <c r="CK792" i="1"/>
  <c r="CK761" i="1" s="1"/>
  <c r="CL792" i="1"/>
  <c r="CL761" i="1" s="1"/>
  <c r="CM792" i="1"/>
  <c r="CM761" i="1" s="1"/>
  <c r="FP792" i="1"/>
  <c r="FP761" i="1" s="1"/>
  <c r="FR792" i="1"/>
  <c r="FR761" i="1" s="1"/>
  <c r="FV792" i="1"/>
  <c r="FV761" i="1" s="1"/>
  <c r="GB792" i="1"/>
  <c r="GB761" i="1" s="1"/>
  <c r="GC792" i="1"/>
  <c r="GC761" i="1" s="1"/>
  <c r="GD792" i="1"/>
  <c r="GD761" i="1" s="1"/>
  <c r="GE792" i="1"/>
  <c r="GE761" i="1" s="1"/>
  <c r="D822" i="1"/>
  <c r="E824" i="1"/>
  <c r="G824" i="1"/>
  <c r="Z824" i="1"/>
  <c r="AA824" i="1"/>
  <c r="AM824" i="1"/>
  <c r="AN824" i="1"/>
  <c r="BE824" i="1"/>
  <c r="BF824" i="1"/>
  <c r="BG824" i="1"/>
  <c r="BH824" i="1"/>
  <c r="BI824" i="1"/>
  <c r="BJ824" i="1"/>
  <c r="BK824" i="1"/>
  <c r="BL824" i="1"/>
  <c r="BM824" i="1"/>
  <c r="BN824" i="1"/>
  <c r="BO824" i="1"/>
  <c r="BP824" i="1"/>
  <c r="BQ824" i="1"/>
  <c r="BR824" i="1"/>
  <c r="BS824" i="1"/>
  <c r="BT824" i="1"/>
  <c r="BU824" i="1"/>
  <c r="BV824" i="1"/>
  <c r="BW824" i="1"/>
  <c r="CN824" i="1"/>
  <c r="CO824" i="1"/>
  <c r="CP824" i="1"/>
  <c r="CQ824" i="1"/>
  <c r="CR824" i="1"/>
  <c r="CS824" i="1"/>
  <c r="CT824" i="1"/>
  <c r="CU824" i="1"/>
  <c r="CV824" i="1"/>
  <c r="CW824" i="1"/>
  <c r="CX824" i="1"/>
  <c r="CY824" i="1"/>
  <c r="CZ824" i="1"/>
  <c r="DA824" i="1"/>
  <c r="DB824" i="1"/>
  <c r="DC824" i="1"/>
  <c r="DD824" i="1"/>
  <c r="DE824" i="1"/>
  <c r="DF824" i="1"/>
  <c r="DR824" i="1"/>
  <c r="DS824" i="1"/>
  <c r="EE824" i="1"/>
  <c r="EF824" i="1"/>
  <c r="EW824" i="1"/>
  <c r="EX824" i="1"/>
  <c r="EY824" i="1"/>
  <c r="EZ824" i="1"/>
  <c r="FA824" i="1"/>
  <c r="FB824" i="1"/>
  <c r="FC824" i="1"/>
  <c r="FD824" i="1"/>
  <c r="FE824" i="1"/>
  <c r="FF824" i="1"/>
  <c r="FG824" i="1"/>
  <c r="FH824" i="1"/>
  <c r="FI824" i="1"/>
  <c r="FJ824" i="1"/>
  <c r="FK824" i="1"/>
  <c r="FL824" i="1"/>
  <c r="FM824" i="1"/>
  <c r="FN824" i="1"/>
  <c r="FO824" i="1"/>
  <c r="FR824" i="1"/>
  <c r="GF824" i="1"/>
  <c r="GG824" i="1"/>
  <c r="GH824" i="1"/>
  <c r="GI824" i="1"/>
  <c r="GJ824" i="1"/>
  <c r="GK824" i="1"/>
  <c r="GL824" i="1"/>
  <c r="GM824" i="1"/>
  <c r="GN824" i="1"/>
  <c r="GO824" i="1"/>
  <c r="GP824" i="1"/>
  <c r="GQ824" i="1"/>
  <c r="GR824" i="1"/>
  <c r="GS824" i="1"/>
  <c r="GT824" i="1"/>
  <c r="GU824" i="1"/>
  <c r="GV824" i="1"/>
  <c r="GW824" i="1"/>
  <c r="GX824" i="1"/>
  <c r="C826" i="1"/>
  <c r="D826" i="1"/>
  <c r="I826" i="1"/>
  <c r="K826" i="1"/>
  <c r="R826" i="1"/>
  <c r="T826" i="1"/>
  <c r="AB826" i="1"/>
  <c r="AC826" i="1"/>
  <c r="AD826" i="1"/>
  <c r="CR826" i="1" s="1"/>
  <c r="Q826" i="1" s="1"/>
  <c r="AE826" i="1"/>
  <c r="AF826" i="1"/>
  <c r="CT826" i="1" s="1"/>
  <c r="S826" i="1" s="1"/>
  <c r="AG826" i="1"/>
  <c r="AH826" i="1"/>
  <c r="CV826" i="1" s="1"/>
  <c r="U826" i="1" s="1"/>
  <c r="AI826" i="1"/>
  <c r="AJ826" i="1"/>
  <c r="CX826" i="1" s="1"/>
  <c r="W826" i="1" s="1"/>
  <c r="CQ826" i="1"/>
  <c r="P826" i="1" s="1"/>
  <c r="CS826" i="1"/>
  <c r="CU826" i="1"/>
  <c r="CW826" i="1"/>
  <c r="V826" i="1" s="1"/>
  <c r="FR826" i="1"/>
  <c r="GL826" i="1"/>
  <c r="GO826" i="1"/>
  <c r="GP826" i="1"/>
  <c r="GV826" i="1"/>
  <c r="HC826" i="1" s="1"/>
  <c r="GX826" i="1" s="1"/>
  <c r="C827" i="1"/>
  <c r="D827" i="1"/>
  <c r="I827" i="1"/>
  <c r="K827" i="1"/>
  <c r="P827" i="1"/>
  <c r="V827" i="1"/>
  <c r="AC827" i="1"/>
  <c r="AD827" i="1"/>
  <c r="CR827" i="1" s="1"/>
  <c r="Q827" i="1" s="1"/>
  <c r="AE827" i="1"/>
  <c r="AF827" i="1"/>
  <c r="AG827" i="1"/>
  <c r="AH827" i="1"/>
  <c r="CV827" i="1" s="1"/>
  <c r="U827" i="1" s="1"/>
  <c r="AI827" i="1"/>
  <c r="AJ827" i="1"/>
  <c r="CX827" i="1" s="1"/>
  <c r="W827" i="1" s="1"/>
  <c r="CQ827" i="1"/>
  <c r="CS827" i="1"/>
  <c r="R827" i="1" s="1"/>
  <c r="CU827" i="1"/>
  <c r="T827" i="1" s="1"/>
  <c r="CW827" i="1"/>
  <c r="FR827" i="1"/>
  <c r="FQ865" i="1" s="1"/>
  <c r="GL827" i="1"/>
  <c r="GO827" i="1"/>
  <c r="GP827" i="1"/>
  <c r="GV827" i="1"/>
  <c r="HC827" i="1"/>
  <c r="GX827" i="1" s="1"/>
  <c r="I828" i="1"/>
  <c r="U828" i="1"/>
  <c r="W828" i="1"/>
  <c r="AC828" i="1"/>
  <c r="AE828" i="1"/>
  <c r="AF828" i="1"/>
  <c r="AG828" i="1"/>
  <c r="CU828" i="1" s="1"/>
  <c r="T828" i="1" s="1"/>
  <c r="AH828" i="1"/>
  <c r="AI828" i="1"/>
  <c r="CW828" i="1" s="1"/>
  <c r="V828" i="1" s="1"/>
  <c r="AJ828" i="1"/>
  <c r="CT828" i="1"/>
  <c r="S828" i="1" s="1"/>
  <c r="CV828" i="1"/>
  <c r="CX828" i="1"/>
  <c r="FR828" i="1"/>
  <c r="GL828" i="1"/>
  <c r="GO828" i="1"/>
  <c r="GP828" i="1"/>
  <c r="GV828" i="1"/>
  <c r="GX828" i="1"/>
  <c r="HC828" i="1"/>
  <c r="I829" i="1"/>
  <c r="T829" i="1"/>
  <c r="V829" i="1"/>
  <c r="AC829" i="1"/>
  <c r="AD829" i="1"/>
  <c r="AE829" i="1"/>
  <c r="AF829" i="1"/>
  <c r="CT829" i="1" s="1"/>
  <c r="S829" i="1" s="1"/>
  <c r="AG829" i="1"/>
  <c r="AH829" i="1"/>
  <c r="CV829" i="1" s="1"/>
  <c r="U829" i="1" s="1"/>
  <c r="AI829" i="1"/>
  <c r="AJ829" i="1"/>
  <c r="CX829" i="1" s="1"/>
  <c r="W829" i="1" s="1"/>
  <c r="CQ829" i="1"/>
  <c r="P829" i="1" s="1"/>
  <c r="CS829" i="1"/>
  <c r="R829" i="1" s="1"/>
  <c r="CY829" i="1" s="1"/>
  <c r="X829" i="1" s="1"/>
  <c r="CU829" i="1"/>
  <c r="CW829" i="1"/>
  <c r="FR829" i="1"/>
  <c r="GL829" i="1"/>
  <c r="GO829" i="1"/>
  <c r="GP829" i="1"/>
  <c r="GV829" i="1"/>
  <c r="HC829" i="1" s="1"/>
  <c r="GX829" i="1" s="1"/>
  <c r="C830" i="1"/>
  <c r="D830" i="1"/>
  <c r="I830" i="1"/>
  <c r="K830" i="1"/>
  <c r="P830" i="1"/>
  <c r="R830" i="1"/>
  <c r="AB830" i="1"/>
  <c r="AC830" i="1"/>
  <c r="AD830" i="1"/>
  <c r="CR830" i="1" s="1"/>
  <c r="Q830" i="1" s="1"/>
  <c r="AE830" i="1"/>
  <c r="AF830" i="1"/>
  <c r="CT830" i="1" s="1"/>
  <c r="S830" i="1" s="1"/>
  <c r="AG830" i="1"/>
  <c r="AH830" i="1"/>
  <c r="CV830" i="1" s="1"/>
  <c r="U830" i="1" s="1"/>
  <c r="AI830" i="1"/>
  <c r="AJ830" i="1"/>
  <c r="CX830" i="1" s="1"/>
  <c r="W830" i="1" s="1"/>
  <c r="CQ830" i="1"/>
  <c r="CS830" i="1"/>
  <c r="CU830" i="1"/>
  <c r="T830" i="1" s="1"/>
  <c r="CW830" i="1"/>
  <c r="V830" i="1" s="1"/>
  <c r="FR830" i="1"/>
  <c r="GL830" i="1"/>
  <c r="GO830" i="1"/>
  <c r="GP830" i="1"/>
  <c r="GV830" i="1"/>
  <c r="HC830" i="1" s="1"/>
  <c r="GX830" i="1" s="1"/>
  <c r="C831" i="1"/>
  <c r="D831" i="1"/>
  <c r="I831" i="1"/>
  <c r="I833" i="1" s="1"/>
  <c r="T833" i="1" s="1"/>
  <c r="K831" i="1"/>
  <c r="T831" i="1"/>
  <c r="V831" i="1"/>
  <c r="AC831" i="1"/>
  <c r="AD831" i="1"/>
  <c r="AE831" i="1"/>
  <c r="AF831" i="1"/>
  <c r="CT831" i="1" s="1"/>
  <c r="S831" i="1" s="1"/>
  <c r="CZ831" i="1" s="1"/>
  <c r="Y831" i="1" s="1"/>
  <c r="AG831" i="1"/>
  <c r="AH831" i="1"/>
  <c r="CV831" i="1" s="1"/>
  <c r="U831" i="1" s="1"/>
  <c r="AI831" i="1"/>
  <c r="AJ831" i="1"/>
  <c r="CX831" i="1" s="1"/>
  <c r="W831" i="1" s="1"/>
  <c r="CQ831" i="1"/>
  <c r="P831" i="1" s="1"/>
  <c r="CS831" i="1"/>
  <c r="R831" i="1" s="1"/>
  <c r="CU831" i="1"/>
  <c r="CW831" i="1"/>
  <c r="FR831" i="1"/>
  <c r="GL831" i="1"/>
  <c r="GO831" i="1"/>
  <c r="GP831" i="1"/>
  <c r="GV831" i="1"/>
  <c r="HC831" i="1" s="1"/>
  <c r="GX831" i="1" s="1"/>
  <c r="I832" i="1"/>
  <c r="S832" i="1"/>
  <c r="U832" i="1"/>
  <c r="AC832" i="1"/>
  <c r="AE832" i="1"/>
  <c r="AD832" i="1" s="1"/>
  <c r="CR832" i="1" s="1"/>
  <c r="Q832" i="1" s="1"/>
  <c r="AF832" i="1"/>
  <c r="AG832" i="1"/>
  <c r="CU832" i="1" s="1"/>
  <c r="T832" i="1" s="1"/>
  <c r="AH832" i="1"/>
  <c r="AI832" i="1"/>
  <c r="CW832" i="1" s="1"/>
  <c r="V832" i="1" s="1"/>
  <c r="AJ832" i="1"/>
  <c r="CT832" i="1"/>
  <c r="CV832" i="1"/>
  <c r="CX832" i="1"/>
  <c r="W832" i="1" s="1"/>
  <c r="FR832" i="1"/>
  <c r="GL832" i="1"/>
  <c r="GO832" i="1"/>
  <c r="GP832" i="1"/>
  <c r="GV832" i="1"/>
  <c r="HC832" i="1" s="1"/>
  <c r="GX832" i="1" s="1"/>
  <c r="R833" i="1"/>
  <c r="AB833" i="1"/>
  <c r="AC833" i="1"/>
  <c r="AD833" i="1"/>
  <c r="CR833" i="1" s="1"/>
  <c r="AE833" i="1"/>
  <c r="AF833" i="1"/>
  <c r="CT833" i="1" s="1"/>
  <c r="S833" i="1" s="1"/>
  <c r="AG833" i="1"/>
  <c r="AH833" i="1"/>
  <c r="CV833" i="1" s="1"/>
  <c r="U833" i="1" s="1"/>
  <c r="AI833" i="1"/>
  <c r="AJ833" i="1"/>
  <c r="CX833" i="1" s="1"/>
  <c r="CQ833" i="1"/>
  <c r="P833" i="1" s="1"/>
  <c r="CS833" i="1"/>
  <c r="CU833" i="1"/>
  <c r="CW833" i="1"/>
  <c r="V833" i="1" s="1"/>
  <c r="FR833" i="1"/>
  <c r="GL833" i="1"/>
  <c r="GO833" i="1"/>
  <c r="GP833" i="1"/>
  <c r="GV833" i="1"/>
  <c r="HC833" i="1" s="1"/>
  <c r="GX833" i="1" s="1"/>
  <c r="C834" i="1"/>
  <c r="D834" i="1"/>
  <c r="I834" i="1"/>
  <c r="K834" i="1"/>
  <c r="P834" i="1"/>
  <c r="V834" i="1"/>
  <c r="AC834" i="1"/>
  <c r="AD834" i="1"/>
  <c r="AB834" i="1" s="1"/>
  <c r="AE834" i="1"/>
  <c r="AF834" i="1"/>
  <c r="CT834" i="1" s="1"/>
  <c r="S834" i="1" s="1"/>
  <c r="AG834" i="1"/>
  <c r="AH834" i="1"/>
  <c r="CV834" i="1" s="1"/>
  <c r="U834" i="1" s="1"/>
  <c r="AI834" i="1"/>
  <c r="AJ834" i="1"/>
  <c r="CX834" i="1" s="1"/>
  <c r="W834" i="1" s="1"/>
  <c r="CQ834" i="1"/>
  <c r="CS834" i="1"/>
  <c r="R834" i="1" s="1"/>
  <c r="CU834" i="1"/>
  <c r="T834" i="1" s="1"/>
  <c r="CW834" i="1"/>
  <c r="FR834" i="1"/>
  <c r="GL834" i="1"/>
  <c r="GO834" i="1"/>
  <c r="GP834" i="1"/>
  <c r="GV834" i="1"/>
  <c r="HC834" i="1"/>
  <c r="GX834" i="1" s="1"/>
  <c r="CJ865" i="1" s="1"/>
  <c r="C835" i="1"/>
  <c r="D835" i="1"/>
  <c r="I835" i="1"/>
  <c r="K835" i="1"/>
  <c r="R835" i="1"/>
  <c r="T835" i="1"/>
  <c r="AB835" i="1"/>
  <c r="AC835" i="1"/>
  <c r="AD835" i="1"/>
  <c r="CR835" i="1" s="1"/>
  <c r="Q835" i="1" s="1"/>
  <c r="AE835" i="1"/>
  <c r="AF835" i="1"/>
  <c r="CT835" i="1" s="1"/>
  <c r="S835" i="1" s="1"/>
  <c r="AG835" i="1"/>
  <c r="AH835" i="1"/>
  <c r="CV835" i="1" s="1"/>
  <c r="U835" i="1" s="1"/>
  <c r="AI835" i="1"/>
  <c r="AJ835" i="1"/>
  <c r="CX835" i="1" s="1"/>
  <c r="W835" i="1" s="1"/>
  <c r="CQ835" i="1"/>
  <c r="P835" i="1" s="1"/>
  <c r="CP835" i="1" s="1"/>
  <c r="O835" i="1" s="1"/>
  <c r="CS835" i="1"/>
  <c r="CU835" i="1"/>
  <c r="CW835" i="1"/>
  <c r="V835" i="1" s="1"/>
  <c r="FR835" i="1"/>
  <c r="GL835" i="1"/>
  <c r="GO835" i="1"/>
  <c r="GP835" i="1"/>
  <c r="GV835" i="1"/>
  <c r="HC835" i="1" s="1"/>
  <c r="GX835" i="1" s="1"/>
  <c r="I836" i="1"/>
  <c r="S836" i="1"/>
  <c r="AC836" i="1"/>
  <c r="AE836" i="1"/>
  <c r="AD836" i="1" s="1"/>
  <c r="CR836" i="1" s="1"/>
  <c r="Q836" i="1" s="1"/>
  <c r="AF836" i="1"/>
  <c r="AG836" i="1"/>
  <c r="CU836" i="1" s="1"/>
  <c r="T836" i="1" s="1"/>
  <c r="AH836" i="1"/>
  <c r="AI836" i="1"/>
  <c r="CW836" i="1" s="1"/>
  <c r="V836" i="1" s="1"/>
  <c r="AJ836" i="1"/>
  <c r="CT836" i="1"/>
  <c r="CV836" i="1"/>
  <c r="U836" i="1" s="1"/>
  <c r="CX836" i="1"/>
  <c r="W836" i="1" s="1"/>
  <c r="FR836" i="1"/>
  <c r="GL836" i="1"/>
  <c r="GO836" i="1"/>
  <c r="GP836" i="1"/>
  <c r="GV836" i="1"/>
  <c r="GX836" i="1"/>
  <c r="HC836" i="1"/>
  <c r="I837" i="1"/>
  <c r="P837" i="1"/>
  <c r="CP837" i="1" s="1"/>
  <c r="O837" i="1" s="1"/>
  <c r="R837" i="1"/>
  <c r="AB837" i="1"/>
  <c r="AC837" i="1"/>
  <c r="AD837" i="1"/>
  <c r="CR837" i="1" s="1"/>
  <c r="Q837" i="1" s="1"/>
  <c r="AE837" i="1"/>
  <c r="AF837" i="1"/>
  <c r="CT837" i="1" s="1"/>
  <c r="S837" i="1" s="1"/>
  <c r="AG837" i="1"/>
  <c r="AH837" i="1"/>
  <c r="CV837" i="1" s="1"/>
  <c r="U837" i="1" s="1"/>
  <c r="AI837" i="1"/>
  <c r="AJ837" i="1"/>
  <c r="CX837" i="1" s="1"/>
  <c r="W837" i="1" s="1"/>
  <c r="CQ837" i="1"/>
  <c r="CS837" i="1"/>
  <c r="CU837" i="1"/>
  <c r="T837" i="1" s="1"/>
  <c r="CW837" i="1"/>
  <c r="V837" i="1" s="1"/>
  <c r="FR837" i="1"/>
  <c r="GL837" i="1"/>
  <c r="GO837" i="1"/>
  <c r="GP837" i="1"/>
  <c r="GV837" i="1"/>
  <c r="HC837" i="1" s="1"/>
  <c r="GX837" i="1" s="1"/>
  <c r="C838" i="1"/>
  <c r="D838" i="1"/>
  <c r="I838" i="1"/>
  <c r="I840" i="1" s="1"/>
  <c r="W840" i="1" s="1"/>
  <c r="K838" i="1"/>
  <c r="T838" i="1"/>
  <c r="V838" i="1"/>
  <c r="AC838" i="1"/>
  <c r="AD838" i="1"/>
  <c r="AE838" i="1"/>
  <c r="AF838" i="1"/>
  <c r="CT838" i="1" s="1"/>
  <c r="S838" i="1" s="1"/>
  <c r="AG838" i="1"/>
  <c r="AH838" i="1"/>
  <c r="CV838" i="1" s="1"/>
  <c r="U838" i="1" s="1"/>
  <c r="AI838" i="1"/>
  <c r="AJ838" i="1"/>
  <c r="CX838" i="1" s="1"/>
  <c r="W838" i="1" s="1"/>
  <c r="CQ838" i="1"/>
  <c r="P838" i="1" s="1"/>
  <c r="CS838" i="1"/>
  <c r="R838" i="1" s="1"/>
  <c r="CU838" i="1"/>
  <c r="CW838" i="1"/>
  <c r="CY838" i="1"/>
  <c r="X838" i="1" s="1"/>
  <c r="FR838" i="1"/>
  <c r="GL838" i="1"/>
  <c r="GO838" i="1"/>
  <c r="GP838" i="1"/>
  <c r="GV838" i="1"/>
  <c r="HC838" i="1" s="1"/>
  <c r="GX838" i="1" s="1"/>
  <c r="C839" i="1"/>
  <c r="D839" i="1"/>
  <c r="I839" i="1"/>
  <c r="K839" i="1"/>
  <c r="P839" i="1"/>
  <c r="CP839" i="1" s="1"/>
  <c r="O839" i="1" s="1"/>
  <c r="R839" i="1"/>
  <c r="AB839" i="1"/>
  <c r="AC839" i="1"/>
  <c r="AD839" i="1"/>
  <c r="CR839" i="1" s="1"/>
  <c r="Q839" i="1" s="1"/>
  <c r="AE839" i="1"/>
  <c r="AF839" i="1"/>
  <c r="CT839" i="1" s="1"/>
  <c r="S839" i="1" s="1"/>
  <c r="AG839" i="1"/>
  <c r="AH839" i="1"/>
  <c r="CV839" i="1" s="1"/>
  <c r="U839" i="1" s="1"/>
  <c r="AI839" i="1"/>
  <c r="AJ839" i="1"/>
  <c r="CX839" i="1" s="1"/>
  <c r="W839" i="1" s="1"/>
  <c r="CQ839" i="1"/>
  <c r="CS839" i="1"/>
  <c r="CU839" i="1"/>
  <c r="T839" i="1" s="1"/>
  <c r="CW839" i="1"/>
  <c r="V839" i="1" s="1"/>
  <c r="FR839" i="1"/>
  <c r="GL839" i="1"/>
  <c r="GO839" i="1"/>
  <c r="GP839" i="1"/>
  <c r="GV839" i="1"/>
  <c r="HC839" i="1" s="1"/>
  <c r="GX839" i="1" s="1"/>
  <c r="AC840" i="1"/>
  <c r="AE840" i="1"/>
  <c r="AD840" i="1" s="1"/>
  <c r="CR840" i="1" s="1"/>
  <c r="AF840" i="1"/>
  <c r="AG840" i="1"/>
  <c r="CU840" i="1" s="1"/>
  <c r="AH840" i="1"/>
  <c r="AI840" i="1"/>
  <c r="CW840" i="1" s="1"/>
  <c r="AJ840" i="1"/>
  <c r="CT840" i="1"/>
  <c r="CV840" i="1"/>
  <c r="CX840" i="1"/>
  <c r="FR840" i="1"/>
  <c r="GL840" i="1"/>
  <c r="GO840" i="1"/>
  <c r="GP840" i="1"/>
  <c r="GV840" i="1"/>
  <c r="HC840" i="1" s="1"/>
  <c r="GX840" i="1" s="1"/>
  <c r="I841" i="1"/>
  <c r="P841" i="1" s="1"/>
  <c r="V841" i="1"/>
  <c r="AC841" i="1"/>
  <c r="AD841" i="1"/>
  <c r="CR841" i="1" s="1"/>
  <c r="Q841" i="1" s="1"/>
  <c r="AE841" i="1"/>
  <c r="AF841" i="1"/>
  <c r="AG841" i="1"/>
  <c r="AH841" i="1"/>
  <c r="CV841" i="1" s="1"/>
  <c r="U841" i="1" s="1"/>
  <c r="AI841" i="1"/>
  <c r="AJ841" i="1"/>
  <c r="CX841" i="1" s="1"/>
  <c r="W841" i="1" s="1"/>
  <c r="CQ841" i="1"/>
  <c r="CS841" i="1"/>
  <c r="R841" i="1" s="1"/>
  <c r="CU841" i="1"/>
  <c r="T841" i="1" s="1"/>
  <c r="CW841" i="1"/>
  <c r="FR841" i="1"/>
  <c r="GL841" i="1"/>
  <c r="GO841" i="1"/>
  <c r="GP841" i="1"/>
  <c r="GV841" i="1"/>
  <c r="HC841" i="1"/>
  <c r="GX841" i="1" s="1"/>
  <c r="C842" i="1"/>
  <c r="D842" i="1"/>
  <c r="I842" i="1"/>
  <c r="K842" i="1"/>
  <c r="R842" i="1"/>
  <c r="T842" i="1"/>
  <c r="AB842" i="1"/>
  <c r="AC842" i="1"/>
  <c r="AD842" i="1"/>
  <c r="CR842" i="1" s="1"/>
  <c r="Q842" i="1" s="1"/>
  <c r="AE842" i="1"/>
  <c r="AF842" i="1"/>
  <c r="CT842" i="1" s="1"/>
  <c r="S842" i="1" s="1"/>
  <c r="AG842" i="1"/>
  <c r="AH842" i="1"/>
  <c r="CV842" i="1" s="1"/>
  <c r="U842" i="1" s="1"/>
  <c r="AI842" i="1"/>
  <c r="AJ842" i="1"/>
  <c r="CX842" i="1" s="1"/>
  <c r="W842" i="1" s="1"/>
  <c r="CQ842" i="1"/>
  <c r="P842" i="1" s="1"/>
  <c r="CP842" i="1" s="1"/>
  <c r="O842" i="1" s="1"/>
  <c r="CS842" i="1"/>
  <c r="CU842" i="1"/>
  <c r="CW842" i="1"/>
  <c r="V842" i="1" s="1"/>
  <c r="FR842" i="1"/>
  <c r="GL842" i="1"/>
  <c r="GO842" i="1"/>
  <c r="GP842" i="1"/>
  <c r="GV842" i="1"/>
  <c r="HC842" i="1" s="1"/>
  <c r="GX842" i="1" s="1"/>
  <c r="C843" i="1"/>
  <c r="D843" i="1"/>
  <c r="I843" i="1"/>
  <c r="K843" i="1"/>
  <c r="P843" i="1"/>
  <c r="V843" i="1"/>
  <c r="AC843" i="1"/>
  <c r="AD843" i="1"/>
  <c r="CR843" i="1" s="1"/>
  <c r="Q843" i="1" s="1"/>
  <c r="AE843" i="1"/>
  <c r="AF843" i="1"/>
  <c r="AG843" i="1"/>
  <c r="AH843" i="1"/>
  <c r="CV843" i="1" s="1"/>
  <c r="U843" i="1" s="1"/>
  <c r="AI843" i="1"/>
  <c r="AJ843" i="1"/>
  <c r="CX843" i="1" s="1"/>
  <c r="W843" i="1" s="1"/>
  <c r="CQ843" i="1"/>
  <c r="CS843" i="1"/>
  <c r="R843" i="1" s="1"/>
  <c r="CU843" i="1"/>
  <c r="T843" i="1" s="1"/>
  <c r="CW843" i="1"/>
  <c r="FR843" i="1"/>
  <c r="GL843" i="1"/>
  <c r="GO843" i="1"/>
  <c r="GP843" i="1"/>
  <c r="GV843" i="1"/>
  <c r="HC843" i="1"/>
  <c r="GX843" i="1" s="1"/>
  <c r="I844" i="1"/>
  <c r="U844" i="1"/>
  <c r="W844" i="1"/>
  <c r="AC844" i="1"/>
  <c r="AE844" i="1"/>
  <c r="AF844" i="1"/>
  <c r="AG844" i="1"/>
  <c r="CU844" i="1" s="1"/>
  <c r="T844" i="1" s="1"/>
  <c r="AH844" i="1"/>
  <c r="AI844" i="1"/>
  <c r="CW844" i="1" s="1"/>
  <c r="V844" i="1" s="1"/>
  <c r="AJ844" i="1"/>
  <c r="CT844" i="1"/>
  <c r="S844" i="1" s="1"/>
  <c r="CV844" i="1"/>
  <c r="CX844" i="1"/>
  <c r="FR844" i="1"/>
  <c r="GL844" i="1"/>
  <c r="GO844" i="1"/>
  <c r="GP844" i="1"/>
  <c r="GV844" i="1"/>
  <c r="GX844" i="1"/>
  <c r="HC844" i="1"/>
  <c r="I845" i="1"/>
  <c r="T845" i="1"/>
  <c r="V845" i="1"/>
  <c r="AC845" i="1"/>
  <c r="AD845" i="1"/>
  <c r="AE845" i="1"/>
  <c r="AF845" i="1"/>
  <c r="CT845" i="1" s="1"/>
  <c r="S845" i="1" s="1"/>
  <c r="CZ845" i="1" s="1"/>
  <c r="Y845" i="1" s="1"/>
  <c r="AG845" i="1"/>
  <c r="AH845" i="1"/>
  <c r="CV845" i="1" s="1"/>
  <c r="U845" i="1" s="1"/>
  <c r="AI845" i="1"/>
  <c r="AJ845" i="1"/>
  <c r="CX845" i="1" s="1"/>
  <c r="W845" i="1" s="1"/>
  <c r="CQ845" i="1"/>
  <c r="P845" i="1" s="1"/>
  <c r="CS845" i="1"/>
  <c r="R845" i="1" s="1"/>
  <c r="CU845" i="1"/>
  <c r="CW845" i="1"/>
  <c r="CY845" i="1"/>
  <c r="X845" i="1" s="1"/>
  <c r="FR845" i="1"/>
  <c r="GL845" i="1"/>
  <c r="GO845" i="1"/>
  <c r="GP845" i="1"/>
  <c r="GV845" i="1"/>
  <c r="HC845" i="1" s="1"/>
  <c r="GX845" i="1" s="1"/>
  <c r="C846" i="1"/>
  <c r="D846" i="1"/>
  <c r="I846" i="1"/>
  <c r="K846" i="1"/>
  <c r="P846" i="1"/>
  <c r="CP846" i="1" s="1"/>
  <c r="O846" i="1" s="1"/>
  <c r="R846" i="1"/>
  <c r="AB846" i="1"/>
  <c r="AC846" i="1"/>
  <c r="AD846" i="1"/>
  <c r="CR846" i="1" s="1"/>
  <c r="Q846" i="1" s="1"/>
  <c r="AE846" i="1"/>
  <c r="AF846" i="1"/>
  <c r="CT846" i="1" s="1"/>
  <c r="S846" i="1" s="1"/>
  <c r="AG846" i="1"/>
  <c r="AH846" i="1"/>
  <c r="CV846" i="1" s="1"/>
  <c r="U846" i="1" s="1"/>
  <c r="AI846" i="1"/>
  <c r="AJ846" i="1"/>
  <c r="CX846" i="1" s="1"/>
  <c r="W846" i="1" s="1"/>
  <c r="CQ846" i="1"/>
  <c r="CS846" i="1"/>
  <c r="CU846" i="1"/>
  <c r="T846" i="1" s="1"/>
  <c r="CW846" i="1"/>
  <c r="V846" i="1" s="1"/>
  <c r="FR846" i="1"/>
  <c r="GL846" i="1"/>
  <c r="GO846" i="1"/>
  <c r="GP846" i="1"/>
  <c r="GV846" i="1"/>
  <c r="HC846" i="1" s="1"/>
  <c r="GX846" i="1" s="1"/>
  <c r="C847" i="1"/>
  <c r="D847" i="1"/>
  <c r="I847" i="1"/>
  <c r="I849" i="1" s="1"/>
  <c r="T849" i="1" s="1"/>
  <c r="K847" i="1"/>
  <c r="T847" i="1"/>
  <c r="V847" i="1"/>
  <c r="AC847" i="1"/>
  <c r="AD847" i="1"/>
  <c r="AE847" i="1"/>
  <c r="AF847" i="1"/>
  <c r="CT847" i="1" s="1"/>
  <c r="S847" i="1" s="1"/>
  <c r="CZ847" i="1" s="1"/>
  <c r="Y847" i="1" s="1"/>
  <c r="AG847" i="1"/>
  <c r="AH847" i="1"/>
  <c r="CV847" i="1" s="1"/>
  <c r="U847" i="1" s="1"/>
  <c r="AI847" i="1"/>
  <c r="AJ847" i="1"/>
  <c r="CX847" i="1" s="1"/>
  <c r="W847" i="1" s="1"/>
  <c r="CQ847" i="1"/>
  <c r="P847" i="1" s="1"/>
  <c r="CS847" i="1"/>
  <c r="R847" i="1" s="1"/>
  <c r="CU847" i="1"/>
  <c r="CW847" i="1"/>
  <c r="CY847" i="1"/>
  <c r="X847" i="1" s="1"/>
  <c r="FR847" i="1"/>
  <c r="GL847" i="1"/>
  <c r="GO847" i="1"/>
  <c r="GP847" i="1"/>
  <c r="GV847" i="1"/>
  <c r="HC847" i="1" s="1"/>
  <c r="GX847" i="1" s="1"/>
  <c r="I848" i="1"/>
  <c r="S848" i="1"/>
  <c r="U848" i="1"/>
  <c r="AC848" i="1"/>
  <c r="AE848" i="1"/>
  <c r="AD848" i="1" s="1"/>
  <c r="CR848" i="1" s="1"/>
  <c r="Q848" i="1" s="1"/>
  <c r="AF848" i="1"/>
  <c r="AG848" i="1"/>
  <c r="CU848" i="1" s="1"/>
  <c r="T848" i="1" s="1"/>
  <c r="AH848" i="1"/>
  <c r="AI848" i="1"/>
  <c r="CW848" i="1" s="1"/>
  <c r="V848" i="1" s="1"/>
  <c r="AJ848" i="1"/>
  <c r="CT848" i="1"/>
  <c r="CV848" i="1"/>
  <c r="CX848" i="1"/>
  <c r="W848" i="1" s="1"/>
  <c r="FR848" i="1"/>
  <c r="GL848" i="1"/>
  <c r="GO848" i="1"/>
  <c r="GP848" i="1"/>
  <c r="GV848" i="1"/>
  <c r="HC848" i="1" s="1"/>
  <c r="GX848" i="1" s="1"/>
  <c r="AB849" i="1"/>
  <c r="AC849" i="1"/>
  <c r="AD849" i="1"/>
  <c r="CR849" i="1" s="1"/>
  <c r="Q849" i="1" s="1"/>
  <c r="AE849" i="1"/>
  <c r="AF849" i="1"/>
  <c r="CT849" i="1" s="1"/>
  <c r="AG849" i="1"/>
  <c r="AH849" i="1"/>
  <c r="CV849" i="1" s="1"/>
  <c r="U849" i="1" s="1"/>
  <c r="AI849" i="1"/>
  <c r="AJ849" i="1"/>
  <c r="CX849" i="1" s="1"/>
  <c r="CQ849" i="1"/>
  <c r="CS849" i="1"/>
  <c r="CU849" i="1"/>
  <c r="CW849" i="1"/>
  <c r="FR849" i="1"/>
  <c r="GL849" i="1"/>
  <c r="GO849" i="1"/>
  <c r="GP849" i="1"/>
  <c r="GV849" i="1"/>
  <c r="HC849" i="1" s="1"/>
  <c r="I850" i="1"/>
  <c r="S850" i="1"/>
  <c r="AC850" i="1"/>
  <c r="AB850" i="1" s="1"/>
  <c r="AE850" i="1"/>
  <c r="AD850" i="1" s="1"/>
  <c r="CR850" i="1" s="1"/>
  <c r="Q850" i="1" s="1"/>
  <c r="AF850" i="1"/>
  <c r="AG850" i="1"/>
  <c r="CU850" i="1" s="1"/>
  <c r="T850" i="1" s="1"/>
  <c r="AH850" i="1"/>
  <c r="AI850" i="1"/>
  <c r="CW850" i="1" s="1"/>
  <c r="V850" i="1" s="1"/>
  <c r="AJ850" i="1"/>
  <c r="CT850" i="1"/>
  <c r="CV850" i="1"/>
  <c r="U850" i="1" s="1"/>
  <c r="CX850" i="1"/>
  <c r="W850" i="1" s="1"/>
  <c r="FR850" i="1"/>
  <c r="GL850" i="1"/>
  <c r="GO850" i="1"/>
  <c r="GP850" i="1"/>
  <c r="GV850" i="1"/>
  <c r="GX850" i="1"/>
  <c r="HC850" i="1"/>
  <c r="I851" i="1"/>
  <c r="P851" i="1"/>
  <c r="R851" i="1"/>
  <c r="AB851" i="1"/>
  <c r="AC851" i="1"/>
  <c r="AD851" i="1"/>
  <c r="CR851" i="1" s="1"/>
  <c r="Q851" i="1" s="1"/>
  <c r="AE851" i="1"/>
  <c r="AF851" i="1"/>
  <c r="CT851" i="1" s="1"/>
  <c r="S851" i="1" s="1"/>
  <c r="AG851" i="1"/>
  <c r="AH851" i="1"/>
  <c r="CV851" i="1" s="1"/>
  <c r="U851" i="1" s="1"/>
  <c r="AI851" i="1"/>
  <c r="AJ851" i="1"/>
  <c r="CX851" i="1" s="1"/>
  <c r="W851" i="1" s="1"/>
  <c r="CQ851" i="1"/>
  <c r="CS851" i="1"/>
  <c r="CU851" i="1"/>
  <c r="T851" i="1" s="1"/>
  <c r="CW851" i="1"/>
  <c r="V851" i="1" s="1"/>
  <c r="FR851" i="1"/>
  <c r="GL851" i="1"/>
  <c r="GO851" i="1"/>
  <c r="GP851" i="1"/>
  <c r="GV851" i="1"/>
  <c r="HC851" i="1" s="1"/>
  <c r="GX851" i="1" s="1"/>
  <c r="C852" i="1"/>
  <c r="D852" i="1"/>
  <c r="I852" i="1"/>
  <c r="I854" i="1" s="1"/>
  <c r="K852" i="1"/>
  <c r="T852" i="1"/>
  <c r="V852" i="1"/>
  <c r="AC852" i="1"/>
  <c r="AD852" i="1"/>
  <c r="AE852" i="1"/>
  <c r="AF852" i="1"/>
  <c r="CT852" i="1" s="1"/>
  <c r="S852" i="1" s="1"/>
  <c r="CY852" i="1" s="1"/>
  <c r="X852" i="1" s="1"/>
  <c r="AG852" i="1"/>
  <c r="AH852" i="1"/>
  <c r="CV852" i="1" s="1"/>
  <c r="U852" i="1" s="1"/>
  <c r="AI852" i="1"/>
  <c r="AJ852" i="1"/>
  <c r="CX852" i="1" s="1"/>
  <c r="W852" i="1" s="1"/>
  <c r="CQ852" i="1"/>
  <c r="P852" i="1" s="1"/>
  <c r="CS852" i="1"/>
  <c r="R852" i="1" s="1"/>
  <c r="CU852" i="1"/>
  <c r="CW852" i="1"/>
  <c r="FR852" i="1"/>
  <c r="GL852" i="1"/>
  <c r="GO852" i="1"/>
  <c r="GP852" i="1"/>
  <c r="GV852" i="1"/>
  <c r="HC852" i="1" s="1"/>
  <c r="GX852" i="1" s="1"/>
  <c r="C853" i="1"/>
  <c r="D853" i="1"/>
  <c r="I853" i="1"/>
  <c r="K853" i="1"/>
  <c r="P853" i="1"/>
  <c r="R853" i="1"/>
  <c r="AB853" i="1"/>
  <c r="AC853" i="1"/>
  <c r="AD853" i="1"/>
  <c r="CR853" i="1" s="1"/>
  <c r="Q853" i="1" s="1"/>
  <c r="AE853" i="1"/>
  <c r="AF853" i="1"/>
  <c r="CT853" i="1" s="1"/>
  <c r="S853" i="1" s="1"/>
  <c r="AG853" i="1"/>
  <c r="AH853" i="1"/>
  <c r="CV853" i="1" s="1"/>
  <c r="U853" i="1" s="1"/>
  <c r="AI853" i="1"/>
  <c r="AJ853" i="1"/>
  <c r="CX853" i="1" s="1"/>
  <c r="W853" i="1" s="1"/>
  <c r="CQ853" i="1"/>
  <c r="CS853" i="1"/>
  <c r="CU853" i="1"/>
  <c r="T853" i="1" s="1"/>
  <c r="CW853" i="1"/>
  <c r="V853" i="1" s="1"/>
  <c r="FR853" i="1"/>
  <c r="GL853" i="1"/>
  <c r="GO853" i="1"/>
  <c r="GP853" i="1"/>
  <c r="GV853" i="1"/>
  <c r="HC853" i="1" s="1"/>
  <c r="GX853" i="1" s="1"/>
  <c r="W854" i="1"/>
  <c r="AC854" i="1"/>
  <c r="AB854" i="1" s="1"/>
  <c r="AE854" i="1"/>
  <c r="AD854" i="1" s="1"/>
  <c r="CR854" i="1" s="1"/>
  <c r="Q854" i="1" s="1"/>
  <c r="AF854" i="1"/>
  <c r="AG854" i="1"/>
  <c r="CU854" i="1" s="1"/>
  <c r="T854" i="1" s="1"/>
  <c r="AH854" i="1"/>
  <c r="AI854" i="1"/>
  <c r="CW854" i="1" s="1"/>
  <c r="V854" i="1" s="1"/>
  <c r="AJ854" i="1"/>
  <c r="CT854" i="1"/>
  <c r="S854" i="1" s="1"/>
  <c r="CV854" i="1"/>
  <c r="U854" i="1" s="1"/>
  <c r="CX854" i="1"/>
  <c r="FR854" i="1"/>
  <c r="GL854" i="1"/>
  <c r="GO854" i="1"/>
  <c r="GP854" i="1"/>
  <c r="GV854" i="1"/>
  <c r="HC854" i="1" s="1"/>
  <c r="GX854" i="1" s="1"/>
  <c r="I855" i="1"/>
  <c r="P855" i="1" s="1"/>
  <c r="AC855" i="1"/>
  <c r="AD855" i="1"/>
  <c r="CR855" i="1" s="1"/>
  <c r="AE855" i="1"/>
  <c r="AF855" i="1"/>
  <c r="AG855" i="1"/>
  <c r="AH855" i="1"/>
  <c r="CV855" i="1" s="1"/>
  <c r="AI855" i="1"/>
  <c r="AJ855" i="1"/>
  <c r="CX855" i="1" s="1"/>
  <c r="CQ855" i="1"/>
  <c r="CS855" i="1"/>
  <c r="CU855" i="1"/>
  <c r="CW855" i="1"/>
  <c r="FR855" i="1"/>
  <c r="GL855" i="1"/>
  <c r="GO855" i="1"/>
  <c r="GP855" i="1"/>
  <c r="GV855" i="1"/>
  <c r="HC855" i="1"/>
  <c r="I856" i="1"/>
  <c r="U856" i="1"/>
  <c r="W856" i="1"/>
  <c r="AC856" i="1"/>
  <c r="AE856" i="1"/>
  <c r="AF856" i="1"/>
  <c r="AG856" i="1"/>
  <c r="CU856" i="1" s="1"/>
  <c r="T856" i="1" s="1"/>
  <c r="AH856" i="1"/>
  <c r="AI856" i="1"/>
  <c r="CW856" i="1" s="1"/>
  <c r="V856" i="1" s="1"/>
  <c r="AJ856" i="1"/>
  <c r="CT856" i="1"/>
  <c r="S856" i="1" s="1"/>
  <c r="CV856" i="1"/>
  <c r="CX856" i="1"/>
  <c r="FR856" i="1"/>
  <c r="GL856" i="1"/>
  <c r="GO856" i="1"/>
  <c r="GP856" i="1"/>
  <c r="GV856" i="1"/>
  <c r="GX856" i="1"/>
  <c r="HC856" i="1"/>
  <c r="HG856" i="1"/>
  <c r="I857" i="1"/>
  <c r="S857" i="1"/>
  <c r="U857" i="1"/>
  <c r="AC857" i="1"/>
  <c r="AE857" i="1"/>
  <c r="AD857" i="1" s="1"/>
  <c r="CR857" i="1" s="1"/>
  <c r="Q857" i="1" s="1"/>
  <c r="AF857" i="1"/>
  <c r="AG857" i="1"/>
  <c r="CU857" i="1" s="1"/>
  <c r="T857" i="1" s="1"/>
  <c r="AH857" i="1"/>
  <c r="AI857" i="1"/>
  <c r="CW857" i="1" s="1"/>
  <c r="V857" i="1" s="1"/>
  <c r="AJ857" i="1"/>
  <c r="CT857" i="1"/>
  <c r="CV857" i="1"/>
  <c r="CX857" i="1"/>
  <c r="W857" i="1" s="1"/>
  <c r="FR857" i="1"/>
  <c r="GL857" i="1"/>
  <c r="GO857" i="1"/>
  <c r="GP857" i="1"/>
  <c r="GV857" i="1"/>
  <c r="HC857" i="1" s="1"/>
  <c r="GX857" i="1" s="1"/>
  <c r="C858" i="1"/>
  <c r="D858" i="1"/>
  <c r="I858" i="1"/>
  <c r="K858" i="1"/>
  <c r="P858" i="1"/>
  <c r="V858" i="1"/>
  <c r="AC858" i="1"/>
  <c r="AD858" i="1"/>
  <c r="AB858" i="1" s="1"/>
  <c r="AE858" i="1"/>
  <c r="AF858" i="1"/>
  <c r="CT858" i="1" s="1"/>
  <c r="S858" i="1" s="1"/>
  <c r="AG858" i="1"/>
  <c r="AH858" i="1"/>
  <c r="CV858" i="1" s="1"/>
  <c r="U858" i="1" s="1"/>
  <c r="AI858" i="1"/>
  <c r="AJ858" i="1"/>
  <c r="CX858" i="1" s="1"/>
  <c r="W858" i="1" s="1"/>
  <c r="CQ858" i="1"/>
  <c r="CS858" i="1"/>
  <c r="R858" i="1" s="1"/>
  <c r="CU858" i="1"/>
  <c r="T858" i="1" s="1"/>
  <c r="CW858" i="1"/>
  <c r="FR858" i="1"/>
  <c r="GL858" i="1"/>
  <c r="GO858" i="1"/>
  <c r="GP858" i="1"/>
  <c r="GV858" i="1"/>
  <c r="HC858" i="1"/>
  <c r="GX858" i="1" s="1"/>
  <c r="C859" i="1"/>
  <c r="D859" i="1"/>
  <c r="I859" i="1"/>
  <c r="K859" i="1"/>
  <c r="R859" i="1"/>
  <c r="T859" i="1"/>
  <c r="AB859" i="1"/>
  <c r="AC859" i="1"/>
  <c r="AD859" i="1"/>
  <c r="CR859" i="1" s="1"/>
  <c r="Q859" i="1" s="1"/>
  <c r="AE859" i="1"/>
  <c r="AF859" i="1"/>
  <c r="CT859" i="1" s="1"/>
  <c r="S859" i="1" s="1"/>
  <c r="AG859" i="1"/>
  <c r="AH859" i="1"/>
  <c r="CV859" i="1" s="1"/>
  <c r="U859" i="1" s="1"/>
  <c r="AI859" i="1"/>
  <c r="AJ859" i="1"/>
  <c r="CX859" i="1" s="1"/>
  <c r="W859" i="1" s="1"/>
  <c r="CQ859" i="1"/>
  <c r="P859" i="1" s="1"/>
  <c r="CS859" i="1"/>
  <c r="CU859" i="1"/>
  <c r="CW859" i="1"/>
  <c r="V859" i="1" s="1"/>
  <c r="FR859" i="1"/>
  <c r="GL859" i="1"/>
  <c r="GO859" i="1"/>
  <c r="GP859" i="1"/>
  <c r="GV859" i="1"/>
  <c r="HC859" i="1" s="1"/>
  <c r="GX859" i="1" s="1"/>
  <c r="I860" i="1"/>
  <c r="S860" i="1"/>
  <c r="AC860" i="1"/>
  <c r="AE860" i="1"/>
  <c r="AD860" i="1" s="1"/>
  <c r="CR860" i="1" s="1"/>
  <c r="Q860" i="1" s="1"/>
  <c r="AF860" i="1"/>
  <c r="AG860" i="1"/>
  <c r="CU860" i="1" s="1"/>
  <c r="T860" i="1" s="1"/>
  <c r="AH860" i="1"/>
  <c r="AI860" i="1"/>
  <c r="CW860" i="1" s="1"/>
  <c r="V860" i="1" s="1"/>
  <c r="AJ860" i="1"/>
  <c r="CT860" i="1"/>
  <c r="CV860" i="1"/>
  <c r="U860" i="1" s="1"/>
  <c r="CX860" i="1"/>
  <c r="W860" i="1" s="1"/>
  <c r="FR860" i="1"/>
  <c r="GL860" i="1"/>
  <c r="GO860" i="1"/>
  <c r="GP860" i="1"/>
  <c r="GV860" i="1"/>
  <c r="GX860" i="1"/>
  <c r="HC860" i="1"/>
  <c r="I861" i="1"/>
  <c r="P861" i="1"/>
  <c r="R861" i="1"/>
  <c r="AB861" i="1"/>
  <c r="AC861" i="1"/>
  <c r="AD861" i="1"/>
  <c r="CR861" i="1" s="1"/>
  <c r="Q861" i="1" s="1"/>
  <c r="AE861" i="1"/>
  <c r="AF861" i="1"/>
  <c r="CT861" i="1" s="1"/>
  <c r="S861" i="1" s="1"/>
  <c r="AG861" i="1"/>
  <c r="AH861" i="1"/>
  <c r="CV861" i="1" s="1"/>
  <c r="U861" i="1" s="1"/>
  <c r="AI861" i="1"/>
  <c r="AJ861" i="1"/>
  <c r="CX861" i="1" s="1"/>
  <c r="W861" i="1" s="1"/>
  <c r="CQ861" i="1"/>
  <c r="CS861" i="1"/>
  <c r="CU861" i="1"/>
  <c r="T861" i="1" s="1"/>
  <c r="CW861" i="1"/>
  <c r="V861" i="1" s="1"/>
  <c r="FR861" i="1"/>
  <c r="GL861" i="1"/>
  <c r="GO861" i="1"/>
  <c r="GP861" i="1"/>
  <c r="GV861" i="1"/>
  <c r="HC861" i="1" s="1"/>
  <c r="GX861" i="1" s="1"/>
  <c r="I862" i="1"/>
  <c r="W862" i="1"/>
  <c r="AC862" i="1"/>
  <c r="AB862" i="1" s="1"/>
  <c r="AE862" i="1"/>
  <c r="AD862" i="1" s="1"/>
  <c r="CR862" i="1" s="1"/>
  <c r="Q862" i="1" s="1"/>
  <c r="AF862" i="1"/>
  <c r="AG862" i="1"/>
  <c r="CU862" i="1" s="1"/>
  <c r="T862" i="1" s="1"/>
  <c r="AH862" i="1"/>
  <c r="AI862" i="1"/>
  <c r="CW862" i="1" s="1"/>
  <c r="V862" i="1" s="1"/>
  <c r="AJ862" i="1"/>
  <c r="CT862" i="1"/>
  <c r="S862" i="1" s="1"/>
  <c r="CV862" i="1"/>
  <c r="U862" i="1" s="1"/>
  <c r="CX862" i="1"/>
  <c r="FR862" i="1"/>
  <c r="GL862" i="1"/>
  <c r="GO862" i="1"/>
  <c r="GP862" i="1"/>
  <c r="GV862" i="1"/>
  <c r="HC862" i="1" s="1"/>
  <c r="GX862" i="1" s="1"/>
  <c r="I863" i="1"/>
  <c r="P863" i="1" s="1"/>
  <c r="AC863" i="1"/>
  <c r="AD863" i="1"/>
  <c r="CR863" i="1" s="1"/>
  <c r="Q863" i="1" s="1"/>
  <c r="AE863" i="1"/>
  <c r="AF863" i="1"/>
  <c r="AG863" i="1"/>
  <c r="AH863" i="1"/>
  <c r="CV863" i="1" s="1"/>
  <c r="U863" i="1" s="1"/>
  <c r="AI863" i="1"/>
  <c r="AJ863" i="1"/>
  <c r="CX863" i="1" s="1"/>
  <c r="CQ863" i="1"/>
  <c r="CS863" i="1"/>
  <c r="R863" i="1" s="1"/>
  <c r="CU863" i="1"/>
  <c r="CW863" i="1"/>
  <c r="FR863" i="1"/>
  <c r="GL863" i="1"/>
  <c r="GO863" i="1"/>
  <c r="GP863" i="1"/>
  <c r="GV863" i="1"/>
  <c r="HC863" i="1"/>
  <c r="GX863" i="1" s="1"/>
  <c r="B865" i="1"/>
  <c r="B824" i="1" s="1"/>
  <c r="C865" i="1"/>
  <c r="C824" i="1" s="1"/>
  <c r="D865" i="1"/>
  <c r="D824" i="1" s="1"/>
  <c r="F865" i="1"/>
  <c r="F824" i="1" s="1"/>
  <c r="G865" i="1"/>
  <c r="BX865" i="1"/>
  <c r="AO865" i="1" s="1"/>
  <c r="CK865" i="1"/>
  <c r="BB865" i="1" s="1"/>
  <c r="BB824" i="1" s="1"/>
  <c r="CL865" i="1"/>
  <c r="BC865" i="1" s="1"/>
  <c r="CM865" i="1"/>
  <c r="BD865" i="1" s="1"/>
  <c r="BD824" i="1" s="1"/>
  <c r="EU865" i="1"/>
  <c r="FP865" i="1"/>
  <c r="EG865" i="1" s="1"/>
  <c r="FR865" i="1"/>
  <c r="EI865" i="1" s="1"/>
  <c r="FV865" i="1"/>
  <c r="FV824" i="1" s="1"/>
  <c r="GC865" i="1"/>
  <c r="GC824" i="1" s="1"/>
  <c r="GD865" i="1"/>
  <c r="GD824" i="1" s="1"/>
  <c r="GE865" i="1"/>
  <c r="EV865" i="1" s="1"/>
  <c r="F878" i="1"/>
  <c r="D895" i="1"/>
  <c r="E897" i="1"/>
  <c r="Z897" i="1"/>
  <c r="AA897" i="1"/>
  <c r="AM897" i="1"/>
  <c r="AN897" i="1"/>
  <c r="BE897" i="1"/>
  <c r="BF897" i="1"/>
  <c r="BG897" i="1"/>
  <c r="BH897" i="1"/>
  <c r="BI897" i="1"/>
  <c r="BJ897" i="1"/>
  <c r="BK897" i="1"/>
  <c r="BL897" i="1"/>
  <c r="BM897" i="1"/>
  <c r="BN897" i="1"/>
  <c r="BO897" i="1"/>
  <c r="BP897" i="1"/>
  <c r="BQ897" i="1"/>
  <c r="BR897" i="1"/>
  <c r="BS897" i="1"/>
  <c r="BT897" i="1"/>
  <c r="BU897" i="1"/>
  <c r="BV897" i="1"/>
  <c r="BW897" i="1"/>
  <c r="CN897" i="1"/>
  <c r="CO897" i="1"/>
  <c r="CP897" i="1"/>
  <c r="CQ897" i="1"/>
  <c r="CR897" i="1"/>
  <c r="CS897" i="1"/>
  <c r="CT897" i="1"/>
  <c r="CU897" i="1"/>
  <c r="CV897" i="1"/>
  <c r="CW897" i="1"/>
  <c r="CX897" i="1"/>
  <c r="CY897" i="1"/>
  <c r="CZ897" i="1"/>
  <c r="DA897" i="1"/>
  <c r="DB897" i="1"/>
  <c r="DC897" i="1"/>
  <c r="DD897" i="1"/>
  <c r="DE897" i="1"/>
  <c r="DF897" i="1"/>
  <c r="DR897" i="1"/>
  <c r="DS897" i="1"/>
  <c r="EE897" i="1"/>
  <c r="EF897" i="1"/>
  <c r="EW897" i="1"/>
  <c r="EX897" i="1"/>
  <c r="EY897" i="1"/>
  <c r="EZ897" i="1"/>
  <c r="FA897" i="1"/>
  <c r="FB897" i="1"/>
  <c r="FC897" i="1"/>
  <c r="FD897" i="1"/>
  <c r="FE897" i="1"/>
  <c r="FF897" i="1"/>
  <c r="FG897" i="1"/>
  <c r="FH897" i="1"/>
  <c r="FI897" i="1"/>
  <c r="FJ897" i="1"/>
  <c r="FK897" i="1"/>
  <c r="FL897" i="1"/>
  <c r="FM897" i="1"/>
  <c r="FN897" i="1"/>
  <c r="FO897" i="1"/>
  <c r="GF897" i="1"/>
  <c r="GG897" i="1"/>
  <c r="GH897" i="1"/>
  <c r="GI897" i="1"/>
  <c r="GJ897" i="1"/>
  <c r="GK897" i="1"/>
  <c r="GL897" i="1"/>
  <c r="GM897" i="1"/>
  <c r="GN897" i="1"/>
  <c r="GO897" i="1"/>
  <c r="GP897" i="1"/>
  <c r="GQ897" i="1"/>
  <c r="GR897" i="1"/>
  <c r="GS897" i="1"/>
  <c r="GT897" i="1"/>
  <c r="GU897" i="1"/>
  <c r="GV897" i="1"/>
  <c r="GW897" i="1"/>
  <c r="GX897" i="1"/>
  <c r="C899" i="1"/>
  <c r="D899" i="1"/>
  <c r="I899" i="1"/>
  <c r="I901" i="1" s="1"/>
  <c r="W901" i="1" s="1"/>
  <c r="K899" i="1"/>
  <c r="T899" i="1"/>
  <c r="V899" i="1"/>
  <c r="AC899" i="1"/>
  <c r="AD899" i="1"/>
  <c r="AE899" i="1"/>
  <c r="AF899" i="1"/>
  <c r="CT899" i="1" s="1"/>
  <c r="S899" i="1" s="1"/>
  <c r="AG899" i="1"/>
  <c r="AH899" i="1"/>
  <c r="CV899" i="1" s="1"/>
  <c r="U899" i="1" s="1"/>
  <c r="AI899" i="1"/>
  <c r="AJ899" i="1"/>
  <c r="CX899" i="1" s="1"/>
  <c r="W899" i="1" s="1"/>
  <c r="CQ899" i="1"/>
  <c r="P899" i="1" s="1"/>
  <c r="CS899" i="1"/>
  <c r="R899" i="1" s="1"/>
  <c r="CU899" i="1"/>
  <c r="CW899" i="1"/>
  <c r="CY899" i="1"/>
  <c r="X899" i="1" s="1"/>
  <c r="FR899" i="1"/>
  <c r="GL899" i="1"/>
  <c r="GO899" i="1"/>
  <c r="GP899" i="1"/>
  <c r="GV899" i="1"/>
  <c r="HC899" i="1" s="1"/>
  <c r="GX899" i="1" s="1"/>
  <c r="C900" i="1"/>
  <c r="D900" i="1"/>
  <c r="I900" i="1"/>
  <c r="K900" i="1"/>
  <c r="P900" i="1"/>
  <c r="AB900" i="1"/>
  <c r="AC900" i="1"/>
  <c r="AD900" i="1"/>
  <c r="CR900" i="1" s="1"/>
  <c r="Q900" i="1" s="1"/>
  <c r="AE900" i="1"/>
  <c r="CS900" i="1" s="1"/>
  <c r="R900" i="1" s="1"/>
  <c r="AF900" i="1"/>
  <c r="CT900" i="1" s="1"/>
  <c r="S900" i="1" s="1"/>
  <c r="AG900" i="1"/>
  <c r="AH900" i="1"/>
  <c r="CV900" i="1" s="1"/>
  <c r="U900" i="1" s="1"/>
  <c r="AI900" i="1"/>
  <c r="AJ900" i="1"/>
  <c r="CX900" i="1" s="1"/>
  <c r="W900" i="1" s="1"/>
  <c r="CQ900" i="1"/>
  <c r="CU900" i="1"/>
  <c r="T900" i="1" s="1"/>
  <c r="CW900" i="1"/>
  <c r="V900" i="1" s="1"/>
  <c r="FR900" i="1"/>
  <c r="GL900" i="1"/>
  <c r="GO900" i="1"/>
  <c r="GP900" i="1"/>
  <c r="GV900" i="1"/>
  <c r="HC900" i="1" s="1"/>
  <c r="GX900" i="1" s="1"/>
  <c r="AC901" i="1"/>
  <c r="AB901" i="1" s="1"/>
  <c r="AE901" i="1"/>
  <c r="AD901" i="1" s="1"/>
  <c r="CR901" i="1" s="1"/>
  <c r="AF901" i="1"/>
  <c r="AG901" i="1"/>
  <c r="CU901" i="1" s="1"/>
  <c r="AH901" i="1"/>
  <c r="AI901" i="1"/>
  <c r="CW901" i="1" s="1"/>
  <c r="AJ901" i="1"/>
  <c r="CT901" i="1"/>
  <c r="CV901" i="1"/>
  <c r="U901" i="1" s="1"/>
  <c r="CX901" i="1"/>
  <c r="FR901" i="1"/>
  <c r="GL901" i="1"/>
  <c r="GO901" i="1"/>
  <c r="GP901" i="1"/>
  <c r="GV901" i="1"/>
  <c r="HC901" i="1" s="1"/>
  <c r="I902" i="1"/>
  <c r="P902" i="1" s="1"/>
  <c r="V902" i="1"/>
  <c r="AC902" i="1"/>
  <c r="AD902" i="1"/>
  <c r="CR902" i="1" s="1"/>
  <c r="Q902" i="1" s="1"/>
  <c r="AE902" i="1"/>
  <c r="AF902" i="1"/>
  <c r="AG902" i="1"/>
  <c r="AH902" i="1"/>
  <c r="CV902" i="1" s="1"/>
  <c r="U902" i="1" s="1"/>
  <c r="AI902" i="1"/>
  <c r="AJ902" i="1"/>
  <c r="CX902" i="1" s="1"/>
  <c r="W902" i="1" s="1"/>
  <c r="CQ902" i="1"/>
  <c r="CS902" i="1"/>
  <c r="R902" i="1" s="1"/>
  <c r="CU902" i="1"/>
  <c r="T902" i="1" s="1"/>
  <c r="CW902" i="1"/>
  <c r="FR902" i="1"/>
  <c r="GL902" i="1"/>
  <c r="GO902" i="1"/>
  <c r="GP902" i="1"/>
  <c r="GV902" i="1"/>
  <c r="HC902" i="1"/>
  <c r="GX902" i="1" s="1"/>
  <c r="C903" i="1"/>
  <c r="D903" i="1"/>
  <c r="I903" i="1"/>
  <c r="K903" i="1"/>
  <c r="R903" i="1"/>
  <c r="T903" i="1"/>
  <c r="AB903" i="1"/>
  <c r="AC903" i="1"/>
  <c r="AD903" i="1"/>
  <c r="CR903" i="1" s="1"/>
  <c r="Q903" i="1" s="1"/>
  <c r="AE903" i="1"/>
  <c r="AF903" i="1"/>
  <c r="CT903" i="1" s="1"/>
  <c r="S903" i="1" s="1"/>
  <c r="AG903" i="1"/>
  <c r="AH903" i="1"/>
  <c r="CV903" i="1" s="1"/>
  <c r="U903" i="1" s="1"/>
  <c r="AI903" i="1"/>
  <c r="AJ903" i="1"/>
  <c r="CX903" i="1" s="1"/>
  <c r="W903" i="1" s="1"/>
  <c r="CQ903" i="1"/>
  <c r="P903" i="1" s="1"/>
  <c r="CS903" i="1"/>
  <c r="CU903" i="1"/>
  <c r="CW903" i="1"/>
  <c r="V903" i="1" s="1"/>
  <c r="FR903" i="1"/>
  <c r="GL903" i="1"/>
  <c r="GO903" i="1"/>
  <c r="GP903" i="1"/>
  <c r="GV903" i="1"/>
  <c r="HC903" i="1" s="1"/>
  <c r="GX903" i="1" s="1"/>
  <c r="C904" i="1"/>
  <c r="D904" i="1"/>
  <c r="I904" i="1"/>
  <c r="K904" i="1"/>
  <c r="P904" i="1"/>
  <c r="V904" i="1"/>
  <c r="AC904" i="1"/>
  <c r="AD904" i="1"/>
  <c r="CR904" i="1" s="1"/>
  <c r="Q904" i="1" s="1"/>
  <c r="AE904" i="1"/>
  <c r="AF904" i="1"/>
  <c r="AG904" i="1"/>
  <c r="AH904" i="1"/>
  <c r="CV904" i="1" s="1"/>
  <c r="U904" i="1" s="1"/>
  <c r="AI904" i="1"/>
  <c r="AJ904" i="1"/>
  <c r="CX904" i="1" s="1"/>
  <c r="W904" i="1" s="1"/>
  <c r="CQ904" i="1"/>
  <c r="CS904" i="1"/>
  <c r="R904" i="1" s="1"/>
  <c r="CU904" i="1"/>
  <c r="T904" i="1" s="1"/>
  <c r="CW904" i="1"/>
  <c r="FR904" i="1"/>
  <c r="GL904" i="1"/>
  <c r="GO904" i="1"/>
  <c r="GP904" i="1"/>
  <c r="GV904" i="1"/>
  <c r="HC904" i="1"/>
  <c r="GX904" i="1" s="1"/>
  <c r="I905" i="1"/>
  <c r="U905" i="1"/>
  <c r="W905" i="1"/>
  <c r="AC905" i="1"/>
  <c r="AE905" i="1"/>
  <c r="AF905" i="1"/>
  <c r="AG905" i="1"/>
  <c r="CU905" i="1" s="1"/>
  <c r="T905" i="1" s="1"/>
  <c r="AH905" i="1"/>
  <c r="AI905" i="1"/>
  <c r="CW905" i="1" s="1"/>
  <c r="V905" i="1" s="1"/>
  <c r="AJ905" i="1"/>
  <c r="CT905" i="1"/>
  <c r="S905" i="1" s="1"/>
  <c r="CV905" i="1"/>
  <c r="CX905" i="1"/>
  <c r="FR905" i="1"/>
  <c r="GL905" i="1"/>
  <c r="GO905" i="1"/>
  <c r="GP905" i="1"/>
  <c r="GV905" i="1"/>
  <c r="GX905" i="1"/>
  <c r="HC905" i="1"/>
  <c r="I906" i="1"/>
  <c r="T906" i="1"/>
  <c r="V906" i="1"/>
  <c r="AC906" i="1"/>
  <c r="AD906" i="1"/>
  <c r="AE906" i="1"/>
  <c r="AF906" i="1"/>
  <c r="CT906" i="1" s="1"/>
  <c r="S906" i="1" s="1"/>
  <c r="AG906" i="1"/>
  <c r="AH906" i="1"/>
  <c r="CV906" i="1" s="1"/>
  <c r="U906" i="1" s="1"/>
  <c r="AI906" i="1"/>
  <c r="AJ906" i="1"/>
  <c r="CX906" i="1" s="1"/>
  <c r="W906" i="1" s="1"/>
  <c r="CQ906" i="1"/>
  <c r="P906" i="1" s="1"/>
  <c r="CS906" i="1"/>
  <c r="R906" i="1" s="1"/>
  <c r="CU906" i="1"/>
  <c r="CW906" i="1"/>
  <c r="CY906" i="1"/>
  <c r="X906" i="1" s="1"/>
  <c r="FR906" i="1"/>
  <c r="GL906" i="1"/>
  <c r="GO906" i="1"/>
  <c r="GP906" i="1"/>
  <c r="GV906" i="1"/>
  <c r="HC906" i="1" s="1"/>
  <c r="GX906" i="1" s="1"/>
  <c r="C907" i="1"/>
  <c r="D907" i="1"/>
  <c r="I907" i="1"/>
  <c r="K907" i="1"/>
  <c r="P907" i="1"/>
  <c r="CP907" i="1" s="1"/>
  <c r="O907" i="1" s="1"/>
  <c r="R907" i="1"/>
  <c r="AB907" i="1"/>
  <c r="AC907" i="1"/>
  <c r="AD907" i="1"/>
  <c r="CR907" i="1" s="1"/>
  <c r="Q907" i="1" s="1"/>
  <c r="AE907" i="1"/>
  <c r="AF907" i="1"/>
  <c r="CT907" i="1" s="1"/>
  <c r="S907" i="1" s="1"/>
  <c r="AG907" i="1"/>
  <c r="AH907" i="1"/>
  <c r="CV907" i="1" s="1"/>
  <c r="U907" i="1" s="1"/>
  <c r="AI907" i="1"/>
  <c r="AJ907" i="1"/>
  <c r="CX907" i="1" s="1"/>
  <c r="W907" i="1" s="1"/>
  <c r="CQ907" i="1"/>
  <c r="CS907" i="1"/>
  <c r="CU907" i="1"/>
  <c r="T907" i="1" s="1"/>
  <c r="CW907" i="1"/>
  <c r="V907" i="1" s="1"/>
  <c r="FR907" i="1"/>
  <c r="GL907" i="1"/>
  <c r="GO907" i="1"/>
  <c r="GP907" i="1"/>
  <c r="GV907" i="1"/>
  <c r="HC907" i="1" s="1"/>
  <c r="GX907" i="1" s="1"/>
  <c r="C908" i="1"/>
  <c r="D908" i="1"/>
  <c r="I908" i="1"/>
  <c r="V908" i="1" s="1"/>
  <c r="K908" i="1"/>
  <c r="T908" i="1"/>
  <c r="U908" i="1"/>
  <c r="AC908" i="1"/>
  <c r="AE908" i="1"/>
  <c r="AD908" i="1" s="1"/>
  <c r="AF908" i="1"/>
  <c r="CT908" i="1" s="1"/>
  <c r="S908" i="1" s="1"/>
  <c r="AG908" i="1"/>
  <c r="AH908" i="1"/>
  <c r="CV908" i="1" s="1"/>
  <c r="AI908" i="1"/>
  <c r="AJ908" i="1"/>
  <c r="CX908" i="1" s="1"/>
  <c r="W908" i="1" s="1"/>
  <c r="CQ908" i="1"/>
  <c r="P908" i="1" s="1"/>
  <c r="CS908" i="1"/>
  <c r="R908" i="1" s="1"/>
  <c r="CY908" i="1" s="1"/>
  <c r="X908" i="1" s="1"/>
  <c r="CU908" i="1"/>
  <c r="CW908" i="1"/>
  <c r="FR908" i="1"/>
  <c r="GL908" i="1"/>
  <c r="GO908" i="1"/>
  <c r="GP908" i="1"/>
  <c r="GV908" i="1"/>
  <c r="HC908" i="1"/>
  <c r="GX908" i="1" s="1"/>
  <c r="AC909" i="1"/>
  <c r="AD909" i="1"/>
  <c r="CR909" i="1" s="1"/>
  <c r="AE909" i="1"/>
  <c r="CS909" i="1" s="1"/>
  <c r="AF909" i="1"/>
  <c r="AG909" i="1"/>
  <c r="CU909" i="1" s="1"/>
  <c r="AH909" i="1"/>
  <c r="AI909" i="1"/>
  <c r="CW909" i="1" s="1"/>
  <c r="AJ909" i="1"/>
  <c r="CQ909" i="1"/>
  <c r="CT909" i="1"/>
  <c r="CV909" i="1"/>
  <c r="CX909" i="1"/>
  <c r="FR909" i="1"/>
  <c r="GL909" i="1"/>
  <c r="GO909" i="1"/>
  <c r="GP909" i="1"/>
  <c r="GV909" i="1"/>
  <c r="HC909" i="1" s="1"/>
  <c r="AB910" i="1"/>
  <c r="AC910" i="1"/>
  <c r="AD910" i="1"/>
  <c r="CR910" i="1" s="1"/>
  <c r="AE910" i="1"/>
  <c r="AF910" i="1"/>
  <c r="CT910" i="1" s="1"/>
  <c r="AG910" i="1"/>
  <c r="AH910" i="1"/>
  <c r="CV910" i="1" s="1"/>
  <c r="AI910" i="1"/>
  <c r="AJ910" i="1"/>
  <c r="CX910" i="1" s="1"/>
  <c r="CQ910" i="1"/>
  <c r="CS910" i="1"/>
  <c r="CU910" i="1"/>
  <c r="CW910" i="1"/>
  <c r="FR910" i="1"/>
  <c r="GL910" i="1"/>
  <c r="GO910" i="1"/>
  <c r="GP910" i="1"/>
  <c r="GV910" i="1"/>
  <c r="HC910" i="1" s="1"/>
  <c r="C911" i="1"/>
  <c r="D911" i="1"/>
  <c r="I911" i="1"/>
  <c r="K911" i="1"/>
  <c r="P911" i="1"/>
  <c r="V911" i="1"/>
  <c r="W911" i="1"/>
  <c r="AC911" i="1"/>
  <c r="AD911" i="1"/>
  <c r="CR911" i="1" s="1"/>
  <c r="Q911" i="1" s="1"/>
  <c r="AE911" i="1"/>
  <c r="AF911" i="1"/>
  <c r="AB911" i="1" s="1"/>
  <c r="AG911" i="1"/>
  <c r="CU911" i="1" s="1"/>
  <c r="T911" i="1" s="1"/>
  <c r="AH911" i="1"/>
  <c r="CV911" i="1" s="1"/>
  <c r="U911" i="1" s="1"/>
  <c r="AI911" i="1"/>
  <c r="AJ911" i="1"/>
  <c r="CX911" i="1" s="1"/>
  <c r="CQ911" i="1"/>
  <c r="CS911" i="1"/>
  <c r="R911" i="1" s="1"/>
  <c r="CT911" i="1"/>
  <c r="S911" i="1" s="1"/>
  <c r="CW911" i="1"/>
  <c r="FR911" i="1"/>
  <c r="GL911" i="1"/>
  <c r="GN911" i="1"/>
  <c r="GP911" i="1"/>
  <c r="GV911" i="1"/>
  <c r="HC911" i="1"/>
  <c r="GX911" i="1" s="1"/>
  <c r="C912" i="1"/>
  <c r="D912" i="1"/>
  <c r="I912" i="1"/>
  <c r="K912" i="1"/>
  <c r="R912" i="1"/>
  <c r="T912" i="1"/>
  <c r="AC912" i="1"/>
  <c r="AB912" i="1" s="1"/>
  <c r="AD912" i="1"/>
  <c r="CR912" i="1" s="1"/>
  <c r="Q912" i="1" s="1"/>
  <c r="AE912" i="1"/>
  <c r="AF912" i="1"/>
  <c r="CT912" i="1" s="1"/>
  <c r="S912" i="1" s="1"/>
  <c r="AG912" i="1"/>
  <c r="AH912" i="1"/>
  <c r="CV912" i="1" s="1"/>
  <c r="U912" i="1" s="1"/>
  <c r="AI912" i="1"/>
  <c r="AJ912" i="1"/>
  <c r="CX912" i="1" s="1"/>
  <c r="W912" i="1" s="1"/>
  <c r="CQ912" i="1"/>
  <c r="P912" i="1" s="1"/>
  <c r="CP912" i="1" s="1"/>
  <c r="O912" i="1" s="1"/>
  <c r="CS912" i="1"/>
  <c r="CU912" i="1"/>
  <c r="CW912" i="1"/>
  <c r="V912" i="1" s="1"/>
  <c r="FR912" i="1"/>
  <c r="GL912" i="1"/>
  <c r="GN912" i="1"/>
  <c r="GP912" i="1"/>
  <c r="GV912" i="1"/>
  <c r="HC912" i="1" s="1"/>
  <c r="GX912" i="1" s="1"/>
  <c r="I913" i="1"/>
  <c r="HG913" i="1" s="1"/>
  <c r="K913" i="1"/>
  <c r="P913" i="1"/>
  <c r="R913" i="1"/>
  <c r="AB913" i="1"/>
  <c r="AC913" i="1"/>
  <c r="AD913" i="1"/>
  <c r="CR913" i="1" s="1"/>
  <c r="Q913" i="1" s="1"/>
  <c r="AE913" i="1"/>
  <c r="AF913" i="1"/>
  <c r="CT913" i="1" s="1"/>
  <c r="S913" i="1" s="1"/>
  <c r="AG913" i="1"/>
  <c r="AH913" i="1"/>
  <c r="CV913" i="1" s="1"/>
  <c r="U913" i="1" s="1"/>
  <c r="AI913" i="1"/>
  <c r="AJ913" i="1"/>
  <c r="CX913" i="1" s="1"/>
  <c r="W913" i="1" s="1"/>
  <c r="CQ913" i="1"/>
  <c r="CS913" i="1"/>
  <c r="CU913" i="1"/>
  <c r="T913" i="1" s="1"/>
  <c r="CW913" i="1"/>
  <c r="V913" i="1" s="1"/>
  <c r="FR913" i="1"/>
  <c r="GL913" i="1"/>
  <c r="GN913" i="1"/>
  <c r="GP913" i="1"/>
  <c r="GV913" i="1"/>
  <c r="HC913" i="1" s="1"/>
  <c r="GX913" i="1" s="1"/>
  <c r="I914" i="1"/>
  <c r="HG914" i="1" s="1"/>
  <c r="K914" i="1"/>
  <c r="W914" i="1"/>
  <c r="AC914" i="1"/>
  <c r="AE914" i="1"/>
  <c r="AD914" i="1" s="1"/>
  <c r="AF914" i="1"/>
  <c r="CT914" i="1" s="1"/>
  <c r="S914" i="1" s="1"/>
  <c r="AG914" i="1"/>
  <c r="CU914" i="1" s="1"/>
  <c r="T914" i="1" s="1"/>
  <c r="AH914" i="1"/>
  <c r="AI914" i="1"/>
  <c r="CW914" i="1" s="1"/>
  <c r="V914" i="1" s="1"/>
  <c r="AJ914" i="1"/>
  <c r="CR914" i="1"/>
  <c r="Q914" i="1" s="1"/>
  <c r="CV914" i="1"/>
  <c r="CX914" i="1"/>
  <c r="FR914" i="1"/>
  <c r="GL914" i="1"/>
  <c r="GN914" i="1"/>
  <c r="GP914" i="1"/>
  <c r="GV914" i="1"/>
  <c r="HC914" i="1"/>
  <c r="GX914" i="1" s="1"/>
  <c r="T915" i="1"/>
  <c r="V915" i="1"/>
  <c r="AC915" i="1"/>
  <c r="AE915" i="1"/>
  <c r="AD915" i="1" s="1"/>
  <c r="AF915" i="1"/>
  <c r="CT915" i="1" s="1"/>
  <c r="S915" i="1" s="1"/>
  <c r="CY915" i="1" s="1"/>
  <c r="X915" i="1" s="1"/>
  <c r="AG915" i="1"/>
  <c r="AH915" i="1"/>
  <c r="CV915" i="1" s="1"/>
  <c r="U915" i="1" s="1"/>
  <c r="AI915" i="1"/>
  <c r="AJ915" i="1"/>
  <c r="CX915" i="1" s="1"/>
  <c r="W915" i="1" s="1"/>
  <c r="CQ915" i="1"/>
  <c r="P915" i="1" s="1"/>
  <c r="CS915" i="1"/>
  <c r="R915" i="1" s="1"/>
  <c r="CU915" i="1"/>
  <c r="CW915" i="1"/>
  <c r="FR915" i="1"/>
  <c r="GL915" i="1"/>
  <c r="GO915" i="1"/>
  <c r="GP915" i="1"/>
  <c r="GV915" i="1"/>
  <c r="HC915" i="1" s="1"/>
  <c r="GX915" i="1" s="1"/>
  <c r="T916" i="1"/>
  <c r="U916" i="1"/>
  <c r="V916" i="1"/>
  <c r="AC916" i="1"/>
  <c r="AE916" i="1"/>
  <c r="AD916" i="1" s="1"/>
  <c r="AF916" i="1"/>
  <c r="CT916" i="1" s="1"/>
  <c r="S916" i="1" s="1"/>
  <c r="CY916" i="1" s="1"/>
  <c r="X916" i="1" s="1"/>
  <c r="AG916" i="1"/>
  <c r="AH916" i="1"/>
  <c r="CV916" i="1" s="1"/>
  <c r="AI916" i="1"/>
  <c r="AJ916" i="1"/>
  <c r="CX916" i="1" s="1"/>
  <c r="W916" i="1" s="1"/>
  <c r="CQ916" i="1"/>
  <c r="P916" i="1" s="1"/>
  <c r="CS916" i="1"/>
  <c r="R916" i="1" s="1"/>
  <c r="CU916" i="1"/>
  <c r="CW916" i="1"/>
  <c r="CZ916" i="1"/>
  <c r="Y916" i="1" s="1"/>
  <c r="FR916" i="1"/>
  <c r="GL916" i="1"/>
  <c r="GO916" i="1"/>
  <c r="GP916" i="1"/>
  <c r="GV916" i="1"/>
  <c r="HC916" i="1" s="1"/>
  <c r="GX916" i="1" s="1"/>
  <c r="C917" i="1"/>
  <c r="D917" i="1"/>
  <c r="I917" i="1"/>
  <c r="K917" i="1"/>
  <c r="P917" i="1"/>
  <c r="R917" i="1"/>
  <c r="AB917" i="1"/>
  <c r="AC917" i="1"/>
  <c r="AD917" i="1"/>
  <c r="CR917" i="1" s="1"/>
  <c r="Q917" i="1" s="1"/>
  <c r="AE917" i="1"/>
  <c r="AF917" i="1"/>
  <c r="CT917" i="1" s="1"/>
  <c r="S917" i="1" s="1"/>
  <c r="AG917" i="1"/>
  <c r="AH917" i="1"/>
  <c r="AI917" i="1"/>
  <c r="CW917" i="1" s="1"/>
  <c r="V917" i="1" s="1"/>
  <c r="AJ917" i="1"/>
  <c r="CX917" i="1" s="1"/>
  <c r="W917" i="1" s="1"/>
  <c r="CQ917" i="1"/>
  <c r="CS917" i="1"/>
  <c r="CU917" i="1"/>
  <c r="T917" i="1" s="1"/>
  <c r="CV917" i="1"/>
  <c r="U917" i="1" s="1"/>
  <c r="FR917" i="1"/>
  <c r="GL917" i="1"/>
  <c r="GN917" i="1"/>
  <c r="GP917" i="1"/>
  <c r="GV917" i="1"/>
  <c r="HC917" i="1" s="1"/>
  <c r="GX917" i="1" s="1"/>
  <c r="C918" i="1"/>
  <c r="D918" i="1"/>
  <c r="I918" i="1"/>
  <c r="T918" i="1" s="1"/>
  <c r="K918" i="1"/>
  <c r="AC918" i="1"/>
  <c r="AE918" i="1"/>
  <c r="AD918" i="1" s="1"/>
  <c r="AF918" i="1"/>
  <c r="CT918" i="1" s="1"/>
  <c r="S918" i="1" s="1"/>
  <c r="AG918" i="1"/>
  <c r="AH918" i="1"/>
  <c r="CV918" i="1" s="1"/>
  <c r="AI918" i="1"/>
  <c r="AJ918" i="1"/>
  <c r="CX918" i="1" s="1"/>
  <c r="CQ918" i="1"/>
  <c r="CS918" i="1"/>
  <c r="CU918" i="1"/>
  <c r="CW918" i="1"/>
  <c r="FR918" i="1"/>
  <c r="GL918" i="1"/>
  <c r="GN918" i="1"/>
  <c r="GP918" i="1"/>
  <c r="GV918" i="1"/>
  <c r="HC918" i="1" s="1"/>
  <c r="GX918" i="1" s="1"/>
  <c r="AC919" i="1"/>
  <c r="AE919" i="1"/>
  <c r="CS919" i="1" s="1"/>
  <c r="AF919" i="1"/>
  <c r="AG919" i="1"/>
  <c r="CU919" i="1" s="1"/>
  <c r="AH919" i="1"/>
  <c r="AI919" i="1"/>
  <c r="CW919" i="1" s="1"/>
  <c r="AJ919" i="1"/>
  <c r="CQ919" i="1"/>
  <c r="CT919" i="1"/>
  <c r="CV919" i="1"/>
  <c r="CX919" i="1"/>
  <c r="FR919" i="1"/>
  <c r="GL919" i="1"/>
  <c r="GN919" i="1"/>
  <c r="GP919" i="1"/>
  <c r="GV919" i="1"/>
  <c r="HC919" i="1" s="1"/>
  <c r="AB920" i="1"/>
  <c r="AC920" i="1"/>
  <c r="AE920" i="1"/>
  <c r="AD920" i="1" s="1"/>
  <c r="CR920" i="1" s="1"/>
  <c r="AF920" i="1"/>
  <c r="AG920" i="1"/>
  <c r="CU920" i="1" s="1"/>
  <c r="AH920" i="1"/>
  <c r="AI920" i="1"/>
  <c r="AJ920" i="1"/>
  <c r="CT920" i="1"/>
  <c r="CV920" i="1"/>
  <c r="CW920" i="1"/>
  <c r="CX920" i="1"/>
  <c r="FR920" i="1"/>
  <c r="GL920" i="1"/>
  <c r="GN920" i="1"/>
  <c r="GP920" i="1"/>
  <c r="GV920" i="1"/>
  <c r="HC920" i="1"/>
  <c r="I921" i="1"/>
  <c r="W921" i="1"/>
  <c r="AC921" i="1"/>
  <c r="AE921" i="1"/>
  <c r="AD921" i="1" s="1"/>
  <c r="CR921" i="1" s="1"/>
  <c r="Q921" i="1" s="1"/>
  <c r="AF921" i="1"/>
  <c r="AG921" i="1"/>
  <c r="AH921" i="1"/>
  <c r="AI921" i="1"/>
  <c r="CW921" i="1" s="1"/>
  <c r="V921" i="1" s="1"/>
  <c r="AJ921" i="1"/>
  <c r="CT921" i="1"/>
  <c r="S921" i="1" s="1"/>
  <c r="CU921" i="1"/>
  <c r="T921" i="1" s="1"/>
  <c r="CV921" i="1"/>
  <c r="U921" i="1" s="1"/>
  <c r="CX921" i="1"/>
  <c r="FR921" i="1"/>
  <c r="GL921" i="1"/>
  <c r="BZ974" i="1" s="1"/>
  <c r="GN921" i="1"/>
  <c r="GP921" i="1"/>
  <c r="GV921" i="1"/>
  <c r="HC921" i="1" s="1"/>
  <c r="GX921" i="1" s="1"/>
  <c r="AC922" i="1"/>
  <c r="AD922" i="1"/>
  <c r="CR922" i="1" s="1"/>
  <c r="AE922" i="1"/>
  <c r="AF922" i="1"/>
  <c r="CT922" i="1" s="1"/>
  <c r="AG922" i="1"/>
  <c r="AH922" i="1"/>
  <c r="CV922" i="1" s="1"/>
  <c r="AI922" i="1"/>
  <c r="AJ922" i="1"/>
  <c r="CX922" i="1" s="1"/>
  <c r="CQ922" i="1"/>
  <c r="CS922" i="1"/>
  <c r="CU922" i="1"/>
  <c r="CW922" i="1"/>
  <c r="FR922" i="1"/>
  <c r="GL922" i="1"/>
  <c r="GN922" i="1"/>
  <c r="GP922" i="1"/>
  <c r="GV922" i="1"/>
  <c r="HC922" i="1"/>
  <c r="I923" i="1"/>
  <c r="AC923" i="1"/>
  <c r="AE923" i="1"/>
  <c r="AD923" i="1" s="1"/>
  <c r="CR923" i="1" s="1"/>
  <c r="Q923" i="1" s="1"/>
  <c r="AF923" i="1"/>
  <c r="AG923" i="1"/>
  <c r="CU923" i="1" s="1"/>
  <c r="T923" i="1" s="1"/>
  <c r="AH923" i="1"/>
  <c r="AI923" i="1"/>
  <c r="CW923" i="1" s="1"/>
  <c r="V923" i="1" s="1"/>
  <c r="AJ923" i="1"/>
  <c r="CS923" i="1"/>
  <c r="R923" i="1" s="1"/>
  <c r="CT923" i="1"/>
  <c r="S923" i="1" s="1"/>
  <c r="CY923" i="1" s="1"/>
  <c r="X923" i="1" s="1"/>
  <c r="CV923" i="1"/>
  <c r="U923" i="1" s="1"/>
  <c r="CX923" i="1"/>
  <c r="W923" i="1" s="1"/>
  <c r="FR923" i="1"/>
  <c r="GL923" i="1"/>
  <c r="GN923" i="1"/>
  <c r="GP923" i="1"/>
  <c r="GV923" i="1"/>
  <c r="GX923" i="1"/>
  <c r="HC923" i="1"/>
  <c r="AC924" i="1"/>
  <c r="AE924" i="1"/>
  <c r="AD924" i="1" s="1"/>
  <c r="AF924" i="1"/>
  <c r="CT924" i="1" s="1"/>
  <c r="AG924" i="1"/>
  <c r="AH924" i="1"/>
  <c r="AI924" i="1"/>
  <c r="AJ924" i="1"/>
  <c r="CX924" i="1" s="1"/>
  <c r="CQ924" i="1"/>
  <c r="CS924" i="1"/>
  <c r="CU924" i="1"/>
  <c r="CV924" i="1"/>
  <c r="CW924" i="1"/>
  <c r="FR924" i="1"/>
  <c r="GL924" i="1"/>
  <c r="GN924" i="1"/>
  <c r="GP924" i="1"/>
  <c r="GV924" i="1"/>
  <c r="HC924" i="1"/>
  <c r="C925" i="1"/>
  <c r="D925" i="1"/>
  <c r="I925" i="1"/>
  <c r="K925" i="1"/>
  <c r="T925" i="1"/>
  <c r="AC925" i="1"/>
  <c r="AE925" i="1"/>
  <c r="AD925" i="1" s="1"/>
  <c r="AF925" i="1"/>
  <c r="CT925" i="1" s="1"/>
  <c r="AG925" i="1"/>
  <c r="AH925" i="1"/>
  <c r="CV925" i="1" s="1"/>
  <c r="U925" i="1" s="1"/>
  <c r="AI925" i="1"/>
  <c r="CW925" i="1" s="1"/>
  <c r="V925" i="1" s="1"/>
  <c r="AJ925" i="1"/>
  <c r="CX925" i="1" s="1"/>
  <c r="CQ925" i="1"/>
  <c r="CS925" i="1"/>
  <c r="R925" i="1" s="1"/>
  <c r="CU925" i="1"/>
  <c r="FR925" i="1"/>
  <c r="GL925" i="1"/>
  <c r="GN925" i="1"/>
  <c r="GP925" i="1"/>
  <c r="GV925" i="1"/>
  <c r="HC925" i="1" s="1"/>
  <c r="GX925" i="1" s="1"/>
  <c r="C926" i="1"/>
  <c r="D926" i="1"/>
  <c r="I926" i="1"/>
  <c r="K926" i="1"/>
  <c r="Q926" i="1"/>
  <c r="R926" i="1"/>
  <c r="AB926" i="1"/>
  <c r="AC926" i="1"/>
  <c r="AD926" i="1"/>
  <c r="AE926" i="1"/>
  <c r="AF926" i="1"/>
  <c r="CT926" i="1" s="1"/>
  <c r="AG926" i="1"/>
  <c r="AH926" i="1"/>
  <c r="AI926" i="1"/>
  <c r="CW926" i="1" s="1"/>
  <c r="V926" i="1" s="1"/>
  <c r="AJ926" i="1"/>
  <c r="CX926" i="1" s="1"/>
  <c r="W926" i="1" s="1"/>
  <c r="CQ926" i="1"/>
  <c r="P926" i="1" s="1"/>
  <c r="CR926" i="1"/>
  <c r="CS926" i="1"/>
  <c r="CU926" i="1"/>
  <c r="T926" i="1" s="1"/>
  <c r="CV926" i="1"/>
  <c r="U926" i="1" s="1"/>
  <c r="FR926" i="1"/>
  <c r="GL926" i="1"/>
  <c r="GN926" i="1"/>
  <c r="GP926" i="1"/>
  <c r="GV926" i="1"/>
  <c r="HC926" i="1"/>
  <c r="GX926" i="1" s="1"/>
  <c r="AC927" i="1"/>
  <c r="AD927" i="1"/>
  <c r="CR927" i="1" s="1"/>
  <c r="AE927" i="1"/>
  <c r="AF927" i="1"/>
  <c r="AG927" i="1"/>
  <c r="AH927" i="1"/>
  <c r="CV927" i="1" s="1"/>
  <c r="AI927" i="1"/>
  <c r="CW927" i="1" s="1"/>
  <c r="AJ927" i="1"/>
  <c r="CQ927" i="1"/>
  <c r="CS927" i="1"/>
  <c r="CT927" i="1"/>
  <c r="CU927" i="1"/>
  <c r="CX927" i="1"/>
  <c r="FR927" i="1"/>
  <c r="GL927" i="1"/>
  <c r="GN927" i="1"/>
  <c r="GP927" i="1"/>
  <c r="GV927" i="1"/>
  <c r="HC927" i="1" s="1"/>
  <c r="I928" i="1"/>
  <c r="HG928" i="1" s="1"/>
  <c r="R928" i="1"/>
  <c r="AC928" i="1"/>
  <c r="AE928" i="1"/>
  <c r="AD928" i="1" s="1"/>
  <c r="AF928" i="1"/>
  <c r="CT928" i="1" s="1"/>
  <c r="S928" i="1" s="1"/>
  <c r="AG928" i="1"/>
  <c r="CU928" i="1" s="1"/>
  <c r="T928" i="1" s="1"/>
  <c r="AH928" i="1"/>
  <c r="AI928" i="1"/>
  <c r="AJ928" i="1"/>
  <c r="CX928" i="1" s="1"/>
  <c r="W928" i="1" s="1"/>
  <c r="CQ928" i="1"/>
  <c r="P928" i="1" s="1"/>
  <c r="CS928" i="1"/>
  <c r="CV928" i="1"/>
  <c r="CW928" i="1"/>
  <c r="V928" i="1" s="1"/>
  <c r="FR928" i="1"/>
  <c r="GL928" i="1"/>
  <c r="GN928" i="1"/>
  <c r="GP928" i="1"/>
  <c r="GV928" i="1"/>
  <c r="HC928" i="1"/>
  <c r="GX928" i="1" s="1"/>
  <c r="AC929" i="1"/>
  <c r="AB929" i="1" s="1"/>
  <c r="AD929" i="1"/>
  <c r="CR929" i="1" s="1"/>
  <c r="AE929" i="1"/>
  <c r="CS929" i="1" s="1"/>
  <c r="AF929" i="1"/>
  <c r="AG929" i="1"/>
  <c r="AH929" i="1"/>
  <c r="CV929" i="1" s="1"/>
  <c r="AI929" i="1"/>
  <c r="AJ929" i="1"/>
  <c r="CQ929" i="1"/>
  <c r="CT929" i="1"/>
  <c r="CU929" i="1"/>
  <c r="CW929" i="1"/>
  <c r="CX929" i="1"/>
  <c r="FR929" i="1"/>
  <c r="GL929" i="1"/>
  <c r="GN929" i="1"/>
  <c r="GP929" i="1"/>
  <c r="GV929" i="1"/>
  <c r="HC929" i="1" s="1"/>
  <c r="I930" i="1"/>
  <c r="R930" i="1"/>
  <c r="W930" i="1"/>
  <c r="AC930" i="1"/>
  <c r="CQ930" i="1" s="1"/>
  <c r="P930" i="1" s="1"/>
  <c r="AD930" i="1"/>
  <c r="CR930" i="1" s="1"/>
  <c r="Q930" i="1" s="1"/>
  <c r="AE930" i="1"/>
  <c r="AF930" i="1"/>
  <c r="AG930" i="1"/>
  <c r="CU930" i="1" s="1"/>
  <c r="T930" i="1" s="1"/>
  <c r="AH930" i="1"/>
  <c r="AI930" i="1"/>
  <c r="AJ930" i="1"/>
  <c r="CS930" i="1"/>
  <c r="CT930" i="1"/>
  <c r="S930" i="1" s="1"/>
  <c r="CV930" i="1"/>
  <c r="U930" i="1" s="1"/>
  <c r="CW930" i="1"/>
  <c r="V930" i="1" s="1"/>
  <c r="CX930" i="1"/>
  <c r="FR930" i="1"/>
  <c r="GL930" i="1"/>
  <c r="GN930" i="1"/>
  <c r="GP930" i="1"/>
  <c r="GV930" i="1"/>
  <c r="HC930" i="1" s="1"/>
  <c r="GX930" i="1" s="1"/>
  <c r="I931" i="1"/>
  <c r="V931" i="1"/>
  <c r="AC931" i="1"/>
  <c r="CQ931" i="1" s="1"/>
  <c r="P931" i="1" s="1"/>
  <c r="AE931" i="1"/>
  <c r="AD931" i="1" s="1"/>
  <c r="AF931" i="1"/>
  <c r="CT931" i="1" s="1"/>
  <c r="S931" i="1" s="1"/>
  <c r="AG931" i="1"/>
  <c r="AH931" i="1"/>
  <c r="AI931" i="1"/>
  <c r="AJ931" i="1"/>
  <c r="CX931" i="1" s="1"/>
  <c r="W931" i="1" s="1"/>
  <c r="CS931" i="1"/>
  <c r="R931" i="1" s="1"/>
  <c r="CU931" i="1"/>
  <c r="T931" i="1" s="1"/>
  <c r="CV931" i="1"/>
  <c r="U931" i="1" s="1"/>
  <c r="CW931" i="1"/>
  <c r="FR931" i="1"/>
  <c r="GL931" i="1"/>
  <c r="GN931" i="1"/>
  <c r="GP931" i="1"/>
  <c r="GV931" i="1"/>
  <c r="HC931" i="1"/>
  <c r="GX931" i="1" s="1"/>
  <c r="I932" i="1"/>
  <c r="U932" i="1"/>
  <c r="AC932" i="1"/>
  <c r="CQ932" i="1" s="1"/>
  <c r="P932" i="1" s="1"/>
  <c r="AE932" i="1"/>
  <c r="AD932" i="1" s="1"/>
  <c r="AF932" i="1"/>
  <c r="AG932" i="1"/>
  <c r="AH932" i="1"/>
  <c r="AI932" i="1"/>
  <c r="CW932" i="1" s="1"/>
  <c r="V932" i="1" s="1"/>
  <c r="AJ932" i="1"/>
  <c r="CX932" i="1" s="1"/>
  <c r="W932" i="1" s="1"/>
  <c r="CT932" i="1"/>
  <c r="S932" i="1" s="1"/>
  <c r="CU932" i="1"/>
  <c r="T932" i="1" s="1"/>
  <c r="CV932" i="1"/>
  <c r="FR932" i="1"/>
  <c r="GL932" i="1"/>
  <c r="GN932" i="1"/>
  <c r="GP932" i="1"/>
  <c r="GV932" i="1"/>
  <c r="GX932" i="1"/>
  <c r="HC932" i="1"/>
  <c r="C933" i="1"/>
  <c r="D933" i="1"/>
  <c r="I933" i="1"/>
  <c r="K933" i="1"/>
  <c r="AC933" i="1"/>
  <c r="AE933" i="1"/>
  <c r="CS933" i="1" s="1"/>
  <c r="R933" i="1" s="1"/>
  <c r="AF933" i="1"/>
  <c r="CT933" i="1" s="1"/>
  <c r="S933" i="1" s="1"/>
  <c r="AG933" i="1"/>
  <c r="AH933" i="1"/>
  <c r="AI933" i="1"/>
  <c r="CW933" i="1" s="1"/>
  <c r="V933" i="1" s="1"/>
  <c r="AJ933" i="1"/>
  <c r="CQ933" i="1"/>
  <c r="P933" i="1" s="1"/>
  <c r="CU933" i="1"/>
  <c r="CV933" i="1"/>
  <c r="U933" i="1" s="1"/>
  <c r="CX933" i="1"/>
  <c r="W933" i="1" s="1"/>
  <c r="FR933" i="1"/>
  <c r="GL933" i="1"/>
  <c r="GN933" i="1"/>
  <c r="GP933" i="1"/>
  <c r="GV933" i="1"/>
  <c r="HC933" i="1" s="1"/>
  <c r="GX933" i="1" s="1"/>
  <c r="C934" i="1"/>
  <c r="D934" i="1"/>
  <c r="I934" i="1"/>
  <c r="I940" i="1" s="1"/>
  <c r="K934" i="1"/>
  <c r="U934" i="1"/>
  <c r="AC934" i="1"/>
  <c r="CQ934" i="1" s="1"/>
  <c r="P934" i="1" s="1"/>
  <c r="AE934" i="1"/>
  <c r="AD934" i="1" s="1"/>
  <c r="AF934" i="1"/>
  <c r="AG934" i="1"/>
  <c r="AH934" i="1"/>
  <c r="AI934" i="1"/>
  <c r="CW934" i="1" s="1"/>
  <c r="V934" i="1" s="1"/>
  <c r="AJ934" i="1"/>
  <c r="CX934" i="1" s="1"/>
  <c r="W934" i="1" s="1"/>
  <c r="CT934" i="1"/>
  <c r="S934" i="1" s="1"/>
  <c r="CU934" i="1"/>
  <c r="T934" i="1" s="1"/>
  <c r="CV934" i="1"/>
  <c r="FR934" i="1"/>
  <c r="GL934" i="1"/>
  <c r="GN934" i="1"/>
  <c r="GP934" i="1"/>
  <c r="GV934" i="1"/>
  <c r="GX934" i="1"/>
  <c r="HC934" i="1"/>
  <c r="AC935" i="1"/>
  <c r="AD935" i="1"/>
  <c r="AB935" i="1" s="1"/>
  <c r="AE935" i="1"/>
  <c r="AF935" i="1"/>
  <c r="AG935" i="1"/>
  <c r="AH935" i="1"/>
  <c r="CV935" i="1" s="1"/>
  <c r="AI935" i="1"/>
  <c r="CW935" i="1" s="1"/>
  <c r="AJ935" i="1"/>
  <c r="CX935" i="1" s="1"/>
  <c r="CQ935" i="1"/>
  <c r="CS935" i="1"/>
  <c r="CT935" i="1"/>
  <c r="CU935" i="1"/>
  <c r="FR935" i="1"/>
  <c r="GL935" i="1"/>
  <c r="GN935" i="1"/>
  <c r="GP935" i="1"/>
  <c r="GV935" i="1"/>
  <c r="HC935" i="1" s="1"/>
  <c r="AC936" i="1"/>
  <c r="AE936" i="1"/>
  <c r="AD936" i="1" s="1"/>
  <c r="AF936" i="1"/>
  <c r="CT936" i="1" s="1"/>
  <c r="AG936" i="1"/>
  <c r="CU936" i="1" s="1"/>
  <c r="AH936" i="1"/>
  <c r="AI936" i="1"/>
  <c r="AJ936" i="1"/>
  <c r="CX936" i="1" s="1"/>
  <c r="CQ936" i="1"/>
  <c r="CS936" i="1"/>
  <c r="CV936" i="1"/>
  <c r="CW936" i="1"/>
  <c r="FR936" i="1"/>
  <c r="GL936" i="1"/>
  <c r="GN936" i="1"/>
  <c r="GP936" i="1"/>
  <c r="GV936" i="1"/>
  <c r="HC936" i="1"/>
  <c r="AC937" i="1"/>
  <c r="AB937" i="1" s="1"/>
  <c r="AD937" i="1"/>
  <c r="CR937" i="1" s="1"/>
  <c r="AE937" i="1"/>
  <c r="CS937" i="1" s="1"/>
  <c r="AF937" i="1"/>
  <c r="AG937" i="1"/>
  <c r="AH937" i="1"/>
  <c r="CV937" i="1" s="1"/>
  <c r="AI937" i="1"/>
  <c r="AJ937" i="1"/>
  <c r="CQ937" i="1"/>
  <c r="CT937" i="1"/>
  <c r="CU937" i="1"/>
  <c r="CW937" i="1"/>
  <c r="CX937" i="1"/>
  <c r="FR937" i="1"/>
  <c r="GL937" i="1"/>
  <c r="GN937" i="1"/>
  <c r="GP937" i="1"/>
  <c r="GV937" i="1"/>
  <c r="HC937" i="1" s="1"/>
  <c r="AC938" i="1"/>
  <c r="CQ938" i="1" s="1"/>
  <c r="AD938" i="1"/>
  <c r="CR938" i="1" s="1"/>
  <c r="AE938" i="1"/>
  <c r="AF938" i="1"/>
  <c r="AG938" i="1"/>
  <c r="CU938" i="1" s="1"/>
  <c r="AH938" i="1"/>
  <c r="AI938" i="1"/>
  <c r="AJ938" i="1"/>
  <c r="CS938" i="1"/>
  <c r="CT938" i="1"/>
  <c r="CV938" i="1"/>
  <c r="CW938" i="1"/>
  <c r="CX938" i="1"/>
  <c r="FR938" i="1"/>
  <c r="GL938" i="1"/>
  <c r="GN938" i="1"/>
  <c r="GP938" i="1"/>
  <c r="GV938" i="1"/>
  <c r="HC938" i="1" s="1"/>
  <c r="I939" i="1"/>
  <c r="V939" i="1"/>
  <c r="AC939" i="1"/>
  <c r="CQ939" i="1" s="1"/>
  <c r="P939" i="1" s="1"/>
  <c r="AE939" i="1"/>
  <c r="AD939" i="1" s="1"/>
  <c r="AF939" i="1"/>
  <c r="CT939" i="1" s="1"/>
  <c r="S939" i="1" s="1"/>
  <c r="AG939" i="1"/>
  <c r="AH939" i="1"/>
  <c r="AI939" i="1"/>
  <c r="AJ939" i="1"/>
  <c r="CX939" i="1" s="1"/>
  <c r="W939" i="1" s="1"/>
  <c r="CS939" i="1"/>
  <c r="R939" i="1" s="1"/>
  <c r="CU939" i="1"/>
  <c r="T939" i="1" s="1"/>
  <c r="CV939" i="1"/>
  <c r="U939" i="1" s="1"/>
  <c r="CW939" i="1"/>
  <c r="FR939" i="1"/>
  <c r="GL939" i="1"/>
  <c r="GN939" i="1"/>
  <c r="GP939" i="1"/>
  <c r="GV939" i="1"/>
  <c r="HC939" i="1"/>
  <c r="GX939" i="1" s="1"/>
  <c r="AC940" i="1"/>
  <c r="CQ940" i="1" s="1"/>
  <c r="P940" i="1" s="1"/>
  <c r="AE940" i="1"/>
  <c r="AD940" i="1" s="1"/>
  <c r="AF940" i="1"/>
  <c r="AG940" i="1"/>
  <c r="AH940" i="1"/>
  <c r="AI940" i="1"/>
  <c r="CW940" i="1" s="1"/>
  <c r="AJ940" i="1"/>
  <c r="CX940" i="1" s="1"/>
  <c r="CT940" i="1"/>
  <c r="CU940" i="1"/>
  <c r="T940" i="1" s="1"/>
  <c r="CV940" i="1"/>
  <c r="FR940" i="1"/>
  <c r="GL940" i="1"/>
  <c r="GN940" i="1"/>
  <c r="GP940" i="1"/>
  <c r="GV940" i="1"/>
  <c r="HC940" i="1"/>
  <c r="C941" i="1"/>
  <c r="D941" i="1"/>
  <c r="I941" i="1"/>
  <c r="K941" i="1"/>
  <c r="AC941" i="1"/>
  <c r="AE941" i="1"/>
  <c r="CS941" i="1" s="1"/>
  <c r="R941" i="1" s="1"/>
  <c r="AF941" i="1"/>
  <c r="CT941" i="1" s="1"/>
  <c r="S941" i="1" s="1"/>
  <c r="AG941" i="1"/>
  <c r="CU941" i="1" s="1"/>
  <c r="T941" i="1" s="1"/>
  <c r="AH941" i="1"/>
  <c r="AI941" i="1"/>
  <c r="CW941" i="1" s="1"/>
  <c r="V941" i="1" s="1"/>
  <c r="AJ941" i="1"/>
  <c r="CQ941" i="1"/>
  <c r="P941" i="1" s="1"/>
  <c r="CV941" i="1"/>
  <c r="U941" i="1" s="1"/>
  <c r="CX941" i="1"/>
  <c r="W941" i="1" s="1"/>
  <c r="FR941" i="1"/>
  <c r="GL941" i="1"/>
  <c r="GN941" i="1"/>
  <c r="GP941" i="1"/>
  <c r="GV941" i="1"/>
  <c r="HC941" i="1" s="1"/>
  <c r="GX941" i="1" s="1"/>
  <c r="C942" i="1"/>
  <c r="D942" i="1"/>
  <c r="I942" i="1"/>
  <c r="I944" i="1" s="1"/>
  <c r="K942" i="1"/>
  <c r="U942" i="1"/>
  <c r="AC942" i="1"/>
  <c r="CQ942" i="1" s="1"/>
  <c r="P942" i="1" s="1"/>
  <c r="AE942" i="1"/>
  <c r="AD942" i="1" s="1"/>
  <c r="AF942" i="1"/>
  <c r="AG942" i="1"/>
  <c r="AH942" i="1"/>
  <c r="AI942" i="1"/>
  <c r="CW942" i="1" s="1"/>
  <c r="V942" i="1" s="1"/>
  <c r="AJ942" i="1"/>
  <c r="CX942" i="1" s="1"/>
  <c r="W942" i="1" s="1"/>
  <c r="CT942" i="1"/>
  <c r="S942" i="1" s="1"/>
  <c r="CU942" i="1"/>
  <c r="T942" i="1" s="1"/>
  <c r="CV942" i="1"/>
  <c r="FR942" i="1"/>
  <c r="GL942" i="1"/>
  <c r="GN942" i="1"/>
  <c r="GP942" i="1"/>
  <c r="GV942" i="1"/>
  <c r="GX942" i="1"/>
  <c r="HC942" i="1"/>
  <c r="AC943" i="1"/>
  <c r="AD943" i="1"/>
  <c r="AB943" i="1" s="1"/>
  <c r="AE943" i="1"/>
  <c r="AF943" i="1"/>
  <c r="AG943" i="1"/>
  <c r="AH943" i="1"/>
  <c r="CV943" i="1" s="1"/>
  <c r="AI943" i="1"/>
  <c r="CW943" i="1" s="1"/>
  <c r="AJ943" i="1"/>
  <c r="CX943" i="1" s="1"/>
  <c r="CQ943" i="1"/>
  <c r="CS943" i="1"/>
  <c r="CT943" i="1"/>
  <c r="CU943" i="1"/>
  <c r="FR943" i="1"/>
  <c r="GL943" i="1"/>
  <c r="GN943" i="1"/>
  <c r="GP943" i="1"/>
  <c r="GV943" i="1"/>
  <c r="HC943" i="1" s="1"/>
  <c r="AC944" i="1"/>
  <c r="AE944" i="1"/>
  <c r="AD944" i="1" s="1"/>
  <c r="AF944" i="1"/>
  <c r="CT944" i="1" s="1"/>
  <c r="S944" i="1" s="1"/>
  <c r="AG944" i="1"/>
  <c r="CU944" i="1" s="1"/>
  <c r="T944" i="1" s="1"/>
  <c r="AH944" i="1"/>
  <c r="CV944" i="1" s="1"/>
  <c r="U944" i="1" s="1"/>
  <c r="AI944" i="1"/>
  <c r="AJ944" i="1"/>
  <c r="CX944" i="1" s="1"/>
  <c r="W944" i="1" s="1"/>
  <c r="CQ944" i="1"/>
  <c r="P944" i="1" s="1"/>
  <c r="CS944" i="1"/>
  <c r="CW944" i="1"/>
  <c r="V944" i="1" s="1"/>
  <c r="FR944" i="1"/>
  <c r="GL944" i="1"/>
  <c r="GN944" i="1"/>
  <c r="GP944" i="1"/>
  <c r="GV944" i="1"/>
  <c r="HC944" i="1"/>
  <c r="GX944" i="1" s="1"/>
  <c r="AC945" i="1"/>
  <c r="AD945" i="1"/>
  <c r="CR945" i="1" s="1"/>
  <c r="AE945" i="1"/>
  <c r="CS945" i="1" s="1"/>
  <c r="AF945" i="1"/>
  <c r="AG945" i="1"/>
  <c r="AH945" i="1"/>
  <c r="CV945" i="1" s="1"/>
  <c r="AI945" i="1"/>
  <c r="AJ945" i="1"/>
  <c r="CQ945" i="1"/>
  <c r="CT945" i="1"/>
  <c r="CU945" i="1"/>
  <c r="CW945" i="1"/>
  <c r="CX945" i="1"/>
  <c r="FR945" i="1"/>
  <c r="GL945" i="1"/>
  <c r="GN945" i="1"/>
  <c r="GP945" i="1"/>
  <c r="GV945" i="1"/>
  <c r="HC945" i="1" s="1"/>
  <c r="I946" i="1"/>
  <c r="V946" i="1"/>
  <c r="AC946" i="1"/>
  <c r="CQ946" i="1" s="1"/>
  <c r="P946" i="1" s="1"/>
  <c r="CP946" i="1" s="1"/>
  <c r="O946" i="1" s="1"/>
  <c r="AD946" i="1"/>
  <c r="CR946" i="1" s="1"/>
  <c r="Q946" i="1" s="1"/>
  <c r="AE946" i="1"/>
  <c r="AF946" i="1"/>
  <c r="CT946" i="1" s="1"/>
  <c r="S946" i="1" s="1"/>
  <c r="AG946" i="1"/>
  <c r="AH946" i="1"/>
  <c r="AI946" i="1"/>
  <c r="AJ946" i="1"/>
  <c r="CX946" i="1" s="1"/>
  <c r="W946" i="1" s="1"/>
  <c r="CS946" i="1"/>
  <c r="R946" i="1" s="1"/>
  <c r="CU946" i="1"/>
  <c r="T946" i="1" s="1"/>
  <c r="CV946" i="1"/>
  <c r="U946" i="1" s="1"/>
  <c r="CW946" i="1"/>
  <c r="FR946" i="1"/>
  <c r="FQ974" i="1" s="1"/>
  <c r="GL946" i="1"/>
  <c r="GN946" i="1"/>
  <c r="GP946" i="1"/>
  <c r="GV946" i="1"/>
  <c r="HC946" i="1"/>
  <c r="GX946" i="1" s="1"/>
  <c r="C947" i="1"/>
  <c r="D947" i="1"/>
  <c r="I947" i="1"/>
  <c r="K947" i="1"/>
  <c r="AC947" i="1"/>
  <c r="AE947" i="1"/>
  <c r="CS947" i="1" s="1"/>
  <c r="R947" i="1" s="1"/>
  <c r="AF947" i="1"/>
  <c r="CT947" i="1" s="1"/>
  <c r="S947" i="1" s="1"/>
  <c r="AG947" i="1"/>
  <c r="AH947" i="1"/>
  <c r="AI947" i="1"/>
  <c r="CW947" i="1" s="1"/>
  <c r="V947" i="1" s="1"/>
  <c r="AJ947" i="1"/>
  <c r="CQ947" i="1"/>
  <c r="P947" i="1" s="1"/>
  <c r="CU947" i="1"/>
  <c r="CV947" i="1"/>
  <c r="U947" i="1" s="1"/>
  <c r="CX947" i="1"/>
  <c r="W947" i="1" s="1"/>
  <c r="FR947" i="1"/>
  <c r="GL947" i="1"/>
  <c r="GN947" i="1"/>
  <c r="GP947" i="1"/>
  <c r="GV947" i="1"/>
  <c r="HC947" i="1" s="1"/>
  <c r="GX947" i="1" s="1"/>
  <c r="C948" i="1"/>
  <c r="D948" i="1"/>
  <c r="I948" i="1"/>
  <c r="I950" i="1" s="1"/>
  <c r="K948" i="1"/>
  <c r="U948" i="1"/>
  <c r="AC948" i="1"/>
  <c r="CQ948" i="1" s="1"/>
  <c r="P948" i="1" s="1"/>
  <c r="AE948" i="1"/>
  <c r="AD948" i="1" s="1"/>
  <c r="AF948" i="1"/>
  <c r="AG948" i="1"/>
  <c r="AH948" i="1"/>
  <c r="AI948" i="1"/>
  <c r="CW948" i="1" s="1"/>
  <c r="V948" i="1" s="1"/>
  <c r="AJ948" i="1"/>
  <c r="CX948" i="1" s="1"/>
  <c r="W948" i="1" s="1"/>
  <c r="CT948" i="1"/>
  <c r="S948" i="1" s="1"/>
  <c r="CU948" i="1"/>
  <c r="T948" i="1" s="1"/>
  <c r="CV948" i="1"/>
  <c r="FR948" i="1"/>
  <c r="GL948" i="1"/>
  <c r="GN948" i="1"/>
  <c r="GP948" i="1"/>
  <c r="GV948" i="1"/>
  <c r="GX948" i="1"/>
  <c r="HC948" i="1"/>
  <c r="AC949" i="1"/>
  <c r="AD949" i="1"/>
  <c r="AB949" i="1" s="1"/>
  <c r="AE949" i="1"/>
  <c r="AF949" i="1"/>
  <c r="AG949" i="1"/>
  <c r="AH949" i="1"/>
  <c r="CV949" i="1" s="1"/>
  <c r="AI949" i="1"/>
  <c r="CW949" i="1" s="1"/>
  <c r="AJ949" i="1"/>
  <c r="CX949" i="1" s="1"/>
  <c r="CQ949" i="1"/>
  <c r="CS949" i="1"/>
  <c r="CT949" i="1"/>
  <c r="CU949" i="1"/>
  <c r="FR949" i="1"/>
  <c r="GL949" i="1"/>
  <c r="GN949" i="1"/>
  <c r="GP949" i="1"/>
  <c r="GV949" i="1"/>
  <c r="HC949" i="1" s="1"/>
  <c r="AC950" i="1"/>
  <c r="AE950" i="1"/>
  <c r="AD950" i="1" s="1"/>
  <c r="AF950" i="1"/>
  <c r="CT950" i="1" s="1"/>
  <c r="AG950" i="1"/>
  <c r="CU950" i="1" s="1"/>
  <c r="T950" i="1" s="1"/>
  <c r="AH950" i="1"/>
  <c r="CV950" i="1" s="1"/>
  <c r="AI950" i="1"/>
  <c r="AJ950" i="1"/>
  <c r="CX950" i="1" s="1"/>
  <c r="CQ950" i="1"/>
  <c r="P950" i="1" s="1"/>
  <c r="CS950" i="1"/>
  <c r="CW950" i="1"/>
  <c r="V950" i="1" s="1"/>
  <c r="FR950" i="1"/>
  <c r="GL950" i="1"/>
  <c r="GN950" i="1"/>
  <c r="GP950" i="1"/>
  <c r="GV950" i="1"/>
  <c r="HC950" i="1"/>
  <c r="GX950" i="1" s="1"/>
  <c r="C951" i="1"/>
  <c r="D951" i="1"/>
  <c r="I951" i="1"/>
  <c r="K951" i="1"/>
  <c r="U951" i="1"/>
  <c r="AC951" i="1"/>
  <c r="CQ951" i="1" s="1"/>
  <c r="P951" i="1" s="1"/>
  <c r="AE951" i="1"/>
  <c r="AD951" i="1" s="1"/>
  <c r="AF951" i="1"/>
  <c r="AG951" i="1"/>
  <c r="AH951" i="1"/>
  <c r="AI951" i="1"/>
  <c r="CW951" i="1" s="1"/>
  <c r="V951" i="1" s="1"/>
  <c r="AJ951" i="1"/>
  <c r="CX951" i="1" s="1"/>
  <c r="W951" i="1" s="1"/>
  <c r="CT951" i="1"/>
  <c r="S951" i="1" s="1"/>
  <c r="CU951" i="1"/>
  <c r="T951" i="1" s="1"/>
  <c r="CV951" i="1"/>
  <c r="FR951" i="1"/>
  <c r="GL951" i="1"/>
  <c r="GN951" i="1"/>
  <c r="GP951" i="1"/>
  <c r="GV951" i="1"/>
  <c r="GX951" i="1"/>
  <c r="HC951" i="1"/>
  <c r="C952" i="1"/>
  <c r="D952" i="1"/>
  <c r="I952" i="1"/>
  <c r="K952" i="1"/>
  <c r="AC952" i="1"/>
  <c r="AE952" i="1"/>
  <c r="CS952" i="1" s="1"/>
  <c r="R952" i="1" s="1"/>
  <c r="AF952" i="1"/>
  <c r="CT952" i="1" s="1"/>
  <c r="S952" i="1" s="1"/>
  <c r="AG952" i="1"/>
  <c r="CU952" i="1" s="1"/>
  <c r="T952" i="1" s="1"/>
  <c r="AH952" i="1"/>
  <c r="AI952" i="1"/>
  <c r="CW952" i="1" s="1"/>
  <c r="V952" i="1" s="1"/>
  <c r="AJ952" i="1"/>
  <c r="CQ952" i="1"/>
  <c r="P952" i="1" s="1"/>
  <c r="CV952" i="1"/>
  <c r="U952" i="1" s="1"/>
  <c r="CX952" i="1"/>
  <c r="W952" i="1" s="1"/>
  <c r="FR952" i="1"/>
  <c r="GL952" i="1"/>
  <c r="GN952" i="1"/>
  <c r="GP952" i="1"/>
  <c r="GV952" i="1"/>
  <c r="HC952" i="1" s="1"/>
  <c r="GX952" i="1" s="1"/>
  <c r="AC953" i="1"/>
  <c r="AB953" i="1" s="1"/>
  <c r="AD953" i="1"/>
  <c r="CR953" i="1" s="1"/>
  <c r="AE953" i="1"/>
  <c r="CS953" i="1" s="1"/>
  <c r="AF953" i="1"/>
  <c r="CT953" i="1" s="1"/>
  <c r="AG953" i="1"/>
  <c r="AH953" i="1"/>
  <c r="CV953" i="1" s="1"/>
  <c r="AI953" i="1"/>
  <c r="AJ953" i="1"/>
  <c r="CQ953" i="1"/>
  <c r="CU953" i="1"/>
  <c r="CW953" i="1"/>
  <c r="CX953" i="1"/>
  <c r="FR953" i="1"/>
  <c r="GL953" i="1"/>
  <c r="GN953" i="1"/>
  <c r="GP953" i="1"/>
  <c r="GV953" i="1"/>
  <c r="HC953" i="1" s="1"/>
  <c r="AC954" i="1"/>
  <c r="CQ954" i="1" s="1"/>
  <c r="AD954" i="1"/>
  <c r="CR954" i="1" s="1"/>
  <c r="AE954" i="1"/>
  <c r="AF954" i="1"/>
  <c r="AG954" i="1"/>
  <c r="CU954" i="1" s="1"/>
  <c r="AH954" i="1"/>
  <c r="AI954" i="1"/>
  <c r="AJ954" i="1"/>
  <c r="CS954" i="1"/>
  <c r="CT954" i="1"/>
  <c r="CV954" i="1"/>
  <c r="CW954" i="1"/>
  <c r="CX954" i="1"/>
  <c r="FR954" i="1"/>
  <c r="GL954" i="1"/>
  <c r="GN954" i="1"/>
  <c r="GP954" i="1"/>
  <c r="GV954" i="1"/>
  <c r="HC954" i="1" s="1"/>
  <c r="I955" i="1"/>
  <c r="V955" i="1"/>
  <c r="AC955" i="1"/>
  <c r="CQ955" i="1" s="1"/>
  <c r="P955" i="1" s="1"/>
  <c r="AE955" i="1"/>
  <c r="AD955" i="1" s="1"/>
  <c r="AF955" i="1"/>
  <c r="CT955" i="1" s="1"/>
  <c r="S955" i="1" s="1"/>
  <c r="AG955" i="1"/>
  <c r="AH955" i="1"/>
  <c r="AI955" i="1"/>
  <c r="AJ955" i="1"/>
  <c r="CX955" i="1" s="1"/>
  <c r="W955" i="1" s="1"/>
  <c r="CS955" i="1"/>
  <c r="R955" i="1" s="1"/>
  <c r="CU955" i="1"/>
  <c r="T955" i="1" s="1"/>
  <c r="CV955" i="1"/>
  <c r="U955" i="1" s="1"/>
  <c r="CW955" i="1"/>
  <c r="FR955" i="1"/>
  <c r="GL955" i="1"/>
  <c r="GN955" i="1"/>
  <c r="GP955" i="1"/>
  <c r="GV955" i="1"/>
  <c r="HC955" i="1"/>
  <c r="GX955" i="1" s="1"/>
  <c r="I956" i="1"/>
  <c r="U956" i="1"/>
  <c r="AC956" i="1"/>
  <c r="CQ956" i="1" s="1"/>
  <c r="P956" i="1" s="1"/>
  <c r="AE956" i="1"/>
  <c r="AD956" i="1" s="1"/>
  <c r="AF956" i="1"/>
  <c r="CT956" i="1" s="1"/>
  <c r="S956" i="1" s="1"/>
  <c r="AG956" i="1"/>
  <c r="AH956" i="1"/>
  <c r="AI956" i="1"/>
  <c r="CW956" i="1" s="1"/>
  <c r="V956" i="1" s="1"/>
  <c r="AJ956" i="1"/>
  <c r="CX956" i="1" s="1"/>
  <c r="W956" i="1" s="1"/>
  <c r="CU956" i="1"/>
  <c r="T956" i="1" s="1"/>
  <c r="CV956" i="1"/>
  <c r="FR956" i="1"/>
  <c r="GL956" i="1"/>
  <c r="GN956" i="1"/>
  <c r="GP956" i="1"/>
  <c r="GV956" i="1"/>
  <c r="GX956" i="1"/>
  <c r="HC956" i="1"/>
  <c r="C957" i="1"/>
  <c r="D957" i="1"/>
  <c r="I957" i="1"/>
  <c r="K957" i="1"/>
  <c r="AC957" i="1"/>
  <c r="AE957" i="1"/>
  <c r="CS957" i="1" s="1"/>
  <c r="R957" i="1" s="1"/>
  <c r="AF957" i="1"/>
  <c r="CT957" i="1" s="1"/>
  <c r="S957" i="1" s="1"/>
  <c r="AG957" i="1"/>
  <c r="CU957" i="1" s="1"/>
  <c r="T957" i="1" s="1"/>
  <c r="AH957" i="1"/>
  <c r="AI957" i="1"/>
  <c r="CW957" i="1" s="1"/>
  <c r="V957" i="1" s="1"/>
  <c r="AJ957" i="1"/>
  <c r="CX957" i="1" s="1"/>
  <c r="W957" i="1" s="1"/>
  <c r="CQ957" i="1"/>
  <c r="P957" i="1" s="1"/>
  <c r="CV957" i="1"/>
  <c r="U957" i="1" s="1"/>
  <c r="FR957" i="1"/>
  <c r="GL957" i="1"/>
  <c r="GN957" i="1"/>
  <c r="GP957" i="1"/>
  <c r="GV957" i="1"/>
  <c r="HC957" i="1" s="1"/>
  <c r="GX957" i="1" s="1"/>
  <c r="C958" i="1"/>
  <c r="D958" i="1"/>
  <c r="I958" i="1"/>
  <c r="I960" i="1" s="1"/>
  <c r="K958" i="1"/>
  <c r="U958" i="1"/>
  <c r="AC958" i="1"/>
  <c r="CQ958" i="1" s="1"/>
  <c r="P958" i="1" s="1"/>
  <c r="AE958" i="1"/>
  <c r="AD958" i="1" s="1"/>
  <c r="AB958" i="1" s="1"/>
  <c r="AF958" i="1"/>
  <c r="CT958" i="1" s="1"/>
  <c r="S958" i="1" s="1"/>
  <c r="AG958" i="1"/>
  <c r="AH958" i="1"/>
  <c r="AI958" i="1"/>
  <c r="CW958" i="1" s="1"/>
  <c r="V958" i="1" s="1"/>
  <c r="AJ958" i="1"/>
  <c r="CX958" i="1" s="1"/>
  <c r="W958" i="1" s="1"/>
  <c r="CR958" i="1"/>
  <c r="Q958" i="1" s="1"/>
  <c r="CU958" i="1"/>
  <c r="T958" i="1" s="1"/>
  <c r="CV958" i="1"/>
  <c r="FR958" i="1"/>
  <c r="GL958" i="1"/>
  <c r="GN958" i="1"/>
  <c r="GP958" i="1"/>
  <c r="GV958" i="1"/>
  <c r="GX958" i="1"/>
  <c r="HC958" i="1"/>
  <c r="AC959" i="1"/>
  <c r="AD959" i="1"/>
  <c r="AE959" i="1"/>
  <c r="CS959" i="1" s="1"/>
  <c r="AF959" i="1"/>
  <c r="AG959" i="1"/>
  <c r="CU959" i="1" s="1"/>
  <c r="AH959" i="1"/>
  <c r="CV959" i="1" s="1"/>
  <c r="AI959" i="1"/>
  <c r="CW959" i="1" s="1"/>
  <c r="AJ959" i="1"/>
  <c r="CX959" i="1" s="1"/>
  <c r="CQ959" i="1"/>
  <c r="CT959" i="1"/>
  <c r="FR959" i="1"/>
  <c r="GL959" i="1"/>
  <c r="GN959" i="1"/>
  <c r="GP959" i="1"/>
  <c r="GV959" i="1"/>
  <c r="HC959" i="1" s="1"/>
  <c r="AC960" i="1"/>
  <c r="AD960" i="1"/>
  <c r="CR960" i="1" s="1"/>
  <c r="Q960" i="1" s="1"/>
  <c r="AE960" i="1"/>
  <c r="AF960" i="1"/>
  <c r="CT960" i="1" s="1"/>
  <c r="S960" i="1" s="1"/>
  <c r="AG960" i="1"/>
  <c r="CU960" i="1" s="1"/>
  <c r="AH960" i="1"/>
  <c r="CV960" i="1" s="1"/>
  <c r="AI960" i="1"/>
  <c r="CW960" i="1" s="1"/>
  <c r="AJ960" i="1"/>
  <c r="CS960" i="1"/>
  <c r="R960" i="1" s="1"/>
  <c r="CX960" i="1"/>
  <c r="FR960" i="1"/>
  <c r="GL960" i="1"/>
  <c r="GN960" i="1"/>
  <c r="GP960" i="1"/>
  <c r="GV960" i="1"/>
  <c r="HC960" i="1" s="1"/>
  <c r="I961" i="1"/>
  <c r="U961" i="1"/>
  <c r="AB961" i="1"/>
  <c r="AC961" i="1"/>
  <c r="CQ961" i="1" s="1"/>
  <c r="P961" i="1" s="1"/>
  <c r="AE961" i="1"/>
  <c r="AD961" i="1" s="1"/>
  <c r="CR961" i="1" s="1"/>
  <c r="Q961" i="1" s="1"/>
  <c r="AF961" i="1"/>
  <c r="CT961" i="1" s="1"/>
  <c r="S961" i="1" s="1"/>
  <c r="AG961" i="1"/>
  <c r="CU961" i="1" s="1"/>
  <c r="T961" i="1" s="1"/>
  <c r="AH961" i="1"/>
  <c r="AI961" i="1"/>
  <c r="AJ961" i="1"/>
  <c r="CX961" i="1" s="1"/>
  <c r="W961" i="1" s="1"/>
  <c r="CV961" i="1"/>
  <c r="CW961" i="1"/>
  <c r="V961" i="1" s="1"/>
  <c r="FR961" i="1"/>
  <c r="GL961" i="1"/>
  <c r="GN961" i="1"/>
  <c r="GP961" i="1"/>
  <c r="GV961" i="1"/>
  <c r="GX961" i="1"/>
  <c r="HC961" i="1"/>
  <c r="AB962" i="1"/>
  <c r="AC962" i="1"/>
  <c r="AD962" i="1"/>
  <c r="CR962" i="1" s="1"/>
  <c r="AE962" i="1"/>
  <c r="CS962" i="1" s="1"/>
  <c r="AF962" i="1"/>
  <c r="CT962" i="1" s="1"/>
  <c r="AG962" i="1"/>
  <c r="AH962" i="1"/>
  <c r="AI962" i="1"/>
  <c r="CW962" i="1" s="1"/>
  <c r="AJ962" i="1"/>
  <c r="CX962" i="1" s="1"/>
  <c r="CQ962" i="1"/>
  <c r="CU962" i="1"/>
  <c r="CV962" i="1"/>
  <c r="FR962" i="1"/>
  <c r="GL962" i="1"/>
  <c r="GN962" i="1"/>
  <c r="GP962" i="1"/>
  <c r="GV962" i="1"/>
  <c r="HC962" i="1" s="1"/>
  <c r="C963" i="1"/>
  <c r="D963" i="1"/>
  <c r="I963" i="1"/>
  <c r="K963" i="1"/>
  <c r="AC963" i="1"/>
  <c r="CQ963" i="1" s="1"/>
  <c r="P963" i="1" s="1"/>
  <c r="AE963" i="1"/>
  <c r="AF963" i="1"/>
  <c r="CT963" i="1" s="1"/>
  <c r="S963" i="1" s="1"/>
  <c r="AG963" i="1"/>
  <c r="AH963" i="1"/>
  <c r="CV963" i="1" s="1"/>
  <c r="U963" i="1" s="1"/>
  <c r="AI963" i="1"/>
  <c r="CW963" i="1" s="1"/>
  <c r="V963" i="1" s="1"/>
  <c r="AJ963" i="1"/>
  <c r="CX963" i="1" s="1"/>
  <c r="W963" i="1" s="1"/>
  <c r="CU963" i="1"/>
  <c r="T963" i="1" s="1"/>
  <c r="FR963" i="1"/>
  <c r="GL963" i="1"/>
  <c r="GN963" i="1"/>
  <c r="GP963" i="1"/>
  <c r="GV963" i="1"/>
  <c r="GX963" i="1"/>
  <c r="HC963" i="1"/>
  <c r="C964" i="1"/>
  <c r="D964" i="1"/>
  <c r="I964" i="1"/>
  <c r="K964" i="1"/>
  <c r="AB964" i="1"/>
  <c r="AC964" i="1"/>
  <c r="AD964" i="1"/>
  <c r="CR964" i="1" s="1"/>
  <c r="Q964" i="1" s="1"/>
  <c r="AE964" i="1"/>
  <c r="CS964" i="1" s="1"/>
  <c r="R964" i="1" s="1"/>
  <c r="AF964" i="1"/>
  <c r="CT964" i="1" s="1"/>
  <c r="S964" i="1" s="1"/>
  <c r="AG964" i="1"/>
  <c r="CU964" i="1" s="1"/>
  <c r="T964" i="1" s="1"/>
  <c r="AH964" i="1"/>
  <c r="AI964" i="1"/>
  <c r="CW964" i="1" s="1"/>
  <c r="V964" i="1" s="1"/>
  <c r="AJ964" i="1"/>
  <c r="CX964" i="1" s="1"/>
  <c r="W964" i="1" s="1"/>
  <c r="CQ964" i="1"/>
  <c r="P964" i="1" s="1"/>
  <c r="CV964" i="1"/>
  <c r="U964" i="1" s="1"/>
  <c r="FR964" i="1"/>
  <c r="GL964" i="1"/>
  <c r="GN964" i="1"/>
  <c r="GP964" i="1"/>
  <c r="GV964" i="1"/>
  <c r="HC964" i="1" s="1"/>
  <c r="GX964" i="1" s="1"/>
  <c r="AC965" i="1"/>
  <c r="AB965" i="1" s="1"/>
  <c r="AD965" i="1"/>
  <c r="CR965" i="1" s="1"/>
  <c r="AE965" i="1"/>
  <c r="CS965" i="1" s="1"/>
  <c r="AF965" i="1"/>
  <c r="CT965" i="1" s="1"/>
  <c r="AG965" i="1"/>
  <c r="AH965" i="1"/>
  <c r="CV965" i="1" s="1"/>
  <c r="AI965" i="1"/>
  <c r="CW965" i="1" s="1"/>
  <c r="AJ965" i="1"/>
  <c r="CU965" i="1"/>
  <c r="CX965" i="1"/>
  <c r="FR965" i="1"/>
  <c r="GL965" i="1"/>
  <c r="GN965" i="1"/>
  <c r="GP965" i="1"/>
  <c r="GV965" i="1"/>
  <c r="HC965" i="1" s="1"/>
  <c r="AB966" i="1"/>
  <c r="AC966" i="1"/>
  <c r="CQ966" i="1" s="1"/>
  <c r="AD966" i="1"/>
  <c r="CR966" i="1" s="1"/>
  <c r="AE966" i="1"/>
  <c r="CS966" i="1" s="1"/>
  <c r="AF966" i="1"/>
  <c r="AG966" i="1"/>
  <c r="CU966" i="1" s="1"/>
  <c r="AH966" i="1"/>
  <c r="CV966" i="1" s="1"/>
  <c r="AI966" i="1"/>
  <c r="AJ966" i="1"/>
  <c r="CX966" i="1" s="1"/>
  <c r="CT966" i="1"/>
  <c r="CW966" i="1"/>
  <c r="FR966" i="1"/>
  <c r="GL966" i="1"/>
  <c r="GN966" i="1"/>
  <c r="GP966" i="1"/>
  <c r="GV966" i="1"/>
  <c r="HC966" i="1" s="1"/>
  <c r="I967" i="1"/>
  <c r="V967" i="1"/>
  <c r="AC967" i="1"/>
  <c r="CQ967" i="1" s="1"/>
  <c r="P967" i="1" s="1"/>
  <c r="AD967" i="1"/>
  <c r="CR967" i="1" s="1"/>
  <c r="Q967" i="1" s="1"/>
  <c r="AE967" i="1"/>
  <c r="AF967" i="1"/>
  <c r="AG967" i="1"/>
  <c r="CU967" i="1" s="1"/>
  <c r="T967" i="1" s="1"/>
  <c r="AH967" i="1"/>
  <c r="AI967" i="1"/>
  <c r="CW967" i="1" s="1"/>
  <c r="AJ967" i="1"/>
  <c r="CX967" i="1" s="1"/>
  <c r="W967" i="1" s="1"/>
  <c r="CS967" i="1"/>
  <c r="R967" i="1" s="1"/>
  <c r="CV967" i="1"/>
  <c r="U967" i="1" s="1"/>
  <c r="FR967" i="1"/>
  <c r="GL967" i="1"/>
  <c r="GN967" i="1"/>
  <c r="GP967" i="1"/>
  <c r="GV967" i="1"/>
  <c r="HC967" i="1"/>
  <c r="GX967" i="1" s="1"/>
  <c r="I968" i="1"/>
  <c r="V968" i="1"/>
  <c r="AC968" i="1"/>
  <c r="CQ968" i="1" s="1"/>
  <c r="P968" i="1" s="1"/>
  <c r="AE968" i="1"/>
  <c r="AF968" i="1"/>
  <c r="CT968" i="1" s="1"/>
  <c r="S968" i="1" s="1"/>
  <c r="AG968" i="1"/>
  <c r="AH968" i="1"/>
  <c r="CV968" i="1" s="1"/>
  <c r="U968" i="1" s="1"/>
  <c r="AI968" i="1"/>
  <c r="AJ968" i="1"/>
  <c r="CX968" i="1" s="1"/>
  <c r="W968" i="1" s="1"/>
  <c r="CU968" i="1"/>
  <c r="T968" i="1" s="1"/>
  <c r="CW968" i="1"/>
  <c r="FR968" i="1"/>
  <c r="GL968" i="1"/>
  <c r="GN968" i="1"/>
  <c r="GP968" i="1"/>
  <c r="GV968" i="1"/>
  <c r="GX968" i="1"/>
  <c r="HC968" i="1"/>
  <c r="V969" i="1"/>
  <c r="AC969" i="1"/>
  <c r="CQ969" i="1" s="1"/>
  <c r="P969" i="1" s="1"/>
  <c r="AE969" i="1"/>
  <c r="AF969" i="1"/>
  <c r="CT969" i="1" s="1"/>
  <c r="S969" i="1" s="1"/>
  <c r="AG969" i="1"/>
  <c r="AH969" i="1"/>
  <c r="CV969" i="1" s="1"/>
  <c r="U969" i="1" s="1"/>
  <c r="AI969" i="1"/>
  <c r="AJ969" i="1"/>
  <c r="CX969" i="1" s="1"/>
  <c r="W969" i="1" s="1"/>
  <c r="CU969" i="1"/>
  <c r="T969" i="1" s="1"/>
  <c r="CW969" i="1"/>
  <c r="FR969" i="1"/>
  <c r="GL969" i="1"/>
  <c r="GN969" i="1"/>
  <c r="GP969" i="1"/>
  <c r="GV969" i="1"/>
  <c r="GX969" i="1"/>
  <c r="HC969" i="1"/>
  <c r="V970" i="1"/>
  <c r="AC970" i="1"/>
  <c r="CQ970" i="1" s="1"/>
  <c r="P970" i="1" s="1"/>
  <c r="AE970" i="1"/>
  <c r="AF970" i="1"/>
  <c r="CT970" i="1" s="1"/>
  <c r="S970" i="1" s="1"/>
  <c r="AG970" i="1"/>
  <c r="AH970" i="1"/>
  <c r="CV970" i="1" s="1"/>
  <c r="U970" i="1" s="1"/>
  <c r="AI970" i="1"/>
  <c r="AJ970" i="1"/>
  <c r="CX970" i="1" s="1"/>
  <c r="W970" i="1" s="1"/>
  <c r="CU970" i="1"/>
  <c r="T970" i="1" s="1"/>
  <c r="CW970" i="1"/>
  <c r="FR970" i="1"/>
  <c r="GL970" i="1"/>
  <c r="GN970" i="1"/>
  <c r="GP970" i="1"/>
  <c r="GV970" i="1"/>
  <c r="GX970" i="1"/>
  <c r="HC970" i="1"/>
  <c r="C971" i="1"/>
  <c r="D971" i="1"/>
  <c r="I971" i="1"/>
  <c r="K971" i="1"/>
  <c r="Q971" i="1"/>
  <c r="R971" i="1"/>
  <c r="AB971" i="1"/>
  <c r="AC971" i="1"/>
  <c r="AD971" i="1"/>
  <c r="CR971" i="1" s="1"/>
  <c r="AE971" i="1"/>
  <c r="AF971" i="1"/>
  <c r="CT971" i="1" s="1"/>
  <c r="S971" i="1" s="1"/>
  <c r="AG971" i="1"/>
  <c r="CU971" i="1" s="1"/>
  <c r="T971" i="1" s="1"/>
  <c r="AH971" i="1"/>
  <c r="AI971" i="1"/>
  <c r="CW971" i="1" s="1"/>
  <c r="V971" i="1" s="1"/>
  <c r="AJ971" i="1"/>
  <c r="CX971" i="1" s="1"/>
  <c r="W971" i="1" s="1"/>
  <c r="CQ971" i="1"/>
  <c r="P971" i="1" s="1"/>
  <c r="CS971" i="1"/>
  <c r="CV971" i="1"/>
  <c r="U971" i="1" s="1"/>
  <c r="FR971" i="1"/>
  <c r="GL971" i="1"/>
  <c r="GN971" i="1"/>
  <c r="GO971" i="1"/>
  <c r="GV971" i="1"/>
  <c r="HC971" i="1" s="1"/>
  <c r="GX971" i="1" s="1"/>
  <c r="C972" i="1"/>
  <c r="D972" i="1"/>
  <c r="I972" i="1"/>
  <c r="K972" i="1"/>
  <c r="AC972" i="1"/>
  <c r="CQ972" i="1" s="1"/>
  <c r="AE972" i="1"/>
  <c r="AF972" i="1"/>
  <c r="CT972" i="1" s="1"/>
  <c r="AG972" i="1"/>
  <c r="AH972" i="1"/>
  <c r="CV972" i="1" s="1"/>
  <c r="AI972" i="1"/>
  <c r="AJ972" i="1"/>
  <c r="CX972" i="1" s="1"/>
  <c r="CU972" i="1"/>
  <c r="CW972" i="1"/>
  <c r="FR972" i="1"/>
  <c r="GL972" i="1"/>
  <c r="GN972" i="1"/>
  <c r="GO972" i="1"/>
  <c r="GV972" i="1"/>
  <c r="HC972" i="1"/>
  <c r="B974" i="1"/>
  <c r="B897" i="1" s="1"/>
  <c r="C974" i="1"/>
  <c r="C897" i="1" s="1"/>
  <c r="D974" i="1"/>
  <c r="D897" i="1" s="1"/>
  <c r="F974" i="1"/>
  <c r="F897" i="1" s="1"/>
  <c r="G974" i="1"/>
  <c r="G897" i="1" s="1"/>
  <c r="BX974" i="1"/>
  <c r="BX897" i="1" s="1"/>
  <c r="CK974" i="1"/>
  <c r="CK897" i="1" s="1"/>
  <c r="CL974" i="1"/>
  <c r="CL897" i="1" s="1"/>
  <c r="CM974" i="1"/>
  <c r="CM897" i="1" s="1"/>
  <c r="FP974" i="1"/>
  <c r="FP897" i="1" s="1"/>
  <c r="GC974" i="1"/>
  <c r="GC897" i="1" s="1"/>
  <c r="GD974" i="1"/>
  <c r="GD897" i="1" s="1"/>
  <c r="GE974" i="1"/>
  <c r="GE897" i="1" s="1"/>
  <c r="D1004" i="1"/>
  <c r="E1006" i="1"/>
  <c r="Z1006" i="1"/>
  <c r="AA1006" i="1"/>
  <c r="AM1006" i="1"/>
  <c r="AN1006" i="1"/>
  <c r="BE1006" i="1"/>
  <c r="BF1006" i="1"/>
  <c r="BG1006" i="1"/>
  <c r="BH1006" i="1"/>
  <c r="BI1006" i="1"/>
  <c r="BJ1006" i="1"/>
  <c r="BK1006" i="1"/>
  <c r="BL1006" i="1"/>
  <c r="BM1006" i="1"/>
  <c r="BN1006" i="1"/>
  <c r="BO1006" i="1"/>
  <c r="BP1006" i="1"/>
  <c r="BQ1006" i="1"/>
  <c r="BR1006" i="1"/>
  <c r="BS1006" i="1"/>
  <c r="BT1006" i="1"/>
  <c r="BU1006" i="1"/>
  <c r="BV1006" i="1"/>
  <c r="BW1006" i="1"/>
  <c r="CN1006" i="1"/>
  <c r="CO1006" i="1"/>
  <c r="CP1006" i="1"/>
  <c r="CQ1006" i="1"/>
  <c r="CR1006" i="1"/>
  <c r="CS1006" i="1"/>
  <c r="CT1006" i="1"/>
  <c r="CU1006" i="1"/>
  <c r="CV1006" i="1"/>
  <c r="CW1006" i="1"/>
  <c r="CX1006" i="1"/>
  <c r="CY1006" i="1"/>
  <c r="CZ1006" i="1"/>
  <c r="DA1006" i="1"/>
  <c r="DB1006" i="1"/>
  <c r="DC1006" i="1"/>
  <c r="DD1006" i="1"/>
  <c r="DE1006" i="1"/>
  <c r="DF1006" i="1"/>
  <c r="DR1006" i="1"/>
  <c r="DS1006" i="1"/>
  <c r="EE1006" i="1"/>
  <c r="EF1006" i="1"/>
  <c r="EW1006" i="1"/>
  <c r="EX1006" i="1"/>
  <c r="EY1006" i="1"/>
  <c r="EZ1006" i="1"/>
  <c r="FA1006" i="1"/>
  <c r="FB1006" i="1"/>
  <c r="FC1006" i="1"/>
  <c r="FD1006" i="1"/>
  <c r="FE1006" i="1"/>
  <c r="FF1006" i="1"/>
  <c r="FG1006" i="1"/>
  <c r="FH1006" i="1"/>
  <c r="FI1006" i="1"/>
  <c r="FJ1006" i="1"/>
  <c r="FK1006" i="1"/>
  <c r="FL1006" i="1"/>
  <c r="FM1006" i="1"/>
  <c r="FN1006" i="1"/>
  <c r="FO1006" i="1"/>
  <c r="GF1006" i="1"/>
  <c r="GG1006" i="1"/>
  <c r="GH1006" i="1"/>
  <c r="GI1006" i="1"/>
  <c r="GJ1006" i="1"/>
  <c r="GK1006" i="1"/>
  <c r="GL1006" i="1"/>
  <c r="GM1006" i="1"/>
  <c r="GN1006" i="1"/>
  <c r="GO1006" i="1"/>
  <c r="GP1006" i="1"/>
  <c r="GQ1006" i="1"/>
  <c r="GR1006" i="1"/>
  <c r="GS1006" i="1"/>
  <c r="GT1006" i="1"/>
  <c r="GU1006" i="1"/>
  <c r="GV1006" i="1"/>
  <c r="GW1006" i="1"/>
  <c r="GX1006" i="1"/>
  <c r="C1008" i="1"/>
  <c r="D1008" i="1"/>
  <c r="I1008" i="1"/>
  <c r="K1008" i="1"/>
  <c r="T1008" i="1"/>
  <c r="AC1008" i="1"/>
  <c r="AD1008" i="1"/>
  <c r="CR1008" i="1" s="1"/>
  <c r="Q1008" i="1" s="1"/>
  <c r="AE1008" i="1"/>
  <c r="AF1008" i="1"/>
  <c r="CT1008" i="1" s="1"/>
  <c r="S1008" i="1" s="1"/>
  <c r="AG1008" i="1"/>
  <c r="AH1008" i="1"/>
  <c r="CV1008" i="1" s="1"/>
  <c r="U1008" i="1" s="1"/>
  <c r="AI1008" i="1"/>
  <c r="CW1008" i="1" s="1"/>
  <c r="V1008" i="1" s="1"/>
  <c r="AJ1008" i="1"/>
  <c r="CS1008" i="1"/>
  <c r="R1008" i="1" s="1"/>
  <c r="CU1008" i="1"/>
  <c r="CX1008" i="1"/>
  <c r="W1008" i="1" s="1"/>
  <c r="FR1008" i="1"/>
  <c r="GL1008" i="1"/>
  <c r="GO1008" i="1"/>
  <c r="GP1008" i="1"/>
  <c r="GV1008" i="1"/>
  <c r="HC1008" i="1"/>
  <c r="GX1008" i="1" s="1"/>
  <c r="C1009" i="1"/>
  <c r="D1009" i="1"/>
  <c r="I1009" i="1"/>
  <c r="K1009" i="1"/>
  <c r="P1009" i="1"/>
  <c r="W1009" i="1"/>
  <c r="AB1009" i="1"/>
  <c r="AC1009" i="1"/>
  <c r="AD1009" i="1"/>
  <c r="CR1009" i="1" s="1"/>
  <c r="Q1009" i="1" s="1"/>
  <c r="AE1009" i="1"/>
  <c r="CS1009" i="1" s="1"/>
  <c r="R1009" i="1" s="1"/>
  <c r="AF1009" i="1"/>
  <c r="AG1009" i="1"/>
  <c r="CU1009" i="1" s="1"/>
  <c r="T1009" i="1" s="1"/>
  <c r="AH1009" i="1"/>
  <c r="CV1009" i="1" s="1"/>
  <c r="U1009" i="1" s="1"/>
  <c r="AI1009" i="1"/>
  <c r="AJ1009" i="1"/>
  <c r="CX1009" i="1" s="1"/>
  <c r="CQ1009" i="1"/>
  <c r="CT1009" i="1"/>
  <c r="S1009" i="1" s="1"/>
  <c r="CW1009" i="1"/>
  <c r="V1009" i="1" s="1"/>
  <c r="FR1009" i="1"/>
  <c r="GL1009" i="1"/>
  <c r="GO1009" i="1"/>
  <c r="GP1009" i="1"/>
  <c r="GV1009" i="1"/>
  <c r="HC1009" i="1" s="1"/>
  <c r="GX1009" i="1" s="1"/>
  <c r="I1010" i="1"/>
  <c r="W1010" i="1" s="1"/>
  <c r="AC1010" i="1"/>
  <c r="CQ1010" i="1" s="1"/>
  <c r="P1010" i="1" s="1"/>
  <c r="AD1010" i="1"/>
  <c r="CR1010" i="1" s="1"/>
  <c r="AE1010" i="1"/>
  <c r="AF1010" i="1"/>
  <c r="CT1010" i="1" s="1"/>
  <c r="AG1010" i="1"/>
  <c r="CU1010" i="1" s="1"/>
  <c r="T1010" i="1" s="1"/>
  <c r="AH1010" i="1"/>
  <c r="AI1010" i="1"/>
  <c r="CW1010" i="1" s="1"/>
  <c r="V1010" i="1" s="1"/>
  <c r="AJ1010" i="1"/>
  <c r="CS1010" i="1"/>
  <c r="R1010" i="1" s="1"/>
  <c r="CV1010" i="1"/>
  <c r="CX1010" i="1"/>
  <c r="FR1010" i="1"/>
  <c r="GL1010" i="1"/>
  <c r="GO1010" i="1"/>
  <c r="GP1010" i="1"/>
  <c r="GV1010" i="1"/>
  <c r="HC1010" i="1"/>
  <c r="GX1010" i="1" s="1"/>
  <c r="I1011" i="1"/>
  <c r="V1011" i="1"/>
  <c r="AC1011" i="1"/>
  <c r="CQ1011" i="1" s="1"/>
  <c r="P1011" i="1" s="1"/>
  <c r="AE1011" i="1"/>
  <c r="AF1011" i="1"/>
  <c r="CT1011" i="1" s="1"/>
  <c r="S1011" i="1" s="1"/>
  <c r="AG1011" i="1"/>
  <c r="AH1011" i="1"/>
  <c r="CV1011" i="1" s="1"/>
  <c r="U1011" i="1" s="1"/>
  <c r="AI1011" i="1"/>
  <c r="AJ1011" i="1"/>
  <c r="CX1011" i="1" s="1"/>
  <c r="W1011" i="1" s="1"/>
  <c r="CU1011" i="1"/>
  <c r="T1011" i="1" s="1"/>
  <c r="CW1011" i="1"/>
  <c r="FR1011" i="1"/>
  <c r="GL1011" i="1"/>
  <c r="GO1011" i="1"/>
  <c r="GP1011" i="1"/>
  <c r="GV1011" i="1"/>
  <c r="GX1011" i="1"/>
  <c r="HC1011" i="1"/>
  <c r="C1012" i="1"/>
  <c r="D1012" i="1"/>
  <c r="I1012" i="1"/>
  <c r="K1012" i="1"/>
  <c r="R1012" i="1"/>
  <c r="AC1012" i="1"/>
  <c r="AD1012" i="1"/>
  <c r="AB1012" i="1" s="1"/>
  <c r="AE1012" i="1"/>
  <c r="AF1012" i="1"/>
  <c r="CT1012" i="1" s="1"/>
  <c r="S1012" i="1" s="1"/>
  <c r="AG1012" i="1"/>
  <c r="CU1012" i="1" s="1"/>
  <c r="T1012" i="1" s="1"/>
  <c r="AH1012" i="1"/>
  <c r="AI1012" i="1"/>
  <c r="CW1012" i="1" s="1"/>
  <c r="V1012" i="1" s="1"/>
  <c r="AJ1012" i="1"/>
  <c r="CX1012" i="1" s="1"/>
  <c r="W1012" i="1" s="1"/>
  <c r="CQ1012" i="1"/>
  <c r="P1012" i="1" s="1"/>
  <c r="CS1012" i="1"/>
  <c r="CV1012" i="1"/>
  <c r="U1012" i="1" s="1"/>
  <c r="FR1012" i="1"/>
  <c r="GL1012" i="1"/>
  <c r="GO1012" i="1"/>
  <c r="GP1012" i="1"/>
  <c r="GV1012" i="1"/>
  <c r="HC1012" i="1" s="1"/>
  <c r="GX1012" i="1" s="1"/>
  <c r="C1013" i="1"/>
  <c r="D1013" i="1"/>
  <c r="I1013" i="1"/>
  <c r="U1013" i="1" s="1"/>
  <c r="K1013" i="1"/>
  <c r="AC1013" i="1"/>
  <c r="CQ1013" i="1" s="1"/>
  <c r="AE1013" i="1"/>
  <c r="AF1013" i="1"/>
  <c r="CT1013" i="1" s="1"/>
  <c r="AG1013" i="1"/>
  <c r="AH1013" i="1"/>
  <c r="CV1013" i="1" s="1"/>
  <c r="AI1013" i="1"/>
  <c r="AJ1013" i="1"/>
  <c r="CX1013" i="1" s="1"/>
  <c r="CU1013" i="1"/>
  <c r="CW1013" i="1"/>
  <c r="FR1013" i="1"/>
  <c r="GL1013" i="1"/>
  <c r="GO1013" i="1"/>
  <c r="GP1013" i="1"/>
  <c r="GV1013" i="1"/>
  <c r="HC1013" i="1"/>
  <c r="I1014" i="1"/>
  <c r="U1014" i="1"/>
  <c r="AC1014" i="1"/>
  <c r="AD1014" i="1"/>
  <c r="AE1014" i="1"/>
  <c r="CS1014" i="1" s="1"/>
  <c r="R1014" i="1" s="1"/>
  <c r="AF1014" i="1"/>
  <c r="AG1014" i="1"/>
  <c r="CU1014" i="1" s="1"/>
  <c r="T1014" i="1" s="1"/>
  <c r="AH1014" i="1"/>
  <c r="AI1014" i="1"/>
  <c r="CW1014" i="1" s="1"/>
  <c r="V1014" i="1" s="1"/>
  <c r="AJ1014" i="1"/>
  <c r="CX1014" i="1" s="1"/>
  <c r="W1014" i="1" s="1"/>
  <c r="CQ1014" i="1"/>
  <c r="P1014" i="1" s="1"/>
  <c r="CT1014" i="1"/>
  <c r="S1014" i="1" s="1"/>
  <c r="CY1014" i="1" s="1"/>
  <c r="X1014" i="1" s="1"/>
  <c r="CV1014" i="1"/>
  <c r="FR1014" i="1"/>
  <c r="GL1014" i="1"/>
  <c r="GO1014" i="1"/>
  <c r="GP1014" i="1"/>
  <c r="GV1014" i="1"/>
  <c r="HC1014" i="1" s="1"/>
  <c r="GX1014" i="1" s="1"/>
  <c r="AC1015" i="1"/>
  <c r="AD1015" i="1"/>
  <c r="CR1015" i="1" s="1"/>
  <c r="AE1015" i="1"/>
  <c r="AF1015" i="1"/>
  <c r="CT1015" i="1" s="1"/>
  <c r="AG1015" i="1"/>
  <c r="AH1015" i="1"/>
  <c r="CV1015" i="1" s="1"/>
  <c r="AI1015" i="1"/>
  <c r="CW1015" i="1" s="1"/>
  <c r="AJ1015" i="1"/>
  <c r="CS1015" i="1"/>
  <c r="CU1015" i="1"/>
  <c r="CX1015" i="1"/>
  <c r="FR1015" i="1"/>
  <c r="GL1015" i="1"/>
  <c r="GO1015" i="1"/>
  <c r="GP1015" i="1"/>
  <c r="GV1015" i="1"/>
  <c r="HC1015" i="1"/>
  <c r="C1016" i="1"/>
  <c r="D1016" i="1"/>
  <c r="I1016" i="1"/>
  <c r="K1016" i="1"/>
  <c r="O1016" i="1"/>
  <c r="P1016" i="1"/>
  <c r="CP1016" i="1" s="1"/>
  <c r="W1016" i="1"/>
  <c r="AB1016" i="1"/>
  <c r="AC1016" i="1"/>
  <c r="AD1016" i="1"/>
  <c r="CR1016" i="1" s="1"/>
  <c r="Q1016" i="1" s="1"/>
  <c r="AE1016" i="1"/>
  <c r="CS1016" i="1" s="1"/>
  <c r="R1016" i="1" s="1"/>
  <c r="AF1016" i="1"/>
  <c r="AG1016" i="1"/>
  <c r="CU1016" i="1" s="1"/>
  <c r="T1016" i="1" s="1"/>
  <c r="AH1016" i="1"/>
  <c r="CV1016" i="1" s="1"/>
  <c r="U1016" i="1" s="1"/>
  <c r="AI1016" i="1"/>
  <c r="AJ1016" i="1"/>
  <c r="CX1016" i="1" s="1"/>
  <c r="CQ1016" i="1"/>
  <c r="CT1016" i="1"/>
  <c r="S1016" i="1" s="1"/>
  <c r="CW1016" i="1"/>
  <c r="V1016" i="1" s="1"/>
  <c r="FR1016" i="1"/>
  <c r="GL1016" i="1"/>
  <c r="GO1016" i="1"/>
  <c r="GP1016" i="1"/>
  <c r="GV1016" i="1"/>
  <c r="HC1016" i="1" s="1"/>
  <c r="GX1016" i="1" s="1"/>
  <c r="C1017" i="1"/>
  <c r="D1017" i="1"/>
  <c r="I1017" i="1"/>
  <c r="K1017" i="1"/>
  <c r="S1017" i="1"/>
  <c r="T1017" i="1"/>
  <c r="AC1017" i="1"/>
  <c r="AD1017" i="1"/>
  <c r="CR1017" i="1" s="1"/>
  <c r="Q1017" i="1" s="1"/>
  <c r="AE1017" i="1"/>
  <c r="AF1017" i="1"/>
  <c r="CT1017" i="1" s="1"/>
  <c r="AG1017" i="1"/>
  <c r="AH1017" i="1"/>
  <c r="CV1017" i="1" s="1"/>
  <c r="U1017" i="1" s="1"/>
  <c r="AI1017" i="1"/>
  <c r="CW1017" i="1" s="1"/>
  <c r="V1017" i="1" s="1"/>
  <c r="AJ1017" i="1"/>
  <c r="CS1017" i="1"/>
  <c r="R1017" i="1" s="1"/>
  <c r="CU1017" i="1"/>
  <c r="CX1017" i="1"/>
  <c r="W1017" i="1" s="1"/>
  <c r="FR1017" i="1"/>
  <c r="GL1017" i="1"/>
  <c r="GO1017" i="1"/>
  <c r="GP1017" i="1"/>
  <c r="GV1017" i="1"/>
  <c r="HC1017" i="1"/>
  <c r="GX1017" i="1" s="1"/>
  <c r="I1018" i="1"/>
  <c r="S1018" i="1"/>
  <c r="AC1018" i="1"/>
  <c r="CQ1018" i="1" s="1"/>
  <c r="P1018" i="1" s="1"/>
  <c r="CP1018" i="1" s="1"/>
  <c r="O1018" i="1" s="1"/>
  <c r="AE1018" i="1"/>
  <c r="AD1018" i="1" s="1"/>
  <c r="CR1018" i="1" s="1"/>
  <c r="Q1018" i="1" s="1"/>
  <c r="AF1018" i="1"/>
  <c r="AG1018" i="1"/>
  <c r="CU1018" i="1" s="1"/>
  <c r="T1018" i="1" s="1"/>
  <c r="AH1018" i="1"/>
  <c r="CV1018" i="1" s="1"/>
  <c r="U1018" i="1" s="1"/>
  <c r="AI1018" i="1"/>
  <c r="AJ1018" i="1"/>
  <c r="CX1018" i="1" s="1"/>
  <c r="W1018" i="1" s="1"/>
  <c r="CT1018" i="1"/>
  <c r="CW1018" i="1"/>
  <c r="V1018" i="1" s="1"/>
  <c r="FR1018" i="1"/>
  <c r="GL1018" i="1"/>
  <c r="GO1018" i="1"/>
  <c r="GP1018" i="1"/>
  <c r="GV1018" i="1"/>
  <c r="HC1018" i="1" s="1"/>
  <c r="GX1018" i="1" s="1"/>
  <c r="I1019" i="1"/>
  <c r="R1019" i="1"/>
  <c r="AC1019" i="1"/>
  <c r="AD1019" i="1"/>
  <c r="AB1019" i="1" s="1"/>
  <c r="AE1019" i="1"/>
  <c r="AF1019" i="1"/>
  <c r="CT1019" i="1" s="1"/>
  <c r="S1019" i="1" s="1"/>
  <c r="AG1019" i="1"/>
  <c r="CU1019" i="1" s="1"/>
  <c r="T1019" i="1" s="1"/>
  <c r="AH1019" i="1"/>
  <c r="AI1019" i="1"/>
  <c r="CW1019" i="1" s="1"/>
  <c r="V1019" i="1" s="1"/>
  <c r="AJ1019" i="1"/>
  <c r="CX1019" i="1" s="1"/>
  <c r="W1019" i="1" s="1"/>
  <c r="CQ1019" i="1"/>
  <c r="P1019" i="1" s="1"/>
  <c r="CS1019" i="1"/>
  <c r="CV1019" i="1"/>
  <c r="U1019" i="1" s="1"/>
  <c r="FR1019" i="1"/>
  <c r="GL1019" i="1"/>
  <c r="GO1019" i="1"/>
  <c r="GP1019" i="1"/>
  <c r="GV1019" i="1"/>
  <c r="HC1019" i="1" s="1"/>
  <c r="GX1019" i="1" s="1"/>
  <c r="C1020" i="1"/>
  <c r="D1020" i="1"/>
  <c r="I1020" i="1"/>
  <c r="K1020" i="1"/>
  <c r="AC1020" i="1"/>
  <c r="CQ1020" i="1" s="1"/>
  <c r="P1020" i="1" s="1"/>
  <c r="AE1020" i="1"/>
  <c r="AF1020" i="1"/>
  <c r="CT1020" i="1" s="1"/>
  <c r="S1020" i="1" s="1"/>
  <c r="AG1020" i="1"/>
  <c r="AH1020" i="1"/>
  <c r="CV1020" i="1" s="1"/>
  <c r="U1020" i="1" s="1"/>
  <c r="AI1020" i="1"/>
  <c r="AJ1020" i="1"/>
  <c r="CX1020" i="1" s="1"/>
  <c r="W1020" i="1" s="1"/>
  <c r="CU1020" i="1"/>
  <c r="T1020" i="1" s="1"/>
  <c r="CW1020" i="1"/>
  <c r="FR1020" i="1"/>
  <c r="GL1020" i="1"/>
  <c r="GN1020" i="1"/>
  <c r="GP1020" i="1"/>
  <c r="GV1020" i="1"/>
  <c r="GX1020" i="1"/>
  <c r="HC1020" i="1"/>
  <c r="C1021" i="1"/>
  <c r="D1021" i="1"/>
  <c r="I1021" i="1"/>
  <c r="K1021" i="1"/>
  <c r="R1021" i="1"/>
  <c r="AC1021" i="1"/>
  <c r="AD1021" i="1"/>
  <c r="AB1021" i="1" s="1"/>
  <c r="AE1021" i="1"/>
  <c r="AF1021" i="1"/>
  <c r="CT1021" i="1" s="1"/>
  <c r="S1021" i="1" s="1"/>
  <c r="AG1021" i="1"/>
  <c r="CU1021" i="1" s="1"/>
  <c r="T1021" i="1" s="1"/>
  <c r="AH1021" i="1"/>
  <c r="AI1021" i="1"/>
  <c r="CW1021" i="1" s="1"/>
  <c r="V1021" i="1" s="1"/>
  <c r="AJ1021" i="1"/>
  <c r="CX1021" i="1" s="1"/>
  <c r="W1021" i="1" s="1"/>
  <c r="CQ1021" i="1"/>
  <c r="P1021" i="1" s="1"/>
  <c r="CS1021" i="1"/>
  <c r="CV1021" i="1"/>
  <c r="U1021" i="1" s="1"/>
  <c r="FR1021" i="1"/>
  <c r="GL1021" i="1"/>
  <c r="GN1021" i="1"/>
  <c r="GP1021" i="1"/>
  <c r="GV1021" i="1"/>
  <c r="HC1021" i="1" s="1"/>
  <c r="GX1021" i="1" s="1"/>
  <c r="AC1022" i="1"/>
  <c r="AE1022" i="1"/>
  <c r="CS1022" i="1" s="1"/>
  <c r="AF1022" i="1"/>
  <c r="CT1022" i="1" s="1"/>
  <c r="AG1022" i="1"/>
  <c r="AH1022" i="1"/>
  <c r="CV1022" i="1" s="1"/>
  <c r="AI1022" i="1"/>
  <c r="CW1022" i="1" s="1"/>
  <c r="AJ1022" i="1"/>
  <c r="CU1022" i="1"/>
  <c r="CX1022" i="1"/>
  <c r="FR1022" i="1"/>
  <c r="GL1022" i="1"/>
  <c r="GN1022" i="1"/>
  <c r="GP1022" i="1"/>
  <c r="GV1022" i="1"/>
  <c r="HC1022" i="1"/>
  <c r="I1023" i="1"/>
  <c r="V1023" i="1"/>
  <c r="AC1023" i="1"/>
  <c r="CQ1023" i="1" s="1"/>
  <c r="P1023" i="1" s="1"/>
  <c r="AD1023" i="1"/>
  <c r="CR1023" i="1" s="1"/>
  <c r="Q1023" i="1" s="1"/>
  <c r="AE1023" i="1"/>
  <c r="AF1023" i="1"/>
  <c r="CT1023" i="1" s="1"/>
  <c r="S1023" i="1" s="1"/>
  <c r="AG1023" i="1"/>
  <c r="CU1023" i="1" s="1"/>
  <c r="T1023" i="1" s="1"/>
  <c r="AH1023" i="1"/>
  <c r="AI1023" i="1"/>
  <c r="CW1023" i="1" s="1"/>
  <c r="AJ1023" i="1"/>
  <c r="CS1023" i="1"/>
  <c r="R1023" i="1" s="1"/>
  <c r="CV1023" i="1"/>
  <c r="U1023" i="1" s="1"/>
  <c r="CX1023" i="1"/>
  <c r="FR1023" i="1"/>
  <c r="GL1023" i="1"/>
  <c r="GN1023" i="1"/>
  <c r="GP1023" i="1"/>
  <c r="GV1023" i="1"/>
  <c r="HC1023" i="1"/>
  <c r="GX1023" i="1" s="1"/>
  <c r="V1024" i="1"/>
  <c r="AC1024" i="1"/>
  <c r="CQ1024" i="1" s="1"/>
  <c r="P1024" i="1" s="1"/>
  <c r="AE1024" i="1"/>
  <c r="AF1024" i="1"/>
  <c r="CT1024" i="1" s="1"/>
  <c r="S1024" i="1" s="1"/>
  <c r="AG1024" i="1"/>
  <c r="AH1024" i="1"/>
  <c r="CV1024" i="1" s="1"/>
  <c r="U1024" i="1" s="1"/>
  <c r="AI1024" i="1"/>
  <c r="AJ1024" i="1"/>
  <c r="CX1024" i="1" s="1"/>
  <c r="W1024" i="1" s="1"/>
  <c r="CU1024" i="1"/>
  <c r="T1024" i="1" s="1"/>
  <c r="CW1024" i="1"/>
  <c r="FR1024" i="1"/>
  <c r="GL1024" i="1"/>
  <c r="GO1024" i="1"/>
  <c r="GP1024" i="1"/>
  <c r="GV1024" i="1"/>
  <c r="GX1024" i="1"/>
  <c r="HC1024" i="1"/>
  <c r="V1025" i="1"/>
  <c r="AC1025" i="1"/>
  <c r="CQ1025" i="1" s="1"/>
  <c r="P1025" i="1" s="1"/>
  <c r="AE1025" i="1"/>
  <c r="AF1025" i="1"/>
  <c r="CT1025" i="1" s="1"/>
  <c r="S1025" i="1" s="1"/>
  <c r="AG1025" i="1"/>
  <c r="AH1025" i="1"/>
  <c r="CV1025" i="1" s="1"/>
  <c r="U1025" i="1" s="1"/>
  <c r="AI1025" i="1"/>
  <c r="AJ1025" i="1"/>
  <c r="CX1025" i="1" s="1"/>
  <c r="W1025" i="1" s="1"/>
  <c r="CU1025" i="1"/>
  <c r="T1025" i="1" s="1"/>
  <c r="CW1025" i="1"/>
  <c r="FR1025" i="1"/>
  <c r="GL1025" i="1"/>
  <c r="GO1025" i="1"/>
  <c r="GP1025" i="1"/>
  <c r="GV1025" i="1"/>
  <c r="GX1025" i="1"/>
  <c r="HC1025" i="1"/>
  <c r="C1026" i="1"/>
  <c r="D1026" i="1"/>
  <c r="I1026" i="1"/>
  <c r="K1026" i="1"/>
  <c r="R1026" i="1"/>
  <c r="Y1026" i="1"/>
  <c r="AC1026" i="1"/>
  <c r="AD1026" i="1"/>
  <c r="AB1026" i="1" s="1"/>
  <c r="AE1026" i="1"/>
  <c r="AF1026" i="1"/>
  <c r="CT1026" i="1" s="1"/>
  <c r="S1026" i="1" s="1"/>
  <c r="CZ1026" i="1" s="1"/>
  <c r="AG1026" i="1"/>
  <c r="CU1026" i="1" s="1"/>
  <c r="T1026" i="1" s="1"/>
  <c r="AH1026" i="1"/>
  <c r="AI1026" i="1"/>
  <c r="AJ1026" i="1"/>
  <c r="CX1026" i="1" s="1"/>
  <c r="W1026" i="1" s="1"/>
  <c r="CQ1026" i="1"/>
  <c r="P1026" i="1" s="1"/>
  <c r="CS1026" i="1"/>
  <c r="CV1026" i="1"/>
  <c r="U1026" i="1" s="1"/>
  <c r="CW1026" i="1"/>
  <c r="V1026" i="1" s="1"/>
  <c r="FR1026" i="1"/>
  <c r="GL1026" i="1"/>
  <c r="GN1026" i="1"/>
  <c r="GP1026" i="1"/>
  <c r="GV1026" i="1"/>
  <c r="HC1026" i="1" s="1"/>
  <c r="GX1026" i="1" s="1"/>
  <c r="C1027" i="1"/>
  <c r="D1027" i="1"/>
  <c r="I1027" i="1"/>
  <c r="K1027" i="1"/>
  <c r="P1027" i="1"/>
  <c r="V1027" i="1"/>
  <c r="AC1027" i="1"/>
  <c r="CQ1027" i="1" s="1"/>
  <c r="AE1027" i="1"/>
  <c r="AD1027" i="1" s="1"/>
  <c r="AB1027" i="1" s="1"/>
  <c r="AF1027" i="1"/>
  <c r="CT1027" i="1" s="1"/>
  <c r="S1027" i="1" s="1"/>
  <c r="CZ1027" i="1" s="1"/>
  <c r="Y1027" i="1" s="1"/>
  <c r="AG1027" i="1"/>
  <c r="AH1027" i="1"/>
  <c r="CV1027" i="1" s="1"/>
  <c r="U1027" i="1" s="1"/>
  <c r="AI1027" i="1"/>
  <c r="AJ1027" i="1"/>
  <c r="CX1027" i="1" s="1"/>
  <c r="W1027" i="1" s="1"/>
  <c r="CS1027" i="1"/>
  <c r="R1027" i="1" s="1"/>
  <c r="CU1027" i="1"/>
  <c r="T1027" i="1" s="1"/>
  <c r="CW1027" i="1"/>
  <c r="FR1027" i="1"/>
  <c r="GL1027" i="1"/>
  <c r="GN1027" i="1"/>
  <c r="GP1027" i="1"/>
  <c r="GV1027" i="1"/>
  <c r="GX1027" i="1"/>
  <c r="HC1027" i="1"/>
  <c r="I1028" i="1"/>
  <c r="T1028" i="1"/>
  <c r="U1028" i="1"/>
  <c r="AC1028" i="1"/>
  <c r="AD1028" i="1"/>
  <c r="AB1028" i="1" s="1"/>
  <c r="AE1028" i="1"/>
  <c r="CS1028" i="1" s="1"/>
  <c r="R1028" i="1" s="1"/>
  <c r="AF1028" i="1"/>
  <c r="AG1028" i="1"/>
  <c r="CU1028" i="1" s="1"/>
  <c r="AH1028" i="1"/>
  <c r="AI1028" i="1"/>
  <c r="CW1028" i="1" s="1"/>
  <c r="V1028" i="1" s="1"/>
  <c r="AJ1028" i="1"/>
  <c r="CX1028" i="1" s="1"/>
  <c r="W1028" i="1" s="1"/>
  <c r="CQ1028" i="1"/>
  <c r="P1028" i="1" s="1"/>
  <c r="CR1028" i="1"/>
  <c r="Q1028" i="1" s="1"/>
  <c r="CT1028" i="1"/>
  <c r="S1028" i="1" s="1"/>
  <c r="CV1028" i="1"/>
  <c r="CY1028" i="1"/>
  <c r="X1028" i="1" s="1"/>
  <c r="CZ1028" i="1"/>
  <c r="Y1028" i="1" s="1"/>
  <c r="FR1028" i="1"/>
  <c r="GL1028" i="1"/>
  <c r="GN1028" i="1"/>
  <c r="GP1028" i="1"/>
  <c r="GV1028" i="1"/>
  <c r="HC1028" i="1" s="1"/>
  <c r="GX1028" i="1"/>
  <c r="HG1028" i="1"/>
  <c r="AC1029" i="1"/>
  <c r="AE1029" i="1"/>
  <c r="AF1029" i="1"/>
  <c r="AG1029" i="1"/>
  <c r="CU1029" i="1" s="1"/>
  <c r="AH1029" i="1"/>
  <c r="CV1029" i="1" s="1"/>
  <c r="AI1029" i="1"/>
  <c r="AJ1029" i="1"/>
  <c r="CX1029" i="1" s="1"/>
  <c r="CT1029" i="1"/>
  <c r="CW1029" i="1"/>
  <c r="FR1029" i="1"/>
  <c r="GL1029" i="1"/>
  <c r="GN1029" i="1"/>
  <c r="GP1029" i="1"/>
  <c r="GV1029" i="1"/>
  <c r="HC1029" i="1" s="1"/>
  <c r="I1030" i="1"/>
  <c r="S1030" i="1"/>
  <c r="AC1030" i="1"/>
  <c r="AE1030" i="1"/>
  <c r="CS1030" i="1" s="1"/>
  <c r="R1030" i="1" s="1"/>
  <c r="AF1030" i="1"/>
  <c r="CT1030" i="1" s="1"/>
  <c r="AG1030" i="1"/>
  <c r="AH1030" i="1"/>
  <c r="CV1030" i="1" s="1"/>
  <c r="U1030" i="1" s="1"/>
  <c r="AI1030" i="1"/>
  <c r="CW1030" i="1" s="1"/>
  <c r="V1030" i="1" s="1"/>
  <c r="AJ1030" i="1"/>
  <c r="CU1030" i="1"/>
  <c r="T1030" i="1" s="1"/>
  <c r="CX1030" i="1"/>
  <c r="W1030" i="1" s="1"/>
  <c r="FR1030" i="1"/>
  <c r="GL1030" i="1"/>
  <c r="GN1030" i="1"/>
  <c r="GP1030" i="1"/>
  <c r="GV1030" i="1"/>
  <c r="GX1030" i="1"/>
  <c r="HC1030" i="1"/>
  <c r="I1031" i="1"/>
  <c r="Q1031" i="1"/>
  <c r="V1031" i="1"/>
  <c r="W1031" i="1"/>
  <c r="AC1031" i="1"/>
  <c r="CQ1031" i="1" s="1"/>
  <c r="P1031" i="1" s="1"/>
  <c r="AD1031" i="1"/>
  <c r="CR1031" i="1" s="1"/>
  <c r="AE1031" i="1"/>
  <c r="AF1031" i="1"/>
  <c r="CT1031" i="1" s="1"/>
  <c r="S1031" i="1" s="1"/>
  <c r="AG1031" i="1"/>
  <c r="CU1031" i="1" s="1"/>
  <c r="T1031" i="1" s="1"/>
  <c r="AH1031" i="1"/>
  <c r="AI1031" i="1"/>
  <c r="CW1031" i="1" s="1"/>
  <c r="AJ1031" i="1"/>
  <c r="CS1031" i="1"/>
  <c r="R1031" i="1" s="1"/>
  <c r="CV1031" i="1"/>
  <c r="U1031" i="1" s="1"/>
  <c r="CX1031" i="1"/>
  <c r="FR1031" i="1"/>
  <c r="GL1031" i="1"/>
  <c r="GN1031" i="1"/>
  <c r="GP1031" i="1"/>
  <c r="GV1031" i="1"/>
  <c r="HC1031" i="1"/>
  <c r="GX1031" i="1" s="1"/>
  <c r="HG1031" i="1"/>
  <c r="C1032" i="1"/>
  <c r="D1032" i="1"/>
  <c r="I1032" i="1"/>
  <c r="K1032" i="1"/>
  <c r="Q1032" i="1"/>
  <c r="R1032" i="1"/>
  <c r="Y1032" i="1"/>
  <c r="AB1032" i="1"/>
  <c r="AC1032" i="1"/>
  <c r="AD1032" i="1"/>
  <c r="CR1032" i="1" s="1"/>
  <c r="AE1032" i="1"/>
  <c r="AF1032" i="1"/>
  <c r="CT1032" i="1" s="1"/>
  <c r="S1032" i="1" s="1"/>
  <c r="CZ1032" i="1" s="1"/>
  <c r="AG1032" i="1"/>
  <c r="CU1032" i="1" s="1"/>
  <c r="T1032" i="1" s="1"/>
  <c r="AH1032" i="1"/>
  <c r="AI1032" i="1"/>
  <c r="CW1032" i="1" s="1"/>
  <c r="V1032" i="1" s="1"/>
  <c r="AJ1032" i="1"/>
  <c r="CX1032" i="1" s="1"/>
  <c r="W1032" i="1" s="1"/>
  <c r="CQ1032" i="1"/>
  <c r="P1032" i="1" s="1"/>
  <c r="CS1032" i="1"/>
  <c r="CV1032" i="1"/>
  <c r="U1032" i="1" s="1"/>
  <c r="FR1032" i="1"/>
  <c r="GL1032" i="1"/>
  <c r="GN1032" i="1"/>
  <c r="GP1032" i="1"/>
  <c r="GV1032" i="1"/>
  <c r="HC1032" i="1" s="1"/>
  <c r="GX1032" i="1" s="1"/>
  <c r="C1033" i="1"/>
  <c r="D1033" i="1"/>
  <c r="I1033" i="1"/>
  <c r="K1033" i="1"/>
  <c r="AC1033" i="1"/>
  <c r="CQ1033" i="1" s="1"/>
  <c r="P1033" i="1" s="1"/>
  <c r="AE1033" i="1"/>
  <c r="AD1033" i="1" s="1"/>
  <c r="AF1033" i="1"/>
  <c r="AG1033" i="1"/>
  <c r="AH1033" i="1"/>
  <c r="CV1033" i="1" s="1"/>
  <c r="U1033" i="1" s="1"/>
  <c r="AI1033" i="1"/>
  <c r="AJ1033" i="1"/>
  <c r="CR1033" i="1"/>
  <c r="Q1033" i="1" s="1"/>
  <c r="CS1033" i="1"/>
  <c r="R1033" i="1" s="1"/>
  <c r="CT1033" i="1"/>
  <c r="CU1033" i="1"/>
  <c r="CW1033" i="1"/>
  <c r="V1033" i="1" s="1"/>
  <c r="CX1033" i="1"/>
  <c r="FR1033" i="1"/>
  <c r="GL1033" i="1"/>
  <c r="GN1033" i="1"/>
  <c r="GP1033" i="1"/>
  <c r="GV1033" i="1"/>
  <c r="HC1033" i="1"/>
  <c r="I1034" i="1"/>
  <c r="U1034" i="1" s="1"/>
  <c r="T1034" i="1"/>
  <c r="AC1034" i="1"/>
  <c r="AE1034" i="1"/>
  <c r="AD1034" i="1" s="1"/>
  <c r="AF1034" i="1"/>
  <c r="AG1034" i="1"/>
  <c r="CU1034" i="1" s="1"/>
  <c r="AH1034" i="1"/>
  <c r="AI1034" i="1"/>
  <c r="CW1034" i="1" s="1"/>
  <c r="V1034" i="1" s="1"/>
  <c r="AJ1034" i="1"/>
  <c r="CX1034" i="1" s="1"/>
  <c r="W1034" i="1" s="1"/>
  <c r="CQ1034" i="1"/>
  <c r="CS1034" i="1"/>
  <c r="R1034" i="1" s="1"/>
  <c r="CT1034" i="1"/>
  <c r="CV1034" i="1"/>
  <c r="FR1034" i="1"/>
  <c r="GL1034" i="1"/>
  <c r="GN1034" i="1"/>
  <c r="GP1034" i="1"/>
  <c r="GV1034" i="1"/>
  <c r="GX1034" i="1"/>
  <c r="HC1034" i="1"/>
  <c r="AC1035" i="1"/>
  <c r="CQ1035" i="1" s="1"/>
  <c r="AD1035" i="1"/>
  <c r="CR1035" i="1" s="1"/>
  <c r="AE1035" i="1"/>
  <c r="CS1035" i="1" s="1"/>
  <c r="AF1035" i="1"/>
  <c r="AG1035" i="1"/>
  <c r="AH1035" i="1"/>
  <c r="CV1035" i="1" s="1"/>
  <c r="AI1035" i="1"/>
  <c r="AJ1035" i="1"/>
  <c r="CT1035" i="1"/>
  <c r="CU1035" i="1"/>
  <c r="CW1035" i="1"/>
  <c r="CX1035" i="1"/>
  <c r="FR1035" i="1"/>
  <c r="GL1035" i="1"/>
  <c r="GN1035" i="1"/>
  <c r="GP1035" i="1"/>
  <c r="GV1035" i="1"/>
  <c r="HC1035" i="1" s="1"/>
  <c r="I1036" i="1"/>
  <c r="AC1036" i="1"/>
  <c r="CQ1036" i="1" s="1"/>
  <c r="P1036" i="1" s="1"/>
  <c r="AE1036" i="1"/>
  <c r="AD1036" i="1" s="1"/>
  <c r="AF1036" i="1"/>
  <c r="CT1036" i="1" s="1"/>
  <c r="S1036" i="1" s="1"/>
  <c r="AG1036" i="1"/>
  <c r="AH1036" i="1"/>
  <c r="CV1036" i="1" s="1"/>
  <c r="U1036" i="1" s="1"/>
  <c r="AI1036" i="1"/>
  <c r="AJ1036" i="1"/>
  <c r="CR1036" i="1"/>
  <c r="Q1036" i="1" s="1"/>
  <c r="CS1036" i="1"/>
  <c r="R1036" i="1" s="1"/>
  <c r="CU1036" i="1"/>
  <c r="T1036" i="1" s="1"/>
  <c r="CW1036" i="1"/>
  <c r="V1036" i="1" s="1"/>
  <c r="CX1036" i="1"/>
  <c r="W1036" i="1" s="1"/>
  <c r="FR1036" i="1"/>
  <c r="GL1036" i="1"/>
  <c r="GN1036" i="1"/>
  <c r="GP1036" i="1"/>
  <c r="GV1036" i="1"/>
  <c r="GX1036" i="1"/>
  <c r="HC1036" i="1"/>
  <c r="AC1037" i="1"/>
  <c r="AE1037" i="1"/>
  <c r="CS1037" i="1" s="1"/>
  <c r="AF1037" i="1"/>
  <c r="AG1037" i="1"/>
  <c r="AH1037" i="1"/>
  <c r="AI1037" i="1"/>
  <c r="CW1037" i="1" s="1"/>
  <c r="AJ1037" i="1"/>
  <c r="CX1037" i="1" s="1"/>
  <c r="CQ1037" i="1"/>
  <c r="CT1037" i="1"/>
  <c r="CU1037" i="1"/>
  <c r="CV1037" i="1"/>
  <c r="FR1037" i="1"/>
  <c r="GL1037" i="1"/>
  <c r="GN1037" i="1"/>
  <c r="GP1037" i="1"/>
  <c r="GV1037" i="1"/>
  <c r="HC1037" i="1" s="1"/>
  <c r="I1038" i="1"/>
  <c r="AC1038" i="1"/>
  <c r="AB1038" i="1" s="1"/>
  <c r="AD1038" i="1"/>
  <c r="CR1038" i="1" s="1"/>
  <c r="Q1038" i="1" s="1"/>
  <c r="AE1038" i="1"/>
  <c r="CS1038" i="1" s="1"/>
  <c r="R1038" i="1" s="1"/>
  <c r="AF1038" i="1"/>
  <c r="AG1038" i="1"/>
  <c r="CU1038" i="1" s="1"/>
  <c r="T1038" i="1" s="1"/>
  <c r="AH1038" i="1"/>
  <c r="CV1038" i="1" s="1"/>
  <c r="U1038" i="1" s="1"/>
  <c r="AI1038" i="1"/>
  <c r="CW1038" i="1" s="1"/>
  <c r="V1038" i="1" s="1"/>
  <c r="AJ1038" i="1"/>
  <c r="CT1038" i="1"/>
  <c r="S1038" i="1" s="1"/>
  <c r="CX1038" i="1"/>
  <c r="W1038" i="1" s="1"/>
  <c r="FR1038" i="1"/>
  <c r="GL1038" i="1"/>
  <c r="GN1038" i="1"/>
  <c r="GP1038" i="1"/>
  <c r="GV1038" i="1"/>
  <c r="HC1038" i="1" s="1"/>
  <c r="GX1038" i="1" s="1"/>
  <c r="I1039" i="1"/>
  <c r="R1039" i="1"/>
  <c r="AB1039" i="1"/>
  <c r="AC1039" i="1"/>
  <c r="CQ1039" i="1" s="1"/>
  <c r="P1039" i="1" s="1"/>
  <c r="AD1039" i="1"/>
  <c r="CR1039" i="1" s="1"/>
  <c r="Q1039" i="1" s="1"/>
  <c r="AE1039" i="1"/>
  <c r="AF1039" i="1"/>
  <c r="CT1039" i="1" s="1"/>
  <c r="S1039" i="1" s="1"/>
  <c r="AG1039" i="1"/>
  <c r="CU1039" i="1" s="1"/>
  <c r="T1039" i="1" s="1"/>
  <c r="AH1039" i="1"/>
  <c r="CV1039" i="1" s="1"/>
  <c r="U1039" i="1" s="1"/>
  <c r="AI1039" i="1"/>
  <c r="AJ1039" i="1"/>
  <c r="CX1039" i="1" s="1"/>
  <c r="W1039" i="1" s="1"/>
  <c r="CS1039" i="1"/>
  <c r="CW1039" i="1"/>
  <c r="V1039" i="1" s="1"/>
  <c r="FR1039" i="1"/>
  <c r="GL1039" i="1"/>
  <c r="GN1039" i="1"/>
  <c r="GP1039" i="1"/>
  <c r="GV1039" i="1"/>
  <c r="HC1039" i="1"/>
  <c r="GX1039" i="1" s="1"/>
  <c r="C1040" i="1"/>
  <c r="D1040" i="1"/>
  <c r="I1040" i="1"/>
  <c r="K1040" i="1"/>
  <c r="V1040" i="1"/>
  <c r="AC1040" i="1"/>
  <c r="CQ1040" i="1" s="1"/>
  <c r="P1040" i="1" s="1"/>
  <c r="CP1040" i="1" s="1"/>
  <c r="O1040" i="1" s="1"/>
  <c r="AD1040" i="1"/>
  <c r="CR1040" i="1" s="1"/>
  <c r="Q1040" i="1" s="1"/>
  <c r="AE1040" i="1"/>
  <c r="AF1040" i="1"/>
  <c r="CT1040" i="1" s="1"/>
  <c r="S1040" i="1" s="1"/>
  <c r="AG1040" i="1"/>
  <c r="CU1040" i="1" s="1"/>
  <c r="T1040" i="1" s="1"/>
  <c r="AH1040" i="1"/>
  <c r="CV1040" i="1" s="1"/>
  <c r="U1040" i="1" s="1"/>
  <c r="AI1040" i="1"/>
  <c r="AJ1040" i="1"/>
  <c r="CX1040" i="1" s="1"/>
  <c r="W1040" i="1" s="1"/>
  <c r="CS1040" i="1"/>
  <c r="R1040" i="1" s="1"/>
  <c r="CW1040" i="1"/>
  <c r="FR1040" i="1"/>
  <c r="GL1040" i="1"/>
  <c r="GN1040" i="1"/>
  <c r="GP1040" i="1"/>
  <c r="GV1040" i="1"/>
  <c r="HC1040" i="1"/>
  <c r="GX1040" i="1" s="1"/>
  <c r="C1041" i="1"/>
  <c r="D1041" i="1"/>
  <c r="I1041" i="1"/>
  <c r="K1041" i="1"/>
  <c r="R1041" i="1"/>
  <c r="AB1041" i="1"/>
  <c r="AC1041" i="1"/>
  <c r="CQ1041" i="1" s="1"/>
  <c r="P1041" i="1" s="1"/>
  <c r="AD1041" i="1"/>
  <c r="CR1041" i="1" s="1"/>
  <c r="Q1041" i="1" s="1"/>
  <c r="AE1041" i="1"/>
  <c r="AF1041" i="1"/>
  <c r="CT1041" i="1" s="1"/>
  <c r="S1041" i="1" s="1"/>
  <c r="AG1041" i="1"/>
  <c r="CU1041" i="1" s="1"/>
  <c r="T1041" i="1" s="1"/>
  <c r="AH1041" i="1"/>
  <c r="CV1041" i="1" s="1"/>
  <c r="U1041" i="1" s="1"/>
  <c r="AI1041" i="1"/>
  <c r="AJ1041" i="1"/>
  <c r="CX1041" i="1" s="1"/>
  <c r="W1041" i="1" s="1"/>
  <c r="CS1041" i="1"/>
  <c r="CW1041" i="1"/>
  <c r="V1041" i="1" s="1"/>
  <c r="FR1041" i="1"/>
  <c r="GL1041" i="1"/>
  <c r="GN1041" i="1"/>
  <c r="GP1041" i="1"/>
  <c r="GV1041" i="1"/>
  <c r="HC1041" i="1"/>
  <c r="GX1041" i="1" s="1"/>
  <c r="I1042" i="1"/>
  <c r="AC1042" i="1"/>
  <c r="CQ1042" i="1" s="1"/>
  <c r="P1042" i="1" s="1"/>
  <c r="AE1042" i="1"/>
  <c r="AD1042" i="1" s="1"/>
  <c r="AF1042" i="1"/>
  <c r="CT1042" i="1" s="1"/>
  <c r="S1042" i="1" s="1"/>
  <c r="AG1042" i="1"/>
  <c r="CU1042" i="1" s="1"/>
  <c r="T1042" i="1" s="1"/>
  <c r="AH1042" i="1"/>
  <c r="AI1042" i="1"/>
  <c r="CW1042" i="1" s="1"/>
  <c r="V1042" i="1" s="1"/>
  <c r="AJ1042" i="1"/>
  <c r="CX1042" i="1" s="1"/>
  <c r="W1042" i="1" s="1"/>
  <c r="CV1042" i="1"/>
  <c r="U1042" i="1" s="1"/>
  <c r="FR1042" i="1"/>
  <c r="GL1042" i="1"/>
  <c r="GN1042" i="1"/>
  <c r="GP1042" i="1"/>
  <c r="GV1042" i="1"/>
  <c r="GX1042" i="1"/>
  <c r="HC1042" i="1"/>
  <c r="HG1042" i="1"/>
  <c r="I1043" i="1"/>
  <c r="W1043" i="1"/>
  <c r="AC1043" i="1"/>
  <c r="AB1043" i="1" s="1"/>
  <c r="AD1043" i="1"/>
  <c r="CR1043" i="1" s="1"/>
  <c r="Q1043" i="1" s="1"/>
  <c r="AE1043" i="1"/>
  <c r="CS1043" i="1" s="1"/>
  <c r="R1043" i="1" s="1"/>
  <c r="AF1043" i="1"/>
  <c r="AG1043" i="1"/>
  <c r="CU1043" i="1" s="1"/>
  <c r="T1043" i="1" s="1"/>
  <c r="AH1043" i="1"/>
  <c r="CV1043" i="1" s="1"/>
  <c r="U1043" i="1" s="1"/>
  <c r="AI1043" i="1"/>
  <c r="CW1043" i="1" s="1"/>
  <c r="V1043" i="1" s="1"/>
  <c r="AJ1043" i="1"/>
  <c r="CT1043" i="1"/>
  <c r="S1043" i="1" s="1"/>
  <c r="CX1043" i="1"/>
  <c r="FR1043" i="1"/>
  <c r="GL1043" i="1"/>
  <c r="GN1043" i="1"/>
  <c r="GP1043" i="1"/>
  <c r="GV1043" i="1"/>
  <c r="HC1043" i="1" s="1"/>
  <c r="GX1043" i="1" s="1"/>
  <c r="HG1043" i="1"/>
  <c r="I1044" i="1"/>
  <c r="U1044" i="1"/>
  <c r="AC1044" i="1"/>
  <c r="CQ1044" i="1" s="1"/>
  <c r="P1044" i="1" s="1"/>
  <c r="AE1044" i="1"/>
  <c r="CS1044" i="1" s="1"/>
  <c r="R1044" i="1" s="1"/>
  <c r="AF1044" i="1"/>
  <c r="CT1044" i="1" s="1"/>
  <c r="S1044" i="1" s="1"/>
  <c r="AG1044" i="1"/>
  <c r="CU1044" i="1" s="1"/>
  <c r="T1044" i="1" s="1"/>
  <c r="AH1044" i="1"/>
  <c r="AI1044" i="1"/>
  <c r="CW1044" i="1" s="1"/>
  <c r="V1044" i="1" s="1"/>
  <c r="AJ1044" i="1"/>
  <c r="CX1044" i="1" s="1"/>
  <c r="W1044" i="1" s="1"/>
  <c r="CV1044" i="1"/>
  <c r="FR1044" i="1"/>
  <c r="GL1044" i="1"/>
  <c r="GN1044" i="1"/>
  <c r="GP1044" i="1"/>
  <c r="GV1044" i="1"/>
  <c r="GX1044" i="1"/>
  <c r="HC1044" i="1"/>
  <c r="I1045" i="1"/>
  <c r="T1045" i="1"/>
  <c r="AC1045" i="1"/>
  <c r="AD1045" i="1"/>
  <c r="CR1045" i="1" s="1"/>
  <c r="Q1045" i="1" s="1"/>
  <c r="AE1045" i="1"/>
  <c r="CS1045" i="1" s="1"/>
  <c r="R1045" i="1" s="1"/>
  <c r="AF1045" i="1"/>
  <c r="CT1045" i="1" s="1"/>
  <c r="S1045" i="1" s="1"/>
  <c r="AG1045" i="1"/>
  <c r="AH1045" i="1"/>
  <c r="CV1045" i="1" s="1"/>
  <c r="U1045" i="1" s="1"/>
  <c r="AI1045" i="1"/>
  <c r="CW1045" i="1" s="1"/>
  <c r="V1045" i="1" s="1"/>
  <c r="AJ1045" i="1"/>
  <c r="CX1045" i="1" s="1"/>
  <c r="W1045" i="1" s="1"/>
  <c r="CQ1045" i="1"/>
  <c r="P1045" i="1" s="1"/>
  <c r="CU1045" i="1"/>
  <c r="FR1045" i="1"/>
  <c r="GL1045" i="1"/>
  <c r="GN1045" i="1"/>
  <c r="GP1045" i="1"/>
  <c r="GV1045" i="1"/>
  <c r="HC1045" i="1" s="1"/>
  <c r="GX1045" i="1" s="1"/>
  <c r="I1046" i="1"/>
  <c r="S1046" i="1"/>
  <c r="AC1046" i="1"/>
  <c r="CQ1046" i="1" s="1"/>
  <c r="P1046" i="1" s="1"/>
  <c r="AD1046" i="1"/>
  <c r="CR1046" i="1" s="1"/>
  <c r="Q1046" i="1" s="1"/>
  <c r="AE1046" i="1"/>
  <c r="CS1046" i="1" s="1"/>
  <c r="R1046" i="1" s="1"/>
  <c r="AF1046" i="1"/>
  <c r="AG1046" i="1"/>
  <c r="CU1046" i="1" s="1"/>
  <c r="T1046" i="1" s="1"/>
  <c r="AH1046" i="1"/>
  <c r="CV1046" i="1" s="1"/>
  <c r="U1046" i="1" s="1"/>
  <c r="AI1046" i="1"/>
  <c r="CW1046" i="1" s="1"/>
  <c r="V1046" i="1" s="1"/>
  <c r="AJ1046" i="1"/>
  <c r="CT1046" i="1"/>
  <c r="CX1046" i="1"/>
  <c r="W1046" i="1" s="1"/>
  <c r="FR1046" i="1"/>
  <c r="GL1046" i="1"/>
  <c r="GN1046" i="1"/>
  <c r="GP1046" i="1"/>
  <c r="GV1046" i="1"/>
  <c r="HC1046" i="1" s="1"/>
  <c r="GX1046" i="1" s="1"/>
  <c r="I1047" i="1"/>
  <c r="R1047" i="1"/>
  <c r="AB1047" i="1"/>
  <c r="AC1047" i="1"/>
  <c r="CQ1047" i="1" s="1"/>
  <c r="P1047" i="1" s="1"/>
  <c r="AD1047" i="1"/>
  <c r="CR1047" i="1" s="1"/>
  <c r="Q1047" i="1" s="1"/>
  <c r="AE1047" i="1"/>
  <c r="AF1047" i="1"/>
  <c r="CT1047" i="1" s="1"/>
  <c r="S1047" i="1" s="1"/>
  <c r="AG1047" i="1"/>
  <c r="CU1047" i="1" s="1"/>
  <c r="T1047" i="1" s="1"/>
  <c r="AH1047" i="1"/>
  <c r="CV1047" i="1" s="1"/>
  <c r="U1047" i="1" s="1"/>
  <c r="AI1047" i="1"/>
  <c r="AJ1047" i="1"/>
  <c r="CX1047" i="1" s="1"/>
  <c r="W1047" i="1" s="1"/>
  <c r="CS1047" i="1"/>
  <c r="CW1047" i="1"/>
  <c r="V1047" i="1" s="1"/>
  <c r="FR1047" i="1"/>
  <c r="GL1047" i="1"/>
  <c r="GN1047" i="1"/>
  <c r="GP1047" i="1"/>
  <c r="GV1047" i="1"/>
  <c r="HC1047" i="1"/>
  <c r="GX1047" i="1" s="1"/>
  <c r="C1048" i="1"/>
  <c r="D1048" i="1"/>
  <c r="I1048" i="1"/>
  <c r="K1048" i="1"/>
  <c r="V1048" i="1"/>
  <c r="AC1048" i="1"/>
  <c r="AD1048" i="1"/>
  <c r="CR1048" i="1" s="1"/>
  <c r="Q1048" i="1" s="1"/>
  <c r="AE1048" i="1"/>
  <c r="AF1048" i="1"/>
  <c r="CT1048" i="1" s="1"/>
  <c r="S1048" i="1" s="1"/>
  <c r="AG1048" i="1"/>
  <c r="CU1048" i="1" s="1"/>
  <c r="T1048" i="1" s="1"/>
  <c r="AH1048" i="1"/>
  <c r="CV1048" i="1" s="1"/>
  <c r="U1048" i="1" s="1"/>
  <c r="AI1048" i="1"/>
  <c r="AJ1048" i="1"/>
  <c r="CX1048" i="1" s="1"/>
  <c r="W1048" i="1" s="1"/>
  <c r="CQ1048" i="1"/>
  <c r="P1048" i="1" s="1"/>
  <c r="CS1048" i="1"/>
  <c r="R1048" i="1" s="1"/>
  <c r="CW1048" i="1"/>
  <c r="FR1048" i="1"/>
  <c r="GL1048" i="1"/>
  <c r="GN1048" i="1"/>
  <c r="GP1048" i="1"/>
  <c r="GV1048" i="1"/>
  <c r="HC1048" i="1"/>
  <c r="GX1048" i="1" s="1"/>
  <c r="C1049" i="1"/>
  <c r="D1049" i="1"/>
  <c r="I1049" i="1"/>
  <c r="K1049" i="1"/>
  <c r="P1049" i="1"/>
  <c r="R1049" i="1"/>
  <c r="AB1049" i="1"/>
  <c r="AC1049" i="1"/>
  <c r="AD1049" i="1"/>
  <c r="CR1049" i="1" s="1"/>
  <c r="Q1049" i="1" s="1"/>
  <c r="AE1049" i="1"/>
  <c r="AF1049" i="1"/>
  <c r="CT1049" i="1" s="1"/>
  <c r="S1049" i="1" s="1"/>
  <c r="AG1049" i="1"/>
  <c r="AH1049" i="1"/>
  <c r="CV1049" i="1" s="1"/>
  <c r="U1049" i="1" s="1"/>
  <c r="AI1049" i="1"/>
  <c r="AJ1049" i="1"/>
  <c r="CX1049" i="1" s="1"/>
  <c r="W1049" i="1" s="1"/>
  <c r="CQ1049" i="1"/>
  <c r="CS1049" i="1"/>
  <c r="CU1049" i="1"/>
  <c r="T1049" i="1" s="1"/>
  <c r="CW1049" i="1"/>
  <c r="V1049" i="1" s="1"/>
  <c r="FR1049" i="1"/>
  <c r="GL1049" i="1"/>
  <c r="GN1049" i="1"/>
  <c r="GP1049" i="1"/>
  <c r="GV1049" i="1"/>
  <c r="HC1049" i="1"/>
  <c r="GX1049" i="1" s="1"/>
  <c r="I1050" i="1"/>
  <c r="W1050" i="1"/>
  <c r="AC1050" i="1"/>
  <c r="AB1050" i="1" s="1"/>
  <c r="AE1050" i="1"/>
  <c r="AD1050" i="1" s="1"/>
  <c r="CR1050" i="1" s="1"/>
  <c r="Q1050" i="1" s="1"/>
  <c r="AF1050" i="1"/>
  <c r="AG1050" i="1"/>
  <c r="CU1050" i="1" s="1"/>
  <c r="T1050" i="1" s="1"/>
  <c r="AH1050" i="1"/>
  <c r="AI1050" i="1"/>
  <c r="CW1050" i="1" s="1"/>
  <c r="V1050" i="1" s="1"/>
  <c r="AJ1050" i="1"/>
  <c r="CT1050" i="1"/>
  <c r="S1050" i="1" s="1"/>
  <c r="CV1050" i="1"/>
  <c r="U1050" i="1" s="1"/>
  <c r="CX1050" i="1"/>
  <c r="FR1050" i="1"/>
  <c r="GL1050" i="1"/>
  <c r="GN1050" i="1"/>
  <c r="GP1050" i="1"/>
  <c r="GV1050" i="1"/>
  <c r="GX1050" i="1"/>
  <c r="HC1050" i="1"/>
  <c r="HG1050" i="1"/>
  <c r="I1051" i="1"/>
  <c r="U1051" i="1"/>
  <c r="W1051" i="1"/>
  <c r="AC1051" i="1"/>
  <c r="AB1051" i="1" s="1"/>
  <c r="AE1051" i="1"/>
  <c r="AD1051" i="1" s="1"/>
  <c r="CR1051" i="1" s="1"/>
  <c r="Q1051" i="1" s="1"/>
  <c r="AF1051" i="1"/>
  <c r="AG1051" i="1"/>
  <c r="CU1051" i="1" s="1"/>
  <c r="T1051" i="1" s="1"/>
  <c r="AH1051" i="1"/>
  <c r="AI1051" i="1"/>
  <c r="CW1051" i="1" s="1"/>
  <c r="V1051" i="1" s="1"/>
  <c r="AJ1051" i="1"/>
  <c r="CT1051" i="1"/>
  <c r="S1051" i="1" s="1"/>
  <c r="CV1051" i="1"/>
  <c r="CX1051" i="1"/>
  <c r="FR1051" i="1"/>
  <c r="GL1051" i="1"/>
  <c r="GN1051" i="1"/>
  <c r="GP1051" i="1"/>
  <c r="GV1051" i="1"/>
  <c r="HC1051" i="1" s="1"/>
  <c r="GX1051" i="1" s="1"/>
  <c r="HG1051" i="1"/>
  <c r="I1052" i="1"/>
  <c r="S1052" i="1"/>
  <c r="U1052" i="1"/>
  <c r="AC1052" i="1"/>
  <c r="HG1052" i="1" s="1"/>
  <c r="AE1052" i="1"/>
  <c r="CS1052" i="1" s="1"/>
  <c r="R1052" i="1" s="1"/>
  <c r="CZ1052" i="1" s="1"/>
  <c r="Y1052" i="1" s="1"/>
  <c r="AF1052" i="1"/>
  <c r="AG1052" i="1"/>
  <c r="CU1052" i="1" s="1"/>
  <c r="T1052" i="1" s="1"/>
  <c r="AH1052" i="1"/>
  <c r="AI1052" i="1"/>
  <c r="CW1052" i="1" s="1"/>
  <c r="V1052" i="1" s="1"/>
  <c r="AJ1052" i="1"/>
  <c r="CT1052" i="1"/>
  <c r="CV1052" i="1"/>
  <c r="CX1052" i="1"/>
  <c r="W1052" i="1" s="1"/>
  <c r="FR1052" i="1"/>
  <c r="GL1052" i="1"/>
  <c r="GN1052" i="1"/>
  <c r="GP1052" i="1"/>
  <c r="GV1052" i="1"/>
  <c r="GX1052" i="1"/>
  <c r="HC1052" i="1"/>
  <c r="I1053" i="1"/>
  <c r="S1053" i="1"/>
  <c r="AC1053" i="1"/>
  <c r="CQ1053" i="1" s="1"/>
  <c r="P1053" i="1" s="1"/>
  <c r="CP1053" i="1" s="1"/>
  <c r="O1053" i="1" s="1"/>
  <c r="AE1053" i="1"/>
  <c r="AD1053" i="1" s="1"/>
  <c r="CR1053" i="1" s="1"/>
  <c r="Q1053" i="1" s="1"/>
  <c r="AF1053" i="1"/>
  <c r="AG1053" i="1"/>
  <c r="CU1053" i="1" s="1"/>
  <c r="T1053" i="1" s="1"/>
  <c r="AH1053" i="1"/>
  <c r="AI1053" i="1"/>
  <c r="CW1053" i="1" s="1"/>
  <c r="V1053" i="1" s="1"/>
  <c r="AJ1053" i="1"/>
  <c r="CT1053" i="1"/>
  <c r="CV1053" i="1"/>
  <c r="U1053" i="1" s="1"/>
  <c r="CX1053" i="1"/>
  <c r="W1053" i="1" s="1"/>
  <c r="FR1053" i="1"/>
  <c r="GL1053" i="1"/>
  <c r="GN1053" i="1"/>
  <c r="GP1053" i="1"/>
  <c r="GV1053" i="1"/>
  <c r="HC1053" i="1" s="1"/>
  <c r="GX1053" i="1" s="1"/>
  <c r="C1054" i="1"/>
  <c r="D1054" i="1"/>
  <c r="P1054" i="1"/>
  <c r="V1054" i="1"/>
  <c r="AC1054" i="1"/>
  <c r="AD1054" i="1"/>
  <c r="AB1054" i="1" s="1"/>
  <c r="AE1054" i="1"/>
  <c r="AF1054" i="1"/>
  <c r="CT1054" i="1" s="1"/>
  <c r="S1054" i="1" s="1"/>
  <c r="AG1054" i="1"/>
  <c r="AH1054" i="1"/>
  <c r="CV1054" i="1" s="1"/>
  <c r="U1054" i="1" s="1"/>
  <c r="AI1054" i="1"/>
  <c r="AJ1054" i="1"/>
  <c r="CX1054" i="1" s="1"/>
  <c r="W1054" i="1" s="1"/>
  <c r="CQ1054" i="1"/>
  <c r="CS1054" i="1"/>
  <c r="R1054" i="1" s="1"/>
  <c r="CU1054" i="1"/>
  <c r="T1054" i="1" s="1"/>
  <c r="CW1054" i="1"/>
  <c r="FR1054" i="1"/>
  <c r="GL1054" i="1"/>
  <c r="GN1054" i="1"/>
  <c r="GP1054" i="1"/>
  <c r="GV1054" i="1"/>
  <c r="HC1054" i="1" s="1"/>
  <c r="GX1054" i="1" s="1"/>
  <c r="C1055" i="1"/>
  <c r="D1055" i="1"/>
  <c r="T1055" i="1"/>
  <c r="V1055" i="1"/>
  <c r="AC1055" i="1"/>
  <c r="AD1055" i="1"/>
  <c r="CR1055" i="1" s="1"/>
  <c r="Q1055" i="1" s="1"/>
  <c r="AE1055" i="1"/>
  <c r="AF1055" i="1"/>
  <c r="CT1055" i="1" s="1"/>
  <c r="S1055" i="1" s="1"/>
  <c r="AG1055" i="1"/>
  <c r="AH1055" i="1"/>
  <c r="CV1055" i="1" s="1"/>
  <c r="U1055" i="1" s="1"/>
  <c r="AI1055" i="1"/>
  <c r="AJ1055" i="1"/>
  <c r="CX1055" i="1" s="1"/>
  <c r="W1055" i="1" s="1"/>
  <c r="CQ1055" i="1"/>
  <c r="P1055" i="1" s="1"/>
  <c r="CP1055" i="1" s="1"/>
  <c r="O1055" i="1" s="1"/>
  <c r="CS1055" i="1"/>
  <c r="R1055" i="1" s="1"/>
  <c r="CU1055" i="1"/>
  <c r="CW1055" i="1"/>
  <c r="FR1055" i="1"/>
  <c r="GL1055" i="1"/>
  <c r="GN1055" i="1"/>
  <c r="GP1055" i="1"/>
  <c r="GV1055" i="1"/>
  <c r="HC1055" i="1"/>
  <c r="GX1055" i="1" s="1"/>
  <c r="I1056" i="1"/>
  <c r="U1056" i="1"/>
  <c r="AC1056" i="1"/>
  <c r="AE1056" i="1"/>
  <c r="CS1056" i="1" s="1"/>
  <c r="R1056" i="1" s="1"/>
  <c r="AF1056" i="1"/>
  <c r="CT1056" i="1" s="1"/>
  <c r="S1056" i="1" s="1"/>
  <c r="AG1056" i="1"/>
  <c r="CU1056" i="1" s="1"/>
  <c r="T1056" i="1" s="1"/>
  <c r="AH1056" i="1"/>
  <c r="AI1056" i="1"/>
  <c r="CW1056" i="1" s="1"/>
  <c r="V1056" i="1" s="1"/>
  <c r="AJ1056" i="1"/>
  <c r="CV1056" i="1"/>
  <c r="CX1056" i="1"/>
  <c r="W1056" i="1" s="1"/>
  <c r="FR1056" i="1"/>
  <c r="GL1056" i="1"/>
  <c r="GN1056" i="1"/>
  <c r="GP1056" i="1"/>
  <c r="GV1056" i="1"/>
  <c r="GX1056" i="1"/>
  <c r="HC1056" i="1"/>
  <c r="I1057" i="1"/>
  <c r="R1057" i="1"/>
  <c r="T1057" i="1"/>
  <c r="AC1057" i="1"/>
  <c r="AD1057" i="1"/>
  <c r="CR1057" i="1" s="1"/>
  <c r="Q1057" i="1" s="1"/>
  <c r="AE1057" i="1"/>
  <c r="AF1057" i="1"/>
  <c r="CT1057" i="1" s="1"/>
  <c r="S1057" i="1" s="1"/>
  <c r="AG1057" i="1"/>
  <c r="AH1057" i="1"/>
  <c r="CV1057" i="1" s="1"/>
  <c r="U1057" i="1" s="1"/>
  <c r="AI1057" i="1"/>
  <c r="AJ1057" i="1"/>
  <c r="CX1057" i="1" s="1"/>
  <c r="W1057" i="1" s="1"/>
  <c r="CQ1057" i="1"/>
  <c r="P1057" i="1" s="1"/>
  <c r="CS1057" i="1"/>
  <c r="CU1057" i="1"/>
  <c r="CW1057" i="1"/>
  <c r="V1057" i="1" s="1"/>
  <c r="FR1057" i="1"/>
  <c r="GL1057" i="1"/>
  <c r="GN1057" i="1"/>
  <c r="GP1057" i="1"/>
  <c r="GV1057" i="1"/>
  <c r="HC1057" i="1" s="1"/>
  <c r="GX1057" i="1" s="1"/>
  <c r="C1058" i="1"/>
  <c r="D1058" i="1"/>
  <c r="P1058" i="1"/>
  <c r="R1058" i="1"/>
  <c r="AB1058" i="1"/>
  <c r="AC1058" i="1"/>
  <c r="AD1058" i="1"/>
  <c r="CR1058" i="1" s="1"/>
  <c r="Q1058" i="1" s="1"/>
  <c r="AE1058" i="1"/>
  <c r="AF1058" i="1"/>
  <c r="CT1058" i="1" s="1"/>
  <c r="S1058" i="1" s="1"/>
  <c r="AG1058" i="1"/>
  <c r="AH1058" i="1"/>
  <c r="CV1058" i="1" s="1"/>
  <c r="U1058" i="1" s="1"/>
  <c r="AI1058" i="1"/>
  <c r="AJ1058" i="1"/>
  <c r="CX1058" i="1" s="1"/>
  <c r="W1058" i="1" s="1"/>
  <c r="CQ1058" i="1"/>
  <c r="CS1058" i="1"/>
  <c r="CU1058" i="1"/>
  <c r="T1058" i="1" s="1"/>
  <c r="CW1058" i="1"/>
  <c r="V1058" i="1" s="1"/>
  <c r="FR1058" i="1"/>
  <c r="GL1058" i="1"/>
  <c r="GN1058" i="1"/>
  <c r="GP1058" i="1"/>
  <c r="GV1058" i="1"/>
  <c r="HC1058" i="1"/>
  <c r="GX1058" i="1" s="1"/>
  <c r="C1059" i="1"/>
  <c r="D1059" i="1"/>
  <c r="P1059" i="1"/>
  <c r="V1059" i="1"/>
  <c r="AC1059" i="1"/>
  <c r="AD1059" i="1"/>
  <c r="AB1059" i="1" s="1"/>
  <c r="AE1059" i="1"/>
  <c r="AF1059" i="1"/>
  <c r="CT1059" i="1" s="1"/>
  <c r="S1059" i="1" s="1"/>
  <c r="AG1059" i="1"/>
  <c r="AH1059" i="1"/>
  <c r="CV1059" i="1" s="1"/>
  <c r="U1059" i="1" s="1"/>
  <c r="AI1059" i="1"/>
  <c r="AJ1059" i="1"/>
  <c r="CX1059" i="1" s="1"/>
  <c r="W1059" i="1" s="1"/>
  <c r="CQ1059" i="1"/>
  <c r="CS1059" i="1"/>
  <c r="R1059" i="1" s="1"/>
  <c r="CU1059" i="1"/>
  <c r="T1059" i="1" s="1"/>
  <c r="CW1059" i="1"/>
  <c r="FR1059" i="1"/>
  <c r="GL1059" i="1"/>
  <c r="GN1059" i="1"/>
  <c r="GP1059" i="1"/>
  <c r="GV1059" i="1"/>
  <c r="HC1059" i="1" s="1"/>
  <c r="GX1059" i="1" s="1"/>
  <c r="I1060" i="1"/>
  <c r="U1060" i="1"/>
  <c r="W1060" i="1"/>
  <c r="AC1060" i="1"/>
  <c r="AE1060" i="1"/>
  <c r="AD1060" i="1" s="1"/>
  <c r="CR1060" i="1" s="1"/>
  <c r="Q1060" i="1" s="1"/>
  <c r="AF1060" i="1"/>
  <c r="AG1060" i="1"/>
  <c r="CU1060" i="1" s="1"/>
  <c r="T1060" i="1" s="1"/>
  <c r="AH1060" i="1"/>
  <c r="AI1060" i="1"/>
  <c r="CW1060" i="1" s="1"/>
  <c r="V1060" i="1" s="1"/>
  <c r="AJ1060" i="1"/>
  <c r="CT1060" i="1"/>
  <c r="S1060" i="1" s="1"/>
  <c r="CV1060" i="1"/>
  <c r="CX1060" i="1"/>
  <c r="FR1060" i="1"/>
  <c r="GL1060" i="1"/>
  <c r="GN1060" i="1"/>
  <c r="GP1060" i="1"/>
  <c r="GV1060" i="1"/>
  <c r="HC1060" i="1" s="1"/>
  <c r="GX1060" i="1" s="1"/>
  <c r="I1061" i="1"/>
  <c r="T1061" i="1" s="1"/>
  <c r="V1061" i="1"/>
  <c r="AC1061" i="1"/>
  <c r="AD1061" i="1"/>
  <c r="CR1061" i="1" s="1"/>
  <c r="Q1061" i="1" s="1"/>
  <c r="AE1061" i="1"/>
  <c r="AF1061" i="1"/>
  <c r="CT1061" i="1" s="1"/>
  <c r="S1061" i="1" s="1"/>
  <c r="AG1061" i="1"/>
  <c r="AH1061" i="1"/>
  <c r="CV1061" i="1" s="1"/>
  <c r="U1061" i="1" s="1"/>
  <c r="AI1061" i="1"/>
  <c r="AJ1061" i="1"/>
  <c r="CX1061" i="1" s="1"/>
  <c r="W1061" i="1" s="1"/>
  <c r="CQ1061" i="1"/>
  <c r="P1061" i="1" s="1"/>
  <c r="CP1061" i="1" s="1"/>
  <c r="O1061" i="1" s="1"/>
  <c r="CS1061" i="1"/>
  <c r="R1061" i="1" s="1"/>
  <c r="CU1061" i="1"/>
  <c r="CW1061" i="1"/>
  <c r="FR1061" i="1"/>
  <c r="GL1061" i="1"/>
  <c r="GN1061" i="1"/>
  <c r="GP1061" i="1"/>
  <c r="GV1061" i="1"/>
  <c r="HC1061" i="1"/>
  <c r="GX1061" i="1" s="1"/>
  <c r="C1062" i="1"/>
  <c r="D1062" i="1"/>
  <c r="R1062" i="1"/>
  <c r="T1062" i="1"/>
  <c r="AC1062" i="1"/>
  <c r="AD1062" i="1"/>
  <c r="CR1062" i="1" s="1"/>
  <c r="Q1062" i="1" s="1"/>
  <c r="AE1062" i="1"/>
  <c r="AF1062" i="1"/>
  <c r="CT1062" i="1" s="1"/>
  <c r="S1062" i="1" s="1"/>
  <c r="AG1062" i="1"/>
  <c r="AH1062" i="1"/>
  <c r="CV1062" i="1" s="1"/>
  <c r="U1062" i="1" s="1"/>
  <c r="AI1062" i="1"/>
  <c r="AJ1062" i="1"/>
  <c r="CX1062" i="1" s="1"/>
  <c r="W1062" i="1" s="1"/>
  <c r="CQ1062" i="1"/>
  <c r="P1062" i="1" s="1"/>
  <c r="CP1062" i="1" s="1"/>
  <c r="O1062" i="1" s="1"/>
  <c r="CS1062" i="1"/>
  <c r="CU1062" i="1"/>
  <c r="CW1062" i="1"/>
  <c r="V1062" i="1" s="1"/>
  <c r="FR1062" i="1"/>
  <c r="GL1062" i="1"/>
  <c r="GN1062" i="1"/>
  <c r="GP1062" i="1"/>
  <c r="GV1062" i="1"/>
  <c r="HC1062" i="1" s="1"/>
  <c r="GX1062" i="1" s="1"/>
  <c r="C1063" i="1"/>
  <c r="D1063" i="1"/>
  <c r="P1063" i="1"/>
  <c r="R1063" i="1"/>
  <c r="AB1063" i="1"/>
  <c r="AC1063" i="1"/>
  <c r="AD1063" i="1"/>
  <c r="CR1063" i="1" s="1"/>
  <c r="Q1063" i="1" s="1"/>
  <c r="AE1063" i="1"/>
  <c r="AF1063" i="1"/>
  <c r="CT1063" i="1" s="1"/>
  <c r="S1063" i="1" s="1"/>
  <c r="AG1063" i="1"/>
  <c r="AH1063" i="1"/>
  <c r="CV1063" i="1" s="1"/>
  <c r="U1063" i="1" s="1"/>
  <c r="AI1063" i="1"/>
  <c r="AJ1063" i="1"/>
  <c r="CX1063" i="1" s="1"/>
  <c r="W1063" i="1" s="1"/>
  <c r="CQ1063" i="1"/>
  <c r="CS1063" i="1"/>
  <c r="CU1063" i="1"/>
  <c r="T1063" i="1" s="1"/>
  <c r="CW1063" i="1"/>
  <c r="V1063" i="1" s="1"/>
  <c r="FR1063" i="1"/>
  <c r="GL1063" i="1"/>
  <c r="GN1063" i="1"/>
  <c r="GP1063" i="1"/>
  <c r="GV1063" i="1"/>
  <c r="HC1063" i="1"/>
  <c r="GX1063" i="1" s="1"/>
  <c r="I1064" i="1"/>
  <c r="W1064" i="1"/>
  <c r="AC1064" i="1"/>
  <c r="AB1064" i="1" s="1"/>
  <c r="AE1064" i="1"/>
  <c r="AD1064" i="1" s="1"/>
  <c r="CR1064" i="1" s="1"/>
  <c r="Q1064" i="1" s="1"/>
  <c r="AF1064" i="1"/>
  <c r="AG1064" i="1"/>
  <c r="CU1064" i="1" s="1"/>
  <c r="T1064" i="1" s="1"/>
  <c r="AH1064" i="1"/>
  <c r="AI1064" i="1"/>
  <c r="CW1064" i="1" s="1"/>
  <c r="V1064" i="1" s="1"/>
  <c r="AJ1064" i="1"/>
  <c r="CT1064" i="1"/>
  <c r="S1064" i="1" s="1"/>
  <c r="CV1064" i="1"/>
  <c r="U1064" i="1" s="1"/>
  <c r="CX1064" i="1"/>
  <c r="FR1064" i="1"/>
  <c r="GL1064" i="1"/>
  <c r="GN1064" i="1"/>
  <c r="GP1064" i="1"/>
  <c r="GV1064" i="1"/>
  <c r="GX1064" i="1"/>
  <c r="HC1064" i="1"/>
  <c r="I1065" i="1"/>
  <c r="P1065" i="1"/>
  <c r="V1065" i="1"/>
  <c r="AC1065" i="1"/>
  <c r="AD1065" i="1"/>
  <c r="AB1065" i="1" s="1"/>
  <c r="AE1065" i="1"/>
  <c r="AF1065" i="1"/>
  <c r="CT1065" i="1" s="1"/>
  <c r="S1065" i="1" s="1"/>
  <c r="AG1065" i="1"/>
  <c r="AH1065" i="1"/>
  <c r="CV1065" i="1" s="1"/>
  <c r="U1065" i="1" s="1"/>
  <c r="AI1065" i="1"/>
  <c r="AJ1065" i="1"/>
  <c r="CX1065" i="1" s="1"/>
  <c r="W1065" i="1" s="1"/>
  <c r="CQ1065" i="1"/>
  <c r="CS1065" i="1"/>
  <c r="R1065" i="1" s="1"/>
  <c r="CU1065" i="1"/>
  <c r="T1065" i="1" s="1"/>
  <c r="CW1065" i="1"/>
  <c r="FR1065" i="1"/>
  <c r="GL1065" i="1"/>
  <c r="GN1065" i="1"/>
  <c r="GP1065" i="1"/>
  <c r="GV1065" i="1"/>
  <c r="HC1065" i="1" s="1"/>
  <c r="GX1065" i="1" s="1"/>
  <c r="I1066" i="1"/>
  <c r="U1066" i="1"/>
  <c r="W1066" i="1"/>
  <c r="AC1066" i="1"/>
  <c r="AE1066" i="1"/>
  <c r="AD1066" i="1" s="1"/>
  <c r="CR1066" i="1" s="1"/>
  <c r="Q1066" i="1" s="1"/>
  <c r="AF1066" i="1"/>
  <c r="AG1066" i="1"/>
  <c r="CU1066" i="1" s="1"/>
  <c r="T1066" i="1" s="1"/>
  <c r="AH1066" i="1"/>
  <c r="AI1066" i="1"/>
  <c r="CW1066" i="1" s="1"/>
  <c r="V1066" i="1" s="1"/>
  <c r="AJ1066" i="1"/>
  <c r="CT1066" i="1"/>
  <c r="S1066" i="1" s="1"/>
  <c r="CV1066" i="1"/>
  <c r="CX1066" i="1"/>
  <c r="FR1066" i="1"/>
  <c r="GL1066" i="1"/>
  <c r="GN1066" i="1"/>
  <c r="GP1066" i="1"/>
  <c r="GV1066" i="1"/>
  <c r="HC1066" i="1" s="1"/>
  <c r="GX1066" i="1" s="1"/>
  <c r="HG1066" i="1"/>
  <c r="I1067" i="1"/>
  <c r="S1067" i="1"/>
  <c r="U1067" i="1"/>
  <c r="AC1067" i="1"/>
  <c r="HG1067" i="1" s="1"/>
  <c r="AE1067" i="1"/>
  <c r="CS1067" i="1" s="1"/>
  <c r="R1067" i="1" s="1"/>
  <c r="CZ1067" i="1" s="1"/>
  <c r="Y1067" i="1" s="1"/>
  <c r="AF1067" i="1"/>
  <c r="AG1067" i="1"/>
  <c r="CU1067" i="1" s="1"/>
  <c r="T1067" i="1" s="1"/>
  <c r="AH1067" i="1"/>
  <c r="AI1067" i="1"/>
  <c r="CW1067" i="1" s="1"/>
  <c r="V1067" i="1" s="1"/>
  <c r="AJ1067" i="1"/>
  <c r="CT1067" i="1"/>
  <c r="CV1067" i="1"/>
  <c r="CX1067" i="1"/>
  <c r="W1067" i="1" s="1"/>
  <c r="FR1067" i="1"/>
  <c r="GL1067" i="1"/>
  <c r="GN1067" i="1"/>
  <c r="GP1067" i="1"/>
  <c r="GV1067" i="1"/>
  <c r="GX1067" i="1"/>
  <c r="HC1067" i="1"/>
  <c r="I1068" i="1"/>
  <c r="S1068" i="1"/>
  <c r="AC1068" i="1"/>
  <c r="CQ1068" i="1" s="1"/>
  <c r="P1068" i="1" s="1"/>
  <c r="CP1068" i="1" s="1"/>
  <c r="O1068" i="1" s="1"/>
  <c r="AE1068" i="1"/>
  <c r="AD1068" i="1" s="1"/>
  <c r="CR1068" i="1" s="1"/>
  <c r="Q1068" i="1" s="1"/>
  <c r="AF1068" i="1"/>
  <c r="AG1068" i="1"/>
  <c r="CU1068" i="1" s="1"/>
  <c r="T1068" i="1" s="1"/>
  <c r="AH1068" i="1"/>
  <c r="AI1068" i="1"/>
  <c r="CW1068" i="1" s="1"/>
  <c r="V1068" i="1" s="1"/>
  <c r="AJ1068" i="1"/>
  <c r="CT1068" i="1"/>
  <c r="CV1068" i="1"/>
  <c r="U1068" i="1" s="1"/>
  <c r="CX1068" i="1"/>
  <c r="W1068" i="1" s="1"/>
  <c r="FR1068" i="1"/>
  <c r="GL1068" i="1"/>
  <c r="GN1068" i="1"/>
  <c r="GP1068" i="1"/>
  <c r="GV1068" i="1"/>
  <c r="HC1068" i="1" s="1"/>
  <c r="GX1068" i="1" s="1"/>
  <c r="I1069" i="1"/>
  <c r="W1069" i="1"/>
  <c r="AC1069" i="1"/>
  <c r="AE1069" i="1"/>
  <c r="AD1069" i="1" s="1"/>
  <c r="CR1069" i="1" s="1"/>
  <c r="Q1069" i="1" s="1"/>
  <c r="AF1069" i="1"/>
  <c r="AG1069" i="1"/>
  <c r="CU1069" i="1" s="1"/>
  <c r="T1069" i="1" s="1"/>
  <c r="AH1069" i="1"/>
  <c r="AI1069" i="1"/>
  <c r="CW1069" i="1" s="1"/>
  <c r="V1069" i="1" s="1"/>
  <c r="AJ1069" i="1"/>
  <c r="CT1069" i="1"/>
  <c r="S1069" i="1" s="1"/>
  <c r="CV1069" i="1"/>
  <c r="U1069" i="1" s="1"/>
  <c r="CX1069" i="1"/>
  <c r="FR1069" i="1"/>
  <c r="GL1069" i="1"/>
  <c r="GN1069" i="1"/>
  <c r="GP1069" i="1"/>
  <c r="GV1069" i="1"/>
  <c r="GX1069" i="1"/>
  <c r="HC1069" i="1"/>
  <c r="HG1069" i="1"/>
  <c r="C1070" i="1"/>
  <c r="D1070" i="1"/>
  <c r="T1070" i="1"/>
  <c r="V1070" i="1"/>
  <c r="AC1070" i="1"/>
  <c r="AD1070" i="1"/>
  <c r="CR1070" i="1" s="1"/>
  <c r="Q1070" i="1" s="1"/>
  <c r="AE1070" i="1"/>
  <c r="AF1070" i="1"/>
  <c r="CT1070" i="1" s="1"/>
  <c r="S1070" i="1" s="1"/>
  <c r="AG1070" i="1"/>
  <c r="AH1070" i="1"/>
  <c r="CV1070" i="1" s="1"/>
  <c r="U1070" i="1" s="1"/>
  <c r="AI1070" i="1"/>
  <c r="AJ1070" i="1"/>
  <c r="CX1070" i="1" s="1"/>
  <c r="W1070" i="1" s="1"/>
  <c r="CQ1070" i="1"/>
  <c r="P1070" i="1" s="1"/>
  <c r="CP1070" i="1" s="1"/>
  <c r="O1070" i="1" s="1"/>
  <c r="CS1070" i="1"/>
  <c r="R1070" i="1" s="1"/>
  <c r="CU1070" i="1"/>
  <c r="CW1070" i="1"/>
  <c r="FR1070" i="1"/>
  <c r="BY1105" i="1" s="1"/>
  <c r="GL1070" i="1"/>
  <c r="GN1070" i="1"/>
  <c r="GP1070" i="1"/>
  <c r="GV1070" i="1"/>
  <c r="HC1070" i="1"/>
  <c r="GX1070" i="1" s="1"/>
  <c r="C1071" i="1"/>
  <c r="D1071" i="1"/>
  <c r="R1071" i="1"/>
  <c r="T1071" i="1"/>
  <c r="AC1071" i="1"/>
  <c r="AD1071" i="1"/>
  <c r="CR1071" i="1" s="1"/>
  <c r="Q1071" i="1" s="1"/>
  <c r="AE1071" i="1"/>
  <c r="AF1071" i="1"/>
  <c r="CT1071" i="1" s="1"/>
  <c r="S1071" i="1" s="1"/>
  <c r="AG1071" i="1"/>
  <c r="AH1071" i="1"/>
  <c r="CV1071" i="1" s="1"/>
  <c r="U1071" i="1" s="1"/>
  <c r="AI1071" i="1"/>
  <c r="AJ1071" i="1"/>
  <c r="CX1071" i="1" s="1"/>
  <c r="W1071" i="1" s="1"/>
  <c r="CQ1071" i="1"/>
  <c r="P1071" i="1" s="1"/>
  <c r="CS1071" i="1"/>
  <c r="CU1071" i="1"/>
  <c r="CW1071" i="1"/>
  <c r="V1071" i="1" s="1"/>
  <c r="FR1071" i="1"/>
  <c r="GL1071" i="1"/>
  <c r="GN1071" i="1"/>
  <c r="GP1071" i="1"/>
  <c r="GV1071" i="1"/>
  <c r="HC1071" i="1" s="1"/>
  <c r="GX1071" i="1" s="1"/>
  <c r="I1072" i="1"/>
  <c r="S1072" i="1"/>
  <c r="AC1072" i="1"/>
  <c r="CQ1072" i="1" s="1"/>
  <c r="P1072" i="1" s="1"/>
  <c r="CP1072" i="1" s="1"/>
  <c r="O1072" i="1" s="1"/>
  <c r="AE1072" i="1"/>
  <c r="AD1072" i="1" s="1"/>
  <c r="CR1072" i="1" s="1"/>
  <c r="Q1072" i="1" s="1"/>
  <c r="AF1072" i="1"/>
  <c r="AG1072" i="1"/>
  <c r="CU1072" i="1" s="1"/>
  <c r="T1072" i="1" s="1"/>
  <c r="AH1072" i="1"/>
  <c r="AI1072" i="1"/>
  <c r="CW1072" i="1" s="1"/>
  <c r="V1072" i="1" s="1"/>
  <c r="AJ1072" i="1"/>
  <c r="CT1072" i="1"/>
  <c r="CV1072" i="1"/>
  <c r="U1072" i="1" s="1"/>
  <c r="CX1072" i="1"/>
  <c r="W1072" i="1" s="1"/>
  <c r="FR1072" i="1"/>
  <c r="GL1072" i="1"/>
  <c r="GN1072" i="1"/>
  <c r="GP1072" i="1"/>
  <c r="GV1072" i="1"/>
  <c r="HC1072" i="1" s="1"/>
  <c r="GX1072" i="1" s="1"/>
  <c r="I1073" i="1"/>
  <c r="P1073" i="1" s="1"/>
  <c r="CP1073" i="1" s="1"/>
  <c r="O1073" i="1" s="1"/>
  <c r="R1073" i="1"/>
  <c r="AB1073" i="1"/>
  <c r="AC1073" i="1"/>
  <c r="AD1073" i="1"/>
  <c r="CR1073" i="1" s="1"/>
  <c r="Q1073" i="1" s="1"/>
  <c r="AE1073" i="1"/>
  <c r="AF1073" i="1"/>
  <c r="CT1073" i="1" s="1"/>
  <c r="S1073" i="1" s="1"/>
  <c r="AG1073" i="1"/>
  <c r="AH1073" i="1"/>
  <c r="CV1073" i="1" s="1"/>
  <c r="U1073" i="1" s="1"/>
  <c r="AI1073" i="1"/>
  <c r="AJ1073" i="1"/>
  <c r="CX1073" i="1" s="1"/>
  <c r="W1073" i="1" s="1"/>
  <c r="CQ1073" i="1"/>
  <c r="CS1073" i="1"/>
  <c r="CU1073" i="1"/>
  <c r="T1073" i="1" s="1"/>
  <c r="CW1073" i="1"/>
  <c r="V1073" i="1" s="1"/>
  <c r="FR1073" i="1"/>
  <c r="GL1073" i="1"/>
  <c r="GN1073" i="1"/>
  <c r="GP1073" i="1"/>
  <c r="GV1073" i="1"/>
  <c r="HC1073" i="1"/>
  <c r="GX1073" i="1" s="1"/>
  <c r="I1074" i="1"/>
  <c r="W1074" i="1"/>
  <c r="AC1074" i="1"/>
  <c r="AE1074" i="1"/>
  <c r="AD1074" i="1" s="1"/>
  <c r="CR1074" i="1" s="1"/>
  <c r="Q1074" i="1" s="1"/>
  <c r="AF1074" i="1"/>
  <c r="AG1074" i="1"/>
  <c r="CU1074" i="1" s="1"/>
  <c r="T1074" i="1" s="1"/>
  <c r="AH1074" i="1"/>
  <c r="AI1074" i="1"/>
  <c r="CW1074" i="1" s="1"/>
  <c r="V1074" i="1" s="1"/>
  <c r="AJ1074" i="1"/>
  <c r="CT1074" i="1"/>
  <c r="S1074" i="1" s="1"/>
  <c r="CV1074" i="1"/>
  <c r="U1074" i="1" s="1"/>
  <c r="CX1074" i="1"/>
  <c r="FR1074" i="1"/>
  <c r="GL1074" i="1"/>
  <c r="GN1074" i="1"/>
  <c r="GP1074" i="1"/>
  <c r="GV1074" i="1"/>
  <c r="GX1074" i="1"/>
  <c r="HC1074" i="1"/>
  <c r="HG1074" i="1"/>
  <c r="I1075" i="1"/>
  <c r="U1075" i="1"/>
  <c r="W1075" i="1"/>
  <c r="AC1075" i="1"/>
  <c r="AB1075" i="1" s="1"/>
  <c r="AE1075" i="1"/>
  <c r="AD1075" i="1" s="1"/>
  <c r="CR1075" i="1" s="1"/>
  <c r="Q1075" i="1" s="1"/>
  <c r="AF1075" i="1"/>
  <c r="AG1075" i="1"/>
  <c r="CU1075" i="1" s="1"/>
  <c r="T1075" i="1" s="1"/>
  <c r="AH1075" i="1"/>
  <c r="AI1075" i="1"/>
  <c r="CW1075" i="1" s="1"/>
  <c r="V1075" i="1" s="1"/>
  <c r="AJ1075" i="1"/>
  <c r="CT1075" i="1"/>
  <c r="S1075" i="1" s="1"/>
  <c r="CV1075" i="1"/>
  <c r="CX1075" i="1"/>
  <c r="FR1075" i="1"/>
  <c r="GL1075" i="1"/>
  <c r="GN1075" i="1"/>
  <c r="GP1075" i="1"/>
  <c r="GV1075" i="1"/>
  <c r="HC1075" i="1" s="1"/>
  <c r="GX1075" i="1" s="1"/>
  <c r="HG1075" i="1"/>
  <c r="C1076" i="1"/>
  <c r="D1076" i="1"/>
  <c r="I1076" i="1"/>
  <c r="K1076" i="1"/>
  <c r="P1076" i="1"/>
  <c r="CP1076" i="1" s="1"/>
  <c r="O1076" i="1" s="1"/>
  <c r="R1076" i="1"/>
  <c r="AB1076" i="1"/>
  <c r="AC1076" i="1"/>
  <c r="AD1076" i="1"/>
  <c r="CR1076" i="1" s="1"/>
  <c r="Q1076" i="1" s="1"/>
  <c r="AE1076" i="1"/>
  <c r="AF1076" i="1"/>
  <c r="CT1076" i="1" s="1"/>
  <c r="S1076" i="1" s="1"/>
  <c r="AG1076" i="1"/>
  <c r="AH1076" i="1"/>
  <c r="CV1076" i="1" s="1"/>
  <c r="U1076" i="1" s="1"/>
  <c r="AI1076" i="1"/>
  <c r="AJ1076" i="1"/>
  <c r="CX1076" i="1" s="1"/>
  <c r="W1076" i="1" s="1"/>
  <c r="CQ1076" i="1"/>
  <c r="CS1076" i="1"/>
  <c r="CU1076" i="1"/>
  <c r="T1076" i="1" s="1"/>
  <c r="CW1076" i="1"/>
  <c r="V1076" i="1" s="1"/>
  <c r="FR1076" i="1"/>
  <c r="GL1076" i="1"/>
  <c r="GN1076" i="1"/>
  <c r="GP1076" i="1"/>
  <c r="GV1076" i="1"/>
  <c r="HC1076" i="1"/>
  <c r="GX1076" i="1" s="1"/>
  <c r="C1077" i="1"/>
  <c r="D1077" i="1"/>
  <c r="I1077" i="1"/>
  <c r="K1077" i="1"/>
  <c r="T1077" i="1"/>
  <c r="V1077" i="1"/>
  <c r="AC1077" i="1"/>
  <c r="AD1077" i="1"/>
  <c r="CR1077" i="1" s="1"/>
  <c r="Q1077" i="1" s="1"/>
  <c r="AE1077" i="1"/>
  <c r="AF1077" i="1"/>
  <c r="CT1077" i="1" s="1"/>
  <c r="S1077" i="1" s="1"/>
  <c r="AG1077" i="1"/>
  <c r="AH1077" i="1"/>
  <c r="CV1077" i="1" s="1"/>
  <c r="U1077" i="1" s="1"/>
  <c r="AI1077" i="1"/>
  <c r="AJ1077" i="1"/>
  <c r="CX1077" i="1" s="1"/>
  <c r="W1077" i="1" s="1"/>
  <c r="CQ1077" i="1"/>
  <c r="P1077" i="1" s="1"/>
  <c r="CS1077" i="1"/>
  <c r="R1077" i="1" s="1"/>
  <c r="CU1077" i="1"/>
  <c r="CW1077" i="1"/>
  <c r="FR1077" i="1"/>
  <c r="GL1077" i="1"/>
  <c r="GN1077" i="1"/>
  <c r="GP1077" i="1"/>
  <c r="GV1077" i="1"/>
  <c r="HC1077" i="1"/>
  <c r="GX1077" i="1" s="1"/>
  <c r="I1078" i="1"/>
  <c r="S1078" i="1"/>
  <c r="CY1078" i="1" s="1"/>
  <c r="X1078" i="1" s="1"/>
  <c r="U1078" i="1"/>
  <c r="AC1078" i="1"/>
  <c r="AE1078" i="1"/>
  <c r="CS1078" i="1" s="1"/>
  <c r="R1078" i="1" s="1"/>
  <c r="CZ1078" i="1" s="1"/>
  <c r="Y1078" i="1" s="1"/>
  <c r="AF1078" i="1"/>
  <c r="AG1078" i="1"/>
  <c r="CU1078" i="1" s="1"/>
  <c r="T1078" i="1" s="1"/>
  <c r="AH1078" i="1"/>
  <c r="AI1078" i="1"/>
  <c r="CW1078" i="1" s="1"/>
  <c r="V1078" i="1" s="1"/>
  <c r="AJ1078" i="1"/>
  <c r="CT1078" i="1"/>
  <c r="CV1078" i="1"/>
  <c r="CX1078" i="1"/>
  <c r="W1078" i="1" s="1"/>
  <c r="FR1078" i="1"/>
  <c r="GL1078" i="1"/>
  <c r="GN1078" i="1"/>
  <c r="GP1078" i="1"/>
  <c r="GV1078" i="1"/>
  <c r="GX1078" i="1"/>
  <c r="HC1078" i="1"/>
  <c r="I1079" i="1"/>
  <c r="R1079" i="1"/>
  <c r="T1079" i="1"/>
  <c r="AC1079" i="1"/>
  <c r="AD1079" i="1"/>
  <c r="CR1079" i="1" s="1"/>
  <c r="Q1079" i="1" s="1"/>
  <c r="AE1079" i="1"/>
  <c r="AF1079" i="1"/>
  <c r="CT1079" i="1" s="1"/>
  <c r="S1079" i="1" s="1"/>
  <c r="AG1079" i="1"/>
  <c r="AH1079" i="1"/>
  <c r="CV1079" i="1" s="1"/>
  <c r="U1079" i="1" s="1"/>
  <c r="AI1079" i="1"/>
  <c r="AJ1079" i="1"/>
  <c r="CX1079" i="1" s="1"/>
  <c r="W1079" i="1" s="1"/>
  <c r="CQ1079" i="1"/>
  <c r="P1079" i="1" s="1"/>
  <c r="CS1079" i="1"/>
  <c r="CU1079" i="1"/>
  <c r="CW1079" i="1"/>
  <c r="V1079" i="1" s="1"/>
  <c r="FR1079" i="1"/>
  <c r="GL1079" i="1"/>
  <c r="GN1079" i="1"/>
  <c r="GP1079" i="1"/>
  <c r="GV1079" i="1"/>
  <c r="HC1079" i="1" s="1"/>
  <c r="GX1079" i="1" s="1"/>
  <c r="I1080" i="1"/>
  <c r="S1080" i="1"/>
  <c r="AC1080" i="1"/>
  <c r="CQ1080" i="1" s="1"/>
  <c r="P1080" i="1" s="1"/>
  <c r="AE1080" i="1"/>
  <c r="AD1080" i="1" s="1"/>
  <c r="CR1080" i="1" s="1"/>
  <c r="Q1080" i="1" s="1"/>
  <c r="AF1080" i="1"/>
  <c r="AG1080" i="1"/>
  <c r="CU1080" i="1" s="1"/>
  <c r="T1080" i="1" s="1"/>
  <c r="AH1080" i="1"/>
  <c r="AI1080" i="1"/>
  <c r="CW1080" i="1" s="1"/>
  <c r="V1080" i="1" s="1"/>
  <c r="AJ1080" i="1"/>
  <c r="CT1080" i="1"/>
  <c r="CV1080" i="1"/>
  <c r="U1080" i="1" s="1"/>
  <c r="CX1080" i="1"/>
  <c r="W1080" i="1" s="1"/>
  <c r="FR1080" i="1"/>
  <c r="GL1080" i="1"/>
  <c r="GN1080" i="1"/>
  <c r="GP1080" i="1"/>
  <c r="GV1080" i="1"/>
  <c r="HC1080" i="1" s="1"/>
  <c r="GX1080" i="1" s="1"/>
  <c r="I1081" i="1"/>
  <c r="P1081" i="1" s="1"/>
  <c r="R1081" i="1"/>
  <c r="AB1081" i="1"/>
  <c r="AC1081" i="1"/>
  <c r="AD1081" i="1"/>
  <c r="CR1081" i="1" s="1"/>
  <c r="Q1081" i="1" s="1"/>
  <c r="AE1081" i="1"/>
  <c r="AF1081" i="1"/>
  <c r="CT1081" i="1" s="1"/>
  <c r="S1081" i="1" s="1"/>
  <c r="AG1081" i="1"/>
  <c r="AH1081" i="1"/>
  <c r="CV1081" i="1" s="1"/>
  <c r="U1081" i="1" s="1"/>
  <c r="AI1081" i="1"/>
  <c r="AJ1081" i="1"/>
  <c r="CX1081" i="1" s="1"/>
  <c r="W1081" i="1" s="1"/>
  <c r="CQ1081" i="1"/>
  <c r="CS1081" i="1"/>
  <c r="CU1081" i="1"/>
  <c r="T1081" i="1" s="1"/>
  <c r="CW1081" i="1"/>
  <c r="V1081" i="1" s="1"/>
  <c r="FR1081" i="1"/>
  <c r="GL1081" i="1"/>
  <c r="GN1081" i="1"/>
  <c r="GP1081" i="1"/>
  <c r="GV1081" i="1"/>
  <c r="HC1081" i="1"/>
  <c r="GX1081" i="1" s="1"/>
  <c r="C1082" i="1"/>
  <c r="D1082" i="1"/>
  <c r="I1082" i="1"/>
  <c r="K1082" i="1"/>
  <c r="T1082" i="1"/>
  <c r="V1082" i="1"/>
  <c r="AC1082" i="1"/>
  <c r="AD1082" i="1"/>
  <c r="CR1082" i="1" s="1"/>
  <c r="Q1082" i="1" s="1"/>
  <c r="AE1082" i="1"/>
  <c r="AF1082" i="1"/>
  <c r="CT1082" i="1" s="1"/>
  <c r="S1082" i="1" s="1"/>
  <c r="AG1082" i="1"/>
  <c r="AH1082" i="1"/>
  <c r="CV1082" i="1" s="1"/>
  <c r="U1082" i="1" s="1"/>
  <c r="AI1082" i="1"/>
  <c r="AJ1082" i="1"/>
  <c r="CX1082" i="1" s="1"/>
  <c r="W1082" i="1" s="1"/>
  <c r="CQ1082" i="1"/>
  <c r="P1082" i="1" s="1"/>
  <c r="CS1082" i="1"/>
  <c r="R1082" i="1" s="1"/>
  <c r="CU1082" i="1"/>
  <c r="CW1082" i="1"/>
  <c r="FR1082" i="1"/>
  <c r="GL1082" i="1"/>
  <c r="GN1082" i="1"/>
  <c r="GP1082" i="1"/>
  <c r="GV1082" i="1"/>
  <c r="HC1082" i="1"/>
  <c r="GX1082" i="1" s="1"/>
  <c r="C1083" i="1"/>
  <c r="D1083" i="1"/>
  <c r="I1083" i="1"/>
  <c r="K1083" i="1"/>
  <c r="P1083" i="1"/>
  <c r="CP1083" i="1" s="1"/>
  <c r="O1083" i="1" s="1"/>
  <c r="R1083" i="1"/>
  <c r="AB1083" i="1"/>
  <c r="AC1083" i="1"/>
  <c r="AD1083" i="1"/>
  <c r="CR1083" i="1" s="1"/>
  <c r="Q1083" i="1" s="1"/>
  <c r="AE1083" i="1"/>
  <c r="AF1083" i="1"/>
  <c r="CT1083" i="1" s="1"/>
  <c r="S1083" i="1" s="1"/>
  <c r="AG1083" i="1"/>
  <c r="AH1083" i="1"/>
  <c r="CV1083" i="1" s="1"/>
  <c r="U1083" i="1" s="1"/>
  <c r="AI1083" i="1"/>
  <c r="AJ1083" i="1"/>
  <c r="CX1083" i="1" s="1"/>
  <c r="W1083" i="1" s="1"/>
  <c r="CQ1083" i="1"/>
  <c r="CS1083" i="1"/>
  <c r="CU1083" i="1"/>
  <c r="T1083" i="1" s="1"/>
  <c r="CW1083" i="1"/>
  <c r="V1083" i="1" s="1"/>
  <c r="FR1083" i="1"/>
  <c r="GL1083" i="1"/>
  <c r="GN1083" i="1"/>
  <c r="GP1083" i="1"/>
  <c r="GV1083" i="1"/>
  <c r="HC1083" i="1"/>
  <c r="GX1083" i="1" s="1"/>
  <c r="I1084" i="1"/>
  <c r="W1084" i="1"/>
  <c r="AC1084" i="1"/>
  <c r="AE1084" i="1"/>
  <c r="AD1084" i="1" s="1"/>
  <c r="CR1084" i="1" s="1"/>
  <c r="Q1084" i="1" s="1"/>
  <c r="AF1084" i="1"/>
  <c r="AG1084" i="1"/>
  <c r="CU1084" i="1" s="1"/>
  <c r="T1084" i="1" s="1"/>
  <c r="AH1084" i="1"/>
  <c r="AI1084" i="1"/>
  <c r="CW1084" i="1" s="1"/>
  <c r="V1084" i="1" s="1"/>
  <c r="AJ1084" i="1"/>
  <c r="CT1084" i="1"/>
  <c r="S1084" i="1" s="1"/>
  <c r="CV1084" i="1"/>
  <c r="U1084" i="1" s="1"/>
  <c r="CX1084" i="1"/>
  <c r="FR1084" i="1"/>
  <c r="GL1084" i="1"/>
  <c r="GN1084" i="1"/>
  <c r="GP1084" i="1"/>
  <c r="GV1084" i="1"/>
  <c r="GX1084" i="1"/>
  <c r="HC1084" i="1"/>
  <c r="I1085" i="1"/>
  <c r="P1085" i="1"/>
  <c r="V1085" i="1"/>
  <c r="AC1085" i="1"/>
  <c r="AD1085" i="1"/>
  <c r="AB1085" i="1" s="1"/>
  <c r="AE1085" i="1"/>
  <c r="AF1085" i="1"/>
  <c r="CT1085" i="1" s="1"/>
  <c r="S1085" i="1" s="1"/>
  <c r="AG1085" i="1"/>
  <c r="AH1085" i="1"/>
  <c r="CV1085" i="1" s="1"/>
  <c r="U1085" i="1" s="1"/>
  <c r="AI1085" i="1"/>
  <c r="AJ1085" i="1"/>
  <c r="CX1085" i="1" s="1"/>
  <c r="W1085" i="1" s="1"/>
  <c r="CQ1085" i="1"/>
  <c r="CS1085" i="1"/>
  <c r="R1085" i="1" s="1"/>
  <c r="CU1085" i="1"/>
  <c r="T1085" i="1" s="1"/>
  <c r="CW1085" i="1"/>
  <c r="FR1085" i="1"/>
  <c r="GL1085" i="1"/>
  <c r="GN1085" i="1"/>
  <c r="GP1085" i="1"/>
  <c r="GV1085" i="1"/>
  <c r="HC1085" i="1" s="1"/>
  <c r="GX1085" i="1" s="1"/>
  <c r="I1086" i="1"/>
  <c r="U1086" i="1"/>
  <c r="W1086" i="1"/>
  <c r="AC1086" i="1"/>
  <c r="AB1086" i="1" s="1"/>
  <c r="AE1086" i="1"/>
  <c r="AD1086" i="1" s="1"/>
  <c r="CR1086" i="1" s="1"/>
  <c r="Q1086" i="1" s="1"/>
  <c r="AF1086" i="1"/>
  <c r="AG1086" i="1"/>
  <c r="CU1086" i="1" s="1"/>
  <c r="T1086" i="1" s="1"/>
  <c r="AH1086" i="1"/>
  <c r="AI1086" i="1"/>
  <c r="CW1086" i="1" s="1"/>
  <c r="V1086" i="1" s="1"/>
  <c r="AJ1086" i="1"/>
  <c r="CT1086" i="1"/>
  <c r="S1086" i="1" s="1"/>
  <c r="CV1086" i="1"/>
  <c r="CX1086" i="1"/>
  <c r="FR1086" i="1"/>
  <c r="GL1086" i="1"/>
  <c r="BZ1105" i="1" s="1"/>
  <c r="GN1086" i="1"/>
  <c r="GP1086" i="1"/>
  <c r="GV1086" i="1"/>
  <c r="HC1086" i="1" s="1"/>
  <c r="GX1086" i="1" s="1"/>
  <c r="I1087" i="1"/>
  <c r="T1087" i="1" s="1"/>
  <c r="AC1087" i="1"/>
  <c r="AD1087" i="1"/>
  <c r="CR1087" i="1" s="1"/>
  <c r="Q1087" i="1" s="1"/>
  <c r="AE1087" i="1"/>
  <c r="AF1087" i="1"/>
  <c r="AG1087" i="1"/>
  <c r="AH1087" i="1"/>
  <c r="CV1087" i="1" s="1"/>
  <c r="U1087" i="1" s="1"/>
  <c r="AI1087" i="1"/>
  <c r="AJ1087" i="1"/>
  <c r="CX1087" i="1" s="1"/>
  <c r="CQ1087" i="1"/>
  <c r="CS1087" i="1"/>
  <c r="R1087" i="1" s="1"/>
  <c r="CU1087" i="1"/>
  <c r="CW1087" i="1"/>
  <c r="FR1087" i="1"/>
  <c r="GL1087" i="1"/>
  <c r="GN1087" i="1"/>
  <c r="GP1087" i="1"/>
  <c r="GV1087" i="1"/>
  <c r="HC1087" i="1"/>
  <c r="GX1087" i="1" s="1"/>
  <c r="C1088" i="1"/>
  <c r="D1088" i="1"/>
  <c r="I1088" i="1"/>
  <c r="K1088" i="1"/>
  <c r="P1088" i="1"/>
  <c r="R1088" i="1"/>
  <c r="AB1088" i="1"/>
  <c r="AC1088" i="1"/>
  <c r="AD1088" i="1"/>
  <c r="CR1088" i="1" s="1"/>
  <c r="Q1088" i="1" s="1"/>
  <c r="AE1088" i="1"/>
  <c r="AF1088" i="1"/>
  <c r="CT1088" i="1" s="1"/>
  <c r="S1088" i="1" s="1"/>
  <c r="AG1088" i="1"/>
  <c r="AH1088" i="1"/>
  <c r="CV1088" i="1" s="1"/>
  <c r="U1088" i="1" s="1"/>
  <c r="AI1088" i="1"/>
  <c r="AJ1088" i="1"/>
  <c r="CX1088" i="1" s="1"/>
  <c r="W1088" i="1" s="1"/>
  <c r="CQ1088" i="1"/>
  <c r="CS1088" i="1"/>
  <c r="CU1088" i="1"/>
  <c r="T1088" i="1" s="1"/>
  <c r="CW1088" i="1"/>
  <c r="V1088" i="1" s="1"/>
  <c r="FR1088" i="1"/>
  <c r="GL1088" i="1"/>
  <c r="GN1088" i="1"/>
  <c r="GP1088" i="1"/>
  <c r="GV1088" i="1"/>
  <c r="HC1088" i="1"/>
  <c r="GX1088" i="1" s="1"/>
  <c r="C1089" i="1"/>
  <c r="D1089" i="1"/>
  <c r="I1089" i="1"/>
  <c r="K1089" i="1"/>
  <c r="T1089" i="1"/>
  <c r="V1089" i="1"/>
  <c r="AC1089" i="1"/>
  <c r="AD1089" i="1"/>
  <c r="CR1089" i="1" s="1"/>
  <c r="Q1089" i="1" s="1"/>
  <c r="AE1089" i="1"/>
  <c r="AF1089" i="1"/>
  <c r="AG1089" i="1"/>
  <c r="AH1089" i="1"/>
  <c r="CV1089" i="1" s="1"/>
  <c r="U1089" i="1" s="1"/>
  <c r="AI1089" i="1"/>
  <c r="AJ1089" i="1"/>
  <c r="CX1089" i="1" s="1"/>
  <c r="W1089" i="1" s="1"/>
  <c r="CQ1089" i="1"/>
  <c r="P1089" i="1" s="1"/>
  <c r="CS1089" i="1"/>
  <c r="R1089" i="1" s="1"/>
  <c r="CU1089" i="1"/>
  <c r="CW1089" i="1"/>
  <c r="FR1089" i="1"/>
  <c r="GL1089" i="1"/>
  <c r="GN1089" i="1"/>
  <c r="GP1089" i="1"/>
  <c r="GV1089" i="1"/>
  <c r="HC1089" i="1"/>
  <c r="GX1089" i="1" s="1"/>
  <c r="I1090" i="1"/>
  <c r="S1090" i="1"/>
  <c r="U1090" i="1"/>
  <c r="AC1090" i="1"/>
  <c r="AE1090" i="1"/>
  <c r="AF1090" i="1"/>
  <c r="AG1090" i="1"/>
  <c r="CU1090" i="1" s="1"/>
  <c r="T1090" i="1" s="1"/>
  <c r="AH1090" i="1"/>
  <c r="AI1090" i="1"/>
  <c r="CW1090" i="1" s="1"/>
  <c r="V1090" i="1" s="1"/>
  <c r="AJ1090" i="1"/>
  <c r="CT1090" i="1"/>
  <c r="CV1090" i="1"/>
  <c r="CX1090" i="1"/>
  <c r="W1090" i="1" s="1"/>
  <c r="FR1090" i="1"/>
  <c r="GL1090" i="1"/>
  <c r="GN1090" i="1"/>
  <c r="GP1090" i="1"/>
  <c r="GV1090" i="1"/>
  <c r="GX1090" i="1"/>
  <c r="HC1090" i="1"/>
  <c r="I1091" i="1"/>
  <c r="R1091" i="1"/>
  <c r="T1091" i="1"/>
  <c r="AC1091" i="1"/>
  <c r="AD1091" i="1"/>
  <c r="AE1091" i="1"/>
  <c r="AF1091" i="1"/>
  <c r="CT1091" i="1" s="1"/>
  <c r="S1091" i="1" s="1"/>
  <c r="CZ1091" i="1" s="1"/>
  <c r="Y1091" i="1" s="1"/>
  <c r="AG1091" i="1"/>
  <c r="AH1091" i="1"/>
  <c r="CV1091" i="1" s="1"/>
  <c r="U1091" i="1" s="1"/>
  <c r="AI1091" i="1"/>
  <c r="AJ1091" i="1"/>
  <c r="CX1091" i="1" s="1"/>
  <c r="W1091" i="1" s="1"/>
  <c r="CQ1091" i="1"/>
  <c r="P1091" i="1" s="1"/>
  <c r="CS1091" i="1"/>
  <c r="CU1091" i="1"/>
  <c r="CW1091" i="1"/>
  <c r="V1091" i="1" s="1"/>
  <c r="CY1091" i="1"/>
  <c r="X1091" i="1" s="1"/>
  <c r="FR1091" i="1"/>
  <c r="GL1091" i="1"/>
  <c r="GN1091" i="1"/>
  <c r="GP1091" i="1"/>
  <c r="GV1091" i="1"/>
  <c r="HC1091" i="1" s="1"/>
  <c r="GX1091" i="1" s="1"/>
  <c r="I1092" i="1"/>
  <c r="S1092" i="1"/>
  <c r="AC1092" i="1"/>
  <c r="AE1092" i="1"/>
  <c r="AD1092" i="1" s="1"/>
  <c r="CR1092" i="1" s="1"/>
  <c r="Q1092" i="1" s="1"/>
  <c r="AF1092" i="1"/>
  <c r="AG1092" i="1"/>
  <c r="CU1092" i="1" s="1"/>
  <c r="T1092" i="1" s="1"/>
  <c r="AH1092" i="1"/>
  <c r="AI1092" i="1"/>
  <c r="CW1092" i="1" s="1"/>
  <c r="V1092" i="1" s="1"/>
  <c r="AJ1092" i="1"/>
  <c r="CT1092" i="1"/>
  <c r="CV1092" i="1"/>
  <c r="U1092" i="1" s="1"/>
  <c r="CX1092" i="1"/>
  <c r="W1092" i="1" s="1"/>
  <c r="FR1092" i="1"/>
  <c r="GL1092" i="1"/>
  <c r="GN1092" i="1"/>
  <c r="GP1092" i="1"/>
  <c r="GV1092" i="1"/>
  <c r="HC1092" i="1" s="1"/>
  <c r="GX1092" i="1" s="1"/>
  <c r="I1093" i="1"/>
  <c r="P1093" i="1" s="1"/>
  <c r="R1093" i="1"/>
  <c r="AB1093" i="1"/>
  <c r="AC1093" i="1"/>
  <c r="AD1093" i="1"/>
  <c r="CR1093" i="1" s="1"/>
  <c r="Q1093" i="1" s="1"/>
  <c r="AE1093" i="1"/>
  <c r="AF1093" i="1"/>
  <c r="CT1093" i="1" s="1"/>
  <c r="S1093" i="1" s="1"/>
  <c r="AG1093" i="1"/>
  <c r="AH1093" i="1"/>
  <c r="CV1093" i="1" s="1"/>
  <c r="U1093" i="1" s="1"/>
  <c r="AI1093" i="1"/>
  <c r="AJ1093" i="1"/>
  <c r="CX1093" i="1" s="1"/>
  <c r="W1093" i="1" s="1"/>
  <c r="CQ1093" i="1"/>
  <c r="CS1093" i="1"/>
  <c r="CU1093" i="1"/>
  <c r="T1093" i="1" s="1"/>
  <c r="CW1093" i="1"/>
  <c r="V1093" i="1" s="1"/>
  <c r="FR1093" i="1"/>
  <c r="GL1093" i="1"/>
  <c r="GN1093" i="1"/>
  <c r="GP1093" i="1"/>
  <c r="GV1093" i="1"/>
  <c r="HC1093" i="1"/>
  <c r="GX1093" i="1" s="1"/>
  <c r="P1094" i="1"/>
  <c r="R1094" i="1"/>
  <c r="AB1094" i="1"/>
  <c r="AC1094" i="1"/>
  <c r="AD1094" i="1"/>
  <c r="CR1094" i="1" s="1"/>
  <c r="Q1094" i="1" s="1"/>
  <c r="AE1094" i="1"/>
  <c r="AF1094" i="1"/>
  <c r="CT1094" i="1" s="1"/>
  <c r="S1094" i="1" s="1"/>
  <c r="AG1094" i="1"/>
  <c r="AH1094" i="1"/>
  <c r="CV1094" i="1" s="1"/>
  <c r="U1094" i="1" s="1"/>
  <c r="AI1094" i="1"/>
  <c r="AJ1094" i="1"/>
  <c r="CX1094" i="1" s="1"/>
  <c r="W1094" i="1" s="1"/>
  <c r="CQ1094" i="1"/>
  <c r="CS1094" i="1"/>
  <c r="CU1094" i="1"/>
  <c r="T1094" i="1" s="1"/>
  <c r="CW1094" i="1"/>
  <c r="V1094" i="1" s="1"/>
  <c r="FR1094" i="1"/>
  <c r="GL1094" i="1"/>
  <c r="GN1094" i="1"/>
  <c r="GP1094" i="1"/>
  <c r="GV1094" i="1"/>
  <c r="HC1094" i="1"/>
  <c r="GX1094" i="1" s="1"/>
  <c r="P1095" i="1"/>
  <c r="CP1095" i="1" s="1"/>
  <c r="O1095" i="1" s="1"/>
  <c r="R1095" i="1"/>
  <c r="AB1095" i="1"/>
  <c r="AC1095" i="1"/>
  <c r="AD1095" i="1"/>
  <c r="CR1095" i="1" s="1"/>
  <c r="Q1095" i="1" s="1"/>
  <c r="AE1095" i="1"/>
  <c r="AF1095" i="1"/>
  <c r="CT1095" i="1" s="1"/>
  <c r="S1095" i="1" s="1"/>
  <c r="AG1095" i="1"/>
  <c r="AH1095" i="1"/>
  <c r="CV1095" i="1" s="1"/>
  <c r="U1095" i="1" s="1"/>
  <c r="AI1095" i="1"/>
  <c r="AJ1095" i="1"/>
  <c r="CX1095" i="1" s="1"/>
  <c r="W1095" i="1" s="1"/>
  <c r="CQ1095" i="1"/>
  <c r="CS1095" i="1"/>
  <c r="CU1095" i="1"/>
  <c r="T1095" i="1" s="1"/>
  <c r="CW1095" i="1"/>
  <c r="V1095" i="1" s="1"/>
  <c r="FR1095" i="1"/>
  <c r="GL1095" i="1"/>
  <c r="GN1095" i="1"/>
  <c r="GP1095" i="1"/>
  <c r="GV1095" i="1"/>
  <c r="HC1095" i="1"/>
  <c r="GX1095" i="1" s="1"/>
  <c r="C1096" i="1"/>
  <c r="D1096" i="1"/>
  <c r="P1096" i="1"/>
  <c r="V1096" i="1"/>
  <c r="AC1096" i="1"/>
  <c r="AD1096" i="1"/>
  <c r="AB1096" i="1" s="1"/>
  <c r="AE1096" i="1"/>
  <c r="AF1096" i="1"/>
  <c r="CT1096" i="1" s="1"/>
  <c r="S1096" i="1" s="1"/>
  <c r="AG1096" i="1"/>
  <c r="AH1096" i="1"/>
  <c r="CV1096" i="1" s="1"/>
  <c r="U1096" i="1" s="1"/>
  <c r="AI1096" i="1"/>
  <c r="AJ1096" i="1"/>
  <c r="CX1096" i="1" s="1"/>
  <c r="W1096" i="1" s="1"/>
  <c r="CQ1096" i="1"/>
  <c r="CS1096" i="1"/>
  <c r="R1096" i="1" s="1"/>
  <c r="CU1096" i="1"/>
  <c r="T1096" i="1" s="1"/>
  <c r="CW1096" i="1"/>
  <c r="FR1096" i="1"/>
  <c r="GL1096" i="1"/>
  <c r="GN1096" i="1"/>
  <c r="GO1096" i="1"/>
  <c r="GV1096" i="1"/>
  <c r="HC1096" i="1" s="1"/>
  <c r="GX1096" i="1" s="1"/>
  <c r="C1097" i="1"/>
  <c r="D1097" i="1"/>
  <c r="T1097" i="1"/>
  <c r="V1097" i="1"/>
  <c r="AC1097" i="1"/>
  <c r="AD1097" i="1"/>
  <c r="CR1097" i="1" s="1"/>
  <c r="Q1097" i="1" s="1"/>
  <c r="AE1097" i="1"/>
  <c r="AF1097" i="1"/>
  <c r="AG1097" i="1"/>
  <c r="AH1097" i="1"/>
  <c r="CV1097" i="1" s="1"/>
  <c r="U1097" i="1" s="1"/>
  <c r="AI1097" i="1"/>
  <c r="AJ1097" i="1"/>
  <c r="CX1097" i="1" s="1"/>
  <c r="W1097" i="1" s="1"/>
  <c r="CQ1097" i="1"/>
  <c r="P1097" i="1" s="1"/>
  <c r="CS1097" i="1"/>
  <c r="R1097" i="1" s="1"/>
  <c r="CU1097" i="1"/>
  <c r="CW1097" i="1"/>
  <c r="FR1097" i="1"/>
  <c r="GL1097" i="1"/>
  <c r="GN1097" i="1"/>
  <c r="GO1097" i="1"/>
  <c r="GV1097" i="1"/>
  <c r="HC1097" i="1"/>
  <c r="GX1097" i="1" s="1"/>
  <c r="C1098" i="1"/>
  <c r="D1098" i="1"/>
  <c r="R1098" i="1"/>
  <c r="T1098" i="1"/>
  <c r="AC1098" i="1"/>
  <c r="AD1098" i="1"/>
  <c r="AE1098" i="1"/>
  <c r="AF1098" i="1"/>
  <c r="CT1098" i="1" s="1"/>
  <c r="S1098" i="1" s="1"/>
  <c r="CZ1098" i="1" s="1"/>
  <c r="Y1098" i="1" s="1"/>
  <c r="AG1098" i="1"/>
  <c r="AH1098" i="1"/>
  <c r="CV1098" i="1" s="1"/>
  <c r="U1098" i="1" s="1"/>
  <c r="AI1098" i="1"/>
  <c r="AJ1098" i="1"/>
  <c r="CX1098" i="1" s="1"/>
  <c r="W1098" i="1" s="1"/>
  <c r="CQ1098" i="1"/>
  <c r="P1098" i="1" s="1"/>
  <c r="CS1098" i="1"/>
  <c r="CU1098" i="1"/>
  <c r="CW1098" i="1"/>
  <c r="V1098" i="1" s="1"/>
  <c r="FR1098" i="1"/>
  <c r="GL1098" i="1"/>
  <c r="GN1098" i="1"/>
  <c r="GO1098" i="1"/>
  <c r="GV1098" i="1"/>
  <c r="HC1098" i="1" s="1"/>
  <c r="GX1098" i="1" s="1"/>
  <c r="C1099" i="1"/>
  <c r="D1099" i="1"/>
  <c r="P1099" i="1"/>
  <c r="R1099" i="1"/>
  <c r="AB1099" i="1"/>
  <c r="AC1099" i="1"/>
  <c r="AD1099" i="1"/>
  <c r="CR1099" i="1" s="1"/>
  <c r="Q1099" i="1" s="1"/>
  <c r="AE1099" i="1"/>
  <c r="AF1099" i="1"/>
  <c r="CT1099" i="1" s="1"/>
  <c r="S1099" i="1" s="1"/>
  <c r="AG1099" i="1"/>
  <c r="AH1099" i="1"/>
  <c r="CV1099" i="1" s="1"/>
  <c r="U1099" i="1" s="1"/>
  <c r="AI1099" i="1"/>
  <c r="AJ1099" i="1"/>
  <c r="CX1099" i="1" s="1"/>
  <c r="W1099" i="1" s="1"/>
  <c r="CQ1099" i="1"/>
  <c r="CS1099" i="1"/>
  <c r="CU1099" i="1"/>
  <c r="T1099" i="1" s="1"/>
  <c r="CW1099" i="1"/>
  <c r="V1099" i="1" s="1"/>
  <c r="FR1099" i="1"/>
  <c r="GL1099" i="1"/>
  <c r="GN1099" i="1"/>
  <c r="GO1099" i="1"/>
  <c r="GV1099" i="1"/>
  <c r="HC1099" i="1"/>
  <c r="GX1099" i="1" s="1"/>
  <c r="C1100" i="1"/>
  <c r="D1100" i="1"/>
  <c r="P1100" i="1"/>
  <c r="V1100" i="1"/>
  <c r="AC1100" i="1"/>
  <c r="AD1100" i="1"/>
  <c r="AB1100" i="1" s="1"/>
  <c r="AE1100" i="1"/>
  <c r="AF1100" i="1"/>
  <c r="CT1100" i="1" s="1"/>
  <c r="S1100" i="1" s="1"/>
  <c r="AG1100" i="1"/>
  <c r="AH1100" i="1"/>
  <c r="CV1100" i="1" s="1"/>
  <c r="U1100" i="1" s="1"/>
  <c r="AI1100" i="1"/>
  <c r="AJ1100" i="1"/>
  <c r="CX1100" i="1" s="1"/>
  <c r="W1100" i="1" s="1"/>
  <c r="CQ1100" i="1"/>
  <c r="CS1100" i="1"/>
  <c r="R1100" i="1" s="1"/>
  <c r="CU1100" i="1"/>
  <c r="T1100" i="1" s="1"/>
  <c r="CW1100" i="1"/>
  <c r="FR1100" i="1"/>
  <c r="GL1100" i="1"/>
  <c r="GN1100" i="1"/>
  <c r="GO1100" i="1"/>
  <c r="GV1100" i="1"/>
  <c r="HC1100" i="1" s="1"/>
  <c r="GX1100" i="1" s="1"/>
  <c r="C1101" i="1"/>
  <c r="D1101" i="1"/>
  <c r="T1101" i="1"/>
  <c r="V1101" i="1"/>
  <c r="AC1101" i="1"/>
  <c r="AD1101" i="1"/>
  <c r="CR1101" i="1" s="1"/>
  <c r="Q1101" i="1" s="1"/>
  <c r="AE1101" i="1"/>
  <c r="AF1101" i="1"/>
  <c r="AG1101" i="1"/>
  <c r="AH1101" i="1"/>
  <c r="CV1101" i="1" s="1"/>
  <c r="U1101" i="1" s="1"/>
  <c r="AI1101" i="1"/>
  <c r="AJ1101" i="1"/>
  <c r="CX1101" i="1" s="1"/>
  <c r="W1101" i="1" s="1"/>
  <c r="CQ1101" i="1"/>
  <c r="P1101" i="1" s="1"/>
  <c r="CS1101" i="1"/>
  <c r="R1101" i="1" s="1"/>
  <c r="CU1101" i="1"/>
  <c r="CW1101" i="1"/>
  <c r="FR1101" i="1"/>
  <c r="GL1101" i="1"/>
  <c r="GN1101" i="1"/>
  <c r="GO1101" i="1"/>
  <c r="GV1101" i="1"/>
  <c r="HC1101" i="1"/>
  <c r="GX1101" i="1" s="1"/>
  <c r="C1102" i="1"/>
  <c r="D1102" i="1"/>
  <c r="I1102" i="1"/>
  <c r="K1102" i="1"/>
  <c r="P1102" i="1"/>
  <c r="R1102" i="1"/>
  <c r="AB1102" i="1"/>
  <c r="AC1102" i="1"/>
  <c r="AD1102" i="1"/>
  <c r="CR1102" i="1" s="1"/>
  <c r="Q1102" i="1" s="1"/>
  <c r="AE1102" i="1"/>
  <c r="AF1102" i="1"/>
  <c r="CT1102" i="1" s="1"/>
  <c r="S1102" i="1" s="1"/>
  <c r="AG1102" i="1"/>
  <c r="AH1102" i="1"/>
  <c r="CV1102" i="1" s="1"/>
  <c r="U1102" i="1" s="1"/>
  <c r="AI1102" i="1"/>
  <c r="AJ1102" i="1"/>
  <c r="CX1102" i="1" s="1"/>
  <c r="W1102" i="1" s="1"/>
  <c r="CQ1102" i="1"/>
  <c r="CS1102" i="1"/>
  <c r="CU1102" i="1"/>
  <c r="T1102" i="1" s="1"/>
  <c r="CW1102" i="1"/>
  <c r="V1102" i="1" s="1"/>
  <c r="FR1102" i="1"/>
  <c r="GL1102" i="1"/>
  <c r="GN1102" i="1"/>
  <c r="GO1102" i="1"/>
  <c r="GV1102" i="1"/>
  <c r="HC1102" i="1"/>
  <c r="GX1102" i="1" s="1"/>
  <c r="C1103" i="1"/>
  <c r="D1103" i="1"/>
  <c r="I1103" i="1"/>
  <c r="K1103" i="1"/>
  <c r="T1103" i="1"/>
  <c r="V1103" i="1"/>
  <c r="AC1103" i="1"/>
  <c r="AD1103" i="1"/>
  <c r="CR1103" i="1" s="1"/>
  <c r="Q1103" i="1" s="1"/>
  <c r="AE1103" i="1"/>
  <c r="AF1103" i="1"/>
  <c r="AG1103" i="1"/>
  <c r="AH1103" i="1"/>
  <c r="CV1103" i="1" s="1"/>
  <c r="U1103" i="1" s="1"/>
  <c r="AI1103" i="1"/>
  <c r="AJ1103" i="1"/>
  <c r="CX1103" i="1" s="1"/>
  <c r="W1103" i="1" s="1"/>
  <c r="CQ1103" i="1"/>
  <c r="P1103" i="1" s="1"/>
  <c r="CS1103" i="1"/>
  <c r="R1103" i="1" s="1"/>
  <c r="CU1103" i="1"/>
  <c r="CW1103" i="1"/>
  <c r="FR1103" i="1"/>
  <c r="GL1103" i="1"/>
  <c r="GN1103" i="1"/>
  <c r="GO1103" i="1"/>
  <c r="GV1103" i="1"/>
  <c r="HC1103" i="1"/>
  <c r="GX1103" i="1" s="1"/>
  <c r="B1105" i="1"/>
  <c r="B1006" i="1" s="1"/>
  <c r="C1105" i="1"/>
  <c r="C1006" i="1" s="1"/>
  <c r="D1105" i="1"/>
  <c r="D1006" i="1" s="1"/>
  <c r="F1105" i="1"/>
  <c r="F1006" i="1" s="1"/>
  <c r="G1105" i="1"/>
  <c r="G1006" i="1" s="1"/>
  <c r="BX1105" i="1"/>
  <c r="BX1006" i="1" s="1"/>
  <c r="CK1105" i="1"/>
  <c r="CK1006" i="1" s="1"/>
  <c r="CL1105" i="1"/>
  <c r="CL1006" i="1" s="1"/>
  <c r="CM1105" i="1"/>
  <c r="CM1006" i="1" s="1"/>
  <c r="FP1105" i="1"/>
  <c r="FP1006" i="1" s="1"/>
  <c r="FR1105" i="1"/>
  <c r="FR1006" i="1" s="1"/>
  <c r="GC1105" i="1"/>
  <c r="GC1006" i="1" s="1"/>
  <c r="GD1105" i="1"/>
  <c r="GD1006" i="1" s="1"/>
  <c r="GE1105" i="1"/>
  <c r="GE1006" i="1" s="1"/>
  <c r="D1135" i="1"/>
  <c r="E1137" i="1"/>
  <c r="Z1137" i="1"/>
  <c r="AA1137" i="1"/>
  <c r="AM1137" i="1"/>
  <c r="AN1137" i="1"/>
  <c r="BE1137" i="1"/>
  <c r="BF1137" i="1"/>
  <c r="BG1137" i="1"/>
  <c r="BH1137" i="1"/>
  <c r="BI1137" i="1"/>
  <c r="BJ1137" i="1"/>
  <c r="BK1137" i="1"/>
  <c r="BL1137" i="1"/>
  <c r="BM1137" i="1"/>
  <c r="BN1137" i="1"/>
  <c r="BO1137" i="1"/>
  <c r="BP1137" i="1"/>
  <c r="BQ1137" i="1"/>
  <c r="BR1137" i="1"/>
  <c r="BS1137" i="1"/>
  <c r="BT1137" i="1"/>
  <c r="BU1137" i="1"/>
  <c r="BV1137" i="1"/>
  <c r="BW1137" i="1"/>
  <c r="CN1137" i="1"/>
  <c r="CO1137" i="1"/>
  <c r="CP1137" i="1"/>
  <c r="CQ1137" i="1"/>
  <c r="CR1137" i="1"/>
  <c r="CS1137" i="1"/>
  <c r="CT1137" i="1"/>
  <c r="CU1137" i="1"/>
  <c r="CV1137" i="1"/>
  <c r="CW1137" i="1"/>
  <c r="CX1137" i="1"/>
  <c r="CY1137" i="1"/>
  <c r="CZ1137" i="1"/>
  <c r="DA1137" i="1"/>
  <c r="DB1137" i="1"/>
  <c r="DC1137" i="1"/>
  <c r="DD1137" i="1"/>
  <c r="DE1137" i="1"/>
  <c r="DF1137" i="1"/>
  <c r="DR1137" i="1"/>
  <c r="DS1137" i="1"/>
  <c r="EE1137" i="1"/>
  <c r="EF1137" i="1"/>
  <c r="EW1137" i="1"/>
  <c r="EX1137" i="1"/>
  <c r="EY1137" i="1"/>
  <c r="EZ1137" i="1"/>
  <c r="FA1137" i="1"/>
  <c r="FB1137" i="1"/>
  <c r="FC1137" i="1"/>
  <c r="FD1137" i="1"/>
  <c r="FE1137" i="1"/>
  <c r="FF1137" i="1"/>
  <c r="FG1137" i="1"/>
  <c r="FH1137" i="1"/>
  <c r="FI1137" i="1"/>
  <c r="FJ1137" i="1"/>
  <c r="FK1137" i="1"/>
  <c r="FL1137" i="1"/>
  <c r="FM1137" i="1"/>
  <c r="FN1137" i="1"/>
  <c r="FO1137" i="1"/>
  <c r="GF1137" i="1"/>
  <c r="GG1137" i="1"/>
  <c r="GH1137" i="1"/>
  <c r="GI1137" i="1"/>
  <c r="GJ1137" i="1"/>
  <c r="GK1137" i="1"/>
  <c r="GL1137" i="1"/>
  <c r="GM1137" i="1"/>
  <c r="GN1137" i="1"/>
  <c r="GO1137" i="1"/>
  <c r="GP1137" i="1"/>
  <c r="GQ1137" i="1"/>
  <c r="GR1137" i="1"/>
  <c r="GS1137" i="1"/>
  <c r="GT1137" i="1"/>
  <c r="GU1137" i="1"/>
  <c r="GV1137" i="1"/>
  <c r="GW1137" i="1"/>
  <c r="GX1137" i="1"/>
  <c r="C1139" i="1"/>
  <c r="D1139" i="1"/>
  <c r="I1139" i="1"/>
  <c r="I1141" i="1" s="1"/>
  <c r="K1139" i="1"/>
  <c r="P1139" i="1"/>
  <c r="T1139" i="1"/>
  <c r="V1139" i="1"/>
  <c r="AC1139" i="1"/>
  <c r="AD1139" i="1"/>
  <c r="AE1139" i="1"/>
  <c r="AF1139" i="1"/>
  <c r="CT1139" i="1" s="1"/>
  <c r="S1139" i="1" s="1"/>
  <c r="CZ1139" i="1" s="1"/>
  <c r="Y1139" i="1" s="1"/>
  <c r="AG1139" i="1"/>
  <c r="AH1139" i="1"/>
  <c r="CV1139" i="1" s="1"/>
  <c r="U1139" i="1" s="1"/>
  <c r="AI1139" i="1"/>
  <c r="AJ1139" i="1"/>
  <c r="CX1139" i="1" s="1"/>
  <c r="W1139" i="1" s="1"/>
  <c r="CQ1139" i="1"/>
  <c r="CS1139" i="1"/>
  <c r="R1139" i="1" s="1"/>
  <c r="CU1139" i="1"/>
  <c r="CW1139" i="1"/>
  <c r="CY1139" i="1"/>
  <c r="X1139" i="1" s="1"/>
  <c r="FR1139" i="1"/>
  <c r="GL1139" i="1"/>
  <c r="GO1139" i="1"/>
  <c r="GP1139" i="1"/>
  <c r="GV1139" i="1"/>
  <c r="HC1139" i="1" s="1"/>
  <c r="GX1139" i="1" s="1"/>
  <c r="C1140" i="1"/>
  <c r="D1140" i="1"/>
  <c r="I1140" i="1"/>
  <c r="K1140" i="1"/>
  <c r="R1140" i="1"/>
  <c r="AC1140" i="1"/>
  <c r="AD1140" i="1"/>
  <c r="AE1140" i="1"/>
  <c r="AF1140" i="1"/>
  <c r="CT1140" i="1" s="1"/>
  <c r="S1140" i="1" s="1"/>
  <c r="CZ1140" i="1" s="1"/>
  <c r="Y1140" i="1" s="1"/>
  <c r="AG1140" i="1"/>
  <c r="AH1140" i="1"/>
  <c r="CV1140" i="1" s="1"/>
  <c r="U1140" i="1" s="1"/>
  <c r="AI1140" i="1"/>
  <c r="AJ1140" i="1"/>
  <c r="CX1140" i="1" s="1"/>
  <c r="W1140" i="1" s="1"/>
  <c r="CQ1140" i="1"/>
  <c r="P1140" i="1" s="1"/>
  <c r="CS1140" i="1"/>
  <c r="CU1140" i="1"/>
  <c r="T1140" i="1" s="1"/>
  <c r="CW1140" i="1"/>
  <c r="V1140" i="1" s="1"/>
  <c r="CY1140" i="1"/>
  <c r="X1140" i="1" s="1"/>
  <c r="FR1140" i="1"/>
  <c r="GL1140" i="1"/>
  <c r="GO1140" i="1"/>
  <c r="GP1140" i="1"/>
  <c r="GV1140" i="1"/>
  <c r="HC1140" i="1" s="1"/>
  <c r="GX1140" i="1" s="1"/>
  <c r="AC1141" i="1"/>
  <c r="AE1141" i="1"/>
  <c r="AD1141" i="1" s="1"/>
  <c r="CR1141" i="1" s="1"/>
  <c r="Q1141" i="1" s="1"/>
  <c r="AF1141" i="1"/>
  <c r="AG1141" i="1"/>
  <c r="CU1141" i="1" s="1"/>
  <c r="AH1141" i="1"/>
  <c r="AI1141" i="1"/>
  <c r="CW1141" i="1" s="1"/>
  <c r="AJ1141" i="1"/>
  <c r="CT1141" i="1"/>
  <c r="S1141" i="1" s="1"/>
  <c r="CV1141" i="1"/>
  <c r="U1141" i="1" s="1"/>
  <c r="CX1141" i="1"/>
  <c r="W1141" i="1" s="1"/>
  <c r="FR1141" i="1"/>
  <c r="GL1141" i="1"/>
  <c r="GO1141" i="1"/>
  <c r="GP1141" i="1"/>
  <c r="GV1141" i="1"/>
  <c r="HC1141" i="1" s="1"/>
  <c r="GX1141" i="1" s="1"/>
  <c r="I1142" i="1"/>
  <c r="P1142" i="1"/>
  <c r="AC1142" i="1"/>
  <c r="AD1142" i="1"/>
  <c r="CR1142" i="1" s="1"/>
  <c r="AE1142" i="1"/>
  <c r="AF1142" i="1"/>
  <c r="CT1142" i="1" s="1"/>
  <c r="S1142" i="1" s="1"/>
  <c r="AG1142" i="1"/>
  <c r="AH1142" i="1"/>
  <c r="CV1142" i="1" s="1"/>
  <c r="AI1142" i="1"/>
  <c r="AJ1142" i="1"/>
  <c r="CX1142" i="1" s="1"/>
  <c r="CQ1142" i="1"/>
  <c r="CS1142" i="1"/>
  <c r="R1142" i="1" s="1"/>
  <c r="CU1142" i="1"/>
  <c r="T1142" i="1" s="1"/>
  <c r="CW1142" i="1"/>
  <c r="V1142" i="1" s="1"/>
  <c r="FR1142" i="1"/>
  <c r="GL1142" i="1"/>
  <c r="GO1142" i="1"/>
  <c r="GP1142" i="1"/>
  <c r="GV1142" i="1"/>
  <c r="HC1142" i="1"/>
  <c r="GX1142" i="1" s="1"/>
  <c r="C1143" i="1"/>
  <c r="D1143" i="1"/>
  <c r="I1143" i="1"/>
  <c r="K1143" i="1"/>
  <c r="R1143" i="1"/>
  <c r="T1143" i="1"/>
  <c r="V1143" i="1"/>
  <c r="AB1143" i="1"/>
  <c r="AC1143" i="1"/>
  <c r="AD1143" i="1"/>
  <c r="CR1143" i="1" s="1"/>
  <c r="Q1143" i="1" s="1"/>
  <c r="AE1143" i="1"/>
  <c r="AF1143" i="1"/>
  <c r="CT1143" i="1" s="1"/>
  <c r="S1143" i="1" s="1"/>
  <c r="AG1143" i="1"/>
  <c r="AH1143" i="1"/>
  <c r="CV1143" i="1" s="1"/>
  <c r="U1143" i="1" s="1"/>
  <c r="AI1143" i="1"/>
  <c r="AJ1143" i="1"/>
  <c r="CX1143" i="1" s="1"/>
  <c r="W1143" i="1" s="1"/>
  <c r="CQ1143" i="1"/>
  <c r="P1143" i="1" s="1"/>
  <c r="CP1143" i="1" s="1"/>
  <c r="O1143" i="1" s="1"/>
  <c r="CS1143" i="1"/>
  <c r="CU1143" i="1"/>
  <c r="CW1143" i="1"/>
  <c r="CY1143" i="1"/>
  <c r="X1143" i="1" s="1"/>
  <c r="FR1143" i="1"/>
  <c r="GL1143" i="1"/>
  <c r="GO1143" i="1"/>
  <c r="CC1186" i="1" s="1"/>
  <c r="GP1143" i="1"/>
  <c r="GV1143" i="1"/>
  <c r="HC1143" i="1" s="1"/>
  <c r="GX1143" i="1" s="1"/>
  <c r="C1144" i="1"/>
  <c r="D1144" i="1"/>
  <c r="I1144" i="1"/>
  <c r="K1144" i="1"/>
  <c r="P1144" i="1"/>
  <c r="CP1144" i="1" s="1"/>
  <c r="O1144" i="1" s="1"/>
  <c r="AC1144" i="1"/>
  <c r="AD1144" i="1"/>
  <c r="CR1144" i="1" s="1"/>
  <c r="Q1144" i="1" s="1"/>
  <c r="AE1144" i="1"/>
  <c r="AF1144" i="1"/>
  <c r="CT1144" i="1" s="1"/>
  <c r="S1144" i="1" s="1"/>
  <c r="AG1144" i="1"/>
  <c r="AH1144" i="1"/>
  <c r="CV1144" i="1" s="1"/>
  <c r="U1144" i="1" s="1"/>
  <c r="AI1144" i="1"/>
  <c r="AJ1144" i="1"/>
  <c r="CX1144" i="1" s="1"/>
  <c r="W1144" i="1" s="1"/>
  <c r="CQ1144" i="1"/>
  <c r="CS1144" i="1"/>
  <c r="R1144" i="1" s="1"/>
  <c r="CY1144" i="1" s="1"/>
  <c r="X1144" i="1" s="1"/>
  <c r="CU1144" i="1"/>
  <c r="T1144" i="1" s="1"/>
  <c r="CW1144" i="1"/>
  <c r="V1144" i="1" s="1"/>
  <c r="FR1144" i="1"/>
  <c r="GL1144" i="1"/>
  <c r="GO1144" i="1"/>
  <c r="GP1144" i="1"/>
  <c r="GV1144" i="1"/>
  <c r="HC1144" i="1" s="1"/>
  <c r="GX1144" i="1" s="1"/>
  <c r="I1145" i="1"/>
  <c r="S1145" i="1"/>
  <c r="U1145" i="1"/>
  <c r="W1145" i="1"/>
  <c r="AC1145" i="1"/>
  <c r="AE1145" i="1"/>
  <c r="AF1145" i="1"/>
  <c r="AG1145" i="1"/>
  <c r="CU1145" i="1" s="1"/>
  <c r="T1145" i="1" s="1"/>
  <c r="AH1145" i="1"/>
  <c r="AI1145" i="1"/>
  <c r="CW1145" i="1" s="1"/>
  <c r="V1145" i="1" s="1"/>
  <c r="AJ1145" i="1"/>
  <c r="CT1145" i="1"/>
  <c r="CV1145" i="1"/>
  <c r="CX1145" i="1"/>
  <c r="FR1145" i="1"/>
  <c r="GL1145" i="1"/>
  <c r="GO1145" i="1"/>
  <c r="GP1145" i="1"/>
  <c r="GV1145" i="1"/>
  <c r="GX1145" i="1"/>
  <c r="HC1145" i="1"/>
  <c r="I1146" i="1"/>
  <c r="T1146" i="1" s="1"/>
  <c r="AC1146" i="1"/>
  <c r="AE1146" i="1"/>
  <c r="AD1146" i="1" s="1"/>
  <c r="AF1146" i="1"/>
  <c r="CT1146" i="1" s="1"/>
  <c r="AG1146" i="1"/>
  <c r="AH1146" i="1"/>
  <c r="AI1146" i="1"/>
  <c r="CW1146" i="1" s="1"/>
  <c r="V1146" i="1" s="1"/>
  <c r="AJ1146" i="1"/>
  <c r="CX1146" i="1" s="1"/>
  <c r="W1146" i="1" s="1"/>
  <c r="CQ1146" i="1"/>
  <c r="P1146" i="1" s="1"/>
  <c r="CS1146" i="1"/>
  <c r="R1146" i="1" s="1"/>
  <c r="CU1146" i="1"/>
  <c r="CV1146" i="1"/>
  <c r="U1146" i="1" s="1"/>
  <c r="FR1146" i="1"/>
  <c r="FQ1186" i="1" s="1"/>
  <c r="GL1146" i="1"/>
  <c r="GO1146" i="1"/>
  <c r="GP1146" i="1"/>
  <c r="GV1146" i="1"/>
  <c r="HC1146" i="1"/>
  <c r="GX1146" i="1" s="1"/>
  <c r="C1147" i="1"/>
  <c r="D1147" i="1"/>
  <c r="I1147" i="1"/>
  <c r="K1147" i="1"/>
  <c r="T1147" i="1"/>
  <c r="AC1147" i="1"/>
  <c r="AE1147" i="1"/>
  <c r="AD1147" i="1" s="1"/>
  <c r="AF1147" i="1"/>
  <c r="CT1147" i="1" s="1"/>
  <c r="S1147" i="1" s="1"/>
  <c r="AG1147" i="1"/>
  <c r="AH1147" i="1"/>
  <c r="AI1147" i="1"/>
  <c r="CW1147" i="1" s="1"/>
  <c r="V1147" i="1" s="1"/>
  <c r="AJ1147" i="1"/>
  <c r="CX1147" i="1" s="1"/>
  <c r="W1147" i="1" s="1"/>
  <c r="CQ1147" i="1"/>
  <c r="P1147" i="1" s="1"/>
  <c r="CS1147" i="1"/>
  <c r="R1147" i="1" s="1"/>
  <c r="CU1147" i="1"/>
  <c r="CV1147" i="1"/>
  <c r="U1147" i="1" s="1"/>
  <c r="FR1147" i="1"/>
  <c r="GL1147" i="1"/>
  <c r="GO1147" i="1"/>
  <c r="GP1147" i="1"/>
  <c r="GV1147" i="1"/>
  <c r="HC1147" i="1"/>
  <c r="GX1147" i="1" s="1"/>
  <c r="C1148" i="1"/>
  <c r="D1148" i="1"/>
  <c r="I1148" i="1"/>
  <c r="K1148" i="1"/>
  <c r="V1148" i="1"/>
  <c r="AC1148" i="1"/>
  <c r="AE1148" i="1"/>
  <c r="AD1148" i="1" s="1"/>
  <c r="AF1148" i="1"/>
  <c r="CT1148" i="1" s="1"/>
  <c r="S1148" i="1" s="1"/>
  <c r="CY1148" i="1" s="1"/>
  <c r="X1148" i="1" s="1"/>
  <c r="AG1148" i="1"/>
  <c r="AH1148" i="1"/>
  <c r="AI1148" i="1"/>
  <c r="AJ1148" i="1"/>
  <c r="CX1148" i="1" s="1"/>
  <c r="CQ1148" i="1"/>
  <c r="P1148" i="1" s="1"/>
  <c r="CS1148" i="1"/>
  <c r="R1148" i="1" s="1"/>
  <c r="CU1148" i="1"/>
  <c r="T1148" i="1" s="1"/>
  <c r="CV1148" i="1"/>
  <c r="U1148" i="1" s="1"/>
  <c r="CW1148" i="1"/>
  <c r="FR1148" i="1"/>
  <c r="GL1148" i="1"/>
  <c r="GO1148" i="1"/>
  <c r="GP1148" i="1"/>
  <c r="GV1148" i="1"/>
  <c r="HC1148" i="1"/>
  <c r="GX1148" i="1" s="1"/>
  <c r="AC1149" i="1"/>
  <c r="AE1149" i="1"/>
  <c r="CS1149" i="1" s="1"/>
  <c r="AF1149" i="1"/>
  <c r="AG1149" i="1"/>
  <c r="AH1149" i="1"/>
  <c r="AI1149" i="1"/>
  <c r="CW1149" i="1" s="1"/>
  <c r="AJ1149" i="1"/>
  <c r="CQ1149" i="1"/>
  <c r="CT1149" i="1"/>
  <c r="CU1149" i="1"/>
  <c r="CV1149" i="1"/>
  <c r="CX1149" i="1"/>
  <c r="FR1149" i="1"/>
  <c r="GL1149" i="1"/>
  <c r="GO1149" i="1"/>
  <c r="GP1149" i="1"/>
  <c r="GV1149" i="1"/>
  <c r="HC1149" i="1" s="1"/>
  <c r="I1150" i="1"/>
  <c r="T1150" i="1" s="1"/>
  <c r="AB1150" i="1"/>
  <c r="AC1150" i="1"/>
  <c r="CQ1150" i="1" s="1"/>
  <c r="P1150" i="1" s="1"/>
  <c r="AD1150" i="1"/>
  <c r="CR1150" i="1" s="1"/>
  <c r="AE1150" i="1"/>
  <c r="AF1150" i="1"/>
  <c r="AG1150" i="1"/>
  <c r="AH1150" i="1"/>
  <c r="CV1150" i="1" s="1"/>
  <c r="AI1150" i="1"/>
  <c r="AJ1150" i="1"/>
  <c r="CX1150" i="1" s="1"/>
  <c r="W1150" i="1" s="1"/>
  <c r="CS1150" i="1"/>
  <c r="R1150" i="1" s="1"/>
  <c r="CT1150" i="1"/>
  <c r="S1150" i="1" s="1"/>
  <c r="CU1150" i="1"/>
  <c r="CW1150" i="1"/>
  <c r="V1150" i="1" s="1"/>
  <c r="FR1150" i="1"/>
  <c r="GL1150" i="1"/>
  <c r="GO1150" i="1"/>
  <c r="GP1150" i="1"/>
  <c r="GV1150" i="1"/>
  <c r="HC1150" i="1"/>
  <c r="GX1150" i="1" s="1"/>
  <c r="C1151" i="1"/>
  <c r="D1151" i="1"/>
  <c r="I1151" i="1"/>
  <c r="K1151" i="1"/>
  <c r="T1151" i="1"/>
  <c r="AC1151" i="1"/>
  <c r="AD1151" i="1"/>
  <c r="CR1151" i="1" s="1"/>
  <c r="Q1151" i="1" s="1"/>
  <c r="AE1151" i="1"/>
  <c r="AF1151" i="1"/>
  <c r="AG1151" i="1"/>
  <c r="AH1151" i="1"/>
  <c r="CV1151" i="1" s="1"/>
  <c r="U1151" i="1" s="1"/>
  <c r="AI1151" i="1"/>
  <c r="AJ1151" i="1"/>
  <c r="CX1151" i="1" s="1"/>
  <c r="W1151" i="1" s="1"/>
  <c r="CQ1151" i="1"/>
  <c r="P1151" i="1" s="1"/>
  <c r="CP1151" i="1" s="1"/>
  <c r="O1151" i="1" s="1"/>
  <c r="CS1151" i="1"/>
  <c r="R1151" i="1" s="1"/>
  <c r="CT1151" i="1"/>
  <c r="S1151" i="1" s="1"/>
  <c r="CU1151" i="1"/>
  <c r="CW1151" i="1"/>
  <c r="V1151" i="1" s="1"/>
  <c r="FR1151" i="1"/>
  <c r="GL1151" i="1"/>
  <c r="GO1151" i="1"/>
  <c r="GP1151" i="1"/>
  <c r="GV1151" i="1"/>
  <c r="HC1151" i="1" s="1"/>
  <c r="GX1151" i="1" s="1"/>
  <c r="C1152" i="1"/>
  <c r="D1152" i="1"/>
  <c r="I1152" i="1"/>
  <c r="K1152" i="1"/>
  <c r="R1152" i="1"/>
  <c r="T1152" i="1"/>
  <c r="AB1152" i="1"/>
  <c r="AC1152" i="1"/>
  <c r="AD1152" i="1"/>
  <c r="CR1152" i="1" s="1"/>
  <c r="Q1152" i="1" s="1"/>
  <c r="AE1152" i="1"/>
  <c r="AF1152" i="1"/>
  <c r="AG1152" i="1"/>
  <c r="AH1152" i="1"/>
  <c r="CV1152" i="1" s="1"/>
  <c r="U1152" i="1" s="1"/>
  <c r="AI1152" i="1"/>
  <c r="AJ1152" i="1"/>
  <c r="CX1152" i="1" s="1"/>
  <c r="W1152" i="1" s="1"/>
  <c r="CQ1152" i="1"/>
  <c r="P1152" i="1" s="1"/>
  <c r="CP1152" i="1" s="1"/>
  <c r="O1152" i="1" s="1"/>
  <c r="CS1152" i="1"/>
  <c r="CT1152" i="1"/>
  <c r="S1152" i="1" s="1"/>
  <c r="CU1152" i="1"/>
  <c r="CW1152" i="1"/>
  <c r="V1152" i="1" s="1"/>
  <c r="FR1152" i="1"/>
  <c r="GL1152" i="1"/>
  <c r="GO1152" i="1"/>
  <c r="GP1152" i="1"/>
  <c r="GV1152" i="1"/>
  <c r="HC1152" i="1"/>
  <c r="GX1152" i="1" s="1"/>
  <c r="I1153" i="1"/>
  <c r="U1153" i="1" s="1"/>
  <c r="W1153" i="1"/>
  <c r="AC1153" i="1"/>
  <c r="CQ1153" i="1" s="1"/>
  <c r="P1153" i="1" s="1"/>
  <c r="AE1153" i="1"/>
  <c r="AD1153" i="1" s="1"/>
  <c r="CR1153" i="1" s="1"/>
  <c r="Q1153" i="1" s="1"/>
  <c r="AF1153" i="1"/>
  <c r="AG1153" i="1"/>
  <c r="CU1153" i="1" s="1"/>
  <c r="T1153" i="1" s="1"/>
  <c r="AH1153" i="1"/>
  <c r="AI1153" i="1"/>
  <c r="CW1153" i="1" s="1"/>
  <c r="V1153" i="1" s="1"/>
  <c r="AJ1153" i="1"/>
  <c r="CS1153" i="1"/>
  <c r="R1153" i="1" s="1"/>
  <c r="CT1153" i="1"/>
  <c r="S1153" i="1" s="1"/>
  <c r="CV1153" i="1"/>
  <c r="CX1153" i="1"/>
  <c r="FR1153" i="1"/>
  <c r="GL1153" i="1"/>
  <c r="BZ1186" i="1" s="1"/>
  <c r="GO1153" i="1"/>
  <c r="GP1153" i="1"/>
  <c r="GV1153" i="1"/>
  <c r="HC1153" i="1"/>
  <c r="GX1153" i="1" s="1"/>
  <c r="I1154" i="1"/>
  <c r="T1154" i="1" s="1"/>
  <c r="V1154" i="1"/>
  <c r="AC1154" i="1"/>
  <c r="AE1154" i="1"/>
  <c r="AD1154" i="1" s="1"/>
  <c r="AF1154" i="1"/>
  <c r="CT1154" i="1" s="1"/>
  <c r="S1154" i="1" s="1"/>
  <c r="AG1154" i="1"/>
  <c r="AH1154" i="1"/>
  <c r="CV1154" i="1" s="1"/>
  <c r="U1154" i="1" s="1"/>
  <c r="AI1154" i="1"/>
  <c r="AJ1154" i="1"/>
  <c r="CX1154" i="1" s="1"/>
  <c r="W1154" i="1" s="1"/>
  <c r="CQ1154" i="1"/>
  <c r="P1154" i="1" s="1"/>
  <c r="CS1154" i="1"/>
  <c r="R1154" i="1" s="1"/>
  <c r="CU1154" i="1"/>
  <c r="CW1154" i="1"/>
  <c r="FR1154" i="1"/>
  <c r="GL1154" i="1"/>
  <c r="GO1154" i="1"/>
  <c r="GP1154" i="1"/>
  <c r="GV1154" i="1"/>
  <c r="HC1154" i="1"/>
  <c r="GX1154" i="1" s="1"/>
  <c r="C1155" i="1"/>
  <c r="D1155" i="1"/>
  <c r="I1155" i="1"/>
  <c r="K1155" i="1"/>
  <c r="P1155" i="1"/>
  <c r="CP1155" i="1" s="1"/>
  <c r="O1155" i="1" s="1"/>
  <c r="R1155" i="1"/>
  <c r="AB1155" i="1"/>
  <c r="AC1155" i="1"/>
  <c r="AD1155" i="1"/>
  <c r="CR1155" i="1" s="1"/>
  <c r="Q1155" i="1" s="1"/>
  <c r="AE1155" i="1"/>
  <c r="AF1155" i="1"/>
  <c r="CT1155" i="1" s="1"/>
  <c r="S1155" i="1" s="1"/>
  <c r="AG1155" i="1"/>
  <c r="AH1155" i="1"/>
  <c r="AI1155" i="1"/>
  <c r="AJ1155" i="1"/>
  <c r="CX1155" i="1" s="1"/>
  <c r="W1155" i="1" s="1"/>
  <c r="CQ1155" i="1"/>
  <c r="CS1155" i="1"/>
  <c r="CU1155" i="1"/>
  <c r="T1155" i="1" s="1"/>
  <c r="CV1155" i="1"/>
  <c r="U1155" i="1" s="1"/>
  <c r="CW1155" i="1"/>
  <c r="V1155" i="1" s="1"/>
  <c r="FR1155" i="1"/>
  <c r="GL1155" i="1"/>
  <c r="GO1155" i="1"/>
  <c r="GP1155" i="1"/>
  <c r="GV1155" i="1"/>
  <c r="HC1155" i="1"/>
  <c r="GX1155" i="1" s="1"/>
  <c r="C1156" i="1"/>
  <c r="D1156" i="1"/>
  <c r="I1156" i="1"/>
  <c r="I1164" i="1" s="1"/>
  <c r="K1156" i="1"/>
  <c r="V1156" i="1"/>
  <c r="AC1156" i="1"/>
  <c r="AE1156" i="1"/>
  <c r="AD1156" i="1" s="1"/>
  <c r="AF1156" i="1"/>
  <c r="CT1156" i="1" s="1"/>
  <c r="S1156" i="1" s="1"/>
  <c r="AG1156" i="1"/>
  <c r="AH1156" i="1"/>
  <c r="CV1156" i="1" s="1"/>
  <c r="U1156" i="1" s="1"/>
  <c r="AI1156" i="1"/>
  <c r="AJ1156" i="1"/>
  <c r="CX1156" i="1" s="1"/>
  <c r="W1156" i="1" s="1"/>
  <c r="CQ1156" i="1"/>
  <c r="P1156" i="1" s="1"/>
  <c r="CS1156" i="1"/>
  <c r="R1156" i="1" s="1"/>
  <c r="CU1156" i="1"/>
  <c r="CW1156" i="1"/>
  <c r="FR1156" i="1"/>
  <c r="GL1156" i="1"/>
  <c r="GO1156" i="1"/>
  <c r="GP1156" i="1"/>
  <c r="GV1156" i="1"/>
  <c r="HC1156" i="1"/>
  <c r="GX1156" i="1" s="1"/>
  <c r="I1157" i="1"/>
  <c r="S1157" i="1"/>
  <c r="U1157" i="1"/>
  <c r="AC1157" i="1"/>
  <c r="AE1157" i="1"/>
  <c r="AD1157" i="1" s="1"/>
  <c r="CR1157" i="1" s="1"/>
  <c r="Q1157" i="1" s="1"/>
  <c r="AF1157" i="1"/>
  <c r="AG1157" i="1"/>
  <c r="CU1157" i="1" s="1"/>
  <c r="T1157" i="1" s="1"/>
  <c r="AH1157" i="1"/>
  <c r="AI1157" i="1"/>
  <c r="CW1157" i="1" s="1"/>
  <c r="V1157" i="1" s="1"/>
  <c r="AJ1157" i="1"/>
  <c r="CQ1157" i="1"/>
  <c r="P1157" i="1" s="1"/>
  <c r="CT1157" i="1"/>
  <c r="CV1157" i="1"/>
  <c r="CX1157" i="1"/>
  <c r="W1157" i="1" s="1"/>
  <c r="FR1157" i="1"/>
  <c r="GL1157" i="1"/>
  <c r="GO1157" i="1"/>
  <c r="GP1157" i="1"/>
  <c r="GV1157" i="1"/>
  <c r="HC1157" i="1" s="1"/>
  <c r="GX1157" i="1" s="1"/>
  <c r="AC1158" i="1"/>
  <c r="AB1158" i="1" s="1"/>
  <c r="AD1158" i="1"/>
  <c r="CR1158" i="1" s="1"/>
  <c r="AE1158" i="1"/>
  <c r="AF1158" i="1"/>
  <c r="CT1158" i="1" s="1"/>
  <c r="AG1158" i="1"/>
  <c r="AH1158" i="1"/>
  <c r="CV1158" i="1" s="1"/>
  <c r="AI1158" i="1"/>
  <c r="AJ1158" i="1"/>
  <c r="CQ1158" i="1"/>
  <c r="CS1158" i="1"/>
  <c r="CU1158" i="1"/>
  <c r="CW1158" i="1"/>
  <c r="CX1158" i="1"/>
  <c r="FR1158" i="1"/>
  <c r="GL1158" i="1"/>
  <c r="GO1158" i="1"/>
  <c r="GP1158" i="1"/>
  <c r="GV1158" i="1"/>
  <c r="HC1158" i="1" s="1"/>
  <c r="I1159" i="1"/>
  <c r="P1159" i="1"/>
  <c r="R1159" i="1"/>
  <c r="AB1159" i="1"/>
  <c r="AC1159" i="1"/>
  <c r="AD1159" i="1"/>
  <c r="CR1159" i="1" s="1"/>
  <c r="Q1159" i="1" s="1"/>
  <c r="AE1159" i="1"/>
  <c r="AF1159" i="1"/>
  <c r="CT1159" i="1" s="1"/>
  <c r="S1159" i="1" s="1"/>
  <c r="AG1159" i="1"/>
  <c r="AH1159" i="1"/>
  <c r="AI1159" i="1"/>
  <c r="AJ1159" i="1"/>
  <c r="CX1159" i="1" s="1"/>
  <c r="W1159" i="1" s="1"/>
  <c r="CQ1159" i="1"/>
  <c r="CS1159" i="1"/>
  <c r="CU1159" i="1"/>
  <c r="T1159" i="1" s="1"/>
  <c r="CV1159" i="1"/>
  <c r="U1159" i="1" s="1"/>
  <c r="CW1159" i="1"/>
  <c r="V1159" i="1" s="1"/>
  <c r="FR1159" i="1"/>
  <c r="GL1159" i="1"/>
  <c r="GO1159" i="1"/>
  <c r="GP1159" i="1"/>
  <c r="GV1159" i="1"/>
  <c r="HC1159" i="1"/>
  <c r="GX1159" i="1" s="1"/>
  <c r="AC1160" i="1"/>
  <c r="AE1160" i="1"/>
  <c r="CS1160" i="1" s="1"/>
  <c r="AF1160" i="1"/>
  <c r="AG1160" i="1"/>
  <c r="AH1160" i="1"/>
  <c r="AI1160" i="1"/>
  <c r="CW1160" i="1" s="1"/>
  <c r="AJ1160" i="1"/>
  <c r="CT1160" i="1"/>
  <c r="CU1160" i="1"/>
  <c r="CV1160" i="1"/>
  <c r="CX1160" i="1"/>
  <c r="FR1160" i="1"/>
  <c r="GL1160" i="1"/>
  <c r="GO1160" i="1"/>
  <c r="GP1160" i="1"/>
  <c r="GV1160" i="1"/>
  <c r="HC1160" i="1" s="1"/>
  <c r="I1161" i="1"/>
  <c r="P1161" i="1"/>
  <c r="V1161" i="1"/>
  <c r="AC1161" i="1"/>
  <c r="AD1161" i="1"/>
  <c r="CR1161" i="1" s="1"/>
  <c r="Q1161" i="1" s="1"/>
  <c r="AE1161" i="1"/>
  <c r="AF1161" i="1"/>
  <c r="AG1161" i="1"/>
  <c r="AH1161" i="1"/>
  <c r="CV1161" i="1" s="1"/>
  <c r="U1161" i="1" s="1"/>
  <c r="AI1161" i="1"/>
  <c r="AJ1161" i="1"/>
  <c r="CX1161" i="1" s="1"/>
  <c r="W1161" i="1" s="1"/>
  <c r="CQ1161" i="1"/>
  <c r="CS1161" i="1"/>
  <c r="R1161" i="1" s="1"/>
  <c r="CT1161" i="1"/>
  <c r="S1161" i="1" s="1"/>
  <c r="CU1161" i="1"/>
  <c r="T1161" i="1" s="1"/>
  <c r="CW1161" i="1"/>
  <c r="FR1161" i="1"/>
  <c r="GL1161" i="1"/>
  <c r="GO1161" i="1"/>
  <c r="GP1161" i="1"/>
  <c r="GV1161" i="1"/>
  <c r="HC1161" i="1"/>
  <c r="GX1161" i="1" s="1"/>
  <c r="I1162" i="1"/>
  <c r="U1162" i="1" s="1"/>
  <c r="W1162" i="1"/>
  <c r="AC1162" i="1"/>
  <c r="CQ1162" i="1" s="1"/>
  <c r="P1162" i="1" s="1"/>
  <c r="AE1162" i="1"/>
  <c r="AD1162" i="1" s="1"/>
  <c r="CR1162" i="1" s="1"/>
  <c r="Q1162" i="1" s="1"/>
  <c r="AF1162" i="1"/>
  <c r="AG1162" i="1"/>
  <c r="CU1162" i="1" s="1"/>
  <c r="T1162" i="1" s="1"/>
  <c r="AH1162" i="1"/>
  <c r="AI1162" i="1"/>
  <c r="CW1162" i="1" s="1"/>
  <c r="V1162" i="1" s="1"/>
  <c r="AJ1162" i="1"/>
  <c r="CS1162" i="1"/>
  <c r="R1162" i="1" s="1"/>
  <c r="CT1162" i="1"/>
  <c r="S1162" i="1" s="1"/>
  <c r="CV1162" i="1"/>
  <c r="CX1162" i="1"/>
  <c r="FR1162" i="1"/>
  <c r="GL1162" i="1"/>
  <c r="FR1186" i="1" s="1"/>
  <c r="GO1162" i="1"/>
  <c r="GP1162" i="1"/>
  <c r="GV1162" i="1"/>
  <c r="HC1162" i="1"/>
  <c r="GX1162" i="1" s="1"/>
  <c r="I1163" i="1"/>
  <c r="T1163" i="1" s="1"/>
  <c r="V1163" i="1"/>
  <c r="AC1163" i="1"/>
  <c r="AE1163" i="1"/>
  <c r="AD1163" i="1" s="1"/>
  <c r="AF1163" i="1"/>
  <c r="CT1163" i="1" s="1"/>
  <c r="S1163" i="1" s="1"/>
  <c r="AG1163" i="1"/>
  <c r="AH1163" i="1"/>
  <c r="AI1163" i="1"/>
  <c r="AJ1163" i="1"/>
  <c r="CX1163" i="1" s="1"/>
  <c r="W1163" i="1" s="1"/>
  <c r="CQ1163" i="1"/>
  <c r="P1163" i="1" s="1"/>
  <c r="CS1163" i="1"/>
  <c r="R1163" i="1" s="1"/>
  <c r="CU1163" i="1"/>
  <c r="CV1163" i="1"/>
  <c r="CW1163" i="1"/>
  <c r="FR1163" i="1"/>
  <c r="BY1186" i="1" s="1"/>
  <c r="GL1163" i="1"/>
  <c r="GO1163" i="1"/>
  <c r="GP1163" i="1"/>
  <c r="GV1163" i="1"/>
  <c r="HC1163" i="1"/>
  <c r="GX1163" i="1" s="1"/>
  <c r="AC1164" i="1"/>
  <c r="AB1164" i="1" s="1"/>
  <c r="AE1164" i="1"/>
  <c r="AD1164" i="1" s="1"/>
  <c r="CR1164" i="1" s="1"/>
  <c r="AF1164" i="1"/>
  <c r="CT1164" i="1" s="1"/>
  <c r="AG1164" i="1"/>
  <c r="AH1164" i="1"/>
  <c r="AI1164" i="1"/>
  <c r="CW1164" i="1" s="1"/>
  <c r="AJ1164" i="1"/>
  <c r="CQ1164" i="1"/>
  <c r="CU1164" i="1"/>
  <c r="CV1164" i="1"/>
  <c r="CX1164" i="1"/>
  <c r="FR1164" i="1"/>
  <c r="GL1164" i="1"/>
  <c r="GO1164" i="1"/>
  <c r="GP1164" i="1"/>
  <c r="GV1164" i="1"/>
  <c r="HC1164" i="1" s="1"/>
  <c r="I1165" i="1"/>
  <c r="S1165" i="1"/>
  <c r="T1165" i="1"/>
  <c r="AC1165" i="1"/>
  <c r="AB1165" i="1" s="1"/>
  <c r="AD1165" i="1"/>
  <c r="CR1165" i="1" s="1"/>
  <c r="Q1165" i="1" s="1"/>
  <c r="AE1165" i="1"/>
  <c r="CS1165" i="1" s="1"/>
  <c r="R1165" i="1" s="1"/>
  <c r="CY1165" i="1" s="1"/>
  <c r="X1165" i="1" s="1"/>
  <c r="AF1165" i="1"/>
  <c r="AG1165" i="1"/>
  <c r="AH1165" i="1"/>
  <c r="CV1165" i="1" s="1"/>
  <c r="U1165" i="1" s="1"/>
  <c r="AI1165" i="1"/>
  <c r="AJ1165" i="1"/>
  <c r="CQ1165" i="1"/>
  <c r="P1165" i="1" s="1"/>
  <c r="CP1165" i="1" s="1"/>
  <c r="O1165" i="1" s="1"/>
  <c r="CT1165" i="1"/>
  <c r="CU1165" i="1"/>
  <c r="CW1165" i="1"/>
  <c r="V1165" i="1" s="1"/>
  <c r="CX1165" i="1"/>
  <c r="W1165" i="1" s="1"/>
  <c r="FR1165" i="1"/>
  <c r="GL1165" i="1"/>
  <c r="GO1165" i="1"/>
  <c r="GP1165" i="1"/>
  <c r="GV1165" i="1"/>
  <c r="HC1165" i="1" s="1"/>
  <c r="GX1165" i="1" s="1"/>
  <c r="AC1166" i="1"/>
  <c r="AB1166" i="1" s="1"/>
  <c r="AD1166" i="1"/>
  <c r="CR1166" i="1" s="1"/>
  <c r="AE1166" i="1"/>
  <c r="AF1166" i="1"/>
  <c r="AG1166" i="1"/>
  <c r="CU1166" i="1" s="1"/>
  <c r="AH1166" i="1"/>
  <c r="AI1166" i="1"/>
  <c r="AJ1166" i="1"/>
  <c r="CS1166" i="1"/>
  <c r="CT1166" i="1"/>
  <c r="CV1166" i="1"/>
  <c r="CW1166" i="1"/>
  <c r="CX1166" i="1"/>
  <c r="FR1166" i="1"/>
  <c r="GL1166" i="1"/>
  <c r="GO1166" i="1"/>
  <c r="GP1166" i="1"/>
  <c r="FV1186" i="1" s="1"/>
  <c r="GV1166" i="1"/>
  <c r="HC1166" i="1" s="1"/>
  <c r="C1167" i="1"/>
  <c r="D1167" i="1"/>
  <c r="I1167" i="1"/>
  <c r="K1167" i="1"/>
  <c r="V1167" i="1"/>
  <c r="W1167" i="1"/>
  <c r="AC1167" i="1"/>
  <c r="CQ1167" i="1" s="1"/>
  <c r="P1167" i="1" s="1"/>
  <c r="AE1167" i="1"/>
  <c r="AD1167" i="1" s="1"/>
  <c r="CR1167" i="1" s="1"/>
  <c r="Q1167" i="1" s="1"/>
  <c r="AF1167" i="1"/>
  <c r="AG1167" i="1"/>
  <c r="CU1167" i="1" s="1"/>
  <c r="T1167" i="1" s="1"/>
  <c r="AH1167" i="1"/>
  <c r="CV1167" i="1" s="1"/>
  <c r="U1167" i="1" s="1"/>
  <c r="AI1167" i="1"/>
  <c r="AJ1167" i="1"/>
  <c r="CS1167" i="1"/>
  <c r="R1167" i="1" s="1"/>
  <c r="CT1167" i="1"/>
  <c r="S1167" i="1" s="1"/>
  <c r="CW1167" i="1"/>
  <c r="CX1167" i="1"/>
  <c r="FR1167" i="1"/>
  <c r="GL1167" i="1"/>
  <c r="GO1167" i="1"/>
  <c r="GP1167" i="1"/>
  <c r="GV1167" i="1"/>
  <c r="HC1167" i="1"/>
  <c r="GX1167" i="1" s="1"/>
  <c r="C1168" i="1"/>
  <c r="D1168" i="1"/>
  <c r="I1168" i="1"/>
  <c r="K1168" i="1"/>
  <c r="R1168" i="1"/>
  <c r="S1168" i="1"/>
  <c r="CY1168" i="1" s="1"/>
  <c r="X1168" i="1" s="1"/>
  <c r="AC1168" i="1"/>
  <c r="AE1168" i="1"/>
  <c r="AD1168" i="1" s="1"/>
  <c r="CR1168" i="1" s="1"/>
  <c r="Q1168" i="1" s="1"/>
  <c r="AF1168" i="1"/>
  <c r="AG1168" i="1"/>
  <c r="CU1168" i="1" s="1"/>
  <c r="T1168" i="1" s="1"/>
  <c r="AH1168" i="1"/>
  <c r="AI1168" i="1"/>
  <c r="AJ1168" i="1"/>
  <c r="CS1168" i="1"/>
  <c r="CT1168" i="1"/>
  <c r="CV1168" i="1"/>
  <c r="U1168" i="1" s="1"/>
  <c r="CW1168" i="1"/>
  <c r="V1168" i="1" s="1"/>
  <c r="CX1168" i="1"/>
  <c r="W1168" i="1" s="1"/>
  <c r="FR1168" i="1"/>
  <c r="GL1168" i="1"/>
  <c r="GO1168" i="1"/>
  <c r="GP1168" i="1"/>
  <c r="GV1168" i="1"/>
  <c r="HC1168" i="1"/>
  <c r="GX1168" i="1" s="1"/>
  <c r="AC1169" i="1"/>
  <c r="CQ1169" i="1" s="1"/>
  <c r="AE1169" i="1"/>
  <c r="AD1169" i="1" s="1"/>
  <c r="AF1169" i="1"/>
  <c r="CT1169" i="1" s="1"/>
  <c r="AG1169" i="1"/>
  <c r="AH1169" i="1"/>
  <c r="AI1169" i="1"/>
  <c r="AJ1169" i="1"/>
  <c r="CX1169" i="1" s="1"/>
  <c r="CS1169" i="1"/>
  <c r="CU1169" i="1"/>
  <c r="CV1169" i="1"/>
  <c r="CW1169" i="1"/>
  <c r="FR1169" i="1"/>
  <c r="GL1169" i="1"/>
  <c r="GO1169" i="1"/>
  <c r="GP1169" i="1"/>
  <c r="GV1169" i="1"/>
  <c r="HC1169" i="1"/>
  <c r="I1170" i="1"/>
  <c r="P1170" i="1"/>
  <c r="AC1170" i="1"/>
  <c r="AE1170" i="1"/>
  <c r="CS1170" i="1" s="1"/>
  <c r="R1170" i="1" s="1"/>
  <c r="AF1170" i="1"/>
  <c r="AG1170" i="1"/>
  <c r="AH1170" i="1"/>
  <c r="AI1170" i="1"/>
  <c r="CW1170" i="1" s="1"/>
  <c r="V1170" i="1" s="1"/>
  <c r="AJ1170" i="1"/>
  <c r="CX1170" i="1" s="1"/>
  <c r="W1170" i="1" s="1"/>
  <c r="CQ1170" i="1"/>
  <c r="CT1170" i="1"/>
  <c r="S1170" i="1" s="1"/>
  <c r="CU1170" i="1"/>
  <c r="T1170" i="1" s="1"/>
  <c r="CV1170" i="1"/>
  <c r="U1170" i="1" s="1"/>
  <c r="FR1170" i="1"/>
  <c r="GL1170" i="1"/>
  <c r="GO1170" i="1"/>
  <c r="GP1170" i="1"/>
  <c r="GV1170" i="1"/>
  <c r="HC1170" i="1" s="1"/>
  <c r="GX1170" i="1" s="1"/>
  <c r="P1171" i="1"/>
  <c r="W1171" i="1"/>
  <c r="AC1171" i="1"/>
  <c r="AE1171" i="1"/>
  <c r="CS1171" i="1" s="1"/>
  <c r="R1171" i="1" s="1"/>
  <c r="AF1171" i="1"/>
  <c r="AG1171" i="1"/>
  <c r="AH1171" i="1"/>
  <c r="AI1171" i="1"/>
  <c r="CW1171" i="1" s="1"/>
  <c r="V1171" i="1" s="1"/>
  <c r="AJ1171" i="1"/>
  <c r="CQ1171" i="1"/>
  <c r="CT1171" i="1"/>
  <c r="S1171" i="1" s="1"/>
  <c r="CU1171" i="1"/>
  <c r="T1171" i="1" s="1"/>
  <c r="CV1171" i="1"/>
  <c r="U1171" i="1" s="1"/>
  <c r="CX1171" i="1"/>
  <c r="FR1171" i="1"/>
  <c r="GL1171" i="1"/>
  <c r="GO1171" i="1"/>
  <c r="GP1171" i="1"/>
  <c r="GV1171" i="1"/>
  <c r="HC1171" i="1" s="1"/>
  <c r="GX1171" i="1" s="1"/>
  <c r="P1172" i="1"/>
  <c r="W1172" i="1"/>
  <c r="AC1172" i="1"/>
  <c r="AE1172" i="1"/>
  <c r="CS1172" i="1" s="1"/>
  <c r="R1172" i="1" s="1"/>
  <c r="AF1172" i="1"/>
  <c r="AG1172" i="1"/>
  <c r="AH1172" i="1"/>
  <c r="AI1172" i="1"/>
  <c r="CW1172" i="1" s="1"/>
  <c r="V1172" i="1" s="1"/>
  <c r="AJ1172" i="1"/>
  <c r="CQ1172" i="1"/>
  <c r="CT1172" i="1"/>
  <c r="S1172" i="1" s="1"/>
  <c r="CU1172" i="1"/>
  <c r="T1172" i="1" s="1"/>
  <c r="CV1172" i="1"/>
  <c r="U1172" i="1" s="1"/>
  <c r="CX1172" i="1"/>
  <c r="FR1172" i="1"/>
  <c r="GL1172" i="1"/>
  <c r="GO1172" i="1"/>
  <c r="GP1172" i="1"/>
  <c r="GV1172" i="1"/>
  <c r="HC1172" i="1" s="1"/>
  <c r="GX1172" i="1" s="1"/>
  <c r="C1173" i="1"/>
  <c r="D1173" i="1"/>
  <c r="I1173" i="1"/>
  <c r="K1173" i="1"/>
  <c r="U1173" i="1"/>
  <c r="AC1173" i="1"/>
  <c r="AE1173" i="1"/>
  <c r="AD1173" i="1" s="1"/>
  <c r="CR1173" i="1" s="1"/>
  <c r="Q1173" i="1" s="1"/>
  <c r="AF1173" i="1"/>
  <c r="CT1173" i="1" s="1"/>
  <c r="S1173" i="1" s="1"/>
  <c r="AG1173" i="1"/>
  <c r="AH1173" i="1"/>
  <c r="AI1173" i="1"/>
  <c r="CW1173" i="1" s="1"/>
  <c r="V1173" i="1" s="1"/>
  <c r="AJ1173" i="1"/>
  <c r="CQ1173" i="1"/>
  <c r="P1173" i="1" s="1"/>
  <c r="CP1173" i="1" s="1"/>
  <c r="O1173" i="1" s="1"/>
  <c r="CU1173" i="1"/>
  <c r="CV1173" i="1"/>
  <c r="CX1173" i="1"/>
  <c r="W1173" i="1" s="1"/>
  <c r="FR1173" i="1"/>
  <c r="GL1173" i="1"/>
  <c r="GO1173" i="1"/>
  <c r="GP1173" i="1"/>
  <c r="GV1173" i="1"/>
  <c r="HC1173" i="1" s="1"/>
  <c r="GX1173" i="1" s="1"/>
  <c r="C1174" i="1"/>
  <c r="D1174" i="1"/>
  <c r="I1174" i="1"/>
  <c r="K1174" i="1"/>
  <c r="P1174" i="1"/>
  <c r="AC1174" i="1"/>
  <c r="AE1174" i="1"/>
  <c r="CS1174" i="1" s="1"/>
  <c r="R1174" i="1" s="1"/>
  <c r="AF1174" i="1"/>
  <c r="AG1174" i="1"/>
  <c r="AH1174" i="1"/>
  <c r="AI1174" i="1"/>
  <c r="CW1174" i="1" s="1"/>
  <c r="V1174" i="1" s="1"/>
  <c r="AJ1174" i="1"/>
  <c r="CX1174" i="1" s="1"/>
  <c r="W1174" i="1" s="1"/>
  <c r="CQ1174" i="1"/>
  <c r="CT1174" i="1"/>
  <c r="S1174" i="1" s="1"/>
  <c r="CU1174" i="1"/>
  <c r="T1174" i="1" s="1"/>
  <c r="CV1174" i="1"/>
  <c r="U1174" i="1" s="1"/>
  <c r="FR1174" i="1"/>
  <c r="GL1174" i="1"/>
  <c r="GO1174" i="1"/>
  <c r="GP1174" i="1"/>
  <c r="GV1174" i="1"/>
  <c r="HC1174" i="1" s="1"/>
  <c r="GX1174" i="1" s="1"/>
  <c r="AC1175" i="1"/>
  <c r="AB1175" i="1" s="1"/>
  <c r="AD1175" i="1"/>
  <c r="CR1175" i="1" s="1"/>
  <c r="AE1175" i="1"/>
  <c r="AF1175" i="1"/>
  <c r="AG1175" i="1"/>
  <c r="AH1175" i="1"/>
  <c r="CV1175" i="1" s="1"/>
  <c r="AI1175" i="1"/>
  <c r="CW1175" i="1" s="1"/>
  <c r="AJ1175" i="1"/>
  <c r="CQ1175" i="1"/>
  <c r="CS1175" i="1"/>
  <c r="CT1175" i="1"/>
  <c r="CU1175" i="1"/>
  <c r="CX1175" i="1"/>
  <c r="FR1175" i="1"/>
  <c r="GL1175" i="1"/>
  <c r="GO1175" i="1"/>
  <c r="GP1175" i="1"/>
  <c r="GV1175" i="1"/>
  <c r="HC1175" i="1"/>
  <c r="I1176" i="1"/>
  <c r="V1176" i="1"/>
  <c r="W1176" i="1"/>
  <c r="AC1176" i="1"/>
  <c r="CQ1176" i="1" s="1"/>
  <c r="P1176" i="1" s="1"/>
  <c r="AE1176" i="1"/>
  <c r="AD1176" i="1" s="1"/>
  <c r="CR1176" i="1" s="1"/>
  <c r="Q1176" i="1" s="1"/>
  <c r="AF1176" i="1"/>
  <c r="AG1176" i="1"/>
  <c r="CU1176" i="1" s="1"/>
  <c r="T1176" i="1" s="1"/>
  <c r="AH1176" i="1"/>
  <c r="CV1176" i="1" s="1"/>
  <c r="U1176" i="1" s="1"/>
  <c r="AI1176" i="1"/>
  <c r="AJ1176" i="1"/>
  <c r="CS1176" i="1"/>
  <c r="R1176" i="1" s="1"/>
  <c r="CT1176" i="1"/>
  <c r="S1176" i="1" s="1"/>
  <c r="CW1176" i="1"/>
  <c r="CX1176" i="1"/>
  <c r="FR1176" i="1"/>
  <c r="GL1176" i="1"/>
  <c r="GO1176" i="1"/>
  <c r="GP1176" i="1"/>
  <c r="GV1176" i="1"/>
  <c r="HC1176" i="1"/>
  <c r="GX1176" i="1" s="1"/>
  <c r="I1177" i="1"/>
  <c r="U1177" i="1" s="1"/>
  <c r="V1177" i="1"/>
  <c r="AC1177" i="1"/>
  <c r="AE1177" i="1"/>
  <c r="AD1177" i="1" s="1"/>
  <c r="AF1177" i="1"/>
  <c r="CT1177" i="1" s="1"/>
  <c r="S1177" i="1" s="1"/>
  <c r="AG1177" i="1"/>
  <c r="CU1177" i="1" s="1"/>
  <c r="T1177" i="1" s="1"/>
  <c r="AH1177" i="1"/>
  <c r="AI1177" i="1"/>
  <c r="AJ1177" i="1"/>
  <c r="CX1177" i="1" s="1"/>
  <c r="W1177" i="1" s="1"/>
  <c r="CQ1177" i="1"/>
  <c r="P1177" i="1" s="1"/>
  <c r="CS1177" i="1"/>
  <c r="R1177" i="1" s="1"/>
  <c r="CV1177" i="1"/>
  <c r="CW1177" i="1"/>
  <c r="FR1177" i="1"/>
  <c r="GL1177" i="1"/>
  <c r="GO1177" i="1"/>
  <c r="GP1177" i="1"/>
  <c r="GV1177" i="1"/>
  <c r="HC1177" i="1"/>
  <c r="GX1177" i="1" s="1"/>
  <c r="I1178" i="1"/>
  <c r="S1178" i="1"/>
  <c r="T1178" i="1"/>
  <c r="AC1178" i="1"/>
  <c r="AB1178" i="1" s="1"/>
  <c r="AD1178" i="1"/>
  <c r="CR1178" i="1" s="1"/>
  <c r="Q1178" i="1" s="1"/>
  <c r="AE1178" i="1"/>
  <c r="CS1178" i="1" s="1"/>
  <c r="R1178" i="1" s="1"/>
  <c r="CY1178" i="1" s="1"/>
  <c r="X1178" i="1" s="1"/>
  <c r="AF1178" i="1"/>
  <c r="AG1178" i="1"/>
  <c r="AH1178" i="1"/>
  <c r="CV1178" i="1" s="1"/>
  <c r="U1178" i="1" s="1"/>
  <c r="AI1178" i="1"/>
  <c r="AJ1178" i="1"/>
  <c r="CQ1178" i="1"/>
  <c r="P1178" i="1" s="1"/>
  <c r="CP1178" i="1" s="1"/>
  <c r="O1178" i="1" s="1"/>
  <c r="CT1178" i="1"/>
  <c r="CU1178" i="1"/>
  <c r="CW1178" i="1"/>
  <c r="V1178" i="1" s="1"/>
  <c r="CX1178" i="1"/>
  <c r="W1178" i="1" s="1"/>
  <c r="FR1178" i="1"/>
  <c r="GL1178" i="1"/>
  <c r="GO1178" i="1"/>
  <c r="GP1178" i="1"/>
  <c r="GV1178" i="1"/>
  <c r="HC1178" i="1" s="1"/>
  <c r="GX1178" i="1" s="1"/>
  <c r="AC1179" i="1"/>
  <c r="CQ1179" i="1" s="1"/>
  <c r="AE1179" i="1"/>
  <c r="AD1179" i="1" s="1"/>
  <c r="AF1179" i="1"/>
  <c r="CT1179" i="1" s="1"/>
  <c r="AG1179" i="1"/>
  <c r="AH1179" i="1"/>
  <c r="AI1179" i="1"/>
  <c r="AJ1179" i="1"/>
  <c r="CX1179" i="1" s="1"/>
  <c r="CS1179" i="1"/>
  <c r="CU1179" i="1"/>
  <c r="CV1179" i="1"/>
  <c r="CW1179" i="1"/>
  <c r="FR1179" i="1"/>
  <c r="GL1179" i="1"/>
  <c r="GO1179" i="1"/>
  <c r="GP1179" i="1"/>
  <c r="GV1179" i="1"/>
  <c r="HC1179" i="1"/>
  <c r="I1180" i="1"/>
  <c r="P1180" i="1"/>
  <c r="AC1180" i="1"/>
  <c r="AE1180" i="1"/>
  <c r="CS1180" i="1" s="1"/>
  <c r="R1180" i="1" s="1"/>
  <c r="AF1180" i="1"/>
  <c r="AG1180" i="1"/>
  <c r="AH1180" i="1"/>
  <c r="AI1180" i="1"/>
  <c r="CW1180" i="1" s="1"/>
  <c r="V1180" i="1" s="1"/>
  <c r="AJ1180" i="1"/>
  <c r="CX1180" i="1" s="1"/>
  <c r="W1180" i="1" s="1"/>
  <c r="CQ1180" i="1"/>
  <c r="CT1180" i="1"/>
  <c r="S1180" i="1" s="1"/>
  <c r="CU1180" i="1"/>
  <c r="T1180" i="1" s="1"/>
  <c r="CV1180" i="1"/>
  <c r="U1180" i="1" s="1"/>
  <c r="FR1180" i="1"/>
  <c r="GL1180" i="1"/>
  <c r="GO1180" i="1"/>
  <c r="GP1180" i="1"/>
  <c r="GV1180" i="1"/>
  <c r="HC1180" i="1" s="1"/>
  <c r="GX1180" i="1" s="1"/>
  <c r="AC1181" i="1"/>
  <c r="AB1181" i="1" s="1"/>
  <c r="AD1181" i="1"/>
  <c r="CR1181" i="1" s="1"/>
  <c r="AE1181" i="1"/>
  <c r="AF1181" i="1"/>
  <c r="AG1181" i="1"/>
  <c r="AH1181" i="1"/>
  <c r="CV1181" i="1" s="1"/>
  <c r="AI1181" i="1"/>
  <c r="CW1181" i="1" s="1"/>
  <c r="AJ1181" i="1"/>
  <c r="CQ1181" i="1"/>
  <c r="CS1181" i="1"/>
  <c r="CT1181" i="1"/>
  <c r="CU1181" i="1"/>
  <c r="CX1181" i="1"/>
  <c r="FR1181" i="1"/>
  <c r="GL1181" i="1"/>
  <c r="GO1181" i="1"/>
  <c r="GP1181" i="1"/>
  <c r="GV1181" i="1"/>
  <c r="HC1181" i="1"/>
  <c r="I1182" i="1"/>
  <c r="V1182" i="1"/>
  <c r="W1182" i="1"/>
  <c r="AC1182" i="1"/>
  <c r="CQ1182" i="1" s="1"/>
  <c r="P1182" i="1" s="1"/>
  <c r="AE1182" i="1"/>
  <c r="AD1182" i="1" s="1"/>
  <c r="CR1182" i="1" s="1"/>
  <c r="Q1182" i="1" s="1"/>
  <c r="AF1182" i="1"/>
  <c r="AG1182" i="1"/>
  <c r="CU1182" i="1" s="1"/>
  <c r="T1182" i="1" s="1"/>
  <c r="AH1182" i="1"/>
  <c r="CV1182" i="1" s="1"/>
  <c r="U1182" i="1" s="1"/>
  <c r="AI1182" i="1"/>
  <c r="AJ1182" i="1"/>
  <c r="CS1182" i="1"/>
  <c r="R1182" i="1" s="1"/>
  <c r="CT1182" i="1"/>
  <c r="S1182" i="1" s="1"/>
  <c r="CW1182" i="1"/>
  <c r="CX1182" i="1"/>
  <c r="FR1182" i="1"/>
  <c r="GL1182" i="1"/>
  <c r="GO1182" i="1"/>
  <c r="GP1182" i="1"/>
  <c r="GV1182" i="1"/>
  <c r="HC1182" i="1"/>
  <c r="GX1182" i="1" s="1"/>
  <c r="I1183" i="1"/>
  <c r="U1183" i="1" s="1"/>
  <c r="V1183" i="1"/>
  <c r="AC1183" i="1"/>
  <c r="AE1183" i="1"/>
  <c r="AD1183" i="1" s="1"/>
  <c r="AF1183" i="1"/>
  <c r="CT1183" i="1" s="1"/>
  <c r="S1183" i="1" s="1"/>
  <c r="AG1183" i="1"/>
  <c r="CU1183" i="1" s="1"/>
  <c r="T1183" i="1" s="1"/>
  <c r="AH1183" i="1"/>
  <c r="AI1183" i="1"/>
  <c r="AJ1183" i="1"/>
  <c r="CX1183" i="1" s="1"/>
  <c r="W1183" i="1" s="1"/>
  <c r="CQ1183" i="1"/>
  <c r="P1183" i="1" s="1"/>
  <c r="CS1183" i="1"/>
  <c r="R1183" i="1" s="1"/>
  <c r="CV1183" i="1"/>
  <c r="CW1183" i="1"/>
  <c r="FR1183" i="1"/>
  <c r="GL1183" i="1"/>
  <c r="GO1183" i="1"/>
  <c r="GP1183" i="1"/>
  <c r="GV1183" i="1"/>
  <c r="HC1183" i="1"/>
  <c r="GX1183" i="1" s="1"/>
  <c r="I1184" i="1"/>
  <c r="T1184" i="1"/>
  <c r="U1184" i="1"/>
  <c r="AC1184" i="1"/>
  <c r="AE1184" i="1"/>
  <c r="AD1184" i="1" s="1"/>
  <c r="CR1184" i="1" s="1"/>
  <c r="Q1184" i="1" s="1"/>
  <c r="AF1184" i="1"/>
  <c r="CT1184" i="1" s="1"/>
  <c r="S1184" i="1" s="1"/>
  <c r="AG1184" i="1"/>
  <c r="AH1184" i="1"/>
  <c r="AI1184" i="1"/>
  <c r="CW1184" i="1" s="1"/>
  <c r="V1184" i="1" s="1"/>
  <c r="AJ1184" i="1"/>
  <c r="CQ1184" i="1"/>
  <c r="P1184" i="1" s="1"/>
  <c r="CP1184" i="1" s="1"/>
  <c r="O1184" i="1" s="1"/>
  <c r="CU1184" i="1"/>
  <c r="CV1184" i="1"/>
  <c r="CX1184" i="1"/>
  <c r="W1184" i="1" s="1"/>
  <c r="FR1184" i="1"/>
  <c r="GL1184" i="1"/>
  <c r="GO1184" i="1"/>
  <c r="GP1184" i="1"/>
  <c r="GV1184" i="1"/>
  <c r="HC1184" i="1" s="1"/>
  <c r="GX1184" i="1" s="1"/>
  <c r="B1186" i="1"/>
  <c r="B1137" i="1" s="1"/>
  <c r="C1186" i="1"/>
  <c r="C1137" i="1" s="1"/>
  <c r="D1186" i="1"/>
  <c r="D1137" i="1" s="1"/>
  <c r="F1186" i="1"/>
  <c r="F1137" i="1" s="1"/>
  <c r="G1186" i="1"/>
  <c r="G1137" i="1" s="1"/>
  <c r="BX1186" i="1"/>
  <c r="BX1137" i="1" s="1"/>
  <c r="CD1186" i="1"/>
  <c r="CD1137" i="1" s="1"/>
  <c r="CK1186" i="1"/>
  <c r="CK1137" i="1" s="1"/>
  <c r="CL1186" i="1"/>
  <c r="CL1137" i="1" s="1"/>
  <c r="CM1186" i="1"/>
  <c r="CM1137" i="1" s="1"/>
  <c r="FP1186" i="1"/>
  <c r="FP1137" i="1" s="1"/>
  <c r="FU1186" i="1"/>
  <c r="FU1137" i="1" s="1"/>
  <c r="GC1186" i="1"/>
  <c r="GC1137" i="1" s="1"/>
  <c r="GD1186" i="1"/>
  <c r="GD1137" i="1" s="1"/>
  <c r="GE1186" i="1"/>
  <c r="GE1137" i="1" s="1"/>
  <c r="D1216" i="1"/>
  <c r="E1218" i="1"/>
  <c r="Z1218" i="1"/>
  <c r="AA1218" i="1"/>
  <c r="AM1218" i="1"/>
  <c r="AN1218" i="1"/>
  <c r="BE1218" i="1"/>
  <c r="BF1218" i="1"/>
  <c r="BG1218" i="1"/>
  <c r="BH1218" i="1"/>
  <c r="BI1218" i="1"/>
  <c r="BJ1218" i="1"/>
  <c r="BK1218" i="1"/>
  <c r="BL1218" i="1"/>
  <c r="BM1218" i="1"/>
  <c r="BN1218" i="1"/>
  <c r="BO1218" i="1"/>
  <c r="BP1218" i="1"/>
  <c r="BQ1218" i="1"/>
  <c r="BR1218" i="1"/>
  <c r="BS1218" i="1"/>
  <c r="BT1218" i="1"/>
  <c r="BU1218" i="1"/>
  <c r="BV1218" i="1"/>
  <c r="BW1218" i="1"/>
  <c r="CN1218" i="1"/>
  <c r="CO1218" i="1"/>
  <c r="CP1218" i="1"/>
  <c r="CQ1218" i="1"/>
  <c r="CR1218" i="1"/>
  <c r="CS1218" i="1"/>
  <c r="CT1218" i="1"/>
  <c r="CU1218" i="1"/>
  <c r="CV1218" i="1"/>
  <c r="CW1218" i="1"/>
  <c r="CX1218" i="1"/>
  <c r="CY1218" i="1"/>
  <c r="CZ1218" i="1"/>
  <c r="DA1218" i="1"/>
  <c r="DB1218" i="1"/>
  <c r="DC1218" i="1"/>
  <c r="DD1218" i="1"/>
  <c r="DE1218" i="1"/>
  <c r="DF1218" i="1"/>
  <c r="DR1218" i="1"/>
  <c r="DS1218" i="1"/>
  <c r="EE1218" i="1"/>
  <c r="EF1218" i="1"/>
  <c r="EW1218" i="1"/>
  <c r="EX1218" i="1"/>
  <c r="EY1218" i="1"/>
  <c r="EZ1218" i="1"/>
  <c r="FA1218" i="1"/>
  <c r="FB1218" i="1"/>
  <c r="FC1218" i="1"/>
  <c r="FD1218" i="1"/>
  <c r="FE1218" i="1"/>
  <c r="FF1218" i="1"/>
  <c r="FG1218" i="1"/>
  <c r="FH1218" i="1"/>
  <c r="FI1218" i="1"/>
  <c r="FJ1218" i="1"/>
  <c r="FK1218" i="1"/>
  <c r="FL1218" i="1"/>
  <c r="FM1218" i="1"/>
  <c r="FN1218" i="1"/>
  <c r="FO1218" i="1"/>
  <c r="GF1218" i="1"/>
  <c r="GG1218" i="1"/>
  <c r="GH1218" i="1"/>
  <c r="GI1218" i="1"/>
  <c r="GJ1218" i="1"/>
  <c r="GK1218" i="1"/>
  <c r="GL1218" i="1"/>
  <c r="GM1218" i="1"/>
  <c r="GN1218" i="1"/>
  <c r="GO1218" i="1"/>
  <c r="GP1218" i="1"/>
  <c r="GQ1218" i="1"/>
  <c r="GR1218" i="1"/>
  <c r="GS1218" i="1"/>
  <c r="GT1218" i="1"/>
  <c r="GU1218" i="1"/>
  <c r="GV1218" i="1"/>
  <c r="GW1218" i="1"/>
  <c r="GX1218" i="1"/>
  <c r="C1220" i="1"/>
  <c r="D1220" i="1"/>
  <c r="I1220" i="1"/>
  <c r="K1220" i="1"/>
  <c r="R1220" i="1"/>
  <c r="AC1220" i="1"/>
  <c r="AB1220" i="1" s="1"/>
  <c r="AD1220" i="1"/>
  <c r="CR1220" i="1" s="1"/>
  <c r="Q1220" i="1" s="1"/>
  <c r="AE1220" i="1"/>
  <c r="AF1220" i="1"/>
  <c r="CT1220" i="1" s="1"/>
  <c r="S1220" i="1" s="1"/>
  <c r="AG1220" i="1"/>
  <c r="CU1220" i="1" s="1"/>
  <c r="T1220" i="1" s="1"/>
  <c r="AH1220" i="1"/>
  <c r="AI1220" i="1"/>
  <c r="AJ1220" i="1"/>
  <c r="CS1220" i="1"/>
  <c r="CV1220" i="1"/>
  <c r="U1220" i="1" s="1"/>
  <c r="CW1220" i="1"/>
  <c r="V1220" i="1" s="1"/>
  <c r="CX1220" i="1"/>
  <c r="W1220" i="1" s="1"/>
  <c r="FR1220" i="1"/>
  <c r="GL1220" i="1"/>
  <c r="GO1220" i="1"/>
  <c r="GP1220" i="1"/>
  <c r="GV1220" i="1"/>
  <c r="HC1220" i="1"/>
  <c r="GX1220" i="1" s="1"/>
  <c r="C1221" i="1"/>
  <c r="D1221" i="1"/>
  <c r="I1221" i="1"/>
  <c r="I1223" i="1" s="1"/>
  <c r="T1223" i="1" s="1"/>
  <c r="K1221" i="1"/>
  <c r="V1221" i="1"/>
  <c r="AC1221" i="1"/>
  <c r="CQ1221" i="1" s="1"/>
  <c r="P1221" i="1" s="1"/>
  <c r="AE1221" i="1"/>
  <c r="AD1221" i="1" s="1"/>
  <c r="AF1221" i="1"/>
  <c r="AG1221" i="1"/>
  <c r="CU1221" i="1" s="1"/>
  <c r="T1221" i="1" s="1"/>
  <c r="AH1221" i="1"/>
  <c r="CV1221" i="1" s="1"/>
  <c r="U1221" i="1" s="1"/>
  <c r="AI1221" i="1"/>
  <c r="AJ1221" i="1"/>
  <c r="CX1221" i="1" s="1"/>
  <c r="W1221" i="1" s="1"/>
  <c r="CS1221" i="1"/>
  <c r="R1221" i="1" s="1"/>
  <c r="CT1221" i="1"/>
  <c r="S1221" i="1" s="1"/>
  <c r="CW1221" i="1"/>
  <c r="FR1221" i="1"/>
  <c r="GL1221" i="1"/>
  <c r="GO1221" i="1"/>
  <c r="GP1221" i="1"/>
  <c r="GV1221" i="1"/>
  <c r="HC1221" i="1"/>
  <c r="GX1221" i="1" s="1"/>
  <c r="I1222" i="1"/>
  <c r="U1222" i="1" s="1"/>
  <c r="V1222" i="1"/>
  <c r="AC1222" i="1"/>
  <c r="AE1222" i="1"/>
  <c r="AD1222" i="1" s="1"/>
  <c r="AF1222" i="1"/>
  <c r="CT1222" i="1" s="1"/>
  <c r="S1222" i="1" s="1"/>
  <c r="AG1222" i="1"/>
  <c r="CU1222" i="1" s="1"/>
  <c r="T1222" i="1" s="1"/>
  <c r="AH1222" i="1"/>
  <c r="AI1222" i="1"/>
  <c r="CW1222" i="1" s="1"/>
  <c r="AJ1222" i="1"/>
  <c r="CX1222" i="1" s="1"/>
  <c r="W1222" i="1" s="1"/>
  <c r="CQ1222" i="1"/>
  <c r="P1222" i="1" s="1"/>
  <c r="CS1222" i="1"/>
  <c r="R1222" i="1" s="1"/>
  <c r="CV1222" i="1"/>
  <c r="FR1222" i="1"/>
  <c r="GL1222" i="1"/>
  <c r="GO1222" i="1"/>
  <c r="GP1222" i="1"/>
  <c r="GV1222" i="1"/>
  <c r="HC1222" i="1"/>
  <c r="GX1222" i="1" s="1"/>
  <c r="U1223" i="1"/>
  <c r="AC1223" i="1"/>
  <c r="AE1223" i="1"/>
  <c r="AF1223" i="1"/>
  <c r="CT1223" i="1" s="1"/>
  <c r="S1223" i="1" s="1"/>
  <c r="AG1223" i="1"/>
  <c r="AH1223" i="1"/>
  <c r="CV1223" i="1" s="1"/>
  <c r="AI1223" i="1"/>
  <c r="CW1223" i="1" s="1"/>
  <c r="AJ1223" i="1"/>
  <c r="CQ1223" i="1"/>
  <c r="P1223" i="1" s="1"/>
  <c r="CU1223" i="1"/>
  <c r="CX1223" i="1"/>
  <c r="W1223" i="1" s="1"/>
  <c r="FR1223" i="1"/>
  <c r="GL1223" i="1"/>
  <c r="GO1223" i="1"/>
  <c r="GP1223" i="1"/>
  <c r="GV1223" i="1"/>
  <c r="HC1223" i="1" s="1"/>
  <c r="GX1223" i="1"/>
  <c r="C1224" i="1"/>
  <c r="D1224" i="1"/>
  <c r="I1224" i="1"/>
  <c r="I1226" i="1" s="1"/>
  <c r="S1226" i="1" s="1"/>
  <c r="K1224" i="1"/>
  <c r="P1224" i="1"/>
  <c r="Q1224" i="1"/>
  <c r="AC1224" i="1"/>
  <c r="AD1224" i="1"/>
  <c r="CR1224" i="1" s="1"/>
  <c r="AE1224" i="1"/>
  <c r="CS1224" i="1" s="1"/>
  <c r="R1224" i="1" s="1"/>
  <c r="AF1224" i="1"/>
  <c r="AG1224" i="1"/>
  <c r="AH1224" i="1"/>
  <c r="AI1224" i="1"/>
  <c r="CW1224" i="1" s="1"/>
  <c r="V1224" i="1" s="1"/>
  <c r="AJ1224" i="1"/>
  <c r="CX1224" i="1" s="1"/>
  <c r="W1224" i="1" s="1"/>
  <c r="CQ1224" i="1"/>
  <c r="CT1224" i="1"/>
  <c r="S1224" i="1" s="1"/>
  <c r="CU1224" i="1"/>
  <c r="T1224" i="1" s="1"/>
  <c r="CV1224" i="1"/>
  <c r="U1224" i="1" s="1"/>
  <c r="FR1224" i="1"/>
  <c r="GL1224" i="1"/>
  <c r="GO1224" i="1"/>
  <c r="GP1224" i="1"/>
  <c r="GV1224" i="1"/>
  <c r="HC1224" i="1" s="1"/>
  <c r="GX1224" i="1" s="1"/>
  <c r="C1225" i="1"/>
  <c r="D1225" i="1"/>
  <c r="I1225" i="1"/>
  <c r="K1225" i="1"/>
  <c r="U1225" i="1"/>
  <c r="AC1225" i="1"/>
  <c r="AE1225" i="1"/>
  <c r="AF1225" i="1"/>
  <c r="CT1225" i="1" s="1"/>
  <c r="S1225" i="1" s="1"/>
  <c r="AG1225" i="1"/>
  <c r="AH1225" i="1"/>
  <c r="CV1225" i="1" s="1"/>
  <c r="AI1225" i="1"/>
  <c r="CW1225" i="1" s="1"/>
  <c r="V1225" i="1" s="1"/>
  <c r="AJ1225" i="1"/>
  <c r="CQ1225" i="1"/>
  <c r="P1225" i="1" s="1"/>
  <c r="CU1225" i="1"/>
  <c r="CX1225" i="1"/>
  <c r="W1225" i="1" s="1"/>
  <c r="FR1225" i="1"/>
  <c r="GL1225" i="1"/>
  <c r="GO1225" i="1"/>
  <c r="GP1225" i="1"/>
  <c r="GV1225" i="1"/>
  <c r="HC1225" i="1" s="1"/>
  <c r="GX1225" i="1"/>
  <c r="AC1226" i="1"/>
  <c r="AB1226" i="1" s="1"/>
  <c r="AD1226" i="1"/>
  <c r="CR1226" i="1" s="1"/>
  <c r="Q1226" i="1" s="1"/>
  <c r="AE1226" i="1"/>
  <c r="CS1226" i="1" s="1"/>
  <c r="R1226" i="1" s="1"/>
  <c r="AF1226" i="1"/>
  <c r="AG1226" i="1"/>
  <c r="CU1226" i="1" s="1"/>
  <c r="T1226" i="1" s="1"/>
  <c r="AH1226" i="1"/>
  <c r="CV1226" i="1" s="1"/>
  <c r="U1226" i="1" s="1"/>
  <c r="AI1226" i="1"/>
  <c r="AJ1226" i="1"/>
  <c r="CQ1226" i="1"/>
  <c r="P1226" i="1" s="1"/>
  <c r="CP1226" i="1" s="1"/>
  <c r="O1226" i="1" s="1"/>
  <c r="CT1226" i="1"/>
  <c r="CW1226" i="1"/>
  <c r="V1226" i="1" s="1"/>
  <c r="CX1226" i="1"/>
  <c r="W1226" i="1" s="1"/>
  <c r="CY1226" i="1"/>
  <c r="X1226" i="1" s="1"/>
  <c r="FR1226" i="1"/>
  <c r="GL1226" i="1"/>
  <c r="GO1226" i="1"/>
  <c r="GP1226" i="1"/>
  <c r="GV1226" i="1"/>
  <c r="HC1226" i="1" s="1"/>
  <c r="GX1226" i="1" s="1"/>
  <c r="AC1227" i="1"/>
  <c r="AD1227" i="1"/>
  <c r="CR1227" i="1" s="1"/>
  <c r="AE1227" i="1"/>
  <c r="AF1227" i="1"/>
  <c r="CT1227" i="1" s="1"/>
  <c r="AG1227" i="1"/>
  <c r="CU1227" i="1" s="1"/>
  <c r="AH1227" i="1"/>
  <c r="AI1227" i="1"/>
  <c r="AJ1227" i="1"/>
  <c r="CS1227" i="1"/>
  <c r="CV1227" i="1"/>
  <c r="CW1227" i="1"/>
  <c r="CX1227" i="1"/>
  <c r="FR1227" i="1"/>
  <c r="GL1227" i="1"/>
  <c r="GO1227" i="1"/>
  <c r="GP1227" i="1"/>
  <c r="GV1227" i="1"/>
  <c r="HC1227" i="1"/>
  <c r="C1228" i="1"/>
  <c r="D1228" i="1"/>
  <c r="I1228" i="1"/>
  <c r="K1228" i="1"/>
  <c r="V1228" i="1"/>
  <c r="W1228" i="1"/>
  <c r="AC1228" i="1"/>
  <c r="CQ1228" i="1" s="1"/>
  <c r="P1228" i="1" s="1"/>
  <c r="AE1228" i="1"/>
  <c r="AD1228" i="1" s="1"/>
  <c r="AF1228" i="1"/>
  <c r="AG1228" i="1"/>
  <c r="CU1228" i="1" s="1"/>
  <c r="T1228" i="1" s="1"/>
  <c r="AH1228" i="1"/>
  <c r="CV1228" i="1" s="1"/>
  <c r="U1228" i="1" s="1"/>
  <c r="AI1228" i="1"/>
  <c r="AJ1228" i="1"/>
  <c r="CX1228" i="1" s="1"/>
  <c r="CS1228" i="1"/>
  <c r="R1228" i="1" s="1"/>
  <c r="CT1228" i="1"/>
  <c r="S1228" i="1" s="1"/>
  <c r="CW1228" i="1"/>
  <c r="FR1228" i="1"/>
  <c r="GL1228" i="1"/>
  <c r="GO1228" i="1"/>
  <c r="GP1228" i="1"/>
  <c r="GV1228" i="1"/>
  <c r="HC1228" i="1"/>
  <c r="GX1228" i="1" s="1"/>
  <c r="C1229" i="1"/>
  <c r="D1229" i="1"/>
  <c r="I1229" i="1"/>
  <c r="K1229" i="1"/>
  <c r="R1229" i="1"/>
  <c r="AC1229" i="1"/>
  <c r="AD1229" i="1"/>
  <c r="CR1229" i="1" s="1"/>
  <c r="Q1229" i="1" s="1"/>
  <c r="AE1229" i="1"/>
  <c r="AF1229" i="1"/>
  <c r="CT1229" i="1" s="1"/>
  <c r="S1229" i="1" s="1"/>
  <c r="AG1229" i="1"/>
  <c r="CU1229" i="1" s="1"/>
  <c r="T1229" i="1" s="1"/>
  <c r="AH1229" i="1"/>
  <c r="AI1229" i="1"/>
  <c r="AJ1229" i="1"/>
  <c r="CS1229" i="1"/>
  <c r="CV1229" i="1"/>
  <c r="U1229" i="1" s="1"/>
  <c r="CW1229" i="1"/>
  <c r="V1229" i="1" s="1"/>
  <c r="CX1229" i="1"/>
  <c r="W1229" i="1" s="1"/>
  <c r="FR1229" i="1"/>
  <c r="GL1229" i="1"/>
  <c r="GO1229" i="1"/>
  <c r="GP1229" i="1"/>
  <c r="GV1229" i="1"/>
  <c r="HC1229" i="1"/>
  <c r="GX1229" i="1" s="1"/>
  <c r="I1230" i="1"/>
  <c r="R1230" i="1"/>
  <c r="AC1230" i="1"/>
  <c r="CQ1230" i="1" s="1"/>
  <c r="P1230" i="1" s="1"/>
  <c r="AE1230" i="1"/>
  <c r="CS1230" i="1" s="1"/>
  <c r="AF1230" i="1"/>
  <c r="CT1230" i="1" s="1"/>
  <c r="S1230" i="1" s="1"/>
  <c r="AG1230" i="1"/>
  <c r="AH1230" i="1"/>
  <c r="AI1230" i="1"/>
  <c r="AJ1230" i="1"/>
  <c r="CX1230" i="1" s="1"/>
  <c r="W1230" i="1" s="1"/>
  <c r="CU1230" i="1"/>
  <c r="T1230" i="1" s="1"/>
  <c r="CV1230" i="1"/>
  <c r="U1230" i="1" s="1"/>
  <c r="CW1230" i="1"/>
  <c r="V1230" i="1" s="1"/>
  <c r="FR1230" i="1"/>
  <c r="GL1230" i="1"/>
  <c r="GO1230" i="1"/>
  <c r="GP1230" i="1"/>
  <c r="GV1230" i="1"/>
  <c r="GX1230" i="1"/>
  <c r="HC1230" i="1"/>
  <c r="I1231" i="1"/>
  <c r="P1231" i="1"/>
  <c r="Q1231" i="1"/>
  <c r="AC1231" i="1"/>
  <c r="AD1231" i="1"/>
  <c r="CR1231" i="1" s="1"/>
  <c r="AE1231" i="1"/>
  <c r="CS1231" i="1" s="1"/>
  <c r="R1231" i="1" s="1"/>
  <c r="AF1231" i="1"/>
  <c r="AG1231" i="1"/>
  <c r="AH1231" i="1"/>
  <c r="AI1231" i="1"/>
  <c r="CW1231" i="1" s="1"/>
  <c r="V1231" i="1" s="1"/>
  <c r="AJ1231" i="1"/>
  <c r="CX1231" i="1" s="1"/>
  <c r="W1231" i="1" s="1"/>
  <c r="CQ1231" i="1"/>
  <c r="CT1231" i="1"/>
  <c r="S1231" i="1" s="1"/>
  <c r="CU1231" i="1"/>
  <c r="T1231" i="1" s="1"/>
  <c r="CV1231" i="1"/>
  <c r="U1231" i="1" s="1"/>
  <c r="FR1231" i="1"/>
  <c r="GL1231" i="1"/>
  <c r="GO1231" i="1"/>
  <c r="GP1231" i="1"/>
  <c r="GV1231" i="1"/>
  <c r="HC1231" i="1" s="1"/>
  <c r="GX1231" i="1" s="1"/>
  <c r="C1232" i="1"/>
  <c r="D1232" i="1"/>
  <c r="I1232" i="1"/>
  <c r="K1232" i="1"/>
  <c r="U1232" i="1"/>
  <c r="AC1232" i="1"/>
  <c r="AE1232" i="1"/>
  <c r="AF1232" i="1"/>
  <c r="CT1232" i="1" s="1"/>
  <c r="S1232" i="1" s="1"/>
  <c r="AG1232" i="1"/>
  <c r="AH1232" i="1"/>
  <c r="CV1232" i="1" s="1"/>
  <c r="AI1232" i="1"/>
  <c r="CW1232" i="1" s="1"/>
  <c r="V1232" i="1" s="1"/>
  <c r="AJ1232" i="1"/>
  <c r="CQ1232" i="1"/>
  <c r="P1232" i="1" s="1"/>
  <c r="CU1232" i="1"/>
  <c r="CX1232" i="1"/>
  <c r="W1232" i="1" s="1"/>
  <c r="FR1232" i="1"/>
  <c r="GL1232" i="1"/>
  <c r="GO1232" i="1"/>
  <c r="GP1232" i="1"/>
  <c r="GV1232" i="1"/>
  <c r="HC1232" i="1" s="1"/>
  <c r="GX1232" i="1"/>
  <c r="C1233" i="1"/>
  <c r="D1233" i="1"/>
  <c r="I1233" i="1"/>
  <c r="K1233" i="1"/>
  <c r="P1233" i="1"/>
  <c r="Q1233" i="1"/>
  <c r="AC1233" i="1"/>
  <c r="AD1233" i="1"/>
  <c r="CR1233" i="1" s="1"/>
  <c r="AE1233" i="1"/>
  <c r="CS1233" i="1" s="1"/>
  <c r="R1233" i="1" s="1"/>
  <c r="AF1233" i="1"/>
  <c r="AG1233" i="1"/>
  <c r="AH1233" i="1"/>
  <c r="AI1233" i="1"/>
  <c r="CW1233" i="1" s="1"/>
  <c r="V1233" i="1" s="1"/>
  <c r="AJ1233" i="1"/>
  <c r="CX1233" i="1" s="1"/>
  <c r="W1233" i="1" s="1"/>
  <c r="CQ1233" i="1"/>
  <c r="CT1233" i="1"/>
  <c r="S1233" i="1" s="1"/>
  <c r="CU1233" i="1"/>
  <c r="T1233" i="1" s="1"/>
  <c r="CV1233" i="1"/>
  <c r="U1233" i="1" s="1"/>
  <c r="FR1233" i="1"/>
  <c r="GL1233" i="1"/>
  <c r="GO1233" i="1"/>
  <c r="GP1233" i="1"/>
  <c r="GV1233" i="1"/>
  <c r="HC1233" i="1" s="1"/>
  <c r="GX1233" i="1" s="1"/>
  <c r="AC1234" i="1"/>
  <c r="CQ1234" i="1" s="1"/>
  <c r="AD1234" i="1"/>
  <c r="CR1234" i="1" s="1"/>
  <c r="AE1234" i="1"/>
  <c r="AF1234" i="1"/>
  <c r="AG1234" i="1"/>
  <c r="AH1234" i="1"/>
  <c r="CV1234" i="1" s="1"/>
  <c r="AI1234" i="1"/>
  <c r="CW1234" i="1" s="1"/>
  <c r="AJ1234" i="1"/>
  <c r="CS1234" i="1"/>
  <c r="CT1234" i="1"/>
  <c r="CU1234" i="1"/>
  <c r="CX1234" i="1"/>
  <c r="FR1234" i="1"/>
  <c r="GL1234" i="1"/>
  <c r="GO1234" i="1"/>
  <c r="GP1234" i="1"/>
  <c r="GV1234" i="1"/>
  <c r="HC1234" i="1"/>
  <c r="I1235" i="1"/>
  <c r="V1235" i="1"/>
  <c r="AC1235" i="1"/>
  <c r="CQ1235" i="1" s="1"/>
  <c r="P1235" i="1" s="1"/>
  <c r="AE1235" i="1"/>
  <c r="AD1235" i="1" s="1"/>
  <c r="AF1235" i="1"/>
  <c r="AG1235" i="1"/>
  <c r="CU1235" i="1" s="1"/>
  <c r="T1235" i="1" s="1"/>
  <c r="AH1235" i="1"/>
  <c r="CV1235" i="1" s="1"/>
  <c r="U1235" i="1" s="1"/>
  <c r="AI1235" i="1"/>
  <c r="AJ1235" i="1"/>
  <c r="CX1235" i="1" s="1"/>
  <c r="W1235" i="1" s="1"/>
  <c r="CS1235" i="1"/>
  <c r="R1235" i="1" s="1"/>
  <c r="CT1235" i="1"/>
  <c r="S1235" i="1" s="1"/>
  <c r="CW1235" i="1"/>
  <c r="FR1235" i="1"/>
  <c r="GL1235" i="1"/>
  <c r="GO1235" i="1"/>
  <c r="GP1235" i="1"/>
  <c r="GV1235" i="1"/>
  <c r="HC1235" i="1"/>
  <c r="GX1235" i="1" s="1"/>
  <c r="C1236" i="1"/>
  <c r="D1236" i="1"/>
  <c r="I1236" i="1"/>
  <c r="K1236" i="1"/>
  <c r="R1236" i="1"/>
  <c r="S1236" i="1"/>
  <c r="AC1236" i="1"/>
  <c r="AD1236" i="1"/>
  <c r="CR1236" i="1" s="1"/>
  <c r="Q1236" i="1" s="1"/>
  <c r="AE1236" i="1"/>
  <c r="AF1236" i="1"/>
  <c r="CT1236" i="1" s="1"/>
  <c r="AG1236" i="1"/>
  <c r="CU1236" i="1" s="1"/>
  <c r="T1236" i="1" s="1"/>
  <c r="AH1236" i="1"/>
  <c r="AI1236" i="1"/>
  <c r="AJ1236" i="1"/>
  <c r="CS1236" i="1"/>
  <c r="CV1236" i="1"/>
  <c r="U1236" i="1" s="1"/>
  <c r="CW1236" i="1"/>
  <c r="V1236" i="1" s="1"/>
  <c r="CX1236" i="1"/>
  <c r="W1236" i="1" s="1"/>
  <c r="FR1236" i="1"/>
  <c r="GL1236" i="1"/>
  <c r="GO1236" i="1"/>
  <c r="GP1236" i="1"/>
  <c r="GV1236" i="1"/>
  <c r="HC1236" i="1"/>
  <c r="GX1236" i="1" s="1"/>
  <c r="C1237" i="1"/>
  <c r="D1237" i="1"/>
  <c r="I1237" i="1"/>
  <c r="K1237" i="1"/>
  <c r="V1237" i="1"/>
  <c r="AC1237" i="1"/>
  <c r="CQ1237" i="1" s="1"/>
  <c r="P1237" i="1" s="1"/>
  <c r="AE1237" i="1"/>
  <c r="AD1237" i="1" s="1"/>
  <c r="AF1237" i="1"/>
  <c r="AG1237" i="1"/>
  <c r="CU1237" i="1" s="1"/>
  <c r="T1237" i="1" s="1"/>
  <c r="AH1237" i="1"/>
  <c r="CV1237" i="1" s="1"/>
  <c r="U1237" i="1" s="1"/>
  <c r="AI1237" i="1"/>
  <c r="AJ1237" i="1"/>
  <c r="CX1237" i="1" s="1"/>
  <c r="W1237" i="1" s="1"/>
  <c r="CS1237" i="1"/>
  <c r="R1237" i="1" s="1"/>
  <c r="CT1237" i="1"/>
  <c r="S1237" i="1" s="1"/>
  <c r="CW1237" i="1"/>
  <c r="FR1237" i="1"/>
  <c r="GL1237" i="1"/>
  <c r="GO1237" i="1"/>
  <c r="GP1237" i="1"/>
  <c r="GV1237" i="1"/>
  <c r="HC1237" i="1"/>
  <c r="GX1237" i="1" s="1"/>
  <c r="I1238" i="1"/>
  <c r="U1238" i="1" s="1"/>
  <c r="AC1238" i="1"/>
  <c r="AE1238" i="1"/>
  <c r="AD1238" i="1" s="1"/>
  <c r="AF1238" i="1"/>
  <c r="CT1238" i="1" s="1"/>
  <c r="AG1238" i="1"/>
  <c r="CU1238" i="1" s="1"/>
  <c r="T1238" i="1" s="1"/>
  <c r="AH1238" i="1"/>
  <c r="AI1238" i="1"/>
  <c r="CW1238" i="1" s="1"/>
  <c r="V1238" i="1" s="1"/>
  <c r="AJ1238" i="1"/>
  <c r="CX1238" i="1" s="1"/>
  <c r="W1238" i="1" s="1"/>
  <c r="CQ1238" i="1"/>
  <c r="CS1238" i="1"/>
  <c r="CV1238" i="1"/>
  <c r="FR1238" i="1"/>
  <c r="GL1238" i="1"/>
  <c r="GO1238" i="1"/>
  <c r="GP1238" i="1"/>
  <c r="GV1238" i="1"/>
  <c r="HC1238" i="1"/>
  <c r="I1239" i="1"/>
  <c r="T1239" i="1"/>
  <c r="U1239" i="1"/>
  <c r="AC1239" i="1"/>
  <c r="AE1239" i="1"/>
  <c r="AF1239" i="1"/>
  <c r="CT1239" i="1" s="1"/>
  <c r="S1239" i="1" s="1"/>
  <c r="AG1239" i="1"/>
  <c r="AH1239" i="1"/>
  <c r="CV1239" i="1" s="1"/>
  <c r="AI1239" i="1"/>
  <c r="CW1239" i="1" s="1"/>
  <c r="V1239" i="1" s="1"/>
  <c r="AJ1239" i="1"/>
  <c r="CQ1239" i="1"/>
  <c r="P1239" i="1" s="1"/>
  <c r="CU1239" i="1"/>
  <c r="CX1239" i="1"/>
  <c r="W1239" i="1" s="1"/>
  <c r="FR1239" i="1"/>
  <c r="GL1239" i="1"/>
  <c r="GO1239" i="1"/>
  <c r="GP1239" i="1"/>
  <c r="GV1239" i="1"/>
  <c r="HC1239" i="1" s="1"/>
  <c r="GX1239" i="1" s="1"/>
  <c r="C1240" i="1"/>
  <c r="D1240" i="1"/>
  <c r="I1240" i="1"/>
  <c r="I1242" i="1" s="1"/>
  <c r="S1242" i="1" s="1"/>
  <c r="K1240" i="1"/>
  <c r="P1240" i="1"/>
  <c r="AC1240" i="1"/>
  <c r="AD1240" i="1"/>
  <c r="CR1240" i="1" s="1"/>
  <c r="Q1240" i="1" s="1"/>
  <c r="AE1240" i="1"/>
  <c r="CS1240" i="1" s="1"/>
  <c r="R1240" i="1" s="1"/>
  <c r="AF1240" i="1"/>
  <c r="AG1240" i="1"/>
  <c r="AH1240" i="1"/>
  <c r="AI1240" i="1"/>
  <c r="CW1240" i="1" s="1"/>
  <c r="V1240" i="1" s="1"/>
  <c r="AJ1240" i="1"/>
  <c r="CX1240" i="1" s="1"/>
  <c r="W1240" i="1" s="1"/>
  <c r="CQ1240" i="1"/>
  <c r="CT1240" i="1"/>
  <c r="S1240" i="1" s="1"/>
  <c r="CU1240" i="1"/>
  <c r="T1240" i="1" s="1"/>
  <c r="CV1240" i="1"/>
  <c r="U1240" i="1" s="1"/>
  <c r="FR1240" i="1"/>
  <c r="GL1240" i="1"/>
  <c r="GO1240" i="1"/>
  <c r="GP1240" i="1"/>
  <c r="GV1240" i="1"/>
  <c r="HC1240" i="1" s="1"/>
  <c r="GX1240" i="1" s="1"/>
  <c r="C1241" i="1"/>
  <c r="D1241" i="1"/>
  <c r="I1241" i="1"/>
  <c r="K1241" i="1"/>
  <c r="U1241" i="1"/>
  <c r="AC1241" i="1"/>
  <c r="AE1241" i="1"/>
  <c r="AF1241" i="1"/>
  <c r="CT1241" i="1" s="1"/>
  <c r="S1241" i="1" s="1"/>
  <c r="AG1241" i="1"/>
  <c r="AH1241" i="1"/>
  <c r="CV1241" i="1" s="1"/>
  <c r="AI1241" i="1"/>
  <c r="CW1241" i="1" s="1"/>
  <c r="V1241" i="1" s="1"/>
  <c r="AJ1241" i="1"/>
  <c r="CQ1241" i="1"/>
  <c r="P1241" i="1" s="1"/>
  <c r="CU1241" i="1"/>
  <c r="CX1241" i="1"/>
  <c r="W1241" i="1" s="1"/>
  <c r="FR1241" i="1"/>
  <c r="GL1241" i="1"/>
  <c r="GO1241" i="1"/>
  <c r="GP1241" i="1"/>
  <c r="GV1241" i="1"/>
  <c r="HC1241" i="1" s="1"/>
  <c r="GX1241" i="1" s="1"/>
  <c r="T1242" i="1"/>
  <c r="AC1242" i="1"/>
  <c r="AB1242" i="1" s="1"/>
  <c r="AD1242" i="1"/>
  <c r="CR1242" i="1" s="1"/>
  <c r="Q1242" i="1" s="1"/>
  <c r="AE1242" i="1"/>
  <c r="CS1242" i="1" s="1"/>
  <c r="R1242" i="1" s="1"/>
  <c r="AF1242" i="1"/>
  <c r="AG1242" i="1"/>
  <c r="CU1242" i="1" s="1"/>
  <c r="AH1242" i="1"/>
  <c r="CV1242" i="1" s="1"/>
  <c r="U1242" i="1" s="1"/>
  <c r="AI1242" i="1"/>
  <c r="AJ1242" i="1"/>
  <c r="CQ1242" i="1"/>
  <c r="P1242" i="1" s="1"/>
  <c r="CP1242" i="1" s="1"/>
  <c r="O1242" i="1" s="1"/>
  <c r="CT1242" i="1"/>
  <c r="CW1242" i="1"/>
  <c r="V1242" i="1" s="1"/>
  <c r="CX1242" i="1"/>
  <c r="W1242" i="1" s="1"/>
  <c r="CY1242" i="1"/>
  <c r="X1242" i="1" s="1"/>
  <c r="FR1242" i="1"/>
  <c r="GL1242" i="1"/>
  <c r="GO1242" i="1"/>
  <c r="GP1242" i="1"/>
  <c r="GV1242" i="1"/>
  <c r="HC1242" i="1" s="1"/>
  <c r="GX1242" i="1" s="1"/>
  <c r="AC1243" i="1"/>
  <c r="AD1243" i="1"/>
  <c r="CR1243" i="1" s="1"/>
  <c r="AE1243" i="1"/>
  <c r="AF1243" i="1"/>
  <c r="CT1243" i="1" s="1"/>
  <c r="AG1243" i="1"/>
  <c r="CU1243" i="1" s="1"/>
  <c r="AH1243" i="1"/>
  <c r="AI1243" i="1"/>
  <c r="AJ1243" i="1"/>
  <c r="CS1243" i="1"/>
  <c r="CV1243" i="1"/>
  <c r="CW1243" i="1"/>
  <c r="CX1243" i="1"/>
  <c r="FR1243" i="1"/>
  <c r="GL1243" i="1"/>
  <c r="GO1243" i="1"/>
  <c r="GP1243" i="1"/>
  <c r="GV1243" i="1"/>
  <c r="HC1243" i="1"/>
  <c r="C1244" i="1"/>
  <c r="D1244" i="1"/>
  <c r="I1244" i="1"/>
  <c r="K1244" i="1"/>
  <c r="V1244" i="1"/>
  <c r="AC1244" i="1"/>
  <c r="CQ1244" i="1" s="1"/>
  <c r="P1244" i="1" s="1"/>
  <c r="AE1244" i="1"/>
  <c r="AD1244" i="1" s="1"/>
  <c r="AF1244" i="1"/>
  <c r="AG1244" i="1"/>
  <c r="CU1244" i="1" s="1"/>
  <c r="T1244" i="1" s="1"/>
  <c r="AH1244" i="1"/>
  <c r="CV1244" i="1" s="1"/>
  <c r="U1244" i="1" s="1"/>
  <c r="AI1244" i="1"/>
  <c r="AJ1244" i="1"/>
  <c r="CX1244" i="1" s="1"/>
  <c r="W1244" i="1" s="1"/>
  <c r="CS1244" i="1"/>
  <c r="R1244" i="1" s="1"/>
  <c r="CT1244" i="1"/>
  <c r="S1244" i="1" s="1"/>
  <c r="CW1244" i="1"/>
  <c r="FR1244" i="1"/>
  <c r="GL1244" i="1"/>
  <c r="GO1244" i="1"/>
  <c r="GP1244" i="1"/>
  <c r="GV1244" i="1"/>
  <c r="HC1244" i="1"/>
  <c r="GX1244" i="1" s="1"/>
  <c r="C1245" i="1"/>
  <c r="D1245" i="1"/>
  <c r="I1245" i="1"/>
  <c r="K1245" i="1"/>
  <c r="R1245" i="1"/>
  <c r="AC1245" i="1"/>
  <c r="AD1245" i="1"/>
  <c r="CR1245" i="1" s="1"/>
  <c r="Q1245" i="1" s="1"/>
  <c r="AE1245" i="1"/>
  <c r="AF1245" i="1"/>
  <c r="CT1245" i="1" s="1"/>
  <c r="S1245" i="1" s="1"/>
  <c r="AG1245" i="1"/>
  <c r="CU1245" i="1" s="1"/>
  <c r="T1245" i="1" s="1"/>
  <c r="AH1245" i="1"/>
  <c r="AI1245" i="1"/>
  <c r="AJ1245" i="1"/>
  <c r="CS1245" i="1"/>
  <c r="CV1245" i="1"/>
  <c r="U1245" i="1" s="1"/>
  <c r="CW1245" i="1"/>
  <c r="V1245" i="1" s="1"/>
  <c r="CX1245" i="1"/>
  <c r="W1245" i="1" s="1"/>
  <c r="FR1245" i="1"/>
  <c r="GL1245" i="1"/>
  <c r="GO1245" i="1"/>
  <c r="GP1245" i="1"/>
  <c r="GV1245" i="1"/>
  <c r="HC1245" i="1"/>
  <c r="GX1245" i="1" s="1"/>
  <c r="I1246" i="1"/>
  <c r="R1246" i="1"/>
  <c r="AC1246" i="1"/>
  <c r="CQ1246" i="1" s="1"/>
  <c r="P1246" i="1" s="1"/>
  <c r="AE1246" i="1"/>
  <c r="CS1246" i="1" s="1"/>
  <c r="AF1246" i="1"/>
  <c r="CT1246" i="1" s="1"/>
  <c r="S1246" i="1" s="1"/>
  <c r="AG1246" i="1"/>
  <c r="AH1246" i="1"/>
  <c r="AI1246" i="1"/>
  <c r="AJ1246" i="1"/>
  <c r="CX1246" i="1" s="1"/>
  <c r="W1246" i="1" s="1"/>
  <c r="CU1246" i="1"/>
  <c r="T1246" i="1" s="1"/>
  <c r="CV1246" i="1"/>
  <c r="U1246" i="1" s="1"/>
  <c r="CW1246" i="1"/>
  <c r="V1246" i="1" s="1"/>
  <c r="FR1246" i="1"/>
  <c r="GL1246" i="1"/>
  <c r="GO1246" i="1"/>
  <c r="GP1246" i="1"/>
  <c r="GV1246" i="1"/>
  <c r="GX1246" i="1"/>
  <c r="HC1246" i="1"/>
  <c r="I1247" i="1"/>
  <c r="P1247" i="1"/>
  <c r="AC1247" i="1"/>
  <c r="AD1247" i="1"/>
  <c r="CR1247" i="1" s="1"/>
  <c r="Q1247" i="1" s="1"/>
  <c r="AE1247" i="1"/>
  <c r="CS1247" i="1" s="1"/>
  <c r="R1247" i="1" s="1"/>
  <c r="AF1247" i="1"/>
  <c r="AG1247" i="1"/>
  <c r="AH1247" i="1"/>
  <c r="AI1247" i="1"/>
  <c r="CW1247" i="1" s="1"/>
  <c r="V1247" i="1" s="1"/>
  <c r="AJ1247" i="1"/>
  <c r="CX1247" i="1" s="1"/>
  <c r="W1247" i="1" s="1"/>
  <c r="CQ1247" i="1"/>
  <c r="CT1247" i="1"/>
  <c r="S1247" i="1" s="1"/>
  <c r="CU1247" i="1"/>
  <c r="T1247" i="1" s="1"/>
  <c r="CV1247" i="1"/>
  <c r="U1247" i="1" s="1"/>
  <c r="FR1247" i="1"/>
  <c r="GL1247" i="1"/>
  <c r="GO1247" i="1"/>
  <c r="GP1247" i="1"/>
  <c r="GV1247" i="1"/>
  <c r="HC1247" i="1" s="1"/>
  <c r="GX1247" i="1" s="1"/>
  <c r="HG1247" i="1"/>
  <c r="I1248" i="1"/>
  <c r="V1248" i="1"/>
  <c r="AC1248" i="1"/>
  <c r="CQ1248" i="1" s="1"/>
  <c r="P1248" i="1" s="1"/>
  <c r="AE1248" i="1"/>
  <c r="AD1248" i="1" s="1"/>
  <c r="AF1248" i="1"/>
  <c r="AG1248" i="1"/>
  <c r="CU1248" i="1" s="1"/>
  <c r="T1248" i="1" s="1"/>
  <c r="AH1248" i="1"/>
  <c r="CV1248" i="1" s="1"/>
  <c r="U1248" i="1" s="1"/>
  <c r="AI1248" i="1"/>
  <c r="AJ1248" i="1"/>
  <c r="CX1248" i="1" s="1"/>
  <c r="W1248" i="1" s="1"/>
  <c r="CS1248" i="1"/>
  <c r="R1248" i="1" s="1"/>
  <c r="CT1248" i="1"/>
  <c r="S1248" i="1" s="1"/>
  <c r="CW1248" i="1"/>
  <c r="FR1248" i="1"/>
  <c r="GL1248" i="1"/>
  <c r="GO1248" i="1"/>
  <c r="GP1248" i="1"/>
  <c r="GV1248" i="1"/>
  <c r="HC1248" i="1"/>
  <c r="GX1248" i="1" s="1"/>
  <c r="I1249" i="1"/>
  <c r="AC1249" i="1"/>
  <c r="AE1249" i="1"/>
  <c r="AD1249" i="1" s="1"/>
  <c r="AF1249" i="1"/>
  <c r="CT1249" i="1" s="1"/>
  <c r="AG1249" i="1"/>
  <c r="CU1249" i="1" s="1"/>
  <c r="AH1249" i="1"/>
  <c r="AI1249" i="1"/>
  <c r="CW1249" i="1" s="1"/>
  <c r="AJ1249" i="1"/>
  <c r="CX1249" i="1" s="1"/>
  <c r="CQ1249" i="1"/>
  <c r="CS1249" i="1"/>
  <c r="CV1249" i="1"/>
  <c r="FR1249" i="1"/>
  <c r="GL1249" i="1"/>
  <c r="GO1249" i="1"/>
  <c r="GP1249" i="1"/>
  <c r="GV1249" i="1"/>
  <c r="HC1249" i="1"/>
  <c r="I1250" i="1"/>
  <c r="T1250" i="1"/>
  <c r="AC1250" i="1"/>
  <c r="AE1250" i="1"/>
  <c r="AF1250" i="1"/>
  <c r="CT1250" i="1" s="1"/>
  <c r="S1250" i="1" s="1"/>
  <c r="AG1250" i="1"/>
  <c r="AH1250" i="1"/>
  <c r="CV1250" i="1" s="1"/>
  <c r="U1250" i="1" s="1"/>
  <c r="AI1250" i="1"/>
  <c r="CW1250" i="1" s="1"/>
  <c r="V1250" i="1" s="1"/>
  <c r="AJ1250" i="1"/>
  <c r="CQ1250" i="1"/>
  <c r="P1250" i="1" s="1"/>
  <c r="CU1250" i="1"/>
  <c r="CX1250" i="1"/>
  <c r="W1250" i="1" s="1"/>
  <c r="FR1250" i="1"/>
  <c r="GL1250" i="1"/>
  <c r="GO1250" i="1"/>
  <c r="GP1250" i="1"/>
  <c r="GV1250" i="1"/>
  <c r="HC1250" i="1" s="1"/>
  <c r="GX1250" i="1"/>
  <c r="I1251" i="1"/>
  <c r="S1251" i="1"/>
  <c r="CZ1251" i="1" s="1"/>
  <c r="Y1251" i="1" s="1"/>
  <c r="AC1251" i="1"/>
  <c r="AB1251" i="1" s="1"/>
  <c r="AD1251" i="1"/>
  <c r="CR1251" i="1" s="1"/>
  <c r="Q1251" i="1" s="1"/>
  <c r="AE1251" i="1"/>
  <c r="CS1251" i="1" s="1"/>
  <c r="R1251" i="1" s="1"/>
  <c r="AF1251" i="1"/>
  <c r="AG1251" i="1"/>
  <c r="CU1251" i="1" s="1"/>
  <c r="T1251" i="1" s="1"/>
  <c r="AH1251" i="1"/>
  <c r="CV1251" i="1" s="1"/>
  <c r="U1251" i="1" s="1"/>
  <c r="AI1251" i="1"/>
  <c r="AJ1251" i="1"/>
  <c r="CQ1251" i="1"/>
  <c r="P1251" i="1" s="1"/>
  <c r="CP1251" i="1" s="1"/>
  <c r="O1251" i="1" s="1"/>
  <c r="CT1251" i="1"/>
  <c r="CW1251" i="1"/>
  <c r="V1251" i="1" s="1"/>
  <c r="CX1251" i="1"/>
  <c r="W1251" i="1" s="1"/>
  <c r="CY1251" i="1"/>
  <c r="X1251" i="1" s="1"/>
  <c r="FR1251" i="1"/>
  <c r="GL1251" i="1"/>
  <c r="GO1251" i="1"/>
  <c r="GP1251" i="1"/>
  <c r="GV1251" i="1"/>
  <c r="HC1251" i="1" s="1"/>
  <c r="GX1251" i="1" s="1"/>
  <c r="I1252" i="1"/>
  <c r="R1252" i="1"/>
  <c r="S1252" i="1"/>
  <c r="AC1252" i="1"/>
  <c r="AD1252" i="1"/>
  <c r="CR1252" i="1" s="1"/>
  <c r="Q1252" i="1" s="1"/>
  <c r="AE1252" i="1"/>
  <c r="AF1252" i="1"/>
  <c r="CT1252" i="1" s="1"/>
  <c r="AG1252" i="1"/>
  <c r="CU1252" i="1" s="1"/>
  <c r="T1252" i="1" s="1"/>
  <c r="AH1252" i="1"/>
  <c r="AI1252" i="1"/>
  <c r="AJ1252" i="1"/>
  <c r="CS1252" i="1"/>
  <c r="CV1252" i="1"/>
  <c r="U1252" i="1" s="1"/>
  <c r="CW1252" i="1"/>
  <c r="V1252" i="1" s="1"/>
  <c r="CX1252" i="1"/>
  <c r="W1252" i="1" s="1"/>
  <c r="FR1252" i="1"/>
  <c r="GL1252" i="1"/>
  <c r="GO1252" i="1"/>
  <c r="GP1252" i="1"/>
  <c r="GV1252" i="1"/>
  <c r="HC1252" i="1"/>
  <c r="GX1252" i="1" s="1"/>
  <c r="I1253" i="1"/>
  <c r="AC1253" i="1"/>
  <c r="CQ1253" i="1" s="1"/>
  <c r="P1253" i="1" s="1"/>
  <c r="AE1253" i="1"/>
  <c r="CS1253" i="1" s="1"/>
  <c r="R1253" i="1" s="1"/>
  <c r="AF1253" i="1"/>
  <c r="CT1253" i="1" s="1"/>
  <c r="S1253" i="1" s="1"/>
  <c r="AG1253" i="1"/>
  <c r="AH1253" i="1"/>
  <c r="AI1253" i="1"/>
  <c r="AJ1253" i="1"/>
  <c r="CX1253" i="1" s="1"/>
  <c r="W1253" i="1" s="1"/>
  <c r="CU1253" i="1"/>
  <c r="T1253" i="1" s="1"/>
  <c r="CV1253" i="1"/>
  <c r="U1253" i="1" s="1"/>
  <c r="CW1253" i="1"/>
  <c r="V1253" i="1" s="1"/>
  <c r="FR1253" i="1"/>
  <c r="GL1253" i="1"/>
  <c r="GO1253" i="1"/>
  <c r="GP1253" i="1"/>
  <c r="GV1253" i="1"/>
  <c r="GX1253" i="1"/>
  <c r="HC1253" i="1"/>
  <c r="I1254" i="1"/>
  <c r="P1254" i="1"/>
  <c r="Q1254" i="1"/>
  <c r="AC1254" i="1"/>
  <c r="AD1254" i="1"/>
  <c r="CR1254" i="1" s="1"/>
  <c r="AE1254" i="1"/>
  <c r="CS1254" i="1" s="1"/>
  <c r="R1254" i="1" s="1"/>
  <c r="AF1254" i="1"/>
  <c r="AG1254" i="1"/>
  <c r="AH1254" i="1"/>
  <c r="AI1254" i="1"/>
  <c r="CW1254" i="1" s="1"/>
  <c r="V1254" i="1" s="1"/>
  <c r="AJ1254" i="1"/>
  <c r="CX1254" i="1" s="1"/>
  <c r="W1254" i="1" s="1"/>
  <c r="CQ1254" i="1"/>
  <c r="CT1254" i="1"/>
  <c r="S1254" i="1" s="1"/>
  <c r="CU1254" i="1"/>
  <c r="T1254" i="1" s="1"/>
  <c r="CV1254" i="1"/>
  <c r="U1254" i="1" s="1"/>
  <c r="FR1254" i="1"/>
  <c r="GL1254" i="1"/>
  <c r="GO1254" i="1"/>
  <c r="GP1254" i="1"/>
  <c r="GV1254" i="1"/>
  <c r="HC1254" i="1" s="1"/>
  <c r="GX1254" i="1" s="1"/>
  <c r="I1255" i="1"/>
  <c r="W1255" i="1"/>
  <c r="AC1255" i="1"/>
  <c r="CQ1255" i="1" s="1"/>
  <c r="P1255" i="1" s="1"/>
  <c r="CP1255" i="1" s="1"/>
  <c r="O1255" i="1" s="1"/>
  <c r="AD1255" i="1"/>
  <c r="CR1255" i="1" s="1"/>
  <c r="Q1255" i="1" s="1"/>
  <c r="AE1255" i="1"/>
  <c r="AF1255" i="1"/>
  <c r="AG1255" i="1"/>
  <c r="AH1255" i="1"/>
  <c r="CV1255" i="1" s="1"/>
  <c r="U1255" i="1" s="1"/>
  <c r="AI1255" i="1"/>
  <c r="CW1255" i="1" s="1"/>
  <c r="V1255" i="1" s="1"/>
  <c r="AJ1255" i="1"/>
  <c r="CS1255" i="1"/>
  <c r="R1255" i="1" s="1"/>
  <c r="CT1255" i="1"/>
  <c r="S1255" i="1" s="1"/>
  <c r="CU1255" i="1"/>
  <c r="T1255" i="1" s="1"/>
  <c r="CX1255" i="1"/>
  <c r="FR1255" i="1"/>
  <c r="GL1255" i="1"/>
  <c r="GO1255" i="1"/>
  <c r="GP1255" i="1"/>
  <c r="GV1255" i="1"/>
  <c r="HC1255" i="1"/>
  <c r="GX1255" i="1" s="1"/>
  <c r="W1256" i="1"/>
  <c r="AC1256" i="1"/>
  <c r="CQ1256" i="1" s="1"/>
  <c r="P1256" i="1" s="1"/>
  <c r="AD1256" i="1"/>
  <c r="CR1256" i="1" s="1"/>
  <c r="Q1256" i="1" s="1"/>
  <c r="AE1256" i="1"/>
  <c r="AF1256" i="1"/>
  <c r="AG1256" i="1"/>
  <c r="AH1256" i="1"/>
  <c r="CV1256" i="1" s="1"/>
  <c r="U1256" i="1" s="1"/>
  <c r="AI1256" i="1"/>
  <c r="CW1256" i="1" s="1"/>
  <c r="V1256" i="1" s="1"/>
  <c r="AJ1256" i="1"/>
  <c r="CS1256" i="1"/>
  <c r="R1256" i="1" s="1"/>
  <c r="CT1256" i="1"/>
  <c r="S1256" i="1" s="1"/>
  <c r="CU1256" i="1"/>
  <c r="T1256" i="1" s="1"/>
  <c r="CX1256" i="1"/>
  <c r="FR1256" i="1"/>
  <c r="GL1256" i="1"/>
  <c r="GO1256" i="1"/>
  <c r="GP1256" i="1"/>
  <c r="GV1256" i="1"/>
  <c r="HC1256" i="1"/>
  <c r="GX1256" i="1" s="1"/>
  <c r="W1257" i="1"/>
  <c r="AC1257" i="1"/>
  <c r="CQ1257" i="1" s="1"/>
  <c r="P1257" i="1" s="1"/>
  <c r="CP1257" i="1" s="1"/>
  <c r="O1257" i="1" s="1"/>
  <c r="AD1257" i="1"/>
  <c r="CR1257" i="1" s="1"/>
  <c r="Q1257" i="1" s="1"/>
  <c r="AE1257" i="1"/>
  <c r="AF1257" i="1"/>
  <c r="AG1257" i="1"/>
  <c r="AH1257" i="1"/>
  <c r="CV1257" i="1" s="1"/>
  <c r="U1257" i="1" s="1"/>
  <c r="AI1257" i="1"/>
  <c r="CW1257" i="1" s="1"/>
  <c r="V1257" i="1" s="1"/>
  <c r="AJ1257" i="1"/>
  <c r="CS1257" i="1"/>
  <c r="R1257" i="1" s="1"/>
  <c r="CT1257" i="1"/>
  <c r="S1257" i="1" s="1"/>
  <c r="CU1257" i="1"/>
  <c r="T1257" i="1" s="1"/>
  <c r="CX1257" i="1"/>
  <c r="FR1257" i="1"/>
  <c r="GL1257" i="1"/>
  <c r="GO1257" i="1"/>
  <c r="GP1257" i="1"/>
  <c r="GV1257" i="1"/>
  <c r="HC1257" i="1"/>
  <c r="GX1257" i="1" s="1"/>
  <c r="C1258" i="1"/>
  <c r="D1258" i="1"/>
  <c r="I1258" i="1"/>
  <c r="K1258" i="1"/>
  <c r="S1258" i="1"/>
  <c r="T1258" i="1"/>
  <c r="AC1258" i="1"/>
  <c r="AD1258" i="1"/>
  <c r="CR1258" i="1" s="1"/>
  <c r="Q1258" i="1" s="1"/>
  <c r="AE1258" i="1"/>
  <c r="CS1258" i="1" s="1"/>
  <c r="R1258" i="1" s="1"/>
  <c r="CY1258" i="1" s="1"/>
  <c r="X1258" i="1" s="1"/>
  <c r="AF1258" i="1"/>
  <c r="AG1258" i="1"/>
  <c r="CU1258" i="1" s="1"/>
  <c r="AH1258" i="1"/>
  <c r="CV1258" i="1" s="1"/>
  <c r="U1258" i="1" s="1"/>
  <c r="AI1258" i="1"/>
  <c r="AJ1258" i="1"/>
  <c r="CQ1258" i="1"/>
  <c r="P1258" i="1" s="1"/>
  <c r="CP1258" i="1" s="1"/>
  <c r="O1258" i="1" s="1"/>
  <c r="CT1258" i="1"/>
  <c r="CW1258" i="1"/>
  <c r="V1258" i="1" s="1"/>
  <c r="CX1258" i="1"/>
  <c r="W1258" i="1" s="1"/>
  <c r="FR1258" i="1"/>
  <c r="GL1258" i="1"/>
  <c r="GO1258" i="1"/>
  <c r="GP1258" i="1"/>
  <c r="GV1258" i="1"/>
  <c r="HC1258" i="1" s="1"/>
  <c r="GX1258" i="1" s="1"/>
  <c r="C1259" i="1"/>
  <c r="D1259" i="1"/>
  <c r="I1259" i="1"/>
  <c r="K1259" i="1"/>
  <c r="W1259" i="1"/>
  <c r="AC1259" i="1"/>
  <c r="CQ1259" i="1" s="1"/>
  <c r="P1259" i="1" s="1"/>
  <c r="CP1259" i="1" s="1"/>
  <c r="O1259" i="1" s="1"/>
  <c r="AD1259" i="1"/>
  <c r="CR1259" i="1" s="1"/>
  <c r="Q1259" i="1" s="1"/>
  <c r="AE1259" i="1"/>
  <c r="AF1259" i="1"/>
  <c r="AG1259" i="1"/>
  <c r="CU1259" i="1" s="1"/>
  <c r="T1259" i="1" s="1"/>
  <c r="AH1259" i="1"/>
  <c r="CV1259" i="1" s="1"/>
  <c r="U1259" i="1" s="1"/>
  <c r="AI1259" i="1"/>
  <c r="CW1259" i="1" s="1"/>
  <c r="V1259" i="1" s="1"/>
  <c r="AJ1259" i="1"/>
  <c r="CS1259" i="1"/>
  <c r="R1259" i="1" s="1"/>
  <c r="CT1259" i="1"/>
  <c r="S1259" i="1" s="1"/>
  <c r="CX1259" i="1"/>
  <c r="FR1259" i="1"/>
  <c r="GL1259" i="1"/>
  <c r="GO1259" i="1"/>
  <c r="GP1259" i="1"/>
  <c r="GV1259" i="1"/>
  <c r="HC1259" i="1" s="1"/>
  <c r="GX1259" i="1" s="1"/>
  <c r="I1260" i="1"/>
  <c r="V1260" i="1"/>
  <c r="AC1260" i="1"/>
  <c r="CQ1260" i="1" s="1"/>
  <c r="P1260" i="1" s="1"/>
  <c r="AE1260" i="1"/>
  <c r="AD1260" i="1" s="1"/>
  <c r="AF1260" i="1"/>
  <c r="AG1260" i="1"/>
  <c r="CU1260" i="1" s="1"/>
  <c r="T1260" i="1" s="1"/>
  <c r="AH1260" i="1"/>
  <c r="CV1260" i="1" s="1"/>
  <c r="U1260" i="1" s="1"/>
  <c r="AI1260" i="1"/>
  <c r="AJ1260" i="1"/>
  <c r="CX1260" i="1" s="1"/>
  <c r="W1260" i="1" s="1"/>
  <c r="CS1260" i="1"/>
  <c r="R1260" i="1" s="1"/>
  <c r="CT1260" i="1"/>
  <c r="S1260" i="1" s="1"/>
  <c r="CW1260" i="1"/>
  <c r="FR1260" i="1"/>
  <c r="GL1260" i="1"/>
  <c r="GO1260" i="1"/>
  <c r="GP1260" i="1"/>
  <c r="GV1260" i="1"/>
  <c r="HC1260" i="1"/>
  <c r="GX1260" i="1" s="1"/>
  <c r="HG1260" i="1"/>
  <c r="I1261" i="1"/>
  <c r="T1261" i="1"/>
  <c r="AC1261" i="1"/>
  <c r="AE1261" i="1"/>
  <c r="AF1261" i="1"/>
  <c r="CT1261" i="1" s="1"/>
  <c r="S1261" i="1" s="1"/>
  <c r="AG1261" i="1"/>
  <c r="AH1261" i="1"/>
  <c r="CV1261" i="1" s="1"/>
  <c r="U1261" i="1" s="1"/>
  <c r="AI1261" i="1"/>
  <c r="CW1261" i="1" s="1"/>
  <c r="V1261" i="1" s="1"/>
  <c r="AJ1261" i="1"/>
  <c r="CQ1261" i="1"/>
  <c r="P1261" i="1" s="1"/>
  <c r="CU1261" i="1"/>
  <c r="CX1261" i="1"/>
  <c r="W1261" i="1" s="1"/>
  <c r="FR1261" i="1"/>
  <c r="GL1261" i="1"/>
  <c r="GO1261" i="1"/>
  <c r="GP1261" i="1"/>
  <c r="GV1261" i="1"/>
  <c r="HC1261" i="1" s="1"/>
  <c r="GX1261" i="1" s="1"/>
  <c r="C1262" i="1"/>
  <c r="D1262" i="1"/>
  <c r="I1262" i="1"/>
  <c r="K1262" i="1"/>
  <c r="W1262" i="1"/>
  <c r="AC1262" i="1"/>
  <c r="CQ1262" i="1" s="1"/>
  <c r="P1262" i="1" s="1"/>
  <c r="CP1262" i="1" s="1"/>
  <c r="O1262" i="1" s="1"/>
  <c r="AD1262" i="1"/>
  <c r="CR1262" i="1" s="1"/>
  <c r="Q1262" i="1" s="1"/>
  <c r="AE1262" i="1"/>
  <c r="AF1262" i="1"/>
  <c r="AG1262" i="1"/>
  <c r="AH1262" i="1"/>
  <c r="CV1262" i="1" s="1"/>
  <c r="U1262" i="1" s="1"/>
  <c r="AI1262" i="1"/>
  <c r="CW1262" i="1" s="1"/>
  <c r="V1262" i="1" s="1"/>
  <c r="AJ1262" i="1"/>
  <c r="CS1262" i="1"/>
  <c r="R1262" i="1" s="1"/>
  <c r="CT1262" i="1"/>
  <c r="S1262" i="1" s="1"/>
  <c r="CU1262" i="1"/>
  <c r="T1262" i="1" s="1"/>
  <c r="CX1262" i="1"/>
  <c r="FR1262" i="1"/>
  <c r="GL1262" i="1"/>
  <c r="GO1262" i="1"/>
  <c r="GP1262" i="1"/>
  <c r="GV1262" i="1"/>
  <c r="HC1262" i="1" s="1"/>
  <c r="GX1262" i="1" s="1"/>
  <c r="C1263" i="1"/>
  <c r="D1263" i="1"/>
  <c r="I1263" i="1"/>
  <c r="I1269" i="1" s="1"/>
  <c r="K1263" i="1"/>
  <c r="S1263" i="1"/>
  <c r="CZ1263" i="1" s="1"/>
  <c r="Y1263" i="1" s="1"/>
  <c r="T1263" i="1"/>
  <c r="AC1263" i="1"/>
  <c r="AD1263" i="1"/>
  <c r="CR1263" i="1" s="1"/>
  <c r="Q1263" i="1" s="1"/>
  <c r="AE1263" i="1"/>
  <c r="CS1263" i="1" s="1"/>
  <c r="R1263" i="1" s="1"/>
  <c r="AF1263" i="1"/>
  <c r="AG1263" i="1"/>
  <c r="AH1263" i="1"/>
  <c r="CV1263" i="1" s="1"/>
  <c r="U1263" i="1" s="1"/>
  <c r="AI1263" i="1"/>
  <c r="AJ1263" i="1"/>
  <c r="CT1263" i="1"/>
  <c r="CU1263" i="1"/>
  <c r="CW1263" i="1"/>
  <c r="V1263" i="1" s="1"/>
  <c r="CX1263" i="1"/>
  <c r="W1263" i="1" s="1"/>
  <c r="FR1263" i="1"/>
  <c r="GL1263" i="1"/>
  <c r="GO1263" i="1"/>
  <c r="GP1263" i="1"/>
  <c r="GV1263" i="1"/>
  <c r="HC1263" i="1" s="1"/>
  <c r="GX1263" i="1" s="1"/>
  <c r="I1264" i="1"/>
  <c r="R1264" i="1"/>
  <c r="S1264" i="1"/>
  <c r="AC1264" i="1"/>
  <c r="AD1264" i="1"/>
  <c r="CR1264" i="1" s="1"/>
  <c r="Q1264" i="1" s="1"/>
  <c r="AE1264" i="1"/>
  <c r="AF1264" i="1"/>
  <c r="CT1264" i="1" s="1"/>
  <c r="AG1264" i="1"/>
  <c r="CU1264" i="1" s="1"/>
  <c r="T1264" i="1" s="1"/>
  <c r="AH1264" i="1"/>
  <c r="AI1264" i="1"/>
  <c r="AJ1264" i="1"/>
  <c r="CX1264" i="1" s="1"/>
  <c r="W1264" i="1" s="1"/>
  <c r="CS1264" i="1"/>
  <c r="CV1264" i="1"/>
  <c r="U1264" i="1" s="1"/>
  <c r="CW1264" i="1"/>
  <c r="V1264" i="1" s="1"/>
  <c r="FR1264" i="1"/>
  <c r="GL1264" i="1"/>
  <c r="GO1264" i="1"/>
  <c r="GP1264" i="1"/>
  <c r="GV1264" i="1"/>
  <c r="HC1264" i="1"/>
  <c r="GX1264" i="1" s="1"/>
  <c r="I1265" i="1"/>
  <c r="AB1265" i="1"/>
  <c r="AC1265" i="1"/>
  <c r="CQ1265" i="1" s="1"/>
  <c r="P1265" i="1" s="1"/>
  <c r="AE1265" i="1"/>
  <c r="AD1265" i="1" s="1"/>
  <c r="AF1265" i="1"/>
  <c r="CT1265" i="1" s="1"/>
  <c r="AG1265" i="1"/>
  <c r="AH1265" i="1"/>
  <c r="CV1265" i="1" s="1"/>
  <c r="U1265" i="1" s="1"/>
  <c r="AI1265" i="1"/>
  <c r="CW1265" i="1" s="1"/>
  <c r="V1265" i="1" s="1"/>
  <c r="AJ1265" i="1"/>
  <c r="CR1265" i="1"/>
  <c r="Q1265" i="1" s="1"/>
  <c r="CS1265" i="1"/>
  <c r="R1265" i="1" s="1"/>
  <c r="CU1265" i="1"/>
  <c r="T1265" i="1" s="1"/>
  <c r="CX1265" i="1"/>
  <c r="W1265" i="1" s="1"/>
  <c r="FR1265" i="1"/>
  <c r="GL1265" i="1"/>
  <c r="GO1265" i="1"/>
  <c r="GP1265" i="1"/>
  <c r="GV1265" i="1"/>
  <c r="HC1265" i="1"/>
  <c r="GX1265" i="1" s="1"/>
  <c r="I1266" i="1"/>
  <c r="P1266" i="1"/>
  <c r="W1266" i="1"/>
  <c r="AC1266" i="1"/>
  <c r="AE1266" i="1"/>
  <c r="AF1266" i="1"/>
  <c r="AG1266" i="1"/>
  <c r="CU1266" i="1" s="1"/>
  <c r="T1266" i="1" s="1"/>
  <c r="AH1266" i="1"/>
  <c r="AI1266" i="1"/>
  <c r="AJ1266" i="1"/>
  <c r="CX1266" i="1" s="1"/>
  <c r="CQ1266" i="1"/>
  <c r="CT1266" i="1"/>
  <c r="S1266" i="1" s="1"/>
  <c r="CV1266" i="1"/>
  <c r="U1266" i="1" s="1"/>
  <c r="CW1266" i="1"/>
  <c r="V1266" i="1" s="1"/>
  <c r="FR1266" i="1"/>
  <c r="GL1266" i="1"/>
  <c r="GO1266" i="1"/>
  <c r="GP1266" i="1"/>
  <c r="GV1266" i="1"/>
  <c r="HC1266" i="1" s="1"/>
  <c r="GX1266" i="1" s="1"/>
  <c r="HG1266" i="1"/>
  <c r="I1267" i="1"/>
  <c r="U1267" i="1"/>
  <c r="AB1267" i="1"/>
  <c r="AC1267" i="1"/>
  <c r="CQ1267" i="1" s="1"/>
  <c r="P1267" i="1" s="1"/>
  <c r="CP1267" i="1" s="1"/>
  <c r="O1267" i="1" s="1"/>
  <c r="AE1267" i="1"/>
  <c r="AD1267" i="1" s="1"/>
  <c r="CR1267" i="1" s="1"/>
  <c r="Q1267" i="1" s="1"/>
  <c r="AF1267" i="1"/>
  <c r="AG1267" i="1"/>
  <c r="AH1267" i="1"/>
  <c r="CV1267" i="1" s="1"/>
  <c r="AI1267" i="1"/>
  <c r="AJ1267" i="1"/>
  <c r="CX1267" i="1" s="1"/>
  <c r="W1267" i="1" s="1"/>
  <c r="CS1267" i="1"/>
  <c r="R1267" i="1" s="1"/>
  <c r="CT1267" i="1"/>
  <c r="S1267" i="1" s="1"/>
  <c r="CU1267" i="1"/>
  <c r="T1267" i="1" s="1"/>
  <c r="CW1267" i="1"/>
  <c r="V1267" i="1" s="1"/>
  <c r="FR1267" i="1"/>
  <c r="GL1267" i="1"/>
  <c r="GO1267" i="1"/>
  <c r="GP1267" i="1"/>
  <c r="GV1267" i="1"/>
  <c r="HC1267" i="1"/>
  <c r="GX1267" i="1" s="1"/>
  <c r="HG1267" i="1"/>
  <c r="I1268" i="1"/>
  <c r="T1268" i="1" s="1"/>
  <c r="S1268" i="1"/>
  <c r="CY1268" i="1" s="1"/>
  <c r="X1268" i="1" s="1"/>
  <c r="AC1268" i="1"/>
  <c r="AD1268" i="1"/>
  <c r="CR1268" i="1" s="1"/>
  <c r="Q1268" i="1" s="1"/>
  <c r="AE1268" i="1"/>
  <c r="CS1268" i="1" s="1"/>
  <c r="R1268" i="1" s="1"/>
  <c r="AF1268" i="1"/>
  <c r="CT1268" i="1" s="1"/>
  <c r="AG1268" i="1"/>
  <c r="AH1268" i="1"/>
  <c r="AI1268" i="1"/>
  <c r="CW1268" i="1" s="1"/>
  <c r="V1268" i="1" s="1"/>
  <c r="AJ1268" i="1"/>
  <c r="CU1268" i="1"/>
  <c r="CV1268" i="1"/>
  <c r="U1268" i="1" s="1"/>
  <c r="CX1268" i="1"/>
  <c r="W1268" i="1" s="1"/>
  <c r="CZ1268" i="1"/>
  <c r="Y1268" i="1" s="1"/>
  <c r="FR1268" i="1"/>
  <c r="GL1268" i="1"/>
  <c r="GO1268" i="1"/>
  <c r="GP1268" i="1"/>
  <c r="GV1268" i="1"/>
  <c r="GX1268" i="1"/>
  <c r="HC1268" i="1"/>
  <c r="T1269" i="1"/>
  <c r="W1269" i="1"/>
  <c r="AB1269" i="1"/>
  <c r="AC1269" i="1"/>
  <c r="CQ1269" i="1" s="1"/>
  <c r="P1269" i="1" s="1"/>
  <c r="AD1269" i="1"/>
  <c r="CR1269" i="1" s="1"/>
  <c r="Q1269" i="1" s="1"/>
  <c r="AE1269" i="1"/>
  <c r="CS1269" i="1" s="1"/>
  <c r="R1269" i="1" s="1"/>
  <c r="AF1269" i="1"/>
  <c r="AG1269" i="1"/>
  <c r="AH1269" i="1"/>
  <c r="CV1269" i="1" s="1"/>
  <c r="U1269" i="1" s="1"/>
  <c r="AI1269" i="1"/>
  <c r="AJ1269" i="1"/>
  <c r="CT1269" i="1"/>
  <c r="S1269" i="1" s="1"/>
  <c r="CU1269" i="1"/>
  <c r="CW1269" i="1"/>
  <c r="V1269" i="1" s="1"/>
  <c r="CX1269" i="1"/>
  <c r="FR1269" i="1"/>
  <c r="GL1269" i="1"/>
  <c r="GO1269" i="1"/>
  <c r="GP1269" i="1"/>
  <c r="GV1269" i="1"/>
  <c r="HC1269" i="1" s="1"/>
  <c r="GX1269" i="1" s="1"/>
  <c r="I1270" i="1"/>
  <c r="R1270" i="1"/>
  <c r="T1270" i="1"/>
  <c r="V1270" i="1"/>
  <c r="W1270" i="1"/>
  <c r="AC1270" i="1"/>
  <c r="AB1270" i="1" s="1"/>
  <c r="AD1270" i="1"/>
  <c r="CR1270" i="1" s="1"/>
  <c r="Q1270" i="1" s="1"/>
  <c r="AE1270" i="1"/>
  <c r="AF1270" i="1"/>
  <c r="AG1270" i="1"/>
  <c r="CU1270" i="1" s="1"/>
  <c r="AH1270" i="1"/>
  <c r="AI1270" i="1"/>
  <c r="AJ1270" i="1"/>
  <c r="CQ1270" i="1"/>
  <c r="P1270" i="1" s="1"/>
  <c r="CP1270" i="1" s="1"/>
  <c r="O1270" i="1" s="1"/>
  <c r="CS1270" i="1"/>
  <c r="CT1270" i="1"/>
  <c r="S1270" i="1" s="1"/>
  <c r="CV1270" i="1"/>
  <c r="U1270" i="1" s="1"/>
  <c r="CW1270" i="1"/>
  <c r="CX1270" i="1"/>
  <c r="FR1270" i="1"/>
  <c r="GL1270" i="1"/>
  <c r="GO1270" i="1"/>
  <c r="CC1285" i="1" s="1"/>
  <c r="GP1270" i="1"/>
  <c r="GV1270" i="1"/>
  <c r="HC1270" i="1" s="1"/>
  <c r="GX1270" i="1" s="1"/>
  <c r="I1271" i="1"/>
  <c r="AC1271" i="1"/>
  <c r="AE1271" i="1"/>
  <c r="AD1271" i="1" s="1"/>
  <c r="AF1271" i="1"/>
  <c r="CT1271" i="1" s="1"/>
  <c r="S1271" i="1" s="1"/>
  <c r="AG1271" i="1"/>
  <c r="AH1271" i="1"/>
  <c r="AI1271" i="1"/>
  <c r="AJ1271" i="1"/>
  <c r="CR1271" i="1"/>
  <c r="Q1271" i="1" s="1"/>
  <c r="CS1271" i="1"/>
  <c r="R1271" i="1" s="1"/>
  <c r="CU1271" i="1"/>
  <c r="T1271" i="1" s="1"/>
  <c r="CV1271" i="1"/>
  <c r="U1271" i="1" s="1"/>
  <c r="CW1271" i="1"/>
  <c r="V1271" i="1" s="1"/>
  <c r="CX1271" i="1"/>
  <c r="W1271" i="1" s="1"/>
  <c r="FR1271" i="1"/>
  <c r="GL1271" i="1"/>
  <c r="GO1271" i="1"/>
  <c r="GP1271" i="1"/>
  <c r="GV1271" i="1"/>
  <c r="HC1271" i="1"/>
  <c r="GX1271" i="1" s="1"/>
  <c r="I1272" i="1"/>
  <c r="P1272" i="1"/>
  <c r="CP1272" i="1" s="1"/>
  <c r="O1272" i="1" s="1"/>
  <c r="Q1272" i="1"/>
  <c r="R1272" i="1"/>
  <c r="CY1272" i="1" s="1"/>
  <c r="X1272" i="1"/>
  <c r="AB1272" i="1"/>
  <c r="AC1272" i="1"/>
  <c r="AD1272" i="1"/>
  <c r="AE1272" i="1"/>
  <c r="CS1272" i="1" s="1"/>
  <c r="AF1272" i="1"/>
  <c r="AG1272" i="1"/>
  <c r="CU1272" i="1" s="1"/>
  <c r="T1272" i="1" s="1"/>
  <c r="AH1272" i="1"/>
  <c r="CV1272" i="1" s="1"/>
  <c r="U1272" i="1" s="1"/>
  <c r="AI1272" i="1"/>
  <c r="AJ1272" i="1"/>
  <c r="CX1272" i="1" s="1"/>
  <c r="W1272" i="1" s="1"/>
  <c r="CQ1272" i="1"/>
  <c r="CR1272" i="1"/>
  <c r="CT1272" i="1"/>
  <c r="S1272" i="1" s="1"/>
  <c r="CW1272" i="1"/>
  <c r="V1272" i="1" s="1"/>
  <c r="CZ1272" i="1"/>
  <c r="Y1272" i="1" s="1"/>
  <c r="FR1272" i="1"/>
  <c r="GL1272" i="1"/>
  <c r="GO1272" i="1"/>
  <c r="GP1272" i="1"/>
  <c r="GV1272" i="1"/>
  <c r="HC1272" i="1" s="1"/>
  <c r="GX1272" i="1"/>
  <c r="I1273" i="1"/>
  <c r="T1273" i="1"/>
  <c r="W1273" i="1"/>
  <c r="AC1273" i="1"/>
  <c r="CQ1273" i="1" s="1"/>
  <c r="P1273" i="1" s="1"/>
  <c r="AD1273" i="1"/>
  <c r="CR1273" i="1" s="1"/>
  <c r="Q1273" i="1" s="1"/>
  <c r="AE1273" i="1"/>
  <c r="AF1273" i="1"/>
  <c r="CT1273" i="1" s="1"/>
  <c r="S1273" i="1" s="1"/>
  <c r="AG1273" i="1"/>
  <c r="AH1273" i="1"/>
  <c r="AI1273" i="1"/>
  <c r="CW1273" i="1" s="1"/>
  <c r="V1273" i="1" s="1"/>
  <c r="AJ1273" i="1"/>
  <c r="CS1273" i="1"/>
  <c r="CU1273" i="1"/>
  <c r="CV1273" i="1"/>
  <c r="U1273" i="1" s="1"/>
  <c r="CX1273" i="1"/>
  <c r="FR1273" i="1"/>
  <c r="GL1273" i="1"/>
  <c r="GO1273" i="1"/>
  <c r="GP1273" i="1"/>
  <c r="GV1273" i="1"/>
  <c r="HC1273" i="1" s="1"/>
  <c r="GX1273" i="1" s="1"/>
  <c r="C1274" i="1"/>
  <c r="D1274" i="1"/>
  <c r="I1274" i="1"/>
  <c r="K1274" i="1"/>
  <c r="W1274" i="1"/>
  <c r="AB1274" i="1"/>
  <c r="AC1274" i="1"/>
  <c r="CQ1274" i="1" s="1"/>
  <c r="P1274" i="1" s="1"/>
  <c r="CP1274" i="1" s="1"/>
  <c r="O1274" i="1" s="1"/>
  <c r="AD1274" i="1"/>
  <c r="CR1274" i="1" s="1"/>
  <c r="Q1274" i="1" s="1"/>
  <c r="AE1274" i="1"/>
  <c r="CS1274" i="1" s="1"/>
  <c r="R1274" i="1" s="1"/>
  <c r="AF1274" i="1"/>
  <c r="CT1274" i="1" s="1"/>
  <c r="S1274" i="1" s="1"/>
  <c r="AG1274" i="1"/>
  <c r="AH1274" i="1"/>
  <c r="CV1274" i="1" s="1"/>
  <c r="U1274" i="1" s="1"/>
  <c r="AI1274" i="1"/>
  <c r="AJ1274" i="1"/>
  <c r="CX1274" i="1" s="1"/>
  <c r="CU1274" i="1"/>
  <c r="T1274" i="1" s="1"/>
  <c r="CW1274" i="1"/>
  <c r="V1274" i="1" s="1"/>
  <c r="FR1274" i="1"/>
  <c r="GL1274" i="1"/>
  <c r="GO1274" i="1"/>
  <c r="GP1274" i="1"/>
  <c r="GV1274" i="1"/>
  <c r="HC1274" i="1" s="1"/>
  <c r="GX1274" i="1" s="1"/>
  <c r="C1275" i="1"/>
  <c r="D1275" i="1"/>
  <c r="I1275" i="1"/>
  <c r="K1275" i="1"/>
  <c r="V1275" i="1"/>
  <c r="AC1275" i="1"/>
  <c r="AD1275" i="1"/>
  <c r="AE1275" i="1"/>
  <c r="AF1275" i="1"/>
  <c r="CT1275" i="1" s="1"/>
  <c r="S1275" i="1" s="1"/>
  <c r="CZ1275" i="1" s="1"/>
  <c r="Y1275" i="1" s="1"/>
  <c r="AG1275" i="1"/>
  <c r="CU1275" i="1" s="1"/>
  <c r="T1275" i="1" s="1"/>
  <c r="AH1275" i="1"/>
  <c r="CV1275" i="1" s="1"/>
  <c r="U1275" i="1" s="1"/>
  <c r="AI1275" i="1"/>
  <c r="CW1275" i="1" s="1"/>
  <c r="AJ1275" i="1"/>
  <c r="CX1275" i="1" s="1"/>
  <c r="W1275" i="1" s="1"/>
  <c r="CQ1275" i="1"/>
  <c r="P1275" i="1" s="1"/>
  <c r="CS1275" i="1"/>
  <c r="R1275" i="1" s="1"/>
  <c r="CY1275" i="1"/>
  <c r="X1275" i="1" s="1"/>
  <c r="FR1275" i="1"/>
  <c r="GL1275" i="1"/>
  <c r="GO1275" i="1"/>
  <c r="GP1275" i="1"/>
  <c r="GV1275" i="1"/>
  <c r="HC1275" i="1"/>
  <c r="GX1275" i="1" s="1"/>
  <c r="I1276" i="1"/>
  <c r="S1276" i="1"/>
  <c r="AC1276" i="1"/>
  <c r="AE1276" i="1"/>
  <c r="AF1276" i="1"/>
  <c r="CT1276" i="1" s="1"/>
  <c r="AG1276" i="1"/>
  <c r="CU1276" i="1" s="1"/>
  <c r="T1276" i="1" s="1"/>
  <c r="AH1276" i="1"/>
  <c r="CV1276" i="1" s="1"/>
  <c r="U1276" i="1" s="1"/>
  <c r="AI1276" i="1"/>
  <c r="CW1276" i="1" s="1"/>
  <c r="V1276" i="1" s="1"/>
  <c r="AJ1276" i="1"/>
  <c r="CX1276" i="1"/>
  <c r="W1276" i="1" s="1"/>
  <c r="FR1276" i="1"/>
  <c r="GL1276" i="1"/>
  <c r="GO1276" i="1"/>
  <c r="GP1276" i="1"/>
  <c r="GV1276" i="1"/>
  <c r="GX1276" i="1"/>
  <c r="HC1276" i="1"/>
  <c r="I1277" i="1"/>
  <c r="T1277" i="1"/>
  <c r="AC1277" i="1"/>
  <c r="AD1277" i="1"/>
  <c r="CR1277" i="1" s="1"/>
  <c r="Q1277" i="1" s="1"/>
  <c r="AE1277" i="1"/>
  <c r="CS1277" i="1" s="1"/>
  <c r="R1277" i="1" s="1"/>
  <c r="CY1277" i="1" s="1"/>
  <c r="X1277" i="1" s="1"/>
  <c r="AF1277" i="1"/>
  <c r="CT1277" i="1" s="1"/>
  <c r="S1277" i="1" s="1"/>
  <c r="AG1277" i="1"/>
  <c r="CU1277" i="1" s="1"/>
  <c r="AH1277" i="1"/>
  <c r="CV1277" i="1" s="1"/>
  <c r="U1277" i="1" s="1"/>
  <c r="AI1277" i="1"/>
  <c r="AJ1277" i="1"/>
  <c r="CX1277" i="1" s="1"/>
  <c r="W1277" i="1" s="1"/>
  <c r="CQ1277" i="1"/>
  <c r="P1277" i="1" s="1"/>
  <c r="CP1277" i="1" s="1"/>
  <c r="O1277" i="1" s="1"/>
  <c r="CW1277" i="1"/>
  <c r="V1277" i="1" s="1"/>
  <c r="FR1277" i="1"/>
  <c r="GL1277" i="1"/>
  <c r="GO1277" i="1"/>
  <c r="GP1277" i="1"/>
  <c r="GV1277" i="1"/>
  <c r="HC1277" i="1" s="1"/>
  <c r="GX1277" i="1" s="1"/>
  <c r="C1278" i="1"/>
  <c r="D1278" i="1"/>
  <c r="I1278" i="1"/>
  <c r="K1278" i="1"/>
  <c r="V1278" i="1"/>
  <c r="AC1278" i="1"/>
  <c r="CQ1278" i="1" s="1"/>
  <c r="P1278" i="1" s="1"/>
  <c r="AE1278" i="1"/>
  <c r="AD1278" i="1" s="1"/>
  <c r="AF1278" i="1"/>
  <c r="CT1278" i="1" s="1"/>
  <c r="S1278" i="1" s="1"/>
  <c r="AG1278" i="1"/>
  <c r="AH1278" i="1"/>
  <c r="CV1278" i="1" s="1"/>
  <c r="U1278" i="1" s="1"/>
  <c r="AI1278" i="1"/>
  <c r="CW1278" i="1" s="1"/>
  <c r="AJ1278" i="1"/>
  <c r="CX1278" i="1" s="1"/>
  <c r="W1278" i="1" s="1"/>
  <c r="CS1278" i="1"/>
  <c r="R1278" i="1" s="1"/>
  <c r="CU1278" i="1"/>
  <c r="T1278" i="1" s="1"/>
  <c r="FR1278" i="1"/>
  <c r="GL1278" i="1"/>
  <c r="GO1278" i="1"/>
  <c r="GP1278" i="1"/>
  <c r="GV1278" i="1"/>
  <c r="HC1278" i="1"/>
  <c r="GX1278" i="1" s="1"/>
  <c r="C1279" i="1"/>
  <c r="D1279" i="1"/>
  <c r="I1279" i="1"/>
  <c r="K1279" i="1"/>
  <c r="T1279" i="1"/>
  <c r="AC1279" i="1"/>
  <c r="AD1279" i="1"/>
  <c r="CR1279" i="1" s="1"/>
  <c r="Q1279" i="1" s="1"/>
  <c r="AE1279" i="1"/>
  <c r="CS1279" i="1" s="1"/>
  <c r="R1279" i="1" s="1"/>
  <c r="CY1279" i="1" s="1"/>
  <c r="X1279" i="1" s="1"/>
  <c r="AF1279" i="1"/>
  <c r="CT1279" i="1" s="1"/>
  <c r="S1279" i="1" s="1"/>
  <c r="AG1279" i="1"/>
  <c r="AH1279" i="1"/>
  <c r="CV1279" i="1" s="1"/>
  <c r="U1279" i="1" s="1"/>
  <c r="AI1279" i="1"/>
  <c r="AJ1279" i="1"/>
  <c r="CX1279" i="1" s="1"/>
  <c r="W1279" i="1" s="1"/>
  <c r="CQ1279" i="1"/>
  <c r="P1279" i="1" s="1"/>
  <c r="CP1279" i="1" s="1"/>
  <c r="O1279" i="1" s="1"/>
  <c r="CU1279" i="1"/>
  <c r="CW1279" i="1"/>
  <c r="V1279" i="1" s="1"/>
  <c r="FR1279" i="1"/>
  <c r="GL1279" i="1"/>
  <c r="GO1279" i="1"/>
  <c r="GP1279" i="1"/>
  <c r="GV1279" i="1"/>
  <c r="HC1279" i="1" s="1"/>
  <c r="GX1279" i="1" s="1"/>
  <c r="I1280" i="1"/>
  <c r="AC1280" i="1"/>
  <c r="AD1280" i="1"/>
  <c r="CR1280" i="1" s="1"/>
  <c r="Q1280" i="1" s="1"/>
  <c r="AE1280" i="1"/>
  <c r="CS1280" i="1" s="1"/>
  <c r="R1280" i="1" s="1"/>
  <c r="AF1280" i="1"/>
  <c r="CT1280" i="1" s="1"/>
  <c r="S1280" i="1" s="1"/>
  <c r="AG1280" i="1"/>
  <c r="CU1280" i="1" s="1"/>
  <c r="T1280" i="1" s="1"/>
  <c r="AH1280" i="1"/>
  <c r="AI1280" i="1"/>
  <c r="CW1280" i="1" s="1"/>
  <c r="V1280" i="1" s="1"/>
  <c r="AJ1280" i="1"/>
  <c r="CQ1280" i="1"/>
  <c r="P1280" i="1" s="1"/>
  <c r="CV1280" i="1"/>
  <c r="U1280" i="1" s="1"/>
  <c r="CX1280" i="1"/>
  <c r="W1280" i="1" s="1"/>
  <c r="FR1280" i="1"/>
  <c r="GL1280" i="1"/>
  <c r="GO1280" i="1"/>
  <c r="GP1280" i="1"/>
  <c r="GV1280" i="1"/>
  <c r="HC1280" i="1" s="1"/>
  <c r="GX1280" i="1" s="1"/>
  <c r="AC1281" i="1"/>
  <c r="CQ1281" i="1" s="1"/>
  <c r="AD1281" i="1"/>
  <c r="CR1281" i="1" s="1"/>
  <c r="AE1281" i="1"/>
  <c r="AF1281" i="1"/>
  <c r="CT1281" i="1" s="1"/>
  <c r="AG1281" i="1"/>
  <c r="AH1281" i="1"/>
  <c r="CV1281" i="1" s="1"/>
  <c r="AI1281" i="1"/>
  <c r="AJ1281" i="1"/>
  <c r="CS1281" i="1"/>
  <c r="CU1281" i="1"/>
  <c r="CW1281" i="1"/>
  <c r="CX1281" i="1"/>
  <c r="FR1281" i="1"/>
  <c r="GL1281" i="1"/>
  <c r="GO1281" i="1"/>
  <c r="GP1281" i="1"/>
  <c r="FV1285" i="1" s="1"/>
  <c r="GV1281" i="1"/>
  <c r="HC1281" i="1" s="1"/>
  <c r="I1282" i="1"/>
  <c r="AC1282" i="1"/>
  <c r="CQ1282" i="1" s="1"/>
  <c r="P1282" i="1" s="1"/>
  <c r="AE1282" i="1"/>
  <c r="AD1282" i="1" s="1"/>
  <c r="CR1282" i="1" s="1"/>
  <c r="Q1282" i="1" s="1"/>
  <c r="AF1282" i="1"/>
  <c r="AG1282" i="1"/>
  <c r="CU1282" i="1" s="1"/>
  <c r="T1282" i="1" s="1"/>
  <c r="AH1282" i="1"/>
  <c r="AI1282" i="1"/>
  <c r="AJ1282" i="1"/>
  <c r="CX1282" i="1" s="1"/>
  <c r="W1282" i="1" s="1"/>
  <c r="CT1282" i="1"/>
  <c r="S1282" i="1" s="1"/>
  <c r="CV1282" i="1"/>
  <c r="U1282" i="1" s="1"/>
  <c r="CW1282" i="1"/>
  <c r="V1282" i="1" s="1"/>
  <c r="FR1282" i="1"/>
  <c r="GL1282" i="1"/>
  <c r="GO1282" i="1"/>
  <c r="GP1282" i="1"/>
  <c r="GV1282" i="1"/>
  <c r="GX1282" i="1"/>
  <c r="HC1282" i="1"/>
  <c r="HG1282" i="1"/>
  <c r="AC1283" i="1"/>
  <c r="AE1283" i="1"/>
  <c r="AF1283" i="1"/>
  <c r="AG1283" i="1"/>
  <c r="AH1283" i="1"/>
  <c r="CV1283" i="1" s="1"/>
  <c r="AI1283" i="1"/>
  <c r="CW1283" i="1" s="1"/>
  <c r="AJ1283" i="1"/>
  <c r="CT1283" i="1"/>
  <c r="CU1283" i="1"/>
  <c r="CX1283" i="1"/>
  <c r="FR1283" i="1"/>
  <c r="GL1283" i="1"/>
  <c r="GO1283" i="1"/>
  <c r="GP1283" i="1"/>
  <c r="GV1283" i="1"/>
  <c r="HC1283" i="1"/>
  <c r="B1285" i="1"/>
  <c r="B1218" i="1" s="1"/>
  <c r="C1285" i="1"/>
  <c r="C1218" i="1" s="1"/>
  <c r="D1285" i="1"/>
  <c r="D1218" i="1" s="1"/>
  <c r="F1285" i="1"/>
  <c r="F1218" i="1" s="1"/>
  <c r="G1285" i="1"/>
  <c r="G1218" i="1" s="1"/>
  <c r="BX1285" i="1"/>
  <c r="BX1218" i="1" s="1"/>
  <c r="BZ1285" i="1"/>
  <c r="BZ1218" i="1" s="1"/>
  <c r="CK1285" i="1"/>
  <c r="CK1218" i="1" s="1"/>
  <c r="CL1285" i="1"/>
  <c r="CL1218" i="1" s="1"/>
  <c r="CM1285" i="1"/>
  <c r="CM1218" i="1" s="1"/>
  <c r="FP1285" i="1"/>
  <c r="FP1218" i="1" s="1"/>
  <c r="GC1285" i="1"/>
  <c r="GC1218" i="1" s="1"/>
  <c r="GD1285" i="1"/>
  <c r="GD1218" i="1" s="1"/>
  <c r="GE1285" i="1"/>
  <c r="GE1218" i="1" s="1"/>
  <c r="D1315" i="1"/>
  <c r="B1317" i="1"/>
  <c r="E1317" i="1"/>
  <c r="G1317" i="1"/>
  <c r="Z1317" i="1"/>
  <c r="AA1317" i="1"/>
  <c r="AM1317" i="1"/>
  <c r="AN1317" i="1"/>
  <c r="BE1317" i="1"/>
  <c r="BF1317" i="1"/>
  <c r="BG1317" i="1"/>
  <c r="BH1317" i="1"/>
  <c r="BI1317" i="1"/>
  <c r="BJ1317" i="1"/>
  <c r="BK1317" i="1"/>
  <c r="BL1317" i="1"/>
  <c r="BM1317" i="1"/>
  <c r="BN1317" i="1"/>
  <c r="BO1317" i="1"/>
  <c r="BP1317" i="1"/>
  <c r="BQ1317" i="1"/>
  <c r="BR1317" i="1"/>
  <c r="BS1317" i="1"/>
  <c r="BT1317" i="1"/>
  <c r="BU1317" i="1"/>
  <c r="BV1317" i="1"/>
  <c r="BW1317" i="1"/>
  <c r="CK1317" i="1"/>
  <c r="CN1317" i="1"/>
  <c r="CO1317" i="1"/>
  <c r="CP1317" i="1"/>
  <c r="CQ1317" i="1"/>
  <c r="CR1317" i="1"/>
  <c r="CS1317" i="1"/>
  <c r="CT1317" i="1"/>
  <c r="CU1317" i="1"/>
  <c r="CV1317" i="1"/>
  <c r="CW1317" i="1"/>
  <c r="CX1317" i="1"/>
  <c r="CY1317" i="1"/>
  <c r="CZ1317" i="1"/>
  <c r="DA1317" i="1"/>
  <c r="DB1317" i="1"/>
  <c r="DC1317" i="1"/>
  <c r="DD1317" i="1"/>
  <c r="DE1317" i="1"/>
  <c r="DF1317" i="1"/>
  <c r="DR1317" i="1"/>
  <c r="DS1317" i="1"/>
  <c r="EE1317" i="1"/>
  <c r="EF1317" i="1"/>
  <c r="EW1317" i="1"/>
  <c r="EX1317" i="1"/>
  <c r="EY1317" i="1"/>
  <c r="EZ1317" i="1"/>
  <c r="FA1317" i="1"/>
  <c r="FB1317" i="1"/>
  <c r="FC1317" i="1"/>
  <c r="FD1317" i="1"/>
  <c r="FE1317" i="1"/>
  <c r="FF1317" i="1"/>
  <c r="FG1317" i="1"/>
  <c r="FH1317" i="1"/>
  <c r="FI1317" i="1"/>
  <c r="FJ1317" i="1"/>
  <c r="FK1317" i="1"/>
  <c r="FL1317" i="1"/>
  <c r="FM1317" i="1"/>
  <c r="FN1317" i="1"/>
  <c r="FO1317" i="1"/>
  <c r="GC1317" i="1"/>
  <c r="GF1317" i="1"/>
  <c r="GG1317" i="1"/>
  <c r="GH1317" i="1"/>
  <c r="GI1317" i="1"/>
  <c r="GJ1317" i="1"/>
  <c r="GK1317" i="1"/>
  <c r="GL1317" i="1"/>
  <c r="GM1317" i="1"/>
  <c r="GN1317" i="1"/>
  <c r="GO1317" i="1"/>
  <c r="GP1317" i="1"/>
  <c r="GQ1317" i="1"/>
  <c r="GR1317" i="1"/>
  <c r="GS1317" i="1"/>
  <c r="GT1317" i="1"/>
  <c r="GU1317" i="1"/>
  <c r="GV1317" i="1"/>
  <c r="GW1317" i="1"/>
  <c r="GX1317" i="1"/>
  <c r="C1319" i="1"/>
  <c r="D1319" i="1"/>
  <c r="I1319" i="1"/>
  <c r="K1319" i="1"/>
  <c r="AC1319" i="1"/>
  <c r="AD1319" i="1"/>
  <c r="AB1319" i="1" s="1"/>
  <c r="AE1319" i="1"/>
  <c r="CS1319" i="1" s="1"/>
  <c r="R1319" i="1" s="1"/>
  <c r="AF1319" i="1"/>
  <c r="CT1319" i="1" s="1"/>
  <c r="S1319" i="1" s="1"/>
  <c r="CY1319" i="1" s="1"/>
  <c r="X1319" i="1" s="1"/>
  <c r="AG1319" i="1"/>
  <c r="AH1319" i="1"/>
  <c r="CV1319" i="1" s="1"/>
  <c r="U1319" i="1" s="1"/>
  <c r="AI1319" i="1"/>
  <c r="AJ1319" i="1"/>
  <c r="CX1319" i="1" s="1"/>
  <c r="CQ1319" i="1"/>
  <c r="CR1319" i="1"/>
  <c r="Q1319" i="1" s="1"/>
  <c r="CU1319" i="1"/>
  <c r="CW1319" i="1"/>
  <c r="V1319" i="1" s="1"/>
  <c r="FR1319" i="1"/>
  <c r="GL1319" i="1"/>
  <c r="GO1319" i="1"/>
  <c r="GP1319" i="1"/>
  <c r="GV1319" i="1"/>
  <c r="HC1319" i="1" s="1"/>
  <c r="GX1319" i="1"/>
  <c r="C1320" i="1"/>
  <c r="D1320" i="1"/>
  <c r="I1320" i="1"/>
  <c r="K1320" i="1"/>
  <c r="P1320" i="1"/>
  <c r="Q1320" i="1"/>
  <c r="AC1320" i="1"/>
  <c r="AD1320" i="1"/>
  <c r="CR1320" i="1" s="1"/>
  <c r="AE1320" i="1"/>
  <c r="AF1320" i="1"/>
  <c r="AG1320" i="1"/>
  <c r="AH1320" i="1"/>
  <c r="CV1320" i="1" s="1"/>
  <c r="U1320" i="1" s="1"/>
  <c r="AI1320" i="1"/>
  <c r="CW1320" i="1" s="1"/>
  <c r="V1320" i="1" s="1"/>
  <c r="AJ1320" i="1"/>
  <c r="CX1320" i="1" s="1"/>
  <c r="W1320" i="1" s="1"/>
  <c r="CQ1320" i="1"/>
  <c r="CS1320" i="1"/>
  <c r="R1320" i="1" s="1"/>
  <c r="CU1320" i="1"/>
  <c r="T1320" i="1" s="1"/>
  <c r="FR1320" i="1"/>
  <c r="FQ1356" i="1" s="1"/>
  <c r="GL1320" i="1"/>
  <c r="GO1320" i="1"/>
  <c r="GP1320" i="1"/>
  <c r="GV1320" i="1"/>
  <c r="HC1320" i="1"/>
  <c r="GX1320" i="1" s="1"/>
  <c r="AC1321" i="1"/>
  <c r="AE1321" i="1"/>
  <c r="AF1321" i="1"/>
  <c r="AG1321" i="1"/>
  <c r="CU1321" i="1" s="1"/>
  <c r="AH1321" i="1"/>
  <c r="CV1321" i="1" s="1"/>
  <c r="AI1321" i="1"/>
  <c r="CW1321" i="1" s="1"/>
  <c r="AJ1321" i="1"/>
  <c r="CT1321" i="1"/>
  <c r="CX1321" i="1"/>
  <c r="FR1321" i="1"/>
  <c r="GL1321" i="1"/>
  <c r="GO1321" i="1"/>
  <c r="GP1321" i="1"/>
  <c r="GV1321" i="1"/>
  <c r="HC1321" i="1"/>
  <c r="I1322" i="1"/>
  <c r="V1322" i="1" s="1"/>
  <c r="AC1322" i="1"/>
  <c r="AD1322" i="1"/>
  <c r="AE1322" i="1"/>
  <c r="AF1322" i="1"/>
  <c r="AG1322" i="1"/>
  <c r="CU1322" i="1" s="1"/>
  <c r="T1322" i="1" s="1"/>
  <c r="AH1322" i="1"/>
  <c r="CV1322" i="1" s="1"/>
  <c r="AI1322" i="1"/>
  <c r="AJ1322" i="1"/>
  <c r="CX1322" i="1" s="1"/>
  <c r="W1322" i="1" s="1"/>
  <c r="CQ1322" i="1"/>
  <c r="CS1322" i="1"/>
  <c r="CT1322" i="1"/>
  <c r="S1322" i="1" s="1"/>
  <c r="CW1322" i="1"/>
  <c r="FR1322" i="1"/>
  <c r="GL1322" i="1"/>
  <c r="GO1322" i="1"/>
  <c r="GP1322" i="1"/>
  <c r="GV1322" i="1"/>
  <c r="HC1322" i="1"/>
  <c r="GX1322" i="1" s="1"/>
  <c r="C1323" i="1"/>
  <c r="D1323" i="1"/>
  <c r="I1323" i="1"/>
  <c r="K1323" i="1"/>
  <c r="R1323" i="1"/>
  <c r="S1323" i="1"/>
  <c r="AC1323" i="1"/>
  <c r="CQ1323" i="1" s="1"/>
  <c r="P1323" i="1" s="1"/>
  <c r="CP1323" i="1" s="1"/>
  <c r="O1323" i="1" s="1"/>
  <c r="AD1323" i="1"/>
  <c r="CR1323" i="1" s="1"/>
  <c r="Q1323" i="1" s="1"/>
  <c r="AE1323" i="1"/>
  <c r="AF1323" i="1"/>
  <c r="CT1323" i="1" s="1"/>
  <c r="AG1323" i="1"/>
  <c r="AH1323" i="1"/>
  <c r="CV1323" i="1" s="1"/>
  <c r="U1323" i="1" s="1"/>
  <c r="AI1323" i="1"/>
  <c r="AJ1323" i="1"/>
  <c r="CX1323" i="1" s="1"/>
  <c r="W1323" i="1" s="1"/>
  <c r="CS1323" i="1"/>
  <c r="CU1323" i="1"/>
  <c r="T1323" i="1" s="1"/>
  <c r="CW1323" i="1"/>
  <c r="V1323" i="1" s="1"/>
  <c r="FR1323" i="1"/>
  <c r="GL1323" i="1"/>
  <c r="GO1323" i="1"/>
  <c r="GP1323" i="1"/>
  <c r="GV1323" i="1"/>
  <c r="HC1323" i="1" s="1"/>
  <c r="GX1323" i="1" s="1"/>
  <c r="C1324" i="1"/>
  <c r="D1324" i="1"/>
  <c r="I1324" i="1"/>
  <c r="K1324" i="1"/>
  <c r="T1324" i="1"/>
  <c r="V1324" i="1"/>
  <c r="AC1324" i="1"/>
  <c r="AD1324" i="1"/>
  <c r="AE1324" i="1"/>
  <c r="AF1324" i="1"/>
  <c r="CT1324" i="1" s="1"/>
  <c r="S1324" i="1" s="1"/>
  <c r="AG1324" i="1"/>
  <c r="CU1324" i="1" s="1"/>
  <c r="AH1324" i="1"/>
  <c r="CV1324" i="1" s="1"/>
  <c r="U1324" i="1" s="1"/>
  <c r="AI1324" i="1"/>
  <c r="AJ1324" i="1"/>
  <c r="CX1324" i="1" s="1"/>
  <c r="W1324" i="1" s="1"/>
  <c r="CQ1324" i="1"/>
  <c r="P1324" i="1" s="1"/>
  <c r="CS1324" i="1"/>
  <c r="R1324" i="1" s="1"/>
  <c r="CW1324" i="1"/>
  <c r="FR1324" i="1"/>
  <c r="GL1324" i="1"/>
  <c r="GO1324" i="1"/>
  <c r="GP1324" i="1"/>
  <c r="GV1324" i="1"/>
  <c r="HC1324" i="1"/>
  <c r="GX1324" i="1" s="1"/>
  <c r="I1325" i="1"/>
  <c r="S1325" i="1" s="1"/>
  <c r="AC1325" i="1"/>
  <c r="AE1325" i="1"/>
  <c r="AD1325" i="1" s="1"/>
  <c r="AF1325" i="1"/>
  <c r="CT1325" i="1" s="1"/>
  <c r="AG1325" i="1"/>
  <c r="CU1325" i="1" s="1"/>
  <c r="AH1325" i="1"/>
  <c r="AI1325" i="1"/>
  <c r="CW1325" i="1" s="1"/>
  <c r="V1325" i="1" s="1"/>
  <c r="AJ1325" i="1"/>
  <c r="CR1325" i="1"/>
  <c r="CS1325" i="1"/>
  <c r="CV1325" i="1"/>
  <c r="CX1325" i="1"/>
  <c r="FR1325" i="1"/>
  <c r="GL1325" i="1"/>
  <c r="GO1325" i="1"/>
  <c r="GP1325" i="1"/>
  <c r="GV1325" i="1"/>
  <c r="HC1325" i="1"/>
  <c r="GX1325" i="1" s="1"/>
  <c r="I1326" i="1"/>
  <c r="R1326" i="1"/>
  <c r="T1326" i="1"/>
  <c r="AC1326" i="1"/>
  <c r="AE1326" i="1"/>
  <c r="CS1326" i="1" s="1"/>
  <c r="AF1326" i="1"/>
  <c r="CT1326" i="1" s="1"/>
  <c r="S1326" i="1" s="1"/>
  <c r="CY1326" i="1" s="1"/>
  <c r="X1326" i="1" s="1"/>
  <c r="AG1326" i="1"/>
  <c r="AH1326" i="1"/>
  <c r="CV1326" i="1" s="1"/>
  <c r="U1326" i="1" s="1"/>
  <c r="AI1326" i="1"/>
  <c r="AJ1326" i="1"/>
  <c r="CX1326" i="1" s="1"/>
  <c r="W1326" i="1" s="1"/>
  <c r="CQ1326" i="1"/>
  <c r="P1326" i="1" s="1"/>
  <c r="CU1326" i="1"/>
  <c r="CW1326" i="1"/>
  <c r="V1326" i="1" s="1"/>
  <c r="FR1326" i="1"/>
  <c r="GL1326" i="1"/>
  <c r="GO1326" i="1"/>
  <c r="GP1326" i="1"/>
  <c r="GV1326" i="1"/>
  <c r="HC1326" i="1" s="1"/>
  <c r="GX1326" i="1"/>
  <c r="C1327" i="1"/>
  <c r="D1327" i="1"/>
  <c r="I1327" i="1"/>
  <c r="K1327" i="1"/>
  <c r="P1327" i="1"/>
  <c r="AC1327" i="1"/>
  <c r="AD1327" i="1"/>
  <c r="CR1327" i="1" s="1"/>
  <c r="Q1327" i="1" s="1"/>
  <c r="AE1327" i="1"/>
  <c r="AF1327" i="1"/>
  <c r="AG1327" i="1"/>
  <c r="AH1327" i="1"/>
  <c r="AI1327" i="1"/>
  <c r="CW1327" i="1" s="1"/>
  <c r="V1327" i="1" s="1"/>
  <c r="AJ1327" i="1"/>
  <c r="CX1327" i="1" s="1"/>
  <c r="W1327" i="1" s="1"/>
  <c r="CQ1327" i="1"/>
  <c r="CS1327" i="1"/>
  <c r="R1327" i="1" s="1"/>
  <c r="CU1327" i="1"/>
  <c r="T1327" i="1" s="1"/>
  <c r="CV1327" i="1"/>
  <c r="U1327" i="1" s="1"/>
  <c r="FR1327" i="1"/>
  <c r="GL1327" i="1"/>
  <c r="GO1327" i="1"/>
  <c r="GP1327" i="1"/>
  <c r="GV1327" i="1"/>
  <c r="HC1327" i="1"/>
  <c r="GX1327" i="1" s="1"/>
  <c r="C1328" i="1"/>
  <c r="D1328" i="1"/>
  <c r="I1328" i="1"/>
  <c r="T1328" i="1" s="1"/>
  <c r="K1328" i="1"/>
  <c r="AC1328" i="1"/>
  <c r="AE1328" i="1"/>
  <c r="CS1328" i="1" s="1"/>
  <c r="R1328" i="1" s="1"/>
  <c r="AF1328" i="1"/>
  <c r="CT1328" i="1" s="1"/>
  <c r="AG1328" i="1"/>
  <c r="AH1328" i="1"/>
  <c r="CV1328" i="1" s="1"/>
  <c r="AI1328" i="1"/>
  <c r="AJ1328" i="1"/>
  <c r="CX1328" i="1" s="1"/>
  <c r="CQ1328" i="1"/>
  <c r="CU1328" i="1"/>
  <c r="CW1328" i="1"/>
  <c r="FR1328" i="1"/>
  <c r="GL1328" i="1"/>
  <c r="GO1328" i="1"/>
  <c r="GP1328" i="1"/>
  <c r="GV1328" i="1"/>
  <c r="HC1328" i="1" s="1"/>
  <c r="GX1328" i="1" s="1"/>
  <c r="I1329" i="1"/>
  <c r="S1329" i="1"/>
  <c r="AC1329" i="1"/>
  <c r="AD1329" i="1"/>
  <c r="CR1329" i="1" s="1"/>
  <c r="Q1329" i="1" s="1"/>
  <c r="AE1329" i="1"/>
  <c r="CS1329" i="1" s="1"/>
  <c r="R1329" i="1" s="1"/>
  <c r="CY1329" i="1" s="1"/>
  <c r="X1329" i="1" s="1"/>
  <c r="AF1329" i="1"/>
  <c r="AG1329" i="1"/>
  <c r="CU1329" i="1" s="1"/>
  <c r="T1329" i="1" s="1"/>
  <c r="AH1329" i="1"/>
  <c r="AI1329" i="1"/>
  <c r="CW1329" i="1" s="1"/>
  <c r="V1329" i="1" s="1"/>
  <c r="AJ1329" i="1"/>
  <c r="CQ1329" i="1"/>
  <c r="P1329" i="1" s="1"/>
  <c r="CP1329" i="1" s="1"/>
  <c r="O1329" i="1" s="1"/>
  <c r="CT1329" i="1"/>
  <c r="CV1329" i="1"/>
  <c r="U1329" i="1" s="1"/>
  <c r="CX1329" i="1"/>
  <c r="W1329" i="1" s="1"/>
  <c r="FR1329" i="1"/>
  <c r="GL1329" i="1"/>
  <c r="GO1329" i="1"/>
  <c r="GP1329" i="1"/>
  <c r="GV1329" i="1"/>
  <c r="HC1329" i="1" s="1"/>
  <c r="GX1329" i="1" s="1"/>
  <c r="AC1330" i="1"/>
  <c r="AD1330" i="1"/>
  <c r="CR1330" i="1" s="1"/>
  <c r="AE1330" i="1"/>
  <c r="AF1330" i="1"/>
  <c r="CT1330" i="1" s="1"/>
  <c r="AG1330" i="1"/>
  <c r="AH1330" i="1"/>
  <c r="CV1330" i="1" s="1"/>
  <c r="AI1330" i="1"/>
  <c r="AJ1330" i="1"/>
  <c r="CS1330" i="1"/>
  <c r="CU1330" i="1"/>
  <c r="CW1330" i="1"/>
  <c r="CX1330" i="1"/>
  <c r="FR1330" i="1"/>
  <c r="GL1330" i="1"/>
  <c r="GO1330" i="1"/>
  <c r="GP1330" i="1"/>
  <c r="GV1330" i="1"/>
  <c r="HC1330" i="1" s="1"/>
  <c r="I1331" i="1"/>
  <c r="P1331" i="1"/>
  <c r="AC1331" i="1"/>
  <c r="AD1331" i="1"/>
  <c r="CR1331" i="1" s="1"/>
  <c r="Q1331" i="1" s="1"/>
  <c r="AE1331" i="1"/>
  <c r="AF1331" i="1"/>
  <c r="AG1331" i="1"/>
  <c r="AH1331" i="1"/>
  <c r="AI1331" i="1"/>
  <c r="CW1331" i="1" s="1"/>
  <c r="V1331" i="1" s="1"/>
  <c r="AJ1331" i="1"/>
  <c r="CX1331" i="1" s="1"/>
  <c r="W1331" i="1" s="1"/>
  <c r="CQ1331" i="1"/>
  <c r="CS1331" i="1"/>
  <c r="R1331" i="1" s="1"/>
  <c r="CU1331" i="1"/>
  <c r="T1331" i="1" s="1"/>
  <c r="CV1331" i="1"/>
  <c r="U1331" i="1" s="1"/>
  <c r="FR1331" i="1"/>
  <c r="GL1331" i="1"/>
  <c r="GO1331" i="1"/>
  <c r="GP1331" i="1"/>
  <c r="GV1331" i="1"/>
  <c r="HC1331" i="1"/>
  <c r="GX1331" i="1" s="1"/>
  <c r="AC1332" i="1"/>
  <c r="AE1332" i="1"/>
  <c r="AF1332" i="1"/>
  <c r="AG1332" i="1"/>
  <c r="AH1332" i="1"/>
  <c r="CV1332" i="1" s="1"/>
  <c r="AI1332" i="1"/>
  <c r="CW1332" i="1" s="1"/>
  <c r="AJ1332" i="1"/>
  <c r="CT1332" i="1"/>
  <c r="CU1332" i="1"/>
  <c r="CX1332" i="1"/>
  <c r="FR1332" i="1"/>
  <c r="GL1332" i="1"/>
  <c r="GO1332" i="1"/>
  <c r="GP1332" i="1"/>
  <c r="GV1332" i="1"/>
  <c r="HC1332" i="1"/>
  <c r="C1333" i="1"/>
  <c r="D1333" i="1"/>
  <c r="I1333" i="1"/>
  <c r="I1337" i="1" s="1"/>
  <c r="T1337" i="1" s="1"/>
  <c r="K1333" i="1"/>
  <c r="Q1333" i="1"/>
  <c r="S1333" i="1"/>
  <c r="AC1333" i="1"/>
  <c r="AD1333" i="1"/>
  <c r="CR1333" i="1" s="1"/>
  <c r="AE1333" i="1"/>
  <c r="CS1333" i="1" s="1"/>
  <c r="R1333" i="1" s="1"/>
  <c r="CY1333" i="1" s="1"/>
  <c r="X1333" i="1" s="1"/>
  <c r="AF1333" i="1"/>
  <c r="AG1333" i="1"/>
  <c r="CU1333" i="1" s="1"/>
  <c r="T1333" i="1" s="1"/>
  <c r="AH1333" i="1"/>
  <c r="AI1333" i="1"/>
  <c r="CW1333" i="1" s="1"/>
  <c r="V1333" i="1" s="1"/>
  <c r="AJ1333" i="1"/>
  <c r="CQ1333" i="1"/>
  <c r="P1333" i="1" s="1"/>
  <c r="CP1333" i="1" s="1"/>
  <c r="O1333" i="1" s="1"/>
  <c r="CT1333" i="1"/>
  <c r="CV1333" i="1"/>
  <c r="U1333" i="1" s="1"/>
  <c r="CX1333" i="1"/>
  <c r="W1333" i="1" s="1"/>
  <c r="FR1333" i="1"/>
  <c r="GL1333" i="1"/>
  <c r="GO1333" i="1"/>
  <c r="GP1333" i="1"/>
  <c r="CD1356" i="1" s="1"/>
  <c r="GV1333" i="1"/>
  <c r="HC1333" i="1" s="1"/>
  <c r="GX1333" i="1" s="1"/>
  <c r="C1334" i="1"/>
  <c r="D1334" i="1"/>
  <c r="I1334" i="1"/>
  <c r="GX1334" i="1" s="1"/>
  <c r="K1334" i="1"/>
  <c r="U1334" i="1"/>
  <c r="W1334" i="1"/>
  <c r="AC1334" i="1"/>
  <c r="AE1334" i="1"/>
  <c r="AF1334" i="1"/>
  <c r="AG1334" i="1"/>
  <c r="AH1334" i="1"/>
  <c r="CV1334" i="1" s="1"/>
  <c r="AI1334" i="1"/>
  <c r="CW1334" i="1" s="1"/>
  <c r="V1334" i="1" s="1"/>
  <c r="AJ1334" i="1"/>
  <c r="CT1334" i="1"/>
  <c r="CU1334" i="1"/>
  <c r="T1334" i="1" s="1"/>
  <c r="CX1334" i="1"/>
  <c r="FR1334" i="1"/>
  <c r="GL1334" i="1"/>
  <c r="GO1334" i="1"/>
  <c r="GP1334" i="1"/>
  <c r="GV1334" i="1"/>
  <c r="HC1334" i="1"/>
  <c r="I1335" i="1"/>
  <c r="V1335" i="1"/>
  <c r="AC1335" i="1"/>
  <c r="AD1335" i="1"/>
  <c r="AE1335" i="1"/>
  <c r="AF1335" i="1"/>
  <c r="CT1335" i="1" s="1"/>
  <c r="S1335" i="1" s="1"/>
  <c r="AG1335" i="1"/>
  <c r="CU1335" i="1" s="1"/>
  <c r="T1335" i="1" s="1"/>
  <c r="AH1335" i="1"/>
  <c r="CV1335" i="1" s="1"/>
  <c r="U1335" i="1" s="1"/>
  <c r="AI1335" i="1"/>
  <c r="AJ1335" i="1"/>
  <c r="CX1335" i="1" s="1"/>
  <c r="W1335" i="1" s="1"/>
  <c r="CQ1335" i="1"/>
  <c r="P1335" i="1" s="1"/>
  <c r="CS1335" i="1"/>
  <c r="CW1335" i="1"/>
  <c r="FR1335" i="1"/>
  <c r="GL1335" i="1"/>
  <c r="GO1335" i="1"/>
  <c r="GP1335" i="1"/>
  <c r="GV1335" i="1"/>
  <c r="HC1335" i="1" s="1"/>
  <c r="GX1335" i="1" s="1"/>
  <c r="AC1336" i="1"/>
  <c r="AE1336" i="1"/>
  <c r="AD1336" i="1" s="1"/>
  <c r="CR1336" i="1" s="1"/>
  <c r="AF1336" i="1"/>
  <c r="CT1336" i="1" s="1"/>
  <c r="AG1336" i="1"/>
  <c r="CU1336" i="1" s="1"/>
  <c r="AH1336" i="1"/>
  <c r="AI1336" i="1"/>
  <c r="CW1336" i="1" s="1"/>
  <c r="AJ1336" i="1"/>
  <c r="CS1336" i="1"/>
  <c r="CV1336" i="1"/>
  <c r="CX1336" i="1"/>
  <c r="FR1336" i="1"/>
  <c r="GL1336" i="1"/>
  <c r="GO1336" i="1"/>
  <c r="GP1336" i="1"/>
  <c r="GV1336" i="1"/>
  <c r="HC1336" i="1"/>
  <c r="S1337" i="1"/>
  <c r="AC1337" i="1"/>
  <c r="AD1337" i="1"/>
  <c r="CR1337" i="1" s="1"/>
  <c r="Q1337" i="1" s="1"/>
  <c r="AE1337" i="1"/>
  <c r="CS1337" i="1" s="1"/>
  <c r="AF1337" i="1"/>
  <c r="AG1337" i="1"/>
  <c r="CU1337" i="1" s="1"/>
  <c r="AH1337" i="1"/>
  <c r="AI1337" i="1"/>
  <c r="CW1337" i="1" s="1"/>
  <c r="AJ1337" i="1"/>
  <c r="CQ1337" i="1"/>
  <c r="CT1337" i="1"/>
  <c r="CV1337" i="1"/>
  <c r="CX1337" i="1"/>
  <c r="FR1337" i="1"/>
  <c r="GL1337" i="1"/>
  <c r="GO1337" i="1"/>
  <c r="GP1337" i="1"/>
  <c r="GV1337" i="1"/>
  <c r="HC1337" i="1" s="1"/>
  <c r="AC1338" i="1"/>
  <c r="CQ1338" i="1" s="1"/>
  <c r="AD1338" i="1"/>
  <c r="CR1338" i="1" s="1"/>
  <c r="AE1338" i="1"/>
  <c r="AF1338" i="1"/>
  <c r="CT1338" i="1" s="1"/>
  <c r="AG1338" i="1"/>
  <c r="AH1338" i="1"/>
  <c r="CV1338" i="1" s="1"/>
  <c r="AI1338" i="1"/>
  <c r="AJ1338" i="1"/>
  <c r="CS1338" i="1"/>
  <c r="CU1338" i="1"/>
  <c r="CW1338" i="1"/>
  <c r="CX1338" i="1"/>
  <c r="FR1338" i="1"/>
  <c r="GL1338" i="1"/>
  <c r="GO1338" i="1"/>
  <c r="GP1338" i="1"/>
  <c r="GV1338" i="1"/>
  <c r="HC1338" i="1" s="1"/>
  <c r="I1339" i="1"/>
  <c r="K1339" i="1"/>
  <c r="P1339" i="1"/>
  <c r="Q1339" i="1"/>
  <c r="AC1339" i="1"/>
  <c r="AD1339" i="1"/>
  <c r="CR1339" i="1" s="1"/>
  <c r="AE1339" i="1"/>
  <c r="AF1339" i="1"/>
  <c r="AG1339" i="1"/>
  <c r="AH1339" i="1"/>
  <c r="AI1339" i="1"/>
  <c r="CW1339" i="1" s="1"/>
  <c r="V1339" i="1" s="1"/>
  <c r="AJ1339" i="1"/>
  <c r="CX1339" i="1" s="1"/>
  <c r="W1339" i="1" s="1"/>
  <c r="CQ1339" i="1"/>
  <c r="CS1339" i="1"/>
  <c r="R1339" i="1" s="1"/>
  <c r="CU1339" i="1"/>
  <c r="T1339" i="1" s="1"/>
  <c r="CV1339" i="1"/>
  <c r="U1339" i="1" s="1"/>
  <c r="FR1339" i="1"/>
  <c r="GL1339" i="1"/>
  <c r="GN1339" i="1"/>
  <c r="GP1339" i="1"/>
  <c r="GV1339" i="1"/>
  <c r="HC1339" i="1"/>
  <c r="GX1339" i="1" s="1"/>
  <c r="I1340" i="1"/>
  <c r="K1340" i="1"/>
  <c r="T1340" i="1"/>
  <c r="V1340" i="1"/>
  <c r="AC1340" i="1"/>
  <c r="AD1340" i="1"/>
  <c r="AE1340" i="1"/>
  <c r="AF1340" i="1"/>
  <c r="CT1340" i="1" s="1"/>
  <c r="S1340" i="1" s="1"/>
  <c r="AG1340" i="1"/>
  <c r="CU1340" i="1" s="1"/>
  <c r="AH1340" i="1"/>
  <c r="CV1340" i="1" s="1"/>
  <c r="U1340" i="1" s="1"/>
  <c r="AI1340" i="1"/>
  <c r="AJ1340" i="1"/>
  <c r="CX1340" i="1" s="1"/>
  <c r="W1340" i="1" s="1"/>
  <c r="CQ1340" i="1"/>
  <c r="P1340" i="1" s="1"/>
  <c r="CS1340" i="1"/>
  <c r="R1340" i="1" s="1"/>
  <c r="CW1340" i="1"/>
  <c r="FR1340" i="1"/>
  <c r="GL1340" i="1"/>
  <c r="GN1340" i="1"/>
  <c r="GP1340" i="1"/>
  <c r="GV1340" i="1"/>
  <c r="HC1340" i="1" s="1"/>
  <c r="GX1340" i="1" s="1"/>
  <c r="C1341" i="1"/>
  <c r="D1341" i="1"/>
  <c r="I1341" i="1"/>
  <c r="K1341" i="1"/>
  <c r="R1341" i="1"/>
  <c r="S1341" i="1"/>
  <c r="AB1341" i="1"/>
  <c r="AC1341" i="1"/>
  <c r="CQ1341" i="1" s="1"/>
  <c r="P1341" i="1" s="1"/>
  <c r="CP1341" i="1" s="1"/>
  <c r="O1341" i="1" s="1"/>
  <c r="AD1341" i="1"/>
  <c r="CR1341" i="1" s="1"/>
  <c r="Q1341" i="1" s="1"/>
  <c r="AE1341" i="1"/>
  <c r="AF1341" i="1"/>
  <c r="CT1341" i="1" s="1"/>
  <c r="AG1341" i="1"/>
  <c r="AH1341" i="1"/>
  <c r="CV1341" i="1" s="1"/>
  <c r="U1341" i="1" s="1"/>
  <c r="AI1341" i="1"/>
  <c r="AJ1341" i="1"/>
  <c r="CX1341" i="1" s="1"/>
  <c r="W1341" i="1" s="1"/>
  <c r="CS1341" i="1"/>
  <c r="CU1341" i="1"/>
  <c r="T1341" i="1" s="1"/>
  <c r="CW1341" i="1"/>
  <c r="V1341" i="1" s="1"/>
  <c r="FR1341" i="1"/>
  <c r="GL1341" i="1"/>
  <c r="GO1341" i="1"/>
  <c r="GP1341" i="1"/>
  <c r="GV1341" i="1"/>
  <c r="HC1341" i="1" s="1"/>
  <c r="GX1341" i="1" s="1"/>
  <c r="C1342" i="1"/>
  <c r="D1342" i="1"/>
  <c r="I1342" i="1"/>
  <c r="K1342" i="1"/>
  <c r="V1342" i="1"/>
  <c r="AC1342" i="1"/>
  <c r="AD1342" i="1"/>
  <c r="AE1342" i="1"/>
  <c r="AF1342" i="1"/>
  <c r="AG1342" i="1"/>
  <c r="CU1342" i="1" s="1"/>
  <c r="T1342" i="1" s="1"/>
  <c r="AH1342" i="1"/>
  <c r="CV1342" i="1" s="1"/>
  <c r="U1342" i="1" s="1"/>
  <c r="AI1342" i="1"/>
  <c r="AJ1342" i="1"/>
  <c r="CX1342" i="1" s="1"/>
  <c r="W1342" i="1" s="1"/>
  <c r="CQ1342" i="1"/>
  <c r="P1342" i="1" s="1"/>
  <c r="CS1342" i="1"/>
  <c r="R1342" i="1" s="1"/>
  <c r="CT1342" i="1"/>
  <c r="S1342" i="1" s="1"/>
  <c r="CZ1342" i="1" s="1"/>
  <c r="Y1342" i="1" s="1"/>
  <c r="CW1342" i="1"/>
  <c r="FR1342" i="1"/>
  <c r="GL1342" i="1"/>
  <c r="GO1342" i="1"/>
  <c r="GP1342" i="1"/>
  <c r="GV1342" i="1"/>
  <c r="HC1342" i="1"/>
  <c r="GX1342" i="1" s="1"/>
  <c r="I1343" i="1"/>
  <c r="U1343" i="1" s="1"/>
  <c r="S1343" i="1"/>
  <c r="AC1343" i="1"/>
  <c r="AE1343" i="1"/>
  <c r="AD1343" i="1" s="1"/>
  <c r="AF1343" i="1"/>
  <c r="CT1343" i="1" s="1"/>
  <c r="AG1343" i="1"/>
  <c r="CU1343" i="1" s="1"/>
  <c r="T1343" i="1" s="1"/>
  <c r="AH1343" i="1"/>
  <c r="AI1343" i="1"/>
  <c r="CW1343" i="1" s="1"/>
  <c r="V1343" i="1" s="1"/>
  <c r="AJ1343" i="1"/>
  <c r="CR1343" i="1"/>
  <c r="CS1343" i="1"/>
  <c r="CV1343" i="1"/>
  <c r="CX1343" i="1"/>
  <c r="W1343" i="1" s="1"/>
  <c r="FR1343" i="1"/>
  <c r="GL1343" i="1"/>
  <c r="GO1343" i="1"/>
  <c r="GP1343" i="1"/>
  <c r="GV1343" i="1"/>
  <c r="HC1343" i="1"/>
  <c r="GX1343" i="1" s="1"/>
  <c r="I1344" i="1"/>
  <c r="T1344" i="1"/>
  <c r="U1344" i="1"/>
  <c r="AC1344" i="1"/>
  <c r="AE1344" i="1"/>
  <c r="CS1344" i="1" s="1"/>
  <c r="R1344" i="1" s="1"/>
  <c r="CY1344" i="1" s="1"/>
  <c r="X1344" i="1" s="1"/>
  <c r="AF1344" i="1"/>
  <c r="CT1344" i="1" s="1"/>
  <c r="S1344" i="1" s="1"/>
  <c r="CZ1344" i="1" s="1"/>
  <c r="Y1344" i="1" s="1"/>
  <c r="AG1344" i="1"/>
  <c r="AH1344" i="1"/>
  <c r="CV1344" i="1" s="1"/>
  <c r="AI1344" i="1"/>
  <c r="AJ1344" i="1"/>
  <c r="CX1344" i="1" s="1"/>
  <c r="W1344" i="1" s="1"/>
  <c r="CQ1344" i="1"/>
  <c r="P1344" i="1" s="1"/>
  <c r="CU1344" i="1"/>
  <c r="CW1344" i="1"/>
  <c r="V1344" i="1" s="1"/>
  <c r="FR1344" i="1"/>
  <c r="GL1344" i="1"/>
  <c r="GO1344" i="1"/>
  <c r="GP1344" i="1"/>
  <c r="GV1344" i="1"/>
  <c r="HC1344" i="1" s="1"/>
  <c r="GX1344" i="1" s="1"/>
  <c r="I1345" i="1"/>
  <c r="S1345" i="1"/>
  <c r="T1345" i="1"/>
  <c r="AC1345" i="1"/>
  <c r="AD1345" i="1"/>
  <c r="CR1345" i="1" s="1"/>
  <c r="Q1345" i="1" s="1"/>
  <c r="AE1345" i="1"/>
  <c r="CS1345" i="1" s="1"/>
  <c r="R1345" i="1" s="1"/>
  <c r="CY1345" i="1" s="1"/>
  <c r="X1345" i="1" s="1"/>
  <c r="AF1345" i="1"/>
  <c r="AG1345" i="1"/>
  <c r="CU1345" i="1" s="1"/>
  <c r="AH1345" i="1"/>
  <c r="AI1345" i="1"/>
  <c r="CW1345" i="1" s="1"/>
  <c r="V1345" i="1" s="1"/>
  <c r="AJ1345" i="1"/>
  <c r="CQ1345" i="1"/>
  <c r="P1345" i="1" s="1"/>
  <c r="CP1345" i="1" s="1"/>
  <c r="O1345" i="1" s="1"/>
  <c r="CT1345" i="1"/>
  <c r="CV1345" i="1"/>
  <c r="U1345" i="1" s="1"/>
  <c r="CX1345" i="1"/>
  <c r="W1345" i="1" s="1"/>
  <c r="FR1345" i="1"/>
  <c r="GL1345" i="1"/>
  <c r="GO1345" i="1"/>
  <c r="GP1345" i="1"/>
  <c r="GV1345" i="1"/>
  <c r="HC1345" i="1" s="1"/>
  <c r="GX1345" i="1" s="1"/>
  <c r="I1346" i="1"/>
  <c r="R1346" i="1"/>
  <c r="AB1346" i="1"/>
  <c r="AC1346" i="1"/>
  <c r="CQ1346" i="1" s="1"/>
  <c r="P1346" i="1" s="1"/>
  <c r="CP1346" i="1" s="1"/>
  <c r="O1346" i="1" s="1"/>
  <c r="AD1346" i="1"/>
  <c r="CR1346" i="1" s="1"/>
  <c r="Q1346" i="1" s="1"/>
  <c r="AE1346" i="1"/>
  <c r="AF1346" i="1"/>
  <c r="CT1346" i="1" s="1"/>
  <c r="S1346" i="1" s="1"/>
  <c r="AG1346" i="1"/>
  <c r="AH1346" i="1"/>
  <c r="CV1346" i="1" s="1"/>
  <c r="U1346" i="1" s="1"/>
  <c r="AI1346" i="1"/>
  <c r="AJ1346" i="1"/>
  <c r="CX1346" i="1" s="1"/>
  <c r="W1346" i="1" s="1"/>
  <c r="CS1346" i="1"/>
  <c r="CU1346" i="1"/>
  <c r="T1346" i="1" s="1"/>
  <c r="CW1346" i="1"/>
  <c r="V1346" i="1" s="1"/>
  <c r="FR1346" i="1"/>
  <c r="GL1346" i="1"/>
  <c r="GO1346" i="1"/>
  <c r="GP1346" i="1"/>
  <c r="GV1346" i="1"/>
  <c r="HC1346" i="1" s="1"/>
  <c r="GX1346" i="1" s="1"/>
  <c r="I1347" i="1"/>
  <c r="W1347" i="1"/>
  <c r="AB1347" i="1"/>
  <c r="AC1347" i="1"/>
  <c r="CQ1347" i="1" s="1"/>
  <c r="P1347" i="1" s="1"/>
  <c r="AE1347" i="1"/>
  <c r="AD1347" i="1" s="1"/>
  <c r="CR1347" i="1" s="1"/>
  <c r="Q1347" i="1" s="1"/>
  <c r="AF1347" i="1"/>
  <c r="AG1347" i="1"/>
  <c r="CU1347" i="1" s="1"/>
  <c r="T1347" i="1" s="1"/>
  <c r="AH1347" i="1"/>
  <c r="AI1347" i="1"/>
  <c r="CW1347" i="1" s="1"/>
  <c r="V1347" i="1" s="1"/>
  <c r="AJ1347" i="1"/>
  <c r="CX1347" i="1" s="1"/>
  <c r="CT1347" i="1"/>
  <c r="S1347" i="1" s="1"/>
  <c r="CV1347" i="1"/>
  <c r="U1347" i="1" s="1"/>
  <c r="FR1347" i="1"/>
  <c r="GL1347" i="1"/>
  <c r="GO1347" i="1"/>
  <c r="GP1347" i="1"/>
  <c r="GV1347" i="1"/>
  <c r="GX1347" i="1"/>
  <c r="HC1347" i="1"/>
  <c r="I1348" i="1"/>
  <c r="P1348" i="1"/>
  <c r="V1348" i="1"/>
  <c r="AC1348" i="1"/>
  <c r="AD1348" i="1"/>
  <c r="CR1348" i="1" s="1"/>
  <c r="Q1348" i="1" s="1"/>
  <c r="AE1348" i="1"/>
  <c r="AF1348" i="1"/>
  <c r="AG1348" i="1"/>
  <c r="AH1348" i="1"/>
  <c r="CV1348" i="1" s="1"/>
  <c r="U1348" i="1" s="1"/>
  <c r="AI1348" i="1"/>
  <c r="CW1348" i="1" s="1"/>
  <c r="AJ1348" i="1"/>
  <c r="CX1348" i="1" s="1"/>
  <c r="W1348" i="1" s="1"/>
  <c r="CQ1348" i="1"/>
  <c r="CS1348" i="1"/>
  <c r="R1348" i="1" s="1"/>
  <c r="CU1348" i="1"/>
  <c r="T1348" i="1" s="1"/>
  <c r="FR1348" i="1"/>
  <c r="GL1348" i="1"/>
  <c r="GO1348" i="1"/>
  <c r="GP1348" i="1"/>
  <c r="GV1348" i="1"/>
  <c r="HC1348" i="1"/>
  <c r="GX1348" i="1" s="1"/>
  <c r="P1349" i="1"/>
  <c r="Q1349" i="1"/>
  <c r="AC1349" i="1"/>
  <c r="AD1349" i="1"/>
  <c r="CR1349" i="1" s="1"/>
  <c r="AE1349" i="1"/>
  <c r="AF1349" i="1"/>
  <c r="AG1349" i="1"/>
  <c r="AH1349" i="1"/>
  <c r="CV1349" i="1" s="1"/>
  <c r="U1349" i="1" s="1"/>
  <c r="AI1349" i="1"/>
  <c r="CW1349" i="1" s="1"/>
  <c r="V1349" i="1" s="1"/>
  <c r="AJ1349" i="1"/>
  <c r="CX1349" i="1" s="1"/>
  <c r="W1349" i="1" s="1"/>
  <c r="CQ1349" i="1"/>
  <c r="CS1349" i="1"/>
  <c r="R1349" i="1" s="1"/>
  <c r="CU1349" i="1"/>
  <c r="T1349" i="1" s="1"/>
  <c r="FR1349" i="1"/>
  <c r="GL1349" i="1"/>
  <c r="GO1349" i="1"/>
  <c r="GP1349" i="1"/>
  <c r="GV1349" i="1"/>
  <c r="HC1349" i="1"/>
  <c r="GX1349" i="1" s="1"/>
  <c r="P1350" i="1"/>
  <c r="Q1350" i="1"/>
  <c r="V1350" i="1"/>
  <c r="AC1350" i="1"/>
  <c r="AD1350" i="1"/>
  <c r="CR1350" i="1" s="1"/>
  <c r="AE1350" i="1"/>
  <c r="AF1350" i="1"/>
  <c r="AG1350" i="1"/>
  <c r="AH1350" i="1"/>
  <c r="AI1350" i="1"/>
  <c r="CW1350" i="1" s="1"/>
  <c r="AJ1350" i="1"/>
  <c r="CX1350" i="1" s="1"/>
  <c r="W1350" i="1" s="1"/>
  <c r="CQ1350" i="1"/>
  <c r="CS1350" i="1"/>
  <c r="R1350" i="1" s="1"/>
  <c r="CU1350" i="1"/>
  <c r="T1350" i="1" s="1"/>
  <c r="CV1350" i="1"/>
  <c r="U1350" i="1" s="1"/>
  <c r="FR1350" i="1"/>
  <c r="GL1350" i="1"/>
  <c r="GO1350" i="1"/>
  <c r="GP1350" i="1"/>
  <c r="GV1350" i="1"/>
  <c r="HC1350" i="1"/>
  <c r="GX1350" i="1" s="1"/>
  <c r="C1351" i="1"/>
  <c r="D1351" i="1"/>
  <c r="T1351" i="1"/>
  <c r="V1351" i="1"/>
  <c r="AC1351" i="1"/>
  <c r="AD1351" i="1"/>
  <c r="AE1351" i="1"/>
  <c r="AF1351" i="1"/>
  <c r="CT1351" i="1" s="1"/>
  <c r="S1351" i="1" s="1"/>
  <c r="AG1351" i="1"/>
  <c r="CU1351" i="1" s="1"/>
  <c r="AH1351" i="1"/>
  <c r="CV1351" i="1" s="1"/>
  <c r="U1351" i="1" s="1"/>
  <c r="AI1351" i="1"/>
  <c r="AJ1351" i="1"/>
  <c r="CX1351" i="1" s="1"/>
  <c r="W1351" i="1" s="1"/>
  <c r="CQ1351" i="1"/>
  <c r="P1351" i="1" s="1"/>
  <c r="CS1351" i="1"/>
  <c r="R1351" i="1" s="1"/>
  <c r="CW1351" i="1"/>
  <c r="FR1351" i="1"/>
  <c r="GL1351" i="1"/>
  <c r="GO1351" i="1"/>
  <c r="GP1351" i="1"/>
  <c r="GV1351" i="1"/>
  <c r="HC1351" i="1" s="1"/>
  <c r="GX1351" i="1" s="1"/>
  <c r="C1352" i="1"/>
  <c r="D1352" i="1"/>
  <c r="T1352" i="1"/>
  <c r="U1352" i="1"/>
  <c r="AC1352" i="1"/>
  <c r="AE1352" i="1"/>
  <c r="CS1352" i="1" s="1"/>
  <c r="R1352" i="1" s="1"/>
  <c r="AF1352" i="1"/>
  <c r="CT1352" i="1" s="1"/>
  <c r="S1352" i="1" s="1"/>
  <c r="AG1352" i="1"/>
  <c r="AH1352" i="1"/>
  <c r="CV1352" i="1" s="1"/>
  <c r="AI1352" i="1"/>
  <c r="AJ1352" i="1"/>
  <c r="CX1352" i="1" s="1"/>
  <c r="W1352" i="1" s="1"/>
  <c r="CQ1352" i="1"/>
  <c r="P1352" i="1" s="1"/>
  <c r="CU1352" i="1"/>
  <c r="CW1352" i="1"/>
  <c r="V1352" i="1" s="1"/>
  <c r="FR1352" i="1"/>
  <c r="GL1352" i="1"/>
  <c r="GO1352" i="1"/>
  <c r="GP1352" i="1"/>
  <c r="GV1352" i="1"/>
  <c r="HC1352" i="1" s="1"/>
  <c r="GX1352" i="1" s="1"/>
  <c r="I1353" i="1"/>
  <c r="S1353" i="1"/>
  <c r="T1353" i="1"/>
  <c r="AC1353" i="1"/>
  <c r="AD1353" i="1"/>
  <c r="CR1353" i="1" s="1"/>
  <c r="Q1353" i="1" s="1"/>
  <c r="AE1353" i="1"/>
  <c r="CS1353" i="1" s="1"/>
  <c r="R1353" i="1" s="1"/>
  <c r="AF1353" i="1"/>
  <c r="AG1353" i="1"/>
  <c r="CU1353" i="1" s="1"/>
  <c r="AH1353" i="1"/>
  <c r="AI1353" i="1"/>
  <c r="CW1353" i="1" s="1"/>
  <c r="V1353" i="1" s="1"/>
  <c r="AJ1353" i="1"/>
  <c r="CQ1353" i="1"/>
  <c r="P1353" i="1" s="1"/>
  <c r="CT1353" i="1"/>
  <c r="CV1353" i="1"/>
  <c r="U1353" i="1" s="1"/>
  <c r="CX1353" i="1"/>
  <c r="W1353" i="1" s="1"/>
  <c r="CY1353" i="1"/>
  <c r="X1353" i="1" s="1"/>
  <c r="FR1353" i="1"/>
  <c r="GL1353" i="1"/>
  <c r="GO1353" i="1"/>
  <c r="GP1353" i="1"/>
  <c r="GV1353" i="1"/>
  <c r="HC1353" i="1" s="1"/>
  <c r="GX1353" i="1" s="1"/>
  <c r="I1354" i="1"/>
  <c r="AC1354" i="1"/>
  <c r="CQ1354" i="1" s="1"/>
  <c r="P1354" i="1" s="1"/>
  <c r="AE1354" i="1"/>
  <c r="AD1354" i="1" s="1"/>
  <c r="CR1354" i="1" s="1"/>
  <c r="Q1354" i="1" s="1"/>
  <c r="AF1354" i="1"/>
  <c r="AG1354" i="1"/>
  <c r="CU1354" i="1" s="1"/>
  <c r="T1354" i="1" s="1"/>
  <c r="AH1354" i="1"/>
  <c r="AI1354" i="1"/>
  <c r="CW1354" i="1" s="1"/>
  <c r="V1354" i="1" s="1"/>
  <c r="AJ1354" i="1"/>
  <c r="CX1354" i="1" s="1"/>
  <c r="W1354" i="1" s="1"/>
  <c r="CT1354" i="1"/>
  <c r="S1354" i="1" s="1"/>
  <c r="CV1354" i="1"/>
  <c r="U1354" i="1" s="1"/>
  <c r="FR1354" i="1"/>
  <c r="GL1354" i="1"/>
  <c r="GO1354" i="1"/>
  <c r="GP1354" i="1"/>
  <c r="GV1354" i="1"/>
  <c r="HC1354" i="1" s="1"/>
  <c r="GX1354" i="1" s="1"/>
  <c r="HG1354" i="1"/>
  <c r="B1356" i="1"/>
  <c r="C1356" i="1"/>
  <c r="C1317" i="1" s="1"/>
  <c r="D1356" i="1"/>
  <c r="D1317" i="1" s="1"/>
  <c r="F1356" i="1"/>
  <c r="F1317" i="1" s="1"/>
  <c r="G1356" i="1"/>
  <c r="BX1356" i="1"/>
  <c r="AO1356" i="1" s="1"/>
  <c r="F1360" i="1" s="1"/>
  <c r="CK1356" i="1"/>
  <c r="BB1356" i="1" s="1"/>
  <c r="BB1317" i="1" s="1"/>
  <c r="CL1356" i="1"/>
  <c r="CL1317" i="1" s="1"/>
  <c r="CM1356" i="1"/>
  <c r="CM1317" i="1" s="1"/>
  <c r="EG1356" i="1"/>
  <c r="P1360" i="1" s="1"/>
  <c r="FP1356" i="1"/>
  <c r="FP1317" i="1" s="1"/>
  <c r="FV1356" i="1"/>
  <c r="FV1317" i="1" s="1"/>
  <c r="GC1356" i="1"/>
  <c r="ET1356" i="1" s="1"/>
  <c r="P1369" i="1" s="1"/>
  <c r="GD1356" i="1"/>
  <c r="GD1317" i="1" s="1"/>
  <c r="GE1356" i="1"/>
  <c r="GE1317" i="1" s="1"/>
  <c r="F1369" i="1"/>
  <c r="D1386" i="1"/>
  <c r="E1388" i="1"/>
  <c r="Z1388" i="1"/>
  <c r="AA1388" i="1"/>
  <c r="AM1388" i="1"/>
  <c r="AN1388" i="1"/>
  <c r="BE1388" i="1"/>
  <c r="BF1388" i="1"/>
  <c r="BG1388" i="1"/>
  <c r="BH1388" i="1"/>
  <c r="BI1388" i="1"/>
  <c r="BJ1388" i="1"/>
  <c r="BK1388" i="1"/>
  <c r="BL1388" i="1"/>
  <c r="BM1388" i="1"/>
  <c r="BN1388" i="1"/>
  <c r="BO1388" i="1"/>
  <c r="BP1388" i="1"/>
  <c r="BQ1388" i="1"/>
  <c r="BR1388" i="1"/>
  <c r="BS1388" i="1"/>
  <c r="BT1388" i="1"/>
  <c r="BU1388" i="1"/>
  <c r="BV1388" i="1"/>
  <c r="BW1388" i="1"/>
  <c r="CN1388" i="1"/>
  <c r="CO1388" i="1"/>
  <c r="CP1388" i="1"/>
  <c r="CQ1388" i="1"/>
  <c r="CR1388" i="1"/>
  <c r="CS1388" i="1"/>
  <c r="CT1388" i="1"/>
  <c r="CU1388" i="1"/>
  <c r="CV1388" i="1"/>
  <c r="CW1388" i="1"/>
  <c r="CX1388" i="1"/>
  <c r="CY1388" i="1"/>
  <c r="CZ1388" i="1"/>
  <c r="DA1388" i="1"/>
  <c r="DB1388" i="1"/>
  <c r="DC1388" i="1"/>
  <c r="DD1388" i="1"/>
  <c r="DE1388" i="1"/>
  <c r="DF1388" i="1"/>
  <c r="DR1388" i="1"/>
  <c r="DS1388" i="1"/>
  <c r="EE1388" i="1"/>
  <c r="EF1388" i="1"/>
  <c r="EW1388" i="1"/>
  <c r="EX1388" i="1"/>
  <c r="EY1388" i="1"/>
  <c r="EZ1388" i="1"/>
  <c r="FA1388" i="1"/>
  <c r="FB1388" i="1"/>
  <c r="FC1388" i="1"/>
  <c r="FD1388" i="1"/>
  <c r="FE1388" i="1"/>
  <c r="FF1388" i="1"/>
  <c r="FG1388" i="1"/>
  <c r="FH1388" i="1"/>
  <c r="FI1388" i="1"/>
  <c r="FJ1388" i="1"/>
  <c r="FK1388" i="1"/>
  <c r="FL1388" i="1"/>
  <c r="FM1388" i="1"/>
  <c r="FN1388" i="1"/>
  <c r="FO1388" i="1"/>
  <c r="GF1388" i="1"/>
  <c r="GG1388" i="1"/>
  <c r="GH1388" i="1"/>
  <c r="GI1388" i="1"/>
  <c r="GJ1388" i="1"/>
  <c r="GK1388" i="1"/>
  <c r="GL1388" i="1"/>
  <c r="GM1388" i="1"/>
  <c r="GN1388" i="1"/>
  <c r="GO1388" i="1"/>
  <c r="GP1388" i="1"/>
  <c r="GQ1388" i="1"/>
  <c r="GR1388" i="1"/>
  <c r="GS1388" i="1"/>
  <c r="GT1388" i="1"/>
  <c r="GU1388" i="1"/>
  <c r="GV1388" i="1"/>
  <c r="GW1388" i="1"/>
  <c r="GX1388" i="1"/>
  <c r="C1390" i="1"/>
  <c r="D1390" i="1"/>
  <c r="I1390" i="1"/>
  <c r="K1390" i="1"/>
  <c r="V1390" i="1"/>
  <c r="AC1390" i="1"/>
  <c r="AD1390" i="1"/>
  <c r="AE1390" i="1"/>
  <c r="AF1390" i="1"/>
  <c r="AG1390" i="1"/>
  <c r="CU1390" i="1" s="1"/>
  <c r="T1390" i="1" s="1"/>
  <c r="AH1390" i="1"/>
  <c r="CV1390" i="1" s="1"/>
  <c r="U1390" i="1" s="1"/>
  <c r="AI1390" i="1"/>
  <c r="AJ1390" i="1"/>
  <c r="CX1390" i="1" s="1"/>
  <c r="W1390" i="1" s="1"/>
  <c r="CQ1390" i="1"/>
  <c r="P1390" i="1" s="1"/>
  <c r="CS1390" i="1"/>
  <c r="R1390" i="1" s="1"/>
  <c r="CT1390" i="1"/>
  <c r="S1390" i="1" s="1"/>
  <c r="CZ1390" i="1" s="1"/>
  <c r="Y1390" i="1" s="1"/>
  <c r="CW1390" i="1"/>
  <c r="FR1390" i="1"/>
  <c r="GL1390" i="1"/>
  <c r="GO1390" i="1"/>
  <c r="GP1390" i="1"/>
  <c r="GV1390" i="1"/>
  <c r="HC1390" i="1"/>
  <c r="GX1390" i="1" s="1"/>
  <c r="C1391" i="1"/>
  <c r="D1391" i="1"/>
  <c r="I1391" i="1"/>
  <c r="K1391" i="1"/>
  <c r="R1391" i="1"/>
  <c r="S1391" i="1"/>
  <c r="AC1391" i="1"/>
  <c r="CQ1391" i="1" s="1"/>
  <c r="P1391" i="1" s="1"/>
  <c r="AD1391" i="1"/>
  <c r="CR1391" i="1" s="1"/>
  <c r="Q1391" i="1" s="1"/>
  <c r="AE1391" i="1"/>
  <c r="AF1391" i="1"/>
  <c r="CT1391" i="1" s="1"/>
  <c r="AG1391" i="1"/>
  <c r="AH1391" i="1"/>
  <c r="CV1391" i="1" s="1"/>
  <c r="U1391" i="1" s="1"/>
  <c r="AI1391" i="1"/>
  <c r="AJ1391" i="1"/>
  <c r="CS1391" i="1"/>
  <c r="CU1391" i="1"/>
  <c r="T1391" i="1" s="1"/>
  <c r="CW1391" i="1"/>
  <c r="V1391" i="1" s="1"/>
  <c r="CX1391" i="1"/>
  <c r="W1391" i="1" s="1"/>
  <c r="FR1391" i="1"/>
  <c r="GL1391" i="1"/>
  <c r="GO1391" i="1"/>
  <c r="GP1391" i="1"/>
  <c r="GV1391" i="1"/>
  <c r="HC1391" i="1" s="1"/>
  <c r="GX1391" i="1" s="1"/>
  <c r="AB1392" i="1"/>
  <c r="AC1392" i="1"/>
  <c r="CQ1392" i="1" s="1"/>
  <c r="AE1392" i="1"/>
  <c r="AD1392" i="1" s="1"/>
  <c r="CR1392" i="1" s="1"/>
  <c r="AF1392" i="1"/>
  <c r="AG1392" i="1"/>
  <c r="CU1392" i="1" s="1"/>
  <c r="AH1392" i="1"/>
  <c r="AI1392" i="1"/>
  <c r="CW1392" i="1" s="1"/>
  <c r="AJ1392" i="1"/>
  <c r="CX1392" i="1" s="1"/>
  <c r="CT1392" i="1"/>
  <c r="CV1392" i="1"/>
  <c r="FR1392" i="1"/>
  <c r="GL1392" i="1"/>
  <c r="BZ1427" i="1" s="1"/>
  <c r="GO1392" i="1"/>
  <c r="GP1392" i="1"/>
  <c r="GV1392" i="1"/>
  <c r="HC1392" i="1"/>
  <c r="I1393" i="1"/>
  <c r="P1393" i="1" s="1"/>
  <c r="Q1393" i="1"/>
  <c r="AC1393" i="1"/>
  <c r="AD1393" i="1"/>
  <c r="CR1393" i="1" s="1"/>
  <c r="AE1393" i="1"/>
  <c r="AF1393" i="1"/>
  <c r="AG1393" i="1"/>
  <c r="AH1393" i="1"/>
  <c r="CV1393" i="1" s="1"/>
  <c r="U1393" i="1" s="1"/>
  <c r="AI1393" i="1"/>
  <c r="CW1393" i="1" s="1"/>
  <c r="V1393" i="1" s="1"/>
  <c r="AJ1393" i="1"/>
  <c r="CX1393" i="1" s="1"/>
  <c r="CQ1393" i="1"/>
  <c r="CS1393" i="1"/>
  <c r="CU1393" i="1"/>
  <c r="T1393" i="1" s="1"/>
  <c r="FR1393" i="1"/>
  <c r="FQ1427" i="1" s="1"/>
  <c r="GL1393" i="1"/>
  <c r="GO1393" i="1"/>
  <c r="GP1393" i="1"/>
  <c r="GV1393" i="1"/>
  <c r="HC1393" i="1"/>
  <c r="C1394" i="1"/>
  <c r="D1394" i="1"/>
  <c r="I1394" i="1"/>
  <c r="K1394" i="1"/>
  <c r="AB1394" i="1"/>
  <c r="AC1394" i="1"/>
  <c r="AD1394" i="1"/>
  <c r="CR1394" i="1" s="1"/>
  <c r="Q1394" i="1" s="1"/>
  <c r="AE1394" i="1"/>
  <c r="CS1394" i="1" s="1"/>
  <c r="AF1394" i="1"/>
  <c r="CT1394" i="1" s="1"/>
  <c r="S1394" i="1" s="1"/>
  <c r="AG1394" i="1"/>
  <c r="AH1394" i="1"/>
  <c r="CV1394" i="1" s="1"/>
  <c r="U1394" i="1" s="1"/>
  <c r="AI1394" i="1"/>
  <c r="AJ1394" i="1"/>
  <c r="CX1394" i="1" s="1"/>
  <c r="W1394" i="1" s="1"/>
  <c r="CQ1394" i="1"/>
  <c r="P1394" i="1" s="1"/>
  <c r="CU1394" i="1"/>
  <c r="CW1394" i="1"/>
  <c r="FR1394" i="1"/>
  <c r="GL1394" i="1"/>
  <c r="GO1394" i="1"/>
  <c r="GP1394" i="1"/>
  <c r="GV1394" i="1"/>
  <c r="HC1394" i="1" s="1"/>
  <c r="C1395" i="1"/>
  <c r="D1395" i="1"/>
  <c r="I1395" i="1"/>
  <c r="K1395" i="1"/>
  <c r="P1395" i="1"/>
  <c r="Q1395" i="1"/>
  <c r="AC1395" i="1"/>
  <c r="AD1395" i="1"/>
  <c r="CR1395" i="1" s="1"/>
  <c r="AE1395" i="1"/>
  <c r="AF1395" i="1"/>
  <c r="AB1395" i="1" s="1"/>
  <c r="AG1395" i="1"/>
  <c r="CU1395" i="1" s="1"/>
  <c r="T1395" i="1" s="1"/>
  <c r="AH1395" i="1"/>
  <c r="AI1395" i="1"/>
  <c r="CW1395" i="1" s="1"/>
  <c r="V1395" i="1" s="1"/>
  <c r="AJ1395" i="1"/>
  <c r="CX1395" i="1" s="1"/>
  <c r="W1395" i="1" s="1"/>
  <c r="CQ1395" i="1"/>
  <c r="CS1395" i="1"/>
  <c r="R1395" i="1" s="1"/>
  <c r="CT1395" i="1"/>
  <c r="S1395" i="1" s="1"/>
  <c r="CV1395" i="1"/>
  <c r="U1395" i="1" s="1"/>
  <c r="FR1395" i="1"/>
  <c r="GL1395" i="1"/>
  <c r="GO1395" i="1"/>
  <c r="GP1395" i="1"/>
  <c r="GV1395" i="1"/>
  <c r="HC1395" i="1"/>
  <c r="GX1395" i="1" s="1"/>
  <c r="AC1396" i="1"/>
  <c r="AE1396" i="1"/>
  <c r="AD1396" i="1" s="1"/>
  <c r="AF1396" i="1"/>
  <c r="CT1396" i="1" s="1"/>
  <c r="AG1396" i="1"/>
  <c r="AH1396" i="1"/>
  <c r="CV1396" i="1" s="1"/>
  <c r="AI1396" i="1"/>
  <c r="CW1396" i="1" s="1"/>
  <c r="AJ1396" i="1"/>
  <c r="CR1396" i="1"/>
  <c r="CS1396" i="1"/>
  <c r="CU1396" i="1"/>
  <c r="CX1396" i="1"/>
  <c r="FR1396" i="1"/>
  <c r="GL1396" i="1"/>
  <c r="GO1396" i="1"/>
  <c r="GP1396" i="1"/>
  <c r="GV1396" i="1"/>
  <c r="HC1396" i="1"/>
  <c r="I1397" i="1"/>
  <c r="V1397" i="1"/>
  <c r="AC1397" i="1"/>
  <c r="AD1397" i="1"/>
  <c r="AB1397" i="1" s="1"/>
  <c r="AE1397" i="1"/>
  <c r="AF1397" i="1"/>
  <c r="AG1397" i="1"/>
  <c r="AH1397" i="1"/>
  <c r="CV1397" i="1" s="1"/>
  <c r="U1397" i="1" s="1"/>
  <c r="AI1397" i="1"/>
  <c r="AJ1397" i="1"/>
  <c r="CX1397" i="1" s="1"/>
  <c r="W1397" i="1" s="1"/>
  <c r="CQ1397" i="1"/>
  <c r="P1397" i="1" s="1"/>
  <c r="CR1397" i="1"/>
  <c r="Q1397" i="1" s="1"/>
  <c r="CS1397" i="1"/>
  <c r="R1397" i="1" s="1"/>
  <c r="CT1397" i="1"/>
  <c r="S1397" i="1" s="1"/>
  <c r="CY1397" i="1" s="1"/>
  <c r="X1397" i="1" s="1"/>
  <c r="CU1397" i="1"/>
  <c r="T1397" i="1" s="1"/>
  <c r="CW1397" i="1"/>
  <c r="CZ1397" i="1"/>
  <c r="Y1397" i="1" s="1"/>
  <c r="FR1397" i="1"/>
  <c r="GL1397" i="1"/>
  <c r="GO1397" i="1"/>
  <c r="GP1397" i="1"/>
  <c r="GV1397" i="1"/>
  <c r="HC1397" i="1"/>
  <c r="GX1397" i="1" s="1"/>
  <c r="C1398" i="1"/>
  <c r="D1398" i="1"/>
  <c r="I1398" i="1"/>
  <c r="K1398" i="1"/>
  <c r="R1398" i="1"/>
  <c r="AB1398" i="1"/>
  <c r="AC1398" i="1"/>
  <c r="AD1398" i="1"/>
  <c r="CR1398" i="1" s="1"/>
  <c r="Q1398" i="1" s="1"/>
  <c r="AE1398" i="1"/>
  <c r="AF1398" i="1"/>
  <c r="CT1398" i="1" s="1"/>
  <c r="S1398" i="1" s="1"/>
  <c r="AG1398" i="1"/>
  <c r="AH1398" i="1"/>
  <c r="CV1398" i="1" s="1"/>
  <c r="U1398" i="1" s="1"/>
  <c r="AI1398" i="1"/>
  <c r="AJ1398" i="1"/>
  <c r="CX1398" i="1" s="1"/>
  <c r="W1398" i="1" s="1"/>
  <c r="CQ1398" i="1"/>
  <c r="P1398" i="1" s="1"/>
  <c r="CS1398" i="1"/>
  <c r="CU1398" i="1"/>
  <c r="T1398" i="1" s="1"/>
  <c r="CW1398" i="1"/>
  <c r="V1398" i="1" s="1"/>
  <c r="FR1398" i="1"/>
  <c r="GL1398" i="1"/>
  <c r="GO1398" i="1"/>
  <c r="GP1398" i="1"/>
  <c r="GV1398" i="1"/>
  <c r="HC1398" i="1" s="1"/>
  <c r="GX1398" i="1" s="1"/>
  <c r="C1399" i="1"/>
  <c r="D1399" i="1"/>
  <c r="I1399" i="1"/>
  <c r="I1401" i="1" s="1"/>
  <c r="K1399" i="1"/>
  <c r="P1399" i="1"/>
  <c r="T1399" i="1"/>
  <c r="V1399" i="1"/>
  <c r="AC1399" i="1"/>
  <c r="AD1399" i="1"/>
  <c r="AB1399" i="1" s="1"/>
  <c r="AE1399" i="1"/>
  <c r="AF1399" i="1"/>
  <c r="AG1399" i="1"/>
  <c r="AH1399" i="1"/>
  <c r="CV1399" i="1" s="1"/>
  <c r="U1399" i="1" s="1"/>
  <c r="AI1399" i="1"/>
  <c r="AJ1399" i="1"/>
  <c r="CX1399" i="1" s="1"/>
  <c r="W1399" i="1" s="1"/>
  <c r="CQ1399" i="1"/>
  <c r="CR1399" i="1"/>
  <c r="Q1399" i="1" s="1"/>
  <c r="CS1399" i="1"/>
  <c r="R1399" i="1" s="1"/>
  <c r="CT1399" i="1"/>
  <c r="S1399" i="1" s="1"/>
  <c r="CY1399" i="1" s="1"/>
  <c r="X1399" i="1" s="1"/>
  <c r="CU1399" i="1"/>
  <c r="CW1399" i="1"/>
  <c r="FR1399" i="1"/>
  <c r="GL1399" i="1"/>
  <c r="FR1427" i="1" s="1"/>
  <c r="GO1399" i="1"/>
  <c r="GP1399" i="1"/>
  <c r="GV1399" i="1"/>
  <c r="HC1399" i="1" s="1"/>
  <c r="GX1399" i="1" s="1"/>
  <c r="I1400" i="1"/>
  <c r="AC1400" i="1"/>
  <c r="CQ1400" i="1" s="1"/>
  <c r="P1400" i="1" s="1"/>
  <c r="AE1400" i="1"/>
  <c r="AD1400" i="1" s="1"/>
  <c r="CR1400" i="1" s="1"/>
  <c r="Q1400" i="1" s="1"/>
  <c r="AF1400" i="1"/>
  <c r="AG1400" i="1"/>
  <c r="CU1400" i="1" s="1"/>
  <c r="T1400" i="1" s="1"/>
  <c r="AH1400" i="1"/>
  <c r="AI1400" i="1"/>
  <c r="CW1400" i="1" s="1"/>
  <c r="V1400" i="1" s="1"/>
  <c r="AJ1400" i="1"/>
  <c r="CT1400" i="1"/>
  <c r="S1400" i="1" s="1"/>
  <c r="CV1400" i="1"/>
  <c r="U1400" i="1" s="1"/>
  <c r="CX1400" i="1"/>
  <c r="W1400" i="1" s="1"/>
  <c r="FR1400" i="1"/>
  <c r="GL1400" i="1"/>
  <c r="GO1400" i="1"/>
  <c r="GP1400" i="1"/>
  <c r="GV1400" i="1"/>
  <c r="HC1400" i="1" s="1"/>
  <c r="GX1400" i="1" s="1"/>
  <c r="AC1401" i="1"/>
  <c r="CQ1401" i="1" s="1"/>
  <c r="P1401" i="1" s="1"/>
  <c r="AE1401" i="1"/>
  <c r="AD1401" i="1" s="1"/>
  <c r="CR1401" i="1" s="1"/>
  <c r="AF1401" i="1"/>
  <c r="CT1401" i="1" s="1"/>
  <c r="AG1401" i="1"/>
  <c r="AH1401" i="1"/>
  <c r="CV1401" i="1" s="1"/>
  <c r="AI1401" i="1"/>
  <c r="AJ1401" i="1"/>
  <c r="CU1401" i="1"/>
  <c r="CW1401" i="1"/>
  <c r="V1401" i="1" s="1"/>
  <c r="CX1401" i="1"/>
  <c r="FR1401" i="1"/>
  <c r="GL1401" i="1"/>
  <c r="GO1401" i="1"/>
  <c r="GP1401" i="1"/>
  <c r="GV1401" i="1"/>
  <c r="HC1401" i="1"/>
  <c r="I1402" i="1"/>
  <c r="P1402" i="1"/>
  <c r="R1402" i="1"/>
  <c r="AB1402" i="1"/>
  <c r="AC1402" i="1"/>
  <c r="AD1402" i="1"/>
  <c r="CR1402" i="1" s="1"/>
  <c r="Q1402" i="1" s="1"/>
  <c r="AE1402" i="1"/>
  <c r="AF1402" i="1"/>
  <c r="CT1402" i="1" s="1"/>
  <c r="S1402" i="1" s="1"/>
  <c r="AG1402" i="1"/>
  <c r="AH1402" i="1"/>
  <c r="CV1402" i="1" s="1"/>
  <c r="U1402" i="1" s="1"/>
  <c r="AI1402" i="1"/>
  <c r="AJ1402" i="1"/>
  <c r="CX1402" i="1" s="1"/>
  <c r="W1402" i="1" s="1"/>
  <c r="CQ1402" i="1"/>
  <c r="CS1402" i="1"/>
  <c r="CU1402" i="1"/>
  <c r="T1402" i="1" s="1"/>
  <c r="CW1402" i="1"/>
  <c r="V1402" i="1" s="1"/>
  <c r="FR1402" i="1"/>
  <c r="GL1402" i="1"/>
  <c r="GO1402" i="1"/>
  <c r="GP1402" i="1"/>
  <c r="GV1402" i="1"/>
  <c r="HC1402" i="1"/>
  <c r="GX1402" i="1" s="1"/>
  <c r="AC1403" i="1"/>
  <c r="CQ1403" i="1" s="1"/>
  <c r="AE1403" i="1"/>
  <c r="AF1403" i="1"/>
  <c r="AG1403" i="1"/>
  <c r="CU1403" i="1" s="1"/>
  <c r="AH1403" i="1"/>
  <c r="AI1403" i="1"/>
  <c r="CW1403" i="1" s="1"/>
  <c r="AJ1403" i="1"/>
  <c r="CT1403" i="1"/>
  <c r="CV1403" i="1"/>
  <c r="CX1403" i="1"/>
  <c r="FR1403" i="1"/>
  <c r="GL1403" i="1"/>
  <c r="GO1403" i="1"/>
  <c r="GP1403" i="1"/>
  <c r="GV1403" i="1"/>
  <c r="HC1403" i="1"/>
  <c r="C1404" i="1"/>
  <c r="D1404" i="1"/>
  <c r="I1404" i="1"/>
  <c r="K1404" i="1"/>
  <c r="AC1404" i="1"/>
  <c r="AE1404" i="1"/>
  <c r="CS1404" i="1" s="1"/>
  <c r="R1404" i="1" s="1"/>
  <c r="AF1404" i="1"/>
  <c r="AG1404" i="1"/>
  <c r="CU1404" i="1" s="1"/>
  <c r="T1404" i="1" s="1"/>
  <c r="AH1404" i="1"/>
  <c r="AI1404" i="1"/>
  <c r="CW1404" i="1" s="1"/>
  <c r="V1404" i="1" s="1"/>
  <c r="AJ1404" i="1"/>
  <c r="CT1404" i="1"/>
  <c r="S1404" i="1" s="1"/>
  <c r="CV1404" i="1"/>
  <c r="U1404" i="1" s="1"/>
  <c r="CX1404" i="1"/>
  <c r="W1404" i="1" s="1"/>
  <c r="FR1404" i="1"/>
  <c r="GL1404" i="1"/>
  <c r="GO1404" i="1"/>
  <c r="GP1404" i="1"/>
  <c r="GV1404" i="1"/>
  <c r="GX1404" i="1"/>
  <c r="HC1404" i="1"/>
  <c r="C1405" i="1"/>
  <c r="D1405" i="1"/>
  <c r="I1405" i="1"/>
  <c r="W1405" i="1" s="1"/>
  <c r="K1405" i="1"/>
  <c r="U1405" i="1"/>
  <c r="AC1405" i="1"/>
  <c r="AE1405" i="1"/>
  <c r="AD1405" i="1" s="1"/>
  <c r="CR1405" i="1" s="1"/>
  <c r="Q1405" i="1" s="1"/>
  <c r="AF1405" i="1"/>
  <c r="AG1405" i="1"/>
  <c r="CU1405" i="1" s="1"/>
  <c r="T1405" i="1" s="1"/>
  <c r="AH1405" i="1"/>
  <c r="AI1405" i="1"/>
  <c r="CW1405" i="1" s="1"/>
  <c r="V1405" i="1" s="1"/>
  <c r="AJ1405" i="1"/>
  <c r="CT1405" i="1"/>
  <c r="S1405" i="1" s="1"/>
  <c r="CV1405" i="1"/>
  <c r="CX1405" i="1"/>
  <c r="FR1405" i="1"/>
  <c r="GL1405" i="1"/>
  <c r="GO1405" i="1"/>
  <c r="GP1405" i="1"/>
  <c r="GV1405" i="1"/>
  <c r="GX1405" i="1"/>
  <c r="HC1405" i="1"/>
  <c r="I1406" i="1"/>
  <c r="T1406" i="1"/>
  <c r="V1406" i="1"/>
  <c r="AC1406" i="1"/>
  <c r="AD1406" i="1"/>
  <c r="AB1406" i="1" s="1"/>
  <c r="AE1406" i="1"/>
  <c r="AF1406" i="1"/>
  <c r="CT1406" i="1" s="1"/>
  <c r="S1406" i="1" s="1"/>
  <c r="AG1406" i="1"/>
  <c r="AH1406" i="1"/>
  <c r="CV1406" i="1" s="1"/>
  <c r="U1406" i="1" s="1"/>
  <c r="AI1406" i="1"/>
  <c r="AJ1406" i="1"/>
  <c r="CX1406" i="1" s="1"/>
  <c r="W1406" i="1" s="1"/>
  <c r="CQ1406" i="1"/>
  <c r="P1406" i="1" s="1"/>
  <c r="CS1406" i="1"/>
  <c r="R1406" i="1" s="1"/>
  <c r="CU1406" i="1"/>
  <c r="CW1406" i="1"/>
  <c r="FR1406" i="1"/>
  <c r="GL1406" i="1"/>
  <c r="GO1406" i="1"/>
  <c r="GP1406" i="1"/>
  <c r="GV1406" i="1"/>
  <c r="HC1406" i="1" s="1"/>
  <c r="GX1406" i="1" s="1"/>
  <c r="AC1407" i="1"/>
  <c r="AE1407" i="1"/>
  <c r="AD1407" i="1" s="1"/>
  <c r="CR1407" i="1" s="1"/>
  <c r="AF1407" i="1"/>
  <c r="AG1407" i="1"/>
  <c r="CU1407" i="1" s="1"/>
  <c r="AH1407" i="1"/>
  <c r="AI1407" i="1"/>
  <c r="CW1407" i="1" s="1"/>
  <c r="AJ1407" i="1"/>
  <c r="CT1407" i="1"/>
  <c r="CV1407" i="1"/>
  <c r="CX1407" i="1"/>
  <c r="FR1407" i="1"/>
  <c r="GL1407" i="1"/>
  <c r="GO1407" i="1"/>
  <c r="GP1407" i="1"/>
  <c r="GV1407" i="1"/>
  <c r="HC1407" i="1" s="1"/>
  <c r="I1408" i="1"/>
  <c r="S1408" i="1"/>
  <c r="AC1408" i="1"/>
  <c r="AE1408" i="1"/>
  <c r="CS1408" i="1" s="1"/>
  <c r="R1408" i="1" s="1"/>
  <c r="AF1408" i="1"/>
  <c r="AG1408" i="1"/>
  <c r="CU1408" i="1" s="1"/>
  <c r="T1408" i="1" s="1"/>
  <c r="AH1408" i="1"/>
  <c r="AI1408" i="1"/>
  <c r="CW1408" i="1" s="1"/>
  <c r="V1408" i="1" s="1"/>
  <c r="AJ1408" i="1"/>
  <c r="CT1408" i="1"/>
  <c r="CV1408" i="1"/>
  <c r="U1408" i="1" s="1"/>
  <c r="CX1408" i="1"/>
  <c r="W1408" i="1" s="1"/>
  <c r="FR1408" i="1"/>
  <c r="GL1408" i="1"/>
  <c r="GO1408" i="1"/>
  <c r="GP1408" i="1"/>
  <c r="GV1408" i="1"/>
  <c r="GX1408" i="1"/>
  <c r="HC1408" i="1"/>
  <c r="AB1409" i="1"/>
  <c r="AC1409" i="1"/>
  <c r="AD1409" i="1"/>
  <c r="CR1409" i="1" s="1"/>
  <c r="AE1409" i="1"/>
  <c r="AF1409" i="1"/>
  <c r="CT1409" i="1" s="1"/>
  <c r="AG1409" i="1"/>
  <c r="AH1409" i="1"/>
  <c r="CV1409" i="1" s="1"/>
  <c r="AI1409" i="1"/>
  <c r="AJ1409" i="1"/>
  <c r="CX1409" i="1" s="1"/>
  <c r="CQ1409" i="1"/>
  <c r="CS1409" i="1"/>
  <c r="CU1409" i="1"/>
  <c r="CW1409" i="1"/>
  <c r="FR1409" i="1"/>
  <c r="GL1409" i="1"/>
  <c r="GO1409" i="1"/>
  <c r="GP1409" i="1"/>
  <c r="GV1409" i="1"/>
  <c r="HC1409" i="1" s="1"/>
  <c r="I1410" i="1"/>
  <c r="K1410" i="1"/>
  <c r="P1410" i="1"/>
  <c r="V1410" i="1"/>
  <c r="AC1410" i="1"/>
  <c r="AD1410" i="1"/>
  <c r="CR1410" i="1" s="1"/>
  <c r="Q1410" i="1" s="1"/>
  <c r="AE1410" i="1"/>
  <c r="AF1410" i="1"/>
  <c r="AB1410" i="1" s="1"/>
  <c r="AG1410" i="1"/>
  <c r="AH1410" i="1"/>
  <c r="CV1410" i="1" s="1"/>
  <c r="U1410" i="1" s="1"/>
  <c r="AI1410" i="1"/>
  <c r="AJ1410" i="1"/>
  <c r="CX1410" i="1" s="1"/>
  <c r="W1410" i="1" s="1"/>
  <c r="CQ1410" i="1"/>
  <c r="CS1410" i="1"/>
  <c r="R1410" i="1" s="1"/>
  <c r="CU1410" i="1"/>
  <c r="T1410" i="1" s="1"/>
  <c r="CW1410" i="1"/>
  <c r="FR1410" i="1"/>
  <c r="BY1427" i="1" s="1"/>
  <c r="GL1410" i="1"/>
  <c r="GN1410" i="1"/>
  <c r="GP1410" i="1"/>
  <c r="GV1410" i="1"/>
  <c r="HC1410" i="1"/>
  <c r="GX1410" i="1" s="1"/>
  <c r="I1411" i="1"/>
  <c r="K1411" i="1"/>
  <c r="T1411" i="1"/>
  <c r="V1411" i="1"/>
  <c r="AC1411" i="1"/>
  <c r="AD1411" i="1"/>
  <c r="AB1411" i="1" s="1"/>
  <c r="AE1411" i="1"/>
  <c r="AF1411" i="1"/>
  <c r="CT1411" i="1" s="1"/>
  <c r="S1411" i="1" s="1"/>
  <c r="AG1411" i="1"/>
  <c r="AH1411" i="1"/>
  <c r="CV1411" i="1" s="1"/>
  <c r="U1411" i="1" s="1"/>
  <c r="AI1411" i="1"/>
  <c r="AJ1411" i="1"/>
  <c r="CX1411" i="1" s="1"/>
  <c r="W1411" i="1" s="1"/>
  <c r="CQ1411" i="1"/>
  <c r="P1411" i="1" s="1"/>
  <c r="CS1411" i="1"/>
  <c r="R1411" i="1" s="1"/>
  <c r="CU1411" i="1"/>
  <c r="CW1411" i="1"/>
  <c r="FR1411" i="1"/>
  <c r="GL1411" i="1"/>
  <c r="GN1411" i="1"/>
  <c r="GP1411" i="1"/>
  <c r="GV1411" i="1"/>
  <c r="HC1411" i="1" s="1"/>
  <c r="GX1411" i="1" s="1"/>
  <c r="C1412" i="1"/>
  <c r="D1412" i="1"/>
  <c r="I1412" i="1"/>
  <c r="K1412" i="1"/>
  <c r="P1412" i="1"/>
  <c r="R1412" i="1"/>
  <c r="AB1412" i="1"/>
  <c r="AC1412" i="1"/>
  <c r="AD1412" i="1"/>
  <c r="CR1412" i="1" s="1"/>
  <c r="Q1412" i="1" s="1"/>
  <c r="AE1412" i="1"/>
  <c r="AF1412" i="1"/>
  <c r="CT1412" i="1" s="1"/>
  <c r="S1412" i="1" s="1"/>
  <c r="AG1412" i="1"/>
  <c r="AH1412" i="1"/>
  <c r="CV1412" i="1" s="1"/>
  <c r="U1412" i="1" s="1"/>
  <c r="AI1412" i="1"/>
  <c r="AJ1412" i="1"/>
  <c r="CX1412" i="1" s="1"/>
  <c r="W1412" i="1" s="1"/>
  <c r="CQ1412" i="1"/>
  <c r="CS1412" i="1"/>
  <c r="CU1412" i="1"/>
  <c r="T1412" i="1" s="1"/>
  <c r="CW1412" i="1"/>
  <c r="V1412" i="1" s="1"/>
  <c r="FR1412" i="1"/>
  <c r="GL1412" i="1"/>
  <c r="GO1412" i="1"/>
  <c r="GP1412" i="1"/>
  <c r="GV1412" i="1"/>
  <c r="HC1412" i="1" s="1"/>
  <c r="GX1412" i="1" s="1"/>
  <c r="C1413" i="1"/>
  <c r="D1413" i="1"/>
  <c r="I1413" i="1"/>
  <c r="K1413" i="1"/>
  <c r="T1413" i="1"/>
  <c r="V1413" i="1"/>
  <c r="AC1413" i="1"/>
  <c r="AD1413" i="1"/>
  <c r="AB1413" i="1" s="1"/>
  <c r="AE1413" i="1"/>
  <c r="AF1413" i="1"/>
  <c r="CT1413" i="1" s="1"/>
  <c r="S1413" i="1" s="1"/>
  <c r="AG1413" i="1"/>
  <c r="AH1413" i="1"/>
  <c r="CV1413" i="1" s="1"/>
  <c r="U1413" i="1" s="1"/>
  <c r="AI1413" i="1"/>
  <c r="AJ1413" i="1"/>
  <c r="CX1413" i="1" s="1"/>
  <c r="W1413" i="1" s="1"/>
  <c r="CQ1413" i="1"/>
  <c r="P1413" i="1" s="1"/>
  <c r="CS1413" i="1"/>
  <c r="R1413" i="1" s="1"/>
  <c r="CU1413" i="1"/>
  <c r="CW1413" i="1"/>
  <c r="FR1413" i="1"/>
  <c r="GL1413" i="1"/>
  <c r="GO1413" i="1"/>
  <c r="GP1413" i="1"/>
  <c r="GV1413" i="1"/>
  <c r="HC1413" i="1" s="1"/>
  <c r="GX1413" i="1" s="1"/>
  <c r="I1414" i="1"/>
  <c r="S1414" i="1"/>
  <c r="U1414" i="1"/>
  <c r="AC1414" i="1"/>
  <c r="AB1414" i="1" s="1"/>
  <c r="AE1414" i="1"/>
  <c r="AD1414" i="1" s="1"/>
  <c r="CR1414" i="1" s="1"/>
  <c r="Q1414" i="1" s="1"/>
  <c r="AF1414" i="1"/>
  <c r="AG1414" i="1"/>
  <c r="CU1414" i="1" s="1"/>
  <c r="T1414" i="1" s="1"/>
  <c r="AH1414" i="1"/>
  <c r="AI1414" i="1"/>
  <c r="CW1414" i="1" s="1"/>
  <c r="V1414" i="1" s="1"/>
  <c r="AJ1414" i="1"/>
  <c r="CT1414" i="1"/>
  <c r="CV1414" i="1"/>
  <c r="CX1414" i="1"/>
  <c r="W1414" i="1" s="1"/>
  <c r="FR1414" i="1"/>
  <c r="GL1414" i="1"/>
  <c r="GO1414" i="1"/>
  <c r="GP1414" i="1"/>
  <c r="CD1427" i="1" s="1"/>
  <c r="GV1414" i="1"/>
  <c r="HC1414" i="1" s="1"/>
  <c r="GX1414" i="1" s="1"/>
  <c r="I1415" i="1"/>
  <c r="R1415" i="1"/>
  <c r="T1415" i="1"/>
  <c r="AB1415" i="1"/>
  <c r="AC1415" i="1"/>
  <c r="AD1415" i="1"/>
  <c r="CR1415" i="1" s="1"/>
  <c r="Q1415" i="1" s="1"/>
  <c r="AE1415" i="1"/>
  <c r="AF1415" i="1"/>
  <c r="CT1415" i="1" s="1"/>
  <c r="S1415" i="1" s="1"/>
  <c r="AG1415" i="1"/>
  <c r="AH1415" i="1"/>
  <c r="CV1415" i="1" s="1"/>
  <c r="U1415" i="1" s="1"/>
  <c r="AI1415" i="1"/>
  <c r="AJ1415" i="1"/>
  <c r="CX1415" i="1" s="1"/>
  <c r="W1415" i="1" s="1"/>
  <c r="CQ1415" i="1"/>
  <c r="P1415" i="1" s="1"/>
  <c r="CP1415" i="1" s="1"/>
  <c r="O1415" i="1" s="1"/>
  <c r="CS1415" i="1"/>
  <c r="CU1415" i="1"/>
  <c r="CW1415" i="1"/>
  <c r="V1415" i="1" s="1"/>
  <c r="FR1415" i="1"/>
  <c r="GL1415" i="1"/>
  <c r="GO1415" i="1"/>
  <c r="GP1415" i="1"/>
  <c r="GV1415" i="1"/>
  <c r="HC1415" i="1" s="1"/>
  <c r="GX1415" i="1" s="1"/>
  <c r="I1416" i="1"/>
  <c r="S1416" i="1"/>
  <c r="CZ1416" i="1" s="1"/>
  <c r="Y1416" i="1" s="1"/>
  <c r="AC1416" i="1"/>
  <c r="AE1416" i="1"/>
  <c r="CS1416" i="1" s="1"/>
  <c r="R1416" i="1" s="1"/>
  <c r="AF1416" i="1"/>
  <c r="AG1416" i="1"/>
  <c r="CU1416" i="1" s="1"/>
  <c r="T1416" i="1" s="1"/>
  <c r="AH1416" i="1"/>
  <c r="AI1416" i="1"/>
  <c r="CW1416" i="1" s="1"/>
  <c r="V1416" i="1" s="1"/>
  <c r="AJ1416" i="1"/>
  <c r="CT1416" i="1"/>
  <c r="CV1416" i="1"/>
  <c r="U1416" i="1" s="1"/>
  <c r="CX1416" i="1"/>
  <c r="W1416" i="1" s="1"/>
  <c r="FR1416" i="1"/>
  <c r="GL1416" i="1"/>
  <c r="GO1416" i="1"/>
  <c r="GP1416" i="1"/>
  <c r="GV1416" i="1"/>
  <c r="GX1416" i="1"/>
  <c r="HC1416" i="1"/>
  <c r="I1417" i="1"/>
  <c r="P1417" i="1"/>
  <c r="R1417" i="1"/>
  <c r="AB1417" i="1"/>
  <c r="AC1417" i="1"/>
  <c r="AD1417" i="1"/>
  <c r="CR1417" i="1" s="1"/>
  <c r="Q1417" i="1" s="1"/>
  <c r="AE1417" i="1"/>
  <c r="AF1417" i="1"/>
  <c r="CT1417" i="1" s="1"/>
  <c r="S1417" i="1" s="1"/>
  <c r="AG1417" i="1"/>
  <c r="AH1417" i="1"/>
  <c r="CV1417" i="1" s="1"/>
  <c r="U1417" i="1" s="1"/>
  <c r="AI1417" i="1"/>
  <c r="AJ1417" i="1"/>
  <c r="CX1417" i="1" s="1"/>
  <c r="W1417" i="1" s="1"/>
  <c r="CQ1417" i="1"/>
  <c r="CS1417" i="1"/>
  <c r="CU1417" i="1"/>
  <c r="T1417" i="1" s="1"/>
  <c r="CW1417" i="1"/>
  <c r="V1417" i="1" s="1"/>
  <c r="FR1417" i="1"/>
  <c r="GL1417" i="1"/>
  <c r="GO1417" i="1"/>
  <c r="GP1417" i="1"/>
  <c r="GV1417" i="1"/>
  <c r="HC1417" i="1" s="1"/>
  <c r="GX1417" i="1" s="1"/>
  <c r="I1418" i="1"/>
  <c r="W1418" i="1"/>
  <c r="AC1418" i="1"/>
  <c r="CQ1418" i="1" s="1"/>
  <c r="P1418" i="1" s="1"/>
  <c r="CP1418" i="1" s="1"/>
  <c r="O1418" i="1" s="1"/>
  <c r="AE1418" i="1"/>
  <c r="AD1418" i="1" s="1"/>
  <c r="CR1418" i="1" s="1"/>
  <c r="Q1418" i="1" s="1"/>
  <c r="AF1418" i="1"/>
  <c r="AG1418" i="1"/>
  <c r="CU1418" i="1" s="1"/>
  <c r="T1418" i="1" s="1"/>
  <c r="AH1418" i="1"/>
  <c r="AI1418" i="1"/>
  <c r="CW1418" i="1" s="1"/>
  <c r="V1418" i="1" s="1"/>
  <c r="AJ1418" i="1"/>
  <c r="CT1418" i="1"/>
  <c r="S1418" i="1" s="1"/>
  <c r="CV1418" i="1"/>
  <c r="U1418" i="1" s="1"/>
  <c r="CX1418" i="1"/>
  <c r="FR1418" i="1"/>
  <c r="GL1418" i="1"/>
  <c r="GO1418" i="1"/>
  <c r="GP1418" i="1"/>
  <c r="GV1418" i="1"/>
  <c r="HC1418" i="1" s="1"/>
  <c r="GX1418" i="1" s="1"/>
  <c r="I1419" i="1"/>
  <c r="P1419" i="1" s="1"/>
  <c r="V1419" i="1"/>
  <c r="AC1419" i="1"/>
  <c r="AD1419" i="1"/>
  <c r="CR1419" i="1" s="1"/>
  <c r="Q1419" i="1" s="1"/>
  <c r="AE1419" i="1"/>
  <c r="AF1419" i="1"/>
  <c r="AB1419" i="1" s="1"/>
  <c r="AG1419" i="1"/>
  <c r="AH1419" i="1"/>
  <c r="CV1419" i="1" s="1"/>
  <c r="U1419" i="1" s="1"/>
  <c r="AI1419" i="1"/>
  <c r="AJ1419" i="1"/>
  <c r="CX1419" i="1" s="1"/>
  <c r="W1419" i="1" s="1"/>
  <c r="CQ1419" i="1"/>
  <c r="CS1419" i="1"/>
  <c r="R1419" i="1" s="1"/>
  <c r="CU1419" i="1"/>
  <c r="T1419" i="1" s="1"/>
  <c r="CW1419" i="1"/>
  <c r="FR1419" i="1"/>
  <c r="GL1419" i="1"/>
  <c r="GO1419" i="1"/>
  <c r="GP1419" i="1"/>
  <c r="GV1419" i="1"/>
  <c r="HC1419" i="1"/>
  <c r="GX1419" i="1" s="1"/>
  <c r="P1420" i="1"/>
  <c r="V1420" i="1"/>
  <c r="AC1420" i="1"/>
  <c r="AD1420" i="1"/>
  <c r="CR1420" i="1" s="1"/>
  <c r="Q1420" i="1" s="1"/>
  <c r="AE1420" i="1"/>
  <c r="AF1420" i="1"/>
  <c r="AB1420" i="1" s="1"/>
  <c r="AG1420" i="1"/>
  <c r="AH1420" i="1"/>
  <c r="CV1420" i="1" s="1"/>
  <c r="U1420" i="1" s="1"/>
  <c r="AI1420" i="1"/>
  <c r="AJ1420" i="1"/>
  <c r="CX1420" i="1" s="1"/>
  <c r="W1420" i="1" s="1"/>
  <c r="CQ1420" i="1"/>
  <c r="CS1420" i="1"/>
  <c r="R1420" i="1" s="1"/>
  <c r="CU1420" i="1"/>
  <c r="T1420" i="1" s="1"/>
  <c r="CW1420" i="1"/>
  <c r="FR1420" i="1"/>
  <c r="GL1420" i="1"/>
  <c r="GO1420" i="1"/>
  <c r="GP1420" i="1"/>
  <c r="GV1420" i="1"/>
  <c r="HC1420" i="1"/>
  <c r="GX1420" i="1" s="1"/>
  <c r="P1421" i="1"/>
  <c r="V1421" i="1"/>
  <c r="AC1421" i="1"/>
  <c r="AD1421" i="1"/>
  <c r="CR1421" i="1" s="1"/>
  <c r="Q1421" i="1" s="1"/>
  <c r="AE1421" i="1"/>
  <c r="AF1421" i="1"/>
  <c r="AB1421" i="1" s="1"/>
  <c r="AG1421" i="1"/>
  <c r="AH1421" i="1"/>
  <c r="CV1421" i="1" s="1"/>
  <c r="U1421" i="1" s="1"/>
  <c r="AI1421" i="1"/>
  <c r="AJ1421" i="1"/>
  <c r="CX1421" i="1" s="1"/>
  <c r="W1421" i="1" s="1"/>
  <c r="CQ1421" i="1"/>
  <c r="CS1421" i="1"/>
  <c r="R1421" i="1" s="1"/>
  <c r="CU1421" i="1"/>
  <c r="T1421" i="1" s="1"/>
  <c r="CW1421" i="1"/>
  <c r="FR1421" i="1"/>
  <c r="GL1421" i="1"/>
  <c r="GO1421" i="1"/>
  <c r="GP1421" i="1"/>
  <c r="GV1421" i="1"/>
  <c r="HC1421" i="1"/>
  <c r="GX1421" i="1" s="1"/>
  <c r="C1422" i="1"/>
  <c r="D1422" i="1"/>
  <c r="T1422" i="1"/>
  <c r="V1422" i="1"/>
  <c r="AC1422" i="1"/>
  <c r="AD1422" i="1"/>
  <c r="AB1422" i="1" s="1"/>
  <c r="AE1422" i="1"/>
  <c r="AF1422" i="1"/>
  <c r="CT1422" i="1" s="1"/>
  <c r="S1422" i="1" s="1"/>
  <c r="AG1422" i="1"/>
  <c r="AH1422" i="1"/>
  <c r="CV1422" i="1" s="1"/>
  <c r="U1422" i="1" s="1"/>
  <c r="AI1422" i="1"/>
  <c r="AJ1422" i="1"/>
  <c r="CX1422" i="1" s="1"/>
  <c r="W1422" i="1" s="1"/>
  <c r="CQ1422" i="1"/>
  <c r="P1422" i="1" s="1"/>
  <c r="CS1422" i="1"/>
  <c r="R1422" i="1" s="1"/>
  <c r="CU1422" i="1"/>
  <c r="CW1422" i="1"/>
  <c r="FR1422" i="1"/>
  <c r="GL1422" i="1"/>
  <c r="GO1422" i="1"/>
  <c r="GP1422" i="1"/>
  <c r="GV1422" i="1"/>
  <c r="HC1422" i="1" s="1"/>
  <c r="GX1422" i="1" s="1"/>
  <c r="C1423" i="1"/>
  <c r="D1423" i="1"/>
  <c r="R1423" i="1"/>
  <c r="T1423" i="1"/>
  <c r="AB1423" i="1"/>
  <c r="AC1423" i="1"/>
  <c r="AD1423" i="1"/>
  <c r="CR1423" i="1" s="1"/>
  <c r="Q1423" i="1" s="1"/>
  <c r="AE1423" i="1"/>
  <c r="AF1423" i="1"/>
  <c r="CT1423" i="1" s="1"/>
  <c r="S1423" i="1" s="1"/>
  <c r="AG1423" i="1"/>
  <c r="AH1423" i="1"/>
  <c r="CV1423" i="1" s="1"/>
  <c r="U1423" i="1" s="1"/>
  <c r="AI1423" i="1"/>
  <c r="AJ1423" i="1"/>
  <c r="CX1423" i="1" s="1"/>
  <c r="W1423" i="1" s="1"/>
  <c r="CQ1423" i="1"/>
  <c r="P1423" i="1" s="1"/>
  <c r="CS1423" i="1"/>
  <c r="CU1423" i="1"/>
  <c r="CW1423" i="1"/>
  <c r="V1423" i="1" s="1"/>
  <c r="FR1423" i="1"/>
  <c r="GL1423" i="1"/>
  <c r="GO1423" i="1"/>
  <c r="GP1423" i="1"/>
  <c r="GV1423" i="1"/>
  <c r="HC1423" i="1" s="1"/>
  <c r="GX1423" i="1" s="1"/>
  <c r="I1424" i="1"/>
  <c r="S1424" i="1"/>
  <c r="CZ1424" i="1" s="1"/>
  <c r="Y1424" i="1" s="1"/>
  <c r="AC1424" i="1"/>
  <c r="HG1424" i="1" s="1"/>
  <c r="AE1424" i="1"/>
  <c r="CS1424" i="1" s="1"/>
  <c r="R1424" i="1" s="1"/>
  <c r="AF1424" i="1"/>
  <c r="AG1424" i="1"/>
  <c r="CU1424" i="1" s="1"/>
  <c r="T1424" i="1" s="1"/>
  <c r="AH1424" i="1"/>
  <c r="AI1424" i="1"/>
  <c r="CW1424" i="1" s="1"/>
  <c r="V1424" i="1" s="1"/>
  <c r="AJ1424" i="1"/>
  <c r="CT1424" i="1"/>
  <c r="CV1424" i="1"/>
  <c r="U1424" i="1" s="1"/>
  <c r="CX1424" i="1"/>
  <c r="W1424" i="1" s="1"/>
  <c r="FR1424" i="1"/>
  <c r="GL1424" i="1"/>
  <c r="GO1424" i="1"/>
  <c r="GP1424" i="1"/>
  <c r="GV1424" i="1"/>
  <c r="GX1424" i="1"/>
  <c r="HC1424" i="1"/>
  <c r="I1425" i="1"/>
  <c r="W1425" i="1"/>
  <c r="AC1425" i="1"/>
  <c r="CQ1425" i="1" s="1"/>
  <c r="P1425" i="1" s="1"/>
  <c r="AE1425" i="1"/>
  <c r="AD1425" i="1" s="1"/>
  <c r="CR1425" i="1" s="1"/>
  <c r="Q1425" i="1" s="1"/>
  <c r="AF1425" i="1"/>
  <c r="AG1425" i="1"/>
  <c r="CU1425" i="1" s="1"/>
  <c r="T1425" i="1" s="1"/>
  <c r="AH1425" i="1"/>
  <c r="AI1425" i="1"/>
  <c r="CW1425" i="1" s="1"/>
  <c r="V1425" i="1" s="1"/>
  <c r="AJ1425" i="1"/>
  <c r="CT1425" i="1"/>
  <c r="S1425" i="1" s="1"/>
  <c r="CV1425" i="1"/>
  <c r="U1425" i="1" s="1"/>
  <c r="CX1425" i="1"/>
  <c r="FR1425" i="1"/>
  <c r="GL1425" i="1"/>
  <c r="GO1425" i="1"/>
  <c r="GP1425" i="1"/>
  <c r="GV1425" i="1"/>
  <c r="HC1425" i="1" s="1"/>
  <c r="GX1425" i="1" s="1"/>
  <c r="HG1425" i="1"/>
  <c r="B1427" i="1"/>
  <c r="B1388" i="1" s="1"/>
  <c r="C1427" i="1"/>
  <c r="C1388" i="1" s="1"/>
  <c r="D1427" i="1"/>
  <c r="D1388" i="1" s="1"/>
  <c r="F1427" i="1"/>
  <c r="F1388" i="1" s="1"/>
  <c r="G1427" i="1"/>
  <c r="G1388" i="1" s="1"/>
  <c r="BX1427" i="1"/>
  <c r="BX1388" i="1" s="1"/>
  <c r="CK1427" i="1"/>
  <c r="CK1388" i="1" s="1"/>
  <c r="CL1427" i="1"/>
  <c r="CL1388" i="1" s="1"/>
  <c r="CM1427" i="1"/>
  <c r="CM1388" i="1" s="1"/>
  <c r="FP1427" i="1"/>
  <c r="FP1388" i="1" s="1"/>
  <c r="FV1427" i="1"/>
  <c r="FV1388" i="1" s="1"/>
  <c r="GC1427" i="1"/>
  <c r="GC1388" i="1" s="1"/>
  <c r="GD1427" i="1"/>
  <c r="EU1427" i="1" s="1"/>
  <c r="GE1427" i="1"/>
  <c r="GE1388" i="1" s="1"/>
  <c r="D1457" i="1"/>
  <c r="E1459" i="1"/>
  <c r="Z1459" i="1"/>
  <c r="AA1459" i="1"/>
  <c r="AM1459" i="1"/>
  <c r="AN1459" i="1"/>
  <c r="BE1459" i="1"/>
  <c r="BF1459" i="1"/>
  <c r="BG1459" i="1"/>
  <c r="BH1459" i="1"/>
  <c r="BI1459" i="1"/>
  <c r="BJ1459" i="1"/>
  <c r="BK1459" i="1"/>
  <c r="BL1459" i="1"/>
  <c r="BM1459" i="1"/>
  <c r="BN1459" i="1"/>
  <c r="BO1459" i="1"/>
  <c r="BP1459" i="1"/>
  <c r="BQ1459" i="1"/>
  <c r="BR1459" i="1"/>
  <c r="BS1459" i="1"/>
  <c r="BT1459" i="1"/>
  <c r="BU1459" i="1"/>
  <c r="BV1459" i="1"/>
  <c r="BW1459" i="1"/>
  <c r="CN1459" i="1"/>
  <c r="CO1459" i="1"/>
  <c r="CP1459" i="1"/>
  <c r="CQ1459" i="1"/>
  <c r="CR1459" i="1"/>
  <c r="CS1459" i="1"/>
  <c r="CT1459" i="1"/>
  <c r="CU1459" i="1"/>
  <c r="CV1459" i="1"/>
  <c r="CW1459" i="1"/>
  <c r="CX1459" i="1"/>
  <c r="CY1459" i="1"/>
  <c r="CZ1459" i="1"/>
  <c r="DA1459" i="1"/>
  <c r="DB1459" i="1"/>
  <c r="DC1459" i="1"/>
  <c r="DD1459" i="1"/>
  <c r="DE1459" i="1"/>
  <c r="DF1459" i="1"/>
  <c r="DR1459" i="1"/>
  <c r="DS1459" i="1"/>
  <c r="EE1459" i="1"/>
  <c r="EF1459" i="1"/>
  <c r="EW1459" i="1"/>
  <c r="EX1459" i="1"/>
  <c r="EY1459" i="1"/>
  <c r="EZ1459" i="1"/>
  <c r="FA1459" i="1"/>
  <c r="FB1459" i="1"/>
  <c r="FC1459" i="1"/>
  <c r="FD1459" i="1"/>
  <c r="FE1459" i="1"/>
  <c r="FF1459" i="1"/>
  <c r="FG1459" i="1"/>
  <c r="FH1459" i="1"/>
  <c r="FI1459" i="1"/>
  <c r="FJ1459" i="1"/>
  <c r="FK1459" i="1"/>
  <c r="FL1459" i="1"/>
  <c r="FM1459" i="1"/>
  <c r="FN1459" i="1"/>
  <c r="FO1459" i="1"/>
  <c r="GF1459" i="1"/>
  <c r="GG1459" i="1"/>
  <c r="GH1459" i="1"/>
  <c r="GI1459" i="1"/>
  <c r="GJ1459" i="1"/>
  <c r="GK1459" i="1"/>
  <c r="GL1459" i="1"/>
  <c r="GM1459" i="1"/>
  <c r="GN1459" i="1"/>
  <c r="GO1459" i="1"/>
  <c r="GP1459" i="1"/>
  <c r="GQ1459" i="1"/>
  <c r="GR1459" i="1"/>
  <c r="GS1459" i="1"/>
  <c r="GT1459" i="1"/>
  <c r="GU1459" i="1"/>
  <c r="GV1459" i="1"/>
  <c r="GW1459" i="1"/>
  <c r="GX1459" i="1"/>
  <c r="C1461" i="1"/>
  <c r="D1461" i="1"/>
  <c r="I1461" i="1"/>
  <c r="K1461" i="1"/>
  <c r="T1461" i="1"/>
  <c r="AC1461" i="1"/>
  <c r="AD1461" i="1"/>
  <c r="AB1461" i="1" s="1"/>
  <c r="AE1461" i="1"/>
  <c r="AF1461" i="1"/>
  <c r="CT1461" i="1" s="1"/>
  <c r="S1461" i="1" s="1"/>
  <c r="AG1461" i="1"/>
  <c r="AH1461" i="1"/>
  <c r="CV1461" i="1" s="1"/>
  <c r="U1461" i="1" s="1"/>
  <c r="AI1461" i="1"/>
  <c r="CW1461" i="1" s="1"/>
  <c r="V1461" i="1" s="1"/>
  <c r="AJ1461" i="1"/>
  <c r="CX1461" i="1" s="1"/>
  <c r="W1461" i="1" s="1"/>
  <c r="CQ1461" i="1"/>
  <c r="P1461" i="1" s="1"/>
  <c r="CS1461" i="1"/>
  <c r="R1461" i="1" s="1"/>
  <c r="CU1461" i="1"/>
  <c r="FR1461" i="1"/>
  <c r="BY1472" i="1" s="1"/>
  <c r="GL1461" i="1"/>
  <c r="GO1461" i="1"/>
  <c r="GP1461" i="1"/>
  <c r="GV1461" i="1"/>
  <c r="HC1461" i="1" s="1"/>
  <c r="GX1461" i="1" s="1"/>
  <c r="C1462" i="1"/>
  <c r="D1462" i="1"/>
  <c r="I1462" i="1"/>
  <c r="K1462" i="1"/>
  <c r="P1462" i="1"/>
  <c r="AB1462" i="1"/>
  <c r="AC1462" i="1"/>
  <c r="AD1462" i="1"/>
  <c r="CR1462" i="1" s="1"/>
  <c r="Q1462" i="1" s="1"/>
  <c r="AE1462" i="1"/>
  <c r="CS1462" i="1" s="1"/>
  <c r="R1462" i="1" s="1"/>
  <c r="AF1462" i="1"/>
  <c r="CT1462" i="1" s="1"/>
  <c r="S1462" i="1" s="1"/>
  <c r="AG1462" i="1"/>
  <c r="AH1462" i="1"/>
  <c r="CV1462" i="1" s="1"/>
  <c r="U1462" i="1" s="1"/>
  <c r="AI1462" i="1"/>
  <c r="AJ1462" i="1"/>
  <c r="CX1462" i="1" s="1"/>
  <c r="W1462" i="1" s="1"/>
  <c r="CQ1462" i="1"/>
  <c r="CU1462" i="1"/>
  <c r="T1462" i="1" s="1"/>
  <c r="CW1462" i="1"/>
  <c r="V1462" i="1" s="1"/>
  <c r="FR1462" i="1"/>
  <c r="GL1462" i="1"/>
  <c r="GO1462" i="1"/>
  <c r="FU1472" i="1" s="1"/>
  <c r="GP1462" i="1"/>
  <c r="GV1462" i="1"/>
  <c r="HC1462" i="1" s="1"/>
  <c r="GX1462" i="1" s="1"/>
  <c r="AC1463" i="1"/>
  <c r="CQ1463" i="1" s="1"/>
  <c r="AD1463" i="1"/>
  <c r="CR1463" i="1" s="1"/>
  <c r="AE1463" i="1"/>
  <c r="CS1463" i="1" s="1"/>
  <c r="AF1463" i="1"/>
  <c r="AG1463" i="1"/>
  <c r="CU1463" i="1" s="1"/>
  <c r="AH1463" i="1"/>
  <c r="AI1463" i="1"/>
  <c r="CW1463" i="1" s="1"/>
  <c r="AJ1463" i="1"/>
  <c r="CT1463" i="1"/>
  <c r="CV1463" i="1"/>
  <c r="CX1463" i="1"/>
  <c r="FR1463" i="1"/>
  <c r="GL1463" i="1"/>
  <c r="BZ1472" i="1" s="1"/>
  <c r="GO1463" i="1"/>
  <c r="GP1463" i="1"/>
  <c r="GV1463" i="1"/>
  <c r="HC1463" i="1" s="1"/>
  <c r="I1464" i="1"/>
  <c r="V1464" i="1"/>
  <c r="AC1464" i="1"/>
  <c r="CQ1464" i="1" s="1"/>
  <c r="P1464" i="1" s="1"/>
  <c r="AD1464" i="1"/>
  <c r="CR1464" i="1" s="1"/>
  <c r="Q1464" i="1" s="1"/>
  <c r="AE1464" i="1"/>
  <c r="AF1464" i="1"/>
  <c r="AB1464" i="1" s="1"/>
  <c r="AG1464" i="1"/>
  <c r="AH1464" i="1"/>
  <c r="CV1464" i="1" s="1"/>
  <c r="U1464" i="1" s="1"/>
  <c r="AI1464" i="1"/>
  <c r="AJ1464" i="1"/>
  <c r="CX1464" i="1" s="1"/>
  <c r="W1464" i="1" s="1"/>
  <c r="CS1464" i="1"/>
  <c r="R1464" i="1" s="1"/>
  <c r="CU1464" i="1"/>
  <c r="T1464" i="1" s="1"/>
  <c r="CW1464" i="1"/>
  <c r="FR1464" i="1"/>
  <c r="FQ1472" i="1" s="1"/>
  <c r="GL1464" i="1"/>
  <c r="GO1464" i="1"/>
  <c r="GP1464" i="1"/>
  <c r="GV1464" i="1"/>
  <c r="HC1464" i="1"/>
  <c r="GX1464" i="1" s="1"/>
  <c r="C1465" i="1"/>
  <c r="D1465" i="1"/>
  <c r="I1465" i="1"/>
  <c r="K1465" i="1"/>
  <c r="R1465" i="1"/>
  <c r="AB1465" i="1"/>
  <c r="AC1465" i="1"/>
  <c r="AD1465" i="1"/>
  <c r="CR1465" i="1" s="1"/>
  <c r="Q1465" i="1" s="1"/>
  <c r="AE1465" i="1"/>
  <c r="AF1465" i="1"/>
  <c r="CT1465" i="1" s="1"/>
  <c r="S1465" i="1" s="1"/>
  <c r="AG1465" i="1"/>
  <c r="CU1465" i="1" s="1"/>
  <c r="T1465" i="1" s="1"/>
  <c r="AH1465" i="1"/>
  <c r="CV1465" i="1" s="1"/>
  <c r="U1465" i="1" s="1"/>
  <c r="AI1465" i="1"/>
  <c r="AJ1465" i="1"/>
  <c r="CX1465" i="1" s="1"/>
  <c r="W1465" i="1" s="1"/>
  <c r="CQ1465" i="1"/>
  <c r="P1465" i="1" s="1"/>
  <c r="CP1465" i="1" s="1"/>
  <c r="O1465" i="1" s="1"/>
  <c r="CS1465" i="1"/>
  <c r="CW1465" i="1"/>
  <c r="V1465" i="1" s="1"/>
  <c r="FR1465" i="1"/>
  <c r="GL1465" i="1"/>
  <c r="GO1465" i="1"/>
  <c r="CC1472" i="1" s="1"/>
  <c r="GP1465" i="1"/>
  <c r="GV1465" i="1"/>
  <c r="HC1465" i="1" s="1"/>
  <c r="GX1465" i="1" s="1"/>
  <c r="C1466" i="1"/>
  <c r="D1466" i="1"/>
  <c r="I1466" i="1"/>
  <c r="K1466" i="1"/>
  <c r="V1466" i="1"/>
  <c r="AC1466" i="1"/>
  <c r="CQ1466" i="1" s="1"/>
  <c r="P1466" i="1" s="1"/>
  <c r="AE1466" i="1"/>
  <c r="AD1466" i="1" s="1"/>
  <c r="AF1466" i="1"/>
  <c r="CT1466" i="1" s="1"/>
  <c r="S1466" i="1" s="1"/>
  <c r="AG1466" i="1"/>
  <c r="AH1466" i="1"/>
  <c r="CV1466" i="1" s="1"/>
  <c r="U1466" i="1" s="1"/>
  <c r="AI1466" i="1"/>
  <c r="AJ1466" i="1"/>
  <c r="CX1466" i="1" s="1"/>
  <c r="W1466" i="1" s="1"/>
  <c r="CS1466" i="1"/>
  <c r="R1466" i="1" s="1"/>
  <c r="CU1466" i="1"/>
  <c r="T1466" i="1" s="1"/>
  <c r="CW1466" i="1"/>
  <c r="FR1466" i="1"/>
  <c r="GL1466" i="1"/>
  <c r="GO1466" i="1"/>
  <c r="GP1466" i="1"/>
  <c r="GV1466" i="1"/>
  <c r="HC1466" i="1"/>
  <c r="GX1466" i="1" s="1"/>
  <c r="I1467" i="1"/>
  <c r="U1467" i="1"/>
  <c r="AC1467" i="1"/>
  <c r="CQ1467" i="1" s="1"/>
  <c r="P1467" i="1" s="1"/>
  <c r="AE1467" i="1"/>
  <c r="AD1467" i="1" s="1"/>
  <c r="AF1467" i="1"/>
  <c r="AG1467" i="1"/>
  <c r="CU1467" i="1" s="1"/>
  <c r="T1467" i="1" s="1"/>
  <c r="AH1467" i="1"/>
  <c r="AI1467" i="1"/>
  <c r="CW1467" i="1" s="1"/>
  <c r="V1467" i="1" s="1"/>
  <c r="AJ1467" i="1"/>
  <c r="CX1467" i="1" s="1"/>
  <c r="W1467" i="1" s="1"/>
  <c r="CT1467" i="1"/>
  <c r="S1467" i="1" s="1"/>
  <c r="CV1467" i="1"/>
  <c r="FR1467" i="1"/>
  <c r="GL1467" i="1"/>
  <c r="GO1467" i="1"/>
  <c r="GP1467" i="1"/>
  <c r="GV1467" i="1"/>
  <c r="GX1467" i="1"/>
  <c r="HC1467" i="1"/>
  <c r="I1468" i="1"/>
  <c r="T1468" i="1"/>
  <c r="AC1468" i="1"/>
  <c r="AD1468" i="1"/>
  <c r="AB1468" i="1" s="1"/>
  <c r="AE1468" i="1"/>
  <c r="AF1468" i="1"/>
  <c r="CT1468" i="1" s="1"/>
  <c r="S1468" i="1" s="1"/>
  <c r="AG1468" i="1"/>
  <c r="AH1468" i="1"/>
  <c r="CV1468" i="1" s="1"/>
  <c r="U1468" i="1" s="1"/>
  <c r="AI1468" i="1"/>
  <c r="CW1468" i="1" s="1"/>
  <c r="V1468" i="1" s="1"/>
  <c r="AJ1468" i="1"/>
  <c r="CX1468" i="1" s="1"/>
  <c r="W1468" i="1" s="1"/>
  <c r="CQ1468" i="1"/>
  <c r="P1468" i="1" s="1"/>
  <c r="CS1468" i="1"/>
  <c r="R1468" i="1" s="1"/>
  <c r="CU1468" i="1"/>
  <c r="FR1468" i="1"/>
  <c r="GL1468" i="1"/>
  <c r="GO1468" i="1"/>
  <c r="GP1468" i="1"/>
  <c r="GV1468" i="1"/>
  <c r="HC1468" i="1" s="1"/>
  <c r="GX1468" i="1" s="1"/>
  <c r="I1469" i="1"/>
  <c r="K1469" i="1"/>
  <c r="R1469" i="1"/>
  <c r="AB1469" i="1"/>
  <c r="AC1469" i="1"/>
  <c r="HG1469" i="1" s="1"/>
  <c r="AD1469" i="1"/>
  <c r="CR1469" i="1" s="1"/>
  <c r="Q1469" i="1" s="1"/>
  <c r="AE1469" i="1"/>
  <c r="AF1469" i="1"/>
  <c r="CT1469" i="1" s="1"/>
  <c r="S1469" i="1" s="1"/>
  <c r="AG1469" i="1"/>
  <c r="CU1469" i="1" s="1"/>
  <c r="T1469" i="1" s="1"/>
  <c r="AH1469" i="1"/>
  <c r="CV1469" i="1" s="1"/>
  <c r="U1469" i="1" s="1"/>
  <c r="AI1469" i="1"/>
  <c r="AJ1469" i="1"/>
  <c r="CX1469" i="1" s="1"/>
  <c r="W1469" i="1" s="1"/>
  <c r="CQ1469" i="1"/>
  <c r="P1469" i="1" s="1"/>
  <c r="CP1469" i="1" s="1"/>
  <c r="O1469" i="1" s="1"/>
  <c r="CS1469" i="1"/>
  <c r="CW1469" i="1"/>
  <c r="V1469" i="1" s="1"/>
  <c r="FR1469" i="1"/>
  <c r="GL1469" i="1"/>
  <c r="GO1469" i="1"/>
  <c r="GP1469" i="1"/>
  <c r="GV1469" i="1"/>
  <c r="HC1469" i="1" s="1"/>
  <c r="GX1469" i="1" s="1"/>
  <c r="I1470" i="1"/>
  <c r="K1470" i="1"/>
  <c r="W1470" i="1"/>
  <c r="AC1470" i="1"/>
  <c r="CQ1470" i="1" s="1"/>
  <c r="P1470" i="1" s="1"/>
  <c r="CP1470" i="1" s="1"/>
  <c r="O1470" i="1" s="1"/>
  <c r="AD1470" i="1"/>
  <c r="CR1470" i="1" s="1"/>
  <c r="Q1470" i="1" s="1"/>
  <c r="AE1470" i="1"/>
  <c r="AF1470" i="1"/>
  <c r="AG1470" i="1"/>
  <c r="CU1470" i="1" s="1"/>
  <c r="T1470" i="1" s="1"/>
  <c r="AH1470" i="1"/>
  <c r="AI1470" i="1"/>
  <c r="CW1470" i="1" s="1"/>
  <c r="V1470" i="1" s="1"/>
  <c r="AJ1470" i="1"/>
  <c r="CS1470" i="1"/>
  <c r="R1470" i="1" s="1"/>
  <c r="CT1470" i="1"/>
  <c r="S1470" i="1" s="1"/>
  <c r="CV1470" i="1"/>
  <c r="U1470" i="1" s="1"/>
  <c r="CX1470" i="1"/>
  <c r="FR1470" i="1"/>
  <c r="GL1470" i="1"/>
  <c r="FR1472" i="1" s="1"/>
  <c r="GO1470" i="1"/>
  <c r="GP1470" i="1"/>
  <c r="GV1470" i="1"/>
  <c r="HC1470" i="1" s="1"/>
  <c r="GX1470" i="1" s="1"/>
  <c r="HG1470" i="1"/>
  <c r="B1472" i="1"/>
  <c r="B1459" i="1" s="1"/>
  <c r="C1472" i="1"/>
  <c r="C1459" i="1" s="1"/>
  <c r="D1472" i="1"/>
  <c r="D1459" i="1" s="1"/>
  <c r="F1472" i="1"/>
  <c r="F1459" i="1" s="1"/>
  <c r="G1472" i="1"/>
  <c r="G1459" i="1" s="1"/>
  <c r="BX1472" i="1"/>
  <c r="BX1459" i="1" s="1"/>
  <c r="CD1472" i="1"/>
  <c r="CD1459" i="1" s="1"/>
  <c r="CK1472" i="1"/>
  <c r="CK1459" i="1" s="1"/>
  <c r="CL1472" i="1"/>
  <c r="CL1459" i="1" s="1"/>
  <c r="CM1472" i="1"/>
  <c r="CM1459" i="1" s="1"/>
  <c r="FP1472" i="1"/>
  <c r="FP1459" i="1" s="1"/>
  <c r="FV1472" i="1"/>
  <c r="EM1472" i="1" s="1"/>
  <c r="GC1472" i="1"/>
  <c r="ET1472" i="1" s="1"/>
  <c r="GD1472" i="1"/>
  <c r="EU1472" i="1" s="1"/>
  <c r="GE1472" i="1"/>
  <c r="EV1472" i="1" s="1"/>
  <c r="D1502" i="1"/>
  <c r="E1504" i="1"/>
  <c r="Z1504" i="1"/>
  <c r="AA1504" i="1"/>
  <c r="AM1504" i="1"/>
  <c r="AN1504" i="1"/>
  <c r="BE1504" i="1"/>
  <c r="BF1504" i="1"/>
  <c r="BG1504" i="1"/>
  <c r="BH1504" i="1"/>
  <c r="BI1504" i="1"/>
  <c r="BJ1504" i="1"/>
  <c r="BK1504" i="1"/>
  <c r="BL1504" i="1"/>
  <c r="BM1504" i="1"/>
  <c r="BN1504" i="1"/>
  <c r="BO1504" i="1"/>
  <c r="BP1504" i="1"/>
  <c r="BQ1504" i="1"/>
  <c r="BR1504" i="1"/>
  <c r="BS1504" i="1"/>
  <c r="BT1504" i="1"/>
  <c r="BU1504" i="1"/>
  <c r="BV1504" i="1"/>
  <c r="BW1504" i="1"/>
  <c r="CN1504" i="1"/>
  <c r="CO1504" i="1"/>
  <c r="CP1504" i="1"/>
  <c r="CQ1504" i="1"/>
  <c r="CR1504" i="1"/>
  <c r="CS1504" i="1"/>
  <c r="CT1504" i="1"/>
  <c r="CU1504" i="1"/>
  <c r="CV1504" i="1"/>
  <c r="CW1504" i="1"/>
  <c r="CX1504" i="1"/>
  <c r="CY1504" i="1"/>
  <c r="CZ1504" i="1"/>
  <c r="DA1504" i="1"/>
  <c r="DB1504" i="1"/>
  <c r="DC1504" i="1"/>
  <c r="DD1504" i="1"/>
  <c r="DE1504" i="1"/>
  <c r="DF1504" i="1"/>
  <c r="DR1504" i="1"/>
  <c r="DS1504" i="1"/>
  <c r="EE1504" i="1"/>
  <c r="EF1504" i="1"/>
  <c r="EW1504" i="1"/>
  <c r="EX1504" i="1"/>
  <c r="EY1504" i="1"/>
  <c r="EZ1504" i="1"/>
  <c r="FA1504" i="1"/>
  <c r="FB1504" i="1"/>
  <c r="FC1504" i="1"/>
  <c r="FD1504" i="1"/>
  <c r="FE1504" i="1"/>
  <c r="FF1504" i="1"/>
  <c r="FG1504" i="1"/>
  <c r="FH1504" i="1"/>
  <c r="FI1504" i="1"/>
  <c r="FJ1504" i="1"/>
  <c r="FK1504" i="1"/>
  <c r="FL1504" i="1"/>
  <c r="FM1504" i="1"/>
  <c r="FN1504" i="1"/>
  <c r="FO1504" i="1"/>
  <c r="GD1504" i="1"/>
  <c r="GF1504" i="1"/>
  <c r="GG1504" i="1"/>
  <c r="GH1504" i="1"/>
  <c r="GI1504" i="1"/>
  <c r="GJ1504" i="1"/>
  <c r="GK1504" i="1"/>
  <c r="GL1504" i="1"/>
  <c r="GM1504" i="1"/>
  <c r="GN1504" i="1"/>
  <c r="GO1504" i="1"/>
  <c r="GP1504" i="1"/>
  <c r="GQ1504" i="1"/>
  <c r="GR1504" i="1"/>
  <c r="GS1504" i="1"/>
  <c r="GT1504" i="1"/>
  <c r="GU1504" i="1"/>
  <c r="GV1504" i="1"/>
  <c r="GW1504" i="1"/>
  <c r="GX1504" i="1"/>
  <c r="C1506" i="1"/>
  <c r="D1506" i="1"/>
  <c r="AC1506" i="1"/>
  <c r="AB1506" i="1" s="1"/>
  <c r="AD1506" i="1"/>
  <c r="CR1506" i="1" s="1"/>
  <c r="AE1506" i="1"/>
  <c r="AF1506" i="1"/>
  <c r="CT1506" i="1" s="1"/>
  <c r="AG1506" i="1"/>
  <c r="AH1506" i="1"/>
  <c r="CV1506" i="1" s="1"/>
  <c r="AI1506" i="1"/>
  <c r="CW1506" i="1" s="1"/>
  <c r="AJ1506" i="1"/>
  <c r="CQ1506" i="1"/>
  <c r="CS1506" i="1"/>
  <c r="CU1506" i="1"/>
  <c r="CX1506" i="1"/>
  <c r="FR1506" i="1"/>
  <c r="BY1515" i="1" s="1"/>
  <c r="GL1506" i="1"/>
  <c r="GO1506" i="1"/>
  <c r="GP1506" i="1"/>
  <c r="GV1506" i="1"/>
  <c r="HC1506" i="1" s="1"/>
  <c r="C1507" i="1"/>
  <c r="D1507" i="1"/>
  <c r="AC1507" i="1"/>
  <c r="CQ1507" i="1" s="1"/>
  <c r="AD1507" i="1"/>
  <c r="CR1507" i="1" s="1"/>
  <c r="AE1507" i="1"/>
  <c r="AF1507" i="1"/>
  <c r="AG1507" i="1"/>
  <c r="CU1507" i="1" s="1"/>
  <c r="AH1507" i="1"/>
  <c r="AI1507" i="1"/>
  <c r="CW1507" i="1" s="1"/>
  <c r="AJ1507" i="1"/>
  <c r="CS1507" i="1"/>
  <c r="CT1507" i="1"/>
  <c r="CV1507" i="1"/>
  <c r="CX1507" i="1"/>
  <c r="FR1507" i="1"/>
  <c r="GL1507" i="1"/>
  <c r="GO1507" i="1"/>
  <c r="GP1507" i="1"/>
  <c r="GV1507" i="1"/>
  <c r="HC1507" i="1" s="1"/>
  <c r="C1508" i="1"/>
  <c r="D1508" i="1"/>
  <c r="T1508" i="1"/>
  <c r="AC1508" i="1"/>
  <c r="AB1508" i="1" s="1"/>
  <c r="AD1508" i="1"/>
  <c r="CR1508" i="1" s="1"/>
  <c r="Q1508" i="1" s="1"/>
  <c r="AE1508" i="1"/>
  <c r="AF1508" i="1"/>
  <c r="CT1508" i="1" s="1"/>
  <c r="S1508" i="1" s="1"/>
  <c r="AG1508" i="1"/>
  <c r="AH1508" i="1"/>
  <c r="CV1508" i="1" s="1"/>
  <c r="U1508" i="1" s="1"/>
  <c r="AI1508" i="1"/>
  <c r="CW1508" i="1" s="1"/>
  <c r="V1508" i="1" s="1"/>
  <c r="AJ1508" i="1"/>
  <c r="CQ1508" i="1"/>
  <c r="P1508" i="1" s="1"/>
  <c r="CS1508" i="1"/>
  <c r="R1508" i="1" s="1"/>
  <c r="CU1508" i="1"/>
  <c r="CX1508" i="1"/>
  <c r="W1508" i="1" s="1"/>
  <c r="FR1508" i="1"/>
  <c r="GL1508" i="1"/>
  <c r="GO1508" i="1"/>
  <c r="GP1508" i="1"/>
  <c r="GV1508" i="1"/>
  <c r="HC1508" i="1" s="1"/>
  <c r="GX1508" i="1" s="1"/>
  <c r="C1509" i="1"/>
  <c r="D1509" i="1"/>
  <c r="Q1509" i="1"/>
  <c r="AC1509" i="1"/>
  <c r="AB1509" i="1" s="1"/>
  <c r="AD1509" i="1"/>
  <c r="AE1509" i="1"/>
  <c r="CS1509" i="1" s="1"/>
  <c r="R1509" i="1" s="1"/>
  <c r="AF1509" i="1"/>
  <c r="CT1509" i="1" s="1"/>
  <c r="S1509" i="1" s="1"/>
  <c r="AG1509" i="1"/>
  <c r="CU1509" i="1" s="1"/>
  <c r="T1509" i="1" s="1"/>
  <c r="AH1509" i="1"/>
  <c r="AI1509" i="1"/>
  <c r="CW1509" i="1" s="1"/>
  <c r="V1509" i="1" s="1"/>
  <c r="AJ1509" i="1"/>
  <c r="CR1509" i="1"/>
  <c r="CV1509" i="1"/>
  <c r="U1509" i="1" s="1"/>
  <c r="CX1509" i="1"/>
  <c r="W1509" i="1" s="1"/>
  <c r="FR1509" i="1"/>
  <c r="GL1509" i="1"/>
  <c r="GO1509" i="1"/>
  <c r="GP1509" i="1"/>
  <c r="FV1515" i="1" s="1"/>
  <c r="GV1509" i="1"/>
  <c r="GX1509" i="1"/>
  <c r="HC1509" i="1"/>
  <c r="C1510" i="1"/>
  <c r="D1510" i="1"/>
  <c r="AC1510" i="1"/>
  <c r="AD1510" i="1"/>
  <c r="AB1510" i="1" s="1"/>
  <c r="AE1510" i="1"/>
  <c r="AF1510" i="1"/>
  <c r="CT1510" i="1" s="1"/>
  <c r="AG1510" i="1"/>
  <c r="AH1510" i="1"/>
  <c r="CV1510" i="1" s="1"/>
  <c r="AI1510" i="1"/>
  <c r="CW1510" i="1" s="1"/>
  <c r="AJ1510" i="1"/>
  <c r="CX1510" i="1" s="1"/>
  <c r="CQ1510" i="1"/>
  <c r="CS1510" i="1"/>
  <c r="CU1510" i="1"/>
  <c r="FR1510" i="1"/>
  <c r="GL1510" i="1"/>
  <c r="GO1510" i="1"/>
  <c r="GP1510" i="1"/>
  <c r="GV1510" i="1"/>
  <c r="HC1510" i="1" s="1"/>
  <c r="C1511" i="1"/>
  <c r="D1511" i="1"/>
  <c r="AC1511" i="1"/>
  <c r="CQ1511" i="1" s="1"/>
  <c r="AD1511" i="1"/>
  <c r="CR1511" i="1" s="1"/>
  <c r="AE1511" i="1"/>
  <c r="AF1511" i="1"/>
  <c r="AG1511" i="1"/>
  <c r="CU1511" i="1" s="1"/>
  <c r="AH1511" i="1"/>
  <c r="AI1511" i="1"/>
  <c r="CW1511" i="1" s="1"/>
  <c r="AJ1511" i="1"/>
  <c r="CS1511" i="1"/>
  <c r="CT1511" i="1"/>
  <c r="CV1511" i="1"/>
  <c r="CX1511" i="1"/>
  <c r="FR1511" i="1"/>
  <c r="GL1511" i="1"/>
  <c r="GO1511" i="1"/>
  <c r="GP1511" i="1"/>
  <c r="GV1511" i="1"/>
  <c r="HC1511" i="1" s="1"/>
  <c r="I1512" i="1"/>
  <c r="K1512" i="1"/>
  <c r="T1512" i="1"/>
  <c r="AC1512" i="1"/>
  <c r="AB1512" i="1" s="1"/>
  <c r="AD1512" i="1"/>
  <c r="CR1512" i="1" s="1"/>
  <c r="Q1512" i="1" s="1"/>
  <c r="AE1512" i="1"/>
  <c r="AF1512" i="1"/>
  <c r="CT1512" i="1" s="1"/>
  <c r="S1512" i="1" s="1"/>
  <c r="AG1512" i="1"/>
  <c r="AH1512" i="1"/>
  <c r="CV1512" i="1" s="1"/>
  <c r="U1512" i="1" s="1"/>
  <c r="AI1512" i="1"/>
  <c r="CW1512" i="1" s="1"/>
  <c r="V1512" i="1" s="1"/>
  <c r="AJ1512" i="1"/>
  <c r="CQ1512" i="1"/>
  <c r="P1512" i="1" s="1"/>
  <c r="CS1512" i="1"/>
  <c r="R1512" i="1" s="1"/>
  <c r="CU1512" i="1"/>
  <c r="CX1512" i="1"/>
  <c r="W1512" i="1" s="1"/>
  <c r="FR1512" i="1"/>
  <c r="GL1512" i="1"/>
  <c r="GO1512" i="1"/>
  <c r="GP1512" i="1"/>
  <c r="GV1512" i="1"/>
  <c r="HC1512" i="1" s="1"/>
  <c r="GX1512" i="1" s="1"/>
  <c r="I1513" i="1"/>
  <c r="K1513" i="1"/>
  <c r="AC1513" i="1"/>
  <c r="HG1513" i="1" s="1"/>
  <c r="AE1513" i="1"/>
  <c r="CS1513" i="1" s="1"/>
  <c r="R1513" i="1" s="1"/>
  <c r="AF1513" i="1"/>
  <c r="CT1513" i="1" s="1"/>
  <c r="S1513" i="1" s="1"/>
  <c r="AG1513" i="1"/>
  <c r="AH1513" i="1"/>
  <c r="AI1513" i="1"/>
  <c r="CW1513" i="1" s="1"/>
  <c r="V1513" i="1" s="1"/>
  <c r="AJ1513" i="1"/>
  <c r="CU1513" i="1"/>
  <c r="T1513" i="1" s="1"/>
  <c r="CV1513" i="1"/>
  <c r="U1513" i="1" s="1"/>
  <c r="CX1513" i="1"/>
  <c r="W1513" i="1" s="1"/>
  <c r="FR1513" i="1"/>
  <c r="GL1513" i="1"/>
  <c r="GO1513" i="1"/>
  <c r="GP1513" i="1"/>
  <c r="GV1513" i="1"/>
  <c r="GX1513" i="1"/>
  <c r="HC1513" i="1"/>
  <c r="B1515" i="1"/>
  <c r="B1504" i="1" s="1"/>
  <c r="C1515" i="1"/>
  <c r="C1504" i="1" s="1"/>
  <c r="D1515" i="1"/>
  <c r="D1504" i="1" s="1"/>
  <c r="F1515" i="1"/>
  <c r="F1504" i="1" s="1"/>
  <c r="G1515" i="1"/>
  <c r="G1504" i="1" s="1"/>
  <c r="BX1515" i="1"/>
  <c r="BX1504" i="1" s="1"/>
  <c r="BZ1515" i="1"/>
  <c r="AQ1515" i="1" s="1"/>
  <c r="CC1515" i="1"/>
  <c r="AT1515" i="1" s="1"/>
  <c r="CD1515" i="1"/>
  <c r="AU1515" i="1" s="1"/>
  <c r="CK1515" i="1"/>
  <c r="BB1515" i="1" s="1"/>
  <c r="CL1515" i="1"/>
  <c r="BC1515" i="1" s="1"/>
  <c r="FP1515" i="1"/>
  <c r="FP1504" i="1" s="1"/>
  <c r="FQ1515" i="1"/>
  <c r="FQ1504" i="1" s="1"/>
  <c r="FR1515" i="1"/>
  <c r="FR1504" i="1" s="1"/>
  <c r="FU1515" i="1"/>
  <c r="EL1515" i="1" s="1"/>
  <c r="GC1515" i="1"/>
  <c r="ET1515" i="1" s="1"/>
  <c r="GD1515" i="1"/>
  <c r="EU1515" i="1" s="1"/>
  <c r="B1545" i="1"/>
  <c r="B22" i="1" s="1"/>
  <c r="C1545" i="1"/>
  <c r="C22" i="1" s="1"/>
  <c r="D1545" i="1"/>
  <c r="D22" i="1" s="1"/>
  <c r="F1545" i="1"/>
  <c r="F22" i="1" s="1"/>
  <c r="G1545" i="1"/>
  <c r="G22" i="1" s="1"/>
  <c r="B1580" i="1"/>
  <c r="B18" i="1" s="1"/>
  <c r="C1580" i="1"/>
  <c r="C18" i="1" s="1"/>
  <c r="D1580" i="1"/>
  <c r="D18" i="1" s="1"/>
  <c r="F1580" i="1"/>
  <c r="F18" i="1" s="1"/>
  <c r="G1580" i="1"/>
  <c r="G18" i="1" s="1"/>
  <c r="P1491" i="1" l="1"/>
  <c r="EM1459" i="1"/>
  <c r="BB1504" i="1"/>
  <c r="F1528" i="1"/>
  <c r="CZ1513" i="1"/>
  <c r="Y1513" i="1" s="1"/>
  <c r="CY1513" i="1"/>
  <c r="X1513" i="1" s="1"/>
  <c r="CY1508" i="1"/>
  <c r="X1508" i="1" s="1"/>
  <c r="CZ1508" i="1"/>
  <c r="Y1508" i="1" s="1"/>
  <c r="CY1468" i="1"/>
  <c r="X1468" i="1" s="1"/>
  <c r="CZ1468" i="1"/>
  <c r="Y1468" i="1" s="1"/>
  <c r="FQ1459" i="1"/>
  <c r="GA1472" i="1"/>
  <c r="EH1472" i="1"/>
  <c r="EL1472" i="1"/>
  <c r="FU1459" i="1"/>
  <c r="DZ1472" i="1"/>
  <c r="BY1459" i="1"/>
  <c r="AP1472" i="1"/>
  <c r="CI1472" i="1"/>
  <c r="CY1461" i="1"/>
  <c r="X1461" i="1" s="1"/>
  <c r="CZ1461" i="1"/>
  <c r="Y1461" i="1" s="1"/>
  <c r="EU1388" i="1"/>
  <c r="P1443" i="1"/>
  <c r="AU1427" i="1"/>
  <c r="CD1388" i="1"/>
  <c r="CY1346" i="1"/>
  <c r="X1346" i="1" s="1"/>
  <c r="CZ1346" i="1"/>
  <c r="Y1346" i="1" s="1"/>
  <c r="CP1280" i="1"/>
  <c r="O1280" i="1" s="1"/>
  <c r="P1531" i="1"/>
  <c r="EU1504" i="1"/>
  <c r="AU1504" i="1"/>
  <c r="F1534" i="1"/>
  <c r="EM1515" i="1"/>
  <c r="FV1504" i="1"/>
  <c r="CY1465" i="1"/>
  <c r="X1465" i="1" s="1"/>
  <c r="CZ1465" i="1"/>
  <c r="Y1465" i="1" s="1"/>
  <c r="BZ1459" i="1"/>
  <c r="AQ1472" i="1"/>
  <c r="BZ1388" i="1"/>
  <c r="AQ1427" i="1"/>
  <c r="FV1218" i="1"/>
  <c r="EM1285" i="1"/>
  <c r="CY1512" i="1"/>
  <c r="X1512" i="1" s="1"/>
  <c r="CZ1512" i="1"/>
  <c r="Y1512" i="1" s="1"/>
  <c r="CY1462" i="1"/>
  <c r="X1462" i="1" s="1"/>
  <c r="CZ1462" i="1"/>
  <c r="Y1462" i="1" s="1"/>
  <c r="CP1423" i="1"/>
  <c r="O1423" i="1" s="1"/>
  <c r="BY1388" i="1"/>
  <c r="AP1427" i="1"/>
  <c r="CI1427" i="1"/>
  <c r="CZ1404" i="1"/>
  <c r="Y1404" i="1" s="1"/>
  <c r="CY1404" i="1"/>
  <c r="X1404" i="1" s="1"/>
  <c r="CP1402" i="1"/>
  <c r="O1402" i="1" s="1"/>
  <c r="Q1401" i="1"/>
  <c r="CP1400" i="1"/>
  <c r="O1400" i="1" s="1"/>
  <c r="CP1353" i="1"/>
  <c r="O1353" i="1" s="1"/>
  <c r="CZ1340" i="1"/>
  <c r="Y1340" i="1" s="1"/>
  <c r="CY1340" i="1"/>
  <c r="X1340" i="1" s="1"/>
  <c r="EL1504" i="1"/>
  <c r="P1533" i="1"/>
  <c r="AQ1504" i="1"/>
  <c r="F1525" i="1"/>
  <c r="CP1508" i="1"/>
  <c r="O1508" i="1" s="1"/>
  <c r="CY1470" i="1"/>
  <c r="X1470" i="1" s="1"/>
  <c r="CZ1470" i="1"/>
  <c r="Y1470" i="1" s="1"/>
  <c r="DU1472" i="1"/>
  <c r="EA1472" i="1"/>
  <c r="DW1472" i="1"/>
  <c r="CP1412" i="1"/>
  <c r="O1412" i="1" s="1"/>
  <c r="AB1405" i="1"/>
  <c r="CP1401" i="1"/>
  <c r="O1401" i="1" s="1"/>
  <c r="U1401" i="1"/>
  <c r="S1401" i="1"/>
  <c r="CZ1398" i="1"/>
  <c r="Y1398" i="1" s="1"/>
  <c r="CY1398" i="1"/>
  <c r="X1398" i="1" s="1"/>
  <c r="CY1352" i="1"/>
  <c r="X1352" i="1" s="1"/>
  <c r="CZ1352" i="1"/>
  <c r="Y1352" i="1" s="1"/>
  <c r="GN1346" i="1"/>
  <c r="GM1346" i="1"/>
  <c r="CC1218" i="1"/>
  <c r="AT1285" i="1"/>
  <c r="ET1504" i="1"/>
  <c r="P1528" i="1"/>
  <c r="F1533" i="1"/>
  <c r="AT1504" i="1"/>
  <c r="CZ1509" i="1"/>
  <c r="Y1509" i="1" s="1"/>
  <c r="CY1509" i="1"/>
  <c r="X1509" i="1" s="1"/>
  <c r="EV1459" i="1"/>
  <c r="P1497" i="1"/>
  <c r="GM1470" i="1"/>
  <c r="GN1470" i="1"/>
  <c r="CY1469" i="1"/>
  <c r="X1469" i="1" s="1"/>
  <c r="CZ1469" i="1"/>
  <c r="Y1469" i="1" s="1"/>
  <c r="AB1467" i="1"/>
  <c r="CR1467" i="1"/>
  <c r="Q1467" i="1" s="1"/>
  <c r="CP1467" i="1" s="1"/>
  <c r="O1467" i="1" s="1"/>
  <c r="GM1465" i="1"/>
  <c r="GN1465" i="1"/>
  <c r="DY1472" i="1"/>
  <c r="CP1425" i="1"/>
  <c r="O1425" i="1" s="1"/>
  <c r="CY1406" i="1"/>
  <c r="X1406" i="1" s="1"/>
  <c r="CZ1406" i="1"/>
  <c r="Y1406" i="1" s="1"/>
  <c r="CZ1402" i="1"/>
  <c r="Y1402" i="1" s="1"/>
  <c r="CY1402" i="1"/>
  <c r="X1402" i="1" s="1"/>
  <c r="GX1401" i="1"/>
  <c r="T1401" i="1"/>
  <c r="CP1394" i="1"/>
  <c r="O1394" i="1" s="1"/>
  <c r="CD1317" i="1"/>
  <c r="AU1356" i="1"/>
  <c r="CP1512" i="1"/>
  <c r="O1512" i="1" s="1"/>
  <c r="EU1459" i="1"/>
  <c r="P1488" i="1"/>
  <c r="CY1466" i="1"/>
  <c r="X1466" i="1" s="1"/>
  <c r="CZ1466" i="1"/>
  <c r="Y1466" i="1" s="1"/>
  <c r="CY1422" i="1"/>
  <c r="X1422" i="1" s="1"/>
  <c r="CZ1422" i="1"/>
  <c r="Y1422" i="1" s="1"/>
  <c r="CP1417" i="1"/>
  <c r="O1417" i="1" s="1"/>
  <c r="CY1412" i="1"/>
  <c r="X1412" i="1" s="1"/>
  <c r="CZ1412" i="1"/>
  <c r="Y1412" i="1" s="1"/>
  <c r="CY1411" i="1"/>
  <c r="X1411" i="1" s="1"/>
  <c r="CZ1411" i="1"/>
  <c r="Y1411" i="1" s="1"/>
  <c r="CP1391" i="1"/>
  <c r="O1391" i="1" s="1"/>
  <c r="CZ1351" i="1"/>
  <c r="Y1351" i="1" s="1"/>
  <c r="CY1351" i="1"/>
  <c r="X1351" i="1" s="1"/>
  <c r="FQ1317" i="1"/>
  <c r="EH1356" i="1"/>
  <c r="CZ1280" i="1"/>
  <c r="Y1280" i="1" s="1"/>
  <c r="CY1280" i="1"/>
  <c r="X1280" i="1" s="1"/>
  <c r="CY1271" i="1"/>
  <c r="X1271" i="1" s="1"/>
  <c r="CZ1271" i="1"/>
  <c r="Y1271" i="1" s="1"/>
  <c r="BY1504" i="1"/>
  <c r="CI1515" i="1"/>
  <c r="AP1515" i="1"/>
  <c r="ET1459" i="1"/>
  <c r="P1485" i="1"/>
  <c r="AB1466" i="1"/>
  <c r="CR1466" i="1"/>
  <c r="Q1466" i="1" s="1"/>
  <c r="DV1472" i="1" s="1"/>
  <c r="GB1472" i="1"/>
  <c r="EB1472" i="1"/>
  <c r="CY1413" i="1"/>
  <c r="X1413" i="1" s="1"/>
  <c r="CZ1413" i="1"/>
  <c r="Y1413" i="1" s="1"/>
  <c r="CZ1408" i="1"/>
  <c r="Y1408" i="1" s="1"/>
  <c r="CP1398" i="1"/>
  <c r="O1398" i="1" s="1"/>
  <c r="CZ1324" i="1"/>
  <c r="Y1324" i="1" s="1"/>
  <c r="CY1324" i="1"/>
  <c r="X1324" i="1" s="1"/>
  <c r="F1531" i="1"/>
  <c r="BC1504" i="1"/>
  <c r="EI1472" i="1"/>
  <c r="FR1459" i="1"/>
  <c r="GM1469" i="1"/>
  <c r="GN1469" i="1"/>
  <c r="CP1466" i="1"/>
  <c r="O1466" i="1" s="1"/>
  <c r="CC1459" i="1"/>
  <c r="AT1472" i="1"/>
  <c r="CP1462" i="1"/>
  <c r="O1462" i="1" s="1"/>
  <c r="CY1423" i="1"/>
  <c r="X1423" i="1" s="1"/>
  <c r="CZ1423" i="1"/>
  <c r="Y1423" i="1" s="1"/>
  <c r="CY1417" i="1"/>
  <c r="X1417" i="1" s="1"/>
  <c r="CZ1417" i="1"/>
  <c r="Y1417" i="1" s="1"/>
  <c r="CY1415" i="1"/>
  <c r="X1415" i="1" s="1"/>
  <c r="GM1415" i="1" s="1"/>
  <c r="CZ1415" i="1"/>
  <c r="Y1415" i="1" s="1"/>
  <c r="FR1388" i="1"/>
  <c r="EI1427" i="1"/>
  <c r="FQ1388" i="1"/>
  <c r="GA1427" i="1"/>
  <c r="EH1427" i="1"/>
  <c r="EG1515" i="1"/>
  <c r="GA1515" i="1"/>
  <c r="CG1515" i="1"/>
  <c r="CQ1513" i="1"/>
  <c r="P1513" i="1" s="1"/>
  <c r="CP1513" i="1" s="1"/>
  <c r="O1513" i="1" s="1"/>
  <c r="AD1513" i="1"/>
  <c r="CR1513" i="1" s="1"/>
  <c r="Q1513" i="1" s="1"/>
  <c r="HG1512" i="1"/>
  <c r="AB1511" i="1"/>
  <c r="CQ1509" i="1"/>
  <c r="P1509" i="1" s="1"/>
  <c r="CP1509" i="1" s="1"/>
  <c r="O1509" i="1" s="1"/>
  <c r="AB1507" i="1"/>
  <c r="FY1472" i="1"/>
  <c r="BD1472" i="1"/>
  <c r="AB1470" i="1"/>
  <c r="CX2502" i="3"/>
  <c r="CX2499" i="3"/>
  <c r="CX2498" i="3"/>
  <c r="CX2503" i="3"/>
  <c r="CX2500" i="3"/>
  <c r="CX2504" i="3"/>
  <c r="CX2505" i="3"/>
  <c r="CX2501" i="3"/>
  <c r="CX2497" i="3"/>
  <c r="AB1463" i="1"/>
  <c r="GE1459" i="1"/>
  <c r="FY1427" i="1"/>
  <c r="BD1427" i="1"/>
  <c r="AB1425" i="1"/>
  <c r="CY1424" i="1"/>
  <c r="X1424" i="1" s="1"/>
  <c r="CQ1424" i="1"/>
  <c r="P1424" i="1" s="1"/>
  <c r="CP1424" i="1" s="1"/>
  <c r="O1424" i="1" s="1"/>
  <c r="AD1424" i="1"/>
  <c r="CR1424" i="1" s="1"/>
  <c r="Q1424" i="1" s="1"/>
  <c r="AB1418" i="1"/>
  <c r="CY1416" i="1"/>
  <c r="X1416" i="1" s="1"/>
  <c r="CQ1416" i="1"/>
  <c r="P1416" i="1" s="1"/>
  <c r="CP1416" i="1" s="1"/>
  <c r="O1416" i="1" s="1"/>
  <c r="AD1416" i="1"/>
  <c r="CR1416" i="1" s="1"/>
  <c r="Q1416" i="1" s="1"/>
  <c r="CS1414" i="1"/>
  <c r="R1414" i="1" s="1"/>
  <c r="CZ1414" i="1" s="1"/>
  <c r="Y1414" i="1" s="1"/>
  <c r="CY1408" i="1"/>
  <c r="X1408" i="1" s="1"/>
  <c r="CQ1408" i="1"/>
  <c r="P1408" i="1" s="1"/>
  <c r="CP1408" i="1" s="1"/>
  <c r="O1408" i="1" s="1"/>
  <c r="AD1408" i="1"/>
  <c r="CR1408" i="1" s="1"/>
  <c r="Q1408" i="1" s="1"/>
  <c r="CS1407" i="1"/>
  <c r="R1407" i="1" s="1"/>
  <c r="I1407" i="1"/>
  <c r="HG1407" i="1" s="1"/>
  <c r="CQ1404" i="1"/>
  <c r="P1404" i="1" s="1"/>
  <c r="CP1404" i="1" s="1"/>
  <c r="O1404" i="1" s="1"/>
  <c r="AD1404" i="1"/>
  <c r="CR1404" i="1" s="1"/>
  <c r="Q1404" i="1" s="1"/>
  <c r="CS1401" i="1"/>
  <c r="R1401" i="1" s="1"/>
  <c r="W1393" i="1"/>
  <c r="AB1391" i="1"/>
  <c r="GD1388" i="1"/>
  <c r="AB1354" i="1"/>
  <c r="CP1347" i="1"/>
  <c r="O1347" i="1" s="1"/>
  <c r="AB1338" i="1"/>
  <c r="AB1337" i="1"/>
  <c r="AB1336" i="1"/>
  <c r="CQ1336" i="1"/>
  <c r="S1334" i="1"/>
  <c r="CZ1333" i="1"/>
  <c r="Y1333" i="1" s="1"/>
  <c r="GM1333" i="1" s="1"/>
  <c r="AD1332" i="1"/>
  <c r="CR1332" i="1" s="1"/>
  <c r="CS1332" i="1"/>
  <c r="U1322" i="1"/>
  <c r="CZ1279" i="1"/>
  <c r="Y1279" i="1" s="1"/>
  <c r="CY1278" i="1"/>
  <c r="X1278" i="1" s="1"/>
  <c r="CZ1278" i="1"/>
  <c r="Y1278" i="1" s="1"/>
  <c r="CY1269" i="1"/>
  <c r="X1269" i="1" s="1"/>
  <c r="CZ1269" i="1"/>
  <c r="Y1269" i="1" s="1"/>
  <c r="CP1269" i="1"/>
  <c r="O1269" i="1" s="1"/>
  <c r="FQ1285" i="1"/>
  <c r="W1249" i="1"/>
  <c r="CL1504" i="1"/>
  <c r="CD1504" i="1"/>
  <c r="EG1472" i="1"/>
  <c r="BC1472" i="1"/>
  <c r="AU1472" i="1"/>
  <c r="GD1459" i="1"/>
  <c r="FV1459" i="1"/>
  <c r="EG1427" i="1"/>
  <c r="BC1427" i="1"/>
  <c r="CX2374" i="3"/>
  <c r="CX2373" i="3"/>
  <c r="CX2372" i="3"/>
  <c r="CX2371" i="3"/>
  <c r="CX2377" i="3"/>
  <c r="CX2376" i="3"/>
  <c r="CX2375" i="3"/>
  <c r="EM1356" i="1"/>
  <c r="CY1342" i="1"/>
  <c r="X1342" i="1" s="1"/>
  <c r="AB1332" i="1"/>
  <c r="CZ1326" i="1"/>
  <c r="Y1326" i="1" s="1"/>
  <c r="U1325" i="1"/>
  <c r="BZ1356" i="1"/>
  <c r="AD1283" i="1"/>
  <c r="CR1283" i="1" s="1"/>
  <c r="CS1283" i="1"/>
  <c r="AB1278" i="1"/>
  <c r="CR1278" i="1"/>
  <c r="Q1278" i="1" s="1"/>
  <c r="CP1278" i="1" s="1"/>
  <c r="O1278" i="1" s="1"/>
  <c r="CQ1264" i="1"/>
  <c r="P1264" i="1" s="1"/>
  <c r="CP1264" i="1" s="1"/>
  <c r="O1264" i="1" s="1"/>
  <c r="AB1264" i="1"/>
  <c r="CY1245" i="1"/>
  <c r="X1245" i="1" s="1"/>
  <c r="CZ1245" i="1"/>
  <c r="Y1245" i="1" s="1"/>
  <c r="CY1244" i="1"/>
  <c r="X1244" i="1" s="1"/>
  <c r="CZ1244" i="1"/>
  <c r="Y1244" i="1" s="1"/>
  <c r="AB1243" i="1"/>
  <c r="CQ1243" i="1"/>
  <c r="AD1223" i="1"/>
  <c r="CR1223" i="1" s="1"/>
  <c r="Q1223" i="1" s="1"/>
  <c r="CS1223" i="1"/>
  <c r="R1223" i="1" s="1"/>
  <c r="BY1285" i="1"/>
  <c r="CY1222" i="1"/>
  <c r="X1222" i="1" s="1"/>
  <c r="CZ1222" i="1"/>
  <c r="Y1222" i="1" s="1"/>
  <c r="CY1220" i="1"/>
  <c r="X1220" i="1" s="1"/>
  <c r="CZ1220" i="1"/>
  <c r="Y1220" i="1" s="1"/>
  <c r="AB1183" i="1"/>
  <c r="CR1183" i="1"/>
  <c r="Q1183" i="1" s="1"/>
  <c r="CY1167" i="1"/>
  <c r="X1167" i="1" s="1"/>
  <c r="CZ1167" i="1"/>
  <c r="Y1167" i="1" s="1"/>
  <c r="CP1167" i="1"/>
  <c r="O1167" i="1" s="1"/>
  <c r="EI1515" i="1"/>
  <c r="AO1515" i="1"/>
  <c r="FY1515" i="1"/>
  <c r="EH1515" i="1"/>
  <c r="AB1513" i="1"/>
  <c r="CR1510" i="1"/>
  <c r="GC1504" i="1"/>
  <c r="FU1504" i="1"/>
  <c r="CK1504" i="1"/>
  <c r="CC1504" i="1"/>
  <c r="BB1472" i="1"/>
  <c r="CR1468" i="1"/>
  <c r="Q1468" i="1" s="1"/>
  <c r="CP1468" i="1" s="1"/>
  <c r="O1468" i="1" s="1"/>
  <c r="CS1467" i="1"/>
  <c r="R1467" i="1" s="1"/>
  <c r="CZ1467" i="1" s="1"/>
  <c r="Y1467" i="1" s="1"/>
  <c r="CT1464" i="1"/>
  <c r="S1464" i="1" s="1"/>
  <c r="CR1461" i="1"/>
  <c r="Q1461" i="1" s="1"/>
  <c r="CX2478" i="3"/>
  <c r="CX2486" i="3"/>
  <c r="CX2483" i="3"/>
  <c r="CX2482" i="3"/>
  <c r="CX2479" i="3"/>
  <c r="CX2480" i="3"/>
  <c r="CX2484" i="3"/>
  <c r="CX2481" i="3"/>
  <c r="CX2477" i="3"/>
  <c r="CX2485" i="3"/>
  <c r="GC1459" i="1"/>
  <c r="EV1427" i="1"/>
  <c r="BB1427" i="1"/>
  <c r="AB1424" i="1"/>
  <c r="CR1422" i="1"/>
  <c r="Q1422" i="1" s="1"/>
  <c r="CP1422" i="1" s="1"/>
  <c r="O1422" i="1" s="1"/>
  <c r="CT1421" i="1"/>
  <c r="S1421" i="1" s="1"/>
  <c r="CT1420" i="1"/>
  <c r="S1420" i="1" s="1"/>
  <c r="CP1420" i="1" s="1"/>
  <c r="O1420" i="1" s="1"/>
  <c r="CT1419" i="1"/>
  <c r="S1419" i="1" s="1"/>
  <c r="CP1419" i="1" s="1"/>
  <c r="O1419" i="1" s="1"/>
  <c r="CQ1414" i="1"/>
  <c r="P1414" i="1" s="1"/>
  <c r="CP1414" i="1" s="1"/>
  <c r="O1414" i="1" s="1"/>
  <c r="CR1413" i="1"/>
  <c r="Q1413" i="1" s="1"/>
  <c r="CP1413" i="1" s="1"/>
  <c r="O1413" i="1" s="1"/>
  <c r="CX2446" i="3"/>
  <c r="CX2454" i="3"/>
  <c r="CX2444" i="3"/>
  <c r="CX2443" i="3"/>
  <c r="CX2451" i="3"/>
  <c r="CX2442" i="3"/>
  <c r="CX2450" i="3"/>
  <c r="CX2447" i="3"/>
  <c r="CX2441" i="3"/>
  <c r="CX2448" i="3"/>
  <c r="CX2452" i="3"/>
  <c r="CX2440" i="3"/>
  <c r="CX2445" i="3"/>
  <c r="CX2449" i="3"/>
  <c r="CX2453" i="3"/>
  <c r="CR1411" i="1"/>
  <c r="Q1411" i="1" s="1"/>
  <c r="CP1411" i="1" s="1"/>
  <c r="O1411" i="1" s="1"/>
  <c r="CT1410" i="1"/>
  <c r="S1410" i="1" s="1"/>
  <c r="CP1410" i="1" s="1"/>
  <c r="O1410" i="1" s="1"/>
  <c r="CQ1407" i="1"/>
  <c r="P1407" i="1" s="1"/>
  <c r="CR1406" i="1"/>
  <c r="Q1406" i="1" s="1"/>
  <c r="CP1406" i="1" s="1"/>
  <c r="O1406" i="1" s="1"/>
  <c r="CS1405" i="1"/>
  <c r="R1405" i="1" s="1"/>
  <c r="CY1405" i="1" s="1"/>
  <c r="X1405" i="1" s="1"/>
  <c r="CS1400" i="1"/>
  <c r="R1400" i="1" s="1"/>
  <c r="CY1400" i="1" s="1"/>
  <c r="X1400" i="1" s="1"/>
  <c r="CP1399" i="1"/>
  <c r="O1399" i="1" s="1"/>
  <c r="CP1397" i="1"/>
  <c r="O1397" i="1" s="1"/>
  <c r="CY1391" i="1"/>
  <c r="X1391" i="1" s="1"/>
  <c r="CZ1391" i="1"/>
  <c r="Y1391" i="1" s="1"/>
  <c r="AB1390" i="1"/>
  <c r="CR1390" i="1"/>
  <c r="Q1390" i="1" s="1"/>
  <c r="HG1353" i="1"/>
  <c r="AB1353" i="1"/>
  <c r="AD1352" i="1"/>
  <c r="AB1339" i="1"/>
  <c r="CT1339" i="1"/>
  <c r="S1339" i="1" s="1"/>
  <c r="CP1339" i="1" s="1"/>
  <c r="O1339" i="1" s="1"/>
  <c r="V1337" i="1"/>
  <c r="Q1330" i="1"/>
  <c r="V1328" i="1"/>
  <c r="S1328" i="1"/>
  <c r="BY1356" i="1"/>
  <c r="AB1323" i="1"/>
  <c r="CX2252" i="3"/>
  <c r="CX2251" i="3"/>
  <c r="CX2250" i="3"/>
  <c r="CX2249" i="3"/>
  <c r="I1321" i="1"/>
  <c r="T1321" i="1" s="1"/>
  <c r="ET1317" i="1"/>
  <c r="EV1285" i="1"/>
  <c r="BB1285" i="1"/>
  <c r="AB1283" i="1"/>
  <c r="CP1282" i="1"/>
  <c r="O1282" i="1" s="1"/>
  <c r="AB1277" i="1"/>
  <c r="AB1275" i="1"/>
  <c r="CR1275" i="1"/>
  <c r="Q1275" i="1" s="1"/>
  <c r="CP1275" i="1" s="1"/>
  <c r="O1275" i="1" s="1"/>
  <c r="CY1264" i="1"/>
  <c r="X1264" i="1" s="1"/>
  <c r="CZ1264" i="1"/>
  <c r="Y1264" i="1" s="1"/>
  <c r="CY1263" i="1"/>
  <c r="X1263" i="1" s="1"/>
  <c r="CD1285" i="1"/>
  <c r="AB1238" i="1"/>
  <c r="CR1238" i="1"/>
  <c r="Q1238" i="1" s="1"/>
  <c r="CR1228" i="1"/>
  <c r="Q1228" i="1" s="1"/>
  <c r="AB1228" i="1"/>
  <c r="EM1427" i="1"/>
  <c r="CX2422" i="3"/>
  <c r="CX2421" i="3"/>
  <c r="CX2420" i="3"/>
  <c r="CX2419" i="3"/>
  <c r="CX2418" i="3"/>
  <c r="CX2417" i="3"/>
  <c r="CX2416" i="3"/>
  <c r="CX2415" i="3"/>
  <c r="CX2423" i="3"/>
  <c r="CX2424" i="3"/>
  <c r="HG1401" i="1"/>
  <c r="T1396" i="1"/>
  <c r="BD1356" i="1"/>
  <c r="AB1351" i="1"/>
  <c r="CR1351" i="1"/>
  <c r="Q1351" i="1" s="1"/>
  <c r="AB1350" i="1"/>
  <c r="CT1350" i="1"/>
  <c r="S1350" i="1" s="1"/>
  <c r="CP1350" i="1" s="1"/>
  <c r="O1350" i="1" s="1"/>
  <c r="CY1341" i="1"/>
  <c r="X1341" i="1" s="1"/>
  <c r="GN1341" i="1" s="1"/>
  <c r="CZ1341" i="1"/>
  <c r="Y1341" i="1" s="1"/>
  <c r="AB1340" i="1"/>
  <c r="CR1340" i="1"/>
  <c r="Q1340" i="1" s="1"/>
  <c r="CQ1330" i="1"/>
  <c r="P1330" i="1" s="1"/>
  <c r="HG1330" i="1"/>
  <c r="CX2286" i="3"/>
  <c r="CX2285" i="3"/>
  <c r="CX2284" i="3"/>
  <c r="CX2283" i="3"/>
  <c r="CX2282" i="3"/>
  <c r="CX2290" i="3"/>
  <c r="CX2281" i="3"/>
  <c r="CX2289" i="3"/>
  <c r="CX2288" i="3"/>
  <c r="CX2287" i="3"/>
  <c r="I1330" i="1"/>
  <c r="R1330" i="1" s="1"/>
  <c r="I1332" i="1"/>
  <c r="T1332" i="1" s="1"/>
  <c r="EU1285" i="1"/>
  <c r="AB1282" i="1"/>
  <c r="GM1279" i="1"/>
  <c r="GN1279" i="1"/>
  <c r="CP1273" i="1"/>
  <c r="O1273" i="1" s="1"/>
  <c r="CQ1271" i="1"/>
  <c r="P1271" i="1" s="1"/>
  <c r="CP1271" i="1" s="1"/>
  <c r="O1271" i="1" s="1"/>
  <c r="AB1271" i="1"/>
  <c r="CS1261" i="1"/>
  <c r="R1261" i="1" s="1"/>
  <c r="AD1261" i="1"/>
  <c r="CR1261" i="1" s="1"/>
  <c r="Q1261" i="1" s="1"/>
  <c r="CY1256" i="1"/>
  <c r="X1256" i="1" s="1"/>
  <c r="CZ1256" i="1"/>
  <c r="Y1256" i="1" s="1"/>
  <c r="AD1250" i="1"/>
  <c r="CR1250" i="1" s="1"/>
  <c r="Q1250" i="1" s="1"/>
  <c r="CS1250" i="1"/>
  <c r="R1250" i="1" s="1"/>
  <c r="CZ1250" i="1" s="1"/>
  <c r="Y1250" i="1" s="1"/>
  <c r="CY1229" i="1"/>
  <c r="X1229" i="1" s="1"/>
  <c r="CZ1229" i="1"/>
  <c r="Y1229" i="1" s="1"/>
  <c r="CP1223" i="1"/>
  <c r="O1223" i="1" s="1"/>
  <c r="CP1183" i="1"/>
  <c r="O1183" i="1" s="1"/>
  <c r="CZ1180" i="1"/>
  <c r="Y1180" i="1" s="1"/>
  <c r="CY1180" i="1"/>
  <c r="X1180" i="1" s="1"/>
  <c r="AB1177" i="1"/>
  <c r="CR1177" i="1"/>
  <c r="Q1177" i="1" s="1"/>
  <c r="CZ1171" i="1"/>
  <c r="Y1171" i="1" s="1"/>
  <c r="CY1171" i="1"/>
  <c r="X1171" i="1" s="1"/>
  <c r="CY1162" i="1"/>
  <c r="X1162" i="1" s="1"/>
  <c r="CZ1162" i="1"/>
  <c r="Y1162" i="1" s="1"/>
  <c r="CP1162" i="1"/>
  <c r="O1162" i="1" s="1"/>
  <c r="CY1159" i="1"/>
  <c r="X1159" i="1" s="1"/>
  <c r="CZ1159" i="1"/>
  <c r="Y1159" i="1" s="1"/>
  <c r="T1164" i="1"/>
  <c r="U1164" i="1"/>
  <c r="CY1153" i="1"/>
  <c r="X1153" i="1" s="1"/>
  <c r="CZ1153" i="1"/>
  <c r="Y1153" i="1" s="1"/>
  <c r="CP1153" i="1"/>
  <c r="O1153" i="1" s="1"/>
  <c r="CY1147" i="1"/>
  <c r="X1147" i="1" s="1"/>
  <c r="CZ1147" i="1"/>
  <c r="Y1147" i="1" s="1"/>
  <c r="CX2510" i="3"/>
  <c r="CX2507" i="3"/>
  <c r="CX2506" i="3"/>
  <c r="CX2514" i="3"/>
  <c r="CX2511" i="3"/>
  <c r="CX2508" i="3"/>
  <c r="CX2512" i="3"/>
  <c r="CX2513" i="3"/>
  <c r="CX2509" i="3"/>
  <c r="I1463" i="1"/>
  <c r="W1463" i="1" s="1"/>
  <c r="AJ1472" i="1" s="1"/>
  <c r="ET1427" i="1"/>
  <c r="CS1425" i="1"/>
  <c r="R1425" i="1" s="1"/>
  <c r="CY1425" i="1" s="1"/>
  <c r="X1425" i="1" s="1"/>
  <c r="CS1418" i="1"/>
  <c r="R1418" i="1" s="1"/>
  <c r="CY1418" i="1" s="1"/>
  <c r="X1418" i="1" s="1"/>
  <c r="AB1407" i="1"/>
  <c r="CQ1405" i="1"/>
  <c r="P1405" i="1" s="1"/>
  <c r="CP1405" i="1" s="1"/>
  <c r="O1405" i="1" s="1"/>
  <c r="CX2406" i="3"/>
  <c r="CX2414" i="3"/>
  <c r="CX2405" i="3"/>
  <c r="CX2413" i="3"/>
  <c r="CX2412" i="3"/>
  <c r="CX2411" i="3"/>
  <c r="CX2410" i="3"/>
  <c r="CX2409" i="3"/>
  <c r="CX2408" i="3"/>
  <c r="CX2407" i="3"/>
  <c r="AB1401" i="1"/>
  <c r="I1396" i="1"/>
  <c r="W1396" i="1" s="1"/>
  <c r="GX1393" i="1"/>
  <c r="AB1393" i="1"/>
  <c r="CT1393" i="1"/>
  <c r="S1393" i="1" s="1"/>
  <c r="CP1393" i="1" s="1"/>
  <c r="O1393" i="1" s="1"/>
  <c r="BC1356" i="1"/>
  <c r="CP1351" i="1"/>
  <c r="O1351" i="1" s="1"/>
  <c r="AB1349" i="1"/>
  <c r="CT1349" i="1"/>
  <c r="S1349" i="1" s="1"/>
  <c r="CP1349" i="1" s="1"/>
  <c r="O1349" i="1" s="1"/>
  <c r="AB1345" i="1"/>
  <c r="AD1344" i="1"/>
  <c r="AB1342" i="1"/>
  <c r="CR1342" i="1"/>
  <c r="Q1342" i="1" s="1"/>
  <c r="CP1342" i="1" s="1"/>
  <c r="O1342" i="1" s="1"/>
  <c r="CP1340" i="1"/>
  <c r="O1340" i="1" s="1"/>
  <c r="W1337" i="1"/>
  <c r="I1336" i="1"/>
  <c r="V1332" i="1"/>
  <c r="AB1330" i="1"/>
  <c r="AB1329" i="1"/>
  <c r="AD1328" i="1"/>
  <c r="W1325" i="1"/>
  <c r="T1325" i="1"/>
  <c r="CY1323" i="1"/>
  <c r="X1323" i="1" s="1"/>
  <c r="GN1323" i="1" s="1"/>
  <c r="CZ1323" i="1"/>
  <c r="Y1323" i="1" s="1"/>
  <c r="R1322" i="1"/>
  <c r="CZ1322" i="1" s="1"/>
  <c r="Y1322" i="1" s="1"/>
  <c r="AB1322" i="1"/>
  <c r="CR1322" i="1"/>
  <c r="Q1322" i="1" s="1"/>
  <c r="AB1320" i="1"/>
  <c r="CT1320" i="1"/>
  <c r="S1320" i="1" s="1"/>
  <c r="CP1320" i="1"/>
  <c r="O1320" i="1" s="1"/>
  <c r="P1319" i="1"/>
  <c r="AB1280" i="1"/>
  <c r="AB1279" i="1"/>
  <c r="FU1285" i="1"/>
  <c r="CP1256" i="1"/>
  <c r="O1256" i="1" s="1"/>
  <c r="AB1245" i="1"/>
  <c r="CQ1245" i="1"/>
  <c r="P1245" i="1" s="1"/>
  <c r="CP1245" i="1" s="1"/>
  <c r="O1245" i="1" s="1"/>
  <c r="CP1240" i="1"/>
  <c r="O1240" i="1" s="1"/>
  <c r="AD1225" i="1"/>
  <c r="CR1225" i="1" s="1"/>
  <c r="Q1225" i="1" s="1"/>
  <c r="CS1225" i="1"/>
  <c r="R1225" i="1" s="1"/>
  <c r="BZ1504" i="1"/>
  <c r="I1409" i="1"/>
  <c r="T1409" i="1" s="1"/>
  <c r="AD1403" i="1"/>
  <c r="CS1403" i="1"/>
  <c r="W1401" i="1"/>
  <c r="AB1400" i="1"/>
  <c r="CZ1399" i="1"/>
  <c r="Y1399" i="1" s="1"/>
  <c r="CX2398" i="3"/>
  <c r="CX2397" i="3"/>
  <c r="CX2396" i="3"/>
  <c r="CX2404" i="3"/>
  <c r="CX2395" i="3"/>
  <c r="CX2403" i="3"/>
  <c r="CX2402" i="3"/>
  <c r="CX2401" i="3"/>
  <c r="CX2400" i="3"/>
  <c r="CX2399" i="3"/>
  <c r="I1403" i="1"/>
  <c r="T1403" i="1" s="1"/>
  <c r="R1396" i="1"/>
  <c r="AB1396" i="1"/>
  <c r="GX1394" i="1"/>
  <c r="T1394" i="1"/>
  <c r="CZ1353" i="1"/>
  <c r="Y1353" i="1" s="1"/>
  <c r="AB1348" i="1"/>
  <c r="CT1348" i="1"/>
  <c r="S1348" i="1" s="1"/>
  <c r="CP1348" i="1" s="1"/>
  <c r="O1348" i="1" s="1"/>
  <c r="R1343" i="1"/>
  <c r="CZ1343" i="1" s="1"/>
  <c r="Y1343" i="1" s="1"/>
  <c r="GX1338" i="1"/>
  <c r="GX1337" i="1"/>
  <c r="U1337" i="1"/>
  <c r="W1336" i="1"/>
  <c r="T1336" i="1"/>
  <c r="AB1333" i="1"/>
  <c r="P1328" i="1"/>
  <c r="AD1326" i="1"/>
  <c r="AB1324" i="1"/>
  <c r="CR1324" i="1"/>
  <c r="Q1324" i="1" s="1"/>
  <c r="CP1324" i="1" s="1"/>
  <c r="O1324" i="1" s="1"/>
  <c r="P1322" i="1"/>
  <c r="AD1321" i="1"/>
  <c r="CR1321" i="1" s="1"/>
  <c r="Q1321" i="1" s="1"/>
  <c r="AD1356" i="1" s="1"/>
  <c r="CS1321" i="1"/>
  <c r="R1321" i="1" s="1"/>
  <c r="AE1356" i="1" s="1"/>
  <c r="W1319" i="1"/>
  <c r="AO1317" i="1"/>
  <c r="AB1281" i="1"/>
  <c r="CZ1276" i="1"/>
  <c r="Y1276" i="1" s="1"/>
  <c r="CS1266" i="1"/>
  <c r="R1266" i="1" s="1"/>
  <c r="CZ1266" i="1" s="1"/>
  <c r="Y1266" i="1" s="1"/>
  <c r="AD1266" i="1"/>
  <c r="CY1252" i="1"/>
  <c r="X1252" i="1" s="1"/>
  <c r="CZ1252" i="1"/>
  <c r="Y1252" i="1" s="1"/>
  <c r="CP1247" i="1"/>
  <c r="O1247" i="1" s="1"/>
  <c r="CY1246" i="1"/>
  <c r="X1246" i="1" s="1"/>
  <c r="CZ1246" i="1"/>
  <c r="Y1246" i="1" s="1"/>
  <c r="CY1236" i="1"/>
  <c r="X1236" i="1" s="1"/>
  <c r="CZ1236" i="1"/>
  <c r="Y1236" i="1" s="1"/>
  <c r="CG1472" i="1"/>
  <c r="CX2494" i="3"/>
  <c r="CX2491" i="3"/>
  <c r="CX2490" i="3"/>
  <c r="CX2487" i="3"/>
  <c r="CX2495" i="3"/>
  <c r="CX2488" i="3"/>
  <c r="CX2492" i="3"/>
  <c r="CX2496" i="3"/>
  <c r="CX2493" i="3"/>
  <c r="CX2489" i="3"/>
  <c r="CG1427" i="1"/>
  <c r="CX2430" i="3"/>
  <c r="CX2438" i="3"/>
  <c r="CX2428" i="3"/>
  <c r="CX2436" i="3"/>
  <c r="CX2427" i="3"/>
  <c r="CX2435" i="3"/>
  <c r="CX2426" i="3"/>
  <c r="CX2434" i="3"/>
  <c r="CX2425" i="3"/>
  <c r="CX2431" i="3"/>
  <c r="CX2439" i="3"/>
  <c r="CX2437" i="3"/>
  <c r="CX2429" i="3"/>
  <c r="CX2433" i="3"/>
  <c r="CX2432" i="3"/>
  <c r="Q1396" i="1"/>
  <c r="V1394" i="1"/>
  <c r="R1393" i="1"/>
  <c r="EU1356" i="1"/>
  <c r="Q1343" i="1"/>
  <c r="AB1343" i="1"/>
  <c r="CQ1343" i="1"/>
  <c r="P1343" i="1" s="1"/>
  <c r="CP1343" i="1" s="1"/>
  <c r="O1343" i="1" s="1"/>
  <c r="Q1338" i="1"/>
  <c r="R1337" i="1"/>
  <c r="CY1337" i="1" s="1"/>
  <c r="X1337" i="1" s="1"/>
  <c r="R1335" i="1"/>
  <c r="CZ1335" i="1" s="1"/>
  <c r="Y1335" i="1" s="1"/>
  <c r="AB1335" i="1"/>
  <c r="CR1335" i="1"/>
  <c r="Q1335" i="1" s="1"/>
  <c r="U1330" i="1"/>
  <c r="W1328" i="1"/>
  <c r="AB1327" i="1"/>
  <c r="CT1327" i="1"/>
  <c r="S1327" i="1" s="1"/>
  <c r="CP1327" i="1"/>
  <c r="O1327" i="1" s="1"/>
  <c r="R1325" i="1"/>
  <c r="CY1325" i="1" s="1"/>
  <c r="X1325" i="1" s="1"/>
  <c r="S1321" i="1"/>
  <c r="AF1356" i="1" s="1"/>
  <c r="EG1317" i="1"/>
  <c r="CZ1277" i="1"/>
  <c r="Y1277" i="1" s="1"/>
  <c r="GM1277" i="1" s="1"/>
  <c r="AD1276" i="1"/>
  <c r="CR1276" i="1" s="1"/>
  <c r="Q1276" i="1" s="1"/>
  <c r="CS1276" i="1"/>
  <c r="R1276" i="1" s="1"/>
  <c r="CY1276" i="1" s="1"/>
  <c r="X1276" i="1" s="1"/>
  <c r="CY1274" i="1"/>
  <c r="X1274" i="1" s="1"/>
  <c r="GN1274" i="1" s="1"/>
  <c r="CZ1274" i="1"/>
  <c r="Y1274" i="1" s="1"/>
  <c r="GM1272" i="1"/>
  <c r="GN1272" i="1"/>
  <c r="CY1267" i="1"/>
  <c r="X1267" i="1" s="1"/>
  <c r="GN1267" i="1" s="1"/>
  <c r="CZ1267" i="1"/>
  <c r="Y1267" i="1" s="1"/>
  <c r="CY1266" i="1"/>
  <c r="X1266" i="1" s="1"/>
  <c r="AD1232" i="1"/>
  <c r="CR1232" i="1" s="1"/>
  <c r="Q1232" i="1" s="1"/>
  <c r="CP1232" i="1" s="1"/>
  <c r="O1232" i="1" s="1"/>
  <c r="CS1232" i="1"/>
  <c r="R1232" i="1" s="1"/>
  <c r="CP1225" i="1"/>
  <c r="O1225" i="1" s="1"/>
  <c r="AO1472" i="1"/>
  <c r="AO1427" i="1"/>
  <c r="CY1395" i="1"/>
  <c r="X1395" i="1" s="1"/>
  <c r="CZ1395" i="1"/>
  <c r="Y1395" i="1" s="1"/>
  <c r="CP1395" i="1"/>
  <c r="O1395" i="1" s="1"/>
  <c r="R1394" i="1"/>
  <c r="CY1394" i="1" s="1"/>
  <c r="X1394" i="1" s="1"/>
  <c r="CY1390" i="1"/>
  <c r="X1390" i="1" s="1"/>
  <c r="CP1354" i="1"/>
  <c r="O1354" i="1" s="1"/>
  <c r="CZ1345" i="1"/>
  <c r="Y1345" i="1" s="1"/>
  <c r="GM1345" i="1" s="1"/>
  <c r="P1337" i="1"/>
  <c r="CP1337" i="1" s="1"/>
  <c r="O1337" i="1" s="1"/>
  <c r="R1336" i="1"/>
  <c r="CP1335" i="1"/>
  <c r="O1335" i="1" s="1"/>
  <c r="AD1334" i="1"/>
  <c r="CR1334" i="1" s="1"/>
  <c r="Q1334" i="1" s="1"/>
  <c r="CS1334" i="1"/>
  <c r="R1334" i="1" s="1"/>
  <c r="CX2302" i="3"/>
  <c r="CX2310" i="3"/>
  <c r="CX2301" i="3"/>
  <c r="CX2309" i="3"/>
  <c r="CX2308" i="3"/>
  <c r="CX2307" i="3"/>
  <c r="CX2306" i="3"/>
  <c r="CX2305" i="3"/>
  <c r="CX2304" i="3"/>
  <c r="CX2303" i="3"/>
  <c r="I1338" i="1"/>
  <c r="U1338" i="1" s="1"/>
  <c r="AB1331" i="1"/>
  <c r="CT1331" i="1"/>
  <c r="S1331" i="1" s="1"/>
  <c r="CP1331" i="1"/>
  <c r="O1331" i="1" s="1"/>
  <c r="W1330" i="1"/>
  <c r="CZ1329" i="1"/>
  <c r="Y1329" i="1" s="1"/>
  <c r="GM1329" i="1" s="1"/>
  <c r="U1328" i="1"/>
  <c r="Q1325" i="1"/>
  <c r="AB1325" i="1"/>
  <c r="CQ1325" i="1"/>
  <c r="P1325" i="1" s="1"/>
  <c r="FR1356" i="1"/>
  <c r="CZ1319" i="1"/>
  <c r="Y1319" i="1" s="1"/>
  <c r="T1319" i="1"/>
  <c r="AQ1285" i="1"/>
  <c r="AB1276" i="1"/>
  <c r="CQ1276" i="1"/>
  <c r="P1276" i="1" s="1"/>
  <c r="CZ1270" i="1"/>
  <c r="Y1270" i="1" s="1"/>
  <c r="CY1270" i="1"/>
  <c r="X1270" i="1" s="1"/>
  <c r="GM1270" i="1" s="1"/>
  <c r="AB1268" i="1"/>
  <c r="CQ1268" i="1"/>
  <c r="P1268" i="1" s="1"/>
  <c r="CP1268" i="1" s="1"/>
  <c r="O1268" i="1" s="1"/>
  <c r="AB1263" i="1"/>
  <c r="CQ1263" i="1"/>
  <c r="P1263" i="1" s="1"/>
  <c r="CP1263" i="1" s="1"/>
  <c r="O1263" i="1" s="1"/>
  <c r="GN1262" i="1"/>
  <c r="CY1260" i="1"/>
  <c r="X1260" i="1" s="1"/>
  <c r="CZ1260" i="1"/>
  <c r="Y1260" i="1" s="1"/>
  <c r="U1249" i="1"/>
  <c r="V1249" i="1"/>
  <c r="CY1248" i="1"/>
  <c r="X1248" i="1" s="1"/>
  <c r="CZ1248" i="1"/>
  <c r="Y1248" i="1" s="1"/>
  <c r="CP1248" i="1"/>
  <c r="O1248" i="1" s="1"/>
  <c r="FR1285" i="1"/>
  <c r="CX2246" i="3"/>
  <c r="CX2245" i="3"/>
  <c r="CX2244" i="3"/>
  <c r="CX2248" i="3"/>
  <c r="CX2247" i="3"/>
  <c r="CY1262" i="1"/>
  <c r="X1262" i="1" s="1"/>
  <c r="CZ1262" i="1"/>
  <c r="Y1262" i="1" s="1"/>
  <c r="CR1260" i="1"/>
  <c r="Q1260" i="1" s="1"/>
  <c r="CP1260" i="1" s="1"/>
  <c r="O1260" i="1" s="1"/>
  <c r="AB1260" i="1"/>
  <c r="CY1255" i="1"/>
  <c r="X1255" i="1" s="1"/>
  <c r="GM1255" i="1" s="1"/>
  <c r="CZ1255" i="1"/>
  <c r="Y1255" i="1" s="1"/>
  <c r="GX1249" i="1"/>
  <c r="P1249" i="1"/>
  <c r="CR1248" i="1"/>
  <c r="Q1248" i="1" s="1"/>
  <c r="AB1248" i="1"/>
  <c r="CR1244" i="1"/>
  <c r="Q1244" i="1" s="1"/>
  <c r="CP1244" i="1" s="1"/>
  <c r="O1244" i="1" s="1"/>
  <c r="AB1244" i="1"/>
  <c r="AD1241" i="1"/>
  <c r="CR1241" i="1" s="1"/>
  <c r="Q1241" i="1" s="1"/>
  <c r="CS1241" i="1"/>
  <c r="R1241" i="1" s="1"/>
  <c r="CZ1241" i="1" s="1"/>
  <c r="Y1241" i="1" s="1"/>
  <c r="AD1239" i="1"/>
  <c r="CR1239" i="1" s="1"/>
  <c r="Q1239" i="1" s="1"/>
  <c r="CS1239" i="1"/>
  <c r="R1239" i="1" s="1"/>
  <c r="CZ1239" i="1" s="1"/>
  <c r="Y1239" i="1" s="1"/>
  <c r="AB1236" i="1"/>
  <c r="CQ1236" i="1"/>
  <c r="P1236" i="1" s="1"/>
  <c r="CP1236" i="1" s="1"/>
  <c r="O1236" i="1" s="1"/>
  <c r="CZ1233" i="1"/>
  <c r="Y1233" i="1" s="1"/>
  <c r="CY1233" i="1"/>
  <c r="X1233" i="1" s="1"/>
  <c r="CY1232" i="1"/>
  <c r="X1232" i="1" s="1"/>
  <c r="CZ1231" i="1"/>
  <c r="Y1231" i="1" s="1"/>
  <c r="CY1231" i="1"/>
  <c r="X1231" i="1" s="1"/>
  <c r="CY1225" i="1"/>
  <c r="X1225" i="1" s="1"/>
  <c r="CZ1224" i="1"/>
  <c r="Y1224" i="1" s="1"/>
  <c r="CY1224" i="1"/>
  <c r="X1224" i="1" s="1"/>
  <c r="CY1223" i="1"/>
  <c r="X1223" i="1" s="1"/>
  <c r="CY1183" i="1"/>
  <c r="X1183" i="1" s="1"/>
  <c r="CZ1183" i="1"/>
  <c r="Y1183" i="1" s="1"/>
  <c r="CZ1172" i="1"/>
  <c r="Y1172" i="1" s="1"/>
  <c r="CY1172" i="1"/>
  <c r="X1172" i="1" s="1"/>
  <c r="AB1146" i="1"/>
  <c r="CR1146" i="1"/>
  <c r="Q1146" i="1" s="1"/>
  <c r="CP1146" i="1" s="1"/>
  <c r="O1146" i="1" s="1"/>
  <c r="CC1137" i="1"/>
  <c r="AT1186" i="1"/>
  <c r="FV1137" i="1"/>
  <c r="EM1186" i="1"/>
  <c r="V1164" i="1"/>
  <c r="CP1159" i="1"/>
  <c r="O1159" i="1" s="1"/>
  <c r="CX2366" i="3"/>
  <c r="CX2365" i="3"/>
  <c r="CX2364" i="3"/>
  <c r="CX2363" i="3"/>
  <c r="EV1356" i="1"/>
  <c r="CX2326" i="3"/>
  <c r="CX2334" i="3"/>
  <c r="CX2333" i="3"/>
  <c r="CX2332" i="3"/>
  <c r="CX2340" i="3"/>
  <c r="CX2331" i="3"/>
  <c r="CX2339" i="3"/>
  <c r="CX2330" i="3"/>
  <c r="CX2338" i="3"/>
  <c r="CX2329" i="3"/>
  <c r="CX2337" i="3"/>
  <c r="CX2328" i="3"/>
  <c r="CX2336" i="3"/>
  <c r="CX2327" i="3"/>
  <c r="CX2335" i="3"/>
  <c r="CX2270" i="3"/>
  <c r="CX2269" i="3"/>
  <c r="CX2268" i="3"/>
  <c r="CX2267" i="3"/>
  <c r="CX2266" i="3"/>
  <c r="CX2265" i="3"/>
  <c r="CX2264" i="3"/>
  <c r="ET1285" i="1"/>
  <c r="I1283" i="1"/>
  <c r="S1283" i="1" s="1"/>
  <c r="CX2238" i="3"/>
  <c r="CX2237" i="3"/>
  <c r="CX2236" i="3"/>
  <c r="CX2235" i="3"/>
  <c r="AB1258" i="1"/>
  <c r="CY1257" i="1"/>
  <c r="X1257" i="1" s="1"/>
  <c r="GN1257" i="1" s="1"/>
  <c r="CZ1257" i="1"/>
  <c r="Y1257" i="1" s="1"/>
  <c r="CP1254" i="1"/>
  <c r="O1254" i="1" s="1"/>
  <c r="CY1253" i="1"/>
  <c r="X1253" i="1" s="1"/>
  <c r="CZ1253" i="1"/>
  <c r="Y1253" i="1" s="1"/>
  <c r="AB1252" i="1"/>
  <c r="CQ1252" i="1"/>
  <c r="P1252" i="1" s="1"/>
  <c r="CP1252" i="1" s="1"/>
  <c r="O1252" i="1" s="1"/>
  <c r="CY1250" i="1"/>
  <c r="X1250" i="1" s="1"/>
  <c r="CP1241" i="1"/>
  <c r="O1241" i="1" s="1"/>
  <c r="CP1239" i="1"/>
  <c r="O1239" i="1" s="1"/>
  <c r="S1238" i="1"/>
  <c r="AB1232" i="1"/>
  <c r="CY1228" i="1"/>
  <c r="X1228" i="1" s="1"/>
  <c r="CZ1228" i="1"/>
  <c r="Y1228" i="1" s="1"/>
  <c r="CP1228" i="1"/>
  <c r="O1228" i="1" s="1"/>
  <c r="AB1225" i="1"/>
  <c r="AB1223" i="1"/>
  <c r="AB1222" i="1"/>
  <c r="CR1222" i="1"/>
  <c r="Q1222" i="1" s="1"/>
  <c r="CZ1178" i="1"/>
  <c r="Y1178" i="1" s="1"/>
  <c r="GM1178" i="1" s="1"/>
  <c r="CY1177" i="1"/>
  <c r="X1177" i="1" s="1"/>
  <c r="CZ1177" i="1"/>
  <c r="Y1177" i="1" s="1"/>
  <c r="AB1173" i="1"/>
  <c r="AB1168" i="1"/>
  <c r="CP1161" i="1"/>
  <c r="O1161" i="1" s="1"/>
  <c r="AB1147" i="1"/>
  <c r="CR1147" i="1"/>
  <c r="Q1147" i="1" s="1"/>
  <c r="CQ1396" i="1"/>
  <c r="P1396" i="1" s="1"/>
  <c r="CX2382" i="3"/>
  <c r="CX2381" i="3"/>
  <c r="CX2380" i="3"/>
  <c r="CX2379" i="3"/>
  <c r="CX2378" i="3"/>
  <c r="CX2384" i="3"/>
  <c r="CX2383" i="3"/>
  <c r="CS1392" i="1"/>
  <c r="R1392" i="1" s="1"/>
  <c r="AE1427" i="1" s="1"/>
  <c r="I1392" i="1"/>
  <c r="S1392" i="1" s="1"/>
  <c r="CS1354" i="1"/>
  <c r="R1354" i="1" s="1"/>
  <c r="CY1354" i="1" s="1"/>
  <c r="X1354" i="1" s="1"/>
  <c r="CS1347" i="1"/>
  <c r="R1347" i="1" s="1"/>
  <c r="CY1347" i="1" s="1"/>
  <c r="X1347" i="1" s="1"/>
  <c r="CQ1334" i="1"/>
  <c r="P1334" i="1" s="1"/>
  <c r="CP1334" i="1" s="1"/>
  <c r="O1334" i="1" s="1"/>
  <c r="CQ1332" i="1"/>
  <c r="P1332" i="1" s="1"/>
  <c r="CX2278" i="3"/>
  <c r="CX2277" i="3"/>
  <c r="CX2276" i="3"/>
  <c r="CX2275" i="3"/>
  <c r="CX2274" i="3"/>
  <c r="CX2273" i="3"/>
  <c r="CX2272" i="3"/>
  <c r="CX2280" i="3"/>
  <c r="CX2271" i="3"/>
  <c r="CX2279" i="3"/>
  <c r="CQ1321" i="1"/>
  <c r="P1321" i="1" s="1"/>
  <c r="CP1321" i="1" s="1"/>
  <c r="O1321" i="1" s="1"/>
  <c r="CX2254" i="3"/>
  <c r="CX2253" i="3"/>
  <c r="CX2256" i="3"/>
  <c r="CX2255" i="3"/>
  <c r="CG1285" i="1"/>
  <c r="CQ1283" i="1"/>
  <c r="CS1282" i="1"/>
  <c r="R1282" i="1" s="1"/>
  <c r="CY1282" i="1" s="1"/>
  <c r="X1282" i="1" s="1"/>
  <c r="CX2243" i="3"/>
  <c r="CX2242" i="3"/>
  <c r="CX2241" i="3"/>
  <c r="CX2240" i="3"/>
  <c r="CX2239" i="3"/>
  <c r="CX2234" i="3"/>
  <c r="CX2233" i="3"/>
  <c r="CX2232" i="3"/>
  <c r="CX2231" i="3"/>
  <c r="R1273" i="1"/>
  <c r="CZ1273" i="1" s="1"/>
  <c r="Y1273" i="1" s="1"/>
  <c r="CZ1258" i="1"/>
  <c r="Y1258" i="1" s="1"/>
  <c r="GM1258" i="1" s="1"/>
  <c r="AB1250" i="1"/>
  <c r="T1249" i="1"/>
  <c r="CX2158" i="3"/>
  <c r="CX2157" i="3"/>
  <c r="CX2156" i="3"/>
  <c r="CX2155" i="3"/>
  <c r="CX2154" i="3"/>
  <c r="CX2153" i="3"/>
  <c r="CX2152" i="3"/>
  <c r="CX2160" i="3"/>
  <c r="CX2151" i="3"/>
  <c r="CX2159" i="3"/>
  <c r="T1241" i="1"/>
  <c r="I1243" i="1"/>
  <c r="R1243" i="1" s="1"/>
  <c r="R1238" i="1"/>
  <c r="S1234" i="1"/>
  <c r="Q1234" i="1"/>
  <c r="CP1233" i="1"/>
  <c r="O1233" i="1" s="1"/>
  <c r="CP1231" i="1"/>
  <c r="O1231" i="1" s="1"/>
  <c r="CY1230" i="1"/>
  <c r="X1230" i="1" s="1"/>
  <c r="CZ1230" i="1"/>
  <c r="Y1230" i="1" s="1"/>
  <c r="AB1229" i="1"/>
  <c r="CQ1229" i="1"/>
  <c r="P1229" i="1" s="1"/>
  <c r="CP1229" i="1" s="1"/>
  <c r="O1229" i="1" s="1"/>
  <c r="AB1227" i="1"/>
  <c r="CQ1227" i="1"/>
  <c r="P1227" i="1" s="1"/>
  <c r="CP1224" i="1"/>
  <c r="O1224" i="1" s="1"/>
  <c r="CP1222" i="1"/>
  <c r="O1222" i="1" s="1"/>
  <c r="CR1221" i="1"/>
  <c r="Q1221" i="1" s="1"/>
  <c r="AB1221" i="1"/>
  <c r="W1164" i="1"/>
  <c r="S1164" i="1"/>
  <c r="BY1137" i="1"/>
  <c r="AP1186" i="1"/>
  <c r="CI1186" i="1"/>
  <c r="AB1157" i="1"/>
  <c r="CR1148" i="1"/>
  <c r="Q1148" i="1" s="1"/>
  <c r="AB1148" i="1"/>
  <c r="CP1147" i="1"/>
  <c r="O1147" i="1" s="1"/>
  <c r="BX1317" i="1"/>
  <c r="AO1285" i="1"/>
  <c r="I1281" i="1"/>
  <c r="V1281" i="1" s="1"/>
  <c r="S1265" i="1"/>
  <c r="CP1261" i="1"/>
  <c r="O1261" i="1" s="1"/>
  <c r="AB1261" i="1"/>
  <c r="CP1250" i="1"/>
  <c r="O1250" i="1" s="1"/>
  <c r="S1249" i="1"/>
  <c r="CZ1242" i="1"/>
  <c r="Y1242" i="1" s="1"/>
  <c r="GM1242" i="1" s="1"/>
  <c r="GX1238" i="1"/>
  <c r="P1238" i="1"/>
  <c r="CP1238" i="1" s="1"/>
  <c r="O1238" i="1" s="1"/>
  <c r="CR1237" i="1"/>
  <c r="Q1237" i="1" s="1"/>
  <c r="CP1237" i="1" s="1"/>
  <c r="O1237" i="1" s="1"/>
  <c r="AB1237" i="1"/>
  <c r="CR1235" i="1"/>
  <c r="Q1235" i="1" s="1"/>
  <c r="AB1235" i="1"/>
  <c r="CX2102" i="3"/>
  <c r="CX2110" i="3"/>
  <c r="CX2101" i="3"/>
  <c r="CX2109" i="3"/>
  <c r="CX2108" i="3"/>
  <c r="CX2107" i="3"/>
  <c r="CX2106" i="3"/>
  <c r="CX2105" i="3"/>
  <c r="CX2104" i="3"/>
  <c r="CX2103" i="3"/>
  <c r="I1234" i="1"/>
  <c r="T1234" i="1" s="1"/>
  <c r="T1232" i="1"/>
  <c r="CX2078" i="3"/>
  <c r="CX2077" i="3"/>
  <c r="CX2080" i="3"/>
  <c r="CX2079" i="3"/>
  <c r="T1225" i="1"/>
  <c r="I1227" i="1"/>
  <c r="R1227" i="1" s="1"/>
  <c r="V1223" i="1"/>
  <c r="CY1221" i="1"/>
  <c r="X1221" i="1" s="1"/>
  <c r="CZ1221" i="1"/>
  <c r="Y1221" i="1" s="1"/>
  <c r="CP1221" i="1"/>
  <c r="O1221" i="1" s="1"/>
  <c r="CY1182" i="1"/>
  <c r="X1182" i="1" s="1"/>
  <c r="CZ1182" i="1"/>
  <c r="Y1182" i="1" s="1"/>
  <c r="CP1182" i="1"/>
  <c r="O1182" i="1" s="1"/>
  <c r="AB1179" i="1"/>
  <c r="CR1179" i="1"/>
  <c r="CP1177" i="1"/>
  <c r="O1177" i="1" s="1"/>
  <c r="CZ1174" i="1"/>
  <c r="Y1174" i="1" s="1"/>
  <c r="CY1174" i="1"/>
  <c r="X1174" i="1" s="1"/>
  <c r="CZ1170" i="1"/>
  <c r="Y1170" i="1" s="1"/>
  <c r="CY1170" i="1"/>
  <c r="X1170" i="1" s="1"/>
  <c r="CZ1165" i="1"/>
  <c r="Y1165" i="1" s="1"/>
  <c r="GM1165" i="1" s="1"/>
  <c r="Q1164" i="1"/>
  <c r="CP1157" i="1"/>
  <c r="O1157" i="1" s="1"/>
  <c r="CY1155" i="1"/>
  <c r="X1155" i="1" s="1"/>
  <c r="GM1155" i="1" s="1"/>
  <c r="CZ1155" i="1"/>
  <c r="Y1155" i="1" s="1"/>
  <c r="CX2390" i="3"/>
  <c r="CX2389" i="3"/>
  <c r="CX2388" i="3"/>
  <c r="CX2387" i="3"/>
  <c r="CX2386" i="3"/>
  <c r="CX2394" i="3"/>
  <c r="CX2385" i="3"/>
  <c r="CX2393" i="3"/>
  <c r="CX2392" i="3"/>
  <c r="CX2391" i="3"/>
  <c r="CX2370" i="3"/>
  <c r="CX2369" i="3"/>
  <c r="CX2368" i="3"/>
  <c r="CX2367" i="3"/>
  <c r="CG1356" i="1"/>
  <c r="CX2318" i="3"/>
  <c r="CX2317" i="3"/>
  <c r="CX2325" i="3"/>
  <c r="CX2316" i="3"/>
  <c r="CX2324" i="3"/>
  <c r="CX2315" i="3"/>
  <c r="CX2323" i="3"/>
  <c r="CX2314" i="3"/>
  <c r="CX2322" i="3"/>
  <c r="CX2313" i="3"/>
  <c r="CX2321" i="3"/>
  <c r="CX2312" i="3"/>
  <c r="CX2320" i="3"/>
  <c r="CX2311" i="3"/>
  <c r="CX2319" i="3"/>
  <c r="CX2262" i="3"/>
  <c r="CX2261" i="3"/>
  <c r="CX2260" i="3"/>
  <c r="CX2259" i="3"/>
  <c r="CX2258" i="3"/>
  <c r="CX2257" i="3"/>
  <c r="CX2263" i="3"/>
  <c r="FY1285" i="1"/>
  <c r="BD1285" i="1"/>
  <c r="AB1273" i="1"/>
  <c r="CY1259" i="1"/>
  <c r="X1259" i="1" s="1"/>
  <c r="GN1259" i="1" s="1"/>
  <c r="CZ1259" i="1"/>
  <c r="Y1259" i="1" s="1"/>
  <c r="CZ1254" i="1"/>
  <c r="Y1254" i="1" s="1"/>
  <c r="CY1254" i="1"/>
  <c r="X1254" i="1" s="1"/>
  <c r="AB1249" i="1"/>
  <c r="CR1249" i="1"/>
  <c r="Q1249" i="1" s="1"/>
  <c r="CY1237" i="1"/>
  <c r="X1237" i="1" s="1"/>
  <c r="CZ1237" i="1"/>
  <c r="Y1237" i="1" s="1"/>
  <c r="CY1235" i="1"/>
  <c r="X1235" i="1" s="1"/>
  <c r="CZ1235" i="1"/>
  <c r="Y1235" i="1" s="1"/>
  <c r="CP1235" i="1"/>
  <c r="O1235" i="1" s="1"/>
  <c r="CZ1226" i="1"/>
  <c r="Y1226" i="1" s="1"/>
  <c r="AB1184" i="1"/>
  <c r="V1166" i="1"/>
  <c r="CY1163" i="1"/>
  <c r="X1163" i="1" s="1"/>
  <c r="CZ1163" i="1"/>
  <c r="Y1163" i="1" s="1"/>
  <c r="CY1161" i="1"/>
  <c r="X1161" i="1" s="1"/>
  <c r="CZ1161" i="1"/>
  <c r="Y1161" i="1" s="1"/>
  <c r="CY1156" i="1"/>
  <c r="X1156" i="1" s="1"/>
  <c r="CZ1156" i="1"/>
  <c r="Y1156" i="1" s="1"/>
  <c r="CY1154" i="1"/>
  <c r="X1154" i="1" s="1"/>
  <c r="CZ1154" i="1"/>
  <c r="Y1154" i="1" s="1"/>
  <c r="CZ1152" i="1"/>
  <c r="Y1152" i="1" s="1"/>
  <c r="CY1152" i="1"/>
  <c r="X1152" i="1" s="1"/>
  <c r="GN1152" i="1" s="1"/>
  <c r="CP1148" i="1"/>
  <c r="O1148" i="1" s="1"/>
  <c r="FQ1137" i="1"/>
  <c r="EH1186" i="1"/>
  <c r="GA1186" i="1"/>
  <c r="CX2294" i="3"/>
  <c r="CX2293" i="3"/>
  <c r="CX2292" i="3"/>
  <c r="CX2300" i="3"/>
  <c r="CX2291" i="3"/>
  <c r="CX2299" i="3"/>
  <c r="CX2298" i="3"/>
  <c r="CX2297" i="3"/>
  <c r="CX2296" i="3"/>
  <c r="CX2295" i="3"/>
  <c r="EG1285" i="1"/>
  <c r="BC1285" i="1"/>
  <c r="CP1265" i="1"/>
  <c r="O1265" i="1" s="1"/>
  <c r="GM1251" i="1"/>
  <c r="GN1251" i="1"/>
  <c r="R1249" i="1"/>
  <c r="CZ1247" i="1"/>
  <c r="Y1247" i="1" s="1"/>
  <c r="CY1247" i="1"/>
  <c r="X1247" i="1" s="1"/>
  <c r="W1243" i="1"/>
  <c r="T1243" i="1"/>
  <c r="CY1241" i="1"/>
  <c r="X1241" i="1" s="1"/>
  <c r="CZ1240" i="1"/>
  <c r="Y1240" i="1" s="1"/>
  <c r="CY1240" i="1"/>
  <c r="X1240" i="1" s="1"/>
  <c r="CY1239" i="1"/>
  <c r="X1239" i="1" s="1"/>
  <c r="V1234" i="1"/>
  <c r="AI1285" i="1" s="1"/>
  <c r="CZ1232" i="1"/>
  <c r="Y1232" i="1" s="1"/>
  <c r="GM1226" i="1"/>
  <c r="GN1226" i="1"/>
  <c r="CZ1225" i="1"/>
  <c r="Y1225" i="1" s="1"/>
  <c r="CZ1223" i="1"/>
  <c r="Y1223" i="1" s="1"/>
  <c r="CY1176" i="1"/>
  <c r="X1176" i="1" s="1"/>
  <c r="CZ1176" i="1"/>
  <c r="Y1176" i="1" s="1"/>
  <c r="CP1176" i="1"/>
  <c r="O1176" i="1" s="1"/>
  <c r="AB1169" i="1"/>
  <c r="CR1169" i="1"/>
  <c r="GX1164" i="1"/>
  <c r="P1164" i="1"/>
  <c r="CP1164" i="1" s="1"/>
  <c r="O1164" i="1" s="1"/>
  <c r="AB1163" i="1"/>
  <c r="CR1163" i="1"/>
  <c r="Q1163" i="1" s="1"/>
  <c r="CP1163" i="1" s="1"/>
  <c r="O1163" i="1" s="1"/>
  <c r="FR1137" i="1"/>
  <c r="EI1186" i="1"/>
  <c r="AB1156" i="1"/>
  <c r="CR1156" i="1"/>
  <c r="Q1156" i="1" s="1"/>
  <c r="CP1156" i="1" s="1"/>
  <c r="O1156" i="1" s="1"/>
  <c r="AB1154" i="1"/>
  <c r="CR1154" i="1"/>
  <c r="Q1154" i="1" s="1"/>
  <c r="CP1154" i="1" s="1"/>
  <c r="O1154" i="1" s="1"/>
  <c r="BZ1137" i="1"/>
  <c r="CG1186" i="1"/>
  <c r="AQ1186" i="1"/>
  <c r="CZ1151" i="1"/>
  <c r="Y1151" i="1" s="1"/>
  <c r="CY1151" i="1"/>
  <c r="X1151" i="1" s="1"/>
  <c r="GN1151" i="1" s="1"/>
  <c r="CZ1150" i="1"/>
  <c r="Y1150" i="1" s="1"/>
  <c r="CY1150" i="1"/>
  <c r="X1150" i="1" s="1"/>
  <c r="EG1186" i="1"/>
  <c r="BC1186" i="1"/>
  <c r="AU1186" i="1"/>
  <c r="AB1182" i="1"/>
  <c r="AD1180" i="1"/>
  <c r="HG1178" i="1"/>
  <c r="AB1176" i="1"/>
  <c r="AD1174" i="1"/>
  <c r="AD1172" i="1"/>
  <c r="CR1172" i="1" s="1"/>
  <c r="Q1172" i="1" s="1"/>
  <c r="CP1172" i="1" s="1"/>
  <c r="O1172" i="1" s="1"/>
  <c r="AD1171" i="1"/>
  <c r="CR1171" i="1" s="1"/>
  <c r="Q1171" i="1" s="1"/>
  <c r="CP1171" i="1" s="1"/>
  <c r="O1171" i="1" s="1"/>
  <c r="AD1170" i="1"/>
  <c r="AB1167" i="1"/>
  <c r="I1166" i="1"/>
  <c r="AB1162" i="1"/>
  <c r="CQ1160" i="1"/>
  <c r="AD1160" i="1"/>
  <c r="CR1160" i="1" s="1"/>
  <c r="CX1990" i="3"/>
  <c r="CX1989" i="3"/>
  <c r="CX1997" i="3"/>
  <c r="CX1988" i="3"/>
  <c r="CX1996" i="3"/>
  <c r="CX1987" i="3"/>
  <c r="CX1995" i="3"/>
  <c r="CX1986" i="3"/>
  <c r="CX1994" i="3"/>
  <c r="CX1985" i="3"/>
  <c r="CX1993" i="3"/>
  <c r="CX1992" i="3"/>
  <c r="CX1991" i="3"/>
  <c r="AB1153" i="1"/>
  <c r="CZ1148" i="1"/>
  <c r="Y1148" i="1" s="1"/>
  <c r="W1148" i="1"/>
  <c r="CX1957" i="3"/>
  <c r="CX1956" i="3"/>
  <c r="CX1955" i="3"/>
  <c r="CX1954" i="3"/>
  <c r="CX1953" i="3"/>
  <c r="CX1952" i="3"/>
  <c r="CX1951" i="3"/>
  <c r="I1149" i="1"/>
  <c r="U1149" i="1" s="1"/>
  <c r="S1146" i="1"/>
  <c r="CZ1143" i="1"/>
  <c r="Y1143" i="1" s="1"/>
  <c r="V1141" i="1"/>
  <c r="CP1099" i="1"/>
  <c r="O1099" i="1" s="1"/>
  <c r="CY1098" i="1"/>
  <c r="X1098" i="1" s="1"/>
  <c r="CS1090" i="1"/>
  <c r="R1090" i="1" s="1"/>
  <c r="CZ1090" i="1" s="1"/>
  <c r="Y1090" i="1" s="1"/>
  <c r="AD1090" i="1"/>
  <c r="CR1090" i="1" s="1"/>
  <c r="Q1090" i="1" s="1"/>
  <c r="P1087" i="1"/>
  <c r="CP1077" i="1"/>
  <c r="O1077" i="1" s="1"/>
  <c r="CY1070" i="1"/>
  <c r="X1070" i="1" s="1"/>
  <c r="CZ1070" i="1"/>
  <c r="Y1070" i="1" s="1"/>
  <c r="AB1066" i="1"/>
  <c r="CY1058" i="1"/>
  <c r="X1058" i="1" s="1"/>
  <c r="CZ1058" i="1"/>
  <c r="Y1058" i="1" s="1"/>
  <c r="CY1040" i="1"/>
  <c r="X1040" i="1" s="1"/>
  <c r="CZ1040" i="1"/>
  <c r="Y1040" i="1" s="1"/>
  <c r="CP1039" i="1"/>
  <c r="O1039" i="1" s="1"/>
  <c r="AB1262" i="1"/>
  <c r="HG1261" i="1"/>
  <c r="AB1259" i="1"/>
  <c r="AB1257" i="1"/>
  <c r="AB1256" i="1"/>
  <c r="AB1255" i="1"/>
  <c r="AD1253" i="1"/>
  <c r="AD1246" i="1"/>
  <c r="CX2174" i="3"/>
  <c r="CX2182" i="3"/>
  <c r="CX2181" i="3"/>
  <c r="CX2180" i="3"/>
  <c r="CX2179" i="3"/>
  <c r="CX2178" i="3"/>
  <c r="CX2186" i="3"/>
  <c r="CX2177" i="3"/>
  <c r="CX2185" i="3"/>
  <c r="CX2176" i="3"/>
  <c r="CX2184" i="3"/>
  <c r="CX2175" i="3"/>
  <c r="CX2183" i="3"/>
  <c r="CX2126" i="3"/>
  <c r="CX2125" i="3"/>
  <c r="CX2124" i="3"/>
  <c r="CX2123" i="3"/>
  <c r="CX2122" i="3"/>
  <c r="CX2130" i="3"/>
  <c r="CX2121" i="3"/>
  <c r="CX2129" i="3"/>
  <c r="CX2128" i="3"/>
  <c r="CX2127" i="3"/>
  <c r="AB1234" i="1"/>
  <c r="AD1230" i="1"/>
  <c r="CX2094" i="3"/>
  <c r="CX2093" i="3"/>
  <c r="CX2092" i="3"/>
  <c r="CX2100" i="3"/>
  <c r="CX2091" i="3"/>
  <c r="CX2099" i="3"/>
  <c r="CX2098" i="3"/>
  <c r="CX2097" i="3"/>
  <c r="CX2096" i="3"/>
  <c r="CX2095" i="3"/>
  <c r="CX2068" i="3"/>
  <c r="CX2067" i="3"/>
  <c r="CX2066" i="3"/>
  <c r="CX2065" i="3"/>
  <c r="EV1186" i="1"/>
  <c r="BB1186" i="1"/>
  <c r="CZ1168" i="1"/>
  <c r="Y1168" i="1" s="1"/>
  <c r="CX2022" i="3"/>
  <c r="CX2030" i="3"/>
  <c r="CX2021" i="3"/>
  <c r="CX2029" i="3"/>
  <c r="CX2028" i="3"/>
  <c r="CX2027" i="3"/>
  <c r="CX2026" i="3"/>
  <c r="CX2025" i="3"/>
  <c r="CX2024" i="3"/>
  <c r="CX2023" i="3"/>
  <c r="AB1161" i="1"/>
  <c r="I1158" i="1"/>
  <c r="Q1150" i="1"/>
  <c r="CP1150" i="1" s="1"/>
  <c r="O1150" i="1" s="1"/>
  <c r="CS1145" i="1"/>
  <c r="R1145" i="1" s="1"/>
  <c r="CZ1145" i="1" s="1"/>
  <c r="Y1145" i="1" s="1"/>
  <c r="AD1145" i="1"/>
  <c r="CR1145" i="1" s="1"/>
  <c r="Q1145" i="1" s="1"/>
  <c r="U1142" i="1"/>
  <c r="CP1094" i="1"/>
  <c r="O1094" i="1" s="1"/>
  <c r="CY1093" i="1"/>
  <c r="X1093" i="1" s="1"/>
  <c r="CZ1093" i="1"/>
  <c r="Y1093" i="1" s="1"/>
  <c r="AB1090" i="1"/>
  <c r="W1087" i="1"/>
  <c r="V1087" i="1"/>
  <c r="AB1069" i="1"/>
  <c r="CY1065" i="1"/>
  <c r="X1065" i="1" s="1"/>
  <c r="CZ1065" i="1"/>
  <c r="Y1065" i="1" s="1"/>
  <c r="CY1063" i="1"/>
  <c r="X1063" i="1" s="1"/>
  <c r="CZ1063" i="1"/>
  <c r="Y1063" i="1" s="1"/>
  <c r="AB1060" i="1"/>
  <c r="CP1057" i="1"/>
  <c r="O1057" i="1" s="1"/>
  <c r="CY1047" i="1"/>
  <c r="X1047" i="1" s="1"/>
  <c r="CZ1047" i="1"/>
  <c r="Y1047" i="1" s="1"/>
  <c r="AB1034" i="1"/>
  <c r="CR1034" i="1"/>
  <c r="Q1034" i="1" s="1"/>
  <c r="CY1008" i="1"/>
  <c r="X1008" i="1" s="1"/>
  <c r="CZ1008" i="1"/>
  <c r="Y1008" i="1" s="1"/>
  <c r="CX2214" i="3"/>
  <c r="CX2222" i="3"/>
  <c r="CX2230" i="3"/>
  <c r="CX2221" i="3"/>
  <c r="CX2229" i="3"/>
  <c r="CX2220" i="3"/>
  <c r="CX2228" i="3"/>
  <c r="CX2219" i="3"/>
  <c r="CX2227" i="3"/>
  <c r="CX2218" i="3"/>
  <c r="CX2226" i="3"/>
  <c r="CX2217" i="3"/>
  <c r="CX2225" i="3"/>
  <c r="CX2216" i="3"/>
  <c r="CX2224" i="3"/>
  <c r="CX2215" i="3"/>
  <c r="CX2223" i="3"/>
  <c r="CX2190" i="3"/>
  <c r="CX2189" i="3"/>
  <c r="CX2188" i="3"/>
  <c r="CX2187" i="3"/>
  <c r="CX2191" i="3"/>
  <c r="AB1254" i="1"/>
  <c r="AB1247" i="1"/>
  <c r="AB1240" i="1"/>
  <c r="AB1233" i="1"/>
  <c r="AB1231" i="1"/>
  <c r="AB1224" i="1"/>
  <c r="CQ1220" i="1"/>
  <c r="P1220" i="1" s="1"/>
  <c r="EU1186" i="1"/>
  <c r="CS1184" i="1"/>
  <c r="R1184" i="1" s="1"/>
  <c r="CY1184" i="1" s="1"/>
  <c r="X1184" i="1" s="1"/>
  <c r="HG1177" i="1"/>
  <c r="CS1173" i="1"/>
  <c r="R1173" i="1" s="1"/>
  <c r="CY1173" i="1" s="1"/>
  <c r="X1173" i="1" s="1"/>
  <c r="CQ1168" i="1"/>
  <c r="P1168" i="1" s="1"/>
  <c r="CP1168" i="1" s="1"/>
  <c r="O1168" i="1" s="1"/>
  <c r="CQ1166" i="1"/>
  <c r="P1166" i="1" s="1"/>
  <c r="CS1164" i="1"/>
  <c r="R1164" i="1" s="1"/>
  <c r="CS1157" i="1"/>
  <c r="R1157" i="1" s="1"/>
  <c r="CX1958" i="3"/>
  <c r="CX1964" i="3"/>
  <c r="CX1963" i="3"/>
  <c r="CX1962" i="3"/>
  <c r="CX1961" i="3"/>
  <c r="CX1960" i="3"/>
  <c r="CX1959" i="3"/>
  <c r="AB1145" i="1"/>
  <c r="CQ1145" i="1"/>
  <c r="P1145" i="1" s="1"/>
  <c r="CP1145" i="1" s="1"/>
  <c r="O1145" i="1" s="1"/>
  <c r="CZ1144" i="1"/>
  <c r="Y1144" i="1" s="1"/>
  <c r="T1141" i="1"/>
  <c r="EI1105" i="1"/>
  <c r="CP1102" i="1"/>
  <c r="O1102" i="1" s="1"/>
  <c r="CY1099" i="1"/>
  <c r="X1099" i="1" s="1"/>
  <c r="CZ1099" i="1"/>
  <c r="Y1099" i="1" s="1"/>
  <c r="CR1091" i="1"/>
  <c r="Q1091" i="1" s="1"/>
  <c r="CP1091" i="1" s="1"/>
  <c r="O1091" i="1" s="1"/>
  <c r="AB1091" i="1"/>
  <c r="CP1088" i="1"/>
  <c r="O1088" i="1" s="1"/>
  <c r="CP1082" i="1"/>
  <c r="O1082" i="1" s="1"/>
  <c r="CZ1071" i="1"/>
  <c r="Y1071" i="1" s="1"/>
  <c r="CY1071" i="1"/>
  <c r="X1071" i="1" s="1"/>
  <c r="CY1059" i="1"/>
  <c r="X1059" i="1" s="1"/>
  <c r="CZ1059" i="1"/>
  <c r="Y1059" i="1" s="1"/>
  <c r="CY1056" i="1"/>
  <c r="X1056" i="1" s="1"/>
  <c r="CZ1056" i="1"/>
  <c r="Y1056" i="1" s="1"/>
  <c r="CY1054" i="1"/>
  <c r="X1054" i="1" s="1"/>
  <c r="CZ1054" i="1"/>
  <c r="Y1054" i="1" s="1"/>
  <c r="CP1049" i="1"/>
  <c r="O1049" i="1" s="1"/>
  <c r="CY1043" i="1"/>
  <c r="X1043" i="1" s="1"/>
  <c r="CZ1043" i="1"/>
  <c r="Y1043" i="1" s="1"/>
  <c r="CY1041" i="1"/>
  <c r="X1041" i="1" s="1"/>
  <c r="CZ1041" i="1"/>
  <c r="Y1041" i="1" s="1"/>
  <c r="CY1038" i="1"/>
  <c r="X1038" i="1" s="1"/>
  <c r="CZ1038" i="1"/>
  <c r="Y1038" i="1" s="1"/>
  <c r="CY1031" i="1"/>
  <c r="X1031" i="1" s="1"/>
  <c r="CZ1031" i="1"/>
  <c r="Y1031" i="1" s="1"/>
  <c r="CY960" i="1"/>
  <c r="X960" i="1" s="1"/>
  <c r="CZ960" i="1"/>
  <c r="Y960" i="1" s="1"/>
  <c r="ET1186" i="1"/>
  <c r="EL1186" i="1"/>
  <c r="CX2038" i="3"/>
  <c r="CX2046" i="3"/>
  <c r="CX2037" i="3"/>
  <c r="CX2045" i="3"/>
  <c r="CX2036" i="3"/>
  <c r="CX2044" i="3"/>
  <c r="CX2035" i="3"/>
  <c r="CX2043" i="3"/>
  <c r="CX2034" i="3"/>
  <c r="CX2042" i="3"/>
  <c r="CX2033" i="3"/>
  <c r="CX2041" i="3"/>
  <c r="CX2032" i="3"/>
  <c r="CX2040" i="3"/>
  <c r="CX2031" i="3"/>
  <c r="CX2039" i="3"/>
  <c r="CX2047" i="3"/>
  <c r="R1149" i="1"/>
  <c r="GN1144" i="1"/>
  <c r="GN1143" i="1"/>
  <c r="CY1142" i="1"/>
  <c r="X1142" i="1" s="1"/>
  <c r="CZ1142" i="1"/>
  <c r="Y1142" i="1" s="1"/>
  <c r="CY1100" i="1"/>
  <c r="X1100" i="1" s="1"/>
  <c r="CZ1100" i="1"/>
  <c r="Y1100" i="1" s="1"/>
  <c r="CR1098" i="1"/>
  <c r="Q1098" i="1" s="1"/>
  <c r="AB1098" i="1"/>
  <c r="CY1094" i="1"/>
  <c r="X1094" i="1" s="1"/>
  <c r="CZ1094" i="1"/>
  <c r="Y1094" i="1" s="1"/>
  <c r="CY1090" i="1"/>
  <c r="X1090" i="1" s="1"/>
  <c r="CT1089" i="1"/>
  <c r="S1089" i="1" s="1"/>
  <c r="AB1089" i="1"/>
  <c r="GM1070" i="1"/>
  <c r="GO1070" i="1"/>
  <c r="AB1042" i="1"/>
  <c r="CR1042" i="1"/>
  <c r="Q1042" i="1" s="1"/>
  <c r="CP1042" i="1" s="1"/>
  <c r="O1042" i="1" s="1"/>
  <c r="GM1040" i="1"/>
  <c r="GO1040" i="1"/>
  <c r="T1173" i="1"/>
  <c r="U1163" i="1"/>
  <c r="CX1998" i="3"/>
  <c r="CX2006" i="3"/>
  <c r="CX2005" i="3"/>
  <c r="CX2004" i="3"/>
  <c r="CX2003" i="3"/>
  <c r="CX2002" i="3"/>
  <c r="CX2010" i="3"/>
  <c r="CX2001" i="3"/>
  <c r="CX2009" i="3"/>
  <c r="CX2000" i="3"/>
  <c r="CX2008" i="3"/>
  <c r="CX1999" i="3"/>
  <c r="CX2007" i="3"/>
  <c r="AD1149" i="1"/>
  <c r="CR1149" i="1" s="1"/>
  <c r="Q1149" i="1" s="1"/>
  <c r="GM1143" i="1"/>
  <c r="AB1140" i="1"/>
  <c r="CR1140" i="1"/>
  <c r="Q1140" i="1" s="1"/>
  <c r="CP1140" i="1" s="1"/>
  <c r="O1140" i="1" s="1"/>
  <c r="CT1103" i="1"/>
  <c r="S1103" i="1" s="1"/>
  <c r="AB1103" i="1"/>
  <c r="CY1102" i="1"/>
  <c r="X1102" i="1" s="1"/>
  <c r="CZ1102" i="1"/>
  <c r="Y1102" i="1" s="1"/>
  <c r="CP1098" i="1"/>
  <c r="O1098" i="1" s="1"/>
  <c r="CY1088" i="1"/>
  <c r="X1088" i="1" s="1"/>
  <c r="CZ1088" i="1"/>
  <c r="Y1088" i="1" s="1"/>
  <c r="CY1085" i="1"/>
  <c r="X1085" i="1" s="1"/>
  <c r="CZ1085" i="1"/>
  <c r="Y1085" i="1" s="1"/>
  <c r="AB1084" i="1"/>
  <c r="CP1080" i="1"/>
  <c r="O1080" i="1" s="1"/>
  <c r="CZ1079" i="1"/>
  <c r="Y1079" i="1" s="1"/>
  <c r="CY1079" i="1"/>
  <c r="X1079" i="1" s="1"/>
  <c r="FQ1105" i="1"/>
  <c r="AB1074" i="1"/>
  <c r="CY1049" i="1"/>
  <c r="X1049" i="1" s="1"/>
  <c r="CZ1049" i="1"/>
  <c r="Y1049" i="1" s="1"/>
  <c r="CY1048" i="1"/>
  <c r="X1048" i="1" s="1"/>
  <c r="CZ1048" i="1"/>
  <c r="Y1048" i="1" s="1"/>
  <c r="CP1047" i="1"/>
  <c r="O1047" i="1" s="1"/>
  <c r="CZ1045" i="1"/>
  <c r="Y1045" i="1" s="1"/>
  <c r="CY1045" i="1"/>
  <c r="X1045" i="1" s="1"/>
  <c r="CY1036" i="1"/>
  <c r="X1036" i="1" s="1"/>
  <c r="CZ1036" i="1"/>
  <c r="Y1036" i="1" s="1"/>
  <c r="CX2166" i="3"/>
  <c r="CX2165" i="3"/>
  <c r="CX2173" i="3"/>
  <c r="CX2164" i="3"/>
  <c r="CX2172" i="3"/>
  <c r="CX2163" i="3"/>
  <c r="CX2171" i="3"/>
  <c r="CX2162" i="3"/>
  <c r="CX2170" i="3"/>
  <c r="CX2161" i="3"/>
  <c r="CX2169" i="3"/>
  <c r="CX2168" i="3"/>
  <c r="CX2167" i="3"/>
  <c r="CX2134" i="3"/>
  <c r="CX2133" i="3"/>
  <c r="CX2132" i="3"/>
  <c r="CX2140" i="3"/>
  <c r="CX2131" i="3"/>
  <c r="CX2139" i="3"/>
  <c r="CX2138" i="3"/>
  <c r="CX2137" i="3"/>
  <c r="CX2136" i="3"/>
  <c r="CX2135" i="3"/>
  <c r="CX2086" i="3"/>
  <c r="CX2085" i="3"/>
  <c r="CX2084" i="3"/>
  <c r="CX2083" i="3"/>
  <c r="CX2082" i="3"/>
  <c r="CX2090" i="3"/>
  <c r="CX2081" i="3"/>
  <c r="CX2089" i="3"/>
  <c r="CX2088" i="3"/>
  <c r="CX2087" i="3"/>
  <c r="CX2070" i="3"/>
  <c r="CX2069" i="3"/>
  <c r="CX2072" i="3"/>
  <c r="CX2071" i="3"/>
  <c r="I1181" i="1"/>
  <c r="GX1181" i="1" s="1"/>
  <c r="I1175" i="1"/>
  <c r="T1175" i="1" s="1"/>
  <c r="CX2014" i="3"/>
  <c r="CX2013" i="3"/>
  <c r="CX2012" i="3"/>
  <c r="CX2020" i="3"/>
  <c r="CX2011" i="3"/>
  <c r="CX2019" i="3"/>
  <c r="CX2018" i="3"/>
  <c r="CX2017" i="3"/>
  <c r="CX2016" i="3"/>
  <c r="CX2015" i="3"/>
  <c r="T1156" i="1"/>
  <c r="U1150" i="1"/>
  <c r="AB1149" i="1"/>
  <c r="Q1142" i="1"/>
  <c r="CP1142" i="1" s="1"/>
  <c r="O1142" i="1" s="1"/>
  <c r="AB1141" i="1"/>
  <c r="CQ1141" i="1"/>
  <c r="P1141" i="1" s="1"/>
  <c r="CT1101" i="1"/>
  <c r="S1101" i="1" s="1"/>
  <c r="CP1101" i="1" s="1"/>
  <c r="O1101" i="1" s="1"/>
  <c r="AB1101" i="1"/>
  <c r="CY1096" i="1"/>
  <c r="X1096" i="1" s="1"/>
  <c r="CZ1096" i="1"/>
  <c r="Y1096" i="1" s="1"/>
  <c r="CY1095" i="1"/>
  <c r="X1095" i="1" s="1"/>
  <c r="GM1095" i="1" s="1"/>
  <c r="CZ1095" i="1"/>
  <c r="Y1095" i="1" s="1"/>
  <c r="CT1087" i="1"/>
  <c r="S1087" i="1" s="1"/>
  <c r="AB1087" i="1"/>
  <c r="CP1081" i="1"/>
  <c r="O1081" i="1" s="1"/>
  <c r="CY1077" i="1"/>
  <c r="X1077" i="1" s="1"/>
  <c r="CZ1077" i="1"/>
  <c r="Y1077" i="1" s="1"/>
  <c r="CY1076" i="1"/>
  <c r="X1076" i="1" s="1"/>
  <c r="GM1076" i="1" s="1"/>
  <c r="CZ1076" i="1"/>
  <c r="Y1076" i="1" s="1"/>
  <c r="CY1073" i="1"/>
  <c r="X1073" i="1" s="1"/>
  <c r="GM1073" i="1" s="1"/>
  <c r="CZ1073" i="1"/>
  <c r="Y1073" i="1" s="1"/>
  <c r="CP1071" i="1"/>
  <c r="O1071" i="1" s="1"/>
  <c r="CY1061" i="1"/>
  <c r="X1061" i="1" s="1"/>
  <c r="GM1061" i="1" s="1"/>
  <c r="CZ1061" i="1"/>
  <c r="Y1061" i="1" s="1"/>
  <c r="CY1055" i="1"/>
  <c r="X1055" i="1" s="1"/>
  <c r="GM1055" i="1" s="1"/>
  <c r="CZ1055" i="1"/>
  <c r="Y1055" i="1" s="1"/>
  <c r="CY1052" i="1"/>
  <c r="X1052" i="1" s="1"/>
  <c r="CP1041" i="1"/>
  <c r="O1041" i="1" s="1"/>
  <c r="CY1039" i="1"/>
  <c r="X1039" i="1" s="1"/>
  <c r="CZ1039" i="1"/>
  <c r="Y1039" i="1" s="1"/>
  <c r="CX2198" i="3"/>
  <c r="CX2206" i="3"/>
  <c r="CX2197" i="3"/>
  <c r="CX2205" i="3"/>
  <c r="CX2213" i="3"/>
  <c r="CX2204" i="3"/>
  <c r="CX2212" i="3"/>
  <c r="CX2203" i="3"/>
  <c r="CX2211" i="3"/>
  <c r="CX2202" i="3"/>
  <c r="CX2210" i="3"/>
  <c r="CX2201" i="3"/>
  <c r="CX2209" i="3"/>
  <c r="CX2200" i="3"/>
  <c r="CX2208" i="3"/>
  <c r="CX2199" i="3"/>
  <c r="CX2207" i="3"/>
  <c r="CX2196" i="3"/>
  <c r="CX2195" i="3"/>
  <c r="CX2194" i="3"/>
  <c r="CX2193" i="3"/>
  <c r="CX2192" i="3"/>
  <c r="AO1186" i="1"/>
  <c r="I1160" i="1"/>
  <c r="W1160" i="1" s="1"/>
  <c r="CY1145" i="1"/>
  <c r="X1145" i="1" s="1"/>
  <c r="GM1144" i="1"/>
  <c r="AB1144" i="1"/>
  <c r="CP1089" i="1"/>
  <c r="O1089" i="1" s="1"/>
  <c r="BZ1006" i="1"/>
  <c r="AQ1105" i="1"/>
  <c r="CY1083" i="1"/>
  <c r="X1083" i="1" s="1"/>
  <c r="GM1083" i="1" s="1"/>
  <c r="CZ1083" i="1"/>
  <c r="Y1083" i="1" s="1"/>
  <c r="CP1058" i="1"/>
  <c r="O1058" i="1" s="1"/>
  <c r="CZ1057" i="1"/>
  <c r="Y1057" i="1" s="1"/>
  <c r="CY1057" i="1"/>
  <c r="X1057" i="1" s="1"/>
  <c r="CP1046" i="1"/>
  <c r="O1046" i="1" s="1"/>
  <c r="CY1044" i="1"/>
  <c r="X1044" i="1" s="1"/>
  <c r="CZ1044" i="1"/>
  <c r="Y1044" i="1" s="1"/>
  <c r="CP1036" i="1"/>
  <c r="O1036" i="1" s="1"/>
  <c r="CX2142" i="3"/>
  <c r="CX2150" i="3"/>
  <c r="CX2141" i="3"/>
  <c r="CX2149" i="3"/>
  <c r="CX2148" i="3"/>
  <c r="CX2147" i="3"/>
  <c r="CX2146" i="3"/>
  <c r="CX2145" i="3"/>
  <c r="CX2144" i="3"/>
  <c r="CX2143" i="3"/>
  <c r="CX2118" i="3"/>
  <c r="CX2117" i="3"/>
  <c r="CX2116" i="3"/>
  <c r="CX2115" i="3"/>
  <c r="CX2114" i="3"/>
  <c r="CX2113" i="3"/>
  <c r="CX2112" i="3"/>
  <c r="CX2120" i="3"/>
  <c r="CX2111" i="3"/>
  <c r="CX2119" i="3"/>
  <c r="CX2076" i="3"/>
  <c r="CX2075" i="3"/>
  <c r="CX2074" i="3"/>
  <c r="CX2073" i="3"/>
  <c r="FY1186" i="1"/>
  <c r="BD1186" i="1"/>
  <c r="I1179" i="1"/>
  <c r="R1179" i="1" s="1"/>
  <c r="CX2054" i="3"/>
  <c r="CX2062" i="3"/>
  <c r="CX2053" i="3"/>
  <c r="CX2061" i="3"/>
  <c r="CX2052" i="3"/>
  <c r="CX2060" i="3"/>
  <c r="CX2051" i="3"/>
  <c r="CX2059" i="3"/>
  <c r="CX2050" i="3"/>
  <c r="CX2058" i="3"/>
  <c r="CX2049" i="3"/>
  <c r="CX2057" i="3"/>
  <c r="CX2048" i="3"/>
  <c r="CX2056" i="3"/>
  <c r="CX2064" i="3"/>
  <c r="CX2055" i="3"/>
  <c r="CX2063" i="3"/>
  <c r="I1169" i="1"/>
  <c r="R1169" i="1" s="1"/>
  <c r="AB1151" i="1"/>
  <c r="V1149" i="1"/>
  <c r="W1142" i="1"/>
  <c r="AB1142" i="1"/>
  <c r="CR1139" i="1"/>
  <c r="Q1139" i="1" s="1"/>
  <c r="AB1139" i="1"/>
  <c r="EU1105" i="1"/>
  <c r="CP1103" i="1"/>
  <c r="O1103" i="1" s="1"/>
  <c r="CT1097" i="1"/>
  <c r="S1097" i="1" s="1"/>
  <c r="CP1097" i="1" s="1"/>
  <c r="O1097" i="1" s="1"/>
  <c r="AB1097" i="1"/>
  <c r="CP1093" i="1"/>
  <c r="O1093" i="1" s="1"/>
  <c r="CQ1092" i="1"/>
  <c r="P1092" i="1" s="1"/>
  <c r="CP1092" i="1" s="1"/>
  <c r="O1092" i="1" s="1"/>
  <c r="AB1092" i="1"/>
  <c r="CY1082" i="1"/>
  <c r="X1082" i="1" s="1"/>
  <c r="CZ1082" i="1"/>
  <c r="Y1082" i="1" s="1"/>
  <c r="CY1081" i="1"/>
  <c r="X1081" i="1" s="1"/>
  <c r="CZ1081" i="1"/>
  <c r="Y1081" i="1" s="1"/>
  <c r="CP1079" i="1"/>
  <c r="O1079" i="1" s="1"/>
  <c r="BY1006" i="1"/>
  <c r="AP1105" i="1"/>
  <c r="CI1105" i="1"/>
  <c r="CY1067" i="1"/>
  <c r="X1067" i="1" s="1"/>
  <c r="CP1063" i="1"/>
  <c r="O1063" i="1" s="1"/>
  <c r="CZ1062" i="1"/>
  <c r="Y1062" i="1" s="1"/>
  <c r="CY1062" i="1"/>
  <c r="X1062" i="1" s="1"/>
  <c r="GM1062" i="1" s="1"/>
  <c r="CP1048" i="1"/>
  <c r="O1048" i="1" s="1"/>
  <c r="CY1046" i="1"/>
  <c r="X1046" i="1" s="1"/>
  <c r="CP1045" i="1"/>
  <c r="O1045" i="1" s="1"/>
  <c r="HG1030" i="1"/>
  <c r="CQ1030" i="1"/>
  <c r="P1030" i="1" s="1"/>
  <c r="CY1021" i="1"/>
  <c r="X1021" i="1" s="1"/>
  <c r="CZ1021" i="1"/>
  <c r="Y1021" i="1" s="1"/>
  <c r="AD1013" i="1"/>
  <c r="CS1013" i="1"/>
  <c r="R1013" i="1" s="1"/>
  <c r="AB1008" i="1"/>
  <c r="CQ1008" i="1"/>
  <c r="P1008" i="1" s="1"/>
  <c r="CX1654" i="3"/>
  <c r="CX1653" i="3"/>
  <c r="V972" i="1"/>
  <c r="CR939" i="1"/>
  <c r="Q939" i="1" s="1"/>
  <c r="CP939" i="1" s="1"/>
  <c r="O939" i="1" s="1"/>
  <c r="AB939" i="1"/>
  <c r="AB928" i="1"/>
  <c r="CR928" i="1"/>
  <c r="Q928" i="1" s="1"/>
  <c r="CX1966" i="3"/>
  <c r="CX1974" i="3"/>
  <c r="CX1965" i="3"/>
  <c r="CX1973" i="3"/>
  <c r="CX1972" i="3"/>
  <c r="CX1971" i="3"/>
  <c r="CX1970" i="3"/>
  <c r="CX1969" i="3"/>
  <c r="CX1968" i="3"/>
  <c r="CX1967" i="3"/>
  <c r="CX1950" i="3"/>
  <c r="CX1949" i="3"/>
  <c r="CX1948" i="3"/>
  <c r="CX1947" i="3"/>
  <c r="CS1141" i="1"/>
  <c r="R1141" i="1" s="1"/>
  <c r="CY1141" i="1" s="1"/>
  <c r="X1141" i="1" s="1"/>
  <c r="ET1105" i="1"/>
  <c r="CX1934" i="3"/>
  <c r="CX1933" i="3"/>
  <c r="CQ1090" i="1"/>
  <c r="P1090" i="1" s="1"/>
  <c r="CP1090" i="1" s="1"/>
  <c r="O1090" i="1" s="1"/>
  <c r="CX1911" i="3"/>
  <c r="CX1910" i="3"/>
  <c r="CX1918" i="3"/>
  <c r="CX1908" i="3"/>
  <c r="CX1905" i="3"/>
  <c r="CX1913" i="3"/>
  <c r="CX1912" i="3"/>
  <c r="CX1917" i="3"/>
  <c r="CX1907" i="3"/>
  <c r="CX1916" i="3"/>
  <c r="CX1906" i="3"/>
  <c r="CX1915" i="3"/>
  <c r="CX1914" i="3"/>
  <c r="CX1909" i="3"/>
  <c r="CS1086" i="1"/>
  <c r="R1086" i="1" s="1"/>
  <c r="CZ1086" i="1" s="1"/>
  <c r="Y1086" i="1" s="1"/>
  <c r="CX1871" i="3"/>
  <c r="CX1879" i="3"/>
  <c r="CX1878" i="3"/>
  <c r="CX1877" i="3"/>
  <c r="CX1876" i="3"/>
  <c r="CX1874" i="3"/>
  <c r="CX1873" i="3"/>
  <c r="CX1872" i="3"/>
  <c r="CX1880" i="3"/>
  <c r="CX1875" i="3"/>
  <c r="AB1080" i="1"/>
  <c r="CQ1078" i="1"/>
  <c r="P1078" i="1" s="1"/>
  <c r="CP1078" i="1" s="1"/>
  <c r="O1078" i="1" s="1"/>
  <c r="AD1078" i="1"/>
  <c r="CR1078" i="1" s="1"/>
  <c r="Q1078" i="1" s="1"/>
  <c r="CX1863" i="3"/>
  <c r="CX1862" i="3"/>
  <c r="CX1870" i="3"/>
  <c r="CX1861" i="3"/>
  <c r="CX1869" i="3"/>
  <c r="CX1860" i="3"/>
  <c r="CX1868" i="3"/>
  <c r="CX1858" i="3"/>
  <c r="CX1866" i="3"/>
  <c r="CX1857" i="3"/>
  <c r="CX1865" i="3"/>
  <c r="CX1864" i="3"/>
  <c r="CX1867" i="3"/>
  <c r="CX1859" i="3"/>
  <c r="CS1075" i="1"/>
  <c r="R1075" i="1" s="1"/>
  <c r="CZ1075" i="1" s="1"/>
  <c r="Y1075" i="1" s="1"/>
  <c r="AB1072" i="1"/>
  <c r="AB1068" i="1"/>
  <c r="CQ1067" i="1"/>
  <c r="P1067" i="1" s="1"/>
  <c r="AD1067" i="1"/>
  <c r="CR1067" i="1" s="1"/>
  <c r="Q1067" i="1" s="1"/>
  <c r="CS1066" i="1"/>
  <c r="R1066" i="1" s="1"/>
  <c r="CY1066" i="1" s="1"/>
  <c r="X1066" i="1" s="1"/>
  <c r="CS1060" i="1"/>
  <c r="R1060" i="1" s="1"/>
  <c r="CY1060" i="1" s="1"/>
  <c r="X1060" i="1" s="1"/>
  <c r="CQ1056" i="1"/>
  <c r="P1056" i="1" s="1"/>
  <c r="AD1056" i="1"/>
  <c r="CR1056" i="1" s="1"/>
  <c r="Q1056" i="1" s="1"/>
  <c r="AB1053" i="1"/>
  <c r="CQ1052" i="1"/>
  <c r="P1052" i="1" s="1"/>
  <c r="CP1052" i="1" s="1"/>
  <c r="O1052" i="1" s="1"/>
  <c r="AD1052" i="1"/>
  <c r="CR1052" i="1" s="1"/>
  <c r="Q1052" i="1" s="1"/>
  <c r="CS1051" i="1"/>
  <c r="R1051" i="1" s="1"/>
  <c r="CY1051" i="1" s="1"/>
  <c r="X1051" i="1" s="1"/>
  <c r="CX1759" i="3"/>
  <c r="CX1758" i="3"/>
  <c r="CX1757" i="3"/>
  <c r="CX1756" i="3"/>
  <c r="CX1755" i="3"/>
  <c r="CX1763" i="3"/>
  <c r="CX1762" i="3"/>
  <c r="CX1761" i="3"/>
  <c r="CX1760" i="3"/>
  <c r="AB1046" i="1"/>
  <c r="AD1044" i="1"/>
  <c r="CX1735" i="3"/>
  <c r="CX1734" i="3"/>
  <c r="CX1742" i="3"/>
  <c r="CX1733" i="3"/>
  <c r="CX1741" i="3"/>
  <c r="CX1732" i="3"/>
  <c r="CX1740" i="3"/>
  <c r="CX1731" i="3"/>
  <c r="CX1739" i="3"/>
  <c r="CX1738" i="3"/>
  <c r="CX1737" i="3"/>
  <c r="CX1736" i="3"/>
  <c r="AD1037" i="1"/>
  <c r="AB1035" i="1"/>
  <c r="T1033" i="1"/>
  <c r="AD1029" i="1"/>
  <c r="CR1029" i="1" s="1"/>
  <c r="CS1029" i="1"/>
  <c r="W1023" i="1"/>
  <c r="HG1023" i="1"/>
  <c r="GX1013" i="1"/>
  <c r="T1013" i="1"/>
  <c r="P1013" i="1"/>
  <c r="S1010" i="1"/>
  <c r="CP1009" i="1"/>
  <c r="O1009" i="1" s="1"/>
  <c r="CY964" i="1"/>
  <c r="X964" i="1" s="1"/>
  <c r="CZ964" i="1"/>
  <c r="Y964" i="1" s="1"/>
  <c r="AB960" i="1"/>
  <c r="CQ960" i="1"/>
  <c r="P960" i="1" s="1"/>
  <c r="CP960" i="1" s="1"/>
  <c r="O960" i="1" s="1"/>
  <c r="AB959" i="1"/>
  <c r="CR959" i="1"/>
  <c r="CY952" i="1"/>
  <c r="X952" i="1" s="1"/>
  <c r="CZ952" i="1"/>
  <c r="Y952" i="1" s="1"/>
  <c r="U950" i="1"/>
  <c r="S940" i="1"/>
  <c r="AB934" i="1"/>
  <c r="CR934" i="1"/>
  <c r="Q934" i="1" s="1"/>
  <c r="AB1079" i="1"/>
  <c r="AB1071" i="1"/>
  <c r="AB1062" i="1"/>
  <c r="AB1057" i="1"/>
  <c r="AB1045" i="1"/>
  <c r="HG1034" i="1"/>
  <c r="P1034" i="1"/>
  <c r="S1033" i="1"/>
  <c r="CP1032" i="1"/>
  <c r="O1032" i="1" s="1"/>
  <c r="CQ1029" i="1"/>
  <c r="CY1027" i="1"/>
  <c r="X1027" i="1" s="1"/>
  <c r="CX1703" i="3"/>
  <c r="CX1702" i="3"/>
  <c r="CX1710" i="3"/>
  <c r="CX1701" i="3"/>
  <c r="CX1709" i="3"/>
  <c r="CX1708" i="3"/>
  <c r="CX1707" i="3"/>
  <c r="CX1706" i="3"/>
  <c r="CX1705" i="3"/>
  <c r="CX1704" i="3"/>
  <c r="I1029" i="1"/>
  <c r="HG1029" i="1" s="1"/>
  <c r="AB1017" i="1"/>
  <c r="CQ1017" i="1"/>
  <c r="P1017" i="1" s="1"/>
  <c r="CP1017" i="1" s="1"/>
  <c r="O1017" i="1" s="1"/>
  <c r="AB1015" i="1"/>
  <c r="CQ1015" i="1"/>
  <c r="CP971" i="1"/>
  <c r="O971" i="1" s="1"/>
  <c r="GX960" i="1"/>
  <c r="HG950" i="1"/>
  <c r="R950" i="1"/>
  <c r="CY947" i="1"/>
  <c r="X947" i="1" s="1"/>
  <c r="CZ947" i="1"/>
  <c r="Y947" i="1" s="1"/>
  <c r="CY941" i="1"/>
  <c r="X941" i="1" s="1"/>
  <c r="CZ941" i="1"/>
  <c r="Y941" i="1" s="1"/>
  <c r="W940" i="1"/>
  <c r="CP934" i="1"/>
  <c r="O934" i="1" s="1"/>
  <c r="CY930" i="1"/>
  <c r="X930" i="1" s="1"/>
  <c r="CZ930" i="1"/>
  <c r="Y930" i="1" s="1"/>
  <c r="CP928" i="1"/>
  <c r="O928" i="1" s="1"/>
  <c r="AB916" i="1"/>
  <c r="CR916" i="1"/>
  <c r="Q916" i="1" s="1"/>
  <c r="CJ824" i="1"/>
  <c r="BA865" i="1"/>
  <c r="CX1942" i="3"/>
  <c r="CX1941" i="3"/>
  <c r="CX1940" i="3"/>
  <c r="CX1939" i="3"/>
  <c r="CG1105" i="1"/>
  <c r="CR1100" i="1"/>
  <c r="Q1100" i="1" s="1"/>
  <c r="CP1100" i="1" s="1"/>
  <c r="O1100" i="1" s="1"/>
  <c r="CR1096" i="1"/>
  <c r="Q1096" i="1" s="1"/>
  <c r="CP1096" i="1" s="1"/>
  <c r="O1096" i="1" s="1"/>
  <c r="CQ1086" i="1"/>
  <c r="P1086" i="1" s="1"/>
  <c r="CP1086" i="1" s="1"/>
  <c r="O1086" i="1" s="1"/>
  <c r="CR1085" i="1"/>
  <c r="Q1085" i="1" s="1"/>
  <c r="CP1085" i="1" s="1"/>
  <c r="O1085" i="1" s="1"/>
  <c r="CS1084" i="1"/>
  <c r="R1084" i="1" s="1"/>
  <c r="CY1084" i="1" s="1"/>
  <c r="X1084" i="1" s="1"/>
  <c r="CQ1075" i="1"/>
  <c r="P1075" i="1" s="1"/>
  <c r="CP1075" i="1" s="1"/>
  <c r="O1075" i="1" s="1"/>
  <c r="CS1074" i="1"/>
  <c r="R1074" i="1" s="1"/>
  <c r="CY1074" i="1" s="1"/>
  <c r="X1074" i="1" s="1"/>
  <c r="CS1069" i="1"/>
  <c r="R1069" i="1" s="1"/>
  <c r="CZ1069" i="1" s="1"/>
  <c r="Y1069" i="1" s="1"/>
  <c r="AB1067" i="1"/>
  <c r="CQ1066" i="1"/>
  <c r="P1066" i="1" s="1"/>
  <c r="CP1066" i="1" s="1"/>
  <c r="O1066" i="1" s="1"/>
  <c r="CR1065" i="1"/>
  <c r="Q1065" i="1" s="1"/>
  <c r="CP1065" i="1" s="1"/>
  <c r="O1065" i="1" s="1"/>
  <c r="CS1064" i="1"/>
  <c r="R1064" i="1" s="1"/>
  <c r="CY1064" i="1" s="1"/>
  <c r="X1064" i="1" s="1"/>
  <c r="CQ1060" i="1"/>
  <c r="P1060" i="1" s="1"/>
  <c r="CP1060" i="1" s="1"/>
  <c r="O1060" i="1" s="1"/>
  <c r="CR1059" i="1"/>
  <c r="Q1059" i="1" s="1"/>
  <c r="CP1059" i="1" s="1"/>
  <c r="O1059" i="1" s="1"/>
  <c r="CR1054" i="1"/>
  <c r="Q1054" i="1" s="1"/>
  <c r="CP1054" i="1" s="1"/>
  <c r="O1054" i="1" s="1"/>
  <c r="AB1052" i="1"/>
  <c r="CQ1051" i="1"/>
  <c r="P1051" i="1" s="1"/>
  <c r="CP1051" i="1" s="1"/>
  <c r="O1051" i="1" s="1"/>
  <c r="CS1050" i="1"/>
  <c r="R1050" i="1" s="1"/>
  <c r="CY1050" i="1" s="1"/>
  <c r="X1050" i="1" s="1"/>
  <c r="CQ1043" i="1"/>
  <c r="P1043" i="1" s="1"/>
  <c r="CP1043" i="1" s="1"/>
  <c r="O1043" i="1" s="1"/>
  <c r="CS1042" i="1"/>
  <c r="R1042" i="1" s="1"/>
  <c r="CY1042" i="1" s="1"/>
  <c r="X1042" i="1" s="1"/>
  <c r="V1035" i="1"/>
  <c r="CZ1030" i="1"/>
  <c r="Y1030" i="1" s="1"/>
  <c r="CY1030" i="1"/>
  <c r="X1030" i="1" s="1"/>
  <c r="AB1029" i="1"/>
  <c r="CP1028" i="1"/>
  <c r="O1028" i="1" s="1"/>
  <c r="CY1026" i="1"/>
  <c r="X1026" i="1" s="1"/>
  <c r="AD1024" i="1"/>
  <c r="CS1024" i="1"/>
  <c r="R1024" i="1" s="1"/>
  <c r="CZ1024" i="1" s="1"/>
  <c r="Y1024" i="1" s="1"/>
  <c r="AD1020" i="1"/>
  <c r="CS1020" i="1"/>
  <c r="R1020" i="1" s="1"/>
  <c r="CZ1020" i="1" s="1"/>
  <c r="Y1020" i="1" s="1"/>
  <c r="CZ1014" i="1"/>
  <c r="Y1014" i="1" s="1"/>
  <c r="AB1014" i="1"/>
  <c r="CR1014" i="1"/>
  <c r="Q1014" i="1" s="1"/>
  <c r="W1013" i="1"/>
  <c r="U1010" i="1"/>
  <c r="Q1010" i="1"/>
  <c r="S972" i="1"/>
  <c r="AD970" i="1"/>
  <c r="CS970" i="1"/>
  <c r="R970" i="1" s="1"/>
  <c r="CZ970" i="1" s="1"/>
  <c r="Y970" i="1" s="1"/>
  <c r="AD968" i="1"/>
  <c r="CS968" i="1"/>
  <c r="R968" i="1" s="1"/>
  <c r="CZ968" i="1" s="1"/>
  <c r="Y968" i="1" s="1"/>
  <c r="AD963" i="1"/>
  <c r="CS963" i="1"/>
  <c r="R963" i="1" s="1"/>
  <c r="CZ963" i="1" s="1"/>
  <c r="Y963" i="1" s="1"/>
  <c r="V960" i="1"/>
  <c r="AB956" i="1"/>
  <c r="CR956" i="1"/>
  <c r="Q956" i="1" s="1"/>
  <c r="S950" i="1"/>
  <c r="HG944" i="1"/>
  <c r="R944" i="1"/>
  <c r="V940" i="1"/>
  <c r="AB932" i="1"/>
  <c r="CR932" i="1"/>
  <c r="Q932" i="1" s="1"/>
  <c r="CP930" i="1"/>
  <c r="O930" i="1" s="1"/>
  <c r="AO1105" i="1"/>
  <c r="AB1082" i="1"/>
  <c r="AB1077" i="1"/>
  <c r="AB1070" i="1"/>
  <c r="HG1068" i="1"/>
  <c r="AB1061" i="1"/>
  <c r="AB1055" i="1"/>
  <c r="HG1053" i="1"/>
  <c r="AB1048" i="1"/>
  <c r="AB1040" i="1"/>
  <c r="CX1727" i="3"/>
  <c r="CX1726" i="3"/>
  <c r="CX1725" i="3"/>
  <c r="CX1724" i="3"/>
  <c r="CX1723" i="3"/>
  <c r="CX1722" i="3"/>
  <c r="CX1730" i="3"/>
  <c r="CX1721" i="3"/>
  <c r="CX1729" i="3"/>
  <c r="CX1728" i="3"/>
  <c r="I1037" i="1"/>
  <c r="S1037" i="1" s="1"/>
  <c r="I1035" i="1"/>
  <c r="CY1023" i="1"/>
  <c r="X1023" i="1" s="1"/>
  <c r="CZ1023" i="1"/>
  <c r="Y1023" i="1" s="1"/>
  <c r="CY1017" i="1"/>
  <c r="X1017" i="1" s="1"/>
  <c r="CZ1017" i="1"/>
  <c r="Y1017" i="1" s="1"/>
  <c r="V1015" i="1"/>
  <c r="CP1014" i="1"/>
  <c r="O1014" i="1" s="1"/>
  <c r="CX1670" i="3"/>
  <c r="CX1669" i="3"/>
  <c r="CX1668" i="3"/>
  <c r="CX1667" i="3"/>
  <c r="V1013" i="1"/>
  <c r="I1015" i="1"/>
  <c r="Q1015" i="1" s="1"/>
  <c r="CY1012" i="1"/>
  <c r="X1012" i="1" s="1"/>
  <c r="CZ1012" i="1"/>
  <c r="Y1012" i="1" s="1"/>
  <c r="AD972" i="1"/>
  <c r="CS972" i="1"/>
  <c r="R972" i="1" s="1"/>
  <c r="CT967" i="1"/>
  <c r="S967" i="1" s="1"/>
  <c r="AB967" i="1"/>
  <c r="CP964" i="1"/>
  <c r="O964" i="1" s="1"/>
  <c r="U960" i="1"/>
  <c r="CP956" i="1"/>
  <c r="O956" i="1" s="1"/>
  <c r="AB950" i="1"/>
  <c r="CR950" i="1"/>
  <c r="Q950" i="1" s="1"/>
  <c r="CY944" i="1"/>
  <c r="X944" i="1" s="1"/>
  <c r="CZ944" i="1"/>
  <c r="Y944" i="1" s="1"/>
  <c r="CP932" i="1"/>
  <c r="O932" i="1" s="1"/>
  <c r="BY974" i="1"/>
  <c r="AB924" i="1"/>
  <c r="CR924" i="1"/>
  <c r="AB908" i="1"/>
  <c r="CR908" i="1"/>
  <c r="Q908" i="1" s="1"/>
  <c r="CX1982" i="3"/>
  <c r="CX1981" i="3"/>
  <c r="CX1980" i="3"/>
  <c r="CX1979" i="3"/>
  <c r="CX1978" i="3"/>
  <c r="CX1977" i="3"/>
  <c r="CX1976" i="3"/>
  <c r="CX1984" i="3"/>
  <c r="CX1975" i="3"/>
  <c r="CX1983" i="3"/>
  <c r="CX1946" i="3"/>
  <c r="CX1945" i="3"/>
  <c r="CX1944" i="3"/>
  <c r="CX1943" i="3"/>
  <c r="FY1105" i="1"/>
  <c r="BD1105" i="1"/>
  <c r="CX1932" i="3"/>
  <c r="CX1931" i="3"/>
  <c r="CS1092" i="1"/>
  <c r="R1092" i="1" s="1"/>
  <c r="CY1092" i="1" s="1"/>
  <c r="X1092" i="1" s="1"/>
  <c r="CX1895" i="3"/>
  <c r="CX1903" i="3"/>
  <c r="CX1894" i="3"/>
  <c r="CX1902" i="3"/>
  <c r="CX1893" i="3"/>
  <c r="CX1901" i="3"/>
  <c r="CX1892" i="3"/>
  <c r="CX1900" i="3"/>
  <c r="CX1897" i="3"/>
  <c r="CX1896" i="3"/>
  <c r="CX1904" i="3"/>
  <c r="CX1891" i="3"/>
  <c r="CX1899" i="3"/>
  <c r="CX1898" i="3"/>
  <c r="CQ1084" i="1"/>
  <c r="P1084" i="1" s="1"/>
  <c r="CP1084" i="1" s="1"/>
  <c r="O1084" i="1" s="1"/>
  <c r="CX1887" i="3"/>
  <c r="CX1886" i="3"/>
  <c r="CX1885" i="3"/>
  <c r="CX1884" i="3"/>
  <c r="CX1882" i="3"/>
  <c r="CX1890" i="3"/>
  <c r="CX1881" i="3"/>
  <c r="CX1889" i="3"/>
  <c r="CX1888" i="3"/>
  <c r="CX1883" i="3"/>
  <c r="CS1080" i="1"/>
  <c r="R1080" i="1" s="1"/>
  <c r="CY1080" i="1" s="1"/>
  <c r="X1080" i="1" s="1"/>
  <c r="CX1847" i="3"/>
  <c r="CX1855" i="3"/>
  <c r="CX1846" i="3"/>
  <c r="CX1854" i="3"/>
  <c r="CX1845" i="3"/>
  <c r="CX1853" i="3"/>
  <c r="CX1844" i="3"/>
  <c r="CX1852" i="3"/>
  <c r="CX1850" i="3"/>
  <c r="CX1849" i="3"/>
  <c r="CX1848" i="3"/>
  <c r="CX1856" i="3"/>
  <c r="CX1851" i="3"/>
  <c r="CX1843" i="3"/>
  <c r="CQ1074" i="1"/>
  <c r="P1074" i="1" s="1"/>
  <c r="CP1074" i="1" s="1"/>
  <c r="O1074" i="1" s="1"/>
  <c r="CS1072" i="1"/>
  <c r="R1072" i="1" s="1"/>
  <c r="CY1072" i="1" s="1"/>
  <c r="X1072" i="1" s="1"/>
  <c r="CQ1069" i="1"/>
  <c r="P1069" i="1" s="1"/>
  <c r="CP1069" i="1" s="1"/>
  <c r="O1069" i="1" s="1"/>
  <c r="CS1068" i="1"/>
  <c r="R1068" i="1" s="1"/>
  <c r="CY1068" i="1" s="1"/>
  <c r="X1068" i="1" s="1"/>
  <c r="CQ1064" i="1"/>
  <c r="P1064" i="1" s="1"/>
  <c r="CP1064" i="1" s="1"/>
  <c r="O1064" i="1" s="1"/>
  <c r="CS1053" i="1"/>
  <c r="R1053" i="1" s="1"/>
  <c r="CY1053" i="1" s="1"/>
  <c r="X1053" i="1" s="1"/>
  <c r="CQ1050" i="1"/>
  <c r="P1050" i="1" s="1"/>
  <c r="CP1050" i="1" s="1"/>
  <c r="O1050" i="1" s="1"/>
  <c r="CX1767" i="3"/>
  <c r="CX1766" i="3"/>
  <c r="CX1765" i="3"/>
  <c r="CX1764" i="3"/>
  <c r="CX1772" i="3"/>
  <c r="CX1771" i="3"/>
  <c r="CX1770" i="3"/>
  <c r="CX1769" i="3"/>
  <c r="CX1768" i="3"/>
  <c r="CX1743" i="3"/>
  <c r="CX1751" i="3"/>
  <c r="CX1750" i="3"/>
  <c r="CX1749" i="3"/>
  <c r="CX1748" i="3"/>
  <c r="CX1747" i="3"/>
  <c r="CX1746" i="3"/>
  <c r="CX1754" i="3"/>
  <c r="CX1745" i="3"/>
  <c r="CX1753" i="3"/>
  <c r="CX1744" i="3"/>
  <c r="CX1752" i="3"/>
  <c r="AB1036" i="1"/>
  <c r="AB1033" i="1"/>
  <c r="CR1027" i="1"/>
  <c r="Q1027" i="1" s="1"/>
  <c r="CP1027" i="1" s="1"/>
  <c r="O1027" i="1" s="1"/>
  <c r="AB1018" i="1"/>
  <c r="U1015" i="1"/>
  <c r="CY1009" i="1"/>
  <c r="X1009" i="1" s="1"/>
  <c r="CZ1009" i="1"/>
  <c r="Y1009" i="1" s="1"/>
  <c r="GX972" i="1"/>
  <c r="T972" i="1"/>
  <c r="P972" i="1"/>
  <c r="CP961" i="1"/>
  <c r="O961" i="1" s="1"/>
  <c r="T960" i="1"/>
  <c r="CP958" i="1"/>
  <c r="O958" i="1" s="1"/>
  <c r="CY955" i="1"/>
  <c r="X955" i="1" s="1"/>
  <c r="CZ955" i="1"/>
  <c r="Y955" i="1" s="1"/>
  <c r="AB944" i="1"/>
  <c r="CR944" i="1"/>
  <c r="Q944" i="1" s="1"/>
  <c r="U940" i="1"/>
  <c r="GX940" i="1"/>
  <c r="CY933" i="1"/>
  <c r="X933" i="1" s="1"/>
  <c r="CZ933" i="1"/>
  <c r="Y933" i="1" s="1"/>
  <c r="CY931" i="1"/>
  <c r="X931" i="1" s="1"/>
  <c r="CZ931" i="1"/>
  <c r="Y931" i="1" s="1"/>
  <c r="FR974" i="1"/>
  <c r="AB925" i="1"/>
  <c r="CR925" i="1"/>
  <c r="Q925" i="1" s="1"/>
  <c r="AB918" i="1"/>
  <c r="CR918" i="1"/>
  <c r="Q918" i="1" s="1"/>
  <c r="AB915" i="1"/>
  <c r="CR915" i="1"/>
  <c r="Q915" i="1" s="1"/>
  <c r="EG1105" i="1"/>
  <c r="BC1105" i="1"/>
  <c r="CZ1072" i="1"/>
  <c r="Y1072" i="1" s="1"/>
  <c r="CZ1068" i="1"/>
  <c r="Y1068" i="1" s="1"/>
  <c r="CZ1053" i="1"/>
  <c r="Y1053" i="1" s="1"/>
  <c r="CZ1046" i="1"/>
  <c r="Y1046" i="1" s="1"/>
  <c r="GX1033" i="1"/>
  <c r="CY1032" i="1"/>
  <c r="X1032" i="1" s="1"/>
  <c r="CY1011" i="1"/>
  <c r="X1011" i="1" s="1"/>
  <c r="U972" i="1"/>
  <c r="CY957" i="1"/>
  <c r="X957" i="1" s="1"/>
  <c r="CZ957" i="1"/>
  <c r="Y957" i="1" s="1"/>
  <c r="CR955" i="1"/>
  <c r="Q955" i="1" s="1"/>
  <c r="AB955" i="1"/>
  <c r="CP950" i="1"/>
  <c r="O950" i="1" s="1"/>
  <c r="AB948" i="1"/>
  <c r="CR948" i="1"/>
  <c r="Q948" i="1" s="1"/>
  <c r="FQ897" i="1"/>
  <c r="GA974" i="1"/>
  <c r="EH974" i="1"/>
  <c r="CR931" i="1"/>
  <c r="Q931" i="1" s="1"/>
  <c r="CP931" i="1" s="1"/>
  <c r="O931" i="1" s="1"/>
  <c r="AB931" i="1"/>
  <c r="BZ897" i="1"/>
  <c r="AQ974" i="1"/>
  <c r="CX1937" i="3"/>
  <c r="CX1936" i="3"/>
  <c r="CX1935" i="3"/>
  <c r="CX1938" i="3"/>
  <c r="EV1105" i="1"/>
  <c r="BB1105" i="1"/>
  <c r="CQ1038" i="1"/>
  <c r="P1038" i="1" s="1"/>
  <c r="CP1038" i="1" s="1"/>
  <c r="O1038" i="1" s="1"/>
  <c r="HG1035" i="1"/>
  <c r="S1034" i="1"/>
  <c r="W1033" i="1"/>
  <c r="CP1031" i="1"/>
  <c r="O1031" i="1" s="1"/>
  <c r="T1029" i="1"/>
  <c r="AD1025" i="1"/>
  <c r="CS1025" i="1"/>
  <c r="R1025" i="1" s="1"/>
  <c r="CZ1025" i="1" s="1"/>
  <c r="Y1025" i="1" s="1"/>
  <c r="CP1023" i="1"/>
  <c r="O1023" i="1" s="1"/>
  <c r="CX1679" i="3"/>
  <c r="CX1678" i="3"/>
  <c r="CX1677" i="3"/>
  <c r="CX1676" i="3"/>
  <c r="CX1675" i="3"/>
  <c r="CX1682" i="3"/>
  <c r="CX1681" i="3"/>
  <c r="CX1680" i="3"/>
  <c r="I1022" i="1"/>
  <c r="GX1022" i="1" s="1"/>
  <c r="CJ1105" i="1" s="1"/>
  <c r="V1020" i="1"/>
  <c r="CY1019" i="1"/>
  <c r="X1019" i="1" s="1"/>
  <c r="CZ1019" i="1"/>
  <c r="Y1019" i="1" s="1"/>
  <c r="CY1016" i="1"/>
  <c r="X1016" i="1" s="1"/>
  <c r="GM1016" i="1" s="1"/>
  <c r="CZ1016" i="1"/>
  <c r="Y1016" i="1" s="1"/>
  <c r="W1015" i="1"/>
  <c r="S1013" i="1"/>
  <c r="CP1012" i="1"/>
  <c r="O1012" i="1" s="1"/>
  <c r="AD1011" i="1"/>
  <c r="CS1011" i="1"/>
  <c r="R1011" i="1" s="1"/>
  <c r="ET974" i="1"/>
  <c r="W972" i="1"/>
  <c r="CY971" i="1"/>
  <c r="X971" i="1" s="1"/>
  <c r="CZ971" i="1"/>
  <c r="Y971" i="1" s="1"/>
  <c r="AD969" i="1"/>
  <c r="CS969" i="1"/>
  <c r="R969" i="1" s="1"/>
  <c r="CZ969" i="1" s="1"/>
  <c r="Y969" i="1" s="1"/>
  <c r="CP967" i="1"/>
  <c r="O967" i="1" s="1"/>
  <c r="CX1623" i="3"/>
  <c r="CX1631" i="3"/>
  <c r="CX1630" i="3"/>
  <c r="CX1629" i="3"/>
  <c r="CX1628" i="3"/>
  <c r="CX1636" i="3"/>
  <c r="CX1627" i="3"/>
  <c r="CX1635" i="3"/>
  <c r="CX1626" i="3"/>
  <c r="CX1634" i="3"/>
  <c r="CX1625" i="3"/>
  <c r="CX1633" i="3"/>
  <c r="CX1624" i="3"/>
  <c r="CX1632" i="3"/>
  <c r="I965" i="1"/>
  <c r="S965" i="1" s="1"/>
  <c r="W960" i="1"/>
  <c r="CP955" i="1"/>
  <c r="O955" i="1" s="1"/>
  <c r="AB951" i="1"/>
  <c r="CR951" i="1"/>
  <c r="Q951" i="1" s="1"/>
  <c r="CP951" i="1" s="1"/>
  <c r="O951" i="1" s="1"/>
  <c r="W950" i="1"/>
  <c r="CP948" i="1"/>
  <c r="O948" i="1" s="1"/>
  <c r="CY946" i="1"/>
  <c r="X946" i="1" s="1"/>
  <c r="GM946" i="1" s="1"/>
  <c r="CZ946" i="1"/>
  <c r="Y946" i="1" s="1"/>
  <c r="CP944" i="1"/>
  <c r="O944" i="1" s="1"/>
  <c r="AB942" i="1"/>
  <c r="CR942" i="1"/>
  <c r="Q942" i="1" s="1"/>
  <c r="CP942" i="1" s="1"/>
  <c r="O942" i="1" s="1"/>
  <c r="AB940" i="1"/>
  <c r="CR940" i="1"/>
  <c r="Q940" i="1" s="1"/>
  <c r="CP940" i="1" s="1"/>
  <c r="O940" i="1" s="1"/>
  <c r="CY939" i="1"/>
  <c r="X939" i="1" s="1"/>
  <c r="CZ939" i="1"/>
  <c r="Y939" i="1" s="1"/>
  <c r="AB936" i="1"/>
  <c r="CR936" i="1"/>
  <c r="CY928" i="1"/>
  <c r="X928" i="1" s="1"/>
  <c r="CZ928" i="1"/>
  <c r="Y928" i="1" s="1"/>
  <c r="CZ912" i="1"/>
  <c r="Y912" i="1" s="1"/>
  <c r="CY912" i="1"/>
  <c r="X912" i="1" s="1"/>
  <c r="GM912" i="1" s="1"/>
  <c r="CX1711" i="3"/>
  <c r="CX1719" i="3"/>
  <c r="CX1718" i="3"/>
  <c r="CX1717" i="3"/>
  <c r="CX1716" i="3"/>
  <c r="CX1715" i="3"/>
  <c r="CX1714" i="3"/>
  <c r="CX1713" i="3"/>
  <c r="CX1712" i="3"/>
  <c r="CX1720" i="3"/>
  <c r="AB1031" i="1"/>
  <c r="AD1030" i="1"/>
  <c r="CR1030" i="1" s="1"/>
  <c r="Q1030" i="1" s="1"/>
  <c r="CR1026" i="1"/>
  <c r="Q1026" i="1" s="1"/>
  <c r="CP1026" i="1" s="1"/>
  <c r="O1026" i="1" s="1"/>
  <c r="CX1695" i="3"/>
  <c r="CX1694" i="3"/>
  <c r="CX1693" i="3"/>
  <c r="CX1692" i="3"/>
  <c r="CX1700" i="3"/>
  <c r="CX1691" i="3"/>
  <c r="CX1699" i="3"/>
  <c r="CX1698" i="3"/>
  <c r="CX1697" i="3"/>
  <c r="CX1696" i="3"/>
  <c r="AB1023" i="1"/>
  <c r="CQ1022" i="1"/>
  <c r="P1022" i="1" s="1"/>
  <c r="AD1022" i="1"/>
  <c r="CR1022" i="1" s="1"/>
  <c r="CR1021" i="1"/>
  <c r="Q1021" i="1" s="1"/>
  <c r="CP1021" i="1" s="1"/>
  <c r="O1021" i="1" s="1"/>
  <c r="CX1687" i="3"/>
  <c r="CX1686" i="3"/>
  <c r="CX1685" i="3"/>
  <c r="CX1684" i="3"/>
  <c r="CX1683" i="3"/>
  <c r="CX1690" i="3"/>
  <c r="CX1689" i="3"/>
  <c r="CX1688" i="3"/>
  <c r="CR1019" i="1"/>
  <c r="Q1019" i="1" s="1"/>
  <c r="CP1019" i="1" s="1"/>
  <c r="O1019" i="1" s="1"/>
  <c r="CS1018" i="1"/>
  <c r="R1018" i="1" s="1"/>
  <c r="CY1018" i="1" s="1"/>
  <c r="X1018" i="1" s="1"/>
  <c r="CR1012" i="1"/>
  <c r="Q1012" i="1" s="1"/>
  <c r="CX1663" i="3"/>
  <c r="CX1666" i="3"/>
  <c r="CX1665" i="3"/>
  <c r="CX1664" i="3"/>
  <c r="AB1010" i="1"/>
  <c r="FY974" i="1"/>
  <c r="BD974" i="1"/>
  <c r="CX1652" i="3"/>
  <c r="CX1651" i="3"/>
  <c r="CQ965" i="1"/>
  <c r="P965" i="1" s="1"/>
  <c r="CX1639" i="3"/>
  <c r="CX1647" i="3"/>
  <c r="CX1638" i="3"/>
  <c r="CX1646" i="3"/>
  <c r="CX1637" i="3"/>
  <c r="CX1645" i="3"/>
  <c r="CX1644" i="3"/>
  <c r="CX1643" i="3"/>
  <c r="CX1642" i="3"/>
  <c r="CX1650" i="3"/>
  <c r="CX1641" i="3"/>
  <c r="CX1649" i="3"/>
  <c r="CX1640" i="3"/>
  <c r="CX1648" i="3"/>
  <c r="CS961" i="1"/>
  <c r="R961" i="1" s="1"/>
  <c r="CY961" i="1" s="1"/>
  <c r="X961" i="1" s="1"/>
  <c r="CX1607" i="3"/>
  <c r="CX1606" i="3"/>
  <c r="CX1605" i="3"/>
  <c r="CX1604" i="3"/>
  <c r="CX1612" i="3"/>
  <c r="CX1603" i="3"/>
  <c r="CX1611" i="3"/>
  <c r="CX1610" i="3"/>
  <c r="CX1609" i="3"/>
  <c r="CX1608" i="3"/>
  <c r="CX1591" i="3"/>
  <c r="CX1599" i="3"/>
  <c r="CX1590" i="3"/>
  <c r="CX1598" i="3"/>
  <c r="CX1589" i="3"/>
  <c r="CX1597" i="3"/>
  <c r="CX1596" i="3"/>
  <c r="CX1595" i="3"/>
  <c r="CX1594" i="3"/>
  <c r="CX1602" i="3"/>
  <c r="CX1593" i="3"/>
  <c r="CX1601" i="3"/>
  <c r="CX1592" i="3"/>
  <c r="CX1600" i="3"/>
  <c r="CX1555" i="3"/>
  <c r="CX1563" i="3"/>
  <c r="CX1560" i="3"/>
  <c r="CX1559" i="3"/>
  <c r="CX1554" i="3"/>
  <c r="CX1553" i="3"/>
  <c r="CX1558" i="3"/>
  <c r="CX1557" i="3"/>
  <c r="CX1562" i="3"/>
  <c r="CX1561" i="3"/>
  <c r="CX1556" i="3"/>
  <c r="AB946" i="1"/>
  <c r="CX1540" i="3"/>
  <c r="CX1539" i="3"/>
  <c r="CX1536" i="3"/>
  <c r="CX1535" i="3"/>
  <c r="CX1543" i="3"/>
  <c r="CX1537" i="3"/>
  <c r="CX1541" i="3"/>
  <c r="CX1538" i="3"/>
  <c r="CX1542" i="3"/>
  <c r="I936" i="1"/>
  <c r="P936" i="1" s="1"/>
  <c r="CX1516" i="3"/>
  <c r="CX1515" i="3"/>
  <c r="CX1512" i="3"/>
  <c r="CX1520" i="3"/>
  <c r="CX1511" i="3"/>
  <c r="CX1519" i="3"/>
  <c r="CX1513" i="3"/>
  <c r="CX1517" i="3"/>
  <c r="CX1521" i="3"/>
  <c r="CX1514" i="3"/>
  <c r="CX1518" i="3"/>
  <c r="CX1522" i="3"/>
  <c r="AB922" i="1"/>
  <c r="W918" i="1"/>
  <c r="V918" i="1"/>
  <c r="CP917" i="1"/>
  <c r="O917" i="1" s="1"/>
  <c r="CZ908" i="1"/>
  <c r="Y908" i="1" s="1"/>
  <c r="CT904" i="1"/>
  <c r="S904" i="1" s="1"/>
  <c r="AB904" i="1"/>
  <c r="CT902" i="1"/>
  <c r="S902" i="1" s="1"/>
  <c r="AB902" i="1"/>
  <c r="EM865" i="1"/>
  <c r="CY861" i="1"/>
  <c r="X861" i="1" s="1"/>
  <c r="CZ861" i="1"/>
  <c r="Y861" i="1" s="1"/>
  <c r="T855" i="1"/>
  <c r="CR852" i="1"/>
  <c r="Q852" i="1" s="1"/>
  <c r="AB852" i="1"/>
  <c r="CD865" i="1"/>
  <c r="CY830" i="1"/>
  <c r="X830" i="1" s="1"/>
  <c r="CZ830" i="1"/>
  <c r="Y830" i="1" s="1"/>
  <c r="AJ865" i="1"/>
  <c r="AQ761" i="1"/>
  <c r="F802" i="1"/>
  <c r="AB788" i="1"/>
  <c r="CR788" i="1"/>
  <c r="Q788" i="1" s="1"/>
  <c r="CZ779" i="1"/>
  <c r="Y779" i="1" s="1"/>
  <c r="CY779" i="1"/>
  <c r="X779" i="1" s="1"/>
  <c r="AB723" i="1"/>
  <c r="CR723" i="1"/>
  <c r="Q723" i="1" s="1"/>
  <c r="CY712" i="1"/>
  <c r="X712" i="1" s="1"/>
  <c r="CZ712" i="1"/>
  <c r="Y712" i="1" s="1"/>
  <c r="EA729" i="1"/>
  <c r="CY704" i="1"/>
  <c r="X704" i="1" s="1"/>
  <c r="CZ704" i="1"/>
  <c r="Y704" i="1" s="1"/>
  <c r="CY702" i="1"/>
  <c r="X702" i="1" s="1"/>
  <c r="CZ702" i="1"/>
  <c r="Y702" i="1" s="1"/>
  <c r="CY693" i="1"/>
  <c r="X693" i="1" s="1"/>
  <c r="CZ693" i="1"/>
  <c r="Y693" i="1" s="1"/>
  <c r="CY691" i="1"/>
  <c r="X691" i="1" s="1"/>
  <c r="CZ691" i="1"/>
  <c r="Y691" i="1" s="1"/>
  <c r="GB729" i="1"/>
  <c r="FR627" i="1"/>
  <c r="EI648" i="1"/>
  <c r="EG974" i="1"/>
  <c r="BC974" i="1"/>
  <c r="AD957" i="1"/>
  <c r="AB954" i="1"/>
  <c r="AD952" i="1"/>
  <c r="CR952" i="1" s="1"/>
  <c r="Q952" i="1" s="1"/>
  <c r="CP952" i="1" s="1"/>
  <c r="O952" i="1" s="1"/>
  <c r="AD947" i="1"/>
  <c r="CR947" i="1" s="1"/>
  <c r="Q947" i="1" s="1"/>
  <c r="CP947" i="1" s="1"/>
  <c r="O947" i="1" s="1"/>
  <c r="T947" i="1"/>
  <c r="AD941" i="1"/>
  <c r="CR941" i="1" s="1"/>
  <c r="Q941" i="1" s="1"/>
  <c r="CP941" i="1" s="1"/>
  <c r="O941" i="1" s="1"/>
  <c r="AB938" i="1"/>
  <c r="AD933" i="1"/>
  <c r="CR933" i="1" s="1"/>
  <c r="Q933" i="1" s="1"/>
  <c r="CP933" i="1" s="1"/>
  <c r="O933" i="1" s="1"/>
  <c r="T933" i="1"/>
  <c r="AB930" i="1"/>
  <c r="U928" i="1"/>
  <c r="CX1494" i="3"/>
  <c r="CX1492" i="3"/>
  <c r="CX1500" i="3"/>
  <c r="CX1491" i="3"/>
  <c r="CX1499" i="3"/>
  <c r="CX1496" i="3"/>
  <c r="CX1495" i="3"/>
  <c r="CX1497" i="3"/>
  <c r="CX1493" i="3"/>
  <c r="CX1498" i="3"/>
  <c r="I927" i="1"/>
  <c r="U927" i="1" s="1"/>
  <c r="AB921" i="1"/>
  <c r="U918" i="1"/>
  <c r="T901" i="1"/>
  <c r="P890" i="1"/>
  <c r="EV824" i="1"/>
  <c r="AO824" i="1"/>
  <c r="F869" i="1"/>
  <c r="GX855" i="1"/>
  <c r="R855" i="1"/>
  <c r="Q855" i="1"/>
  <c r="CP852" i="1"/>
  <c r="O852" i="1" s="1"/>
  <c r="CY846" i="1"/>
  <c r="X846" i="1" s="1"/>
  <c r="GN846" i="1" s="1"/>
  <c r="CZ846" i="1"/>
  <c r="Y846" i="1" s="1"/>
  <c r="Q840" i="1"/>
  <c r="CY835" i="1"/>
  <c r="X835" i="1" s="1"/>
  <c r="CZ835" i="1"/>
  <c r="Y835" i="1" s="1"/>
  <c r="BY865" i="1"/>
  <c r="CY833" i="1"/>
  <c r="X833" i="1" s="1"/>
  <c r="CZ833" i="1"/>
  <c r="Y833" i="1" s="1"/>
  <c r="CC865" i="1"/>
  <c r="CR790" i="1"/>
  <c r="Q790" i="1" s="1"/>
  <c r="CP790" i="1" s="1"/>
  <c r="O790" i="1" s="1"/>
  <c r="AB790" i="1"/>
  <c r="CZ785" i="1"/>
  <c r="Y785" i="1" s="1"/>
  <c r="CY785" i="1"/>
  <c r="X785" i="1" s="1"/>
  <c r="AB1022" i="1"/>
  <c r="CX1674" i="3"/>
  <c r="CX1673" i="3"/>
  <c r="CX1655" i="3"/>
  <c r="CX1658" i="3"/>
  <c r="CX1657" i="3"/>
  <c r="CX1656" i="3"/>
  <c r="EV974" i="1"/>
  <c r="BB974" i="1"/>
  <c r="I959" i="1"/>
  <c r="T959" i="1" s="1"/>
  <c r="I949" i="1"/>
  <c r="S949" i="1" s="1"/>
  <c r="AB945" i="1"/>
  <c r="I943" i="1"/>
  <c r="U943" i="1" s="1"/>
  <c r="I935" i="1"/>
  <c r="R935" i="1" s="1"/>
  <c r="CP916" i="1"/>
  <c r="O916" i="1" s="1"/>
  <c r="CY913" i="1"/>
  <c r="X913" i="1" s="1"/>
  <c r="CZ913" i="1"/>
  <c r="Y913" i="1" s="1"/>
  <c r="CP911" i="1"/>
  <c r="O911" i="1" s="1"/>
  <c r="CP903" i="1"/>
  <c r="O903" i="1" s="1"/>
  <c r="CP900" i="1"/>
  <c r="O900" i="1" s="1"/>
  <c r="CT863" i="1"/>
  <c r="S863" i="1" s="1"/>
  <c r="AB863" i="1"/>
  <c r="AB860" i="1"/>
  <c r="V849" i="1"/>
  <c r="EA865" i="1" s="1"/>
  <c r="S849" i="1"/>
  <c r="U840" i="1"/>
  <c r="AH865" i="1" s="1"/>
  <c r="AB840" i="1"/>
  <c r="CY834" i="1"/>
  <c r="X834" i="1" s="1"/>
  <c r="CZ834" i="1"/>
  <c r="Y834" i="1" s="1"/>
  <c r="CR831" i="1"/>
  <c r="Q831" i="1" s="1"/>
  <c r="AB831" i="1"/>
  <c r="CZ829" i="1"/>
  <c r="Y829" i="1" s="1"/>
  <c r="CS828" i="1"/>
  <c r="R828" i="1" s="1"/>
  <c r="CZ828" i="1" s="1"/>
  <c r="Y828" i="1" s="1"/>
  <c r="AD828" i="1"/>
  <c r="CR828" i="1" s="1"/>
  <c r="Q828" i="1" s="1"/>
  <c r="CP827" i="1"/>
  <c r="O827" i="1" s="1"/>
  <c r="R784" i="1"/>
  <c r="DW792" i="1" s="1"/>
  <c r="V784" i="1"/>
  <c r="EA792" i="1" s="1"/>
  <c r="CZ780" i="1"/>
  <c r="Y780" i="1" s="1"/>
  <c r="CY780" i="1"/>
  <c r="X780" i="1" s="1"/>
  <c r="CP779" i="1"/>
  <c r="O779" i="1" s="1"/>
  <c r="EU974" i="1"/>
  <c r="CS958" i="1"/>
  <c r="R958" i="1" s="1"/>
  <c r="CZ958" i="1" s="1"/>
  <c r="Y958" i="1" s="1"/>
  <c r="CS956" i="1"/>
  <c r="R956" i="1" s="1"/>
  <c r="CY956" i="1" s="1"/>
  <c r="X956" i="1" s="1"/>
  <c r="CS951" i="1"/>
  <c r="R951" i="1" s="1"/>
  <c r="CY951" i="1" s="1"/>
  <c r="X951" i="1" s="1"/>
  <c r="CR949" i="1"/>
  <c r="Q949" i="1" s="1"/>
  <c r="CS948" i="1"/>
  <c r="R948" i="1" s="1"/>
  <c r="CY948" i="1" s="1"/>
  <c r="X948" i="1" s="1"/>
  <c r="HG946" i="1"/>
  <c r="CR943" i="1"/>
  <c r="Q943" i="1" s="1"/>
  <c r="CS942" i="1"/>
  <c r="R942" i="1" s="1"/>
  <c r="CY942" i="1" s="1"/>
  <c r="X942" i="1" s="1"/>
  <c r="CS940" i="1"/>
  <c r="R940" i="1" s="1"/>
  <c r="CR935" i="1"/>
  <c r="Q935" i="1" s="1"/>
  <c r="CS934" i="1"/>
  <c r="R934" i="1" s="1"/>
  <c r="CY934" i="1" s="1"/>
  <c r="X934" i="1" s="1"/>
  <c r="CS932" i="1"/>
  <c r="R932" i="1" s="1"/>
  <c r="CY932" i="1" s="1"/>
  <c r="X932" i="1" s="1"/>
  <c r="CX1508" i="3"/>
  <c r="CX1507" i="3"/>
  <c r="CX1504" i="3"/>
  <c r="CX1503" i="3"/>
  <c r="CX1501" i="3"/>
  <c r="CX1505" i="3"/>
  <c r="CX1509" i="3"/>
  <c r="CX1502" i="3"/>
  <c r="CX1506" i="3"/>
  <c r="CX1510" i="3"/>
  <c r="S925" i="1"/>
  <c r="AB923" i="1"/>
  <c r="CQ920" i="1"/>
  <c r="CP915" i="1"/>
  <c r="O915" i="1" s="1"/>
  <c r="CS914" i="1"/>
  <c r="R914" i="1" s="1"/>
  <c r="CZ914" i="1" s="1"/>
  <c r="Y914" i="1" s="1"/>
  <c r="AB914" i="1"/>
  <c r="CP913" i="1"/>
  <c r="O913" i="1" s="1"/>
  <c r="CY907" i="1"/>
  <c r="X907" i="1" s="1"/>
  <c r="GM907" i="1" s="1"/>
  <c r="CZ907" i="1"/>
  <c r="Y907" i="1" s="1"/>
  <c r="Q901" i="1"/>
  <c r="F890" i="1"/>
  <c r="T863" i="1"/>
  <c r="W855" i="1"/>
  <c r="V855" i="1"/>
  <c r="CP853" i="1"/>
  <c r="O853" i="1" s="1"/>
  <c r="CR847" i="1"/>
  <c r="Q847" i="1" s="1"/>
  <c r="AB847" i="1"/>
  <c r="CS844" i="1"/>
  <c r="R844" i="1" s="1"/>
  <c r="CZ844" i="1" s="1"/>
  <c r="Y844" i="1" s="1"/>
  <c r="AD844" i="1"/>
  <c r="CR844" i="1" s="1"/>
  <c r="Q844" i="1" s="1"/>
  <c r="S840" i="1"/>
  <c r="CY839" i="1"/>
  <c r="X839" i="1" s="1"/>
  <c r="GM839" i="1" s="1"/>
  <c r="CZ839" i="1"/>
  <c r="Y839" i="1" s="1"/>
  <c r="Q833" i="1"/>
  <c r="CP831" i="1"/>
  <c r="O831" i="1" s="1"/>
  <c r="AB828" i="1"/>
  <c r="DZ865" i="1"/>
  <c r="ES792" i="1"/>
  <c r="CP788" i="1"/>
  <c r="O788" i="1" s="1"/>
  <c r="CZ786" i="1"/>
  <c r="Y786" i="1" s="1"/>
  <c r="CY786" i="1"/>
  <c r="X786" i="1" s="1"/>
  <c r="CY783" i="1"/>
  <c r="X783" i="1" s="1"/>
  <c r="CZ783" i="1"/>
  <c r="Y783" i="1" s="1"/>
  <c r="FU792" i="1"/>
  <c r="CZ775" i="1"/>
  <c r="Y775" i="1" s="1"/>
  <c r="CR727" i="1"/>
  <c r="Q727" i="1" s="1"/>
  <c r="AB727" i="1"/>
  <c r="CX1615" i="3"/>
  <c r="CX1614" i="3"/>
  <c r="CX1622" i="3"/>
  <c r="CX1613" i="3"/>
  <c r="CX1621" i="3"/>
  <c r="CX1620" i="3"/>
  <c r="CX1619" i="3"/>
  <c r="CX1618" i="3"/>
  <c r="CX1617" i="3"/>
  <c r="CX1616" i="3"/>
  <c r="CX1575" i="3"/>
  <c r="CX1583" i="3"/>
  <c r="CX1582" i="3"/>
  <c r="CX1581" i="3"/>
  <c r="CX1580" i="3"/>
  <c r="CX1588" i="3"/>
  <c r="CX1579" i="3"/>
  <c r="CX1587" i="3"/>
  <c r="CX1578" i="3"/>
  <c r="CX1586" i="3"/>
  <c r="CX1577" i="3"/>
  <c r="CX1585" i="3"/>
  <c r="CX1576" i="3"/>
  <c r="CX1584" i="3"/>
  <c r="CX1567" i="3"/>
  <c r="CX1568" i="3"/>
  <c r="CX1574" i="3"/>
  <c r="CX1573" i="3"/>
  <c r="CX1572" i="3"/>
  <c r="CX1566" i="3"/>
  <c r="CX1565" i="3"/>
  <c r="CX1571" i="3"/>
  <c r="CX1564" i="3"/>
  <c r="CX1570" i="3"/>
  <c r="CX1569" i="3"/>
  <c r="CX1548" i="3"/>
  <c r="CX1547" i="3"/>
  <c r="CX1544" i="3"/>
  <c r="CX1552" i="3"/>
  <c r="CX1551" i="3"/>
  <c r="CX1545" i="3"/>
  <c r="CX1549" i="3"/>
  <c r="CX1546" i="3"/>
  <c r="CX1550" i="3"/>
  <c r="CX1524" i="3"/>
  <c r="CX1532" i="3"/>
  <c r="CX1523" i="3"/>
  <c r="CX1531" i="3"/>
  <c r="CX1528" i="3"/>
  <c r="CX1527" i="3"/>
  <c r="CX1525" i="3"/>
  <c r="CX1529" i="3"/>
  <c r="CX1533" i="3"/>
  <c r="CX1526" i="3"/>
  <c r="CX1530" i="3"/>
  <c r="CX1534" i="3"/>
  <c r="CX1486" i="3"/>
  <c r="CX1485" i="3"/>
  <c r="CX1484" i="3"/>
  <c r="CX1483" i="3"/>
  <c r="CX1488" i="3"/>
  <c r="CX1487" i="3"/>
  <c r="CX1490" i="3"/>
  <c r="CX1489" i="3"/>
  <c r="CX1482" i="3"/>
  <c r="CX1481" i="3"/>
  <c r="I920" i="1"/>
  <c r="W920" i="1" s="1"/>
  <c r="CY911" i="1"/>
  <c r="X911" i="1" s="1"/>
  <c r="CZ911" i="1"/>
  <c r="Y911" i="1" s="1"/>
  <c r="CY900" i="1"/>
  <c r="X900" i="1" s="1"/>
  <c r="CZ900" i="1"/>
  <c r="Y900" i="1" s="1"/>
  <c r="CY859" i="1"/>
  <c r="X859" i="1" s="1"/>
  <c r="CZ859" i="1"/>
  <c r="Y859" i="1" s="1"/>
  <c r="CS856" i="1"/>
  <c r="R856" i="1" s="1"/>
  <c r="CZ856" i="1" s="1"/>
  <c r="Y856" i="1" s="1"/>
  <c r="AD856" i="1"/>
  <c r="CR856" i="1" s="1"/>
  <c r="Q856" i="1" s="1"/>
  <c r="CY853" i="1"/>
  <c r="X853" i="1" s="1"/>
  <c r="CZ853" i="1"/>
  <c r="Y853" i="1" s="1"/>
  <c r="CP847" i="1"/>
  <c r="O847" i="1" s="1"/>
  <c r="CY844" i="1"/>
  <c r="X844" i="1" s="1"/>
  <c r="AB844" i="1"/>
  <c r="GM835" i="1"/>
  <c r="GN835" i="1"/>
  <c r="CP833" i="1"/>
  <c r="O833" i="1" s="1"/>
  <c r="CR829" i="1"/>
  <c r="Q829" i="1" s="1"/>
  <c r="AB829" i="1"/>
  <c r="EH865" i="1"/>
  <c r="GA865" i="1"/>
  <c r="FQ824" i="1"/>
  <c r="CY826" i="1"/>
  <c r="X826" i="1" s="1"/>
  <c r="CZ826" i="1"/>
  <c r="Y826" i="1" s="1"/>
  <c r="AF865" i="1"/>
  <c r="CP783" i="1"/>
  <c r="O783" i="1" s="1"/>
  <c r="CY781" i="1"/>
  <c r="X781" i="1" s="1"/>
  <c r="CZ781" i="1"/>
  <c r="Y781" i="1" s="1"/>
  <c r="I966" i="1"/>
  <c r="W966" i="1" s="1"/>
  <c r="I954" i="1"/>
  <c r="P954" i="1" s="1"/>
  <c r="I938" i="1"/>
  <c r="Q938" i="1" s="1"/>
  <c r="AB927" i="1"/>
  <c r="S926" i="1"/>
  <c r="AD919" i="1"/>
  <c r="CR919" i="1" s="1"/>
  <c r="R918" i="1"/>
  <c r="CY918" i="1" s="1"/>
  <c r="X918" i="1" s="1"/>
  <c r="CZ915" i="1"/>
  <c r="Y915" i="1" s="1"/>
  <c r="AB909" i="1"/>
  <c r="CZ906" i="1"/>
  <c r="Y906" i="1" s="1"/>
  <c r="CS905" i="1"/>
  <c r="R905" i="1" s="1"/>
  <c r="CZ905" i="1" s="1"/>
  <c r="Y905" i="1" s="1"/>
  <c r="AD905" i="1"/>
  <c r="CR905" i="1" s="1"/>
  <c r="Q905" i="1" s="1"/>
  <c r="CP904" i="1"/>
  <c r="O904" i="1" s="1"/>
  <c r="CP902" i="1"/>
  <c r="O902" i="1" s="1"/>
  <c r="S901" i="1"/>
  <c r="CZ899" i="1"/>
  <c r="Y899" i="1" s="1"/>
  <c r="P875" i="1"/>
  <c r="EI824" i="1"/>
  <c r="BC824" i="1"/>
  <c r="F881" i="1"/>
  <c r="CY858" i="1"/>
  <c r="X858" i="1" s="1"/>
  <c r="CZ858" i="1"/>
  <c r="Y858" i="1" s="1"/>
  <c r="CY856" i="1"/>
  <c r="X856" i="1" s="1"/>
  <c r="AB856" i="1"/>
  <c r="U855" i="1"/>
  <c r="CP851" i="1"/>
  <c r="O851" i="1" s="1"/>
  <c r="GX849" i="1"/>
  <c r="P849" i="1"/>
  <c r="CP849" i="1" s="1"/>
  <c r="O849" i="1" s="1"/>
  <c r="CR845" i="1"/>
  <c r="Q845" i="1" s="1"/>
  <c r="AB845" i="1"/>
  <c r="CY842" i="1"/>
  <c r="X842" i="1" s="1"/>
  <c r="GM842" i="1" s="1"/>
  <c r="CZ842" i="1"/>
  <c r="Y842" i="1" s="1"/>
  <c r="V840" i="1"/>
  <c r="AI865" i="1" s="1"/>
  <c r="CZ838" i="1"/>
  <c r="Y838" i="1" s="1"/>
  <c r="CY837" i="1"/>
  <c r="X837" i="1" s="1"/>
  <c r="GM837" i="1" s="1"/>
  <c r="CZ837" i="1"/>
  <c r="Y837" i="1" s="1"/>
  <c r="W833" i="1"/>
  <c r="EB865" i="1" s="1"/>
  <c r="CP829" i="1"/>
  <c r="O829" i="1" s="1"/>
  <c r="CT827" i="1"/>
  <c r="S827" i="1" s="1"/>
  <c r="AB827" i="1"/>
  <c r="CY787" i="1"/>
  <c r="X787" i="1" s="1"/>
  <c r="CZ787" i="1"/>
  <c r="Y787" i="1" s="1"/>
  <c r="CD761" i="1"/>
  <c r="AU792" i="1"/>
  <c r="AB778" i="1"/>
  <c r="CT778" i="1"/>
  <c r="S778" i="1" s="1"/>
  <c r="CP778" i="1" s="1"/>
  <c r="O778" i="1" s="1"/>
  <c r="CX1671" i="3"/>
  <c r="CX1672" i="3"/>
  <c r="CX1662" i="3"/>
  <c r="CX1661" i="3"/>
  <c r="CX1660" i="3"/>
  <c r="CX1659" i="3"/>
  <c r="CG974" i="1"/>
  <c r="I953" i="1"/>
  <c r="P953" i="1" s="1"/>
  <c r="I945" i="1"/>
  <c r="HG945" i="1" s="1"/>
  <c r="I937" i="1"/>
  <c r="GX937" i="1" s="1"/>
  <c r="I929" i="1"/>
  <c r="U929" i="1" s="1"/>
  <c r="I924" i="1"/>
  <c r="V924" i="1" s="1"/>
  <c r="CZ923" i="1"/>
  <c r="Y923" i="1" s="1"/>
  <c r="Q922" i="1"/>
  <c r="AB919" i="1"/>
  <c r="U914" i="1"/>
  <c r="U910" i="1"/>
  <c r="CP908" i="1"/>
  <c r="O908" i="1" s="1"/>
  <c r="CY905" i="1"/>
  <c r="X905" i="1" s="1"/>
  <c r="GX901" i="1"/>
  <c r="EG824" i="1"/>
  <c r="P869" i="1"/>
  <c r="W863" i="1"/>
  <c r="V863" i="1"/>
  <c r="CQ857" i="1"/>
  <c r="P857" i="1" s="1"/>
  <c r="CP857" i="1" s="1"/>
  <c r="O857" i="1" s="1"/>
  <c r="HG857" i="1"/>
  <c r="AB857" i="1"/>
  <c r="CZ852" i="1"/>
  <c r="Y852" i="1" s="1"/>
  <c r="CY851" i="1"/>
  <c r="X851" i="1" s="1"/>
  <c r="CZ851" i="1"/>
  <c r="Y851" i="1" s="1"/>
  <c r="W849" i="1"/>
  <c r="GM846" i="1"/>
  <c r="CP845" i="1"/>
  <c r="O845" i="1" s="1"/>
  <c r="CT843" i="1"/>
  <c r="S843" i="1" s="1"/>
  <c r="CP843" i="1" s="1"/>
  <c r="O843" i="1" s="1"/>
  <c r="AB843" i="1"/>
  <c r="CT841" i="1"/>
  <c r="S841" i="1" s="1"/>
  <c r="AB841" i="1"/>
  <c r="FU865" i="1"/>
  <c r="CQ832" i="1"/>
  <c r="P832" i="1" s="1"/>
  <c r="CP832" i="1" s="1"/>
  <c r="O832" i="1" s="1"/>
  <c r="AB832" i="1"/>
  <c r="DY865" i="1"/>
  <c r="AB789" i="1"/>
  <c r="CQ789" i="1"/>
  <c r="P789" i="1" s="1"/>
  <c r="CP789" i="1" s="1"/>
  <c r="O789" i="1" s="1"/>
  <c r="BY761" i="1"/>
  <c r="CI792" i="1"/>
  <c r="AP792" i="1"/>
  <c r="EM680" i="1"/>
  <c r="P748" i="1"/>
  <c r="AO974" i="1"/>
  <c r="I962" i="1"/>
  <c r="T962" i="1" s="1"/>
  <c r="W925" i="1"/>
  <c r="P925" i="1"/>
  <c r="CP925" i="1" s="1"/>
  <c r="O925" i="1" s="1"/>
  <c r="I922" i="1"/>
  <c r="S922" i="1" s="1"/>
  <c r="P918" i="1"/>
  <c r="CP918" i="1" s="1"/>
  <c r="O918" i="1" s="1"/>
  <c r="CY917" i="1"/>
  <c r="X917" i="1" s="1"/>
  <c r="CZ917" i="1"/>
  <c r="Y917" i="1" s="1"/>
  <c r="V909" i="1"/>
  <c r="CR906" i="1"/>
  <c r="Q906" i="1" s="1"/>
  <c r="CP906" i="1" s="1"/>
  <c r="O906" i="1" s="1"/>
  <c r="AB906" i="1"/>
  <c r="CY903" i="1"/>
  <c r="X903" i="1" s="1"/>
  <c r="CZ903" i="1"/>
  <c r="Y903" i="1" s="1"/>
  <c r="V901" i="1"/>
  <c r="CR899" i="1"/>
  <c r="Q899" i="1" s="1"/>
  <c r="CP899" i="1" s="1"/>
  <c r="O899" i="1" s="1"/>
  <c r="AB899" i="1"/>
  <c r="EU824" i="1"/>
  <c r="P881" i="1"/>
  <c r="CP863" i="1"/>
  <c r="O863" i="1" s="1"/>
  <c r="CP861" i="1"/>
  <c r="O861" i="1" s="1"/>
  <c r="CP859" i="1"/>
  <c r="O859" i="1" s="1"/>
  <c r="CT855" i="1"/>
  <c r="S855" i="1" s="1"/>
  <c r="CP855" i="1" s="1"/>
  <c r="O855" i="1" s="1"/>
  <c r="AB855" i="1"/>
  <c r="R849" i="1"/>
  <c r="DW865" i="1" s="1"/>
  <c r="CQ848" i="1"/>
  <c r="P848" i="1" s="1"/>
  <c r="CP848" i="1" s="1"/>
  <c r="O848" i="1" s="1"/>
  <c r="AB848" i="1"/>
  <c r="BZ865" i="1"/>
  <c r="T840" i="1"/>
  <c r="AG865" i="1" s="1"/>
  <c r="CR838" i="1"/>
  <c r="Q838" i="1" s="1"/>
  <c r="CP838" i="1" s="1"/>
  <c r="O838" i="1" s="1"/>
  <c r="AB838" i="1"/>
  <c r="AB836" i="1"/>
  <c r="CY831" i="1"/>
  <c r="X831" i="1" s="1"/>
  <c r="CP830" i="1"/>
  <c r="O830" i="1" s="1"/>
  <c r="GB865" i="1"/>
  <c r="DV865" i="1"/>
  <c r="CP826" i="1"/>
  <c r="O826" i="1" s="1"/>
  <c r="FQ761" i="1"/>
  <c r="EH792" i="1"/>
  <c r="GA792" i="1"/>
  <c r="S784" i="1"/>
  <c r="AB782" i="1"/>
  <c r="CR782" i="1"/>
  <c r="Q782" i="1" s="1"/>
  <c r="CP782" i="1" s="1"/>
  <c r="O782" i="1" s="1"/>
  <c r="CQ923" i="1"/>
  <c r="P923" i="1" s="1"/>
  <c r="CP923" i="1" s="1"/>
  <c r="O923" i="1" s="1"/>
  <c r="CS921" i="1"/>
  <c r="R921" i="1" s="1"/>
  <c r="CY921" i="1" s="1"/>
  <c r="X921" i="1" s="1"/>
  <c r="CQ914" i="1"/>
  <c r="P914" i="1" s="1"/>
  <c r="CP914" i="1" s="1"/>
  <c r="O914" i="1" s="1"/>
  <c r="CX1462" i="3"/>
  <c r="CX1461" i="3"/>
  <c r="CX1460" i="3"/>
  <c r="CX1459" i="3"/>
  <c r="CX1458" i="3"/>
  <c r="CX1457" i="3"/>
  <c r="CX1463" i="3"/>
  <c r="CQ905" i="1"/>
  <c r="P905" i="1" s="1"/>
  <c r="CP905" i="1" s="1"/>
  <c r="O905" i="1" s="1"/>
  <c r="CX1452" i="3"/>
  <c r="CX1451" i="3"/>
  <c r="CX1450" i="3"/>
  <c r="CX1449" i="3"/>
  <c r="CS901" i="1"/>
  <c r="R901" i="1" s="1"/>
  <c r="ET865" i="1"/>
  <c r="CS862" i="1"/>
  <c r="R862" i="1" s="1"/>
  <c r="CY862" i="1" s="1"/>
  <c r="X862" i="1" s="1"/>
  <c r="CR858" i="1"/>
  <c r="Q858" i="1" s="1"/>
  <c r="CP858" i="1" s="1"/>
  <c r="O858" i="1" s="1"/>
  <c r="CX1422" i="3"/>
  <c r="CX1421" i="3"/>
  <c r="CX1428" i="3"/>
  <c r="CX1427" i="3"/>
  <c r="CX1426" i="3"/>
  <c r="CX1425" i="3"/>
  <c r="CX1424" i="3"/>
  <c r="CX1423" i="3"/>
  <c r="CQ856" i="1"/>
  <c r="P856" i="1" s="1"/>
  <c r="CP856" i="1" s="1"/>
  <c r="O856" i="1" s="1"/>
  <c r="CS854" i="1"/>
  <c r="R854" i="1" s="1"/>
  <c r="CY854" i="1" s="1"/>
  <c r="X854" i="1" s="1"/>
  <c r="CQ844" i="1"/>
  <c r="P844" i="1" s="1"/>
  <c r="CP844" i="1" s="1"/>
  <c r="O844" i="1" s="1"/>
  <c r="CX1382" i="3"/>
  <c r="CX1381" i="3"/>
  <c r="CX1388" i="3"/>
  <c r="CX1387" i="3"/>
  <c r="CX1386" i="3"/>
  <c r="CX1385" i="3"/>
  <c r="CX1384" i="3"/>
  <c r="CX1383" i="3"/>
  <c r="CS840" i="1"/>
  <c r="R840" i="1" s="1"/>
  <c r="CR834" i="1"/>
  <c r="Q834" i="1" s="1"/>
  <c r="CP834" i="1" s="1"/>
  <c r="O834" i="1" s="1"/>
  <c r="CX1354" i="3"/>
  <c r="CX1353" i="3"/>
  <c r="CX1352" i="3"/>
  <c r="CX1351" i="3"/>
  <c r="CQ828" i="1"/>
  <c r="P828" i="1" s="1"/>
  <c r="CP828" i="1" s="1"/>
  <c r="O828" i="1" s="1"/>
  <c r="CX1342" i="3"/>
  <c r="CX1341" i="3"/>
  <c r="CX1340" i="3"/>
  <c r="CX1339" i="3"/>
  <c r="CX1346" i="3"/>
  <c r="CX1345" i="3"/>
  <c r="CX1344" i="3"/>
  <c r="CX1343" i="3"/>
  <c r="CG792" i="1"/>
  <c r="S788" i="1"/>
  <c r="CQ785" i="1"/>
  <c r="P785" i="1" s="1"/>
  <c r="CP785" i="1" s="1"/>
  <c r="O785" i="1" s="1"/>
  <c r="U784" i="1"/>
  <c r="DZ792" i="1" s="1"/>
  <c r="AB783" i="1"/>
  <c r="S782" i="1"/>
  <c r="V777" i="1"/>
  <c r="R775" i="1"/>
  <c r="CY775" i="1" s="1"/>
  <c r="X775" i="1" s="1"/>
  <c r="CP772" i="1"/>
  <c r="O772" i="1" s="1"/>
  <c r="AB771" i="1"/>
  <c r="CS765" i="1"/>
  <c r="R765" i="1" s="1"/>
  <c r="AD765" i="1"/>
  <c r="CT764" i="1"/>
  <c r="S764" i="1" s="1"/>
  <c r="AB764" i="1"/>
  <c r="CP763" i="1"/>
  <c r="O763" i="1" s="1"/>
  <c r="AQ729" i="1"/>
  <c r="CP727" i="1"/>
  <c r="O727" i="1" s="1"/>
  <c r="CR726" i="1"/>
  <c r="Q726" i="1" s="1"/>
  <c r="AB726" i="1"/>
  <c r="CP723" i="1"/>
  <c r="O723" i="1" s="1"/>
  <c r="CY720" i="1"/>
  <c r="X720" i="1" s="1"/>
  <c r="CZ720" i="1"/>
  <c r="Y720" i="1" s="1"/>
  <c r="CY719" i="1"/>
  <c r="X719" i="1" s="1"/>
  <c r="CZ719" i="1"/>
  <c r="Y719" i="1" s="1"/>
  <c r="CI729" i="1"/>
  <c r="BY680" i="1"/>
  <c r="AP729" i="1"/>
  <c r="GX710" i="1"/>
  <c r="V710" i="1"/>
  <c r="CY696" i="1"/>
  <c r="X696" i="1" s="1"/>
  <c r="CZ696" i="1"/>
  <c r="Y696" i="1" s="1"/>
  <c r="CZ685" i="1"/>
  <c r="Y685" i="1" s="1"/>
  <c r="DU729" i="1"/>
  <c r="CP682" i="1"/>
  <c r="O682" i="1" s="1"/>
  <c r="FP824" i="1"/>
  <c r="BX824" i="1"/>
  <c r="EI792" i="1"/>
  <c r="AO792" i="1"/>
  <c r="T788" i="1"/>
  <c r="T787" i="1"/>
  <c r="T782" i="1"/>
  <c r="DY792" i="1" s="1"/>
  <c r="T781" i="1"/>
  <c r="AB775" i="1"/>
  <c r="CX1294" i="3"/>
  <c r="CX1293" i="3"/>
  <c r="CX1292" i="3"/>
  <c r="CX1291" i="3"/>
  <c r="CX1298" i="3"/>
  <c r="CX1297" i="3"/>
  <c r="CX1296" i="3"/>
  <c r="CX1295" i="3"/>
  <c r="I777" i="1"/>
  <c r="W777" i="1" s="1"/>
  <c r="AB772" i="1"/>
  <c r="CP726" i="1"/>
  <c r="O726" i="1" s="1"/>
  <c r="CP717" i="1"/>
  <c r="O717" i="1" s="1"/>
  <c r="U710" i="1"/>
  <c r="R692" i="1"/>
  <c r="CP687" i="1"/>
  <c r="O687" i="1" s="1"/>
  <c r="CZ644" i="1"/>
  <c r="Y644" i="1" s="1"/>
  <c r="CY644" i="1"/>
  <c r="X644" i="1" s="1"/>
  <c r="CJ568" i="1"/>
  <c r="BA595" i="1"/>
  <c r="CQ921" i="1"/>
  <c r="P921" i="1" s="1"/>
  <c r="CP921" i="1" s="1"/>
  <c r="O921" i="1" s="1"/>
  <c r="CS920" i="1"/>
  <c r="CX1478" i="3"/>
  <c r="CX1477" i="3"/>
  <c r="CX1476" i="3"/>
  <c r="CX1475" i="3"/>
  <c r="CX1474" i="3"/>
  <c r="CX1473" i="3"/>
  <c r="CX1472" i="3"/>
  <c r="CX1480" i="3"/>
  <c r="CX1471" i="3"/>
  <c r="CX1479" i="3"/>
  <c r="CX1454" i="3"/>
  <c r="CX1453" i="3"/>
  <c r="CQ901" i="1"/>
  <c r="P901" i="1" s="1"/>
  <c r="CX1444" i="3"/>
  <c r="CX1443" i="3"/>
  <c r="CX1442" i="3"/>
  <c r="CX1441" i="3"/>
  <c r="CG865" i="1"/>
  <c r="CQ862" i="1"/>
  <c r="P862" i="1" s="1"/>
  <c r="CP862" i="1" s="1"/>
  <c r="O862" i="1" s="1"/>
  <c r="CS860" i="1"/>
  <c r="R860" i="1" s="1"/>
  <c r="CY860" i="1" s="1"/>
  <c r="X860" i="1" s="1"/>
  <c r="CQ854" i="1"/>
  <c r="P854" i="1" s="1"/>
  <c r="CP854" i="1" s="1"/>
  <c r="O854" i="1" s="1"/>
  <c r="CX1414" i="3"/>
  <c r="CX1413" i="3"/>
  <c r="CX1412" i="3"/>
  <c r="CX1420" i="3"/>
  <c r="CX1411" i="3"/>
  <c r="CX1419" i="3"/>
  <c r="CX1410" i="3"/>
  <c r="CX1418" i="3"/>
  <c r="CX1409" i="3"/>
  <c r="CX1417" i="3"/>
  <c r="CX1416" i="3"/>
  <c r="CX1415" i="3"/>
  <c r="CS850" i="1"/>
  <c r="R850" i="1" s="1"/>
  <c r="CY850" i="1" s="1"/>
  <c r="X850" i="1" s="1"/>
  <c r="CX1390" i="3"/>
  <c r="CX1389" i="3"/>
  <c r="CX1392" i="3"/>
  <c r="CX1391" i="3"/>
  <c r="CQ840" i="1"/>
  <c r="P840" i="1" s="1"/>
  <c r="CP840" i="1" s="1"/>
  <c r="O840" i="1" s="1"/>
  <c r="CX1366" i="3"/>
  <c r="CX1372" i="3"/>
  <c r="CX1371" i="3"/>
  <c r="CX1370" i="3"/>
  <c r="CX1369" i="3"/>
  <c r="CX1368" i="3"/>
  <c r="CX1367" i="3"/>
  <c r="CS836" i="1"/>
  <c r="R836" i="1" s="1"/>
  <c r="CY836" i="1" s="1"/>
  <c r="X836" i="1" s="1"/>
  <c r="CX1348" i="3"/>
  <c r="CX1347" i="3"/>
  <c r="GE824" i="1"/>
  <c r="CM824" i="1"/>
  <c r="FY792" i="1"/>
  <c r="BD792" i="1"/>
  <c r="CQ769" i="1"/>
  <c r="AB769" i="1"/>
  <c r="CS725" i="1"/>
  <c r="R725" i="1" s="1"/>
  <c r="CZ725" i="1" s="1"/>
  <c r="Y725" i="1" s="1"/>
  <c r="AD725" i="1"/>
  <c r="CY715" i="1"/>
  <c r="X715" i="1" s="1"/>
  <c r="CZ715" i="1"/>
  <c r="Y715" i="1" s="1"/>
  <c r="CP712" i="1"/>
  <c r="O712" i="1" s="1"/>
  <c r="T710" i="1"/>
  <c r="CY709" i="1"/>
  <c r="X709" i="1" s="1"/>
  <c r="CZ709" i="1"/>
  <c r="Y709" i="1" s="1"/>
  <c r="CY707" i="1"/>
  <c r="X707" i="1" s="1"/>
  <c r="CZ707" i="1"/>
  <c r="Y707" i="1" s="1"/>
  <c r="CD729" i="1"/>
  <c r="FU729" i="1"/>
  <c r="CP693" i="1"/>
  <c r="O693" i="1" s="1"/>
  <c r="Q692" i="1"/>
  <c r="DZ729" i="1"/>
  <c r="CZ684" i="1"/>
  <c r="Y684" i="1" s="1"/>
  <c r="CY684" i="1"/>
  <c r="X684" i="1" s="1"/>
  <c r="GM684" i="1" s="1"/>
  <c r="I910" i="1"/>
  <c r="Q910" i="1" s="1"/>
  <c r="CZ860" i="1"/>
  <c r="Y860" i="1" s="1"/>
  <c r="CZ850" i="1"/>
  <c r="Y850" i="1" s="1"/>
  <c r="CL824" i="1"/>
  <c r="EG792" i="1"/>
  <c r="BC792" i="1"/>
  <c r="W775" i="1"/>
  <c r="CZ774" i="1"/>
  <c r="Y774" i="1" s="1"/>
  <c r="AD773" i="1"/>
  <c r="CS773" i="1"/>
  <c r="R773" i="1" s="1"/>
  <c r="CY773" i="1" s="1"/>
  <c r="X773" i="1" s="1"/>
  <c r="S770" i="1"/>
  <c r="CZ768" i="1"/>
  <c r="Y768" i="1" s="1"/>
  <c r="CZ767" i="1"/>
  <c r="Y767" i="1" s="1"/>
  <c r="CP764" i="1"/>
  <c r="O764" i="1" s="1"/>
  <c r="CQ722" i="1"/>
  <c r="P722" i="1" s="1"/>
  <c r="CP722" i="1" s="1"/>
  <c r="O722" i="1" s="1"/>
  <c r="HG722" i="1"/>
  <c r="AB722" i="1"/>
  <c r="CP716" i="1"/>
  <c r="O716" i="1" s="1"/>
  <c r="CY711" i="1"/>
  <c r="X711" i="1" s="1"/>
  <c r="CZ711" i="1"/>
  <c r="Y711" i="1" s="1"/>
  <c r="AB708" i="1"/>
  <c r="CR708" i="1"/>
  <c r="Q708" i="1" s="1"/>
  <c r="CZ705" i="1"/>
  <c r="Y705" i="1" s="1"/>
  <c r="CY705" i="1"/>
  <c r="X705" i="1" s="1"/>
  <c r="CY701" i="1"/>
  <c r="X701" i="1" s="1"/>
  <c r="CZ701" i="1"/>
  <c r="Y701" i="1" s="1"/>
  <c r="CY699" i="1"/>
  <c r="X699" i="1" s="1"/>
  <c r="CZ699" i="1"/>
  <c r="Y699" i="1" s="1"/>
  <c r="CY692" i="1"/>
  <c r="X692" i="1" s="1"/>
  <c r="CZ692" i="1"/>
  <c r="Y692" i="1" s="1"/>
  <c r="CZ690" i="1"/>
  <c r="Y690" i="1" s="1"/>
  <c r="CY690" i="1"/>
  <c r="X690" i="1" s="1"/>
  <c r="CY688" i="1"/>
  <c r="X688" i="1" s="1"/>
  <c r="CZ688" i="1"/>
  <c r="Y688" i="1" s="1"/>
  <c r="GM688" i="1" s="1"/>
  <c r="BA648" i="1"/>
  <c r="CJ627" i="1"/>
  <c r="I919" i="1"/>
  <c r="CX1470" i="3"/>
  <c r="CX1469" i="3"/>
  <c r="CX1468" i="3"/>
  <c r="CX1467" i="3"/>
  <c r="CX1466" i="3"/>
  <c r="CX1465" i="3"/>
  <c r="CX1464" i="3"/>
  <c r="I909" i="1"/>
  <c r="CX1446" i="3"/>
  <c r="CX1445" i="3"/>
  <c r="CX1448" i="3"/>
  <c r="CX1447" i="3"/>
  <c r="FY865" i="1"/>
  <c r="CQ860" i="1"/>
  <c r="P860" i="1" s="1"/>
  <c r="CP860" i="1" s="1"/>
  <c r="O860" i="1" s="1"/>
  <c r="CX1430" i="3"/>
  <c r="CX1429" i="3"/>
  <c r="CX1436" i="3"/>
  <c r="CX1435" i="3"/>
  <c r="CX1434" i="3"/>
  <c r="CX1433" i="3"/>
  <c r="CX1432" i="3"/>
  <c r="CX1431" i="3"/>
  <c r="CS857" i="1"/>
  <c r="R857" i="1" s="1"/>
  <c r="CY857" i="1" s="1"/>
  <c r="X857" i="1" s="1"/>
  <c r="CQ850" i="1"/>
  <c r="P850" i="1" s="1"/>
  <c r="CP850" i="1" s="1"/>
  <c r="O850" i="1" s="1"/>
  <c r="CS848" i="1"/>
  <c r="R848" i="1" s="1"/>
  <c r="CY848" i="1" s="1"/>
  <c r="X848" i="1" s="1"/>
  <c r="CX1374" i="3"/>
  <c r="CX1373" i="3"/>
  <c r="CX1380" i="3"/>
  <c r="CX1379" i="3"/>
  <c r="CX1378" i="3"/>
  <c r="CX1377" i="3"/>
  <c r="CX1376" i="3"/>
  <c r="CX1375" i="3"/>
  <c r="CQ836" i="1"/>
  <c r="P836" i="1" s="1"/>
  <c r="CP836" i="1" s="1"/>
  <c r="O836" i="1" s="1"/>
  <c r="CX1358" i="3"/>
  <c r="CX1357" i="3"/>
  <c r="CX1356" i="3"/>
  <c r="CX1355" i="3"/>
  <c r="CS832" i="1"/>
  <c r="R832" i="1" s="1"/>
  <c r="CY832" i="1" s="1"/>
  <c r="X832" i="1" s="1"/>
  <c r="CX1334" i="3"/>
  <c r="CX1333" i="3"/>
  <c r="CX1332" i="3"/>
  <c r="CX1331" i="3"/>
  <c r="CX1338" i="3"/>
  <c r="CX1337" i="3"/>
  <c r="CX1336" i="3"/>
  <c r="CX1335" i="3"/>
  <c r="CK824" i="1"/>
  <c r="EV792" i="1"/>
  <c r="BB792" i="1"/>
  <c r="AT792" i="1"/>
  <c r="CS789" i="1"/>
  <c r="R789" i="1" s="1"/>
  <c r="CY789" i="1" s="1"/>
  <c r="X789" i="1" s="1"/>
  <c r="W788" i="1"/>
  <c r="P787" i="1"/>
  <c r="CP787" i="1" s="1"/>
  <c r="O787" i="1" s="1"/>
  <c r="CQ786" i="1"/>
  <c r="P786" i="1" s="1"/>
  <c r="CP786" i="1" s="1"/>
  <c r="O786" i="1" s="1"/>
  <c r="CQ784" i="1"/>
  <c r="P784" i="1" s="1"/>
  <c r="Q784" i="1"/>
  <c r="W782" i="1"/>
  <c r="EB792" i="1" s="1"/>
  <c r="P781" i="1"/>
  <c r="CP781" i="1" s="1"/>
  <c r="O781" i="1" s="1"/>
  <c r="CQ780" i="1"/>
  <c r="P780" i="1" s="1"/>
  <c r="CP780" i="1" s="1"/>
  <c r="O780" i="1" s="1"/>
  <c r="T777" i="1"/>
  <c r="R777" i="1"/>
  <c r="CY771" i="1"/>
  <c r="X771" i="1" s="1"/>
  <c r="GM771" i="1" s="1"/>
  <c r="CZ771" i="1"/>
  <c r="Y771" i="1" s="1"/>
  <c r="EU680" i="1"/>
  <c r="P745" i="1"/>
  <c r="CY722" i="1"/>
  <c r="X722" i="1" s="1"/>
  <c r="CZ722" i="1"/>
  <c r="Y722" i="1" s="1"/>
  <c r="CY716" i="1"/>
  <c r="X716" i="1" s="1"/>
  <c r="CY713" i="1"/>
  <c r="X713" i="1" s="1"/>
  <c r="CZ713" i="1"/>
  <c r="Y713" i="1" s="1"/>
  <c r="R710" i="1"/>
  <c r="CP708" i="1"/>
  <c r="O708" i="1" s="1"/>
  <c r="CY703" i="1"/>
  <c r="X703" i="1" s="1"/>
  <c r="CZ703" i="1"/>
  <c r="Y703" i="1" s="1"/>
  <c r="AB700" i="1"/>
  <c r="CR700" i="1"/>
  <c r="Q700" i="1" s="1"/>
  <c r="CP700" i="1" s="1"/>
  <c r="O700" i="1" s="1"/>
  <c r="CZ697" i="1"/>
  <c r="Y697" i="1" s="1"/>
  <c r="CY697" i="1"/>
  <c r="X697" i="1" s="1"/>
  <c r="GM697" i="1" s="1"/>
  <c r="CZ695" i="1"/>
  <c r="Y695" i="1" s="1"/>
  <c r="CY695" i="1"/>
  <c r="X695" i="1" s="1"/>
  <c r="GM695" i="1" s="1"/>
  <c r="GN684" i="1"/>
  <c r="AF648" i="1"/>
  <c r="DW648" i="1"/>
  <c r="EU792" i="1"/>
  <c r="EM792" i="1"/>
  <c r="AB774" i="1"/>
  <c r="CR774" i="1"/>
  <c r="Q774" i="1" s="1"/>
  <c r="CP774" i="1" s="1"/>
  <c r="O774" i="1" s="1"/>
  <c r="CY772" i="1"/>
  <c r="X772" i="1" s="1"/>
  <c r="CZ772" i="1"/>
  <c r="Y772" i="1" s="1"/>
  <c r="CR768" i="1"/>
  <c r="Q768" i="1" s="1"/>
  <c r="CP768" i="1" s="1"/>
  <c r="O768" i="1" s="1"/>
  <c r="AB768" i="1"/>
  <c r="AB767" i="1"/>
  <c r="CR767" i="1"/>
  <c r="Q767" i="1" s="1"/>
  <c r="CP767" i="1" s="1"/>
  <c r="O767" i="1" s="1"/>
  <c r="CR766" i="1"/>
  <c r="Q766" i="1" s="1"/>
  <c r="DV792" i="1" s="1"/>
  <c r="AB766" i="1"/>
  <c r="CY763" i="1"/>
  <c r="X763" i="1" s="1"/>
  <c r="CZ763" i="1"/>
  <c r="Y763" i="1" s="1"/>
  <c r="CY724" i="1"/>
  <c r="X724" i="1" s="1"/>
  <c r="CZ724" i="1"/>
  <c r="Y724" i="1" s="1"/>
  <c r="CS721" i="1"/>
  <c r="R721" i="1" s="1"/>
  <c r="CZ721" i="1" s="1"/>
  <c r="Y721" i="1" s="1"/>
  <c r="AD721" i="1"/>
  <c r="CP719" i="1"/>
  <c r="O719" i="1" s="1"/>
  <c r="AB718" i="1"/>
  <c r="CR718" i="1"/>
  <c r="Q718" i="1" s="1"/>
  <c r="GM707" i="1"/>
  <c r="GN707" i="1"/>
  <c r="W710" i="1"/>
  <c r="HG710" i="1"/>
  <c r="DY729" i="1"/>
  <c r="CZ682" i="1"/>
  <c r="Y682" i="1" s="1"/>
  <c r="CY682" i="1"/>
  <c r="X682" i="1" s="1"/>
  <c r="BY627" i="1"/>
  <c r="AP648" i="1"/>
  <c r="AI627" i="1"/>
  <c r="V648" i="1"/>
  <c r="CX1456" i="3"/>
  <c r="CX1455" i="3"/>
  <c r="CX1438" i="3"/>
  <c r="CX1437" i="3"/>
  <c r="CX1440" i="3"/>
  <c r="CX1439" i="3"/>
  <c r="CX1398" i="3"/>
  <c r="CX1406" i="3"/>
  <c r="CX1397" i="3"/>
  <c r="CX1405" i="3"/>
  <c r="CX1404" i="3"/>
  <c r="CX1403" i="3"/>
  <c r="CX1402" i="3"/>
  <c r="CX1401" i="3"/>
  <c r="CX1400" i="3"/>
  <c r="CX1408" i="3"/>
  <c r="CX1399" i="3"/>
  <c r="CX1407" i="3"/>
  <c r="CX1396" i="3"/>
  <c r="CX1395" i="3"/>
  <c r="CX1394" i="3"/>
  <c r="CX1393" i="3"/>
  <c r="CX1365" i="3"/>
  <c r="CX1364" i="3"/>
  <c r="CX1363" i="3"/>
  <c r="CX1362" i="3"/>
  <c r="CX1361" i="3"/>
  <c r="CX1360" i="3"/>
  <c r="CX1359" i="3"/>
  <c r="CX1350" i="3"/>
  <c r="CX1349" i="3"/>
  <c r="ET792" i="1"/>
  <c r="AB777" i="1"/>
  <c r="CQ777" i="1"/>
  <c r="P777" i="1" s="1"/>
  <c r="CZ776" i="1"/>
  <c r="Y776" i="1" s="1"/>
  <c r="GM776" i="1" s="1"/>
  <c r="CP770" i="1"/>
  <c r="O770" i="1" s="1"/>
  <c r="CY727" i="1"/>
  <c r="X727" i="1" s="1"/>
  <c r="CZ726" i="1"/>
  <c r="Y726" i="1" s="1"/>
  <c r="CP718" i="1"/>
  <c r="O718" i="1" s="1"/>
  <c r="CY717" i="1"/>
  <c r="X717" i="1" s="1"/>
  <c r="CZ717" i="1"/>
  <c r="Y717" i="1" s="1"/>
  <c r="CY714" i="1"/>
  <c r="X714" i="1" s="1"/>
  <c r="CZ714" i="1"/>
  <c r="Y714" i="1" s="1"/>
  <c r="CC680" i="1"/>
  <c r="AT729" i="1"/>
  <c r="S710" i="1"/>
  <c r="CP705" i="1"/>
  <c r="O705" i="1" s="1"/>
  <c r="CP699" i="1"/>
  <c r="O699" i="1" s="1"/>
  <c r="W702" i="1"/>
  <c r="HG702" i="1"/>
  <c r="CY694" i="1"/>
  <c r="X694" i="1" s="1"/>
  <c r="CZ694" i="1"/>
  <c r="Y694" i="1" s="1"/>
  <c r="CP690" i="1"/>
  <c r="O690" i="1" s="1"/>
  <c r="CP686" i="1"/>
  <c r="O686" i="1" s="1"/>
  <c r="CY645" i="1"/>
  <c r="X645" i="1" s="1"/>
  <c r="CZ645" i="1"/>
  <c r="Y645" i="1" s="1"/>
  <c r="AI568" i="1"/>
  <c r="V595" i="1"/>
  <c r="AU648" i="1"/>
  <c r="CY640" i="1"/>
  <c r="X640" i="1" s="1"/>
  <c r="GM640" i="1" s="1"/>
  <c r="CZ640" i="1"/>
  <c r="Y640" i="1" s="1"/>
  <c r="P620" i="1"/>
  <c r="EV568" i="1"/>
  <c r="CS587" i="1"/>
  <c r="R587" i="1" s="1"/>
  <c r="CZ587" i="1" s="1"/>
  <c r="Y587" i="1" s="1"/>
  <c r="AD587" i="1"/>
  <c r="CR587" i="1" s="1"/>
  <c r="Q587" i="1" s="1"/>
  <c r="AQ568" i="1"/>
  <c r="F605" i="1"/>
  <c r="AH595" i="1"/>
  <c r="BZ568" i="1"/>
  <c r="CY525" i="1"/>
  <c r="X525" i="1" s="1"/>
  <c r="CZ525" i="1"/>
  <c r="Y525" i="1" s="1"/>
  <c r="EV414" i="1"/>
  <c r="P510" i="1"/>
  <c r="AB482" i="1"/>
  <c r="CR482" i="1"/>
  <c r="Q482" i="1" s="1"/>
  <c r="CX1318" i="3"/>
  <c r="CX1317" i="3"/>
  <c r="CX1316" i="3"/>
  <c r="CX1315" i="3"/>
  <c r="CX1322" i="3"/>
  <c r="CX1321" i="3"/>
  <c r="CX1320" i="3"/>
  <c r="CX1319" i="3"/>
  <c r="CX1314" i="3"/>
  <c r="CX1313" i="3"/>
  <c r="CX1312" i="3"/>
  <c r="CX1311" i="3"/>
  <c r="CX1280" i="3"/>
  <c r="CX1277" i="3"/>
  <c r="CX1279" i="3"/>
  <c r="CX1278" i="3"/>
  <c r="CX1283" i="3"/>
  <c r="CX1282" i="3"/>
  <c r="CX1281" i="3"/>
  <c r="CX1268" i="3"/>
  <c r="CX1267" i="3"/>
  <c r="GA729" i="1"/>
  <c r="CG729" i="1"/>
  <c r="AB716" i="1"/>
  <c r="AD715" i="1"/>
  <c r="AD711" i="1"/>
  <c r="AB706" i="1"/>
  <c r="AD703" i="1"/>
  <c r="AB698" i="1"/>
  <c r="AD694" i="1"/>
  <c r="AB690" i="1"/>
  <c r="AB688" i="1"/>
  <c r="U684" i="1"/>
  <c r="S683" i="1"/>
  <c r="F661" i="1"/>
  <c r="W645" i="1"/>
  <c r="CZ636" i="1"/>
  <c r="Y636" i="1" s="1"/>
  <c r="GN636" i="1" s="1"/>
  <c r="CT634" i="1"/>
  <c r="S634" i="1" s="1"/>
  <c r="AB634" i="1"/>
  <c r="CP633" i="1"/>
  <c r="O633" i="1" s="1"/>
  <c r="P632" i="1"/>
  <c r="CP632" i="1" s="1"/>
  <c r="O632" i="1" s="1"/>
  <c r="AH648" i="1"/>
  <c r="AB591" i="1"/>
  <c r="CP580" i="1"/>
  <c r="O580" i="1" s="1"/>
  <c r="CY578" i="1"/>
  <c r="X578" i="1" s="1"/>
  <c r="CZ578" i="1"/>
  <c r="Y578" i="1" s="1"/>
  <c r="AB575" i="1"/>
  <c r="U573" i="1"/>
  <c r="DZ595" i="1" s="1"/>
  <c r="CD595" i="1"/>
  <c r="CQ572" i="1"/>
  <c r="P572" i="1" s="1"/>
  <c r="CP572" i="1" s="1"/>
  <c r="O572" i="1" s="1"/>
  <c r="AB572" i="1"/>
  <c r="EM536" i="1"/>
  <c r="BY517" i="1"/>
  <c r="AP536" i="1"/>
  <c r="CI536" i="1"/>
  <c r="CY531" i="1"/>
  <c r="X531" i="1" s="1"/>
  <c r="CZ531" i="1"/>
  <c r="Y531" i="1" s="1"/>
  <c r="AB521" i="1"/>
  <c r="CR521" i="1"/>
  <c r="CY475" i="1"/>
  <c r="X475" i="1" s="1"/>
  <c r="CZ475" i="1"/>
  <c r="Y475" i="1" s="1"/>
  <c r="S468" i="1"/>
  <c r="GX468" i="1"/>
  <c r="CY467" i="1"/>
  <c r="X467" i="1" s="1"/>
  <c r="CZ467" i="1"/>
  <c r="Y467" i="1" s="1"/>
  <c r="EI729" i="1"/>
  <c r="AO729" i="1"/>
  <c r="HG723" i="1"/>
  <c r="AB705" i="1"/>
  <c r="AB697" i="1"/>
  <c r="AB695" i="1"/>
  <c r="AB687" i="1"/>
  <c r="W685" i="1"/>
  <c r="EB729" i="1" s="1"/>
  <c r="FV680" i="1"/>
  <c r="CY646" i="1"/>
  <c r="X646" i="1" s="1"/>
  <c r="AD643" i="1"/>
  <c r="CR643" i="1" s="1"/>
  <c r="Q643" i="1" s="1"/>
  <c r="CS643" i="1"/>
  <c r="R643" i="1" s="1"/>
  <c r="CZ643" i="1" s="1"/>
  <c r="Y643" i="1" s="1"/>
  <c r="AD641" i="1"/>
  <c r="CS641" i="1"/>
  <c r="R641" i="1" s="1"/>
  <c r="CZ641" i="1" s="1"/>
  <c r="Y641" i="1" s="1"/>
  <c r="GX638" i="1"/>
  <c r="T638" i="1"/>
  <c r="Q638" i="1"/>
  <c r="AB633" i="1"/>
  <c r="W632" i="1"/>
  <c r="FQ648" i="1"/>
  <c r="CP588" i="1"/>
  <c r="O588" i="1" s="1"/>
  <c r="CY572" i="1"/>
  <c r="X572" i="1" s="1"/>
  <c r="CZ572" i="1"/>
  <c r="Y572" i="1" s="1"/>
  <c r="AJ595" i="1"/>
  <c r="CY570" i="1"/>
  <c r="X570" i="1" s="1"/>
  <c r="CZ570" i="1"/>
  <c r="Y570" i="1" s="1"/>
  <c r="AF595" i="1"/>
  <c r="P540" i="1"/>
  <c r="CZ534" i="1"/>
  <c r="Y534" i="1" s="1"/>
  <c r="CY534" i="1"/>
  <c r="X534" i="1" s="1"/>
  <c r="AB531" i="1"/>
  <c r="CR531" i="1"/>
  <c r="Q531" i="1" s="1"/>
  <c r="U522" i="1"/>
  <c r="S522" i="1"/>
  <c r="CX1302" i="3"/>
  <c r="CX1301" i="3"/>
  <c r="CX1300" i="3"/>
  <c r="CX1299" i="3"/>
  <c r="CX1306" i="3"/>
  <c r="CX1305" i="3"/>
  <c r="CX1304" i="3"/>
  <c r="CX1303" i="3"/>
  <c r="CX1272" i="3"/>
  <c r="CX1269" i="3"/>
  <c r="CX1271" i="3"/>
  <c r="CX1270" i="3"/>
  <c r="FY729" i="1"/>
  <c r="EH729" i="1"/>
  <c r="BD729" i="1"/>
  <c r="CQ724" i="1"/>
  <c r="P724" i="1" s="1"/>
  <c r="CP724" i="1" s="1"/>
  <c r="O724" i="1" s="1"/>
  <c r="CS723" i="1"/>
  <c r="R723" i="1" s="1"/>
  <c r="CY723" i="1" s="1"/>
  <c r="X723" i="1" s="1"/>
  <c r="CQ720" i="1"/>
  <c r="P720" i="1" s="1"/>
  <c r="CP720" i="1" s="1"/>
  <c r="O720" i="1" s="1"/>
  <c r="CR719" i="1"/>
  <c r="Q719" i="1" s="1"/>
  <c r="CS718" i="1"/>
  <c r="R718" i="1" s="1"/>
  <c r="CZ718" i="1" s="1"/>
  <c r="Y718" i="1" s="1"/>
  <c r="CQ714" i="1"/>
  <c r="P714" i="1" s="1"/>
  <c r="CP714" i="1" s="1"/>
  <c r="O714" i="1" s="1"/>
  <c r="CR713" i="1"/>
  <c r="Q713" i="1" s="1"/>
  <c r="CP713" i="1" s="1"/>
  <c r="O713" i="1" s="1"/>
  <c r="CQ710" i="1"/>
  <c r="P710" i="1" s="1"/>
  <c r="CP710" i="1" s="1"/>
  <c r="O710" i="1" s="1"/>
  <c r="CR709" i="1"/>
  <c r="Q709" i="1" s="1"/>
  <c r="CP709" i="1" s="1"/>
  <c r="O709" i="1" s="1"/>
  <c r="CS708" i="1"/>
  <c r="R708" i="1" s="1"/>
  <c r="CY708" i="1" s="1"/>
  <c r="X708" i="1" s="1"/>
  <c r="CR704" i="1"/>
  <c r="Q704" i="1" s="1"/>
  <c r="CP704" i="1" s="1"/>
  <c r="O704" i="1" s="1"/>
  <c r="CX1209" i="3"/>
  <c r="CX1217" i="3"/>
  <c r="CX1208" i="3"/>
  <c r="CX1216" i="3"/>
  <c r="CX1214" i="3"/>
  <c r="CX1213" i="3"/>
  <c r="CX1221" i="3"/>
  <c r="CX1218" i="3"/>
  <c r="CX1207" i="3"/>
  <c r="CX1212" i="3"/>
  <c r="CX1211" i="3"/>
  <c r="CX1215" i="3"/>
  <c r="CX1220" i="3"/>
  <c r="CX1210" i="3"/>
  <c r="CX1219" i="3"/>
  <c r="CQ702" i="1"/>
  <c r="P702" i="1" s="1"/>
  <c r="CP702" i="1" s="1"/>
  <c r="O702" i="1" s="1"/>
  <c r="CR701" i="1"/>
  <c r="Q701" i="1" s="1"/>
  <c r="CP701" i="1" s="1"/>
  <c r="O701" i="1" s="1"/>
  <c r="CS700" i="1"/>
  <c r="R700" i="1" s="1"/>
  <c r="CY700" i="1" s="1"/>
  <c r="X700" i="1" s="1"/>
  <c r="CR696" i="1"/>
  <c r="Q696" i="1" s="1"/>
  <c r="CP696" i="1" s="1"/>
  <c r="O696" i="1" s="1"/>
  <c r="CX1180" i="3"/>
  <c r="CX1179" i="3"/>
  <c r="CX1187" i="3"/>
  <c r="CX1178" i="3"/>
  <c r="CX1186" i="3"/>
  <c r="CX1177" i="3"/>
  <c r="CX1185" i="3"/>
  <c r="CX1184" i="3"/>
  <c r="CX1183" i="3"/>
  <c r="CX1182" i="3"/>
  <c r="CX1190" i="3"/>
  <c r="CX1181" i="3"/>
  <c r="CX1189" i="3"/>
  <c r="CX1188" i="3"/>
  <c r="CX1191" i="3"/>
  <c r="CQ692" i="1"/>
  <c r="P692" i="1" s="1"/>
  <c r="CP692" i="1" s="1"/>
  <c r="O692" i="1" s="1"/>
  <c r="CR691" i="1"/>
  <c r="Q691" i="1" s="1"/>
  <c r="CP691" i="1" s="1"/>
  <c r="O691" i="1" s="1"/>
  <c r="CX1172" i="3"/>
  <c r="CX1171" i="3"/>
  <c r="CX1170" i="3"/>
  <c r="CX1169" i="3"/>
  <c r="CX1168" i="3"/>
  <c r="CX1176" i="3"/>
  <c r="CX1175" i="3"/>
  <c r="CX1174" i="3"/>
  <c r="CX1173" i="3"/>
  <c r="CX1164" i="3"/>
  <c r="CX1163" i="3"/>
  <c r="CX1162" i="3"/>
  <c r="CX1161" i="3"/>
  <c r="CX1160" i="3"/>
  <c r="CX1159" i="3"/>
  <c r="CX1167" i="3"/>
  <c r="CX1166" i="3"/>
  <c r="CX1165" i="3"/>
  <c r="CS686" i="1"/>
  <c r="R686" i="1" s="1"/>
  <c r="EM648" i="1"/>
  <c r="AO648" i="1"/>
  <c r="HG646" i="1"/>
  <c r="CQ643" i="1"/>
  <c r="P643" i="1" s="1"/>
  <c r="V642" i="1"/>
  <c r="P638" i="1"/>
  <c r="CQ637" i="1"/>
  <c r="P637" i="1" s="1"/>
  <c r="CP637" i="1" s="1"/>
  <c r="O637" i="1" s="1"/>
  <c r="FU648" i="1"/>
  <c r="EB648" i="1"/>
  <c r="CY630" i="1"/>
  <c r="X630" i="1" s="1"/>
  <c r="CZ630" i="1"/>
  <c r="Y630" i="1" s="1"/>
  <c r="AB586" i="1"/>
  <c r="CP585" i="1"/>
  <c r="O585" i="1" s="1"/>
  <c r="AB584" i="1"/>
  <c r="CR584" i="1"/>
  <c r="Q584" i="1" s="1"/>
  <c r="U583" i="1"/>
  <c r="CQ582" i="1"/>
  <c r="P582" i="1" s="1"/>
  <c r="CP582" i="1" s="1"/>
  <c r="O582" i="1" s="1"/>
  <c r="AB582" i="1"/>
  <c r="CY581" i="1"/>
  <c r="X581" i="1" s="1"/>
  <c r="CY579" i="1"/>
  <c r="X579" i="1" s="1"/>
  <c r="AB578" i="1"/>
  <c r="S573" i="1"/>
  <c r="AG595" i="1"/>
  <c r="V522" i="1"/>
  <c r="EA536" i="1" s="1"/>
  <c r="CY454" i="1"/>
  <c r="X454" i="1" s="1"/>
  <c r="CZ454" i="1"/>
  <c r="Y454" i="1" s="1"/>
  <c r="EG729" i="1"/>
  <c r="BC729" i="1"/>
  <c r="AB693" i="1"/>
  <c r="CY685" i="1"/>
  <c r="X685" i="1" s="1"/>
  <c r="GN685" i="1" s="1"/>
  <c r="F664" i="1"/>
  <c r="BC627" i="1"/>
  <c r="W642" i="1"/>
  <c r="CP634" i="1"/>
  <c r="O634" i="1" s="1"/>
  <c r="EG568" i="1"/>
  <c r="P599" i="1"/>
  <c r="AB592" i="1"/>
  <c r="CR592" i="1"/>
  <c r="Q592" i="1" s="1"/>
  <c r="CP592" i="1" s="1"/>
  <c r="O592" i="1" s="1"/>
  <c r="CQ590" i="1"/>
  <c r="P590" i="1" s="1"/>
  <c r="CP590" i="1" s="1"/>
  <c r="O590" i="1" s="1"/>
  <c r="AB590" i="1"/>
  <c r="CY582" i="1"/>
  <c r="X582" i="1" s="1"/>
  <c r="CZ582" i="1"/>
  <c r="Y582" i="1" s="1"/>
  <c r="CY580" i="1"/>
  <c r="X580" i="1" s="1"/>
  <c r="CZ580" i="1"/>
  <c r="Y580" i="1" s="1"/>
  <c r="AB576" i="1"/>
  <c r="CR576" i="1"/>
  <c r="Q576" i="1" s="1"/>
  <c r="BY595" i="1"/>
  <c r="V573" i="1"/>
  <c r="Q573" i="1"/>
  <c r="CZ571" i="1"/>
  <c r="Y571" i="1" s="1"/>
  <c r="CR571" i="1"/>
  <c r="Q571" i="1" s="1"/>
  <c r="AB571" i="1"/>
  <c r="AD595" i="1"/>
  <c r="FV414" i="1"/>
  <c r="EM485" i="1"/>
  <c r="CQ475" i="1"/>
  <c r="P475" i="1" s="1"/>
  <c r="CP475" i="1" s="1"/>
  <c r="O475" i="1" s="1"/>
  <c r="HG475" i="1"/>
  <c r="AB475" i="1"/>
  <c r="CX1326" i="3"/>
  <c r="CX1325" i="3"/>
  <c r="CX1324" i="3"/>
  <c r="CX1323" i="3"/>
  <c r="CX1330" i="3"/>
  <c r="CX1329" i="3"/>
  <c r="CX1328" i="3"/>
  <c r="CX1327" i="3"/>
  <c r="CX1310" i="3"/>
  <c r="CX1309" i="3"/>
  <c r="CX1308" i="3"/>
  <c r="CX1307" i="3"/>
  <c r="CX1285" i="3"/>
  <c r="CX1286" i="3"/>
  <c r="CX1284" i="3"/>
  <c r="CX1290" i="3"/>
  <c r="CX1289" i="3"/>
  <c r="CX1288" i="3"/>
  <c r="CX1287" i="3"/>
  <c r="I769" i="1"/>
  <c r="W769" i="1" s="1"/>
  <c r="AJ792" i="1" s="1"/>
  <c r="CX1265" i="3"/>
  <c r="CX1266" i="3"/>
  <c r="EV729" i="1"/>
  <c r="BB729" i="1"/>
  <c r="I706" i="1"/>
  <c r="S706" i="1" s="1"/>
  <c r="I698" i="1"/>
  <c r="S698" i="1" s="1"/>
  <c r="AB684" i="1"/>
  <c r="CX1140" i="3"/>
  <c r="CX1139" i="3"/>
  <c r="CX1138" i="3"/>
  <c r="CX1137" i="3"/>
  <c r="GD680" i="1"/>
  <c r="HG645" i="1"/>
  <c r="AB645" i="1"/>
  <c r="CQ645" i="1"/>
  <c r="P645" i="1" s="1"/>
  <c r="CP645" i="1" s="1"/>
  <c r="O645" i="1" s="1"/>
  <c r="S642" i="1"/>
  <c r="V638" i="1"/>
  <c r="EA648" i="1" s="1"/>
  <c r="T632" i="1"/>
  <c r="DY648" i="1" s="1"/>
  <c r="GB648" i="1"/>
  <c r="DV648" i="1"/>
  <c r="CZ629" i="1"/>
  <c r="Y629" i="1" s="1"/>
  <c r="CR629" i="1"/>
  <c r="Q629" i="1" s="1"/>
  <c r="AB629" i="1"/>
  <c r="EU595" i="1"/>
  <c r="CZ592" i="1"/>
  <c r="Y592" i="1" s="1"/>
  <c r="CY590" i="1"/>
  <c r="X590" i="1" s="1"/>
  <c r="CZ590" i="1"/>
  <c r="Y590" i="1" s="1"/>
  <c r="CY588" i="1"/>
  <c r="X588" i="1" s="1"/>
  <c r="CZ588" i="1"/>
  <c r="Y588" i="1" s="1"/>
  <c r="FQ568" i="1"/>
  <c r="EH595" i="1"/>
  <c r="GA595" i="1"/>
  <c r="CP584" i="1"/>
  <c r="O584" i="1" s="1"/>
  <c r="S583" i="1"/>
  <c r="CY574" i="1"/>
  <c r="X574" i="1" s="1"/>
  <c r="CZ574" i="1"/>
  <c r="Y574" i="1" s="1"/>
  <c r="T573" i="1"/>
  <c r="P573" i="1"/>
  <c r="CP571" i="1"/>
  <c r="O571" i="1" s="1"/>
  <c r="CP532" i="1"/>
  <c r="O532" i="1" s="1"/>
  <c r="BZ517" i="1"/>
  <c r="CG536" i="1"/>
  <c r="AQ536" i="1"/>
  <c r="FU536" i="1"/>
  <c r="CZ716" i="1"/>
  <c r="Y716" i="1" s="1"/>
  <c r="CP689" i="1"/>
  <c r="O689" i="1" s="1"/>
  <c r="AB686" i="1"/>
  <c r="AB682" i="1"/>
  <c r="FP627" i="1"/>
  <c r="FY648" i="1"/>
  <c r="EG648" i="1"/>
  <c r="AB640" i="1"/>
  <c r="CY639" i="1"/>
  <c r="X639" i="1" s="1"/>
  <c r="GN639" i="1" s="1"/>
  <c r="CZ639" i="1"/>
  <c r="Y639" i="1" s="1"/>
  <c r="S638" i="1"/>
  <c r="CY637" i="1"/>
  <c r="X637" i="1" s="1"/>
  <c r="CS635" i="1"/>
  <c r="R635" i="1" s="1"/>
  <c r="CZ635" i="1" s="1"/>
  <c r="Y635" i="1" s="1"/>
  <c r="AD635" i="1"/>
  <c r="CR635" i="1" s="1"/>
  <c r="Q635" i="1" s="1"/>
  <c r="CT632" i="1"/>
  <c r="S632" i="1" s="1"/>
  <c r="AB632" i="1"/>
  <c r="EM568" i="1"/>
  <c r="P614" i="1"/>
  <c r="F613" i="1"/>
  <c r="AT568" i="1"/>
  <c r="U593" i="1"/>
  <c r="CY591" i="1"/>
  <c r="X591" i="1" s="1"/>
  <c r="GM591" i="1" s="1"/>
  <c r="CZ591" i="1"/>
  <c r="Y591" i="1" s="1"/>
  <c r="CY585" i="1"/>
  <c r="X585" i="1" s="1"/>
  <c r="CZ585" i="1"/>
  <c r="Y585" i="1" s="1"/>
  <c r="CR581" i="1"/>
  <c r="Q581" i="1" s="1"/>
  <c r="AB581" i="1"/>
  <c r="CR579" i="1"/>
  <c r="Q579" i="1" s="1"/>
  <c r="CP579" i="1" s="1"/>
  <c r="O579" i="1" s="1"/>
  <c r="AB579" i="1"/>
  <c r="CP576" i="1"/>
  <c r="O576" i="1" s="1"/>
  <c r="CY575" i="1"/>
  <c r="X575" i="1" s="1"/>
  <c r="GM575" i="1" s="1"/>
  <c r="CZ575" i="1"/>
  <c r="Y575" i="1" s="1"/>
  <c r="GX573" i="1"/>
  <c r="AB573" i="1"/>
  <c r="FU595" i="1"/>
  <c r="DZ536" i="1"/>
  <c r="CY458" i="1"/>
  <c r="X458" i="1" s="1"/>
  <c r="CZ458" i="1"/>
  <c r="Y458" i="1" s="1"/>
  <c r="CX1275" i="3"/>
  <c r="CX1274" i="3"/>
  <c r="CX1273" i="3"/>
  <c r="CX1276" i="3"/>
  <c r="ET729" i="1"/>
  <c r="CX1225" i="3"/>
  <c r="CX1233" i="3"/>
  <c r="CX1224" i="3"/>
  <c r="CX1232" i="3"/>
  <c r="CX1222" i="3"/>
  <c r="CX1230" i="3"/>
  <c r="CX1229" i="3"/>
  <c r="CX1227" i="3"/>
  <c r="CX1231" i="3"/>
  <c r="CX1236" i="3"/>
  <c r="CX1226" i="3"/>
  <c r="CX1235" i="3"/>
  <c r="CX1234" i="3"/>
  <c r="CX1223" i="3"/>
  <c r="CX1228" i="3"/>
  <c r="CX1195" i="3"/>
  <c r="CX1203" i="3"/>
  <c r="CX1194" i="3"/>
  <c r="CX1193" i="3"/>
  <c r="CX1201" i="3"/>
  <c r="CX1192" i="3"/>
  <c r="CX1200" i="3"/>
  <c r="CX1198" i="3"/>
  <c r="CX1206" i="3"/>
  <c r="CX1197" i="3"/>
  <c r="CX1205" i="3"/>
  <c r="CX1204" i="3"/>
  <c r="CX1196" i="3"/>
  <c r="CX1199" i="3"/>
  <c r="CX1202" i="3"/>
  <c r="CZ687" i="1"/>
  <c r="Y687" i="1" s="1"/>
  <c r="P664" i="1"/>
  <c r="EU627" i="1"/>
  <c r="CQ646" i="1"/>
  <c r="P646" i="1" s="1"/>
  <c r="CP646" i="1" s="1"/>
  <c r="O646" i="1" s="1"/>
  <c r="CP644" i="1"/>
  <c r="O644" i="1" s="1"/>
  <c r="CY643" i="1"/>
  <c r="X643" i="1" s="1"/>
  <c r="U638" i="1"/>
  <c r="DZ648" i="1" s="1"/>
  <c r="AB635" i="1"/>
  <c r="CY633" i="1"/>
  <c r="X633" i="1" s="1"/>
  <c r="CZ633" i="1"/>
  <c r="Y633" i="1" s="1"/>
  <c r="BZ648" i="1"/>
  <c r="CI648" i="1" s="1"/>
  <c r="CC627" i="1"/>
  <c r="AT648" i="1"/>
  <c r="AJ648" i="1"/>
  <c r="AG648" i="1"/>
  <c r="FR568" i="1"/>
  <c r="FY595" i="1"/>
  <c r="EI595" i="1"/>
  <c r="CR589" i="1"/>
  <c r="Q589" i="1" s="1"/>
  <c r="CP589" i="1" s="1"/>
  <c r="O589" i="1" s="1"/>
  <c r="AB589" i="1"/>
  <c r="CY587" i="1"/>
  <c r="X587" i="1" s="1"/>
  <c r="CP583" i="1"/>
  <c r="O583" i="1" s="1"/>
  <c r="CP581" i="1"/>
  <c r="O581" i="1" s="1"/>
  <c r="CY577" i="1"/>
  <c r="X577" i="1" s="1"/>
  <c r="GM577" i="1" s="1"/>
  <c r="CZ577" i="1"/>
  <c r="Y577" i="1" s="1"/>
  <c r="W573" i="1"/>
  <c r="CP570" i="1"/>
  <c r="O570" i="1" s="1"/>
  <c r="FQ517" i="1"/>
  <c r="EH536" i="1"/>
  <c r="CZ532" i="1"/>
  <c r="Y532" i="1" s="1"/>
  <c r="CY532" i="1"/>
  <c r="X532" i="1" s="1"/>
  <c r="AB464" i="1"/>
  <c r="CR464" i="1"/>
  <c r="Q464" i="1" s="1"/>
  <c r="BD648" i="1"/>
  <c r="CX1108" i="3"/>
  <c r="CX1116" i="3"/>
  <c r="CX1107" i="3"/>
  <c r="CX1115" i="3"/>
  <c r="CX1106" i="3"/>
  <c r="CX1114" i="3"/>
  <c r="CX1105" i="3"/>
  <c r="CX1113" i="3"/>
  <c r="CX1104" i="3"/>
  <c r="CX1112" i="3"/>
  <c r="CX1103" i="3"/>
  <c r="CX1111" i="3"/>
  <c r="CX1110" i="3"/>
  <c r="CX1109" i="3"/>
  <c r="CX1117" i="3"/>
  <c r="CQ635" i="1"/>
  <c r="P635" i="1" s="1"/>
  <c r="CX1100" i="3"/>
  <c r="CX1099" i="3"/>
  <c r="CX1098" i="3"/>
  <c r="CX1097" i="3"/>
  <c r="CX1096" i="3"/>
  <c r="CX1095" i="3"/>
  <c r="CX1094" i="3"/>
  <c r="CX1102" i="3"/>
  <c r="CX1101" i="3"/>
  <c r="CS631" i="1"/>
  <c r="R631" i="1" s="1"/>
  <c r="AE648" i="1" s="1"/>
  <c r="ET595" i="1"/>
  <c r="CS593" i="1"/>
  <c r="R593" i="1" s="1"/>
  <c r="DW595" i="1" s="1"/>
  <c r="I593" i="1"/>
  <c r="Q593" i="1" s="1"/>
  <c r="CQ587" i="1"/>
  <c r="P587" i="1" s="1"/>
  <c r="CP587" i="1" s="1"/>
  <c r="O587" i="1" s="1"/>
  <c r="CS586" i="1"/>
  <c r="R586" i="1" s="1"/>
  <c r="CY586" i="1" s="1"/>
  <c r="X586" i="1" s="1"/>
  <c r="CR578" i="1"/>
  <c r="Q578" i="1" s="1"/>
  <c r="CP578" i="1" s="1"/>
  <c r="O578" i="1" s="1"/>
  <c r="CR574" i="1"/>
  <c r="Q574" i="1" s="1"/>
  <c r="CP574" i="1" s="1"/>
  <c r="O574" i="1" s="1"/>
  <c r="CX1040" i="3"/>
  <c r="CX1039" i="3"/>
  <c r="GE568" i="1"/>
  <c r="EV536" i="1"/>
  <c r="HG531" i="1"/>
  <c r="CQ531" i="1"/>
  <c r="P531" i="1" s="1"/>
  <c r="CP531" i="1" s="1"/>
  <c r="O531" i="1" s="1"/>
  <c r="R530" i="1"/>
  <c r="CZ530" i="1" s="1"/>
  <c r="Y530" i="1" s="1"/>
  <c r="T527" i="1"/>
  <c r="T522" i="1"/>
  <c r="EU485" i="1"/>
  <c r="CZ479" i="1"/>
  <c r="Y479" i="1" s="1"/>
  <c r="CR479" i="1"/>
  <c r="Q479" i="1" s="1"/>
  <c r="AB479" i="1"/>
  <c r="AB476" i="1"/>
  <c r="P473" i="1"/>
  <c r="AB472" i="1"/>
  <c r="CR472" i="1"/>
  <c r="Q472" i="1" s="1"/>
  <c r="CP472" i="1" s="1"/>
  <c r="O472" i="1" s="1"/>
  <c r="CP467" i="1"/>
  <c r="O467" i="1" s="1"/>
  <c r="CZ462" i="1"/>
  <c r="Y462" i="1" s="1"/>
  <c r="CY462" i="1"/>
  <c r="X462" i="1" s="1"/>
  <c r="CP455" i="1"/>
  <c r="O455" i="1" s="1"/>
  <c r="CQ454" i="1"/>
  <c r="P454" i="1" s="1"/>
  <c r="CP454" i="1" s="1"/>
  <c r="O454" i="1" s="1"/>
  <c r="AB454" i="1"/>
  <c r="CY449" i="1"/>
  <c r="X449" i="1" s="1"/>
  <c r="CZ449" i="1"/>
  <c r="Y449" i="1" s="1"/>
  <c r="CD485" i="1"/>
  <c r="BY485" i="1"/>
  <c r="U434" i="1"/>
  <c r="CY363" i="1"/>
  <c r="X363" i="1" s="1"/>
  <c r="CZ363" i="1"/>
  <c r="Y363" i="1" s="1"/>
  <c r="BB536" i="1"/>
  <c r="P530" i="1"/>
  <c r="CP530" i="1" s="1"/>
  <c r="O530" i="1" s="1"/>
  <c r="Q530" i="1"/>
  <c r="W522" i="1"/>
  <c r="CP479" i="1"/>
  <c r="O479" i="1" s="1"/>
  <c r="CY477" i="1"/>
  <c r="X477" i="1" s="1"/>
  <c r="CZ477" i="1"/>
  <c r="Y477" i="1" s="1"/>
  <c r="U468" i="1"/>
  <c r="CP464" i="1"/>
  <c r="O464" i="1" s="1"/>
  <c r="FQ414" i="1"/>
  <c r="EH485" i="1"/>
  <c r="AB436" i="1"/>
  <c r="CQ436" i="1"/>
  <c r="CY424" i="1"/>
  <c r="X424" i="1" s="1"/>
  <c r="CZ424" i="1"/>
  <c r="Y424" i="1" s="1"/>
  <c r="CX812" i="3"/>
  <c r="CX811" i="3"/>
  <c r="CX810" i="3"/>
  <c r="CX809" i="3"/>
  <c r="CX814" i="3"/>
  <c r="CX813" i="3"/>
  <c r="I422" i="1"/>
  <c r="W420" i="1"/>
  <c r="U420" i="1"/>
  <c r="CY365" i="1"/>
  <c r="X365" i="1" s="1"/>
  <c r="CZ365" i="1"/>
  <c r="Y365" i="1" s="1"/>
  <c r="CX1136" i="3"/>
  <c r="CX1135" i="3"/>
  <c r="CX1134" i="3"/>
  <c r="CX1133" i="3"/>
  <c r="EV648" i="1"/>
  <c r="CQ631" i="1"/>
  <c r="P631" i="1" s="1"/>
  <c r="CX1084" i="3"/>
  <c r="CX1083" i="3"/>
  <c r="CX1082" i="3"/>
  <c r="CX1081" i="3"/>
  <c r="CG595" i="1"/>
  <c r="CQ593" i="1"/>
  <c r="P593" i="1" s="1"/>
  <c r="CS592" i="1"/>
  <c r="R592" i="1" s="1"/>
  <c r="CY592" i="1" s="1"/>
  <c r="X592" i="1" s="1"/>
  <c r="CX1068" i="3"/>
  <c r="CX1067" i="3"/>
  <c r="CX1066" i="3"/>
  <c r="CX1065" i="3"/>
  <c r="CX1064" i="3"/>
  <c r="CX1063" i="3"/>
  <c r="CX1069" i="3"/>
  <c r="AB587" i="1"/>
  <c r="CQ586" i="1"/>
  <c r="P586" i="1" s="1"/>
  <c r="CP586" i="1" s="1"/>
  <c r="O586" i="1" s="1"/>
  <c r="CS584" i="1"/>
  <c r="R584" i="1" s="1"/>
  <c r="CZ584" i="1" s="1"/>
  <c r="Y584" i="1" s="1"/>
  <c r="CX1052" i="3"/>
  <c r="CX1051" i="3"/>
  <c r="CX1050" i="3"/>
  <c r="CX1049" i="3"/>
  <c r="CX1048" i="3"/>
  <c r="CX1047" i="3"/>
  <c r="CX1054" i="3"/>
  <c r="CX1053" i="3"/>
  <c r="CS576" i="1"/>
  <c r="R576" i="1" s="1"/>
  <c r="AE595" i="1" s="1"/>
  <c r="CX1036" i="3"/>
  <c r="CX1035" i="3"/>
  <c r="ET536" i="1"/>
  <c r="CY533" i="1"/>
  <c r="X533" i="1" s="1"/>
  <c r="AB530" i="1"/>
  <c r="CP529" i="1"/>
  <c r="O529" i="1" s="1"/>
  <c r="S528" i="1"/>
  <c r="CT527" i="1"/>
  <c r="S527" i="1" s="1"/>
  <c r="CP527" i="1" s="1"/>
  <c r="O527" i="1" s="1"/>
  <c r="FR536" i="1"/>
  <c r="GA485" i="1"/>
  <c r="CP482" i="1"/>
  <c r="O482" i="1" s="1"/>
  <c r="CP480" i="1"/>
  <c r="O480" i="1" s="1"/>
  <c r="CY474" i="1"/>
  <c r="X474" i="1" s="1"/>
  <c r="BZ485" i="1"/>
  <c r="AO595" i="1"/>
  <c r="HG532" i="1"/>
  <c r="AB532" i="1"/>
  <c r="T528" i="1"/>
  <c r="CP526" i="1"/>
  <c r="O526" i="1" s="1"/>
  <c r="CR523" i="1"/>
  <c r="Q523" i="1" s="1"/>
  <c r="CP523" i="1" s="1"/>
  <c r="O523" i="1" s="1"/>
  <c r="AB523" i="1"/>
  <c r="GX522" i="1"/>
  <c r="R522" i="1"/>
  <c r="Q522" i="1"/>
  <c r="CX1002" i="3"/>
  <c r="CX1001" i="3"/>
  <c r="W520" i="1"/>
  <c r="F510" i="1"/>
  <c r="T483" i="1"/>
  <c r="CY481" i="1"/>
  <c r="X481" i="1" s="1"/>
  <c r="CZ481" i="1"/>
  <c r="Y481" i="1" s="1"/>
  <c r="AB480" i="1"/>
  <c r="CS474" i="1"/>
  <c r="R474" i="1" s="1"/>
  <c r="CZ474" i="1" s="1"/>
  <c r="Y474" i="1" s="1"/>
  <c r="AD474" i="1"/>
  <c r="CR474" i="1" s="1"/>
  <c r="Q474" i="1" s="1"/>
  <c r="CY471" i="1"/>
  <c r="X471" i="1" s="1"/>
  <c r="CZ471" i="1"/>
  <c r="Y471" i="1" s="1"/>
  <c r="GX469" i="1"/>
  <c r="AB469" i="1"/>
  <c r="CP462" i="1"/>
  <c r="O462" i="1" s="1"/>
  <c r="CS443" i="1"/>
  <c r="AD443" i="1"/>
  <c r="ET648" i="1"/>
  <c r="CX1124" i="3"/>
  <c r="CX1132" i="3"/>
  <c r="CX1123" i="3"/>
  <c r="CX1131" i="3"/>
  <c r="CX1122" i="3"/>
  <c r="CX1130" i="3"/>
  <c r="CX1121" i="3"/>
  <c r="CX1129" i="3"/>
  <c r="CX1120" i="3"/>
  <c r="CX1128" i="3"/>
  <c r="CX1119" i="3"/>
  <c r="CX1127" i="3"/>
  <c r="CX1118" i="3"/>
  <c r="CX1126" i="3"/>
  <c r="CX1125" i="3"/>
  <c r="CX1092" i="3"/>
  <c r="CX1091" i="3"/>
  <c r="CX1090" i="3"/>
  <c r="CX1089" i="3"/>
  <c r="CX1088" i="3"/>
  <c r="CX1087" i="3"/>
  <c r="CX1086" i="3"/>
  <c r="CX1085" i="3"/>
  <c r="CX1093" i="3"/>
  <c r="BD595" i="1"/>
  <c r="CX1042" i="3"/>
  <c r="CX1041" i="3"/>
  <c r="CC568" i="1"/>
  <c r="R528" i="1"/>
  <c r="AB522" i="1"/>
  <c r="CQ522" i="1"/>
  <c r="P522" i="1" s="1"/>
  <c r="CY520" i="1"/>
  <c r="X520" i="1" s="1"/>
  <c r="S483" i="1"/>
  <c r="CP477" i="1"/>
  <c r="O477" i="1" s="1"/>
  <c r="AB477" i="1"/>
  <c r="CR470" i="1"/>
  <c r="Q470" i="1" s="1"/>
  <c r="AB470" i="1"/>
  <c r="Q468" i="1"/>
  <c r="CZ460" i="1"/>
  <c r="Y460" i="1" s="1"/>
  <c r="CY460" i="1"/>
  <c r="X460" i="1" s="1"/>
  <c r="CR458" i="1"/>
  <c r="Q458" i="1" s="1"/>
  <c r="CP458" i="1" s="1"/>
  <c r="O458" i="1" s="1"/>
  <c r="AB458" i="1"/>
  <c r="CY444" i="1"/>
  <c r="X444" i="1" s="1"/>
  <c r="CZ444" i="1"/>
  <c r="Y444" i="1" s="1"/>
  <c r="FU485" i="1"/>
  <c r="CP431" i="1"/>
  <c r="O431" i="1" s="1"/>
  <c r="T420" i="1"/>
  <c r="CZ370" i="1"/>
  <c r="Y370" i="1" s="1"/>
  <c r="CY370" i="1"/>
  <c r="X370" i="1" s="1"/>
  <c r="BC595" i="1"/>
  <c r="P552" i="1"/>
  <c r="CQ534" i="1"/>
  <c r="P534" i="1" s="1"/>
  <c r="CP534" i="1" s="1"/>
  <c r="O534" i="1" s="1"/>
  <c r="AB525" i="1"/>
  <c r="CQ525" i="1"/>
  <c r="P525" i="1" s="1"/>
  <c r="CP525" i="1" s="1"/>
  <c r="O525" i="1" s="1"/>
  <c r="AB524" i="1"/>
  <c r="GX520" i="1"/>
  <c r="AD520" i="1"/>
  <c r="CR520" i="1" s="1"/>
  <c r="Q520" i="1" s="1"/>
  <c r="DV536" i="1" s="1"/>
  <c r="CS520" i="1"/>
  <c r="R520" i="1" s="1"/>
  <c r="U483" i="1"/>
  <c r="AB481" i="1"/>
  <c r="CY479" i="1"/>
  <c r="X479" i="1" s="1"/>
  <c r="CY478" i="1"/>
  <c r="X478" i="1" s="1"/>
  <c r="W473" i="1"/>
  <c r="S473" i="1"/>
  <c r="AB471" i="1"/>
  <c r="CP470" i="1"/>
  <c r="O470" i="1" s="1"/>
  <c r="V468" i="1"/>
  <c r="P468" i="1"/>
  <c r="CP468" i="1" s="1"/>
  <c r="O468" i="1" s="1"/>
  <c r="CZ465" i="1"/>
  <c r="Y465" i="1" s="1"/>
  <c r="W452" i="1"/>
  <c r="CZ450" i="1"/>
  <c r="Y450" i="1" s="1"/>
  <c r="P434" i="1"/>
  <c r="V434" i="1"/>
  <c r="AB426" i="1"/>
  <c r="CR426" i="1"/>
  <c r="Q426" i="1" s="1"/>
  <c r="CX1080" i="3"/>
  <c r="CX1079" i="3"/>
  <c r="CX1078" i="3"/>
  <c r="CX1077" i="3"/>
  <c r="BB595" i="1"/>
  <c r="CX1076" i="3"/>
  <c r="CX1075" i="3"/>
  <c r="CX1074" i="3"/>
  <c r="CX1073" i="3"/>
  <c r="CX1072" i="3"/>
  <c r="CX1071" i="3"/>
  <c r="CX1070" i="3"/>
  <c r="CX1060" i="3"/>
  <c r="CX1059" i="3"/>
  <c r="CX1058" i="3"/>
  <c r="CX1057" i="3"/>
  <c r="CX1056" i="3"/>
  <c r="CX1055" i="3"/>
  <c r="CX1062" i="3"/>
  <c r="CX1061" i="3"/>
  <c r="CX1038" i="3"/>
  <c r="CX1037" i="3"/>
  <c r="F554" i="1"/>
  <c r="AT517" i="1"/>
  <c r="CD536" i="1"/>
  <c r="DY536" i="1"/>
  <c r="CR519" i="1"/>
  <c r="Q519" i="1" s="1"/>
  <c r="AB519" i="1"/>
  <c r="Q483" i="1"/>
  <c r="CP483" i="1" s="1"/>
  <c r="O483" i="1" s="1"/>
  <c r="CC414" i="1"/>
  <c r="AT485" i="1"/>
  <c r="CS478" i="1"/>
  <c r="R478" i="1" s="1"/>
  <c r="CZ478" i="1" s="1"/>
  <c r="Y478" i="1" s="1"/>
  <c r="AD478" i="1"/>
  <c r="CR478" i="1" s="1"/>
  <c r="Q478" i="1" s="1"/>
  <c r="CY476" i="1"/>
  <c r="X476" i="1" s="1"/>
  <c r="CZ476" i="1"/>
  <c r="Y476" i="1" s="1"/>
  <c r="V469" i="1"/>
  <c r="T468" i="1"/>
  <c r="CY457" i="1"/>
  <c r="X457" i="1" s="1"/>
  <c r="GN457" i="1" s="1"/>
  <c r="CZ457" i="1"/>
  <c r="Y457" i="1" s="1"/>
  <c r="CY455" i="1"/>
  <c r="X455" i="1" s="1"/>
  <c r="CZ455" i="1"/>
  <c r="Y455" i="1" s="1"/>
  <c r="CY453" i="1"/>
  <c r="X453" i="1" s="1"/>
  <c r="CZ453" i="1"/>
  <c r="Y453" i="1" s="1"/>
  <c r="CZ452" i="1"/>
  <c r="Y452" i="1" s="1"/>
  <c r="CY452" i="1"/>
  <c r="X452" i="1" s="1"/>
  <c r="GN452" i="1" s="1"/>
  <c r="CY446" i="1"/>
  <c r="X446" i="1" s="1"/>
  <c r="CQ428" i="1"/>
  <c r="P428" i="1" s="1"/>
  <c r="U422" i="1"/>
  <c r="CC321" i="1"/>
  <c r="AT382" i="1"/>
  <c r="FR321" i="1"/>
  <c r="EI382" i="1"/>
  <c r="FY382" i="1"/>
  <c r="AB342" i="1"/>
  <c r="CR342" i="1"/>
  <c r="Q342" i="1" s="1"/>
  <c r="CX1012" i="3"/>
  <c r="CX1011" i="3"/>
  <c r="CX1010" i="3"/>
  <c r="CX1009" i="3"/>
  <c r="CX1008" i="3"/>
  <c r="CX1007" i="3"/>
  <c r="CX1014" i="3"/>
  <c r="CX1013" i="3"/>
  <c r="I521" i="1"/>
  <c r="V521" i="1" s="1"/>
  <c r="AI536" i="1" s="1"/>
  <c r="ET485" i="1"/>
  <c r="CS482" i="1"/>
  <c r="R482" i="1" s="1"/>
  <c r="CY482" i="1" s="1"/>
  <c r="X482" i="1" s="1"/>
  <c r="CQ478" i="1"/>
  <c r="P478" i="1" s="1"/>
  <c r="CQ474" i="1"/>
  <c r="P474" i="1" s="1"/>
  <c r="CP474" i="1" s="1"/>
  <c r="O474" i="1" s="1"/>
  <c r="CS472" i="1"/>
  <c r="R472" i="1" s="1"/>
  <c r="CY472" i="1" s="1"/>
  <c r="X472" i="1" s="1"/>
  <c r="AB467" i="1"/>
  <c r="CX956" i="3"/>
  <c r="CX955" i="3"/>
  <c r="CS465" i="1"/>
  <c r="R465" i="1" s="1"/>
  <c r="CY465" i="1" s="1"/>
  <c r="X465" i="1" s="1"/>
  <c r="AB462" i="1"/>
  <c r="CS446" i="1"/>
  <c r="R446" i="1" s="1"/>
  <c r="CZ446" i="1" s="1"/>
  <c r="Y446" i="1" s="1"/>
  <c r="AD446" i="1"/>
  <c r="CR446" i="1" s="1"/>
  <c r="Q446" i="1" s="1"/>
  <c r="CP446" i="1" s="1"/>
  <c r="O446" i="1" s="1"/>
  <c r="AD439" i="1"/>
  <c r="CR439" i="1" s="1"/>
  <c r="Q439" i="1" s="1"/>
  <c r="CS439" i="1"/>
  <c r="R439" i="1" s="1"/>
  <c r="CZ439" i="1" s="1"/>
  <c r="Y439" i="1" s="1"/>
  <c r="GX433" i="1"/>
  <c r="S433" i="1"/>
  <c r="AB433" i="1"/>
  <c r="S427" i="1"/>
  <c r="R427" i="1"/>
  <c r="V422" i="1"/>
  <c r="CY417" i="1"/>
  <c r="X417" i="1" s="1"/>
  <c r="CZ417" i="1"/>
  <c r="Y417" i="1" s="1"/>
  <c r="BD382" i="1"/>
  <c r="CP379" i="1"/>
  <c r="O379" i="1" s="1"/>
  <c r="CY378" i="1"/>
  <c r="X378" i="1" s="1"/>
  <c r="CZ378" i="1"/>
  <c r="Y378" i="1" s="1"/>
  <c r="AB376" i="1"/>
  <c r="CP375" i="1"/>
  <c r="O375" i="1" s="1"/>
  <c r="V362" i="1"/>
  <c r="S362" i="1"/>
  <c r="V357" i="1"/>
  <c r="CY283" i="1"/>
  <c r="X283" i="1" s="1"/>
  <c r="CZ283" i="1"/>
  <c r="Y283" i="1" s="1"/>
  <c r="CS461" i="1"/>
  <c r="AD461" i="1"/>
  <c r="CR461" i="1" s="1"/>
  <c r="CS453" i="1"/>
  <c r="R453" i="1" s="1"/>
  <c r="AD453" i="1"/>
  <c r="CR453" i="1" s="1"/>
  <c r="Q453" i="1" s="1"/>
  <c r="CP453" i="1" s="1"/>
  <c r="O453" i="1" s="1"/>
  <c r="U452" i="1"/>
  <c r="AB444" i="1"/>
  <c r="CQ444" i="1"/>
  <c r="P444" i="1" s="1"/>
  <c r="CP444" i="1" s="1"/>
  <c r="O444" i="1" s="1"/>
  <c r="CQ439" i="1"/>
  <c r="P439" i="1" s="1"/>
  <c r="CP439" i="1" s="1"/>
  <c r="O439" i="1" s="1"/>
  <c r="AB439" i="1"/>
  <c r="CX836" i="3"/>
  <c r="CX835" i="3"/>
  <c r="CX834" i="3"/>
  <c r="CX842" i="3"/>
  <c r="CX833" i="3"/>
  <c r="CX841" i="3"/>
  <c r="CX832" i="3"/>
  <c r="CX840" i="3"/>
  <c r="CX830" i="3"/>
  <c r="CX838" i="3"/>
  <c r="CX829" i="3"/>
  <c r="CX837" i="3"/>
  <c r="CX839" i="3"/>
  <c r="CX831" i="3"/>
  <c r="I438" i="1"/>
  <c r="S438" i="1" s="1"/>
  <c r="I432" i="1"/>
  <c r="I440" i="1"/>
  <c r="Q440" i="1" s="1"/>
  <c r="W430" i="1"/>
  <c r="I436" i="1"/>
  <c r="W436" i="1" s="1"/>
  <c r="T422" i="1"/>
  <c r="S420" i="1"/>
  <c r="R420" i="1"/>
  <c r="CY375" i="1"/>
  <c r="X375" i="1" s="1"/>
  <c r="CZ375" i="1"/>
  <c r="Y375" i="1" s="1"/>
  <c r="CY369" i="1"/>
  <c r="X369" i="1" s="1"/>
  <c r="CZ369" i="1"/>
  <c r="Y369" i="1" s="1"/>
  <c r="CQ365" i="1"/>
  <c r="P365" i="1" s="1"/>
  <c r="CQ363" i="1"/>
  <c r="P363" i="1" s="1"/>
  <c r="CP363" i="1" s="1"/>
  <c r="O363" i="1" s="1"/>
  <c r="AB363" i="1"/>
  <c r="CY343" i="1"/>
  <c r="X343" i="1" s="1"/>
  <c r="CZ343" i="1"/>
  <c r="Y343" i="1" s="1"/>
  <c r="CS340" i="1"/>
  <c r="R340" i="1" s="1"/>
  <c r="CZ340" i="1" s="1"/>
  <c r="Y340" i="1" s="1"/>
  <c r="AD340" i="1"/>
  <c r="CR340" i="1" s="1"/>
  <c r="Q340" i="1" s="1"/>
  <c r="BZ382" i="1"/>
  <c r="AB474" i="1"/>
  <c r="CX970" i="3"/>
  <c r="CX969" i="3"/>
  <c r="CX968" i="3"/>
  <c r="CX967" i="3"/>
  <c r="CX966" i="3"/>
  <c r="CX965" i="3"/>
  <c r="CX958" i="3"/>
  <c r="CX957" i="3"/>
  <c r="I469" i="1"/>
  <c r="W469" i="1" s="1"/>
  <c r="CY466" i="1"/>
  <c r="X466" i="1" s="1"/>
  <c r="P465" i="1"/>
  <c r="CP465" i="1" s="1"/>
  <c r="O465" i="1" s="1"/>
  <c r="AB457" i="1"/>
  <c r="CX929" i="3"/>
  <c r="CX937" i="3"/>
  <c r="CX933" i="3"/>
  <c r="CX934" i="3"/>
  <c r="CX940" i="3"/>
  <c r="CX939" i="3"/>
  <c r="CX938" i="3"/>
  <c r="CX932" i="3"/>
  <c r="CX931" i="3"/>
  <c r="CX930" i="3"/>
  <c r="CX936" i="3"/>
  <c r="CX935" i="3"/>
  <c r="CX941" i="3"/>
  <c r="AD448" i="1"/>
  <c r="CR448" i="1" s="1"/>
  <c r="Q448" i="1" s="1"/>
  <c r="CS448" i="1"/>
  <c r="R448" i="1" s="1"/>
  <c r="CY448" i="1" s="1"/>
  <c r="X448" i="1" s="1"/>
  <c r="CS447" i="1"/>
  <c r="R447" i="1" s="1"/>
  <c r="CY447" i="1" s="1"/>
  <c r="X447" i="1" s="1"/>
  <c r="AD447" i="1"/>
  <c r="I442" i="1"/>
  <c r="W442" i="1" s="1"/>
  <c r="P438" i="1"/>
  <c r="T434" i="1"/>
  <c r="S434" i="1"/>
  <c r="CY428" i="1"/>
  <c r="X428" i="1" s="1"/>
  <c r="CZ428" i="1"/>
  <c r="Y428" i="1" s="1"/>
  <c r="P427" i="1"/>
  <c r="CP427" i="1" s="1"/>
  <c r="O427" i="1" s="1"/>
  <c r="AB427" i="1"/>
  <c r="W426" i="1"/>
  <c r="T423" i="1"/>
  <c r="GX422" i="1"/>
  <c r="S422" i="1"/>
  <c r="AD420" i="1"/>
  <c r="CR420" i="1" s="1"/>
  <c r="Q420" i="1" s="1"/>
  <c r="CZ373" i="1"/>
  <c r="Y373" i="1" s="1"/>
  <c r="CY373" i="1"/>
  <c r="X373" i="1" s="1"/>
  <c r="AB371" i="1"/>
  <c r="CP367" i="1"/>
  <c r="O367" i="1" s="1"/>
  <c r="U353" i="1"/>
  <c r="V353" i="1"/>
  <c r="CY347" i="1"/>
  <c r="X347" i="1" s="1"/>
  <c r="CZ347" i="1"/>
  <c r="Y347" i="1" s="1"/>
  <c r="CY273" i="1"/>
  <c r="X273" i="1" s="1"/>
  <c r="CZ273" i="1"/>
  <c r="Y273" i="1" s="1"/>
  <c r="AO536" i="1"/>
  <c r="CQ533" i="1"/>
  <c r="P533" i="1" s="1"/>
  <c r="CP533" i="1" s="1"/>
  <c r="O533" i="1" s="1"/>
  <c r="CQ528" i="1"/>
  <c r="P528" i="1" s="1"/>
  <c r="CP528" i="1" s="1"/>
  <c r="O528" i="1" s="1"/>
  <c r="CS526" i="1"/>
  <c r="R526" i="1" s="1"/>
  <c r="CY526" i="1" s="1"/>
  <c r="X526" i="1" s="1"/>
  <c r="CS524" i="1"/>
  <c r="R524" i="1" s="1"/>
  <c r="CY524" i="1" s="1"/>
  <c r="X524" i="1" s="1"/>
  <c r="CQ520" i="1"/>
  <c r="P520" i="1" s="1"/>
  <c r="FP517" i="1"/>
  <c r="EI485" i="1"/>
  <c r="AO485" i="1"/>
  <c r="CQ481" i="1"/>
  <c r="P481" i="1" s="1"/>
  <c r="CP481" i="1" s="1"/>
  <c r="O481" i="1" s="1"/>
  <c r="CS480" i="1"/>
  <c r="R480" i="1" s="1"/>
  <c r="CZ480" i="1" s="1"/>
  <c r="Y480" i="1" s="1"/>
  <c r="CQ476" i="1"/>
  <c r="P476" i="1" s="1"/>
  <c r="CP476" i="1" s="1"/>
  <c r="O476" i="1" s="1"/>
  <c r="CQ471" i="1"/>
  <c r="P471" i="1" s="1"/>
  <c r="CP471" i="1" s="1"/>
  <c r="O471" i="1" s="1"/>
  <c r="CQ469" i="1"/>
  <c r="P469" i="1" s="1"/>
  <c r="CS468" i="1"/>
  <c r="R468" i="1" s="1"/>
  <c r="CS466" i="1"/>
  <c r="R466" i="1" s="1"/>
  <c r="AD466" i="1"/>
  <c r="CR466" i="1" s="1"/>
  <c r="Q466" i="1" s="1"/>
  <c r="CP466" i="1" s="1"/>
  <c r="O466" i="1" s="1"/>
  <c r="AB465" i="1"/>
  <c r="T463" i="1"/>
  <c r="AB461" i="1"/>
  <c r="CQ460" i="1"/>
  <c r="P460" i="1" s="1"/>
  <c r="CP460" i="1" s="1"/>
  <c r="O460" i="1" s="1"/>
  <c r="AB453" i="1"/>
  <c r="AB449" i="1"/>
  <c r="CQ449" i="1"/>
  <c r="P449" i="1" s="1"/>
  <c r="CP449" i="1" s="1"/>
  <c r="O449" i="1" s="1"/>
  <c r="CQ448" i="1"/>
  <c r="P448" i="1" s="1"/>
  <c r="CP448" i="1" s="1"/>
  <c r="O448" i="1" s="1"/>
  <c r="AB448" i="1"/>
  <c r="CS445" i="1"/>
  <c r="R445" i="1" s="1"/>
  <c r="CZ445" i="1" s="1"/>
  <c r="Y445" i="1" s="1"/>
  <c r="AD445" i="1"/>
  <c r="CR445" i="1" s="1"/>
  <c r="Q445" i="1" s="1"/>
  <c r="CP445" i="1" s="1"/>
  <c r="O445" i="1" s="1"/>
  <c r="Q442" i="1"/>
  <c r="R434" i="1"/>
  <c r="S430" i="1"/>
  <c r="R430" i="1"/>
  <c r="U427" i="1"/>
  <c r="Q422" i="1"/>
  <c r="P420" i="1"/>
  <c r="AB420" i="1"/>
  <c r="FQ321" i="1"/>
  <c r="GA382" i="1"/>
  <c r="CP380" i="1"/>
  <c r="O380" i="1" s="1"/>
  <c r="AD377" i="1"/>
  <c r="CR377" i="1" s="1"/>
  <c r="Q377" i="1" s="1"/>
  <c r="CS377" i="1"/>
  <c r="R377" i="1" s="1"/>
  <c r="CZ377" i="1" s="1"/>
  <c r="Y377" i="1" s="1"/>
  <c r="CQ372" i="1"/>
  <c r="P372" i="1" s="1"/>
  <c r="CP370" i="1"/>
  <c r="O370" i="1" s="1"/>
  <c r="CY364" i="1"/>
  <c r="X364" i="1" s="1"/>
  <c r="GM364" i="1" s="1"/>
  <c r="CP323" i="1"/>
  <c r="O323" i="1" s="1"/>
  <c r="BD536" i="1"/>
  <c r="CX1020" i="3"/>
  <c r="CX1019" i="3"/>
  <c r="CX1018" i="3"/>
  <c r="CX1017" i="3"/>
  <c r="CX1016" i="3"/>
  <c r="CX1015" i="3"/>
  <c r="CX1022" i="3"/>
  <c r="CX1021" i="3"/>
  <c r="EP485" i="1"/>
  <c r="U458" i="1"/>
  <c r="CX948" i="3"/>
  <c r="CX947" i="3"/>
  <c r="CX946" i="3"/>
  <c r="CX954" i="3"/>
  <c r="CX945" i="3"/>
  <c r="CX953" i="3"/>
  <c r="CX944" i="3"/>
  <c r="CX952" i="3"/>
  <c r="CX943" i="3"/>
  <c r="CX951" i="3"/>
  <c r="CX942" i="3"/>
  <c r="CX950" i="3"/>
  <c r="CX949" i="3"/>
  <c r="I461" i="1"/>
  <c r="I459" i="1"/>
  <c r="CP450" i="1"/>
  <c r="O450" i="1" s="1"/>
  <c r="CX882" i="3"/>
  <c r="CX890" i="3"/>
  <c r="CX881" i="3"/>
  <c r="CX889" i="3"/>
  <c r="CX877" i="3"/>
  <c r="CX885" i="3"/>
  <c r="CX883" i="3"/>
  <c r="CX888" i="3"/>
  <c r="CX878" i="3"/>
  <c r="CX887" i="3"/>
  <c r="CX892" i="3"/>
  <c r="CX891" i="3"/>
  <c r="CX886" i="3"/>
  <c r="CX876" i="3"/>
  <c r="CX875" i="3"/>
  <c r="CX880" i="3"/>
  <c r="CX879" i="3"/>
  <c r="CX884" i="3"/>
  <c r="AB442" i="1"/>
  <c r="Q434" i="1"/>
  <c r="T432" i="1"/>
  <c r="Q430" i="1"/>
  <c r="V427" i="1"/>
  <c r="T427" i="1"/>
  <c r="CY425" i="1"/>
  <c r="X425" i="1" s="1"/>
  <c r="CZ425" i="1"/>
  <c r="Y425" i="1" s="1"/>
  <c r="U423" i="1"/>
  <c r="Q423" i="1"/>
  <c r="AB377" i="1"/>
  <c r="T362" i="1"/>
  <c r="U357" i="1"/>
  <c r="CR357" i="1"/>
  <c r="Q357" i="1" s="1"/>
  <c r="AB357" i="1"/>
  <c r="BC536" i="1"/>
  <c r="EG485" i="1"/>
  <c r="BC485" i="1"/>
  <c r="AB466" i="1"/>
  <c r="CZ464" i="1"/>
  <c r="Y464" i="1" s="1"/>
  <c r="R463" i="1"/>
  <c r="CZ463" i="1" s="1"/>
  <c r="Y463" i="1" s="1"/>
  <c r="AD459" i="1"/>
  <c r="CS456" i="1"/>
  <c r="R456" i="1" s="1"/>
  <c r="CY456" i="1" s="1"/>
  <c r="X456" i="1" s="1"/>
  <c r="AD456" i="1"/>
  <c r="AB455" i="1"/>
  <c r="AD451" i="1"/>
  <c r="CR451" i="1" s="1"/>
  <c r="Q451" i="1" s="1"/>
  <c r="CP451" i="1" s="1"/>
  <c r="O451" i="1" s="1"/>
  <c r="AB445" i="1"/>
  <c r="T441" i="1"/>
  <c r="S441" i="1"/>
  <c r="R436" i="1"/>
  <c r="AD435" i="1"/>
  <c r="CR435" i="1" s="1"/>
  <c r="T433" i="1"/>
  <c r="GX432" i="1"/>
  <c r="S432" i="1"/>
  <c r="P430" i="1"/>
  <c r="AB430" i="1"/>
  <c r="GX423" i="1"/>
  <c r="S423" i="1"/>
  <c r="AB423" i="1"/>
  <c r="V420" i="1"/>
  <c r="CY416" i="1"/>
  <c r="X416" i="1" s="1"/>
  <c r="CZ416" i="1"/>
  <c r="Y416" i="1" s="1"/>
  <c r="AB416" i="1"/>
  <c r="CZ379" i="1"/>
  <c r="Y379" i="1" s="1"/>
  <c r="CY379" i="1"/>
  <c r="X379" i="1" s="1"/>
  <c r="CP373" i="1"/>
  <c r="O373" i="1" s="1"/>
  <c r="FV382" i="1"/>
  <c r="CY372" i="1"/>
  <c r="X372" i="1" s="1"/>
  <c r="CZ372" i="1"/>
  <c r="Y372" i="1" s="1"/>
  <c r="CZ367" i="1"/>
  <c r="Y367" i="1" s="1"/>
  <c r="CY367" i="1"/>
  <c r="X367" i="1" s="1"/>
  <c r="W362" i="1"/>
  <c r="AB334" i="1"/>
  <c r="CR334" i="1"/>
  <c r="Q334" i="1" s="1"/>
  <c r="CX1000" i="3"/>
  <c r="CX999" i="3"/>
  <c r="BB485" i="1"/>
  <c r="CX964" i="3"/>
  <c r="CX963" i="3"/>
  <c r="CX962" i="3"/>
  <c r="CX961" i="3"/>
  <c r="CX960" i="3"/>
  <c r="CX959" i="3"/>
  <c r="CZ466" i="1"/>
  <c r="Y466" i="1" s="1"/>
  <c r="CQ463" i="1"/>
  <c r="P463" i="1" s="1"/>
  <c r="CP463" i="1" s="1"/>
  <c r="O463" i="1" s="1"/>
  <c r="AB463" i="1"/>
  <c r="V461" i="1"/>
  <c r="U457" i="1"/>
  <c r="AB452" i="1"/>
  <c r="AB451" i="1"/>
  <c r="CZ448" i="1"/>
  <c r="Y448" i="1" s="1"/>
  <c r="CZ447" i="1"/>
  <c r="Y447" i="1" s="1"/>
  <c r="U440" i="1"/>
  <c r="Q436" i="1"/>
  <c r="P435" i="1"/>
  <c r="AB435" i="1"/>
  <c r="W434" i="1"/>
  <c r="Q432" i="1"/>
  <c r="CY439" i="1"/>
  <c r="X439" i="1" s="1"/>
  <c r="U430" i="1"/>
  <c r="T426" i="1"/>
  <c r="S426" i="1"/>
  <c r="R423" i="1"/>
  <c r="CZ418" i="1"/>
  <c r="Y418" i="1" s="1"/>
  <c r="CY418" i="1"/>
  <c r="X418" i="1" s="1"/>
  <c r="GM418" i="1" s="1"/>
  <c r="CQ417" i="1"/>
  <c r="P417" i="1" s="1"/>
  <c r="EH382" i="1"/>
  <c r="CQ378" i="1"/>
  <c r="P378" i="1" s="1"/>
  <c r="CP369" i="1"/>
  <c r="O369" i="1" s="1"/>
  <c r="GX357" i="1"/>
  <c r="R357" i="1"/>
  <c r="AD350" i="1"/>
  <c r="CS350" i="1"/>
  <c r="R350" i="1" s="1"/>
  <c r="CY350" i="1" s="1"/>
  <c r="X350" i="1" s="1"/>
  <c r="GM280" i="1"/>
  <c r="GN280" i="1"/>
  <c r="AB432" i="1"/>
  <c r="CX822" i="3"/>
  <c r="CX821" i="3"/>
  <c r="CX808" i="3"/>
  <c r="CX806" i="3"/>
  <c r="CX805" i="3"/>
  <c r="CX807" i="3"/>
  <c r="AP382" i="1"/>
  <c r="CX780" i="3"/>
  <c r="CX779" i="3"/>
  <c r="CX784" i="3"/>
  <c r="CX782" i="3"/>
  <c r="CX781" i="3"/>
  <c r="CX783" i="3"/>
  <c r="W353" i="1"/>
  <c r="CX740" i="3"/>
  <c r="CX739" i="3"/>
  <c r="CX738" i="3"/>
  <c r="CX746" i="3"/>
  <c r="CX737" i="3"/>
  <c r="CX745" i="3"/>
  <c r="CX736" i="3"/>
  <c r="CX744" i="3"/>
  <c r="CX735" i="3"/>
  <c r="CX743" i="3"/>
  <c r="CX734" i="3"/>
  <c r="CX742" i="3"/>
  <c r="CX741" i="3"/>
  <c r="I354" i="1"/>
  <c r="U354" i="1" s="1"/>
  <c r="I356" i="1"/>
  <c r="I358" i="1"/>
  <c r="T358" i="1" s="1"/>
  <c r="P350" i="1"/>
  <c r="I352" i="1"/>
  <c r="U352" i="1" s="1"/>
  <c r="CY345" i="1"/>
  <c r="X345" i="1" s="1"/>
  <c r="CZ345" i="1"/>
  <c r="Y345" i="1" s="1"/>
  <c r="CX668" i="3"/>
  <c r="CX676" i="3"/>
  <c r="CX684" i="3"/>
  <c r="CX667" i="3"/>
  <c r="CX675" i="3"/>
  <c r="CX683" i="3"/>
  <c r="CX674" i="3"/>
  <c r="CX682" i="3"/>
  <c r="CX673" i="3"/>
  <c r="CX681" i="3"/>
  <c r="CX672" i="3"/>
  <c r="CX680" i="3"/>
  <c r="CX671" i="3"/>
  <c r="CX679" i="3"/>
  <c r="CX670" i="3"/>
  <c r="CX678" i="3"/>
  <c r="CX669" i="3"/>
  <c r="CX677" i="3"/>
  <c r="T338" i="1"/>
  <c r="CY332" i="1"/>
  <c r="X332" i="1" s="1"/>
  <c r="CZ332" i="1"/>
  <c r="Y332" i="1" s="1"/>
  <c r="CS328" i="1"/>
  <c r="R328" i="1" s="1"/>
  <c r="AD328" i="1"/>
  <c r="CR328" i="1" s="1"/>
  <c r="Q328" i="1" s="1"/>
  <c r="CP328" i="1" s="1"/>
  <c r="O328" i="1" s="1"/>
  <c r="AB327" i="1"/>
  <c r="CR327" i="1"/>
  <c r="Q327" i="1" s="1"/>
  <c r="CY287" i="1"/>
  <c r="X287" i="1" s="1"/>
  <c r="CZ287" i="1"/>
  <c r="Y287" i="1" s="1"/>
  <c r="T268" i="1"/>
  <c r="U268" i="1"/>
  <c r="AD437" i="1"/>
  <c r="I435" i="1"/>
  <c r="GX435" i="1" s="1"/>
  <c r="AB431" i="1"/>
  <c r="AB429" i="1"/>
  <c r="AD428" i="1"/>
  <c r="CR428" i="1" s="1"/>
  <c r="Q428" i="1" s="1"/>
  <c r="AD424" i="1"/>
  <c r="CR424" i="1" s="1"/>
  <c r="Q424" i="1" s="1"/>
  <c r="CP424" i="1" s="1"/>
  <c r="O424" i="1" s="1"/>
  <c r="AB421" i="1"/>
  <c r="AB419" i="1"/>
  <c r="AD417" i="1"/>
  <c r="CR417" i="1" s="1"/>
  <c r="Q417" i="1" s="1"/>
  <c r="AO382" i="1"/>
  <c r="AB380" i="1"/>
  <c r="AD378" i="1"/>
  <c r="CR378" i="1" s="1"/>
  <c r="Q378" i="1" s="1"/>
  <c r="AB374" i="1"/>
  <c r="AD372" i="1"/>
  <c r="CR372" i="1" s="1"/>
  <c r="Q372" i="1" s="1"/>
  <c r="AB369" i="1"/>
  <c r="CT368" i="1"/>
  <c r="S368" i="1" s="1"/>
  <c r="AD365" i="1"/>
  <c r="CR365" i="1" s="1"/>
  <c r="Q365" i="1" s="1"/>
  <c r="AB364" i="1"/>
  <c r="CX764" i="3"/>
  <c r="CX772" i="3"/>
  <c r="CX763" i="3"/>
  <c r="CX771" i="3"/>
  <c r="CX762" i="3"/>
  <c r="CX770" i="3"/>
  <c r="CX769" i="3"/>
  <c r="CX768" i="3"/>
  <c r="CX767" i="3"/>
  <c r="CX766" i="3"/>
  <c r="CX765" i="3"/>
  <c r="I366" i="1"/>
  <c r="U366" i="1" s="1"/>
  <c r="U362" i="1"/>
  <c r="W360" i="1"/>
  <c r="S357" i="1"/>
  <c r="T356" i="1"/>
  <c r="P354" i="1"/>
  <c r="AB354" i="1"/>
  <c r="T352" i="1"/>
  <c r="T350" i="1"/>
  <c r="V349" i="1"/>
  <c r="AD348" i="1"/>
  <c r="CS348" i="1"/>
  <c r="R348" i="1" s="1"/>
  <c r="CZ348" i="1" s="1"/>
  <c r="Y348" i="1" s="1"/>
  <c r="AB345" i="1"/>
  <c r="CR345" i="1"/>
  <c r="Q345" i="1" s="1"/>
  <c r="CY340" i="1"/>
  <c r="X340" i="1" s="1"/>
  <c r="AB333" i="1"/>
  <c r="CQ330" i="1"/>
  <c r="AB330" i="1"/>
  <c r="AB328" i="1"/>
  <c r="CS326" i="1"/>
  <c r="AD326" i="1"/>
  <c r="CR326" i="1" s="1"/>
  <c r="T325" i="1"/>
  <c r="V277" i="1"/>
  <c r="EG382" i="1"/>
  <c r="BC382" i="1"/>
  <c r="AU382" i="1"/>
  <c r="CQ377" i="1"/>
  <c r="P377" i="1" s="1"/>
  <c r="CP377" i="1" s="1"/>
  <c r="O377" i="1" s="1"/>
  <c r="CS376" i="1"/>
  <c r="R376" i="1" s="1"/>
  <c r="I376" i="1"/>
  <c r="T376" i="1" s="1"/>
  <c r="CS371" i="1"/>
  <c r="R371" i="1" s="1"/>
  <c r="CY371" i="1" s="1"/>
  <c r="X371" i="1" s="1"/>
  <c r="AB370" i="1"/>
  <c r="S358" i="1"/>
  <c r="AD358" i="1"/>
  <c r="CS358" i="1"/>
  <c r="R358" i="1" s="1"/>
  <c r="T357" i="1"/>
  <c r="P357" i="1"/>
  <c r="CP357" i="1" s="1"/>
  <c r="O357" i="1" s="1"/>
  <c r="V354" i="1"/>
  <c r="T353" i="1"/>
  <c r="GX352" i="1"/>
  <c r="Q352" i="1"/>
  <c r="AB351" i="1"/>
  <c r="CX724" i="3"/>
  <c r="CX732" i="3"/>
  <c r="CX723" i="3"/>
  <c r="CX731" i="3"/>
  <c r="CX722" i="3"/>
  <c r="CX730" i="3"/>
  <c r="CX721" i="3"/>
  <c r="CX729" i="3"/>
  <c r="CX728" i="3"/>
  <c r="CX727" i="3"/>
  <c r="CX726" i="3"/>
  <c r="CX725" i="3"/>
  <c r="CX733" i="3"/>
  <c r="I355" i="1"/>
  <c r="S355" i="1" s="1"/>
  <c r="I351" i="1"/>
  <c r="V351" i="1" s="1"/>
  <c r="T349" i="1"/>
  <c r="CP345" i="1"/>
  <c r="O345" i="1" s="1"/>
  <c r="AB340" i="1"/>
  <c r="GX338" i="1"/>
  <c r="S338" i="1"/>
  <c r="CY335" i="1"/>
  <c r="X335" i="1" s="1"/>
  <c r="CZ335" i="1"/>
  <c r="Y335" i="1" s="1"/>
  <c r="AB335" i="1"/>
  <c r="AB325" i="1"/>
  <c r="CR325" i="1"/>
  <c r="Q325" i="1" s="1"/>
  <c r="CX858" i="3"/>
  <c r="CX866" i="3"/>
  <c r="CX874" i="3"/>
  <c r="CX857" i="3"/>
  <c r="CX865" i="3"/>
  <c r="CX873" i="3"/>
  <c r="CX864" i="3"/>
  <c r="CX861" i="3"/>
  <c r="CX869" i="3"/>
  <c r="CX860" i="3"/>
  <c r="CX859" i="3"/>
  <c r="CX868" i="3"/>
  <c r="CX863" i="3"/>
  <c r="CX867" i="3"/>
  <c r="CX872" i="3"/>
  <c r="CX871" i="3"/>
  <c r="CX862" i="3"/>
  <c r="CX870" i="3"/>
  <c r="CX824" i="3"/>
  <c r="CX823" i="3"/>
  <c r="CX804" i="3"/>
  <c r="CX803" i="3"/>
  <c r="CX802" i="3"/>
  <c r="CX801" i="3"/>
  <c r="EV382" i="1"/>
  <c r="BB382" i="1"/>
  <c r="CX778" i="3"/>
  <c r="CX777" i="3"/>
  <c r="CX776" i="3"/>
  <c r="CX775" i="3"/>
  <c r="CX774" i="3"/>
  <c r="CX773" i="3"/>
  <c r="V366" i="1"/>
  <c r="GX362" i="1"/>
  <c r="Q362" i="1"/>
  <c r="GX360" i="1"/>
  <c r="CX748" i="3"/>
  <c r="CX747" i="3"/>
  <c r="I361" i="1"/>
  <c r="U361" i="1" s="1"/>
  <c r="Q356" i="1"/>
  <c r="S353" i="1"/>
  <c r="R352" i="1"/>
  <c r="AB352" i="1"/>
  <c r="CQ352" i="1"/>
  <c r="P352" i="1" s="1"/>
  <c r="CY349" i="1"/>
  <c r="X349" i="1" s="1"/>
  <c r="CQ347" i="1"/>
  <c r="P347" i="1" s="1"/>
  <c r="CP347" i="1" s="1"/>
  <c r="O347" i="1" s="1"/>
  <c r="AB347" i="1"/>
  <c r="CQ341" i="1"/>
  <c r="P341" i="1" s="1"/>
  <c r="CP341" i="1" s="1"/>
  <c r="O341" i="1" s="1"/>
  <c r="AB341" i="1"/>
  <c r="CP340" i="1"/>
  <c r="O340" i="1" s="1"/>
  <c r="CS338" i="1"/>
  <c r="R338" i="1" s="1"/>
  <c r="AD338" i="1"/>
  <c r="CR338" i="1" s="1"/>
  <c r="Q338" i="1" s="1"/>
  <c r="AB337" i="1"/>
  <c r="CR337" i="1"/>
  <c r="Q337" i="1" s="1"/>
  <c r="CP337" i="1" s="1"/>
  <c r="O337" i="1" s="1"/>
  <c r="CX636" i="3"/>
  <c r="CX635" i="3"/>
  <c r="CX640" i="3"/>
  <c r="CX639" i="3"/>
  <c r="CX638" i="3"/>
  <c r="CX637" i="3"/>
  <c r="I330" i="1"/>
  <c r="T328" i="1"/>
  <c r="GX325" i="1"/>
  <c r="R325" i="1"/>
  <c r="CY325" i="1" s="1"/>
  <c r="X325" i="1" s="1"/>
  <c r="AB286" i="1"/>
  <c r="CP273" i="1"/>
  <c r="O273" i="1" s="1"/>
  <c r="BY224" i="1"/>
  <c r="AP289" i="1"/>
  <c r="CQ254" i="1"/>
  <c r="P254" i="1" s="1"/>
  <c r="CP254" i="1" s="1"/>
  <c r="O254" i="1" s="1"/>
  <c r="AB254" i="1"/>
  <c r="CS251" i="1"/>
  <c r="R251" i="1" s="1"/>
  <c r="AD251" i="1"/>
  <c r="CR251" i="1" s="1"/>
  <c r="Q251" i="1" s="1"/>
  <c r="CQ433" i="1"/>
  <c r="P433" i="1" s="1"/>
  <c r="CP433" i="1" s="1"/>
  <c r="O433" i="1" s="1"/>
  <c r="CS431" i="1"/>
  <c r="R431" i="1" s="1"/>
  <c r="CZ431" i="1" s="1"/>
  <c r="Y431" i="1" s="1"/>
  <c r="CS429" i="1"/>
  <c r="R429" i="1" s="1"/>
  <c r="CZ429" i="1" s="1"/>
  <c r="Y429" i="1" s="1"/>
  <c r="CQ425" i="1"/>
  <c r="P425" i="1" s="1"/>
  <c r="CP425" i="1" s="1"/>
  <c r="O425" i="1" s="1"/>
  <c r="CQ423" i="1"/>
  <c r="P423" i="1" s="1"/>
  <c r="CP423" i="1" s="1"/>
  <c r="O423" i="1" s="1"/>
  <c r="CS421" i="1"/>
  <c r="R421" i="1" s="1"/>
  <c r="CY421" i="1" s="1"/>
  <c r="X421" i="1" s="1"/>
  <c r="CS419" i="1"/>
  <c r="I419" i="1"/>
  <c r="V419" i="1" s="1"/>
  <c r="CQ416" i="1"/>
  <c r="P416" i="1" s="1"/>
  <c r="EU382" i="1"/>
  <c r="CS380" i="1"/>
  <c r="R380" i="1" s="1"/>
  <c r="CY380" i="1" s="1"/>
  <c r="X380" i="1" s="1"/>
  <c r="CQ376" i="1"/>
  <c r="P376" i="1" s="1"/>
  <c r="CS374" i="1"/>
  <c r="I374" i="1"/>
  <c r="U374" i="1" s="1"/>
  <c r="CQ371" i="1"/>
  <c r="P371" i="1" s="1"/>
  <c r="CP371" i="1" s="1"/>
  <c r="O371" i="1" s="1"/>
  <c r="T369" i="1"/>
  <c r="GX368" i="1"/>
  <c r="R362" i="1"/>
  <c r="AB362" i="1"/>
  <c r="CQ362" i="1"/>
  <c r="P362" i="1" s="1"/>
  <c r="CP362" i="1" s="1"/>
  <c r="O362" i="1" s="1"/>
  <c r="AB361" i="1"/>
  <c r="S360" i="1"/>
  <c r="AD359" i="1"/>
  <c r="CR359" i="1" s="1"/>
  <c r="Q359" i="1" s="1"/>
  <c r="W357" i="1"/>
  <c r="P356" i="1"/>
  <c r="W354" i="1"/>
  <c r="Q353" i="1"/>
  <c r="W350" i="1"/>
  <c r="CS349" i="1"/>
  <c r="R349" i="1" s="1"/>
  <c r="CZ349" i="1" s="1"/>
  <c r="Y349" i="1" s="1"/>
  <c r="AD349" i="1"/>
  <c r="CR349" i="1" s="1"/>
  <c r="Q349" i="1" s="1"/>
  <c r="CS346" i="1"/>
  <c r="R346" i="1" s="1"/>
  <c r="CZ346" i="1" s="1"/>
  <c r="Y346" i="1" s="1"/>
  <c r="AD346" i="1"/>
  <c r="CR346" i="1" s="1"/>
  <c r="Q346" i="1" s="1"/>
  <c r="CY344" i="1"/>
  <c r="X344" i="1" s="1"/>
  <c r="CZ344" i="1"/>
  <c r="Y344" i="1" s="1"/>
  <c r="AB344" i="1"/>
  <c r="CY341" i="1"/>
  <c r="X341" i="1" s="1"/>
  <c r="CZ341" i="1"/>
  <c r="Y341" i="1" s="1"/>
  <c r="CS336" i="1"/>
  <c r="R336" i="1" s="1"/>
  <c r="CZ336" i="1" s="1"/>
  <c r="Y336" i="1" s="1"/>
  <c r="AD336" i="1"/>
  <c r="CR336" i="1" s="1"/>
  <c r="Q336" i="1" s="1"/>
  <c r="CP336" i="1" s="1"/>
  <c r="O336" i="1" s="1"/>
  <c r="V330" i="1"/>
  <c r="T330" i="1"/>
  <c r="AB329" i="1"/>
  <c r="CP327" i="1"/>
  <c r="O327" i="1" s="1"/>
  <c r="P325" i="1"/>
  <c r="CP325" i="1" s="1"/>
  <c r="O325" i="1" s="1"/>
  <c r="V325" i="1"/>
  <c r="CY323" i="1"/>
  <c r="X323" i="1" s="1"/>
  <c r="CZ323" i="1"/>
  <c r="Y323" i="1" s="1"/>
  <c r="AB284" i="1"/>
  <c r="CR284" i="1"/>
  <c r="Q284" i="1" s="1"/>
  <c r="CY265" i="1"/>
  <c r="X265" i="1" s="1"/>
  <c r="GM265" i="1" s="1"/>
  <c r="CZ265" i="1"/>
  <c r="Y265" i="1" s="1"/>
  <c r="CY264" i="1"/>
  <c r="X264" i="1" s="1"/>
  <c r="GM264" i="1" s="1"/>
  <c r="CX843" i="3"/>
  <c r="CX851" i="3"/>
  <c r="CX850" i="3"/>
  <c r="CX849" i="3"/>
  <c r="CX848" i="3"/>
  <c r="CX856" i="3"/>
  <c r="CX846" i="3"/>
  <c r="CX854" i="3"/>
  <c r="CX845" i="3"/>
  <c r="CX853" i="3"/>
  <c r="CX852" i="3"/>
  <c r="CX844" i="3"/>
  <c r="CX855" i="3"/>
  <c r="CX847" i="3"/>
  <c r="CZ421" i="1"/>
  <c r="Y421" i="1" s="1"/>
  <c r="CX820" i="3"/>
  <c r="CX819" i="3"/>
  <c r="CX818" i="3"/>
  <c r="CX817" i="3"/>
  <c r="CX816" i="3"/>
  <c r="CX815" i="3"/>
  <c r="ET382" i="1"/>
  <c r="EL382" i="1"/>
  <c r="CI382" i="1"/>
  <c r="AD360" i="1"/>
  <c r="CS360" i="1"/>
  <c r="R360" i="1" s="1"/>
  <c r="CX750" i="3"/>
  <c r="CX749" i="3"/>
  <c r="CP359" i="1"/>
  <c r="O359" i="1" s="1"/>
  <c r="AB359" i="1"/>
  <c r="W358" i="1"/>
  <c r="Q355" i="1"/>
  <c r="S354" i="1"/>
  <c r="GX353" i="1"/>
  <c r="U351" i="1"/>
  <c r="V350" i="1"/>
  <c r="AB349" i="1"/>
  <c r="AB346" i="1"/>
  <c r="CP342" i="1"/>
  <c r="O342" i="1" s="1"/>
  <c r="P338" i="1"/>
  <c r="U338" i="1"/>
  <c r="CP334" i="1"/>
  <c r="O334" i="1" s="1"/>
  <c r="CY333" i="1"/>
  <c r="X333" i="1" s="1"/>
  <c r="GM333" i="1" s="1"/>
  <c r="CZ333" i="1"/>
  <c r="Y333" i="1" s="1"/>
  <c r="CY331" i="1"/>
  <c r="X331" i="1" s="1"/>
  <c r="CZ331" i="1"/>
  <c r="Y331" i="1" s="1"/>
  <c r="GX330" i="1"/>
  <c r="U330" i="1"/>
  <c r="FY224" i="1"/>
  <c r="EP289" i="1"/>
  <c r="FR224" i="1"/>
  <c r="EI289" i="1"/>
  <c r="CY271" i="1"/>
  <c r="X271" i="1" s="1"/>
  <c r="GM271" i="1" s="1"/>
  <c r="CZ271" i="1"/>
  <c r="Y271" i="1" s="1"/>
  <c r="FQ289" i="1"/>
  <c r="CY261" i="1"/>
  <c r="X261" i="1" s="1"/>
  <c r="CZ261" i="1"/>
  <c r="Y261" i="1" s="1"/>
  <c r="CQ258" i="1"/>
  <c r="P258" i="1" s="1"/>
  <c r="CP258" i="1" s="1"/>
  <c r="O258" i="1" s="1"/>
  <c r="AB258" i="1"/>
  <c r="FV289" i="1"/>
  <c r="I443" i="1"/>
  <c r="P443" i="1" s="1"/>
  <c r="I437" i="1"/>
  <c r="HG370" i="1"/>
  <c r="HG369" i="1"/>
  <c r="V361" i="1"/>
  <c r="V358" i="1"/>
  <c r="AB355" i="1"/>
  <c r="R354" i="1"/>
  <c r="P353" i="1"/>
  <c r="AB353" i="1"/>
  <c r="P349" i="1"/>
  <c r="CP349" i="1" s="1"/>
  <c r="O349" i="1" s="1"/>
  <c r="CP346" i="1"/>
  <c r="O346" i="1" s="1"/>
  <c r="T345" i="1"/>
  <c r="CP343" i="1"/>
  <c r="O343" i="1" s="1"/>
  <c r="CS339" i="1"/>
  <c r="R339" i="1" s="1"/>
  <c r="CZ339" i="1" s="1"/>
  <c r="Y339" i="1" s="1"/>
  <c r="AD339" i="1"/>
  <c r="CR339" i="1" s="1"/>
  <c r="Q339" i="1" s="1"/>
  <c r="CP339" i="1" s="1"/>
  <c r="O339" i="1" s="1"/>
  <c r="CQ332" i="1"/>
  <c r="P332" i="1" s="1"/>
  <c r="CP332" i="1" s="1"/>
  <c r="O332" i="1" s="1"/>
  <c r="AB332" i="1"/>
  <c r="S328" i="1"/>
  <c r="CY324" i="1"/>
  <c r="X324" i="1" s="1"/>
  <c r="CZ324" i="1"/>
  <c r="Y324" i="1" s="1"/>
  <c r="AB324" i="1"/>
  <c r="CP287" i="1"/>
  <c r="O287" i="1" s="1"/>
  <c r="HG277" i="1"/>
  <c r="T277" i="1"/>
  <c r="U277" i="1"/>
  <c r="CY272" i="1"/>
  <c r="X272" i="1" s="1"/>
  <c r="CZ272" i="1"/>
  <c r="Y272" i="1" s="1"/>
  <c r="GX268" i="1"/>
  <c r="U284" i="1"/>
  <c r="AB272" i="1"/>
  <c r="CR272" i="1"/>
  <c r="Q272" i="1" s="1"/>
  <c r="CP272" i="1" s="1"/>
  <c r="O272" i="1" s="1"/>
  <c r="CX642" i="3"/>
  <c r="CX641" i="3"/>
  <c r="CX628" i="3"/>
  <c r="CX627" i="3"/>
  <c r="CX626" i="3"/>
  <c r="CX625" i="3"/>
  <c r="AO289" i="1"/>
  <c r="CS286" i="1"/>
  <c r="R286" i="1" s="1"/>
  <c r="CY286" i="1" s="1"/>
  <c r="X286" i="1" s="1"/>
  <c r="CP286" i="1"/>
  <c r="O286" i="1" s="1"/>
  <c r="CX616" i="3"/>
  <c r="CX615" i="3"/>
  <c r="CX614" i="3"/>
  <c r="CX613" i="3"/>
  <c r="AB285" i="1"/>
  <c r="T284" i="1"/>
  <c r="AB283" i="1"/>
  <c r="CQ283" i="1"/>
  <c r="P283" i="1" s="1"/>
  <c r="CP283" i="1" s="1"/>
  <c r="O283" i="1" s="1"/>
  <c r="AB281" i="1"/>
  <c r="CX612" i="3"/>
  <c r="CX611" i="3"/>
  <c r="CX610" i="3"/>
  <c r="CX609" i="3"/>
  <c r="CX608" i="3"/>
  <c r="I285" i="1"/>
  <c r="HG285" i="1" s="1"/>
  <c r="I281" i="1"/>
  <c r="S281" i="1" s="1"/>
  <c r="AB261" i="1"/>
  <c r="CR261" i="1"/>
  <c r="Q261" i="1" s="1"/>
  <c r="CP261" i="1" s="1"/>
  <c r="O261" i="1" s="1"/>
  <c r="CY260" i="1"/>
  <c r="X260" i="1" s="1"/>
  <c r="CZ260" i="1"/>
  <c r="Y260" i="1" s="1"/>
  <c r="CZ255" i="1"/>
  <c r="Y255" i="1" s="1"/>
  <c r="CY255" i="1"/>
  <c r="X255" i="1" s="1"/>
  <c r="BZ289" i="1"/>
  <c r="CI289" i="1" s="1"/>
  <c r="CP251" i="1"/>
  <c r="O251" i="1" s="1"/>
  <c r="GM232" i="1"/>
  <c r="GN232" i="1"/>
  <c r="CQ160" i="1"/>
  <c r="P160" i="1" s="1"/>
  <c r="CQ344" i="1"/>
  <c r="P344" i="1" s="1"/>
  <c r="CP344" i="1" s="1"/>
  <c r="O344" i="1" s="1"/>
  <c r="CS342" i="1"/>
  <c r="R342" i="1" s="1"/>
  <c r="CY342" i="1" s="1"/>
  <c r="X342" i="1" s="1"/>
  <c r="CS337" i="1"/>
  <c r="R337" i="1" s="1"/>
  <c r="CZ337" i="1" s="1"/>
  <c r="Y337" i="1" s="1"/>
  <c r="CQ335" i="1"/>
  <c r="P335" i="1" s="1"/>
  <c r="CP335" i="1" s="1"/>
  <c r="O335" i="1" s="1"/>
  <c r="CS334" i="1"/>
  <c r="R334" i="1" s="1"/>
  <c r="CY334" i="1" s="1"/>
  <c r="X334" i="1" s="1"/>
  <c r="CQ331" i="1"/>
  <c r="P331" i="1" s="1"/>
  <c r="CP331" i="1" s="1"/>
  <c r="O331" i="1" s="1"/>
  <c r="CS327" i="1"/>
  <c r="R327" i="1" s="1"/>
  <c r="CY327" i="1" s="1"/>
  <c r="X327" i="1" s="1"/>
  <c r="CQ324" i="1"/>
  <c r="P324" i="1" s="1"/>
  <c r="CX624" i="3"/>
  <c r="CX623" i="3"/>
  <c r="CX622" i="3"/>
  <c r="CX621" i="3"/>
  <c r="BD289" i="1"/>
  <c r="CR286" i="1"/>
  <c r="Q286" i="1" s="1"/>
  <c r="S284" i="1"/>
  <c r="R279" i="1"/>
  <c r="CY279" i="1" s="1"/>
  <c r="X279" i="1" s="1"/>
  <c r="S277" i="1"/>
  <c r="AB273" i="1"/>
  <c r="CQ270" i="1"/>
  <c r="P270" i="1" s="1"/>
  <c r="CP270" i="1" s="1"/>
  <c r="O270" i="1" s="1"/>
  <c r="S268" i="1"/>
  <c r="CP266" i="1"/>
  <c r="O266" i="1" s="1"/>
  <c r="CY256" i="1"/>
  <c r="X256" i="1" s="1"/>
  <c r="CZ256" i="1"/>
  <c r="Y256" i="1" s="1"/>
  <c r="CY247" i="1"/>
  <c r="X247" i="1" s="1"/>
  <c r="CZ247" i="1"/>
  <c r="Y247" i="1" s="1"/>
  <c r="CC289" i="1"/>
  <c r="AD243" i="1"/>
  <c r="CR243" i="1" s="1"/>
  <c r="Q243" i="1" s="1"/>
  <c r="CS243" i="1"/>
  <c r="R243" i="1" s="1"/>
  <c r="CY243" i="1" s="1"/>
  <c r="X243" i="1" s="1"/>
  <c r="AB242" i="1"/>
  <c r="CQ242" i="1"/>
  <c r="P242" i="1" s="1"/>
  <c r="CP242" i="1" s="1"/>
  <c r="O242" i="1" s="1"/>
  <c r="FU289" i="1"/>
  <c r="CQ176" i="1"/>
  <c r="P176" i="1" s="1"/>
  <c r="AB176" i="1"/>
  <c r="CX652" i="3"/>
  <c r="CX660" i="3"/>
  <c r="CX651" i="3"/>
  <c r="CX659" i="3"/>
  <c r="CX650" i="3"/>
  <c r="CX658" i="3"/>
  <c r="CX666" i="3"/>
  <c r="CX649" i="3"/>
  <c r="CX657" i="3"/>
  <c r="CX665" i="3"/>
  <c r="CX656" i="3"/>
  <c r="CX664" i="3"/>
  <c r="CX655" i="3"/>
  <c r="CX663" i="3"/>
  <c r="CX654" i="3"/>
  <c r="CX662" i="3"/>
  <c r="CX653" i="3"/>
  <c r="CX661" i="3"/>
  <c r="CX634" i="3"/>
  <c r="CX633" i="3"/>
  <c r="CX632" i="3"/>
  <c r="CX631" i="3"/>
  <c r="CX630" i="3"/>
  <c r="CX629" i="3"/>
  <c r="U285" i="1"/>
  <c r="R277" i="1"/>
  <c r="CY276" i="1"/>
  <c r="X276" i="1" s="1"/>
  <c r="CZ276" i="1"/>
  <c r="Y276" i="1" s="1"/>
  <c r="R268" i="1"/>
  <c r="CY267" i="1"/>
  <c r="X267" i="1" s="1"/>
  <c r="CZ267" i="1"/>
  <c r="Y267" i="1" s="1"/>
  <c r="CY259" i="1"/>
  <c r="X259" i="1" s="1"/>
  <c r="CZ259" i="1"/>
  <c r="Y259" i="1" s="1"/>
  <c r="CQ256" i="1"/>
  <c r="P256" i="1" s="1"/>
  <c r="CP256" i="1" s="1"/>
  <c r="O256" i="1" s="1"/>
  <c r="AB256" i="1"/>
  <c r="CY251" i="1"/>
  <c r="X251" i="1" s="1"/>
  <c r="CZ251" i="1"/>
  <c r="Y251" i="1" s="1"/>
  <c r="S245" i="1"/>
  <c r="GM235" i="1"/>
  <c r="GN235" i="1"/>
  <c r="CG289" i="1"/>
  <c r="AB287" i="1"/>
  <c r="V286" i="1"/>
  <c r="V285" i="1"/>
  <c r="HG283" i="1"/>
  <c r="U283" i="1"/>
  <c r="AD282" i="1"/>
  <c r="CS282" i="1"/>
  <c r="R282" i="1" s="1"/>
  <c r="CZ282" i="1" s="1"/>
  <c r="Y282" i="1" s="1"/>
  <c r="AB279" i="1"/>
  <c r="CP278" i="1"/>
  <c r="O278" i="1" s="1"/>
  <c r="CR277" i="1"/>
  <c r="Q277" i="1" s="1"/>
  <c r="AB274" i="1"/>
  <c r="AB271" i="1"/>
  <c r="CP269" i="1"/>
  <c r="O269" i="1" s="1"/>
  <c r="AB269" i="1"/>
  <c r="CR268" i="1"/>
  <c r="Q268" i="1" s="1"/>
  <c r="S262" i="1"/>
  <c r="CZ243" i="1"/>
  <c r="Y243" i="1" s="1"/>
  <c r="CY231" i="1"/>
  <c r="X231" i="1" s="1"/>
  <c r="CX756" i="3"/>
  <c r="CX755" i="3"/>
  <c r="CX754" i="3"/>
  <c r="CX753" i="3"/>
  <c r="CX761" i="3"/>
  <c r="CX752" i="3"/>
  <c r="CX760" i="3"/>
  <c r="CX751" i="3"/>
  <c r="CX759" i="3"/>
  <c r="CX758" i="3"/>
  <c r="CX757" i="3"/>
  <c r="CX644" i="3"/>
  <c r="CX643" i="3"/>
  <c r="I329" i="1"/>
  <c r="W329" i="1" s="1"/>
  <c r="F302" i="1"/>
  <c r="EU289" i="1"/>
  <c r="U286" i="1"/>
  <c r="GX285" i="1"/>
  <c r="P284" i="1"/>
  <c r="GX283" i="1"/>
  <c r="T281" i="1"/>
  <c r="P277" i="1"/>
  <c r="CP277" i="1" s="1"/>
  <c r="O277" i="1" s="1"/>
  <c r="S275" i="1"/>
  <c r="CP275" i="1" s="1"/>
  <c r="O275" i="1" s="1"/>
  <c r="P268" i="1"/>
  <c r="AB264" i="1"/>
  <c r="AD263" i="1"/>
  <c r="CR263" i="1" s="1"/>
  <c r="Q263" i="1" s="1"/>
  <c r="R262" i="1"/>
  <c r="AB262" i="1"/>
  <c r="CZ257" i="1"/>
  <c r="Y257" i="1" s="1"/>
  <c r="CY257" i="1"/>
  <c r="X257" i="1" s="1"/>
  <c r="CD289" i="1"/>
  <c r="CY171" i="1"/>
  <c r="X171" i="1" s="1"/>
  <c r="CZ171" i="1"/>
  <c r="Y171" i="1" s="1"/>
  <c r="I326" i="1"/>
  <c r="AB323" i="1"/>
  <c r="T286" i="1"/>
  <c r="W284" i="1"/>
  <c r="T283" i="1"/>
  <c r="GX281" i="1"/>
  <c r="V279" i="1"/>
  <c r="T279" i="1"/>
  <c r="CY278" i="1"/>
  <c r="X278" i="1" s="1"/>
  <c r="CZ278" i="1"/>
  <c r="Y278" i="1" s="1"/>
  <c r="W277" i="1"/>
  <c r="W268" i="1"/>
  <c r="AB266" i="1"/>
  <c r="AB265" i="1"/>
  <c r="CP263" i="1"/>
  <c r="O263" i="1" s="1"/>
  <c r="AB263" i="1"/>
  <c r="Q262" i="1"/>
  <c r="CP262" i="1" s="1"/>
  <c r="O262" i="1" s="1"/>
  <c r="CY258" i="1"/>
  <c r="X258" i="1" s="1"/>
  <c r="CZ258" i="1"/>
  <c r="Y258" i="1" s="1"/>
  <c r="CY254" i="1"/>
  <c r="X254" i="1" s="1"/>
  <c r="CZ254" i="1"/>
  <c r="Y254" i="1" s="1"/>
  <c r="AD246" i="1"/>
  <c r="CS246" i="1"/>
  <c r="R246" i="1" s="1"/>
  <c r="CY246" i="1" s="1"/>
  <c r="X246" i="1" s="1"/>
  <c r="R245" i="1"/>
  <c r="AB243" i="1"/>
  <c r="CQ243" i="1"/>
  <c r="P243" i="1" s="1"/>
  <c r="CP243" i="1" s="1"/>
  <c r="O243" i="1" s="1"/>
  <c r="CX483" i="3"/>
  <c r="CX484" i="3"/>
  <c r="CS231" i="1"/>
  <c r="R231" i="1" s="1"/>
  <c r="CZ231" i="1" s="1"/>
  <c r="Y231" i="1" s="1"/>
  <c r="AD231" i="1"/>
  <c r="CR231" i="1" s="1"/>
  <c r="Q231" i="1" s="1"/>
  <c r="S228" i="1"/>
  <c r="U228" i="1"/>
  <c r="EI141" i="1"/>
  <c r="P202" i="1"/>
  <c r="CR185" i="1"/>
  <c r="AB185" i="1"/>
  <c r="CX376" i="3"/>
  <c r="CX375" i="3"/>
  <c r="CX374" i="3"/>
  <c r="CX378" i="3"/>
  <c r="CX377" i="3"/>
  <c r="I176" i="1"/>
  <c r="Q176" i="1" s="1"/>
  <c r="S174" i="1"/>
  <c r="CY160" i="1"/>
  <c r="X160" i="1" s="1"/>
  <c r="CZ160" i="1"/>
  <c r="Y160" i="1" s="1"/>
  <c r="CX582" i="3"/>
  <c r="CX578" i="3"/>
  <c r="CX577" i="3"/>
  <c r="CX588" i="3"/>
  <c r="CX587" i="3"/>
  <c r="CX581" i="3"/>
  <c r="CX580" i="3"/>
  <c r="CX586" i="3"/>
  <c r="CX579" i="3"/>
  <c r="CX585" i="3"/>
  <c r="CX584" i="3"/>
  <c r="CX583" i="3"/>
  <c r="CX589" i="3"/>
  <c r="AB251" i="1"/>
  <c r="AD248" i="1"/>
  <c r="CS248" i="1"/>
  <c r="R248" i="1" s="1"/>
  <c r="CY248" i="1" s="1"/>
  <c r="X248" i="1" s="1"/>
  <c r="CX487" i="3"/>
  <c r="CX486" i="3"/>
  <c r="CX485" i="3"/>
  <c r="AB245" i="1"/>
  <c r="CQ245" i="1"/>
  <c r="P245" i="1" s="1"/>
  <c r="CP245" i="1" s="1"/>
  <c r="O245" i="1" s="1"/>
  <c r="CT244" i="1"/>
  <c r="S244" i="1" s="1"/>
  <c r="CX472" i="3"/>
  <c r="CX471" i="3"/>
  <c r="CX470" i="3"/>
  <c r="CX469" i="3"/>
  <c r="CX474" i="3"/>
  <c r="CX473" i="3"/>
  <c r="AB231" i="1"/>
  <c r="GE141" i="1"/>
  <c r="EV192" i="1"/>
  <c r="CY184" i="1"/>
  <c r="X184" i="1" s="1"/>
  <c r="CZ184" i="1"/>
  <c r="Y184" i="1" s="1"/>
  <c r="AD183" i="1"/>
  <c r="CS183" i="1"/>
  <c r="R183" i="1" s="1"/>
  <c r="CS172" i="1"/>
  <c r="R172" i="1" s="1"/>
  <c r="CY172" i="1" s="1"/>
  <c r="X172" i="1" s="1"/>
  <c r="AD172" i="1"/>
  <c r="CR172" i="1" s="1"/>
  <c r="Q172" i="1" s="1"/>
  <c r="CX360" i="3"/>
  <c r="CX359" i="3"/>
  <c r="CX358" i="3"/>
  <c r="CX357" i="3"/>
  <c r="CX362" i="3"/>
  <c r="CX361" i="3"/>
  <c r="I170" i="1"/>
  <c r="U168" i="1"/>
  <c r="CZ105" i="1"/>
  <c r="Y105" i="1" s="1"/>
  <c r="CY105" i="1"/>
  <c r="X105" i="1" s="1"/>
  <c r="EG289" i="1"/>
  <c r="BC289" i="1"/>
  <c r="S250" i="1"/>
  <c r="AD250" i="1"/>
  <c r="CS250" i="1"/>
  <c r="R250" i="1" s="1"/>
  <c r="CX488" i="3"/>
  <c r="CX490" i="3"/>
  <c r="CX489" i="3"/>
  <c r="CZ242" i="1"/>
  <c r="Y242" i="1" s="1"/>
  <c r="V241" i="1"/>
  <c r="GX240" i="1"/>
  <c r="W240" i="1"/>
  <c r="T238" i="1"/>
  <c r="CQ233" i="1"/>
  <c r="P233" i="1" s="1"/>
  <c r="CP233" i="1" s="1"/>
  <c r="O233" i="1" s="1"/>
  <c r="CK224" i="1"/>
  <c r="AO141" i="1"/>
  <c r="F196" i="1"/>
  <c r="CY183" i="1"/>
  <c r="X183" i="1" s="1"/>
  <c r="CZ183" i="1"/>
  <c r="Y183" i="1" s="1"/>
  <c r="U174" i="1"/>
  <c r="CY167" i="1"/>
  <c r="X167" i="1" s="1"/>
  <c r="CZ167" i="1"/>
  <c r="Y167" i="1" s="1"/>
  <c r="EV289" i="1"/>
  <c r="CX604" i="3"/>
  <c r="CX603" i="3"/>
  <c r="CX607" i="3"/>
  <c r="CX606" i="3"/>
  <c r="CX605" i="3"/>
  <c r="CQ276" i="1"/>
  <c r="P276" i="1" s="1"/>
  <c r="CP276" i="1" s="1"/>
  <c r="O276" i="1" s="1"/>
  <c r="CS274" i="1"/>
  <c r="I274" i="1"/>
  <c r="T274" i="1" s="1"/>
  <c r="CQ267" i="1"/>
  <c r="P267" i="1" s="1"/>
  <c r="CP267" i="1" s="1"/>
  <c r="O267" i="1" s="1"/>
  <c r="CS266" i="1"/>
  <c r="R266" i="1" s="1"/>
  <c r="CY266" i="1" s="1"/>
  <c r="X266" i="1" s="1"/>
  <c r="CQ260" i="1"/>
  <c r="P260" i="1" s="1"/>
  <c r="CP260" i="1" s="1"/>
  <c r="O260" i="1" s="1"/>
  <c r="CQ259" i="1"/>
  <c r="P259" i="1" s="1"/>
  <c r="CP259" i="1" s="1"/>
  <c r="O259" i="1" s="1"/>
  <c r="CX550" i="3"/>
  <c r="CX558" i="3"/>
  <c r="CX554" i="3"/>
  <c r="CX553" i="3"/>
  <c r="CX561" i="3"/>
  <c r="CX548" i="3"/>
  <c r="CX547" i="3"/>
  <c r="CX552" i="3"/>
  <c r="CX557" i="3"/>
  <c r="CX551" i="3"/>
  <c r="CX556" i="3"/>
  <c r="CX555" i="3"/>
  <c r="CX560" i="3"/>
  <c r="CX559" i="3"/>
  <c r="CX549" i="3"/>
  <c r="CQ257" i="1"/>
  <c r="P257" i="1" s="1"/>
  <c r="CP257" i="1" s="1"/>
  <c r="O257" i="1" s="1"/>
  <c r="CX541" i="3"/>
  <c r="CX538" i="3"/>
  <c r="CX537" i="3"/>
  <c r="CX540" i="3"/>
  <c r="CX539" i="3"/>
  <c r="CQ255" i="1"/>
  <c r="P255" i="1" s="1"/>
  <c r="CP255" i="1" s="1"/>
  <c r="O255" i="1" s="1"/>
  <c r="CX526" i="3"/>
  <c r="CX525" i="3"/>
  <c r="CX530" i="3"/>
  <c r="CX529" i="3"/>
  <c r="CX528" i="3"/>
  <c r="CX527" i="3"/>
  <c r="CQ253" i="1"/>
  <c r="P253" i="1" s="1"/>
  <c r="CX522" i="3"/>
  <c r="CX521" i="3"/>
  <c r="CX520" i="3"/>
  <c r="CX524" i="3"/>
  <c r="CX523" i="3"/>
  <c r="T249" i="1"/>
  <c r="CX496" i="3"/>
  <c r="CX495" i="3"/>
  <c r="CX494" i="3"/>
  <c r="CX502" i="3"/>
  <c r="CX493" i="3"/>
  <c r="CX501" i="3"/>
  <c r="CX491" i="3"/>
  <c r="CX498" i="3"/>
  <c r="CX497" i="3"/>
  <c r="CX500" i="3"/>
  <c r="CX499" i="3"/>
  <c r="CX492" i="3"/>
  <c r="AB247" i="1"/>
  <c r="CQ247" i="1"/>
  <c r="P247" i="1" s="1"/>
  <c r="CP247" i="1" s="1"/>
  <c r="O247" i="1" s="1"/>
  <c r="W246" i="1"/>
  <c r="CP244" i="1"/>
  <c r="O244" i="1" s="1"/>
  <c r="AD241" i="1"/>
  <c r="CR241" i="1" s="1"/>
  <c r="Q241" i="1" s="1"/>
  <c r="CS241" i="1"/>
  <c r="R241" i="1" s="1"/>
  <c r="CZ241" i="1" s="1"/>
  <c r="Y241" i="1" s="1"/>
  <c r="S240" i="1"/>
  <c r="CP240" i="1" s="1"/>
  <c r="O240" i="1" s="1"/>
  <c r="R238" i="1"/>
  <c r="CY238" i="1" s="1"/>
  <c r="X238" i="1" s="1"/>
  <c r="CQ230" i="1"/>
  <c r="P230" i="1" s="1"/>
  <c r="CP230" i="1" s="1"/>
  <c r="O230" i="1" s="1"/>
  <c r="AB230" i="1"/>
  <c r="CQ184" i="1"/>
  <c r="P184" i="1" s="1"/>
  <c r="CP184" i="1" s="1"/>
  <c r="O184" i="1" s="1"/>
  <c r="AB184" i="1"/>
  <c r="CY180" i="1"/>
  <c r="X180" i="1" s="1"/>
  <c r="CZ180" i="1"/>
  <c r="Y180" i="1" s="1"/>
  <c r="AD179" i="1"/>
  <c r="CS179" i="1"/>
  <c r="R179" i="1" s="1"/>
  <c r="CX504" i="3"/>
  <c r="CX512" i="3"/>
  <c r="CX510" i="3"/>
  <c r="CX509" i="3"/>
  <c r="CX506" i="3"/>
  <c r="CX514" i="3"/>
  <c r="CX505" i="3"/>
  <c r="CX513" i="3"/>
  <c r="CX508" i="3"/>
  <c r="CX507" i="3"/>
  <c r="CX511" i="3"/>
  <c r="CX503" i="3"/>
  <c r="U246" i="1"/>
  <c r="GX243" i="1"/>
  <c r="CY241" i="1"/>
  <c r="X241" i="1" s="1"/>
  <c r="AB241" i="1"/>
  <c r="Q238" i="1"/>
  <c r="AB238" i="1"/>
  <c r="CQ238" i="1"/>
  <c r="P238" i="1" s="1"/>
  <c r="CP238" i="1" s="1"/>
  <c r="O238" i="1" s="1"/>
  <c r="GX228" i="1"/>
  <c r="V228" i="1"/>
  <c r="Q228" i="1"/>
  <c r="FR141" i="1"/>
  <c r="FY192" i="1"/>
  <c r="CY186" i="1"/>
  <c r="X186" i="1" s="1"/>
  <c r="CZ186" i="1"/>
  <c r="Y186" i="1" s="1"/>
  <c r="CY179" i="1"/>
  <c r="X179" i="1" s="1"/>
  <c r="CZ179" i="1"/>
  <c r="Y179" i="1" s="1"/>
  <c r="W174" i="1"/>
  <c r="T168" i="1"/>
  <c r="ET289" i="1"/>
  <c r="CX620" i="3"/>
  <c r="CX619" i="3"/>
  <c r="CX618" i="3"/>
  <c r="CX617" i="3"/>
  <c r="CX596" i="3"/>
  <c r="CX595" i="3"/>
  <c r="CX594" i="3"/>
  <c r="CX602" i="3"/>
  <c r="CX593" i="3"/>
  <c r="CX601" i="3"/>
  <c r="CX592" i="3"/>
  <c r="CX600" i="3"/>
  <c r="CX591" i="3"/>
  <c r="CX599" i="3"/>
  <c r="CX590" i="3"/>
  <c r="CX598" i="3"/>
  <c r="CX597" i="3"/>
  <c r="AD252" i="1"/>
  <c r="CX518" i="3"/>
  <c r="CX517" i="3"/>
  <c r="CX516" i="3"/>
  <c r="CX515" i="3"/>
  <c r="CX519" i="3"/>
  <c r="I252" i="1"/>
  <c r="P250" i="1"/>
  <c r="AB249" i="1"/>
  <c r="CQ249" i="1"/>
  <c r="P249" i="1" s="1"/>
  <c r="CP249" i="1" s="1"/>
  <c r="O249" i="1" s="1"/>
  <c r="GX246" i="1"/>
  <c r="V246" i="1"/>
  <c r="T246" i="1"/>
  <c r="W245" i="1"/>
  <c r="V243" i="1"/>
  <c r="R240" i="1"/>
  <c r="CZ239" i="1"/>
  <c r="Y239" i="1" s="1"/>
  <c r="CP237" i="1"/>
  <c r="O237" i="1" s="1"/>
  <c r="CZ233" i="1"/>
  <c r="Y233" i="1" s="1"/>
  <c r="AB232" i="1"/>
  <c r="T228" i="1"/>
  <c r="AB227" i="1"/>
  <c r="EG141" i="1"/>
  <c r="P196" i="1"/>
  <c r="FU141" i="1"/>
  <c r="EL192" i="1"/>
  <c r="CQ180" i="1"/>
  <c r="P180" i="1" s="1"/>
  <c r="CP180" i="1" s="1"/>
  <c r="O180" i="1" s="1"/>
  <c r="AB180" i="1"/>
  <c r="S176" i="1"/>
  <c r="CZ172" i="1"/>
  <c r="Y172" i="1" s="1"/>
  <c r="V168" i="1"/>
  <c r="I253" i="1"/>
  <c r="CZ248" i="1"/>
  <c r="Y248" i="1" s="1"/>
  <c r="AB240" i="1"/>
  <c r="CP239" i="1"/>
  <c r="O239" i="1" s="1"/>
  <c r="AB239" i="1"/>
  <c r="U238" i="1"/>
  <c r="AB236" i="1"/>
  <c r="AB235" i="1"/>
  <c r="P228" i="1"/>
  <c r="AB228" i="1"/>
  <c r="CC141" i="1"/>
  <c r="AT192" i="1"/>
  <c r="GX174" i="1"/>
  <c r="T169" i="1"/>
  <c r="V169" i="1"/>
  <c r="BY192" i="1"/>
  <c r="CY164" i="1"/>
  <c r="X164" i="1" s="1"/>
  <c r="CZ164" i="1"/>
  <c r="Y164" i="1" s="1"/>
  <c r="CS158" i="1"/>
  <c r="AD158" i="1"/>
  <c r="CR158" i="1" s="1"/>
  <c r="EH192" i="1"/>
  <c r="FQ141" i="1"/>
  <c r="GA192" i="1"/>
  <c r="CS234" i="1"/>
  <c r="R234" i="1" s="1"/>
  <c r="CY234" i="1" s="1"/>
  <c r="X234" i="1" s="1"/>
  <c r="W232" i="1"/>
  <c r="CQ231" i="1"/>
  <c r="P231" i="1" s="1"/>
  <c r="CP231" i="1" s="1"/>
  <c r="O231" i="1" s="1"/>
  <c r="CX446" i="3"/>
  <c r="CX445" i="3"/>
  <c r="I229" i="1"/>
  <c r="V229" i="1" s="1"/>
  <c r="BX141" i="1"/>
  <c r="Q187" i="1"/>
  <c r="CP186" i="1"/>
  <c r="O186" i="1" s="1"/>
  <c r="V174" i="1"/>
  <c r="AB172" i="1"/>
  <c r="CQ172" i="1"/>
  <c r="P172" i="1" s="1"/>
  <c r="CP172" i="1" s="1"/>
  <c r="O172" i="1" s="1"/>
  <c r="U169" i="1"/>
  <c r="S169" i="1"/>
  <c r="S168" i="1"/>
  <c r="AD168" i="1"/>
  <c r="CS168" i="1"/>
  <c r="R168" i="1" s="1"/>
  <c r="W165" i="1"/>
  <c r="S165" i="1"/>
  <c r="CQ158" i="1"/>
  <c r="CP148" i="1"/>
  <c r="O148" i="1" s="1"/>
  <c r="GM104" i="1"/>
  <c r="GN104" i="1"/>
  <c r="CX456" i="3"/>
  <c r="CX455" i="3"/>
  <c r="CX461" i="3"/>
  <c r="CX460" i="3"/>
  <c r="CX459" i="3"/>
  <c r="CX458" i="3"/>
  <c r="CX457" i="3"/>
  <c r="CX448" i="3"/>
  <c r="CX447" i="3"/>
  <c r="CX450" i="3"/>
  <c r="CX449" i="3"/>
  <c r="CS226" i="1"/>
  <c r="R226" i="1" s="1"/>
  <c r="CZ226" i="1" s="1"/>
  <c r="Y226" i="1" s="1"/>
  <c r="AD226" i="1"/>
  <c r="BB141" i="1"/>
  <c r="F205" i="1"/>
  <c r="AB187" i="1"/>
  <c r="CX408" i="3"/>
  <c r="CX407" i="3"/>
  <c r="CX406" i="3"/>
  <c r="CX405" i="3"/>
  <c r="CX404" i="3"/>
  <c r="CX403" i="3"/>
  <c r="CX402" i="3"/>
  <c r="CX401" i="3"/>
  <c r="CX409" i="3"/>
  <c r="CX380" i="3"/>
  <c r="CX384" i="3"/>
  <c r="CX381" i="3"/>
  <c r="CX379" i="3"/>
  <c r="CX383" i="3"/>
  <c r="CX382" i="3"/>
  <c r="V176" i="1"/>
  <c r="T174" i="1"/>
  <c r="CP171" i="1"/>
  <c r="O171" i="1" s="1"/>
  <c r="W170" i="1"/>
  <c r="GX165" i="1"/>
  <c r="Q165" i="1"/>
  <c r="CP164" i="1"/>
  <c r="O164" i="1" s="1"/>
  <c r="CX340" i="3"/>
  <c r="CX339" i="3"/>
  <c r="CX338" i="3"/>
  <c r="CX343" i="3"/>
  <c r="CX337" i="3"/>
  <c r="CX342" i="3"/>
  <c r="CX341" i="3"/>
  <c r="CP105" i="1"/>
  <c r="O105" i="1" s="1"/>
  <c r="CQ241" i="1"/>
  <c r="P241" i="1" s="1"/>
  <c r="CS239" i="1"/>
  <c r="R239" i="1" s="1"/>
  <c r="CY239" i="1" s="1"/>
  <c r="X239" i="1" s="1"/>
  <c r="CS237" i="1"/>
  <c r="R237" i="1" s="1"/>
  <c r="CY237" i="1" s="1"/>
  <c r="X237" i="1" s="1"/>
  <c r="CQ234" i="1"/>
  <c r="P234" i="1" s="1"/>
  <c r="CP234" i="1" s="1"/>
  <c r="O234" i="1" s="1"/>
  <c r="U232" i="1"/>
  <c r="CQ229" i="1"/>
  <c r="P229" i="1" s="1"/>
  <c r="AD229" i="1"/>
  <c r="CR229" i="1" s="1"/>
  <c r="Q229" i="1" s="1"/>
  <c r="CS228" i="1"/>
  <c r="R228" i="1" s="1"/>
  <c r="P205" i="1"/>
  <c r="CQ189" i="1"/>
  <c r="P189" i="1" s="1"/>
  <c r="CP189" i="1" s="1"/>
  <c r="O189" i="1" s="1"/>
  <c r="AB189" i="1"/>
  <c r="R187" i="1"/>
  <c r="CY187" i="1" s="1"/>
  <c r="X187" i="1" s="1"/>
  <c r="CQ182" i="1"/>
  <c r="P182" i="1" s="1"/>
  <c r="CP182" i="1" s="1"/>
  <c r="O182" i="1" s="1"/>
  <c r="AB182" i="1"/>
  <c r="CQ178" i="1"/>
  <c r="P178" i="1" s="1"/>
  <c r="CP178" i="1" s="1"/>
  <c r="O178" i="1" s="1"/>
  <c r="AB178" i="1"/>
  <c r="CS174" i="1"/>
  <c r="R174" i="1" s="1"/>
  <c r="AD174" i="1"/>
  <c r="CR174" i="1" s="1"/>
  <c r="Q174" i="1" s="1"/>
  <c r="CY173" i="1"/>
  <c r="X173" i="1" s="1"/>
  <c r="CZ173" i="1"/>
  <c r="Y173" i="1" s="1"/>
  <c r="V170" i="1"/>
  <c r="R169" i="1"/>
  <c r="Q169" i="1"/>
  <c r="P168" i="1"/>
  <c r="V166" i="1"/>
  <c r="T166" i="1"/>
  <c r="T165" i="1"/>
  <c r="AB165" i="1"/>
  <c r="V163" i="1"/>
  <c r="CP156" i="1"/>
  <c r="O156" i="1" s="1"/>
  <c r="AD152" i="1"/>
  <c r="CR152" i="1" s="1"/>
  <c r="Q152" i="1" s="1"/>
  <c r="CS152" i="1"/>
  <c r="R152" i="1" s="1"/>
  <c r="AB103" i="1"/>
  <c r="CQ103" i="1"/>
  <c r="P103" i="1" s="1"/>
  <c r="CP103" i="1" s="1"/>
  <c r="O103" i="1" s="1"/>
  <c r="HG103" i="1"/>
  <c r="FU26" i="1"/>
  <c r="EL109" i="1"/>
  <c r="AB93" i="1"/>
  <c r="CR93" i="1"/>
  <c r="Q93" i="1" s="1"/>
  <c r="CX480" i="3"/>
  <c r="CX479" i="3"/>
  <c r="CX478" i="3"/>
  <c r="CX477" i="3"/>
  <c r="CX475" i="3"/>
  <c r="CX476" i="3"/>
  <c r="I236" i="1"/>
  <c r="P236" i="1" s="1"/>
  <c r="T230" i="1"/>
  <c r="U230" i="1"/>
  <c r="CY188" i="1"/>
  <c r="X188" i="1" s="1"/>
  <c r="AD188" i="1"/>
  <c r="CS188" i="1"/>
  <c r="R188" i="1" s="1"/>
  <c r="CZ188" i="1" s="1"/>
  <c r="Y188" i="1" s="1"/>
  <c r="S181" i="1"/>
  <c r="AD181" i="1"/>
  <c r="CS181" i="1"/>
  <c r="R181" i="1" s="1"/>
  <c r="S177" i="1"/>
  <c r="AD177" i="1"/>
  <c r="CS177" i="1"/>
  <c r="R177" i="1" s="1"/>
  <c r="W176" i="1"/>
  <c r="CQ174" i="1"/>
  <c r="P174" i="1" s="1"/>
  <c r="BZ192" i="1"/>
  <c r="T170" i="1"/>
  <c r="P169" i="1"/>
  <c r="CP169" i="1" s="1"/>
  <c r="O169" i="1" s="1"/>
  <c r="CQ167" i="1"/>
  <c r="P167" i="1" s="1"/>
  <c r="CP167" i="1" s="1"/>
  <c r="O167" i="1" s="1"/>
  <c r="AB167" i="1"/>
  <c r="R165" i="1"/>
  <c r="T163" i="1"/>
  <c r="AD157" i="1"/>
  <c r="CS157" i="1"/>
  <c r="R157" i="1" s="1"/>
  <c r="CZ157" i="1" s="1"/>
  <c r="Y157" i="1" s="1"/>
  <c r="AB155" i="1"/>
  <c r="CZ71" i="1"/>
  <c r="Y71" i="1" s="1"/>
  <c r="CY71" i="1"/>
  <c r="X71" i="1" s="1"/>
  <c r="CX454" i="3"/>
  <c r="CX453" i="3"/>
  <c r="CX452" i="3"/>
  <c r="CX451" i="3"/>
  <c r="R227" i="1"/>
  <c r="CX444" i="3"/>
  <c r="CX443" i="3"/>
  <c r="CY189" i="1"/>
  <c r="X189" i="1" s="1"/>
  <c r="CZ189" i="1"/>
  <c r="Y189" i="1" s="1"/>
  <c r="CY182" i="1"/>
  <c r="X182" i="1" s="1"/>
  <c r="CZ182" i="1"/>
  <c r="Y182" i="1" s="1"/>
  <c r="CY178" i="1"/>
  <c r="X178" i="1" s="1"/>
  <c r="CZ178" i="1"/>
  <c r="Y178" i="1" s="1"/>
  <c r="GX176" i="1"/>
  <c r="U176" i="1"/>
  <c r="CP173" i="1"/>
  <c r="O173" i="1" s="1"/>
  <c r="CX368" i="3"/>
  <c r="CX367" i="3"/>
  <c r="CX366" i="3"/>
  <c r="CS170" i="1"/>
  <c r="R170" i="1" s="1"/>
  <c r="AD170" i="1"/>
  <c r="CR170" i="1" s="1"/>
  <c r="Q170" i="1" s="1"/>
  <c r="S166" i="1"/>
  <c r="AD166" i="1"/>
  <c r="CS166" i="1"/>
  <c r="R166" i="1" s="1"/>
  <c r="CD192" i="1"/>
  <c r="CS163" i="1"/>
  <c r="R163" i="1" s="1"/>
  <c r="CY163" i="1" s="1"/>
  <c r="X163" i="1" s="1"/>
  <c r="AD163" i="1"/>
  <c r="CR163" i="1" s="1"/>
  <c r="Q163" i="1" s="1"/>
  <c r="CX334" i="3"/>
  <c r="CX333" i="3"/>
  <c r="CZ156" i="1"/>
  <c r="Y156" i="1" s="1"/>
  <c r="CY156" i="1"/>
  <c r="X156" i="1" s="1"/>
  <c r="FV192" i="1"/>
  <c r="CX566" i="3"/>
  <c r="CX574" i="3"/>
  <c r="CX562" i="3"/>
  <c r="CX570" i="3"/>
  <c r="CX571" i="3"/>
  <c r="CX576" i="3"/>
  <c r="CX575" i="3"/>
  <c r="CX565" i="3"/>
  <c r="CX564" i="3"/>
  <c r="CX569" i="3"/>
  <c r="CX563" i="3"/>
  <c r="CX568" i="3"/>
  <c r="CX567" i="3"/>
  <c r="CX573" i="3"/>
  <c r="CX572" i="3"/>
  <c r="CX542" i="3"/>
  <c r="CX546" i="3"/>
  <c r="CX545" i="3"/>
  <c r="CX544" i="3"/>
  <c r="CX543" i="3"/>
  <c r="CX534" i="3"/>
  <c r="CX533" i="3"/>
  <c r="CX532" i="3"/>
  <c r="CX536" i="3"/>
  <c r="CX531" i="3"/>
  <c r="CX535" i="3"/>
  <c r="CX482" i="3"/>
  <c r="CX481" i="3"/>
  <c r="CX464" i="3"/>
  <c r="CX463" i="3"/>
  <c r="CX462" i="3"/>
  <c r="CX468" i="3"/>
  <c r="CX467" i="3"/>
  <c r="CX466" i="3"/>
  <c r="CX465" i="3"/>
  <c r="R230" i="1"/>
  <c r="CZ230" i="1" s="1"/>
  <c r="Y230" i="1" s="1"/>
  <c r="CY190" i="1"/>
  <c r="X190" i="1" s="1"/>
  <c r="AD190" i="1"/>
  <c r="CS190" i="1"/>
  <c r="R190" i="1" s="1"/>
  <c r="CZ190" i="1" s="1"/>
  <c r="Y190" i="1" s="1"/>
  <c r="CX440" i="3"/>
  <c r="CX439" i="3"/>
  <c r="CX442" i="3"/>
  <c r="CX441" i="3"/>
  <c r="P188" i="1"/>
  <c r="V185" i="1"/>
  <c r="CX424" i="3"/>
  <c r="CX423" i="3"/>
  <c r="CX422" i="3"/>
  <c r="CX421" i="3"/>
  <c r="CX420" i="3"/>
  <c r="CX419" i="3"/>
  <c r="CX426" i="3"/>
  <c r="CX425" i="3"/>
  <c r="I185" i="1"/>
  <c r="W185" i="1" s="1"/>
  <c r="P181" i="1"/>
  <c r="CX392" i="3"/>
  <c r="CX391" i="3"/>
  <c r="CX395" i="3"/>
  <c r="CX394" i="3"/>
  <c r="CX393" i="3"/>
  <c r="P177" i="1"/>
  <c r="T176" i="1"/>
  <c r="AB175" i="1"/>
  <c r="V172" i="1"/>
  <c r="AB170" i="1"/>
  <c r="CQ170" i="1"/>
  <c r="P170" i="1" s="1"/>
  <c r="AB163" i="1"/>
  <c r="CQ163" i="1"/>
  <c r="P163" i="1" s="1"/>
  <c r="CP163" i="1" s="1"/>
  <c r="O163" i="1" s="1"/>
  <c r="I161" i="1"/>
  <c r="R161" i="1" s="1"/>
  <c r="CP107" i="1"/>
  <c r="O107" i="1" s="1"/>
  <c r="CY81" i="1"/>
  <c r="X81" i="1" s="1"/>
  <c r="CZ81" i="1"/>
  <c r="Y81" i="1" s="1"/>
  <c r="CX308" i="3"/>
  <c r="CX307" i="3"/>
  <c r="CX312" i="3"/>
  <c r="CX311" i="3"/>
  <c r="CX310" i="3"/>
  <c r="CX309" i="3"/>
  <c r="CX313" i="3"/>
  <c r="I153" i="1"/>
  <c r="V153" i="1" s="1"/>
  <c r="CY147" i="1"/>
  <c r="X147" i="1" s="1"/>
  <c r="CZ147" i="1"/>
  <c r="Y147" i="1" s="1"/>
  <c r="BY26" i="1"/>
  <c r="CI109" i="1"/>
  <c r="GN89" i="1"/>
  <c r="AD86" i="1"/>
  <c r="CS86" i="1"/>
  <c r="R86" i="1" s="1"/>
  <c r="CZ86" i="1" s="1"/>
  <c r="Y86" i="1" s="1"/>
  <c r="CY78" i="1"/>
  <c r="X78" i="1" s="1"/>
  <c r="CZ78" i="1"/>
  <c r="Y78" i="1" s="1"/>
  <c r="AB74" i="1"/>
  <c r="CR74" i="1"/>
  <c r="EU192" i="1"/>
  <c r="T162" i="1"/>
  <c r="AB154" i="1"/>
  <c r="AB152" i="1"/>
  <c r="CX316" i="3"/>
  <c r="CX315" i="3"/>
  <c r="CX320" i="3"/>
  <c r="CX314" i="3"/>
  <c r="CX319" i="3"/>
  <c r="CX318" i="3"/>
  <c r="CX317" i="3"/>
  <c r="P151" i="1"/>
  <c r="AB149" i="1"/>
  <c r="AB148" i="1"/>
  <c r="P146" i="1"/>
  <c r="V145" i="1"/>
  <c r="CX298" i="3"/>
  <c r="CX297" i="3"/>
  <c r="I146" i="1"/>
  <c r="V146" i="1" s="1"/>
  <c r="S144" i="1"/>
  <c r="ER109" i="1"/>
  <c r="AB107" i="1"/>
  <c r="CY101" i="1"/>
  <c r="X101" i="1" s="1"/>
  <c r="CZ101" i="1"/>
  <c r="Y101" i="1" s="1"/>
  <c r="U99" i="1"/>
  <c r="AB89" i="1"/>
  <c r="CS82" i="1"/>
  <c r="R82" i="1" s="1"/>
  <c r="AD82" i="1"/>
  <c r="CR82" i="1" s="1"/>
  <c r="Q82" i="1" s="1"/>
  <c r="BZ109" i="1"/>
  <c r="AD162" i="1"/>
  <c r="CS162" i="1"/>
  <c r="R162" i="1" s="1"/>
  <c r="CX336" i="3"/>
  <c r="CX335" i="3"/>
  <c r="I162" i="1"/>
  <c r="S162" i="1" s="1"/>
  <c r="HG105" i="1"/>
  <c r="AB105" i="1"/>
  <c r="CP94" i="1"/>
  <c r="O94" i="1" s="1"/>
  <c r="T93" i="1"/>
  <c r="CP90" i="1"/>
  <c r="O90" i="1" s="1"/>
  <c r="CY88" i="1"/>
  <c r="X88" i="1" s="1"/>
  <c r="CQ187" i="1"/>
  <c r="P187" i="1" s="1"/>
  <c r="CP187" i="1" s="1"/>
  <c r="O187" i="1" s="1"/>
  <c r="CS185" i="1"/>
  <c r="R185" i="1" s="1"/>
  <c r="CX372" i="3"/>
  <c r="CX371" i="3"/>
  <c r="CX370" i="3"/>
  <c r="CX369" i="3"/>
  <c r="CX373" i="3"/>
  <c r="CX364" i="3"/>
  <c r="CX365" i="3"/>
  <c r="CX363" i="3"/>
  <c r="CQ165" i="1"/>
  <c r="P165" i="1" s="1"/>
  <c r="CP165" i="1" s="1"/>
  <c r="O165" i="1" s="1"/>
  <c r="CX348" i="3"/>
  <c r="CX344" i="3"/>
  <c r="CX349" i="3"/>
  <c r="CX347" i="3"/>
  <c r="CX346" i="3"/>
  <c r="CX345" i="3"/>
  <c r="CX350" i="3"/>
  <c r="R159" i="1"/>
  <c r="CY159" i="1" s="1"/>
  <c r="X159" i="1" s="1"/>
  <c r="AB156" i="1"/>
  <c r="AD153" i="1"/>
  <c r="U151" i="1"/>
  <c r="AD144" i="1"/>
  <c r="EI26" i="1"/>
  <c r="P119" i="1"/>
  <c r="AP109" i="1"/>
  <c r="AB99" i="1"/>
  <c r="CR99" i="1"/>
  <c r="Q99" i="1" s="1"/>
  <c r="AB98" i="1"/>
  <c r="CQ98" i="1"/>
  <c r="P98" i="1" s="1"/>
  <c r="CP98" i="1" s="1"/>
  <c r="O98" i="1" s="1"/>
  <c r="CD109" i="1"/>
  <c r="CZ80" i="1"/>
  <c r="Y80" i="1" s="1"/>
  <c r="CY80" i="1"/>
  <c r="X80" i="1" s="1"/>
  <c r="CY73" i="1"/>
  <c r="X73" i="1" s="1"/>
  <c r="CZ73" i="1"/>
  <c r="Y73" i="1" s="1"/>
  <c r="CP71" i="1"/>
  <c r="O71" i="1" s="1"/>
  <c r="AB159" i="1"/>
  <c r="CQ159" i="1"/>
  <c r="P159" i="1" s="1"/>
  <c r="CP159" i="1" s="1"/>
  <c r="O159" i="1" s="1"/>
  <c r="CY155" i="1"/>
  <c r="X155" i="1" s="1"/>
  <c r="V151" i="1"/>
  <c r="CY149" i="1"/>
  <c r="X149" i="1" s="1"/>
  <c r="GM149" i="1" s="1"/>
  <c r="CZ149" i="1"/>
  <c r="Y149" i="1" s="1"/>
  <c r="U146" i="1"/>
  <c r="FP141" i="1"/>
  <c r="AO26" i="1"/>
  <c r="F113" i="1"/>
  <c r="CY100" i="1"/>
  <c r="X100" i="1" s="1"/>
  <c r="CZ100" i="1"/>
  <c r="Y100" i="1" s="1"/>
  <c r="R99" i="1"/>
  <c r="R93" i="1"/>
  <c r="CY90" i="1"/>
  <c r="X90" i="1" s="1"/>
  <c r="CZ90" i="1"/>
  <c r="Y90" i="1" s="1"/>
  <c r="FV109" i="1"/>
  <c r="AB87" i="1"/>
  <c r="CQ87" i="1"/>
  <c r="P87" i="1" s="1"/>
  <c r="CP87" i="1" s="1"/>
  <c r="O87" i="1" s="1"/>
  <c r="HG87" i="1"/>
  <c r="CY83" i="1"/>
  <c r="X83" i="1" s="1"/>
  <c r="CZ83" i="1"/>
  <c r="Y83" i="1" s="1"/>
  <c r="CZ82" i="1"/>
  <c r="Y82" i="1" s="1"/>
  <c r="AB69" i="1"/>
  <c r="CQ69" i="1"/>
  <c r="P69" i="1" s="1"/>
  <c r="CP69" i="1" s="1"/>
  <c r="O69" i="1" s="1"/>
  <c r="HG69" i="1"/>
  <c r="BD192" i="1"/>
  <c r="CX438" i="3"/>
  <c r="CX437" i="3"/>
  <c r="CX436" i="3"/>
  <c r="CX435" i="3"/>
  <c r="CX432" i="3"/>
  <c r="CX431" i="3"/>
  <c r="CX430" i="3"/>
  <c r="CX429" i="3"/>
  <c r="CX428" i="3"/>
  <c r="CX427" i="3"/>
  <c r="CX434" i="3"/>
  <c r="CX433" i="3"/>
  <c r="CX416" i="3"/>
  <c r="CX415" i="3"/>
  <c r="CX414" i="3"/>
  <c r="CX413" i="3"/>
  <c r="CX412" i="3"/>
  <c r="CX411" i="3"/>
  <c r="CX410" i="3"/>
  <c r="CX418" i="3"/>
  <c r="CX417" i="3"/>
  <c r="CX400" i="3"/>
  <c r="CX399" i="3"/>
  <c r="CX398" i="3"/>
  <c r="CX397" i="3"/>
  <c r="CX396" i="3"/>
  <c r="CX388" i="3"/>
  <c r="CX387" i="3"/>
  <c r="CX386" i="3"/>
  <c r="CX385" i="3"/>
  <c r="CX390" i="3"/>
  <c r="CX389" i="3"/>
  <c r="I175" i="1"/>
  <c r="V175" i="1" s="1"/>
  <c r="CX356" i="3"/>
  <c r="CX352" i="3"/>
  <c r="CX355" i="3"/>
  <c r="CX354" i="3"/>
  <c r="CX353" i="3"/>
  <c r="CX351" i="3"/>
  <c r="W152" i="1"/>
  <c r="AD150" i="1"/>
  <c r="CR150" i="1" s="1"/>
  <c r="Q150" i="1" s="1"/>
  <c r="CS150" i="1"/>
  <c r="R150" i="1" s="1"/>
  <c r="CZ150" i="1" s="1"/>
  <c r="Y150" i="1" s="1"/>
  <c r="T146" i="1"/>
  <c r="W144" i="1"/>
  <c r="U144" i="1"/>
  <c r="AB143" i="1"/>
  <c r="CG109" i="1"/>
  <c r="AB106" i="1"/>
  <c r="HG104" i="1"/>
  <c r="AB104" i="1"/>
  <c r="GX102" i="1"/>
  <c r="S102" i="1"/>
  <c r="HG102" i="1"/>
  <c r="AB100" i="1"/>
  <c r="P99" i="1"/>
  <c r="CP99" i="1" s="1"/>
  <c r="O99" i="1" s="1"/>
  <c r="CR95" i="1"/>
  <c r="Q95" i="1" s="1"/>
  <c r="CP95" i="1" s="1"/>
  <c r="O95" i="1" s="1"/>
  <c r="AB95" i="1"/>
  <c r="CP88" i="1"/>
  <c r="O88" i="1" s="1"/>
  <c r="CY55" i="1"/>
  <c r="X55" i="1" s="1"/>
  <c r="CZ55" i="1"/>
  <c r="Y55" i="1" s="1"/>
  <c r="BC192" i="1"/>
  <c r="V162" i="1"/>
  <c r="AD160" i="1"/>
  <c r="CR160" i="1" s="1"/>
  <c r="Q160" i="1" s="1"/>
  <c r="R154" i="1"/>
  <c r="I154" i="1"/>
  <c r="U154" i="1" s="1"/>
  <c r="S152" i="1"/>
  <c r="S151" i="1"/>
  <c r="R151" i="1"/>
  <c r="AB145" i="1"/>
  <c r="V144" i="1"/>
  <c r="CP100" i="1"/>
  <c r="O100" i="1" s="1"/>
  <c r="W99" i="1"/>
  <c r="GX93" i="1"/>
  <c r="CY91" i="1"/>
  <c r="X91" i="1" s="1"/>
  <c r="CC109" i="1"/>
  <c r="CX332" i="3"/>
  <c r="CX331" i="3"/>
  <c r="CX328" i="3"/>
  <c r="CX330" i="3"/>
  <c r="CX329" i="3"/>
  <c r="CX327" i="3"/>
  <c r="CX300" i="3"/>
  <c r="CX299" i="3"/>
  <c r="CX302" i="3"/>
  <c r="CX301" i="3"/>
  <c r="FY109" i="1"/>
  <c r="EH109" i="1"/>
  <c r="BD109" i="1"/>
  <c r="T102" i="1"/>
  <c r="HG101" i="1"/>
  <c r="AD97" i="1"/>
  <c r="CS97" i="1"/>
  <c r="R97" i="1" s="1"/>
  <c r="CZ97" i="1" s="1"/>
  <c r="Y97" i="1" s="1"/>
  <c r="P93" i="1"/>
  <c r="CP93" i="1" s="1"/>
  <c r="O93" i="1" s="1"/>
  <c r="CP83" i="1"/>
  <c r="O83" i="1" s="1"/>
  <c r="AB82" i="1"/>
  <c r="CQ82" i="1"/>
  <c r="P82" i="1" s="1"/>
  <c r="CP82" i="1" s="1"/>
  <c r="O82" i="1" s="1"/>
  <c r="HG77" i="1"/>
  <c r="P77" i="1"/>
  <c r="R76" i="1"/>
  <c r="S76" i="1"/>
  <c r="GX74" i="1"/>
  <c r="V67" i="1"/>
  <c r="CQ51" i="1"/>
  <c r="P51" i="1" s="1"/>
  <c r="CQ147" i="1"/>
  <c r="P147" i="1" s="1"/>
  <c r="CP147" i="1" s="1"/>
  <c r="O147" i="1" s="1"/>
  <c r="CS143" i="1"/>
  <c r="R143" i="1" s="1"/>
  <c r="CZ143" i="1" s="1"/>
  <c r="Y143" i="1" s="1"/>
  <c r="EG109" i="1"/>
  <c r="BC109" i="1"/>
  <c r="CQ101" i="1"/>
  <c r="P101" i="1" s="1"/>
  <c r="CP101" i="1" s="1"/>
  <c r="O101" i="1" s="1"/>
  <c r="S99" i="1"/>
  <c r="W93" i="1"/>
  <c r="AB85" i="1"/>
  <c r="HG85" i="1"/>
  <c r="CQ85" i="1"/>
  <c r="P85" i="1" s="1"/>
  <c r="CR80" i="1"/>
  <c r="Q80" i="1" s="1"/>
  <c r="CP80" i="1" s="1"/>
  <c r="O80" i="1" s="1"/>
  <c r="AB80" i="1"/>
  <c r="GX76" i="1"/>
  <c r="CZ61" i="1"/>
  <c r="Y61" i="1" s="1"/>
  <c r="CY61" i="1"/>
  <c r="X61" i="1" s="1"/>
  <c r="P60" i="1"/>
  <c r="V60" i="1"/>
  <c r="CX296" i="3"/>
  <c r="CX295" i="3"/>
  <c r="EV109" i="1"/>
  <c r="BB109" i="1"/>
  <c r="AB92" i="1"/>
  <c r="CQ92" i="1"/>
  <c r="P92" i="1" s="1"/>
  <c r="CP92" i="1" s="1"/>
  <c r="O92" i="1" s="1"/>
  <c r="CZ89" i="1"/>
  <c r="Y89" i="1" s="1"/>
  <c r="GM89" i="1" s="1"/>
  <c r="CY75" i="1"/>
  <c r="X75" i="1" s="1"/>
  <c r="CZ75" i="1"/>
  <c r="Y75" i="1" s="1"/>
  <c r="AB68" i="1"/>
  <c r="CR68" i="1"/>
  <c r="Q68" i="1" s="1"/>
  <c r="CQ53" i="1"/>
  <c r="P53" i="1" s="1"/>
  <c r="CY51" i="1"/>
  <c r="X51" i="1" s="1"/>
  <c r="CZ51" i="1"/>
  <c r="Y51" i="1" s="1"/>
  <c r="CS155" i="1"/>
  <c r="R155" i="1" s="1"/>
  <c r="CZ155" i="1" s="1"/>
  <c r="Y155" i="1" s="1"/>
  <c r="CQ152" i="1"/>
  <c r="P152" i="1" s="1"/>
  <c r="CP152" i="1" s="1"/>
  <c r="O152" i="1" s="1"/>
  <c r="CQ150" i="1"/>
  <c r="P150" i="1" s="1"/>
  <c r="CS148" i="1"/>
  <c r="R148" i="1" s="1"/>
  <c r="CY148" i="1" s="1"/>
  <c r="X148" i="1" s="1"/>
  <c r="CS146" i="1"/>
  <c r="R146" i="1" s="1"/>
  <c r="CQ143" i="1"/>
  <c r="P143" i="1" s="1"/>
  <c r="EU109" i="1"/>
  <c r="CS107" i="1"/>
  <c r="R107" i="1" s="1"/>
  <c r="CY107" i="1" s="1"/>
  <c r="X107" i="1" s="1"/>
  <c r="CS106" i="1"/>
  <c r="R106" i="1" s="1"/>
  <c r="CY106" i="1" s="1"/>
  <c r="X106" i="1" s="1"/>
  <c r="CS103" i="1"/>
  <c r="R103" i="1" s="1"/>
  <c r="CZ103" i="1" s="1"/>
  <c r="Y103" i="1" s="1"/>
  <c r="CR102" i="1"/>
  <c r="Q102" i="1" s="1"/>
  <c r="CP102" i="1" s="1"/>
  <c r="O102" i="1" s="1"/>
  <c r="T98" i="1"/>
  <c r="CQ96" i="1"/>
  <c r="P96" i="1" s="1"/>
  <c r="CP96" i="1" s="1"/>
  <c r="O96" i="1" s="1"/>
  <c r="AB90" i="1"/>
  <c r="AB88" i="1"/>
  <c r="CZ85" i="1"/>
  <c r="Y85" i="1" s="1"/>
  <c r="CY85" i="1"/>
  <c r="X85" i="1" s="1"/>
  <c r="CQ81" i="1"/>
  <c r="P81" i="1" s="1"/>
  <c r="CP81" i="1" s="1"/>
  <c r="O81" i="1" s="1"/>
  <c r="AB81" i="1"/>
  <c r="GX77" i="1"/>
  <c r="AB77" i="1"/>
  <c r="CR77" i="1"/>
  <c r="Q77" i="1" s="1"/>
  <c r="CP75" i="1"/>
  <c r="O75" i="1" s="1"/>
  <c r="CP73" i="1"/>
  <c r="O73" i="1" s="1"/>
  <c r="W72" i="1"/>
  <c r="CS68" i="1"/>
  <c r="R68" i="1" s="1"/>
  <c r="AD41" i="1"/>
  <c r="CR41" i="1" s="1"/>
  <c r="Q41" i="1" s="1"/>
  <c r="CS41" i="1"/>
  <c r="R41" i="1" s="1"/>
  <c r="CZ41" i="1" s="1"/>
  <c r="Y41" i="1" s="1"/>
  <c r="CX324" i="3"/>
  <c r="CX323" i="3"/>
  <c r="CX321" i="3"/>
  <c r="CX326" i="3"/>
  <c r="CX325" i="3"/>
  <c r="CX322" i="3"/>
  <c r="CX304" i="3"/>
  <c r="CX303" i="3"/>
  <c r="CX306" i="3"/>
  <c r="CX305" i="3"/>
  <c r="I145" i="1"/>
  <c r="P145" i="1" s="1"/>
  <c r="ET109" i="1"/>
  <c r="CZ95" i="1"/>
  <c r="Y95" i="1" s="1"/>
  <c r="CY82" i="1"/>
  <c r="X82" i="1" s="1"/>
  <c r="AB79" i="1"/>
  <c r="CQ79" i="1"/>
  <c r="P79" i="1" s="1"/>
  <c r="CP79" i="1" s="1"/>
  <c r="O79" i="1" s="1"/>
  <c r="R77" i="1"/>
  <c r="CQ76" i="1"/>
  <c r="P76" i="1" s="1"/>
  <c r="AB76" i="1"/>
  <c r="HG76" i="1"/>
  <c r="CX220" i="3"/>
  <c r="CX228" i="3"/>
  <c r="CX219" i="3"/>
  <c r="CX227" i="3"/>
  <c r="CX224" i="3"/>
  <c r="CX223" i="3"/>
  <c r="CX222" i="3"/>
  <c r="CX221" i="3"/>
  <c r="CX226" i="3"/>
  <c r="CX225" i="3"/>
  <c r="I74" i="1"/>
  <c r="R74" i="1" s="1"/>
  <c r="S72" i="1"/>
  <c r="U72" i="1"/>
  <c r="HG68" i="1"/>
  <c r="P68" i="1"/>
  <c r="V68" i="1"/>
  <c r="Q67" i="1"/>
  <c r="GM64" i="1"/>
  <c r="GN64" i="1"/>
  <c r="CP61" i="1"/>
  <c r="O61" i="1" s="1"/>
  <c r="U60" i="1"/>
  <c r="CQ55" i="1"/>
  <c r="P55" i="1" s="1"/>
  <c r="CY53" i="1"/>
  <c r="X53" i="1" s="1"/>
  <c r="CZ53" i="1"/>
  <c r="Y53" i="1" s="1"/>
  <c r="I158" i="1"/>
  <c r="R98" i="1"/>
  <c r="CY98" i="1" s="1"/>
  <c r="X98" i="1" s="1"/>
  <c r="HG96" i="1"/>
  <c r="AB94" i="1"/>
  <c r="S93" i="1"/>
  <c r="AD91" i="1"/>
  <c r="CS91" i="1"/>
  <c r="R91" i="1" s="1"/>
  <c r="CZ91" i="1" s="1"/>
  <c r="Y91" i="1" s="1"/>
  <c r="T85" i="1"/>
  <c r="V85" i="1"/>
  <c r="CY84" i="1"/>
  <c r="X84" i="1" s="1"/>
  <c r="CZ84" i="1"/>
  <c r="Y84" i="1" s="1"/>
  <c r="CQ78" i="1"/>
  <c r="P78" i="1" s="1"/>
  <c r="CP78" i="1" s="1"/>
  <c r="O78" i="1" s="1"/>
  <c r="AB78" i="1"/>
  <c r="GX72" i="1"/>
  <c r="S67" i="1"/>
  <c r="Q85" i="1"/>
  <c r="T68" i="1"/>
  <c r="S68" i="1"/>
  <c r="GX67" i="1"/>
  <c r="U67" i="1"/>
  <c r="HG61" i="1"/>
  <c r="AB61" i="1"/>
  <c r="CY59" i="1"/>
  <c r="X59" i="1" s="1"/>
  <c r="CZ59" i="1"/>
  <c r="Y59" i="1" s="1"/>
  <c r="AB59" i="1"/>
  <c r="CP56" i="1"/>
  <c r="O56" i="1" s="1"/>
  <c r="CX92" i="3"/>
  <c r="CX100" i="3"/>
  <c r="CX91" i="3"/>
  <c r="CX99" i="3"/>
  <c r="CX107" i="3"/>
  <c r="CX90" i="3"/>
  <c r="CX89" i="3"/>
  <c r="CX97" i="3"/>
  <c r="CX105" i="3"/>
  <c r="CX96" i="3"/>
  <c r="CX104" i="3"/>
  <c r="CX95" i="3"/>
  <c r="CX103" i="3"/>
  <c r="CX94" i="3"/>
  <c r="CX93" i="3"/>
  <c r="CX101" i="3"/>
  <c r="CX106" i="3"/>
  <c r="CX98" i="3"/>
  <c r="CX102" i="3"/>
  <c r="S46" i="1"/>
  <c r="GX46" i="1"/>
  <c r="S77" i="1"/>
  <c r="U76" i="1"/>
  <c r="AB75" i="1"/>
  <c r="GX69" i="1"/>
  <c r="W69" i="1"/>
  <c r="U69" i="1"/>
  <c r="T69" i="1"/>
  <c r="R67" i="1"/>
  <c r="CX59" i="3"/>
  <c r="U40" i="1"/>
  <c r="W40" i="1"/>
  <c r="GX40" i="1"/>
  <c r="T72" i="1"/>
  <c r="GX71" i="1"/>
  <c r="V71" i="1"/>
  <c r="U71" i="1"/>
  <c r="CX212" i="3"/>
  <c r="CX211" i="3"/>
  <c r="CX213" i="3"/>
  <c r="CX210" i="3"/>
  <c r="CX209" i="3"/>
  <c r="I66" i="1"/>
  <c r="T66" i="1" s="1"/>
  <c r="W64" i="1"/>
  <c r="CZ62" i="1"/>
  <c r="Y62" i="1" s="1"/>
  <c r="CY62" i="1"/>
  <c r="X62" i="1" s="1"/>
  <c r="S60" i="1"/>
  <c r="U57" i="1"/>
  <c r="CY49" i="1"/>
  <c r="X49" i="1" s="1"/>
  <c r="CZ49" i="1"/>
  <c r="Y49" i="1" s="1"/>
  <c r="AB49" i="1"/>
  <c r="W46" i="1"/>
  <c r="U85" i="1"/>
  <c r="V75" i="1"/>
  <c r="W68" i="1"/>
  <c r="T60" i="1"/>
  <c r="AB60" i="1"/>
  <c r="CR60" i="1"/>
  <c r="Q60" i="1" s="1"/>
  <c r="CY58" i="1"/>
  <c r="X58" i="1" s="1"/>
  <c r="CZ58" i="1"/>
  <c r="Y58" i="1" s="1"/>
  <c r="T57" i="1"/>
  <c r="CQ48" i="1"/>
  <c r="P48" i="1" s="1"/>
  <c r="U46" i="1"/>
  <c r="W84" i="1"/>
  <c r="P84" i="1"/>
  <c r="CP84" i="1" s="1"/>
  <c r="O84" i="1" s="1"/>
  <c r="W74" i="1"/>
  <c r="S70" i="1"/>
  <c r="T70" i="1"/>
  <c r="GX60" i="1"/>
  <c r="R60" i="1"/>
  <c r="HG60" i="1"/>
  <c r="CZ56" i="1"/>
  <c r="Y56" i="1" s="1"/>
  <c r="CY56" i="1"/>
  <c r="X56" i="1" s="1"/>
  <c r="AD50" i="1"/>
  <c r="CR50" i="1" s="1"/>
  <c r="Q50" i="1" s="1"/>
  <c r="CP50" i="1" s="1"/>
  <c r="O50" i="1" s="1"/>
  <c r="CS50" i="1"/>
  <c r="R50" i="1" s="1"/>
  <c r="CZ50" i="1" s="1"/>
  <c r="Y50" i="1" s="1"/>
  <c r="T46" i="1"/>
  <c r="T40" i="1"/>
  <c r="W77" i="1"/>
  <c r="Q76" i="1"/>
  <c r="Q72" i="1"/>
  <c r="P72" i="1"/>
  <c r="CP72" i="1" s="1"/>
  <c r="O72" i="1" s="1"/>
  <c r="T67" i="1"/>
  <c r="V66" i="1"/>
  <c r="CP62" i="1"/>
  <c r="O62" i="1" s="1"/>
  <c r="CY54" i="1"/>
  <c r="X54" i="1" s="1"/>
  <c r="CZ54" i="1"/>
  <c r="Y54" i="1" s="1"/>
  <c r="CY52" i="1"/>
  <c r="X52" i="1" s="1"/>
  <c r="CZ52" i="1"/>
  <c r="Y52" i="1" s="1"/>
  <c r="AB50" i="1"/>
  <c r="CY48" i="1"/>
  <c r="X48" i="1" s="1"/>
  <c r="CZ48" i="1"/>
  <c r="Y48" i="1" s="1"/>
  <c r="CQ47" i="1"/>
  <c r="P47" i="1" s="1"/>
  <c r="CX196" i="3"/>
  <c r="CX204" i="3"/>
  <c r="CX195" i="3"/>
  <c r="CX203" i="3"/>
  <c r="CX200" i="3"/>
  <c r="CX208" i="3"/>
  <c r="CX197" i="3"/>
  <c r="CX205" i="3"/>
  <c r="CX198" i="3"/>
  <c r="CX202" i="3"/>
  <c r="CX206" i="3"/>
  <c r="CX201" i="3"/>
  <c r="CX199" i="3"/>
  <c r="CX207" i="3"/>
  <c r="CX164" i="3"/>
  <c r="CX172" i="3"/>
  <c r="CX180" i="3"/>
  <c r="CX163" i="3"/>
  <c r="CX171" i="3"/>
  <c r="CX179" i="3"/>
  <c r="CX169" i="3"/>
  <c r="CX177" i="3"/>
  <c r="CX168" i="3"/>
  <c r="CX176" i="3"/>
  <c r="CX165" i="3"/>
  <c r="CX173" i="3"/>
  <c r="CX175" i="3"/>
  <c r="CX178" i="3"/>
  <c r="CX167" i="3"/>
  <c r="CX170" i="3"/>
  <c r="CX174" i="3"/>
  <c r="CX166" i="3"/>
  <c r="AB45" i="1"/>
  <c r="CQ45" i="1"/>
  <c r="P45" i="1" s="1"/>
  <c r="CQ42" i="1"/>
  <c r="P42" i="1" s="1"/>
  <c r="V40" i="1"/>
  <c r="CY33" i="1"/>
  <c r="X33" i="1" s="1"/>
  <c r="CQ29" i="1"/>
  <c r="P29" i="1" s="1"/>
  <c r="CZ28" i="1"/>
  <c r="Y28" i="1" s="1"/>
  <c r="CY28" i="1"/>
  <c r="X28" i="1" s="1"/>
  <c r="AB65" i="1"/>
  <c r="AB63" i="1"/>
  <c r="AB57" i="1"/>
  <c r="AD55" i="1"/>
  <c r="CR55" i="1" s="1"/>
  <c r="Q55" i="1" s="1"/>
  <c r="AD53" i="1"/>
  <c r="CR53" i="1" s="1"/>
  <c r="Q53" i="1" s="1"/>
  <c r="AD51" i="1"/>
  <c r="CR51" i="1" s="1"/>
  <c r="Q51" i="1" s="1"/>
  <c r="AD48" i="1"/>
  <c r="CR48" i="1" s="1"/>
  <c r="Q48" i="1" s="1"/>
  <c r="AD47" i="1"/>
  <c r="CR47" i="1" s="1"/>
  <c r="Q47" i="1" s="1"/>
  <c r="CZ38" i="1"/>
  <c r="Y38" i="1" s="1"/>
  <c r="P32" i="1"/>
  <c r="AB31" i="1"/>
  <c r="CQ31" i="1"/>
  <c r="P31" i="1" s="1"/>
  <c r="CZ42" i="1"/>
  <c r="Y42" i="1" s="1"/>
  <c r="CY42" i="1"/>
  <c r="X42" i="1" s="1"/>
  <c r="AB41" i="1"/>
  <c r="CQ41" i="1"/>
  <c r="P41" i="1" s="1"/>
  <c r="CP41" i="1" s="1"/>
  <c r="O41" i="1" s="1"/>
  <c r="AD36" i="1"/>
  <c r="CR36" i="1" s="1"/>
  <c r="Q36" i="1" s="1"/>
  <c r="CS36" i="1"/>
  <c r="R36" i="1" s="1"/>
  <c r="CZ36" i="1" s="1"/>
  <c r="Y36" i="1" s="1"/>
  <c r="U34" i="1"/>
  <c r="CX236" i="3"/>
  <c r="CX235" i="3"/>
  <c r="CX232" i="3"/>
  <c r="CX231" i="3"/>
  <c r="CX230" i="3"/>
  <c r="CX229" i="3"/>
  <c r="CX234" i="3"/>
  <c r="CX233" i="3"/>
  <c r="CX238" i="3"/>
  <c r="CX237" i="3"/>
  <c r="CX188" i="3"/>
  <c r="CX187" i="3"/>
  <c r="CX184" i="3"/>
  <c r="CX192" i="3"/>
  <c r="CX181" i="3"/>
  <c r="CX189" i="3"/>
  <c r="CX182" i="3"/>
  <c r="CX186" i="3"/>
  <c r="CX190" i="3"/>
  <c r="CX194" i="3"/>
  <c r="CX185" i="3"/>
  <c r="CX193" i="3"/>
  <c r="CX183" i="3"/>
  <c r="CX191" i="3"/>
  <c r="CX148" i="3"/>
  <c r="CX156" i="3"/>
  <c r="CX147" i="3"/>
  <c r="CX155" i="3"/>
  <c r="CX145" i="3"/>
  <c r="CX153" i="3"/>
  <c r="CX161" i="3"/>
  <c r="CX152" i="3"/>
  <c r="CX160" i="3"/>
  <c r="CX149" i="3"/>
  <c r="CX157" i="3"/>
  <c r="CX159" i="3"/>
  <c r="CX162" i="3"/>
  <c r="CX151" i="3"/>
  <c r="CX154" i="3"/>
  <c r="CX158" i="3"/>
  <c r="CX146" i="3"/>
  <c r="CX150" i="3"/>
  <c r="CX132" i="3"/>
  <c r="CX131" i="3"/>
  <c r="CX130" i="3"/>
  <c r="AD44" i="1"/>
  <c r="CR44" i="1" s="1"/>
  <c r="Q44" i="1" s="1"/>
  <c r="CS44" i="1"/>
  <c r="R44" i="1" s="1"/>
  <c r="CZ44" i="1" s="1"/>
  <c r="Y44" i="1" s="1"/>
  <c r="AD40" i="1"/>
  <c r="CR40" i="1" s="1"/>
  <c r="Q40" i="1" s="1"/>
  <c r="CS40" i="1"/>
  <c r="R40" i="1" s="1"/>
  <c r="CP38" i="1"/>
  <c r="O38" i="1" s="1"/>
  <c r="AD37" i="1"/>
  <c r="CR37" i="1" s="1"/>
  <c r="Q37" i="1" s="1"/>
  <c r="CS37" i="1"/>
  <c r="R37" i="1" s="1"/>
  <c r="CZ37" i="1" s="1"/>
  <c r="Y37" i="1" s="1"/>
  <c r="AB36" i="1"/>
  <c r="V31" i="1"/>
  <c r="CZ30" i="1"/>
  <c r="Y30" i="1" s="1"/>
  <c r="CX4" i="3"/>
  <c r="CX3" i="3"/>
  <c r="I31" i="1"/>
  <c r="GX31" i="1" s="1"/>
  <c r="CQ67" i="1"/>
  <c r="P67" i="1" s="1"/>
  <c r="CP67" i="1" s="1"/>
  <c r="O67" i="1" s="1"/>
  <c r="CS65" i="1"/>
  <c r="R65" i="1" s="1"/>
  <c r="CY65" i="1" s="1"/>
  <c r="X65" i="1" s="1"/>
  <c r="CS63" i="1"/>
  <c r="I63" i="1"/>
  <c r="S63" i="1" s="1"/>
  <c r="CQ59" i="1"/>
  <c r="P59" i="1" s="1"/>
  <c r="CP59" i="1" s="1"/>
  <c r="O59" i="1" s="1"/>
  <c r="CS57" i="1"/>
  <c r="R57" i="1" s="1"/>
  <c r="I57" i="1"/>
  <c r="W57" i="1" s="1"/>
  <c r="CQ54" i="1"/>
  <c r="P54" i="1" s="1"/>
  <c r="CP54" i="1" s="1"/>
  <c r="O54" i="1" s="1"/>
  <c r="CQ52" i="1"/>
  <c r="P52" i="1" s="1"/>
  <c r="CP52" i="1" s="1"/>
  <c r="O52" i="1" s="1"/>
  <c r="CQ49" i="1"/>
  <c r="P49" i="1" s="1"/>
  <c r="CP49" i="1" s="1"/>
  <c r="O49" i="1" s="1"/>
  <c r="CX108" i="3"/>
  <c r="CX116" i="3"/>
  <c r="CX124" i="3"/>
  <c r="CX115" i="3"/>
  <c r="CX123" i="3"/>
  <c r="CX113" i="3"/>
  <c r="CX121" i="3"/>
  <c r="CX112" i="3"/>
  <c r="CX120" i="3"/>
  <c r="CX109" i="3"/>
  <c r="CX117" i="3"/>
  <c r="CX125" i="3"/>
  <c r="CX119" i="3"/>
  <c r="CX122" i="3"/>
  <c r="CX126" i="3"/>
  <c r="CX111" i="3"/>
  <c r="CX114" i="3"/>
  <c r="CX118" i="3"/>
  <c r="CX110" i="3"/>
  <c r="AB44" i="1"/>
  <c r="CQ44" i="1"/>
  <c r="P44" i="1" s="1"/>
  <c r="AD43" i="1"/>
  <c r="CR43" i="1" s="1"/>
  <c r="Q43" i="1" s="1"/>
  <c r="CS43" i="1"/>
  <c r="R43" i="1" s="1"/>
  <c r="CZ43" i="1" s="1"/>
  <c r="Y43" i="1" s="1"/>
  <c r="S40" i="1"/>
  <c r="P40" i="1"/>
  <c r="AB38" i="1"/>
  <c r="AB37" i="1"/>
  <c r="CQ37" i="1"/>
  <c r="P37" i="1" s="1"/>
  <c r="CP37" i="1" s="1"/>
  <c r="O37" i="1" s="1"/>
  <c r="CP36" i="1"/>
  <c r="O36" i="1" s="1"/>
  <c r="V34" i="1"/>
  <c r="CX12" i="3"/>
  <c r="CX20" i="3"/>
  <c r="CX11" i="3"/>
  <c r="CX19" i="3"/>
  <c r="CX27" i="3"/>
  <c r="CX10" i="3"/>
  <c r="CX18" i="3"/>
  <c r="CX26" i="3"/>
  <c r="CX9" i="3"/>
  <c r="CX17" i="3"/>
  <c r="CX25" i="3"/>
  <c r="CX8" i="3"/>
  <c r="CX16" i="3"/>
  <c r="CX24" i="3"/>
  <c r="CX7" i="3"/>
  <c r="CX15" i="3"/>
  <c r="CX23" i="3"/>
  <c r="CX6" i="3"/>
  <c r="CX14" i="3"/>
  <c r="CX22" i="3"/>
  <c r="CX5" i="3"/>
  <c r="CX13" i="3"/>
  <c r="CX21" i="3"/>
  <c r="I34" i="1"/>
  <c r="GX29" i="1"/>
  <c r="V29" i="1"/>
  <c r="T29" i="1"/>
  <c r="CZ65" i="1"/>
  <c r="Y65" i="1" s="1"/>
  <c r="CX216" i="3"/>
  <c r="CX214" i="3"/>
  <c r="CX218" i="3"/>
  <c r="CX217" i="3"/>
  <c r="CX215" i="3"/>
  <c r="R46" i="1"/>
  <c r="CY43" i="1"/>
  <c r="X43" i="1" s="1"/>
  <c r="CP43" i="1"/>
  <c r="O43" i="1" s="1"/>
  <c r="CY41" i="1"/>
  <c r="X41" i="1" s="1"/>
  <c r="AB39" i="1"/>
  <c r="CQ39" i="1"/>
  <c r="P39" i="1" s="1"/>
  <c r="CP39" i="1" s="1"/>
  <c r="O39" i="1" s="1"/>
  <c r="T34" i="1"/>
  <c r="AB33" i="1"/>
  <c r="CQ33" i="1"/>
  <c r="P33" i="1" s="1"/>
  <c r="CP33" i="1" s="1"/>
  <c r="O33" i="1" s="1"/>
  <c r="W31" i="1"/>
  <c r="CX129" i="3"/>
  <c r="CX128" i="3"/>
  <c r="CX127" i="3"/>
  <c r="CQ46" i="1"/>
  <c r="P46" i="1" s="1"/>
  <c r="CP46" i="1" s="1"/>
  <c r="O46" i="1" s="1"/>
  <c r="AD46" i="1"/>
  <c r="CR46" i="1" s="1"/>
  <c r="Q46" i="1" s="1"/>
  <c r="AD45" i="1"/>
  <c r="CR45" i="1" s="1"/>
  <c r="Q45" i="1" s="1"/>
  <c r="CS45" i="1"/>
  <c r="R45" i="1" s="1"/>
  <c r="CY45" i="1" s="1"/>
  <c r="X45" i="1" s="1"/>
  <c r="CY37" i="1"/>
  <c r="X37" i="1" s="1"/>
  <c r="T35" i="1"/>
  <c r="GX34" i="1"/>
  <c r="Q34" i="1"/>
  <c r="CY32" i="1"/>
  <c r="X32" i="1" s="1"/>
  <c r="AD32" i="1"/>
  <c r="CR32" i="1" s="1"/>
  <c r="Q32" i="1" s="1"/>
  <c r="CS32" i="1"/>
  <c r="R32" i="1" s="1"/>
  <c r="U31" i="1"/>
  <c r="CP30" i="1"/>
  <c r="O30" i="1" s="1"/>
  <c r="AD29" i="1"/>
  <c r="CR29" i="1" s="1"/>
  <c r="Q29" i="1" s="1"/>
  <c r="CS29" i="1"/>
  <c r="R29" i="1" s="1"/>
  <c r="CY29" i="1" s="1"/>
  <c r="X29" i="1" s="1"/>
  <c r="AB43" i="1"/>
  <c r="AD42" i="1"/>
  <c r="CR42" i="1" s="1"/>
  <c r="Q42" i="1" s="1"/>
  <c r="CS39" i="1"/>
  <c r="R39" i="1" s="1"/>
  <c r="CY39" i="1" s="1"/>
  <c r="X39" i="1" s="1"/>
  <c r="CQ35" i="1"/>
  <c r="AD35" i="1"/>
  <c r="CR35" i="1" s="1"/>
  <c r="Q35" i="1" s="1"/>
  <c r="CS33" i="1"/>
  <c r="R33" i="1" s="1"/>
  <c r="CZ33" i="1" s="1"/>
  <c r="Y33" i="1" s="1"/>
  <c r="CS31" i="1"/>
  <c r="R31" i="1" s="1"/>
  <c r="CQ28" i="1"/>
  <c r="P28" i="1" s="1"/>
  <c r="AD28" i="1"/>
  <c r="CR28" i="1" s="1"/>
  <c r="Q28" i="1" s="1"/>
  <c r="CX28" i="3"/>
  <c r="CX36" i="3"/>
  <c r="CX44" i="3"/>
  <c r="CX35" i="3"/>
  <c r="CX43" i="3"/>
  <c r="CX34" i="3"/>
  <c r="CX42" i="3"/>
  <c r="CX50" i="3"/>
  <c r="CX33" i="3"/>
  <c r="CX41" i="3"/>
  <c r="CX49" i="3"/>
  <c r="CX32" i="3"/>
  <c r="CX40" i="3"/>
  <c r="CX48" i="3"/>
  <c r="CX31" i="3"/>
  <c r="CX39" i="3"/>
  <c r="CX47" i="3"/>
  <c r="CX30" i="3"/>
  <c r="CX38" i="3"/>
  <c r="CX46" i="3"/>
  <c r="CX29" i="3"/>
  <c r="CX37" i="3"/>
  <c r="CX45" i="3"/>
  <c r="I35" i="1"/>
  <c r="W35" i="1" s="1"/>
  <c r="CX2" i="3"/>
  <c r="CX1" i="3"/>
  <c r="CI224" i="1" l="1"/>
  <c r="AZ289" i="1"/>
  <c r="GM272" i="1"/>
  <c r="GN272" i="1"/>
  <c r="GN696" i="1"/>
  <c r="GM696" i="1"/>
  <c r="DM595" i="1"/>
  <c r="DZ568" i="1"/>
  <c r="DZ761" i="1"/>
  <c r="DM792" i="1"/>
  <c r="AH824" i="1"/>
  <c r="U865" i="1"/>
  <c r="GM933" i="1"/>
  <c r="GO933" i="1"/>
  <c r="GM1019" i="1"/>
  <c r="GN1019" i="1"/>
  <c r="GM1171" i="1"/>
  <c r="GN1171" i="1"/>
  <c r="GM1244" i="1"/>
  <c r="GN1244" i="1"/>
  <c r="GM1260" i="1"/>
  <c r="GN1260" i="1"/>
  <c r="AE1317" i="1"/>
  <c r="R1356" i="1"/>
  <c r="DV1459" i="1"/>
  <c r="DI1472" i="1"/>
  <c r="GM424" i="1"/>
  <c r="GN424" i="1"/>
  <c r="AI517" i="1"/>
  <c r="V536" i="1"/>
  <c r="GN767" i="1"/>
  <c r="GM767" i="1"/>
  <c r="GM834" i="1"/>
  <c r="GN834" i="1"/>
  <c r="GM906" i="1"/>
  <c r="GN906" i="1"/>
  <c r="GM1021" i="1"/>
  <c r="GO1021" i="1"/>
  <c r="GM1072" i="1"/>
  <c r="GO1072" i="1"/>
  <c r="GO1054" i="1"/>
  <c r="GM1054" i="1"/>
  <c r="GM1172" i="1"/>
  <c r="GN1172" i="1"/>
  <c r="GM1154" i="1"/>
  <c r="GN1154" i="1"/>
  <c r="GN1232" i="1"/>
  <c r="GM1232" i="1"/>
  <c r="AD1317" i="1"/>
  <c r="Q1356" i="1"/>
  <c r="GM1468" i="1"/>
  <c r="GN1468" i="1"/>
  <c r="GN1278" i="1"/>
  <c r="GM1278" i="1"/>
  <c r="CY162" i="1"/>
  <c r="X162" i="1" s="1"/>
  <c r="CZ162" i="1"/>
  <c r="Y162" i="1" s="1"/>
  <c r="GM421" i="1"/>
  <c r="GN421" i="1"/>
  <c r="GM523" i="1"/>
  <c r="GN523" i="1"/>
  <c r="GN701" i="1"/>
  <c r="GM701" i="1"/>
  <c r="DN865" i="1"/>
  <c r="EA824" i="1"/>
  <c r="GM941" i="1"/>
  <c r="GO941" i="1"/>
  <c r="GO1059" i="1"/>
  <c r="GM1059" i="1"/>
  <c r="GN1142" i="1"/>
  <c r="GM1142" i="1"/>
  <c r="GN1150" i="1"/>
  <c r="GM1150" i="1"/>
  <c r="GM1237" i="1"/>
  <c r="GN1237" i="1"/>
  <c r="GM1342" i="1"/>
  <c r="GN1342" i="1"/>
  <c r="GM1411" i="1"/>
  <c r="GO1411" i="1"/>
  <c r="FU1427" i="1" s="1"/>
  <c r="GM1413" i="1"/>
  <c r="GN1413" i="1"/>
  <c r="GN458" i="1"/>
  <c r="GM458" i="1"/>
  <c r="DW568" i="1"/>
  <c r="DJ595" i="1"/>
  <c r="GN704" i="1"/>
  <c r="GM704" i="1"/>
  <c r="DY761" i="1"/>
  <c r="DL792" i="1"/>
  <c r="DW824" i="1"/>
  <c r="DJ865" i="1"/>
  <c r="GM1156" i="1"/>
  <c r="GN1156" i="1"/>
  <c r="GM1324" i="1"/>
  <c r="GN1324" i="1"/>
  <c r="GM65" i="1"/>
  <c r="GN65" i="1"/>
  <c r="GN80" i="1"/>
  <c r="GM80" i="1"/>
  <c r="GM451" i="1"/>
  <c r="GN451" i="1"/>
  <c r="GM453" i="1"/>
  <c r="GN453" i="1"/>
  <c r="DY627" i="1"/>
  <c r="DL648" i="1"/>
  <c r="GN768" i="1"/>
  <c r="GM768" i="1"/>
  <c r="GN775" i="1"/>
  <c r="GM775" i="1"/>
  <c r="GM899" i="1"/>
  <c r="GN899" i="1"/>
  <c r="DO865" i="1"/>
  <c r="EB824" i="1"/>
  <c r="GM947" i="1"/>
  <c r="GO947" i="1"/>
  <c r="GM931" i="1"/>
  <c r="GO931" i="1"/>
  <c r="GO1027" i="1"/>
  <c r="GM1027" i="1"/>
  <c r="GO1085" i="1"/>
  <c r="GM1085" i="1"/>
  <c r="GM939" i="1"/>
  <c r="GO939" i="1"/>
  <c r="GN95" i="1"/>
  <c r="GM95" i="1"/>
  <c r="GN155" i="1"/>
  <c r="GM261" i="1"/>
  <c r="GN261" i="1"/>
  <c r="GM446" i="1"/>
  <c r="GN446" i="1"/>
  <c r="EA627" i="1"/>
  <c r="DN648" i="1"/>
  <c r="GN709" i="1"/>
  <c r="GM709" i="1"/>
  <c r="EB761" i="1"/>
  <c r="DO792" i="1"/>
  <c r="EA761" i="1"/>
  <c r="DN792" i="1"/>
  <c r="GM790" i="1"/>
  <c r="GN790" i="1"/>
  <c r="GM952" i="1"/>
  <c r="GO952" i="1"/>
  <c r="GM1053" i="1"/>
  <c r="GO1053" i="1"/>
  <c r="GO1065" i="1"/>
  <c r="GM1065" i="1"/>
  <c r="CY1392" i="1"/>
  <c r="X1392" i="1" s="1"/>
  <c r="CZ1392" i="1"/>
  <c r="Y1392" i="1" s="1"/>
  <c r="AF1317" i="1"/>
  <c r="S1356" i="1"/>
  <c r="R595" i="1"/>
  <c r="AE568" i="1"/>
  <c r="GM574" i="1"/>
  <c r="GN574" i="1"/>
  <c r="GM589" i="1"/>
  <c r="GN589" i="1"/>
  <c r="AZ648" i="1"/>
  <c r="CI627" i="1"/>
  <c r="GM579" i="1"/>
  <c r="GN579" i="1"/>
  <c r="AJ761" i="1"/>
  <c r="W792" i="1"/>
  <c r="GM592" i="1"/>
  <c r="GN592" i="1"/>
  <c r="GM858" i="1"/>
  <c r="GN858" i="1"/>
  <c r="GM838" i="1"/>
  <c r="GN838" i="1"/>
  <c r="DW761" i="1"/>
  <c r="DJ792" i="1"/>
  <c r="GP1096" i="1"/>
  <c r="GM1096" i="1"/>
  <c r="AJ1459" i="1"/>
  <c r="W1472" i="1"/>
  <c r="GM466" i="1"/>
  <c r="GN466" i="1"/>
  <c r="GM578" i="1"/>
  <c r="GN578" i="1"/>
  <c r="GN691" i="1"/>
  <c r="GM691" i="1"/>
  <c r="GN713" i="1"/>
  <c r="GM713" i="1"/>
  <c r="EB680" i="1"/>
  <c r="DO729" i="1"/>
  <c r="GM774" i="1"/>
  <c r="GN774" i="1"/>
  <c r="AG824" i="1"/>
  <c r="T865" i="1"/>
  <c r="GM1026" i="1"/>
  <c r="GO1026" i="1"/>
  <c r="GM1068" i="1"/>
  <c r="GO1068" i="1"/>
  <c r="GP1100" i="1"/>
  <c r="GM1100" i="1"/>
  <c r="GN1140" i="1"/>
  <c r="GM1140" i="1"/>
  <c r="GM1091" i="1"/>
  <c r="GO1091" i="1"/>
  <c r="GM1163" i="1"/>
  <c r="GN1163" i="1"/>
  <c r="GM1275" i="1"/>
  <c r="GN1275" i="1"/>
  <c r="GM1406" i="1"/>
  <c r="GN1406" i="1"/>
  <c r="GM1422" i="1"/>
  <c r="GN1422" i="1"/>
  <c r="AB40" i="1"/>
  <c r="CP40" i="1"/>
  <c r="O40" i="1" s="1"/>
  <c r="R63" i="1"/>
  <c r="CP32" i="1"/>
  <c r="O32" i="1" s="1"/>
  <c r="AB29" i="1"/>
  <c r="GM58" i="1"/>
  <c r="Q31" i="1"/>
  <c r="CZ45" i="1"/>
  <c r="Y45" i="1" s="1"/>
  <c r="S66" i="1"/>
  <c r="GX158" i="1"/>
  <c r="S158" i="1"/>
  <c r="P63" i="1"/>
  <c r="AB53" i="1"/>
  <c r="GM147" i="1"/>
  <c r="GN147" i="1"/>
  <c r="CP77" i="1"/>
  <c r="O77" i="1" s="1"/>
  <c r="V57" i="1"/>
  <c r="CY97" i="1"/>
  <c r="X97" i="1" s="1"/>
  <c r="CY102" i="1"/>
  <c r="X102" i="1" s="1"/>
  <c r="GM102" i="1" s="1"/>
  <c r="CZ102" i="1"/>
  <c r="Y102" i="1" s="1"/>
  <c r="GN69" i="1"/>
  <c r="GM69" i="1"/>
  <c r="FV26" i="1"/>
  <c r="EM109" i="1"/>
  <c r="CY150" i="1"/>
  <c r="X150" i="1" s="1"/>
  <c r="AB144" i="1"/>
  <c r="CR144" i="1"/>
  <c r="Q144" i="1" s="1"/>
  <c r="R153" i="1"/>
  <c r="ER26" i="1"/>
  <c r="P120" i="1"/>
  <c r="T74" i="1"/>
  <c r="Q146" i="1"/>
  <c r="CY86" i="1"/>
  <c r="X86" i="1" s="1"/>
  <c r="U162" i="1"/>
  <c r="CY103" i="1"/>
  <c r="X103" i="1" s="1"/>
  <c r="Q175" i="1"/>
  <c r="U185" i="1"/>
  <c r="W158" i="1"/>
  <c r="GX175" i="1"/>
  <c r="CP241" i="1"/>
  <c r="O241" i="1" s="1"/>
  <c r="GX161" i="1"/>
  <c r="GM164" i="1"/>
  <c r="GN164" i="1"/>
  <c r="T161" i="1"/>
  <c r="CZ159" i="1"/>
  <c r="Y159" i="1" s="1"/>
  <c r="T153" i="1"/>
  <c r="CP228" i="1"/>
  <c r="O228" i="1" s="1"/>
  <c r="S252" i="1"/>
  <c r="T252" i="1"/>
  <c r="GX252" i="1"/>
  <c r="ET224" i="1"/>
  <c r="P302" i="1"/>
  <c r="CZ237" i="1"/>
  <c r="Y237" i="1" s="1"/>
  <c r="V236" i="1"/>
  <c r="GM247" i="1"/>
  <c r="GN247" i="1"/>
  <c r="GN276" i="1"/>
  <c r="GM276" i="1"/>
  <c r="EG224" i="1"/>
  <c r="P293" i="1"/>
  <c r="AB183" i="1"/>
  <c r="CR183" i="1"/>
  <c r="Q183" i="1" s="1"/>
  <c r="CP183" i="1" s="1"/>
  <c r="O183" i="1" s="1"/>
  <c r="CY230" i="1"/>
  <c r="X230" i="1" s="1"/>
  <c r="T185" i="1"/>
  <c r="CP284" i="1"/>
  <c r="O284" i="1" s="1"/>
  <c r="P252" i="1"/>
  <c r="AC289" i="1" s="1"/>
  <c r="CZ266" i="1"/>
  <c r="Y266" i="1" s="1"/>
  <c r="GM251" i="1"/>
  <c r="GN251" i="1"/>
  <c r="P281" i="1"/>
  <c r="CY328" i="1"/>
  <c r="X328" i="1" s="1"/>
  <c r="GN328" i="1" s="1"/>
  <c r="CZ328" i="1"/>
  <c r="Y328" i="1" s="1"/>
  <c r="AB336" i="1"/>
  <c r="CY337" i="1"/>
  <c r="X337" i="1" s="1"/>
  <c r="GM337" i="1" s="1"/>
  <c r="CP356" i="1"/>
  <c r="O356" i="1" s="1"/>
  <c r="CP416" i="1"/>
  <c r="O416" i="1" s="1"/>
  <c r="Q329" i="1"/>
  <c r="S361" i="1"/>
  <c r="V281" i="1"/>
  <c r="GX329" i="1"/>
  <c r="R361" i="1"/>
  <c r="BC321" i="1"/>
  <c r="F398" i="1"/>
  <c r="R326" i="1"/>
  <c r="CY357" i="1"/>
  <c r="X357" i="1" s="1"/>
  <c r="CZ357" i="1"/>
  <c r="Y357" i="1" s="1"/>
  <c r="CR437" i="1"/>
  <c r="Q437" i="1" s="1"/>
  <c r="AB437" i="1"/>
  <c r="U281" i="1"/>
  <c r="R356" i="1"/>
  <c r="S356" i="1"/>
  <c r="Q354" i="1"/>
  <c r="EH321" i="1"/>
  <c r="P391" i="1"/>
  <c r="GM463" i="1"/>
  <c r="BB414" i="1"/>
  <c r="F498" i="1"/>
  <c r="V374" i="1"/>
  <c r="V443" i="1"/>
  <c r="R435" i="1"/>
  <c r="S459" i="1"/>
  <c r="GX459" i="1"/>
  <c r="EP414" i="1"/>
  <c r="P492" i="1"/>
  <c r="GM370" i="1"/>
  <c r="GN370" i="1"/>
  <c r="GN481" i="1"/>
  <c r="GM481" i="1"/>
  <c r="GM533" i="1"/>
  <c r="GN533" i="1"/>
  <c r="T351" i="1"/>
  <c r="P374" i="1"/>
  <c r="AB447" i="1"/>
  <c r="CR447" i="1"/>
  <c r="Q447" i="1" s="1"/>
  <c r="CP447" i="1" s="1"/>
  <c r="O447" i="1" s="1"/>
  <c r="AB365" i="1"/>
  <c r="GN418" i="1"/>
  <c r="R432" i="1"/>
  <c r="P432" i="1"/>
  <c r="CP432" i="1" s="1"/>
  <c r="O432" i="1" s="1"/>
  <c r="W432" i="1"/>
  <c r="V459" i="1"/>
  <c r="GM379" i="1"/>
  <c r="GN379" i="1"/>
  <c r="AB428" i="1"/>
  <c r="CY463" i="1"/>
  <c r="X463" i="1" s="1"/>
  <c r="GN463" i="1" s="1"/>
  <c r="DV517" i="1"/>
  <c r="DI536" i="1"/>
  <c r="FU414" i="1"/>
  <c r="EL485" i="1"/>
  <c r="P459" i="1"/>
  <c r="BZ414" i="1"/>
  <c r="CG485" i="1"/>
  <c r="AQ485" i="1"/>
  <c r="GA414" i="1"/>
  <c r="ER485" i="1"/>
  <c r="ET517" i="1"/>
  <c r="P549" i="1"/>
  <c r="CG568" i="1"/>
  <c r="AX595" i="1"/>
  <c r="GM452" i="1"/>
  <c r="CZ472" i="1"/>
  <c r="Y472" i="1" s="1"/>
  <c r="GM472" i="1" s="1"/>
  <c r="BB517" i="1"/>
  <c r="F549" i="1"/>
  <c r="BY414" i="1"/>
  <c r="AP485" i="1"/>
  <c r="CI485" i="1"/>
  <c r="GM455" i="1"/>
  <c r="GN455" i="1"/>
  <c r="GX521" i="1"/>
  <c r="CJ536" i="1" s="1"/>
  <c r="P608" i="1"/>
  <c r="ET568" i="1"/>
  <c r="FY568" i="1"/>
  <c r="EP595" i="1"/>
  <c r="CY632" i="1"/>
  <c r="X632" i="1" s="1"/>
  <c r="CZ632" i="1"/>
  <c r="Y632" i="1" s="1"/>
  <c r="EG627" i="1"/>
  <c r="P652" i="1"/>
  <c r="FU517" i="1"/>
  <c r="EL536" i="1"/>
  <c r="CZ642" i="1"/>
  <c r="Y642" i="1" s="1"/>
  <c r="CY642" i="1"/>
  <c r="X642" i="1" s="1"/>
  <c r="GM475" i="1"/>
  <c r="GN475" i="1"/>
  <c r="DV595" i="1"/>
  <c r="CY584" i="1"/>
  <c r="X584" i="1" s="1"/>
  <c r="W521" i="1"/>
  <c r="AJ536" i="1" s="1"/>
  <c r="DX648" i="1"/>
  <c r="CP638" i="1"/>
  <c r="O638" i="1" s="1"/>
  <c r="CY686" i="1"/>
  <c r="X686" i="1" s="1"/>
  <c r="CY634" i="1"/>
  <c r="X634" i="1" s="1"/>
  <c r="CZ634" i="1"/>
  <c r="Y634" i="1" s="1"/>
  <c r="AB694" i="1"/>
  <c r="CR694" i="1"/>
  <c r="Q694" i="1" s="1"/>
  <c r="GA680" i="1"/>
  <c r="ER729" i="1"/>
  <c r="Q706" i="1"/>
  <c r="T769" i="1"/>
  <c r="AG792" i="1" s="1"/>
  <c r="EU761" i="1"/>
  <c r="P808" i="1"/>
  <c r="CY718" i="1"/>
  <c r="X718" i="1" s="1"/>
  <c r="CP784" i="1"/>
  <c r="O784" i="1" s="1"/>
  <c r="GM850" i="1"/>
  <c r="GN850" i="1"/>
  <c r="T909" i="1"/>
  <c r="U909" i="1"/>
  <c r="S909" i="1"/>
  <c r="GX909" i="1"/>
  <c r="U919" i="1"/>
  <c r="S919" i="1"/>
  <c r="GX919" i="1"/>
  <c r="T919" i="1"/>
  <c r="T706" i="1"/>
  <c r="GM722" i="1"/>
  <c r="GN722" i="1"/>
  <c r="AB773" i="1"/>
  <c r="CR773" i="1"/>
  <c r="Q773" i="1" s="1"/>
  <c r="CP773" i="1" s="1"/>
  <c r="O773" i="1" s="1"/>
  <c r="CZ836" i="1"/>
  <c r="Y836" i="1" s="1"/>
  <c r="FY761" i="1"/>
  <c r="EP792" i="1"/>
  <c r="CP642" i="1"/>
  <c r="O642" i="1" s="1"/>
  <c r="V706" i="1"/>
  <c r="EI761" i="1"/>
  <c r="P802" i="1"/>
  <c r="CY764" i="1"/>
  <c r="X764" i="1" s="1"/>
  <c r="CZ764" i="1"/>
  <c r="Y764" i="1" s="1"/>
  <c r="DX792" i="1"/>
  <c r="CY782" i="1"/>
  <c r="X782" i="1" s="1"/>
  <c r="GM782" i="1" s="1"/>
  <c r="CZ782" i="1"/>
  <c r="Y782" i="1" s="1"/>
  <c r="GM905" i="1"/>
  <c r="GN905" i="1"/>
  <c r="GN861" i="1"/>
  <c r="GM861" i="1"/>
  <c r="HG919" i="1"/>
  <c r="CG897" i="1"/>
  <c r="AX974" i="1"/>
  <c r="P919" i="1"/>
  <c r="GN771" i="1"/>
  <c r="CZ854" i="1"/>
  <c r="Y854" i="1" s="1"/>
  <c r="R919" i="1"/>
  <c r="FU761" i="1"/>
  <c r="EL792" i="1"/>
  <c r="CY849" i="1"/>
  <c r="X849" i="1" s="1"/>
  <c r="CZ849" i="1"/>
  <c r="Y849" i="1" s="1"/>
  <c r="GM903" i="1"/>
  <c r="GN903" i="1"/>
  <c r="U920" i="1"/>
  <c r="BB897" i="1"/>
  <c r="F987" i="1"/>
  <c r="AT865" i="1"/>
  <c r="CC824" i="1"/>
  <c r="CZ918" i="1"/>
  <c r="Y918" i="1" s="1"/>
  <c r="GM639" i="1"/>
  <c r="AU865" i="1"/>
  <c r="CD824" i="1"/>
  <c r="CZ857" i="1"/>
  <c r="Y857" i="1" s="1"/>
  <c r="GM1038" i="1"/>
  <c r="GO1038" i="1"/>
  <c r="CY914" i="1"/>
  <c r="X914" i="1" s="1"/>
  <c r="GM914" i="1" s="1"/>
  <c r="S936" i="1"/>
  <c r="CZ1080" i="1"/>
  <c r="Y1080" i="1" s="1"/>
  <c r="R937" i="1"/>
  <c r="GX945" i="1"/>
  <c r="Q924" i="1"/>
  <c r="GX953" i="1"/>
  <c r="V1022" i="1"/>
  <c r="U938" i="1"/>
  <c r="T953" i="1"/>
  <c r="F885" i="1"/>
  <c r="BA824" i="1"/>
  <c r="GM928" i="1"/>
  <c r="GO928" i="1"/>
  <c r="CZ956" i="1"/>
  <c r="Y956" i="1" s="1"/>
  <c r="W965" i="1"/>
  <c r="U949" i="1"/>
  <c r="U954" i="1"/>
  <c r="Q1029" i="1"/>
  <c r="AB1044" i="1"/>
  <c r="CR1044" i="1"/>
  <c r="Q1044" i="1" s="1"/>
  <c r="CP1044" i="1" s="1"/>
  <c r="O1044" i="1" s="1"/>
  <c r="CP1056" i="1"/>
  <c r="O1056" i="1" s="1"/>
  <c r="W943" i="1"/>
  <c r="P966" i="1"/>
  <c r="V1029" i="1"/>
  <c r="GM1045" i="1"/>
  <c r="GO1045" i="1"/>
  <c r="AQ1006" i="1"/>
  <c r="F1115" i="1"/>
  <c r="GX1037" i="1"/>
  <c r="GM1080" i="1"/>
  <c r="GO1080" i="1"/>
  <c r="GM1098" i="1"/>
  <c r="GP1098" i="1"/>
  <c r="CY1089" i="1"/>
  <c r="X1089" i="1" s="1"/>
  <c r="CZ1089" i="1"/>
  <c r="Y1089" i="1" s="1"/>
  <c r="CY1069" i="1"/>
  <c r="X1069" i="1" s="1"/>
  <c r="CY1086" i="1"/>
  <c r="X1086" i="1" s="1"/>
  <c r="EI1006" i="1"/>
  <c r="P1115" i="1"/>
  <c r="R1158" i="1"/>
  <c r="T1158" i="1"/>
  <c r="DY1186" i="1" s="1"/>
  <c r="GM1039" i="1"/>
  <c r="GO1039" i="1"/>
  <c r="CY1075" i="1"/>
  <c r="X1075" i="1" s="1"/>
  <c r="GP1099" i="1"/>
  <c r="GM1099" i="1"/>
  <c r="AI1218" i="1"/>
  <c r="V1285" i="1"/>
  <c r="P1179" i="1"/>
  <c r="FY1218" i="1"/>
  <c r="EP1285" i="1"/>
  <c r="R1234" i="1"/>
  <c r="AE1285" i="1" s="1"/>
  <c r="P1158" i="1"/>
  <c r="Q1175" i="1"/>
  <c r="W1169" i="1"/>
  <c r="R1181" i="1"/>
  <c r="GM1252" i="1"/>
  <c r="GN1252" i="1"/>
  <c r="S1158" i="1"/>
  <c r="GM1152" i="1"/>
  <c r="AB1172" i="1"/>
  <c r="W1179" i="1"/>
  <c r="T1227" i="1"/>
  <c r="GM1236" i="1"/>
  <c r="GN1236" i="1"/>
  <c r="FR1218" i="1"/>
  <c r="EI1285" i="1"/>
  <c r="EI1356" i="1"/>
  <c r="FR1317" i="1"/>
  <c r="FY1356" i="1"/>
  <c r="CY1331" i="1"/>
  <c r="X1331" i="1" s="1"/>
  <c r="CZ1331" i="1"/>
  <c r="Y1331" i="1" s="1"/>
  <c r="AB1241" i="1"/>
  <c r="GX1336" i="1"/>
  <c r="S1336" i="1"/>
  <c r="U1336" i="1"/>
  <c r="ET1388" i="1"/>
  <c r="P1440" i="1"/>
  <c r="GM1153" i="1"/>
  <c r="GN1153" i="1"/>
  <c r="GX1158" i="1"/>
  <c r="GN1165" i="1"/>
  <c r="GX1175" i="1"/>
  <c r="Q1281" i="1"/>
  <c r="EM1388" i="1"/>
  <c r="P1446" i="1"/>
  <c r="CY1421" i="1"/>
  <c r="X1421" i="1" s="1"/>
  <c r="CZ1421" i="1"/>
  <c r="Y1421" i="1" s="1"/>
  <c r="P1243" i="1"/>
  <c r="GM1257" i="1"/>
  <c r="T1283" i="1"/>
  <c r="EG1388" i="1"/>
  <c r="P1431" i="1"/>
  <c r="S1227" i="1"/>
  <c r="Q1332" i="1"/>
  <c r="F1497" i="1"/>
  <c r="BD1459" i="1"/>
  <c r="CG1504" i="1"/>
  <c r="AX1515" i="1"/>
  <c r="CY1335" i="1"/>
  <c r="X1335" i="1" s="1"/>
  <c r="EI1388" i="1"/>
  <c r="P1437" i="1"/>
  <c r="GM1398" i="1"/>
  <c r="GN1398" i="1"/>
  <c r="EB1459" i="1"/>
  <c r="DO1472" i="1"/>
  <c r="EH1317" i="1"/>
  <c r="P1365" i="1"/>
  <c r="GN1391" i="1"/>
  <c r="GM1391" i="1"/>
  <c r="W1403" i="1"/>
  <c r="EB1427" i="1" s="1"/>
  <c r="R1463" i="1"/>
  <c r="AE1472" i="1" s="1"/>
  <c r="AB1404" i="1"/>
  <c r="CZ1325" i="1"/>
  <c r="Y1325" i="1" s="1"/>
  <c r="S1409" i="1"/>
  <c r="CI1459" i="1"/>
  <c r="AZ1472" i="1"/>
  <c r="AG109" i="1"/>
  <c r="P34" i="1"/>
  <c r="R34" i="1"/>
  <c r="AE109" i="1" s="1"/>
  <c r="I1506" i="1"/>
  <c r="K1506" i="1"/>
  <c r="S34" i="1"/>
  <c r="CY40" i="1"/>
  <c r="X40" i="1" s="1"/>
  <c r="CZ40" i="1"/>
  <c r="Y40" i="1" s="1"/>
  <c r="GM49" i="1"/>
  <c r="GN49" i="1"/>
  <c r="CY36" i="1"/>
  <c r="X36" i="1" s="1"/>
  <c r="W34" i="1"/>
  <c r="T31" i="1"/>
  <c r="CP42" i="1"/>
  <c r="O42" i="1" s="1"/>
  <c r="CZ32" i="1"/>
  <c r="Y32" i="1" s="1"/>
  <c r="GX66" i="1"/>
  <c r="T63" i="1"/>
  <c r="CP150" i="1"/>
  <c r="O150" i="1" s="1"/>
  <c r="Q63" i="1"/>
  <c r="CP60" i="1"/>
  <c r="O60" i="1" s="1"/>
  <c r="CP51" i="1"/>
  <c r="O51" i="1" s="1"/>
  <c r="S74" i="1"/>
  <c r="CY151" i="1"/>
  <c r="X151" i="1" s="1"/>
  <c r="CZ151" i="1"/>
  <c r="Y151" i="1" s="1"/>
  <c r="Q145" i="1"/>
  <c r="GN71" i="1"/>
  <c r="GM71" i="1"/>
  <c r="S153" i="1"/>
  <c r="CY144" i="1"/>
  <c r="X144" i="1" s="1"/>
  <c r="CZ144" i="1"/>
  <c r="Y144" i="1" s="1"/>
  <c r="CP151" i="1"/>
  <c r="O151" i="1" s="1"/>
  <c r="S145" i="1"/>
  <c r="GX162" i="1"/>
  <c r="CZ227" i="1"/>
  <c r="Y227" i="1" s="1"/>
  <c r="P161" i="1"/>
  <c r="CZ98" i="1"/>
  <c r="Y98" i="1" s="1"/>
  <c r="CZ163" i="1"/>
  <c r="Y163" i="1" s="1"/>
  <c r="GM172" i="1"/>
  <c r="GN172" i="1"/>
  <c r="GX229" i="1"/>
  <c r="S229" i="1"/>
  <c r="T229" i="1"/>
  <c r="Q253" i="1"/>
  <c r="R253" i="1"/>
  <c r="V253" i="1"/>
  <c r="EA289" i="1" s="1"/>
  <c r="W161" i="1"/>
  <c r="EP192" i="1"/>
  <c r="FY141" i="1"/>
  <c r="AB179" i="1"/>
  <c r="CR179" i="1"/>
  <c r="Q179" i="1" s="1"/>
  <c r="CP179" i="1" s="1"/>
  <c r="O179" i="1" s="1"/>
  <c r="GX236" i="1"/>
  <c r="CZ244" i="1"/>
  <c r="Y244" i="1" s="1"/>
  <c r="CY244" i="1"/>
  <c r="X244" i="1" s="1"/>
  <c r="AB248" i="1"/>
  <c r="CR248" i="1"/>
  <c r="Q248" i="1" s="1"/>
  <c r="CP248" i="1" s="1"/>
  <c r="O248" i="1" s="1"/>
  <c r="CZ187" i="1"/>
  <c r="Y187" i="1" s="1"/>
  <c r="U253" i="1"/>
  <c r="GM278" i="1"/>
  <c r="GN278" i="1"/>
  <c r="CY245" i="1"/>
  <c r="X245" i="1" s="1"/>
  <c r="CZ245" i="1"/>
  <c r="Y245" i="1" s="1"/>
  <c r="CY277" i="1"/>
  <c r="X277" i="1" s="1"/>
  <c r="CZ277" i="1"/>
  <c r="Y277" i="1" s="1"/>
  <c r="GM344" i="1"/>
  <c r="GN344" i="1"/>
  <c r="AQ289" i="1"/>
  <c r="BZ224" i="1"/>
  <c r="S274" i="1"/>
  <c r="GM349" i="1"/>
  <c r="GN349" i="1"/>
  <c r="FQ224" i="1"/>
  <c r="GA289" i="1"/>
  <c r="EH289" i="1"/>
  <c r="AB338" i="1"/>
  <c r="GX419" i="1"/>
  <c r="S419" i="1"/>
  <c r="Q419" i="1"/>
  <c r="DV485" i="1" s="1"/>
  <c r="GM273" i="1"/>
  <c r="GN273" i="1"/>
  <c r="R330" i="1"/>
  <c r="S330" i="1"/>
  <c r="W330" i="1"/>
  <c r="GM341" i="1"/>
  <c r="GN341" i="1"/>
  <c r="CY353" i="1"/>
  <c r="X353" i="1" s="1"/>
  <c r="CZ353" i="1"/>
  <c r="Y353" i="1" s="1"/>
  <c r="Q285" i="1"/>
  <c r="CZ334" i="1"/>
  <c r="Y334" i="1" s="1"/>
  <c r="CZ342" i="1"/>
  <c r="Y342" i="1" s="1"/>
  <c r="V355" i="1"/>
  <c r="GX361" i="1"/>
  <c r="EG321" i="1"/>
  <c r="P386" i="1"/>
  <c r="CZ327" i="1"/>
  <c r="Y327" i="1" s="1"/>
  <c r="GM327" i="1" s="1"/>
  <c r="CY368" i="1"/>
  <c r="X368" i="1" s="1"/>
  <c r="CZ368" i="1"/>
  <c r="Y368" i="1" s="1"/>
  <c r="U252" i="1"/>
  <c r="W285" i="1"/>
  <c r="U329" i="1"/>
  <c r="T354" i="1"/>
  <c r="GX354" i="1"/>
  <c r="AP321" i="1"/>
  <c r="F391" i="1"/>
  <c r="U356" i="1"/>
  <c r="CP417" i="1"/>
  <c r="O417" i="1" s="1"/>
  <c r="W366" i="1"/>
  <c r="P355" i="1"/>
  <c r="CP355" i="1" s="1"/>
  <c r="O355" i="1" s="1"/>
  <c r="GX366" i="1"/>
  <c r="S435" i="1"/>
  <c r="GX461" i="1"/>
  <c r="U461" i="1"/>
  <c r="BD517" i="1"/>
  <c r="F561" i="1"/>
  <c r="CZ371" i="1"/>
  <c r="Y371" i="1" s="1"/>
  <c r="GA321" i="1"/>
  <c r="ER382" i="1"/>
  <c r="CY430" i="1"/>
  <c r="X430" i="1" s="1"/>
  <c r="CZ430" i="1"/>
  <c r="Y430" i="1" s="1"/>
  <c r="GM448" i="1"/>
  <c r="GN448" i="1"/>
  <c r="AO414" i="1"/>
  <c r="F489" i="1"/>
  <c r="AO517" i="1"/>
  <c r="F540" i="1"/>
  <c r="U436" i="1"/>
  <c r="S366" i="1"/>
  <c r="T438" i="1"/>
  <c r="R438" i="1"/>
  <c r="CZ438" i="1" s="1"/>
  <c r="Y438" i="1" s="1"/>
  <c r="GM439" i="1"/>
  <c r="GN439" i="1"/>
  <c r="Q461" i="1"/>
  <c r="CY362" i="1"/>
  <c r="X362" i="1" s="1"/>
  <c r="CZ362" i="1"/>
  <c r="Y362" i="1" s="1"/>
  <c r="BD321" i="1"/>
  <c r="F407" i="1"/>
  <c r="CY433" i="1"/>
  <c r="X433" i="1" s="1"/>
  <c r="GM433" i="1" s="1"/>
  <c r="CZ433" i="1"/>
  <c r="Y433" i="1" s="1"/>
  <c r="CP428" i="1"/>
  <c r="O428" i="1" s="1"/>
  <c r="BB568" i="1"/>
  <c r="F608" i="1"/>
  <c r="GB536" i="1"/>
  <c r="BC568" i="1"/>
  <c r="F611" i="1"/>
  <c r="R469" i="1"/>
  <c r="U438" i="1"/>
  <c r="U459" i="1"/>
  <c r="R459" i="1"/>
  <c r="EI536" i="1"/>
  <c r="FR517" i="1"/>
  <c r="FY536" i="1"/>
  <c r="R422" i="1"/>
  <c r="P422" i="1"/>
  <c r="CP422" i="1" s="1"/>
  <c r="O422" i="1" s="1"/>
  <c r="W422" i="1"/>
  <c r="AJ485" i="1" s="1"/>
  <c r="CZ456" i="1"/>
  <c r="Y456" i="1" s="1"/>
  <c r="V438" i="1"/>
  <c r="T459" i="1"/>
  <c r="R648" i="1"/>
  <c r="AE627" i="1"/>
  <c r="EH517" i="1"/>
  <c r="P545" i="1"/>
  <c r="GM581" i="1"/>
  <c r="GN581" i="1"/>
  <c r="FY627" i="1"/>
  <c r="EP648" i="1"/>
  <c r="F546" i="1"/>
  <c r="AQ517" i="1"/>
  <c r="GM645" i="1"/>
  <c r="GN645" i="1"/>
  <c r="EM414" i="1"/>
  <c r="P504" i="1"/>
  <c r="GN577" i="1"/>
  <c r="CZ586" i="1"/>
  <c r="Y586" i="1" s="1"/>
  <c r="BC680" i="1"/>
  <c r="F745" i="1"/>
  <c r="EA517" i="1"/>
  <c r="DN536" i="1"/>
  <c r="GM582" i="1"/>
  <c r="GN582" i="1"/>
  <c r="GM724" i="1"/>
  <c r="GN724" i="1"/>
  <c r="GN588" i="1"/>
  <c r="GM588" i="1"/>
  <c r="Q521" i="1"/>
  <c r="AD536" i="1" s="1"/>
  <c r="EM517" i="1"/>
  <c r="P555" i="1"/>
  <c r="GN580" i="1"/>
  <c r="GM580" i="1"/>
  <c r="W706" i="1"/>
  <c r="GM718" i="1"/>
  <c r="GN718" i="1"/>
  <c r="GN640" i="1"/>
  <c r="DY680" i="1"/>
  <c r="DL729" i="1"/>
  <c r="DJ648" i="1"/>
  <c r="DW627" i="1"/>
  <c r="CY721" i="1"/>
  <c r="X721" i="1" s="1"/>
  <c r="GN786" i="1"/>
  <c r="GM786" i="1"/>
  <c r="CZ700" i="1"/>
  <c r="Y700" i="1" s="1"/>
  <c r="GN700" i="1" s="1"/>
  <c r="CZ773" i="1"/>
  <c r="Y773" i="1" s="1"/>
  <c r="GM693" i="1"/>
  <c r="GN693" i="1"/>
  <c r="GM862" i="1"/>
  <c r="GN862" i="1"/>
  <c r="GX706" i="1"/>
  <c r="AP680" i="1"/>
  <c r="F738" i="1"/>
  <c r="AB765" i="1"/>
  <c r="CR765" i="1"/>
  <c r="Q765" i="1" s="1"/>
  <c r="CZ784" i="1"/>
  <c r="Y784" i="1" s="1"/>
  <c r="CY784" i="1"/>
  <c r="X784" i="1" s="1"/>
  <c r="GB824" i="1"/>
  <c r="ES865" i="1"/>
  <c r="AQ865" i="1"/>
  <c r="BZ824" i="1"/>
  <c r="CZ862" i="1"/>
  <c r="Y862" i="1" s="1"/>
  <c r="GM918" i="1"/>
  <c r="GO918" i="1"/>
  <c r="CY841" i="1"/>
  <c r="X841" i="1" s="1"/>
  <c r="CZ841" i="1"/>
  <c r="Y841" i="1" s="1"/>
  <c r="AU761" i="1"/>
  <c r="F811" i="1"/>
  <c r="GM849" i="1"/>
  <c r="GN849" i="1"/>
  <c r="W924" i="1"/>
  <c r="T922" i="1"/>
  <c r="CY828" i="1"/>
  <c r="X828" i="1" s="1"/>
  <c r="GM915" i="1"/>
  <c r="GN915" i="1"/>
  <c r="GN907" i="1"/>
  <c r="U922" i="1"/>
  <c r="EV897" i="1"/>
  <c r="P999" i="1"/>
  <c r="DU792" i="1"/>
  <c r="W919" i="1"/>
  <c r="CY904" i="1"/>
  <c r="X904" i="1" s="1"/>
  <c r="GM904" i="1" s="1"/>
  <c r="CZ904" i="1"/>
  <c r="Y904" i="1" s="1"/>
  <c r="V919" i="1"/>
  <c r="AI974" i="1" s="1"/>
  <c r="HG936" i="1"/>
  <c r="R936" i="1"/>
  <c r="U936" i="1"/>
  <c r="F999" i="1"/>
  <c r="BD897" i="1"/>
  <c r="CZ1018" i="1"/>
  <c r="Y1018" i="1" s="1"/>
  <c r="GM1018" i="1" s="1"/>
  <c r="AB933" i="1"/>
  <c r="W949" i="1"/>
  <c r="R962" i="1"/>
  <c r="AB1025" i="1"/>
  <c r="CR1025" i="1"/>
  <c r="Q1025" i="1" s="1"/>
  <c r="CP1025" i="1" s="1"/>
  <c r="O1025" i="1" s="1"/>
  <c r="BB1006" i="1"/>
  <c r="F1118" i="1"/>
  <c r="AQ897" i="1"/>
  <c r="F984" i="1"/>
  <c r="V936" i="1"/>
  <c r="CY1025" i="1"/>
  <c r="X1025" i="1" s="1"/>
  <c r="F1121" i="1"/>
  <c r="BC1006" i="1"/>
  <c r="R924" i="1"/>
  <c r="CZ932" i="1"/>
  <c r="Y932" i="1" s="1"/>
  <c r="GO932" i="1" s="1"/>
  <c r="T937" i="1"/>
  <c r="V965" i="1"/>
  <c r="U1022" i="1"/>
  <c r="U935" i="1"/>
  <c r="R945" i="1"/>
  <c r="GO956" i="1"/>
  <c r="GM956" i="1"/>
  <c r="CY967" i="1"/>
  <c r="X967" i="1" s="1"/>
  <c r="CZ967" i="1"/>
  <c r="Y967" i="1" s="1"/>
  <c r="T1015" i="1"/>
  <c r="S1015" i="1"/>
  <c r="GN1016" i="1"/>
  <c r="AO1006" i="1"/>
  <c r="F1109" i="1"/>
  <c r="GM930" i="1"/>
  <c r="GO930" i="1"/>
  <c r="CZ961" i="1"/>
  <c r="Y961" i="1" s="1"/>
  <c r="GM961" i="1" s="1"/>
  <c r="AB968" i="1"/>
  <c r="CR968" i="1"/>
  <c r="Q968" i="1" s="1"/>
  <c r="CP968" i="1" s="1"/>
  <c r="O968" i="1" s="1"/>
  <c r="GO1028" i="1"/>
  <c r="GM1028" i="1"/>
  <c r="GX966" i="1"/>
  <c r="P1029" i="1"/>
  <c r="T938" i="1"/>
  <c r="R1015" i="1"/>
  <c r="CZ948" i="1"/>
  <c r="Y948" i="1" s="1"/>
  <c r="GO948" i="1" s="1"/>
  <c r="S966" i="1"/>
  <c r="CP1030" i="1"/>
  <c r="O1030" i="1" s="1"/>
  <c r="GM1063" i="1"/>
  <c r="GO1063" i="1"/>
  <c r="EU1006" i="1"/>
  <c r="P1121" i="1"/>
  <c r="GM1046" i="1"/>
  <c r="GO1046" i="1"/>
  <c r="GM1041" i="1"/>
  <c r="GO1041" i="1"/>
  <c r="CZ1050" i="1"/>
  <c r="Y1050" i="1" s="1"/>
  <c r="GO1083" i="1"/>
  <c r="W1029" i="1"/>
  <c r="R1037" i="1"/>
  <c r="CY1037" i="1" s="1"/>
  <c r="X1037" i="1" s="1"/>
  <c r="CZ1060" i="1"/>
  <c r="Y1060" i="1" s="1"/>
  <c r="GM1088" i="1"/>
  <c r="GO1088" i="1"/>
  <c r="Q962" i="1"/>
  <c r="GM1077" i="1"/>
  <c r="GO1077" i="1"/>
  <c r="R1166" i="1"/>
  <c r="S1166" i="1"/>
  <c r="CR1180" i="1"/>
  <c r="Q1180" i="1" s="1"/>
  <c r="CP1180" i="1" s="1"/>
  <c r="O1180" i="1" s="1"/>
  <c r="AB1180" i="1"/>
  <c r="U1166" i="1"/>
  <c r="GO1095" i="1"/>
  <c r="T1179" i="1"/>
  <c r="CY1249" i="1"/>
  <c r="X1249" i="1" s="1"/>
  <c r="CZ1249" i="1"/>
  <c r="Y1249" i="1" s="1"/>
  <c r="S1160" i="1"/>
  <c r="R1175" i="1"/>
  <c r="GM1222" i="1"/>
  <c r="GN1222" i="1"/>
  <c r="GM1231" i="1"/>
  <c r="GN1231" i="1"/>
  <c r="P1283" i="1"/>
  <c r="V1158" i="1"/>
  <c r="AT1137" i="1"/>
  <c r="F1204" i="1"/>
  <c r="T1181" i="1"/>
  <c r="W1227" i="1"/>
  <c r="U1243" i="1"/>
  <c r="CP1325" i="1"/>
  <c r="O1325" i="1" s="1"/>
  <c r="S1243" i="1"/>
  <c r="P1372" i="1"/>
  <c r="EU1317" i="1"/>
  <c r="CG1459" i="1"/>
  <c r="AX1472" i="1"/>
  <c r="R1403" i="1"/>
  <c r="GM1245" i="1"/>
  <c r="GN1245" i="1"/>
  <c r="CY1349" i="1"/>
  <c r="X1349" i="1" s="1"/>
  <c r="GM1349" i="1" s="1"/>
  <c r="CZ1349" i="1"/>
  <c r="Y1349" i="1" s="1"/>
  <c r="GN1223" i="1"/>
  <c r="GM1223" i="1"/>
  <c r="CZ1261" i="1"/>
  <c r="Y1261" i="1" s="1"/>
  <c r="CY1261" i="1"/>
  <c r="X1261" i="1" s="1"/>
  <c r="F1381" i="1"/>
  <c r="BD1317" i="1"/>
  <c r="Q1227" i="1"/>
  <c r="DV1285" i="1" s="1"/>
  <c r="CY1464" i="1"/>
  <c r="X1464" i="1" s="1"/>
  <c r="CZ1464" i="1"/>
  <c r="Y1464" i="1" s="1"/>
  <c r="GN1277" i="1"/>
  <c r="S1332" i="1"/>
  <c r="FY1459" i="1"/>
  <c r="EP1472" i="1"/>
  <c r="GA1504" i="1"/>
  <c r="ER1515" i="1"/>
  <c r="GM1466" i="1"/>
  <c r="GN1466" i="1"/>
  <c r="S1403" i="1"/>
  <c r="ES1472" i="1"/>
  <c r="GB1459" i="1"/>
  <c r="F1524" i="1"/>
  <c r="AP1504" i="1"/>
  <c r="CY1273" i="1"/>
  <c r="X1273" i="1" s="1"/>
  <c r="P1463" i="1"/>
  <c r="CZ1405" i="1"/>
  <c r="Y1405" i="1" s="1"/>
  <c r="T1407" i="1"/>
  <c r="DY1427" i="1" s="1"/>
  <c r="FZ1472" i="1"/>
  <c r="DU1459" i="1"/>
  <c r="DH1472" i="1"/>
  <c r="FW1472" i="1"/>
  <c r="FX1472" i="1"/>
  <c r="GM1402" i="1"/>
  <c r="GN1402" i="1"/>
  <c r="GN1415" i="1"/>
  <c r="Q1336" i="1"/>
  <c r="V1407" i="1"/>
  <c r="V1409" i="1"/>
  <c r="CP1421" i="1"/>
  <c r="O1421" i="1" s="1"/>
  <c r="F1481" i="1"/>
  <c r="AP1459" i="1"/>
  <c r="AI109" i="1"/>
  <c r="GM52" i="1"/>
  <c r="GN52" i="1"/>
  <c r="GM41" i="1"/>
  <c r="GN41" i="1"/>
  <c r="R35" i="1"/>
  <c r="AB42" i="1"/>
  <c r="GX35" i="1"/>
  <c r="GB109" i="1" s="1"/>
  <c r="W63" i="1"/>
  <c r="CP48" i="1"/>
  <c r="O48" i="1" s="1"/>
  <c r="R66" i="1"/>
  <c r="P66" i="1"/>
  <c r="W66" i="1"/>
  <c r="GM56" i="1"/>
  <c r="GN56" i="1"/>
  <c r="CY67" i="1"/>
  <c r="X67" i="1" s="1"/>
  <c r="GM67" i="1" s="1"/>
  <c r="CZ67" i="1"/>
  <c r="Y67" i="1" s="1"/>
  <c r="GN67" i="1" s="1"/>
  <c r="ET26" i="1"/>
  <c r="P122" i="1"/>
  <c r="ET1545" i="1"/>
  <c r="GM81" i="1"/>
  <c r="GN81" i="1"/>
  <c r="GN152" i="1"/>
  <c r="GM92" i="1"/>
  <c r="GN92" i="1"/>
  <c r="AB51" i="1"/>
  <c r="GM82" i="1"/>
  <c r="GN82" i="1"/>
  <c r="BD26" i="1"/>
  <c r="F134" i="1"/>
  <c r="V74" i="1"/>
  <c r="GM100" i="1"/>
  <c r="GN100" i="1"/>
  <c r="CY152" i="1"/>
  <c r="X152" i="1" s="1"/>
  <c r="GM152" i="1" s="1"/>
  <c r="CZ152" i="1"/>
  <c r="Y152" i="1" s="1"/>
  <c r="GM88" i="1"/>
  <c r="GN88" i="1"/>
  <c r="AB153" i="1"/>
  <c r="CR153" i="1"/>
  <c r="Q153" i="1" s="1"/>
  <c r="GM90" i="1"/>
  <c r="GN90" i="1"/>
  <c r="P162" i="1"/>
  <c r="W162" i="1"/>
  <c r="GX146" i="1"/>
  <c r="S146" i="1"/>
  <c r="DX192" i="1" s="1"/>
  <c r="I1511" i="1"/>
  <c r="K1511" i="1"/>
  <c r="T158" i="1"/>
  <c r="W175" i="1"/>
  <c r="FV141" i="1"/>
  <c r="EM192" i="1"/>
  <c r="GM167" i="1"/>
  <c r="GN167" i="1"/>
  <c r="AB188" i="1"/>
  <c r="CR188" i="1"/>
  <c r="Q188" i="1" s="1"/>
  <c r="GM103" i="1"/>
  <c r="GN103" i="1"/>
  <c r="GM178" i="1"/>
  <c r="GN178" i="1"/>
  <c r="DV289" i="1"/>
  <c r="CY165" i="1"/>
  <c r="X165" i="1" s="1"/>
  <c r="CZ165" i="1"/>
  <c r="Y165" i="1" s="1"/>
  <c r="S161" i="1"/>
  <c r="W146" i="1"/>
  <c r="EB192" i="1" s="1"/>
  <c r="GM180" i="1"/>
  <c r="GN180" i="1"/>
  <c r="GM257" i="1"/>
  <c r="GN257" i="1"/>
  <c r="GM259" i="1"/>
  <c r="GN259" i="1"/>
  <c r="CY227" i="1"/>
  <c r="X227" i="1" s="1"/>
  <c r="U236" i="1"/>
  <c r="AH289" i="1" s="1"/>
  <c r="GM245" i="1"/>
  <c r="GN245" i="1"/>
  <c r="CP268" i="1"/>
  <c r="O268" i="1" s="1"/>
  <c r="CY262" i="1"/>
  <c r="X262" i="1" s="1"/>
  <c r="GM262" i="1" s="1"/>
  <c r="CZ262" i="1"/>
  <c r="Y262" i="1" s="1"/>
  <c r="CY282" i="1"/>
  <c r="X282" i="1" s="1"/>
  <c r="CP324" i="1"/>
  <c r="O324" i="1" s="1"/>
  <c r="AB160" i="1"/>
  <c r="V274" i="1"/>
  <c r="CZ246" i="1"/>
  <c r="Y246" i="1" s="1"/>
  <c r="Q281" i="1"/>
  <c r="GM332" i="1"/>
  <c r="GN332" i="1"/>
  <c r="U437" i="1"/>
  <c r="GX437" i="1"/>
  <c r="S437" i="1"/>
  <c r="CP338" i="1"/>
  <c r="O338" i="1" s="1"/>
  <c r="P329" i="1"/>
  <c r="GM371" i="1"/>
  <c r="GN371" i="1"/>
  <c r="R419" i="1"/>
  <c r="CY336" i="1"/>
  <c r="X336" i="1" s="1"/>
  <c r="GM336" i="1" s="1"/>
  <c r="CY346" i="1"/>
  <c r="X346" i="1" s="1"/>
  <c r="GM346" i="1" s="1"/>
  <c r="BB321" i="1"/>
  <c r="F395" i="1"/>
  <c r="CZ286" i="1"/>
  <c r="Y286" i="1" s="1"/>
  <c r="GX355" i="1"/>
  <c r="S351" i="1"/>
  <c r="Q330" i="1"/>
  <c r="AB339" i="1"/>
  <c r="GX356" i="1"/>
  <c r="AB417" i="1"/>
  <c r="CY423" i="1"/>
  <c r="X423" i="1" s="1"/>
  <c r="CZ423" i="1"/>
  <c r="Y423" i="1" s="1"/>
  <c r="Q435" i="1"/>
  <c r="BC414" i="1"/>
  <c r="F501" i="1"/>
  <c r="W356" i="1"/>
  <c r="CP368" i="1"/>
  <c r="O368" i="1" s="1"/>
  <c r="GX436" i="1"/>
  <c r="CJ485" i="1" s="1"/>
  <c r="V432" i="1"/>
  <c r="AI485" i="1" s="1"/>
  <c r="GM449" i="1"/>
  <c r="GN449" i="1"/>
  <c r="EI414" i="1"/>
  <c r="P495" i="1"/>
  <c r="W419" i="1"/>
  <c r="GM465" i="1"/>
  <c r="GN465" i="1"/>
  <c r="S440" i="1"/>
  <c r="R461" i="1"/>
  <c r="FY321" i="1"/>
  <c r="EP382" i="1"/>
  <c r="R437" i="1"/>
  <c r="AB520" i="1"/>
  <c r="CP434" i="1"/>
  <c r="O434" i="1" s="1"/>
  <c r="CP522" i="1"/>
  <c r="O522" i="1" s="1"/>
  <c r="S442" i="1"/>
  <c r="GM462" i="1"/>
  <c r="GN462" i="1"/>
  <c r="U521" i="1"/>
  <c r="AH536" i="1" s="1"/>
  <c r="T461" i="1"/>
  <c r="P436" i="1"/>
  <c r="GM457" i="1"/>
  <c r="W440" i="1"/>
  <c r="AG627" i="1"/>
  <c r="T648" i="1"/>
  <c r="DZ627" i="1"/>
  <c r="DM648" i="1"/>
  <c r="FU568" i="1"/>
  <c r="EL595" i="1"/>
  <c r="AX536" i="1"/>
  <c r="CG517" i="1"/>
  <c r="CZ576" i="1"/>
  <c r="Y576" i="1" s="1"/>
  <c r="GM634" i="1"/>
  <c r="GN634" i="1"/>
  <c r="EG680" i="1"/>
  <c r="P733" i="1"/>
  <c r="AG568" i="1"/>
  <c r="T595" i="1"/>
  <c r="GM630" i="1"/>
  <c r="CP643" i="1"/>
  <c r="O643" i="1" s="1"/>
  <c r="BD680" i="1"/>
  <c r="F754" i="1"/>
  <c r="AF568" i="1"/>
  <c r="S595" i="1"/>
  <c r="V593" i="1"/>
  <c r="EA595" i="1" s="1"/>
  <c r="AB641" i="1"/>
  <c r="CR641" i="1"/>
  <c r="Q641" i="1" s="1"/>
  <c r="CP641" i="1" s="1"/>
  <c r="O641" i="1" s="1"/>
  <c r="AB703" i="1"/>
  <c r="CR703" i="1"/>
  <c r="Q703" i="1" s="1"/>
  <c r="CP703" i="1" s="1"/>
  <c r="O703" i="1" s="1"/>
  <c r="GN630" i="1"/>
  <c r="CY710" i="1"/>
  <c r="X710" i="1" s="1"/>
  <c r="CZ710" i="1"/>
  <c r="Y710" i="1" s="1"/>
  <c r="GM710" i="1" s="1"/>
  <c r="GN688" i="1"/>
  <c r="U769" i="1"/>
  <c r="S648" i="1"/>
  <c r="AF627" i="1"/>
  <c r="GM787" i="1"/>
  <c r="GN787" i="1"/>
  <c r="GM860" i="1"/>
  <c r="GN860" i="1"/>
  <c r="GM764" i="1"/>
  <c r="GN764" i="1"/>
  <c r="CZ708" i="1"/>
  <c r="Y708" i="1" s="1"/>
  <c r="GM708" i="1" s="1"/>
  <c r="AB725" i="1"/>
  <c r="CR725" i="1"/>
  <c r="Q725" i="1" s="1"/>
  <c r="CP725" i="1" s="1"/>
  <c r="O725" i="1" s="1"/>
  <c r="AX865" i="1"/>
  <c r="CG824" i="1"/>
  <c r="P878" i="1"/>
  <c r="ET824" i="1"/>
  <c r="GM923" i="1"/>
  <c r="GO923" i="1"/>
  <c r="GA761" i="1"/>
  <c r="ER792" i="1"/>
  <c r="GN830" i="1"/>
  <c r="GM830" i="1"/>
  <c r="P922" i="1"/>
  <c r="CP922" i="1" s="1"/>
  <c r="O922" i="1" s="1"/>
  <c r="R922" i="1"/>
  <c r="CY922" i="1" s="1"/>
  <c r="X922" i="1" s="1"/>
  <c r="AB905" i="1"/>
  <c r="CY926" i="1"/>
  <c r="X926" i="1" s="1"/>
  <c r="CZ926" i="1"/>
  <c r="Y926" i="1" s="1"/>
  <c r="S777" i="1"/>
  <c r="GN837" i="1"/>
  <c r="P909" i="1"/>
  <c r="GM831" i="1"/>
  <c r="GN831" i="1"/>
  <c r="HG920" i="1"/>
  <c r="CZ765" i="1"/>
  <c r="Y765" i="1" s="1"/>
  <c r="R927" i="1"/>
  <c r="V920" i="1"/>
  <c r="EI627" i="1"/>
  <c r="P658" i="1"/>
  <c r="GN695" i="1"/>
  <c r="AJ824" i="1"/>
  <c r="W865" i="1"/>
  <c r="GN842" i="1"/>
  <c r="T920" i="1"/>
  <c r="FY897" i="1"/>
  <c r="EP974" i="1"/>
  <c r="V922" i="1"/>
  <c r="S935" i="1"/>
  <c r="U962" i="1"/>
  <c r="Q966" i="1"/>
  <c r="ET897" i="1"/>
  <c r="P987" i="1"/>
  <c r="EV1006" i="1"/>
  <c r="P1130" i="1"/>
  <c r="Q937" i="1"/>
  <c r="S962" i="1"/>
  <c r="EG1006" i="1"/>
  <c r="P1109" i="1"/>
  <c r="P938" i="1"/>
  <c r="R949" i="1"/>
  <c r="CY949" i="1" s="1"/>
  <c r="X949" i="1" s="1"/>
  <c r="GO1050" i="1"/>
  <c r="GM1050" i="1"/>
  <c r="T924" i="1"/>
  <c r="V937" i="1"/>
  <c r="T945" i="1"/>
  <c r="V959" i="1"/>
  <c r="CG1006" i="1"/>
  <c r="AX1105" i="1"/>
  <c r="P959" i="1"/>
  <c r="CY968" i="1"/>
  <c r="X968" i="1" s="1"/>
  <c r="CY1020" i="1"/>
  <c r="X1020" i="1" s="1"/>
  <c r="CZ951" i="1"/>
  <c r="Y951" i="1" s="1"/>
  <c r="GO951" i="1" s="1"/>
  <c r="Q959" i="1"/>
  <c r="R965" i="1"/>
  <c r="CZ965" i="1" s="1"/>
  <c r="Y965" i="1" s="1"/>
  <c r="GX1015" i="1"/>
  <c r="GM1090" i="1"/>
  <c r="GO1090" i="1"/>
  <c r="AB1013" i="1"/>
  <c r="CR1013" i="1"/>
  <c r="Q1013" i="1" s="1"/>
  <c r="AB1030" i="1"/>
  <c r="GM1048" i="1"/>
  <c r="GO1048" i="1"/>
  <c r="GM1089" i="1"/>
  <c r="GO1089" i="1"/>
  <c r="GM1081" i="1"/>
  <c r="GO1081" i="1"/>
  <c r="GO1073" i="1"/>
  <c r="EL1137" i="1"/>
  <c r="P1204" i="1"/>
  <c r="GM1049" i="1"/>
  <c r="GO1049" i="1"/>
  <c r="GM1057" i="1"/>
  <c r="GO1057" i="1"/>
  <c r="CZ1066" i="1"/>
  <c r="Y1066" i="1" s="1"/>
  <c r="GO1066" i="1" s="1"/>
  <c r="GM1094" i="1"/>
  <c r="GO1094" i="1"/>
  <c r="GO1061" i="1"/>
  <c r="CP1087" i="1"/>
  <c r="O1087" i="1" s="1"/>
  <c r="U1158" i="1"/>
  <c r="Q1169" i="1"/>
  <c r="GX1179" i="1"/>
  <c r="GM1177" i="1"/>
  <c r="GN1177" i="1"/>
  <c r="GM1221" i="1"/>
  <c r="GN1221" i="1"/>
  <c r="GN1250" i="1"/>
  <c r="GM1250" i="1"/>
  <c r="GX1160" i="1"/>
  <c r="S1179" i="1"/>
  <c r="GM1224" i="1"/>
  <c r="GN1224" i="1"/>
  <c r="GM1233" i="1"/>
  <c r="GN1233" i="1"/>
  <c r="CG1218" i="1"/>
  <c r="AX1285" i="1"/>
  <c r="CP1332" i="1"/>
  <c r="O1332" i="1" s="1"/>
  <c r="GM1159" i="1"/>
  <c r="GN1159" i="1"/>
  <c r="W1158" i="1"/>
  <c r="GM1262" i="1"/>
  <c r="GX1243" i="1"/>
  <c r="CP1276" i="1"/>
  <c r="O1276" i="1" s="1"/>
  <c r="R1338" i="1"/>
  <c r="S1338" i="1"/>
  <c r="AO1388" i="1"/>
  <c r="F1431" i="1"/>
  <c r="P1392" i="1"/>
  <c r="AB1266" i="1"/>
  <c r="CR1266" i="1"/>
  <c r="Q1266" i="1" s="1"/>
  <c r="CP1266" i="1" s="1"/>
  <c r="O1266" i="1" s="1"/>
  <c r="AB1403" i="1"/>
  <c r="CR1403" i="1"/>
  <c r="Q1403" i="1" s="1"/>
  <c r="CY1320" i="1"/>
  <c r="X1320" i="1" s="1"/>
  <c r="GN1320" i="1" s="1"/>
  <c r="CZ1320" i="1"/>
  <c r="Y1320" i="1" s="1"/>
  <c r="V1338" i="1"/>
  <c r="AB1171" i="1"/>
  <c r="CZ1282" i="1"/>
  <c r="Y1282" i="1" s="1"/>
  <c r="GM1282" i="1" s="1"/>
  <c r="CP1390" i="1"/>
  <c r="O1390" i="1" s="1"/>
  <c r="S1181" i="1"/>
  <c r="GN1258" i="1"/>
  <c r="V1321" i="1"/>
  <c r="AI1356" i="1" s="1"/>
  <c r="AB1239" i="1"/>
  <c r="BD1388" i="1"/>
  <c r="F1452" i="1"/>
  <c r="P1519" i="1"/>
  <c r="EG1504" i="1"/>
  <c r="GN1345" i="1"/>
  <c r="GX1463" i="1"/>
  <c r="CJ1472" i="1" s="1"/>
  <c r="AZ1515" i="1"/>
  <c r="CI1504" i="1"/>
  <c r="GA1356" i="1"/>
  <c r="S1463" i="1"/>
  <c r="S1330" i="1"/>
  <c r="GX1409" i="1"/>
  <c r="CP1464" i="1"/>
  <c r="O1464" i="1" s="1"/>
  <c r="P1338" i="1"/>
  <c r="CP1338" i="1" s="1"/>
  <c r="O1338" i="1" s="1"/>
  <c r="AB28" i="1"/>
  <c r="V35" i="1"/>
  <c r="EA109" i="1" s="1"/>
  <c r="GM54" i="1"/>
  <c r="GN54" i="1"/>
  <c r="S31" i="1"/>
  <c r="I1507" i="1"/>
  <c r="K1507" i="1"/>
  <c r="GM38" i="1"/>
  <c r="GN38" i="1"/>
  <c r="AB32" i="1"/>
  <c r="CY44" i="1"/>
  <c r="X44" i="1" s="1"/>
  <c r="U66" i="1"/>
  <c r="AB48" i="1"/>
  <c r="GN58" i="1"/>
  <c r="AB91" i="1"/>
  <c r="CR91" i="1"/>
  <c r="Q91" i="1" s="1"/>
  <c r="CP91" i="1" s="1"/>
  <c r="O91" i="1" s="1"/>
  <c r="CP55" i="1"/>
  <c r="O55" i="1" s="1"/>
  <c r="CP68" i="1"/>
  <c r="O68" i="1" s="1"/>
  <c r="T145" i="1"/>
  <c r="I1510" i="1"/>
  <c r="Q1510" i="1" s="1"/>
  <c r="K1510" i="1"/>
  <c r="CZ99" i="1"/>
  <c r="Y99" i="1" s="1"/>
  <c r="CY99" i="1"/>
  <c r="X99" i="1" s="1"/>
  <c r="EH26" i="1"/>
  <c r="P118" i="1"/>
  <c r="CZ106" i="1"/>
  <c r="Y106" i="1" s="1"/>
  <c r="GM106" i="1" s="1"/>
  <c r="S154" i="1"/>
  <c r="W154" i="1"/>
  <c r="R145" i="1"/>
  <c r="GX154" i="1"/>
  <c r="AP26" i="1"/>
  <c r="F118" i="1"/>
  <c r="GX185" i="1"/>
  <c r="P185" i="1"/>
  <c r="AB190" i="1"/>
  <c r="CR190" i="1"/>
  <c r="Q190" i="1" s="1"/>
  <c r="CP190" i="1" s="1"/>
  <c r="O190" i="1" s="1"/>
  <c r="P154" i="1"/>
  <c r="Q154" i="1"/>
  <c r="AB177" i="1"/>
  <c r="CR177" i="1"/>
  <c r="Q177" i="1" s="1"/>
  <c r="CP229" i="1"/>
  <c r="O229" i="1" s="1"/>
  <c r="GM105" i="1"/>
  <c r="GN105" i="1"/>
  <c r="GA141" i="1"/>
  <c r="ER192" i="1"/>
  <c r="U161" i="1"/>
  <c r="GM155" i="1"/>
  <c r="EL141" i="1"/>
  <c r="P210" i="1"/>
  <c r="CY240" i="1"/>
  <c r="X240" i="1" s="1"/>
  <c r="GN240" i="1" s="1"/>
  <c r="CZ240" i="1"/>
  <c r="Y240" i="1" s="1"/>
  <c r="GN260" i="1"/>
  <c r="GM260" i="1"/>
  <c r="GM233" i="1"/>
  <c r="GN233" i="1"/>
  <c r="CZ107" i="1"/>
  <c r="Y107" i="1" s="1"/>
  <c r="GM107" i="1" s="1"/>
  <c r="S185" i="1"/>
  <c r="V154" i="1"/>
  <c r="CZ234" i="1"/>
  <c r="Y234" i="1" s="1"/>
  <c r="U229" i="1"/>
  <c r="DZ289" i="1" s="1"/>
  <c r="T326" i="1"/>
  <c r="U326" i="1"/>
  <c r="GX326" i="1"/>
  <c r="S253" i="1"/>
  <c r="W274" i="1"/>
  <c r="P305" i="1"/>
  <c r="EU224" i="1"/>
  <c r="CG224" i="1"/>
  <c r="AX289" i="1"/>
  <c r="CC224" i="1"/>
  <c r="AT289" i="1"/>
  <c r="GM266" i="1"/>
  <c r="GN266" i="1"/>
  <c r="CY284" i="1"/>
  <c r="X284" i="1" s="1"/>
  <c r="CZ284" i="1"/>
  <c r="Y284" i="1" s="1"/>
  <c r="CP160" i="1"/>
  <c r="O160" i="1" s="1"/>
  <c r="GN283" i="1"/>
  <c r="GM283" i="1"/>
  <c r="GM286" i="1"/>
  <c r="GN286" i="1"/>
  <c r="GM287" i="1"/>
  <c r="GN287" i="1"/>
  <c r="CP353" i="1"/>
  <c r="O353" i="1" s="1"/>
  <c r="GX443" i="1"/>
  <c r="U443" i="1"/>
  <c r="CY339" i="1"/>
  <c r="X339" i="1" s="1"/>
  <c r="GM339" i="1" s="1"/>
  <c r="CY354" i="1"/>
  <c r="X354" i="1" s="1"/>
  <c r="CZ354" i="1"/>
  <c r="Y354" i="1" s="1"/>
  <c r="AB360" i="1"/>
  <c r="CR360" i="1"/>
  <c r="Q360" i="1" s="1"/>
  <c r="CP360" i="1" s="1"/>
  <c r="O360" i="1" s="1"/>
  <c r="CY360" i="1"/>
  <c r="X360" i="1" s="1"/>
  <c r="CZ360" i="1"/>
  <c r="Y360" i="1" s="1"/>
  <c r="GX374" i="1"/>
  <c r="S374" i="1"/>
  <c r="W361" i="1"/>
  <c r="T361" i="1"/>
  <c r="EV321" i="1"/>
  <c r="P407" i="1"/>
  <c r="GM345" i="1"/>
  <c r="GN345" i="1"/>
  <c r="GM357" i="1"/>
  <c r="GN357" i="1"/>
  <c r="CZ279" i="1"/>
  <c r="Y279" i="1" s="1"/>
  <c r="GM279" i="1" s="1"/>
  <c r="R366" i="1"/>
  <c r="P366" i="1"/>
  <c r="W281" i="1"/>
  <c r="EG414" i="1"/>
  <c r="P489" i="1"/>
  <c r="GM323" i="1"/>
  <c r="GN323" i="1"/>
  <c r="CP372" i="1"/>
  <c r="O372" i="1" s="1"/>
  <c r="T355" i="1"/>
  <c r="CP438" i="1"/>
  <c r="O438" i="1" s="1"/>
  <c r="U358" i="1"/>
  <c r="CY420" i="1"/>
  <c r="X420" i="1" s="1"/>
  <c r="CZ420" i="1"/>
  <c r="Y420" i="1" s="1"/>
  <c r="GM444" i="1"/>
  <c r="GN444" i="1"/>
  <c r="GN264" i="1"/>
  <c r="GN375" i="1"/>
  <c r="GM375" i="1"/>
  <c r="V435" i="1"/>
  <c r="EA485" i="1" s="1"/>
  <c r="GM474" i="1"/>
  <c r="GN474" i="1"/>
  <c r="EI321" i="1"/>
  <c r="P392" i="1"/>
  <c r="P442" i="1"/>
  <c r="CP442" i="1" s="1"/>
  <c r="O442" i="1" s="1"/>
  <c r="DY517" i="1"/>
  <c r="DL536" i="1"/>
  <c r="Q438" i="1"/>
  <c r="CZ524" i="1"/>
  <c r="Y524" i="1" s="1"/>
  <c r="GN524" i="1" s="1"/>
  <c r="CY445" i="1"/>
  <c r="X445" i="1" s="1"/>
  <c r="GM445" i="1" s="1"/>
  <c r="BD568" i="1"/>
  <c r="F620" i="1"/>
  <c r="Q469" i="1"/>
  <c r="CY527" i="1"/>
  <c r="X527" i="1" s="1"/>
  <c r="GM527" i="1" s="1"/>
  <c r="CZ527" i="1"/>
  <c r="Y527" i="1" s="1"/>
  <c r="CZ350" i="1"/>
  <c r="Y350" i="1" s="1"/>
  <c r="EH414" i="1"/>
  <c r="P494" i="1"/>
  <c r="GN364" i="1"/>
  <c r="CD414" i="1"/>
  <c r="AU485" i="1"/>
  <c r="CP635" i="1"/>
  <c r="O635" i="1" s="1"/>
  <c r="BD627" i="1"/>
  <c r="F673" i="1"/>
  <c r="GN570" i="1"/>
  <c r="AB595" i="1"/>
  <c r="GM570" i="1"/>
  <c r="W648" i="1"/>
  <c r="AJ627" i="1"/>
  <c r="CY576" i="1"/>
  <c r="X576" i="1" s="1"/>
  <c r="DI648" i="1"/>
  <c r="DV627" i="1"/>
  <c r="CY530" i="1"/>
  <c r="X530" i="1" s="1"/>
  <c r="EB627" i="1"/>
  <c r="DO648" i="1"/>
  <c r="AB643" i="1"/>
  <c r="P738" i="1"/>
  <c r="EH680" i="1"/>
  <c r="CY522" i="1"/>
  <c r="X522" i="1" s="1"/>
  <c r="EC536" i="1" s="1"/>
  <c r="CZ522" i="1"/>
  <c r="Y522" i="1" s="1"/>
  <c r="DX536" i="1"/>
  <c r="AL595" i="1"/>
  <c r="FQ627" i="1"/>
  <c r="EH648" i="1"/>
  <c r="GA648" i="1"/>
  <c r="CY641" i="1"/>
  <c r="X641" i="1" s="1"/>
  <c r="S521" i="1"/>
  <c r="GM572" i="1"/>
  <c r="GN572" i="1"/>
  <c r="AH568" i="1"/>
  <c r="U595" i="1"/>
  <c r="DW729" i="1"/>
  <c r="AT680" i="1"/>
  <c r="F747" i="1"/>
  <c r="CZ723" i="1"/>
  <c r="Y723" i="1" s="1"/>
  <c r="GM723" i="1" s="1"/>
  <c r="AP627" i="1"/>
  <c r="F657" i="1"/>
  <c r="GM636" i="1"/>
  <c r="EP865" i="1"/>
  <c r="FY824" i="1"/>
  <c r="R910" i="1"/>
  <c r="T910" i="1"/>
  <c r="V698" i="1"/>
  <c r="AI729" i="1" s="1"/>
  <c r="GM717" i="1"/>
  <c r="GN717" i="1"/>
  <c r="CI680" i="1"/>
  <c r="AZ729" i="1"/>
  <c r="R769" i="1"/>
  <c r="AE792" i="1" s="1"/>
  <c r="GN785" i="1"/>
  <c r="GM785" i="1"/>
  <c r="EH761" i="1"/>
  <c r="P801" i="1"/>
  <c r="AD865" i="1"/>
  <c r="CY843" i="1"/>
  <c r="X843" i="1" s="1"/>
  <c r="GM843" i="1" s="1"/>
  <c r="CZ843" i="1"/>
  <c r="Y843" i="1" s="1"/>
  <c r="GN851" i="1"/>
  <c r="GM851" i="1"/>
  <c r="GA824" i="1"/>
  <c r="ER865" i="1"/>
  <c r="P920" i="1"/>
  <c r="CY765" i="1"/>
  <c r="X765" i="1" s="1"/>
  <c r="AE865" i="1"/>
  <c r="P910" i="1"/>
  <c r="T935" i="1"/>
  <c r="HG935" i="1"/>
  <c r="S769" i="1"/>
  <c r="V927" i="1"/>
  <c r="Q936" i="1"/>
  <c r="CP936" i="1" s="1"/>
  <c r="O936" i="1" s="1"/>
  <c r="P943" i="1"/>
  <c r="V966" i="1"/>
  <c r="CZ1011" i="1"/>
  <c r="Y1011" i="1" s="1"/>
  <c r="P924" i="1"/>
  <c r="P949" i="1"/>
  <c r="CP949" i="1" s="1"/>
  <c r="O949" i="1" s="1"/>
  <c r="U965" i="1"/>
  <c r="GX924" i="1"/>
  <c r="AB947" i="1"/>
  <c r="V962" i="1"/>
  <c r="AB970" i="1"/>
  <c r="CR970" i="1"/>
  <c r="Q970" i="1" s="1"/>
  <c r="CP970" i="1" s="1"/>
  <c r="O970" i="1" s="1"/>
  <c r="GO912" i="1"/>
  <c r="R953" i="1"/>
  <c r="CY970" i="1"/>
  <c r="X970" i="1" s="1"/>
  <c r="T1022" i="1"/>
  <c r="AG1105" i="1" s="1"/>
  <c r="GM1032" i="1"/>
  <c r="GO1032" i="1"/>
  <c r="CY940" i="1"/>
  <c r="X940" i="1" s="1"/>
  <c r="GO940" i="1" s="1"/>
  <c r="CZ940" i="1"/>
  <c r="Y940" i="1" s="1"/>
  <c r="GM1009" i="1"/>
  <c r="GN1009" i="1"/>
  <c r="HG1022" i="1"/>
  <c r="AB1037" i="1"/>
  <c r="CR1037" i="1"/>
  <c r="Q1037" i="1" s="1"/>
  <c r="GX936" i="1"/>
  <c r="V949" i="1"/>
  <c r="CZ1051" i="1"/>
  <c r="Y1051" i="1" s="1"/>
  <c r="GM1051" i="1" s="1"/>
  <c r="CI1006" i="1"/>
  <c r="AZ1105" i="1"/>
  <c r="BD1137" i="1"/>
  <c r="F1211" i="1"/>
  <c r="CZ1074" i="1"/>
  <c r="Y1074" i="1" s="1"/>
  <c r="GO1074" i="1" s="1"/>
  <c r="CZ1084" i="1"/>
  <c r="Y1084" i="1" s="1"/>
  <c r="GO1084" i="1" s="1"/>
  <c r="AB1056" i="1"/>
  <c r="ET1137" i="1"/>
  <c r="P1199" i="1"/>
  <c r="GO1062" i="1"/>
  <c r="GM1145" i="1"/>
  <c r="GN1145" i="1"/>
  <c r="EU1137" i="1"/>
  <c r="P1202" i="1"/>
  <c r="CR1170" i="1"/>
  <c r="Q1170" i="1" s="1"/>
  <c r="CP1170" i="1" s="1"/>
  <c r="O1170" i="1" s="1"/>
  <c r="AB1170" i="1"/>
  <c r="AU1137" i="1"/>
  <c r="F1205" i="1"/>
  <c r="AQ1137" i="1"/>
  <c r="F1196" i="1"/>
  <c r="EI1137" i="1"/>
  <c r="P1196" i="1"/>
  <c r="U1181" i="1"/>
  <c r="T1166" i="1"/>
  <c r="Q1179" i="1"/>
  <c r="AD1186" i="1" s="1"/>
  <c r="GM1147" i="1"/>
  <c r="GN1147" i="1"/>
  <c r="CI1137" i="1"/>
  <c r="AZ1186" i="1"/>
  <c r="V1179" i="1"/>
  <c r="CP1227" i="1"/>
  <c r="O1227" i="1" s="1"/>
  <c r="CY1238" i="1"/>
  <c r="X1238" i="1" s="1"/>
  <c r="CZ1238" i="1"/>
  <c r="Y1238" i="1" s="1"/>
  <c r="Q1166" i="1"/>
  <c r="CZ1173" i="1"/>
  <c r="Y1173" i="1" s="1"/>
  <c r="GM1173" i="1" s="1"/>
  <c r="CP1249" i="1"/>
  <c r="O1249" i="1" s="1"/>
  <c r="GM1248" i="1"/>
  <c r="GN1248" i="1"/>
  <c r="F1476" i="1"/>
  <c r="AO1459" i="1"/>
  <c r="U1392" i="1"/>
  <c r="P1403" i="1"/>
  <c r="GX1403" i="1"/>
  <c r="P1409" i="1"/>
  <c r="R1409" i="1"/>
  <c r="GN1256" i="1"/>
  <c r="GM1256" i="1"/>
  <c r="GM1340" i="1"/>
  <c r="GO1340" i="1"/>
  <c r="FU1356" i="1" s="1"/>
  <c r="GM1351" i="1"/>
  <c r="GN1351" i="1"/>
  <c r="GN1155" i="1"/>
  <c r="AB1160" i="1"/>
  <c r="GM1271" i="1"/>
  <c r="GN1271" i="1"/>
  <c r="T1392" i="1"/>
  <c r="AG1427" i="1" s="1"/>
  <c r="BB1218" i="1"/>
  <c r="F1298" i="1"/>
  <c r="CY1339" i="1"/>
  <c r="X1339" i="1" s="1"/>
  <c r="GO1339" i="1" s="1"/>
  <c r="CC1356" i="1" s="1"/>
  <c r="CZ1339" i="1"/>
  <c r="Y1339" i="1" s="1"/>
  <c r="CY1410" i="1"/>
  <c r="X1410" i="1" s="1"/>
  <c r="GO1410" i="1" s="1"/>
  <c r="CC1427" i="1" s="1"/>
  <c r="CZ1410" i="1"/>
  <c r="Y1410" i="1" s="1"/>
  <c r="BB1388" i="1"/>
  <c r="F1440" i="1"/>
  <c r="P1524" i="1"/>
  <c r="EH1504" i="1"/>
  <c r="AQ1356" i="1"/>
  <c r="BZ1317" i="1"/>
  <c r="CY1343" i="1"/>
  <c r="X1343" i="1" s="1"/>
  <c r="F1491" i="1"/>
  <c r="AU1459" i="1"/>
  <c r="W1281" i="1"/>
  <c r="AB1334" i="1"/>
  <c r="GM1404" i="1"/>
  <c r="GN1404" i="1"/>
  <c r="GM1416" i="1"/>
  <c r="GN1416" i="1"/>
  <c r="FY1388" i="1"/>
  <c r="EP1427" i="1"/>
  <c r="GM1509" i="1"/>
  <c r="HD1509" i="1" s="1"/>
  <c r="GN1509" i="1"/>
  <c r="CY1414" i="1"/>
  <c r="X1414" i="1" s="1"/>
  <c r="CY1322" i="1"/>
  <c r="X1322" i="1" s="1"/>
  <c r="U1403" i="1"/>
  <c r="GM1417" i="1"/>
  <c r="GN1417" i="1"/>
  <c r="GX1396" i="1"/>
  <c r="GN1333" i="1"/>
  <c r="CY1401" i="1"/>
  <c r="X1401" i="1" s="1"/>
  <c r="CZ1401" i="1"/>
  <c r="Y1401" i="1" s="1"/>
  <c r="GM1412" i="1"/>
  <c r="GN1412" i="1"/>
  <c r="GM1353" i="1"/>
  <c r="GN1353" i="1"/>
  <c r="GM1423" i="1"/>
  <c r="GN1423" i="1"/>
  <c r="AQ1388" i="1"/>
  <c r="F1437" i="1"/>
  <c r="DZ1459" i="1"/>
  <c r="DM1472" i="1"/>
  <c r="GM43" i="1"/>
  <c r="GN43" i="1"/>
  <c r="GM62" i="1"/>
  <c r="GN62" i="1"/>
  <c r="CP28" i="1"/>
  <c r="O28" i="1" s="1"/>
  <c r="DW109" i="1"/>
  <c r="CJ109" i="1"/>
  <c r="GM36" i="1"/>
  <c r="GN36" i="1"/>
  <c r="CP44" i="1"/>
  <c r="O44" i="1" s="1"/>
  <c r="S57" i="1"/>
  <c r="Q57" i="1"/>
  <c r="DV109" i="1" s="1"/>
  <c r="CP45" i="1"/>
  <c r="O45" i="1" s="1"/>
  <c r="CP47" i="1"/>
  <c r="O47" i="1" s="1"/>
  <c r="CY50" i="1"/>
  <c r="X50" i="1" s="1"/>
  <c r="GM50" i="1" s="1"/>
  <c r="P57" i="1"/>
  <c r="CP57" i="1" s="1"/>
  <c r="O57" i="1" s="1"/>
  <c r="V63" i="1"/>
  <c r="CZ77" i="1"/>
  <c r="Y77" i="1" s="1"/>
  <c r="CY77" i="1"/>
  <c r="X77" i="1" s="1"/>
  <c r="CY68" i="1"/>
  <c r="X68" i="1" s="1"/>
  <c r="CZ68" i="1"/>
  <c r="Y68" i="1" s="1"/>
  <c r="CY93" i="1"/>
  <c r="X93" i="1" s="1"/>
  <c r="CZ93" i="1"/>
  <c r="Y93" i="1" s="1"/>
  <c r="AB55" i="1"/>
  <c r="CP76" i="1"/>
  <c r="O76" i="1" s="1"/>
  <c r="GM73" i="1"/>
  <c r="GN73" i="1"/>
  <c r="BB26" i="1"/>
  <c r="F122" i="1"/>
  <c r="BB1545" i="1"/>
  <c r="GN101" i="1"/>
  <c r="GM101" i="1"/>
  <c r="GM83" i="1"/>
  <c r="GN83" i="1"/>
  <c r="FY26" i="1"/>
  <c r="EP109" i="1"/>
  <c r="GX145" i="1"/>
  <c r="GN165" i="1"/>
  <c r="GM165" i="1"/>
  <c r="GM94" i="1"/>
  <c r="GN94" i="1"/>
  <c r="AB86" i="1"/>
  <c r="CR86" i="1"/>
  <c r="Q86" i="1" s="1"/>
  <c r="CP86" i="1" s="1"/>
  <c r="O86" i="1" s="1"/>
  <c r="GM163" i="1"/>
  <c r="GN163" i="1"/>
  <c r="CP177" i="1"/>
  <c r="O177" i="1" s="1"/>
  <c r="CD141" i="1"/>
  <c r="AU192" i="1"/>
  <c r="CY177" i="1"/>
  <c r="X177" i="1" s="1"/>
  <c r="CZ177" i="1"/>
  <c r="Y177" i="1" s="1"/>
  <c r="U145" i="1"/>
  <c r="GM182" i="1"/>
  <c r="GN182" i="1"/>
  <c r="CZ148" i="1"/>
  <c r="Y148" i="1" s="1"/>
  <c r="GM148" i="1" s="1"/>
  <c r="GM171" i="1"/>
  <c r="GN171" i="1"/>
  <c r="GN148" i="1"/>
  <c r="GM231" i="1"/>
  <c r="GN231" i="1"/>
  <c r="GM237" i="1"/>
  <c r="GN237" i="1"/>
  <c r="GM255" i="1"/>
  <c r="GN255" i="1"/>
  <c r="EV141" i="1"/>
  <c r="P217" i="1"/>
  <c r="V252" i="1"/>
  <c r="AI289" i="1" s="1"/>
  <c r="CY275" i="1"/>
  <c r="X275" i="1" s="1"/>
  <c r="GN275" i="1" s="1"/>
  <c r="CZ275" i="1"/>
  <c r="Y275" i="1" s="1"/>
  <c r="R176" i="1"/>
  <c r="CY176" i="1" s="1"/>
  <c r="X176" i="1" s="1"/>
  <c r="CY268" i="1"/>
  <c r="X268" i="1" s="1"/>
  <c r="CZ268" i="1"/>
  <c r="Y268" i="1" s="1"/>
  <c r="GM331" i="1"/>
  <c r="GN331" i="1"/>
  <c r="R285" i="1"/>
  <c r="S285" i="1"/>
  <c r="T285" i="1"/>
  <c r="W229" i="1"/>
  <c r="FV224" i="1"/>
  <c r="EM289" i="1"/>
  <c r="GM342" i="1"/>
  <c r="GN342" i="1"/>
  <c r="CZ380" i="1"/>
  <c r="Y380" i="1" s="1"/>
  <c r="GM380" i="1" s="1"/>
  <c r="R374" i="1"/>
  <c r="GM423" i="1"/>
  <c r="GN423" i="1"/>
  <c r="P285" i="1"/>
  <c r="DU289" i="1" s="1"/>
  <c r="GM347" i="1"/>
  <c r="GN347" i="1"/>
  <c r="CZ238" i="1"/>
  <c r="Y238" i="1" s="1"/>
  <c r="GM238" i="1" s="1"/>
  <c r="GX376" i="1"/>
  <c r="W376" i="1"/>
  <c r="GN271" i="1"/>
  <c r="S326" i="1"/>
  <c r="AB326" i="1"/>
  <c r="CZ325" i="1"/>
  <c r="Y325" i="1" s="1"/>
  <c r="AB424" i="1"/>
  <c r="T437" i="1"/>
  <c r="CR456" i="1"/>
  <c r="Q456" i="1" s="1"/>
  <c r="CP456" i="1" s="1"/>
  <c r="O456" i="1" s="1"/>
  <c r="AB456" i="1"/>
  <c r="BC517" i="1"/>
  <c r="F552" i="1"/>
  <c r="CY377" i="1"/>
  <c r="X377" i="1" s="1"/>
  <c r="AB372" i="1"/>
  <c r="CP420" i="1"/>
  <c r="O420" i="1" s="1"/>
  <c r="W438" i="1"/>
  <c r="CP520" i="1"/>
  <c r="O520" i="1" s="1"/>
  <c r="DU536" i="1"/>
  <c r="GM367" i="1"/>
  <c r="GN367" i="1"/>
  <c r="CY422" i="1"/>
  <c r="X422" i="1" s="1"/>
  <c r="CZ422" i="1"/>
  <c r="Y422" i="1" s="1"/>
  <c r="CY429" i="1"/>
  <c r="X429" i="1" s="1"/>
  <c r="P361" i="1"/>
  <c r="W374" i="1"/>
  <c r="P437" i="1"/>
  <c r="CP437" i="1" s="1"/>
  <c r="O437" i="1" s="1"/>
  <c r="CP478" i="1"/>
  <c r="O478" i="1" s="1"/>
  <c r="R521" i="1"/>
  <c r="AE536" i="1" s="1"/>
  <c r="GX438" i="1"/>
  <c r="P661" i="1"/>
  <c r="ET627" i="1"/>
  <c r="AB443" i="1"/>
  <c r="CR443" i="1"/>
  <c r="Q443" i="1" s="1"/>
  <c r="CP443" i="1" s="1"/>
  <c r="O443" i="1" s="1"/>
  <c r="T469" i="1"/>
  <c r="F599" i="1"/>
  <c r="AO568" i="1"/>
  <c r="CY528" i="1"/>
  <c r="X528" i="1" s="1"/>
  <c r="CZ528" i="1"/>
  <c r="Y528" i="1" s="1"/>
  <c r="W437" i="1"/>
  <c r="GM479" i="1"/>
  <c r="GN479" i="1"/>
  <c r="GM467" i="1"/>
  <c r="GN467" i="1"/>
  <c r="CZ482" i="1"/>
  <c r="Y482" i="1" s="1"/>
  <c r="GM531" i="1"/>
  <c r="GN531" i="1"/>
  <c r="W253" i="1"/>
  <c r="AC595" i="1"/>
  <c r="AT627" i="1"/>
  <c r="F666" i="1"/>
  <c r="GM644" i="1"/>
  <c r="GN644" i="1"/>
  <c r="CY638" i="1"/>
  <c r="X638" i="1" s="1"/>
  <c r="EC648" i="1" s="1"/>
  <c r="CZ638" i="1"/>
  <c r="Y638" i="1" s="1"/>
  <c r="ED648" i="1" s="1"/>
  <c r="GM532" i="1"/>
  <c r="GN532" i="1"/>
  <c r="CY583" i="1"/>
  <c r="X583" i="1" s="1"/>
  <c r="GM583" i="1" s="1"/>
  <c r="CZ583" i="1"/>
  <c r="Y583" i="1" s="1"/>
  <c r="ES648" i="1"/>
  <c r="GB627" i="1"/>
  <c r="BB680" i="1"/>
  <c r="F742" i="1"/>
  <c r="W461" i="1"/>
  <c r="GM590" i="1"/>
  <c r="GN590" i="1"/>
  <c r="CY573" i="1"/>
  <c r="X573" i="1" s="1"/>
  <c r="CZ573" i="1"/>
  <c r="Y573" i="1" s="1"/>
  <c r="CZ631" i="1"/>
  <c r="Y631" i="1" s="1"/>
  <c r="AL648" i="1" s="1"/>
  <c r="GM692" i="1"/>
  <c r="GN692" i="1"/>
  <c r="GM714" i="1"/>
  <c r="GN714" i="1"/>
  <c r="EP729" i="1"/>
  <c r="FY680" i="1"/>
  <c r="AK595" i="1"/>
  <c r="CZ468" i="1"/>
  <c r="Y468" i="1" s="1"/>
  <c r="CY468" i="1"/>
  <c r="X468" i="1" s="1"/>
  <c r="GN468" i="1" s="1"/>
  <c r="CD568" i="1"/>
  <c r="AU595" i="1"/>
  <c r="AH627" i="1"/>
  <c r="U648" i="1"/>
  <c r="CY683" i="1"/>
  <c r="X683" i="1" s="1"/>
  <c r="EC729" i="1" s="1"/>
  <c r="CZ683" i="1"/>
  <c r="Y683" i="1" s="1"/>
  <c r="ED729" i="1" s="1"/>
  <c r="DX729" i="1"/>
  <c r="AB711" i="1"/>
  <c r="CR711" i="1"/>
  <c r="Q711" i="1" s="1"/>
  <c r="CP711" i="1" s="1"/>
  <c r="O711" i="1" s="1"/>
  <c r="CP519" i="1"/>
  <c r="O519" i="1" s="1"/>
  <c r="GM685" i="1"/>
  <c r="R698" i="1"/>
  <c r="AE729" i="1" s="1"/>
  <c r="T698" i="1"/>
  <c r="AG729" i="1" s="1"/>
  <c r="GN780" i="1"/>
  <c r="GM780" i="1"/>
  <c r="GX777" i="1"/>
  <c r="GX698" i="1"/>
  <c r="CJ729" i="1" s="1"/>
  <c r="R920" i="1"/>
  <c r="CZ686" i="1"/>
  <c r="Y686" i="1" s="1"/>
  <c r="CY725" i="1"/>
  <c r="X725" i="1" s="1"/>
  <c r="GM682" i="1"/>
  <c r="GN682" i="1"/>
  <c r="GM727" i="1"/>
  <c r="GN727" i="1"/>
  <c r="CY788" i="1"/>
  <c r="X788" i="1" s="1"/>
  <c r="CZ788" i="1"/>
  <c r="Y788" i="1" s="1"/>
  <c r="GN776" i="1"/>
  <c r="DL865" i="1"/>
  <c r="DY824" i="1"/>
  <c r="GM845" i="1"/>
  <c r="GN845" i="1"/>
  <c r="GM857" i="1"/>
  <c r="GN857" i="1"/>
  <c r="GM908" i="1"/>
  <c r="GN908" i="1"/>
  <c r="P929" i="1"/>
  <c r="S929" i="1"/>
  <c r="AI824" i="1"/>
  <c r="V865" i="1"/>
  <c r="W938" i="1"/>
  <c r="R938" i="1"/>
  <c r="P874" i="1"/>
  <c r="EH824" i="1"/>
  <c r="GX922" i="1"/>
  <c r="GM779" i="1"/>
  <c r="GN779" i="1"/>
  <c r="GO911" i="1"/>
  <c r="GM911" i="1"/>
  <c r="T943" i="1"/>
  <c r="HG943" i="1"/>
  <c r="CZ848" i="1"/>
  <c r="Y848" i="1" s="1"/>
  <c r="GM848" i="1" s="1"/>
  <c r="CZ921" i="1"/>
  <c r="Y921" i="1" s="1"/>
  <c r="AB957" i="1"/>
  <c r="CR957" i="1"/>
  <c r="Q957" i="1" s="1"/>
  <c r="CP957" i="1" s="1"/>
  <c r="O957" i="1" s="1"/>
  <c r="GN697" i="1"/>
  <c r="P706" i="1"/>
  <c r="CP706" i="1" s="1"/>
  <c r="O706" i="1" s="1"/>
  <c r="EM824" i="1"/>
  <c r="P884" i="1"/>
  <c r="W909" i="1"/>
  <c r="Q1022" i="1"/>
  <c r="GX943" i="1"/>
  <c r="GM967" i="1"/>
  <c r="GO967" i="1"/>
  <c r="AB1011" i="1"/>
  <c r="CR1011" i="1"/>
  <c r="Q1011" i="1" s="1"/>
  <c r="AI1105" i="1"/>
  <c r="GM1031" i="1"/>
  <c r="GO1031" i="1"/>
  <c r="R929" i="1"/>
  <c r="R943" i="1"/>
  <c r="GX949" i="1"/>
  <c r="R966" i="1"/>
  <c r="P927" i="1"/>
  <c r="S943" i="1"/>
  <c r="BD1006" i="1"/>
  <c r="F1130" i="1"/>
  <c r="Q927" i="1"/>
  <c r="S938" i="1"/>
  <c r="R1035" i="1"/>
  <c r="S1035" i="1"/>
  <c r="U1035" i="1"/>
  <c r="W1035" i="1"/>
  <c r="GX1035" i="1"/>
  <c r="Q909" i="1"/>
  <c r="CZ934" i="1"/>
  <c r="Y934" i="1" s="1"/>
  <c r="GO934" i="1" s="1"/>
  <c r="V945" i="1"/>
  <c r="CY958" i="1"/>
  <c r="X958" i="1" s="1"/>
  <c r="CY972" i="1"/>
  <c r="X972" i="1" s="1"/>
  <c r="CZ972" i="1"/>
  <c r="Y972" i="1" s="1"/>
  <c r="AB1020" i="1"/>
  <c r="CR1020" i="1"/>
  <c r="Q1020" i="1" s="1"/>
  <c r="CP1020" i="1" s="1"/>
  <c r="O1020" i="1" s="1"/>
  <c r="GM1075" i="1"/>
  <c r="GO1075" i="1"/>
  <c r="W935" i="1"/>
  <c r="W945" i="1"/>
  <c r="V953" i="1"/>
  <c r="W962" i="1"/>
  <c r="GM971" i="1"/>
  <c r="GP971" i="1"/>
  <c r="CD974" i="1" s="1"/>
  <c r="CY1024" i="1"/>
  <c r="X1024" i="1" s="1"/>
  <c r="CY1033" i="1"/>
  <c r="X1033" i="1" s="1"/>
  <c r="CZ1033" i="1"/>
  <c r="Y1033" i="1" s="1"/>
  <c r="CZ942" i="1"/>
  <c r="Y942" i="1" s="1"/>
  <c r="GO942" i="1" s="1"/>
  <c r="S959" i="1"/>
  <c r="CY1010" i="1"/>
  <c r="X1010" i="1" s="1"/>
  <c r="CZ1010" i="1"/>
  <c r="Y1010" i="1" s="1"/>
  <c r="W1022" i="1"/>
  <c r="AJ1105" i="1" s="1"/>
  <c r="CP1067" i="1"/>
  <c r="O1067" i="1" s="1"/>
  <c r="AP1006" i="1"/>
  <c r="F1114" i="1"/>
  <c r="FY1137" i="1"/>
  <c r="EP1186" i="1"/>
  <c r="GM1058" i="1"/>
  <c r="GO1058" i="1"/>
  <c r="CY1101" i="1"/>
  <c r="X1101" i="1" s="1"/>
  <c r="GM1101" i="1" s="1"/>
  <c r="CZ1101" i="1"/>
  <c r="Y1101" i="1" s="1"/>
  <c r="GM1047" i="1"/>
  <c r="GO1047" i="1"/>
  <c r="CY1103" i="1"/>
  <c r="X1103" i="1" s="1"/>
  <c r="GM1103" i="1" s="1"/>
  <c r="CZ1103" i="1"/>
  <c r="Y1103" i="1" s="1"/>
  <c r="GO1076" i="1"/>
  <c r="CY1157" i="1"/>
  <c r="X1157" i="1" s="1"/>
  <c r="GN1157" i="1" s="1"/>
  <c r="CZ1157" i="1"/>
  <c r="Y1157" i="1" s="1"/>
  <c r="CP1220" i="1"/>
  <c r="O1220" i="1" s="1"/>
  <c r="DX1186" i="1"/>
  <c r="CY1146" i="1"/>
  <c r="X1146" i="1" s="1"/>
  <c r="GM1146" i="1" s="1"/>
  <c r="CZ1146" i="1"/>
  <c r="Y1146" i="1" s="1"/>
  <c r="BC1137" i="1"/>
  <c r="F1202" i="1"/>
  <c r="CG1137" i="1"/>
  <c r="AX1186" i="1"/>
  <c r="U1169" i="1"/>
  <c r="AH1186" i="1" s="1"/>
  <c r="GA1137" i="1"/>
  <c r="ER1186" i="1"/>
  <c r="S1169" i="1"/>
  <c r="W1166" i="1"/>
  <c r="AG1285" i="1"/>
  <c r="GN1261" i="1"/>
  <c r="GM1261" i="1"/>
  <c r="AP1137" i="1"/>
  <c r="F1195" i="1"/>
  <c r="CY1234" i="1"/>
  <c r="X1234" i="1" s="1"/>
  <c r="AK1285" i="1" s="1"/>
  <c r="CZ1234" i="1"/>
  <c r="Y1234" i="1" s="1"/>
  <c r="R1160" i="1"/>
  <c r="GN1239" i="1"/>
  <c r="GM1239" i="1"/>
  <c r="GM1254" i="1"/>
  <c r="GN1254" i="1"/>
  <c r="HG1283" i="1"/>
  <c r="W1283" i="1"/>
  <c r="GX1283" i="1"/>
  <c r="P1381" i="1"/>
  <c r="EV1317" i="1"/>
  <c r="GM1151" i="1"/>
  <c r="GX1166" i="1"/>
  <c r="GM1263" i="1"/>
  <c r="GN1263" i="1"/>
  <c r="U1281" i="1"/>
  <c r="GN1225" i="1"/>
  <c r="GM1225" i="1"/>
  <c r="DW1427" i="1"/>
  <c r="CP1322" i="1"/>
  <c r="O1322" i="1" s="1"/>
  <c r="CY1348" i="1"/>
  <c r="X1348" i="1" s="1"/>
  <c r="GM1348" i="1" s="1"/>
  <c r="CZ1348" i="1"/>
  <c r="Y1348" i="1" s="1"/>
  <c r="FU1218" i="1"/>
  <c r="EL1285" i="1"/>
  <c r="AB1328" i="1"/>
  <c r="CR1328" i="1"/>
  <c r="Q1328" i="1" s="1"/>
  <c r="CP1328" i="1" s="1"/>
  <c r="O1328" i="1" s="1"/>
  <c r="F1372" i="1"/>
  <c r="BC1317" i="1"/>
  <c r="GN1405" i="1"/>
  <c r="GM1405" i="1"/>
  <c r="CZ1141" i="1"/>
  <c r="Y1141" i="1" s="1"/>
  <c r="T1160" i="1"/>
  <c r="GM1273" i="1"/>
  <c r="GN1273" i="1"/>
  <c r="EU1218" i="1"/>
  <c r="P1301" i="1"/>
  <c r="CP1330" i="1"/>
  <c r="O1330" i="1" s="1"/>
  <c r="CY1350" i="1"/>
  <c r="X1350" i="1" s="1"/>
  <c r="GN1350" i="1" s="1"/>
  <c r="CZ1350" i="1"/>
  <c r="Y1350" i="1" s="1"/>
  <c r="EV1218" i="1"/>
  <c r="P1310" i="1"/>
  <c r="AP1356" i="1"/>
  <c r="BY1317" i="1"/>
  <c r="CI1356" i="1"/>
  <c r="P1452" i="1"/>
  <c r="EV1388" i="1"/>
  <c r="BB1459" i="1"/>
  <c r="F1485" i="1"/>
  <c r="FY1504" i="1"/>
  <c r="EP1515" i="1"/>
  <c r="BY1218" i="1"/>
  <c r="AP1285" i="1"/>
  <c r="CI1285" i="1"/>
  <c r="CZ1347" i="1"/>
  <c r="Y1347" i="1" s="1"/>
  <c r="GM1347" i="1" s="1"/>
  <c r="F1488" i="1"/>
  <c r="BC1459" i="1"/>
  <c r="FQ1218" i="1"/>
  <c r="EH1285" i="1"/>
  <c r="GA1285" i="1"/>
  <c r="CY1334" i="1"/>
  <c r="X1334" i="1" s="1"/>
  <c r="GN1334" i="1" s="1"/>
  <c r="CZ1334" i="1"/>
  <c r="Y1334" i="1" s="1"/>
  <c r="CZ1354" i="1"/>
  <c r="Y1354" i="1" s="1"/>
  <c r="GM1354" i="1" s="1"/>
  <c r="S1407" i="1"/>
  <c r="U1407" i="1"/>
  <c r="GM1323" i="1"/>
  <c r="EH1388" i="1"/>
  <c r="P1436" i="1"/>
  <c r="GM1341" i="1"/>
  <c r="U1409" i="1"/>
  <c r="V1336" i="1"/>
  <c r="Q1407" i="1"/>
  <c r="CP1407" i="1" s="1"/>
  <c r="O1407" i="1" s="1"/>
  <c r="GM1512" i="1"/>
  <c r="GN1512" i="1"/>
  <c r="DY1459" i="1"/>
  <c r="DL1472" i="1"/>
  <c r="GM1267" i="1"/>
  <c r="T1463" i="1"/>
  <c r="AG1472" i="1" s="1"/>
  <c r="CY70" i="1"/>
  <c r="X70" i="1" s="1"/>
  <c r="CZ70" i="1"/>
  <c r="Y70" i="1" s="1"/>
  <c r="GM78" i="1"/>
  <c r="GN78" i="1"/>
  <c r="GN75" i="1"/>
  <c r="GM75" i="1"/>
  <c r="EU26" i="1"/>
  <c r="P125" i="1"/>
  <c r="EU1545" i="1"/>
  <c r="EV26" i="1"/>
  <c r="P134" i="1"/>
  <c r="BC26" i="1"/>
  <c r="F125" i="1"/>
  <c r="BC1545" i="1"/>
  <c r="GM93" i="1"/>
  <c r="GN93" i="1"/>
  <c r="GN99" i="1"/>
  <c r="GM99" i="1"/>
  <c r="CG26" i="1"/>
  <c r="AX109" i="1"/>
  <c r="R175" i="1"/>
  <c r="T175" i="1"/>
  <c r="EU141" i="1"/>
  <c r="P208" i="1"/>
  <c r="P153" i="1"/>
  <c r="CP153" i="1" s="1"/>
  <c r="O153" i="1" s="1"/>
  <c r="GX153" i="1"/>
  <c r="CP188" i="1"/>
  <c r="O188" i="1" s="1"/>
  <c r="GM173" i="1"/>
  <c r="GN173" i="1"/>
  <c r="BZ141" i="1"/>
  <c r="AQ192" i="1"/>
  <c r="GN234" i="1"/>
  <c r="GM234" i="1"/>
  <c r="AB226" i="1"/>
  <c r="CR226" i="1"/>
  <c r="Q226" i="1" s="1"/>
  <c r="T154" i="1"/>
  <c r="DY192" i="1" s="1"/>
  <c r="AB168" i="1"/>
  <c r="CR168" i="1"/>
  <c r="Q168" i="1" s="1"/>
  <c r="GM186" i="1"/>
  <c r="GN186" i="1"/>
  <c r="EH141" i="1"/>
  <c r="P201" i="1"/>
  <c r="AT141" i="1"/>
  <c r="F210" i="1"/>
  <c r="GM249" i="1"/>
  <c r="GN249" i="1"/>
  <c r="U153" i="1"/>
  <c r="GM184" i="1"/>
  <c r="GN184" i="1"/>
  <c r="CP253" i="1"/>
  <c r="O253" i="1" s="1"/>
  <c r="GN267" i="1"/>
  <c r="GM267" i="1"/>
  <c r="AB250" i="1"/>
  <c r="CR250" i="1"/>
  <c r="Q250" i="1" s="1"/>
  <c r="AB246" i="1"/>
  <c r="CR246" i="1"/>
  <c r="Q246" i="1" s="1"/>
  <c r="CP246" i="1" s="1"/>
  <c r="O246" i="1" s="1"/>
  <c r="GM263" i="1"/>
  <c r="GN263" i="1"/>
  <c r="GM277" i="1"/>
  <c r="GN277" i="1"/>
  <c r="S329" i="1"/>
  <c r="T329" i="1"/>
  <c r="GM269" i="1"/>
  <c r="GN269" i="1"/>
  <c r="AB282" i="1"/>
  <c r="CR282" i="1"/>
  <c r="Q282" i="1" s="1"/>
  <c r="CP282" i="1" s="1"/>
  <c r="O282" i="1" s="1"/>
  <c r="GN256" i="1"/>
  <c r="GM256" i="1"/>
  <c r="CP176" i="1"/>
  <c r="O176" i="1" s="1"/>
  <c r="GM270" i="1"/>
  <c r="GN270" i="1"/>
  <c r="BD224" i="1"/>
  <c r="F314" i="1"/>
  <c r="AO224" i="1"/>
  <c r="F293" i="1"/>
  <c r="AO1545" i="1"/>
  <c r="W252" i="1"/>
  <c r="EI224" i="1"/>
  <c r="P299" i="1"/>
  <c r="CI321" i="1"/>
  <c r="AZ382" i="1"/>
  <c r="GM362" i="1"/>
  <c r="GN362" i="1"/>
  <c r="GM425" i="1"/>
  <c r="GN425" i="1"/>
  <c r="GN254" i="1"/>
  <c r="GM254" i="1"/>
  <c r="W351" i="1"/>
  <c r="AJ382" i="1" s="1"/>
  <c r="P351" i="1"/>
  <c r="R281" i="1"/>
  <c r="CY281" i="1" s="1"/>
  <c r="X281" i="1" s="1"/>
  <c r="CP354" i="1"/>
  <c r="O354" i="1" s="1"/>
  <c r="GN333" i="1"/>
  <c r="V352" i="1"/>
  <c r="S352" i="1"/>
  <c r="W352" i="1"/>
  <c r="V329" i="1"/>
  <c r="AI382" i="1" s="1"/>
  <c r="GM369" i="1"/>
  <c r="GN369" i="1"/>
  <c r="CP435" i="1"/>
  <c r="O435" i="1" s="1"/>
  <c r="CY441" i="1"/>
  <c r="X441" i="1" s="1"/>
  <c r="CZ441" i="1"/>
  <c r="Y441" i="1" s="1"/>
  <c r="P419" i="1"/>
  <c r="CP419" i="1" s="1"/>
  <c r="O419" i="1" s="1"/>
  <c r="V376" i="1"/>
  <c r="GM460" i="1"/>
  <c r="GN460" i="1"/>
  <c r="GN471" i="1"/>
  <c r="GM471" i="1"/>
  <c r="CY431" i="1"/>
  <c r="X431" i="1" s="1"/>
  <c r="V442" i="1"/>
  <c r="T442" i="1"/>
  <c r="V436" i="1"/>
  <c r="S436" i="1"/>
  <c r="T436" i="1"/>
  <c r="U376" i="1"/>
  <c r="AT321" i="1"/>
  <c r="F400" i="1"/>
  <c r="AT414" i="1"/>
  <c r="F503" i="1"/>
  <c r="CD517" i="1"/>
  <c r="AU536" i="1"/>
  <c r="CP441" i="1"/>
  <c r="O441" i="1" s="1"/>
  <c r="W459" i="1"/>
  <c r="GM470" i="1"/>
  <c r="GN470" i="1"/>
  <c r="GM525" i="1"/>
  <c r="GN525" i="1"/>
  <c r="GM477" i="1"/>
  <c r="GN477" i="1"/>
  <c r="CZ526" i="1"/>
  <c r="Y526" i="1" s="1"/>
  <c r="GN526" i="1" s="1"/>
  <c r="U355" i="1"/>
  <c r="R443" i="1"/>
  <c r="Q374" i="1"/>
  <c r="GM529" i="1"/>
  <c r="GN529" i="1"/>
  <c r="GM586" i="1"/>
  <c r="GN586" i="1"/>
  <c r="CP631" i="1"/>
  <c r="O631" i="1" s="1"/>
  <c r="AC648" i="1"/>
  <c r="U442" i="1"/>
  <c r="GN464" i="1"/>
  <c r="GM464" i="1"/>
  <c r="T374" i="1"/>
  <c r="GM587" i="1"/>
  <c r="GN587" i="1"/>
  <c r="GM646" i="1"/>
  <c r="GN646" i="1"/>
  <c r="GM689" i="1"/>
  <c r="GN689" i="1"/>
  <c r="GM571" i="1"/>
  <c r="GN571" i="1"/>
  <c r="GM584" i="1"/>
  <c r="GN584" i="1"/>
  <c r="P754" i="1"/>
  <c r="EV680" i="1"/>
  <c r="U469" i="1"/>
  <c r="AD568" i="1"/>
  <c r="Q595" i="1"/>
  <c r="GN585" i="1"/>
  <c r="GM585" i="1"/>
  <c r="CY631" i="1"/>
  <c r="X631" i="1" s="1"/>
  <c r="AO627" i="1"/>
  <c r="F652" i="1"/>
  <c r="AJ568" i="1"/>
  <c r="W595" i="1"/>
  <c r="GM632" i="1"/>
  <c r="GN632" i="1"/>
  <c r="AB715" i="1"/>
  <c r="CR715" i="1"/>
  <c r="Q715" i="1" s="1"/>
  <c r="CP715" i="1" s="1"/>
  <c r="O715" i="1" s="1"/>
  <c r="GN591" i="1"/>
  <c r="GM699" i="1"/>
  <c r="GN699" i="1"/>
  <c r="P805" i="1"/>
  <c r="ET761" i="1"/>
  <c r="GA536" i="1"/>
  <c r="GN719" i="1"/>
  <c r="GM719" i="1"/>
  <c r="DV761" i="1"/>
  <c r="DI792" i="1"/>
  <c r="GM781" i="1"/>
  <c r="GN781" i="1"/>
  <c r="F810" i="1"/>
  <c r="AT761" i="1"/>
  <c r="F668" i="1"/>
  <c r="BA627" i="1"/>
  <c r="GM716" i="1"/>
  <c r="GN716" i="1"/>
  <c r="GX769" i="1"/>
  <c r="CJ792" i="1" s="1"/>
  <c r="BC761" i="1"/>
  <c r="F808" i="1"/>
  <c r="FU680" i="1"/>
  <c r="EL729" i="1"/>
  <c r="P769" i="1"/>
  <c r="GO921" i="1"/>
  <c r="GM921" i="1"/>
  <c r="GM687" i="1"/>
  <c r="GN687" i="1"/>
  <c r="GM726" i="1"/>
  <c r="GN726" i="1"/>
  <c r="FW729" i="1"/>
  <c r="FX729" i="1"/>
  <c r="FZ729" i="1"/>
  <c r="DH729" i="1"/>
  <c r="DU680" i="1"/>
  <c r="AQ680" i="1"/>
  <c r="F739" i="1"/>
  <c r="GM772" i="1"/>
  <c r="GN772" i="1"/>
  <c r="CG761" i="1"/>
  <c r="AX792" i="1"/>
  <c r="GM844" i="1"/>
  <c r="GN844" i="1"/>
  <c r="AC865" i="1"/>
  <c r="P937" i="1"/>
  <c r="CP937" i="1" s="1"/>
  <c r="O937" i="1" s="1"/>
  <c r="S937" i="1"/>
  <c r="W954" i="1"/>
  <c r="R954" i="1"/>
  <c r="GM783" i="1"/>
  <c r="GN783" i="1"/>
  <c r="GM847" i="1"/>
  <c r="GN847" i="1"/>
  <c r="GX920" i="1"/>
  <c r="S920" i="1"/>
  <c r="Q920" i="1"/>
  <c r="DV974" i="1" s="1"/>
  <c r="GM788" i="1"/>
  <c r="GN788" i="1"/>
  <c r="GN853" i="1"/>
  <c r="GM853" i="1"/>
  <c r="R909" i="1"/>
  <c r="AE974" i="1" s="1"/>
  <c r="EU897" i="1"/>
  <c r="P990" i="1"/>
  <c r="GN839" i="1"/>
  <c r="AP865" i="1"/>
  <c r="BY824" i="1"/>
  <c r="CI865" i="1"/>
  <c r="BC897" i="1"/>
  <c r="F990" i="1"/>
  <c r="GB680" i="1"/>
  <c r="ES729" i="1"/>
  <c r="EA680" i="1"/>
  <c r="DN729" i="1"/>
  <c r="GX910" i="1"/>
  <c r="GM944" i="1"/>
  <c r="GO944" i="1"/>
  <c r="U953" i="1"/>
  <c r="GM1012" i="1"/>
  <c r="GN1012" i="1"/>
  <c r="CJ1006" i="1"/>
  <c r="BA1105" i="1"/>
  <c r="T929" i="1"/>
  <c r="CY969" i="1"/>
  <c r="X969" i="1" s="1"/>
  <c r="V929" i="1"/>
  <c r="GO958" i="1"/>
  <c r="GM958" i="1"/>
  <c r="FY1006" i="1"/>
  <c r="EP1105" i="1"/>
  <c r="GX927" i="1"/>
  <c r="CJ974" i="1" s="1"/>
  <c r="GX938" i="1"/>
  <c r="GM964" i="1"/>
  <c r="GO964" i="1"/>
  <c r="AB972" i="1"/>
  <c r="CR972" i="1"/>
  <c r="Q972" i="1" s="1"/>
  <c r="CP972" i="1" s="1"/>
  <c r="O972" i="1" s="1"/>
  <c r="U1037" i="1"/>
  <c r="P1037" i="1"/>
  <c r="CP1037" i="1" s="1"/>
  <c r="O1037" i="1" s="1"/>
  <c r="T1037" i="1"/>
  <c r="W910" i="1"/>
  <c r="CY950" i="1"/>
  <c r="X950" i="1" s="1"/>
  <c r="GO950" i="1" s="1"/>
  <c r="CZ950" i="1"/>
  <c r="Y950" i="1" s="1"/>
  <c r="W959" i="1"/>
  <c r="AB963" i="1"/>
  <c r="CR963" i="1"/>
  <c r="Q963" i="1" s="1"/>
  <c r="CP963" i="1" s="1"/>
  <c r="O963" i="1" s="1"/>
  <c r="AD1105" i="1"/>
  <c r="GM1060" i="1"/>
  <c r="GO1060" i="1"/>
  <c r="W936" i="1"/>
  <c r="GO946" i="1"/>
  <c r="Q954" i="1"/>
  <c r="CP954" i="1" s="1"/>
  <c r="O954" i="1" s="1"/>
  <c r="GX962" i="1"/>
  <c r="P1015" i="1"/>
  <c r="CP1015" i="1" s="1"/>
  <c r="O1015" i="1" s="1"/>
  <c r="S1029" i="1"/>
  <c r="U1029" i="1"/>
  <c r="DZ1105" i="1" s="1"/>
  <c r="CP1034" i="1"/>
  <c r="O1034" i="1" s="1"/>
  <c r="GM960" i="1"/>
  <c r="GO960" i="1"/>
  <c r="CP1013" i="1"/>
  <c r="O1013" i="1" s="1"/>
  <c r="GM1052" i="1"/>
  <c r="GO1052" i="1"/>
  <c r="ET1006" i="1"/>
  <c r="P1118" i="1"/>
  <c r="CP926" i="1"/>
  <c r="O926" i="1" s="1"/>
  <c r="V954" i="1"/>
  <c r="R1022" i="1"/>
  <c r="AE1105" i="1" s="1"/>
  <c r="CP1033" i="1"/>
  <c r="O1033" i="1" s="1"/>
  <c r="GM1093" i="1"/>
  <c r="GO1093" i="1"/>
  <c r="EB1186" i="1"/>
  <c r="GM1036" i="1"/>
  <c r="GO1036" i="1"/>
  <c r="CP1141" i="1"/>
  <c r="O1141" i="1" s="1"/>
  <c r="W1175" i="1"/>
  <c r="P1175" i="1"/>
  <c r="GX1029" i="1"/>
  <c r="FQ1006" i="1"/>
  <c r="EH1105" i="1"/>
  <c r="EH1545" i="1" s="1"/>
  <c r="GA1105" i="1"/>
  <c r="CP1139" i="1"/>
  <c r="O1139" i="1" s="1"/>
  <c r="GM1082" i="1"/>
  <c r="GO1082" i="1"/>
  <c r="BB1137" i="1"/>
  <c r="F1199" i="1"/>
  <c r="CR1230" i="1"/>
  <c r="Q1230" i="1" s="1"/>
  <c r="CP1230" i="1" s="1"/>
  <c r="O1230" i="1" s="1"/>
  <c r="AB1230" i="1"/>
  <c r="CZ1092" i="1"/>
  <c r="Y1092" i="1" s="1"/>
  <c r="GM1092" i="1" s="1"/>
  <c r="GX1149" i="1"/>
  <c r="S1149" i="1"/>
  <c r="T1149" i="1"/>
  <c r="AG1186" i="1" s="1"/>
  <c r="HG1158" i="1"/>
  <c r="EG1137" i="1"/>
  <c r="P1190" i="1"/>
  <c r="V1175" i="1"/>
  <c r="BC1218" i="1"/>
  <c r="F1301" i="1"/>
  <c r="EH1137" i="1"/>
  <c r="P1195" i="1"/>
  <c r="V1169" i="1"/>
  <c r="AI1186" i="1" s="1"/>
  <c r="GN1242" i="1"/>
  <c r="U1179" i="1"/>
  <c r="W1234" i="1"/>
  <c r="AJ1285" i="1" s="1"/>
  <c r="P1234" i="1"/>
  <c r="CP1234" i="1" s="1"/>
  <c r="O1234" i="1" s="1"/>
  <c r="GM1238" i="1"/>
  <c r="GN1238" i="1"/>
  <c r="CY1265" i="1"/>
  <c r="X1265" i="1" s="1"/>
  <c r="GM1265" i="1" s="1"/>
  <c r="CZ1265" i="1"/>
  <c r="Y1265" i="1" s="1"/>
  <c r="CZ1184" i="1"/>
  <c r="Y1184" i="1" s="1"/>
  <c r="GN1184" i="1" s="1"/>
  <c r="GM1229" i="1"/>
  <c r="GN1229" i="1"/>
  <c r="U1160" i="1"/>
  <c r="DZ1186" i="1" s="1"/>
  <c r="U1227" i="1"/>
  <c r="GN1241" i="1"/>
  <c r="GM1241" i="1"/>
  <c r="ET1218" i="1"/>
  <c r="P1298" i="1"/>
  <c r="EM1137" i="1"/>
  <c r="P1205" i="1"/>
  <c r="P1169" i="1"/>
  <c r="CP1169" i="1" s="1"/>
  <c r="O1169" i="1" s="1"/>
  <c r="U1175" i="1"/>
  <c r="AQ1218" i="1"/>
  <c r="F1295" i="1"/>
  <c r="CY1327" i="1"/>
  <c r="X1327" i="1" s="1"/>
  <c r="GM1327" i="1" s="1"/>
  <c r="CZ1327" i="1"/>
  <c r="Y1327" i="1" s="1"/>
  <c r="CY1393" i="1"/>
  <c r="X1393" i="1" s="1"/>
  <c r="CZ1393" i="1"/>
  <c r="Y1393" i="1" s="1"/>
  <c r="DX1427" i="1"/>
  <c r="GM1162" i="1"/>
  <c r="GN1162" i="1"/>
  <c r="GM1183" i="1"/>
  <c r="GN1183" i="1"/>
  <c r="CZ1337" i="1"/>
  <c r="Y1337" i="1" s="1"/>
  <c r="GM1337" i="1" s="1"/>
  <c r="CY1328" i="1"/>
  <c r="X1328" i="1" s="1"/>
  <c r="CZ1328" i="1"/>
  <c r="Y1328" i="1" s="1"/>
  <c r="GN1397" i="1"/>
  <c r="GM1397" i="1"/>
  <c r="GM1414" i="1"/>
  <c r="GN1414" i="1"/>
  <c r="F1519" i="1"/>
  <c r="AO1504" i="1"/>
  <c r="GM1264" i="1"/>
  <c r="GN1264" i="1"/>
  <c r="P1476" i="1"/>
  <c r="EG1459" i="1"/>
  <c r="GN1269" i="1"/>
  <c r="GM1269" i="1"/>
  <c r="P1336" i="1"/>
  <c r="CP1336" i="1" s="1"/>
  <c r="O1336" i="1" s="1"/>
  <c r="GA1388" i="1"/>
  <c r="ER1427" i="1"/>
  <c r="GM1462" i="1"/>
  <c r="DT1472" i="1"/>
  <c r="GN1462" i="1"/>
  <c r="EI1459" i="1"/>
  <c r="P1482" i="1"/>
  <c r="CY1467" i="1"/>
  <c r="X1467" i="1" s="1"/>
  <c r="GN1467" i="1" s="1"/>
  <c r="W1407" i="1"/>
  <c r="W1409" i="1"/>
  <c r="Q1463" i="1"/>
  <c r="AD1472" i="1" s="1"/>
  <c r="CZ1400" i="1"/>
  <c r="Y1400" i="1" s="1"/>
  <c r="CP1461" i="1"/>
  <c r="O1461" i="1" s="1"/>
  <c r="Q1409" i="1"/>
  <c r="DX1472" i="1"/>
  <c r="GM1274" i="1"/>
  <c r="CZ1394" i="1"/>
  <c r="Y1394" i="1" s="1"/>
  <c r="GM1394" i="1" s="1"/>
  <c r="F1482" i="1"/>
  <c r="AQ1459" i="1"/>
  <c r="EM1504" i="1"/>
  <c r="P1534" i="1"/>
  <c r="U1396" i="1"/>
  <c r="AU1388" i="1"/>
  <c r="F1446" i="1"/>
  <c r="EL1459" i="1"/>
  <c r="P1490" i="1"/>
  <c r="P35" i="1"/>
  <c r="CP35" i="1" s="1"/>
  <c r="O35" i="1" s="1"/>
  <c r="GM30" i="1"/>
  <c r="GN30" i="1"/>
  <c r="EB109" i="1"/>
  <c r="DY109" i="1"/>
  <c r="GM59" i="1"/>
  <c r="GN59" i="1"/>
  <c r="S35" i="1"/>
  <c r="CP31" i="1"/>
  <c r="O31" i="1" s="1"/>
  <c r="CZ39" i="1"/>
  <c r="Y39" i="1" s="1"/>
  <c r="GM39" i="1" s="1"/>
  <c r="AB46" i="1"/>
  <c r="U63" i="1"/>
  <c r="AB35" i="1"/>
  <c r="GX57" i="1"/>
  <c r="CY60" i="1"/>
  <c r="X60" i="1" s="1"/>
  <c r="CZ60" i="1"/>
  <c r="Y60" i="1" s="1"/>
  <c r="CY46" i="1"/>
  <c r="X46" i="1" s="1"/>
  <c r="GN46" i="1" s="1"/>
  <c r="CZ46" i="1"/>
  <c r="Y46" i="1" s="1"/>
  <c r="CP70" i="1"/>
  <c r="O70" i="1" s="1"/>
  <c r="GM61" i="1"/>
  <c r="GN61" i="1"/>
  <c r="CY72" i="1"/>
  <c r="X72" i="1" s="1"/>
  <c r="GM72" i="1" s="1"/>
  <c r="CZ72" i="1"/>
  <c r="Y72" i="1" s="1"/>
  <c r="GM79" i="1"/>
  <c r="GN79" i="1"/>
  <c r="CP143" i="1"/>
  <c r="O143" i="1" s="1"/>
  <c r="EG26" i="1"/>
  <c r="P113" i="1"/>
  <c r="EG1545" i="1"/>
  <c r="CZ76" i="1"/>
  <c r="Y76" i="1" s="1"/>
  <c r="CY76" i="1"/>
  <c r="X76" i="1" s="1"/>
  <c r="BD141" i="1"/>
  <c r="F217" i="1"/>
  <c r="GM87" i="1"/>
  <c r="GN87" i="1"/>
  <c r="V158" i="1"/>
  <c r="EA192" i="1" s="1"/>
  <c r="CD26" i="1"/>
  <c r="AU109" i="1"/>
  <c r="GN187" i="1"/>
  <c r="GM187" i="1"/>
  <c r="AB162" i="1"/>
  <c r="CR162" i="1"/>
  <c r="Q162" i="1" s="1"/>
  <c r="DU192" i="1"/>
  <c r="CP146" i="1"/>
  <c r="O146" i="1" s="1"/>
  <c r="Q74" i="1"/>
  <c r="CI26" i="1"/>
  <c r="AZ109" i="1"/>
  <c r="AB166" i="1"/>
  <c r="CR166" i="1"/>
  <c r="Q166" i="1" s="1"/>
  <c r="CP166" i="1" s="1"/>
  <c r="O166" i="1" s="1"/>
  <c r="P175" i="1"/>
  <c r="AC192" i="1" s="1"/>
  <c r="AB157" i="1"/>
  <c r="CR157" i="1"/>
  <c r="Q157" i="1" s="1"/>
  <c r="CP157" i="1" s="1"/>
  <c r="O157" i="1" s="1"/>
  <c r="CP174" i="1"/>
  <c r="O174" i="1" s="1"/>
  <c r="AB181" i="1"/>
  <c r="CR181" i="1"/>
  <c r="Q181" i="1" s="1"/>
  <c r="CP181" i="1" s="1"/>
  <c r="O181" i="1" s="1"/>
  <c r="R236" i="1"/>
  <c r="S236" i="1"/>
  <c r="W153" i="1"/>
  <c r="U175" i="1"/>
  <c r="P158" i="1"/>
  <c r="CY168" i="1"/>
  <c r="X168" i="1" s="1"/>
  <c r="CZ168" i="1"/>
  <c r="Y168" i="1" s="1"/>
  <c r="Q158" i="1"/>
  <c r="GM239" i="1"/>
  <c r="GN239" i="1"/>
  <c r="CR252" i="1"/>
  <c r="Q252" i="1" s="1"/>
  <c r="AB252" i="1"/>
  <c r="Q236" i="1"/>
  <c r="CP236" i="1" s="1"/>
  <c r="O236" i="1" s="1"/>
  <c r="CY157" i="1"/>
  <c r="X157" i="1" s="1"/>
  <c r="GM244" i="1"/>
  <c r="GN244" i="1"/>
  <c r="P274" i="1"/>
  <c r="Q274" i="1"/>
  <c r="EV224" i="1"/>
  <c r="P314" i="1"/>
  <c r="CY250" i="1"/>
  <c r="X250" i="1" s="1"/>
  <c r="CZ250" i="1"/>
  <c r="Y250" i="1" s="1"/>
  <c r="S170" i="1"/>
  <c r="U170" i="1"/>
  <c r="AB229" i="1"/>
  <c r="GX170" i="1"/>
  <c r="CZ228" i="1"/>
  <c r="Y228" i="1" s="1"/>
  <c r="CY228" i="1"/>
  <c r="X228" i="1" s="1"/>
  <c r="AF289" i="1"/>
  <c r="GX253" i="1"/>
  <c r="CD224" i="1"/>
  <c r="AU289" i="1"/>
  <c r="CY226" i="1"/>
  <c r="X226" i="1" s="1"/>
  <c r="GX274" i="1"/>
  <c r="CJ289" i="1" s="1"/>
  <c r="EL289" i="1"/>
  <c r="FU224" i="1"/>
  <c r="R252" i="1"/>
  <c r="GM335" i="1"/>
  <c r="GN335" i="1"/>
  <c r="GN343" i="1"/>
  <c r="GM343" i="1"/>
  <c r="GN258" i="1"/>
  <c r="GM258" i="1"/>
  <c r="EL321" i="1"/>
  <c r="P400" i="1"/>
  <c r="GM325" i="1"/>
  <c r="GN325" i="1"/>
  <c r="AP224" i="1"/>
  <c r="F298" i="1"/>
  <c r="CP352" i="1"/>
  <c r="O352" i="1" s="1"/>
  <c r="GN265" i="1"/>
  <c r="P326" i="1"/>
  <c r="CY338" i="1"/>
  <c r="X338" i="1" s="1"/>
  <c r="CZ338" i="1"/>
  <c r="Y338" i="1" s="1"/>
  <c r="AB358" i="1"/>
  <c r="CR358" i="1"/>
  <c r="Q358" i="1" s="1"/>
  <c r="GM377" i="1"/>
  <c r="GN377" i="1"/>
  <c r="AG382" i="1"/>
  <c r="P330" i="1"/>
  <c r="CP330" i="1" s="1"/>
  <c r="O330" i="1" s="1"/>
  <c r="AB348" i="1"/>
  <c r="CR348" i="1"/>
  <c r="Q348" i="1" s="1"/>
  <c r="CP348" i="1" s="1"/>
  <c r="O348" i="1" s="1"/>
  <c r="CP378" i="1"/>
  <c r="O378" i="1" s="1"/>
  <c r="CY426" i="1"/>
  <c r="X426" i="1" s="1"/>
  <c r="CZ426" i="1"/>
  <c r="Y426" i="1" s="1"/>
  <c r="FV321" i="1"/>
  <c r="EM382" i="1"/>
  <c r="CP430" i="1"/>
  <c r="O430" i="1" s="1"/>
  <c r="CR459" i="1"/>
  <c r="Q459" i="1" s="1"/>
  <c r="AB459" i="1"/>
  <c r="Q351" i="1"/>
  <c r="AD382" i="1" s="1"/>
  <c r="T419" i="1"/>
  <c r="GN450" i="1"/>
  <c r="GM450" i="1"/>
  <c r="Q366" i="1"/>
  <c r="CP426" i="1"/>
  <c r="O426" i="1" s="1"/>
  <c r="GN476" i="1"/>
  <c r="GM476" i="1"/>
  <c r="U432" i="1"/>
  <c r="R442" i="1"/>
  <c r="BZ321" i="1"/>
  <c r="AQ382" i="1"/>
  <c r="CG382" i="1"/>
  <c r="GM363" i="1"/>
  <c r="GN363" i="1"/>
  <c r="ET414" i="1"/>
  <c r="P498" i="1"/>
  <c r="S461" i="1"/>
  <c r="Q376" i="1"/>
  <c r="CP376" i="1" s="1"/>
  <c r="O376" i="1" s="1"/>
  <c r="GX442" i="1"/>
  <c r="P461" i="1"/>
  <c r="GM431" i="1"/>
  <c r="GN431" i="1"/>
  <c r="CY480" i="1"/>
  <c r="X480" i="1" s="1"/>
  <c r="GM480" i="1" s="1"/>
  <c r="P673" i="1"/>
  <c r="EV627" i="1"/>
  <c r="U419" i="1"/>
  <c r="EU414" i="1"/>
  <c r="P501" i="1"/>
  <c r="EV517" i="1"/>
  <c r="P561" i="1"/>
  <c r="W593" i="1"/>
  <c r="EB595" i="1" s="1"/>
  <c r="HG593" i="1"/>
  <c r="T593" i="1"/>
  <c r="DY595" i="1" s="1"/>
  <c r="AQ648" i="1"/>
  <c r="BZ627" i="1"/>
  <c r="CG648" i="1"/>
  <c r="DZ517" i="1"/>
  <c r="DM536" i="1"/>
  <c r="CP629" i="1"/>
  <c r="O629" i="1" s="1"/>
  <c r="CP573" i="1"/>
  <c r="O573" i="1" s="1"/>
  <c r="DU595" i="1"/>
  <c r="GA568" i="1"/>
  <c r="ER595" i="1"/>
  <c r="CY635" i="1"/>
  <c r="X635" i="1" s="1"/>
  <c r="AP595" i="1"/>
  <c r="BY568" i="1"/>
  <c r="CI595" i="1"/>
  <c r="FU627" i="1"/>
  <c r="EL648" i="1"/>
  <c r="DU648" i="1"/>
  <c r="AO680" i="1"/>
  <c r="F733" i="1"/>
  <c r="CI517" i="1"/>
  <c r="AZ536" i="1"/>
  <c r="GM633" i="1"/>
  <c r="GN633" i="1"/>
  <c r="GN575" i="1"/>
  <c r="AU627" i="1"/>
  <c r="F667" i="1"/>
  <c r="GM686" i="1"/>
  <c r="GN686" i="1"/>
  <c r="AB721" i="1"/>
  <c r="CR721" i="1"/>
  <c r="Q721" i="1" s="1"/>
  <c r="CP721" i="1" s="1"/>
  <c r="O721" i="1" s="1"/>
  <c r="V769" i="1"/>
  <c r="AI792" i="1" s="1"/>
  <c r="F805" i="1"/>
  <c r="BB761" i="1"/>
  <c r="GM836" i="1"/>
  <c r="GN836" i="1"/>
  <c r="U698" i="1"/>
  <c r="AH729" i="1" s="1"/>
  <c r="CY770" i="1"/>
  <c r="X770" i="1" s="1"/>
  <c r="GM770" i="1" s="1"/>
  <c r="CZ770" i="1"/>
  <c r="Y770" i="1" s="1"/>
  <c r="EG761" i="1"/>
  <c r="P796" i="1"/>
  <c r="U706" i="1"/>
  <c r="F615" i="1"/>
  <c r="BA568" i="1"/>
  <c r="CP683" i="1"/>
  <c r="O683" i="1" s="1"/>
  <c r="P698" i="1"/>
  <c r="AC729" i="1" s="1"/>
  <c r="GM763" i="1"/>
  <c r="GN763" i="1"/>
  <c r="GM828" i="1"/>
  <c r="GN828" i="1"/>
  <c r="U777" i="1"/>
  <c r="AB865" i="1"/>
  <c r="GM826" i="1"/>
  <c r="GN826" i="1"/>
  <c r="CY855" i="1"/>
  <c r="X855" i="1" s="1"/>
  <c r="GM855" i="1" s="1"/>
  <c r="CZ855" i="1"/>
  <c r="Y855" i="1" s="1"/>
  <c r="V910" i="1"/>
  <c r="AO897" i="1"/>
  <c r="F978" i="1"/>
  <c r="AP761" i="1"/>
  <c r="F801" i="1"/>
  <c r="GM832" i="1"/>
  <c r="GN832" i="1"/>
  <c r="P945" i="1"/>
  <c r="S945" i="1"/>
  <c r="DX865" i="1"/>
  <c r="CY827" i="1"/>
  <c r="X827" i="1" s="1"/>
  <c r="EC865" i="1" s="1"/>
  <c r="CZ827" i="1"/>
  <c r="Y827" i="1" s="1"/>
  <c r="CY901" i="1"/>
  <c r="X901" i="1" s="1"/>
  <c r="CZ901" i="1"/>
  <c r="Y901" i="1" s="1"/>
  <c r="CZ789" i="1"/>
  <c r="Y789" i="1" s="1"/>
  <c r="GM789" i="1" s="1"/>
  <c r="ES761" i="1"/>
  <c r="P812" i="1"/>
  <c r="CY840" i="1"/>
  <c r="X840" i="1" s="1"/>
  <c r="AK865" i="1" s="1"/>
  <c r="CZ840" i="1"/>
  <c r="Y840" i="1" s="1"/>
  <c r="GM913" i="1"/>
  <c r="GO913" i="1"/>
  <c r="CZ925" i="1"/>
  <c r="Y925" i="1" s="1"/>
  <c r="CY925" i="1"/>
  <c r="X925" i="1" s="1"/>
  <c r="GM925" i="1" s="1"/>
  <c r="CY863" i="1"/>
  <c r="X863" i="1" s="1"/>
  <c r="GM863" i="1" s="1"/>
  <c r="CZ863" i="1"/>
  <c r="Y863" i="1" s="1"/>
  <c r="T949" i="1"/>
  <c r="HG949" i="1"/>
  <c r="GM852" i="1"/>
  <c r="GN852" i="1"/>
  <c r="S924" i="1"/>
  <c r="EG897" i="1"/>
  <c r="P978" i="1"/>
  <c r="Q698" i="1"/>
  <c r="CZ832" i="1"/>
  <c r="Y832" i="1" s="1"/>
  <c r="AL865" i="1" s="1"/>
  <c r="GM917" i="1"/>
  <c r="GO917" i="1"/>
  <c r="S910" i="1"/>
  <c r="Q929" i="1"/>
  <c r="T954" i="1"/>
  <c r="AB969" i="1"/>
  <c r="CR969" i="1"/>
  <c r="Q969" i="1" s="1"/>
  <c r="CP969" i="1" s="1"/>
  <c r="O969" i="1" s="1"/>
  <c r="CY1013" i="1"/>
  <c r="X1013" i="1" s="1"/>
  <c r="CZ1013" i="1"/>
  <c r="Y1013" i="1" s="1"/>
  <c r="DX1105" i="1"/>
  <c r="S1022" i="1"/>
  <c r="CY1034" i="1"/>
  <c r="X1034" i="1" s="1"/>
  <c r="CZ1034" i="1"/>
  <c r="Y1034" i="1" s="1"/>
  <c r="EH897" i="1"/>
  <c r="P983" i="1"/>
  <c r="FR897" i="1"/>
  <c r="EI974" i="1"/>
  <c r="U959" i="1"/>
  <c r="GO1069" i="1"/>
  <c r="GM1069" i="1"/>
  <c r="W929" i="1"/>
  <c r="AB941" i="1"/>
  <c r="GX965" i="1"/>
  <c r="CP1010" i="1"/>
  <c r="O1010" i="1" s="1"/>
  <c r="W922" i="1"/>
  <c r="V935" i="1"/>
  <c r="AB952" i="1"/>
  <c r="GX959" i="1"/>
  <c r="T965" i="1"/>
  <c r="AH1105" i="1"/>
  <c r="U937" i="1"/>
  <c r="S954" i="1"/>
  <c r="CY963" i="1"/>
  <c r="X963" i="1" s="1"/>
  <c r="P935" i="1"/>
  <c r="CP935" i="1" s="1"/>
  <c r="O935" i="1" s="1"/>
  <c r="V943" i="1"/>
  <c r="S953" i="1"/>
  <c r="AE1186" i="1"/>
  <c r="R959" i="1"/>
  <c r="AC1105" i="1"/>
  <c r="CP1008" i="1"/>
  <c r="O1008" i="1" s="1"/>
  <c r="Q1035" i="1"/>
  <c r="GM1079" i="1"/>
  <c r="GO1079" i="1"/>
  <c r="V1037" i="1"/>
  <c r="EA1105" i="1" s="1"/>
  <c r="W1037" i="1"/>
  <c r="CY1087" i="1"/>
  <c r="X1087" i="1" s="1"/>
  <c r="CZ1087" i="1"/>
  <c r="Y1087" i="1" s="1"/>
  <c r="W1181" i="1"/>
  <c r="P1181" i="1"/>
  <c r="AB1078" i="1"/>
  <c r="CZ1042" i="1"/>
  <c r="Y1042" i="1" s="1"/>
  <c r="GO1042" i="1" s="1"/>
  <c r="CP1166" i="1"/>
  <c r="O1166" i="1" s="1"/>
  <c r="CZ1064" i="1"/>
  <c r="Y1064" i="1" s="1"/>
  <c r="GO1064" i="1" s="1"/>
  <c r="EV1137" i="1"/>
  <c r="P1211" i="1"/>
  <c r="CR1246" i="1"/>
  <c r="Q1246" i="1" s="1"/>
  <c r="CP1246" i="1" s="1"/>
  <c r="O1246" i="1" s="1"/>
  <c r="AB1246" i="1"/>
  <c r="GO1055" i="1"/>
  <c r="Q1160" i="1"/>
  <c r="CR1174" i="1"/>
  <c r="Q1174" i="1" s="1"/>
  <c r="CP1174" i="1" s="1"/>
  <c r="O1174" i="1" s="1"/>
  <c r="AB1174" i="1"/>
  <c r="GM1176" i="1"/>
  <c r="GN1176" i="1"/>
  <c r="EG1218" i="1"/>
  <c r="P1289" i="1"/>
  <c r="V1160" i="1"/>
  <c r="V1181" i="1"/>
  <c r="P1281" i="1"/>
  <c r="DU1285" i="1" s="1"/>
  <c r="R1281" i="1"/>
  <c r="DW1285" i="1" s="1"/>
  <c r="P1149" i="1"/>
  <c r="CP1149" i="1" s="1"/>
  <c r="O1149" i="1" s="1"/>
  <c r="CY1164" i="1"/>
  <c r="X1164" i="1" s="1"/>
  <c r="CZ1164" i="1"/>
  <c r="Y1164" i="1" s="1"/>
  <c r="GX1392" i="1"/>
  <c r="CJ1427" i="1" s="1"/>
  <c r="Q1392" i="1"/>
  <c r="AD1427" i="1" s="1"/>
  <c r="W1392" i="1"/>
  <c r="AJ1427" i="1" s="1"/>
  <c r="GM1161" i="1"/>
  <c r="GN1161" i="1"/>
  <c r="GX1227" i="1"/>
  <c r="Q1243" i="1"/>
  <c r="W1149" i="1"/>
  <c r="T1169" i="1"/>
  <c r="GN1178" i="1"/>
  <c r="V1243" i="1"/>
  <c r="GM1268" i="1"/>
  <c r="GN1268" i="1"/>
  <c r="AG1356" i="1"/>
  <c r="AB1321" i="1"/>
  <c r="GM1343" i="1"/>
  <c r="GN1343" i="1"/>
  <c r="CG1388" i="1"/>
  <c r="AX1427" i="1"/>
  <c r="V1283" i="1"/>
  <c r="T1338" i="1"/>
  <c r="AB1344" i="1"/>
  <c r="CR1344" i="1"/>
  <c r="Q1344" i="1" s="1"/>
  <c r="CP1344" i="1" s="1"/>
  <c r="O1344" i="1" s="1"/>
  <c r="W1338" i="1"/>
  <c r="T1281" i="1"/>
  <c r="GX1321" i="1"/>
  <c r="CJ1356" i="1" s="1"/>
  <c r="U1321" i="1"/>
  <c r="AH1356" i="1" s="1"/>
  <c r="W1321" i="1"/>
  <c r="AJ1356" i="1" s="1"/>
  <c r="AB1352" i="1"/>
  <c r="CR1352" i="1"/>
  <c r="Q1352" i="1" s="1"/>
  <c r="CP1352" i="1" s="1"/>
  <c r="O1352" i="1" s="1"/>
  <c r="GN1399" i="1"/>
  <c r="GM1399" i="1"/>
  <c r="CY1419" i="1"/>
  <c r="X1419" i="1" s="1"/>
  <c r="GN1419" i="1" s="1"/>
  <c r="CZ1419" i="1"/>
  <c r="Y1419" i="1" s="1"/>
  <c r="P1525" i="1"/>
  <c r="EI1504" i="1"/>
  <c r="AF1285" i="1"/>
  <c r="GN1270" i="1"/>
  <c r="R1283" i="1"/>
  <c r="CY1283" i="1" s="1"/>
  <c r="X1283" i="1" s="1"/>
  <c r="T1330" i="1"/>
  <c r="P1375" i="1"/>
  <c r="EM1317" i="1"/>
  <c r="V1330" i="1"/>
  <c r="EA1356" i="1" s="1"/>
  <c r="GN1329" i="1"/>
  <c r="AB1416" i="1"/>
  <c r="V1463" i="1"/>
  <c r="AI1472" i="1" s="1"/>
  <c r="S1281" i="1"/>
  <c r="AB1408" i="1"/>
  <c r="CZ1425" i="1"/>
  <c r="Y1425" i="1" s="1"/>
  <c r="F1375" i="1"/>
  <c r="AU1317" i="1"/>
  <c r="U1463" i="1"/>
  <c r="AH1472" i="1" s="1"/>
  <c r="AT1218" i="1"/>
  <c r="F1303" i="1"/>
  <c r="DW1459" i="1"/>
  <c r="DJ1472" i="1"/>
  <c r="GM1259" i="1"/>
  <c r="S1396" i="1"/>
  <c r="AF1427" i="1" s="1"/>
  <c r="CI1388" i="1"/>
  <c r="AZ1427" i="1"/>
  <c r="ED1472" i="1"/>
  <c r="GM1280" i="1"/>
  <c r="GN1280" i="1"/>
  <c r="V1403" i="1"/>
  <c r="EA1427" i="1" s="1"/>
  <c r="CZ1418" i="1"/>
  <c r="Y1418" i="1" s="1"/>
  <c r="GM1418" i="1" s="1"/>
  <c r="P1481" i="1"/>
  <c r="EH1459" i="1"/>
  <c r="GN37" i="1"/>
  <c r="GM37" i="1"/>
  <c r="AB47" i="1"/>
  <c r="GM33" i="1"/>
  <c r="GN33" i="1"/>
  <c r="CY63" i="1"/>
  <c r="X63" i="1" s="1"/>
  <c r="CZ63" i="1"/>
  <c r="Y63" i="1" s="1"/>
  <c r="CP29" i="1"/>
  <c r="O29" i="1" s="1"/>
  <c r="DU109" i="1"/>
  <c r="CZ29" i="1"/>
  <c r="Y29" i="1" s="1"/>
  <c r="GX63" i="1"/>
  <c r="U35" i="1"/>
  <c r="DZ109" i="1" s="1"/>
  <c r="GM84" i="1"/>
  <c r="GN84" i="1"/>
  <c r="P74" i="1"/>
  <c r="CP74" i="1" s="1"/>
  <c r="O74" i="1" s="1"/>
  <c r="U74" i="1"/>
  <c r="AH109" i="1" s="1"/>
  <c r="GM96" i="1"/>
  <c r="GN96" i="1"/>
  <c r="CP53" i="1"/>
  <c r="O53" i="1" s="1"/>
  <c r="CP85" i="1"/>
  <c r="O85" i="1" s="1"/>
  <c r="AE192" i="1"/>
  <c r="AB97" i="1"/>
  <c r="CR97" i="1"/>
  <c r="Q97" i="1" s="1"/>
  <c r="CP97" i="1" s="1"/>
  <c r="O97" i="1" s="1"/>
  <c r="CC26" i="1"/>
  <c r="AT109" i="1"/>
  <c r="AB150" i="1"/>
  <c r="BC141" i="1"/>
  <c r="F208" i="1"/>
  <c r="DZ192" i="1"/>
  <c r="GN149" i="1"/>
  <c r="GM159" i="1"/>
  <c r="GN159" i="1"/>
  <c r="GM98" i="1"/>
  <c r="GN98" i="1"/>
  <c r="CY143" i="1"/>
  <c r="X143" i="1" s="1"/>
  <c r="Q66" i="1"/>
  <c r="AD109" i="1" s="1"/>
  <c r="W145" i="1"/>
  <c r="AJ192" i="1" s="1"/>
  <c r="BZ26" i="1"/>
  <c r="AQ109" i="1"/>
  <c r="CY166" i="1"/>
  <c r="X166" i="1" s="1"/>
  <c r="CZ166" i="1"/>
  <c r="Y166" i="1" s="1"/>
  <c r="AB174" i="1"/>
  <c r="CY181" i="1"/>
  <c r="X181" i="1" s="1"/>
  <c r="CZ181" i="1"/>
  <c r="Y181" i="1" s="1"/>
  <c r="EL26" i="1"/>
  <c r="P127" i="1"/>
  <c r="GM156" i="1"/>
  <c r="GN156" i="1"/>
  <c r="CP168" i="1"/>
  <c r="O168" i="1" s="1"/>
  <c r="S175" i="1"/>
  <c r="GM189" i="1"/>
  <c r="GN189" i="1"/>
  <c r="Q161" i="1"/>
  <c r="AB158" i="1"/>
  <c r="CZ169" i="1"/>
  <c r="Y169" i="1" s="1"/>
  <c r="CY169" i="1"/>
  <c r="X169" i="1" s="1"/>
  <c r="GM169" i="1" s="1"/>
  <c r="CG192" i="1"/>
  <c r="R158" i="1"/>
  <c r="DW192" i="1" s="1"/>
  <c r="BY141" i="1"/>
  <c r="AP192" i="1"/>
  <c r="AP1545" i="1" s="1"/>
  <c r="CI192" i="1"/>
  <c r="CP250" i="1"/>
  <c r="O250" i="1" s="1"/>
  <c r="T236" i="1"/>
  <c r="AG289" i="1" s="1"/>
  <c r="U158" i="1"/>
  <c r="GM230" i="1"/>
  <c r="GN230" i="1"/>
  <c r="R274" i="1"/>
  <c r="AE289" i="1" s="1"/>
  <c r="V161" i="1"/>
  <c r="AI192" i="1" s="1"/>
  <c r="BC224" i="1"/>
  <c r="F305" i="1"/>
  <c r="CY174" i="1"/>
  <c r="X174" i="1" s="1"/>
  <c r="CZ174" i="1"/>
  <c r="Y174" i="1" s="1"/>
  <c r="Q185" i="1"/>
  <c r="R229" i="1"/>
  <c r="DW289" i="1" s="1"/>
  <c r="GN243" i="1"/>
  <c r="GM243" i="1"/>
  <c r="GM242" i="1"/>
  <c r="GN242" i="1"/>
  <c r="T253" i="1"/>
  <c r="U274" i="1"/>
  <c r="W236" i="1"/>
  <c r="AJ289" i="1" s="1"/>
  <c r="W326" i="1"/>
  <c r="EB382" i="1" s="1"/>
  <c r="EP224" i="1"/>
  <c r="P296" i="1"/>
  <c r="GM334" i="1"/>
  <c r="GN334" i="1"/>
  <c r="GM359" i="1"/>
  <c r="GN359" i="1"/>
  <c r="ET321" i="1"/>
  <c r="P395" i="1"/>
  <c r="V326" i="1"/>
  <c r="R355" i="1"/>
  <c r="CY355" i="1" s="1"/>
  <c r="X355" i="1" s="1"/>
  <c r="EU321" i="1"/>
  <c r="P398" i="1"/>
  <c r="CJ382" i="1"/>
  <c r="GM340" i="1"/>
  <c r="GN340" i="1"/>
  <c r="Q361" i="1"/>
  <c r="R329" i="1"/>
  <c r="AE382" i="1" s="1"/>
  <c r="CY358" i="1"/>
  <c r="X358" i="1" s="1"/>
  <c r="CZ358" i="1"/>
  <c r="Y358" i="1" s="1"/>
  <c r="AU321" i="1"/>
  <c r="F401" i="1"/>
  <c r="Q326" i="1"/>
  <c r="CY348" i="1"/>
  <c r="X348" i="1" s="1"/>
  <c r="V356" i="1"/>
  <c r="F386" i="1"/>
  <c r="AO321" i="1"/>
  <c r="W435" i="1"/>
  <c r="T435" i="1"/>
  <c r="U435" i="1"/>
  <c r="P358" i="1"/>
  <c r="CP358" i="1" s="1"/>
  <c r="O358" i="1" s="1"/>
  <c r="GX358" i="1"/>
  <c r="GX351" i="1"/>
  <c r="AB350" i="1"/>
  <c r="CR350" i="1"/>
  <c r="Q350" i="1" s="1"/>
  <c r="CP350" i="1" s="1"/>
  <c r="O350" i="1" s="1"/>
  <c r="AB378" i="1"/>
  <c r="V437" i="1"/>
  <c r="GM373" i="1"/>
  <c r="GN373" i="1"/>
  <c r="CY432" i="1"/>
  <c r="X432" i="1" s="1"/>
  <c r="CZ432" i="1"/>
  <c r="Y432" i="1" s="1"/>
  <c r="T443" i="1"/>
  <c r="R351" i="1"/>
  <c r="T366" i="1"/>
  <c r="GN528" i="1"/>
  <c r="GM528" i="1"/>
  <c r="CY434" i="1"/>
  <c r="X434" i="1" s="1"/>
  <c r="CZ434" i="1"/>
  <c r="Y434" i="1" s="1"/>
  <c r="AB446" i="1"/>
  <c r="CP365" i="1"/>
  <c r="O365" i="1" s="1"/>
  <c r="S376" i="1"/>
  <c r="P440" i="1"/>
  <c r="CP440" i="1" s="1"/>
  <c r="O440" i="1" s="1"/>
  <c r="R440" i="1"/>
  <c r="AE485" i="1" s="1"/>
  <c r="HG440" i="1"/>
  <c r="T440" i="1"/>
  <c r="AG485" i="1" s="1"/>
  <c r="W355" i="1"/>
  <c r="CY427" i="1"/>
  <c r="X427" i="1" s="1"/>
  <c r="GM427" i="1" s="1"/>
  <c r="CZ427" i="1"/>
  <c r="Y427" i="1" s="1"/>
  <c r="GX440" i="1"/>
  <c r="S443" i="1"/>
  <c r="CY473" i="1"/>
  <c r="X473" i="1" s="1"/>
  <c r="CZ473" i="1"/>
  <c r="Y473" i="1" s="1"/>
  <c r="DW536" i="1"/>
  <c r="CZ520" i="1"/>
  <c r="Y520" i="1" s="1"/>
  <c r="ED536" i="1" s="1"/>
  <c r="GM534" i="1"/>
  <c r="GN534" i="1"/>
  <c r="V440" i="1"/>
  <c r="CY483" i="1"/>
  <c r="X483" i="1" s="1"/>
  <c r="GM483" i="1" s="1"/>
  <c r="CZ483" i="1"/>
  <c r="Y483" i="1" s="1"/>
  <c r="EB536" i="1"/>
  <c r="W443" i="1"/>
  <c r="GM482" i="1"/>
  <c r="GN482" i="1"/>
  <c r="CP593" i="1"/>
  <c r="O593" i="1" s="1"/>
  <c r="AH485" i="1"/>
  <c r="S469" i="1"/>
  <c r="GM530" i="1"/>
  <c r="GN530" i="1"/>
  <c r="GM454" i="1"/>
  <c r="GN454" i="1"/>
  <c r="CP473" i="1"/>
  <c r="O473" i="1" s="1"/>
  <c r="P521" i="1"/>
  <c r="P605" i="1"/>
  <c r="EI568" i="1"/>
  <c r="ET680" i="1"/>
  <c r="P742" i="1"/>
  <c r="T521" i="1"/>
  <c r="AG536" i="1" s="1"/>
  <c r="GM576" i="1"/>
  <c r="GN576" i="1"/>
  <c r="P604" i="1"/>
  <c r="EH568" i="1"/>
  <c r="EU568" i="1"/>
  <c r="P611" i="1"/>
  <c r="GX593" i="1"/>
  <c r="GB595" i="1" s="1"/>
  <c r="S593" i="1"/>
  <c r="GM637" i="1"/>
  <c r="GN637" i="1"/>
  <c r="EM627" i="1"/>
  <c r="P667" i="1"/>
  <c r="GM702" i="1"/>
  <c r="GN702" i="1"/>
  <c r="GM720" i="1"/>
  <c r="GN720" i="1"/>
  <c r="EI680" i="1"/>
  <c r="P739" i="1"/>
  <c r="AP517" i="1"/>
  <c r="F545" i="1"/>
  <c r="CG680" i="1"/>
  <c r="AX729" i="1"/>
  <c r="AB478" i="1"/>
  <c r="F618" i="1"/>
  <c r="V568" i="1"/>
  <c r="GM690" i="1"/>
  <c r="GN690" i="1"/>
  <c r="GM705" i="1"/>
  <c r="GN705" i="1"/>
  <c r="CP766" i="1"/>
  <c r="O766" i="1" s="1"/>
  <c r="DT792" i="1" s="1"/>
  <c r="V627" i="1"/>
  <c r="F671" i="1"/>
  <c r="AF729" i="1"/>
  <c r="R706" i="1"/>
  <c r="CY706" i="1" s="1"/>
  <c r="X706" i="1" s="1"/>
  <c r="EM761" i="1"/>
  <c r="P811" i="1"/>
  <c r="EV761" i="1"/>
  <c r="P817" i="1"/>
  <c r="DZ680" i="1"/>
  <c r="DM729" i="1"/>
  <c r="AU729" i="1"/>
  <c r="CD680" i="1"/>
  <c r="GM712" i="1"/>
  <c r="GN712" i="1"/>
  <c r="BD761" i="1"/>
  <c r="F817" i="1"/>
  <c r="GM854" i="1"/>
  <c r="GN854" i="1"/>
  <c r="CP901" i="1"/>
  <c r="O901" i="1" s="1"/>
  <c r="AC974" i="1"/>
  <c r="Q769" i="1"/>
  <c r="AO761" i="1"/>
  <c r="F796" i="1"/>
  <c r="GM856" i="1"/>
  <c r="GN856" i="1"/>
  <c r="DI865" i="1"/>
  <c r="DV824" i="1"/>
  <c r="GM859" i="1"/>
  <c r="GN859" i="1"/>
  <c r="CI761" i="1"/>
  <c r="AZ792" i="1"/>
  <c r="FU824" i="1"/>
  <c r="EL865" i="1"/>
  <c r="CY778" i="1"/>
  <c r="X778" i="1" s="1"/>
  <c r="GN778" i="1" s="1"/>
  <c r="CZ778" i="1"/>
  <c r="Y778" i="1" s="1"/>
  <c r="GM829" i="1"/>
  <c r="GN829" i="1"/>
  <c r="GM902" i="1"/>
  <c r="Q919" i="1"/>
  <c r="AF824" i="1"/>
  <c r="S865" i="1"/>
  <c r="GM833" i="1"/>
  <c r="GN833" i="1"/>
  <c r="Q777" i="1"/>
  <c r="CP777" i="1" s="1"/>
  <c r="O777" i="1" s="1"/>
  <c r="DM865" i="1"/>
  <c r="DZ824" i="1"/>
  <c r="CP841" i="1"/>
  <c r="O841" i="1" s="1"/>
  <c r="GN900" i="1"/>
  <c r="GM900" i="1"/>
  <c r="GM916" i="1"/>
  <c r="GN916" i="1"/>
  <c r="S927" i="1"/>
  <c r="AF974" i="1" s="1"/>
  <c r="HG927" i="1"/>
  <c r="W927" i="1"/>
  <c r="W698" i="1"/>
  <c r="AJ729" i="1" s="1"/>
  <c r="CY902" i="1"/>
  <c r="X902" i="1" s="1"/>
  <c r="CZ902" i="1"/>
  <c r="Y902" i="1" s="1"/>
  <c r="DX974" i="1"/>
  <c r="GX929" i="1"/>
  <c r="GM955" i="1"/>
  <c r="GO955" i="1"/>
  <c r="GM1023" i="1"/>
  <c r="GO1023" i="1"/>
  <c r="GA897" i="1"/>
  <c r="ER974" i="1"/>
  <c r="T936" i="1"/>
  <c r="Q945" i="1"/>
  <c r="AD974" i="1" s="1"/>
  <c r="BY897" i="1"/>
  <c r="AP974" i="1"/>
  <c r="CI974" i="1"/>
  <c r="T966" i="1"/>
  <c r="GN1014" i="1"/>
  <c r="GM1014" i="1"/>
  <c r="U924" i="1"/>
  <c r="DZ974" i="1" s="1"/>
  <c r="W937" i="1"/>
  <c r="Q953" i="1"/>
  <c r="CP953" i="1" s="1"/>
  <c r="O953" i="1" s="1"/>
  <c r="U966" i="1"/>
  <c r="EB1105" i="1"/>
  <c r="AB1024" i="1"/>
  <c r="CR1024" i="1"/>
  <c r="Q1024" i="1" s="1"/>
  <c r="CP1024" i="1" s="1"/>
  <c r="O1024" i="1" s="1"/>
  <c r="GM1043" i="1"/>
  <c r="GO1043" i="1"/>
  <c r="GM1086" i="1"/>
  <c r="GO1086" i="1"/>
  <c r="DU865" i="1"/>
  <c r="T927" i="1"/>
  <c r="AG974" i="1" s="1"/>
  <c r="V938" i="1"/>
  <c r="GX954" i="1"/>
  <c r="Q965" i="1"/>
  <c r="CP965" i="1" s="1"/>
  <c r="O965" i="1" s="1"/>
  <c r="GM1017" i="1"/>
  <c r="GN1017" i="1"/>
  <c r="GX935" i="1"/>
  <c r="U945" i="1"/>
  <c r="W953" i="1"/>
  <c r="P962" i="1"/>
  <c r="CP962" i="1" s="1"/>
  <c r="O962" i="1" s="1"/>
  <c r="GB1105" i="1"/>
  <c r="R1029" i="1"/>
  <c r="DW1105" i="1" s="1"/>
  <c r="GM1078" i="1"/>
  <c r="GO1078" i="1"/>
  <c r="T1035" i="1"/>
  <c r="DY1105" i="1" s="1"/>
  <c r="CY1097" i="1"/>
  <c r="X1097" i="1" s="1"/>
  <c r="GM1097" i="1" s="1"/>
  <c r="CZ1097" i="1"/>
  <c r="Y1097" i="1" s="1"/>
  <c r="AO1137" i="1"/>
  <c r="F1190" i="1"/>
  <c r="GM1071" i="1"/>
  <c r="GO1071" i="1"/>
  <c r="GP1102" i="1"/>
  <c r="GM1102" i="1"/>
  <c r="GM1168" i="1"/>
  <c r="GN1168" i="1"/>
  <c r="CR1253" i="1"/>
  <c r="Q1253" i="1" s="1"/>
  <c r="CP1253" i="1" s="1"/>
  <c r="O1253" i="1" s="1"/>
  <c r="AB1253" i="1"/>
  <c r="P1035" i="1"/>
  <c r="CP1035" i="1" s="1"/>
  <c r="O1035" i="1" s="1"/>
  <c r="P1160" i="1"/>
  <c r="CP1160" i="1" s="1"/>
  <c r="O1160" i="1" s="1"/>
  <c r="GN1164" i="1"/>
  <c r="GM1164" i="1"/>
  <c r="GM1148" i="1"/>
  <c r="GN1148" i="1"/>
  <c r="GM1235" i="1"/>
  <c r="GN1235" i="1"/>
  <c r="BD1218" i="1"/>
  <c r="F1310" i="1"/>
  <c r="AX1356" i="1"/>
  <c r="CG1317" i="1"/>
  <c r="GM1182" i="1"/>
  <c r="GN1182" i="1"/>
  <c r="DY1285" i="1"/>
  <c r="AO1218" i="1"/>
  <c r="F1289" i="1"/>
  <c r="AE1388" i="1"/>
  <c r="R1427" i="1"/>
  <c r="CP1396" i="1"/>
  <c r="O1396" i="1" s="1"/>
  <c r="Q1181" i="1"/>
  <c r="GM1228" i="1"/>
  <c r="GN1228" i="1"/>
  <c r="GX1169" i="1"/>
  <c r="U1234" i="1"/>
  <c r="AH1285" i="1" s="1"/>
  <c r="AL1356" i="1"/>
  <c r="GM1331" i="1"/>
  <c r="GN1331" i="1"/>
  <c r="GM1335" i="1"/>
  <c r="GN1335" i="1"/>
  <c r="GM1395" i="1"/>
  <c r="GN1395" i="1"/>
  <c r="GX1234" i="1"/>
  <c r="CJ1285" i="1" s="1"/>
  <c r="CY1321" i="1"/>
  <c r="X1321" i="1" s="1"/>
  <c r="AK1356" i="1" s="1"/>
  <c r="CZ1321" i="1"/>
  <c r="Y1321" i="1" s="1"/>
  <c r="GM1247" i="1"/>
  <c r="GN1247" i="1"/>
  <c r="AB1326" i="1"/>
  <c r="CR1326" i="1"/>
  <c r="Q1326" i="1" s="1"/>
  <c r="CP1326" i="1" s="1"/>
  <c r="O1326" i="1" s="1"/>
  <c r="GM1240" i="1"/>
  <c r="GN1240" i="1"/>
  <c r="CP1319" i="1"/>
  <c r="O1319" i="1" s="1"/>
  <c r="AC1356" i="1"/>
  <c r="Q1158" i="1"/>
  <c r="DV1186" i="1" s="1"/>
  <c r="S1175" i="1"/>
  <c r="GX1332" i="1"/>
  <c r="U1332" i="1"/>
  <c r="DZ1356" i="1" s="1"/>
  <c r="W1332" i="1"/>
  <c r="EB1356" i="1" s="1"/>
  <c r="CD1218" i="1"/>
  <c r="AU1285" i="1"/>
  <c r="GX1281" i="1"/>
  <c r="CY1420" i="1"/>
  <c r="X1420" i="1" s="1"/>
  <c r="GM1420" i="1" s="1"/>
  <c r="CZ1420" i="1"/>
  <c r="Y1420" i="1" s="1"/>
  <c r="GM1167" i="1"/>
  <c r="GN1167" i="1"/>
  <c r="AL1285" i="1"/>
  <c r="V1227" i="1"/>
  <c r="EA1285" i="1" s="1"/>
  <c r="GN1255" i="1"/>
  <c r="Q1283" i="1"/>
  <c r="GX1330" i="1"/>
  <c r="GB1356" i="1" s="1"/>
  <c r="BC1388" i="1"/>
  <c r="F1443" i="1"/>
  <c r="R1332" i="1"/>
  <c r="DW1356" i="1" s="1"/>
  <c r="HG1336" i="1"/>
  <c r="GM1408" i="1"/>
  <c r="GN1408" i="1"/>
  <c r="GM1424" i="1"/>
  <c r="GN1424" i="1"/>
  <c r="GN1513" i="1"/>
  <c r="GM1513" i="1"/>
  <c r="V1396" i="1"/>
  <c r="AT1459" i="1"/>
  <c r="F1490" i="1"/>
  <c r="V1392" i="1"/>
  <c r="GM1425" i="1"/>
  <c r="GN1425" i="1"/>
  <c r="GN1401" i="1"/>
  <c r="GM1401" i="1"/>
  <c r="EA1459" i="1"/>
  <c r="DN1472" i="1"/>
  <c r="GM1508" i="1"/>
  <c r="HD1508" i="1" s="1"/>
  <c r="GN1508" i="1"/>
  <c r="GM1400" i="1"/>
  <c r="GN1400" i="1"/>
  <c r="F1436" i="1"/>
  <c r="AP1388" i="1"/>
  <c r="EC1472" i="1"/>
  <c r="EM1218" i="1"/>
  <c r="P1304" i="1"/>
  <c r="U1283" i="1"/>
  <c r="GX1407" i="1"/>
  <c r="GB1427" i="1" s="1"/>
  <c r="ER1472" i="1"/>
  <c r="GA1459" i="1"/>
  <c r="AD1388" i="1" l="1"/>
  <c r="Q1427" i="1"/>
  <c r="DO1356" i="1"/>
  <c r="EB1317" i="1"/>
  <c r="DJ1356" i="1"/>
  <c r="DW1317" i="1"/>
  <c r="AG897" i="1"/>
  <c r="T974" i="1"/>
  <c r="GM350" i="1"/>
  <c r="GN350" i="1"/>
  <c r="AI141" i="1"/>
  <c r="V192" i="1"/>
  <c r="AP22" i="1"/>
  <c r="F1554" i="1"/>
  <c r="G16" i="2" s="1"/>
  <c r="G18" i="2" s="1"/>
  <c r="AP1580" i="1"/>
  <c r="AD26" i="1"/>
  <c r="Q109" i="1"/>
  <c r="DZ26" i="1"/>
  <c r="DM109" i="1"/>
  <c r="DL595" i="1"/>
  <c r="DY568" i="1"/>
  <c r="GM181" i="1"/>
  <c r="GN181" i="1"/>
  <c r="GP972" i="1"/>
  <c r="FV974" i="1" s="1"/>
  <c r="GM972" i="1"/>
  <c r="GM1328" i="1"/>
  <c r="GN1328" i="1"/>
  <c r="EC627" i="1"/>
  <c r="DP648" i="1"/>
  <c r="DU224" i="1"/>
  <c r="FW289" i="1"/>
  <c r="FX289" i="1"/>
  <c r="DH289" i="1"/>
  <c r="FZ289" i="1"/>
  <c r="DV1218" i="1"/>
  <c r="DI1285" i="1"/>
  <c r="AJ414" i="1"/>
  <c r="W485" i="1"/>
  <c r="DW1006" i="1"/>
  <c r="DJ1105" i="1"/>
  <c r="AE321" i="1"/>
  <c r="R382" i="1"/>
  <c r="AE224" i="1"/>
  <c r="R289" i="1"/>
  <c r="AD321" i="1"/>
  <c r="Q382" i="1"/>
  <c r="AI1137" i="1"/>
  <c r="V1186" i="1"/>
  <c r="AE897" i="1"/>
  <c r="R974" i="1"/>
  <c r="DY141" i="1"/>
  <c r="DL192" i="1"/>
  <c r="AL627" i="1"/>
  <c r="Y648" i="1"/>
  <c r="AD1137" i="1"/>
  <c r="Q1186" i="1"/>
  <c r="AE761" i="1"/>
  <c r="R792" i="1"/>
  <c r="DN595" i="1"/>
  <c r="EA568" i="1"/>
  <c r="AC224" i="1"/>
  <c r="CH289" i="1"/>
  <c r="P289" i="1"/>
  <c r="CE289" i="1"/>
  <c r="CF289" i="1"/>
  <c r="AF897" i="1"/>
  <c r="S974" i="1"/>
  <c r="DW141" i="1"/>
  <c r="DJ192" i="1"/>
  <c r="DW1218" i="1"/>
  <c r="DJ1285" i="1"/>
  <c r="EB568" i="1"/>
  <c r="DO595" i="1"/>
  <c r="AG1137" i="1"/>
  <c r="T1186" i="1"/>
  <c r="R1105" i="1"/>
  <c r="AE1006" i="1"/>
  <c r="AK1218" i="1"/>
  <c r="X1285" i="1"/>
  <c r="DV26" i="1"/>
  <c r="DI109" i="1"/>
  <c r="DX141" i="1"/>
  <c r="DK192" i="1"/>
  <c r="AD517" i="1"/>
  <c r="Q536" i="1"/>
  <c r="AE1218" i="1"/>
  <c r="R1285" i="1"/>
  <c r="DV1137" i="1"/>
  <c r="DI1186" i="1"/>
  <c r="AD897" i="1"/>
  <c r="Q974" i="1"/>
  <c r="AJ224" i="1"/>
  <c r="W289" i="1"/>
  <c r="AJ1317" i="1"/>
  <c r="W1356" i="1"/>
  <c r="DU1218" i="1"/>
  <c r="FX1285" i="1"/>
  <c r="FZ1285" i="1"/>
  <c r="DH1285" i="1"/>
  <c r="FW1285" i="1"/>
  <c r="EA1006" i="1"/>
  <c r="DN1105" i="1"/>
  <c r="P729" i="1"/>
  <c r="AC680" i="1"/>
  <c r="CE729" i="1"/>
  <c r="CF729" i="1"/>
  <c r="CH729" i="1"/>
  <c r="EA141" i="1"/>
  <c r="DN192" i="1"/>
  <c r="AI897" i="1"/>
  <c r="V974" i="1"/>
  <c r="DY1006" i="1"/>
  <c r="DL1105" i="1"/>
  <c r="DJ289" i="1"/>
  <c r="DW224" i="1"/>
  <c r="ES1427" i="1"/>
  <c r="GB1388" i="1"/>
  <c r="DZ897" i="1"/>
  <c r="DM974" i="1"/>
  <c r="AG414" i="1"/>
  <c r="T485" i="1"/>
  <c r="AH26" i="1"/>
  <c r="U109" i="1"/>
  <c r="EA1317" i="1"/>
  <c r="DN1356" i="1"/>
  <c r="AH680" i="1"/>
  <c r="U729" i="1"/>
  <c r="AH1137" i="1"/>
  <c r="U1186" i="1"/>
  <c r="AE680" i="1"/>
  <c r="R729" i="1"/>
  <c r="AI224" i="1"/>
  <c r="V289" i="1"/>
  <c r="DV414" i="1"/>
  <c r="DI485" i="1"/>
  <c r="EA224" i="1"/>
  <c r="DN289" i="1"/>
  <c r="EA1218" i="1"/>
  <c r="DN1285" i="1"/>
  <c r="CE192" i="1"/>
  <c r="CH192" i="1"/>
  <c r="AC141" i="1"/>
  <c r="CF192" i="1"/>
  <c r="P192" i="1"/>
  <c r="DZ1137" i="1"/>
  <c r="DM1186" i="1"/>
  <c r="DZ1006" i="1"/>
  <c r="DM1105" i="1"/>
  <c r="CJ897" i="1"/>
  <c r="BA974" i="1"/>
  <c r="AI321" i="1"/>
  <c r="V382" i="1"/>
  <c r="AJ321" i="1"/>
  <c r="W382" i="1"/>
  <c r="CC1388" i="1"/>
  <c r="AT1427" i="1"/>
  <c r="DN485" i="1"/>
  <c r="EA414" i="1"/>
  <c r="EA26" i="1"/>
  <c r="DN109" i="1"/>
  <c r="DY1388" i="1"/>
  <c r="DL1427" i="1"/>
  <c r="DY1137" i="1"/>
  <c r="DL1186" i="1"/>
  <c r="GB568" i="1"/>
  <c r="ES595" i="1"/>
  <c r="AF1388" i="1"/>
  <c r="S1427" i="1"/>
  <c r="DT761" i="1"/>
  <c r="DG792" i="1"/>
  <c r="AE414" i="1"/>
  <c r="R485" i="1"/>
  <c r="CJ224" i="1"/>
  <c r="BA289" i="1"/>
  <c r="AD1459" i="1"/>
  <c r="Q1472" i="1"/>
  <c r="EH22" i="1"/>
  <c r="P1554" i="1"/>
  <c r="V16" i="2" s="1"/>
  <c r="V18" i="2" s="1"/>
  <c r="EH1580" i="1"/>
  <c r="DV897" i="1"/>
  <c r="DI974" i="1"/>
  <c r="AL1105" i="1"/>
  <c r="DP536" i="1"/>
  <c r="EC517" i="1"/>
  <c r="V485" i="1"/>
  <c r="AI414" i="1"/>
  <c r="AE26" i="1"/>
  <c r="R109" i="1"/>
  <c r="AG224" i="1"/>
  <c r="T289" i="1"/>
  <c r="DZ1317" i="1"/>
  <c r="DM1356" i="1"/>
  <c r="Y865" i="1"/>
  <c r="AL824" i="1"/>
  <c r="AK824" i="1"/>
  <c r="X865" i="1"/>
  <c r="DQ648" i="1"/>
  <c r="ED627" i="1"/>
  <c r="AT1356" i="1"/>
  <c r="CC1317" i="1"/>
  <c r="CJ414" i="1"/>
  <c r="BA485" i="1"/>
  <c r="AH224" i="1"/>
  <c r="U289" i="1"/>
  <c r="EB141" i="1"/>
  <c r="DO192" i="1"/>
  <c r="GB26" i="1"/>
  <c r="ES109" i="1"/>
  <c r="EB1388" i="1"/>
  <c r="DO1427" i="1"/>
  <c r="GM365" i="1"/>
  <c r="GN365" i="1"/>
  <c r="DY1218" i="1"/>
  <c r="DL1285" i="1"/>
  <c r="GM1253" i="1"/>
  <c r="GN1253" i="1"/>
  <c r="AI1427" i="1"/>
  <c r="AU1218" i="1"/>
  <c r="F1304" i="1"/>
  <c r="EB1006" i="1"/>
  <c r="DO1105" i="1"/>
  <c r="CI897" i="1"/>
  <c r="AZ974" i="1"/>
  <c r="GM841" i="1"/>
  <c r="GN841" i="1"/>
  <c r="P883" i="1"/>
  <c r="EL824" i="1"/>
  <c r="DI824" i="1"/>
  <c r="P877" i="1"/>
  <c r="DM680" i="1"/>
  <c r="P751" i="1"/>
  <c r="CY593" i="1"/>
  <c r="X593" i="1" s="1"/>
  <c r="CZ593" i="1"/>
  <c r="Y593" i="1" s="1"/>
  <c r="ED595" i="1" s="1"/>
  <c r="DX595" i="1"/>
  <c r="AG517" i="1"/>
  <c r="T536" i="1"/>
  <c r="DW517" i="1"/>
  <c r="DJ536" i="1"/>
  <c r="AX192" i="1"/>
  <c r="CG141" i="1"/>
  <c r="GM168" i="1"/>
  <c r="GN168" i="1"/>
  <c r="EA1388" i="1"/>
  <c r="DN1427" i="1"/>
  <c r="DJ1459" i="1"/>
  <c r="P1486" i="1"/>
  <c r="DY1356" i="1"/>
  <c r="AJ1186" i="1"/>
  <c r="GM1246" i="1"/>
  <c r="GN1246" i="1"/>
  <c r="CP1181" i="1"/>
  <c r="O1181" i="1" s="1"/>
  <c r="CZ1022" i="1"/>
  <c r="Y1022" i="1" s="1"/>
  <c r="CY1022" i="1"/>
  <c r="X1022" i="1" s="1"/>
  <c r="AK1105" i="1" s="1"/>
  <c r="CZ910" i="1"/>
  <c r="Y910" i="1" s="1"/>
  <c r="ED974" i="1" s="1"/>
  <c r="CY910" i="1"/>
  <c r="X910" i="1" s="1"/>
  <c r="EC974" i="1" s="1"/>
  <c r="CY924" i="1"/>
  <c r="X924" i="1" s="1"/>
  <c r="CZ924" i="1"/>
  <c r="Y924" i="1" s="1"/>
  <c r="CP945" i="1"/>
  <c r="O945" i="1" s="1"/>
  <c r="DU627" i="1"/>
  <c r="FW648" i="1"/>
  <c r="FX648" i="1"/>
  <c r="FZ648" i="1"/>
  <c r="DH648" i="1"/>
  <c r="AQ627" i="1"/>
  <c r="F658" i="1"/>
  <c r="DZ485" i="1"/>
  <c r="CP461" i="1"/>
  <c r="O461" i="1" s="1"/>
  <c r="CG321" i="1"/>
  <c r="AX382" i="1"/>
  <c r="CZ355" i="1"/>
  <c r="Y355" i="1" s="1"/>
  <c r="CP274" i="1"/>
  <c r="O274" i="1" s="1"/>
  <c r="CY236" i="1"/>
  <c r="X236" i="1" s="1"/>
  <c r="GN236" i="1" s="1"/>
  <c r="CZ236" i="1"/>
  <c r="Y236" i="1" s="1"/>
  <c r="AL289" i="1" s="1"/>
  <c r="GM166" i="1"/>
  <c r="GN166" i="1"/>
  <c r="GM70" i="1"/>
  <c r="GN70" i="1"/>
  <c r="EB26" i="1"/>
  <c r="DO109" i="1"/>
  <c r="DK1472" i="1"/>
  <c r="DX1459" i="1"/>
  <c r="CY1029" i="1"/>
  <c r="X1029" i="1" s="1"/>
  <c r="CZ1029" i="1"/>
  <c r="Y1029" i="1" s="1"/>
  <c r="AD1006" i="1"/>
  <c r="Q1105" i="1"/>
  <c r="EP1006" i="1"/>
  <c r="P1112" i="1"/>
  <c r="GM950" i="1"/>
  <c r="CY920" i="1"/>
  <c r="X920" i="1" s="1"/>
  <c r="CZ920" i="1"/>
  <c r="Y920" i="1" s="1"/>
  <c r="EO729" i="1"/>
  <c r="FX680" i="1"/>
  <c r="GN840" i="1"/>
  <c r="DI761" i="1"/>
  <c r="P804" i="1"/>
  <c r="GM246" i="1"/>
  <c r="GN246" i="1"/>
  <c r="EH1218" i="1"/>
  <c r="P1294" i="1"/>
  <c r="EP1504" i="1"/>
  <c r="P1522" i="1"/>
  <c r="GM1322" i="1"/>
  <c r="GN1322" i="1"/>
  <c r="P1197" i="1"/>
  <c r="ER1137" i="1"/>
  <c r="CY938" i="1"/>
  <c r="X938" i="1" s="1"/>
  <c r="CZ938" i="1"/>
  <c r="Y938" i="1" s="1"/>
  <c r="GM519" i="1"/>
  <c r="GN519" i="1"/>
  <c r="AU568" i="1"/>
  <c r="F614" i="1"/>
  <c r="GM429" i="1"/>
  <c r="GN429" i="1"/>
  <c r="CZ285" i="1"/>
  <c r="Y285" i="1" s="1"/>
  <c r="CY285" i="1"/>
  <c r="X285" i="1" s="1"/>
  <c r="CJ192" i="1"/>
  <c r="GM45" i="1"/>
  <c r="GN45" i="1"/>
  <c r="AC109" i="1"/>
  <c r="AG1006" i="1"/>
  <c r="T1105" i="1"/>
  <c r="AE824" i="1"/>
  <c r="R865" i="1"/>
  <c r="DW680" i="1"/>
  <c r="DJ729" i="1"/>
  <c r="EH627" i="1"/>
  <c r="P657" i="1"/>
  <c r="GM635" i="1"/>
  <c r="GN635" i="1"/>
  <c r="CY374" i="1"/>
  <c r="X374" i="1" s="1"/>
  <c r="CZ374" i="1"/>
  <c r="Y374" i="1" s="1"/>
  <c r="CY185" i="1"/>
  <c r="X185" i="1" s="1"/>
  <c r="CZ185" i="1"/>
  <c r="Y185" i="1" s="1"/>
  <c r="GM190" i="1"/>
  <c r="GN190" i="1"/>
  <c r="GM46" i="1"/>
  <c r="CY1463" i="1"/>
  <c r="X1463" i="1" s="1"/>
  <c r="AK1472" i="1" s="1"/>
  <c r="CZ1463" i="1"/>
  <c r="Y1463" i="1" s="1"/>
  <c r="AL1472" i="1" s="1"/>
  <c r="AF1472" i="1"/>
  <c r="DV1427" i="1"/>
  <c r="AX1218" i="1"/>
  <c r="F1292" i="1"/>
  <c r="CP959" i="1"/>
  <c r="O959" i="1" s="1"/>
  <c r="GM1084" i="1"/>
  <c r="GM703" i="1"/>
  <c r="GN703" i="1"/>
  <c r="GM324" i="1"/>
  <c r="GN324" i="1"/>
  <c r="GM227" i="1"/>
  <c r="GN227" i="1"/>
  <c r="CP162" i="1"/>
  <c r="O162" i="1" s="1"/>
  <c r="ET22" i="1"/>
  <c r="ET1580" i="1"/>
  <c r="P1558" i="1"/>
  <c r="CP66" i="1"/>
  <c r="O66" i="1" s="1"/>
  <c r="GN39" i="1"/>
  <c r="CY1403" i="1"/>
  <c r="X1403" i="1" s="1"/>
  <c r="EC1427" i="1" s="1"/>
  <c r="CZ1403" i="1"/>
  <c r="Y1403" i="1" s="1"/>
  <c r="ED1427" i="1" s="1"/>
  <c r="DT1356" i="1"/>
  <c r="CY1243" i="1"/>
  <c r="X1243" i="1" s="1"/>
  <c r="CZ1243" i="1"/>
  <c r="Y1243" i="1" s="1"/>
  <c r="CZ1160" i="1"/>
  <c r="Y1160" i="1" s="1"/>
  <c r="CY1160" i="1"/>
  <c r="X1160" i="1" s="1"/>
  <c r="CY1166" i="1"/>
  <c r="X1166" i="1" s="1"/>
  <c r="CZ1166" i="1"/>
  <c r="Y1166" i="1" s="1"/>
  <c r="GO968" i="1"/>
  <c r="GM968" i="1"/>
  <c r="CY1015" i="1"/>
  <c r="X1015" i="1" s="1"/>
  <c r="EC1105" i="1" s="1"/>
  <c r="CZ1015" i="1"/>
  <c r="Y1015" i="1" s="1"/>
  <c r="ED1105" i="1" s="1"/>
  <c r="GN789" i="1"/>
  <c r="EP627" i="1"/>
  <c r="P655" i="1"/>
  <c r="EI517" i="1"/>
  <c r="P546" i="1"/>
  <c r="ES536" i="1"/>
  <c r="GB517" i="1"/>
  <c r="CZ366" i="1"/>
  <c r="Y366" i="1" s="1"/>
  <c r="CY366" i="1"/>
  <c r="X366" i="1" s="1"/>
  <c r="GM417" i="1"/>
  <c r="GN417" i="1"/>
  <c r="CY330" i="1"/>
  <c r="X330" i="1" s="1"/>
  <c r="CZ330" i="1"/>
  <c r="Y330" i="1" s="1"/>
  <c r="EH224" i="1"/>
  <c r="P298" i="1"/>
  <c r="DY289" i="1"/>
  <c r="CY74" i="1"/>
  <c r="X74" i="1" s="1"/>
  <c r="CZ74" i="1"/>
  <c r="Y74" i="1" s="1"/>
  <c r="GM42" i="1"/>
  <c r="GN42" i="1"/>
  <c r="CY34" i="1"/>
  <c r="X34" i="1" s="1"/>
  <c r="CZ34" i="1"/>
  <c r="Y34" i="1" s="1"/>
  <c r="AF109" i="1"/>
  <c r="GB1186" i="1"/>
  <c r="EI1218" i="1"/>
  <c r="P1295" i="1"/>
  <c r="CY1158" i="1"/>
  <c r="X1158" i="1" s="1"/>
  <c r="CZ1158" i="1"/>
  <c r="Y1158" i="1" s="1"/>
  <c r="ED1186" i="1" s="1"/>
  <c r="GM1066" i="1"/>
  <c r="GM1074" i="1"/>
  <c r="EP761" i="1"/>
  <c r="P799" i="1"/>
  <c r="P602" i="1"/>
  <c r="EP568" i="1"/>
  <c r="AP414" i="1"/>
  <c r="F494" i="1"/>
  <c r="GM526" i="1"/>
  <c r="CZ459" i="1"/>
  <c r="Y459" i="1" s="1"/>
  <c r="CY459" i="1"/>
  <c r="X459" i="1" s="1"/>
  <c r="CZ176" i="1"/>
  <c r="Y176" i="1" s="1"/>
  <c r="DV192" i="1"/>
  <c r="CP144" i="1"/>
  <c r="O144" i="1" s="1"/>
  <c r="CP63" i="1"/>
  <c r="O63" i="1" s="1"/>
  <c r="GM32" i="1"/>
  <c r="GN32" i="1"/>
  <c r="CZ1283" i="1"/>
  <c r="Y1283" i="1" s="1"/>
  <c r="T824" i="1"/>
  <c r="F886" i="1"/>
  <c r="CZ922" i="1"/>
  <c r="Y922" i="1" s="1"/>
  <c r="W761" i="1"/>
  <c r="F816" i="1"/>
  <c r="GN106" i="1"/>
  <c r="GM328" i="1"/>
  <c r="GM1419" i="1"/>
  <c r="GN102" i="1"/>
  <c r="GN1173" i="1"/>
  <c r="GM524" i="1"/>
  <c r="GN1393" i="1"/>
  <c r="GM700" i="1"/>
  <c r="GM275" i="1"/>
  <c r="DM568" i="1"/>
  <c r="P617" i="1"/>
  <c r="AL1218" i="1"/>
  <c r="Y1285" i="1"/>
  <c r="CF1356" i="1"/>
  <c r="CH1356" i="1"/>
  <c r="AC1317" i="1"/>
  <c r="P1356" i="1"/>
  <c r="CE1356" i="1"/>
  <c r="R1388" i="1"/>
  <c r="F1441" i="1"/>
  <c r="FW865" i="1"/>
  <c r="FX865" i="1"/>
  <c r="FZ865" i="1"/>
  <c r="DH865" i="1"/>
  <c r="DU824" i="1"/>
  <c r="AP897" i="1"/>
  <c r="F983" i="1"/>
  <c r="GN902" i="1"/>
  <c r="EB517" i="1"/>
  <c r="DO536" i="1"/>
  <c r="GM358" i="1"/>
  <c r="GN358" i="1"/>
  <c r="DV382" i="1"/>
  <c r="AT26" i="1"/>
  <c r="F127" i="1"/>
  <c r="CY1281" i="1"/>
  <c r="X1281" i="1" s="1"/>
  <c r="CZ1281" i="1"/>
  <c r="Y1281" i="1" s="1"/>
  <c r="GM1344" i="1"/>
  <c r="GN1344" i="1"/>
  <c r="GM1008" i="1"/>
  <c r="GN1008" i="1"/>
  <c r="DX1006" i="1"/>
  <c r="DK1105" i="1"/>
  <c r="AI761" i="1"/>
  <c r="V792" i="1"/>
  <c r="EL627" i="1"/>
  <c r="P666" i="1"/>
  <c r="FW595" i="1"/>
  <c r="DU568" i="1"/>
  <c r="FX595" i="1"/>
  <c r="FZ595" i="1"/>
  <c r="DH595" i="1"/>
  <c r="AQ321" i="1"/>
  <c r="F392" i="1"/>
  <c r="EM321" i="1"/>
  <c r="P401" i="1"/>
  <c r="GM330" i="1"/>
  <c r="GN330" i="1"/>
  <c r="AU224" i="1"/>
  <c r="F308" i="1"/>
  <c r="GN143" i="1"/>
  <c r="GM143" i="1"/>
  <c r="CP1175" i="1"/>
  <c r="O1175" i="1" s="1"/>
  <c r="GM1015" i="1"/>
  <c r="GN1015" i="1"/>
  <c r="GO963" i="1"/>
  <c r="GM963" i="1"/>
  <c r="CP1022" i="1"/>
  <c r="O1022" i="1" s="1"/>
  <c r="CI824" i="1"/>
  <c r="AZ865" i="1"/>
  <c r="CZ937" i="1"/>
  <c r="Y937" i="1" s="1"/>
  <c r="CY937" i="1"/>
  <c r="X937" i="1" s="1"/>
  <c r="FW680" i="1"/>
  <c r="EN729" i="1"/>
  <c r="GM840" i="1"/>
  <c r="AP1317" i="1"/>
  <c r="F1365" i="1"/>
  <c r="DW1388" i="1"/>
  <c r="DJ1427" i="1"/>
  <c r="F888" i="1"/>
  <c r="V824" i="1"/>
  <c r="BA729" i="1"/>
  <c r="CJ680" i="1"/>
  <c r="GM711" i="1"/>
  <c r="GN711" i="1"/>
  <c r="GM420" i="1"/>
  <c r="GN420" i="1"/>
  <c r="EP26" i="1"/>
  <c r="P116" i="1"/>
  <c r="GM28" i="1"/>
  <c r="GN28" i="1"/>
  <c r="CP1403" i="1"/>
  <c r="O1403" i="1" s="1"/>
  <c r="DU1427" i="1"/>
  <c r="GM1249" i="1"/>
  <c r="GN1249" i="1"/>
  <c r="AZ1006" i="1"/>
  <c r="F1116" i="1"/>
  <c r="CP943" i="1"/>
  <c r="O943" i="1" s="1"/>
  <c r="Q865" i="1"/>
  <c r="AD824" i="1"/>
  <c r="F617" i="1"/>
  <c r="U568" i="1"/>
  <c r="P672" i="1"/>
  <c r="DO627" i="1"/>
  <c r="AU414" i="1"/>
  <c r="F504" i="1"/>
  <c r="DL517" i="1"/>
  <c r="P557" i="1"/>
  <c r="CZ253" i="1"/>
  <c r="Y253" i="1" s="1"/>
  <c r="CY253" i="1"/>
  <c r="X253" i="1" s="1"/>
  <c r="CX2518" i="3"/>
  <c r="CX2517" i="3"/>
  <c r="W1507" i="1"/>
  <c r="GX1507" i="1"/>
  <c r="T1507" i="1"/>
  <c r="P1507" i="1"/>
  <c r="S1507" i="1"/>
  <c r="Q1507" i="1"/>
  <c r="V1507" i="1"/>
  <c r="R1507" i="1"/>
  <c r="U1507" i="1"/>
  <c r="ER1356" i="1"/>
  <c r="GA1317" i="1"/>
  <c r="GM1390" i="1"/>
  <c r="GN1390" i="1"/>
  <c r="GM1276" i="1"/>
  <c r="GN1276" i="1"/>
  <c r="AX1006" i="1"/>
  <c r="F1112" i="1"/>
  <c r="CY962" i="1"/>
  <c r="X962" i="1" s="1"/>
  <c r="CZ962" i="1"/>
  <c r="Y962" i="1" s="1"/>
  <c r="CY935" i="1"/>
  <c r="X935" i="1" s="1"/>
  <c r="GO935" i="1" s="1"/>
  <c r="CZ935" i="1"/>
  <c r="Y935" i="1" s="1"/>
  <c r="GO922" i="1"/>
  <c r="GM922" i="1"/>
  <c r="S627" i="1"/>
  <c r="F663" i="1"/>
  <c r="GN710" i="1"/>
  <c r="GN583" i="1"/>
  <c r="DW485" i="1"/>
  <c r="GN1337" i="1"/>
  <c r="EA1186" i="1"/>
  <c r="GA224" i="1"/>
  <c r="ER289" i="1"/>
  <c r="CY229" i="1"/>
  <c r="X229" i="1" s="1"/>
  <c r="GN229" i="1" s="1"/>
  <c r="CZ229" i="1"/>
  <c r="Y229" i="1" s="1"/>
  <c r="ED289" i="1" s="1"/>
  <c r="DX289" i="1"/>
  <c r="GM51" i="1"/>
  <c r="GN51" i="1"/>
  <c r="CY1409" i="1"/>
  <c r="X1409" i="1" s="1"/>
  <c r="CZ1409" i="1"/>
  <c r="Y1409" i="1" s="1"/>
  <c r="GN1282" i="1"/>
  <c r="GM1157" i="1"/>
  <c r="CP966" i="1"/>
  <c r="O966" i="1" s="1"/>
  <c r="DX761" i="1"/>
  <c r="DK792" i="1"/>
  <c r="ER680" i="1"/>
  <c r="P740" i="1"/>
  <c r="GM638" i="1"/>
  <c r="GN638" i="1"/>
  <c r="GM447" i="1"/>
  <c r="GN447" i="1"/>
  <c r="GN380" i="1"/>
  <c r="CP281" i="1"/>
  <c r="O281" i="1" s="1"/>
  <c r="DT289" i="1" s="1"/>
  <c r="GM183" i="1"/>
  <c r="GN183" i="1"/>
  <c r="CY158" i="1"/>
  <c r="X158" i="1" s="1"/>
  <c r="CZ158" i="1"/>
  <c r="Y158" i="1" s="1"/>
  <c r="CD1105" i="1"/>
  <c r="P815" i="1"/>
  <c r="DN761" i="1"/>
  <c r="DN627" i="1"/>
  <c r="P671" i="1"/>
  <c r="DV1356" i="1"/>
  <c r="DO824" i="1"/>
  <c r="P889" i="1"/>
  <c r="GN445" i="1"/>
  <c r="GN1418" i="1"/>
  <c r="GP1097" i="1"/>
  <c r="GM1393" i="1"/>
  <c r="CJ321" i="1"/>
  <c r="BA382" i="1"/>
  <c r="DU26" i="1"/>
  <c r="FW109" i="1"/>
  <c r="FX109" i="1"/>
  <c r="FZ109" i="1"/>
  <c r="DH109" i="1"/>
  <c r="V1472" i="1"/>
  <c r="AI1459" i="1"/>
  <c r="GM1352" i="1"/>
  <c r="GN1352" i="1"/>
  <c r="T1356" i="1"/>
  <c r="AG1317" i="1"/>
  <c r="GB1285" i="1"/>
  <c r="AC1006" i="1"/>
  <c r="CE1105" i="1"/>
  <c r="CF1105" i="1"/>
  <c r="CH1105" i="1"/>
  <c r="P1105" i="1"/>
  <c r="CY954" i="1"/>
  <c r="X954" i="1" s="1"/>
  <c r="GM954" i="1" s="1"/>
  <c r="CZ954" i="1"/>
  <c r="Y954" i="1" s="1"/>
  <c r="GM1010" i="1"/>
  <c r="GN1010" i="1"/>
  <c r="EI897" i="1"/>
  <c r="P984" i="1"/>
  <c r="GM721" i="1"/>
  <c r="GN721" i="1"/>
  <c r="GM573" i="1"/>
  <c r="GN573" i="1"/>
  <c r="AG321" i="1"/>
  <c r="T382" i="1"/>
  <c r="CY170" i="1"/>
  <c r="X170" i="1" s="1"/>
  <c r="CZ170" i="1"/>
  <c r="Y170" i="1" s="1"/>
  <c r="CP170" i="1"/>
  <c r="O170" i="1" s="1"/>
  <c r="GM1461" i="1"/>
  <c r="GN1461" i="1"/>
  <c r="FT1472" i="1"/>
  <c r="GM1033" i="1"/>
  <c r="GO1033" i="1"/>
  <c r="DU1105" i="1"/>
  <c r="BA1006" i="1"/>
  <c r="F1125" i="1"/>
  <c r="GB974" i="1"/>
  <c r="GM937" i="1"/>
  <c r="GO937" i="1"/>
  <c r="CP769" i="1"/>
  <c r="O769" i="1" s="1"/>
  <c r="AC792" i="1"/>
  <c r="GM715" i="1"/>
  <c r="GN715" i="1"/>
  <c r="CH648" i="1"/>
  <c r="P648" i="1"/>
  <c r="AC627" i="1"/>
  <c r="CE648" i="1"/>
  <c r="CF648" i="1"/>
  <c r="GM354" i="1"/>
  <c r="GN354" i="1"/>
  <c r="AQ141" i="1"/>
  <c r="F202" i="1"/>
  <c r="GN1327" i="1"/>
  <c r="GN1265" i="1"/>
  <c r="GM1067" i="1"/>
  <c r="GO1067" i="1"/>
  <c r="GM957" i="1"/>
  <c r="GO957" i="1"/>
  <c r="AH192" i="1"/>
  <c r="GM86" i="1"/>
  <c r="GN86" i="1"/>
  <c r="CY57" i="1"/>
  <c r="X57" i="1" s="1"/>
  <c r="CZ57" i="1"/>
  <c r="Y57" i="1" s="1"/>
  <c r="EL1356" i="1"/>
  <c r="FU1317" i="1"/>
  <c r="AH1427" i="1"/>
  <c r="GM1170" i="1"/>
  <c r="GN1170" i="1"/>
  <c r="CP920" i="1"/>
  <c r="O920" i="1" s="1"/>
  <c r="GO925" i="1"/>
  <c r="AL568" i="1"/>
  <c r="Y595" i="1"/>
  <c r="F672" i="1"/>
  <c r="W627" i="1"/>
  <c r="AT224" i="1"/>
  <c r="F307" i="1"/>
  <c r="GB382" i="1"/>
  <c r="CP185" i="1"/>
  <c r="O185" i="1" s="1"/>
  <c r="CY31" i="1"/>
  <c r="X31" i="1" s="1"/>
  <c r="CZ31" i="1"/>
  <c r="Y31" i="1" s="1"/>
  <c r="ED109" i="1" s="1"/>
  <c r="DX109" i="1"/>
  <c r="GN1347" i="1"/>
  <c r="GN1266" i="1"/>
  <c r="GM1266" i="1"/>
  <c r="CP909" i="1"/>
  <c r="O909" i="1" s="1"/>
  <c r="AB974" i="1" s="1"/>
  <c r="AH792" i="1"/>
  <c r="GM641" i="1"/>
  <c r="GN641" i="1"/>
  <c r="AX517" i="1"/>
  <c r="F543" i="1"/>
  <c r="CZ442" i="1"/>
  <c r="Y442" i="1" s="1"/>
  <c r="CY442" i="1"/>
  <c r="X442" i="1" s="1"/>
  <c r="CZ351" i="1"/>
  <c r="Y351" i="1" s="1"/>
  <c r="CY351" i="1"/>
  <c r="X351" i="1" s="1"/>
  <c r="CZ161" i="1"/>
  <c r="Y161" i="1" s="1"/>
  <c r="CY161" i="1"/>
  <c r="X161" i="1" s="1"/>
  <c r="GM48" i="1"/>
  <c r="GN48" i="1"/>
  <c r="CP1463" i="1"/>
  <c r="O1463" i="1" s="1"/>
  <c r="AC1472" i="1"/>
  <c r="CP1283" i="1"/>
  <c r="O1283" i="1" s="1"/>
  <c r="CP1029" i="1"/>
  <c r="O1029" i="1" s="1"/>
  <c r="GN770" i="1"/>
  <c r="GN427" i="1"/>
  <c r="GM248" i="1"/>
  <c r="GN248" i="1"/>
  <c r="EP141" i="1"/>
  <c r="P199" i="1"/>
  <c r="GB289" i="1"/>
  <c r="CZ153" i="1"/>
  <c r="Y153" i="1" s="1"/>
  <c r="CY153" i="1"/>
  <c r="X153" i="1" s="1"/>
  <c r="GN153" i="1" s="1"/>
  <c r="GN60" i="1"/>
  <c r="GM60" i="1"/>
  <c r="AJ109" i="1"/>
  <c r="CX2515" i="3"/>
  <c r="CX2516" i="3"/>
  <c r="T1506" i="1"/>
  <c r="W1506" i="1"/>
  <c r="S1506" i="1"/>
  <c r="R1506" i="1"/>
  <c r="Q1506" i="1"/>
  <c r="AD1515" i="1" s="1"/>
  <c r="GX1506" i="1"/>
  <c r="V1506" i="1"/>
  <c r="P1506" i="1"/>
  <c r="U1506" i="1"/>
  <c r="AH1515" i="1" s="1"/>
  <c r="F1522" i="1"/>
  <c r="AX1504" i="1"/>
  <c r="GO961" i="1"/>
  <c r="CP919" i="1"/>
  <c r="O919" i="1" s="1"/>
  <c r="ED792" i="1"/>
  <c r="CZ919" i="1"/>
  <c r="Y919" i="1" s="1"/>
  <c r="CY919" i="1"/>
  <c r="X919" i="1" s="1"/>
  <c r="GN784" i="1"/>
  <c r="GM784" i="1"/>
  <c r="DK648" i="1"/>
  <c r="DX627" i="1"/>
  <c r="EL517" i="1"/>
  <c r="P554" i="1"/>
  <c r="CP459" i="1"/>
  <c r="O459" i="1" s="1"/>
  <c r="CZ361" i="1"/>
  <c r="Y361" i="1" s="1"/>
  <c r="CY361" i="1"/>
  <c r="X361" i="1" s="1"/>
  <c r="GN327" i="1"/>
  <c r="GN241" i="1"/>
  <c r="GM241" i="1"/>
  <c r="GM40" i="1"/>
  <c r="GN40" i="1"/>
  <c r="AD1285" i="1"/>
  <c r="GP1101" i="1"/>
  <c r="GN1018" i="1"/>
  <c r="F1496" i="1"/>
  <c r="W1459" i="1"/>
  <c r="CZ1037" i="1"/>
  <c r="Y1037" i="1" s="1"/>
  <c r="GO1037" i="1" s="1"/>
  <c r="GN1420" i="1"/>
  <c r="GM1042" i="1"/>
  <c r="DL627" i="1"/>
  <c r="P669" i="1"/>
  <c r="GM240" i="1"/>
  <c r="CY965" i="1"/>
  <c r="X965" i="1" s="1"/>
  <c r="GO965" i="1" s="1"/>
  <c r="GN782" i="1"/>
  <c r="F559" i="1"/>
  <c r="V517" i="1"/>
  <c r="AZ224" i="1"/>
  <c r="F300" i="1"/>
  <c r="AK1317" i="1"/>
  <c r="X1356" i="1"/>
  <c r="CY927" i="1"/>
  <c r="X927" i="1" s="1"/>
  <c r="CZ927" i="1"/>
  <c r="Y927" i="1" s="1"/>
  <c r="GN766" i="1"/>
  <c r="FT792" i="1" s="1"/>
  <c r="GM766" i="1"/>
  <c r="AX680" i="1"/>
  <c r="F736" i="1"/>
  <c r="CJ1218" i="1"/>
  <c r="BA1285" i="1"/>
  <c r="AX1317" i="1"/>
  <c r="F1363" i="1"/>
  <c r="CY443" i="1"/>
  <c r="X443" i="1" s="1"/>
  <c r="GM443" i="1" s="1"/>
  <c r="CZ443" i="1"/>
  <c r="Y443" i="1" s="1"/>
  <c r="GM250" i="1"/>
  <c r="GN250" i="1"/>
  <c r="AQ26" i="1"/>
  <c r="F119" i="1"/>
  <c r="AQ1545" i="1"/>
  <c r="GM97" i="1"/>
  <c r="GN97" i="1"/>
  <c r="GN29" i="1"/>
  <c r="GM29" i="1"/>
  <c r="DT109" i="1"/>
  <c r="ED1459" i="1"/>
  <c r="DQ1472" i="1"/>
  <c r="AF1218" i="1"/>
  <c r="S1285" i="1"/>
  <c r="CA865" i="1"/>
  <c r="CP698" i="1"/>
  <c r="O698" i="1" s="1"/>
  <c r="CI568" i="1"/>
  <c r="AZ595" i="1"/>
  <c r="GM629" i="1"/>
  <c r="GN629" i="1"/>
  <c r="CB648" i="1" s="1"/>
  <c r="AB648" i="1"/>
  <c r="GN480" i="1"/>
  <c r="CY461" i="1"/>
  <c r="X461" i="1" s="1"/>
  <c r="CZ461" i="1"/>
  <c r="Y461" i="1" s="1"/>
  <c r="DY485" i="1"/>
  <c r="CP326" i="1"/>
  <c r="O326" i="1" s="1"/>
  <c r="DT382" i="1" s="1"/>
  <c r="AZ26" i="1"/>
  <c r="F120" i="1"/>
  <c r="GM31" i="1"/>
  <c r="GN31" i="1"/>
  <c r="DT1459" i="1"/>
  <c r="DG1472" i="1"/>
  <c r="DZ1285" i="1"/>
  <c r="CY1149" i="1"/>
  <c r="X1149" i="1" s="1"/>
  <c r="CZ1149" i="1"/>
  <c r="Y1149" i="1" s="1"/>
  <c r="AL1186" i="1" s="1"/>
  <c r="AF1186" i="1"/>
  <c r="AC1186" i="1"/>
  <c r="GM1013" i="1"/>
  <c r="GN1013" i="1"/>
  <c r="DN680" i="1"/>
  <c r="P752" i="1"/>
  <c r="AP824" i="1"/>
  <c r="F874" i="1"/>
  <c r="EL680" i="1"/>
  <c r="P747" i="1"/>
  <c r="AK648" i="1"/>
  <c r="GM631" i="1"/>
  <c r="GN631" i="1"/>
  <c r="GM176" i="1"/>
  <c r="GN176" i="1"/>
  <c r="CZ329" i="1"/>
  <c r="Y329" i="1" s="1"/>
  <c r="AL382" i="1" s="1"/>
  <c r="CY329" i="1"/>
  <c r="X329" i="1" s="1"/>
  <c r="AF382" i="1"/>
  <c r="EU22" i="1"/>
  <c r="P1561" i="1"/>
  <c r="EU1580" i="1"/>
  <c r="CY1407" i="1"/>
  <c r="X1407" i="1" s="1"/>
  <c r="GM1407" i="1" s="1"/>
  <c r="CZ1407" i="1"/>
  <c r="Y1407" i="1" s="1"/>
  <c r="EL1218" i="1"/>
  <c r="P1303" i="1"/>
  <c r="DX1137" i="1"/>
  <c r="DK1186" i="1"/>
  <c r="AJ1006" i="1"/>
  <c r="W1105" i="1"/>
  <c r="CD897" i="1"/>
  <c r="AU974" i="1"/>
  <c r="GO1020" i="1"/>
  <c r="GM1020" i="1"/>
  <c r="CZ929" i="1"/>
  <c r="Y929" i="1" s="1"/>
  <c r="CY929" i="1"/>
  <c r="X929" i="1" s="1"/>
  <c r="DX680" i="1"/>
  <c r="DK729" i="1"/>
  <c r="AE517" i="1"/>
  <c r="R536" i="1"/>
  <c r="GM44" i="1"/>
  <c r="GN44" i="1"/>
  <c r="P1434" i="1"/>
  <c r="EP1388" i="1"/>
  <c r="AG1388" i="1"/>
  <c r="T1427" i="1"/>
  <c r="F1197" i="1"/>
  <c r="AZ1137" i="1"/>
  <c r="GM934" i="1"/>
  <c r="P876" i="1"/>
  <c r="ER824" i="1"/>
  <c r="AI680" i="1"/>
  <c r="V729" i="1"/>
  <c r="DX517" i="1"/>
  <c r="DK536" i="1"/>
  <c r="CA595" i="1"/>
  <c r="GN442" i="1"/>
  <c r="GM442" i="1"/>
  <c r="GM438" i="1"/>
  <c r="CZ281" i="1"/>
  <c r="Y281" i="1" s="1"/>
  <c r="DZ382" i="1"/>
  <c r="CZ154" i="1"/>
  <c r="Y154" i="1" s="1"/>
  <c r="CY154" i="1"/>
  <c r="X154" i="1" s="1"/>
  <c r="CX2522" i="3"/>
  <c r="CX2521" i="3"/>
  <c r="T1510" i="1"/>
  <c r="U1510" i="1"/>
  <c r="S1510" i="1"/>
  <c r="GX1510" i="1"/>
  <c r="W1510" i="1"/>
  <c r="R1510" i="1"/>
  <c r="V1510" i="1"/>
  <c r="P1510" i="1"/>
  <c r="CP1510" i="1" s="1"/>
  <c r="O1510" i="1" s="1"/>
  <c r="GM1464" i="1"/>
  <c r="GN1464" i="1"/>
  <c r="AZ1504" i="1"/>
  <c r="F1526" i="1"/>
  <c r="GM1087" i="1"/>
  <c r="GO1087" i="1"/>
  <c r="EP897" i="1"/>
  <c r="P981" i="1"/>
  <c r="DV729" i="1"/>
  <c r="GN643" i="1"/>
  <c r="GM643" i="1"/>
  <c r="EL568" i="1"/>
  <c r="P613" i="1"/>
  <c r="GM522" i="1"/>
  <c r="GN522" i="1"/>
  <c r="CZ440" i="1"/>
  <c r="Y440" i="1" s="1"/>
  <c r="CY440" i="1"/>
  <c r="X440" i="1" s="1"/>
  <c r="GN440" i="1" s="1"/>
  <c r="FX1459" i="1"/>
  <c r="EO1472" i="1"/>
  <c r="ER1504" i="1"/>
  <c r="P1526" i="1"/>
  <c r="GM1325" i="1"/>
  <c r="GN1325" i="1"/>
  <c r="AD792" i="1"/>
  <c r="CP765" i="1"/>
  <c r="O765" i="1" s="1"/>
  <c r="GN708" i="1"/>
  <c r="DN517" i="1"/>
  <c r="P559" i="1"/>
  <c r="CY435" i="1"/>
  <c r="X435" i="1" s="1"/>
  <c r="GM435" i="1" s="1"/>
  <c r="CZ435" i="1"/>
  <c r="Y435" i="1" s="1"/>
  <c r="CZ145" i="1"/>
  <c r="Y145" i="1" s="1"/>
  <c r="AF192" i="1"/>
  <c r="CY145" i="1"/>
  <c r="X145" i="1" s="1"/>
  <c r="DO1459" i="1"/>
  <c r="P1496" i="1"/>
  <c r="EP1218" i="1"/>
  <c r="P1292" i="1"/>
  <c r="GM1056" i="1"/>
  <c r="GO1056" i="1"/>
  <c r="GM948" i="1"/>
  <c r="F883" i="1"/>
  <c r="AT824" i="1"/>
  <c r="P810" i="1"/>
  <c r="EL761" i="1"/>
  <c r="GN904" i="1"/>
  <c r="GO914" i="1"/>
  <c r="EC792" i="1"/>
  <c r="GM773" i="1"/>
  <c r="GN773" i="1"/>
  <c r="AD729" i="1"/>
  <c r="CP694" i="1"/>
  <c r="O694" i="1" s="1"/>
  <c r="AJ517" i="1"/>
  <c r="W536" i="1"/>
  <c r="ER414" i="1"/>
  <c r="P496" i="1"/>
  <c r="EL414" i="1"/>
  <c r="P503" i="1"/>
  <c r="CP374" i="1"/>
  <c r="O374" i="1" s="1"/>
  <c r="GN228" i="1"/>
  <c r="GM228" i="1"/>
  <c r="EM26" i="1"/>
  <c r="P128" i="1"/>
  <c r="CY66" i="1"/>
  <c r="X66" i="1" s="1"/>
  <c r="CZ66" i="1"/>
  <c r="Y66" i="1" s="1"/>
  <c r="R568" i="1"/>
  <c r="F609" i="1"/>
  <c r="GM1184" i="1"/>
  <c r="GM951" i="1"/>
  <c r="GN855" i="1"/>
  <c r="GN472" i="1"/>
  <c r="GM778" i="1"/>
  <c r="FS792" i="1" s="1"/>
  <c r="DJ568" i="1"/>
  <c r="P609" i="1"/>
  <c r="P1484" i="1"/>
  <c r="DI1459" i="1"/>
  <c r="F887" i="1"/>
  <c r="U824" i="1"/>
  <c r="CY438" i="1"/>
  <c r="X438" i="1" s="1"/>
  <c r="GN438" i="1" s="1"/>
  <c r="Y1356" i="1"/>
  <c r="AL1317" i="1"/>
  <c r="P887" i="1"/>
  <c r="DM824" i="1"/>
  <c r="AZ761" i="1"/>
  <c r="F803" i="1"/>
  <c r="EC1459" i="1"/>
  <c r="DP1472" i="1"/>
  <c r="AH1218" i="1"/>
  <c r="U1285" i="1"/>
  <c r="GM1321" i="1"/>
  <c r="CY469" i="1"/>
  <c r="X469" i="1" s="1"/>
  <c r="CZ469" i="1"/>
  <c r="Y469" i="1" s="1"/>
  <c r="GN1321" i="1"/>
  <c r="GM1160" i="1"/>
  <c r="GN1160" i="1"/>
  <c r="DX897" i="1"/>
  <c r="DK974" i="1"/>
  <c r="AH414" i="1"/>
  <c r="U485" i="1"/>
  <c r="CY376" i="1"/>
  <c r="X376" i="1" s="1"/>
  <c r="GM376" i="1" s="1"/>
  <c r="CZ376" i="1"/>
  <c r="Y376" i="1" s="1"/>
  <c r="CI141" i="1"/>
  <c r="AZ192" i="1"/>
  <c r="GM74" i="1"/>
  <c r="GN74" i="1"/>
  <c r="AZ1388" i="1"/>
  <c r="F1438" i="1"/>
  <c r="U1472" i="1"/>
  <c r="AH1459" i="1"/>
  <c r="CP1281" i="1"/>
  <c r="O1281" i="1" s="1"/>
  <c r="GM1174" i="1"/>
  <c r="GN1174" i="1"/>
  <c r="GM1166" i="1"/>
  <c r="GN1166" i="1"/>
  <c r="AE1137" i="1"/>
  <c r="R1186" i="1"/>
  <c r="AH1006" i="1"/>
  <c r="U1105" i="1"/>
  <c r="GO969" i="1"/>
  <c r="GM969" i="1"/>
  <c r="ED865" i="1"/>
  <c r="AB824" i="1"/>
  <c r="O865" i="1"/>
  <c r="GN683" i="1"/>
  <c r="DT729" i="1"/>
  <c r="GM683" i="1"/>
  <c r="AZ517" i="1"/>
  <c r="F547" i="1"/>
  <c r="DM517" i="1"/>
  <c r="P558" i="1"/>
  <c r="AF224" i="1"/>
  <c r="S289" i="1"/>
  <c r="CP158" i="1"/>
  <c r="O158" i="1" s="1"/>
  <c r="GM174" i="1"/>
  <c r="GN174" i="1"/>
  <c r="AU26" i="1"/>
  <c r="F128" i="1"/>
  <c r="CZ35" i="1"/>
  <c r="Y35" i="1" s="1"/>
  <c r="CY35" i="1"/>
  <c r="X35" i="1" s="1"/>
  <c r="GM35" i="1" s="1"/>
  <c r="FS1472" i="1"/>
  <c r="DK1427" i="1"/>
  <c r="DX1388" i="1"/>
  <c r="GN1234" i="1"/>
  <c r="GM1234" i="1"/>
  <c r="CJ1186" i="1"/>
  <c r="GN1139" i="1"/>
  <c r="GM1139" i="1"/>
  <c r="GM1141" i="1"/>
  <c r="GN1141" i="1"/>
  <c r="CE865" i="1"/>
  <c r="CF865" i="1"/>
  <c r="CH865" i="1"/>
  <c r="AC824" i="1"/>
  <c r="P865" i="1"/>
  <c r="GA517" i="1"/>
  <c r="ER536" i="1"/>
  <c r="GN441" i="1"/>
  <c r="GM441" i="1"/>
  <c r="CP351" i="1"/>
  <c r="O351" i="1" s="1"/>
  <c r="AO22" i="1"/>
  <c r="F1549" i="1"/>
  <c r="AO1580" i="1"/>
  <c r="AG1218" i="1"/>
  <c r="T1285" i="1"/>
  <c r="EP1137" i="1"/>
  <c r="P1193" i="1"/>
  <c r="GM1064" i="1"/>
  <c r="CP929" i="1"/>
  <c r="O929" i="1" s="1"/>
  <c r="P886" i="1"/>
  <c r="DL824" i="1"/>
  <c r="ED680" i="1"/>
  <c r="DQ729" i="1"/>
  <c r="AK568" i="1"/>
  <c r="X595" i="1"/>
  <c r="P668" i="1"/>
  <c r="ES627" i="1"/>
  <c r="GM478" i="1"/>
  <c r="GN478" i="1"/>
  <c r="CY326" i="1"/>
  <c r="X326" i="1" s="1"/>
  <c r="CZ326" i="1"/>
  <c r="Y326" i="1" s="1"/>
  <c r="DX382" i="1"/>
  <c r="CP285" i="1"/>
  <c r="O285" i="1" s="1"/>
  <c r="EM224" i="1"/>
  <c r="P308" i="1"/>
  <c r="GN76" i="1"/>
  <c r="GM76" i="1"/>
  <c r="CY769" i="1"/>
  <c r="X769" i="1" s="1"/>
  <c r="AK792" i="1" s="1"/>
  <c r="CZ769" i="1"/>
  <c r="Y769" i="1" s="1"/>
  <c r="AL792" i="1" s="1"/>
  <c r="AF792" i="1"/>
  <c r="GN863" i="1"/>
  <c r="DY974" i="1"/>
  <c r="CZ706" i="1"/>
  <c r="Y706" i="1" s="1"/>
  <c r="GM706" i="1" s="1"/>
  <c r="AB568" i="1"/>
  <c r="O595" i="1"/>
  <c r="AD485" i="1"/>
  <c r="GM353" i="1"/>
  <c r="GN353" i="1"/>
  <c r="AX224" i="1"/>
  <c r="F296" i="1"/>
  <c r="DY382" i="1"/>
  <c r="P203" i="1"/>
  <c r="ER141" i="1"/>
  <c r="GN169" i="1"/>
  <c r="AG192" i="1"/>
  <c r="CJ1459" i="1"/>
  <c r="BA1472" i="1"/>
  <c r="CP1392" i="1"/>
  <c r="O1392" i="1" s="1"/>
  <c r="AC1427" i="1"/>
  <c r="CY777" i="1"/>
  <c r="X777" i="1" s="1"/>
  <c r="GN777" i="1" s="1"/>
  <c r="CZ777" i="1"/>
  <c r="Y777" i="1" s="1"/>
  <c r="ER761" i="1"/>
  <c r="P803" i="1"/>
  <c r="GN434" i="1"/>
  <c r="GM434" i="1"/>
  <c r="CP329" i="1"/>
  <c r="O329" i="1" s="1"/>
  <c r="GM268" i="1"/>
  <c r="GN268" i="1"/>
  <c r="CX2523" i="3"/>
  <c r="CX2524" i="3"/>
  <c r="W1511" i="1"/>
  <c r="S1511" i="1"/>
  <c r="R1511" i="1"/>
  <c r="Q1511" i="1"/>
  <c r="P1511" i="1"/>
  <c r="U1511" i="1"/>
  <c r="T1511" i="1"/>
  <c r="V1511" i="1"/>
  <c r="GX1511" i="1"/>
  <c r="GN72" i="1"/>
  <c r="GM1421" i="1"/>
  <c r="GN1421" i="1"/>
  <c r="EN1472" i="1"/>
  <c r="FW1459" i="1"/>
  <c r="F1479" i="1"/>
  <c r="AX1459" i="1"/>
  <c r="GO1051" i="1"/>
  <c r="GN422" i="1"/>
  <c r="GM422" i="1"/>
  <c r="GM428" i="1"/>
  <c r="GN428" i="1"/>
  <c r="ER321" i="1"/>
  <c r="P393" i="1"/>
  <c r="GN107" i="1"/>
  <c r="GM150" i="1"/>
  <c r="GN150" i="1"/>
  <c r="CP34" i="1"/>
  <c r="O34" i="1" s="1"/>
  <c r="AE1459" i="1"/>
  <c r="R1472" i="1"/>
  <c r="CP1243" i="1"/>
  <c r="O1243" i="1" s="1"/>
  <c r="DT1285" i="1" s="1"/>
  <c r="GP1103" i="1"/>
  <c r="GM1044" i="1"/>
  <c r="GO1044" i="1"/>
  <c r="CJ517" i="1"/>
  <c r="BA536" i="1"/>
  <c r="CY356" i="1"/>
  <c r="X356" i="1" s="1"/>
  <c r="GN356" i="1" s="1"/>
  <c r="CZ356" i="1"/>
  <c r="Y356" i="1" s="1"/>
  <c r="DW382" i="1"/>
  <c r="GN433" i="1"/>
  <c r="GN77" i="1"/>
  <c r="GM77" i="1"/>
  <c r="DT648" i="1"/>
  <c r="GN1349" i="1"/>
  <c r="GM942" i="1"/>
  <c r="GN527" i="1"/>
  <c r="GM1350" i="1"/>
  <c r="GM940" i="1"/>
  <c r="GN483" i="1"/>
  <c r="GN50" i="1"/>
  <c r="FU1388" i="1"/>
  <c r="EL1427" i="1"/>
  <c r="EC1186" i="1"/>
  <c r="GM1410" i="1"/>
  <c r="GM1326" i="1"/>
  <c r="GN1326" i="1"/>
  <c r="GM593" i="1"/>
  <c r="GN593" i="1"/>
  <c r="AP141" i="1"/>
  <c r="F201" i="1"/>
  <c r="W192" i="1"/>
  <c r="AJ141" i="1"/>
  <c r="DZ141" i="1"/>
  <c r="DM192" i="1"/>
  <c r="AE141" i="1"/>
  <c r="R192" i="1"/>
  <c r="AH1317" i="1"/>
  <c r="U1356" i="1"/>
  <c r="AX1388" i="1"/>
  <c r="F1434" i="1"/>
  <c r="AJ1388" i="1"/>
  <c r="W1427" i="1"/>
  <c r="DP865" i="1"/>
  <c r="EC824" i="1"/>
  <c r="AP568" i="1"/>
  <c r="F604" i="1"/>
  <c r="GM378" i="1"/>
  <c r="GN378" i="1"/>
  <c r="GM157" i="1"/>
  <c r="GN157" i="1"/>
  <c r="EG22" i="1"/>
  <c r="EG1580" i="1"/>
  <c r="P1549" i="1"/>
  <c r="ER1388" i="1"/>
  <c r="P1438" i="1"/>
  <c r="AJ1218" i="1"/>
  <c r="W1285" i="1"/>
  <c r="ER1105" i="1"/>
  <c r="GA1006" i="1"/>
  <c r="GM926" i="1"/>
  <c r="GO926" i="1"/>
  <c r="P749" i="1"/>
  <c r="ES680" i="1"/>
  <c r="DT865" i="1"/>
  <c r="DT595" i="1"/>
  <c r="F555" i="1"/>
  <c r="AU517" i="1"/>
  <c r="CZ436" i="1"/>
  <c r="Y436" i="1" s="1"/>
  <c r="AL485" i="1" s="1"/>
  <c r="CY436" i="1"/>
  <c r="X436" i="1" s="1"/>
  <c r="AK485" i="1" s="1"/>
  <c r="AZ321" i="1"/>
  <c r="F393" i="1"/>
  <c r="BC22" i="1"/>
  <c r="F1561" i="1"/>
  <c r="BC1580" i="1"/>
  <c r="AG1459" i="1"/>
  <c r="T1472" i="1"/>
  <c r="CI1218" i="1"/>
  <c r="AZ1285" i="1"/>
  <c r="AX1137" i="1"/>
  <c r="F1193" i="1"/>
  <c r="AJ974" i="1"/>
  <c r="AG680" i="1"/>
  <c r="T729" i="1"/>
  <c r="EC680" i="1"/>
  <c r="DP729" i="1"/>
  <c r="EC595" i="1"/>
  <c r="FX536" i="1"/>
  <c r="FZ536" i="1"/>
  <c r="DH536" i="1"/>
  <c r="DU517" i="1"/>
  <c r="FW536" i="1"/>
  <c r="AU141" i="1"/>
  <c r="F211" i="1"/>
  <c r="GM57" i="1"/>
  <c r="GN57" i="1"/>
  <c r="GN1354" i="1"/>
  <c r="CP924" i="1"/>
  <c r="O924" i="1" s="1"/>
  <c r="DW974" i="1"/>
  <c r="CZ521" i="1"/>
  <c r="Y521" i="1" s="1"/>
  <c r="AL536" i="1" s="1"/>
  <c r="CY521" i="1"/>
  <c r="X521" i="1" s="1"/>
  <c r="AK536" i="1" s="1"/>
  <c r="AF536" i="1"/>
  <c r="CB595" i="1"/>
  <c r="CP366" i="1"/>
  <c r="O366" i="1" s="1"/>
  <c r="GM360" i="1"/>
  <c r="GN360" i="1"/>
  <c r="GM160" i="1"/>
  <c r="GN160" i="1"/>
  <c r="DZ224" i="1"/>
  <c r="DM289" i="1"/>
  <c r="GN68" i="1"/>
  <c r="GM68" i="1"/>
  <c r="CY1330" i="1"/>
  <c r="X1330" i="1" s="1"/>
  <c r="EC1356" i="1" s="1"/>
  <c r="CZ1330" i="1"/>
  <c r="Y1330" i="1" s="1"/>
  <c r="AI1317" i="1"/>
  <c r="V1356" i="1"/>
  <c r="DX1356" i="1"/>
  <c r="AX824" i="1"/>
  <c r="F872" i="1"/>
  <c r="F610" i="1"/>
  <c r="S568" i="1"/>
  <c r="CZ698" i="1"/>
  <c r="Y698" i="1" s="1"/>
  <c r="AL729" i="1" s="1"/>
  <c r="DM627" i="1"/>
  <c r="P670" i="1"/>
  <c r="CP436" i="1"/>
  <c r="O436" i="1" s="1"/>
  <c r="AC382" i="1"/>
  <c r="GM338" i="1"/>
  <c r="GN338" i="1"/>
  <c r="GN238" i="1"/>
  <c r="DV224" i="1"/>
  <c r="DI289" i="1"/>
  <c r="CY146" i="1"/>
  <c r="X146" i="1" s="1"/>
  <c r="GM146" i="1" s="1"/>
  <c r="CZ146" i="1"/>
  <c r="Y146" i="1" s="1"/>
  <c r="P1475" i="1"/>
  <c r="DH1459" i="1"/>
  <c r="P1479" i="1"/>
  <c r="EP1459" i="1"/>
  <c r="EB1285" i="1"/>
  <c r="GO1030" i="1"/>
  <c r="GM1030" i="1"/>
  <c r="GM1025" i="1"/>
  <c r="GN1025" i="1"/>
  <c r="DU761" i="1"/>
  <c r="FW792" i="1"/>
  <c r="FX792" i="1"/>
  <c r="FZ792" i="1"/>
  <c r="DH792" i="1"/>
  <c r="GN723" i="1"/>
  <c r="AD648" i="1"/>
  <c r="GN355" i="1"/>
  <c r="GM355" i="1"/>
  <c r="CY419" i="1"/>
  <c r="X419" i="1" s="1"/>
  <c r="EC485" i="1" s="1"/>
  <c r="CZ419" i="1"/>
  <c r="Y419" i="1" s="1"/>
  <c r="DX485" i="1"/>
  <c r="CY274" i="1"/>
  <c r="X274" i="1" s="1"/>
  <c r="CZ274" i="1"/>
  <c r="Y274" i="1" s="1"/>
  <c r="AD192" i="1"/>
  <c r="AG26" i="1"/>
  <c r="T109" i="1"/>
  <c r="FY1317" i="1"/>
  <c r="EP1356" i="1"/>
  <c r="CP1179" i="1"/>
  <c r="O1179" i="1" s="1"/>
  <c r="GM932" i="1"/>
  <c r="AX897" i="1"/>
  <c r="F981" i="1"/>
  <c r="CY909" i="1"/>
  <c r="X909" i="1" s="1"/>
  <c r="AK974" i="1" s="1"/>
  <c r="CZ909" i="1"/>
  <c r="Y909" i="1" s="1"/>
  <c r="AL974" i="1" s="1"/>
  <c r="DV568" i="1"/>
  <c r="DI595" i="1"/>
  <c r="AQ414" i="1"/>
  <c r="F495" i="1"/>
  <c r="DI517" i="1"/>
  <c r="P548" i="1"/>
  <c r="GN432" i="1"/>
  <c r="GM432" i="1"/>
  <c r="GN346" i="1"/>
  <c r="CP252" i="1"/>
  <c r="O252" i="1" s="1"/>
  <c r="CZ949" i="1"/>
  <c r="Y949" i="1" s="1"/>
  <c r="GO949" i="1" s="1"/>
  <c r="DO680" i="1"/>
  <c r="P753" i="1"/>
  <c r="AZ627" i="1"/>
  <c r="F659" i="1"/>
  <c r="DO761" i="1"/>
  <c r="P816" i="1"/>
  <c r="GN279" i="1"/>
  <c r="P879" i="1"/>
  <c r="DJ824" i="1"/>
  <c r="GN1146" i="1"/>
  <c r="GN337" i="1"/>
  <c r="DM761" i="1"/>
  <c r="P814" i="1"/>
  <c r="GM1319" i="1"/>
  <c r="GN1319" i="1"/>
  <c r="CB1356" i="1" s="1"/>
  <c r="AB1356" i="1"/>
  <c r="CY1175" i="1"/>
  <c r="X1175" i="1" s="1"/>
  <c r="CZ1175" i="1"/>
  <c r="Y1175" i="1" s="1"/>
  <c r="CP521" i="1"/>
  <c r="O521" i="1" s="1"/>
  <c r="AB536" i="1" s="1"/>
  <c r="AC536" i="1"/>
  <c r="ER1459" i="1"/>
  <c r="P1483" i="1"/>
  <c r="GB1006" i="1"/>
  <c r="ES1105" i="1"/>
  <c r="GM1024" i="1"/>
  <c r="GN1024" i="1"/>
  <c r="F880" i="1"/>
  <c r="S824" i="1"/>
  <c r="AC897" i="1"/>
  <c r="CF974" i="1"/>
  <c r="CH974" i="1"/>
  <c r="CE974" i="1"/>
  <c r="P974" i="1"/>
  <c r="GM473" i="1"/>
  <c r="GN473" i="1"/>
  <c r="EA382" i="1"/>
  <c r="GN85" i="1"/>
  <c r="GM85" i="1"/>
  <c r="CY1396" i="1"/>
  <c r="X1396" i="1" s="1"/>
  <c r="AK1427" i="1" s="1"/>
  <c r="CZ1396" i="1"/>
  <c r="Y1396" i="1" s="1"/>
  <c r="AL1427" i="1" s="1"/>
  <c r="BA1356" i="1"/>
  <c r="CJ1317" i="1"/>
  <c r="CZ953" i="1"/>
  <c r="Y953" i="1" s="1"/>
  <c r="CY953" i="1"/>
  <c r="X953" i="1" s="1"/>
  <c r="GM953" i="1" s="1"/>
  <c r="DX824" i="1"/>
  <c r="DK865" i="1"/>
  <c r="CG627" i="1"/>
  <c r="AX648" i="1"/>
  <c r="EL224" i="1"/>
  <c r="P307" i="1"/>
  <c r="EH1006" i="1"/>
  <c r="P1114" i="1"/>
  <c r="GM1034" i="1"/>
  <c r="GO1034" i="1"/>
  <c r="EB974" i="1"/>
  <c r="GN827" i="1"/>
  <c r="FT865" i="1" s="1"/>
  <c r="P732" i="1"/>
  <c r="DH680" i="1"/>
  <c r="Q568" i="1"/>
  <c r="F607" i="1"/>
  <c r="FT595" i="1"/>
  <c r="GM282" i="1"/>
  <c r="GN282" i="1"/>
  <c r="GM253" i="1"/>
  <c r="GN253" i="1"/>
  <c r="AD289" i="1"/>
  <c r="CP226" i="1"/>
  <c r="O226" i="1" s="1"/>
  <c r="GM188" i="1"/>
  <c r="GN188" i="1"/>
  <c r="AX26" i="1"/>
  <c r="F116" i="1"/>
  <c r="AX1545" i="1"/>
  <c r="AP1218" i="1"/>
  <c r="F1294" i="1"/>
  <c r="GM1330" i="1"/>
  <c r="AC1285" i="1"/>
  <c r="GO1092" i="1"/>
  <c r="CZ959" i="1"/>
  <c r="Y959" i="1" s="1"/>
  <c r="CY959" i="1"/>
  <c r="X959" i="1" s="1"/>
  <c r="CY1035" i="1"/>
  <c r="X1035" i="1" s="1"/>
  <c r="CZ1035" i="1"/>
  <c r="Y1035" i="1" s="1"/>
  <c r="CY943" i="1"/>
  <c r="X943" i="1" s="1"/>
  <c r="CZ943" i="1"/>
  <c r="Y943" i="1" s="1"/>
  <c r="AI1006" i="1"/>
  <c r="V1105" i="1"/>
  <c r="U627" i="1"/>
  <c r="F670" i="1"/>
  <c r="EP680" i="1"/>
  <c r="P736" i="1"/>
  <c r="GN520" i="1"/>
  <c r="FT536" i="1" s="1"/>
  <c r="DT536" i="1"/>
  <c r="GM520" i="1"/>
  <c r="FS536" i="1" s="1"/>
  <c r="EB289" i="1"/>
  <c r="CJ26" i="1"/>
  <c r="BA109" i="1"/>
  <c r="DM1459" i="1"/>
  <c r="P1494" i="1"/>
  <c r="DZ1427" i="1"/>
  <c r="GM1334" i="1"/>
  <c r="GO970" i="1"/>
  <c r="GM970" i="1"/>
  <c r="GN848" i="1"/>
  <c r="CB865" i="1" s="1"/>
  <c r="F740" i="1"/>
  <c r="AZ680" i="1"/>
  <c r="GM468" i="1"/>
  <c r="GM372" i="1"/>
  <c r="GN372" i="1"/>
  <c r="GM55" i="1"/>
  <c r="GN55" i="1"/>
  <c r="GN1394" i="1"/>
  <c r="CY1179" i="1"/>
  <c r="X1179" i="1" s="1"/>
  <c r="CZ1179" i="1"/>
  <c r="Y1179" i="1" s="1"/>
  <c r="CP938" i="1"/>
  <c r="O938" i="1" s="1"/>
  <c r="GM725" i="1"/>
  <c r="GN725" i="1"/>
  <c r="T568" i="1"/>
  <c r="F616" i="1"/>
  <c r="CY698" i="1"/>
  <c r="X698" i="1" s="1"/>
  <c r="AK729" i="1" s="1"/>
  <c r="CY437" i="1"/>
  <c r="X437" i="1" s="1"/>
  <c r="GN437" i="1" s="1"/>
  <c r="CZ437" i="1"/>
  <c r="Y437" i="1" s="1"/>
  <c r="GM437" i="1" s="1"/>
  <c r="EM141" i="1"/>
  <c r="P211" i="1"/>
  <c r="GB192" i="1"/>
  <c r="CY966" i="1"/>
  <c r="X966" i="1" s="1"/>
  <c r="CZ966" i="1"/>
  <c r="Y966" i="1" s="1"/>
  <c r="F875" i="1"/>
  <c r="AQ824" i="1"/>
  <c r="DJ627" i="1"/>
  <c r="P662" i="1"/>
  <c r="EP536" i="1"/>
  <c r="FY517" i="1"/>
  <c r="AH382" i="1"/>
  <c r="GB485" i="1"/>
  <c r="GM151" i="1"/>
  <c r="GN151" i="1"/>
  <c r="CY1336" i="1"/>
  <c r="X1336" i="1" s="1"/>
  <c r="CZ1336" i="1"/>
  <c r="Y1336" i="1" s="1"/>
  <c r="ED1356" i="1" s="1"/>
  <c r="V1218" i="1"/>
  <c r="F1308" i="1"/>
  <c r="DW1186" i="1"/>
  <c r="AH974" i="1"/>
  <c r="CG414" i="1"/>
  <c r="AX485" i="1"/>
  <c r="AC485" i="1"/>
  <c r="GM284" i="1"/>
  <c r="GN284" i="1"/>
  <c r="GN1348" i="1"/>
  <c r="DJ761" i="1"/>
  <c r="P806" i="1"/>
  <c r="GN262" i="1"/>
  <c r="F1371" i="1"/>
  <c r="S1317" i="1"/>
  <c r="AF1105" i="1"/>
  <c r="GM1339" i="1"/>
  <c r="P888" i="1"/>
  <c r="DN824" i="1"/>
  <c r="GM1467" i="1"/>
  <c r="F1368" i="1"/>
  <c r="Q1317" i="1"/>
  <c r="GN843" i="1"/>
  <c r="GN336" i="1"/>
  <c r="R1317" i="1"/>
  <c r="F1370" i="1"/>
  <c r="GN339" i="1"/>
  <c r="CP145" i="1"/>
  <c r="O145" i="1" s="1"/>
  <c r="AB192" i="1" s="1"/>
  <c r="P1495" i="1"/>
  <c r="DN1459" i="1"/>
  <c r="GM1035" i="1"/>
  <c r="GO1035" i="1"/>
  <c r="ER897" i="1"/>
  <c r="P985" i="1"/>
  <c r="ES1356" i="1"/>
  <c r="GB1317" i="1"/>
  <c r="GM962" i="1"/>
  <c r="GO962" i="1"/>
  <c r="AJ680" i="1"/>
  <c r="W729" i="1"/>
  <c r="GM901" i="1"/>
  <c r="GN901" i="1"/>
  <c r="AU680" i="1"/>
  <c r="F748" i="1"/>
  <c r="AF680" i="1"/>
  <c r="S729" i="1"/>
  <c r="ED517" i="1"/>
  <c r="DQ536" i="1"/>
  <c r="EB321" i="1"/>
  <c r="DO382" i="1"/>
  <c r="CZ175" i="1"/>
  <c r="Y175" i="1" s="1"/>
  <c r="CY175" i="1"/>
  <c r="X175" i="1" s="1"/>
  <c r="AK192" i="1"/>
  <c r="GM53" i="1"/>
  <c r="GN53" i="1"/>
  <c r="CJ1388" i="1"/>
  <c r="BA1427" i="1"/>
  <c r="CZ945" i="1"/>
  <c r="Y945" i="1" s="1"/>
  <c r="CY945" i="1"/>
  <c r="X945" i="1" s="1"/>
  <c r="EA974" i="1"/>
  <c r="P606" i="1"/>
  <c r="ER568" i="1"/>
  <c r="GN426" i="1"/>
  <c r="GM426" i="1"/>
  <c r="GM430" i="1"/>
  <c r="GN430" i="1"/>
  <c r="GM348" i="1"/>
  <c r="GN348" i="1"/>
  <c r="CP175" i="1"/>
  <c r="O175" i="1" s="1"/>
  <c r="FX192" i="1"/>
  <c r="DH192" i="1"/>
  <c r="DU141" i="1"/>
  <c r="FW192" i="1"/>
  <c r="FZ192" i="1"/>
  <c r="DY26" i="1"/>
  <c r="DL109" i="1"/>
  <c r="GM1230" i="1"/>
  <c r="GN1230" i="1"/>
  <c r="DO1186" i="1"/>
  <c r="EB1137" i="1"/>
  <c r="GM827" i="1"/>
  <c r="FS865" i="1" s="1"/>
  <c r="AX761" i="1"/>
  <c r="F799" i="1"/>
  <c r="FZ680" i="1"/>
  <c r="EQ729" i="1"/>
  <c r="CJ761" i="1"/>
  <c r="BA792" i="1"/>
  <c r="W568" i="1"/>
  <c r="F619" i="1"/>
  <c r="FS595" i="1"/>
  <c r="GN419" i="1"/>
  <c r="GM419" i="1"/>
  <c r="CY352" i="1"/>
  <c r="X352" i="1" s="1"/>
  <c r="GM352" i="1" s="1"/>
  <c r="CZ352" i="1"/>
  <c r="Y352" i="1" s="1"/>
  <c r="EI1545" i="1"/>
  <c r="DL1459" i="1"/>
  <c r="P1493" i="1"/>
  <c r="GA1218" i="1"/>
  <c r="ER1285" i="1"/>
  <c r="AZ1356" i="1"/>
  <c r="CI1317" i="1"/>
  <c r="DU1356" i="1"/>
  <c r="CY1169" i="1"/>
  <c r="X1169" i="1" s="1"/>
  <c r="GM1169" i="1" s="1"/>
  <c r="CZ1169" i="1"/>
  <c r="Y1169" i="1" s="1"/>
  <c r="GM1220" i="1"/>
  <c r="CA1285" i="1" s="1"/>
  <c r="GN1220" i="1"/>
  <c r="AB1285" i="1"/>
  <c r="CP927" i="1"/>
  <c r="O927" i="1" s="1"/>
  <c r="DV1105" i="1"/>
  <c r="CP1011" i="1"/>
  <c r="O1011" i="1" s="1"/>
  <c r="CE595" i="1"/>
  <c r="CF595" i="1"/>
  <c r="AC568" i="1"/>
  <c r="CH595" i="1"/>
  <c r="P595" i="1"/>
  <c r="CP361" i="1"/>
  <c r="O361" i="1" s="1"/>
  <c r="CP469" i="1"/>
  <c r="O469" i="1" s="1"/>
  <c r="GM456" i="1"/>
  <c r="GN456" i="1"/>
  <c r="GM177" i="1"/>
  <c r="GN177" i="1"/>
  <c r="BB22" i="1"/>
  <c r="BB1580" i="1"/>
  <c r="F1558" i="1"/>
  <c r="GM47" i="1"/>
  <c r="GN47" i="1"/>
  <c r="DW26" i="1"/>
  <c r="DJ109" i="1"/>
  <c r="AQ1317" i="1"/>
  <c r="F1366" i="1"/>
  <c r="CP1409" i="1"/>
  <c r="O1409" i="1" s="1"/>
  <c r="CP910" i="1"/>
  <c r="O910" i="1" s="1"/>
  <c r="DU974" i="1"/>
  <c r="EP824" i="1"/>
  <c r="P872" i="1"/>
  <c r="GA627" i="1"/>
  <c r="ER648" i="1"/>
  <c r="DI627" i="1"/>
  <c r="P660" i="1"/>
  <c r="AF485" i="1"/>
  <c r="CP154" i="1"/>
  <c r="O154" i="1" s="1"/>
  <c r="GM91" i="1"/>
  <c r="GN91" i="1"/>
  <c r="CY1181" i="1"/>
  <c r="X1181" i="1" s="1"/>
  <c r="CZ1181" i="1"/>
  <c r="Y1181" i="1" s="1"/>
  <c r="CY1338" i="1"/>
  <c r="X1338" i="1" s="1"/>
  <c r="GN1338" i="1" s="1"/>
  <c r="CZ1338" i="1"/>
  <c r="Y1338" i="1" s="1"/>
  <c r="GN1332" i="1"/>
  <c r="W824" i="1"/>
  <c r="F889" i="1"/>
  <c r="T627" i="1"/>
  <c r="F669" i="1"/>
  <c r="AH517" i="1"/>
  <c r="U536" i="1"/>
  <c r="EP321" i="1"/>
  <c r="P389" i="1"/>
  <c r="EB485" i="1"/>
  <c r="GN368" i="1"/>
  <c r="GM368" i="1"/>
  <c r="DU382" i="1"/>
  <c r="AI26" i="1"/>
  <c r="V109" i="1"/>
  <c r="EQ1472" i="1"/>
  <c r="FZ1459" i="1"/>
  <c r="ES1459" i="1"/>
  <c r="P1492" i="1"/>
  <c r="CY1332" i="1"/>
  <c r="X1332" i="1" s="1"/>
  <c r="CZ1332" i="1"/>
  <c r="Y1332" i="1" s="1"/>
  <c r="GM1332" i="1" s="1"/>
  <c r="GM1320" i="1"/>
  <c r="GM1180" i="1"/>
  <c r="GN1180" i="1"/>
  <c r="ES824" i="1"/>
  <c r="P885" i="1"/>
  <c r="DL680" i="1"/>
  <c r="P750" i="1"/>
  <c r="R627" i="1"/>
  <c r="F662" i="1"/>
  <c r="DU485" i="1"/>
  <c r="AQ224" i="1"/>
  <c r="F299" i="1"/>
  <c r="GM179" i="1"/>
  <c r="GN179" i="1"/>
  <c r="CP161" i="1"/>
  <c r="O161" i="1" s="1"/>
  <c r="ED192" i="1"/>
  <c r="AZ1459" i="1"/>
  <c r="F1483" i="1"/>
  <c r="CY1227" i="1"/>
  <c r="X1227" i="1" s="1"/>
  <c r="EC1285" i="1" s="1"/>
  <c r="CZ1227" i="1"/>
  <c r="Y1227" i="1" s="1"/>
  <c r="ED1285" i="1" s="1"/>
  <c r="DX1285" i="1"/>
  <c r="EI1317" i="1"/>
  <c r="P1366" i="1"/>
  <c r="CP1158" i="1"/>
  <c r="O1158" i="1" s="1"/>
  <c r="DU1186" i="1"/>
  <c r="CY936" i="1"/>
  <c r="X936" i="1" s="1"/>
  <c r="GM936" i="1" s="1"/>
  <c r="CZ936" i="1"/>
  <c r="Y936" i="1" s="1"/>
  <c r="AU824" i="1"/>
  <c r="F884" i="1"/>
  <c r="GN642" i="1"/>
  <c r="FT648" i="1" s="1"/>
  <c r="GM642" i="1"/>
  <c r="FS648" i="1" s="1"/>
  <c r="AG761" i="1"/>
  <c r="T792" i="1"/>
  <c r="CI414" i="1"/>
  <c r="AZ485" i="1"/>
  <c r="AX568" i="1"/>
  <c r="F602" i="1"/>
  <c r="GM416" i="1"/>
  <c r="GN416" i="1"/>
  <c r="AB485" i="1"/>
  <c r="CZ252" i="1"/>
  <c r="Y252" i="1" s="1"/>
  <c r="CY252" i="1"/>
  <c r="X252" i="1" s="1"/>
  <c r="DL761" i="1"/>
  <c r="P813" i="1"/>
  <c r="EK648" i="1" l="1"/>
  <c r="FT627" i="1"/>
  <c r="CB824" i="1"/>
  <c r="AS865" i="1"/>
  <c r="DT224" i="1"/>
  <c r="DG289" i="1"/>
  <c r="EC1006" i="1"/>
  <c r="DP1105" i="1"/>
  <c r="DP1356" i="1"/>
  <c r="EC1317" i="1"/>
  <c r="O192" i="1"/>
  <c r="AB141" i="1"/>
  <c r="AL897" i="1"/>
  <c r="Y974" i="1"/>
  <c r="EC897" i="1"/>
  <c r="DP974" i="1"/>
  <c r="AK414" i="1"/>
  <c r="X485" i="1"/>
  <c r="FT761" i="1"/>
  <c r="EK792" i="1"/>
  <c r="ED26" i="1"/>
  <c r="DQ109" i="1"/>
  <c r="ED224" i="1"/>
  <c r="DQ289" i="1"/>
  <c r="ED1388" i="1"/>
  <c r="DQ1427" i="1"/>
  <c r="ED897" i="1"/>
  <c r="DQ974" i="1"/>
  <c r="AL414" i="1"/>
  <c r="Y485" i="1"/>
  <c r="Y792" i="1"/>
  <c r="AL761" i="1"/>
  <c r="ED1137" i="1"/>
  <c r="DQ1186" i="1"/>
  <c r="EC1388" i="1"/>
  <c r="DP1427" i="1"/>
  <c r="FS627" i="1"/>
  <c r="EJ648" i="1"/>
  <c r="AK761" i="1"/>
  <c r="X792" i="1"/>
  <c r="AK897" i="1"/>
  <c r="X974" i="1"/>
  <c r="AB517" i="1"/>
  <c r="O536" i="1"/>
  <c r="DQ1356" i="1"/>
  <c r="ED1317" i="1"/>
  <c r="AB897" i="1"/>
  <c r="O974" i="1"/>
  <c r="AL1388" i="1"/>
  <c r="Y1427" i="1"/>
  <c r="AL680" i="1"/>
  <c r="Y729" i="1"/>
  <c r="DT1218" i="1"/>
  <c r="DG1285" i="1"/>
  <c r="AL321" i="1"/>
  <c r="Y382" i="1"/>
  <c r="AL1137" i="1"/>
  <c r="Y1186" i="1"/>
  <c r="FS761" i="1"/>
  <c r="EJ792" i="1"/>
  <c r="DT321" i="1"/>
  <c r="DG382" i="1"/>
  <c r="ED1006" i="1"/>
  <c r="DQ1105" i="1"/>
  <c r="AL224" i="1"/>
  <c r="Y289" i="1"/>
  <c r="ED568" i="1"/>
  <c r="DQ595" i="1"/>
  <c r="FS824" i="1"/>
  <c r="EJ865" i="1"/>
  <c r="FZ141" i="1"/>
  <c r="EQ192" i="1"/>
  <c r="DO321" i="1"/>
  <c r="P406" i="1"/>
  <c r="ED1218" i="1"/>
  <c r="DQ1285" i="1"/>
  <c r="EI22" i="1"/>
  <c r="EI1580" i="1"/>
  <c r="P1555" i="1"/>
  <c r="AZ414" i="1"/>
  <c r="F496" i="1"/>
  <c r="EC1218" i="1"/>
  <c r="DP1285" i="1"/>
  <c r="P1480" i="1"/>
  <c r="EQ1459" i="1"/>
  <c r="GM1011" i="1"/>
  <c r="GN1011" i="1"/>
  <c r="FT1105" i="1" s="1"/>
  <c r="DT1105" i="1"/>
  <c r="FZ1356" i="1"/>
  <c r="DH1356" i="1"/>
  <c r="DU1317" i="1"/>
  <c r="FW1356" i="1"/>
  <c r="FX1356" i="1"/>
  <c r="DQ517" i="1"/>
  <c r="P563" i="1"/>
  <c r="GB141" i="1"/>
  <c r="ES192" i="1"/>
  <c r="FS517" i="1"/>
  <c r="EJ536" i="1"/>
  <c r="AC1218" i="1"/>
  <c r="CE1285" i="1"/>
  <c r="CF1285" i="1"/>
  <c r="P1285" i="1"/>
  <c r="CH1285" i="1"/>
  <c r="FT568" i="1"/>
  <c r="EK595" i="1"/>
  <c r="AK1388" i="1"/>
  <c r="X1427" i="1"/>
  <c r="CH897" i="1"/>
  <c r="AY974" i="1"/>
  <c r="ES1006" i="1"/>
  <c r="P1125" i="1"/>
  <c r="AB1317" i="1"/>
  <c r="O1356" i="1"/>
  <c r="GM1179" i="1"/>
  <c r="GN1179" i="1"/>
  <c r="DX414" i="1"/>
  <c r="DK485" i="1"/>
  <c r="FZ761" i="1"/>
  <c r="EQ792" i="1"/>
  <c r="EB1218" i="1"/>
  <c r="DO1285" i="1"/>
  <c r="GM924" i="1"/>
  <c r="GO924" i="1"/>
  <c r="W141" i="1"/>
  <c r="F216" i="1"/>
  <c r="AG141" i="1"/>
  <c r="T192" i="1"/>
  <c r="GM285" i="1"/>
  <c r="GN285" i="1"/>
  <c r="X568" i="1"/>
  <c r="F621" i="1"/>
  <c r="GN351" i="1"/>
  <c r="GM351" i="1"/>
  <c r="AW865" i="1"/>
  <c r="CF824" i="1"/>
  <c r="O824" i="1"/>
  <c r="F867" i="1"/>
  <c r="U414" i="1"/>
  <c r="F507" i="1"/>
  <c r="CA568" i="1"/>
  <c r="AR595" i="1"/>
  <c r="AK382" i="1"/>
  <c r="AF1137" i="1"/>
  <c r="S1186" i="1"/>
  <c r="CA824" i="1"/>
  <c r="AR865" i="1"/>
  <c r="GM440" i="1"/>
  <c r="AD1218" i="1"/>
  <c r="Q1285" i="1"/>
  <c r="GM459" i="1"/>
  <c r="GN459" i="1"/>
  <c r="AI1515" i="1"/>
  <c r="GM1463" i="1"/>
  <c r="GN1463" i="1"/>
  <c r="EC109" i="1"/>
  <c r="EL1317" i="1"/>
  <c r="P1374" i="1"/>
  <c r="GN435" i="1"/>
  <c r="DU1006" i="1"/>
  <c r="FW1105" i="1"/>
  <c r="FX1105" i="1"/>
  <c r="DH1105" i="1"/>
  <c r="FZ1105" i="1"/>
  <c r="P1006" i="1"/>
  <c r="F1108" i="1"/>
  <c r="FX26" i="1"/>
  <c r="EO109" i="1"/>
  <c r="DX224" i="1"/>
  <c r="DK289" i="1"/>
  <c r="CP1507" i="1"/>
  <c r="O1507" i="1" s="1"/>
  <c r="DU1515" i="1"/>
  <c r="GM229" i="1"/>
  <c r="FS289" i="1" s="1"/>
  <c r="CE1317" i="1"/>
  <c r="AV1356" i="1"/>
  <c r="GM356" i="1"/>
  <c r="GB1137" i="1"/>
  <c r="ES1186" i="1"/>
  <c r="DT485" i="1"/>
  <c r="GO959" i="1"/>
  <c r="GM959" i="1"/>
  <c r="GM1037" i="1"/>
  <c r="DO26" i="1"/>
  <c r="P133" i="1"/>
  <c r="GM274" i="1"/>
  <c r="GN274" i="1"/>
  <c r="DX568" i="1"/>
  <c r="DK595" i="1"/>
  <c r="GN1396" i="1"/>
  <c r="U224" i="1"/>
  <c r="F311" i="1"/>
  <c r="R26" i="1"/>
  <c r="F123" i="1"/>
  <c r="DI897" i="1"/>
  <c r="P986" i="1"/>
  <c r="F309" i="1"/>
  <c r="BA224" i="1"/>
  <c r="F1442" i="1"/>
  <c r="S1388" i="1"/>
  <c r="DN26" i="1"/>
  <c r="P132" i="1"/>
  <c r="GM965" i="1"/>
  <c r="GO953" i="1"/>
  <c r="DN141" i="1"/>
  <c r="P215" i="1"/>
  <c r="P680" i="1"/>
  <c r="F732" i="1"/>
  <c r="GM777" i="1"/>
  <c r="DK141" i="1"/>
  <c r="P207" i="1"/>
  <c r="R1006" i="1"/>
  <c r="F1119" i="1"/>
  <c r="FW224" i="1"/>
  <c r="EN289" i="1"/>
  <c r="AP18" i="1"/>
  <c r="F1589" i="1"/>
  <c r="ER627" i="1"/>
  <c r="P659" i="1"/>
  <c r="AF1006" i="1"/>
  <c r="S1105" i="1"/>
  <c r="EP517" i="1"/>
  <c r="P543" i="1"/>
  <c r="DT517" i="1"/>
  <c r="DG536" i="1"/>
  <c r="DK824" i="1"/>
  <c r="P880" i="1"/>
  <c r="CF897" i="1"/>
  <c r="AW974" i="1"/>
  <c r="CB1317" i="1"/>
  <c r="AS1356" i="1"/>
  <c r="GN252" i="1"/>
  <c r="GM252" i="1"/>
  <c r="P607" i="1"/>
  <c r="DI568" i="1"/>
  <c r="EP1317" i="1"/>
  <c r="P1363" i="1"/>
  <c r="ED485" i="1"/>
  <c r="FX761" i="1"/>
  <c r="EO792" i="1"/>
  <c r="DH517" i="1"/>
  <c r="P539" i="1"/>
  <c r="F750" i="1"/>
  <c r="T680" i="1"/>
  <c r="T1459" i="1"/>
  <c r="F1493" i="1"/>
  <c r="EG18" i="1"/>
  <c r="P1584" i="1"/>
  <c r="U1317" i="1"/>
  <c r="F1378" i="1"/>
  <c r="EC1137" i="1"/>
  <c r="DP1186" i="1"/>
  <c r="DJ382" i="1"/>
  <c r="DW321" i="1"/>
  <c r="GM1243" i="1"/>
  <c r="GN1243" i="1"/>
  <c r="AD414" i="1"/>
  <c r="Q485" i="1"/>
  <c r="DX321" i="1"/>
  <c r="DK382" i="1"/>
  <c r="AV865" i="1"/>
  <c r="CE824" i="1"/>
  <c r="GM694" i="1"/>
  <c r="GN694" i="1"/>
  <c r="AB729" i="1"/>
  <c r="EO1459" i="1"/>
  <c r="P1478" i="1"/>
  <c r="DK517" i="1"/>
  <c r="P551" i="1"/>
  <c r="R517" i="1"/>
  <c r="F550" i="1"/>
  <c r="CC1105" i="1"/>
  <c r="ED761" i="1"/>
  <c r="DQ792" i="1"/>
  <c r="CJ1515" i="1"/>
  <c r="AJ26" i="1"/>
  <c r="W109" i="1"/>
  <c r="GN185" i="1"/>
  <c r="GM185" i="1"/>
  <c r="AC761" i="1"/>
  <c r="P792" i="1"/>
  <c r="CE792" i="1"/>
  <c r="CF792" i="1"/>
  <c r="CH792" i="1"/>
  <c r="CH1006" i="1"/>
  <c r="AY1105" i="1"/>
  <c r="T1317" i="1"/>
  <c r="F1377" i="1"/>
  <c r="FW26" i="1"/>
  <c r="EN109" i="1"/>
  <c r="CD1006" i="1"/>
  <c r="AU1105" i="1"/>
  <c r="GM966" i="1"/>
  <c r="GO966" i="1"/>
  <c r="DY1515" i="1"/>
  <c r="GN1227" i="1"/>
  <c r="GO1022" i="1"/>
  <c r="GM1022" i="1"/>
  <c r="CA1105" i="1" s="1"/>
  <c r="F815" i="1"/>
  <c r="V761" i="1"/>
  <c r="DV321" i="1"/>
  <c r="DI382" i="1"/>
  <c r="F1359" i="1"/>
  <c r="P1317" i="1"/>
  <c r="EC192" i="1"/>
  <c r="EC289" i="1"/>
  <c r="AC26" i="1"/>
  <c r="CH109" i="1"/>
  <c r="P109" i="1"/>
  <c r="CE109" i="1"/>
  <c r="CF109" i="1"/>
  <c r="AK289" i="1"/>
  <c r="DH627" i="1"/>
  <c r="P651" i="1"/>
  <c r="DQ627" i="1"/>
  <c r="P675" i="1"/>
  <c r="Y824" i="1"/>
  <c r="F892" i="1"/>
  <c r="W321" i="1"/>
  <c r="F406" i="1"/>
  <c r="DM1137" i="1"/>
  <c r="P1208" i="1"/>
  <c r="V224" i="1"/>
  <c r="F312" i="1"/>
  <c r="F751" i="1"/>
  <c r="U680" i="1"/>
  <c r="DM897" i="1"/>
  <c r="P996" i="1"/>
  <c r="F1380" i="1"/>
  <c r="W1317" i="1"/>
  <c r="T1137" i="1"/>
  <c r="F1207" i="1"/>
  <c r="S897" i="1"/>
  <c r="F989" i="1"/>
  <c r="DN568" i="1"/>
  <c r="P618" i="1"/>
  <c r="DL141" i="1"/>
  <c r="P213" i="1"/>
  <c r="Q321" i="1"/>
  <c r="F394" i="1"/>
  <c r="W414" i="1"/>
  <c r="F509" i="1"/>
  <c r="DV1006" i="1"/>
  <c r="DI1105" i="1"/>
  <c r="DH141" i="1"/>
  <c r="P195" i="1"/>
  <c r="T761" i="1"/>
  <c r="F813" i="1"/>
  <c r="AF414" i="1"/>
  <c r="S485" i="1"/>
  <c r="GM910" i="1"/>
  <c r="GN910" i="1"/>
  <c r="FT974" i="1" s="1"/>
  <c r="DT974" i="1"/>
  <c r="GN361" i="1"/>
  <c r="GM361" i="1"/>
  <c r="GO927" i="1"/>
  <c r="GM927" i="1"/>
  <c r="F1367" i="1"/>
  <c r="AZ1317" i="1"/>
  <c r="GN1336" i="1"/>
  <c r="EO192" i="1"/>
  <c r="FX141" i="1"/>
  <c r="S680" i="1"/>
  <c r="F744" i="1"/>
  <c r="AC414" i="1"/>
  <c r="CE485" i="1"/>
  <c r="CF485" i="1"/>
  <c r="CH485" i="1"/>
  <c r="P485" i="1"/>
  <c r="GM938" i="1"/>
  <c r="GO938" i="1"/>
  <c r="DZ1388" i="1"/>
  <c r="DM1427" i="1"/>
  <c r="FT517" i="1"/>
  <c r="EK536" i="1"/>
  <c r="GN1330" i="1"/>
  <c r="FT1356" i="1" s="1"/>
  <c r="GM226" i="1"/>
  <c r="CA289" i="1" s="1"/>
  <c r="GN226" i="1"/>
  <c r="AB289" i="1"/>
  <c r="CA1356" i="1"/>
  <c r="EC414" i="1"/>
  <c r="DP485" i="1"/>
  <c r="FW761" i="1"/>
  <c r="EN792" i="1"/>
  <c r="GM366" i="1"/>
  <c r="GN366" i="1"/>
  <c r="EQ536" i="1"/>
  <c r="FZ517" i="1"/>
  <c r="EL1388" i="1"/>
  <c r="P1445" i="1"/>
  <c r="R1459" i="1"/>
  <c r="F1486" i="1"/>
  <c r="EN1459" i="1"/>
  <c r="P1477" i="1"/>
  <c r="CP1511" i="1"/>
  <c r="O1511" i="1" s="1"/>
  <c r="F597" i="1"/>
  <c r="O568" i="1"/>
  <c r="GM949" i="1"/>
  <c r="ED382" i="1"/>
  <c r="DQ680" i="1"/>
  <c r="P756" i="1"/>
  <c r="T1218" i="1"/>
  <c r="F1306" i="1"/>
  <c r="GN1169" i="1"/>
  <c r="DQ865" i="1"/>
  <c r="ED824" i="1"/>
  <c r="DK897" i="1"/>
  <c r="P989" i="1"/>
  <c r="U1218" i="1"/>
  <c r="F1307" i="1"/>
  <c r="GM374" i="1"/>
  <c r="GN374" i="1"/>
  <c r="AD680" i="1"/>
  <c r="Q729" i="1"/>
  <c r="DZ321" i="1"/>
  <c r="DM382" i="1"/>
  <c r="AU897" i="1"/>
  <c r="F993" i="1"/>
  <c r="AK1186" i="1"/>
  <c r="AZ1545" i="1"/>
  <c r="O648" i="1"/>
  <c r="AB627" i="1"/>
  <c r="S1218" i="1"/>
  <c r="F1300" i="1"/>
  <c r="GM919" i="1"/>
  <c r="GO919" i="1"/>
  <c r="AD1504" i="1"/>
  <c r="Q1515" i="1"/>
  <c r="GB321" i="1"/>
  <c r="ES382" i="1"/>
  <c r="GM920" i="1"/>
  <c r="GO920" i="1"/>
  <c r="CF627" i="1"/>
  <c r="AW648" i="1"/>
  <c r="GM769" i="1"/>
  <c r="GN769" i="1"/>
  <c r="T321" i="1"/>
  <c r="F403" i="1"/>
  <c r="CF1006" i="1"/>
  <c r="AW1105" i="1"/>
  <c r="P1367" i="1"/>
  <c r="ER1317" i="1"/>
  <c r="GB1515" i="1"/>
  <c r="GM1227" i="1"/>
  <c r="EP1545" i="1"/>
  <c r="BA680" i="1"/>
  <c r="F749" i="1"/>
  <c r="P598" i="1"/>
  <c r="DH568" i="1"/>
  <c r="DH824" i="1"/>
  <c r="P868" i="1"/>
  <c r="AF26" i="1"/>
  <c r="S109" i="1"/>
  <c r="GN66" i="1"/>
  <c r="GM66" i="1"/>
  <c r="GM153" i="1"/>
  <c r="EO680" i="1"/>
  <c r="P735" i="1"/>
  <c r="Q1006" i="1"/>
  <c r="F1117" i="1"/>
  <c r="FZ627" i="1"/>
  <c r="EQ648" i="1"/>
  <c r="W1186" i="1"/>
  <c r="AJ1137" i="1"/>
  <c r="DO1388" i="1"/>
  <c r="P1451" i="1"/>
  <c r="BA414" i="1"/>
  <c r="F505" i="1"/>
  <c r="EH18" i="1"/>
  <c r="P1589" i="1"/>
  <c r="ES568" i="1"/>
  <c r="P615" i="1"/>
  <c r="DN1218" i="1"/>
  <c r="P1308" i="1"/>
  <c r="DL1006" i="1"/>
  <c r="P1126" i="1"/>
  <c r="GM236" i="1"/>
  <c r="DN1006" i="1"/>
  <c r="P1128" i="1"/>
  <c r="DI1137" i="1"/>
  <c r="P1198" i="1"/>
  <c r="DI26" i="1"/>
  <c r="P121" i="1"/>
  <c r="R761" i="1"/>
  <c r="F806" i="1"/>
  <c r="P674" i="1"/>
  <c r="DP627" i="1"/>
  <c r="DJ1317" i="1"/>
  <c r="P1370" i="1"/>
  <c r="DU414" i="1"/>
  <c r="FW485" i="1"/>
  <c r="FX485" i="1"/>
  <c r="FZ485" i="1"/>
  <c r="DH485" i="1"/>
  <c r="V26" i="1"/>
  <c r="F132" i="1"/>
  <c r="F558" i="1"/>
  <c r="U517" i="1"/>
  <c r="GM154" i="1"/>
  <c r="GN154" i="1"/>
  <c r="W680" i="1"/>
  <c r="F753" i="1"/>
  <c r="AB414" i="1"/>
  <c r="O485" i="1"/>
  <c r="GM1158" i="1"/>
  <c r="FS1186" i="1" s="1"/>
  <c r="GN1158" i="1"/>
  <c r="FT1186" i="1" s="1"/>
  <c r="DT1186" i="1"/>
  <c r="AB1218" i="1"/>
  <c r="O1285" i="1"/>
  <c r="GM1336" i="1"/>
  <c r="GM175" i="1"/>
  <c r="GN175" i="1"/>
  <c r="AX414" i="1"/>
  <c r="F492" i="1"/>
  <c r="AD224" i="1"/>
  <c r="Q289" i="1"/>
  <c r="GN146" i="1"/>
  <c r="EA321" i="1"/>
  <c r="DN382" i="1"/>
  <c r="T26" i="1"/>
  <c r="F130" i="1"/>
  <c r="CB568" i="1"/>
  <c r="AS595" i="1"/>
  <c r="EO536" i="1"/>
  <c r="FX517" i="1"/>
  <c r="BC18" i="1"/>
  <c r="F1596" i="1"/>
  <c r="ER1006" i="1"/>
  <c r="P1116" i="1"/>
  <c r="R141" i="1"/>
  <c r="F206" i="1"/>
  <c r="GM329" i="1"/>
  <c r="CA382" i="1" s="1"/>
  <c r="GN329" i="1"/>
  <c r="CB382" i="1" s="1"/>
  <c r="AB382" i="1"/>
  <c r="EC382" i="1"/>
  <c r="ER517" i="1"/>
  <c r="P547" i="1"/>
  <c r="F1383" i="1"/>
  <c r="Y1317" i="1"/>
  <c r="GM765" i="1"/>
  <c r="CA792" i="1" s="1"/>
  <c r="GN765" i="1"/>
  <c r="AB792" i="1"/>
  <c r="CY1510" i="1"/>
  <c r="X1510" i="1" s="1"/>
  <c r="CZ1510" i="1"/>
  <c r="Y1510" i="1" s="1"/>
  <c r="GM1510" i="1" s="1"/>
  <c r="HD1510" i="1" s="1"/>
  <c r="V680" i="1"/>
  <c r="F752" i="1"/>
  <c r="T1388" i="1"/>
  <c r="F1448" i="1"/>
  <c r="DK680" i="1"/>
  <c r="P744" i="1"/>
  <c r="DZ1218" i="1"/>
  <c r="DM1285" i="1"/>
  <c r="CB627" i="1"/>
  <c r="AS648" i="1"/>
  <c r="AQ22" i="1"/>
  <c r="F1555" i="1"/>
  <c r="AQ1580" i="1"/>
  <c r="AE1515" i="1"/>
  <c r="CE627" i="1"/>
  <c r="AV648" i="1"/>
  <c r="EK1472" i="1"/>
  <c r="FT1459" i="1"/>
  <c r="CE1006" i="1"/>
  <c r="AV1105" i="1"/>
  <c r="BA321" i="1"/>
  <c r="F402" i="1"/>
  <c r="DI1356" i="1"/>
  <c r="DV1317" i="1"/>
  <c r="ER224" i="1"/>
  <c r="P300" i="1"/>
  <c r="DZ1515" i="1"/>
  <c r="EB1515" i="1"/>
  <c r="EN680" i="1"/>
  <c r="P734" i="1"/>
  <c r="FZ568" i="1"/>
  <c r="EQ595" i="1"/>
  <c r="EQ865" i="1"/>
  <c r="FZ824" i="1"/>
  <c r="AY1356" i="1"/>
  <c r="CH1317" i="1"/>
  <c r="GM63" i="1"/>
  <c r="GN63" i="1"/>
  <c r="AL109" i="1"/>
  <c r="DL289" i="1"/>
  <c r="DY224" i="1"/>
  <c r="DV1388" i="1"/>
  <c r="DI1427" i="1"/>
  <c r="DJ680" i="1"/>
  <c r="P743" i="1"/>
  <c r="AX321" i="1"/>
  <c r="F389" i="1"/>
  <c r="FX627" i="1"/>
  <c r="EO648" i="1"/>
  <c r="AK1006" i="1"/>
  <c r="X1105" i="1"/>
  <c r="DL1356" i="1"/>
  <c r="DY1317" i="1"/>
  <c r="AX141" i="1"/>
  <c r="F199" i="1"/>
  <c r="AZ897" i="1"/>
  <c r="F985" i="1"/>
  <c r="V1427" i="1"/>
  <c r="AI1388" i="1"/>
  <c r="DM1317" i="1"/>
  <c r="P1378" i="1"/>
  <c r="V414" i="1"/>
  <c r="F508" i="1"/>
  <c r="R414" i="1"/>
  <c r="F499" i="1"/>
  <c r="DN414" i="1"/>
  <c r="P508" i="1"/>
  <c r="V321" i="1"/>
  <c r="F405" i="1"/>
  <c r="P141" i="1"/>
  <c r="F195" i="1"/>
  <c r="GN443" i="1"/>
  <c r="FT485" i="1" s="1"/>
  <c r="P1379" i="1"/>
  <c r="DN1317" i="1"/>
  <c r="W224" i="1"/>
  <c r="F313" i="1"/>
  <c r="DO568" i="1"/>
  <c r="P619" i="1"/>
  <c r="CF224" i="1"/>
  <c r="AW289" i="1"/>
  <c r="R897" i="1"/>
  <c r="F988" i="1"/>
  <c r="R224" i="1"/>
  <c r="F303" i="1"/>
  <c r="DI1218" i="1"/>
  <c r="P1297" i="1"/>
  <c r="DL568" i="1"/>
  <c r="P616" i="1"/>
  <c r="V141" i="1"/>
  <c r="F215" i="1"/>
  <c r="CA1218" i="1"/>
  <c r="AR1285" i="1"/>
  <c r="DU897" i="1"/>
  <c r="FZ974" i="1"/>
  <c r="DH974" i="1"/>
  <c r="FW974" i="1"/>
  <c r="FX974" i="1"/>
  <c r="GN469" i="1"/>
  <c r="GM469" i="1"/>
  <c r="EQ680" i="1"/>
  <c r="P737" i="1"/>
  <c r="DU1137" i="1"/>
  <c r="FZ1186" i="1"/>
  <c r="DH1186" i="1"/>
  <c r="FW1186" i="1"/>
  <c r="FX1186" i="1"/>
  <c r="ED141" i="1"/>
  <c r="DQ192" i="1"/>
  <c r="DU321" i="1"/>
  <c r="FW382" i="1"/>
  <c r="FX382" i="1"/>
  <c r="FZ382" i="1"/>
  <c r="DH382" i="1"/>
  <c r="GM1409" i="1"/>
  <c r="GN1409" i="1"/>
  <c r="BB18" i="1"/>
  <c r="F1593" i="1"/>
  <c r="P568" i="1"/>
  <c r="F598" i="1"/>
  <c r="ER1218" i="1"/>
  <c r="P1296" i="1"/>
  <c r="AK141" i="1"/>
  <c r="X192" i="1"/>
  <c r="GM161" i="1"/>
  <c r="GN161" i="1"/>
  <c r="CH568" i="1"/>
  <c r="AY595" i="1"/>
  <c r="CB1285" i="1"/>
  <c r="FS568" i="1"/>
  <c r="EJ595" i="1"/>
  <c r="DL26" i="1"/>
  <c r="P130" i="1"/>
  <c r="EA897" i="1"/>
  <c r="DN974" i="1"/>
  <c r="CE536" i="1"/>
  <c r="CF536" i="1"/>
  <c r="P536" i="1"/>
  <c r="AC517" i="1"/>
  <c r="CH536" i="1"/>
  <c r="AC321" i="1"/>
  <c r="CH382" i="1"/>
  <c r="P382" i="1"/>
  <c r="CF382" i="1"/>
  <c r="CE382" i="1"/>
  <c r="DM224" i="1"/>
  <c r="P311" i="1"/>
  <c r="S536" i="1"/>
  <c r="AF517" i="1"/>
  <c r="AJ897" i="1"/>
  <c r="W974" i="1"/>
  <c r="DT568" i="1"/>
  <c r="DG595" i="1"/>
  <c r="W1218" i="1"/>
  <c r="F1309" i="1"/>
  <c r="DP824" i="1"/>
  <c r="P891" i="1"/>
  <c r="DT627" i="1"/>
  <c r="DG648" i="1"/>
  <c r="BA517" i="1"/>
  <c r="F556" i="1"/>
  <c r="GN34" i="1"/>
  <c r="CB109" i="1" s="1"/>
  <c r="GM34" i="1"/>
  <c r="CA109" i="1" s="1"/>
  <c r="AC1388" i="1"/>
  <c r="CF1427" i="1"/>
  <c r="CH1427" i="1"/>
  <c r="P1427" i="1"/>
  <c r="CE1427" i="1"/>
  <c r="DY321" i="1"/>
  <c r="DL382" i="1"/>
  <c r="AB1186" i="1"/>
  <c r="F203" i="1"/>
  <c r="AZ141" i="1"/>
  <c r="DP1459" i="1"/>
  <c r="P1498" i="1"/>
  <c r="AF141" i="1"/>
  <c r="S192" i="1"/>
  <c r="AD761" i="1"/>
  <c r="Q792" i="1"/>
  <c r="DV680" i="1"/>
  <c r="DI729" i="1"/>
  <c r="W1006" i="1"/>
  <c r="F1129" i="1"/>
  <c r="EU18" i="1"/>
  <c r="P1596" i="1"/>
  <c r="DG1459" i="1"/>
  <c r="P1474" i="1"/>
  <c r="CA648" i="1"/>
  <c r="P1499" i="1"/>
  <c r="DQ1459" i="1"/>
  <c r="DK627" i="1"/>
  <c r="P663" i="1"/>
  <c r="CY1506" i="1"/>
  <c r="X1506" i="1" s="1"/>
  <c r="AK1515" i="1" s="1"/>
  <c r="CZ1506" i="1"/>
  <c r="Y1506" i="1" s="1"/>
  <c r="AF1515" i="1"/>
  <c r="GM1338" i="1"/>
  <c r="FS1356" i="1" s="1"/>
  <c r="AB1472" i="1"/>
  <c r="DW1515" i="1"/>
  <c r="EO595" i="1"/>
  <c r="FX568" i="1"/>
  <c r="DK1006" i="1"/>
  <c r="P1120" i="1"/>
  <c r="DO517" i="1"/>
  <c r="P560" i="1"/>
  <c r="EO865" i="1"/>
  <c r="FX824" i="1"/>
  <c r="AW1356" i="1"/>
  <c r="CF1317" i="1"/>
  <c r="GM144" i="1"/>
  <c r="GN144" i="1"/>
  <c r="DT192" i="1"/>
  <c r="AK109" i="1"/>
  <c r="ET18" i="1"/>
  <c r="P1593" i="1"/>
  <c r="AF1459" i="1"/>
  <c r="S1472" i="1"/>
  <c r="CJ141" i="1"/>
  <c r="BA192" i="1"/>
  <c r="FW627" i="1"/>
  <c r="EN648" i="1"/>
  <c r="DJ517" i="1"/>
  <c r="P550" i="1"/>
  <c r="ES26" i="1"/>
  <c r="P129" i="1"/>
  <c r="GN376" i="1"/>
  <c r="DL1137" i="1"/>
  <c r="P1207" i="1"/>
  <c r="GO936" i="1"/>
  <c r="CF141" i="1"/>
  <c r="AW192" i="1"/>
  <c r="DN224" i="1"/>
  <c r="P312" i="1"/>
  <c r="V897" i="1"/>
  <c r="F997" i="1"/>
  <c r="CH680" i="1"/>
  <c r="AY729" i="1"/>
  <c r="FW1218" i="1"/>
  <c r="EN1285" i="1"/>
  <c r="R1218" i="1"/>
  <c r="F1299" i="1"/>
  <c r="CE224" i="1"/>
  <c r="AV289" i="1"/>
  <c r="Q1137" i="1"/>
  <c r="F1198" i="1"/>
  <c r="DM26" i="1"/>
  <c r="P131" i="1"/>
  <c r="P1380" i="1"/>
  <c r="DO1317" i="1"/>
  <c r="GM145" i="1"/>
  <c r="CA192" i="1" s="1"/>
  <c r="GN145" i="1"/>
  <c r="CB192" i="1" s="1"/>
  <c r="AH897" i="1"/>
  <c r="U974" i="1"/>
  <c r="X729" i="1"/>
  <c r="AK680" i="1"/>
  <c r="BA26" i="1"/>
  <c r="F129" i="1"/>
  <c r="AX22" i="1"/>
  <c r="AX1580" i="1"/>
  <c r="F1552" i="1"/>
  <c r="FT824" i="1"/>
  <c r="EK865" i="1"/>
  <c r="GM521" i="1"/>
  <c r="GN521" i="1"/>
  <c r="CB536" i="1" s="1"/>
  <c r="AD141" i="1"/>
  <c r="Q192" i="1"/>
  <c r="AD627" i="1"/>
  <c r="Q648" i="1"/>
  <c r="GM436" i="1"/>
  <c r="CA485" i="1" s="1"/>
  <c r="GN436" i="1"/>
  <c r="CB485" i="1" s="1"/>
  <c r="DX1317" i="1"/>
  <c r="DK1356" i="1"/>
  <c r="X536" i="1"/>
  <c r="AK517" i="1"/>
  <c r="DG865" i="1"/>
  <c r="DT824" i="1"/>
  <c r="GN352" i="1"/>
  <c r="W1388" i="1"/>
  <c r="F1451" i="1"/>
  <c r="P214" i="1"/>
  <c r="DM141" i="1"/>
  <c r="CY1511" i="1"/>
  <c r="X1511" i="1" s="1"/>
  <c r="CZ1511" i="1"/>
  <c r="Y1511" i="1" s="1"/>
  <c r="GM1392" i="1"/>
  <c r="CA1427" i="1" s="1"/>
  <c r="GN1392" i="1"/>
  <c r="DY897" i="1"/>
  <c r="DL974" i="1"/>
  <c r="AO18" i="1"/>
  <c r="F1584" i="1"/>
  <c r="P824" i="1"/>
  <c r="F868" i="1"/>
  <c r="DK1388" i="1"/>
  <c r="P1442" i="1"/>
  <c r="FS729" i="1"/>
  <c r="U1006" i="1"/>
  <c r="F1127" i="1"/>
  <c r="GN1281" i="1"/>
  <c r="GM1281" i="1"/>
  <c r="EC761" i="1"/>
  <c r="DP792" i="1"/>
  <c r="AL192" i="1"/>
  <c r="GM326" i="1"/>
  <c r="FS382" i="1" s="1"/>
  <c r="GN326" i="1"/>
  <c r="FT382" i="1" s="1"/>
  <c r="AZ568" i="1"/>
  <c r="F606" i="1"/>
  <c r="AJ1515" i="1"/>
  <c r="GM1029" i="1"/>
  <c r="GO1029" i="1"/>
  <c r="FU1105" i="1" s="1"/>
  <c r="AH761" i="1"/>
  <c r="U792" i="1"/>
  <c r="AH141" i="1"/>
  <c r="U192" i="1"/>
  <c r="U1545" i="1" s="1"/>
  <c r="P627" i="1"/>
  <c r="F651" i="1"/>
  <c r="ES974" i="1"/>
  <c r="GB897" i="1"/>
  <c r="CB1472" i="1"/>
  <c r="GN1149" i="1"/>
  <c r="CB1186" i="1" s="1"/>
  <c r="F1495" i="1"/>
  <c r="V1459" i="1"/>
  <c r="EA1137" i="1"/>
  <c r="DN1186" i="1"/>
  <c r="EA1515" i="1"/>
  <c r="Q824" i="1"/>
  <c r="F877" i="1"/>
  <c r="DU1388" i="1"/>
  <c r="FZ1427" i="1"/>
  <c r="DH1427" i="1"/>
  <c r="FW1427" i="1"/>
  <c r="FX1427" i="1"/>
  <c r="EN865" i="1"/>
  <c r="FW824" i="1"/>
  <c r="Y1218" i="1"/>
  <c r="F1312" i="1"/>
  <c r="DV141" i="1"/>
  <c r="DI192" i="1"/>
  <c r="AL1459" i="1"/>
  <c r="Y1472" i="1"/>
  <c r="F879" i="1"/>
  <c r="R824" i="1"/>
  <c r="CA536" i="1"/>
  <c r="GM461" i="1"/>
  <c r="FS485" i="1" s="1"/>
  <c r="GN461" i="1"/>
  <c r="GM935" i="1"/>
  <c r="DO1006" i="1"/>
  <c r="P1129" i="1"/>
  <c r="DG761" i="1"/>
  <c r="P794" i="1"/>
  <c r="BA897" i="1"/>
  <c r="F994" i="1"/>
  <c r="R680" i="1"/>
  <c r="F743" i="1"/>
  <c r="U26" i="1"/>
  <c r="F131" i="1"/>
  <c r="ES1388" i="1"/>
  <c r="P1447" i="1"/>
  <c r="CF680" i="1"/>
  <c r="AW729" i="1"/>
  <c r="DH1218" i="1"/>
  <c r="P1288" i="1"/>
  <c r="X1218" i="1"/>
  <c r="F1311" i="1"/>
  <c r="DJ1218" i="1"/>
  <c r="P1299" i="1"/>
  <c r="P224" i="1"/>
  <c r="F292" i="1"/>
  <c r="GO954" i="1"/>
  <c r="R321" i="1"/>
  <c r="F396" i="1"/>
  <c r="FZ224" i="1"/>
  <c r="EQ289" i="1"/>
  <c r="Q1388" i="1"/>
  <c r="F1439" i="1"/>
  <c r="EB414" i="1"/>
  <c r="DO485" i="1"/>
  <c r="GB414" i="1"/>
  <c r="ES485" i="1"/>
  <c r="EB897" i="1"/>
  <c r="DO974" i="1"/>
  <c r="F1376" i="1"/>
  <c r="BA1317" i="1"/>
  <c r="F977" i="1"/>
  <c r="P897" i="1"/>
  <c r="F1379" i="1"/>
  <c r="V1317" i="1"/>
  <c r="AL517" i="1"/>
  <c r="Y536" i="1"/>
  <c r="EC568" i="1"/>
  <c r="DP595" i="1"/>
  <c r="BA1459" i="1"/>
  <c r="F1492" i="1"/>
  <c r="GM929" i="1"/>
  <c r="GO929" i="1"/>
  <c r="EJ1472" i="1"/>
  <c r="FS1459" i="1"/>
  <c r="GM158" i="1"/>
  <c r="GN158" i="1"/>
  <c r="DG729" i="1"/>
  <c r="DT680" i="1"/>
  <c r="DK1137" i="1"/>
  <c r="P1201" i="1"/>
  <c r="X648" i="1"/>
  <c r="AK627" i="1"/>
  <c r="GN35" i="1"/>
  <c r="FT109" i="1" s="1"/>
  <c r="DY414" i="1"/>
  <c r="DL485" i="1"/>
  <c r="DT26" i="1"/>
  <c r="DG109" i="1"/>
  <c r="BA1218" i="1"/>
  <c r="F1305" i="1"/>
  <c r="X1317" i="1"/>
  <c r="F1382" i="1"/>
  <c r="AH1504" i="1"/>
  <c r="U1515" i="1"/>
  <c r="AG1515" i="1"/>
  <c r="GB224" i="1"/>
  <c r="ES289" i="1"/>
  <c r="GN1283" i="1"/>
  <c r="GM1283" i="1"/>
  <c r="DX26" i="1"/>
  <c r="DK109" i="1"/>
  <c r="U1427" i="1"/>
  <c r="AH1388" i="1"/>
  <c r="AY648" i="1"/>
  <c r="CH627" i="1"/>
  <c r="CA1472" i="1"/>
  <c r="GM1149" i="1"/>
  <c r="CA1186" i="1" s="1"/>
  <c r="DH26" i="1"/>
  <c r="P112" i="1"/>
  <c r="FV1105" i="1"/>
  <c r="AB1427" i="1"/>
  <c r="DV1515" i="1"/>
  <c r="GO943" i="1"/>
  <c r="GM943" i="1"/>
  <c r="GM1403" i="1"/>
  <c r="FS1427" i="1" s="1"/>
  <c r="GN1403" i="1"/>
  <c r="FT1427" i="1" s="1"/>
  <c r="DT1427" i="1"/>
  <c r="DJ1388" i="1"/>
  <c r="P1441" i="1"/>
  <c r="GM1175" i="1"/>
  <c r="GN1175" i="1"/>
  <c r="EN595" i="1"/>
  <c r="FW568" i="1"/>
  <c r="AB1105" i="1"/>
  <c r="ES517" i="1"/>
  <c r="P556" i="1"/>
  <c r="DG1356" i="1"/>
  <c r="DT1317" i="1"/>
  <c r="GM162" i="1"/>
  <c r="GN162" i="1"/>
  <c r="AK1459" i="1"/>
  <c r="X1472" i="1"/>
  <c r="GN706" i="1"/>
  <c r="DZ414" i="1"/>
  <c r="DM485" i="1"/>
  <c r="GM945" i="1"/>
  <c r="GO945" i="1"/>
  <c r="DN1388" i="1"/>
  <c r="P1450" i="1"/>
  <c r="T517" i="1"/>
  <c r="F557" i="1"/>
  <c r="DL1218" i="1"/>
  <c r="P1306" i="1"/>
  <c r="DO141" i="1"/>
  <c r="P216" i="1"/>
  <c r="AT1317" i="1"/>
  <c r="F1374" i="1"/>
  <c r="X824" i="1"/>
  <c r="F891" i="1"/>
  <c r="T224" i="1"/>
  <c r="F310" i="1"/>
  <c r="P562" i="1"/>
  <c r="DP517" i="1"/>
  <c r="F1484" i="1"/>
  <c r="Q1459" i="1"/>
  <c r="DL1388" i="1"/>
  <c r="P1448" i="1"/>
  <c r="AT1388" i="1"/>
  <c r="F1445" i="1"/>
  <c r="CH141" i="1"/>
  <c r="AY192" i="1"/>
  <c r="DI414" i="1"/>
  <c r="P497" i="1"/>
  <c r="GN1407" i="1"/>
  <c r="CE680" i="1"/>
  <c r="AV729" i="1"/>
  <c r="FZ1218" i="1"/>
  <c r="EQ1285" i="1"/>
  <c r="Q897" i="1"/>
  <c r="F986" i="1"/>
  <c r="Q517" i="1"/>
  <c r="F548" i="1"/>
  <c r="CH224" i="1"/>
  <c r="AY289" i="1"/>
  <c r="Y627" i="1"/>
  <c r="F675" i="1"/>
  <c r="DH224" i="1"/>
  <c r="P292" i="1"/>
  <c r="Q26" i="1"/>
  <c r="F121" i="1"/>
  <c r="Q1545" i="1"/>
  <c r="DX1218" i="1"/>
  <c r="DK1285" i="1"/>
  <c r="DJ26" i="1"/>
  <c r="P123" i="1"/>
  <c r="CF568" i="1"/>
  <c r="AW595" i="1"/>
  <c r="ES1317" i="1"/>
  <c r="P1376" i="1"/>
  <c r="DW1137" i="1"/>
  <c r="DJ1186" i="1"/>
  <c r="AV595" i="1"/>
  <c r="CE568" i="1"/>
  <c r="BA761" i="1"/>
  <c r="F812" i="1"/>
  <c r="DO1137" i="1"/>
  <c r="P1210" i="1"/>
  <c r="FW141" i="1"/>
  <c r="EN192" i="1"/>
  <c r="BA1388" i="1"/>
  <c r="F1447" i="1"/>
  <c r="AH321" i="1"/>
  <c r="U382" i="1"/>
  <c r="EB224" i="1"/>
  <c r="DO289" i="1"/>
  <c r="V1006" i="1"/>
  <c r="F1128" i="1"/>
  <c r="AX627" i="1"/>
  <c r="F655" i="1"/>
  <c r="CE897" i="1"/>
  <c r="AV974" i="1"/>
  <c r="DH761" i="1"/>
  <c r="P795" i="1"/>
  <c r="DI224" i="1"/>
  <c r="P301" i="1"/>
  <c r="DW897" i="1"/>
  <c r="DJ974" i="1"/>
  <c r="FW517" i="1"/>
  <c r="EN536" i="1"/>
  <c r="DP680" i="1"/>
  <c r="P755" i="1"/>
  <c r="AZ1218" i="1"/>
  <c r="F1296" i="1"/>
  <c r="ER1545" i="1"/>
  <c r="AF761" i="1"/>
  <c r="S792" i="1"/>
  <c r="AY865" i="1"/>
  <c r="CH824" i="1"/>
  <c r="CJ1137" i="1"/>
  <c r="BA1186" i="1"/>
  <c r="S224" i="1"/>
  <c r="F304" i="1"/>
  <c r="FT729" i="1"/>
  <c r="R1137" i="1"/>
  <c r="F1200" i="1"/>
  <c r="U1459" i="1"/>
  <c r="F1494" i="1"/>
  <c r="W517" i="1"/>
  <c r="F560" i="1"/>
  <c r="S382" i="1"/>
  <c r="AF321" i="1"/>
  <c r="AC1137" i="1"/>
  <c r="CE1186" i="1"/>
  <c r="CF1186" i="1"/>
  <c r="CH1186" i="1"/>
  <c r="P1186" i="1"/>
  <c r="GM698" i="1"/>
  <c r="GN698" i="1"/>
  <c r="FS109" i="1"/>
  <c r="CP1506" i="1"/>
  <c r="O1506" i="1" s="1"/>
  <c r="AC1515" i="1"/>
  <c r="CF1472" i="1"/>
  <c r="AC1459" i="1"/>
  <c r="CH1472" i="1"/>
  <c r="P1472" i="1"/>
  <c r="CE1472" i="1"/>
  <c r="GM909" i="1"/>
  <c r="CA974" i="1" s="1"/>
  <c r="GN909" i="1"/>
  <c r="CB974" i="1" s="1"/>
  <c r="Y568" i="1"/>
  <c r="F622" i="1"/>
  <c r="GM170" i="1"/>
  <c r="GN170" i="1"/>
  <c r="GB1218" i="1"/>
  <c r="ES1285" i="1"/>
  <c r="FZ26" i="1"/>
  <c r="EQ109" i="1"/>
  <c r="GM281" i="1"/>
  <c r="GN281" i="1"/>
  <c r="DK761" i="1"/>
  <c r="P807" i="1"/>
  <c r="DW414" i="1"/>
  <c r="DJ485" i="1"/>
  <c r="CB1427" i="1"/>
  <c r="CY1507" i="1"/>
  <c r="X1507" i="1" s="1"/>
  <c r="EC1515" i="1" s="1"/>
  <c r="CZ1507" i="1"/>
  <c r="Y1507" i="1" s="1"/>
  <c r="ED1515" i="1" s="1"/>
  <c r="DX1515" i="1"/>
  <c r="AB109" i="1"/>
  <c r="F876" i="1"/>
  <c r="AZ824" i="1"/>
  <c r="CB1105" i="1"/>
  <c r="FT289" i="1"/>
  <c r="T1006" i="1"/>
  <c r="F1126" i="1"/>
  <c r="P1487" i="1"/>
  <c r="DK1459" i="1"/>
  <c r="GM1181" i="1"/>
  <c r="GN1181" i="1"/>
  <c r="GM1396" i="1"/>
  <c r="AL1006" i="1"/>
  <c r="Y1105" i="1"/>
  <c r="DM1006" i="1"/>
  <c r="P1127" i="1"/>
  <c r="CE141" i="1"/>
  <c r="AV192" i="1"/>
  <c r="U1137" i="1"/>
  <c r="F1208" i="1"/>
  <c r="T414" i="1"/>
  <c r="F506" i="1"/>
  <c r="DJ224" i="1"/>
  <c r="P303" i="1"/>
  <c r="FX1218" i="1"/>
  <c r="EO1285" i="1"/>
  <c r="DJ141" i="1"/>
  <c r="P206" i="1"/>
  <c r="V1137" i="1"/>
  <c r="F1209" i="1"/>
  <c r="DJ1006" i="1"/>
  <c r="P1119" i="1"/>
  <c r="EO289" i="1"/>
  <c r="FX224" i="1"/>
  <c r="FV897" i="1"/>
  <c r="EM974" i="1"/>
  <c r="T897" i="1"/>
  <c r="F995" i="1"/>
  <c r="CA1388" i="1" l="1"/>
  <c r="AR1427" i="1"/>
  <c r="CA1137" i="1"/>
  <c r="AR1186" i="1"/>
  <c r="CB141" i="1"/>
  <c r="AS192" i="1"/>
  <c r="CB26" i="1"/>
  <c r="AS109" i="1"/>
  <c r="CA141" i="1"/>
  <c r="AR192" i="1"/>
  <c r="FT414" i="1"/>
  <c r="EK485" i="1"/>
  <c r="EK1356" i="1"/>
  <c r="FT1317" i="1"/>
  <c r="FT26" i="1"/>
  <c r="EK109" i="1"/>
  <c r="CA897" i="1"/>
  <c r="AR974" i="1"/>
  <c r="EK1427" i="1"/>
  <c r="FT1388" i="1"/>
  <c r="U22" i="1"/>
  <c r="U1580" i="1"/>
  <c r="F1567" i="1"/>
  <c r="CB517" i="1"/>
  <c r="AS536" i="1"/>
  <c r="FS224" i="1"/>
  <c r="EJ289" i="1"/>
  <c r="CB897" i="1"/>
  <c r="AS974" i="1"/>
  <c r="FT321" i="1"/>
  <c r="EK382" i="1"/>
  <c r="CB321" i="1"/>
  <c r="AS382" i="1"/>
  <c r="CB1137" i="1"/>
  <c r="AS1186" i="1"/>
  <c r="FS321" i="1"/>
  <c r="EJ382" i="1"/>
  <c r="CB414" i="1"/>
  <c r="AS485" i="1"/>
  <c r="FS414" i="1"/>
  <c r="EJ485" i="1"/>
  <c r="CA414" i="1"/>
  <c r="AR485" i="1"/>
  <c r="EJ1356" i="1"/>
  <c r="FS1317" i="1"/>
  <c r="CA26" i="1"/>
  <c r="AR109" i="1"/>
  <c r="FT1137" i="1"/>
  <c r="EK1186" i="1"/>
  <c r="CA1006" i="1"/>
  <c r="AR1105" i="1"/>
  <c r="CB1006" i="1"/>
  <c r="AS1105" i="1"/>
  <c r="DJ414" i="1"/>
  <c r="P499" i="1"/>
  <c r="ES1218" i="1"/>
  <c r="P1305" i="1"/>
  <c r="S321" i="1"/>
  <c r="F397" i="1"/>
  <c r="EO1218" i="1"/>
  <c r="P1291" i="1"/>
  <c r="F1189" i="1"/>
  <c r="P1137" i="1"/>
  <c r="BA1137" i="1"/>
  <c r="F1206" i="1"/>
  <c r="DK1218" i="1"/>
  <c r="P1300" i="1"/>
  <c r="DM414" i="1"/>
  <c r="P507" i="1"/>
  <c r="F656" i="1"/>
  <c r="AY627" i="1"/>
  <c r="DG26" i="1"/>
  <c r="P111" i="1"/>
  <c r="EJ1459" i="1"/>
  <c r="P1500" i="1"/>
  <c r="Y517" i="1"/>
  <c r="F563" i="1"/>
  <c r="DO897" i="1"/>
  <c r="P998" i="1"/>
  <c r="EQ224" i="1"/>
  <c r="P297" i="1"/>
  <c r="CH1137" i="1"/>
  <c r="AY1186" i="1"/>
  <c r="DO224" i="1"/>
  <c r="P313" i="1"/>
  <c r="AY224" i="1"/>
  <c r="F297" i="1"/>
  <c r="F734" i="1"/>
  <c r="AV680" i="1"/>
  <c r="FV1006" i="1"/>
  <c r="EM1105" i="1"/>
  <c r="AG1504" i="1"/>
  <c r="T1515" i="1"/>
  <c r="GN1510" i="1"/>
  <c r="P870" i="1"/>
  <c r="EN824" i="1"/>
  <c r="DN1515" i="1"/>
  <c r="EA1504" i="1"/>
  <c r="ES897" i="1"/>
  <c r="P994" i="1"/>
  <c r="Q627" i="1"/>
  <c r="F660" i="1"/>
  <c r="U897" i="1"/>
  <c r="F996" i="1"/>
  <c r="AW1317" i="1"/>
  <c r="F1362" i="1"/>
  <c r="P601" i="1"/>
  <c r="EO568" i="1"/>
  <c r="F1430" i="1"/>
  <c r="P1388" i="1"/>
  <c r="DG627" i="1"/>
  <c r="P650" i="1"/>
  <c r="W897" i="1"/>
  <c r="F998" i="1"/>
  <c r="P321" i="1"/>
  <c r="F385" i="1"/>
  <c r="DN897" i="1"/>
  <c r="P997" i="1"/>
  <c r="F603" i="1"/>
  <c r="AY568" i="1"/>
  <c r="FZ321" i="1"/>
  <c r="EQ382" i="1"/>
  <c r="FW1137" i="1"/>
  <c r="EN1186" i="1"/>
  <c r="FX897" i="1"/>
  <c r="EO974" i="1"/>
  <c r="EO627" i="1"/>
  <c r="P654" i="1"/>
  <c r="AY1317" i="1"/>
  <c r="F1364" i="1"/>
  <c r="DM1515" i="1"/>
  <c r="DZ1504" i="1"/>
  <c r="AS568" i="1"/>
  <c r="F612" i="1"/>
  <c r="Q224" i="1"/>
  <c r="F301" i="1"/>
  <c r="FZ414" i="1"/>
  <c r="EQ485" i="1"/>
  <c r="EQ627" i="1"/>
  <c r="P656" i="1"/>
  <c r="ED321" i="1"/>
  <c r="DQ382" i="1"/>
  <c r="EK517" i="1"/>
  <c r="P553" i="1"/>
  <c r="CF414" i="1"/>
  <c r="AW485" i="1"/>
  <c r="FS974" i="1"/>
  <c r="AK224" i="1"/>
  <c r="X289" i="1"/>
  <c r="EC141" i="1"/>
  <c r="DP192" i="1"/>
  <c r="CF761" i="1"/>
  <c r="AW792" i="1"/>
  <c r="CJ1504" i="1"/>
  <c r="BA1515" i="1"/>
  <c r="DK568" i="1"/>
  <c r="P610" i="1"/>
  <c r="FW1006" i="1"/>
  <c r="EN1105" i="1"/>
  <c r="AI1504" i="1"/>
  <c r="V1515" i="1"/>
  <c r="DO1218" i="1"/>
  <c r="P1309" i="1"/>
  <c r="O1317" i="1"/>
  <c r="F1358" i="1"/>
  <c r="EK568" i="1"/>
  <c r="P612" i="1"/>
  <c r="P1359" i="1"/>
  <c r="DH1317" i="1"/>
  <c r="Y224" i="1"/>
  <c r="F316" i="1"/>
  <c r="Y1137" i="1"/>
  <c r="F1213" i="1"/>
  <c r="Y1388" i="1"/>
  <c r="F1454" i="1"/>
  <c r="F538" i="1"/>
  <c r="O517" i="1"/>
  <c r="Y761" i="1"/>
  <c r="F819" i="1"/>
  <c r="DP1006" i="1"/>
  <c r="P1131" i="1"/>
  <c r="AK26" i="1"/>
  <c r="X109" i="1"/>
  <c r="EO224" i="1"/>
  <c r="P295" i="1"/>
  <c r="CH1459" i="1"/>
  <c r="AY1472" i="1"/>
  <c r="DG1317" i="1"/>
  <c r="P1358" i="1"/>
  <c r="AB26" i="1"/>
  <c r="O109" i="1"/>
  <c r="DK1515" i="1"/>
  <c r="DX1504" i="1"/>
  <c r="CF1459" i="1"/>
  <c r="AW1472" i="1"/>
  <c r="AW1186" i="1"/>
  <c r="CF1137" i="1"/>
  <c r="Q22" i="1"/>
  <c r="F1557" i="1"/>
  <c r="Q1580" i="1"/>
  <c r="DT1388" i="1"/>
  <c r="DG1427" i="1"/>
  <c r="U1388" i="1"/>
  <c r="F1449" i="1"/>
  <c r="F1537" i="1"/>
  <c r="U1504" i="1"/>
  <c r="DL414" i="1"/>
  <c r="P506" i="1"/>
  <c r="ES414" i="1"/>
  <c r="P505" i="1"/>
  <c r="F1499" i="1"/>
  <c r="Y1459" i="1"/>
  <c r="FX1388" i="1"/>
  <c r="EO1427" i="1"/>
  <c r="DN1137" i="1"/>
  <c r="P1209" i="1"/>
  <c r="AJ1504" i="1"/>
  <c r="W1515" i="1"/>
  <c r="DG824" i="1"/>
  <c r="P867" i="1"/>
  <c r="AX18" i="1"/>
  <c r="F1587" i="1"/>
  <c r="AY680" i="1"/>
  <c r="F737" i="1"/>
  <c r="DJ1515" i="1"/>
  <c r="DW1504" i="1"/>
  <c r="CH1388" i="1"/>
  <c r="AY1427" i="1"/>
  <c r="CH321" i="1"/>
  <c r="AY382" i="1"/>
  <c r="FX321" i="1"/>
  <c r="EO382" i="1"/>
  <c r="P1189" i="1"/>
  <c r="DH1137" i="1"/>
  <c r="FW897" i="1"/>
  <c r="EN974" i="1"/>
  <c r="AW224" i="1"/>
  <c r="F295" i="1"/>
  <c r="AS627" i="1"/>
  <c r="F665" i="1"/>
  <c r="DG1186" i="1"/>
  <c r="DT1137" i="1"/>
  <c r="FX414" i="1"/>
  <c r="EO485" i="1"/>
  <c r="ES321" i="1"/>
  <c r="P402" i="1"/>
  <c r="Q680" i="1"/>
  <c r="F741" i="1"/>
  <c r="DP414" i="1"/>
  <c r="P511" i="1"/>
  <c r="AV485" i="1"/>
  <c r="CE414" i="1"/>
  <c r="S414" i="1"/>
  <c r="F500" i="1"/>
  <c r="CF26" i="1"/>
  <c r="AW109" i="1"/>
  <c r="EN26" i="1"/>
  <c r="P114" i="1"/>
  <c r="CE761" i="1"/>
  <c r="AV792" i="1"/>
  <c r="DQ761" i="1"/>
  <c r="P819" i="1"/>
  <c r="Q414" i="1"/>
  <c r="F497" i="1"/>
  <c r="EO26" i="1"/>
  <c r="P115" i="1"/>
  <c r="S1137" i="1"/>
  <c r="F1201" i="1"/>
  <c r="ES141" i="1"/>
  <c r="P212" i="1"/>
  <c r="EQ1356" i="1"/>
  <c r="FZ1317" i="1"/>
  <c r="P676" i="1"/>
  <c r="EJ627" i="1"/>
  <c r="Y414" i="1"/>
  <c r="F512" i="1"/>
  <c r="DQ26" i="1"/>
  <c r="P136" i="1"/>
  <c r="S761" i="1"/>
  <c r="F807" i="1"/>
  <c r="DO414" i="1"/>
  <c r="P509" i="1"/>
  <c r="AS1427" i="1"/>
  <c r="CB1388" i="1"/>
  <c r="Y1006" i="1"/>
  <c r="F1132" i="1"/>
  <c r="DQ1515" i="1"/>
  <c r="ED1504" i="1"/>
  <c r="CH1515" i="1"/>
  <c r="AC1504" i="1"/>
  <c r="P1515" i="1"/>
  <c r="CE1515" i="1"/>
  <c r="CF1515" i="1"/>
  <c r="CE1137" i="1"/>
  <c r="AV1186" i="1"/>
  <c r="AY824" i="1"/>
  <c r="F873" i="1"/>
  <c r="P541" i="1"/>
  <c r="EN517" i="1"/>
  <c r="F979" i="1"/>
  <c r="AV897" i="1"/>
  <c r="U321" i="1"/>
  <c r="F404" i="1"/>
  <c r="F601" i="1"/>
  <c r="AW568" i="1"/>
  <c r="X1459" i="1"/>
  <c r="F1498" i="1"/>
  <c r="AB1006" i="1"/>
  <c r="O1105" i="1"/>
  <c r="DK26" i="1"/>
  <c r="P124" i="1"/>
  <c r="DK1545" i="1"/>
  <c r="FW1388" i="1"/>
  <c r="EN1427" i="1"/>
  <c r="Q141" i="1"/>
  <c r="F204" i="1"/>
  <c r="P653" i="1"/>
  <c r="EN627" i="1"/>
  <c r="EO824" i="1"/>
  <c r="P871" i="1"/>
  <c r="AB1459" i="1"/>
  <c r="O1472" i="1"/>
  <c r="DI680" i="1"/>
  <c r="P741" i="1"/>
  <c r="CF1388" i="1"/>
  <c r="AW1427" i="1"/>
  <c r="EN382" i="1"/>
  <c r="FW321" i="1"/>
  <c r="FZ1137" i="1"/>
  <c r="EQ1186" i="1"/>
  <c r="DH897" i="1"/>
  <c r="P977" i="1"/>
  <c r="EQ824" i="1"/>
  <c r="P873" i="1"/>
  <c r="EK1459" i="1"/>
  <c r="P1489" i="1"/>
  <c r="EN485" i="1"/>
  <c r="FW414" i="1"/>
  <c r="S26" i="1"/>
  <c r="F124" i="1"/>
  <c r="EP22" i="1"/>
  <c r="EP1580" i="1"/>
  <c r="P1552" i="1"/>
  <c r="O627" i="1"/>
  <c r="F650" i="1"/>
  <c r="DQ824" i="1"/>
  <c r="P892" i="1"/>
  <c r="DM1388" i="1"/>
  <c r="P1449" i="1"/>
  <c r="CE26" i="1"/>
  <c r="AV109" i="1"/>
  <c r="P761" i="1"/>
  <c r="F795" i="1"/>
  <c r="AB680" i="1"/>
  <c r="O729" i="1"/>
  <c r="DG517" i="1"/>
  <c r="P538" i="1"/>
  <c r="T141" i="1"/>
  <c r="F213" i="1"/>
  <c r="EQ761" i="1"/>
  <c r="P800" i="1"/>
  <c r="CH1218" i="1"/>
  <c r="AY1285" i="1"/>
  <c r="DT1006" i="1"/>
  <c r="DG1105" i="1"/>
  <c r="EQ141" i="1"/>
  <c r="P200" i="1"/>
  <c r="DQ1006" i="1"/>
  <c r="P1132" i="1"/>
  <c r="Y321" i="1"/>
  <c r="F409" i="1"/>
  <c r="X897" i="1"/>
  <c r="F1000" i="1"/>
  <c r="Y897" i="1"/>
  <c r="F1001" i="1"/>
  <c r="DG224" i="1"/>
  <c r="P291" i="1"/>
  <c r="EC1504" i="1"/>
  <c r="DP1515" i="1"/>
  <c r="DG680" i="1"/>
  <c r="P731" i="1"/>
  <c r="DI141" i="1"/>
  <c r="P204" i="1"/>
  <c r="AV224" i="1"/>
  <c r="F294" i="1"/>
  <c r="AR648" i="1"/>
  <c r="CA627" i="1"/>
  <c r="S517" i="1"/>
  <c r="F551" i="1"/>
  <c r="CH517" i="1"/>
  <c r="AY536" i="1"/>
  <c r="FZ897" i="1"/>
  <c r="EQ974" i="1"/>
  <c r="DL224" i="1"/>
  <c r="P310" i="1"/>
  <c r="EQ568" i="1"/>
  <c r="P603" i="1"/>
  <c r="AV627" i="1"/>
  <c r="F653" i="1"/>
  <c r="DM1218" i="1"/>
  <c r="P1307" i="1"/>
  <c r="FS1137" i="1"/>
  <c r="EJ1186" i="1"/>
  <c r="FS1285" i="1"/>
  <c r="Q1504" i="1"/>
  <c r="F1527" i="1"/>
  <c r="AZ22" i="1"/>
  <c r="AZ1580" i="1"/>
  <c r="F1556" i="1"/>
  <c r="AR1356" i="1"/>
  <c r="CA1317" i="1"/>
  <c r="P26" i="1"/>
  <c r="F112" i="1"/>
  <c r="P1545" i="1"/>
  <c r="DI321" i="1"/>
  <c r="P394" i="1"/>
  <c r="FT1285" i="1"/>
  <c r="CC1006" i="1"/>
  <c r="AT1105" i="1"/>
  <c r="CB729" i="1"/>
  <c r="EO761" i="1"/>
  <c r="P798" i="1"/>
  <c r="DT414" i="1"/>
  <c r="DG485" i="1"/>
  <c r="Q1218" i="1"/>
  <c r="F1297" i="1"/>
  <c r="AK321" i="1"/>
  <c r="X382" i="1"/>
  <c r="F871" i="1"/>
  <c r="AW824" i="1"/>
  <c r="P1218" i="1"/>
  <c r="F1288" i="1"/>
  <c r="FT1006" i="1"/>
  <c r="EK1105" i="1"/>
  <c r="O897" i="1"/>
  <c r="F976" i="1"/>
  <c r="DP1388" i="1"/>
  <c r="P1453" i="1"/>
  <c r="DQ897" i="1"/>
  <c r="P1001" i="1"/>
  <c r="EK761" i="1"/>
  <c r="P809" i="1"/>
  <c r="GM1506" i="1"/>
  <c r="GN1506" i="1"/>
  <c r="CB1515" i="1" s="1"/>
  <c r="AB1515" i="1"/>
  <c r="FS26" i="1"/>
  <c r="EJ109" i="1"/>
  <c r="FT680" i="1"/>
  <c r="EK729" i="1"/>
  <c r="DJ897" i="1"/>
  <c r="P988" i="1"/>
  <c r="DJ1545" i="1"/>
  <c r="P600" i="1"/>
  <c r="EN568" i="1"/>
  <c r="AW680" i="1"/>
  <c r="F735" i="1"/>
  <c r="FZ1388" i="1"/>
  <c r="EQ1427" i="1"/>
  <c r="DK1317" i="1"/>
  <c r="P1371" i="1"/>
  <c r="BA141" i="1"/>
  <c r="F212" i="1"/>
  <c r="DT141" i="1"/>
  <c r="DG192" i="1"/>
  <c r="AF1504" i="1"/>
  <c r="S1515" i="1"/>
  <c r="S1545" i="1" s="1"/>
  <c r="Q761" i="1"/>
  <c r="F804" i="1"/>
  <c r="O1186" i="1"/>
  <c r="AB1137" i="1"/>
  <c r="DQ141" i="1"/>
  <c r="P219" i="1"/>
  <c r="AL26" i="1"/>
  <c r="Y109" i="1"/>
  <c r="P1368" i="1"/>
  <c r="DI1317" i="1"/>
  <c r="EC321" i="1"/>
  <c r="DP382" i="1"/>
  <c r="O414" i="1"/>
  <c r="F487" i="1"/>
  <c r="ES1515" i="1"/>
  <c r="GB1504" i="1"/>
  <c r="AK1137" i="1"/>
  <c r="X1186" i="1"/>
  <c r="GM1511" i="1"/>
  <c r="HD1511" i="1" s="1"/>
  <c r="GN1511" i="1"/>
  <c r="EQ517" i="1"/>
  <c r="P544" i="1"/>
  <c r="O289" i="1"/>
  <c r="AB224" i="1"/>
  <c r="CH26" i="1"/>
  <c r="AY109" i="1"/>
  <c r="DL1515" i="1"/>
  <c r="DY1504" i="1"/>
  <c r="CA729" i="1"/>
  <c r="AS1317" i="1"/>
  <c r="F1373" i="1"/>
  <c r="EN224" i="1"/>
  <c r="P294" i="1"/>
  <c r="DO1545" i="1"/>
  <c r="ES1137" i="1"/>
  <c r="P1206" i="1"/>
  <c r="DU1504" i="1"/>
  <c r="FW1515" i="1"/>
  <c r="FZ1515" i="1"/>
  <c r="DH1515" i="1"/>
  <c r="FX1515" i="1"/>
  <c r="AR568" i="1"/>
  <c r="F623" i="1"/>
  <c r="DK414" i="1"/>
  <c r="P500" i="1"/>
  <c r="AY897" i="1"/>
  <c r="F982" i="1"/>
  <c r="CF1218" i="1"/>
  <c r="AW1285" i="1"/>
  <c r="FS1105" i="1"/>
  <c r="EI18" i="1"/>
  <c r="P1590" i="1"/>
  <c r="EJ824" i="1"/>
  <c r="P893" i="1"/>
  <c r="DG321" i="1"/>
  <c r="P384" i="1"/>
  <c r="DG1218" i="1"/>
  <c r="P1287" i="1"/>
  <c r="AS824" i="1"/>
  <c r="F882" i="1"/>
  <c r="FS1388" i="1"/>
  <c r="EJ1427" i="1"/>
  <c r="CE1459" i="1"/>
  <c r="AV1472" i="1"/>
  <c r="ER22" i="1"/>
  <c r="P1556" i="1"/>
  <c r="ER1580" i="1"/>
  <c r="AV568" i="1"/>
  <c r="F600" i="1"/>
  <c r="AY141" i="1"/>
  <c r="F200" i="1"/>
  <c r="CA1459" i="1"/>
  <c r="AR1472" i="1"/>
  <c r="X627" i="1"/>
  <c r="F674" i="1"/>
  <c r="P621" i="1"/>
  <c r="DP568" i="1"/>
  <c r="U761" i="1"/>
  <c r="F814" i="1"/>
  <c r="FS680" i="1"/>
  <c r="EJ729" i="1"/>
  <c r="DL897" i="1"/>
  <c r="P995" i="1"/>
  <c r="FT192" i="1"/>
  <c r="AL1515" i="1"/>
  <c r="DL321" i="1"/>
  <c r="P403" i="1"/>
  <c r="F539" i="1"/>
  <c r="P517" i="1"/>
  <c r="P623" i="1"/>
  <c r="EJ568" i="1"/>
  <c r="X141" i="1"/>
  <c r="F218" i="1"/>
  <c r="AR1218" i="1"/>
  <c r="F1313" i="1"/>
  <c r="DL1317" i="1"/>
  <c r="P1377" i="1"/>
  <c r="AE1504" i="1"/>
  <c r="R1515" i="1"/>
  <c r="AB761" i="1"/>
  <c r="O792" i="1"/>
  <c r="AB321" i="1"/>
  <c r="O382" i="1"/>
  <c r="DN321" i="1"/>
  <c r="P405" i="1"/>
  <c r="AW627" i="1"/>
  <c r="F654" i="1"/>
  <c r="CC974" i="1"/>
  <c r="CB289" i="1"/>
  <c r="AY1006" i="1"/>
  <c r="F1113" i="1"/>
  <c r="ED414" i="1"/>
  <c r="DQ485" i="1"/>
  <c r="DQ1545" i="1" s="1"/>
  <c r="DT1515" i="1"/>
  <c r="GM1507" i="1"/>
  <c r="GN1507" i="1"/>
  <c r="FT1515" i="1" s="1"/>
  <c r="FZ1006" i="1"/>
  <c r="EQ1105" i="1"/>
  <c r="EC26" i="1"/>
  <c r="DP109" i="1"/>
  <c r="CE1218" i="1"/>
  <c r="AV1285" i="1"/>
  <c r="FX1317" i="1"/>
  <c r="EO1356" i="1"/>
  <c r="X761" i="1"/>
  <c r="F818" i="1"/>
  <c r="DQ1137" i="1"/>
  <c r="P1213" i="1"/>
  <c r="DQ1388" i="1"/>
  <c r="P1454" i="1"/>
  <c r="X414" i="1"/>
  <c r="F511" i="1"/>
  <c r="O141" i="1"/>
  <c r="F194" i="1"/>
  <c r="FT224" i="1"/>
  <c r="EK289" i="1"/>
  <c r="EM897" i="1"/>
  <c r="P993" i="1"/>
  <c r="EM1545" i="1"/>
  <c r="AV141" i="1"/>
  <c r="F197" i="1"/>
  <c r="F1475" i="1"/>
  <c r="P1459" i="1"/>
  <c r="EN141" i="1"/>
  <c r="P197" i="1"/>
  <c r="DJ1137" i="1"/>
  <c r="P1200" i="1"/>
  <c r="EQ1218" i="1"/>
  <c r="P1293" i="1"/>
  <c r="DI1515" i="1"/>
  <c r="DI1545" i="1" s="1"/>
  <c r="DV1504" i="1"/>
  <c r="ES224" i="1"/>
  <c r="P309" i="1"/>
  <c r="CA517" i="1"/>
  <c r="AR536" i="1"/>
  <c r="AS1472" i="1"/>
  <c r="CB1459" i="1"/>
  <c r="AL141" i="1"/>
  <c r="Y192" i="1"/>
  <c r="P882" i="1"/>
  <c r="EK824" i="1"/>
  <c r="DM1545" i="1"/>
  <c r="F1487" i="1"/>
  <c r="S1459" i="1"/>
  <c r="FS192" i="1"/>
  <c r="AK1504" i="1"/>
  <c r="X1515" i="1"/>
  <c r="S141" i="1"/>
  <c r="F207" i="1"/>
  <c r="P597" i="1"/>
  <c r="DG568" i="1"/>
  <c r="CE321" i="1"/>
  <c r="AV382" i="1"/>
  <c r="CF517" i="1"/>
  <c r="AW536" i="1"/>
  <c r="X1006" i="1"/>
  <c r="F1131" i="1"/>
  <c r="AQ18" i="1"/>
  <c r="F1590" i="1"/>
  <c r="CB792" i="1"/>
  <c r="CA224" i="1"/>
  <c r="AR289" i="1"/>
  <c r="P414" i="1"/>
  <c r="F488" i="1"/>
  <c r="EO141" i="1"/>
  <c r="P198" i="1"/>
  <c r="DT897" i="1"/>
  <c r="DG974" i="1"/>
  <c r="EC224" i="1"/>
  <c r="DP289" i="1"/>
  <c r="W26" i="1"/>
  <c r="F133" i="1"/>
  <c r="W1545" i="1"/>
  <c r="AV824" i="1"/>
  <c r="F870" i="1"/>
  <c r="DJ321" i="1"/>
  <c r="P396" i="1"/>
  <c r="AW897" i="1"/>
  <c r="F980" i="1"/>
  <c r="S1006" i="1"/>
  <c r="F1120" i="1"/>
  <c r="DH1006" i="1"/>
  <c r="P1108" i="1"/>
  <c r="X1388" i="1"/>
  <c r="F1453" i="1"/>
  <c r="FW1317" i="1"/>
  <c r="EN1356" i="1"/>
  <c r="DQ1218" i="1"/>
  <c r="P1312" i="1"/>
  <c r="P622" i="1"/>
  <c r="DQ568" i="1"/>
  <c r="EJ761" i="1"/>
  <c r="P820" i="1"/>
  <c r="Y680" i="1"/>
  <c r="F756" i="1"/>
  <c r="P1383" i="1"/>
  <c r="DQ1317" i="1"/>
  <c r="EQ26" i="1"/>
  <c r="P117" i="1"/>
  <c r="P1430" i="1"/>
  <c r="DH1388" i="1"/>
  <c r="F214" i="1"/>
  <c r="U141" i="1"/>
  <c r="F562" i="1"/>
  <c r="X517" i="1"/>
  <c r="AB1388" i="1"/>
  <c r="O1427" i="1"/>
  <c r="FU1006" i="1"/>
  <c r="EL1105" i="1"/>
  <c r="DP761" i="1"/>
  <c r="P818" i="1"/>
  <c r="F755" i="1"/>
  <c r="X680" i="1"/>
  <c r="EN1218" i="1"/>
  <c r="P1290" i="1"/>
  <c r="AW141" i="1"/>
  <c r="F198" i="1"/>
  <c r="CE1388" i="1"/>
  <c r="AV1427" i="1"/>
  <c r="AW382" i="1"/>
  <c r="CF321" i="1"/>
  <c r="CE517" i="1"/>
  <c r="AV536" i="1"/>
  <c r="CB1218" i="1"/>
  <c r="AS1285" i="1"/>
  <c r="DH321" i="1"/>
  <c r="P385" i="1"/>
  <c r="FX1137" i="1"/>
  <c r="EO1186" i="1"/>
  <c r="V1388" i="1"/>
  <c r="F1450" i="1"/>
  <c r="DI1388" i="1"/>
  <c r="P1439" i="1"/>
  <c r="EB1504" i="1"/>
  <c r="DO1515" i="1"/>
  <c r="AV1006" i="1"/>
  <c r="F1110" i="1"/>
  <c r="CA761" i="1"/>
  <c r="AR792" i="1"/>
  <c r="CA321" i="1"/>
  <c r="AR382" i="1"/>
  <c r="EO517" i="1"/>
  <c r="P542" i="1"/>
  <c r="O1218" i="1"/>
  <c r="F1287" i="1"/>
  <c r="DH414" i="1"/>
  <c r="P488" i="1"/>
  <c r="W1137" i="1"/>
  <c r="F1210" i="1"/>
  <c r="AW1006" i="1"/>
  <c r="F1111" i="1"/>
  <c r="FU974" i="1"/>
  <c r="DM321" i="1"/>
  <c r="P404" i="1"/>
  <c r="EN761" i="1"/>
  <c r="P797" i="1"/>
  <c r="CH414" i="1"/>
  <c r="AY485" i="1"/>
  <c r="EK974" i="1"/>
  <c r="FT897" i="1"/>
  <c r="DI1006" i="1"/>
  <c r="P1117" i="1"/>
  <c r="AU1006" i="1"/>
  <c r="F1124" i="1"/>
  <c r="AU1545" i="1"/>
  <c r="CH761" i="1"/>
  <c r="AY792" i="1"/>
  <c r="DK321" i="1"/>
  <c r="P397" i="1"/>
  <c r="P1212" i="1"/>
  <c r="DP1137" i="1"/>
  <c r="AV1317" i="1"/>
  <c r="F1361" i="1"/>
  <c r="DK224" i="1"/>
  <c r="P304" i="1"/>
  <c r="FX1006" i="1"/>
  <c r="EO1105" i="1"/>
  <c r="AR824" i="1"/>
  <c r="F893" i="1"/>
  <c r="EJ517" i="1"/>
  <c r="P564" i="1"/>
  <c r="DP1218" i="1"/>
  <c r="P1311" i="1"/>
  <c r="DQ224" i="1"/>
  <c r="P316" i="1"/>
  <c r="DP897" i="1"/>
  <c r="P1000" i="1"/>
  <c r="P1382" i="1"/>
  <c r="DP1317" i="1"/>
  <c r="EK627" i="1"/>
  <c r="P665" i="1"/>
  <c r="DI22" i="1" l="1"/>
  <c r="P1557" i="1"/>
  <c r="DI1580" i="1"/>
  <c r="DQ22" i="1"/>
  <c r="DQ1580" i="1"/>
  <c r="P1572" i="1"/>
  <c r="S22" i="1"/>
  <c r="S1580" i="1"/>
  <c r="F1560" i="1"/>
  <c r="J16" i="2" s="1"/>
  <c r="J18" i="2" s="1"/>
  <c r="F541" i="1"/>
  <c r="AV517" i="1"/>
  <c r="O1388" i="1"/>
  <c r="F1429" i="1"/>
  <c r="DG897" i="1"/>
  <c r="P976" i="1"/>
  <c r="EK1515" i="1"/>
  <c r="FT1504" i="1"/>
  <c r="AR517" i="1"/>
  <c r="F564" i="1"/>
  <c r="EM22" i="1"/>
  <c r="P1564" i="1"/>
  <c r="EM1580" i="1"/>
  <c r="HD1507" i="1"/>
  <c r="GE1515" i="1" s="1"/>
  <c r="FS1515" i="1"/>
  <c r="F1529" i="1"/>
  <c r="R1504" i="1"/>
  <c r="R1545" i="1"/>
  <c r="ER18" i="1"/>
  <c r="P1591" i="1"/>
  <c r="DL1504" i="1"/>
  <c r="P1536" i="1"/>
  <c r="O1137" i="1"/>
  <c r="F1188" i="1"/>
  <c r="AB1504" i="1"/>
  <c r="O1515" i="1"/>
  <c r="DG1006" i="1"/>
  <c r="P1107" i="1"/>
  <c r="AW1388" i="1"/>
  <c r="F1433" i="1"/>
  <c r="EQ1317" i="1"/>
  <c r="P1364" i="1"/>
  <c r="DG1137" i="1"/>
  <c r="P1188" i="1"/>
  <c r="P1529" i="1"/>
  <c r="DJ1504" i="1"/>
  <c r="V1504" i="1"/>
  <c r="F1538" i="1"/>
  <c r="AW761" i="1"/>
  <c r="F798" i="1"/>
  <c r="DN1504" i="1"/>
  <c r="P1538" i="1"/>
  <c r="AR414" i="1"/>
  <c r="F513" i="1"/>
  <c r="AS1137" i="1"/>
  <c r="F1203" i="1"/>
  <c r="EJ224" i="1"/>
  <c r="P317" i="1"/>
  <c r="AS26" i="1"/>
  <c r="F126" i="1"/>
  <c r="FS1006" i="1"/>
  <c r="EJ1105" i="1"/>
  <c r="DO22" i="1"/>
  <c r="P1569" i="1"/>
  <c r="DO1580" i="1"/>
  <c r="AY26" i="1"/>
  <c r="F117" i="1"/>
  <c r="X1137" i="1"/>
  <c r="F1212" i="1"/>
  <c r="DJ22" i="1"/>
  <c r="DJ1580" i="1"/>
  <c r="P1559" i="1"/>
  <c r="AS1515" i="1"/>
  <c r="CB1504" i="1"/>
  <c r="X321" i="1"/>
  <c r="F408" i="1"/>
  <c r="AS729" i="1"/>
  <c r="CB680" i="1"/>
  <c r="FS1218" i="1"/>
  <c r="EJ1285" i="1"/>
  <c r="F1107" i="1"/>
  <c r="O1006" i="1"/>
  <c r="CF1504" i="1"/>
  <c r="AW1515" i="1"/>
  <c r="AW26" i="1"/>
  <c r="F115" i="1"/>
  <c r="EO321" i="1"/>
  <c r="P388" i="1"/>
  <c r="Q18" i="1"/>
  <c r="F1592" i="1"/>
  <c r="DK1504" i="1"/>
  <c r="P1530" i="1"/>
  <c r="EK1137" i="1"/>
  <c r="P1203" i="1"/>
  <c r="DM22" i="1"/>
  <c r="DM1580" i="1"/>
  <c r="P1567" i="1"/>
  <c r="W22" i="1"/>
  <c r="F1569" i="1"/>
  <c r="W1580" i="1"/>
  <c r="DQ414" i="1"/>
  <c r="P512" i="1"/>
  <c r="P757" i="1"/>
  <c r="EJ680" i="1"/>
  <c r="AR1459" i="1"/>
  <c r="F1500" i="1"/>
  <c r="AW1218" i="1"/>
  <c r="F1291" i="1"/>
  <c r="FX1504" i="1"/>
  <c r="EO1515" i="1"/>
  <c r="CA1515" i="1"/>
  <c r="HD1506" i="1"/>
  <c r="CM1515" i="1" s="1"/>
  <c r="AT1006" i="1"/>
  <c r="F1123" i="1"/>
  <c r="EJ1137" i="1"/>
  <c r="P1214" i="1"/>
  <c r="P1541" i="1"/>
  <c r="DP1504" i="1"/>
  <c r="AY1218" i="1"/>
  <c r="F1293" i="1"/>
  <c r="O680" i="1"/>
  <c r="F731" i="1"/>
  <c r="AV1515" i="1"/>
  <c r="CE1504" i="1"/>
  <c r="O26" i="1"/>
  <c r="F111" i="1"/>
  <c r="O1545" i="1"/>
  <c r="X26" i="1"/>
  <c r="F135" i="1"/>
  <c r="X1545" i="1"/>
  <c r="EN1006" i="1"/>
  <c r="P1110" i="1"/>
  <c r="DP141" i="1"/>
  <c r="P218" i="1"/>
  <c r="EJ414" i="1"/>
  <c r="P513" i="1"/>
  <c r="AS321" i="1"/>
  <c r="F399" i="1"/>
  <c r="AS517" i="1"/>
  <c r="F553" i="1"/>
  <c r="EK1388" i="1"/>
  <c r="P1444" i="1"/>
  <c r="EK1317" i="1"/>
  <c r="P1373" i="1"/>
  <c r="AS141" i="1"/>
  <c r="F209" i="1"/>
  <c r="AV1218" i="1"/>
  <c r="F1290" i="1"/>
  <c r="AW321" i="1"/>
  <c r="F388" i="1"/>
  <c r="AY761" i="1"/>
  <c r="F800" i="1"/>
  <c r="EK897" i="1"/>
  <c r="P991" i="1"/>
  <c r="P1539" i="1"/>
  <c r="DO1504" i="1"/>
  <c r="F1432" i="1"/>
  <c r="AV1388" i="1"/>
  <c r="EK224" i="1"/>
  <c r="P306" i="1"/>
  <c r="DP26" i="1"/>
  <c r="P135" i="1"/>
  <c r="DP1545" i="1"/>
  <c r="F1477" i="1"/>
  <c r="AV1459" i="1"/>
  <c r="DH1504" i="1"/>
  <c r="P1518" i="1"/>
  <c r="Y26" i="1"/>
  <c r="F136" i="1"/>
  <c r="F1530" i="1"/>
  <c r="S1504" i="1"/>
  <c r="P1435" i="1"/>
  <c r="EQ1388" i="1"/>
  <c r="EK1006" i="1"/>
  <c r="P1122" i="1"/>
  <c r="AR1317" i="1"/>
  <c r="F1384" i="1"/>
  <c r="F676" i="1"/>
  <c r="AR627" i="1"/>
  <c r="F1518" i="1"/>
  <c r="P1504" i="1"/>
  <c r="AS1388" i="1"/>
  <c r="F1444" i="1"/>
  <c r="AY321" i="1"/>
  <c r="F390" i="1"/>
  <c r="EO1388" i="1"/>
  <c r="P1433" i="1"/>
  <c r="DQ321" i="1"/>
  <c r="P409" i="1"/>
  <c r="EO897" i="1"/>
  <c r="P980" i="1"/>
  <c r="V1545" i="1"/>
  <c r="DN1545" i="1"/>
  <c r="DL1545" i="1"/>
  <c r="EO1006" i="1"/>
  <c r="P1111" i="1"/>
  <c r="FU897" i="1"/>
  <c r="EL974" i="1"/>
  <c r="AY414" i="1"/>
  <c r="F493" i="1"/>
  <c r="AW517" i="1"/>
  <c r="F542" i="1"/>
  <c r="X1504" i="1"/>
  <c r="F1541" i="1"/>
  <c r="Y141" i="1"/>
  <c r="F219" i="1"/>
  <c r="O321" i="1"/>
  <c r="F384" i="1"/>
  <c r="FZ1504" i="1"/>
  <c r="EQ1515" i="1"/>
  <c r="F291" i="1"/>
  <c r="O224" i="1"/>
  <c r="ES1504" i="1"/>
  <c r="P1535" i="1"/>
  <c r="EK680" i="1"/>
  <c r="P746" i="1"/>
  <c r="FT1218" i="1"/>
  <c r="EK1285" i="1"/>
  <c r="EQ897" i="1"/>
  <c r="P982" i="1"/>
  <c r="EQ1137" i="1"/>
  <c r="P1194" i="1"/>
  <c r="O1459" i="1"/>
  <c r="F1474" i="1"/>
  <c r="EN1388" i="1"/>
  <c r="P1432" i="1"/>
  <c r="AV761" i="1"/>
  <c r="F797" i="1"/>
  <c r="X224" i="1"/>
  <c r="F315" i="1"/>
  <c r="T1504" i="1"/>
  <c r="F1536" i="1"/>
  <c r="T1545" i="1"/>
  <c r="AR26" i="1"/>
  <c r="F137" i="1"/>
  <c r="AS414" i="1"/>
  <c r="F502" i="1"/>
  <c r="EK321" i="1"/>
  <c r="P399" i="1"/>
  <c r="ES1545" i="1"/>
  <c r="EK414" i="1"/>
  <c r="P502" i="1"/>
  <c r="AR1137" i="1"/>
  <c r="F1214" i="1"/>
  <c r="EO1137" i="1"/>
  <c r="P1192" i="1"/>
  <c r="DT1504" i="1"/>
  <c r="DG1515" i="1"/>
  <c r="P1361" i="1"/>
  <c r="EN1317" i="1"/>
  <c r="AU22" i="1"/>
  <c r="AU1580" i="1"/>
  <c r="F1564" i="1"/>
  <c r="AR321" i="1"/>
  <c r="F410" i="1"/>
  <c r="AS1218" i="1"/>
  <c r="F1302" i="1"/>
  <c r="EL1006" i="1"/>
  <c r="P1123" i="1"/>
  <c r="DP224" i="1"/>
  <c r="P315" i="1"/>
  <c r="AR224" i="1"/>
  <c r="F317" i="1"/>
  <c r="P1527" i="1"/>
  <c r="DI1504" i="1"/>
  <c r="EQ1006" i="1"/>
  <c r="P1113" i="1"/>
  <c r="EJ1388" i="1"/>
  <c r="P1455" i="1"/>
  <c r="EN1515" i="1"/>
  <c r="FW1504" i="1"/>
  <c r="DG141" i="1"/>
  <c r="P194" i="1"/>
  <c r="DG414" i="1"/>
  <c r="P487" i="1"/>
  <c r="AZ18" i="1"/>
  <c r="F1591" i="1"/>
  <c r="EN414" i="1"/>
  <c r="P490" i="1"/>
  <c r="AY1515" i="1"/>
  <c r="CH1504" i="1"/>
  <c r="EO1545" i="1"/>
  <c r="EO414" i="1"/>
  <c r="P491" i="1"/>
  <c r="P979" i="1"/>
  <c r="EN897" i="1"/>
  <c r="AY1388" i="1"/>
  <c r="F1435" i="1"/>
  <c r="AW1137" i="1"/>
  <c r="F1192" i="1"/>
  <c r="EN1137" i="1"/>
  <c r="P1191" i="1"/>
  <c r="AS1006" i="1"/>
  <c r="F1122" i="1"/>
  <c r="U18" i="1"/>
  <c r="F1602" i="1"/>
  <c r="AR897" i="1"/>
  <c r="F1002" i="1"/>
  <c r="FS141" i="1"/>
  <c r="EJ192" i="1"/>
  <c r="CB224" i="1"/>
  <c r="AS289" i="1"/>
  <c r="AS1545" i="1" s="1"/>
  <c r="O761" i="1"/>
  <c r="F794" i="1"/>
  <c r="AL1504" i="1"/>
  <c r="Y1515" i="1"/>
  <c r="CA680" i="1"/>
  <c r="AR729" i="1"/>
  <c r="EJ26" i="1"/>
  <c r="P137" i="1"/>
  <c r="AY517" i="1"/>
  <c r="F544" i="1"/>
  <c r="AV26" i="1"/>
  <c r="F114" i="1"/>
  <c r="AV1545" i="1"/>
  <c r="DK22" i="1"/>
  <c r="DK1580" i="1"/>
  <c r="P1560" i="1"/>
  <c r="Y16" i="2" s="1"/>
  <c r="Y18" i="2" s="1"/>
  <c r="EN1545" i="1"/>
  <c r="AV414" i="1"/>
  <c r="F490" i="1"/>
  <c r="AW1459" i="1"/>
  <c r="F1478" i="1"/>
  <c r="F1480" i="1"/>
  <c r="AY1459" i="1"/>
  <c r="F1535" i="1"/>
  <c r="BA1504" i="1"/>
  <c r="BA1545" i="1"/>
  <c r="FS897" i="1"/>
  <c r="EJ974" i="1"/>
  <c r="DM1504" i="1"/>
  <c r="P1537" i="1"/>
  <c r="P1124" i="1"/>
  <c r="EM1006" i="1"/>
  <c r="AY1137" i="1"/>
  <c r="F1194" i="1"/>
  <c r="EJ321" i="1"/>
  <c r="P410" i="1"/>
  <c r="AS897" i="1"/>
  <c r="F991" i="1"/>
  <c r="AR141" i="1"/>
  <c r="F220" i="1"/>
  <c r="AR1388" i="1"/>
  <c r="F1455" i="1"/>
  <c r="AV321" i="1"/>
  <c r="F387" i="1"/>
  <c r="AR761" i="1"/>
  <c r="F820" i="1"/>
  <c r="CB761" i="1"/>
  <c r="AS792" i="1"/>
  <c r="F1489" i="1"/>
  <c r="AS1459" i="1"/>
  <c r="EO1317" i="1"/>
  <c r="P1362" i="1"/>
  <c r="CC897" i="1"/>
  <c r="AT974" i="1"/>
  <c r="FT141" i="1"/>
  <c r="EK192" i="1"/>
  <c r="DP321" i="1"/>
  <c r="P408" i="1"/>
  <c r="P22" i="1"/>
  <c r="P1580" i="1"/>
  <c r="F1548" i="1"/>
  <c r="EP18" i="1"/>
  <c r="P1587" i="1"/>
  <c r="EN321" i="1"/>
  <c r="P387" i="1"/>
  <c r="AV1137" i="1"/>
  <c r="F1191" i="1"/>
  <c r="DQ1504" i="1"/>
  <c r="P1542" i="1"/>
  <c r="F1539" i="1"/>
  <c r="W1504" i="1"/>
  <c r="DG1388" i="1"/>
  <c r="P1429" i="1"/>
  <c r="AW414" i="1"/>
  <c r="F491" i="1"/>
  <c r="EQ414" i="1"/>
  <c r="P493" i="1"/>
  <c r="EQ321" i="1"/>
  <c r="P390" i="1"/>
  <c r="AR1006" i="1"/>
  <c r="F1133" i="1"/>
  <c r="EJ1317" i="1"/>
  <c r="P1384" i="1"/>
  <c r="DH1545" i="1"/>
  <c r="EK26" i="1"/>
  <c r="P126" i="1"/>
  <c r="EK1545" i="1"/>
  <c r="AS22" i="1" l="1"/>
  <c r="AS1580" i="1"/>
  <c r="F1562" i="1"/>
  <c r="E16" i="2" s="1"/>
  <c r="DH22" i="1"/>
  <c r="P1548" i="1"/>
  <c r="DH1580" i="1"/>
  <c r="P18" i="1"/>
  <c r="F1583" i="1"/>
  <c r="EJ897" i="1"/>
  <c r="P1002" i="1"/>
  <c r="EV1515" i="1"/>
  <c r="GE1504" i="1"/>
  <c r="Y1504" i="1"/>
  <c r="F1542" i="1"/>
  <c r="EO22" i="1"/>
  <c r="EO1580" i="1"/>
  <c r="P1551" i="1"/>
  <c r="W18" i="1"/>
  <c r="F1604" i="1"/>
  <c r="F746" i="1"/>
  <c r="AS680" i="1"/>
  <c r="EJ1006" i="1"/>
  <c r="P1133" i="1"/>
  <c r="EM18" i="1"/>
  <c r="P1599" i="1"/>
  <c r="BA22" i="1"/>
  <c r="F1565" i="1"/>
  <c r="BA1580" i="1"/>
  <c r="EK1218" i="1"/>
  <c r="P1302" i="1"/>
  <c r="P1523" i="1"/>
  <c r="EQ1504" i="1"/>
  <c r="EQ1545" i="1"/>
  <c r="DL22" i="1"/>
  <c r="P1566" i="1"/>
  <c r="DL1580" i="1"/>
  <c r="DP22" i="1"/>
  <c r="DP1580" i="1"/>
  <c r="P1571" i="1"/>
  <c r="AV1504" i="1"/>
  <c r="F1520" i="1"/>
  <c r="F1521" i="1"/>
  <c r="AW1504" i="1"/>
  <c r="DQ18" i="1"/>
  <c r="P1607" i="1"/>
  <c r="F1523" i="1"/>
  <c r="AY1504" i="1"/>
  <c r="DG1504" i="1"/>
  <c r="P1517" i="1"/>
  <c r="ES22" i="1"/>
  <c r="P1565" i="1"/>
  <c r="W16" i="2" s="1"/>
  <c r="W18" i="2" s="1"/>
  <c r="ES1580" i="1"/>
  <c r="T22" i="1"/>
  <c r="F1566" i="1"/>
  <c r="T1580" i="1"/>
  <c r="DN22" i="1"/>
  <c r="DN1580" i="1"/>
  <c r="P1568" i="1"/>
  <c r="Y1545" i="1"/>
  <c r="X22" i="1"/>
  <c r="X1580" i="1"/>
  <c r="F1571" i="1"/>
  <c r="AY1545" i="1"/>
  <c r="EN22" i="1"/>
  <c r="P1550" i="1"/>
  <c r="EN1580" i="1"/>
  <c r="EK141" i="1"/>
  <c r="P209" i="1"/>
  <c r="AS761" i="1"/>
  <c r="F809" i="1"/>
  <c r="V22" i="1"/>
  <c r="V1580" i="1"/>
  <c r="F1568" i="1"/>
  <c r="O1504" i="1"/>
  <c r="F1517" i="1"/>
  <c r="R22" i="1"/>
  <c r="F1559" i="1"/>
  <c r="R1580" i="1"/>
  <c r="DG1545" i="1"/>
  <c r="EK22" i="1"/>
  <c r="EK1580" i="1"/>
  <c r="P1562" i="1"/>
  <c r="T16" i="2" s="1"/>
  <c r="DK18" i="1"/>
  <c r="P1595" i="1"/>
  <c r="AS224" i="1"/>
  <c r="F306" i="1"/>
  <c r="P1520" i="1"/>
  <c r="EN1504" i="1"/>
  <c r="BD1515" i="1"/>
  <c r="CM1504" i="1"/>
  <c r="DM18" i="1"/>
  <c r="P1602" i="1"/>
  <c r="AS1504" i="1"/>
  <c r="F1532" i="1"/>
  <c r="DI18" i="1"/>
  <c r="P1592" i="1"/>
  <c r="AT897" i="1"/>
  <c r="F992" i="1"/>
  <c r="AT1545" i="1"/>
  <c r="H16" i="2"/>
  <c r="H18" i="2" s="1"/>
  <c r="EL897" i="1"/>
  <c r="P992" i="1"/>
  <c r="EL1545" i="1"/>
  <c r="O22" i="1"/>
  <c r="O1580" i="1"/>
  <c r="F1547" i="1"/>
  <c r="AR1515" i="1"/>
  <c r="AR1545" i="1" s="1"/>
  <c r="CA1504" i="1"/>
  <c r="EJ1218" i="1"/>
  <c r="P1313" i="1"/>
  <c r="DO18" i="1"/>
  <c r="P1604" i="1"/>
  <c r="AV22" i="1"/>
  <c r="F1550" i="1"/>
  <c r="AV1580" i="1"/>
  <c r="AR680" i="1"/>
  <c r="F757" i="1"/>
  <c r="EJ141" i="1"/>
  <c r="P220" i="1"/>
  <c r="AU18" i="1"/>
  <c r="F1599" i="1"/>
  <c r="EO1504" i="1"/>
  <c r="P1521" i="1"/>
  <c r="AW1545" i="1"/>
  <c r="DJ18" i="1"/>
  <c r="P1594" i="1"/>
  <c r="FS1504" i="1"/>
  <c r="EJ1515" i="1"/>
  <c r="EJ1545" i="1" s="1"/>
  <c r="EK1504" i="1"/>
  <c r="P1532" i="1"/>
  <c r="S18" i="1"/>
  <c r="F1595" i="1"/>
  <c r="EJ22" i="1" l="1"/>
  <c r="P1573" i="1"/>
  <c r="P1574" i="1" s="1"/>
  <c r="EJ1580" i="1"/>
  <c r="AR22" i="1"/>
  <c r="AR1580" i="1"/>
  <c r="F1573" i="1"/>
  <c r="F1574" i="1" s="1"/>
  <c r="X18" i="1"/>
  <c r="F1606" i="1"/>
  <c r="DP18" i="1"/>
  <c r="P1606" i="1"/>
  <c r="DH18" i="1"/>
  <c r="P1583" i="1"/>
  <c r="AW22" i="1"/>
  <c r="F1551" i="1"/>
  <c r="AW1580" i="1"/>
  <c r="ES18" i="1"/>
  <c r="P1600" i="1"/>
  <c r="AT22" i="1"/>
  <c r="AT1580" i="1"/>
  <c r="F1563" i="1"/>
  <c r="F16" i="2" s="1"/>
  <c r="F18" i="2" s="1"/>
  <c r="Y22" i="1"/>
  <c r="Y1580" i="1"/>
  <c r="F1572" i="1"/>
  <c r="DL18" i="1"/>
  <c r="P1601" i="1"/>
  <c r="BA18" i="1"/>
  <c r="F1600" i="1"/>
  <c r="AV18" i="1"/>
  <c r="F1585" i="1"/>
  <c r="T18" i="2"/>
  <c r="EN18" i="1"/>
  <c r="P1585" i="1"/>
  <c r="EV1504" i="1"/>
  <c r="P1540" i="1"/>
  <c r="EV1545" i="1"/>
  <c r="O18" i="1"/>
  <c r="F1582" i="1"/>
  <c r="F1540" i="1"/>
  <c r="BD1504" i="1"/>
  <c r="BD1545" i="1"/>
  <c r="EK18" i="1"/>
  <c r="P1597" i="1"/>
  <c r="DN18" i="1"/>
  <c r="P1603" i="1"/>
  <c r="AR1504" i="1"/>
  <c r="F1543" i="1"/>
  <c r="V18" i="1"/>
  <c r="F1603" i="1"/>
  <c r="EQ22" i="1"/>
  <c r="P1553" i="1"/>
  <c r="EQ1580" i="1"/>
  <c r="E18" i="2"/>
  <c r="I16" i="2"/>
  <c r="I18" i="2" s="1"/>
  <c r="EL22" i="1"/>
  <c r="P1563" i="1"/>
  <c r="U16" i="2" s="1"/>
  <c r="U18" i="2" s="1"/>
  <c r="EL1580" i="1"/>
  <c r="DG22" i="1"/>
  <c r="DG1580" i="1"/>
  <c r="P1547" i="1"/>
  <c r="AY22" i="1"/>
  <c r="F1553" i="1"/>
  <c r="AY1580" i="1"/>
  <c r="T18" i="1"/>
  <c r="F1601" i="1"/>
  <c r="EO18" i="1"/>
  <c r="P1586" i="1"/>
  <c r="AS18" i="1"/>
  <c r="F1597" i="1"/>
  <c r="EJ1504" i="1"/>
  <c r="P1543" i="1"/>
  <c r="R18" i="1"/>
  <c r="F1594" i="1"/>
  <c r="AW18" i="1" l="1"/>
  <c r="F1586" i="1"/>
  <c r="AY18" i="1"/>
  <c r="F1588" i="1"/>
  <c r="X16" i="2"/>
  <c r="X18" i="2" s="1"/>
  <c r="Y18" i="1"/>
  <c r="F1607" i="1"/>
  <c r="F1575" i="1"/>
  <c r="F1576" i="1" s="1"/>
  <c r="AR18" i="1"/>
  <c r="F1608" i="1"/>
  <c r="F1609" i="1" s="1"/>
  <c r="EV22" i="1"/>
  <c r="P1570" i="1"/>
  <c r="EV1580" i="1"/>
  <c r="EQ18" i="1"/>
  <c r="P1588" i="1"/>
  <c r="DG18" i="1"/>
  <c r="P1582" i="1"/>
  <c r="AT18" i="1"/>
  <c r="F1598" i="1"/>
  <c r="EJ18" i="1"/>
  <c r="P1608" i="1"/>
  <c r="P1609" i="1" s="1"/>
  <c r="P1575" i="1"/>
  <c r="P1576" i="1" s="1"/>
  <c r="EL18" i="1"/>
  <c r="P1598" i="1"/>
  <c r="BD22" i="1"/>
  <c r="F1570" i="1"/>
  <c r="BD1580" i="1"/>
  <c r="F1577" i="1" l="1"/>
  <c r="F1578" i="1"/>
  <c r="P1577" i="1"/>
  <c r="P1578" i="1" s="1"/>
  <c r="EV18" i="1"/>
  <c r="P1605" i="1"/>
  <c r="F1610" i="1"/>
  <c r="F1611" i="1" s="1"/>
  <c r="BD18" i="1"/>
  <c r="F1605" i="1"/>
  <c r="P1610" i="1"/>
  <c r="P1611" i="1" s="1"/>
  <c r="F1612" i="1" l="1"/>
  <c r="F1613" i="1"/>
  <c r="P1612" i="1"/>
  <c r="P1613" i="1" s="1"/>
</calcChain>
</file>

<file path=xl/sharedStrings.xml><?xml version="1.0" encoding="utf-8"?>
<sst xmlns="http://schemas.openxmlformats.org/spreadsheetml/2006/main" count="73410" uniqueCount="2238">
  <si>
    <t>Smeta.RU Flash  (495) 974-1589</t>
  </si>
  <si>
    <t>_PS_</t>
  </si>
  <si>
    <t>Smeta.RU Flash</t>
  </si>
  <si>
    <t/>
  </si>
  <si>
    <t>Балашиха (кап.ремонт) итог</t>
  </si>
  <si>
    <t>Сметные нормы списания</t>
  </si>
  <si>
    <t>Коды ценников</t>
  </si>
  <si>
    <t>Версия 1.3.1 ГСН (ГЭСН, ФЕР) и ТЕР (Методики НР (812/пр и 636/пр) и СП (774/пр) с 22.10.2021 г.) шифры НР, СП и ПНР с версии Smeta.ru 11.4.1.0 [Балашиха (кап.ремонт) 13.04.22]</t>
  </si>
  <si>
    <t>Поправки для НБ 2014 года от 15.06.2021 г. Кап. ремонт жилых и общественных зданий</t>
  </si>
  <si>
    <t>Проведение работ текущего ремонта здания ГАОУ МО "Балашихинский лицей" по адресу Московская обл., г.Балашиха, ул.Проспект Ленина, д.55</t>
  </si>
  <si>
    <t>1. Площадка, пандус</t>
  </si>
  <si>
    <t>1</t>
  </si>
  <si>
    <t>68-20-1</t>
  </si>
  <si>
    <t>Разборка тротуарной плитки /прим.</t>
  </si>
  <si>
    <t>100 м2 основания</t>
  </si>
  <si>
    <t>ТЕРр Московской обл., 68-20-1, приказ Минстроя России №675/пр от 28.02.2017 № 263/пр</t>
  </si>
  <si>
    <t>)*1,15</t>
  </si>
  <si>
    <t>Ремонтно-строительные работы</t>
  </si>
  <si>
    <t>Благоустройство</t>
  </si>
  <si>
    <t>рФЕР-68</t>
  </si>
  <si>
    <t>Поправка: Мет.421/пр 04.08.20 Пр.10 Т.3 п. 3</t>
  </si>
  <si>
    <t>Пр/812-102.0-1</t>
  </si>
  <si>
    <t>Пр/774-102.0</t>
  </si>
  <si>
    <t>1,1</t>
  </si>
  <si>
    <t>509-9900</t>
  </si>
  <si>
    <t>Строительный мусор</t>
  </si>
  <si>
    <t>т</t>
  </si>
  <si>
    <t>ТССЦ Московской обл., 509-9900, приказ Минстроя России №675/пр от 28.02.2017 № 258/пр</t>
  </si>
  <si>
    <t>Поправка: МДС 81-36.2004, п.3.3.1.д  Наименование: При демонтаже металлических конструкций  Поправка: МДС 81-36.2004, п.3.3.1.д  Наименование: При демонтаже металлических конструкций</t>
  </si>
  <si>
    <t>Поправка: МДС 81-36.2004, п.3.3.1.д  Поправка: МДС 81-36.2004, п.3.3.1.д</t>
  </si>
  <si>
    <t>1кв.22г.</t>
  </si>
  <si>
    <t>2</t>
  </si>
  <si>
    <t>09-03-030-1</t>
  </si>
  <si>
    <t>Разборка металлических лестничных решеток при весе одного метра решетки до 60 кг/прим.</t>
  </si>
  <si>
    <t>1 т конструкций</t>
  </si>
  <si>
    <t>ТЕР Московской обл., 09-03-030-1, приказ Минстроя России №675/пр от 28.02.2017 № 260/пр</t>
  </si>
  <si>
    <t>)*0</t>
  </si>
  <si>
    <t>)*1,15)*0,7</t>
  </si>
  <si>
    <t>Общестроительные работы</t>
  </si>
  <si>
    <t>Строительные металлические конструкции</t>
  </si>
  <si>
    <t>ФЕР-09</t>
  </si>
  <si>
    <t>Поправка: МДС 81-36.2004, прил.3, п.4с  Поправка: МДС 81-36.2004, п.3.3.1.д</t>
  </si>
  <si>
    <t>Пр/812-009.0-1</t>
  </si>
  <si>
    <t>Пр/774-009.0</t>
  </si>
  <si>
    <t>2,1</t>
  </si>
  <si>
    <t>3</t>
  </si>
  <si>
    <t>69-19-2</t>
  </si>
  <si>
    <t>Разборка горизонтальных поверхностей бетонных конструкций при помощи отбойных молотков, бетон марки 150 (площадка ступеней)</t>
  </si>
  <si>
    <t>1 м3 бетона</t>
  </si>
  <si>
    <t>ТЕРр Московской обл., 69-19-2, приказ Минстроя России №675/пр от 28.02.2017 № 263/пр</t>
  </si>
  <si>
    <t>Прочие ремонтно-строительные работы</t>
  </si>
  <si>
    <t>рФЕР-69</t>
  </si>
  <si>
    <t>Поправка: МДС 81-36.2004, прил.3, п.4р</t>
  </si>
  <si>
    <t>Пр/812-103.0-1</t>
  </si>
  <si>
    <t>Пр/774-103.0</t>
  </si>
  <si>
    <t>3,1</t>
  </si>
  <si>
    <t>4</t>
  </si>
  <si>
    <t>01-02-057-2</t>
  </si>
  <si>
    <t>Разработка грунта вручную в траншеях глубиной до 2 м без креплений с откосами, группа грунтов 2</t>
  </si>
  <si>
    <t>100 м3 грунта</t>
  </si>
  <si>
    <t>ТЕР Московской обл., 01-02-057-2, приказ Минстроя России №675/пр от 28.02.2017 № 260/пр</t>
  </si>
  <si>
    <t>)*1,25)*1,15</t>
  </si>
  <si>
    <t>)*1,15)*1,15</t>
  </si>
  <si>
    <t>)*0,85</t>
  </si>
  <si>
    <t>Земляные работы</t>
  </si>
  <si>
    <t>Земляные работы, выполняемые: ручным способом</t>
  </si>
  <si>
    <t>ФЕР-01</t>
  </si>
  <si>
    <t>Поправка: М-ка 421/пр 04.08.20 п.58 п.п. б)  Поправка: Мет.421/пр 04.08.20 Пр.10 Т.3 п. 3</t>
  </si>
  <si>
    <t>Пр/812-001.2-1</t>
  </si>
  <si>
    <t>Пр/774-001.2</t>
  </si>
  <si>
    <t>5</t>
  </si>
  <si>
    <t>08-01-002-1</t>
  </si>
  <si>
    <t>Устройство основания под фундаменты песчаного</t>
  </si>
  <si>
    <t>1 м3 основания</t>
  </si>
  <si>
    <t>ТЕР Московской обл., 08-01-002-1, приказ Минстроя России №675/пр от 28.02.2017 № 260/пр</t>
  </si>
  <si>
    <t>)*0,9</t>
  </si>
  <si>
    <t>Монтаж металлоконструкций</t>
  </si>
  <si>
    <t>Конструкции из кирпича и блоков</t>
  </si>
  <si>
    <t>ФЕР-08</t>
  </si>
  <si>
    <t>Поправка: М-ка 421/пр 04.08.20 п.58 п.п. б)  Поправка: МР 519/пр Прил.2, Табл.2, п. 3</t>
  </si>
  <si>
    <t>Пр/812-008.0-1</t>
  </si>
  <si>
    <t>Пр/774-008.0</t>
  </si>
  <si>
    <t>6</t>
  </si>
  <si>
    <t>08-01-002-2</t>
  </si>
  <si>
    <t>Устройство основания под фундаменты щебеночного</t>
  </si>
  <si>
    <t>ТЕР Московской обл., 08-01-002-2, приказ Минстроя России №675/пр от 28.02.2017 № 260/пр</t>
  </si>
  <si>
    <t>*0,9</t>
  </si>
  <si>
    <t>7</t>
  </si>
  <si>
    <t>06-01-001-16</t>
  </si>
  <si>
    <t>Устройство фундаментных плит железобетонных плоских</t>
  </si>
  <si>
    <t>100 м3 бетона, бутобетона и железобетона в деле</t>
  </si>
  <si>
    <t>ТЕР Московской обл., 06-01-001-16, приказ Минстроя России №675/пр от 28.02.2017 № 260/пр</t>
  </si>
  <si>
    <t>Бетонные и железобетонные монолитные конструкции и работы в строительстве</t>
  </si>
  <si>
    <t>ФЕР-06</t>
  </si>
  <si>
    <t>Пр/812-006.0-1</t>
  </si>
  <si>
    <t>Пр/774-006.0</t>
  </si>
  <si>
    <t>8</t>
  </si>
  <si>
    <t>11-01-050-1</t>
  </si>
  <si>
    <t>Устройство пароизоляции из полиэтиленовой пленки в один слой насухо</t>
  </si>
  <si>
    <t>100 м2 поверхности</t>
  </si>
  <si>
    <t>ТЕР Московской обл., 11-01-050-1, приказ Минстроя России №675/пр от 28.02.2017 № 260/пр</t>
  </si>
  <si>
    <t>)*2</t>
  </si>
  <si>
    <t>)*1,25)*1,15)*2</t>
  </si>
  <si>
    <t>)*1,15)*1,15)*2</t>
  </si>
  <si>
    <t>Полы</t>
  </si>
  <si>
    <t>ФЕР-11</t>
  </si>
  <si>
    <t>Пр/812-011.0-1</t>
  </si>
  <si>
    <t>Пр/774-011.0</t>
  </si>
  <si>
    <t>9</t>
  </si>
  <si>
    <t>06-01-015-10</t>
  </si>
  <si>
    <t>Армирование подстилающих слоев и набетонок</t>
  </si>
  <si>
    <t>1 Т</t>
  </si>
  <si>
    <t>ТЕР Московской обл., 06-01-015-10, приказ Минстроя России №675/пр от 28.02.2017 № 260/пр</t>
  </si>
  <si>
    <t>)*1,15)*1,25</t>
  </si>
  <si>
    <t>Поправка: Мет.421/пр 04.08.20 Пр.10 Т.3 п. 3  Поправка: М-ка 421/пр 04.08.20 п.58 п.п. б)</t>
  </si>
  <si>
    <t>10</t>
  </si>
  <si>
    <t>06-01-001-9</t>
  </si>
  <si>
    <t>Устройство железобетонных фундаментов общего назначения под колонны объемом более 25 м3 (бетонирование ступеней, площадок, пандуса)</t>
  </si>
  <si>
    <t>ТЕР Московской обл., 06-01-001-9, приказ Минстроя России №675/пр от 28.02.2017 № 260/пр</t>
  </si>
  <si>
    <t>Поправка: М-ка 421/пр 04.08.20 п.58 п.п. б)  Поправка: МР 519/пр Прил.2, Табл.2, п.10</t>
  </si>
  <si>
    <t>11</t>
  </si>
  <si>
    <t>11-01-047-2</t>
  </si>
  <si>
    <t>Устройство покрытий из плит керамогранитных размером 60х60 см</t>
  </si>
  <si>
    <t>100 м2 покрытия</t>
  </si>
  <si>
    <t>ТЕР Московской обл., 11-01-047-2, приказ Минстроя России №675/пр от 28.02.2017 № 260/пр</t>
  </si>
  <si>
    <t>11,1</t>
  </si>
  <si>
    <t>101-4488</t>
  </si>
  <si>
    <t>Гранит керамический многоцветный неполированный, размером 300х600х10 мм, 600х600х10 мм</t>
  </si>
  <si>
    <t>м2</t>
  </si>
  <si>
    <t>ТССЦ Московской обл., 101-4488, приказ Минстроя России №675/пр от 28.02.2017 № 254/пр</t>
  </si>
  <si>
    <t>11,2</t>
  </si>
  <si>
    <t>101-5596</t>
  </si>
  <si>
    <t>Плитки керамогранитные размером 600х600х10 мм, светло-серые</t>
  </si>
  <si>
    <t>ТССЦ Московской обл., 101-5596, приказ Минстроя России №675/пр от 28.02.2017 № 254/пр</t>
  </si>
  <si>
    <t>11,3</t>
  </si>
  <si>
    <t>Прил. КА п.2</t>
  </si>
  <si>
    <t>Керамогранит напольный NG 03 Energy неполированный 60x60 Estima</t>
  </si>
  <si>
    <t>[1 337,4 / 1,2]</t>
  </si>
  <si>
    <t>0</t>
  </si>
  <si>
    <t>[1 337,4 / 1,2] +  2% Заг.скл</t>
  </si>
  <si>
    <t>11,4</t>
  </si>
  <si>
    <t>101-2416</t>
  </si>
  <si>
    <t>Грунтовка «Бетоконтакт», КНАУФ</t>
  </si>
  <si>
    <t>кг</t>
  </si>
  <si>
    <t>ТССЦ Московской обл., 101-2416, приказ Минстроя России №675/пр от 28.02.2017 № 254/пр</t>
  </si>
  <si>
    <t>12</t>
  </si>
  <si>
    <t>15-01-043-1</t>
  </si>
  <si>
    <t>Облицовка лестничных площадок и маршей керамогранитными плитами</t>
  </si>
  <si>
    <t>ТЕР Московской обл., 15-01-043-1, приказ Минстроя России №675/пр от 28.02.2017 № 260/пр</t>
  </si>
  <si>
    <t>Отделочные работы</t>
  </si>
  <si>
    <t>ФЕР-15</t>
  </si>
  <si>
    <t>Пр/812-015.0-1</t>
  </si>
  <si>
    <t>Пр/774-015.0</t>
  </si>
  <si>
    <t>12,1</t>
  </si>
  <si>
    <t>101-4372</t>
  </si>
  <si>
    <t>Клей плиточный «Ceresit» CM12 для керамогранита</t>
  </si>
  <si>
    <t>ТССЦ Московской обл., 101-4372, приказ Минстроя России №675/пр от 28.02.2017 № 254/пр</t>
  </si>
  <si>
    <t>12,2</t>
  </si>
  <si>
    <t>Прил. КА п.3</t>
  </si>
  <si>
    <t>Ступень Керамогранит 30х30 см ESTIMA  (неполированный)</t>
  </si>
  <si>
    <t>шт.</t>
  </si>
  <si>
    <t>[1 446 / 1,2]</t>
  </si>
  <si>
    <t>[1 446 / 1,2] +  2% Заг.скл</t>
  </si>
  <si>
    <t>12,3</t>
  </si>
  <si>
    <t>Прил. КА п.4</t>
  </si>
  <si>
    <t>Подступенок Керамогранит 15х30 см ESTIMA  (неполированный)</t>
  </si>
  <si>
    <t>[570 / 1,2]</t>
  </si>
  <si>
    <t>[570 / 1,2] +  2% Заг.скл</t>
  </si>
  <si>
    <t>13</t>
  </si>
  <si>
    <t>07-05-016-4</t>
  </si>
  <si>
    <t>Устройство металлических ограждений   (прим.)</t>
  </si>
  <si>
    <t>100 м ограждения</t>
  </si>
  <si>
    <t>ТЕР Московской обл., 07-05-016-4, приказ Минстроя России №675/пр от 21.09.2015 г.</t>
  </si>
  <si>
    <t>Бетонные и железобетонные сборные конструкции и работы в строительстве</t>
  </si>
  <si>
    <t>Бетонные и железобетонные сборные конструкции и работы в строительстве жилых, общественных и административно-бытовых зданий промышленных предприятий</t>
  </si>
  <si>
    <t>ФЕР-07</t>
  </si>
  <si>
    <t>Пр/812-007.1-1</t>
  </si>
  <si>
    <t>Пр/774-007.1</t>
  </si>
  <si>
    <t>13,1</t>
  </si>
  <si>
    <t>201-0650</t>
  </si>
  <si>
    <t>Ограждения лестничных проемов, лестничные марши, пожарные лестницы</t>
  </si>
  <si>
    <t>ТССЦ Московской обл., 201-0650, приказ Минстроя России №675/пр от 21.09.2015 г.</t>
  </si>
  <si>
    <t>Поправка: МДС 81-35.2004, п.4.7  Поправка: МДС 81-36.2004, прил.3, п.4с</t>
  </si>
  <si>
    <t>13,2</t>
  </si>
  <si>
    <t>Ограждения лестничные: Сталь марки AISI 304, 1 поручень - 38х1,5 мм;  Высота ограждения 900 мм.   Стойки 38х1,5 мм</t>
  </si>
  <si>
    <t>м</t>
  </si>
  <si>
    <t>[4 400 / 1,2]</t>
  </si>
  <si>
    <t>[4 400 / 1,2] +  2% Заг.скл</t>
  </si>
  <si>
    <t>14</t>
  </si>
  <si>
    <t>09-04-012-1</t>
  </si>
  <si>
    <t>Демонтаж металлических дверных блоков</t>
  </si>
  <si>
    <t>1 м2 проема</t>
  </si>
  <si>
    <t>ТЕР Московской обл., 09-04-012-1, приказ Минстроя России №675/пр от 28.02.2017 № 260/пр</t>
  </si>
  <si>
    <t>14,1</t>
  </si>
  <si>
    <t>ТССЦ Московской обл., 509-9900, приказ Минстроя России №675/пр от 21.09.2015 г.</t>
  </si>
  <si>
    <t>15</t>
  </si>
  <si>
    <t>Установка металлических дверных блоков в готовые проемы</t>
  </si>
  <si>
    <t>15,1</t>
  </si>
  <si>
    <t>Прил. КА п.5</t>
  </si>
  <si>
    <t>Дверь металлическая размерами 3000х1400мм</t>
  </si>
  <si>
    <t>[25 000 / 1,2]</t>
  </si>
  <si>
    <t>[25 000 / 1,2] +  2% Заг.скл</t>
  </si>
  <si>
    <t>15,2</t>
  </si>
  <si>
    <t>Прил. КА п.6</t>
  </si>
  <si>
    <t>Дверь металлическая размерами 1470х2600мм</t>
  </si>
  <si>
    <t>15,3</t>
  </si>
  <si>
    <t>203-8132</t>
  </si>
  <si>
    <t>Дверь противопожарная металлическая двупольная ДПМ-02/60, размером 1500х2100 мм</t>
  </si>
  <si>
    <t>ТССЦ Московской обл., 203-8132, приказ Минстроя России №675/пр от 28.02.2017 № 255/пр</t>
  </si>
  <si>
    <t>15,4</t>
  </si>
  <si>
    <t>Прил. КА п.7</t>
  </si>
  <si>
    <t>Дверь металлическая размерами 1200х3000мм</t>
  </si>
  <si>
    <t>15,5</t>
  </si>
  <si>
    <t>203-8131</t>
  </si>
  <si>
    <t>Дверь противопожарная металлическая двупольная ДПМ-02/60, размером 1400х2100 мм/прим.1360х1900мм</t>
  </si>
  <si>
    <t>ТССЦ Московской обл., 203-8131, приказ Минстроя России №675/пр от 28.02.2017 № 255/пр</t>
  </si>
  <si>
    <t>15,6</t>
  </si>
  <si>
    <t>101-0951</t>
  </si>
  <si>
    <t>Замок врезной оцинкованный с цилиндровым механизмом из латуни</t>
  </si>
  <si>
    <t>компл.</t>
  </si>
  <si>
    <t>ТССЦ Московской обл., 101-0951, приказ Минстроя России №675/пр от 28.02.2017 № 254/пр</t>
  </si>
  <si>
    <t>15,7</t>
  </si>
  <si>
    <t>61.3.03.01-0857м</t>
  </si>
  <si>
    <t>Врезной электромеханический замок PERCo-LB72.3; 72 мм. межцентровое расстояние, прямой засов, с рычагом блокиратора</t>
  </si>
  <si>
    <t>Каталог на оборудование Московской области, 61.3.03.01-0857м</t>
  </si>
  <si>
    <t>15,8</t>
  </si>
  <si>
    <t>101-0953</t>
  </si>
  <si>
    <t>Ручка-скоба из алюминиевого сплава анодированная</t>
  </si>
  <si>
    <t>ТССЦ Московской обл., 101-0953, приказ Минстроя России №675/пр от 28.02.2017 № 254/пр</t>
  </si>
  <si>
    <t>15,9</t>
  </si>
  <si>
    <t>Прил. КА п.30</t>
  </si>
  <si>
    <t>Замок Fuaro  для дверей FL-0433 ANTI-PANIC с раздельным квадратом</t>
  </si>
  <si>
    <t>ТССЦ Московской обл., 203-9066, приказ Минстроя России №675/пр от 28.02.2017 № 255/пр</t>
  </si>
  <si>
    <t>[979 / 1,2]</t>
  </si>
  <si>
    <t>[979 / 1,2] +  2% Заг.скл</t>
  </si>
  <si>
    <t>15,10</t>
  </si>
  <si>
    <t>Прил. КА п.29</t>
  </si>
  <si>
    <t>Цилиндровый механизм Фурнитура Fuaro D-PRO502/120 mm</t>
  </si>
  <si>
    <t>[1 329 / 1,2]</t>
  </si>
  <si>
    <t>[1 329 / 1,2] +  2% Заг.скл</t>
  </si>
  <si>
    <t>15,11</t>
  </si>
  <si>
    <t>Прил. КА п.28</t>
  </si>
  <si>
    <t>Ручка дверная Fuaro Blues KM SN/CP-3 матовый никель/хром</t>
  </si>
  <si>
    <t>[1 750 / 1,2]</t>
  </si>
  <si>
    <t>[1 750 / 1,2] +  2% Заг.скл</t>
  </si>
  <si>
    <t>16</t>
  </si>
  <si>
    <t>101-6899</t>
  </si>
  <si>
    <t>Доводчик дверной гидравлический TS-68 с зубчатым приводом (нагрузка до 90 кг)</t>
  </si>
  <si>
    <t>ТССЦ Московской обл., 101-6899, приказ Минстроя России №675/пр от 28.02.2017 № 254/пр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</si>
  <si>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</si>
  <si>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</si>
  <si>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</si>
  <si>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</si>
  <si>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</si>
  <si>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</si>
  <si>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</si>
  <si>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</si>
  <si>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</si>
  <si>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</si>
  <si>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</si>
  <si>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</si>
  <si>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</si>
  <si>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</si>
  <si>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</si>
  <si>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</si>
  <si>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</si>
  <si>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</si>
  <si>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</si>
  <si>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</si>
  <si>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</si>
  <si>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</si>
  <si>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</si>
  <si>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</si>
  <si>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</si>
  <si>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</si>
  <si>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</si>
  <si>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</si>
  <si>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</si>
  <si>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</si>
  <si>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</si>
  <si>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</si>
  <si>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</si>
  <si>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</si>
  <si>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</si>
  <si>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</si>
  <si>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</si>
  <si>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</si>
  <si>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</si>
  <si>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</si>
  <si>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</si>
  <si>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</si>
  <si>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</si>
  <si>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</si>
  <si>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</si>
  <si>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</si>
  <si>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</si>
  <si>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</si>
  <si>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</si>
  <si>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</si>
  <si>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</si>
  <si>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</si>
  <si>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</si>
  <si>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</si>
  <si>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2. Полы (кабинеты)</t>
  </si>
  <si>
    <t>17</t>
  </si>
  <si>
    <t>57-3-1</t>
  </si>
  <si>
    <t>Разборка плинтусов деревянных и из пластмассовых материалов</t>
  </si>
  <si>
    <t>100 М ПЛИНТУСА</t>
  </si>
  <si>
    <t>ТЕРр Московской обл., 57-3-1, приказ Минстроя России №675/пр от 28.02.2017 № 263/пр</t>
  </si>
  <si>
    <t>рФЕР-57</t>
  </si>
  <si>
    <t>Пр/812-091.0-1</t>
  </si>
  <si>
    <t>Пр/774-091.0</t>
  </si>
  <si>
    <t>17,1</t>
  </si>
  <si>
    <t>18</t>
  </si>
  <si>
    <t>57-2-1</t>
  </si>
  <si>
    <t>Разборка покрытий полов из линолеума и релина</t>
  </si>
  <si>
    <t>ТЕРр Московской обл., 57-2-1, приказ Минстроя России №675/пр от 28.02.2017 № 263/пр</t>
  </si>
  <si>
    <t>18,1</t>
  </si>
  <si>
    <t>19</t>
  </si>
  <si>
    <t>11-01-011-1</t>
  </si>
  <si>
    <t>Демонтаж стяжек цементных толщиной 20 мм/прим.</t>
  </si>
  <si>
    <t>100 м2 стяжки</t>
  </si>
  <si>
    <t>ТЕР Московской обл., 11-01-011-1, приказ Минстроя России №675/пр от 28.02.2017 № 260/пр</t>
  </si>
  <si>
    <t>)*1,15)*0,8</t>
  </si>
  <si>
    <t>Поправка: МДС 81-36.2004, прил.3, п.4с  Поправка: МДС 81-36.2004, п.3.3.1.а</t>
  </si>
  <si>
    <t>19,1</t>
  </si>
  <si>
    <t>20</t>
  </si>
  <si>
    <t>11-01-011-2</t>
  </si>
  <si>
    <t>Демонтаж стяжек на каждые 5 мм изменения толщины стяжки добавлять или исключать к расценке 11-01-011-01/прим. до толщ.50мм К=6</t>
  </si>
  <si>
    <t>ТЕР Московской обл., 11-01-011-2, приказ Минстроя России №675/пр от 28.02.2017 № 260/пр</t>
  </si>
  <si>
    <t>)*0)*6</t>
  </si>
  <si>
    <t>)*1,15)*0,8)*6</t>
  </si>
  <si>
    <t>Поправка: МР 519/пр Прил.2, Табл.3, п. 3  Поправка: МР 507/пр Табл.2, п.2</t>
  </si>
  <si>
    <t>)*6</t>
  </si>
  <si>
    <t>20,1</t>
  </si>
  <si>
    <t>21</t>
  </si>
  <si>
    <t>57-1-2</t>
  </si>
  <si>
    <t>Разборка оснований покрытия полов лаг из досок и брусков /прим.оргалита</t>
  </si>
  <si>
    <t>ТЕРр Московской обл., 57-1-2, приказ Минстроя России №675/пр от 28.02.2017 № 263/пр</t>
  </si>
  <si>
    <t>Поправка: МДС 81-38.2004, прил.3, п.2.2.1р</t>
  </si>
  <si>
    <t>21,1</t>
  </si>
  <si>
    <t>22</t>
  </si>
  <si>
    <t>22,1</t>
  </si>
  <si>
    <t>23</t>
  </si>
  <si>
    <t>Демонтаж стяжек на каждые 5 мм изменения толщины стяжки добавлять или исключать к расценке 11-01-011-01/прим. до толщ.70мм К=10</t>
  </si>
  <si>
    <t>)*0)*10</t>
  </si>
  <si>
    <t>)*1,15)*0,8)*10</t>
  </si>
  <si>
    <t>Поправка: МДС 81-36.2004, прил.3, п.4с  Поправка: Табл.2, п.2</t>
  </si>
  <si>
    <t>)*10</t>
  </si>
  <si>
    <t>23,1</t>
  </si>
  <si>
    <t>24</t>
  </si>
  <si>
    <t>25</t>
  </si>
  <si>
    <t>27-06-009-1</t>
  </si>
  <si>
    <t>Укладка металлической сетки в цементную стяжку</t>
  </si>
  <si>
    <t>1000 м2 покрытия</t>
  </si>
  <si>
    <t>ТЕР Московской обл., 27-06-009-1, приказ Минстроя России №675/пр от 28.02.2017 № 260/пр</t>
  </si>
  <si>
    <t>Автомобильные дороги</t>
  </si>
  <si>
    <t>ФЕР-27</t>
  </si>
  <si>
    <t>Пр/812-021.0-1</t>
  </si>
  <si>
    <t>Пр/774-021.0</t>
  </si>
  <si>
    <t>25,1</t>
  </si>
  <si>
    <t>101-3891</t>
  </si>
  <si>
    <t>Сетка сварная из арматурной проволоки диаметром 5,0 мм, без покрытия, 100х100 мм</t>
  </si>
  <si>
    <t>ТССЦ Московской обл., 101-3891, приказ Минстроя России №675/пр от 28.02.2017 № 254/пр</t>
  </si>
  <si>
    <t>26</t>
  </si>
  <si>
    <t>Устройство стяжек цементных толщиной 20 мм</t>
  </si>
  <si>
    <t>27</t>
  </si>
  <si>
    <t>Устройство стяжек на каждые 5 мм изменения толщины стяжки добавлять или исключать к расценке 11-01-011-01(до толщины 70мм К=10)</t>
  </si>
  <si>
    <t>)*1,25)*1,15)*10</t>
  </si>
  <si>
    <t>)*1,15)*1,15)*10</t>
  </si>
  <si>
    <t>28</t>
  </si>
  <si>
    <t>11-01-011-9</t>
  </si>
  <si>
    <t>Устройство стяжек из выравнивающей смеси типа «Ветонит» 3000, толщиной 3 мм</t>
  </si>
  <si>
    <t>ТЕР Московской обл., 11-01-011-9, приказ Минстроя России №675/пр от 28.02.2017 № 260/пр</t>
  </si>
  <si>
    <t>29</t>
  </si>
  <si>
    <t>11-01-036-2</t>
  </si>
  <si>
    <t>Устройство покрытий из линолеума на клее КН-2</t>
  </si>
  <si>
    <t>ТЕР Московской обл., 11-01-036-2, приказ Минстроя России №675/пр от 28.02.2017 № 260/пр</t>
  </si>
  <si>
    <t>29,1</t>
  </si>
  <si>
    <t>101-0544</t>
  </si>
  <si>
    <t>Линолеум поливинилхлоридный многослойный и однослойный без подосновы марки М, толщиной 2,1 мм</t>
  </si>
  <si>
    <t>ТССЦ Московской обл., 101-0544, приказ Минстроя России №675/пр от 28.02.2017 № 254/пр</t>
  </si>
  <si>
    <t>29,2</t>
  </si>
  <si>
    <t>101-7168</t>
  </si>
  <si>
    <t>Линолеум коммерческий гомогенный , антискользящий (толщина 2 мм, класс 34/43, пож. безопасность Г4, В3, РП1, Д2, Т2)/прим.</t>
  </si>
  <si>
    <t>ТССЦ Московской обл., 101-7168, приказ Минстроя России №675/пр от 28.02.2017 № 254/пр</t>
  </si>
  <si>
    <t>30</t>
  </si>
  <si>
    <t>11-01-040-1</t>
  </si>
  <si>
    <t>Устройство плинтусов поливинилхлоридных /прим.</t>
  </si>
  <si>
    <t>ТЕР Московской обл., 11-01-040-1, приказ Минстроя России №675/пр от 28.02.2017 № 260/пр</t>
  </si>
  <si>
    <t>3. Полы (коридор, с/у, лестничный марш правый)</t>
  </si>
  <si>
    <t>31</t>
  </si>
  <si>
    <t>31,1</t>
  </si>
  <si>
    <t>32</t>
  </si>
  <si>
    <t>57-2-8</t>
  </si>
  <si>
    <t>Разборка покрытий полов из керамогранитных плит</t>
  </si>
  <si>
    <t>100 м2</t>
  </si>
  <si>
    <t>ТСНБ-2001 Московской области, 57-2-8, протокол от 29.07.2020 г. № 07</t>
  </si>
  <si>
    <t>32,1</t>
  </si>
  <si>
    <t>ТССЦ-2001 Московской области, 509-9900, протокол от 24.05.2017 г. № 5</t>
  </si>
  <si>
    <t>33</t>
  </si>
  <si>
    <t>33,1</t>
  </si>
  <si>
    <t>34</t>
  </si>
  <si>
    <t>34,1</t>
  </si>
  <si>
    <t>35</t>
  </si>
  <si>
    <t>35,1</t>
  </si>
  <si>
    <t>36</t>
  </si>
  <si>
    <t>37</t>
  </si>
  <si>
    <t>11-01-004-5</t>
  </si>
  <si>
    <t>Устройство гидроизоляции обмазочной в один слой толщиной 2 мм</t>
  </si>
  <si>
    <t>100 м2 изолируемой поверхности</t>
  </si>
  <si>
    <t>ТЕР Московской обл., 11-01-004-5, приказ Минстроя России №675/пр от 28.02.2017 № 260/пр</t>
  </si>
  <si>
    <t>38</t>
  </si>
  <si>
    <t>38,1</t>
  </si>
  <si>
    <t>39</t>
  </si>
  <si>
    <t>40</t>
  </si>
  <si>
    <t>41</t>
  </si>
  <si>
    <t>41,1</t>
  </si>
  <si>
    <t>101-4243</t>
  </si>
  <si>
    <t>Грунтовка воднодисперсионная CERESIT CT 17</t>
  </si>
  <si>
    <t>л</t>
  </si>
  <si>
    <t>ТССЦ Московской обл., 101-4243, приказ Минстроя России №675/пр от 21.09.2015 г.</t>
  </si>
  <si>
    <t>41,2</t>
  </si>
  <si>
    <t>203-0516</t>
  </si>
  <si>
    <t>Рейки деревянные 8х18 мм</t>
  </si>
  <si>
    <t>м3</t>
  </si>
  <si>
    <t>ТССЦ Московской обл., 203-0516, приказ Минстроя России №675/пр от 21.09.2015 г.</t>
  </si>
  <si>
    <t>41,3</t>
  </si>
  <si>
    <t>41,4</t>
  </si>
  <si>
    <t>Прил. КА п.8</t>
  </si>
  <si>
    <t>Керамический гранит неполированный Estima Standard, толщиной 10 мм, размером 600х600 мм, бежевый</t>
  </si>
  <si>
    <t>[1 490 / 1,2]</t>
  </si>
  <si>
    <t>[1 490 / 1,2] +  2% Заг.скл</t>
  </si>
  <si>
    <t>41,5</t>
  </si>
  <si>
    <t>101-1971</t>
  </si>
  <si>
    <t>Затирка «Старатели» (разной цветности)</t>
  </si>
  <si>
    <t>ТССЦ Московской обл., 101-1971, приказ Минстроя России №675/пр от 28.02.2017 № 254/пр</t>
  </si>
  <si>
    <t>41,6</t>
  </si>
  <si>
    <t>402-0071</t>
  </si>
  <si>
    <t>Смесь сухая (фуга) АТЛАС разных цветов для заделки швов водостойкая (в среднем 0,5 – 1,8 кг сухой смеси на 1м2)</t>
  </si>
  <si>
    <t>ТССЦ Московской обл., 402-0071, приказ Минстроя России №675/пр от 21.09.2015 г.</t>
  </si>
  <si>
    <t>42</t>
  </si>
  <si>
    <t>11-01-300-1</t>
  </si>
  <si>
    <t>Устройство покрытий из керамогранитных плиток размером 30х30 см</t>
  </si>
  <si>
    <t>ТСНБ-2001 Московской области, 11-01-300-1, протокол от 24.05.2017 г. № 5</t>
  </si>
  <si>
    <t>42,1</t>
  </si>
  <si>
    <t>101-5566</t>
  </si>
  <si>
    <t>Плитки керамогранитные размером 300х300х8 мм, бежевые</t>
  </si>
  <si>
    <t>ТССЦ-2001 Московской области, 101-5566, протокол от 24.05.2017 г. № 5</t>
  </si>
  <si>
    <t>42,2</t>
  </si>
  <si>
    <t>Керамический гранит неполированный Estima типа ST-10 (черный), толщиной 8 мм, размером 300х300 мм (Россия)</t>
  </si>
  <si>
    <t>[1 225,63 / 1,2]</t>
  </si>
  <si>
    <t>[1 225,63 / 1,2] +  2% Заг.скл</t>
  </si>
  <si>
    <t>43</t>
  </si>
  <si>
    <t>43,1</t>
  </si>
  <si>
    <t>43,2</t>
  </si>
  <si>
    <t>43,3</t>
  </si>
  <si>
    <t>44</t>
  </si>
  <si>
    <t>11-01-039-4</t>
  </si>
  <si>
    <t>Устройство плинтусов из плиток керамических</t>
  </si>
  <si>
    <t>ТЕР Московской обл., 11-01-039-4, приказ Минстроя России №675/пр от 28.02.2017 № 260/пр</t>
  </si>
  <si>
    <t>4. Стены (кабинеты)</t>
  </si>
  <si>
    <t>45</t>
  </si>
  <si>
    <t>46-04-006-3</t>
  </si>
  <si>
    <t>Разборка деревянных перегородок чистых щитовых дощатых /прим.встроенных деревянных шкафов (ниша)</t>
  </si>
  <si>
    <t>ТЕР Московской обл., 46-04-006-3, приказ Минстроя России №675/пр от 28.02.2017 № 260/пр</t>
  </si>
  <si>
    <t>Работы по реконструкции зданий и сооружений</t>
  </si>
  <si>
    <t>Работы по реконструкции зданий и сооружений: усиление и замена существующих конструкций, возведение отдельных конструктивных элементов</t>
  </si>
  <si>
    <t>ФЕР-46</t>
  </si>
  <si>
    <t>Пр/812-040.1-1</t>
  </si>
  <si>
    <t>Пр/774-040.1</t>
  </si>
  <si>
    <t>45,1</t>
  </si>
  <si>
    <t>46</t>
  </si>
  <si>
    <t>63-7-5</t>
  </si>
  <si>
    <t>Разборка облицовки стен из керамической плитки</t>
  </si>
  <si>
    <t>100 м2 поверхности облицовки</t>
  </si>
  <si>
    <t>ТЕРр Московской обл., 63-7-5, приказ Минстроя России №675/пр от 28.02.2017 № 263/пр</t>
  </si>
  <si>
    <t>Стекольные, обойные и облицовочные работы</t>
  </si>
  <si>
    <t>Стекольные, обойные, облицовочные работы</t>
  </si>
  <si>
    <t>рФЕР-63</t>
  </si>
  <si>
    <t>Пр/812-097.0-1</t>
  </si>
  <si>
    <t>Пр/774-097.0</t>
  </si>
  <si>
    <t>46,1</t>
  </si>
  <si>
    <t>47</t>
  </si>
  <si>
    <t>46-02-009-2</t>
  </si>
  <si>
    <t>Отбивка штукатурки с поверхностей стен кирпичных</t>
  </si>
  <si>
    <t>ТЕР Московской обл., 46-02-009-2, приказ Минстроя России №675/пр от 28.02.2017 № 260/пр</t>
  </si>
  <si>
    <t>47,1</t>
  </si>
  <si>
    <t>48</t>
  </si>
  <si>
    <t>13-06-004-1</t>
  </si>
  <si>
    <t>Обеспыливание поверхности</t>
  </si>
  <si>
    <t>1 м2 обеспыливаемой поверхности</t>
  </si>
  <si>
    <t>ТЕР Московской обл., 13-06-004-1, приказ Минстроя России №675/пр от 28.02.2017 № 260/пр</t>
  </si>
  <si>
    <t>Защита строительных конструкций и оборудования от коррозии</t>
  </si>
  <si>
    <t>Защита строительных конструкций</t>
  </si>
  <si>
    <t>ФЕР-13</t>
  </si>
  <si>
    <t>Пр/812-013.0-1</t>
  </si>
  <si>
    <t>Пр/774-013.0</t>
  </si>
  <si>
    <t>49</t>
  </si>
  <si>
    <t>10-06-039-2</t>
  </si>
  <si>
    <t>Облицовка стен по системе «КНАУФ» по одинарному металлическому каркасу из ПН и ПС профилей гипсоволокнистыми листами в два слоя (С 666) с дверным проемом</t>
  </si>
  <si>
    <t>100 м2 стен (за вычетом проемов)</t>
  </si>
  <si>
    <t>ТЕР Московской обл., 10-06-039-2, приказ Минстроя России №675/пр от 28.02.2017 № 260/пр</t>
  </si>
  <si>
    <t>Деревянные конструкции</t>
  </si>
  <si>
    <t>ФЕР-10</t>
  </si>
  <si>
    <t>Пр/812-010.0-1</t>
  </si>
  <si>
    <t>Пр/774-010.0</t>
  </si>
  <si>
    <t>50</t>
  </si>
  <si>
    <t>402-0077</t>
  </si>
  <si>
    <t>Смесь штукатурная «Ротбанд», КНАУФ</t>
  </si>
  <si>
    <t>ТССЦ Московской обл., 402-0077, приказ Минстроя России №675/пр от 21.09.2015 г.</t>
  </si>
  <si>
    <t>51</t>
  </si>
  <si>
    <t>15-02-036-1</t>
  </si>
  <si>
    <t>Штукатурка по сетке без устройства каркаса улучшенная стен</t>
  </si>
  <si>
    <t>100 м2 оштукатуриваемой поверхности</t>
  </si>
  <si>
    <t>ТЕР Московской обл., 15-02-036-1, приказ Минстроя России №675/пр от 28.02.2017 № 260/пр</t>
  </si>
  <si>
    <t>51,1</t>
  </si>
  <si>
    <t>402-0086</t>
  </si>
  <si>
    <t>Раствор готовый отделочный тяжелый, известковый 1:2,5</t>
  </si>
  <si>
    <t>ТССЦ Московской обл., 402-0086, приказ Минстроя России №675/пр от 28.02.2017 № 257/пр</t>
  </si>
  <si>
    <t>51,2</t>
  </si>
  <si>
    <t>52</t>
  </si>
  <si>
    <t>15-04-027-5</t>
  </si>
  <si>
    <t>Шпатлевка при высококачественной окраске по штукатурке и сборным конструкциям стен, подготовленных под окраску</t>
  </si>
  <si>
    <t>100 м2 окрашиваемой поверхности</t>
  </si>
  <si>
    <t>ТЕР Московской обл., 15-04-027-5, приказ Минстроя России №675/пр от 28.02.2017 № 260/пр</t>
  </si>
  <si>
    <t>53</t>
  </si>
  <si>
    <t>15-06-001-1</t>
  </si>
  <si>
    <t>Оклейка обоями стен/прим.</t>
  </si>
  <si>
    <t>100 м2 оклеиваемой и обиваемой поверхности</t>
  </si>
  <si>
    <t>ТЕР Московской обл., 15-06-001-1, приказ Минстроя России №675/пр от 28.02.2017 № 260/пр</t>
  </si>
  <si>
    <t>53,1</t>
  </si>
  <si>
    <t>101-1830</t>
  </si>
  <si>
    <t>Обои обыкновенного качества</t>
  </si>
  <si>
    <t>ТССЦ Московской обл., 101-1830, приказ Минстроя России №675/пр от 28.02.2017 № 254/пр</t>
  </si>
  <si>
    <t>53,2</t>
  </si>
  <si>
    <t>101-1817</t>
  </si>
  <si>
    <t>Клей для обоев КМЦ</t>
  </si>
  <si>
    <t>ТССЦ Московской обл., 101-1817, приказ Минстроя России №675/пр от 28.02.2017 № 254/пр</t>
  </si>
  <si>
    <t>53,3</t>
  </si>
  <si>
    <t>101-3931</t>
  </si>
  <si>
    <t>Стеклообои , рогожка крупная/прим.</t>
  </si>
  <si>
    <t>10 м2</t>
  </si>
  <si>
    <t>ТССЦ Московской обл., 101-3931, приказ Минстроя России №675/пр от 28.02.2017 № 254/пр</t>
  </si>
  <si>
    <t>53,4</t>
  </si>
  <si>
    <t>101-5532</t>
  </si>
  <si>
    <t>Клей для стеклообоев  (расход 0,2 кг/м2)/прим.</t>
  </si>
  <si>
    <t>ТССЦ Московской обл., 101-5532, приказ Минстроя России №675/пр от 28.02.2017 № 254/пр</t>
  </si>
  <si>
    <t>54</t>
  </si>
  <si>
    <t>15-06-004-1</t>
  </si>
  <si>
    <t>Окраска стен, оклееных стеклообоями, красками</t>
  </si>
  <si>
    <t>100 м2 поверхности стен</t>
  </si>
  <si>
    <t>ТЕР Московской обл., 15-06-004-1, приказ Минстроя России №675/пр от 28.02.2017 № 260/пр</t>
  </si>
  <si>
    <t>54,1</t>
  </si>
  <si>
    <t>101-3532</t>
  </si>
  <si>
    <t>Краска (расход 0,25кг/м2 в 2 слоя)/прим.</t>
  </si>
  <si>
    <t>ТССЦ Московской обл., 101-3532, приказ Минстроя России №675/пр от 28.02.2017 № 254/пр</t>
  </si>
  <si>
    <t>Поправка: МДС 81-35.2004, п.4.7  Поправка: МДС 81-35.2004, прил.1, т.1, п.4</t>
  </si>
  <si>
    <t>55</t>
  </si>
  <si>
    <t>15-01-019-5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</si>
  <si>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 по кирпичу и бетону</t>
  </si>
  <si>
    <t>ТЕР Московской обл., 15-01-019-5, приказ Минстроя России №675/пр от 28.02.2017 № 260/пр</t>
  </si>
  <si>
    <t>55,1</t>
  </si>
  <si>
    <t>101-0256</t>
  </si>
  <si>
    <t>Плитки керамические глазурованные для внутренней облицовки стен гладкие без завала белые</t>
  </si>
  <si>
    <t>ТССЦ Московской обл., 101-0256, приказ Минстроя России №675/пр от 28.02.2017 № 254/пр</t>
  </si>
  <si>
    <t>55,2</t>
  </si>
  <si>
    <t>101-5570</t>
  </si>
  <si>
    <t>Плитки керамогранитные размером 300х300х8 мм, голубые/прим.разноцветные</t>
  </si>
  <si>
    <t>ТССЦ Московской обл., 101-5570, приказ Минстроя России №675/пр от 28.02.2017 № 254/пр</t>
  </si>
  <si>
    <t>55,3</t>
  </si>
  <si>
    <t>Плитка настенная 20х30 Kerama Marazzi</t>
  </si>
  <si>
    <t>[915 / 1,2]</t>
  </si>
  <si>
    <t>[915 / 1,2] +  2% Заг.скл</t>
  </si>
  <si>
    <t>56</t>
  </si>
  <si>
    <t>10-01-012-3</t>
  </si>
  <si>
    <t>Обшивка каркасных стен плитами древесностружечными 16 мм (фанерой 12мм)</t>
  </si>
  <si>
    <t>100 м2 обшивки стен (за вычетом проемов)</t>
  </si>
  <si>
    <t>ТЕР Московской обл., 10-01-012-3, приказ Минстроя России №675/пр от 28.02.2017 № 260/пр</t>
  </si>
  <si>
    <t>56,1</t>
  </si>
  <si>
    <t>101-0698</t>
  </si>
  <si>
    <t>Плиты древесностружечные многослойные и трехслойные, марки П-1, толщиной 15-17 мм</t>
  </si>
  <si>
    <t>ТССЦ Московской обл., 101-0698, приказ Минстроя России №675/пр от 28.02.2017 № 254/пр</t>
  </si>
  <si>
    <t>56,2</t>
  </si>
  <si>
    <t>102-0440</t>
  </si>
  <si>
    <t>Фанера общего назначения из шпона лиственных пород водостойкая марки ФК, сорт 1/2, толщина 12 мм</t>
  </si>
  <si>
    <t>ТССЦ Московской обл., 102-0440, приказ Минстроя России №675/пр от 28.02.2017 № 254/пр</t>
  </si>
  <si>
    <t>57</t>
  </si>
  <si>
    <t>20-02-002-1</t>
  </si>
  <si>
    <t>Установка решеток жалюзийных площадью в свету до 0,5 м2</t>
  </si>
  <si>
    <t>1 решетка</t>
  </si>
  <si>
    <t>ТЕР Московской обл., 20-02-002-1, приказ Минстроя России №675/пр от 28.02.2017 № 260/пр</t>
  </si>
  <si>
    <t>Санитарно-технические работы</t>
  </si>
  <si>
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</si>
  <si>
    <t>Вентиляция и кондиционирование</t>
  </si>
  <si>
    <t>ФЕР-20</t>
  </si>
  <si>
    <t>Пр/812-016.0-1</t>
  </si>
  <si>
    <t>Пр/774-016.0</t>
  </si>
  <si>
    <t>57,1</t>
  </si>
  <si>
    <t>301-2596</t>
  </si>
  <si>
    <t>Решетки вентиляционные алюминиевые "АРКТОС" типа АМН, размером 300х300 мм</t>
  </si>
  <si>
    <t>ТССЦ Московской обл., 301-2596, приказ Минстроя России №675/пр от 28.02.2017 № 256/пр</t>
  </si>
  <si>
    <t>5. Стены (коридор, с/у, лестничный марш правый)</t>
  </si>
  <si>
    <t>58</t>
  </si>
  <si>
    <t>63-10-1</t>
  </si>
  <si>
    <t>Демонтаж отбойной доски h= 300 мм /прим.</t>
  </si>
  <si>
    <t>100 м2 облицовки</t>
  </si>
  <si>
    <t>ТЕРр Московской обл., 63-10-1, приказ Минстроя России №675/пр от 28.02.2017 № 263/пр</t>
  </si>
  <si>
    <t>Поправка: МР 519/пр Прил.2, Табл.3, п. 3</t>
  </si>
  <si>
    <t>58,1</t>
  </si>
  <si>
    <t>59</t>
  </si>
  <si>
    <t>59,1</t>
  </si>
  <si>
    <t>60</t>
  </si>
  <si>
    <t>60,1</t>
  </si>
  <si>
    <t>61</t>
  </si>
  <si>
    <t>62</t>
  </si>
  <si>
    <t>62,1</t>
  </si>
  <si>
    <t>ТССЦ Московской обл., 101-0256, приказ Минстроя России №675/пр от 21.09.2015 г.</t>
  </si>
  <si>
    <t>62,2</t>
  </si>
  <si>
    <t>101-1776</t>
  </si>
  <si>
    <t>Клей для облицовочных работ водостойкий «Плюс» (сухая смесь)</t>
  </si>
  <si>
    <t>ТССЦ Московской обл., 101-1776, приказ Минстроя России №675/пр от 21.09.2015 г.</t>
  </si>
  <si>
    <t>62,3</t>
  </si>
  <si>
    <t>101-4371</t>
  </si>
  <si>
    <t>Клей плиточный «Ceresit» CM11</t>
  </si>
  <si>
    <t>ТССЦ Московской обл., 101-4371, приказ Минстроя России №675/пр от 21.09.2015 г.</t>
  </si>
  <si>
    <t>62,4</t>
  </si>
  <si>
    <t>62,5</t>
  </si>
  <si>
    <t>Плитка настенная Kerama Marazzi Калейдоскоп 30х50</t>
  </si>
  <si>
    <t>[1 018 / 1,2]</t>
  </si>
  <si>
    <t>[1 018 / 1,2] +  2% Заг.скл</t>
  </si>
  <si>
    <t>62,6</t>
  </si>
  <si>
    <t>63</t>
  </si>
  <si>
    <t>64</t>
  </si>
  <si>
    <t>65</t>
  </si>
  <si>
    <t>65,1</t>
  </si>
  <si>
    <t>65,2</t>
  </si>
  <si>
    <t>66</t>
  </si>
  <si>
    <t>67</t>
  </si>
  <si>
    <t>67,1</t>
  </si>
  <si>
    <t>67,2</t>
  </si>
  <si>
    <t>67,3</t>
  </si>
  <si>
    <t>67,4</t>
  </si>
  <si>
    <t>68</t>
  </si>
  <si>
    <t>68,1</t>
  </si>
  <si>
    <t>Краска  (расход 0,25кг/м2 в 2 слоя)/прим.</t>
  </si>
  <si>
    <t>69</t>
  </si>
  <si>
    <t>Устройство отбойной доски h= 300 мм  в два ряда /прим.</t>
  </si>
  <si>
    <t>Поправка: МР 519/пр п.6.7.1  Поправка: МР 519/пр Прил.2, Табл.3, п. 3</t>
  </si>
  <si>
    <t>69,1</t>
  </si>
  <si>
    <t>69,2</t>
  </si>
  <si>
    <t>Прил. КА п.43</t>
  </si>
  <si>
    <t>Отбойная доска h= 300 мм</t>
  </si>
  <si>
    <t>[2 126,67 / 1,2]</t>
  </si>
  <si>
    <t>[2 126,67 / 1,2] +  2% Заг.скл</t>
  </si>
  <si>
    <t>70</t>
  </si>
  <si>
    <t>70,1</t>
  </si>
  <si>
    <t>Решетки вентиляционные алюминиевые "АРКТОС" типа АМН, размером 250х250 мм/прим.</t>
  </si>
  <si>
    <t>71</t>
  </si>
  <si>
    <t>20-02-017-7</t>
  </si>
  <si>
    <t>Установка дверцы-ревизии/прим.</t>
  </si>
  <si>
    <t>1  ШТ.</t>
  </si>
  <si>
    <t>ТЕР Московской обл., 20-02-017-7, приказ Минстроя России №675/пр от 28.02.2017 № 260/пр</t>
  </si>
  <si>
    <t>*0,85</t>
  </si>
  <si>
    <t>71,1</t>
  </si>
  <si>
    <t>201-8202</t>
  </si>
  <si>
    <t>Ревизионный люк 250х250 мм/прим.</t>
  </si>
  <si>
    <t>ТССЦ Московской обл., 201-8202, приказ Минстроя России №675/пр от 21.09.2015 г.</t>
  </si>
  <si>
    <t>6. Потолок (кабинеты)</t>
  </si>
  <si>
    <t>72</t>
  </si>
  <si>
    <t>63-15-1</t>
  </si>
  <si>
    <t>Разборка подвесных потолков типа "Армстронг" /прим.</t>
  </si>
  <si>
    <t>ТСНБ-2001 Московской области, 63-15-1, протокол от 24.05.2017 г. № 5</t>
  </si>
  <si>
    <t>72,1</t>
  </si>
  <si>
    <t>73</t>
  </si>
  <si>
    <t>74</t>
  </si>
  <si>
    <t>15-01-047-15</t>
  </si>
  <si>
    <t>Устройство подвесных потолков типа &lt;Армстронг&gt; по каркасу из оцинкованного профиля</t>
  </si>
  <si>
    <t>ТЕР Московской обл., 15-01-047-15, приказ Минстроя России №675/пр от 28.02.2017 № 260/пр</t>
  </si>
  <si>
    <t>74,1</t>
  </si>
  <si>
    <t>101-3439</t>
  </si>
  <si>
    <t>Панели потолочные декоративные, тип ARMSTRONG BAIKAL</t>
  </si>
  <si>
    <t>ТССЦ Московской обл., 101-3439, приказ Минстроя России №675/пр от 28.02.2017 № 254/пр</t>
  </si>
  <si>
    <t>74,2</t>
  </si>
  <si>
    <t>101-3441</t>
  </si>
  <si>
    <t>Панели потолочные декоративные, тип ARMSTRONG /прим.</t>
  </si>
  <si>
    <t>ТССЦ Московской обл., 101-3441, приказ Минстроя России №675/пр от 28.02.2017 № 254/пр</t>
  </si>
  <si>
    <t>74,3</t>
  </si>
  <si>
    <t>22.1.02.06-0001М</t>
  </si>
  <si>
    <t>Подвесная система к подвесным потолкам типа "Армстронг" с параметрами плиты 600х600х12 мм</t>
  </si>
  <si>
    <t>Московская область Каталог текущих цен на материалы (ГАУ Мособлгосэкспертиза), 22.1.02.06-0001М</t>
  </si>
  <si>
    <t>75</t>
  </si>
  <si>
    <t>46-01-013-1</t>
  </si>
  <si>
    <t>Усиление вентшахты траверсы/прим.</t>
  </si>
  <si>
    <t>1 м шва</t>
  </si>
  <si>
    <t>ТЕР Московской обл., 46-01-013-1, приказ Минстроя России №675/пр от 28.02.2017 № 260/пр</t>
  </si>
  <si>
    <t>7. Потолок (коридор, с/у, лестничный марш)</t>
  </si>
  <si>
    <t>76</t>
  </si>
  <si>
    <t>76,1</t>
  </si>
  <si>
    <t>77</t>
  </si>
  <si>
    <t>63-15-2</t>
  </si>
  <si>
    <t>Демонтаж потолков реечных алюминиевых/прим.</t>
  </si>
  <si>
    <t>ТСНБ-2001 Московской области, 63-15-2, протокол от 24.05.2017 г. № 5</t>
  </si>
  <si>
    <t>77,1</t>
  </si>
  <si>
    <t>78</t>
  </si>
  <si>
    <t>79</t>
  </si>
  <si>
    <t>79,1</t>
  </si>
  <si>
    <t>79,2</t>
  </si>
  <si>
    <t>Панели потолочные декоративные, тип ARMSTRONG/прим</t>
  </si>
  <si>
    <t>79,3</t>
  </si>
  <si>
    <t>80</t>
  </si>
  <si>
    <t>Устройство подвесных потолков типа кассетного по каркасу из оцинкованного профиля/прим.</t>
  </si>
  <si>
    <t>80,1</t>
  </si>
  <si>
    <t>80,2</t>
  </si>
  <si>
    <t>Прил. КА п.11</t>
  </si>
  <si>
    <t>Алюминиевый кассетный потолок белый матовый  в комплекте системой Армстронг</t>
  </si>
  <si>
    <t>[2 348 / 1,2]</t>
  </si>
  <si>
    <t>[2 348 / 1,2] +  2% Заг.скл</t>
  </si>
  <si>
    <t>8. Дверные проемы (кабинеты)</t>
  </si>
  <si>
    <t>81</t>
  </si>
  <si>
    <t>46-04-012-3</t>
  </si>
  <si>
    <t>Разборка деревянных заполнений проемов дверных</t>
  </si>
  <si>
    <t>ТЕР Московской обл., 46-04-012-3, приказ Минстроя России №675/пр от 28.02.2017 № 260/пр</t>
  </si>
  <si>
    <t>81,1</t>
  </si>
  <si>
    <t>82</t>
  </si>
  <si>
    <t>56-23-1</t>
  </si>
  <si>
    <t>Обрамление проемов угловой сталью</t>
  </si>
  <si>
    <t>ТЕРр Московской обл., 56-23-1, приказ Минстроя России №675/пр от 28.02.2017 № 263/пр</t>
  </si>
  <si>
    <t>Проемы</t>
  </si>
  <si>
    <t>рФЕР-56</t>
  </si>
  <si>
    <t>Поправка: МР 519/пр Прил.2, Табл.2, п. 1.2 (рем.)</t>
  </si>
  <si>
    <t>Пр/812-090.0-1</t>
  </si>
  <si>
    <t>Пр/774-090.0</t>
  </si>
  <si>
    <t>82,1</t>
  </si>
  <si>
    <t>101-0996</t>
  </si>
  <si>
    <t>Угловой равнополочный горячекатаный прокат толщиной 11-30 мм, при ширине полки 180-200 мм, из углеродистой обыкновенного качества стали марки Ст6сп</t>
  </si>
  <si>
    <t>ТССЦ Московской обл., 101-0996, приказ Минстроя России №675/пр от 28.02.2017 № 254/пр</t>
  </si>
  <si>
    <t>82,2</t>
  </si>
  <si>
    <t>101-5184</t>
  </si>
  <si>
    <t>Сталь угловая равнополочная, марка стали Ст3пс, шириной полок 50-50 мм (3,77кг/1м.п.)</t>
  </si>
  <si>
    <t>ТССЦ Московской обл., 101-5184, приказ Минстроя России №675/пр от 28.02.2017 № 254/пр</t>
  </si>
  <si>
    <t>83</t>
  </si>
  <si>
    <t>10-01-047-1</t>
  </si>
  <si>
    <t>Установка блоков в наружных и внутренних дверных проемах в каменных стенах площадью проема до 3 м2</t>
  </si>
  <si>
    <t>100 м2 проемов</t>
  </si>
  <si>
    <t>ТЕР Московской обл., 10-01-047-1, приказ Минстроя России №675/пр от 28.02.2017 № 260/пр</t>
  </si>
  <si>
    <t>83,1</t>
  </si>
  <si>
    <t>203-8084</t>
  </si>
  <si>
    <t>Блоки дверные наружные или тамбурные с заполнением стеклопакетами (ГОСТ 30970-2002)</t>
  </si>
  <si>
    <t>ТССЦ Московской обл., 203-8084, приказ Минстроя России №675/пр от 28.02.2017 № 255/пр</t>
  </si>
  <si>
    <t>83,2</t>
  </si>
  <si>
    <t>203-8099</t>
  </si>
  <si>
    <t>Блоки дверные внутренние однопольные глухие, фанерованные шпоном красное дерево</t>
  </si>
  <si>
    <t>ТССЦ Московской обл., 203-8099, приказ Минстроя России №675/пр от 28.02.2017 № 255/пр</t>
  </si>
  <si>
    <t>83,3</t>
  </si>
  <si>
    <t>9. Дверные проемы (коридор, с/у, лестничный марш)</t>
  </si>
  <si>
    <t>84</t>
  </si>
  <si>
    <t>84,1</t>
  </si>
  <si>
    <t>85</t>
  </si>
  <si>
    <t>Разборка металлических дверных блоков/прим.</t>
  </si>
  <si>
    <t>85,1</t>
  </si>
  <si>
    <t>Поправка: МДС 81-36.2004, п.3.3.1.д  Наименование: При демонтаже металлических конструкций</t>
  </si>
  <si>
    <t>Поправка: МДС 81-36.2004, п.3.3.1.д</t>
  </si>
  <si>
    <t>86</t>
  </si>
  <si>
    <t>86,1</t>
  </si>
  <si>
    <t>86,2</t>
  </si>
  <si>
    <t>87</t>
  </si>
  <si>
    <t>Установка блоков  в наружных и внутренних дверных проемах в каменных стенах площадью проема до 3 м2</t>
  </si>
  <si>
    <t>87,1</t>
  </si>
  <si>
    <t>87,2</t>
  </si>
  <si>
    <t>87,3</t>
  </si>
  <si>
    <t>88</t>
  </si>
  <si>
    <t>Установка блоков из ПВХ в наружных и внутренних дверных проемах в каменных стенах площадью проема до 3 м2</t>
  </si>
  <si>
    <t>88,1</t>
  </si>
  <si>
    <t>88,2</t>
  </si>
  <si>
    <t>203-0655</t>
  </si>
  <si>
    <t>Блоки дверные входные пластиковые с простой коробкой, однопольная с офисной фурнитурой, с однокамерным стеклопакетом (24 мм), площадь от 1,5-2 м2</t>
  </si>
  <si>
    <t>ТССЦ Московской обл., 203-0655, приказ Минстроя России №675/пр от 28.02.2017 № 255/пр</t>
  </si>
  <si>
    <t>88,3</t>
  </si>
  <si>
    <t>Прил. КА п.33</t>
  </si>
  <si>
    <t>Блок дверной  ПВХ ламинированная (900 Х 2000) ,ручка скоба 1 комплект. петля 3х секционная 3 шт., замок 1 комплект</t>
  </si>
  <si>
    <t>Московская область Каталог текущих цен на материалы (ГАУ Мособлгосэкспертиза), 206-9003-119</t>
  </si>
  <si>
    <t>[23 300 / 1,2]</t>
  </si>
  <si>
    <t>[23 300 / 1,2] +  2% Заг.скл</t>
  </si>
  <si>
    <t>89</t>
  </si>
  <si>
    <t>89,1</t>
  </si>
  <si>
    <t>Прил. КА п.12.13</t>
  </si>
  <si>
    <t>Металлическая дверь со системой скуд (глазок, засов) индивидуального изгтовления</t>
  </si>
  <si>
    <t>[36 900 / 1,2]</t>
  </si>
  <si>
    <t>[36 900 / 1,2] +  2% Заг.скл</t>
  </si>
  <si>
    <t>89,2</t>
  </si>
  <si>
    <t>101-6976</t>
  </si>
  <si>
    <t>Замок электромагнитный универсальный сдвиговый AL-400S</t>
  </si>
  <si>
    <t>ТССЦ Московской обл., 101-6976, приказ Минстроя России №675/пр от 28.02.2017 № 254/пр</t>
  </si>
  <si>
    <t>89,3</t>
  </si>
  <si>
    <t>89,4</t>
  </si>
  <si>
    <t>89,5</t>
  </si>
  <si>
    <t>89,6</t>
  </si>
  <si>
    <t>90</t>
  </si>
  <si>
    <t>10. Оконные проемы (кабинеты)</t>
  </si>
  <si>
    <t>91</t>
  </si>
  <si>
    <t>56-3-4</t>
  </si>
  <si>
    <t>Снятие пластиковых подоконных досок</t>
  </si>
  <si>
    <t>ТСНБ-2001 Московской области, 56-3-4, протокол от 24.05.2017 г. № 5</t>
  </si>
  <si>
    <t>91,1</t>
  </si>
  <si>
    <t>92</t>
  </si>
  <si>
    <t>Разборка облицовки  оконных откосов из сэндвич-панелей/прим.</t>
  </si>
  <si>
    <t>92,1</t>
  </si>
  <si>
    <t>93</t>
  </si>
  <si>
    <t>10-01-035-1</t>
  </si>
  <si>
    <t>Установка подоконных досок из ПВХ в каменных стенах толщиной до 0,51 м</t>
  </si>
  <si>
    <t>100 п. м</t>
  </si>
  <si>
    <t>ТЕР Московской обл., 10-01-035-1, приказ Минстроя России №675/пр от 28.02.2017 № 260/пр</t>
  </si>
  <si>
    <t>93,1</t>
  </si>
  <si>
    <t>101-2909</t>
  </si>
  <si>
    <t>Доски подоконные ПВХ, шириной 450 мм</t>
  </si>
  <si>
    <t>ТССЦ Московской обл., 101-2909, приказ Минстроя России №675/пр от 28.02.2017 № 254/пр</t>
  </si>
  <si>
    <t>94</t>
  </si>
  <si>
    <t>15-01-050-4</t>
  </si>
  <si>
    <t>Облицовка оконных и дверных откосов декоративным бумажно-слоистым пластиком или листами из синтетических материалов на клее - Облицовка оконных откосов сэндвич-панелями - прим.</t>
  </si>
  <si>
    <t>ТЕР Московской обл., 15-01-050-4, приказ Минстроя России №675/пр от 28.02.2017 № 260/пр</t>
  </si>
  <si>
    <t>94,1</t>
  </si>
  <si>
    <t>101-6872</t>
  </si>
  <si>
    <t>Сэндвич-панели для откосов (наружные слои – листы из поливинилхлорида, внутреннее наполнение – вспененный пенополистирол) белые, ширина 2 м, длина 3,0 м, толщина 10 мм</t>
  </si>
  <si>
    <t>ТССЦ Московской обл., 101-6872, приказ Минстроя России №675/пр от 28.02.2017 № 254/пр</t>
  </si>
  <si>
    <t>Поправка: МДС 81-35.2004, п.4.7  Поправка: МДС 81-36.2004, прил.3, п.4р</t>
  </si>
  <si>
    <t>95</t>
  </si>
  <si>
    <t>10-01-036-1</t>
  </si>
  <si>
    <t>Установка уголков ПВХ на клее</t>
  </si>
  <si>
    <t>ТЕР Московской обл., 10-01-036-1, приказ Минстроя России №675/пр от 28.02.2017 № 260/пр</t>
  </si>
  <si>
    <t>95,1</t>
  </si>
  <si>
    <t>101-5958</t>
  </si>
  <si>
    <t>Уголок ПВХ, размером 25х25 мм</t>
  </si>
  <si>
    <t>10 м</t>
  </si>
  <si>
    <t>ТССЦ Московской обл., 101-5958, приказ Минстроя России №675/пр от 28.02.2017 № 254/пр</t>
  </si>
  <si>
    <t>95,2</t>
  </si>
  <si>
    <t>101-5959</t>
  </si>
  <si>
    <t>Уголок ПВХ, размером 30х30 мм</t>
  </si>
  <si>
    <t>ТССЦ Московской обл., 101-5959, приказ Минстроя России №675/пр от 28.02.2017 № 254/пр</t>
  </si>
  <si>
    <t>96</t>
  </si>
  <si>
    <t>07-05-039-8</t>
  </si>
  <si>
    <t>Устройство герметизации коробок окон /утепление старых окон монтажной пеной /прим.</t>
  </si>
  <si>
    <t>100 м шва</t>
  </si>
  <si>
    <t>ТЕР Московской обл., 07-05-039-8, приказ Минстроя России №675/пр от 28.02.2017 № 260/пр</t>
  </si>
  <si>
    <t>96,1</t>
  </si>
  <si>
    <t>101-0617</t>
  </si>
  <si>
    <t>Мастика тиоколовая строительного назначения, марки КБ-0,5</t>
  </si>
  <si>
    <t>ТССЦ Московской обл., 101-0617, приказ Минстроя России №675/пр от 28.02.2017 № 254/пр</t>
  </si>
  <si>
    <t>96,2</t>
  </si>
  <si>
    <t>101-1921</t>
  </si>
  <si>
    <t>Пена монтажная для герметизации стыков в баллончике емкостью 0,85 л</t>
  </si>
  <si>
    <t>ТССЦ Московской обл., 101-1921, приказ Минстроя России №675/пр от 28.02.2017 № 254/пр</t>
  </si>
  <si>
    <t>11. Оконные проемы (коридор, с/у, лестничный марш)</t>
  </si>
  <si>
    <t>97</t>
  </si>
  <si>
    <t>08-04-002-3</t>
  </si>
  <si>
    <t>Демонтаж стеклоблоков/прим.</t>
  </si>
  <si>
    <t>ТЕР Московской обл., 08-04-002-3, приказ Минстроя России №675/пр от 28.02.2017 № 260/пр</t>
  </si>
  <si>
    <t>)*0,8)*1,15</t>
  </si>
  <si>
    <t>Поправка: МР 519/пр Табл.2, п.2  Поправка: Мет.421/пр 04.08.20 Пр.10 Т.3 п. 3</t>
  </si>
  <si>
    <t>97,1</t>
  </si>
  <si>
    <t>Поправка: МР 519/пр Табл.2, п.2  Наименование: При демонтаже (разборке) сборных деревянных конструкций</t>
  </si>
  <si>
    <t>Поправка: МР 519/пр Табл.2, п.2</t>
  </si>
  <si>
    <t>98</t>
  </si>
  <si>
    <t>98,1</t>
  </si>
  <si>
    <t>99</t>
  </si>
  <si>
    <t>99,1</t>
  </si>
  <si>
    <t>100</t>
  </si>
  <si>
    <t>100,1</t>
  </si>
  <si>
    <t>101</t>
  </si>
  <si>
    <t>101,1</t>
  </si>
  <si>
    <t>102</t>
  </si>
  <si>
    <t>102,1</t>
  </si>
  <si>
    <t>102,2</t>
  </si>
  <si>
    <t>103</t>
  </si>
  <si>
    <t>10-01-027-4</t>
  </si>
  <si>
    <t>Установка в жилых и общественных зданиях блоков оконных с переплетами раздельными (раздельно-спаренными) в стенах каменных площадью проема более 2 м2</t>
  </si>
  <si>
    <t>ТЕР Московской обл., 10-01-027-4, приказ Минстроя России №675/пр от 28.02.2017 № 260/пр</t>
  </si>
  <si>
    <t>103,1</t>
  </si>
  <si>
    <t>206-1414</t>
  </si>
  <si>
    <t>Витражи из алюминиевого комбинированного профиля одинарной конструкции с двухкамерным стеклопакетом, неоткрываемые (ГОСТ 22233-2001)</t>
  </si>
  <si>
    <t>ТССЦ Московской обл., 206-1414, приказ Минстроя России №675/пр от 28.02.2017 № 255/пр</t>
  </si>
  <si>
    <t>103,2</t>
  </si>
  <si>
    <t>Прил. КА п.44</t>
  </si>
  <si>
    <t>Витражи из ПВХ профиля</t>
  </si>
  <si>
    <t>ТССЦ Московской обл., 101-9411, приказ Минстроя России №675/пр от 28.02.2017 № 254/пр</t>
  </si>
  <si>
    <t>[5 974 / 1,2]</t>
  </si>
  <si>
    <t>[5 974 / 1,2] +  2% Заг.скл</t>
  </si>
  <si>
    <t>104</t>
  </si>
  <si>
    <t>104,1</t>
  </si>
  <si>
    <t>104,2</t>
  </si>
  <si>
    <t>12. Электромонтажные работы (кабинеты)</t>
  </si>
  <si>
    <t>105</t>
  </si>
  <si>
    <t>67-4-5</t>
  </si>
  <si>
    <t>Демонтаж светильников для люминесцентных ламп</t>
  </si>
  <si>
    <t>100 шт.</t>
  </si>
  <si>
    <t>ТЕРр Московской обл., 67-4-5, приказ Минстроя России №675/пр от 28.02.2017 № 263/пр</t>
  </si>
  <si>
    <t>Электромонтажные работы</t>
  </si>
  <si>
    <t>рФЕР-67</t>
  </si>
  <si>
    <t>Пр/812-101.0-1</t>
  </si>
  <si>
    <t>Пр/774-101.0</t>
  </si>
  <si>
    <t>105,1</t>
  </si>
  <si>
    <t>106</t>
  </si>
  <si>
    <t>67-4-3</t>
  </si>
  <si>
    <t>Демонтаж светильников с лампами накаливания</t>
  </si>
  <si>
    <t>ТЕРр Московской обл., 67-4-3, приказ Минстроя России №675/пр от 28.02.2017 № 263/пр</t>
  </si>
  <si>
    <t>106,1</t>
  </si>
  <si>
    <t>107</t>
  </si>
  <si>
    <t>67-4-1</t>
  </si>
  <si>
    <t>Демонтаж выключателей, розеток</t>
  </si>
  <si>
    <t>ТЕРр Московской обл., 67-4-1, приказ Минстроя России №675/пр от 28.02.2017 № 263/пр</t>
  </si>
  <si>
    <t>107,1</t>
  </si>
  <si>
    <t>108</t>
  </si>
  <si>
    <t>м08-03-594-17</t>
  </si>
  <si>
    <t>Светильник в подвесных потолках, устанавливаемый на закладных деталях, количество ламп в светильнике до 4</t>
  </si>
  <si>
    <t>ТЕРм Московской обл., м08-03-594-17, приказ Минстроя России №675/пр от 28.02.2017 № 259/пр</t>
  </si>
  <si>
    <t>Поправка: МДС 81-35.2004, прил.1, т.2, п.1  Наименование: Производство монтажных работ в существующих зданиях и сооружениях, освобожденных от оборудования и других предметов, мешающих нормальному производству работ.</t>
  </si>
  <si>
    <t>)*1,2</t>
  </si>
  <si>
    <t>Монтажные работы</t>
  </si>
  <si>
    <t>Электротехнические установки: на других объектах</t>
  </si>
  <si>
    <t>мФЕР-08</t>
  </si>
  <si>
    <t>Поправка: МДС 81-35.2004, прил.1, т.2, п.1</t>
  </si>
  <si>
    <t>Пр/812-049.3-1</t>
  </si>
  <si>
    <t>Пр/774-049.3</t>
  </si>
  <si>
    <t>109</t>
  </si>
  <si>
    <t>20.3.03.01-0553М</t>
  </si>
  <si>
    <t>Светильник светодиодный "Световые технологии" OWP OPTIMA LED 595(50) mat, встраиваемый или накладной, матовый рассеиватель из силикатного темперированного стекла, размер 595х595х80мм, 52W, 4000К, 5600Лм, IP54/IP54, арт.1372000260</t>
  </si>
  <si>
    <t>Московская область Каталог текущих цен на материалы (ГАУ Мособлгосэкспертиза), 20.3.03.01-0553М</t>
  </si>
  <si>
    <t>Материалы монтажные</t>
  </si>
  <si>
    <t>Материалы и конструкции ( монтажные )  по ценникам и каталогам</t>
  </si>
  <si>
    <t>ФССЦм</t>
  </si>
  <si>
    <t>Светильник светодиодный "Световые технологии" OWP ECO LED 595 mat, встраиваемый или накладной, матовый рассеиватель из силикатного темперированного стекла, размер 595х595х95мм, 35W, 4000К, 3000Лм, IP54/IP54, арт.1372000120</t>
  </si>
  <si>
    <t>Материалы строительные</t>
  </si>
  <si>
    <t>Материалы, изделия и конструкции</t>
  </si>
  <si>
    <t>материалы (03)</t>
  </si>
  <si>
    <t>110</t>
  </si>
  <si>
    <t>м08-03-591-2</t>
  </si>
  <si>
    <t>Выключатель одноклавишный утопленного типа при скрытой проводке</t>
  </si>
  <si>
    <t>ТЕРм Московской обл., м08-03-591-2, приказ Минстроя России №675/пр от 21.09.2015 г.</t>
  </si>
  <si>
    <t>110,1</t>
  </si>
  <si>
    <t>20.4.01.02-0003М</t>
  </si>
  <si>
    <t>Выключатель 1 клав. с индикацией 10А (ВС10-1-1-Б) серии BOLERO скрытого монтажа в сборе. Цвет белый/кремовый. IEK</t>
  </si>
  <si>
    <t>Московская область Каталог текущих цен на материалы (ГАУ Мособлгосэкспертиза), 20.4.01.02-0003М</t>
  </si>
  <si>
    <t>110,2</t>
  </si>
  <si>
    <t>509-8412</t>
  </si>
  <si>
    <t>Рамка из термопласта 1 пост/прим.</t>
  </si>
  <si>
    <t>ТССЦ Московской обл., 509-8412, приказ Минстроя России №675/пр от 28.02.2017 № 258/пр</t>
  </si>
  <si>
    <t>110,3</t>
  </si>
  <si>
    <t>503-0606</t>
  </si>
  <si>
    <t>Коробка для установки розеток и выключателей скрытой проводки</t>
  </si>
  <si>
    <t>1000 шт.</t>
  </si>
  <si>
    <t>ТССЦ Московской обл., 503-0606, приказ Минстроя России №675/пр от 28.02.2017 № 258/пр</t>
  </si>
  <si>
    <t>111</t>
  </si>
  <si>
    <t>м08-03-591-5</t>
  </si>
  <si>
    <t>Выключатель двухклавишный утопленного типа при скрытой проводке</t>
  </si>
  <si>
    <t>ТЕРм Московской обл., м08-03-591-5, приказ Минстроя России №675/пр от 28.02.2017 № 259/пр</t>
  </si>
  <si>
    <t>111,1</t>
  </si>
  <si>
    <t>111,2</t>
  </si>
  <si>
    <t>111,3</t>
  </si>
  <si>
    <t>112</t>
  </si>
  <si>
    <t>м08-03-591-9</t>
  </si>
  <si>
    <t>Розетка штепсельная утопленного типа при скрытой проводке</t>
  </si>
  <si>
    <t>ТЕРм Московской обл., м08-03-591-9, приказ Минстроя России №675/пр от 28.02.2017 № 259/пр</t>
  </si>
  <si>
    <t>112,1</t>
  </si>
  <si>
    <t>20.4.03.06-0010М</t>
  </si>
  <si>
    <t>Розетка с заземляющим контактом, защитной шторкой и крышкой 16А (РС16-1-0-Б) серии BOLERO скрытого монтажа в сборе. Цвет белый/кремовый. IEK</t>
  </si>
  <si>
    <t>Московская область Каталог текущих цен на материалы (ГАУ Мособлгосэкспертиза), 20.4.03.06-0010М</t>
  </si>
  <si>
    <t>112,2</t>
  </si>
  <si>
    <t>112,3</t>
  </si>
  <si>
    <t>113</t>
  </si>
  <si>
    <t>113,1</t>
  </si>
  <si>
    <t>20.3.03.01-0499М</t>
  </si>
  <si>
    <t>Светильник светодиодный "Varton" С070 аварийный (аналог 4*18), встраиваемый, опаловый рассеиватель из поликарбоната, размер 595х595х55мм, 36W, 4000К, IP54, арт. V1-С0-00080-10А00-5403640 (V-А1-081-036-4100К)</t>
  </si>
  <si>
    <t>Московская область Каталог текущих цен на материалы (ГАУ Мособлгосэкспертиза), 20.3.03.01-0499М</t>
  </si>
  <si>
    <t>113,2</t>
  </si>
  <si>
    <t>Прил. КА п.9</t>
  </si>
  <si>
    <t>Светодиодный светильник ДВО для потолка Cesal 600*600*62 36 ВТ 4000К IP54 с рассеивателем опал с функцией аварийного освещения (V1-A3-00027-10A00-5403640)</t>
  </si>
  <si>
    <t>Московская область Каталог текущих цен на материалы (ГАУ Мособлгосэкспертиза), 509-1380-511</t>
  </si>
  <si>
    <t>[17 399 / 1,2]</t>
  </si>
  <si>
    <t>[17 399 / 1,2] +  2% Заг.скл</t>
  </si>
  <si>
    <t>114</t>
  </si>
  <si>
    <t>м08-03-593-6</t>
  </si>
  <si>
    <t>Светильник потолочный или настенный с креплением винтами или болтами для помещений с нормальными условиями среды, одноламповый</t>
  </si>
  <si>
    <t>ТЕРм Московской обл., м08-03-593-6, приказ Минстроя России №675/пр от 28.02.2017 № 259/пр</t>
  </si>
  <si>
    <t>Поправка: МР 519/пр Прил.2, Табл.3, п. 1.1</t>
  </si>
  <si>
    <t>114,1</t>
  </si>
  <si>
    <t>Прил. КА п.14</t>
  </si>
  <si>
    <t>Светодиодный светильник ДПО Премиум для школьных досок 1195*100*50мм 18ВТ 3950К Вартон</t>
  </si>
  <si>
    <t>[8 311,55 / 1,2]</t>
  </si>
  <si>
    <t>[8 311,55 / 1,2] +  2% Заг.скл</t>
  </si>
  <si>
    <t>115</t>
  </si>
  <si>
    <t>м08-02-413-1</t>
  </si>
  <si>
    <t>Провод, количество проводов в резинобитумной трубке до 2, сечение провода до 6 мм2</t>
  </si>
  <si>
    <t>100 М ТРУБОК</t>
  </si>
  <si>
    <t>ТЕРм Московской обл., м08-02-413-1, приказ Минстроя России №675/пр от 28.02.2017 № 259/пр</t>
  </si>
  <si>
    <t>115,1</t>
  </si>
  <si>
    <t>501-8846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</si>
  <si>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1,5 мм2</t>
  </si>
  <si>
    <t>1000 м</t>
  </si>
  <si>
    <t>ТССЦ Московской обл., 501-8846, приказ Минстроя России №675/пр от 21.09.2015 г.</t>
  </si>
  <si>
    <t>1000 М</t>
  </si>
  <si>
    <t>115,2</t>
  </si>
  <si>
    <t>103-2454</t>
  </si>
  <si>
    <t>Трубы гибкие гофрированные легкие из ПНД, серии BL, с зондом, диаметром 25 мм</t>
  </si>
  <si>
    <t>ТССЦ Московской обл., 103-2454, приказ Минстроя России №675/пр от 21.09.2015 г.</t>
  </si>
  <si>
    <t>116</t>
  </si>
  <si>
    <t>м08-02-413-2</t>
  </si>
  <si>
    <t>Провод, количество проводов в резинобитумной трубке до 2, сечение провода до 16 мм2</t>
  </si>
  <si>
    <t>ТЕРм Московской обл., м08-02-413-2, приказ Минстроя России №675/пр от 28.02.2017 № 259/пр</t>
  </si>
  <si>
    <t>116,1</t>
  </si>
  <si>
    <t>501-8659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</si>
  <si>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2,5 мм2</t>
  </si>
  <si>
    <t>ТССЦ Московской обл., 501-8659, приказ Минстроя России №675/пр от 21.09.2015 г.</t>
  </si>
  <si>
    <t>116,2</t>
  </si>
  <si>
    <t>117</t>
  </si>
  <si>
    <t>117,1</t>
  </si>
  <si>
    <t>501-8852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</si>
  <si>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- 4 и сечением 1,5 мм2</t>
  </si>
  <si>
    <t>ТССЦ Московской обл., 501-8852, приказ Минстроя России №675/пр от 21.09.2015 г.</t>
  </si>
  <si>
    <t>117,2</t>
  </si>
  <si>
    <t>118</t>
  </si>
  <si>
    <t>503-0702</t>
  </si>
  <si>
    <t>Коробка ответвительная "DKC" размером 100х100х50 мм</t>
  </si>
  <si>
    <t>ТССЦ Московской обл., 503-0702, приказ Минстроя России №675/пр от 28.02.2017 № 258/пр</t>
  </si>
  <si>
    <t>119</t>
  </si>
  <si>
    <t>п01-11-011-1</t>
  </si>
  <si>
    <t>Проверка наличия цепи между заземлителями и заземленными элементами (по кол-ву светильников)</t>
  </si>
  <si>
    <t>100 точек</t>
  </si>
  <si>
    <t>ТЕРп Московской обл., п01-11-011-1, приказ Минстроя России №675/пр от 28.02.2017 № 262/пр</t>
  </si>
  <si>
    <t>Пусконаладочные работы</t>
  </si>
  <si>
    <t>Пусконаладочные работы (Если АЭС=1, то Пусконаладочные работы технологического оборудования АЭС)</t>
  </si>
  <si>
    <t>ФЕРп</t>
  </si>
  <si>
    <t>Пр/812-084.0-1</t>
  </si>
  <si>
    <t>Пр/774-084.0</t>
  </si>
  <si>
    <t>13. Электромонтажные работы (коридор, с/у, лестничный марш)</t>
  </si>
  <si>
    <t>120</t>
  </si>
  <si>
    <t>120,1</t>
  </si>
  <si>
    <t>121</t>
  </si>
  <si>
    <t>121,1</t>
  </si>
  <si>
    <t>122</t>
  </si>
  <si>
    <t>122,1</t>
  </si>
  <si>
    <t>123</t>
  </si>
  <si>
    <t>123,1</t>
  </si>
  <si>
    <t>124</t>
  </si>
  <si>
    <t>м08-03-593-9</t>
  </si>
  <si>
    <t>Светильник светодиодный точечный LED в подвесной потолок</t>
  </si>
  <si>
    <t>ТЕРм Московской обл., м08-03-593-9, приказ Минстроя России №675/пр от 28.02.2017 № 259/пр</t>
  </si>
  <si>
    <t>124,1</t>
  </si>
  <si>
    <t>124,2</t>
  </si>
  <si>
    <t>[11 404,33 / 1,2]</t>
  </si>
  <si>
    <t>[11 404,33 / 1,2] +  2% Заг.скл</t>
  </si>
  <si>
    <t>125</t>
  </si>
  <si>
    <t>125,1</t>
  </si>
  <si>
    <t>125,2</t>
  </si>
  <si>
    <t>125,3</t>
  </si>
  <si>
    <t>126</t>
  </si>
  <si>
    <t>126,1</t>
  </si>
  <si>
    <t>126,2</t>
  </si>
  <si>
    <t>126,3</t>
  </si>
  <si>
    <t>127</t>
  </si>
  <si>
    <t>127,1</t>
  </si>
  <si>
    <t>127,2</t>
  </si>
  <si>
    <t>128</t>
  </si>
  <si>
    <t>м08-03-573-4</t>
  </si>
  <si>
    <t>Демонтаж. Шкаф (пульт) управления навесной или встраиваемый, высота, ширина и глубина до 600х600х350 мм/прим.</t>
  </si>
  <si>
    <t>ТЕРм Московской обл., м08-03-573-4, приказ Минстроя России №675/пр от 28.02.2017 № 259/пр</t>
  </si>
  <si>
    <t>)*0,3)*1,2</t>
  </si>
  <si>
    <t>Поправка: МР 519/пр Табл.3, п.4  Поправка: МР 519/пр Прил.2, Табл.3, п. 1.1</t>
  </si>
  <si>
    <t>128,1</t>
  </si>
  <si>
    <t>129</t>
  </si>
  <si>
    <t>м08-03-575-1</t>
  </si>
  <si>
    <t>Демонтаж.Прибор или аппарат/прим.</t>
  </si>
  <si>
    <t>ТЕРм Московской обл., м08-03-575-1, приказ Минстроя России №675/пр от 28.02.2017 № 259/пр</t>
  </si>
  <si>
    <t>129,1</t>
  </si>
  <si>
    <t>Поправка: МР 519/пр Табл.3, п.4  Наименование: Демонтаж: Оборудование, не пригодное для дальнейшего использования, (предназначено в лом) без разборки и резки</t>
  </si>
  <si>
    <t>Поправка: МР 519/пр Табл.3, п.4</t>
  </si>
  <si>
    <t>130</t>
  </si>
  <si>
    <t>Шкаф (пульт) управления навесной, высота, ширина и глубина до 600х600х350 мм</t>
  </si>
  <si>
    <t>130,1</t>
  </si>
  <si>
    <t>509-5747</t>
  </si>
  <si>
    <t>Щиты распределительные навесные ЩРН-90, 2 двери, размер корпуса 520х680х125 мм</t>
  </si>
  <si>
    <t>ТССЦ Московской обл., 509-5747, приказ Минстроя России №675/пр от 28.02.2017 № 258/пр</t>
  </si>
  <si>
    <t>130,2</t>
  </si>
  <si>
    <t>20.5.03.03-0056М</t>
  </si>
  <si>
    <t>Шина "N" нулевая на DIN-рейку в корпусе 2х15 групп</t>
  </si>
  <si>
    <t>Московская область Каталог текущих цен на материалы (ГАУ Мособлгосэкспертиза), 20.5.03.03-0056М</t>
  </si>
  <si>
    <t>130,3</t>
  </si>
  <si>
    <t>20.5.03.03-0057М</t>
  </si>
  <si>
    <t>Шина "N" нулевая на DIN-рейку в корпусе 4х15 групп</t>
  </si>
  <si>
    <t>Московская область Каталог текущих цен на материалы (ГАУ Мособлгосэкспертиза), 20.5.03.03-0057М</t>
  </si>
  <si>
    <t>131</t>
  </si>
  <si>
    <t>Прибор или аппарат</t>
  </si>
  <si>
    <t>131,1</t>
  </si>
  <si>
    <t>509-2245</t>
  </si>
  <si>
    <t>Выключатели автоматические «IEK» ВА47-29 3Р 50А, характеристика С</t>
  </si>
  <si>
    <t>ТССЦ Московской обл., 509-2245, приказ Минстроя России №675/пр от 28.02.2017 № 258/пр</t>
  </si>
  <si>
    <t>131,2</t>
  </si>
  <si>
    <t>Прил.КА п.15</t>
  </si>
  <si>
    <t>Автоматический выключатель дифференциального тока   63А</t>
  </si>
  <si>
    <t>[2 350,42 / 1,2]</t>
  </si>
  <si>
    <t>[2 350,42 / 1,2] +  2% Заг.скл</t>
  </si>
  <si>
    <t>132</t>
  </si>
  <si>
    <t>132,1</t>
  </si>
  <si>
    <t>132,2</t>
  </si>
  <si>
    <t>133</t>
  </si>
  <si>
    <t>133,1</t>
  </si>
  <si>
    <t>133,2</t>
  </si>
  <si>
    <t>134</t>
  </si>
  <si>
    <t>134,1</t>
  </si>
  <si>
    <t>134,2</t>
  </si>
  <si>
    <t>135</t>
  </si>
  <si>
    <t>136</t>
  </si>
  <si>
    <t>п01-12-020-1</t>
  </si>
  <si>
    <t>Испытание сборных и соединительных шин напряжением до 11 кВ</t>
  </si>
  <si>
    <t>1 испытание</t>
  </si>
  <si>
    <t>ТЕРп Московской обл., п01-12-020-1, приказ Минстроя России №675/пр от 28.02.2017 № 262/пр</t>
  </si>
  <si>
    <t>137</t>
  </si>
  <si>
    <t>п01-11-013-1</t>
  </si>
  <si>
    <t>Замер полного сопротивления цепи «фаза-нуль» (по кол-ву шкафов)</t>
  </si>
  <si>
    <t>1 токоприемник</t>
  </si>
  <si>
    <t>ТЕРп Московской обл., п01-11-013-1, приказ Минстроя России №675/пр от 28.02.2017 № 262/пр</t>
  </si>
  <si>
    <t>138</t>
  </si>
  <si>
    <t>п01-11-028-1</t>
  </si>
  <si>
    <t>Измерение сопротивления изоляции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электропотребителям(по-кол-ву автоматов)</t>
  </si>
  <si>
    <t>1 линия</t>
  </si>
  <si>
    <t>ТЕРп Московской обл., п01-11-028-1, приказ Минстроя России №675/пр от 28.02.2017 № 262/пр</t>
  </si>
  <si>
    <t>139</t>
  </si>
  <si>
    <t>14. Сантехнические работы (кабинеты)</t>
  </si>
  <si>
    <t>140</t>
  </si>
  <si>
    <t>65-4-1</t>
  </si>
  <si>
    <t>Демонтаж умывальников и раковин</t>
  </si>
  <si>
    <t>100 приборов</t>
  </si>
  <si>
    <t>ТЕРр Московской обл., 65-4-1, приказ Минстроя России №675/пр от 28.02.2017 № 263/пр</t>
  </si>
  <si>
    <t>Внутренние санитарно-технические работы</t>
  </si>
  <si>
    <t>Внутренние санитарнотехнические работы: демонтаж и разборка</t>
  </si>
  <si>
    <t>рФЕР-65</t>
  </si>
  <si>
    <t>Пр/812-099.1-1</t>
  </si>
  <si>
    <t>Пр/774-099.1</t>
  </si>
  <si>
    <t>140,1</t>
  </si>
  <si>
    <t>509-9899</t>
  </si>
  <si>
    <t>Строительный мусор и масса возвратных материалов</t>
  </si>
  <si>
    <t>ТССЦ Московской обл., 509-9899, приказ Минстроя России №675/пр от 28.02.2017 № 258/пр</t>
  </si>
  <si>
    <t>141</t>
  </si>
  <si>
    <t>65-3-7</t>
  </si>
  <si>
    <t>Снятие смесителя без душевой сетки</t>
  </si>
  <si>
    <t>100 шт. арматуры</t>
  </si>
  <si>
    <t>ТЕРр Московской обл., 65-3-7, приказ Минстроя России №675/пр от 28.02.2017 № 263/пр</t>
  </si>
  <si>
    <t>141,1</t>
  </si>
  <si>
    <t>142</t>
  </si>
  <si>
    <t>16-04-005-1</t>
  </si>
  <si>
    <t>Демонтаж внутренних трубопроводов водоснабжения и отопления из многослойных полипропиленовых труб диаметром 20мм/прим.</t>
  </si>
  <si>
    <t>100 м</t>
  </si>
  <si>
    <t>ТСНБ-2001 Московской области, 16-04-005-1, протокол от 29.07.2020 г. № 07</t>
  </si>
  <si>
    <t>)*1,15)*0,4</t>
  </si>
  <si>
    <t>Трубопроводы внутренние</t>
  </si>
  <si>
    <t>ФЕР-16</t>
  </si>
  <si>
    <t>Поправка: Мет.421/пр 04.08.20 Пр.10 Т.3 п. 3  Поправка: МР 519/пр Табл.2, п.3</t>
  </si>
  <si>
    <t>142,1</t>
  </si>
  <si>
    <t>Поправка: МР 519/пр Табл.2, п.3  Наименование: При демонтаже (разборке) систем инженерно-технического обеспечения</t>
  </si>
  <si>
    <t>Поправка: МР 519/пр Табл.2, п.3</t>
  </si>
  <si>
    <t>143</t>
  </si>
  <si>
    <t>16-04-001-1</t>
  </si>
  <si>
    <t>Демонтаж трубопроводов канализации из полиэтиленовых труб высокой плотности диаметром 50 мм- прим.</t>
  </si>
  <si>
    <t>100 м трубопровода</t>
  </si>
  <si>
    <t>ТЕР Московской обл., 16-04-001-1, приказ Минстроя России №675/пр от 28.02.2017 № 260/пр</t>
  </si>
  <si>
    <t>)*0,4)*1,15</t>
  </si>
  <si>
    <t>Поправка: МДС 81-36.2004, п.3.3.1.в  Поправка: МДС 81-36.2004, прил.3, п.7с</t>
  </si>
  <si>
    <t>143,1</t>
  </si>
  <si>
    <t>144</t>
  </si>
  <si>
    <t>16-04-005-2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</si>
  <si>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25 мм</t>
  </si>
  <si>
    <t>ТСНБ-2001 Московской области, 16-04-005-2, протокол от  24.02.2022 г. № 02</t>
  </si>
  <si>
    <t>Поправка: М-ка 421/пр 04.08.20 п.58 п.п. б)  Поправка: МДС 81-35.2004, прил.1, т.1, п.4</t>
  </si>
  <si>
    <t>144,1</t>
  </si>
  <si>
    <t>24.3.02.05-0002М</t>
  </si>
  <si>
    <t>Труба полипропиленовая армированная алюминием PRO AQUA PN25 (перфор.) 25</t>
  </si>
  <si>
    <t>Московская область Каталог текущих цен на материалы (ГАУ Мособлгосэкспертиза), 24.3.02.05-0002М</t>
  </si>
  <si>
    <t>1 кв22г.(М) - В письме Минстроя от 07.02.2022г. №4153-ИФ09 Моск. обл. - Образование</t>
  </si>
  <si>
    <t>144,2</t>
  </si>
  <si>
    <t>507-3174</t>
  </si>
  <si>
    <t>Угольник 90 град. полипропиленовый диаметром 25 мм</t>
  </si>
  <si>
    <t>10 шт.</t>
  </si>
  <si>
    <t>ТССЦ Московской обл., 507-3174, приказ Минстроя России №675/пр от 28.02.2017 № 258/пр</t>
  </si>
  <si>
    <t>144,3</t>
  </si>
  <si>
    <t>507-5008</t>
  </si>
  <si>
    <t>Муфта полипропиленовая соединительная диаметром 25 мм</t>
  </si>
  <si>
    <t>ТССЦ Московской обл., 507-5008, приказ Минстроя России №675/пр от 28.02.2017 № 258/пр</t>
  </si>
  <si>
    <t>144,4</t>
  </si>
  <si>
    <t>507-3296</t>
  </si>
  <si>
    <t>Тройник полипропиленовый переходной диаметром 25х20х25 мм</t>
  </si>
  <si>
    <t>ТССЦ Московской обл., 507-3296, приказ Минстроя России №675/пр от 28.02.2017 № 258/пр</t>
  </si>
  <si>
    <t>144,5</t>
  </si>
  <si>
    <t>301-5601</t>
  </si>
  <si>
    <t>Хомут металлический с шурупом для крепления трубопроводов диаметром 20-25 мм</t>
  </si>
  <si>
    <t>ТССЦ Московской обл., 301-5601, приказ Минстроя России №675/пр от 28.02.2017 № 256/пр</t>
  </si>
  <si>
    <t>145</t>
  </si>
  <si>
    <t>Прокладка трубопроводов канализации из полиэтиленовых труб высокой плотности диаметром 50 мм</t>
  </si>
  <si>
    <t>145,1</t>
  </si>
  <si>
    <t>301-5605</t>
  </si>
  <si>
    <t>Хомут металлический с шурупом для крепления трубопроводов диаметром 48-53 мм</t>
  </si>
  <si>
    <t>ТССЦ Московской обл., 301-5605, приказ Минстроя России №675/пр от 21.09.2015 г.</t>
  </si>
  <si>
    <t>146</t>
  </si>
  <si>
    <t>302-1838</t>
  </si>
  <si>
    <t>Кран шаровой латунный, резьбовой марки "Danfoss", диаметром 20 мм</t>
  </si>
  <si>
    <t>ТССЦ Московской обл., 302-1838, приказ Минстроя России №675/пр от 28.02.2017 № 256/пр</t>
  </si>
  <si>
    <t>Материалы и конструкции ( строительные ) по ценникам и каталогом</t>
  </si>
  <si>
    <t>ФССЦст</t>
  </si>
  <si>
    <t>147</t>
  </si>
  <si>
    <t>17-01-001-14</t>
  </si>
  <si>
    <t>Установка умывальников одиночных с подводкой холодной и горячей воды</t>
  </si>
  <si>
    <t>10 компл.</t>
  </si>
  <si>
    <t>ТЕР Московской обл., 17-01-001-14, приказ Минстроя России №675/пр от 28.02.2017 № 260/пр</t>
  </si>
  <si>
    <t>Водопровод и канализация - внутренние устройства</t>
  </si>
  <si>
    <t>ФЕР-17</t>
  </si>
  <si>
    <t>147,1</t>
  </si>
  <si>
    <t>301-0825</t>
  </si>
  <si>
    <t>Умывальники полуфарфоровые и фарфоровые с кронштейнами, сифоном бутылочным латунным и выпуском, овальные со скрытыми установочными поверхностями без спинки размером 550х480х150 мм</t>
  </si>
  <si>
    <t>ТССЦ Московской обл., 301-0825, приказ Минстроя России №675/пр от 28.02.2017 № 256/пр</t>
  </si>
  <si>
    <t>147,2</t>
  </si>
  <si>
    <t>Прил. КА п.16</t>
  </si>
  <si>
    <t>Раковина с тумбой 60см</t>
  </si>
  <si>
    <t>[22 775 / 1,2]</t>
  </si>
  <si>
    <t>[22 775 / 1,2] +  2% Заг.скл</t>
  </si>
  <si>
    <t>147,3</t>
  </si>
  <si>
    <t>301-7791</t>
  </si>
  <si>
    <t>Сифон пластмассовый бутылочный унифицированный с выпуском и вертикальным отводом СБУв (ГОСТ 23289-94)</t>
  </si>
  <si>
    <t>ТССЦ Московской обл., 301-7791, приказ Минстроя России №675/пр от 28.02.2017 № 256/пр</t>
  </si>
  <si>
    <t>147,4</t>
  </si>
  <si>
    <t>301-0616</t>
  </si>
  <si>
    <t>Смесители для умывальников СМ-УМ-ОРА с поворотным корпусом, одной рукояткой, с аэратором</t>
  </si>
  <si>
    <t>ТССЦ Московской обл., 301-0616, приказ Минстроя России №675/пр от 28.02.2017 № 256/пр</t>
  </si>
  <si>
    <t>147,5</t>
  </si>
  <si>
    <t>301-1266</t>
  </si>
  <si>
    <t>Подводка гибкая армированная резиновая 500 мм/прим.</t>
  </si>
  <si>
    <t>ТССЦ Московской обл., 301-1266, приказ Минстроя России №675/пр от 21.09.2015 г.</t>
  </si>
  <si>
    <t>15. Сантехнические работы (с/у)</t>
  </si>
  <si>
    <t>148</t>
  </si>
  <si>
    <t>148,1</t>
  </si>
  <si>
    <t>149</t>
  </si>
  <si>
    <t>149,1</t>
  </si>
  <si>
    <t>150</t>
  </si>
  <si>
    <t>16-04-001-2</t>
  </si>
  <si>
    <t>Демонтаж трубопроводов канализации из полиэтиленовых труб высокой плотности диаметром 110 мм - прим.</t>
  </si>
  <si>
    <t>ТЕР Московской обл., 16-04-001-2, приказ Минстроя России №675/пр от 28.02.2017 № 260/пр</t>
  </si>
  <si>
    <t>150,1</t>
  </si>
  <si>
    <t>151</t>
  </si>
  <si>
    <t>151,1</t>
  </si>
  <si>
    <t>152</t>
  </si>
  <si>
    <t>152,1</t>
  </si>
  <si>
    <t>153</t>
  </si>
  <si>
    <t>Прокладка трубопроводов канализации из полиэтиленовых труб высокой плотности диаметром 110 мм</t>
  </si>
  <si>
    <t>153,1</t>
  </si>
  <si>
    <t>301-5609</t>
  </si>
  <si>
    <t>Хомут металлический с шурупом для крепления трубопроводов диаметром 108-116 мм</t>
  </si>
  <si>
    <t>ТССЦ Московской обл., 301-5609, приказ Минстроя России №675/пр от 21.09.2015 г.</t>
  </si>
  <si>
    <t>154</t>
  </si>
  <si>
    <t>154,1</t>
  </si>
  <si>
    <t>154,2</t>
  </si>
  <si>
    <t>154,3</t>
  </si>
  <si>
    <t>154,4</t>
  </si>
  <si>
    <t>154,5</t>
  </si>
  <si>
    <t>155</t>
  </si>
  <si>
    <t>302-1896</t>
  </si>
  <si>
    <t>Кран шаровый латунный BROEN BALLOFIX, полнопроходной, с внутренней резьбой DIN 259 и накидной гайкой (американка), давлением 1,6 МПа (16 кгс/см2) и 3,0 МПа (30 кгс/см2), диаметром 20 мм, присоединение 3/4"х3/4"</t>
  </si>
  <si>
    <t>ТССЦ Московской обл., 302-1896, приказ Минстроя России №675/пр от 28.02.2017 № 256/пр</t>
  </si>
  <si>
    <t>156</t>
  </si>
  <si>
    <t>Установка столешницы под раковины/прим.</t>
  </si>
  <si>
    <t>156,1</t>
  </si>
  <si>
    <t>Прил. КА п.17</t>
  </si>
  <si>
    <t>Столешница под раковины индивидуального изготовления</t>
  </si>
  <si>
    <t>[20 000 / 1,2]</t>
  </si>
  <si>
    <t>[20 000 / 1,2] +  2% Заг.скл</t>
  </si>
  <si>
    <t>157</t>
  </si>
  <si>
    <t>157,1</t>
  </si>
  <si>
    <t>ТССЦ Московской обл., 301-0825, приказ Минстроя России №675/пр от 21.09.2015 г.</t>
  </si>
  <si>
    <t>157,2</t>
  </si>
  <si>
    <t>Прил. КА п.18</t>
  </si>
  <si>
    <t>Раковина Santek</t>
  </si>
  <si>
    <t>[6 570 / 1,2]</t>
  </si>
  <si>
    <t>[6 570 / 1,2] +  2% Заг.скл</t>
  </si>
  <si>
    <t>157,3</t>
  </si>
  <si>
    <t>157,4</t>
  </si>
  <si>
    <t>Подводка гибкая армированная резиновая 1000 мм</t>
  </si>
  <si>
    <t>157,5</t>
  </si>
  <si>
    <t>158</t>
  </si>
  <si>
    <t>10-04-014-1</t>
  </si>
  <si>
    <t>Демонтаж сантехнических перегородок: (стандартные туалетные кабины) /прим.</t>
  </si>
  <si>
    <t>ТСНБ-2001 Московской области, 10-04-014-1, протокол от 24.05.2017 г. № 5</t>
  </si>
  <si>
    <t>158,1</t>
  </si>
  <si>
    <t>159</t>
  </si>
  <si>
    <t>Устройство сантехнических перегородок: (стандартные туалетные кабины) на каркасе из алюминиевого профиля</t>
  </si>
  <si>
    <t>159,1</t>
  </si>
  <si>
    <t>206-1352</t>
  </si>
  <si>
    <t>Перегородки на алюминиевом каркасе комбинированные (стекло прозрачное 5 мм и ГКЛ с виниловым покрытием)</t>
  </si>
  <si>
    <t>ТССЦ-2001 Московской области, 206-1352, протокол от 24.05.2017 г. № 5</t>
  </si>
  <si>
    <t>159,2</t>
  </si>
  <si>
    <t>Прил. КА п.19</t>
  </si>
  <si>
    <t>Сантехнические перегородки с фурниторой</t>
  </si>
  <si>
    <t>[10 500 / 1,2]</t>
  </si>
  <si>
    <t>[10 500 / 1,2] +  2% Заг.скл</t>
  </si>
  <si>
    <t>16. Отопление (кабинеты)</t>
  </si>
  <si>
    <t>160</t>
  </si>
  <si>
    <t>65-19-1</t>
  </si>
  <si>
    <t>Демонтаж радиаторов весом до 80 кг</t>
  </si>
  <si>
    <t>ТЕРр Московской обл., 65-19-1, приказ Минстроя России №675/пр от 28.02.2017 № 263/пр</t>
  </si>
  <si>
    <t>160,1</t>
  </si>
  <si>
    <t>161</t>
  </si>
  <si>
    <t>65-1-1</t>
  </si>
  <si>
    <t>Разборка трубопроводов из водогазопроводных труб диаметром до 32 мм</t>
  </si>
  <si>
    <t>ТЕРр Московской обл., 65-1-1, приказ Минстроя России №675/пр от 28.02.2017 № 263/пр</t>
  </si>
  <si>
    <t>161,1</t>
  </si>
  <si>
    <t>162</t>
  </si>
  <si>
    <t>162,1</t>
  </si>
  <si>
    <t>162,2</t>
  </si>
  <si>
    <t>163</t>
  </si>
  <si>
    <t>16-04-005-4</t>
  </si>
  <si>
    <t>Прокладка внутренних трубопроводов водоснабжения и отопления из многослойных полипропиленовых труб, из заранее собранных узлов, наружным диаметром: 40 мм</t>
  </si>
  <si>
    <t>ТСНБ-2001 Московской области, 16-04-005-4, протокол от  24.02.2022 г. № 02</t>
  </si>
  <si>
    <t>163,1</t>
  </si>
  <si>
    <t>24.3.02.05-0004М</t>
  </si>
  <si>
    <t>Труба полипропиленовая армированная алюминием PRO AQUA PN25 (перфор.) 40</t>
  </si>
  <si>
    <t>Московская область Каталог текущих цен на материалы (ГАУ Мособлгосэкспертиза), 24.3.02.05-0004М</t>
  </si>
  <si>
    <t>163,2</t>
  </si>
  <si>
    <t>301-5604</t>
  </si>
  <si>
    <t>Хомут металлический с шурупом для крепления трубопроводов диаметром 40-46 мм</t>
  </si>
  <si>
    <t>ТССЦ Московской обл., 301-5604, приказ Минстроя России №675/пр от 28.02.2017 № 256/пр</t>
  </si>
  <si>
    <t>164</t>
  </si>
  <si>
    <t>507-3302</t>
  </si>
  <si>
    <t>Тройник полипропиленовый переходной диаметром 40х25х40 мм</t>
  </si>
  <si>
    <t>ТССЦ Московской обл., 507-3302, приказ Минстроя России №675/пр от 28.02.2017 № 258/пр</t>
  </si>
  <si>
    <t>165</t>
  </si>
  <si>
    <t>18-03-001-2</t>
  </si>
  <si>
    <t>Установка радиаторов стальных</t>
  </si>
  <si>
    <t>100 кВт радиаторов и конвекторов</t>
  </si>
  <si>
    <t>ТЕР Московской обл., 18-03-001-2, приказ Минстроя России №675/пр от 28.02.2017 № 260/пр</t>
  </si>
  <si>
    <t>Отопление - внутренние устройства</t>
  </si>
  <si>
    <t>ФЕР-18</t>
  </si>
  <si>
    <t>165,1</t>
  </si>
  <si>
    <t>301-0559</t>
  </si>
  <si>
    <t>Радиаторы стальные панельные РСВ2-1, РСВ2-6 однорядные</t>
  </si>
  <si>
    <t>квт</t>
  </si>
  <si>
    <t>ТССЦ Московской обл., 301-0559, приказ Минстроя России №675/пр от 28.02.2017 № 256/пр</t>
  </si>
  <si>
    <t>165,2</t>
  </si>
  <si>
    <t>301-1021</t>
  </si>
  <si>
    <t>Радиаторы биметаллические, марка «Rifar-B 500», количество секций 1, мощность 204 Вт</t>
  </si>
  <si>
    <t>ТССЦ Московской обл., 301-1021, приказ Минстроя России №675/пр от 28.02.2017 № 256/пр</t>
  </si>
  <si>
    <t>165,3</t>
  </si>
  <si>
    <t>301-8583</t>
  </si>
  <si>
    <t>Футорка универсальная ИГЛ БИР ПЕКС (Eagle BP), размером 1"х1/2"</t>
  </si>
  <si>
    <t>ТССЦ Московской обл., 301-8583, приказ Минстроя России №675/пр от 21.09.2015 г.</t>
  </si>
  <si>
    <t>166</t>
  </si>
  <si>
    <t>167</t>
  </si>
  <si>
    <t>20-02-002-2</t>
  </si>
  <si>
    <t>Установка решеток жалюзийных площадью в свету до 1,0 м2</t>
  </si>
  <si>
    <t>ТЕР Московской обл., 20-02-002-2, приказ Минстроя России №675/пр от 28.02.2017 № 260/пр</t>
  </si>
  <si>
    <t>167,1</t>
  </si>
  <si>
    <t>Прил. КА п.20</t>
  </si>
  <si>
    <t>Решетка на батарею встраиваемая, металл, белая 630х1230 мм (Посадка 600х1200 мм)</t>
  </si>
  <si>
    <t>ТССЦ Московской обл., 301-9390, приказ Минстроя России №675/пр от 28.02.2017 № 256/пр</t>
  </si>
  <si>
    <t>[5 740,8 / 1,2]</t>
  </si>
  <si>
    <t>[5 740,8 / 1,2] +  2% Заг.скл</t>
  </si>
  <si>
    <t>17. Отопление (коридор, с/у, лестничный марш)</t>
  </si>
  <si>
    <t>168</t>
  </si>
  <si>
    <t>168,1</t>
  </si>
  <si>
    <t>169</t>
  </si>
  <si>
    <t>169,1</t>
  </si>
  <si>
    <t>170</t>
  </si>
  <si>
    <t>170,1</t>
  </si>
  <si>
    <t>170,2</t>
  </si>
  <si>
    <t>171</t>
  </si>
  <si>
    <t>171,1</t>
  </si>
  <si>
    <t>171,2</t>
  </si>
  <si>
    <t>172</t>
  </si>
  <si>
    <t>173</t>
  </si>
  <si>
    <t>173,1</t>
  </si>
  <si>
    <t>173,2</t>
  </si>
  <si>
    <t>173,3</t>
  </si>
  <si>
    <t>174</t>
  </si>
  <si>
    <t>175</t>
  </si>
  <si>
    <t>175,1</t>
  </si>
  <si>
    <t>18. Прочие работы</t>
  </si>
  <si>
    <t>176</t>
  </si>
  <si>
    <t>Разборка металлических лестничных решеток/прим</t>
  </si>
  <si>
    <t>ТЕР Московской обл., 07-05-016-4, приказ Минстроя России №675/пр от 28.02.2017 № 260/пр</t>
  </si>
  <si>
    <t>)*0,7)*1,15</t>
  </si>
  <si>
    <t>Поправка: МР 519/пр Табл.2, п.4  Поправка: Мет.421/пр 04.08.20 Пр.10 Т.3 п. 3</t>
  </si>
  <si>
    <t>176,1</t>
  </si>
  <si>
    <t>177</t>
  </si>
  <si>
    <t>Устройство металлических ограждений /прим.</t>
  </si>
  <si>
    <t>177,1</t>
  </si>
  <si>
    <t>ТССЦ Московской обл., 201-0650, приказ Минстроя России №675/пр от 28.02.2017 № 255/пр</t>
  </si>
  <si>
    <t>178</t>
  </si>
  <si>
    <t>Прил.КА п.1</t>
  </si>
  <si>
    <t>Ограждения лестничные  из нержавеющей стали</t>
  </si>
  <si>
    <t>18. Погрузка  и вывоз мусора</t>
  </si>
  <si>
    <t>179</t>
  </si>
  <si>
    <t>т01-01-01-041</t>
  </si>
  <si>
    <t>Погрузка при автомобильных перевозках мусора строительного с погрузкой вручную</t>
  </si>
  <si>
    <t>1 Т ГРУЗА</t>
  </si>
  <si>
    <t>ТССЦпг Московской обл., т01-01-01-041, приказ Минстроя России №675/пр от 28.02.2017 № 261/пр</t>
  </si>
  <si>
    <t>Погрузочно-разгрузочные работы</t>
  </si>
  <si>
    <t>ФССЦпр  пог. а/п (2011,изм. 4-6)</t>
  </si>
  <si>
    <t>180</t>
  </si>
  <si>
    <t>т03-01-01-020</t>
  </si>
  <si>
    <t>Перевозка грузов I класса автомобилями бортовыми грузоподъемностью до 15 т на расстояние до 20 км</t>
  </si>
  <si>
    <t>ТССЦпг Московской обл., т03-01-01-020, приказ Минстроя России №675/пр от 28.02.2017 № 261/пр</t>
  </si>
  <si>
    <t>Перевозка грузов авто/транспортом</t>
  </si>
  <si>
    <t>Перевозка грузов. Автомобильные перевозки  ( 2003 г., ч.1;  ФССЦпр-2011-изм. № 4-6 , раздел 3; )</t>
  </si>
  <si>
    <t>ФССЦ а/п (2003/2011 изм. 4-6)</t>
  </si>
  <si>
    <t>181</t>
  </si>
  <si>
    <t>182</t>
  </si>
  <si>
    <t>08.1.05.04-0002М</t>
  </si>
  <si>
    <t>Вывоз мусора контейнером с утилизацией 8м3 (5т)</t>
  </si>
  <si>
    <t>Московская область Каталог текущих цен на материалы (ГАУ Мособлгосэкспертиза), 08.1.05.04-0002М</t>
  </si>
  <si>
    <t>Итого</t>
  </si>
  <si>
    <t>Непредвиденные расходы, 2%</t>
  </si>
  <si>
    <t>Итого с непредвиденными расходами 2%</t>
  </si>
  <si>
    <t>НДС 18%</t>
  </si>
  <si>
    <t>Итого с НДС 18%</t>
  </si>
  <si>
    <t>Непредвиденные затраты 2%</t>
  </si>
  <si>
    <t>Итого с непредвиденными затратами</t>
  </si>
  <si>
    <t>НДС 20%</t>
  </si>
  <si>
    <t>Всего с НДС</t>
  </si>
  <si>
    <t>Электротехнические устройства</t>
  </si>
  <si>
    <t>Мет. 421/пр. 04.08.20. пр. 8; п.1</t>
  </si>
  <si>
    <t>СТР_РЕК</t>
  </si>
  <si>
    <t>СТРОИТЕЛЬСТВО и РЕКОНСТРУКЦИЯ  зданий и сооружений всех назначений</t>
  </si>
  <si>
    <t>Строительство и реконструкция</t>
  </si>
  <si>
    <t>РЕМ_ЖИЛ</t>
  </si>
  <si>
    <t>КАП. РЕМ. ЖИЛЫХ И ОБЩЕСТВЕННЫХ ЗДАНИЙ</t>
  </si>
  <si>
    <t>Капитальный ремонт жилых и общественных зданий</t>
  </si>
  <si>
    <t>РЕМ_ПР</t>
  </si>
  <si>
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</si>
  <si>
    <t>Капитальный ремонт прозводственных зданий</t>
  </si>
  <si>
    <t>Территория</t>
  </si>
  <si>
    <t>для территории Российской Федерации, не относящейся к районам Крайнего Севера и приравненным к ним местностям</t>
  </si>
  <si>
    <t>МПРКС</t>
  </si>
  <si>
    <t>для территории Российской Федерации, относящейся к местностям, приравненным к районам Крайнего Севера</t>
  </si>
  <si>
    <t>РКС</t>
  </si>
  <si>
    <t>для территории Российской Федерации, относящейся к районам Крайнего Севера</t>
  </si>
  <si>
    <t>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</si>
  <si>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</si>
  <si>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</si>
  <si>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Сложные объекты</t>
  </si>
  <si>
    <t>АЭС</t>
  </si>
  <si>
    <t>При определении сметной стоимости строительства объектов капитального строительства АЭС.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</si>
  <si>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</si>
  <si>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ОПТ/В</t>
  </si>
  <si>
    <t>{вкл}    - Прокладка  МЕЖДУГОРОДНЫХ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</si>
  <si>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</si>
  <si>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Прокладка междугородных в/опт. кабелей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</si>
  <si>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</si>
  <si>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</si>
  <si>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</si>
  <si>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Диспетчеризация авитранспорта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</si>
  <si>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</si>
  <si>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</si>
  <si>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</si>
  <si>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Производство работ закрытым способом (обслуживающие процессы)</t>
  </si>
  <si>
    <t>ГОР</t>
  </si>
  <si>
    <t>(вкл) - ФЕРм-08, выполнение работ на горнорудных объектах  (выкл) - ФЕРм-08, выполнение работ на других объектах</t>
  </si>
  <si>
    <t>Выполнение работ на горнорудных объектах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</si>
  <si>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</si>
  <si>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</si>
  <si>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</si>
  <si>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п.25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</si>
  <si>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</si>
  <si>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</si>
  <si>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</si>
  <si>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п.16</t>
  </si>
  <si>
    <t>К_НР_СЛЖ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</si>
  <si>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</si>
  <si>
    <t>п.27 СЛОЖН</t>
  </si>
  <si>
    <t>К_НР_АЭС</t>
  </si>
  <si>
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</si>
  <si>
    <t>п.27 АЭС</t>
  </si>
  <si>
    <t>Р_ОКР</t>
  </si>
  <si>
    <t>Разрядность округления результата расчета НР и СП  (с 05.04.2020 - до семи знаков после запятой)</t>
  </si>
  <si>
    <t>Лист_НРиСП</t>
  </si>
  <si>
    <t>Базис  уровень цен</t>
  </si>
  <si>
    <t>1кв.2022г</t>
  </si>
  <si>
    <t>Сборник индексов</t>
  </si>
  <si>
    <t>Вид цен</t>
  </si>
  <si>
    <t>Московская область Каталог текущих цен на материалы, март 2022 г (с 17 по 31 марта 2022 г)</t>
  </si>
  <si>
    <t>_OBSM_</t>
  </si>
  <si>
    <t>1-1017-90</t>
  </si>
  <si>
    <t>Рабочий строитель среднего разряда 1,7</t>
  </si>
  <si>
    <t>чел.-ч</t>
  </si>
  <si>
    <t>1-1036-90</t>
  </si>
  <si>
    <t>Рабочий строитель среднего разряда 3,6</t>
  </si>
  <si>
    <t>Затраты труда машинистов</t>
  </si>
  <si>
    <t>чел.час</t>
  </si>
  <si>
    <t>020403</t>
  </si>
  <si>
    <t>ТСЭМ Московской обл., 020403, приказ Минстроя России №675/пр от 28.02.2017 № 264/пр</t>
  </si>
  <si>
    <t>Краны козловые при работе на монтаже технологического оборудования 32 т</t>
  </si>
  <si>
    <t>маш.-ч</t>
  </si>
  <si>
    <t>021141</t>
  </si>
  <si>
    <t>ТСЭМ Московской обл., 021141, приказ Минстроя России №675/пр от 28.02.2017 № 264/пр</t>
  </si>
  <si>
    <t>Краны на автомобильном ходу при работе на других видах строительства 10 т</t>
  </si>
  <si>
    <t>030203</t>
  </si>
  <si>
    <t>ТСЭМ Московской обл., 030203, приказ Минстроя России №675/пр от 28.02.2017 № 264/пр</t>
  </si>
  <si>
    <t>Домкраты гидравлические грузоподъемностью 63-100 т</t>
  </si>
  <si>
    <t>040504</t>
  </si>
  <si>
    <t>ТСЭМ Московской обл., 040504, приказ Минстроя России №675/пр от 28.02.2017 № 264/пр</t>
  </si>
  <si>
    <t>Аппарат для газовой сварки и резки</t>
  </si>
  <si>
    <t>041000</t>
  </si>
  <si>
    <t>ТСЭМ Московской обл., 041000, приказ Минстроя России №675/пр от 28.02.2017 № 264/пр</t>
  </si>
  <si>
    <t>Преобразователи сварочные с номинальным сварочным током 315-500 А</t>
  </si>
  <si>
    <t>041400</t>
  </si>
  <si>
    <t>ТСЭМ Московской обл., 041400, приказ Минстроя России №675/пр от 28.02.2017 № 264/пр</t>
  </si>
  <si>
    <t>Электрические печи для сушки сварочных материалов с регулированием температуры в пределах от 80 °С до 500 °С</t>
  </si>
  <si>
    <t>330301</t>
  </si>
  <si>
    <t>ТСЭМ Московской обл., 330301, приказ Минстроя России №675/пр от 28.02.2017 № 264/пр</t>
  </si>
  <si>
    <t>Машины шлифовальные электрические</t>
  </si>
  <si>
    <t>400001</t>
  </si>
  <si>
    <t>ТСЭМ Московской обл., 400001, приказ Минстроя России №675/пр от 28.02.2017 № 264/пр</t>
  </si>
  <si>
    <t>Автомобили бортовые, грузоподъемность до 5 т</t>
  </si>
  <si>
    <t>101-0309</t>
  </si>
  <si>
    <t>ТССЦ Московской обл., 101-0309, приказ Минстроя России №675/пр от 28.02.2017 № 254/пр</t>
  </si>
  <si>
    <t>Канаты пеньковые пропитанные</t>
  </si>
  <si>
    <t>101-0324</t>
  </si>
  <si>
    <t>ТССЦ Московской обл., 101-0324, приказ Минстроя России №675/пр от 28.02.2017 № 254/пр</t>
  </si>
  <si>
    <t>Кислород технический газообразный</t>
  </si>
  <si>
    <t>101-0797</t>
  </si>
  <si>
    <t>ТССЦ Московской обл., 101-0797, приказ Минстроя России №675/пр от 28.02.2017 № 254/пр</t>
  </si>
  <si>
    <t>Проволока горячекатаная в мотках, диаметром 6,3-6,5 мм</t>
  </si>
  <si>
    <t>101-1019</t>
  </si>
  <si>
    <t>ТССЦ Московской обл., 101-1019, приказ Минстроя России №675/пр от 28.02.2017 № 254/пр</t>
  </si>
  <si>
    <t>Швеллеры № 40 из стали марки Ст0</t>
  </si>
  <si>
    <t>101-1515</t>
  </si>
  <si>
    <t>ТССЦ Московской обл., 101-1515, приказ Минстроя России №675/пр от 28.02.2017 № 254/пр</t>
  </si>
  <si>
    <t>Электроды диаметром 4 мм Э46</t>
  </si>
  <si>
    <t>101-1805</t>
  </si>
  <si>
    <t>ТССЦ Московской обл., 101-1805, приказ Минстроя России №675/пр от 28.02.2017 № 254/пр</t>
  </si>
  <si>
    <t>Гвозди строительные</t>
  </si>
  <si>
    <t>101-2278</t>
  </si>
  <si>
    <t>ТССЦ Московской обл., 101-2278, приказ Минстроя России №675/пр от 28.02.2017 № 254/пр</t>
  </si>
  <si>
    <t>Пропан-бутан, смесь техническая</t>
  </si>
  <si>
    <t>101-2467</t>
  </si>
  <si>
    <t>ТССЦ Московской обл., 101-2467, приказ Минстроя России №675/пр от 28.02.2017 № 254/пр</t>
  </si>
  <si>
    <t>Растворитель марки Р-4</t>
  </si>
  <si>
    <t>102-0023</t>
  </si>
  <si>
    <t>ТССЦ Московской обл., 102-0023, приказ Минстроя России №675/пр от 28.02.2017 № 254/пр</t>
  </si>
  <si>
    <t>Бруски обрезные хвойных пород длиной 4-6,5 м, шириной 75-150 мм, толщиной 40-75 мм, I сорта</t>
  </si>
  <si>
    <t>113-0021</t>
  </si>
  <si>
    <t>ТССЦ Московской обл., 113-0021, приказ Минстроя России №675/пр от 28.02.2017 № 254/пр</t>
  </si>
  <si>
    <t>Грунтовка ГФ-021 красно-коричневая</t>
  </si>
  <si>
    <t>201-0756</t>
  </si>
  <si>
    <t>ТССЦ Московской обл., 201-0756, приказ Минстроя России №675/пр от 28.02.2017 № 255/пр</t>
  </si>
  <si>
    <t>Отдельные конструктивные элементы зданий и сооружений с преобладанием горячекатаных профилей, средняя масса сборочной единицы от 0,1 до 0,5 т</t>
  </si>
  <si>
    <t>508-0097</t>
  </si>
  <si>
    <t>ТССЦ Московской обл., 508-0097, приказ Минстроя России №675/пр от 28.02.2017 № 258/пр</t>
  </si>
  <si>
    <t>Канат двойной свивки типа ТК, конструкции 6х19(1+6+12)+1 о.с., оцинкованный из проволок марки В, маркировочная группа 1770 н/мм2, диаметром 5,5 мм</t>
  </si>
  <si>
    <t>1-1030-90</t>
  </si>
  <si>
    <t>Рабочий строитель среднего разряда 3</t>
  </si>
  <si>
    <t>050402</t>
  </si>
  <si>
    <t>ТСЭМ Московской обл., 050402, приказ Минстроя России №675/пр от 28.02.2017 № 264/пр</t>
  </si>
  <si>
    <t>Компрессоры передвижные с электродвигателем давлением 600 кПа (6 ат), производительность до 3,5 м3/мин</t>
  </si>
  <si>
    <t>330804</t>
  </si>
  <si>
    <t>ТСЭМ Московской обл., 330804, приказ Минстроя России №675/пр от 28.02.2017 № 264/пр</t>
  </si>
  <si>
    <t>Молотки при работе от передвижных компрессорных станций отбойные пневматические</t>
  </si>
  <si>
    <t>1-1020-90</t>
  </si>
  <si>
    <t>Рабочий строитель среднего разряда 2</t>
  </si>
  <si>
    <t>1-1025-90</t>
  </si>
  <si>
    <t>Рабочий строитель среднего разряда 2,5</t>
  </si>
  <si>
    <t>031812</t>
  </si>
  <si>
    <t>ТСЭМ Московской обл., 031812, приказ Минстроя России №675/пр от 28.02.2017 № 264/пр</t>
  </si>
  <si>
    <t>Погрузчики одноковшовые универсальные фронтальные пневмоколесные 3 т</t>
  </si>
  <si>
    <t>050101</t>
  </si>
  <si>
    <t>ТСЭМ Московской обл., 050101, приказ Минстроя России №675/пр от 28.02.2017 № 264/пр</t>
  </si>
  <si>
    <t>Компрессоры передвижные с двигателем внутреннего сгорания давлением до 686 кПа (7 ат), производительность  до 5 м3/мин</t>
  </si>
  <si>
    <t>331100</t>
  </si>
  <si>
    <t>ТСЭМ Московской обл., 331100, приказ Минстроя России №675/пр от 28.02.2017 № 264/пр</t>
  </si>
  <si>
    <t>Трамбовки пневматические при работе от передвижных компрессорных станций</t>
  </si>
  <si>
    <t>408-0141</t>
  </si>
  <si>
    <t>ТССЦ Московской обл., 408-0141, приказ Минстроя России №675/пр от 28.02.2017 № 257/пр</t>
  </si>
  <si>
    <t>Песок природный для строительных растворов средний</t>
  </si>
  <si>
    <t>411-0001</t>
  </si>
  <si>
    <t>ТССЦ Московской обл., 411-0001, приказ Минстроя России №675/пр от 28.02.2017 № 257/пр</t>
  </si>
  <si>
    <t>Вода</t>
  </si>
  <si>
    <t>408-0021</t>
  </si>
  <si>
    <t>ТССЦ Московской обл., 408-0021, приказ Минстроя России №675/пр от 28.02.2017 № 257/пр</t>
  </si>
  <si>
    <t>Щебень из природного камня для строительных работ марка 400, фракция 5(3)-10 мм</t>
  </si>
  <si>
    <t>020129</t>
  </si>
  <si>
    <t>ТСЭМ Московской обл., 020129, приказ Минстроя России №675/пр от 28.02.2017 № 264/пр</t>
  </si>
  <si>
    <t>Краны башенные при работе на других видах строительства 8 т</t>
  </si>
  <si>
    <t>030101</t>
  </si>
  <si>
    <t>ТСЭМ Московской обл., 030101, приказ Минстроя России №675/пр от 28.02.2017 № 264/пр</t>
  </si>
  <si>
    <t>Автопогрузчики 5 т</t>
  </si>
  <si>
    <t>040502</t>
  </si>
  <si>
    <t>ТСЭМ Московской обл., 040502, приказ Минстроя России №675/пр от 28.02.2017 № 264/пр</t>
  </si>
  <si>
    <t>Установки для сварки ручной дуговой (постоянного тока)</t>
  </si>
  <si>
    <t>111100</t>
  </si>
  <si>
    <t>ТСЭМ Московской обл., 111100, приказ Минстроя России №675/пр от 28.02.2017 № 264/пр</t>
  </si>
  <si>
    <t>Вибратор глубинный</t>
  </si>
  <si>
    <t>331532</t>
  </si>
  <si>
    <t>ТСЭМ Московской обл., 331532, приказ Минстроя России №675/пр от 28.02.2017 № 264/пр</t>
  </si>
  <si>
    <t>Пила цепная электрическая</t>
  </si>
  <si>
    <t>101-1513</t>
  </si>
  <si>
    <t>ТССЦ Московской обл., 101-1513, приказ Минстроя России №675/пр от 28.02.2017 № 254/пр</t>
  </si>
  <si>
    <t>Электроды диаметром 4 мм Э42</t>
  </si>
  <si>
    <t>101-1668</t>
  </si>
  <si>
    <t>ТССЦ Московской обл., 101-1668, приказ Минстроя России №675/пр от 28.02.2017 № 254/пр</t>
  </si>
  <si>
    <t>Рогожа</t>
  </si>
  <si>
    <t>102-0061</t>
  </si>
  <si>
    <t>ТССЦ Московской обл., 102-0061, приказ Минстроя России №675/пр от 28.02.2017 № 254/пр</t>
  </si>
  <si>
    <t>Доски обрезные хвойных пород длиной 4-6,5 м, шириной 75-150 мм, толщиной 44 мм и более, III сорта</t>
  </si>
  <si>
    <t>203-0512</t>
  </si>
  <si>
    <t>ТССЦ Московской обл., 203-0512, приказ Минстроя России №675/пр от 28.02.2017 № 255/пр</t>
  </si>
  <si>
    <t>Щиты из досок толщиной 40 мм</t>
  </si>
  <si>
    <t>204-0100</t>
  </si>
  <si>
    <t>ТССЦ Московской обл., 204-0100, приказ Минстроя России №675/пр от 28.02.2017 № 255/пр</t>
  </si>
  <si>
    <t>Горячекатаная арматурная сталь класса А-I, А-II, А-III</t>
  </si>
  <si>
    <t>401-0066</t>
  </si>
  <si>
    <t>ТССЦ Московской обл., 401-0066, приказ Минстроя России №675/пр от 28.02.2017 № 257/пр</t>
  </si>
  <si>
    <t>Бетон тяжелый, крупность заполнителя 20 мм, класс В15 (М200)</t>
  </si>
  <si>
    <t>405-0253</t>
  </si>
  <si>
    <t>ТССЦ Московской обл., 405-0253, приказ Минстроя России №675/пр от 28.02.2017 № 257/пр</t>
  </si>
  <si>
    <t>Известь строительная негашеная комовая, сорт I</t>
  </si>
  <si>
    <t>113-0324</t>
  </si>
  <si>
    <t>ТССЦ Московской обл., 113-0324, приказ Минстроя России №675/пр от 28.02.2017 № 254/пр</t>
  </si>
  <si>
    <t>Пленка полиэтиленовая толщиной 0,2-0,5 мм</t>
  </si>
  <si>
    <t>1-1033-90</t>
  </si>
  <si>
    <t>Рабочий строитель среднего разряда 3,3</t>
  </si>
  <si>
    <t>101-0816</t>
  </si>
  <si>
    <t>ТССЦ Московской обл., 101-0816, приказ Минстроя России №675/пр от 28.02.2017 № 254/пр</t>
  </si>
  <si>
    <t>Проволока светлая диаметром 1,1 мм</t>
  </si>
  <si>
    <t>1-1032-90</t>
  </si>
  <si>
    <t>Рабочий строитель среднего разряда 3,2</t>
  </si>
  <si>
    <t>020128</t>
  </si>
  <si>
    <t>ТСЭМ Московской обл., 020128, приказ Минстроя России №675/пр от 28.02.2017 № 264/пр</t>
  </si>
  <si>
    <t>Краны башенные при работе на других видах строительства 5 т</t>
  </si>
  <si>
    <t>021140</t>
  </si>
  <si>
    <t>ТСЭМ Московской обл., 021140, приказ Минстроя России №675/пр от 28.02.2017 № 264/пр</t>
  </si>
  <si>
    <t>Краны на автомобильном ходу при работе на других видах строительства 6,3 т</t>
  </si>
  <si>
    <t>110901</t>
  </si>
  <si>
    <t>ТСЭМ Московской обл., 110901, приказ Минстроя России №675/пр от 28.02.2017 № 264/пр</t>
  </si>
  <si>
    <t>Растворосмесители передвижные 65 л</t>
  </si>
  <si>
    <t>339904</t>
  </si>
  <si>
    <t>ТСЭМ Московской обл., 339904, приказ Минстроя России №675/пр от 28.02.2017 № 264/пр</t>
  </si>
  <si>
    <t>Плиткорез MAKITA RH 4101</t>
  </si>
  <si>
    <t>101-4368</t>
  </si>
  <si>
    <t>ТССЦ Московской обл., 101-4368, приказ Минстроя России №675/пр от 28.02.2017 № 254/пр</t>
  </si>
  <si>
    <t>Клей плиточный «Юнис Гранит»</t>
  </si>
  <si>
    <t>1-1050-90</t>
  </si>
  <si>
    <t>Рабочий строитель среднего разряда 5</t>
  </si>
  <si>
    <t>1-1038-90</t>
  </si>
  <si>
    <t>Рабочий строитель среднего разряда 3,8</t>
  </si>
  <si>
    <t>030954</t>
  </si>
  <si>
    <t>ТСЭМ Московской обл., 030954, приказ Минстроя России №675/пр от 21.09.2015 г.</t>
  </si>
  <si>
    <t>Подъемники грузоподъемностью до 500 кг одномачтовые, высота подъема 45 м</t>
  </si>
  <si>
    <t>ТСЭМ Московской обл., 040502, приказ Минстроя России №675/пр от 21.09.2015 г.</t>
  </si>
  <si>
    <t>ТСЭМ Московской обл., 400001, приказ Минстроя России №675/пр от 21.09.2015 г.</t>
  </si>
  <si>
    <t>101-1356</t>
  </si>
  <si>
    <t>ТССЦ Московской обл., 101-1356, приказ Минстроя России №675/пр от 21.09.2015 г.</t>
  </si>
  <si>
    <t>Цемент для приготовления раствора в построечных условиях и в других подобных случаях</t>
  </si>
  <si>
    <t>101-1529</t>
  </si>
  <si>
    <t>ТССЦ Московской обл., 101-1529, приказ Минстроя России №675/пр от 21.09.2015 г.</t>
  </si>
  <si>
    <t>Электроды диаметром 6 мм Э42</t>
  </si>
  <si>
    <t>ТССЦ Московской обл., 411-0001, приказ Минстроя России №675/пр от 21.09.2015 г.</t>
  </si>
  <si>
    <t>1-1042-90</t>
  </si>
  <si>
    <t>Рабочий строитель среднего разряда 4,2</t>
  </si>
  <si>
    <t>331451</t>
  </si>
  <si>
    <t>ТСЭМ Московской обл., 331451, приказ Минстроя России №675/пр от 28.02.2017 № 264/пр</t>
  </si>
  <si>
    <t>Перфораторы электрические</t>
  </si>
  <si>
    <t>204-0062</t>
  </si>
  <si>
    <t>ТССЦ Московской обл., 204-0062, приказ Минстроя России №675/пр от 28.02.2017 № 255/пр</t>
  </si>
  <si>
    <t>Детали закладные и накладные изготовленные без применения сварки, гнутья, сверления (пробивки) отверстий поставляемые отдельно</t>
  </si>
  <si>
    <t>ТСЭМ Московской обл., 030954, приказ Минстроя России №675/пр от 28.02.2017 № 264/пр</t>
  </si>
  <si>
    <t>1-1022-90</t>
  </si>
  <si>
    <t>Рабочий строитель среднего разряда 2,2</t>
  </si>
  <si>
    <t>111301</t>
  </si>
  <si>
    <t>ТСЭМ Московской обл., 111301, приказ Минстроя России №675/пр от 28.02.2017 № 264/пр</t>
  </si>
  <si>
    <t>Вибратор поверхностный</t>
  </si>
  <si>
    <t>402-0005</t>
  </si>
  <si>
    <t>ТССЦ Московской обл., 402-0005, приказ Минстроя России №675/пр от 28.02.2017 № 257/пр</t>
  </si>
  <si>
    <t>Раствор готовый кладочный цементный марки 150</t>
  </si>
  <si>
    <t>1-1035-90</t>
  </si>
  <si>
    <t>Рабочий строитель среднего разряда 3,5</t>
  </si>
  <si>
    <t>030952</t>
  </si>
  <si>
    <t>ТСЭМ Московской обл., 030952, приказ Минстроя России №675/пр от 28.02.2017 № 264/пр</t>
  </si>
  <si>
    <t>Подъемники грузоподъемностью до 500 кг одномачтовые, высота подъема 25 м</t>
  </si>
  <si>
    <t>330206</t>
  </si>
  <si>
    <t>ТСЭМ Московской обл., 330206, приказ Минстроя России №675/пр от 28.02.2017 № 264/пр</t>
  </si>
  <si>
    <t>Дрели электрические</t>
  </si>
  <si>
    <t>331305</t>
  </si>
  <si>
    <t>ТСЭМ Московской обл., 331305, приказ Минстроя России №675/пр от 28.02.2017 № 264/пр</t>
  </si>
  <si>
    <t>Пылесосы промышленные</t>
  </si>
  <si>
    <t>101-4163</t>
  </si>
  <si>
    <t>ТССЦ Московской обл., 101-4163, приказ Минстроя России №675/пр от 28.02.2017 № 254/пр</t>
  </si>
  <si>
    <t>Грунтовка акриловая НОРТЕКС-ГРУНТ</t>
  </si>
  <si>
    <t>402-3674</t>
  </si>
  <si>
    <t>ТССЦ Московской обл., 402-3674, приказ Минстроя России №675/пр от 28.02.2017 № 257/пр</t>
  </si>
  <si>
    <t>Смеси сухие для наливных полов, марка «Ветонит» 3000</t>
  </si>
  <si>
    <t>1-1027-90</t>
  </si>
  <si>
    <t>Рабочий строитель среднего разряда 2,7</t>
  </si>
  <si>
    <t>101-0609</t>
  </si>
  <si>
    <t>ТССЦ Московской обл., 101-0609, приказ Минстроя России №675/пр от 28.02.2017 № 254/пр</t>
  </si>
  <si>
    <t>Мастика клеящая каучуковая, марки КН-2</t>
  </si>
  <si>
    <t>101-1757</t>
  </si>
  <si>
    <t>ТССЦ Московской обл., 101-1757, приказ Минстроя России №675/пр от 28.02.2017 № 254/пр</t>
  </si>
  <si>
    <t>Ветошь</t>
  </si>
  <si>
    <t>1-1041-90</t>
  </si>
  <si>
    <t>Рабочий строитель среднего разряда 4,1</t>
  </si>
  <si>
    <t>101-4852</t>
  </si>
  <si>
    <t>ТССЦ Московской обл., 101-4852, приказ Минстроя России №675/пр от 28.02.2017 № 254/пр</t>
  </si>
  <si>
    <t>Плинтуса для полов пластиковые, 19х48 мм</t>
  </si>
  <si>
    <t>1-100-28-90</t>
  </si>
  <si>
    <t>Рабочий среднего разряда 2,8</t>
  </si>
  <si>
    <t>ТСНБ-2001 Московской области, 030954, протокол от 29.07.2020 г. № 07</t>
  </si>
  <si>
    <t>1-1049-90</t>
  </si>
  <si>
    <t>Рабочий строитель среднего разряда 4,9</t>
  </si>
  <si>
    <t>121011</t>
  </si>
  <si>
    <t>ТСЭМ Московской обл., 121011, приказ Минстроя России №675/пр от 28.02.2017 № 264/пр</t>
  </si>
  <si>
    <t>Котлы битумные передвижные 400 л</t>
  </si>
  <si>
    <t>361101</t>
  </si>
  <si>
    <t>ТСЭМ Московской обл., 361101, приказ Минстроя России №675/пр от 28.02.2017 № 264/пр</t>
  </si>
  <si>
    <t>Термос 100 л</t>
  </si>
  <si>
    <t>101-0009</t>
  </si>
  <si>
    <t>ТССЦ Московской обл., 101-0009, приказ Минстроя России №675/пр от 28.02.2017 № 254/пр</t>
  </si>
  <si>
    <t>Асбест хризотиловый марки К-6-30</t>
  </si>
  <si>
    <t>101-0073</t>
  </si>
  <si>
    <t>ТССЦ Московской обл., 101-0073, приказ Минстроя России №675/пр от 28.02.2017 № 254/пр</t>
  </si>
  <si>
    <t>Битумы нефтяные строительные марки БН-90/10</t>
  </si>
  <si>
    <t>101-0074</t>
  </si>
  <si>
    <t>ТССЦ Московской обл., 101-0074, приказ Минстроя России №675/пр от 28.02.2017 № 254/пр</t>
  </si>
  <si>
    <t>Битумы нефтяные строительные марки БН-70/30</t>
  </si>
  <si>
    <t>101-1745</t>
  </si>
  <si>
    <t>ТССЦ Московской обл., 101-1745, приказ Минстроя России №675/пр от 28.02.2017 № 254/пр</t>
  </si>
  <si>
    <t>Бензин растворитель</t>
  </si>
  <si>
    <t>113-0101</t>
  </si>
  <si>
    <t>ТССЦ Московской обл., 113-0101, приказ Минстроя России №675/пр от 28.02.2017 № 254/пр</t>
  </si>
  <si>
    <t>Мука андезитовая кислотоупорная, марка А</t>
  </si>
  <si>
    <t>1-100-32-90</t>
  </si>
  <si>
    <t>Рабочий среднего разряда 3,2</t>
  </si>
  <si>
    <t>ТСЭМ-2001 Московской области, 030101, протокол от 24.05.2017 г. № 5</t>
  </si>
  <si>
    <t>030953</t>
  </si>
  <si>
    <t>ТСЭМ-2001 Московской области, 030953, протокол от 24.05.2017 г. № 5</t>
  </si>
  <si>
    <t>Подъемники грузоподъемностью до 500 кг одномачтовые, высота подъема 35 м</t>
  </si>
  <si>
    <t>ТСЭМ-2001 Московской области, 110901, протокол от 24.05.2017 г. № 5</t>
  </si>
  <si>
    <t>ТСЭМ-2001 Московской области, 339904, протокол от 24.05.2017 г. № 5</t>
  </si>
  <si>
    <t>ТСЭМ-2001 Московской области, 400001, протокол от 24.05.2017 г. № 5</t>
  </si>
  <si>
    <t>ТССЦ-2001 Московской области, 101-1757, протокол от 24.05.2017 г. № 5</t>
  </si>
  <si>
    <t>ТССЦ-2001 Московской области, 101-1971, протокол от 24.05.2017 г. № 5</t>
  </si>
  <si>
    <t>ТССЦ-2001 Московской области, 101-4368, протокол от 24.05.2017 г. № 5</t>
  </si>
  <si>
    <t>ТССЦ-2001 Московской области, 411-0001, протокол от 24.05.2017 г. № 5</t>
  </si>
  <si>
    <t>1-1039-90</t>
  </si>
  <si>
    <t>Рабочий строитель среднего разряда 3,9</t>
  </si>
  <si>
    <t>101-1947</t>
  </si>
  <si>
    <t>ТССЦ Московской обл., 101-1947, приказ Минстроя России №675/пр от 28.02.2017 № 254/пр</t>
  </si>
  <si>
    <t>Плитки керамические плинтусные прямые</t>
  </si>
  <si>
    <t>402-0006</t>
  </si>
  <si>
    <t>ТССЦ Московской обл., 402-0006, приказ Минстроя России №675/пр от 28.02.2017 № 257/пр</t>
  </si>
  <si>
    <t>Раствор готовый кладочный цементный марки 200</t>
  </si>
  <si>
    <t>1-1016-90</t>
  </si>
  <si>
    <t>Рабочий строитель среднего разряда 1,6</t>
  </si>
  <si>
    <t>1-1021-90</t>
  </si>
  <si>
    <t>Рабочий строитель среднего разряда 2,1</t>
  </si>
  <si>
    <t>134041</t>
  </si>
  <si>
    <t>ТСЭМ Московской обл., 134041, приказ Минстроя России №675/пр от 28.02.2017 № 264/пр</t>
  </si>
  <si>
    <t>Шуруповерт</t>
  </si>
  <si>
    <t>330901</t>
  </si>
  <si>
    <t>ТСЭМ Московской обл., 330901, приказ Минстроя России №675/пр от 28.02.2017 № 264/пр</t>
  </si>
  <si>
    <t>Ножницы электрические</t>
  </si>
  <si>
    <t>101-2430</t>
  </si>
  <si>
    <t>ТССЦ Московской обл., 101-2430, приказ Минстроя России №675/пр от 28.02.2017 № 254/пр</t>
  </si>
  <si>
    <t>Грунтовка «Тифенгрунд», КНАУФ</t>
  </si>
  <si>
    <t>101-2435</t>
  </si>
  <si>
    <t>ТССЦ Московской обл., 101-2435, приказ Минстроя России №675/пр от 28.02.2017 № 254/пр</t>
  </si>
  <si>
    <t>Клей «Перлфикс», КНАУФ</t>
  </si>
  <si>
    <t>101-2439</t>
  </si>
  <si>
    <t>ТССЦ Московской обл., 101-2439, приказ Минстроя России №675/пр от 28.02.2017 № 254/пр</t>
  </si>
  <si>
    <t>Шпаклевка «Фугенфюллер ГВ», КНАУФ</t>
  </si>
  <si>
    <t>101-2474</t>
  </si>
  <si>
    <t>ТССЦ Московской обл., 101-2474, приказ Минстроя России №675/пр от 28.02.2017 № 254/пр</t>
  </si>
  <si>
    <t>Лента бумажная для повышения трещиностойкости стыков ГКЛ и ГВЛ</t>
  </si>
  <si>
    <t>101-2480</t>
  </si>
  <si>
    <t>ТССЦ Московской обл., 101-2480, приказ Минстроя России №675/пр от 28.02.2017 № 254/пр</t>
  </si>
  <si>
    <t>Лента разделительная для сопряжения потолка из ЛГК со стеной</t>
  </si>
  <si>
    <t>101-2486</t>
  </si>
  <si>
    <t>ТССЦ Московской обл., 101-2486, приказ Минстроя России №675/пр от 28.02.2017 № 254/пр</t>
  </si>
  <si>
    <t>Лента эластичная самоклеящаяся для профилей направляющих «Дихтунгсбанд» 70/30000 мм</t>
  </si>
  <si>
    <t>101-2513</t>
  </si>
  <si>
    <t>ТССЦ Московской обл., 101-2513, приказ Минстроя России №675/пр от 28.02.2017 № 254/пр</t>
  </si>
  <si>
    <t>Листы гипсоволокнистые влагостойкие ГВЛВ 10 мм</t>
  </si>
  <si>
    <t>101-2587</t>
  </si>
  <si>
    <t>ТССЦ Московской обл., 101-2587, приказ Минстроя России №675/пр от 28.02.2017 № 254/пр</t>
  </si>
  <si>
    <t>Шуруп для ГВЛ 3,9/30</t>
  </si>
  <si>
    <t>101-2588</t>
  </si>
  <si>
    <t>ТССЦ Московской обл., 101-2588, приказ Минстроя России №675/пр от 28.02.2017 № 254/пр</t>
  </si>
  <si>
    <t>Шуруп для ГВЛ 3,9/45</t>
  </si>
  <si>
    <t>101-2590</t>
  </si>
  <si>
    <t>ТССЦ Московской обл., 101-2590, приказ Минстроя России №675/пр от 28.02.2017 № 254/пр</t>
  </si>
  <si>
    <t>Дюбель с шурупом 6/35 мм</t>
  </si>
  <si>
    <t>201-0793</t>
  </si>
  <si>
    <t>ТССЦ Московской обл., 201-0793, приказ Минстроя России №675/пр от 28.02.2017 № 255/пр</t>
  </si>
  <si>
    <t>Профиль направляющий ПН-4 75/40/0,6</t>
  </si>
  <si>
    <t>201-0807</t>
  </si>
  <si>
    <t>ТССЦ Московской обл., 201-0807, приказ Минстроя России №675/пр от 28.02.2017 № 255/пр</t>
  </si>
  <si>
    <t>Профиль стоечный ПС-4 75/50/0,6</t>
  </si>
  <si>
    <t>201-0834</t>
  </si>
  <si>
    <t>ТССЦ Московской обл., 201-0834, приказ Минстроя России №675/пр от 28.02.2017 № 255/пр</t>
  </si>
  <si>
    <t>Бруски деревянные 75*50 мм</t>
  </si>
  <si>
    <t>101-0179</t>
  </si>
  <si>
    <t>ТССЦ Московской обл., 101-0179, приказ Минстроя России №675/пр от 28.02.2017 № 254/пр</t>
  </si>
  <si>
    <t>Гвозди строительные с плоской головкой 1,6x50 мм</t>
  </si>
  <si>
    <t>101-0874</t>
  </si>
  <si>
    <t>ТССЦ Московской обл., 101-0874, приказ Минстроя России №675/пр от 28.02.2017 № 254/пр</t>
  </si>
  <si>
    <t>Сетка тканая с квадратными ячейками № 05 без покрытия</t>
  </si>
  <si>
    <t>101-1305</t>
  </si>
  <si>
    <t>ТССЦ Московской обл., 101-1305, приказ Минстроя России №675/пр от 28.02.2017 № 254/пр</t>
  </si>
  <si>
    <t>Портландцемент общестроительного назначения бездобавочный, марки 400</t>
  </si>
  <si>
    <t>101-1705</t>
  </si>
  <si>
    <t>ТССЦ Московской обл., 101-1705, приказ Минстроя России №675/пр от 28.02.2017 № 254/пр</t>
  </si>
  <si>
    <t>Пакля пропитанная</t>
  </si>
  <si>
    <t>101-1596</t>
  </si>
  <si>
    <t>ТССЦ Московской обл., 101-1596, приказ Минстроя России №675/пр от 28.02.2017 № 254/пр</t>
  </si>
  <si>
    <t>Шкурка шлифовальная двухслойная с зернистостью 40-25</t>
  </si>
  <si>
    <t>101-1667</t>
  </si>
  <si>
    <t>ТССЦ Московской обл., 101-1667, приказ Минстроя России №675/пр от 28.02.2017 № 254/пр</t>
  </si>
  <si>
    <t>Шпатлевка масляно-клеевая</t>
  </si>
  <si>
    <t>101-1712</t>
  </si>
  <si>
    <t>ТССЦ Московской обл., 101-1712, приказ Минстроя России №675/пр от 28.02.2017 № 254/пр</t>
  </si>
  <si>
    <t>Шпатлевка клеевая</t>
  </si>
  <si>
    <t>101-1829</t>
  </si>
  <si>
    <t>ТССЦ Московской обл., 101-1829, приказ Минстроя России №675/пр от 28.02.2017 № 254/пр</t>
  </si>
  <si>
    <t>Бумага ролевая</t>
  </si>
  <si>
    <t>409-0639</t>
  </si>
  <si>
    <t>ТССЦ Московской обл., 409-0639, приказ Минстроя России №675/пр от 28.02.2017 № 257/пр</t>
  </si>
  <si>
    <t>Пемза шлаковая (щебень пористый из металлургического шлака), марка 600, фракция 5-10 мм</t>
  </si>
  <si>
    <t>1-1040-90</t>
  </si>
  <si>
    <t>Рабочий строитель среднего разряда 4</t>
  </si>
  <si>
    <t>ТССЦ Московской обл., 402-0071, приказ Минстроя России №675/пр от 28.02.2017 № 257/пр</t>
  </si>
  <si>
    <t>Смесь сухая (фуга) АТЛАС разных цветов для заделки швов водостойкая</t>
  </si>
  <si>
    <t>331531</t>
  </si>
  <si>
    <t>ТСЭМ Московской обл., 331531, приказ Минстроя России №675/пр от 28.02.2017 № 264/пр</t>
  </si>
  <si>
    <t>Пила дисковая электрическая</t>
  </si>
  <si>
    <t>101-0181</t>
  </si>
  <si>
    <t>ТССЦ Московской обл., 101-0181, приказ Минстроя России №675/пр от 28.02.2017 № 254/пр</t>
  </si>
  <si>
    <t>Гвозди строительные с плоской головкой 1,8х60 мм</t>
  </si>
  <si>
    <t>1-1034-90</t>
  </si>
  <si>
    <t>Рабочий строитель среднего разряда 3,4</t>
  </si>
  <si>
    <t>101-1522</t>
  </si>
  <si>
    <t>ТССЦ Московской обл., 101-1522, приказ Минстроя России №675/пр от 28.02.2017 № 254/пр</t>
  </si>
  <si>
    <t>Электроды диаметром 5 мм Э42А</t>
  </si>
  <si>
    <t>204-0004</t>
  </si>
  <si>
    <t>ТССЦ Московской обл., 204-0004, приказ Минстроя России №675/пр от 28.02.2017 № 255/пр</t>
  </si>
  <si>
    <t>Горячекатаная арматурная сталь гладкая класса А-I, диаметром 12 мм</t>
  </si>
  <si>
    <t>402-0004</t>
  </si>
  <si>
    <t>ТССЦ Московской обл., 402-0004, приказ Минстроя России №675/пр от 28.02.2017 № 257/пр</t>
  </si>
  <si>
    <t>Раствор готовый кладочный цементный марки 100</t>
  </si>
  <si>
    <t>1-1031-90</t>
  </si>
  <si>
    <t>Рабочий строитель среднего разряда 3,1</t>
  </si>
  <si>
    <t>1-1044-90</t>
  </si>
  <si>
    <t>Рабочий строитель среднего разряда 4,4</t>
  </si>
  <si>
    <t>101-1714</t>
  </si>
  <si>
    <t>ТССЦ Московской обл., 101-1714, приказ Минстроя России №675/пр от 28.02.2017 № 254/пр</t>
  </si>
  <si>
    <t>Болты с гайками и шайбами строительные</t>
  </si>
  <si>
    <t>1-100-29-90</t>
  </si>
  <si>
    <t>Рабочий среднего разряда 2,9</t>
  </si>
  <si>
    <t>101-0802</t>
  </si>
  <si>
    <t>ТССЦ Московской обл., 101-0802, приказ Минстроя России №675/пр от 28.02.2017 № 254/пр</t>
  </si>
  <si>
    <t>Проволока порошковая для дуговой сварки</t>
  </si>
  <si>
    <t>1-100-26-90</t>
  </si>
  <si>
    <t>Рабочий среднего разряда 2,6</t>
  </si>
  <si>
    <t>1-1024-90</t>
  </si>
  <si>
    <t>Рабочий строитель среднего разряда 2,4</t>
  </si>
  <si>
    <t>101-0982</t>
  </si>
  <si>
    <t>ТССЦ Московской обл., 101-0982, приказ Минстроя России №675/пр от 28.02.2017 № 254/пр</t>
  </si>
  <si>
    <t>Полосовой горячекатаный прокат толщиной 10-75 мм, при ширине 100-200 мм, из углеродистой стали обыкновенного качества марки Ст3сп</t>
  </si>
  <si>
    <t>ТССЦ Московской обл., 101-1529, приказ Минстроя России №675/пр от 28.02.2017 № 254/пр</t>
  </si>
  <si>
    <t>101-2052</t>
  </si>
  <si>
    <t>ТССЦ Московской обл., 101-2052, приказ Минстроя России №675/пр от 28.02.2017 № 254/пр</t>
  </si>
  <si>
    <t>Лента бутиловая</t>
  </si>
  <si>
    <t>101-2054</t>
  </si>
  <si>
    <t>ТССЦ Московской обл., 101-2054, приказ Минстроя России №675/пр от 28.02.2017 № 254/пр</t>
  </si>
  <si>
    <t>Лента бутиловая диффузионная</t>
  </si>
  <si>
    <t>101-2388</t>
  </si>
  <si>
    <t>ТССЦ Московской обл., 101-2388, приказ Минстроя России №675/пр от 28.02.2017 № 254/пр</t>
  </si>
  <si>
    <t>Герметик пенополиуретановый (пена монтажная) типа Makrofleks, Soudal в баллонах по 750 мл</t>
  </si>
  <si>
    <t>101-2789</t>
  </si>
  <si>
    <t>ТССЦ Московской обл., 101-2789, приказ Минстроя России №675/пр от 28.02.2017 № 254/пр</t>
  </si>
  <si>
    <t>Лента ПСУЛ</t>
  </si>
  <si>
    <t>101-4173</t>
  </si>
  <si>
    <t>ТССЦ Московской обл., 101-4173, приказ Минстроя России №675/пр от 28.02.2017 № 254/пр</t>
  </si>
  <si>
    <t>Дюбели монтажные 10х130 (10х132, 10х150) мм</t>
  </si>
  <si>
    <t>102-0303</t>
  </si>
  <si>
    <t>ТССЦ Московской обл., 102-0303, приказ Минстроя России №675/пр от 28.02.2017 № 254/пр</t>
  </si>
  <si>
    <t>Клинья пластиковые монтажные</t>
  </si>
  <si>
    <t>1-100-19-90</t>
  </si>
  <si>
    <t>Рабочий среднего разряда 1,9</t>
  </si>
  <si>
    <t>101-2434</t>
  </si>
  <si>
    <t>ТССЦ Московской обл., 101-2434, приказ Минстроя России №675/пр от 28.02.2017 № 254/пр</t>
  </si>
  <si>
    <t>Клей ПВА</t>
  </si>
  <si>
    <t>113-0304</t>
  </si>
  <si>
    <t>ТССЦ Московской обл., 113-0304, приказ Минстроя России №675/пр от 28.02.2017 № 254/пр</t>
  </si>
  <si>
    <t>Клей резиновый № 88-Н</t>
  </si>
  <si>
    <t>031910</t>
  </si>
  <si>
    <t>ТСЭМ Московской обл., 031910, приказ Минстроя России №675/пр от 28.02.2017 № 264/пр</t>
  </si>
  <si>
    <t>Люлька</t>
  </si>
  <si>
    <t>331551</t>
  </si>
  <si>
    <t>ТСЭМ Московской обл., 331551, приказ Минстроя России №675/пр от 28.02.2017 № 264/пр</t>
  </si>
  <si>
    <t>Шприц электрический для заделки стыков</t>
  </si>
  <si>
    <t>101-0083</t>
  </si>
  <si>
    <t>ТССЦ Московской обл., 101-0083, приказ Минстроя России №675/пр от 28.02.2017 № 254/пр</t>
  </si>
  <si>
    <t>Блоки стеклянные пустотелые бесцветные размером 194х194х98 мм</t>
  </si>
  <si>
    <t>402-0012</t>
  </si>
  <si>
    <t>ТССЦ Московской обл., 402-0012, приказ Минстроя России №675/пр от 28.02.2017 № 257/пр</t>
  </si>
  <si>
    <t>Раствор готовый кладочный цементно-известковый марки 25</t>
  </si>
  <si>
    <t>101-1482</t>
  </si>
  <si>
    <t>ТССЦ Московской обл., 101-1482, приказ Минстроя России №675/пр от 28.02.2017 № 254/пр</t>
  </si>
  <si>
    <t>Шурупы с полукруглой головкой 5х70 мм</t>
  </si>
  <si>
    <t>101-8052</t>
  </si>
  <si>
    <t>ТССЦ Московской обл., 101-8052, приказ Минстроя России №675/пр от 28.02.2017 № 254/пр</t>
  </si>
  <si>
    <t>Пена монтажная</t>
  </si>
  <si>
    <t>203-0031</t>
  </si>
  <si>
    <t>ТССЦ Московской обл., 203-0031, приказ Минстроя России №675/пр от 28.02.2017 № 255/пр</t>
  </si>
  <si>
    <t>Блоки оконные с двойным остеклением с раздельными створками двустворные, с форточной створкой ОР 18-13,5, площадь 2,32 м2; ОР 18-15, площадь 2,59 м2</t>
  </si>
  <si>
    <t>402-0087</t>
  </si>
  <si>
    <t>ТССЦ Московской обл., 402-0087, приказ Минстроя России №675/пр от 28.02.2017 № 257/пр</t>
  </si>
  <si>
    <t>Раствор готовый отделочный тяжелый, известковый 1:2,0</t>
  </si>
  <si>
    <t>1-1023-90</t>
  </si>
  <si>
    <t>Рабочий строитель среднего разряда 2,3</t>
  </si>
  <si>
    <t>1-2042-90</t>
  </si>
  <si>
    <t>Рабочий монтажник среднего разряда 4,2</t>
  </si>
  <si>
    <t>021102</t>
  </si>
  <si>
    <t>ТСЭМ Московской обл., 021102, приказ Минстроя России №675/пр от 28.02.2017 № 264/пр</t>
  </si>
  <si>
    <t>Краны на автомобильном ходу при работе на монтаже технологического оборудования 10 т</t>
  </si>
  <si>
    <t>101-2478</t>
  </si>
  <si>
    <t>ТССЦ Московской обл., 101-2478, приказ Минстроя России №675/пр от 28.02.2017 № 254/пр</t>
  </si>
  <si>
    <t>Лента К226</t>
  </si>
  <si>
    <t>101-2499</t>
  </si>
  <si>
    <t>ТССЦ Московской обл., 101-2499, приказ Минстроя России №675/пр от 28.02.2017 № 254/пр</t>
  </si>
  <si>
    <t>Лента изоляционная прорезиненная односторонняя ширина 20 мм, толщина 0,25-0,35 мм</t>
  </si>
  <si>
    <t>999-9950</t>
  </si>
  <si>
    <t>ТССЦ Московской обл., 999-9950, приказ Минстроя России №675/пр от 21.09.2015 г.</t>
  </si>
  <si>
    <t>Вспомогательные ненормируемые материалы (2% от ОЗП)</t>
  </si>
  <si>
    <t>РУБ</t>
  </si>
  <si>
    <t>ТСЭМ Московской обл., 021102, приказ Минстроя России №675/пр от 21.09.2015 г.</t>
  </si>
  <si>
    <t>405-0219</t>
  </si>
  <si>
    <t>ТССЦ Московской обл., 405-0219, приказ Минстроя России №675/пр от 21.09.2015 г.</t>
  </si>
  <si>
    <t>Гипсовые вяжущие, марка Г3</t>
  </si>
  <si>
    <t>509-0783</t>
  </si>
  <si>
    <t>ТССЦ Московской обл., 509-0783, приказ Минстроя России №675/пр от 21.09.2015 г.</t>
  </si>
  <si>
    <t>Втулки изолирующие</t>
  </si>
  <si>
    <t>ТССЦ Московской обл., 405-0219, приказ Минстроя России №675/пр от 28.02.2017 № 257/пр</t>
  </si>
  <si>
    <t>ТССЦ Московской обл., 509-0783, приказ Минстроя России №675/пр от 28.02.2017 № 258/пр</t>
  </si>
  <si>
    <t>101-1977</t>
  </si>
  <si>
    <t>ТССЦ Московской обл., 101-1977, приказ Минстроя России №675/пр от 21.09.2015 г.</t>
  </si>
  <si>
    <t>ТССЦ Московской обл., 101-2499, приказ Минстроя России №675/пр от 21.09.2015 г.</t>
  </si>
  <si>
    <t>101-0115</t>
  </si>
  <si>
    <t>ТССЦ Московской обл., 101-0115, приказ Минстроя России №675/пр от 28.02.2017 № 254/пр</t>
  </si>
  <si>
    <t>Винты с полукруглой головкой длиной 50 мм</t>
  </si>
  <si>
    <t>101-3914</t>
  </si>
  <si>
    <t>ТССЦ Московской обл., 101-3914, приказ Минстроя России №675/пр от 28.02.2017 № 254/пр</t>
  </si>
  <si>
    <t>Дюбели распорные полипропиленовые</t>
  </si>
  <si>
    <t>509-0167</t>
  </si>
  <si>
    <t>ТССЦ Московской обл., 509-0167, приказ Минстроя России №675/пр от 28.02.2017 № 258/пр</t>
  </si>
  <si>
    <t>Сжимы соединительные</t>
  </si>
  <si>
    <t>1-2038</t>
  </si>
  <si>
    <t>Рабочий монтажник среднего разряда 3,8</t>
  </si>
  <si>
    <t>ФСЭМ-2001, 021102, приказ Минстроя России №703/пр от 12.11.2014 г.</t>
  </si>
  <si>
    <t>ФСЭМ-2001, 400001, приказ Минстроя России №703/пр от 12.11.2014 г.</t>
  </si>
  <si>
    <t>101-0319</t>
  </si>
  <si>
    <t>ФССЦ-2001, 101-0319, приказ Минстроя России №703/пр от 12.11.2014 г.</t>
  </si>
  <si>
    <t>Картон строительный прокладочный марки Б</t>
  </si>
  <si>
    <t>101-0612</t>
  </si>
  <si>
    <t>ФССЦ-2001, 101-0612, приказ Минстроя России №703/пр от 12.11.2014 г.</t>
  </si>
  <si>
    <t>Мастика клеящая морозостойкая битумно-масляная МБ-50</t>
  </si>
  <si>
    <t>101-1764</t>
  </si>
  <si>
    <t>ФССЦ-2001, 101-1764, приказ Минстроя России №703/пр от 12.11.2014 г.</t>
  </si>
  <si>
    <t>Тальк молотый, сорт I</t>
  </si>
  <si>
    <t>101-2143</t>
  </si>
  <si>
    <t>ФССЦ-2001, 101-2143, приказ Минстроя России №703/пр от 12.11.2014 г.</t>
  </si>
  <si>
    <t>Краска</t>
  </si>
  <si>
    <t>ФССЦ-2001, 101-2499, приказ Минстроя России №703/пр от 12.11.2014 г.</t>
  </si>
  <si>
    <t>ФССЦ-2001, 101-3914, приказ Минстроя России №703/пр от 12.11.2014 г.</t>
  </si>
  <si>
    <t>ФССЦ-2001, 405-0219, приказ Минстроя России №703/пр от 12.11.2014 г.</t>
  </si>
  <si>
    <t>ФССЦ-2001, 999-9950, приказ Минстроя России №703/пр от 12.11.2014 г.</t>
  </si>
  <si>
    <t>ФССЦ-2001, 101-2478, приказ Минстроя России №703/пр от 12.11.2014 г.</t>
  </si>
  <si>
    <t>0-3306-90</t>
  </si>
  <si>
    <t>Электромонтажник-наладчик 6 разряда</t>
  </si>
  <si>
    <t>2-0023-90</t>
  </si>
  <si>
    <t>Инженер по наладке и испытаниям III категории</t>
  </si>
  <si>
    <t>100602</t>
  </si>
  <si>
    <t>ТСЭМ Московской обл., 100602, приказ Минстроя России №675/пр от 28.02.2017 № 264/пр</t>
  </si>
  <si>
    <t>Молотки бурильные легкие при работе от передвижных компрессорных станций</t>
  </si>
  <si>
    <t>101-1924</t>
  </si>
  <si>
    <t>ТССЦ Московской обл., 101-1924, приказ Минстроя России №675/пр от 28.02.2017 № 254/пр</t>
  </si>
  <si>
    <t>Электроды диаметром 4 мм Э42А</t>
  </si>
  <si>
    <t>ТССЦ Московской обл., 101-1977, приказ Минстроя России №675/пр от 28.02.2017 № 254/пр</t>
  </si>
  <si>
    <t>ТССЦ Московской обл., 101-2143, приказ Минстроя России №675/пр от 28.02.2017 № 254/пр</t>
  </si>
  <si>
    <t>0-3304-90</t>
  </si>
  <si>
    <t>Электромонтажник-наладчик 4 разряда</t>
  </si>
  <si>
    <t>1-100-38-90</t>
  </si>
  <si>
    <t>Рабочий среднего разряда 3,8</t>
  </si>
  <si>
    <t>042900</t>
  </si>
  <si>
    <t>ТСНБ-2001 Московской области, 042900, протокол от 29.07.2020 г. № 07</t>
  </si>
  <si>
    <t>Установки для гидравлических испытаний трубопроводов, давление нагнетания: низкое 0,1 МПа (1 кгс/см2), высокое 10 МПа (100 кгс/см2)</t>
  </si>
  <si>
    <t>ТСНБ-2001 Московской области, 400001, протокол от 29.07.2020 г. № 07</t>
  </si>
  <si>
    <t>101-1381</t>
  </si>
  <si>
    <t>ТСНБ-2001 Московской области, 101-1381, протокол от 29.07.2020 г. № 07</t>
  </si>
  <si>
    <t>Шпильки оцинкованные стяжные диаметром: 10 мм длиной 100 мм</t>
  </si>
  <si>
    <t>101-2205</t>
  </si>
  <si>
    <t>ТСНБ-2001 Московской области, 101-2205, протокол от 29.07.2020 г. № 07</t>
  </si>
  <si>
    <t>Дюбели распорные полиэтиленовые: 10х40 мм</t>
  </si>
  <si>
    <t>ТСНБ-2001 Московской области, 411-0001, протокол от 29.07.2020 г. № 07</t>
  </si>
  <si>
    <t>101-2449</t>
  </si>
  <si>
    <t>ТССЦ Московской обл., 101-2449, приказ Минстроя России №675/пр от 28.02.2017 № 254/пр</t>
  </si>
  <si>
    <t>Кольца резиновые для чугунных напорных труб диаметром 50-300 мм</t>
  </si>
  <si>
    <t>101-2576</t>
  </si>
  <si>
    <t>ТССЦ Московской обл., 101-2576, приказ Минстроя России №675/пр от 28.02.2017 № 254/пр</t>
  </si>
  <si>
    <t>Болты с гайками и шайбами для санитарно-технических работ диаметром 16 мм</t>
  </si>
  <si>
    <t>302-3339</t>
  </si>
  <si>
    <t>ТССЦ Московской обл., 302-3339, приказ Минстроя России №675/пр от 28.02.2017 № 256/пр</t>
  </si>
  <si>
    <t>Трубопроводы канализации из полиэтиленовых труб высокой плотности с гильзами, диаметром 50 мм</t>
  </si>
  <si>
    <t>ТСНБ-2001 Московской области, 020129, протокол от  24.02.2022 г. № 02</t>
  </si>
  <si>
    <t>ТСНБ-2001 Московской области, 042900, протокол от  24.02.2022 г. № 02</t>
  </si>
  <si>
    <t>ТСНБ-2001 Московской области, 400001, протокол от  24.02.2022 г. № 02</t>
  </si>
  <si>
    <t>ТСНБ-2001 Московской области, 101-1381, протокол от  24.02.2022 г. № 02</t>
  </si>
  <si>
    <t>ТСНБ-2001 Московской области, 101-2205, протокол от  24.02.2022 г. № 02</t>
  </si>
  <si>
    <t>ТСНБ-2001 Московской области, 411-0001, протокол от  24.02.2022 г. № 02</t>
  </si>
  <si>
    <t>101-0388</t>
  </si>
  <si>
    <t>ТССЦ Московской обл., 101-0388, приказ Минстроя России №675/пр от 28.02.2017 № 254/пр</t>
  </si>
  <si>
    <t>Краски масляные земляные марки МА-0115 мумия, сурик железный</t>
  </si>
  <si>
    <t>101-0628</t>
  </si>
  <si>
    <t>ТССЦ Московской обл., 101-0628, приказ Минстроя России №675/пр от 28.02.2017 № 254/пр</t>
  </si>
  <si>
    <t>Олифа комбинированная, марки К-3</t>
  </si>
  <si>
    <t>101-0782</t>
  </si>
  <si>
    <t>ТССЦ Московской обл., 101-0782, приказ Минстроя России №675/пр от 28.02.2017 № 254/пр</t>
  </si>
  <si>
    <t>Поковки из квадратных заготовок, масса 1,8 кг</t>
  </si>
  <si>
    <t>101-1669</t>
  </si>
  <si>
    <t>ТССЦ Московской обл., 101-1669, приказ Минстроя России №675/пр от 28.02.2017 № 254/пр</t>
  </si>
  <si>
    <t>Очес льняной</t>
  </si>
  <si>
    <t>101-1847</t>
  </si>
  <si>
    <t>ТССЦ Московской обл., 101-1847, приказ Минстроя России №675/пр от 28.02.2017 № 254/пр</t>
  </si>
  <si>
    <t>Замазка защитная</t>
  </si>
  <si>
    <t>101-2186</t>
  </si>
  <si>
    <t>ТССЦ Московской обл., 101-2186, приказ Минстроя России №675/пр от 28.02.2017 № 254/пр</t>
  </si>
  <si>
    <t>Шурупы с полукруглой головкой 6х90 мм</t>
  </si>
  <si>
    <t>101-2204</t>
  </si>
  <si>
    <t>ТССЦ Московской обл., 101-2204, приказ Минстроя России №675/пр от 28.02.2017 № 254/пр</t>
  </si>
  <si>
    <t>Дюбели распорные полиэтиленовые 8х40 мм</t>
  </si>
  <si>
    <t>302-3340</t>
  </si>
  <si>
    <t>ТССЦ Московской обл., 302-3340, приказ Минстроя России №675/пр от 28.02.2017 № 256/пр</t>
  </si>
  <si>
    <t>Трубопроводы канализации из полиэтиленовых труб высокой плотности с гильзами, диаметром 110 мм</t>
  </si>
  <si>
    <t>1-100-30-90</t>
  </si>
  <si>
    <t>Рабочий среднего разряда 3,0</t>
  </si>
  <si>
    <t>ТСЭМ-2001 Московской области, 134041, протокол от 24.05.2017 г. № 5</t>
  </si>
  <si>
    <t>ТСЭМ-2001 Московской области, 330206, протокол от 24.05.2017 г. № 5</t>
  </si>
  <si>
    <t>101-1602</t>
  </si>
  <si>
    <t>ТССЦ Московской обл., 101-1602, приказ Минстроя России №675/пр от 28.02.2017 № 254/пр</t>
  </si>
  <si>
    <t>Ацетилен газообразный технический</t>
  </si>
  <si>
    <t>ТСЭМ Московской обл., 042900, приказ Минстроя России №675/пр от 28.02.2017 № 264/пр</t>
  </si>
  <si>
    <t>Установки для гидравлических испытаний трубопроводов, давление нагнетания низкое 0,1 МПа (1 кгс/см2), высокое 10 МПа (100 кгс/см2)</t>
  </si>
  <si>
    <t>101-1488</t>
  </si>
  <si>
    <t>ТССЦ Московской обл., 101-1488, приказ Минстроя России №675/пр от 28.02.2017 № 254/пр</t>
  </si>
  <si>
    <t>Шурупы с шестигранной головкой 12х70 мм</t>
  </si>
  <si>
    <t>101-2201</t>
  </si>
  <si>
    <t>ТССЦ Московской обл., 101-2201, приказ Минстроя России №675/пр от 28.02.2017 № 254/пр</t>
  </si>
  <si>
    <t>Дюбели распорные полиэтиленовые 6х30 мм</t>
  </si>
  <si>
    <t>301-1225</t>
  </si>
  <si>
    <t>ТССЦ Московской обл., 301-1225, приказ Минстроя России №675/пр от 28.02.2017 № 256/пр</t>
  </si>
  <si>
    <t>Кронштейны для радиаторов стальных спаренных марки КР1-РС</t>
  </si>
  <si>
    <t>301-3361</t>
  </si>
  <si>
    <t>ТССЦ Московской обл., 301-3361, приказ Минстроя России №675/пр от 28.02.2017 № 256/пр</t>
  </si>
  <si>
    <t>Водный раствор нитрата и карбоната</t>
  </si>
  <si>
    <t>ТССЦ Московской обл., 101-1356, приказ Минстроя России №675/пр от 28.02.2017 № 254/пр</t>
  </si>
  <si>
    <t>1-1010-90</t>
  </si>
  <si>
    <t>Рабочий строитель среднего разряда 1</t>
  </si>
  <si>
    <t>400051</t>
  </si>
  <si>
    <t>ТСЭМ Московской обл., 400051, приказ Минстроя России №675/пр от 28.02.2017 № 264/пр</t>
  </si>
  <si>
    <t>Автомобиль-самосвал, грузоподъемность до 7 т</t>
  </si>
  <si>
    <t>400004</t>
  </si>
  <si>
    <t>ТСЭМ Московской обл., 400004, приказ Минстроя России №675/пр от 28.02.2017 № 264/пр</t>
  </si>
  <si>
    <t>Автомобили бортовые, грузоподъемность до 15т</t>
  </si>
  <si>
    <t>201-9002</t>
  </si>
  <si>
    <t>ТССЦ Московской обл., 201-9002, приказ Минстроя России №675/пр от 28.02.2017 № 255/пр</t>
  </si>
  <si>
    <t>Конструкции стальные</t>
  </si>
  <si>
    <t>101-9732</t>
  </si>
  <si>
    <t>ТССЦ Московской обл., 101-9732, приказ Минстроя России №675/пр от 28.02.2017 № 254/пр</t>
  </si>
  <si>
    <t>Грунтовка</t>
  </si>
  <si>
    <t>203-9007</t>
  </si>
  <si>
    <t>ТССЦ Московской обл., 203-9007, приказ Минстроя России №675/пр от 28.02.2017 № 255/пр</t>
  </si>
  <si>
    <t>Рейки деревянные</t>
  </si>
  <si>
    <t>101-9168</t>
  </si>
  <si>
    <t>ТССЦ Московской обл., 101-9168, приказ Минстроя России №675/пр от 28.02.2017 № 254/пр</t>
  </si>
  <si>
    <t>Клей для облицовочных работ (сухая смесь)</t>
  </si>
  <si>
    <t>101-9217</t>
  </si>
  <si>
    <t>ТССЦ Московской обл., 101-9217, приказ Минстроя России №675/пр от 28.02.2017 № 254/пр</t>
  </si>
  <si>
    <t>Плиты облицовочные</t>
  </si>
  <si>
    <t>402-9111</t>
  </si>
  <si>
    <t>ТССЦ Московской обл., 402-9111, приказ Минстроя России №675/пр от 28.02.2017 № 257/пр</t>
  </si>
  <si>
    <t>Смесь сухая для заделки швов</t>
  </si>
  <si>
    <t>101-9411</t>
  </si>
  <si>
    <t>Скобяные изделия</t>
  </si>
  <si>
    <t>203-9066</t>
  </si>
  <si>
    <t>Блоки дверные металлические</t>
  </si>
  <si>
    <t>204-9182</t>
  </si>
  <si>
    <t>ТССЦ Московской обл., 204-9182, приказ Минстроя России №675/пр от 28.02.2017 № 255/пр</t>
  </si>
  <si>
    <t>Сетка сварная из холоднотянутой проволоки 5 мм</t>
  </si>
  <si>
    <t>101-9851</t>
  </si>
  <si>
    <t>ТССЦ Московской обл., 101-9851, приказ Минстроя России №675/пр от 28.02.2017 № 254/пр</t>
  </si>
  <si>
    <t>ТССЦ Московской обл., 101-1776, приказ Минстроя России №675/пр от 28.02.2017 № 254/пр</t>
  </si>
  <si>
    <t>301-9390</t>
  </si>
  <si>
    <t>Решетки жалюзийные</t>
  </si>
  <si>
    <t>110-9120</t>
  </si>
  <si>
    <t>ТССЦ Московской обл., 110-9120, приказ Минстроя России №675/пр от 28.02.2017 № 254/пр</t>
  </si>
  <si>
    <t>Люки герметические</t>
  </si>
  <si>
    <t>101-2414</t>
  </si>
  <si>
    <t>ТССЦ Московской обл., 101-2414, приказ Минстроя России №675/пр от 28.02.2017 № 254/пр</t>
  </si>
  <si>
    <t>Панели потолочные с комплектующими «Армстронг»</t>
  </si>
  <si>
    <t>101-9138</t>
  </si>
  <si>
    <t>ТССЦ Московской обл., 101-9138, приказ Минстроя России №675/пр от 28.02.2017 № 254/пр</t>
  </si>
  <si>
    <t>Доски подоконные ПВХ</t>
  </si>
  <si>
    <t>101-9155</t>
  </si>
  <si>
    <t>ТССЦ Московской обл., 101-9155, приказ Минстроя России №675/пр от 28.02.2017 № 254/пр</t>
  </si>
  <si>
    <t>Листы облицовочные декоративные</t>
  </si>
  <si>
    <t>1-2038-90</t>
  </si>
  <si>
    <t>ТССЦ Московской обл., 101-0319, приказ Минстроя России №675/пр от 28.02.2017 № 254/пр</t>
  </si>
  <si>
    <t>ТССЦ Московской обл., 101-0612, приказ Минстроя России №675/пр от 28.02.2017 № 254/пр</t>
  </si>
  <si>
    <t>ТССЦ Московской обл., 101-1764, приказ Минстроя России №675/пр от 28.02.2017 № 254/пр</t>
  </si>
  <si>
    <t>01.7.17.09/4</t>
  </si>
  <si>
    <t>ТСНБ-2001 Московской области, 01.7.17.09/4, протокол от 29.07.2020 г. № 07</t>
  </si>
  <si>
    <t>Буры</t>
  </si>
  <si>
    <t>ШТ</t>
  </si>
  <si>
    <t>103-9911</t>
  </si>
  <si>
    <t>ТССЦ-2001 Московской области, 103-9911, протокол от 24.05.2017 г. № 5</t>
  </si>
  <si>
    <t>Фасонные и соединительные части к полипропиленовым трубам</t>
  </si>
  <si>
    <t>301-9690</t>
  </si>
  <si>
    <t>ТССЦ-2001 Московской области, 301-9690, протокол от 24.05.2017 г. № 5</t>
  </si>
  <si>
    <t>Хомуты для крепления труб</t>
  </si>
  <si>
    <t>302-9008</t>
  </si>
  <si>
    <t>ТСНБ-2001 Московской области, 302-9008, протокол от 29.07.2020 г. № 07</t>
  </si>
  <si>
    <t>Арматура трубопроводная муфтовая</t>
  </si>
  <si>
    <t>507-9004</t>
  </si>
  <si>
    <t>ТССЦ-2001 Московской области, 507-9004, протокол от 24.05.2017 г. № 5</t>
  </si>
  <si>
    <t>Трубы пластмассовые</t>
  </si>
  <si>
    <t>301-9240</t>
  </si>
  <si>
    <t>ТССЦ Московской обл., 301-9240, приказ Минстроя России №675/пр от 28.02.2017 № 256/пр</t>
  </si>
  <si>
    <t>Крепления</t>
  </si>
  <si>
    <t>302-9120</t>
  </si>
  <si>
    <t>ТССЦ Московской обл., 302-9120, приказ Минстроя России №675/пр от 28.02.2017 № 256/пр</t>
  </si>
  <si>
    <t>Задвижки</t>
  </si>
  <si>
    <t>ТСНБ-2001 Московской области, 01.7.17.09/4, протокол от  24.02.2022 г. № 02</t>
  </si>
  <si>
    <t>ТСНБ-2001 Московской области, 103-9911, протокол от  24.02.2022 г. № 02</t>
  </si>
  <si>
    <t>ТСНБ-2001 Московской области, 301-9690, протокол от  24.02.2022 г. № 02</t>
  </si>
  <si>
    <t>ТСНБ-2001 Московской области, 302-9008, протокол от  24.02.2022 г. № 02</t>
  </si>
  <si>
    <t>ТСНБ-2001 Московской области, 507-9004, протокол от  24.02.2022 г. № 02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</si>
  <si>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</si>
  <si>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Поправка: МДС 81-36.2004, прил.3, п.4с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  Поправка: МДС 81-36.2004, п.3.3.1.д  Наименование: При демонтаже металлических конструкций</t>
  </si>
  <si>
    <t>Поправка: МДС 81-36.2004, прил.3, п.4р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</t>
  </si>
  <si>
    <t>Поправка: М-ка 421/пр 04.08.20 п.58 п.п. б)  Наименование: При отсутствии необходимых норм (единичных расценок), включенных в сборники ГЭСНр (ФЕРр, ТЕРр), сметные затраты на работы по капитальному ремонту и реконструкции объектов капитального строительства могут быть определены по сметным нормам, включенным в ГЭСН (ФЕР, ТЕР), аналогичным технологическим процессам в новом строительстве, в том числе по возведению новых конструктивных элементов  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</si>
  <si>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Поправка: М-ка 421/пр 04.08.20 п.58 п.п. б)  Наименование: При отсутствии необходимых норм (единичных расценок), включенных в сборники ГЭСНр (ФЕРр, ТЕРр), сметные затраты на работы по капитальному ремонту и реконструкции объектов капитального строительства могут быть определены по сметным нормам, включенным в ГЭСН (ФЕР, ТЕР), аналогичным технологическим процессам в новом строительстве, в том числе по возведению новых конструктивных элементов  Поправка: МР 519/пр Прил.2, Табл.2, п. 3  Наименование: Производство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разветвленная сеть транспортных и инженерных коммуникаций; стесненные условия для складирования материалов; действующее технологическое оборудование; движение технологического транспорта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</si>
  <si>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М-ка 421/пр 04.08.20 п.58 п.п. б)  Наименование: При отсутствии необходимых норм (единичных расценок), включенных в сборники ГЭСНр (ФЕРр, ТЕРр), сметные затраты на работы по капитальному ремонту и реконструкции объектов капитального строительства могут быть определены по сметным нормам, включенным в ГЭСН (ФЕР, ТЕР), аналогичным технологическим процессам в новом строительстве, в том числе по возведению новых конструктивных элементов</t>
  </si>
  <si>
    <t>Поправка: М-ка 421/пр 04.08.20 п.58 п.п. б)  Наименование: При отсутствии необходимых норм (единичных расценок), включенных в сборники ГЭСНр (ФЕРр, ТЕРр), сметные затраты на работы по капитальному ремонту и реконструкции объектов капитального строительства могут быть определены по сметным нормам, включенным в ГЭСН (ФЕР, ТЕР), аналогичным технологическим процессам в новом строительстве, в том числе по возведению новых конструктивных элементов  Поправка: МР 519/пр Прил.2, Табл.2, п.10  Наименование: Производство работ осуществляется в стесненных условиях застроенной части населенных пунктов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</si>
  <si>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  Поправка: МДС 81-36.2004, прил.3, п.4с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</t>
  </si>
  <si>
    <t>Поправка: МДС 81-36.2004, прил.3, п.4с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  Поправка: МДС 81-36.2004, п.3.3.1.а  Наименование: При демонтаже (разборке) сборных бетонных и железобетонных конструкций</t>
  </si>
  <si>
    <t>Поправка: МР 519/пр Прил.2, Табл.3,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МР 507/пр Табл.2, п.2  Наименование: При демонтаже (разборке) сборных деревянных конструкций</t>
  </si>
  <si>
    <t>Поправка: МДС 81-38.2004, прил.3, п.2.2.1р  Наименование: Производство ремонтных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 с вредными условиями труда, где рабочим предприятия установлен сокращенный рабочий день, а рабочие-строители имеют рабочий день нормальной продолжительности без стесненных условий, но при наличии вредности</t>
  </si>
  <si>
    <t>Поправка: МДС 81-36.2004, прил.3, п.4с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  Поправка: Табл.2, п.2  Наименование: При демонтаже (разборке) сборных деревянных конструкций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</si>
  <si>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  Поправка: МДС 81-35.2004, прил.1, т.1, п.4  Наименование: 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</t>
  </si>
  <si>
    <t>Поправка: МР 519/пр Прил.2, Табл.3,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</si>
  <si>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Поправка: МР 519/пр п.6.7.1  Наименование: При выполнении работ в существующих зданиях и сооружениях, аналогичных процессам при новом строительстве (кроме работ по нормам сборника № 46 «Работы при реконструкции зданий и сооружений»)  Поправка: МР 519/пр Прил.2, Табл.3,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</si>
  <si>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Поправка: МР 519/пр Прил.2, Табл.2, п. 1.2 (рем.)  Наименование: Производство работ осуществляется в помещениях эксплуатируемого объекта капитального строительства без остановки рабочего процесса предприятия, при этом: в зоне производства работ отсутствуют загромождающие помещение предметы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</si>
  <si>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  Поправка: МДС 81-36.2004, прил.3, п.4р  Наименование: Производство строительных и других работ в существующих зданиях и сооружениях в стесненных условиях: с наличием в зоне производства работ действующего технологического оборудования (станков, установок, кранов и т.п.) или загромождающих предметов (лабораторное оборудование, мебель и т. п.), или движения транспорта по внутрицеховым путям</t>
  </si>
  <si>
    <t>Поправка: МР 519/пр Табл.2, п.2  Наименование: При демонтаже (разборке) сборных деревянных конструкций  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</si>
  <si>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Поправка: МР 519/пр Прил.2, Табл.3, п. 1.1  Наименование: Производство ремонтно-строительных работ осуществляется в помещениях эксплуатируемого объекта капитального строительства без остановки рабочего процесса предприятия, при этом: в зоне производства ремонтно-строительных работ отсутствуют действующее технологическое или лабораторное оборудование, мебель и иные загромождающие помещения предметы</t>
  </si>
  <si>
    <t>Поправка: МР 519/пр Табл.3, п.4  Наименование: Демонтаж: Оборудование, не пригодное для дальнейшего использования, (предназначено в лом) без разборки и резки  Поправка: МР 519/пр Прил.2, Табл.3, п. 1.1  Наименование: Производство ремонтно-строительных работ осуществляется в помещениях эксплуатируемого объекта капитального строительства без остановки рабочего процесса предприятия, при этом: в зоне производства ремонтно-строительных работ отсутствуют действующее технологическое или лабораторное оборудование, мебель и иные загромождающие помещения предметы</t>
  </si>
  <si>
    <t>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  Поправка: МР 519/пр Табл.2, п.3  Наименование: При демонтаже (разборке) систем инженерно-технического обеспечения</t>
  </si>
  <si>
    <t>Поправка: МДС 81-36.2004, п.3.3.1.в  Наименование: При демонтаже внутренних санитарно-технических устройств (водопровода, газопровода, канализации, водостоков, отопления, вентиляции)  Поправка: МДС 81-36.2004, прил.3, п.7с  Наименование: Строительство новых объектов в стесненных условиях: на территориях действующих предприятии, имеющих разветвленную сеть транспортных и инженерных коммуникаций и стесненные условия для складирования материалов.</t>
  </si>
  <si>
    <t>Поправка: М-ка 421/пр 04.08.20 п.58 п.п. б)  Наименование: При отсутствии необходимых норм (единичных расценок), включенных в сборники ГЭСНр (ФЕРр, ТЕРр), сметные затраты на работы по капитальному ремонту и реконструкции объектов капитального строительства могут быть определены по сметным нормам, включенным в ГЭСН (ФЕР, ТЕР), аналогичным технологическим процессам в новом строительстве, в том числе по возведению новых конструктивных элементов  Поправка: МДС 81-35.2004, прил.1, т.1, п.4  Наименование: Производство строительных и других работ на открытых и полуоткрытых производственных площадках в стесненных условиях: с наличием в зоне производства работ действующего технологического оборудования или движения технологического транспорта</t>
  </si>
  <si>
    <t>Поправка: МР 519/пр Табл.2, п.4  Наименование: При демонтаже (разборке) металлических конструкций  Поправка: Мет.421/пр 04.08.20 Пр.10 Т.3 п. 3  Наименование: Производство ремонтно-строительных работ осуществляется на территории действующего предприятия с наличием в зоне производства работ одного или нескольких из перечисленных ниже факторов: 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</t>
  </si>
  <si>
    <t>№ п/п</t>
  </si>
  <si>
    <t>Наименование работ и затрат</t>
  </si>
  <si>
    <t xml:space="preserve">Мы, нижеподписавшиеся, произвели осмотр объекта </t>
  </si>
  <si>
    <t xml:space="preserve">и постановили произвести ремонт объекта в </t>
  </si>
  <si>
    <t>следующем объеме:</t>
  </si>
  <si>
    <t>Единица измерения</t>
  </si>
  <si>
    <t>Количество</t>
  </si>
  <si>
    <t>Примечание</t>
  </si>
  <si>
    <t>Заказчик _________________</t>
  </si>
  <si>
    <t>Подрядчик _________________</t>
  </si>
  <si>
    <t>TYPE</t>
  </si>
  <si>
    <t>SOURCE_LINK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</si>
  <si>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</si>
  <si>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</si>
  <si>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</si>
  <si>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</si>
  <si>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</si>
  <si>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</si>
  <si>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</si>
  <si>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</si>
  <si>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</si>
  <si>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PRICE_ED</t>
  </si>
  <si>
    <t>STOIM_B</t>
  </si>
  <si>
    <t>PRICE_C</t>
  </si>
  <si>
    <t>STOIM_C</t>
  </si>
  <si>
    <t>ZPM_B</t>
  </si>
  <si>
    <t>ZPM_ED</t>
  </si>
  <si>
    <t>STOIM_ZPM_B</t>
  </si>
  <si>
    <t>ZPM_C</t>
  </si>
  <si>
    <t>STOIM_ZPM_C</t>
  </si>
  <si>
    <t>CRC_GR_RES</t>
  </si>
  <si>
    <t>CRC_B</t>
  </si>
  <si>
    <t>CRC_C</t>
  </si>
  <si>
    <t>RABMAT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</si>
  <si>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</si>
  <si>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</si>
  <si>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</si>
  <si>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</si>
  <si>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</si>
  <si>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</si>
  <si>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</si>
  <si>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</si>
  <si>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</si>
  <si>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</si>
  <si>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UnionOneUchRes</t>
  </si>
  <si>
    <t>IdLevel</t>
  </si>
  <si>
    <t>Дефектная ведомость</t>
  </si>
  <si>
    <t>Раздел: 1. Площадка, пандус</t>
  </si>
  <si>
    <t>Раздел: 2. Полы (кабинеты)</t>
  </si>
  <si>
    <t>Раздел: 3. Полы (коридор, с/у, лестничный марш правый)</t>
  </si>
  <si>
    <t>Раздел: 4. Стены (кабинеты)</t>
  </si>
  <si>
    <t>Раздел: 5. Стены (коридор, с/у, лестничный марш правый)</t>
  </si>
  <si>
    <t>Раздел: 6. Потолок (кабинеты)</t>
  </si>
  <si>
    <t>Раздел: 7. Потолок (коридор, с/у, лестничный марш)</t>
  </si>
  <si>
    <t>Раздел: 8. Дверные проемы (кабинеты)</t>
  </si>
  <si>
    <t>Раздел: 9. Дверные проемы (коридор, с/у, лестничный марш)</t>
  </si>
  <si>
    <t>Раздел: 10. Оконные проемы (кабинеты)</t>
  </si>
  <si>
    <t>Раздел: 11. Оконные проемы (коридор, с/у, лестничный марш)</t>
  </si>
  <si>
    <t>Раздел: 12. Электромонтажные работы (кабинеты)</t>
  </si>
  <si>
    <t>Раздел: 13. Электромонтажные работы (коридор, с/у, лестничный марш)</t>
  </si>
  <si>
    <t>Раздел: 14. Сантехнические работы (кабинеты)</t>
  </si>
  <si>
    <t>Раздел: 15. Сантехнические работы (с/у)</t>
  </si>
  <si>
    <t>Раздел: 16. Отопление (кабинеты)</t>
  </si>
  <si>
    <t>Раздел: 17. Отопление (коридор, с/у, лестничный марш)</t>
  </si>
  <si>
    <t>Раздел: 18. Прочие работы</t>
  </si>
  <si>
    <t>Раздел: 18. Погрузка  и вывоз мусора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</si>
</sst>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0"/>
      <name val="Arial"/>
      <charset val="204"/>
    </font>
    <font>
      <b/>
      <sz val="10"/>
      <color indexed="12"/>
      <name val="Arial"/>
      <charset val="204"/>
    </font>
    <font>
      <sz val="10"/>
      <color indexed="18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sz val="10"/>
      <color indexed="16"/>
      <name val="Arial"/>
      <charset val="204"/>
    </font>
    <font>
      <b/>
      <sz val="10"/>
      <color indexed="14"/>
      <name val="Arial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right" wrapText="1"/>
    </xf>
    <xf numFmtId="0" fontId="12" fillId="0" borderId="1" xfId="0" applyFont="1" applyBorder="1" applyAlignment="1">
      <alignment horizontal="right"/>
    </xf>
    <xf numFmtId="0" fontId="12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right" wrapText="1"/>
    </xf>
    <xf numFmtId="0" fontId="12" fillId="0" borderId="2" xfId="0" applyFont="1" applyBorder="1" applyAlignment="1">
      <alignment horizontal="right"/>
    </xf>
    <xf numFmtId="0" fontId="15" fillId="0" borderId="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00"/>
  <sheetViews>
    <sheetView tabSelected="1" topLeftCell="A385" zoomScaleNormal="100" workbookViewId="0">
      <selection activeCell="B1" sqref="A1:E400"/>
    </sheetView>
  </sheetViews>
  <sheetFormatPr defaultRowHeight="12.75" x14ac:dyDescent="0.2"/>
  <cols>
    <col min="1" max="1" width="6.7109375" customWidth="1"/>
    <col min="2" max="2" width="75.7109375" customWidth="1"/>
    <col min="3" max="5" width="15.7109375" customWidth="1"/>
    <col min="30" max="31" width="0" hidden="1" customWidth="1"/>
    <col min="32" max="32" width="129.7109375" hidden="1" customWidth="1"/>
  </cols>
  <sheetData>
    <row r="1" spans="1:5" x14ac:dyDescent="0.2">
      <c r="A1" s="11" t="s">
        <v>0</v>
      </c>
    </row>
    <row r="2" spans="1:5" ht="14.25" x14ac:dyDescent="0.2">
      <c r="A2" s="12"/>
      <c r="B2" s="12"/>
      <c r="C2" s="12"/>
      <c r="D2" s="12"/>
      <c r="E2" s="12"/>
    </row>
    <row r="3" spans="1:5" ht="15.75" x14ac:dyDescent="0.25">
      <c r="A3" s="28" t="s">
        <v>2218</v>
      </c>
      <c r="B3" s="28"/>
      <c r="C3" s="28"/>
      <c r="D3" s="28"/>
      <c r="E3" s="12"/>
    </row>
    <row r="4" spans="1:5" ht="35.25" customHeight="1" x14ac:dyDescent="0.25">
      <c r="A4" s="29" t="s">
        <v>9</v>
      </c>
      <c r="B4" s="29"/>
      <c r="C4" s="29"/>
      <c r="D4" s="29"/>
      <c r="E4" s="12"/>
    </row>
    <row r="5" spans="1:5" ht="14.25" x14ac:dyDescent="0.2">
      <c r="A5" s="12"/>
      <c r="B5" s="12"/>
      <c r="C5" s="12"/>
      <c r="D5" s="12"/>
      <c r="E5" s="12"/>
    </row>
    <row r="6" spans="1:5" ht="15" x14ac:dyDescent="0.2">
      <c r="A6" s="12"/>
      <c r="B6" s="15" t="s">
        <v>2174</v>
      </c>
      <c r="C6" s="12"/>
      <c r="D6" s="12"/>
      <c r="E6" s="12"/>
    </row>
    <row r="7" spans="1:5" ht="15" x14ac:dyDescent="0.2">
      <c r="A7" s="12"/>
      <c r="B7" s="15" t="s">
        <v>2175</v>
      </c>
      <c r="C7" s="12"/>
      <c r="D7" s="12"/>
      <c r="E7" s="12"/>
    </row>
    <row r="8" spans="1:5" ht="15" x14ac:dyDescent="0.2">
      <c r="A8" s="12"/>
      <c r="B8" s="15" t="s">
        <v>2176</v>
      </c>
      <c r="C8" s="12"/>
      <c r="D8" s="12"/>
      <c r="E8" s="12"/>
    </row>
    <row r="9" spans="1:5" ht="28.5" x14ac:dyDescent="0.2">
      <c r="A9" s="13" t="s">
        <v>2172</v>
      </c>
      <c r="B9" s="13" t="s">
        <v>2173</v>
      </c>
      <c r="C9" s="13" t="s">
        <v>2177</v>
      </c>
      <c r="D9" s="13" t="s">
        <v>2178</v>
      </c>
      <c r="E9" s="16" t="s">
        <v>2179</v>
      </c>
    </row>
    <row r="10" spans="1:5" ht="14.25" x14ac:dyDescent="0.2">
      <c r="A10" s="17">
        <v>1</v>
      </c>
      <c r="B10" s="17">
        <v>2</v>
      </c>
      <c r="C10" s="17">
        <v>3</v>
      </c>
      <c r="D10" s="17">
        <v>4</v>
      </c>
      <c r="E10" s="18">
        <v>5</v>
      </c>
    </row>
    <row r="11" spans="1:5" ht="16.5" x14ac:dyDescent="0.25">
      <c r="A11" s="27" t="s">
        <v>2219</v>
      </c>
      <c r="B11" s="27"/>
      <c r="C11" s="27"/>
      <c r="D11" s="27"/>
      <c r="E11" s="27"/>
    </row>
    <row r="12" spans="1:5" ht="28.5" x14ac:dyDescent="0.2">
      <c r="A12" s="23">
        <v>1</v>
      </c>
      <c r="B12" s="24" t="s">
        <v>13</v>
      </c>
      <c r="C12" s="25" t="s">
        <v>14</v>
      </c>
      <c r="D12" s="26">
        <v>0.91900000000000004</v>
      </c>
      <c r="E12" s="24"/>
    </row>
    <row r="13" spans="1:5" ht="14.25" x14ac:dyDescent="0.2">
      <c r="A13" s="23">
        <v>1.1000000000000001</v>
      </c>
      <c r="B13" s="24" t="s">
        <v>25</v>
      </c>
      <c r="C13" s="25" t="s">
        <v>26</v>
      </c>
      <c r="D13" s="26">
        <v>2.5731999999999999</v>
      </c>
      <c r="E13" s="24"/>
    </row>
    <row r="14" spans="1:5" ht="28.5" x14ac:dyDescent="0.2">
      <c r="A14" s="23">
        <v>2</v>
      </c>
      <c r="B14" s="24" t="s">
        <v>33</v>
      </c>
      <c r="C14" s="25" t="s">
        <v>34</v>
      </c>
      <c r="D14" s="26">
        <v>3.0840000000000001</v>
      </c>
      <c r="E14" s="24"/>
    </row>
    <row r="15" spans="1:5" ht="14.25" x14ac:dyDescent="0.2">
      <c r="A15" s="23">
        <v>2.1</v>
      </c>
      <c r="B15" s="24" t="s">
        <v>25</v>
      </c>
      <c r="C15" s="25" t="s">
        <v>26</v>
      </c>
      <c r="D15" s="26">
        <v>3.0840000000000001</v>
      </c>
      <c r="E15" s="24"/>
    </row>
    <row r="16" spans="1:5" ht="28.5" x14ac:dyDescent="0.2">
      <c r="A16" s="23">
        <v>3</v>
      </c>
      <c r="B16" s="24" t="s">
        <v>47</v>
      </c>
      <c r="C16" s="25" t="s">
        <v>48</v>
      </c>
      <c r="D16" s="26">
        <v>37.01</v>
      </c>
      <c r="E16" s="24"/>
    </row>
    <row r="17" spans="1:5" ht="14.25" x14ac:dyDescent="0.2">
      <c r="A17" s="23">
        <v>3.1</v>
      </c>
      <c r="B17" s="24" t="s">
        <v>25</v>
      </c>
      <c r="C17" s="25" t="s">
        <v>26</v>
      </c>
      <c r="D17" s="26">
        <v>103.628</v>
      </c>
      <c r="E17" s="24"/>
    </row>
    <row r="18" spans="1:5" ht="28.5" x14ac:dyDescent="0.2">
      <c r="A18" s="23">
        <v>4</v>
      </c>
      <c r="B18" s="24" t="s">
        <v>58</v>
      </c>
      <c r="C18" s="25" t="s">
        <v>59</v>
      </c>
      <c r="D18" s="26">
        <v>0.43985000000000002</v>
      </c>
      <c r="E18" s="24"/>
    </row>
    <row r="19" spans="1:5" ht="28.5" x14ac:dyDescent="0.2">
      <c r="A19" s="23">
        <v>5</v>
      </c>
      <c r="B19" s="24" t="s">
        <v>72</v>
      </c>
      <c r="C19" s="25" t="s">
        <v>73</v>
      </c>
      <c r="D19" s="26">
        <v>26.390999999999998</v>
      </c>
      <c r="E19" s="24"/>
    </row>
    <row r="20" spans="1:5" ht="28.5" x14ac:dyDescent="0.2">
      <c r="A20" s="23">
        <v>6</v>
      </c>
      <c r="B20" s="24" t="s">
        <v>84</v>
      </c>
      <c r="C20" s="25" t="s">
        <v>73</v>
      </c>
      <c r="D20" s="26">
        <v>17.594000000000001</v>
      </c>
      <c r="E20" s="24"/>
    </row>
    <row r="21" spans="1:5" ht="57" x14ac:dyDescent="0.2">
      <c r="A21" s="23">
        <v>7</v>
      </c>
      <c r="B21" s="24" t="s">
        <v>89</v>
      </c>
      <c r="C21" s="25" t="s">
        <v>90</v>
      </c>
      <c r="D21" s="26">
        <v>0.13083</v>
      </c>
      <c r="E21" s="24"/>
    </row>
    <row r="22" spans="1:5" ht="28.5" x14ac:dyDescent="0.2">
      <c r="A22" s="23">
        <v>8</v>
      </c>
      <c r="B22" s="24" t="s">
        <v>98</v>
      </c>
      <c r="C22" s="25" t="s">
        <v>99</v>
      </c>
      <c r="D22" s="26">
        <v>3.65</v>
      </c>
      <c r="E22" s="24"/>
    </row>
    <row r="23" spans="1:5" ht="14.25" x14ac:dyDescent="0.2">
      <c r="A23" s="23">
        <v>9</v>
      </c>
      <c r="B23" s="24" t="s">
        <v>110</v>
      </c>
      <c r="C23" s="25" t="s">
        <v>111</v>
      </c>
      <c r="D23" s="26">
        <v>5.2</v>
      </c>
      <c r="E23" s="24"/>
    </row>
    <row r="24" spans="1:5" ht="57" x14ac:dyDescent="0.2">
      <c r="A24" s="23">
        <v>10</v>
      </c>
      <c r="B24" s="24" t="s">
        <v>117</v>
      </c>
      <c r="C24" s="25" t="s">
        <v>90</v>
      </c>
      <c r="D24" s="26">
        <v>0.37123</v>
      </c>
      <c r="E24" s="24"/>
    </row>
    <row r="25" spans="1:5" ht="28.5" x14ac:dyDescent="0.2">
      <c r="A25" s="23">
        <v>11</v>
      </c>
      <c r="B25" s="24" t="s">
        <v>122</v>
      </c>
      <c r="C25" s="25" t="s">
        <v>123</v>
      </c>
      <c r="D25" s="26">
        <v>0.87239999999999995</v>
      </c>
      <c r="E25" s="24"/>
    </row>
    <row r="26" spans="1:5" ht="14.25" x14ac:dyDescent="0.2">
      <c r="A26" s="23">
        <v>11.2</v>
      </c>
      <c r="B26" s="24" t="s">
        <v>132</v>
      </c>
      <c r="C26" s="25" t="s">
        <v>128</v>
      </c>
      <c r="D26" s="26">
        <v>88.984800000000007</v>
      </c>
      <c r="E26" s="24"/>
    </row>
    <row r="27" spans="1:5" ht="14.25" x14ac:dyDescent="0.2">
      <c r="A27" s="23">
        <v>11.3</v>
      </c>
      <c r="B27" s="24" t="s">
        <v>142</v>
      </c>
      <c r="C27" s="25" t="s">
        <v>143</v>
      </c>
      <c r="D27" s="26">
        <v>11.341200000000001</v>
      </c>
      <c r="E27" s="24"/>
    </row>
    <row r="28" spans="1:5" ht="28.5" x14ac:dyDescent="0.2">
      <c r="A28" s="23">
        <v>12</v>
      </c>
      <c r="B28" s="24" t="s">
        <v>147</v>
      </c>
      <c r="C28" s="25" t="s">
        <v>99</v>
      </c>
      <c r="D28" s="26">
        <v>0.29025000000000001</v>
      </c>
      <c r="E28" s="24"/>
    </row>
    <row r="29" spans="1:5" ht="14.25" x14ac:dyDescent="0.2">
      <c r="A29" s="23">
        <v>12.1</v>
      </c>
      <c r="B29" s="24" t="s">
        <v>155</v>
      </c>
      <c r="C29" s="25" t="s">
        <v>143</v>
      </c>
      <c r="D29" s="26">
        <v>348.3</v>
      </c>
      <c r="E29" s="24"/>
    </row>
    <row r="30" spans="1:5" ht="14.25" x14ac:dyDescent="0.2">
      <c r="A30" s="23">
        <v>12.2</v>
      </c>
      <c r="B30" s="24" t="s">
        <v>159</v>
      </c>
      <c r="C30" s="25" t="s">
        <v>160</v>
      </c>
      <c r="D30" s="26">
        <v>189</v>
      </c>
      <c r="E30" s="24"/>
    </row>
    <row r="31" spans="1:5" ht="14.25" x14ac:dyDescent="0.2">
      <c r="A31" s="23">
        <v>12.3</v>
      </c>
      <c r="B31" s="24" t="s">
        <v>165</v>
      </c>
      <c r="C31" s="25" t="s">
        <v>160</v>
      </c>
      <c r="D31" s="26">
        <v>269</v>
      </c>
      <c r="E31" s="24"/>
    </row>
    <row r="32" spans="1:5" ht="28.5" x14ac:dyDescent="0.2">
      <c r="A32" s="23">
        <v>13</v>
      </c>
      <c r="B32" s="24" t="s">
        <v>170</v>
      </c>
      <c r="C32" s="25" t="s">
        <v>171</v>
      </c>
      <c r="D32" s="26">
        <v>1.2</v>
      </c>
      <c r="E32" s="24"/>
    </row>
    <row r="33" spans="1:5" ht="28.5" x14ac:dyDescent="0.2">
      <c r="A33" s="23">
        <v>13.2</v>
      </c>
      <c r="B33" s="24" t="s">
        <v>184</v>
      </c>
      <c r="C33" s="25" t="s">
        <v>185</v>
      </c>
      <c r="D33" s="26">
        <v>120</v>
      </c>
      <c r="E33" s="24"/>
    </row>
    <row r="34" spans="1:5" ht="14.25" x14ac:dyDescent="0.2">
      <c r="A34" s="23">
        <v>14</v>
      </c>
      <c r="B34" s="24" t="s">
        <v>190</v>
      </c>
      <c r="C34" s="25" t="s">
        <v>191</v>
      </c>
      <c r="D34" s="26">
        <v>17.356000000000002</v>
      </c>
      <c r="E34" s="24"/>
    </row>
    <row r="35" spans="1:5" ht="14.25" x14ac:dyDescent="0.2">
      <c r="A35" s="23">
        <v>14.1</v>
      </c>
      <c r="B35" s="24" t="s">
        <v>25</v>
      </c>
      <c r="C35" s="25" t="s">
        <v>26</v>
      </c>
      <c r="D35" s="26">
        <v>0.26034000000000002</v>
      </c>
      <c r="E35" s="24"/>
    </row>
    <row r="36" spans="1:5" ht="14.25" x14ac:dyDescent="0.2">
      <c r="A36" s="23">
        <v>15</v>
      </c>
      <c r="B36" s="24" t="s">
        <v>196</v>
      </c>
      <c r="C36" s="25" t="s">
        <v>191</v>
      </c>
      <c r="D36" s="26">
        <v>17.356000000000002</v>
      </c>
      <c r="E36" s="24"/>
    </row>
    <row r="37" spans="1:5" ht="14.25" x14ac:dyDescent="0.2">
      <c r="A37" s="23">
        <v>15.1</v>
      </c>
      <c r="B37" s="24" t="s">
        <v>199</v>
      </c>
      <c r="C37" s="25" t="s">
        <v>160</v>
      </c>
      <c r="D37" s="26">
        <v>1</v>
      </c>
      <c r="E37" s="24"/>
    </row>
    <row r="38" spans="1:5" ht="14.25" x14ac:dyDescent="0.2">
      <c r="A38" s="23">
        <v>15.2</v>
      </c>
      <c r="B38" s="24" t="s">
        <v>204</v>
      </c>
      <c r="C38" s="25" t="s">
        <v>160</v>
      </c>
      <c r="D38" s="26">
        <v>1</v>
      </c>
      <c r="E38" s="24"/>
    </row>
    <row r="39" spans="1:5" ht="28.5" x14ac:dyDescent="0.2">
      <c r="A39" s="23">
        <v>15.3</v>
      </c>
      <c r="B39" s="24" t="s">
        <v>207</v>
      </c>
      <c r="C39" s="25" t="s">
        <v>160</v>
      </c>
      <c r="D39" s="26">
        <v>1</v>
      </c>
      <c r="E39" s="24"/>
    </row>
    <row r="40" spans="1:5" ht="14.25" x14ac:dyDescent="0.2">
      <c r="A40" s="23">
        <v>15.4</v>
      </c>
      <c r="B40" s="24" t="s">
        <v>211</v>
      </c>
      <c r="C40" s="25" t="s">
        <v>160</v>
      </c>
      <c r="D40" s="26">
        <v>1</v>
      </c>
      <c r="E40" s="24"/>
    </row>
    <row r="41" spans="1:5" ht="28.5" x14ac:dyDescent="0.2">
      <c r="A41" s="23">
        <v>15.5</v>
      </c>
      <c r="B41" s="24" t="s">
        <v>214</v>
      </c>
      <c r="C41" s="25" t="s">
        <v>160</v>
      </c>
      <c r="D41" s="26">
        <v>1</v>
      </c>
      <c r="E41" s="24"/>
    </row>
    <row r="42" spans="1:5" ht="14.25" x14ac:dyDescent="0.2">
      <c r="A42" s="23">
        <v>15.6</v>
      </c>
      <c r="B42" s="24" t="s">
        <v>218</v>
      </c>
      <c r="C42" s="25" t="s">
        <v>219</v>
      </c>
      <c r="D42" s="26">
        <v>5.0000000000000009</v>
      </c>
      <c r="E42" s="24"/>
    </row>
    <row r="43" spans="1:5" ht="28.5" x14ac:dyDescent="0.2">
      <c r="A43" s="23">
        <v>15.7</v>
      </c>
      <c r="B43" s="24" t="s">
        <v>223</v>
      </c>
      <c r="C43" s="25" t="s">
        <v>160</v>
      </c>
      <c r="D43" s="26">
        <v>5.0000000000000009</v>
      </c>
      <c r="E43" s="24"/>
    </row>
    <row r="44" spans="1:5" ht="14.25" x14ac:dyDescent="0.2">
      <c r="A44" s="23">
        <v>15.8</v>
      </c>
      <c r="B44" s="24" t="s">
        <v>227</v>
      </c>
      <c r="C44" s="25" t="s">
        <v>160</v>
      </c>
      <c r="D44" s="26">
        <v>5.0000000000000009</v>
      </c>
      <c r="E44" s="24"/>
    </row>
    <row r="45" spans="1:5" ht="28.5" x14ac:dyDescent="0.2">
      <c r="A45" s="23">
        <v>16</v>
      </c>
      <c r="B45" s="24" t="s">
        <v>247</v>
      </c>
      <c r="C45" s="25" t="s">
        <v>160</v>
      </c>
      <c r="D45" s="26">
        <v>5</v>
      </c>
      <c r="E45" s="24"/>
    </row>
    <row r="46" spans="1:5" ht="16.5" x14ac:dyDescent="0.25">
      <c r="A46" s="27" t="s">
        <v>2220</v>
      </c>
      <c r="B46" s="27"/>
      <c r="C46" s="27"/>
      <c r="D46" s="27"/>
      <c r="E46" s="27"/>
    </row>
    <row r="47" spans="1:5" ht="28.5" x14ac:dyDescent="0.2">
      <c r="A47" s="23">
        <v>17</v>
      </c>
      <c r="B47" s="24" t="s">
        <v>306</v>
      </c>
      <c r="C47" s="25" t="s">
        <v>307</v>
      </c>
      <c r="D47" s="26">
        <v>2.335</v>
      </c>
      <c r="E47" s="24"/>
    </row>
    <row r="48" spans="1:5" ht="14.25" x14ac:dyDescent="0.2">
      <c r="A48" s="23">
        <v>17.100000000000001</v>
      </c>
      <c r="B48" s="24" t="s">
        <v>25</v>
      </c>
      <c r="C48" s="25" t="s">
        <v>26</v>
      </c>
      <c r="D48" s="26">
        <v>0.25685000000000002</v>
      </c>
      <c r="E48" s="24"/>
    </row>
    <row r="49" spans="1:5" ht="28.5" x14ac:dyDescent="0.2">
      <c r="A49" s="23">
        <v>18</v>
      </c>
      <c r="B49" s="24" t="s">
        <v>315</v>
      </c>
      <c r="C49" s="25" t="s">
        <v>123</v>
      </c>
      <c r="D49" s="26">
        <v>4.8654000000000002</v>
      </c>
      <c r="E49" s="24"/>
    </row>
    <row r="50" spans="1:5" ht="14.25" x14ac:dyDescent="0.2">
      <c r="A50" s="23">
        <v>18.100000000000001</v>
      </c>
      <c r="B50" s="24" t="s">
        <v>25</v>
      </c>
      <c r="C50" s="25" t="s">
        <v>26</v>
      </c>
      <c r="D50" s="26">
        <v>2.2867380000000002</v>
      </c>
      <c r="E50" s="24"/>
    </row>
    <row r="51" spans="1:5" ht="14.25" x14ac:dyDescent="0.2">
      <c r="A51" s="23">
        <v>19</v>
      </c>
      <c r="B51" s="24" t="s">
        <v>320</v>
      </c>
      <c r="C51" s="25" t="s">
        <v>321</v>
      </c>
      <c r="D51" s="26">
        <v>4.8654000000000002</v>
      </c>
      <c r="E51" s="24"/>
    </row>
    <row r="52" spans="1:5" ht="14.25" x14ac:dyDescent="0.2">
      <c r="A52" s="23">
        <v>19.100000000000001</v>
      </c>
      <c r="B52" s="24" t="s">
        <v>25</v>
      </c>
      <c r="C52" s="25" t="s">
        <v>26</v>
      </c>
      <c r="D52" s="26">
        <v>20.43468</v>
      </c>
      <c r="E52" s="24"/>
    </row>
    <row r="53" spans="1:5" ht="28.5" x14ac:dyDescent="0.2">
      <c r="A53" s="23">
        <v>20</v>
      </c>
      <c r="B53" s="24" t="s">
        <v>328</v>
      </c>
      <c r="C53" s="25" t="s">
        <v>321</v>
      </c>
      <c r="D53" s="26">
        <v>4.8654000000000002</v>
      </c>
      <c r="E53" s="24"/>
    </row>
    <row r="54" spans="1:5" ht="14.25" x14ac:dyDescent="0.2">
      <c r="A54" s="23">
        <v>20.100000000000001</v>
      </c>
      <c r="B54" s="24" t="s">
        <v>25</v>
      </c>
      <c r="C54" s="25" t="s">
        <v>26</v>
      </c>
      <c r="D54" s="26">
        <v>35.030880000000003</v>
      </c>
      <c r="E54" s="24"/>
    </row>
    <row r="55" spans="1:5" ht="28.5" x14ac:dyDescent="0.2">
      <c r="A55" s="23">
        <v>21</v>
      </c>
      <c r="B55" s="24" t="s">
        <v>337</v>
      </c>
      <c r="C55" s="25" t="s">
        <v>14</v>
      </c>
      <c r="D55" s="26">
        <v>4.8654000000000002</v>
      </c>
      <c r="E55" s="24"/>
    </row>
    <row r="56" spans="1:5" ht="14.25" x14ac:dyDescent="0.2">
      <c r="A56" s="23">
        <v>21.1</v>
      </c>
      <c r="B56" s="24" t="s">
        <v>25</v>
      </c>
      <c r="C56" s="25" t="s">
        <v>26</v>
      </c>
      <c r="D56" s="26">
        <v>3.40578</v>
      </c>
      <c r="E56" s="24"/>
    </row>
    <row r="57" spans="1:5" ht="14.25" x14ac:dyDescent="0.2">
      <c r="A57" s="23">
        <v>22</v>
      </c>
      <c r="B57" s="24" t="s">
        <v>320</v>
      </c>
      <c r="C57" s="25" t="s">
        <v>321</v>
      </c>
      <c r="D57" s="26">
        <v>4.8654000000000002</v>
      </c>
      <c r="E57" s="24"/>
    </row>
    <row r="58" spans="1:5" ht="14.25" x14ac:dyDescent="0.2">
      <c r="A58" s="23">
        <v>22.1</v>
      </c>
      <c r="B58" s="24" t="s">
        <v>25</v>
      </c>
      <c r="C58" s="25" t="s">
        <v>26</v>
      </c>
      <c r="D58" s="26">
        <v>20.43468</v>
      </c>
      <c r="E58" s="24"/>
    </row>
    <row r="59" spans="1:5" ht="28.5" x14ac:dyDescent="0.2">
      <c r="A59" s="23">
        <v>23</v>
      </c>
      <c r="B59" s="24" t="s">
        <v>344</v>
      </c>
      <c r="C59" s="25" t="s">
        <v>321</v>
      </c>
      <c r="D59" s="26">
        <v>4.8654000000000002</v>
      </c>
      <c r="E59" s="24"/>
    </row>
    <row r="60" spans="1:5" ht="14.25" x14ac:dyDescent="0.2">
      <c r="A60" s="23">
        <v>23.1</v>
      </c>
      <c r="B60" s="24" t="s">
        <v>25</v>
      </c>
      <c r="C60" s="25" t="s">
        <v>26</v>
      </c>
      <c r="D60" s="26">
        <v>51.0867</v>
      </c>
      <c r="E60" s="24"/>
    </row>
    <row r="61" spans="1:5" ht="28.5" x14ac:dyDescent="0.2">
      <c r="A61" s="23">
        <v>24</v>
      </c>
      <c r="B61" s="24" t="s">
        <v>98</v>
      </c>
      <c r="C61" s="25" t="s">
        <v>99</v>
      </c>
      <c r="D61" s="26">
        <v>5.8353999999999999</v>
      </c>
      <c r="E61" s="24"/>
    </row>
    <row r="62" spans="1:5" ht="28.5" x14ac:dyDescent="0.2">
      <c r="A62" s="23">
        <v>25</v>
      </c>
      <c r="B62" s="24" t="s">
        <v>353</v>
      </c>
      <c r="C62" s="25" t="s">
        <v>354</v>
      </c>
      <c r="D62" s="26">
        <v>0.48653999999999997</v>
      </c>
      <c r="E62" s="24"/>
    </row>
    <row r="63" spans="1:5" ht="28.5" x14ac:dyDescent="0.2">
      <c r="A63" s="23">
        <v>25.1</v>
      </c>
      <c r="B63" s="24" t="s">
        <v>362</v>
      </c>
      <c r="C63" s="25" t="s">
        <v>128</v>
      </c>
      <c r="D63" s="26">
        <v>583.84799999999996</v>
      </c>
      <c r="E63" s="24"/>
    </row>
    <row r="64" spans="1:5" ht="14.25" x14ac:dyDescent="0.2">
      <c r="A64" s="23">
        <v>26</v>
      </c>
      <c r="B64" s="24" t="s">
        <v>365</v>
      </c>
      <c r="C64" s="25" t="s">
        <v>321</v>
      </c>
      <c r="D64" s="26">
        <v>4.8654000000000002</v>
      </c>
      <c r="E64" s="24"/>
    </row>
    <row r="65" spans="1:5" ht="42.75" x14ac:dyDescent="0.2">
      <c r="A65" s="23">
        <v>27</v>
      </c>
      <c r="B65" s="24" t="s">
        <v>367</v>
      </c>
      <c r="C65" s="25" t="s">
        <v>321</v>
      </c>
      <c r="D65" s="26">
        <v>4.8654000000000002</v>
      </c>
      <c r="E65" s="24"/>
    </row>
    <row r="66" spans="1:5" ht="28.5" x14ac:dyDescent="0.2">
      <c r="A66" s="23">
        <v>28</v>
      </c>
      <c r="B66" s="24" t="s">
        <v>372</v>
      </c>
      <c r="C66" s="25" t="s">
        <v>321</v>
      </c>
      <c r="D66" s="26">
        <v>4.8654000000000002</v>
      </c>
      <c r="E66" s="24"/>
    </row>
    <row r="67" spans="1:5" ht="28.5" x14ac:dyDescent="0.2">
      <c r="A67" s="23">
        <v>29</v>
      </c>
      <c r="B67" s="24" t="s">
        <v>376</v>
      </c>
      <c r="C67" s="25" t="s">
        <v>123</v>
      </c>
      <c r="D67" s="26">
        <v>4.8654000000000002</v>
      </c>
      <c r="E67" s="24"/>
    </row>
    <row r="68" spans="1:5" ht="28.5" x14ac:dyDescent="0.2">
      <c r="A68" s="23">
        <v>29.2</v>
      </c>
      <c r="B68" s="24" t="s">
        <v>384</v>
      </c>
      <c r="C68" s="25" t="s">
        <v>128</v>
      </c>
      <c r="D68" s="26">
        <v>496.27080000000001</v>
      </c>
      <c r="E68" s="24"/>
    </row>
    <row r="69" spans="1:5" ht="28.5" x14ac:dyDescent="0.2">
      <c r="A69" s="23">
        <v>30</v>
      </c>
      <c r="B69" s="24" t="s">
        <v>388</v>
      </c>
      <c r="C69" s="25" t="s">
        <v>307</v>
      </c>
      <c r="D69" s="26">
        <v>2.335</v>
      </c>
      <c r="E69" s="24"/>
    </row>
    <row r="70" spans="1:5" ht="16.5" x14ac:dyDescent="0.25">
      <c r="A70" s="27" t="s">
        <v>2221</v>
      </c>
      <c r="B70" s="27"/>
      <c r="C70" s="27"/>
      <c r="D70" s="27"/>
      <c r="E70" s="27"/>
    </row>
    <row r="71" spans="1:5" ht="28.5" x14ac:dyDescent="0.2">
      <c r="A71" s="23">
        <v>31</v>
      </c>
      <c r="B71" s="24" t="s">
        <v>306</v>
      </c>
      <c r="C71" s="25" t="s">
        <v>307</v>
      </c>
      <c r="D71" s="26">
        <v>1.8153999999999999</v>
      </c>
      <c r="E71" s="24"/>
    </row>
    <row r="72" spans="1:5" ht="14.25" x14ac:dyDescent="0.2">
      <c r="A72" s="23">
        <v>31.1</v>
      </c>
      <c r="B72" s="24" t="s">
        <v>25</v>
      </c>
      <c r="C72" s="25" t="s">
        <v>26</v>
      </c>
      <c r="D72" s="26">
        <v>0.19969400000000001</v>
      </c>
      <c r="E72" s="24"/>
    </row>
    <row r="73" spans="1:5" ht="14.25" x14ac:dyDescent="0.2">
      <c r="A73" s="23">
        <v>32</v>
      </c>
      <c r="B73" s="24" t="s">
        <v>395</v>
      </c>
      <c r="C73" s="25" t="s">
        <v>396</v>
      </c>
      <c r="D73" s="26">
        <v>4.3731999999999998</v>
      </c>
      <c r="E73" s="24"/>
    </row>
    <row r="74" spans="1:5" ht="14.25" x14ac:dyDescent="0.2">
      <c r="A74" s="23">
        <v>32.1</v>
      </c>
      <c r="B74" s="24" t="s">
        <v>25</v>
      </c>
      <c r="C74" s="25" t="s">
        <v>26</v>
      </c>
      <c r="D74" s="26">
        <v>18.804760000000002</v>
      </c>
      <c r="E74" s="24"/>
    </row>
    <row r="75" spans="1:5" ht="14.25" x14ac:dyDescent="0.2">
      <c r="A75" s="23">
        <v>33</v>
      </c>
      <c r="B75" s="24" t="s">
        <v>320</v>
      </c>
      <c r="C75" s="25" t="s">
        <v>321</v>
      </c>
      <c r="D75" s="26">
        <v>4.3731999999999998</v>
      </c>
      <c r="E75" s="24"/>
    </row>
    <row r="76" spans="1:5" ht="14.25" x14ac:dyDescent="0.2">
      <c r="A76" s="23">
        <v>33.1</v>
      </c>
      <c r="B76" s="24" t="s">
        <v>25</v>
      </c>
      <c r="C76" s="25" t="s">
        <v>26</v>
      </c>
      <c r="D76" s="26">
        <v>18.367439999999998</v>
      </c>
      <c r="E76" s="24"/>
    </row>
    <row r="77" spans="1:5" ht="28.5" x14ac:dyDescent="0.2">
      <c r="A77" s="23">
        <v>34</v>
      </c>
      <c r="B77" s="24" t="s">
        <v>328</v>
      </c>
      <c r="C77" s="25" t="s">
        <v>321</v>
      </c>
      <c r="D77" s="26">
        <v>4.3731999999999998</v>
      </c>
      <c r="E77" s="24"/>
    </row>
    <row r="78" spans="1:5" ht="14.25" x14ac:dyDescent="0.2">
      <c r="A78" s="23">
        <v>34.1</v>
      </c>
      <c r="B78" s="24" t="s">
        <v>25</v>
      </c>
      <c r="C78" s="25" t="s">
        <v>26</v>
      </c>
      <c r="D78" s="26">
        <v>31.48704</v>
      </c>
      <c r="E78" s="24"/>
    </row>
    <row r="79" spans="1:5" ht="28.5" x14ac:dyDescent="0.2">
      <c r="A79" s="23">
        <v>35</v>
      </c>
      <c r="B79" s="24" t="s">
        <v>337</v>
      </c>
      <c r="C79" s="25" t="s">
        <v>14</v>
      </c>
      <c r="D79" s="26">
        <v>2.4796</v>
      </c>
      <c r="E79" s="24"/>
    </row>
    <row r="80" spans="1:5" ht="14.25" x14ac:dyDescent="0.2">
      <c r="A80" s="23">
        <v>35.1</v>
      </c>
      <c r="B80" s="24" t="s">
        <v>25</v>
      </c>
      <c r="C80" s="25" t="s">
        <v>26</v>
      </c>
      <c r="D80" s="26">
        <v>1.7357199999999999</v>
      </c>
      <c r="E80" s="24"/>
    </row>
    <row r="81" spans="1:5" ht="28.5" x14ac:dyDescent="0.2">
      <c r="A81" s="23">
        <v>36</v>
      </c>
      <c r="B81" s="24" t="s">
        <v>98</v>
      </c>
      <c r="C81" s="25" t="s">
        <v>99</v>
      </c>
      <c r="D81" s="26">
        <v>4.3731999999999998</v>
      </c>
      <c r="E81" s="24"/>
    </row>
    <row r="82" spans="1:5" ht="42.75" x14ac:dyDescent="0.2">
      <c r="A82" s="23">
        <v>37</v>
      </c>
      <c r="B82" s="24" t="s">
        <v>409</v>
      </c>
      <c r="C82" s="25" t="s">
        <v>410</v>
      </c>
      <c r="D82" s="26">
        <v>0.35560000000000003</v>
      </c>
      <c r="E82" s="24"/>
    </row>
    <row r="83" spans="1:5" ht="28.5" x14ac:dyDescent="0.2">
      <c r="A83" s="23">
        <v>38</v>
      </c>
      <c r="B83" s="24" t="s">
        <v>353</v>
      </c>
      <c r="C83" s="25" t="s">
        <v>354</v>
      </c>
      <c r="D83" s="26">
        <v>0.28351999999999999</v>
      </c>
      <c r="E83" s="24"/>
    </row>
    <row r="84" spans="1:5" ht="28.5" x14ac:dyDescent="0.2">
      <c r="A84" s="23">
        <v>38.1</v>
      </c>
      <c r="B84" s="24" t="s">
        <v>362</v>
      </c>
      <c r="C84" s="25" t="s">
        <v>128</v>
      </c>
      <c r="D84" s="26">
        <v>340.22399999999999</v>
      </c>
      <c r="E84" s="24"/>
    </row>
    <row r="85" spans="1:5" ht="14.25" x14ac:dyDescent="0.2">
      <c r="A85" s="23">
        <v>39</v>
      </c>
      <c r="B85" s="24" t="s">
        <v>365</v>
      </c>
      <c r="C85" s="25" t="s">
        <v>321</v>
      </c>
      <c r="D85" s="26">
        <v>4.3731999999999998</v>
      </c>
      <c r="E85" s="24"/>
    </row>
    <row r="86" spans="1:5" ht="42.75" x14ac:dyDescent="0.2">
      <c r="A86" s="23">
        <v>40</v>
      </c>
      <c r="B86" s="24" t="s">
        <v>367</v>
      </c>
      <c r="C86" s="25" t="s">
        <v>321</v>
      </c>
      <c r="D86" s="26">
        <v>4.3731999999999998</v>
      </c>
      <c r="E86" s="24"/>
    </row>
    <row r="87" spans="1:5" ht="28.5" x14ac:dyDescent="0.2">
      <c r="A87" s="23">
        <v>41</v>
      </c>
      <c r="B87" s="24" t="s">
        <v>122</v>
      </c>
      <c r="C87" s="25" t="s">
        <v>123</v>
      </c>
      <c r="D87" s="26">
        <v>2.4769000000000001</v>
      </c>
      <c r="E87" s="24"/>
    </row>
    <row r="88" spans="1:5" ht="14.25" x14ac:dyDescent="0.2">
      <c r="A88" s="23">
        <v>41.1</v>
      </c>
      <c r="B88" s="24" t="s">
        <v>419</v>
      </c>
      <c r="C88" s="25" t="s">
        <v>420</v>
      </c>
      <c r="D88" s="26">
        <v>49.537999999999997</v>
      </c>
      <c r="E88" s="24"/>
    </row>
    <row r="89" spans="1:5" ht="14.25" x14ac:dyDescent="0.2">
      <c r="A89" s="23">
        <v>41.2</v>
      </c>
      <c r="B89" s="24" t="s">
        <v>424</v>
      </c>
      <c r="C89" s="25" t="s">
        <v>425</v>
      </c>
      <c r="D89" s="26">
        <v>2.4768999999999996E-2</v>
      </c>
      <c r="E89" s="24"/>
    </row>
    <row r="90" spans="1:5" ht="28.5" x14ac:dyDescent="0.2">
      <c r="A90" s="23">
        <v>41.4</v>
      </c>
      <c r="B90" s="24" t="s">
        <v>430</v>
      </c>
      <c r="C90" s="25" t="s">
        <v>128</v>
      </c>
      <c r="D90" s="26">
        <v>252.6438</v>
      </c>
      <c r="E90" s="24"/>
    </row>
    <row r="91" spans="1:5" ht="28.5" x14ac:dyDescent="0.2">
      <c r="A91" s="23">
        <v>41.6</v>
      </c>
      <c r="B91" s="24" t="s">
        <v>439</v>
      </c>
      <c r="C91" s="25" t="s">
        <v>26</v>
      </c>
      <c r="D91" s="26">
        <v>0.22292100000000001</v>
      </c>
      <c r="E91" s="24"/>
    </row>
    <row r="92" spans="1:5" ht="14.25" x14ac:dyDescent="0.2">
      <c r="A92" s="23">
        <v>42</v>
      </c>
      <c r="B92" s="24" t="s">
        <v>443</v>
      </c>
      <c r="C92" s="25" t="s">
        <v>396</v>
      </c>
      <c r="D92" s="26">
        <v>1.8935</v>
      </c>
      <c r="E92" s="24"/>
    </row>
    <row r="93" spans="1:5" ht="28.5" x14ac:dyDescent="0.2">
      <c r="A93" s="23">
        <v>42.2</v>
      </c>
      <c r="B93" s="24" t="s">
        <v>450</v>
      </c>
      <c r="C93" s="25" t="s">
        <v>128</v>
      </c>
      <c r="D93" s="26">
        <v>193.137</v>
      </c>
      <c r="E93" s="24"/>
    </row>
    <row r="94" spans="1:5" ht="28.5" x14ac:dyDescent="0.2">
      <c r="A94" s="23">
        <v>43</v>
      </c>
      <c r="B94" s="24" t="s">
        <v>147</v>
      </c>
      <c r="C94" s="25" t="s">
        <v>99</v>
      </c>
      <c r="D94" s="26">
        <v>0.24299999999999999</v>
      </c>
      <c r="E94" s="24"/>
    </row>
    <row r="95" spans="1:5" ht="14.25" x14ac:dyDescent="0.2">
      <c r="A95" s="23">
        <v>43.1</v>
      </c>
      <c r="B95" s="24" t="s">
        <v>155</v>
      </c>
      <c r="C95" s="25" t="s">
        <v>143</v>
      </c>
      <c r="D95" s="26">
        <v>291.60000000000002</v>
      </c>
      <c r="E95" s="24"/>
    </row>
    <row r="96" spans="1:5" ht="14.25" x14ac:dyDescent="0.2">
      <c r="A96" s="23">
        <v>43.2</v>
      </c>
      <c r="B96" s="24" t="s">
        <v>159</v>
      </c>
      <c r="C96" s="25" t="s">
        <v>160</v>
      </c>
      <c r="D96" s="26">
        <v>180</v>
      </c>
      <c r="E96" s="24"/>
    </row>
    <row r="97" spans="1:5" ht="14.25" x14ac:dyDescent="0.2">
      <c r="A97" s="23">
        <v>43.3</v>
      </c>
      <c r="B97" s="24" t="s">
        <v>165</v>
      </c>
      <c r="C97" s="25" t="s">
        <v>160</v>
      </c>
      <c r="D97" s="26">
        <v>180</v>
      </c>
      <c r="E97" s="24"/>
    </row>
    <row r="98" spans="1:5" ht="28.5" x14ac:dyDescent="0.2">
      <c r="A98" s="23">
        <v>44</v>
      </c>
      <c r="B98" s="24" t="s">
        <v>459</v>
      </c>
      <c r="C98" s="25" t="s">
        <v>307</v>
      </c>
      <c r="D98" s="26">
        <v>1.8153999999999999</v>
      </c>
      <c r="E98" s="24"/>
    </row>
    <row r="99" spans="1:5" ht="16.5" x14ac:dyDescent="0.25">
      <c r="A99" s="27" t="s">
        <v>2222</v>
      </c>
      <c r="B99" s="27"/>
      <c r="C99" s="27"/>
      <c r="D99" s="27"/>
      <c r="E99" s="27"/>
    </row>
    <row r="100" spans="1:5" ht="28.5" x14ac:dyDescent="0.2">
      <c r="A100" s="23">
        <v>45</v>
      </c>
      <c r="B100" s="24" t="s">
        <v>464</v>
      </c>
      <c r="C100" s="25" t="s">
        <v>396</v>
      </c>
      <c r="D100" s="26">
        <v>1.2672000000000001</v>
      </c>
      <c r="E100" s="24"/>
    </row>
    <row r="101" spans="1:5" ht="14.25" x14ac:dyDescent="0.2">
      <c r="A101" s="23">
        <v>45.1</v>
      </c>
      <c r="B101" s="24" t="s">
        <v>25</v>
      </c>
      <c r="C101" s="25" t="s">
        <v>26</v>
      </c>
      <c r="D101" s="26">
        <v>2.2809599999999999</v>
      </c>
      <c r="E101" s="24"/>
    </row>
    <row r="102" spans="1:5" ht="42.75" x14ac:dyDescent="0.2">
      <c r="A102" s="23">
        <v>46</v>
      </c>
      <c r="B102" s="24" t="s">
        <v>474</v>
      </c>
      <c r="C102" s="25" t="s">
        <v>475</v>
      </c>
      <c r="D102" s="26">
        <v>0.2268</v>
      </c>
      <c r="E102" s="24"/>
    </row>
    <row r="103" spans="1:5" ht="14.25" x14ac:dyDescent="0.2">
      <c r="A103" s="23">
        <v>46.1</v>
      </c>
      <c r="B103" s="24" t="s">
        <v>25</v>
      </c>
      <c r="C103" s="25" t="s">
        <v>26</v>
      </c>
      <c r="D103" s="26">
        <v>0.97524</v>
      </c>
      <c r="E103" s="24"/>
    </row>
    <row r="104" spans="1:5" ht="14.25" x14ac:dyDescent="0.2">
      <c r="A104" s="23">
        <v>47</v>
      </c>
      <c r="B104" s="24" t="s">
        <v>485</v>
      </c>
      <c r="C104" s="25" t="s">
        <v>396</v>
      </c>
      <c r="D104" s="26">
        <v>6.6265999999999998</v>
      </c>
      <c r="E104" s="24"/>
    </row>
    <row r="105" spans="1:5" ht="14.25" x14ac:dyDescent="0.2">
      <c r="A105" s="23">
        <v>47.1</v>
      </c>
      <c r="B105" s="24" t="s">
        <v>25</v>
      </c>
      <c r="C105" s="25" t="s">
        <v>26</v>
      </c>
      <c r="D105" s="26">
        <v>0.33133000000000001</v>
      </c>
      <c r="E105" s="24"/>
    </row>
    <row r="106" spans="1:5" ht="42.75" x14ac:dyDescent="0.2">
      <c r="A106" s="23">
        <v>48</v>
      </c>
      <c r="B106" s="24" t="s">
        <v>500</v>
      </c>
      <c r="C106" s="25" t="s">
        <v>501</v>
      </c>
      <c r="D106" s="26">
        <v>8.0315999999999992</v>
      </c>
      <c r="E106" s="24"/>
    </row>
    <row r="107" spans="1:5" ht="14.25" x14ac:dyDescent="0.2">
      <c r="A107" s="23">
        <v>49</v>
      </c>
      <c r="B107" s="24" t="s">
        <v>509</v>
      </c>
      <c r="C107" s="25" t="s">
        <v>143</v>
      </c>
      <c r="D107" s="26">
        <v>14456.88</v>
      </c>
      <c r="E107" s="24"/>
    </row>
    <row r="108" spans="1:5" ht="57" x14ac:dyDescent="0.2">
      <c r="A108" s="23">
        <v>50</v>
      </c>
      <c r="B108" s="24" t="s">
        <v>528</v>
      </c>
      <c r="C108" s="25" t="s">
        <v>529</v>
      </c>
      <c r="D108" s="26">
        <v>8.0315999999999992</v>
      </c>
      <c r="E108" s="24"/>
    </row>
    <row r="109" spans="1:5" ht="14.25" x14ac:dyDescent="0.2">
      <c r="A109" s="23">
        <v>50.3</v>
      </c>
      <c r="B109" s="24" t="s">
        <v>541</v>
      </c>
      <c r="C109" s="25" t="s">
        <v>542</v>
      </c>
      <c r="D109" s="26">
        <v>90.757080000000002</v>
      </c>
      <c r="E109" s="24"/>
    </row>
    <row r="110" spans="1:5" ht="14.25" x14ac:dyDescent="0.2">
      <c r="A110" s="23">
        <v>50.4</v>
      </c>
      <c r="B110" s="24" t="s">
        <v>546</v>
      </c>
      <c r="C110" s="25" t="s">
        <v>143</v>
      </c>
      <c r="D110" s="26">
        <v>160.63200000000001</v>
      </c>
      <c r="E110" s="24"/>
    </row>
    <row r="111" spans="1:5" ht="42.75" x14ac:dyDescent="0.2">
      <c r="A111" s="23">
        <v>51</v>
      </c>
      <c r="B111" s="24" t="s">
        <v>550</v>
      </c>
      <c r="C111" s="25" t="s">
        <v>551</v>
      </c>
      <c r="D111" s="26">
        <v>8.0315999999999992</v>
      </c>
      <c r="E111" s="24"/>
    </row>
    <row r="112" spans="1:5" ht="14.25" x14ac:dyDescent="0.2">
      <c r="A112" s="23">
        <v>51.1</v>
      </c>
      <c r="B112" s="24" t="s">
        <v>555</v>
      </c>
      <c r="C112" s="25" t="s">
        <v>420</v>
      </c>
      <c r="D112" s="26">
        <v>200.79</v>
      </c>
      <c r="E112" s="24"/>
    </row>
    <row r="113" spans="1:5" ht="42.75" x14ac:dyDescent="0.2">
      <c r="A113" s="23">
        <v>52</v>
      </c>
      <c r="B113" s="24" t="s">
        <v>560</v>
      </c>
      <c r="C113" s="25" t="s">
        <v>475</v>
      </c>
      <c r="D113" s="26">
        <v>0.2268</v>
      </c>
      <c r="E113" s="24"/>
    </row>
    <row r="114" spans="1:5" ht="28.5" x14ac:dyDescent="0.2">
      <c r="A114" s="23">
        <v>52.2</v>
      </c>
      <c r="B114" s="24" t="s">
        <v>568</v>
      </c>
      <c r="C114" s="25" t="s">
        <v>128</v>
      </c>
      <c r="D114" s="26">
        <v>22.68</v>
      </c>
      <c r="E114" s="24"/>
    </row>
    <row r="115" spans="1:5" ht="57" x14ac:dyDescent="0.2">
      <c r="A115" s="23">
        <v>53</v>
      </c>
      <c r="B115" s="24" t="s">
        <v>576</v>
      </c>
      <c r="C115" s="25" t="s">
        <v>577</v>
      </c>
      <c r="D115" s="26">
        <v>0.72</v>
      </c>
      <c r="E115" s="24"/>
    </row>
    <row r="116" spans="1:5" ht="28.5" x14ac:dyDescent="0.2">
      <c r="A116" s="23">
        <v>53.1</v>
      </c>
      <c r="B116" s="24" t="s">
        <v>581</v>
      </c>
      <c r="C116" s="25" t="s">
        <v>396</v>
      </c>
      <c r="D116" s="26">
        <v>-0.7380000000000001</v>
      </c>
      <c r="E116" s="24"/>
    </row>
    <row r="117" spans="1:5" ht="28.5" x14ac:dyDescent="0.2">
      <c r="A117" s="23">
        <v>53.2</v>
      </c>
      <c r="B117" s="24" t="s">
        <v>585</v>
      </c>
      <c r="C117" s="25" t="s">
        <v>425</v>
      </c>
      <c r="D117" s="26">
        <v>8.64</v>
      </c>
      <c r="E117" s="24"/>
    </row>
    <row r="118" spans="1:5" ht="14.25" x14ac:dyDescent="0.2">
      <c r="A118" s="23">
        <v>54</v>
      </c>
      <c r="B118" s="24" t="s">
        <v>589</v>
      </c>
      <c r="C118" s="25" t="s">
        <v>590</v>
      </c>
      <c r="D118" s="26">
        <v>28</v>
      </c>
      <c r="E118" s="24"/>
    </row>
    <row r="119" spans="1:5" ht="28.5" x14ac:dyDescent="0.2">
      <c r="A119" s="23">
        <v>54.1</v>
      </c>
      <c r="B119" s="24" t="s">
        <v>600</v>
      </c>
      <c r="C119" s="25" t="s">
        <v>160</v>
      </c>
      <c r="D119" s="26">
        <v>28</v>
      </c>
      <c r="E119" s="24"/>
    </row>
    <row r="120" spans="1:5" ht="16.5" x14ac:dyDescent="0.25">
      <c r="A120" s="27" t="s">
        <v>2223</v>
      </c>
      <c r="B120" s="27"/>
      <c r="C120" s="27"/>
      <c r="D120" s="27"/>
      <c r="E120" s="27"/>
    </row>
    <row r="121" spans="1:5" ht="28.5" x14ac:dyDescent="0.2">
      <c r="A121" s="23">
        <v>55</v>
      </c>
      <c r="B121" s="24" t="s">
        <v>605</v>
      </c>
      <c r="C121" s="25" t="s">
        <v>606</v>
      </c>
      <c r="D121" s="26">
        <v>0.32600000000000001</v>
      </c>
      <c r="E121" s="24"/>
    </row>
    <row r="122" spans="1:5" ht="14.25" x14ac:dyDescent="0.2">
      <c r="A122" s="23">
        <v>55.1</v>
      </c>
      <c r="B122" s="24" t="s">
        <v>25</v>
      </c>
      <c r="C122" s="25" t="s">
        <v>26</v>
      </c>
      <c r="D122" s="26">
        <v>1.6277999999999999</v>
      </c>
      <c r="E122" s="24"/>
    </row>
    <row r="123" spans="1:5" ht="42.75" x14ac:dyDescent="0.2">
      <c r="A123" s="23">
        <v>56</v>
      </c>
      <c r="B123" s="24" t="s">
        <v>474</v>
      </c>
      <c r="C123" s="25" t="s">
        <v>475</v>
      </c>
      <c r="D123" s="26">
        <v>0.35370000000000001</v>
      </c>
      <c r="E123" s="24"/>
    </row>
    <row r="124" spans="1:5" ht="14.25" x14ac:dyDescent="0.2">
      <c r="A124" s="23">
        <v>56.1</v>
      </c>
      <c r="B124" s="24" t="s">
        <v>25</v>
      </c>
      <c r="C124" s="25" t="s">
        <v>26</v>
      </c>
      <c r="D124" s="26">
        <v>1.52091</v>
      </c>
      <c r="E124" s="24"/>
    </row>
    <row r="125" spans="1:5" ht="14.25" x14ac:dyDescent="0.2">
      <c r="A125" s="23">
        <v>57</v>
      </c>
      <c r="B125" s="24" t="s">
        <v>485</v>
      </c>
      <c r="C125" s="25" t="s">
        <v>396</v>
      </c>
      <c r="D125" s="26">
        <v>5.2995000000000001</v>
      </c>
      <c r="E125" s="24"/>
    </row>
    <row r="126" spans="1:5" ht="14.25" x14ac:dyDescent="0.2">
      <c r="A126" s="23">
        <v>57.1</v>
      </c>
      <c r="B126" s="24" t="s">
        <v>25</v>
      </c>
      <c r="C126" s="25" t="s">
        <v>26</v>
      </c>
      <c r="D126" s="26">
        <v>0.26497500000000002</v>
      </c>
      <c r="E126" s="24"/>
    </row>
    <row r="127" spans="1:5" ht="42.75" x14ac:dyDescent="0.2">
      <c r="A127" s="23">
        <v>58</v>
      </c>
      <c r="B127" s="24" t="s">
        <v>560</v>
      </c>
      <c r="C127" s="25" t="s">
        <v>475</v>
      </c>
      <c r="D127" s="26">
        <v>0.35370000000000001</v>
      </c>
      <c r="E127" s="24"/>
    </row>
    <row r="128" spans="1:5" ht="14.25" x14ac:dyDescent="0.2">
      <c r="A128" s="23">
        <v>58.3</v>
      </c>
      <c r="B128" s="24" t="s">
        <v>624</v>
      </c>
      <c r="C128" s="25" t="s">
        <v>143</v>
      </c>
      <c r="D128" s="26">
        <v>194.535</v>
      </c>
      <c r="E128" s="24"/>
    </row>
    <row r="129" spans="1:5" ht="28.5" x14ac:dyDescent="0.2">
      <c r="A129" s="23">
        <v>58.4</v>
      </c>
      <c r="B129" s="24" t="s">
        <v>568</v>
      </c>
      <c r="C129" s="25" t="s">
        <v>128</v>
      </c>
      <c r="D129" s="26">
        <v>35.369999999999997</v>
      </c>
      <c r="E129" s="24"/>
    </row>
    <row r="130" spans="1:5" ht="14.25" x14ac:dyDescent="0.2">
      <c r="A130" s="23">
        <v>58.5</v>
      </c>
      <c r="B130" s="24" t="s">
        <v>419</v>
      </c>
      <c r="C130" s="25" t="s">
        <v>420</v>
      </c>
      <c r="D130" s="26">
        <v>7.0739999999999998</v>
      </c>
      <c r="E130" s="24"/>
    </row>
    <row r="131" spans="1:5" ht="42.75" x14ac:dyDescent="0.2">
      <c r="A131" s="23">
        <v>59</v>
      </c>
      <c r="B131" s="24" t="s">
        <v>500</v>
      </c>
      <c r="C131" s="25" t="s">
        <v>501</v>
      </c>
      <c r="D131" s="26">
        <v>4.9458000000000002</v>
      </c>
      <c r="E131" s="24"/>
    </row>
    <row r="132" spans="1:5" ht="14.25" x14ac:dyDescent="0.2">
      <c r="A132" s="23">
        <v>60</v>
      </c>
      <c r="B132" s="24" t="s">
        <v>509</v>
      </c>
      <c r="C132" s="25" t="s">
        <v>143</v>
      </c>
      <c r="D132" s="26">
        <v>8902.44</v>
      </c>
      <c r="E132" s="24"/>
    </row>
    <row r="133" spans="1:5" ht="57" x14ac:dyDescent="0.2">
      <c r="A133" s="23">
        <v>61</v>
      </c>
      <c r="B133" s="24" t="s">
        <v>528</v>
      </c>
      <c r="C133" s="25" t="s">
        <v>529</v>
      </c>
      <c r="D133" s="26">
        <v>4.9458000000000002</v>
      </c>
      <c r="E133" s="24"/>
    </row>
    <row r="134" spans="1:5" ht="14.25" x14ac:dyDescent="0.2">
      <c r="A134" s="23">
        <v>61.3</v>
      </c>
      <c r="B134" s="24" t="s">
        <v>541</v>
      </c>
      <c r="C134" s="25" t="s">
        <v>542</v>
      </c>
      <c r="D134" s="26">
        <v>55.887539999999994</v>
      </c>
      <c r="E134" s="24"/>
    </row>
    <row r="135" spans="1:5" ht="14.25" x14ac:dyDescent="0.2">
      <c r="A135" s="23">
        <v>61.4</v>
      </c>
      <c r="B135" s="24" t="s">
        <v>546</v>
      </c>
      <c r="C135" s="25" t="s">
        <v>143</v>
      </c>
      <c r="D135" s="26">
        <v>98.915999999999997</v>
      </c>
      <c r="E135" s="24"/>
    </row>
    <row r="136" spans="1:5" ht="42.75" x14ac:dyDescent="0.2">
      <c r="A136" s="23">
        <v>62</v>
      </c>
      <c r="B136" s="24" t="s">
        <v>550</v>
      </c>
      <c r="C136" s="25" t="s">
        <v>551</v>
      </c>
      <c r="D136" s="26">
        <v>4.9458000000000002</v>
      </c>
      <c r="E136" s="24"/>
    </row>
    <row r="137" spans="1:5" ht="14.25" x14ac:dyDescent="0.2">
      <c r="A137" s="23">
        <v>62.1</v>
      </c>
      <c r="B137" s="24" t="s">
        <v>645</v>
      </c>
      <c r="C137" s="25" t="s">
        <v>420</v>
      </c>
      <c r="D137" s="26">
        <v>123.64499999999998</v>
      </c>
      <c r="E137" s="24"/>
    </row>
    <row r="138" spans="1:5" ht="57" x14ac:dyDescent="0.2">
      <c r="A138" s="23">
        <v>63</v>
      </c>
      <c r="B138" s="24" t="s">
        <v>647</v>
      </c>
      <c r="C138" s="25" t="s">
        <v>577</v>
      </c>
      <c r="D138" s="26">
        <v>0.89</v>
      </c>
      <c r="E138" s="24"/>
    </row>
    <row r="139" spans="1:5" ht="14.25" x14ac:dyDescent="0.2">
      <c r="A139" s="23">
        <v>63.2</v>
      </c>
      <c r="B139" s="24" t="s">
        <v>652</v>
      </c>
      <c r="C139" s="25" t="s">
        <v>185</v>
      </c>
      <c r="D139" s="26">
        <v>297.08</v>
      </c>
      <c r="E139" s="24"/>
    </row>
    <row r="140" spans="1:5" ht="14.25" x14ac:dyDescent="0.2">
      <c r="A140" s="23">
        <v>64</v>
      </c>
      <c r="B140" s="24" t="s">
        <v>589</v>
      </c>
      <c r="C140" s="25" t="s">
        <v>590</v>
      </c>
      <c r="D140" s="26">
        <v>6</v>
      </c>
      <c r="E140" s="24"/>
    </row>
    <row r="141" spans="1:5" ht="28.5" x14ac:dyDescent="0.2">
      <c r="A141" s="23">
        <v>64.099999999999994</v>
      </c>
      <c r="B141" s="24" t="s">
        <v>657</v>
      </c>
      <c r="C141" s="25" t="s">
        <v>160</v>
      </c>
      <c r="D141" s="26">
        <v>6</v>
      </c>
      <c r="E141" s="24"/>
    </row>
    <row r="142" spans="1:5" ht="14.25" x14ac:dyDescent="0.2">
      <c r="A142" s="23">
        <v>65</v>
      </c>
      <c r="B142" s="24" t="s">
        <v>660</v>
      </c>
      <c r="C142" s="25" t="s">
        <v>661</v>
      </c>
      <c r="D142" s="26">
        <v>10</v>
      </c>
      <c r="E142" s="24"/>
    </row>
    <row r="143" spans="1:5" ht="14.25" x14ac:dyDescent="0.2">
      <c r="A143" s="23">
        <v>65.099999999999994</v>
      </c>
      <c r="B143" s="24" t="s">
        <v>666</v>
      </c>
      <c r="C143" s="25" t="s">
        <v>160</v>
      </c>
      <c r="D143" s="26">
        <v>10</v>
      </c>
      <c r="E143" s="24"/>
    </row>
    <row r="144" spans="1:5" ht="16.5" x14ac:dyDescent="0.25">
      <c r="A144" s="27" t="s">
        <v>2224</v>
      </c>
      <c r="B144" s="27"/>
      <c r="C144" s="27"/>
      <c r="D144" s="27"/>
      <c r="E144" s="27"/>
    </row>
    <row r="145" spans="1:5" ht="14.25" x14ac:dyDescent="0.2">
      <c r="A145" s="23">
        <v>66</v>
      </c>
      <c r="B145" s="24" t="s">
        <v>671</v>
      </c>
      <c r="C145" s="25" t="s">
        <v>396</v>
      </c>
      <c r="D145" s="26">
        <v>4.8689999999999998</v>
      </c>
      <c r="E145" s="24"/>
    </row>
    <row r="146" spans="1:5" ht="14.25" x14ac:dyDescent="0.2">
      <c r="A146" s="23">
        <v>66.099999999999994</v>
      </c>
      <c r="B146" s="24" t="s">
        <v>25</v>
      </c>
      <c r="C146" s="25" t="s">
        <v>26</v>
      </c>
      <c r="D146" s="26">
        <v>1.7333639999999999</v>
      </c>
      <c r="E146" s="24"/>
    </row>
    <row r="147" spans="1:5" ht="42.75" x14ac:dyDescent="0.2">
      <c r="A147" s="23">
        <v>67</v>
      </c>
      <c r="B147" s="24" t="s">
        <v>677</v>
      </c>
      <c r="C147" s="25" t="s">
        <v>475</v>
      </c>
      <c r="D147" s="26">
        <v>4.8689999999999998</v>
      </c>
      <c r="E147" s="24"/>
    </row>
    <row r="148" spans="1:5" ht="14.25" x14ac:dyDescent="0.2">
      <c r="A148" s="23">
        <v>67.2</v>
      </c>
      <c r="B148" s="24" t="s">
        <v>685</v>
      </c>
      <c r="C148" s="25" t="s">
        <v>128</v>
      </c>
      <c r="D148" s="26">
        <v>501.50699999999995</v>
      </c>
      <c r="E148" s="24"/>
    </row>
    <row r="149" spans="1:5" ht="28.5" x14ac:dyDescent="0.2">
      <c r="A149" s="23">
        <v>67.3</v>
      </c>
      <c r="B149" s="24" t="s">
        <v>689</v>
      </c>
      <c r="C149" s="25" t="s">
        <v>219</v>
      </c>
      <c r="D149" s="26">
        <v>681</v>
      </c>
      <c r="E149" s="24"/>
    </row>
    <row r="150" spans="1:5" ht="14.25" x14ac:dyDescent="0.2">
      <c r="A150" s="23">
        <v>68</v>
      </c>
      <c r="B150" s="24" t="s">
        <v>693</v>
      </c>
      <c r="C150" s="25" t="s">
        <v>694</v>
      </c>
      <c r="D150" s="26">
        <v>172</v>
      </c>
      <c r="E150" s="24"/>
    </row>
    <row r="151" spans="1:5" ht="16.5" x14ac:dyDescent="0.25">
      <c r="A151" s="27" t="s">
        <v>2225</v>
      </c>
      <c r="B151" s="27"/>
      <c r="C151" s="27"/>
      <c r="D151" s="27"/>
      <c r="E151" s="27"/>
    </row>
    <row r="152" spans="1:5" ht="14.25" x14ac:dyDescent="0.2">
      <c r="A152" s="23">
        <v>69</v>
      </c>
      <c r="B152" s="24" t="s">
        <v>671</v>
      </c>
      <c r="C152" s="25" t="s">
        <v>396</v>
      </c>
      <c r="D152" s="26">
        <v>2.992</v>
      </c>
      <c r="E152" s="24"/>
    </row>
    <row r="153" spans="1:5" ht="14.25" x14ac:dyDescent="0.2">
      <c r="A153" s="23">
        <v>69.099999999999994</v>
      </c>
      <c r="B153" s="24" t="s">
        <v>25</v>
      </c>
      <c r="C153" s="25" t="s">
        <v>26</v>
      </c>
      <c r="D153" s="26">
        <v>1.0651520000000001</v>
      </c>
      <c r="E153" s="24"/>
    </row>
    <row r="154" spans="1:5" ht="14.25" x14ac:dyDescent="0.2">
      <c r="A154" s="23">
        <v>70</v>
      </c>
      <c r="B154" s="24" t="s">
        <v>701</v>
      </c>
      <c r="C154" s="25" t="s">
        <v>396</v>
      </c>
      <c r="D154" s="26">
        <v>0.35370000000000001</v>
      </c>
      <c r="E154" s="24"/>
    </row>
    <row r="155" spans="1:5" ht="14.25" x14ac:dyDescent="0.2">
      <c r="A155" s="23">
        <v>70.099999999999994</v>
      </c>
      <c r="B155" s="24" t="s">
        <v>25</v>
      </c>
      <c r="C155" s="25" t="s">
        <v>26</v>
      </c>
      <c r="D155" s="26">
        <v>0.10009700000000001</v>
      </c>
      <c r="E155" s="24"/>
    </row>
    <row r="156" spans="1:5" ht="42.75" x14ac:dyDescent="0.2">
      <c r="A156" s="23">
        <v>71</v>
      </c>
      <c r="B156" s="24" t="s">
        <v>677</v>
      </c>
      <c r="C156" s="25" t="s">
        <v>475</v>
      </c>
      <c r="D156" s="26">
        <v>2.992</v>
      </c>
      <c r="E156" s="24"/>
    </row>
    <row r="157" spans="1:5" ht="14.25" x14ac:dyDescent="0.2">
      <c r="A157" s="23">
        <v>71.2</v>
      </c>
      <c r="B157" s="24" t="s">
        <v>708</v>
      </c>
      <c r="C157" s="25" t="s">
        <v>128</v>
      </c>
      <c r="D157" s="26">
        <v>308.17599999999999</v>
      </c>
      <c r="E157" s="24"/>
    </row>
    <row r="158" spans="1:5" ht="28.5" x14ac:dyDescent="0.2">
      <c r="A158" s="23">
        <v>71.3</v>
      </c>
      <c r="B158" s="24" t="s">
        <v>689</v>
      </c>
      <c r="C158" s="25" t="s">
        <v>219</v>
      </c>
      <c r="D158" s="26">
        <v>419</v>
      </c>
      <c r="E158" s="24"/>
    </row>
    <row r="159" spans="1:5" ht="42.75" x14ac:dyDescent="0.2">
      <c r="A159" s="23">
        <v>72</v>
      </c>
      <c r="B159" s="24" t="s">
        <v>711</v>
      </c>
      <c r="C159" s="25" t="s">
        <v>475</v>
      </c>
      <c r="D159" s="26">
        <v>0.35370000000000001</v>
      </c>
      <c r="E159" s="24"/>
    </row>
    <row r="160" spans="1:5" ht="28.5" x14ac:dyDescent="0.2">
      <c r="A160" s="23">
        <v>72.2</v>
      </c>
      <c r="B160" s="24" t="s">
        <v>715</v>
      </c>
      <c r="C160" s="25" t="s">
        <v>128</v>
      </c>
      <c r="D160" s="26">
        <v>36.431100000000001</v>
      </c>
      <c r="E160" s="24"/>
    </row>
    <row r="161" spans="1:5" ht="16.5" x14ac:dyDescent="0.25">
      <c r="A161" s="27" t="s">
        <v>2226</v>
      </c>
      <c r="B161" s="27"/>
      <c r="C161" s="27"/>
      <c r="D161" s="27"/>
      <c r="E161" s="27"/>
    </row>
    <row r="162" spans="1:5" ht="14.25" x14ac:dyDescent="0.2">
      <c r="A162" s="23">
        <v>73</v>
      </c>
      <c r="B162" s="24" t="s">
        <v>721</v>
      </c>
      <c r="C162" s="25" t="s">
        <v>396</v>
      </c>
      <c r="D162" s="26">
        <v>0.23400000000000001</v>
      </c>
      <c r="E162" s="24"/>
    </row>
    <row r="163" spans="1:5" ht="14.25" x14ac:dyDescent="0.2">
      <c r="A163" s="23">
        <v>73.099999999999994</v>
      </c>
      <c r="B163" s="24" t="s">
        <v>25</v>
      </c>
      <c r="C163" s="25" t="s">
        <v>26</v>
      </c>
      <c r="D163" s="26">
        <v>0.35100000000000003</v>
      </c>
      <c r="E163" s="24"/>
    </row>
    <row r="164" spans="1:5" ht="14.25" x14ac:dyDescent="0.2">
      <c r="A164" s="23">
        <v>74</v>
      </c>
      <c r="B164" s="24" t="s">
        <v>726</v>
      </c>
      <c r="C164" s="25" t="s">
        <v>111</v>
      </c>
      <c r="D164" s="26">
        <v>0.840333</v>
      </c>
      <c r="E164" s="24"/>
    </row>
    <row r="165" spans="1:5" ht="28.5" x14ac:dyDescent="0.2">
      <c r="A165" s="23">
        <v>74.2</v>
      </c>
      <c r="B165" s="24" t="s">
        <v>739</v>
      </c>
      <c r="C165" s="25" t="s">
        <v>26</v>
      </c>
      <c r="D165" s="26">
        <v>0.840333</v>
      </c>
      <c r="E165" s="24"/>
    </row>
    <row r="166" spans="1:5" ht="28.5" x14ac:dyDescent="0.2">
      <c r="A166" s="23">
        <v>75</v>
      </c>
      <c r="B166" s="24" t="s">
        <v>743</v>
      </c>
      <c r="C166" s="25" t="s">
        <v>744</v>
      </c>
      <c r="D166" s="26">
        <v>0.23400000000000001</v>
      </c>
      <c r="E166" s="24"/>
    </row>
    <row r="167" spans="1:5" ht="28.5" x14ac:dyDescent="0.2">
      <c r="A167" s="23">
        <v>75.2</v>
      </c>
      <c r="B167" s="24" t="s">
        <v>752</v>
      </c>
      <c r="C167" s="25" t="s">
        <v>128</v>
      </c>
      <c r="D167" s="26">
        <v>23.4</v>
      </c>
      <c r="E167" s="24"/>
    </row>
    <row r="168" spans="1:5" ht="28.5" x14ac:dyDescent="0.2">
      <c r="A168" s="23">
        <v>75.3</v>
      </c>
      <c r="B168" s="24" t="s">
        <v>223</v>
      </c>
      <c r="C168" s="25" t="s">
        <v>160</v>
      </c>
      <c r="D168" s="26">
        <v>12</v>
      </c>
      <c r="E168" s="24"/>
    </row>
    <row r="169" spans="1:5" ht="16.5" x14ac:dyDescent="0.25">
      <c r="A169" s="27" t="s">
        <v>2227</v>
      </c>
      <c r="B169" s="27"/>
      <c r="C169" s="27"/>
      <c r="D169" s="27"/>
      <c r="E169" s="27"/>
    </row>
    <row r="170" spans="1:5" ht="14.25" x14ac:dyDescent="0.2">
      <c r="A170" s="23">
        <v>76</v>
      </c>
      <c r="B170" s="24" t="s">
        <v>721</v>
      </c>
      <c r="C170" s="25" t="s">
        <v>396</v>
      </c>
      <c r="D170" s="26">
        <v>0.21</v>
      </c>
      <c r="E170" s="24"/>
    </row>
    <row r="171" spans="1:5" ht="14.25" x14ac:dyDescent="0.2">
      <c r="A171" s="23">
        <v>76.099999999999994</v>
      </c>
      <c r="B171" s="24" t="s">
        <v>25</v>
      </c>
      <c r="C171" s="25" t="s">
        <v>26</v>
      </c>
      <c r="D171" s="26">
        <v>0.315</v>
      </c>
      <c r="E171" s="24"/>
    </row>
    <row r="172" spans="1:5" ht="14.25" x14ac:dyDescent="0.2">
      <c r="A172" s="23">
        <v>77</v>
      </c>
      <c r="B172" s="24" t="s">
        <v>759</v>
      </c>
      <c r="C172" s="25" t="s">
        <v>191</v>
      </c>
      <c r="D172" s="26">
        <v>2</v>
      </c>
      <c r="E172" s="24"/>
    </row>
    <row r="173" spans="1:5" ht="14.25" x14ac:dyDescent="0.2">
      <c r="A173" s="23">
        <v>77.099999999999994</v>
      </c>
      <c r="B173" s="24" t="s">
        <v>25</v>
      </c>
      <c r="C173" s="25" t="s">
        <v>26</v>
      </c>
      <c r="D173" s="26">
        <v>0.03</v>
      </c>
      <c r="E173" s="24"/>
    </row>
    <row r="174" spans="1:5" ht="14.25" x14ac:dyDescent="0.2">
      <c r="A174" s="23">
        <v>78</v>
      </c>
      <c r="B174" s="24" t="s">
        <v>726</v>
      </c>
      <c r="C174" s="25" t="s">
        <v>111</v>
      </c>
      <c r="D174" s="26">
        <v>0.213759</v>
      </c>
      <c r="E174" s="24"/>
    </row>
    <row r="175" spans="1:5" ht="28.5" x14ac:dyDescent="0.2">
      <c r="A175" s="23">
        <v>78.2</v>
      </c>
      <c r="B175" s="24" t="s">
        <v>739</v>
      </c>
      <c r="C175" s="25" t="s">
        <v>26</v>
      </c>
      <c r="D175" s="26">
        <v>0.213759</v>
      </c>
      <c r="E175" s="24"/>
    </row>
    <row r="176" spans="1:5" ht="28.5" x14ac:dyDescent="0.2">
      <c r="A176" s="23">
        <v>79</v>
      </c>
      <c r="B176" s="24" t="s">
        <v>767</v>
      </c>
      <c r="C176" s="25" t="s">
        <v>744</v>
      </c>
      <c r="D176" s="26">
        <v>0.17399999999999999</v>
      </c>
      <c r="E176" s="24"/>
    </row>
    <row r="177" spans="1:5" ht="28.5" x14ac:dyDescent="0.2">
      <c r="A177" s="23">
        <v>79.2</v>
      </c>
      <c r="B177" s="24" t="s">
        <v>752</v>
      </c>
      <c r="C177" s="25" t="s">
        <v>128</v>
      </c>
      <c r="D177" s="26">
        <v>17.399999999999999</v>
      </c>
      <c r="E177" s="24"/>
    </row>
    <row r="178" spans="1:5" ht="28.5" x14ac:dyDescent="0.2">
      <c r="A178" s="23">
        <v>79.3</v>
      </c>
      <c r="B178" s="24" t="s">
        <v>223</v>
      </c>
      <c r="C178" s="25" t="s">
        <v>160</v>
      </c>
      <c r="D178" s="26">
        <v>12</v>
      </c>
      <c r="E178" s="24"/>
    </row>
    <row r="179" spans="1:5" ht="28.5" x14ac:dyDescent="0.2">
      <c r="A179" s="23">
        <v>80</v>
      </c>
      <c r="B179" s="24" t="s">
        <v>772</v>
      </c>
      <c r="C179" s="25" t="s">
        <v>744</v>
      </c>
      <c r="D179" s="26">
        <v>3.5999999999999997E-2</v>
      </c>
      <c r="E179" s="24"/>
    </row>
    <row r="180" spans="1:5" ht="42.75" x14ac:dyDescent="0.2">
      <c r="A180" s="23">
        <v>80.2</v>
      </c>
      <c r="B180" s="24" t="s">
        <v>776</v>
      </c>
      <c r="C180" s="25" t="s">
        <v>128</v>
      </c>
      <c r="D180" s="26">
        <v>3.6</v>
      </c>
      <c r="E180" s="24"/>
    </row>
    <row r="181" spans="1:5" ht="14.25" x14ac:dyDescent="0.2">
      <c r="A181" s="23">
        <v>81</v>
      </c>
      <c r="B181" s="24" t="s">
        <v>196</v>
      </c>
      <c r="C181" s="25" t="s">
        <v>191</v>
      </c>
      <c r="D181" s="26">
        <v>2</v>
      </c>
      <c r="E181" s="24"/>
    </row>
    <row r="182" spans="1:5" ht="28.5" x14ac:dyDescent="0.2">
      <c r="A182" s="23">
        <v>81.099999999999994</v>
      </c>
      <c r="B182" s="24" t="s">
        <v>787</v>
      </c>
      <c r="C182" s="25" t="s">
        <v>160</v>
      </c>
      <c r="D182" s="26">
        <v>1</v>
      </c>
      <c r="E182" s="24"/>
    </row>
    <row r="183" spans="1:5" ht="14.25" x14ac:dyDescent="0.2">
      <c r="A183" s="23">
        <v>81.2</v>
      </c>
      <c r="B183" s="24" t="s">
        <v>792</v>
      </c>
      <c r="C183" s="25" t="s">
        <v>160</v>
      </c>
      <c r="D183" s="26">
        <v>1</v>
      </c>
      <c r="E183" s="24"/>
    </row>
    <row r="184" spans="1:5" ht="14.25" x14ac:dyDescent="0.2">
      <c r="A184" s="23">
        <v>81.3</v>
      </c>
      <c r="B184" s="24" t="s">
        <v>227</v>
      </c>
      <c r="C184" s="25" t="s">
        <v>160</v>
      </c>
      <c r="D184" s="26">
        <v>1</v>
      </c>
      <c r="E184" s="24"/>
    </row>
    <row r="185" spans="1:5" ht="28.5" x14ac:dyDescent="0.2">
      <c r="A185" s="23">
        <v>82</v>
      </c>
      <c r="B185" s="24" t="s">
        <v>247</v>
      </c>
      <c r="C185" s="25" t="s">
        <v>160</v>
      </c>
      <c r="D185" s="26">
        <v>1</v>
      </c>
      <c r="E185" s="24"/>
    </row>
    <row r="186" spans="1:5" ht="16.5" x14ac:dyDescent="0.25">
      <c r="A186" s="27" t="s">
        <v>2228</v>
      </c>
      <c r="B186" s="27"/>
      <c r="C186" s="27"/>
      <c r="D186" s="27"/>
      <c r="E186" s="27"/>
    </row>
    <row r="187" spans="1:5" ht="14.25" x14ac:dyDescent="0.2">
      <c r="A187" s="23">
        <v>83</v>
      </c>
      <c r="B187" s="24" t="s">
        <v>802</v>
      </c>
      <c r="C187" s="25" t="s">
        <v>396</v>
      </c>
      <c r="D187" s="26">
        <v>0.24179999999999999</v>
      </c>
      <c r="E187" s="24"/>
    </row>
    <row r="188" spans="1:5" ht="14.25" x14ac:dyDescent="0.2">
      <c r="A188" s="23">
        <v>83.1</v>
      </c>
      <c r="B188" s="24" t="s">
        <v>25</v>
      </c>
      <c r="C188" s="25" t="s">
        <v>26</v>
      </c>
      <c r="D188" s="26">
        <v>0.16925999999999999</v>
      </c>
      <c r="E188" s="24"/>
    </row>
    <row r="189" spans="1:5" ht="28.5" x14ac:dyDescent="0.2">
      <c r="A189" s="23">
        <v>84</v>
      </c>
      <c r="B189" s="24" t="s">
        <v>806</v>
      </c>
      <c r="C189" s="25" t="s">
        <v>606</v>
      </c>
      <c r="D189" s="26">
        <v>0.62439999999999996</v>
      </c>
      <c r="E189" s="24"/>
    </row>
    <row r="190" spans="1:5" ht="14.25" x14ac:dyDescent="0.2">
      <c r="A190" s="23">
        <v>84.1</v>
      </c>
      <c r="B190" s="24" t="s">
        <v>25</v>
      </c>
      <c r="C190" s="25" t="s">
        <v>26</v>
      </c>
      <c r="D190" s="26">
        <v>0.93659999999999988</v>
      </c>
      <c r="E190" s="24"/>
    </row>
    <row r="191" spans="1:5" ht="28.5" x14ac:dyDescent="0.2">
      <c r="A191" s="23">
        <v>85</v>
      </c>
      <c r="B191" s="24" t="s">
        <v>810</v>
      </c>
      <c r="C191" s="25" t="s">
        <v>811</v>
      </c>
      <c r="D191" s="26">
        <v>0.80600000000000005</v>
      </c>
      <c r="E191" s="24"/>
    </row>
    <row r="192" spans="1:5" ht="14.25" x14ac:dyDescent="0.2">
      <c r="A192" s="23">
        <v>85.1</v>
      </c>
      <c r="B192" s="24" t="s">
        <v>815</v>
      </c>
      <c r="C192" s="25" t="s">
        <v>185</v>
      </c>
      <c r="D192" s="26">
        <v>80.599999999999994</v>
      </c>
      <c r="E192" s="24"/>
    </row>
    <row r="193" spans="1:5" ht="42.75" x14ac:dyDescent="0.2">
      <c r="A193" s="23">
        <v>86</v>
      </c>
      <c r="B193" s="24" t="s">
        <v>819</v>
      </c>
      <c r="C193" s="25" t="s">
        <v>606</v>
      </c>
      <c r="D193" s="26">
        <v>0.93659999999999999</v>
      </c>
      <c r="E193" s="24"/>
    </row>
    <row r="194" spans="1:5" ht="42.75" x14ac:dyDescent="0.2">
      <c r="A194" s="23">
        <v>86.1</v>
      </c>
      <c r="B194" s="24" t="s">
        <v>823</v>
      </c>
      <c r="C194" s="25" t="s">
        <v>128</v>
      </c>
      <c r="D194" s="26">
        <v>98.343000000000004</v>
      </c>
      <c r="E194" s="24"/>
    </row>
    <row r="195" spans="1:5" ht="14.25" x14ac:dyDescent="0.2">
      <c r="A195" s="23">
        <v>87</v>
      </c>
      <c r="B195" s="24" t="s">
        <v>828</v>
      </c>
      <c r="C195" s="25" t="s">
        <v>811</v>
      </c>
      <c r="D195" s="26">
        <v>2.0813000000000001</v>
      </c>
      <c r="E195" s="24"/>
    </row>
    <row r="196" spans="1:5" ht="14.25" x14ac:dyDescent="0.2">
      <c r="A196" s="23">
        <v>87.2</v>
      </c>
      <c r="B196" s="24" t="s">
        <v>837</v>
      </c>
      <c r="C196" s="25" t="s">
        <v>833</v>
      </c>
      <c r="D196" s="26">
        <v>20.812999999999999</v>
      </c>
      <c r="E196" s="24"/>
    </row>
    <row r="197" spans="1:5" ht="28.5" x14ac:dyDescent="0.2">
      <c r="A197" s="23">
        <v>88</v>
      </c>
      <c r="B197" s="24" t="s">
        <v>841</v>
      </c>
      <c r="C197" s="25" t="s">
        <v>842</v>
      </c>
      <c r="D197" s="26">
        <v>2</v>
      </c>
      <c r="E197" s="24"/>
    </row>
    <row r="198" spans="1:5" ht="14.25" x14ac:dyDescent="0.2">
      <c r="A198" s="23">
        <v>88.2</v>
      </c>
      <c r="B198" s="24" t="s">
        <v>850</v>
      </c>
      <c r="C198" s="25" t="s">
        <v>160</v>
      </c>
      <c r="D198" s="26">
        <v>400</v>
      </c>
      <c r="E198" s="24"/>
    </row>
    <row r="199" spans="1:5" ht="16.5" x14ac:dyDescent="0.25">
      <c r="A199" s="27" t="s">
        <v>2229</v>
      </c>
      <c r="B199" s="27"/>
      <c r="C199" s="27"/>
      <c r="D199" s="27"/>
      <c r="E199" s="27"/>
    </row>
    <row r="200" spans="1:5" ht="28.5" x14ac:dyDescent="0.2">
      <c r="A200" s="23">
        <v>89</v>
      </c>
      <c r="B200" s="24" t="s">
        <v>855</v>
      </c>
      <c r="C200" s="25" t="s">
        <v>744</v>
      </c>
      <c r="D200" s="26">
        <v>0.2268</v>
      </c>
      <c r="E200" s="24"/>
    </row>
    <row r="201" spans="1:5" ht="14.25" x14ac:dyDescent="0.2">
      <c r="A201" s="23">
        <v>89.1</v>
      </c>
      <c r="B201" s="24" t="s">
        <v>25</v>
      </c>
      <c r="C201" s="25" t="s">
        <v>26</v>
      </c>
      <c r="D201" s="26">
        <v>0.18143999999999999</v>
      </c>
      <c r="E201" s="24"/>
    </row>
    <row r="202" spans="1:5" ht="14.25" x14ac:dyDescent="0.2">
      <c r="A202" s="23">
        <v>90</v>
      </c>
      <c r="B202" s="24" t="s">
        <v>802</v>
      </c>
      <c r="C202" s="25" t="s">
        <v>396</v>
      </c>
      <c r="D202" s="26">
        <v>0.35599999999999998</v>
      </c>
      <c r="E202" s="24"/>
    </row>
    <row r="203" spans="1:5" ht="14.25" x14ac:dyDescent="0.2">
      <c r="A203" s="23">
        <v>90.1</v>
      </c>
      <c r="B203" s="24" t="s">
        <v>25</v>
      </c>
      <c r="C203" s="25" t="s">
        <v>26</v>
      </c>
      <c r="D203" s="26">
        <v>0.2492</v>
      </c>
      <c r="E203" s="24"/>
    </row>
    <row r="204" spans="1:5" ht="28.5" x14ac:dyDescent="0.2">
      <c r="A204" s="23">
        <v>91</v>
      </c>
      <c r="B204" s="24" t="s">
        <v>806</v>
      </c>
      <c r="C204" s="25" t="s">
        <v>606</v>
      </c>
      <c r="D204" s="26">
        <v>0.28199999999999997</v>
      </c>
      <c r="E204" s="24"/>
    </row>
    <row r="205" spans="1:5" ht="14.25" x14ac:dyDescent="0.2">
      <c r="A205" s="23">
        <v>91.1</v>
      </c>
      <c r="B205" s="24" t="s">
        <v>25</v>
      </c>
      <c r="C205" s="25" t="s">
        <v>26</v>
      </c>
      <c r="D205" s="26">
        <v>0.42299999999999993</v>
      </c>
      <c r="E205" s="24"/>
    </row>
    <row r="206" spans="1:5" ht="28.5" x14ac:dyDescent="0.2">
      <c r="A206" s="23">
        <v>92</v>
      </c>
      <c r="B206" s="24" t="s">
        <v>810</v>
      </c>
      <c r="C206" s="25" t="s">
        <v>811</v>
      </c>
      <c r="D206" s="26">
        <v>0.35599999999999998</v>
      </c>
      <c r="E206" s="24"/>
    </row>
    <row r="207" spans="1:5" ht="14.25" x14ac:dyDescent="0.2">
      <c r="A207" s="23">
        <v>92.1</v>
      </c>
      <c r="B207" s="24" t="s">
        <v>815</v>
      </c>
      <c r="C207" s="25" t="s">
        <v>185</v>
      </c>
      <c r="D207" s="26">
        <v>35.6</v>
      </c>
      <c r="E207" s="24"/>
    </row>
    <row r="208" spans="1:5" ht="42.75" x14ac:dyDescent="0.2">
      <c r="A208" s="23">
        <v>93</v>
      </c>
      <c r="B208" s="24" t="s">
        <v>819</v>
      </c>
      <c r="C208" s="25" t="s">
        <v>606</v>
      </c>
      <c r="D208" s="26">
        <v>0.42299999999999999</v>
      </c>
      <c r="E208" s="24"/>
    </row>
    <row r="209" spans="1:5" ht="42.75" x14ac:dyDescent="0.2">
      <c r="A209" s="23">
        <v>93.1</v>
      </c>
      <c r="B209" s="24" t="s">
        <v>823</v>
      </c>
      <c r="C209" s="25" t="s">
        <v>128</v>
      </c>
      <c r="D209" s="26">
        <v>44.414999999999999</v>
      </c>
      <c r="E209" s="24"/>
    </row>
    <row r="210" spans="1:5" ht="14.25" x14ac:dyDescent="0.2">
      <c r="A210" s="23">
        <v>94</v>
      </c>
      <c r="B210" s="24" t="s">
        <v>828</v>
      </c>
      <c r="C210" s="25" t="s">
        <v>811</v>
      </c>
      <c r="D210" s="26">
        <v>0.94</v>
      </c>
      <c r="E210" s="24"/>
    </row>
    <row r="211" spans="1:5" ht="14.25" x14ac:dyDescent="0.2">
      <c r="A211" s="23">
        <v>94.2</v>
      </c>
      <c r="B211" s="24" t="s">
        <v>837</v>
      </c>
      <c r="C211" s="25" t="s">
        <v>833</v>
      </c>
      <c r="D211" s="26">
        <v>9.4</v>
      </c>
      <c r="E211" s="24"/>
    </row>
    <row r="212" spans="1:5" ht="42.75" x14ac:dyDescent="0.2">
      <c r="A212" s="23">
        <v>95</v>
      </c>
      <c r="B212" s="24" t="s">
        <v>875</v>
      </c>
      <c r="C212" s="25" t="s">
        <v>744</v>
      </c>
      <c r="D212" s="26">
        <v>0.2268</v>
      </c>
      <c r="E212" s="24"/>
    </row>
    <row r="213" spans="1:5" ht="42.75" x14ac:dyDescent="0.2">
      <c r="A213" s="23">
        <v>95.1</v>
      </c>
      <c r="B213" s="24" t="s">
        <v>879</v>
      </c>
      <c r="C213" s="25" t="s">
        <v>128</v>
      </c>
      <c r="D213" s="26">
        <v>22.68</v>
      </c>
      <c r="E213" s="24"/>
    </row>
    <row r="214" spans="1:5" ht="28.5" x14ac:dyDescent="0.2">
      <c r="A214" s="23">
        <v>96</v>
      </c>
      <c r="B214" s="24" t="s">
        <v>841</v>
      </c>
      <c r="C214" s="25" t="s">
        <v>842</v>
      </c>
      <c r="D214" s="26">
        <v>2</v>
      </c>
      <c r="E214" s="24"/>
    </row>
    <row r="215" spans="1:5" ht="14.25" x14ac:dyDescent="0.2">
      <c r="A215" s="23">
        <v>96.2</v>
      </c>
      <c r="B215" s="24" t="s">
        <v>850</v>
      </c>
      <c r="C215" s="25" t="s">
        <v>160</v>
      </c>
      <c r="D215" s="26">
        <v>400</v>
      </c>
      <c r="E215" s="24"/>
    </row>
    <row r="216" spans="1:5" ht="16.5" x14ac:dyDescent="0.25">
      <c r="A216" s="27" t="s">
        <v>2230</v>
      </c>
      <c r="B216" s="27"/>
      <c r="C216" s="27"/>
      <c r="D216" s="27"/>
      <c r="E216" s="27"/>
    </row>
    <row r="217" spans="1:5" ht="14.25" x14ac:dyDescent="0.2">
      <c r="A217" s="23">
        <v>97</v>
      </c>
      <c r="B217" s="24" t="s">
        <v>893</v>
      </c>
      <c r="C217" s="25" t="s">
        <v>894</v>
      </c>
      <c r="D217" s="26">
        <v>2.0099999999999998</v>
      </c>
      <c r="E217" s="24"/>
    </row>
    <row r="218" spans="1:5" ht="14.25" x14ac:dyDescent="0.2">
      <c r="A218" s="23">
        <v>97.1</v>
      </c>
      <c r="B218" s="24" t="s">
        <v>25</v>
      </c>
      <c r="C218" s="25" t="s">
        <v>26</v>
      </c>
      <c r="D218" s="26">
        <v>0.70350000000000001</v>
      </c>
      <c r="E218" s="24"/>
    </row>
    <row r="219" spans="1:5" ht="14.25" x14ac:dyDescent="0.2">
      <c r="A219" s="23">
        <v>98</v>
      </c>
      <c r="B219" s="24" t="s">
        <v>903</v>
      </c>
      <c r="C219" s="25" t="s">
        <v>894</v>
      </c>
      <c r="D219" s="26">
        <v>0.12</v>
      </c>
      <c r="E219" s="24"/>
    </row>
    <row r="220" spans="1:5" ht="14.25" x14ac:dyDescent="0.2">
      <c r="A220" s="23">
        <v>98.1</v>
      </c>
      <c r="B220" s="24" t="s">
        <v>25</v>
      </c>
      <c r="C220" s="25" t="s">
        <v>26</v>
      </c>
      <c r="D220" s="26">
        <v>0.03</v>
      </c>
      <c r="E220" s="24"/>
    </row>
    <row r="221" spans="1:5" ht="14.25" x14ac:dyDescent="0.2">
      <c r="A221" s="23">
        <v>99</v>
      </c>
      <c r="B221" s="24" t="s">
        <v>908</v>
      </c>
      <c r="C221" s="25" t="s">
        <v>894</v>
      </c>
      <c r="D221" s="26">
        <v>1.24</v>
      </c>
      <c r="E221" s="24"/>
    </row>
    <row r="222" spans="1:5" ht="14.25" x14ac:dyDescent="0.2">
      <c r="A222" s="23">
        <v>99.1</v>
      </c>
      <c r="B222" s="24" t="s">
        <v>25</v>
      </c>
      <c r="C222" s="25" t="s">
        <v>26</v>
      </c>
      <c r="D222" s="26">
        <v>1.24E-2</v>
      </c>
      <c r="E222" s="24"/>
    </row>
    <row r="223" spans="1:5" ht="28.5" x14ac:dyDescent="0.2">
      <c r="A223" s="23">
        <v>100</v>
      </c>
      <c r="B223" s="24" t="s">
        <v>913</v>
      </c>
      <c r="C223" s="25" t="s">
        <v>894</v>
      </c>
      <c r="D223" s="26">
        <v>1.89</v>
      </c>
      <c r="E223" s="24"/>
    </row>
    <row r="224" spans="1:5" ht="57" x14ac:dyDescent="0.2">
      <c r="A224" s="23">
        <v>101</v>
      </c>
      <c r="B224" s="24" t="s">
        <v>925</v>
      </c>
      <c r="C224" s="25" t="s">
        <v>160</v>
      </c>
      <c r="D224" s="26">
        <v>189</v>
      </c>
      <c r="E224" s="24"/>
    </row>
    <row r="225" spans="1:5" ht="14.25" x14ac:dyDescent="0.2">
      <c r="A225" s="23">
        <v>102</v>
      </c>
      <c r="B225" s="24" t="s">
        <v>936</v>
      </c>
      <c r="C225" s="25" t="s">
        <v>894</v>
      </c>
      <c r="D225" s="26">
        <v>0.2</v>
      </c>
      <c r="E225" s="24"/>
    </row>
    <row r="226" spans="1:5" ht="28.5" x14ac:dyDescent="0.2">
      <c r="A226" s="23">
        <v>102.1</v>
      </c>
      <c r="B226" s="24" t="s">
        <v>940</v>
      </c>
      <c r="C226" s="25" t="s">
        <v>160</v>
      </c>
      <c r="D226" s="26">
        <v>20</v>
      </c>
      <c r="E226" s="24"/>
    </row>
    <row r="227" spans="1:5" ht="14.25" x14ac:dyDescent="0.2">
      <c r="A227" s="23">
        <v>102.2</v>
      </c>
      <c r="B227" s="24" t="s">
        <v>944</v>
      </c>
      <c r="C227" s="25" t="s">
        <v>894</v>
      </c>
      <c r="D227" s="26">
        <v>0.2</v>
      </c>
      <c r="E227" s="24"/>
    </row>
    <row r="228" spans="1:5" ht="14.25" x14ac:dyDescent="0.2">
      <c r="A228" s="23">
        <v>102.3</v>
      </c>
      <c r="B228" s="24" t="s">
        <v>948</v>
      </c>
      <c r="C228" s="25" t="s">
        <v>949</v>
      </c>
      <c r="D228" s="26">
        <v>0.02</v>
      </c>
      <c r="E228" s="24"/>
    </row>
    <row r="229" spans="1:5" ht="14.25" x14ac:dyDescent="0.2">
      <c r="A229" s="23">
        <v>103</v>
      </c>
      <c r="B229" s="24" t="s">
        <v>953</v>
      </c>
      <c r="C229" s="25" t="s">
        <v>894</v>
      </c>
      <c r="D229" s="26">
        <v>0.09</v>
      </c>
      <c r="E229" s="24"/>
    </row>
    <row r="230" spans="1:5" ht="28.5" x14ac:dyDescent="0.2">
      <c r="A230" s="23">
        <v>103.1</v>
      </c>
      <c r="B230" s="24" t="s">
        <v>940</v>
      </c>
      <c r="C230" s="25" t="s">
        <v>160</v>
      </c>
      <c r="D230" s="26">
        <v>9</v>
      </c>
      <c r="E230" s="24"/>
    </row>
    <row r="231" spans="1:5" ht="14.25" x14ac:dyDescent="0.2">
      <c r="A231" s="23">
        <v>103.2</v>
      </c>
      <c r="B231" s="24" t="s">
        <v>948</v>
      </c>
      <c r="C231" s="25" t="s">
        <v>949</v>
      </c>
      <c r="D231" s="26">
        <v>8.9999999999999993E-3</v>
      </c>
      <c r="E231" s="24"/>
    </row>
    <row r="232" spans="1:5" ht="14.25" x14ac:dyDescent="0.2">
      <c r="A232" s="23">
        <v>103.3</v>
      </c>
      <c r="B232" s="24" t="s">
        <v>944</v>
      </c>
      <c r="C232" s="25" t="s">
        <v>894</v>
      </c>
      <c r="D232" s="26">
        <v>0.18</v>
      </c>
      <c r="E232" s="24"/>
    </row>
    <row r="233" spans="1:5" ht="14.25" x14ac:dyDescent="0.2">
      <c r="A233" s="23">
        <v>104</v>
      </c>
      <c r="B233" s="24" t="s">
        <v>960</v>
      </c>
      <c r="C233" s="25" t="s">
        <v>894</v>
      </c>
      <c r="D233" s="26">
        <v>0.87</v>
      </c>
      <c r="E233" s="24"/>
    </row>
    <row r="234" spans="1:5" ht="42.75" x14ac:dyDescent="0.2">
      <c r="A234" s="23">
        <v>104.1</v>
      </c>
      <c r="B234" s="24" t="s">
        <v>964</v>
      </c>
      <c r="C234" s="25" t="s">
        <v>160</v>
      </c>
      <c r="D234" s="26">
        <v>87</v>
      </c>
      <c r="E234" s="24"/>
    </row>
    <row r="235" spans="1:5" ht="14.25" x14ac:dyDescent="0.2">
      <c r="A235" s="23">
        <v>104.2</v>
      </c>
      <c r="B235" s="24" t="s">
        <v>948</v>
      </c>
      <c r="C235" s="25" t="s">
        <v>949</v>
      </c>
      <c r="D235" s="26">
        <v>8.6999999999999994E-2</v>
      </c>
      <c r="E235" s="24"/>
    </row>
    <row r="236" spans="1:5" ht="14.25" x14ac:dyDescent="0.2">
      <c r="A236" s="23">
        <v>104.3</v>
      </c>
      <c r="B236" s="24" t="s">
        <v>944</v>
      </c>
      <c r="C236" s="25" t="s">
        <v>894</v>
      </c>
      <c r="D236" s="26">
        <v>0.87</v>
      </c>
      <c r="E236" s="24"/>
    </row>
    <row r="237" spans="1:5" ht="28.5" x14ac:dyDescent="0.2">
      <c r="A237" s="23">
        <v>105</v>
      </c>
      <c r="B237" s="24" t="s">
        <v>913</v>
      </c>
      <c r="C237" s="25" t="s">
        <v>894</v>
      </c>
      <c r="D237" s="26">
        <v>0.12</v>
      </c>
      <c r="E237" s="24"/>
    </row>
    <row r="238" spans="1:5" ht="57" x14ac:dyDescent="0.2">
      <c r="A238" s="23">
        <v>105.1</v>
      </c>
      <c r="B238" s="24" t="s">
        <v>971</v>
      </c>
      <c r="C238" s="25" t="s">
        <v>160</v>
      </c>
      <c r="D238" s="26">
        <v>12</v>
      </c>
      <c r="E238" s="24"/>
    </row>
    <row r="239" spans="1:5" ht="42.75" x14ac:dyDescent="0.2">
      <c r="A239" s="23">
        <v>106</v>
      </c>
      <c r="B239" s="24" t="s">
        <v>981</v>
      </c>
      <c r="C239" s="25" t="s">
        <v>894</v>
      </c>
      <c r="D239" s="26">
        <v>0.12</v>
      </c>
      <c r="E239" s="24"/>
    </row>
    <row r="240" spans="1:5" ht="28.5" x14ac:dyDescent="0.2">
      <c r="A240" s="23">
        <v>106.1</v>
      </c>
      <c r="B240" s="24" t="s">
        <v>986</v>
      </c>
      <c r="C240" s="25" t="s">
        <v>160</v>
      </c>
      <c r="D240" s="26">
        <v>12</v>
      </c>
      <c r="E240" s="24"/>
    </row>
    <row r="241" spans="1:5" ht="28.5" x14ac:dyDescent="0.2">
      <c r="A241" s="23">
        <v>107</v>
      </c>
      <c r="B241" s="24" t="s">
        <v>991</v>
      </c>
      <c r="C241" s="25" t="s">
        <v>992</v>
      </c>
      <c r="D241" s="26">
        <v>13.4</v>
      </c>
      <c r="E241" s="24"/>
    </row>
    <row r="242" spans="1:5" ht="57" x14ac:dyDescent="0.2">
      <c r="A242" s="23">
        <v>107.1</v>
      </c>
      <c r="B242" s="24" t="s">
        <v>996</v>
      </c>
      <c r="C242" s="25" t="s">
        <v>997</v>
      </c>
      <c r="D242" s="26">
        <v>1.3668</v>
      </c>
      <c r="E242" s="24"/>
    </row>
    <row r="243" spans="1:5" ht="28.5" x14ac:dyDescent="0.2">
      <c r="A243" s="23">
        <v>107.2</v>
      </c>
      <c r="B243" s="24" t="s">
        <v>1002</v>
      </c>
      <c r="C243" s="25" t="s">
        <v>833</v>
      </c>
      <c r="D243" s="26">
        <v>136.68</v>
      </c>
      <c r="E243" s="24"/>
    </row>
    <row r="244" spans="1:5" ht="28.5" x14ac:dyDescent="0.2">
      <c r="A244" s="23">
        <v>108</v>
      </c>
      <c r="B244" s="24" t="s">
        <v>1006</v>
      </c>
      <c r="C244" s="25" t="s">
        <v>992</v>
      </c>
      <c r="D244" s="26">
        <v>8.6</v>
      </c>
      <c r="E244" s="24"/>
    </row>
    <row r="245" spans="1:5" ht="57" x14ac:dyDescent="0.2">
      <c r="A245" s="23">
        <v>108.1</v>
      </c>
      <c r="B245" s="24" t="s">
        <v>1010</v>
      </c>
      <c r="C245" s="25" t="s">
        <v>997</v>
      </c>
      <c r="D245" s="26">
        <v>0.87719999999999998</v>
      </c>
      <c r="E245" s="24"/>
    </row>
    <row r="246" spans="1:5" ht="28.5" x14ac:dyDescent="0.2">
      <c r="A246" s="23">
        <v>108.2</v>
      </c>
      <c r="B246" s="24" t="s">
        <v>1002</v>
      </c>
      <c r="C246" s="25" t="s">
        <v>833</v>
      </c>
      <c r="D246" s="26">
        <v>87.72</v>
      </c>
      <c r="E246" s="24"/>
    </row>
    <row r="247" spans="1:5" ht="28.5" x14ac:dyDescent="0.2">
      <c r="A247" s="23">
        <v>109</v>
      </c>
      <c r="B247" s="24" t="s">
        <v>991</v>
      </c>
      <c r="C247" s="25" t="s">
        <v>992</v>
      </c>
      <c r="D247" s="26">
        <v>5.84</v>
      </c>
      <c r="E247" s="24"/>
    </row>
    <row r="248" spans="1:5" ht="57" x14ac:dyDescent="0.2">
      <c r="A248" s="23">
        <v>109.1</v>
      </c>
      <c r="B248" s="24" t="s">
        <v>1016</v>
      </c>
      <c r="C248" s="25" t="s">
        <v>997</v>
      </c>
      <c r="D248" s="26">
        <v>0.59567999999999999</v>
      </c>
      <c r="E248" s="24"/>
    </row>
    <row r="249" spans="1:5" ht="28.5" x14ac:dyDescent="0.2">
      <c r="A249" s="23">
        <v>109.2</v>
      </c>
      <c r="B249" s="24" t="s">
        <v>1002</v>
      </c>
      <c r="C249" s="25" t="s">
        <v>833</v>
      </c>
      <c r="D249" s="26">
        <v>59.567999999999998</v>
      </c>
      <c r="E249" s="24"/>
    </row>
    <row r="250" spans="1:5" ht="14.25" x14ac:dyDescent="0.2">
      <c r="A250" s="23">
        <v>110</v>
      </c>
      <c r="B250" s="24" t="s">
        <v>1021</v>
      </c>
      <c r="C250" s="25" t="s">
        <v>160</v>
      </c>
      <c r="D250" s="26">
        <v>260</v>
      </c>
      <c r="E250" s="24"/>
    </row>
    <row r="251" spans="1:5" ht="28.5" x14ac:dyDescent="0.2">
      <c r="A251" s="23">
        <v>111</v>
      </c>
      <c r="B251" s="24" t="s">
        <v>1025</v>
      </c>
      <c r="C251" s="25" t="s">
        <v>1026</v>
      </c>
      <c r="D251" s="26">
        <v>2.13</v>
      </c>
      <c r="E251" s="24"/>
    </row>
    <row r="252" spans="1:5" ht="16.5" x14ac:dyDescent="0.25">
      <c r="A252" s="27" t="s">
        <v>2231</v>
      </c>
      <c r="B252" s="27"/>
      <c r="C252" s="27"/>
      <c r="D252" s="27"/>
      <c r="E252" s="27"/>
    </row>
    <row r="253" spans="1:5" ht="14.25" x14ac:dyDescent="0.2">
      <c r="A253" s="23">
        <v>112</v>
      </c>
      <c r="B253" s="24" t="s">
        <v>893</v>
      </c>
      <c r="C253" s="25" t="s">
        <v>894</v>
      </c>
      <c r="D253" s="26">
        <v>0.57999999999999996</v>
      </c>
      <c r="E253" s="24"/>
    </row>
    <row r="254" spans="1:5" ht="14.25" x14ac:dyDescent="0.2">
      <c r="A254" s="23">
        <v>112.1</v>
      </c>
      <c r="B254" s="24" t="s">
        <v>25</v>
      </c>
      <c r="C254" s="25" t="s">
        <v>26</v>
      </c>
      <c r="D254" s="26">
        <v>0.20300000000000001</v>
      </c>
      <c r="E254" s="24"/>
    </row>
    <row r="255" spans="1:5" ht="14.25" x14ac:dyDescent="0.2">
      <c r="A255" s="23">
        <v>113</v>
      </c>
      <c r="B255" s="24" t="s">
        <v>903</v>
      </c>
      <c r="C255" s="25" t="s">
        <v>894</v>
      </c>
      <c r="D255" s="26">
        <v>0.32</v>
      </c>
      <c r="E255" s="24"/>
    </row>
    <row r="256" spans="1:5" ht="14.25" x14ac:dyDescent="0.2">
      <c r="A256" s="23">
        <v>113.1</v>
      </c>
      <c r="B256" s="24" t="s">
        <v>25</v>
      </c>
      <c r="C256" s="25" t="s">
        <v>26</v>
      </c>
      <c r="D256" s="26">
        <v>0.08</v>
      </c>
      <c r="E256" s="24"/>
    </row>
    <row r="257" spans="1:5" ht="14.25" x14ac:dyDescent="0.2">
      <c r="A257" s="23">
        <v>114</v>
      </c>
      <c r="B257" s="24" t="s">
        <v>908</v>
      </c>
      <c r="C257" s="25" t="s">
        <v>894</v>
      </c>
      <c r="D257" s="26">
        <v>0.11</v>
      </c>
      <c r="E257" s="24"/>
    </row>
    <row r="258" spans="1:5" ht="14.25" x14ac:dyDescent="0.2">
      <c r="A258" s="23">
        <v>114.1</v>
      </c>
      <c r="B258" s="24" t="s">
        <v>25</v>
      </c>
      <c r="C258" s="25" t="s">
        <v>26</v>
      </c>
      <c r="D258" s="26">
        <v>1.1000000000000001E-3</v>
      </c>
      <c r="E258" s="24"/>
    </row>
    <row r="259" spans="1:5" ht="28.5" x14ac:dyDescent="0.2">
      <c r="A259" s="23">
        <v>115</v>
      </c>
      <c r="B259" s="24" t="s">
        <v>913</v>
      </c>
      <c r="C259" s="25" t="s">
        <v>894</v>
      </c>
      <c r="D259" s="26">
        <v>0.59</v>
      </c>
      <c r="E259" s="24"/>
    </row>
    <row r="260" spans="1:5" ht="57" x14ac:dyDescent="0.2">
      <c r="A260" s="23">
        <v>115.1</v>
      </c>
      <c r="B260" s="24" t="s">
        <v>925</v>
      </c>
      <c r="C260" s="25" t="s">
        <v>160</v>
      </c>
      <c r="D260" s="26">
        <v>59</v>
      </c>
      <c r="E260" s="24"/>
    </row>
    <row r="261" spans="1:5" ht="14.25" x14ac:dyDescent="0.2">
      <c r="A261" s="23">
        <v>116</v>
      </c>
      <c r="B261" s="24" t="s">
        <v>1044</v>
      </c>
      <c r="C261" s="25" t="s">
        <v>894</v>
      </c>
      <c r="D261" s="26">
        <v>0.32</v>
      </c>
      <c r="E261" s="24"/>
    </row>
    <row r="262" spans="1:5" ht="57" x14ac:dyDescent="0.2">
      <c r="A262" s="23">
        <v>116.1</v>
      </c>
      <c r="B262" s="24" t="s">
        <v>925</v>
      </c>
      <c r="C262" s="25" t="s">
        <v>160</v>
      </c>
      <c r="D262" s="26">
        <v>32</v>
      </c>
      <c r="E262" s="24"/>
    </row>
    <row r="263" spans="1:5" ht="14.25" x14ac:dyDescent="0.2">
      <c r="A263" s="23">
        <v>117</v>
      </c>
      <c r="B263" s="24" t="s">
        <v>936</v>
      </c>
      <c r="C263" s="25" t="s">
        <v>894</v>
      </c>
      <c r="D263" s="26">
        <v>0.05</v>
      </c>
      <c r="E263" s="24"/>
    </row>
    <row r="264" spans="1:5" ht="28.5" x14ac:dyDescent="0.2">
      <c r="A264" s="23">
        <v>117.1</v>
      </c>
      <c r="B264" s="24" t="s">
        <v>940</v>
      </c>
      <c r="C264" s="25" t="s">
        <v>160</v>
      </c>
      <c r="D264" s="26">
        <v>5</v>
      </c>
      <c r="E264" s="24"/>
    </row>
    <row r="265" spans="1:5" ht="14.25" x14ac:dyDescent="0.2">
      <c r="A265" s="23">
        <v>117.2</v>
      </c>
      <c r="B265" s="24" t="s">
        <v>944</v>
      </c>
      <c r="C265" s="25" t="s">
        <v>894</v>
      </c>
      <c r="D265" s="26">
        <v>0.05</v>
      </c>
      <c r="E265" s="24"/>
    </row>
    <row r="266" spans="1:5" ht="14.25" x14ac:dyDescent="0.2">
      <c r="A266" s="23">
        <v>117.3</v>
      </c>
      <c r="B266" s="24" t="s">
        <v>948</v>
      </c>
      <c r="C266" s="25" t="s">
        <v>949</v>
      </c>
      <c r="D266" s="26">
        <v>5.0000000000000001E-3</v>
      </c>
      <c r="E266" s="24"/>
    </row>
    <row r="267" spans="1:5" ht="14.25" x14ac:dyDescent="0.2">
      <c r="A267" s="23">
        <v>118</v>
      </c>
      <c r="B267" s="24" t="s">
        <v>960</v>
      </c>
      <c r="C267" s="25" t="s">
        <v>894</v>
      </c>
      <c r="D267" s="26">
        <v>0.08</v>
      </c>
      <c r="E267" s="24"/>
    </row>
    <row r="268" spans="1:5" ht="42.75" x14ac:dyDescent="0.2">
      <c r="A268" s="23">
        <v>118.1</v>
      </c>
      <c r="B268" s="24" t="s">
        <v>964</v>
      </c>
      <c r="C268" s="25" t="s">
        <v>160</v>
      </c>
      <c r="D268" s="26">
        <v>8</v>
      </c>
      <c r="E268" s="24"/>
    </row>
    <row r="269" spans="1:5" ht="14.25" x14ac:dyDescent="0.2">
      <c r="A269" s="23">
        <v>118.2</v>
      </c>
      <c r="B269" s="24" t="s">
        <v>948</v>
      </c>
      <c r="C269" s="25" t="s">
        <v>949</v>
      </c>
      <c r="D269" s="26">
        <v>8.0000000000000002E-3</v>
      </c>
      <c r="E269" s="24"/>
    </row>
    <row r="270" spans="1:5" ht="14.25" x14ac:dyDescent="0.2">
      <c r="A270" s="23">
        <v>118.3</v>
      </c>
      <c r="B270" s="24" t="s">
        <v>944</v>
      </c>
      <c r="C270" s="25" t="s">
        <v>894</v>
      </c>
      <c r="D270" s="26">
        <v>0.08</v>
      </c>
      <c r="E270" s="24"/>
    </row>
    <row r="271" spans="1:5" ht="28.5" x14ac:dyDescent="0.2">
      <c r="A271" s="23">
        <v>119</v>
      </c>
      <c r="B271" s="24" t="s">
        <v>913</v>
      </c>
      <c r="C271" s="25" t="s">
        <v>894</v>
      </c>
      <c r="D271" s="26">
        <v>0.13</v>
      </c>
      <c r="E271" s="24"/>
    </row>
    <row r="272" spans="1:5" ht="57" x14ac:dyDescent="0.2">
      <c r="A272" s="23">
        <v>119.1</v>
      </c>
      <c r="B272" s="24" t="s">
        <v>971</v>
      </c>
      <c r="C272" s="25" t="s">
        <v>160</v>
      </c>
      <c r="D272" s="26">
        <v>13</v>
      </c>
      <c r="E272" s="24"/>
    </row>
    <row r="273" spans="1:5" ht="28.5" x14ac:dyDescent="0.2">
      <c r="A273" s="23">
        <v>120</v>
      </c>
      <c r="B273" s="24" t="s">
        <v>1063</v>
      </c>
      <c r="C273" s="25" t="s">
        <v>661</v>
      </c>
      <c r="D273" s="26">
        <v>1</v>
      </c>
      <c r="E273" s="24"/>
    </row>
    <row r="274" spans="1:5" ht="14.25" x14ac:dyDescent="0.2">
      <c r="A274" s="23">
        <v>120.1</v>
      </c>
      <c r="B274" s="24" t="s">
        <v>25</v>
      </c>
      <c r="C274" s="25" t="s">
        <v>26</v>
      </c>
      <c r="D274" s="26">
        <v>0.02</v>
      </c>
      <c r="E274" s="24"/>
    </row>
    <row r="275" spans="1:5" ht="14.25" x14ac:dyDescent="0.2">
      <c r="A275" s="23">
        <v>121</v>
      </c>
      <c r="B275" s="24" t="s">
        <v>1070</v>
      </c>
      <c r="C275" s="25" t="s">
        <v>661</v>
      </c>
      <c r="D275" s="26">
        <v>30</v>
      </c>
      <c r="E275" s="24"/>
    </row>
    <row r="276" spans="1:5" ht="14.25" x14ac:dyDescent="0.2">
      <c r="A276" s="23">
        <v>121.1</v>
      </c>
      <c r="B276" s="24" t="s">
        <v>25</v>
      </c>
      <c r="C276" s="25" t="s">
        <v>26</v>
      </c>
      <c r="D276" s="26">
        <v>0.09</v>
      </c>
      <c r="E276" s="24"/>
    </row>
    <row r="277" spans="1:5" ht="28.5" x14ac:dyDescent="0.2">
      <c r="A277" s="23">
        <v>122</v>
      </c>
      <c r="B277" s="24" t="s">
        <v>1076</v>
      </c>
      <c r="C277" s="25" t="s">
        <v>661</v>
      </c>
      <c r="D277" s="26">
        <v>2</v>
      </c>
      <c r="E277" s="24"/>
    </row>
    <row r="278" spans="1:5" ht="28.5" x14ac:dyDescent="0.2">
      <c r="A278" s="23">
        <v>122.1</v>
      </c>
      <c r="B278" s="24" t="s">
        <v>1079</v>
      </c>
      <c r="C278" s="25" t="s">
        <v>160</v>
      </c>
      <c r="D278" s="26">
        <v>2</v>
      </c>
      <c r="E278" s="24"/>
    </row>
    <row r="279" spans="1:5" ht="14.25" x14ac:dyDescent="0.2">
      <c r="A279" s="23">
        <v>122.2</v>
      </c>
      <c r="B279" s="24" t="s">
        <v>1083</v>
      </c>
      <c r="C279" s="25" t="s">
        <v>160</v>
      </c>
      <c r="D279" s="26">
        <v>2</v>
      </c>
      <c r="E279" s="24"/>
    </row>
    <row r="280" spans="1:5" ht="14.25" x14ac:dyDescent="0.2">
      <c r="A280" s="23">
        <v>122.3</v>
      </c>
      <c r="B280" s="24" t="s">
        <v>1087</v>
      </c>
      <c r="C280" s="25" t="s">
        <v>160</v>
      </c>
      <c r="D280" s="26">
        <v>2</v>
      </c>
      <c r="E280" s="24"/>
    </row>
    <row r="281" spans="1:5" ht="14.25" x14ac:dyDescent="0.2">
      <c r="A281" s="23">
        <v>123</v>
      </c>
      <c r="B281" s="24" t="s">
        <v>1090</v>
      </c>
      <c r="C281" s="25" t="s">
        <v>661</v>
      </c>
      <c r="D281" s="26">
        <v>26</v>
      </c>
      <c r="E281" s="24"/>
    </row>
    <row r="282" spans="1:5" ht="14.25" x14ac:dyDescent="0.2">
      <c r="A282" s="23">
        <v>123.1</v>
      </c>
      <c r="B282" s="24" t="s">
        <v>1093</v>
      </c>
      <c r="C282" s="25" t="s">
        <v>160</v>
      </c>
      <c r="D282" s="26">
        <v>25</v>
      </c>
      <c r="E282" s="24"/>
    </row>
    <row r="283" spans="1:5" ht="14.25" x14ac:dyDescent="0.2">
      <c r="A283" s="23">
        <v>123.2</v>
      </c>
      <c r="B283" s="24" t="s">
        <v>1097</v>
      </c>
      <c r="C283" s="25" t="s">
        <v>160</v>
      </c>
      <c r="D283" s="26">
        <v>1</v>
      </c>
      <c r="E283" s="24"/>
    </row>
    <row r="284" spans="1:5" ht="28.5" x14ac:dyDescent="0.2">
      <c r="A284" s="23">
        <v>124</v>
      </c>
      <c r="B284" s="24" t="s">
        <v>991</v>
      </c>
      <c r="C284" s="25" t="s">
        <v>992</v>
      </c>
      <c r="D284" s="26">
        <v>18</v>
      </c>
      <c r="E284" s="24"/>
    </row>
    <row r="285" spans="1:5" ht="57" x14ac:dyDescent="0.2">
      <c r="A285" s="23">
        <v>124.1</v>
      </c>
      <c r="B285" s="24" t="s">
        <v>996</v>
      </c>
      <c r="C285" s="25" t="s">
        <v>997</v>
      </c>
      <c r="D285" s="26">
        <v>1.8360000000000001</v>
      </c>
      <c r="E285" s="24"/>
    </row>
    <row r="286" spans="1:5" ht="28.5" x14ac:dyDescent="0.2">
      <c r="A286" s="23">
        <v>124.2</v>
      </c>
      <c r="B286" s="24" t="s">
        <v>1002</v>
      </c>
      <c r="C286" s="25" t="s">
        <v>833</v>
      </c>
      <c r="D286" s="26">
        <v>183.6</v>
      </c>
      <c r="E286" s="24"/>
    </row>
    <row r="287" spans="1:5" ht="28.5" x14ac:dyDescent="0.2">
      <c r="A287" s="23">
        <v>125</v>
      </c>
      <c r="B287" s="24" t="s">
        <v>1006</v>
      </c>
      <c r="C287" s="25" t="s">
        <v>992</v>
      </c>
      <c r="D287" s="26">
        <v>11</v>
      </c>
      <c r="E287" s="24"/>
    </row>
    <row r="288" spans="1:5" ht="57" x14ac:dyDescent="0.2">
      <c r="A288" s="23">
        <v>125.1</v>
      </c>
      <c r="B288" s="24" t="s">
        <v>1010</v>
      </c>
      <c r="C288" s="25" t="s">
        <v>997</v>
      </c>
      <c r="D288" s="26">
        <v>1.1220000000000001</v>
      </c>
      <c r="E288" s="24"/>
    </row>
    <row r="289" spans="1:5" ht="28.5" x14ac:dyDescent="0.2">
      <c r="A289" s="23">
        <v>125.2</v>
      </c>
      <c r="B289" s="24" t="s">
        <v>1002</v>
      </c>
      <c r="C289" s="25" t="s">
        <v>833</v>
      </c>
      <c r="D289" s="26">
        <v>112.20000000000002</v>
      </c>
      <c r="E289" s="24"/>
    </row>
    <row r="290" spans="1:5" ht="28.5" x14ac:dyDescent="0.2">
      <c r="A290" s="23">
        <v>126</v>
      </c>
      <c r="B290" s="24" t="s">
        <v>991</v>
      </c>
      <c r="C290" s="25" t="s">
        <v>992</v>
      </c>
      <c r="D290" s="26">
        <v>9</v>
      </c>
      <c r="E290" s="24"/>
    </row>
    <row r="291" spans="1:5" ht="57" x14ac:dyDescent="0.2">
      <c r="A291" s="23">
        <v>126.1</v>
      </c>
      <c r="B291" s="24" t="s">
        <v>1016</v>
      </c>
      <c r="C291" s="25" t="s">
        <v>997</v>
      </c>
      <c r="D291" s="26">
        <v>0.91800000000000004</v>
      </c>
      <c r="E291" s="24"/>
    </row>
    <row r="292" spans="1:5" ht="28.5" x14ac:dyDescent="0.2">
      <c r="A292" s="23">
        <v>126.2</v>
      </c>
      <c r="B292" s="24" t="s">
        <v>1002</v>
      </c>
      <c r="C292" s="25" t="s">
        <v>833</v>
      </c>
      <c r="D292" s="26">
        <v>91.8</v>
      </c>
      <c r="E292" s="24"/>
    </row>
    <row r="293" spans="1:5" ht="14.25" x14ac:dyDescent="0.2">
      <c r="A293" s="23">
        <v>127</v>
      </c>
      <c r="B293" s="24" t="s">
        <v>1021</v>
      </c>
      <c r="C293" s="25" t="s">
        <v>160</v>
      </c>
      <c r="D293" s="26">
        <v>120</v>
      </c>
      <c r="E293" s="24"/>
    </row>
    <row r="294" spans="1:5" ht="14.25" x14ac:dyDescent="0.2">
      <c r="A294" s="23">
        <v>128</v>
      </c>
      <c r="B294" s="24" t="s">
        <v>1112</v>
      </c>
      <c r="C294" s="25" t="s">
        <v>1113</v>
      </c>
      <c r="D294" s="26">
        <v>1</v>
      </c>
      <c r="E294" s="24"/>
    </row>
    <row r="295" spans="1:5" ht="28.5" x14ac:dyDescent="0.2">
      <c r="A295" s="23">
        <v>129</v>
      </c>
      <c r="B295" s="24" t="s">
        <v>1117</v>
      </c>
      <c r="C295" s="25" t="s">
        <v>1118</v>
      </c>
      <c r="D295" s="26">
        <v>2</v>
      </c>
      <c r="E295" s="24"/>
    </row>
    <row r="296" spans="1:5" ht="71.25" x14ac:dyDescent="0.2">
      <c r="A296" s="23">
        <v>130</v>
      </c>
      <c r="B296" s="24" t="s">
        <v>1122</v>
      </c>
      <c r="C296" s="25" t="s">
        <v>1123</v>
      </c>
      <c r="D296" s="26">
        <v>26</v>
      </c>
      <c r="E296" s="24"/>
    </row>
    <row r="297" spans="1:5" ht="28.5" x14ac:dyDescent="0.2">
      <c r="A297" s="23">
        <v>131</v>
      </c>
      <c r="B297" s="24" t="s">
        <v>1025</v>
      </c>
      <c r="C297" s="25" t="s">
        <v>1026</v>
      </c>
      <c r="D297" s="26">
        <v>1.04</v>
      </c>
      <c r="E297" s="24"/>
    </row>
    <row r="298" spans="1:5" ht="16.5" x14ac:dyDescent="0.25">
      <c r="A298" s="27" t="s">
        <v>2232</v>
      </c>
      <c r="B298" s="27"/>
      <c r="C298" s="27"/>
      <c r="D298" s="27"/>
      <c r="E298" s="27"/>
    </row>
    <row r="299" spans="1:5" ht="14.25" x14ac:dyDescent="0.2">
      <c r="A299" s="23">
        <v>132</v>
      </c>
      <c r="B299" s="24" t="s">
        <v>1129</v>
      </c>
      <c r="C299" s="25" t="s">
        <v>1130</v>
      </c>
      <c r="D299" s="26">
        <v>0.09</v>
      </c>
      <c r="E299" s="24"/>
    </row>
    <row r="300" spans="1:5" ht="14.25" x14ac:dyDescent="0.2">
      <c r="A300" s="23">
        <v>132.1</v>
      </c>
      <c r="B300" s="24" t="s">
        <v>1139</v>
      </c>
      <c r="C300" s="25" t="s">
        <v>26</v>
      </c>
      <c r="D300" s="26">
        <v>0.1638</v>
      </c>
      <c r="E300" s="24"/>
    </row>
    <row r="301" spans="1:5" ht="28.5" x14ac:dyDescent="0.2">
      <c r="A301" s="23">
        <v>133</v>
      </c>
      <c r="B301" s="24" t="s">
        <v>1143</v>
      </c>
      <c r="C301" s="25" t="s">
        <v>1144</v>
      </c>
      <c r="D301" s="26">
        <v>0.09</v>
      </c>
      <c r="E301" s="24"/>
    </row>
    <row r="302" spans="1:5" ht="14.25" x14ac:dyDescent="0.2">
      <c r="A302" s="23">
        <v>133.1</v>
      </c>
      <c r="B302" s="24" t="s">
        <v>1139</v>
      </c>
      <c r="C302" s="25" t="s">
        <v>26</v>
      </c>
      <c r="D302" s="26">
        <v>1.9800000000000002E-2</v>
      </c>
      <c r="E302" s="24"/>
    </row>
    <row r="303" spans="1:5" ht="28.5" x14ac:dyDescent="0.2">
      <c r="A303" s="23">
        <v>134</v>
      </c>
      <c r="B303" s="24" t="s">
        <v>1149</v>
      </c>
      <c r="C303" s="25" t="s">
        <v>1150</v>
      </c>
      <c r="D303" s="26">
        <v>0.27</v>
      </c>
      <c r="E303" s="24"/>
    </row>
    <row r="304" spans="1:5" ht="14.25" x14ac:dyDescent="0.2">
      <c r="A304" s="23">
        <v>134.1</v>
      </c>
      <c r="B304" s="24" t="s">
        <v>1139</v>
      </c>
      <c r="C304" s="25" t="s">
        <v>26</v>
      </c>
      <c r="D304" s="26">
        <v>4.8599999999999997E-2</v>
      </c>
      <c r="E304" s="24"/>
    </row>
    <row r="305" spans="1:5" ht="28.5" x14ac:dyDescent="0.2">
      <c r="A305" s="23">
        <v>135</v>
      </c>
      <c r="B305" s="24" t="s">
        <v>1161</v>
      </c>
      <c r="C305" s="25" t="s">
        <v>1162</v>
      </c>
      <c r="D305" s="26">
        <v>0.18</v>
      </c>
      <c r="E305" s="24"/>
    </row>
    <row r="306" spans="1:5" ht="14.25" x14ac:dyDescent="0.2">
      <c r="A306" s="23">
        <v>135.1</v>
      </c>
      <c r="B306" s="24" t="s">
        <v>1139</v>
      </c>
      <c r="C306" s="25" t="s">
        <v>26</v>
      </c>
      <c r="D306" s="26">
        <v>3.9600000000000003E-2</v>
      </c>
      <c r="E306" s="24"/>
    </row>
    <row r="307" spans="1:5" ht="42.75" x14ac:dyDescent="0.2">
      <c r="A307" s="23">
        <v>136</v>
      </c>
      <c r="B307" s="24" t="s">
        <v>1169</v>
      </c>
      <c r="C307" s="25" t="s">
        <v>1150</v>
      </c>
      <c r="D307" s="26">
        <v>0.27</v>
      </c>
      <c r="E307" s="24"/>
    </row>
    <row r="308" spans="1:5" ht="28.5" x14ac:dyDescent="0.2">
      <c r="A308" s="23">
        <v>136.1</v>
      </c>
      <c r="B308" s="24" t="s">
        <v>1174</v>
      </c>
      <c r="C308" s="25" t="s">
        <v>185</v>
      </c>
      <c r="D308" s="26">
        <v>27.135000000000002</v>
      </c>
      <c r="E308" s="24"/>
    </row>
    <row r="309" spans="1:5" ht="14.25" x14ac:dyDescent="0.2">
      <c r="A309" s="23">
        <v>136.19999999999999</v>
      </c>
      <c r="B309" s="24" t="s">
        <v>1179</v>
      </c>
      <c r="C309" s="25" t="s">
        <v>1180</v>
      </c>
      <c r="D309" s="26">
        <v>2.25</v>
      </c>
      <c r="E309" s="24"/>
    </row>
    <row r="310" spans="1:5" ht="14.25" x14ac:dyDescent="0.2">
      <c r="A310" s="23">
        <v>136.30000000000001</v>
      </c>
      <c r="B310" s="24" t="s">
        <v>1184</v>
      </c>
      <c r="C310" s="25" t="s">
        <v>1180</v>
      </c>
      <c r="D310" s="26">
        <v>0.9</v>
      </c>
      <c r="E310" s="24"/>
    </row>
    <row r="311" spans="1:5" ht="14.25" x14ac:dyDescent="0.2">
      <c r="A311" s="23">
        <v>136.4</v>
      </c>
      <c r="B311" s="24" t="s">
        <v>1188</v>
      </c>
      <c r="C311" s="25" t="s">
        <v>1180</v>
      </c>
      <c r="D311" s="26">
        <v>0.45</v>
      </c>
      <c r="E311" s="24"/>
    </row>
    <row r="312" spans="1:5" ht="28.5" x14ac:dyDescent="0.2">
      <c r="A312" s="23">
        <v>136.5</v>
      </c>
      <c r="B312" s="24" t="s">
        <v>1192</v>
      </c>
      <c r="C312" s="25" t="s">
        <v>1180</v>
      </c>
      <c r="D312" s="26">
        <v>2.7</v>
      </c>
      <c r="E312" s="24"/>
    </row>
    <row r="313" spans="1:5" ht="28.5" x14ac:dyDescent="0.2">
      <c r="A313" s="23">
        <v>137</v>
      </c>
      <c r="B313" s="24" t="s">
        <v>1195</v>
      </c>
      <c r="C313" s="25" t="s">
        <v>1162</v>
      </c>
      <c r="D313" s="26">
        <v>0.18</v>
      </c>
      <c r="E313" s="24"/>
    </row>
    <row r="314" spans="1:5" ht="28.5" x14ac:dyDescent="0.2">
      <c r="A314" s="23">
        <v>137.1</v>
      </c>
      <c r="B314" s="24" t="s">
        <v>1198</v>
      </c>
      <c r="C314" s="25" t="s">
        <v>160</v>
      </c>
      <c r="D314" s="26">
        <v>18</v>
      </c>
      <c r="E314" s="24"/>
    </row>
    <row r="315" spans="1:5" ht="14.25" x14ac:dyDescent="0.2">
      <c r="A315" s="23">
        <v>138</v>
      </c>
      <c r="B315" s="24" t="s">
        <v>1202</v>
      </c>
      <c r="C315" s="25" t="s">
        <v>160</v>
      </c>
      <c r="D315" s="26">
        <v>9</v>
      </c>
      <c r="E315" s="24"/>
    </row>
    <row r="316" spans="1:5" ht="28.5" x14ac:dyDescent="0.2">
      <c r="A316" s="23">
        <v>139</v>
      </c>
      <c r="B316" s="24" t="s">
        <v>1208</v>
      </c>
      <c r="C316" s="25" t="s">
        <v>1209</v>
      </c>
      <c r="D316" s="26">
        <v>0.9</v>
      </c>
      <c r="E316" s="24"/>
    </row>
    <row r="317" spans="1:5" ht="14.25" x14ac:dyDescent="0.2">
      <c r="A317" s="23">
        <v>139.19999999999999</v>
      </c>
      <c r="B317" s="24" t="s">
        <v>1219</v>
      </c>
      <c r="C317" s="25" t="s">
        <v>160</v>
      </c>
      <c r="D317" s="26">
        <v>9</v>
      </c>
      <c r="E317" s="24"/>
    </row>
    <row r="318" spans="1:5" ht="28.5" x14ac:dyDescent="0.2">
      <c r="A318" s="23">
        <v>139.30000000000001</v>
      </c>
      <c r="B318" s="24" t="s">
        <v>1224</v>
      </c>
      <c r="C318" s="25" t="s">
        <v>219</v>
      </c>
      <c r="D318" s="26">
        <v>9</v>
      </c>
      <c r="E318" s="24"/>
    </row>
    <row r="319" spans="1:5" ht="28.5" x14ac:dyDescent="0.2">
      <c r="A319" s="23">
        <v>139.4</v>
      </c>
      <c r="B319" s="24" t="s">
        <v>1228</v>
      </c>
      <c r="C319" s="25" t="s">
        <v>219</v>
      </c>
      <c r="D319" s="26">
        <v>9</v>
      </c>
      <c r="E319" s="24"/>
    </row>
    <row r="320" spans="1:5" ht="14.25" x14ac:dyDescent="0.2">
      <c r="A320" s="23">
        <v>139.5</v>
      </c>
      <c r="B320" s="24" t="s">
        <v>1232</v>
      </c>
      <c r="C320" s="25" t="s">
        <v>160</v>
      </c>
      <c r="D320" s="26">
        <v>18</v>
      </c>
      <c r="E320" s="24"/>
    </row>
    <row r="321" spans="1:5" ht="16.5" x14ac:dyDescent="0.25">
      <c r="A321" s="27" t="s">
        <v>2233</v>
      </c>
      <c r="B321" s="27"/>
      <c r="C321" s="27"/>
      <c r="D321" s="27"/>
      <c r="E321" s="27"/>
    </row>
    <row r="322" spans="1:5" ht="14.25" x14ac:dyDescent="0.2">
      <c r="A322" s="23">
        <v>140</v>
      </c>
      <c r="B322" s="24" t="s">
        <v>1129</v>
      </c>
      <c r="C322" s="25" t="s">
        <v>1130</v>
      </c>
      <c r="D322" s="26">
        <v>0.06</v>
      </c>
      <c r="E322" s="24"/>
    </row>
    <row r="323" spans="1:5" ht="14.25" x14ac:dyDescent="0.2">
      <c r="A323" s="23">
        <v>140.1</v>
      </c>
      <c r="B323" s="24" t="s">
        <v>1139</v>
      </c>
      <c r="C323" s="25" t="s">
        <v>26</v>
      </c>
      <c r="D323" s="26">
        <v>0.10920000000000001</v>
      </c>
      <c r="E323" s="24"/>
    </row>
    <row r="324" spans="1:5" ht="28.5" x14ac:dyDescent="0.2">
      <c r="A324" s="23">
        <v>141</v>
      </c>
      <c r="B324" s="24" t="s">
        <v>1143</v>
      </c>
      <c r="C324" s="25" t="s">
        <v>1144</v>
      </c>
      <c r="D324" s="26">
        <v>0.06</v>
      </c>
      <c r="E324" s="24"/>
    </row>
    <row r="325" spans="1:5" ht="14.25" x14ac:dyDescent="0.2">
      <c r="A325" s="23">
        <v>141.1</v>
      </c>
      <c r="B325" s="24" t="s">
        <v>1139</v>
      </c>
      <c r="C325" s="25" t="s">
        <v>26</v>
      </c>
      <c r="D325" s="26">
        <v>1.32E-2</v>
      </c>
      <c r="E325" s="24"/>
    </row>
    <row r="326" spans="1:5" ht="28.5" x14ac:dyDescent="0.2">
      <c r="A326" s="23">
        <v>142</v>
      </c>
      <c r="B326" s="24" t="s">
        <v>1241</v>
      </c>
      <c r="C326" s="25" t="s">
        <v>1162</v>
      </c>
      <c r="D326" s="26">
        <v>0.22</v>
      </c>
      <c r="E326" s="24"/>
    </row>
    <row r="327" spans="1:5" ht="14.25" x14ac:dyDescent="0.2">
      <c r="A327" s="23">
        <v>142.1</v>
      </c>
      <c r="B327" s="24" t="s">
        <v>1139</v>
      </c>
      <c r="C327" s="25" t="s">
        <v>26</v>
      </c>
      <c r="D327" s="26">
        <v>4.8399999999999999E-2</v>
      </c>
      <c r="E327" s="24"/>
    </row>
    <row r="328" spans="1:5" ht="28.5" x14ac:dyDescent="0.2">
      <c r="A328" s="23">
        <v>143</v>
      </c>
      <c r="B328" s="24" t="s">
        <v>1161</v>
      </c>
      <c r="C328" s="25" t="s">
        <v>1162</v>
      </c>
      <c r="D328" s="26">
        <v>0.06</v>
      </c>
      <c r="E328" s="24"/>
    </row>
    <row r="329" spans="1:5" ht="14.25" x14ac:dyDescent="0.2">
      <c r="A329" s="23">
        <v>143.1</v>
      </c>
      <c r="B329" s="24" t="s">
        <v>1139</v>
      </c>
      <c r="C329" s="25" t="s">
        <v>26</v>
      </c>
      <c r="D329" s="26">
        <v>1.32E-2</v>
      </c>
      <c r="E329" s="24"/>
    </row>
    <row r="330" spans="1:5" ht="28.5" x14ac:dyDescent="0.2">
      <c r="A330" s="23">
        <v>144</v>
      </c>
      <c r="B330" s="24" t="s">
        <v>1195</v>
      </c>
      <c r="C330" s="25" t="s">
        <v>1162</v>
      </c>
      <c r="D330" s="26">
        <v>0.06</v>
      </c>
      <c r="E330" s="24"/>
    </row>
    <row r="331" spans="1:5" ht="28.5" x14ac:dyDescent="0.2">
      <c r="A331" s="23">
        <v>144.1</v>
      </c>
      <c r="B331" s="24" t="s">
        <v>1198</v>
      </c>
      <c r="C331" s="25" t="s">
        <v>160</v>
      </c>
      <c r="D331" s="26">
        <v>6</v>
      </c>
      <c r="E331" s="24"/>
    </row>
    <row r="332" spans="1:5" ht="28.5" x14ac:dyDescent="0.2">
      <c r="A332" s="23">
        <v>145</v>
      </c>
      <c r="B332" s="24" t="s">
        <v>1249</v>
      </c>
      <c r="C332" s="25" t="s">
        <v>1162</v>
      </c>
      <c r="D332" s="26">
        <v>0.22</v>
      </c>
      <c r="E332" s="24"/>
    </row>
    <row r="333" spans="1:5" ht="28.5" x14ac:dyDescent="0.2">
      <c r="A333" s="23">
        <v>145.1</v>
      </c>
      <c r="B333" s="24" t="s">
        <v>1252</v>
      </c>
      <c r="C333" s="25" t="s">
        <v>160</v>
      </c>
      <c r="D333" s="26">
        <v>22</v>
      </c>
      <c r="E333" s="24"/>
    </row>
    <row r="334" spans="1:5" ht="42.75" x14ac:dyDescent="0.2">
      <c r="A334" s="23">
        <v>146</v>
      </c>
      <c r="B334" s="24" t="s">
        <v>1169</v>
      </c>
      <c r="C334" s="25" t="s">
        <v>1150</v>
      </c>
      <c r="D334" s="26">
        <v>0.15</v>
      </c>
      <c r="E334" s="24"/>
    </row>
    <row r="335" spans="1:5" ht="28.5" x14ac:dyDescent="0.2">
      <c r="A335" s="23">
        <v>146.1</v>
      </c>
      <c r="B335" s="24" t="s">
        <v>1174</v>
      </c>
      <c r="C335" s="25" t="s">
        <v>185</v>
      </c>
      <c r="D335" s="26">
        <v>15.074999999999999</v>
      </c>
      <c r="E335" s="24"/>
    </row>
    <row r="336" spans="1:5" ht="14.25" x14ac:dyDescent="0.2">
      <c r="A336" s="23">
        <v>146.19999999999999</v>
      </c>
      <c r="B336" s="24" t="s">
        <v>1179</v>
      </c>
      <c r="C336" s="25" t="s">
        <v>1180</v>
      </c>
      <c r="D336" s="26">
        <v>1.25</v>
      </c>
      <c r="E336" s="24"/>
    </row>
    <row r="337" spans="1:5" ht="14.25" x14ac:dyDescent="0.2">
      <c r="A337" s="23">
        <v>146.30000000000001</v>
      </c>
      <c r="B337" s="24" t="s">
        <v>1184</v>
      </c>
      <c r="C337" s="25" t="s">
        <v>1180</v>
      </c>
      <c r="D337" s="26">
        <v>0.5</v>
      </c>
      <c r="E337" s="24"/>
    </row>
    <row r="338" spans="1:5" ht="14.25" x14ac:dyDescent="0.2">
      <c r="A338" s="23">
        <v>146.4</v>
      </c>
      <c r="B338" s="24" t="s">
        <v>1188</v>
      </c>
      <c r="C338" s="25" t="s">
        <v>1180</v>
      </c>
      <c r="D338" s="26">
        <v>0.25</v>
      </c>
      <c r="E338" s="24"/>
    </row>
    <row r="339" spans="1:5" ht="28.5" x14ac:dyDescent="0.2">
      <c r="A339" s="23">
        <v>146.5</v>
      </c>
      <c r="B339" s="24" t="s">
        <v>1192</v>
      </c>
      <c r="C339" s="25" t="s">
        <v>1180</v>
      </c>
      <c r="D339" s="26">
        <v>1.5</v>
      </c>
      <c r="E339" s="24"/>
    </row>
    <row r="340" spans="1:5" ht="57" x14ac:dyDescent="0.2">
      <c r="A340" s="23">
        <v>147</v>
      </c>
      <c r="B340" s="24" t="s">
        <v>1262</v>
      </c>
      <c r="C340" s="25" t="s">
        <v>160</v>
      </c>
      <c r="D340" s="26">
        <v>6</v>
      </c>
      <c r="E340" s="24"/>
    </row>
    <row r="341" spans="1:5" ht="14.25" x14ac:dyDescent="0.2">
      <c r="A341" s="23">
        <v>148</v>
      </c>
      <c r="B341" s="24" t="s">
        <v>1265</v>
      </c>
      <c r="C341" s="25" t="s">
        <v>1150</v>
      </c>
      <c r="D341" s="26">
        <v>3.5999999999999997E-2</v>
      </c>
      <c r="E341" s="24"/>
    </row>
    <row r="342" spans="1:5" ht="14.25" x14ac:dyDescent="0.2">
      <c r="A342" s="23">
        <v>148.1</v>
      </c>
      <c r="B342" s="24" t="s">
        <v>1268</v>
      </c>
      <c r="C342" s="25" t="s">
        <v>128</v>
      </c>
      <c r="D342" s="26">
        <v>3.6</v>
      </c>
      <c r="E342" s="24"/>
    </row>
    <row r="343" spans="1:5" ht="28.5" x14ac:dyDescent="0.2">
      <c r="A343" s="23">
        <v>149</v>
      </c>
      <c r="B343" s="24" t="s">
        <v>1208</v>
      </c>
      <c r="C343" s="25" t="s">
        <v>1209</v>
      </c>
      <c r="D343" s="26">
        <v>0.6</v>
      </c>
      <c r="E343" s="24"/>
    </row>
    <row r="344" spans="1:5" ht="14.25" x14ac:dyDescent="0.2">
      <c r="A344" s="23">
        <v>149.19999999999999</v>
      </c>
      <c r="B344" s="24" t="s">
        <v>1276</v>
      </c>
      <c r="C344" s="25" t="s">
        <v>160</v>
      </c>
      <c r="D344" s="26">
        <v>6</v>
      </c>
      <c r="E344" s="24"/>
    </row>
    <row r="345" spans="1:5" ht="28.5" x14ac:dyDescent="0.2">
      <c r="A345" s="23">
        <v>149.30000000000001</v>
      </c>
      <c r="B345" s="24" t="s">
        <v>1228</v>
      </c>
      <c r="C345" s="25" t="s">
        <v>219</v>
      </c>
      <c r="D345" s="26">
        <v>6</v>
      </c>
      <c r="E345" s="24"/>
    </row>
    <row r="346" spans="1:5" ht="14.25" x14ac:dyDescent="0.2">
      <c r="A346" s="23">
        <v>149.4</v>
      </c>
      <c r="B346" s="24" t="s">
        <v>1281</v>
      </c>
      <c r="C346" s="25" t="s">
        <v>160</v>
      </c>
      <c r="D346" s="26">
        <v>12</v>
      </c>
      <c r="E346" s="24"/>
    </row>
    <row r="347" spans="1:5" ht="28.5" x14ac:dyDescent="0.2">
      <c r="A347" s="23">
        <v>149.5</v>
      </c>
      <c r="B347" s="24" t="s">
        <v>1224</v>
      </c>
      <c r="C347" s="25" t="s">
        <v>219</v>
      </c>
      <c r="D347" s="26">
        <v>6</v>
      </c>
      <c r="E347" s="24"/>
    </row>
    <row r="348" spans="1:5" ht="28.5" x14ac:dyDescent="0.2">
      <c r="A348" s="23">
        <v>150</v>
      </c>
      <c r="B348" s="24" t="s">
        <v>1285</v>
      </c>
      <c r="C348" s="25" t="s">
        <v>396</v>
      </c>
      <c r="D348" s="26">
        <v>0.27779999999999999</v>
      </c>
      <c r="E348" s="24"/>
    </row>
    <row r="349" spans="1:5" ht="14.25" x14ac:dyDescent="0.2">
      <c r="A349" s="23">
        <v>150.1</v>
      </c>
      <c r="B349" s="24" t="s">
        <v>25</v>
      </c>
      <c r="C349" s="25" t="s">
        <v>26</v>
      </c>
      <c r="D349" s="26">
        <v>0.69450000000000001</v>
      </c>
      <c r="E349" s="24"/>
    </row>
    <row r="350" spans="1:5" ht="28.5" x14ac:dyDescent="0.2">
      <c r="A350" s="23">
        <v>151</v>
      </c>
      <c r="B350" s="24" t="s">
        <v>1289</v>
      </c>
      <c r="C350" s="25" t="s">
        <v>396</v>
      </c>
      <c r="D350" s="26">
        <v>0.27779999999999999</v>
      </c>
      <c r="E350" s="24"/>
    </row>
    <row r="351" spans="1:5" ht="14.25" x14ac:dyDescent="0.2">
      <c r="A351" s="23">
        <v>151.19999999999999</v>
      </c>
      <c r="B351" s="24" t="s">
        <v>1296</v>
      </c>
      <c r="C351" s="25" t="s">
        <v>128</v>
      </c>
      <c r="D351" s="26">
        <v>27.780000000000005</v>
      </c>
      <c r="E351" s="24"/>
    </row>
    <row r="352" spans="1:5" ht="16.5" x14ac:dyDescent="0.25">
      <c r="A352" s="27" t="s">
        <v>2234</v>
      </c>
      <c r="B352" s="27"/>
      <c r="C352" s="27"/>
      <c r="D352" s="27"/>
      <c r="E352" s="27"/>
    </row>
    <row r="353" spans="1:5" ht="14.25" x14ac:dyDescent="0.2">
      <c r="A353" s="23">
        <v>152</v>
      </c>
      <c r="B353" s="24" t="s">
        <v>1302</v>
      </c>
      <c r="C353" s="25" t="s">
        <v>894</v>
      </c>
      <c r="D353" s="26">
        <v>0.31</v>
      </c>
      <c r="E353" s="24"/>
    </row>
    <row r="354" spans="1:5" ht="14.25" x14ac:dyDescent="0.2">
      <c r="A354" s="23">
        <v>152.1</v>
      </c>
      <c r="B354" s="24" t="s">
        <v>1139</v>
      </c>
      <c r="C354" s="25" t="s">
        <v>26</v>
      </c>
      <c r="D354" s="26">
        <v>2.48</v>
      </c>
      <c r="E354" s="24"/>
    </row>
    <row r="355" spans="1:5" ht="28.5" x14ac:dyDescent="0.2">
      <c r="A355" s="23">
        <v>153</v>
      </c>
      <c r="B355" s="24" t="s">
        <v>1307</v>
      </c>
      <c r="C355" s="25" t="s">
        <v>1162</v>
      </c>
      <c r="D355" s="26">
        <v>2.2000000000000002</v>
      </c>
      <c r="E355" s="24"/>
    </row>
    <row r="356" spans="1:5" ht="14.25" x14ac:dyDescent="0.2">
      <c r="A356" s="23">
        <v>153.1</v>
      </c>
      <c r="B356" s="24" t="s">
        <v>1139</v>
      </c>
      <c r="C356" s="25" t="s">
        <v>26</v>
      </c>
      <c r="D356" s="26">
        <v>0.48399999999999999</v>
      </c>
      <c r="E356" s="24"/>
    </row>
    <row r="357" spans="1:5" ht="42.75" x14ac:dyDescent="0.2">
      <c r="A357" s="23">
        <v>154</v>
      </c>
      <c r="B357" s="24" t="s">
        <v>1169</v>
      </c>
      <c r="C357" s="25" t="s">
        <v>1150</v>
      </c>
      <c r="D357" s="26">
        <v>0.4</v>
      </c>
      <c r="E357" s="24"/>
    </row>
    <row r="358" spans="1:5" ht="28.5" x14ac:dyDescent="0.2">
      <c r="A358" s="23">
        <v>154.1</v>
      </c>
      <c r="B358" s="24" t="s">
        <v>1174</v>
      </c>
      <c r="C358" s="25" t="s">
        <v>185</v>
      </c>
      <c r="D358" s="26">
        <v>40.21</v>
      </c>
      <c r="E358" s="24"/>
    </row>
    <row r="359" spans="1:5" ht="28.5" x14ac:dyDescent="0.2">
      <c r="A359" s="23">
        <v>154.19999999999999</v>
      </c>
      <c r="B359" s="24" t="s">
        <v>1192</v>
      </c>
      <c r="C359" s="25" t="s">
        <v>1180</v>
      </c>
      <c r="D359" s="26">
        <v>4</v>
      </c>
      <c r="E359" s="24"/>
    </row>
    <row r="360" spans="1:5" ht="42.75" x14ac:dyDescent="0.2">
      <c r="A360" s="23">
        <v>155</v>
      </c>
      <c r="B360" s="24" t="s">
        <v>1315</v>
      </c>
      <c r="C360" s="25" t="s">
        <v>1150</v>
      </c>
      <c r="D360" s="26">
        <v>1.98</v>
      </c>
      <c r="E360" s="24"/>
    </row>
    <row r="361" spans="1:5" ht="28.5" x14ac:dyDescent="0.2">
      <c r="A361" s="23">
        <v>155.1</v>
      </c>
      <c r="B361" s="24" t="s">
        <v>1319</v>
      </c>
      <c r="C361" s="25" t="s">
        <v>185</v>
      </c>
      <c r="D361" s="26">
        <v>198.99</v>
      </c>
      <c r="E361" s="24"/>
    </row>
    <row r="362" spans="1:5" ht="28.5" x14ac:dyDescent="0.2">
      <c r="A362" s="23">
        <v>155.19999999999999</v>
      </c>
      <c r="B362" s="24" t="s">
        <v>1323</v>
      </c>
      <c r="C362" s="25" t="s">
        <v>1180</v>
      </c>
      <c r="D362" s="26">
        <v>19.8</v>
      </c>
      <c r="E362" s="24"/>
    </row>
    <row r="363" spans="1:5" ht="14.25" x14ac:dyDescent="0.2">
      <c r="A363" s="23">
        <v>156</v>
      </c>
      <c r="B363" s="24" t="s">
        <v>1327</v>
      </c>
      <c r="C363" s="25" t="s">
        <v>1180</v>
      </c>
      <c r="D363" s="26">
        <v>7</v>
      </c>
      <c r="E363" s="24"/>
    </row>
    <row r="364" spans="1:5" ht="42.75" x14ac:dyDescent="0.2">
      <c r="A364" s="23">
        <v>157</v>
      </c>
      <c r="B364" s="24" t="s">
        <v>1331</v>
      </c>
      <c r="C364" s="25" t="s">
        <v>1332</v>
      </c>
      <c r="D364" s="26">
        <v>1.0444800000000001</v>
      </c>
      <c r="E364" s="24"/>
    </row>
    <row r="365" spans="1:5" ht="28.5" x14ac:dyDescent="0.2">
      <c r="A365" s="23">
        <v>157.19999999999999</v>
      </c>
      <c r="B365" s="24" t="s">
        <v>1343</v>
      </c>
      <c r="C365" s="25" t="s">
        <v>160</v>
      </c>
      <c r="D365" s="26">
        <v>512</v>
      </c>
      <c r="E365" s="24"/>
    </row>
    <row r="366" spans="1:5" ht="14.25" x14ac:dyDescent="0.2">
      <c r="A366" s="23">
        <v>157.30000000000001</v>
      </c>
      <c r="B366" s="24" t="s">
        <v>1347</v>
      </c>
      <c r="C366" s="25" t="s">
        <v>160</v>
      </c>
      <c r="D366" s="26">
        <v>84</v>
      </c>
      <c r="E366" s="24"/>
    </row>
    <row r="367" spans="1:5" ht="57" x14ac:dyDescent="0.2">
      <c r="A367" s="23">
        <v>158</v>
      </c>
      <c r="B367" s="24" t="s">
        <v>1262</v>
      </c>
      <c r="C367" s="25" t="s">
        <v>160</v>
      </c>
      <c r="D367" s="26">
        <v>168</v>
      </c>
      <c r="E367" s="24"/>
    </row>
    <row r="368" spans="1:5" ht="14.25" x14ac:dyDescent="0.2">
      <c r="A368" s="23">
        <v>159</v>
      </c>
      <c r="B368" s="24" t="s">
        <v>1352</v>
      </c>
      <c r="C368" s="25" t="s">
        <v>590</v>
      </c>
      <c r="D368" s="26">
        <v>35</v>
      </c>
      <c r="E368" s="24"/>
    </row>
    <row r="369" spans="1:5" ht="28.5" x14ac:dyDescent="0.2">
      <c r="A369" s="23">
        <v>159.1</v>
      </c>
      <c r="B369" s="24" t="s">
        <v>1356</v>
      </c>
      <c r="C369" s="25" t="s">
        <v>160</v>
      </c>
      <c r="D369" s="26">
        <v>35</v>
      </c>
      <c r="E369" s="24"/>
    </row>
    <row r="370" spans="1:5" ht="16.5" x14ac:dyDescent="0.25">
      <c r="A370" s="27" t="s">
        <v>2235</v>
      </c>
      <c r="B370" s="27"/>
      <c r="C370" s="27"/>
      <c r="D370" s="27"/>
      <c r="E370" s="27"/>
    </row>
    <row r="371" spans="1:5" ht="14.25" x14ac:dyDescent="0.2">
      <c r="A371" s="23">
        <v>160</v>
      </c>
      <c r="B371" s="24" t="s">
        <v>1302</v>
      </c>
      <c r="C371" s="25" t="s">
        <v>894</v>
      </c>
      <c r="D371" s="26">
        <v>0.15</v>
      </c>
      <c r="E371" s="24"/>
    </row>
    <row r="372" spans="1:5" ht="14.25" x14ac:dyDescent="0.2">
      <c r="A372" s="23">
        <v>160.1</v>
      </c>
      <c r="B372" s="24" t="s">
        <v>1139</v>
      </c>
      <c r="C372" s="25" t="s">
        <v>26</v>
      </c>
      <c r="D372" s="26">
        <v>1.2</v>
      </c>
      <c r="E372" s="24"/>
    </row>
    <row r="373" spans="1:5" ht="28.5" x14ac:dyDescent="0.2">
      <c r="A373" s="23">
        <v>161</v>
      </c>
      <c r="B373" s="24" t="s">
        <v>1307</v>
      </c>
      <c r="C373" s="25" t="s">
        <v>1162</v>
      </c>
      <c r="D373" s="26">
        <v>0.88</v>
      </c>
      <c r="E373" s="24"/>
    </row>
    <row r="374" spans="1:5" ht="14.25" x14ac:dyDescent="0.2">
      <c r="A374" s="23">
        <v>161.1</v>
      </c>
      <c r="B374" s="24" t="s">
        <v>1139</v>
      </c>
      <c r="C374" s="25" t="s">
        <v>26</v>
      </c>
      <c r="D374" s="26">
        <v>0.19359999999999999</v>
      </c>
      <c r="E374" s="24"/>
    </row>
    <row r="375" spans="1:5" ht="42.75" x14ac:dyDescent="0.2">
      <c r="A375" s="23">
        <v>162</v>
      </c>
      <c r="B375" s="24" t="s">
        <v>1169</v>
      </c>
      <c r="C375" s="25" t="s">
        <v>1150</v>
      </c>
      <c r="D375" s="26">
        <v>0.23</v>
      </c>
      <c r="E375" s="24"/>
    </row>
    <row r="376" spans="1:5" ht="28.5" x14ac:dyDescent="0.2">
      <c r="A376" s="23">
        <v>162.1</v>
      </c>
      <c r="B376" s="24" t="s">
        <v>1174</v>
      </c>
      <c r="C376" s="25" t="s">
        <v>185</v>
      </c>
      <c r="D376" s="26">
        <v>23.114999999999998</v>
      </c>
      <c r="E376" s="24"/>
    </row>
    <row r="377" spans="1:5" ht="28.5" x14ac:dyDescent="0.2">
      <c r="A377" s="23">
        <v>162.19999999999999</v>
      </c>
      <c r="B377" s="24" t="s">
        <v>1192</v>
      </c>
      <c r="C377" s="25" t="s">
        <v>1180</v>
      </c>
      <c r="D377" s="26">
        <v>2.2999999999999998</v>
      </c>
      <c r="E377" s="24"/>
    </row>
    <row r="378" spans="1:5" ht="42.75" x14ac:dyDescent="0.2">
      <c r="A378" s="23">
        <v>163</v>
      </c>
      <c r="B378" s="24" t="s">
        <v>1315</v>
      </c>
      <c r="C378" s="25" t="s">
        <v>1150</v>
      </c>
      <c r="D378" s="26">
        <v>0.45</v>
      </c>
      <c r="E378" s="24"/>
    </row>
    <row r="379" spans="1:5" ht="28.5" x14ac:dyDescent="0.2">
      <c r="A379" s="23">
        <v>163.1</v>
      </c>
      <c r="B379" s="24" t="s">
        <v>1319</v>
      </c>
      <c r="C379" s="25" t="s">
        <v>185</v>
      </c>
      <c r="D379" s="26">
        <v>45.225999999999999</v>
      </c>
      <c r="E379" s="24"/>
    </row>
    <row r="380" spans="1:5" ht="28.5" x14ac:dyDescent="0.2">
      <c r="A380" s="23">
        <v>163.19999999999999</v>
      </c>
      <c r="B380" s="24" t="s">
        <v>1323</v>
      </c>
      <c r="C380" s="25" t="s">
        <v>1180</v>
      </c>
      <c r="D380" s="26">
        <v>4.5</v>
      </c>
      <c r="E380" s="24"/>
    </row>
    <row r="381" spans="1:5" ht="14.25" x14ac:dyDescent="0.2">
      <c r="A381" s="23">
        <v>164</v>
      </c>
      <c r="B381" s="24" t="s">
        <v>1327</v>
      </c>
      <c r="C381" s="25" t="s">
        <v>1180</v>
      </c>
      <c r="D381" s="26">
        <v>2.4</v>
      </c>
      <c r="E381" s="24"/>
    </row>
    <row r="382" spans="1:5" ht="42.75" x14ac:dyDescent="0.2">
      <c r="A382" s="23">
        <v>165</v>
      </c>
      <c r="B382" s="24" t="s">
        <v>1331</v>
      </c>
      <c r="C382" s="25" t="s">
        <v>1332</v>
      </c>
      <c r="D382" s="26">
        <v>0.33048</v>
      </c>
      <c r="E382" s="24"/>
    </row>
    <row r="383" spans="1:5" ht="28.5" x14ac:dyDescent="0.2">
      <c r="A383" s="23">
        <v>165.2</v>
      </c>
      <c r="B383" s="24" t="s">
        <v>1343</v>
      </c>
      <c r="C383" s="25" t="s">
        <v>160</v>
      </c>
      <c r="D383" s="26">
        <v>162</v>
      </c>
      <c r="E383" s="24"/>
    </row>
    <row r="384" spans="1:5" ht="14.25" x14ac:dyDescent="0.2">
      <c r="A384" s="23">
        <v>165.3</v>
      </c>
      <c r="B384" s="24" t="s">
        <v>1347</v>
      </c>
      <c r="C384" s="25" t="s">
        <v>160</v>
      </c>
      <c r="D384" s="26">
        <v>42</v>
      </c>
      <c r="E384" s="24"/>
    </row>
    <row r="385" spans="1:5" ht="57" x14ac:dyDescent="0.2">
      <c r="A385" s="23">
        <v>166</v>
      </c>
      <c r="B385" s="24" t="s">
        <v>1262</v>
      </c>
      <c r="C385" s="25" t="s">
        <v>160</v>
      </c>
      <c r="D385" s="26">
        <v>84</v>
      </c>
      <c r="E385" s="24"/>
    </row>
    <row r="386" spans="1:5" ht="14.25" x14ac:dyDescent="0.2">
      <c r="A386" s="23">
        <v>167</v>
      </c>
      <c r="B386" s="24" t="s">
        <v>1352</v>
      </c>
      <c r="C386" s="25" t="s">
        <v>590</v>
      </c>
      <c r="D386" s="26">
        <v>13</v>
      </c>
      <c r="E386" s="24"/>
    </row>
    <row r="387" spans="1:5" ht="28.5" x14ac:dyDescent="0.2">
      <c r="A387" s="23">
        <v>167.1</v>
      </c>
      <c r="B387" s="24" t="s">
        <v>1356</v>
      </c>
      <c r="C387" s="25" t="s">
        <v>160</v>
      </c>
      <c r="D387" s="26">
        <v>13</v>
      </c>
      <c r="E387" s="24"/>
    </row>
    <row r="388" spans="1:5" ht="16.5" x14ac:dyDescent="0.25">
      <c r="A388" s="27" t="s">
        <v>2236</v>
      </c>
      <c r="B388" s="27"/>
      <c r="C388" s="27"/>
      <c r="D388" s="27"/>
      <c r="E388" s="27"/>
    </row>
    <row r="389" spans="1:5" ht="28.5" x14ac:dyDescent="0.2">
      <c r="A389" s="23">
        <v>168</v>
      </c>
      <c r="B389" s="24" t="s">
        <v>1381</v>
      </c>
      <c r="C389" s="25" t="s">
        <v>171</v>
      </c>
      <c r="D389" s="26">
        <v>1</v>
      </c>
      <c r="E389" s="24"/>
    </row>
    <row r="390" spans="1:5" ht="14.25" x14ac:dyDescent="0.2">
      <c r="A390" s="23">
        <v>168.1</v>
      </c>
      <c r="B390" s="24" t="s">
        <v>25</v>
      </c>
      <c r="C390" s="25" t="s">
        <v>26</v>
      </c>
      <c r="D390" s="26">
        <v>1.8</v>
      </c>
      <c r="E390" s="24"/>
    </row>
    <row r="391" spans="1:5" ht="28.5" x14ac:dyDescent="0.2">
      <c r="A391" s="23">
        <v>169</v>
      </c>
      <c r="B391" s="24" t="s">
        <v>1387</v>
      </c>
      <c r="C391" s="25" t="s">
        <v>171</v>
      </c>
      <c r="D391" s="26">
        <v>1</v>
      </c>
      <c r="E391" s="24"/>
    </row>
    <row r="392" spans="1:5" ht="14.25" x14ac:dyDescent="0.2">
      <c r="A392" s="23">
        <v>170</v>
      </c>
      <c r="B392" s="24" t="s">
        <v>1392</v>
      </c>
      <c r="C392" s="25" t="s">
        <v>185</v>
      </c>
      <c r="D392" s="26">
        <v>100</v>
      </c>
      <c r="E392" s="24"/>
    </row>
    <row r="393" spans="1:5" ht="16.5" x14ac:dyDescent="0.25">
      <c r="A393" s="27" t="s">
        <v>2237</v>
      </c>
      <c r="B393" s="27"/>
      <c r="C393" s="27"/>
      <c r="D393" s="27"/>
      <c r="E393" s="27"/>
    </row>
    <row r="394" spans="1:5" ht="28.5" x14ac:dyDescent="0.2">
      <c r="A394" s="23">
        <v>171</v>
      </c>
      <c r="B394" s="24" t="s">
        <v>1396</v>
      </c>
      <c r="C394" s="25" t="s">
        <v>1397</v>
      </c>
      <c r="D394" s="26">
        <v>109.2852</v>
      </c>
      <c r="E394" s="24"/>
    </row>
    <row r="395" spans="1:5" ht="28.5" x14ac:dyDescent="0.2">
      <c r="A395" s="23">
        <v>172</v>
      </c>
      <c r="B395" s="24" t="s">
        <v>1403</v>
      </c>
      <c r="C395" s="25" t="s">
        <v>1397</v>
      </c>
      <c r="D395" s="26">
        <v>109.2852</v>
      </c>
      <c r="E395" s="24"/>
    </row>
    <row r="396" spans="1:5" ht="28.5" x14ac:dyDescent="0.2">
      <c r="A396" s="23">
        <v>173</v>
      </c>
      <c r="B396" s="24" t="s">
        <v>1396</v>
      </c>
      <c r="C396" s="25" t="s">
        <v>1397</v>
      </c>
      <c r="D396" s="26">
        <v>194.41569000000001</v>
      </c>
      <c r="E396" s="24"/>
    </row>
    <row r="397" spans="1:5" ht="14.25" x14ac:dyDescent="0.2">
      <c r="A397" s="19">
        <v>174</v>
      </c>
      <c r="B397" s="20" t="s">
        <v>1411</v>
      </c>
      <c r="C397" s="21" t="s">
        <v>160</v>
      </c>
      <c r="D397" s="22">
        <v>65</v>
      </c>
      <c r="E397" s="20"/>
    </row>
    <row r="400" spans="1:5" ht="15" x14ac:dyDescent="0.25">
      <c r="A400" s="14" t="s">
        <v>2180</v>
      </c>
      <c r="B400" s="14"/>
      <c r="C400" s="14" t="s">
        <v>2181</v>
      </c>
      <c r="D400" s="14"/>
      <c r="E400" s="14"/>
    </row>
  </sheetData>
  <mergeCells count="21">
    <mergeCell ref="A169:E169"/>
    <mergeCell ref="A3:D3"/>
    <mergeCell ref="A4:D4"/>
    <mergeCell ref="A11:E11"/>
    <mergeCell ref="A46:E46"/>
    <mergeCell ref="A70:E70"/>
    <mergeCell ref="A99:E99"/>
    <mergeCell ref="A120:E120"/>
    <mergeCell ref="A144:E144"/>
    <mergeCell ref="A151:E151"/>
    <mergeCell ref="A161:E161"/>
    <mergeCell ref="A352:E352"/>
    <mergeCell ref="A370:E370"/>
    <mergeCell ref="A388:E388"/>
    <mergeCell ref="A393:E393"/>
    <mergeCell ref="A186:E186"/>
    <mergeCell ref="A199:E199"/>
    <mergeCell ref="A216:E216"/>
    <mergeCell ref="A252:E252"/>
    <mergeCell ref="A298:E298"/>
    <mergeCell ref="A321:E321"/>
  </mergeCells>
  <pageMargins left="0.4" right="0.2" top="0.2" bottom="0.4" header="0.2" footer="0.2"/>
  <pageSetup paperSize="9" scale="77" fitToHeight="0" orientation="portrait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7"/>
  <sheetViews>
    <sheetView workbookViewId="0"/>
  </sheetViews>
  <sheetFormatPr defaultRowHeight="12.75" x14ac:dyDescent="0.2"/>
  <sheetData>
    <row r="1" spans="1:24" x14ac:dyDescent="0.2">
      <c r="A1" t="s">
        <v>2206</v>
      </c>
      <c r="B1" t="s">
        <v>2207</v>
      </c>
      <c r="C1" t="s">
        <v>2208</v>
      </c>
      <c r="D1" t="s">
        <v>2209</v>
      </c>
      <c r="E1" t="s">
        <v>2210</v>
      </c>
      <c r="F1" t="s">
        <v>2211</v>
      </c>
      <c r="G1" t="s">
        <v>2212</v>
      </c>
      <c r="H1" t="s">
        <v>2213</v>
      </c>
      <c r="I1" t="s">
        <v>2214</v>
      </c>
      <c r="J1" t="s">
        <v>2215</v>
      </c>
      <c r="K1" t="s">
        <v>2216</v>
      </c>
      <c r="L1" t="s">
        <v>2217</v>
      </c>
    </row>
    <row r="2" spans="1:24" x14ac:dyDescent="0.2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  <c r="K2">
        <v>1</v>
      </c>
      <c r="L2">
        <v>53551707</v>
      </c>
    </row>
    <row r="4" spans="1:24" x14ac:dyDescent="0.2">
      <c r="A4" t="s">
        <v>2182</v>
      </c>
      <c r="B4" t="s">
        <v>2183</v>
      </c>
      <c r="C4" t="s">
        <v>2184</v>
      </c>
      <c r="D4" t="s">
        <v>2185</v>
      </c>
      <c r="E4" t="s">
        <v>2186</v>
      </c>
      <c r="F4" t="s">
        <v>2187</v>
      </c>
      <c r="G4" t="s">
        <v>2188</v>
      </c>
      <c r="H4" t="s">
        <v>2189</v>
      </c>
      <c r="I4" t="s">
        <v>2190</v>
      </c>
      <c r="J4" t="s">
        <v>2191</v>
      </c>
      <c r="K4" t="s">
        <v>2192</v>
      </c>
      <c r="L4" t="s">
        <v>2193</v>
      </c>
      <c r="M4" t="s">
        <v>2194</v>
      </c>
      <c r="N4" t="s">
        <v>2195</v>
      </c>
      <c r="O4" t="s">
        <v>2196</v>
      </c>
      <c r="P4" t="s">
        <v>2197</v>
      </c>
      <c r="Q4" t="s">
        <v>2198</v>
      </c>
      <c r="R4" t="s">
        <v>2199</v>
      </c>
      <c r="S4" t="s">
        <v>2200</v>
      </c>
      <c r="T4" t="s">
        <v>2201</v>
      </c>
      <c r="U4" t="s">
        <v>2202</v>
      </c>
      <c r="V4" t="s">
        <v>2203</v>
      </c>
      <c r="W4" t="s">
        <v>2204</v>
      </c>
      <c r="X4" t="s">
        <v>2205</v>
      </c>
    </row>
    <row r="6" spans="1:24" x14ac:dyDescent="0.2">
      <c r="A6">
        <f>Source!A20</f>
        <v>3</v>
      </c>
      <c r="B6">
        <v>20</v>
      </c>
      <c r="G6" t="str">
        <f>Source!G20</f>
        <v>Проведение работ текущего ремонта здания ГАОУ МО "Балашихинский лицей" по адресу Московская обл., г.Балашиха, ул.Проспект Ленина, д.55</v>
      </c>
    </row>
    <row r="7" spans="1:24" x14ac:dyDescent="0.2">
      <c r="A7">
        <f>Source!A24</f>
        <v>4</v>
      </c>
      <c r="B7">
        <v>24</v>
      </c>
      <c r="G7" t="str">
        <f>Source!G24</f>
        <v>1. Площадка, пандус</v>
      </c>
    </row>
    <row r="8" spans="1:24" x14ac:dyDescent="0.2">
      <c r="A8">
        <v>20</v>
      </c>
      <c r="B8">
        <v>74</v>
      </c>
      <c r="C8">
        <v>3</v>
      </c>
      <c r="D8">
        <v>0</v>
      </c>
      <c r="E8">
        <f>SmtRes!AV74</f>
        <v>0</v>
      </c>
      <c r="F8" t="str">
        <f>SmtRes!I74</f>
        <v>411-0001</v>
      </c>
      <c r="G8" t="str">
        <f>SmtRes!K74</f>
        <v>Вода</v>
      </c>
      <c r="H8" t="str">
        <f>SmtRes!O74</f>
        <v>м3</v>
      </c>
      <c r="I8">
        <f>SmtRes!Y74*Source!I43</f>
        <v>3.9586499999999996</v>
      </c>
      <c r="J8">
        <f>SmtRes!AO74</f>
        <v>1</v>
      </c>
      <c r="K8">
        <f>SmtRes!AE74</f>
        <v>2.44</v>
      </c>
      <c r="L8">
        <f>SmtRes!DB74</f>
        <v>0.37</v>
      </c>
      <c r="M8">
        <f>ROUND(ROUND(L8*Source!I43, 2)*1, 2)</f>
        <v>9.76</v>
      </c>
      <c r="N8">
        <f>SmtRes!AA74</f>
        <v>14.98</v>
      </c>
      <c r="O8">
        <f>ROUND(ROUND(L8*Source!I43, 2)*SmtRes!DA74, 2)</f>
        <v>59.93</v>
      </c>
      <c r="P8">
        <f>SmtRes!AG74</f>
        <v>0</v>
      </c>
      <c r="Q8">
        <f>SmtRes!DC74</f>
        <v>0</v>
      </c>
      <c r="R8">
        <f>ROUND(ROUND(Q8*Source!I43, 2)*1, 2)</f>
        <v>0</v>
      </c>
      <c r="S8">
        <f>SmtRes!AC74</f>
        <v>0</v>
      </c>
      <c r="T8">
        <f>ROUND(ROUND(Q8*Source!I43, 2)*SmtRes!AK74, 2)</f>
        <v>0</v>
      </c>
      <c r="U8">
        <f>SmtRes!X74</f>
        <v>619799737</v>
      </c>
      <c r="V8">
        <v>1962984545</v>
      </c>
      <c r="W8">
        <v>-1669548648</v>
      </c>
      <c r="X8">
        <v>3</v>
      </c>
    </row>
    <row r="9" spans="1:24" x14ac:dyDescent="0.2">
      <c r="A9">
        <v>20</v>
      </c>
      <c r="B9">
        <v>73</v>
      </c>
      <c r="C9">
        <v>3</v>
      </c>
      <c r="D9">
        <v>0</v>
      </c>
      <c r="E9">
        <f>SmtRes!AV73</f>
        <v>0</v>
      </c>
      <c r="F9" t="str">
        <f>SmtRes!I73</f>
        <v>408-0141</v>
      </c>
      <c r="G9" t="str">
        <f>SmtRes!K73</f>
        <v>Песок природный для строительных растворов средний</v>
      </c>
      <c r="H9" t="str">
        <f>SmtRes!O73</f>
        <v>м3</v>
      </c>
      <c r="I9">
        <f>SmtRes!Y73*Source!I43</f>
        <v>31.669199999999996</v>
      </c>
      <c r="J9">
        <f>SmtRes!AO73</f>
        <v>1</v>
      </c>
      <c r="K9">
        <f>SmtRes!AE73</f>
        <v>60</v>
      </c>
      <c r="L9">
        <f>SmtRes!DB73</f>
        <v>72</v>
      </c>
      <c r="M9">
        <f>ROUND(ROUND(L9*Source!I43, 2)*1, 2)</f>
        <v>1900.15</v>
      </c>
      <c r="N9">
        <f>SmtRes!AA73</f>
        <v>368.4</v>
      </c>
      <c r="O9">
        <f>ROUND(ROUND(L9*Source!I43, 2)*SmtRes!DA73, 2)</f>
        <v>11666.92</v>
      </c>
      <c r="P9">
        <f>SmtRes!AG73</f>
        <v>0</v>
      </c>
      <c r="Q9">
        <f>SmtRes!DC73</f>
        <v>0</v>
      </c>
      <c r="R9">
        <f>ROUND(ROUND(Q9*Source!I43, 2)*1, 2)</f>
        <v>0</v>
      </c>
      <c r="S9">
        <f>SmtRes!AC73</f>
        <v>0</v>
      </c>
      <c r="T9">
        <f>ROUND(ROUND(Q9*Source!I43, 2)*SmtRes!AK73, 2)</f>
        <v>0</v>
      </c>
      <c r="U9">
        <f>SmtRes!X73</f>
        <v>-320745379</v>
      </c>
      <c r="V9">
        <v>609096584</v>
      </c>
      <c r="W9">
        <v>2138296613</v>
      </c>
      <c r="X9">
        <v>3</v>
      </c>
    </row>
    <row r="10" spans="1:24" x14ac:dyDescent="0.2">
      <c r="A10">
        <v>20</v>
      </c>
      <c r="B10">
        <v>88</v>
      </c>
      <c r="C10">
        <v>3</v>
      </c>
      <c r="D10">
        <v>0</v>
      </c>
      <c r="E10">
        <f>SmtRes!AV88</f>
        <v>0</v>
      </c>
      <c r="F10" t="str">
        <f>SmtRes!I88</f>
        <v>411-0001</v>
      </c>
      <c r="G10" t="str">
        <f>SmtRes!K88</f>
        <v>Вода</v>
      </c>
      <c r="H10" t="str">
        <f>SmtRes!O88</f>
        <v>м3</v>
      </c>
      <c r="I10">
        <f>SmtRes!Y88*Source!I45</f>
        <v>2.6391</v>
      </c>
      <c r="J10">
        <f>SmtRes!AO88</f>
        <v>1</v>
      </c>
      <c r="K10">
        <f>SmtRes!AE88</f>
        <v>2.44</v>
      </c>
      <c r="L10">
        <f>SmtRes!DB88</f>
        <v>0.37</v>
      </c>
      <c r="M10">
        <f>ROUND(ROUND(L10*Source!I45, 2)*1, 2)</f>
        <v>6.51</v>
      </c>
      <c r="N10">
        <f>SmtRes!AA88</f>
        <v>14.98</v>
      </c>
      <c r="O10">
        <f>ROUND(ROUND(L10*Source!I45, 2)*SmtRes!DA88, 2)</f>
        <v>39.97</v>
      </c>
      <c r="P10">
        <f>SmtRes!AG88</f>
        <v>0</v>
      </c>
      <c r="Q10">
        <f>SmtRes!DC88</f>
        <v>0</v>
      </c>
      <c r="R10">
        <f>ROUND(ROUND(Q10*Source!I45, 2)*1, 2)</f>
        <v>0</v>
      </c>
      <c r="S10">
        <f>SmtRes!AC88</f>
        <v>0</v>
      </c>
      <c r="T10">
        <f>ROUND(ROUND(Q10*Source!I45, 2)*SmtRes!AK88, 2)</f>
        <v>0</v>
      </c>
      <c r="U10">
        <f>SmtRes!X88</f>
        <v>619799737</v>
      </c>
      <c r="V10">
        <v>1962984545</v>
      </c>
      <c r="W10">
        <v>-1669548648</v>
      </c>
      <c r="X10">
        <v>3</v>
      </c>
    </row>
    <row r="11" spans="1:24" x14ac:dyDescent="0.2">
      <c r="A11">
        <v>20</v>
      </c>
      <c r="B11">
        <v>87</v>
      </c>
      <c r="C11">
        <v>3</v>
      </c>
      <c r="D11">
        <v>0</v>
      </c>
      <c r="E11">
        <f>SmtRes!AV87</f>
        <v>0</v>
      </c>
      <c r="F11" t="str">
        <f>SmtRes!I87</f>
        <v>408-0021</v>
      </c>
      <c r="G11" t="str">
        <f>SmtRes!K87</f>
        <v>Щебень из природного камня для строительных работ марка 400, фракция 5(3)-10 мм</v>
      </c>
      <c r="H11" t="str">
        <f>SmtRes!O87</f>
        <v>м3</v>
      </c>
      <c r="I11">
        <f>SmtRes!Y87*Source!I45</f>
        <v>22.872200000000003</v>
      </c>
      <c r="J11">
        <f>SmtRes!AO87</f>
        <v>1</v>
      </c>
      <c r="K11">
        <f>SmtRes!AE87</f>
        <v>131.08000000000001</v>
      </c>
      <c r="L11">
        <f>SmtRes!DB87</f>
        <v>170.4</v>
      </c>
      <c r="M11">
        <f>ROUND(ROUND(L11*Source!I45, 2)*1, 2)</f>
        <v>2998.02</v>
      </c>
      <c r="N11">
        <f>SmtRes!AA87</f>
        <v>804.83</v>
      </c>
      <c r="O11">
        <f>ROUND(ROUND(L11*Source!I45, 2)*SmtRes!DA87, 2)</f>
        <v>18407.84</v>
      </c>
      <c r="P11">
        <f>SmtRes!AG87</f>
        <v>0</v>
      </c>
      <c r="Q11">
        <f>SmtRes!DC87</f>
        <v>0</v>
      </c>
      <c r="R11">
        <f>ROUND(ROUND(Q11*Source!I45, 2)*1, 2)</f>
        <v>0</v>
      </c>
      <c r="S11">
        <f>SmtRes!AC87</f>
        <v>0</v>
      </c>
      <c r="T11">
        <f>ROUND(ROUND(Q11*Source!I45, 2)*SmtRes!AK87, 2)</f>
        <v>0</v>
      </c>
      <c r="U11">
        <f>SmtRes!X87</f>
        <v>467189497</v>
      </c>
      <c r="V11">
        <v>653719916</v>
      </c>
      <c r="W11">
        <v>-1380447347</v>
      </c>
      <c r="X11">
        <v>3</v>
      </c>
    </row>
    <row r="12" spans="1:24" x14ac:dyDescent="0.2">
      <c r="A12">
        <v>20</v>
      </c>
      <c r="B12">
        <v>126</v>
      </c>
      <c r="C12">
        <v>3</v>
      </c>
      <c r="D12">
        <v>0</v>
      </c>
      <c r="E12">
        <f>SmtRes!AV126</f>
        <v>0</v>
      </c>
      <c r="F12" t="str">
        <f>SmtRes!I126</f>
        <v>411-0001</v>
      </c>
      <c r="G12" t="str">
        <f>SmtRes!K126</f>
        <v>Вода</v>
      </c>
      <c r="H12" t="str">
        <f>SmtRes!O126</f>
        <v>м3</v>
      </c>
      <c r="I12">
        <f>SmtRes!Y126*Source!I47</f>
        <v>9.5505900000000005E-2</v>
      </c>
      <c r="J12">
        <f>SmtRes!AO126</f>
        <v>1</v>
      </c>
      <c r="K12">
        <f>SmtRes!AE126</f>
        <v>2.44</v>
      </c>
      <c r="L12">
        <f>SmtRes!DB126</f>
        <v>1.78</v>
      </c>
      <c r="M12">
        <f>ROUND(ROUND(L12*Source!I47, 2)*1, 2)</f>
        <v>0.23</v>
      </c>
      <c r="N12">
        <f>SmtRes!AA126</f>
        <v>14.98</v>
      </c>
      <c r="O12">
        <f>ROUND(ROUND(L12*Source!I47, 2)*SmtRes!DA126, 2)</f>
        <v>1.41</v>
      </c>
      <c r="P12">
        <f>SmtRes!AG126</f>
        <v>0</v>
      </c>
      <c r="Q12">
        <f>SmtRes!DC126</f>
        <v>0</v>
      </c>
      <c r="R12">
        <f>ROUND(ROUND(Q12*Source!I47, 2)*1, 2)</f>
        <v>0</v>
      </c>
      <c r="S12">
        <f>SmtRes!AC126</f>
        <v>0</v>
      </c>
      <c r="T12">
        <f>ROUND(ROUND(Q12*Source!I47, 2)*SmtRes!AK126, 2)</f>
        <v>0</v>
      </c>
      <c r="U12">
        <f>SmtRes!X126</f>
        <v>619799737</v>
      </c>
      <c r="V12">
        <v>1962984545</v>
      </c>
      <c r="W12">
        <v>-1669548648</v>
      </c>
      <c r="X12">
        <v>3</v>
      </c>
    </row>
    <row r="13" spans="1:24" x14ac:dyDescent="0.2">
      <c r="A13">
        <v>20</v>
      </c>
      <c r="B13">
        <v>125</v>
      </c>
      <c r="C13">
        <v>3</v>
      </c>
      <c r="D13">
        <v>0</v>
      </c>
      <c r="E13">
        <f>SmtRes!AV125</f>
        <v>0</v>
      </c>
      <c r="F13" t="str">
        <f>SmtRes!I125</f>
        <v>405-0253</v>
      </c>
      <c r="G13" t="str">
        <f>SmtRes!K125</f>
        <v>Известь строительная негашеная комовая, сорт I</v>
      </c>
      <c r="H13" t="str">
        <f>SmtRes!O125</f>
        <v>т</v>
      </c>
      <c r="I13">
        <f>SmtRes!Y125*Source!I47</f>
        <v>1.3083000000000001E-3</v>
      </c>
      <c r="J13">
        <f>SmtRes!AO125</f>
        <v>1</v>
      </c>
      <c r="K13">
        <f>SmtRes!AE125</f>
        <v>734.5</v>
      </c>
      <c r="L13">
        <f>SmtRes!DB125</f>
        <v>7.35</v>
      </c>
      <c r="M13">
        <f>ROUND(ROUND(L13*Source!I47, 2)*1, 2)</f>
        <v>0.96</v>
      </c>
      <c r="N13">
        <f>SmtRes!AA125</f>
        <v>4509.83</v>
      </c>
      <c r="O13">
        <f>ROUND(ROUND(L13*Source!I47, 2)*SmtRes!DA125, 2)</f>
        <v>5.89</v>
      </c>
      <c r="P13">
        <f>SmtRes!AG125</f>
        <v>0</v>
      </c>
      <c r="Q13">
        <f>SmtRes!DC125</f>
        <v>0</v>
      </c>
      <c r="R13">
        <f>ROUND(ROUND(Q13*Source!I47, 2)*1, 2)</f>
        <v>0</v>
      </c>
      <c r="S13">
        <f>SmtRes!AC125</f>
        <v>0</v>
      </c>
      <c r="T13">
        <f>ROUND(ROUND(Q13*Source!I47, 2)*SmtRes!AK125, 2)</f>
        <v>0</v>
      </c>
      <c r="U13">
        <f>SmtRes!X125</f>
        <v>-1340402651</v>
      </c>
      <c r="V13">
        <v>-785185927</v>
      </c>
      <c r="W13">
        <v>1634788008</v>
      </c>
      <c r="X13">
        <v>3</v>
      </c>
    </row>
    <row r="14" spans="1:24" x14ac:dyDescent="0.2">
      <c r="A14">
        <v>20</v>
      </c>
      <c r="B14">
        <v>124</v>
      </c>
      <c r="C14">
        <v>3</v>
      </c>
      <c r="D14">
        <v>0</v>
      </c>
      <c r="E14">
        <f>SmtRes!AV124</f>
        <v>0</v>
      </c>
      <c r="F14" t="str">
        <f>SmtRes!I124</f>
        <v>401-0066</v>
      </c>
      <c r="G14" t="str">
        <f>SmtRes!K124</f>
        <v>Бетон тяжелый, крупность заполнителя 20 мм, класс В15 (М200)</v>
      </c>
      <c r="H14" t="str">
        <f>SmtRes!O124</f>
        <v>м3</v>
      </c>
      <c r="I14">
        <f>SmtRes!Y124*Source!I47</f>
        <v>13.279245</v>
      </c>
      <c r="J14">
        <f>SmtRes!AO124</f>
        <v>1</v>
      </c>
      <c r="K14">
        <f>SmtRes!AE124</f>
        <v>665</v>
      </c>
      <c r="L14">
        <f>SmtRes!DB124</f>
        <v>67497.5</v>
      </c>
      <c r="M14">
        <f>ROUND(ROUND(L14*Source!I47, 2)*1, 2)</f>
        <v>8830.7000000000007</v>
      </c>
      <c r="N14">
        <f>SmtRes!AA124</f>
        <v>4083.1</v>
      </c>
      <c r="O14">
        <f>ROUND(ROUND(L14*Source!I47, 2)*SmtRes!DA124, 2)</f>
        <v>54220.5</v>
      </c>
      <c r="P14">
        <f>SmtRes!AG124</f>
        <v>0</v>
      </c>
      <c r="Q14">
        <f>SmtRes!DC124</f>
        <v>0</v>
      </c>
      <c r="R14">
        <f>ROUND(ROUND(Q14*Source!I47, 2)*1, 2)</f>
        <v>0</v>
      </c>
      <c r="S14">
        <f>SmtRes!AC124</f>
        <v>0</v>
      </c>
      <c r="T14">
        <f>ROUND(ROUND(Q14*Source!I47, 2)*SmtRes!AK124, 2)</f>
        <v>0</v>
      </c>
      <c r="U14">
        <f>SmtRes!X124</f>
        <v>548345076</v>
      </c>
      <c r="V14">
        <v>189137961</v>
      </c>
      <c r="W14">
        <v>-21807571</v>
      </c>
      <c r="X14">
        <v>3</v>
      </c>
    </row>
    <row r="15" spans="1:24" x14ac:dyDescent="0.2">
      <c r="A15">
        <v>20</v>
      </c>
      <c r="B15">
        <v>123</v>
      </c>
      <c r="C15">
        <v>3</v>
      </c>
      <c r="D15">
        <v>0</v>
      </c>
      <c r="E15">
        <f>SmtRes!AV123</f>
        <v>0</v>
      </c>
      <c r="F15" t="str">
        <f>SmtRes!I123</f>
        <v>204-0100</v>
      </c>
      <c r="G15" t="str">
        <f>SmtRes!K123</f>
        <v>Горячекатаная арматурная сталь класса А-I, А-II, А-III</v>
      </c>
      <c r="H15" t="str">
        <f>SmtRes!O123</f>
        <v>т</v>
      </c>
      <c r="I15">
        <f>SmtRes!Y123*Source!I47</f>
        <v>1.059723</v>
      </c>
      <c r="J15">
        <f>SmtRes!AO123</f>
        <v>1</v>
      </c>
      <c r="K15">
        <f>SmtRes!AE123</f>
        <v>5649.99</v>
      </c>
      <c r="L15">
        <f>SmtRes!DB123</f>
        <v>45764.92</v>
      </c>
      <c r="M15">
        <f>ROUND(ROUND(L15*Source!I47, 2)*1, 2)</f>
        <v>5987.42</v>
      </c>
      <c r="N15">
        <f>SmtRes!AA123</f>
        <v>34690.94</v>
      </c>
      <c r="O15">
        <f>ROUND(ROUND(L15*Source!I47, 2)*SmtRes!DA123, 2)</f>
        <v>36762.76</v>
      </c>
      <c r="P15">
        <f>SmtRes!AG123</f>
        <v>0</v>
      </c>
      <c r="Q15">
        <f>SmtRes!DC123</f>
        <v>0</v>
      </c>
      <c r="R15">
        <f>ROUND(ROUND(Q15*Source!I47, 2)*1, 2)</f>
        <v>0</v>
      </c>
      <c r="S15">
        <f>SmtRes!AC123</f>
        <v>0</v>
      </c>
      <c r="T15">
        <f>ROUND(ROUND(Q15*Source!I47, 2)*SmtRes!AK123, 2)</f>
        <v>0</v>
      </c>
      <c r="U15">
        <f>SmtRes!X123</f>
        <v>-922545297</v>
      </c>
      <c r="V15">
        <v>-463431700</v>
      </c>
      <c r="W15">
        <v>899087046</v>
      </c>
      <c r="X15">
        <v>3</v>
      </c>
    </row>
    <row r="16" spans="1:24" x14ac:dyDescent="0.2">
      <c r="A16">
        <v>20</v>
      </c>
      <c r="B16">
        <v>122</v>
      </c>
      <c r="C16">
        <v>3</v>
      </c>
      <c r="D16">
        <v>0</v>
      </c>
      <c r="E16">
        <f>SmtRes!AV122</f>
        <v>0</v>
      </c>
      <c r="F16" t="str">
        <f>SmtRes!I122</f>
        <v>203-0512</v>
      </c>
      <c r="G16" t="str">
        <f>SmtRes!K122</f>
        <v>Щиты из досок толщиной 40 мм</v>
      </c>
      <c r="H16" t="str">
        <f>SmtRes!O122</f>
        <v>м2</v>
      </c>
      <c r="I16">
        <f>SmtRes!Y122*Source!I47</f>
        <v>0.47098800000000002</v>
      </c>
      <c r="J16">
        <f>SmtRes!AO122</f>
        <v>1</v>
      </c>
      <c r="K16">
        <f>SmtRes!AE122</f>
        <v>57.63</v>
      </c>
      <c r="L16">
        <f>SmtRes!DB122</f>
        <v>207.47</v>
      </c>
      <c r="M16">
        <f>ROUND(ROUND(L16*Source!I47, 2)*1, 2)</f>
        <v>27.14</v>
      </c>
      <c r="N16">
        <f>SmtRes!AA122</f>
        <v>353.85</v>
      </c>
      <c r="O16">
        <f>ROUND(ROUND(L16*Source!I47, 2)*SmtRes!DA122, 2)</f>
        <v>166.64</v>
      </c>
      <c r="P16">
        <f>SmtRes!AG122</f>
        <v>0</v>
      </c>
      <c r="Q16">
        <f>SmtRes!DC122</f>
        <v>0</v>
      </c>
      <c r="R16">
        <f>ROUND(ROUND(Q16*Source!I47, 2)*1, 2)</f>
        <v>0</v>
      </c>
      <c r="S16">
        <f>SmtRes!AC122</f>
        <v>0</v>
      </c>
      <c r="T16">
        <f>ROUND(ROUND(Q16*Source!I47, 2)*SmtRes!AK122, 2)</f>
        <v>0</v>
      </c>
      <c r="U16">
        <f>SmtRes!X122</f>
        <v>-847711581</v>
      </c>
      <c r="V16">
        <v>-37969942</v>
      </c>
      <c r="W16">
        <v>221290946</v>
      </c>
      <c r="X16">
        <v>3</v>
      </c>
    </row>
    <row r="17" spans="1:24" x14ac:dyDescent="0.2">
      <c r="A17">
        <v>20</v>
      </c>
      <c r="B17">
        <v>121</v>
      </c>
      <c r="C17">
        <v>3</v>
      </c>
      <c r="D17">
        <v>0</v>
      </c>
      <c r="E17">
        <f>SmtRes!AV121</f>
        <v>0</v>
      </c>
      <c r="F17" t="str">
        <f>SmtRes!I121</f>
        <v>102-0061</v>
      </c>
      <c r="G17" t="str">
        <f>SmtRes!K121</f>
        <v>Доски обрезные хвойных пород длиной 4-6,5 м, шириной 75-150 мм, толщиной 44 мм и более, III сорта</v>
      </c>
      <c r="H17" t="str">
        <f>SmtRes!O121</f>
        <v>м3</v>
      </c>
      <c r="I17">
        <f>SmtRes!Y121*Source!I47</f>
        <v>5.2332000000000004E-3</v>
      </c>
      <c r="J17">
        <f>SmtRes!AO121</f>
        <v>1</v>
      </c>
      <c r="K17">
        <f>SmtRes!AE121</f>
        <v>1056</v>
      </c>
      <c r="L17">
        <f>SmtRes!DB121</f>
        <v>42.24</v>
      </c>
      <c r="M17">
        <f>ROUND(ROUND(L17*Source!I47, 2)*1, 2)</f>
        <v>5.53</v>
      </c>
      <c r="N17">
        <f>SmtRes!AA121</f>
        <v>6483.84</v>
      </c>
      <c r="O17">
        <f>ROUND(ROUND(L17*Source!I47, 2)*SmtRes!DA121, 2)</f>
        <v>33.950000000000003</v>
      </c>
      <c r="P17">
        <f>SmtRes!AG121</f>
        <v>0</v>
      </c>
      <c r="Q17">
        <f>SmtRes!DC121</f>
        <v>0</v>
      </c>
      <c r="R17">
        <f>ROUND(ROUND(Q17*Source!I47, 2)*1, 2)</f>
        <v>0</v>
      </c>
      <c r="S17">
        <f>SmtRes!AC121</f>
        <v>0</v>
      </c>
      <c r="T17">
        <f>ROUND(ROUND(Q17*Source!I47, 2)*SmtRes!AK121, 2)</f>
        <v>0</v>
      </c>
      <c r="U17">
        <f>SmtRes!X121</f>
        <v>-2068707452</v>
      </c>
      <c r="V17">
        <v>-1926489706</v>
      </c>
      <c r="W17">
        <v>-2088087880</v>
      </c>
      <c r="X17">
        <v>3</v>
      </c>
    </row>
    <row r="18" spans="1:24" x14ac:dyDescent="0.2">
      <c r="A18">
        <v>20</v>
      </c>
      <c r="B18">
        <v>120</v>
      </c>
      <c r="C18">
        <v>3</v>
      </c>
      <c r="D18">
        <v>0</v>
      </c>
      <c r="E18">
        <f>SmtRes!AV120</f>
        <v>0</v>
      </c>
      <c r="F18" t="str">
        <f>SmtRes!I120</f>
        <v>101-1805</v>
      </c>
      <c r="G18" t="str">
        <f>SmtRes!K120</f>
        <v>Гвозди строительные</v>
      </c>
      <c r="H18" t="str">
        <f>SmtRes!O120</f>
        <v>т</v>
      </c>
      <c r="I18">
        <f>SmtRes!Y120*Source!I47</f>
        <v>2.6165999999999999E-4</v>
      </c>
      <c r="J18">
        <f>SmtRes!AO120</f>
        <v>1</v>
      </c>
      <c r="K18">
        <f>SmtRes!AE120</f>
        <v>11978</v>
      </c>
      <c r="L18">
        <f>SmtRes!DB120</f>
        <v>23.96</v>
      </c>
      <c r="M18">
        <f>ROUND(ROUND(L18*Source!I47, 2)*1, 2)</f>
        <v>3.13</v>
      </c>
      <c r="N18">
        <f>SmtRes!AA120</f>
        <v>73544.92</v>
      </c>
      <c r="O18">
        <f>ROUND(ROUND(L18*Source!I47, 2)*SmtRes!DA120, 2)</f>
        <v>19.22</v>
      </c>
      <c r="P18">
        <f>SmtRes!AG120</f>
        <v>0</v>
      </c>
      <c r="Q18">
        <f>SmtRes!DC120</f>
        <v>0</v>
      </c>
      <c r="R18">
        <f>ROUND(ROUND(Q18*Source!I47, 2)*1, 2)</f>
        <v>0</v>
      </c>
      <c r="S18">
        <f>SmtRes!AC120</f>
        <v>0</v>
      </c>
      <c r="T18">
        <f>ROUND(ROUND(Q18*Source!I47, 2)*SmtRes!AK120, 2)</f>
        <v>0</v>
      </c>
      <c r="U18">
        <f>SmtRes!X120</f>
        <v>1561117559</v>
      </c>
      <c r="V18">
        <v>-1982657646</v>
      </c>
      <c r="W18">
        <v>-329517337</v>
      </c>
      <c r="X18">
        <v>3</v>
      </c>
    </row>
    <row r="19" spans="1:24" x14ac:dyDescent="0.2">
      <c r="A19">
        <v>20</v>
      </c>
      <c r="B19">
        <v>119</v>
      </c>
      <c r="C19">
        <v>3</v>
      </c>
      <c r="D19">
        <v>0</v>
      </c>
      <c r="E19">
        <f>SmtRes!AV119</f>
        <v>0</v>
      </c>
      <c r="F19" t="str">
        <f>SmtRes!I119</f>
        <v>101-1668</v>
      </c>
      <c r="G19" t="str">
        <f>SmtRes!K119</f>
        <v>Рогожа</v>
      </c>
      <c r="H19" t="str">
        <f>SmtRes!O119</f>
        <v>м2</v>
      </c>
      <c r="I19">
        <f>SmtRes!Y119*Source!I47</f>
        <v>3.9249000000000001</v>
      </c>
      <c r="J19">
        <f>SmtRes!AO119</f>
        <v>1</v>
      </c>
      <c r="K19">
        <f>SmtRes!AE119</f>
        <v>10.199999999999999</v>
      </c>
      <c r="L19">
        <f>SmtRes!DB119</f>
        <v>306</v>
      </c>
      <c r="M19">
        <f>ROUND(ROUND(L19*Source!I47, 2)*1, 2)</f>
        <v>40.03</v>
      </c>
      <c r="N19">
        <f>SmtRes!AA119</f>
        <v>62.63</v>
      </c>
      <c r="O19">
        <f>ROUND(ROUND(L19*Source!I47, 2)*SmtRes!DA119, 2)</f>
        <v>245.78</v>
      </c>
      <c r="P19">
        <f>SmtRes!AG119</f>
        <v>0</v>
      </c>
      <c r="Q19">
        <f>SmtRes!DC119</f>
        <v>0</v>
      </c>
      <c r="R19">
        <f>ROUND(ROUND(Q19*Source!I47, 2)*1, 2)</f>
        <v>0</v>
      </c>
      <c r="S19">
        <f>SmtRes!AC119</f>
        <v>0</v>
      </c>
      <c r="T19">
        <f>ROUND(ROUND(Q19*Source!I47, 2)*SmtRes!AK119, 2)</f>
        <v>0</v>
      </c>
      <c r="U19">
        <f>SmtRes!X119</f>
        <v>914604176</v>
      </c>
      <c r="V19">
        <v>250687987</v>
      </c>
      <c r="W19">
        <v>705301381</v>
      </c>
      <c r="X19">
        <v>3</v>
      </c>
    </row>
    <row r="20" spans="1:24" x14ac:dyDescent="0.2">
      <c r="A20">
        <v>20</v>
      </c>
      <c r="B20">
        <v>118</v>
      </c>
      <c r="C20">
        <v>3</v>
      </c>
      <c r="D20">
        <v>0</v>
      </c>
      <c r="E20">
        <f>SmtRes!AV118</f>
        <v>0</v>
      </c>
      <c r="F20" t="str">
        <f>SmtRes!I118</f>
        <v>101-1513</v>
      </c>
      <c r="G20" t="str">
        <f>SmtRes!K118</f>
        <v>Электроды диаметром 4 мм Э42</v>
      </c>
      <c r="H20" t="str">
        <f>SmtRes!O118</f>
        <v>т</v>
      </c>
      <c r="I20">
        <f>SmtRes!Y118*Source!I47</f>
        <v>6.5415000000000004E-4</v>
      </c>
      <c r="J20">
        <f>SmtRes!AO118</f>
        <v>1</v>
      </c>
      <c r="K20">
        <f>SmtRes!AE118</f>
        <v>9749.99</v>
      </c>
      <c r="L20">
        <f>SmtRes!DB118</f>
        <v>48.75</v>
      </c>
      <c r="M20">
        <f>ROUND(ROUND(L20*Source!I47, 2)*1, 2)</f>
        <v>6.38</v>
      </c>
      <c r="N20">
        <f>SmtRes!AA118</f>
        <v>59864.94</v>
      </c>
      <c r="O20">
        <f>ROUND(ROUND(L20*Source!I47, 2)*SmtRes!DA118, 2)</f>
        <v>39.17</v>
      </c>
      <c r="P20">
        <f>SmtRes!AG118</f>
        <v>0</v>
      </c>
      <c r="Q20">
        <f>SmtRes!DC118</f>
        <v>0</v>
      </c>
      <c r="R20">
        <f>ROUND(ROUND(Q20*Source!I47, 2)*1, 2)</f>
        <v>0</v>
      </c>
      <c r="S20">
        <f>SmtRes!AC118</f>
        <v>0</v>
      </c>
      <c r="T20">
        <f>ROUND(ROUND(Q20*Source!I47, 2)*SmtRes!AK118, 2)</f>
        <v>0</v>
      </c>
      <c r="U20">
        <f>SmtRes!X118</f>
        <v>-1319080431</v>
      </c>
      <c r="V20">
        <v>1106660228</v>
      </c>
      <c r="W20">
        <v>809569885</v>
      </c>
      <c r="X20">
        <v>3</v>
      </c>
    </row>
    <row r="21" spans="1:24" x14ac:dyDescent="0.2">
      <c r="A21">
        <v>20</v>
      </c>
      <c r="B21">
        <v>117</v>
      </c>
      <c r="C21">
        <v>3</v>
      </c>
      <c r="D21">
        <v>0</v>
      </c>
      <c r="E21">
        <f>SmtRes!AV117</f>
        <v>0</v>
      </c>
      <c r="F21" t="str">
        <f>SmtRes!I117</f>
        <v>101-0797</v>
      </c>
      <c r="G21" t="str">
        <f>SmtRes!K117</f>
        <v>Проволока горячекатаная в мотках, диаметром 6,3-6,5 мм</v>
      </c>
      <c r="H21" t="str">
        <f>SmtRes!O117</f>
        <v>т</v>
      </c>
      <c r="I21">
        <f>SmtRes!Y117*Source!I47</f>
        <v>1.3344660000000001E-3</v>
      </c>
      <c r="J21">
        <f>SmtRes!AO117</f>
        <v>1</v>
      </c>
      <c r="K21">
        <f>SmtRes!AE117</f>
        <v>4455.2</v>
      </c>
      <c r="L21">
        <f>SmtRes!DB117</f>
        <v>45.44</v>
      </c>
      <c r="M21">
        <f>ROUND(ROUND(L21*Source!I47, 2)*1, 2)</f>
        <v>5.94</v>
      </c>
      <c r="N21">
        <f>SmtRes!AA117</f>
        <v>27354.93</v>
      </c>
      <c r="O21">
        <f>ROUND(ROUND(L21*Source!I47, 2)*SmtRes!DA117, 2)</f>
        <v>36.47</v>
      </c>
      <c r="P21">
        <f>SmtRes!AG117</f>
        <v>0</v>
      </c>
      <c r="Q21">
        <f>SmtRes!DC117</f>
        <v>0</v>
      </c>
      <c r="R21">
        <f>ROUND(ROUND(Q21*Source!I47, 2)*1, 2)</f>
        <v>0</v>
      </c>
      <c r="S21">
        <f>SmtRes!AC117</f>
        <v>0</v>
      </c>
      <c r="T21">
        <f>ROUND(ROUND(Q21*Source!I47, 2)*SmtRes!AK117, 2)</f>
        <v>0</v>
      </c>
      <c r="U21">
        <f>SmtRes!X117</f>
        <v>-1012359093</v>
      </c>
      <c r="V21">
        <v>280830838</v>
      </c>
      <c r="W21">
        <v>854854887</v>
      </c>
      <c r="X21">
        <v>3</v>
      </c>
    </row>
    <row r="22" spans="1:24" x14ac:dyDescent="0.2">
      <c r="A22">
        <v>20</v>
      </c>
      <c r="B22">
        <v>132</v>
      </c>
      <c r="C22">
        <v>3</v>
      </c>
      <c r="D22">
        <v>0</v>
      </c>
      <c r="E22">
        <f>SmtRes!AV132</f>
        <v>0</v>
      </c>
      <c r="F22" t="str">
        <f>SmtRes!I132</f>
        <v>113-0324</v>
      </c>
      <c r="G22" t="str">
        <f>SmtRes!K132</f>
        <v>Пленка полиэтиленовая толщиной 0,2-0,5 мм</v>
      </c>
      <c r="H22" t="str">
        <f>SmtRes!O132</f>
        <v>м2</v>
      </c>
      <c r="I22">
        <f>SmtRes!Y132*Source!I49</f>
        <v>893.52</v>
      </c>
      <c r="J22">
        <f>SmtRes!AO132</f>
        <v>1</v>
      </c>
      <c r="K22">
        <f>SmtRes!AE132</f>
        <v>5.92</v>
      </c>
      <c r="L22">
        <f>SmtRes!DB132</f>
        <v>1449.22</v>
      </c>
      <c r="M22">
        <f>ROUND(ROUND(L22*Source!I49, 2)*1, 2)</f>
        <v>5289.65</v>
      </c>
      <c r="N22">
        <f>SmtRes!AA132</f>
        <v>36.35</v>
      </c>
      <c r="O22">
        <f>ROUND(ROUND(L22*Source!I49, 2)*SmtRes!DA132, 2)</f>
        <v>32478.45</v>
      </c>
      <c r="P22">
        <f>SmtRes!AG132</f>
        <v>0</v>
      </c>
      <c r="Q22">
        <f>SmtRes!DC132</f>
        <v>0</v>
      </c>
      <c r="R22">
        <f>ROUND(ROUND(Q22*Source!I49, 2)*1, 2)</f>
        <v>0</v>
      </c>
      <c r="S22">
        <f>SmtRes!AC132</f>
        <v>0</v>
      </c>
      <c r="T22">
        <f>ROUND(ROUND(Q22*Source!I49, 2)*SmtRes!AK132, 2)</f>
        <v>0</v>
      </c>
      <c r="U22">
        <f>SmtRes!X132</f>
        <v>1034748213</v>
      </c>
      <c r="V22">
        <v>922216393</v>
      </c>
      <c r="W22">
        <v>-1046108305</v>
      </c>
      <c r="X22">
        <v>3</v>
      </c>
    </row>
    <row r="23" spans="1:24" x14ac:dyDescent="0.2">
      <c r="A23">
        <v>20</v>
      </c>
      <c r="B23">
        <v>144</v>
      </c>
      <c r="C23">
        <v>3</v>
      </c>
      <c r="D23">
        <v>0</v>
      </c>
      <c r="E23">
        <f>SmtRes!AV144</f>
        <v>0</v>
      </c>
      <c r="F23" t="str">
        <f>SmtRes!I144</f>
        <v>204-0100</v>
      </c>
      <c r="G23" t="str">
        <f>SmtRes!K144</f>
        <v>Горячекатаная арматурная сталь класса А-I, А-II, А-III</v>
      </c>
      <c r="H23" t="str">
        <f>SmtRes!O144</f>
        <v>т</v>
      </c>
      <c r="I23">
        <f>SmtRes!Y144*Source!I51</f>
        <v>5.2</v>
      </c>
      <c r="J23">
        <f>SmtRes!AO144</f>
        <v>1</v>
      </c>
      <c r="K23">
        <f>SmtRes!AE144</f>
        <v>5649.99</v>
      </c>
      <c r="L23">
        <f>SmtRes!DB144</f>
        <v>5649.99</v>
      </c>
      <c r="M23">
        <f>ROUND(ROUND(L23*Source!I51, 2)*1, 2)</f>
        <v>29379.95</v>
      </c>
      <c r="N23">
        <f>SmtRes!AA144</f>
        <v>34690.94</v>
      </c>
      <c r="O23">
        <f>ROUND(ROUND(L23*Source!I51, 2)*SmtRes!DA144, 2)</f>
        <v>180392.89</v>
      </c>
      <c r="P23">
        <f>SmtRes!AG144</f>
        <v>0</v>
      </c>
      <c r="Q23">
        <f>SmtRes!DC144</f>
        <v>0</v>
      </c>
      <c r="R23">
        <f>ROUND(ROUND(Q23*Source!I51, 2)*1, 2)</f>
        <v>0</v>
      </c>
      <c r="S23">
        <f>SmtRes!AC144</f>
        <v>0</v>
      </c>
      <c r="T23">
        <f>ROUND(ROUND(Q23*Source!I51, 2)*SmtRes!AK144, 2)</f>
        <v>0</v>
      </c>
      <c r="U23">
        <f>SmtRes!X144</f>
        <v>-922545297</v>
      </c>
      <c r="V23">
        <v>-463431700</v>
      </c>
      <c r="W23">
        <v>899087046</v>
      </c>
      <c r="X23">
        <v>3</v>
      </c>
    </row>
    <row r="24" spans="1:24" x14ac:dyDescent="0.2">
      <c r="A24">
        <v>20</v>
      </c>
      <c r="B24">
        <v>143</v>
      </c>
      <c r="C24">
        <v>3</v>
      </c>
      <c r="D24">
        <v>0</v>
      </c>
      <c r="E24">
        <f>SmtRes!AV143</f>
        <v>0</v>
      </c>
      <c r="F24" t="str">
        <f>SmtRes!I143</f>
        <v>101-0816</v>
      </c>
      <c r="G24" t="str">
        <f>SmtRes!K143</f>
        <v>Проволока светлая диаметром 1,1 мм</v>
      </c>
      <c r="H24" t="str">
        <f>SmtRes!O143</f>
        <v>т</v>
      </c>
      <c r="I24">
        <f>SmtRes!Y143*Source!I51</f>
        <v>0.14560000000000001</v>
      </c>
      <c r="J24">
        <f>SmtRes!AO143</f>
        <v>1</v>
      </c>
      <c r="K24">
        <f>SmtRes!AE143</f>
        <v>10200</v>
      </c>
      <c r="L24">
        <f>SmtRes!DB143</f>
        <v>285.60000000000002</v>
      </c>
      <c r="M24">
        <f>ROUND(ROUND(L24*Source!I51, 2)*1, 2)</f>
        <v>1485.12</v>
      </c>
      <c r="N24">
        <f>SmtRes!AA143</f>
        <v>62628</v>
      </c>
      <c r="O24">
        <f>ROUND(ROUND(L24*Source!I51, 2)*SmtRes!DA143, 2)</f>
        <v>9118.64</v>
      </c>
      <c r="P24">
        <f>SmtRes!AG143</f>
        <v>0</v>
      </c>
      <c r="Q24">
        <f>SmtRes!DC143</f>
        <v>0</v>
      </c>
      <c r="R24">
        <f>ROUND(ROUND(Q24*Source!I51, 2)*1, 2)</f>
        <v>0</v>
      </c>
      <c r="S24">
        <f>SmtRes!AC143</f>
        <v>0</v>
      </c>
      <c r="T24">
        <f>ROUND(ROUND(Q24*Source!I51, 2)*SmtRes!AK143, 2)</f>
        <v>0</v>
      </c>
      <c r="U24">
        <f>SmtRes!X143</f>
        <v>841031982</v>
      </c>
      <c r="V24">
        <v>801712460</v>
      </c>
      <c r="W24">
        <v>-1800420845</v>
      </c>
      <c r="X24">
        <v>3</v>
      </c>
    </row>
    <row r="25" spans="1:24" x14ac:dyDescent="0.2">
      <c r="A25">
        <v>20</v>
      </c>
      <c r="B25">
        <v>180</v>
      </c>
      <c r="C25">
        <v>3</v>
      </c>
      <c r="D25">
        <v>0</v>
      </c>
      <c r="E25">
        <f>SmtRes!AV180</f>
        <v>0</v>
      </c>
      <c r="F25" t="str">
        <f>SmtRes!I180</f>
        <v>411-0001</v>
      </c>
      <c r="G25" t="str">
        <f>SmtRes!K180</f>
        <v>Вода</v>
      </c>
      <c r="H25" t="str">
        <f>SmtRes!O180</f>
        <v>м3</v>
      </c>
      <c r="I25">
        <f>SmtRes!Y180*Source!I53</f>
        <v>4.7888670000000001E-2</v>
      </c>
      <c r="J25">
        <f>SmtRes!AO180</f>
        <v>1</v>
      </c>
      <c r="K25">
        <f>SmtRes!AE180</f>
        <v>2.44</v>
      </c>
      <c r="L25">
        <f>SmtRes!DB180</f>
        <v>0.31</v>
      </c>
      <c r="M25">
        <f>ROUND(ROUND(L25*Source!I53, 2)*1, 2)</f>
        <v>0.12</v>
      </c>
      <c r="N25">
        <f>SmtRes!AA180</f>
        <v>14.98</v>
      </c>
      <c r="O25">
        <f>ROUND(ROUND(L25*Source!I53, 2)*SmtRes!DA180, 2)</f>
        <v>0.74</v>
      </c>
      <c r="P25">
        <f>SmtRes!AG180</f>
        <v>0</v>
      </c>
      <c r="Q25">
        <f>SmtRes!DC180</f>
        <v>0</v>
      </c>
      <c r="R25">
        <f>ROUND(ROUND(Q25*Source!I53, 2)*1, 2)</f>
        <v>0</v>
      </c>
      <c r="S25">
        <f>SmtRes!AC180</f>
        <v>0</v>
      </c>
      <c r="T25">
        <f>ROUND(ROUND(Q25*Source!I53, 2)*SmtRes!AK180, 2)</f>
        <v>0</v>
      </c>
      <c r="U25">
        <f>SmtRes!X180</f>
        <v>619799737</v>
      </c>
      <c r="V25">
        <v>1962984545</v>
      </c>
      <c r="W25">
        <v>-1669548648</v>
      </c>
      <c r="X25">
        <v>3</v>
      </c>
    </row>
    <row r="26" spans="1:24" x14ac:dyDescent="0.2">
      <c r="A26">
        <v>20</v>
      </c>
      <c r="B26">
        <v>179</v>
      </c>
      <c r="C26">
        <v>3</v>
      </c>
      <c r="D26">
        <v>0</v>
      </c>
      <c r="E26">
        <f>SmtRes!AV179</f>
        <v>0</v>
      </c>
      <c r="F26" t="str">
        <f>SmtRes!I179</f>
        <v>405-0253</v>
      </c>
      <c r="G26" t="str">
        <f>SmtRes!K179</f>
        <v>Известь строительная негашеная комовая, сорт I</v>
      </c>
      <c r="H26" t="str">
        <f>SmtRes!O179</f>
        <v>т</v>
      </c>
      <c r="I26">
        <f>SmtRes!Y179*Source!I53</f>
        <v>2.5986099999999999E-3</v>
      </c>
      <c r="J26">
        <f>SmtRes!AO179</f>
        <v>1</v>
      </c>
      <c r="K26">
        <f>SmtRes!AE179</f>
        <v>734.5</v>
      </c>
      <c r="L26">
        <f>SmtRes!DB179</f>
        <v>5.14</v>
      </c>
      <c r="M26">
        <f>ROUND(ROUND(L26*Source!I53, 2)*1, 2)</f>
        <v>1.91</v>
      </c>
      <c r="N26">
        <f>SmtRes!AA179</f>
        <v>4509.83</v>
      </c>
      <c r="O26">
        <f>ROUND(ROUND(L26*Source!I53, 2)*SmtRes!DA179, 2)</f>
        <v>11.73</v>
      </c>
      <c r="P26">
        <f>SmtRes!AG179</f>
        <v>0</v>
      </c>
      <c r="Q26">
        <f>SmtRes!DC179</f>
        <v>0</v>
      </c>
      <c r="R26">
        <f>ROUND(ROUND(Q26*Source!I53, 2)*1, 2)</f>
        <v>0</v>
      </c>
      <c r="S26">
        <f>SmtRes!AC179</f>
        <v>0</v>
      </c>
      <c r="T26">
        <f>ROUND(ROUND(Q26*Source!I53, 2)*SmtRes!AK179, 2)</f>
        <v>0</v>
      </c>
      <c r="U26">
        <f>SmtRes!X179</f>
        <v>-1340402651</v>
      </c>
      <c r="V26">
        <v>-785185927</v>
      </c>
      <c r="W26">
        <v>1634788008</v>
      </c>
      <c r="X26">
        <v>3</v>
      </c>
    </row>
    <row r="27" spans="1:24" x14ac:dyDescent="0.2">
      <c r="A27">
        <v>20</v>
      </c>
      <c r="B27">
        <v>178</v>
      </c>
      <c r="C27">
        <v>3</v>
      </c>
      <c r="D27">
        <v>0</v>
      </c>
      <c r="E27">
        <f>SmtRes!AV178</f>
        <v>0</v>
      </c>
      <c r="F27" t="str">
        <f>SmtRes!I178</f>
        <v>401-0066</v>
      </c>
      <c r="G27" t="str">
        <f>SmtRes!K178</f>
        <v>Бетон тяжелый, крупность заполнителя 20 мм, класс В15 (М200)</v>
      </c>
      <c r="H27" t="str">
        <f>SmtRes!O178</f>
        <v>м3</v>
      </c>
      <c r="I27">
        <f>SmtRes!Y178*Source!I53</f>
        <v>37.679845</v>
      </c>
      <c r="J27">
        <f>SmtRes!AO178</f>
        <v>1</v>
      </c>
      <c r="K27">
        <f>SmtRes!AE178</f>
        <v>665</v>
      </c>
      <c r="L27">
        <f>SmtRes!DB178</f>
        <v>67497.5</v>
      </c>
      <c r="M27">
        <f>ROUND(ROUND(L27*Source!I53, 2)*1, 2)</f>
        <v>25057.1</v>
      </c>
      <c r="N27">
        <f>SmtRes!AA178</f>
        <v>4083.1</v>
      </c>
      <c r="O27">
        <f>ROUND(ROUND(L27*Source!I53, 2)*SmtRes!DA178, 2)</f>
        <v>153850.59</v>
      </c>
      <c r="P27">
        <f>SmtRes!AG178</f>
        <v>0</v>
      </c>
      <c r="Q27">
        <f>SmtRes!DC178</f>
        <v>0</v>
      </c>
      <c r="R27">
        <f>ROUND(ROUND(Q27*Source!I53, 2)*1, 2)</f>
        <v>0</v>
      </c>
      <c r="S27">
        <f>SmtRes!AC178</f>
        <v>0</v>
      </c>
      <c r="T27">
        <f>ROUND(ROUND(Q27*Source!I53, 2)*SmtRes!AK178, 2)</f>
        <v>0</v>
      </c>
      <c r="U27">
        <f>SmtRes!X178</f>
        <v>548345076</v>
      </c>
      <c r="V27">
        <v>189137961</v>
      </c>
      <c r="W27">
        <v>-21807571</v>
      </c>
      <c r="X27">
        <v>3</v>
      </c>
    </row>
    <row r="28" spans="1:24" x14ac:dyDescent="0.2">
      <c r="A28">
        <v>20</v>
      </c>
      <c r="B28">
        <v>177</v>
      </c>
      <c r="C28">
        <v>3</v>
      </c>
      <c r="D28">
        <v>0</v>
      </c>
      <c r="E28">
        <f>SmtRes!AV177</f>
        <v>0</v>
      </c>
      <c r="F28" t="str">
        <f>SmtRes!I177</f>
        <v>204-0100</v>
      </c>
      <c r="G28" t="str">
        <f>SmtRes!K177</f>
        <v>Горячекатаная арматурная сталь класса А-I, А-II, А-III</v>
      </c>
      <c r="H28" t="str">
        <f>SmtRes!O177</f>
        <v>т</v>
      </c>
      <c r="I28">
        <f>SmtRes!Y177*Source!I53</f>
        <v>1.0765670000000001</v>
      </c>
      <c r="J28">
        <f>SmtRes!AO177</f>
        <v>1</v>
      </c>
      <c r="K28">
        <f>SmtRes!AE177</f>
        <v>5649.99</v>
      </c>
      <c r="L28">
        <f>SmtRes!DB177</f>
        <v>16384.97</v>
      </c>
      <c r="M28">
        <f>ROUND(ROUND(L28*Source!I53, 2)*1, 2)</f>
        <v>6082.59</v>
      </c>
      <c r="N28">
        <f>SmtRes!AA177</f>
        <v>34690.94</v>
      </c>
      <c r="O28">
        <f>ROUND(ROUND(L28*Source!I53, 2)*SmtRes!DA177, 2)</f>
        <v>37347.1</v>
      </c>
      <c r="P28">
        <f>SmtRes!AG177</f>
        <v>0</v>
      </c>
      <c r="Q28">
        <f>SmtRes!DC177</f>
        <v>0</v>
      </c>
      <c r="R28">
        <f>ROUND(ROUND(Q28*Source!I53, 2)*1, 2)</f>
        <v>0</v>
      </c>
      <c r="S28">
        <f>SmtRes!AC177</f>
        <v>0</v>
      </c>
      <c r="T28">
        <f>ROUND(ROUND(Q28*Source!I53, 2)*SmtRes!AK177, 2)</f>
        <v>0</v>
      </c>
      <c r="U28">
        <f>SmtRes!X177</f>
        <v>-922545297</v>
      </c>
      <c r="V28">
        <v>-463431700</v>
      </c>
      <c r="W28">
        <v>899087046</v>
      </c>
      <c r="X28">
        <v>3</v>
      </c>
    </row>
    <row r="29" spans="1:24" x14ac:dyDescent="0.2">
      <c r="A29">
        <v>20</v>
      </c>
      <c r="B29">
        <v>176</v>
      </c>
      <c r="C29">
        <v>3</v>
      </c>
      <c r="D29">
        <v>0</v>
      </c>
      <c r="E29">
        <f>SmtRes!AV176</f>
        <v>0</v>
      </c>
      <c r="F29" t="str">
        <f>SmtRes!I176</f>
        <v>203-0512</v>
      </c>
      <c r="G29" t="str">
        <f>SmtRes!K176</f>
        <v>Щиты из досок толщиной 40 мм</v>
      </c>
      <c r="H29" t="str">
        <f>SmtRes!O176</f>
        <v>м2</v>
      </c>
      <c r="I29">
        <f>SmtRes!Y176*Source!I53</f>
        <v>6.3480330000000009</v>
      </c>
      <c r="J29">
        <f>SmtRes!AO176</f>
        <v>1</v>
      </c>
      <c r="K29">
        <f>SmtRes!AE176</f>
        <v>57.63</v>
      </c>
      <c r="L29">
        <f>SmtRes!DB176</f>
        <v>985.47</v>
      </c>
      <c r="M29">
        <f>ROUND(ROUND(L29*Source!I53, 2)*1, 2)</f>
        <v>365.84</v>
      </c>
      <c r="N29">
        <f>SmtRes!AA176</f>
        <v>353.85</v>
      </c>
      <c r="O29">
        <f>ROUND(ROUND(L29*Source!I53, 2)*SmtRes!DA176, 2)</f>
        <v>2246.2600000000002</v>
      </c>
      <c r="P29">
        <f>SmtRes!AG176</f>
        <v>0</v>
      </c>
      <c r="Q29">
        <f>SmtRes!DC176</f>
        <v>0</v>
      </c>
      <c r="R29">
        <f>ROUND(ROUND(Q29*Source!I53, 2)*1, 2)</f>
        <v>0</v>
      </c>
      <c r="S29">
        <f>SmtRes!AC176</f>
        <v>0</v>
      </c>
      <c r="T29">
        <f>ROUND(ROUND(Q29*Source!I53, 2)*SmtRes!AK176, 2)</f>
        <v>0</v>
      </c>
      <c r="U29">
        <f>SmtRes!X176</f>
        <v>-847711581</v>
      </c>
      <c r="V29">
        <v>-37969942</v>
      </c>
      <c r="W29">
        <v>221290946</v>
      </c>
      <c r="X29">
        <v>3</v>
      </c>
    </row>
    <row r="30" spans="1:24" x14ac:dyDescent="0.2">
      <c r="A30">
        <v>20</v>
      </c>
      <c r="B30">
        <v>175</v>
      </c>
      <c r="C30">
        <v>3</v>
      </c>
      <c r="D30">
        <v>0</v>
      </c>
      <c r="E30">
        <f>SmtRes!AV175</f>
        <v>0</v>
      </c>
      <c r="F30" t="str">
        <f>SmtRes!I175</f>
        <v>102-0061</v>
      </c>
      <c r="G30" t="str">
        <f>SmtRes!K175</f>
        <v>Доски обрезные хвойных пород длиной 4-6,5 м, шириной 75-150 мм, толщиной 44 мм и более, III сорта</v>
      </c>
      <c r="H30" t="str">
        <f>SmtRes!O175</f>
        <v>м3</v>
      </c>
      <c r="I30">
        <f>SmtRes!Y175*Source!I53</f>
        <v>7.4246000000000006E-2</v>
      </c>
      <c r="J30">
        <f>SmtRes!AO175</f>
        <v>1</v>
      </c>
      <c r="K30">
        <f>SmtRes!AE175</f>
        <v>1056</v>
      </c>
      <c r="L30">
        <f>SmtRes!DB175</f>
        <v>211.2</v>
      </c>
      <c r="M30">
        <f>ROUND(ROUND(L30*Source!I53, 2)*1, 2)</f>
        <v>78.400000000000006</v>
      </c>
      <c r="N30">
        <f>SmtRes!AA175</f>
        <v>6483.84</v>
      </c>
      <c r="O30">
        <f>ROUND(ROUND(L30*Source!I53, 2)*SmtRes!DA175, 2)</f>
        <v>481.38</v>
      </c>
      <c r="P30">
        <f>SmtRes!AG175</f>
        <v>0</v>
      </c>
      <c r="Q30">
        <f>SmtRes!DC175</f>
        <v>0</v>
      </c>
      <c r="R30">
        <f>ROUND(ROUND(Q30*Source!I53, 2)*1, 2)</f>
        <v>0</v>
      </c>
      <c r="S30">
        <f>SmtRes!AC175</f>
        <v>0</v>
      </c>
      <c r="T30">
        <f>ROUND(ROUND(Q30*Source!I53, 2)*SmtRes!AK175, 2)</f>
        <v>0</v>
      </c>
      <c r="U30">
        <f>SmtRes!X175</f>
        <v>-2068707452</v>
      </c>
      <c r="V30">
        <v>-1926489706</v>
      </c>
      <c r="W30">
        <v>-2088087880</v>
      </c>
      <c r="X30">
        <v>3</v>
      </c>
    </row>
    <row r="31" spans="1:24" x14ac:dyDescent="0.2">
      <c r="A31">
        <v>20</v>
      </c>
      <c r="B31">
        <v>174</v>
      </c>
      <c r="C31">
        <v>3</v>
      </c>
      <c r="D31">
        <v>0</v>
      </c>
      <c r="E31">
        <f>SmtRes!AV174</f>
        <v>0</v>
      </c>
      <c r="F31" t="str">
        <f>SmtRes!I174</f>
        <v>101-1805</v>
      </c>
      <c r="G31" t="str">
        <f>SmtRes!K174</f>
        <v>Гвозди строительные</v>
      </c>
      <c r="H31" t="str">
        <f>SmtRes!O174</f>
        <v>т</v>
      </c>
      <c r="I31">
        <f>SmtRes!Y174*Source!I53</f>
        <v>2.821348E-3</v>
      </c>
      <c r="J31">
        <f>SmtRes!AO174</f>
        <v>1</v>
      </c>
      <c r="K31">
        <f>SmtRes!AE174</f>
        <v>11978</v>
      </c>
      <c r="L31">
        <f>SmtRes!DB174</f>
        <v>91.03</v>
      </c>
      <c r="M31">
        <f>ROUND(ROUND(L31*Source!I53, 2)*1, 2)</f>
        <v>33.79</v>
      </c>
      <c r="N31">
        <f>SmtRes!AA174</f>
        <v>73544.92</v>
      </c>
      <c r="O31">
        <f>ROUND(ROUND(L31*Source!I53, 2)*SmtRes!DA174, 2)</f>
        <v>207.47</v>
      </c>
      <c r="P31">
        <f>SmtRes!AG174</f>
        <v>0</v>
      </c>
      <c r="Q31">
        <f>SmtRes!DC174</f>
        <v>0</v>
      </c>
      <c r="R31">
        <f>ROUND(ROUND(Q31*Source!I53, 2)*1, 2)</f>
        <v>0</v>
      </c>
      <c r="S31">
        <f>SmtRes!AC174</f>
        <v>0</v>
      </c>
      <c r="T31">
        <f>ROUND(ROUND(Q31*Source!I53, 2)*SmtRes!AK174, 2)</f>
        <v>0</v>
      </c>
      <c r="U31">
        <f>SmtRes!X174</f>
        <v>1561117559</v>
      </c>
      <c r="V31">
        <v>-1982657646</v>
      </c>
      <c r="W31">
        <v>-329517337</v>
      </c>
      <c r="X31">
        <v>3</v>
      </c>
    </row>
    <row r="32" spans="1:24" x14ac:dyDescent="0.2">
      <c r="A32">
        <v>20</v>
      </c>
      <c r="B32">
        <v>173</v>
      </c>
      <c r="C32">
        <v>3</v>
      </c>
      <c r="D32">
        <v>0</v>
      </c>
      <c r="E32">
        <f>SmtRes!AV173</f>
        <v>0</v>
      </c>
      <c r="F32" t="str">
        <f>SmtRes!I173</f>
        <v>101-1668</v>
      </c>
      <c r="G32" t="str">
        <f>SmtRes!K173</f>
        <v>Рогожа</v>
      </c>
      <c r="H32" t="str">
        <f>SmtRes!O173</f>
        <v>м2</v>
      </c>
      <c r="I32">
        <f>SmtRes!Y173*Source!I53</f>
        <v>16.705349999999999</v>
      </c>
      <c r="J32">
        <f>SmtRes!AO173</f>
        <v>1</v>
      </c>
      <c r="K32">
        <f>SmtRes!AE173</f>
        <v>10.199999999999999</v>
      </c>
      <c r="L32">
        <f>SmtRes!DB173</f>
        <v>459</v>
      </c>
      <c r="M32">
        <f>ROUND(ROUND(L32*Source!I53, 2)*1, 2)</f>
        <v>170.39</v>
      </c>
      <c r="N32">
        <f>SmtRes!AA173</f>
        <v>62.63</v>
      </c>
      <c r="O32">
        <f>ROUND(ROUND(L32*Source!I53, 2)*SmtRes!DA173, 2)</f>
        <v>1046.19</v>
      </c>
      <c r="P32">
        <f>SmtRes!AG173</f>
        <v>0</v>
      </c>
      <c r="Q32">
        <f>SmtRes!DC173</f>
        <v>0</v>
      </c>
      <c r="R32">
        <f>ROUND(ROUND(Q32*Source!I53, 2)*1, 2)</f>
        <v>0</v>
      </c>
      <c r="S32">
        <f>SmtRes!AC173</f>
        <v>0</v>
      </c>
      <c r="T32">
        <f>ROUND(ROUND(Q32*Source!I53, 2)*SmtRes!AK173, 2)</f>
        <v>0</v>
      </c>
      <c r="U32">
        <f>SmtRes!X173</f>
        <v>914604176</v>
      </c>
      <c r="V32">
        <v>250687987</v>
      </c>
      <c r="W32">
        <v>705301381</v>
      </c>
      <c r="X32">
        <v>3</v>
      </c>
    </row>
    <row r="33" spans="1:24" x14ac:dyDescent="0.2">
      <c r="A33">
        <v>20</v>
      </c>
      <c r="B33">
        <v>172</v>
      </c>
      <c r="C33">
        <v>3</v>
      </c>
      <c r="D33">
        <v>0</v>
      </c>
      <c r="E33">
        <f>SmtRes!AV172</f>
        <v>0</v>
      </c>
      <c r="F33" t="str">
        <f>SmtRes!I172</f>
        <v>101-0816</v>
      </c>
      <c r="G33" t="str">
        <f>SmtRes!K172</f>
        <v>Проволока светлая диаметром 1,1 мм</v>
      </c>
      <c r="H33" t="str">
        <f>SmtRes!O172</f>
        <v>т</v>
      </c>
      <c r="I33">
        <f>SmtRes!Y172*Source!I53</f>
        <v>5.9396800000000006E-4</v>
      </c>
      <c r="J33">
        <f>SmtRes!AO172</f>
        <v>1</v>
      </c>
      <c r="K33">
        <f>SmtRes!AE172</f>
        <v>10200</v>
      </c>
      <c r="L33">
        <f>SmtRes!DB172</f>
        <v>16.32</v>
      </c>
      <c r="M33">
        <f>ROUND(ROUND(L33*Source!I53, 2)*1, 2)</f>
        <v>6.06</v>
      </c>
      <c r="N33">
        <f>SmtRes!AA172</f>
        <v>62628</v>
      </c>
      <c r="O33">
        <f>ROUND(ROUND(L33*Source!I53, 2)*SmtRes!DA172, 2)</f>
        <v>37.21</v>
      </c>
      <c r="P33">
        <f>SmtRes!AG172</f>
        <v>0</v>
      </c>
      <c r="Q33">
        <f>SmtRes!DC172</f>
        <v>0</v>
      </c>
      <c r="R33">
        <f>ROUND(ROUND(Q33*Source!I53, 2)*1, 2)</f>
        <v>0</v>
      </c>
      <c r="S33">
        <f>SmtRes!AC172</f>
        <v>0</v>
      </c>
      <c r="T33">
        <f>ROUND(ROUND(Q33*Source!I53, 2)*SmtRes!AK172, 2)</f>
        <v>0</v>
      </c>
      <c r="U33">
        <f>SmtRes!X172</f>
        <v>841031982</v>
      </c>
      <c r="V33">
        <v>801712460</v>
      </c>
      <c r="W33">
        <v>-1800420845</v>
      </c>
      <c r="X33">
        <v>3</v>
      </c>
    </row>
    <row r="34" spans="1:24" x14ac:dyDescent="0.2">
      <c r="A34">
        <v>20</v>
      </c>
      <c r="B34">
        <v>171</v>
      </c>
      <c r="C34">
        <v>3</v>
      </c>
      <c r="D34">
        <v>0</v>
      </c>
      <c r="E34">
        <f>SmtRes!AV171</f>
        <v>0</v>
      </c>
      <c r="F34" t="str">
        <f>SmtRes!I171</f>
        <v>101-0797</v>
      </c>
      <c r="G34" t="str">
        <f>SmtRes!K171</f>
        <v>Проволока горячекатаная в мотках, диаметром 6,3-6,5 мм</v>
      </c>
      <c r="H34" t="str">
        <f>SmtRes!O171</f>
        <v>т</v>
      </c>
      <c r="I34">
        <f>SmtRes!Y171*Source!I53</f>
        <v>2.4129949999999998E-3</v>
      </c>
      <c r="J34">
        <f>SmtRes!AO171</f>
        <v>1</v>
      </c>
      <c r="K34">
        <f>SmtRes!AE171</f>
        <v>4455.2</v>
      </c>
      <c r="L34">
        <f>SmtRes!DB171</f>
        <v>28.96</v>
      </c>
      <c r="M34">
        <f>ROUND(ROUND(L34*Source!I53, 2)*1, 2)</f>
        <v>10.75</v>
      </c>
      <c r="N34">
        <f>SmtRes!AA171</f>
        <v>27354.93</v>
      </c>
      <c r="O34">
        <f>ROUND(ROUND(L34*Source!I53, 2)*SmtRes!DA171, 2)</f>
        <v>66.010000000000005</v>
      </c>
      <c r="P34">
        <f>SmtRes!AG171</f>
        <v>0</v>
      </c>
      <c r="Q34">
        <f>SmtRes!DC171</f>
        <v>0</v>
      </c>
      <c r="R34">
        <f>ROUND(ROUND(Q34*Source!I53, 2)*1, 2)</f>
        <v>0</v>
      </c>
      <c r="S34">
        <f>SmtRes!AC171</f>
        <v>0</v>
      </c>
      <c r="T34">
        <f>ROUND(ROUND(Q34*Source!I53, 2)*SmtRes!AK171, 2)</f>
        <v>0</v>
      </c>
      <c r="U34">
        <f>SmtRes!X171</f>
        <v>-1012359093</v>
      </c>
      <c r="V34">
        <v>280830838</v>
      </c>
      <c r="W34">
        <v>854854887</v>
      </c>
      <c r="X34">
        <v>3</v>
      </c>
    </row>
    <row r="35" spans="1:24" x14ac:dyDescent="0.2">
      <c r="A35">
        <v>20</v>
      </c>
      <c r="B35">
        <v>207</v>
      </c>
      <c r="C35">
        <v>3</v>
      </c>
      <c r="D35">
        <v>0</v>
      </c>
      <c r="E35">
        <f>SmtRes!AV207</f>
        <v>0</v>
      </c>
      <c r="F35" t="str">
        <f>SmtRes!I207</f>
        <v>411-0001</v>
      </c>
      <c r="G35" t="str">
        <f>SmtRes!K207</f>
        <v>Вода</v>
      </c>
      <c r="H35" t="str">
        <f>SmtRes!O207</f>
        <v>м3</v>
      </c>
      <c r="I35">
        <f>SmtRes!Y207*Source!I55</f>
        <v>0.38385599999999998</v>
      </c>
      <c r="J35">
        <f>SmtRes!AO207</f>
        <v>1</v>
      </c>
      <c r="K35">
        <f>SmtRes!AE207</f>
        <v>2.44</v>
      </c>
      <c r="L35">
        <f>SmtRes!DB207</f>
        <v>1.07</v>
      </c>
      <c r="M35">
        <f>ROUND(ROUND(L35*Source!I55, 2)*1, 2)</f>
        <v>0.93</v>
      </c>
      <c r="N35">
        <f>SmtRes!AA207</f>
        <v>14.98</v>
      </c>
      <c r="O35">
        <f>ROUND(ROUND(L35*Source!I55, 2)*SmtRes!DA207, 2)</f>
        <v>5.71</v>
      </c>
      <c r="P35">
        <f>SmtRes!AG207</f>
        <v>0</v>
      </c>
      <c r="Q35">
        <f>SmtRes!DC207</f>
        <v>0</v>
      </c>
      <c r="R35">
        <f>ROUND(ROUND(Q35*Source!I55, 2)*1, 2)</f>
        <v>0</v>
      </c>
      <c r="S35">
        <f>SmtRes!AC207</f>
        <v>0</v>
      </c>
      <c r="T35">
        <f>ROUND(ROUND(Q35*Source!I55, 2)*SmtRes!AK207, 2)</f>
        <v>0</v>
      </c>
      <c r="U35">
        <f>SmtRes!X207</f>
        <v>619799737</v>
      </c>
      <c r="V35">
        <v>1962984545</v>
      </c>
      <c r="W35">
        <v>-1669548648</v>
      </c>
      <c r="X35">
        <v>3</v>
      </c>
    </row>
    <row r="36" spans="1:24" x14ac:dyDescent="0.2">
      <c r="A36">
        <v>20</v>
      </c>
      <c r="B36">
        <v>204</v>
      </c>
      <c r="C36">
        <v>3</v>
      </c>
      <c r="D36">
        <v>0</v>
      </c>
      <c r="E36">
        <f>SmtRes!AV204</f>
        <v>0</v>
      </c>
      <c r="F36" t="str">
        <f>SmtRes!I204</f>
        <v>101-4368</v>
      </c>
      <c r="G36" t="str">
        <f>SmtRes!K204</f>
        <v>Клей плиточный «Юнис Гранит»</v>
      </c>
      <c r="H36" t="str">
        <f>SmtRes!O204</f>
        <v>кг</v>
      </c>
      <c r="I36">
        <f>SmtRes!Y204*Source!I55</f>
        <v>1046.8799999999999</v>
      </c>
      <c r="J36">
        <f>SmtRes!AO204</f>
        <v>1</v>
      </c>
      <c r="K36">
        <f>SmtRes!AE204</f>
        <v>3.86</v>
      </c>
      <c r="L36">
        <f>SmtRes!DB204</f>
        <v>4632</v>
      </c>
      <c r="M36">
        <f>ROUND(ROUND(L36*Source!I55, 2)*1, 2)</f>
        <v>4040.96</v>
      </c>
      <c r="N36">
        <f>SmtRes!AA204</f>
        <v>23.7</v>
      </c>
      <c r="O36">
        <f>ROUND(ROUND(L36*Source!I55, 2)*SmtRes!DA204, 2)</f>
        <v>24811.49</v>
      </c>
      <c r="P36">
        <f>SmtRes!AG204</f>
        <v>0</v>
      </c>
      <c r="Q36">
        <f>SmtRes!DC204</f>
        <v>0</v>
      </c>
      <c r="R36">
        <f>ROUND(ROUND(Q36*Source!I55, 2)*1, 2)</f>
        <v>0</v>
      </c>
      <c r="S36">
        <f>SmtRes!AC204</f>
        <v>0</v>
      </c>
      <c r="T36">
        <f>ROUND(ROUND(Q36*Source!I55, 2)*SmtRes!AK204, 2)</f>
        <v>0</v>
      </c>
      <c r="U36">
        <f>SmtRes!X204</f>
        <v>-2053666360</v>
      </c>
      <c r="V36">
        <v>-342284198</v>
      </c>
      <c r="W36">
        <v>-1689059256</v>
      </c>
      <c r="X36">
        <v>3</v>
      </c>
    </row>
    <row r="37" spans="1:24" x14ac:dyDescent="0.2">
      <c r="A37">
        <v>20</v>
      </c>
      <c r="B37">
        <v>202</v>
      </c>
      <c r="C37">
        <v>3</v>
      </c>
      <c r="D37">
        <v>0</v>
      </c>
      <c r="E37">
        <f>SmtRes!AV202</f>
        <v>0</v>
      </c>
      <c r="F37" t="str">
        <f>SmtRes!I202</f>
        <v>101-1971</v>
      </c>
      <c r="G37" t="str">
        <f>SmtRes!K202</f>
        <v>Затирка «Старатели» (разной цветности)</v>
      </c>
      <c r="H37" t="str">
        <f>SmtRes!O202</f>
        <v>т</v>
      </c>
      <c r="I37">
        <f>SmtRes!Y202*Source!I55</f>
        <v>7.8515999999999985E-3</v>
      </c>
      <c r="J37">
        <f>SmtRes!AO202</f>
        <v>1</v>
      </c>
      <c r="K37">
        <f>SmtRes!AE202</f>
        <v>6532.53</v>
      </c>
      <c r="L37">
        <f>SmtRes!DB202</f>
        <v>58.79</v>
      </c>
      <c r="M37">
        <f>ROUND(ROUND(L37*Source!I55, 2)*1, 2)</f>
        <v>51.29</v>
      </c>
      <c r="N37">
        <f>SmtRes!AA202</f>
        <v>40109.730000000003</v>
      </c>
      <c r="O37">
        <f>ROUND(ROUND(L37*Source!I55, 2)*SmtRes!DA202, 2)</f>
        <v>314.92</v>
      </c>
      <c r="P37">
        <f>SmtRes!AG202</f>
        <v>0</v>
      </c>
      <c r="Q37">
        <f>SmtRes!DC202</f>
        <v>0</v>
      </c>
      <c r="R37">
        <f>ROUND(ROUND(Q37*Source!I55, 2)*1, 2)</f>
        <v>0</v>
      </c>
      <c r="S37">
        <f>SmtRes!AC202</f>
        <v>0</v>
      </c>
      <c r="T37">
        <f>ROUND(ROUND(Q37*Source!I55, 2)*SmtRes!AK202, 2)</f>
        <v>0</v>
      </c>
      <c r="U37">
        <f>SmtRes!X202</f>
        <v>-955444283</v>
      </c>
      <c r="V37">
        <v>-1490635156</v>
      </c>
      <c r="W37">
        <v>264513275</v>
      </c>
      <c r="X37">
        <v>3</v>
      </c>
    </row>
    <row r="38" spans="1:24" x14ac:dyDescent="0.2">
      <c r="A38">
        <f>Source!A59</f>
        <v>18</v>
      </c>
      <c r="B38">
        <v>59</v>
      </c>
      <c r="C38">
        <v>3</v>
      </c>
      <c r="D38">
        <f>Source!BI59</f>
        <v>1</v>
      </c>
      <c r="E38">
        <f>Source!FS59</f>
        <v>0</v>
      </c>
      <c r="F38" t="str">
        <f>Source!F59</f>
        <v>101-5596</v>
      </c>
      <c r="G38" t="str">
        <f>Source!G59</f>
        <v>Плитки керамогранитные размером 600х600х10 мм, светло-серые</v>
      </c>
      <c r="H38" t="str">
        <f>Source!H59</f>
        <v>м2</v>
      </c>
      <c r="I38">
        <f>Source!I59</f>
        <v>88.984800000000007</v>
      </c>
      <c r="J38">
        <v>1</v>
      </c>
      <c r="K38">
        <f>Source!AC59</f>
        <v>104.56</v>
      </c>
      <c r="M38">
        <f>ROUND(K38*I38, 2)</f>
        <v>9304.25</v>
      </c>
      <c r="N38">
        <f>Source!AC59*IF(Source!BC59&lt;&gt; 0, Source!BC59, 1)</f>
        <v>909.67199999999991</v>
      </c>
      <c r="O38">
        <f>ROUND(N38*I38, 2)</f>
        <v>80946.98</v>
      </c>
      <c r="P38">
        <f>Source!AE59</f>
        <v>0</v>
      </c>
      <c r="R38">
        <f>ROUND(P38*I38, 2)</f>
        <v>0</v>
      </c>
      <c r="S38">
        <f>Source!AE59*IF(Source!BS59&lt;&gt; 0, Source!BS59, 1)</f>
        <v>0</v>
      </c>
      <c r="T38">
        <f>ROUND(S38*I38, 2)</f>
        <v>0</v>
      </c>
      <c r="U38">
        <f>Source!GF59</f>
        <v>-1042189312</v>
      </c>
      <c r="V38">
        <v>-487340766</v>
      </c>
      <c r="W38">
        <v>-1614578188</v>
      </c>
      <c r="X38">
        <v>3</v>
      </c>
    </row>
    <row r="39" spans="1:24" x14ac:dyDescent="0.2">
      <c r="A39">
        <f>Source!A63</f>
        <v>18</v>
      </c>
      <c r="B39">
        <v>63</v>
      </c>
      <c r="C39">
        <v>3</v>
      </c>
      <c r="D39">
        <f>Source!BI63</f>
        <v>1</v>
      </c>
      <c r="E39">
        <f>Source!FS63</f>
        <v>0</v>
      </c>
      <c r="F39" t="str">
        <f>Source!F63</f>
        <v>101-2416</v>
      </c>
      <c r="G39" t="str">
        <f>Source!G63</f>
        <v>Грунтовка «Бетоконтакт», КНАУФ</v>
      </c>
      <c r="H39" t="str">
        <f>Source!H63</f>
        <v>кг</v>
      </c>
      <c r="I39">
        <f>Source!I63</f>
        <v>11.341200000000001</v>
      </c>
      <c r="J39">
        <v>1</v>
      </c>
      <c r="K39">
        <f>Source!AC63</f>
        <v>22.91</v>
      </c>
      <c r="M39">
        <f>ROUND(K39*I39, 2)</f>
        <v>259.83</v>
      </c>
      <c r="N39">
        <f>Source!AC63*IF(Source!BC63&lt;&gt; 0, Source!BC63, 1)</f>
        <v>152.35150000000002</v>
      </c>
      <c r="O39">
        <f>ROUND(N39*I39, 2)</f>
        <v>1727.85</v>
      </c>
      <c r="P39">
        <f>Source!AE63</f>
        <v>0</v>
      </c>
      <c r="R39">
        <f>ROUND(P39*I39, 2)</f>
        <v>0</v>
      </c>
      <c r="S39">
        <f>Source!AE63*IF(Source!BS63&lt;&gt; 0, Source!BS63, 1)</f>
        <v>0</v>
      </c>
      <c r="T39">
        <f>ROUND(S39*I39, 2)</f>
        <v>0</v>
      </c>
      <c r="U39">
        <f>Source!GF63</f>
        <v>-1800780702</v>
      </c>
      <c r="V39">
        <v>-1294186568</v>
      </c>
      <c r="W39">
        <v>-1593658927</v>
      </c>
      <c r="X39">
        <v>3</v>
      </c>
    </row>
    <row r="40" spans="1:24" x14ac:dyDescent="0.2">
      <c r="A40">
        <f>Source!A67</f>
        <v>18</v>
      </c>
      <c r="B40">
        <v>67</v>
      </c>
      <c r="C40">
        <v>3</v>
      </c>
      <c r="D40">
        <f>Source!BI67</f>
        <v>1</v>
      </c>
      <c r="E40">
        <f>Source!FS67</f>
        <v>0</v>
      </c>
      <c r="F40" t="str">
        <f>Source!F67</f>
        <v>101-4372</v>
      </c>
      <c r="G40" t="str">
        <f>Source!G67</f>
        <v>Клей плиточный «Ceresit» CM12 для керамогранита</v>
      </c>
      <c r="H40" t="str">
        <f>Source!H67</f>
        <v>кг</v>
      </c>
      <c r="I40">
        <f>Source!I67</f>
        <v>348.3</v>
      </c>
      <c r="J40">
        <v>1</v>
      </c>
      <c r="K40">
        <f>Source!AC67</f>
        <v>4.8</v>
      </c>
      <c r="M40">
        <f>ROUND(K40*I40, 2)</f>
        <v>1671.84</v>
      </c>
      <c r="N40">
        <f>Source!AC67*IF(Source!BC67&lt;&gt; 0, Source!BC67, 1)</f>
        <v>17.135999999999999</v>
      </c>
      <c r="O40">
        <f>ROUND(N40*I40, 2)</f>
        <v>5968.47</v>
      </c>
      <c r="P40">
        <f>Source!AE67</f>
        <v>0</v>
      </c>
      <c r="R40">
        <f>ROUND(P40*I40, 2)</f>
        <v>0</v>
      </c>
      <c r="S40">
        <f>Source!AE67*IF(Source!BS67&lt;&gt; 0, Source!BS67, 1)</f>
        <v>0</v>
      </c>
      <c r="T40">
        <f>ROUND(S40*I40, 2)</f>
        <v>0</v>
      </c>
      <c r="U40">
        <f>Source!GF67</f>
        <v>-1480987548</v>
      </c>
      <c r="V40">
        <v>-1767381191</v>
      </c>
      <c r="W40">
        <v>-973648427</v>
      </c>
      <c r="X40">
        <v>3</v>
      </c>
    </row>
    <row r="41" spans="1:24" x14ac:dyDescent="0.2">
      <c r="A41">
        <f>Source!A69</f>
        <v>18</v>
      </c>
      <c r="B41">
        <v>69</v>
      </c>
      <c r="C41">
        <v>3</v>
      </c>
      <c r="D41">
        <f>Source!BI69</f>
        <v>1</v>
      </c>
      <c r="E41">
        <f>Source!FS69</f>
        <v>0</v>
      </c>
      <c r="F41" t="str">
        <f>Source!F69</f>
        <v>Прил. КА п.3</v>
      </c>
      <c r="G41" t="str">
        <f>Source!G69</f>
        <v>Ступень Керамогранит 30х30 см ESTIMA  (неполированный)</v>
      </c>
      <c r="H41" t="str">
        <f>Source!H69</f>
        <v>шт.</v>
      </c>
      <c r="I41">
        <f>Source!I69</f>
        <v>189</v>
      </c>
      <c r="J41">
        <v>1</v>
      </c>
      <c r="K41">
        <f>ROUND(Source!AC69/IF(Source!BC69&lt;&gt; 0, Source!BC69, 1),2)</f>
        <v>200.18</v>
      </c>
      <c r="M41">
        <f>ROUND(Source!HG69/IF(Source!BC69&lt;&gt; 0, Source!BC69, 1),2)</f>
        <v>37833.879999999997</v>
      </c>
      <c r="N41">
        <f>Source!AC69</f>
        <v>1229.0999999999999</v>
      </c>
      <c r="O41">
        <f>Source!HG69</f>
        <v>232300</v>
      </c>
      <c r="P41">
        <f>Source!AE69</f>
        <v>0</v>
      </c>
      <c r="R41">
        <f>ROUND(P41*I41, 2)</f>
        <v>0</v>
      </c>
      <c r="S41">
        <f>Source!AE69*IF(Source!BS69&lt;&gt; 0, Source!BS69, 1)</f>
        <v>0</v>
      </c>
      <c r="T41">
        <f>ROUND(S41*I41, 2)</f>
        <v>0</v>
      </c>
      <c r="U41">
        <f>Source!GF69</f>
        <v>-1788816221</v>
      </c>
      <c r="V41">
        <v>-101961098</v>
      </c>
      <c r="W41">
        <v>-306620359</v>
      </c>
      <c r="X41">
        <v>3</v>
      </c>
    </row>
    <row r="42" spans="1:24" x14ac:dyDescent="0.2">
      <c r="A42">
        <f>Source!A71</f>
        <v>18</v>
      </c>
      <c r="B42">
        <v>71</v>
      </c>
      <c r="C42">
        <v>3</v>
      </c>
      <c r="D42">
        <f>Source!BI71</f>
        <v>1</v>
      </c>
      <c r="E42">
        <f>Source!FS71</f>
        <v>0</v>
      </c>
      <c r="F42" t="str">
        <f>Source!F71</f>
        <v>Прил. КА п.4</v>
      </c>
      <c r="G42" t="str">
        <f>Source!G71</f>
        <v>Подступенок Керамогранит 15х30 см ESTIMA  (неполированный)</v>
      </c>
      <c r="H42" t="str">
        <f>Source!H71</f>
        <v>шт.</v>
      </c>
      <c r="I42">
        <f>Source!I71</f>
        <v>269</v>
      </c>
      <c r="J42">
        <v>1</v>
      </c>
      <c r="K42">
        <f>ROUND(Source!AC71/IF(Source!BC71&lt;&gt; 0, Source!BC71, 1),2)</f>
        <v>78.91</v>
      </c>
      <c r="M42">
        <f>ROUND(Source!HG71/IF(Source!BC71&lt;&gt; 0, Source!BC71, 1),2)</f>
        <v>21226.55</v>
      </c>
      <c r="N42">
        <f>Source!AC71</f>
        <v>484.5</v>
      </c>
      <c r="O42">
        <f>Source!HG71</f>
        <v>130331</v>
      </c>
      <c r="P42">
        <f>Source!AE71</f>
        <v>0</v>
      </c>
      <c r="R42">
        <f>ROUND(P42*I42, 2)</f>
        <v>0</v>
      </c>
      <c r="S42">
        <f>Source!AE71*IF(Source!BS71&lt;&gt; 0, Source!BS71, 1)</f>
        <v>0</v>
      </c>
      <c r="T42">
        <f>ROUND(S42*I42, 2)</f>
        <v>0</v>
      </c>
      <c r="U42">
        <f>Source!GF71</f>
        <v>1242817948</v>
      </c>
      <c r="V42">
        <v>761346527</v>
      </c>
      <c r="W42">
        <v>-727840516</v>
      </c>
      <c r="X42">
        <v>3</v>
      </c>
    </row>
    <row r="43" spans="1:24" x14ac:dyDescent="0.2">
      <c r="A43">
        <v>20</v>
      </c>
      <c r="B43">
        <v>237</v>
      </c>
      <c r="C43">
        <v>3</v>
      </c>
      <c r="D43">
        <v>0</v>
      </c>
      <c r="E43">
        <f>SmtRes!AV237</f>
        <v>0</v>
      </c>
      <c r="F43" t="str">
        <f>SmtRes!I237</f>
        <v>411-0001</v>
      </c>
      <c r="G43" t="str">
        <f>SmtRes!K237</f>
        <v>Вода</v>
      </c>
      <c r="H43" t="str">
        <f>SmtRes!O237</f>
        <v>м3</v>
      </c>
      <c r="I43">
        <f>SmtRes!Y237*Source!I73</f>
        <v>0.12</v>
      </c>
      <c r="J43">
        <f>SmtRes!AO237</f>
        <v>1</v>
      </c>
      <c r="K43">
        <f>SmtRes!AE237</f>
        <v>2.44</v>
      </c>
      <c r="L43">
        <f>SmtRes!DB237</f>
        <v>0.24</v>
      </c>
      <c r="M43">
        <f>ROUND(ROUND(L43*Source!I73, 2)*1, 2)</f>
        <v>0.28999999999999998</v>
      </c>
      <c r="N43">
        <f>SmtRes!AA237</f>
        <v>14.98</v>
      </c>
      <c r="O43">
        <f>ROUND(ROUND(L43*Source!I73, 2)*SmtRes!DA237, 2)</f>
        <v>1.78</v>
      </c>
      <c r="P43">
        <f>SmtRes!AG237</f>
        <v>0</v>
      </c>
      <c r="Q43">
        <f>SmtRes!DC237</f>
        <v>0</v>
      </c>
      <c r="R43">
        <f>ROUND(ROUND(Q43*Source!I73, 2)*1, 2)</f>
        <v>0</v>
      </c>
      <c r="S43">
        <f>SmtRes!AC237</f>
        <v>0</v>
      </c>
      <c r="T43">
        <f>ROUND(ROUND(Q43*Source!I73, 2)*SmtRes!AK237, 2)</f>
        <v>0</v>
      </c>
      <c r="U43">
        <f>SmtRes!X237</f>
        <v>693153122</v>
      </c>
      <c r="V43">
        <v>-755788620</v>
      </c>
      <c r="W43">
        <v>1781932092</v>
      </c>
      <c r="X43">
        <v>3</v>
      </c>
    </row>
    <row r="44" spans="1:24" x14ac:dyDescent="0.2">
      <c r="A44">
        <v>20</v>
      </c>
      <c r="B44">
        <v>235</v>
      </c>
      <c r="C44">
        <v>3</v>
      </c>
      <c r="D44">
        <v>0</v>
      </c>
      <c r="E44">
        <f>SmtRes!AV235</f>
        <v>0</v>
      </c>
      <c r="F44" t="str">
        <f>SmtRes!I235</f>
        <v>101-1529</v>
      </c>
      <c r="G44" t="str">
        <f>SmtRes!K235</f>
        <v>Электроды диаметром 6 мм Э42</v>
      </c>
      <c r="H44" t="str">
        <f>SmtRes!O235</f>
        <v>т</v>
      </c>
      <c r="I44">
        <f>SmtRes!Y235*Source!I73</f>
        <v>2.4E-2</v>
      </c>
      <c r="J44">
        <f>SmtRes!AO235</f>
        <v>1</v>
      </c>
      <c r="K44">
        <f>SmtRes!AE235</f>
        <v>9423.99</v>
      </c>
      <c r="L44">
        <f>SmtRes!DB235</f>
        <v>188.48</v>
      </c>
      <c r="M44">
        <f>ROUND(ROUND(L44*Source!I73, 2)*1, 2)</f>
        <v>226.18</v>
      </c>
      <c r="N44">
        <f>SmtRes!AA235</f>
        <v>57863.3</v>
      </c>
      <c r="O44">
        <f>ROUND(ROUND(L44*Source!I73, 2)*SmtRes!DA235, 2)</f>
        <v>1388.75</v>
      </c>
      <c r="P44">
        <f>SmtRes!AG235</f>
        <v>0</v>
      </c>
      <c r="Q44">
        <f>SmtRes!DC235</f>
        <v>0</v>
      </c>
      <c r="R44">
        <f>ROUND(ROUND(Q44*Source!I73, 2)*1, 2)</f>
        <v>0</v>
      </c>
      <c r="S44">
        <f>SmtRes!AC235</f>
        <v>0</v>
      </c>
      <c r="T44">
        <f>ROUND(ROUND(Q44*Source!I73, 2)*SmtRes!AK235, 2)</f>
        <v>0</v>
      </c>
      <c r="U44">
        <f>SmtRes!X235</f>
        <v>237785655</v>
      </c>
      <c r="V44">
        <v>805150111</v>
      </c>
      <c r="W44">
        <v>1610516631</v>
      </c>
      <c r="X44">
        <v>3</v>
      </c>
    </row>
    <row r="45" spans="1:24" x14ac:dyDescent="0.2">
      <c r="A45">
        <v>20</v>
      </c>
      <c r="B45">
        <v>234</v>
      </c>
      <c r="C45">
        <v>3</v>
      </c>
      <c r="D45">
        <v>0</v>
      </c>
      <c r="E45">
        <f>SmtRes!AV234</f>
        <v>0</v>
      </c>
      <c r="F45" t="str">
        <f>SmtRes!I234</f>
        <v>101-1356</v>
      </c>
      <c r="G45" t="str">
        <f>SmtRes!K234</f>
        <v>Цемент для приготовления раствора в построечных условиях и в других подобных случаях</v>
      </c>
      <c r="H45" t="str">
        <f>SmtRes!O234</f>
        <v>т</v>
      </c>
      <c r="I45">
        <f>SmtRes!Y234*Source!I73</f>
        <v>0.18</v>
      </c>
      <c r="J45">
        <f>SmtRes!AO234</f>
        <v>1</v>
      </c>
      <c r="K45">
        <f>SmtRes!AE234</f>
        <v>300</v>
      </c>
      <c r="L45">
        <f>SmtRes!DB234</f>
        <v>45</v>
      </c>
      <c r="M45">
        <f>ROUND(ROUND(L45*Source!I73, 2)*1, 2)</f>
        <v>54</v>
      </c>
      <c r="N45">
        <f>SmtRes!AA234</f>
        <v>1842</v>
      </c>
      <c r="O45">
        <f>ROUND(ROUND(L45*Source!I73, 2)*SmtRes!DA234, 2)</f>
        <v>331.56</v>
      </c>
      <c r="P45">
        <f>SmtRes!AG234</f>
        <v>0</v>
      </c>
      <c r="Q45">
        <f>SmtRes!DC234</f>
        <v>0</v>
      </c>
      <c r="R45">
        <f>ROUND(ROUND(Q45*Source!I73, 2)*1, 2)</f>
        <v>0</v>
      </c>
      <c r="S45">
        <f>SmtRes!AC234</f>
        <v>0</v>
      </c>
      <c r="T45">
        <f>ROUND(ROUND(Q45*Source!I73, 2)*SmtRes!AK234, 2)</f>
        <v>0</v>
      </c>
      <c r="U45">
        <f>SmtRes!X234</f>
        <v>1659167214</v>
      </c>
      <c r="V45">
        <v>1934825952</v>
      </c>
      <c r="W45">
        <v>1002306062</v>
      </c>
      <c r="X45">
        <v>3</v>
      </c>
    </row>
    <row r="46" spans="1:24" x14ac:dyDescent="0.2">
      <c r="A46">
        <f>Source!A77</f>
        <v>18</v>
      </c>
      <c r="B46">
        <v>77</v>
      </c>
      <c r="C46">
        <v>3</v>
      </c>
      <c r="D46">
        <f>Source!BI77</f>
        <v>1</v>
      </c>
      <c r="E46">
        <f>Source!FS77</f>
        <v>0</v>
      </c>
      <c r="F46" t="str">
        <f>Source!F77</f>
        <v>Прил. КА п.2</v>
      </c>
      <c r="G46" t="str">
        <f>Source!G77</f>
        <v>Ограждения лестничные: Сталь марки AISI 304, 1 поручень - 38х1,5 мм;  Высота ограждения 900 мм.   Стойки 38х1,5 мм</v>
      </c>
      <c r="H46" t="str">
        <f>Source!H77</f>
        <v>м</v>
      </c>
      <c r="I46">
        <f>Source!I77</f>
        <v>120</v>
      </c>
      <c r="J46">
        <v>1</v>
      </c>
      <c r="K46">
        <f>ROUND(Source!AC77/IF(Source!BC77&lt;&gt; 0, Source!BC77, 1),2)</f>
        <v>609.12</v>
      </c>
      <c r="M46">
        <f>ROUND(Source!HG77/IF(Source!BC77&lt;&gt; 0, Source!BC77, 1),2)</f>
        <v>73094.460000000006</v>
      </c>
      <c r="N46">
        <f>Source!AC77</f>
        <v>3740</v>
      </c>
      <c r="O46">
        <f>Source!HG77</f>
        <v>448800</v>
      </c>
      <c r="P46">
        <f>Source!AE77</f>
        <v>0</v>
      </c>
      <c r="R46">
        <f>ROUND(P46*I46, 2)</f>
        <v>0</v>
      </c>
      <c r="S46">
        <f>Source!AE77*IF(Source!BS77&lt;&gt; 0, Source!BS77, 1)</f>
        <v>0</v>
      </c>
      <c r="T46">
        <f>ROUND(S46*I46, 2)</f>
        <v>0</v>
      </c>
      <c r="U46">
        <f>Source!GF77</f>
        <v>-561832773</v>
      </c>
      <c r="V46">
        <v>-2002668230</v>
      </c>
      <c r="W46">
        <v>-1859990704</v>
      </c>
      <c r="X46">
        <v>3</v>
      </c>
    </row>
    <row r="47" spans="1:24" x14ac:dyDescent="0.2">
      <c r="A47">
        <v>20</v>
      </c>
      <c r="B47">
        <v>287</v>
      </c>
      <c r="C47">
        <v>3</v>
      </c>
      <c r="D47">
        <v>0</v>
      </c>
      <c r="E47">
        <f>SmtRes!AV287</f>
        <v>0</v>
      </c>
      <c r="F47" t="str">
        <f>SmtRes!I287</f>
        <v>204-0062</v>
      </c>
      <c r="G47" t="str">
        <f>SmtRes!K287</f>
        <v>Детали закладные и накладные изготовленные без применения сварки, гнутья, сверления (пробивки) отверстий поставляемые отдельно</v>
      </c>
      <c r="H47" t="str">
        <f>SmtRes!O287</f>
        <v>т</v>
      </c>
      <c r="I47">
        <f>SmtRes!Y287*Source!I83</f>
        <v>5.2068000000000003E-2</v>
      </c>
      <c r="J47">
        <f>SmtRes!AO287</f>
        <v>1</v>
      </c>
      <c r="K47">
        <f>SmtRes!AE287</f>
        <v>5804</v>
      </c>
      <c r="L47">
        <f>SmtRes!DB287</f>
        <v>17.41</v>
      </c>
      <c r="M47">
        <f>ROUND(ROUND(L47*Source!I83, 2)*1, 2)</f>
        <v>302.17</v>
      </c>
      <c r="N47">
        <f>SmtRes!AA287</f>
        <v>35636.559999999998</v>
      </c>
      <c r="O47">
        <f>ROUND(ROUND(L47*Source!I83, 2)*SmtRes!DA287, 2)</f>
        <v>1855.32</v>
      </c>
      <c r="P47">
        <f>SmtRes!AG287</f>
        <v>0</v>
      </c>
      <c r="Q47">
        <f>SmtRes!DC287</f>
        <v>0</v>
      </c>
      <c r="R47">
        <f>ROUND(ROUND(Q47*Source!I83, 2)*1, 2)</f>
        <v>0</v>
      </c>
      <c r="S47">
        <f>SmtRes!AC287</f>
        <v>0</v>
      </c>
      <c r="T47">
        <f>ROUND(ROUND(Q47*Source!I83, 2)*SmtRes!AK287, 2)</f>
        <v>0</v>
      </c>
      <c r="U47">
        <f>SmtRes!X287</f>
        <v>1426677377</v>
      </c>
      <c r="V47">
        <v>1040621728</v>
      </c>
      <c r="W47">
        <v>1525985877</v>
      </c>
      <c r="X47">
        <v>3</v>
      </c>
    </row>
    <row r="48" spans="1:24" x14ac:dyDescent="0.2">
      <c r="A48">
        <v>20</v>
      </c>
      <c r="B48">
        <v>284</v>
      </c>
      <c r="C48">
        <v>3</v>
      </c>
      <c r="D48">
        <v>0</v>
      </c>
      <c r="E48">
        <f>SmtRes!AV284</f>
        <v>0</v>
      </c>
      <c r="F48" t="str">
        <f>SmtRes!I284</f>
        <v>101-1921</v>
      </c>
      <c r="G48" t="str">
        <f>SmtRes!K284</f>
        <v>Пена монтажная для герметизации стыков в баллончике емкостью 0,85 л</v>
      </c>
      <c r="H48" t="str">
        <f>SmtRes!O284</f>
        <v>шт.</v>
      </c>
      <c r="I48">
        <f>SmtRes!Y284*Source!I83</f>
        <v>1.7356000000000003</v>
      </c>
      <c r="J48">
        <f>SmtRes!AO284</f>
        <v>1</v>
      </c>
      <c r="K48">
        <f>SmtRes!AE284</f>
        <v>72.8</v>
      </c>
      <c r="L48">
        <f>SmtRes!DB284</f>
        <v>7.28</v>
      </c>
      <c r="M48">
        <f>ROUND(ROUND(L48*Source!I83, 2)*1, 2)</f>
        <v>126.35</v>
      </c>
      <c r="N48">
        <f>SmtRes!AA284</f>
        <v>446.99</v>
      </c>
      <c r="O48">
        <f>ROUND(ROUND(L48*Source!I83, 2)*SmtRes!DA284, 2)</f>
        <v>775.79</v>
      </c>
      <c r="P48">
        <f>SmtRes!AG284</f>
        <v>0</v>
      </c>
      <c r="Q48">
        <f>SmtRes!DC284</f>
        <v>0</v>
      </c>
      <c r="R48">
        <f>ROUND(ROUND(Q48*Source!I83, 2)*1, 2)</f>
        <v>0</v>
      </c>
      <c r="S48">
        <f>SmtRes!AC284</f>
        <v>0</v>
      </c>
      <c r="T48">
        <f>ROUND(ROUND(Q48*Source!I83, 2)*SmtRes!AK284, 2)</f>
        <v>0</v>
      </c>
      <c r="U48">
        <f>SmtRes!X284</f>
        <v>143065284</v>
      </c>
      <c r="V48">
        <v>356961622</v>
      </c>
      <c r="W48">
        <v>785585162</v>
      </c>
      <c r="X48">
        <v>3</v>
      </c>
    </row>
    <row r="49" spans="1:24" x14ac:dyDescent="0.2">
      <c r="A49">
        <v>20</v>
      </c>
      <c r="B49">
        <v>283</v>
      </c>
      <c r="C49">
        <v>3</v>
      </c>
      <c r="D49">
        <v>0</v>
      </c>
      <c r="E49">
        <f>SmtRes!AV283</f>
        <v>0</v>
      </c>
      <c r="F49" t="str">
        <f>SmtRes!I283</f>
        <v>101-1513</v>
      </c>
      <c r="G49" t="str">
        <f>SmtRes!K283</f>
        <v>Электроды диаметром 4 мм Э42</v>
      </c>
      <c r="H49" t="str">
        <f>SmtRes!O283</f>
        <v>т</v>
      </c>
      <c r="I49">
        <f>SmtRes!Y283*Source!I83</f>
        <v>1.7356000000000003E-3</v>
      </c>
      <c r="J49">
        <f>SmtRes!AO283</f>
        <v>1</v>
      </c>
      <c r="K49">
        <f>SmtRes!AE283</f>
        <v>9749.99</v>
      </c>
      <c r="L49">
        <f>SmtRes!DB283</f>
        <v>0.97</v>
      </c>
      <c r="M49">
        <f>ROUND(ROUND(L49*Source!I83, 2)*1, 2)</f>
        <v>16.84</v>
      </c>
      <c r="N49">
        <f>SmtRes!AA283</f>
        <v>59864.94</v>
      </c>
      <c r="O49">
        <f>ROUND(ROUND(L49*Source!I83, 2)*SmtRes!DA283, 2)</f>
        <v>103.4</v>
      </c>
      <c r="P49">
        <f>SmtRes!AG283</f>
        <v>0</v>
      </c>
      <c r="Q49">
        <f>SmtRes!DC283</f>
        <v>0</v>
      </c>
      <c r="R49">
        <f>ROUND(ROUND(Q49*Source!I83, 2)*1, 2)</f>
        <v>0</v>
      </c>
      <c r="S49">
        <f>SmtRes!AC283</f>
        <v>0</v>
      </c>
      <c r="T49">
        <f>ROUND(ROUND(Q49*Source!I83, 2)*SmtRes!AK283, 2)</f>
        <v>0</v>
      </c>
      <c r="U49">
        <f>SmtRes!X283</f>
        <v>-1319080431</v>
      </c>
      <c r="V49">
        <v>1106660228</v>
      </c>
      <c r="W49">
        <v>809569885</v>
      </c>
      <c r="X49">
        <v>3</v>
      </c>
    </row>
    <row r="50" spans="1:24" x14ac:dyDescent="0.2">
      <c r="A50">
        <f>Source!A85</f>
        <v>18</v>
      </c>
      <c r="B50">
        <v>85</v>
      </c>
      <c r="C50">
        <v>3</v>
      </c>
      <c r="D50">
        <f>Source!BI85</f>
        <v>1</v>
      </c>
      <c r="E50">
        <f>Source!FS85</f>
        <v>0</v>
      </c>
      <c r="F50" t="str">
        <f>Source!F85</f>
        <v>Прил. КА п.5</v>
      </c>
      <c r="G50" t="str">
        <f>Source!G85</f>
        <v>Дверь металлическая размерами 3000х1400мм</v>
      </c>
      <c r="H50" t="str">
        <f>Source!H85</f>
        <v>шт.</v>
      </c>
      <c r="I50">
        <f>Source!I85</f>
        <v>1</v>
      </c>
      <c r="J50">
        <v>1</v>
      </c>
      <c r="K50">
        <f>ROUND(Source!AC85/IF(Source!BC85&lt;&gt; 0, Source!BC85, 1),2)</f>
        <v>3460.91</v>
      </c>
      <c r="M50">
        <f>ROUND(Source!HG85/IF(Source!BC85&lt;&gt; 0, Source!BC85, 1),2)</f>
        <v>3460.91</v>
      </c>
      <c r="N50">
        <f>Source!AC85</f>
        <v>21250</v>
      </c>
      <c r="O50">
        <f>Source!HG85</f>
        <v>21250</v>
      </c>
      <c r="P50">
        <f>Source!AE85</f>
        <v>0</v>
      </c>
      <c r="R50">
        <f t="shared" ref="R50:R58" si="0">ROUND(P50*I50, 2)</f>
        <v>0</v>
      </c>
      <c r="S50">
        <f>Source!AE85*IF(Source!BS85&lt;&gt; 0, Source!BS85, 1)</f>
        <v>0</v>
      </c>
      <c r="T50">
        <f t="shared" ref="T50:T58" si="1">ROUND(S50*I50, 2)</f>
        <v>0</v>
      </c>
      <c r="U50">
        <f>Source!GF85</f>
        <v>761065353</v>
      </c>
      <c r="V50">
        <v>-142749018</v>
      </c>
      <c r="W50">
        <v>46874144</v>
      </c>
      <c r="X50">
        <v>3</v>
      </c>
    </row>
    <row r="51" spans="1:24" x14ac:dyDescent="0.2">
      <c r="A51">
        <f>Source!A87</f>
        <v>18</v>
      </c>
      <c r="B51">
        <v>87</v>
      </c>
      <c r="C51">
        <v>3</v>
      </c>
      <c r="D51">
        <f>Source!BI87</f>
        <v>1</v>
      </c>
      <c r="E51">
        <f>Source!FS87</f>
        <v>0</v>
      </c>
      <c r="F51" t="str">
        <f>Source!F87</f>
        <v>Прил. КА п.6</v>
      </c>
      <c r="G51" t="str">
        <f>Source!G87</f>
        <v>Дверь металлическая размерами 1470х2600мм</v>
      </c>
      <c r="H51" t="str">
        <f>Source!H87</f>
        <v>шт.</v>
      </c>
      <c r="I51">
        <f>Source!I87</f>
        <v>1</v>
      </c>
      <c r="J51">
        <v>1</v>
      </c>
      <c r="K51">
        <f>ROUND(Source!AC87/IF(Source!BC87&lt;&gt; 0, Source!BC87, 1),2)</f>
        <v>3460.91</v>
      </c>
      <c r="M51">
        <f>ROUND(Source!HG87/IF(Source!BC87&lt;&gt; 0, Source!BC87, 1),2)</f>
        <v>3460.91</v>
      </c>
      <c r="N51">
        <f>Source!AC87</f>
        <v>21250</v>
      </c>
      <c r="O51">
        <f>Source!HG87</f>
        <v>21250</v>
      </c>
      <c r="P51">
        <f>Source!AE87</f>
        <v>0</v>
      </c>
      <c r="R51">
        <f t="shared" si="0"/>
        <v>0</v>
      </c>
      <c r="S51">
        <f>Source!AE87*IF(Source!BS87&lt;&gt; 0, Source!BS87, 1)</f>
        <v>0</v>
      </c>
      <c r="T51">
        <f t="shared" si="1"/>
        <v>0</v>
      </c>
      <c r="U51">
        <f>Source!GF87</f>
        <v>-560875536</v>
      </c>
      <c r="V51">
        <v>236807573</v>
      </c>
      <c r="W51">
        <v>247351815</v>
      </c>
      <c r="X51">
        <v>3</v>
      </c>
    </row>
    <row r="52" spans="1:24" x14ac:dyDescent="0.2">
      <c r="A52">
        <f>Source!A89</f>
        <v>18</v>
      </c>
      <c r="B52">
        <v>89</v>
      </c>
      <c r="C52">
        <v>3</v>
      </c>
      <c r="D52">
        <f>Source!BI89</f>
        <v>1</v>
      </c>
      <c r="E52">
        <f>Source!FS89</f>
        <v>0</v>
      </c>
      <c r="F52" t="str">
        <f>Source!F89</f>
        <v>203-8132</v>
      </c>
      <c r="G52" t="str">
        <f>Source!G89</f>
        <v>Дверь противопожарная металлическая двупольная ДПМ-02/60, размером 1500х2100 мм</v>
      </c>
      <c r="H52" t="str">
        <f>Source!H89</f>
        <v>шт.</v>
      </c>
      <c r="I52">
        <f>Source!I89</f>
        <v>1</v>
      </c>
      <c r="J52">
        <v>1</v>
      </c>
      <c r="K52">
        <f>Source!AC89</f>
        <v>5688.16</v>
      </c>
      <c r="M52">
        <f>ROUND(K52*I52, 2)</f>
        <v>5688.16</v>
      </c>
      <c r="N52">
        <f>Source!AC89*IF(Source!BC89&lt;&gt; 0, Source!BC89, 1)</f>
        <v>19225.980799999998</v>
      </c>
      <c r="O52">
        <f>ROUND(N52*I52, 2)</f>
        <v>19225.98</v>
      </c>
      <c r="P52">
        <f>Source!AE89</f>
        <v>0</v>
      </c>
      <c r="R52">
        <f t="shared" si="0"/>
        <v>0</v>
      </c>
      <c r="S52">
        <f>Source!AE89*IF(Source!BS89&lt;&gt; 0, Source!BS89, 1)</f>
        <v>0</v>
      </c>
      <c r="T52">
        <f t="shared" si="1"/>
        <v>0</v>
      </c>
      <c r="U52">
        <f>Source!GF89</f>
        <v>594655363</v>
      </c>
      <c r="V52">
        <v>-752596920</v>
      </c>
      <c r="W52">
        <v>1941619991</v>
      </c>
      <c r="X52">
        <v>3</v>
      </c>
    </row>
    <row r="53" spans="1:24" x14ac:dyDescent="0.2">
      <c r="A53">
        <f>Source!A91</f>
        <v>18</v>
      </c>
      <c r="B53">
        <v>91</v>
      </c>
      <c r="C53">
        <v>3</v>
      </c>
      <c r="D53">
        <f>Source!BI91</f>
        <v>1</v>
      </c>
      <c r="E53">
        <f>Source!FS91</f>
        <v>0</v>
      </c>
      <c r="F53" t="str">
        <f>Source!F91</f>
        <v>Прил. КА п.7</v>
      </c>
      <c r="G53" t="str">
        <f>Source!G91</f>
        <v>Дверь металлическая размерами 1200х3000мм</v>
      </c>
      <c r="H53" t="str">
        <f>Source!H91</f>
        <v>шт.</v>
      </c>
      <c r="I53">
        <f>Source!I91</f>
        <v>1</v>
      </c>
      <c r="J53">
        <v>1</v>
      </c>
      <c r="K53">
        <f>ROUND(Source!AC91/IF(Source!BC91&lt;&gt; 0, Source!BC91, 1),2)</f>
        <v>3460.91</v>
      </c>
      <c r="M53">
        <f>ROUND(Source!HG91/IF(Source!BC91&lt;&gt; 0, Source!BC91, 1),2)</f>
        <v>3460.91</v>
      </c>
      <c r="N53">
        <f>Source!AC91</f>
        <v>21250</v>
      </c>
      <c r="O53">
        <f>Source!HG91</f>
        <v>21250</v>
      </c>
      <c r="P53">
        <f>Source!AE91</f>
        <v>0</v>
      </c>
      <c r="R53">
        <f t="shared" si="0"/>
        <v>0</v>
      </c>
      <c r="S53">
        <f>Source!AE91*IF(Source!BS91&lt;&gt; 0, Source!BS91, 1)</f>
        <v>0</v>
      </c>
      <c r="T53">
        <f t="shared" si="1"/>
        <v>0</v>
      </c>
      <c r="U53">
        <f>Source!GF91</f>
        <v>1479327237</v>
      </c>
      <c r="V53">
        <v>-939662096</v>
      </c>
      <c r="W53">
        <v>423618028</v>
      </c>
      <c r="X53">
        <v>3</v>
      </c>
    </row>
    <row r="54" spans="1:24" x14ac:dyDescent="0.2">
      <c r="A54">
        <f>Source!A93</f>
        <v>18</v>
      </c>
      <c r="B54">
        <v>93</v>
      </c>
      <c r="C54">
        <v>3</v>
      </c>
      <c r="D54">
        <f>Source!BI93</f>
        <v>1</v>
      </c>
      <c r="E54">
        <f>Source!FS93</f>
        <v>0</v>
      </c>
      <c r="F54" t="str">
        <f>Source!F93</f>
        <v>203-8131</v>
      </c>
      <c r="G54" t="str">
        <f>Source!G93</f>
        <v>Дверь противопожарная металлическая двупольная ДПМ-02/60, размером 1400х2100 мм/прим.1360х1900мм</v>
      </c>
      <c r="H54" t="str">
        <f>Source!H93</f>
        <v>шт.</v>
      </c>
      <c r="I54">
        <f>Source!I93</f>
        <v>1</v>
      </c>
      <c r="J54">
        <v>1</v>
      </c>
      <c r="K54">
        <f>Source!AC93</f>
        <v>5356.34</v>
      </c>
      <c r="M54">
        <f>ROUND(K54*I54, 2)</f>
        <v>5356.34</v>
      </c>
      <c r="N54">
        <f>Source!AC93*IF(Source!BC93&lt;&gt; 0, Source!BC93, 1)</f>
        <v>19229.260600000001</v>
      </c>
      <c r="O54">
        <f>ROUND(N54*I54, 2)</f>
        <v>19229.259999999998</v>
      </c>
      <c r="P54">
        <f>Source!AE93</f>
        <v>0</v>
      </c>
      <c r="R54">
        <f t="shared" si="0"/>
        <v>0</v>
      </c>
      <c r="S54">
        <f>Source!AE93*IF(Source!BS93&lt;&gt; 0, Source!BS93, 1)</f>
        <v>0</v>
      </c>
      <c r="T54">
        <f t="shared" si="1"/>
        <v>0</v>
      </c>
      <c r="U54">
        <f>Source!GF93</f>
        <v>1197201291</v>
      </c>
      <c r="V54">
        <v>-1137938774</v>
      </c>
      <c r="W54">
        <v>-635783773</v>
      </c>
      <c r="X54">
        <v>3</v>
      </c>
    </row>
    <row r="55" spans="1:24" x14ac:dyDescent="0.2">
      <c r="A55">
        <f>Source!A95</f>
        <v>18</v>
      </c>
      <c r="B55">
        <v>95</v>
      </c>
      <c r="C55">
        <v>3</v>
      </c>
      <c r="D55">
        <f>Source!BI95</f>
        <v>1</v>
      </c>
      <c r="E55">
        <f>Source!FS95</f>
        <v>0</v>
      </c>
      <c r="F55" t="str">
        <f>Source!F95</f>
        <v>101-0951</v>
      </c>
      <c r="G55" t="str">
        <f>Source!G95</f>
        <v>Замок врезной оцинкованный с цилиндровым механизмом из латуни</v>
      </c>
      <c r="H55" t="str">
        <f>Source!H95</f>
        <v>компл.</v>
      </c>
      <c r="I55">
        <f>Source!I95</f>
        <v>5.0000000000000009</v>
      </c>
      <c r="J55">
        <v>1</v>
      </c>
      <c r="K55">
        <f>Source!AC95</f>
        <v>109.67</v>
      </c>
      <c r="M55">
        <f>ROUND(K55*I55, 2)</f>
        <v>548.35</v>
      </c>
      <c r="N55">
        <f>Source!AC95*IF(Source!BC95&lt;&gt; 0, Source!BC95, 1)</f>
        <v>673.37379999999996</v>
      </c>
      <c r="O55">
        <f>ROUND(N55*I55, 2)</f>
        <v>3366.87</v>
      </c>
      <c r="P55">
        <f>Source!AE95</f>
        <v>0</v>
      </c>
      <c r="R55">
        <f t="shared" si="0"/>
        <v>0</v>
      </c>
      <c r="S55">
        <f>Source!AE95*IF(Source!BS95&lt;&gt; 0, Source!BS95, 1)</f>
        <v>0</v>
      </c>
      <c r="T55">
        <f t="shared" si="1"/>
        <v>0</v>
      </c>
      <c r="U55">
        <f>Source!GF95</f>
        <v>-1782440191</v>
      </c>
      <c r="V55">
        <v>-1966368277</v>
      </c>
      <c r="W55">
        <v>-455751183</v>
      </c>
      <c r="X55">
        <v>3</v>
      </c>
    </row>
    <row r="56" spans="1:24" x14ac:dyDescent="0.2">
      <c r="A56">
        <f>Source!A97</f>
        <v>18</v>
      </c>
      <c r="B56">
        <v>97</v>
      </c>
      <c r="C56">
        <v>3</v>
      </c>
      <c r="D56">
        <f>Source!BI97</f>
        <v>1</v>
      </c>
      <c r="E56">
        <f>Source!FS97</f>
        <v>0</v>
      </c>
      <c r="F56" t="str">
        <f>Source!F97</f>
        <v>61.3.03.01-0857м</v>
      </c>
      <c r="G56" t="str">
        <f>Source!G97</f>
        <v>Врезной электромеханический замок PERCo-LB72.3; 72 мм. межцентровое расстояние, прямой засов, с рычагом блокиратора</v>
      </c>
      <c r="H56" t="str">
        <f>Source!H97</f>
        <v>шт.</v>
      </c>
      <c r="I56">
        <f>Source!I97</f>
        <v>5.0000000000000009</v>
      </c>
      <c r="J56">
        <v>1</v>
      </c>
      <c r="K56">
        <f>ROUND(Source!AC97/IF(Source!BC97&lt;&gt; 0, Source!BC97, 1),2)</f>
        <v>1547.55</v>
      </c>
      <c r="M56">
        <f>ROUND(Source!HG97/IF(Source!BC97&lt;&gt; 0, Source!BC97, 1),2)</f>
        <v>7737.79</v>
      </c>
      <c r="N56">
        <f>Source!AC97</f>
        <v>9501.98</v>
      </c>
      <c r="O56">
        <f>Source!HG97</f>
        <v>47510</v>
      </c>
      <c r="P56">
        <f>Source!AE97</f>
        <v>0</v>
      </c>
      <c r="R56">
        <f t="shared" si="0"/>
        <v>0</v>
      </c>
      <c r="S56">
        <f>Source!AE97*IF(Source!BS97&lt;&gt; 0, Source!BS97, 1)</f>
        <v>0</v>
      </c>
      <c r="T56">
        <f t="shared" si="1"/>
        <v>0</v>
      </c>
      <c r="U56">
        <f>Source!GF97</f>
        <v>-2066279378</v>
      </c>
      <c r="V56">
        <v>1910069477</v>
      </c>
      <c r="W56">
        <v>-1112426146</v>
      </c>
      <c r="X56">
        <v>3</v>
      </c>
    </row>
    <row r="57" spans="1:24" x14ac:dyDescent="0.2">
      <c r="A57">
        <f>Source!A99</f>
        <v>18</v>
      </c>
      <c r="B57">
        <v>99</v>
      </c>
      <c r="C57">
        <v>3</v>
      </c>
      <c r="D57">
        <f>Source!BI99</f>
        <v>1</v>
      </c>
      <c r="E57">
        <f>Source!FS99</f>
        <v>0</v>
      </c>
      <c r="F57" t="str">
        <f>Source!F99</f>
        <v>101-0953</v>
      </c>
      <c r="G57" t="str">
        <f>Source!G99</f>
        <v>Ручка-скоба из алюминиевого сплава анодированная</v>
      </c>
      <c r="H57" t="str">
        <f>Source!H99</f>
        <v>шт.</v>
      </c>
      <c r="I57">
        <f>Source!I99</f>
        <v>5.0000000000000009</v>
      </c>
      <c r="J57">
        <v>1</v>
      </c>
      <c r="K57">
        <f>Source!AC99</f>
        <v>20.25</v>
      </c>
      <c r="M57">
        <f>ROUND(K57*I57, 2)</f>
        <v>101.25</v>
      </c>
      <c r="N57">
        <f>Source!AC99*IF(Source!BC99&lt;&gt; 0, Source!BC99, 1)</f>
        <v>48.195</v>
      </c>
      <c r="O57">
        <f>ROUND(N57*I57, 2)</f>
        <v>240.98</v>
      </c>
      <c r="P57">
        <f>Source!AE99</f>
        <v>0</v>
      </c>
      <c r="R57">
        <f t="shared" si="0"/>
        <v>0</v>
      </c>
      <c r="S57">
        <f>Source!AE99*IF(Source!BS99&lt;&gt; 0, Source!BS99, 1)</f>
        <v>0</v>
      </c>
      <c r="T57">
        <f t="shared" si="1"/>
        <v>0</v>
      </c>
      <c r="U57">
        <f>Source!GF99</f>
        <v>-1030546797</v>
      </c>
      <c r="V57">
        <v>-1227897738</v>
      </c>
      <c r="W57">
        <v>2058680789</v>
      </c>
      <c r="X57">
        <v>3</v>
      </c>
    </row>
    <row r="58" spans="1:24" x14ac:dyDescent="0.2">
      <c r="A58">
        <f>Source!A107</f>
        <v>17</v>
      </c>
      <c r="B58">
        <v>107</v>
      </c>
      <c r="C58">
        <v>3</v>
      </c>
      <c r="D58">
        <f>Source!BI107</f>
        <v>1</v>
      </c>
      <c r="E58">
        <f>Source!FS107</f>
        <v>0</v>
      </c>
      <c r="F58" t="str">
        <f>Source!F107</f>
        <v>101-6899</v>
      </c>
      <c r="G58" t="str">
        <f>Source!G107</f>
        <v>Доводчик дверной гидравлический TS-68 с зубчатым приводом (нагрузка до 90 кг)</v>
      </c>
      <c r="H58" t="str">
        <f>Source!H107</f>
        <v>шт.</v>
      </c>
      <c r="I58">
        <f>Source!I107</f>
        <v>5</v>
      </c>
      <c r="J58">
        <v>1</v>
      </c>
      <c r="K58">
        <f>Source!AC107</f>
        <v>284.25</v>
      </c>
      <c r="M58">
        <f>ROUND(K58*I58, 2)</f>
        <v>1421.25</v>
      </c>
      <c r="N58">
        <f>Source!AC107*IF(Source!BC107&lt;&gt; 0, Source!BC107, 1)</f>
        <v>1736.7675000000002</v>
      </c>
      <c r="O58">
        <f>ROUND(N58*I58, 2)</f>
        <v>8683.84</v>
      </c>
      <c r="P58">
        <f>Source!AE107</f>
        <v>0</v>
      </c>
      <c r="R58">
        <f t="shared" si="0"/>
        <v>0</v>
      </c>
      <c r="S58">
        <f>Source!AE107*IF(Source!BS107&lt;&gt; 0, Source!BS107, 1)</f>
        <v>0</v>
      </c>
      <c r="T58">
        <f t="shared" si="1"/>
        <v>0</v>
      </c>
      <c r="U58">
        <f>Source!GF107</f>
        <v>1173209461</v>
      </c>
      <c r="V58">
        <v>825858985</v>
      </c>
      <c r="W58">
        <v>197609475</v>
      </c>
      <c r="X58">
        <v>3</v>
      </c>
    </row>
    <row r="59" spans="1:24" x14ac:dyDescent="0.2">
      <c r="A59">
        <f>Source!A139</f>
        <v>4</v>
      </c>
      <c r="B59">
        <v>139</v>
      </c>
      <c r="G59" t="str">
        <f>Source!G139</f>
        <v>2. Полы (кабинеты)</v>
      </c>
    </row>
    <row r="60" spans="1:24" x14ac:dyDescent="0.2">
      <c r="A60">
        <v>20</v>
      </c>
      <c r="B60">
        <v>368</v>
      </c>
      <c r="C60">
        <v>3</v>
      </c>
      <c r="D60">
        <v>0</v>
      </c>
      <c r="E60">
        <f>SmtRes!AV368</f>
        <v>0</v>
      </c>
      <c r="F60" t="str">
        <f>SmtRes!I368</f>
        <v>113-0324</v>
      </c>
      <c r="G60" t="str">
        <f>SmtRes!K368</f>
        <v>Пленка полиэтиленовая толщиной 0,2-0,5 мм</v>
      </c>
      <c r="H60" t="str">
        <f>SmtRes!O368</f>
        <v>м2</v>
      </c>
      <c r="I60">
        <f>SmtRes!Y368*Source!I172</f>
        <v>714.25296000000003</v>
      </c>
      <c r="J60">
        <f>SmtRes!AO368</f>
        <v>1</v>
      </c>
      <c r="K60">
        <f>SmtRes!AE368</f>
        <v>5.92</v>
      </c>
      <c r="L60">
        <f>SmtRes!DB368</f>
        <v>724.61</v>
      </c>
      <c r="M60">
        <f>ROUND(ROUND(L60*Source!I172, 2)*1, 2)</f>
        <v>4228.3900000000003</v>
      </c>
      <c r="N60">
        <f>SmtRes!AA368</f>
        <v>36.35</v>
      </c>
      <c r="O60">
        <f>ROUND(ROUND(L60*Source!I172, 2)*SmtRes!DA368, 2)</f>
        <v>25962.31</v>
      </c>
      <c r="P60">
        <f>SmtRes!AG368</f>
        <v>0</v>
      </c>
      <c r="Q60">
        <f>SmtRes!DC368</f>
        <v>0</v>
      </c>
      <c r="R60">
        <f>ROUND(ROUND(Q60*Source!I172, 2)*1, 2)</f>
        <v>0</v>
      </c>
      <c r="S60">
        <f>SmtRes!AC368</f>
        <v>0</v>
      </c>
      <c r="T60">
        <f>ROUND(ROUND(Q60*Source!I172, 2)*SmtRes!AK368, 2)</f>
        <v>0</v>
      </c>
      <c r="U60">
        <f>SmtRes!X368</f>
        <v>1034748213</v>
      </c>
      <c r="V60">
        <v>922216393</v>
      </c>
      <c r="W60">
        <v>-1046108305</v>
      </c>
      <c r="X60">
        <v>3</v>
      </c>
    </row>
    <row r="61" spans="1:24" x14ac:dyDescent="0.2">
      <c r="A61">
        <f>Source!A176</f>
        <v>18</v>
      </c>
      <c r="B61">
        <v>176</v>
      </c>
      <c r="C61">
        <v>3</v>
      </c>
      <c r="D61">
        <f>Source!BI176</f>
        <v>1</v>
      </c>
      <c r="E61">
        <f>Source!FS176</f>
        <v>0</v>
      </c>
      <c r="F61" t="str">
        <f>Source!F176</f>
        <v>101-3891</v>
      </c>
      <c r="G61" t="str">
        <f>Source!G176</f>
        <v>Сетка сварная из арматурной проволоки диаметром 5,0 мм, без покрытия, 100х100 мм</v>
      </c>
      <c r="H61" t="str">
        <f>Source!H176</f>
        <v>м2</v>
      </c>
      <c r="I61">
        <f>Source!I176</f>
        <v>583.84799999999996</v>
      </c>
      <c r="J61">
        <v>1</v>
      </c>
      <c r="K61">
        <f>Source!AC176</f>
        <v>23.83</v>
      </c>
      <c r="M61">
        <f>ROUND(K61*I61, 2)</f>
        <v>13913.1</v>
      </c>
      <c r="N61">
        <f>Source!AC176*IF(Source!BC176&lt;&gt; 0, Source!BC176, 1)</f>
        <v>137.49909999999997</v>
      </c>
      <c r="O61">
        <f>ROUND(N61*I61, 2)</f>
        <v>80278.570000000007</v>
      </c>
      <c r="P61">
        <f>Source!AE176</f>
        <v>0</v>
      </c>
      <c r="R61">
        <f>ROUND(P61*I61, 2)</f>
        <v>0</v>
      </c>
      <c r="S61">
        <f>Source!AE176*IF(Source!BS176&lt;&gt; 0, Source!BS176, 1)</f>
        <v>0</v>
      </c>
      <c r="T61">
        <f>ROUND(S61*I61, 2)</f>
        <v>0</v>
      </c>
      <c r="U61">
        <f>Source!GF176</f>
        <v>1217526480</v>
      </c>
      <c r="V61">
        <v>324870347</v>
      </c>
      <c r="W61">
        <v>1980513748</v>
      </c>
      <c r="X61">
        <v>3</v>
      </c>
    </row>
    <row r="62" spans="1:24" x14ac:dyDescent="0.2">
      <c r="A62">
        <v>20</v>
      </c>
      <c r="B62">
        <v>390</v>
      </c>
      <c r="C62">
        <v>3</v>
      </c>
      <c r="D62">
        <v>0</v>
      </c>
      <c r="E62">
        <f>SmtRes!AV390</f>
        <v>0</v>
      </c>
      <c r="F62" t="str">
        <f>SmtRes!I390</f>
        <v>411-0001</v>
      </c>
      <c r="G62" t="str">
        <f>SmtRes!K390</f>
        <v>Вода</v>
      </c>
      <c r="H62" t="str">
        <f>SmtRes!O390</f>
        <v>м3</v>
      </c>
      <c r="I62">
        <f>SmtRes!Y390*Source!I178</f>
        <v>17.0289</v>
      </c>
      <c r="J62">
        <f>SmtRes!AO390</f>
        <v>1</v>
      </c>
      <c r="K62">
        <f>SmtRes!AE390</f>
        <v>2.44</v>
      </c>
      <c r="L62">
        <f>SmtRes!DB390</f>
        <v>8.5399999999999991</v>
      </c>
      <c r="M62">
        <f>ROUND(ROUND(L62*Source!I178, 2)*1, 2)</f>
        <v>41.55</v>
      </c>
      <c r="N62">
        <f>SmtRes!AA390</f>
        <v>14.98</v>
      </c>
      <c r="O62">
        <f>ROUND(ROUND(L62*Source!I178, 2)*SmtRes!DA390, 2)</f>
        <v>255.12</v>
      </c>
      <c r="P62">
        <f>SmtRes!AG390</f>
        <v>0</v>
      </c>
      <c r="Q62">
        <f>SmtRes!DC390</f>
        <v>0</v>
      </c>
      <c r="R62">
        <f>ROUND(ROUND(Q62*Source!I178, 2)*1, 2)</f>
        <v>0</v>
      </c>
      <c r="S62">
        <f>SmtRes!AC390</f>
        <v>0</v>
      </c>
      <c r="T62">
        <f>ROUND(ROUND(Q62*Source!I178, 2)*SmtRes!AK390, 2)</f>
        <v>0</v>
      </c>
      <c r="U62">
        <f>SmtRes!X390</f>
        <v>619799737</v>
      </c>
      <c r="V62">
        <v>1962984545</v>
      </c>
      <c r="W62">
        <v>-1669548648</v>
      </c>
      <c r="X62">
        <v>3</v>
      </c>
    </row>
    <row r="63" spans="1:24" x14ac:dyDescent="0.2">
      <c r="A63">
        <v>20</v>
      </c>
      <c r="B63">
        <v>389</v>
      </c>
      <c r="C63">
        <v>3</v>
      </c>
      <c r="D63">
        <v>0</v>
      </c>
      <c r="E63">
        <f>SmtRes!AV389</f>
        <v>0</v>
      </c>
      <c r="F63" t="str">
        <f>SmtRes!I389</f>
        <v>402-0005</v>
      </c>
      <c r="G63" t="str">
        <f>SmtRes!K389</f>
        <v>Раствор готовый кладочный цементный марки 150</v>
      </c>
      <c r="H63" t="str">
        <f>SmtRes!O389</f>
        <v>м3</v>
      </c>
      <c r="I63">
        <f>SmtRes!Y389*Source!I178</f>
        <v>9.9254160000000002</v>
      </c>
      <c r="J63">
        <f>SmtRes!AO389</f>
        <v>1</v>
      </c>
      <c r="K63">
        <f>SmtRes!AE389</f>
        <v>548.29999999999995</v>
      </c>
      <c r="L63">
        <f>SmtRes!DB389</f>
        <v>1118.53</v>
      </c>
      <c r="M63">
        <f>ROUND(ROUND(L63*Source!I178, 2)*1, 2)</f>
        <v>5442.1</v>
      </c>
      <c r="N63">
        <f>SmtRes!AA389</f>
        <v>3366.56</v>
      </c>
      <c r="O63">
        <f>ROUND(ROUND(L63*Source!I178, 2)*SmtRes!DA389, 2)</f>
        <v>33414.49</v>
      </c>
      <c r="P63">
        <f>SmtRes!AG389</f>
        <v>0</v>
      </c>
      <c r="Q63">
        <f>SmtRes!DC389</f>
        <v>0</v>
      </c>
      <c r="R63">
        <f>ROUND(ROUND(Q63*Source!I178, 2)*1, 2)</f>
        <v>0</v>
      </c>
      <c r="S63">
        <f>SmtRes!AC389</f>
        <v>0</v>
      </c>
      <c r="T63">
        <f>ROUND(ROUND(Q63*Source!I178, 2)*SmtRes!AK389, 2)</f>
        <v>0</v>
      </c>
      <c r="U63">
        <f>SmtRes!X389</f>
        <v>1901479482</v>
      </c>
      <c r="V63">
        <v>-1906496033</v>
      </c>
      <c r="W63">
        <v>2062147803</v>
      </c>
      <c r="X63">
        <v>3</v>
      </c>
    </row>
    <row r="64" spans="1:24" x14ac:dyDescent="0.2">
      <c r="A64">
        <v>20</v>
      </c>
      <c r="B64">
        <v>400</v>
      </c>
      <c r="C64">
        <v>3</v>
      </c>
      <c r="D64">
        <v>0</v>
      </c>
      <c r="E64">
        <f>SmtRes!AV400</f>
        <v>0</v>
      </c>
      <c r="F64" t="str">
        <f>SmtRes!I400</f>
        <v>402-0005</v>
      </c>
      <c r="G64" t="str">
        <f>SmtRes!K400</f>
        <v>Раствор готовый кладочный цементный марки 150</v>
      </c>
      <c r="H64" t="str">
        <f>SmtRes!O400</f>
        <v>м3</v>
      </c>
      <c r="I64">
        <f>SmtRes!Y400*Source!I180</f>
        <v>24.81354</v>
      </c>
      <c r="J64">
        <f>SmtRes!AO400</f>
        <v>1</v>
      </c>
      <c r="K64">
        <f>SmtRes!AE400</f>
        <v>548.29999999999995</v>
      </c>
      <c r="L64">
        <f>SmtRes!DB400</f>
        <v>2796.3</v>
      </c>
      <c r="M64">
        <f>ROUND(ROUND(L64*Source!I180, 2)*1, 2)</f>
        <v>13605.12</v>
      </c>
      <c r="N64">
        <f>SmtRes!AA400</f>
        <v>3366.56</v>
      </c>
      <c r="O64">
        <f>ROUND(ROUND(L64*Source!I180, 2)*SmtRes!DA400, 2)</f>
        <v>83535.44</v>
      </c>
      <c r="P64">
        <f>SmtRes!AG400</f>
        <v>0</v>
      </c>
      <c r="Q64">
        <f>SmtRes!DC400</f>
        <v>0</v>
      </c>
      <c r="R64">
        <f>ROUND(ROUND(Q64*Source!I180, 2)*1, 2)</f>
        <v>0</v>
      </c>
      <c r="S64">
        <f>SmtRes!AC400</f>
        <v>0</v>
      </c>
      <c r="T64">
        <f>ROUND(ROUND(Q64*Source!I180, 2)*SmtRes!AK400, 2)</f>
        <v>0</v>
      </c>
      <c r="U64">
        <f>SmtRes!X400</f>
        <v>1901479482</v>
      </c>
      <c r="V64">
        <v>-1906496033</v>
      </c>
      <c r="W64">
        <v>2062147803</v>
      </c>
      <c r="X64">
        <v>3</v>
      </c>
    </row>
    <row r="65" spans="1:24" x14ac:dyDescent="0.2">
      <c r="A65">
        <v>20</v>
      </c>
      <c r="B65">
        <v>418</v>
      </c>
      <c r="C65">
        <v>3</v>
      </c>
      <c r="D65">
        <v>0</v>
      </c>
      <c r="E65">
        <f>SmtRes!AV418</f>
        <v>0</v>
      </c>
      <c r="F65" t="str">
        <f>SmtRes!I418</f>
        <v>411-0001</v>
      </c>
      <c r="G65" t="str">
        <f>SmtRes!K418</f>
        <v>Вода</v>
      </c>
      <c r="H65" t="str">
        <f>SmtRes!O418</f>
        <v>м3</v>
      </c>
      <c r="I65">
        <f>SmtRes!Y418*Source!I182</f>
        <v>0.77846400000000004</v>
      </c>
      <c r="J65">
        <f>SmtRes!AO418</f>
        <v>1</v>
      </c>
      <c r="K65">
        <f>SmtRes!AE418</f>
        <v>2.44</v>
      </c>
      <c r="L65">
        <f>SmtRes!DB418</f>
        <v>0.39</v>
      </c>
      <c r="M65">
        <f>ROUND(ROUND(L65*Source!I182, 2)*1, 2)</f>
        <v>1.9</v>
      </c>
      <c r="N65">
        <f>SmtRes!AA418</f>
        <v>14.98</v>
      </c>
      <c r="O65">
        <f>ROUND(ROUND(L65*Source!I182, 2)*SmtRes!DA418, 2)</f>
        <v>11.67</v>
      </c>
      <c r="P65">
        <f>SmtRes!AG418</f>
        <v>0</v>
      </c>
      <c r="Q65">
        <f>SmtRes!DC418</f>
        <v>0</v>
      </c>
      <c r="R65">
        <f>ROUND(ROUND(Q65*Source!I182, 2)*1, 2)</f>
        <v>0</v>
      </c>
      <c r="S65">
        <f>SmtRes!AC418</f>
        <v>0</v>
      </c>
      <c r="T65">
        <f>ROUND(ROUND(Q65*Source!I182, 2)*SmtRes!AK418, 2)</f>
        <v>0</v>
      </c>
      <c r="U65">
        <f>SmtRes!X418</f>
        <v>619799737</v>
      </c>
      <c r="V65">
        <v>1962984545</v>
      </c>
      <c r="W65">
        <v>-1669548648</v>
      </c>
      <c r="X65">
        <v>3</v>
      </c>
    </row>
    <row r="66" spans="1:24" x14ac:dyDescent="0.2">
      <c r="A66">
        <v>20</v>
      </c>
      <c r="B66">
        <v>417</v>
      </c>
      <c r="C66">
        <v>3</v>
      </c>
      <c r="D66">
        <v>0</v>
      </c>
      <c r="E66">
        <f>SmtRes!AV417</f>
        <v>0</v>
      </c>
      <c r="F66" t="str">
        <f>SmtRes!I417</f>
        <v>402-3674</v>
      </c>
      <c r="G66" t="str">
        <f>SmtRes!K417</f>
        <v>Смеси сухие для наливных полов, марка «Ветонит» 3000</v>
      </c>
      <c r="H66" t="str">
        <f>SmtRes!O417</f>
        <v>т</v>
      </c>
      <c r="I66">
        <f>SmtRes!Y417*Source!I182</f>
        <v>2.1894300000000002</v>
      </c>
      <c r="J66">
        <f>SmtRes!AO417</f>
        <v>1</v>
      </c>
      <c r="K66">
        <f>SmtRes!AE417</f>
        <v>10950.21</v>
      </c>
      <c r="L66">
        <f>SmtRes!DB417</f>
        <v>4927.59</v>
      </c>
      <c r="M66">
        <f>ROUND(ROUND(L66*Source!I182, 2)*1, 2)</f>
        <v>23974.7</v>
      </c>
      <c r="N66">
        <f>SmtRes!AA417</f>
        <v>67234.289999999994</v>
      </c>
      <c r="O66">
        <f>ROUND(ROUND(L66*Source!I182, 2)*SmtRes!DA417, 2)</f>
        <v>147204.66</v>
      </c>
      <c r="P66">
        <f>SmtRes!AG417</f>
        <v>0</v>
      </c>
      <c r="Q66">
        <f>SmtRes!DC417</f>
        <v>0</v>
      </c>
      <c r="R66">
        <f>ROUND(ROUND(Q66*Source!I182, 2)*1, 2)</f>
        <v>0</v>
      </c>
      <c r="S66">
        <f>SmtRes!AC417</f>
        <v>0</v>
      </c>
      <c r="T66">
        <f>ROUND(ROUND(Q66*Source!I182, 2)*SmtRes!AK417, 2)</f>
        <v>0</v>
      </c>
      <c r="U66">
        <f>SmtRes!X417</f>
        <v>947820875</v>
      </c>
      <c r="V66">
        <v>-747043076</v>
      </c>
      <c r="W66">
        <v>353562344</v>
      </c>
      <c r="X66">
        <v>3</v>
      </c>
    </row>
    <row r="67" spans="1:24" x14ac:dyDescent="0.2">
      <c r="A67">
        <v>20</v>
      </c>
      <c r="B67">
        <v>416</v>
      </c>
      <c r="C67">
        <v>3</v>
      </c>
      <c r="D67">
        <v>0</v>
      </c>
      <c r="E67">
        <f>SmtRes!AV416</f>
        <v>0</v>
      </c>
      <c r="F67" t="str">
        <f>SmtRes!I416</f>
        <v>101-4163</v>
      </c>
      <c r="G67" t="str">
        <f>SmtRes!K416</f>
        <v>Грунтовка акриловая НОРТЕКС-ГРУНТ</v>
      </c>
      <c r="H67" t="str">
        <f>SmtRes!O416</f>
        <v>кг</v>
      </c>
      <c r="I67">
        <f>SmtRes!Y416*Source!I182</f>
        <v>145.96200000000002</v>
      </c>
      <c r="J67">
        <f>SmtRes!AO416</f>
        <v>1</v>
      </c>
      <c r="K67">
        <f>SmtRes!AE416</f>
        <v>15.26</v>
      </c>
      <c r="L67">
        <f>SmtRes!DB416</f>
        <v>457.8</v>
      </c>
      <c r="M67">
        <f>ROUND(ROUND(L67*Source!I182, 2)*1, 2)</f>
        <v>2227.38</v>
      </c>
      <c r="N67">
        <f>SmtRes!AA416</f>
        <v>93.7</v>
      </c>
      <c r="O67">
        <f>ROUND(ROUND(L67*Source!I182, 2)*SmtRes!DA416, 2)</f>
        <v>13676.11</v>
      </c>
      <c r="P67">
        <f>SmtRes!AG416</f>
        <v>0</v>
      </c>
      <c r="Q67">
        <f>SmtRes!DC416</f>
        <v>0</v>
      </c>
      <c r="R67">
        <f>ROUND(ROUND(Q67*Source!I182, 2)*1, 2)</f>
        <v>0</v>
      </c>
      <c r="S67">
        <f>SmtRes!AC416</f>
        <v>0</v>
      </c>
      <c r="T67">
        <f>ROUND(ROUND(Q67*Source!I182, 2)*SmtRes!AK416, 2)</f>
        <v>0</v>
      </c>
      <c r="U67">
        <f>SmtRes!X416</f>
        <v>-1042179355</v>
      </c>
      <c r="V67">
        <v>-1694416392</v>
      </c>
      <c r="W67">
        <v>713387138</v>
      </c>
      <c r="X67">
        <v>3</v>
      </c>
    </row>
    <row r="68" spans="1:24" x14ac:dyDescent="0.2">
      <c r="A68">
        <v>20</v>
      </c>
      <c r="B68">
        <v>433</v>
      </c>
      <c r="C68">
        <v>3</v>
      </c>
      <c r="D68">
        <v>0</v>
      </c>
      <c r="E68">
        <f>SmtRes!AV433</f>
        <v>0</v>
      </c>
      <c r="F68" t="str">
        <f>SmtRes!I433</f>
        <v>101-1757</v>
      </c>
      <c r="G68" t="str">
        <f>SmtRes!K433</f>
        <v>Ветошь</v>
      </c>
      <c r="H68" t="str">
        <f>SmtRes!O433</f>
        <v>кг</v>
      </c>
      <c r="I68">
        <f>SmtRes!Y433*Source!I184</f>
        <v>2.4327000000000001</v>
      </c>
      <c r="J68">
        <f>SmtRes!AO433</f>
        <v>1</v>
      </c>
      <c r="K68">
        <f>SmtRes!AE433</f>
        <v>1.81</v>
      </c>
      <c r="L68">
        <f>SmtRes!DB433</f>
        <v>0.91</v>
      </c>
      <c r="M68">
        <f>ROUND(ROUND(L68*Source!I184, 2)*1, 2)</f>
        <v>4.43</v>
      </c>
      <c r="N68">
        <f>SmtRes!AA433</f>
        <v>11.11</v>
      </c>
      <c r="O68">
        <f>ROUND(ROUND(L68*Source!I184, 2)*SmtRes!DA433, 2)</f>
        <v>27.2</v>
      </c>
      <c r="P68">
        <f>SmtRes!AG433</f>
        <v>0</v>
      </c>
      <c r="Q68">
        <f>SmtRes!DC433</f>
        <v>0</v>
      </c>
      <c r="R68">
        <f>ROUND(ROUND(Q68*Source!I184, 2)*1, 2)</f>
        <v>0</v>
      </c>
      <c r="S68">
        <f>SmtRes!AC433</f>
        <v>0</v>
      </c>
      <c r="T68">
        <f>ROUND(ROUND(Q68*Source!I184, 2)*SmtRes!AK433, 2)</f>
        <v>0</v>
      </c>
      <c r="U68">
        <f>SmtRes!X433</f>
        <v>644139035</v>
      </c>
      <c r="V68">
        <v>1271853717</v>
      </c>
      <c r="W68">
        <v>-475792017</v>
      </c>
      <c r="X68">
        <v>3</v>
      </c>
    </row>
    <row r="69" spans="1:24" x14ac:dyDescent="0.2">
      <c r="A69">
        <v>20</v>
      </c>
      <c r="B69">
        <v>432</v>
      </c>
      <c r="C69">
        <v>3</v>
      </c>
      <c r="D69">
        <v>0</v>
      </c>
      <c r="E69">
        <f>SmtRes!AV432</f>
        <v>0</v>
      </c>
      <c r="F69" t="str">
        <f>SmtRes!I432</f>
        <v>101-0609</v>
      </c>
      <c r="G69" t="str">
        <f>SmtRes!K432</f>
        <v>Мастика клеящая каучуковая, марки КН-2</v>
      </c>
      <c r="H69" t="str">
        <f>SmtRes!O432</f>
        <v>кг</v>
      </c>
      <c r="I69">
        <f>SmtRes!Y432*Source!I184</f>
        <v>243.27</v>
      </c>
      <c r="J69">
        <f>SmtRes!AO432</f>
        <v>1</v>
      </c>
      <c r="K69">
        <f>SmtRes!AE432</f>
        <v>8.35</v>
      </c>
      <c r="L69">
        <f>SmtRes!DB432</f>
        <v>417.5</v>
      </c>
      <c r="M69">
        <f>ROUND(ROUND(L69*Source!I184, 2)*1, 2)</f>
        <v>2031.3</v>
      </c>
      <c r="N69">
        <f>SmtRes!AA432</f>
        <v>51.27</v>
      </c>
      <c r="O69">
        <f>ROUND(ROUND(L69*Source!I184, 2)*SmtRes!DA432, 2)</f>
        <v>12472.18</v>
      </c>
      <c r="P69">
        <f>SmtRes!AG432</f>
        <v>0</v>
      </c>
      <c r="Q69">
        <f>SmtRes!DC432</f>
        <v>0</v>
      </c>
      <c r="R69">
        <f>ROUND(ROUND(Q69*Source!I184, 2)*1, 2)</f>
        <v>0</v>
      </c>
      <c r="S69">
        <f>SmtRes!AC432</f>
        <v>0</v>
      </c>
      <c r="T69">
        <f>ROUND(ROUND(Q69*Source!I184, 2)*SmtRes!AK432, 2)</f>
        <v>0</v>
      </c>
      <c r="U69">
        <f>SmtRes!X432</f>
        <v>-751732998</v>
      </c>
      <c r="V69">
        <v>-1363138873</v>
      </c>
      <c r="W69">
        <v>1868262935</v>
      </c>
      <c r="X69">
        <v>3</v>
      </c>
    </row>
    <row r="70" spans="1:24" x14ac:dyDescent="0.2">
      <c r="A70">
        <f>Source!A188</f>
        <v>18</v>
      </c>
      <c r="B70">
        <v>188</v>
      </c>
      <c r="C70">
        <v>3</v>
      </c>
      <c r="D70">
        <f>Source!BI188</f>
        <v>1</v>
      </c>
      <c r="E70">
        <f>Source!FS188</f>
        <v>0</v>
      </c>
      <c r="F70" t="str">
        <f>Source!F188</f>
        <v>101-7168</v>
      </c>
      <c r="G70" t="str">
        <f>Source!G188</f>
        <v>Линолеум коммерческий гомогенный , антискользящий (толщина 2 мм, класс 34/43, пож. безопасность Г4, В3, РП1, Д2, Т2)/прим.</v>
      </c>
      <c r="H70" t="str">
        <f>Source!H188</f>
        <v>м2</v>
      </c>
      <c r="I70">
        <f>Source!I188</f>
        <v>496.27080000000001</v>
      </c>
      <c r="J70">
        <v>1</v>
      </c>
      <c r="K70">
        <f>Source!AC188</f>
        <v>189.83</v>
      </c>
      <c r="M70">
        <f>ROUND(K70*I70, 2)</f>
        <v>94207.09</v>
      </c>
      <c r="N70">
        <f>Source!AC188*IF(Source!BC188&lt;&gt; 0, Source!BC188, 1)</f>
        <v>1786.3003000000001</v>
      </c>
      <c r="O70">
        <f>ROUND(N70*I70, 2)</f>
        <v>886488.68</v>
      </c>
      <c r="P70">
        <f>Source!AE188</f>
        <v>0</v>
      </c>
      <c r="R70">
        <f>ROUND(P70*I70, 2)</f>
        <v>0</v>
      </c>
      <c r="S70">
        <f>Source!AE188*IF(Source!BS188&lt;&gt; 0, Source!BS188, 1)</f>
        <v>0</v>
      </c>
      <c r="T70">
        <f>ROUND(S70*I70, 2)</f>
        <v>0</v>
      </c>
      <c r="U70">
        <f>Source!GF188</f>
        <v>375273584</v>
      </c>
      <c r="V70">
        <v>-949741750</v>
      </c>
      <c r="W70">
        <v>-1156870151</v>
      </c>
      <c r="X70">
        <v>3</v>
      </c>
    </row>
    <row r="71" spans="1:24" x14ac:dyDescent="0.2">
      <c r="A71">
        <v>20</v>
      </c>
      <c r="B71">
        <v>442</v>
      </c>
      <c r="C71">
        <v>3</v>
      </c>
      <c r="D71">
        <v>0</v>
      </c>
      <c r="E71">
        <f>SmtRes!AV442</f>
        <v>0</v>
      </c>
      <c r="F71" t="str">
        <f>SmtRes!I442</f>
        <v>101-4852</v>
      </c>
      <c r="G71" t="str">
        <f>SmtRes!K442</f>
        <v>Плинтуса для полов пластиковые, 19х48 мм</v>
      </c>
      <c r="H71" t="str">
        <f>SmtRes!O442</f>
        <v>м</v>
      </c>
      <c r="I71">
        <f>SmtRes!Y442*Source!I190</f>
        <v>235.83500000000001</v>
      </c>
      <c r="J71">
        <f>SmtRes!AO442</f>
        <v>1</v>
      </c>
      <c r="K71">
        <f>SmtRes!AE442</f>
        <v>12.3</v>
      </c>
      <c r="L71">
        <f>SmtRes!DB442</f>
        <v>1242.3</v>
      </c>
      <c r="M71">
        <f>ROUND(ROUND(L71*Source!I190, 2)*1, 2)</f>
        <v>2900.77</v>
      </c>
      <c r="N71">
        <f>SmtRes!AA442</f>
        <v>75.52</v>
      </c>
      <c r="O71">
        <f>ROUND(ROUND(L71*Source!I190, 2)*SmtRes!DA442, 2)</f>
        <v>17810.73</v>
      </c>
      <c r="P71">
        <f>SmtRes!AG442</f>
        <v>0</v>
      </c>
      <c r="Q71">
        <f>SmtRes!DC442</f>
        <v>0</v>
      </c>
      <c r="R71">
        <f>ROUND(ROUND(Q71*Source!I190, 2)*1, 2)</f>
        <v>0</v>
      </c>
      <c r="S71">
        <f>SmtRes!AC442</f>
        <v>0</v>
      </c>
      <c r="T71">
        <f>ROUND(ROUND(Q71*Source!I190, 2)*SmtRes!AK442, 2)</f>
        <v>0</v>
      </c>
      <c r="U71">
        <f>SmtRes!X442</f>
        <v>-1377209578</v>
      </c>
      <c r="V71">
        <v>-1595775452</v>
      </c>
      <c r="W71">
        <v>-903985004</v>
      </c>
      <c r="X71">
        <v>3</v>
      </c>
    </row>
    <row r="72" spans="1:24" x14ac:dyDescent="0.2">
      <c r="A72">
        <v>20</v>
      </c>
      <c r="B72">
        <v>441</v>
      </c>
      <c r="C72">
        <v>3</v>
      </c>
      <c r="D72">
        <v>0</v>
      </c>
      <c r="E72">
        <f>SmtRes!AV441</f>
        <v>0</v>
      </c>
      <c r="F72" t="str">
        <f>SmtRes!I441</f>
        <v>101-0609</v>
      </c>
      <c r="G72" t="str">
        <f>SmtRes!K441</f>
        <v>Мастика клеящая каучуковая, марки КН-2</v>
      </c>
      <c r="H72" t="str">
        <f>SmtRes!O441</f>
        <v>кг</v>
      </c>
      <c r="I72">
        <f>SmtRes!Y441*Source!I190</f>
        <v>12.02525</v>
      </c>
      <c r="J72">
        <f>SmtRes!AO441</f>
        <v>1</v>
      </c>
      <c r="K72">
        <f>SmtRes!AE441</f>
        <v>8.35</v>
      </c>
      <c r="L72">
        <f>SmtRes!DB441</f>
        <v>43</v>
      </c>
      <c r="M72">
        <f>ROUND(ROUND(L72*Source!I190, 2)*1, 2)</f>
        <v>100.41</v>
      </c>
      <c r="N72">
        <f>SmtRes!AA441</f>
        <v>51.27</v>
      </c>
      <c r="O72">
        <f>ROUND(ROUND(L72*Source!I190, 2)*SmtRes!DA441, 2)</f>
        <v>616.52</v>
      </c>
      <c r="P72">
        <f>SmtRes!AG441</f>
        <v>0</v>
      </c>
      <c r="Q72">
        <f>SmtRes!DC441</f>
        <v>0</v>
      </c>
      <c r="R72">
        <f>ROUND(ROUND(Q72*Source!I190, 2)*1, 2)</f>
        <v>0</v>
      </c>
      <c r="S72">
        <f>SmtRes!AC441</f>
        <v>0</v>
      </c>
      <c r="T72">
        <f>ROUND(ROUND(Q72*Source!I190, 2)*SmtRes!AK441, 2)</f>
        <v>0</v>
      </c>
      <c r="U72">
        <f>SmtRes!X441</f>
        <v>-751732998</v>
      </c>
      <c r="V72">
        <v>-1363138873</v>
      </c>
      <c r="W72">
        <v>1868262935</v>
      </c>
      <c r="X72">
        <v>3</v>
      </c>
    </row>
    <row r="73" spans="1:24" x14ac:dyDescent="0.2">
      <c r="A73">
        <f>Source!A222</f>
        <v>4</v>
      </c>
      <c r="B73">
        <v>222</v>
      </c>
      <c r="G73" t="str">
        <f>Source!G222</f>
        <v>3. Полы (коридор, с/у, лестничный марш правый)</v>
      </c>
    </row>
    <row r="74" spans="1:24" x14ac:dyDescent="0.2">
      <c r="A74">
        <v>20</v>
      </c>
      <c r="B74">
        <v>490</v>
      </c>
      <c r="C74">
        <v>3</v>
      </c>
      <c r="D74">
        <v>0</v>
      </c>
      <c r="E74">
        <f>SmtRes!AV490</f>
        <v>0</v>
      </c>
      <c r="F74" t="str">
        <f>SmtRes!I490</f>
        <v>113-0324</v>
      </c>
      <c r="G74" t="str">
        <f>SmtRes!K490</f>
        <v>Пленка полиэтиленовая толщиной 0,2-0,5 мм</v>
      </c>
      <c r="H74" t="str">
        <f>SmtRes!O490</f>
        <v>м2</v>
      </c>
      <c r="I74">
        <f>SmtRes!Y490*Source!I247</f>
        <v>535.27967999999998</v>
      </c>
      <c r="J74">
        <f>SmtRes!AO490</f>
        <v>1</v>
      </c>
      <c r="K74">
        <f>SmtRes!AE490</f>
        <v>5.92</v>
      </c>
      <c r="L74">
        <f>SmtRes!DB490</f>
        <v>724.61</v>
      </c>
      <c r="M74">
        <f>ROUND(ROUND(L74*Source!I247, 2)*1, 2)</f>
        <v>3168.86</v>
      </c>
      <c r="N74">
        <f>SmtRes!AA490</f>
        <v>36.35</v>
      </c>
      <c r="O74">
        <f>ROUND(ROUND(L74*Source!I247, 2)*SmtRes!DA490, 2)</f>
        <v>19456.8</v>
      </c>
      <c r="P74">
        <f>SmtRes!AG490</f>
        <v>0</v>
      </c>
      <c r="Q74">
        <f>SmtRes!DC490</f>
        <v>0</v>
      </c>
      <c r="R74">
        <f>ROUND(ROUND(Q74*Source!I247, 2)*1, 2)</f>
        <v>0</v>
      </c>
      <c r="S74">
        <f>SmtRes!AC490</f>
        <v>0</v>
      </c>
      <c r="T74">
        <f>ROUND(ROUND(Q74*Source!I247, 2)*SmtRes!AK490, 2)</f>
        <v>0</v>
      </c>
      <c r="U74">
        <f>SmtRes!X490</f>
        <v>1034748213</v>
      </c>
      <c r="V74">
        <v>922216393</v>
      </c>
      <c r="W74">
        <v>-1046108305</v>
      </c>
      <c r="X74">
        <v>3</v>
      </c>
    </row>
    <row r="75" spans="1:24" x14ac:dyDescent="0.2">
      <c r="A75">
        <v>20</v>
      </c>
      <c r="B75">
        <v>514</v>
      </c>
      <c r="C75">
        <v>3</v>
      </c>
      <c r="D75">
        <v>0</v>
      </c>
      <c r="E75">
        <f>SmtRes!AV514</f>
        <v>0</v>
      </c>
      <c r="F75" t="str">
        <f>SmtRes!I514</f>
        <v>113-0101</v>
      </c>
      <c r="G75" t="str">
        <f>SmtRes!K514</f>
        <v>Мука андезитовая кислотоупорная, марка А</v>
      </c>
      <c r="H75" t="str">
        <f>SmtRes!O514</f>
        <v>т</v>
      </c>
      <c r="I75">
        <f>SmtRes!Y514*Source!I249</f>
        <v>4.4450000000000003E-2</v>
      </c>
      <c r="J75">
        <f>SmtRes!AO514</f>
        <v>1</v>
      </c>
      <c r="K75">
        <f>SmtRes!AE514</f>
        <v>688.8</v>
      </c>
      <c r="L75">
        <f>SmtRes!DB514</f>
        <v>86.1</v>
      </c>
      <c r="M75">
        <f>ROUND(ROUND(L75*Source!I249, 2)*1, 2)</f>
        <v>30.62</v>
      </c>
      <c r="N75">
        <f>SmtRes!AA514</f>
        <v>4229.2299999999996</v>
      </c>
      <c r="O75">
        <f>ROUND(ROUND(L75*Source!I249, 2)*SmtRes!DA514, 2)</f>
        <v>188.01</v>
      </c>
      <c r="P75">
        <f>SmtRes!AG514</f>
        <v>0</v>
      </c>
      <c r="Q75">
        <f>SmtRes!DC514</f>
        <v>0</v>
      </c>
      <c r="R75">
        <f>ROUND(ROUND(Q75*Source!I249, 2)*1, 2)</f>
        <v>0</v>
      </c>
      <c r="S75">
        <f>SmtRes!AC514</f>
        <v>0</v>
      </c>
      <c r="T75">
        <f>ROUND(ROUND(Q75*Source!I249, 2)*SmtRes!AK514, 2)</f>
        <v>0</v>
      </c>
      <c r="U75">
        <f>SmtRes!X514</f>
        <v>1919387785</v>
      </c>
      <c r="V75">
        <v>-1914535146</v>
      </c>
      <c r="W75">
        <v>1684916251</v>
      </c>
      <c r="X75">
        <v>3</v>
      </c>
    </row>
    <row r="76" spans="1:24" x14ac:dyDescent="0.2">
      <c r="A76">
        <v>20</v>
      </c>
      <c r="B76">
        <v>513</v>
      </c>
      <c r="C76">
        <v>3</v>
      </c>
      <c r="D76">
        <v>0</v>
      </c>
      <c r="E76">
        <f>SmtRes!AV513</f>
        <v>0</v>
      </c>
      <c r="F76" t="str">
        <f>SmtRes!I513</f>
        <v>101-1757</v>
      </c>
      <c r="G76" t="str">
        <f>SmtRes!K513</f>
        <v>Ветошь</v>
      </c>
      <c r="H76" t="str">
        <f>SmtRes!O513</f>
        <v>кг</v>
      </c>
      <c r="I76">
        <f>SmtRes!Y513*Source!I249</f>
        <v>0.17780000000000001</v>
      </c>
      <c r="J76">
        <f>SmtRes!AO513</f>
        <v>1</v>
      </c>
      <c r="K76">
        <f>SmtRes!AE513</f>
        <v>1.81</v>
      </c>
      <c r="L76">
        <f>SmtRes!DB513</f>
        <v>0.91</v>
      </c>
      <c r="M76">
        <f>ROUND(ROUND(L76*Source!I249, 2)*1, 2)</f>
        <v>0.32</v>
      </c>
      <c r="N76">
        <f>SmtRes!AA513</f>
        <v>11.11</v>
      </c>
      <c r="O76">
        <f>ROUND(ROUND(L76*Source!I249, 2)*SmtRes!DA513, 2)</f>
        <v>1.96</v>
      </c>
      <c r="P76">
        <f>SmtRes!AG513</f>
        <v>0</v>
      </c>
      <c r="Q76">
        <f>SmtRes!DC513</f>
        <v>0</v>
      </c>
      <c r="R76">
        <f>ROUND(ROUND(Q76*Source!I249, 2)*1, 2)</f>
        <v>0</v>
      </c>
      <c r="S76">
        <f>SmtRes!AC513</f>
        <v>0</v>
      </c>
      <c r="T76">
        <f>ROUND(ROUND(Q76*Source!I249, 2)*SmtRes!AK513, 2)</f>
        <v>0</v>
      </c>
      <c r="U76">
        <f>SmtRes!X513</f>
        <v>644139035</v>
      </c>
      <c r="V76">
        <v>1271853717</v>
      </c>
      <c r="W76">
        <v>-475792017</v>
      </c>
      <c r="X76">
        <v>3</v>
      </c>
    </row>
    <row r="77" spans="1:24" x14ac:dyDescent="0.2">
      <c r="A77">
        <v>20</v>
      </c>
      <c r="B77">
        <v>512</v>
      </c>
      <c r="C77">
        <v>3</v>
      </c>
      <c r="D77">
        <v>0</v>
      </c>
      <c r="E77">
        <f>SmtRes!AV512</f>
        <v>0</v>
      </c>
      <c r="F77" t="str">
        <f>SmtRes!I512</f>
        <v>101-1745</v>
      </c>
      <c r="G77" t="str">
        <f>SmtRes!K512</f>
        <v>Бензин растворитель</v>
      </c>
      <c r="H77" t="str">
        <f>SmtRes!O512</f>
        <v>т</v>
      </c>
      <c r="I77">
        <f>SmtRes!Y512*Source!I249</f>
        <v>2.0269200000000001E-2</v>
      </c>
      <c r="J77">
        <f>SmtRes!AO512</f>
        <v>1</v>
      </c>
      <c r="K77">
        <f>SmtRes!AE512</f>
        <v>6143.8</v>
      </c>
      <c r="L77">
        <f>SmtRes!DB512</f>
        <v>350.2</v>
      </c>
      <c r="M77">
        <f>ROUND(ROUND(L77*Source!I249, 2)*1, 2)</f>
        <v>124.53</v>
      </c>
      <c r="N77">
        <f>SmtRes!AA512</f>
        <v>37722.93</v>
      </c>
      <c r="O77">
        <f>ROUND(ROUND(L77*Source!I249, 2)*SmtRes!DA512, 2)</f>
        <v>764.61</v>
      </c>
      <c r="P77">
        <f>SmtRes!AG512</f>
        <v>0</v>
      </c>
      <c r="Q77">
        <f>SmtRes!DC512</f>
        <v>0</v>
      </c>
      <c r="R77">
        <f>ROUND(ROUND(Q77*Source!I249, 2)*1, 2)</f>
        <v>0</v>
      </c>
      <c r="S77">
        <f>SmtRes!AC512</f>
        <v>0</v>
      </c>
      <c r="T77">
        <f>ROUND(ROUND(Q77*Source!I249, 2)*SmtRes!AK512, 2)</f>
        <v>0</v>
      </c>
      <c r="U77">
        <f>SmtRes!X512</f>
        <v>24097165</v>
      </c>
      <c r="V77">
        <v>-725493425</v>
      </c>
      <c r="W77">
        <v>630349512</v>
      </c>
      <c r="X77">
        <v>3</v>
      </c>
    </row>
    <row r="78" spans="1:24" x14ac:dyDescent="0.2">
      <c r="A78">
        <v>20</v>
      </c>
      <c r="B78">
        <v>511</v>
      </c>
      <c r="C78">
        <v>3</v>
      </c>
      <c r="D78">
        <v>0</v>
      </c>
      <c r="E78">
        <f>SmtRes!AV511</f>
        <v>0</v>
      </c>
      <c r="F78" t="str">
        <f>SmtRes!I511</f>
        <v>101-0074</v>
      </c>
      <c r="G78" t="str">
        <f>SmtRes!K511</f>
        <v>Битумы нефтяные строительные марки БН-70/30</v>
      </c>
      <c r="H78" t="str">
        <f>SmtRes!O511</f>
        <v>т</v>
      </c>
      <c r="I78">
        <f>SmtRes!Y511*Source!I249</f>
        <v>6.7564000000000001E-3</v>
      </c>
      <c r="J78">
        <f>SmtRes!AO511</f>
        <v>1</v>
      </c>
      <c r="K78">
        <f>SmtRes!AE511</f>
        <v>1525.49</v>
      </c>
      <c r="L78">
        <f>SmtRes!DB511</f>
        <v>28.98</v>
      </c>
      <c r="M78">
        <f>ROUND(ROUND(L78*Source!I249, 2)*1, 2)</f>
        <v>10.31</v>
      </c>
      <c r="N78">
        <f>SmtRes!AA511</f>
        <v>9366.51</v>
      </c>
      <c r="O78">
        <f>ROUND(ROUND(L78*Source!I249, 2)*SmtRes!DA511, 2)</f>
        <v>63.3</v>
      </c>
      <c r="P78">
        <f>SmtRes!AG511</f>
        <v>0</v>
      </c>
      <c r="Q78">
        <f>SmtRes!DC511</f>
        <v>0</v>
      </c>
      <c r="R78">
        <f>ROUND(ROUND(Q78*Source!I249, 2)*1, 2)</f>
        <v>0</v>
      </c>
      <c r="S78">
        <f>SmtRes!AC511</f>
        <v>0</v>
      </c>
      <c r="T78">
        <f>ROUND(ROUND(Q78*Source!I249, 2)*SmtRes!AK511, 2)</f>
        <v>0</v>
      </c>
      <c r="U78">
        <f>SmtRes!X511</f>
        <v>542515914</v>
      </c>
      <c r="V78">
        <v>-2129894905</v>
      </c>
      <c r="W78">
        <v>-2100247274</v>
      </c>
      <c r="X78">
        <v>3</v>
      </c>
    </row>
    <row r="79" spans="1:24" x14ac:dyDescent="0.2">
      <c r="A79">
        <v>20</v>
      </c>
      <c r="B79">
        <v>510</v>
      </c>
      <c r="C79">
        <v>3</v>
      </c>
      <c r="D79">
        <v>0</v>
      </c>
      <c r="E79">
        <f>SmtRes!AV510</f>
        <v>0</v>
      </c>
      <c r="F79" t="str">
        <f>SmtRes!I510</f>
        <v>101-0073</v>
      </c>
      <c r="G79" t="str">
        <f>SmtRes!K510</f>
        <v>Битумы нефтяные строительные марки БН-90/10</v>
      </c>
      <c r="H79" t="str">
        <f>SmtRes!O510</f>
        <v>т</v>
      </c>
      <c r="I79">
        <f>SmtRes!Y510*Source!I249</f>
        <v>5.5829200000000002E-2</v>
      </c>
      <c r="J79">
        <f>SmtRes!AO510</f>
        <v>1</v>
      </c>
      <c r="K79">
        <f>SmtRes!AE510</f>
        <v>1383.11</v>
      </c>
      <c r="L79">
        <f>SmtRes!DB510</f>
        <v>217.15</v>
      </c>
      <c r="M79">
        <f>ROUND(ROUND(L79*Source!I249, 2)*1, 2)</f>
        <v>77.22</v>
      </c>
      <c r="N79">
        <f>SmtRes!AA510</f>
        <v>8492.2999999999993</v>
      </c>
      <c r="O79">
        <f>ROUND(ROUND(L79*Source!I249, 2)*SmtRes!DA510, 2)</f>
        <v>474.13</v>
      </c>
      <c r="P79">
        <f>SmtRes!AG510</f>
        <v>0</v>
      </c>
      <c r="Q79">
        <f>SmtRes!DC510</f>
        <v>0</v>
      </c>
      <c r="R79">
        <f>ROUND(ROUND(Q79*Source!I249, 2)*1, 2)</f>
        <v>0</v>
      </c>
      <c r="S79">
        <f>SmtRes!AC510</f>
        <v>0</v>
      </c>
      <c r="T79">
        <f>ROUND(ROUND(Q79*Source!I249, 2)*SmtRes!AK510, 2)</f>
        <v>0</v>
      </c>
      <c r="U79">
        <f>SmtRes!X510</f>
        <v>503556632</v>
      </c>
      <c r="V79">
        <v>-1764307679</v>
      </c>
      <c r="W79">
        <v>1434459892</v>
      </c>
      <c r="X79">
        <v>3</v>
      </c>
    </row>
    <row r="80" spans="1:24" x14ac:dyDescent="0.2">
      <c r="A80">
        <v>20</v>
      </c>
      <c r="B80">
        <v>509</v>
      </c>
      <c r="C80">
        <v>3</v>
      </c>
      <c r="D80">
        <v>0</v>
      </c>
      <c r="E80">
        <f>SmtRes!AV509</f>
        <v>0</v>
      </c>
      <c r="F80" t="str">
        <f>SmtRes!I509</f>
        <v>101-0009</v>
      </c>
      <c r="G80" t="str">
        <f>SmtRes!K509</f>
        <v>Асбест хризотиловый марки К-6-30</v>
      </c>
      <c r="H80" t="str">
        <f>SmtRes!O509</f>
        <v>т</v>
      </c>
      <c r="I80">
        <f>SmtRes!Y509*Source!I249</f>
        <v>2.8448000000000002E-3</v>
      </c>
      <c r="J80">
        <f>SmtRes!AO509</f>
        <v>1</v>
      </c>
      <c r="K80">
        <f>SmtRes!AE509</f>
        <v>1160</v>
      </c>
      <c r="L80">
        <f>SmtRes!DB509</f>
        <v>9.2799999999999994</v>
      </c>
      <c r="M80">
        <f>ROUND(ROUND(L80*Source!I249, 2)*1, 2)</f>
        <v>3.3</v>
      </c>
      <c r="N80">
        <f>SmtRes!AA509</f>
        <v>7122.4</v>
      </c>
      <c r="O80">
        <f>ROUND(ROUND(L80*Source!I249, 2)*SmtRes!DA509, 2)</f>
        <v>20.260000000000002</v>
      </c>
      <c r="P80">
        <f>SmtRes!AG509</f>
        <v>0</v>
      </c>
      <c r="Q80">
        <f>SmtRes!DC509</f>
        <v>0</v>
      </c>
      <c r="R80">
        <f>ROUND(ROUND(Q80*Source!I249, 2)*1, 2)</f>
        <v>0</v>
      </c>
      <c r="S80">
        <f>SmtRes!AC509</f>
        <v>0</v>
      </c>
      <c r="T80">
        <f>ROUND(ROUND(Q80*Source!I249, 2)*SmtRes!AK509, 2)</f>
        <v>0</v>
      </c>
      <c r="U80">
        <f>SmtRes!X509</f>
        <v>-2112195305</v>
      </c>
      <c r="V80">
        <v>-1336202233</v>
      </c>
      <c r="W80">
        <v>-1389054533</v>
      </c>
      <c r="X80">
        <v>3</v>
      </c>
    </row>
    <row r="81" spans="1:24" x14ac:dyDescent="0.2">
      <c r="A81">
        <f>Source!A253</f>
        <v>18</v>
      </c>
      <c r="B81">
        <v>253</v>
      </c>
      <c r="C81">
        <v>3</v>
      </c>
      <c r="D81">
        <f>Source!BI253</f>
        <v>1</v>
      </c>
      <c r="E81">
        <f>Source!FS253</f>
        <v>0</v>
      </c>
      <c r="F81" t="str">
        <f>Source!F253</f>
        <v>101-3891</v>
      </c>
      <c r="G81" t="str">
        <f>Source!G253</f>
        <v>Сетка сварная из арматурной проволоки диаметром 5,0 мм, без покрытия, 100х100 мм</v>
      </c>
      <c r="H81" t="str">
        <f>Source!H253</f>
        <v>м2</v>
      </c>
      <c r="I81">
        <f>Source!I253</f>
        <v>340.22399999999999</v>
      </c>
      <c r="J81">
        <v>1</v>
      </c>
      <c r="K81">
        <f>Source!AC253</f>
        <v>23.83</v>
      </c>
      <c r="M81">
        <f>ROUND(K81*I81, 2)</f>
        <v>8107.54</v>
      </c>
      <c r="N81">
        <f>Source!AC253*IF(Source!BC253&lt;&gt; 0, Source!BC253, 1)</f>
        <v>137.49909999999997</v>
      </c>
      <c r="O81">
        <f>ROUND(N81*I81, 2)</f>
        <v>46780.49</v>
      </c>
      <c r="P81">
        <f>Source!AE253</f>
        <v>0</v>
      </c>
      <c r="R81">
        <f>ROUND(P81*I81, 2)</f>
        <v>0</v>
      </c>
      <c r="S81">
        <f>Source!AE253*IF(Source!BS253&lt;&gt; 0, Source!BS253, 1)</f>
        <v>0</v>
      </c>
      <c r="T81">
        <f>ROUND(S81*I81, 2)</f>
        <v>0</v>
      </c>
      <c r="U81">
        <f>Source!GF253</f>
        <v>1217526480</v>
      </c>
      <c r="V81">
        <v>324870347</v>
      </c>
      <c r="W81">
        <v>1980513748</v>
      </c>
      <c r="X81">
        <v>3</v>
      </c>
    </row>
    <row r="82" spans="1:24" x14ac:dyDescent="0.2">
      <c r="A82">
        <v>20</v>
      </c>
      <c r="B82">
        <v>536</v>
      </c>
      <c r="C82">
        <v>3</v>
      </c>
      <c r="D82">
        <v>0</v>
      </c>
      <c r="E82">
        <f>SmtRes!AV536</f>
        <v>0</v>
      </c>
      <c r="F82" t="str">
        <f>SmtRes!I536</f>
        <v>411-0001</v>
      </c>
      <c r="G82" t="str">
        <f>SmtRes!K536</f>
        <v>Вода</v>
      </c>
      <c r="H82" t="str">
        <f>SmtRes!O536</f>
        <v>м3</v>
      </c>
      <c r="I82">
        <f>SmtRes!Y536*Source!I255</f>
        <v>15.306199999999999</v>
      </c>
      <c r="J82">
        <f>SmtRes!AO536</f>
        <v>1</v>
      </c>
      <c r="K82">
        <f>SmtRes!AE536</f>
        <v>2.44</v>
      </c>
      <c r="L82">
        <f>SmtRes!DB536</f>
        <v>8.5399999999999991</v>
      </c>
      <c r="M82">
        <f>ROUND(ROUND(L82*Source!I255, 2)*1, 2)</f>
        <v>37.35</v>
      </c>
      <c r="N82">
        <f>SmtRes!AA536</f>
        <v>14.98</v>
      </c>
      <c r="O82">
        <f>ROUND(ROUND(L82*Source!I255, 2)*SmtRes!DA536, 2)</f>
        <v>229.33</v>
      </c>
      <c r="P82">
        <f>SmtRes!AG536</f>
        <v>0</v>
      </c>
      <c r="Q82">
        <f>SmtRes!DC536</f>
        <v>0</v>
      </c>
      <c r="R82">
        <f>ROUND(ROUND(Q82*Source!I255, 2)*1, 2)</f>
        <v>0</v>
      </c>
      <c r="S82">
        <f>SmtRes!AC536</f>
        <v>0</v>
      </c>
      <c r="T82">
        <f>ROUND(ROUND(Q82*Source!I255, 2)*SmtRes!AK536, 2)</f>
        <v>0</v>
      </c>
      <c r="U82">
        <f>SmtRes!X536</f>
        <v>619799737</v>
      </c>
      <c r="V82">
        <v>1962984545</v>
      </c>
      <c r="W82">
        <v>-1669548648</v>
      </c>
      <c r="X82">
        <v>3</v>
      </c>
    </row>
    <row r="83" spans="1:24" x14ac:dyDescent="0.2">
      <c r="A83">
        <v>20</v>
      </c>
      <c r="B83">
        <v>535</v>
      </c>
      <c r="C83">
        <v>3</v>
      </c>
      <c r="D83">
        <v>0</v>
      </c>
      <c r="E83">
        <f>SmtRes!AV535</f>
        <v>0</v>
      </c>
      <c r="F83" t="str">
        <f>SmtRes!I535</f>
        <v>402-0005</v>
      </c>
      <c r="G83" t="str">
        <f>SmtRes!K535</f>
        <v>Раствор готовый кладочный цементный марки 150</v>
      </c>
      <c r="H83" t="str">
        <f>SmtRes!O535</f>
        <v>м3</v>
      </c>
      <c r="I83">
        <f>SmtRes!Y535*Source!I255</f>
        <v>8.921327999999999</v>
      </c>
      <c r="J83">
        <f>SmtRes!AO535</f>
        <v>1</v>
      </c>
      <c r="K83">
        <f>SmtRes!AE535</f>
        <v>548.29999999999995</v>
      </c>
      <c r="L83">
        <f>SmtRes!DB535</f>
        <v>1118.53</v>
      </c>
      <c r="M83">
        <f>ROUND(ROUND(L83*Source!I255, 2)*1, 2)</f>
        <v>4891.5600000000004</v>
      </c>
      <c r="N83">
        <f>SmtRes!AA535</f>
        <v>3366.56</v>
      </c>
      <c r="O83">
        <f>ROUND(ROUND(L83*Source!I255, 2)*SmtRes!DA535, 2)</f>
        <v>30034.18</v>
      </c>
      <c r="P83">
        <f>SmtRes!AG535</f>
        <v>0</v>
      </c>
      <c r="Q83">
        <f>SmtRes!DC535</f>
        <v>0</v>
      </c>
      <c r="R83">
        <f>ROUND(ROUND(Q83*Source!I255, 2)*1, 2)</f>
        <v>0</v>
      </c>
      <c r="S83">
        <f>SmtRes!AC535</f>
        <v>0</v>
      </c>
      <c r="T83">
        <f>ROUND(ROUND(Q83*Source!I255, 2)*SmtRes!AK535, 2)</f>
        <v>0</v>
      </c>
      <c r="U83">
        <f>SmtRes!X535</f>
        <v>1901479482</v>
      </c>
      <c r="V83">
        <v>-1906496033</v>
      </c>
      <c r="W83">
        <v>2062147803</v>
      </c>
      <c r="X83">
        <v>3</v>
      </c>
    </row>
    <row r="84" spans="1:24" x14ac:dyDescent="0.2">
      <c r="A84">
        <v>20</v>
      </c>
      <c r="B84">
        <v>546</v>
      </c>
      <c r="C84">
        <v>3</v>
      </c>
      <c r="D84">
        <v>0</v>
      </c>
      <c r="E84">
        <f>SmtRes!AV546</f>
        <v>0</v>
      </c>
      <c r="F84" t="str">
        <f>SmtRes!I546</f>
        <v>402-0005</v>
      </c>
      <c r="G84" t="str">
        <f>SmtRes!K546</f>
        <v>Раствор готовый кладочный цементный марки 150</v>
      </c>
      <c r="H84" t="str">
        <f>SmtRes!O546</f>
        <v>м3</v>
      </c>
      <c r="I84">
        <f>SmtRes!Y546*Source!I257</f>
        <v>22.303319999999996</v>
      </c>
      <c r="J84">
        <f>SmtRes!AO546</f>
        <v>1</v>
      </c>
      <c r="K84">
        <f>SmtRes!AE546</f>
        <v>548.29999999999995</v>
      </c>
      <c r="L84">
        <f>SmtRes!DB546</f>
        <v>2796.3</v>
      </c>
      <c r="M84">
        <f>ROUND(ROUND(L84*Source!I257, 2)*1, 2)</f>
        <v>12228.78</v>
      </c>
      <c r="N84">
        <f>SmtRes!AA546</f>
        <v>3366.56</v>
      </c>
      <c r="O84">
        <f>ROUND(ROUND(L84*Source!I257, 2)*SmtRes!DA546, 2)</f>
        <v>75084.710000000006</v>
      </c>
      <c r="P84">
        <f>SmtRes!AG546</f>
        <v>0</v>
      </c>
      <c r="Q84">
        <f>SmtRes!DC546</f>
        <v>0</v>
      </c>
      <c r="R84">
        <f>ROUND(ROUND(Q84*Source!I257, 2)*1, 2)</f>
        <v>0</v>
      </c>
      <c r="S84">
        <f>SmtRes!AC546</f>
        <v>0</v>
      </c>
      <c r="T84">
        <f>ROUND(ROUND(Q84*Source!I257, 2)*SmtRes!AK546, 2)</f>
        <v>0</v>
      </c>
      <c r="U84">
        <f>SmtRes!X546</f>
        <v>1901479482</v>
      </c>
      <c r="V84">
        <v>-1906496033</v>
      </c>
      <c r="W84">
        <v>2062147803</v>
      </c>
      <c r="X84">
        <v>3</v>
      </c>
    </row>
    <row r="85" spans="1:24" x14ac:dyDescent="0.2">
      <c r="A85">
        <v>20</v>
      </c>
      <c r="B85">
        <v>575</v>
      </c>
      <c r="C85">
        <v>3</v>
      </c>
      <c r="D85">
        <v>0</v>
      </c>
      <c r="E85">
        <f>SmtRes!AV575</f>
        <v>0</v>
      </c>
      <c r="F85" t="str">
        <f>SmtRes!I575</f>
        <v>411-0001</v>
      </c>
      <c r="G85" t="str">
        <f>SmtRes!K575</f>
        <v>Вода</v>
      </c>
      <c r="H85" t="str">
        <f>SmtRes!O575</f>
        <v>м3</v>
      </c>
      <c r="I85">
        <f>SmtRes!Y575*Source!I259</f>
        <v>1.089836</v>
      </c>
      <c r="J85">
        <f>SmtRes!AO575</f>
        <v>1</v>
      </c>
      <c r="K85">
        <f>SmtRes!AE575</f>
        <v>2.44</v>
      </c>
      <c r="L85">
        <f>SmtRes!DB575</f>
        <v>1.07</v>
      </c>
      <c r="M85">
        <f>ROUND(ROUND(L85*Source!I259, 2)*1, 2)</f>
        <v>2.65</v>
      </c>
      <c r="N85">
        <f>SmtRes!AA575</f>
        <v>14.98</v>
      </c>
      <c r="O85">
        <f>ROUND(ROUND(L85*Source!I259, 2)*SmtRes!DA575, 2)</f>
        <v>16.27</v>
      </c>
      <c r="P85">
        <f>SmtRes!AG575</f>
        <v>0</v>
      </c>
      <c r="Q85">
        <f>SmtRes!DC575</f>
        <v>0</v>
      </c>
      <c r="R85">
        <f>ROUND(ROUND(Q85*Source!I259, 2)*1, 2)</f>
        <v>0</v>
      </c>
      <c r="S85">
        <f>SmtRes!AC575</f>
        <v>0</v>
      </c>
      <c r="T85">
        <f>ROUND(ROUND(Q85*Source!I259, 2)*SmtRes!AK575, 2)</f>
        <v>0</v>
      </c>
      <c r="U85">
        <f>SmtRes!X575</f>
        <v>619799737</v>
      </c>
      <c r="V85">
        <v>1962984545</v>
      </c>
      <c r="W85">
        <v>-1669548648</v>
      </c>
      <c r="X85">
        <v>3</v>
      </c>
    </row>
    <row r="86" spans="1:24" x14ac:dyDescent="0.2">
      <c r="A86">
        <v>20</v>
      </c>
      <c r="B86">
        <v>571</v>
      </c>
      <c r="C86">
        <v>3</v>
      </c>
      <c r="D86">
        <v>0</v>
      </c>
      <c r="E86">
        <f>SmtRes!AV571</f>
        <v>0</v>
      </c>
      <c r="F86" t="str">
        <f>SmtRes!I571</f>
        <v>101-4368</v>
      </c>
      <c r="G86" t="str">
        <f>SmtRes!K571</f>
        <v>Клей плиточный «Юнис Гранит»</v>
      </c>
      <c r="H86" t="str">
        <f>SmtRes!O571</f>
        <v>кг</v>
      </c>
      <c r="I86">
        <f>SmtRes!Y571*Source!I259</f>
        <v>2972.28</v>
      </c>
      <c r="J86">
        <f>SmtRes!AO571</f>
        <v>1</v>
      </c>
      <c r="K86">
        <f>SmtRes!AE571</f>
        <v>3.86</v>
      </c>
      <c r="L86">
        <f>SmtRes!DB571</f>
        <v>4632</v>
      </c>
      <c r="M86">
        <f>ROUND(ROUND(L86*Source!I259, 2)*1, 2)</f>
        <v>11473</v>
      </c>
      <c r="N86">
        <f>SmtRes!AA571</f>
        <v>23.7</v>
      </c>
      <c r="O86">
        <f>ROUND(ROUND(L86*Source!I259, 2)*SmtRes!DA571, 2)</f>
        <v>70444.22</v>
      </c>
      <c r="P86">
        <f>SmtRes!AG571</f>
        <v>0</v>
      </c>
      <c r="Q86">
        <f>SmtRes!DC571</f>
        <v>0</v>
      </c>
      <c r="R86">
        <f>ROUND(ROUND(Q86*Source!I259, 2)*1, 2)</f>
        <v>0</v>
      </c>
      <c r="S86">
        <f>SmtRes!AC571</f>
        <v>0</v>
      </c>
      <c r="T86">
        <f>ROUND(ROUND(Q86*Source!I259, 2)*SmtRes!AK571, 2)</f>
        <v>0</v>
      </c>
      <c r="U86">
        <f>SmtRes!X571</f>
        <v>-2053666360</v>
      </c>
      <c r="V86">
        <v>-342284198</v>
      </c>
      <c r="W86">
        <v>-1689059256</v>
      </c>
      <c r="X86">
        <v>3</v>
      </c>
    </row>
    <row r="87" spans="1:24" x14ac:dyDescent="0.2">
      <c r="A87">
        <f>Source!A261</f>
        <v>18</v>
      </c>
      <c r="B87">
        <v>261</v>
      </c>
      <c r="C87">
        <v>3</v>
      </c>
      <c r="D87">
        <f>Source!BI261</f>
        <v>1</v>
      </c>
      <c r="E87">
        <f>Source!FS261</f>
        <v>0</v>
      </c>
      <c r="F87" t="str">
        <f>Source!F261</f>
        <v>101-4243</v>
      </c>
      <c r="G87" t="str">
        <f>Source!G261</f>
        <v>Грунтовка воднодисперсионная CERESIT CT 17</v>
      </c>
      <c r="H87" t="str">
        <f>Source!H261</f>
        <v>л</v>
      </c>
      <c r="I87">
        <f>Source!I261</f>
        <v>49.537999999999997</v>
      </c>
      <c r="J87">
        <v>1</v>
      </c>
      <c r="K87">
        <f>Source!AC261</f>
        <v>31.38</v>
      </c>
      <c r="M87">
        <f>ROUND(K87*I87, 2)</f>
        <v>1554.5</v>
      </c>
      <c r="N87">
        <f>Source!AC261*IF(Source!BC261&lt;&gt; 0, Source!BC261, 1)</f>
        <v>73.429199999999994</v>
      </c>
      <c r="O87">
        <f>ROUND(N87*I87, 2)</f>
        <v>3637.54</v>
      </c>
      <c r="P87">
        <f>Source!AE261</f>
        <v>0</v>
      </c>
      <c r="R87">
        <f>ROUND(P87*I87, 2)</f>
        <v>0</v>
      </c>
      <c r="S87">
        <f>Source!AE261*IF(Source!BS261&lt;&gt; 0, Source!BS261, 1)</f>
        <v>0</v>
      </c>
      <c r="T87">
        <f>ROUND(S87*I87, 2)</f>
        <v>0</v>
      </c>
      <c r="U87">
        <f>Source!GF261</f>
        <v>1789933445</v>
      </c>
      <c r="V87">
        <v>1312686232</v>
      </c>
      <c r="W87">
        <v>-1114806970</v>
      </c>
      <c r="X87">
        <v>3</v>
      </c>
    </row>
    <row r="88" spans="1:24" x14ac:dyDescent="0.2">
      <c r="A88">
        <f>Source!A263</f>
        <v>18</v>
      </c>
      <c r="B88">
        <v>263</v>
      </c>
      <c r="C88">
        <v>3</v>
      </c>
      <c r="D88">
        <f>Source!BI263</f>
        <v>1</v>
      </c>
      <c r="E88">
        <f>Source!FS263</f>
        <v>0</v>
      </c>
      <c r="F88" t="str">
        <f>Source!F263</f>
        <v>203-0516</v>
      </c>
      <c r="G88" t="str">
        <f>Source!G263</f>
        <v>Рейки деревянные 8х18 мм</v>
      </c>
      <c r="H88" t="str">
        <f>Source!H263</f>
        <v>м3</v>
      </c>
      <c r="I88">
        <f>Source!I263</f>
        <v>2.4768999999999996E-2</v>
      </c>
      <c r="J88">
        <v>1</v>
      </c>
      <c r="K88">
        <f>Source!AC263</f>
        <v>2499.9899999999998</v>
      </c>
      <c r="M88">
        <f>ROUND(K88*I88, 2)</f>
        <v>61.92</v>
      </c>
      <c r="N88">
        <f>Source!AC263*IF(Source!BC263&lt;&gt; 0, Source!BC263, 1)</f>
        <v>12774.948899999999</v>
      </c>
      <c r="O88">
        <f>ROUND(N88*I88, 2)</f>
        <v>316.42</v>
      </c>
      <c r="P88">
        <f>Source!AE263</f>
        <v>0</v>
      </c>
      <c r="R88">
        <f>ROUND(P88*I88, 2)</f>
        <v>0</v>
      </c>
      <c r="S88">
        <f>Source!AE263*IF(Source!BS263&lt;&gt; 0, Source!BS263, 1)</f>
        <v>0</v>
      </c>
      <c r="T88">
        <f>ROUND(S88*I88, 2)</f>
        <v>0</v>
      </c>
      <c r="U88">
        <f>Source!GF263</f>
        <v>-313509987</v>
      </c>
      <c r="V88">
        <v>1054428595</v>
      </c>
      <c r="W88">
        <v>1127869718</v>
      </c>
      <c r="X88">
        <v>3</v>
      </c>
    </row>
    <row r="89" spans="1:24" x14ac:dyDescent="0.2">
      <c r="A89">
        <f>Source!A267</f>
        <v>18</v>
      </c>
      <c r="B89">
        <v>267</v>
      </c>
      <c r="C89">
        <v>3</v>
      </c>
      <c r="D89">
        <f>Source!BI267</f>
        <v>1</v>
      </c>
      <c r="E89">
        <f>Source!FS267</f>
        <v>0</v>
      </c>
      <c r="F89" t="str">
        <f>Source!F267</f>
        <v>Прил. КА п.8</v>
      </c>
      <c r="G89" t="str">
        <f>Source!G267</f>
        <v>Керамический гранит неполированный Estima Standard, толщиной 10 мм, размером 600х600 мм, бежевый</v>
      </c>
      <c r="H89" t="str">
        <f>Source!H267</f>
        <v>м2</v>
      </c>
      <c r="I89">
        <f>Source!I267</f>
        <v>252.6438</v>
      </c>
      <c r="J89">
        <v>1</v>
      </c>
      <c r="K89">
        <f>ROUND(Source!AC267/IF(Source!BC267&lt;&gt; 0, Source!BC267, 1),2)</f>
        <v>206.27</v>
      </c>
      <c r="M89">
        <f>ROUND(Source!HG267/IF(Source!BC267&lt;&gt; 0, Source!BC267, 1),2)</f>
        <v>52112.87</v>
      </c>
      <c r="N89">
        <f>Source!AC267</f>
        <v>1266.5</v>
      </c>
      <c r="O89">
        <f>Source!HG267</f>
        <v>319973</v>
      </c>
      <c r="P89">
        <f>Source!AE267</f>
        <v>0</v>
      </c>
      <c r="R89">
        <f>ROUND(P89*I89, 2)</f>
        <v>0</v>
      </c>
      <c r="S89">
        <f>Source!AE267*IF(Source!BS267&lt;&gt; 0, Source!BS267, 1)</f>
        <v>0</v>
      </c>
      <c r="T89">
        <f>ROUND(S89*I89, 2)</f>
        <v>0</v>
      </c>
      <c r="U89">
        <f>Source!GF267</f>
        <v>-1641470704</v>
      </c>
      <c r="V89">
        <v>765253412</v>
      </c>
      <c r="W89">
        <v>952356538</v>
      </c>
      <c r="X89">
        <v>3</v>
      </c>
    </row>
    <row r="90" spans="1:24" x14ac:dyDescent="0.2">
      <c r="A90">
        <f>Source!A271</f>
        <v>18</v>
      </c>
      <c r="B90">
        <v>271</v>
      </c>
      <c r="C90">
        <v>3</v>
      </c>
      <c r="D90">
        <f>Source!BI271</f>
        <v>1</v>
      </c>
      <c r="E90">
        <f>Source!FS271</f>
        <v>0</v>
      </c>
      <c r="F90" t="str">
        <f>Source!F271</f>
        <v>402-0071</v>
      </c>
      <c r="G90" t="str">
        <f>Source!G271</f>
        <v>Смесь сухая (фуга) АТЛАС разных цветов для заделки швов водостойкая (в среднем 0,5 – 1,8 кг сухой смеси на 1м2)</v>
      </c>
      <c r="H90" t="str">
        <f>Source!H271</f>
        <v>т</v>
      </c>
      <c r="I90">
        <f>Source!I271</f>
        <v>0.22292100000000001</v>
      </c>
      <c r="J90">
        <v>1</v>
      </c>
      <c r="K90">
        <f>Source!AC271</f>
        <v>9298.35</v>
      </c>
      <c r="M90">
        <f>ROUND(K90*I90, 2)</f>
        <v>2072.8000000000002</v>
      </c>
      <c r="N90">
        <f>Source!AC271*IF(Source!BC271&lt;&gt; 0, Source!BC271, 1)</f>
        <v>101352.01500000001</v>
      </c>
      <c r="O90">
        <f>ROUND(N90*I90, 2)</f>
        <v>22593.49</v>
      </c>
      <c r="P90">
        <f>Source!AE271</f>
        <v>0</v>
      </c>
      <c r="R90">
        <f>ROUND(P90*I90, 2)</f>
        <v>0</v>
      </c>
      <c r="S90">
        <f>Source!AE271*IF(Source!BS271&lt;&gt; 0, Source!BS271, 1)</f>
        <v>0</v>
      </c>
      <c r="T90">
        <f>ROUND(S90*I90, 2)</f>
        <v>0</v>
      </c>
      <c r="U90">
        <f>Source!GF271</f>
        <v>1083500299</v>
      </c>
      <c r="V90">
        <v>-589959169</v>
      </c>
      <c r="W90">
        <v>-2003415304</v>
      </c>
      <c r="X90">
        <v>3</v>
      </c>
    </row>
    <row r="91" spans="1:24" x14ac:dyDescent="0.2">
      <c r="A91">
        <v>20</v>
      </c>
      <c r="B91">
        <v>601</v>
      </c>
      <c r="C91">
        <v>3</v>
      </c>
      <c r="D91">
        <v>0</v>
      </c>
      <c r="E91">
        <f>SmtRes!AV601</f>
        <v>0</v>
      </c>
      <c r="F91" t="str">
        <f>SmtRes!I601</f>
        <v>411-0001</v>
      </c>
      <c r="G91" t="str">
        <f>SmtRes!K601</f>
        <v>Вода</v>
      </c>
      <c r="H91" t="str">
        <f>SmtRes!O601</f>
        <v>м3</v>
      </c>
      <c r="I91">
        <f>SmtRes!Y601*Source!I273</f>
        <v>6.6272500000000001</v>
      </c>
      <c r="J91">
        <f>SmtRes!AO601</f>
        <v>1</v>
      </c>
      <c r="K91">
        <f>SmtRes!AE601</f>
        <v>2.44</v>
      </c>
      <c r="L91">
        <f>SmtRes!DB601</f>
        <v>8.5399999999999991</v>
      </c>
      <c r="M91">
        <f>ROUND(ROUND(L91*Source!I273, 2)*1, 2)</f>
        <v>16.170000000000002</v>
      </c>
      <c r="N91">
        <f>SmtRes!AA601</f>
        <v>14.98</v>
      </c>
      <c r="O91">
        <f>ROUND(ROUND(L91*Source!I273, 2)*SmtRes!DA601, 2)</f>
        <v>99.28</v>
      </c>
      <c r="P91">
        <f>SmtRes!AG601</f>
        <v>0</v>
      </c>
      <c r="Q91">
        <f>SmtRes!DC601</f>
        <v>0</v>
      </c>
      <c r="R91">
        <f>ROUND(ROUND(Q91*Source!I273, 2)*1, 2)</f>
        <v>0</v>
      </c>
      <c r="S91">
        <f>SmtRes!AC601</f>
        <v>0</v>
      </c>
      <c r="T91">
        <f>ROUND(ROUND(Q91*Source!I273, 2)*SmtRes!AK601, 2)</f>
        <v>0</v>
      </c>
      <c r="U91">
        <f>SmtRes!X601</f>
        <v>1536317706</v>
      </c>
      <c r="V91">
        <v>-1540868535</v>
      </c>
      <c r="W91">
        <v>678670290</v>
      </c>
      <c r="X91">
        <v>3</v>
      </c>
    </row>
    <row r="92" spans="1:24" x14ac:dyDescent="0.2">
      <c r="A92">
        <v>20</v>
      </c>
      <c r="B92">
        <v>599</v>
      </c>
      <c r="C92">
        <v>3</v>
      </c>
      <c r="D92">
        <v>0</v>
      </c>
      <c r="E92">
        <f>SmtRes!AV599</f>
        <v>0</v>
      </c>
      <c r="F92" t="str">
        <f>SmtRes!I599</f>
        <v>101-4368</v>
      </c>
      <c r="G92" t="str">
        <f>SmtRes!K599</f>
        <v>Клей плиточный «Юнис Гранит»</v>
      </c>
      <c r="H92" t="str">
        <f>SmtRes!O599</f>
        <v>кг</v>
      </c>
      <c r="I92">
        <f>SmtRes!Y599*Source!I273</f>
        <v>814.20499999999993</v>
      </c>
      <c r="J92">
        <f>SmtRes!AO599</f>
        <v>1</v>
      </c>
      <c r="K92">
        <f>SmtRes!AE599</f>
        <v>3.86</v>
      </c>
      <c r="L92">
        <f>SmtRes!DB599</f>
        <v>1659.8</v>
      </c>
      <c r="M92">
        <f>ROUND(ROUND(L92*Source!I273, 2)*1, 2)</f>
        <v>3142.83</v>
      </c>
      <c r="N92">
        <f>SmtRes!AA599</f>
        <v>23.7</v>
      </c>
      <c r="O92">
        <f>ROUND(ROUND(L92*Source!I273, 2)*SmtRes!DA599, 2)</f>
        <v>19296.98</v>
      </c>
      <c r="P92">
        <f>SmtRes!AG599</f>
        <v>0</v>
      </c>
      <c r="Q92">
        <f>SmtRes!DC599</f>
        <v>0</v>
      </c>
      <c r="R92">
        <f>ROUND(ROUND(Q92*Source!I273, 2)*1, 2)</f>
        <v>0</v>
      </c>
      <c r="S92">
        <f>SmtRes!AC599</f>
        <v>0</v>
      </c>
      <c r="T92">
        <f>ROUND(ROUND(Q92*Source!I273, 2)*SmtRes!AK599, 2)</f>
        <v>0</v>
      </c>
      <c r="U92">
        <f>SmtRes!X599</f>
        <v>-2042073130</v>
      </c>
      <c r="V92">
        <v>549000297</v>
      </c>
      <c r="W92">
        <v>-341079805</v>
      </c>
      <c r="X92">
        <v>3</v>
      </c>
    </row>
    <row r="93" spans="1:24" x14ac:dyDescent="0.2">
      <c r="A93">
        <v>20</v>
      </c>
      <c r="B93">
        <v>598</v>
      </c>
      <c r="C93">
        <v>3</v>
      </c>
      <c r="D93">
        <v>0</v>
      </c>
      <c r="E93">
        <f>SmtRes!AV598</f>
        <v>0</v>
      </c>
      <c r="F93" t="str">
        <f>SmtRes!I598</f>
        <v>101-1971</v>
      </c>
      <c r="G93" t="str">
        <f>SmtRes!K598</f>
        <v>Затирка «Старатели» (разной цветности)</v>
      </c>
      <c r="H93" t="str">
        <f>SmtRes!O598</f>
        <v>т</v>
      </c>
      <c r="I93">
        <f>SmtRes!Y598*Source!I273</f>
        <v>9.4675000000000009E-2</v>
      </c>
      <c r="J93">
        <f>SmtRes!AO598</f>
        <v>1</v>
      </c>
      <c r="K93">
        <f>SmtRes!AE598</f>
        <v>6532.53</v>
      </c>
      <c r="L93">
        <f>SmtRes!DB598</f>
        <v>326.63</v>
      </c>
      <c r="M93">
        <f>ROUND(ROUND(L93*Source!I273, 2)*1, 2)</f>
        <v>618.47</v>
      </c>
      <c r="N93">
        <f>SmtRes!AA598</f>
        <v>40109.730000000003</v>
      </c>
      <c r="O93">
        <f>ROUND(ROUND(L93*Source!I273, 2)*SmtRes!DA598, 2)</f>
        <v>3797.41</v>
      </c>
      <c r="P93">
        <f>SmtRes!AG598</f>
        <v>0</v>
      </c>
      <c r="Q93">
        <f>SmtRes!DC598</f>
        <v>0</v>
      </c>
      <c r="R93">
        <f>ROUND(ROUND(Q93*Source!I273, 2)*1, 2)</f>
        <v>0</v>
      </c>
      <c r="S93">
        <f>SmtRes!AC598</f>
        <v>0</v>
      </c>
      <c r="T93">
        <f>ROUND(ROUND(Q93*Source!I273, 2)*SmtRes!AK598, 2)</f>
        <v>0</v>
      </c>
      <c r="U93">
        <f>SmtRes!X598</f>
        <v>1220443644</v>
      </c>
      <c r="V93">
        <v>-689416145</v>
      </c>
      <c r="W93">
        <v>-424875470</v>
      </c>
      <c r="X93">
        <v>3</v>
      </c>
    </row>
    <row r="94" spans="1:24" x14ac:dyDescent="0.2">
      <c r="A94">
        <v>20</v>
      </c>
      <c r="B94">
        <v>597</v>
      </c>
      <c r="C94">
        <v>3</v>
      </c>
      <c r="D94">
        <v>0</v>
      </c>
      <c r="E94">
        <f>SmtRes!AV597</f>
        <v>0</v>
      </c>
      <c r="F94" t="str">
        <f>SmtRes!I597</f>
        <v>101-1757</v>
      </c>
      <c r="G94" t="str">
        <f>SmtRes!K597</f>
        <v>Ветошь</v>
      </c>
      <c r="H94" t="str">
        <f>SmtRes!O597</f>
        <v>кг</v>
      </c>
      <c r="I94">
        <f>SmtRes!Y597*Source!I273</f>
        <v>0.94674999999999998</v>
      </c>
      <c r="J94">
        <f>SmtRes!AO597</f>
        <v>1</v>
      </c>
      <c r="K94">
        <f>SmtRes!AE597</f>
        <v>1.81</v>
      </c>
      <c r="L94">
        <f>SmtRes!DB597</f>
        <v>0.91</v>
      </c>
      <c r="M94">
        <f>ROUND(ROUND(L94*Source!I273, 2)*1, 2)</f>
        <v>1.72</v>
      </c>
      <c r="N94">
        <f>SmtRes!AA597</f>
        <v>11.11</v>
      </c>
      <c r="O94">
        <f>ROUND(ROUND(L94*Source!I273, 2)*SmtRes!DA597, 2)</f>
        <v>10.56</v>
      </c>
      <c r="P94">
        <f>SmtRes!AG597</f>
        <v>0</v>
      </c>
      <c r="Q94">
        <f>SmtRes!DC597</f>
        <v>0</v>
      </c>
      <c r="R94">
        <f>ROUND(ROUND(Q94*Source!I273, 2)*1, 2)</f>
        <v>0</v>
      </c>
      <c r="S94">
        <f>SmtRes!AC597</f>
        <v>0</v>
      </c>
      <c r="T94">
        <f>ROUND(ROUND(Q94*Source!I273, 2)*SmtRes!AK597, 2)</f>
        <v>0</v>
      </c>
      <c r="U94">
        <f>SmtRes!X597</f>
        <v>4619106</v>
      </c>
      <c r="V94">
        <v>826106295</v>
      </c>
      <c r="W94">
        <v>-1410386241</v>
      </c>
      <c r="X94">
        <v>3</v>
      </c>
    </row>
    <row r="95" spans="1:24" x14ac:dyDescent="0.2">
      <c r="A95">
        <f>Source!A277</f>
        <v>18</v>
      </c>
      <c r="B95">
        <v>277</v>
      </c>
      <c r="C95">
        <v>3</v>
      </c>
      <c r="D95">
        <f>Source!BI277</f>
        <v>1</v>
      </c>
      <c r="E95">
        <f>Source!FS277</f>
        <v>0</v>
      </c>
      <c r="F95" t="str">
        <f>Source!F277</f>
        <v>Прил. КА п.4</v>
      </c>
      <c r="G95" t="str">
        <f>Source!G277</f>
        <v>Керамический гранит неполированный Estima типа ST-10 (черный), толщиной 8 мм, размером 300х300 мм (Россия)</v>
      </c>
      <c r="H95" t="str">
        <f>Source!H277</f>
        <v>м2</v>
      </c>
      <c r="I95">
        <f>Source!I277</f>
        <v>193.137</v>
      </c>
      <c r="J95">
        <v>1</v>
      </c>
      <c r="K95">
        <f>ROUND(Source!AC277/IF(Source!BC277&lt;&gt; 0, Source!BC277, 1),2)</f>
        <v>169.67</v>
      </c>
      <c r="M95">
        <f>ROUND(Source!HG277/IF(Source!BC277&lt;&gt; 0, Source!BC277, 1),2)</f>
        <v>32770.03</v>
      </c>
      <c r="N95">
        <f>Source!AC277</f>
        <v>1041.79</v>
      </c>
      <c r="O95">
        <f>Source!HG277</f>
        <v>201208</v>
      </c>
      <c r="P95">
        <f>Source!AE277</f>
        <v>0</v>
      </c>
      <c r="R95">
        <f>ROUND(P95*I95, 2)</f>
        <v>0</v>
      </c>
      <c r="S95">
        <f>Source!AE277*IF(Source!BS277&lt;&gt; 0, Source!BS277, 1)</f>
        <v>0</v>
      </c>
      <c r="T95">
        <f>ROUND(S95*I95, 2)</f>
        <v>0</v>
      </c>
      <c r="U95">
        <f>Source!GF277</f>
        <v>-1641373609</v>
      </c>
      <c r="V95">
        <v>170091191</v>
      </c>
      <c r="W95">
        <v>-426162952</v>
      </c>
      <c r="X95">
        <v>3</v>
      </c>
    </row>
    <row r="96" spans="1:24" x14ac:dyDescent="0.2">
      <c r="A96">
        <f>Source!A281</f>
        <v>18</v>
      </c>
      <c r="B96">
        <v>281</v>
      </c>
      <c r="C96">
        <v>3</v>
      </c>
      <c r="D96">
        <f>Source!BI281</f>
        <v>1</v>
      </c>
      <c r="E96">
        <f>Source!FS281</f>
        <v>0</v>
      </c>
      <c r="F96" t="str">
        <f>Source!F281</f>
        <v>101-4372</v>
      </c>
      <c r="G96" t="str">
        <f>Source!G281</f>
        <v>Клей плиточный «Ceresit» CM12 для керамогранита</v>
      </c>
      <c r="H96" t="str">
        <f>Source!H281</f>
        <v>кг</v>
      </c>
      <c r="I96">
        <f>Source!I281</f>
        <v>291.60000000000002</v>
      </c>
      <c r="J96">
        <v>1</v>
      </c>
      <c r="K96">
        <f>Source!AC281</f>
        <v>4.8</v>
      </c>
      <c r="M96">
        <f>ROUND(K96*I96, 2)</f>
        <v>1399.68</v>
      </c>
      <c r="N96">
        <f>Source!AC281*IF(Source!BC281&lt;&gt; 0, Source!BC281, 1)</f>
        <v>17.135999999999999</v>
      </c>
      <c r="O96">
        <f>ROUND(N96*I96, 2)</f>
        <v>4996.8599999999997</v>
      </c>
      <c r="P96">
        <f>Source!AE281</f>
        <v>0</v>
      </c>
      <c r="R96">
        <f>ROUND(P96*I96, 2)</f>
        <v>0</v>
      </c>
      <c r="S96">
        <f>Source!AE281*IF(Source!BS281&lt;&gt; 0, Source!BS281, 1)</f>
        <v>0</v>
      </c>
      <c r="T96">
        <f>ROUND(S96*I96, 2)</f>
        <v>0</v>
      </c>
      <c r="U96">
        <f>Source!GF281</f>
        <v>-1480987548</v>
      </c>
      <c r="V96">
        <v>-1767381191</v>
      </c>
      <c r="W96">
        <v>-973648427</v>
      </c>
      <c r="X96">
        <v>3</v>
      </c>
    </row>
    <row r="97" spans="1:24" x14ac:dyDescent="0.2">
      <c r="A97">
        <f>Source!A283</f>
        <v>18</v>
      </c>
      <c r="B97">
        <v>283</v>
      </c>
      <c r="C97">
        <v>3</v>
      </c>
      <c r="D97">
        <f>Source!BI283</f>
        <v>1</v>
      </c>
      <c r="E97">
        <f>Source!FS283</f>
        <v>0</v>
      </c>
      <c r="F97" t="str">
        <f>Source!F283</f>
        <v>Прил. КА п.3</v>
      </c>
      <c r="G97" t="str">
        <f>Source!G283</f>
        <v>Ступень Керамогранит 30х30 см ESTIMA  (неполированный)</v>
      </c>
      <c r="H97" t="str">
        <f>Source!H283</f>
        <v>шт.</v>
      </c>
      <c r="I97">
        <f>Source!I283</f>
        <v>180</v>
      </c>
      <c r="J97">
        <v>1</v>
      </c>
      <c r="K97">
        <f>ROUND(Source!AC283/IF(Source!BC283&lt;&gt; 0, Source!BC283, 1),2)</f>
        <v>200.18</v>
      </c>
      <c r="M97">
        <f>ROUND(Source!HG283/IF(Source!BC283&lt;&gt; 0, Source!BC283, 1),2)</f>
        <v>36032.25</v>
      </c>
      <c r="N97">
        <f>Source!AC283</f>
        <v>1229.0999999999999</v>
      </c>
      <c r="O97">
        <f>Source!HG283</f>
        <v>221238</v>
      </c>
      <c r="P97">
        <f>Source!AE283</f>
        <v>0</v>
      </c>
      <c r="R97">
        <f>ROUND(P97*I97, 2)</f>
        <v>0</v>
      </c>
      <c r="S97">
        <f>Source!AE283*IF(Source!BS283&lt;&gt; 0, Source!BS283, 1)</f>
        <v>0</v>
      </c>
      <c r="T97">
        <f>ROUND(S97*I97, 2)</f>
        <v>0</v>
      </c>
      <c r="U97">
        <f>Source!GF283</f>
        <v>-1788816221</v>
      </c>
      <c r="V97">
        <v>-101961098</v>
      </c>
      <c r="W97">
        <v>-306620359</v>
      </c>
      <c r="X97">
        <v>3</v>
      </c>
    </row>
    <row r="98" spans="1:24" x14ac:dyDescent="0.2">
      <c r="A98">
        <f>Source!A285</f>
        <v>18</v>
      </c>
      <c r="B98">
        <v>285</v>
      </c>
      <c r="C98">
        <v>3</v>
      </c>
      <c r="D98">
        <f>Source!BI285</f>
        <v>1</v>
      </c>
      <c r="E98">
        <f>Source!FS285</f>
        <v>0</v>
      </c>
      <c r="F98" t="str">
        <f>Source!F285</f>
        <v>Прил. КА п.4</v>
      </c>
      <c r="G98" t="str">
        <f>Source!G285</f>
        <v>Подступенок Керамогранит 15х30 см ESTIMA  (неполированный)</v>
      </c>
      <c r="H98" t="str">
        <f>Source!H285</f>
        <v>шт.</v>
      </c>
      <c r="I98">
        <f>Source!I285</f>
        <v>180</v>
      </c>
      <c r="J98">
        <v>1</v>
      </c>
      <c r="K98">
        <f>ROUND(Source!AC285/IF(Source!BC285&lt;&gt; 0, Source!BC285, 1),2)</f>
        <v>78.91</v>
      </c>
      <c r="M98">
        <f>ROUND(Source!HG285/IF(Source!BC285&lt;&gt; 0, Source!BC285, 1),2)</f>
        <v>14203.58</v>
      </c>
      <c r="N98">
        <f>Source!AC285</f>
        <v>484.5</v>
      </c>
      <c r="O98">
        <f>Source!HG285</f>
        <v>87210</v>
      </c>
      <c r="P98">
        <f>Source!AE285</f>
        <v>0</v>
      </c>
      <c r="R98">
        <f>ROUND(P98*I98, 2)</f>
        <v>0</v>
      </c>
      <c r="S98">
        <f>Source!AE285*IF(Source!BS285&lt;&gt; 0, Source!BS285, 1)</f>
        <v>0</v>
      </c>
      <c r="T98">
        <f>ROUND(S98*I98, 2)</f>
        <v>0</v>
      </c>
      <c r="U98">
        <f>Source!GF285</f>
        <v>1242817948</v>
      </c>
      <c r="V98">
        <v>761346527</v>
      </c>
      <c r="W98">
        <v>-727840516</v>
      </c>
      <c r="X98">
        <v>3</v>
      </c>
    </row>
    <row r="99" spans="1:24" x14ac:dyDescent="0.2">
      <c r="A99">
        <v>20</v>
      </c>
      <c r="B99">
        <v>620</v>
      </c>
      <c r="C99">
        <v>3</v>
      </c>
      <c r="D99">
        <v>0</v>
      </c>
      <c r="E99">
        <f>SmtRes!AV620</f>
        <v>0</v>
      </c>
      <c r="F99" t="str">
        <f>SmtRes!I620</f>
        <v>402-0006</v>
      </c>
      <c r="G99" t="str">
        <f>SmtRes!K620</f>
        <v>Раствор готовый кладочный цементный марки 200</v>
      </c>
      <c r="H99" t="str">
        <f>SmtRes!O620</f>
        <v>м3</v>
      </c>
      <c r="I99">
        <f>SmtRes!Y620*Source!I287</f>
        <v>0.290464</v>
      </c>
      <c r="J99">
        <f>SmtRes!AO620</f>
        <v>1</v>
      </c>
      <c r="K99">
        <f>SmtRes!AE620</f>
        <v>600</v>
      </c>
      <c r="L99">
        <f>SmtRes!DB620</f>
        <v>96</v>
      </c>
      <c r="M99">
        <f>ROUND(ROUND(L99*Source!I287, 2)*1, 2)</f>
        <v>174.28</v>
      </c>
      <c r="N99">
        <f>SmtRes!AA620</f>
        <v>3684</v>
      </c>
      <c r="O99">
        <f>ROUND(ROUND(L99*Source!I287, 2)*SmtRes!DA620, 2)</f>
        <v>1070.08</v>
      </c>
      <c r="P99">
        <f>SmtRes!AG620</f>
        <v>0</v>
      </c>
      <c r="Q99">
        <f>SmtRes!DC620</f>
        <v>0</v>
      </c>
      <c r="R99">
        <f>ROUND(ROUND(Q99*Source!I287, 2)*1, 2)</f>
        <v>0</v>
      </c>
      <c r="S99">
        <f>SmtRes!AC620</f>
        <v>0</v>
      </c>
      <c r="T99">
        <f>ROUND(ROUND(Q99*Source!I287, 2)*SmtRes!AK620, 2)</f>
        <v>0</v>
      </c>
      <c r="U99">
        <f>SmtRes!X620</f>
        <v>-672371193</v>
      </c>
      <c r="V99">
        <v>-1800525916</v>
      </c>
      <c r="W99">
        <v>742154516</v>
      </c>
      <c r="X99">
        <v>3</v>
      </c>
    </row>
    <row r="100" spans="1:24" x14ac:dyDescent="0.2">
      <c r="A100">
        <v>20</v>
      </c>
      <c r="B100">
        <v>619</v>
      </c>
      <c r="C100">
        <v>3</v>
      </c>
      <c r="D100">
        <v>0</v>
      </c>
      <c r="E100">
        <f>SmtRes!AV619</f>
        <v>0</v>
      </c>
      <c r="F100" t="str">
        <f>SmtRes!I619</f>
        <v>101-1947</v>
      </c>
      <c r="G100" t="str">
        <f>SmtRes!K619</f>
        <v>Плитки керамические плинтусные прямые</v>
      </c>
      <c r="H100" t="str">
        <f>SmtRes!O619</f>
        <v>м</v>
      </c>
      <c r="I100">
        <f>SmtRes!Y619*Source!I287</f>
        <v>183.3554</v>
      </c>
      <c r="J100">
        <f>SmtRes!AO619</f>
        <v>1</v>
      </c>
      <c r="K100">
        <f>SmtRes!AE619</f>
        <v>23.74</v>
      </c>
      <c r="L100">
        <f>SmtRes!DB619</f>
        <v>2397.7399999999998</v>
      </c>
      <c r="M100">
        <f>ROUND(ROUND(L100*Source!I287, 2)*1, 2)</f>
        <v>4352.8599999999997</v>
      </c>
      <c r="N100">
        <f>SmtRes!AA619</f>
        <v>145.76</v>
      </c>
      <c r="O100">
        <f>ROUND(ROUND(L100*Source!I287, 2)*SmtRes!DA619, 2)</f>
        <v>26726.560000000001</v>
      </c>
      <c r="P100">
        <f>SmtRes!AG619</f>
        <v>0</v>
      </c>
      <c r="Q100">
        <f>SmtRes!DC619</f>
        <v>0</v>
      </c>
      <c r="R100">
        <f>ROUND(ROUND(Q100*Source!I287, 2)*1, 2)</f>
        <v>0</v>
      </c>
      <c r="S100">
        <f>SmtRes!AC619</f>
        <v>0</v>
      </c>
      <c r="T100">
        <f>ROUND(ROUND(Q100*Source!I287, 2)*SmtRes!AK619, 2)</f>
        <v>0</v>
      </c>
      <c r="U100">
        <f>SmtRes!X619</f>
        <v>752389093</v>
      </c>
      <c r="V100">
        <v>1803672263</v>
      </c>
      <c r="W100">
        <v>-27952690</v>
      </c>
      <c r="X100">
        <v>3</v>
      </c>
    </row>
    <row r="101" spans="1:24" x14ac:dyDescent="0.2">
      <c r="A101">
        <f>Source!A319</f>
        <v>4</v>
      </c>
      <c r="B101">
        <v>319</v>
      </c>
      <c r="G101" t="str">
        <f>Source!G319</f>
        <v>4. Стены (кабинеты)</v>
      </c>
    </row>
    <row r="102" spans="1:24" x14ac:dyDescent="0.2">
      <c r="A102">
        <v>20</v>
      </c>
      <c r="B102">
        <v>684</v>
      </c>
      <c r="C102">
        <v>3</v>
      </c>
      <c r="D102">
        <v>0</v>
      </c>
      <c r="E102">
        <f>SmtRes!AV684</f>
        <v>0</v>
      </c>
      <c r="F102" t="str">
        <f>SmtRes!I684</f>
        <v>411-0001</v>
      </c>
      <c r="G102" t="str">
        <f>SmtRes!K684</f>
        <v>Вода</v>
      </c>
      <c r="H102" t="str">
        <f>SmtRes!O684</f>
        <v>м3</v>
      </c>
      <c r="I102">
        <f>SmtRes!Y684*Source!I338</f>
        <v>0.53811719999999996</v>
      </c>
      <c r="J102">
        <f>SmtRes!AO684</f>
        <v>1</v>
      </c>
      <c r="K102">
        <f>SmtRes!AE684</f>
        <v>2.44</v>
      </c>
      <c r="L102">
        <f>SmtRes!DB684</f>
        <v>0.16</v>
      </c>
      <c r="M102">
        <f>ROUND(ROUND(L102*Source!I338, 2)*1, 2)</f>
        <v>1.29</v>
      </c>
      <c r="N102">
        <f>SmtRes!AA684</f>
        <v>14.98</v>
      </c>
      <c r="O102">
        <f>ROUND(ROUND(L102*Source!I338, 2)*SmtRes!DA684, 2)</f>
        <v>7.92</v>
      </c>
      <c r="P102">
        <f>SmtRes!AG684</f>
        <v>0</v>
      </c>
      <c r="Q102">
        <f>SmtRes!DC684</f>
        <v>0</v>
      </c>
      <c r="R102">
        <f>ROUND(ROUND(Q102*Source!I338, 2)*1, 2)</f>
        <v>0</v>
      </c>
      <c r="S102">
        <f>SmtRes!AC684</f>
        <v>0</v>
      </c>
      <c r="T102">
        <f>ROUND(ROUND(Q102*Source!I338, 2)*SmtRes!AK684, 2)</f>
        <v>0</v>
      </c>
      <c r="U102">
        <f>SmtRes!X684</f>
        <v>619799737</v>
      </c>
      <c r="V102">
        <v>1962984545</v>
      </c>
      <c r="W102">
        <v>-1669548648</v>
      </c>
      <c r="X102">
        <v>3</v>
      </c>
    </row>
    <row r="103" spans="1:24" x14ac:dyDescent="0.2">
      <c r="A103">
        <v>20</v>
      </c>
      <c r="B103">
        <v>683</v>
      </c>
      <c r="C103">
        <v>3</v>
      </c>
      <c r="D103">
        <v>0</v>
      </c>
      <c r="E103">
        <f>SmtRes!AV683</f>
        <v>0</v>
      </c>
      <c r="F103" t="str">
        <f>SmtRes!I683</f>
        <v>201-0834</v>
      </c>
      <c r="G103" t="str">
        <f>SmtRes!K683</f>
        <v>Бруски деревянные 75*50 мм</v>
      </c>
      <c r="H103" t="str">
        <f>SmtRes!O683</f>
        <v>м</v>
      </c>
      <c r="I103">
        <f>SmtRes!Y683*Source!I338</f>
        <v>297.16919999999999</v>
      </c>
      <c r="J103">
        <f>SmtRes!AO683</f>
        <v>1</v>
      </c>
      <c r="K103">
        <f>SmtRes!AE683</f>
        <v>6.33</v>
      </c>
      <c r="L103">
        <f>SmtRes!DB683</f>
        <v>234.21</v>
      </c>
      <c r="M103">
        <f>ROUND(ROUND(L103*Source!I338, 2)*1, 2)</f>
        <v>1881.08</v>
      </c>
      <c r="N103">
        <f>SmtRes!AA683</f>
        <v>38.869999999999997</v>
      </c>
      <c r="O103">
        <f>ROUND(ROUND(L103*Source!I338, 2)*SmtRes!DA683, 2)</f>
        <v>11549.83</v>
      </c>
      <c r="P103">
        <f>SmtRes!AG683</f>
        <v>0</v>
      </c>
      <c r="Q103">
        <f>SmtRes!DC683</f>
        <v>0</v>
      </c>
      <c r="R103">
        <f>ROUND(ROUND(Q103*Source!I338, 2)*1, 2)</f>
        <v>0</v>
      </c>
      <c r="S103">
        <f>SmtRes!AC683</f>
        <v>0</v>
      </c>
      <c r="T103">
        <f>ROUND(ROUND(Q103*Source!I338, 2)*SmtRes!AK683, 2)</f>
        <v>0</v>
      </c>
      <c r="U103">
        <f>SmtRes!X683</f>
        <v>-284086167</v>
      </c>
      <c r="V103">
        <v>-1891476202</v>
      </c>
      <c r="W103">
        <v>2071416526</v>
      </c>
      <c r="X103">
        <v>3</v>
      </c>
    </row>
    <row r="104" spans="1:24" x14ac:dyDescent="0.2">
      <c r="A104">
        <v>20</v>
      </c>
      <c r="B104">
        <v>682</v>
      </c>
      <c r="C104">
        <v>3</v>
      </c>
      <c r="D104">
        <v>0</v>
      </c>
      <c r="E104">
        <f>SmtRes!AV682</f>
        <v>0</v>
      </c>
      <c r="F104" t="str">
        <f>SmtRes!I682</f>
        <v>201-0807</v>
      </c>
      <c r="G104" t="str">
        <f>SmtRes!K682</f>
        <v>Профиль стоечный ПС-4 75/50/0,6</v>
      </c>
      <c r="H104" t="str">
        <f>SmtRes!O682</f>
        <v>м</v>
      </c>
      <c r="I104">
        <f>SmtRes!Y682*Source!I338</f>
        <v>1879.3943999999999</v>
      </c>
      <c r="J104">
        <f>SmtRes!AO682</f>
        <v>1</v>
      </c>
      <c r="K104">
        <f>SmtRes!AE682</f>
        <v>8.44</v>
      </c>
      <c r="L104">
        <f>SmtRes!DB682</f>
        <v>1974.96</v>
      </c>
      <c r="M104">
        <f>ROUND(ROUND(L104*Source!I338, 2)*1, 2)</f>
        <v>15862.09</v>
      </c>
      <c r="N104">
        <f>SmtRes!AA682</f>
        <v>51.82</v>
      </c>
      <c r="O104">
        <f>ROUND(ROUND(L104*Source!I338, 2)*SmtRes!DA682, 2)</f>
        <v>97393.23</v>
      </c>
      <c r="P104">
        <f>SmtRes!AG682</f>
        <v>0</v>
      </c>
      <c r="Q104">
        <f>SmtRes!DC682</f>
        <v>0</v>
      </c>
      <c r="R104">
        <f>ROUND(ROUND(Q104*Source!I338, 2)*1, 2)</f>
        <v>0</v>
      </c>
      <c r="S104">
        <f>SmtRes!AC682</f>
        <v>0</v>
      </c>
      <c r="T104">
        <f>ROUND(ROUND(Q104*Source!I338, 2)*SmtRes!AK682, 2)</f>
        <v>0</v>
      </c>
      <c r="U104">
        <f>SmtRes!X682</f>
        <v>2532714</v>
      </c>
      <c r="V104">
        <v>-1518312691</v>
      </c>
      <c r="W104">
        <v>-1735348211</v>
      </c>
      <c r="X104">
        <v>3</v>
      </c>
    </row>
    <row r="105" spans="1:24" x14ac:dyDescent="0.2">
      <c r="A105">
        <v>20</v>
      </c>
      <c r="B105">
        <v>681</v>
      </c>
      <c r="C105">
        <v>3</v>
      </c>
      <c r="D105">
        <v>0</v>
      </c>
      <c r="E105">
        <f>SmtRes!AV681</f>
        <v>0</v>
      </c>
      <c r="F105" t="str">
        <f>SmtRes!I681</f>
        <v>201-0793</v>
      </c>
      <c r="G105" t="str">
        <f>SmtRes!K681</f>
        <v>Профиль направляющий ПН-4 75/40/0,6</v>
      </c>
      <c r="H105" t="str">
        <f>SmtRes!O681</f>
        <v>м</v>
      </c>
      <c r="I105">
        <f>SmtRes!Y681*Source!I338</f>
        <v>690.71759999999995</v>
      </c>
      <c r="J105">
        <f>SmtRes!AO681</f>
        <v>1</v>
      </c>
      <c r="K105">
        <f>SmtRes!AE681</f>
        <v>7.22</v>
      </c>
      <c r="L105">
        <f>SmtRes!DB681</f>
        <v>620.91999999999996</v>
      </c>
      <c r="M105">
        <f>ROUND(ROUND(L105*Source!I338, 2)*1, 2)</f>
        <v>4986.9799999999996</v>
      </c>
      <c r="N105">
        <f>SmtRes!AA681</f>
        <v>44.33</v>
      </c>
      <c r="O105">
        <f>ROUND(ROUND(L105*Source!I338, 2)*SmtRes!DA681, 2)</f>
        <v>30620.06</v>
      </c>
      <c r="P105">
        <f>SmtRes!AG681</f>
        <v>0</v>
      </c>
      <c r="Q105">
        <f>SmtRes!DC681</f>
        <v>0</v>
      </c>
      <c r="R105">
        <f>ROUND(ROUND(Q105*Source!I338, 2)*1, 2)</f>
        <v>0</v>
      </c>
      <c r="S105">
        <f>SmtRes!AC681</f>
        <v>0</v>
      </c>
      <c r="T105">
        <f>ROUND(ROUND(Q105*Source!I338, 2)*SmtRes!AK681, 2)</f>
        <v>0</v>
      </c>
      <c r="U105">
        <f>SmtRes!X681</f>
        <v>1352083009</v>
      </c>
      <c r="V105">
        <v>-1066729279</v>
      </c>
      <c r="W105">
        <v>-1428924383</v>
      </c>
      <c r="X105">
        <v>3</v>
      </c>
    </row>
    <row r="106" spans="1:24" x14ac:dyDescent="0.2">
      <c r="A106">
        <v>20</v>
      </c>
      <c r="B106">
        <v>680</v>
      </c>
      <c r="C106">
        <v>3</v>
      </c>
      <c r="D106">
        <v>0</v>
      </c>
      <c r="E106">
        <f>SmtRes!AV680</f>
        <v>0</v>
      </c>
      <c r="F106" t="str">
        <f>SmtRes!I680</f>
        <v>101-2590</v>
      </c>
      <c r="G106" t="str">
        <f>SmtRes!K680</f>
        <v>Дюбель с шурупом 6/35 мм</v>
      </c>
      <c r="H106" t="str">
        <f>SmtRes!O680</f>
        <v>100 шт.</v>
      </c>
      <c r="I106">
        <f>SmtRes!Y680*Source!I338</f>
        <v>11.967083999999998</v>
      </c>
      <c r="J106">
        <f>SmtRes!AO680</f>
        <v>1</v>
      </c>
      <c r="K106">
        <f>SmtRes!AE680</f>
        <v>7</v>
      </c>
      <c r="L106">
        <f>SmtRes!DB680</f>
        <v>10.43</v>
      </c>
      <c r="M106">
        <f>ROUND(ROUND(L106*Source!I338, 2)*1, 2)</f>
        <v>83.77</v>
      </c>
      <c r="N106">
        <f>SmtRes!AA680</f>
        <v>42.98</v>
      </c>
      <c r="O106">
        <f>ROUND(ROUND(L106*Source!I338, 2)*SmtRes!DA680, 2)</f>
        <v>514.35</v>
      </c>
      <c r="P106">
        <f>SmtRes!AG680</f>
        <v>0</v>
      </c>
      <c r="Q106">
        <f>SmtRes!DC680</f>
        <v>0</v>
      </c>
      <c r="R106">
        <f>ROUND(ROUND(Q106*Source!I338, 2)*1, 2)</f>
        <v>0</v>
      </c>
      <c r="S106">
        <f>SmtRes!AC680</f>
        <v>0</v>
      </c>
      <c r="T106">
        <f>ROUND(ROUND(Q106*Source!I338, 2)*SmtRes!AK680, 2)</f>
        <v>0</v>
      </c>
      <c r="U106">
        <f>SmtRes!X680</f>
        <v>62995597</v>
      </c>
      <c r="V106">
        <v>2107598942</v>
      </c>
      <c r="W106">
        <v>-321153628</v>
      </c>
      <c r="X106">
        <v>3</v>
      </c>
    </row>
    <row r="107" spans="1:24" x14ac:dyDescent="0.2">
      <c r="A107">
        <v>20</v>
      </c>
      <c r="B107">
        <v>679</v>
      </c>
      <c r="C107">
        <v>3</v>
      </c>
      <c r="D107">
        <v>0</v>
      </c>
      <c r="E107">
        <f>SmtRes!AV679</f>
        <v>0</v>
      </c>
      <c r="F107" t="str">
        <f>SmtRes!I679</f>
        <v>101-2588</v>
      </c>
      <c r="G107" t="str">
        <f>SmtRes!K679</f>
        <v>Шуруп для ГВЛ 3,9/45</v>
      </c>
      <c r="H107" t="str">
        <f>SmtRes!O679</f>
        <v>100 шт.</v>
      </c>
      <c r="I107">
        <f>SmtRes!Y679*Source!I338</f>
        <v>148.10270399999999</v>
      </c>
      <c r="J107">
        <f>SmtRes!AO679</f>
        <v>1</v>
      </c>
      <c r="K107">
        <f>SmtRes!AE679</f>
        <v>5</v>
      </c>
      <c r="L107">
        <f>SmtRes!DB679</f>
        <v>92.2</v>
      </c>
      <c r="M107">
        <f>ROUND(ROUND(L107*Source!I338, 2)*1, 2)</f>
        <v>740.51</v>
      </c>
      <c r="N107">
        <f>SmtRes!AA679</f>
        <v>30.7</v>
      </c>
      <c r="O107">
        <f>ROUND(ROUND(L107*Source!I338, 2)*SmtRes!DA679, 2)</f>
        <v>4546.7299999999996</v>
      </c>
      <c r="P107">
        <f>SmtRes!AG679</f>
        <v>0</v>
      </c>
      <c r="Q107">
        <f>SmtRes!DC679</f>
        <v>0</v>
      </c>
      <c r="R107">
        <f>ROUND(ROUND(Q107*Source!I338, 2)*1, 2)</f>
        <v>0</v>
      </c>
      <c r="S107">
        <f>SmtRes!AC679</f>
        <v>0</v>
      </c>
      <c r="T107">
        <f>ROUND(ROUND(Q107*Source!I338, 2)*SmtRes!AK679, 2)</f>
        <v>0</v>
      </c>
      <c r="U107">
        <f>SmtRes!X679</f>
        <v>651670494</v>
      </c>
      <c r="V107">
        <v>-1554503014</v>
      </c>
      <c r="W107">
        <v>1229751114</v>
      </c>
      <c r="X107">
        <v>3</v>
      </c>
    </row>
    <row r="108" spans="1:24" x14ac:dyDescent="0.2">
      <c r="A108">
        <v>20</v>
      </c>
      <c r="B108">
        <v>678</v>
      </c>
      <c r="C108">
        <v>3</v>
      </c>
      <c r="D108">
        <v>0</v>
      </c>
      <c r="E108">
        <f>SmtRes!AV678</f>
        <v>0</v>
      </c>
      <c r="F108" t="str">
        <f>SmtRes!I678</f>
        <v>101-2587</v>
      </c>
      <c r="G108" t="str">
        <f>SmtRes!K678</f>
        <v>Шуруп для ГВЛ 3,9/30</v>
      </c>
      <c r="H108" t="str">
        <f>SmtRes!O678</f>
        <v>100 шт.</v>
      </c>
      <c r="I108">
        <f>SmtRes!Y678*Source!I338</f>
        <v>63.449639999999995</v>
      </c>
      <c r="J108">
        <f>SmtRes!AO678</f>
        <v>1</v>
      </c>
      <c r="K108">
        <f>SmtRes!AE678</f>
        <v>4</v>
      </c>
      <c r="L108">
        <f>SmtRes!DB678</f>
        <v>31.6</v>
      </c>
      <c r="M108">
        <f>ROUND(ROUND(L108*Source!I338, 2)*1, 2)</f>
        <v>253.8</v>
      </c>
      <c r="N108">
        <f>SmtRes!AA678</f>
        <v>24.56</v>
      </c>
      <c r="O108">
        <f>ROUND(ROUND(L108*Source!I338, 2)*SmtRes!DA678, 2)</f>
        <v>1558.33</v>
      </c>
      <c r="P108">
        <f>SmtRes!AG678</f>
        <v>0</v>
      </c>
      <c r="Q108">
        <f>SmtRes!DC678</f>
        <v>0</v>
      </c>
      <c r="R108">
        <f>ROUND(ROUND(Q108*Source!I338, 2)*1, 2)</f>
        <v>0</v>
      </c>
      <c r="S108">
        <f>SmtRes!AC678</f>
        <v>0</v>
      </c>
      <c r="T108">
        <f>ROUND(ROUND(Q108*Source!I338, 2)*SmtRes!AK678, 2)</f>
        <v>0</v>
      </c>
      <c r="U108">
        <f>SmtRes!X678</f>
        <v>1118835329</v>
      </c>
      <c r="V108">
        <v>6840191</v>
      </c>
      <c r="W108">
        <v>-102212951</v>
      </c>
      <c r="X108">
        <v>3</v>
      </c>
    </row>
    <row r="109" spans="1:24" x14ac:dyDescent="0.2">
      <c r="A109">
        <v>20</v>
      </c>
      <c r="B109">
        <v>677</v>
      </c>
      <c r="C109">
        <v>3</v>
      </c>
      <c r="D109">
        <v>0</v>
      </c>
      <c r="E109">
        <f>SmtRes!AV677</f>
        <v>0</v>
      </c>
      <c r="F109" t="str">
        <f>SmtRes!I677</f>
        <v>101-2513</v>
      </c>
      <c r="G109" t="str">
        <f>SmtRes!K677</f>
        <v>Листы гипсоволокнистые влагостойкие ГВЛВ 10 мм</v>
      </c>
      <c r="H109" t="str">
        <f>SmtRes!O677</f>
        <v>м2</v>
      </c>
      <c r="I109">
        <f>SmtRes!Y677*Source!I338</f>
        <v>1807.11</v>
      </c>
      <c r="J109">
        <f>SmtRes!AO677</f>
        <v>1</v>
      </c>
      <c r="K109">
        <f>SmtRes!AE677</f>
        <v>23.59</v>
      </c>
      <c r="L109">
        <f>SmtRes!DB677</f>
        <v>5307.75</v>
      </c>
      <c r="M109">
        <f>ROUND(ROUND(L109*Source!I338, 2)*1, 2)</f>
        <v>42629.72</v>
      </c>
      <c r="N109">
        <f>SmtRes!AA677</f>
        <v>144.84</v>
      </c>
      <c r="O109">
        <f>ROUND(ROUND(L109*Source!I338, 2)*SmtRes!DA677, 2)</f>
        <v>261746.48</v>
      </c>
      <c r="P109">
        <f>SmtRes!AG677</f>
        <v>0</v>
      </c>
      <c r="Q109">
        <f>SmtRes!DC677</f>
        <v>0</v>
      </c>
      <c r="R109">
        <f>ROUND(ROUND(Q109*Source!I338, 2)*1, 2)</f>
        <v>0</v>
      </c>
      <c r="S109">
        <f>SmtRes!AC677</f>
        <v>0</v>
      </c>
      <c r="T109">
        <f>ROUND(ROUND(Q109*Source!I338, 2)*SmtRes!AK677, 2)</f>
        <v>0</v>
      </c>
      <c r="U109">
        <f>SmtRes!X677</f>
        <v>2123480476</v>
      </c>
      <c r="V109">
        <v>-1890158917</v>
      </c>
      <c r="W109">
        <v>1014160701</v>
      </c>
      <c r="X109">
        <v>3</v>
      </c>
    </row>
    <row r="110" spans="1:24" x14ac:dyDescent="0.2">
      <c r="A110">
        <v>20</v>
      </c>
      <c r="B110">
        <v>676</v>
      </c>
      <c r="C110">
        <v>3</v>
      </c>
      <c r="D110">
        <v>0</v>
      </c>
      <c r="E110">
        <f>SmtRes!AV676</f>
        <v>0</v>
      </c>
      <c r="F110" t="str">
        <f>SmtRes!I676</f>
        <v>101-2486</v>
      </c>
      <c r="G110" t="str">
        <f>SmtRes!K676</f>
        <v>Лента эластичная самоклеящаяся для профилей направляющих «Дихтунгсбанд» 70/30000 мм</v>
      </c>
      <c r="H110" t="str">
        <f>SmtRes!O676</f>
        <v>м</v>
      </c>
      <c r="I110">
        <f>SmtRes!Y676*Source!I338</f>
        <v>939.69719999999995</v>
      </c>
      <c r="J110">
        <f>SmtRes!AO676</f>
        <v>1</v>
      </c>
      <c r="K110">
        <f>SmtRes!AE676</f>
        <v>0.85</v>
      </c>
      <c r="L110">
        <f>SmtRes!DB676</f>
        <v>99.45</v>
      </c>
      <c r="M110">
        <f>ROUND(ROUND(L110*Source!I338, 2)*1, 2)</f>
        <v>798.74</v>
      </c>
      <c r="N110">
        <f>SmtRes!AA676</f>
        <v>5.22</v>
      </c>
      <c r="O110">
        <f>ROUND(ROUND(L110*Source!I338, 2)*SmtRes!DA676, 2)</f>
        <v>4904.26</v>
      </c>
      <c r="P110">
        <f>SmtRes!AG676</f>
        <v>0</v>
      </c>
      <c r="Q110">
        <f>SmtRes!DC676</f>
        <v>0</v>
      </c>
      <c r="R110">
        <f>ROUND(ROUND(Q110*Source!I338, 2)*1, 2)</f>
        <v>0</v>
      </c>
      <c r="S110">
        <f>SmtRes!AC676</f>
        <v>0</v>
      </c>
      <c r="T110">
        <f>ROUND(ROUND(Q110*Source!I338, 2)*SmtRes!AK676, 2)</f>
        <v>0</v>
      </c>
      <c r="U110">
        <f>SmtRes!X676</f>
        <v>1534161369</v>
      </c>
      <c r="V110">
        <v>-2083514857</v>
      </c>
      <c r="W110">
        <v>551437166</v>
      </c>
      <c r="X110">
        <v>3</v>
      </c>
    </row>
    <row r="111" spans="1:24" x14ac:dyDescent="0.2">
      <c r="A111">
        <v>20</v>
      </c>
      <c r="B111">
        <v>675</v>
      </c>
      <c r="C111">
        <v>3</v>
      </c>
      <c r="D111">
        <v>0</v>
      </c>
      <c r="E111">
        <f>SmtRes!AV675</f>
        <v>0</v>
      </c>
      <c r="F111" t="str">
        <f>SmtRes!I675</f>
        <v>101-2480</v>
      </c>
      <c r="G111" t="str">
        <f>SmtRes!K675</f>
        <v>Лента разделительная для сопряжения потолка из ЛГК со стеной</v>
      </c>
      <c r="H111" t="str">
        <f>SmtRes!O675</f>
        <v>100 м</v>
      </c>
      <c r="I111">
        <f>SmtRes!Y675*Source!I338</f>
        <v>6.4252799999999999</v>
      </c>
      <c r="J111">
        <f>SmtRes!AO675</f>
        <v>1</v>
      </c>
      <c r="K111">
        <f>SmtRes!AE675</f>
        <v>174</v>
      </c>
      <c r="L111">
        <f>SmtRes!DB675</f>
        <v>139.19999999999999</v>
      </c>
      <c r="M111">
        <f>ROUND(ROUND(L111*Source!I338, 2)*1, 2)</f>
        <v>1118</v>
      </c>
      <c r="N111">
        <f>SmtRes!AA675</f>
        <v>1068.3599999999999</v>
      </c>
      <c r="O111">
        <f>ROUND(ROUND(L111*Source!I338, 2)*SmtRes!DA675, 2)</f>
        <v>6864.52</v>
      </c>
      <c r="P111">
        <f>SmtRes!AG675</f>
        <v>0</v>
      </c>
      <c r="Q111">
        <f>SmtRes!DC675</f>
        <v>0</v>
      </c>
      <c r="R111">
        <f>ROUND(ROUND(Q111*Source!I338, 2)*1, 2)</f>
        <v>0</v>
      </c>
      <c r="S111">
        <f>SmtRes!AC675</f>
        <v>0</v>
      </c>
      <c r="T111">
        <f>ROUND(ROUND(Q111*Source!I338, 2)*SmtRes!AK675, 2)</f>
        <v>0</v>
      </c>
      <c r="U111">
        <f>SmtRes!X675</f>
        <v>-2072982832</v>
      </c>
      <c r="V111">
        <v>-598387667</v>
      </c>
      <c r="W111">
        <v>1179183501</v>
      </c>
      <c r="X111">
        <v>3</v>
      </c>
    </row>
    <row r="112" spans="1:24" x14ac:dyDescent="0.2">
      <c r="A112">
        <v>20</v>
      </c>
      <c r="B112">
        <v>674</v>
      </c>
      <c r="C112">
        <v>3</v>
      </c>
      <c r="D112">
        <v>0</v>
      </c>
      <c r="E112">
        <f>SmtRes!AV674</f>
        <v>0</v>
      </c>
      <c r="F112" t="str">
        <f>SmtRes!I674</f>
        <v>101-2474</v>
      </c>
      <c r="G112" t="str">
        <f>SmtRes!K674</f>
        <v>Лента бумажная для повышения трещиностойкости стыков ГКЛ и ГВЛ</v>
      </c>
      <c r="H112" t="str">
        <f>SmtRes!O674</f>
        <v>м</v>
      </c>
      <c r="I112">
        <f>SmtRes!Y674*Source!I338</f>
        <v>1244.8979999999999</v>
      </c>
      <c r="J112">
        <f>SmtRes!AO674</f>
        <v>1</v>
      </c>
      <c r="K112">
        <f>SmtRes!AE674</f>
        <v>0.17</v>
      </c>
      <c r="L112">
        <f>SmtRes!DB674</f>
        <v>26.35</v>
      </c>
      <c r="M112">
        <f>ROUND(ROUND(L112*Source!I338, 2)*1, 2)</f>
        <v>211.63</v>
      </c>
      <c r="N112">
        <f>SmtRes!AA674</f>
        <v>1.04</v>
      </c>
      <c r="O112">
        <f>ROUND(ROUND(L112*Source!I338, 2)*SmtRes!DA674, 2)</f>
        <v>1299.4100000000001</v>
      </c>
      <c r="P112">
        <f>SmtRes!AG674</f>
        <v>0</v>
      </c>
      <c r="Q112">
        <f>SmtRes!DC674</f>
        <v>0</v>
      </c>
      <c r="R112">
        <f>ROUND(ROUND(Q112*Source!I338, 2)*1, 2)</f>
        <v>0</v>
      </c>
      <c r="S112">
        <f>SmtRes!AC674</f>
        <v>0</v>
      </c>
      <c r="T112">
        <f>ROUND(ROUND(Q112*Source!I338, 2)*SmtRes!AK674, 2)</f>
        <v>0</v>
      </c>
      <c r="U112">
        <f>SmtRes!X674</f>
        <v>-1957188591</v>
      </c>
      <c r="V112">
        <v>-953443212</v>
      </c>
      <c r="W112">
        <v>-1885907319</v>
      </c>
      <c r="X112">
        <v>3</v>
      </c>
    </row>
    <row r="113" spans="1:24" x14ac:dyDescent="0.2">
      <c r="A113">
        <v>20</v>
      </c>
      <c r="B113">
        <v>673</v>
      </c>
      <c r="C113">
        <v>3</v>
      </c>
      <c r="D113">
        <v>0</v>
      </c>
      <c r="E113">
        <f>SmtRes!AV673</f>
        <v>0</v>
      </c>
      <c r="F113" t="str">
        <f>SmtRes!I673</f>
        <v>101-2439</v>
      </c>
      <c r="G113" t="str">
        <f>SmtRes!K673</f>
        <v>Шпаклевка «Фугенфюллер ГВ», КНАУФ</v>
      </c>
      <c r="H113" t="str">
        <f>SmtRes!O673</f>
        <v>кг</v>
      </c>
      <c r="I113">
        <f>SmtRes!Y673*Source!I338</f>
        <v>674.6543999999999</v>
      </c>
      <c r="J113">
        <f>SmtRes!AO673</f>
        <v>1</v>
      </c>
      <c r="K113">
        <f>SmtRes!AE673</f>
        <v>3.18</v>
      </c>
      <c r="L113">
        <f>SmtRes!DB673</f>
        <v>267.12</v>
      </c>
      <c r="M113">
        <f>ROUND(ROUND(L113*Source!I338, 2)*1, 2)</f>
        <v>2145.4</v>
      </c>
      <c r="N113">
        <f>SmtRes!AA673</f>
        <v>19.53</v>
      </c>
      <c r="O113">
        <f>ROUND(ROUND(L113*Source!I338, 2)*SmtRes!DA673, 2)</f>
        <v>13172.76</v>
      </c>
      <c r="P113">
        <f>SmtRes!AG673</f>
        <v>0</v>
      </c>
      <c r="Q113">
        <f>SmtRes!DC673</f>
        <v>0</v>
      </c>
      <c r="R113">
        <f>ROUND(ROUND(Q113*Source!I338, 2)*1, 2)</f>
        <v>0</v>
      </c>
      <c r="S113">
        <f>SmtRes!AC673</f>
        <v>0</v>
      </c>
      <c r="T113">
        <f>ROUND(ROUND(Q113*Source!I338, 2)*SmtRes!AK673, 2)</f>
        <v>0</v>
      </c>
      <c r="U113">
        <f>SmtRes!X673</f>
        <v>-1873276207</v>
      </c>
      <c r="V113">
        <v>-1528352652</v>
      </c>
      <c r="W113">
        <v>281924872</v>
      </c>
      <c r="X113">
        <v>3</v>
      </c>
    </row>
    <row r="114" spans="1:24" x14ac:dyDescent="0.2">
      <c r="A114">
        <v>20</v>
      </c>
      <c r="B114">
        <v>672</v>
      </c>
      <c r="C114">
        <v>3</v>
      </c>
      <c r="D114">
        <v>0</v>
      </c>
      <c r="E114">
        <f>SmtRes!AV672</f>
        <v>0</v>
      </c>
      <c r="F114" t="str">
        <f>SmtRes!I672</f>
        <v>101-2435</v>
      </c>
      <c r="G114" t="str">
        <f>SmtRes!K672</f>
        <v>Клей «Перлфикс», КНАУФ</v>
      </c>
      <c r="H114" t="str">
        <f>SmtRes!O672</f>
        <v>кг</v>
      </c>
      <c r="I114">
        <f>SmtRes!Y672*Source!I338</f>
        <v>1100.3291999999999</v>
      </c>
      <c r="J114">
        <f>SmtRes!AO672</f>
        <v>1</v>
      </c>
      <c r="K114">
        <f>SmtRes!AE672</f>
        <v>1.58</v>
      </c>
      <c r="L114">
        <f>SmtRes!DB672</f>
        <v>216.46</v>
      </c>
      <c r="M114">
        <f>ROUND(ROUND(L114*Source!I338, 2)*1, 2)</f>
        <v>1738.52</v>
      </c>
      <c r="N114">
        <f>SmtRes!AA672</f>
        <v>9.6999999999999993</v>
      </c>
      <c r="O114">
        <f>ROUND(ROUND(L114*Source!I338, 2)*SmtRes!DA672, 2)</f>
        <v>10674.51</v>
      </c>
      <c r="P114">
        <f>SmtRes!AG672</f>
        <v>0</v>
      </c>
      <c r="Q114">
        <f>SmtRes!DC672</f>
        <v>0</v>
      </c>
      <c r="R114">
        <f>ROUND(ROUND(Q114*Source!I338, 2)*1, 2)</f>
        <v>0</v>
      </c>
      <c r="S114">
        <f>SmtRes!AC672</f>
        <v>0</v>
      </c>
      <c r="T114">
        <f>ROUND(ROUND(Q114*Source!I338, 2)*SmtRes!AK672, 2)</f>
        <v>0</v>
      </c>
      <c r="U114">
        <f>SmtRes!X672</f>
        <v>-562222557</v>
      </c>
      <c r="V114">
        <v>1633019096</v>
      </c>
      <c r="W114">
        <v>-1279875583</v>
      </c>
      <c r="X114">
        <v>3</v>
      </c>
    </row>
    <row r="115" spans="1:24" x14ac:dyDescent="0.2">
      <c r="A115">
        <v>20</v>
      </c>
      <c r="B115">
        <v>671</v>
      </c>
      <c r="C115">
        <v>3</v>
      </c>
      <c r="D115">
        <v>0</v>
      </c>
      <c r="E115">
        <f>SmtRes!AV671</f>
        <v>0</v>
      </c>
      <c r="F115" t="str">
        <f>SmtRes!I671</f>
        <v>101-2430</v>
      </c>
      <c r="G115" t="str">
        <f>SmtRes!K671</f>
        <v>Грунтовка «Тифенгрунд», КНАУФ</v>
      </c>
      <c r="H115" t="str">
        <f>SmtRes!O671</f>
        <v>кг</v>
      </c>
      <c r="I115">
        <f>SmtRes!Y671*Source!I338</f>
        <v>96.379199999999997</v>
      </c>
      <c r="J115">
        <f>SmtRes!AO671</f>
        <v>1</v>
      </c>
      <c r="K115">
        <f>SmtRes!AE671</f>
        <v>46.72</v>
      </c>
      <c r="L115">
        <f>SmtRes!DB671</f>
        <v>560.64</v>
      </c>
      <c r="M115">
        <f>ROUND(ROUND(L115*Source!I338, 2)*1, 2)</f>
        <v>4502.84</v>
      </c>
      <c r="N115">
        <f>SmtRes!AA671</f>
        <v>286.86</v>
      </c>
      <c r="O115">
        <f>ROUND(ROUND(L115*Source!I338, 2)*SmtRes!DA671, 2)</f>
        <v>27647.439999999999</v>
      </c>
      <c r="P115">
        <f>SmtRes!AG671</f>
        <v>0</v>
      </c>
      <c r="Q115">
        <f>SmtRes!DC671</f>
        <v>0</v>
      </c>
      <c r="R115">
        <f>ROUND(ROUND(Q115*Source!I338, 2)*1, 2)</f>
        <v>0</v>
      </c>
      <c r="S115">
        <f>SmtRes!AC671</f>
        <v>0</v>
      </c>
      <c r="T115">
        <f>ROUND(ROUND(Q115*Source!I338, 2)*SmtRes!AK671, 2)</f>
        <v>0</v>
      </c>
      <c r="U115">
        <f>SmtRes!X671</f>
        <v>-946734149</v>
      </c>
      <c r="V115">
        <v>-1412180409</v>
      </c>
      <c r="W115">
        <v>-668449135</v>
      </c>
      <c r="X115">
        <v>3</v>
      </c>
    </row>
    <row r="116" spans="1:24" x14ac:dyDescent="0.2">
      <c r="A116">
        <f>Source!A340</f>
        <v>17</v>
      </c>
      <c r="B116">
        <v>340</v>
      </c>
      <c r="C116">
        <v>3</v>
      </c>
      <c r="D116">
        <f>Source!BI340</f>
        <v>1</v>
      </c>
      <c r="E116">
        <f>Source!FS340</f>
        <v>0</v>
      </c>
      <c r="F116" t="str">
        <f>Source!F340</f>
        <v>402-0077</v>
      </c>
      <c r="G116" t="str">
        <f>Source!G340</f>
        <v>Смесь штукатурная «Ротбанд», КНАУФ</v>
      </c>
      <c r="H116" t="str">
        <f>Source!H340</f>
        <v>кг</v>
      </c>
      <c r="I116">
        <f>Source!I340</f>
        <v>14456.88</v>
      </c>
      <c r="J116">
        <v>1</v>
      </c>
      <c r="K116">
        <f>Source!AC340</f>
        <v>2.09</v>
      </c>
      <c r="M116">
        <f>ROUND(K116*I116, 2)</f>
        <v>30214.880000000001</v>
      </c>
      <c r="N116">
        <f>Source!AC340*IF(Source!BC340&lt;&gt; 0, Source!BC340, 1)</f>
        <v>12.958</v>
      </c>
      <c r="O116">
        <f>ROUND(N116*I116, 2)</f>
        <v>187332.25</v>
      </c>
      <c r="P116">
        <f>Source!AE340</f>
        <v>0</v>
      </c>
      <c r="R116">
        <f>ROUND(P116*I116, 2)</f>
        <v>0</v>
      </c>
      <c r="S116">
        <f>Source!AE340*IF(Source!BS340&lt;&gt; 0, Source!BS340, 1)</f>
        <v>0</v>
      </c>
      <c r="T116">
        <f>ROUND(S116*I116, 2)</f>
        <v>0</v>
      </c>
      <c r="U116">
        <f>Source!GF340</f>
        <v>1707402428</v>
      </c>
      <c r="V116">
        <v>2017281098</v>
      </c>
      <c r="W116">
        <v>-644536284</v>
      </c>
      <c r="X116">
        <v>3</v>
      </c>
    </row>
    <row r="117" spans="1:24" x14ac:dyDescent="0.2">
      <c r="A117">
        <v>20</v>
      </c>
      <c r="B117">
        <v>746</v>
      </c>
      <c r="C117">
        <v>3</v>
      </c>
      <c r="D117">
        <v>0</v>
      </c>
      <c r="E117">
        <f>SmtRes!AV746</f>
        <v>0</v>
      </c>
      <c r="F117" t="str">
        <f>SmtRes!I746</f>
        <v>411-0001</v>
      </c>
      <c r="G117" t="str">
        <f>SmtRes!K746</f>
        <v>Вода</v>
      </c>
      <c r="H117" t="str">
        <f>SmtRes!O746</f>
        <v>м3</v>
      </c>
      <c r="I117">
        <f>SmtRes!Y746*Source!I350</f>
        <v>8.0315999999999999E-2</v>
      </c>
      <c r="J117">
        <f>SmtRes!AO746</f>
        <v>1</v>
      </c>
      <c r="K117">
        <f>SmtRes!AE746</f>
        <v>2.44</v>
      </c>
      <c r="L117">
        <f>SmtRes!DB746</f>
        <v>0.02</v>
      </c>
      <c r="M117">
        <f>ROUND(ROUND(L117*Source!I350, 2)*1, 2)</f>
        <v>0.16</v>
      </c>
      <c r="N117">
        <f>SmtRes!AA746</f>
        <v>14.98</v>
      </c>
      <c r="O117">
        <f>ROUND(ROUND(L117*Source!I350, 2)*SmtRes!DA746, 2)</f>
        <v>0.98</v>
      </c>
      <c r="P117">
        <f>SmtRes!AG746</f>
        <v>0</v>
      </c>
      <c r="Q117">
        <f>SmtRes!DC746</f>
        <v>0</v>
      </c>
      <c r="R117">
        <f>ROUND(ROUND(Q117*Source!I350, 2)*1, 2)</f>
        <v>0</v>
      </c>
      <c r="S117">
        <f>SmtRes!AC746</f>
        <v>0</v>
      </c>
      <c r="T117">
        <f>ROUND(ROUND(Q117*Source!I350, 2)*SmtRes!AK746, 2)</f>
        <v>0</v>
      </c>
      <c r="U117">
        <f>SmtRes!X746</f>
        <v>619799737</v>
      </c>
      <c r="V117">
        <v>1962984545</v>
      </c>
      <c r="W117">
        <v>-1669548648</v>
      </c>
      <c r="X117">
        <v>3</v>
      </c>
    </row>
    <row r="118" spans="1:24" x14ac:dyDescent="0.2">
      <c r="A118">
        <v>20</v>
      </c>
      <c r="B118">
        <v>745</v>
      </c>
      <c r="C118">
        <v>3</v>
      </c>
      <c r="D118">
        <v>0</v>
      </c>
      <c r="E118">
        <f>SmtRes!AV745</f>
        <v>0</v>
      </c>
      <c r="F118" t="str">
        <f>SmtRes!I745</f>
        <v>409-0639</v>
      </c>
      <c r="G118" t="str">
        <f>SmtRes!K745</f>
        <v>Пемза шлаковая (щебень пористый из металлургического шлака), марка 600, фракция 5-10 мм</v>
      </c>
      <c r="H118" t="str">
        <f>SmtRes!O745</f>
        <v>м3</v>
      </c>
      <c r="I118">
        <f>SmtRes!Y745*Source!I350</f>
        <v>3.2126399999999997E-3</v>
      </c>
      <c r="J118">
        <f>SmtRes!AO745</f>
        <v>1</v>
      </c>
      <c r="K118">
        <f>SmtRes!AE745</f>
        <v>74.59</v>
      </c>
      <c r="L118">
        <f>SmtRes!DB745</f>
        <v>0.03</v>
      </c>
      <c r="M118">
        <f>ROUND(ROUND(L118*Source!I350, 2)*1, 2)</f>
        <v>0.24</v>
      </c>
      <c r="N118">
        <f>SmtRes!AA745</f>
        <v>457.98</v>
      </c>
      <c r="O118">
        <f>ROUND(ROUND(L118*Source!I350, 2)*SmtRes!DA745, 2)</f>
        <v>1.47</v>
      </c>
      <c r="P118">
        <f>SmtRes!AG745</f>
        <v>0</v>
      </c>
      <c r="Q118">
        <f>SmtRes!DC745</f>
        <v>0</v>
      </c>
      <c r="R118">
        <f>ROUND(ROUND(Q118*Source!I350, 2)*1, 2)</f>
        <v>0</v>
      </c>
      <c r="S118">
        <f>SmtRes!AC745</f>
        <v>0</v>
      </c>
      <c r="T118">
        <f>ROUND(ROUND(Q118*Source!I350, 2)*SmtRes!AK745, 2)</f>
        <v>0</v>
      </c>
      <c r="U118">
        <f>SmtRes!X745</f>
        <v>-1761274876</v>
      </c>
      <c r="V118">
        <v>243020702</v>
      </c>
      <c r="W118">
        <v>-160409516</v>
      </c>
      <c r="X118">
        <v>3</v>
      </c>
    </row>
    <row r="119" spans="1:24" x14ac:dyDescent="0.2">
      <c r="A119">
        <v>20</v>
      </c>
      <c r="B119">
        <v>741</v>
      </c>
      <c r="C119">
        <v>3</v>
      </c>
      <c r="D119">
        <v>0</v>
      </c>
      <c r="E119">
        <f>SmtRes!AV741</f>
        <v>0</v>
      </c>
      <c r="F119" t="str">
        <f>SmtRes!I741</f>
        <v>101-1829</v>
      </c>
      <c r="G119" t="str">
        <f>SmtRes!K741</f>
        <v>Бумага ролевая</v>
      </c>
      <c r="H119" t="str">
        <f>SmtRes!O741</f>
        <v>т</v>
      </c>
      <c r="I119">
        <f>SmtRes!Y741*Source!I350</f>
        <v>5.7024359999999996E-2</v>
      </c>
      <c r="J119">
        <f>SmtRes!AO741</f>
        <v>1</v>
      </c>
      <c r="K119">
        <f>SmtRes!AE741</f>
        <v>5649.99</v>
      </c>
      <c r="L119">
        <f>SmtRes!DB741</f>
        <v>40.11</v>
      </c>
      <c r="M119">
        <f>ROUND(ROUND(L119*Source!I350, 2)*1, 2)</f>
        <v>322.14999999999998</v>
      </c>
      <c r="N119">
        <f>SmtRes!AA741</f>
        <v>34690.94</v>
      </c>
      <c r="O119">
        <f>ROUND(ROUND(L119*Source!I350, 2)*SmtRes!DA741, 2)</f>
        <v>1978</v>
      </c>
      <c r="P119">
        <f>SmtRes!AG741</f>
        <v>0</v>
      </c>
      <c r="Q119">
        <f>SmtRes!DC741</f>
        <v>0</v>
      </c>
      <c r="R119">
        <f>ROUND(ROUND(Q119*Source!I350, 2)*1, 2)</f>
        <v>0</v>
      </c>
      <c r="S119">
        <f>SmtRes!AC741</f>
        <v>0</v>
      </c>
      <c r="T119">
        <f>ROUND(ROUND(Q119*Source!I350, 2)*SmtRes!AK741, 2)</f>
        <v>0</v>
      </c>
      <c r="U119">
        <f>SmtRes!X741</f>
        <v>215346041</v>
      </c>
      <c r="V119">
        <v>340304306</v>
      </c>
      <c r="W119">
        <v>280828282</v>
      </c>
      <c r="X119">
        <v>3</v>
      </c>
    </row>
    <row r="120" spans="1:24" x14ac:dyDescent="0.2">
      <c r="A120">
        <v>20</v>
      </c>
      <c r="B120">
        <v>739</v>
      </c>
      <c r="C120">
        <v>3</v>
      </c>
      <c r="D120">
        <v>0</v>
      </c>
      <c r="E120">
        <f>SmtRes!AV739</f>
        <v>0</v>
      </c>
      <c r="F120" t="str">
        <f>SmtRes!I739</f>
        <v>101-1757</v>
      </c>
      <c r="G120" t="str">
        <f>SmtRes!K739</f>
        <v>Ветошь</v>
      </c>
      <c r="H120" t="str">
        <f>SmtRes!O739</f>
        <v>кг</v>
      </c>
      <c r="I120">
        <f>SmtRes!Y739*Source!I350</f>
        <v>8.0315999999999999E-2</v>
      </c>
      <c r="J120">
        <f>SmtRes!AO739</f>
        <v>1</v>
      </c>
      <c r="K120">
        <f>SmtRes!AE739</f>
        <v>1.81</v>
      </c>
      <c r="L120">
        <f>SmtRes!DB739</f>
        <v>0.02</v>
      </c>
      <c r="M120">
        <f>ROUND(ROUND(L120*Source!I350, 2)*1, 2)</f>
        <v>0.16</v>
      </c>
      <c r="N120">
        <f>SmtRes!AA739</f>
        <v>11.11</v>
      </c>
      <c r="O120">
        <f>ROUND(ROUND(L120*Source!I350, 2)*SmtRes!DA739, 2)</f>
        <v>0.98</v>
      </c>
      <c r="P120">
        <f>SmtRes!AG739</f>
        <v>0</v>
      </c>
      <c r="Q120">
        <f>SmtRes!DC739</f>
        <v>0</v>
      </c>
      <c r="R120">
        <f>ROUND(ROUND(Q120*Source!I350, 2)*1, 2)</f>
        <v>0</v>
      </c>
      <c r="S120">
        <f>SmtRes!AC739</f>
        <v>0</v>
      </c>
      <c r="T120">
        <f>ROUND(ROUND(Q120*Source!I350, 2)*SmtRes!AK739, 2)</f>
        <v>0</v>
      </c>
      <c r="U120">
        <f>SmtRes!X739</f>
        <v>644139035</v>
      </c>
      <c r="V120">
        <v>1271853717</v>
      </c>
      <c r="W120">
        <v>-475792017</v>
      </c>
      <c r="X120">
        <v>3</v>
      </c>
    </row>
    <row r="121" spans="1:24" x14ac:dyDescent="0.2">
      <c r="A121">
        <v>20</v>
      </c>
      <c r="B121">
        <v>738</v>
      </c>
      <c r="C121">
        <v>3</v>
      </c>
      <c r="D121">
        <v>0</v>
      </c>
      <c r="E121">
        <f>SmtRes!AV738</f>
        <v>0</v>
      </c>
      <c r="F121" t="str">
        <f>SmtRes!I738</f>
        <v>101-1712</v>
      </c>
      <c r="G121" t="str">
        <f>SmtRes!K738</f>
        <v>Шпатлевка клеевая</v>
      </c>
      <c r="H121" t="str">
        <f>SmtRes!O738</f>
        <v>т</v>
      </c>
      <c r="I121">
        <f>SmtRes!Y738*Source!I350</f>
        <v>5.3811719999999993E-2</v>
      </c>
      <c r="J121">
        <f>SmtRes!AO738</f>
        <v>1</v>
      </c>
      <c r="K121">
        <f>SmtRes!AE738</f>
        <v>4294.0200000000004</v>
      </c>
      <c r="L121">
        <f>SmtRes!DB738</f>
        <v>28.77</v>
      </c>
      <c r="M121">
        <f>ROUND(ROUND(L121*Source!I350, 2)*1, 2)</f>
        <v>231.07</v>
      </c>
      <c r="N121">
        <f>SmtRes!AA738</f>
        <v>26365.279999999999</v>
      </c>
      <c r="O121">
        <f>ROUND(ROUND(L121*Source!I350, 2)*SmtRes!DA738, 2)</f>
        <v>1418.77</v>
      </c>
      <c r="P121">
        <f>SmtRes!AG738</f>
        <v>0</v>
      </c>
      <c r="Q121">
        <f>SmtRes!DC738</f>
        <v>0</v>
      </c>
      <c r="R121">
        <f>ROUND(ROUND(Q121*Source!I350, 2)*1, 2)</f>
        <v>0</v>
      </c>
      <c r="S121">
        <f>SmtRes!AC738</f>
        <v>0</v>
      </c>
      <c r="T121">
        <f>ROUND(ROUND(Q121*Source!I350, 2)*SmtRes!AK738, 2)</f>
        <v>0</v>
      </c>
      <c r="U121">
        <f>SmtRes!X738</f>
        <v>-1515146857</v>
      </c>
      <c r="V121">
        <v>-1662624489</v>
      </c>
      <c r="W121">
        <v>-1426353565</v>
      </c>
      <c r="X121">
        <v>3</v>
      </c>
    </row>
    <row r="122" spans="1:24" x14ac:dyDescent="0.2">
      <c r="A122">
        <f>Source!A356</f>
        <v>18</v>
      </c>
      <c r="B122">
        <v>356</v>
      </c>
      <c r="C122">
        <v>3</v>
      </c>
      <c r="D122">
        <f>Source!BI356</f>
        <v>1</v>
      </c>
      <c r="E122">
        <f>Source!FS356</f>
        <v>0</v>
      </c>
      <c r="F122" t="str">
        <f>Source!F356</f>
        <v>101-3931</v>
      </c>
      <c r="G122" t="str">
        <f>Source!G356</f>
        <v>Стеклообои , рогожка крупная/прим.</v>
      </c>
      <c r="H122" t="str">
        <f>Source!H356</f>
        <v>10 м2</v>
      </c>
      <c r="I122">
        <f>Source!I356</f>
        <v>90.757080000000002</v>
      </c>
      <c r="J122">
        <v>1</v>
      </c>
      <c r="K122">
        <f>Source!AC356</f>
        <v>330.5</v>
      </c>
      <c r="M122">
        <f>ROUND(K122*I122, 2)</f>
        <v>29995.21</v>
      </c>
      <c r="N122">
        <f>Source!AC356*IF(Source!BC356&lt;&gt; 0, Source!BC356, 1)</f>
        <v>3622.28</v>
      </c>
      <c r="O122">
        <f>ROUND(N122*I122, 2)</f>
        <v>328747.56</v>
      </c>
      <c r="P122">
        <f>Source!AE356</f>
        <v>0</v>
      </c>
      <c r="R122">
        <f>ROUND(P122*I122, 2)</f>
        <v>0</v>
      </c>
      <c r="S122">
        <f>Source!AE356*IF(Source!BS356&lt;&gt; 0, Source!BS356, 1)</f>
        <v>0</v>
      </c>
      <c r="T122">
        <f>ROUND(S122*I122, 2)</f>
        <v>0</v>
      </c>
      <c r="U122">
        <f>Source!GF356</f>
        <v>-159642765</v>
      </c>
      <c r="V122">
        <v>-306966200</v>
      </c>
      <c r="W122">
        <v>1412797694</v>
      </c>
      <c r="X122">
        <v>3</v>
      </c>
    </row>
    <row r="123" spans="1:24" x14ac:dyDescent="0.2">
      <c r="A123">
        <f>Source!A358</f>
        <v>18</v>
      </c>
      <c r="B123">
        <v>358</v>
      </c>
      <c r="C123">
        <v>3</v>
      </c>
      <c r="D123">
        <f>Source!BI358</f>
        <v>1</v>
      </c>
      <c r="E123">
        <f>Source!FS358</f>
        <v>0</v>
      </c>
      <c r="F123" t="str">
        <f>Source!F358</f>
        <v>101-5532</v>
      </c>
      <c r="G123" t="str">
        <f>Source!G358</f>
        <v>Клей для стеклообоев  (расход 0,2 кг/м2)/прим.</v>
      </c>
      <c r="H123" t="str">
        <f>Source!H358</f>
        <v>кг</v>
      </c>
      <c r="I123">
        <f>Source!I358</f>
        <v>160.63200000000001</v>
      </c>
      <c r="J123">
        <v>1</v>
      </c>
      <c r="K123">
        <f>Source!AC358</f>
        <v>114.81</v>
      </c>
      <c r="M123">
        <f>ROUND(K123*I123, 2)</f>
        <v>18442.16</v>
      </c>
      <c r="N123">
        <f>Source!AC358*IF(Source!BC358&lt;&gt; 0, Source!BC358, 1)</f>
        <v>1190.5797</v>
      </c>
      <c r="O123">
        <f>ROUND(N123*I123, 2)</f>
        <v>191245.2</v>
      </c>
      <c r="P123">
        <f>Source!AE358</f>
        <v>0</v>
      </c>
      <c r="R123">
        <f>ROUND(P123*I123, 2)</f>
        <v>0</v>
      </c>
      <c r="S123">
        <f>Source!AE358*IF(Source!BS358&lt;&gt; 0, Source!BS358, 1)</f>
        <v>0</v>
      </c>
      <c r="T123">
        <f>ROUND(S123*I123, 2)</f>
        <v>0</v>
      </c>
      <c r="U123">
        <f>Source!GF358</f>
        <v>-1115347845</v>
      </c>
      <c r="V123">
        <v>-1346952443</v>
      </c>
      <c r="W123">
        <v>-1654367983</v>
      </c>
      <c r="X123">
        <v>3</v>
      </c>
    </row>
    <row r="124" spans="1:24" x14ac:dyDescent="0.2">
      <c r="A124">
        <f>Source!A362</f>
        <v>18</v>
      </c>
      <c r="B124">
        <v>362</v>
      </c>
      <c r="C124">
        <v>3</v>
      </c>
      <c r="D124">
        <f>Source!BI362</f>
        <v>1</v>
      </c>
      <c r="E124">
        <f>Source!FS362</f>
        <v>0</v>
      </c>
      <c r="F124" t="str">
        <f>Source!F362</f>
        <v>101-3532</v>
      </c>
      <c r="G124" t="str">
        <f>Source!G362</f>
        <v>Краска (расход 0,25кг/м2 в 2 слоя)/прим.</v>
      </c>
      <c r="H124" t="str">
        <f>Source!H362</f>
        <v>л</v>
      </c>
      <c r="I124">
        <f>Source!I362</f>
        <v>200.79</v>
      </c>
      <c r="J124">
        <v>1</v>
      </c>
      <c r="K124">
        <f>Source!AC362</f>
        <v>89.73</v>
      </c>
      <c r="M124">
        <f>ROUND(K124*I124, 2)</f>
        <v>18016.89</v>
      </c>
      <c r="N124">
        <f>Source!AC362*IF(Source!BC362&lt;&gt; 0, Source!BC362, 1)</f>
        <v>732.19680000000005</v>
      </c>
      <c r="O124">
        <f>ROUND(N124*I124, 2)</f>
        <v>147017.79999999999</v>
      </c>
      <c r="P124">
        <f>Source!AE362</f>
        <v>0</v>
      </c>
      <c r="R124">
        <f>ROUND(P124*I124, 2)</f>
        <v>0</v>
      </c>
      <c r="S124">
        <f>Source!AE362*IF(Source!BS362&lt;&gt; 0, Source!BS362, 1)</f>
        <v>0</v>
      </c>
      <c r="T124">
        <f>ROUND(S124*I124, 2)</f>
        <v>0</v>
      </c>
      <c r="U124">
        <f>Source!GF362</f>
        <v>-553295724</v>
      </c>
      <c r="V124">
        <v>771965279</v>
      </c>
      <c r="W124">
        <v>-1153010345</v>
      </c>
      <c r="X124">
        <v>3</v>
      </c>
    </row>
    <row r="125" spans="1:24" x14ac:dyDescent="0.2">
      <c r="A125">
        <v>20</v>
      </c>
      <c r="B125">
        <v>771</v>
      </c>
      <c r="C125">
        <v>3</v>
      </c>
      <c r="D125">
        <v>0</v>
      </c>
      <c r="E125">
        <f>SmtRes!AV771</f>
        <v>0</v>
      </c>
      <c r="F125" t="str">
        <f>SmtRes!I771</f>
        <v>411-0001</v>
      </c>
      <c r="G125" t="str">
        <f>SmtRes!K771</f>
        <v>Вода</v>
      </c>
      <c r="H125" t="str">
        <f>SmtRes!O771</f>
        <v>м3</v>
      </c>
      <c r="I125">
        <f>SmtRes!Y771*Source!I364</f>
        <v>0.210924</v>
      </c>
      <c r="J125">
        <f>SmtRes!AO771</f>
        <v>1</v>
      </c>
      <c r="K125">
        <f>SmtRes!AE771</f>
        <v>2.44</v>
      </c>
      <c r="L125">
        <f>SmtRes!DB771</f>
        <v>2.27</v>
      </c>
      <c r="M125">
        <f>ROUND(ROUND(L125*Source!I364, 2)*1, 2)</f>
        <v>0.51</v>
      </c>
      <c r="N125">
        <f>SmtRes!AA771</f>
        <v>14.98</v>
      </c>
      <c r="O125">
        <f>ROUND(ROUND(L125*Source!I364, 2)*SmtRes!DA771, 2)</f>
        <v>3.13</v>
      </c>
      <c r="P125">
        <f>SmtRes!AG771</f>
        <v>0</v>
      </c>
      <c r="Q125">
        <f>SmtRes!DC771</f>
        <v>0</v>
      </c>
      <c r="R125">
        <f>ROUND(ROUND(Q125*Source!I364, 2)*1, 2)</f>
        <v>0</v>
      </c>
      <c r="S125">
        <f>SmtRes!AC771</f>
        <v>0</v>
      </c>
      <c r="T125">
        <f>ROUND(ROUND(Q125*Source!I364, 2)*SmtRes!AK771, 2)</f>
        <v>0</v>
      </c>
      <c r="U125">
        <f>SmtRes!X771</f>
        <v>619799737</v>
      </c>
      <c r="V125">
        <v>1962984545</v>
      </c>
      <c r="W125">
        <v>-1669548648</v>
      </c>
      <c r="X125">
        <v>3</v>
      </c>
    </row>
    <row r="126" spans="1:24" x14ac:dyDescent="0.2">
      <c r="A126">
        <v>20</v>
      </c>
      <c r="B126">
        <v>770</v>
      </c>
      <c r="C126">
        <v>3</v>
      </c>
      <c r="D126">
        <v>0</v>
      </c>
      <c r="E126">
        <f>SmtRes!AV770</f>
        <v>0</v>
      </c>
      <c r="F126" t="str">
        <f>SmtRes!I770</f>
        <v>402-0071</v>
      </c>
      <c r="G126" t="str">
        <f>SmtRes!K770</f>
        <v>Смесь сухая (фуга) АТЛАС разных цветов для заделки швов водостойкая</v>
      </c>
      <c r="H126" t="str">
        <f>SmtRes!O770</f>
        <v>т</v>
      </c>
      <c r="I126">
        <f>SmtRes!Y770*Source!I364</f>
        <v>1.1340000000000001E-2</v>
      </c>
      <c r="J126">
        <f>SmtRes!AO770</f>
        <v>1</v>
      </c>
      <c r="K126">
        <f>SmtRes!AE770</f>
        <v>9298.35</v>
      </c>
      <c r="L126">
        <f>SmtRes!DB770</f>
        <v>464.92</v>
      </c>
      <c r="M126">
        <f>ROUND(ROUND(L126*Source!I364, 2)*1, 2)</f>
        <v>105.44</v>
      </c>
      <c r="N126">
        <f>SmtRes!AA770</f>
        <v>57091.87</v>
      </c>
      <c r="O126">
        <f>ROUND(ROUND(L126*Source!I364, 2)*SmtRes!DA770, 2)</f>
        <v>647.4</v>
      </c>
      <c r="P126">
        <f>SmtRes!AG770</f>
        <v>0</v>
      </c>
      <c r="Q126">
        <f>SmtRes!DC770</f>
        <v>0</v>
      </c>
      <c r="R126">
        <f>ROUND(ROUND(Q126*Source!I364, 2)*1, 2)</f>
        <v>0</v>
      </c>
      <c r="S126">
        <f>SmtRes!AC770</f>
        <v>0</v>
      </c>
      <c r="T126">
        <f>ROUND(ROUND(Q126*Source!I364, 2)*SmtRes!AK770, 2)</f>
        <v>0</v>
      </c>
      <c r="U126">
        <f>SmtRes!X770</f>
        <v>1138662306</v>
      </c>
      <c r="V126">
        <v>929538528</v>
      </c>
      <c r="W126">
        <v>1839412539</v>
      </c>
      <c r="X126">
        <v>3</v>
      </c>
    </row>
    <row r="127" spans="1:24" x14ac:dyDescent="0.2">
      <c r="A127">
        <v>20</v>
      </c>
      <c r="B127">
        <v>768</v>
      </c>
      <c r="C127">
        <v>3</v>
      </c>
      <c r="D127">
        <v>0</v>
      </c>
      <c r="E127">
        <f>SmtRes!AV768</f>
        <v>0</v>
      </c>
      <c r="F127" t="str">
        <f>SmtRes!I768</f>
        <v>101-1757</v>
      </c>
      <c r="G127" t="str">
        <f>SmtRes!K768</f>
        <v>Ветошь</v>
      </c>
      <c r="H127" t="str">
        <f>SmtRes!O768</f>
        <v>кг</v>
      </c>
      <c r="I127">
        <f>SmtRes!Y768*Source!I364</f>
        <v>0.1134</v>
      </c>
      <c r="J127">
        <f>SmtRes!AO768</f>
        <v>1</v>
      </c>
      <c r="K127">
        <f>SmtRes!AE768</f>
        <v>1.81</v>
      </c>
      <c r="L127">
        <f>SmtRes!DB768</f>
        <v>0.91</v>
      </c>
      <c r="M127">
        <f>ROUND(ROUND(L127*Source!I364, 2)*1, 2)</f>
        <v>0.21</v>
      </c>
      <c r="N127">
        <f>SmtRes!AA768</f>
        <v>11.11</v>
      </c>
      <c r="O127">
        <f>ROUND(ROUND(L127*Source!I364, 2)*SmtRes!DA768, 2)</f>
        <v>1.29</v>
      </c>
      <c r="P127">
        <f>SmtRes!AG768</f>
        <v>0</v>
      </c>
      <c r="Q127">
        <f>SmtRes!DC768</f>
        <v>0</v>
      </c>
      <c r="R127">
        <f>ROUND(ROUND(Q127*Source!I364, 2)*1, 2)</f>
        <v>0</v>
      </c>
      <c r="S127">
        <f>SmtRes!AC768</f>
        <v>0</v>
      </c>
      <c r="T127">
        <f>ROUND(ROUND(Q127*Source!I364, 2)*SmtRes!AK768, 2)</f>
        <v>0</v>
      </c>
      <c r="U127">
        <f>SmtRes!X768</f>
        <v>644139035</v>
      </c>
      <c r="V127">
        <v>1271853717</v>
      </c>
      <c r="W127">
        <v>-475792017</v>
      </c>
      <c r="X127">
        <v>3</v>
      </c>
    </row>
    <row r="128" spans="1:24" x14ac:dyDescent="0.2">
      <c r="A128">
        <f>Source!A368</f>
        <v>18</v>
      </c>
      <c r="B128">
        <v>368</v>
      </c>
      <c r="C128">
        <v>3</v>
      </c>
      <c r="D128">
        <f>Source!BI368</f>
        <v>1</v>
      </c>
      <c r="E128">
        <f>Source!FS368</f>
        <v>0</v>
      </c>
      <c r="F128" t="str">
        <f>Source!F368</f>
        <v>101-5570</v>
      </c>
      <c r="G128" t="str">
        <f>Source!G368</f>
        <v>Плитки керамогранитные размером 300х300х8 мм, голубые/прим.разноцветные</v>
      </c>
      <c r="H128" t="str">
        <f>Source!H368</f>
        <v>м2</v>
      </c>
      <c r="I128">
        <f>Source!I368</f>
        <v>22.68</v>
      </c>
      <c r="J128">
        <v>1</v>
      </c>
      <c r="K128">
        <f>Source!AC368</f>
        <v>80.12</v>
      </c>
      <c r="M128">
        <f>ROUND(K128*I128, 2)</f>
        <v>1817.12</v>
      </c>
      <c r="N128">
        <f>Source!AC368*IF(Source!BC368&lt;&gt; 0, Source!BC368, 1)</f>
        <v>690.63440000000003</v>
      </c>
      <c r="O128">
        <f>ROUND(N128*I128, 2)</f>
        <v>15663.59</v>
      </c>
      <c r="P128">
        <f>Source!AE368</f>
        <v>0</v>
      </c>
      <c r="R128">
        <f>ROUND(P128*I128, 2)</f>
        <v>0</v>
      </c>
      <c r="S128">
        <f>Source!AE368*IF(Source!BS368&lt;&gt; 0, Source!BS368, 1)</f>
        <v>0</v>
      </c>
      <c r="T128">
        <f>ROUND(S128*I128, 2)</f>
        <v>0</v>
      </c>
      <c r="U128">
        <f>Source!GF368</f>
        <v>1801684651</v>
      </c>
      <c r="V128">
        <v>-1798326659</v>
      </c>
      <c r="W128">
        <v>1483466628</v>
      </c>
      <c r="X128">
        <v>3</v>
      </c>
    </row>
    <row r="129" spans="1:24" x14ac:dyDescent="0.2">
      <c r="A129">
        <v>20</v>
      </c>
      <c r="B129">
        <v>782</v>
      </c>
      <c r="C129">
        <v>3</v>
      </c>
      <c r="D129">
        <v>0</v>
      </c>
      <c r="E129">
        <f>SmtRes!AV782</f>
        <v>0</v>
      </c>
      <c r="F129" t="str">
        <f>SmtRes!I782</f>
        <v>101-0181</v>
      </c>
      <c r="G129" t="str">
        <f>SmtRes!K782</f>
        <v>Гвозди строительные с плоской головкой 1,8х60 мм</v>
      </c>
      <c r="H129" t="str">
        <f>SmtRes!O782</f>
        <v>т</v>
      </c>
      <c r="I129">
        <f>SmtRes!Y782*Source!I372</f>
        <v>3.0239999999999998E-3</v>
      </c>
      <c r="J129">
        <f>SmtRes!AO782</f>
        <v>1</v>
      </c>
      <c r="K129">
        <f>SmtRes!AE782</f>
        <v>8475</v>
      </c>
      <c r="L129">
        <f>SmtRes!DB782</f>
        <v>35.6</v>
      </c>
      <c r="M129">
        <f>ROUND(ROUND(L129*Source!I372, 2)*1, 2)</f>
        <v>25.63</v>
      </c>
      <c r="N129">
        <f>SmtRes!AA782</f>
        <v>52036.5</v>
      </c>
      <c r="O129">
        <f>ROUND(ROUND(L129*Source!I372, 2)*SmtRes!DA782, 2)</f>
        <v>157.37</v>
      </c>
      <c r="P129">
        <f>SmtRes!AG782</f>
        <v>0</v>
      </c>
      <c r="Q129">
        <f>SmtRes!DC782</f>
        <v>0</v>
      </c>
      <c r="R129">
        <f>ROUND(ROUND(Q129*Source!I372, 2)*1, 2)</f>
        <v>0</v>
      </c>
      <c r="S129">
        <f>SmtRes!AC782</f>
        <v>0</v>
      </c>
      <c r="T129">
        <f>ROUND(ROUND(Q129*Source!I372, 2)*SmtRes!AK782, 2)</f>
        <v>0</v>
      </c>
      <c r="U129">
        <f>SmtRes!X782</f>
        <v>642584282</v>
      </c>
      <c r="V129">
        <v>1591833639</v>
      </c>
      <c r="W129">
        <v>-227071631</v>
      </c>
      <c r="X129">
        <v>3</v>
      </c>
    </row>
    <row r="130" spans="1:24" x14ac:dyDescent="0.2">
      <c r="A130">
        <f>Source!A376</f>
        <v>18</v>
      </c>
      <c r="B130">
        <v>376</v>
      </c>
      <c r="C130">
        <v>3</v>
      </c>
      <c r="D130">
        <f>Source!BI376</f>
        <v>1</v>
      </c>
      <c r="E130">
        <f>Source!FS376</f>
        <v>0</v>
      </c>
      <c r="F130" t="str">
        <f>Source!F376</f>
        <v>102-0440</v>
      </c>
      <c r="G130" t="str">
        <f>Source!G376</f>
        <v>Фанера общего назначения из шпона лиственных пород водостойкая марки ФК, сорт 1/2, толщина 12 мм</v>
      </c>
      <c r="H130" t="str">
        <f>Source!H376</f>
        <v>м3</v>
      </c>
      <c r="I130">
        <f>Source!I376</f>
        <v>8.64</v>
      </c>
      <c r="J130">
        <v>1</v>
      </c>
      <c r="K130">
        <f>Source!AC376</f>
        <v>5560.16</v>
      </c>
      <c r="M130">
        <f>ROUND(K130*I130, 2)</f>
        <v>48039.78</v>
      </c>
      <c r="N130">
        <f>Source!AC376*IF(Source!BC376&lt;&gt; 0, Source!BC376, 1)</f>
        <v>72059.673600000009</v>
      </c>
      <c r="O130">
        <f>ROUND(N130*I130, 2)</f>
        <v>622595.57999999996</v>
      </c>
      <c r="P130">
        <f>Source!AE376</f>
        <v>0</v>
      </c>
      <c r="R130">
        <f>ROUND(P130*I130, 2)</f>
        <v>0</v>
      </c>
      <c r="S130">
        <f>Source!AE376*IF(Source!BS376&lt;&gt; 0, Source!BS376, 1)</f>
        <v>0</v>
      </c>
      <c r="T130">
        <f>ROUND(S130*I130, 2)</f>
        <v>0</v>
      </c>
      <c r="U130">
        <f>Source!GF376</f>
        <v>-1679095291</v>
      </c>
      <c r="V130">
        <v>-1260132212</v>
      </c>
      <c r="W130">
        <v>-441046242</v>
      </c>
      <c r="X130">
        <v>3</v>
      </c>
    </row>
    <row r="131" spans="1:24" x14ac:dyDescent="0.2">
      <c r="A131">
        <v>20</v>
      </c>
      <c r="B131">
        <v>800</v>
      </c>
      <c r="C131">
        <v>3</v>
      </c>
      <c r="D131">
        <v>0</v>
      </c>
      <c r="E131">
        <f>SmtRes!AV800</f>
        <v>0</v>
      </c>
      <c r="F131" t="str">
        <f>SmtRes!I800</f>
        <v>402-0004</v>
      </c>
      <c r="G131" t="str">
        <f>SmtRes!K800</f>
        <v>Раствор готовый кладочный цементный марки 100</v>
      </c>
      <c r="H131" t="str">
        <f>SmtRes!O800</f>
        <v>м3</v>
      </c>
      <c r="I131">
        <f>SmtRes!Y800*Source!I378</f>
        <v>8.3999999999999995E-3</v>
      </c>
      <c r="J131">
        <f>SmtRes!AO800</f>
        <v>1</v>
      </c>
      <c r="K131">
        <f>SmtRes!AE800</f>
        <v>519.79999999999995</v>
      </c>
      <c r="L131">
        <f>SmtRes!DB800</f>
        <v>0.16</v>
      </c>
      <c r="M131">
        <f>ROUND(ROUND(L131*Source!I378, 2)*1, 2)</f>
        <v>4.4800000000000004</v>
      </c>
      <c r="N131">
        <f>SmtRes!AA800</f>
        <v>3191.57</v>
      </c>
      <c r="O131">
        <f>ROUND(ROUND(L131*Source!I378, 2)*SmtRes!DA800, 2)</f>
        <v>27.51</v>
      </c>
      <c r="P131">
        <f>SmtRes!AG800</f>
        <v>0</v>
      </c>
      <c r="Q131">
        <f>SmtRes!DC800</f>
        <v>0</v>
      </c>
      <c r="R131">
        <f>ROUND(ROUND(Q131*Source!I378, 2)*1, 2)</f>
        <v>0</v>
      </c>
      <c r="S131">
        <f>SmtRes!AC800</f>
        <v>0</v>
      </c>
      <c r="T131">
        <f>ROUND(ROUND(Q131*Source!I378, 2)*SmtRes!AK800, 2)</f>
        <v>0</v>
      </c>
      <c r="U131">
        <f>SmtRes!X800</f>
        <v>-211956249</v>
      </c>
      <c r="V131">
        <v>1387789879</v>
      </c>
      <c r="W131">
        <v>1993935461</v>
      </c>
      <c r="X131">
        <v>3</v>
      </c>
    </row>
    <row r="132" spans="1:24" x14ac:dyDescent="0.2">
      <c r="A132">
        <v>20</v>
      </c>
      <c r="B132">
        <v>798</v>
      </c>
      <c r="C132">
        <v>3</v>
      </c>
      <c r="D132">
        <v>0</v>
      </c>
      <c r="E132">
        <f>SmtRes!AV798</f>
        <v>0</v>
      </c>
      <c r="F132" t="str">
        <f>SmtRes!I798</f>
        <v>204-0004</v>
      </c>
      <c r="G132" t="str">
        <f>SmtRes!K798</f>
        <v>Горячекатаная арматурная сталь гладкая класса А-I, диаметром 12 мм</v>
      </c>
      <c r="H132" t="str">
        <f>SmtRes!O798</f>
        <v>т</v>
      </c>
      <c r="I132">
        <f>SmtRes!Y798*Source!I378</f>
        <v>1.204E-2</v>
      </c>
      <c r="J132">
        <f>SmtRes!AO798</f>
        <v>1</v>
      </c>
      <c r="K132">
        <f>SmtRes!AE798</f>
        <v>6014.12</v>
      </c>
      <c r="L132">
        <f>SmtRes!DB798</f>
        <v>2.59</v>
      </c>
      <c r="M132">
        <f>ROUND(ROUND(L132*Source!I378, 2)*1, 2)</f>
        <v>72.52</v>
      </c>
      <c r="N132">
        <f>SmtRes!AA798</f>
        <v>36926.699999999997</v>
      </c>
      <c r="O132">
        <f>ROUND(ROUND(L132*Source!I378, 2)*SmtRes!DA798, 2)</f>
        <v>445.27</v>
      </c>
      <c r="P132">
        <f>SmtRes!AG798</f>
        <v>0</v>
      </c>
      <c r="Q132">
        <f>SmtRes!DC798</f>
        <v>0</v>
      </c>
      <c r="R132">
        <f>ROUND(ROUND(Q132*Source!I378, 2)*1, 2)</f>
        <v>0</v>
      </c>
      <c r="S132">
        <f>SmtRes!AC798</f>
        <v>0</v>
      </c>
      <c r="T132">
        <f>ROUND(ROUND(Q132*Source!I378, 2)*SmtRes!AK798, 2)</f>
        <v>0</v>
      </c>
      <c r="U132">
        <f>SmtRes!X798</f>
        <v>1970784338</v>
      </c>
      <c r="V132">
        <v>760799882</v>
      </c>
      <c r="W132">
        <v>-309467061</v>
      </c>
      <c r="X132">
        <v>3</v>
      </c>
    </row>
    <row r="133" spans="1:24" x14ac:dyDescent="0.2">
      <c r="A133">
        <v>20</v>
      </c>
      <c r="B133">
        <v>797</v>
      </c>
      <c r="C133">
        <v>3</v>
      </c>
      <c r="D133">
        <v>0</v>
      </c>
      <c r="E133">
        <f>SmtRes!AV797</f>
        <v>0</v>
      </c>
      <c r="F133" t="str">
        <f>SmtRes!I797</f>
        <v>101-1522</v>
      </c>
      <c r="G133" t="str">
        <f>SmtRes!K797</f>
        <v>Электроды диаметром 5 мм Э42А</v>
      </c>
      <c r="H133" t="str">
        <f>SmtRes!O797</f>
        <v>т</v>
      </c>
      <c r="I133">
        <f>SmtRes!Y797*Source!I378</f>
        <v>3.0800000000000003E-3</v>
      </c>
      <c r="J133">
        <f>SmtRes!AO797</f>
        <v>1</v>
      </c>
      <c r="K133">
        <f>SmtRes!AE797</f>
        <v>10362</v>
      </c>
      <c r="L133">
        <f>SmtRes!DB797</f>
        <v>1.1399999999999999</v>
      </c>
      <c r="M133">
        <f>ROUND(ROUND(L133*Source!I378, 2)*1, 2)</f>
        <v>31.92</v>
      </c>
      <c r="N133">
        <f>SmtRes!AA797</f>
        <v>63622.68</v>
      </c>
      <c r="O133">
        <f>ROUND(ROUND(L133*Source!I378, 2)*SmtRes!DA797, 2)</f>
        <v>195.99</v>
      </c>
      <c r="P133">
        <f>SmtRes!AG797</f>
        <v>0</v>
      </c>
      <c r="Q133">
        <f>SmtRes!DC797</f>
        <v>0</v>
      </c>
      <c r="R133">
        <f>ROUND(ROUND(Q133*Source!I378, 2)*1, 2)</f>
        <v>0</v>
      </c>
      <c r="S133">
        <f>SmtRes!AC797</f>
        <v>0</v>
      </c>
      <c r="T133">
        <f>ROUND(ROUND(Q133*Source!I378, 2)*SmtRes!AK797, 2)</f>
        <v>0</v>
      </c>
      <c r="U133">
        <f>SmtRes!X797</f>
        <v>-2063358494</v>
      </c>
      <c r="V133">
        <v>-1981229618</v>
      </c>
      <c r="W133">
        <v>1994902261</v>
      </c>
      <c r="X133">
        <v>3</v>
      </c>
    </row>
    <row r="134" spans="1:24" x14ac:dyDescent="0.2">
      <c r="A134">
        <f>Source!A380</f>
        <v>18</v>
      </c>
      <c r="B134">
        <v>380</v>
      </c>
      <c r="C134">
        <v>3</v>
      </c>
      <c r="D134">
        <f>Source!BI380</f>
        <v>1</v>
      </c>
      <c r="E134">
        <f>Source!FS380</f>
        <v>0</v>
      </c>
      <c r="F134" t="str">
        <f>Source!F380</f>
        <v>301-2596</v>
      </c>
      <c r="G134" t="str">
        <f>Source!G380</f>
        <v>Решетки вентиляционные алюминиевые "АРКТОС" типа АМН, размером 300х300 мм</v>
      </c>
      <c r="H134" t="str">
        <f>Source!H380</f>
        <v>шт.</v>
      </c>
      <c r="I134">
        <f>Source!I380</f>
        <v>28</v>
      </c>
      <c r="J134">
        <v>1</v>
      </c>
      <c r="K134">
        <f>Source!AC380</f>
        <v>305.18</v>
      </c>
      <c r="M134">
        <f>ROUND(K134*I134, 2)</f>
        <v>8545.0400000000009</v>
      </c>
      <c r="N134">
        <f>Source!AC380*IF(Source!BC380&lt;&gt; 0, Source!BC380, 1)</f>
        <v>634.77440000000001</v>
      </c>
      <c r="O134">
        <f>ROUND(N134*I134, 2)</f>
        <v>17773.68</v>
      </c>
      <c r="P134">
        <f>Source!AE380</f>
        <v>0</v>
      </c>
      <c r="R134">
        <f>ROUND(P134*I134, 2)</f>
        <v>0</v>
      </c>
      <c r="S134">
        <f>Source!AE380*IF(Source!BS380&lt;&gt; 0, Source!BS380, 1)</f>
        <v>0</v>
      </c>
      <c r="T134">
        <f>ROUND(S134*I134, 2)</f>
        <v>0</v>
      </c>
      <c r="U134">
        <f>Source!GF380</f>
        <v>-798566015</v>
      </c>
      <c r="V134">
        <v>-1130561299</v>
      </c>
      <c r="W134">
        <v>-924502729</v>
      </c>
      <c r="X134">
        <v>3</v>
      </c>
    </row>
    <row r="135" spans="1:24" x14ac:dyDescent="0.2">
      <c r="A135">
        <f>Source!A412</f>
        <v>4</v>
      </c>
      <c r="B135">
        <v>412</v>
      </c>
      <c r="G135" t="str">
        <f>Source!G412</f>
        <v>5. Стены (коридор, с/у, лестничный марш правый)</v>
      </c>
    </row>
    <row r="136" spans="1:24" x14ac:dyDescent="0.2">
      <c r="A136">
        <v>20</v>
      </c>
      <c r="B136">
        <v>855</v>
      </c>
      <c r="C136">
        <v>3</v>
      </c>
      <c r="D136">
        <v>0</v>
      </c>
      <c r="E136">
        <f>SmtRes!AV855</f>
        <v>0</v>
      </c>
      <c r="F136" t="str">
        <f>SmtRes!I855</f>
        <v>411-0001</v>
      </c>
      <c r="G136" t="str">
        <f>SmtRes!K855</f>
        <v>Вода</v>
      </c>
      <c r="H136" t="str">
        <f>SmtRes!O855</f>
        <v>м3</v>
      </c>
      <c r="I136">
        <f>SmtRes!Y855*Source!I431</f>
        <v>0.32894100000000004</v>
      </c>
      <c r="J136">
        <f>SmtRes!AO855</f>
        <v>1</v>
      </c>
      <c r="K136">
        <f>SmtRes!AE855</f>
        <v>2.44</v>
      </c>
      <c r="L136">
        <f>SmtRes!DB855</f>
        <v>2.27</v>
      </c>
      <c r="M136">
        <f>ROUND(ROUND(L136*Source!I431, 2)*1, 2)</f>
        <v>0.8</v>
      </c>
      <c r="N136">
        <f>SmtRes!AA855</f>
        <v>14.98</v>
      </c>
      <c r="O136">
        <f>ROUND(ROUND(L136*Source!I431, 2)*SmtRes!DA855, 2)</f>
        <v>4.91</v>
      </c>
      <c r="P136">
        <f>SmtRes!AG855</f>
        <v>0</v>
      </c>
      <c r="Q136">
        <f>SmtRes!DC855</f>
        <v>0</v>
      </c>
      <c r="R136">
        <f>ROUND(ROUND(Q136*Source!I431, 2)*1, 2)</f>
        <v>0</v>
      </c>
      <c r="S136">
        <f>SmtRes!AC855</f>
        <v>0</v>
      </c>
      <c r="T136">
        <f>ROUND(ROUND(Q136*Source!I431, 2)*SmtRes!AK855, 2)</f>
        <v>0</v>
      </c>
      <c r="U136">
        <f>SmtRes!X855</f>
        <v>619799737</v>
      </c>
      <c r="V136">
        <v>1962984545</v>
      </c>
      <c r="W136">
        <v>-1669548648</v>
      </c>
      <c r="X136">
        <v>3</v>
      </c>
    </row>
    <row r="137" spans="1:24" x14ac:dyDescent="0.2">
      <c r="A137">
        <v>20</v>
      </c>
      <c r="B137">
        <v>854</v>
      </c>
      <c r="C137">
        <v>3</v>
      </c>
      <c r="D137">
        <v>0</v>
      </c>
      <c r="E137">
        <f>SmtRes!AV854</f>
        <v>0</v>
      </c>
      <c r="F137" t="str">
        <f>SmtRes!I854</f>
        <v>402-0071</v>
      </c>
      <c r="G137" t="str">
        <f>SmtRes!K854</f>
        <v>Смесь сухая (фуга) АТЛАС разных цветов для заделки швов водостойкая</v>
      </c>
      <c r="H137" t="str">
        <f>SmtRes!O854</f>
        <v>т</v>
      </c>
      <c r="I137">
        <f>SmtRes!Y854*Source!I431</f>
        <v>1.7685000000000003E-2</v>
      </c>
      <c r="J137">
        <f>SmtRes!AO854</f>
        <v>1</v>
      </c>
      <c r="K137">
        <f>SmtRes!AE854</f>
        <v>9298.35</v>
      </c>
      <c r="L137">
        <f>SmtRes!DB854</f>
        <v>464.92</v>
      </c>
      <c r="M137">
        <f>ROUND(ROUND(L137*Source!I431, 2)*1, 2)</f>
        <v>164.44</v>
      </c>
      <c r="N137">
        <f>SmtRes!AA854</f>
        <v>57091.87</v>
      </c>
      <c r="O137">
        <f>ROUND(ROUND(L137*Source!I431, 2)*SmtRes!DA854, 2)</f>
        <v>1009.66</v>
      </c>
      <c r="P137">
        <f>SmtRes!AG854</f>
        <v>0</v>
      </c>
      <c r="Q137">
        <f>SmtRes!DC854</f>
        <v>0</v>
      </c>
      <c r="R137">
        <f>ROUND(ROUND(Q137*Source!I431, 2)*1, 2)</f>
        <v>0</v>
      </c>
      <c r="S137">
        <f>SmtRes!AC854</f>
        <v>0</v>
      </c>
      <c r="T137">
        <f>ROUND(ROUND(Q137*Source!I431, 2)*SmtRes!AK854, 2)</f>
        <v>0</v>
      </c>
      <c r="U137">
        <f>SmtRes!X854</f>
        <v>1138662306</v>
      </c>
      <c r="V137">
        <v>929538528</v>
      </c>
      <c r="W137">
        <v>1839412539</v>
      </c>
      <c r="X137">
        <v>3</v>
      </c>
    </row>
    <row r="138" spans="1:24" x14ac:dyDescent="0.2">
      <c r="A138">
        <v>20</v>
      </c>
      <c r="B138">
        <v>849</v>
      </c>
      <c r="C138">
        <v>3</v>
      </c>
      <c r="D138">
        <v>0</v>
      </c>
      <c r="E138">
        <f>SmtRes!AV849</f>
        <v>0</v>
      </c>
      <c r="F138" t="str">
        <f>SmtRes!I849</f>
        <v>101-1757</v>
      </c>
      <c r="G138" t="str">
        <f>SmtRes!K849</f>
        <v>Ветошь</v>
      </c>
      <c r="H138" t="str">
        <f>SmtRes!O849</f>
        <v>кг</v>
      </c>
      <c r="I138">
        <f>SmtRes!Y849*Source!I431</f>
        <v>0.17685000000000001</v>
      </c>
      <c r="J138">
        <f>SmtRes!AO849</f>
        <v>1</v>
      </c>
      <c r="K138">
        <f>SmtRes!AE849</f>
        <v>1.81</v>
      </c>
      <c r="L138">
        <f>SmtRes!DB849</f>
        <v>0.91</v>
      </c>
      <c r="M138">
        <f>ROUND(ROUND(L138*Source!I431, 2)*1, 2)</f>
        <v>0.32</v>
      </c>
      <c r="N138">
        <f>SmtRes!AA849</f>
        <v>11.11</v>
      </c>
      <c r="O138">
        <f>ROUND(ROUND(L138*Source!I431, 2)*SmtRes!DA849, 2)</f>
        <v>1.96</v>
      </c>
      <c r="P138">
        <f>SmtRes!AG849</f>
        <v>0</v>
      </c>
      <c r="Q138">
        <f>SmtRes!DC849</f>
        <v>0</v>
      </c>
      <c r="R138">
        <f>ROUND(ROUND(Q138*Source!I431, 2)*1, 2)</f>
        <v>0</v>
      </c>
      <c r="S138">
        <f>SmtRes!AC849</f>
        <v>0</v>
      </c>
      <c r="T138">
        <f>ROUND(ROUND(Q138*Source!I431, 2)*SmtRes!AK849, 2)</f>
        <v>0</v>
      </c>
      <c r="U138">
        <f>SmtRes!X849</f>
        <v>644139035</v>
      </c>
      <c r="V138">
        <v>1271853717</v>
      </c>
      <c r="W138">
        <v>-475792017</v>
      </c>
      <c r="X138">
        <v>3</v>
      </c>
    </row>
    <row r="139" spans="1:24" x14ac:dyDescent="0.2">
      <c r="A139">
        <f>Source!A437</f>
        <v>18</v>
      </c>
      <c r="B139">
        <v>437</v>
      </c>
      <c r="C139">
        <v>3</v>
      </c>
      <c r="D139">
        <f>Source!BI437</f>
        <v>1</v>
      </c>
      <c r="E139">
        <f>Source!FS437</f>
        <v>0</v>
      </c>
      <c r="F139" t="str">
        <f>Source!F437</f>
        <v>101-4371</v>
      </c>
      <c r="G139" t="str">
        <f>Source!G437</f>
        <v>Клей плиточный «Ceresit» CM11</v>
      </c>
      <c r="H139" t="str">
        <f>Source!H437</f>
        <v>кг</v>
      </c>
      <c r="I139">
        <f>Source!I437</f>
        <v>194.535</v>
      </c>
      <c r="J139">
        <v>1</v>
      </c>
      <c r="K139">
        <f>Source!AC437</f>
        <v>3.1</v>
      </c>
      <c r="M139">
        <f>ROUND(K139*I139, 2)</f>
        <v>603.05999999999995</v>
      </c>
      <c r="N139">
        <f>Source!AC437*IF(Source!BC437&lt;&gt; 0, Source!BC437, 1)</f>
        <v>13.236999999999998</v>
      </c>
      <c r="O139">
        <f>ROUND(N139*I139, 2)</f>
        <v>2575.06</v>
      </c>
      <c r="P139">
        <f>Source!AE437</f>
        <v>0</v>
      </c>
      <c r="R139">
        <f>ROUND(P139*I139, 2)</f>
        <v>0</v>
      </c>
      <c r="S139">
        <f>Source!AE437*IF(Source!BS437&lt;&gt; 0, Source!BS437, 1)</f>
        <v>0</v>
      </c>
      <c r="T139">
        <f>ROUND(S139*I139, 2)</f>
        <v>0</v>
      </c>
      <c r="U139">
        <f>Source!GF437</f>
        <v>668542510</v>
      </c>
      <c r="V139">
        <v>888536935</v>
      </c>
      <c r="W139">
        <v>-220212717</v>
      </c>
      <c r="X139">
        <v>3</v>
      </c>
    </row>
    <row r="140" spans="1:24" x14ac:dyDescent="0.2">
      <c r="A140">
        <f>Source!A439</f>
        <v>18</v>
      </c>
      <c r="B140">
        <v>439</v>
      </c>
      <c r="C140">
        <v>3</v>
      </c>
      <c r="D140">
        <f>Source!BI439</f>
        <v>1</v>
      </c>
      <c r="E140">
        <f>Source!FS439</f>
        <v>0</v>
      </c>
      <c r="F140" t="str">
        <f>Source!F439</f>
        <v>101-5570</v>
      </c>
      <c r="G140" t="str">
        <f>Source!G439</f>
        <v>Плитки керамогранитные размером 300х300х8 мм, голубые/прим.разноцветные</v>
      </c>
      <c r="H140" t="str">
        <f>Source!H439</f>
        <v>м2</v>
      </c>
      <c r="I140">
        <f>Source!I439</f>
        <v>35.369999999999997</v>
      </c>
      <c r="J140">
        <v>1</v>
      </c>
      <c r="K140">
        <f>Source!AC439</f>
        <v>80.12</v>
      </c>
      <c r="M140">
        <f>ROUND(K140*I140, 2)</f>
        <v>2833.84</v>
      </c>
      <c r="N140">
        <f>Source!AC439*IF(Source!BC439&lt;&gt; 0, Source!BC439, 1)</f>
        <v>690.63440000000003</v>
      </c>
      <c r="O140">
        <f>ROUND(N140*I140, 2)</f>
        <v>24427.74</v>
      </c>
      <c r="P140">
        <f>Source!AE439</f>
        <v>0</v>
      </c>
      <c r="R140">
        <f>ROUND(P140*I140, 2)</f>
        <v>0</v>
      </c>
      <c r="S140">
        <f>Source!AE439*IF(Source!BS439&lt;&gt; 0, Source!BS439, 1)</f>
        <v>0</v>
      </c>
      <c r="T140">
        <f>ROUND(S140*I140, 2)</f>
        <v>0</v>
      </c>
      <c r="U140">
        <f>Source!GF439</f>
        <v>1801684651</v>
      </c>
      <c r="V140">
        <v>-1798326659</v>
      </c>
      <c r="W140">
        <v>1483466628</v>
      </c>
      <c r="X140">
        <v>3</v>
      </c>
    </row>
    <row r="141" spans="1:24" x14ac:dyDescent="0.2">
      <c r="A141">
        <f>Source!A443</f>
        <v>18</v>
      </c>
      <c r="B141">
        <v>443</v>
      </c>
      <c r="C141">
        <v>3</v>
      </c>
      <c r="D141">
        <f>Source!BI443</f>
        <v>1</v>
      </c>
      <c r="E141">
        <f>Source!FS443</f>
        <v>0</v>
      </c>
      <c r="F141" t="str">
        <f>Source!F443</f>
        <v>101-4243</v>
      </c>
      <c r="G141" t="str">
        <f>Source!G443</f>
        <v>Грунтовка воднодисперсионная CERESIT CT 17</v>
      </c>
      <c r="H141" t="str">
        <f>Source!H443</f>
        <v>л</v>
      </c>
      <c r="I141">
        <f>Source!I443</f>
        <v>7.0739999999999998</v>
      </c>
      <c r="J141">
        <v>1</v>
      </c>
      <c r="K141">
        <f>Source!AC443</f>
        <v>31.38</v>
      </c>
      <c r="M141">
        <f>ROUND(K141*I141, 2)</f>
        <v>221.98</v>
      </c>
      <c r="N141">
        <f>Source!AC443*IF(Source!BC443&lt;&gt; 0, Source!BC443, 1)</f>
        <v>73.429199999999994</v>
      </c>
      <c r="O141">
        <f>ROUND(N141*I141, 2)</f>
        <v>519.44000000000005</v>
      </c>
      <c r="P141">
        <f>Source!AE443</f>
        <v>0</v>
      </c>
      <c r="R141">
        <f>ROUND(P141*I141, 2)</f>
        <v>0</v>
      </c>
      <c r="S141">
        <f>Source!AE443*IF(Source!BS443&lt;&gt; 0, Source!BS443, 1)</f>
        <v>0</v>
      </c>
      <c r="T141">
        <f>ROUND(S141*I141, 2)</f>
        <v>0</v>
      </c>
      <c r="U141">
        <f>Source!GF443</f>
        <v>1789933445</v>
      </c>
      <c r="V141">
        <v>1312686232</v>
      </c>
      <c r="W141">
        <v>-1114806970</v>
      </c>
      <c r="X141">
        <v>3</v>
      </c>
    </row>
    <row r="142" spans="1:24" x14ac:dyDescent="0.2">
      <c r="A142">
        <v>20</v>
      </c>
      <c r="B142">
        <v>892</v>
      </c>
      <c r="C142">
        <v>3</v>
      </c>
      <c r="D142">
        <v>0</v>
      </c>
      <c r="E142">
        <f>SmtRes!AV892</f>
        <v>0</v>
      </c>
      <c r="F142" t="str">
        <f>SmtRes!I892</f>
        <v>411-0001</v>
      </c>
      <c r="G142" t="str">
        <f>SmtRes!K892</f>
        <v>Вода</v>
      </c>
      <c r="H142" t="str">
        <f>SmtRes!O892</f>
        <v>м3</v>
      </c>
      <c r="I142">
        <f>SmtRes!Y892*Source!I445</f>
        <v>0.33136860000000001</v>
      </c>
      <c r="J142">
        <f>SmtRes!AO892</f>
        <v>1</v>
      </c>
      <c r="K142">
        <f>SmtRes!AE892</f>
        <v>2.44</v>
      </c>
      <c r="L142">
        <f>SmtRes!DB892</f>
        <v>0.16</v>
      </c>
      <c r="M142">
        <f>ROUND(ROUND(L142*Source!I445, 2)*1, 2)</f>
        <v>0.79</v>
      </c>
      <c r="N142">
        <f>SmtRes!AA892</f>
        <v>14.98</v>
      </c>
      <c r="O142">
        <f>ROUND(ROUND(L142*Source!I445, 2)*SmtRes!DA892, 2)</f>
        <v>4.8499999999999996</v>
      </c>
      <c r="P142">
        <f>SmtRes!AG892</f>
        <v>0</v>
      </c>
      <c r="Q142">
        <f>SmtRes!DC892</f>
        <v>0</v>
      </c>
      <c r="R142">
        <f>ROUND(ROUND(Q142*Source!I445, 2)*1, 2)</f>
        <v>0</v>
      </c>
      <c r="S142">
        <f>SmtRes!AC892</f>
        <v>0</v>
      </c>
      <c r="T142">
        <f>ROUND(ROUND(Q142*Source!I445, 2)*SmtRes!AK892, 2)</f>
        <v>0</v>
      </c>
      <c r="U142">
        <f>SmtRes!X892</f>
        <v>619799737</v>
      </c>
      <c r="V142">
        <v>1962984545</v>
      </c>
      <c r="W142">
        <v>-1669548648</v>
      </c>
      <c r="X142">
        <v>3</v>
      </c>
    </row>
    <row r="143" spans="1:24" x14ac:dyDescent="0.2">
      <c r="A143">
        <v>20</v>
      </c>
      <c r="B143">
        <v>891</v>
      </c>
      <c r="C143">
        <v>3</v>
      </c>
      <c r="D143">
        <v>0</v>
      </c>
      <c r="E143">
        <f>SmtRes!AV891</f>
        <v>0</v>
      </c>
      <c r="F143" t="str">
        <f>SmtRes!I891</f>
        <v>201-0834</v>
      </c>
      <c r="G143" t="str">
        <f>SmtRes!K891</f>
        <v>Бруски деревянные 75*50 мм</v>
      </c>
      <c r="H143" t="str">
        <f>SmtRes!O891</f>
        <v>м</v>
      </c>
      <c r="I143">
        <f>SmtRes!Y891*Source!I445</f>
        <v>182.99460000000002</v>
      </c>
      <c r="J143">
        <f>SmtRes!AO891</f>
        <v>1</v>
      </c>
      <c r="K143">
        <f>SmtRes!AE891</f>
        <v>6.33</v>
      </c>
      <c r="L143">
        <f>SmtRes!DB891</f>
        <v>234.21</v>
      </c>
      <c r="M143">
        <f>ROUND(ROUND(L143*Source!I445, 2)*1, 2)</f>
        <v>1158.3599999999999</v>
      </c>
      <c r="N143">
        <f>SmtRes!AA891</f>
        <v>38.869999999999997</v>
      </c>
      <c r="O143">
        <f>ROUND(ROUND(L143*Source!I445, 2)*SmtRes!DA891, 2)</f>
        <v>7112.33</v>
      </c>
      <c r="P143">
        <f>SmtRes!AG891</f>
        <v>0</v>
      </c>
      <c r="Q143">
        <f>SmtRes!DC891</f>
        <v>0</v>
      </c>
      <c r="R143">
        <f>ROUND(ROUND(Q143*Source!I445, 2)*1, 2)</f>
        <v>0</v>
      </c>
      <c r="S143">
        <f>SmtRes!AC891</f>
        <v>0</v>
      </c>
      <c r="T143">
        <f>ROUND(ROUND(Q143*Source!I445, 2)*SmtRes!AK891, 2)</f>
        <v>0</v>
      </c>
      <c r="U143">
        <f>SmtRes!X891</f>
        <v>-284086167</v>
      </c>
      <c r="V143">
        <v>-1891476202</v>
      </c>
      <c r="W143">
        <v>2071416526</v>
      </c>
      <c r="X143">
        <v>3</v>
      </c>
    </row>
    <row r="144" spans="1:24" x14ac:dyDescent="0.2">
      <c r="A144">
        <v>20</v>
      </c>
      <c r="B144">
        <v>890</v>
      </c>
      <c r="C144">
        <v>3</v>
      </c>
      <c r="D144">
        <v>0</v>
      </c>
      <c r="E144">
        <f>SmtRes!AV890</f>
        <v>0</v>
      </c>
      <c r="F144" t="str">
        <f>SmtRes!I890</f>
        <v>201-0807</v>
      </c>
      <c r="G144" t="str">
        <f>SmtRes!K890</f>
        <v>Профиль стоечный ПС-4 75/50/0,6</v>
      </c>
      <c r="H144" t="str">
        <f>SmtRes!O890</f>
        <v>м</v>
      </c>
      <c r="I144">
        <f>SmtRes!Y890*Source!I445</f>
        <v>1157.3172</v>
      </c>
      <c r="J144">
        <f>SmtRes!AO890</f>
        <v>1</v>
      </c>
      <c r="K144">
        <f>SmtRes!AE890</f>
        <v>8.44</v>
      </c>
      <c r="L144">
        <f>SmtRes!DB890</f>
        <v>1974.96</v>
      </c>
      <c r="M144">
        <f>ROUND(ROUND(L144*Source!I445, 2)*1, 2)</f>
        <v>9767.76</v>
      </c>
      <c r="N144">
        <f>SmtRes!AA890</f>
        <v>51.82</v>
      </c>
      <c r="O144">
        <f>ROUND(ROUND(L144*Source!I445, 2)*SmtRes!DA890, 2)</f>
        <v>59974.05</v>
      </c>
      <c r="P144">
        <f>SmtRes!AG890</f>
        <v>0</v>
      </c>
      <c r="Q144">
        <f>SmtRes!DC890</f>
        <v>0</v>
      </c>
      <c r="R144">
        <f>ROUND(ROUND(Q144*Source!I445, 2)*1, 2)</f>
        <v>0</v>
      </c>
      <c r="S144">
        <f>SmtRes!AC890</f>
        <v>0</v>
      </c>
      <c r="T144">
        <f>ROUND(ROUND(Q144*Source!I445, 2)*SmtRes!AK890, 2)</f>
        <v>0</v>
      </c>
      <c r="U144">
        <f>SmtRes!X890</f>
        <v>2532714</v>
      </c>
      <c r="V144">
        <v>-1518312691</v>
      </c>
      <c r="W144">
        <v>-1735348211</v>
      </c>
      <c r="X144">
        <v>3</v>
      </c>
    </row>
    <row r="145" spans="1:24" x14ac:dyDescent="0.2">
      <c r="A145">
        <v>20</v>
      </c>
      <c r="B145">
        <v>889</v>
      </c>
      <c r="C145">
        <v>3</v>
      </c>
      <c r="D145">
        <v>0</v>
      </c>
      <c r="E145">
        <f>SmtRes!AV889</f>
        <v>0</v>
      </c>
      <c r="F145" t="str">
        <f>SmtRes!I889</f>
        <v>201-0793</v>
      </c>
      <c r="G145" t="str">
        <f>SmtRes!K889</f>
        <v>Профиль направляющий ПН-4 75/40/0,6</v>
      </c>
      <c r="H145" t="str">
        <f>SmtRes!O889</f>
        <v>м</v>
      </c>
      <c r="I145">
        <f>SmtRes!Y889*Source!I445</f>
        <v>425.33879999999999</v>
      </c>
      <c r="J145">
        <f>SmtRes!AO889</f>
        <v>1</v>
      </c>
      <c r="K145">
        <f>SmtRes!AE889</f>
        <v>7.22</v>
      </c>
      <c r="L145">
        <f>SmtRes!DB889</f>
        <v>620.91999999999996</v>
      </c>
      <c r="M145">
        <f>ROUND(ROUND(L145*Source!I445, 2)*1, 2)</f>
        <v>3070.95</v>
      </c>
      <c r="N145">
        <f>SmtRes!AA889</f>
        <v>44.33</v>
      </c>
      <c r="O145">
        <f>ROUND(ROUND(L145*Source!I445, 2)*SmtRes!DA889, 2)</f>
        <v>18855.63</v>
      </c>
      <c r="P145">
        <f>SmtRes!AG889</f>
        <v>0</v>
      </c>
      <c r="Q145">
        <f>SmtRes!DC889</f>
        <v>0</v>
      </c>
      <c r="R145">
        <f>ROUND(ROUND(Q145*Source!I445, 2)*1, 2)</f>
        <v>0</v>
      </c>
      <c r="S145">
        <f>SmtRes!AC889</f>
        <v>0</v>
      </c>
      <c r="T145">
        <f>ROUND(ROUND(Q145*Source!I445, 2)*SmtRes!AK889, 2)</f>
        <v>0</v>
      </c>
      <c r="U145">
        <f>SmtRes!X889</f>
        <v>1352083009</v>
      </c>
      <c r="V145">
        <v>-1066729279</v>
      </c>
      <c r="W145">
        <v>-1428924383</v>
      </c>
      <c r="X145">
        <v>3</v>
      </c>
    </row>
    <row r="146" spans="1:24" x14ac:dyDescent="0.2">
      <c r="A146">
        <v>20</v>
      </c>
      <c r="B146">
        <v>888</v>
      </c>
      <c r="C146">
        <v>3</v>
      </c>
      <c r="D146">
        <v>0</v>
      </c>
      <c r="E146">
        <f>SmtRes!AV888</f>
        <v>0</v>
      </c>
      <c r="F146" t="str">
        <f>SmtRes!I888</f>
        <v>101-2590</v>
      </c>
      <c r="G146" t="str">
        <f>SmtRes!K888</f>
        <v>Дюбель с шурупом 6/35 мм</v>
      </c>
      <c r="H146" t="str">
        <f>SmtRes!O888</f>
        <v>100 шт.</v>
      </c>
      <c r="I146">
        <f>SmtRes!Y888*Source!I445</f>
        <v>7.3692419999999998</v>
      </c>
      <c r="J146">
        <f>SmtRes!AO888</f>
        <v>1</v>
      </c>
      <c r="K146">
        <f>SmtRes!AE888</f>
        <v>7</v>
      </c>
      <c r="L146">
        <f>SmtRes!DB888</f>
        <v>10.43</v>
      </c>
      <c r="M146">
        <f>ROUND(ROUND(L146*Source!I445, 2)*1, 2)</f>
        <v>51.58</v>
      </c>
      <c r="N146">
        <f>SmtRes!AA888</f>
        <v>42.98</v>
      </c>
      <c r="O146">
        <f>ROUND(ROUND(L146*Source!I445, 2)*SmtRes!DA888, 2)</f>
        <v>316.7</v>
      </c>
      <c r="P146">
        <f>SmtRes!AG888</f>
        <v>0</v>
      </c>
      <c r="Q146">
        <f>SmtRes!DC888</f>
        <v>0</v>
      </c>
      <c r="R146">
        <f>ROUND(ROUND(Q146*Source!I445, 2)*1, 2)</f>
        <v>0</v>
      </c>
      <c r="S146">
        <f>SmtRes!AC888</f>
        <v>0</v>
      </c>
      <c r="T146">
        <f>ROUND(ROUND(Q146*Source!I445, 2)*SmtRes!AK888, 2)</f>
        <v>0</v>
      </c>
      <c r="U146">
        <f>SmtRes!X888</f>
        <v>62995597</v>
      </c>
      <c r="V146">
        <v>2107598942</v>
      </c>
      <c r="W146">
        <v>-321153628</v>
      </c>
      <c r="X146">
        <v>3</v>
      </c>
    </row>
    <row r="147" spans="1:24" x14ac:dyDescent="0.2">
      <c r="A147">
        <v>20</v>
      </c>
      <c r="B147">
        <v>887</v>
      </c>
      <c r="C147">
        <v>3</v>
      </c>
      <c r="D147">
        <v>0</v>
      </c>
      <c r="E147">
        <f>SmtRes!AV887</f>
        <v>0</v>
      </c>
      <c r="F147" t="str">
        <f>SmtRes!I887</f>
        <v>101-2588</v>
      </c>
      <c r="G147" t="str">
        <f>SmtRes!K887</f>
        <v>Шуруп для ГВЛ 3,9/45</v>
      </c>
      <c r="H147" t="str">
        <f>SmtRes!O887</f>
        <v>100 шт.</v>
      </c>
      <c r="I147">
        <f>SmtRes!Y887*Source!I445</f>
        <v>91.200552000000016</v>
      </c>
      <c r="J147">
        <f>SmtRes!AO887</f>
        <v>1</v>
      </c>
      <c r="K147">
        <f>SmtRes!AE887</f>
        <v>5</v>
      </c>
      <c r="L147">
        <f>SmtRes!DB887</f>
        <v>92.2</v>
      </c>
      <c r="M147">
        <f>ROUND(ROUND(L147*Source!I445, 2)*1, 2)</f>
        <v>456</v>
      </c>
      <c r="N147">
        <f>SmtRes!AA887</f>
        <v>30.7</v>
      </c>
      <c r="O147">
        <f>ROUND(ROUND(L147*Source!I445, 2)*SmtRes!DA887, 2)</f>
        <v>2799.84</v>
      </c>
      <c r="P147">
        <f>SmtRes!AG887</f>
        <v>0</v>
      </c>
      <c r="Q147">
        <f>SmtRes!DC887</f>
        <v>0</v>
      </c>
      <c r="R147">
        <f>ROUND(ROUND(Q147*Source!I445, 2)*1, 2)</f>
        <v>0</v>
      </c>
      <c r="S147">
        <f>SmtRes!AC887</f>
        <v>0</v>
      </c>
      <c r="T147">
        <f>ROUND(ROUND(Q147*Source!I445, 2)*SmtRes!AK887, 2)</f>
        <v>0</v>
      </c>
      <c r="U147">
        <f>SmtRes!X887</f>
        <v>651670494</v>
      </c>
      <c r="V147">
        <v>-1554503014</v>
      </c>
      <c r="W147">
        <v>1229751114</v>
      </c>
      <c r="X147">
        <v>3</v>
      </c>
    </row>
    <row r="148" spans="1:24" x14ac:dyDescent="0.2">
      <c r="A148">
        <v>20</v>
      </c>
      <c r="B148">
        <v>886</v>
      </c>
      <c r="C148">
        <v>3</v>
      </c>
      <c r="D148">
        <v>0</v>
      </c>
      <c r="E148">
        <f>SmtRes!AV886</f>
        <v>0</v>
      </c>
      <c r="F148" t="str">
        <f>SmtRes!I886</f>
        <v>101-2587</v>
      </c>
      <c r="G148" t="str">
        <f>SmtRes!K886</f>
        <v>Шуруп для ГВЛ 3,9/30</v>
      </c>
      <c r="H148" t="str">
        <f>SmtRes!O886</f>
        <v>100 шт.</v>
      </c>
      <c r="I148">
        <f>SmtRes!Y886*Source!I445</f>
        <v>39.071820000000002</v>
      </c>
      <c r="J148">
        <f>SmtRes!AO886</f>
        <v>1</v>
      </c>
      <c r="K148">
        <f>SmtRes!AE886</f>
        <v>4</v>
      </c>
      <c r="L148">
        <f>SmtRes!DB886</f>
        <v>31.6</v>
      </c>
      <c r="M148">
        <f>ROUND(ROUND(L148*Source!I445, 2)*1, 2)</f>
        <v>156.29</v>
      </c>
      <c r="N148">
        <f>SmtRes!AA886</f>
        <v>24.56</v>
      </c>
      <c r="O148">
        <f>ROUND(ROUND(L148*Source!I445, 2)*SmtRes!DA886, 2)</f>
        <v>959.62</v>
      </c>
      <c r="P148">
        <f>SmtRes!AG886</f>
        <v>0</v>
      </c>
      <c r="Q148">
        <f>SmtRes!DC886</f>
        <v>0</v>
      </c>
      <c r="R148">
        <f>ROUND(ROUND(Q148*Source!I445, 2)*1, 2)</f>
        <v>0</v>
      </c>
      <c r="S148">
        <f>SmtRes!AC886</f>
        <v>0</v>
      </c>
      <c r="T148">
        <f>ROUND(ROUND(Q148*Source!I445, 2)*SmtRes!AK886, 2)</f>
        <v>0</v>
      </c>
      <c r="U148">
        <f>SmtRes!X886</f>
        <v>1118835329</v>
      </c>
      <c r="V148">
        <v>6840191</v>
      </c>
      <c r="W148">
        <v>-102212951</v>
      </c>
      <c r="X148">
        <v>3</v>
      </c>
    </row>
    <row r="149" spans="1:24" x14ac:dyDescent="0.2">
      <c r="A149">
        <v>20</v>
      </c>
      <c r="B149">
        <v>885</v>
      </c>
      <c r="C149">
        <v>3</v>
      </c>
      <c r="D149">
        <v>0</v>
      </c>
      <c r="E149">
        <f>SmtRes!AV885</f>
        <v>0</v>
      </c>
      <c r="F149" t="str">
        <f>SmtRes!I885</f>
        <v>101-2513</v>
      </c>
      <c r="G149" t="str">
        <f>SmtRes!K885</f>
        <v>Листы гипсоволокнистые влагостойкие ГВЛВ 10 мм</v>
      </c>
      <c r="H149" t="str">
        <f>SmtRes!O885</f>
        <v>м2</v>
      </c>
      <c r="I149">
        <f>SmtRes!Y885*Source!I445</f>
        <v>1112.8050000000001</v>
      </c>
      <c r="J149">
        <f>SmtRes!AO885</f>
        <v>1</v>
      </c>
      <c r="K149">
        <f>SmtRes!AE885</f>
        <v>23.59</v>
      </c>
      <c r="L149">
        <f>SmtRes!DB885</f>
        <v>5307.75</v>
      </c>
      <c r="M149">
        <f>ROUND(ROUND(L149*Source!I445, 2)*1, 2)</f>
        <v>26251.07</v>
      </c>
      <c r="N149">
        <f>SmtRes!AA885</f>
        <v>144.84</v>
      </c>
      <c r="O149">
        <f>ROUND(ROUND(L149*Source!I445, 2)*SmtRes!DA885, 2)</f>
        <v>161181.57</v>
      </c>
      <c r="P149">
        <f>SmtRes!AG885</f>
        <v>0</v>
      </c>
      <c r="Q149">
        <f>SmtRes!DC885</f>
        <v>0</v>
      </c>
      <c r="R149">
        <f>ROUND(ROUND(Q149*Source!I445, 2)*1, 2)</f>
        <v>0</v>
      </c>
      <c r="S149">
        <f>SmtRes!AC885</f>
        <v>0</v>
      </c>
      <c r="T149">
        <f>ROUND(ROUND(Q149*Source!I445, 2)*SmtRes!AK885, 2)</f>
        <v>0</v>
      </c>
      <c r="U149">
        <f>SmtRes!X885</f>
        <v>2123480476</v>
      </c>
      <c r="V149">
        <v>-1890158917</v>
      </c>
      <c r="W149">
        <v>1014160701</v>
      </c>
      <c r="X149">
        <v>3</v>
      </c>
    </row>
    <row r="150" spans="1:24" x14ac:dyDescent="0.2">
      <c r="A150">
        <v>20</v>
      </c>
      <c r="B150">
        <v>884</v>
      </c>
      <c r="C150">
        <v>3</v>
      </c>
      <c r="D150">
        <v>0</v>
      </c>
      <c r="E150">
        <f>SmtRes!AV884</f>
        <v>0</v>
      </c>
      <c r="F150" t="str">
        <f>SmtRes!I884</f>
        <v>101-2486</v>
      </c>
      <c r="G150" t="str">
        <f>SmtRes!K884</f>
        <v>Лента эластичная самоклеящаяся для профилей направляющих «Дихтунгсбанд» 70/30000 мм</v>
      </c>
      <c r="H150" t="str">
        <f>SmtRes!O884</f>
        <v>м</v>
      </c>
      <c r="I150">
        <f>SmtRes!Y884*Source!I445</f>
        <v>578.65859999999998</v>
      </c>
      <c r="J150">
        <f>SmtRes!AO884</f>
        <v>1</v>
      </c>
      <c r="K150">
        <f>SmtRes!AE884</f>
        <v>0.85</v>
      </c>
      <c r="L150">
        <f>SmtRes!DB884</f>
        <v>99.45</v>
      </c>
      <c r="M150">
        <f>ROUND(ROUND(L150*Source!I445, 2)*1, 2)</f>
        <v>491.86</v>
      </c>
      <c r="N150">
        <f>SmtRes!AA884</f>
        <v>5.22</v>
      </c>
      <c r="O150">
        <f>ROUND(ROUND(L150*Source!I445, 2)*SmtRes!DA884, 2)</f>
        <v>3020.02</v>
      </c>
      <c r="P150">
        <f>SmtRes!AG884</f>
        <v>0</v>
      </c>
      <c r="Q150">
        <f>SmtRes!DC884</f>
        <v>0</v>
      </c>
      <c r="R150">
        <f>ROUND(ROUND(Q150*Source!I445, 2)*1, 2)</f>
        <v>0</v>
      </c>
      <c r="S150">
        <f>SmtRes!AC884</f>
        <v>0</v>
      </c>
      <c r="T150">
        <f>ROUND(ROUND(Q150*Source!I445, 2)*SmtRes!AK884, 2)</f>
        <v>0</v>
      </c>
      <c r="U150">
        <f>SmtRes!X884</f>
        <v>1534161369</v>
      </c>
      <c r="V150">
        <v>-2083514857</v>
      </c>
      <c r="W150">
        <v>551437166</v>
      </c>
      <c r="X150">
        <v>3</v>
      </c>
    </row>
    <row r="151" spans="1:24" x14ac:dyDescent="0.2">
      <c r="A151">
        <v>20</v>
      </c>
      <c r="B151">
        <v>883</v>
      </c>
      <c r="C151">
        <v>3</v>
      </c>
      <c r="D151">
        <v>0</v>
      </c>
      <c r="E151">
        <f>SmtRes!AV883</f>
        <v>0</v>
      </c>
      <c r="F151" t="str">
        <f>SmtRes!I883</f>
        <v>101-2480</v>
      </c>
      <c r="G151" t="str">
        <f>SmtRes!K883</f>
        <v>Лента разделительная для сопряжения потолка из ЛГК со стеной</v>
      </c>
      <c r="H151" t="str">
        <f>SmtRes!O883</f>
        <v>100 м</v>
      </c>
      <c r="I151">
        <f>SmtRes!Y883*Source!I445</f>
        <v>3.9566400000000002</v>
      </c>
      <c r="J151">
        <f>SmtRes!AO883</f>
        <v>1</v>
      </c>
      <c r="K151">
        <f>SmtRes!AE883</f>
        <v>174</v>
      </c>
      <c r="L151">
        <f>SmtRes!DB883</f>
        <v>139.19999999999999</v>
      </c>
      <c r="M151">
        <f>ROUND(ROUND(L151*Source!I445, 2)*1, 2)</f>
        <v>688.46</v>
      </c>
      <c r="N151">
        <f>SmtRes!AA883</f>
        <v>1068.3599999999999</v>
      </c>
      <c r="O151">
        <f>ROUND(ROUND(L151*Source!I445, 2)*SmtRes!DA883, 2)</f>
        <v>4227.1400000000003</v>
      </c>
      <c r="P151">
        <f>SmtRes!AG883</f>
        <v>0</v>
      </c>
      <c r="Q151">
        <f>SmtRes!DC883</f>
        <v>0</v>
      </c>
      <c r="R151">
        <f>ROUND(ROUND(Q151*Source!I445, 2)*1, 2)</f>
        <v>0</v>
      </c>
      <c r="S151">
        <f>SmtRes!AC883</f>
        <v>0</v>
      </c>
      <c r="T151">
        <f>ROUND(ROUND(Q151*Source!I445, 2)*SmtRes!AK883, 2)</f>
        <v>0</v>
      </c>
      <c r="U151">
        <f>SmtRes!X883</f>
        <v>-2072982832</v>
      </c>
      <c r="V151">
        <v>-598387667</v>
      </c>
      <c r="W151">
        <v>1179183501</v>
      </c>
      <c r="X151">
        <v>3</v>
      </c>
    </row>
    <row r="152" spans="1:24" x14ac:dyDescent="0.2">
      <c r="A152">
        <v>20</v>
      </c>
      <c r="B152">
        <v>882</v>
      </c>
      <c r="C152">
        <v>3</v>
      </c>
      <c r="D152">
        <v>0</v>
      </c>
      <c r="E152">
        <f>SmtRes!AV882</f>
        <v>0</v>
      </c>
      <c r="F152" t="str">
        <f>SmtRes!I882</f>
        <v>101-2474</v>
      </c>
      <c r="G152" t="str">
        <f>SmtRes!K882</f>
        <v>Лента бумажная для повышения трещиностойкости стыков ГКЛ и ГВЛ</v>
      </c>
      <c r="H152" t="str">
        <f>SmtRes!O882</f>
        <v>м</v>
      </c>
      <c r="I152">
        <f>SmtRes!Y882*Source!I445</f>
        <v>766.59900000000005</v>
      </c>
      <c r="J152">
        <f>SmtRes!AO882</f>
        <v>1</v>
      </c>
      <c r="K152">
        <f>SmtRes!AE882</f>
        <v>0.17</v>
      </c>
      <c r="L152">
        <f>SmtRes!DB882</f>
        <v>26.35</v>
      </c>
      <c r="M152">
        <f>ROUND(ROUND(L152*Source!I445, 2)*1, 2)</f>
        <v>130.32</v>
      </c>
      <c r="N152">
        <f>SmtRes!AA882</f>
        <v>1.04</v>
      </c>
      <c r="O152">
        <f>ROUND(ROUND(L152*Source!I445, 2)*SmtRes!DA882, 2)</f>
        <v>800.16</v>
      </c>
      <c r="P152">
        <f>SmtRes!AG882</f>
        <v>0</v>
      </c>
      <c r="Q152">
        <f>SmtRes!DC882</f>
        <v>0</v>
      </c>
      <c r="R152">
        <f>ROUND(ROUND(Q152*Source!I445, 2)*1, 2)</f>
        <v>0</v>
      </c>
      <c r="S152">
        <f>SmtRes!AC882</f>
        <v>0</v>
      </c>
      <c r="T152">
        <f>ROUND(ROUND(Q152*Source!I445, 2)*SmtRes!AK882, 2)</f>
        <v>0</v>
      </c>
      <c r="U152">
        <f>SmtRes!X882</f>
        <v>-1957188591</v>
      </c>
      <c r="V152">
        <v>-953443212</v>
      </c>
      <c r="W152">
        <v>-1885907319</v>
      </c>
      <c r="X152">
        <v>3</v>
      </c>
    </row>
    <row r="153" spans="1:24" x14ac:dyDescent="0.2">
      <c r="A153">
        <v>20</v>
      </c>
      <c r="B153">
        <v>881</v>
      </c>
      <c r="C153">
        <v>3</v>
      </c>
      <c r="D153">
        <v>0</v>
      </c>
      <c r="E153">
        <f>SmtRes!AV881</f>
        <v>0</v>
      </c>
      <c r="F153" t="str">
        <f>SmtRes!I881</f>
        <v>101-2439</v>
      </c>
      <c r="G153" t="str">
        <f>SmtRes!K881</f>
        <v>Шпаклевка «Фугенфюллер ГВ», КНАУФ</v>
      </c>
      <c r="H153" t="str">
        <f>SmtRes!O881</f>
        <v>кг</v>
      </c>
      <c r="I153">
        <f>SmtRes!Y881*Source!I445</f>
        <v>415.44720000000001</v>
      </c>
      <c r="J153">
        <f>SmtRes!AO881</f>
        <v>1</v>
      </c>
      <c r="K153">
        <f>SmtRes!AE881</f>
        <v>3.18</v>
      </c>
      <c r="L153">
        <f>SmtRes!DB881</f>
        <v>267.12</v>
      </c>
      <c r="M153">
        <f>ROUND(ROUND(L153*Source!I445, 2)*1, 2)</f>
        <v>1321.12</v>
      </c>
      <c r="N153">
        <f>SmtRes!AA881</f>
        <v>19.53</v>
      </c>
      <c r="O153">
        <f>ROUND(ROUND(L153*Source!I445, 2)*SmtRes!DA881, 2)</f>
        <v>8111.68</v>
      </c>
      <c r="P153">
        <f>SmtRes!AG881</f>
        <v>0</v>
      </c>
      <c r="Q153">
        <f>SmtRes!DC881</f>
        <v>0</v>
      </c>
      <c r="R153">
        <f>ROUND(ROUND(Q153*Source!I445, 2)*1, 2)</f>
        <v>0</v>
      </c>
      <c r="S153">
        <f>SmtRes!AC881</f>
        <v>0</v>
      </c>
      <c r="T153">
        <f>ROUND(ROUND(Q153*Source!I445, 2)*SmtRes!AK881, 2)</f>
        <v>0</v>
      </c>
      <c r="U153">
        <f>SmtRes!X881</f>
        <v>-1873276207</v>
      </c>
      <c r="V153">
        <v>-1528352652</v>
      </c>
      <c r="W153">
        <v>281924872</v>
      </c>
      <c r="X153">
        <v>3</v>
      </c>
    </row>
    <row r="154" spans="1:24" x14ac:dyDescent="0.2">
      <c r="A154">
        <v>20</v>
      </c>
      <c r="B154">
        <v>880</v>
      </c>
      <c r="C154">
        <v>3</v>
      </c>
      <c r="D154">
        <v>0</v>
      </c>
      <c r="E154">
        <f>SmtRes!AV880</f>
        <v>0</v>
      </c>
      <c r="F154" t="str">
        <f>SmtRes!I880</f>
        <v>101-2435</v>
      </c>
      <c r="G154" t="str">
        <f>SmtRes!K880</f>
        <v>Клей «Перлфикс», КНАУФ</v>
      </c>
      <c r="H154" t="str">
        <f>SmtRes!O880</f>
        <v>кг</v>
      </c>
      <c r="I154">
        <f>SmtRes!Y880*Source!I445</f>
        <v>677.57460000000003</v>
      </c>
      <c r="J154">
        <f>SmtRes!AO880</f>
        <v>1</v>
      </c>
      <c r="K154">
        <f>SmtRes!AE880</f>
        <v>1.58</v>
      </c>
      <c r="L154">
        <f>SmtRes!DB880</f>
        <v>216.46</v>
      </c>
      <c r="M154">
        <f>ROUND(ROUND(L154*Source!I445, 2)*1, 2)</f>
        <v>1070.57</v>
      </c>
      <c r="N154">
        <f>SmtRes!AA880</f>
        <v>9.6999999999999993</v>
      </c>
      <c r="O154">
        <f>ROUND(ROUND(L154*Source!I445, 2)*SmtRes!DA880, 2)</f>
        <v>6573.3</v>
      </c>
      <c r="P154">
        <f>SmtRes!AG880</f>
        <v>0</v>
      </c>
      <c r="Q154">
        <f>SmtRes!DC880</f>
        <v>0</v>
      </c>
      <c r="R154">
        <f>ROUND(ROUND(Q154*Source!I445, 2)*1, 2)</f>
        <v>0</v>
      </c>
      <c r="S154">
        <f>SmtRes!AC880</f>
        <v>0</v>
      </c>
      <c r="T154">
        <f>ROUND(ROUND(Q154*Source!I445, 2)*SmtRes!AK880, 2)</f>
        <v>0</v>
      </c>
      <c r="U154">
        <f>SmtRes!X880</f>
        <v>-562222557</v>
      </c>
      <c r="V154">
        <v>1633019096</v>
      </c>
      <c r="W154">
        <v>-1279875583</v>
      </c>
      <c r="X154">
        <v>3</v>
      </c>
    </row>
    <row r="155" spans="1:24" x14ac:dyDescent="0.2">
      <c r="A155">
        <v>20</v>
      </c>
      <c r="B155">
        <v>879</v>
      </c>
      <c r="C155">
        <v>3</v>
      </c>
      <c r="D155">
        <v>0</v>
      </c>
      <c r="E155">
        <f>SmtRes!AV879</f>
        <v>0</v>
      </c>
      <c r="F155" t="str">
        <f>SmtRes!I879</f>
        <v>101-2430</v>
      </c>
      <c r="G155" t="str">
        <f>SmtRes!K879</f>
        <v>Грунтовка «Тифенгрунд», КНАУФ</v>
      </c>
      <c r="H155" t="str">
        <f>SmtRes!O879</f>
        <v>кг</v>
      </c>
      <c r="I155">
        <f>SmtRes!Y879*Source!I445</f>
        <v>59.349600000000002</v>
      </c>
      <c r="J155">
        <f>SmtRes!AO879</f>
        <v>1</v>
      </c>
      <c r="K155">
        <f>SmtRes!AE879</f>
        <v>46.72</v>
      </c>
      <c r="L155">
        <f>SmtRes!DB879</f>
        <v>560.64</v>
      </c>
      <c r="M155">
        <f>ROUND(ROUND(L155*Source!I445, 2)*1, 2)</f>
        <v>2772.81</v>
      </c>
      <c r="N155">
        <f>SmtRes!AA879</f>
        <v>286.86</v>
      </c>
      <c r="O155">
        <f>ROUND(ROUND(L155*Source!I445, 2)*SmtRes!DA879, 2)</f>
        <v>17025.05</v>
      </c>
      <c r="P155">
        <f>SmtRes!AG879</f>
        <v>0</v>
      </c>
      <c r="Q155">
        <f>SmtRes!DC879</f>
        <v>0</v>
      </c>
      <c r="R155">
        <f>ROUND(ROUND(Q155*Source!I445, 2)*1, 2)</f>
        <v>0</v>
      </c>
      <c r="S155">
        <f>SmtRes!AC879</f>
        <v>0</v>
      </c>
      <c r="T155">
        <f>ROUND(ROUND(Q155*Source!I445, 2)*SmtRes!AK879, 2)</f>
        <v>0</v>
      </c>
      <c r="U155">
        <f>SmtRes!X879</f>
        <v>-946734149</v>
      </c>
      <c r="V155">
        <v>-1412180409</v>
      </c>
      <c r="W155">
        <v>-668449135</v>
      </c>
      <c r="X155">
        <v>3</v>
      </c>
    </row>
    <row r="156" spans="1:24" x14ac:dyDescent="0.2">
      <c r="A156">
        <f>Source!A447</f>
        <v>17</v>
      </c>
      <c r="B156">
        <v>447</v>
      </c>
      <c r="C156">
        <v>3</v>
      </c>
      <c r="D156">
        <f>Source!BI447</f>
        <v>1</v>
      </c>
      <c r="E156">
        <f>Source!FS447</f>
        <v>0</v>
      </c>
      <c r="F156" t="str">
        <f>Source!F447</f>
        <v>402-0077</v>
      </c>
      <c r="G156" t="str">
        <f>Source!G447</f>
        <v>Смесь штукатурная «Ротбанд», КНАУФ</v>
      </c>
      <c r="H156" t="str">
        <f>Source!H447</f>
        <v>кг</v>
      </c>
      <c r="I156">
        <f>Source!I447</f>
        <v>8902.44</v>
      </c>
      <c r="J156">
        <v>1</v>
      </c>
      <c r="K156">
        <f>Source!AC447</f>
        <v>2.09</v>
      </c>
      <c r="M156">
        <f>ROUND(K156*I156, 2)</f>
        <v>18606.099999999999</v>
      </c>
      <c r="N156">
        <f>Source!AC447*IF(Source!BC447&lt;&gt; 0, Source!BC447, 1)</f>
        <v>12.958</v>
      </c>
      <c r="O156">
        <f>ROUND(N156*I156, 2)</f>
        <v>115357.82</v>
      </c>
      <c r="P156">
        <f>Source!AE447</f>
        <v>0</v>
      </c>
      <c r="R156">
        <f>ROUND(P156*I156, 2)</f>
        <v>0</v>
      </c>
      <c r="S156">
        <f>Source!AE447*IF(Source!BS447&lt;&gt; 0, Source!BS447, 1)</f>
        <v>0</v>
      </c>
      <c r="T156">
        <f>ROUND(S156*I156, 2)</f>
        <v>0</v>
      </c>
      <c r="U156">
        <f>Source!GF447</f>
        <v>1707402428</v>
      </c>
      <c r="V156">
        <v>2017281098</v>
      </c>
      <c r="W156">
        <v>-644536284</v>
      </c>
      <c r="X156">
        <v>3</v>
      </c>
    </row>
    <row r="157" spans="1:24" x14ac:dyDescent="0.2">
      <c r="A157">
        <v>20</v>
      </c>
      <c r="B157">
        <v>954</v>
      </c>
      <c r="C157">
        <v>3</v>
      </c>
      <c r="D157">
        <v>0</v>
      </c>
      <c r="E157">
        <f>SmtRes!AV954</f>
        <v>0</v>
      </c>
      <c r="F157" t="str">
        <f>SmtRes!I954</f>
        <v>411-0001</v>
      </c>
      <c r="G157" t="str">
        <f>SmtRes!K954</f>
        <v>Вода</v>
      </c>
      <c r="H157" t="str">
        <f>SmtRes!O954</f>
        <v>м3</v>
      </c>
      <c r="I157">
        <f>SmtRes!Y954*Source!I457</f>
        <v>4.9458000000000002E-2</v>
      </c>
      <c r="J157">
        <f>SmtRes!AO954</f>
        <v>1</v>
      </c>
      <c r="K157">
        <f>SmtRes!AE954</f>
        <v>2.44</v>
      </c>
      <c r="L157">
        <f>SmtRes!DB954</f>
        <v>0.02</v>
      </c>
      <c r="M157">
        <f>ROUND(ROUND(L157*Source!I457, 2)*1, 2)</f>
        <v>0.1</v>
      </c>
      <c r="N157">
        <f>SmtRes!AA954</f>
        <v>14.98</v>
      </c>
      <c r="O157">
        <f>ROUND(ROUND(L157*Source!I457, 2)*SmtRes!DA954, 2)</f>
        <v>0.61</v>
      </c>
      <c r="P157">
        <f>SmtRes!AG954</f>
        <v>0</v>
      </c>
      <c r="Q157">
        <f>SmtRes!DC954</f>
        <v>0</v>
      </c>
      <c r="R157">
        <f>ROUND(ROUND(Q157*Source!I457, 2)*1, 2)</f>
        <v>0</v>
      </c>
      <c r="S157">
        <f>SmtRes!AC954</f>
        <v>0</v>
      </c>
      <c r="T157">
        <f>ROUND(ROUND(Q157*Source!I457, 2)*SmtRes!AK954, 2)</f>
        <v>0</v>
      </c>
      <c r="U157">
        <f>SmtRes!X954</f>
        <v>619799737</v>
      </c>
      <c r="V157">
        <v>1962984545</v>
      </c>
      <c r="W157">
        <v>-1669548648</v>
      </c>
      <c r="X157">
        <v>3</v>
      </c>
    </row>
    <row r="158" spans="1:24" x14ac:dyDescent="0.2">
      <c r="A158">
        <v>20</v>
      </c>
      <c r="B158">
        <v>953</v>
      </c>
      <c r="C158">
        <v>3</v>
      </c>
      <c r="D158">
        <v>0</v>
      </c>
      <c r="E158">
        <f>SmtRes!AV953</f>
        <v>0</v>
      </c>
      <c r="F158" t="str">
        <f>SmtRes!I953</f>
        <v>409-0639</v>
      </c>
      <c r="G158" t="str">
        <f>SmtRes!K953</f>
        <v>Пемза шлаковая (щебень пористый из металлургического шлака), марка 600, фракция 5-10 мм</v>
      </c>
      <c r="H158" t="str">
        <f>SmtRes!O953</f>
        <v>м3</v>
      </c>
      <c r="I158">
        <f>SmtRes!Y953*Source!I457</f>
        <v>1.97832E-3</v>
      </c>
      <c r="J158">
        <f>SmtRes!AO953</f>
        <v>1</v>
      </c>
      <c r="K158">
        <f>SmtRes!AE953</f>
        <v>74.59</v>
      </c>
      <c r="L158">
        <f>SmtRes!DB953</f>
        <v>0.03</v>
      </c>
      <c r="M158">
        <f>ROUND(ROUND(L158*Source!I457, 2)*1, 2)</f>
        <v>0.15</v>
      </c>
      <c r="N158">
        <f>SmtRes!AA953</f>
        <v>457.98</v>
      </c>
      <c r="O158">
        <f>ROUND(ROUND(L158*Source!I457, 2)*SmtRes!DA953, 2)</f>
        <v>0.92</v>
      </c>
      <c r="P158">
        <f>SmtRes!AG953</f>
        <v>0</v>
      </c>
      <c r="Q158">
        <f>SmtRes!DC953</f>
        <v>0</v>
      </c>
      <c r="R158">
        <f>ROUND(ROUND(Q158*Source!I457, 2)*1, 2)</f>
        <v>0</v>
      </c>
      <c r="S158">
        <f>SmtRes!AC953</f>
        <v>0</v>
      </c>
      <c r="T158">
        <f>ROUND(ROUND(Q158*Source!I457, 2)*SmtRes!AK953, 2)</f>
        <v>0</v>
      </c>
      <c r="U158">
        <f>SmtRes!X953</f>
        <v>-1761274876</v>
      </c>
      <c r="V158">
        <v>243020702</v>
      </c>
      <c r="W158">
        <v>-160409516</v>
      </c>
      <c r="X158">
        <v>3</v>
      </c>
    </row>
    <row r="159" spans="1:24" x14ac:dyDescent="0.2">
      <c r="A159">
        <v>20</v>
      </c>
      <c r="B159">
        <v>949</v>
      </c>
      <c r="C159">
        <v>3</v>
      </c>
      <c r="D159">
        <v>0</v>
      </c>
      <c r="E159">
        <f>SmtRes!AV949</f>
        <v>0</v>
      </c>
      <c r="F159" t="str">
        <f>SmtRes!I949</f>
        <v>101-1829</v>
      </c>
      <c r="G159" t="str">
        <f>SmtRes!K949</f>
        <v>Бумага ролевая</v>
      </c>
      <c r="H159" t="str">
        <f>SmtRes!O949</f>
        <v>т</v>
      </c>
      <c r="I159">
        <f>SmtRes!Y949*Source!I457</f>
        <v>3.5115180000000003E-2</v>
      </c>
      <c r="J159">
        <f>SmtRes!AO949</f>
        <v>1</v>
      </c>
      <c r="K159">
        <f>SmtRes!AE949</f>
        <v>5649.99</v>
      </c>
      <c r="L159">
        <f>SmtRes!DB949</f>
        <v>40.11</v>
      </c>
      <c r="M159">
        <f>ROUND(ROUND(L159*Source!I457, 2)*1, 2)</f>
        <v>198.38</v>
      </c>
      <c r="N159">
        <f>SmtRes!AA949</f>
        <v>34690.94</v>
      </c>
      <c r="O159">
        <f>ROUND(ROUND(L159*Source!I457, 2)*SmtRes!DA949, 2)</f>
        <v>1218.05</v>
      </c>
      <c r="P159">
        <f>SmtRes!AG949</f>
        <v>0</v>
      </c>
      <c r="Q159">
        <f>SmtRes!DC949</f>
        <v>0</v>
      </c>
      <c r="R159">
        <f>ROUND(ROUND(Q159*Source!I457, 2)*1, 2)</f>
        <v>0</v>
      </c>
      <c r="S159">
        <f>SmtRes!AC949</f>
        <v>0</v>
      </c>
      <c r="T159">
        <f>ROUND(ROUND(Q159*Source!I457, 2)*SmtRes!AK949, 2)</f>
        <v>0</v>
      </c>
      <c r="U159">
        <f>SmtRes!X949</f>
        <v>215346041</v>
      </c>
      <c r="V159">
        <v>340304306</v>
      </c>
      <c r="W159">
        <v>280828282</v>
      </c>
      <c r="X159">
        <v>3</v>
      </c>
    </row>
    <row r="160" spans="1:24" x14ac:dyDescent="0.2">
      <c r="A160">
        <v>20</v>
      </c>
      <c r="B160">
        <v>947</v>
      </c>
      <c r="C160">
        <v>3</v>
      </c>
      <c r="D160">
        <v>0</v>
      </c>
      <c r="E160">
        <f>SmtRes!AV947</f>
        <v>0</v>
      </c>
      <c r="F160" t="str">
        <f>SmtRes!I947</f>
        <v>101-1757</v>
      </c>
      <c r="G160" t="str">
        <f>SmtRes!K947</f>
        <v>Ветошь</v>
      </c>
      <c r="H160" t="str">
        <f>SmtRes!O947</f>
        <v>кг</v>
      </c>
      <c r="I160">
        <f>SmtRes!Y947*Source!I457</f>
        <v>4.9458000000000002E-2</v>
      </c>
      <c r="J160">
        <f>SmtRes!AO947</f>
        <v>1</v>
      </c>
      <c r="K160">
        <f>SmtRes!AE947</f>
        <v>1.81</v>
      </c>
      <c r="L160">
        <f>SmtRes!DB947</f>
        <v>0.02</v>
      </c>
      <c r="M160">
        <f>ROUND(ROUND(L160*Source!I457, 2)*1, 2)</f>
        <v>0.1</v>
      </c>
      <c r="N160">
        <f>SmtRes!AA947</f>
        <v>11.11</v>
      </c>
      <c r="O160">
        <f>ROUND(ROUND(L160*Source!I457, 2)*SmtRes!DA947, 2)</f>
        <v>0.61</v>
      </c>
      <c r="P160">
        <f>SmtRes!AG947</f>
        <v>0</v>
      </c>
      <c r="Q160">
        <f>SmtRes!DC947</f>
        <v>0</v>
      </c>
      <c r="R160">
        <f>ROUND(ROUND(Q160*Source!I457, 2)*1, 2)</f>
        <v>0</v>
      </c>
      <c r="S160">
        <f>SmtRes!AC947</f>
        <v>0</v>
      </c>
      <c r="T160">
        <f>ROUND(ROUND(Q160*Source!I457, 2)*SmtRes!AK947, 2)</f>
        <v>0</v>
      </c>
      <c r="U160">
        <f>SmtRes!X947</f>
        <v>644139035</v>
      </c>
      <c r="V160">
        <v>1271853717</v>
      </c>
      <c r="W160">
        <v>-475792017</v>
      </c>
      <c r="X160">
        <v>3</v>
      </c>
    </row>
    <row r="161" spans="1:24" x14ac:dyDescent="0.2">
      <c r="A161">
        <v>20</v>
      </c>
      <c r="B161">
        <v>946</v>
      </c>
      <c r="C161">
        <v>3</v>
      </c>
      <c r="D161">
        <v>0</v>
      </c>
      <c r="E161">
        <f>SmtRes!AV946</f>
        <v>0</v>
      </c>
      <c r="F161" t="str">
        <f>SmtRes!I946</f>
        <v>101-1712</v>
      </c>
      <c r="G161" t="str">
        <f>SmtRes!K946</f>
        <v>Шпатлевка клеевая</v>
      </c>
      <c r="H161" t="str">
        <f>SmtRes!O946</f>
        <v>т</v>
      </c>
      <c r="I161">
        <f>SmtRes!Y946*Source!I457</f>
        <v>3.3136860000000004E-2</v>
      </c>
      <c r="J161">
        <f>SmtRes!AO946</f>
        <v>1</v>
      </c>
      <c r="K161">
        <f>SmtRes!AE946</f>
        <v>4294.0200000000004</v>
      </c>
      <c r="L161">
        <f>SmtRes!DB946</f>
        <v>28.77</v>
      </c>
      <c r="M161">
        <f>ROUND(ROUND(L161*Source!I457, 2)*1, 2)</f>
        <v>142.29</v>
      </c>
      <c r="N161">
        <f>SmtRes!AA946</f>
        <v>26365.279999999999</v>
      </c>
      <c r="O161">
        <f>ROUND(ROUND(L161*Source!I457, 2)*SmtRes!DA946, 2)</f>
        <v>873.66</v>
      </c>
      <c r="P161">
        <f>SmtRes!AG946</f>
        <v>0</v>
      </c>
      <c r="Q161">
        <f>SmtRes!DC946</f>
        <v>0</v>
      </c>
      <c r="R161">
        <f>ROUND(ROUND(Q161*Source!I457, 2)*1, 2)</f>
        <v>0</v>
      </c>
      <c r="S161">
        <f>SmtRes!AC946</f>
        <v>0</v>
      </c>
      <c r="T161">
        <f>ROUND(ROUND(Q161*Source!I457, 2)*SmtRes!AK946, 2)</f>
        <v>0</v>
      </c>
      <c r="U161">
        <f>SmtRes!X946</f>
        <v>-1515146857</v>
      </c>
      <c r="V161">
        <v>-1662624489</v>
      </c>
      <c r="W161">
        <v>-1426353565</v>
      </c>
      <c r="X161">
        <v>3</v>
      </c>
    </row>
    <row r="162" spans="1:24" x14ac:dyDescent="0.2">
      <c r="A162">
        <f>Source!A463</f>
        <v>18</v>
      </c>
      <c r="B162">
        <v>463</v>
      </c>
      <c r="C162">
        <v>3</v>
      </c>
      <c r="D162">
        <f>Source!BI463</f>
        <v>1</v>
      </c>
      <c r="E162">
        <f>Source!FS463</f>
        <v>0</v>
      </c>
      <c r="F162" t="str">
        <f>Source!F463</f>
        <v>101-3931</v>
      </c>
      <c r="G162" t="str">
        <f>Source!G463</f>
        <v>Стеклообои , рогожка крупная/прим.</v>
      </c>
      <c r="H162" t="str">
        <f>Source!H463</f>
        <v>10 м2</v>
      </c>
      <c r="I162">
        <f>Source!I463</f>
        <v>55.887539999999994</v>
      </c>
      <c r="J162">
        <v>1</v>
      </c>
      <c r="K162">
        <f>Source!AC463</f>
        <v>330.5</v>
      </c>
      <c r="M162">
        <f>ROUND(K162*I162, 2)</f>
        <v>18470.830000000002</v>
      </c>
      <c r="N162">
        <f>Source!AC463*IF(Source!BC463&lt;&gt; 0, Source!BC463, 1)</f>
        <v>3622.28</v>
      </c>
      <c r="O162">
        <f>ROUND(N162*I162, 2)</f>
        <v>202440.32000000001</v>
      </c>
      <c r="P162">
        <f>Source!AE463</f>
        <v>0</v>
      </c>
      <c r="R162">
        <f>ROUND(P162*I162, 2)</f>
        <v>0</v>
      </c>
      <c r="S162">
        <f>Source!AE463*IF(Source!BS463&lt;&gt; 0, Source!BS463, 1)</f>
        <v>0</v>
      </c>
      <c r="T162">
        <f>ROUND(S162*I162, 2)</f>
        <v>0</v>
      </c>
      <c r="U162">
        <f>Source!GF463</f>
        <v>-159642765</v>
      </c>
      <c r="V162">
        <v>-306966200</v>
      </c>
      <c r="W162">
        <v>1412797694</v>
      </c>
      <c r="X162">
        <v>3</v>
      </c>
    </row>
    <row r="163" spans="1:24" x14ac:dyDescent="0.2">
      <c r="A163">
        <f>Source!A465</f>
        <v>18</v>
      </c>
      <c r="B163">
        <v>465</v>
      </c>
      <c r="C163">
        <v>3</v>
      </c>
      <c r="D163">
        <f>Source!BI465</f>
        <v>1</v>
      </c>
      <c r="E163">
        <f>Source!FS465</f>
        <v>0</v>
      </c>
      <c r="F163" t="str">
        <f>Source!F465</f>
        <v>101-5532</v>
      </c>
      <c r="G163" t="str">
        <f>Source!G465</f>
        <v>Клей для стеклообоев  (расход 0,2 кг/м2)/прим.</v>
      </c>
      <c r="H163" t="str">
        <f>Source!H465</f>
        <v>кг</v>
      </c>
      <c r="I163">
        <f>Source!I465</f>
        <v>98.915999999999997</v>
      </c>
      <c r="J163">
        <v>1</v>
      </c>
      <c r="K163">
        <f>Source!AC465</f>
        <v>114.81</v>
      </c>
      <c r="M163">
        <f>ROUND(K163*I163, 2)</f>
        <v>11356.55</v>
      </c>
      <c r="N163">
        <f>Source!AC465*IF(Source!BC465&lt;&gt; 0, Source!BC465, 1)</f>
        <v>1190.5797</v>
      </c>
      <c r="O163">
        <f>ROUND(N163*I163, 2)</f>
        <v>117767.38</v>
      </c>
      <c r="P163">
        <f>Source!AE465</f>
        <v>0</v>
      </c>
      <c r="R163">
        <f>ROUND(P163*I163, 2)</f>
        <v>0</v>
      </c>
      <c r="S163">
        <f>Source!AE465*IF(Source!BS465&lt;&gt; 0, Source!BS465, 1)</f>
        <v>0</v>
      </c>
      <c r="T163">
        <f>ROUND(S163*I163, 2)</f>
        <v>0</v>
      </c>
      <c r="U163">
        <f>Source!GF465</f>
        <v>-1115347845</v>
      </c>
      <c r="V163">
        <v>-1346952443</v>
      </c>
      <c r="W163">
        <v>-1654367983</v>
      </c>
      <c r="X163">
        <v>3</v>
      </c>
    </row>
    <row r="164" spans="1:24" x14ac:dyDescent="0.2">
      <c r="A164">
        <f>Source!A469</f>
        <v>18</v>
      </c>
      <c r="B164">
        <v>469</v>
      </c>
      <c r="C164">
        <v>3</v>
      </c>
      <c r="D164">
        <f>Source!BI469</f>
        <v>1</v>
      </c>
      <c r="E164">
        <f>Source!FS469</f>
        <v>0</v>
      </c>
      <c r="F164" t="str">
        <f>Source!F469</f>
        <v>101-3532</v>
      </c>
      <c r="G164" t="str">
        <f>Source!G469</f>
        <v>Краска  (расход 0,25кг/м2 в 2 слоя)/прим.</v>
      </c>
      <c r="H164" t="str">
        <f>Source!H469</f>
        <v>л</v>
      </c>
      <c r="I164">
        <f>Source!I469</f>
        <v>123.64499999999998</v>
      </c>
      <c r="J164">
        <v>1</v>
      </c>
      <c r="K164">
        <f>Source!AC469</f>
        <v>89.73</v>
      </c>
      <c r="M164">
        <f>ROUND(K164*I164, 2)</f>
        <v>11094.67</v>
      </c>
      <c r="N164">
        <f>Source!AC469*IF(Source!BC469&lt;&gt; 0, Source!BC469, 1)</f>
        <v>732.19680000000005</v>
      </c>
      <c r="O164">
        <f>ROUND(N164*I164, 2)</f>
        <v>90532.47</v>
      </c>
      <c r="P164">
        <f>Source!AE469</f>
        <v>0</v>
      </c>
      <c r="R164">
        <f>ROUND(P164*I164, 2)</f>
        <v>0</v>
      </c>
      <c r="S164">
        <f>Source!AE469*IF(Source!BS469&lt;&gt; 0, Source!BS469, 1)</f>
        <v>0</v>
      </c>
      <c r="T164">
        <f>ROUND(S164*I164, 2)</f>
        <v>0</v>
      </c>
      <c r="U164">
        <f>Source!GF469</f>
        <v>668159158</v>
      </c>
      <c r="V164">
        <v>549406025</v>
      </c>
      <c r="W164">
        <v>1716519606</v>
      </c>
      <c r="X164">
        <v>3</v>
      </c>
    </row>
    <row r="165" spans="1:24" x14ac:dyDescent="0.2">
      <c r="A165">
        <v>20</v>
      </c>
      <c r="B165">
        <v>968</v>
      </c>
      <c r="C165">
        <v>3</v>
      </c>
      <c r="D165">
        <v>0</v>
      </c>
      <c r="E165">
        <f>SmtRes!AV968</f>
        <v>0</v>
      </c>
      <c r="F165" t="str">
        <f>SmtRes!I968</f>
        <v>101-0181</v>
      </c>
      <c r="G165" t="str">
        <f>SmtRes!K968</f>
        <v>Гвозди строительные с плоской головкой 1,8х60 мм</v>
      </c>
      <c r="H165" t="str">
        <f>SmtRes!O968</f>
        <v>т</v>
      </c>
      <c r="I165">
        <f>SmtRes!Y968*Source!I471</f>
        <v>7.476E-3</v>
      </c>
      <c r="J165">
        <f>SmtRes!AO968</f>
        <v>1</v>
      </c>
      <c r="K165">
        <f>SmtRes!AE968</f>
        <v>8475</v>
      </c>
      <c r="L165">
        <f>SmtRes!DB968</f>
        <v>71.2</v>
      </c>
      <c r="M165">
        <f>ROUND(ROUND(L165*Source!I471, 2)*1, 2)</f>
        <v>63.37</v>
      </c>
      <c r="N165">
        <f>SmtRes!AA968</f>
        <v>52036.5</v>
      </c>
      <c r="O165">
        <f>ROUND(ROUND(L165*Source!I471, 2)*SmtRes!DA968, 2)</f>
        <v>389.09</v>
      </c>
      <c r="P165">
        <f>SmtRes!AG968</f>
        <v>0</v>
      </c>
      <c r="Q165">
        <f>SmtRes!DC968</f>
        <v>0</v>
      </c>
      <c r="R165">
        <f>ROUND(ROUND(Q165*Source!I471, 2)*1, 2)</f>
        <v>0</v>
      </c>
      <c r="S165">
        <f>SmtRes!AC968</f>
        <v>0</v>
      </c>
      <c r="T165">
        <f>ROUND(ROUND(Q165*Source!I471, 2)*SmtRes!AK968, 2)</f>
        <v>0</v>
      </c>
      <c r="U165">
        <f>SmtRes!X968</f>
        <v>642584282</v>
      </c>
      <c r="V165">
        <v>1591833639</v>
      </c>
      <c r="W165">
        <v>-227071631</v>
      </c>
      <c r="X165">
        <v>3</v>
      </c>
    </row>
    <row r="166" spans="1:24" x14ac:dyDescent="0.2">
      <c r="A166">
        <f>Source!A475</f>
        <v>18</v>
      </c>
      <c r="B166">
        <v>475</v>
      </c>
      <c r="C166">
        <v>3</v>
      </c>
      <c r="D166">
        <f>Source!BI475</f>
        <v>1</v>
      </c>
      <c r="E166">
        <f>Source!FS475</f>
        <v>0</v>
      </c>
      <c r="F166" t="str">
        <f>Source!F475</f>
        <v>Прил. КА п.43</v>
      </c>
      <c r="G166" t="str">
        <f>Source!G475</f>
        <v>Отбойная доска h= 300 мм</v>
      </c>
      <c r="H166" t="str">
        <f>Source!H475</f>
        <v>м</v>
      </c>
      <c r="I166">
        <f>Source!I475</f>
        <v>297.08</v>
      </c>
      <c r="J166">
        <v>1</v>
      </c>
      <c r="K166">
        <f>ROUND(Source!AC475/IF(Source!BC475&lt;&gt; 0, Source!BC475, 1),2)</f>
        <v>294.41000000000003</v>
      </c>
      <c r="M166">
        <f>ROUND(Source!HG475/IF(Source!BC475&lt;&gt; 0, Source!BC475, 1),2)</f>
        <v>87463.03</v>
      </c>
      <c r="N166">
        <f>Source!AC475</f>
        <v>1807.67</v>
      </c>
      <c r="O166">
        <f>Source!HG475</f>
        <v>537023</v>
      </c>
      <c r="P166">
        <f>Source!AE475</f>
        <v>0</v>
      </c>
      <c r="R166">
        <f>ROUND(P166*I166, 2)</f>
        <v>0</v>
      </c>
      <c r="S166">
        <f>Source!AE475*IF(Source!BS475&lt;&gt; 0, Source!BS475, 1)</f>
        <v>0</v>
      </c>
      <c r="T166">
        <f>ROUND(S166*I166, 2)</f>
        <v>0</v>
      </c>
      <c r="U166">
        <f>Source!GF475</f>
        <v>-1097852192</v>
      </c>
      <c r="V166">
        <v>-330336006</v>
      </c>
      <c r="W166">
        <v>1122980003</v>
      </c>
      <c r="X166">
        <v>3</v>
      </c>
    </row>
    <row r="167" spans="1:24" x14ac:dyDescent="0.2">
      <c r="A167">
        <v>20</v>
      </c>
      <c r="B167">
        <v>986</v>
      </c>
      <c r="C167">
        <v>3</v>
      </c>
      <c r="D167">
        <v>0</v>
      </c>
      <c r="E167">
        <f>SmtRes!AV986</f>
        <v>0</v>
      </c>
      <c r="F167" t="str">
        <f>SmtRes!I986</f>
        <v>402-0004</v>
      </c>
      <c r="G167" t="str">
        <f>SmtRes!K986</f>
        <v>Раствор готовый кладочный цементный марки 100</v>
      </c>
      <c r="H167" t="str">
        <f>SmtRes!O986</f>
        <v>м3</v>
      </c>
      <c r="I167">
        <f>SmtRes!Y986*Source!I477</f>
        <v>1.8E-3</v>
      </c>
      <c r="J167">
        <f>SmtRes!AO986</f>
        <v>1</v>
      </c>
      <c r="K167">
        <f>SmtRes!AE986</f>
        <v>519.79999999999995</v>
      </c>
      <c r="L167">
        <f>SmtRes!DB986</f>
        <v>0.16</v>
      </c>
      <c r="M167">
        <f>ROUND(ROUND(L167*Source!I477, 2)*1, 2)</f>
        <v>0.96</v>
      </c>
      <c r="N167">
        <f>SmtRes!AA986</f>
        <v>3191.57</v>
      </c>
      <c r="O167">
        <f>ROUND(ROUND(L167*Source!I477, 2)*SmtRes!DA986, 2)</f>
        <v>5.89</v>
      </c>
      <c r="P167">
        <f>SmtRes!AG986</f>
        <v>0</v>
      </c>
      <c r="Q167">
        <f>SmtRes!DC986</f>
        <v>0</v>
      </c>
      <c r="R167">
        <f>ROUND(ROUND(Q167*Source!I477, 2)*1, 2)</f>
        <v>0</v>
      </c>
      <c r="S167">
        <f>SmtRes!AC986</f>
        <v>0</v>
      </c>
      <c r="T167">
        <f>ROUND(ROUND(Q167*Source!I477, 2)*SmtRes!AK986, 2)</f>
        <v>0</v>
      </c>
      <c r="U167">
        <f>SmtRes!X986</f>
        <v>-211956249</v>
      </c>
      <c r="V167">
        <v>1387789879</v>
      </c>
      <c r="W167">
        <v>1993935461</v>
      </c>
      <c r="X167">
        <v>3</v>
      </c>
    </row>
    <row r="168" spans="1:24" x14ac:dyDescent="0.2">
      <c r="A168">
        <v>20</v>
      </c>
      <c r="B168">
        <v>984</v>
      </c>
      <c r="C168">
        <v>3</v>
      </c>
      <c r="D168">
        <v>0</v>
      </c>
      <c r="E168">
        <f>SmtRes!AV984</f>
        <v>0</v>
      </c>
      <c r="F168" t="str">
        <f>SmtRes!I984</f>
        <v>204-0004</v>
      </c>
      <c r="G168" t="str">
        <f>SmtRes!K984</f>
        <v>Горячекатаная арматурная сталь гладкая класса А-I, диаметром 12 мм</v>
      </c>
      <c r="H168" t="str">
        <f>SmtRes!O984</f>
        <v>т</v>
      </c>
      <c r="I168">
        <f>SmtRes!Y984*Source!I477</f>
        <v>2.5799999999999998E-3</v>
      </c>
      <c r="J168">
        <f>SmtRes!AO984</f>
        <v>1</v>
      </c>
      <c r="K168">
        <f>SmtRes!AE984</f>
        <v>6014.12</v>
      </c>
      <c r="L168">
        <f>SmtRes!DB984</f>
        <v>2.59</v>
      </c>
      <c r="M168">
        <f>ROUND(ROUND(L168*Source!I477, 2)*1, 2)</f>
        <v>15.54</v>
      </c>
      <c r="N168">
        <f>SmtRes!AA984</f>
        <v>36926.699999999997</v>
      </c>
      <c r="O168">
        <f>ROUND(ROUND(L168*Source!I477, 2)*SmtRes!DA984, 2)</f>
        <v>95.42</v>
      </c>
      <c r="P168">
        <f>SmtRes!AG984</f>
        <v>0</v>
      </c>
      <c r="Q168">
        <f>SmtRes!DC984</f>
        <v>0</v>
      </c>
      <c r="R168">
        <f>ROUND(ROUND(Q168*Source!I477, 2)*1, 2)</f>
        <v>0</v>
      </c>
      <c r="S168">
        <f>SmtRes!AC984</f>
        <v>0</v>
      </c>
      <c r="T168">
        <f>ROUND(ROUND(Q168*Source!I477, 2)*SmtRes!AK984, 2)</f>
        <v>0</v>
      </c>
      <c r="U168">
        <f>SmtRes!X984</f>
        <v>1970784338</v>
      </c>
      <c r="V168">
        <v>760799882</v>
      </c>
      <c r="W168">
        <v>-309467061</v>
      </c>
      <c r="X168">
        <v>3</v>
      </c>
    </row>
    <row r="169" spans="1:24" x14ac:dyDescent="0.2">
      <c r="A169">
        <v>20</v>
      </c>
      <c r="B169">
        <v>983</v>
      </c>
      <c r="C169">
        <v>3</v>
      </c>
      <c r="D169">
        <v>0</v>
      </c>
      <c r="E169">
        <f>SmtRes!AV983</f>
        <v>0</v>
      </c>
      <c r="F169" t="str">
        <f>SmtRes!I983</f>
        <v>101-1522</v>
      </c>
      <c r="G169" t="str">
        <f>SmtRes!K983</f>
        <v>Электроды диаметром 5 мм Э42А</v>
      </c>
      <c r="H169" t="str">
        <f>SmtRes!O983</f>
        <v>т</v>
      </c>
      <c r="I169">
        <f>SmtRes!Y983*Source!I477</f>
        <v>6.6E-4</v>
      </c>
      <c r="J169">
        <f>SmtRes!AO983</f>
        <v>1</v>
      </c>
      <c r="K169">
        <f>SmtRes!AE983</f>
        <v>10362</v>
      </c>
      <c r="L169">
        <f>SmtRes!DB983</f>
        <v>1.1399999999999999</v>
      </c>
      <c r="M169">
        <f>ROUND(ROUND(L169*Source!I477, 2)*1, 2)</f>
        <v>6.84</v>
      </c>
      <c r="N169">
        <f>SmtRes!AA983</f>
        <v>63622.68</v>
      </c>
      <c r="O169">
        <f>ROUND(ROUND(L169*Source!I477, 2)*SmtRes!DA983, 2)</f>
        <v>42</v>
      </c>
      <c r="P169">
        <f>SmtRes!AG983</f>
        <v>0</v>
      </c>
      <c r="Q169">
        <f>SmtRes!DC983</f>
        <v>0</v>
      </c>
      <c r="R169">
        <f>ROUND(ROUND(Q169*Source!I477, 2)*1, 2)</f>
        <v>0</v>
      </c>
      <c r="S169">
        <f>SmtRes!AC983</f>
        <v>0</v>
      </c>
      <c r="T169">
        <f>ROUND(ROUND(Q169*Source!I477, 2)*SmtRes!AK983, 2)</f>
        <v>0</v>
      </c>
      <c r="U169">
        <f>SmtRes!X983</f>
        <v>-2063358494</v>
      </c>
      <c r="V169">
        <v>-1981229618</v>
      </c>
      <c r="W169">
        <v>1994902261</v>
      </c>
      <c r="X169">
        <v>3</v>
      </c>
    </row>
    <row r="170" spans="1:24" x14ac:dyDescent="0.2">
      <c r="A170">
        <f>Source!A479</f>
        <v>18</v>
      </c>
      <c r="B170">
        <v>479</v>
      </c>
      <c r="C170">
        <v>3</v>
      </c>
      <c r="D170">
        <f>Source!BI479</f>
        <v>1</v>
      </c>
      <c r="E170">
        <f>Source!FS479</f>
        <v>0</v>
      </c>
      <c r="F170" t="str">
        <f>Source!F479</f>
        <v>301-2596</v>
      </c>
      <c r="G170" t="str">
        <f>Source!G479</f>
        <v>Решетки вентиляционные алюминиевые "АРКТОС" типа АМН, размером 250х250 мм/прим.</v>
      </c>
      <c r="H170" t="str">
        <f>Source!H479</f>
        <v>шт.</v>
      </c>
      <c r="I170">
        <f>Source!I479</f>
        <v>6</v>
      </c>
      <c r="J170">
        <v>1</v>
      </c>
      <c r="K170">
        <f>Source!AC479</f>
        <v>305.18</v>
      </c>
      <c r="M170">
        <f>ROUND(K170*I170, 2)</f>
        <v>1831.08</v>
      </c>
      <c r="N170">
        <f>Source!AC479*IF(Source!BC479&lt;&gt; 0, Source!BC479, 1)</f>
        <v>634.77440000000001</v>
      </c>
      <c r="O170">
        <f>ROUND(N170*I170, 2)</f>
        <v>3808.65</v>
      </c>
      <c r="P170">
        <f>Source!AE479</f>
        <v>0</v>
      </c>
      <c r="R170">
        <f>ROUND(P170*I170, 2)</f>
        <v>0</v>
      </c>
      <c r="S170">
        <f>Source!AE479*IF(Source!BS479&lt;&gt; 0, Source!BS479, 1)</f>
        <v>0</v>
      </c>
      <c r="T170">
        <f>ROUND(S170*I170, 2)</f>
        <v>0</v>
      </c>
      <c r="U170">
        <f>Source!GF479</f>
        <v>-1401952725</v>
      </c>
      <c r="V170">
        <v>580482109</v>
      </c>
      <c r="W170">
        <v>-133441828</v>
      </c>
      <c r="X170">
        <v>3</v>
      </c>
    </row>
    <row r="171" spans="1:24" x14ac:dyDescent="0.2">
      <c r="A171">
        <v>20</v>
      </c>
      <c r="B171">
        <v>997</v>
      </c>
      <c r="C171">
        <v>3</v>
      </c>
      <c r="D171">
        <v>0</v>
      </c>
      <c r="E171">
        <f>SmtRes!AV997</f>
        <v>0</v>
      </c>
      <c r="F171" t="str">
        <f>SmtRes!I997</f>
        <v>101-1714</v>
      </c>
      <c r="G171" t="str">
        <f>SmtRes!K997</f>
        <v>Болты с гайками и шайбами строительные</v>
      </c>
      <c r="H171" t="str">
        <f>SmtRes!O997</f>
        <v>т</v>
      </c>
      <c r="I171">
        <f>SmtRes!Y997*Source!I481</f>
        <v>1.9E-2</v>
      </c>
      <c r="J171">
        <f>SmtRes!AO997</f>
        <v>1</v>
      </c>
      <c r="K171">
        <f>SmtRes!AE997</f>
        <v>9040.01</v>
      </c>
      <c r="L171">
        <f>SmtRes!DB997</f>
        <v>17.18</v>
      </c>
      <c r="M171">
        <f>ROUND(ROUND(L171*Source!I481, 2)*1, 2)</f>
        <v>171.8</v>
      </c>
      <c r="N171">
        <f>SmtRes!AA997</f>
        <v>55505.66</v>
      </c>
      <c r="O171">
        <f>ROUND(ROUND(L171*Source!I481, 2)*SmtRes!DA997, 2)</f>
        <v>1054.8499999999999</v>
      </c>
      <c r="P171">
        <f>SmtRes!AG997</f>
        <v>0</v>
      </c>
      <c r="Q171">
        <f>SmtRes!DC997</f>
        <v>0</v>
      </c>
      <c r="R171">
        <f>ROUND(ROUND(Q171*Source!I481, 2)*1, 2)</f>
        <v>0</v>
      </c>
      <c r="S171">
        <f>SmtRes!AC997</f>
        <v>0</v>
      </c>
      <c r="T171">
        <f>ROUND(ROUND(Q171*Source!I481, 2)*SmtRes!AK997, 2)</f>
        <v>0</v>
      </c>
      <c r="U171">
        <f>SmtRes!X997</f>
        <v>969423507</v>
      </c>
      <c r="V171">
        <v>1993467546</v>
      </c>
      <c r="W171">
        <v>843871784</v>
      </c>
      <c r="X171">
        <v>3</v>
      </c>
    </row>
    <row r="172" spans="1:24" x14ac:dyDescent="0.2">
      <c r="A172">
        <v>20</v>
      </c>
      <c r="B172">
        <v>996</v>
      </c>
      <c r="C172">
        <v>3</v>
      </c>
      <c r="D172">
        <v>0</v>
      </c>
      <c r="E172">
        <f>SmtRes!AV996</f>
        <v>0</v>
      </c>
      <c r="F172" t="str">
        <f>SmtRes!I996</f>
        <v>101-1522</v>
      </c>
      <c r="G172" t="str">
        <f>SmtRes!K996</f>
        <v>Электроды диаметром 5 мм Э42А</v>
      </c>
      <c r="H172" t="str">
        <f>SmtRes!O996</f>
        <v>т</v>
      </c>
      <c r="I172">
        <f>SmtRes!Y996*Source!I481</f>
        <v>4.8999999999999998E-3</v>
      </c>
      <c r="J172">
        <f>SmtRes!AO996</f>
        <v>1</v>
      </c>
      <c r="K172">
        <f>SmtRes!AE996</f>
        <v>10362</v>
      </c>
      <c r="L172">
        <f>SmtRes!DB996</f>
        <v>5.08</v>
      </c>
      <c r="M172">
        <f>ROUND(ROUND(L172*Source!I481, 2)*1, 2)</f>
        <v>50.8</v>
      </c>
      <c r="N172">
        <f>SmtRes!AA996</f>
        <v>63622.68</v>
      </c>
      <c r="O172">
        <f>ROUND(ROUND(L172*Source!I481, 2)*SmtRes!DA996, 2)</f>
        <v>311.91000000000003</v>
      </c>
      <c r="P172">
        <f>SmtRes!AG996</f>
        <v>0</v>
      </c>
      <c r="Q172">
        <f>SmtRes!DC996</f>
        <v>0</v>
      </c>
      <c r="R172">
        <f>ROUND(ROUND(Q172*Source!I481, 2)*1, 2)</f>
        <v>0</v>
      </c>
      <c r="S172">
        <f>SmtRes!AC996</f>
        <v>0</v>
      </c>
      <c r="T172">
        <f>ROUND(ROUND(Q172*Source!I481, 2)*SmtRes!AK996, 2)</f>
        <v>0</v>
      </c>
      <c r="U172">
        <f>SmtRes!X996</f>
        <v>-2063358494</v>
      </c>
      <c r="V172">
        <v>-1981229618</v>
      </c>
      <c r="W172">
        <v>1994902261</v>
      </c>
      <c r="X172">
        <v>3</v>
      </c>
    </row>
    <row r="173" spans="1:24" x14ac:dyDescent="0.2">
      <c r="A173">
        <f>Source!A483</f>
        <v>18</v>
      </c>
      <c r="B173">
        <v>483</v>
      </c>
      <c r="C173">
        <v>3</v>
      </c>
      <c r="D173">
        <f>Source!BI483</f>
        <v>1</v>
      </c>
      <c r="E173">
        <f>Source!FS483</f>
        <v>0</v>
      </c>
      <c r="F173" t="str">
        <f>Source!F483</f>
        <v>201-8202</v>
      </c>
      <c r="G173" t="str">
        <f>Source!G483</f>
        <v>Ревизионный люк 250х250 мм/прим.</v>
      </c>
      <c r="H173" t="str">
        <f>Source!H483</f>
        <v>шт.</v>
      </c>
      <c r="I173">
        <f>Source!I483</f>
        <v>10</v>
      </c>
      <c r="J173">
        <v>1</v>
      </c>
      <c r="K173">
        <f>Source!AC483</f>
        <v>232.65</v>
      </c>
      <c r="M173">
        <f>ROUND(K173*I173, 2)</f>
        <v>2326.5</v>
      </c>
      <c r="N173">
        <f>Source!AC483*IF(Source!BC483&lt;&gt; 0, Source!BC483, 1)</f>
        <v>581.625</v>
      </c>
      <c r="O173">
        <f>ROUND(N173*I173, 2)</f>
        <v>5816.25</v>
      </c>
      <c r="P173">
        <f>Source!AE483</f>
        <v>0</v>
      </c>
      <c r="R173">
        <f>ROUND(P173*I173, 2)</f>
        <v>0</v>
      </c>
      <c r="S173">
        <f>Source!AE483*IF(Source!BS483&lt;&gt; 0, Source!BS483, 1)</f>
        <v>0</v>
      </c>
      <c r="T173">
        <f>ROUND(S173*I173, 2)</f>
        <v>0</v>
      </c>
      <c r="U173">
        <f>Source!GF483</f>
        <v>1613127410</v>
      </c>
      <c r="V173">
        <v>-750559152</v>
      </c>
      <c r="W173">
        <v>633759032</v>
      </c>
      <c r="X173">
        <v>3</v>
      </c>
    </row>
    <row r="174" spans="1:24" x14ac:dyDescent="0.2">
      <c r="A174">
        <f>Source!A515</f>
        <v>4</v>
      </c>
      <c r="B174">
        <v>515</v>
      </c>
      <c r="G174" t="str">
        <f>Source!G515</f>
        <v>6. Потолок (кабинеты)</v>
      </c>
    </row>
    <row r="175" spans="1:24" x14ac:dyDescent="0.2">
      <c r="A175">
        <f>Source!A530</f>
        <v>18</v>
      </c>
      <c r="B175">
        <v>530</v>
      </c>
      <c r="C175">
        <v>3</v>
      </c>
      <c r="D175">
        <f>Source!BI530</f>
        <v>1</v>
      </c>
      <c r="E175">
        <f>Source!FS530</f>
        <v>0</v>
      </c>
      <c r="F175" t="str">
        <f>Source!F530</f>
        <v>101-3441</v>
      </c>
      <c r="G175" t="str">
        <f>Source!G530</f>
        <v>Панели потолочные декоративные, тип ARMSTRONG /прим.</v>
      </c>
      <c r="H175" t="str">
        <f>Source!H530</f>
        <v>м2</v>
      </c>
      <c r="I175">
        <f>Source!I530</f>
        <v>501.50699999999995</v>
      </c>
      <c r="J175">
        <v>1</v>
      </c>
      <c r="K175">
        <f>Source!AC530</f>
        <v>47.95</v>
      </c>
      <c r="M175">
        <f>ROUND(K175*I175, 2)</f>
        <v>24047.26</v>
      </c>
      <c r="N175">
        <f>Source!AC530*IF(Source!BC530&lt;&gt; 0, Source!BC530, 1)</f>
        <v>603.21100000000001</v>
      </c>
      <c r="O175">
        <f>ROUND(N175*I175, 2)</f>
        <v>302514.53999999998</v>
      </c>
      <c r="P175">
        <f>Source!AE530</f>
        <v>0</v>
      </c>
      <c r="R175">
        <f>ROUND(P175*I175, 2)</f>
        <v>0</v>
      </c>
      <c r="S175">
        <f>Source!AE530*IF(Source!BS530&lt;&gt; 0, Source!BS530, 1)</f>
        <v>0</v>
      </c>
      <c r="T175">
        <f>ROUND(S175*I175, 2)</f>
        <v>0</v>
      </c>
      <c r="U175">
        <f>Source!GF530</f>
        <v>-664624970</v>
      </c>
      <c r="V175">
        <v>-1443083512</v>
      </c>
      <c r="W175">
        <v>1780153439</v>
      </c>
      <c r="X175">
        <v>3</v>
      </c>
    </row>
    <row r="176" spans="1:24" x14ac:dyDescent="0.2">
      <c r="A176">
        <f>Source!A532</f>
        <v>18</v>
      </c>
      <c r="B176">
        <v>532</v>
      </c>
      <c r="C176">
        <v>3</v>
      </c>
      <c r="D176">
        <f>Source!BI532</f>
        <v>1</v>
      </c>
      <c r="E176">
        <f>Source!FS532</f>
        <v>0</v>
      </c>
      <c r="F176" t="str">
        <f>Source!F532</f>
        <v>22.1.02.06-0001М</v>
      </c>
      <c r="G176" t="str">
        <f>Source!G532</f>
        <v>Подвесная система к подвесным потолкам типа "Армстронг" с параметрами плиты 600х600х12 мм</v>
      </c>
      <c r="H176" t="str">
        <f>Source!H532</f>
        <v>компл.</v>
      </c>
      <c r="I176">
        <f>Source!I532</f>
        <v>681</v>
      </c>
      <c r="J176">
        <v>1</v>
      </c>
      <c r="K176">
        <f>ROUND(Source!AC532/IF(Source!BC532&lt;&gt; 0, Source!BC532, 1),2)</f>
        <v>38.270000000000003</v>
      </c>
      <c r="M176">
        <f>ROUND(Source!HG532/IF(Source!BC532&lt;&gt; 0, Source!BC532, 1),2)</f>
        <v>26063.19</v>
      </c>
      <c r="N176">
        <f>Source!AC532</f>
        <v>234.99</v>
      </c>
      <c r="O176">
        <f>Source!HG532</f>
        <v>160028</v>
      </c>
      <c r="P176">
        <f>Source!AE532</f>
        <v>0</v>
      </c>
      <c r="R176">
        <f>ROUND(P176*I176, 2)</f>
        <v>0</v>
      </c>
      <c r="S176">
        <f>Source!AE532*IF(Source!BS532&lt;&gt; 0, Source!BS532, 1)</f>
        <v>0</v>
      </c>
      <c r="T176">
        <f>ROUND(S176*I176, 2)</f>
        <v>0</v>
      </c>
      <c r="U176">
        <f>Source!GF532</f>
        <v>6250413</v>
      </c>
      <c r="V176">
        <v>1565587729</v>
      </c>
      <c r="W176">
        <v>831823702</v>
      </c>
      <c r="X176">
        <v>3</v>
      </c>
    </row>
    <row r="177" spans="1:24" x14ac:dyDescent="0.2">
      <c r="A177">
        <v>20</v>
      </c>
      <c r="B177">
        <v>1034</v>
      </c>
      <c r="C177">
        <v>3</v>
      </c>
      <c r="D177">
        <v>0</v>
      </c>
      <c r="E177">
        <f>SmtRes!AV1034</f>
        <v>0</v>
      </c>
      <c r="F177" t="str">
        <f>SmtRes!I1034</f>
        <v>101-1515</v>
      </c>
      <c r="G177" t="str">
        <f>SmtRes!K1034</f>
        <v>Электроды диаметром 4 мм Э46</v>
      </c>
      <c r="H177" t="str">
        <f>SmtRes!O1034</f>
        <v>т</v>
      </c>
      <c r="I177">
        <f>SmtRes!Y1034*Source!I534</f>
        <v>0.17200000000000001</v>
      </c>
      <c r="J177">
        <f>SmtRes!AO1034</f>
        <v>1</v>
      </c>
      <c r="K177">
        <f>SmtRes!AE1034</f>
        <v>10169.99</v>
      </c>
      <c r="L177">
        <f>SmtRes!DB1034</f>
        <v>10.17</v>
      </c>
      <c r="M177">
        <f>ROUND(ROUND(L177*Source!I534, 2)*1, 2)</f>
        <v>1749.24</v>
      </c>
      <c r="N177">
        <f>SmtRes!AA1034</f>
        <v>62443.74</v>
      </c>
      <c r="O177">
        <f>ROUND(ROUND(L177*Source!I534, 2)*SmtRes!DA1034, 2)</f>
        <v>10740.33</v>
      </c>
      <c r="P177">
        <f>SmtRes!AG1034</f>
        <v>0</v>
      </c>
      <c r="Q177">
        <f>SmtRes!DC1034</f>
        <v>0</v>
      </c>
      <c r="R177">
        <f>ROUND(ROUND(Q177*Source!I534, 2)*1, 2)</f>
        <v>0</v>
      </c>
      <c r="S177">
        <f>SmtRes!AC1034</f>
        <v>0</v>
      </c>
      <c r="T177">
        <f>ROUND(ROUND(Q177*Source!I534, 2)*SmtRes!AK1034, 2)</f>
        <v>0</v>
      </c>
      <c r="U177">
        <f>SmtRes!X1034</f>
        <v>703561654</v>
      </c>
      <c r="V177">
        <v>-1010263032</v>
      </c>
      <c r="W177">
        <v>-304781400</v>
      </c>
      <c r="X177">
        <v>3</v>
      </c>
    </row>
    <row r="178" spans="1:24" x14ac:dyDescent="0.2">
      <c r="A178">
        <v>20</v>
      </c>
      <c r="B178">
        <v>1033</v>
      </c>
      <c r="C178">
        <v>3</v>
      </c>
      <c r="D178">
        <v>0</v>
      </c>
      <c r="E178">
        <f>SmtRes!AV1033</f>
        <v>0</v>
      </c>
      <c r="F178" t="str">
        <f>SmtRes!I1033</f>
        <v>101-0802</v>
      </c>
      <c r="G178" t="str">
        <f>SmtRes!K1033</f>
        <v>Проволока порошковая для дуговой сварки</v>
      </c>
      <c r="H178" t="str">
        <f>SmtRes!O1033</f>
        <v>т</v>
      </c>
      <c r="I178">
        <f>SmtRes!Y1033*Source!I534</f>
        <v>0.11352</v>
      </c>
      <c r="J178">
        <f>SmtRes!AO1033</f>
        <v>1</v>
      </c>
      <c r="K178">
        <f>SmtRes!AE1033</f>
        <v>15200.01</v>
      </c>
      <c r="L178">
        <f>SmtRes!DB1033</f>
        <v>10.029999999999999</v>
      </c>
      <c r="M178">
        <f>ROUND(ROUND(L178*Source!I534, 2)*1, 2)</f>
        <v>1725.16</v>
      </c>
      <c r="N178">
        <f>SmtRes!AA1033</f>
        <v>93328.06</v>
      </c>
      <c r="O178">
        <f>ROUND(ROUND(L178*Source!I534, 2)*SmtRes!DA1033, 2)</f>
        <v>10592.48</v>
      </c>
      <c r="P178">
        <f>SmtRes!AG1033</f>
        <v>0</v>
      </c>
      <c r="Q178">
        <f>SmtRes!DC1033</f>
        <v>0</v>
      </c>
      <c r="R178">
        <f>ROUND(ROUND(Q178*Source!I534, 2)*1, 2)</f>
        <v>0</v>
      </c>
      <c r="S178">
        <f>SmtRes!AC1033</f>
        <v>0</v>
      </c>
      <c r="T178">
        <f>ROUND(ROUND(Q178*Source!I534, 2)*SmtRes!AK1033, 2)</f>
        <v>0</v>
      </c>
      <c r="U178">
        <f>SmtRes!X1033</f>
        <v>-1112151242</v>
      </c>
      <c r="V178">
        <v>527298476</v>
      </c>
      <c r="W178">
        <v>-779527475</v>
      </c>
      <c r="X178">
        <v>3</v>
      </c>
    </row>
    <row r="179" spans="1:24" x14ac:dyDescent="0.2">
      <c r="A179">
        <f>Source!A566</f>
        <v>4</v>
      </c>
      <c r="B179">
        <v>566</v>
      </c>
      <c r="G179" t="str">
        <f>Source!G566</f>
        <v>7. Потолок (коридор, с/у, лестничный марш)</v>
      </c>
    </row>
    <row r="180" spans="1:24" x14ac:dyDescent="0.2">
      <c r="A180">
        <f>Source!A585</f>
        <v>18</v>
      </c>
      <c r="B180">
        <v>585</v>
      </c>
      <c r="C180">
        <v>3</v>
      </c>
      <c r="D180">
        <f>Source!BI585</f>
        <v>1</v>
      </c>
      <c r="E180">
        <f>Source!FS585</f>
        <v>0</v>
      </c>
      <c r="F180" t="str">
        <f>Source!F585</f>
        <v>101-3441</v>
      </c>
      <c r="G180" t="str">
        <f>Source!G585</f>
        <v>Панели потолочные декоративные, тип ARMSTRONG/прим</v>
      </c>
      <c r="H180" t="str">
        <f>Source!H585</f>
        <v>м2</v>
      </c>
      <c r="I180">
        <f>Source!I585</f>
        <v>308.17599999999999</v>
      </c>
      <c r="J180">
        <v>1</v>
      </c>
      <c r="K180">
        <f>Source!AC585</f>
        <v>47.95</v>
      </c>
      <c r="M180">
        <f>ROUND(K180*I180, 2)</f>
        <v>14777.04</v>
      </c>
      <c r="N180">
        <f>Source!AC585*IF(Source!BC585&lt;&gt; 0, Source!BC585, 1)</f>
        <v>603.21100000000001</v>
      </c>
      <c r="O180">
        <f>ROUND(N180*I180, 2)</f>
        <v>185895.15</v>
      </c>
      <c r="P180">
        <f>Source!AE585</f>
        <v>0</v>
      </c>
      <c r="R180">
        <f>ROUND(P180*I180, 2)</f>
        <v>0</v>
      </c>
      <c r="S180">
        <f>Source!AE585*IF(Source!BS585&lt;&gt; 0, Source!BS585, 1)</f>
        <v>0</v>
      </c>
      <c r="T180">
        <f>ROUND(S180*I180, 2)</f>
        <v>0</v>
      </c>
      <c r="U180">
        <f>Source!GF585</f>
        <v>1988335351</v>
      </c>
      <c r="V180">
        <v>1097756268</v>
      </c>
      <c r="W180">
        <v>-1525129185</v>
      </c>
      <c r="X180">
        <v>3</v>
      </c>
    </row>
    <row r="181" spans="1:24" x14ac:dyDescent="0.2">
      <c r="A181">
        <f>Source!A587</f>
        <v>18</v>
      </c>
      <c r="B181">
        <v>587</v>
      </c>
      <c r="C181">
        <v>3</v>
      </c>
      <c r="D181">
        <f>Source!BI587</f>
        <v>1</v>
      </c>
      <c r="E181">
        <f>Source!FS587</f>
        <v>0</v>
      </c>
      <c r="F181" t="str">
        <f>Source!F587</f>
        <v>22.1.02.06-0001М</v>
      </c>
      <c r="G181" t="str">
        <f>Source!G587</f>
        <v>Подвесная система к подвесным потолкам типа "Армстронг" с параметрами плиты 600х600х12 мм</v>
      </c>
      <c r="H181" t="str">
        <f>Source!H587</f>
        <v>компл.</v>
      </c>
      <c r="I181">
        <f>Source!I587</f>
        <v>419</v>
      </c>
      <c r="J181">
        <v>1</v>
      </c>
      <c r="K181">
        <f>ROUND(Source!AC587/IF(Source!BC587&lt;&gt; 0, Source!BC587, 1),2)</f>
        <v>38.270000000000003</v>
      </c>
      <c r="M181">
        <f>ROUND(Source!HG587/IF(Source!BC587&lt;&gt; 0, Source!BC587, 1),2)</f>
        <v>16035.99</v>
      </c>
      <c r="N181">
        <f>Source!AC587</f>
        <v>234.99</v>
      </c>
      <c r="O181">
        <f>Source!HG587</f>
        <v>98461</v>
      </c>
      <c r="P181">
        <f>Source!AE587</f>
        <v>0</v>
      </c>
      <c r="R181">
        <f>ROUND(P181*I181, 2)</f>
        <v>0</v>
      </c>
      <c r="S181">
        <f>Source!AE587*IF(Source!BS587&lt;&gt; 0, Source!BS587, 1)</f>
        <v>0</v>
      </c>
      <c r="T181">
        <f>ROUND(S181*I181, 2)</f>
        <v>0</v>
      </c>
      <c r="U181">
        <f>Source!GF587</f>
        <v>6250413</v>
      </c>
      <c r="V181">
        <v>1565587729</v>
      </c>
      <c r="W181">
        <v>831823702</v>
      </c>
      <c r="X181">
        <v>3</v>
      </c>
    </row>
    <row r="182" spans="1:24" x14ac:dyDescent="0.2">
      <c r="A182">
        <f>Source!A593</f>
        <v>18</v>
      </c>
      <c r="B182">
        <v>593</v>
      </c>
      <c r="C182">
        <v>3</v>
      </c>
      <c r="D182">
        <f>Source!BI593</f>
        <v>1</v>
      </c>
      <c r="E182">
        <f>Source!FS593</f>
        <v>0</v>
      </c>
      <c r="F182" t="str">
        <f>Source!F593</f>
        <v>Прил. КА п.11</v>
      </c>
      <c r="G182" t="str">
        <f>Source!G593</f>
        <v>Алюминиевый кассетный потолок белый матовый  в комплекте системой Армстронг</v>
      </c>
      <c r="H182" t="str">
        <f>Source!H593</f>
        <v>м2</v>
      </c>
      <c r="I182">
        <f>Source!I593</f>
        <v>36.431100000000001</v>
      </c>
      <c r="J182">
        <v>1</v>
      </c>
      <c r="K182">
        <f>ROUND(Source!AC593/IF(Source!BC593&lt;&gt; 0, Source!BC593, 1),2)</f>
        <v>325.05</v>
      </c>
      <c r="M182">
        <f>ROUND(Source!HG593/IF(Source!BC593&lt;&gt; 0, Source!BC593, 1),2)</f>
        <v>11841.86</v>
      </c>
      <c r="N182">
        <f>Source!AC593</f>
        <v>1995.8</v>
      </c>
      <c r="O182">
        <f>Source!HG593</f>
        <v>72709</v>
      </c>
      <c r="P182">
        <f>Source!AE593</f>
        <v>0</v>
      </c>
      <c r="R182">
        <f>ROUND(P182*I182, 2)</f>
        <v>0</v>
      </c>
      <c r="S182">
        <f>Source!AE593*IF(Source!BS593&lt;&gt; 0, Source!BS593, 1)</f>
        <v>0</v>
      </c>
      <c r="T182">
        <f>ROUND(S182*I182, 2)</f>
        <v>0</v>
      </c>
      <c r="U182">
        <f>Source!GF593</f>
        <v>-718442095</v>
      </c>
      <c r="V182">
        <v>-317880835</v>
      </c>
      <c r="W182">
        <v>-975024833</v>
      </c>
      <c r="X182">
        <v>3</v>
      </c>
    </row>
    <row r="183" spans="1:24" x14ac:dyDescent="0.2">
      <c r="A183">
        <f>Source!A625</f>
        <v>4</v>
      </c>
      <c r="B183">
        <v>625</v>
      </c>
      <c r="G183" t="str">
        <f>Source!G625</f>
        <v>8. Дверные проемы (кабинеты)</v>
      </c>
    </row>
    <row r="184" spans="1:24" x14ac:dyDescent="0.2">
      <c r="A184">
        <v>20</v>
      </c>
      <c r="B184">
        <v>1101</v>
      </c>
      <c r="C184">
        <v>3</v>
      </c>
      <c r="D184">
        <v>0</v>
      </c>
      <c r="E184">
        <f>SmtRes!AV1101</f>
        <v>0</v>
      </c>
      <c r="F184" t="str">
        <f>SmtRes!I1101</f>
        <v>101-1529</v>
      </c>
      <c r="G184" t="str">
        <f>SmtRes!K1101</f>
        <v>Электроды диаметром 6 мм Э42</v>
      </c>
      <c r="H184" t="str">
        <f>SmtRes!O1101</f>
        <v>т</v>
      </c>
      <c r="I184">
        <f>SmtRes!Y1101*Source!I634</f>
        <v>4.2856983000000006E-3</v>
      </c>
      <c r="J184">
        <f>SmtRes!AO1101</f>
        <v>1</v>
      </c>
      <c r="K184">
        <f>SmtRes!AE1101</f>
        <v>9423.99</v>
      </c>
      <c r="L184">
        <f>SmtRes!DB1101</f>
        <v>48.06</v>
      </c>
      <c r="M184">
        <f>ROUND(ROUND(L184*Source!I634, 2)*1, 2)</f>
        <v>40.39</v>
      </c>
      <c r="N184">
        <f>SmtRes!AA1101</f>
        <v>57863.3</v>
      </c>
      <c r="O184">
        <f>ROUND(ROUND(L184*Source!I634, 2)*SmtRes!DA1101, 2)</f>
        <v>247.99</v>
      </c>
      <c r="P184">
        <f>SmtRes!AG1101</f>
        <v>0</v>
      </c>
      <c r="Q184">
        <f>SmtRes!DC1101</f>
        <v>0</v>
      </c>
      <c r="R184">
        <f>ROUND(ROUND(Q184*Source!I634, 2)*1, 2)</f>
        <v>0</v>
      </c>
      <c r="S184">
        <f>SmtRes!AC1101</f>
        <v>0</v>
      </c>
      <c r="T184">
        <f>ROUND(ROUND(Q184*Source!I634, 2)*SmtRes!AK1101, 2)</f>
        <v>0</v>
      </c>
      <c r="U184">
        <f>SmtRes!X1101</f>
        <v>1908648852</v>
      </c>
      <c r="V184">
        <v>56843576</v>
      </c>
      <c r="W184">
        <v>385930415</v>
      </c>
      <c r="X184">
        <v>3</v>
      </c>
    </row>
    <row r="185" spans="1:24" x14ac:dyDescent="0.2">
      <c r="A185">
        <v>20</v>
      </c>
      <c r="B185">
        <v>1099</v>
      </c>
      <c r="C185">
        <v>3</v>
      </c>
      <c r="D185">
        <v>0</v>
      </c>
      <c r="E185">
        <f>SmtRes!AV1099</f>
        <v>0</v>
      </c>
      <c r="F185" t="str">
        <f>SmtRes!I1099</f>
        <v>101-0982</v>
      </c>
      <c r="G185" t="str">
        <f>SmtRes!K1099</f>
        <v>Полосовой горячекатаный прокат толщиной 10-75 мм, при ширине 100-200 мм, из углеродистой стали обыкновенного качества марки Ст3сп</v>
      </c>
      <c r="H185" t="str">
        <f>SmtRes!O1099</f>
        <v>т</v>
      </c>
      <c r="I185">
        <f>SmtRes!Y1099*Source!I634</f>
        <v>4.2016650000000003E-2</v>
      </c>
      <c r="J185">
        <f>SmtRes!AO1099</f>
        <v>1</v>
      </c>
      <c r="K185">
        <f>SmtRes!AE1099</f>
        <v>5649.99</v>
      </c>
      <c r="L185">
        <f>SmtRes!DB1099</f>
        <v>282.5</v>
      </c>
      <c r="M185">
        <f>ROUND(ROUND(L185*Source!I634, 2)*1, 2)</f>
        <v>237.39</v>
      </c>
      <c r="N185">
        <f>SmtRes!AA1099</f>
        <v>34690.94</v>
      </c>
      <c r="O185">
        <f>ROUND(ROUND(L185*Source!I634, 2)*SmtRes!DA1099, 2)</f>
        <v>1457.57</v>
      </c>
      <c r="P185">
        <f>SmtRes!AG1099</f>
        <v>0</v>
      </c>
      <c r="Q185">
        <f>SmtRes!DC1099</f>
        <v>0</v>
      </c>
      <c r="R185">
        <f>ROUND(ROUND(Q185*Source!I634, 2)*1, 2)</f>
        <v>0</v>
      </c>
      <c r="S185">
        <f>SmtRes!AC1099</f>
        <v>0</v>
      </c>
      <c r="T185">
        <f>ROUND(ROUND(Q185*Source!I634, 2)*SmtRes!AK1099, 2)</f>
        <v>0</v>
      </c>
      <c r="U185">
        <f>SmtRes!X1099</f>
        <v>979247711</v>
      </c>
      <c r="V185">
        <v>-1162565592</v>
      </c>
      <c r="W185">
        <v>-279426714</v>
      </c>
      <c r="X185">
        <v>3</v>
      </c>
    </row>
    <row r="186" spans="1:24" x14ac:dyDescent="0.2">
      <c r="A186">
        <f>Source!A638</f>
        <v>18</v>
      </c>
      <c r="B186">
        <v>638</v>
      </c>
      <c r="C186">
        <v>3</v>
      </c>
      <c r="D186">
        <f>Source!BI638</f>
        <v>1</v>
      </c>
      <c r="E186">
        <f>Source!FS638</f>
        <v>0</v>
      </c>
      <c r="F186" t="str">
        <f>Source!F638</f>
        <v>101-5184</v>
      </c>
      <c r="G186" t="str">
        <f>Source!G638</f>
        <v>Сталь угловая равнополочная, марка стали Ст3пс, шириной полок 50-50 мм (3,77кг/1м.п.)</v>
      </c>
      <c r="H186" t="str">
        <f>Source!H638</f>
        <v>т</v>
      </c>
      <c r="I186">
        <f>Source!I638</f>
        <v>0.840333</v>
      </c>
      <c r="J186">
        <v>1</v>
      </c>
      <c r="K186">
        <f>Source!AC638</f>
        <v>5051.08</v>
      </c>
      <c r="M186">
        <f>ROUND(K186*I186, 2)</f>
        <v>4244.59</v>
      </c>
      <c r="N186">
        <f>Source!AC638*IF(Source!BC638&lt;&gt; 0, Source!BC638, 1)</f>
        <v>66421.702000000005</v>
      </c>
      <c r="O186">
        <f>ROUND(N186*I186, 2)</f>
        <v>55816.35</v>
      </c>
      <c r="P186">
        <f>Source!AE638</f>
        <v>0</v>
      </c>
      <c r="R186">
        <f>ROUND(P186*I186, 2)</f>
        <v>0</v>
      </c>
      <c r="S186">
        <f>Source!AE638*IF(Source!BS638&lt;&gt; 0, Source!BS638, 1)</f>
        <v>0</v>
      </c>
      <c r="T186">
        <f>ROUND(S186*I186, 2)</f>
        <v>0</v>
      </c>
      <c r="U186">
        <f>Source!GF638</f>
        <v>942768082</v>
      </c>
      <c r="V186">
        <v>872038147</v>
      </c>
      <c r="W186">
        <v>491269060</v>
      </c>
      <c r="X186">
        <v>3</v>
      </c>
    </row>
    <row r="187" spans="1:24" x14ac:dyDescent="0.2">
      <c r="A187">
        <v>20</v>
      </c>
      <c r="B187">
        <v>1129</v>
      </c>
      <c r="C187">
        <v>3</v>
      </c>
      <c r="D187">
        <v>0</v>
      </c>
      <c r="E187">
        <f>SmtRes!AV1129</f>
        <v>0</v>
      </c>
      <c r="F187" t="str">
        <f>SmtRes!I1129</f>
        <v>102-0303</v>
      </c>
      <c r="G187" t="str">
        <f>SmtRes!K1129</f>
        <v>Клинья пластиковые монтажные</v>
      </c>
      <c r="H187" t="str">
        <f>SmtRes!O1129</f>
        <v>100 шт.</v>
      </c>
      <c r="I187">
        <f>SmtRes!Y1129*Source!I640</f>
        <v>1.8720000000000001</v>
      </c>
      <c r="J187">
        <f>SmtRes!AO1129</f>
        <v>1</v>
      </c>
      <c r="K187">
        <f>SmtRes!AE1129</f>
        <v>50</v>
      </c>
      <c r="L187">
        <f>SmtRes!DB1129</f>
        <v>400</v>
      </c>
      <c r="M187">
        <f>ROUND(ROUND(L187*Source!I640, 2)*1, 2)</f>
        <v>93.6</v>
      </c>
      <c r="N187">
        <f>SmtRes!AA1129</f>
        <v>307</v>
      </c>
      <c r="O187">
        <f>ROUND(ROUND(L187*Source!I640, 2)*SmtRes!DA1129, 2)</f>
        <v>574.70000000000005</v>
      </c>
      <c r="P187">
        <f>SmtRes!AG1129</f>
        <v>0</v>
      </c>
      <c r="Q187">
        <f>SmtRes!DC1129</f>
        <v>0</v>
      </c>
      <c r="R187">
        <f>ROUND(ROUND(Q187*Source!I640, 2)*1, 2)</f>
        <v>0</v>
      </c>
      <c r="S187">
        <f>SmtRes!AC1129</f>
        <v>0</v>
      </c>
      <c r="T187">
        <f>ROUND(ROUND(Q187*Source!I640, 2)*SmtRes!AK1129, 2)</f>
        <v>0</v>
      </c>
      <c r="U187">
        <f>SmtRes!X1129</f>
        <v>-619439245</v>
      </c>
      <c r="V187">
        <v>-1090025216</v>
      </c>
      <c r="W187">
        <v>-1266552463</v>
      </c>
      <c r="X187">
        <v>3</v>
      </c>
    </row>
    <row r="188" spans="1:24" x14ac:dyDescent="0.2">
      <c r="A188">
        <v>20</v>
      </c>
      <c r="B188">
        <v>1128</v>
      </c>
      <c r="C188">
        <v>3</v>
      </c>
      <c r="D188">
        <v>0</v>
      </c>
      <c r="E188">
        <f>SmtRes!AV1128</f>
        <v>0</v>
      </c>
      <c r="F188" t="str">
        <f>SmtRes!I1128</f>
        <v>101-4173</v>
      </c>
      <c r="G188" t="str">
        <f>SmtRes!K1128</f>
        <v>Дюбели монтажные 10х130 (10х132, 10х150) мм</v>
      </c>
      <c r="H188" t="str">
        <f>SmtRes!O1128</f>
        <v>10 шт.</v>
      </c>
      <c r="I188">
        <f>SmtRes!Y1128*Source!I640</f>
        <v>15.256800000000002</v>
      </c>
      <c r="J188">
        <f>SmtRes!AO1128</f>
        <v>1</v>
      </c>
      <c r="K188">
        <f>SmtRes!AE1128</f>
        <v>7.22</v>
      </c>
      <c r="L188">
        <f>SmtRes!DB1128</f>
        <v>470.74</v>
      </c>
      <c r="M188">
        <f>ROUND(ROUND(L188*Source!I640, 2)*1, 2)</f>
        <v>110.15</v>
      </c>
      <c r="N188">
        <f>SmtRes!AA1128</f>
        <v>44.33</v>
      </c>
      <c r="O188">
        <f>ROUND(ROUND(L188*Source!I640, 2)*SmtRes!DA1128, 2)</f>
        <v>676.32</v>
      </c>
      <c r="P188">
        <f>SmtRes!AG1128</f>
        <v>0</v>
      </c>
      <c r="Q188">
        <f>SmtRes!DC1128</f>
        <v>0</v>
      </c>
      <c r="R188">
        <f>ROUND(ROUND(Q188*Source!I640, 2)*1, 2)</f>
        <v>0</v>
      </c>
      <c r="S188">
        <f>SmtRes!AC1128</f>
        <v>0</v>
      </c>
      <c r="T188">
        <f>ROUND(ROUND(Q188*Source!I640, 2)*SmtRes!AK1128, 2)</f>
        <v>0</v>
      </c>
      <c r="U188">
        <f>SmtRes!X1128</f>
        <v>-1457531913</v>
      </c>
      <c r="V188">
        <v>-1321082357</v>
      </c>
      <c r="W188">
        <v>209066887</v>
      </c>
      <c r="X188">
        <v>3</v>
      </c>
    </row>
    <row r="189" spans="1:24" x14ac:dyDescent="0.2">
      <c r="A189">
        <v>20</v>
      </c>
      <c r="B189">
        <v>1127</v>
      </c>
      <c r="C189">
        <v>3</v>
      </c>
      <c r="D189">
        <v>0</v>
      </c>
      <c r="E189">
        <f>SmtRes!AV1127</f>
        <v>0</v>
      </c>
      <c r="F189" t="str">
        <f>SmtRes!I1127</f>
        <v>101-2789</v>
      </c>
      <c r="G189" t="str">
        <f>SmtRes!K1127</f>
        <v>Лента ПСУЛ</v>
      </c>
      <c r="H189" t="str">
        <f>SmtRes!O1127</f>
        <v>10 м</v>
      </c>
      <c r="I189">
        <f>SmtRes!Y1127*Source!I640</f>
        <v>6.8562000000000003</v>
      </c>
      <c r="J189">
        <f>SmtRes!AO1127</f>
        <v>1</v>
      </c>
      <c r="K189">
        <f>SmtRes!AE1127</f>
        <v>64.2</v>
      </c>
      <c r="L189">
        <f>SmtRes!DB1127</f>
        <v>1881.06</v>
      </c>
      <c r="M189">
        <f>ROUND(ROUND(L189*Source!I640, 2)*1, 2)</f>
        <v>440.17</v>
      </c>
      <c r="N189">
        <f>SmtRes!AA1127</f>
        <v>394.19</v>
      </c>
      <c r="O189">
        <f>ROUND(ROUND(L189*Source!I640, 2)*SmtRes!DA1127, 2)</f>
        <v>2702.64</v>
      </c>
      <c r="P189">
        <f>SmtRes!AG1127</f>
        <v>0</v>
      </c>
      <c r="Q189">
        <f>SmtRes!DC1127</f>
        <v>0</v>
      </c>
      <c r="R189">
        <f>ROUND(ROUND(Q189*Source!I640, 2)*1, 2)</f>
        <v>0</v>
      </c>
      <c r="S189">
        <f>SmtRes!AC1127</f>
        <v>0</v>
      </c>
      <c r="T189">
        <f>ROUND(ROUND(Q189*Source!I640, 2)*SmtRes!AK1127, 2)</f>
        <v>0</v>
      </c>
      <c r="U189">
        <f>SmtRes!X1127</f>
        <v>-1955048641</v>
      </c>
      <c r="V189">
        <v>1124390813</v>
      </c>
      <c r="W189">
        <v>-632369123</v>
      </c>
      <c r="X189">
        <v>3</v>
      </c>
    </row>
    <row r="190" spans="1:24" x14ac:dyDescent="0.2">
      <c r="A190">
        <v>20</v>
      </c>
      <c r="B190">
        <v>1126</v>
      </c>
      <c r="C190">
        <v>3</v>
      </c>
      <c r="D190">
        <v>0</v>
      </c>
      <c r="E190">
        <f>SmtRes!AV1126</f>
        <v>0</v>
      </c>
      <c r="F190" t="str">
        <f>SmtRes!I1126</f>
        <v>101-2388</v>
      </c>
      <c r="G190" t="str">
        <f>SmtRes!K1126</f>
        <v>Герметик пенополиуретановый (пена монтажная) типа Makrofleks, Soudal в баллонах по 750 мл</v>
      </c>
      <c r="H190" t="str">
        <f>SmtRes!O1126</f>
        <v>шт.</v>
      </c>
      <c r="I190">
        <f>SmtRes!Y1126*Source!I640</f>
        <v>28.899000000000001</v>
      </c>
      <c r="J190">
        <f>SmtRes!AO1126</f>
        <v>1</v>
      </c>
      <c r="K190">
        <f>SmtRes!AE1126</f>
        <v>67.209999999999994</v>
      </c>
      <c r="L190">
        <f>SmtRes!DB1126</f>
        <v>8300.44</v>
      </c>
      <c r="M190">
        <f>ROUND(ROUND(L190*Source!I640, 2)*1, 2)</f>
        <v>1942.3</v>
      </c>
      <c r="N190">
        <f>SmtRes!AA1126</f>
        <v>412.67</v>
      </c>
      <c r="O190">
        <f>ROUND(ROUND(L190*Source!I640, 2)*SmtRes!DA1126, 2)</f>
        <v>11925.72</v>
      </c>
      <c r="P190">
        <f>SmtRes!AG1126</f>
        <v>0</v>
      </c>
      <c r="Q190">
        <f>SmtRes!DC1126</f>
        <v>0</v>
      </c>
      <c r="R190">
        <f>ROUND(ROUND(Q190*Source!I640, 2)*1, 2)</f>
        <v>0</v>
      </c>
      <c r="S190">
        <f>SmtRes!AC1126</f>
        <v>0</v>
      </c>
      <c r="T190">
        <f>ROUND(ROUND(Q190*Source!I640, 2)*SmtRes!AK1126, 2)</f>
        <v>0</v>
      </c>
      <c r="U190">
        <f>SmtRes!X1126</f>
        <v>-393423820</v>
      </c>
      <c r="V190">
        <v>-1394262893</v>
      </c>
      <c r="W190">
        <v>492961315</v>
      </c>
      <c r="X190">
        <v>3</v>
      </c>
    </row>
    <row r="191" spans="1:24" x14ac:dyDescent="0.2">
      <c r="A191">
        <v>20</v>
      </c>
      <c r="B191">
        <v>1125</v>
      </c>
      <c r="C191">
        <v>3</v>
      </c>
      <c r="D191">
        <v>0</v>
      </c>
      <c r="E191">
        <f>SmtRes!AV1125</f>
        <v>0</v>
      </c>
      <c r="F191" t="str">
        <f>SmtRes!I1125</f>
        <v>101-2054</v>
      </c>
      <c r="G191" t="str">
        <f>SmtRes!K1125</f>
        <v>Лента бутиловая диффузионная</v>
      </c>
      <c r="H191" t="str">
        <f>SmtRes!O1125</f>
        <v>м</v>
      </c>
      <c r="I191">
        <f>SmtRes!Y1125*Source!I640</f>
        <v>10.062000000000001</v>
      </c>
      <c r="J191">
        <f>SmtRes!AO1125</f>
        <v>1</v>
      </c>
      <c r="K191">
        <f>SmtRes!AE1125</f>
        <v>7.99</v>
      </c>
      <c r="L191">
        <f>SmtRes!DB1125</f>
        <v>343.57</v>
      </c>
      <c r="M191">
        <f>ROUND(ROUND(L191*Source!I640, 2)*1, 2)</f>
        <v>80.400000000000006</v>
      </c>
      <c r="N191">
        <f>SmtRes!AA1125</f>
        <v>49.06</v>
      </c>
      <c r="O191">
        <f>ROUND(ROUND(L191*Source!I640, 2)*SmtRes!DA1125, 2)</f>
        <v>493.66</v>
      </c>
      <c r="P191">
        <f>SmtRes!AG1125</f>
        <v>0</v>
      </c>
      <c r="Q191">
        <f>SmtRes!DC1125</f>
        <v>0</v>
      </c>
      <c r="R191">
        <f>ROUND(ROUND(Q191*Source!I640, 2)*1, 2)</f>
        <v>0</v>
      </c>
      <c r="S191">
        <f>SmtRes!AC1125</f>
        <v>0</v>
      </c>
      <c r="T191">
        <f>ROUND(ROUND(Q191*Source!I640, 2)*SmtRes!AK1125, 2)</f>
        <v>0</v>
      </c>
      <c r="U191">
        <f>SmtRes!X1125</f>
        <v>1663450262</v>
      </c>
      <c r="V191">
        <v>-542365443</v>
      </c>
      <c r="W191">
        <v>640479055</v>
      </c>
      <c r="X191">
        <v>3</v>
      </c>
    </row>
    <row r="192" spans="1:24" x14ac:dyDescent="0.2">
      <c r="A192">
        <v>20</v>
      </c>
      <c r="B192">
        <v>1124</v>
      </c>
      <c r="C192">
        <v>3</v>
      </c>
      <c r="D192">
        <v>0</v>
      </c>
      <c r="E192">
        <f>SmtRes!AV1124</f>
        <v>0</v>
      </c>
      <c r="F192" t="str">
        <f>SmtRes!I1124</f>
        <v>101-2052</v>
      </c>
      <c r="G192" t="str">
        <f>SmtRes!K1124</f>
        <v>Лента бутиловая</v>
      </c>
      <c r="H192" t="str">
        <f>SmtRes!O1124</f>
        <v>м</v>
      </c>
      <c r="I192">
        <f>SmtRes!Y1124*Source!I640</f>
        <v>94.068000000000012</v>
      </c>
      <c r="J192">
        <f>SmtRes!AO1124</f>
        <v>1</v>
      </c>
      <c r="K192">
        <f>SmtRes!AE1124</f>
        <v>6.4</v>
      </c>
      <c r="L192">
        <f>SmtRes!DB1124</f>
        <v>2572.8000000000002</v>
      </c>
      <c r="M192">
        <f>ROUND(ROUND(L192*Source!I640, 2)*1, 2)</f>
        <v>602.04</v>
      </c>
      <c r="N192">
        <f>SmtRes!AA1124</f>
        <v>39.299999999999997</v>
      </c>
      <c r="O192">
        <f>ROUND(ROUND(L192*Source!I640, 2)*SmtRes!DA1124, 2)</f>
        <v>3696.53</v>
      </c>
      <c r="P192">
        <f>SmtRes!AG1124</f>
        <v>0</v>
      </c>
      <c r="Q192">
        <f>SmtRes!DC1124</f>
        <v>0</v>
      </c>
      <c r="R192">
        <f>ROUND(ROUND(Q192*Source!I640, 2)*1, 2)</f>
        <v>0</v>
      </c>
      <c r="S192">
        <f>SmtRes!AC1124</f>
        <v>0</v>
      </c>
      <c r="T192">
        <f>ROUND(ROUND(Q192*Source!I640, 2)*SmtRes!AK1124, 2)</f>
        <v>0</v>
      </c>
      <c r="U192">
        <f>SmtRes!X1124</f>
        <v>-115581563</v>
      </c>
      <c r="V192">
        <v>1759494541</v>
      </c>
      <c r="W192">
        <v>-446133460</v>
      </c>
      <c r="X192">
        <v>3</v>
      </c>
    </row>
    <row r="193" spans="1:24" x14ac:dyDescent="0.2">
      <c r="A193">
        <f>Source!A644</f>
        <v>18</v>
      </c>
      <c r="B193">
        <v>644</v>
      </c>
      <c r="C193">
        <v>3</v>
      </c>
      <c r="D193">
        <f>Source!BI644</f>
        <v>1</v>
      </c>
      <c r="E193">
        <f>Source!FS644</f>
        <v>0</v>
      </c>
      <c r="F193" t="str">
        <f>Source!F644</f>
        <v>203-8099</v>
      </c>
      <c r="G193" t="str">
        <f>Source!G644</f>
        <v>Блоки дверные внутренние однопольные глухие, фанерованные шпоном красное дерево</v>
      </c>
      <c r="H193" t="str">
        <f>Source!H644</f>
        <v>м2</v>
      </c>
      <c r="I193">
        <f>Source!I644</f>
        <v>23.4</v>
      </c>
      <c r="J193">
        <v>1</v>
      </c>
      <c r="K193">
        <f>Source!AC644</f>
        <v>2422.23</v>
      </c>
      <c r="M193">
        <f>ROUND(K193*I193, 2)</f>
        <v>56680.18</v>
      </c>
      <c r="N193">
        <f>Source!AC644*IF(Source!BC644&lt;&gt; 0, Source!BC644, 1)</f>
        <v>14872.492199999999</v>
      </c>
      <c r="O193">
        <f>ROUND(N193*I193, 2)</f>
        <v>348016.32</v>
      </c>
      <c r="P193">
        <f>Source!AE644</f>
        <v>0</v>
      </c>
      <c r="R193">
        <f>ROUND(P193*I193, 2)</f>
        <v>0</v>
      </c>
      <c r="S193">
        <f>Source!AE644*IF(Source!BS644&lt;&gt; 0, Source!BS644, 1)</f>
        <v>0</v>
      </c>
      <c r="T193">
        <f>ROUND(S193*I193, 2)</f>
        <v>0</v>
      </c>
      <c r="U193">
        <f>Source!GF644</f>
        <v>1019037866</v>
      </c>
      <c r="V193">
        <v>921771157</v>
      </c>
      <c r="W193">
        <v>299370620</v>
      </c>
      <c r="X193">
        <v>3</v>
      </c>
    </row>
    <row r="194" spans="1:24" x14ac:dyDescent="0.2">
      <c r="A194">
        <f>Source!A646</f>
        <v>18</v>
      </c>
      <c r="B194">
        <v>646</v>
      </c>
      <c r="C194">
        <v>3</v>
      </c>
      <c r="D194">
        <f>Source!BI646</f>
        <v>1</v>
      </c>
      <c r="E194">
        <f>Source!FS646</f>
        <v>0</v>
      </c>
      <c r="F194" t="str">
        <f>Source!F646</f>
        <v>61.3.03.01-0857м</v>
      </c>
      <c r="G194" t="str">
        <f>Source!G646</f>
        <v>Врезной электромеханический замок PERCo-LB72.3; 72 мм. межцентровое расстояние, прямой засов, с рычагом блокиратора</v>
      </c>
      <c r="H194" t="str">
        <f>Source!H646</f>
        <v>шт.</v>
      </c>
      <c r="I194">
        <f>Source!I646</f>
        <v>12</v>
      </c>
      <c r="J194">
        <v>1</v>
      </c>
      <c r="K194">
        <f>ROUND(Source!AC646/IF(Source!BC646&lt;&gt; 0, Source!BC646, 1),2)</f>
        <v>1547.55</v>
      </c>
      <c r="M194">
        <f>ROUND(Source!HG646/IF(Source!BC646&lt;&gt; 0, Source!BC646, 1),2)</f>
        <v>18570.68</v>
      </c>
      <c r="N194">
        <f>Source!AC646</f>
        <v>9501.98</v>
      </c>
      <c r="O194">
        <f>Source!HG646</f>
        <v>114024</v>
      </c>
      <c r="P194">
        <f>Source!AE646</f>
        <v>0</v>
      </c>
      <c r="R194">
        <f>ROUND(P194*I194, 2)</f>
        <v>0</v>
      </c>
      <c r="S194">
        <f>Source!AE646*IF(Source!BS646&lt;&gt; 0, Source!BS646, 1)</f>
        <v>0</v>
      </c>
      <c r="T194">
        <f>ROUND(S194*I194, 2)</f>
        <v>0</v>
      </c>
      <c r="U194">
        <f>Source!GF646</f>
        <v>-2066279378</v>
      </c>
      <c r="V194">
        <v>1910069477</v>
      </c>
      <c r="W194">
        <v>-1112426146</v>
      </c>
      <c r="X194">
        <v>3</v>
      </c>
    </row>
    <row r="195" spans="1:24" x14ac:dyDescent="0.2">
      <c r="A195">
        <f>Source!A678</f>
        <v>4</v>
      </c>
      <c r="B195">
        <v>678</v>
      </c>
      <c r="G195" t="str">
        <f>Source!G678</f>
        <v>9. Дверные проемы (коридор, с/у, лестничный марш)</v>
      </c>
    </row>
    <row r="196" spans="1:24" x14ac:dyDescent="0.2">
      <c r="A196">
        <v>20</v>
      </c>
      <c r="B196">
        <v>1175</v>
      </c>
      <c r="C196">
        <v>3</v>
      </c>
      <c r="D196">
        <v>0</v>
      </c>
      <c r="E196">
        <f>SmtRes!AV1175</f>
        <v>0</v>
      </c>
      <c r="F196" t="str">
        <f>SmtRes!I1175</f>
        <v>101-1529</v>
      </c>
      <c r="G196" t="str">
        <f>SmtRes!K1175</f>
        <v>Электроды диаметром 6 мм Э42</v>
      </c>
      <c r="H196" t="str">
        <f>SmtRes!O1175</f>
        <v>т</v>
      </c>
      <c r="I196">
        <f>SmtRes!Y1175*Source!I691</f>
        <v>1.0901709000000002E-3</v>
      </c>
      <c r="J196">
        <f>SmtRes!AO1175</f>
        <v>1</v>
      </c>
      <c r="K196">
        <f>SmtRes!AE1175</f>
        <v>9423.99</v>
      </c>
      <c r="L196">
        <f>SmtRes!DB1175</f>
        <v>48.06</v>
      </c>
      <c r="M196">
        <f>ROUND(ROUND(L196*Source!I691, 2)*1, 2)</f>
        <v>10.27</v>
      </c>
      <c r="N196">
        <f>SmtRes!AA1175</f>
        <v>57863.3</v>
      </c>
      <c r="O196">
        <f>ROUND(ROUND(L196*Source!I691, 2)*SmtRes!DA1175, 2)</f>
        <v>63.06</v>
      </c>
      <c r="P196">
        <f>SmtRes!AG1175</f>
        <v>0</v>
      </c>
      <c r="Q196">
        <f>SmtRes!DC1175</f>
        <v>0</v>
      </c>
      <c r="R196">
        <f>ROUND(ROUND(Q196*Source!I691, 2)*1, 2)</f>
        <v>0</v>
      </c>
      <c r="S196">
        <f>SmtRes!AC1175</f>
        <v>0</v>
      </c>
      <c r="T196">
        <f>ROUND(ROUND(Q196*Source!I691, 2)*SmtRes!AK1175, 2)</f>
        <v>0</v>
      </c>
      <c r="U196">
        <f>SmtRes!X1175</f>
        <v>1908648852</v>
      </c>
      <c r="V196">
        <v>56843576</v>
      </c>
      <c r="W196">
        <v>385930415</v>
      </c>
      <c r="X196">
        <v>3</v>
      </c>
    </row>
    <row r="197" spans="1:24" x14ac:dyDescent="0.2">
      <c r="A197">
        <v>20</v>
      </c>
      <c r="B197">
        <v>1173</v>
      </c>
      <c r="C197">
        <v>3</v>
      </c>
      <c r="D197">
        <v>0</v>
      </c>
      <c r="E197">
        <f>SmtRes!AV1173</f>
        <v>0</v>
      </c>
      <c r="F197" t="str">
        <f>SmtRes!I1173</f>
        <v>101-0982</v>
      </c>
      <c r="G197" t="str">
        <f>SmtRes!K1173</f>
        <v>Полосовой горячекатаный прокат толщиной 10-75 мм, при ширине 100-200 мм, из углеродистой стали обыкновенного качества марки Ст3сп</v>
      </c>
      <c r="H197" t="str">
        <f>SmtRes!O1173</f>
        <v>т</v>
      </c>
      <c r="I197">
        <f>SmtRes!Y1173*Source!I691</f>
        <v>1.0687950000000002E-2</v>
      </c>
      <c r="J197">
        <f>SmtRes!AO1173</f>
        <v>1</v>
      </c>
      <c r="K197">
        <f>SmtRes!AE1173</f>
        <v>5649.99</v>
      </c>
      <c r="L197">
        <f>SmtRes!DB1173</f>
        <v>282.5</v>
      </c>
      <c r="M197">
        <f>ROUND(ROUND(L197*Source!I691, 2)*1, 2)</f>
        <v>60.39</v>
      </c>
      <c r="N197">
        <f>SmtRes!AA1173</f>
        <v>34690.94</v>
      </c>
      <c r="O197">
        <f>ROUND(ROUND(L197*Source!I691, 2)*SmtRes!DA1173, 2)</f>
        <v>370.79</v>
      </c>
      <c r="P197">
        <f>SmtRes!AG1173</f>
        <v>0</v>
      </c>
      <c r="Q197">
        <f>SmtRes!DC1173</f>
        <v>0</v>
      </c>
      <c r="R197">
        <f>ROUND(ROUND(Q197*Source!I691, 2)*1, 2)</f>
        <v>0</v>
      </c>
      <c r="S197">
        <f>SmtRes!AC1173</f>
        <v>0</v>
      </c>
      <c r="T197">
        <f>ROUND(ROUND(Q197*Source!I691, 2)*SmtRes!AK1173, 2)</f>
        <v>0</v>
      </c>
      <c r="U197">
        <f>SmtRes!X1173</f>
        <v>979247711</v>
      </c>
      <c r="V197">
        <v>-1162565592</v>
      </c>
      <c r="W197">
        <v>-279426714</v>
      </c>
      <c r="X197">
        <v>3</v>
      </c>
    </row>
    <row r="198" spans="1:24" x14ac:dyDescent="0.2">
      <c r="A198">
        <f>Source!A695</f>
        <v>18</v>
      </c>
      <c r="B198">
        <v>695</v>
      </c>
      <c r="C198">
        <v>3</v>
      </c>
      <c r="D198">
        <f>Source!BI695</f>
        <v>1</v>
      </c>
      <c r="E198">
        <f>Source!FS695</f>
        <v>0</v>
      </c>
      <c r="F198" t="str">
        <f>Source!F695</f>
        <v>101-5184</v>
      </c>
      <c r="G198" t="str">
        <f>Source!G695</f>
        <v>Сталь угловая равнополочная, марка стали Ст3пс, шириной полок 50-50 мм (3,77кг/1м.п.)</v>
      </c>
      <c r="H198" t="str">
        <f>Source!H695</f>
        <v>т</v>
      </c>
      <c r="I198">
        <f>Source!I695</f>
        <v>0.213759</v>
      </c>
      <c r="J198">
        <v>1</v>
      </c>
      <c r="K198">
        <f>Source!AC695</f>
        <v>5051.08</v>
      </c>
      <c r="M198">
        <f>ROUND(K198*I198, 2)</f>
        <v>1079.71</v>
      </c>
      <c r="N198">
        <f>Source!AC695*IF(Source!BC695&lt;&gt; 0, Source!BC695, 1)</f>
        <v>66421.702000000005</v>
      </c>
      <c r="O198">
        <f>ROUND(N198*I198, 2)</f>
        <v>14198.24</v>
      </c>
      <c r="P198">
        <f>Source!AE695</f>
        <v>0</v>
      </c>
      <c r="R198">
        <f>ROUND(P198*I198, 2)</f>
        <v>0</v>
      </c>
      <c r="S198">
        <f>Source!AE695*IF(Source!BS695&lt;&gt; 0, Source!BS695, 1)</f>
        <v>0</v>
      </c>
      <c r="T198">
        <f>ROUND(S198*I198, 2)</f>
        <v>0</v>
      </c>
      <c r="U198">
        <f>Source!GF695</f>
        <v>942768082</v>
      </c>
      <c r="V198">
        <v>872038147</v>
      </c>
      <c r="W198">
        <v>491269060</v>
      </c>
      <c r="X198">
        <v>3</v>
      </c>
    </row>
    <row r="199" spans="1:24" x14ac:dyDescent="0.2">
      <c r="A199">
        <v>20</v>
      </c>
      <c r="B199">
        <v>1203</v>
      </c>
      <c r="C199">
        <v>3</v>
      </c>
      <c r="D199">
        <v>0</v>
      </c>
      <c r="E199">
        <f>SmtRes!AV1203</f>
        <v>0</v>
      </c>
      <c r="F199" t="str">
        <f>SmtRes!I1203</f>
        <v>102-0303</v>
      </c>
      <c r="G199" t="str">
        <f>SmtRes!K1203</f>
        <v>Клинья пластиковые монтажные</v>
      </c>
      <c r="H199" t="str">
        <f>SmtRes!O1203</f>
        <v>100 шт.</v>
      </c>
      <c r="I199">
        <f>SmtRes!Y1203*Source!I697</f>
        <v>1.3919999999999999</v>
      </c>
      <c r="J199">
        <f>SmtRes!AO1203</f>
        <v>1</v>
      </c>
      <c r="K199">
        <f>SmtRes!AE1203</f>
        <v>50</v>
      </c>
      <c r="L199">
        <f>SmtRes!DB1203</f>
        <v>400</v>
      </c>
      <c r="M199">
        <f>ROUND(ROUND(L199*Source!I697, 2)*1, 2)</f>
        <v>69.599999999999994</v>
      </c>
      <c r="N199">
        <f>SmtRes!AA1203</f>
        <v>307</v>
      </c>
      <c r="O199">
        <f>ROUND(ROUND(L199*Source!I697, 2)*SmtRes!DA1203, 2)</f>
        <v>427.34</v>
      </c>
      <c r="P199">
        <f>SmtRes!AG1203</f>
        <v>0</v>
      </c>
      <c r="Q199">
        <f>SmtRes!DC1203</f>
        <v>0</v>
      </c>
      <c r="R199">
        <f>ROUND(ROUND(Q199*Source!I697, 2)*1, 2)</f>
        <v>0</v>
      </c>
      <c r="S199">
        <f>SmtRes!AC1203</f>
        <v>0</v>
      </c>
      <c r="T199">
        <f>ROUND(ROUND(Q199*Source!I697, 2)*SmtRes!AK1203, 2)</f>
        <v>0</v>
      </c>
      <c r="U199">
        <f>SmtRes!X1203</f>
        <v>-619439245</v>
      </c>
      <c r="V199">
        <v>-1090025216</v>
      </c>
      <c r="W199">
        <v>-1266552463</v>
      </c>
      <c r="X199">
        <v>3</v>
      </c>
    </row>
    <row r="200" spans="1:24" x14ac:dyDescent="0.2">
      <c r="A200">
        <v>20</v>
      </c>
      <c r="B200">
        <v>1202</v>
      </c>
      <c r="C200">
        <v>3</v>
      </c>
      <c r="D200">
        <v>0</v>
      </c>
      <c r="E200">
        <f>SmtRes!AV1202</f>
        <v>0</v>
      </c>
      <c r="F200" t="str">
        <f>SmtRes!I1202</f>
        <v>101-4173</v>
      </c>
      <c r="G200" t="str">
        <f>SmtRes!K1202</f>
        <v>Дюбели монтажные 10х130 (10х132, 10х150) мм</v>
      </c>
      <c r="H200" t="str">
        <f>SmtRes!O1202</f>
        <v>10 шт.</v>
      </c>
      <c r="I200">
        <f>SmtRes!Y1202*Source!I697</f>
        <v>11.344799999999999</v>
      </c>
      <c r="J200">
        <f>SmtRes!AO1202</f>
        <v>1</v>
      </c>
      <c r="K200">
        <f>SmtRes!AE1202</f>
        <v>7.22</v>
      </c>
      <c r="L200">
        <f>SmtRes!DB1202</f>
        <v>470.74</v>
      </c>
      <c r="M200">
        <f>ROUND(ROUND(L200*Source!I697, 2)*1, 2)</f>
        <v>81.91</v>
      </c>
      <c r="N200">
        <f>SmtRes!AA1202</f>
        <v>44.33</v>
      </c>
      <c r="O200">
        <f>ROUND(ROUND(L200*Source!I697, 2)*SmtRes!DA1202, 2)</f>
        <v>502.93</v>
      </c>
      <c r="P200">
        <f>SmtRes!AG1202</f>
        <v>0</v>
      </c>
      <c r="Q200">
        <f>SmtRes!DC1202</f>
        <v>0</v>
      </c>
      <c r="R200">
        <f>ROUND(ROUND(Q200*Source!I697, 2)*1, 2)</f>
        <v>0</v>
      </c>
      <c r="S200">
        <f>SmtRes!AC1202</f>
        <v>0</v>
      </c>
      <c r="T200">
        <f>ROUND(ROUND(Q200*Source!I697, 2)*SmtRes!AK1202, 2)</f>
        <v>0</v>
      </c>
      <c r="U200">
        <f>SmtRes!X1202</f>
        <v>-1457531913</v>
      </c>
      <c r="V200">
        <v>-1321082357</v>
      </c>
      <c r="W200">
        <v>209066887</v>
      </c>
      <c r="X200">
        <v>3</v>
      </c>
    </row>
    <row r="201" spans="1:24" x14ac:dyDescent="0.2">
      <c r="A201">
        <v>20</v>
      </c>
      <c r="B201">
        <v>1201</v>
      </c>
      <c r="C201">
        <v>3</v>
      </c>
      <c r="D201">
        <v>0</v>
      </c>
      <c r="E201">
        <f>SmtRes!AV1201</f>
        <v>0</v>
      </c>
      <c r="F201" t="str">
        <f>SmtRes!I1201</f>
        <v>101-2789</v>
      </c>
      <c r="G201" t="str">
        <f>SmtRes!K1201</f>
        <v>Лента ПСУЛ</v>
      </c>
      <c r="H201" t="str">
        <f>SmtRes!O1201</f>
        <v>10 м</v>
      </c>
      <c r="I201">
        <f>SmtRes!Y1201*Source!I697</f>
        <v>5.0981999999999994</v>
      </c>
      <c r="J201">
        <f>SmtRes!AO1201</f>
        <v>1</v>
      </c>
      <c r="K201">
        <f>SmtRes!AE1201</f>
        <v>64.2</v>
      </c>
      <c r="L201">
        <f>SmtRes!DB1201</f>
        <v>1881.06</v>
      </c>
      <c r="M201">
        <f>ROUND(ROUND(L201*Source!I697, 2)*1, 2)</f>
        <v>327.3</v>
      </c>
      <c r="N201">
        <f>SmtRes!AA1201</f>
        <v>394.19</v>
      </c>
      <c r="O201">
        <f>ROUND(ROUND(L201*Source!I697, 2)*SmtRes!DA1201, 2)</f>
        <v>2009.62</v>
      </c>
      <c r="P201">
        <f>SmtRes!AG1201</f>
        <v>0</v>
      </c>
      <c r="Q201">
        <f>SmtRes!DC1201</f>
        <v>0</v>
      </c>
      <c r="R201">
        <f>ROUND(ROUND(Q201*Source!I697, 2)*1, 2)</f>
        <v>0</v>
      </c>
      <c r="S201">
        <f>SmtRes!AC1201</f>
        <v>0</v>
      </c>
      <c r="T201">
        <f>ROUND(ROUND(Q201*Source!I697, 2)*SmtRes!AK1201, 2)</f>
        <v>0</v>
      </c>
      <c r="U201">
        <f>SmtRes!X1201</f>
        <v>-1955048641</v>
      </c>
      <c r="V201">
        <v>1124390813</v>
      </c>
      <c r="W201">
        <v>-632369123</v>
      </c>
      <c r="X201">
        <v>3</v>
      </c>
    </row>
    <row r="202" spans="1:24" x14ac:dyDescent="0.2">
      <c r="A202">
        <v>20</v>
      </c>
      <c r="B202">
        <v>1200</v>
      </c>
      <c r="C202">
        <v>3</v>
      </c>
      <c r="D202">
        <v>0</v>
      </c>
      <c r="E202">
        <f>SmtRes!AV1200</f>
        <v>0</v>
      </c>
      <c r="F202" t="str">
        <f>SmtRes!I1200</f>
        <v>101-2388</v>
      </c>
      <c r="G202" t="str">
        <f>SmtRes!K1200</f>
        <v>Герметик пенополиуретановый (пена монтажная) типа Makrofleks, Soudal в баллонах по 750 мл</v>
      </c>
      <c r="H202" t="str">
        <f>SmtRes!O1200</f>
        <v>шт.</v>
      </c>
      <c r="I202">
        <f>SmtRes!Y1200*Source!I697</f>
        <v>21.488999999999997</v>
      </c>
      <c r="J202">
        <f>SmtRes!AO1200</f>
        <v>1</v>
      </c>
      <c r="K202">
        <f>SmtRes!AE1200</f>
        <v>67.209999999999994</v>
      </c>
      <c r="L202">
        <f>SmtRes!DB1200</f>
        <v>8300.44</v>
      </c>
      <c r="M202">
        <f>ROUND(ROUND(L202*Source!I697, 2)*1, 2)</f>
        <v>1444.28</v>
      </c>
      <c r="N202">
        <f>SmtRes!AA1200</f>
        <v>412.67</v>
      </c>
      <c r="O202">
        <f>ROUND(ROUND(L202*Source!I697, 2)*SmtRes!DA1200, 2)</f>
        <v>8867.8799999999992</v>
      </c>
      <c r="P202">
        <f>SmtRes!AG1200</f>
        <v>0</v>
      </c>
      <c r="Q202">
        <f>SmtRes!DC1200</f>
        <v>0</v>
      </c>
      <c r="R202">
        <f>ROUND(ROUND(Q202*Source!I697, 2)*1, 2)</f>
        <v>0</v>
      </c>
      <c r="S202">
        <f>SmtRes!AC1200</f>
        <v>0</v>
      </c>
      <c r="T202">
        <f>ROUND(ROUND(Q202*Source!I697, 2)*SmtRes!AK1200, 2)</f>
        <v>0</v>
      </c>
      <c r="U202">
        <f>SmtRes!X1200</f>
        <v>-393423820</v>
      </c>
      <c r="V202">
        <v>-1394262893</v>
      </c>
      <c r="W202">
        <v>492961315</v>
      </c>
      <c r="X202">
        <v>3</v>
      </c>
    </row>
    <row r="203" spans="1:24" x14ac:dyDescent="0.2">
      <c r="A203">
        <v>20</v>
      </c>
      <c r="B203">
        <v>1199</v>
      </c>
      <c r="C203">
        <v>3</v>
      </c>
      <c r="D203">
        <v>0</v>
      </c>
      <c r="E203">
        <f>SmtRes!AV1199</f>
        <v>0</v>
      </c>
      <c r="F203" t="str">
        <f>SmtRes!I1199</f>
        <v>101-2054</v>
      </c>
      <c r="G203" t="str">
        <f>SmtRes!K1199</f>
        <v>Лента бутиловая диффузионная</v>
      </c>
      <c r="H203" t="str">
        <f>SmtRes!O1199</f>
        <v>м</v>
      </c>
      <c r="I203">
        <f>SmtRes!Y1199*Source!I697</f>
        <v>7.4819999999999993</v>
      </c>
      <c r="J203">
        <f>SmtRes!AO1199</f>
        <v>1</v>
      </c>
      <c r="K203">
        <f>SmtRes!AE1199</f>
        <v>7.99</v>
      </c>
      <c r="L203">
        <f>SmtRes!DB1199</f>
        <v>343.57</v>
      </c>
      <c r="M203">
        <f>ROUND(ROUND(L203*Source!I697, 2)*1, 2)</f>
        <v>59.78</v>
      </c>
      <c r="N203">
        <f>SmtRes!AA1199</f>
        <v>49.06</v>
      </c>
      <c r="O203">
        <f>ROUND(ROUND(L203*Source!I697, 2)*SmtRes!DA1199, 2)</f>
        <v>367.05</v>
      </c>
      <c r="P203">
        <f>SmtRes!AG1199</f>
        <v>0</v>
      </c>
      <c r="Q203">
        <f>SmtRes!DC1199</f>
        <v>0</v>
      </c>
      <c r="R203">
        <f>ROUND(ROUND(Q203*Source!I697, 2)*1, 2)</f>
        <v>0</v>
      </c>
      <c r="S203">
        <f>SmtRes!AC1199</f>
        <v>0</v>
      </c>
      <c r="T203">
        <f>ROUND(ROUND(Q203*Source!I697, 2)*SmtRes!AK1199, 2)</f>
        <v>0</v>
      </c>
      <c r="U203">
        <f>SmtRes!X1199</f>
        <v>1663450262</v>
      </c>
      <c r="V203">
        <v>-542365443</v>
      </c>
      <c r="W203">
        <v>640479055</v>
      </c>
      <c r="X203">
        <v>3</v>
      </c>
    </row>
    <row r="204" spans="1:24" x14ac:dyDescent="0.2">
      <c r="A204">
        <v>20</v>
      </c>
      <c r="B204">
        <v>1198</v>
      </c>
      <c r="C204">
        <v>3</v>
      </c>
      <c r="D204">
        <v>0</v>
      </c>
      <c r="E204">
        <f>SmtRes!AV1198</f>
        <v>0</v>
      </c>
      <c r="F204" t="str">
        <f>SmtRes!I1198</f>
        <v>101-2052</v>
      </c>
      <c r="G204" t="str">
        <f>SmtRes!K1198</f>
        <v>Лента бутиловая</v>
      </c>
      <c r="H204" t="str">
        <f>SmtRes!O1198</f>
        <v>м</v>
      </c>
      <c r="I204">
        <f>SmtRes!Y1198*Source!I697</f>
        <v>69.947999999999993</v>
      </c>
      <c r="J204">
        <f>SmtRes!AO1198</f>
        <v>1</v>
      </c>
      <c r="K204">
        <f>SmtRes!AE1198</f>
        <v>6.4</v>
      </c>
      <c r="L204">
        <f>SmtRes!DB1198</f>
        <v>2572.8000000000002</v>
      </c>
      <c r="M204">
        <f>ROUND(ROUND(L204*Source!I697, 2)*1, 2)</f>
        <v>447.67</v>
      </c>
      <c r="N204">
        <f>SmtRes!AA1198</f>
        <v>39.299999999999997</v>
      </c>
      <c r="O204">
        <f>ROUND(ROUND(L204*Source!I697, 2)*SmtRes!DA1198, 2)</f>
        <v>2748.69</v>
      </c>
      <c r="P204">
        <f>SmtRes!AG1198</f>
        <v>0</v>
      </c>
      <c r="Q204">
        <f>SmtRes!DC1198</f>
        <v>0</v>
      </c>
      <c r="R204">
        <f>ROUND(ROUND(Q204*Source!I697, 2)*1, 2)</f>
        <v>0</v>
      </c>
      <c r="S204">
        <f>SmtRes!AC1198</f>
        <v>0</v>
      </c>
      <c r="T204">
        <f>ROUND(ROUND(Q204*Source!I697, 2)*SmtRes!AK1198, 2)</f>
        <v>0</v>
      </c>
      <c r="U204">
        <f>SmtRes!X1198</f>
        <v>-115581563</v>
      </c>
      <c r="V204">
        <v>1759494541</v>
      </c>
      <c r="W204">
        <v>-446133460</v>
      </c>
      <c r="X204">
        <v>3</v>
      </c>
    </row>
    <row r="205" spans="1:24" x14ac:dyDescent="0.2">
      <c r="A205">
        <f>Source!A701</f>
        <v>18</v>
      </c>
      <c r="B205">
        <v>701</v>
      </c>
      <c r="C205">
        <v>3</v>
      </c>
      <c r="D205">
        <f>Source!BI701</f>
        <v>1</v>
      </c>
      <c r="E205">
        <f>Source!FS701</f>
        <v>0</v>
      </c>
      <c r="F205" t="str">
        <f>Source!F701</f>
        <v>203-8099</v>
      </c>
      <c r="G205" t="str">
        <f>Source!G701</f>
        <v>Блоки дверные внутренние однопольные глухие, фанерованные шпоном красное дерево</v>
      </c>
      <c r="H205" t="str">
        <f>Source!H701</f>
        <v>м2</v>
      </c>
      <c r="I205">
        <f>Source!I701</f>
        <v>17.399999999999999</v>
      </c>
      <c r="J205">
        <v>1</v>
      </c>
      <c r="K205">
        <f>Source!AC701</f>
        <v>2422.23</v>
      </c>
      <c r="M205">
        <f>ROUND(K205*I205, 2)</f>
        <v>42146.8</v>
      </c>
      <c r="N205">
        <f>Source!AC701*IF(Source!BC701&lt;&gt; 0, Source!BC701, 1)</f>
        <v>14872.492199999999</v>
      </c>
      <c r="O205">
        <f>ROUND(N205*I205, 2)</f>
        <v>258781.36</v>
      </c>
      <c r="P205">
        <f>Source!AE701</f>
        <v>0</v>
      </c>
      <c r="R205">
        <f>ROUND(P205*I205, 2)</f>
        <v>0</v>
      </c>
      <c r="S205">
        <f>Source!AE701*IF(Source!BS701&lt;&gt; 0, Source!BS701, 1)</f>
        <v>0</v>
      </c>
      <c r="T205">
        <f>ROUND(S205*I205, 2)</f>
        <v>0</v>
      </c>
      <c r="U205">
        <f>Source!GF701</f>
        <v>1019037866</v>
      </c>
      <c r="V205">
        <v>921771157</v>
      </c>
      <c r="W205">
        <v>299370620</v>
      </c>
      <c r="X205">
        <v>3</v>
      </c>
    </row>
    <row r="206" spans="1:24" x14ac:dyDescent="0.2">
      <c r="A206">
        <f>Source!A703</f>
        <v>18</v>
      </c>
      <c r="B206">
        <v>703</v>
      </c>
      <c r="C206">
        <v>3</v>
      </c>
      <c r="D206">
        <f>Source!BI703</f>
        <v>1</v>
      </c>
      <c r="E206">
        <f>Source!FS703</f>
        <v>0</v>
      </c>
      <c r="F206" t="str">
        <f>Source!F703</f>
        <v>61.3.03.01-0857м</v>
      </c>
      <c r="G206" t="str">
        <f>Source!G703</f>
        <v>Врезной электромеханический замок PERCo-LB72.3; 72 мм. межцентровое расстояние, прямой засов, с рычагом блокиратора</v>
      </c>
      <c r="H206" t="str">
        <f>Source!H703</f>
        <v>шт.</v>
      </c>
      <c r="I206">
        <f>Source!I703</f>
        <v>12</v>
      </c>
      <c r="J206">
        <v>1</v>
      </c>
      <c r="K206">
        <f>ROUND(Source!AC703/IF(Source!BC703&lt;&gt; 0, Source!BC703, 1),2)</f>
        <v>1547.55</v>
      </c>
      <c r="M206">
        <f>ROUND(Source!HG703/IF(Source!BC703&lt;&gt; 0, Source!BC703, 1),2)</f>
        <v>18570.68</v>
      </c>
      <c r="N206">
        <f>Source!AC703</f>
        <v>9501.98</v>
      </c>
      <c r="O206">
        <f>Source!HG703</f>
        <v>114024</v>
      </c>
      <c r="P206">
        <f>Source!AE703</f>
        <v>0</v>
      </c>
      <c r="R206">
        <f>ROUND(P206*I206, 2)</f>
        <v>0</v>
      </c>
      <c r="S206">
        <f>Source!AE703*IF(Source!BS703&lt;&gt; 0, Source!BS703, 1)</f>
        <v>0</v>
      </c>
      <c r="T206">
        <f>ROUND(S206*I206, 2)</f>
        <v>0</v>
      </c>
      <c r="U206">
        <f>Source!GF703</f>
        <v>-2066279378</v>
      </c>
      <c r="V206">
        <v>1910069477</v>
      </c>
      <c r="W206">
        <v>-1112426146</v>
      </c>
      <c r="X206">
        <v>3</v>
      </c>
    </row>
    <row r="207" spans="1:24" x14ac:dyDescent="0.2">
      <c r="A207">
        <v>20</v>
      </c>
      <c r="B207">
        <v>1233</v>
      </c>
      <c r="C207">
        <v>3</v>
      </c>
      <c r="D207">
        <v>0</v>
      </c>
      <c r="E207">
        <f>SmtRes!AV1233</f>
        <v>0</v>
      </c>
      <c r="F207" t="str">
        <f>SmtRes!I1233</f>
        <v>102-0303</v>
      </c>
      <c r="G207" t="str">
        <f>SmtRes!K1233</f>
        <v>Клинья пластиковые монтажные</v>
      </c>
      <c r="H207" t="str">
        <f>SmtRes!O1233</f>
        <v>100 шт.</v>
      </c>
      <c r="I207">
        <f>SmtRes!Y1233*Source!I705</f>
        <v>0.28799999999999998</v>
      </c>
      <c r="J207">
        <f>SmtRes!AO1233</f>
        <v>1</v>
      </c>
      <c r="K207">
        <f>SmtRes!AE1233</f>
        <v>50</v>
      </c>
      <c r="L207">
        <f>SmtRes!DB1233</f>
        <v>400</v>
      </c>
      <c r="M207">
        <f>ROUND(ROUND(L207*Source!I705, 2)*1, 2)</f>
        <v>14.4</v>
      </c>
      <c r="N207">
        <f>SmtRes!AA1233</f>
        <v>307</v>
      </c>
      <c r="O207">
        <f>ROUND(ROUND(L207*Source!I705, 2)*SmtRes!DA1233, 2)</f>
        <v>88.42</v>
      </c>
      <c r="P207">
        <f>SmtRes!AG1233</f>
        <v>0</v>
      </c>
      <c r="Q207">
        <f>SmtRes!DC1233</f>
        <v>0</v>
      </c>
      <c r="R207">
        <f>ROUND(ROUND(Q207*Source!I705, 2)*1, 2)</f>
        <v>0</v>
      </c>
      <c r="S207">
        <f>SmtRes!AC1233</f>
        <v>0</v>
      </c>
      <c r="T207">
        <f>ROUND(ROUND(Q207*Source!I705, 2)*SmtRes!AK1233, 2)</f>
        <v>0</v>
      </c>
      <c r="U207">
        <f>SmtRes!X1233</f>
        <v>-619439245</v>
      </c>
      <c r="V207">
        <v>-1090025216</v>
      </c>
      <c r="W207">
        <v>-1266552463</v>
      </c>
      <c r="X207">
        <v>3</v>
      </c>
    </row>
    <row r="208" spans="1:24" x14ac:dyDescent="0.2">
      <c r="A208">
        <v>20</v>
      </c>
      <c r="B208">
        <v>1232</v>
      </c>
      <c r="C208">
        <v>3</v>
      </c>
      <c r="D208">
        <v>0</v>
      </c>
      <c r="E208">
        <f>SmtRes!AV1232</f>
        <v>0</v>
      </c>
      <c r="F208" t="str">
        <f>SmtRes!I1232</f>
        <v>101-4173</v>
      </c>
      <c r="G208" t="str">
        <f>SmtRes!K1232</f>
        <v>Дюбели монтажные 10х130 (10х132, 10х150) мм</v>
      </c>
      <c r="H208" t="str">
        <f>SmtRes!O1232</f>
        <v>10 шт.</v>
      </c>
      <c r="I208">
        <f>SmtRes!Y1232*Source!I705</f>
        <v>2.3472</v>
      </c>
      <c r="J208">
        <f>SmtRes!AO1232</f>
        <v>1</v>
      </c>
      <c r="K208">
        <f>SmtRes!AE1232</f>
        <v>7.22</v>
      </c>
      <c r="L208">
        <f>SmtRes!DB1232</f>
        <v>470.74</v>
      </c>
      <c r="M208">
        <f>ROUND(ROUND(L208*Source!I705, 2)*1, 2)</f>
        <v>16.95</v>
      </c>
      <c r="N208">
        <f>SmtRes!AA1232</f>
        <v>44.33</v>
      </c>
      <c r="O208">
        <f>ROUND(ROUND(L208*Source!I705, 2)*SmtRes!DA1232, 2)</f>
        <v>104.07</v>
      </c>
      <c r="P208">
        <f>SmtRes!AG1232</f>
        <v>0</v>
      </c>
      <c r="Q208">
        <f>SmtRes!DC1232</f>
        <v>0</v>
      </c>
      <c r="R208">
        <f>ROUND(ROUND(Q208*Source!I705, 2)*1, 2)</f>
        <v>0</v>
      </c>
      <c r="S208">
        <f>SmtRes!AC1232</f>
        <v>0</v>
      </c>
      <c r="T208">
        <f>ROUND(ROUND(Q208*Source!I705, 2)*SmtRes!AK1232, 2)</f>
        <v>0</v>
      </c>
      <c r="U208">
        <f>SmtRes!X1232</f>
        <v>-1457531913</v>
      </c>
      <c r="V208">
        <v>-1321082357</v>
      </c>
      <c r="W208">
        <v>209066887</v>
      </c>
      <c r="X208">
        <v>3</v>
      </c>
    </row>
    <row r="209" spans="1:24" x14ac:dyDescent="0.2">
      <c r="A209">
        <v>20</v>
      </c>
      <c r="B209">
        <v>1231</v>
      </c>
      <c r="C209">
        <v>3</v>
      </c>
      <c r="D209">
        <v>0</v>
      </c>
      <c r="E209">
        <f>SmtRes!AV1231</f>
        <v>0</v>
      </c>
      <c r="F209" t="str">
        <f>SmtRes!I1231</f>
        <v>101-2789</v>
      </c>
      <c r="G209" t="str">
        <f>SmtRes!K1231</f>
        <v>Лента ПСУЛ</v>
      </c>
      <c r="H209" t="str">
        <f>SmtRes!O1231</f>
        <v>10 м</v>
      </c>
      <c r="I209">
        <f>SmtRes!Y1231*Source!I705</f>
        <v>1.0548</v>
      </c>
      <c r="J209">
        <f>SmtRes!AO1231</f>
        <v>1</v>
      </c>
      <c r="K209">
        <f>SmtRes!AE1231</f>
        <v>64.2</v>
      </c>
      <c r="L209">
        <f>SmtRes!DB1231</f>
        <v>1881.06</v>
      </c>
      <c r="M209">
        <f>ROUND(ROUND(L209*Source!I705, 2)*1, 2)</f>
        <v>67.72</v>
      </c>
      <c r="N209">
        <f>SmtRes!AA1231</f>
        <v>394.19</v>
      </c>
      <c r="O209">
        <f>ROUND(ROUND(L209*Source!I705, 2)*SmtRes!DA1231, 2)</f>
        <v>415.8</v>
      </c>
      <c r="P209">
        <f>SmtRes!AG1231</f>
        <v>0</v>
      </c>
      <c r="Q209">
        <f>SmtRes!DC1231</f>
        <v>0</v>
      </c>
      <c r="R209">
        <f>ROUND(ROUND(Q209*Source!I705, 2)*1, 2)</f>
        <v>0</v>
      </c>
      <c r="S209">
        <f>SmtRes!AC1231</f>
        <v>0</v>
      </c>
      <c r="T209">
        <f>ROUND(ROUND(Q209*Source!I705, 2)*SmtRes!AK1231, 2)</f>
        <v>0</v>
      </c>
      <c r="U209">
        <f>SmtRes!X1231</f>
        <v>-1955048641</v>
      </c>
      <c r="V209">
        <v>1124390813</v>
      </c>
      <c r="W209">
        <v>-632369123</v>
      </c>
      <c r="X209">
        <v>3</v>
      </c>
    </row>
    <row r="210" spans="1:24" x14ac:dyDescent="0.2">
      <c r="A210">
        <v>20</v>
      </c>
      <c r="B210">
        <v>1230</v>
      </c>
      <c r="C210">
        <v>3</v>
      </c>
      <c r="D210">
        <v>0</v>
      </c>
      <c r="E210">
        <f>SmtRes!AV1230</f>
        <v>0</v>
      </c>
      <c r="F210" t="str">
        <f>SmtRes!I1230</f>
        <v>101-2388</v>
      </c>
      <c r="G210" t="str">
        <f>SmtRes!K1230</f>
        <v>Герметик пенополиуретановый (пена монтажная) типа Makrofleks, Soudal в баллонах по 750 мл</v>
      </c>
      <c r="H210" t="str">
        <f>SmtRes!O1230</f>
        <v>шт.</v>
      </c>
      <c r="I210">
        <f>SmtRes!Y1230*Source!I705</f>
        <v>4.4459999999999997</v>
      </c>
      <c r="J210">
        <f>SmtRes!AO1230</f>
        <v>1</v>
      </c>
      <c r="K210">
        <f>SmtRes!AE1230</f>
        <v>67.209999999999994</v>
      </c>
      <c r="L210">
        <f>SmtRes!DB1230</f>
        <v>8300.44</v>
      </c>
      <c r="M210">
        <f>ROUND(ROUND(L210*Source!I705, 2)*1, 2)</f>
        <v>298.82</v>
      </c>
      <c r="N210">
        <f>SmtRes!AA1230</f>
        <v>412.67</v>
      </c>
      <c r="O210">
        <f>ROUND(ROUND(L210*Source!I705, 2)*SmtRes!DA1230, 2)</f>
        <v>1834.75</v>
      </c>
      <c r="P210">
        <f>SmtRes!AG1230</f>
        <v>0</v>
      </c>
      <c r="Q210">
        <f>SmtRes!DC1230</f>
        <v>0</v>
      </c>
      <c r="R210">
        <f>ROUND(ROUND(Q210*Source!I705, 2)*1, 2)</f>
        <v>0</v>
      </c>
      <c r="S210">
        <f>SmtRes!AC1230</f>
        <v>0</v>
      </c>
      <c r="T210">
        <f>ROUND(ROUND(Q210*Source!I705, 2)*SmtRes!AK1230, 2)</f>
        <v>0</v>
      </c>
      <c r="U210">
        <f>SmtRes!X1230</f>
        <v>-393423820</v>
      </c>
      <c r="V210">
        <v>-1394262893</v>
      </c>
      <c r="W210">
        <v>492961315</v>
      </c>
      <c r="X210">
        <v>3</v>
      </c>
    </row>
    <row r="211" spans="1:24" x14ac:dyDescent="0.2">
      <c r="A211">
        <v>20</v>
      </c>
      <c r="B211">
        <v>1229</v>
      </c>
      <c r="C211">
        <v>3</v>
      </c>
      <c r="D211">
        <v>0</v>
      </c>
      <c r="E211">
        <f>SmtRes!AV1229</f>
        <v>0</v>
      </c>
      <c r="F211" t="str">
        <f>SmtRes!I1229</f>
        <v>101-2054</v>
      </c>
      <c r="G211" t="str">
        <f>SmtRes!K1229</f>
        <v>Лента бутиловая диффузионная</v>
      </c>
      <c r="H211" t="str">
        <f>SmtRes!O1229</f>
        <v>м</v>
      </c>
      <c r="I211">
        <f>SmtRes!Y1229*Source!I705</f>
        <v>1.5479999999999998</v>
      </c>
      <c r="J211">
        <f>SmtRes!AO1229</f>
        <v>1</v>
      </c>
      <c r="K211">
        <f>SmtRes!AE1229</f>
        <v>7.99</v>
      </c>
      <c r="L211">
        <f>SmtRes!DB1229</f>
        <v>343.57</v>
      </c>
      <c r="M211">
        <f>ROUND(ROUND(L211*Source!I705, 2)*1, 2)</f>
        <v>12.37</v>
      </c>
      <c r="N211">
        <f>SmtRes!AA1229</f>
        <v>49.06</v>
      </c>
      <c r="O211">
        <f>ROUND(ROUND(L211*Source!I705, 2)*SmtRes!DA1229, 2)</f>
        <v>75.95</v>
      </c>
      <c r="P211">
        <f>SmtRes!AG1229</f>
        <v>0</v>
      </c>
      <c r="Q211">
        <f>SmtRes!DC1229</f>
        <v>0</v>
      </c>
      <c r="R211">
        <f>ROUND(ROUND(Q211*Source!I705, 2)*1, 2)</f>
        <v>0</v>
      </c>
      <c r="S211">
        <f>SmtRes!AC1229</f>
        <v>0</v>
      </c>
      <c r="T211">
        <f>ROUND(ROUND(Q211*Source!I705, 2)*SmtRes!AK1229, 2)</f>
        <v>0</v>
      </c>
      <c r="U211">
        <f>SmtRes!X1229</f>
        <v>1663450262</v>
      </c>
      <c r="V211">
        <v>-542365443</v>
      </c>
      <c r="W211">
        <v>640479055</v>
      </c>
      <c r="X211">
        <v>3</v>
      </c>
    </row>
    <row r="212" spans="1:24" x14ac:dyDescent="0.2">
      <c r="A212">
        <v>20</v>
      </c>
      <c r="B212">
        <v>1228</v>
      </c>
      <c r="C212">
        <v>3</v>
      </c>
      <c r="D212">
        <v>0</v>
      </c>
      <c r="E212">
        <f>SmtRes!AV1228</f>
        <v>0</v>
      </c>
      <c r="F212" t="str">
        <f>SmtRes!I1228</f>
        <v>101-2052</v>
      </c>
      <c r="G212" t="str">
        <f>SmtRes!K1228</f>
        <v>Лента бутиловая</v>
      </c>
      <c r="H212" t="str">
        <f>SmtRes!O1228</f>
        <v>м</v>
      </c>
      <c r="I212">
        <f>SmtRes!Y1228*Source!I705</f>
        <v>14.472</v>
      </c>
      <c r="J212">
        <f>SmtRes!AO1228</f>
        <v>1</v>
      </c>
      <c r="K212">
        <f>SmtRes!AE1228</f>
        <v>6.4</v>
      </c>
      <c r="L212">
        <f>SmtRes!DB1228</f>
        <v>2572.8000000000002</v>
      </c>
      <c r="M212">
        <f>ROUND(ROUND(L212*Source!I705, 2)*1, 2)</f>
        <v>92.62</v>
      </c>
      <c r="N212">
        <f>SmtRes!AA1228</f>
        <v>39.299999999999997</v>
      </c>
      <c r="O212">
        <f>ROUND(ROUND(L212*Source!I705, 2)*SmtRes!DA1228, 2)</f>
        <v>568.69000000000005</v>
      </c>
      <c r="P212">
        <f>SmtRes!AG1228</f>
        <v>0</v>
      </c>
      <c r="Q212">
        <f>SmtRes!DC1228</f>
        <v>0</v>
      </c>
      <c r="R212">
        <f>ROUND(ROUND(Q212*Source!I705, 2)*1, 2)</f>
        <v>0</v>
      </c>
      <c r="S212">
        <f>SmtRes!AC1228</f>
        <v>0</v>
      </c>
      <c r="T212">
        <f>ROUND(ROUND(Q212*Source!I705, 2)*SmtRes!AK1228, 2)</f>
        <v>0</v>
      </c>
      <c r="U212">
        <f>SmtRes!X1228</f>
        <v>-115581563</v>
      </c>
      <c r="V212">
        <v>1759494541</v>
      </c>
      <c r="W212">
        <v>-446133460</v>
      </c>
      <c r="X212">
        <v>3</v>
      </c>
    </row>
    <row r="213" spans="1:24" x14ac:dyDescent="0.2">
      <c r="A213">
        <f>Source!A709</f>
        <v>18</v>
      </c>
      <c r="B213">
        <v>709</v>
      </c>
      <c r="C213">
        <v>3</v>
      </c>
      <c r="D213">
        <f>Source!BI709</f>
        <v>1</v>
      </c>
      <c r="E213">
        <f>Source!FS709</f>
        <v>0</v>
      </c>
      <c r="F213" t="str">
        <f>Source!F709</f>
        <v>203-0655</v>
      </c>
      <c r="G213" t="str">
        <f>Source!G709</f>
        <v>Блоки дверные входные пластиковые с простой коробкой, однопольная с офисной фурнитурой, с однокамерным стеклопакетом (24 мм), площадь от 1,5-2 м2</v>
      </c>
      <c r="H213" t="str">
        <f>Source!H709</f>
        <v>м2</v>
      </c>
      <c r="I213">
        <f>Source!I709</f>
        <v>3.6</v>
      </c>
      <c r="J213">
        <v>1</v>
      </c>
      <c r="K213">
        <f>Source!AC709</f>
        <v>1592.71</v>
      </c>
      <c r="M213">
        <f>ROUND(K213*I213, 2)</f>
        <v>5733.76</v>
      </c>
      <c r="N213">
        <f>Source!AC709*IF(Source!BC709&lt;&gt; 0, Source!BC709, 1)</f>
        <v>11005.626100000001</v>
      </c>
      <c r="O213">
        <f>ROUND(N213*I213, 2)</f>
        <v>39620.25</v>
      </c>
      <c r="P213">
        <f>Source!AE709</f>
        <v>0</v>
      </c>
      <c r="R213">
        <f>ROUND(P213*I213, 2)</f>
        <v>0</v>
      </c>
      <c r="S213">
        <f>Source!AE709*IF(Source!BS709&lt;&gt; 0, Source!BS709, 1)</f>
        <v>0</v>
      </c>
      <c r="T213">
        <f>ROUND(S213*I213, 2)</f>
        <v>0</v>
      </c>
      <c r="U213">
        <f>Source!GF709</f>
        <v>-556462959</v>
      </c>
      <c r="V213">
        <v>-395324915</v>
      </c>
      <c r="W213">
        <v>-1320987946</v>
      </c>
      <c r="X213">
        <v>3</v>
      </c>
    </row>
    <row r="214" spans="1:24" x14ac:dyDescent="0.2">
      <c r="A214">
        <v>20</v>
      </c>
      <c r="B214">
        <v>1260</v>
      </c>
      <c r="C214">
        <v>3</v>
      </c>
      <c r="D214">
        <v>0</v>
      </c>
      <c r="E214">
        <f>SmtRes!AV1260</f>
        <v>0</v>
      </c>
      <c r="F214" t="str">
        <f>SmtRes!I1260</f>
        <v>204-0062</v>
      </c>
      <c r="G214" t="str">
        <f>SmtRes!K1260</f>
        <v>Детали закладные и накладные изготовленные без применения сварки, гнутья, сверления (пробивки) отверстий поставляемые отдельно</v>
      </c>
      <c r="H214" t="str">
        <f>SmtRes!O1260</f>
        <v>т</v>
      </c>
      <c r="I214">
        <f>SmtRes!Y1260*Source!I713</f>
        <v>6.0000000000000001E-3</v>
      </c>
      <c r="J214">
        <f>SmtRes!AO1260</f>
        <v>1</v>
      </c>
      <c r="K214">
        <f>SmtRes!AE1260</f>
        <v>5804</v>
      </c>
      <c r="L214">
        <f>SmtRes!DB1260</f>
        <v>17.41</v>
      </c>
      <c r="M214">
        <f>ROUND(ROUND(L214*Source!I713, 2)*1, 2)</f>
        <v>34.82</v>
      </c>
      <c r="N214">
        <f>SmtRes!AA1260</f>
        <v>35636.559999999998</v>
      </c>
      <c r="O214">
        <f>ROUND(ROUND(L214*Source!I713, 2)*SmtRes!DA1260, 2)</f>
        <v>213.79</v>
      </c>
      <c r="P214">
        <f>SmtRes!AG1260</f>
        <v>0</v>
      </c>
      <c r="Q214">
        <f>SmtRes!DC1260</f>
        <v>0</v>
      </c>
      <c r="R214">
        <f>ROUND(ROUND(Q214*Source!I713, 2)*1, 2)</f>
        <v>0</v>
      </c>
      <c r="S214">
        <f>SmtRes!AC1260</f>
        <v>0</v>
      </c>
      <c r="T214">
        <f>ROUND(ROUND(Q214*Source!I713, 2)*SmtRes!AK1260, 2)</f>
        <v>0</v>
      </c>
      <c r="U214">
        <f>SmtRes!X1260</f>
        <v>1426677377</v>
      </c>
      <c r="V214">
        <v>1040621728</v>
      </c>
      <c r="W214">
        <v>1525985877</v>
      </c>
      <c r="X214">
        <v>3</v>
      </c>
    </row>
    <row r="215" spans="1:24" x14ac:dyDescent="0.2">
      <c r="A215">
        <v>20</v>
      </c>
      <c r="B215">
        <v>1258</v>
      </c>
      <c r="C215">
        <v>3</v>
      </c>
      <c r="D215">
        <v>0</v>
      </c>
      <c r="E215">
        <f>SmtRes!AV1258</f>
        <v>0</v>
      </c>
      <c r="F215" t="str">
        <f>SmtRes!I1258</f>
        <v>101-1921</v>
      </c>
      <c r="G215" t="str">
        <f>SmtRes!K1258</f>
        <v>Пена монтажная для герметизации стыков в баллончике емкостью 0,85 л</v>
      </c>
      <c r="H215" t="str">
        <f>SmtRes!O1258</f>
        <v>шт.</v>
      </c>
      <c r="I215">
        <f>SmtRes!Y1258*Source!I713</f>
        <v>0.2</v>
      </c>
      <c r="J215">
        <f>SmtRes!AO1258</f>
        <v>1</v>
      </c>
      <c r="K215">
        <f>SmtRes!AE1258</f>
        <v>72.8</v>
      </c>
      <c r="L215">
        <f>SmtRes!DB1258</f>
        <v>7.28</v>
      </c>
      <c r="M215">
        <f>ROUND(ROUND(L215*Source!I713, 2)*1, 2)</f>
        <v>14.56</v>
      </c>
      <c r="N215">
        <f>SmtRes!AA1258</f>
        <v>446.99</v>
      </c>
      <c r="O215">
        <f>ROUND(ROUND(L215*Source!I713, 2)*SmtRes!DA1258, 2)</f>
        <v>89.4</v>
      </c>
      <c r="P215">
        <f>SmtRes!AG1258</f>
        <v>0</v>
      </c>
      <c r="Q215">
        <f>SmtRes!DC1258</f>
        <v>0</v>
      </c>
      <c r="R215">
        <f>ROUND(ROUND(Q215*Source!I713, 2)*1, 2)</f>
        <v>0</v>
      </c>
      <c r="S215">
        <f>SmtRes!AC1258</f>
        <v>0</v>
      </c>
      <c r="T215">
        <f>ROUND(ROUND(Q215*Source!I713, 2)*SmtRes!AK1258, 2)</f>
        <v>0</v>
      </c>
      <c r="U215">
        <f>SmtRes!X1258</f>
        <v>143065284</v>
      </c>
      <c r="V215">
        <v>356961622</v>
      </c>
      <c r="W215">
        <v>785585162</v>
      </c>
      <c r="X215">
        <v>3</v>
      </c>
    </row>
    <row r="216" spans="1:24" x14ac:dyDescent="0.2">
      <c r="A216">
        <v>20</v>
      </c>
      <c r="B216">
        <v>1257</v>
      </c>
      <c r="C216">
        <v>3</v>
      </c>
      <c r="D216">
        <v>0</v>
      </c>
      <c r="E216">
        <f>SmtRes!AV1257</f>
        <v>0</v>
      </c>
      <c r="F216" t="str">
        <f>SmtRes!I1257</f>
        <v>101-1513</v>
      </c>
      <c r="G216" t="str">
        <f>SmtRes!K1257</f>
        <v>Электроды диаметром 4 мм Э42</v>
      </c>
      <c r="H216" t="str">
        <f>SmtRes!O1257</f>
        <v>т</v>
      </c>
      <c r="I216">
        <f>SmtRes!Y1257*Source!I713</f>
        <v>2.0000000000000001E-4</v>
      </c>
      <c r="J216">
        <f>SmtRes!AO1257</f>
        <v>1</v>
      </c>
      <c r="K216">
        <f>SmtRes!AE1257</f>
        <v>9749.99</v>
      </c>
      <c r="L216">
        <f>SmtRes!DB1257</f>
        <v>0.97</v>
      </c>
      <c r="M216">
        <f>ROUND(ROUND(L216*Source!I713, 2)*1, 2)</f>
        <v>1.94</v>
      </c>
      <c r="N216">
        <f>SmtRes!AA1257</f>
        <v>59864.94</v>
      </c>
      <c r="O216">
        <f>ROUND(ROUND(L216*Source!I713, 2)*SmtRes!DA1257, 2)</f>
        <v>11.91</v>
      </c>
      <c r="P216">
        <f>SmtRes!AG1257</f>
        <v>0</v>
      </c>
      <c r="Q216">
        <f>SmtRes!DC1257</f>
        <v>0</v>
      </c>
      <c r="R216">
        <f>ROUND(ROUND(Q216*Source!I713, 2)*1, 2)</f>
        <v>0</v>
      </c>
      <c r="S216">
        <f>SmtRes!AC1257</f>
        <v>0</v>
      </c>
      <c r="T216">
        <f>ROUND(ROUND(Q216*Source!I713, 2)*SmtRes!AK1257, 2)</f>
        <v>0</v>
      </c>
      <c r="U216">
        <f>SmtRes!X1257</f>
        <v>-1319080431</v>
      </c>
      <c r="V216">
        <v>1106660228</v>
      </c>
      <c r="W216">
        <v>809569885</v>
      </c>
      <c r="X216">
        <v>3</v>
      </c>
    </row>
    <row r="217" spans="1:24" x14ac:dyDescent="0.2">
      <c r="A217">
        <f>Source!A715</f>
        <v>18</v>
      </c>
      <c r="B217">
        <v>715</v>
      </c>
      <c r="C217">
        <v>3</v>
      </c>
      <c r="D217">
        <f>Source!BI715</f>
        <v>1</v>
      </c>
      <c r="E217">
        <f>Source!FS715</f>
        <v>0</v>
      </c>
      <c r="F217" t="str">
        <f>Source!F715</f>
        <v>Прил. КА п.12.13</v>
      </c>
      <c r="G217" t="str">
        <f>Source!G715</f>
        <v>Металлическая дверь со системой скуд (глазок, засов) индивидуального изгтовления</v>
      </c>
      <c r="H217" t="str">
        <f>Source!H715</f>
        <v>шт.</v>
      </c>
      <c r="I217">
        <f>Source!I715</f>
        <v>1</v>
      </c>
      <c r="J217">
        <v>1</v>
      </c>
      <c r="K217">
        <f>ROUND(Source!AC715/IF(Source!BC715&lt;&gt; 0, Source!BC715, 1),2)</f>
        <v>5108.3100000000004</v>
      </c>
      <c r="M217">
        <f>ROUND(Source!HG715/IF(Source!BC715&lt;&gt; 0, Source!BC715, 1),2)</f>
        <v>5108.3100000000004</v>
      </c>
      <c r="N217">
        <f>Source!AC715</f>
        <v>31365</v>
      </c>
      <c r="O217">
        <f>Source!HG715</f>
        <v>31365</v>
      </c>
      <c r="P217">
        <f>Source!AE715</f>
        <v>0</v>
      </c>
      <c r="R217">
        <f>ROUND(P217*I217, 2)</f>
        <v>0</v>
      </c>
      <c r="S217">
        <f>Source!AE715*IF(Source!BS715&lt;&gt; 0, Source!BS715, 1)</f>
        <v>0</v>
      </c>
      <c r="T217">
        <f>ROUND(S217*I217, 2)</f>
        <v>0</v>
      </c>
      <c r="U217">
        <f>Source!GF715</f>
        <v>-742144442</v>
      </c>
      <c r="V217">
        <v>-1100360513</v>
      </c>
      <c r="W217">
        <v>1625349820</v>
      </c>
      <c r="X217">
        <v>3</v>
      </c>
    </row>
    <row r="218" spans="1:24" x14ac:dyDescent="0.2">
      <c r="A218">
        <f>Source!A717</f>
        <v>18</v>
      </c>
      <c r="B218">
        <v>717</v>
      </c>
      <c r="C218">
        <v>3</v>
      </c>
      <c r="D218">
        <f>Source!BI717</f>
        <v>1</v>
      </c>
      <c r="E218">
        <f>Source!FS717</f>
        <v>0</v>
      </c>
      <c r="F218" t="str">
        <f>Source!F717</f>
        <v>101-6976</v>
      </c>
      <c r="G218" t="str">
        <f>Source!G717</f>
        <v>Замок электромагнитный универсальный сдвиговый AL-400S</v>
      </c>
      <c r="H218" t="str">
        <f>Source!H717</f>
        <v>шт.</v>
      </c>
      <c r="I218">
        <f>Source!I717</f>
        <v>1</v>
      </c>
      <c r="J218">
        <v>1</v>
      </c>
      <c r="K218">
        <f>Source!AC717</f>
        <v>1386.03</v>
      </c>
      <c r="M218">
        <f>ROUND(K218*I218, 2)</f>
        <v>1386.03</v>
      </c>
      <c r="N218">
        <f>Source!AC717*IF(Source!BC717&lt;&gt; 0, Source!BC717, 1)</f>
        <v>12113.9022</v>
      </c>
      <c r="O218">
        <f>ROUND(N218*I218, 2)</f>
        <v>12113.9</v>
      </c>
      <c r="P218">
        <f>Source!AE717</f>
        <v>0</v>
      </c>
      <c r="R218">
        <f>ROUND(P218*I218, 2)</f>
        <v>0</v>
      </c>
      <c r="S218">
        <f>Source!AE717*IF(Source!BS717&lt;&gt; 0, Source!BS717, 1)</f>
        <v>0</v>
      </c>
      <c r="T218">
        <f>ROUND(S218*I218, 2)</f>
        <v>0</v>
      </c>
      <c r="U218">
        <f>Source!GF717</f>
        <v>-1147808528</v>
      </c>
      <c r="V218">
        <v>-800481278</v>
      </c>
      <c r="W218">
        <v>-1034700700</v>
      </c>
      <c r="X218">
        <v>3</v>
      </c>
    </row>
    <row r="219" spans="1:24" x14ac:dyDescent="0.2">
      <c r="A219">
        <f>Source!A719</f>
        <v>18</v>
      </c>
      <c r="B219">
        <v>719</v>
      </c>
      <c r="C219">
        <v>3</v>
      </c>
      <c r="D219">
        <f>Source!BI719</f>
        <v>1</v>
      </c>
      <c r="E219">
        <f>Source!FS719</f>
        <v>0</v>
      </c>
      <c r="F219" t="str">
        <f>Source!F719</f>
        <v>101-0953</v>
      </c>
      <c r="G219" t="str">
        <f>Source!G719</f>
        <v>Ручка-скоба из алюминиевого сплава анодированная</v>
      </c>
      <c r="H219" t="str">
        <f>Source!H719</f>
        <v>шт.</v>
      </c>
      <c r="I219">
        <f>Source!I719</f>
        <v>1</v>
      </c>
      <c r="J219">
        <v>1</v>
      </c>
      <c r="K219">
        <f>Source!AC719</f>
        <v>20.25</v>
      </c>
      <c r="M219">
        <f>ROUND(K219*I219, 2)</f>
        <v>20.25</v>
      </c>
      <c r="N219">
        <f>Source!AC719*IF(Source!BC719&lt;&gt; 0, Source!BC719, 1)</f>
        <v>48.195</v>
      </c>
      <c r="O219">
        <f>ROUND(N219*I219, 2)</f>
        <v>48.2</v>
      </c>
      <c r="P219">
        <f>Source!AE719</f>
        <v>0</v>
      </c>
      <c r="R219">
        <f>ROUND(P219*I219, 2)</f>
        <v>0</v>
      </c>
      <c r="S219">
        <f>Source!AE719*IF(Source!BS719&lt;&gt; 0, Source!BS719, 1)</f>
        <v>0</v>
      </c>
      <c r="T219">
        <f>ROUND(S219*I219, 2)</f>
        <v>0</v>
      </c>
      <c r="U219">
        <f>Source!GF719</f>
        <v>-1030546797</v>
      </c>
      <c r="V219">
        <v>-1227897738</v>
      </c>
      <c r="W219">
        <v>2058680789</v>
      </c>
      <c r="X219">
        <v>3</v>
      </c>
    </row>
    <row r="220" spans="1:24" x14ac:dyDescent="0.2">
      <c r="A220">
        <f>Source!A727</f>
        <v>17</v>
      </c>
      <c r="B220">
        <v>727</v>
      </c>
      <c r="C220">
        <v>3</v>
      </c>
      <c r="D220">
        <f>Source!BI727</f>
        <v>1</v>
      </c>
      <c r="E220">
        <f>Source!FS727</f>
        <v>0</v>
      </c>
      <c r="F220" t="str">
        <f>Source!F727</f>
        <v>101-6899</v>
      </c>
      <c r="G220" t="str">
        <f>Source!G727</f>
        <v>Доводчик дверной гидравлический TS-68 с зубчатым приводом (нагрузка до 90 кг)</v>
      </c>
      <c r="H220" t="str">
        <f>Source!H727</f>
        <v>шт.</v>
      </c>
      <c r="I220">
        <f>Source!I727</f>
        <v>1</v>
      </c>
      <c r="J220">
        <v>1</v>
      </c>
      <c r="K220">
        <f>Source!AC727</f>
        <v>284.25</v>
      </c>
      <c r="M220">
        <f>ROUND(K220*I220, 2)</f>
        <v>284.25</v>
      </c>
      <c r="N220">
        <f>Source!AC727*IF(Source!BC727&lt;&gt; 0, Source!BC727, 1)</f>
        <v>1736.7675000000002</v>
      </c>
      <c r="O220">
        <f>ROUND(N220*I220, 2)</f>
        <v>1736.77</v>
      </c>
      <c r="P220">
        <f>Source!AE727</f>
        <v>0</v>
      </c>
      <c r="R220">
        <f>ROUND(P220*I220, 2)</f>
        <v>0</v>
      </c>
      <c r="S220">
        <f>Source!AE727*IF(Source!BS727&lt;&gt; 0, Source!BS727, 1)</f>
        <v>0</v>
      </c>
      <c r="T220">
        <f>ROUND(S220*I220, 2)</f>
        <v>0</v>
      </c>
      <c r="U220">
        <f>Source!GF727</f>
        <v>-2104137516</v>
      </c>
      <c r="V220">
        <v>-268770353</v>
      </c>
      <c r="W220">
        <v>-1017898355</v>
      </c>
      <c r="X220">
        <v>3</v>
      </c>
    </row>
    <row r="221" spans="1:24" x14ac:dyDescent="0.2">
      <c r="A221">
        <f>Source!A759</f>
        <v>4</v>
      </c>
      <c r="B221">
        <v>759</v>
      </c>
      <c r="G221" t="str">
        <f>Source!G759</f>
        <v>10. Оконные проемы (кабинеты)</v>
      </c>
    </row>
    <row r="222" spans="1:24" x14ac:dyDescent="0.2">
      <c r="A222">
        <v>20</v>
      </c>
      <c r="B222">
        <v>1290</v>
      </c>
      <c r="C222">
        <v>3</v>
      </c>
      <c r="D222">
        <v>0</v>
      </c>
      <c r="E222">
        <f>SmtRes!AV1290</f>
        <v>0</v>
      </c>
      <c r="F222" t="str">
        <f>SmtRes!I1290</f>
        <v>102-0303</v>
      </c>
      <c r="G222" t="str">
        <f>SmtRes!K1290</f>
        <v>Клинья пластиковые монтажные</v>
      </c>
      <c r="H222" t="str">
        <f>SmtRes!O1290</f>
        <v>100 шт.</v>
      </c>
      <c r="I222">
        <f>SmtRes!Y1290*Source!I772</f>
        <v>3.2240000000000002</v>
      </c>
      <c r="J222">
        <f>SmtRes!AO1290</f>
        <v>1</v>
      </c>
      <c r="K222">
        <f>SmtRes!AE1290</f>
        <v>50</v>
      </c>
      <c r="L222">
        <f>SmtRes!DB1290</f>
        <v>200</v>
      </c>
      <c r="M222">
        <f>ROUND(ROUND(L222*Source!I772, 2)*1, 2)</f>
        <v>161.19999999999999</v>
      </c>
      <c r="N222">
        <f>SmtRes!AA1290</f>
        <v>307</v>
      </c>
      <c r="O222">
        <f>ROUND(ROUND(L222*Source!I772, 2)*SmtRes!DA1290, 2)</f>
        <v>989.77</v>
      </c>
      <c r="P222">
        <f>SmtRes!AG1290</f>
        <v>0</v>
      </c>
      <c r="Q222">
        <f>SmtRes!DC1290</f>
        <v>0</v>
      </c>
      <c r="R222">
        <f>ROUND(ROUND(Q222*Source!I772, 2)*1, 2)</f>
        <v>0</v>
      </c>
      <c r="S222">
        <f>SmtRes!AC1290</f>
        <v>0</v>
      </c>
      <c r="T222">
        <f>ROUND(ROUND(Q222*Source!I772, 2)*SmtRes!AK1290, 2)</f>
        <v>0</v>
      </c>
      <c r="U222">
        <f>SmtRes!X1290</f>
        <v>-619439245</v>
      </c>
      <c r="V222">
        <v>-1090025216</v>
      </c>
      <c r="W222">
        <v>-1266552463</v>
      </c>
      <c r="X222">
        <v>3</v>
      </c>
    </row>
    <row r="223" spans="1:24" x14ac:dyDescent="0.2">
      <c r="A223">
        <v>20</v>
      </c>
      <c r="B223">
        <v>1288</v>
      </c>
      <c r="C223">
        <v>3</v>
      </c>
      <c r="D223">
        <v>0</v>
      </c>
      <c r="E223">
        <f>SmtRes!AV1288</f>
        <v>0</v>
      </c>
      <c r="F223" t="str">
        <f>SmtRes!I1288</f>
        <v>101-2388</v>
      </c>
      <c r="G223" t="str">
        <f>SmtRes!K1288</f>
        <v>Герметик пенополиуретановый (пена монтажная) типа Makrofleks, Soudal в баллонах по 750 мл</v>
      </c>
      <c r="H223" t="str">
        <f>SmtRes!O1288</f>
        <v>шт.</v>
      </c>
      <c r="I223">
        <f>SmtRes!Y1288*Source!I772</f>
        <v>45.619600000000005</v>
      </c>
      <c r="J223">
        <f>SmtRes!AO1288</f>
        <v>1</v>
      </c>
      <c r="K223">
        <f>SmtRes!AE1288</f>
        <v>67.209999999999994</v>
      </c>
      <c r="L223">
        <f>SmtRes!DB1288</f>
        <v>3804.09</v>
      </c>
      <c r="M223">
        <f>ROUND(ROUND(L223*Source!I772, 2)*1, 2)</f>
        <v>3066.1</v>
      </c>
      <c r="N223">
        <f>SmtRes!AA1288</f>
        <v>412.67</v>
      </c>
      <c r="O223">
        <f>ROUND(ROUND(L223*Source!I772, 2)*SmtRes!DA1288, 2)</f>
        <v>18825.849999999999</v>
      </c>
      <c r="P223">
        <f>SmtRes!AG1288</f>
        <v>0</v>
      </c>
      <c r="Q223">
        <f>SmtRes!DC1288</f>
        <v>0</v>
      </c>
      <c r="R223">
        <f>ROUND(ROUND(Q223*Source!I772, 2)*1, 2)</f>
        <v>0</v>
      </c>
      <c r="S223">
        <f>SmtRes!AC1288</f>
        <v>0</v>
      </c>
      <c r="T223">
        <f>ROUND(ROUND(Q223*Source!I772, 2)*SmtRes!AK1288, 2)</f>
        <v>0</v>
      </c>
      <c r="U223">
        <f>SmtRes!X1288</f>
        <v>-393423820</v>
      </c>
      <c r="V223">
        <v>-1394262893</v>
      </c>
      <c r="W223">
        <v>492961315</v>
      </c>
      <c r="X223">
        <v>3</v>
      </c>
    </row>
    <row r="224" spans="1:24" x14ac:dyDescent="0.2">
      <c r="A224">
        <f>Source!A774</f>
        <v>18</v>
      </c>
      <c r="B224">
        <v>774</v>
      </c>
      <c r="C224">
        <v>3</v>
      </c>
      <c r="D224">
        <f>Source!BI774</f>
        <v>1</v>
      </c>
      <c r="E224">
        <f>Source!FS774</f>
        <v>0</v>
      </c>
      <c r="F224" t="str">
        <f>Source!F774</f>
        <v>101-2909</v>
      </c>
      <c r="G224" t="str">
        <f>Source!G774</f>
        <v>Доски подоконные ПВХ, шириной 450 мм</v>
      </c>
      <c r="H224" t="str">
        <f>Source!H774</f>
        <v>м</v>
      </c>
      <c r="I224">
        <f>Source!I774</f>
        <v>80.599999999999994</v>
      </c>
      <c r="J224">
        <v>1</v>
      </c>
      <c r="K224">
        <f>Source!AC774</f>
        <v>284.79000000000002</v>
      </c>
      <c r="M224">
        <f>ROUND(K224*I224, 2)</f>
        <v>22954.07</v>
      </c>
      <c r="N224">
        <f>Source!AC774*IF(Source!BC774&lt;&gt; 0, Source!BC774, 1)</f>
        <v>344.59590000000003</v>
      </c>
      <c r="O224">
        <f>ROUND(N224*I224, 2)</f>
        <v>27774.43</v>
      </c>
      <c r="P224">
        <f>Source!AE774</f>
        <v>0</v>
      </c>
      <c r="R224">
        <f>ROUND(P224*I224, 2)</f>
        <v>0</v>
      </c>
      <c r="S224">
        <f>Source!AE774*IF(Source!BS774&lt;&gt; 0, Source!BS774, 1)</f>
        <v>0</v>
      </c>
      <c r="T224">
        <f>ROUND(S224*I224, 2)</f>
        <v>0</v>
      </c>
      <c r="U224">
        <f>Source!GF774</f>
        <v>-602345448</v>
      </c>
      <c r="V224">
        <v>-1767512591</v>
      </c>
      <c r="W224">
        <v>-67406141</v>
      </c>
      <c r="X224">
        <v>3</v>
      </c>
    </row>
    <row r="225" spans="1:24" x14ac:dyDescent="0.2">
      <c r="A225">
        <v>20</v>
      </c>
      <c r="B225">
        <v>1305</v>
      </c>
      <c r="C225">
        <v>3</v>
      </c>
      <c r="D225">
        <v>0</v>
      </c>
      <c r="E225">
        <f>SmtRes!AV1305</f>
        <v>0</v>
      </c>
      <c r="F225" t="str">
        <f>SmtRes!I1305</f>
        <v>101-2434</v>
      </c>
      <c r="G225" t="str">
        <f>SmtRes!K1305</f>
        <v>Клей ПВА</v>
      </c>
      <c r="H225" t="str">
        <f>SmtRes!O1305</f>
        <v>кг</v>
      </c>
      <c r="I225">
        <f>SmtRes!Y1305*Source!I776</f>
        <v>28.097999999999999</v>
      </c>
      <c r="J225">
        <f>SmtRes!AO1305</f>
        <v>1</v>
      </c>
      <c r="K225">
        <f>SmtRes!AE1305</f>
        <v>15.95</v>
      </c>
      <c r="L225">
        <f>SmtRes!DB1305</f>
        <v>478.5</v>
      </c>
      <c r="M225">
        <f>ROUND(ROUND(L225*Source!I776, 2)*1, 2)</f>
        <v>448.16</v>
      </c>
      <c r="N225">
        <f>SmtRes!AA1305</f>
        <v>97.93</v>
      </c>
      <c r="O225">
        <f>ROUND(ROUND(L225*Source!I776, 2)*SmtRes!DA1305, 2)</f>
        <v>2751.7</v>
      </c>
      <c r="P225">
        <f>SmtRes!AG1305</f>
        <v>0</v>
      </c>
      <c r="Q225">
        <f>SmtRes!DC1305</f>
        <v>0</v>
      </c>
      <c r="R225">
        <f>ROUND(ROUND(Q225*Source!I776, 2)*1, 2)</f>
        <v>0</v>
      </c>
      <c r="S225">
        <f>SmtRes!AC1305</f>
        <v>0</v>
      </c>
      <c r="T225">
        <f>ROUND(ROUND(Q225*Source!I776, 2)*SmtRes!AK1305, 2)</f>
        <v>0</v>
      </c>
      <c r="U225">
        <f>SmtRes!X1305</f>
        <v>42272800</v>
      </c>
      <c r="V225">
        <v>1225553060</v>
      </c>
      <c r="W225">
        <v>823143441</v>
      </c>
      <c r="X225">
        <v>3</v>
      </c>
    </row>
    <row r="226" spans="1:24" x14ac:dyDescent="0.2">
      <c r="A226">
        <v>20</v>
      </c>
      <c r="B226">
        <v>1304</v>
      </c>
      <c r="C226">
        <v>3</v>
      </c>
      <c r="D226">
        <v>0</v>
      </c>
      <c r="E226">
        <f>SmtRes!AV1304</f>
        <v>0</v>
      </c>
      <c r="F226" t="str">
        <f>SmtRes!I1304</f>
        <v>101-1757</v>
      </c>
      <c r="G226" t="str">
        <f>SmtRes!K1304</f>
        <v>Ветошь</v>
      </c>
      <c r="H226" t="str">
        <f>SmtRes!O1304</f>
        <v>кг</v>
      </c>
      <c r="I226">
        <f>SmtRes!Y1304*Source!I776</f>
        <v>0.18732000000000001</v>
      </c>
      <c r="J226">
        <f>SmtRes!AO1304</f>
        <v>1</v>
      </c>
      <c r="K226">
        <f>SmtRes!AE1304</f>
        <v>1.81</v>
      </c>
      <c r="L226">
        <f>SmtRes!DB1304</f>
        <v>0.36</v>
      </c>
      <c r="M226">
        <f>ROUND(ROUND(L226*Source!I776, 2)*1, 2)</f>
        <v>0.34</v>
      </c>
      <c r="N226">
        <f>SmtRes!AA1304</f>
        <v>11.11</v>
      </c>
      <c r="O226">
        <f>ROUND(ROUND(L226*Source!I776, 2)*SmtRes!DA1304, 2)</f>
        <v>2.09</v>
      </c>
      <c r="P226">
        <f>SmtRes!AG1304</f>
        <v>0</v>
      </c>
      <c r="Q226">
        <f>SmtRes!DC1304</f>
        <v>0</v>
      </c>
      <c r="R226">
        <f>ROUND(ROUND(Q226*Source!I776, 2)*1, 2)</f>
        <v>0</v>
      </c>
      <c r="S226">
        <f>SmtRes!AC1304</f>
        <v>0</v>
      </c>
      <c r="T226">
        <f>ROUND(ROUND(Q226*Source!I776, 2)*SmtRes!AK1304, 2)</f>
        <v>0</v>
      </c>
      <c r="U226">
        <f>SmtRes!X1304</f>
        <v>644139035</v>
      </c>
      <c r="V226">
        <v>1271853717</v>
      </c>
      <c r="W226">
        <v>-475792017</v>
      </c>
      <c r="X226">
        <v>3</v>
      </c>
    </row>
    <row r="227" spans="1:24" x14ac:dyDescent="0.2">
      <c r="A227">
        <f>Source!A778</f>
        <v>18</v>
      </c>
      <c r="B227">
        <v>778</v>
      </c>
      <c r="C227">
        <v>3</v>
      </c>
      <c r="D227">
        <f>Source!BI778</f>
        <v>1</v>
      </c>
      <c r="E227">
        <f>Source!FS778</f>
        <v>0</v>
      </c>
      <c r="F227" t="str">
        <f>Source!F778</f>
        <v>101-6872</v>
      </c>
      <c r="G227" t="str">
        <f>Source!G778</f>
        <v>Сэндвич-панели для откосов (наружные слои – листы из поливинилхлорида, внутреннее наполнение – вспененный пенополистирол) белые, ширина 2 м, длина 3,0 м, толщина 10 мм</v>
      </c>
      <c r="H227" t="str">
        <f>Source!H778</f>
        <v>м2</v>
      </c>
      <c r="I227">
        <f>Source!I778</f>
        <v>98.343000000000004</v>
      </c>
      <c r="J227">
        <v>1</v>
      </c>
      <c r="K227">
        <f>Source!AC778</f>
        <v>594.65</v>
      </c>
      <c r="M227">
        <f>ROUND(K227*I227, 2)</f>
        <v>58479.66</v>
      </c>
      <c r="N227">
        <f>Source!AC778*IF(Source!BC778&lt;&gt; 0, Source!BC778, 1)</f>
        <v>374.62950000000001</v>
      </c>
      <c r="O227">
        <f>ROUND(N227*I227, 2)</f>
        <v>36842.19</v>
      </c>
      <c r="P227">
        <f>Source!AE778</f>
        <v>0</v>
      </c>
      <c r="R227">
        <f>ROUND(P227*I227, 2)</f>
        <v>0</v>
      </c>
      <c r="S227">
        <f>Source!AE778*IF(Source!BS778&lt;&gt; 0, Source!BS778, 1)</f>
        <v>0</v>
      </c>
      <c r="T227">
        <f>ROUND(S227*I227, 2)</f>
        <v>0</v>
      </c>
      <c r="U227">
        <f>Source!GF778</f>
        <v>1272333718</v>
      </c>
      <c r="V227">
        <v>-168344889</v>
      </c>
      <c r="W227">
        <v>-1777851010</v>
      </c>
      <c r="X227">
        <v>3</v>
      </c>
    </row>
    <row r="228" spans="1:24" x14ac:dyDescent="0.2">
      <c r="A228">
        <v>20</v>
      </c>
      <c r="B228">
        <v>1314</v>
      </c>
      <c r="C228">
        <v>3</v>
      </c>
      <c r="D228">
        <v>0</v>
      </c>
      <c r="E228">
        <f>SmtRes!AV1314</f>
        <v>0</v>
      </c>
      <c r="F228" t="str">
        <f>SmtRes!I1314</f>
        <v>113-0304</v>
      </c>
      <c r="G228" t="str">
        <f>SmtRes!K1314</f>
        <v>Клей резиновый № 88-Н</v>
      </c>
      <c r="H228" t="str">
        <f>SmtRes!O1314</f>
        <v>кг</v>
      </c>
      <c r="I228">
        <f>SmtRes!Y1314*Source!I780</f>
        <v>1.6650400000000003</v>
      </c>
      <c r="J228">
        <f>SmtRes!AO1314</f>
        <v>1</v>
      </c>
      <c r="K228">
        <f>SmtRes!AE1314</f>
        <v>45</v>
      </c>
      <c r="L228">
        <f>SmtRes!DB1314</f>
        <v>36</v>
      </c>
      <c r="M228">
        <f>ROUND(ROUND(L228*Source!I780, 2)*1, 2)</f>
        <v>74.930000000000007</v>
      </c>
      <c r="N228">
        <f>SmtRes!AA1314</f>
        <v>276.3</v>
      </c>
      <c r="O228">
        <f>ROUND(ROUND(L228*Source!I780, 2)*SmtRes!DA1314, 2)</f>
        <v>460.07</v>
      </c>
      <c r="P228">
        <f>SmtRes!AG1314</f>
        <v>0</v>
      </c>
      <c r="Q228">
        <f>SmtRes!DC1314</f>
        <v>0</v>
      </c>
      <c r="R228">
        <f>ROUND(ROUND(Q228*Source!I780, 2)*1, 2)</f>
        <v>0</v>
      </c>
      <c r="S228">
        <f>SmtRes!AC1314</f>
        <v>0</v>
      </c>
      <c r="T228">
        <f>ROUND(ROUND(Q228*Source!I780, 2)*SmtRes!AK1314, 2)</f>
        <v>0</v>
      </c>
      <c r="U228">
        <f>SmtRes!X1314</f>
        <v>-1626044058</v>
      </c>
      <c r="V228">
        <v>-1292638073</v>
      </c>
      <c r="W228">
        <v>868664685</v>
      </c>
      <c r="X228">
        <v>3</v>
      </c>
    </row>
    <row r="229" spans="1:24" x14ac:dyDescent="0.2">
      <c r="A229">
        <f>Source!A784</f>
        <v>18</v>
      </c>
      <c r="B229">
        <v>784</v>
      </c>
      <c r="C229">
        <v>3</v>
      </c>
      <c r="D229">
        <f>Source!BI784</f>
        <v>1</v>
      </c>
      <c r="E229">
        <f>Source!FS784</f>
        <v>0</v>
      </c>
      <c r="F229" t="str">
        <f>Source!F784</f>
        <v>101-5959</v>
      </c>
      <c r="G229" t="str">
        <f>Source!G784</f>
        <v>Уголок ПВХ, размером 30х30 мм</v>
      </c>
      <c r="H229" t="str">
        <f>Source!H784</f>
        <v>10 м</v>
      </c>
      <c r="I229">
        <f>Source!I784</f>
        <v>20.812999999999999</v>
      </c>
      <c r="J229">
        <v>1</v>
      </c>
      <c r="K229">
        <f>Source!AC784</f>
        <v>34</v>
      </c>
      <c r="M229">
        <f>ROUND(K229*I229, 2)</f>
        <v>707.64</v>
      </c>
      <c r="N229">
        <f>Source!AC784*IF(Source!BC784&lt;&gt; 0, Source!BC784, 1)</f>
        <v>185.98</v>
      </c>
      <c r="O229">
        <f>ROUND(N229*I229, 2)</f>
        <v>3870.8</v>
      </c>
      <c r="P229">
        <f>Source!AE784</f>
        <v>0</v>
      </c>
      <c r="R229">
        <f>ROUND(P229*I229, 2)</f>
        <v>0</v>
      </c>
      <c r="S229">
        <f>Source!AE784*IF(Source!BS784&lt;&gt; 0, Source!BS784, 1)</f>
        <v>0</v>
      </c>
      <c r="T229">
        <f>ROUND(S229*I229, 2)</f>
        <v>0</v>
      </c>
      <c r="U229">
        <f>Source!GF784</f>
        <v>246419475</v>
      </c>
      <c r="V229">
        <v>2055359812</v>
      </c>
      <c r="W229">
        <v>-1798428728</v>
      </c>
      <c r="X229">
        <v>3</v>
      </c>
    </row>
    <row r="230" spans="1:24" x14ac:dyDescent="0.2">
      <c r="A230">
        <f>Source!A790</f>
        <v>18</v>
      </c>
      <c r="B230">
        <v>790</v>
      </c>
      <c r="C230">
        <v>3</v>
      </c>
      <c r="D230">
        <f>Source!BI790</f>
        <v>1</v>
      </c>
      <c r="E230">
        <f>Source!FS790</f>
        <v>0</v>
      </c>
      <c r="F230" t="str">
        <f>Source!F790</f>
        <v>101-1921</v>
      </c>
      <c r="G230" t="str">
        <f>Source!G790</f>
        <v>Пена монтажная для герметизации стыков в баллончике емкостью 0,85 л</v>
      </c>
      <c r="H230" t="str">
        <f>Source!H790</f>
        <v>шт.</v>
      </c>
      <c r="I230">
        <f>Source!I790</f>
        <v>400</v>
      </c>
      <c r="J230">
        <v>1</v>
      </c>
      <c r="K230">
        <f>Source!AC790</f>
        <v>72.8</v>
      </c>
      <c r="M230">
        <f>ROUND(K230*I230, 2)</f>
        <v>29120</v>
      </c>
      <c r="N230">
        <f>Source!AC790*IF(Source!BC790&lt;&gt; 0, Source!BC790, 1)</f>
        <v>184.91200000000001</v>
      </c>
      <c r="O230">
        <f>ROUND(N230*I230, 2)</f>
        <v>73964.800000000003</v>
      </c>
      <c r="P230">
        <f>Source!AE790</f>
        <v>0</v>
      </c>
      <c r="R230">
        <f>ROUND(P230*I230, 2)</f>
        <v>0</v>
      </c>
      <c r="S230">
        <f>Source!AE790*IF(Source!BS790&lt;&gt; 0, Source!BS790, 1)</f>
        <v>0</v>
      </c>
      <c r="T230">
        <f>ROUND(S230*I230, 2)</f>
        <v>0</v>
      </c>
      <c r="U230">
        <f>Source!GF790</f>
        <v>-805328539</v>
      </c>
      <c r="V230">
        <v>162473312</v>
      </c>
      <c r="W230">
        <v>-273745645</v>
      </c>
      <c r="X230">
        <v>3</v>
      </c>
    </row>
    <row r="231" spans="1:24" x14ac:dyDescent="0.2">
      <c r="A231">
        <f>Source!A822</f>
        <v>4</v>
      </c>
      <c r="B231">
        <v>822</v>
      </c>
      <c r="G231" t="str">
        <f>Source!G822</f>
        <v>11. Оконные проемы (коридор, с/у, лестничный марш)</v>
      </c>
    </row>
    <row r="232" spans="1:24" x14ac:dyDescent="0.2">
      <c r="A232">
        <v>20</v>
      </c>
      <c r="B232">
        <v>1372</v>
      </c>
      <c r="C232">
        <v>3</v>
      </c>
      <c r="D232">
        <v>0</v>
      </c>
      <c r="E232">
        <f>SmtRes!AV1372</f>
        <v>0</v>
      </c>
      <c r="F232" t="str">
        <f>SmtRes!I1372</f>
        <v>102-0303</v>
      </c>
      <c r="G232" t="str">
        <f>SmtRes!K1372</f>
        <v>Клинья пластиковые монтажные</v>
      </c>
      <c r="H232" t="str">
        <f>SmtRes!O1372</f>
        <v>100 шт.</v>
      </c>
      <c r="I232">
        <f>SmtRes!Y1372*Source!I839</f>
        <v>1.4239999999999999</v>
      </c>
      <c r="J232">
        <f>SmtRes!AO1372</f>
        <v>1</v>
      </c>
      <c r="K232">
        <f>SmtRes!AE1372</f>
        <v>50</v>
      </c>
      <c r="L232">
        <f>SmtRes!DB1372</f>
        <v>200</v>
      </c>
      <c r="M232">
        <f>ROUND(ROUND(L232*Source!I839, 2)*1, 2)</f>
        <v>71.2</v>
      </c>
      <c r="N232">
        <f>SmtRes!AA1372</f>
        <v>307</v>
      </c>
      <c r="O232">
        <f>ROUND(ROUND(L232*Source!I839, 2)*SmtRes!DA1372, 2)</f>
        <v>437.17</v>
      </c>
      <c r="P232">
        <f>SmtRes!AG1372</f>
        <v>0</v>
      </c>
      <c r="Q232">
        <f>SmtRes!DC1372</f>
        <v>0</v>
      </c>
      <c r="R232">
        <f>ROUND(ROUND(Q232*Source!I839, 2)*1, 2)</f>
        <v>0</v>
      </c>
      <c r="S232">
        <f>SmtRes!AC1372</f>
        <v>0</v>
      </c>
      <c r="T232">
        <f>ROUND(ROUND(Q232*Source!I839, 2)*SmtRes!AK1372, 2)</f>
        <v>0</v>
      </c>
      <c r="U232">
        <f>SmtRes!X1372</f>
        <v>-619439245</v>
      </c>
      <c r="V232">
        <v>-1090025216</v>
      </c>
      <c r="W232">
        <v>-1266552463</v>
      </c>
      <c r="X232">
        <v>3</v>
      </c>
    </row>
    <row r="233" spans="1:24" x14ac:dyDescent="0.2">
      <c r="A233">
        <v>20</v>
      </c>
      <c r="B233">
        <v>1370</v>
      </c>
      <c r="C233">
        <v>3</v>
      </c>
      <c r="D233">
        <v>0</v>
      </c>
      <c r="E233">
        <f>SmtRes!AV1370</f>
        <v>0</v>
      </c>
      <c r="F233" t="str">
        <f>SmtRes!I1370</f>
        <v>101-2388</v>
      </c>
      <c r="G233" t="str">
        <f>SmtRes!K1370</f>
        <v>Герметик пенополиуретановый (пена монтажная) типа Makrofleks, Soudal в баллонах по 750 мл</v>
      </c>
      <c r="H233" t="str">
        <f>SmtRes!O1370</f>
        <v>шт.</v>
      </c>
      <c r="I233">
        <f>SmtRes!Y1370*Source!I839</f>
        <v>20.1496</v>
      </c>
      <c r="J233">
        <f>SmtRes!AO1370</f>
        <v>1</v>
      </c>
      <c r="K233">
        <f>SmtRes!AE1370</f>
        <v>67.209999999999994</v>
      </c>
      <c r="L233">
        <f>SmtRes!DB1370</f>
        <v>3804.09</v>
      </c>
      <c r="M233">
        <f>ROUND(ROUND(L233*Source!I839, 2)*1, 2)</f>
        <v>1354.26</v>
      </c>
      <c r="N233">
        <f>SmtRes!AA1370</f>
        <v>412.67</v>
      </c>
      <c r="O233">
        <f>ROUND(ROUND(L233*Source!I839, 2)*SmtRes!DA1370, 2)</f>
        <v>8315.16</v>
      </c>
      <c r="P233">
        <f>SmtRes!AG1370</f>
        <v>0</v>
      </c>
      <c r="Q233">
        <f>SmtRes!DC1370</f>
        <v>0</v>
      </c>
      <c r="R233">
        <f>ROUND(ROUND(Q233*Source!I839, 2)*1, 2)</f>
        <v>0</v>
      </c>
      <c r="S233">
        <f>SmtRes!AC1370</f>
        <v>0</v>
      </c>
      <c r="T233">
        <f>ROUND(ROUND(Q233*Source!I839, 2)*SmtRes!AK1370, 2)</f>
        <v>0</v>
      </c>
      <c r="U233">
        <f>SmtRes!X1370</f>
        <v>-393423820</v>
      </c>
      <c r="V233">
        <v>-1394262893</v>
      </c>
      <c r="W233">
        <v>492961315</v>
      </c>
      <c r="X233">
        <v>3</v>
      </c>
    </row>
    <row r="234" spans="1:24" x14ac:dyDescent="0.2">
      <c r="A234">
        <f>Source!A841</f>
        <v>18</v>
      </c>
      <c r="B234">
        <v>841</v>
      </c>
      <c r="C234">
        <v>3</v>
      </c>
      <c r="D234">
        <f>Source!BI841</f>
        <v>1</v>
      </c>
      <c r="E234">
        <f>Source!FS841</f>
        <v>0</v>
      </c>
      <c r="F234" t="str">
        <f>Source!F841</f>
        <v>101-2909</v>
      </c>
      <c r="G234" t="str">
        <f>Source!G841</f>
        <v>Доски подоконные ПВХ, шириной 450 мм</v>
      </c>
      <c r="H234" t="str">
        <f>Source!H841</f>
        <v>м</v>
      </c>
      <c r="I234">
        <f>Source!I841</f>
        <v>35.6</v>
      </c>
      <c r="J234">
        <v>1</v>
      </c>
      <c r="K234">
        <f>Source!AC841</f>
        <v>284.79000000000002</v>
      </c>
      <c r="M234">
        <f>ROUND(K234*I234, 2)</f>
        <v>10138.52</v>
      </c>
      <c r="N234">
        <f>Source!AC841*IF(Source!BC841&lt;&gt; 0, Source!BC841, 1)</f>
        <v>344.59590000000003</v>
      </c>
      <c r="O234">
        <f>ROUND(N234*I234, 2)</f>
        <v>12267.61</v>
      </c>
      <c r="P234">
        <f>Source!AE841</f>
        <v>0</v>
      </c>
      <c r="R234">
        <f>ROUND(P234*I234, 2)</f>
        <v>0</v>
      </c>
      <c r="S234">
        <f>Source!AE841*IF(Source!BS841&lt;&gt; 0, Source!BS841, 1)</f>
        <v>0</v>
      </c>
      <c r="T234">
        <f>ROUND(S234*I234, 2)</f>
        <v>0</v>
      </c>
      <c r="U234">
        <f>Source!GF841</f>
        <v>-602345448</v>
      </c>
      <c r="V234">
        <v>-1767512591</v>
      </c>
      <c r="W234">
        <v>-67406141</v>
      </c>
      <c r="X234">
        <v>3</v>
      </c>
    </row>
    <row r="235" spans="1:24" x14ac:dyDescent="0.2">
      <c r="A235">
        <v>20</v>
      </c>
      <c r="B235">
        <v>1387</v>
      </c>
      <c r="C235">
        <v>3</v>
      </c>
      <c r="D235">
        <v>0</v>
      </c>
      <c r="E235">
        <f>SmtRes!AV1387</f>
        <v>0</v>
      </c>
      <c r="F235" t="str">
        <f>SmtRes!I1387</f>
        <v>101-2434</v>
      </c>
      <c r="G235" t="str">
        <f>SmtRes!K1387</f>
        <v>Клей ПВА</v>
      </c>
      <c r="H235" t="str">
        <f>SmtRes!O1387</f>
        <v>кг</v>
      </c>
      <c r="I235">
        <f>SmtRes!Y1387*Source!I843</f>
        <v>12.69</v>
      </c>
      <c r="J235">
        <f>SmtRes!AO1387</f>
        <v>1</v>
      </c>
      <c r="K235">
        <f>SmtRes!AE1387</f>
        <v>15.95</v>
      </c>
      <c r="L235">
        <f>SmtRes!DB1387</f>
        <v>478.5</v>
      </c>
      <c r="M235">
        <f>ROUND(ROUND(L235*Source!I843, 2)*1, 2)</f>
        <v>202.41</v>
      </c>
      <c r="N235">
        <f>SmtRes!AA1387</f>
        <v>97.93</v>
      </c>
      <c r="O235">
        <f>ROUND(ROUND(L235*Source!I843, 2)*SmtRes!DA1387, 2)</f>
        <v>1242.8</v>
      </c>
      <c r="P235">
        <f>SmtRes!AG1387</f>
        <v>0</v>
      </c>
      <c r="Q235">
        <f>SmtRes!DC1387</f>
        <v>0</v>
      </c>
      <c r="R235">
        <f>ROUND(ROUND(Q235*Source!I843, 2)*1, 2)</f>
        <v>0</v>
      </c>
      <c r="S235">
        <f>SmtRes!AC1387</f>
        <v>0</v>
      </c>
      <c r="T235">
        <f>ROUND(ROUND(Q235*Source!I843, 2)*SmtRes!AK1387, 2)</f>
        <v>0</v>
      </c>
      <c r="U235">
        <f>SmtRes!X1387</f>
        <v>42272800</v>
      </c>
      <c r="V235">
        <v>1225553060</v>
      </c>
      <c r="W235">
        <v>823143441</v>
      </c>
      <c r="X235">
        <v>3</v>
      </c>
    </row>
    <row r="236" spans="1:24" x14ac:dyDescent="0.2">
      <c r="A236">
        <v>20</v>
      </c>
      <c r="B236">
        <v>1386</v>
      </c>
      <c r="C236">
        <v>3</v>
      </c>
      <c r="D236">
        <v>0</v>
      </c>
      <c r="E236">
        <f>SmtRes!AV1386</f>
        <v>0</v>
      </c>
      <c r="F236" t="str">
        <f>SmtRes!I1386</f>
        <v>101-1757</v>
      </c>
      <c r="G236" t="str">
        <f>SmtRes!K1386</f>
        <v>Ветошь</v>
      </c>
      <c r="H236" t="str">
        <f>SmtRes!O1386</f>
        <v>кг</v>
      </c>
      <c r="I236">
        <f>SmtRes!Y1386*Source!I843</f>
        <v>8.4600000000000009E-2</v>
      </c>
      <c r="J236">
        <f>SmtRes!AO1386</f>
        <v>1</v>
      </c>
      <c r="K236">
        <f>SmtRes!AE1386</f>
        <v>1.81</v>
      </c>
      <c r="L236">
        <f>SmtRes!DB1386</f>
        <v>0.36</v>
      </c>
      <c r="M236">
        <f>ROUND(ROUND(L236*Source!I843, 2)*1, 2)</f>
        <v>0.15</v>
      </c>
      <c r="N236">
        <f>SmtRes!AA1386</f>
        <v>11.11</v>
      </c>
      <c r="O236">
        <f>ROUND(ROUND(L236*Source!I843, 2)*SmtRes!DA1386, 2)</f>
        <v>0.92</v>
      </c>
      <c r="P236">
        <f>SmtRes!AG1386</f>
        <v>0</v>
      </c>
      <c r="Q236">
        <f>SmtRes!DC1386</f>
        <v>0</v>
      </c>
      <c r="R236">
        <f>ROUND(ROUND(Q236*Source!I843, 2)*1, 2)</f>
        <v>0</v>
      </c>
      <c r="S236">
        <f>SmtRes!AC1386</f>
        <v>0</v>
      </c>
      <c r="T236">
        <f>ROUND(ROUND(Q236*Source!I843, 2)*SmtRes!AK1386, 2)</f>
        <v>0</v>
      </c>
      <c r="U236">
        <f>SmtRes!X1386</f>
        <v>644139035</v>
      </c>
      <c r="V236">
        <v>1271853717</v>
      </c>
      <c r="W236">
        <v>-475792017</v>
      </c>
      <c r="X236">
        <v>3</v>
      </c>
    </row>
    <row r="237" spans="1:24" x14ac:dyDescent="0.2">
      <c r="A237">
        <f>Source!A845</f>
        <v>18</v>
      </c>
      <c r="B237">
        <v>845</v>
      </c>
      <c r="C237">
        <v>3</v>
      </c>
      <c r="D237">
        <f>Source!BI845</f>
        <v>1</v>
      </c>
      <c r="E237">
        <f>Source!FS845</f>
        <v>0</v>
      </c>
      <c r="F237" t="str">
        <f>Source!F845</f>
        <v>101-6872</v>
      </c>
      <c r="G237" t="str">
        <f>Source!G845</f>
        <v>Сэндвич-панели для откосов (наружные слои – листы из поливинилхлорида, внутреннее наполнение – вспененный пенополистирол) белые, ширина 2 м, длина 3,0 м, толщина 10 мм</v>
      </c>
      <c r="H237" t="str">
        <f>Source!H845</f>
        <v>м2</v>
      </c>
      <c r="I237">
        <f>Source!I845</f>
        <v>44.414999999999999</v>
      </c>
      <c r="J237">
        <v>1</v>
      </c>
      <c r="K237">
        <f>Source!AC845</f>
        <v>594.65</v>
      </c>
      <c r="M237">
        <f>ROUND(K237*I237, 2)</f>
        <v>26411.38</v>
      </c>
      <c r="N237">
        <f>Source!AC845*IF(Source!BC845&lt;&gt; 0, Source!BC845, 1)</f>
        <v>374.62950000000001</v>
      </c>
      <c r="O237">
        <f>ROUND(N237*I237, 2)</f>
        <v>16639.169999999998</v>
      </c>
      <c r="P237">
        <f>Source!AE845</f>
        <v>0</v>
      </c>
      <c r="R237">
        <f>ROUND(P237*I237, 2)</f>
        <v>0</v>
      </c>
      <c r="S237">
        <f>Source!AE845*IF(Source!BS845&lt;&gt; 0, Source!BS845, 1)</f>
        <v>0</v>
      </c>
      <c r="T237">
        <f>ROUND(S237*I237, 2)</f>
        <v>0</v>
      </c>
      <c r="U237">
        <f>Source!GF845</f>
        <v>1272333718</v>
      </c>
      <c r="V237">
        <v>-168344889</v>
      </c>
      <c r="W237">
        <v>-1777851010</v>
      </c>
      <c r="X237">
        <v>3</v>
      </c>
    </row>
    <row r="238" spans="1:24" x14ac:dyDescent="0.2">
      <c r="A238">
        <v>20</v>
      </c>
      <c r="B238">
        <v>1396</v>
      </c>
      <c r="C238">
        <v>3</v>
      </c>
      <c r="D238">
        <v>0</v>
      </c>
      <c r="E238">
        <f>SmtRes!AV1396</f>
        <v>0</v>
      </c>
      <c r="F238" t="str">
        <f>SmtRes!I1396</f>
        <v>113-0304</v>
      </c>
      <c r="G238" t="str">
        <f>SmtRes!K1396</f>
        <v>Клей резиновый № 88-Н</v>
      </c>
      <c r="H238" t="str">
        <f>SmtRes!O1396</f>
        <v>кг</v>
      </c>
      <c r="I238">
        <f>SmtRes!Y1396*Source!I847</f>
        <v>0.752</v>
      </c>
      <c r="J238">
        <f>SmtRes!AO1396</f>
        <v>1</v>
      </c>
      <c r="K238">
        <f>SmtRes!AE1396</f>
        <v>45</v>
      </c>
      <c r="L238">
        <f>SmtRes!DB1396</f>
        <v>36</v>
      </c>
      <c r="M238">
        <f>ROUND(ROUND(L238*Source!I847, 2)*1, 2)</f>
        <v>33.840000000000003</v>
      </c>
      <c r="N238">
        <f>SmtRes!AA1396</f>
        <v>276.3</v>
      </c>
      <c r="O238">
        <f>ROUND(ROUND(L238*Source!I847, 2)*SmtRes!DA1396, 2)</f>
        <v>207.78</v>
      </c>
      <c r="P238">
        <f>SmtRes!AG1396</f>
        <v>0</v>
      </c>
      <c r="Q238">
        <f>SmtRes!DC1396</f>
        <v>0</v>
      </c>
      <c r="R238">
        <f>ROUND(ROUND(Q238*Source!I847, 2)*1, 2)</f>
        <v>0</v>
      </c>
      <c r="S238">
        <f>SmtRes!AC1396</f>
        <v>0</v>
      </c>
      <c r="T238">
        <f>ROUND(ROUND(Q238*Source!I847, 2)*SmtRes!AK1396, 2)</f>
        <v>0</v>
      </c>
      <c r="U238">
        <f>SmtRes!X1396</f>
        <v>-1626044058</v>
      </c>
      <c r="V238">
        <v>-1292638073</v>
      </c>
      <c r="W238">
        <v>868664685</v>
      </c>
      <c r="X238">
        <v>3</v>
      </c>
    </row>
    <row r="239" spans="1:24" x14ac:dyDescent="0.2">
      <c r="A239">
        <f>Source!A851</f>
        <v>18</v>
      </c>
      <c r="B239">
        <v>851</v>
      </c>
      <c r="C239">
        <v>3</v>
      </c>
      <c r="D239">
        <f>Source!BI851</f>
        <v>1</v>
      </c>
      <c r="E239">
        <f>Source!FS851</f>
        <v>0</v>
      </c>
      <c r="F239" t="str">
        <f>Source!F851</f>
        <v>101-5959</v>
      </c>
      <c r="G239" t="str">
        <f>Source!G851</f>
        <v>Уголок ПВХ, размером 30х30 мм</v>
      </c>
      <c r="H239" t="str">
        <f>Source!H851</f>
        <v>10 м</v>
      </c>
      <c r="I239">
        <f>Source!I851</f>
        <v>9.4</v>
      </c>
      <c r="J239">
        <v>1</v>
      </c>
      <c r="K239">
        <f>Source!AC851</f>
        <v>34</v>
      </c>
      <c r="M239">
        <f>ROUND(K239*I239, 2)</f>
        <v>319.60000000000002</v>
      </c>
      <c r="N239">
        <f>Source!AC851*IF(Source!BC851&lt;&gt; 0, Source!BC851, 1)</f>
        <v>185.98</v>
      </c>
      <c r="O239">
        <f>ROUND(N239*I239, 2)</f>
        <v>1748.21</v>
      </c>
      <c r="P239">
        <f>Source!AE851</f>
        <v>0</v>
      </c>
      <c r="R239">
        <f>ROUND(P239*I239, 2)</f>
        <v>0</v>
      </c>
      <c r="S239">
        <f>Source!AE851*IF(Source!BS851&lt;&gt; 0, Source!BS851, 1)</f>
        <v>0</v>
      </c>
      <c r="T239">
        <f>ROUND(S239*I239, 2)</f>
        <v>0</v>
      </c>
      <c r="U239">
        <f>Source!GF851</f>
        <v>246419475</v>
      </c>
      <c r="V239">
        <v>2055359812</v>
      </c>
      <c r="W239">
        <v>-1798428728</v>
      </c>
      <c r="X239">
        <v>3</v>
      </c>
    </row>
    <row r="240" spans="1:24" x14ac:dyDescent="0.2">
      <c r="A240">
        <v>20</v>
      </c>
      <c r="B240">
        <v>1419</v>
      </c>
      <c r="C240">
        <v>3</v>
      </c>
      <c r="D240">
        <v>0</v>
      </c>
      <c r="E240">
        <f>SmtRes!AV1419</f>
        <v>0</v>
      </c>
      <c r="F240" t="str">
        <f>SmtRes!I1419</f>
        <v>402-0087</v>
      </c>
      <c r="G240" t="str">
        <f>SmtRes!K1419</f>
        <v>Раствор готовый отделочный тяжелый, известковый 1:2,0</v>
      </c>
      <c r="H240" t="str">
        <f>SmtRes!O1419</f>
        <v>м3</v>
      </c>
      <c r="I240">
        <f>SmtRes!Y1419*Source!I853</f>
        <v>2.1772800000000002E-2</v>
      </c>
      <c r="J240">
        <f>SmtRes!AO1419</f>
        <v>1</v>
      </c>
      <c r="K240">
        <f>SmtRes!AE1419</f>
        <v>458</v>
      </c>
      <c r="L240">
        <f>SmtRes!DB1419</f>
        <v>43.97</v>
      </c>
      <c r="M240">
        <f>ROUND(ROUND(L240*Source!I853, 2)*1, 2)</f>
        <v>9.9700000000000006</v>
      </c>
      <c r="N240">
        <f>SmtRes!AA1419</f>
        <v>2812.12</v>
      </c>
      <c r="O240">
        <f>ROUND(ROUND(L240*Source!I853, 2)*SmtRes!DA1419, 2)</f>
        <v>61.22</v>
      </c>
      <c r="P240">
        <f>SmtRes!AG1419</f>
        <v>0</v>
      </c>
      <c r="Q240">
        <f>SmtRes!DC1419</f>
        <v>0</v>
      </c>
      <c r="R240">
        <f>ROUND(ROUND(Q240*Source!I853, 2)*1, 2)</f>
        <v>0</v>
      </c>
      <c r="S240">
        <f>SmtRes!AC1419</f>
        <v>0</v>
      </c>
      <c r="T240">
        <f>ROUND(ROUND(Q240*Source!I853, 2)*SmtRes!AK1419, 2)</f>
        <v>0</v>
      </c>
      <c r="U240">
        <f>SmtRes!X1419</f>
        <v>-879503420</v>
      </c>
      <c r="V240">
        <v>179165934</v>
      </c>
      <c r="W240">
        <v>-791122704</v>
      </c>
      <c r="X240">
        <v>3</v>
      </c>
    </row>
    <row r="241" spans="1:24" x14ac:dyDescent="0.2">
      <c r="A241">
        <v>20</v>
      </c>
      <c r="B241">
        <v>1417</v>
      </c>
      <c r="C241">
        <v>3</v>
      </c>
      <c r="D241">
        <v>0</v>
      </c>
      <c r="E241">
        <f>SmtRes!AV1417</f>
        <v>0</v>
      </c>
      <c r="F241" t="str">
        <f>SmtRes!I1417</f>
        <v>203-0031</v>
      </c>
      <c r="G241" t="str">
        <f>SmtRes!K1417</f>
        <v>Блоки оконные с двойным остеклением с раздельными створками двустворные, с форточной створкой ОР 18-13,5, площадь 2,32 м2; ОР 18-15, площадь 2,59 м2</v>
      </c>
      <c r="H241" t="str">
        <f>SmtRes!O1417</f>
        <v>м2</v>
      </c>
      <c r="I241">
        <f>SmtRes!Y1417*Source!I853</f>
        <v>22.68</v>
      </c>
      <c r="J241">
        <f>SmtRes!AO1417</f>
        <v>1</v>
      </c>
      <c r="K241">
        <f>SmtRes!AE1417</f>
        <v>383.99</v>
      </c>
      <c r="L241">
        <f>SmtRes!DB1417</f>
        <v>38399</v>
      </c>
      <c r="M241">
        <f>ROUND(ROUND(L241*Source!I853, 2)*1, 2)</f>
        <v>8708.89</v>
      </c>
      <c r="N241">
        <f>SmtRes!AA1417</f>
        <v>2357.6999999999998</v>
      </c>
      <c r="O241">
        <f>ROUND(ROUND(L241*Source!I853, 2)*SmtRes!DA1417, 2)</f>
        <v>53472.58</v>
      </c>
      <c r="P241">
        <f>SmtRes!AG1417</f>
        <v>0</v>
      </c>
      <c r="Q241">
        <f>SmtRes!DC1417</f>
        <v>0</v>
      </c>
      <c r="R241">
        <f>ROUND(ROUND(Q241*Source!I853, 2)*1, 2)</f>
        <v>0</v>
      </c>
      <c r="S241">
        <f>SmtRes!AC1417</f>
        <v>0</v>
      </c>
      <c r="T241">
        <f>ROUND(ROUND(Q241*Source!I853, 2)*SmtRes!AK1417, 2)</f>
        <v>0</v>
      </c>
      <c r="U241">
        <f>SmtRes!X1417</f>
        <v>-1885263577</v>
      </c>
      <c r="V241">
        <v>1368434580</v>
      </c>
      <c r="W241">
        <v>-52844093</v>
      </c>
      <c r="X241">
        <v>3</v>
      </c>
    </row>
    <row r="242" spans="1:24" x14ac:dyDescent="0.2">
      <c r="A242">
        <v>20</v>
      </c>
      <c r="B242">
        <v>1416</v>
      </c>
      <c r="C242">
        <v>3</v>
      </c>
      <c r="D242">
        <v>0</v>
      </c>
      <c r="E242">
        <f>SmtRes!AV1416</f>
        <v>0</v>
      </c>
      <c r="F242" t="str">
        <f>SmtRes!I1416</f>
        <v>101-8052</v>
      </c>
      <c r="G242" t="str">
        <f>SmtRes!K1416</f>
        <v>Пена монтажная</v>
      </c>
      <c r="H242" t="str">
        <f>SmtRes!O1416</f>
        <v>л</v>
      </c>
      <c r="I242">
        <f>SmtRes!Y1416*Source!I853</f>
        <v>12.247199999999999</v>
      </c>
      <c r="J242">
        <f>SmtRes!AO1416</f>
        <v>1</v>
      </c>
      <c r="K242">
        <f>SmtRes!AE1416</f>
        <v>47</v>
      </c>
      <c r="L242">
        <f>SmtRes!DB1416</f>
        <v>2538</v>
      </c>
      <c r="M242">
        <f>ROUND(ROUND(L242*Source!I853, 2)*1, 2)</f>
        <v>575.62</v>
      </c>
      <c r="N242">
        <f>SmtRes!AA1416</f>
        <v>288.58</v>
      </c>
      <c r="O242">
        <f>ROUND(ROUND(L242*Source!I853, 2)*SmtRes!DA1416, 2)</f>
        <v>3534.31</v>
      </c>
      <c r="P242">
        <f>SmtRes!AG1416</f>
        <v>0</v>
      </c>
      <c r="Q242">
        <f>SmtRes!DC1416</f>
        <v>0</v>
      </c>
      <c r="R242">
        <f>ROUND(ROUND(Q242*Source!I853, 2)*1, 2)</f>
        <v>0</v>
      </c>
      <c r="S242">
        <f>SmtRes!AC1416</f>
        <v>0</v>
      </c>
      <c r="T242">
        <f>ROUND(ROUND(Q242*Source!I853, 2)*SmtRes!AK1416, 2)</f>
        <v>0</v>
      </c>
      <c r="U242">
        <f>SmtRes!X1416</f>
        <v>-1612727988</v>
      </c>
      <c r="V242">
        <v>566194523</v>
      </c>
      <c r="W242">
        <v>-1963401452</v>
      </c>
      <c r="X242">
        <v>3</v>
      </c>
    </row>
    <row r="243" spans="1:24" x14ac:dyDescent="0.2">
      <c r="A243">
        <v>20</v>
      </c>
      <c r="B243">
        <v>1415</v>
      </c>
      <c r="C243">
        <v>3</v>
      </c>
      <c r="D243">
        <v>0</v>
      </c>
      <c r="E243">
        <f>SmtRes!AV1415</f>
        <v>0</v>
      </c>
      <c r="F243" t="str">
        <f>SmtRes!I1415</f>
        <v>101-1805</v>
      </c>
      <c r="G243" t="str">
        <f>SmtRes!K1415</f>
        <v>Гвозди строительные</v>
      </c>
      <c r="H243" t="str">
        <f>SmtRes!O1415</f>
        <v>т</v>
      </c>
      <c r="I243">
        <f>SmtRes!Y1415*Source!I853</f>
        <v>4.3772400000000001E-4</v>
      </c>
      <c r="J243">
        <f>SmtRes!AO1415</f>
        <v>1</v>
      </c>
      <c r="K243">
        <f>SmtRes!AE1415</f>
        <v>11978</v>
      </c>
      <c r="L243">
        <f>SmtRes!DB1415</f>
        <v>23.12</v>
      </c>
      <c r="M243">
        <f>ROUND(ROUND(L243*Source!I853, 2)*1, 2)</f>
        <v>5.24</v>
      </c>
      <c r="N243">
        <f>SmtRes!AA1415</f>
        <v>73544.92</v>
      </c>
      <c r="O243">
        <f>ROUND(ROUND(L243*Source!I853, 2)*SmtRes!DA1415, 2)</f>
        <v>32.17</v>
      </c>
      <c r="P243">
        <f>SmtRes!AG1415</f>
        <v>0</v>
      </c>
      <c r="Q243">
        <f>SmtRes!DC1415</f>
        <v>0</v>
      </c>
      <c r="R243">
        <f>ROUND(ROUND(Q243*Source!I853, 2)*1, 2)</f>
        <v>0</v>
      </c>
      <c r="S243">
        <f>SmtRes!AC1415</f>
        <v>0</v>
      </c>
      <c r="T243">
        <f>ROUND(ROUND(Q243*Source!I853, 2)*SmtRes!AK1415, 2)</f>
        <v>0</v>
      </c>
      <c r="U243">
        <f>SmtRes!X1415</f>
        <v>1561117559</v>
      </c>
      <c r="V243">
        <v>-1982657646</v>
      </c>
      <c r="W243">
        <v>-329517337</v>
      </c>
      <c r="X243">
        <v>3</v>
      </c>
    </row>
    <row r="244" spans="1:24" x14ac:dyDescent="0.2">
      <c r="A244">
        <v>20</v>
      </c>
      <c r="B244">
        <v>1414</v>
      </c>
      <c r="C244">
        <v>3</v>
      </c>
      <c r="D244">
        <v>0</v>
      </c>
      <c r="E244">
        <f>SmtRes!AV1414</f>
        <v>0</v>
      </c>
      <c r="F244" t="str">
        <f>SmtRes!I1414</f>
        <v>101-1482</v>
      </c>
      <c r="G244" t="str">
        <f>SmtRes!K1414</f>
        <v>Шурупы с полукруглой головкой 5х70 мм</v>
      </c>
      <c r="H244" t="str">
        <f>SmtRes!O1414</f>
        <v>т</v>
      </c>
      <c r="I244">
        <f>SmtRes!Y1414*Source!I853</f>
        <v>1.6783200000000001E-3</v>
      </c>
      <c r="J244">
        <f>SmtRes!AO1414</f>
        <v>1</v>
      </c>
      <c r="K244">
        <f>SmtRes!AE1414</f>
        <v>12430</v>
      </c>
      <c r="L244">
        <f>SmtRes!DB1414</f>
        <v>91.98</v>
      </c>
      <c r="M244">
        <f>ROUND(ROUND(L244*Source!I853, 2)*1, 2)</f>
        <v>20.86</v>
      </c>
      <c r="N244">
        <f>SmtRes!AA1414</f>
        <v>76320.2</v>
      </c>
      <c r="O244">
        <f>ROUND(ROUND(L244*Source!I853, 2)*SmtRes!DA1414, 2)</f>
        <v>128.08000000000001</v>
      </c>
      <c r="P244">
        <f>SmtRes!AG1414</f>
        <v>0</v>
      </c>
      <c r="Q244">
        <f>SmtRes!DC1414</f>
        <v>0</v>
      </c>
      <c r="R244">
        <f>ROUND(ROUND(Q244*Source!I853, 2)*1, 2)</f>
        <v>0</v>
      </c>
      <c r="S244">
        <f>SmtRes!AC1414</f>
        <v>0</v>
      </c>
      <c r="T244">
        <f>ROUND(ROUND(Q244*Source!I853, 2)*SmtRes!AK1414, 2)</f>
        <v>0</v>
      </c>
      <c r="U244">
        <f>SmtRes!X1414</f>
        <v>-298492019</v>
      </c>
      <c r="V244">
        <v>-1500250654</v>
      </c>
      <c r="W244">
        <v>309232767</v>
      </c>
      <c r="X244">
        <v>3</v>
      </c>
    </row>
    <row r="245" spans="1:24" x14ac:dyDescent="0.2">
      <c r="A245">
        <f>Source!A855</f>
        <v>18</v>
      </c>
      <c r="B245">
        <v>855</v>
      </c>
      <c r="C245">
        <v>3</v>
      </c>
      <c r="D245">
        <f>Source!BI855</f>
        <v>1</v>
      </c>
      <c r="E245">
        <f>Source!FS855</f>
        <v>0</v>
      </c>
      <c r="F245" t="str">
        <f>Source!F855</f>
        <v>206-1414</v>
      </c>
      <c r="G245" t="str">
        <f>Source!G855</f>
        <v>Витражи из алюминиевого комбинированного профиля одинарной конструкции с двухкамерным стеклопакетом, неоткрываемые (ГОСТ 22233-2001)</v>
      </c>
      <c r="H245" t="str">
        <f>Source!H855</f>
        <v>м2</v>
      </c>
      <c r="I245">
        <f>Source!I855</f>
        <v>22.68</v>
      </c>
      <c r="J245">
        <v>1</v>
      </c>
      <c r="K245">
        <f>Source!AC855</f>
        <v>1904.2</v>
      </c>
      <c r="M245">
        <f>ROUND(K245*I245, 2)</f>
        <v>43187.26</v>
      </c>
      <c r="N245">
        <f>Source!AC855*IF(Source!BC855&lt;&gt; 0, Source!BC855, 1)</f>
        <v>7255.0020000000004</v>
      </c>
      <c r="O245">
        <f>ROUND(N245*I245, 2)</f>
        <v>164543.45000000001</v>
      </c>
      <c r="P245">
        <f>Source!AE855</f>
        <v>0</v>
      </c>
      <c r="R245">
        <f>ROUND(P245*I245, 2)</f>
        <v>0</v>
      </c>
      <c r="S245">
        <f>Source!AE855*IF(Source!BS855&lt;&gt; 0, Source!BS855, 1)</f>
        <v>0</v>
      </c>
      <c r="T245">
        <f>ROUND(S245*I245, 2)</f>
        <v>0</v>
      </c>
      <c r="U245">
        <f>Source!GF855</f>
        <v>-2128386684</v>
      </c>
      <c r="V245">
        <v>2022868086</v>
      </c>
      <c r="W245">
        <v>-163835741</v>
      </c>
      <c r="X245">
        <v>3</v>
      </c>
    </row>
    <row r="246" spans="1:24" x14ac:dyDescent="0.2">
      <c r="A246">
        <f>Source!A863</f>
        <v>18</v>
      </c>
      <c r="B246">
        <v>863</v>
      </c>
      <c r="C246">
        <v>3</v>
      </c>
      <c r="D246">
        <f>Source!BI863</f>
        <v>1</v>
      </c>
      <c r="E246">
        <f>Source!FS863</f>
        <v>0</v>
      </c>
      <c r="F246" t="str">
        <f>Source!F863</f>
        <v>101-1921</v>
      </c>
      <c r="G246" t="str">
        <f>Source!G863</f>
        <v>Пена монтажная для герметизации стыков в баллончике емкостью 0,85 л</v>
      </c>
      <c r="H246" t="str">
        <f>Source!H863</f>
        <v>шт.</v>
      </c>
      <c r="I246">
        <f>Source!I863</f>
        <v>400</v>
      </c>
      <c r="J246">
        <v>1</v>
      </c>
      <c r="K246">
        <f>Source!AC863</f>
        <v>72.8</v>
      </c>
      <c r="M246">
        <f>ROUND(K246*I246, 2)</f>
        <v>29120</v>
      </c>
      <c r="N246">
        <f>Source!AC863*IF(Source!BC863&lt;&gt; 0, Source!BC863, 1)</f>
        <v>184.91200000000001</v>
      </c>
      <c r="O246">
        <f>ROUND(N246*I246, 2)</f>
        <v>73964.800000000003</v>
      </c>
      <c r="P246">
        <f>Source!AE863</f>
        <v>0</v>
      </c>
      <c r="R246">
        <f>ROUND(P246*I246, 2)</f>
        <v>0</v>
      </c>
      <c r="S246">
        <f>Source!AE863*IF(Source!BS863&lt;&gt; 0, Source!BS863, 1)</f>
        <v>0</v>
      </c>
      <c r="T246">
        <f>ROUND(S246*I246, 2)</f>
        <v>0</v>
      </c>
      <c r="U246">
        <f>Source!GF863</f>
        <v>-805328539</v>
      </c>
      <c r="V246">
        <v>162473312</v>
      </c>
      <c r="W246">
        <v>-273745645</v>
      </c>
      <c r="X246">
        <v>3</v>
      </c>
    </row>
    <row r="247" spans="1:24" x14ac:dyDescent="0.2">
      <c r="A247">
        <f>Source!A895</f>
        <v>4</v>
      </c>
      <c r="B247">
        <v>895</v>
      </c>
      <c r="G247" t="str">
        <f>Source!G895</f>
        <v>12. Электромонтажные работы (кабинеты)</v>
      </c>
    </row>
    <row r="248" spans="1:24" x14ac:dyDescent="0.2">
      <c r="A248">
        <v>20</v>
      </c>
      <c r="B248">
        <v>1470</v>
      </c>
      <c r="C248">
        <v>3</v>
      </c>
      <c r="D248">
        <v>0</v>
      </c>
      <c r="E248">
        <f>SmtRes!AV1470</f>
        <v>0</v>
      </c>
      <c r="F248" t="str">
        <f>SmtRes!I1470</f>
        <v>999-9950</v>
      </c>
      <c r="G248" t="str">
        <f>SmtRes!K1470</f>
        <v>Вспомогательные ненормируемые материалы (2% от ОЗП)</v>
      </c>
      <c r="H248" t="str">
        <f>SmtRes!O1470</f>
        <v>РУБ</v>
      </c>
      <c r="I248">
        <f>SmtRes!Y1470*Source!I912</f>
        <v>49.1967</v>
      </c>
      <c r="J248">
        <f>SmtRes!AO1470</f>
        <v>1</v>
      </c>
      <c r="K248">
        <f>SmtRes!AE1470</f>
        <v>1</v>
      </c>
      <c r="L248">
        <f>SmtRes!DB1470</f>
        <v>26.03</v>
      </c>
      <c r="M248">
        <f>ROUND(ROUND(L248*Source!I912, 2)*1, 2)</f>
        <v>49.2</v>
      </c>
      <c r="N248">
        <f>SmtRes!AA1470</f>
        <v>6.14</v>
      </c>
      <c r="O248">
        <f>ROUND(ROUND(L248*Source!I912, 2)*SmtRes!DA1470, 2)</f>
        <v>302.08999999999997</v>
      </c>
      <c r="P248">
        <f>SmtRes!AG1470</f>
        <v>0</v>
      </c>
      <c r="Q248">
        <f>SmtRes!DC1470</f>
        <v>0</v>
      </c>
      <c r="R248">
        <f>ROUND(ROUND(Q248*Source!I912, 2)*1, 2)</f>
        <v>0</v>
      </c>
      <c r="S248">
        <f>SmtRes!AC1470</f>
        <v>0</v>
      </c>
      <c r="T248">
        <f>ROUND(ROUND(Q248*Source!I912, 2)*SmtRes!AK1470, 2)</f>
        <v>0</v>
      </c>
      <c r="U248">
        <f>SmtRes!X1470</f>
        <v>-915781824</v>
      </c>
      <c r="V248">
        <v>655047484</v>
      </c>
      <c r="W248">
        <v>-549192135</v>
      </c>
      <c r="X248">
        <v>3</v>
      </c>
    </row>
    <row r="249" spans="1:24" x14ac:dyDescent="0.2">
      <c r="A249">
        <v>20</v>
      </c>
      <c r="B249">
        <v>1469</v>
      </c>
      <c r="C249">
        <v>3</v>
      </c>
      <c r="D249">
        <v>0</v>
      </c>
      <c r="E249">
        <f>SmtRes!AV1469</f>
        <v>0</v>
      </c>
      <c r="F249" t="str">
        <f>SmtRes!I1469</f>
        <v>101-2499</v>
      </c>
      <c r="G249" t="str">
        <f>SmtRes!K1469</f>
        <v>Лента изоляционная прорезиненная односторонняя ширина 20 мм, толщина 0,25-0,35 мм</v>
      </c>
      <c r="H249" t="str">
        <f>SmtRes!O1469</f>
        <v>кг</v>
      </c>
      <c r="I249">
        <f>SmtRes!Y1469*Source!I912</f>
        <v>0.79379999999999995</v>
      </c>
      <c r="J249">
        <f>SmtRes!AO1469</f>
        <v>1</v>
      </c>
      <c r="K249">
        <f>SmtRes!AE1469</f>
        <v>30.5</v>
      </c>
      <c r="L249">
        <f>SmtRes!DB1469</f>
        <v>12.81</v>
      </c>
      <c r="M249">
        <f>ROUND(ROUND(L249*Source!I912, 2)*1, 2)</f>
        <v>24.21</v>
      </c>
      <c r="N249">
        <f>SmtRes!AA1469</f>
        <v>187.27</v>
      </c>
      <c r="O249">
        <f>ROUND(ROUND(L249*Source!I912, 2)*SmtRes!DA1469, 2)</f>
        <v>148.65</v>
      </c>
      <c r="P249">
        <f>SmtRes!AG1469</f>
        <v>0</v>
      </c>
      <c r="Q249">
        <f>SmtRes!DC1469</f>
        <v>0</v>
      </c>
      <c r="R249">
        <f>ROUND(ROUND(Q249*Source!I912, 2)*1, 2)</f>
        <v>0</v>
      </c>
      <c r="S249">
        <f>SmtRes!AC1469</f>
        <v>0</v>
      </c>
      <c r="T249">
        <f>ROUND(ROUND(Q249*Source!I912, 2)*SmtRes!AK1469, 2)</f>
        <v>0</v>
      </c>
      <c r="U249">
        <f>SmtRes!X1469</f>
        <v>-1294780295</v>
      </c>
      <c r="V249">
        <v>665352987</v>
      </c>
      <c r="W249">
        <v>489393395</v>
      </c>
      <c r="X249">
        <v>3</v>
      </c>
    </row>
    <row r="250" spans="1:24" x14ac:dyDescent="0.2">
      <c r="A250">
        <v>20</v>
      </c>
      <c r="B250">
        <v>1468</v>
      </c>
      <c r="C250">
        <v>3</v>
      </c>
      <c r="D250">
        <v>0</v>
      </c>
      <c r="E250">
        <f>SmtRes!AV1468</f>
        <v>0</v>
      </c>
      <c r="F250" t="str">
        <f>SmtRes!I1468</f>
        <v>101-2478</v>
      </c>
      <c r="G250" t="str">
        <f>SmtRes!K1468</f>
        <v>Лента К226</v>
      </c>
      <c r="H250" t="str">
        <f>SmtRes!O1468</f>
        <v>100 м</v>
      </c>
      <c r="I250">
        <f>SmtRes!Y1468*Source!I912</f>
        <v>0.189</v>
      </c>
      <c r="J250">
        <f>SmtRes!AO1468</f>
        <v>1</v>
      </c>
      <c r="K250">
        <f>SmtRes!AE1468</f>
        <v>120.36</v>
      </c>
      <c r="L250">
        <f>SmtRes!DB1468</f>
        <v>12.04</v>
      </c>
      <c r="M250">
        <f>ROUND(ROUND(L250*Source!I912, 2)*1, 2)</f>
        <v>22.76</v>
      </c>
      <c r="N250">
        <f>SmtRes!AA1468</f>
        <v>739.01</v>
      </c>
      <c r="O250">
        <f>ROUND(ROUND(L250*Source!I912, 2)*SmtRes!DA1468, 2)</f>
        <v>139.75</v>
      </c>
      <c r="P250">
        <f>SmtRes!AG1468</f>
        <v>0</v>
      </c>
      <c r="Q250">
        <f>SmtRes!DC1468</f>
        <v>0</v>
      </c>
      <c r="R250">
        <f>ROUND(ROUND(Q250*Source!I912, 2)*1, 2)</f>
        <v>0</v>
      </c>
      <c r="S250">
        <f>SmtRes!AC1468</f>
        <v>0</v>
      </c>
      <c r="T250">
        <f>ROUND(ROUND(Q250*Source!I912, 2)*SmtRes!AK1468, 2)</f>
        <v>0</v>
      </c>
      <c r="U250">
        <f>SmtRes!X1468</f>
        <v>611857035</v>
      </c>
      <c r="V250">
        <v>-1221827425</v>
      </c>
      <c r="W250">
        <v>1815794573</v>
      </c>
      <c r="X250">
        <v>3</v>
      </c>
    </row>
    <row r="251" spans="1:24" x14ac:dyDescent="0.2">
      <c r="A251">
        <f>Source!A914</f>
        <v>17</v>
      </c>
      <c r="B251">
        <v>914</v>
      </c>
      <c r="C251">
        <v>3</v>
      </c>
      <c r="D251">
        <f>Source!BI914</f>
        <v>2</v>
      </c>
      <c r="E251">
        <f>Source!FS914</f>
        <v>0</v>
      </c>
      <c r="F251" t="str">
        <f>Source!F914</f>
        <v>20.3.03.01-0553М</v>
      </c>
      <c r="G251" t="str">
        <f>Source!G914</f>
        <v>Светильник светодиодный "Световые технологии" OWP OPTIMA LED 595(50) mat, встраиваемый или накладной, матовый рассеиватель из силикатного темперированного стекла, размер 595х595х80мм, 52W, 4000К, 5600Лм, IP54/IP54, арт.1372000260</v>
      </c>
      <c r="H251" t="str">
        <f>Source!H914</f>
        <v>шт.</v>
      </c>
      <c r="I251">
        <f>Source!I914</f>
        <v>189</v>
      </c>
      <c r="J251">
        <v>1</v>
      </c>
      <c r="K251">
        <f>ROUND(Source!AC914/IF(Source!BC914&lt;&gt; 0, Source!BC914, 1),2)</f>
        <v>2466.94</v>
      </c>
      <c r="M251">
        <f>ROUND(Source!HG914/IF(Source!BC914&lt;&gt; 0, Source!BC914, 1),2)</f>
        <v>466252.28</v>
      </c>
      <c r="N251">
        <f>Source!AC914</f>
        <v>15147.03</v>
      </c>
      <c r="O251">
        <f>Source!HG914</f>
        <v>2862789</v>
      </c>
      <c r="P251">
        <f>Source!AE914</f>
        <v>0</v>
      </c>
      <c r="R251">
        <f>ROUND(P251*I251, 2)</f>
        <v>0</v>
      </c>
      <c r="S251">
        <f>Source!AE914*IF(Source!BS914&lt;&gt; 0, Source!BS914, 1)</f>
        <v>0</v>
      </c>
      <c r="T251">
        <f>ROUND(S251*I251, 2)</f>
        <v>0</v>
      </c>
      <c r="U251">
        <f>Source!GF914</f>
        <v>849286462</v>
      </c>
      <c r="V251">
        <v>-1176005476</v>
      </c>
      <c r="W251">
        <v>2087274022</v>
      </c>
      <c r="X251">
        <v>3</v>
      </c>
    </row>
    <row r="252" spans="1:24" x14ac:dyDescent="0.2">
      <c r="A252">
        <v>20</v>
      </c>
      <c r="B252">
        <v>1490</v>
      </c>
      <c r="C252">
        <v>3</v>
      </c>
      <c r="D252">
        <v>0</v>
      </c>
      <c r="E252">
        <f>SmtRes!AV1490</f>
        <v>0</v>
      </c>
      <c r="F252" t="str">
        <f>SmtRes!I1490</f>
        <v>999-9950</v>
      </c>
      <c r="G252" t="str">
        <f>SmtRes!K1490</f>
        <v>Вспомогательные ненормируемые материалы (2% от ОЗП)</v>
      </c>
      <c r="H252" t="str">
        <f>SmtRes!O1490</f>
        <v>РУБ</v>
      </c>
      <c r="I252">
        <f>SmtRes!Y1490*Source!I918</f>
        <v>1.022</v>
      </c>
      <c r="J252">
        <f>SmtRes!AO1490</f>
        <v>1</v>
      </c>
      <c r="K252">
        <f>SmtRes!AE1490</f>
        <v>1</v>
      </c>
      <c r="L252">
        <f>SmtRes!DB1490</f>
        <v>5.1100000000000003</v>
      </c>
      <c r="M252">
        <f>ROUND(ROUND(L252*Source!I918, 2)*1, 2)</f>
        <v>1.02</v>
      </c>
      <c r="N252">
        <f>SmtRes!AA1490</f>
        <v>6.14</v>
      </c>
      <c r="O252">
        <f>ROUND(ROUND(L252*Source!I918, 2)*SmtRes!DA1490, 2)</f>
        <v>6.26</v>
      </c>
      <c r="P252">
        <f>SmtRes!AG1490</f>
        <v>0</v>
      </c>
      <c r="Q252">
        <f>SmtRes!DC1490</f>
        <v>0</v>
      </c>
      <c r="R252">
        <f>ROUND(ROUND(Q252*Source!I918, 2)*1, 2)</f>
        <v>0</v>
      </c>
      <c r="S252">
        <f>SmtRes!AC1490</f>
        <v>0</v>
      </c>
      <c r="T252">
        <f>ROUND(ROUND(Q252*Source!I918, 2)*SmtRes!AK1490, 2)</f>
        <v>0</v>
      </c>
      <c r="U252">
        <f>SmtRes!X1490</f>
        <v>-915781824</v>
      </c>
      <c r="V252">
        <v>655047484</v>
      </c>
      <c r="W252">
        <v>-549192135</v>
      </c>
      <c r="X252">
        <v>3</v>
      </c>
    </row>
    <row r="253" spans="1:24" x14ac:dyDescent="0.2">
      <c r="A253">
        <v>20</v>
      </c>
      <c r="B253">
        <v>1488</v>
      </c>
      <c r="C253">
        <v>3</v>
      </c>
      <c r="D253">
        <v>0</v>
      </c>
      <c r="E253">
        <f>SmtRes!AV1488</f>
        <v>0</v>
      </c>
      <c r="F253" t="str">
        <f>SmtRes!I1488</f>
        <v>509-0783</v>
      </c>
      <c r="G253" t="str">
        <f>SmtRes!K1488</f>
        <v>Втулки изолирующие</v>
      </c>
      <c r="H253" t="str">
        <f>SmtRes!O1488</f>
        <v>шт.</v>
      </c>
      <c r="I253">
        <f>SmtRes!Y1488*Source!I918</f>
        <v>20.400000000000002</v>
      </c>
      <c r="J253">
        <f>SmtRes!AO1488</f>
        <v>1</v>
      </c>
      <c r="K253">
        <f>SmtRes!AE1488</f>
        <v>280</v>
      </c>
      <c r="L253">
        <f>SmtRes!DB1488</f>
        <v>28560</v>
      </c>
      <c r="M253">
        <f>ROUND(ROUND(L253*Source!I918, 2)*1, 2)</f>
        <v>5712</v>
      </c>
      <c r="N253">
        <f>SmtRes!AA1488</f>
        <v>1719.2</v>
      </c>
      <c r="O253">
        <f>ROUND(ROUND(L253*Source!I918, 2)*SmtRes!DA1488, 2)</f>
        <v>35071.68</v>
      </c>
      <c r="P253">
        <f>SmtRes!AG1488</f>
        <v>0</v>
      </c>
      <c r="Q253">
        <f>SmtRes!DC1488</f>
        <v>0</v>
      </c>
      <c r="R253">
        <f>ROUND(ROUND(Q253*Source!I918, 2)*1, 2)</f>
        <v>0</v>
      </c>
      <c r="S253">
        <f>SmtRes!AC1488</f>
        <v>0</v>
      </c>
      <c r="T253">
        <f>ROUND(ROUND(Q253*Source!I918, 2)*SmtRes!AK1488, 2)</f>
        <v>0</v>
      </c>
      <c r="U253">
        <f>SmtRes!X1488</f>
        <v>-808655695</v>
      </c>
      <c r="V253">
        <v>-1305022457</v>
      </c>
      <c r="W253">
        <v>40763993</v>
      </c>
      <c r="X253">
        <v>3</v>
      </c>
    </row>
    <row r="254" spans="1:24" x14ac:dyDescent="0.2">
      <c r="A254">
        <v>20</v>
      </c>
      <c r="B254">
        <v>1486</v>
      </c>
      <c r="C254">
        <v>3</v>
      </c>
      <c r="D254">
        <v>0</v>
      </c>
      <c r="E254">
        <f>SmtRes!AV1486</f>
        <v>0</v>
      </c>
      <c r="F254" t="str">
        <f>SmtRes!I1486</f>
        <v>405-0219</v>
      </c>
      <c r="G254" t="str">
        <f>SmtRes!K1486</f>
        <v>Гипсовые вяжущие, марка Г3</v>
      </c>
      <c r="H254" t="str">
        <f>SmtRes!O1486</f>
        <v>т</v>
      </c>
      <c r="I254">
        <f>SmtRes!Y1486*Source!I918</f>
        <v>6.3000000000000003E-4</v>
      </c>
      <c r="J254">
        <f>SmtRes!AO1486</f>
        <v>1</v>
      </c>
      <c r="K254">
        <f>SmtRes!AE1486</f>
        <v>729.98</v>
      </c>
      <c r="L254">
        <f>SmtRes!DB1486</f>
        <v>2.2999999999999998</v>
      </c>
      <c r="M254">
        <f>ROUND(ROUND(L254*Source!I918, 2)*1, 2)</f>
        <v>0.46</v>
      </c>
      <c r="N254">
        <f>SmtRes!AA1486</f>
        <v>4482.08</v>
      </c>
      <c r="O254">
        <f>ROUND(ROUND(L254*Source!I918, 2)*SmtRes!DA1486, 2)</f>
        <v>2.82</v>
      </c>
      <c r="P254">
        <f>SmtRes!AG1486</f>
        <v>0</v>
      </c>
      <c r="Q254">
        <f>SmtRes!DC1486</f>
        <v>0</v>
      </c>
      <c r="R254">
        <f>ROUND(ROUND(Q254*Source!I918, 2)*1, 2)</f>
        <v>0</v>
      </c>
      <c r="S254">
        <f>SmtRes!AC1486</f>
        <v>0</v>
      </c>
      <c r="T254">
        <f>ROUND(ROUND(Q254*Source!I918, 2)*SmtRes!AK1486, 2)</f>
        <v>0</v>
      </c>
      <c r="U254">
        <f>SmtRes!X1486</f>
        <v>-1132764130</v>
      </c>
      <c r="V254">
        <v>1966798469</v>
      </c>
      <c r="W254">
        <v>1484442856</v>
      </c>
      <c r="X254">
        <v>3</v>
      </c>
    </row>
    <row r="255" spans="1:24" x14ac:dyDescent="0.2">
      <c r="A255">
        <f>Source!A920</f>
        <v>18</v>
      </c>
      <c r="B255">
        <v>920</v>
      </c>
      <c r="C255">
        <v>3</v>
      </c>
      <c r="D255">
        <f>Source!BI920</f>
        <v>2</v>
      </c>
      <c r="E255">
        <f>Source!FS920</f>
        <v>0</v>
      </c>
      <c r="F255" t="str">
        <f>Source!F920</f>
        <v>20.4.01.02-0003М</v>
      </c>
      <c r="G255" t="str">
        <f>Source!G920</f>
        <v>Выключатель 1 клав. с индикацией 10А (ВС10-1-1-Б) серии BOLERO скрытого монтажа в сборе. Цвет белый/кремовый. IEK</v>
      </c>
      <c r="H255" t="str">
        <f>Source!H920</f>
        <v>шт.</v>
      </c>
      <c r="I255">
        <f>Source!I920</f>
        <v>20</v>
      </c>
      <c r="J255">
        <v>1</v>
      </c>
      <c r="K255">
        <f>ROUND(Source!AC920/IF(Source!BC920&lt;&gt; 0, Source!BC920, 1),2)</f>
        <v>37.31</v>
      </c>
      <c r="M255">
        <f>ROUND(Source!HG920/IF(Source!BC920&lt;&gt; 0, Source!BC920, 1),2)</f>
        <v>746.09</v>
      </c>
      <c r="N255">
        <f>Source!AC920</f>
        <v>229.07</v>
      </c>
      <c r="O255">
        <f>Source!HG920</f>
        <v>4581</v>
      </c>
      <c r="P255">
        <f>Source!AE920</f>
        <v>0</v>
      </c>
      <c r="R255">
        <f>ROUND(P255*I255, 2)</f>
        <v>0</v>
      </c>
      <c r="S255">
        <f>Source!AE920*IF(Source!BS920&lt;&gt; 0, Source!BS920, 1)</f>
        <v>0</v>
      </c>
      <c r="T255">
        <f>ROUND(S255*I255, 2)</f>
        <v>0</v>
      </c>
      <c r="U255">
        <f>Source!GF920</f>
        <v>-1676692902</v>
      </c>
      <c r="V255">
        <v>1774027024</v>
      </c>
      <c r="W255">
        <v>1841551444</v>
      </c>
      <c r="X255">
        <v>3</v>
      </c>
    </row>
    <row r="256" spans="1:24" x14ac:dyDescent="0.2">
      <c r="A256">
        <f>Source!A922</f>
        <v>18</v>
      </c>
      <c r="B256">
        <v>922</v>
      </c>
      <c r="C256">
        <v>3</v>
      </c>
      <c r="D256">
        <f>Source!BI922</f>
        <v>2</v>
      </c>
      <c r="E256">
        <f>Source!FS922</f>
        <v>0</v>
      </c>
      <c r="F256" t="str">
        <f>Source!F922</f>
        <v>509-8412</v>
      </c>
      <c r="G256" t="str">
        <f>Source!G922</f>
        <v>Рамка из термопласта 1 пост/прим.</v>
      </c>
      <c r="H256" t="str">
        <f>Source!H922</f>
        <v>100 шт.</v>
      </c>
      <c r="I256">
        <f>Source!I922</f>
        <v>0.2</v>
      </c>
      <c r="J256">
        <v>1</v>
      </c>
      <c r="K256">
        <f>Source!AC922</f>
        <v>547.19000000000005</v>
      </c>
      <c r="M256">
        <f>ROUND(K256*I256, 2)</f>
        <v>109.44</v>
      </c>
      <c r="N256">
        <f>Source!AC922*IF(Source!BC922&lt;&gt; 0, Source!BC922, 1)</f>
        <v>9039.5788000000011</v>
      </c>
      <c r="O256">
        <f>ROUND(N256*I256, 2)</f>
        <v>1807.92</v>
      </c>
      <c r="P256">
        <f>Source!AE922</f>
        <v>0</v>
      </c>
      <c r="R256">
        <f>ROUND(P256*I256, 2)</f>
        <v>0</v>
      </c>
      <c r="S256">
        <f>Source!AE922*IF(Source!BS922&lt;&gt; 0, Source!BS922, 1)</f>
        <v>0</v>
      </c>
      <c r="T256">
        <f>ROUND(S256*I256, 2)</f>
        <v>0</v>
      </c>
      <c r="U256">
        <f>Source!GF922</f>
        <v>1552757658</v>
      </c>
      <c r="V256">
        <v>-1118060404</v>
      </c>
      <c r="W256">
        <v>1501377241</v>
      </c>
      <c r="X256">
        <v>3</v>
      </c>
    </row>
    <row r="257" spans="1:24" x14ac:dyDescent="0.2">
      <c r="A257">
        <f>Source!A924</f>
        <v>18</v>
      </c>
      <c r="B257">
        <v>924</v>
      </c>
      <c r="C257">
        <v>3</v>
      </c>
      <c r="D257">
        <f>Source!BI924</f>
        <v>2</v>
      </c>
      <c r="E257">
        <f>Source!FS924</f>
        <v>0</v>
      </c>
      <c r="F257" t="str">
        <f>Source!F924</f>
        <v>503-0606</v>
      </c>
      <c r="G257" t="str">
        <f>Source!G924</f>
        <v>Коробка для установки розеток и выключателей скрытой проводки</v>
      </c>
      <c r="H257" t="str">
        <f>Source!H924</f>
        <v>1000 шт.</v>
      </c>
      <c r="I257">
        <f>Source!I924</f>
        <v>0.02</v>
      </c>
      <c r="J257">
        <v>1</v>
      </c>
      <c r="K257">
        <f>Source!AC924</f>
        <v>1998.42</v>
      </c>
      <c r="M257">
        <f>ROUND(K257*I257, 2)</f>
        <v>39.97</v>
      </c>
      <c r="N257">
        <f>Source!AC924*IF(Source!BC924&lt;&gt; 0, Source!BC924, 1)</f>
        <v>5975.2758000000003</v>
      </c>
      <c r="O257">
        <f>ROUND(N257*I257, 2)</f>
        <v>119.51</v>
      </c>
      <c r="P257">
        <f>Source!AE924</f>
        <v>0</v>
      </c>
      <c r="R257">
        <f>ROUND(P257*I257, 2)</f>
        <v>0</v>
      </c>
      <c r="S257">
        <f>Source!AE924*IF(Source!BS924&lt;&gt; 0, Source!BS924, 1)</f>
        <v>0</v>
      </c>
      <c r="T257">
        <f>ROUND(S257*I257, 2)</f>
        <v>0</v>
      </c>
      <c r="U257">
        <f>Source!GF924</f>
        <v>338017439</v>
      </c>
      <c r="V257">
        <v>203758725</v>
      </c>
      <c r="W257">
        <v>1366999939</v>
      </c>
      <c r="X257">
        <v>3</v>
      </c>
    </row>
    <row r="258" spans="1:24" x14ac:dyDescent="0.2">
      <c r="A258">
        <v>20</v>
      </c>
      <c r="B258">
        <v>1510</v>
      </c>
      <c r="C258">
        <v>3</v>
      </c>
      <c r="D258">
        <v>0</v>
      </c>
      <c r="E258">
        <f>SmtRes!AV1510</f>
        <v>0</v>
      </c>
      <c r="F258" t="str">
        <f>SmtRes!I1510</f>
        <v>999-9950</v>
      </c>
      <c r="G258" t="str">
        <f>SmtRes!K1510</f>
        <v>Вспомогательные ненормируемые материалы (2% от ОЗП)</v>
      </c>
      <c r="H258" t="str">
        <f>SmtRes!O1510</f>
        <v>РУБ</v>
      </c>
      <c r="I258">
        <f>SmtRes!Y1510*Source!I926</f>
        <v>0.46889999999999998</v>
      </c>
      <c r="J258">
        <f>SmtRes!AO1510</f>
        <v>1</v>
      </c>
      <c r="K258">
        <f>SmtRes!AE1510</f>
        <v>1</v>
      </c>
      <c r="L258">
        <f>SmtRes!DB1510</f>
        <v>5.21</v>
      </c>
      <c r="M258">
        <f>ROUND(ROUND(L258*Source!I926, 2)*1, 2)</f>
        <v>0.47</v>
      </c>
      <c r="N258">
        <f>SmtRes!AA1510</f>
        <v>6.14</v>
      </c>
      <c r="O258">
        <f>ROUND(ROUND(L258*Source!I926, 2)*SmtRes!DA1510, 2)</f>
        <v>2.89</v>
      </c>
      <c r="P258">
        <f>SmtRes!AG1510</f>
        <v>0</v>
      </c>
      <c r="Q258">
        <f>SmtRes!DC1510</f>
        <v>0</v>
      </c>
      <c r="R258">
        <f>ROUND(ROUND(Q258*Source!I926, 2)*1, 2)</f>
        <v>0</v>
      </c>
      <c r="S258">
        <f>SmtRes!AC1510</f>
        <v>0</v>
      </c>
      <c r="T258">
        <f>ROUND(ROUND(Q258*Source!I926, 2)*SmtRes!AK1510, 2)</f>
        <v>0</v>
      </c>
      <c r="U258">
        <f>SmtRes!X1510</f>
        <v>-915781824</v>
      </c>
      <c r="V258">
        <v>655047484</v>
      </c>
      <c r="W258">
        <v>-549192135</v>
      </c>
      <c r="X258">
        <v>3</v>
      </c>
    </row>
    <row r="259" spans="1:24" x14ac:dyDescent="0.2">
      <c r="A259">
        <v>20</v>
      </c>
      <c r="B259">
        <v>1508</v>
      </c>
      <c r="C259">
        <v>3</v>
      </c>
      <c r="D259">
        <v>0</v>
      </c>
      <c r="E259">
        <f>SmtRes!AV1508</f>
        <v>0</v>
      </c>
      <c r="F259" t="str">
        <f>SmtRes!I1508</f>
        <v>509-0783</v>
      </c>
      <c r="G259" t="str">
        <f>SmtRes!K1508</f>
        <v>Втулки изолирующие</v>
      </c>
      <c r="H259" t="str">
        <f>SmtRes!O1508</f>
        <v>1000 шт.</v>
      </c>
      <c r="I259">
        <f>SmtRes!Y1508*Source!I926</f>
        <v>9.1799999999999989E-3</v>
      </c>
      <c r="J259">
        <f>SmtRes!AO1508</f>
        <v>1</v>
      </c>
      <c r="K259">
        <f>SmtRes!AE1508</f>
        <v>280</v>
      </c>
      <c r="L259">
        <f>SmtRes!DB1508</f>
        <v>28.56</v>
      </c>
      <c r="M259">
        <f>ROUND(ROUND(L259*Source!I926, 2)*1, 2)</f>
        <v>2.57</v>
      </c>
      <c r="N259">
        <f>SmtRes!AA1508</f>
        <v>1719.2</v>
      </c>
      <c r="O259">
        <f>ROUND(ROUND(L259*Source!I926, 2)*SmtRes!DA1508, 2)</f>
        <v>15.78</v>
      </c>
      <c r="P259">
        <f>SmtRes!AG1508</f>
        <v>0</v>
      </c>
      <c r="Q259">
        <f>SmtRes!DC1508</f>
        <v>0</v>
      </c>
      <c r="R259">
        <f>ROUND(ROUND(Q259*Source!I926, 2)*1, 2)</f>
        <v>0</v>
      </c>
      <c r="S259">
        <f>SmtRes!AC1508</f>
        <v>0</v>
      </c>
      <c r="T259">
        <f>ROUND(ROUND(Q259*Source!I926, 2)*SmtRes!AK1508, 2)</f>
        <v>0</v>
      </c>
      <c r="U259">
        <f>SmtRes!X1508</f>
        <v>895142179</v>
      </c>
      <c r="V259">
        <v>-2060089798</v>
      </c>
      <c r="W259">
        <v>-858859354</v>
      </c>
      <c r="X259">
        <v>3</v>
      </c>
    </row>
    <row r="260" spans="1:24" x14ac:dyDescent="0.2">
      <c r="A260">
        <v>20</v>
      </c>
      <c r="B260">
        <v>1506</v>
      </c>
      <c r="C260">
        <v>3</v>
      </c>
      <c r="D260">
        <v>0</v>
      </c>
      <c r="E260">
        <f>SmtRes!AV1506</f>
        <v>0</v>
      </c>
      <c r="F260" t="str">
        <f>SmtRes!I1506</f>
        <v>405-0219</v>
      </c>
      <c r="G260" t="str">
        <f>SmtRes!K1506</f>
        <v>Гипсовые вяжущие, марка Г3</v>
      </c>
      <c r="H260" t="str">
        <f>SmtRes!O1506</f>
        <v>т</v>
      </c>
      <c r="I260">
        <f>SmtRes!Y1506*Source!I926</f>
        <v>2.8350000000000001E-4</v>
      </c>
      <c r="J260">
        <f>SmtRes!AO1506</f>
        <v>1</v>
      </c>
      <c r="K260">
        <f>SmtRes!AE1506</f>
        <v>729.98</v>
      </c>
      <c r="L260">
        <f>SmtRes!DB1506</f>
        <v>2.2999999999999998</v>
      </c>
      <c r="M260">
        <f>ROUND(ROUND(L260*Source!I926, 2)*1, 2)</f>
        <v>0.21</v>
      </c>
      <c r="N260">
        <f>SmtRes!AA1506</f>
        <v>4482.08</v>
      </c>
      <c r="O260">
        <f>ROUND(ROUND(L260*Source!I926, 2)*SmtRes!DA1506, 2)</f>
        <v>1.29</v>
      </c>
      <c r="P260">
        <f>SmtRes!AG1506</f>
        <v>0</v>
      </c>
      <c r="Q260">
        <f>SmtRes!DC1506</f>
        <v>0</v>
      </c>
      <c r="R260">
        <f>ROUND(ROUND(Q260*Source!I926, 2)*1, 2)</f>
        <v>0</v>
      </c>
      <c r="S260">
        <f>SmtRes!AC1506</f>
        <v>0</v>
      </c>
      <c r="T260">
        <f>ROUND(ROUND(Q260*Source!I926, 2)*SmtRes!AK1506, 2)</f>
        <v>0</v>
      </c>
      <c r="U260">
        <f>SmtRes!X1506</f>
        <v>-601557392</v>
      </c>
      <c r="V260">
        <v>102984346</v>
      </c>
      <c r="W260">
        <v>1411389748</v>
      </c>
      <c r="X260">
        <v>3</v>
      </c>
    </row>
    <row r="261" spans="1:24" x14ac:dyDescent="0.2">
      <c r="A261">
        <f>Source!A928</f>
        <v>18</v>
      </c>
      <c r="B261">
        <v>928</v>
      </c>
      <c r="C261">
        <v>3</v>
      </c>
      <c r="D261">
        <f>Source!BI928</f>
        <v>2</v>
      </c>
      <c r="E261">
        <f>Source!FS928</f>
        <v>0</v>
      </c>
      <c r="F261" t="str">
        <f>Source!F928</f>
        <v>20.4.01.02-0003М</v>
      </c>
      <c r="G261" t="str">
        <f>Source!G928</f>
        <v>Выключатель 1 клав. с индикацией 10А (ВС10-1-1-Б) серии BOLERO скрытого монтажа в сборе. Цвет белый/кремовый. IEK</v>
      </c>
      <c r="H261" t="str">
        <f>Source!H928</f>
        <v>шт.</v>
      </c>
      <c r="I261">
        <f>Source!I928</f>
        <v>9</v>
      </c>
      <c r="J261">
        <v>1</v>
      </c>
      <c r="K261">
        <f>ROUND(Source!AC928/IF(Source!BC928&lt;&gt; 0, Source!BC928, 1),2)</f>
        <v>37.31</v>
      </c>
      <c r="M261">
        <f>ROUND(Source!HG928/IF(Source!BC928&lt;&gt; 0, Source!BC928, 1),2)</f>
        <v>335.83</v>
      </c>
      <c r="N261">
        <f>Source!AC928</f>
        <v>229.07</v>
      </c>
      <c r="O261">
        <f>Source!HG928</f>
        <v>2062</v>
      </c>
      <c r="P261">
        <f>Source!AE928</f>
        <v>0</v>
      </c>
      <c r="R261">
        <f>ROUND(P261*I261, 2)</f>
        <v>0</v>
      </c>
      <c r="S261">
        <f>Source!AE928*IF(Source!BS928&lt;&gt; 0, Source!BS928, 1)</f>
        <v>0</v>
      </c>
      <c r="T261">
        <f>ROUND(S261*I261, 2)</f>
        <v>0</v>
      </c>
      <c r="U261">
        <f>Source!GF928</f>
        <v>-1676692902</v>
      </c>
      <c r="V261">
        <v>1774027024</v>
      </c>
      <c r="W261">
        <v>1841551444</v>
      </c>
      <c r="X261">
        <v>3</v>
      </c>
    </row>
    <row r="262" spans="1:24" x14ac:dyDescent="0.2">
      <c r="A262">
        <f>Source!A930</f>
        <v>18</v>
      </c>
      <c r="B262">
        <v>930</v>
      </c>
      <c r="C262">
        <v>3</v>
      </c>
      <c r="D262">
        <f>Source!BI930</f>
        <v>2</v>
      </c>
      <c r="E262">
        <f>Source!FS930</f>
        <v>0</v>
      </c>
      <c r="F262" t="str">
        <f>Source!F930</f>
        <v>503-0606</v>
      </c>
      <c r="G262" t="str">
        <f>Source!G930</f>
        <v>Коробка для установки розеток и выключателей скрытой проводки</v>
      </c>
      <c r="H262" t="str">
        <f>Source!H930</f>
        <v>1000 шт.</v>
      </c>
      <c r="I262">
        <f>Source!I930</f>
        <v>8.9999999999999993E-3</v>
      </c>
      <c r="J262">
        <v>1</v>
      </c>
      <c r="K262">
        <f>Source!AC930</f>
        <v>1998.42</v>
      </c>
      <c r="M262">
        <f>ROUND(K262*I262, 2)</f>
        <v>17.989999999999998</v>
      </c>
      <c r="N262">
        <f>Source!AC930*IF(Source!BC930&lt;&gt; 0, Source!BC930, 1)</f>
        <v>5975.2758000000003</v>
      </c>
      <c r="O262">
        <f>ROUND(N262*I262, 2)</f>
        <v>53.78</v>
      </c>
      <c r="P262">
        <f>Source!AE930</f>
        <v>0</v>
      </c>
      <c r="R262">
        <f>ROUND(P262*I262, 2)</f>
        <v>0</v>
      </c>
      <c r="S262">
        <f>Source!AE930*IF(Source!BS930&lt;&gt; 0, Source!BS930, 1)</f>
        <v>0</v>
      </c>
      <c r="T262">
        <f>ROUND(S262*I262, 2)</f>
        <v>0</v>
      </c>
      <c r="U262">
        <f>Source!GF930</f>
        <v>338017439</v>
      </c>
      <c r="V262">
        <v>203758725</v>
      </c>
      <c r="W262">
        <v>1366999939</v>
      </c>
      <c r="X262">
        <v>3</v>
      </c>
    </row>
    <row r="263" spans="1:24" x14ac:dyDescent="0.2">
      <c r="A263">
        <f>Source!A932</f>
        <v>18</v>
      </c>
      <c r="B263">
        <v>932</v>
      </c>
      <c r="C263">
        <v>3</v>
      </c>
      <c r="D263">
        <f>Source!BI932</f>
        <v>2</v>
      </c>
      <c r="E263">
        <f>Source!FS932</f>
        <v>0</v>
      </c>
      <c r="F263" t="str">
        <f>Source!F932</f>
        <v>509-8412</v>
      </c>
      <c r="G263" t="str">
        <f>Source!G932</f>
        <v>Рамка из термопласта 1 пост/прим.</v>
      </c>
      <c r="H263" t="str">
        <f>Source!H932</f>
        <v>100 шт.</v>
      </c>
      <c r="I263">
        <f>Source!I932</f>
        <v>0.18</v>
      </c>
      <c r="J263">
        <v>1</v>
      </c>
      <c r="K263">
        <f>Source!AC932</f>
        <v>547.19000000000005</v>
      </c>
      <c r="M263">
        <f>ROUND(K263*I263, 2)</f>
        <v>98.49</v>
      </c>
      <c r="N263">
        <f>Source!AC932*IF(Source!BC932&lt;&gt; 0, Source!BC932, 1)</f>
        <v>9039.5788000000011</v>
      </c>
      <c r="O263">
        <f>ROUND(N263*I263, 2)</f>
        <v>1627.12</v>
      </c>
      <c r="P263">
        <f>Source!AE932</f>
        <v>0</v>
      </c>
      <c r="R263">
        <f>ROUND(P263*I263, 2)</f>
        <v>0</v>
      </c>
      <c r="S263">
        <f>Source!AE932*IF(Source!BS932&lt;&gt; 0, Source!BS932, 1)</f>
        <v>0</v>
      </c>
      <c r="T263">
        <f>ROUND(S263*I263, 2)</f>
        <v>0</v>
      </c>
      <c r="U263">
        <f>Source!GF932</f>
        <v>1552757658</v>
      </c>
      <c r="V263">
        <v>-1118060404</v>
      </c>
      <c r="W263">
        <v>1501377241</v>
      </c>
      <c r="X263">
        <v>3</v>
      </c>
    </row>
    <row r="264" spans="1:24" x14ac:dyDescent="0.2">
      <c r="A264">
        <v>20</v>
      </c>
      <c r="B264">
        <v>1534</v>
      </c>
      <c r="C264">
        <v>3</v>
      </c>
      <c r="D264">
        <v>0</v>
      </c>
      <c r="E264">
        <f>SmtRes!AV1534</f>
        <v>0</v>
      </c>
      <c r="F264" t="str">
        <f>SmtRes!I1534</f>
        <v>999-9950</v>
      </c>
      <c r="G264" t="str">
        <f>SmtRes!K1534</f>
        <v>Вспомогательные ненормируемые материалы (2% от ОЗП)</v>
      </c>
      <c r="H264" t="str">
        <f>SmtRes!O1534</f>
        <v>РУБ</v>
      </c>
      <c r="I264">
        <f>SmtRes!Y1534*Source!I934</f>
        <v>5.2634999999999996</v>
      </c>
      <c r="J264">
        <f>SmtRes!AO1534</f>
        <v>1</v>
      </c>
      <c r="K264">
        <f>SmtRes!AE1534</f>
        <v>1</v>
      </c>
      <c r="L264">
        <f>SmtRes!DB1534</f>
        <v>6.05</v>
      </c>
      <c r="M264">
        <f>ROUND(ROUND(L264*Source!I934, 2)*1, 2)</f>
        <v>5.26</v>
      </c>
      <c r="N264">
        <f>SmtRes!AA1534</f>
        <v>6.14</v>
      </c>
      <c r="O264">
        <f>ROUND(ROUND(L264*Source!I934, 2)*SmtRes!DA1534, 2)</f>
        <v>32.299999999999997</v>
      </c>
      <c r="P264">
        <f>SmtRes!AG1534</f>
        <v>0</v>
      </c>
      <c r="Q264">
        <f>SmtRes!DC1534</f>
        <v>0</v>
      </c>
      <c r="R264">
        <f>ROUND(ROUND(Q264*Source!I934, 2)*1, 2)</f>
        <v>0</v>
      </c>
      <c r="S264">
        <f>SmtRes!AC1534</f>
        <v>0</v>
      </c>
      <c r="T264">
        <f>ROUND(ROUND(Q264*Source!I934, 2)*SmtRes!AK1534, 2)</f>
        <v>0</v>
      </c>
      <c r="U264">
        <f>SmtRes!X1534</f>
        <v>-915781824</v>
      </c>
      <c r="V264">
        <v>655047484</v>
      </c>
      <c r="W264">
        <v>-549192135</v>
      </c>
      <c r="X264">
        <v>3</v>
      </c>
    </row>
    <row r="265" spans="1:24" x14ac:dyDescent="0.2">
      <c r="A265">
        <v>20</v>
      </c>
      <c r="B265">
        <v>1532</v>
      </c>
      <c r="C265">
        <v>3</v>
      </c>
      <c r="D265">
        <v>0</v>
      </c>
      <c r="E265">
        <f>SmtRes!AV1532</f>
        <v>0</v>
      </c>
      <c r="F265" t="str">
        <f>SmtRes!I1532</f>
        <v>509-0783</v>
      </c>
      <c r="G265" t="str">
        <f>SmtRes!K1532</f>
        <v>Втулки изолирующие</v>
      </c>
      <c r="H265" t="str">
        <f>SmtRes!O1532</f>
        <v>шт.</v>
      </c>
      <c r="I265">
        <f>SmtRes!Y1532*Source!I934</f>
        <v>88.74</v>
      </c>
      <c r="J265">
        <f>SmtRes!AO1532</f>
        <v>1</v>
      </c>
      <c r="K265">
        <f>SmtRes!AE1532</f>
        <v>280</v>
      </c>
      <c r="L265">
        <f>SmtRes!DB1532</f>
        <v>28560</v>
      </c>
      <c r="M265">
        <f>ROUND(ROUND(L265*Source!I934, 2)*1, 2)</f>
        <v>24847.200000000001</v>
      </c>
      <c r="N265">
        <f>SmtRes!AA1532</f>
        <v>1719.2</v>
      </c>
      <c r="O265">
        <f>ROUND(ROUND(L265*Source!I934, 2)*SmtRes!DA1532, 2)</f>
        <v>152561.81</v>
      </c>
      <c r="P265">
        <f>SmtRes!AG1532</f>
        <v>0</v>
      </c>
      <c r="Q265">
        <f>SmtRes!DC1532</f>
        <v>0</v>
      </c>
      <c r="R265">
        <f>ROUND(ROUND(Q265*Source!I934, 2)*1, 2)</f>
        <v>0</v>
      </c>
      <c r="S265">
        <f>SmtRes!AC1532</f>
        <v>0</v>
      </c>
      <c r="T265">
        <f>ROUND(ROUND(Q265*Source!I934, 2)*SmtRes!AK1532, 2)</f>
        <v>0</v>
      </c>
      <c r="U265">
        <f>SmtRes!X1532</f>
        <v>-808655695</v>
      </c>
      <c r="V265">
        <v>-1305022457</v>
      </c>
      <c r="W265">
        <v>40763993</v>
      </c>
      <c r="X265">
        <v>3</v>
      </c>
    </row>
    <row r="266" spans="1:24" x14ac:dyDescent="0.2">
      <c r="A266">
        <v>20</v>
      </c>
      <c r="B266">
        <v>1530</v>
      </c>
      <c r="C266">
        <v>3</v>
      </c>
      <c r="D266">
        <v>0</v>
      </c>
      <c r="E266">
        <f>SmtRes!AV1530</f>
        <v>0</v>
      </c>
      <c r="F266" t="str">
        <f>SmtRes!I1530</f>
        <v>405-0219</v>
      </c>
      <c r="G266" t="str">
        <f>SmtRes!K1530</f>
        <v>Гипсовые вяжущие, марка Г3</v>
      </c>
      <c r="H266" t="str">
        <f>SmtRes!O1530</f>
        <v>т</v>
      </c>
      <c r="I266">
        <f>SmtRes!Y1530*Source!I934</f>
        <v>2.7404999999999999E-3</v>
      </c>
      <c r="J266">
        <f>SmtRes!AO1530</f>
        <v>1</v>
      </c>
      <c r="K266">
        <f>SmtRes!AE1530</f>
        <v>729.98</v>
      </c>
      <c r="L266">
        <f>SmtRes!DB1530</f>
        <v>2.2999999999999998</v>
      </c>
      <c r="M266">
        <f>ROUND(ROUND(L266*Source!I934, 2)*1, 2)</f>
        <v>2</v>
      </c>
      <c r="N266">
        <f>SmtRes!AA1530</f>
        <v>4482.08</v>
      </c>
      <c r="O266">
        <f>ROUND(ROUND(L266*Source!I934, 2)*SmtRes!DA1530, 2)</f>
        <v>12.28</v>
      </c>
      <c r="P266">
        <f>SmtRes!AG1530</f>
        <v>0</v>
      </c>
      <c r="Q266">
        <f>SmtRes!DC1530</f>
        <v>0</v>
      </c>
      <c r="R266">
        <f>ROUND(ROUND(Q266*Source!I934, 2)*1, 2)</f>
        <v>0</v>
      </c>
      <c r="S266">
        <f>SmtRes!AC1530</f>
        <v>0</v>
      </c>
      <c r="T266">
        <f>ROUND(ROUND(Q266*Source!I934, 2)*SmtRes!AK1530, 2)</f>
        <v>0</v>
      </c>
      <c r="U266">
        <f>SmtRes!X1530</f>
        <v>-1132764130</v>
      </c>
      <c r="V266">
        <v>1966798469</v>
      </c>
      <c r="W266">
        <v>1484442856</v>
      </c>
      <c r="X266">
        <v>3</v>
      </c>
    </row>
    <row r="267" spans="1:24" x14ac:dyDescent="0.2">
      <c r="A267">
        <v>20</v>
      </c>
      <c r="B267">
        <v>1528</v>
      </c>
      <c r="C267">
        <v>3</v>
      </c>
      <c r="D267">
        <v>0</v>
      </c>
      <c r="E267">
        <f>SmtRes!AV1528</f>
        <v>0</v>
      </c>
      <c r="F267" t="str">
        <f>SmtRes!I1528</f>
        <v>101-2499</v>
      </c>
      <c r="G267" t="str">
        <f>SmtRes!K1528</f>
        <v>Лента изоляционная прорезиненная односторонняя ширина 20 мм, толщина 0,25-0,35 мм</v>
      </c>
      <c r="H267" t="str">
        <f>SmtRes!O1528</f>
        <v>кг</v>
      </c>
      <c r="I267">
        <f>SmtRes!Y1528*Source!I934</f>
        <v>0.3654</v>
      </c>
      <c r="J267">
        <f>SmtRes!AO1528</f>
        <v>1</v>
      </c>
      <c r="K267">
        <f>SmtRes!AE1528</f>
        <v>30.5</v>
      </c>
      <c r="L267">
        <f>SmtRes!DB1528</f>
        <v>12.81</v>
      </c>
      <c r="M267">
        <f>ROUND(ROUND(L267*Source!I934, 2)*1, 2)</f>
        <v>11.14</v>
      </c>
      <c r="N267">
        <f>SmtRes!AA1528</f>
        <v>187.27</v>
      </c>
      <c r="O267">
        <f>ROUND(ROUND(L267*Source!I934, 2)*SmtRes!DA1528, 2)</f>
        <v>68.400000000000006</v>
      </c>
      <c r="P267">
        <f>SmtRes!AG1528</f>
        <v>0</v>
      </c>
      <c r="Q267">
        <f>SmtRes!DC1528</f>
        <v>0</v>
      </c>
      <c r="R267">
        <f>ROUND(ROUND(Q267*Source!I934, 2)*1, 2)</f>
        <v>0</v>
      </c>
      <c r="S267">
        <f>SmtRes!AC1528</f>
        <v>0</v>
      </c>
      <c r="T267">
        <f>ROUND(ROUND(Q267*Source!I934, 2)*SmtRes!AK1528, 2)</f>
        <v>0</v>
      </c>
      <c r="U267">
        <f>SmtRes!X1528</f>
        <v>-667794164</v>
      </c>
      <c r="V267">
        <v>586479805</v>
      </c>
      <c r="W267">
        <v>-136165486</v>
      </c>
      <c r="X267">
        <v>3</v>
      </c>
    </row>
    <row r="268" spans="1:24" x14ac:dyDescent="0.2">
      <c r="A268">
        <v>20</v>
      </c>
      <c r="B268">
        <v>1527</v>
      </c>
      <c r="C268">
        <v>3</v>
      </c>
      <c r="D268">
        <v>0</v>
      </c>
      <c r="E268">
        <f>SmtRes!AV1527</f>
        <v>0</v>
      </c>
      <c r="F268" t="str">
        <f>SmtRes!I1527</f>
        <v>101-1977</v>
      </c>
      <c r="G268" t="str">
        <f>SmtRes!K1527</f>
        <v>Болты с гайками и шайбами строительные</v>
      </c>
      <c r="H268" t="str">
        <f>SmtRes!O1527</f>
        <v>кг</v>
      </c>
      <c r="I268">
        <f>SmtRes!Y1527*Source!I934</f>
        <v>1.3049999999999999</v>
      </c>
      <c r="J268">
        <f>SmtRes!AO1527</f>
        <v>1</v>
      </c>
      <c r="K268">
        <f>SmtRes!AE1527</f>
        <v>9.0399999999999991</v>
      </c>
      <c r="L268">
        <f>SmtRes!DB1527</f>
        <v>13.56</v>
      </c>
      <c r="M268">
        <f>ROUND(ROUND(L268*Source!I934, 2)*1, 2)</f>
        <v>11.8</v>
      </c>
      <c r="N268">
        <f>SmtRes!AA1527</f>
        <v>55.51</v>
      </c>
      <c r="O268">
        <f>ROUND(ROUND(L268*Source!I934, 2)*SmtRes!DA1527, 2)</f>
        <v>72.45</v>
      </c>
      <c r="P268">
        <f>SmtRes!AG1527</f>
        <v>0</v>
      </c>
      <c r="Q268">
        <f>SmtRes!DC1527</f>
        <v>0</v>
      </c>
      <c r="R268">
        <f>ROUND(ROUND(Q268*Source!I934, 2)*1, 2)</f>
        <v>0</v>
      </c>
      <c r="S268">
        <f>SmtRes!AC1527</f>
        <v>0</v>
      </c>
      <c r="T268">
        <f>ROUND(ROUND(Q268*Source!I934, 2)*SmtRes!AK1527, 2)</f>
        <v>0</v>
      </c>
      <c r="U268">
        <f>SmtRes!X1527</f>
        <v>-421273247</v>
      </c>
      <c r="V268">
        <v>-1902207394</v>
      </c>
      <c r="W268">
        <v>1846945438</v>
      </c>
      <c r="X268">
        <v>3</v>
      </c>
    </row>
    <row r="269" spans="1:24" x14ac:dyDescent="0.2">
      <c r="A269">
        <f>Source!A936</f>
        <v>18</v>
      </c>
      <c r="B269">
        <v>936</v>
      </c>
      <c r="C269">
        <v>3</v>
      </c>
      <c r="D269">
        <f>Source!BI936</f>
        <v>2</v>
      </c>
      <c r="E269">
        <f>Source!FS936</f>
        <v>0</v>
      </c>
      <c r="F269" t="str">
        <f>Source!F936</f>
        <v>20.4.03.06-0010М</v>
      </c>
      <c r="G269" t="str">
        <f>Source!G936</f>
        <v>Розетка с заземляющим контактом, защитной шторкой и крышкой 16А (РС16-1-0-Б) серии BOLERO скрытого монтажа в сборе. Цвет белый/кремовый. IEK</v>
      </c>
      <c r="H269" t="str">
        <f>Source!H936</f>
        <v>шт.</v>
      </c>
      <c r="I269">
        <f>Source!I936</f>
        <v>87</v>
      </c>
      <c r="J269">
        <v>1</v>
      </c>
      <c r="K269">
        <f>ROUND(Source!AC936/IF(Source!BC936&lt;&gt; 0, Source!BC936, 1),2)</f>
        <v>34.79</v>
      </c>
      <c r="M269">
        <f>ROUND(Source!HG936/IF(Source!BC936&lt;&gt; 0, Source!BC936, 1),2)</f>
        <v>3026.22</v>
      </c>
      <c r="N269">
        <f>Source!AC936</f>
        <v>213.58</v>
      </c>
      <c r="O269">
        <f>Source!HG936</f>
        <v>18581</v>
      </c>
      <c r="P269">
        <f>Source!AE936</f>
        <v>0</v>
      </c>
      <c r="R269">
        <f>ROUND(P269*I269, 2)</f>
        <v>0</v>
      </c>
      <c r="S269">
        <f>Source!AE936*IF(Source!BS936&lt;&gt; 0, Source!BS936, 1)</f>
        <v>0</v>
      </c>
      <c r="T269">
        <f>ROUND(S269*I269, 2)</f>
        <v>0</v>
      </c>
      <c r="U269">
        <f>Source!GF936</f>
        <v>132569048</v>
      </c>
      <c r="V269">
        <v>604984050</v>
      </c>
      <c r="W269">
        <v>-1129450024</v>
      </c>
      <c r="X269">
        <v>3</v>
      </c>
    </row>
    <row r="270" spans="1:24" x14ac:dyDescent="0.2">
      <c r="A270">
        <f>Source!A938</f>
        <v>18</v>
      </c>
      <c r="B270">
        <v>938</v>
      </c>
      <c r="C270">
        <v>3</v>
      </c>
      <c r="D270">
        <f>Source!BI938</f>
        <v>2</v>
      </c>
      <c r="E270">
        <f>Source!FS938</f>
        <v>0</v>
      </c>
      <c r="F270" t="str">
        <f>Source!F938</f>
        <v>503-0606</v>
      </c>
      <c r="G270" t="str">
        <f>Source!G938</f>
        <v>Коробка для установки розеток и выключателей скрытой проводки</v>
      </c>
      <c r="H270" t="str">
        <f>Source!H938</f>
        <v>1000 шт.</v>
      </c>
      <c r="I270">
        <f>Source!I938</f>
        <v>8.6999999999999994E-2</v>
      </c>
      <c r="J270">
        <v>1</v>
      </c>
      <c r="K270">
        <f>Source!AC938</f>
        <v>1998.42</v>
      </c>
      <c r="M270">
        <f>ROUND(K270*I270, 2)</f>
        <v>173.86</v>
      </c>
      <c r="N270">
        <f>Source!AC938*IF(Source!BC938&lt;&gt; 0, Source!BC938, 1)</f>
        <v>5975.2758000000003</v>
      </c>
      <c r="O270">
        <f>ROUND(N270*I270, 2)</f>
        <v>519.85</v>
      </c>
      <c r="P270">
        <f>Source!AE938</f>
        <v>0</v>
      </c>
      <c r="R270">
        <f>ROUND(P270*I270, 2)</f>
        <v>0</v>
      </c>
      <c r="S270">
        <f>Source!AE938*IF(Source!BS938&lt;&gt; 0, Source!BS938, 1)</f>
        <v>0</v>
      </c>
      <c r="T270">
        <f>ROUND(S270*I270, 2)</f>
        <v>0</v>
      </c>
      <c r="U270">
        <f>Source!GF938</f>
        <v>338017439</v>
      </c>
      <c r="V270">
        <v>203758725</v>
      </c>
      <c r="W270">
        <v>1366999939</v>
      </c>
      <c r="X270">
        <v>3</v>
      </c>
    </row>
    <row r="271" spans="1:24" x14ac:dyDescent="0.2">
      <c r="A271">
        <f>Source!A940</f>
        <v>18</v>
      </c>
      <c r="B271">
        <v>940</v>
      </c>
      <c r="C271">
        <v>3</v>
      </c>
      <c r="D271">
        <f>Source!BI940</f>
        <v>2</v>
      </c>
      <c r="E271">
        <f>Source!FS940</f>
        <v>0</v>
      </c>
      <c r="F271" t="str">
        <f>Source!F940</f>
        <v>509-8412</v>
      </c>
      <c r="G271" t="str">
        <f>Source!G940</f>
        <v>Рамка из термопласта 1 пост/прим.</v>
      </c>
      <c r="H271" t="str">
        <f>Source!H940</f>
        <v>100 шт.</v>
      </c>
      <c r="I271">
        <f>Source!I940</f>
        <v>0.87</v>
      </c>
      <c r="J271">
        <v>1</v>
      </c>
      <c r="K271">
        <f>Source!AC940</f>
        <v>547.19000000000005</v>
      </c>
      <c r="M271">
        <f>ROUND(K271*I271, 2)</f>
        <v>476.06</v>
      </c>
      <c r="N271">
        <f>Source!AC940*IF(Source!BC940&lt;&gt; 0, Source!BC940, 1)</f>
        <v>9039.5788000000011</v>
      </c>
      <c r="O271">
        <f>ROUND(N271*I271, 2)</f>
        <v>7864.43</v>
      </c>
      <c r="P271">
        <f>Source!AE940</f>
        <v>0</v>
      </c>
      <c r="R271">
        <f>ROUND(P271*I271, 2)</f>
        <v>0</v>
      </c>
      <c r="S271">
        <f>Source!AE940*IF(Source!BS940&lt;&gt; 0, Source!BS940, 1)</f>
        <v>0</v>
      </c>
      <c r="T271">
        <f>ROUND(S271*I271, 2)</f>
        <v>0</v>
      </c>
      <c r="U271">
        <f>Source!GF940</f>
        <v>1552757658</v>
      </c>
      <c r="V271">
        <v>-1118060404</v>
      </c>
      <c r="W271">
        <v>1501377241</v>
      </c>
      <c r="X271">
        <v>3</v>
      </c>
    </row>
    <row r="272" spans="1:24" x14ac:dyDescent="0.2">
      <c r="A272">
        <v>20</v>
      </c>
      <c r="B272">
        <v>1551</v>
      </c>
      <c r="C272">
        <v>3</v>
      </c>
      <c r="D272">
        <v>0</v>
      </c>
      <c r="E272">
        <f>SmtRes!AV1551</f>
        <v>0</v>
      </c>
      <c r="F272" t="str">
        <f>SmtRes!I1551</f>
        <v>999-9950</v>
      </c>
      <c r="G272" t="str">
        <f>SmtRes!K1551</f>
        <v>Вспомогательные ненормируемые материалы (2% от ОЗП)</v>
      </c>
      <c r="H272" t="str">
        <f>SmtRes!O1551</f>
        <v>РУБ</v>
      </c>
      <c r="I272">
        <f>SmtRes!Y1551*Source!I942</f>
        <v>3.1236000000000002</v>
      </c>
      <c r="J272">
        <f>SmtRes!AO1551</f>
        <v>1</v>
      </c>
      <c r="K272">
        <f>SmtRes!AE1551</f>
        <v>1</v>
      </c>
      <c r="L272">
        <f>SmtRes!DB1551</f>
        <v>26.03</v>
      </c>
      <c r="M272">
        <f>ROUND(ROUND(L272*Source!I942, 2)*1, 2)</f>
        <v>3.12</v>
      </c>
      <c r="N272">
        <f>SmtRes!AA1551</f>
        <v>6.14</v>
      </c>
      <c r="O272">
        <f>ROUND(ROUND(L272*Source!I942, 2)*SmtRes!DA1551, 2)</f>
        <v>19.16</v>
      </c>
      <c r="P272">
        <f>SmtRes!AG1551</f>
        <v>0</v>
      </c>
      <c r="Q272">
        <f>SmtRes!DC1551</f>
        <v>0</v>
      </c>
      <c r="R272">
        <f>ROUND(ROUND(Q272*Source!I942, 2)*1, 2)</f>
        <v>0</v>
      </c>
      <c r="S272">
        <f>SmtRes!AC1551</f>
        <v>0</v>
      </c>
      <c r="T272">
        <f>ROUND(ROUND(Q272*Source!I942, 2)*SmtRes!AK1551, 2)</f>
        <v>0</v>
      </c>
      <c r="U272">
        <f>SmtRes!X1551</f>
        <v>-915781824</v>
      </c>
      <c r="V272">
        <v>655047484</v>
      </c>
      <c r="W272">
        <v>-549192135</v>
      </c>
      <c r="X272">
        <v>3</v>
      </c>
    </row>
    <row r="273" spans="1:24" x14ac:dyDescent="0.2">
      <c r="A273">
        <v>20</v>
      </c>
      <c r="B273">
        <v>1549</v>
      </c>
      <c r="C273">
        <v>3</v>
      </c>
      <c r="D273">
        <v>0</v>
      </c>
      <c r="E273">
        <f>SmtRes!AV1549</f>
        <v>0</v>
      </c>
      <c r="F273" t="str">
        <f>SmtRes!I1549</f>
        <v>101-2499</v>
      </c>
      <c r="G273" t="str">
        <f>SmtRes!K1549</f>
        <v>Лента изоляционная прорезиненная односторонняя ширина 20 мм, толщина 0,25-0,35 мм</v>
      </c>
      <c r="H273" t="str">
        <f>SmtRes!O1549</f>
        <v>кг</v>
      </c>
      <c r="I273">
        <f>SmtRes!Y1549*Source!I942</f>
        <v>5.0399999999999993E-2</v>
      </c>
      <c r="J273">
        <f>SmtRes!AO1549</f>
        <v>1</v>
      </c>
      <c r="K273">
        <f>SmtRes!AE1549</f>
        <v>30.5</v>
      </c>
      <c r="L273">
        <f>SmtRes!DB1549</f>
        <v>12.81</v>
      </c>
      <c r="M273">
        <f>ROUND(ROUND(L273*Source!I942, 2)*1, 2)</f>
        <v>1.54</v>
      </c>
      <c r="N273">
        <f>SmtRes!AA1549</f>
        <v>187.27</v>
      </c>
      <c r="O273">
        <f>ROUND(ROUND(L273*Source!I942, 2)*SmtRes!DA1549, 2)</f>
        <v>9.4600000000000009</v>
      </c>
      <c r="P273">
        <f>SmtRes!AG1549</f>
        <v>0</v>
      </c>
      <c r="Q273">
        <f>SmtRes!DC1549</f>
        <v>0</v>
      </c>
      <c r="R273">
        <f>ROUND(ROUND(Q273*Source!I942, 2)*1, 2)</f>
        <v>0</v>
      </c>
      <c r="S273">
        <f>SmtRes!AC1549</f>
        <v>0</v>
      </c>
      <c r="T273">
        <f>ROUND(ROUND(Q273*Source!I942, 2)*SmtRes!AK1549, 2)</f>
        <v>0</v>
      </c>
      <c r="U273">
        <f>SmtRes!X1549</f>
        <v>-1294780295</v>
      </c>
      <c r="V273">
        <v>665352987</v>
      </c>
      <c r="W273">
        <v>489393395</v>
      </c>
      <c r="X273">
        <v>3</v>
      </c>
    </row>
    <row r="274" spans="1:24" x14ac:dyDescent="0.2">
      <c r="A274">
        <v>20</v>
      </c>
      <c r="B274">
        <v>1548</v>
      </c>
      <c r="C274">
        <v>3</v>
      </c>
      <c r="D274">
        <v>0</v>
      </c>
      <c r="E274">
        <f>SmtRes!AV1548</f>
        <v>0</v>
      </c>
      <c r="F274" t="str">
        <f>SmtRes!I1548</f>
        <v>101-2478</v>
      </c>
      <c r="G274" t="str">
        <f>SmtRes!K1548</f>
        <v>Лента К226</v>
      </c>
      <c r="H274" t="str">
        <f>SmtRes!O1548</f>
        <v>100 м</v>
      </c>
      <c r="I274">
        <f>SmtRes!Y1548*Source!I942</f>
        <v>1.2E-2</v>
      </c>
      <c r="J274">
        <f>SmtRes!AO1548</f>
        <v>1</v>
      </c>
      <c r="K274">
        <f>SmtRes!AE1548</f>
        <v>120.36</v>
      </c>
      <c r="L274">
        <f>SmtRes!DB1548</f>
        <v>12.04</v>
      </c>
      <c r="M274">
        <f>ROUND(ROUND(L274*Source!I942, 2)*1, 2)</f>
        <v>1.44</v>
      </c>
      <c r="N274">
        <f>SmtRes!AA1548</f>
        <v>739.01</v>
      </c>
      <c r="O274">
        <f>ROUND(ROUND(L274*Source!I942, 2)*SmtRes!DA1548, 2)</f>
        <v>8.84</v>
      </c>
      <c r="P274">
        <f>SmtRes!AG1548</f>
        <v>0</v>
      </c>
      <c r="Q274">
        <f>SmtRes!DC1548</f>
        <v>0</v>
      </c>
      <c r="R274">
        <f>ROUND(ROUND(Q274*Source!I942, 2)*1, 2)</f>
        <v>0</v>
      </c>
      <c r="S274">
        <f>SmtRes!AC1548</f>
        <v>0</v>
      </c>
      <c r="T274">
        <f>ROUND(ROUND(Q274*Source!I942, 2)*SmtRes!AK1548, 2)</f>
        <v>0</v>
      </c>
      <c r="U274">
        <f>SmtRes!X1548</f>
        <v>611857035</v>
      </c>
      <c r="V274">
        <v>-1221827425</v>
      </c>
      <c r="W274">
        <v>1815794573</v>
      </c>
      <c r="X274">
        <v>3</v>
      </c>
    </row>
    <row r="275" spans="1:24" x14ac:dyDescent="0.2">
      <c r="A275">
        <f>Source!A944</f>
        <v>18</v>
      </c>
      <c r="B275">
        <v>944</v>
      </c>
      <c r="C275">
        <v>3</v>
      </c>
      <c r="D275">
        <f>Source!BI944</f>
        <v>2</v>
      </c>
      <c r="E275">
        <f>Source!FS944</f>
        <v>0</v>
      </c>
      <c r="F275" t="str">
        <f>Source!F944</f>
        <v>20.3.03.01-0499М</v>
      </c>
      <c r="G275" t="str">
        <f>Source!G944</f>
        <v>Светильник светодиодный "Varton" С070 аварийный (аналог 4*18), встраиваемый, опаловый рассеиватель из поликарбоната, размер 595х595х55мм, 36W, 4000К, IP54, арт. V1-С0-00080-10А00-5403640 (V-А1-081-036-4100К)</v>
      </c>
      <c r="H275" t="str">
        <f>Source!H944</f>
        <v>шт.</v>
      </c>
      <c r="I275">
        <f>Source!I944</f>
        <v>12</v>
      </c>
      <c r="J275">
        <v>1</v>
      </c>
      <c r="K275">
        <f>ROUND(Source!AC944/IF(Source!BC944&lt;&gt; 0, Source!BC944, 1),2)</f>
        <v>2316.4899999999998</v>
      </c>
      <c r="M275">
        <f>ROUND(Source!HG944/IF(Source!BC944&lt;&gt; 0, Source!BC944, 1),2)</f>
        <v>27797.88</v>
      </c>
      <c r="N275">
        <f>Source!AC944</f>
        <v>14223.22</v>
      </c>
      <c r="O275">
        <f>Source!HG944</f>
        <v>170679</v>
      </c>
      <c r="P275">
        <f>Source!AE944</f>
        <v>0</v>
      </c>
      <c r="R275">
        <f>ROUND(P275*I275, 2)</f>
        <v>0</v>
      </c>
      <c r="S275">
        <f>Source!AE944*IF(Source!BS944&lt;&gt; 0, Source!BS944, 1)</f>
        <v>0</v>
      </c>
      <c r="T275">
        <f>ROUND(S275*I275, 2)</f>
        <v>0</v>
      </c>
      <c r="U275">
        <f>Source!GF944</f>
        <v>-2100469476</v>
      </c>
      <c r="V275">
        <v>-2027968116</v>
      </c>
      <c r="W275">
        <v>-1192766355</v>
      </c>
      <c r="X275">
        <v>3</v>
      </c>
    </row>
    <row r="276" spans="1:24" x14ac:dyDescent="0.2">
      <c r="A276">
        <v>20</v>
      </c>
      <c r="B276">
        <v>1573</v>
      </c>
      <c r="C276">
        <v>3</v>
      </c>
      <c r="D276">
        <v>0</v>
      </c>
      <c r="E276">
        <f>SmtRes!AV1573</f>
        <v>0</v>
      </c>
      <c r="F276" t="str">
        <f>SmtRes!I1573</f>
        <v>999-9950</v>
      </c>
      <c r="G276" t="str">
        <f>SmtRes!K1573</f>
        <v>Вспомогательные ненормируемые материалы (2% от ОЗП)</v>
      </c>
      <c r="H276" t="str">
        <f>SmtRes!O1573</f>
        <v>РУБ</v>
      </c>
      <c r="I276">
        <f>SmtRes!Y1573*Source!I948</f>
        <v>1.6811999999999998</v>
      </c>
      <c r="J276">
        <f>SmtRes!AO1573</f>
        <v>1</v>
      </c>
      <c r="K276">
        <f>SmtRes!AE1573</f>
        <v>1</v>
      </c>
      <c r="L276">
        <f>SmtRes!DB1573</f>
        <v>14.01</v>
      </c>
      <c r="M276">
        <f>ROUND(ROUND(L276*Source!I948, 2)*1, 2)</f>
        <v>1.68</v>
      </c>
      <c r="N276">
        <f>SmtRes!AA1573</f>
        <v>6.14</v>
      </c>
      <c r="O276">
        <f>ROUND(ROUND(L276*Source!I948, 2)*SmtRes!DA1573, 2)</f>
        <v>10.32</v>
      </c>
      <c r="P276">
        <f>SmtRes!AG1573</f>
        <v>0</v>
      </c>
      <c r="Q276">
        <f>SmtRes!DC1573</f>
        <v>0</v>
      </c>
      <c r="R276">
        <f>ROUND(ROUND(Q276*Source!I948, 2)*1, 2)</f>
        <v>0</v>
      </c>
      <c r="S276">
        <f>SmtRes!AC1573</f>
        <v>0</v>
      </c>
      <c r="T276">
        <f>ROUND(ROUND(Q276*Source!I948, 2)*SmtRes!AK1573, 2)</f>
        <v>0</v>
      </c>
      <c r="U276">
        <f>SmtRes!X1573</f>
        <v>-915781824</v>
      </c>
      <c r="V276">
        <v>655047484</v>
      </c>
      <c r="W276">
        <v>-549192135</v>
      </c>
      <c r="X276">
        <v>3</v>
      </c>
    </row>
    <row r="277" spans="1:24" x14ac:dyDescent="0.2">
      <c r="A277">
        <v>20</v>
      </c>
      <c r="B277">
        <v>1572</v>
      </c>
      <c r="C277">
        <v>3</v>
      </c>
      <c r="D277">
        <v>0</v>
      </c>
      <c r="E277">
        <f>SmtRes!AV1572</f>
        <v>0</v>
      </c>
      <c r="F277" t="str">
        <f>SmtRes!I1572</f>
        <v>509-0167</v>
      </c>
      <c r="G277" t="str">
        <f>SmtRes!K1572</f>
        <v>Сжимы соединительные</v>
      </c>
      <c r="H277" t="str">
        <f>SmtRes!O1572</f>
        <v>100 шт.</v>
      </c>
      <c r="I277">
        <f>SmtRes!Y1572*Source!I948</f>
        <v>0.12239999999999999</v>
      </c>
      <c r="J277">
        <f>SmtRes!AO1572</f>
        <v>1</v>
      </c>
      <c r="K277">
        <f>SmtRes!AE1572</f>
        <v>100</v>
      </c>
      <c r="L277">
        <f>SmtRes!DB1572</f>
        <v>102</v>
      </c>
      <c r="M277">
        <f>ROUND(ROUND(L277*Source!I948, 2)*1, 2)</f>
        <v>12.24</v>
      </c>
      <c r="N277">
        <f>SmtRes!AA1572</f>
        <v>614</v>
      </c>
      <c r="O277">
        <f>ROUND(ROUND(L277*Source!I948, 2)*SmtRes!DA1572, 2)</f>
        <v>75.150000000000006</v>
      </c>
      <c r="P277">
        <f>SmtRes!AG1572</f>
        <v>0</v>
      </c>
      <c r="Q277">
        <f>SmtRes!DC1572</f>
        <v>0</v>
      </c>
      <c r="R277">
        <f>ROUND(ROUND(Q277*Source!I948, 2)*1, 2)</f>
        <v>0</v>
      </c>
      <c r="S277">
        <f>SmtRes!AC1572</f>
        <v>0</v>
      </c>
      <c r="T277">
        <f>ROUND(ROUND(Q277*Source!I948, 2)*SmtRes!AK1572, 2)</f>
        <v>0</v>
      </c>
      <c r="U277">
        <f>SmtRes!X1572</f>
        <v>1318371980</v>
      </c>
      <c r="V277">
        <v>-2046043433</v>
      </c>
      <c r="W277">
        <v>-200442794</v>
      </c>
      <c r="X277">
        <v>3</v>
      </c>
    </row>
    <row r="278" spans="1:24" x14ac:dyDescent="0.2">
      <c r="A278">
        <v>20</v>
      </c>
      <c r="B278">
        <v>1571</v>
      </c>
      <c r="C278">
        <v>3</v>
      </c>
      <c r="D278">
        <v>0</v>
      </c>
      <c r="E278">
        <f>SmtRes!AV1571</f>
        <v>0</v>
      </c>
      <c r="F278" t="str">
        <f>SmtRes!I1571</f>
        <v>101-3914</v>
      </c>
      <c r="G278" t="str">
        <f>SmtRes!K1571</f>
        <v>Дюбели распорные полипропиленовые</v>
      </c>
      <c r="H278" t="str">
        <f>SmtRes!O1571</f>
        <v>100 шт.</v>
      </c>
      <c r="I278">
        <f>SmtRes!Y1571*Source!I948</f>
        <v>0.48959999999999998</v>
      </c>
      <c r="J278">
        <f>SmtRes!AO1571</f>
        <v>1</v>
      </c>
      <c r="K278">
        <f>SmtRes!AE1571</f>
        <v>86.24</v>
      </c>
      <c r="L278">
        <f>SmtRes!DB1571</f>
        <v>351.86</v>
      </c>
      <c r="M278">
        <f>ROUND(ROUND(L278*Source!I948, 2)*1, 2)</f>
        <v>42.22</v>
      </c>
      <c r="N278">
        <f>SmtRes!AA1571</f>
        <v>529.51</v>
      </c>
      <c r="O278">
        <f>ROUND(ROUND(L278*Source!I948, 2)*SmtRes!DA1571, 2)</f>
        <v>259.23</v>
      </c>
      <c r="P278">
        <f>SmtRes!AG1571</f>
        <v>0</v>
      </c>
      <c r="Q278">
        <f>SmtRes!DC1571</f>
        <v>0</v>
      </c>
      <c r="R278">
        <f>ROUND(ROUND(Q278*Source!I948, 2)*1, 2)</f>
        <v>0</v>
      </c>
      <c r="S278">
        <f>SmtRes!AC1571</f>
        <v>0</v>
      </c>
      <c r="T278">
        <f>ROUND(ROUND(Q278*Source!I948, 2)*SmtRes!AK1571, 2)</f>
        <v>0</v>
      </c>
      <c r="U278">
        <f>SmtRes!X1571</f>
        <v>1627582661</v>
      </c>
      <c r="V278">
        <v>-1739481354</v>
      </c>
      <c r="W278">
        <v>-677292357</v>
      </c>
      <c r="X278">
        <v>3</v>
      </c>
    </row>
    <row r="279" spans="1:24" x14ac:dyDescent="0.2">
      <c r="A279">
        <v>20</v>
      </c>
      <c r="B279">
        <v>1570</v>
      </c>
      <c r="C279">
        <v>3</v>
      </c>
      <c r="D279">
        <v>0</v>
      </c>
      <c r="E279">
        <f>SmtRes!AV1570</f>
        <v>0</v>
      </c>
      <c r="F279" t="str">
        <f>SmtRes!I1570</f>
        <v>101-2499</v>
      </c>
      <c r="G279" t="str">
        <f>SmtRes!K1570</f>
        <v>Лента изоляционная прорезиненная односторонняя ширина 20 мм, толщина 0,25-0,35 мм</v>
      </c>
      <c r="H279" t="str">
        <f>SmtRes!O1570</f>
        <v>кг</v>
      </c>
      <c r="I279">
        <f>SmtRes!Y1570*Source!I948</f>
        <v>3.7199999999999997E-2</v>
      </c>
      <c r="J279">
        <f>SmtRes!AO1570</f>
        <v>1</v>
      </c>
      <c r="K279">
        <f>SmtRes!AE1570</f>
        <v>30.5</v>
      </c>
      <c r="L279">
        <f>SmtRes!DB1570</f>
        <v>9.4600000000000009</v>
      </c>
      <c r="M279">
        <f>ROUND(ROUND(L279*Source!I948, 2)*1, 2)</f>
        <v>1.1399999999999999</v>
      </c>
      <c r="N279">
        <f>SmtRes!AA1570</f>
        <v>187.27</v>
      </c>
      <c r="O279">
        <f>ROUND(ROUND(L279*Source!I948, 2)*SmtRes!DA1570, 2)</f>
        <v>7</v>
      </c>
      <c r="P279">
        <f>SmtRes!AG1570</f>
        <v>0</v>
      </c>
      <c r="Q279">
        <f>SmtRes!DC1570</f>
        <v>0</v>
      </c>
      <c r="R279">
        <f>ROUND(ROUND(Q279*Source!I948, 2)*1, 2)</f>
        <v>0</v>
      </c>
      <c r="S279">
        <f>SmtRes!AC1570</f>
        <v>0</v>
      </c>
      <c r="T279">
        <f>ROUND(ROUND(Q279*Source!I948, 2)*SmtRes!AK1570, 2)</f>
        <v>0</v>
      </c>
      <c r="U279">
        <f>SmtRes!X1570</f>
        <v>-1294780295</v>
      </c>
      <c r="V279">
        <v>665352987</v>
      </c>
      <c r="W279">
        <v>489393395</v>
      </c>
      <c r="X279">
        <v>3</v>
      </c>
    </row>
    <row r="280" spans="1:24" x14ac:dyDescent="0.2">
      <c r="A280">
        <v>20</v>
      </c>
      <c r="B280">
        <v>1569</v>
      </c>
      <c r="C280">
        <v>3</v>
      </c>
      <c r="D280">
        <v>0</v>
      </c>
      <c r="E280">
        <f>SmtRes!AV1569</f>
        <v>0</v>
      </c>
      <c r="F280" t="str">
        <f>SmtRes!I1569</f>
        <v>101-0115</v>
      </c>
      <c r="G280" t="str">
        <f>SmtRes!K1569</f>
        <v>Винты с полукруглой головкой длиной 50 мм</v>
      </c>
      <c r="H280" t="str">
        <f>SmtRes!O1569</f>
        <v>т</v>
      </c>
      <c r="I280">
        <f>SmtRes!Y1569*Source!I948</f>
        <v>3.6719999999999998E-4</v>
      </c>
      <c r="J280">
        <f>SmtRes!AO1569</f>
        <v>1</v>
      </c>
      <c r="K280">
        <f>SmtRes!AE1569</f>
        <v>12429.99</v>
      </c>
      <c r="L280">
        <f>SmtRes!DB1569</f>
        <v>38.04</v>
      </c>
      <c r="M280">
        <f>ROUND(ROUND(L280*Source!I948, 2)*1, 2)</f>
        <v>4.5599999999999996</v>
      </c>
      <c r="N280">
        <f>SmtRes!AA1569</f>
        <v>76320.14</v>
      </c>
      <c r="O280">
        <f>ROUND(ROUND(L280*Source!I948, 2)*SmtRes!DA1569, 2)</f>
        <v>28</v>
      </c>
      <c r="P280">
        <f>SmtRes!AG1569</f>
        <v>0</v>
      </c>
      <c r="Q280">
        <f>SmtRes!DC1569</f>
        <v>0</v>
      </c>
      <c r="R280">
        <f>ROUND(ROUND(Q280*Source!I948, 2)*1, 2)</f>
        <v>0</v>
      </c>
      <c r="S280">
        <f>SmtRes!AC1569</f>
        <v>0</v>
      </c>
      <c r="T280">
        <f>ROUND(ROUND(Q280*Source!I948, 2)*SmtRes!AK1569, 2)</f>
        <v>0</v>
      </c>
      <c r="U280">
        <f>SmtRes!X1569</f>
        <v>262715373</v>
      </c>
      <c r="V280">
        <v>-443664795</v>
      </c>
      <c r="W280">
        <v>271173482</v>
      </c>
      <c r="X280">
        <v>3</v>
      </c>
    </row>
    <row r="281" spans="1:24" x14ac:dyDescent="0.2">
      <c r="A281">
        <f>Source!A950</f>
        <v>18</v>
      </c>
      <c r="B281">
        <v>950</v>
      </c>
      <c r="C281">
        <v>3</v>
      </c>
      <c r="D281">
        <f>Source!BI950</f>
        <v>2</v>
      </c>
      <c r="E281">
        <f>Source!FS950</f>
        <v>0</v>
      </c>
      <c r="F281" t="str">
        <f>Source!F950</f>
        <v>Прил. КА п.14</v>
      </c>
      <c r="G281" t="str">
        <f>Source!G950</f>
        <v>Светодиодный светильник ДПО Премиум для школьных досок 1195*100*50мм 18ВТ 3950К Вартон</v>
      </c>
      <c r="H281" t="str">
        <f>Source!H950</f>
        <v>шт.</v>
      </c>
      <c r="I281">
        <f>Source!I950</f>
        <v>12</v>
      </c>
      <c r="J281">
        <v>1</v>
      </c>
      <c r="K281">
        <f>ROUND(Source!AC950/IF(Source!BC950&lt;&gt; 0, Source!BC950, 1),2)</f>
        <v>1150.6199999999999</v>
      </c>
      <c r="M281">
        <f>ROUND(Source!HG950/IF(Source!BC950&lt;&gt; 0, Source!BC950, 1),2)</f>
        <v>13807.49</v>
      </c>
      <c r="N281">
        <f>Source!AC950</f>
        <v>7064.82</v>
      </c>
      <c r="O281">
        <f>Source!HG950</f>
        <v>84778</v>
      </c>
      <c r="P281">
        <f>Source!AE950</f>
        <v>0</v>
      </c>
      <c r="R281">
        <f t="shared" ref="R281:R288" si="2">ROUND(P281*I281, 2)</f>
        <v>0</v>
      </c>
      <c r="S281">
        <f>Source!AE950*IF(Source!BS950&lt;&gt; 0, Source!BS950, 1)</f>
        <v>0</v>
      </c>
      <c r="T281">
        <f t="shared" ref="T281:T288" si="3">ROUND(S281*I281, 2)</f>
        <v>0</v>
      </c>
      <c r="U281">
        <f>Source!GF950</f>
        <v>-1758484442</v>
      </c>
      <c r="V281">
        <v>653391253</v>
      </c>
      <c r="W281">
        <v>-1395932171</v>
      </c>
      <c r="X281">
        <v>3</v>
      </c>
    </row>
    <row r="282" spans="1:24" x14ac:dyDescent="0.2">
      <c r="A282">
        <f>Source!A954</f>
        <v>18</v>
      </c>
      <c r="B282">
        <v>954</v>
      </c>
      <c r="C282">
        <v>3</v>
      </c>
      <c r="D282">
        <f>Source!BI954</f>
        <v>2</v>
      </c>
      <c r="E282">
        <f>Source!FS954</f>
        <v>0</v>
      </c>
      <c r="F282" t="str">
        <f>Source!F954</f>
        <v>501-8846</v>
      </c>
      <c r="G282" t="str">
        <f>Source!G954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1,5 мм2</v>
      </c>
      <c r="H282" t="str">
        <f>Source!H954</f>
        <v>1000 м</v>
      </c>
      <c r="I282">
        <f>Source!I954</f>
        <v>1.3668</v>
      </c>
      <c r="J282">
        <v>1</v>
      </c>
      <c r="K282">
        <f>Source!AC954</f>
        <v>7564.41</v>
      </c>
      <c r="M282">
        <f t="shared" ref="M282:M288" si="4">ROUND(K282*I282, 2)</f>
        <v>10339.040000000001</v>
      </c>
      <c r="N282">
        <f>Source!AC954*IF(Source!BC954&lt;&gt; 0, Source!BC954, 1)</f>
        <v>92058.869699999996</v>
      </c>
      <c r="O282">
        <f t="shared" ref="O282:O288" si="5">ROUND(N282*I282, 2)</f>
        <v>125826.06</v>
      </c>
      <c r="P282">
        <f>Source!AE954</f>
        <v>0</v>
      </c>
      <c r="R282">
        <f t="shared" si="2"/>
        <v>0</v>
      </c>
      <c r="S282">
        <f>Source!AE954*IF(Source!BS954&lt;&gt; 0, Source!BS954, 1)</f>
        <v>0</v>
      </c>
      <c r="T282">
        <f t="shared" si="3"/>
        <v>0</v>
      </c>
      <c r="U282">
        <f>Source!GF954</f>
        <v>-1905419031</v>
      </c>
      <c r="V282">
        <v>-1403681759</v>
      </c>
      <c r="W282">
        <v>1024472853</v>
      </c>
      <c r="X282">
        <v>3</v>
      </c>
    </row>
    <row r="283" spans="1:24" x14ac:dyDescent="0.2">
      <c r="A283">
        <f>Source!A956</f>
        <v>18</v>
      </c>
      <c r="B283">
        <v>956</v>
      </c>
      <c r="C283">
        <v>3</v>
      </c>
      <c r="D283">
        <f>Source!BI956</f>
        <v>2</v>
      </c>
      <c r="E283">
        <f>Source!FS956</f>
        <v>0</v>
      </c>
      <c r="F283" t="str">
        <f>Source!F956</f>
        <v>103-2454</v>
      </c>
      <c r="G283" t="str">
        <f>Source!G956</f>
        <v>Трубы гибкие гофрированные легкие из ПНД, серии BL, с зондом, диаметром 25 мм</v>
      </c>
      <c r="H283" t="str">
        <f>Source!H956</f>
        <v>10 м</v>
      </c>
      <c r="I283">
        <f>Source!I956</f>
        <v>136.68</v>
      </c>
      <c r="J283">
        <v>1</v>
      </c>
      <c r="K283">
        <f>Source!AC956</f>
        <v>51.13</v>
      </c>
      <c r="M283">
        <f t="shared" si="4"/>
        <v>6988.45</v>
      </c>
      <c r="N283">
        <f>Source!AC956*IF(Source!BC956&lt;&gt; 0, Source!BC956, 1)</f>
        <v>293.48620000000005</v>
      </c>
      <c r="O283">
        <f t="shared" si="5"/>
        <v>40113.69</v>
      </c>
      <c r="P283">
        <f>Source!AE956</f>
        <v>0</v>
      </c>
      <c r="R283">
        <f t="shared" si="2"/>
        <v>0</v>
      </c>
      <c r="S283">
        <f>Source!AE956*IF(Source!BS956&lt;&gt; 0, Source!BS956, 1)</f>
        <v>0</v>
      </c>
      <c r="T283">
        <f t="shared" si="3"/>
        <v>0</v>
      </c>
      <c r="U283">
        <f>Source!GF956</f>
        <v>-627204067</v>
      </c>
      <c r="V283">
        <v>-1210373790</v>
      </c>
      <c r="W283">
        <v>-58561214</v>
      </c>
      <c r="X283">
        <v>3</v>
      </c>
    </row>
    <row r="284" spans="1:24" x14ac:dyDescent="0.2">
      <c r="A284">
        <f>Source!A960</f>
        <v>18</v>
      </c>
      <c r="B284">
        <v>960</v>
      </c>
      <c r="C284">
        <v>3</v>
      </c>
      <c r="D284">
        <f>Source!BI960</f>
        <v>2</v>
      </c>
      <c r="E284">
        <f>Source!FS960</f>
        <v>0</v>
      </c>
      <c r="F284" t="str">
        <f>Source!F960</f>
        <v>501-8659</v>
      </c>
      <c r="G284" t="str">
        <f>Source!G960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2,5 мм2</v>
      </c>
      <c r="H284" t="str">
        <f>Source!H960</f>
        <v>1000 м</v>
      </c>
      <c r="I284">
        <f>Source!I960</f>
        <v>0.87719999999999998</v>
      </c>
      <c r="J284">
        <v>1</v>
      </c>
      <c r="K284">
        <f>Source!AC960</f>
        <v>14197.52</v>
      </c>
      <c r="M284">
        <f t="shared" si="4"/>
        <v>12454.06</v>
      </c>
      <c r="N284">
        <f>Source!AC960*IF(Source!BC960&lt;&gt; 0, Source!BC960, 1)</f>
        <v>137573.9688</v>
      </c>
      <c r="O284">
        <f t="shared" si="5"/>
        <v>120679.89</v>
      </c>
      <c r="P284">
        <f>Source!AE960</f>
        <v>0</v>
      </c>
      <c r="R284">
        <f t="shared" si="2"/>
        <v>0</v>
      </c>
      <c r="S284">
        <f>Source!AE960*IF(Source!BS960&lt;&gt; 0, Source!BS960, 1)</f>
        <v>0</v>
      </c>
      <c r="T284">
        <f t="shared" si="3"/>
        <v>0</v>
      </c>
      <c r="U284">
        <f>Source!GF960</f>
        <v>-253984360</v>
      </c>
      <c r="V284">
        <v>480925571</v>
      </c>
      <c r="W284">
        <v>5072566</v>
      </c>
      <c r="X284">
        <v>3</v>
      </c>
    </row>
    <row r="285" spans="1:24" x14ac:dyDescent="0.2">
      <c r="A285">
        <f>Source!A962</f>
        <v>18</v>
      </c>
      <c r="B285">
        <v>962</v>
      </c>
      <c r="C285">
        <v>3</v>
      </c>
      <c r="D285">
        <f>Source!BI962</f>
        <v>2</v>
      </c>
      <c r="E285">
        <f>Source!FS962</f>
        <v>0</v>
      </c>
      <c r="F285" t="str">
        <f>Source!F962</f>
        <v>103-2454</v>
      </c>
      <c r="G285" t="str">
        <f>Source!G962</f>
        <v>Трубы гибкие гофрированные легкие из ПНД, серии BL, с зондом, диаметром 25 мм</v>
      </c>
      <c r="H285" t="str">
        <f>Source!H962</f>
        <v>10 м</v>
      </c>
      <c r="I285">
        <f>Source!I962</f>
        <v>87.72</v>
      </c>
      <c r="J285">
        <v>1</v>
      </c>
      <c r="K285">
        <f>Source!AC962</f>
        <v>51.13</v>
      </c>
      <c r="M285">
        <f t="shared" si="4"/>
        <v>4485.12</v>
      </c>
      <c r="N285">
        <f>Source!AC962*IF(Source!BC962&lt;&gt; 0, Source!BC962, 1)</f>
        <v>293.48620000000005</v>
      </c>
      <c r="O285">
        <f t="shared" si="5"/>
        <v>25744.61</v>
      </c>
      <c r="P285">
        <f>Source!AE962</f>
        <v>0</v>
      </c>
      <c r="R285">
        <f t="shared" si="2"/>
        <v>0</v>
      </c>
      <c r="S285">
        <f>Source!AE962*IF(Source!BS962&lt;&gt; 0, Source!BS962, 1)</f>
        <v>0</v>
      </c>
      <c r="T285">
        <f t="shared" si="3"/>
        <v>0</v>
      </c>
      <c r="U285">
        <f>Source!GF962</f>
        <v>-627204067</v>
      </c>
      <c r="V285">
        <v>-1210373790</v>
      </c>
      <c r="W285">
        <v>-58561214</v>
      </c>
      <c r="X285">
        <v>3</v>
      </c>
    </row>
    <row r="286" spans="1:24" x14ac:dyDescent="0.2">
      <c r="A286">
        <f>Source!A966</f>
        <v>18</v>
      </c>
      <c r="B286">
        <v>966</v>
      </c>
      <c r="C286">
        <v>3</v>
      </c>
      <c r="D286">
        <f>Source!BI966</f>
        <v>2</v>
      </c>
      <c r="E286">
        <f>Source!FS966</f>
        <v>0</v>
      </c>
      <c r="F286" t="str">
        <f>Source!F966</f>
        <v>501-8852</v>
      </c>
      <c r="G286" t="str">
        <f>Source!G966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- 4 и сечением 1,5 мм2</v>
      </c>
      <c r="H286" t="str">
        <f>Source!H966</f>
        <v>1000 м</v>
      </c>
      <c r="I286">
        <f>Source!I966</f>
        <v>0.59567999999999999</v>
      </c>
      <c r="J286">
        <v>1</v>
      </c>
      <c r="K286">
        <f>Source!AC966</f>
        <v>10306.950000000001</v>
      </c>
      <c r="M286">
        <f t="shared" si="4"/>
        <v>6139.64</v>
      </c>
      <c r="N286">
        <f>Source!AC966*IF(Source!BC966&lt;&gt; 0, Source!BC966, 1)</f>
        <v>121622.01000000001</v>
      </c>
      <c r="O286">
        <f t="shared" si="5"/>
        <v>72447.8</v>
      </c>
      <c r="P286">
        <f>Source!AE966</f>
        <v>0</v>
      </c>
      <c r="R286">
        <f t="shared" si="2"/>
        <v>0</v>
      </c>
      <c r="S286">
        <f>Source!AE966*IF(Source!BS966&lt;&gt; 0, Source!BS966, 1)</f>
        <v>0</v>
      </c>
      <c r="T286">
        <f t="shared" si="3"/>
        <v>0</v>
      </c>
      <c r="U286">
        <f>Source!GF966</f>
        <v>1094491484</v>
      </c>
      <c r="V286">
        <v>1833296582</v>
      </c>
      <c r="W286">
        <v>-1753071408</v>
      </c>
      <c r="X286">
        <v>3</v>
      </c>
    </row>
    <row r="287" spans="1:24" x14ac:dyDescent="0.2">
      <c r="A287">
        <f>Source!A968</f>
        <v>18</v>
      </c>
      <c r="B287">
        <v>968</v>
      </c>
      <c r="C287">
        <v>3</v>
      </c>
      <c r="D287">
        <f>Source!BI968</f>
        <v>2</v>
      </c>
      <c r="E287">
        <f>Source!FS968</f>
        <v>0</v>
      </c>
      <c r="F287" t="str">
        <f>Source!F968</f>
        <v>103-2454</v>
      </c>
      <c r="G287" t="str">
        <f>Source!G968</f>
        <v>Трубы гибкие гофрированные легкие из ПНД, серии BL, с зондом, диаметром 25 мм</v>
      </c>
      <c r="H287" t="str">
        <f>Source!H968</f>
        <v>10 м</v>
      </c>
      <c r="I287">
        <f>Source!I968</f>
        <v>59.567999999999998</v>
      </c>
      <c r="J287">
        <v>1</v>
      </c>
      <c r="K287">
        <f>Source!AC968</f>
        <v>51.13</v>
      </c>
      <c r="M287">
        <f t="shared" si="4"/>
        <v>3045.71</v>
      </c>
      <c r="N287">
        <f>Source!AC968*IF(Source!BC968&lt;&gt; 0, Source!BC968, 1)</f>
        <v>293.48620000000005</v>
      </c>
      <c r="O287">
        <f t="shared" si="5"/>
        <v>17482.39</v>
      </c>
      <c r="P287">
        <f>Source!AE968</f>
        <v>0</v>
      </c>
      <c r="R287">
        <f t="shared" si="2"/>
        <v>0</v>
      </c>
      <c r="S287">
        <f>Source!AE968*IF(Source!BS968&lt;&gt; 0, Source!BS968, 1)</f>
        <v>0</v>
      </c>
      <c r="T287">
        <f t="shared" si="3"/>
        <v>0</v>
      </c>
      <c r="U287">
        <f>Source!GF968</f>
        <v>-627204067</v>
      </c>
      <c r="V287">
        <v>-1210373790</v>
      </c>
      <c r="W287">
        <v>-58561214</v>
      </c>
      <c r="X287">
        <v>3</v>
      </c>
    </row>
    <row r="288" spans="1:24" x14ac:dyDescent="0.2">
      <c r="A288">
        <f>Source!A970</f>
        <v>17</v>
      </c>
      <c r="B288">
        <v>970</v>
      </c>
      <c r="C288">
        <v>3</v>
      </c>
      <c r="D288">
        <f>Source!BI970</f>
        <v>2</v>
      </c>
      <c r="E288">
        <f>Source!FS970</f>
        <v>0</v>
      </c>
      <c r="F288" t="str">
        <f>Source!F970</f>
        <v>503-0702</v>
      </c>
      <c r="G288" t="str">
        <f>Source!G970</f>
        <v>Коробка ответвительная "DKC" размером 100х100х50 мм</v>
      </c>
      <c r="H288" t="str">
        <f>Source!H970</f>
        <v>шт.</v>
      </c>
      <c r="I288">
        <f>Source!I970</f>
        <v>260</v>
      </c>
      <c r="J288">
        <v>1</v>
      </c>
      <c r="K288">
        <f>Source!AC970</f>
        <v>20.89</v>
      </c>
      <c r="M288">
        <f t="shared" si="4"/>
        <v>5431.4</v>
      </c>
      <c r="N288">
        <f>Source!AC970*IF(Source!BC970&lt;&gt; 0, Source!BC970, 1)</f>
        <v>92.96050000000001</v>
      </c>
      <c r="O288">
        <f t="shared" si="5"/>
        <v>24169.73</v>
      </c>
      <c r="P288">
        <f>Source!AE970</f>
        <v>0</v>
      </c>
      <c r="R288">
        <f t="shared" si="2"/>
        <v>0</v>
      </c>
      <c r="S288">
        <f>Source!AE970*IF(Source!BS970&lt;&gt; 0, Source!BS970, 1)</f>
        <v>0</v>
      </c>
      <c r="T288">
        <f t="shared" si="3"/>
        <v>0</v>
      </c>
      <c r="U288">
        <f>Source!GF970</f>
        <v>-1264940237</v>
      </c>
      <c r="V288">
        <v>1571825968</v>
      </c>
      <c r="W288">
        <v>-1983767921</v>
      </c>
      <c r="X288">
        <v>3</v>
      </c>
    </row>
    <row r="289" spans="1:24" x14ac:dyDescent="0.2">
      <c r="A289">
        <f>Source!A1004</f>
        <v>4</v>
      </c>
      <c r="B289">
        <v>1004</v>
      </c>
      <c r="G289" t="str">
        <f>Source!G1004</f>
        <v>13. Электромонтажные работы (коридор, с/у, лестничный марш)</v>
      </c>
    </row>
    <row r="290" spans="1:24" x14ac:dyDescent="0.2">
      <c r="A290">
        <v>20</v>
      </c>
      <c r="B290">
        <v>1690</v>
      </c>
      <c r="C290">
        <v>3</v>
      </c>
      <c r="D290">
        <v>0</v>
      </c>
      <c r="E290">
        <f>SmtRes!AV1690</f>
        <v>0</v>
      </c>
      <c r="F290" t="str">
        <f>SmtRes!I1690</f>
        <v>999-9950</v>
      </c>
      <c r="G290" t="str">
        <f>SmtRes!K1690</f>
        <v>Вспомогательные ненормируемые материалы (2% от ОЗП)</v>
      </c>
      <c r="H290" t="str">
        <f>SmtRes!O1690</f>
        <v>РУБ</v>
      </c>
      <c r="I290">
        <f>SmtRes!Y1690*Source!I1021</f>
        <v>15.357699999999999</v>
      </c>
      <c r="J290">
        <f>SmtRes!AO1690</f>
        <v>1</v>
      </c>
      <c r="K290">
        <f>SmtRes!AE1690</f>
        <v>1</v>
      </c>
      <c r="L290">
        <f>SmtRes!DB1690</f>
        <v>26.03</v>
      </c>
      <c r="M290">
        <f>ROUND(ROUND(L290*Source!I1021, 2)*1, 2)</f>
        <v>15.36</v>
      </c>
      <c r="N290">
        <f>SmtRes!AA1690</f>
        <v>6.14</v>
      </c>
      <c r="O290">
        <f>ROUND(ROUND(L290*Source!I1021, 2)*SmtRes!DA1690, 2)</f>
        <v>94.31</v>
      </c>
      <c r="P290">
        <f>SmtRes!AG1690</f>
        <v>0</v>
      </c>
      <c r="Q290">
        <f>SmtRes!DC1690</f>
        <v>0</v>
      </c>
      <c r="R290">
        <f>ROUND(ROUND(Q290*Source!I1021, 2)*1, 2)</f>
        <v>0</v>
      </c>
      <c r="S290">
        <f>SmtRes!AC1690</f>
        <v>0</v>
      </c>
      <c r="T290">
        <f>ROUND(ROUND(Q290*Source!I1021, 2)*SmtRes!AK1690, 2)</f>
        <v>0</v>
      </c>
      <c r="U290">
        <f>SmtRes!X1690</f>
        <v>-915781824</v>
      </c>
      <c r="V290">
        <v>655047484</v>
      </c>
      <c r="W290">
        <v>-549192135</v>
      </c>
      <c r="X290">
        <v>3</v>
      </c>
    </row>
    <row r="291" spans="1:24" x14ac:dyDescent="0.2">
      <c r="A291">
        <v>20</v>
      </c>
      <c r="B291">
        <v>1688</v>
      </c>
      <c r="C291">
        <v>3</v>
      </c>
      <c r="D291">
        <v>0</v>
      </c>
      <c r="E291">
        <f>SmtRes!AV1688</f>
        <v>0</v>
      </c>
      <c r="F291" t="str">
        <f>SmtRes!I1688</f>
        <v>101-2499</v>
      </c>
      <c r="G291" t="str">
        <f>SmtRes!K1688</f>
        <v>Лента изоляционная прорезиненная односторонняя ширина 20 мм, толщина 0,25-0,35 мм</v>
      </c>
      <c r="H291" t="str">
        <f>SmtRes!O1688</f>
        <v>кг</v>
      </c>
      <c r="I291">
        <f>SmtRes!Y1688*Source!I1021</f>
        <v>0.24779999999999996</v>
      </c>
      <c r="J291">
        <f>SmtRes!AO1688</f>
        <v>1</v>
      </c>
      <c r="K291">
        <f>SmtRes!AE1688</f>
        <v>30.5</v>
      </c>
      <c r="L291">
        <f>SmtRes!DB1688</f>
        <v>12.81</v>
      </c>
      <c r="M291">
        <f>ROUND(ROUND(L291*Source!I1021, 2)*1, 2)</f>
        <v>7.56</v>
      </c>
      <c r="N291">
        <f>SmtRes!AA1688</f>
        <v>187.27</v>
      </c>
      <c r="O291">
        <f>ROUND(ROUND(L291*Source!I1021, 2)*SmtRes!DA1688, 2)</f>
        <v>46.42</v>
      </c>
      <c r="P291">
        <f>SmtRes!AG1688</f>
        <v>0</v>
      </c>
      <c r="Q291">
        <f>SmtRes!DC1688</f>
        <v>0</v>
      </c>
      <c r="R291">
        <f>ROUND(ROUND(Q291*Source!I1021, 2)*1, 2)</f>
        <v>0</v>
      </c>
      <c r="S291">
        <f>SmtRes!AC1688</f>
        <v>0</v>
      </c>
      <c r="T291">
        <f>ROUND(ROUND(Q291*Source!I1021, 2)*SmtRes!AK1688, 2)</f>
        <v>0</v>
      </c>
      <c r="U291">
        <f>SmtRes!X1688</f>
        <v>-1294780295</v>
      </c>
      <c r="V291">
        <v>665352987</v>
      </c>
      <c r="W291">
        <v>489393395</v>
      </c>
      <c r="X291">
        <v>3</v>
      </c>
    </row>
    <row r="292" spans="1:24" x14ac:dyDescent="0.2">
      <c r="A292">
        <v>20</v>
      </c>
      <c r="B292">
        <v>1687</v>
      </c>
      <c r="C292">
        <v>3</v>
      </c>
      <c r="D292">
        <v>0</v>
      </c>
      <c r="E292">
        <f>SmtRes!AV1687</f>
        <v>0</v>
      </c>
      <c r="F292" t="str">
        <f>SmtRes!I1687</f>
        <v>101-2478</v>
      </c>
      <c r="G292" t="str">
        <f>SmtRes!K1687</f>
        <v>Лента К226</v>
      </c>
      <c r="H292" t="str">
        <f>SmtRes!O1687</f>
        <v>100 м</v>
      </c>
      <c r="I292">
        <f>SmtRes!Y1687*Source!I1021</f>
        <v>5.8999999999999997E-2</v>
      </c>
      <c r="J292">
        <f>SmtRes!AO1687</f>
        <v>1</v>
      </c>
      <c r="K292">
        <f>SmtRes!AE1687</f>
        <v>120.36</v>
      </c>
      <c r="L292">
        <f>SmtRes!DB1687</f>
        <v>12.04</v>
      </c>
      <c r="M292">
        <f>ROUND(ROUND(L292*Source!I1021, 2)*1, 2)</f>
        <v>7.1</v>
      </c>
      <c r="N292">
        <f>SmtRes!AA1687</f>
        <v>739.01</v>
      </c>
      <c r="O292">
        <f>ROUND(ROUND(L292*Source!I1021, 2)*SmtRes!DA1687, 2)</f>
        <v>43.59</v>
      </c>
      <c r="P292">
        <f>SmtRes!AG1687</f>
        <v>0</v>
      </c>
      <c r="Q292">
        <f>SmtRes!DC1687</f>
        <v>0</v>
      </c>
      <c r="R292">
        <f>ROUND(ROUND(Q292*Source!I1021, 2)*1, 2)</f>
        <v>0</v>
      </c>
      <c r="S292">
        <f>SmtRes!AC1687</f>
        <v>0</v>
      </c>
      <c r="T292">
        <f>ROUND(ROUND(Q292*Source!I1021, 2)*SmtRes!AK1687, 2)</f>
        <v>0</v>
      </c>
      <c r="U292">
        <f>SmtRes!X1687</f>
        <v>611857035</v>
      </c>
      <c r="V292">
        <v>-1221827425</v>
      </c>
      <c r="W292">
        <v>1815794573</v>
      </c>
      <c r="X292">
        <v>3</v>
      </c>
    </row>
    <row r="293" spans="1:24" x14ac:dyDescent="0.2">
      <c r="A293">
        <f>Source!A1023</f>
        <v>18</v>
      </c>
      <c r="B293">
        <v>1023</v>
      </c>
      <c r="C293">
        <v>3</v>
      </c>
      <c r="D293">
        <f>Source!BI1023</f>
        <v>2</v>
      </c>
      <c r="E293">
        <f>Source!FS1023</f>
        <v>0</v>
      </c>
      <c r="F293" t="str">
        <f>Source!F1023</f>
        <v>20.3.03.01-0553М</v>
      </c>
      <c r="G293" t="str">
        <f>Source!G1023</f>
        <v>Светильник светодиодный "Световые технологии" OWP OPTIMA LED 595(50) mat, встраиваемый или накладной, матовый рассеиватель из силикатного темперированного стекла, размер 595х595х80мм, 52W, 4000К, 5600Лм, IP54/IP54, арт.1372000260</v>
      </c>
      <c r="H293" t="str">
        <f>Source!H1023</f>
        <v>шт.</v>
      </c>
      <c r="I293">
        <f>Source!I1023</f>
        <v>59</v>
      </c>
      <c r="J293">
        <v>1</v>
      </c>
      <c r="K293">
        <f>ROUND(Source!AC1023/IF(Source!BC1023&lt;&gt; 0, Source!BC1023, 1),2)</f>
        <v>2466.94</v>
      </c>
      <c r="M293">
        <f>ROUND(Source!HG1023/IF(Source!BC1023&lt;&gt; 0, Source!BC1023, 1),2)</f>
        <v>145549.67000000001</v>
      </c>
      <c r="N293">
        <f>Source!AC1023</f>
        <v>15147.03</v>
      </c>
      <c r="O293">
        <f>Source!HG1023</f>
        <v>893675</v>
      </c>
      <c r="P293">
        <f>Source!AE1023</f>
        <v>0</v>
      </c>
      <c r="R293">
        <f>ROUND(P293*I293, 2)</f>
        <v>0</v>
      </c>
      <c r="S293">
        <f>Source!AE1023*IF(Source!BS1023&lt;&gt; 0, Source!BS1023, 1)</f>
        <v>0</v>
      </c>
      <c r="T293">
        <f>ROUND(S293*I293, 2)</f>
        <v>0</v>
      </c>
      <c r="U293">
        <f>Source!GF1023</f>
        <v>849286462</v>
      </c>
      <c r="V293">
        <v>-1176005476</v>
      </c>
      <c r="W293">
        <v>2087274022</v>
      </c>
      <c r="X293">
        <v>3</v>
      </c>
    </row>
    <row r="294" spans="1:24" x14ac:dyDescent="0.2">
      <c r="A294">
        <v>20</v>
      </c>
      <c r="B294">
        <v>1709</v>
      </c>
      <c r="C294">
        <v>3</v>
      </c>
      <c r="D294">
        <v>0</v>
      </c>
      <c r="E294">
        <f>SmtRes!AV1709</f>
        <v>0</v>
      </c>
      <c r="F294" t="str">
        <f>SmtRes!I1709</f>
        <v>999-9950</v>
      </c>
      <c r="G294" t="str">
        <f>SmtRes!K1709</f>
        <v>Вспомогательные ненормируемые материалы (2% от ОЗП)</v>
      </c>
      <c r="H294" t="str">
        <f>SmtRes!O1709</f>
        <v>РУБ</v>
      </c>
      <c r="I294">
        <f>SmtRes!Y1709*Source!I1027</f>
        <v>4.3327999999999998</v>
      </c>
      <c r="J294">
        <f>SmtRes!AO1709</f>
        <v>1</v>
      </c>
      <c r="K294">
        <f>SmtRes!AE1709</f>
        <v>1</v>
      </c>
      <c r="L294">
        <f>SmtRes!DB1709</f>
        <v>13.54</v>
      </c>
      <c r="M294">
        <f>ROUND(ROUND(L294*Source!I1027, 2)*1, 2)</f>
        <v>4.33</v>
      </c>
      <c r="N294">
        <f>SmtRes!AA1709</f>
        <v>6.14</v>
      </c>
      <c r="O294">
        <f>ROUND(ROUND(L294*Source!I1027, 2)*SmtRes!DA1709, 2)</f>
        <v>26.59</v>
      </c>
      <c r="P294">
        <f>SmtRes!AG1709</f>
        <v>0</v>
      </c>
      <c r="Q294">
        <f>SmtRes!DC1709</f>
        <v>0</v>
      </c>
      <c r="R294">
        <f>ROUND(ROUND(Q294*Source!I1027, 2)*1, 2)</f>
        <v>0</v>
      </c>
      <c r="S294">
        <f>SmtRes!AC1709</f>
        <v>0</v>
      </c>
      <c r="T294">
        <f>ROUND(ROUND(Q294*Source!I1027, 2)*SmtRes!AK1709, 2)</f>
        <v>0</v>
      </c>
      <c r="U294">
        <f>SmtRes!X1709</f>
        <v>-915781824</v>
      </c>
      <c r="V294">
        <v>655047484</v>
      </c>
      <c r="W294">
        <v>-549192135</v>
      </c>
      <c r="X294">
        <v>3</v>
      </c>
    </row>
    <row r="295" spans="1:24" x14ac:dyDescent="0.2">
      <c r="A295">
        <v>20</v>
      </c>
      <c r="B295">
        <v>1707</v>
      </c>
      <c r="C295">
        <v>3</v>
      </c>
      <c r="D295">
        <v>0</v>
      </c>
      <c r="E295">
        <f>SmtRes!AV1707</f>
        <v>0</v>
      </c>
      <c r="F295" t="str">
        <f>SmtRes!I1707</f>
        <v>101-3914</v>
      </c>
      <c r="G295" t="str">
        <f>SmtRes!K1707</f>
        <v>Дюбели распорные полипропиленовые</v>
      </c>
      <c r="H295" t="str">
        <f>SmtRes!O1707</f>
        <v>100 шт.</v>
      </c>
      <c r="I295">
        <f>SmtRes!Y1707*Source!I1027</f>
        <v>1.3056000000000001</v>
      </c>
      <c r="J295">
        <f>SmtRes!AO1707</f>
        <v>1</v>
      </c>
      <c r="K295">
        <f>SmtRes!AE1707</f>
        <v>86.24</v>
      </c>
      <c r="L295">
        <f>SmtRes!DB1707</f>
        <v>351.86</v>
      </c>
      <c r="M295">
        <f>ROUND(ROUND(L295*Source!I1027, 2)*1, 2)</f>
        <v>112.6</v>
      </c>
      <c r="N295">
        <f>SmtRes!AA1707</f>
        <v>529.51</v>
      </c>
      <c r="O295">
        <f>ROUND(ROUND(L295*Source!I1027, 2)*SmtRes!DA1707, 2)</f>
        <v>691.36</v>
      </c>
      <c r="P295">
        <f>SmtRes!AG1707</f>
        <v>0</v>
      </c>
      <c r="Q295">
        <f>SmtRes!DC1707</f>
        <v>0</v>
      </c>
      <c r="R295">
        <f>ROUND(ROUND(Q295*Source!I1027, 2)*1, 2)</f>
        <v>0</v>
      </c>
      <c r="S295">
        <f>SmtRes!AC1707</f>
        <v>0</v>
      </c>
      <c r="T295">
        <f>ROUND(ROUND(Q295*Source!I1027, 2)*SmtRes!AK1707, 2)</f>
        <v>0</v>
      </c>
      <c r="U295">
        <f>SmtRes!X1707</f>
        <v>1627582661</v>
      </c>
      <c r="V295">
        <v>-1739481354</v>
      </c>
      <c r="W295">
        <v>-677292357</v>
      </c>
      <c r="X295">
        <v>3</v>
      </c>
    </row>
    <row r="296" spans="1:24" x14ac:dyDescent="0.2">
      <c r="A296">
        <v>20</v>
      </c>
      <c r="B296">
        <v>1706</v>
      </c>
      <c r="C296">
        <v>3</v>
      </c>
      <c r="D296">
        <v>0</v>
      </c>
      <c r="E296">
        <f>SmtRes!AV1706</f>
        <v>0</v>
      </c>
      <c r="F296" t="str">
        <f>SmtRes!I1706</f>
        <v>101-2499</v>
      </c>
      <c r="G296" t="str">
        <f>SmtRes!K1706</f>
        <v>Лента изоляционная прорезиненная односторонняя ширина 20 мм, толщина 0,25-0,35 мм</v>
      </c>
      <c r="H296" t="str">
        <f>SmtRes!O1706</f>
        <v>кг</v>
      </c>
      <c r="I296">
        <f>SmtRes!Y1706*Source!I1027</f>
        <v>9.9199999999999997E-2</v>
      </c>
      <c r="J296">
        <f>SmtRes!AO1706</f>
        <v>1</v>
      </c>
      <c r="K296">
        <f>SmtRes!AE1706</f>
        <v>30.5</v>
      </c>
      <c r="L296">
        <f>SmtRes!DB1706</f>
        <v>9.4600000000000009</v>
      </c>
      <c r="M296">
        <f>ROUND(ROUND(L296*Source!I1027, 2)*1, 2)</f>
        <v>3.03</v>
      </c>
      <c r="N296">
        <f>SmtRes!AA1706</f>
        <v>187.27</v>
      </c>
      <c r="O296">
        <f>ROUND(ROUND(L296*Source!I1027, 2)*SmtRes!DA1706, 2)</f>
        <v>18.600000000000001</v>
      </c>
      <c r="P296">
        <f>SmtRes!AG1706</f>
        <v>0</v>
      </c>
      <c r="Q296">
        <f>SmtRes!DC1706</f>
        <v>0</v>
      </c>
      <c r="R296">
        <f>ROUND(ROUND(Q296*Source!I1027, 2)*1, 2)</f>
        <v>0</v>
      </c>
      <c r="S296">
        <f>SmtRes!AC1706</f>
        <v>0</v>
      </c>
      <c r="T296">
        <f>ROUND(ROUND(Q296*Source!I1027, 2)*SmtRes!AK1706, 2)</f>
        <v>0</v>
      </c>
      <c r="U296">
        <f>SmtRes!X1706</f>
        <v>-1294780295</v>
      </c>
      <c r="V296">
        <v>665352987</v>
      </c>
      <c r="W296">
        <v>489393395</v>
      </c>
      <c r="X296">
        <v>3</v>
      </c>
    </row>
    <row r="297" spans="1:24" x14ac:dyDescent="0.2">
      <c r="A297">
        <v>20</v>
      </c>
      <c r="B297">
        <v>1705</v>
      </c>
      <c r="C297">
        <v>3</v>
      </c>
      <c r="D297">
        <v>0</v>
      </c>
      <c r="E297">
        <f>SmtRes!AV1705</f>
        <v>0</v>
      </c>
      <c r="F297" t="str">
        <f>SmtRes!I1705</f>
        <v>101-0115</v>
      </c>
      <c r="G297" t="str">
        <f>SmtRes!K1705</f>
        <v>Винты с полукруглой головкой длиной 50 мм</v>
      </c>
      <c r="H297" t="str">
        <f>SmtRes!O1705</f>
        <v>т</v>
      </c>
      <c r="I297">
        <f>SmtRes!Y1705*Source!I1027</f>
        <v>9.7919999999999995E-4</v>
      </c>
      <c r="J297">
        <f>SmtRes!AO1705</f>
        <v>1</v>
      </c>
      <c r="K297">
        <f>SmtRes!AE1705</f>
        <v>12429.99</v>
      </c>
      <c r="L297">
        <f>SmtRes!DB1705</f>
        <v>38.04</v>
      </c>
      <c r="M297">
        <f>ROUND(ROUND(L297*Source!I1027, 2)*1, 2)</f>
        <v>12.17</v>
      </c>
      <c r="N297">
        <f>SmtRes!AA1705</f>
        <v>76320.14</v>
      </c>
      <c r="O297">
        <f>ROUND(ROUND(L297*Source!I1027, 2)*SmtRes!DA1705, 2)</f>
        <v>74.72</v>
      </c>
      <c r="P297">
        <f>SmtRes!AG1705</f>
        <v>0</v>
      </c>
      <c r="Q297">
        <f>SmtRes!DC1705</f>
        <v>0</v>
      </c>
      <c r="R297">
        <f>ROUND(ROUND(Q297*Source!I1027, 2)*1, 2)</f>
        <v>0</v>
      </c>
      <c r="S297">
        <f>SmtRes!AC1705</f>
        <v>0</v>
      </c>
      <c r="T297">
        <f>ROUND(ROUND(Q297*Source!I1027, 2)*SmtRes!AK1705, 2)</f>
        <v>0</v>
      </c>
      <c r="U297">
        <f>SmtRes!X1705</f>
        <v>262715373</v>
      </c>
      <c r="V297">
        <v>-443664795</v>
      </c>
      <c r="W297">
        <v>271173482</v>
      </c>
      <c r="X297">
        <v>3</v>
      </c>
    </row>
    <row r="298" spans="1:24" x14ac:dyDescent="0.2">
      <c r="A298">
        <f>Source!A1029</f>
        <v>18</v>
      </c>
      <c r="B298">
        <v>1029</v>
      </c>
      <c r="C298">
        <v>3</v>
      </c>
      <c r="D298">
        <f>Source!BI1029</f>
        <v>2</v>
      </c>
      <c r="E298">
        <f>Source!FS1029</f>
        <v>0</v>
      </c>
      <c r="F298" t="str">
        <f>Source!F1029</f>
        <v>20.3.03.01-0553М</v>
      </c>
      <c r="G298" t="str">
        <f>Source!G1029</f>
        <v>Светильник светодиодный "Световые технологии" OWP OPTIMA LED 595(50) mat, встраиваемый или накладной, матовый рассеиватель из силикатного темперированного стекла, размер 595х595х80мм, 52W, 4000К, 5600Лм, IP54/IP54, арт.1372000260</v>
      </c>
      <c r="H298" t="str">
        <f>Source!H1029</f>
        <v>шт.</v>
      </c>
      <c r="I298">
        <f>Source!I1029</f>
        <v>32</v>
      </c>
      <c r="J298">
        <v>1</v>
      </c>
      <c r="K298">
        <f>ROUND(Source!AC1029/IF(Source!BC1029&lt;&gt; 0, Source!BC1029, 1),2)</f>
        <v>2466.94</v>
      </c>
      <c r="M298">
        <f>ROUND(Source!HG1029/IF(Source!BC1029&lt;&gt; 0, Source!BC1029, 1),2)</f>
        <v>78942.179999999993</v>
      </c>
      <c r="N298">
        <f>Source!AC1029</f>
        <v>15147.03</v>
      </c>
      <c r="O298">
        <f>Source!HG1029</f>
        <v>484705</v>
      </c>
      <c r="P298">
        <f>Source!AE1029</f>
        <v>0</v>
      </c>
      <c r="R298">
        <f>ROUND(P298*I298, 2)</f>
        <v>0</v>
      </c>
      <c r="S298">
        <f>Source!AE1029*IF(Source!BS1029&lt;&gt; 0, Source!BS1029, 1)</f>
        <v>0</v>
      </c>
      <c r="T298">
        <f>ROUND(S298*I298, 2)</f>
        <v>0</v>
      </c>
      <c r="U298">
        <f>Source!GF1029</f>
        <v>849286462</v>
      </c>
      <c r="V298">
        <v>-1176005476</v>
      </c>
      <c r="W298">
        <v>2087274022</v>
      </c>
      <c r="X298">
        <v>3</v>
      </c>
    </row>
    <row r="299" spans="1:24" x14ac:dyDescent="0.2">
      <c r="A299">
        <v>20</v>
      </c>
      <c r="B299">
        <v>1730</v>
      </c>
      <c r="C299">
        <v>3</v>
      </c>
      <c r="D299">
        <v>0</v>
      </c>
      <c r="E299">
        <f>SmtRes!AV1730</f>
        <v>0</v>
      </c>
      <c r="F299" t="str">
        <f>SmtRes!I1730</f>
        <v>999-9950</v>
      </c>
      <c r="G299" t="str">
        <f>SmtRes!K1730</f>
        <v>Вспомогательные ненормируемые материалы (2% от ОЗП)</v>
      </c>
      <c r="H299" t="str">
        <f>SmtRes!O1730</f>
        <v>РУБ</v>
      </c>
      <c r="I299">
        <f>SmtRes!Y1730*Source!I1033</f>
        <v>0.2555</v>
      </c>
      <c r="J299">
        <f>SmtRes!AO1730</f>
        <v>1</v>
      </c>
      <c r="K299">
        <f>SmtRes!AE1730</f>
        <v>1</v>
      </c>
      <c r="L299">
        <f>SmtRes!DB1730</f>
        <v>5.1100000000000003</v>
      </c>
      <c r="M299">
        <f>ROUND(ROUND(L299*Source!I1033, 2)*1, 2)</f>
        <v>0.26</v>
      </c>
      <c r="N299">
        <f>SmtRes!AA1730</f>
        <v>6.14</v>
      </c>
      <c r="O299">
        <f>ROUND(ROUND(L299*Source!I1033, 2)*SmtRes!DA1730, 2)</f>
        <v>1.6</v>
      </c>
      <c r="P299">
        <f>SmtRes!AG1730</f>
        <v>0</v>
      </c>
      <c r="Q299">
        <f>SmtRes!DC1730</f>
        <v>0</v>
      </c>
      <c r="R299">
        <f>ROUND(ROUND(Q299*Source!I1033, 2)*1, 2)</f>
        <v>0</v>
      </c>
      <c r="S299">
        <f>SmtRes!AC1730</f>
        <v>0</v>
      </c>
      <c r="T299">
        <f>ROUND(ROUND(Q299*Source!I1033, 2)*SmtRes!AK1730, 2)</f>
        <v>0</v>
      </c>
      <c r="U299">
        <f>SmtRes!X1730</f>
        <v>-915781824</v>
      </c>
      <c r="V299">
        <v>655047484</v>
      </c>
      <c r="W299">
        <v>-549192135</v>
      </c>
      <c r="X299">
        <v>3</v>
      </c>
    </row>
    <row r="300" spans="1:24" x14ac:dyDescent="0.2">
      <c r="A300">
        <v>20</v>
      </c>
      <c r="B300">
        <v>1728</v>
      </c>
      <c r="C300">
        <v>3</v>
      </c>
      <c r="D300">
        <v>0</v>
      </c>
      <c r="E300">
        <f>SmtRes!AV1728</f>
        <v>0</v>
      </c>
      <c r="F300" t="str">
        <f>SmtRes!I1728</f>
        <v>509-0783</v>
      </c>
      <c r="G300" t="str">
        <f>SmtRes!K1728</f>
        <v>Втулки изолирующие</v>
      </c>
      <c r="H300" t="str">
        <f>SmtRes!O1728</f>
        <v>шт.</v>
      </c>
      <c r="I300">
        <f>SmtRes!Y1728*Source!I1033</f>
        <v>5.1000000000000005</v>
      </c>
      <c r="J300">
        <f>SmtRes!AO1728</f>
        <v>1</v>
      </c>
      <c r="K300">
        <f>SmtRes!AE1728</f>
        <v>280</v>
      </c>
      <c r="L300">
        <f>SmtRes!DB1728</f>
        <v>28560</v>
      </c>
      <c r="M300">
        <f>ROUND(ROUND(L300*Source!I1033, 2)*1, 2)</f>
        <v>1428</v>
      </c>
      <c r="N300">
        <f>SmtRes!AA1728</f>
        <v>1719.2</v>
      </c>
      <c r="O300">
        <f>ROUND(ROUND(L300*Source!I1033, 2)*SmtRes!DA1728, 2)</f>
        <v>8767.92</v>
      </c>
      <c r="P300">
        <f>SmtRes!AG1728</f>
        <v>0</v>
      </c>
      <c r="Q300">
        <f>SmtRes!DC1728</f>
        <v>0</v>
      </c>
      <c r="R300">
        <f>ROUND(ROUND(Q300*Source!I1033, 2)*1, 2)</f>
        <v>0</v>
      </c>
      <c r="S300">
        <f>SmtRes!AC1728</f>
        <v>0</v>
      </c>
      <c r="T300">
        <f>ROUND(ROUND(Q300*Source!I1033, 2)*SmtRes!AK1728, 2)</f>
        <v>0</v>
      </c>
      <c r="U300">
        <f>SmtRes!X1728</f>
        <v>-808655695</v>
      </c>
      <c r="V300">
        <v>-1305022457</v>
      </c>
      <c r="W300">
        <v>40763993</v>
      </c>
      <c r="X300">
        <v>3</v>
      </c>
    </row>
    <row r="301" spans="1:24" x14ac:dyDescent="0.2">
      <c r="A301">
        <v>20</v>
      </c>
      <c r="B301">
        <v>1726</v>
      </c>
      <c r="C301">
        <v>3</v>
      </c>
      <c r="D301">
        <v>0</v>
      </c>
      <c r="E301">
        <f>SmtRes!AV1726</f>
        <v>0</v>
      </c>
      <c r="F301" t="str">
        <f>SmtRes!I1726</f>
        <v>405-0219</v>
      </c>
      <c r="G301" t="str">
        <f>SmtRes!K1726</f>
        <v>Гипсовые вяжущие, марка Г3</v>
      </c>
      <c r="H301" t="str">
        <f>SmtRes!O1726</f>
        <v>т</v>
      </c>
      <c r="I301">
        <f>SmtRes!Y1726*Source!I1033</f>
        <v>1.5750000000000001E-4</v>
      </c>
      <c r="J301">
        <f>SmtRes!AO1726</f>
        <v>1</v>
      </c>
      <c r="K301">
        <f>SmtRes!AE1726</f>
        <v>729.98</v>
      </c>
      <c r="L301">
        <f>SmtRes!DB1726</f>
        <v>2.2999999999999998</v>
      </c>
      <c r="M301">
        <f>ROUND(ROUND(L301*Source!I1033, 2)*1, 2)</f>
        <v>0.12</v>
      </c>
      <c r="N301">
        <f>SmtRes!AA1726</f>
        <v>4482.08</v>
      </c>
      <c r="O301">
        <f>ROUND(ROUND(L301*Source!I1033, 2)*SmtRes!DA1726, 2)</f>
        <v>0.74</v>
      </c>
      <c r="P301">
        <f>SmtRes!AG1726</f>
        <v>0</v>
      </c>
      <c r="Q301">
        <f>SmtRes!DC1726</f>
        <v>0</v>
      </c>
      <c r="R301">
        <f>ROUND(ROUND(Q301*Source!I1033, 2)*1, 2)</f>
        <v>0</v>
      </c>
      <c r="S301">
        <f>SmtRes!AC1726</f>
        <v>0</v>
      </c>
      <c r="T301">
        <f>ROUND(ROUND(Q301*Source!I1033, 2)*SmtRes!AK1726, 2)</f>
        <v>0</v>
      </c>
      <c r="U301">
        <f>SmtRes!X1726</f>
        <v>-1132764130</v>
      </c>
      <c r="V301">
        <v>1966798469</v>
      </c>
      <c r="W301">
        <v>1484442856</v>
      </c>
      <c r="X301">
        <v>3</v>
      </c>
    </row>
    <row r="302" spans="1:24" x14ac:dyDescent="0.2">
      <c r="A302">
        <f>Source!A1035</f>
        <v>18</v>
      </c>
      <c r="B302">
        <v>1035</v>
      </c>
      <c r="C302">
        <v>3</v>
      </c>
      <c r="D302">
        <f>Source!BI1035</f>
        <v>2</v>
      </c>
      <c r="E302">
        <f>Source!FS1035</f>
        <v>0</v>
      </c>
      <c r="F302" t="str">
        <f>Source!F1035</f>
        <v>20.4.01.02-0003М</v>
      </c>
      <c r="G302" t="str">
        <f>Source!G1035</f>
        <v>Выключатель 1 клав. с индикацией 10А (ВС10-1-1-Б) серии BOLERO скрытого монтажа в сборе. Цвет белый/кремовый. IEK</v>
      </c>
      <c r="H302" t="str">
        <f>Source!H1035</f>
        <v>шт.</v>
      </c>
      <c r="I302">
        <f>Source!I1035</f>
        <v>5</v>
      </c>
      <c r="J302">
        <v>1</v>
      </c>
      <c r="K302">
        <f>ROUND(Source!AC1035/IF(Source!BC1035&lt;&gt; 0, Source!BC1035, 1),2)</f>
        <v>37.31</v>
      </c>
      <c r="M302">
        <f>ROUND(Source!HG1035/IF(Source!BC1035&lt;&gt; 0, Source!BC1035, 1),2)</f>
        <v>186.48</v>
      </c>
      <c r="N302">
        <f>Source!AC1035</f>
        <v>229.07</v>
      </c>
      <c r="O302">
        <f>Source!HG1035</f>
        <v>1145</v>
      </c>
      <c r="P302">
        <f>Source!AE1035</f>
        <v>0</v>
      </c>
      <c r="R302">
        <f>ROUND(P302*I302, 2)</f>
        <v>0</v>
      </c>
      <c r="S302">
        <f>Source!AE1035*IF(Source!BS1035&lt;&gt; 0, Source!BS1035, 1)</f>
        <v>0</v>
      </c>
      <c r="T302">
        <f>ROUND(S302*I302, 2)</f>
        <v>0</v>
      </c>
      <c r="U302">
        <f>Source!GF1035</f>
        <v>-1676692902</v>
      </c>
      <c r="V302">
        <v>1774027024</v>
      </c>
      <c r="W302">
        <v>1841551444</v>
      </c>
      <c r="X302">
        <v>3</v>
      </c>
    </row>
    <row r="303" spans="1:24" x14ac:dyDescent="0.2">
      <c r="A303">
        <f>Source!A1037</f>
        <v>18</v>
      </c>
      <c r="B303">
        <v>1037</v>
      </c>
      <c r="C303">
        <v>3</v>
      </c>
      <c r="D303">
        <f>Source!BI1037</f>
        <v>2</v>
      </c>
      <c r="E303">
        <f>Source!FS1037</f>
        <v>0</v>
      </c>
      <c r="F303" t="str">
        <f>Source!F1037</f>
        <v>509-8412</v>
      </c>
      <c r="G303" t="str">
        <f>Source!G1037</f>
        <v>Рамка из термопласта 1 пост/прим.</v>
      </c>
      <c r="H303" t="str">
        <f>Source!H1037</f>
        <v>100 шт.</v>
      </c>
      <c r="I303">
        <f>Source!I1037</f>
        <v>0.05</v>
      </c>
      <c r="J303">
        <v>1</v>
      </c>
      <c r="K303">
        <f>Source!AC1037</f>
        <v>547.19000000000005</v>
      </c>
      <c r="M303">
        <f>ROUND(K303*I303, 2)</f>
        <v>27.36</v>
      </c>
      <c r="N303">
        <f>Source!AC1037*IF(Source!BC1037&lt;&gt; 0, Source!BC1037, 1)</f>
        <v>9039.5788000000011</v>
      </c>
      <c r="O303">
        <f>ROUND(N303*I303, 2)</f>
        <v>451.98</v>
      </c>
      <c r="P303">
        <f>Source!AE1037</f>
        <v>0</v>
      </c>
      <c r="R303">
        <f>ROUND(P303*I303, 2)</f>
        <v>0</v>
      </c>
      <c r="S303">
        <f>Source!AE1037*IF(Source!BS1037&lt;&gt; 0, Source!BS1037, 1)</f>
        <v>0</v>
      </c>
      <c r="T303">
        <f>ROUND(S303*I303, 2)</f>
        <v>0</v>
      </c>
      <c r="U303">
        <f>Source!GF1037</f>
        <v>1552757658</v>
      </c>
      <c r="V303">
        <v>-1118060404</v>
      </c>
      <c r="W303">
        <v>1501377241</v>
      </c>
      <c r="X303">
        <v>3</v>
      </c>
    </row>
    <row r="304" spans="1:24" x14ac:dyDescent="0.2">
      <c r="A304">
        <f>Source!A1039</f>
        <v>18</v>
      </c>
      <c r="B304">
        <v>1039</v>
      </c>
      <c r="C304">
        <v>3</v>
      </c>
      <c r="D304">
        <f>Source!BI1039</f>
        <v>2</v>
      </c>
      <c r="E304">
        <f>Source!FS1039</f>
        <v>0</v>
      </c>
      <c r="F304" t="str">
        <f>Source!F1039</f>
        <v>503-0606</v>
      </c>
      <c r="G304" t="str">
        <f>Source!G1039</f>
        <v>Коробка для установки розеток и выключателей скрытой проводки</v>
      </c>
      <c r="H304" t="str">
        <f>Source!H1039</f>
        <v>1000 шт.</v>
      </c>
      <c r="I304">
        <f>Source!I1039</f>
        <v>5.0000000000000001E-3</v>
      </c>
      <c r="J304">
        <v>1</v>
      </c>
      <c r="K304">
        <f>Source!AC1039</f>
        <v>1998.42</v>
      </c>
      <c r="M304">
        <f>ROUND(K304*I304, 2)</f>
        <v>9.99</v>
      </c>
      <c r="N304">
        <f>Source!AC1039*IF(Source!BC1039&lt;&gt; 0, Source!BC1039, 1)</f>
        <v>5975.2758000000003</v>
      </c>
      <c r="O304">
        <f>ROUND(N304*I304, 2)</f>
        <v>29.88</v>
      </c>
      <c r="P304">
        <f>Source!AE1039</f>
        <v>0</v>
      </c>
      <c r="R304">
        <f>ROUND(P304*I304, 2)</f>
        <v>0</v>
      </c>
      <c r="S304">
        <f>Source!AE1039*IF(Source!BS1039&lt;&gt; 0, Source!BS1039, 1)</f>
        <v>0</v>
      </c>
      <c r="T304">
        <f>ROUND(S304*I304, 2)</f>
        <v>0</v>
      </c>
      <c r="U304">
        <f>Source!GF1039</f>
        <v>338017439</v>
      </c>
      <c r="V304">
        <v>203758725</v>
      </c>
      <c r="W304">
        <v>1366999939</v>
      </c>
      <c r="X304">
        <v>3</v>
      </c>
    </row>
    <row r="305" spans="1:24" x14ac:dyDescent="0.2">
      <c r="A305">
        <v>20</v>
      </c>
      <c r="B305">
        <v>1754</v>
      </c>
      <c r="C305">
        <v>3</v>
      </c>
      <c r="D305">
        <v>0</v>
      </c>
      <c r="E305">
        <f>SmtRes!AV1754</f>
        <v>0</v>
      </c>
      <c r="F305" t="str">
        <f>SmtRes!I1754</f>
        <v>999-9950</v>
      </c>
      <c r="G305" t="str">
        <f>SmtRes!K1754</f>
        <v>Вспомогательные ненормируемые материалы (2% от ОЗП)</v>
      </c>
      <c r="H305" t="str">
        <f>SmtRes!O1754</f>
        <v>РУБ</v>
      </c>
      <c r="I305">
        <f>SmtRes!Y1754*Source!I1041</f>
        <v>0.48399999999999999</v>
      </c>
      <c r="J305">
        <f>SmtRes!AO1754</f>
        <v>1</v>
      </c>
      <c r="K305">
        <f>SmtRes!AE1754</f>
        <v>1</v>
      </c>
      <c r="L305">
        <f>SmtRes!DB1754</f>
        <v>6.05</v>
      </c>
      <c r="M305">
        <f>ROUND(ROUND(L305*Source!I1041, 2)*1, 2)</f>
        <v>0.48</v>
      </c>
      <c r="N305">
        <f>SmtRes!AA1754</f>
        <v>6.14</v>
      </c>
      <c r="O305">
        <f>ROUND(ROUND(L305*Source!I1041, 2)*SmtRes!DA1754, 2)</f>
        <v>2.95</v>
      </c>
      <c r="P305">
        <f>SmtRes!AG1754</f>
        <v>0</v>
      </c>
      <c r="Q305">
        <f>SmtRes!DC1754</f>
        <v>0</v>
      </c>
      <c r="R305">
        <f>ROUND(ROUND(Q305*Source!I1041, 2)*1, 2)</f>
        <v>0</v>
      </c>
      <c r="S305">
        <f>SmtRes!AC1754</f>
        <v>0</v>
      </c>
      <c r="T305">
        <f>ROUND(ROUND(Q305*Source!I1041, 2)*SmtRes!AK1754, 2)</f>
        <v>0</v>
      </c>
      <c r="U305">
        <f>SmtRes!X1754</f>
        <v>-915781824</v>
      </c>
      <c r="V305">
        <v>655047484</v>
      </c>
      <c r="W305">
        <v>-549192135</v>
      </c>
      <c r="X305">
        <v>3</v>
      </c>
    </row>
    <row r="306" spans="1:24" x14ac:dyDescent="0.2">
      <c r="A306">
        <v>20</v>
      </c>
      <c r="B306">
        <v>1752</v>
      </c>
      <c r="C306">
        <v>3</v>
      </c>
      <c r="D306">
        <v>0</v>
      </c>
      <c r="E306">
        <f>SmtRes!AV1752</f>
        <v>0</v>
      </c>
      <c r="F306" t="str">
        <f>SmtRes!I1752</f>
        <v>509-0783</v>
      </c>
      <c r="G306" t="str">
        <f>SmtRes!K1752</f>
        <v>Втулки изолирующие</v>
      </c>
      <c r="H306" t="str">
        <f>SmtRes!O1752</f>
        <v>шт.</v>
      </c>
      <c r="I306">
        <f>SmtRes!Y1752*Source!I1041</f>
        <v>8.16</v>
      </c>
      <c r="J306">
        <f>SmtRes!AO1752</f>
        <v>1</v>
      </c>
      <c r="K306">
        <f>SmtRes!AE1752</f>
        <v>280</v>
      </c>
      <c r="L306">
        <f>SmtRes!DB1752</f>
        <v>28560</v>
      </c>
      <c r="M306">
        <f>ROUND(ROUND(L306*Source!I1041, 2)*1, 2)</f>
        <v>2284.8000000000002</v>
      </c>
      <c r="N306">
        <f>SmtRes!AA1752</f>
        <v>1719.2</v>
      </c>
      <c r="O306">
        <f>ROUND(ROUND(L306*Source!I1041, 2)*SmtRes!DA1752, 2)</f>
        <v>14028.67</v>
      </c>
      <c r="P306">
        <f>SmtRes!AG1752</f>
        <v>0</v>
      </c>
      <c r="Q306">
        <f>SmtRes!DC1752</f>
        <v>0</v>
      </c>
      <c r="R306">
        <f>ROUND(ROUND(Q306*Source!I1041, 2)*1, 2)</f>
        <v>0</v>
      </c>
      <c r="S306">
        <f>SmtRes!AC1752</f>
        <v>0</v>
      </c>
      <c r="T306">
        <f>ROUND(ROUND(Q306*Source!I1041, 2)*SmtRes!AK1752, 2)</f>
        <v>0</v>
      </c>
      <c r="U306">
        <f>SmtRes!X1752</f>
        <v>-808655695</v>
      </c>
      <c r="V306">
        <v>-1305022457</v>
      </c>
      <c r="W306">
        <v>40763993</v>
      </c>
      <c r="X306">
        <v>3</v>
      </c>
    </row>
    <row r="307" spans="1:24" x14ac:dyDescent="0.2">
      <c r="A307">
        <v>20</v>
      </c>
      <c r="B307">
        <v>1750</v>
      </c>
      <c r="C307">
        <v>3</v>
      </c>
      <c r="D307">
        <v>0</v>
      </c>
      <c r="E307">
        <f>SmtRes!AV1750</f>
        <v>0</v>
      </c>
      <c r="F307" t="str">
        <f>SmtRes!I1750</f>
        <v>405-0219</v>
      </c>
      <c r="G307" t="str">
        <f>SmtRes!K1750</f>
        <v>Гипсовые вяжущие, марка Г3</v>
      </c>
      <c r="H307" t="str">
        <f>SmtRes!O1750</f>
        <v>т</v>
      </c>
      <c r="I307">
        <f>SmtRes!Y1750*Source!I1041</f>
        <v>2.52E-4</v>
      </c>
      <c r="J307">
        <f>SmtRes!AO1750</f>
        <v>1</v>
      </c>
      <c r="K307">
        <f>SmtRes!AE1750</f>
        <v>729.98</v>
      </c>
      <c r="L307">
        <f>SmtRes!DB1750</f>
        <v>2.2999999999999998</v>
      </c>
      <c r="M307">
        <f>ROUND(ROUND(L307*Source!I1041, 2)*1, 2)</f>
        <v>0.18</v>
      </c>
      <c r="N307">
        <f>SmtRes!AA1750</f>
        <v>4482.08</v>
      </c>
      <c r="O307">
        <f>ROUND(ROUND(L307*Source!I1041, 2)*SmtRes!DA1750, 2)</f>
        <v>1.1100000000000001</v>
      </c>
      <c r="P307">
        <f>SmtRes!AG1750</f>
        <v>0</v>
      </c>
      <c r="Q307">
        <f>SmtRes!DC1750</f>
        <v>0</v>
      </c>
      <c r="R307">
        <f>ROUND(ROUND(Q307*Source!I1041, 2)*1, 2)</f>
        <v>0</v>
      </c>
      <c r="S307">
        <f>SmtRes!AC1750</f>
        <v>0</v>
      </c>
      <c r="T307">
        <f>ROUND(ROUND(Q307*Source!I1041, 2)*SmtRes!AK1750, 2)</f>
        <v>0</v>
      </c>
      <c r="U307">
        <f>SmtRes!X1750</f>
        <v>-1132764130</v>
      </c>
      <c r="V307">
        <v>1966798469</v>
      </c>
      <c r="W307">
        <v>1484442856</v>
      </c>
      <c r="X307">
        <v>3</v>
      </c>
    </row>
    <row r="308" spans="1:24" x14ac:dyDescent="0.2">
      <c r="A308">
        <v>20</v>
      </c>
      <c r="B308">
        <v>1748</v>
      </c>
      <c r="C308">
        <v>3</v>
      </c>
      <c r="D308">
        <v>0</v>
      </c>
      <c r="E308">
        <f>SmtRes!AV1748</f>
        <v>0</v>
      </c>
      <c r="F308" t="str">
        <f>SmtRes!I1748</f>
        <v>101-2499</v>
      </c>
      <c r="G308" t="str">
        <f>SmtRes!K1748</f>
        <v>Лента изоляционная прорезиненная односторонняя ширина 20 мм, толщина 0,25-0,35 мм</v>
      </c>
      <c r="H308" t="str">
        <f>SmtRes!O1748</f>
        <v>кг</v>
      </c>
      <c r="I308">
        <f>SmtRes!Y1748*Source!I1041</f>
        <v>3.3599999999999998E-2</v>
      </c>
      <c r="J308">
        <f>SmtRes!AO1748</f>
        <v>1</v>
      </c>
      <c r="K308">
        <f>SmtRes!AE1748</f>
        <v>30.5</v>
      </c>
      <c r="L308">
        <f>SmtRes!DB1748</f>
        <v>12.81</v>
      </c>
      <c r="M308">
        <f>ROUND(ROUND(L308*Source!I1041, 2)*1, 2)</f>
        <v>1.02</v>
      </c>
      <c r="N308">
        <f>SmtRes!AA1748</f>
        <v>187.27</v>
      </c>
      <c r="O308">
        <f>ROUND(ROUND(L308*Source!I1041, 2)*SmtRes!DA1748, 2)</f>
        <v>6.26</v>
      </c>
      <c r="P308">
        <f>SmtRes!AG1748</f>
        <v>0</v>
      </c>
      <c r="Q308">
        <f>SmtRes!DC1748</f>
        <v>0</v>
      </c>
      <c r="R308">
        <f>ROUND(ROUND(Q308*Source!I1041, 2)*1, 2)</f>
        <v>0</v>
      </c>
      <c r="S308">
        <f>SmtRes!AC1748</f>
        <v>0</v>
      </c>
      <c r="T308">
        <f>ROUND(ROUND(Q308*Source!I1041, 2)*SmtRes!AK1748, 2)</f>
        <v>0</v>
      </c>
      <c r="U308">
        <f>SmtRes!X1748</f>
        <v>-667794164</v>
      </c>
      <c r="V308">
        <v>586479805</v>
      </c>
      <c r="W308">
        <v>-136165486</v>
      </c>
      <c r="X308">
        <v>3</v>
      </c>
    </row>
    <row r="309" spans="1:24" x14ac:dyDescent="0.2">
      <c r="A309">
        <v>20</v>
      </c>
      <c r="B309">
        <v>1747</v>
      </c>
      <c r="C309">
        <v>3</v>
      </c>
      <c r="D309">
        <v>0</v>
      </c>
      <c r="E309">
        <f>SmtRes!AV1747</f>
        <v>0</v>
      </c>
      <c r="F309" t="str">
        <f>SmtRes!I1747</f>
        <v>101-1977</v>
      </c>
      <c r="G309" t="str">
        <f>SmtRes!K1747</f>
        <v>Болты с гайками и шайбами строительные</v>
      </c>
      <c r="H309" t="str">
        <f>SmtRes!O1747</f>
        <v>кг</v>
      </c>
      <c r="I309">
        <f>SmtRes!Y1747*Source!I1041</f>
        <v>0.12</v>
      </c>
      <c r="J309">
        <f>SmtRes!AO1747</f>
        <v>1</v>
      </c>
      <c r="K309">
        <f>SmtRes!AE1747</f>
        <v>9.0399999999999991</v>
      </c>
      <c r="L309">
        <f>SmtRes!DB1747</f>
        <v>13.56</v>
      </c>
      <c r="M309">
        <f>ROUND(ROUND(L309*Source!I1041, 2)*1, 2)</f>
        <v>1.08</v>
      </c>
      <c r="N309">
        <f>SmtRes!AA1747</f>
        <v>55.51</v>
      </c>
      <c r="O309">
        <f>ROUND(ROUND(L309*Source!I1041, 2)*SmtRes!DA1747, 2)</f>
        <v>6.63</v>
      </c>
      <c r="P309">
        <f>SmtRes!AG1747</f>
        <v>0</v>
      </c>
      <c r="Q309">
        <f>SmtRes!DC1747</f>
        <v>0</v>
      </c>
      <c r="R309">
        <f>ROUND(ROUND(Q309*Source!I1041, 2)*1, 2)</f>
        <v>0</v>
      </c>
      <c r="S309">
        <f>SmtRes!AC1747</f>
        <v>0</v>
      </c>
      <c r="T309">
        <f>ROUND(ROUND(Q309*Source!I1041, 2)*SmtRes!AK1747, 2)</f>
        <v>0</v>
      </c>
      <c r="U309">
        <f>SmtRes!X1747</f>
        <v>-421273247</v>
      </c>
      <c r="V309">
        <v>-1902207394</v>
      </c>
      <c r="W309">
        <v>1846945438</v>
      </c>
      <c r="X309">
        <v>3</v>
      </c>
    </row>
    <row r="310" spans="1:24" x14ac:dyDescent="0.2">
      <c r="A310">
        <f>Source!A1043</f>
        <v>18</v>
      </c>
      <c r="B310">
        <v>1043</v>
      </c>
      <c r="C310">
        <v>3</v>
      </c>
      <c r="D310">
        <f>Source!BI1043</f>
        <v>2</v>
      </c>
      <c r="E310">
        <f>Source!FS1043</f>
        <v>0</v>
      </c>
      <c r="F310" t="str">
        <f>Source!F1043</f>
        <v>20.4.03.06-0010М</v>
      </c>
      <c r="G310" t="str">
        <f>Source!G1043</f>
        <v>Розетка с заземляющим контактом, защитной шторкой и крышкой 16А (РС16-1-0-Б) серии BOLERO скрытого монтажа в сборе. Цвет белый/кремовый. IEK</v>
      </c>
      <c r="H310" t="str">
        <f>Source!H1043</f>
        <v>шт.</v>
      </c>
      <c r="I310">
        <f>Source!I1043</f>
        <v>8</v>
      </c>
      <c r="J310">
        <v>1</v>
      </c>
      <c r="K310">
        <f>ROUND(Source!AC1043/IF(Source!BC1043&lt;&gt; 0, Source!BC1043, 1),2)</f>
        <v>34.79</v>
      </c>
      <c r="M310">
        <f>ROUND(Source!HG1043/IF(Source!BC1043&lt;&gt; 0, Source!BC1043, 1),2)</f>
        <v>278.33999999999997</v>
      </c>
      <c r="N310">
        <f>Source!AC1043</f>
        <v>213.58</v>
      </c>
      <c r="O310">
        <f>Source!HG1043</f>
        <v>1709</v>
      </c>
      <c r="P310">
        <f>Source!AE1043</f>
        <v>0</v>
      </c>
      <c r="R310">
        <f>ROUND(P310*I310, 2)</f>
        <v>0</v>
      </c>
      <c r="S310">
        <f>Source!AE1043*IF(Source!BS1043&lt;&gt; 0, Source!BS1043, 1)</f>
        <v>0</v>
      </c>
      <c r="T310">
        <f>ROUND(S310*I310, 2)</f>
        <v>0</v>
      </c>
      <c r="U310">
        <f>Source!GF1043</f>
        <v>132569048</v>
      </c>
      <c r="V310">
        <v>604984050</v>
      </c>
      <c r="W310">
        <v>-1129450024</v>
      </c>
      <c r="X310">
        <v>3</v>
      </c>
    </row>
    <row r="311" spans="1:24" x14ac:dyDescent="0.2">
      <c r="A311">
        <f>Source!A1045</f>
        <v>18</v>
      </c>
      <c r="B311">
        <v>1045</v>
      </c>
      <c r="C311">
        <v>3</v>
      </c>
      <c r="D311">
        <f>Source!BI1045</f>
        <v>2</v>
      </c>
      <c r="E311">
        <f>Source!FS1045</f>
        <v>0</v>
      </c>
      <c r="F311" t="str">
        <f>Source!F1045</f>
        <v>503-0606</v>
      </c>
      <c r="G311" t="str">
        <f>Source!G1045</f>
        <v>Коробка для установки розеток и выключателей скрытой проводки</v>
      </c>
      <c r="H311" t="str">
        <f>Source!H1045</f>
        <v>1000 шт.</v>
      </c>
      <c r="I311">
        <f>Source!I1045</f>
        <v>8.0000000000000002E-3</v>
      </c>
      <c r="J311">
        <v>1</v>
      </c>
      <c r="K311">
        <f>Source!AC1045</f>
        <v>1998.42</v>
      </c>
      <c r="M311">
        <f>ROUND(K311*I311, 2)</f>
        <v>15.99</v>
      </c>
      <c r="N311">
        <f>Source!AC1045*IF(Source!BC1045&lt;&gt; 0, Source!BC1045, 1)</f>
        <v>5975.2758000000003</v>
      </c>
      <c r="O311">
        <f>ROUND(N311*I311, 2)</f>
        <v>47.8</v>
      </c>
      <c r="P311">
        <f>Source!AE1045</f>
        <v>0</v>
      </c>
      <c r="R311">
        <f>ROUND(P311*I311, 2)</f>
        <v>0</v>
      </c>
      <c r="S311">
        <f>Source!AE1045*IF(Source!BS1045&lt;&gt; 0, Source!BS1045, 1)</f>
        <v>0</v>
      </c>
      <c r="T311">
        <f>ROUND(S311*I311, 2)</f>
        <v>0</v>
      </c>
      <c r="U311">
        <f>Source!GF1045</f>
        <v>338017439</v>
      </c>
      <c r="V311">
        <v>203758725</v>
      </c>
      <c r="W311">
        <v>1366999939</v>
      </c>
      <c r="X311">
        <v>3</v>
      </c>
    </row>
    <row r="312" spans="1:24" x14ac:dyDescent="0.2">
      <c r="A312">
        <f>Source!A1047</f>
        <v>18</v>
      </c>
      <c r="B312">
        <v>1047</v>
      </c>
      <c r="C312">
        <v>3</v>
      </c>
      <c r="D312">
        <f>Source!BI1047</f>
        <v>2</v>
      </c>
      <c r="E312">
        <f>Source!FS1047</f>
        <v>0</v>
      </c>
      <c r="F312" t="str">
        <f>Source!F1047</f>
        <v>509-8412</v>
      </c>
      <c r="G312" t="str">
        <f>Source!G1047</f>
        <v>Рамка из термопласта 1 пост/прим.</v>
      </c>
      <c r="H312" t="str">
        <f>Source!H1047</f>
        <v>100 шт.</v>
      </c>
      <c r="I312">
        <f>Source!I1047</f>
        <v>0.08</v>
      </c>
      <c r="J312">
        <v>1</v>
      </c>
      <c r="K312">
        <f>Source!AC1047</f>
        <v>547.19000000000005</v>
      </c>
      <c r="M312">
        <f>ROUND(K312*I312, 2)</f>
        <v>43.78</v>
      </c>
      <c r="N312">
        <f>Source!AC1047*IF(Source!BC1047&lt;&gt; 0, Source!BC1047, 1)</f>
        <v>9039.5788000000011</v>
      </c>
      <c r="O312">
        <f>ROUND(N312*I312, 2)</f>
        <v>723.17</v>
      </c>
      <c r="P312">
        <f>Source!AE1047</f>
        <v>0</v>
      </c>
      <c r="R312">
        <f>ROUND(P312*I312, 2)</f>
        <v>0</v>
      </c>
      <c r="S312">
        <f>Source!AE1047*IF(Source!BS1047&lt;&gt; 0, Source!BS1047, 1)</f>
        <v>0</v>
      </c>
      <c r="T312">
        <f>ROUND(S312*I312, 2)</f>
        <v>0</v>
      </c>
      <c r="U312">
        <f>Source!GF1047</f>
        <v>1552757658</v>
      </c>
      <c r="V312">
        <v>-1118060404</v>
      </c>
      <c r="W312">
        <v>1501377241</v>
      </c>
      <c r="X312">
        <v>3</v>
      </c>
    </row>
    <row r="313" spans="1:24" x14ac:dyDescent="0.2">
      <c r="A313">
        <v>20</v>
      </c>
      <c r="B313">
        <v>1771</v>
      </c>
      <c r="C313">
        <v>3</v>
      </c>
      <c r="D313">
        <v>0</v>
      </c>
      <c r="E313">
        <f>SmtRes!AV1771</f>
        <v>0</v>
      </c>
      <c r="F313" t="str">
        <f>SmtRes!I1771</f>
        <v>999-9950</v>
      </c>
      <c r="G313" t="str">
        <f>SmtRes!K1771</f>
        <v>Вспомогательные ненормируемые материалы (2% от ОЗП)</v>
      </c>
      <c r="H313" t="str">
        <f>SmtRes!O1771</f>
        <v>РУБ</v>
      </c>
      <c r="I313">
        <f>SmtRes!Y1771*Source!I1049</f>
        <v>3.3839000000000001</v>
      </c>
      <c r="J313">
        <f>SmtRes!AO1771</f>
        <v>1</v>
      </c>
      <c r="K313">
        <f>SmtRes!AE1771</f>
        <v>1</v>
      </c>
      <c r="L313">
        <f>SmtRes!DB1771</f>
        <v>26.03</v>
      </c>
      <c r="M313">
        <f>ROUND(ROUND(L313*Source!I1049, 2)*1, 2)</f>
        <v>3.38</v>
      </c>
      <c r="N313">
        <f>SmtRes!AA1771</f>
        <v>6.14</v>
      </c>
      <c r="O313">
        <f>ROUND(ROUND(L313*Source!I1049, 2)*SmtRes!DA1771, 2)</f>
        <v>20.75</v>
      </c>
      <c r="P313">
        <f>SmtRes!AG1771</f>
        <v>0</v>
      </c>
      <c r="Q313">
        <f>SmtRes!DC1771</f>
        <v>0</v>
      </c>
      <c r="R313">
        <f>ROUND(ROUND(Q313*Source!I1049, 2)*1, 2)</f>
        <v>0</v>
      </c>
      <c r="S313">
        <f>SmtRes!AC1771</f>
        <v>0</v>
      </c>
      <c r="T313">
        <f>ROUND(ROUND(Q313*Source!I1049, 2)*SmtRes!AK1771, 2)</f>
        <v>0</v>
      </c>
      <c r="U313">
        <f>SmtRes!X1771</f>
        <v>-915781824</v>
      </c>
      <c r="V313">
        <v>655047484</v>
      </c>
      <c r="W313">
        <v>-549192135</v>
      </c>
      <c r="X313">
        <v>3</v>
      </c>
    </row>
    <row r="314" spans="1:24" x14ac:dyDescent="0.2">
      <c r="A314">
        <v>20</v>
      </c>
      <c r="B314">
        <v>1769</v>
      </c>
      <c r="C314">
        <v>3</v>
      </c>
      <c r="D314">
        <v>0</v>
      </c>
      <c r="E314">
        <f>SmtRes!AV1769</f>
        <v>0</v>
      </c>
      <c r="F314" t="str">
        <f>SmtRes!I1769</f>
        <v>101-2499</v>
      </c>
      <c r="G314" t="str">
        <f>SmtRes!K1769</f>
        <v>Лента изоляционная прорезиненная односторонняя ширина 20 мм, толщина 0,25-0,35 мм</v>
      </c>
      <c r="H314" t="str">
        <f>SmtRes!O1769</f>
        <v>кг</v>
      </c>
      <c r="I314">
        <f>SmtRes!Y1769*Source!I1049</f>
        <v>5.4600000000000003E-2</v>
      </c>
      <c r="J314">
        <f>SmtRes!AO1769</f>
        <v>1</v>
      </c>
      <c r="K314">
        <f>SmtRes!AE1769</f>
        <v>30.5</v>
      </c>
      <c r="L314">
        <f>SmtRes!DB1769</f>
        <v>12.81</v>
      </c>
      <c r="M314">
        <f>ROUND(ROUND(L314*Source!I1049, 2)*1, 2)</f>
        <v>1.67</v>
      </c>
      <c r="N314">
        <f>SmtRes!AA1769</f>
        <v>187.27</v>
      </c>
      <c r="O314">
        <f>ROUND(ROUND(L314*Source!I1049, 2)*SmtRes!DA1769, 2)</f>
        <v>10.25</v>
      </c>
      <c r="P314">
        <f>SmtRes!AG1769</f>
        <v>0</v>
      </c>
      <c r="Q314">
        <f>SmtRes!DC1769</f>
        <v>0</v>
      </c>
      <c r="R314">
        <f>ROUND(ROUND(Q314*Source!I1049, 2)*1, 2)</f>
        <v>0</v>
      </c>
      <c r="S314">
        <f>SmtRes!AC1769</f>
        <v>0</v>
      </c>
      <c r="T314">
        <f>ROUND(ROUND(Q314*Source!I1049, 2)*SmtRes!AK1769, 2)</f>
        <v>0</v>
      </c>
      <c r="U314">
        <f>SmtRes!X1769</f>
        <v>-1294780295</v>
      </c>
      <c r="V314">
        <v>665352987</v>
      </c>
      <c r="W314">
        <v>489393395</v>
      </c>
      <c r="X314">
        <v>3</v>
      </c>
    </row>
    <row r="315" spans="1:24" x14ac:dyDescent="0.2">
      <c r="A315">
        <v>20</v>
      </c>
      <c r="B315">
        <v>1768</v>
      </c>
      <c r="C315">
        <v>3</v>
      </c>
      <c r="D315">
        <v>0</v>
      </c>
      <c r="E315">
        <f>SmtRes!AV1768</f>
        <v>0</v>
      </c>
      <c r="F315" t="str">
        <f>SmtRes!I1768</f>
        <v>101-2478</v>
      </c>
      <c r="G315" t="str">
        <f>SmtRes!K1768</f>
        <v>Лента К226</v>
      </c>
      <c r="H315" t="str">
        <f>SmtRes!O1768</f>
        <v>100 м</v>
      </c>
      <c r="I315">
        <f>SmtRes!Y1768*Source!I1049</f>
        <v>1.3000000000000001E-2</v>
      </c>
      <c r="J315">
        <f>SmtRes!AO1768</f>
        <v>1</v>
      </c>
      <c r="K315">
        <f>SmtRes!AE1768</f>
        <v>120.36</v>
      </c>
      <c r="L315">
        <f>SmtRes!DB1768</f>
        <v>12.04</v>
      </c>
      <c r="M315">
        <f>ROUND(ROUND(L315*Source!I1049, 2)*1, 2)</f>
        <v>1.57</v>
      </c>
      <c r="N315">
        <f>SmtRes!AA1768</f>
        <v>739.01</v>
      </c>
      <c r="O315">
        <f>ROUND(ROUND(L315*Source!I1049, 2)*SmtRes!DA1768, 2)</f>
        <v>9.64</v>
      </c>
      <c r="P315">
        <f>SmtRes!AG1768</f>
        <v>0</v>
      </c>
      <c r="Q315">
        <f>SmtRes!DC1768</f>
        <v>0</v>
      </c>
      <c r="R315">
        <f>ROUND(ROUND(Q315*Source!I1049, 2)*1, 2)</f>
        <v>0</v>
      </c>
      <c r="S315">
        <f>SmtRes!AC1768</f>
        <v>0</v>
      </c>
      <c r="T315">
        <f>ROUND(ROUND(Q315*Source!I1049, 2)*SmtRes!AK1768, 2)</f>
        <v>0</v>
      </c>
      <c r="U315">
        <f>SmtRes!X1768</f>
        <v>611857035</v>
      </c>
      <c r="V315">
        <v>-1221827425</v>
      </c>
      <c r="W315">
        <v>1815794573</v>
      </c>
      <c r="X315">
        <v>3</v>
      </c>
    </row>
    <row r="316" spans="1:24" x14ac:dyDescent="0.2">
      <c r="A316">
        <f>Source!A1051</f>
        <v>18</v>
      </c>
      <c r="B316">
        <v>1051</v>
      </c>
      <c r="C316">
        <v>3</v>
      </c>
      <c r="D316">
        <f>Source!BI1051</f>
        <v>2</v>
      </c>
      <c r="E316">
        <f>Source!FS1051</f>
        <v>0</v>
      </c>
      <c r="F316" t="str">
        <f>Source!F1051</f>
        <v>20.3.03.01-0499М</v>
      </c>
      <c r="G316" t="str">
        <f>Source!G1051</f>
        <v>Светильник светодиодный "Varton" С070 аварийный (аналог 4*18), встраиваемый, опаловый рассеиватель из поликарбоната, размер 595х595х55мм, 36W, 4000К, IP54, арт. V1-С0-00080-10А00-5403640 (V-А1-081-036-4100К)</v>
      </c>
      <c r="H316" t="str">
        <f>Source!H1051</f>
        <v>шт.</v>
      </c>
      <c r="I316">
        <f>Source!I1051</f>
        <v>13</v>
      </c>
      <c r="J316">
        <v>1</v>
      </c>
      <c r="K316">
        <f>ROUND(Source!AC1051/IF(Source!BC1051&lt;&gt; 0, Source!BC1051, 1),2)</f>
        <v>2316.4899999999998</v>
      </c>
      <c r="M316">
        <f>ROUND(Source!HG1051/IF(Source!BC1051&lt;&gt; 0, Source!BC1051, 1),2)</f>
        <v>30114.33</v>
      </c>
      <c r="N316">
        <f>Source!AC1051</f>
        <v>14223.22</v>
      </c>
      <c r="O316">
        <f>Source!HG1051</f>
        <v>184902</v>
      </c>
      <c r="P316">
        <f>Source!AE1051</f>
        <v>0</v>
      </c>
      <c r="R316">
        <f>ROUND(P316*I316, 2)</f>
        <v>0</v>
      </c>
      <c r="S316">
        <f>Source!AE1051*IF(Source!BS1051&lt;&gt; 0, Source!BS1051, 1)</f>
        <v>0</v>
      </c>
      <c r="T316">
        <f>ROUND(S316*I316, 2)</f>
        <v>0</v>
      </c>
      <c r="U316">
        <f>Source!GF1051</f>
        <v>-2100469476</v>
      </c>
      <c r="V316">
        <v>-2027968116</v>
      </c>
      <c r="W316">
        <v>-1192766355</v>
      </c>
      <c r="X316">
        <v>3</v>
      </c>
    </row>
    <row r="317" spans="1:24" x14ac:dyDescent="0.2">
      <c r="A317">
        <v>20</v>
      </c>
      <c r="B317">
        <v>1832</v>
      </c>
      <c r="C317">
        <v>3</v>
      </c>
      <c r="D317">
        <v>0</v>
      </c>
      <c r="E317">
        <f>SmtRes!AV1832</f>
        <v>0</v>
      </c>
      <c r="F317" t="str">
        <f>SmtRes!I1832</f>
        <v>999-9950</v>
      </c>
      <c r="G317" t="str">
        <f>SmtRes!K1832</f>
        <v>Вспомогательные ненормируемые материалы (2% от ОЗП)</v>
      </c>
      <c r="H317" t="str">
        <f>SmtRes!O1832</f>
        <v>РУБ</v>
      </c>
      <c r="I317">
        <f>SmtRes!Y1832*Source!I1063</f>
        <v>0.94</v>
      </c>
      <c r="J317">
        <f>SmtRes!AO1832</f>
        <v>1</v>
      </c>
      <c r="K317">
        <f>SmtRes!AE1832</f>
        <v>1</v>
      </c>
      <c r="L317">
        <f>SmtRes!DB1832</f>
        <v>0.47</v>
      </c>
      <c r="M317">
        <f>ROUND(ROUND(L317*Source!I1063, 2)*1, 2)</f>
        <v>0.94</v>
      </c>
      <c r="N317">
        <f>SmtRes!AA1832</f>
        <v>6.14</v>
      </c>
      <c r="O317">
        <f>ROUND(ROUND(L317*Source!I1063, 2)*SmtRes!DA1832, 2)</f>
        <v>5.77</v>
      </c>
      <c r="P317">
        <f>SmtRes!AG1832</f>
        <v>0</v>
      </c>
      <c r="Q317">
        <f>SmtRes!DC1832</f>
        <v>0</v>
      </c>
      <c r="R317">
        <f>ROUND(ROUND(Q317*Source!I1063, 2)*1, 2)</f>
        <v>0</v>
      </c>
      <c r="S317">
        <f>SmtRes!AC1832</f>
        <v>0</v>
      </c>
      <c r="T317">
        <f>ROUND(ROUND(Q317*Source!I1063, 2)*SmtRes!AK1832, 2)</f>
        <v>0</v>
      </c>
      <c r="U317">
        <f>SmtRes!X1832</f>
        <v>-915781824</v>
      </c>
      <c r="V317">
        <v>655047484</v>
      </c>
      <c r="W317">
        <v>-549192135</v>
      </c>
      <c r="X317">
        <v>3</v>
      </c>
    </row>
    <row r="318" spans="1:24" x14ac:dyDescent="0.2">
      <c r="A318">
        <v>20</v>
      </c>
      <c r="B318">
        <v>1828</v>
      </c>
      <c r="C318">
        <v>3</v>
      </c>
      <c r="D318">
        <v>0</v>
      </c>
      <c r="E318">
        <f>SmtRes!AV1828</f>
        <v>0</v>
      </c>
      <c r="F318" t="str">
        <f>SmtRes!I1828</f>
        <v>101-2143</v>
      </c>
      <c r="G318" t="str">
        <f>SmtRes!K1828</f>
        <v>Краска</v>
      </c>
      <c r="H318" t="str">
        <f>SmtRes!O1828</f>
        <v>кг</v>
      </c>
      <c r="I318">
        <f>SmtRes!Y1828*Source!I1063</f>
        <v>0.04</v>
      </c>
      <c r="J318">
        <f>SmtRes!AO1828</f>
        <v>1</v>
      </c>
      <c r="K318">
        <f>SmtRes!AE1828</f>
        <v>28.67</v>
      </c>
      <c r="L318">
        <f>SmtRes!DB1828</f>
        <v>0.56999999999999995</v>
      </c>
      <c r="M318">
        <f>ROUND(ROUND(L318*Source!I1063, 2)*1, 2)</f>
        <v>1.1399999999999999</v>
      </c>
      <c r="N318">
        <f>SmtRes!AA1828</f>
        <v>176.03</v>
      </c>
      <c r="O318">
        <f>ROUND(ROUND(L318*Source!I1063, 2)*SmtRes!DA1828, 2)</f>
        <v>7</v>
      </c>
      <c r="P318">
        <f>SmtRes!AG1828</f>
        <v>0</v>
      </c>
      <c r="Q318">
        <f>SmtRes!DC1828</f>
        <v>0</v>
      </c>
      <c r="R318">
        <f>ROUND(ROUND(Q318*Source!I1063, 2)*1, 2)</f>
        <v>0</v>
      </c>
      <c r="S318">
        <f>SmtRes!AC1828</f>
        <v>0</v>
      </c>
      <c r="T318">
        <f>ROUND(ROUND(Q318*Source!I1063, 2)*SmtRes!AK1828, 2)</f>
        <v>0</v>
      </c>
      <c r="U318">
        <f>SmtRes!X1828</f>
        <v>-1768004575</v>
      </c>
      <c r="V318">
        <v>1217422333</v>
      </c>
      <c r="W318">
        <v>1505068585</v>
      </c>
      <c r="X318">
        <v>3</v>
      </c>
    </row>
    <row r="319" spans="1:24" x14ac:dyDescent="0.2">
      <c r="A319">
        <v>20</v>
      </c>
      <c r="B319">
        <v>1827</v>
      </c>
      <c r="C319">
        <v>3</v>
      </c>
      <c r="D319">
        <v>0</v>
      </c>
      <c r="E319">
        <f>SmtRes!AV1827</f>
        <v>0</v>
      </c>
      <c r="F319" t="str">
        <f>SmtRes!I1827</f>
        <v>101-1977</v>
      </c>
      <c r="G319" t="str">
        <f>SmtRes!K1827</f>
        <v>Болты с гайками и шайбами строительные</v>
      </c>
      <c r="H319" t="str">
        <f>SmtRes!O1827</f>
        <v>кг</v>
      </c>
      <c r="I319">
        <f>SmtRes!Y1827*Source!I1063</f>
        <v>0.2</v>
      </c>
      <c r="J319">
        <f>SmtRes!AO1827</f>
        <v>1</v>
      </c>
      <c r="K319">
        <f>SmtRes!AE1827</f>
        <v>9.0399999999999991</v>
      </c>
      <c r="L319">
        <f>SmtRes!DB1827</f>
        <v>0.9</v>
      </c>
      <c r="M319">
        <f>ROUND(ROUND(L319*Source!I1063, 2)*1, 2)</f>
        <v>1.8</v>
      </c>
      <c r="N319">
        <f>SmtRes!AA1827</f>
        <v>55.51</v>
      </c>
      <c r="O319">
        <f>ROUND(ROUND(L319*Source!I1063, 2)*SmtRes!DA1827, 2)</f>
        <v>11.05</v>
      </c>
      <c r="P319">
        <f>SmtRes!AG1827</f>
        <v>0</v>
      </c>
      <c r="Q319">
        <f>SmtRes!DC1827</f>
        <v>0</v>
      </c>
      <c r="R319">
        <f>ROUND(ROUND(Q319*Source!I1063, 2)*1, 2)</f>
        <v>0</v>
      </c>
      <c r="S319">
        <f>SmtRes!AC1827</f>
        <v>0</v>
      </c>
      <c r="T319">
        <f>ROUND(ROUND(Q319*Source!I1063, 2)*SmtRes!AK1827, 2)</f>
        <v>0</v>
      </c>
      <c r="U319">
        <f>SmtRes!X1827</f>
        <v>30920770</v>
      </c>
      <c r="V319">
        <v>-2016438031</v>
      </c>
      <c r="W319">
        <v>853205285</v>
      </c>
      <c r="X319">
        <v>3</v>
      </c>
    </row>
    <row r="320" spans="1:24" x14ac:dyDescent="0.2">
      <c r="A320">
        <v>20</v>
      </c>
      <c r="B320">
        <v>1826</v>
      </c>
      <c r="C320">
        <v>3</v>
      </c>
      <c r="D320">
        <v>0</v>
      </c>
      <c r="E320">
        <f>SmtRes!AV1826</f>
        <v>0</v>
      </c>
      <c r="F320" t="str">
        <f>SmtRes!I1826</f>
        <v>101-1924</v>
      </c>
      <c r="G320" t="str">
        <f>SmtRes!K1826</f>
        <v>Электроды диаметром 4 мм Э42А</v>
      </c>
      <c r="H320" t="str">
        <f>SmtRes!O1826</f>
        <v>кг</v>
      </c>
      <c r="I320">
        <f>SmtRes!Y1826*Source!I1063</f>
        <v>0.2</v>
      </c>
      <c r="J320">
        <f>SmtRes!AO1826</f>
        <v>1</v>
      </c>
      <c r="K320">
        <f>SmtRes!AE1826</f>
        <v>14.31</v>
      </c>
      <c r="L320">
        <f>SmtRes!DB1826</f>
        <v>1.43</v>
      </c>
      <c r="M320">
        <f>ROUND(ROUND(L320*Source!I1063, 2)*1, 2)</f>
        <v>2.86</v>
      </c>
      <c r="N320">
        <f>SmtRes!AA1826</f>
        <v>87.86</v>
      </c>
      <c r="O320">
        <f>ROUND(ROUND(L320*Source!I1063, 2)*SmtRes!DA1826, 2)</f>
        <v>17.559999999999999</v>
      </c>
      <c r="P320">
        <f>SmtRes!AG1826</f>
        <v>0</v>
      </c>
      <c r="Q320">
        <f>SmtRes!DC1826</f>
        <v>0</v>
      </c>
      <c r="R320">
        <f>ROUND(ROUND(Q320*Source!I1063, 2)*1, 2)</f>
        <v>0</v>
      </c>
      <c r="S320">
        <f>SmtRes!AC1826</f>
        <v>0</v>
      </c>
      <c r="T320">
        <f>ROUND(ROUND(Q320*Source!I1063, 2)*SmtRes!AK1826, 2)</f>
        <v>0</v>
      </c>
      <c r="U320">
        <f>SmtRes!X1826</f>
        <v>-1805966371</v>
      </c>
      <c r="V320">
        <v>-1022420247</v>
      </c>
      <c r="W320">
        <v>-1755340466</v>
      </c>
      <c r="X320">
        <v>3</v>
      </c>
    </row>
    <row r="321" spans="1:24" x14ac:dyDescent="0.2">
      <c r="A321">
        <f>Source!A1065</f>
        <v>18</v>
      </c>
      <c r="B321">
        <v>1065</v>
      </c>
      <c r="C321">
        <v>3</v>
      </c>
      <c r="D321">
        <f>Source!BI1065</f>
        <v>2</v>
      </c>
      <c r="E321">
        <f>Source!FS1065</f>
        <v>0</v>
      </c>
      <c r="F321" t="str">
        <f>Source!F1065</f>
        <v>509-5747</v>
      </c>
      <c r="G321" t="str">
        <f>Source!G1065</f>
        <v>Щиты распределительные навесные ЩРН-90, 2 двери, размер корпуса 520х680х125 мм</v>
      </c>
      <c r="H321" t="str">
        <f>Source!H1065</f>
        <v>шт.</v>
      </c>
      <c r="I321">
        <f>Source!I1065</f>
        <v>2</v>
      </c>
      <c r="J321">
        <v>1</v>
      </c>
      <c r="K321">
        <f>Source!AC1065</f>
        <v>855.95</v>
      </c>
      <c r="M321">
        <f>ROUND(K321*I321, 2)</f>
        <v>1711.9</v>
      </c>
      <c r="N321">
        <f>Source!AC1065*IF(Source!BC1065&lt;&gt; 0, Source!BC1065, 1)</f>
        <v>2867.4325000000003</v>
      </c>
      <c r="O321">
        <f>ROUND(N321*I321, 2)</f>
        <v>5734.87</v>
      </c>
      <c r="P321">
        <f>Source!AE1065</f>
        <v>0</v>
      </c>
      <c r="R321">
        <f>ROUND(P321*I321, 2)</f>
        <v>0</v>
      </c>
      <c r="S321">
        <f>Source!AE1065*IF(Source!BS1065&lt;&gt; 0, Source!BS1065, 1)</f>
        <v>0</v>
      </c>
      <c r="T321">
        <f>ROUND(S321*I321, 2)</f>
        <v>0</v>
      </c>
      <c r="U321">
        <f>Source!GF1065</f>
        <v>425235580</v>
      </c>
      <c r="V321">
        <v>-1034376529</v>
      </c>
      <c r="W321">
        <v>-355816095</v>
      </c>
      <c r="X321">
        <v>3</v>
      </c>
    </row>
    <row r="322" spans="1:24" x14ac:dyDescent="0.2">
      <c r="A322">
        <f>Source!A1067</f>
        <v>18</v>
      </c>
      <c r="B322">
        <v>1067</v>
      </c>
      <c r="C322">
        <v>3</v>
      </c>
      <c r="D322">
        <f>Source!BI1067</f>
        <v>2</v>
      </c>
      <c r="E322">
        <f>Source!FS1067</f>
        <v>0</v>
      </c>
      <c r="F322" t="str">
        <f>Source!F1067</f>
        <v>20.5.03.03-0056М</v>
      </c>
      <c r="G322" t="str">
        <f>Source!G1067</f>
        <v>Шина "N" нулевая на DIN-рейку в корпусе 2х15 групп</v>
      </c>
      <c r="H322" t="str">
        <f>Source!H1067</f>
        <v>шт.</v>
      </c>
      <c r="I322">
        <f>Source!I1067</f>
        <v>2</v>
      </c>
      <c r="J322">
        <v>1</v>
      </c>
      <c r="K322">
        <f>ROUND(Source!AC1067/IF(Source!BC1067&lt;&gt; 0, Source!BC1067, 1),2)</f>
        <v>105.4</v>
      </c>
      <c r="M322">
        <f>ROUND(Source!HG1067/IF(Source!BC1067&lt;&gt; 0, Source!BC1067, 1),2)</f>
        <v>210.75</v>
      </c>
      <c r="N322">
        <f>Source!AC1067</f>
        <v>647.16999999999996</v>
      </c>
      <c r="O322">
        <f>Source!HG1067</f>
        <v>1294</v>
      </c>
      <c r="P322">
        <f>Source!AE1067</f>
        <v>0</v>
      </c>
      <c r="R322">
        <f>ROUND(P322*I322, 2)</f>
        <v>0</v>
      </c>
      <c r="S322">
        <f>Source!AE1067*IF(Source!BS1067&lt;&gt; 0, Source!BS1067, 1)</f>
        <v>0</v>
      </c>
      <c r="T322">
        <f>ROUND(S322*I322, 2)</f>
        <v>0</v>
      </c>
      <c r="U322">
        <f>Source!GF1067</f>
        <v>1607872186</v>
      </c>
      <c r="V322">
        <v>2108908840</v>
      </c>
      <c r="W322">
        <v>600246047</v>
      </c>
      <c r="X322">
        <v>3</v>
      </c>
    </row>
    <row r="323" spans="1:24" x14ac:dyDescent="0.2">
      <c r="A323">
        <f>Source!A1069</f>
        <v>18</v>
      </c>
      <c r="B323">
        <v>1069</v>
      </c>
      <c r="C323">
        <v>3</v>
      </c>
      <c r="D323">
        <f>Source!BI1069</f>
        <v>2</v>
      </c>
      <c r="E323">
        <f>Source!FS1069</f>
        <v>0</v>
      </c>
      <c r="F323" t="str">
        <f>Source!F1069</f>
        <v>20.5.03.03-0057М</v>
      </c>
      <c r="G323" t="str">
        <f>Source!G1069</f>
        <v>Шина "N" нулевая на DIN-рейку в корпусе 4х15 групп</v>
      </c>
      <c r="H323" t="str">
        <f>Source!H1069</f>
        <v>шт.</v>
      </c>
      <c r="I323">
        <f>Source!I1069</f>
        <v>2</v>
      </c>
      <c r="J323">
        <v>1</v>
      </c>
      <c r="K323">
        <f>ROUND(Source!AC1069/IF(Source!BC1069&lt;&gt; 0, Source!BC1069, 1),2)</f>
        <v>128.96</v>
      </c>
      <c r="M323">
        <f>ROUND(Source!HG1069/IF(Source!BC1069&lt;&gt; 0, Source!BC1069, 1),2)</f>
        <v>257.98</v>
      </c>
      <c r="N323">
        <f>Source!AC1069</f>
        <v>791.8</v>
      </c>
      <c r="O323">
        <f>Source!HG1069</f>
        <v>1584</v>
      </c>
      <c r="P323">
        <f>Source!AE1069</f>
        <v>0</v>
      </c>
      <c r="R323">
        <f>ROUND(P323*I323, 2)</f>
        <v>0</v>
      </c>
      <c r="S323">
        <f>Source!AE1069*IF(Source!BS1069&lt;&gt; 0, Source!BS1069, 1)</f>
        <v>0</v>
      </c>
      <c r="T323">
        <f>ROUND(S323*I323, 2)</f>
        <v>0</v>
      </c>
      <c r="U323">
        <f>Source!GF1069</f>
        <v>-198221459</v>
      </c>
      <c r="V323">
        <v>-1967975319</v>
      </c>
      <c r="W323">
        <v>-442824350</v>
      </c>
      <c r="X323">
        <v>3</v>
      </c>
    </row>
    <row r="324" spans="1:24" x14ac:dyDescent="0.2">
      <c r="A324">
        <v>20</v>
      </c>
      <c r="B324">
        <v>1841</v>
      </c>
      <c r="C324">
        <v>3</v>
      </c>
      <c r="D324">
        <v>0</v>
      </c>
      <c r="E324">
        <f>SmtRes!AV1841</f>
        <v>0</v>
      </c>
      <c r="F324" t="str">
        <f>SmtRes!I1841</f>
        <v>999-9950</v>
      </c>
      <c r="G324" t="str">
        <f>SmtRes!K1841</f>
        <v>Вспомогательные ненормируемые материалы (2% от ОЗП)</v>
      </c>
      <c r="H324" t="str">
        <f>SmtRes!O1841</f>
        <v>РУБ</v>
      </c>
      <c r="I324">
        <f>SmtRes!Y1841*Source!I1071</f>
        <v>5.72</v>
      </c>
      <c r="J324">
        <f>SmtRes!AO1841</f>
        <v>1</v>
      </c>
      <c r="K324">
        <f>SmtRes!AE1841</f>
        <v>1</v>
      </c>
      <c r="L324">
        <f>SmtRes!DB1841</f>
        <v>0.22</v>
      </c>
      <c r="M324">
        <f>ROUND(ROUND(L324*Source!I1071, 2)*1, 2)</f>
        <v>5.72</v>
      </c>
      <c r="N324">
        <f>SmtRes!AA1841</f>
        <v>6.14</v>
      </c>
      <c r="O324">
        <f>ROUND(ROUND(L324*Source!I1071, 2)*SmtRes!DA1841, 2)</f>
        <v>35.119999999999997</v>
      </c>
      <c r="P324">
        <f>SmtRes!AG1841</f>
        <v>0</v>
      </c>
      <c r="Q324">
        <f>SmtRes!DC1841</f>
        <v>0</v>
      </c>
      <c r="R324">
        <f>ROUND(ROUND(Q324*Source!I1071, 2)*1, 2)</f>
        <v>0</v>
      </c>
      <c r="S324">
        <f>SmtRes!AC1841</f>
        <v>0</v>
      </c>
      <c r="T324">
        <f>ROUND(ROUND(Q324*Source!I1071, 2)*SmtRes!AK1841, 2)</f>
        <v>0</v>
      </c>
      <c r="U324">
        <f>SmtRes!X1841</f>
        <v>-915781824</v>
      </c>
      <c r="V324">
        <v>655047484</v>
      </c>
      <c r="W324">
        <v>-549192135</v>
      </c>
      <c r="X324">
        <v>3</v>
      </c>
    </row>
    <row r="325" spans="1:24" x14ac:dyDescent="0.2">
      <c r="A325">
        <v>20</v>
      </c>
      <c r="B325">
        <v>1839</v>
      </c>
      <c r="C325">
        <v>3</v>
      </c>
      <c r="D325">
        <v>0</v>
      </c>
      <c r="E325">
        <f>SmtRes!AV1839</f>
        <v>0</v>
      </c>
      <c r="F325" t="str">
        <f>SmtRes!I1839</f>
        <v>101-1977</v>
      </c>
      <c r="G325" t="str">
        <f>SmtRes!K1839</f>
        <v>Болты с гайками и шайбами строительные</v>
      </c>
      <c r="H325" t="str">
        <f>SmtRes!O1839</f>
        <v>кг</v>
      </c>
      <c r="I325">
        <f>SmtRes!Y1839*Source!I1071</f>
        <v>0.52</v>
      </c>
      <c r="J325">
        <f>SmtRes!AO1839</f>
        <v>1</v>
      </c>
      <c r="K325">
        <f>SmtRes!AE1839</f>
        <v>9.0399999999999991</v>
      </c>
      <c r="L325">
        <f>SmtRes!DB1839</f>
        <v>0.18</v>
      </c>
      <c r="M325">
        <f>ROUND(ROUND(L325*Source!I1071, 2)*1, 2)</f>
        <v>4.68</v>
      </c>
      <c r="N325">
        <f>SmtRes!AA1839</f>
        <v>55.51</v>
      </c>
      <c r="O325">
        <f>ROUND(ROUND(L325*Source!I1071, 2)*SmtRes!DA1839, 2)</f>
        <v>28.74</v>
      </c>
      <c r="P325">
        <f>SmtRes!AG1839</f>
        <v>0</v>
      </c>
      <c r="Q325">
        <f>SmtRes!DC1839</f>
        <v>0</v>
      </c>
      <c r="R325">
        <f>ROUND(ROUND(Q325*Source!I1071, 2)*1, 2)</f>
        <v>0</v>
      </c>
      <c r="S325">
        <f>SmtRes!AC1839</f>
        <v>0</v>
      </c>
      <c r="T325">
        <f>ROUND(ROUND(Q325*Source!I1071, 2)*SmtRes!AK1839, 2)</f>
        <v>0</v>
      </c>
      <c r="U325">
        <f>SmtRes!X1839</f>
        <v>30920770</v>
      </c>
      <c r="V325">
        <v>-2016438031</v>
      </c>
      <c r="W325">
        <v>853205285</v>
      </c>
      <c r="X325">
        <v>3</v>
      </c>
    </row>
    <row r="326" spans="1:24" x14ac:dyDescent="0.2">
      <c r="A326">
        <f>Source!A1073</f>
        <v>18</v>
      </c>
      <c r="B326">
        <v>1073</v>
      </c>
      <c r="C326">
        <v>3</v>
      </c>
      <c r="D326">
        <f>Source!BI1073</f>
        <v>2</v>
      </c>
      <c r="E326">
        <f>Source!FS1073</f>
        <v>0</v>
      </c>
      <c r="F326" t="str">
        <f>Source!F1073</f>
        <v>509-2245</v>
      </c>
      <c r="G326" t="str">
        <f>Source!G1073</f>
        <v>Выключатели автоматические «IEK» ВА47-29 3Р 50А, характеристика С</v>
      </c>
      <c r="H326" t="str">
        <f>Source!H1073</f>
        <v>шт.</v>
      </c>
      <c r="I326">
        <f>Source!I1073</f>
        <v>25</v>
      </c>
      <c r="J326">
        <v>1</v>
      </c>
      <c r="K326">
        <f>Source!AC1073</f>
        <v>40.04</v>
      </c>
      <c r="M326">
        <f>ROUND(K326*I326, 2)</f>
        <v>1001</v>
      </c>
      <c r="N326">
        <f>Source!AC1073*IF(Source!BC1073&lt;&gt; 0, Source!BC1073, 1)</f>
        <v>615.4147999999999</v>
      </c>
      <c r="O326">
        <f>ROUND(N326*I326, 2)</f>
        <v>15385.37</v>
      </c>
      <c r="P326">
        <f>Source!AE1073</f>
        <v>0</v>
      </c>
      <c r="R326">
        <f t="shared" ref="R326:R334" si="6">ROUND(P326*I326, 2)</f>
        <v>0</v>
      </c>
      <c r="S326">
        <f>Source!AE1073*IF(Source!BS1073&lt;&gt; 0, Source!BS1073, 1)</f>
        <v>0</v>
      </c>
      <c r="T326">
        <f t="shared" ref="T326:T334" si="7">ROUND(S326*I326, 2)</f>
        <v>0</v>
      </c>
      <c r="U326">
        <f>Source!GF1073</f>
        <v>258348594</v>
      </c>
      <c r="V326">
        <v>605828086</v>
      </c>
      <c r="W326">
        <v>-1583914762</v>
      </c>
      <c r="X326">
        <v>3</v>
      </c>
    </row>
    <row r="327" spans="1:24" x14ac:dyDescent="0.2">
      <c r="A327">
        <f>Source!A1075</f>
        <v>18</v>
      </c>
      <c r="B327">
        <v>1075</v>
      </c>
      <c r="C327">
        <v>3</v>
      </c>
      <c r="D327">
        <f>Source!BI1075</f>
        <v>2</v>
      </c>
      <c r="E327">
        <f>Source!FS1075</f>
        <v>0</v>
      </c>
      <c r="F327" t="str">
        <f>Source!F1075</f>
        <v>Прил.КА п.15</v>
      </c>
      <c r="G327" t="str">
        <f>Source!G1075</f>
        <v>Автоматический выключатель дифференциального тока   63А</v>
      </c>
      <c r="H327" t="str">
        <f>Source!H1075</f>
        <v>шт.</v>
      </c>
      <c r="I327">
        <f>Source!I1075</f>
        <v>1</v>
      </c>
      <c r="J327">
        <v>1</v>
      </c>
      <c r="K327">
        <f>ROUND(Source!AC1075/IF(Source!BC1075&lt;&gt; 0, Source!BC1075, 1),2)</f>
        <v>325.38</v>
      </c>
      <c r="M327">
        <f>ROUND(Source!HG1075/IF(Source!BC1075&lt;&gt; 0, Source!BC1075, 1),2)</f>
        <v>325.41000000000003</v>
      </c>
      <c r="N327">
        <f>Source!AC1075</f>
        <v>1997.85</v>
      </c>
      <c r="O327">
        <f>Source!HG1075</f>
        <v>1998</v>
      </c>
      <c r="P327">
        <f>Source!AE1075</f>
        <v>0</v>
      </c>
      <c r="R327">
        <f t="shared" si="6"/>
        <v>0</v>
      </c>
      <c r="S327">
        <f>Source!AE1075*IF(Source!BS1075&lt;&gt; 0, Source!BS1075, 1)</f>
        <v>0</v>
      </c>
      <c r="T327">
        <f t="shared" si="7"/>
        <v>0</v>
      </c>
      <c r="U327">
        <f>Source!GF1075</f>
        <v>740763501</v>
      </c>
      <c r="V327">
        <v>-829767593</v>
      </c>
      <c r="W327">
        <v>-2052437124</v>
      </c>
      <c r="X327">
        <v>3</v>
      </c>
    </row>
    <row r="328" spans="1:24" x14ac:dyDescent="0.2">
      <c r="A328">
        <f>Source!A1079</f>
        <v>18</v>
      </c>
      <c r="B328">
        <v>1079</v>
      </c>
      <c r="C328">
        <v>3</v>
      </c>
      <c r="D328">
        <f>Source!BI1079</f>
        <v>2</v>
      </c>
      <c r="E328">
        <f>Source!FS1079</f>
        <v>0</v>
      </c>
      <c r="F328" t="str">
        <f>Source!F1079</f>
        <v>501-8846</v>
      </c>
      <c r="G328" t="str">
        <f>Source!G1079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1,5 мм2</v>
      </c>
      <c r="H328" t="str">
        <f>Source!H1079</f>
        <v>1000 м</v>
      </c>
      <c r="I328">
        <f>Source!I1079</f>
        <v>1.8360000000000001</v>
      </c>
      <c r="J328">
        <v>1</v>
      </c>
      <c r="K328">
        <f>Source!AC1079</f>
        <v>7564.41</v>
      </c>
      <c r="M328">
        <f t="shared" ref="M328:M334" si="8">ROUND(K328*I328, 2)</f>
        <v>13888.26</v>
      </c>
      <c r="N328">
        <f>Source!AC1079*IF(Source!BC1079&lt;&gt; 0, Source!BC1079, 1)</f>
        <v>92058.869699999996</v>
      </c>
      <c r="O328">
        <f t="shared" ref="O328:O334" si="9">ROUND(N328*I328, 2)</f>
        <v>169020.08</v>
      </c>
      <c r="P328">
        <f>Source!AE1079</f>
        <v>0</v>
      </c>
      <c r="R328">
        <f t="shared" si="6"/>
        <v>0</v>
      </c>
      <c r="S328">
        <f>Source!AE1079*IF(Source!BS1079&lt;&gt; 0, Source!BS1079, 1)</f>
        <v>0</v>
      </c>
      <c r="T328">
        <f t="shared" si="7"/>
        <v>0</v>
      </c>
      <c r="U328">
        <f>Source!GF1079</f>
        <v>-1905419031</v>
      </c>
      <c r="V328">
        <v>-1403681759</v>
      </c>
      <c r="W328">
        <v>1024472853</v>
      </c>
      <c r="X328">
        <v>3</v>
      </c>
    </row>
    <row r="329" spans="1:24" x14ac:dyDescent="0.2">
      <c r="A329">
        <f>Source!A1081</f>
        <v>18</v>
      </c>
      <c r="B329">
        <v>1081</v>
      </c>
      <c r="C329">
        <v>3</v>
      </c>
      <c r="D329">
        <f>Source!BI1081</f>
        <v>2</v>
      </c>
      <c r="E329">
        <f>Source!FS1081</f>
        <v>0</v>
      </c>
      <c r="F329" t="str">
        <f>Source!F1081</f>
        <v>103-2454</v>
      </c>
      <c r="G329" t="str">
        <f>Source!G1081</f>
        <v>Трубы гибкие гофрированные легкие из ПНД, серии BL, с зондом, диаметром 25 мм</v>
      </c>
      <c r="H329" t="str">
        <f>Source!H1081</f>
        <v>10 м</v>
      </c>
      <c r="I329">
        <f>Source!I1081</f>
        <v>183.6</v>
      </c>
      <c r="J329">
        <v>1</v>
      </c>
      <c r="K329">
        <f>Source!AC1081</f>
        <v>51.13</v>
      </c>
      <c r="M329">
        <f t="shared" si="8"/>
        <v>9387.4699999999993</v>
      </c>
      <c r="N329">
        <f>Source!AC1081*IF(Source!BC1081&lt;&gt; 0, Source!BC1081, 1)</f>
        <v>293.48620000000005</v>
      </c>
      <c r="O329">
        <f t="shared" si="9"/>
        <v>53884.07</v>
      </c>
      <c r="P329">
        <f>Source!AE1081</f>
        <v>0</v>
      </c>
      <c r="R329">
        <f t="shared" si="6"/>
        <v>0</v>
      </c>
      <c r="S329">
        <f>Source!AE1081*IF(Source!BS1081&lt;&gt; 0, Source!BS1081, 1)</f>
        <v>0</v>
      </c>
      <c r="T329">
        <f t="shared" si="7"/>
        <v>0</v>
      </c>
      <c r="U329">
        <f>Source!GF1081</f>
        <v>-627204067</v>
      </c>
      <c r="V329">
        <v>-1210373790</v>
      </c>
      <c r="W329">
        <v>-58561214</v>
      </c>
      <c r="X329">
        <v>3</v>
      </c>
    </row>
    <row r="330" spans="1:24" x14ac:dyDescent="0.2">
      <c r="A330">
        <f>Source!A1085</f>
        <v>18</v>
      </c>
      <c r="B330">
        <v>1085</v>
      </c>
      <c r="C330">
        <v>3</v>
      </c>
      <c r="D330">
        <f>Source!BI1085</f>
        <v>2</v>
      </c>
      <c r="E330">
        <f>Source!FS1085</f>
        <v>0</v>
      </c>
      <c r="F330" t="str">
        <f>Source!F1085</f>
        <v>501-8659</v>
      </c>
      <c r="G330" t="str">
        <f>Source!G1085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- 3 и сечением 2,5 мм2</v>
      </c>
      <c r="H330" t="str">
        <f>Source!H1085</f>
        <v>1000 м</v>
      </c>
      <c r="I330">
        <f>Source!I1085</f>
        <v>1.1220000000000001</v>
      </c>
      <c r="J330">
        <v>1</v>
      </c>
      <c r="K330">
        <f>Source!AC1085</f>
        <v>14197.52</v>
      </c>
      <c r="M330">
        <f t="shared" si="8"/>
        <v>15929.62</v>
      </c>
      <c r="N330">
        <f>Source!AC1085*IF(Source!BC1085&lt;&gt; 0, Source!BC1085, 1)</f>
        <v>137573.9688</v>
      </c>
      <c r="O330">
        <f t="shared" si="9"/>
        <v>154357.99</v>
      </c>
      <c r="P330">
        <f>Source!AE1085</f>
        <v>0</v>
      </c>
      <c r="R330">
        <f t="shared" si="6"/>
        <v>0</v>
      </c>
      <c r="S330">
        <f>Source!AE1085*IF(Source!BS1085&lt;&gt; 0, Source!BS1085, 1)</f>
        <v>0</v>
      </c>
      <c r="T330">
        <f t="shared" si="7"/>
        <v>0</v>
      </c>
      <c r="U330">
        <f>Source!GF1085</f>
        <v>-253984360</v>
      </c>
      <c r="V330">
        <v>480925571</v>
      </c>
      <c r="W330">
        <v>5072566</v>
      </c>
      <c r="X330">
        <v>3</v>
      </c>
    </row>
    <row r="331" spans="1:24" x14ac:dyDescent="0.2">
      <c r="A331">
        <f>Source!A1087</f>
        <v>18</v>
      </c>
      <c r="B331">
        <v>1087</v>
      </c>
      <c r="C331">
        <v>3</v>
      </c>
      <c r="D331">
        <f>Source!BI1087</f>
        <v>2</v>
      </c>
      <c r="E331">
        <f>Source!FS1087</f>
        <v>0</v>
      </c>
      <c r="F331" t="str">
        <f>Source!F1087</f>
        <v>103-2454</v>
      </c>
      <c r="G331" t="str">
        <f>Source!G1087</f>
        <v>Трубы гибкие гофрированные легкие из ПНД, серии BL, с зондом, диаметром 25 мм</v>
      </c>
      <c r="H331" t="str">
        <f>Source!H1087</f>
        <v>10 м</v>
      </c>
      <c r="I331">
        <f>Source!I1087</f>
        <v>112.20000000000002</v>
      </c>
      <c r="J331">
        <v>1</v>
      </c>
      <c r="K331">
        <f>Source!AC1087</f>
        <v>51.13</v>
      </c>
      <c r="M331">
        <f t="shared" si="8"/>
        <v>5736.79</v>
      </c>
      <c r="N331">
        <f>Source!AC1087*IF(Source!BC1087&lt;&gt; 0, Source!BC1087, 1)</f>
        <v>293.48620000000005</v>
      </c>
      <c r="O331">
        <f t="shared" si="9"/>
        <v>32929.15</v>
      </c>
      <c r="P331">
        <f>Source!AE1087</f>
        <v>0</v>
      </c>
      <c r="R331">
        <f t="shared" si="6"/>
        <v>0</v>
      </c>
      <c r="S331">
        <f>Source!AE1087*IF(Source!BS1087&lt;&gt; 0, Source!BS1087, 1)</f>
        <v>0</v>
      </c>
      <c r="T331">
        <f t="shared" si="7"/>
        <v>0</v>
      </c>
      <c r="U331">
        <f>Source!GF1087</f>
        <v>-627204067</v>
      </c>
      <c r="V331">
        <v>-1210373790</v>
      </c>
      <c r="W331">
        <v>-58561214</v>
      </c>
      <c r="X331">
        <v>3</v>
      </c>
    </row>
    <row r="332" spans="1:24" x14ac:dyDescent="0.2">
      <c r="A332">
        <f>Source!A1091</f>
        <v>18</v>
      </c>
      <c r="B332">
        <v>1091</v>
      </c>
      <c r="C332">
        <v>3</v>
      </c>
      <c r="D332">
        <f>Source!BI1091</f>
        <v>2</v>
      </c>
      <c r="E332">
        <f>Source!FS1091</f>
        <v>0</v>
      </c>
      <c r="F332" t="str">
        <f>Source!F1091</f>
        <v>501-8852</v>
      </c>
      <c r="G332" t="str">
        <f>Source!G1091</f>
        <v>Кабель силовой с медными жилами с поливинилхлоридной изоляцией и оболочкой, не распространяющий горение, с низким дымо- и газовыделением марки ВВГнг-LS, напряжением 1,0 кВ, с числом жил - 4 и сечением 1,5 мм2</v>
      </c>
      <c r="H332" t="str">
        <f>Source!H1091</f>
        <v>1000 м</v>
      </c>
      <c r="I332">
        <f>Source!I1091</f>
        <v>0.91800000000000004</v>
      </c>
      <c r="J332">
        <v>1</v>
      </c>
      <c r="K332">
        <f>Source!AC1091</f>
        <v>10306.950000000001</v>
      </c>
      <c r="M332">
        <f t="shared" si="8"/>
        <v>9461.7800000000007</v>
      </c>
      <c r="N332">
        <f>Source!AC1091*IF(Source!BC1091&lt;&gt; 0, Source!BC1091, 1)</f>
        <v>121622.01000000001</v>
      </c>
      <c r="O332">
        <f t="shared" si="9"/>
        <v>111649.01</v>
      </c>
      <c r="P332">
        <f>Source!AE1091</f>
        <v>0</v>
      </c>
      <c r="R332">
        <f t="shared" si="6"/>
        <v>0</v>
      </c>
      <c r="S332">
        <f>Source!AE1091*IF(Source!BS1091&lt;&gt; 0, Source!BS1091, 1)</f>
        <v>0</v>
      </c>
      <c r="T332">
        <f t="shared" si="7"/>
        <v>0</v>
      </c>
      <c r="U332">
        <f>Source!GF1091</f>
        <v>1094491484</v>
      </c>
      <c r="V332">
        <v>1833296582</v>
      </c>
      <c r="W332">
        <v>-1753071408</v>
      </c>
      <c r="X332">
        <v>3</v>
      </c>
    </row>
    <row r="333" spans="1:24" x14ac:dyDescent="0.2">
      <c r="A333">
        <f>Source!A1093</f>
        <v>18</v>
      </c>
      <c r="B333">
        <v>1093</v>
      </c>
      <c r="C333">
        <v>3</v>
      </c>
      <c r="D333">
        <f>Source!BI1093</f>
        <v>2</v>
      </c>
      <c r="E333">
        <f>Source!FS1093</f>
        <v>0</v>
      </c>
      <c r="F333" t="str">
        <f>Source!F1093</f>
        <v>103-2454</v>
      </c>
      <c r="G333" t="str">
        <f>Source!G1093</f>
        <v>Трубы гибкие гофрированные легкие из ПНД, серии BL, с зондом, диаметром 25 мм</v>
      </c>
      <c r="H333" t="str">
        <f>Source!H1093</f>
        <v>10 м</v>
      </c>
      <c r="I333">
        <f>Source!I1093</f>
        <v>91.8</v>
      </c>
      <c r="J333">
        <v>1</v>
      </c>
      <c r="K333">
        <f>Source!AC1093</f>
        <v>51.13</v>
      </c>
      <c r="M333">
        <f t="shared" si="8"/>
        <v>4693.7299999999996</v>
      </c>
      <c r="N333">
        <f>Source!AC1093*IF(Source!BC1093&lt;&gt; 0, Source!BC1093, 1)</f>
        <v>293.48620000000005</v>
      </c>
      <c r="O333">
        <f t="shared" si="9"/>
        <v>26942.03</v>
      </c>
      <c r="P333">
        <f>Source!AE1093</f>
        <v>0</v>
      </c>
      <c r="R333">
        <f t="shared" si="6"/>
        <v>0</v>
      </c>
      <c r="S333">
        <f>Source!AE1093*IF(Source!BS1093&lt;&gt; 0, Source!BS1093, 1)</f>
        <v>0</v>
      </c>
      <c r="T333">
        <f t="shared" si="7"/>
        <v>0</v>
      </c>
      <c r="U333">
        <f>Source!GF1093</f>
        <v>-627204067</v>
      </c>
      <c r="V333">
        <v>-1210373790</v>
      </c>
      <c r="W333">
        <v>-58561214</v>
      </c>
      <c r="X333">
        <v>3</v>
      </c>
    </row>
    <row r="334" spans="1:24" x14ac:dyDescent="0.2">
      <c r="A334">
        <f>Source!A1095</f>
        <v>17</v>
      </c>
      <c r="B334">
        <v>1095</v>
      </c>
      <c r="C334">
        <v>3</v>
      </c>
      <c r="D334">
        <f>Source!BI1095</f>
        <v>2</v>
      </c>
      <c r="E334">
        <f>Source!FS1095</f>
        <v>0</v>
      </c>
      <c r="F334" t="str">
        <f>Source!F1095</f>
        <v>503-0702</v>
      </c>
      <c r="G334" t="str">
        <f>Source!G1095</f>
        <v>Коробка ответвительная "DKC" размером 100х100х50 мм</v>
      </c>
      <c r="H334" t="str">
        <f>Source!H1095</f>
        <v>шт.</v>
      </c>
      <c r="I334">
        <f>Source!I1095</f>
        <v>120</v>
      </c>
      <c r="J334">
        <v>1</v>
      </c>
      <c r="K334">
        <f>Source!AC1095</f>
        <v>20.89</v>
      </c>
      <c r="M334">
        <f t="shared" si="8"/>
        <v>2506.8000000000002</v>
      </c>
      <c r="N334">
        <f>Source!AC1095*IF(Source!BC1095&lt;&gt; 0, Source!BC1095, 1)</f>
        <v>92.96050000000001</v>
      </c>
      <c r="O334">
        <f t="shared" si="9"/>
        <v>11155.26</v>
      </c>
      <c r="P334">
        <f>Source!AE1095</f>
        <v>0</v>
      </c>
      <c r="R334">
        <f t="shared" si="6"/>
        <v>0</v>
      </c>
      <c r="S334">
        <f>Source!AE1095*IF(Source!BS1095&lt;&gt; 0, Source!BS1095, 1)</f>
        <v>0</v>
      </c>
      <c r="T334">
        <f t="shared" si="7"/>
        <v>0</v>
      </c>
      <c r="U334">
        <f>Source!GF1095</f>
        <v>-1264940237</v>
      </c>
      <c r="V334">
        <v>1571825968</v>
      </c>
      <c r="W334">
        <v>-1983767921</v>
      </c>
      <c r="X334">
        <v>3</v>
      </c>
    </row>
    <row r="335" spans="1:24" x14ac:dyDescent="0.2">
      <c r="A335">
        <f>Source!A1135</f>
        <v>4</v>
      </c>
      <c r="B335">
        <v>1135</v>
      </c>
      <c r="G335" t="str">
        <f>Source!G1135</f>
        <v>14. Сантехнические работы (кабинеты)</v>
      </c>
    </row>
    <row r="336" spans="1:24" x14ac:dyDescent="0.2">
      <c r="A336">
        <v>20</v>
      </c>
      <c r="B336">
        <v>2007</v>
      </c>
      <c r="C336">
        <v>3</v>
      </c>
      <c r="D336">
        <v>0</v>
      </c>
      <c r="E336">
        <f>SmtRes!AV2007</f>
        <v>0</v>
      </c>
      <c r="F336" t="str">
        <f>SmtRes!I2007</f>
        <v>411-0001</v>
      </c>
      <c r="G336" t="str">
        <f>SmtRes!K2007</f>
        <v>Вода</v>
      </c>
      <c r="H336" t="str">
        <f>SmtRes!O2007</f>
        <v>м3</v>
      </c>
      <c r="I336">
        <f>SmtRes!Y2007*Source!I1156</f>
        <v>0.12360600000000001</v>
      </c>
      <c r="J336">
        <f>SmtRes!AO2007</f>
        <v>1</v>
      </c>
      <c r="K336">
        <f>SmtRes!AE2007</f>
        <v>2.44</v>
      </c>
      <c r="L336">
        <f>SmtRes!DB2007</f>
        <v>1.1200000000000001</v>
      </c>
      <c r="M336">
        <f>ROUND(ROUND(L336*Source!I1156, 2)*1, 2)</f>
        <v>0.3</v>
      </c>
      <c r="N336">
        <f>SmtRes!AA2007</f>
        <v>14.98</v>
      </c>
      <c r="O336">
        <f>ROUND(ROUND(L336*Source!I1156, 2)*SmtRes!DA2007, 2)</f>
        <v>1.84</v>
      </c>
      <c r="P336">
        <f>SmtRes!AG2007</f>
        <v>0</v>
      </c>
      <c r="Q336">
        <f>SmtRes!DC2007</f>
        <v>0</v>
      </c>
      <c r="R336">
        <f>ROUND(ROUND(Q336*Source!I1156, 2)*1, 2)</f>
        <v>0</v>
      </c>
      <c r="S336">
        <f>SmtRes!AC2007</f>
        <v>0</v>
      </c>
      <c r="T336">
        <f>ROUND(ROUND(Q336*Source!I1156, 2)*SmtRes!AK2007, 2)</f>
        <v>0</v>
      </c>
      <c r="U336">
        <f>SmtRes!X2007</f>
        <v>39226525</v>
      </c>
      <c r="V336">
        <v>-1340605635</v>
      </c>
      <c r="W336">
        <v>1318754658</v>
      </c>
      <c r="X336">
        <v>3</v>
      </c>
    </row>
    <row r="337" spans="1:24" x14ac:dyDescent="0.2">
      <c r="A337">
        <v>20</v>
      </c>
      <c r="B337">
        <v>2004</v>
      </c>
      <c r="C337">
        <v>3</v>
      </c>
      <c r="D337">
        <v>0</v>
      </c>
      <c r="E337">
        <f>SmtRes!AV2004</f>
        <v>0</v>
      </c>
      <c r="F337" t="str">
        <f>SmtRes!I2004</f>
        <v>101-2205</v>
      </c>
      <c r="G337" t="str">
        <f>SmtRes!K2004</f>
        <v>Дюбели распорные полиэтиленовые: 10х40 мм</v>
      </c>
      <c r="H337" t="str">
        <f>SmtRes!O2004</f>
        <v>1000 шт.</v>
      </c>
      <c r="I337">
        <f>SmtRes!Y2004*Source!I1156</f>
        <v>3.8609999999999998E-2</v>
      </c>
      <c r="J337">
        <f>SmtRes!AO2004</f>
        <v>1</v>
      </c>
      <c r="K337">
        <f>SmtRes!AE2004</f>
        <v>269</v>
      </c>
      <c r="L337">
        <f>SmtRes!DB2004</f>
        <v>38.47</v>
      </c>
      <c r="M337">
        <f>ROUND(ROUND(L337*Source!I1156, 2)*1, 2)</f>
        <v>10.39</v>
      </c>
      <c r="N337">
        <f>SmtRes!AA2004</f>
        <v>1651.66</v>
      </c>
      <c r="O337">
        <f>ROUND(ROUND(L337*Source!I1156, 2)*SmtRes!DA2004, 2)</f>
        <v>63.79</v>
      </c>
      <c r="P337">
        <f>SmtRes!AG2004</f>
        <v>0</v>
      </c>
      <c r="Q337">
        <f>SmtRes!DC2004</f>
        <v>0</v>
      </c>
      <c r="R337">
        <f>ROUND(ROUND(Q337*Source!I1156, 2)*1, 2)</f>
        <v>0</v>
      </c>
      <c r="S337">
        <f>SmtRes!AC2004</f>
        <v>0</v>
      </c>
      <c r="T337">
        <f>ROUND(ROUND(Q337*Source!I1156, 2)*SmtRes!AK2004, 2)</f>
        <v>0</v>
      </c>
      <c r="U337">
        <f>SmtRes!X2004</f>
        <v>20353963</v>
      </c>
      <c r="V337">
        <v>327905841</v>
      </c>
      <c r="W337">
        <v>-970512176</v>
      </c>
      <c r="X337">
        <v>3</v>
      </c>
    </row>
    <row r="338" spans="1:24" x14ac:dyDescent="0.2">
      <c r="A338">
        <v>20</v>
      </c>
      <c r="B338">
        <v>2003</v>
      </c>
      <c r="C338">
        <v>3</v>
      </c>
      <c r="D338">
        <v>0</v>
      </c>
      <c r="E338">
        <f>SmtRes!AV2003</f>
        <v>0</v>
      </c>
      <c r="F338" t="str">
        <f>SmtRes!I2003</f>
        <v>101-1381</v>
      </c>
      <c r="G338" t="str">
        <f>SmtRes!K2003</f>
        <v>Шпильки оцинкованные стяжные диаметром: 10 мм длиной 100 мм</v>
      </c>
      <c r="H338" t="str">
        <f>SmtRes!O2003</f>
        <v>т</v>
      </c>
      <c r="I338">
        <f>SmtRes!Y2003*Source!I1156</f>
        <v>7.3440000000000007E-4</v>
      </c>
      <c r="J338">
        <f>SmtRes!AO2003</f>
        <v>1</v>
      </c>
      <c r="K338">
        <f>SmtRes!AE2003</f>
        <v>14528.73</v>
      </c>
      <c r="L338">
        <f>SmtRes!DB2003</f>
        <v>39.520000000000003</v>
      </c>
      <c r="M338">
        <f>ROUND(ROUND(L338*Source!I1156, 2)*1, 2)</f>
        <v>10.67</v>
      </c>
      <c r="N338">
        <f>SmtRes!AA2003</f>
        <v>89206.399999999994</v>
      </c>
      <c r="O338">
        <f>ROUND(ROUND(L338*Source!I1156, 2)*SmtRes!DA2003, 2)</f>
        <v>65.510000000000005</v>
      </c>
      <c r="P338">
        <f>SmtRes!AG2003</f>
        <v>0</v>
      </c>
      <c r="Q338">
        <f>SmtRes!DC2003</f>
        <v>0</v>
      </c>
      <c r="R338">
        <f>ROUND(ROUND(Q338*Source!I1156, 2)*1, 2)</f>
        <v>0</v>
      </c>
      <c r="S338">
        <f>SmtRes!AC2003</f>
        <v>0</v>
      </c>
      <c r="T338">
        <f>ROUND(ROUND(Q338*Source!I1156, 2)*SmtRes!AK2003, 2)</f>
        <v>0</v>
      </c>
      <c r="U338">
        <f>SmtRes!X2003</f>
        <v>671085133</v>
      </c>
      <c r="V338">
        <v>1939234496</v>
      </c>
      <c r="W338">
        <v>1580247982</v>
      </c>
      <c r="X338">
        <v>3</v>
      </c>
    </row>
    <row r="339" spans="1:24" x14ac:dyDescent="0.2">
      <c r="A339">
        <f>Source!A1158</f>
        <v>18</v>
      </c>
      <c r="B339">
        <v>1158</v>
      </c>
      <c r="C339">
        <v>3</v>
      </c>
      <c r="D339">
        <f>Source!BI1158</f>
        <v>1</v>
      </c>
      <c r="E339">
        <f>Source!FS1158</f>
        <v>0</v>
      </c>
      <c r="F339" t="str">
        <f>Source!F1158</f>
        <v>24.3.02.05-0002М</v>
      </c>
      <c r="G339" t="str">
        <f>Source!G1158</f>
        <v>Труба полипропиленовая армированная алюминием PRO AQUA PN25 (перфор.) 25</v>
      </c>
      <c r="H339" t="str">
        <f>Source!H1158</f>
        <v>м</v>
      </c>
      <c r="I339">
        <f>Source!I1158</f>
        <v>27.135000000000002</v>
      </c>
      <c r="J339">
        <v>1</v>
      </c>
      <c r="K339">
        <f>ROUND(Source!AC1158/IF(Source!BC1158&lt;&gt; 0, Source!BC1158, 1),2)</f>
        <v>18.670000000000002</v>
      </c>
      <c r="M339">
        <f>ROUND(Source!HG1158/IF(Source!BC1158&lt;&gt; 0, Source!BC1158, 1),2)</f>
        <v>506.68</v>
      </c>
      <c r="N339">
        <f>Source!AC1158</f>
        <v>114.66</v>
      </c>
      <c r="O339">
        <f>Source!HG1158</f>
        <v>3111</v>
      </c>
      <c r="P339">
        <f>Source!AE1158</f>
        <v>0</v>
      </c>
      <c r="R339">
        <f>ROUND(P339*I339, 2)</f>
        <v>0</v>
      </c>
      <c r="S339">
        <f>Source!AE1158*IF(Source!BS1158&lt;&gt; 0, Source!BS1158, 1)</f>
        <v>0</v>
      </c>
      <c r="T339">
        <f>ROUND(S339*I339, 2)</f>
        <v>0</v>
      </c>
      <c r="U339">
        <f>Source!GF1158</f>
        <v>-1944157833</v>
      </c>
      <c r="V339">
        <v>1587526647</v>
      </c>
      <c r="W339">
        <v>-146037088</v>
      </c>
      <c r="X339">
        <v>3</v>
      </c>
    </row>
    <row r="340" spans="1:24" x14ac:dyDescent="0.2">
      <c r="A340">
        <f>Source!A1160</f>
        <v>18</v>
      </c>
      <c r="B340">
        <v>1160</v>
      </c>
      <c r="C340">
        <v>3</v>
      </c>
      <c r="D340">
        <f>Source!BI1160</f>
        <v>1</v>
      </c>
      <c r="E340">
        <f>Source!FS1160</f>
        <v>0</v>
      </c>
      <c r="F340" t="str">
        <f>Source!F1160</f>
        <v>507-3174</v>
      </c>
      <c r="G340" t="str">
        <f>Source!G1160</f>
        <v>Угольник 90 град. полипропиленовый диаметром 25 мм</v>
      </c>
      <c r="H340" t="str">
        <f>Source!H1160</f>
        <v>10 шт.</v>
      </c>
      <c r="I340">
        <f>Source!I1160</f>
        <v>2.25</v>
      </c>
      <c r="J340">
        <v>1</v>
      </c>
      <c r="K340">
        <f>Source!AC1160</f>
        <v>20.2</v>
      </c>
      <c r="M340">
        <f>ROUND(K340*I340, 2)</f>
        <v>45.45</v>
      </c>
      <c r="N340">
        <f>Source!AC1160*IF(Source!BC1160&lt;&gt; 0, Source!BC1160, 1)</f>
        <v>82.82</v>
      </c>
      <c r="O340">
        <f>ROUND(N340*I340, 2)</f>
        <v>186.35</v>
      </c>
      <c r="P340">
        <f>Source!AE1160</f>
        <v>0</v>
      </c>
      <c r="R340">
        <f>ROUND(P340*I340, 2)</f>
        <v>0</v>
      </c>
      <c r="S340">
        <f>Source!AE1160*IF(Source!BS1160&lt;&gt; 0, Source!BS1160, 1)</f>
        <v>0</v>
      </c>
      <c r="T340">
        <f>ROUND(S340*I340, 2)</f>
        <v>0</v>
      </c>
      <c r="U340">
        <f>Source!GF1160</f>
        <v>1318130531</v>
      </c>
      <c r="V340">
        <v>-891942642</v>
      </c>
      <c r="W340">
        <v>1162666825</v>
      </c>
      <c r="X340">
        <v>3</v>
      </c>
    </row>
    <row r="341" spans="1:24" x14ac:dyDescent="0.2">
      <c r="A341">
        <f>Source!A1162</f>
        <v>18</v>
      </c>
      <c r="B341">
        <v>1162</v>
      </c>
      <c r="C341">
        <v>3</v>
      </c>
      <c r="D341">
        <f>Source!BI1162</f>
        <v>1</v>
      </c>
      <c r="E341">
        <f>Source!FS1162</f>
        <v>0</v>
      </c>
      <c r="F341" t="str">
        <f>Source!F1162</f>
        <v>507-5008</v>
      </c>
      <c r="G341" t="str">
        <f>Source!G1162</f>
        <v>Муфта полипропиленовая соединительная диаметром 25 мм</v>
      </c>
      <c r="H341" t="str">
        <f>Source!H1162</f>
        <v>10 шт.</v>
      </c>
      <c r="I341">
        <f>Source!I1162</f>
        <v>0.9</v>
      </c>
      <c r="J341">
        <v>1</v>
      </c>
      <c r="K341">
        <f>Source!AC1162</f>
        <v>9.9</v>
      </c>
      <c r="M341">
        <f>ROUND(K341*I341, 2)</f>
        <v>8.91</v>
      </c>
      <c r="N341">
        <f>Source!AC1162*IF(Source!BC1162&lt;&gt; 0, Source!BC1162, 1)</f>
        <v>74.547000000000011</v>
      </c>
      <c r="O341">
        <f>ROUND(N341*I341, 2)</f>
        <v>67.09</v>
      </c>
      <c r="P341">
        <f>Source!AE1162</f>
        <v>0</v>
      </c>
      <c r="R341">
        <f>ROUND(P341*I341, 2)</f>
        <v>0</v>
      </c>
      <c r="S341">
        <f>Source!AE1162*IF(Source!BS1162&lt;&gt; 0, Source!BS1162, 1)</f>
        <v>0</v>
      </c>
      <c r="T341">
        <f>ROUND(S341*I341, 2)</f>
        <v>0</v>
      </c>
      <c r="U341">
        <f>Source!GF1162</f>
        <v>2030494582</v>
      </c>
      <c r="V341">
        <v>-365319406</v>
      </c>
      <c r="W341">
        <v>1184046983</v>
      </c>
      <c r="X341">
        <v>3</v>
      </c>
    </row>
    <row r="342" spans="1:24" x14ac:dyDescent="0.2">
      <c r="A342">
        <f>Source!A1164</f>
        <v>18</v>
      </c>
      <c r="B342">
        <v>1164</v>
      </c>
      <c r="C342">
        <v>3</v>
      </c>
      <c r="D342">
        <f>Source!BI1164</f>
        <v>1</v>
      </c>
      <c r="E342">
        <f>Source!FS1164</f>
        <v>0</v>
      </c>
      <c r="F342" t="str">
        <f>Source!F1164</f>
        <v>507-3296</v>
      </c>
      <c r="G342" t="str">
        <f>Source!G1164</f>
        <v>Тройник полипропиленовый переходной диаметром 25х20х25 мм</v>
      </c>
      <c r="H342" t="str">
        <f>Source!H1164</f>
        <v>10 шт.</v>
      </c>
      <c r="I342">
        <f>Source!I1164</f>
        <v>0.45</v>
      </c>
      <c r="J342">
        <v>1</v>
      </c>
      <c r="K342">
        <f>Source!AC1164</f>
        <v>21.5</v>
      </c>
      <c r="M342">
        <f>ROUND(K342*I342, 2)</f>
        <v>9.68</v>
      </c>
      <c r="N342">
        <f>Source!AC1164*IF(Source!BC1164&lt;&gt; 0, Source!BC1164, 1)</f>
        <v>110.72500000000001</v>
      </c>
      <c r="O342">
        <f>ROUND(N342*I342, 2)</f>
        <v>49.83</v>
      </c>
      <c r="P342">
        <f>Source!AE1164</f>
        <v>0</v>
      </c>
      <c r="R342">
        <f>ROUND(P342*I342, 2)</f>
        <v>0</v>
      </c>
      <c r="S342">
        <f>Source!AE1164*IF(Source!BS1164&lt;&gt; 0, Source!BS1164, 1)</f>
        <v>0</v>
      </c>
      <c r="T342">
        <f>ROUND(S342*I342, 2)</f>
        <v>0</v>
      </c>
      <c r="U342">
        <f>Source!GF1164</f>
        <v>2064763732</v>
      </c>
      <c r="V342">
        <v>679282388</v>
      </c>
      <c r="W342">
        <v>2066880550</v>
      </c>
      <c r="X342">
        <v>3</v>
      </c>
    </row>
    <row r="343" spans="1:24" x14ac:dyDescent="0.2">
      <c r="A343">
        <f>Source!A1166</f>
        <v>18</v>
      </c>
      <c r="B343">
        <v>1166</v>
      </c>
      <c r="C343">
        <v>3</v>
      </c>
      <c r="D343">
        <f>Source!BI1166</f>
        <v>1</v>
      </c>
      <c r="E343">
        <f>Source!FS1166</f>
        <v>0</v>
      </c>
      <c r="F343" t="str">
        <f>Source!F1166</f>
        <v>301-5601</v>
      </c>
      <c r="G343" t="str">
        <f>Source!G1166</f>
        <v>Хомут металлический с шурупом для крепления трубопроводов диаметром 20-25 мм</v>
      </c>
      <c r="H343" t="str">
        <f>Source!H1166</f>
        <v>10 шт.</v>
      </c>
      <c r="I343">
        <f>Source!I1166</f>
        <v>2.7</v>
      </c>
      <c r="J343">
        <v>1</v>
      </c>
      <c r="K343">
        <f>Source!AC1166</f>
        <v>65.7</v>
      </c>
      <c r="M343">
        <f>ROUND(K343*I343, 2)</f>
        <v>177.39</v>
      </c>
      <c r="N343">
        <f>Source!AC1166*IF(Source!BC1166&lt;&gt; 0, Source!BC1166, 1)</f>
        <v>122.20200000000001</v>
      </c>
      <c r="O343">
        <f>ROUND(N343*I343, 2)</f>
        <v>329.95</v>
      </c>
      <c r="P343">
        <f>Source!AE1166</f>
        <v>0</v>
      </c>
      <c r="R343">
        <f>ROUND(P343*I343, 2)</f>
        <v>0</v>
      </c>
      <c r="S343">
        <f>Source!AE1166*IF(Source!BS1166&lt;&gt; 0, Source!BS1166, 1)</f>
        <v>0</v>
      </c>
      <c r="T343">
        <f>ROUND(S343*I343, 2)</f>
        <v>0</v>
      </c>
      <c r="U343">
        <f>Source!GF1166</f>
        <v>1223207677</v>
      </c>
      <c r="V343">
        <v>40951827</v>
      </c>
      <c r="W343">
        <v>-964615607</v>
      </c>
      <c r="X343">
        <v>3</v>
      </c>
    </row>
    <row r="344" spans="1:24" x14ac:dyDescent="0.2">
      <c r="A344">
        <v>20</v>
      </c>
      <c r="B344">
        <v>2030</v>
      </c>
      <c r="C344">
        <v>3</v>
      </c>
      <c r="D344">
        <v>0</v>
      </c>
      <c r="E344">
        <f>SmtRes!AV2030</f>
        <v>0</v>
      </c>
      <c r="F344" t="str">
        <f>SmtRes!I2030</f>
        <v>411-0001</v>
      </c>
      <c r="G344" t="str">
        <f>SmtRes!K2030</f>
        <v>Вода</v>
      </c>
      <c r="H344" t="str">
        <f>SmtRes!O2030</f>
        <v>м3</v>
      </c>
      <c r="I344">
        <f>SmtRes!Y2030*Source!I1168</f>
        <v>7.0199999999999999E-2</v>
      </c>
      <c r="J344">
        <f>SmtRes!AO2030</f>
        <v>1</v>
      </c>
      <c r="K344">
        <f>SmtRes!AE2030</f>
        <v>2.44</v>
      </c>
      <c r="L344">
        <f>SmtRes!DB2030</f>
        <v>0.95</v>
      </c>
      <c r="M344">
        <f>ROUND(ROUND(L344*Source!I1168, 2)*1, 2)</f>
        <v>0.17</v>
      </c>
      <c r="N344">
        <f>SmtRes!AA2030</f>
        <v>14.98</v>
      </c>
      <c r="O344">
        <f>ROUND(ROUND(L344*Source!I1168, 2)*SmtRes!DA2030, 2)</f>
        <v>1.04</v>
      </c>
      <c r="P344">
        <f>SmtRes!AG2030</f>
        <v>0</v>
      </c>
      <c r="Q344">
        <f>SmtRes!DC2030</f>
        <v>0</v>
      </c>
      <c r="R344">
        <f>ROUND(ROUND(Q344*Source!I1168, 2)*1, 2)</f>
        <v>0</v>
      </c>
      <c r="S344">
        <f>SmtRes!AC2030</f>
        <v>0</v>
      </c>
      <c r="T344">
        <f>ROUND(ROUND(Q344*Source!I1168, 2)*SmtRes!AK2030, 2)</f>
        <v>0</v>
      </c>
      <c r="U344">
        <f>SmtRes!X2030</f>
        <v>619799737</v>
      </c>
      <c r="V344">
        <v>1962984545</v>
      </c>
      <c r="W344">
        <v>-1669548648</v>
      </c>
      <c r="X344">
        <v>3</v>
      </c>
    </row>
    <row r="345" spans="1:24" x14ac:dyDescent="0.2">
      <c r="A345">
        <v>20</v>
      </c>
      <c r="B345">
        <v>2029</v>
      </c>
      <c r="C345">
        <v>3</v>
      </c>
      <c r="D345">
        <v>0</v>
      </c>
      <c r="E345">
        <f>SmtRes!AV2029</f>
        <v>0</v>
      </c>
      <c r="F345" t="str">
        <f>SmtRes!I2029</f>
        <v>302-3339</v>
      </c>
      <c r="G345" t="str">
        <f>SmtRes!K2029</f>
        <v>Трубопроводы канализации из полиэтиленовых труб высокой плотности с гильзами, диаметром 50 мм</v>
      </c>
      <c r="H345" t="str">
        <f>SmtRes!O2029</f>
        <v>м</v>
      </c>
      <c r="I345">
        <f>SmtRes!Y2029*Source!I1168</f>
        <v>17.963999999999999</v>
      </c>
      <c r="J345">
        <f>SmtRes!AO2029</f>
        <v>1</v>
      </c>
      <c r="K345">
        <f>SmtRes!AE2029</f>
        <v>39.36</v>
      </c>
      <c r="L345">
        <f>SmtRes!DB2029</f>
        <v>3928.13</v>
      </c>
      <c r="M345">
        <f>ROUND(ROUND(L345*Source!I1168, 2)*1, 2)</f>
        <v>707.06</v>
      </c>
      <c r="N345">
        <f>SmtRes!AA2029</f>
        <v>241.67</v>
      </c>
      <c r="O345">
        <f>ROUND(ROUND(L345*Source!I1168, 2)*SmtRes!DA2029, 2)</f>
        <v>4341.3500000000004</v>
      </c>
      <c r="P345">
        <f>SmtRes!AG2029</f>
        <v>0</v>
      </c>
      <c r="Q345">
        <f>SmtRes!DC2029</f>
        <v>0</v>
      </c>
      <c r="R345">
        <f>ROUND(ROUND(Q345*Source!I1168, 2)*1, 2)</f>
        <v>0</v>
      </c>
      <c r="S345">
        <f>SmtRes!AC2029</f>
        <v>0</v>
      </c>
      <c r="T345">
        <f>ROUND(ROUND(Q345*Source!I1168, 2)*SmtRes!AK2029, 2)</f>
        <v>0</v>
      </c>
      <c r="U345">
        <f>SmtRes!X2029</f>
        <v>-351596656</v>
      </c>
      <c r="V345">
        <v>1428231812</v>
      </c>
      <c r="W345">
        <v>-328198417</v>
      </c>
      <c r="X345">
        <v>3</v>
      </c>
    </row>
    <row r="346" spans="1:24" x14ac:dyDescent="0.2">
      <c r="A346">
        <v>20</v>
      </c>
      <c r="B346">
        <v>2027</v>
      </c>
      <c r="C346">
        <v>3</v>
      </c>
      <c r="D346">
        <v>0</v>
      </c>
      <c r="E346">
        <f>SmtRes!AV2027</f>
        <v>0</v>
      </c>
      <c r="F346" t="str">
        <f>SmtRes!I2027</f>
        <v>101-2576</v>
      </c>
      <c r="G346" t="str">
        <f>SmtRes!K2027</f>
        <v>Болты с гайками и шайбами для санитарно-технических работ диаметром 16 мм</v>
      </c>
      <c r="H346" t="str">
        <f>SmtRes!O2027</f>
        <v>т</v>
      </c>
      <c r="I346">
        <f>SmtRes!Y2027*Source!I1168</f>
        <v>2.1599999999999996E-4</v>
      </c>
      <c r="J346">
        <f>SmtRes!AO2027</f>
        <v>1</v>
      </c>
      <c r="K346">
        <f>SmtRes!AE2027</f>
        <v>14830</v>
      </c>
      <c r="L346">
        <f>SmtRes!DB2027</f>
        <v>17.8</v>
      </c>
      <c r="M346">
        <f>ROUND(ROUND(L346*Source!I1168, 2)*1, 2)</f>
        <v>3.2</v>
      </c>
      <c r="N346">
        <f>SmtRes!AA2027</f>
        <v>91056.2</v>
      </c>
      <c r="O346">
        <f>ROUND(ROUND(L346*Source!I1168, 2)*SmtRes!DA2027, 2)</f>
        <v>19.649999999999999</v>
      </c>
      <c r="P346">
        <f>SmtRes!AG2027</f>
        <v>0</v>
      </c>
      <c r="Q346">
        <f>SmtRes!DC2027</f>
        <v>0</v>
      </c>
      <c r="R346">
        <f>ROUND(ROUND(Q346*Source!I1168, 2)*1, 2)</f>
        <v>0</v>
      </c>
      <c r="S346">
        <f>SmtRes!AC2027</f>
        <v>0</v>
      </c>
      <c r="T346">
        <f>ROUND(ROUND(Q346*Source!I1168, 2)*SmtRes!AK2027, 2)</f>
        <v>0</v>
      </c>
      <c r="U346">
        <f>SmtRes!X2027</f>
        <v>-1701539228</v>
      </c>
      <c r="V346">
        <v>-1319456219</v>
      </c>
      <c r="W346">
        <v>288440379</v>
      </c>
      <c r="X346">
        <v>3</v>
      </c>
    </row>
    <row r="347" spans="1:24" x14ac:dyDescent="0.2">
      <c r="A347">
        <v>20</v>
      </c>
      <c r="B347">
        <v>2026</v>
      </c>
      <c r="C347">
        <v>3</v>
      </c>
      <c r="D347">
        <v>0</v>
      </c>
      <c r="E347">
        <f>SmtRes!AV2026</f>
        <v>0</v>
      </c>
      <c r="F347" t="str">
        <f>SmtRes!I2026</f>
        <v>101-2449</v>
      </c>
      <c r="G347" t="str">
        <f>SmtRes!K2026</f>
        <v>Кольца резиновые для чугунных напорных труб диаметром 50-300 мм</v>
      </c>
      <c r="H347" t="str">
        <f>SmtRes!O2026</f>
        <v>кг</v>
      </c>
      <c r="I347">
        <f>SmtRes!Y2026*Source!I1168</f>
        <v>0.27</v>
      </c>
      <c r="J347">
        <f>SmtRes!AO2026</f>
        <v>1</v>
      </c>
      <c r="K347">
        <f>SmtRes!AE2026</f>
        <v>24.41</v>
      </c>
      <c r="L347">
        <f>SmtRes!DB2026</f>
        <v>36.619999999999997</v>
      </c>
      <c r="M347">
        <f>ROUND(ROUND(L347*Source!I1168, 2)*1, 2)</f>
        <v>6.59</v>
      </c>
      <c r="N347">
        <f>SmtRes!AA2026</f>
        <v>149.88</v>
      </c>
      <c r="O347">
        <f>ROUND(ROUND(L347*Source!I1168, 2)*SmtRes!DA2026, 2)</f>
        <v>40.46</v>
      </c>
      <c r="P347">
        <f>SmtRes!AG2026</f>
        <v>0</v>
      </c>
      <c r="Q347">
        <f>SmtRes!DC2026</f>
        <v>0</v>
      </c>
      <c r="R347">
        <f>ROUND(ROUND(Q347*Source!I1168, 2)*1, 2)</f>
        <v>0</v>
      </c>
      <c r="S347">
        <f>SmtRes!AC2026</f>
        <v>0</v>
      </c>
      <c r="T347">
        <f>ROUND(ROUND(Q347*Source!I1168, 2)*SmtRes!AK2026, 2)</f>
        <v>0</v>
      </c>
      <c r="U347">
        <f>SmtRes!X2026</f>
        <v>1502743759</v>
      </c>
      <c r="V347">
        <v>-478756263</v>
      </c>
      <c r="W347">
        <v>-1363571916</v>
      </c>
      <c r="X347">
        <v>3</v>
      </c>
    </row>
    <row r="348" spans="1:24" x14ac:dyDescent="0.2">
      <c r="A348">
        <f>Source!A1170</f>
        <v>18</v>
      </c>
      <c r="B348">
        <v>1170</v>
      </c>
      <c r="C348">
        <v>3</v>
      </c>
      <c r="D348">
        <f>Source!BI1170</f>
        <v>1</v>
      </c>
      <c r="E348">
        <f>Source!FS1170</f>
        <v>0</v>
      </c>
      <c r="F348" t="str">
        <f>Source!F1170</f>
        <v>301-5605</v>
      </c>
      <c r="G348" t="str">
        <f>Source!G1170</f>
        <v>Хомут металлический с шурупом для крепления трубопроводов диаметром 48-53 мм</v>
      </c>
      <c r="H348" t="str">
        <f>Source!H1170</f>
        <v>шт.</v>
      </c>
      <c r="I348">
        <f>Source!I1170</f>
        <v>18</v>
      </c>
      <c r="J348">
        <v>1</v>
      </c>
      <c r="K348">
        <f>Source!AC1170</f>
        <v>8.25</v>
      </c>
      <c r="M348">
        <f>ROUND(K348*I348, 2)</f>
        <v>148.5</v>
      </c>
      <c r="N348">
        <f>Source!AC1170*IF(Source!BC1170&lt;&gt; 0, Source!BC1170, 1)</f>
        <v>16.912499999999998</v>
      </c>
      <c r="O348">
        <f>ROUND(N348*I348, 2)</f>
        <v>304.43</v>
      </c>
      <c r="P348">
        <f>Source!AE1170</f>
        <v>0</v>
      </c>
      <c r="R348">
        <f>ROUND(P348*I348, 2)</f>
        <v>0</v>
      </c>
      <c r="S348">
        <f>Source!AE1170*IF(Source!BS1170&lt;&gt; 0, Source!BS1170, 1)</f>
        <v>0</v>
      </c>
      <c r="T348">
        <f>ROUND(S348*I348, 2)</f>
        <v>0</v>
      </c>
      <c r="U348">
        <f>Source!GF1170</f>
        <v>-780930047</v>
      </c>
      <c r="V348">
        <v>211923127</v>
      </c>
      <c r="W348">
        <v>1361595957</v>
      </c>
      <c r="X348">
        <v>3</v>
      </c>
    </row>
    <row r="349" spans="1:24" x14ac:dyDescent="0.2">
      <c r="A349">
        <f>Source!A1172</f>
        <v>17</v>
      </c>
      <c r="B349">
        <v>1172</v>
      </c>
      <c r="C349">
        <v>3</v>
      </c>
      <c r="D349">
        <f>Source!BI1172</f>
        <v>1</v>
      </c>
      <c r="E349">
        <f>Source!FS1172</f>
        <v>0</v>
      </c>
      <c r="F349" t="str">
        <f>Source!F1172</f>
        <v>302-1838</v>
      </c>
      <c r="G349" t="str">
        <f>Source!G1172</f>
        <v>Кран шаровой латунный, резьбовой марки "Danfoss", диаметром 20 мм</v>
      </c>
      <c r="H349" t="str">
        <f>Source!H1172</f>
        <v>шт.</v>
      </c>
      <c r="I349">
        <f>Source!I1172</f>
        <v>9</v>
      </c>
      <c r="J349">
        <v>1</v>
      </c>
      <c r="K349">
        <f>Source!AC1172</f>
        <v>43.33</v>
      </c>
      <c r="M349">
        <f>ROUND(K349*I349, 2)</f>
        <v>389.97</v>
      </c>
      <c r="N349">
        <f>Source!AC1172*IF(Source!BC1172&lt;&gt; 0, Source!BC1172, 1)</f>
        <v>909.0634</v>
      </c>
      <c r="O349">
        <f>ROUND(N349*I349, 2)</f>
        <v>8181.57</v>
      </c>
      <c r="P349">
        <f>Source!AE1172</f>
        <v>0</v>
      </c>
      <c r="R349">
        <f>ROUND(P349*I349, 2)</f>
        <v>0</v>
      </c>
      <c r="S349">
        <f>Source!AE1172*IF(Source!BS1172&lt;&gt; 0, Source!BS1172, 1)</f>
        <v>0</v>
      </c>
      <c r="T349">
        <f>ROUND(S349*I349, 2)</f>
        <v>0</v>
      </c>
      <c r="U349">
        <f>Source!GF1172</f>
        <v>1134988321</v>
      </c>
      <c r="V349">
        <v>1996542771</v>
      </c>
      <c r="W349">
        <v>403006748</v>
      </c>
      <c r="X349">
        <v>3</v>
      </c>
    </row>
    <row r="350" spans="1:24" x14ac:dyDescent="0.2">
      <c r="A350">
        <v>20</v>
      </c>
      <c r="B350">
        <v>2059</v>
      </c>
      <c r="C350">
        <v>3</v>
      </c>
      <c r="D350">
        <v>0</v>
      </c>
      <c r="E350">
        <f>SmtRes!AV2059</f>
        <v>0</v>
      </c>
      <c r="F350" t="str">
        <f>SmtRes!I2059</f>
        <v>101-2204</v>
      </c>
      <c r="G350" t="str">
        <f>SmtRes!K2059</f>
        <v>Дюбели распорные полиэтиленовые 8х40 мм</v>
      </c>
      <c r="H350" t="str">
        <f>SmtRes!O2059</f>
        <v>1000 шт.</v>
      </c>
      <c r="I350">
        <f>SmtRes!Y2059*Source!I1174</f>
        <v>3.6000000000000004E-2</v>
      </c>
      <c r="J350">
        <f>SmtRes!AO2059</f>
        <v>1</v>
      </c>
      <c r="K350">
        <f>SmtRes!AE2059</f>
        <v>200</v>
      </c>
      <c r="L350">
        <f>SmtRes!DB2059</f>
        <v>8</v>
      </c>
      <c r="M350">
        <f>ROUND(ROUND(L350*Source!I1174, 2)*1, 2)</f>
        <v>7.2</v>
      </c>
      <c r="N350">
        <f>SmtRes!AA2059</f>
        <v>1228</v>
      </c>
      <c r="O350">
        <f>ROUND(ROUND(L350*Source!I1174, 2)*SmtRes!DA2059, 2)</f>
        <v>44.21</v>
      </c>
      <c r="P350">
        <f>SmtRes!AG2059</f>
        <v>0</v>
      </c>
      <c r="Q350">
        <f>SmtRes!DC2059</f>
        <v>0</v>
      </c>
      <c r="R350">
        <f>ROUND(ROUND(Q350*Source!I1174, 2)*1, 2)</f>
        <v>0</v>
      </c>
      <c r="S350">
        <f>SmtRes!AC2059</f>
        <v>0</v>
      </c>
      <c r="T350">
        <f>ROUND(ROUND(Q350*Source!I1174, 2)*SmtRes!AK2059, 2)</f>
        <v>0</v>
      </c>
      <c r="U350">
        <f>SmtRes!X2059</f>
        <v>69956878</v>
      </c>
      <c r="V350">
        <v>-98284317</v>
      </c>
      <c r="W350">
        <v>-970439468</v>
      </c>
      <c r="X350">
        <v>3</v>
      </c>
    </row>
    <row r="351" spans="1:24" x14ac:dyDescent="0.2">
      <c r="A351">
        <v>20</v>
      </c>
      <c r="B351">
        <v>2058</v>
      </c>
      <c r="C351">
        <v>3</v>
      </c>
      <c r="D351">
        <v>0</v>
      </c>
      <c r="E351">
        <f>SmtRes!AV2058</f>
        <v>0</v>
      </c>
      <c r="F351" t="str">
        <f>SmtRes!I2058</f>
        <v>101-2186</v>
      </c>
      <c r="G351" t="str">
        <f>SmtRes!K2058</f>
        <v>Шурупы с полукруглой головкой 6х90 мм</v>
      </c>
      <c r="H351" t="str">
        <f>SmtRes!O2058</f>
        <v>т</v>
      </c>
      <c r="I351">
        <f>SmtRes!Y2058*Source!I1174</f>
        <v>6.3000000000000003E-4</v>
      </c>
      <c r="J351">
        <f>SmtRes!AO2058</f>
        <v>1</v>
      </c>
      <c r="K351">
        <f>SmtRes!AE2058</f>
        <v>11350</v>
      </c>
      <c r="L351">
        <f>SmtRes!DB2058</f>
        <v>7.95</v>
      </c>
      <c r="M351">
        <f>ROUND(ROUND(L351*Source!I1174, 2)*1, 2)</f>
        <v>7.16</v>
      </c>
      <c r="N351">
        <f>SmtRes!AA2058</f>
        <v>69689</v>
      </c>
      <c r="O351">
        <f>ROUND(ROUND(L351*Source!I1174, 2)*SmtRes!DA2058, 2)</f>
        <v>43.96</v>
      </c>
      <c r="P351">
        <f>SmtRes!AG2058</f>
        <v>0</v>
      </c>
      <c r="Q351">
        <f>SmtRes!DC2058</f>
        <v>0</v>
      </c>
      <c r="R351">
        <f>ROUND(ROUND(Q351*Source!I1174, 2)*1, 2)</f>
        <v>0</v>
      </c>
      <c r="S351">
        <f>SmtRes!AC2058</f>
        <v>0</v>
      </c>
      <c r="T351">
        <f>ROUND(ROUND(Q351*Source!I1174, 2)*SmtRes!AK2058, 2)</f>
        <v>0</v>
      </c>
      <c r="U351">
        <f>SmtRes!X2058</f>
        <v>-1124698589</v>
      </c>
      <c r="V351">
        <v>-1899635479</v>
      </c>
      <c r="W351">
        <v>14047905</v>
      </c>
      <c r="X351">
        <v>3</v>
      </c>
    </row>
    <row r="352" spans="1:24" x14ac:dyDescent="0.2">
      <c r="A352">
        <v>20</v>
      </c>
      <c r="B352">
        <v>2057</v>
      </c>
      <c r="C352">
        <v>3</v>
      </c>
      <c r="D352">
        <v>0</v>
      </c>
      <c r="E352">
        <f>SmtRes!AV2057</f>
        <v>0</v>
      </c>
      <c r="F352" t="str">
        <f>SmtRes!I2057</f>
        <v>101-1847</v>
      </c>
      <c r="G352" t="str">
        <f>SmtRes!K2057</f>
        <v>Замазка защитная</v>
      </c>
      <c r="H352" t="str">
        <f>SmtRes!O2057</f>
        <v>кг</v>
      </c>
      <c r="I352">
        <f>SmtRes!Y2057*Source!I1174</f>
        <v>1.8</v>
      </c>
      <c r="J352">
        <f>SmtRes!AO2057</f>
        <v>1</v>
      </c>
      <c r="K352">
        <f>SmtRes!AE2057</f>
        <v>9.61</v>
      </c>
      <c r="L352">
        <f>SmtRes!DB2057</f>
        <v>19.22</v>
      </c>
      <c r="M352">
        <f>ROUND(ROUND(L352*Source!I1174, 2)*1, 2)</f>
        <v>17.3</v>
      </c>
      <c r="N352">
        <f>SmtRes!AA2057</f>
        <v>59.01</v>
      </c>
      <c r="O352">
        <f>ROUND(ROUND(L352*Source!I1174, 2)*SmtRes!DA2057, 2)</f>
        <v>106.22</v>
      </c>
      <c r="P352">
        <f>SmtRes!AG2057</f>
        <v>0</v>
      </c>
      <c r="Q352">
        <f>SmtRes!DC2057</f>
        <v>0</v>
      </c>
      <c r="R352">
        <f>ROUND(ROUND(Q352*Source!I1174, 2)*1, 2)</f>
        <v>0</v>
      </c>
      <c r="S352">
        <f>SmtRes!AC2057</f>
        <v>0</v>
      </c>
      <c r="T352">
        <f>ROUND(ROUND(Q352*Source!I1174, 2)*SmtRes!AK2057, 2)</f>
        <v>0</v>
      </c>
      <c r="U352">
        <f>SmtRes!X2057</f>
        <v>1489730880</v>
      </c>
      <c r="V352">
        <v>89941318</v>
      </c>
      <c r="W352">
        <v>-1256590519</v>
      </c>
      <c r="X352">
        <v>3</v>
      </c>
    </row>
    <row r="353" spans="1:24" x14ac:dyDescent="0.2">
      <c r="A353">
        <v>20</v>
      </c>
      <c r="B353">
        <v>2056</v>
      </c>
      <c r="C353">
        <v>3</v>
      </c>
      <c r="D353">
        <v>0</v>
      </c>
      <c r="E353">
        <f>SmtRes!AV2056</f>
        <v>0</v>
      </c>
      <c r="F353" t="str">
        <f>SmtRes!I2056</f>
        <v>101-1669</v>
      </c>
      <c r="G353" t="str">
        <f>SmtRes!K2056</f>
        <v>Очес льняной</v>
      </c>
      <c r="H353" t="str">
        <f>SmtRes!O2056</f>
        <v>кг</v>
      </c>
      <c r="I353">
        <f>SmtRes!Y2056*Source!I1174</f>
        <v>0.27</v>
      </c>
      <c r="J353">
        <f>SmtRes!AO2056</f>
        <v>1</v>
      </c>
      <c r="K353">
        <f>SmtRes!AE2056</f>
        <v>37.29</v>
      </c>
      <c r="L353">
        <f>SmtRes!DB2056</f>
        <v>11.19</v>
      </c>
      <c r="M353">
        <f>ROUND(ROUND(L353*Source!I1174, 2)*1, 2)</f>
        <v>10.07</v>
      </c>
      <c r="N353">
        <f>SmtRes!AA2056</f>
        <v>228.96</v>
      </c>
      <c r="O353">
        <f>ROUND(ROUND(L353*Source!I1174, 2)*SmtRes!DA2056, 2)</f>
        <v>61.83</v>
      </c>
      <c r="P353">
        <f>SmtRes!AG2056</f>
        <v>0</v>
      </c>
      <c r="Q353">
        <f>SmtRes!DC2056</f>
        <v>0</v>
      </c>
      <c r="R353">
        <f>ROUND(ROUND(Q353*Source!I1174, 2)*1, 2)</f>
        <v>0</v>
      </c>
      <c r="S353">
        <f>SmtRes!AC2056</f>
        <v>0</v>
      </c>
      <c r="T353">
        <f>ROUND(ROUND(Q353*Source!I1174, 2)*SmtRes!AK2056, 2)</f>
        <v>0</v>
      </c>
      <c r="U353">
        <f>SmtRes!X2056</f>
        <v>-2113933962</v>
      </c>
      <c r="V353">
        <v>-1437110030</v>
      </c>
      <c r="W353">
        <v>-1348208744</v>
      </c>
      <c r="X353">
        <v>3</v>
      </c>
    </row>
    <row r="354" spans="1:24" x14ac:dyDescent="0.2">
      <c r="A354">
        <v>20</v>
      </c>
      <c r="B354">
        <v>2055</v>
      </c>
      <c r="C354">
        <v>3</v>
      </c>
      <c r="D354">
        <v>0</v>
      </c>
      <c r="E354">
        <f>SmtRes!AV2055</f>
        <v>0</v>
      </c>
      <c r="F354" t="str">
        <f>SmtRes!I2055</f>
        <v>101-0782</v>
      </c>
      <c r="G354" t="str">
        <f>SmtRes!K2055</f>
        <v>Поковки из квадратных заготовок, масса 1,8 кг</v>
      </c>
      <c r="H354" t="str">
        <f>SmtRes!O2055</f>
        <v>т</v>
      </c>
      <c r="I354">
        <f>SmtRes!Y2055*Source!I1174</f>
        <v>3.2399999999999998E-3</v>
      </c>
      <c r="J354">
        <f>SmtRes!AO2055</f>
        <v>1</v>
      </c>
      <c r="K354">
        <f>SmtRes!AE2055</f>
        <v>5989</v>
      </c>
      <c r="L354">
        <f>SmtRes!DB2055</f>
        <v>21.56</v>
      </c>
      <c r="M354">
        <f>ROUND(ROUND(L354*Source!I1174, 2)*1, 2)</f>
        <v>19.399999999999999</v>
      </c>
      <c r="N354">
        <f>SmtRes!AA2055</f>
        <v>36772.46</v>
      </c>
      <c r="O354">
        <f>ROUND(ROUND(L354*Source!I1174, 2)*SmtRes!DA2055, 2)</f>
        <v>119.12</v>
      </c>
      <c r="P354">
        <f>SmtRes!AG2055</f>
        <v>0</v>
      </c>
      <c r="Q354">
        <f>SmtRes!DC2055</f>
        <v>0</v>
      </c>
      <c r="R354">
        <f>ROUND(ROUND(Q354*Source!I1174, 2)*1, 2)</f>
        <v>0</v>
      </c>
      <c r="S354">
        <f>SmtRes!AC2055</f>
        <v>0</v>
      </c>
      <c r="T354">
        <f>ROUND(ROUND(Q354*Source!I1174, 2)*SmtRes!AK2055, 2)</f>
        <v>0</v>
      </c>
      <c r="U354">
        <f>SmtRes!X2055</f>
        <v>1645202039</v>
      </c>
      <c r="V354">
        <v>-749722618</v>
      </c>
      <c r="W354">
        <v>-1547674148</v>
      </c>
      <c r="X354">
        <v>3</v>
      </c>
    </row>
    <row r="355" spans="1:24" x14ac:dyDescent="0.2">
      <c r="A355">
        <v>20</v>
      </c>
      <c r="B355">
        <v>2054</v>
      </c>
      <c r="C355">
        <v>3</v>
      </c>
      <c r="D355">
        <v>0</v>
      </c>
      <c r="E355">
        <f>SmtRes!AV2054</f>
        <v>0</v>
      </c>
      <c r="F355" t="str">
        <f>SmtRes!I2054</f>
        <v>101-0628</v>
      </c>
      <c r="G355" t="str">
        <f>SmtRes!K2054</f>
        <v>Олифа комбинированная, марки К-3</v>
      </c>
      <c r="H355" t="str">
        <f>SmtRes!O2054</f>
        <v>т</v>
      </c>
      <c r="I355">
        <f>SmtRes!Y2054*Source!I1174</f>
        <v>1.8000000000000001E-4</v>
      </c>
      <c r="J355">
        <f>SmtRes!AO2054</f>
        <v>1</v>
      </c>
      <c r="K355">
        <f>SmtRes!AE2054</f>
        <v>16950</v>
      </c>
      <c r="L355">
        <f>SmtRes!DB2054</f>
        <v>3.39</v>
      </c>
      <c r="M355">
        <f>ROUND(ROUND(L355*Source!I1174, 2)*1, 2)</f>
        <v>3.05</v>
      </c>
      <c r="N355">
        <f>SmtRes!AA2054</f>
        <v>104073</v>
      </c>
      <c r="O355">
        <f>ROUND(ROUND(L355*Source!I1174, 2)*SmtRes!DA2054, 2)</f>
        <v>18.73</v>
      </c>
      <c r="P355">
        <f>SmtRes!AG2054</f>
        <v>0</v>
      </c>
      <c r="Q355">
        <f>SmtRes!DC2054</f>
        <v>0</v>
      </c>
      <c r="R355">
        <f>ROUND(ROUND(Q355*Source!I1174, 2)*1, 2)</f>
        <v>0</v>
      </c>
      <c r="S355">
        <f>SmtRes!AC2054</f>
        <v>0</v>
      </c>
      <c r="T355">
        <f>ROUND(ROUND(Q355*Source!I1174, 2)*SmtRes!AK2054, 2)</f>
        <v>0</v>
      </c>
      <c r="U355">
        <f>SmtRes!X2054</f>
        <v>24062879</v>
      </c>
      <c r="V355">
        <v>1155205961</v>
      </c>
      <c r="W355">
        <v>-222669625</v>
      </c>
      <c r="X355">
        <v>3</v>
      </c>
    </row>
    <row r="356" spans="1:24" x14ac:dyDescent="0.2">
      <c r="A356">
        <v>20</v>
      </c>
      <c r="B356">
        <v>2053</v>
      </c>
      <c r="C356">
        <v>3</v>
      </c>
      <c r="D356">
        <v>0</v>
      </c>
      <c r="E356">
        <f>SmtRes!AV2053</f>
        <v>0</v>
      </c>
      <c r="F356" t="str">
        <f>SmtRes!I2053</f>
        <v>101-0388</v>
      </c>
      <c r="G356" t="str">
        <f>SmtRes!K2053</f>
        <v>Краски масляные земляные марки МА-0115 мумия, сурик железный</v>
      </c>
      <c r="H356" t="str">
        <f>SmtRes!O2053</f>
        <v>т</v>
      </c>
      <c r="I356">
        <f>SmtRes!Y2053*Source!I1174</f>
        <v>3.6000000000000002E-4</v>
      </c>
      <c r="J356">
        <f>SmtRes!AO2053</f>
        <v>1</v>
      </c>
      <c r="K356">
        <f>SmtRes!AE2053</f>
        <v>15118.99</v>
      </c>
      <c r="L356">
        <f>SmtRes!DB2053</f>
        <v>6.05</v>
      </c>
      <c r="M356">
        <f>ROUND(ROUND(L356*Source!I1174, 2)*1, 2)</f>
        <v>5.45</v>
      </c>
      <c r="N356">
        <f>SmtRes!AA2053</f>
        <v>92830.6</v>
      </c>
      <c r="O356">
        <f>ROUND(ROUND(L356*Source!I1174, 2)*SmtRes!DA2053, 2)</f>
        <v>33.46</v>
      </c>
      <c r="P356">
        <f>SmtRes!AG2053</f>
        <v>0</v>
      </c>
      <c r="Q356">
        <f>SmtRes!DC2053</f>
        <v>0</v>
      </c>
      <c r="R356">
        <f>ROUND(ROUND(Q356*Source!I1174, 2)*1, 2)</f>
        <v>0</v>
      </c>
      <c r="S356">
        <f>SmtRes!AC2053</f>
        <v>0</v>
      </c>
      <c r="T356">
        <f>ROUND(ROUND(Q356*Source!I1174, 2)*SmtRes!AK2053, 2)</f>
        <v>0</v>
      </c>
      <c r="U356">
        <f>SmtRes!X2053</f>
        <v>1625292450</v>
      </c>
      <c r="V356">
        <v>12582592</v>
      </c>
      <c r="W356">
        <v>844517148</v>
      </c>
      <c r="X356">
        <v>3</v>
      </c>
    </row>
    <row r="357" spans="1:24" x14ac:dyDescent="0.2">
      <c r="A357">
        <f>Source!A1178</f>
        <v>18</v>
      </c>
      <c r="B357">
        <v>1178</v>
      </c>
      <c r="C357">
        <v>3</v>
      </c>
      <c r="D357">
        <f>Source!BI1178</f>
        <v>1</v>
      </c>
      <c r="E357">
        <f>Source!FS1178</f>
        <v>0</v>
      </c>
      <c r="F357" t="str">
        <f>Source!F1178</f>
        <v>Прил. КА п.16</v>
      </c>
      <c r="G357" t="str">
        <f>Source!G1178</f>
        <v>Раковина с тумбой 60см</v>
      </c>
      <c r="H357" t="str">
        <f>Source!H1178</f>
        <v>шт.</v>
      </c>
      <c r="I357">
        <f>Source!I1178</f>
        <v>9</v>
      </c>
      <c r="J357">
        <v>1</v>
      </c>
      <c r="K357">
        <f>ROUND(Source!AC1178/IF(Source!BC1178&lt;&gt; 0, Source!BC1178, 1),2)</f>
        <v>3152.89</v>
      </c>
      <c r="M357">
        <f>ROUND(Source!HG1178/IF(Source!BC1178&lt;&gt; 0, Source!BC1178, 1),2)</f>
        <v>28376.06</v>
      </c>
      <c r="N357">
        <f>Source!AC1178</f>
        <v>19358.75</v>
      </c>
      <c r="O357">
        <f>Source!HG1178</f>
        <v>174229</v>
      </c>
      <c r="P357">
        <f>Source!AE1178</f>
        <v>0</v>
      </c>
      <c r="R357">
        <f>ROUND(P357*I357, 2)</f>
        <v>0</v>
      </c>
      <c r="S357">
        <f>Source!AE1178*IF(Source!BS1178&lt;&gt; 0, Source!BS1178, 1)</f>
        <v>0</v>
      </c>
      <c r="T357">
        <f>ROUND(S357*I357, 2)</f>
        <v>0</v>
      </c>
      <c r="U357">
        <f>Source!GF1178</f>
        <v>1993832200</v>
      </c>
      <c r="V357">
        <v>-1039337998</v>
      </c>
      <c r="W357">
        <v>173564294</v>
      </c>
      <c r="X357">
        <v>3</v>
      </c>
    </row>
    <row r="358" spans="1:24" x14ac:dyDescent="0.2">
      <c r="A358">
        <f>Source!A1180</f>
        <v>18</v>
      </c>
      <c r="B358">
        <v>1180</v>
      </c>
      <c r="C358">
        <v>3</v>
      </c>
      <c r="D358">
        <f>Source!BI1180</f>
        <v>1</v>
      </c>
      <c r="E358">
        <f>Source!FS1180</f>
        <v>0</v>
      </c>
      <c r="F358" t="str">
        <f>Source!F1180</f>
        <v>301-7791</v>
      </c>
      <c r="G358" t="str">
        <f>Source!G1180</f>
        <v>Сифон пластмассовый бутылочный унифицированный с выпуском и вертикальным отводом СБУв (ГОСТ 23289-94)</v>
      </c>
      <c r="H358" t="str">
        <f>Source!H1180</f>
        <v>компл.</v>
      </c>
      <c r="I358">
        <f>Source!I1180</f>
        <v>9</v>
      </c>
      <c r="J358">
        <v>1</v>
      </c>
      <c r="K358">
        <f>Source!AC1180</f>
        <v>21.93</v>
      </c>
      <c r="M358">
        <f>ROUND(K358*I358, 2)</f>
        <v>197.37</v>
      </c>
      <c r="N358">
        <f>Source!AC1180*IF(Source!BC1180&lt;&gt; 0, Source!BC1180, 1)</f>
        <v>62.281199999999998</v>
      </c>
      <c r="O358">
        <f>ROUND(N358*I358, 2)</f>
        <v>560.53</v>
      </c>
      <c r="P358">
        <f>Source!AE1180</f>
        <v>0</v>
      </c>
      <c r="R358">
        <f>ROUND(P358*I358, 2)</f>
        <v>0</v>
      </c>
      <c r="S358">
        <f>Source!AE1180*IF(Source!BS1180&lt;&gt; 0, Source!BS1180, 1)</f>
        <v>0</v>
      </c>
      <c r="T358">
        <f>ROUND(S358*I358, 2)</f>
        <v>0</v>
      </c>
      <c r="U358">
        <f>Source!GF1180</f>
        <v>1869906216</v>
      </c>
      <c r="V358">
        <v>2046575133</v>
      </c>
      <c r="W358">
        <v>1001594138</v>
      </c>
      <c r="X358">
        <v>3</v>
      </c>
    </row>
    <row r="359" spans="1:24" x14ac:dyDescent="0.2">
      <c r="A359">
        <f>Source!A1182</f>
        <v>18</v>
      </c>
      <c r="B359">
        <v>1182</v>
      </c>
      <c r="C359">
        <v>3</v>
      </c>
      <c r="D359">
        <f>Source!BI1182</f>
        <v>1</v>
      </c>
      <c r="E359">
        <f>Source!FS1182</f>
        <v>0</v>
      </c>
      <c r="F359" t="str">
        <f>Source!F1182</f>
        <v>301-0616</v>
      </c>
      <c r="G359" t="str">
        <f>Source!G1182</f>
        <v>Смесители для умывальников СМ-УМ-ОРА с поворотным корпусом, одной рукояткой, с аэратором</v>
      </c>
      <c r="H359" t="str">
        <f>Source!H1182</f>
        <v>компл.</v>
      </c>
      <c r="I359">
        <f>Source!I1182</f>
        <v>9</v>
      </c>
      <c r="J359">
        <v>1</v>
      </c>
      <c r="K359">
        <f>Source!AC1182</f>
        <v>312.33999999999997</v>
      </c>
      <c r="M359">
        <f>ROUND(K359*I359, 2)</f>
        <v>2811.06</v>
      </c>
      <c r="N359">
        <f>Source!AC1182*IF(Source!BC1182&lt;&gt; 0, Source!BC1182, 1)</f>
        <v>1917.7675999999997</v>
      </c>
      <c r="O359">
        <f>ROUND(N359*I359, 2)</f>
        <v>17259.91</v>
      </c>
      <c r="P359">
        <f>Source!AE1182</f>
        <v>0</v>
      </c>
      <c r="R359">
        <f>ROUND(P359*I359, 2)</f>
        <v>0</v>
      </c>
      <c r="S359">
        <f>Source!AE1182*IF(Source!BS1182&lt;&gt; 0, Source!BS1182, 1)</f>
        <v>0</v>
      </c>
      <c r="T359">
        <f>ROUND(S359*I359, 2)</f>
        <v>0</v>
      </c>
      <c r="U359">
        <f>Source!GF1182</f>
        <v>587737873</v>
      </c>
      <c r="V359">
        <v>1959483698</v>
      </c>
      <c r="W359">
        <v>-1307899193</v>
      </c>
      <c r="X359">
        <v>3</v>
      </c>
    </row>
    <row r="360" spans="1:24" x14ac:dyDescent="0.2">
      <c r="A360">
        <f>Source!A1184</f>
        <v>18</v>
      </c>
      <c r="B360">
        <v>1184</v>
      </c>
      <c r="C360">
        <v>3</v>
      </c>
      <c r="D360">
        <f>Source!BI1184</f>
        <v>1</v>
      </c>
      <c r="E360">
        <f>Source!FS1184</f>
        <v>0</v>
      </c>
      <c r="F360" t="str">
        <f>Source!F1184</f>
        <v>301-1266</v>
      </c>
      <c r="G360" t="str">
        <f>Source!G1184</f>
        <v>Подводка гибкая армированная резиновая 500 мм/прим.</v>
      </c>
      <c r="H360" t="str">
        <f>Source!H1184</f>
        <v>шт.</v>
      </c>
      <c r="I360">
        <f>Source!I1184</f>
        <v>18</v>
      </c>
      <c r="J360">
        <v>1</v>
      </c>
      <c r="K360">
        <f>Source!AC1184</f>
        <v>16.78</v>
      </c>
      <c r="M360">
        <f>ROUND(K360*I360, 2)</f>
        <v>302.04000000000002</v>
      </c>
      <c r="N360">
        <f>Source!AC1184*IF(Source!BC1184&lt;&gt; 0, Source!BC1184, 1)</f>
        <v>110.24460000000001</v>
      </c>
      <c r="O360">
        <f>ROUND(N360*I360, 2)</f>
        <v>1984.4</v>
      </c>
      <c r="P360">
        <f>Source!AE1184</f>
        <v>0</v>
      </c>
      <c r="R360">
        <f>ROUND(P360*I360, 2)</f>
        <v>0</v>
      </c>
      <c r="S360">
        <f>Source!AE1184*IF(Source!BS1184&lt;&gt; 0, Source!BS1184, 1)</f>
        <v>0</v>
      </c>
      <c r="T360">
        <f>ROUND(S360*I360, 2)</f>
        <v>0</v>
      </c>
      <c r="U360">
        <f>Source!GF1184</f>
        <v>50506284</v>
      </c>
      <c r="V360">
        <v>1443804629</v>
      </c>
      <c r="W360">
        <v>-160014369</v>
      </c>
      <c r="X360">
        <v>3</v>
      </c>
    </row>
    <row r="361" spans="1:24" x14ac:dyDescent="0.2">
      <c r="A361">
        <f>Source!A1216</f>
        <v>4</v>
      </c>
      <c r="B361">
        <v>1216</v>
      </c>
      <c r="G361" t="str">
        <f>Source!G1216</f>
        <v>15. Сантехнические работы (с/у)</v>
      </c>
    </row>
    <row r="362" spans="1:24" x14ac:dyDescent="0.2">
      <c r="A362">
        <v>20</v>
      </c>
      <c r="B362">
        <v>2140</v>
      </c>
      <c r="C362">
        <v>3</v>
      </c>
      <c r="D362">
        <v>0</v>
      </c>
      <c r="E362">
        <f>SmtRes!AV2140</f>
        <v>0</v>
      </c>
      <c r="F362" t="str">
        <f>SmtRes!I2140</f>
        <v>411-0001</v>
      </c>
      <c r="G362" t="str">
        <f>SmtRes!K2140</f>
        <v>Вода</v>
      </c>
      <c r="H362" t="str">
        <f>SmtRes!O2140</f>
        <v>м3</v>
      </c>
      <c r="I362">
        <f>SmtRes!Y2140*Source!I1237</f>
        <v>2.3400000000000001E-2</v>
      </c>
      <c r="J362">
        <f>SmtRes!AO2140</f>
        <v>1</v>
      </c>
      <c r="K362">
        <f>SmtRes!AE2140</f>
        <v>2.44</v>
      </c>
      <c r="L362">
        <f>SmtRes!DB2140</f>
        <v>0.95</v>
      </c>
      <c r="M362">
        <f>ROUND(ROUND(L362*Source!I1237, 2)*1, 2)</f>
        <v>0.06</v>
      </c>
      <c r="N362">
        <f>SmtRes!AA2140</f>
        <v>14.98</v>
      </c>
      <c r="O362">
        <f>ROUND(ROUND(L362*Source!I1237, 2)*SmtRes!DA2140, 2)</f>
        <v>0.37</v>
      </c>
      <c r="P362">
        <f>SmtRes!AG2140</f>
        <v>0</v>
      </c>
      <c r="Q362">
        <f>SmtRes!DC2140</f>
        <v>0</v>
      </c>
      <c r="R362">
        <f>ROUND(ROUND(Q362*Source!I1237, 2)*1, 2)</f>
        <v>0</v>
      </c>
      <c r="S362">
        <f>SmtRes!AC2140</f>
        <v>0</v>
      </c>
      <c r="T362">
        <f>ROUND(ROUND(Q362*Source!I1237, 2)*SmtRes!AK2140, 2)</f>
        <v>0</v>
      </c>
      <c r="U362">
        <f>SmtRes!X2140</f>
        <v>619799737</v>
      </c>
      <c r="V362">
        <v>1962984545</v>
      </c>
      <c r="W362">
        <v>-1669548648</v>
      </c>
      <c r="X362">
        <v>3</v>
      </c>
    </row>
    <row r="363" spans="1:24" x14ac:dyDescent="0.2">
      <c r="A363">
        <v>20</v>
      </c>
      <c r="B363">
        <v>2139</v>
      </c>
      <c r="C363">
        <v>3</v>
      </c>
      <c r="D363">
        <v>0</v>
      </c>
      <c r="E363">
        <f>SmtRes!AV2139</f>
        <v>0</v>
      </c>
      <c r="F363" t="str">
        <f>SmtRes!I2139</f>
        <v>302-3339</v>
      </c>
      <c r="G363" t="str">
        <f>SmtRes!K2139</f>
        <v>Трубопроводы канализации из полиэтиленовых труб высокой плотности с гильзами, диаметром 50 мм</v>
      </c>
      <c r="H363" t="str">
        <f>SmtRes!O2139</f>
        <v>м</v>
      </c>
      <c r="I363">
        <f>SmtRes!Y2139*Source!I1237</f>
        <v>5.9879999999999995</v>
      </c>
      <c r="J363">
        <f>SmtRes!AO2139</f>
        <v>1</v>
      </c>
      <c r="K363">
        <f>SmtRes!AE2139</f>
        <v>39.36</v>
      </c>
      <c r="L363">
        <f>SmtRes!DB2139</f>
        <v>3928.13</v>
      </c>
      <c r="M363">
        <f>ROUND(ROUND(L363*Source!I1237, 2)*1, 2)</f>
        <v>235.69</v>
      </c>
      <c r="N363">
        <f>SmtRes!AA2139</f>
        <v>241.67</v>
      </c>
      <c r="O363">
        <f>ROUND(ROUND(L363*Source!I1237, 2)*SmtRes!DA2139, 2)</f>
        <v>1447.14</v>
      </c>
      <c r="P363">
        <f>SmtRes!AG2139</f>
        <v>0</v>
      </c>
      <c r="Q363">
        <f>SmtRes!DC2139</f>
        <v>0</v>
      </c>
      <c r="R363">
        <f>ROUND(ROUND(Q363*Source!I1237, 2)*1, 2)</f>
        <v>0</v>
      </c>
      <c r="S363">
        <f>SmtRes!AC2139</f>
        <v>0</v>
      </c>
      <c r="T363">
        <f>ROUND(ROUND(Q363*Source!I1237, 2)*SmtRes!AK2139, 2)</f>
        <v>0</v>
      </c>
      <c r="U363">
        <f>SmtRes!X2139</f>
        <v>-351596656</v>
      </c>
      <c r="V363">
        <v>1428231812</v>
      </c>
      <c r="W363">
        <v>-328198417</v>
      </c>
      <c r="X363">
        <v>3</v>
      </c>
    </row>
    <row r="364" spans="1:24" x14ac:dyDescent="0.2">
      <c r="A364">
        <v>20</v>
      </c>
      <c r="B364">
        <v>2137</v>
      </c>
      <c r="C364">
        <v>3</v>
      </c>
      <c r="D364">
        <v>0</v>
      </c>
      <c r="E364">
        <f>SmtRes!AV2137</f>
        <v>0</v>
      </c>
      <c r="F364" t="str">
        <f>SmtRes!I2137</f>
        <v>101-2576</v>
      </c>
      <c r="G364" t="str">
        <f>SmtRes!K2137</f>
        <v>Болты с гайками и шайбами для санитарно-технических работ диаметром 16 мм</v>
      </c>
      <c r="H364" t="str">
        <f>SmtRes!O2137</f>
        <v>т</v>
      </c>
      <c r="I364">
        <f>SmtRes!Y2137*Source!I1237</f>
        <v>7.1999999999999988E-5</v>
      </c>
      <c r="J364">
        <f>SmtRes!AO2137</f>
        <v>1</v>
      </c>
      <c r="K364">
        <f>SmtRes!AE2137</f>
        <v>14830</v>
      </c>
      <c r="L364">
        <f>SmtRes!DB2137</f>
        <v>17.8</v>
      </c>
      <c r="M364">
        <f>ROUND(ROUND(L364*Source!I1237, 2)*1, 2)</f>
        <v>1.07</v>
      </c>
      <c r="N364">
        <f>SmtRes!AA2137</f>
        <v>91056.2</v>
      </c>
      <c r="O364">
        <f>ROUND(ROUND(L364*Source!I1237, 2)*SmtRes!DA2137, 2)</f>
        <v>6.57</v>
      </c>
      <c r="P364">
        <f>SmtRes!AG2137</f>
        <v>0</v>
      </c>
      <c r="Q364">
        <f>SmtRes!DC2137</f>
        <v>0</v>
      </c>
      <c r="R364">
        <f>ROUND(ROUND(Q364*Source!I1237, 2)*1, 2)</f>
        <v>0</v>
      </c>
      <c r="S364">
        <f>SmtRes!AC2137</f>
        <v>0</v>
      </c>
      <c r="T364">
        <f>ROUND(ROUND(Q364*Source!I1237, 2)*SmtRes!AK2137, 2)</f>
        <v>0</v>
      </c>
      <c r="U364">
        <f>SmtRes!X2137</f>
        <v>-1701539228</v>
      </c>
      <c r="V364">
        <v>-1319456219</v>
      </c>
      <c r="W364">
        <v>288440379</v>
      </c>
      <c r="X364">
        <v>3</v>
      </c>
    </row>
    <row r="365" spans="1:24" x14ac:dyDescent="0.2">
      <c r="A365">
        <v>20</v>
      </c>
      <c r="B365">
        <v>2136</v>
      </c>
      <c r="C365">
        <v>3</v>
      </c>
      <c r="D365">
        <v>0</v>
      </c>
      <c r="E365">
        <f>SmtRes!AV2136</f>
        <v>0</v>
      </c>
      <c r="F365" t="str">
        <f>SmtRes!I2136</f>
        <v>101-2449</v>
      </c>
      <c r="G365" t="str">
        <f>SmtRes!K2136</f>
        <v>Кольца резиновые для чугунных напорных труб диаметром 50-300 мм</v>
      </c>
      <c r="H365" t="str">
        <f>SmtRes!O2136</f>
        <v>кг</v>
      </c>
      <c r="I365">
        <f>SmtRes!Y2136*Source!I1237</f>
        <v>0.09</v>
      </c>
      <c r="J365">
        <f>SmtRes!AO2136</f>
        <v>1</v>
      </c>
      <c r="K365">
        <f>SmtRes!AE2136</f>
        <v>24.41</v>
      </c>
      <c r="L365">
        <f>SmtRes!DB2136</f>
        <v>36.619999999999997</v>
      </c>
      <c r="M365">
        <f>ROUND(ROUND(L365*Source!I1237, 2)*1, 2)</f>
        <v>2.2000000000000002</v>
      </c>
      <c r="N365">
        <f>SmtRes!AA2136</f>
        <v>149.88</v>
      </c>
      <c r="O365">
        <f>ROUND(ROUND(L365*Source!I1237, 2)*SmtRes!DA2136, 2)</f>
        <v>13.51</v>
      </c>
      <c r="P365">
        <f>SmtRes!AG2136</f>
        <v>0</v>
      </c>
      <c r="Q365">
        <f>SmtRes!DC2136</f>
        <v>0</v>
      </c>
      <c r="R365">
        <f>ROUND(ROUND(Q365*Source!I1237, 2)*1, 2)</f>
        <v>0</v>
      </c>
      <c r="S365">
        <f>SmtRes!AC2136</f>
        <v>0</v>
      </c>
      <c r="T365">
        <f>ROUND(ROUND(Q365*Source!I1237, 2)*SmtRes!AK2136, 2)</f>
        <v>0</v>
      </c>
      <c r="U365">
        <f>SmtRes!X2136</f>
        <v>1502743759</v>
      </c>
      <c r="V365">
        <v>-478756263</v>
      </c>
      <c r="W365">
        <v>-1363571916</v>
      </c>
      <c r="X365">
        <v>3</v>
      </c>
    </row>
    <row r="366" spans="1:24" x14ac:dyDescent="0.2">
      <c r="A366">
        <f>Source!A1239</f>
        <v>18</v>
      </c>
      <c r="B366">
        <v>1239</v>
      </c>
      <c r="C366">
        <v>3</v>
      </c>
      <c r="D366">
        <f>Source!BI1239</f>
        <v>1</v>
      </c>
      <c r="E366">
        <f>Source!FS1239</f>
        <v>0</v>
      </c>
      <c r="F366" t="str">
        <f>Source!F1239</f>
        <v>301-5605</v>
      </c>
      <c r="G366" t="str">
        <f>Source!G1239</f>
        <v>Хомут металлический с шурупом для крепления трубопроводов диаметром 48-53 мм</v>
      </c>
      <c r="H366" t="str">
        <f>Source!H1239</f>
        <v>шт.</v>
      </c>
      <c r="I366">
        <f>Source!I1239</f>
        <v>6</v>
      </c>
      <c r="J366">
        <v>1</v>
      </c>
      <c r="K366">
        <f>Source!AC1239</f>
        <v>8.25</v>
      </c>
      <c r="M366">
        <f>ROUND(K366*I366, 2)</f>
        <v>49.5</v>
      </c>
      <c r="N366">
        <f>Source!AC1239*IF(Source!BC1239&lt;&gt; 0, Source!BC1239, 1)</f>
        <v>16.912499999999998</v>
      </c>
      <c r="O366">
        <f>ROUND(N366*I366, 2)</f>
        <v>101.48</v>
      </c>
      <c r="P366">
        <f>Source!AE1239</f>
        <v>0</v>
      </c>
      <c r="R366">
        <f>ROUND(P366*I366, 2)</f>
        <v>0</v>
      </c>
      <c r="S366">
        <f>Source!AE1239*IF(Source!BS1239&lt;&gt; 0, Source!BS1239, 1)</f>
        <v>0</v>
      </c>
      <c r="T366">
        <f>ROUND(S366*I366, 2)</f>
        <v>0</v>
      </c>
      <c r="U366">
        <f>Source!GF1239</f>
        <v>-780930047</v>
      </c>
      <c r="V366">
        <v>211923127</v>
      </c>
      <c r="W366">
        <v>1361595957</v>
      </c>
      <c r="X366">
        <v>3</v>
      </c>
    </row>
    <row r="367" spans="1:24" x14ac:dyDescent="0.2">
      <c r="A367">
        <v>20</v>
      </c>
      <c r="B367">
        <v>2160</v>
      </c>
      <c r="C367">
        <v>3</v>
      </c>
      <c r="D367">
        <v>0</v>
      </c>
      <c r="E367">
        <f>SmtRes!AV2160</f>
        <v>0</v>
      </c>
      <c r="F367" t="str">
        <f>SmtRes!I2160</f>
        <v>411-0001</v>
      </c>
      <c r="G367" t="str">
        <f>SmtRes!K2160</f>
        <v>Вода</v>
      </c>
      <c r="H367" t="str">
        <f>SmtRes!O2160</f>
        <v>м3</v>
      </c>
      <c r="I367">
        <f>SmtRes!Y2160*Source!I1241</f>
        <v>0.34540000000000004</v>
      </c>
      <c r="J367">
        <f>SmtRes!AO2160</f>
        <v>1</v>
      </c>
      <c r="K367">
        <f>SmtRes!AE2160</f>
        <v>2.44</v>
      </c>
      <c r="L367">
        <f>SmtRes!DB2160</f>
        <v>3.83</v>
      </c>
      <c r="M367">
        <f>ROUND(ROUND(L367*Source!I1241, 2)*1, 2)</f>
        <v>0.84</v>
      </c>
      <c r="N367">
        <f>SmtRes!AA2160</f>
        <v>14.98</v>
      </c>
      <c r="O367">
        <f>ROUND(ROUND(L367*Source!I1241, 2)*SmtRes!DA2160, 2)</f>
        <v>5.16</v>
      </c>
      <c r="P367">
        <f>SmtRes!AG2160</f>
        <v>0</v>
      </c>
      <c r="Q367">
        <f>SmtRes!DC2160</f>
        <v>0</v>
      </c>
      <c r="R367">
        <f>ROUND(ROUND(Q367*Source!I1241, 2)*1, 2)</f>
        <v>0</v>
      </c>
      <c r="S367">
        <f>SmtRes!AC2160</f>
        <v>0</v>
      </c>
      <c r="T367">
        <f>ROUND(ROUND(Q367*Source!I1241, 2)*SmtRes!AK2160, 2)</f>
        <v>0</v>
      </c>
      <c r="U367">
        <f>SmtRes!X2160</f>
        <v>619799737</v>
      </c>
      <c r="V367">
        <v>1962984545</v>
      </c>
      <c r="W367">
        <v>-1669548648</v>
      </c>
      <c r="X367">
        <v>3</v>
      </c>
    </row>
    <row r="368" spans="1:24" x14ac:dyDescent="0.2">
      <c r="A368">
        <v>20</v>
      </c>
      <c r="B368">
        <v>2159</v>
      </c>
      <c r="C368">
        <v>3</v>
      </c>
      <c r="D368">
        <v>0</v>
      </c>
      <c r="E368">
        <f>SmtRes!AV2159</f>
        <v>0</v>
      </c>
      <c r="F368" t="str">
        <f>SmtRes!I2159</f>
        <v>302-3340</v>
      </c>
      <c r="G368" t="str">
        <f>SmtRes!K2159</f>
        <v>Трубопроводы канализации из полиэтиленовых труб высокой плотности с гильзами, диаметром 110 мм</v>
      </c>
      <c r="H368" t="str">
        <f>SmtRes!O2159</f>
        <v>м</v>
      </c>
      <c r="I368">
        <f>SmtRes!Y2159*Source!I1241</f>
        <v>21.956</v>
      </c>
      <c r="J368">
        <f>SmtRes!AO2159</f>
        <v>1</v>
      </c>
      <c r="K368">
        <f>SmtRes!AE2159</f>
        <v>70.400000000000006</v>
      </c>
      <c r="L368">
        <f>SmtRes!DB2159</f>
        <v>7025.92</v>
      </c>
      <c r="M368">
        <f>ROUND(ROUND(L368*Source!I1241, 2)*1, 2)</f>
        <v>1545.7</v>
      </c>
      <c r="N368">
        <f>SmtRes!AA2159</f>
        <v>432.26</v>
      </c>
      <c r="O368">
        <f>ROUND(ROUND(L368*Source!I1241, 2)*SmtRes!DA2159, 2)</f>
        <v>9490.6</v>
      </c>
      <c r="P368">
        <f>SmtRes!AG2159</f>
        <v>0</v>
      </c>
      <c r="Q368">
        <f>SmtRes!DC2159</f>
        <v>0</v>
      </c>
      <c r="R368">
        <f>ROUND(ROUND(Q368*Source!I1241, 2)*1, 2)</f>
        <v>0</v>
      </c>
      <c r="S368">
        <f>SmtRes!AC2159</f>
        <v>0</v>
      </c>
      <c r="T368">
        <f>ROUND(ROUND(Q368*Source!I1241, 2)*SmtRes!AK2159, 2)</f>
        <v>0</v>
      </c>
      <c r="U368">
        <f>SmtRes!X2159</f>
        <v>360401423</v>
      </c>
      <c r="V368">
        <v>1852251332</v>
      </c>
      <c r="W368">
        <v>17307144</v>
      </c>
      <c r="X368">
        <v>3</v>
      </c>
    </row>
    <row r="369" spans="1:24" x14ac:dyDescent="0.2">
      <c r="A369">
        <v>20</v>
      </c>
      <c r="B369">
        <v>2157</v>
      </c>
      <c r="C369">
        <v>3</v>
      </c>
      <c r="D369">
        <v>0</v>
      </c>
      <c r="E369">
        <f>SmtRes!AV2157</f>
        <v>0</v>
      </c>
      <c r="F369" t="str">
        <f>SmtRes!I2157</f>
        <v>101-2576</v>
      </c>
      <c r="G369" t="str">
        <f>SmtRes!K2157</f>
        <v>Болты с гайками и шайбами для санитарно-технических работ диаметром 16 мм</v>
      </c>
      <c r="H369" t="str">
        <f>SmtRes!O2157</f>
        <v>т</v>
      </c>
      <c r="I369">
        <f>SmtRes!Y2157*Source!I1241</f>
        <v>5.8520000000000002E-4</v>
      </c>
      <c r="J369">
        <f>SmtRes!AO2157</f>
        <v>1</v>
      </c>
      <c r="K369">
        <f>SmtRes!AE2157</f>
        <v>14830</v>
      </c>
      <c r="L369">
        <f>SmtRes!DB2157</f>
        <v>39.450000000000003</v>
      </c>
      <c r="M369">
        <f>ROUND(ROUND(L369*Source!I1241, 2)*1, 2)</f>
        <v>8.68</v>
      </c>
      <c r="N369">
        <f>SmtRes!AA2157</f>
        <v>91056.2</v>
      </c>
      <c r="O369">
        <f>ROUND(ROUND(L369*Source!I1241, 2)*SmtRes!DA2157, 2)</f>
        <v>53.3</v>
      </c>
      <c r="P369">
        <f>SmtRes!AG2157</f>
        <v>0</v>
      </c>
      <c r="Q369">
        <f>SmtRes!DC2157</f>
        <v>0</v>
      </c>
      <c r="R369">
        <f>ROUND(ROUND(Q369*Source!I1241, 2)*1, 2)</f>
        <v>0</v>
      </c>
      <c r="S369">
        <f>SmtRes!AC2157</f>
        <v>0</v>
      </c>
      <c r="T369">
        <f>ROUND(ROUND(Q369*Source!I1241, 2)*SmtRes!AK2157, 2)</f>
        <v>0</v>
      </c>
      <c r="U369">
        <f>SmtRes!X2157</f>
        <v>-1701539228</v>
      </c>
      <c r="V369">
        <v>-1319456219</v>
      </c>
      <c r="W369">
        <v>288440379</v>
      </c>
      <c r="X369">
        <v>3</v>
      </c>
    </row>
    <row r="370" spans="1:24" x14ac:dyDescent="0.2">
      <c r="A370">
        <v>20</v>
      </c>
      <c r="B370">
        <v>2156</v>
      </c>
      <c r="C370">
        <v>3</v>
      </c>
      <c r="D370">
        <v>0</v>
      </c>
      <c r="E370">
        <f>SmtRes!AV2156</f>
        <v>0</v>
      </c>
      <c r="F370" t="str">
        <f>SmtRes!I2156</f>
        <v>101-2449</v>
      </c>
      <c r="G370" t="str">
        <f>SmtRes!K2156</f>
        <v>Кольца резиновые для чугунных напорных труб диаметром 50-300 мм</v>
      </c>
      <c r="H370" t="str">
        <f>SmtRes!O2156</f>
        <v>кг</v>
      </c>
      <c r="I370">
        <f>SmtRes!Y2156*Source!I1241</f>
        <v>0.88</v>
      </c>
      <c r="J370">
        <f>SmtRes!AO2156</f>
        <v>1</v>
      </c>
      <c r="K370">
        <f>SmtRes!AE2156</f>
        <v>24.41</v>
      </c>
      <c r="L370">
        <f>SmtRes!DB2156</f>
        <v>97.64</v>
      </c>
      <c r="M370">
        <f>ROUND(ROUND(L370*Source!I1241, 2)*1, 2)</f>
        <v>21.48</v>
      </c>
      <c r="N370">
        <f>SmtRes!AA2156</f>
        <v>149.88</v>
      </c>
      <c r="O370">
        <f>ROUND(ROUND(L370*Source!I1241, 2)*SmtRes!DA2156, 2)</f>
        <v>131.88999999999999</v>
      </c>
      <c r="P370">
        <f>SmtRes!AG2156</f>
        <v>0</v>
      </c>
      <c r="Q370">
        <f>SmtRes!DC2156</f>
        <v>0</v>
      </c>
      <c r="R370">
        <f>ROUND(ROUND(Q370*Source!I1241, 2)*1, 2)</f>
        <v>0</v>
      </c>
      <c r="S370">
        <f>SmtRes!AC2156</f>
        <v>0</v>
      </c>
      <c r="T370">
        <f>ROUND(ROUND(Q370*Source!I1241, 2)*SmtRes!AK2156, 2)</f>
        <v>0</v>
      </c>
      <c r="U370">
        <f>SmtRes!X2156</f>
        <v>1502743759</v>
      </c>
      <c r="V370">
        <v>-478756263</v>
      </c>
      <c r="W370">
        <v>-1363571916</v>
      </c>
      <c r="X370">
        <v>3</v>
      </c>
    </row>
    <row r="371" spans="1:24" x14ac:dyDescent="0.2">
      <c r="A371">
        <f>Source!A1243</f>
        <v>18</v>
      </c>
      <c r="B371">
        <v>1243</v>
      </c>
      <c r="C371">
        <v>3</v>
      </c>
      <c r="D371">
        <f>Source!BI1243</f>
        <v>1</v>
      </c>
      <c r="E371">
        <f>Source!FS1243</f>
        <v>0</v>
      </c>
      <c r="F371" t="str">
        <f>Source!F1243</f>
        <v>301-5609</v>
      </c>
      <c r="G371" t="str">
        <f>Source!G1243</f>
        <v>Хомут металлический с шурупом для крепления трубопроводов диаметром 108-116 мм</v>
      </c>
      <c r="H371" t="str">
        <f>Source!H1243</f>
        <v>шт.</v>
      </c>
      <c r="I371">
        <f>Source!I1243</f>
        <v>22</v>
      </c>
      <c r="J371">
        <v>1</v>
      </c>
      <c r="K371">
        <f>Source!AC1243</f>
        <v>19.37</v>
      </c>
      <c r="M371">
        <f>ROUND(K371*I371, 2)</f>
        <v>426.14</v>
      </c>
      <c r="N371">
        <f>Source!AC1243*IF(Source!BC1243&lt;&gt; 0, Source!BC1243, 1)</f>
        <v>34.091200000000001</v>
      </c>
      <c r="O371">
        <f>ROUND(N371*I371, 2)</f>
        <v>750.01</v>
      </c>
      <c r="P371">
        <f>Source!AE1243</f>
        <v>0</v>
      </c>
      <c r="R371">
        <f>ROUND(P371*I371, 2)</f>
        <v>0</v>
      </c>
      <c r="S371">
        <f>Source!AE1243*IF(Source!BS1243&lt;&gt; 0, Source!BS1243, 1)</f>
        <v>0</v>
      </c>
      <c r="T371">
        <f>ROUND(S371*I371, 2)</f>
        <v>0</v>
      </c>
      <c r="U371">
        <f>Source!GF1243</f>
        <v>-1986546524</v>
      </c>
      <c r="V371">
        <v>-409000324</v>
      </c>
      <c r="W371">
        <v>914535509</v>
      </c>
      <c r="X371">
        <v>3</v>
      </c>
    </row>
    <row r="372" spans="1:24" x14ac:dyDescent="0.2">
      <c r="A372">
        <v>20</v>
      </c>
      <c r="B372">
        <v>2183</v>
      </c>
      <c r="C372">
        <v>3</v>
      </c>
      <c r="D372">
        <v>0</v>
      </c>
      <c r="E372">
        <f>SmtRes!AV2183</f>
        <v>0</v>
      </c>
      <c r="F372" t="str">
        <f>SmtRes!I2183</f>
        <v>411-0001</v>
      </c>
      <c r="G372" t="str">
        <f>SmtRes!K2183</f>
        <v>Вода</v>
      </c>
      <c r="H372" t="str">
        <f>SmtRes!O2183</f>
        <v>м3</v>
      </c>
      <c r="I372">
        <f>SmtRes!Y2183*Source!I1245</f>
        <v>6.8669999999999995E-2</v>
      </c>
      <c r="J372">
        <f>SmtRes!AO2183</f>
        <v>1</v>
      </c>
      <c r="K372">
        <f>SmtRes!AE2183</f>
        <v>2.44</v>
      </c>
      <c r="L372">
        <f>SmtRes!DB2183</f>
        <v>1.1200000000000001</v>
      </c>
      <c r="M372">
        <f>ROUND(ROUND(L372*Source!I1245, 2)*1, 2)</f>
        <v>0.17</v>
      </c>
      <c r="N372">
        <f>SmtRes!AA2183</f>
        <v>14.98</v>
      </c>
      <c r="O372">
        <f>ROUND(ROUND(L372*Source!I1245, 2)*SmtRes!DA2183, 2)</f>
        <v>1.04</v>
      </c>
      <c r="P372">
        <f>SmtRes!AG2183</f>
        <v>0</v>
      </c>
      <c r="Q372">
        <f>SmtRes!DC2183</f>
        <v>0</v>
      </c>
      <c r="R372">
        <f>ROUND(ROUND(Q372*Source!I1245, 2)*1, 2)</f>
        <v>0</v>
      </c>
      <c r="S372">
        <f>SmtRes!AC2183</f>
        <v>0</v>
      </c>
      <c r="T372">
        <f>ROUND(ROUND(Q372*Source!I1245, 2)*SmtRes!AK2183, 2)</f>
        <v>0</v>
      </c>
      <c r="U372">
        <f>SmtRes!X2183</f>
        <v>39226525</v>
      </c>
      <c r="V372">
        <v>-1340605635</v>
      </c>
      <c r="W372">
        <v>1318754658</v>
      </c>
      <c r="X372">
        <v>3</v>
      </c>
    </row>
    <row r="373" spans="1:24" x14ac:dyDescent="0.2">
      <c r="A373">
        <v>20</v>
      </c>
      <c r="B373">
        <v>2180</v>
      </c>
      <c r="C373">
        <v>3</v>
      </c>
      <c r="D373">
        <v>0</v>
      </c>
      <c r="E373">
        <f>SmtRes!AV2180</f>
        <v>0</v>
      </c>
      <c r="F373" t="str">
        <f>SmtRes!I2180</f>
        <v>101-2205</v>
      </c>
      <c r="G373" t="str">
        <f>SmtRes!K2180</f>
        <v>Дюбели распорные полиэтиленовые: 10х40 мм</v>
      </c>
      <c r="H373" t="str">
        <f>SmtRes!O2180</f>
        <v>1000 шт.</v>
      </c>
      <c r="I373">
        <f>SmtRes!Y2180*Source!I1245</f>
        <v>2.1449999999999997E-2</v>
      </c>
      <c r="J373">
        <f>SmtRes!AO2180</f>
        <v>1</v>
      </c>
      <c r="K373">
        <f>SmtRes!AE2180</f>
        <v>269</v>
      </c>
      <c r="L373">
        <f>SmtRes!DB2180</f>
        <v>38.47</v>
      </c>
      <c r="M373">
        <f>ROUND(ROUND(L373*Source!I1245, 2)*1, 2)</f>
        <v>5.77</v>
      </c>
      <c r="N373">
        <f>SmtRes!AA2180</f>
        <v>1651.66</v>
      </c>
      <c r="O373">
        <f>ROUND(ROUND(L373*Source!I1245, 2)*SmtRes!DA2180, 2)</f>
        <v>35.43</v>
      </c>
      <c r="P373">
        <f>SmtRes!AG2180</f>
        <v>0</v>
      </c>
      <c r="Q373">
        <f>SmtRes!DC2180</f>
        <v>0</v>
      </c>
      <c r="R373">
        <f>ROUND(ROUND(Q373*Source!I1245, 2)*1, 2)</f>
        <v>0</v>
      </c>
      <c r="S373">
        <f>SmtRes!AC2180</f>
        <v>0</v>
      </c>
      <c r="T373">
        <f>ROUND(ROUND(Q373*Source!I1245, 2)*SmtRes!AK2180, 2)</f>
        <v>0</v>
      </c>
      <c r="U373">
        <f>SmtRes!X2180</f>
        <v>20353963</v>
      </c>
      <c r="V373">
        <v>327905841</v>
      </c>
      <c r="W373">
        <v>-970512176</v>
      </c>
      <c r="X373">
        <v>3</v>
      </c>
    </row>
    <row r="374" spans="1:24" x14ac:dyDescent="0.2">
      <c r="A374">
        <v>20</v>
      </c>
      <c r="B374">
        <v>2179</v>
      </c>
      <c r="C374">
        <v>3</v>
      </c>
      <c r="D374">
        <v>0</v>
      </c>
      <c r="E374">
        <f>SmtRes!AV2179</f>
        <v>0</v>
      </c>
      <c r="F374" t="str">
        <f>SmtRes!I2179</f>
        <v>101-1381</v>
      </c>
      <c r="G374" t="str">
        <f>SmtRes!K2179</f>
        <v>Шпильки оцинкованные стяжные диаметром: 10 мм длиной 100 мм</v>
      </c>
      <c r="H374" t="str">
        <f>SmtRes!O2179</f>
        <v>т</v>
      </c>
      <c r="I374">
        <f>SmtRes!Y2179*Source!I1245</f>
        <v>4.08E-4</v>
      </c>
      <c r="J374">
        <f>SmtRes!AO2179</f>
        <v>1</v>
      </c>
      <c r="K374">
        <f>SmtRes!AE2179</f>
        <v>14528.73</v>
      </c>
      <c r="L374">
        <f>SmtRes!DB2179</f>
        <v>39.520000000000003</v>
      </c>
      <c r="M374">
        <f>ROUND(ROUND(L374*Source!I1245, 2)*1, 2)</f>
        <v>5.93</v>
      </c>
      <c r="N374">
        <f>SmtRes!AA2179</f>
        <v>89206.399999999994</v>
      </c>
      <c r="O374">
        <f>ROUND(ROUND(L374*Source!I1245, 2)*SmtRes!DA2179, 2)</f>
        <v>36.409999999999997</v>
      </c>
      <c r="P374">
        <f>SmtRes!AG2179</f>
        <v>0</v>
      </c>
      <c r="Q374">
        <f>SmtRes!DC2179</f>
        <v>0</v>
      </c>
      <c r="R374">
        <f>ROUND(ROUND(Q374*Source!I1245, 2)*1, 2)</f>
        <v>0</v>
      </c>
      <c r="S374">
        <f>SmtRes!AC2179</f>
        <v>0</v>
      </c>
      <c r="T374">
        <f>ROUND(ROUND(Q374*Source!I1245, 2)*SmtRes!AK2179, 2)</f>
        <v>0</v>
      </c>
      <c r="U374">
        <f>SmtRes!X2179</f>
        <v>671085133</v>
      </c>
      <c r="V374">
        <v>1939234496</v>
      </c>
      <c r="W374">
        <v>1580247982</v>
      </c>
      <c r="X374">
        <v>3</v>
      </c>
    </row>
    <row r="375" spans="1:24" x14ac:dyDescent="0.2">
      <c r="A375">
        <f>Source!A1247</f>
        <v>18</v>
      </c>
      <c r="B375">
        <v>1247</v>
      </c>
      <c r="C375">
        <v>3</v>
      </c>
      <c r="D375">
        <f>Source!BI1247</f>
        <v>1</v>
      </c>
      <c r="E375">
        <f>Source!FS1247</f>
        <v>0</v>
      </c>
      <c r="F375" t="str">
        <f>Source!F1247</f>
        <v>24.3.02.05-0002М</v>
      </c>
      <c r="G375" t="str">
        <f>Source!G1247</f>
        <v>Труба полипропиленовая армированная алюминием PRO AQUA PN25 (перфор.) 25</v>
      </c>
      <c r="H375" t="str">
        <f>Source!H1247</f>
        <v>м</v>
      </c>
      <c r="I375">
        <f>Source!I1247</f>
        <v>15.074999999999999</v>
      </c>
      <c r="J375">
        <v>1</v>
      </c>
      <c r="K375">
        <f>ROUND(Source!AC1247/IF(Source!BC1247&lt;&gt; 0, Source!BC1247, 1),2)</f>
        <v>18.670000000000002</v>
      </c>
      <c r="M375">
        <f>ROUND(Source!HG1247/IF(Source!BC1247&lt;&gt; 0, Source!BC1247, 1),2)</f>
        <v>281.43</v>
      </c>
      <c r="N375">
        <f>Source!AC1247</f>
        <v>114.66</v>
      </c>
      <c r="O375">
        <f>Source!HG1247</f>
        <v>1728</v>
      </c>
      <c r="P375">
        <f>Source!AE1247</f>
        <v>0</v>
      </c>
      <c r="R375">
        <f t="shared" ref="R375:R380" si="10">ROUND(P375*I375, 2)</f>
        <v>0</v>
      </c>
      <c r="S375">
        <f>Source!AE1247*IF(Source!BS1247&lt;&gt; 0, Source!BS1247, 1)</f>
        <v>0</v>
      </c>
      <c r="T375">
        <f t="shared" ref="T375:T380" si="11">ROUND(S375*I375, 2)</f>
        <v>0</v>
      </c>
      <c r="U375">
        <f>Source!GF1247</f>
        <v>-1944157833</v>
      </c>
      <c r="V375">
        <v>1587526647</v>
      </c>
      <c r="W375">
        <v>-146037088</v>
      </c>
      <c r="X375">
        <v>3</v>
      </c>
    </row>
    <row r="376" spans="1:24" x14ac:dyDescent="0.2">
      <c r="A376">
        <f>Source!A1249</f>
        <v>18</v>
      </c>
      <c r="B376">
        <v>1249</v>
      </c>
      <c r="C376">
        <v>3</v>
      </c>
      <c r="D376">
        <f>Source!BI1249</f>
        <v>1</v>
      </c>
      <c r="E376">
        <f>Source!FS1249</f>
        <v>0</v>
      </c>
      <c r="F376" t="str">
        <f>Source!F1249</f>
        <v>507-3174</v>
      </c>
      <c r="G376" t="str">
        <f>Source!G1249</f>
        <v>Угольник 90 град. полипропиленовый диаметром 25 мм</v>
      </c>
      <c r="H376" t="str">
        <f>Source!H1249</f>
        <v>10 шт.</v>
      </c>
      <c r="I376">
        <f>Source!I1249</f>
        <v>1.25</v>
      </c>
      <c r="J376">
        <v>1</v>
      </c>
      <c r="K376">
        <f>Source!AC1249</f>
        <v>20.2</v>
      </c>
      <c r="M376">
        <f>ROUND(K376*I376, 2)</f>
        <v>25.25</v>
      </c>
      <c r="N376">
        <f>Source!AC1249*IF(Source!BC1249&lt;&gt; 0, Source!BC1249, 1)</f>
        <v>82.82</v>
      </c>
      <c r="O376">
        <f>ROUND(N376*I376, 2)</f>
        <v>103.53</v>
      </c>
      <c r="P376">
        <f>Source!AE1249</f>
        <v>0</v>
      </c>
      <c r="R376">
        <f t="shared" si="10"/>
        <v>0</v>
      </c>
      <c r="S376">
        <f>Source!AE1249*IF(Source!BS1249&lt;&gt; 0, Source!BS1249, 1)</f>
        <v>0</v>
      </c>
      <c r="T376">
        <f t="shared" si="11"/>
        <v>0</v>
      </c>
      <c r="U376">
        <f>Source!GF1249</f>
        <v>1318130531</v>
      </c>
      <c r="V376">
        <v>-891942642</v>
      </c>
      <c r="W376">
        <v>1162666825</v>
      </c>
      <c r="X376">
        <v>3</v>
      </c>
    </row>
    <row r="377" spans="1:24" x14ac:dyDescent="0.2">
      <c r="A377">
        <f>Source!A1251</f>
        <v>18</v>
      </c>
      <c r="B377">
        <v>1251</v>
      </c>
      <c r="C377">
        <v>3</v>
      </c>
      <c r="D377">
        <f>Source!BI1251</f>
        <v>1</v>
      </c>
      <c r="E377">
        <f>Source!FS1251</f>
        <v>0</v>
      </c>
      <c r="F377" t="str">
        <f>Source!F1251</f>
        <v>507-5008</v>
      </c>
      <c r="G377" t="str">
        <f>Source!G1251</f>
        <v>Муфта полипропиленовая соединительная диаметром 25 мм</v>
      </c>
      <c r="H377" t="str">
        <f>Source!H1251</f>
        <v>10 шт.</v>
      </c>
      <c r="I377">
        <f>Source!I1251</f>
        <v>0.5</v>
      </c>
      <c r="J377">
        <v>1</v>
      </c>
      <c r="K377">
        <f>Source!AC1251</f>
        <v>9.9</v>
      </c>
      <c r="M377">
        <f>ROUND(K377*I377, 2)</f>
        <v>4.95</v>
      </c>
      <c r="N377">
        <f>Source!AC1251*IF(Source!BC1251&lt;&gt; 0, Source!BC1251, 1)</f>
        <v>74.547000000000011</v>
      </c>
      <c r="O377">
        <f>ROUND(N377*I377, 2)</f>
        <v>37.270000000000003</v>
      </c>
      <c r="P377">
        <f>Source!AE1251</f>
        <v>0</v>
      </c>
      <c r="R377">
        <f t="shared" si="10"/>
        <v>0</v>
      </c>
      <c r="S377">
        <f>Source!AE1251*IF(Source!BS1251&lt;&gt; 0, Source!BS1251, 1)</f>
        <v>0</v>
      </c>
      <c r="T377">
        <f t="shared" si="11"/>
        <v>0</v>
      </c>
      <c r="U377">
        <f>Source!GF1251</f>
        <v>2030494582</v>
      </c>
      <c r="V377">
        <v>-365319406</v>
      </c>
      <c r="W377">
        <v>1184046983</v>
      </c>
      <c r="X377">
        <v>3</v>
      </c>
    </row>
    <row r="378" spans="1:24" x14ac:dyDescent="0.2">
      <c r="A378">
        <f>Source!A1253</f>
        <v>18</v>
      </c>
      <c r="B378">
        <v>1253</v>
      </c>
      <c r="C378">
        <v>3</v>
      </c>
      <c r="D378">
        <f>Source!BI1253</f>
        <v>1</v>
      </c>
      <c r="E378">
        <f>Source!FS1253</f>
        <v>0</v>
      </c>
      <c r="F378" t="str">
        <f>Source!F1253</f>
        <v>507-3296</v>
      </c>
      <c r="G378" t="str">
        <f>Source!G1253</f>
        <v>Тройник полипропиленовый переходной диаметром 25х20х25 мм</v>
      </c>
      <c r="H378" t="str">
        <f>Source!H1253</f>
        <v>10 шт.</v>
      </c>
      <c r="I378">
        <f>Source!I1253</f>
        <v>0.25</v>
      </c>
      <c r="J378">
        <v>1</v>
      </c>
      <c r="K378">
        <f>Source!AC1253</f>
        <v>21.5</v>
      </c>
      <c r="M378">
        <f>ROUND(K378*I378, 2)</f>
        <v>5.38</v>
      </c>
      <c r="N378">
        <f>Source!AC1253*IF(Source!BC1253&lt;&gt; 0, Source!BC1253, 1)</f>
        <v>110.72500000000001</v>
      </c>
      <c r="O378">
        <f>ROUND(N378*I378, 2)</f>
        <v>27.68</v>
      </c>
      <c r="P378">
        <f>Source!AE1253</f>
        <v>0</v>
      </c>
      <c r="R378">
        <f t="shared" si="10"/>
        <v>0</v>
      </c>
      <c r="S378">
        <f>Source!AE1253*IF(Source!BS1253&lt;&gt; 0, Source!BS1253, 1)</f>
        <v>0</v>
      </c>
      <c r="T378">
        <f t="shared" si="11"/>
        <v>0</v>
      </c>
      <c r="U378">
        <f>Source!GF1253</f>
        <v>2064763732</v>
      </c>
      <c r="V378">
        <v>679282388</v>
      </c>
      <c r="W378">
        <v>2066880550</v>
      </c>
      <c r="X378">
        <v>3</v>
      </c>
    </row>
    <row r="379" spans="1:24" x14ac:dyDescent="0.2">
      <c r="A379">
        <f>Source!A1255</f>
        <v>18</v>
      </c>
      <c r="B379">
        <v>1255</v>
      </c>
      <c r="C379">
        <v>3</v>
      </c>
      <c r="D379">
        <f>Source!BI1255</f>
        <v>1</v>
      </c>
      <c r="E379">
        <f>Source!FS1255</f>
        <v>0</v>
      </c>
      <c r="F379" t="str">
        <f>Source!F1255</f>
        <v>301-5601</v>
      </c>
      <c r="G379" t="str">
        <f>Source!G1255</f>
        <v>Хомут металлический с шурупом для крепления трубопроводов диаметром 20-25 мм</v>
      </c>
      <c r="H379" t="str">
        <f>Source!H1255</f>
        <v>10 шт.</v>
      </c>
      <c r="I379">
        <f>Source!I1255</f>
        <v>1.5</v>
      </c>
      <c r="J379">
        <v>1</v>
      </c>
      <c r="K379">
        <f>Source!AC1255</f>
        <v>65.7</v>
      </c>
      <c r="M379">
        <f>ROUND(K379*I379, 2)</f>
        <v>98.55</v>
      </c>
      <c r="N379">
        <f>Source!AC1255*IF(Source!BC1255&lt;&gt; 0, Source!BC1255, 1)</f>
        <v>122.20200000000001</v>
      </c>
      <c r="O379">
        <f>ROUND(N379*I379, 2)</f>
        <v>183.3</v>
      </c>
      <c r="P379">
        <f>Source!AE1255</f>
        <v>0</v>
      </c>
      <c r="R379">
        <f t="shared" si="10"/>
        <v>0</v>
      </c>
      <c r="S379">
        <f>Source!AE1255*IF(Source!BS1255&lt;&gt; 0, Source!BS1255, 1)</f>
        <v>0</v>
      </c>
      <c r="T379">
        <f t="shared" si="11"/>
        <v>0</v>
      </c>
      <c r="U379">
        <f>Source!GF1255</f>
        <v>1223207677</v>
      </c>
      <c r="V379">
        <v>40951827</v>
      </c>
      <c r="W379">
        <v>-964615607</v>
      </c>
      <c r="X379">
        <v>3</v>
      </c>
    </row>
    <row r="380" spans="1:24" x14ac:dyDescent="0.2">
      <c r="A380">
        <f>Source!A1257</f>
        <v>17</v>
      </c>
      <c r="B380">
        <v>1257</v>
      </c>
      <c r="C380">
        <v>3</v>
      </c>
      <c r="D380">
        <f>Source!BI1257</f>
        <v>1</v>
      </c>
      <c r="E380">
        <f>Source!FS1257</f>
        <v>0</v>
      </c>
      <c r="F380" t="str">
        <f>Source!F1257</f>
        <v>302-1896</v>
      </c>
      <c r="G380" t="str">
        <f>Source!G1257</f>
        <v>Кран шаровый латунный BROEN BALLOFIX, полнопроходной, с внутренней резьбой DIN 259 и накидной гайкой (американка), давлением 1,6 МПа (16 кгс/см2) и 3,0 МПа (30 кгс/см2), диаметром 20 мм, присоединение 3/4"х3/4"</v>
      </c>
      <c r="H380" t="str">
        <f>Source!H1257</f>
        <v>шт.</v>
      </c>
      <c r="I380">
        <f>Source!I1257</f>
        <v>6</v>
      </c>
      <c r="J380">
        <v>1</v>
      </c>
      <c r="K380">
        <f>Source!AC1257</f>
        <v>172.9</v>
      </c>
      <c r="M380">
        <f>ROUND(K380*I380, 2)</f>
        <v>1037.4000000000001</v>
      </c>
      <c r="N380">
        <f>Source!AC1257*IF(Source!BC1257&lt;&gt; 0, Source!BC1257, 1)</f>
        <v>759.03099999999995</v>
      </c>
      <c r="O380">
        <f>ROUND(N380*I380, 2)</f>
        <v>4554.1899999999996</v>
      </c>
      <c r="P380">
        <f>Source!AE1257</f>
        <v>0</v>
      </c>
      <c r="R380">
        <f t="shared" si="10"/>
        <v>0</v>
      </c>
      <c r="S380">
        <f>Source!AE1257*IF(Source!BS1257&lt;&gt; 0, Source!BS1257, 1)</f>
        <v>0</v>
      </c>
      <c r="T380">
        <f t="shared" si="11"/>
        <v>0</v>
      </c>
      <c r="U380">
        <f>Source!GF1257</f>
        <v>428254978</v>
      </c>
      <c r="V380">
        <v>1839552919</v>
      </c>
      <c r="W380">
        <v>-234106337</v>
      </c>
      <c r="X380">
        <v>3</v>
      </c>
    </row>
    <row r="381" spans="1:24" x14ac:dyDescent="0.2">
      <c r="A381">
        <v>20</v>
      </c>
      <c r="B381">
        <v>2195</v>
      </c>
      <c r="C381">
        <v>3</v>
      </c>
      <c r="D381">
        <v>0</v>
      </c>
      <c r="E381">
        <f>SmtRes!AV2195</f>
        <v>0</v>
      </c>
      <c r="F381" t="str">
        <f>SmtRes!I2195</f>
        <v>101-4852</v>
      </c>
      <c r="G381" t="str">
        <f>SmtRes!K2195</f>
        <v>Плинтуса для полов пластиковые, 19х48 мм</v>
      </c>
      <c r="H381" t="str">
        <f>SmtRes!O2195</f>
        <v>м</v>
      </c>
      <c r="I381">
        <f>SmtRes!Y2195*Source!I1259</f>
        <v>3.6359999999999997</v>
      </c>
      <c r="J381">
        <f>SmtRes!AO2195</f>
        <v>1</v>
      </c>
      <c r="K381">
        <f>SmtRes!AE2195</f>
        <v>12.3</v>
      </c>
      <c r="L381">
        <f>SmtRes!DB2195</f>
        <v>1242.3</v>
      </c>
      <c r="M381">
        <f>ROUND(ROUND(L381*Source!I1259, 2)*1, 2)</f>
        <v>44.72</v>
      </c>
      <c r="N381">
        <f>SmtRes!AA2195</f>
        <v>75.52</v>
      </c>
      <c r="O381">
        <f>ROUND(ROUND(L381*Source!I1259, 2)*SmtRes!DA2195, 2)</f>
        <v>274.58</v>
      </c>
      <c r="P381">
        <f>SmtRes!AG2195</f>
        <v>0</v>
      </c>
      <c r="Q381">
        <f>SmtRes!DC2195</f>
        <v>0</v>
      </c>
      <c r="R381">
        <f>ROUND(ROUND(Q381*Source!I1259, 2)*1, 2)</f>
        <v>0</v>
      </c>
      <c r="S381">
        <f>SmtRes!AC2195</f>
        <v>0</v>
      </c>
      <c r="T381">
        <f>ROUND(ROUND(Q381*Source!I1259, 2)*SmtRes!AK2195, 2)</f>
        <v>0</v>
      </c>
      <c r="U381">
        <f>SmtRes!X2195</f>
        <v>-1377209578</v>
      </c>
      <c r="V381">
        <v>-1595775452</v>
      </c>
      <c r="W381">
        <v>-903985004</v>
      </c>
      <c r="X381">
        <v>3</v>
      </c>
    </row>
    <row r="382" spans="1:24" x14ac:dyDescent="0.2">
      <c r="A382">
        <v>20</v>
      </c>
      <c r="B382">
        <v>2194</v>
      </c>
      <c r="C382">
        <v>3</v>
      </c>
      <c r="D382">
        <v>0</v>
      </c>
      <c r="E382">
        <f>SmtRes!AV2194</f>
        <v>0</v>
      </c>
      <c r="F382" t="str">
        <f>SmtRes!I2194</f>
        <v>101-0609</v>
      </c>
      <c r="G382" t="str">
        <f>SmtRes!K2194</f>
        <v>Мастика клеящая каучуковая, марки КН-2</v>
      </c>
      <c r="H382" t="str">
        <f>SmtRes!O2194</f>
        <v>кг</v>
      </c>
      <c r="I382">
        <f>SmtRes!Y2194*Source!I1259</f>
        <v>0.18540000000000001</v>
      </c>
      <c r="J382">
        <f>SmtRes!AO2194</f>
        <v>1</v>
      </c>
      <c r="K382">
        <f>SmtRes!AE2194</f>
        <v>8.35</v>
      </c>
      <c r="L382">
        <f>SmtRes!DB2194</f>
        <v>43</v>
      </c>
      <c r="M382">
        <f>ROUND(ROUND(L382*Source!I1259, 2)*1, 2)</f>
        <v>1.55</v>
      </c>
      <c r="N382">
        <f>SmtRes!AA2194</f>
        <v>51.27</v>
      </c>
      <c r="O382">
        <f>ROUND(ROUND(L382*Source!I1259, 2)*SmtRes!DA2194, 2)</f>
        <v>9.52</v>
      </c>
      <c r="P382">
        <f>SmtRes!AG2194</f>
        <v>0</v>
      </c>
      <c r="Q382">
        <f>SmtRes!DC2194</f>
        <v>0</v>
      </c>
      <c r="R382">
        <f>ROUND(ROUND(Q382*Source!I1259, 2)*1, 2)</f>
        <v>0</v>
      </c>
      <c r="S382">
        <f>SmtRes!AC2194</f>
        <v>0</v>
      </c>
      <c r="T382">
        <f>ROUND(ROUND(Q382*Source!I1259, 2)*SmtRes!AK2194, 2)</f>
        <v>0</v>
      </c>
      <c r="U382">
        <f>SmtRes!X2194</f>
        <v>-751732998</v>
      </c>
      <c r="V382">
        <v>-1363138873</v>
      </c>
      <c r="W382">
        <v>1868262935</v>
      </c>
      <c r="X382">
        <v>3</v>
      </c>
    </row>
    <row r="383" spans="1:24" x14ac:dyDescent="0.2">
      <c r="A383">
        <f>Source!A1261</f>
        <v>18</v>
      </c>
      <c r="B383">
        <v>1261</v>
      </c>
      <c r="C383">
        <v>3</v>
      </c>
      <c r="D383">
        <f>Source!BI1261</f>
        <v>1</v>
      </c>
      <c r="E383">
        <f>Source!FS1261</f>
        <v>0</v>
      </c>
      <c r="F383" t="str">
        <f>Source!F1261</f>
        <v>Прил. КА п.17</v>
      </c>
      <c r="G383" t="str">
        <f>Source!G1261</f>
        <v>Столешница под раковины индивидуального изготовления</v>
      </c>
      <c r="H383" t="str">
        <f>Source!H1261</f>
        <v>м2</v>
      </c>
      <c r="I383">
        <f>Source!I1261</f>
        <v>3.6</v>
      </c>
      <c r="J383">
        <v>1</v>
      </c>
      <c r="K383">
        <f>ROUND(Source!AC1261/IF(Source!BC1261&lt;&gt; 0, Source!BC1261, 1),2)</f>
        <v>2768.73</v>
      </c>
      <c r="M383">
        <f>ROUND(Source!HG1261/IF(Source!BC1261&lt;&gt; 0, Source!BC1261, 1),2)</f>
        <v>9967.43</v>
      </c>
      <c r="N383">
        <f>Source!AC1261</f>
        <v>17000</v>
      </c>
      <c r="O383">
        <f>Source!HG1261</f>
        <v>61200</v>
      </c>
      <c r="P383">
        <f>Source!AE1261</f>
        <v>0</v>
      </c>
      <c r="R383">
        <f>ROUND(P383*I383, 2)</f>
        <v>0</v>
      </c>
      <c r="S383">
        <f>Source!AE1261*IF(Source!BS1261&lt;&gt; 0, Source!BS1261, 1)</f>
        <v>0</v>
      </c>
      <c r="T383">
        <f>ROUND(S383*I383, 2)</f>
        <v>0</v>
      </c>
      <c r="U383">
        <f>Source!GF1261</f>
        <v>-126693257</v>
      </c>
      <c r="V383">
        <v>443775978</v>
      </c>
      <c r="W383">
        <v>308755984</v>
      </c>
      <c r="X383">
        <v>3</v>
      </c>
    </row>
    <row r="384" spans="1:24" x14ac:dyDescent="0.2">
      <c r="A384">
        <v>20</v>
      </c>
      <c r="B384">
        <v>2225</v>
      </c>
      <c r="C384">
        <v>3</v>
      </c>
      <c r="D384">
        <v>0</v>
      </c>
      <c r="E384">
        <f>SmtRes!AV2225</f>
        <v>0</v>
      </c>
      <c r="F384" t="str">
        <f>SmtRes!I2225</f>
        <v>101-2204</v>
      </c>
      <c r="G384" t="str">
        <f>SmtRes!K2225</f>
        <v>Дюбели распорные полиэтиленовые 8х40 мм</v>
      </c>
      <c r="H384" t="str">
        <f>SmtRes!O2225</f>
        <v>1000 шт.</v>
      </c>
      <c r="I384">
        <f>SmtRes!Y2225*Source!I1263</f>
        <v>2.4E-2</v>
      </c>
      <c r="J384">
        <f>SmtRes!AO2225</f>
        <v>1</v>
      </c>
      <c r="K384">
        <f>SmtRes!AE2225</f>
        <v>200</v>
      </c>
      <c r="L384">
        <f>SmtRes!DB2225</f>
        <v>8</v>
      </c>
      <c r="M384">
        <f>ROUND(ROUND(L384*Source!I1263, 2)*1, 2)</f>
        <v>4.8</v>
      </c>
      <c r="N384">
        <f>SmtRes!AA2225</f>
        <v>1228</v>
      </c>
      <c r="O384">
        <f>ROUND(ROUND(L384*Source!I1263, 2)*SmtRes!DA2225, 2)</f>
        <v>29.47</v>
      </c>
      <c r="P384">
        <f>SmtRes!AG2225</f>
        <v>0</v>
      </c>
      <c r="Q384">
        <f>SmtRes!DC2225</f>
        <v>0</v>
      </c>
      <c r="R384">
        <f>ROUND(ROUND(Q384*Source!I1263, 2)*1, 2)</f>
        <v>0</v>
      </c>
      <c r="S384">
        <f>SmtRes!AC2225</f>
        <v>0</v>
      </c>
      <c r="T384">
        <f>ROUND(ROUND(Q384*Source!I1263, 2)*SmtRes!AK2225, 2)</f>
        <v>0</v>
      </c>
      <c r="U384">
        <f>SmtRes!X2225</f>
        <v>69956878</v>
      </c>
      <c r="V384">
        <v>-98284317</v>
      </c>
      <c r="W384">
        <v>-970439468</v>
      </c>
      <c r="X384">
        <v>3</v>
      </c>
    </row>
    <row r="385" spans="1:24" x14ac:dyDescent="0.2">
      <c r="A385">
        <v>20</v>
      </c>
      <c r="B385">
        <v>2224</v>
      </c>
      <c r="C385">
        <v>3</v>
      </c>
      <c r="D385">
        <v>0</v>
      </c>
      <c r="E385">
        <f>SmtRes!AV2224</f>
        <v>0</v>
      </c>
      <c r="F385" t="str">
        <f>SmtRes!I2224</f>
        <v>101-2186</v>
      </c>
      <c r="G385" t="str">
        <f>SmtRes!K2224</f>
        <v>Шурупы с полукруглой головкой 6х90 мм</v>
      </c>
      <c r="H385" t="str">
        <f>SmtRes!O2224</f>
        <v>т</v>
      </c>
      <c r="I385">
        <f>SmtRes!Y2224*Source!I1263</f>
        <v>4.1999999999999996E-4</v>
      </c>
      <c r="J385">
        <f>SmtRes!AO2224</f>
        <v>1</v>
      </c>
      <c r="K385">
        <f>SmtRes!AE2224</f>
        <v>11350</v>
      </c>
      <c r="L385">
        <f>SmtRes!DB2224</f>
        <v>7.95</v>
      </c>
      <c r="M385">
        <f>ROUND(ROUND(L385*Source!I1263, 2)*1, 2)</f>
        <v>4.7699999999999996</v>
      </c>
      <c r="N385">
        <f>SmtRes!AA2224</f>
        <v>69689</v>
      </c>
      <c r="O385">
        <f>ROUND(ROUND(L385*Source!I1263, 2)*SmtRes!DA2224, 2)</f>
        <v>29.29</v>
      </c>
      <c r="P385">
        <f>SmtRes!AG2224</f>
        <v>0</v>
      </c>
      <c r="Q385">
        <f>SmtRes!DC2224</f>
        <v>0</v>
      </c>
      <c r="R385">
        <f>ROUND(ROUND(Q385*Source!I1263, 2)*1, 2)</f>
        <v>0</v>
      </c>
      <c r="S385">
        <f>SmtRes!AC2224</f>
        <v>0</v>
      </c>
      <c r="T385">
        <f>ROUND(ROUND(Q385*Source!I1263, 2)*SmtRes!AK2224, 2)</f>
        <v>0</v>
      </c>
      <c r="U385">
        <f>SmtRes!X2224</f>
        <v>-1124698589</v>
      </c>
      <c r="V385">
        <v>-1899635479</v>
      </c>
      <c r="W385">
        <v>14047905</v>
      </c>
      <c r="X385">
        <v>3</v>
      </c>
    </row>
    <row r="386" spans="1:24" x14ac:dyDescent="0.2">
      <c r="A386">
        <v>20</v>
      </c>
      <c r="B386">
        <v>2223</v>
      </c>
      <c r="C386">
        <v>3</v>
      </c>
      <c r="D386">
        <v>0</v>
      </c>
      <c r="E386">
        <f>SmtRes!AV2223</f>
        <v>0</v>
      </c>
      <c r="F386" t="str">
        <f>SmtRes!I2223</f>
        <v>101-1847</v>
      </c>
      <c r="G386" t="str">
        <f>SmtRes!K2223</f>
        <v>Замазка защитная</v>
      </c>
      <c r="H386" t="str">
        <f>SmtRes!O2223</f>
        <v>кг</v>
      </c>
      <c r="I386">
        <f>SmtRes!Y2223*Source!I1263</f>
        <v>1.2</v>
      </c>
      <c r="J386">
        <f>SmtRes!AO2223</f>
        <v>1</v>
      </c>
      <c r="K386">
        <f>SmtRes!AE2223</f>
        <v>9.61</v>
      </c>
      <c r="L386">
        <f>SmtRes!DB2223</f>
        <v>19.22</v>
      </c>
      <c r="M386">
        <f>ROUND(ROUND(L386*Source!I1263, 2)*1, 2)</f>
        <v>11.53</v>
      </c>
      <c r="N386">
        <f>SmtRes!AA2223</f>
        <v>59.01</v>
      </c>
      <c r="O386">
        <f>ROUND(ROUND(L386*Source!I1263, 2)*SmtRes!DA2223, 2)</f>
        <v>70.790000000000006</v>
      </c>
      <c r="P386">
        <f>SmtRes!AG2223</f>
        <v>0</v>
      </c>
      <c r="Q386">
        <f>SmtRes!DC2223</f>
        <v>0</v>
      </c>
      <c r="R386">
        <f>ROUND(ROUND(Q386*Source!I1263, 2)*1, 2)</f>
        <v>0</v>
      </c>
      <c r="S386">
        <f>SmtRes!AC2223</f>
        <v>0</v>
      </c>
      <c r="T386">
        <f>ROUND(ROUND(Q386*Source!I1263, 2)*SmtRes!AK2223, 2)</f>
        <v>0</v>
      </c>
      <c r="U386">
        <f>SmtRes!X2223</f>
        <v>1489730880</v>
      </c>
      <c r="V386">
        <v>89941318</v>
      </c>
      <c r="W386">
        <v>-1256590519</v>
      </c>
      <c r="X386">
        <v>3</v>
      </c>
    </row>
    <row r="387" spans="1:24" x14ac:dyDescent="0.2">
      <c r="A387">
        <v>20</v>
      </c>
      <c r="B387">
        <v>2222</v>
      </c>
      <c r="C387">
        <v>3</v>
      </c>
      <c r="D387">
        <v>0</v>
      </c>
      <c r="E387">
        <f>SmtRes!AV2222</f>
        <v>0</v>
      </c>
      <c r="F387" t="str">
        <f>SmtRes!I2222</f>
        <v>101-1669</v>
      </c>
      <c r="G387" t="str">
        <f>SmtRes!K2222</f>
        <v>Очес льняной</v>
      </c>
      <c r="H387" t="str">
        <f>SmtRes!O2222</f>
        <v>кг</v>
      </c>
      <c r="I387">
        <f>SmtRes!Y2222*Source!I1263</f>
        <v>0.18</v>
      </c>
      <c r="J387">
        <f>SmtRes!AO2222</f>
        <v>1</v>
      </c>
      <c r="K387">
        <f>SmtRes!AE2222</f>
        <v>37.29</v>
      </c>
      <c r="L387">
        <f>SmtRes!DB2222</f>
        <v>11.19</v>
      </c>
      <c r="M387">
        <f>ROUND(ROUND(L387*Source!I1263, 2)*1, 2)</f>
        <v>6.71</v>
      </c>
      <c r="N387">
        <f>SmtRes!AA2222</f>
        <v>228.96</v>
      </c>
      <c r="O387">
        <f>ROUND(ROUND(L387*Source!I1263, 2)*SmtRes!DA2222, 2)</f>
        <v>41.2</v>
      </c>
      <c r="P387">
        <f>SmtRes!AG2222</f>
        <v>0</v>
      </c>
      <c r="Q387">
        <f>SmtRes!DC2222</f>
        <v>0</v>
      </c>
      <c r="R387">
        <f>ROUND(ROUND(Q387*Source!I1263, 2)*1, 2)</f>
        <v>0</v>
      </c>
      <c r="S387">
        <f>SmtRes!AC2222</f>
        <v>0</v>
      </c>
      <c r="T387">
        <f>ROUND(ROUND(Q387*Source!I1263, 2)*SmtRes!AK2222, 2)</f>
        <v>0</v>
      </c>
      <c r="U387">
        <f>SmtRes!X2222</f>
        <v>-2113933962</v>
      </c>
      <c r="V387">
        <v>-1437110030</v>
      </c>
      <c r="W387">
        <v>-1348208744</v>
      </c>
      <c r="X387">
        <v>3</v>
      </c>
    </row>
    <row r="388" spans="1:24" x14ac:dyDescent="0.2">
      <c r="A388">
        <v>20</v>
      </c>
      <c r="B388">
        <v>2221</v>
      </c>
      <c r="C388">
        <v>3</v>
      </c>
      <c r="D388">
        <v>0</v>
      </c>
      <c r="E388">
        <f>SmtRes!AV2221</f>
        <v>0</v>
      </c>
      <c r="F388" t="str">
        <f>SmtRes!I2221</f>
        <v>101-0782</v>
      </c>
      <c r="G388" t="str">
        <f>SmtRes!K2221</f>
        <v>Поковки из квадратных заготовок, масса 1,8 кг</v>
      </c>
      <c r="H388" t="str">
        <f>SmtRes!O2221</f>
        <v>т</v>
      </c>
      <c r="I388">
        <f>SmtRes!Y2221*Source!I1263</f>
        <v>2.16E-3</v>
      </c>
      <c r="J388">
        <f>SmtRes!AO2221</f>
        <v>1</v>
      </c>
      <c r="K388">
        <f>SmtRes!AE2221</f>
        <v>5989</v>
      </c>
      <c r="L388">
        <f>SmtRes!DB2221</f>
        <v>21.56</v>
      </c>
      <c r="M388">
        <f>ROUND(ROUND(L388*Source!I1263, 2)*1, 2)</f>
        <v>12.94</v>
      </c>
      <c r="N388">
        <f>SmtRes!AA2221</f>
        <v>36772.46</v>
      </c>
      <c r="O388">
        <f>ROUND(ROUND(L388*Source!I1263, 2)*SmtRes!DA2221, 2)</f>
        <v>79.45</v>
      </c>
      <c r="P388">
        <f>SmtRes!AG2221</f>
        <v>0</v>
      </c>
      <c r="Q388">
        <f>SmtRes!DC2221</f>
        <v>0</v>
      </c>
      <c r="R388">
        <f>ROUND(ROUND(Q388*Source!I1263, 2)*1, 2)</f>
        <v>0</v>
      </c>
      <c r="S388">
        <f>SmtRes!AC2221</f>
        <v>0</v>
      </c>
      <c r="T388">
        <f>ROUND(ROUND(Q388*Source!I1263, 2)*SmtRes!AK2221, 2)</f>
        <v>0</v>
      </c>
      <c r="U388">
        <f>SmtRes!X2221</f>
        <v>1645202039</v>
      </c>
      <c r="V388">
        <v>-749722618</v>
      </c>
      <c r="W388">
        <v>-1547674148</v>
      </c>
      <c r="X388">
        <v>3</v>
      </c>
    </row>
    <row r="389" spans="1:24" x14ac:dyDescent="0.2">
      <c r="A389">
        <v>20</v>
      </c>
      <c r="B389">
        <v>2220</v>
      </c>
      <c r="C389">
        <v>3</v>
      </c>
      <c r="D389">
        <v>0</v>
      </c>
      <c r="E389">
        <f>SmtRes!AV2220</f>
        <v>0</v>
      </c>
      <c r="F389" t="str">
        <f>SmtRes!I2220</f>
        <v>101-0628</v>
      </c>
      <c r="G389" t="str">
        <f>SmtRes!K2220</f>
        <v>Олифа комбинированная, марки К-3</v>
      </c>
      <c r="H389" t="str">
        <f>SmtRes!O2220</f>
        <v>т</v>
      </c>
      <c r="I389">
        <f>SmtRes!Y2220*Source!I1263</f>
        <v>1.2E-4</v>
      </c>
      <c r="J389">
        <f>SmtRes!AO2220</f>
        <v>1</v>
      </c>
      <c r="K389">
        <f>SmtRes!AE2220</f>
        <v>16950</v>
      </c>
      <c r="L389">
        <f>SmtRes!DB2220</f>
        <v>3.39</v>
      </c>
      <c r="M389">
        <f>ROUND(ROUND(L389*Source!I1263, 2)*1, 2)</f>
        <v>2.0299999999999998</v>
      </c>
      <c r="N389">
        <f>SmtRes!AA2220</f>
        <v>104073</v>
      </c>
      <c r="O389">
        <f>ROUND(ROUND(L389*Source!I1263, 2)*SmtRes!DA2220, 2)</f>
        <v>12.46</v>
      </c>
      <c r="P389">
        <f>SmtRes!AG2220</f>
        <v>0</v>
      </c>
      <c r="Q389">
        <f>SmtRes!DC2220</f>
        <v>0</v>
      </c>
      <c r="R389">
        <f>ROUND(ROUND(Q389*Source!I1263, 2)*1, 2)</f>
        <v>0</v>
      </c>
      <c r="S389">
        <f>SmtRes!AC2220</f>
        <v>0</v>
      </c>
      <c r="T389">
        <f>ROUND(ROUND(Q389*Source!I1263, 2)*SmtRes!AK2220, 2)</f>
        <v>0</v>
      </c>
      <c r="U389">
        <f>SmtRes!X2220</f>
        <v>24062879</v>
      </c>
      <c r="V389">
        <v>1155205961</v>
      </c>
      <c r="W389">
        <v>-222669625</v>
      </c>
      <c r="X389">
        <v>3</v>
      </c>
    </row>
    <row r="390" spans="1:24" x14ac:dyDescent="0.2">
      <c r="A390">
        <v>20</v>
      </c>
      <c r="B390">
        <v>2219</v>
      </c>
      <c r="C390">
        <v>3</v>
      </c>
      <c r="D390">
        <v>0</v>
      </c>
      <c r="E390">
        <f>SmtRes!AV2219</f>
        <v>0</v>
      </c>
      <c r="F390" t="str">
        <f>SmtRes!I2219</f>
        <v>101-0388</v>
      </c>
      <c r="G390" t="str">
        <f>SmtRes!K2219</f>
        <v>Краски масляные земляные марки МА-0115 мумия, сурик железный</v>
      </c>
      <c r="H390" t="str">
        <f>SmtRes!O2219</f>
        <v>т</v>
      </c>
      <c r="I390">
        <f>SmtRes!Y2219*Source!I1263</f>
        <v>2.4000000000000001E-4</v>
      </c>
      <c r="J390">
        <f>SmtRes!AO2219</f>
        <v>1</v>
      </c>
      <c r="K390">
        <f>SmtRes!AE2219</f>
        <v>15118.99</v>
      </c>
      <c r="L390">
        <f>SmtRes!DB2219</f>
        <v>6.05</v>
      </c>
      <c r="M390">
        <f>ROUND(ROUND(L390*Source!I1263, 2)*1, 2)</f>
        <v>3.63</v>
      </c>
      <c r="N390">
        <f>SmtRes!AA2219</f>
        <v>92830.6</v>
      </c>
      <c r="O390">
        <f>ROUND(ROUND(L390*Source!I1263, 2)*SmtRes!DA2219, 2)</f>
        <v>22.29</v>
      </c>
      <c r="P390">
        <f>SmtRes!AG2219</f>
        <v>0</v>
      </c>
      <c r="Q390">
        <f>SmtRes!DC2219</f>
        <v>0</v>
      </c>
      <c r="R390">
        <f>ROUND(ROUND(Q390*Source!I1263, 2)*1, 2)</f>
        <v>0</v>
      </c>
      <c r="S390">
        <f>SmtRes!AC2219</f>
        <v>0</v>
      </c>
      <c r="T390">
        <f>ROUND(ROUND(Q390*Source!I1263, 2)*SmtRes!AK2219, 2)</f>
        <v>0</v>
      </c>
      <c r="U390">
        <f>SmtRes!X2219</f>
        <v>1625292450</v>
      </c>
      <c r="V390">
        <v>12582592</v>
      </c>
      <c r="W390">
        <v>844517148</v>
      </c>
      <c r="X390">
        <v>3</v>
      </c>
    </row>
    <row r="391" spans="1:24" x14ac:dyDescent="0.2">
      <c r="A391">
        <f>Source!A1267</f>
        <v>18</v>
      </c>
      <c r="B391">
        <v>1267</v>
      </c>
      <c r="C391">
        <v>3</v>
      </c>
      <c r="D391">
        <f>Source!BI1267</f>
        <v>1</v>
      </c>
      <c r="E391">
        <f>Source!FS1267</f>
        <v>0</v>
      </c>
      <c r="F391" t="str">
        <f>Source!F1267</f>
        <v>Прил. КА п.18</v>
      </c>
      <c r="G391" t="str">
        <f>Source!G1267</f>
        <v>Раковина Santek</v>
      </c>
      <c r="H391" t="str">
        <f>Source!H1267</f>
        <v>шт.</v>
      </c>
      <c r="I391">
        <f>Source!I1267</f>
        <v>6</v>
      </c>
      <c r="J391">
        <v>1</v>
      </c>
      <c r="K391">
        <f>ROUND(Source!AC1267/IF(Source!BC1267&lt;&gt; 0, Source!BC1267, 1),2)</f>
        <v>909.53</v>
      </c>
      <c r="M391">
        <f>ROUND(Source!HG1267/IF(Source!BC1267&lt;&gt; 0, Source!BC1267, 1),2)</f>
        <v>5457.17</v>
      </c>
      <c r="N391">
        <f>Source!AC1267</f>
        <v>5584.5</v>
      </c>
      <c r="O391">
        <f>Source!HG1267</f>
        <v>33507</v>
      </c>
      <c r="P391">
        <f>Source!AE1267</f>
        <v>0</v>
      </c>
      <c r="R391">
        <f>ROUND(P391*I391, 2)</f>
        <v>0</v>
      </c>
      <c r="S391">
        <f>Source!AE1267*IF(Source!BS1267&lt;&gt; 0, Source!BS1267, 1)</f>
        <v>0</v>
      </c>
      <c r="T391">
        <f>ROUND(S391*I391, 2)</f>
        <v>0</v>
      </c>
      <c r="U391">
        <f>Source!GF1267</f>
        <v>-1198445072</v>
      </c>
      <c r="V391">
        <v>2069909091</v>
      </c>
      <c r="W391">
        <v>1831401529</v>
      </c>
      <c r="X391">
        <v>3</v>
      </c>
    </row>
    <row r="392" spans="1:24" x14ac:dyDescent="0.2">
      <c r="A392">
        <f>Source!A1269</f>
        <v>18</v>
      </c>
      <c r="B392">
        <v>1269</v>
      </c>
      <c r="C392">
        <v>3</v>
      </c>
      <c r="D392">
        <f>Source!BI1269</f>
        <v>1</v>
      </c>
      <c r="E392">
        <f>Source!FS1269</f>
        <v>0</v>
      </c>
      <c r="F392" t="str">
        <f>Source!F1269</f>
        <v>301-0616</v>
      </c>
      <c r="G392" t="str">
        <f>Source!G1269</f>
        <v>Смесители для умывальников СМ-УМ-ОРА с поворотным корпусом, одной рукояткой, с аэратором</v>
      </c>
      <c r="H392" t="str">
        <f>Source!H1269</f>
        <v>компл.</v>
      </c>
      <c r="I392">
        <f>Source!I1269</f>
        <v>6</v>
      </c>
      <c r="J392">
        <v>1</v>
      </c>
      <c r="K392">
        <f>Source!AC1269</f>
        <v>312.33999999999997</v>
      </c>
      <c r="M392">
        <f>ROUND(K392*I392, 2)</f>
        <v>1874.04</v>
      </c>
      <c r="N392">
        <f>Source!AC1269*IF(Source!BC1269&lt;&gt; 0, Source!BC1269, 1)</f>
        <v>1917.7675999999997</v>
      </c>
      <c r="O392">
        <f>ROUND(N392*I392, 2)</f>
        <v>11506.61</v>
      </c>
      <c r="P392">
        <f>Source!AE1269</f>
        <v>0</v>
      </c>
      <c r="R392">
        <f>ROUND(P392*I392, 2)</f>
        <v>0</v>
      </c>
      <c r="S392">
        <f>Source!AE1269*IF(Source!BS1269&lt;&gt; 0, Source!BS1269, 1)</f>
        <v>0</v>
      </c>
      <c r="T392">
        <f>ROUND(S392*I392, 2)</f>
        <v>0</v>
      </c>
      <c r="U392">
        <f>Source!GF1269</f>
        <v>587737873</v>
      </c>
      <c r="V392">
        <v>1959483698</v>
      </c>
      <c r="W392">
        <v>-1307899193</v>
      </c>
      <c r="X392">
        <v>3</v>
      </c>
    </row>
    <row r="393" spans="1:24" x14ac:dyDescent="0.2">
      <c r="A393">
        <f>Source!A1271</f>
        <v>18</v>
      </c>
      <c r="B393">
        <v>1271</v>
      </c>
      <c r="C393">
        <v>3</v>
      </c>
      <c r="D393">
        <f>Source!BI1271</f>
        <v>1</v>
      </c>
      <c r="E393">
        <f>Source!FS1271</f>
        <v>0</v>
      </c>
      <c r="F393" t="str">
        <f>Source!F1271</f>
        <v>301-1266</v>
      </c>
      <c r="G393" t="str">
        <f>Source!G1271</f>
        <v>Подводка гибкая армированная резиновая 1000 мм</v>
      </c>
      <c r="H393" t="str">
        <f>Source!H1271</f>
        <v>шт.</v>
      </c>
      <c r="I393">
        <f>Source!I1271</f>
        <v>12</v>
      </c>
      <c r="J393">
        <v>1</v>
      </c>
      <c r="K393">
        <f>Source!AC1271</f>
        <v>16.78</v>
      </c>
      <c r="M393">
        <f>ROUND(K393*I393, 2)</f>
        <v>201.36</v>
      </c>
      <c r="N393">
        <f>Source!AC1271*IF(Source!BC1271&lt;&gt; 0, Source!BC1271, 1)</f>
        <v>110.24460000000001</v>
      </c>
      <c r="O393">
        <f>ROUND(N393*I393, 2)</f>
        <v>1322.94</v>
      </c>
      <c r="P393">
        <f>Source!AE1271</f>
        <v>0</v>
      </c>
      <c r="R393">
        <f>ROUND(P393*I393, 2)</f>
        <v>0</v>
      </c>
      <c r="S393">
        <f>Source!AE1271*IF(Source!BS1271&lt;&gt; 0, Source!BS1271, 1)</f>
        <v>0</v>
      </c>
      <c r="T393">
        <f>ROUND(S393*I393, 2)</f>
        <v>0</v>
      </c>
      <c r="U393">
        <f>Source!GF1271</f>
        <v>-1571887510</v>
      </c>
      <c r="V393">
        <v>-1956415888</v>
      </c>
      <c r="W393">
        <v>-102714809</v>
      </c>
      <c r="X393">
        <v>3</v>
      </c>
    </row>
    <row r="394" spans="1:24" x14ac:dyDescent="0.2">
      <c r="A394">
        <f>Source!A1273</f>
        <v>18</v>
      </c>
      <c r="B394">
        <v>1273</v>
      </c>
      <c r="C394">
        <v>3</v>
      </c>
      <c r="D394">
        <f>Source!BI1273</f>
        <v>1</v>
      </c>
      <c r="E394">
        <f>Source!FS1273</f>
        <v>0</v>
      </c>
      <c r="F394" t="str">
        <f>Source!F1273</f>
        <v>301-7791</v>
      </c>
      <c r="G394" t="str">
        <f>Source!G1273</f>
        <v>Сифон пластмассовый бутылочный унифицированный с выпуском и вертикальным отводом СБУв (ГОСТ 23289-94)</v>
      </c>
      <c r="H394" t="str">
        <f>Source!H1273</f>
        <v>компл.</v>
      </c>
      <c r="I394">
        <f>Source!I1273</f>
        <v>6</v>
      </c>
      <c r="J394">
        <v>1</v>
      </c>
      <c r="K394">
        <f>Source!AC1273</f>
        <v>21.93</v>
      </c>
      <c r="M394">
        <f>ROUND(K394*I394, 2)</f>
        <v>131.58000000000001</v>
      </c>
      <c r="N394">
        <f>Source!AC1273*IF(Source!BC1273&lt;&gt; 0, Source!BC1273, 1)</f>
        <v>62.281199999999998</v>
      </c>
      <c r="O394">
        <f>ROUND(N394*I394, 2)</f>
        <v>373.69</v>
      </c>
      <c r="P394">
        <f>Source!AE1273</f>
        <v>0</v>
      </c>
      <c r="R394">
        <f>ROUND(P394*I394, 2)</f>
        <v>0</v>
      </c>
      <c r="S394">
        <f>Source!AE1273*IF(Source!BS1273&lt;&gt; 0, Source!BS1273, 1)</f>
        <v>0</v>
      </c>
      <c r="T394">
        <f>ROUND(S394*I394, 2)</f>
        <v>0</v>
      </c>
      <c r="U394">
        <f>Source!GF1273</f>
        <v>1869906216</v>
      </c>
      <c r="V394">
        <v>2046575133</v>
      </c>
      <c r="W394">
        <v>1001594138</v>
      </c>
      <c r="X394">
        <v>3</v>
      </c>
    </row>
    <row r="395" spans="1:24" x14ac:dyDescent="0.2">
      <c r="A395">
        <f>Source!A1283</f>
        <v>18</v>
      </c>
      <c r="B395">
        <v>1283</v>
      </c>
      <c r="C395">
        <v>3</v>
      </c>
      <c r="D395">
        <f>Source!BI1283</f>
        <v>1</v>
      </c>
      <c r="E395">
        <f>Source!FS1283</f>
        <v>0</v>
      </c>
      <c r="F395" t="str">
        <f>Source!F1283</f>
        <v>Прил. КА п.19</v>
      </c>
      <c r="G395" t="str">
        <f>Source!G1283</f>
        <v>Сантехнические перегородки с фурниторой</v>
      </c>
      <c r="H395" t="str">
        <f>Source!H1283</f>
        <v>м2</v>
      </c>
      <c r="I395">
        <f>Source!I1283</f>
        <v>27.780000000000005</v>
      </c>
      <c r="J395">
        <v>1</v>
      </c>
      <c r="K395">
        <f>ROUND(Source!AC1283/IF(Source!BC1283&lt;&gt; 0, Source!BC1283, 1),2)</f>
        <v>1453.58</v>
      </c>
      <c r="M395">
        <f>ROUND(Source!HG1283/IF(Source!BC1283&lt;&gt; 0, Source!BC1283, 1),2)</f>
        <v>40380.620000000003</v>
      </c>
      <c r="N395">
        <f>Source!AC1283</f>
        <v>8925</v>
      </c>
      <c r="O395">
        <f>Source!HG1283</f>
        <v>247937</v>
      </c>
      <c r="P395">
        <f>Source!AE1283</f>
        <v>0</v>
      </c>
      <c r="R395">
        <f>ROUND(P395*I395, 2)</f>
        <v>0</v>
      </c>
      <c r="S395">
        <f>Source!AE1283*IF(Source!BS1283&lt;&gt; 0, Source!BS1283, 1)</f>
        <v>0</v>
      </c>
      <c r="T395">
        <f>ROUND(S395*I395, 2)</f>
        <v>0</v>
      </c>
      <c r="U395">
        <f>Source!GF1283</f>
        <v>-860327920</v>
      </c>
      <c r="V395">
        <v>2001747826</v>
      </c>
      <c r="W395">
        <v>-963091323</v>
      </c>
      <c r="X395">
        <v>3</v>
      </c>
    </row>
    <row r="396" spans="1:24" x14ac:dyDescent="0.2">
      <c r="A396">
        <f>Source!A1315</f>
        <v>4</v>
      </c>
      <c r="B396">
        <v>1315</v>
      </c>
      <c r="G396" t="str">
        <f>Source!G1315</f>
        <v>16. Отопление (кабинеты)</v>
      </c>
    </row>
    <row r="397" spans="1:24" x14ac:dyDescent="0.2">
      <c r="A397">
        <v>20</v>
      </c>
      <c r="B397">
        <v>2269</v>
      </c>
      <c r="C397">
        <v>3</v>
      </c>
      <c r="D397">
        <v>0</v>
      </c>
      <c r="E397">
        <f>SmtRes!AV2269</f>
        <v>0</v>
      </c>
      <c r="F397" t="str">
        <f>SmtRes!I2269</f>
        <v>101-1602</v>
      </c>
      <c r="G397" t="str">
        <f>SmtRes!K2269</f>
        <v>Ацетилен газообразный технический</v>
      </c>
      <c r="H397" t="str">
        <f>SmtRes!O2269</f>
        <v>м3</v>
      </c>
      <c r="I397">
        <f>SmtRes!Y2269*Source!I1324</f>
        <v>0.94600000000000006</v>
      </c>
      <c r="J397">
        <f>SmtRes!AO2269</f>
        <v>1</v>
      </c>
      <c r="K397">
        <f>SmtRes!AE2269</f>
        <v>38.49</v>
      </c>
      <c r="L397">
        <f>SmtRes!DB2269</f>
        <v>16.55</v>
      </c>
      <c r="M397">
        <f>ROUND(ROUND(L397*Source!I1324, 2)*1, 2)</f>
        <v>36.409999999999997</v>
      </c>
      <c r="N397">
        <f>SmtRes!AA2269</f>
        <v>236.33</v>
      </c>
      <c r="O397">
        <f>ROUND(ROUND(L397*Source!I1324, 2)*SmtRes!DA2269, 2)</f>
        <v>223.56</v>
      </c>
      <c r="P397">
        <f>SmtRes!AG2269</f>
        <v>0</v>
      </c>
      <c r="Q397">
        <f>SmtRes!DC2269</f>
        <v>0</v>
      </c>
      <c r="R397">
        <f>ROUND(ROUND(Q397*Source!I1324, 2)*1, 2)</f>
        <v>0</v>
      </c>
      <c r="S397">
        <f>SmtRes!AC2269</f>
        <v>0</v>
      </c>
      <c r="T397">
        <f>ROUND(ROUND(Q397*Source!I1324, 2)*SmtRes!AK2269, 2)</f>
        <v>0</v>
      </c>
      <c r="U397">
        <f>SmtRes!X2269</f>
        <v>-203673795</v>
      </c>
      <c r="V397">
        <v>-1187868333</v>
      </c>
      <c r="W397">
        <v>598386445</v>
      </c>
      <c r="X397">
        <v>3</v>
      </c>
    </row>
    <row r="398" spans="1:24" x14ac:dyDescent="0.2">
      <c r="A398">
        <v>20</v>
      </c>
      <c r="B398">
        <v>2268</v>
      </c>
      <c r="C398">
        <v>3</v>
      </c>
      <c r="D398">
        <v>0</v>
      </c>
      <c r="E398">
        <f>SmtRes!AV2268</f>
        <v>0</v>
      </c>
      <c r="F398" t="str">
        <f>SmtRes!I2268</f>
        <v>101-0324</v>
      </c>
      <c r="G398" t="str">
        <f>SmtRes!K2268</f>
        <v>Кислород технический газообразный</v>
      </c>
      <c r="H398" t="str">
        <f>SmtRes!O2268</f>
        <v>м3</v>
      </c>
      <c r="I398">
        <f>SmtRes!Y2268*Source!I1324</f>
        <v>6.0280000000000014</v>
      </c>
      <c r="J398">
        <f>SmtRes!AO2268</f>
        <v>1</v>
      </c>
      <c r="K398">
        <f>SmtRes!AE2268</f>
        <v>6.23</v>
      </c>
      <c r="L398">
        <f>SmtRes!DB2268</f>
        <v>17.07</v>
      </c>
      <c r="M398">
        <f>ROUND(ROUND(L398*Source!I1324, 2)*1, 2)</f>
        <v>37.549999999999997</v>
      </c>
      <c r="N398">
        <f>SmtRes!AA2268</f>
        <v>38.25</v>
      </c>
      <c r="O398">
        <f>ROUND(ROUND(L398*Source!I1324, 2)*SmtRes!DA2268, 2)</f>
        <v>230.56</v>
      </c>
      <c r="P398">
        <f>SmtRes!AG2268</f>
        <v>0</v>
      </c>
      <c r="Q398">
        <f>SmtRes!DC2268</f>
        <v>0</v>
      </c>
      <c r="R398">
        <f>ROUND(ROUND(Q398*Source!I1324, 2)*1, 2)</f>
        <v>0</v>
      </c>
      <c r="S398">
        <f>SmtRes!AC2268</f>
        <v>0</v>
      </c>
      <c r="T398">
        <f>ROUND(ROUND(Q398*Source!I1324, 2)*SmtRes!AK2268, 2)</f>
        <v>0</v>
      </c>
      <c r="U398">
        <f>SmtRes!X2268</f>
        <v>-756465305</v>
      </c>
      <c r="V398">
        <v>-540365543</v>
      </c>
      <c r="W398">
        <v>-1994143599</v>
      </c>
      <c r="X398">
        <v>3</v>
      </c>
    </row>
    <row r="399" spans="1:24" x14ac:dyDescent="0.2">
      <c r="A399">
        <v>20</v>
      </c>
      <c r="B399">
        <v>2290</v>
      </c>
      <c r="C399">
        <v>3</v>
      </c>
      <c r="D399">
        <v>0</v>
      </c>
      <c r="E399">
        <f>SmtRes!AV2290</f>
        <v>0</v>
      </c>
      <c r="F399" t="str">
        <f>SmtRes!I2290</f>
        <v>411-0001</v>
      </c>
      <c r="G399" t="str">
        <f>SmtRes!K2290</f>
        <v>Вода</v>
      </c>
      <c r="H399" t="str">
        <f>SmtRes!O2290</f>
        <v>м3</v>
      </c>
      <c r="I399">
        <f>SmtRes!Y2290*Source!I1328</f>
        <v>0.18312</v>
      </c>
      <c r="J399">
        <f>SmtRes!AO2290</f>
        <v>1</v>
      </c>
      <c r="K399">
        <f>SmtRes!AE2290</f>
        <v>2.44</v>
      </c>
      <c r="L399">
        <f>SmtRes!DB2290</f>
        <v>1.1200000000000001</v>
      </c>
      <c r="M399">
        <f>ROUND(ROUND(L399*Source!I1328, 2)*1, 2)</f>
        <v>0.45</v>
      </c>
      <c r="N399">
        <f>SmtRes!AA2290</f>
        <v>14.98</v>
      </c>
      <c r="O399">
        <f>ROUND(ROUND(L399*Source!I1328, 2)*SmtRes!DA2290, 2)</f>
        <v>2.76</v>
      </c>
      <c r="P399">
        <f>SmtRes!AG2290</f>
        <v>0</v>
      </c>
      <c r="Q399">
        <f>SmtRes!DC2290</f>
        <v>0</v>
      </c>
      <c r="R399">
        <f>ROUND(ROUND(Q399*Source!I1328, 2)*1, 2)</f>
        <v>0</v>
      </c>
      <c r="S399">
        <f>SmtRes!AC2290</f>
        <v>0</v>
      </c>
      <c r="T399">
        <f>ROUND(ROUND(Q399*Source!I1328, 2)*SmtRes!AK2290, 2)</f>
        <v>0</v>
      </c>
      <c r="U399">
        <f>SmtRes!X2290</f>
        <v>39226525</v>
      </c>
      <c r="V399">
        <v>-1340605635</v>
      </c>
      <c r="W399">
        <v>1318754658</v>
      </c>
      <c r="X399">
        <v>3</v>
      </c>
    </row>
    <row r="400" spans="1:24" x14ac:dyDescent="0.2">
      <c r="A400">
        <v>20</v>
      </c>
      <c r="B400">
        <v>2287</v>
      </c>
      <c r="C400">
        <v>3</v>
      </c>
      <c r="D400">
        <v>0</v>
      </c>
      <c r="E400">
        <f>SmtRes!AV2287</f>
        <v>0</v>
      </c>
      <c r="F400" t="str">
        <f>SmtRes!I2287</f>
        <v>101-2205</v>
      </c>
      <c r="G400" t="str">
        <f>SmtRes!K2287</f>
        <v>Дюбели распорные полиэтиленовые: 10х40 мм</v>
      </c>
      <c r="H400" t="str">
        <f>SmtRes!O2287</f>
        <v>1000 шт.</v>
      </c>
      <c r="I400">
        <f>SmtRes!Y2287*Source!I1328</f>
        <v>5.7200000000000001E-2</v>
      </c>
      <c r="J400">
        <f>SmtRes!AO2287</f>
        <v>1</v>
      </c>
      <c r="K400">
        <f>SmtRes!AE2287</f>
        <v>269</v>
      </c>
      <c r="L400">
        <f>SmtRes!DB2287</f>
        <v>38.47</v>
      </c>
      <c r="M400">
        <f>ROUND(ROUND(L400*Source!I1328, 2)*1, 2)</f>
        <v>15.39</v>
      </c>
      <c r="N400">
        <f>SmtRes!AA2287</f>
        <v>1651.66</v>
      </c>
      <c r="O400">
        <f>ROUND(ROUND(L400*Source!I1328, 2)*SmtRes!DA2287, 2)</f>
        <v>94.49</v>
      </c>
      <c r="P400">
        <f>SmtRes!AG2287</f>
        <v>0</v>
      </c>
      <c r="Q400">
        <f>SmtRes!DC2287</f>
        <v>0</v>
      </c>
      <c r="R400">
        <f>ROUND(ROUND(Q400*Source!I1328, 2)*1, 2)</f>
        <v>0</v>
      </c>
      <c r="S400">
        <f>SmtRes!AC2287</f>
        <v>0</v>
      </c>
      <c r="T400">
        <f>ROUND(ROUND(Q400*Source!I1328, 2)*SmtRes!AK2287, 2)</f>
        <v>0</v>
      </c>
      <c r="U400">
        <f>SmtRes!X2287</f>
        <v>20353963</v>
      </c>
      <c r="V400">
        <v>327905841</v>
      </c>
      <c r="W400">
        <v>-970512176</v>
      </c>
      <c r="X400">
        <v>3</v>
      </c>
    </row>
    <row r="401" spans="1:24" x14ac:dyDescent="0.2">
      <c r="A401">
        <v>20</v>
      </c>
      <c r="B401">
        <v>2286</v>
      </c>
      <c r="C401">
        <v>3</v>
      </c>
      <c r="D401">
        <v>0</v>
      </c>
      <c r="E401">
        <f>SmtRes!AV2286</f>
        <v>0</v>
      </c>
      <c r="F401" t="str">
        <f>SmtRes!I2286</f>
        <v>101-1381</v>
      </c>
      <c r="G401" t="str">
        <f>SmtRes!K2286</f>
        <v>Шпильки оцинкованные стяжные диаметром: 10 мм длиной 100 мм</v>
      </c>
      <c r="H401" t="str">
        <f>SmtRes!O2286</f>
        <v>т</v>
      </c>
      <c r="I401">
        <f>SmtRes!Y2286*Source!I1328</f>
        <v>1.0880000000000002E-3</v>
      </c>
      <c r="J401">
        <f>SmtRes!AO2286</f>
        <v>1</v>
      </c>
      <c r="K401">
        <f>SmtRes!AE2286</f>
        <v>14528.73</v>
      </c>
      <c r="L401">
        <f>SmtRes!DB2286</f>
        <v>39.520000000000003</v>
      </c>
      <c r="M401">
        <f>ROUND(ROUND(L401*Source!I1328, 2)*1, 2)</f>
        <v>15.81</v>
      </c>
      <c r="N401">
        <f>SmtRes!AA2286</f>
        <v>89206.399999999994</v>
      </c>
      <c r="O401">
        <f>ROUND(ROUND(L401*Source!I1328, 2)*SmtRes!DA2286, 2)</f>
        <v>97.07</v>
      </c>
      <c r="P401">
        <f>SmtRes!AG2286</f>
        <v>0</v>
      </c>
      <c r="Q401">
        <f>SmtRes!DC2286</f>
        <v>0</v>
      </c>
      <c r="R401">
        <f>ROUND(ROUND(Q401*Source!I1328, 2)*1, 2)</f>
        <v>0</v>
      </c>
      <c r="S401">
        <f>SmtRes!AC2286</f>
        <v>0</v>
      </c>
      <c r="T401">
        <f>ROUND(ROUND(Q401*Source!I1328, 2)*SmtRes!AK2286, 2)</f>
        <v>0</v>
      </c>
      <c r="U401">
        <f>SmtRes!X2286</f>
        <v>671085133</v>
      </c>
      <c r="V401">
        <v>1939234496</v>
      </c>
      <c r="W401">
        <v>1580247982</v>
      </c>
      <c r="X401">
        <v>3</v>
      </c>
    </row>
    <row r="402" spans="1:24" x14ac:dyDescent="0.2">
      <c r="A402">
        <f>Source!A1330</f>
        <v>18</v>
      </c>
      <c r="B402">
        <v>1330</v>
      </c>
      <c r="C402">
        <v>3</v>
      </c>
      <c r="D402">
        <f>Source!BI1330</f>
        <v>1</v>
      </c>
      <c r="E402">
        <f>Source!FS1330</f>
        <v>0</v>
      </c>
      <c r="F402" t="str">
        <f>Source!F1330</f>
        <v>24.3.02.05-0002М</v>
      </c>
      <c r="G402" t="str">
        <f>Source!G1330</f>
        <v>Труба полипропиленовая армированная алюминием PRO AQUA PN25 (перфор.) 25</v>
      </c>
      <c r="H402" t="str">
        <f>Source!H1330</f>
        <v>м</v>
      </c>
      <c r="I402">
        <f>Source!I1330</f>
        <v>40.21</v>
      </c>
      <c r="J402">
        <v>1</v>
      </c>
      <c r="K402">
        <f>ROUND(Source!AC1330/IF(Source!BC1330&lt;&gt; 0, Source!BC1330, 1),2)</f>
        <v>18.670000000000002</v>
      </c>
      <c r="M402">
        <f>ROUND(Source!HG1330/IF(Source!BC1330&lt;&gt; 0, Source!BC1330, 1),2)</f>
        <v>750.81</v>
      </c>
      <c r="N402">
        <f>Source!AC1330</f>
        <v>114.66</v>
      </c>
      <c r="O402">
        <f>Source!HG1330</f>
        <v>4610</v>
      </c>
      <c r="P402">
        <f>Source!AE1330</f>
        <v>0</v>
      </c>
      <c r="R402">
        <f>ROUND(P402*I402, 2)</f>
        <v>0</v>
      </c>
      <c r="S402">
        <f>Source!AE1330*IF(Source!BS1330&lt;&gt; 0, Source!BS1330, 1)</f>
        <v>0</v>
      </c>
      <c r="T402">
        <f>ROUND(S402*I402, 2)</f>
        <v>0</v>
      </c>
      <c r="U402">
        <f>Source!GF1330</f>
        <v>-1944157833</v>
      </c>
      <c r="V402">
        <v>1587526647</v>
      </c>
      <c r="W402">
        <v>-146037088</v>
      </c>
      <c r="X402">
        <v>3</v>
      </c>
    </row>
    <row r="403" spans="1:24" x14ac:dyDescent="0.2">
      <c r="A403">
        <f>Source!A1332</f>
        <v>18</v>
      </c>
      <c r="B403">
        <v>1332</v>
      </c>
      <c r="C403">
        <v>3</v>
      </c>
      <c r="D403">
        <f>Source!BI1332</f>
        <v>1</v>
      </c>
      <c r="E403">
        <f>Source!FS1332</f>
        <v>0</v>
      </c>
      <c r="F403" t="str">
        <f>Source!F1332</f>
        <v>301-5601</v>
      </c>
      <c r="G403" t="str">
        <f>Source!G1332</f>
        <v>Хомут металлический с шурупом для крепления трубопроводов диаметром 20-25 мм</v>
      </c>
      <c r="H403" t="str">
        <f>Source!H1332</f>
        <v>10 шт.</v>
      </c>
      <c r="I403">
        <f>Source!I1332</f>
        <v>4</v>
      </c>
      <c r="J403">
        <v>1</v>
      </c>
      <c r="K403">
        <f>Source!AC1332</f>
        <v>65.7</v>
      </c>
      <c r="M403">
        <f>ROUND(K403*I403, 2)</f>
        <v>262.8</v>
      </c>
      <c r="N403">
        <f>Source!AC1332*IF(Source!BC1332&lt;&gt; 0, Source!BC1332, 1)</f>
        <v>122.20200000000001</v>
      </c>
      <c r="O403">
        <f>ROUND(N403*I403, 2)</f>
        <v>488.81</v>
      </c>
      <c r="P403">
        <f>Source!AE1332</f>
        <v>0</v>
      </c>
      <c r="R403">
        <f>ROUND(P403*I403, 2)</f>
        <v>0</v>
      </c>
      <c r="S403">
        <f>Source!AE1332*IF(Source!BS1332&lt;&gt; 0, Source!BS1332, 1)</f>
        <v>0</v>
      </c>
      <c r="T403">
        <f>ROUND(S403*I403, 2)</f>
        <v>0</v>
      </c>
      <c r="U403">
        <f>Source!GF1332</f>
        <v>1223207677</v>
      </c>
      <c r="V403">
        <v>40951827</v>
      </c>
      <c r="W403">
        <v>-964615607</v>
      </c>
      <c r="X403">
        <v>3</v>
      </c>
    </row>
    <row r="404" spans="1:24" x14ac:dyDescent="0.2">
      <c r="A404">
        <v>20</v>
      </c>
      <c r="B404">
        <v>2310</v>
      </c>
      <c r="C404">
        <v>3</v>
      </c>
      <c r="D404">
        <v>0</v>
      </c>
      <c r="E404">
        <f>SmtRes!AV2310</f>
        <v>0</v>
      </c>
      <c r="F404" t="str">
        <f>SmtRes!I2310</f>
        <v>411-0001</v>
      </c>
      <c r="G404" t="str">
        <f>SmtRes!K2310</f>
        <v>Вода</v>
      </c>
      <c r="H404" t="str">
        <f>SmtRes!O2310</f>
        <v>м3</v>
      </c>
      <c r="I404">
        <f>SmtRes!Y2310*Source!I1334</f>
        <v>2.6886420000000002</v>
      </c>
      <c r="J404">
        <f>SmtRes!AO2310</f>
        <v>1</v>
      </c>
      <c r="K404">
        <f>SmtRes!AE2310</f>
        <v>2.44</v>
      </c>
      <c r="L404">
        <f>SmtRes!DB2310</f>
        <v>3.31</v>
      </c>
      <c r="M404">
        <f>ROUND(ROUND(L404*Source!I1334, 2)*1, 2)</f>
        <v>6.55</v>
      </c>
      <c r="N404">
        <f>SmtRes!AA2310</f>
        <v>14.98</v>
      </c>
      <c r="O404">
        <f>ROUND(ROUND(L404*Source!I1334, 2)*SmtRes!DA2310, 2)</f>
        <v>40.22</v>
      </c>
      <c r="P404">
        <f>SmtRes!AG2310</f>
        <v>0</v>
      </c>
      <c r="Q404">
        <f>SmtRes!DC2310</f>
        <v>0</v>
      </c>
      <c r="R404">
        <f>ROUND(ROUND(Q404*Source!I1334, 2)*1, 2)</f>
        <v>0</v>
      </c>
      <c r="S404">
        <f>SmtRes!AC2310</f>
        <v>0</v>
      </c>
      <c r="T404">
        <f>ROUND(ROUND(Q404*Source!I1334, 2)*SmtRes!AK2310, 2)</f>
        <v>0</v>
      </c>
      <c r="U404">
        <f>SmtRes!X2310</f>
        <v>39226525</v>
      </c>
      <c r="V404">
        <v>-1340605635</v>
      </c>
      <c r="W404">
        <v>1318754658</v>
      </c>
      <c r="X404">
        <v>3</v>
      </c>
    </row>
    <row r="405" spans="1:24" x14ac:dyDescent="0.2">
      <c r="A405">
        <v>20</v>
      </c>
      <c r="B405">
        <v>2307</v>
      </c>
      <c r="C405">
        <v>3</v>
      </c>
      <c r="D405">
        <v>0</v>
      </c>
      <c r="E405">
        <f>SmtRes!AV2307</f>
        <v>0</v>
      </c>
      <c r="F405" t="str">
        <f>SmtRes!I2307</f>
        <v>101-2205</v>
      </c>
      <c r="G405" t="str">
        <f>SmtRes!K2307</f>
        <v>Дюбели распорные полиэтиленовые: 10х40 мм</v>
      </c>
      <c r="H405" t="str">
        <f>SmtRes!O2307</f>
        <v>1000 шт.</v>
      </c>
      <c r="I405">
        <f>SmtRes!Y2307*Source!I1334</f>
        <v>0.21978</v>
      </c>
      <c r="J405">
        <f>SmtRes!AO2307</f>
        <v>1</v>
      </c>
      <c r="K405">
        <f>SmtRes!AE2307</f>
        <v>269</v>
      </c>
      <c r="L405">
        <f>SmtRes!DB2307</f>
        <v>29.86</v>
      </c>
      <c r="M405">
        <f>ROUND(ROUND(L405*Source!I1334, 2)*1, 2)</f>
        <v>59.12</v>
      </c>
      <c r="N405">
        <f>SmtRes!AA2307</f>
        <v>1651.66</v>
      </c>
      <c r="O405">
        <f>ROUND(ROUND(L405*Source!I1334, 2)*SmtRes!DA2307, 2)</f>
        <v>363</v>
      </c>
      <c r="P405">
        <f>SmtRes!AG2307</f>
        <v>0</v>
      </c>
      <c r="Q405">
        <f>SmtRes!DC2307</f>
        <v>0</v>
      </c>
      <c r="R405">
        <f>ROUND(ROUND(Q405*Source!I1334, 2)*1, 2)</f>
        <v>0</v>
      </c>
      <c r="S405">
        <f>SmtRes!AC2307</f>
        <v>0</v>
      </c>
      <c r="T405">
        <f>ROUND(ROUND(Q405*Source!I1334, 2)*SmtRes!AK2307, 2)</f>
        <v>0</v>
      </c>
      <c r="U405">
        <f>SmtRes!X2307</f>
        <v>20353963</v>
      </c>
      <c r="V405">
        <v>327905841</v>
      </c>
      <c r="W405">
        <v>-970512176</v>
      </c>
      <c r="X405">
        <v>3</v>
      </c>
    </row>
    <row r="406" spans="1:24" x14ac:dyDescent="0.2">
      <c r="A406">
        <v>20</v>
      </c>
      <c r="B406">
        <v>2306</v>
      </c>
      <c r="C406">
        <v>3</v>
      </c>
      <c r="D406">
        <v>0</v>
      </c>
      <c r="E406">
        <f>SmtRes!AV2306</f>
        <v>0</v>
      </c>
      <c r="F406" t="str">
        <f>SmtRes!I2306</f>
        <v>101-1381</v>
      </c>
      <c r="G406" t="str">
        <f>SmtRes!K2306</f>
        <v>Шпильки оцинкованные стяжные диаметром: 10 мм длиной 100 мм</v>
      </c>
      <c r="H406" t="str">
        <f>SmtRes!O2306</f>
        <v>т</v>
      </c>
      <c r="I406">
        <f>SmtRes!Y2306*Source!I1334</f>
        <v>4.1777999999999997E-3</v>
      </c>
      <c r="J406">
        <f>SmtRes!AO2306</f>
        <v>1</v>
      </c>
      <c r="K406">
        <f>SmtRes!AE2306</f>
        <v>14528.73</v>
      </c>
      <c r="L406">
        <f>SmtRes!DB2306</f>
        <v>30.66</v>
      </c>
      <c r="M406">
        <f>ROUND(ROUND(L406*Source!I1334, 2)*1, 2)</f>
        <v>60.71</v>
      </c>
      <c r="N406">
        <f>SmtRes!AA2306</f>
        <v>89206.399999999994</v>
      </c>
      <c r="O406">
        <f>ROUND(ROUND(L406*Source!I1334, 2)*SmtRes!DA2306, 2)</f>
        <v>372.76</v>
      </c>
      <c r="P406">
        <f>SmtRes!AG2306</f>
        <v>0</v>
      </c>
      <c r="Q406">
        <f>SmtRes!DC2306</f>
        <v>0</v>
      </c>
      <c r="R406">
        <f>ROUND(ROUND(Q406*Source!I1334, 2)*1, 2)</f>
        <v>0</v>
      </c>
      <c r="S406">
        <f>SmtRes!AC2306</f>
        <v>0</v>
      </c>
      <c r="T406">
        <f>ROUND(ROUND(Q406*Source!I1334, 2)*SmtRes!AK2306, 2)</f>
        <v>0</v>
      </c>
      <c r="U406">
        <f>SmtRes!X2306</f>
        <v>671085133</v>
      </c>
      <c r="V406">
        <v>1939234496</v>
      </c>
      <c r="W406">
        <v>1580247982</v>
      </c>
      <c r="X406">
        <v>3</v>
      </c>
    </row>
    <row r="407" spans="1:24" x14ac:dyDescent="0.2">
      <c r="A407">
        <f>Source!A1336</f>
        <v>18</v>
      </c>
      <c r="B407">
        <v>1336</v>
      </c>
      <c r="C407">
        <v>3</v>
      </c>
      <c r="D407">
        <f>Source!BI1336</f>
        <v>1</v>
      </c>
      <c r="E407">
        <f>Source!FS1336</f>
        <v>0</v>
      </c>
      <c r="F407" t="str">
        <f>Source!F1336</f>
        <v>24.3.02.05-0004М</v>
      </c>
      <c r="G407" t="str">
        <f>Source!G1336</f>
        <v>Труба полипропиленовая армированная алюминием PRO AQUA PN25 (перфор.) 40</v>
      </c>
      <c r="H407" t="str">
        <f>Source!H1336</f>
        <v>м</v>
      </c>
      <c r="I407">
        <f>Source!I1336</f>
        <v>198.99</v>
      </c>
      <c r="J407">
        <v>1</v>
      </c>
      <c r="K407">
        <f>ROUND(Source!AC1336/IF(Source!BC1336&lt;&gt; 0, Source!BC1336, 1),2)</f>
        <v>45.39</v>
      </c>
      <c r="M407">
        <f>ROUND(Source!HG1336/IF(Source!BC1336&lt;&gt; 0, Source!BC1336, 1),2)</f>
        <v>9031.76</v>
      </c>
      <c r="N407">
        <f>Source!AC1336</f>
        <v>278.68</v>
      </c>
      <c r="O407">
        <f>Source!HG1336</f>
        <v>55455</v>
      </c>
      <c r="P407">
        <f>Source!AE1336</f>
        <v>0</v>
      </c>
      <c r="R407">
        <f>ROUND(P407*I407, 2)</f>
        <v>0</v>
      </c>
      <c r="S407">
        <f>Source!AE1336*IF(Source!BS1336&lt;&gt; 0, Source!BS1336, 1)</f>
        <v>0</v>
      </c>
      <c r="T407">
        <f>ROUND(S407*I407, 2)</f>
        <v>0</v>
      </c>
      <c r="U407">
        <f>Source!GF1336</f>
        <v>428537175</v>
      </c>
      <c r="V407">
        <v>-1629087832</v>
      </c>
      <c r="W407">
        <v>1785961425</v>
      </c>
      <c r="X407">
        <v>3</v>
      </c>
    </row>
    <row r="408" spans="1:24" x14ac:dyDescent="0.2">
      <c r="A408">
        <f>Source!A1338</f>
        <v>18</v>
      </c>
      <c r="B408">
        <v>1338</v>
      </c>
      <c r="C408">
        <v>3</v>
      </c>
      <c r="D408">
        <f>Source!BI1338</f>
        <v>1</v>
      </c>
      <c r="E408">
        <f>Source!FS1338</f>
        <v>0</v>
      </c>
      <c r="F408" t="str">
        <f>Source!F1338</f>
        <v>301-5604</v>
      </c>
      <c r="G408" t="str">
        <f>Source!G1338</f>
        <v>Хомут металлический с шурупом для крепления трубопроводов диаметром 40-46 мм</v>
      </c>
      <c r="H408" t="str">
        <f>Source!H1338</f>
        <v>10 шт.</v>
      </c>
      <c r="I408">
        <f>Source!I1338</f>
        <v>19.8</v>
      </c>
      <c r="J408">
        <v>1</v>
      </c>
      <c r="K408">
        <f>Source!AC1338</f>
        <v>72.400000000000006</v>
      </c>
      <c r="M408">
        <f>ROUND(K408*I408, 2)</f>
        <v>1433.52</v>
      </c>
      <c r="N408">
        <f>Source!AC1338*IF(Source!BC1338&lt;&gt; 0, Source!BC1338, 1)</f>
        <v>198.37600000000003</v>
      </c>
      <c r="O408">
        <f>ROUND(N408*I408, 2)</f>
        <v>3927.84</v>
      </c>
      <c r="P408">
        <f>Source!AE1338</f>
        <v>0</v>
      </c>
      <c r="R408">
        <f>ROUND(P408*I408, 2)</f>
        <v>0</v>
      </c>
      <c r="S408">
        <f>Source!AE1338*IF(Source!BS1338&lt;&gt; 0, Source!BS1338, 1)</f>
        <v>0</v>
      </c>
      <c r="T408">
        <f>ROUND(S408*I408, 2)</f>
        <v>0</v>
      </c>
      <c r="U408">
        <f>Source!GF1338</f>
        <v>1509888122</v>
      </c>
      <c r="V408">
        <v>705475670</v>
      </c>
      <c r="W408">
        <v>1024811189</v>
      </c>
      <c r="X408">
        <v>3</v>
      </c>
    </row>
    <row r="409" spans="1:24" x14ac:dyDescent="0.2">
      <c r="A409">
        <f>Source!A1340</f>
        <v>17</v>
      </c>
      <c r="B409">
        <v>1340</v>
      </c>
      <c r="C409">
        <v>3</v>
      </c>
      <c r="D409">
        <f>Source!BI1340</f>
        <v>2</v>
      </c>
      <c r="E409">
        <f>Source!FS1340</f>
        <v>0</v>
      </c>
      <c r="F409" t="str">
        <f>Source!F1340</f>
        <v>507-3302</v>
      </c>
      <c r="G409" t="str">
        <f>Source!G1340</f>
        <v>Тройник полипропиленовый переходной диаметром 40х25х40 мм</v>
      </c>
      <c r="H409" t="str">
        <f>Source!H1340</f>
        <v>10 шт.</v>
      </c>
      <c r="I409">
        <f>Source!I1340</f>
        <v>7</v>
      </c>
      <c r="J409">
        <v>1</v>
      </c>
      <c r="K409">
        <f>Source!AC1340</f>
        <v>66.900000000000006</v>
      </c>
      <c r="M409">
        <f>ROUND(K409*I409, 2)</f>
        <v>468.3</v>
      </c>
      <c r="N409">
        <f>Source!AC1340*IF(Source!BC1340&lt;&gt; 0, Source!BC1340, 1)</f>
        <v>315.09900000000005</v>
      </c>
      <c r="O409">
        <f>ROUND(N409*I409, 2)</f>
        <v>2205.69</v>
      </c>
      <c r="P409">
        <f>Source!AE1340</f>
        <v>0</v>
      </c>
      <c r="R409">
        <f>ROUND(P409*I409, 2)</f>
        <v>0</v>
      </c>
      <c r="S409">
        <f>Source!AE1340*IF(Source!BS1340&lt;&gt; 0, Source!BS1340, 1)</f>
        <v>0</v>
      </c>
      <c r="T409">
        <f>ROUND(S409*I409, 2)</f>
        <v>0</v>
      </c>
      <c r="U409">
        <f>Source!GF1340</f>
        <v>-1854484476</v>
      </c>
      <c r="V409">
        <v>1311495773</v>
      </c>
      <c r="W409">
        <v>238190668</v>
      </c>
      <c r="X409">
        <v>3</v>
      </c>
    </row>
    <row r="410" spans="1:24" x14ac:dyDescent="0.2">
      <c r="A410">
        <v>20</v>
      </c>
      <c r="B410">
        <v>2340</v>
      </c>
      <c r="C410">
        <v>3</v>
      </c>
      <c r="D410">
        <v>0</v>
      </c>
      <c r="E410">
        <f>SmtRes!AV2340</f>
        <v>0</v>
      </c>
      <c r="F410" t="str">
        <f>SmtRes!I2340</f>
        <v>411-0001</v>
      </c>
      <c r="G410" t="str">
        <f>SmtRes!K2340</f>
        <v>Вода</v>
      </c>
      <c r="H410" t="str">
        <f>SmtRes!O2340</f>
        <v>м3</v>
      </c>
      <c r="I410">
        <f>SmtRes!Y2340*Source!I1342</f>
        <v>15.667200000000001</v>
      </c>
      <c r="J410">
        <f>SmtRes!AO2340</f>
        <v>1</v>
      </c>
      <c r="K410">
        <f>SmtRes!AE2340</f>
        <v>2.44</v>
      </c>
      <c r="L410">
        <f>SmtRes!DB2340</f>
        <v>36.6</v>
      </c>
      <c r="M410">
        <f>ROUND(ROUND(L410*Source!I1342, 2)*1, 2)</f>
        <v>38.229999999999997</v>
      </c>
      <c r="N410">
        <f>SmtRes!AA2340</f>
        <v>14.98</v>
      </c>
      <c r="O410">
        <f>ROUND(ROUND(L410*Source!I1342, 2)*SmtRes!DA2340, 2)</f>
        <v>234.73</v>
      </c>
      <c r="P410">
        <f>SmtRes!AG2340</f>
        <v>0</v>
      </c>
      <c r="Q410">
        <f>SmtRes!DC2340</f>
        <v>0</v>
      </c>
      <c r="R410">
        <f>ROUND(ROUND(Q410*Source!I1342, 2)*1, 2)</f>
        <v>0</v>
      </c>
      <c r="S410">
        <f>SmtRes!AC2340</f>
        <v>0</v>
      </c>
      <c r="T410">
        <f>ROUND(ROUND(Q410*Source!I1342, 2)*SmtRes!AK2340, 2)</f>
        <v>0</v>
      </c>
      <c r="U410">
        <f>SmtRes!X2340</f>
        <v>619799737</v>
      </c>
      <c r="V410">
        <v>1962984545</v>
      </c>
      <c r="W410">
        <v>-1669548648</v>
      </c>
      <c r="X410">
        <v>3</v>
      </c>
    </row>
    <row r="411" spans="1:24" x14ac:dyDescent="0.2">
      <c r="A411">
        <v>20</v>
      </c>
      <c r="B411">
        <v>2338</v>
      </c>
      <c r="C411">
        <v>3</v>
      </c>
      <c r="D411">
        <v>0</v>
      </c>
      <c r="E411">
        <f>SmtRes!AV2338</f>
        <v>0</v>
      </c>
      <c r="F411" t="str">
        <f>SmtRes!I2338</f>
        <v>301-3361</v>
      </c>
      <c r="G411" t="str">
        <f>SmtRes!K2338</f>
        <v>Водный раствор нитрата и карбоната</v>
      </c>
      <c r="H411" t="str">
        <f>SmtRes!O2338</f>
        <v>м3</v>
      </c>
      <c r="I411">
        <f>SmtRes!Y2338*Source!I1342</f>
        <v>0.69980160000000013</v>
      </c>
      <c r="J411">
        <f>SmtRes!AO2338</f>
        <v>1</v>
      </c>
      <c r="K411">
        <f>SmtRes!AE2338</f>
        <v>45.83</v>
      </c>
      <c r="L411">
        <f>SmtRes!DB2338</f>
        <v>30.71</v>
      </c>
      <c r="M411">
        <f>ROUND(ROUND(L411*Source!I1342, 2)*1, 2)</f>
        <v>32.08</v>
      </c>
      <c r="N411">
        <f>SmtRes!AA2338</f>
        <v>281.39999999999998</v>
      </c>
      <c r="O411">
        <f>ROUND(ROUND(L411*Source!I1342, 2)*SmtRes!DA2338, 2)</f>
        <v>196.97</v>
      </c>
      <c r="P411">
        <f>SmtRes!AG2338</f>
        <v>0</v>
      </c>
      <c r="Q411">
        <f>SmtRes!DC2338</f>
        <v>0</v>
      </c>
      <c r="R411">
        <f>ROUND(ROUND(Q411*Source!I1342, 2)*1, 2)</f>
        <v>0</v>
      </c>
      <c r="S411">
        <f>SmtRes!AC2338</f>
        <v>0</v>
      </c>
      <c r="T411">
        <f>ROUND(ROUND(Q411*Source!I1342, 2)*SmtRes!AK2338, 2)</f>
        <v>0</v>
      </c>
      <c r="U411">
        <f>SmtRes!X2338</f>
        <v>-1034213419</v>
      </c>
      <c r="V411">
        <v>-667996013</v>
      </c>
      <c r="W411">
        <v>-1695588171</v>
      </c>
      <c r="X411">
        <v>3</v>
      </c>
    </row>
    <row r="412" spans="1:24" x14ac:dyDescent="0.2">
      <c r="A412">
        <v>20</v>
      </c>
      <c r="B412">
        <v>2337</v>
      </c>
      <c r="C412">
        <v>3</v>
      </c>
      <c r="D412">
        <v>0</v>
      </c>
      <c r="E412">
        <f>SmtRes!AV2337</f>
        <v>0</v>
      </c>
      <c r="F412" t="str">
        <f>SmtRes!I2337</f>
        <v>301-1225</v>
      </c>
      <c r="G412" t="str">
        <f>SmtRes!K2337</f>
        <v>Кронштейны для радиаторов стальных спаренных марки КР1-РС</v>
      </c>
      <c r="H412" t="str">
        <f>SmtRes!O2337</f>
        <v>компл.</v>
      </c>
      <c r="I412">
        <f>SmtRes!Y2337*Source!I1342</f>
        <v>46.166016000000006</v>
      </c>
      <c r="J412">
        <f>SmtRes!AO2337</f>
        <v>1</v>
      </c>
      <c r="K412">
        <f>SmtRes!AE2337</f>
        <v>24.74</v>
      </c>
      <c r="L412">
        <f>SmtRes!DB2337</f>
        <v>1093.51</v>
      </c>
      <c r="M412">
        <f>ROUND(ROUND(L412*Source!I1342, 2)*1, 2)</f>
        <v>1142.1500000000001</v>
      </c>
      <c r="N412">
        <f>SmtRes!AA2337</f>
        <v>151.9</v>
      </c>
      <c r="O412">
        <f>ROUND(ROUND(L412*Source!I1342, 2)*SmtRes!DA2337, 2)</f>
        <v>7012.8</v>
      </c>
      <c r="P412">
        <f>SmtRes!AG2337</f>
        <v>0</v>
      </c>
      <c r="Q412">
        <f>SmtRes!DC2337</f>
        <v>0</v>
      </c>
      <c r="R412">
        <f>ROUND(ROUND(Q412*Source!I1342, 2)*1, 2)</f>
        <v>0</v>
      </c>
      <c r="S412">
        <f>SmtRes!AC2337</f>
        <v>0</v>
      </c>
      <c r="T412">
        <f>ROUND(ROUND(Q412*Source!I1342, 2)*SmtRes!AK2337, 2)</f>
        <v>0</v>
      </c>
      <c r="U412">
        <f>SmtRes!X2337</f>
        <v>-1375229326</v>
      </c>
      <c r="V412">
        <v>-682632710</v>
      </c>
      <c r="W412">
        <v>696883793</v>
      </c>
      <c r="X412">
        <v>3</v>
      </c>
    </row>
    <row r="413" spans="1:24" x14ac:dyDescent="0.2">
      <c r="A413">
        <v>20</v>
      </c>
      <c r="B413">
        <v>2334</v>
      </c>
      <c r="C413">
        <v>3</v>
      </c>
      <c r="D413">
        <v>0</v>
      </c>
      <c r="E413">
        <f>SmtRes!AV2334</f>
        <v>0</v>
      </c>
      <c r="F413" t="str">
        <f>SmtRes!I2334</f>
        <v>101-2201</v>
      </c>
      <c r="G413" t="str">
        <f>SmtRes!K2334</f>
        <v>Дюбели распорные полиэтиленовые 6х30 мм</v>
      </c>
      <c r="H413" t="str">
        <f>SmtRes!O2334</f>
        <v>1000 шт.</v>
      </c>
      <c r="I413">
        <f>SmtRes!Y2334*Source!I1342</f>
        <v>9.2958720000000009E-2</v>
      </c>
      <c r="J413">
        <f>SmtRes!AO2334</f>
        <v>1</v>
      </c>
      <c r="K413">
        <f>SmtRes!AE2334</f>
        <v>160</v>
      </c>
      <c r="L413">
        <f>SmtRes!DB2334</f>
        <v>14.24</v>
      </c>
      <c r="M413">
        <f>ROUND(ROUND(L413*Source!I1342, 2)*1, 2)</f>
        <v>14.87</v>
      </c>
      <c r="N413">
        <f>SmtRes!AA2334</f>
        <v>982.4</v>
      </c>
      <c r="O413">
        <f>ROUND(ROUND(L413*Source!I1342, 2)*SmtRes!DA2334, 2)</f>
        <v>91.3</v>
      </c>
      <c r="P413">
        <f>SmtRes!AG2334</f>
        <v>0</v>
      </c>
      <c r="Q413">
        <f>SmtRes!DC2334</f>
        <v>0</v>
      </c>
      <c r="R413">
        <f>ROUND(ROUND(Q413*Source!I1342, 2)*1, 2)</f>
        <v>0</v>
      </c>
      <c r="S413">
        <f>SmtRes!AC2334</f>
        <v>0</v>
      </c>
      <c r="T413">
        <f>ROUND(ROUND(Q413*Source!I1342, 2)*SmtRes!AK2334, 2)</f>
        <v>0</v>
      </c>
      <c r="U413">
        <f>SmtRes!X2334</f>
        <v>938517584</v>
      </c>
      <c r="V413">
        <v>1155543344</v>
      </c>
      <c r="W413">
        <v>-1090671758</v>
      </c>
      <c r="X413">
        <v>3</v>
      </c>
    </row>
    <row r="414" spans="1:24" x14ac:dyDescent="0.2">
      <c r="A414">
        <v>20</v>
      </c>
      <c r="B414">
        <v>2333</v>
      </c>
      <c r="C414">
        <v>3</v>
      </c>
      <c r="D414">
        <v>0</v>
      </c>
      <c r="E414">
        <f>SmtRes!AV2333</f>
        <v>0</v>
      </c>
      <c r="F414" t="str">
        <f>SmtRes!I2333</f>
        <v>101-1488</v>
      </c>
      <c r="G414" t="str">
        <f>SmtRes!K2333</f>
        <v>Шурупы с шестигранной головкой 12х70 мм</v>
      </c>
      <c r="H414" t="str">
        <f>SmtRes!O2333</f>
        <v>т</v>
      </c>
      <c r="I414">
        <f>SmtRes!Y2333*Source!I1342</f>
        <v>4.7001600000000001E-3</v>
      </c>
      <c r="J414">
        <f>SmtRes!AO2333</f>
        <v>1</v>
      </c>
      <c r="K414">
        <f>SmtRes!AE2333</f>
        <v>9628</v>
      </c>
      <c r="L414">
        <f>SmtRes!DB2333</f>
        <v>43.33</v>
      </c>
      <c r="M414">
        <f>ROUND(ROUND(L414*Source!I1342, 2)*1, 2)</f>
        <v>45.26</v>
      </c>
      <c r="N414">
        <f>SmtRes!AA2333</f>
        <v>59115.92</v>
      </c>
      <c r="O414">
        <f>ROUND(ROUND(L414*Source!I1342, 2)*SmtRes!DA2333, 2)</f>
        <v>277.89999999999998</v>
      </c>
      <c r="P414">
        <f>SmtRes!AG2333</f>
        <v>0</v>
      </c>
      <c r="Q414">
        <f>SmtRes!DC2333</f>
        <v>0</v>
      </c>
      <c r="R414">
        <f>ROUND(ROUND(Q414*Source!I1342, 2)*1, 2)</f>
        <v>0</v>
      </c>
      <c r="S414">
        <f>SmtRes!AC2333</f>
        <v>0</v>
      </c>
      <c r="T414">
        <f>ROUND(ROUND(Q414*Source!I1342, 2)*SmtRes!AK2333, 2)</f>
        <v>0</v>
      </c>
      <c r="U414">
        <f>SmtRes!X2333</f>
        <v>-1964751701</v>
      </c>
      <c r="V414">
        <v>1422450204</v>
      </c>
      <c r="W414">
        <v>-870595743</v>
      </c>
      <c r="X414">
        <v>3</v>
      </c>
    </row>
    <row r="415" spans="1:24" x14ac:dyDescent="0.2">
      <c r="A415">
        <f>Source!A1346</f>
        <v>18</v>
      </c>
      <c r="B415">
        <v>1346</v>
      </c>
      <c r="C415">
        <v>3</v>
      </c>
      <c r="D415">
        <f>Source!BI1346</f>
        <v>1</v>
      </c>
      <c r="E415">
        <f>Source!FS1346</f>
        <v>0</v>
      </c>
      <c r="F415" t="str">
        <f>Source!F1346</f>
        <v>301-1021</v>
      </c>
      <c r="G415" t="str">
        <f>Source!G1346</f>
        <v>Радиаторы биметаллические, марка «Rifar-B 500», количество секций 1, мощность 204 Вт</v>
      </c>
      <c r="H415" t="str">
        <f>Source!H1346</f>
        <v>шт.</v>
      </c>
      <c r="I415">
        <f>Source!I1346</f>
        <v>512</v>
      </c>
      <c r="J415">
        <v>1</v>
      </c>
      <c r="K415">
        <f>Source!AC1346</f>
        <v>149.26</v>
      </c>
      <c r="M415">
        <f>ROUND(K415*I415, 2)</f>
        <v>76421.119999999995</v>
      </c>
      <c r="N415">
        <f>Source!AC1346*IF(Source!BC1346&lt;&gt; 0, Source!BC1346, 1)</f>
        <v>850.78199999999993</v>
      </c>
      <c r="O415">
        <f>ROUND(N415*I415, 2)</f>
        <v>435600.38</v>
      </c>
      <c r="P415">
        <f>Source!AE1346</f>
        <v>0</v>
      </c>
      <c r="R415">
        <f>ROUND(P415*I415, 2)</f>
        <v>0</v>
      </c>
      <c r="S415">
        <f>Source!AE1346*IF(Source!BS1346&lt;&gt; 0, Source!BS1346, 1)</f>
        <v>0</v>
      </c>
      <c r="T415">
        <f>ROUND(S415*I415, 2)</f>
        <v>0</v>
      </c>
      <c r="U415">
        <f>Source!GF1346</f>
        <v>-676983205</v>
      </c>
      <c r="V415">
        <v>1951231330</v>
      </c>
      <c r="W415">
        <v>-573336867</v>
      </c>
      <c r="X415">
        <v>3</v>
      </c>
    </row>
    <row r="416" spans="1:24" x14ac:dyDescent="0.2">
      <c r="A416">
        <f>Source!A1348</f>
        <v>18</v>
      </c>
      <c r="B416">
        <v>1348</v>
      </c>
      <c r="C416">
        <v>3</v>
      </c>
      <c r="D416">
        <f>Source!BI1348</f>
        <v>1</v>
      </c>
      <c r="E416">
        <f>Source!FS1348</f>
        <v>0</v>
      </c>
      <c r="F416" t="str">
        <f>Source!F1348</f>
        <v>301-8583</v>
      </c>
      <c r="G416" t="str">
        <f>Source!G1348</f>
        <v>Футорка универсальная ИГЛ БИР ПЕКС (Eagle BP), размером 1"х1/2"</v>
      </c>
      <c r="H416" t="str">
        <f>Source!H1348</f>
        <v>шт.</v>
      </c>
      <c r="I416">
        <f>Source!I1348</f>
        <v>84</v>
      </c>
      <c r="J416">
        <v>1</v>
      </c>
      <c r="K416">
        <f>Source!AC1348</f>
        <v>12.36</v>
      </c>
      <c r="M416">
        <f>ROUND(K416*I416, 2)</f>
        <v>1038.24</v>
      </c>
      <c r="N416">
        <f>Source!AC1348*IF(Source!BC1348&lt;&gt; 0, Source!BC1348, 1)</f>
        <v>166.24199999999999</v>
      </c>
      <c r="O416">
        <f>ROUND(N416*I416, 2)</f>
        <v>13964.33</v>
      </c>
      <c r="P416">
        <f>Source!AE1348</f>
        <v>0</v>
      </c>
      <c r="R416">
        <f>ROUND(P416*I416, 2)</f>
        <v>0</v>
      </c>
      <c r="S416">
        <f>Source!AE1348*IF(Source!BS1348&lt;&gt; 0, Source!BS1348, 1)</f>
        <v>0</v>
      </c>
      <c r="T416">
        <f>ROUND(S416*I416, 2)</f>
        <v>0</v>
      </c>
      <c r="U416">
        <f>Source!GF1348</f>
        <v>-1019670726</v>
      </c>
      <c r="V416">
        <v>192599207</v>
      </c>
      <c r="W416">
        <v>-319204393</v>
      </c>
      <c r="X416">
        <v>3</v>
      </c>
    </row>
    <row r="417" spans="1:24" x14ac:dyDescent="0.2">
      <c r="A417">
        <f>Source!A1350</f>
        <v>17</v>
      </c>
      <c r="B417">
        <v>1350</v>
      </c>
      <c r="C417">
        <v>3</v>
      </c>
      <c r="D417">
        <f>Source!BI1350</f>
        <v>1</v>
      </c>
      <c r="E417">
        <f>Source!FS1350</f>
        <v>0</v>
      </c>
      <c r="F417" t="str">
        <f>Source!F1350</f>
        <v>302-1896</v>
      </c>
      <c r="G417" t="str">
        <f>Source!G1350</f>
        <v>Кран шаровый латунный BROEN BALLOFIX, полнопроходной, с внутренней резьбой DIN 259 и накидной гайкой (американка), давлением 1,6 МПа (16 кгс/см2) и 3,0 МПа (30 кгс/см2), диаметром 20 мм, присоединение 3/4"х3/4"</v>
      </c>
      <c r="H417" t="str">
        <f>Source!H1350</f>
        <v>шт.</v>
      </c>
      <c r="I417">
        <f>Source!I1350</f>
        <v>168</v>
      </c>
      <c r="J417">
        <v>1</v>
      </c>
      <c r="K417">
        <f>Source!AC1350</f>
        <v>172.9</v>
      </c>
      <c r="M417">
        <f>ROUND(K417*I417, 2)</f>
        <v>29047.200000000001</v>
      </c>
      <c r="N417">
        <f>Source!AC1350*IF(Source!BC1350&lt;&gt; 0, Source!BC1350, 1)</f>
        <v>759.03099999999995</v>
      </c>
      <c r="O417">
        <f>ROUND(N417*I417, 2)</f>
        <v>127517.21</v>
      </c>
      <c r="P417">
        <f>Source!AE1350</f>
        <v>0</v>
      </c>
      <c r="R417">
        <f>ROUND(P417*I417, 2)</f>
        <v>0</v>
      </c>
      <c r="S417">
        <f>Source!AE1350*IF(Source!BS1350&lt;&gt; 0, Source!BS1350, 1)</f>
        <v>0</v>
      </c>
      <c r="T417">
        <f>ROUND(S417*I417, 2)</f>
        <v>0</v>
      </c>
      <c r="U417">
        <f>Source!GF1350</f>
        <v>428254978</v>
      </c>
      <c r="V417">
        <v>1839552919</v>
      </c>
      <c r="W417">
        <v>-234106337</v>
      </c>
      <c r="X417">
        <v>3</v>
      </c>
    </row>
    <row r="418" spans="1:24" x14ac:dyDescent="0.2">
      <c r="A418">
        <v>20</v>
      </c>
      <c r="B418">
        <v>2361</v>
      </c>
      <c r="C418">
        <v>3</v>
      </c>
      <c r="D418">
        <v>0</v>
      </c>
      <c r="E418">
        <f>SmtRes!AV2361</f>
        <v>0</v>
      </c>
      <c r="F418" t="str">
        <f>SmtRes!I2361</f>
        <v>402-0004</v>
      </c>
      <c r="G418" t="str">
        <f>SmtRes!K2361</f>
        <v>Раствор готовый кладочный цементный марки 100</v>
      </c>
      <c r="H418" t="str">
        <f>SmtRes!O2361</f>
        <v>м3</v>
      </c>
      <c r="I418">
        <f>SmtRes!Y2361*Source!I1352</f>
        <v>1.0499999999999999E-2</v>
      </c>
      <c r="J418">
        <f>SmtRes!AO2361</f>
        <v>1</v>
      </c>
      <c r="K418">
        <f>SmtRes!AE2361</f>
        <v>519.79999999999995</v>
      </c>
      <c r="L418">
        <f>SmtRes!DB2361</f>
        <v>0.16</v>
      </c>
      <c r="M418">
        <f>ROUND(ROUND(L418*Source!I1352, 2)*1, 2)</f>
        <v>5.6</v>
      </c>
      <c r="N418">
        <f>SmtRes!AA2361</f>
        <v>3191.57</v>
      </c>
      <c r="O418">
        <f>ROUND(ROUND(L418*Source!I1352, 2)*SmtRes!DA2361, 2)</f>
        <v>34.380000000000003</v>
      </c>
      <c r="P418">
        <f>SmtRes!AG2361</f>
        <v>0</v>
      </c>
      <c r="Q418">
        <f>SmtRes!DC2361</f>
        <v>0</v>
      </c>
      <c r="R418">
        <f>ROUND(ROUND(Q418*Source!I1352, 2)*1, 2)</f>
        <v>0</v>
      </c>
      <c r="S418">
        <f>SmtRes!AC2361</f>
        <v>0</v>
      </c>
      <c r="T418">
        <f>ROUND(ROUND(Q418*Source!I1352, 2)*SmtRes!AK2361, 2)</f>
        <v>0</v>
      </c>
      <c r="U418">
        <f>SmtRes!X2361</f>
        <v>-211956249</v>
      </c>
      <c r="V418">
        <v>1387789879</v>
      </c>
      <c r="W418">
        <v>1993935461</v>
      </c>
      <c r="X418">
        <v>3</v>
      </c>
    </row>
    <row r="419" spans="1:24" x14ac:dyDescent="0.2">
      <c r="A419">
        <v>20</v>
      </c>
      <c r="B419">
        <v>2360</v>
      </c>
      <c r="C419">
        <v>3</v>
      </c>
      <c r="D419">
        <v>0</v>
      </c>
      <c r="E419">
        <f>SmtRes!AV2360</f>
        <v>0</v>
      </c>
      <c r="F419" t="str">
        <f>SmtRes!I2360</f>
        <v>204-0004</v>
      </c>
      <c r="G419" t="str">
        <f>SmtRes!K2360</f>
        <v>Горячекатаная арматурная сталь гладкая класса А-I, диаметром 12 мм</v>
      </c>
      <c r="H419" t="str">
        <f>SmtRes!O2360</f>
        <v>т</v>
      </c>
      <c r="I419">
        <f>SmtRes!Y2360*Source!I1352</f>
        <v>1.5049999999999999E-2</v>
      </c>
      <c r="J419">
        <f>SmtRes!AO2360</f>
        <v>1</v>
      </c>
      <c r="K419">
        <f>SmtRes!AE2360</f>
        <v>6014.12</v>
      </c>
      <c r="L419">
        <f>SmtRes!DB2360</f>
        <v>2.59</v>
      </c>
      <c r="M419">
        <f>ROUND(ROUND(L419*Source!I1352, 2)*1, 2)</f>
        <v>90.65</v>
      </c>
      <c r="N419">
        <f>SmtRes!AA2360</f>
        <v>36926.699999999997</v>
      </c>
      <c r="O419">
        <f>ROUND(ROUND(L419*Source!I1352, 2)*SmtRes!DA2360, 2)</f>
        <v>556.59</v>
      </c>
      <c r="P419">
        <f>SmtRes!AG2360</f>
        <v>0</v>
      </c>
      <c r="Q419">
        <f>SmtRes!DC2360</f>
        <v>0</v>
      </c>
      <c r="R419">
        <f>ROUND(ROUND(Q419*Source!I1352, 2)*1, 2)</f>
        <v>0</v>
      </c>
      <c r="S419">
        <f>SmtRes!AC2360</f>
        <v>0</v>
      </c>
      <c r="T419">
        <f>ROUND(ROUND(Q419*Source!I1352, 2)*SmtRes!AK2360, 2)</f>
        <v>0</v>
      </c>
      <c r="U419">
        <f>SmtRes!X2360</f>
        <v>1970784338</v>
      </c>
      <c r="V419">
        <v>760799882</v>
      </c>
      <c r="W419">
        <v>-309467061</v>
      </c>
      <c r="X419">
        <v>3</v>
      </c>
    </row>
    <row r="420" spans="1:24" x14ac:dyDescent="0.2">
      <c r="A420">
        <v>20</v>
      </c>
      <c r="B420">
        <v>2359</v>
      </c>
      <c r="C420">
        <v>3</v>
      </c>
      <c r="D420">
        <v>0</v>
      </c>
      <c r="E420">
        <f>SmtRes!AV2359</f>
        <v>0</v>
      </c>
      <c r="F420" t="str">
        <f>SmtRes!I2359</f>
        <v>101-1714</v>
      </c>
      <c r="G420" t="str">
        <f>SmtRes!K2359</f>
        <v>Болты с гайками и шайбами строительные</v>
      </c>
      <c r="H420" t="str">
        <f>SmtRes!O2359</f>
        <v>т</v>
      </c>
      <c r="I420">
        <f>SmtRes!Y2359*Source!I1352</f>
        <v>1.4E-2</v>
      </c>
      <c r="J420">
        <f>SmtRes!AO2359</f>
        <v>1</v>
      </c>
      <c r="K420">
        <f>SmtRes!AE2359</f>
        <v>9040.01</v>
      </c>
      <c r="L420">
        <f>SmtRes!DB2359</f>
        <v>3.62</v>
      </c>
      <c r="M420">
        <f>ROUND(ROUND(L420*Source!I1352, 2)*1, 2)</f>
        <v>126.7</v>
      </c>
      <c r="N420">
        <f>SmtRes!AA2359</f>
        <v>55505.66</v>
      </c>
      <c r="O420">
        <f>ROUND(ROUND(L420*Source!I1352, 2)*SmtRes!DA2359, 2)</f>
        <v>777.94</v>
      </c>
      <c r="P420">
        <f>SmtRes!AG2359</f>
        <v>0</v>
      </c>
      <c r="Q420">
        <f>SmtRes!DC2359</f>
        <v>0</v>
      </c>
      <c r="R420">
        <f>ROUND(ROUND(Q420*Source!I1352, 2)*1, 2)</f>
        <v>0</v>
      </c>
      <c r="S420">
        <f>SmtRes!AC2359</f>
        <v>0</v>
      </c>
      <c r="T420">
        <f>ROUND(ROUND(Q420*Source!I1352, 2)*SmtRes!AK2359, 2)</f>
        <v>0</v>
      </c>
      <c r="U420">
        <f>SmtRes!X2359</f>
        <v>969423507</v>
      </c>
      <c r="V420">
        <v>1993467546</v>
      </c>
      <c r="W420">
        <v>843871784</v>
      </c>
      <c r="X420">
        <v>3</v>
      </c>
    </row>
    <row r="421" spans="1:24" x14ac:dyDescent="0.2">
      <c r="A421">
        <v>20</v>
      </c>
      <c r="B421">
        <v>2358</v>
      </c>
      <c r="C421">
        <v>3</v>
      </c>
      <c r="D421">
        <v>0</v>
      </c>
      <c r="E421">
        <f>SmtRes!AV2358</f>
        <v>0</v>
      </c>
      <c r="F421" t="str">
        <f>SmtRes!I2358</f>
        <v>101-1522</v>
      </c>
      <c r="G421" t="str">
        <f>SmtRes!K2358</f>
        <v>Электроды диаметром 5 мм Э42А</v>
      </c>
      <c r="H421" t="str">
        <f>SmtRes!O2358</f>
        <v>т</v>
      </c>
      <c r="I421">
        <f>SmtRes!Y2358*Source!I1352</f>
        <v>3.8500000000000001E-3</v>
      </c>
      <c r="J421">
        <f>SmtRes!AO2358</f>
        <v>1</v>
      </c>
      <c r="K421">
        <f>SmtRes!AE2358</f>
        <v>10362</v>
      </c>
      <c r="L421">
        <f>SmtRes!DB2358</f>
        <v>1.1399999999999999</v>
      </c>
      <c r="M421">
        <f>ROUND(ROUND(L421*Source!I1352, 2)*1, 2)</f>
        <v>39.9</v>
      </c>
      <c r="N421">
        <f>SmtRes!AA2358</f>
        <v>63622.68</v>
      </c>
      <c r="O421">
        <f>ROUND(ROUND(L421*Source!I1352, 2)*SmtRes!DA2358, 2)</f>
        <v>244.99</v>
      </c>
      <c r="P421">
        <f>SmtRes!AG2358</f>
        <v>0</v>
      </c>
      <c r="Q421">
        <f>SmtRes!DC2358</f>
        <v>0</v>
      </c>
      <c r="R421">
        <f>ROUND(ROUND(Q421*Source!I1352, 2)*1, 2)</f>
        <v>0</v>
      </c>
      <c r="S421">
        <f>SmtRes!AC2358</f>
        <v>0</v>
      </c>
      <c r="T421">
        <f>ROUND(ROUND(Q421*Source!I1352, 2)*SmtRes!AK2358, 2)</f>
        <v>0</v>
      </c>
      <c r="U421">
        <f>SmtRes!X2358</f>
        <v>-2063358494</v>
      </c>
      <c r="V421">
        <v>-1981229618</v>
      </c>
      <c r="W421">
        <v>1994902261</v>
      </c>
      <c r="X421">
        <v>3</v>
      </c>
    </row>
    <row r="422" spans="1:24" x14ac:dyDescent="0.2">
      <c r="A422">
        <f>Source!A1354</f>
        <v>18</v>
      </c>
      <c r="B422">
        <v>1354</v>
      </c>
      <c r="C422">
        <v>3</v>
      </c>
      <c r="D422">
        <f>Source!BI1354</f>
        <v>1</v>
      </c>
      <c r="E422">
        <f>Source!FS1354</f>
        <v>0</v>
      </c>
      <c r="F422" t="str">
        <f>Source!F1354</f>
        <v>Прил. КА п.20</v>
      </c>
      <c r="G422" t="str">
        <f>Source!G1354</f>
        <v>Решетка на батарею встраиваемая, металл, белая 630х1230 мм (Посадка 600х1200 мм)</v>
      </c>
      <c r="H422" t="str">
        <f>Source!H1354</f>
        <v>шт.</v>
      </c>
      <c r="I422">
        <f>Source!I1354</f>
        <v>35</v>
      </c>
      <c r="J422">
        <v>1</v>
      </c>
      <c r="K422">
        <f>ROUND(Source!AC1354/IF(Source!BC1354&lt;&gt; 0, Source!BC1354, 1),2)</f>
        <v>794.74</v>
      </c>
      <c r="M422">
        <f>ROUND(Source!HG1354/IF(Source!BC1354&lt;&gt; 0, Source!BC1354, 1),2)</f>
        <v>27815.8</v>
      </c>
      <c r="N422">
        <f>Source!AC1354</f>
        <v>4879.68</v>
      </c>
      <c r="O422">
        <f>Source!HG1354</f>
        <v>170789</v>
      </c>
      <c r="P422">
        <f>Source!AE1354</f>
        <v>0</v>
      </c>
      <c r="R422">
        <f>ROUND(P422*I422, 2)</f>
        <v>0</v>
      </c>
      <c r="S422">
        <f>Source!AE1354*IF(Source!BS1354&lt;&gt; 0, Source!BS1354, 1)</f>
        <v>0</v>
      </c>
      <c r="T422">
        <f>ROUND(S422*I422, 2)</f>
        <v>0</v>
      </c>
      <c r="U422">
        <f>Source!GF1354</f>
        <v>-1383308492</v>
      </c>
      <c r="V422">
        <v>965870655</v>
      </c>
      <c r="W422">
        <v>-256272077</v>
      </c>
      <c r="X422">
        <v>3</v>
      </c>
    </row>
    <row r="423" spans="1:24" x14ac:dyDescent="0.2">
      <c r="A423">
        <f>Source!A1386</f>
        <v>4</v>
      </c>
      <c r="B423">
        <v>1386</v>
      </c>
      <c r="G423" t="str">
        <f>Source!G1386</f>
        <v>17. Отопление (коридор, с/у, лестничный марш)</v>
      </c>
    </row>
    <row r="424" spans="1:24" x14ac:dyDescent="0.2">
      <c r="A424">
        <v>20</v>
      </c>
      <c r="B424">
        <v>2383</v>
      </c>
      <c r="C424">
        <v>3</v>
      </c>
      <c r="D424">
        <v>0</v>
      </c>
      <c r="E424">
        <f>SmtRes!AV2383</f>
        <v>0</v>
      </c>
      <c r="F424" t="str">
        <f>SmtRes!I2383</f>
        <v>101-1602</v>
      </c>
      <c r="G424" t="str">
        <f>SmtRes!K2383</f>
        <v>Ацетилен газообразный технический</v>
      </c>
      <c r="H424" t="str">
        <f>SmtRes!O2383</f>
        <v>м3</v>
      </c>
      <c r="I424">
        <f>SmtRes!Y2383*Source!I1395</f>
        <v>0.37840000000000001</v>
      </c>
      <c r="J424">
        <f>SmtRes!AO2383</f>
        <v>1</v>
      </c>
      <c r="K424">
        <f>SmtRes!AE2383</f>
        <v>38.49</v>
      </c>
      <c r="L424">
        <f>SmtRes!DB2383</f>
        <v>16.55</v>
      </c>
      <c r="M424">
        <f>ROUND(ROUND(L424*Source!I1395, 2)*1, 2)</f>
        <v>14.56</v>
      </c>
      <c r="N424">
        <f>SmtRes!AA2383</f>
        <v>236.33</v>
      </c>
      <c r="O424">
        <f>ROUND(ROUND(L424*Source!I1395, 2)*SmtRes!DA2383, 2)</f>
        <v>89.4</v>
      </c>
      <c r="P424">
        <f>SmtRes!AG2383</f>
        <v>0</v>
      </c>
      <c r="Q424">
        <f>SmtRes!DC2383</f>
        <v>0</v>
      </c>
      <c r="R424">
        <f>ROUND(ROUND(Q424*Source!I1395, 2)*1, 2)</f>
        <v>0</v>
      </c>
      <c r="S424">
        <f>SmtRes!AC2383</f>
        <v>0</v>
      </c>
      <c r="T424">
        <f>ROUND(ROUND(Q424*Source!I1395, 2)*SmtRes!AK2383, 2)</f>
        <v>0</v>
      </c>
      <c r="U424">
        <f>SmtRes!X2383</f>
        <v>-203673795</v>
      </c>
      <c r="V424">
        <v>-1187868333</v>
      </c>
      <c r="W424">
        <v>598386445</v>
      </c>
      <c r="X424">
        <v>3</v>
      </c>
    </row>
    <row r="425" spans="1:24" x14ac:dyDescent="0.2">
      <c r="A425">
        <v>20</v>
      </c>
      <c r="B425">
        <v>2382</v>
      </c>
      <c r="C425">
        <v>3</v>
      </c>
      <c r="D425">
        <v>0</v>
      </c>
      <c r="E425">
        <f>SmtRes!AV2382</f>
        <v>0</v>
      </c>
      <c r="F425" t="str">
        <f>SmtRes!I2382</f>
        <v>101-0324</v>
      </c>
      <c r="G425" t="str">
        <f>SmtRes!K2382</f>
        <v>Кислород технический газообразный</v>
      </c>
      <c r="H425" t="str">
        <f>SmtRes!O2382</f>
        <v>м3</v>
      </c>
      <c r="I425">
        <f>SmtRes!Y2382*Source!I1395</f>
        <v>2.4112</v>
      </c>
      <c r="J425">
        <f>SmtRes!AO2382</f>
        <v>1</v>
      </c>
      <c r="K425">
        <f>SmtRes!AE2382</f>
        <v>6.23</v>
      </c>
      <c r="L425">
        <f>SmtRes!DB2382</f>
        <v>17.07</v>
      </c>
      <c r="M425">
        <f>ROUND(ROUND(L425*Source!I1395, 2)*1, 2)</f>
        <v>15.02</v>
      </c>
      <c r="N425">
        <f>SmtRes!AA2382</f>
        <v>38.25</v>
      </c>
      <c r="O425">
        <f>ROUND(ROUND(L425*Source!I1395, 2)*SmtRes!DA2382, 2)</f>
        <v>92.22</v>
      </c>
      <c r="P425">
        <f>SmtRes!AG2382</f>
        <v>0</v>
      </c>
      <c r="Q425">
        <f>SmtRes!DC2382</f>
        <v>0</v>
      </c>
      <c r="R425">
        <f>ROUND(ROUND(Q425*Source!I1395, 2)*1, 2)</f>
        <v>0</v>
      </c>
      <c r="S425">
        <f>SmtRes!AC2382</f>
        <v>0</v>
      </c>
      <c r="T425">
        <f>ROUND(ROUND(Q425*Source!I1395, 2)*SmtRes!AK2382, 2)</f>
        <v>0</v>
      </c>
      <c r="U425">
        <f>SmtRes!X2382</f>
        <v>-756465305</v>
      </c>
      <c r="V425">
        <v>-540365543</v>
      </c>
      <c r="W425">
        <v>-1994143599</v>
      </c>
      <c r="X425">
        <v>3</v>
      </c>
    </row>
    <row r="426" spans="1:24" x14ac:dyDescent="0.2">
      <c r="A426">
        <v>20</v>
      </c>
      <c r="B426">
        <v>2404</v>
      </c>
      <c r="C426">
        <v>3</v>
      </c>
      <c r="D426">
        <v>0</v>
      </c>
      <c r="E426">
        <f>SmtRes!AV2404</f>
        <v>0</v>
      </c>
      <c r="F426" t="str">
        <f>SmtRes!I2404</f>
        <v>411-0001</v>
      </c>
      <c r="G426" t="str">
        <f>SmtRes!K2404</f>
        <v>Вода</v>
      </c>
      <c r="H426" t="str">
        <f>SmtRes!O2404</f>
        <v>м3</v>
      </c>
      <c r="I426">
        <f>SmtRes!Y2404*Source!I1399</f>
        <v>0.105294</v>
      </c>
      <c r="J426">
        <f>SmtRes!AO2404</f>
        <v>1</v>
      </c>
      <c r="K426">
        <f>SmtRes!AE2404</f>
        <v>2.44</v>
      </c>
      <c r="L426">
        <f>SmtRes!DB2404</f>
        <v>1.1200000000000001</v>
      </c>
      <c r="M426">
        <f>ROUND(ROUND(L426*Source!I1399, 2)*1, 2)</f>
        <v>0.26</v>
      </c>
      <c r="N426">
        <f>SmtRes!AA2404</f>
        <v>14.98</v>
      </c>
      <c r="O426">
        <f>ROUND(ROUND(L426*Source!I1399, 2)*SmtRes!DA2404, 2)</f>
        <v>1.6</v>
      </c>
      <c r="P426">
        <f>SmtRes!AG2404</f>
        <v>0</v>
      </c>
      <c r="Q426">
        <f>SmtRes!DC2404</f>
        <v>0</v>
      </c>
      <c r="R426">
        <f>ROUND(ROUND(Q426*Source!I1399, 2)*1, 2)</f>
        <v>0</v>
      </c>
      <c r="S426">
        <f>SmtRes!AC2404</f>
        <v>0</v>
      </c>
      <c r="T426">
        <f>ROUND(ROUND(Q426*Source!I1399, 2)*SmtRes!AK2404, 2)</f>
        <v>0</v>
      </c>
      <c r="U426">
        <f>SmtRes!X2404</f>
        <v>39226525</v>
      </c>
      <c r="V426">
        <v>-1340605635</v>
      </c>
      <c r="W426">
        <v>1318754658</v>
      </c>
      <c r="X426">
        <v>3</v>
      </c>
    </row>
    <row r="427" spans="1:24" x14ac:dyDescent="0.2">
      <c r="A427">
        <v>20</v>
      </c>
      <c r="B427">
        <v>2401</v>
      </c>
      <c r="C427">
        <v>3</v>
      </c>
      <c r="D427">
        <v>0</v>
      </c>
      <c r="E427">
        <f>SmtRes!AV2401</f>
        <v>0</v>
      </c>
      <c r="F427" t="str">
        <f>SmtRes!I2401</f>
        <v>101-2205</v>
      </c>
      <c r="G427" t="str">
        <f>SmtRes!K2401</f>
        <v>Дюбели распорные полиэтиленовые: 10х40 мм</v>
      </c>
      <c r="H427" t="str">
        <f>SmtRes!O2401</f>
        <v>1000 шт.</v>
      </c>
      <c r="I427">
        <f>SmtRes!Y2401*Source!I1399</f>
        <v>3.2889999999999996E-2</v>
      </c>
      <c r="J427">
        <f>SmtRes!AO2401</f>
        <v>1</v>
      </c>
      <c r="K427">
        <f>SmtRes!AE2401</f>
        <v>269</v>
      </c>
      <c r="L427">
        <f>SmtRes!DB2401</f>
        <v>38.47</v>
      </c>
      <c r="M427">
        <f>ROUND(ROUND(L427*Source!I1399, 2)*1, 2)</f>
        <v>8.85</v>
      </c>
      <c r="N427">
        <f>SmtRes!AA2401</f>
        <v>1651.66</v>
      </c>
      <c r="O427">
        <f>ROUND(ROUND(L427*Source!I1399, 2)*SmtRes!DA2401, 2)</f>
        <v>54.34</v>
      </c>
      <c r="P427">
        <f>SmtRes!AG2401</f>
        <v>0</v>
      </c>
      <c r="Q427">
        <f>SmtRes!DC2401</f>
        <v>0</v>
      </c>
      <c r="R427">
        <f>ROUND(ROUND(Q427*Source!I1399, 2)*1, 2)</f>
        <v>0</v>
      </c>
      <c r="S427">
        <f>SmtRes!AC2401</f>
        <v>0</v>
      </c>
      <c r="T427">
        <f>ROUND(ROUND(Q427*Source!I1399, 2)*SmtRes!AK2401, 2)</f>
        <v>0</v>
      </c>
      <c r="U427">
        <f>SmtRes!X2401</f>
        <v>20353963</v>
      </c>
      <c r="V427">
        <v>327905841</v>
      </c>
      <c r="W427">
        <v>-970512176</v>
      </c>
      <c r="X427">
        <v>3</v>
      </c>
    </row>
    <row r="428" spans="1:24" x14ac:dyDescent="0.2">
      <c r="A428">
        <v>20</v>
      </c>
      <c r="B428">
        <v>2400</v>
      </c>
      <c r="C428">
        <v>3</v>
      </c>
      <c r="D428">
        <v>0</v>
      </c>
      <c r="E428">
        <f>SmtRes!AV2400</f>
        <v>0</v>
      </c>
      <c r="F428" t="str">
        <f>SmtRes!I2400</f>
        <v>101-1381</v>
      </c>
      <c r="G428" t="str">
        <f>SmtRes!K2400</f>
        <v>Шпильки оцинкованные стяжные диаметром: 10 мм длиной 100 мм</v>
      </c>
      <c r="H428" t="str">
        <f>SmtRes!O2400</f>
        <v>т</v>
      </c>
      <c r="I428">
        <f>SmtRes!Y2400*Source!I1399</f>
        <v>6.2560000000000003E-4</v>
      </c>
      <c r="J428">
        <f>SmtRes!AO2400</f>
        <v>1</v>
      </c>
      <c r="K428">
        <f>SmtRes!AE2400</f>
        <v>14528.73</v>
      </c>
      <c r="L428">
        <f>SmtRes!DB2400</f>
        <v>39.520000000000003</v>
      </c>
      <c r="M428">
        <f>ROUND(ROUND(L428*Source!I1399, 2)*1, 2)</f>
        <v>9.09</v>
      </c>
      <c r="N428">
        <f>SmtRes!AA2400</f>
        <v>89206.399999999994</v>
      </c>
      <c r="O428">
        <f>ROUND(ROUND(L428*Source!I1399, 2)*SmtRes!DA2400, 2)</f>
        <v>55.81</v>
      </c>
      <c r="P428">
        <f>SmtRes!AG2400</f>
        <v>0</v>
      </c>
      <c r="Q428">
        <f>SmtRes!DC2400</f>
        <v>0</v>
      </c>
      <c r="R428">
        <f>ROUND(ROUND(Q428*Source!I1399, 2)*1, 2)</f>
        <v>0</v>
      </c>
      <c r="S428">
        <f>SmtRes!AC2400</f>
        <v>0</v>
      </c>
      <c r="T428">
        <f>ROUND(ROUND(Q428*Source!I1399, 2)*SmtRes!AK2400, 2)</f>
        <v>0</v>
      </c>
      <c r="U428">
        <f>SmtRes!X2400</f>
        <v>671085133</v>
      </c>
      <c r="V428">
        <v>1939234496</v>
      </c>
      <c r="W428">
        <v>1580247982</v>
      </c>
      <c r="X428">
        <v>3</v>
      </c>
    </row>
    <row r="429" spans="1:24" x14ac:dyDescent="0.2">
      <c r="A429">
        <f>Source!A1401</f>
        <v>18</v>
      </c>
      <c r="B429">
        <v>1401</v>
      </c>
      <c r="C429">
        <v>3</v>
      </c>
      <c r="D429">
        <f>Source!BI1401</f>
        <v>1</v>
      </c>
      <c r="E429">
        <f>Source!FS1401</f>
        <v>0</v>
      </c>
      <c r="F429" t="str">
        <f>Source!F1401</f>
        <v>24.3.02.05-0002М</v>
      </c>
      <c r="G429" t="str">
        <f>Source!G1401</f>
        <v>Труба полипропиленовая армированная алюминием PRO AQUA PN25 (перфор.) 25</v>
      </c>
      <c r="H429" t="str">
        <f>Source!H1401</f>
        <v>м</v>
      </c>
      <c r="I429">
        <f>Source!I1401</f>
        <v>23.114999999999998</v>
      </c>
      <c r="J429">
        <v>1</v>
      </c>
      <c r="K429">
        <f>ROUND(Source!AC1401/IF(Source!BC1401&lt;&gt; 0, Source!BC1401, 1),2)</f>
        <v>18.670000000000002</v>
      </c>
      <c r="M429">
        <f>ROUND(Source!HG1401/IF(Source!BC1401&lt;&gt; 0, Source!BC1401, 1),2)</f>
        <v>431.6</v>
      </c>
      <c r="N429">
        <f>Source!AC1401</f>
        <v>114.66</v>
      </c>
      <c r="O429">
        <f>Source!HG1401</f>
        <v>2650</v>
      </c>
      <c r="P429">
        <f>Source!AE1401</f>
        <v>0</v>
      </c>
      <c r="R429">
        <f>ROUND(P429*I429, 2)</f>
        <v>0</v>
      </c>
      <c r="S429">
        <f>Source!AE1401*IF(Source!BS1401&lt;&gt; 0, Source!BS1401, 1)</f>
        <v>0</v>
      </c>
      <c r="T429">
        <f>ROUND(S429*I429, 2)</f>
        <v>0</v>
      </c>
      <c r="U429">
        <f>Source!GF1401</f>
        <v>-1944157833</v>
      </c>
      <c r="V429">
        <v>1587526647</v>
      </c>
      <c r="W429">
        <v>-146037088</v>
      </c>
      <c r="X429">
        <v>3</v>
      </c>
    </row>
    <row r="430" spans="1:24" x14ac:dyDescent="0.2">
      <c r="A430">
        <f>Source!A1403</f>
        <v>18</v>
      </c>
      <c r="B430">
        <v>1403</v>
      </c>
      <c r="C430">
        <v>3</v>
      </c>
      <c r="D430">
        <f>Source!BI1403</f>
        <v>1</v>
      </c>
      <c r="E430">
        <f>Source!FS1403</f>
        <v>0</v>
      </c>
      <c r="F430" t="str">
        <f>Source!F1403</f>
        <v>301-5601</v>
      </c>
      <c r="G430" t="str">
        <f>Source!G1403</f>
        <v>Хомут металлический с шурупом для крепления трубопроводов диаметром 20-25 мм</v>
      </c>
      <c r="H430" t="str">
        <f>Source!H1403</f>
        <v>10 шт.</v>
      </c>
      <c r="I430">
        <f>Source!I1403</f>
        <v>2.2999999999999998</v>
      </c>
      <c r="J430">
        <v>1</v>
      </c>
      <c r="K430">
        <f>Source!AC1403</f>
        <v>65.7</v>
      </c>
      <c r="M430">
        <f>ROUND(K430*I430, 2)</f>
        <v>151.11000000000001</v>
      </c>
      <c r="N430">
        <f>Source!AC1403*IF(Source!BC1403&lt;&gt; 0, Source!BC1403, 1)</f>
        <v>122.20200000000001</v>
      </c>
      <c r="O430">
        <f>ROUND(N430*I430, 2)</f>
        <v>281.06</v>
      </c>
      <c r="P430">
        <f>Source!AE1403</f>
        <v>0</v>
      </c>
      <c r="R430">
        <f>ROUND(P430*I430, 2)</f>
        <v>0</v>
      </c>
      <c r="S430">
        <f>Source!AE1403*IF(Source!BS1403&lt;&gt; 0, Source!BS1403, 1)</f>
        <v>0</v>
      </c>
      <c r="T430">
        <f>ROUND(S430*I430, 2)</f>
        <v>0</v>
      </c>
      <c r="U430">
        <f>Source!GF1403</f>
        <v>1223207677</v>
      </c>
      <c r="V430">
        <v>40951827</v>
      </c>
      <c r="W430">
        <v>-964615607</v>
      </c>
      <c r="X430">
        <v>3</v>
      </c>
    </row>
    <row r="431" spans="1:24" x14ac:dyDescent="0.2">
      <c r="A431">
        <v>20</v>
      </c>
      <c r="B431">
        <v>2424</v>
      </c>
      <c r="C431">
        <v>3</v>
      </c>
      <c r="D431">
        <v>0</v>
      </c>
      <c r="E431">
        <f>SmtRes!AV2424</f>
        <v>0</v>
      </c>
      <c r="F431" t="str">
        <f>SmtRes!I2424</f>
        <v>411-0001</v>
      </c>
      <c r="G431" t="str">
        <f>SmtRes!K2424</f>
        <v>Вода</v>
      </c>
      <c r="H431" t="str">
        <f>SmtRes!O2424</f>
        <v>м3</v>
      </c>
      <c r="I431">
        <f>SmtRes!Y2424*Source!I1405</f>
        <v>0.61105500000000001</v>
      </c>
      <c r="J431">
        <f>SmtRes!AO2424</f>
        <v>1</v>
      </c>
      <c r="K431">
        <f>SmtRes!AE2424</f>
        <v>2.44</v>
      </c>
      <c r="L431">
        <f>SmtRes!DB2424</f>
        <v>3.31</v>
      </c>
      <c r="M431">
        <f>ROUND(ROUND(L431*Source!I1405, 2)*1, 2)</f>
        <v>1.49</v>
      </c>
      <c r="N431">
        <f>SmtRes!AA2424</f>
        <v>14.98</v>
      </c>
      <c r="O431">
        <f>ROUND(ROUND(L431*Source!I1405, 2)*SmtRes!DA2424, 2)</f>
        <v>9.15</v>
      </c>
      <c r="P431">
        <f>SmtRes!AG2424</f>
        <v>0</v>
      </c>
      <c r="Q431">
        <f>SmtRes!DC2424</f>
        <v>0</v>
      </c>
      <c r="R431">
        <f>ROUND(ROUND(Q431*Source!I1405, 2)*1, 2)</f>
        <v>0</v>
      </c>
      <c r="S431">
        <f>SmtRes!AC2424</f>
        <v>0</v>
      </c>
      <c r="T431">
        <f>ROUND(ROUND(Q431*Source!I1405, 2)*SmtRes!AK2424, 2)</f>
        <v>0</v>
      </c>
      <c r="U431">
        <f>SmtRes!X2424</f>
        <v>39226525</v>
      </c>
      <c r="V431">
        <v>-1340605635</v>
      </c>
      <c r="W431">
        <v>1318754658</v>
      </c>
      <c r="X431">
        <v>3</v>
      </c>
    </row>
    <row r="432" spans="1:24" x14ac:dyDescent="0.2">
      <c r="A432">
        <v>20</v>
      </c>
      <c r="B432">
        <v>2421</v>
      </c>
      <c r="C432">
        <v>3</v>
      </c>
      <c r="D432">
        <v>0</v>
      </c>
      <c r="E432">
        <f>SmtRes!AV2421</f>
        <v>0</v>
      </c>
      <c r="F432" t="str">
        <f>SmtRes!I2421</f>
        <v>101-2205</v>
      </c>
      <c r="G432" t="str">
        <f>SmtRes!K2421</f>
        <v>Дюбели распорные полиэтиленовые: 10х40 мм</v>
      </c>
      <c r="H432" t="str">
        <f>SmtRes!O2421</f>
        <v>1000 шт.</v>
      </c>
      <c r="I432">
        <f>SmtRes!Y2421*Source!I1405</f>
        <v>4.9950000000000001E-2</v>
      </c>
      <c r="J432">
        <f>SmtRes!AO2421</f>
        <v>1</v>
      </c>
      <c r="K432">
        <f>SmtRes!AE2421</f>
        <v>269</v>
      </c>
      <c r="L432">
        <f>SmtRes!DB2421</f>
        <v>29.86</v>
      </c>
      <c r="M432">
        <f>ROUND(ROUND(L432*Source!I1405, 2)*1, 2)</f>
        <v>13.44</v>
      </c>
      <c r="N432">
        <f>SmtRes!AA2421</f>
        <v>1651.66</v>
      </c>
      <c r="O432">
        <f>ROUND(ROUND(L432*Source!I1405, 2)*SmtRes!DA2421, 2)</f>
        <v>82.52</v>
      </c>
      <c r="P432">
        <f>SmtRes!AG2421</f>
        <v>0</v>
      </c>
      <c r="Q432">
        <f>SmtRes!DC2421</f>
        <v>0</v>
      </c>
      <c r="R432">
        <f>ROUND(ROUND(Q432*Source!I1405, 2)*1, 2)</f>
        <v>0</v>
      </c>
      <c r="S432">
        <f>SmtRes!AC2421</f>
        <v>0</v>
      </c>
      <c r="T432">
        <f>ROUND(ROUND(Q432*Source!I1405, 2)*SmtRes!AK2421, 2)</f>
        <v>0</v>
      </c>
      <c r="U432">
        <f>SmtRes!X2421</f>
        <v>20353963</v>
      </c>
      <c r="V432">
        <v>327905841</v>
      </c>
      <c r="W432">
        <v>-970512176</v>
      </c>
      <c r="X432">
        <v>3</v>
      </c>
    </row>
    <row r="433" spans="1:24" x14ac:dyDescent="0.2">
      <c r="A433">
        <v>20</v>
      </c>
      <c r="B433">
        <v>2420</v>
      </c>
      <c r="C433">
        <v>3</v>
      </c>
      <c r="D433">
        <v>0</v>
      </c>
      <c r="E433">
        <f>SmtRes!AV2420</f>
        <v>0</v>
      </c>
      <c r="F433" t="str">
        <f>SmtRes!I2420</f>
        <v>101-1381</v>
      </c>
      <c r="G433" t="str">
        <f>SmtRes!K2420</f>
        <v>Шпильки оцинкованные стяжные диаметром: 10 мм длиной 100 мм</v>
      </c>
      <c r="H433" t="str">
        <f>SmtRes!O2420</f>
        <v>т</v>
      </c>
      <c r="I433">
        <f>SmtRes!Y2420*Source!I1405</f>
        <v>9.4949999999999993E-4</v>
      </c>
      <c r="J433">
        <f>SmtRes!AO2420</f>
        <v>1</v>
      </c>
      <c r="K433">
        <f>SmtRes!AE2420</f>
        <v>14528.73</v>
      </c>
      <c r="L433">
        <f>SmtRes!DB2420</f>
        <v>30.66</v>
      </c>
      <c r="M433">
        <f>ROUND(ROUND(L433*Source!I1405, 2)*1, 2)</f>
        <v>13.8</v>
      </c>
      <c r="N433">
        <f>SmtRes!AA2420</f>
        <v>89206.399999999994</v>
      </c>
      <c r="O433">
        <f>ROUND(ROUND(L433*Source!I1405, 2)*SmtRes!DA2420, 2)</f>
        <v>84.73</v>
      </c>
      <c r="P433">
        <f>SmtRes!AG2420</f>
        <v>0</v>
      </c>
      <c r="Q433">
        <f>SmtRes!DC2420</f>
        <v>0</v>
      </c>
      <c r="R433">
        <f>ROUND(ROUND(Q433*Source!I1405, 2)*1, 2)</f>
        <v>0</v>
      </c>
      <c r="S433">
        <f>SmtRes!AC2420</f>
        <v>0</v>
      </c>
      <c r="T433">
        <f>ROUND(ROUND(Q433*Source!I1405, 2)*SmtRes!AK2420, 2)</f>
        <v>0</v>
      </c>
      <c r="U433">
        <f>SmtRes!X2420</f>
        <v>671085133</v>
      </c>
      <c r="V433">
        <v>1939234496</v>
      </c>
      <c r="W433">
        <v>1580247982</v>
      </c>
      <c r="X433">
        <v>3</v>
      </c>
    </row>
    <row r="434" spans="1:24" x14ac:dyDescent="0.2">
      <c r="A434">
        <f>Source!A1407</f>
        <v>18</v>
      </c>
      <c r="B434">
        <v>1407</v>
      </c>
      <c r="C434">
        <v>3</v>
      </c>
      <c r="D434">
        <f>Source!BI1407</f>
        <v>1</v>
      </c>
      <c r="E434">
        <f>Source!FS1407</f>
        <v>0</v>
      </c>
      <c r="F434" t="str">
        <f>Source!F1407</f>
        <v>24.3.02.05-0004М</v>
      </c>
      <c r="G434" t="str">
        <f>Source!G1407</f>
        <v>Труба полипропиленовая армированная алюминием PRO AQUA PN25 (перфор.) 40</v>
      </c>
      <c r="H434" t="str">
        <f>Source!H1407</f>
        <v>м</v>
      </c>
      <c r="I434">
        <f>Source!I1407</f>
        <v>45.225999999999999</v>
      </c>
      <c r="J434">
        <v>1</v>
      </c>
      <c r="K434">
        <f>ROUND(Source!AC1407/IF(Source!BC1407&lt;&gt; 0, Source!BC1407, 1),2)</f>
        <v>45.39</v>
      </c>
      <c r="M434">
        <f>ROUND(Source!HG1407/IF(Source!BC1407&lt;&gt; 0, Source!BC1407, 1),2)</f>
        <v>2052.77</v>
      </c>
      <c r="N434">
        <f>Source!AC1407</f>
        <v>278.68</v>
      </c>
      <c r="O434">
        <f>Source!HG1407</f>
        <v>12604</v>
      </c>
      <c r="P434">
        <f>Source!AE1407</f>
        <v>0</v>
      </c>
      <c r="R434">
        <f>ROUND(P434*I434, 2)</f>
        <v>0</v>
      </c>
      <c r="S434">
        <f>Source!AE1407*IF(Source!BS1407&lt;&gt; 0, Source!BS1407, 1)</f>
        <v>0</v>
      </c>
      <c r="T434">
        <f>ROUND(S434*I434, 2)</f>
        <v>0</v>
      </c>
      <c r="U434">
        <f>Source!GF1407</f>
        <v>428537175</v>
      </c>
      <c r="V434">
        <v>-1629087832</v>
      </c>
      <c r="W434">
        <v>1785961425</v>
      </c>
      <c r="X434">
        <v>3</v>
      </c>
    </row>
    <row r="435" spans="1:24" x14ac:dyDescent="0.2">
      <c r="A435">
        <f>Source!A1409</f>
        <v>18</v>
      </c>
      <c r="B435">
        <v>1409</v>
      </c>
      <c r="C435">
        <v>3</v>
      </c>
      <c r="D435">
        <f>Source!BI1409</f>
        <v>1</v>
      </c>
      <c r="E435">
        <f>Source!FS1409</f>
        <v>0</v>
      </c>
      <c r="F435" t="str">
        <f>Source!F1409</f>
        <v>301-5604</v>
      </c>
      <c r="G435" t="str">
        <f>Source!G1409</f>
        <v>Хомут металлический с шурупом для крепления трубопроводов диаметром 40-46 мм</v>
      </c>
      <c r="H435" t="str">
        <f>Source!H1409</f>
        <v>10 шт.</v>
      </c>
      <c r="I435">
        <f>Source!I1409</f>
        <v>4.5</v>
      </c>
      <c r="J435">
        <v>1</v>
      </c>
      <c r="K435">
        <f>Source!AC1409</f>
        <v>72.400000000000006</v>
      </c>
      <c r="M435">
        <f>ROUND(K435*I435, 2)</f>
        <v>325.8</v>
      </c>
      <c r="N435">
        <f>Source!AC1409*IF(Source!BC1409&lt;&gt; 0, Source!BC1409, 1)</f>
        <v>198.37600000000003</v>
      </c>
      <c r="O435">
        <f>ROUND(N435*I435, 2)</f>
        <v>892.69</v>
      </c>
      <c r="P435">
        <f>Source!AE1409</f>
        <v>0</v>
      </c>
      <c r="R435">
        <f>ROUND(P435*I435, 2)</f>
        <v>0</v>
      </c>
      <c r="S435">
        <f>Source!AE1409*IF(Source!BS1409&lt;&gt; 0, Source!BS1409, 1)</f>
        <v>0</v>
      </c>
      <c r="T435">
        <f>ROUND(S435*I435, 2)</f>
        <v>0</v>
      </c>
      <c r="U435">
        <f>Source!GF1409</f>
        <v>1509888122</v>
      </c>
      <c r="V435">
        <v>705475670</v>
      </c>
      <c r="W435">
        <v>1024811189</v>
      </c>
      <c r="X435">
        <v>3</v>
      </c>
    </row>
    <row r="436" spans="1:24" x14ac:dyDescent="0.2">
      <c r="A436">
        <f>Source!A1411</f>
        <v>17</v>
      </c>
      <c r="B436">
        <v>1411</v>
      </c>
      <c r="C436">
        <v>3</v>
      </c>
      <c r="D436">
        <f>Source!BI1411</f>
        <v>2</v>
      </c>
      <c r="E436">
        <f>Source!FS1411</f>
        <v>0</v>
      </c>
      <c r="F436" t="str">
        <f>Source!F1411</f>
        <v>507-3302</v>
      </c>
      <c r="G436" t="str">
        <f>Source!G1411</f>
        <v>Тройник полипропиленовый переходной диаметром 40х25х40 мм</v>
      </c>
      <c r="H436" t="str">
        <f>Source!H1411</f>
        <v>10 шт.</v>
      </c>
      <c r="I436">
        <f>Source!I1411</f>
        <v>2.4</v>
      </c>
      <c r="J436">
        <v>1</v>
      </c>
      <c r="K436">
        <f>Source!AC1411</f>
        <v>66.900000000000006</v>
      </c>
      <c r="M436">
        <f>ROUND(K436*I436, 2)</f>
        <v>160.56</v>
      </c>
      <c r="N436">
        <f>Source!AC1411*IF(Source!BC1411&lt;&gt; 0, Source!BC1411, 1)</f>
        <v>315.09900000000005</v>
      </c>
      <c r="O436">
        <f>ROUND(N436*I436, 2)</f>
        <v>756.24</v>
      </c>
      <c r="P436">
        <f>Source!AE1411</f>
        <v>0</v>
      </c>
      <c r="R436">
        <f>ROUND(P436*I436, 2)</f>
        <v>0</v>
      </c>
      <c r="S436">
        <f>Source!AE1411*IF(Source!BS1411&lt;&gt; 0, Source!BS1411, 1)</f>
        <v>0</v>
      </c>
      <c r="T436">
        <f>ROUND(S436*I436, 2)</f>
        <v>0</v>
      </c>
      <c r="U436">
        <f>Source!GF1411</f>
        <v>-1854484476</v>
      </c>
      <c r="V436">
        <v>1311495773</v>
      </c>
      <c r="W436">
        <v>238190668</v>
      </c>
      <c r="X436">
        <v>3</v>
      </c>
    </row>
    <row r="437" spans="1:24" x14ac:dyDescent="0.2">
      <c r="A437">
        <v>20</v>
      </c>
      <c r="B437">
        <v>2454</v>
      </c>
      <c r="C437">
        <v>3</v>
      </c>
      <c r="D437">
        <v>0</v>
      </c>
      <c r="E437">
        <f>SmtRes!AV2454</f>
        <v>0</v>
      </c>
      <c r="F437" t="str">
        <f>SmtRes!I2454</f>
        <v>411-0001</v>
      </c>
      <c r="G437" t="str">
        <f>SmtRes!K2454</f>
        <v>Вода</v>
      </c>
      <c r="H437" t="str">
        <f>SmtRes!O2454</f>
        <v>м3</v>
      </c>
      <c r="I437">
        <f>SmtRes!Y2454*Source!I1413</f>
        <v>4.9572000000000003</v>
      </c>
      <c r="J437">
        <f>SmtRes!AO2454</f>
        <v>1</v>
      </c>
      <c r="K437">
        <f>SmtRes!AE2454</f>
        <v>2.44</v>
      </c>
      <c r="L437">
        <f>SmtRes!DB2454</f>
        <v>36.6</v>
      </c>
      <c r="M437">
        <f>ROUND(ROUND(L437*Source!I1413, 2)*1, 2)</f>
        <v>12.1</v>
      </c>
      <c r="N437">
        <f>SmtRes!AA2454</f>
        <v>14.98</v>
      </c>
      <c r="O437">
        <f>ROUND(ROUND(L437*Source!I1413, 2)*SmtRes!DA2454, 2)</f>
        <v>74.290000000000006</v>
      </c>
      <c r="P437">
        <f>SmtRes!AG2454</f>
        <v>0</v>
      </c>
      <c r="Q437">
        <f>SmtRes!DC2454</f>
        <v>0</v>
      </c>
      <c r="R437">
        <f>ROUND(ROUND(Q437*Source!I1413, 2)*1, 2)</f>
        <v>0</v>
      </c>
      <c r="S437">
        <f>SmtRes!AC2454</f>
        <v>0</v>
      </c>
      <c r="T437">
        <f>ROUND(ROUND(Q437*Source!I1413, 2)*SmtRes!AK2454, 2)</f>
        <v>0</v>
      </c>
      <c r="U437">
        <f>SmtRes!X2454</f>
        <v>619799737</v>
      </c>
      <c r="V437">
        <v>1962984545</v>
      </c>
      <c r="W437">
        <v>-1669548648</v>
      </c>
      <c r="X437">
        <v>3</v>
      </c>
    </row>
    <row r="438" spans="1:24" x14ac:dyDescent="0.2">
      <c r="A438">
        <v>20</v>
      </c>
      <c r="B438">
        <v>2452</v>
      </c>
      <c r="C438">
        <v>3</v>
      </c>
      <c r="D438">
        <v>0</v>
      </c>
      <c r="E438">
        <f>SmtRes!AV2452</f>
        <v>0</v>
      </c>
      <c r="F438" t="str">
        <f>SmtRes!I2452</f>
        <v>301-3361</v>
      </c>
      <c r="G438" t="str">
        <f>SmtRes!K2452</f>
        <v>Водный раствор нитрата и карбоната</v>
      </c>
      <c r="H438" t="str">
        <f>SmtRes!O2452</f>
        <v>м3</v>
      </c>
      <c r="I438">
        <f>SmtRes!Y2452*Source!I1413</f>
        <v>0.22142160000000002</v>
      </c>
      <c r="J438">
        <f>SmtRes!AO2452</f>
        <v>1</v>
      </c>
      <c r="K438">
        <f>SmtRes!AE2452</f>
        <v>45.83</v>
      </c>
      <c r="L438">
        <f>SmtRes!DB2452</f>
        <v>30.71</v>
      </c>
      <c r="M438">
        <f>ROUND(ROUND(L438*Source!I1413, 2)*1, 2)</f>
        <v>10.15</v>
      </c>
      <c r="N438">
        <f>SmtRes!AA2452</f>
        <v>281.39999999999998</v>
      </c>
      <c r="O438">
        <f>ROUND(ROUND(L438*Source!I1413, 2)*SmtRes!DA2452, 2)</f>
        <v>62.32</v>
      </c>
      <c r="P438">
        <f>SmtRes!AG2452</f>
        <v>0</v>
      </c>
      <c r="Q438">
        <f>SmtRes!DC2452</f>
        <v>0</v>
      </c>
      <c r="R438">
        <f>ROUND(ROUND(Q438*Source!I1413, 2)*1, 2)</f>
        <v>0</v>
      </c>
      <c r="S438">
        <f>SmtRes!AC2452</f>
        <v>0</v>
      </c>
      <c r="T438">
        <f>ROUND(ROUND(Q438*Source!I1413, 2)*SmtRes!AK2452, 2)</f>
        <v>0</v>
      </c>
      <c r="U438">
        <f>SmtRes!X2452</f>
        <v>-1034213419</v>
      </c>
      <c r="V438">
        <v>-667996013</v>
      </c>
      <c r="W438">
        <v>-1695588171</v>
      </c>
      <c r="X438">
        <v>3</v>
      </c>
    </row>
    <row r="439" spans="1:24" x14ac:dyDescent="0.2">
      <c r="A439">
        <v>20</v>
      </c>
      <c r="B439">
        <v>2451</v>
      </c>
      <c r="C439">
        <v>3</v>
      </c>
      <c r="D439">
        <v>0</v>
      </c>
      <c r="E439">
        <f>SmtRes!AV2451</f>
        <v>0</v>
      </c>
      <c r="F439" t="str">
        <f>SmtRes!I2451</f>
        <v>301-1225</v>
      </c>
      <c r="G439" t="str">
        <f>SmtRes!K2451</f>
        <v>Кронштейны для радиаторов стальных спаренных марки КР1-РС</v>
      </c>
      <c r="H439" t="str">
        <f>SmtRes!O2451</f>
        <v>компл.</v>
      </c>
      <c r="I439">
        <f>SmtRes!Y2451*Source!I1413</f>
        <v>14.607216000000001</v>
      </c>
      <c r="J439">
        <f>SmtRes!AO2451</f>
        <v>1</v>
      </c>
      <c r="K439">
        <f>SmtRes!AE2451</f>
        <v>24.74</v>
      </c>
      <c r="L439">
        <f>SmtRes!DB2451</f>
        <v>1093.51</v>
      </c>
      <c r="M439">
        <f>ROUND(ROUND(L439*Source!I1413, 2)*1, 2)</f>
        <v>361.38</v>
      </c>
      <c r="N439">
        <f>SmtRes!AA2451</f>
        <v>151.9</v>
      </c>
      <c r="O439">
        <f>ROUND(ROUND(L439*Source!I1413, 2)*SmtRes!DA2451, 2)</f>
        <v>2218.87</v>
      </c>
      <c r="P439">
        <f>SmtRes!AG2451</f>
        <v>0</v>
      </c>
      <c r="Q439">
        <f>SmtRes!DC2451</f>
        <v>0</v>
      </c>
      <c r="R439">
        <f>ROUND(ROUND(Q439*Source!I1413, 2)*1, 2)</f>
        <v>0</v>
      </c>
      <c r="S439">
        <f>SmtRes!AC2451</f>
        <v>0</v>
      </c>
      <c r="T439">
        <f>ROUND(ROUND(Q439*Source!I1413, 2)*SmtRes!AK2451, 2)</f>
        <v>0</v>
      </c>
      <c r="U439">
        <f>SmtRes!X2451</f>
        <v>-1375229326</v>
      </c>
      <c r="V439">
        <v>-682632710</v>
      </c>
      <c r="W439">
        <v>696883793</v>
      </c>
      <c r="X439">
        <v>3</v>
      </c>
    </row>
    <row r="440" spans="1:24" x14ac:dyDescent="0.2">
      <c r="A440">
        <v>20</v>
      </c>
      <c r="B440">
        <v>2448</v>
      </c>
      <c r="C440">
        <v>3</v>
      </c>
      <c r="D440">
        <v>0</v>
      </c>
      <c r="E440">
        <f>SmtRes!AV2448</f>
        <v>0</v>
      </c>
      <c r="F440" t="str">
        <f>SmtRes!I2448</f>
        <v>101-2201</v>
      </c>
      <c r="G440" t="str">
        <f>SmtRes!K2448</f>
        <v>Дюбели распорные полиэтиленовые 6х30 мм</v>
      </c>
      <c r="H440" t="str">
        <f>SmtRes!O2448</f>
        <v>1000 шт.</v>
      </c>
      <c r="I440">
        <f>SmtRes!Y2448*Source!I1413</f>
        <v>2.941272E-2</v>
      </c>
      <c r="J440">
        <f>SmtRes!AO2448</f>
        <v>1</v>
      </c>
      <c r="K440">
        <f>SmtRes!AE2448</f>
        <v>160</v>
      </c>
      <c r="L440">
        <f>SmtRes!DB2448</f>
        <v>14.24</v>
      </c>
      <c r="M440">
        <f>ROUND(ROUND(L440*Source!I1413, 2)*1, 2)</f>
        <v>4.71</v>
      </c>
      <c r="N440">
        <f>SmtRes!AA2448</f>
        <v>982.4</v>
      </c>
      <c r="O440">
        <f>ROUND(ROUND(L440*Source!I1413, 2)*SmtRes!DA2448, 2)</f>
        <v>28.92</v>
      </c>
      <c r="P440">
        <f>SmtRes!AG2448</f>
        <v>0</v>
      </c>
      <c r="Q440">
        <f>SmtRes!DC2448</f>
        <v>0</v>
      </c>
      <c r="R440">
        <f>ROUND(ROUND(Q440*Source!I1413, 2)*1, 2)</f>
        <v>0</v>
      </c>
      <c r="S440">
        <f>SmtRes!AC2448</f>
        <v>0</v>
      </c>
      <c r="T440">
        <f>ROUND(ROUND(Q440*Source!I1413, 2)*SmtRes!AK2448, 2)</f>
        <v>0</v>
      </c>
      <c r="U440">
        <f>SmtRes!X2448</f>
        <v>938517584</v>
      </c>
      <c r="V440">
        <v>1155543344</v>
      </c>
      <c r="W440">
        <v>-1090671758</v>
      </c>
      <c r="X440">
        <v>3</v>
      </c>
    </row>
    <row r="441" spans="1:24" x14ac:dyDescent="0.2">
      <c r="A441">
        <v>20</v>
      </c>
      <c r="B441">
        <v>2447</v>
      </c>
      <c r="C441">
        <v>3</v>
      </c>
      <c r="D441">
        <v>0</v>
      </c>
      <c r="E441">
        <f>SmtRes!AV2447</f>
        <v>0</v>
      </c>
      <c r="F441" t="str">
        <f>SmtRes!I2447</f>
        <v>101-1488</v>
      </c>
      <c r="G441" t="str">
        <f>SmtRes!K2447</f>
        <v>Шурупы с шестигранной головкой 12х70 мм</v>
      </c>
      <c r="H441" t="str">
        <f>SmtRes!O2447</f>
        <v>т</v>
      </c>
      <c r="I441">
        <f>SmtRes!Y2447*Source!I1413</f>
        <v>1.48716E-3</v>
      </c>
      <c r="J441">
        <f>SmtRes!AO2447</f>
        <v>1</v>
      </c>
      <c r="K441">
        <f>SmtRes!AE2447</f>
        <v>9628</v>
      </c>
      <c r="L441">
        <f>SmtRes!DB2447</f>
        <v>43.33</v>
      </c>
      <c r="M441">
        <f>ROUND(ROUND(L441*Source!I1413, 2)*1, 2)</f>
        <v>14.32</v>
      </c>
      <c r="N441">
        <f>SmtRes!AA2447</f>
        <v>59115.92</v>
      </c>
      <c r="O441">
        <f>ROUND(ROUND(L441*Source!I1413, 2)*SmtRes!DA2447, 2)</f>
        <v>87.92</v>
      </c>
      <c r="P441">
        <f>SmtRes!AG2447</f>
        <v>0</v>
      </c>
      <c r="Q441">
        <f>SmtRes!DC2447</f>
        <v>0</v>
      </c>
      <c r="R441">
        <f>ROUND(ROUND(Q441*Source!I1413, 2)*1, 2)</f>
        <v>0</v>
      </c>
      <c r="S441">
        <f>SmtRes!AC2447</f>
        <v>0</v>
      </c>
      <c r="T441">
        <f>ROUND(ROUND(Q441*Source!I1413, 2)*SmtRes!AK2447, 2)</f>
        <v>0</v>
      </c>
      <c r="U441">
        <f>SmtRes!X2447</f>
        <v>-1964751701</v>
      </c>
      <c r="V441">
        <v>1422450204</v>
      </c>
      <c r="W441">
        <v>-870595743</v>
      </c>
      <c r="X441">
        <v>3</v>
      </c>
    </row>
    <row r="442" spans="1:24" x14ac:dyDescent="0.2">
      <c r="A442">
        <f>Source!A1417</f>
        <v>18</v>
      </c>
      <c r="B442">
        <v>1417</v>
      </c>
      <c r="C442">
        <v>3</v>
      </c>
      <c r="D442">
        <f>Source!BI1417</f>
        <v>1</v>
      </c>
      <c r="E442">
        <f>Source!FS1417</f>
        <v>0</v>
      </c>
      <c r="F442" t="str">
        <f>Source!F1417</f>
        <v>301-1021</v>
      </c>
      <c r="G442" t="str">
        <f>Source!G1417</f>
        <v>Радиаторы биметаллические, марка «Rifar-B 500», количество секций 1, мощность 204 Вт</v>
      </c>
      <c r="H442" t="str">
        <f>Source!H1417</f>
        <v>шт.</v>
      </c>
      <c r="I442">
        <f>Source!I1417</f>
        <v>162</v>
      </c>
      <c r="J442">
        <v>1</v>
      </c>
      <c r="K442">
        <f>Source!AC1417</f>
        <v>149.26</v>
      </c>
      <c r="M442">
        <f>ROUND(K442*I442, 2)</f>
        <v>24180.12</v>
      </c>
      <c r="N442">
        <f>Source!AC1417*IF(Source!BC1417&lt;&gt; 0, Source!BC1417, 1)</f>
        <v>850.78199999999993</v>
      </c>
      <c r="O442">
        <f>ROUND(N442*I442, 2)</f>
        <v>137826.68</v>
      </c>
      <c r="P442">
        <f>Source!AE1417</f>
        <v>0</v>
      </c>
      <c r="R442">
        <f>ROUND(P442*I442, 2)</f>
        <v>0</v>
      </c>
      <c r="S442">
        <f>Source!AE1417*IF(Source!BS1417&lt;&gt; 0, Source!BS1417, 1)</f>
        <v>0</v>
      </c>
      <c r="T442">
        <f>ROUND(S442*I442, 2)</f>
        <v>0</v>
      </c>
      <c r="U442">
        <f>Source!GF1417</f>
        <v>-676983205</v>
      </c>
      <c r="V442">
        <v>1951231330</v>
      </c>
      <c r="W442">
        <v>-573336867</v>
      </c>
      <c r="X442">
        <v>3</v>
      </c>
    </row>
    <row r="443" spans="1:24" x14ac:dyDescent="0.2">
      <c r="A443">
        <f>Source!A1419</f>
        <v>18</v>
      </c>
      <c r="B443">
        <v>1419</v>
      </c>
      <c r="C443">
        <v>3</v>
      </c>
      <c r="D443">
        <f>Source!BI1419</f>
        <v>1</v>
      </c>
      <c r="E443">
        <f>Source!FS1419</f>
        <v>0</v>
      </c>
      <c r="F443" t="str">
        <f>Source!F1419</f>
        <v>301-8583</v>
      </c>
      <c r="G443" t="str">
        <f>Source!G1419</f>
        <v>Футорка универсальная ИГЛ БИР ПЕКС (Eagle BP), размером 1"х1/2"</v>
      </c>
      <c r="H443" t="str">
        <f>Source!H1419</f>
        <v>шт.</v>
      </c>
      <c r="I443">
        <f>Source!I1419</f>
        <v>42</v>
      </c>
      <c r="J443">
        <v>1</v>
      </c>
      <c r="K443">
        <f>Source!AC1419</f>
        <v>12.36</v>
      </c>
      <c r="M443">
        <f>ROUND(K443*I443, 2)</f>
        <v>519.12</v>
      </c>
      <c r="N443">
        <f>Source!AC1419*IF(Source!BC1419&lt;&gt; 0, Source!BC1419, 1)</f>
        <v>166.24199999999999</v>
      </c>
      <c r="O443">
        <f>ROUND(N443*I443, 2)</f>
        <v>6982.16</v>
      </c>
      <c r="P443">
        <f>Source!AE1419</f>
        <v>0</v>
      </c>
      <c r="R443">
        <f>ROUND(P443*I443, 2)</f>
        <v>0</v>
      </c>
      <c r="S443">
        <f>Source!AE1419*IF(Source!BS1419&lt;&gt; 0, Source!BS1419, 1)</f>
        <v>0</v>
      </c>
      <c r="T443">
        <f>ROUND(S443*I443, 2)</f>
        <v>0</v>
      </c>
      <c r="U443">
        <f>Source!GF1419</f>
        <v>-1019670726</v>
      </c>
      <c r="V443">
        <v>192599207</v>
      </c>
      <c r="W443">
        <v>-319204393</v>
      </c>
      <c r="X443">
        <v>3</v>
      </c>
    </row>
    <row r="444" spans="1:24" x14ac:dyDescent="0.2">
      <c r="A444">
        <f>Source!A1421</f>
        <v>17</v>
      </c>
      <c r="B444">
        <v>1421</v>
      </c>
      <c r="C444">
        <v>3</v>
      </c>
      <c r="D444">
        <f>Source!BI1421</f>
        <v>1</v>
      </c>
      <c r="E444">
        <f>Source!FS1421</f>
        <v>0</v>
      </c>
      <c r="F444" t="str">
        <f>Source!F1421</f>
        <v>302-1896</v>
      </c>
      <c r="G444" t="str">
        <f>Source!G1421</f>
        <v>Кран шаровый латунный BROEN BALLOFIX, полнопроходной, с внутренней резьбой DIN 259 и накидной гайкой (американка), давлением 1,6 МПа (16 кгс/см2) и 3,0 МПа (30 кгс/см2), диаметром 20 мм, присоединение 3/4"х3/4"</v>
      </c>
      <c r="H444" t="str">
        <f>Source!H1421</f>
        <v>шт.</v>
      </c>
      <c r="I444">
        <f>Source!I1421</f>
        <v>84</v>
      </c>
      <c r="J444">
        <v>1</v>
      </c>
      <c r="K444">
        <f>Source!AC1421</f>
        <v>172.9</v>
      </c>
      <c r="M444">
        <f>ROUND(K444*I444, 2)</f>
        <v>14523.6</v>
      </c>
      <c r="N444">
        <f>Source!AC1421*IF(Source!BC1421&lt;&gt; 0, Source!BC1421, 1)</f>
        <v>759.03099999999995</v>
      </c>
      <c r="O444">
        <f>ROUND(N444*I444, 2)</f>
        <v>63758.6</v>
      </c>
      <c r="P444">
        <f>Source!AE1421</f>
        <v>0</v>
      </c>
      <c r="R444">
        <f>ROUND(P444*I444, 2)</f>
        <v>0</v>
      </c>
      <c r="S444">
        <f>Source!AE1421*IF(Source!BS1421&lt;&gt; 0, Source!BS1421, 1)</f>
        <v>0</v>
      </c>
      <c r="T444">
        <f>ROUND(S444*I444, 2)</f>
        <v>0</v>
      </c>
      <c r="U444">
        <f>Source!GF1421</f>
        <v>428254978</v>
      </c>
      <c r="V444">
        <v>1839552919</v>
      </c>
      <c r="W444">
        <v>-234106337</v>
      </c>
      <c r="X444">
        <v>3</v>
      </c>
    </row>
    <row r="445" spans="1:24" x14ac:dyDescent="0.2">
      <c r="A445">
        <v>20</v>
      </c>
      <c r="B445">
        <v>2475</v>
      </c>
      <c r="C445">
        <v>3</v>
      </c>
      <c r="D445">
        <v>0</v>
      </c>
      <c r="E445">
        <f>SmtRes!AV2475</f>
        <v>0</v>
      </c>
      <c r="F445" t="str">
        <f>SmtRes!I2475</f>
        <v>402-0004</v>
      </c>
      <c r="G445" t="str">
        <f>SmtRes!K2475</f>
        <v>Раствор готовый кладочный цементный марки 100</v>
      </c>
      <c r="H445" t="str">
        <f>SmtRes!O2475</f>
        <v>м3</v>
      </c>
      <c r="I445">
        <f>SmtRes!Y2475*Source!I1423</f>
        <v>3.8999999999999998E-3</v>
      </c>
      <c r="J445">
        <f>SmtRes!AO2475</f>
        <v>1</v>
      </c>
      <c r="K445">
        <f>SmtRes!AE2475</f>
        <v>519.79999999999995</v>
      </c>
      <c r="L445">
        <f>SmtRes!DB2475</f>
        <v>0.16</v>
      </c>
      <c r="M445">
        <f>ROUND(ROUND(L445*Source!I1423, 2)*1, 2)</f>
        <v>2.08</v>
      </c>
      <c r="N445">
        <f>SmtRes!AA2475</f>
        <v>3191.57</v>
      </c>
      <c r="O445">
        <f>ROUND(ROUND(L445*Source!I1423, 2)*SmtRes!DA2475, 2)</f>
        <v>12.77</v>
      </c>
      <c r="P445">
        <f>SmtRes!AG2475</f>
        <v>0</v>
      </c>
      <c r="Q445">
        <f>SmtRes!DC2475</f>
        <v>0</v>
      </c>
      <c r="R445">
        <f>ROUND(ROUND(Q445*Source!I1423, 2)*1, 2)</f>
        <v>0</v>
      </c>
      <c r="S445">
        <f>SmtRes!AC2475</f>
        <v>0</v>
      </c>
      <c r="T445">
        <f>ROUND(ROUND(Q445*Source!I1423, 2)*SmtRes!AK2475, 2)</f>
        <v>0</v>
      </c>
      <c r="U445">
        <f>SmtRes!X2475</f>
        <v>-211956249</v>
      </c>
      <c r="V445">
        <v>1387789879</v>
      </c>
      <c r="W445">
        <v>1993935461</v>
      </c>
      <c r="X445">
        <v>3</v>
      </c>
    </row>
    <row r="446" spans="1:24" x14ac:dyDescent="0.2">
      <c r="A446">
        <v>20</v>
      </c>
      <c r="B446">
        <v>2474</v>
      </c>
      <c r="C446">
        <v>3</v>
      </c>
      <c r="D446">
        <v>0</v>
      </c>
      <c r="E446">
        <f>SmtRes!AV2474</f>
        <v>0</v>
      </c>
      <c r="F446" t="str">
        <f>SmtRes!I2474</f>
        <v>204-0004</v>
      </c>
      <c r="G446" t="str">
        <f>SmtRes!K2474</f>
        <v>Горячекатаная арматурная сталь гладкая класса А-I, диаметром 12 мм</v>
      </c>
      <c r="H446" t="str">
        <f>SmtRes!O2474</f>
        <v>т</v>
      </c>
      <c r="I446">
        <f>SmtRes!Y2474*Source!I1423</f>
        <v>5.5899999999999995E-3</v>
      </c>
      <c r="J446">
        <f>SmtRes!AO2474</f>
        <v>1</v>
      </c>
      <c r="K446">
        <f>SmtRes!AE2474</f>
        <v>6014.12</v>
      </c>
      <c r="L446">
        <f>SmtRes!DB2474</f>
        <v>2.59</v>
      </c>
      <c r="M446">
        <f>ROUND(ROUND(L446*Source!I1423, 2)*1, 2)</f>
        <v>33.67</v>
      </c>
      <c r="N446">
        <f>SmtRes!AA2474</f>
        <v>36926.699999999997</v>
      </c>
      <c r="O446">
        <f>ROUND(ROUND(L446*Source!I1423, 2)*SmtRes!DA2474, 2)</f>
        <v>206.73</v>
      </c>
      <c r="P446">
        <f>SmtRes!AG2474</f>
        <v>0</v>
      </c>
      <c r="Q446">
        <f>SmtRes!DC2474</f>
        <v>0</v>
      </c>
      <c r="R446">
        <f>ROUND(ROUND(Q446*Source!I1423, 2)*1, 2)</f>
        <v>0</v>
      </c>
      <c r="S446">
        <f>SmtRes!AC2474</f>
        <v>0</v>
      </c>
      <c r="T446">
        <f>ROUND(ROUND(Q446*Source!I1423, 2)*SmtRes!AK2474, 2)</f>
        <v>0</v>
      </c>
      <c r="U446">
        <f>SmtRes!X2474</f>
        <v>1970784338</v>
      </c>
      <c r="V446">
        <v>760799882</v>
      </c>
      <c r="W446">
        <v>-309467061</v>
      </c>
      <c r="X446">
        <v>3</v>
      </c>
    </row>
    <row r="447" spans="1:24" x14ac:dyDescent="0.2">
      <c r="A447">
        <v>20</v>
      </c>
      <c r="B447">
        <v>2473</v>
      </c>
      <c r="C447">
        <v>3</v>
      </c>
      <c r="D447">
        <v>0</v>
      </c>
      <c r="E447">
        <f>SmtRes!AV2473</f>
        <v>0</v>
      </c>
      <c r="F447" t="str">
        <f>SmtRes!I2473</f>
        <v>101-1714</v>
      </c>
      <c r="G447" t="str">
        <f>SmtRes!K2473</f>
        <v>Болты с гайками и шайбами строительные</v>
      </c>
      <c r="H447" t="str">
        <f>SmtRes!O2473</f>
        <v>т</v>
      </c>
      <c r="I447">
        <f>SmtRes!Y2473*Source!I1423</f>
        <v>5.2000000000000006E-3</v>
      </c>
      <c r="J447">
        <f>SmtRes!AO2473</f>
        <v>1</v>
      </c>
      <c r="K447">
        <f>SmtRes!AE2473</f>
        <v>9040.01</v>
      </c>
      <c r="L447">
        <f>SmtRes!DB2473</f>
        <v>3.62</v>
      </c>
      <c r="M447">
        <f>ROUND(ROUND(L447*Source!I1423, 2)*1, 2)</f>
        <v>47.06</v>
      </c>
      <c r="N447">
        <f>SmtRes!AA2473</f>
        <v>55505.66</v>
      </c>
      <c r="O447">
        <f>ROUND(ROUND(L447*Source!I1423, 2)*SmtRes!DA2473, 2)</f>
        <v>288.95</v>
      </c>
      <c r="P447">
        <f>SmtRes!AG2473</f>
        <v>0</v>
      </c>
      <c r="Q447">
        <f>SmtRes!DC2473</f>
        <v>0</v>
      </c>
      <c r="R447">
        <f>ROUND(ROUND(Q447*Source!I1423, 2)*1, 2)</f>
        <v>0</v>
      </c>
      <c r="S447">
        <f>SmtRes!AC2473</f>
        <v>0</v>
      </c>
      <c r="T447">
        <f>ROUND(ROUND(Q447*Source!I1423, 2)*SmtRes!AK2473, 2)</f>
        <v>0</v>
      </c>
      <c r="U447">
        <f>SmtRes!X2473</f>
        <v>969423507</v>
      </c>
      <c r="V447">
        <v>1993467546</v>
      </c>
      <c r="W447">
        <v>843871784</v>
      </c>
      <c r="X447">
        <v>3</v>
      </c>
    </row>
    <row r="448" spans="1:24" x14ac:dyDescent="0.2">
      <c r="A448">
        <v>20</v>
      </c>
      <c r="B448">
        <v>2472</v>
      </c>
      <c r="C448">
        <v>3</v>
      </c>
      <c r="D448">
        <v>0</v>
      </c>
      <c r="E448">
        <f>SmtRes!AV2472</f>
        <v>0</v>
      </c>
      <c r="F448" t="str">
        <f>SmtRes!I2472</f>
        <v>101-1522</v>
      </c>
      <c r="G448" t="str">
        <f>SmtRes!K2472</f>
        <v>Электроды диаметром 5 мм Э42А</v>
      </c>
      <c r="H448" t="str">
        <f>SmtRes!O2472</f>
        <v>т</v>
      </c>
      <c r="I448">
        <f>SmtRes!Y2472*Source!I1423</f>
        <v>1.4300000000000001E-3</v>
      </c>
      <c r="J448">
        <f>SmtRes!AO2472</f>
        <v>1</v>
      </c>
      <c r="K448">
        <f>SmtRes!AE2472</f>
        <v>10362</v>
      </c>
      <c r="L448">
        <f>SmtRes!DB2472</f>
        <v>1.1399999999999999</v>
      </c>
      <c r="M448">
        <f>ROUND(ROUND(L448*Source!I1423, 2)*1, 2)</f>
        <v>14.82</v>
      </c>
      <c r="N448">
        <f>SmtRes!AA2472</f>
        <v>63622.68</v>
      </c>
      <c r="O448">
        <f>ROUND(ROUND(L448*Source!I1423, 2)*SmtRes!DA2472, 2)</f>
        <v>90.99</v>
      </c>
      <c r="P448">
        <f>SmtRes!AG2472</f>
        <v>0</v>
      </c>
      <c r="Q448">
        <f>SmtRes!DC2472</f>
        <v>0</v>
      </c>
      <c r="R448">
        <f>ROUND(ROUND(Q448*Source!I1423, 2)*1, 2)</f>
        <v>0</v>
      </c>
      <c r="S448">
        <f>SmtRes!AC2472</f>
        <v>0</v>
      </c>
      <c r="T448">
        <f>ROUND(ROUND(Q448*Source!I1423, 2)*SmtRes!AK2472, 2)</f>
        <v>0</v>
      </c>
      <c r="U448">
        <f>SmtRes!X2472</f>
        <v>-2063358494</v>
      </c>
      <c r="V448">
        <v>-1981229618</v>
      </c>
      <c r="W448">
        <v>1994902261</v>
      </c>
      <c r="X448">
        <v>3</v>
      </c>
    </row>
    <row r="449" spans="1:24" x14ac:dyDescent="0.2">
      <c r="A449">
        <f>Source!A1425</f>
        <v>18</v>
      </c>
      <c r="B449">
        <v>1425</v>
      </c>
      <c r="C449">
        <v>3</v>
      </c>
      <c r="D449">
        <f>Source!BI1425</f>
        <v>1</v>
      </c>
      <c r="E449">
        <f>Source!FS1425</f>
        <v>0</v>
      </c>
      <c r="F449" t="str">
        <f>Source!F1425</f>
        <v>Прил. КА п.20</v>
      </c>
      <c r="G449" t="str">
        <f>Source!G1425</f>
        <v>Решетка на батарею встраиваемая, металл, белая 630х1230 мм (Посадка 600х1200 мм)</v>
      </c>
      <c r="H449" t="str">
        <f>Source!H1425</f>
        <v>шт.</v>
      </c>
      <c r="I449">
        <f>Source!I1425</f>
        <v>13</v>
      </c>
      <c r="J449">
        <v>1</v>
      </c>
      <c r="K449">
        <f>ROUND(Source!AC1425/IF(Source!BC1425&lt;&gt; 0, Source!BC1425, 1),2)</f>
        <v>794.74</v>
      </c>
      <c r="M449">
        <f>ROUND(Source!HG1425/IF(Source!BC1425&lt;&gt; 0, Source!BC1425, 1),2)</f>
        <v>10331.6</v>
      </c>
      <c r="N449">
        <f>Source!AC1425</f>
        <v>4879.68</v>
      </c>
      <c r="O449">
        <f>Source!HG1425</f>
        <v>63436</v>
      </c>
      <c r="P449">
        <f>Source!AE1425</f>
        <v>0</v>
      </c>
      <c r="R449">
        <f>ROUND(P449*I449, 2)</f>
        <v>0</v>
      </c>
      <c r="S449">
        <f>Source!AE1425*IF(Source!BS1425&lt;&gt; 0, Source!BS1425, 1)</f>
        <v>0</v>
      </c>
      <c r="T449">
        <f>ROUND(S449*I449, 2)</f>
        <v>0</v>
      </c>
      <c r="U449">
        <f>Source!GF1425</f>
        <v>-1383308492</v>
      </c>
      <c r="V449">
        <v>965870655</v>
      </c>
      <c r="W449">
        <v>-256272077</v>
      </c>
      <c r="X449">
        <v>3</v>
      </c>
    </row>
    <row r="450" spans="1:24" x14ac:dyDescent="0.2">
      <c r="A450">
        <f>Source!A1457</f>
        <v>4</v>
      </c>
      <c r="B450">
        <v>1457</v>
      </c>
      <c r="G450" t="str">
        <f>Source!G1457</f>
        <v>18. Прочие работы</v>
      </c>
    </row>
    <row r="451" spans="1:24" x14ac:dyDescent="0.2">
      <c r="A451">
        <v>20</v>
      </c>
      <c r="B451">
        <v>2514</v>
      </c>
      <c r="C451">
        <v>3</v>
      </c>
      <c r="D451">
        <v>0</v>
      </c>
      <c r="E451">
        <f>SmtRes!AV2514</f>
        <v>0</v>
      </c>
      <c r="F451" t="str">
        <f>SmtRes!I2514</f>
        <v>411-0001</v>
      </c>
      <c r="G451" t="str">
        <f>SmtRes!K2514</f>
        <v>Вода</v>
      </c>
      <c r="H451" t="str">
        <f>SmtRes!O2514</f>
        <v>м3</v>
      </c>
      <c r="I451">
        <f>SmtRes!Y2514*Source!I1466</f>
        <v>0.1</v>
      </c>
      <c r="J451">
        <f>SmtRes!AO2514</f>
        <v>1</v>
      </c>
      <c r="K451">
        <f>SmtRes!AE2514</f>
        <v>2.44</v>
      </c>
      <c r="L451">
        <f>SmtRes!DB2514</f>
        <v>0.24</v>
      </c>
      <c r="M451">
        <f>ROUND(ROUND(L451*Source!I1466, 2)*1, 2)</f>
        <v>0.24</v>
      </c>
      <c r="N451">
        <f>SmtRes!AA2514</f>
        <v>14.98</v>
      </c>
      <c r="O451">
        <f>ROUND(ROUND(L451*Source!I1466, 2)*SmtRes!DA2514, 2)</f>
        <v>1.47</v>
      </c>
      <c r="P451">
        <f>SmtRes!AG2514</f>
        <v>0</v>
      </c>
      <c r="Q451">
        <f>SmtRes!DC2514</f>
        <v>0</v>
      </c>
      <c r="R451">
        <f>ROUND(ROUND(Q451*Source!I1466, 2)*1, 2)</f>
        <v>0</v>
      </c>
      <c r="S451">
        <f>SmtRes!AC2514</f>
        <v>0</v>
      </c>
      <c r="T451">
        <f>ROUND(ROUND(Q451*Source!I1466, 2)*SmtRes!AK2514, 2)</f>
        <v>0</v>
      </c>
      <c r="U451">
        <f>SmtRes!X2514</f>
        <v>693153122</v>
      </c>
      <c r="V451">
        <v>-755788620</v>
      </c>
      <c r="W451">
        <v>1781932092</v>
      </c>
      <c r="X451">
        <v>3</v>
      </c>
    </row>
    <row r="452" spans="1:24" x14ac:dyDescent="0.2">
      <c r="A452">
        <v>20</v>
      </c>
      <c r="B452">
        <v>2512</v>
      </c>
      <c r="C452">
        <v>3</v>
      </c>
      <c r="D452">
        <v>0</v>
      </c>
      <c r="E452">
        <f>SmtRes!AV2512</f>
        <v>0</v>
      </c>
      <c r="F452" t="str">
        <f>SmtRes!I2512</f>
        <v>101-1529</v>
      </c>
      <c r="G452" t="str">
        <f>SmtRes!K2512</f>
        <v>Электроды диаметром 6 мм Э42</v>
      </c>
      <c r="H452" t="str">
        <f>SmtRes!O2512</f>
        <v>т</v>
      </c>
      <c r="I452">
        <f>SmtRes!Y2512*Source!I1466</f>
        <v>0.02</v>
      </c>
      <c r="J452">
        <f>SmtRes!AO2512</f>
        <v>1</v>
      </c>
      <c r="K452">
        <f>SmtRes!AE2512</f>
        <v>9423.99</v>
      </c>
      <c r="L452">
        <f>SmtRes!DB2512</f>
        <v>188.48</v>
      </c>
      <c r="M452">
        <f>ROUND(ROUND(L452*Source!I1466, 2)*1, 2)</f>
        <v>188.48</v>
      </c>
      <c r="N452">
        <f>SmtRes!AA2512</f>
        <v>57863.3</v>
      </c>
      <c r="O452">
        <f>ROUND(ROUND(L452*Source!I1466, 2)*SmtRes!DA2512, 2)</f>
        <v>1157.27</v>
      </c>
      <c r="P452">
        <f>SmtRes!AG2512</f>
        <v>0</v>
      </c>
      <c r="Q452">
        <f>SmtRes!DC2512</f>
        <v>0</v>
      </c>
      <c r="R452">
        <f>ROUND(ROUND(Q452*Source!I1466, 2)*1, 2)</f>
        <v>0</v>
      </c>
      <c r="S452">
        <f>SmtRes!AC2512</f>
        <v>0</v>
      </c>
      <c r="T452">
        <f>ROUND(ROUND(Q452*Source!I1466, 2)*SmtRes!AK2512, 2)</f>
        <v>0</v>
      </c>
      <c r="U452">
        <f>SmtRes!X2512</f>
        <v>237785655</v>
      </c>
      <c r="V452">
        <v>805150111</v>
      </c>
      <c r="W452">
        <v>1610516631</v>
      </c>
      <c r="X452">
        <v>3</v>
      </c>
    </row>
    <row r="453" spans="1:24" x14ac:dyDescent="0.2">
      <c r="A453">
        <v>20</v>
      </c>
      <c r="B453">
        <v>2511</v>
      </c>
      <c r="C453">
        <v>3</v>
      </c>
      <c r="D453">
        <v>0</v>
      </c>
      <c r="E453">
        <f>SmtRes!AV2511</f>
        <v>0</v>
      </c>
      <c r="F453" t="str">
        <f>SmtRes!I2511</f>
        <v>101-1356</v>
      </c>
      <c r="G453" t="str">
        <f>SmtRes!K2511</f>
        <v>Цемент для приготовления раствора в построечных условиях и в других подобных случаях</v>
      </c>
      <c r="H453" t="str">
        <f>SmtRes!O2511</f>
        <v>т</v>
      </c>
      <c r="I453">
        <f>SmtRes!Y2511*Source!I1466</f>
        <v>0.15</v>
      </c>
      <c r="J453">
        <f>SmtRes!AO2511</f>
        <v>1</v>
      </c>
      <c r="K453">
        <f>SmtRes!AE2511</f>
        <v>300</v>
      </c>
      <c r="L453">
        <f>SmtRes!DB2511</f>
        <v>45</v>
      </c>
      <c r="M453">
        <f>ROUND(ROUND(L453*Source!I1466, 2)*1, 2)</f>
        <v>45</v>
      </c>
      <c r="N453">
        <f>SmtRes!AA2511</f>
        <v>1842</v>
      </c>
      <c r="O453">
        <f>ROUND(ROUND(L453*Source!I1466, 2)*SmtRes!DA2511, 2)</f>
        <v>276.3</v>
      </c>
      <c r="P453">
        <f>SmtRes!AG2511</f>
        <v>0</v>
      </c>
      <c r="Q453">
        <f>SmtRes!DC2511</f>
        <v>0</v>
      </c>
      <c r="R453">
        <f>ROUND(ROUND(Q453*Source!I1466, 2)*1, 2)</f>
        <v>0</v>
      </c>
      <c r="S453">
        <f>SmtRes!AC2511</f>
        <v>0</v>
      </c>
      <c r="T453">
        <f>ROUND(ROUND(Q453*Source!I1466, 2)*SmtRes!AK2511, 2)</f>
        <v>0</v>
      </c>
      <c r="U453">
        <f>SmtRes!X2511</f>
        <v>1659167214</v>
      </c>
      <c r="V453">
        <v>1934825952</v>
      </c>
      <c r="W453">
        <v>1002306062</v>
      </c>
      <c r="X453">
        <v>3</v>
      </c>
    </row>
    <row r="454" spans="1:24" x14ac:dyDescent="0.2">
      <c r="A454">
        <f>Source!A1470</f>
        <v>17</v>
      </c>
      <c r="B454">
        <v>1470</v>
      </c>
      <c r="C454">
        <v>3</v>
      </c>
      <c r="D454">
        <f>Source!BI1470</f>
        <v>1</v>
      </c>
      <c r="E454">
        <f>Source!FS1470</f>
        <v>0</v>
      </c>
      <c r="F454" t="str">
        <f>Source!F1470</f>
        <v>Прил.КА п.1</v>
      </c>
      <c r="G454" t="str">
        <f>Source!G1470</f>
        <v>Ограждения лестничные  из нержавеющей стали</v>
      </c>
      <c r="H454" t="str">
        <f>Source!H1470</f>
        <v>м</v>
      </c>
      <c r="I454">
        <f>Source!I1470</f>
        <v>100</v>
      </c>
      <c r="J454">
        <v>1</v>
      </c>
      <c r="K454">
        <f>ROUND(Source!AC1470/IF(Source!BC1470&lt;&gt; 0, Source!BC1470, 1),2)</f>
        <v>609.12</v>
      </c>
      <c r="M454">
        <f>ROUND(Source!HG1470/IF(Source!BC1470&lt;&gt; 0, Source!BC1470, 1),2)</f>
        <v>60912.05</v>
      </c>
      <c r="N454">
        <f>Source!AC1470</f>
        <v>3740</v>
      </c>
      <c r="O454">
        <f>Source!HG1470</f>
        <v>374000</v>
      </c>
      <c r="P454">
        <f>Source!AE1470</f>
        <v>0</v>
      </c>
      <c r="R454">
        <f>ROUND(P454*I454, 2)</f>
        <v>0</v>
      </c>
      <c r="S454">
        <f>Source!AE1470*IF(Source!BS1470&lt;&gt; 0, Source!BS1470, 1)</f>
        <v>0</v>
      </c>
      <c r="T454">
        <f>ROUND(S454*I454, 2)</f>
        <v>0</v>
      </c>
      <c r="U454">
        <f>Source!GF1470</f>
        <v>-902226909</v>
      </c>
      <c r="V454">
        <v>-943927058</v>
      </c>
      <c r="W454">
        <v>-1159847907</v>
      </c>
      <c r="X454">
        <v>3</v>
      </c>
    </row>
    <row r="455" spans="1:24" x14ac:dyDescent="0.2">
      <c r="A455">
        <f>Source!A1502</f>
        <v>4</v>
      </c>
      <c r="B455">
        <v>1502</v>
      </c>
      <c r="G455" t="str">
        <f>Source!G1502</f>
        <v>18. Погрузка  и вывоз мусора</v>
      </c>
    </row>
    <row r="456" spans="1:24" x14ac:dyDescent="0.2">
      <c r="A456">
        <f>Source!A1513</f>
        <v>17</v>
      </c>
      <c r="B456">
        <v>1513</v>
      </c>
      <c r="C456">
        <v>3</v>
      </c>
      <c r="D456">
        <f>Source!BI1513</f>
        <v>1</v>
      </c>
      <c r="E456">
        <f>Source!FS1513</f>
        <v>0</v>
      </c>
      <c r="F456" t="str">
        <f>Source!F1513</f>
        <v>08.1.05.04-0002М</v>
      </c>
      <c r="G456" t="str">
        <f>Source!G1513</f>
        <v>Вывоз мусора контейнером с утилизацией 8м3 (5т)</v>
      </c>
      <c r="H456" t="str">
        <f>Source!H1513</f>
        <v>шт.</v>
      </c>
      <c r="I456">
        <f>Source!I1513</f>
        <v>65</v>
      </c>
      <c r="J456">
        <v>1</v>
      </c>
      <c r="K456">
        <f>ROUND(Source!AC1513/IF(Source!BC1513&lt;&gt; 0, Source!BC1513, 1),2)</f>
        <v>1066.1099999999999</v>
      </c>
      <c r="M456">
        <f>ROUND(Source!HG1513/IF(Source!BC1513&lt;&gt; 0, Source!BC1513, 1),2)</f>
        <v>69297.23</v>
      </c>
      <c r="N456">
        <f>Source!AC1513</f>
        <v>6545.92</v>
      </c>
      <c r="O456">
        <f>Source!HG1513</f>
        <v>425485</v>
      </c>
      <c r="P456">
        <f>Source!AE1513</f>
        <v>0</v>
      </c>
      <c r="R456">
        <f>ROUND(P456*I456, 2)</f>
        <v>0</v>
      </c>
      <c r="S456">
        <f>Source!AE1513*IF(Source!BS1513&lt;&gt; 0, Source!BS1513, 1)</f>
        <v>0</v>
      </c>
      <c r="T456">
        <f>ROUND(S456*I456, 2)</f>
        <v>0</v>
      </c>
      <c r="U456">
        <f>Source!GF1513</f>
        <v>1766615943</v>
      </c>
      <c r="V456">
        <v>-2040997511</v>
      </c>
      <c r="W456">
        <v>-1555349776</v>
      </c>
      <c r="X456">
        <v>3</v>
      </c>
    </row>
    <row r="457" spans="1:24" x14ac:dyDescent="0.2">
      <c r="A457">
        <v>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647"/>
  <sheetViews>
    <sheetView workbookViewId="0">
      <selection activeCell="A1643" sqref="A1643:AN1643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66132</v>
      </c>
      <c r="M1">
        <v>10</v>
      </c>
      <c r="N1">
        <v>11</v>
      </c>
      <c r="O1">
        <v>4</v>
      </c>
      <c r="P1">
        <v>1</v>
      </c>
      <c r="Q1">
        <v>4</v>
      </c>
    </row>
    <row r="12" spans="1:133" x14ac:dyDescent="0.2">
      <c r="A12" s="1">
        <v>1</v>
      </c>
      <c r="B12" s="1">
        <v>1639</v>
      </c>
      <c r="C12" s="1">
        <v>0</v>
      </c>
      <c r="D12" s="1">
        <f>ROW(A1580)</f>
        <v>1580</v>
      </c>
      <c r="E12" s="1">
        <v>0</v>
      </c>
      <c r="F12" s="1" t="s">
        <v>4</v>
      </c>
      <c r="G12" s="1" t="s">
        <v>4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11</v>
      </c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4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5</v>
      </c>
      <c r="BI12" s="1" t="s">
        <v>6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3</v>
      </c>
      <c r="BZ12" s="1" t="s">
        <v>7</v>
      </c>
      <c r="CA12" s="1" t="s">
        <v>3</v>
      </c>
      <c r="CB12" s="1" t="s">
        <v>3</v>
      </c>
      <c r="CC12" s="1" t="s">
        <v>3</v>
      </c>
      <c r="CD12" s="1" t="s">
        <v>3</v>
      </c>
      <c r="CE12" s="1" t="s">
        <v>8</v>
      </c>
      <c r="CF12" s="1">
        <v>0</v>
      </c>
      <c r="CG12" s="1">
        <v>0</v>
      </c>
      <c r="CH12" s="1">
        <v>403505160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55" x14ac:dyDescent="0.2">
      <c r="A18" s="3">
        <v>52</v>
      </c>
      <c r="B18" s="3">
        <f t="shared" ref="B18:G18" si="0">B1580</f>
        <v>1639</v>
      </c>
      <c r="C18" s="3">
        <f t="shared" si="0"/>
        <v>1</v>
      </c>
      <c r="D18" s="3">
        <f t="shared" si="0"/>
        <v>12</v>
      </c>
      <c r="E18" s="3">
        <f t="shared" si="0"/>
        <v>0</v>
      </c>
      <c r="F18" s="3" t="str">
        <f t="shared" si="0"/>
        <v>Балашиха (кап.ремонт) итог</v>
      </c>
      <c r="G18" s="3" t="str">
        <f t="shared" si="0"/>
        <v>Балашиха (кап.ремонт) итог</v>
      </c>
      <c r="H18" s="3"/>
      <c r="I18" s="3"/>
      <c r="J18" s="3"/>
      <c r="K18" s="3"/>
      <c r="L18" s="3"/>
      <c r="M18" s="3"/>
      <c r="N18" s="3"/>
      <c r="O18" s="3">
        <f t="shared" ref="O18:AT18" si="1">O1580</f>
        <v>10637873</v>
      </c>
      <c r="P18" s="3">
        <f t="shared" si="1"/>
        <v>10465999</v>
      </c>
      <c r="Q18" s="3">
        <f t="shared" si="1"/>
        <v>44859</v>
      </c>
      <c r="R18" s="3">
        <f t="shared" si="1"/>
        <v>3040</v>
      </c>
      <c r="S18" s="3">
        <f t="shared" si="1"/>
        <v>127012</v>
      </c>
      <c r="T18" s="3">
        <f t="shared" si="1"/>
        <v>0</v>
      </c>
      <c r="U18" s="3">
        <f t="shared" si="1"/>
        <v>14024.0507522065</v>
      </c>
      <c r="V18" s="3">
        <f t="shared" si="1"/>
        <v>241.880532284</v>
      </c>
      <c r="W18" s="3">
        <f t="shared" si="1"/>
        <v>5559</v>
      </c>
      <c r="X18" s="3">
        <f t="shared" si="1"/>
        <v>122918</v>
      </c>
      <c r="Y18" s="3">
        <f t="shared" si="1"/>
        <v>64288</v>
      </c>
      <c r="Z18" s="3">
        <f t="shared" si="1"/>
        <v>0</v>
      </c>
      <c r="AA18" s="3">
        <f t="shared" si="1"/>
        <v>0</v>
      </c>
      <c r="AB18" s="3">
        <f t="shared" si="1"/>
        <v>0</v>
      </c>
      <c r="AC18" s="3">
        <f t="shared" si="1"/>
        <v>0</v>
      </c>
      <c r="AD18" s="3">
        <f t="shared" si="1"/>
        <v>0</v>
      </c>
      <c r="AE18" s="3">
        <f t="shared" si="1"/>
        <v>0</v>
      </c>
      <c r="AF18" s="3">
        <f t="shared" si="1"/>
        <v>0</v>
      </c>
      <c r="AG18" s="3">
        <f t="shared" si="1"/>
        <v>0</v>
      </c>
      <c r="AH18" s="3">
        <f t="shared" si="1"/>
        <v>0</v>
      </c>
      <c r="AI18" s="3">
        <f t="shared" si="1"/>
        <v>0</v>
      </c>
      <c r="AJ18" s="3">
        <f t="shared" si="1"/>
        <v>0</v>
      </c>
      <c r="AK18" s="3">
        <f t="shared" si="1"/>
        <v>0</v>
      </c>
      <c r="AL18" s="3">
        <f t="shared" si="1"/>
        <v>0</v>
      </c>
      <c r="AM18" s="3">
        <f t="shared" si="1"/>
        <v>0</v>
      </c>
      <c r="AN18" s="3">
        <f t="shared" si="1"/>
        <v>0</v>
      </c>
      <c r="AO18" s="3">
        <f t="shared" si="1"/>
        <v>0</v>
      </c>
      <c r="AP18" s="3">
        <f t="shared" si="1"/>
        <v>0</v>
      </c>
      <c r="AQ18" s="3">
        <f t="shared" si="1"/>
        <v>0</v>
      </c>
      <c r="AR18" s="3">
        <f t="shared" si="1"/>
        <v>10825076</v>
      </c>
      <c r="AS18" s="3">
        <f t="shared" si="1"/>
        <v>5939213</v>
      </c>
      <c r="AT18" s="3">
        <f t="shared" si="1"/>
        <v>4884294</v>
      </c>
      <c r="AU18" s="3">
        <f t="shared" ref="AU18:BZ18" si="2">AU1580</f>
        <v>1569</v>
      </c>
      <c r="AV18" s="3">
        <f t="shared" si="2"/>
        <v>10465999</v>
      </c>
      <c r="AW18" s="3">
        <f t="shared" si="2"/>
        <v>10465999</v>
      </c>
      <c r="AX18" s="3">
        <f t="shared" si="2"/>
        <v>0</v>
      </c>
      <c r="AY18" s="3">
        <f t="shared" si="2"/>
        <v>10465999</v>
      </c>
      <c r="AZ18" s="3">
        <f t="shared" si="2"/>
        <v>0</v>
      </c>
      <c r="BA18" s="3">
        <f t="shared" si="2"/>
        <v>0</v>
      </c>
      <c r="BB18" s="3">
        <f t="shared" si="2"/>
        <v>0</v>
      </c>
      <c r="BC18" s="3">
        <f t="shared" si="2"/>
        <v>0</v>
      </c>
      <c r="BD18" s="3">
        <f t="shared" si="2"/>
        <v>14737</v>
      </c>
      <c r="BE18" s="3">
        <f t="shared" si="2"/>
        <v>0</v>
      </c>
      <c r="BF18" s="3">
        <f t="shared" si="2"/>
        <v>0</v>
      </c>
      <c r="BG18" s="3">
        <f t="shared" si="2"/>
        <v>0</v>
      </c>
      <c r="BH18" s="3">
        <f t="shared" si="2"/>
        <v>0</v>
      </c>
      <c r="BI18" s="3">
        <f t="shared" si="2"/>
        <v>0</v>
      </c>
      <c r="BJ18" s="3">
        <f t="shared" si="2"/>
        <v>0</v>
      </c>
      <c r="BK18" s="3">
        <f t="shared" si="2"/>
        <v>0</v>
      </c>
      <c r="BL18" s="3">
        <f t="shared" si="2"/>
        <v>0</v>
      </c>
      <c r="BM18" s="3">
        <f t="shared" si="2"/>
        <v>0</v>
      </c>
      <c r="BN18" s="3">
        <f t="shared" si="2"/>
        <v>0</v>
      </c>
      <c r="BO18" s="3">
        <f t="shared" si="2"/>
        <v>0</v>
      </c>
      <c r="BP18" s="3">
        <f t="shared" si="2"/>
        <v>0</v>
      </c>
      <c r="BQ18" s="3">
        <f t="shared" si="2"/>
        <v>0</v>
      </c>
      <c r="BR18" s="3">
        <f t="shared" si="2"/>
        <v>0</v>
      </c>
      <c r="BS18" s="3">
        <f t="shared" si="2"/>
        <v>0</v>
      </c>
      <c r="BT18" s="3">
        <f t="shared" si="2"/>
        <v>0</v>
      </c>
      <c r="BU18" s="3">
        <f t="shared" si="2"/>
        <v>0</v>
      </c>
      <c r="BV18" s="3">
        <f t="shared" si="2"/>
        <v>0</v>
      </c>
      <c r="BW18" s="3">
        <f t="shared" si="2"/>
        <v>0</v>
      </c>
      <c r="BX18" s="3">
        <f t="shared" si="2"/>
        <v>0</v>
      </c>
      <c r="BY18" s="3">
        <f t="shared" si="2"/>
        <v>0</v>
      </c>
      <c r="BZ18" s="3">
        <f t="shared" si="2"/>
        <v>0</v>
      </c>
      <c r="CA18" s="3">
        <f t="shared" ref="CA18:DF18" si="3">CA1580</f>
        <v>0</v>
      </c>
      <c r="CB18" s="3">
        <f t="shared" si="3"/>
        <v>0</v>
      </c>
      <c r="CC18" s="3">
        <f t="shared" si="3"/>
        <v>0</v>
      </c>
      <c r="CD18" s="3">
        <f t="shared" si="3"/>
        <v>0</v>
      </c>
      <c r="CE18" s="3">
        <f t="shared" si="3"/>
        <v>0</v>
      </c>
      <c r="CF18" s="3">
        <f t="shared" si="3"/>
        <v>0</v>
      </c>
      <c r="CG18" s="3">
        <f t="shared" si="3"/>
        <v>0</v>
      </c>
      <c r="CH18" s="3">
        <f t="shared" si="3"/>
        <v>0</v>
      </c>
      <c r="CI18" s="3">
        <f t="shared" si="3"/>
        <v>0</v>
      </c>
      <c r="CJ18" s="3">
        <f t="shared" si="3"/>
        <v>0</v>
      </c>
      <c r="CK18" s="3">
        <f t="shared" si="3"/>
        <v>0</v>
      </c>
      <c r="CL18" s="3">
        <f t="shared" si="3"/>
        <v>0</v>
      </c>
      <c r="CM18" s="3">
        <f t="shared" si="3"/>
        <v>0</v>
      </c>
      <c r="CN18" s="3">
        <f t="shared" si="3"/>
        <v>0</v>
      </c>
      <c r="CO18" s="3">
        <f t="shared" si="3"/>
        <v>0</v>
      </c>
      <c r="CP18" s="3">
        <f t="shared" si="3"/>
        <v>0</v>
      </c>
      <c r="CQ18" s="3">
        <f t="shared" si="3"/>
        <v>0</v>
      </c>
      <c r="CR18" s="3">
        <f t="shared" si="3"/>
        <v>0</v>
      </c>
      <c r="CS18" s="3">
        <f t="shared" si="3"/>
        <v>0</v>
      </c>
      <c r="CT18" s="3">
        <f t="shared" si="3"/>
        <v>0</v>
      </c>
      <c r="CU18" s="3">
        <f t="shared" si="3"/>
        <v>0</v>
      </c>
      <c r="CV18" s="3">
        <f t="shared" si="3"/>
        <v>0</v>
      </c>
      <c r="CW18" s="3">
        <f t="shared" si="3"/>
        <v>0</v>
      </c>
      <c r="CX18" s="3">
        <f t="shared" si="3"/>
        <v>0</v>
      </c>
      <c r="CY18" s="3">
        <f t="shared" si="3"/>
        <v>0</v>
      </c>
      <c r="CZ18" s="3">
        <f t="shared" si="3"/>
        <v>0</v>
      </c>
      <c r="DA18" s="3">
        <f t="shared" si="3"/>
        <v>0</v>
      </c>
      <c r="DB18" s="3">
        <f t="shared" si="3"/>
        <v>0</v>
      </c>
      <c r="DC18" s="3">
        <f t="shared" si="3"/>
        <v>0</v>
      </c>
      <c r="DD18" s="3">
        <f t="shared" si="3"/>
        <v>0</v>
      </c>
      <c r="DE18" s="3">
        <f t="shared" si="3"/>
        <v>0</v>
      </c>
      <c r="DF18" s="3">
        <f t="shared" si="3"/>
        <v>0</v>
      </c>
      <c r="DG18" s="4">
        <f t="shared" ref="DG18:EL18" si="4">DG1580</f>
        <v>23946632</v>
      </c>
      <c r="DH18" s="4">
        <f t="shared" si="4"/>
        <v>18893597</v>
      </c>
      <c r="DI18" s="4">
        <f t="shared" si="4"/>
        <v>628898</v>
      </c>
      <c r="DJ18" s="4">
        <f t="shared" si="4"/>
        <v>107129</v>
      </c>
      <c r="DK18" s="4">
        <f t="shared" si="4"/>
        <v>4424137</v>
      </c>
      <c r="DL18" s="4">
        <f t="shared" si="4"/>
        <v>0</v>
      </c>
      <c r="DM18" s="4">
        <f t="shared" si="4"/>
        <v>14024.0507522065</v>
      </c>
      <c r="DN18" s="4">
        <f t="shared" si="4"/>
        <v>241.880532284</v>
      </c>
      <c r="DO18" s="4">
        <f t="shared" si="4"/>
        <v>5557</v>
      </c>
      <c r="DP18" s="4">
        <f t="shared" si="4"/>
        <v>4331568</v>
      </c>
      <c r="DQ18" s="4">
        <f t="shared" si="4"/>
        <v>2265482</v>
      </c>
      <c r="DR18" s="4">
        <f t="shared" si="4"/>
        <v>0</v>
      </c>
      <c r="DS18" s="4">
        <f t="shared" si="4"/>
        <v>0</v>
      </c>
      <c r="DT18" s="4">
        <f t="shared" si="4"/>
        <v>0</v>
      </c>
      <c r="DU18" s="4">
        <f t="shared" si="4"/>
        <v>0</v>
      </c>
      <c r="DV18" s="4">
        <f t="shared" si="4"/>
        <v>0</v>
      </c>
      <c r="DW18" s="4">
        <f t="shared" si="4"/>
        <v>0</v>
      </c>
      <c r="DX18" s="4">
        <f t="shared" si="4"/>
        <v>0</v>
      </c>
      <c r="DY18" s="4">
        <f t="shared" si="4"/>
        <v>0</v>
      </c>
      <c r="DZ18" s="4">
        <f t="shared" si="4"/>
        <v>0</v>
      </c>
      <c r="EA18" s="4">
        <f t="shared" si="4"/>
        <v>0</v>
      </c>
      <c r="EB18" s="4">
        <f t="shared" si="4"/>
        <v>0</v>
      </c>
      <c r="EC18" s="4">
        <f t="shared" si="4"/>
        <v>0</v>
      </c>
      <c r="ED18" s="4">
        <f t="shared" si="4"/>
        <v>0</v>
      </c>
      <c r="EE18" s="4">
        <f t="shared" si="4"/>
        <v>0</v>
      </c>
      <c r="EF18" s="4">
        <f t="shared" si="4"/>
        <v>0</v>
      </c>
      <c r="EG18" s="4">
        <f t="shared" si="4"/>
        <v>0</v>
      </c>
      <c r="EH18" s="4">
        <f t="shared" si="4"/>
        <v>0</v>
      </c>
      <c r="EI18" s="4">
        <f t="shared" si="4"/>
        <v>0</v>
      </c>
      <c r="EJ18" s="4">
        <f t="shared" si="4"/>
        <v>30543682</v>
      </c>
      <c r="EK18" s="4">
        <f t="shared" si="4"/>
        <v>22990377</v>
      </c>
      <c r="EL18" s="4">
        <f t="shared" si="4"/>
        <v>7497990</v>
      </c>
      <c r="EM18" s="4">
        <f t="shared" ref="EM18:FR18" si="5">EM1580</f>
        <v>55315</v>
      </c>
      <c r="EN18" s="4">
        <f t="shared" si="5"/>
        <v>18893597</v>
      </c>
      <c r="EO18" s="4">
        <f t="shared" si="5"/>
        <v>18893597</v>
      </c>
      <c r="EP18" s="4">
        <f t="shared" si="5"/>
        <v>0</v>
      </c>
      <c r="EQ18" s="4">
        <f t="shared" si="5"/>
        <v>18893597</v>
      </c>
      <c r="ER18" s="4">
        <f t="shared" si="5"/>
        <v>0</v>
      </c>
      <c r="ES18" s="4">
        <f t="shared" si="5"/>
        <v>0</v>
      </c>
      <c r="ET18" s="4">
        <f t="shared" si="5"/>
        <v>0</v>
      </c>
      <c r="EU18" s="4">
        <f t="shared" si="5"/>
        <v>0</v>
      </c>
      <c r="EV18" s="4">
        <f t="shared" si="5"/>
        <v>281168</v>
      </c>
      <c r="EW18" s="4">
        <f t="shared" si="5"/>
        <v>0</v>
      </c>
      <c r="EX18" s="4">
        <f t="shared" si="5"/>
        <v>0</v>
      </c>
      <c r="EY18" s="4">
        <f t="shared" si="5"/>
        <v>0</v>
      </c>
      <c r="EZ18" s="4">
        <f t="shared" si="5"/>
        <v>0</v>
      </c>
      <c r="FA18" s="4">
        <f t="shared" si="5"/>
        <v>0</v>
      </c>
      <c r="FB18" s="4">
        <f t="shared" si="5"/>
        <v>0</v>
      </c>
      <c r="FC18" s="4">
        <f t="shared" si="5"/>
        <v>0</v>
      </c>
      <c r="FD18" s="4">
        <f t="shared" si="5"/>
        <v>0</v>
      </c>
      <c r="FE18" s="4">
        <f t="shared" si="5"/>
        <v>0</v>
      </c>
      <c r="FF18" s="4">
        <f t="shared" si="5"/>
        <v>0</v>
      </c>
      <c r="FG18" s="4">
        <f t="shared" si="5"/>
        <v>0</v>
      </c>
      <c r="FH18" s="4">
        <f t="shared" si="5"/>
        <v>0</v>
      </c>
      <c r="FI18" s="4">
        <f t="shared" si="5"/>
        <v>0</v>
      </c>
      <c r="FJ18" s="4">
        <f t="shared" si="5"/>
        <v>0</v>
      </c>
      <c r="FK18" s="4">
        <f t="shared" si="5"/>
        <v>0</v>
      </c>
      <c r="FL18" s="4">
        <f t="shared" si="5"/>
        <v>0</v>
      </c>
      <c r="FM18" s="4">
        <f t="shared" si="5"/>
        <v>0</v>
      </c>
      <c r="FN18" s="4">
        <f t="shared" si="5"/>
        <v>0</v>
      </c>
      <c r="FO18" s="4">
        <f t="shared" si="5"/>
        <v>0</v>
      </c>
      <c r="FP18" s="4">
        <f t="shared" si="5"/>
        <v>0</v>
      </c>
      <c r="FQ18" s="4">
        <f t="shared" si="5"/>
        <v>0</v>
      </c>
      <c r="FR18" s="4">
        <f t="shared" si="5"/>
        <v>0</v>
      </c>
      <c r="FS18" s="4">
        <f t="shared" ref="FS18:GX18" si="6">FS1580</f>
        <v>0</v>
      </c>
      <c r="FT18" s="4">
        <f t="shared" si="6"/>
        <v>0</v>
      </c>
      <c r="FU18" s="4">
        <f t="shared" si="6"/>
        <v>0</v>
      </c>
      <c r="FV18" s="4">
        <f t="shared" si="6"/>
        <v>0</v>
      </c>
      <c r="FW18" s="4">
        <f t="shared" si="6"/>
        <v>0</v>
      </c>
      <c r="FX18" s="4">
        <f t="shared" si="6"/>
        <v>0</v>
      </c>
      <c r="FY18" s="4">
        <f t="shared" si="6"/>
        <v>0</v>
      </c>
      <c r="FZ18" s="4">
        <f t="shared" si="6"/>
        <v>0</v>
      </c>
      <c r="GA18" s="4">
        <f t="shared" si="6"/>
        <v>0</v>
      </c>
      <c r="GB18" s="4">
        <f t="shared" si="6"/>
        <v>0</v>
      </c>
      <c r="GC18" s="4">
        <f t="shared" si="6"/>
        <v>0</v>
      </c>
      <c r="GD18" s="4">
        <f t="shared" si="6"/>
        <v>0</v>
      </c>
      <c r="GE18" s="4">
        <f t="shared" si="6"/>
        <v>0</v>
      </c>
      <c r="GF18" s="4">
        <f t="shared" si="6"/>
        <v>0</v>
      </c>
      <c r="GG18" s="4">
        <f t="shared" si="6"/>
        <v>0</v>
      </c>
      <c r="GH18" s="4">
        <f t="shared" si="6"/>
        <v>0</v>
      </c>
      <c r="GI18" s="4">
        <f t="shared" si="6"/>
        <v>0</v>
      </c>
      <c r="GJ18" s="4">
        <f t="shared" si="6"/>
        <v>0</v>
      </c>
      <c r="GK18" s="4">
        <f t="shared" si="6"/>
        <v>0</v>
      </c>
      <c r="GL18" s="4">
        <f t="shared" si="6"/>
        <v>0</v>
      </c>
      <c r="GM18" s="4">
        <f t="shared" si="6"/>
        <v>0</v>
      </c>
      <c r="GN18" s="4">
        <f t="shared" si="6"/>
        <v>0</v>
      </c>
      <c r="GO18" s="4">
        <f t="shared" si="6"/>
        <v>0</v>
      </c>
      <c r="GP18" s="4">
        <f t="shared" si="6"/>
        <v>0</v>
      </c>
      <c r="GQ18" s="4">
        <f t="shared" si="6"/>
        <v>0</v>
      </c>
      <c r="GR18" s="4">
        <f t="shared" si="6"/>
        <v>0</v>
      </c>
      <c r="GS18" s="4">
        <f t="shared" si="6"/>
        <v>0</v>
      </c>
      <c r="GT18" s="4">
        <f t="shared" si="6"/>
        <v>0</v>
      </c>
      <c r="GU18" s="4">
        <f t="shared" si="6"/>
        <v>0</v>
      </c>
      <c r="GV18" s="4">
        <f t="shared" si="6"/>
        <v>0</v>
      </c>
      <c r="GW18" s="4">
        <f t="shared" si="6"/>
        <v>0</v>
      </c>
      <c r="GX18" s="4">
        <f t="shared" si="6"/>
        <v>0</v>
      </c>
    </row>
    <row r="20" spans="1:255" x14ac:dyDescent="0.2">
      <c r="A20" s="1">
        <v>3</v>
      </c>
      <c r="B20" s="1">
        <v>1</v>
      </c>
      <c r="C20" s="1"/>
      <c r="D20" s="1">
        <f>ROW(A1545)</f>
        <v>1545</v>
      </c>
      <c r="E20" s="1"/>
      <c r="F20" s="1" t="s">
        <v>3</v>
      </c>
      <c r="G20" s="1" t="s">
        <v>9</v>
      </c>
      <c r="H20" s="1" t="s">
        <v>3</v>
      </c>
      <c r="I20" s="1">
        <v>0</v>
      </c>
      <c r="J20" s="1" t="s">
        <v>3</v>
      </c>
      <c r="K20" s="1">
        <v>-1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>
        <v>0</v>
      </c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55" x14ac:dyDescent="0.2">
      <c r="A22" s="3">
        <v>52</v>
      </c>
      <c r="B22" s="3">
        <f t="shared" ref="B22:G22" si="7">B1545</f>
        <v>1</v>
      </c>
      <c r="C22" s="3">
        <f t="shared" si="7"/>
        <v>3</v>
      </c>
      <c r="D22" s="3">
        <f t="shared" si="7"/>
        <v>20</v>
      </c>
      <c r="E22" s="3">
        <f t="shared" si="7"/>
        <v>0</v>
      </c>
      <c r="F22" s="3" t="str">
        <f t="shared" si="7"/>
        <v/>
      </c>
      <c r="G22" s="3" t="str">
        <f t="shared" si="7"/>
        <v>Проведение работ текущего ремонта здания ГАОУ МО "Балашихинский лицей" по адресу Московская обл., г.Балашиха, ул.Проспект Ленина, д.55</v>
      </c>
      <c r="H22" s="3"/>
      <c r="I22" s="3"/>
      <c r="J22" s="3"/>
      <c r="K22" s="3"/>
      <c r="L22" s="3"/>
      <c r="M22" s="3"/>
      <c r="N22" s="3"/>
      <c r="O22" s="3">
        <f t="shared" ref="O22:AT22" si="8">O1545</f>
        <v>10637873</v>
      </c>
      <c r="P22" s="3">
        <f t="shared" si="8"/>
        <v>10465999</v>
      </c>
      <c r="Q22" s="3">
        <f t="shared" si="8"/>
        <v>44859</v>
      </c>
      <c r="R22" s="3">
        <f t="shared" si="8"/>
        <v>3040</v>
      </c>
      <c r="S22" s="3">
        <f t="shared" si="8"/>
        <v>127012</v>
      </c>
      <c r="T22" s="3">
        <f t="shared" si="8"/>
        <v>0</v>
      </c>
      <c r="U22" s="3">
        <f t="shared" si="8"/>
        <v>14024.0507522065</v>
      </c>
      <c r="V22" s="3">
        <f t="shared" si="8"/>
        <v>241.880532284</v>
      </c>
      <c r="W22" s="3">
        <f t="shared" si="8"/>
        <v>5559</v>
      </c>
      <c r="X22" s="3">
        <f t="shared" si="8"/>
        <v>122918</v>
      </c>
      <c r="Y22" s="3">
        <f t="shared" si="8"/>
        <v>64288</v>
      </c>
      <c r="Z22" s="3">
        <f t="shared" si="8"/>
        <v>0</v>
      </c>
      <c r="AA22" s="3">
        <f t="shared" si="8"/>
        <v>0</v>
      </c>
      <c r="AB22" s="3">
        <f t="shared" si="8"/>
        <v>0</v>
      </c>
      <c r="AC22" s="3">
        <f t="shared" si="8"/>
        <v>0</v>
      </c>
      <c r="AD22" s="3">
        <f t="shared" si="8"/>
        <v>0</v>
      </c>
      <c r="AE22" s="3">
        <f t="shared" si="8"/>
        <v>0</v>
      </c>
      <c r="AF22" s="3">
        <f t="shared" si="8"/>
        <v>0</v>
      </c>
      <c r="AG22" s="3">
        <f t="shared" si="8"/>
        <v>0</v>
      </c>
      <c r="AH22" s="3">
        <f t="shared" si="8"/>
        <v>0</v>
      </c>
      <c r="AI22" s="3">
        <f t="shared" si="8"/>
        <v>0</v>
      </c>
      <c r="AJ22" s="3">
        <f t="shared" si="8"/>
        <v>0</v>
      </c>
      <c r="AK22" s="3">
        <f t="shared" si="8"/>
        <v>0</v>
      </c>
      <c r="AL22" s="3">
        <f t="shared" si="8"/>
        <v>0</v>
      </c>
      <c r="AM22" s="3">
        <f t="shared" si="8"/>
        <v>0</v>
      </c>
      <c r="AN22" s="3">
        <f t="shared" si="8"/>
        <v>0</v>
      </c>
      <c r="AO22" s="3">
        <f t="shared" si="8"/>
        <v>0</v>
      </c>
      <c r="AP22" s="3">
        <f t="shared" si="8"/>
        <v>0</v>
      </c>
      <c r="AQ22" s="3">
        <f t="shared" si="8"/>
        <v>0</v>
      </c>
      <c r="AR22" s="3">
        <f t="shared" si="8"/>
        <v>10825076</v>
      </c>
      <c r="AS22" s="3">
        <f t="shared" si="8"/>
        <v>5939213</v>
      </c>
      <c r="AT22" s="3">
        <f t="shared" si="8"/>
        <v>4884294</v>
      </c>
      <c r="AU22" s="3">
        <f t="shared" ref="AU22:BZ22" si="9">AU1545</f>
        <v>1569</v>
      </c>
      <c r="AV22" s="3">
        <f t="shared" si="9"/>
        <v>10465999</v>
      </c>
      <c r="AW22" s="3">
        <f t="shared" si="9"/>
        <v>10465999</v>
      </c>
      <c r="AX22" s="3">
        <f t="shared" si="9"/>
        <v>0</v>
      </c>
      <c r="AY22" s="3">
        <f t="shared" si="9"/>
        <v>10465999</v>
      </c>
      <c r="AZ22" s="3">
        <f t="shared" si="9"/>
        <v>0</v>
      </c>
      <c r="BA22" s="3">
        <f t="shared" si="9"/>
        <v>0</v>
      </c>
      <c r="BB22" s="3">
        <f t="shared" si="9"/>
        <v>0</v>
      </c>
      <c r="BC22" s="3">
        <f t="shared" si="9"/>
        <v>0</v>
      </c>
      <c r="BD22" s="3">
        <f t="shared" si="9"/>
        <v>14737</v>
      </c>
      <c r="BE22" s="3">
        <f t="shared" si="9"/>
        <v>0</v>
      </c>
      <c r="BF22" s="3">
        <f t="shared" si="9"/>
        <v>0</v>
      </c>
      <c r="BG22" s="3">
        <f t="shared" si="9"/>
        <v>0</v>
      </c>
      <c r="BH22" s="3">
        <f t="shared" si="9"/>
        <v>0</v>
      </c>
      <c r="BI22" s="3">
        <f t="shared" si="9"/>
        <v>0</v>
      </c>
      <c r="BJ22" s="3">
        <f t="shared" si="9"/>
        <v>0</v>
      </c>
      <c r="BK22" s="3">
        <f t="shared" si="9"/>
        <v>0</v>
      </c>
      <c r="BL22" s="3">
        <f t="shared" si="9"/>
        <v>0</v>
      </c>
      <c r="BM22" s="3">
        <f t="shared" si="9"/>
        <v>0</v>
      </c>
      <c r="BN22" s="3">
        <f t="shared" si="9"/>
        <v>0</v>
      </c>
      <c r="BO22" s="3">
        <f t="shared" si="9"/>
        <v>0</v>
      </c>
      <c r="BP22" s="3">
        <f t="shared" si="9"/>
        <v>0</v>
      </c>
      <c r="BQ22" s="3">
        <f t="shared" si="9"/>
        <v>0</v>
      </c>
      <c r="BR22" s="3">
        <f t="shared" si="9"/>
        <v>0</v>
      </c>
      <c r="BS22" s="3">
        <f t="shared" si="9"/>
        <v>0</v>
      </c>
      <c r="BT22" s="3">
        <f t="shared" si="9"/>
        <v>0</v>
      </c>
      <c r="BU22" s="3">
        <f t="shared" si="9"/>
        <v>0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ref="CA22:DF22" si="10">CA1545</f>
        <v>0</v>
      </c>
      <c r="CB22" s="3">
        <f t="shared" si="10"/>
        <v>0</v>
      </c>
      <c r="CC22" s="3">
        <f t="shared" si="10"/>
        <v>0</v>
      </c>
      <c r="CD22" s="3">
        <f t="shared" si="10"/>
        <v>0</v>
      </c>
      <c r="CE22" s="3">
        <f t="shared" si="10"/>
        <v>0</v>
      </c>
      <c r="CF22" s="3">
        <f t="shared" si="10"/>
        <v>0</v>
      </c>
      <c r="CG22" s="3">
        <f t="shared" si="10"/>
        <v>0</v>
      </c>
      <c r="CH22" s="3">
        <f t="shared" si="10"/>
        <v>0</v>
      </c>
      <c r="CI22" s="3">
        <f t="shared" si="10"/>
        <v>0</v>
      </c>
      <c r="CJ22" s="3">
        <f t="shared" si="10"/>
        <v>0</v>
      </c>
      <c r="CK22" s="3">
        <f t="shared" si="10"/>
        <v>0</v>
      </c>
      <c r="CL22" s="3">
        <f t="shared" si="10"/>
        <v>0</v>
      </c>
      <c r="CM22" s="3">
        <f t="shared" si="10"/>
        <v>0</v>
      </c>
      <c r="CN22" s="3">
        <f t="shared" si="10"/>
        <v>0</v>
      </c>
      <c r="CO22" s="3">
        <f t="shared" si="10"/>
        <v>0</v>
      </c>
      <c r="CP22" s="3">
        <f t="shared" si="10"/>
        <v>0</v>
      </c>
      <c r="CQ22" s="3">
        <f t="shared" si="10"/>
        <v>0</v>
      </c>
      <c r="CR22" s="3">
        <f t="shared" si="10"/>
        <v>0</v>
      </c>
      <c r="CS22" s="3">
        <f t="shared" si="10"/>
        <v>0</v>
      </c>
      <c r="CT22" s="3">
        <f t="shared" si="10"/>
        <v>0</v>
      </c>
      <c r="CU22" s="3">
        <f t="shared" si="10"/>
        <v>0</v>
      </c>
      <c r="CV22" s="3">
        <f t="shared" si="10"/>
        <v>0</v>
      </c>
      <c r="CW22" s="3">
        <f t="shared" si="10"/>
        <v>0</v>
      </c>
      <c r="CX22" s="3">
        <f t="shared" si="10"/>
        <v>0</v>
      </c>
      <c r="CY22" s="3">
        <f t="shared" si="10"/>
        <v>0</v>
      </c>
      <c r="CZ22" s="3">
        <f t="shared" si="10"/>
        <v>0</v>
      </c>
      <c r="DA22" s="3">
        <f t="shared" si="10"/>
        <v>0</v>
      </c>
      <c r="DB22" s="3">
        <f t="shared" si="10"/>
        <v>0</v>
      </c>
      <c r="DC22" s="3">
        <f t="shared" si="10"/>
        <v>0</v>
      </c>
      <c r="DD22" s="3">
        <f t="shared" si="10"/>
        <v>0</v>
      </c>
      <c r="DE22" s="3">
        <f t="shared" si="10"/>
        <v>0</v>
      </c>
      <c r="DF22" s="3">
        <f t="shared" si="10"/>
        <v>0</v>
      </c>
      <c r="DG22" s="4">
        <f t="shared" ref="DG22:EL22" si="11">DG1545</f>
        <v>23946632</v>
      </c>
      <c r="DH22" s="4">
        <f t="shared" si="11"/>
        <v>18893597</v>
      </c>
      <c r="DI22" s="4">
        <f t="shared" si="11"/>
        <v>628898</v>
      </c>
      <c r="DJ22" s="4">
        <f t="shared" si="11"/>
        <v>107129</v>
      </c>
      <c r="DK22" s="4">
        <f t="shared" si="11"/>
        <v>4424137</v>
      </c>
      <c r="DL22" s="4">
        <f t="shared" si="11"/>
        <v>0</v>
      </c>
      <c r="DM22" s="4">
        <f t="shared" si="11"/>
        <v>14024.0507522065</v>
      </c>
      <c r="DN22" s="4">
        <f t="shared" si="11"/>
        <v>241.880532284</v>
      </c>
      <c r="DO22" s="4">
        <f t="shared" si="11"/>
        <v>5557</v>
      </c>
      <c r="DP22" s="4">
        <f t="shared" si="11"/>
        <v>4331568</v>
      </c>
      <c r="DQ22" s="4">
        <f t="shared" si="11"/>
        <v>2265482</v>
      </c>
      <c r="DR22" s="4">
        <f t="shared" si="11"/>
        <v>0</v>
      </c>
      <c r="DS22" s="4">
        <f t="shared" si="11"/>
        <v>0</v>
      </c>
      <c r="DT22" s="4">
        <f t="shared" si="11"/>
        <v>0</v>
      </c>
      <c r="DU22" s="4">
        <f t="shared" si="11"/>
        <v>0</v>
      </c>
      <c r="DV22" s="4">
        <f t="shared" si="11"/>
        <v>0</v>
      </c>
      <c r="DW22" s="4">
        <f t="shared" si="11"/>
        <v>0</v>
      </c>
      <c r="DX22" s="4">
        <f t="shared" si="11"/>
        <v>0</v>
      </c>
      <c r="DY22" s="4">
        <f t="shared" si="11"/>
        <v>0</v>
      </c>
      <c r="DZ22" s="4">
        <f t="shared" si="11"/>
        <v>0</v>
      </c>
      <c r="EA22" s="4">
        <f t="shared" si="11"/>
        <v>0</v>
      </c>
      <c r="EB22" s="4">
        <f t="shared" si="11"/>
        <v>0</v>
      </c>
      <c r="EC22" s="4">
        <f t="shared" si="11"/>
        <v>0</v>
      </c>
      <c r="ED22" s="4">
        <f t="shared" si="11"/>
        <v>0</v>
      </c>
      <c r="EE22" s="4">
        <f t="shared" si="11"/>
        <v>0</v>
      </c>
      <c r="EF22" s="4">
        <f t="shared" si="11"/>
        <v>0</v>
      </c>
      <c r="EG22" s="4">
        <f t="shared" si="11"/>
        <v>0</v>
      </c>
      <c r="EH22" s="4">
        <f t="shared" si="11"/>
        <v>0</v>
      </c>
      <c r="EI22" s="4">
        <f t="shared" si="11"/>
        <v>0</v>
      </c>
      <c r="EJ22" s="4">
        <f t="shared" si="11"/>
        <v>30543682</v>
      </c>
      <c r="EK22" s="4">
        <f t="shared" si="11"/>
        <v>22990377</v>
      </c>
      <c r="EL22" s="4">
        <f t="shared" si="11"/>
        <v>7497990</v>
      </c>
      <c r="EM22" s="4">
        <f t="shared" ref="EM22:FR22" si="12">EM1545</f>
        <v>55315</v>
      </c>
      <c r="EN22" s="4">
        <f t="shared" si="12"/>
        <v>18893597</v>
      </c>
      <c r="EO22" s="4">
        <f t="shared" si="12"/>
        <v>18893597</v>
      </c>
      <c r="EP22" s="4">
        <f t="shared" si="12"/>
        <v>0</v>
      </c>
      <c r="EQ22" s="4">
        <f t="shared" si="12"/>
        <v>18893597</v>
      </c>
      <c r="ER22" s="4">
        <f t="shared" si="12"/>
        <v>0</v>
      </c>
      <c r="ES22" s="4">
        <f t="shared" si="12"/>
        <v>0</v>
      </c>
      <c r="ET22" s="4">
        <f t="shared" si="12"/>
        <v>0</v>
      </c>
      <c r="EU22" s="4">
        <f t="shared" si="12"/>
        <v>0</v>
      </c>
      <c r="EV22" s="4">
        <f t="shared" si="12"/>
        <v>281168</v>
      </c>
      <c r="EW22" s="4">
        <f t="shared" si="12"/>
        <v>0</v>
      </c>
      <c r="EX22" s="4">
        <f t="shared" si="12"/>
        <v>0</v>
      </c>
      <c r="EY22" s="4">
        <f t="shared" si="12"/>
        <v>0</v>
      </c>
      <c r="EZ22" s="4">
        <f t="shared" si="12"/>
        <v>0</v>
      </c>
      <c r="FA22" s="4">
        <f t="shared" si="12"/>
        <v>0</v>
      </c>
      <c r="FB22" s="4">
        <f t="shared" si="12"/>
        <v>0</v>
      </c>
      <c r="FC22" s="4">
        <f t="shared" si="12"/>
        <v>0</v>
      </c>
      <c r="FD22" s="4">
        <f t="shared" si="12"/>
        <v>0</v>
      </c>
      <c r="FE22" s="4">
        <f t="shared" si="12"/>
        <v>0</v>
      </c>
      <c r="FF22" s="4">
        <f t="shared" si="12"/>
        <v>0</v>
      </c>
      <c r="FG22" s="4">
        <f t="shared" si="12"/>
        <v>0</v>
      </c>
      <c r="FH22" s="4">
        <f t="shared" si="12"/>
        <v>0</v>
      </c>
      <c r="FI22" s="4">
        <f t="shared" si="12"/>
        <v>0</v>
      </c>
      <c r="FJ22" s="4">
        <f t="shared" si="12"/>
        <v>0</v>
      </c>
      <c r="FK22" s="4">
        <f t="shared" si="12"/>
        <v>0</v>
      </c>
      <c r="FL22" s="4">
        <f t="shared" si="12"/>
        <v>0</v>
      </c>
      <c r="FM22" s="4">
        <f t="shared" si="12"/>
        <v>0</v>
      </c>
      <c r="FN22" s="4">
        <f t="shared" si="12"/>
        <v>0</v>
      </c>
      <c r="FO22" s="4">
        <f t="shared" si="12"/>
        <v>0</v>
      </c>
      <c r="FP22" s="4">
        <f t="shared" si="12"/>
        <v>0</v>
      </c>
      <c r="FQ22" s="4">
        <f t="shared" si="12"/>
        <v>0</v>
      </c>
      <c r="FR22" s="4">
        <f t="shared" si="12"/>
        <v>0</v>
      </c>
      <c r="FS22" s="4">
        <f t="shared" ref="FS22:GX22" si="13">FS1545</f>
        <v>0</v>
      </c>
      <c r="FT22" s="4">
        <f t="shared" si="13"/>
        <v>0</v>
      </c>
      <c r="FU22" s="4">
        <f t="shared" si="13"/>
        <v>0</v>
      </c>
      <c r="FV22" s="4">
        <f t="shared" si="13"/>
        <v>0</v>
      </c>
      <c r="FW22" s="4">
        <f t="shared" si="13"/>
        <v>0</v>
      </c>
      <c r="FX22" s="4">
        <f t="shared" si="13"/>
        <v>0</v>
      </c>
      <c r="FY22" s="4">
        <f t="shared" si="13"/>
        <v>0</v>
      </c>
      <c r="FZ22" s="4">
        <f t="shared" si="13"/>
        <v>0</v>
      </c>
      <c r="GA22" s="4">
        <f t="shared" si="13"/>
        <v>0</v>
      </c>
      <c r="GB22" s="4">
        <f t="shared" si="13"/>
        <v>0</v>
      </c>
      <c r="GC22" s="4">
        <f t="shared" si="13"/>
        <v>0</v>
      </c>
      <c r="GD22" s="4">
        <f t="shared" si="13"/>
        <v>0</v>
      </c>
      <c r="GE22" s="4">
        <f t="shared" si="13"/>
        <v>0</v>
      </c>
      <c r="GF22" s="4">
        <f t="shared" si="13"/>
        <v>0</v>
      </c>
      <c r="GG22" s="4">
        <f t="shared" si="13"/>
        <v>0</v>
      </c>
      <c r="GH22" s="4">
        <f t="shared" si="13"/>
        <v>0</v>
      </c>
      <c r="GI22" s="4">
        <f t="shared" si="13"/>
        <v>0</v>
      </c>
      <c r="GJ22" s="4">
        <f t="shared" si="13"/>
        <v>0</v>
      </c>
      <c r="GK22" s="4">
        <f t="shared" si="13"/>
        <v>0</v>
      </c>
      <c r="GL22" s="4">
        <f t="shared" si="13"/>
        <v>0</v>
      </c>
      <c r="GM22" s="4">
        <f t="shared" si="13"/>
        <v>0</v>
      </c>
      <c r="GN22" s="4">
        <f t="shared" si="13"/>
        <v>0</v>
      </c>
      <c r="GO22" s="4">
        <f t="shared" si="13"/>
        <v>0</v>
      </c>
      <c r="GP22" s="4">
        <f t="shared" si="13"/>
        <v>0</v>
      </c>
      <c r="GQ22" s="4">
        <f t="shared" si="13"/>
        <v>0</v>
      </c>
      <c r="GR22" s="4">
        <f t="shared" si="13"/>
        <v>0</v>
      </c>
      <c r="GS22" s="4">
        <f t="shared" si="13"/>
        <v>0</v>
      </c>
      <c r="GT22" s="4">
        <f t="shared" si="13"/>
        <v>0</v>
      </c>
      <c r="GU22" s="4">
        <f t="shared" si="13"/>
        <v>0</v>
      </c>
      <c r="GV22" s="4">
        <f t="shared" si="13"/>
        <v>0</v>
      </c>
      <c r="GW22" s="4">
        <f t="shared" si="13"/>
        <v>0</v>
      </c>
      <c r="GX22" s="4">
        <f t="shared" si="13"/>
        <v>0</v>
      </c>
    </row>
    <row r="24" spans="1:255" x14ac:dyDescent="0.2">
      <c r="A24" s="1">
        <v>4</v>
      </c>
      <c r="B24" s="1">
        <v>1</v>
      </c>
      <c r="C24" s="1"/>
      <c r="D24" s="1">
        <f>ROW(A109)</f>
        <v>109</v>
      </c>
      <c r="E24" s="1"/>
      <c r="F24" s="1" t="s">
        <v>3</v>
      </c>
      <c r="G24" s="1" t="s">
        <v>10</v>
      </c>
      <c r="H24" s="1" t="s">
        <v>3</v>
      </c>
      <c r="I24" s="1">
        <v>0</v>
      </c>
      <c r="J24" s="1"/>
      <c r="K24" s="1">
        <v>-1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>
        <v>0</v>
      </c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55" x14ac:dyDescent="0.2">
      <c r="A26" s="3">
        <v>52</v>
      </c>
      <c r="B26" s="3">
        <f t="shared" ref="B26:G26" si="14">B109</f>
        <v>1</v>
      </c>
      <c r="C26" s="3">
        <f t="shared" si="14"/>
        <v>4</v>
      </c>
      <c r="D26" s="3">
        <f t="shared" si="14"/>
        <v>24</v>
      </c>
      <c r="E26" s="3">
        <f t="shared" si="14"/>
        <v>0</v>
      </c>
      <c r="F26" s="3" t="str">
        <f t="shared" si="14"/>
        <v/>
      </c>
      <c r="G26" s="3" t="str">
        <f t="shared" si="14"/>
        <v>1. Площадка, пандус</v>
      </c>
      <c r="H26" s="3"/>
      <c r="I26" s="3"/>
      <c r="J26" s="3"/>
      <c r="K26" s="3"/>
      <c r="L26" s="3"/>
      <c r="M26" s="3"/>
      <c r="N26" s="3"/>
      <c r="O26" s="3">
        <f t="shared" ref="O26:AT26" si="15">O109</f>
        <v>1050347</v>
      </c>
      <c r="P26" s="3">
        <f t="shared" si="15"/>
        <v>1022483</v>
      </c>
      <c r="Q26" s="3">
        <f t="shared" si="15"/>
        <v>11188</v>
      </c>
      <c r="R26" s="3">
        <f t="shared" si="15"/>
        <v>667</v>
      </c>
      <c r="S26" s="3">
        <f t="shared" si="15"/>
        <v>16676</v>
      </c>
      <c r="T26" s="3">
        <f t="shared" si="15"/>
        <v>0</v>
      </c>
      <c r="U26" s="3">
        <f t="shared" si="15"/>
        <v>1903.4190807279997</v>
      </c>
      <c r="V26" s="3">
        <f t="shared" si="15"/>
        <v>55.644916600000002</v>
      </c>
      <c r="W26" s="3">
        <f t="shared" si="15"/>
        <v>-47</v>
      </c>
      <c r="X26" s="3">
        <f t="shared" si="15"/>
        <v>16309</v>
      </c>
      <c r="Y26" s="3">
        <f t="shared" si="15"/>
        <v>8645</v>
      </c>
      <c r="Z26" s="3">
        <f t="shared" si="15"/>
        <v>0</v>
      </c>
      <c r="AA26" s="3">
        <f t="shared" si="15"/>
        <v>0</v>
      </c>
      <c r="AB26" s="3">
        <f t="shared" si="15"/>
        <v>1050347</v>
      </c>
      <c r="AC26" s="3">
        <f t="shared" si="15"/>
        <v>1022483</v>
      </c>
      <c r="AD26" s="3">
        <f t="shared" si="15"/>
        <v>11188</v>
      </c>
      <c r="AE26" s="3">
        <f t="shared" si="15"/>
        <v>667</v>
      </c>
      <c r="AF26" s="3">
        <f t="shared" si="15"/>
        <v>16676</v>
      </c>
      <c r="AG26" s="3">
        <f t="shared" si="15"/>
        <v>0</v>
      </c>
      <c r="AH26" s="3">
        <f t="shared" si="15"/>
        <v>1903.4190807279997</v>
      </c>
      <c r="AI26" s="3">
        <f t="shared" si="15"/>
        <v>55.644916600000002</v>
      </c>
      <c r="AJ26" s="3">
        <f t="shared" si="15"/>
        <v>-47</v>
      </c>
      <c r="AK26" s="3">
        <f t="shared" si="15"/>
        <v>16309</v>
      </c>
      <c r="AL26" s="3">
        <f t="shared" si="15"/>
        <v>8645</v>
      </c>
      <c r="AM26" s="3">
        <f t="shared" si="15"/>
        <v>0</v>
      </c>
      <c r="AN26" s="3">
        <f t="shared" si="15"/>
        <v>0</v>
      </c>
      <c r="AO26" s="3">
        <f t="shared" si="15"/>
        <v>0</v>
      </c>
      <c r="AP26" s="3">
        <f t="shared" si="15"/>
        <v>0</v>
      </c>
      <c r="AQ26" s="3">
        <f t="shared" si="15"/>
        <v>0</v>
      </c>
      <c r="AR26" s="3">
        <f t="shared" si="15"/>
        <v>1075301</v>
      </c>
      <c r="AS26" s="3">
        <f t="shared" si="15"/>
        <v>1075301</v>
      </c>
      <c r="AT26" s="3">
        <f t="shared" si="15"/>
        <v>0</v>
      </c>
      <c r="AU26" s="3">
        <f t="shared" ref="AU26:BZ26" si="16">AU109</f>
        <v>0</v>
      </c>
      <c r="AV26" s="3">
        <f t="shared" si="16"/>
        <v>1022483</v>
      </c>
      <c r="AW26" s="3">
        <f t="shared" si="16"/>
        <v>1022483</v>
      </c>
      <c r="AX26" s="3">
        <f t="shared" si="16"/>
        <v>0</v>
      </c>
      <c r="AY26" s="3">
        <f t="shared" si="16"/>
        <v>1022483</v>
      </c>
      <c r="AZ26" s="3">
        <f t="shared" si="16"/>
        <v>0</v>
      </c>
      <c r="BA26" s="3">
        <f t="shared" si="16"/>
        <v>0</v>
      </c>
      <c r="BB26" s="3">
        <f t="shared" si="16"/>
        <v>0</v>
      </c>
      <c r="BC26" s="3">
        <f t="shared" si="16"/>
        <v>0</v>
      </c>
      <c r="BD26" s="3">
        <f t="shared" si="16"/>
        <v>0</v>
      </c>
      <c r="BE26" s="3">
        <f t="shared" si="16"/>
        <v>0</v>
      </c>
      <c r="BF26" s="3">
        <f t="shared" si="16"/>
        <v>0</v>
      </c>
      <c r="BG26" s="3">
        <f t="shared" si="16"/>
        <v>0</v>
      </c>
      <c r="BH26" s="3">
        <f t="shared" si="16"/>
        <v>0</v>
      </c>
      <c r="BI26" s="3">
        <f t="shared" si="16"/>
        <v>0</v>
      </c>
      <c r="BJ26" s="3">
        <f t="shared" si="16"/>
        <v>0</v>
      </c>
      <c r="BK26" s="3">
        <f t="shared" si="16"/>
        <v>0</v>
      </c>
      <c r="BL26" s="3">
        <f t="shared" si="16"/>
        <v>0</v>
      </c>
      <c r="BM26" s="3">
        <f t="shared" si="16"/>
        <v>0</v>
      </c>
      <c r="BN26" s="3">
        <f t="shared" si="16"/>
        <v>0</v>
      </c>
      <c r="BO26" s="3">
        <f t="shared" si="16"/>
        <v>0</v>
      </c>
      <c r="BP26" s="3">
        <f t="shared" si="16"/>
        <v>0</v>
      </c>
      <c r="BQ26" s="3">
        <f t="shared" si="16"/>
        <v>0</v>
      </c>
      <c r="BR26" s="3">
        <f t="shared" si="16"/>
        <v>0</v>
      </c>
      <c r="BS26" s="3">
        <f t="shared" si="16"/>
        <v>0</v>
      </c>
      <c r="BT26" s="3">
        <f t="shared" si="16"/>
        <v>0</v>
      </c>
      <c r="BU26" s="3">
        <f t="shared" si="16"/>
        <v>0</v>
      </c>
      <c r="BV26" s="3">
        <f t="shared" si="16"/>
        <v>0</v>
      </c>
      <c r="BW26" s="3">
        <f t="shared" si="16"/>
        <v>0</v>
      </c>
      <c r="BX26" s="3">
        <f t="shared" si="16"/>
        <v>0</v>
      </c>
      <c r="BY26" s="3">
        <f t="shared" si="16"/>
        <v>0</v>
      </c>
      <c r="BZ26" s="3">
        <f t="shared" si="16"/>
        <v>0</v>
      </c>
      <c r="CA26" s="3">
        <f t="shared" ref="CA26:DF26" si="17">CA109</f>
        <v>1075301</v>
      </c>
      <c r="CB26" s="3">
        <f t="shared" si="17"/>
        <v>1075301</v>
      </c>
      <c r="CC26" s="3">
        <f t="shared" si="17"/>
        <v>0</v>
      </c>
      <c r="CD26" s="3">
        <f t="shared" si="17"/>
        <v>0</v>
      </c>
      <c r="CE26" s="3">
        <f t="shared" si="17"/>
        <v>1022483</v>
      </c>
      <c r="CF26" s="3">
        <f t="shared" si="17"/>
        <v>1022483</v>
      </c>
      <c r="CG26" s="3">
        <f t="shared" si="17"/>
        <v>0</v>
      </c>
      <c r="CH26" s="3">
        <f t="shared" si="17"/>
        <v>1022483</v>
      </c>
      <c r="CI26" s="3">
        <f t="shared" si="17"/>
        <v>0</v>
      </c>
      <c r="CJ26" s="3">
        <f t="shared" si="17"/>
        <v>0</v>
      </c>
      <c r="CK26" s="3">
        <f t="shared" si="17"/>
        <v>0</v>
      </c>
      <c r="CL26" s="3">
        <f t="shared" si="17"/>
        <v>0</v>
      </c>
      <c r="CM26" s="3">
        <f t="shared" si="17"/>
        <v>0</v>
      </c>
      <c r="CN26" s="3">
        <f t="shared" si="17"/>
        <v>0</v>
      </c>
      <c r="CO26" s="3">
        <f t="shared" si="17"/>
        <v>0</v>
      </c>
      <c r="CP26" s="3">
        <f t="shared" si="17"/>
        <v>0</v>
      </c>
      <c r="CQ26" s="3">
        <f t="shared" si="17"/>
        <v>0</v>
      </c>
      <c r="CR26" s="3">
        <f t="shared" si="17"/>
        <v>0</v>
      </c>
      <c r="CS26" s="3">
        <f t="shared" si="17"/>
        <v>0</v>
      </c>
      <c r="CT26" s="3">
        <f t="shared" si="17"/>
        <v>0</v>
      </c>
      <c r="CU26" s="3">
        <f t="shared" si="17"/>
        <v>0</v>
      </c>
      <c r="CV26" s="3">
        <f t="shared" si="17"/>
        <v>0</v>
      </c>
      <c r="CW26" s="3">
        <f t="shared" si="17"/>
        <v>0</v>
      </c>
      <c r="CX26" s="3">
        <f t="shared" si="17"/>
        <v>0</v>
      </c>
      <c r="CY26" s="3">
        <f t="shared" si="17"/>
        <v>0</v>
      </c>
      <c r="CZ26" s="3">
        <f t="shared" si="17"/>
        <v>0</v>
      </c>
      <c r="DA26" s="3">
        <f t="shared" si="17"/>
        <v>0</v>
      </c>
      <c r="DB26" s="3">
        <f t="shared" si="17"/>
        <v>0</v>
      </c>
      <c r="DC26" s="3">
        <f t="shared" si="17"/>
        <v>0</v>
      </c>
      <c r="DD26" s="3">
        <f t="shared" si="17"/>
        <v>0</v>
      </c>
      <c r="DE26" s="3">
        <f t="shared" si="17"/>
        <v>0</v>
      </c>
      <c r="DF26" s="3">
        <f t="shared" si="17"/>
        <v>0</v>
      </c>
      <c r="DG26" s="4">
        <f t="shared" ref="DG26:EL26" si="18">DG109</f>
        <v>2583303</v>
      </c>
      <c r="DH26" s="4">
        <f t="shared" si="18"/>
        <v>1886643</v>
      </c>
      <c r="DI26" s="4">
        <f t="shared" si="18"/>
        <v>108992</v>
      </c>
      <c r="DJ26" s="4">
        <f t="shared" si="18"/>
        <v>23497</v>
      </c>
      <c r="DK26" s="4">
        <f t="shared" si="18"/>
        <v>587668</v>
      </c>
      <c r="DL26" s="4">
        <f t="shared" si="18"/>
        <v>0</v>
      </c>
      <c r="DM26" s="4">
        <f t="shared" si="18"/>
        <v>1903.4190807279997</v>
      </c>
      <c r="DN26" s="4">
        <f t="shared" si="18"/>
        <v>55.644916600000002</v>
      </c>
      <c r="DO26" s="4">
        <f t="shared" si="18"/>
        <v>-47</v>
      </c>
      <c r="DP26" s="4">
        <f t="shared" si="18"/>
        <v>574739</v>
      </c>
      <c r="DQ26" s="4">
        <f t="shared" si="18"/>
        <v>304664</v>
      </c>
      <c r="DR26" s="4">
        <f t="shared" si="18"/>
        <v>0</v>
      </c>
      <c r="DS26" s="4">
        <f t="shared" si="18"/>
        <v>0</v>
      </c>
      <c r="DT26" s="4">
        <f t="shared" si="18"/>
        <v>2583303</v>
      </c>
      <c r="DU26" s="4">
        <f t="shared" si="18"/>
        <v>1886643</v>
      </c>
      <c r="DV26" s="4">
        <f t="shared" si="18"/>
        <v>108992</v>
      </c>
      <c r="DW26" s="4">
        <f t="shared" si="18"/>
        <v>23497</v>
      </c>
      <c r="DX26" s="4">
        <f t="shared" si="18"/>
        <v>587668</v>
      </c>
      <c r="DY26" s="4">
        <f t="shared" si="18"/>
        <v>0</v>
      </c>
      <c r="DZ26" s="4">
        <f t="shared" si="18"/>
        <v>1903.4190807279997</v>
      </c>
      <c r="EA26" s="4">
        <f t="shared" si="18"/>
        <v>55.644916600000002</v>
      </c>
      <c r="EB26" s="4">
        <f t="shared" si="18"/>
        <v>-47</v>
      </c>
      <c r="EC26" s="4">
        <f t="shared" si="18"/>
        <v>574739</v>
      </c>
      <c r="ED26" s="4">
        <f t="shared" si="18"/>
        <v>304664</v>
      </c>
      <c r="EE26" s="4">
        <f t="shared" si="18"/>
        <v>0</v>
      </c>
      <c r="EF26" s="4">
        <f t="shared" si="18"/>
        <v>0</v>
      </c>
      <c r="EG26" s="4">
        <f t="shared" si="18"/>
        <v>0</v>
      </c>
      <c r="EH26" s="4">
        <f t="shared" si="18"/>
        <v>0</v>
      </c>
      <c r="EI26" s="4">
        <f t="shared" si="18"/>
        <v>0</v>
      </c>
      <c r="EJ26" s="4">
        <f t="shared" si="18"/>
        <v>3462706</v>
      </c>
      <c r="EK26" s="4">
        <f t="shared" si="18"/>
        <v>3462706</v>
      </c>
      <c r="EL26" s="4">
        <f t="shared" si="18"/>
        <v>0</v>
      </c>
      <c r="EM26" s="4">
        <f t="shared" ref="EM26:FR26" si="19">EM109</f>
        <v>0</v>
      </c>
      <c r="EN26" s="4">
        <f t="shared" si="19"/>
        <v>1886643</v>
      </c>
      <c r="EO26" s="4">
        <f t="shared" si="19"/>
        <v>1886643</v>
      </c>
      <c r="EP26" s="4">
        <f t="shared" si="19"/>
        <v>0</v>
      </c>
      <c r="EQ26" s="4">
        <f t="shared" si="19"/>
        <v>1886643</v>
      </c>
      <c r="ER26" s="4">
        <f t="shared" si="19"/>
        <v>0</v>
      </c>
      <c r="ES26" s="4">
        <f t="shared" si="19"/>
        <v>0</v>
      </c>
      <c r="ET26" s="4">
        <f t="shared" si="19"/>
        <v>0</v>
      </c>
      <c r="EU26" s="4">
        <f t="shared" si="19"/>
        <v>0</v>
      </c>
      <c r="EV26" s="4">
        <f t="shared" si="19"/>
        <v>0</v>
      </c>
      <c r="EW26" s="4">
        <f t="shared" si="19"/>
        <v>0</v>
      </c>
      <c r="EX26" s="4">
        <f t="shared" si="19"/>
        <v>0</v>
      </c>
      <c r="EY26" s="4">
        <f t="shared" si="19"/>
        <v>0</v>
      </c>
      <c r="EZ26" s="4">
        <f t="shared" si="19"/>
        <v>0</v>
      </c>
      <c r="FA26" s="4">
        <f t="shared" si="19"/>
        <v>0</v>
      </c>
      <c r="FB26" s="4">
        <f t="shared" si="19"/>
        <v>0</v>
      </c>
      <c r="FC26" s="4">
        <f t="shared" si="19"/>
        <v>0</v>
      </c>
      <c r="FD26" s="4">
        <f t="shared" si="19"/>
        <v>0</v>
      </c>
      <c r="FE26" s="4">
        <f t="shared" si="19"/>
        <v>0</v>
      </c>
      <c r="FF26" s="4">
        <f t="shared" si="19"/>
        <v>0</v>
      </c>
      <c r="FG26" s="4">
        <f t="shared" si="19"/>
        <v>0</v>
      </c>
      <c r="FH26" s="4">
        <f t="shared" si="19"/>
        <v>0</v>
      </c>
      <c r="FI26" s="4">
        <f t="shared" si="19"/>
        <v>0</v>
      </c>
      <c r="FJ26" s="4">
        <f t="shared" si="19"/>
        <v>0</v>
      </c>
      <c r="FK26" s="4">
        <f t="shared" si="19"/>
        <v>0</v>
      </c>
      <c r="FL26" s="4">
        <f t="shared" si="19"/>
        <v>0</v>
      </c>
      <c r="FM26" s="4">
        <f t="shared" si="19"/>
        <v>0</v>
      </c>
      <c r="FN26" s="4">
        <f t="shared" si="19"/>
        <v>0</v>
      </c>
      <c r="FO26" s="4">
        <f t="shared" si="19"/>
        <v>0</v>
      </c>
      <c r="FP26" s="4">
        <f t="shared" si="19"/>
        <v>0</v>
      </c>
      <c r="FQ26" s="4">
        <f t="shared" si="19"/>
        <v>0</v>
      </c>
      <c r="FR26" s="4">
        <f t="shared" si="19"/>
        <v>0</v>
      </c>
      <c r="FS26" s="4">
        <f t="shared" ref="FS26:GX26" si="20">FS109</f>
        <v>3462706</v>
      </c>
      <c r="FT26" s="4">
        <f t="shared" si="20"/>
        <v>3462706</v>
      </c>
      <c r="FU26" s="4">
        <f t="shared" si="20"/>
        <v>0</v>
      </c>
      <c r="FV26" s="4">
        <f t="shared" si="20"/>
        <v>0</v>
      </c>
      <c r="FW26" s="4">
        <f t="shared" si="20"/>
        <v>1886643</v>
      </c>
      <c r="FX26" s="4">
        <f t="shared" si="20"/>
        <v>1886643</v>
      </c>
      <c r="FY26" s="4">
        <f t="shared" si="20"/>
        <v>0</v>
      </c>
      <c r="FZ26" s="4">
        <f t="shared" si="20"/>
        <v>1886643</v>
      </c>
      <c r="GA26" s="4">
        <f t="shared" si="20"/>
        <v>0</v>
      </c>
      <c r="GB26" s="4">
        <f t="shared" si="20"/>
        <v>0</v>
      </c>
      <c r="GC26" s="4">
        <f t="shared" si="20"/>
        <v>0</v>
      </c>
      <c r="GD26" s="4">
        <f t="shared" si="20"/>
        <v>0</v>
      </c>
      <c r="GE26" s="4">
        <f t="shared" si="20"/>
        <v>0</v>
      </c>
      <c r="GF26" s="4">
        <f t="shared" si="20"/>
        <v>0</v>
      </c>
      <c r="GG26" s="4">
        <f t="shared" si="20"/>
        <v>0</v>
      </c>
      <c r="GH26" s="4">
        <f t="shared" si="20"/>
        <v>0</v>
      </c>
      <c r="GI26" s="4">
        <f t="shared" si="20"/>
        <v>0</v>
      </c>
      <c r="GJ26" s="4">
        <f t="shared" si="20"/>
        <v>0</v>
      </c>
      <c r="GK26" s="4">
        <f t="shared" si="20"/>
        <v>0</v>
      </c>
      <c r="GL26" s="4">
        <f t="shared" si="20"/>
        <v>0</v>
      </c>
      <c r="GM26" s="4">
        <f t="shared" si="20"/>
        <v>0</v>
      </c>
      <c r="GN26" s="4">
        <f t="shared" si="20"/>
        <v>0</v>
      </c>
      <c r="GO26" s="4">
        <f t="shared" si="20"/>
        <v>0</v>
      </c>
      <c r="GP26" s="4">
        <f t="shared" si="20"/>
        <v>0</v>
      </c>
      <c r="GQ26" s="4">
        <f t="shared" si="20"/>
        <v>0</v>
      </c>
      <c r="GR26" s="4">
        <f t="shared" si="20"/>
        <v>0</v>
      </c>
      <c r="GS26" s="4">
        <f t="shared" si="20"/>
        <v>0</v>
      </c>
      <c r="GT26" s="4">
        <f t="shared" si="20"/>
        <v>0</v>
      </c>
      <c r="GU26" s="4">
        <f t="shared" si="20"/>
        <v>0</v>
      </c>
      <c r="GV26" s="4">
        <f t="shared" si="20"/>
        <v>0</v>
      </c>
      <c r="GW26" s="4">
        <f t="shared" si="20"/>
        <v>0</v>
      </c>
      <c r="GX26" s="4">
        <f t="shared" si="20"/>
        <v>0</v>
      </c>
    </row>
    <row r="28" spans="1:255" x14ac:dyDescent="0.2">
      <c r="A28" s="2">
        <v>17</v>
      </c>
      <c r="B28" s="2">
        <v>1</v>
      </c>
      <c r="C28" s="2">
        <f>ROW(SmtRes!A2)</f>
        <v>2</v>
      </c>
      <c r="D28" s="2">
        <f>ROW(EtalonRes!A1)</f>
        <v>1</v>
      </c>
      <c r="E28" s="2" t="s">
        <v>11</v>
      </c>
      <c r="F28" s="2" t="s">
        <v>12</v>
      </c>
      <c r="G28" s="2" t="s">
        <v>13</v>
      </c>
      <c r="H28" s="2" t="s">
        <v>14</v>
      </c>
      <c r="I28" s="2">
        <f>ROUND(91.9/100,7)</f>
        <v>0.91900000000000004</v>
      </c>
      <c r="J28" s="2">
        <v>0</v>
      </c>
      <c r="K28" s="2">
        <f>ROUND(91.9/100,7)</f>
        <v>0.91900000000000004</v>
      </c>
      <c r="L28" s="2"/>
      <c r="M28" s="2"/>
      <c r="N28" s="2"/>
      <c r="O28" s="2">
        <f>ROUND(CP28,2)</f>
        <v>150.43</v>
      </c>
      <c r="P28" s="2">
        <f>ROUND(CQ28*I28,2)</f>
        <v>0</v>
      </c>
      <c r="Q28" s="2">
        <f>ROUND(CR28*I28,2)</f>
        <v>0</v>
      </c>
      <c r="R28" s="2">
        <f>ROUND(CS28*I28,2)</f>
        <v>0</v>
      </c>
      <c r="S28" s="2">
        <f>ROUND(CT28*I28,2)</f>
        <v>150.43</v>
      </c>
      <c r="T28" s="2">
        <f>ROUND(CU28*I28,2)</f>
        <v>0</v>
      </c>
      <c r="U28" s="2">
        <f t="shared" ref="U28:U59" si="21">CV28*I28</f>
        <v>19.741958</v>
      </c>
      <c r="V28" s="2">
        <f t="shared" ref="V28:V59" si="22">CW28*I28</f>
        <v>0</v>
      </c>
      <c r="W28" s="2">
        <f>ROUND(CX28*I28,2)</f>
        <v>0</v>
      </c>
      <c r="X28" s="2">
        <f>ROUND(CY28,2)</f>
        <v>153.44</v>
      </c>
      <c r="Y28" s="2">
        <f>ROUND(CZ28,2)</f>
        <v>81.23</v>
      </c>
      <c r="Z28" s="2"/>
      <c r="AA28" s="2">
        <v>53551706</v>
      </c>
      <c r="AB28" s="2">
        <f t="shared" ref="AB28:AB59" si="23">ROUND((AC28+AD28+AF28),2)</f>
        <v>163.69</v>
      </c>
      <c r="AC28" s="2">
        <f>ROUND((ES28),2)</f>
        <v>0</v>
      </c>
      <c r="AD28" s="2">
        <f>ROUND(((((ET28*ROUND(1.15,7)))-((EU28*ROUND(1.15,7))))+AE28),2)</f>
        <v>0</v>
      </c>
      <c r="AE28" s="2">
        <f>ROUND(((EU28*ROUND(1.15,7))),2)</f>
        <v>0</v>
      </c>
      <c r="AF28" s="2">
        <f>ROUND(((EV28*ROUND(1.15,7))),2)</f>
        <v>163.69</v>
      </c>
      <c r="AG28" s="2">
        <f t="shared" ref="AG28:AG59" si="24">ROUND((AP28),2)</f>
        <v>0</v>
      </c>
      <c r="AH28" s="2">
        <f>((EW28*ROUND(1.15,7)))</f>
        <v>21.481999999999999</v>
      </c>
      <c r="AI28" s="2">
        <f>((EX28*ROUND(1.15,7)))</f>
        <v>0</v>
      </c>
      <c r="AJ28" s="2">
        <f t="shared" ref="AJ28:AJ59" si="25">(AS28)</f>
        <v>0</v>
      </c>
      <c r="AK28" s="2">
        <v>142.34</v>
      </c>
      <c r="AL28" s="2">
        <v>0</v>
      </c>
      <c r="AM28" s="2">
        <v>0</v>
      </c>
      <c r="AN28" s="2">
        <v>0</v>
      </c>
      <c r="AO28" s="2">
        <v>142.34</v>
      </c>
      <c r="AP28" s="2">
        <v>0</v>
      </c>
      <c r="AQ28" s="2">
        <v>18.68</v>
      </c>
      <c r="AR28" s="2">
        <v>0</v>
      </c>
      <c r="AS28" s="2">
        <v>0</v>
      </c>
      <c r="AT28" s="2">
        <v>102</v>
      </c>
      <c r="AU28" s="2">
        <v>54</v>
      </c>
      <c r="AV28" s="2">
        <v>1</v>
      </c>
      <c r="AW28" s="2">
        <v>1</v>
      </c>
      <c r="AX28" s="2"/>
      <c r="AY28" s="2"/>
      <c r="AZ28" s="2">
        <v>1</v>
      </c>
      <c r="BA28" s="2">
        <v>1</v>
      </c>
      <c r="BB28" s="2">
        <v>1</v>
      </c>
      <c r="BC28" s="2">
        <v>1</v>
      </c>
      <c r="BD28" s="2" t="s">
        <v>3</v>
      </c>
      <c r="BE28" s="2" t="s">
        <v>3</v>
      </c>
      <c r="BF28" s="2" t="s">
        <v>3</v>
      </c>
      <c r="BG28" s="2" t="s">
        <v>3</v>
      </c>
      <c r="BH28" s="2">
        <v>0</v>
      </c>
      <c r="BI28" s="2">
        <v>1</v>
      </c>
      <c r="BJ28" s="2" t="s">
        <v>15</v>
      </c>
      <c r="BK28" s="2"/>
      <c r="BL28" s="2"/>
      <c r="BM28" s="2">
        <v>68001</v>
      </c>
      <c r="BN28" s="2">
        <v>0</v>
      </c>
      <c r="BO28" s="2" t="s">
        <v>3</v>
      </c>
      <c r="BP28" s="2">
        <v>0</v>
      </c>
      <c r="BQ28" s="2">
        <v>6</v>
      </c>
      <c r="BR28" s="2">
        <v>0</v>
      </c>
      <c r="BS28" s="2">
        <v>1</v>
      </c>
      <c r="BT28" s="2">
        <v>1</v>
      </c>
      <c r="BU28" s="2">
        <v>1</v>
      </c>
      <c r="BV28" s="2">
        <v>1</v>
      </c>
      <c r="BW28" s="2">
        <v>1</v>
      </c>
      <c r="BX28" s="2">
        <v>1</v>
      </c>
      <c r="BY28" s="2" t="s">
        <v>3</v>
      </c>
      <c r="BZ28" s="2">
        <v>102</v>
      </c>
      <c r="CA28" s="2">
        <v>54</v>
      </c>
      <c r="CB28" s="2" t="s">
        <v>3</v>
      </c>
      <c r="CC28" s="2"/>
      <c r="CD28" s="2"/>
      <c r="CE28" s="2">
        <v>0</v>
      </c>
      <c r="CF28" s="2">
        <v>0</v>
      </c>
      <c r="CG28" s="2">
        <v>0</v>
      </c>
      <c r="CH28" s="2"/>
      <c r="CI28" s="2"/>
      <c r="CJ28" s="2"/>
      <c r="CK28" s="2"/>
      <c r="CL28" s="2"/>
      <c r="CM28" s="2">
        <v>0</v>
      </c>
      <c r="CN28" s="2" t="s">
        <v>2148</v>
      </c>
      <c r="CO28" s="2">
        <v>0</v>
      </c>
      <c r="CP28" s="2">
        <f t="shared" ref="CP28:CP59" si="26">(P28+Q28+S28)</f>
        <v>150.43</v>
      </c>
      <c r="CQ28" s="2">
        <f t="shared" ref="CQ28:CQ59" si="27">AC28*BC28</f>
        <v>0</v>
      </c>
      <c r="CR28" s="2">
        <f t="shared" ref="CR28:CR59" si="28">AD28*BB28</f>
        <v>0</v>
      </c>
      <c r="CS28" s="2">
        <f t="shared" ref="CS28:CS59" si="29">AE28*BS28</f>
        <v>0</v>
      </c>
      <c r="CT28" s="2">
        <f t="shared" ref="CT28:CT59" si="30">AF28*BA28</f>
        <v>163.69</v>
      </c>
      <c r="CU28" s="2">
        <f t="shared" ref="CU28:CU59" si="31">AG28</f>
        <v>0</v>
      </c>
      <c r="CV28" s="2">
        <f t="shared" ref="CV28:CV59" si="32">AH28</f>
        <v>21.481999999999999</v>
      </c>
      <c r="CW28" s="2">
        <f t="shared" ref="CW28:CW59" si="33">AI28</f>
        <v>0</v>
      </c>
      <c r="CX28" s="2">
        <f t="shared" ref="CX28:CX59" si="34">AJ28</f>
        <v>0</v>
      </c>
      <c r="CY28" s="2">
        <f t="shared" ref="CY28:CY59" si="35">(((S28+R28)*AT28)/100)</f>
        <v>153.43860000000001</v>
      </c>
      <c r="CZ28" s="2">
        <f t="shared" ref="CZ28:CZ59" si="36">(((S28+R28)*AU28)/100)</f>
        <v>81.232200000000006</v>
      </c>
      <c r="DA28" s="2"/>
      <c r="DB28" s="2"/>
      <c r="DC28" s="2" t="s">
        <v>3</v>
      </c>
      <c r="DD28" s="2" t="s">
        <v>3</v>
      </c>
      <c r="DE28" s="2" t="s">
        <v>16</v>
      </c>
      <c r="DF28" s="2" t="s">
        <v>16</v>
      </c>
      <c r="DG28" s="2" t="s">
        <v>16</v>
      </c>
      <c r="DH28" s="2" t="s">
        <v>3</v>
      </c>
      <c r="DI28" s="2" t="s">
        <v>16</v>
      </c>
      <c r="DJ28" s="2" t="s">
        <v>16</v>
      </c>
      <c r="DK28" s="2" t="s">
        <v>3</v>
      </c>
      <c r="DL28" s="2" t="s">
        <v>3</v>
      </c>
      <c r="DM28" s="2" t="s">
        <v>3</v>
      </c>
      <c r="DN28" s="2">
        <v>0</v>
      </c>
      <c r="DO28" s="2">
        <v>0</v>
      </c>
      <c r="DP28" s="2">
        <v>1</v>
      </c>
      <c r="DQ28" s="2">
        <v>1</v>
      </c>
      <c r="DR28" s="2"/>
      <c r="DS28" s="2"/>
      <c r="DT28" s="2"/>
      <c r="DU28" s="2">
        <v>1013</v>
      </c>
      <c r="DV28" s="2" t="s">
        <v>14</v>
      </c>
      <c r="DW28" s="2" t="s">
        <v>14</v>
      </c>
      <c r="DX28" s="2">
        <v>1</v>
      </c>
      <c r="DY28" s="2"/>
      <c r="DZ28" s="2" t="s">
        <v>3</v>
      </c>
      <c r="EA28" s="2" t="s">
        <v>3</v>
      </c>
      <c r="EB28" s="2" t="s">
        <v>3</v>
      </c>
      <c r="EC28" s="2" t="s">
        <v>3</v>
      </c>
      <c r="ED28" s="2"/>
      <c r="EE28" s="2">
        <v>53551250</v>
      </c>
      <c r="EF28" s="2">
        <v>6</v>
      </c>
      <c r="EG28" s="2" t="s">
        <v>17</v>
      </c>
      <c r="EH28" s="2">
        <v>102</v>
      </c>
      <c r="EI28" s="2" t="s">
        <v>18</v>
      </c>
      <c r="EJ28" s="2">
        <v>1</v>
      </c>
      <c r="EK28" s="2">
        <v>68001</v>
      </c>
      <c r="EL28" s="2" t="s">
        <v>18</v>
      </c>
      <c r="EM28" s="2" t="s">
        <v>19</v>
      </c>
      <c r="EN28" s="2"/>
      <c r="EO28" s="2" t="s">
        <v>20</v>
      </c>
      <c r="EP28" s="2"/>
      <c r="EQ28" s="2">
        <v>131072</v>
      </c>
      <c r="ER28" s="2">
        <v>142.34</v>
      </c>
      <c r="ES28" s="2">
        <v>0</v>
      </c>
      <c r="ET28" s="2">
        <v>0</v>
      </c>
      <c r="EU28" s="2">
        <v>0</v>
      </c>
      <c r="EV28" s="2">
        <v>142.34</v>
      </c>
      <c r="EW28" s="2">
        <v>18.68</v>
      </c>
      <c r="EX28" s="2">
        <v>0</v>
      </c>
      <c r="EY28" s="2">
        <v>0</v>
      </c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>
        <v>0</v>
      </c>
      <c r="FR28" s="2">
        <f>ROUND(IF(AND(BH28=3,BI28=3),P28,0),2)</f>
        <v>0</v>
      </c>
      <c r="FS28" s="2">
        <v>0</v>
      </c>
      <c r="FT28" s="2"/>
      <c r="FU28" s="2"/>
      <c r="FV28" s="2"/>
      <c r="FW28" s="2"/>
      <c r="FX28" s="2">
        <v>102</v>
      </c>
      <c r="FY28" s="2">
        <v>54</v>
      </c>
      <c r="FZ28" s="2"/>
      <c r="GA28" s="2" t="s">
        <v>3</v>
      </c>
      <c r="GB28" s="2"/>
      <c r="GC28" s="2"/>
      <c r="GD28" s="2">
        <v>1</v>
      </c>
      <c r="GE28" s="2"/>
      <c r="GF28" s="2">
        <v>2020569077</v>
      </c>
      <c r="GG28" s="2">
        <v>2</v>
      </c>
      <c r="GH28" s="2">
        <v>1</v>
      </c>
      <c r="GI28" s="2">
        <v>-2</v>
      </c>
      <c r="GJ28" s="2">
        <v>0</v>
      </c>
      <c r="GK28" s="2">
        <v>0</v>
      </c>
      <c r="GL28" s="2">
        <f>ROUND(IF(AND(BH28=3,BI28=3,FS28&lt;&gt;0),P28,0),2)</f>
        <v>0</v>
      </c>
      <c r="GM28" s="2">
        <f>ROUND(O28+X28+Y28,2)+GX28</f>
        <v>385.1</v>
      </c>
      <c r="GN28" s="2">
        <f>IF(OR(BI28=0,BI28=1),ROUND(O28+X28+Y28,2),0)</f>
        <v>385.1</v>
      </c>
      <c r="GO28" s="2">
        <f>IF(BI28=2,ROUND(O28+X28+Y28,2),0)</f>
        <v>0</v>
      </c>
      <c r="GP28" s="2">
        <f>IF(BI28=4,ROUND(O28+X28+Y28,2)+GX28,0)</f>
        <v>0</v>
      </c>
      <c r="GQ28" s="2"/>
      <c r="GR28" s="2">
        <v>0</v>
      </c>
      <c r="GS28" s="2">
        <v>0</v>
      </c>
      <c r="GT28" s="2">
        <v>0</v>
      </c>
      <c r="GU28" s="2" t="s">
        <v>3</v>
      </c>
      <c r="GV28" s="2">
        <f t="shared" ref="GV28:GV47" si="37">ROUND((GT28),2)</f>
        <v>0</v>
      </c>
      <c r="GW28" s="2">
        <v>1</v>
      </c>
      <c r="GX28" s="2">
        <f>ROUND(HC28*I28,2)</f>
        <v>0</v>
      </c>
      <c r="GY28" s="2"/>
      <c r="GZ28" s="2"/>
      <c r="HA28" s="2">
        <v>0</v>
      </c>
      <c r="HB28" s="2">
        <v>0</v>
      </c>
      <c r="HC28" s="2">
        <f t="shared" ref="HC28:HC59" si="38">GV28*GW28</f>
        <v>0</v>
      </c>
      <c r="HD28" s="2"/>
      <c r="HE28" s="2" t="s">
        <v>3</v>
      </c>
      <c r="HF28" s="2" t="s">
        <v>3</v>
      </c>
      <c r="HG28" s="2"/>
      <c r="HH28" s="2"/>
      <c r="HI28" s="2"/>
      <c r="HJ28" s="2"/>
      <c r="HK28" s="2"/>
      <c r="HL28" s="2"/>
      <c r="HM28" s="2" t="s">
        <v>3</v>
      </c>
      <c r="HN28" s="2" t="s">
        <v>21</v>
      </c>
      <c r="HO28" s="2" t="s">
        <v>22</v>
      </c>
      <c r="HP28" s="2" t="s">
        <v>18</v>
      </c>
      <c r="HQ28" s="2" t="s">
        <v>18</v>
      </c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>
        <v>0</v>
      </c>
      <c r="IL28" s="2"/>
      <c r="IM28" s="2"/>
      <c r="IN28" s="2"/>
      <c r="IO28" s="2"/>
      <c r="IP28" s="2"/>
      <c r="IQ28" s="2"/>
      <c r="IR28" s="2"/>
      <c r="IS28" s="2"/>
      <c r="IT28" s="2"/>
      <c r="IU28" s="2"/>
    </row>
    <row r="29" spans="1:255" x14ac:dyDescent="0.2">
      <c r="A29">
        <v>17</v>
      </c>
      <c r="B29">
        <v>1</v>
      </c>
      <c r="C29">
        <f>ROW(SmtRes!A4)</f>
        <v>4</v>
      </c>
      <c r="D29">
        <f>ROW(EtalonRes!A2)</f>
        <v>2</v>
      </c>
      <c r="E29" t="s">
        <v>11</v>
      </c>
      <c r="F29" t="s">
        <v>12</v>
      </c>
      <c r="G29" t="s">
        <v>13</v>
      </c>
      <c r="H29" t="s">
        <v>14</v>
      </c>
      <c r="I29">
        <f>ROUND(91.9/100,7)</f>
        <v>0.91900000000000004</v>
      </c>
      <c r="J29">
        <v>0</v>
      </c>
      <c r="K29">
        <f>ROUND(91.9/100,7)</f>
        <v>0.91900000000000004</v>
      </c>
      <c r="O29">
        <f>ROUND(CP29,0)</f>
        <v>5301</v>
      </c>
      <c r="P29">
        <f>ROUND(CQ29*I29,0)</f>
        <v>0</v>
      </c>
      <c r="Q29">
        <f>ROUND(CR29*I29,0)</f>
        <v>0</v>
      </c>
      <c r="R29">
        <f>ROUND(CS29*I29,0)</f>
        <v>0</v>
      </c>
      <c r="S29">
        <f>ROUND(CT29*I29,0)</f>
        <v>5301</v>
      </c>
      <c r="T29">
        <f>ROUND(CU29*I29,0)</f>
        <v>0</v>
      </c>
      <c r="U29">
        <f t="shared" si="21"/>
        <v>19.741958</v>
      </c>
      <c r="V29">
        <f t="shared" si="22"/>
        <v>0</v>
      </c>
      <c r="W29">
        <f>ROUND(CX29*I29,0)</f>
        <v>0</v>
      </c>
      <c r="X29">
        <f>ROUND(CY29,0)</f>
        <v>5407</v>
      </c>
      <c r="Y29">
        <f>ROUND(CZ29,0)</f>
        <v>2863</v>
      </c>
      <c r="AA29">
        <v>53551707</v>
      </c>
      <c r="AB29">
        <f t="shared" si="23"/>
        <v>163.69</v>
      </c>
      <c r="AC29">
        <f>ROUND((ES29),2)</f>
        <v>0</v>
      </c>
      <c r="AD29">
        <f>ROUND(((((ET29*ROUND(1.15,7)))-((EU29*ROUND(1.15,7))))+AE29),2)</f>
        <v>0</v>
      </c>
      <c r="AE29">
        <f>ROUND(((EU29*ROUND(1.15,7))),2)</f>
        <v>0</v>
      </c>
      <c r="AF29">
        <f>ROUND(((EV29*ROUND(1.15,7))),2)</f>
        <v>163.69</v>
      </c>
      <c r="AG29">
        <f t="shared" si="24"/>
        <v>0</v>
      </c>
      <c r="AH29">
        <f>((EW29*ROUND(1.15,7)))</f>
        <v>21.481999999999999</v>
      </c>
      <c r="AI29">
        <f>((EX29*ROUND(1.15,7)))</f>
        <v>0</v>
      </c>
      <c r="AJ29">
        <f t="shared" si="25"/>
        <v>0</v>
      </c>
      <c r="AK29">
        <v>142.34</v>
      </c>
      <c r="AL29">
        <v>0</v>
      </c>
      <c r="AM29">
        <v>0</v>
      </c>
      <c r="AN29">
        <v>0</v>
      </c>
      <c r="AO29">
        <v>142.34</v>
      </c>
      <c r="AP29">
        <v>0</v>
      </c>
      <c r="AQ29">
        <v>18.68</v>
      </c>
      <c r="AR29">
        <v>0</v>
      </c>
      <c r="AS29">
        <v>0</v>
      </c>
      <c r="AT29">
        <v>102</v>
      </c>
      <c r="AU29">
        <v>54</v>
      </c>
      <c r="AV29">
        <v>1</v>
      </c>
      <c r="AW29">
        <v>1</v>
      </c>
      <c r="AZ29">
        <v>1</v>
      </c>
      <c r="BA29">
        <v>35.24</v>
      </c>
      <c r="BB29">
        <v>1</v>
      </c>
      <c r="BC29">
        <v>1</v>
      </c>
      <c r="BD29" t="s">
        <v>3</v>
      </c>
      <c r="BE29" t="s">
        <v>3</v>
      </c>
      <c r="BF29" t="s">
        <v>3</v>
      </c>
      <c r="BG29" t="s">
        <v>3</v>
      </c>
      <c r="BH29">
        <v>0</v>
      </c>
      <c r="BI29">
        <v>1</v>
      </c>
      <c r="BJ29" t="s">
        <v>15</v>
      </c>
      <c r="BM29">
        <v>68001</v>
      </c>
      <c r="BN29">
        <v>0</v>
      </c>
      <c r="BO29" t="s">
        <v>12</v>
      </c>
      <c r="BP29">
        <v>1</v>
      </c>
      <c r="BQ29">
        <v>6</v>
      </c>
      <c r="BR29">
        <v>0</v>
      </c>
      <c r="BS29">
        <v>35.24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102</v>
      </c>
      <c r="CA29">
        <v>54</v>
      </c>
      <c r="CB29" t="s">
        <v>3</v>
      </c>
      <c r="CE29">
        <v>0</v>
      </c>
      <c r="CF29">
        <v>0</v>
      </c>
      <c r="CG29">
        <v>0</v>
      </c>
      <c r="CM29">
        <v>0</v>
      </c>
      <c r="CN29" t="s">
        <v>2148</v>
      </c>
      <c r="CO29">
        <v>0</v>
      </c>
      <c r="CP29">
        <f t="shared" si="26"/>
        <v>5301</v>
      </c>
      <c r="CQ29">
        <f t="shared" si="27"/>
        <v>0</v>
      </c>
      <c r="CR29">
        <f t="shared" si="28"/>
        <v>0</v>
      </c>
      <c r="CS29">
        <f t="shared" si="29"/>
        <v>0</v>
      </c>
      <c r="CT29">
        <f t="shared" si="30"/>
        <v>5768.4355999999998</v>
      </c>
      <c r="CU29">
        <f t="shared" si="31"/>
        <v>0</v>
      </c>
      <c r="CV29">
        <f t="shared" si="32"/>
        <v>21.481999999999999</v>
      </c>
      <c r="CW29">
        <f t="shared" si="33"/>
        <v>0</v>
      </c>
      <c r="CX29">
        <f t="shared" si="34"/>
        <v>0</v>
      </c>
      <c r="CY29">
        <f t="shared" si="35"/>
        <v>5407.02</v>
      </c>
      <c r="CZ29">
        <f t="shared" si="36"/>
        <v>2862.54</v>
      </c>
      <c r="DC29" t="s">
        <v>3</v>
      </c>
      <c r="DD29" t="s">
        <v>3</v>
      </c>
      <c r="DE29" t="s">
        <v>16</v>
      </c>
      <c r="DF29" t="s">
        <v>16</v>
      </c>
      <c r="DG29" t="s">
        <v>16</v>
      </c>
      <c r="DH29" t="s">
        <v>3</v>
      </c>
      <c r="DI29" t="s">
        <v>16</v>
      </c>
      <c r="DJ29" t="s">
        <v>16</v>
      </c>
      <c r="DK29" t="s">
        <v>3</v>
      </c>
      <c r="DL29" t="s">
        <v>3</v>
      </c>
      <c r="DM29" t="s">
        <v>3</v>
      </c>
      <c r="DN29">
        <v>0</v>
      </c>
      <c r="DO29">
        <v>0</v>
      </c>
      <c r="DP29">
        <v>1</v>
      </c>
      <c r="DQ29">
        <v>1</v>
      </c>
      <c r="DU29">
        <v>1013</v>
      </c>
      <c r="DV29" t="s">
        <v>14</v>
      </c>
      <c r="DW29" t="s">
        <v>14</v>
      </c>
      <c r="DX29">
        <v>1</v>
      </c>
      <c r="DZ29" t="s">
        <v>3</v>
      </c>
      <c r="EA29" t="s">
        <v>3</v>
      </c>
      <c r="EB29" t="s">
        <v>3</v>
      </c>
      <c r="EC29" t="s">
        <v>3</v>
      </c>
      <c r="EE29">
        <v>53551250</v>
      </c>
      <c r="EF29">
        <v>6</v>
      </c>
      <c r="EG29" t="s">
        <v>17</v>
      </c>
      <c r="EH29">
        <v>102</v>
      </c>
      <c r="EI29" t="s">
        <v>18</v>
      </c>
      <c r="EJ29">
        <v>1</v>
      </c>
      <c r="EK29">
        <v>68001</v>
      </c>
      <c r="EL29" t="s">
        <v>18</v>
      </c>
      <c r="EM29" t="s">
        <v>19</v>
      </c>
      <c r="EO29" t="s">
        <v>20</v>
      </c>
      <c r="EQ29">
        <v>131072</v>
      </c>
      <c r="ER29">
        <v>142.34</v>
      </c>
      <c r="ES29">
        <v>0</v>
      </c>
      <c r="ET29">
        <v>0</v>
      </c>
      <c r="EU29">
        <v>0</v>
      </c>
      <c r="EV29">
        <v>142.34</v>
      </c>
      <c r="EW29">
        <v>18.68</v>
      </c>
      <c r="EX29">
        <v>0</v>
      </c>
      <c r="EY29">
        <v>0</v>
      </c>
      <c r="FQ29">
        <v>0</v>
      </c>
      <c r="FR29">
        <f>ROUND(IF(AND(BH29=3,BI29=3),P29,0),0)</f>
        <v>0</v>
      </c>
      <c r="FS29">
        <v>0</v>
      </c>
      <c r="FX29">
        <v>102</v>
      </c>
      <c r="FY29">
        <v>54</v>
      </c>
      <c r="GA29" t="s">
        <v>3</v>
      </c>
      <c r="GD29">
        <v>1</v>
      </c>
      <c r="GF29">
        <v>2020569077</v>
      </c>
      <c r="GG29">
        <v>2</v>
      </c>
      <c r="GH29">
        <v>1</v>
      </c>
      <c r="GI29">
        <v>2</v>
      </c>
      <c r="GJ29">
        <v>0</v>
      </c>
      <c r="GK29">
        <v>0</v>
      </c>
      <c r="GL29">
        <f>ROUND(IF(AND(BH29=3,BI29=3,FS29&lt;&gt;0),P29,0),0)</f>
        <v>0</v>
      </c>
      <c r="GM29">
        <f>ROUND(O29+X29+Y29,0)+GX29</f>
        <v>13571</v>
      </c>
      <c r="GN29">
        <f>IF(OR(BI29=0,BI29=1),ROUND(O29+X29+Y29,0),0)</f>
        <v>13571</v>
      </c>
      <c r="GO29">
        <f>IF(BI29=2,ROUND(O29+X29+Y29,0),0)</f>
        <v>0</v>
      </c>
      <c r="GP29">
        <f>IF(BI29=4,ROUND(O29+X29+Y29,0)+GX29,0)</f>
        <v>0</v>
      </c>
      <c r="GR29">
        <v>0</v>
      </c>
      <c r="GS29">
        <v>3</v>
      </c>
      <c r="GT29">
        <v>0</v>
      </c>
      <c r="GU29" t="s">
        <v>3</v>
      </c>
      <c r="GV29">
        <f t="shared" si="37"/>
        <v>0</v>
      </c>
      <c r="GW29">
        <v>1</v>
      </c>
      <c r="GX29">
        <f>ROUND(HC29*I29,0)</f>
        <v>0</v>
      </c>
      <c r="HA29">
        <v>0</v>
      </c>
      <c r="HB29">
        <v>0</v>
      </c>
      <c r="HC29">
        <f t="shared" si="38"/>
        <v>0</v>
      </c>
      <c r="HE29" t="s">
        <v>3</v>
      </c>
      <c r="HF29" t="s">
        <v>3</v>
      </c>
      <c r="HM29" t="s">
        <v>3</v>
      </c>
      <c r="HN29" t="s">
        <v>21</v>
      </c>
      <c r="HO29" t="s">
        <v>22</v>
      </c>
      <c r="HP29" t="s">
        <v>18</v>
      </c>
      <c r="HQ29" t="s">
        <v>18</v>
      </c>
      <c r="IK29">
        <v>0</v>
      </c>
    </row>
    <row r="30" spans="1:255" x14ac:dyDescent="0.2">
      <c r="A30" s="2">
        <v>18</v>
      </c>
      <c r="B30" s="2">
        <v>1</v>
      </c>
      <c r="C30" s="2">
        <v>2</v>
      </c>
      <c r="D30" s="2"/>
      <c r="E30" s="2" t="s">
        <v>23</v>
      </c>
      <c r="F30" s="2" t="s">
        <v>24</v>
      </c>
      <c r="G30" s="2" t="s">
        <v>25</v>
      </c>
      <c r="H30" s="2" t="s">
        <v>26</v>
      </c>
      <c r="I30" s="2">
        <f>I28*J30</f>
        <v>2.5731999999999999</v>
      </c>
      <c r="J30" s="2">
        <v>2.8</v>
      </c>
      <c r="K30" s="2">
        <v>2.8</v>
      </c>
      <c r="L30" s="2"/>
      <c r="M30" s="2"/>
      <c r="N30" s="2"/>
      <c r="O30" s="2">
        <f>ROUND(CP30,2)</f>
        <v>0</v>
      </c>
      <c r="P30" s="2">
        <f>ROUND(CQ30*I30,2)</f>
        <v>0</v>
      </c>
      <c r="Q30" s="2">
        <f>ROUND(CR30*I30,2)</f>
        <v>0</v>
      </c>
      <c r="R30" s="2">
        <f>ROUND(CS30*I30,2)</f>
        <v>0</v>
      </c>
      <c r="S30" s="2">
        <f>ROUND(CT30*I30,2)</f>
        <v>0</v>
      </c>
      <c r="T30" s="2">
        <f>ROUND(CU30*I30,2)</f>
        <v>0</v>
      </c>
      <c r="U30" s="2">
        <f t="shared" si="21"/>
        <v>0</v>
      </c>
      <c r="V30" s="2">
        <f t="shared" si="22"/>
        <v>0</v>
      </c>
      <c r="W30" s="2">
        <f>ROUND(CX30*I30,2)</f>
        <v>0</v>
      </c>
      <c r="X30" s="2">
        <f>ROUND(CY30,2)</f>
        <v>0</v>
      </c>
      <c r="Y30" s="2">
        <f>ROUND(CZ30,2)</f>
        <v>0</v>
      </c>
      <c r="Z30" s="2"/>
      <c r="AA30" s="2">
        <v>53551706</v>
      </c>
      <c r="AB30" s="2">
        <f t="shared" si="23"/>
        <v>0</v>
      </c>
      <c r="AC30" s="2">
        <f>ROUND((ES30),2)</f>
        <v>0</v>
      </c>
      <c r="AD30" s="2">
        <f>ROUND((((ET30)-(EU30))+AE30),2)</f>
        <v>0</v>
      </c>
      <c r="AE30" s="2">
        <f>ROUND((EU30),2)</f>
        <v>0</v>
      </c>
      <c r="AF30" s="2">
        <f>ROUND((EV30),2)</f>
        <v>0</v>
      </c>
      <c r="AG30" s="2">
        <f t="shared" si="24"/>
        <v>0</v>
      </c>
      <c r="AH30" s="2">
        <f>(EW30)</f>
        <v>0</v>
      </c>
      <c r="AI30" s="2">
        <f>(EX30)</f>
        <v>0</v>
      </c>
      <c r="AJ30" s="2">
        <f t="shared" si="25"/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102</v>
      </c>
      <c r="AU30" s="2">
        <v>54</v>
      </c>
      <c r="AV30" s="2">
        <v>1</v>
      </c>
      <c r="AW30" s="2">
        <v>1</v>
      </c>
      <c r="AX30" s="2"/>
      <c r="AY30" s="2"/>
      <c r="AZ30" s="2">
        <v>1</v>
      </c>
      <c r="BA30" s="2">
        <v>1</v>
      </c>
      <c r="BB30" s="2">
        <v>1</v>
      </c>
      <c r="BC30" s="2">
        <v>1</v>
      </c>
      <c r="BD30" s="2" t="s">
        <v>3</v>
      </c>
      <c r="BE30" s="2" t="s">
        <v>3</v>
      </c>
      <c r="BF30" s="2" t="s">
        <v>3</v>
      </c>
      <c r="BG30" s="2" t="s">
        <v>3</v>
      </c>
      <c r="BH30" s="2">
        <v>3</v>
      </c>
      <c r="BI30" s="2">
        <v>1</v>
      </c>
      <c r="BJ30" s="2" t="s">
        <v>27</v>
      </c>
      <c r="BK30" s="2"/>
      <c r="BL30" s="2"/>
      <c r="BM30" s="2">
        <v>68001</v>
      </c>
      <c r="BN30" s="2">
        <v>0</v>
      </c>
      <c r="BO30" s="2" t="s">
        <v>3</v>
      </c>
      <c r="BP30" s="2">
        <v>0</v>
      </c>
      <c r="BQ30" s="2">
        <v>6</v>
      </c>
      <c r="BR30" s="2">
        <v>0</v>
      </c>
      <c r="BS30" s="2">
        <v>1</v>
      </c>
      <c r="BT30" s="2">
        <v>1</v>
      </c>
      <c r="BU30" s="2">
        <v>1</v>
      </c>
      <c r="BV30" s="2">
        <v>1</v>
      </c>
      <c r="BW30" s="2">
        <v>1</v>
      </c>
      <c r="BX30" s="2">
        <v>1</v>
      </c>
      <c r="BY30" s="2" t="s">
        <v>3</v>
      </c>
      <c r="BZ30" s="2">
        <v>102</v>
      </c>
      <c r="CA30" s="2">
        <v>54</v>
      </c>
      <c r="CB30" s="2" t="s">
        <v>3</v>
      </c>
      <c r="CC30" s="2"/>
      <c r="CD30" s="2"/>
      <c r="CE30" s="2">
        <v>0</v>
      </c>
      <c r="CF30" s="2">
        <v>0</v>
      </c>
      <c r="CG30" s="2">
        <v>0</v>
      </c>
      <c r="CH30" s="2"/>
      <c r="CI30" s="2"/>
      <c r="CJ30" s="2"/>
      <c r="CK30" s="2"/>
      <c r="CL30" s="2"/>
      <c r="CM30" s="2">
        <v>0</v>
      </c>
      <c r="CN30" s="2" t="s">
        <v>28</v>
      </c>
      <c r="CO30" s="2">
        <v>0</v>
      </c>
      <c r="CP30" s="2">
        <f t="shared" si="26"/>
        <v>0</v>
      </c>
      <c r="CQ30" s="2">
        <f t="shared" si="27"/>
        <v>0</v>
      </c>
      <c r="CR30" s="2">
        <f t="shared" si="28"/>
        <v>0</v>
      </c>
      <c r="CS30" s="2">
        <f t="shared" si="29"/>
        <v>0</v>
      </c>
      <c r="CT30" s="2">
        <f t="shared" si="30"/>
        <v>0</v>
      </c>
      <c r="CU30" s="2">
        <f t="shared" si="31"/>
        <v>0</v>
      </c>
      <c r="CV30" s="2">
        <f t="shared" si="32"/>
        <v>0</v>
      </c>
      <c r="CW30" s="2">
        <f t="shared" si="33"/>
        <v>0</v>
      </c>
      <c r="CX30" s="2">
        <f t="shared" si="34"/>
        <v>0</v>
      </c>
      <c r="CY30" s="2">
        <f t="shared" si="35"/>
        <v>0</v>
      </c>
      <c r="CZ30" s="2">
        <f t="shared" si="36"/>
        <v>0</v>
      </c>
      <c r="DA30" s="2"/>
      <c r="DB30" s="2"/>
      <c r="DC30" s="2" t="s">
        <v>3</v>
      </c>
      <c r="DD30" s="2" t="s">
        <v>3</v>
      </c>
      <c r="DE30" s="2" t="s">
        <v>3</v>
      </c>
      <c r="DF30" s="2" t="s">
        <v>3</v>
      </c>
      <c r="DG30" s="2" t="s">
        <v>3</v>
      </c>
      <c r="DH30" s="2" t="s">
        <v>3</v>
      </c>
      <c r="DI30" s="2" t="s">
        <v>3</v>
      </c>
      <c r="DJ30" s="2" t="s">
        <v>3</v>
      </c>
      <c r="DK30" s="2" t="s">
        <v>3</v>
      </c>
      <c r="DL30" s="2" t="s">
        <v>3</v>
      </c>
      <c r="DM30" s="2" t="s">
        <v>3</v>
      </c>
      <c r="DN30" s="2">
        <v>0</v>
      </c>
      <c r="DO30" s="2">
        <v>0</v>
      </c>
      <c r="DP30" s="2">
        <v>1</v>
      </c>
      <c r="DQ30" s="2">
        <v>1</v>
      </c>
      <c r="DR30" s="2"/>
      <c r="DS30" s="2"/>
      <c r="DT30" s="2"/>
      <c r="DU30" s="2">
        <v>1009</v>
      </c>
      <c r="DV30" s="2" t="s">
        <v>26</v>
      </c>
      <c r="DW30" s="2" t="s">
        <v>26</v>
      </c>
      <c r="DX30" s="2">
        <v>1000</v>
      </c>
      <c r="DY30" s="2"/>
      <c r="DZ30" s="2" t="s">
        <v>3</v>
      </c>
      <c r="EA30" s="2" t="s">
        <v>3</v>
      </c>
      <c r="EB30" s="2" t="s">
        <v>3</v>
      </c>
      <c r="EC30" s="2" t="s">
        <v>3</v>
      </c>
      <c r="ED30" s="2"/>
      <c r="EE30" s="2">
        <v>53551250</v>
      </c>
      <c r="EF30" s="2">
        <v>6</v>
      </c>
      <c r="EG30" s="2" t="s">
        <v>17</v>
      </c>
      <c r="EH30" s="2">
        <v>102</v>
      </c>
      <c r="EI30" s="2" t="s">
        <v>18</v>
      </c>
      <c r="EJ30" s="2">
        <v>1</v>
      </c>
      <c r="EK30" s="2">
        <v>68001</v>
      </c>
      <c r="EL30" s="2" t="s">
        <v>18</v>
      </c>
      <c r="EM30" s="2" t="s">
        <v>19</v>
      </c>
      <c r="EN30" s="2"/>
      <c r="EO30" s="2" t="s">
        <v>29</v>
      </c>
      <c r="EP30" s="2"/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>
        <v>0</v>
      </c>
      <c r="FR30" s="2">
        <f>ROUND(IF(AND(BH30=3,BI30=3),P30,0),2)</f>
        <v>0</v>
      </c>
      <c r="FS30" s="2">
        <v>0</v>
      </c>
      <c r="FT30" s="2"/>
      <c r="FU30" s="2"/>
      <c r="FV30" s="2"/>
      <c r="FW30" s="2"/>
      <c r="FX30" s="2">
        <v>102</v>
      </c>
      <c r="FY30" s="2">
        <v>54</v>
      </c>
      <c r="FZ30" s="2"/>
      <c r="GA30" s="2" t="s">
        <v>3</v>
      </c>
      <c r="GB30" s="2"/>
      <c r="GC30" s="2"/>
      <c r="GD30" s="2">
        <v>1</v>
      </c>
      <c r="GE30" s="2"/>
      <c r="GF30" s="2">
        <v>1876412176</v>
      </c>
      <c r="GG30" s="2">
        <v>2</v>
      </c>
      <c r="GH30" s="2">
        <v>1</v>
      </c>
      <c r="GI30" s="2">
        <v>-2</v>
      </c>
      <c r="GJ30" s="2">
        <v>0</v>
      </c>
      <c r="GK30" s="2">
        <v>0</v>
      </c>
      <c r="GL30" s="2">
        <f>ROUND(IF(AND(BH30=3,BI30=3,FS30&lt;&gt;0),P30,0),2)</f>
        <v>0</v>
      </c>
      <c r="GM30" s="2">
        <f>ROUND(O30+X30+Y30,2)+GX30</f>
        <v>0</v>
      </c>
      <c r="GN30" s="2">
        <f>IF(OR(BI30=0,BI30=1),ROUND(O30+X30+Y30,2),0)</f>
        <v>0</v>
      </c>
      <c r="GO30" s="2">
        <f>IF(BI30=2,ROUND(O30+X30+Y30,2),0)</f>
        <v>0</v>
      </c>
      <c r="GP30" s="2">
        <f>IF(BI30=4,ROUND(O30+X30+Y30,2)+GX30,0)</f>
        <v>0</v>
      </c>
      <c r="GQ30" s="2"/>
      <c r="GR30" s="2">
        <v>0</v>
      </c>
      <c r="GS30" s="2">
        <v>0</v>
      </c>
      <c r="GT30" s="2">
        <v>0</v>
      </c>
      <c r="GU30" s="2" t="s">
        <v>3</v>
      </c>
      <c r="GV30" s="2">
        <f t="shared" si="37"/>
        <v>0</v>
      </c>
      <c r="GW30" s="2">
        <v>1</v>
      </c>
      <c r="GX30" s="2">
        <f>ROUND(HC30*I30,2)</f>
        <v>0</v>
      </c>
      <c r="GY30" s="2"/>
      <c r="GZ30" s="2"/>
      <c r="HA30" s="2">
        <v>0</v>
      </c>
      <c r="HB30" s="2">
        <v>0</v>
      </c>
      <c r="HC30" s="2">
        <f t="shared" si="38"/>
        <v>0</v>
      </c>
      <c r="HD30" s="2"/>
      <c r="HE30" s="2" t="s">
        <v>3</v>
      </c>
      <c r="HF30" s="2" t="s">
        <v>3</v>
      </c>
      <c r="HG30" s="2"/>
      <c r="HH30" s="2"/>
      <c r="HI30" s="2"/>
      <c r="HJ30" s="2"/>
      <c r="HK30" s="2"/>
      <c r="HL30" s="2"/>
      <c r="HM30" s="2" t="s">
        <v>3</v>
      </c>
      <c r="HN30" s="2" t="s">
        <v>21</v>
      </c>
      <c r="HO30" s="2" t="s">
        <v>22</v>
      </c>
      <c r="HP30" s="2" t="s">
        <v>18</v>
      </c>
      <c r="HQ30" s="2" t="s">
        <v>18</v>
      </c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>
        <v>0</v>
      </c>
      <c r="IL30" s="2"/>
      <c r="IM30" s="2"/>
      <c r="IN30" s="2"/>
      <c r="IO30" s="2"/>
      <c r="IP30" s="2"/>
      <c r="IQ30" s="2"/>
      <c r="IR30" s="2"/>
      <c r="IS30" s="2"/>
      <c r="IT30" s="2"/>
      <c r="IU30" s="2"/>
    </row>
    <row r="31" spans="1:255" x14ac:dyDescent="0.2">
      <c r="A31">
        <v>18</v>
      </c>
      <c r="B31">
        <v>1</v>
      </c>
      <c r="C31">
        <v>4</v>
      </c>
      <c r="E31" t="s">
        <v>23</v>
      </c>
      <c r="F31" t="s">
        <v>24</v>
      </c>
      <c r="G31" t="s">
        <v>25</v>
      </c>
      <c r="H31" t="s">
        <v>26</v>
      </c>
      <c r="I31">
        <f>I29*J31</f>
        <v>2.5731999999999999</v>
      </c>
      <c r="J31">
        <v>2.8</v>
      </c>
      <c r="K31">
        <v>2.8</v>
      </c>
      <c r="O31">
        <f>ROUND(CP31,0)</f>
        <v>0</v>
      </c>
      <c r="P31">
        <f>ROUND(CQ31*I31,0)</f>
        <v>0</v>
      </c>
      <c r="Q31">
        <f>ROUND(CR31*I31,0)</f>
        <v>0</v>
      </c>
      <c r="R31">
        <f>ROUND(CS31*I31,0)</f>
        <v>0</v>
      </c>
      <c r="S31">
        <f>ROUND(CT31*I31,0)</f>
        <v>0</v>
      </c>
      <c r="T31">
        <f>ROUND(CU31*I31,0)</f>
        <v>0</v>
      </c>
      <c r="U31">
        <f t="shared" si="21"/>
        <v>0</v>
      </c>
      <c r="V31">
        <f t="shared" si="22"/>
        <v>0</v>
      </c>
      <c r="W31">
        <f>ROUND(CX31*I31,0)</f>
        <v>0</v>
      </c>
      <c r="X31">
        <f>ROUND(CY31,0)</f>
        <v>0</v>
      </c>
      <c r="Y31">
        <f>ROUND(CZ31,0)</f>
        <v>0</v>
      </c>
      <c r="AA31">
        <v>53551707</v>
      </c>
      <c r="AB31">
        <f t="shared" si="23"/>
        <v>0</v>
      </c>
      <c r="AC31">
        <f>ROUND((ES31),2)</f>
        <v>0</v>
      </c>
      <c r="AD31">
        <f>ROUND((((ET31)-(EU31))+AE31),2)</f>
        <v>0</v>
      </c>
      <c r="AE31">
        <f>ROUND((EU31),2)</f>
        <v>0</v>
      </c>
      <c r="AF31">
        <f>ROUND((EV31),2)</f>
        <v>0</v>
      </c>
      <c r="AG31">
        <f t="shared" si="24"/>
        <v>0</v>
      </c>
      <c r="AH31">
        <f>(EW31)</f>
        <v>0</v>
      </c>
      <c r="AI31">
        <f>(EX31)</f>
        <v>0</v>
      </c>
      <c r="AJ31">
        <f t="shared" si="25"/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102</v>
      </c>
      <c r="AU31">
        <v>54</v>
      </c>
      <c r="AV31">
        <v>1</v>
      </c>
      <c r="AW31">
        <v>1</v>
      </c>
      <c r="AZ31">
        <v>1</v>
      </c>
      <c r="BA31">
        <v>1</v>
      </c>
      <c r="BB31">
        <v>1</v>
      </c>
      <c r="BC31">
        <v>6.14</v>
      </c>
      <c r="BD31" t="s">
        <v>3</v>
      </c>
      <c r="BE31" t="s">
        <v>3</v>
      </c>
      <c r="BF31" t="s">
        <v>3</v>
      </c>
      <c r="BG31" t="s">
        <v>3</v>
      </c>
      <c r="BH31">
        <v>3</v>
      </c>
      <c r="BI31">
        <v>1</v>
      </c>
      <c r="BJ31" t="s">
        <v>27</v>
      </c>
      <c r="BM31">
        <v>68001</v>
      </c>
      <c r="BN31">
        <v>0</v>
      </c>
      <c r="BO31" t="s">
        <v>30</v>
      </c>
      <c r="BP31">
        <v>1</v>
      </c>
      <c r="BQ31">
        <v>6</v>
      </c>
      <c r="BR31">
        <v>0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102</v>
      </c>
      <c r="CA31">
        <v>54</v>
      </c>
      <c r="CB31" t="s">
        <v>3</v>
      </c>
      <c r="CE31">
        <v>0</v>
      </c>
      <c r="CF31">
        <v>0</v>
      </c>
      <c r="CG31">
        <v>0</v>
      </c>
      <c r="CM31">
        <v>0</v>
      </c>
      <c r="CN31" t="s">
        <v>28</v>
      </c>
      <c r="CO31">
        <v>0</v>
      </c>
      <c r="CP31">
        <f t="shared" si="26"/>
        <v>0</v>
      </c>
      <c r="CQ31">
        <f t="shared" si="27"/>
        <v>0</v>
      </c>
      <c r="CR31">
        <f t="shared" si="28"/>
        <v>0</v>
      </c>
      <c r="CS31">
        <f t="shared" si="29"/>
        <v>0</v>
      </c>
      <c r="CT31">
        <f t="shared" si="30"/>
        <v>0</v>
      </c>
      <c r="CU31">
        <f t="shared" si="31"/>
        <v>0</v>
      </c>
      <c r="CV31">
        <f t="shared" si="32"/>
        <v>0</v>
      </c>
      <c r="CW31">
        <f t="shared" si="33"/>
        <v>0</v>
      </c>
      <c r="CX31">
        <f t="shared" si="34"/>
        <v>0</v>
      </c>
      <c r="CY31">
        <f t="shared" si="35"/>
        <v>0</v>
      </c>
      <c r="CZ31">
        <f t="shared" si="36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0</v>
      </c>
      <c r="DO31">
        <v>0</v>
      </c>
      <c r="DP31">
        <v>1</v>
      </c>
      <c r="DQ31">
        <v>1</v>
      </c>
      <c r="DU31">
        <v>1009</v>
      </c>
      <c r="DV31" t="s">
        <v>26</v>
      </c>
      <c r="DW31" t="s">
        <v>26</v>
      </c>
      <c r="DX31">
        <v>1000</v>
      </c>
      <c r="DZ31" t="s">
        <v>3</v>
      </c>
      <c r="EA31" t="s">
        <v>3</v>
      </c>
      <c r="EB31" t="s">
        <v>3</v>
      </c>
      <c r="EC31" t="s">
        <v>3</v>
      </c>
      <c r="EE31">
        <v>53551250</v>
      </c>
      <c r="EF31">
        <v>6</v>
      </c>
      <c r="EG31" t="s">
        <v>17</v>
      </c>
      <c r="EH31">
        <v>102</v>
      </c>
      <c r="EI31" t="s">
        <v>18</v>
      </c>
      <c r="EJ31">
        <v>1</v>
      </c>
      <c r="EK31">
        <v>68001</v>
      </c>
      <c r="EL31" t="s">
        <v>18</v>
      </c>
      <c r="EM31" t="s">
        <v>19</v>
      </c>
      <c r="EO31" t="s">
        <v>29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FQ31">
        <v>0</v>
      </c>
      <c r="FR31">
        <f>ROUND(IF(AND(BH31=3,BI31=3),P31,0),0)</f>
        <v>0</v>
      </c>
      <c r="FS31">
        <v>0</v>
      </c>
      <c r="FX31">
        <v>102</v>
      </c>
      <c r="FY31">
        <v>54</v>
      </c>
      <c r="GA31" t="s">
        <v>3</v>
      </c>
      <c r="GD31">
        <v>1</v>
      </c>
      <c r="GF31">
        <v>1876412176</v>
      </c>
      <c r="GG31">
        <v>2</v>
      </c>
      <c r="GH31">
        <v>1</v>
      </c>
      <c r="GI31">
        <v>5</v>
      </c>
      <c r="GJ31">
        <v>0</v>
      </c>
      <c r="GK31">
        <v>0</v>
      </c>
      <c r="GL31">
        <f>ROUND(IF(AND(BH31=3,BI31=3,FS31&lt;&gt;0),P31,0),0)</f>
        <v>0</v>
      </c>
      <c r="GM31">
        <f>ROUND(O31+X31+Y31,0)+GX31</f>
        <v>0</v>
      </c>
      <c r="GN31">
        <f>IF(OR(BI31=0,BI31=1),ROUND(O31+X31+Y31,0),0)</f>
        <v>0</v>
      </c>
      <c r="GO31">
        <f>IF(BI31=2,ROUND(O31+X31+Y31,0),0)</f>
        <v>0</v>
      </c>
      <c r="GP31">
        <f>IF(BI31=4,ROUND(O31+X31+Y31,0)+GX31,0)</f>
        <v>0</v>
      </c>
      <c r="GR31">
        <v>0</v>
      </c>
      <c r="GS31">
        <v>0</v>
      </c>
      <c r="GT31">
        <v>0</v>
      </c>
      <c r="GU31" t="s">
        <v>3</v>
      </c>
      <c r="GV31">
        <f t="shared" si="37"/>
        <v>0</v>
      </c>
      <c r="GW31">
        <v>1</v>
      </c>
      <c r="GX31">
        <f>ROUND(HC31*I31,0)</f>
        <v>0</v>
      </c>
      <c r="HA31">
        <v>0</v>
      </c>
      <c r="HB31">
        <v>0</v>
      </c>
      <c r="HC31">
        <f t="shared" si="38"/>
        <v>0</v>
      </c>
      <c r="HE31" t="s">
        <v>3</v>
      </c>
      <c r="HF31" t="s">
        <v>3</v>
      </c>
      <c r="HM31" t="s">
        <v>3</v>
      </c>
      <c r="HN31" t="s">
        <v>21</v>
      </c>
      <c r="HO31" t="s">
        <v>22</v>
      </c>
      <c r="HP31" t="s">
        <v>18</v>
      </c>
      <c r="HQ31" t="s">
        <v>18</v>
      </c>
      <c r="IK31">
        <v>0</v>
      </c>
    </row>
    <row r="32" spans="1:255" x14ac:dyDescent="0.2">
      <c r="A32" s="2">
        <v>17</v>
      </c>
      <c r="B32" s="2">
        <v>1</v>
      </c>
      <c r="C32" s="2">
        <f>ROW(SmtRes!A27)</f>
        <v>27</v>
      </c>
      <c r="D32" s="2">
        <f>ROW(EtalonRes!A26)</f>
        <v>26</v>
      </c>
      <c r="E32" s="2" t="s">
        <v>31</v>
      </c>
      <c r="F32" s="2" t="s">
        <v>32</v>
      </c>
      <c r="G32" s="2" t="s">
        <v>33</v>
      </c>
      <c r="H32" s="2" t="s">
        <v>34</v>
      </c>
      <c r="I32" s="2">
        <f>ROUND(51.4*60/1000,7)</f>
        <v>3.0840000000000001</v>
      </c>
      <c r="J32" s="2">
        <v>0</v>
      </c>
      <c r="K32" s="2">
        <f>ROUND(51.4*60/1000,7)</f>
        <v>3.0840000000000001</v>
      </c>
      <c r="L32" s="2"/>
      <c r="M32" s="2"/>
      <c r="N32" s="2"/>
      <c r="O32" s="2">
        <f>ROUND(CP32,2)</f>
        <v>2487.06</v>
      </c>
      <c r="P32" s="2">
        <f>ROUND(CQ32*I32,2)</f>
        <v>0</v>
      </c>
      <c r="Q32" s="2">
        <f>ROUND(CR32*I32,2)</f>
        <v>1595.29</v>
      </c>
      <c r="R32" s="2">
        <f>ROUND(CS32*I32,2)</f>
        <v>158.66999999999999</v>
      </c>
      <c r="S32" s="2">
        <f>ROUND(CT32*I32,2)</f>
        <v>891.77</v>
      </c>
      <c r="T32" s="2">
        <f>ROUND(CU32*I32,2)</f>
        <v>0</v>
      </c>
      <c r="U32" s="2">
        <f t="shared" si="21"/>
        <v>97.144920600000006</v>
      </c>
      <c r="V32" s="2">
        <f t="shared" si="22"/>
        <v>11.7179664</v>
      </c>
      <c r="W32" s="2">
        <f>ROUND(CX32*I32,2)</f>
        <v>0</v>
      </c>
      <c r="X32" s="2">
        <f>ROUND(CY32,2)</f>
        <v>976.91</v>
      </c>
      <c r="Y32" s="2">
        <f>ROUND(CZ32,2)</f>
        <v>651.27</v>
      </c>
      <c r="Z32" s="2"/>
      <c r="AA32" s="2">
        <v>53551706</v>
      </c>
      <c r="AB32" s="2">
        <f t="shared" si="23"/>
        <v>806.44</v>
      </c>
      <c r="AC32" s="2">
        <f>ROUND(((ES32*ROUND(0,7))),2)</f>
        <v>0</v>
      </c>
      <c r="AD32" s="2">
        <f>ROUND(((((ET32*ROUND((1.15*0.7),7)))-((EU32*ROUND((1.15*0.7),7))))+AE32),2)</f>
        <v>517.28</v>
      </c>
      <c r="AE32" s="2">
        <f>ROUND(((EU32*ROUND((1.15*0.7),7))),2)</f>
        <v>51.45</v>
      </c>
      <c r="AF32" s="2">
        <f>ROUND(((EV32*ROUND((1.15*0.7),7))),2)</f>
        <v>289.16000000000003</v>
      </c>
      <c r="AG32" s="2">
        <f t="shared" si="24"/>
        <v>0</v>
      </c>
      <c r="AH32" s="2">
        <f>((EW32*ROUND((1.15*0.7),7)))</f>
        <v>31.499650000000003</v>
      </c>
      <c r="AI32" s="2">
        <f>((EX32*ROUND((1.15*0.7),7)))</f>
        <v>3.7995999999999999</v>
      </c>
      <c r="AJ32" s="2">
        <f t="shared" si="25"/>
        <v>0</v>
      </c>
      <c r="AK32" s="2">
        <v>1088.3800000000001</v>
      </c>
      <c r="AL32" s="2">
        <v>86.59</v>
      </c>
      <c r="AM32" s="2">
        <v>642.58000000000004</v>
      </c>
      <c r="AN32" s="2">
        <v>63.91</v>
      </c>
      <c r="AO32" s="2">
        <v>359.21</v>
      </c>
      <c r="AP32" s="2">
        <v>0</v>
      </c>
      <c r="AQ32" s="2">
        <v>39.130000000000003</v>
      </c>
      <c r="AR32" s="2">
        <v>4.72</v>
      </c>
      <c r="AS32" s="2">
        <v>0</v>
      </c>
      <c r="AT32" s="2">
        <v>93</v>
      </c>
      <c r="AU32" s="2">
        <v>62</v>
      </c>
      <c r="AV32" s="2">
        <v>1</v>
      </c>
      <c r="AW32" s="2">
        <v>1</v>
      </c>
      <c r="AX32" s="2"/>
      <c r="AY32" s="2"/>
      <c r="AZ32" s="2">
        <v>1</v>
      </c>
      <c r="BA32" s="2">
        <v>1</v>
      </c>
      <c r="BB32" s="2">
        <v>1</v>
      </c>
      <c r="BC32" s="2">
        <v>1</v>
      </c>
      <c r="BD32" s="2" t="s">
        <v>3</v>
      </c>
      <c r="BE32" s="2" t="s">
        <v>3</v>
      </c>
      <c r="BF32" s="2" t="s">
        <v>3</v>
      </c>
      <c r="BG32" s="2" t="s">
        <v>3</v>
      </c>
      <c r="BH32" s="2">
        <v>0</v>
      </c>
      <c r="BI32" s="2">
        <v>1</v>
      </c>
      <c r="BJ32" s="2" t="s">
        <v>35</v>
      </c>
      <c r="BK32" s="2"/>
      <c r="BL32" s="2"/>
      <c r="BM32" s="2">
        <v>9001</v>
      </c>
      <c r="BN32" s="2">
        <v>0</v>
      </c>
      <c r="BO32" s="2" t="s">
        <v>3</v>
      </c>
      <c r="BP32" s="2">
        <v>0</v>
      </c>
      <c r="BQ32" s="2">
        <v>2</v>
      </c>
      <c r="BR32" s="2">
        <v>0</v>
      </c>
      <c r="BS32" s="2">
        <v>1</v>
      </c>
      <c r="BT32" s="2">
        <v>1</v>
      </c>
      <c r="BU32" s="2">
        <v>1</v>
      </c>
      <c r="BV32" s="2">
        <v>1</v>
      </c>
      <c r="BW32" s="2">
        <v>1</v>
      </c>
      <c r="BX32" s="2">
        <v>1</v>
      </c>
      <c r="BY32" s="2" t="s">
        <v>3</v>
      </c>
      <c r="BZ32" s="2">
        <v>93</v>
      </c>
      <c r="CA32" s="2">
        <v>62</v>
      </c>
      <c r="CB32" s="2" t="s">
        <v>3</v>
      </c>
      <c r="CC32" s="2"/>
      <c r="CD32" s="2"/>
      <c r="CE32" s="2">
        <v>0</v>
      </c>
      <c r="CF32" s="2">
        <v>0</v>
      </c>
      <c r="CG32" s="2">
        <v>0</v>
      </c>
      <c r="CH32" s="2"/>
      <c r="CI32" s="2"/>
      <c r="CJ32" s="2"/>
      <c r="CK32" s="2"/>
      <c r="CL32" s="2"/>
      <c r="CM32" s="2">
        <v>0</v>
      </c>
      <c r="CN32" s="2" t="s">
        <v>2149</v>
      </c>
      <c r="CO32" s="2">
        <v>0</v>
      </c>
      <c r="CP32" s="2">
        <f t="shared" si="26"/>
        <v>2487.06</v>
      </c>
      <c r="CQ32" s="2">
        <f t="shared" si="27"/>
        <v>0</v>
      </c>
      <c r="CR32" s="2">
        <f t="shared" si="28"/>
        <v>517.28</v>
      </c>
      <c r="CS32" s="2">
        <f t="shared" si="29"/>
        <v>51.45</v>
      </c>
      <c r="CT32" s="2">
        <f t="shared" si="30"/>
        <v>289.16000000000003</v>
      </c>
      <c r="CU32" s="2">
        <f t="shared" si="31"/>
        <v>0</v>
      </c>
      <c r="CV32" s="2">
        <f t="shared" si="32"/>
        <v>31.499650000000003</v>
      </c>
      <c r="CW32" s="2">
        <f t="shared" si="33"/>
        <v>3.7995999999999999</v>
      </c>
      <c r="CX32" s="2">
        <f t="shared" si="34"/>
        <v>0</v>
      </c>
      <c r="CY32" s="2">
        <f t="shared" si="35"/>
        <v>976.90919999999994</v>
      </c>
      <c r="CZ32" s="2">
        <f t="shared" si="36"/>
        <v>651.27280000000007</v>
      </c>
      <c r="DA32" s="2"/>
      <c r="DB32" s="2"/>
      <c r="DC32" s="2" t="s">
        <v>3</v>
      </c>
      <c r="DD32" s="2" t="s">
        <v>36</v>
      </c>
      <c r="DE32" s="2" t="s">
        <v>37</v>
      </c>
      <c r="DF32" s="2" t="s">
        <v>37</v>
      </c>
      <c r="DG32" s="2" t="s">
        <v>37</v>
      </c>
      <c r="DH32" s="2" t="s">
        <v>3</v>
      </c>
      <c r="DI32" s="2" t="s">
        <v>37</v>
      </c>
      <c r="DJ32" s="2" t="s">
        <v>37</v>
      </c>
      <c r="DK32" s="2" t="s">
        <v>3</v>
      </c>
      <c r="DL32" s="2" t="s">
        <v>3</v>
      </c>
      <c r="DM32" s="2" t="s">
        <v>3</v>
      </c>
      <c r="DN32" s="2">
        <v>0</v>
      </c>
      <c r="DO32" s="2">
        <v>0</v>
      </c>
      <c r="DP32" s="2">
        <v>1</v>
      </c>
      <c r="DQ32" s="2">
        <v>1</v>
      </c>
      <c r="DR32" s="2"/>
      <c r="DS32" s="2"/>
      <c r="DT32" s="2"/>
      <c r="DU32" s="2">
        <v>1013</v>
      </c>
      <c r="DV32" s="2" t="s">
        <v>34</v>
      </c>
      <c r="DW32" s="2" t="s">
        <v>34</v>
      </c>
      <c r="DX32" s="2">
        <v>1</v>
      </c>
      <c r="DY32" s="2"/>
      <c r="DZ32" s="2" t="s">
        <v>3</v>
      </c>
      <c r="EA32" s="2" t="s">
        <v>3</v>
      </c>
      <c r="EB32" s="2" t="s">
        <v>3</v>
      </c>
      <c r="EC32" s="2" t="s">
        <v>3</v>
      </c>
      <c r="ED32" s="2"/>
      <c r="EE32" s="2">
        <v>53551113</v>
      </c>
      <c r="EF32" s="2">
        <v>2</v>
      </c>
      <c r="EG32" s="2" t="s">
        <v>38</v>
      </c>
      <c r="EH32" s="2">
        <v>9</v>
      </c>
      <c r="EI32" s="2" t="s">
        <v>39</v>
      </c>
      <c r="EJ32" s="2">
        <v>1</v>
      </c>
      <c r="EK32" s="2">
        <v>9001</v>
      </c>
      <c r="EL32" s="2" t="s">
        <v>39</v>
      </c>
      <c r="EM32" s="2" t="s">
        <v>40</v>
      </c>
      <c r="EN32" s="2"/>
      <c r="EO32" s="2" t="s">
        <v>41</v>
      </c>
      <c r="EP32" s="2"/>
      <c r="EQ32" s="2">
        <v>131072</v>
      </c>
      <c r="ER32" s="2">
        <v>1088.3800000000001</v>
      </c>
      <c r="ES32" s="2">
        <v>86.59</v>
      </c>
      <c r="ET32" s="2">
        <v>642.58000000000004</v>
      </c>
      <c r="EU32" s="2">
        <v>63.91</v>
      </c>
      <c r="EV32" s="2">
        <v>359.21</v>
      </c>
      <c r="EW32" s="2">
        <v>39.130000000000003</v>
      </c>
      <c r="EX32" s="2">
        <v>4.72</v>
      </c>
      <c r="EY32" s="2">
        <v>0</v>
      </c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>
        <v>0</v>
      </c>
      <c r="FR32" s="2">
        <f>ROUND(IF(AND(BH32=3,BI32=3),P32,0),2)</f>
        <v>0</v>
      </c>
      <c r="FS32" s="2">
        <v>0</v>
      </c>
      <c r="FT32" s="2"/>
      <c r="FU32" s="2"/>
      <c r="FV32" s="2"/>
      <c r="FW32" s="2"/>
      <c r="FX32" s="2">
        <v>93</v>
      </c>
      <c r="FY32" s="2">
        <v>62</v>
      </c>
      <c r="FZ32" s="2"/>
      <c r="GA32" s="2" t="s">
        <v>3</v>
      </c>
      <c r="GB32" s="2"/>
      <c r="GC32" s="2"/>
      <c r="GD32" s="2">
        <v>1</v>
      </c>
      <c r="GE32" s="2"/>
      <c r="GF32" s="2">
        <v>-836273367</v>
      </c>
      <c r="GG32" s="2">
        <v>2</v>
      </c>
      <c r="GH32" s="2">
        <v>1</v>
      </c>
      <c r="GI32" s="2">
        <v>-2</v>
      </c>
      <c r="GJ32" s="2">
        <v>0</v>
      </c>
      <c r="GK32" s="2">
        <v>0</v>
      </c>
      <c r="GL32" s="2">
        <f>ROUND(IF(AND(BH32=3,BI32=3,FS32&lt;&gt;0),P32,0),2)</f>
        <v>0</v>
      </c>
      <c r="GM32" s="2">
        <f>ROUND(O32+X32+Y32,2)+GX32</f>
        <v>4115.24</v>
      </c>
      <c r="GN32" s="2">
        <f>IF(OR(BI32=0,BI32=1),ROUND(O32+X32+Y32,2),0)</f>
        <v>4115.24</v>
      </c>
      <c r="GO32" s="2">
        <f>IF(BI32=2,ROUND(O32+X32+Y32,2),0)</f>
        <v>0</v>
      </c>
      <c r="GP32" s="2">
        <f>IF(BI32=4,ROUND(O32+X32+Y32,2)+GX32,0)</f>
        <v>0</v>
      </c>
      <c r="GQ32" s="2"/>
      <c r="GR32" s="2">
        <v>0</v>
      </c>
      <c r="GS32" s="2">
        <v>0</v>
      </c>
      <c r="GT32" s="2">
        <v>0</v>
      </c>
      <c r="GU32" s="2" t="s">
        <v>3</v>
      </c>
      <c r="GV32" s="2">
        <f t="shared" si="37"/>
        <v>0</v>
      </c>
      <c r="GW32" s="2">
        <v>1</v>
      </c>
      <c r="GX32" s="2">
        <f>ROUND(HC32*I32,2)</f>
        <v>0</v>
      </c>
      <c r="GY32" s="2"/>
      <c r="GZ32" s="2"/>
      <c r="HA32" s="2">
        <v>0</v>
      </c>
      <c r="HB32" s="2">
        <v>0</v>
      </c>
      <c r="HC32" s="2">
        <f t="shared" si="38"/>
        <v>0</v>
      </c>
      <c r="HD32" s="2"/>
      <c r="HE32" s="2" t="s">
        <v>3</v>
      </c>
      <c r="HF32" s="2" t="s">
        <v>3</v>
      </c>
      <c r="HG32" s="2"/>
      <c r="HH32" s="2"/>
      <c r="HI32" s="2"/>
      <c r="HJ32" s="2"/>
      <c r="HK32" s="2"/>
      <c r="HL32" s="2"/>
      <c r="HM32" s="2" t="s">
        <v>3</v>
      </c>
      <c r="HN32" s="2" t="s">
        <v>42</v>
      </c>
      <c r="HO32" s="2" t="s">
        <v>43</v>
      </c>
      <c r="HP32" s="2" t="s">
        <v>39</v>
      </c>
      <c r="HQ32" s="2" t="s">
        <v>39</v>
      </c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>
        <v>0</v>
      </c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x14ac:dyDescent="0.2">
      <c r="A33">
        <v>17</v>
      </c>
      <c r="B33">
        <v>1</v>
      </c>
      <c r="C33">
        <f>ROW(SmtRes!A50)</f>
        <v>50</v>
      </c>
      <c r="D33">
        <f>ROW(EtalonRes!A50)</f>
        <v>50</v>
      </c>
      <c r="E33" t="s">
        <v>31</v>
      </c>
      <c r="F33" t="s">
        <v>32</v>
      </c>
      <c r="G33" t="s">
        <v>33</v>
      </c>
      <c r="H33" t="s">
        <v>34</v>
      </c>
      <c r="I33">
        <f>ROUND(51.4*60/1000,7)</f>
        <v>3.0840000000000001</v>
      </c>
      <c r="J33">
        <v>0</v>
      </c>
      <c r="K33">
        <f>ROUND(51.4*60/1000,7)</f>
        <v>3.0840000000000001</v>
      </c>
      <c r="O33">
        <f>ROUND(CP33,0)</f>
        <v>47347</v>
      </c>
      <c r="P33">
        <f>ROUND(CQ33*I33,0)</f>
        <v>0</v>
      </c>
      <c r="Q33">
        <f>ROUND(CR33*I33,0)</f>
        <v>15921</v>
      </c>
      <c r="R33">
        <f>ROUND(CS33*I33,0)</f>
        <v>5592</v>
      </c>
      <c r="S33">
        <f>ROUND(CT33*I33,0)</f>
        <v>31426</v>
      </c>
      <c r="T33">
        <f>ROUND(CU33*I33,0)</f>
        <v>0</v>
      </c>
      <c r="U33">
        <f t="shared" si="21"/>
        <v>97.144920600000006</v>
      </c>
      <c r="V33">
        <f t="shared" si="22"/>
        <v>11.7179664</v>
      </c>
      <c r="W33">
        <f>ROUND(CX33*I33,0)</f>
        <v>0</v>
      </c>
      <c r="X33">
        <f>ROUND(CY33,0)</f>
        <v>34427</v>
      </c>
      <c r="Y33">
        <f>ROUND(CZ33,0)</f>
        <v>22951</v>
      </c>
      <c r="AA33">
        <v>53551707</v>
      </c>
      <c r="AB33">
        <f t="shared" si="23"/>
        <v>806.44</v>
      </c>
      <c r="AC33">
        <f>ROUND(((ES33*ROUND(0,7))),2)</f>
        <v>0</v>
      </c>
      <c r="AD33">
        <f>ROUND(((((ET33*ROUND((1.15*0.7),7)))-((EU33*ROUND((1.15*0.7),7))))+AE33),2)</f>
        <v>517.28</v>
      </c>
      <c r="AE33">
        <f>ROUND(((EU33*ROUND((1.15*0.7),7))),2)</f>
        <v>51.45</v>
      </c>
      <c r="AF33">
        <f>ROUND(((EV33*ROUND((1.15*0.7),7))),2)</f>
        <v>289.16000000000003</v>
      </c>
      <c r="AG33">
        <f t="shared" si="24"/>
        <v>0</v>
      </c>
      <c r="AH33">
        <f>((EW33*ROUND((1.15*0.7),7)))</f>
        <v>31.499650000000003</v>
      </c>
      <c r="AI33">
        <f>((EX33*ROUND((1.15*0.7),7)))</f>
        <v>3.7995999999999999</v>
      </c>
      <c r="AJ33">
        <f t="shared" si="25"/>
        <v>0</v>
      </c>
      <c r="AK33">
        <v>1088.3800000000001</v>
      </c>
      <c r="AL33">
        <v>86.59</v>
      </c>
      <c r="AM33">
        <v>642.58000000000004</v>
      </c>
      <c r="AN33">
        <v>63.91</v>
      </c>
      <c r="AO33">
        <v>359.21</v>
      </c>
      <c r="AP33">
        <v>0</v>
      </c>
      <c r="AQ33">
        <v>39.130000000000003</v>
      </c>
      <c r="AR33">
        <v>4.72</v>
      </c>
      <c r="AS33">
        <v>0</v>
      </c>
      <c r="AT33">
        <v>93</v>
      </c>
      <c r="AU33">
        <v>62</v>
      </c>
      <c r="AV33">
        <v>1</v>
      </c>
      <c r="AW33">
        <v>1</v>
      </c>
      <c r="AZ33">
        <v>1</v>
      </c>
      <c r="BA33">
        <v>35.24</v>
      </c>
      <c r="BB33">
        <v>9.98</v>
      </c>
      <c r="BC33">
        <v>11.57</v>
      </c>
      <c r="BD33" t="s">
        <v>3</v>
      </c>
      <c r="BE33" t="s">
        <v>3</v>
      </c>
      <c r="BF33" t="s">
        <v>3</v>
      </c>
      <c r="BG33" t="s">
        <v>3</v>
      </c>
      <c r="BH33">
        <v>0</v>
      </c>
      <c r="BI33">
        <v>1</v>
      </c>
      <c r="BJ33" t="s">
        <v>35</v>
      </c>
      <c r="BM33">
        <v>9001</v>
      </c>
      <c r="BN33">
        <v>0</v>
      </c>
      <c r="BO33" t="s">
        <v>32</v>
      </c>
      <c r="BP33">
        <v>1</v>
      </c>
      <c r="BQ33">
        <v>2</v>
      </c>
      <c r="BR33">
        <v>0</v>
      </c>
      <c r="BS33">
        <v>35.24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93</v>
      </c>
      <c r="CA33">
        <v>62</v>
      </c>
      <c r="CB33" t="s">
        <v>3</v>
      </c>
      <c r="CE33">
        <v>0</v>
      </c>
      <c r="CF33">
        <v>0</v>
      </c>
      <c r="CG33">
        <v>0</v>
      </c>
      <c r="CM33">
        <v>0</v>
      </c>
      <c r="CN33" t="s">
        <v>2149</v>
      </c>
      <c r="CO33">
        <v>0</v>
      </c>
      <c r="CP33">
        <f t="shared" si="26"/>
        <v>47347</v>
      </c>
      <c r="CQ33">
        <f t="shared" si="27"/>
        <v>0</v>
      </c>
      <c r="CR33">
        <f t="shared" si="28"/>
        <v>5162.4543999999996</v>
      </c>
      <c r="CS33">
        <f t="shared" si="29"/>
        <v>1813.0980000000002</v>
      </c>
      <c r="CT33">
        <f t="shared" si="30"/>
        <v>10189.998400000002</v>
      </c>
      <c r="CU33">
        <f t="shared" si="31"/>
        <v>0</v>
      </c>
      <c r="CV33">
        <f t="shared" si="32"/>
        <v>31.499650000000003</v>
      </c>
      <c r="CW33">
        <f t="shared" si="33"/>
        <v>3.7995999999999999</v>
      </c>
      <c r="CX33">
        <f t="shared" si="34"/>
        <v>0</v>
      </c>
      <c r="CY33">
        <f t="shared" si="35"/>
        <v>34426.74</v>
      </c>
      <c r="CZ33">
        <f t="shared" si="36"/>
        <v>22951.16</v>
      </c>
      <c r="DC33" t="s">
        <v>3</v>
      </c>
      <c r="DD33" t="s">
        <v>36</v>
      </c>
      <c r="DE33" t="s">
        <v>37</v>
      </c>
      <c r="DF33" t="s">
        <v>37</v>
      </c>
      <c r="DG33" t="s">
        <v>37</v>
      </c>
      <c r="DH33" t="s">
        <v>3</v>
      </c>
      <c r="DI33" t="s">
        <v>37</v>
      </c>
      <c r="DJ33" t="s">
        <v>37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1013</v>
      </c>
      <c r="DV33" t="s">
        <v>34</v>
      </c>
      <c r="DW33" t="s">
        <v>34</v>
      </c>
      <c r="DX33">
        <v>1</v>
      </c>
      <c r="DZ33" t="s">
        <v>3</v>
      </c>
      <c r="EA33" t="s">
        <v>3</v>
      </c>
      <c r="EB33" t="s">
        <v>3</v>
      </c>
      <c r="EC33" t="s">
        <v>3</v>
      </c>
      <c r="EE33">
        <v>53551113</v>
      </c>
      <c r="EF33">
        <v>2</v>
      </c>
      <c r="EG33" t="s">
        <v>38</v>
      </c>
      <c r="EH33">
        <v>9</v>
      </c>
      <c r="EI33" t="s">
        <v>39</v>
      </c>
      <c r="EJ33">
        <v>1</v>
      </c>
      <c r="EK33">
        <v>9001</v>
      </c>
      <c r="EL33" t="s">
        <v>39</v>
      </c>
      <c r="EM33" t="s">
        <v>40</v>
      </c>
      <c r="EO33" t="s">
        <v>41</v>
      </c>
      <c r="EQ33">
        <v>131072</v>
      </c>
      <c r="ER33">
        <v>1088.3800000000001</v>
      </c>
      <c r="ES33">
        <v>86.59</v>
      </c>
      <c r="ET33">
        <v>642.58000000000004</v>
      </c>
      <c r="EU33">
        <v>63.91</v>
      </c>
      <c r="EV33">
        <v>359.21</v>
      </c>
      <c r="EW33">
        <v>39.130000000000003</v>
      </c>
      <c r="EX33">
        <v>4.72</v>
      </c>
      <c r="EY33">
        <v>0</v>
      </c>
      <c r="FQ33">
        <v>0</v>
      </c>
      <c r="FR33">
        <f>ROUND(IF(AND(BH33=3,BI33=3),P33,0),0)</f>
        <v>0</v>
      </c>
      <c r="FS33">
        <v>0</v>
      </c>
      <c r="FX33">
        <v>93</v>
      </c>
      <c r="FY33">
        <v>62</v>
      </c>
      <c r="GA33" t="s">
        <v>3</v>
      </c>
      <c r="GD33">
        <v>1</v>
      </c>
      <c r="GF33">
        <v>-836273367</v>
      </c>
      <c r="GG33">
        <v>2</v>
      </c>
      <c r="GH33">
        <v>1</v>
      </c>
      <c r="GI33">
        <v>2</v>
      </c>
      <c r="GJ33">
        <v>0</v>
      </c>
      <c r="GK33">
        <v>0</v>
      </c>
      <c r="GL33">
        <f>ROUND(IF(AND(BH33=3,BI33=3,FS33&lt;&gt;0),P33,0),0)</f>
        <v>0</v>
      </c>
      <c r="GM33">
        <f>ROUND(O33+X33+Y33,0)+GX33</f>
        <v>104725</v>
      </c>
      <c r="GN33">
        <f>IF(OR(BI33=0,BI33=1),ROUND(O33+X33+Y33,0),0)</f>
        <v>104725</v>
      </c>
      <c r="GO33">
        <f>IF(BI33=2,ROUND(O33+X33+Y33,0),0)</f>
        <v>0</v>
      </c>
      <c r="GP33">
        <f>IF(BI33=4,ROUND(O33+X33+Y33,0)+GX33,0)</f>
        <v>0</v>
      </c>
      <c r="GR33">
        <v>0</v>
      </c>
      <c r="GS33">
        <v>0</v>
      </c>
      <c r="GT33">
        <v>0</v>
      </c>
      <c r="GU33" t="s">
        <v>3</v>
      </c>
      <c r="GV33">
        <f t="shared" si="37"/>
        <v>0</v>
      </c>
      <c r="GW33">
        <v>1</v>
      </c>
      <c r="GX33">
        <f>ROUND(HC33*I33,0)</f>
        <v>0</v>
      </c>
      <c r="HA33">
        <v>0</v>
      </c>
      <c r="HB33">
        <v>0</v>
      </c>
      <c r="HC33">
        <f t="shared" si="38"/>
        <v>0</v>
      </c>
      <c r="HE33" t="s">
        <v>3</v>
      </c>
      <c r="HF33" t="s">
        <v>3</v>
      </c>
      <c r="HM33" t="s">
        <v>3</v>
      </c>
      <c r="HN33" t="s">
        <v>42</v>
      </c>
      <c r="HO33" t="s">
        <v>43</v>
      </c>
      <c r="HP33" t="s">
        <v>39</v>
      </c>
      <c r="HQ33" t="s">
        <v>39</v>
      </c>
      <c r="IK33">
        <v>0</v>
      </c>
    </row>
    <row r="34" spans="1:255" x14ac:dyDescent="0.2">
      <c r="A34" s="2">
        <v>18</v>
      </c>
      <c r="B34" s="2">
        <v>1</v>
      </c>
      <c r="C34" s="2">
        <v>27</v>
      </c>
      <c r="D34" s="2"/>
      <c r="E34" s="2" t="s">
        <v>44</v>
      </c>
      <c r="F34" s="2" t="s">
        <v>24</v>
      </c>
      <c r="G34" s="2" t="s">
        <v>25</v>
      </c>
      <c r="H34" s="2" t="s">
        <v>26</v>
      </c>
      <c r="I34" s="2">
        <f>I32*J34</f>
        <v>3.0840000000000001</v>
      </c>
      <c r="J34" s="2">
        <v>1</v>
      </c>
      <c r="K34" s="2">
        <v>1</v>
      </c>
      <c r="L34" s="2"/>
      <c r="M34" s="2"/>
      <c r="N34" s="2"/>
      <c r="O34" s="2">
        <f>ROUND(CP34,2)</f>
        <v>0</v>
      </c>
      <c r="P34" s="2">
        <f>ROUND(CQ34*I34,2)</f>
        <v>0</v>
      </c>
      <c r="Q34" s="2">
        <f>ROUND(CR34*I34,2)</f>
        <v>0</v>
      </c>
      <c r="R34" s="2">
        <f>ROUND(CS34*I34,2)</f>
        <v>0</v>
      </c>
      <c r="S34" s="2">
        <f>ROUND(CT34*I34,2)</f>
        <v>0</v>
      </c>
      <c r="T34" s="2">
        <f>ROUND(CU34*I34,2)</f>
        <v>0</v>
      </c>
      <c r="U34" s="2">
        <f t="shared" si="21"/>
        <v>0</v>
      </c>
      <c r="V34" s="2">
        <f t="shared" si="22"/>
        <v>0</v>
      </c>
      <c r="W34" s="2">
        <f>ROUND(CX34*I34,2)</f>
        <v>0</v>
      </c>
      <c r="X34" s="2">
        <f>ROUND(CY34,2)</f>
        <v>0</v>
      </c>
      <c r="Y34" s="2">
        <f>ROUND(CZ34,2)</f>
        <v>0</v>
      </c>
      <c r="Z34" s="2"/>
      <c r="AA34" s="2">
        <v>53551706</v>
      </c>
      <c r="AB34" s="2">
        <f t="shared" si="23"/>
        <v>0</v>
      </c>
      <c r="AC34" s="2">
        <f t="shared" ref="AC34:AC47" si="39">ROUND((ES34),2)</f>
        <v>0</v>
      </c>
      <c r="AD34" s="2">
        <f>ROUND((((ET34)-(EU34))+AE34),2)</f>
        <v>0</v>
      </c>
      <c r="AE34" s="2">
        <f>ROUND((EU34),2)</f>
        <v>0</v>
      </c>
      <c r="AF34" s="2">
        <f>ROUND((EV34),2)</f>
        <v>0</v>
      </c>
      <c r="AG34" s="2">
        <f t="shared" si="24"/>
        <v>0</v>
      </c>
      <c r="AH34" s="2">
        <f>(EW34)</f>
        <v>0</v>
      </c>
      <c r="AI34" s="2">
        <f>(EX34)</f>
        <v>0</v>
      </c>
      <c r="AJ34" s="2">
        <f t="shared" si="25"/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93</v>
      </c>
      <c r="AU34" s="2">
        <v>62</v>
      </c>
      <c r="AV34" s="2">
        <v>1</v>
      </c>
      <c r="AW34" s="2">
        <v>1</v>
      </c>
      <c r="AX34" s="2"/>
      <c r="AY34" s="2"/>
      <c r="AZ34" s="2">
        <v>1</v>
      </c>
      <c r="BA34" s="2">
        <v>1</v>
      </c>
      <c r="BB34" s="2">
        <v>1</v>
      </c>
      <c r="BC34" s="2">
        <v>1</v>
      </c>
      <c r="BD34" s="2" t="s">
        <v>3</v>
      </c>
      <c r="BE34" s="2" t="s">
        <v>3</v>
      </c>
      <c r="BF34" s="2" t="s">
        <v>3</v>
      </c>
      <c r="BG34" s="2" t="s">
        <v>3</v>
      </c>
      <c r="BH34" s="2">
        <v>3</v>
      </c>
      <c r="BI34" s="2">
        <v>1</v>
      </c>
      <c r="BJ34" s="2" t="s">
        <v>27</v>
      </c>
      <c r="BK34" s="2"/>
      <c r="BL34" s="2"/>
      <c r="BM34" s="2">
        <v>9001</v>
      </c>
      <c r="BN34" s="2">
        <v>0</v>
      </c>
      <c r="BO34" s="2" t="s">
        <v>3</v>
      </c>
      <c r="BP34" s="2">
        <v>0</v>
      </c>
      <c r="BQ34" s="2">
        <v>2</v>
      </c>
      <c r="BR34" s="2">
        <v>0</v>
      </c>
      <c r="BS34" s="2">
        <v>1</v>
      </c>
      <c r="BT34" s="2">
        <v>1</v>
      </c>
      <c r="BU34" s="2">
        <v>1</v>
      </c>
      <c r="BV34" s="2">
        <v>1</v>
      </c>
      <c r="BW34" s="2">
        <v>1</v>
      </c>
      <c r="BX34" s="2">
        <v>1</v>
      </c>
      <c r="BY34" s="2" t="s">
        <v>3</v>
      </c>
      <c r="BZ34" s="2">
        <v>93</v>
      </c>
      <c r="CA34" s="2">
        <v>62</v>
      </c>
      <c r="CB34" s="2" t="s">
        <v>3</v>
      </c>
      <c r="CC34" s="2"/>
      <c r="CD34" s="2"/>
      <c r="CE34" s="2">
        <v>0</v>
      </c>
      <c r="CF34" s="2">
        <v>0</v>
      </c>
      <c r="CG34" s="2">
        <v>0</v>
      </c>
      <c r="CH34" s="2"/>
      <c r="CI34" s="2"/>
      <c r="CJ34" s="2"/>
      <c r="CK34" s="2"/>
      <c r="CL34" s="2"/>
      <c r="CM34" s="2">
        <v>0</v>
      </c>
      <c r="CN34" s="2" t="s">
        <v>28</v>
      </c>
      <c r="CO34" s="2">
        <v>0</v>
      </c>
      <c r="CP34" s="2">
        <f t="shared" si="26"/>
        <v>0</v>
      </c>
      <c r="CQ34" s="2">
        <f t="shared" si="27"/>
        <v>0</v>
      </c>
      <c r="CR34" s="2">
        <f t="shared" si="28"/>
        <v>0</v>
      </c>
      <c r="CS34" s="2">
        <f t="shared" si="29"/>
        <v>0</v>
      </c>
      <c r="CT34" s="2">
        <f t="shared" si="30"/>
        <v>0</v>
      </c>
      <c r="CU34" s="2">
        <f t="shared" si="31"/>
        <v>0</v>
      </c>
      <c r="CV34" s="2">
        <f t="shared" si="32"/>
        <v>0</v>
      </c>
      <c r="CW34" s="2">
        <f t="shared" si="33"/>
        <v>0</v>
      </c>
      <c r="CX34" s="2">
        <f t="shared" si="34"/>
        <v>0</v>
      </c>
      <c r="CY34" s="2">
        <f t="shared" si="35"/>
        <v>0</v>
      </c>
      <c r="CZ34" s="2">
        <f t="shared" si="36"/>
        <v>0</v>
      </c>
      <c r="DA34" s="2"/>
      <c r="DB34" s="2"/>
      <c r="DC34" s="2" t="s">
        <v>3</v>
      </c>
      <c r="DD34" s="2" t="s">
        <v>3</v>
      </c>
      <c r="DE34" s="2" t="s">
        <v>3</v>
      </c>
      <c r="DF34" s="2" t="s">
        <v>3</v>
      </c>
      <c r="DG34" s="2" t="s">
        <v>3</v>
      </c>
      <c r="DH34" s="2" t="s">
        <v>3</v>
      </c>
      <c r="DI34" s="2" t="s">
        <v>3</v>
      </c>
      <c r="DJ34" s="2" t="s">
        <v>3</v>
      </c>
      <c r="DK34" s="2" t="s">
        <v>3</v>
      </c>
      <c r="DL34" s="2" t="s">
        <v>3</v>
      </c>
      <c r="DM34" s="2" t="s">
        <v>3</v>
      </c>
      <c r="DN34" s="2">
        <v>0</v>
      </c>
      <c r="DO34" s="2">
        <v>0</v>
      </c>
      <c r="DP34" s="2">
        <v>1</v>
      </c>
      <c r="DQ34" s="2">
        <v>1</v>
      </c>
      <c r="DR34" s="2"/>
      <c r="DS34" s="2"/>
      <c r="DT34" s="2"/>
      <c r="DU34" s="2">
        <v>1009</v>
      </c>
      <c r="DV34" s="2" t="s">
        <v>26</v>
      </c>
      <c r="DW34" s="2" t="s">
        <v>26</v>
      </c>
      <c r="DX34" s="2">
        <v>1000</v>
      </c>
      <c r="DY34" s="2"/>
      <c r="DZ34" s="2" t="s">
        <v>3</v>
      </c>
      <c r="EA34" s="2" t="s">
        <v>3</v>
      </c>
      <c r="EB34" s="2" t="s">
        <v>3</v>
      </c>
      <c r="EC34" s="2" t="s">
        <v>3</v>
      </c>
      <c r="ED34" s="2"/>
      <c r="EE34" s="2">
        <v>53551113</v>
      </c>
      <c r="EF34" s="2">
        <v>2</v>
      </c>
      <c r="EG34" s="2" t="s">
        <v>38</v>
      </c>
      <c r="EH34" s="2">
        <v>9</v>
      </c>
      <c r="EI34" s="2" t="s">
        <v>39</v>
      </c>
      <c r="EJ34" s="2">
        <v>1</v>
      </c>
      <c r="EK34" s="2">
        <v>9001</v>
      </c>
      <c r="EL34" s="2" t="s">
        <v>39</v>
      </c>
      <c r="EM34" s="2" t="s">
        <v>40</v>
      </c>
      <c r="EN34" s="2"/>
      <c r="EO34" s="2" t="s">
        <v>29</v>
      </c>
      <c r="EP34" s="2"/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>
        <v>0</v>
      </c>
      <c r="FR34" s="2">
        <f>ROUND(IF(AND(BH34=3,BI34=3),P34,0),2)</f>
        <v>0</v>
      </c>
      <c r="FS34" s="2">
        <v>0</v>
      </c>
      <c r="FT34" s="2"/>
      <c r="FU34" s="2"/>
      <c r="FV34" s="2"/>
      <c r="FW34" s="2"/>
      <c r="FX34" s="2">
        <v>93</v>
      </c>
      <c r="FY34" s="2">
        <v>62</v>
      </c>
      <c r="FZ34" s="2"/>
      <c r="GA34" s="2" t="s">
        <v>3</v>
      </c>
      <c r="GB34" s="2"/>
      <c r="GC34" s="2"/>
      <c r="GD34" s="2">
        <v>1</v>
      </c>
      <c r="GE34" s="2"/>
      <c r="GF34" s="2">
        <v>1876412176</v>
      </c>
      <c r="GG34" s="2">
        <v>2</v>
      </c>
      <c r="GH34" s="2">
        <v>1</v>
      </c>
      <c r="GI34" s="2">
        <v>-2</v>
      </c>
      <c r="GJ34" s="2">
        <v>0</v>
      </c>
      <c r="GK34" s="2">
        <v>0</v>
      </c>
      <c r="GL34" s="2">
        <f>ROUND(IF(AND(BH34=3,BI34=3,FS34&lt;&gt;0),P34,0),2)</f>
        <v>0</v>
      </c>
      <c r="GM34" s="2">
        <f>ROUND(O34+X34+Y34,2)+GX34</f>
        <v>0</v>
      </c>
      <c r="GN34" s="2">
        <f>IF(OR(BI34=0,BI34=1),ROUND(O34+X34+Y34,2),0)</f>
        <v>0</v>
      </c>
      <c r="GO34" s="2">
        <f>IF(BI34=2,ROUND(O34+X34+Y34,2),0)</f>
        <v>0</v>
      </c>
      <c r="GP34" s="2">
        <f>IF(BI34=4,ROUND(O34+X34+Y34,2)+GX34,0)</f>
        <v>0</v>
      </c>
      <c r="GQ34" s="2"/>
      <c r="GR34" s="2">
        <v>0</v>
      </c>
      <c r="GS34" s="2">
        <v>0</v>
      </c>
      <c r="GT34" s="2">
        <v>0</v>
      </c>
      <c r="GU34" s="2" t="s">
        <v>3</v>
      </c>
      <c r="GV34" s="2">
        <f t="shared" si="37"/>
        <v>0</v>
      </c>
      <c r="GW34" s="2">
        <v>1</v>
      </c>
      <c r="GX34" s="2">
        <f>ROUND(HC34*I34,2)</f>
        <v>0</v>
      </c>
      <c r="GY34" s="2"/>
      <c r="GZ34" s="2"/>
      <c r="HA34" s="2">
        <v>0</v>
      </c>
      <c r="HB34" s="2">
        <v>0</v>
      </c>
      <c r="HC34" s="2">
        <f t="shared" si="38"/>
        <v>0</v>
      </c>
      <c r="HD34" s="2"/>
      <c r="HE34" s="2" t="s">
        <v>3</v>
      </c>
      <c r="HF34" s="2" t="s">
        <v>3</v>
      </c>
      <c r="HG34" s="2"/>
      <c r="HH34" s="2"/>
      <c r="HI34" s="2"/>
      <c r="HJ34" s="2"/>
      <c r="HK34" s="2"/>
      <c r="HL34" s="2"/>
      <c r="HM34" s="2" t="s">
        <v>3</v>
      </c>
      <c r="HN34" s="2" t="s">
        <v>42</v>
      </c>
      <c r="HO34" s="2" t="s">
        <v>43</v>
      </c>
      <c r="HP34" s="2" t="s">
        <v>39</v>
      </c>
      <c r="HQ34" s="2" t="s">
        <v>39</v>
      </c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>
        <v>0</v>
      </c>
      <c r="IL34" s="2"/>
      <c r="IM34" s="2"/>
      <c r="IN34" s="2"/>
      <c r="IO34" s="2"/>
      <c r="IP34" s="2"/>
      <c r="IQ34" s="2"/>
      <c r="IR34" s="2"/>
      <c r="IS34" s="2"/>
      <c r="IT34" s="2"/>
      <c r="IU34" s="2"/>
    </row>
    <row r="35" spans="1:255" x14ac:dyDescent="0.2">
      <c r="A35">
        <v>18</v>
      </c>
      <c r="B35">
        <v>1</v>
      </c>
      <c r="C35">
        <v>50</v>
      </c>
      <c r="E35" t="s">
        <v>44</v>
      </c>
      <c r="F35" t="s">
        <v>24</v>
      </c>
      <c r="G35" t="s">
        <v>25</v>
      </c>
      <c r="H35" t="s">
        <v>26</v>
      </c>
      <c r="I35">
        <f>I33*J35</f>
        <v>3.0840000000000001</v>
      </c>
      <c r="J35">
        <v>1</v>
      </c>
      <c r="K35">
        <v>1</v>
      </c>
      <c r="O35">
        <f>ROUND(CP35,0)</f>
        <v>0</v>
      </c>
      <c r="P35">
        <f>ROUND(CQ35*I35,0)</f>
        <v>0</v>
      </c>
      <c r="Q35">
        <f>ROUND(CR35*I35,0)</f>
        <v>0</v>
      </c>
      <c r="R35">
        <f>ROUND(CS35*I35,0)</f>
        <v>0</v>
      </c>
      <c r="S35">
        <f>ROUND(CT35*I35,0)</f>
        <v>0</v>
      </c>
      <c r="T35">
        <f>ROUND(CU35*I35,0)</f>
        <v>0</v>
      </c>
      <c r="U35">
        <f t="shared" si="21"/>
        <v>0</v>
      </c>
      <c r="V35">
        <f t="shared" si="22"/>
        <v>0</v>
      </c>
      <c r="W35">
        <f>ROUND(CX35*I35,0)</f>
        <v>0</v>
      </c>
      <c r="X35">
        <f>ROUND(CY35,0)</f>
        <v>0</v>
      </c>
      <c r="Y35">
        <f>ROUND(CZ35,0)</f>
        <v>0</v>
      </c>
      <c r="AA35">
        <v>53551707</v>
      </c>
      <c r="AB35">
        <f t="shared" si="23"/>
        <v>0</v>
      </c>
      <c r="AC35">
        <f t="shared" si="39"/>
        <v>0</v>
      </c>
      <c r="AD35">
        <f>ROUND((((ET35)-(EU35))+AE35),2)</f>
        <v>0</v>
      </c>
      <c r="AE35">
        <f>ROUND((EU35),2)</f>
        <v>0</v>
      </c>
      <c r="AF35">
        <f>ROUND((EV35),2)</f>
        <v>0</v>
      </c>
      <c r="AG35">
        <f t="shared" si="24"/>
        <v>0</v>
      </c>
      <c r="AH35">
        <f>(EW35)</f>
        <v>0</v>
      </c>
      <c r="AI35">
        <f>(EX35)</f>
        <v>0</v>
      </c>
      <c r="AJ35">
        <f t="shared" si="25"/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93</v>
      </c>
      <c r="AU35">
        <v>62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6.14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1</v>
      </c>
      <c r="BJ35" t="s">
        <v>27</v>
      </c>
      <c r="BM35">
        <v>9001</v>
      </c>
      <c r="BN35">
        <v>0</v>
      </c>
      <c r="BO35" t="s">
        <v>30</v>
      </c>
      <c r="BP35">
        <v>1</v>
      </c>
      <c r="BQ35">
        <v>2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93</v>
      </c>
      <c r="CA35">
        <v>62</v>
      </c>
      <c r="CB35" t="s">
        <v>3</v>
      </c>
      <c r="CE35">
        <v>0</v>
      </c>
      <c r="CF35">
        <v>0</v>
      </c>
      <c r="CG35">
        <v>0</v>
      </c>
      <c r="CM35">
        <v>0</v>
      </c>
      <c r="CN35" t="s">
        <v>28</v>
      </c>
      <c r="CO35">
        <v>0</v>
      </c>
      <c r="CP35">
        <f t="shared" si="26"/>
        <v>0</v>
      </c>
      <c r="CQ35">
        <f t="shared" si="27"/>
        <v>0</v>
      </c>
      <c r="CR35">
        <f t="shared" si="28"/>
        <v>0</v>
      </c>
      <c r="CS35">
        <f t="shared" si="29"/>
        <v>0</v>
      </c>
      <c r="CT35">
        <f t="shared" si="30"/>
        <v>0</v>
      </c>
      <c r="CU35">
        <f t="shared" si="31"/>
        <v>0</v>
      </c>
      <c r="CV35">
        <f t="shared" si="32"/>
        <v>0</v>
      </c>
      <c r="CW35">
        <f t="shared" si="33"/>
        <v>0</v>
      </c>
      <c r="CX35">
        <f t="shared" si="34"/>
        <v>0</v>
      </c>
      <c r="CY35">
        <f t="shared" si="35"/>
        <v>0</v>
      </c>
      <c r="CZ35">
        <f t="shared" si="36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26</v>
      </c>
      <c r="DW35" t="s">
        <v>26</v>
      </c>
      <c r="DX35">
        <v>1000</v>
      </c>
      <c r="DZ35" t="s">
        <v>3</v>
      </c>
      <c r="EA35" t="s">
        <v>3</v>
      </c>
      <c r="EB35" t="s">
        <v>3</v>
      </c>
      <c r="EC35" t="s">
        <v>3</v>
      </c>
      <c r="EE35">
        <v>53551113</v>
      </c>
      <c r="EF35">
        <v>2</v>
      </c>
      <c r="EG35" t="s">
        <v>38</v>
      </c>
      <c r="EH35">
        <v>9</v>
      </c>
      <c r="EI35" t="s">
        <v>39</v>
      </c>
      <c r="EJ35">
        <v>1</v>
      </c>
      <c r="EK35">
        <v>9001</v>
      </c>
      <c r="EL35" t="s">
        <v>39</v>
      </c>
      <c r="EM35" t="s">
        <v>40</v>
      </c>
      <c r="EO35" t="s">
        <v>29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>ROUND(IF(AND(BH35=3,BI35=3),P35,0),0)</f>
        <v>0</v>
      </c>
      <c r="FS35">
        <v>0</v>
      </c>
      <c r="FX35">
        <v>93</v>
      </c>
      <c r="FY35">
        <v>62</v>
      </c>
      <c r="GA35" t="s">
        <v>3</v>
      </c>
      <c r="GD35">
        <v>1</v>
      </c>
      <c r="GF35">
        <v>1876412176</v>
      </c>
      <c r="GG35">
        <v>2</v>
      </c>
      <c r="GH35">
        <v>1</v>
      </c>
      <c r="GI35">
        <v>5</v>
      </c>
      <c r="GJ35">
        <v>0</v>
      </c>
      <c r="GK35">
        <v>0</v>
      </c>
      <c r="GL35">
        <f>ROUND(IF(AND(BH35=3,BI35=3,FS35&lt;&gt;0),P35,0),0)</f>
        <v>0</v>
      </c>
      <c r="GM35">
        <f>ROUND(O35+X35+Y35,0)+GX35</f>
        <v>0</v>
      </c>
      <c r="GN35">
        <f>IF(OR(BI35=0,BI35=1),ROUND(O35+X35+Y35,0),0)</f>
        <v>0</v>
      </c>
      <c r="GO35">
        <f>IF(BI35=2,ROUND(O35+X35+Y35,0),0)</f>
        <v>0</v>
      </c>
      <c r="GP35">
        <f>IF(BI35=4,ROUND(O35+X35+Y35,0)+GX35,0)</f>
        <v>0</v>
      </c>
      <c r="GR35">
        <v>0</v>
      </c>
      <c r="GS35">
        <v>0</v>
      </c>
      <c r="GT35">
        <v>0</v>
      </c>
      <c r="GU35" t="s">
        <v>3</v>
      </c>
      <c r="GV35">
        <f t="shared" si="37"/>
        <v>0</v>
      </c>
      <c r="GW35">
        <v>1</v>
      </c>
      <c r="GX35">
        <f>ROUND(HC35*I35,0)</f>
        <v>0</v>
      </c>
      <c r="HA35">
        <v>0</v>
      </c>
      <c r="HB35">
        <v>0</v>
      </c>
      <c r="HC35">
        <f t="shared" si="38"/>
        <v>0</v>
      </c>
      <c r="HE35" t="s">
        <v>3</v>
      </c>
      <c r="HF35" t="s">
        <v>3</v>
      </c>
      <c r="HM35" t="s">
        <v>3</v>
      </c>
      <c r="HN35" t="s">
        <v>42</v>
      </c>
      <c r="HO35" t="s">
        <v>43</v>
      </c>
      <c r="HP35" t="s">
        <v>39</v>
      </c>
      <c r="HQ35" t="s">
        <v>39</v>
      </c>
      <c r="IK35">
        <v>0</v>
      </c>
    </row>
    <row r="36" spans="1:255" x14ac:dyDescent="0.2">
      <c r="A36" s="2">
        <v>17</v>
      </c>
      <c r="B36" s="2">
        <v>1</v>
      </c>
      <c r="C36" s="2">
        <f>ROW(SmtRes!A54)</f>
        <v>54</v>
      </c>
      <c r="D36" s="2">
        <f>ROW(EtalonRes!A53)</f>
        <v>53</v>
      </c>
      <c r="E36" s="2" t="s">
        <v>45</v>
      </c>
      <c r="F36" s="2" t="s">
        <v>46</v>
      </c>
      <c r="G36" s="2" t="s">
        <v>47</v>
      </c>
      <c r="H36" s="2" t="s">
        <v>48</v>
      </c>
      <c r="I36" s="2">
        <v>37.01</v>
      </c>
      <c r="J36" s="2">
        <v>0</v>
      </c>
      <c r="K36" s="2">
        <v>37.01</v>
      </c>
      <c r="L36" s="2"/>
      <c r="M36" s="2"/>
      <c r="N36" s="2"/>
      <c r="O36" s="2">
        <f>ROUND(CP36,2)</f>
        <v>11365.78</v>
      </c>
      <c r="P36" s="2">
        <f>ROUND(CQ36*I36,2)</f>
        <v>0</v>
      </c>
      <c r="Q36" s="2">
        <f>ROUND(CR36*I36,2)</f>
        <v>5015.97</v>
      </c>
      <c r="R36" s="2">
        <f>ROUND(CS36*I36,2)</f>
        <v>0</v>
      </c>
      <c r="S36" s="2">
        <f>ROUND(CT36*I36,2)</f>
        <v>6349.81</v>
      </c>
      <c r="T36" s="2">
        <f>ROUND(CU36*I36,2)</f>
        <v>0</v>
      </c>
      <c r="U36" s="2">
        <f t="shared" si="21"/>
        <v>744.40063499999985</v>
      </c>
      <c r="V36" s="2">
        <f t="shared" si="22"/>
        <v>0</v>
      </c>
      <c r="W36" s="2">
        <f>ROUND(CX36*I36,2)</f>
        <v>0</v>
      </c>
      <c r="X36" s="2">
        <f>ROUND(CY36,2)</f>
        <v>5841.83</v>
      </c>
      <c r="Y36" s="2">
        <f>ROUND(CZ36,2)</f>
        <v>2793.92</v>
      </c>
      <c r="Z36" s="2"/>
      <c r="AA36" s="2">
        <v>53551706</v>
      </c>
      <c r="AB36" s="2">
        <f t="shared" si="23"/>
        <v>307.10000000000002</v>
      </c>
      <c r="AC36" s="2">
        <f t="shared" si="39"/>
        <v>0</v>
      </c>
      <c r="AD36" s="2">
        <f>ROUND(((((ET36*ROUND(1.15,7)))-((EU36*ROUND(1.15,7))))+AE36),2)</f>
        <v>135.53</v>
      </c>
      <c r="AE36" s="2">
        <f>ROUND(((EU36*ROUND(1.15,7))),2)</f>
        <v>0</v>
      </c>
      <c r="AF36" s="2">
        <f>ROUND(((EV36*ROUND(1.15,7))),2)</f>
        <v>171.57</v>
      </c>
      <c r="AG36" s="2">
        <f t="shared" si="24"/>
        <v>0</v>
      </c>
      <c r="AH36" s="2">
        <f>((EW36*ROUND(1.15,7)))</f>
        <v>20.113499999999998</v>
      </c>
      <c r="AI36" s="2">
        <f>((EX36*ROUND(1.15,7)))</f>
        <v>0</v>
      </c>
      <c r="AJ36" s="2">
        <f t="shared" si="25"/>
        <v>0</v>
      </c>
      <c r="AK36" s="2">
        <v>267.04000000000002</v>
      </c>
      <c r="AL36" s="2">
        <v>0</v>
      </c>
      <c r="AM36" s="2">
        <v>117.85</v>
      </c>
      <c r="AN36" s="2">
        <v>0</v>
      </c>
      <c r="AO36" s="2">
        <v>149.19</v>
      </c>
      <c r="AP36" s="2">
        <v>0</v>
      </c>
      <c r="AQ36" s="2">
        <v>17.489999999999998</v>
      </c>
      <c r="AR36" s="2">
        <v>0</v>
      </c>
      <c r="AS36" s="2">
        <v>0</v>
      </c>
      <c r="AT36" s="2">
        <v>92</v>
      </c>
      <c r="AU36" s="2">
        <v>44</v>
      </c>
      <c r="AV36" s="2">
        <v>1</v>
      </c>
      <c r="AW36" s="2">
        <v>1</v>
      </c>
      <c r="AX36" s="2"/>
      <c r="AY36" s="2"/>
      <c r="AZ36" s="2">
        <v>1</v>
      </c>
      <c r="BA36" s="2">
        <v>1</v>
      </c>
      <c r="BB36" s="2">
        <v>1</v>
      </c>
      <c r="BC36" s="2">
        <v>1</v>
      </c>
      <c r="BD36" s="2" t="s">
        <v>3</v>
      </c>
      <c r="BE36" s="2" t="s">
        <v>3</v>
      </c>
      <c r="BF36" s="2" t="s">
        <v>3</v>
      </c>
      <c r="BG36" s="2" t="s">
        <v>3</v>
      </c>
      <c r="BH36" s="2">
        <v>0</v>
      </c>
      <c r="BI36" s="2">
        <v>1</v>
      </c>
      <c r="BJ36" s="2" t="s">
        <v>49</v>
      </c>
      <c r="BK36" s="2"/>
      <c r="BL36" s="2"/>
      <c r="BM36" s="2">
        <v>69001</v>
      </c>
      <c r="BN36" s="2">
        <v>0</v>
      </c>
      <c r="BO36" s="2" t="s">
        <v>3</v>
      </c>
      <c r="BP36" s="2">
        <v>0</v>
      </c>
      <c r="BQ36" s="2">
        <v>6</v>
      </c>
      <c r="BR36" s="2">
        <v>0</v>
      </c>
      <c r="BS36" s="2">
        <v>1</v>
      </c>
      <c r="BT36" s="2">
        <v>1</v>
      </c>
      <c r="BU36" s="2">
        <v>1</v>
      </c>
      <c r="BV36" s="2">
        <v>1</v>
      </c>
      <c r="BW36" s="2">
        <v>1</v>
      </c>
      <c r="BX36" s="2">
        <v>1</v>
      </c>
      <c r="BY36" s="2" t="s">
        <v>3</v>
      </c>
      <c r="BZ36" s="2">
        <v>92</v>
      </c>
      <c r="CA36" s="2">
        <v>44</v>
      </c>
      <c r="CB36" s="2" t="s">
        <v>3</v>
      </c>
      <c r="CC36" s="2"/>
      <c r="CD36" s="2"/>
      <c r="CE36" s="2">
        <v>0</v>
      </c>
      <c r="CF36" s="2">
        <v>0</v>
      </c>
      <c r="CG36" s="2">
        <v>0</v>
      </c>
      <c r="CH36" s="2"/>
      <c r="CI36" s="2"/>
      <c r="CJ36" s="2"/>
      <c r="CK36" s="2"/>
      <c r="CL36" s="2"/>
      <c r="CM36" s="2">
        <v>0</v>
      </c>
      <c r="CN36" s="2" t="s">
        <v>2150</v>
      </c>
      <c r="CO36" s="2">
        <v>0</v>
      </c>
      <c r="CP36" s="2">
        <f t="shared" si="26"/>
        <v>11365.78</v>
      </c>
      <c r="CQ36" s="2">
        <f t="shared" si="27"/>
        <v>0</v>
      </c>
      <c r="CR36" s="2">
        <f t="shared" si="28"/>
        <v>135.53</v>
      </c>
      <c r="CS36" s="2">
        <f t="shared" si="29"/>
        <v>0</v>
      </c>
      <c r="CT36" s="2">
        <f t="shared" si="30"/>
        <v>171.57</v>
      </c>
      <c r="CU36" s="2">
        <f t="shared" si="31"/>
        <v>0</v>
      </c>
      <c r="CV36" s="2">
        <f t="shared" si="32"/>
        <v>20.113499999999998</v>
      </c>
      <c r="CW36" s="2">
        <f t="shared" si="33"/>
        <v>0</v>
      </c>
      <c r="CX36" s="2">
        <f t="shared" si="34"/>
        <v>0</v>
      </c>
      <c r="CY36" s="2">
        <f t="shared" si="35"/>
        <v>5841.8252000000002</v>
      </c>
      <c r="CZ36" s="2">
        <f t="shared" si="36"/>
        <v>2793.9164000000001</v>
      </c>
      <c r="DA36" s="2"/>
      <c r="DB36" s="2"/>
      <c r="DC36" s="2" t="s">
        <v>3</v>
      </c>
      <c r="DD36" s="2" t="s">
        <v>3</v>
      </c>
      <c r="DE36" s="2" t="s">
        <v>16</v>
      </c>
      <c r="DF36" s="2" t="s">
        <v>16</v>
      </c>
      <c r="DG36" s="2" t="s">
        <v>16</v>
      </c>
      <c r="DH36" s="2" t="s">
        <v>3</v>
      </c>
      <c r="DI36" s="2" t="s">
        <v>16</v>
      </c>
      <c r="DJ36" s="2" t="s">
        <v>16</v>
      </c>
      <c r="DK36" s="2" t="s">
        <v>3</v>
      </c>
      <c r="DL36" s="2" t="s">
        <v>3</v>
      </c>
      <c r="DM36" s="2" t="s">
        <v>3</v>
      </c>
      <c r="DN36" s="2">
        <v>0</v>
      </c>
      <c r="DO36" s="2">
        <v>0</v>
      </c>
      <c r="DP36" s="2">
        <v>1</v>
      </c>
      <c r="DQ36" s="2">
        <v>1</v>
      </c>
      <c r="DR36" s="2"/>
      <c r="DS36" s="2"/>
      <c r="DT36" s="2"/>
      <c r="DU36" s="2">
        <v>1013</v>
      </c>
      <c r="DV36" s="2" t="s">
        <v>48</v>
      </c>
      <c r="DW36" s="2" t="s">
        <v>48</v>
      </c>
      <c r="DX36" s="2">
        <v>1</v>
      </c>
      <c r="DY36" s="2"/>
      <c r="DZ36" s="2" t="s">
        <v>3</v>
      </c>
      <c r="EA36" s="2" t="s">
        <v>3</v>
      </c>
      <c r="EB36" s="2" t="s">
        <v>3</v>
      </c>
      <c r="EC36" s="2" t="s">
        <v>3</v>
      </c>
      <c r="ED36" s="2"/>
      <c r="EE36" s="2">
        <v>53551251</v>
      </c>
      <c r="EF36" s="2">
        <v>6</v>
      </c>
      <c r="EG36" s="2" t="s">
        <v>17</v>
      </c>
      <c r="EH36" s="2">
        <v>103</v>
      </c>
      <c r="EI36" s="2" t="s">
        <v>50</v>
      </c>
      <c r="EJ36" s="2">
        <v>1</v>
      </c>
      <c r="EK36" s="2">
        <v>69001</v>
      </c>
      <c r="EL36" s="2" t="s">
        <v>50</v>
      </c>
      <c r="EM36" s="2" t="s">
        <v>51</v>
      </c>
      <c r="EN36" s="2"/>
      <c r="EO36" s="2" t="s">
        <v>52</v>
      </c>
      <c r="EP36" s="2"/>
      <c r="EQ36" s="2">
        <v>131072</v>
      </c>
      <c r="ER36" s="2">
        <v>267.04000000000002</v>
      </c>
      <c r="ES36" s="2">
        <v>0</v>
      </c>
      <c r="ET36" s="2">
        <v>117.85</v>
      </c>
      <c r="EU36" s="2">
        <v>0</v>
      </c>
      <c r="EV36" s="2">
        <v>149.19</v>
      </c>
      <c r="EW36" s="2">
        <v>17.489999999999998</v>
      </c>
      <c r="EX36" s="2">
        <v>0</v>
      </c>
      <c r="EY36" s="2">
        <v>0</v>
      </c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>
        <v>0</v>
      </c>
      <c r="FR36" s="2">
        <f>ROUND(IF(AND(BH36=3,BI36=3),P36,0),2)</f>
        <v>0</v>
      </c>
      <c r="FS36" s="2">
        <v>0</v>
      </c>
      <c r="FT36" s="2"/>
      <c r="FU36" s="2"/>
      <c r="FV36" s="2"/>
      <c r="FW36" s="2"/>
      <c r="FX36" s="2">
        <v>92</v>
      </c>
      <c r="FY36" s="2">
        <v>44</v>
      </c>
      <c r="FZ36" s="2"/>
      <c r="GA36" s="2" t="s">
        <v>3</v>
      </c>
      <c r="GB36" s="2"/>
      <c r="GC36" s="2"/>
      <c r="GD36" s="2">
        <v>1</v>
      </c>
      <c r="GE36" s="2"/>
      <c r="GF36" s="2">
        <v>1341082721</v>
      </c>
      <c r="GG36" s="2">
        <v>2</v>
      </c>
      <c r="GH36" s="2">
        <v>1</v>
      </c>
      <c r="GI36" s="2">
        <v>-2</v>
      </c>
      <c r="GJ36" s="2">
        <v>0</v>
      </c>
      <c r="GK36" s="2">
        <v>0</v>
      </c>
      <c r="GL36" s="2">
        <f>ROUND(IF(AND(BH36=3,BI36=3,FS36&lt;&gt;0),P36,0),2)</f>
        <v>0</v>
      </c>
      <c r="GM36" s="2">
        <f>ROUND(O36+X36+Y36,2)+GX36</f>
        <v>20001.53</v>
      </c>
      <c r="GN36" s="2">
        <f>IF(OR(BI36=0,BI36=1),ROUND(O36+X36+Y36,2),0)</f>
        <v>20001.53</v>
      </c>
      <c r="GO36" s="2">
        <f>IF(BI36=2,ROUND(O36+X36+Y36,2),0)</f>
        <v>0</v>
      </c>
      <c r="GP36" s="2">
        <f>IF(BI36=4,ROUND(O36+X36+Y36,2)+GX36,0)</f>
        <v>0</v>
      </c>
      <c r="GQ36" s="2"/>
      <c r="GR36" s="2">
        <v>0</v>
      </c>
      <c r="GS36" s="2">
        <v>0</v>
      </c>
      <c r="GT36" s="2">
        <v>0</v>
      </c>
      <c r="GU36" s="2" t="s">
        <v>3</v>
      </c>
      <c r="GV36" s="2">
        <f t="shared" si="37"/>
        <v>0</v>
      </c>
      <c r="GW36" s="2">
        <v>1</v>
      </c>
      <c r="GX36" s="2">
        <f>ROUND(HC36*I36,2)</f>
        <v>0</v>
      </c>
      <c r="GY36" s="2"/>
      <c r="GZ36" s="2"/>
      <c r="HA36" s="2">
        <v>0</v>
      </c>
      <c r="HB36" s="2">
        <v>0</v>
      </c>
      <c r="HC36" s="2">
        <f t="shared" si="38"/>
        <v>0</v>
      </c>
      <c r="HD36" s="2"/>
      <c r="HE36" s="2" t="s">
        <v>3</v>
      </c>
      <c r="HF36" s="2" t="s">
        <v>3</v>
      </c>
      <c r="HG36" s="2"/>
      <c r="HH36" s="2"/>
      <c r="HI36" s="2"/>
      <c r="HJ36" s="2"/>
      <c r="HK36" s="2"/>
      <c r="HL36" s="2"/>
      <c r="HM36" s="2" t="s">
        <v>3</v>
      </c>
      <c r="HN36" s="2" t="s">
        <v>53</v>
      </c>
      <c r="HO36" s="2" t="s">
        <v>54</v>
      </c>
      <c r="HP36" s="2" t="s">
        <v>50</v>
      </c>
      <c r="HQ36" s="2" t="s">
        <v>50</v>
      </c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>
        <v>0</v>
      </c>
      <c r="IL36" s="2"/>
      <c r="IM36" s="2"/>
      <c r="IN36" s="2"/>
      <c r="IO36" s="2"/>
      <c r="IP36" s="2"/>
      <c r="IQ36" s="2"/>
      <c r="IR36" s="2"/>
      <c r="IS36" s="2"/>
      <c r="IT36" s="2"/>
      <c r="IU36" s="2"/>
    </row>
    <row r="37" spans="1:255" x14ac:dyDescent="0.2">
      <c r="A37">
        <v>17</v>
      </c>
      <c r="B37">
        <v>1</v>
      </c>
      <c r="C37">
        <f>ROW(SmtRes!A58)</f>
        <v>58</v>
      </c>
      <c r="D37">
        <f>ROW(EtalonRes!A56)</f>
        <v>56</v>
      </c>
      <c r="E37" t="s">
        <v>45</v>
      </c>
      <c r="F37" t="s">
        <v>46</v>
      </c>
      <c r="G37" t="s">
        <v>47</v>
      </c>
      <c r="H37" t="s">
        <v>48</v>
      </c>
      <c r="I37">
        <v>37.01</v>
      </c>
      <c r="J37">
        <v>0</v>
      </c>
      <c r="K37">
        <v>37.01</v>
      </c>
      <c r="O37">
        <f>ROUND(CP37,0)</f>
        <v>260484</v>
      </c>
      <c r="P37">
        <f>ROUND(CQ37*I37,0)</f>
        <v>0</v>
      </c>
      <c r="Q37">
        <f>ROUND(CR37*I37,0)</f>
        <v>36717</v>
      </c>
      <c r="R37">
        <f>ROUND(CS37*I37,0)</f>
        <v>0</v>
      </c>
      <c r="S37">
        <f>ROUND(CT37*I37,0)</f>
        <v>223767</v>
      </c>
      <c r="T37">
        <f>ROUND(CU37*I37,0)</f>
        <v>0</v>
      </c>
      <c r="U37">
        <f t="shared" si="21"/>
        <v>744.40063499999985</v>
      </c>
      <c r="V37">
        <f t="shared" si="22"/>
        <v>0</v>
      </c>
      <c r="W37">
        <f>ROUND(CX37*I37,0)</f>
        <v>0</v>
      </c>
      <c r="X37">
        <f>ROUND(CY37,0)</f>
        <v>205866</v>
      </c>
      <c r="Y37">
        <f>ROUND(CZ37,0)</f>
        <v>98457</v>
      </c>
      <c r="AA37">
        <v>53551707</v>
      </c>
      <c r="AB37">
        <f t="shared" si="23"/>
        <v>307.10000000000002</v>
      </c>
      <c r="AC37">
        <f t="shared" si="39"/>
        <v>0</v>
      </c>
      <c r="AD37">
        <f>ROUND(((((ET37*ROUND(1.15,7)))-((EU37*ROUND(1.15,7))))+AE37),2)</f>
        <v>135.53</v>
      </c>
      <c r="AE37">
        <f>ROUND(((EU37*ROUND(1.15,7))),2)</f>
        <v>0</v>
      </c>
      <c r="AF37">
        <f>ROUND(((EV37*ROUND(1.15,7))),2)</f>
        <v>171.57</v>
      </c>
      <c r="AG37">
        <f t="shared" si="24"/>
        <v>0</v>
      </c>
      <c r="AH37">
        <f>((EW37*ROUND(1.15,7)))</f>
        <v>20.113499999999998</v>
      </c>
      <c r="AI37">
        <f>((EX37*ROUND(1.15,7)))</f>
        <v>0</v>
      </c>
      <c r="AJ37">
        <f t="shared" si="25"/>
        <v>0</v>
      </c>
      <c r="AK37">
        <v>267.04000000000002</v>
      </c>
      <c r="AL37">
        <v>0</v>
      </c>
      <c r="AM37">
        <v>117.85</v>
      </c>
      <c r="AN37">
        <v>0</v>
      </c>
      <c r="AO37">
        <v>149.19</v>
      </c>
      <c r="AP37">
        <v>0</v>
      </c>
      <c r="AQ37">
        <v>17.489999999999998</v>
      </c>
      <c r="AR37">
        <v>0</v>
      </c>
      <c r="AS37">
        <v>0</v>
      </c>
      <c r="AT37">
        <v>92</v>
      </c>
      <c r="AU37">
        <v>44</v>
      </c>
      <c r="AV37">
        <v>1</v>
      </c>
      <c r="AW37">
        <v>1</v>
      </c>
      <c r="AZ37">
        <v>1</v>
      </c>
      <c r="BA37">
        <v>35.24</v>
      </c>
      <c r="BB37">
        <v>7.32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1</v>
      </c>
      <c r="BJ37" t="s">
        <v>49</v>
      </c>
      <c r="BM37">
        <v>69001</v>
      </c>
      <c r="BN37">
        <v>0</v>
      </c>
      <c r="BO37" t="s">
        <v>46</v>
      </c>
      <c r="BP37">
        <v>1</v>
      </c>
      <c r="BQ37">
        <v>6</v>
      </c>
      <c r="BR37">
        <v>0</v>
      </c>
      <c r="BS37">
        <v>35.24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92</v>
      </c>
      <c r="CA37">
        <v>44</v>
      </c>
      <c r="CB37" t="s">
        <v>3</v>
      </c>
      <c r="CE37">
        <v>0</v>
      </c>
      <c r="CF37">
        <v>0</v>
      </c>
      <c r="CG37">
        <v>0</v>
      </c>
      <c r="CM37">
        <v>0</v>
      </c>
      <c r="CN37" t="s">
        <v>2150</v>
      </c>
      <c r="CO37">
        <v>0</v>
      </c>
      <c r="CP37">
        <f t="shared" si="26"/>
        <v>260484</v>
      </c>
      <c r="CQ37">
        <f t="shared" si="27"/>
        <v>0</v>
      </c>
      <c r="CR37">
        <f t="shared" si="28"/>
        <v>992.07960000000003</v>
      </c>
      <c r="CS37">
        <f t="shared" si="29"/>
        <v>0</v>
      </c>
      <c r="CT37">
        <f t="shared" si="30"/>
        <v>6046.1268</v>
      </c>
      <c r="CU37">
        <f t="shared" si="31"/>
        <v>0</v>
      </c>
      <c r="CV37">
        <f t="shared" si="32"/>
        <v>20.113499999999998</v>
      </c>
      <c r="CW37">
        <f t="shared" si="33"/>
        <v>0</v>
      </c>
      <c r="CX37">
        <f t="shared" si="34"/>
        <v>0</v>
      </c>
      <c r="CY37">
        <f t="shared" si="35"/>
        <v>205865.64</v>
      </c>
      <c r="CZ37">
        <f t="shared" si="36"/>
        <v>98457.48</v>
      </c>
      <c r="DC37" t="s">
        <v>3</v>
      </c>
      <c r="DD37" t="s">
        <v>3</v>
      </c>
      <c r="DE37" t="s">
        <v>16</v>
      </c>
      <c r="DF37" t="s">
        <v>16</v>
      </c>
      <c r="DG37" t="s">
        <v>16</v>
      </c>
      <c r="DH37" t="s">
        <v>3</v>
      </c>
      <c r="DI37" t="s">
        <v>16</v>
      </c>
      <c r="DJ37" t="s">
        <v>16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48</v>
      </c>
      <c r="DW37" t="s">
        <v>48</v>
      </c>
      <c r="DX37">
        <v>1</v>
      </c>
      <c r="DZ37" t="s">
        <v>3</v>
      </c>
      <c r="EA37" t="s">
        <v>3</v>
      </c>
      <c r="EB37" t="s">
        <v>3</v>
      </c>
      <c r="EC37" t="s">
        <v>3</v>
      </c>
      <c r="EE37">
        <v>53551251</v>
      </c>
      <c r="EF37">
        <v>6</v>
      </c>
      <c r="EG37" t="s">
        <v>17</v>
      </c>
      <c r="EH37">
        <v>103</v>
      </c>
      <c r="EI37" t="s">
        <v>50</v>
      </c>
      <c r="EJ37">
        <v>1</v>
      </c>
      <c r="EK37">
        <v>69001</v>
      </c>
      <c r="EL37" t="s">
        <v>50</v>
      </c>
      <c r="EM37" t="s">
        <v>51</v>
      </c>
      <c r="EO37" t="s">
        <v>52</v>
      </c>
      <c r="EQ37">
        <v>131072</v>
      </c>
      <c r="ER37">
        <v>267.04000000000002</v>
      </c>
      <c r="ES37">
        <v>0</v>
      </c>
      <c r="ET37">
        <v>117.85</v>
      </c>
      <c r="EU37">
        <v>0</v>
      </c>
      <c r="EV37">
        <v>149.19</v>
      </c>
      <c r="EW37">
        <v>17.489999999999998</v>
      </c>
      <c r="EX37">
        <v>0</v>
      </c>
      <c r="EY37">
        <v>0</v>
      </c>
      <c r="FQ37">
        <v>0</v>
      </c>
      <c r="FR37">
        <f>ROUND(IF(AND(BH37=3,BI37=3),P37,0),0)</f>
        <v>0</v>
      </c>
      <c r="FS37">
        <v>0</v>
      </c>
      <c r="FX37">
        <v>92</v>
      </c>
      <c r="FY37">
        <v>44</v>
      </c>
      <c r="GA37" t="s">
        <v>3</v>
      </c>
      <c r="GD37">
        <v>1</v>
      </c>
      <c r="GF37">
        <v>1341082721</v>
      </c>
      <c r="GG37">
        <v>2</v>
      </c>
      <c r="GH37">
        <v>1</v>
      </c>
      <c r="GI37">
        <v>2</v>
      </c>
      <c r="GJ37">
        <v>0</v>
      </c>
      <c r="GK37">
        <v>0</v>
      </c>
      <c r="GL37">
        <f>ROUND(IF(AND(BH37=3,BI37=3,FS37&lt;&gt;0),P37,0),0)</f>
        <v>0</v>
      </c>
      <c r="GM37">
        <f>ROUND(O37+X37+Y37,0)+GX37</f>
        <v>564807</v>
      </c>
      <c r="GN37">
        <f>IF(OR(BI37=0,BI37=1),ROUND(O37+X37+Y37,0),0)</f>
        <v>564807</v>
      </c>
      <c r="GO37">
        <f>IF(BI37=2,ROUND(O37+X37+Y37,0),0)</f>
        <v>0</v>
      </c>
      <c r="GP37">
        <f>IF(BI37=4,ROUND(O37+X37+Y37,0)+GX37,0)</f>
        <v>0</v>
      </c>
      <c r="GR37">
        <v>0</v>
      </c>
      <c r="GS37">
        <v>0</v>
      </c>
      <c r="GT37">
        <v>0</v>
      </c>
      <c r="GU37" t="s">
        <v>3</v>
      </c>
      <c r="GV37">
        <f t="shared" si="37"/>
        <v>0</v>
      </c>
      <c r="GW37">
        <v>1</v>
      </c>
      <c r="GX37">
        <f>ROUND(HC37*I37,0)</f>
        <v>0</v>
      </c>
      <c r="HA37">
        <v>0</v>
      </c>
      <c r="HB37">
        <v>0</v>
      </c>
      <c r="HC37">
        <f t="shared" si="38"/>
        <v>0</v>
      </c>
      <c r="HE37" t="s">
        <v>3</v>
      </c>
      <c r="HF37" t="s">
        <v>3</v>
      </c>
      <c r="HM37" t="s">
        <v>3</v>
      </c>
      <c r="HN37" t="s">
        <v>53</v>
      </c>
      <c r="HO37" t="s">
        <v>54</v>
      </c>
      <c r="HP37" t="s">
        <v>50</v>
      </c>
      <c r="HQ37" t="s">
        <v>50</v>
      </c>
      <c r="IK37">
        <v>0</v>
      </c>
    </row>
    <row r="38" spans="1:255" x14ac:dyDescent="0.2">
      <c r="A38" s="2">
        <v>18</v>
      </c>
      <c r="B38" s="2">
        <v>1</v>
      </c>
      <c r="C38" s="2">
        <v>54</v>
      </c>
      <c r="D38" s="2"/>
      <c r="E38" s="2" t="s">
        <v>55</v>
      </c>
      <c r="F38" s="2" t="s">
        <v>24</v>
      </c>
      <c r="G38" s="2" t="s">
        <v>25</v>
      </c>
      <c r="H38" s="2" t="s">
        <v>26</v>
      </c>
      <c r="I38" s="2">
        <f>I36*J38</f>
        <v>103.628</v>
      </c>
      <c r="J38" s="2">
        <v>2.8000000000000003</v>
      </c>
      <c r="K38" s="2">
        <v>2.8</v>
      </c>
      <c r="L38" s="2"/>
      <c r="M38" s="2"/>
      <c r="N38" s="2"/>
      <c r="O38" s="2">
        <f>ROUND(CP38,2)</f>
        <v>0</v>
      </c>
      <c r="P38" s="2">
        <f>ROUND(CQ38*I38,2)</f>
        <v>0</v>
      </c>
      <c r="Q38" s="2">
        <f>ROUND(CR38*I38,2)</f>
        <v>0</v>
      </c>
      <c r="R38" s="2">
        <f>ROUND(CS38*I38,2)</f>
        <v>0</v>
      </c>
      <c r="S38" s="2">
        <f>ROUND(CT38*I38,2)</f>
        <v>0</v>
      </c>
      <c r="T38" s="2">
        <f>ROUND(CU38*I38,2)</f>
        <v>0</v>
      </c>
      <c r="U38" s="2">
        <f t="shared" si="21"/>
        <v>0</v>
      </c>
      <c r="V38" s="2">
        <f t="shared" si="22"/>
        <v>0</v>
      </c>
      <c r="W38" s="2">
        <f>ROUND(CX38*I38,2)</f>
        <v>0</v>
      </c>
      <c r="X38" s="2">
        <f>ROUND(CY38,2)</f>
        <v>0</v>
      </c>
      <c r="Y38" s="2">
        <f>ROUND(CZ38,2)</f>
        <v>0</v>
      </c>
      <c r="Z38" s="2"/>
      <c r="AA38" s="2">
        <v>53551706</v>
      </c>
      <c r="AB38" s="2">
        <f t="shared" si="23"/>
        <v>0</v>
      </c>
      <c r="AC38" s="2">
        <f t="shared" si="39"/>
        <v>0</v>
      </c>
      <c r="AD38" s="2">
        <f>ROUND((((ET38)-(EU38))+AE38),2)</f>
        <v>0</v>
      </c>
      <c r="AE38" s="2">
        <f>ROUND((EU38),2)</f>
        <v>0</v>
      </c>
      <c r="AF38" s="2">
        <f>ROUND((EV38),2)</f>
        <v>0</v>
      </c>
      <c r="AG38" s="2">
        <f t="shared" si="24"/>
        <v>0</v>
      </c>
      <c r="AH38" s="2">
        <f>(EW38)</f>
        <v>0</v>
      </c>
      <c r="AI38" s="2">
        <f>(EX38)</f>
        <v>0</v>
      </c>
      <c r="AJ38" s="2">
        <f t="shared" si="25"/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92</v>
      </c>
      <c r="AU38" s="2">
        <v>44</v>
      </c>
      <c r="AV38" s="2">
        <v>1</v>
      </c>
      <c r="AW38" s="2">
        <v>1</v>
      </c>
      <c r="AX38" s="2"/>
      <c r="AY38" s="2"/>
      <c r="AZ38" s="2">
        <v>1</v>
      </c>
      <c r="BA38" s="2">
        <v>1</v>
      </c>
      <c r="BB38" s="2">
        <v>1</v>
      </c>
      <c r="BC38" s="2">
        <v>1</v>
      </c>
      <c r="BD38" s="2" t="s">
        <v>3</v>
      </c>
      <c r="BE38" s="2" t="s">
        <v>3</v>
      </c>
      <c r="BF38" s="2" t="s">
        <v>3</v>
      </c>
      <c r="BG38" s="2" t="s">
        <v>3</v>
      </c>
      <c r="BH38" s="2">
        <v>3</v>
      </c>
      <c r="BI38" s="2">
        <v>1</v>
      </c>
      <c r="BJ38" s="2" t="s">
        <v>27</v>
      </c>
      <c r="BK38" s="2"/>
      <c r="BL38" s="2"/>
      <c r="BM38" s="2">
        <v>69001</v>
      </c>
      <c r="BN38" s="2">
        <v>0</v>
      </c>
      <c r="BO38" s="2" t="s">
        <v>3</v>
      </c>
      <c r="BP38" s="2">
        <v>0</v>
      </c>
      <c r="BQ38" s="2">
        <v>6</v>
      </c>
      <c r="BR38" s="2">
        <v>0</v>
      </c>
      <c r="BS38" s="2">
        <v>1</v>
      </c>
      <c r="BT38" s="2">
        <v>1</v>
      </c>
      <c r="BU38" s="2">
        <v>1</v>
      </c>
      <c r="BV38" s="2">
        <v>1</v>
      </c>
      <c r="BW38" s="2">
        <v>1</v>
      </c>
      <c r="BX38" s="2">
        <v>1</v>
      </c>
      <c r="BY38" s="2" t="s">
        <v>3</v>
      </c>
      <c r="BZ38" s="2">
        <v>92</v>
      </c>
      <c r="CA38" s="2">
        <v>44</v>
      </c>
      <c r="CB38" s="2" t="s">
        <v>3</v>
      </c>
      <c r="CC38" s="2"/>
      <c r="CD38" s="2"/>
      <c r="CE38" s="2">
        <v>0</v>
      </c>
      <c r="CF38" s="2">
        <v>0</v>
      </c>
      <c r="CG38" s="2">
        <v>0</v>
      </c>
      <c r="CH38" s="2"/>
      <c r="CI38" s="2"/>
      <c r="CJ38" s="2"/>
      <c r="CK38" s="2"/>
      <c r="CL38" s="2"/>
      <c r="CM38" s="2">
        <v>0</v>
      </c>
      <c r="CN38" s="2" t="s">
        <v>3</v>
      </c>
      <c r="CO38" s="2">
        <v>0</v>
      </c>
      <c r="CP38" s="2">
        <f t="shared" si="26"/>
        <v>0</v>
      </c>
      <c r="CQ38" s="2">
        <f t="shared" si="27"/>
        <v>0</v>
      </c>
      <c r="CR38" s="2">
        <f t="shared" si="28"/>
        <v>0</v>
      </c>
      <c r="CS38" s="2">
        <f t="shared" si="29"/>
        <v>0</v>
      </c>
      <c r="CT38" s="2">
        <f t="shared" si="30"/>
        <v>0</v>
      </c>
      <c r="CU38" s="2">
        <f t="shared" si="31"/>
        <v>0</v>
      </c>
      <c r="CV38" s="2">
        <f t="shared" si="32"/>
        <v>0</v>
      </c>
      <c r="CW38" s="2">
        <f t="shared" si="33"/>
        <v>0</v>
      </c>
      <c r="CX38" s="2">
        <f t="shared" si="34"/>
        <v>0</v>
      </c>
      <c r="CY38" s="2">
        <f t="shared" si="35"/>
        <v>0</v>
      </c>
      <c r="CZ38" s="2">
        <f t="shared" si="36"/>
        <v>0</v>
      </c>
      <c r="DA38" s="2"/>
      <c r="DB38" s="2"/>
      <c r="DC38" s="2" t="s">
        <v>3</v>
      </c>
      <c r="DD38" s="2" t="s">
        <v>3</v>
      </c>
      <c r="DE38" s="2" t="s">
        <v>3</v>
      </c>
      <c r="DF38" s="2" t="s">
        <v>3</v>
      </c>
      <c r="DG38" s="2" t="s">
        <v>3</v>
      </c>
      <c r="DH38" s="2" t="s">
        <v>3</v>
      </c>
      <c r="DI38" s="2" t="s">
        <v>3</v>
      </c>
      <c r="DJ38" s="2" t="s">
        <v>3</v>
      </c>
      <c r="DK38" s="2" t="s">
        <v>3</v>
      </c>
      <c r="DL38" s="2" t="s">
        <v>3</v>
      </c>
      <c r="DM38" s="2" t="s">
        <v>3</v>
      </c>
      <c r="DN38" s="2">
        <v>0</v>
      </c>
      <c r="DO38" s="2">
        <v>0</v>
      </c>
      <c r="DP38" s="2">
        <v>1</v>
      </c>
      <c r="DQ38" s="2">
        <v>1</v>
      </c>
      <c r="DR38" s="2"/>
      <c r="DS38" s="2"/>
      <c r="DT38" s="2"/>
      <c r="DU38" s="2">
        <v>1009</v>
      </c>
      <c r="DV38" s="2" t="s">
        <v>26</v>
      </c>
      <c r="DW38" s="2" t="s">
        <v>26</v>
      </c>
      <c r="DX38" s="2">
        <v>1000</v>
      </c>
      <c r="DY38" s="2"/>
      <c r="DZ38" s="2" t="s">
        <v>3</v>
      </c>
      <c r="EA38" s="2" t="s">
        <v>3</v>
      </c>
      <c r="EB38" s="2" t="s">
        <v>3</v>
      </c>
      <c r="EC38" s="2" t="s">
        <v>3</v>
      </c>
      <c r="ED38" s="2"/>
      <c r="EE38" s="2">
        <v>53551251</v>
      </c>
      <c r="EF38" s="2">
        <v>6</v>
      </c>
      <c r="EG38" s="2" t="s">
        <v>17</v>
      </c>
      <c r="EH38" s="2">
        <v>103</v>
      </c>
      <c r="EI38" s="2" t="s">
        <v>50</v>
      </c>
      <c r="EJ38" s="2">
        <v>1</v>
      </c>
      <c r="EK38" s="2">
        <v>69001</v>
      </c>
      <c r="EL38" s="2" t="s">
        <v>50</v>
      </c>
      <c r="EM38" s="2" t="s">
        <v>51</v>
      </c>
      <c r="EN38" s="2"/>
      <c r="EO38" s="2" t="s">
        <v>3</v>
      </c>
      <c r="EP38" s="2"/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>
        <v>0</v>
      </c>
      <c r="FR38" s="2">
        <f>ROUND(IF(AND(BH38=3,BI38=3),P38,0),2)</f>
        <v>0</v>
      </c>
      <c r="FS38" s="2">
        <v>0</v>
      </c>
      <c r="FT38" s="2"/>
      <c r="FU38" s="2"/>
      <c r="FV38" s="2"/>
      <c r="FW38" s="2"/>
      <c r="FX38" s="2">
        <v>92</v>
      </c>
      <c r="FY38" s="2">
        <v>44</v>
      </c>
      <c r="FZ38" s="2"/>
      <c r="GA38" s="2" t="s">
        <v>3</v>
      </c>
      <c r="GB38" s="2"/>
      <c r="GC38" s="2"/>
      <c r="GD38" s="2">
        <v>1</v>
      </c>
      <c r="GE38" s="2"/>
      <c r="GF38" s="2">
        <v>1876412176</v>
      </c>
      <c r="GG38" s="2">
        <v>2</v>
      </c>
      <c r="GH38" s="2">
        <v>1</v>
      </c>
      <c r="GI38" s="2">
        <v>-2</v>
      </c>
      <c r="GJ38" s="2">
        <v>0</v>
      </c>
      <c r="GK38" s="2">
        <v>0</v>
      </c>
      <c r="GL38" s="2">
        <f>ROUND(IF(AND(BH38=3,BI38=3,FS38&lt;&gt;0),P38,0),2)</f>
        <v>0</v>
      </c>
      <c r="GM38" s="2">
        <f>ROUND(O38+X38+Y38,2)+GX38</f>
        <v>0</v>
      </c>
      <c r="GN38" s="2">
        <f>IF(OR(BI38=0,BI38=1),ROUND(O38+X38+Y38,2),0)</f>
        <v>0</v>
      </c>
      <c r="GO38" s="2">
        <f>IF(BI38=2,ROUND(O38+X38+Y38,2),0)</f>
        <v>0</v>
      </c>
      <c r="GP38" s="2">
        <f>IF(BI38=4,ROUND(O38+X38+Y38,2)+GX38,0)</f>
        <v>0</v>
      </c>
      <c r="GQ38" s="2"/>
      <c r="GR38" s="2">
        <v>0</v>
      </c>
      <c r="GS38" s="2">
        <v>0</v>
      </c>
      <c r="GT38" s="2">
        <v>0</v>
      </c>
      <c r="GU38" s="2" t="s">
        <v>3</v>
      </c>
      <c r="GV38" s="2">
        <f t="shared" si="37"/>
        <v>0</v>
      </c>
      <c r="GW38" s="2">
        <v>1</v>
      </c>
      <c r="GX38" s="2">
        <f>ROUND(HC38*I38,2)</f>
        <v>0</v>
      </c>
      <c r="GY38" s="2"/>
      <c r="GZ38" s="2"/>
      <c r="HA38" s="2">
        <v>0</v>
      </c>
      <c r="HB38" s="2">
        <v>0</v>
      </c>
      <c r="HC38" s="2">
        <f t="shared" si="38"/>
        <v>0</v>
      </c>
      <c r="HD38" s="2"/>
      <c r="HE38" s="2" t="s">
        <v>3</v>
      </c>
      <c r="HF38" s="2" t="s">
        <v>3</v>
      </c>
      <c r="HG38" s="2"/>
      <c r="HH38" s="2"/>
      <c r="HI38" s="2"/>
      <c r="HJ38" s="2"/>
      <c r="HK38" s="2"/>
      <c r="HL38" s="2"/>
      <c r="HM38" s="2" t="s">
        <v>3</v>
      </c>
      <c r="HN38" s="2" t="s">
        <v>53</v>
      </c>
      <c r="HO38" s="2" t="s">
        <v>54</v>
      </c>
      <c r="HP38" s="2" t="s">
        <v>50</v>
      </c>
      <c r="HQ38" s="2" t="s">
        <v>50</v>
      </c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>
        <v>0</v>
      </c>
      <c r="IL38" s="2"/>
      <c r="IM38" s="2"/>
      <c r="IN38" s="2"/>
      <c r="IO38" s="2"/>
      <c r="IP38" s="2"/>
      <c r="IQ38" s="2"/>
      <c r="IR38" s="2"/>
      <c r="IS38" s="2"/>
      <c r="IT38" s="2"/>
      <c r="IU38" s="2"/>
    </row>
    <row r="39" spans="1:255" x14ac:dyDescent="0.2">
      <c r="A39">
        <v>18</v>
      </c>
      <c r="B39">
        <v>1</v>
      </c>
      <c r="C39">
        <v>58</v>
      </c>
      <c r="E39" t="s">
        <v>55</v>
      </c>
      <c r="F39" t="s">
        <v>24</v>
      </c>
      <c r="G39" t="s">
        <v>25</v>
      </c>
      <c r="H39" t="s">
        <v>26</v>
      </c>
      <c r="I39">
        <f>I37*J39</f>
        <v>103.628</v>
      </c>
      <c r="J39">
        <v>2.8000000000000003</v>
      </c>
      <c r="K39">
        <v>2.8</v>
      </c>
      <c r="O39">
        <f>ROUND(CP39,0)</f>
        <v>0</v>
      </c>
      <c r="P39">
        <f>ROUND(CQ39*I39,0)</f>
        <v>0</v>
      </c>
      <c r="Q39">
        <f>ROUND(CR39*I39,0)</f>
        <v>0</v>
      </c>
      <c r="R39">
        <f>ROUND(CS39*I39,0)</f>
        <v>0</v>
      </c>
      <c r="S39">
        <f>ROUND(CT39*I39,0)</f>
        <v>0</v>
      </c>
      <c r="T39">
        <f>ROUND(CU39*I39,0)</f>
        <v>0</v>
      </c>
      <c r="U39">
        <f t="shared" si="21"/>
        <v>0</v>
      </c>
      <c r="V39">
        <f t="shared" si="22"/>
        <v>0</v>
      </c>
      <c r="W39">
        <f>ROUND(CX39*I39,0)</f>
        <v>0</v>
      </c>
      <c r="X39">
        <f>ROUND(CY39,0)</f>
        <v>0</v>
      </c>
      <c r="Y39">
        <f>ROUND(CZ39,0)</f>
        <v>0</v>
      </c>
      <c r="AA39">
        <v>53551707</v>
      </c>
      <c r="AB39">
        <f t="shared" si="23"/>
        <v>0</v>
      </c>
      <c r="AC39">
        <f t="shared" si="39"/>
        <v>0</v>
      </c>
      <c r="AD39">
        <f>ROUND((((ET39)-(EU39))+AE39),2)</f>
        <v>0</v>
      </c>
      <c r="AE39">
        <f>ROUND((EU39),2)</f>
        <v>0</v>
      </c>
      <c r="AF39">
        <f>ROUND((EV39),2)</f>
        <v>0</v>
      </c>
      <c r="AG39">
        <f t="shared" si="24"/>
        <v>0</v>
      </c>
      <c r="AH39">
        <f>(EW39)</f>
        <v>0</v>
      </c>
      <c r="AI39">
        <f>(EX39)</f>
        <v>0</v>
      </c>
      <c r="AJ39">
        <f t="shared" si="25"/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92</v>
      </c>
      <c r="AU39">
        <v>44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6.14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1</v>
      </c>
      <c r="BJ39" t="s">
        <v>27</v>
      </c>
      <c r="BM39">
        <v>69001</v>
      </c>
      <c r="BN39">
        <v>0</v>
      </c>
      <c r="BO39" t="s">
        <v>30</v>
      </c>
      <c r="BP39">
        <v>1</v>
      </c>
      <c r="BQ39">
        <v>6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92</v>
      </c>
      <c r="CA39">
        <v>44</v>
      </c>
      <c r="CB39" t="s">
        <v>3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26"/>
        <v>0</v>
      </c>
      <c r="CQ39">
        <f t="shared" si="27"/>
        <v>0</v>
      </c>
      <c r="CR39">
        <f t="shared" si="28"/>
        <v>0</v>
      </c>
      <c r="CS39">
        <f t="shared" si="29"/>
        <v>0</v>
      </c>
      <c r="CT39">
        <f t="shared" si="30"/>
        <v>0</v>
      </c>
      <c r="CU39">
        <f t="shared" si="31"/>
        <v>0</v>
      </c>
      <c r="CV39">
        <f t="shared" si="32"/>
        <v>0</v>
      </c>
      <c r="CW39">
        <f t="shared" si="33"/>
        <v>0</v>
      </c>
      <c r="CX39">
        <f t="shared" si="34"/>
        <v>0</v>
      </c>
      <c r="CY39">
        <f t="shared" si="35"/>
        <v>0</v>
      </c>
      <c r="CZ39">
        <f t="shared" si="36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26</v>
      </c>
      <c r="DW39" t="s">
        <v>26</v>
      </c>
      <c r="DX39">
        <v>1000</v>
      </c>
      <c r="DZ39" t="s">
        <v>3</v>
      </c>
      <c r="EA39" t="s">
        <v>3</v>
      </c>
      <c r="EB39" t="s">
        <v>3</v>
      </c>
      <c r="EC39" t="s">
        <v>3</v>
      </c>
      <c r="EE39">
        <v>53551251</v>
      </c>
      <c r="EF39">
        <v>6</v>
      </c>
      <c r="EG39" t="s">
        <v>17</v>
      </c>
      <c r="EH39">
        <v>103</v>
      </c>
      <c r="EI39" t="s">
        <v>50</v>
      </c>
      <c r="EJ39">
        <v>1</v>
      </c>
      <c r="EK39">
        <v>69001</v>
      </c>
      <c r="EL39" t="s">
        <v>50</v>
      </c>
      <c r="EM39" t="s">
        <v>51</v>
      </c>
      <c r="EO39" t="s">
        <v>3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>ROUND(IF(AND(BH39=3,BI39=3),P39,0),0)</f>
        <v>0</v>
      </c>
      <c r="FS39">
        <v>0</v>
      </c>
      <c r="FX39">
        <v>92</v>
      </c>
      <c r="FY39">
        <v>44</v>
      </c>
      <c r="GA39" t="s">
        <v>3</v>
      </c>
      <c r="GD39">
        <v>1</v>
      </c>
      <c r="GF39">
        <v>1876412176</v>
      </c>
      <c r="GG39">
        <v>2</v>
      </c>
      <c r="GH39">
        <v>1</v>
      </c>
      <c r="GI39">
        <v>5</v>
      </c>
      <c r="GJ39">
        <v>0</v>
      </c>
      <c r="GK39">
        <v>0</v>
      </c>
      <c r="GL39">
        <f>ROUND(IF(AND(BH39=3,BI39=3,FS39&lt;&gt;0),P39,0),0)</f>
        <v>0</v>
      </c>
      <c r="GM39">
        <f>ROUND(O39+X39+Y39,0)+GX39</f>
        <v>0</v>
      </c>
      <c r="GN39">
        <f>IF(OR(BI39=0,BI39=1),ROUND(O39+X39+Y39,0),0)</f>
        <v>0</v>
      </c>
      <c r="GO39">
        <f>IF(BI39=2,ROUND(O39+X39+Y39,0),0)</f>
        <v>0</v>
      </c>
      <c r="GP39">
        <f>IF(BI39=4,ROUND(O39+X39+Y39,0)+GX39,0)</f>
        <v>0</v>
      </c>
      <c r="GR39">
        <v>0</v>
      </c>
      <c r="GS39">
        <v>0</v>
      </c>
      <c r="GT39">
        <v>0</v>
      </c>
      <c r="GU39" t="s">
        <v>3</v>
      </c>
      <c r="GV39">
        <f t="shared" si="37"/>
        <v>0</v>
      </c>
      <c r="GW39">
        <v>1</v>
      </c>
      <c r="GX39">
        <f>ROUND(HC39*I39,0)</f>
        <v>0</v>
      </c>
      <c r="HA39">
        <v>0</v>
      </c>
      <c r="HB39">
        <v>0</v>
      </c>
      <c r="HC39">
        <f t="shared" si="38"/>
        <v>0</v>
      </c>
      <c r="HE39" t="s">
        <v>3</v>
      </c>
      <c r="HF39" t="s">
        <v>3</v>
      </c>
      <c r="HM39" t="s">
        <v>3</v>
      </c>
      <c r="HN39" t="s">
        <v>53</v>
      </c>
      <c r="HO39" t="s">
        <v>54</v>
      </c>
      <c r="HP39" t="s">
        <v>50</v>
      </c>
      <c r="HQ39" t="s">
        <v>50</v>
      </c>
      <c r="IK39">
        <v>0</v>
      </c>
    </row>
    <row r="40" spans="1:255" x14ac:dyDescent="0.2">
      <c r="A40" s="2">
        <v>17</v>
      </c>
      <c r="B40" s="2">
        <v>1</v>
      </c>
      <c r="C40" s="2">
        <f>ROW(SmtRes!A59)</f>
        <v>59</v>
      </c>
      <c r="D40" s="2">
        <f>ROW(EtalonRes!A57)</f>
        <v>57</v>
      </c>
      <c r="E40" s="2" t="s">
        <v>56</v>
      </c>
      <c r="F40" s="2" t="s">
        <v>57</v>
      </c>
      <c r="G40" s="2" t="s">
        <v>58</v>
      </c>
      <c r="H40" s="2" t="s">
        <v>59</v>
      </c>
      <c r="I40" s="2">
        <f>ROUND(43.985/100,7)</f>
        <v>0.43985000000000002</v>
      </c>
      <c r="J40" s="2">
        <v>0</v>
      </c>
      <c r="K40" s="2">
        <f>ROUND(43.985/100,7)</f>
        <v>0.43985000000000002</v>
      </c>
      <c r="L40" s="2"/>
      <c r="M40" s="2"/>
      <c r="N40" s="2"/>
      <c r="O40" s="2">
        <f>ROUND(CP40,2)</f>
        <v>698.74</v>
      </c>
      <c r="P40" s="2">
        <f>ROUND(CQ40*I40,2)</f>
        <v>0</v>
      </c>
      <c r="Q40" s="2">
        <f>ROUND(CR40*I40,2)</f>
        <v>0</v>
      </c>
      <c r="R40" s="2">
        <f>ROUND(CS40*I40,2)</f>
        <v>0</v>
      </c>
      <c r="S40" s="2">
        <f>ROUND(CT40*I40,2)</f>
        <v>698.74</v>
      </c>
      <c r="T40" s="2">
        <f>ROUND(CU40*I40,2)</f>
        <v>0</v>
      </c>
      <c r="U40" s="2">
        <f t="shared" si="21"/>
        <v>89.582050249999995</v>
      </c>
      <c r="V40" s="2">
        <f t="shared" si="22"/>
        <v>0</v>
      </c>
      <c r="W40" s="2">
        <f>ROUND(CX40*I40,2)</f>
        <v>0</v>
      </c>
      <c r="X40" s="2">
        <f>ROUND(CY40,2)</f>
        <v>621.88</v>
      </c>
      <c r="Y40" s="2">
        <f>ROUND(CZ40,2)</f>
        <v>237.57</v>
      </c>
      <c r="Z40" s="2"/>
      <c r="AA40" s="2">
        <v>53551706</v>
      </c>
      <c r="AB40" s="2">
        <f t="shared" si="23"/>
        <v>1588.59</v>
      </c>
      <c r="AC40" s="2">
        <f t="shared" si="39"/>
        <v>0</v>
      </c>
      <c r="AD40" s="2">
        <f t="shared" ref="AD40:AD47" si="40">ROUND(((((ET40*ROUND((1.25*1.15),7)))-((EU40*ROUND((1.25*1.15),7))))+AE40),2)</f>
        <v>0</v>
      </c>
      <c r="AE40" s="2">
        <f t="shared" ref="AE40:AE47" si="41">ROUND(((EU40*ROUND((1.25*1.15),7))),2)</f>
        <v>0</v>
      </c>
      <c r="AF40" s="2">
        <f t="shared" ref="AF40:AF47" si="42">ROUND(((EV40*ROUND((1.15*1.15),7))),2)</f>
        <v>1588.59</v>
      </c>
      <c r="AG40" s="2">
        <f t="shared" si="24"/>
        <v>0</v>
      </c>
      <c r="AH40" s="2">
        <f t="shared" ref="AH40:AH47" si="43">((EW40*ROUND((1.15*1.15),7)))</f>
        <v>203.66499999999999</v>
      </c>
      <c r="AI40" s="2">
        <f t="shared" ref="AI40:AI47" si="44">((EX40*ROUND((1.25*1.15),7)))</f>
        <v>0</v>
      </c>
      <c r="AJ40" s="2">
        <f t="shared" si="25"/>
        <v>0</v>
      </c>
      <c r="AK40" s="2">
        <v>1201.2</v>
      </c>
      <c r="AL40" s="2">
        <v>0</v>
      </c>
      <c r="AM40" s="2">
        <v>0</v>
      </c>
      <c r="AN40" s="2">
        <v>0</v>
      </c>
      <c r="AO40" s="2">
        <v>1201.2</v>
      </c>
      <c r="AP40" s="2">
        <v>0</v>
      </c>
      <c r="AQ40" s="2">
        <v>154</v>
      </c>
      <c r="AR40" s="2">
        <v>0</v>
      </c>
      <c r="AS40" s="2">
        <v>0</v>
      </c>
      <c r="AT40" s="2">
        <v>89</v>
      </c>
      <c r="AU40" s="2">
        <v>34</v>
      </c>
      <c r="AV40" s="2">
        <v>1</v>
      </c>
      <c r="AW40" s="2">
        <v>1</v>
      </c>
      <c r="AX40" s="2"/>
      <c r="AY40" s="2"/>
      <c r="AZ40" s="2">
        <v>1</v>
      </c>
      <c r="BA40" s="2">
        <v>1</v>
      </c>
      <c r="BB40" s="2">
        <v>1</v>
      </c>
      <c r="BC40" s="2">
        <v>1</v>
      </c>
      <c r="BD40" s="2" t="s">
        <v>3</v>
      </c>
      <c r="BE40" s="2" t="s">
        <v>3</v>
      </c>
      <c r="BF40" s="2" t="s">
        <v>3</v>
      </c>
      <c r="BG40" s="2" t="s">
        <v>3</v>
      </c>
      <c r="BH40" s="2">
        <v>0</v>
      </c>
      <c r="BI40" s="2">
        <v>1</v>
      </c>
      <c r="BJ40" s="2" t="s">
        <v>60</v>
      </c>
      <c r="BK40" s="2"/>
      <c r="BL40" s="2"/>
      <c r="BM40" s="2">
        <v>1003</v>
      </c>
      <c r="BN40" s="2">
        <v>0</v>
      </c>
      <c r="BO40" s="2" t="s">
        <v>3</v>
      </c>
      <c r="BP40" s="2">
        <v>0</v>
      </c>
      <c r="BQ40" s="2">
        <v>2</v>
      </c>
      <c r="BR40" s="2">
        <v>0</v>
      </c>
      <c r="BS40" s="2">
        <v>1</v>
      </c>
      <c r="BT40" s="2">
        <v>1</v>
      </c>
      <c r="BU40" s="2">
        <v>1</v>
      </c>
      <c r="BV40" s="2">
        <v>1</v>
      </c>
      <c r="BW40" s="2">
        <v>1</v>
      </c>
      <c r="BX40" s="2">
        <v>1</v>
      </c>
      <c r="BY40" s="2" t="s">
        <v>3</v>
      </c>
      <c r="BZ40" s="2">
        <v>89</v>
      </c>
      <c r="CA40" s="2">
        <v>40</v>
      </c>
      <c r="CB40" s="2" t="s">
        <v>3</v>
      </c>
      <c r="CC40" s="2"/>
      <c r="CD40" s="2"/>
      <c r="CE40" s="2">
        <v>0</v>
      </c>
      <c r="CF40" s="2">
        <v>0</v>
      </c>
      <c r="CG40" s="2">
        <v>0</v>
      </c>
      <c r="CH40" s="2"/>
      <c r="CI40" s="2"/>
      <c r="CJ40" s="2"/>
      <c r="CK40" s="2"/>
      <c r="CL40" s="2"/>
      <c r="CM40" s="2">
        <v>0</v>
      </c>
      <c r="CN40" s="2" t="s">
        <v>2151</v>
      </c>
      <c r="CO40" s="2">
        <v>0</v>
      </c>
      <c r="CP40" s="2">
        <f t="shared" si="26"/>
        <v>698.74</v>
      </c>
      <c r="CQ40" s="2">
        <f t="shared" si="27"/>
        <v>0</v>
      </c>
      <c r="CR40" s="2">
        <f t="shared" si="28"/>
        <v>0</v>
      </c>
      <c r="CS40" s="2">
        <f t="shared" si="29"/>
        <v>0</v>
      </c>
      <c r="CT40" s="2">
        <f t="shared" si="30"/>
        <v>1588.59</v>
      </c>
      <c r="CU40" s="2">
        <f t="shared" si="31"/>
        <v>0</v>
      </c>
      <c r="CV40" s="2">
        <f t="shared" si="32"/>
        <v>203.66499999999999</v>
      </c>
      <c r="CW40" s="2">
        <f t="shared" si="33"/>
        <v>0</v>
      </c>
      <c r="CX40" s="2">
        <f t="shared" si="34"/>
        <v>0</v>
      </c>
      <c r="CY40" s="2">
        <f t="shared" si="35"/>
        <v>621.87860000000001</v>
      </c>
      <c r="CZ40" s="2">
        <f t="shared" si="36"/>
        <v>237.57159999999999</v>
      </c>
      <c r="DA40" s="2"/>
      <c r="DB40" s="2"/>
      <c r="DC40" s="2" t="s">
        <v>3</v>
      </c>
      <c r="DD40" s="2" t="s">
        <v>3</v>
      </c>
      <c r="DE40" s="2" t="s">
        <v>61</v>
      </c>
      <c r="DF40" s="2" t="s">
        <v>61</v>
      </c>
      <c r="DG40" s="2" t="s">
        <v>62</v>
      </c>
      <c r="DH40" s="2" t="s">
        <v>3</v>
      </c>
      <c r="DI40" s="2" t="s">
        <v>62</v>
      </c>
      <c r="DJ40" s="2" t="s">
        <v>61</v>
      </c>
      <c r="DK40" s="2" t="s">
        <v>3</v>
      </c>
      <c r="DL40" s="2" t="s">
        <v>3</v>
      </c>
      <c r="DM40" s="2" t="s">
        <v>63</v>
      </c>
      <c r="DN40" s="2">
        <v>0</v>
      </c>
      <c r="DO40" s="2">
        <v>0</v>
      </c>
      <c r="DP40" s="2">
        <v>1</v>
      </c>
      <c r="DQ40" s="2">
        <v>1</v>
      </c>
      <c r="DR40" s="2"/>
      <c r="DS40" s="2"/>
      <c r="DT40" s="2"/>
      <c r="DU40" s="2">
        <v>1013</v>
      </c>
      <c r="DV40" s="2" t="s">
        <v>59</v>
      </c>
      <c r="DW40" s="2" t="s">
        <v>59</v>
      </c>
      <c r="DX40" s="2">
        <v>1</v>
      </c>
      <c r="DY40" s="2"/>
      <c r="DZ40" s="2" t="s">
        <v>3</v>
      </c>
      <c r="EA40" s="2" t="s">
        <v>3</v>
      </c>
      <c r="EB40" s="2" t="s">
        <v>3</v>
      </c>
      <c r="EC40" s="2" t="s">
        <v>3</v>
      </c>
      <c r="ED40" s="2"/>
      <c r="EE40" s="2">
        <v>53550976</v>
      </c>
      <c r="EF40" s="2">
        <v>2</v>
      </c>
      <c r="EG40" s="2" t="s">
        <v>38</v>
      </c>
      <c r="EH40" s="2">
        <v>1</v>
      </c>
      <c r="EI40" s="2" t="s">
        <v>64</v>
      </c>
      <c r="EJ40" s="2">
        <v>1</v>
      </c>
      <c r="EK40" s="2">
        <v>1003</v>
      </c>
      <c r="EL40" s="2" t="s">
        <v>65</v>
      </c>
      <c r="EM40" s="2" t="s">
        <v>66</v>
      </c>
      <c r="EN40" s="2"/>
      <c r="EO40" s="2" t="s">
        <v>67</v>
      </c>
      <c r="EP40" s="2"/>
      <c r="EQ40" s="2">
        <v>131072</v>
      </c>
      <c r="ER40" s="2">
        <v>1201.2</v>
      </c>
      <c r="ES40" s="2">
        <v>0</v>
      </c>
      <c r="ET40" s="2">
        <v>0</v>
      </c>
      <c r="EU40" s="2">
        <v>0</v>
      </c>
      <c r="EV40" s="2">
        <v>1201.2</v>
      </c>
      <c r="EW40" s="2">
        <v>154</v>
      </c>
      <c r="EX40" s="2">
        <v>0</v>
      </c>
      <c r="EY40" s="2">
        <v>0</v>
      </c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>
        <v>0</v>
      </c>
      <c r="FR40" s="2">
        <f>ROUND(IF(AND(BH40=3,BI40=3),P40,0),2)</f>
        <v>0</v>
      </c>
      <c r="FS40" s="2">
        <v>0</v>
      </c>
      <c r="FT40" s="2"/>
      <c r="FU40" s="2"/>
      <c r="FV40" s="2"/>
      <c r="FW40" s="2"/>
      <c r="FX40" s="2">
        <v>89</v>
      </c>
      <c r="FY40" s="2">
        <v>34</v>
      </c>
      <c r="FZ40" s="2"/>
      <c r="GA40" s="2" t="s">
        <v>3</v>
      </c>
      <c r="GB40" s="2"/>
      <c r="GC40" s="2"/>
      <c r="GD40" s="2">
        <v>1</v>
      </c>
      <c r="GE40" s="2"/>
      <c r="GF40" s="2">
        <v>809624927</v>
      </c>
      <c r="GG40" s="2">
        <v>2</v>
      </c>
      <c r="GH40" s="2">
        <v>1</v>
      </c>
      <c r="GI40" s="2">
        <v>-2</v>
      </c>
      <c r="GJ40" s="2">
        <v>0</v>
      </c>
      <c r="GK40" s="2">
        <v>0</v>
      </c>
      <c r="GL40" s="2">
        <f>ROUND(IF(AND(BH40=3,BI40=3,FS40&lt;&gt;0),P40,0),2)</f>
        <v>0</v>
      </c>
      <c r="GM40" s="2">
        <f>ROUND(O40+X40+Y40,2)+GX40</f>
        <v>1558.19</v>
      </c>
      <c r="GN40" s="2">
        <f>IF(OR(BI40=0,BI40=1),ROUND(O40+X40+Y40,2),0)</f>
        <v>1558.19</v>
      </c>
      <c r="GO40" s="2">
        <f>IF(BI40=2,ROUND(O40+X40+Y40,2),0)</f>
        <v>0</v>
      </c>
      <c r="GP40" s="2">
        <f>IF(BI40=4,ROUND(O40+X40+Y40,2)+GX40,0)</f>
        <v>0</v>
      </c>
      <c r="GQ40" s="2"/>
      <c r="GR40" s="2">
        <v>0</v>
      </c>
      <c r="GS40" s="2">
        <v>0</v>
      </c>
      <c r="GT40" s="2">
        <v>0</v>
      </c>
      <c r="GU40" s="2" t="s">
        <v>3</v>
      </c>
      <c r="GV40" s="2">
        <f t="shared" si="37"/>
        <v>0</v>
      </c>
      <c r="GW40" s="2">
        <v>1</v>
      </c>
      <c r="GX40" s="2">
        <f>ROUND(HC40*I40,2)</f>
        <v>0</v>
      </c>
      <c r="GY40" s="2"/>
      <c r="GZ40" s="2"/>
      <c r="HA40" s="2">
        <v>0</v>
      </c>
      <c r="HB40" s="2">
        <v>0</v>
      </c>
      <c r="HC40" s="2">
        <f t="shared" si="38"/>
        <v>0</v>
      </c>
      <c r="HD40" s="2"/>
      <c r="HE40" s="2" t="s">
        <v>3</v>
      </c>
      <c r="HF40" s="2" t="s">
        <v>3</v>
      </c>
      <c r="HG40" s="2"/>
      <c r="HH40" s="2"/>
      <c r="HI40" s="2"/>
      <c r="HJ40" s="2"/>
      <c r="HK40" s="2"/>
      <c r="HL40" s="2"/>
      <c r="HM40" s="2" t="s">
        <v>3</v>
      </c>
      <c r="HN40" s="2" t="s">
        <v>68</v>
      </c>
      <c r="HO40" s="2" t="s">
        <v>69</v>
      </c>
      <c r="HP40" s="2" t="s">
        <v>65</v>
      </c>
      <c r="HQ40" s="2" t="s">
        <v>65</v>
      </c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>
        <v>0</v>
      </c>
      <c r="IL40" s="2"/>
      <c r="IM40" s="2"/>
      <c r="IN40" s="2"/>
      <c r="IO40" s="2"/>
      <c r="IP40" s="2"/>
      <c r="IQ40" s="2"/>
      <c r="IR40" s="2"/>
      <c r="IS40" s="2"/>
      <c r="IT40" s="2"/>
      <c r="IU40" s="2"/>
    </row>
    <row r="41" spans="1:255" x14ac:dyDescent="0.2">
      <c r="A41">
        <v>17</v>
      </c>
      <c r="B41">
        <v>1</v>
      </c>
      <c r="C41">
        <f>ROW(SmtRes!A60)</f>
        <v>60</v>
      </c>
      <c r="D41">
        <f>ROW(EtalonRes!A58)</f>
        <v>58</v>
      </c>
      <c r="E41" t="s">
        <v>56</v>
      </c>
      <c r="F41" t="s">
        <v>57</v>
      </c>
      <c r="G41" t="s">
        <v>58</v>
      </c>
      <c r="H41" t="s">
        <v>59</v>
      </c>
      <c r="I41">
        <f>ROUND(43.985/100,7)</f>
        <v>0.43985000000000002</v>
      </c>
      <c r="J41">
        <v>0</v>
      </c>
      <c r="K41">
        <f>ROUND(43.985/100,7)</f>
        <v>0.43985000000000002</v>
      </c>
      <c r="O41">
        <f>ROUND(CP41,0)</f>
        <v>24624</v>
      </c>
      <c r="P41">
        <f>ROUND(CQ41*I41,0)</f>
        <v>0</v>
      </c>
      <c r="Q41">
        <f>ROUND(CR41*I41,0)</f>
        <v>0</v>
      </c>
      <c r="R41">
        <f>ROUND(CS41*I41,0)</f>
        <v>0</v>
      </c>
      <c r="S41">
        <f>ROUND(CT41*I41,0)</f>
        <v>24624</v>
      </c>
      <c r="T41">
        <f>ROUND(CU41*I41,0)</f>
        <v>0</v>
      </c>
      <c r="U41">
        <f t="shared" si="21"/>
        <v>89.582050249999995</v>
      </c>
      <c r="V41">
        <f t="shared" si="22"/>
        <v>0</v>
      </c>
      <c r="W41">
        <f>ROUND(CX41*I41,0)</f>
        <v>0</v>
      </c>
      <c r="X41">
        <f>ROUND(CY41,0)</f>
        <v>21915</v>
      </c>
      <c r="Y41">
        <f>ROUND(CZ41,0)</f>
        <v>8372</v>
      </c>
      <c r="AA41">
        <v>53551707</v>
      </c>
      <c r="AB41">
        <f t="shared" si="23"/>
        <v>1588.59</v>
      </c>
      <c r="AC41">
        <f t="shared" si="39"/>
        <v>0</v>
      </c>
      <c r="AD41">
        <f t="shared" si="40"/>
        <v>0</v>
      </c>
      <c r="AE41">
        <f t="shared" si="41"/>
        <v>0</v>
      </c>
      <c r="AF41">
        <f t="shared" si="42"/>
        <v>1588.59</v>
      </c>
      <c r="AG41">
        <f t="shared" si="24"/>
        <v>0</v>
      </c>
      <c r="AH41">
        <f t="shared" si="43"/>
        <v>203.66499999999999</v>
      </c>
      <c r="AI41">
        <f t="shared" si="44"/>
        <v>0</v>
      </c>
      <c r="AJ41">
        <f t="shared" si="25"/>
        <v>0</v>
      </c>
      <c r="AK41">
        <v>1201.2</v>
      </c>
      <c r="AL41">
        <v>0</v>
      </c>
      <c r="AM41">
        <v>0</v>
      </c>
      <c r="AN41">
        <v>0</v>
      </c>
      <c r="AO41">
        <v>1201.2</v>
      </c>
      <c r="AP41">
        <v>0</v>
      </c>
      <c r="AQ41">
        <v>154</v>
      </c>
      <c r="AR41">
        <v>0</v>
      </c>
      <c r="AS41">
        <v>0</v>
      </c>
      <c r="AT41">
        <v>89</v>
      </c>
      <c r="AU41">
        <v>34</v>
      </c>
      <c r="AV41">
        <v>1</v>
      </c>
      <c r="AW41">
        <v>1</v>
      </c>
      <c r="AZ41">
        <v>1</v>
      </c>
      <c r="BA41">
        <v>35.24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60</v>
      </c>
      <c r="BM41">
        <v>1003</v>
      </c>
      <c r="BN41">
        <v>0</v>
      </c>
      <c r="BO41" t="s">
        <v>57</v>
      </c>
      <c r="BP41">
        <v>1</v>
      </c>
      <c r="BQ41">
        <v>2</v>
      </c>
      <c r="BR41">
        <v>0</v>
      </c>
      <c r="BS41">
        <v>35.24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89</v>
      </c>
      <c r="CA41">
        <v>40</v>
      </c>
      <c r="CB41" t="s">
        <v>3</v>
      </c>
      <c r="CE41">
        <v>0</v>
      </c>
      <c r="CF41">
        <v>0</v>
      </c>
      <c r="CG41">
        <v>0</v>
      </c>
      <c r="CM41">
        <v>0</v>
      </c>
      <c r="CN41" t="s">
        <v>2151</v>
      </c>
      <c r="CO41">
        <v>0</v>
      </c>
      <c r="CP41">
        <f t="shared" si="26"/>
        <v>24624</v>
      </c>
      <c r="CQ41">
        <f t="shared" si="27"/>
        <v>0</v>
      </c>
      <c r="CR41">
        <f t="shared" si="28"/>
        <v>0</v>
      </c>
      <c r="CS41">
        <f t="shared" si="29"/>
        <v>0</v>
      </c>
      <c r="CT41">
        <f t="shared" si="30"/>
        <v>55981.911599999999</v>
      </c>
      <c r="CU41">
        <f t="shared" si="31"/>
        <v>0</v>
      </c>
      <c r="CV41">
        <f t="shared" si="32"/>
        <v>203.66499999999999</v>
      </c>
      <c r="CW41">
        <f t="shared" si="33"/>
        <v>0</v>
      </c>
      <c r="CX41">
        <f t="shared" si="34"/>
        <v>0</v>
      </c>
      <c r="CY41">
        <f t="shared" si="35"/>
        <v>21915.360000000001</v>
      </c>
      <c r="CZ41">
        <f t="shared" si="36"/>
        <v>8372.16</v>
      </c>
      <c r="DC41" t="s">
        <v>3</v>
      </c>
      <c r="DD41" t="s">
        <v>3</v>
      </c>
      <c r="DE41" t="s">
        <v>61</v>
      </c>
      <c r="DF41" t="s">
        <v>61</v>
      </c>
      <c r="DG41" t="s">
        <v>62</v>
      </c>
      <c r="DH41" t="s">
        <v>3</v>
      </c>
      <c r="DI41" t="s">
        <v>62</v>
      </c>
      <c r="DJ41" t="s">
        <v>61</v>
      </c>
      <c r="DK41" t="s">
        <v>3</v>
      </c>
      <c r="DL41" t="s">
        <v>3</v>
      </c>
      <c r="DM41" t="s">
        <v>63</v>
      </c>
      <c r="DN41">
        <v>0</v>
      </c>
      <c r="DO41">
        <v>0</v>
      </c>
      <c r="DP41">
        <v>1</v>
      </c>
      <c r="DQ41">
        <v>1</v>
      </c>
      <c r="DU41">
        <v>1013</v>
      </c>
      <c r="DV41" t="s">
        <v>59</v>
      </c>
      <c r="DW41" t="s">
        <v>59</v>
      </c>
      <c r="DX41">
        <v>1</v>
      </c>
      <c r="DZ41" t="s">
        <v>3</v>
      </c>
      <c r="EA41" t="s">
        <v>3</v>
      </c>
      <c r="EB41" t="s">
        <v>3</v>
      </c>
      <c r="EC41" t="s">
        <v>3</v>
      </c>
      <c r="EE41">
        <v>53550976</v>
      </c>
      <c r="EF41">
        <v>2</v>
      </c>
      <c r="EG41" t="s">
        <v>38</v>
      </c>
      <c r="EH41">
        <v>1</v>
      </c>
      <c r="EI41" t="s">
        <v>64</v>
      </c>
      <c r="EJ41">
        <v>1</v>
      </c>
      <c r="EK41">
        <v>1003</v>
      </c>
      <c r="EL41" t="s">
        <v>65</v>
      </c>
      <c r="EM41" t="s">
        <v>66</v>
      </c>
      <c r="EO41" t="s">
        <v>67</v>
      </c>
      <c r="EQ41">
        <v>131072</v>
      </c>
      <c r="ER41">
        <v>1201.2</v>
      </c>
      <c r="ES41">
        <v>0</v>
      </c>
      <c r="ET41">
        <v>0</v>
      </c>
      <c r="EU41">
        <v>0</v>
      </c>
      <c r="EV41">
        <v>1201.2</v>
      </c>
      <c r="EW41">
        <v>154</v>
      </c>
      <c r="EX41">
        <v>0</v>
      </c>
      <c r="EY41">
        <v>0</v>
      </c>
      <c r="FQ41">
        <v>0</v>
      </c>
      <c r="FR41">
        <f>ROUND(IF(AND(BH41=3,BI41=3),P41,0),0)</f>
        <v>0</v>
      </c>
      <c r="FS41">
        <v>0</v>
      </c>
      <c r="FX41">
        <v>89</v>
      </c>
      <c r="FY41">
        <v>34</v>
      </c>
      <c r="GA41" t="s">
        <v>3</v>
      </c>
      <c r="GD41">
        <v>1</v>
      </c>
      <c r="GF41">
        <v>809624927</v>
      </c>
      <c r="GG41">
        <v>2</v>
      </c>
      <c r="GH41">
        <v>1</v>
      </c>
      <c r="GI41">
        <v>2</v>
      </c>
      <c r="GJ41">
        <v>0</v>
      </c>
      <c r="GK41">
        <v>0</v>
      </c>
      <c r="GL41">
        <f>ROUND(IF(AND(BH41=3,BI41=3,FS41&lt;&gt;0),P41,0),0)</f>
        <v>0</v>
      </c>
      <c r="GM41">
        <f>ROUND(O41+X41+Y41,0)+GX41</f>
        <v>54911</v>
      </c>
      <c r="GN41">
        <f>IF(OR(BI41=0,BI41=1),ROUND(O41+X41+Y41,0),0)</f>
        <v>54911</v>
      </c>
      <c r="GO41">
        <f>IF(BI41=2,ROUND(O41+X41+Y41,0),0)</f>
        <v>0</v>
      </c>
      <c r="GP41">
        <f>IF(BI41=4,ROUND(O41+X41+Y41,0)+GX41,0)</f>
        <v>0</v>
      </c>
      <c r="GR41">
        <v>0</v>
      </c>
      <c r="GS41">
        <v>0</v>
      </c>
      <c r="GT41">
        <v>0</v>
      </c>
      <c r="GU41" t="s">
        <v>3</v>
      </c>
      <c r="GV41">
        <f t="shared" si="37"/>
        <v>0</v>
      </c>
      <c r="GW41">
        <v>1</v>
      </c>
      <c r="GX41">
        <f>ROUND(HC41*I41,0)</f>
        <v>0</v>
      </c>
      <c r="HA41">
        <v>0</v>
      </c>
      <c r="HB41">
        <v>0</v>
      </c>
      <c r="HC41">
        <f t="shared" si="38"/>
        <v>0</v>
      </c>
      <c r="HE41" t="s">
        <v>3</v>
      </c>
      <c r="HF41" t="s">
        <v>3</v>
      </c>
      <c r="HM41" t="s">
        <v>3</v>
      </c>
      <c r="HN41" t="s">
        <v>68</v>
      </c>
      <c r="HO41" t="s">
        <v>69</v>
      </c>
      <c r="HP41" t="s">
        <v>65</v>
      </c>
      <c r="HQ41" t="s">
        <v>65</v>
      </c>
      <c r="IK41">
        <v>0</v>
      </c>
    </row>
    <row r="42" spans="1:255" x14ac:dyDescent="0.2">
      <c r="A42" s="2">
        <v>17</v>
      </c>
      <c r="B42" s="2">
        <v>1</v>
      </c>
      <c r="C42" s="2">
        <f>ROW(SmtRes!A67)</f>
        <v>67</v>
      </c>
      <c r="D42" s="2">
        <f>ROW(EtalonRes!A65)</f>
        <v>65</v>
      </c>
      <c r="E42" s="2" t="s">
        <v>70</v>
      </c>
      <c r="F42" s="2" t="s">
        <v>71</v>
      </c>
      <c r="G42" s="2" t="s">
        <v>72</v>
      </c>
      <c r="H42" s="2" t="s">
        <v>73</v>
      </c>
      <c r="I42" s="2">
        <v>26.390999999999998</v>
      </c>
      <c r="J42" s="2">
        <v>0</v>
      </c>
      <c r="K42" s="2">
        <v>26.390999999999998</v>
      </c>
      <c r="L42" s="2"/>
      <c r="M42" s="2"/>
      <c r="N42" s="2"/>
      <c r="O42" s="2">
        <f>ROUND(CP42,2)</f>
        <v>3349.55</v>
      </c>
      <c r="P42" s="2">
        <f>ROUND(CQ42*I42,2)</f>
        <v>1909.92</v>
      </c>
      <c r="Q42" s="2">
        <f>ROUND(CR42*I42,2)</f>
        <v>783.81</v>
      </c>
      <c r="R42" s="2">
        <f>ROUND(CS42*I42,2)</f>
        <v>115.33</v>
      </c>
      <c r="S42" s="2">
        <f>ROUND(CT42*I42,2)</f>
        <v>655.82</v>
      </c>
      <c r="T42" s="2">
        <f>ROUND(CU42*I42,2)</f>
        <v>0</v>
      </c>
      <c r="U42" s="2">
        <f t="shared" si="21"/>
        <v>80.274824249999995</v>
      </c>
      <c r="V42" s="2">
        <f t="shared" si="22"/>
        <v>11.001748124999999</v>
      </c>
      <c r="W42" s="2">
        <f>ROUND(CX42*I42,2)</f>
        <v>0</v>
      </c>
      <c r="X42" s="2">
        <f>ROUND(CY42,2)</f>
        <v>763.44</v>
      </c>
      <c r="Y42" s="2">
        <f>ROUND(CZ42,2)</f>
        <v>452.28</v>
      </c>
      <c r="Z42" s="2"/>
      <c r="AA42" s="2">
        <v>53551706</v>
      </c>
      <c r="AB42" s="2">
        <f t="shared" si="23"/>
        <v>126.92</v>
      </c>
      <c r="AC42" s="2">
        <f t="shared" si="39"/>
        <v>72.37</v>
      </c>
      <c r="AD42" s="2">
        <f t="shared" si="40"/>
        <v>29.7</v>
      </c>
      <c r="AE42" s="2">
        <f t="shared" si="41"/>
        <v>4.37</v>
      </c>
      <c r="AF42" s="2">
        <f t="shared" si="42"/>
        <v>24.85</v>
      </c>
      <c r="AG42" s="2">
        <f t="shared" si="24"/>
        <v>0</v>
      </c>
      <c r="AH42" s="2">
        <f t="shared" si="43"/>
        <v>3.04175</v>
      </c>
      <c r="AI42" s="2">
        <f t="shared" si="44"/>
        <v>0.416875</v>
      </c>
      <c r="AJ42" s="2">
        <f t="shared" si="25"/>
        <v>0</v>
      </c>
      <c r="AK42" s="2">
        <v>111.82</v>
      </c>
      <c r="AL42" s="2">
        <v>72.37</v>
      </c>
      <c r="AM42" s="2">
        <v>20.66</v>
      </c>
      <c r="AN42" s="2">
        <v>3.04</v>
      </c>
      <c r="AO42" s="2">
        <v>18.79</v>
      </c>
      <c r="AP42" s="2">
        <v>0</v>
      </c>
      <c r="AQ42" s="2">
        <v>2.2999999999999998</v>
      </c>
      <c r="AR42" s="2">
        <v>0.28999999999999998</v>
      </c>
      <c r="AS42" s="2">
        <v>0</v>
      </c>
      <c r="AT42" s="2">
        <v>99</v>
      </c>
      <c r="AU42" s="2">
        <v>58.65</v>
      </c>
      <c r="AV42" s="2">
        <v>1</v>
      </c>
      <c r="AW42" s="2">
        <v>1</v>
      </c>
      <c r="AX42" s="2"/>
      <c r="AY42" s="2"/>
      <c r="AZ42" s="2">
        <v>1</v>
      </c>
      <c r="BA42" s="2">
        <v>1</v>
      </c>
      <c r="BB42" s="2">
        <v>1</v>
      </c>
      <c r="BC42" s="2">
        <v>1</v>
      </c>
      <c r="BD42" s="2" t="s">
        <v>3</v>
      </c>
      <c r="BE42" s="2" t="s">
        <v>3</v>
      </c>
      <c r="BF42" s="2" t="s">
        <v>3</v>
      </c>
      <c r="BG42" s="2" t="s">
        <v>3</v>
      </c>
      <c r="BH42" s="2">
        <v>0</v>
      </c>
      <c r="BI42" s="2">
        <v>1</v>
      </c>
      <c r="BJ42" s="2" t="s">
        <v>74</v>
      </c>
      <c r="BK42" s="2"/>
      <c r="BL42" s="2"/>
      <c r="BM42" s="2">
        <v>8001</v>
      </c>
      <c r="BN42" s="2">
        <v>0</v>
      </c>
      <c r="BO42" s="2" t="s">
        <v>3</v>
      </c>
      <c r="BP42" s="2">
        <v>0</v>
      </c>
      <c r="BQ42" s="2">
        <v>23</v>
      </c>
      <c r="BR42" s="2">
        <v>0</v>
      </c>
      <c r="BS42" s="2">
        <v>1</v>
      </c>
      <c r="BT42" s="2">
        <v>1</v>
      </c>
      <c r="BU42" s="2">
        <v>1</v>
      </c>
      <c r="BV42" s="2">
        <v>1</v>
      </c>
      <c r="BW42" s="2">
        <v>1</v>
      </c>
      <c r="BX42" s="2">
        <v>1</v>
      </c>
      <c r="BY42" s="2" t="s">
        <v>3</v>
      </c>
      <c r="BZ42" s="2">
        <v>110</v>
      </c>
      <c r="CA42" s="2">
        <v>69</v>
      </c>
      <c r="CB42" s="2" t="s">
        <v>3</v>
      </c>
      <c r="CC42" s="2"/>
      <c r="CD42" s="2"/>
      <c r="CE42" s="2">
        <v>0</v>
      </c>
      <c r="CF42" s="2">
        <v>0</v>
      </c>
      <c r="CG42" s="2">
        <v>0</v>
      </c>
      <c r="CH42" s="2"/>
      <c r="CI42" s="2"/>
      <c r="CJ42" s="2"/>
      <c r="CK42" s="2"/>
      <c r="CL42" s="2"/>
      <c r="CM42" s="2">
        <v>0</v>
      </c>
      <c r="CN42" s="2" t="s">
        <v>2152</v>
      </c>
      <c r="CO42" s="2">
        <v>0</v>
      </c>
      <c r="CP42" s="2">
        <f t="shared" si="26"/>
        <v>3349.55</v>
      </c>
      <c r="CQ42" s="2">
        <f t="shared" si="27"/>
        <v>72.37</v>
      </c>
      <c r="CR42" s="2">
        <f t="shared" si="28"/>
        <v>29.7</v>
      </c>
      <c r="CS42" s="2">
        <f t="shared" si="29"/>
        <v>4.37</v>
      </c>
      <c r="CT42" s="2">
        <f t="shared" si="30"/>
        <v>24.85</v>
      </c>
      <c r="CU42" s="2">
        <f t="shared" si="31"/>
        <v>0</v>
      </c>
      <c r="CV42" s="2">
        <f t="shared" si="32"/>
        <v>3.04175</v>
      </c>
      <c r="CW42" s="2">
        <f t="shared" si="33"/>
        <v>0.416875</v>
      </c>
      <c r="CX42" s="2">
        <f t="shared" si="34"/>
        <v>0</v>
      </c>
      <c r="CY42" s="2">
        <f t="shared" si="35"/>
        <v>763.43850000000009</v>
      </c>
      <c r="CZ42" s="2">
        <f t="shared" si="36"/>
        <v>452.27947500000005</v>
      </c>
      <c r="DA42" s="2"/>
      <c r="DB42" s="2"/>
      <c r="DC42" s="2" t="s">
        <v>3</v>
      </c>
      <c r="DD42" s="2" t="s">
        <v>3</v>
      </c>
      <c r="DE42" s="2" t="s">
        <v>61</v>
      </c>
      <c r="DF42" s="2" t="s">
        <v>61</v>
      </c>
      <c r="DG42" s="2" t="s">
        <v>62</v>
      </c>
      <c r="DH42" s="2" t="s">
        <v>3</v>
      </c>
      <c r="DI42" s="2" t="s">
        <v>62</v>
      </c>
      <c r="DJ42" s="2" t="s">
        <v>61</v>
      </c>
      <c r="DK42" s="2" t="s">
        <v>3</v>
      </c>
      <c r="DL42" s="2" t="s">
        <v>75</v>
      </c>
      <c r="DM42" s="2" t="s">
        <v>63</v>
      </c>
      <c r="DN42" s="2">
        <v>0</v>
      </c>
      <c r="DO42" s="2">
        <v>0</v>
      </c>
      <c r="DP42" s="2">
        <v>1</v>
      </c>
      <c r="DQ42" s="2">
        <v>1</v>
      </c>
      <c r="DR42" s="2"/>
      <c r="DS42" s="2"/>
      <c r="DT42" s="2"/>
      <c r="DU42" s="2">
        <v>1013</v>
      </c>
      <c r="DV42" s="2" t="s">
        <v>73</v>
      </c>
      <c r="DW42" s="2" t="s">
        <v>73</v>
      </c>
      <c r="DX42" s="2">
        <v>1</v>
      </c>
      <c r="DY42" s="2"/>
      <c r="DZ42" s="2" t="s">
        <v>3</v>
      </c>
      <c r="EA42" s="2" t="s">
        <v>3</v>
      </c>
      <c r="EB42" s="2" t="s">
        <v>3</v>
      </c>
      <c r="EC42" s="2" t="s">
        <v>3</v>
      </c>
      <c r="ED42" s="2"/>
      <c r="EE42" s="2">
        <v>53551111</v>
      </c>
      <c r="EF42" s="2">
        <v>23</v>
      </c>
      <c r="EG42" s="2" t="s">
        <v>76</v>
      </c>
      <c r="EH42" s="2">
        <v>8</v>
      </c>
      <c r="EI42" s="2" t="s">
        <v>77</v>
      </c>
      <c r="EJ42" s="2">
        <v>1</v>
      </c>
      <c r="EK42" s="2">
        <v>8001</v>
      </c>
      <c r="EL42" s="2" t="s">
        <v>77</v>
      </c>
      <c r="EM42" s="2" t="s">
        <v>78</v>
      </c>
      <c r="EN42" s="2"/>
      <c r="EO42" s="2" t="s">
        <v>79</v>
      </c>
      <c r="EP42" s="2"/>
      <c r="EQ42" s="2">
        <v>131072</v>
      </c>
      <c r="ER42" s="2">
        <v>111.82</v>
      </c>
      <c r="ES42" s="2">
        <v>72.37</v>
      </c>
      <c r="ET42" s="2">
        <v>20.66</v>
      </c>
      <c r="EU42" s="2">
        <v>3.04</v>
      </c>
      <c r="EV42" s="2">
        <v>18.79</v>
      </c>
      <c r="EW42" s="2">
        <v>2.2999999999999998</v>
      </c>
      <c r="EX42" s="2">
        <v>0.28999999999999998</v>
      </c>
      <c r="EY42" s="2">
        <v>0</v>
      </c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>
        <v>0</v>
      </c>
      <c r="FR42" s="2">
        <f>ROUND(IF(AND(BH42=3,BI42=3),P42,0),2)</f>
        <v>0</v>
      </c>
      <c r="FS42" s="2">
        <v>0</v>
      </c>
      <c r="FT42" s="2"/>
      <c r="FU42" s="2"/>
      <c r="FV42" s="2"/>
      <c r="FW42" s="2"/>
      <c r="FX42" s="2">
        <v>99</v>
      </c>
      <c r="FY42" s="2">
        <v>58.65</v>
      </c>
      <c r="FZ42" s="2"/>
      <c r="GA42" s="2" t="s">
        <v>3</v>
      </c>
      <c r="GB42" s="2"/>
      <c r="GC42" s="2"/>
      <c r="GD42" s="2">
        <v>1</v>
      </c>
      <c r="GE42" s="2"/>
      <c r="GF42" s="2">
        <v>1602098145</v>
      </c>
      <c r="GG42" s="2">
        <v>2</v>
      </c>
      <c r="GH42" s="2">
        <v>1</v>
      </c>
      <c r="GI42" s="2">
        <v>-2</v>
      </c>
      <c r="GJ42" s="2">
        <v>0</v>
      </c>
      <c r="GK42" s="2">
        <v>0</v>
      </c>
      <c r="GL42" s="2">
        <f>ROUND(IF(AND(BH42=3,BI42=3,FS42&lt;&gt;0),P42,0),2)</f>
        <v>0</v>
      </c>
      <c r="GM42" s="2">
        <f>ROUND(O42+X42+Y42,2)+GX42</f>
        <v>4565.2700000000004</v>
      </c>
      <c r="GN42" s="2">
        <f>IF(OR(BI42=0,BI42=1),ROUND(O42+X42+Y42,2),0)</f>
        <v>4565.2700000000004</v>
      </c>
      <c r="GO42" s="2">
        <f>IF(BI42=2,ROUND(O42+X42+Y42,2),0)</f>
        <v>0</v>
      </c>
      <c r="GP42" s="2">
        <f>IF(BI42=4,ROUND(O42+X42+Y42,2)+GX42,0)</f>
        <v>0</v>
      </c>
      <c r="GQ42" s="2"/>
      <c r="GR42" s="2">
        <v>0</v>
      </c>
      <c r="GS42" s="2">
        <v>0</v>
      </c>
      <c r="GT42" s="2">
        <v>0</v>
      </c>
      <c r="GU42" s="2" t="s">
        <v>3</v>
      </c>
      <c r="GV42" s="2">
        <f t="shared" si="37"/>
        <v>0</v>
      </c>
      <c r="GW42" s="2">
        <v>1</v>
      </c>
      <c r="GX42" s="2">
        <f>ROUND(HC42*I42,2)</f>
        <v>0</v>
      </c>
      <c r="GY42" s="2"/>
      <c r="GZ42" s="2"/>
      <c r="HA42" s="2">
        <v>0</v>
      </c>
      <c r="HB42" s="2">
        <v>0</v>
      </c>
      <c r="HC42" s="2">
        <f t="shared" si="38"/>
        <v>0</v>
      </c>
      <c r="HD42" s="2"/>
      <c r="HE42" s="2" t="s">
        <v>3</v>
      </c>
      <c r="HF42" s="2" t="s">
        <v>3</v>
      </c>
      <c r="HG42" s="2"/>
      <c r="HH42" s="2"/>
      <c r="HI42" s="2"/>
      <c r="HJ42" s="2"/>
      <c r="HK42" s="2"/>
      <c r="HL42" s="2"/>
      <c r="HM42" s="2" t="s">
        <v>3</v>
      </c>
      <c r="HN42" s="2" t="s">
        <v>80</v>
      </c>
      <c r="HO42" s="2" t="s">
        <v>81</v>
      </c>
      <c r="HP42" s="2" t="s">
        <v>77</v>
      </c>
      <c r="HQ42" s="2" t="s">
        <v>77</v>
      </c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>
        <v>0</v>
      </c>
      <c r="IL42" s="2"/>
      <c r="IM42" s="2"/>
      <c r="IN42" s="2"/>
      <c r="IO42" s="2"/>
      <c r="IP42" s="2"/>
      <c r="IQ42" s="2"/>
      <c r="IR42" s="2"/>
      <c r="IS42" s="2"/>
      <c r="IT42" s="2"/>
      <c r="IU42" s="2"/>
    </row>
    <row r="43" spans="1:255" x14ac:dyDescent="0.2">
      <c r="A43">
        <v>17</v>
      </c>
      <c r="B43">
        <v>1</v>
      </c>
      <c r="C43">
        <f>ROW(SmtRes!A74)</f>
        <v>74</v>
      </c>
      <c r="D43">
        <f>ROW(EtalonRes!A72)</f>
        <v>72</v>
      </c>
      <c r="E43" t="s">
        <v>70</v>
      </c>
      <c r="F43" t="s">
        <v>71</v>
      </c>
      <c r="G43" t="s">
        <v>72</v>
      </c>
      <c r="H43" t="s">
        <v>73</v>
      </c>
      <c r="I43">
        <v>26.390999999999998</v>
      </c>
      <c r="J43">
        <v>0</v>
      </c>
      <c r="K43">
        <v>26.390999999999998</v>
      </c>
      <c r="O43">
        <f>ROUND(CP43,0)</f>
        <v>52587</v>
      </c>
      <c r="P43">
        <f>ROUND(CQ43*I43,0)</f>
        <v>21544</v>
      </c>
      <c r="Q43">
        <f>ROUND(CR43*I43,0)</f>
        <v>7932</v>
      </c>
      <c r="R43">
        <f>ROUND(CS43*I43,0)</f>
        <v>4064</v>
      </c>
      <c r="S43">
        <f>ROUND(CT43*I43,0)</f>
        <v>23111</v>
      </c>
      <c r="T43">
        <f>ROUND(CU43*I43,0)</f>
        <v>0</v>
      </c>
      <c r="U43">
        <f t="shared" si="21"/>
        <v>80.274824249999995</v>
      </c>
      <c r="V43">
        <f t="shared" si="22"/>
        <v>11.001748124999999</v>
      </c>
      <c r="W43">
        <f>ROUND(CX43*I43,0)</f>
        <v>0</v>
      </c>
      <c r="X43">
        <f>ROUND(CY43,0)</f>
        <v>26903</v>
      </c>
      <c r="Y43">
        <f>ROUND(CZ43,0)</f>
        <v>15938</v>
      </c>
      <c r="AA43">
        <v>53551707</v>
      </c>
      <c r="AB43">
        <f t="shared" si="23"/>
        <v>126.92</v>
      </c>
      <c r="AC43">
        <f t="shared" si="39"/>
        <v>72.37</v>
      </c>
      <c r="AD43">
        <f t="shared" si="40"/>
        <v>29.7</v>
      </c>
      <c r="AE43">
        <f t="shared" si="41"/>
        <v>4.37</v>
      </c>
      <c r="AF43">
        <f t="shared" si="42"/>
        <v>24.85</v>
      </c>
      <c r="AG43">
        <f t="shared" si="24"/>
        <v>0</v>
      </c>
      <c r="AH43">
        <f t="shared" si="43"/>
        <v>3.04175</v>
      </c>
      <c r="AI43">
        <f t="shared" si="44"/>
        <v>0.416875</v>
      </c>
      <c r="AJ43">
        <f t="shared" si="25"/>
        <v>0</v>
      </c>
      <c r="AK43">
        <v>111.82</v>
      </c>
      <c r="AL43">
        <v>72.37</v>
      </c>
      <c r="AM43">
        <v>20.66</v>
      </c>
      <c r="AN43">
        <v>3.04</v>
      </c>
      <c r="AO43">
        <v>18.79</v>
      </c>
      <c r="AP43">
        <v>0</v>
      </c>
      <c r="AQ43">
        <v>2.2999999999999998</v>
      </c>
      <c r="AR43">
        <v>0.28999999999999998</v>
      </c>
      <c r="AS43">
        <v>0</v>
      </c>
      <c r="AT43">
        <v>99</v>
      </c>
      <c r="AU43">
        <v>58.65</v>
      </c>
      <c r="AV43">
        <v>1</v>
      </c>
      <c r="AW43">
        <v>1</v>
      </c>
      <c r="AZ43">
        <v>1</v>
      </c>
      <c r="BA43">
        <v>35.24</v>
      </c>
      <c r="BB43">
        <v>10.119999999999999</v>
      </c>
      <c r="BC43">
        <v>11.28</v>
      </c>
      <c r="BD43" t="s">
        <v>3</v>
      </c>
      <c r="BE43" t="s">
        <v>3</v>
      </c>
      <c r="BF43" t="s">
        <v>3</v>
      </c>
      <c r="BG43" t="s">
        <v>3</v>
      </c>
      <c r="BH43">
        <v>0</v>
      </c>
      <c r="BI43">
        <v>1</v>
      </c>
      <c r="BJ43" t="s">
        <v>74</v>
      </c>
      <c r="BM43">
        <v>8001</v>
      </c>
      <c r="BN43">
        <v>0</v>
      </c>
      <c r="BO43" t="s">
        <v>71</v>
      </c>
      <c r="BP43">
        <v>1</v>
      </c>
      <c r="BQ43">
        <v>23</v>
      </c>
      <c r="BR43">
        <v>0</v>
      </c>
      <c r="BS43">
        <v>35.24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110</v>
      </c>
      <c r="CA43">
        <v>69</v>
      </c>
      <c r="CB43" t="s">
        <v>3</v>
      </c>
      <c r="CE43">
        <v>0</v>
      </c>
      <c r="CF43">
        <v>0</v>
      </c>
      <c r="CG43">
        <v>0</v>
      </c>
      <c r="CM43">
        <v>0</v>
      </c>
      <c r="CN43" t="s">
        <v>2152</v>
      </c>
      <c r="CO43">
        <v>0</v>
      </c>
      <c r="CP43">
        <f t="shared" si="26"/>
        <v>52587</v>
      </c>
      <c r="CQ43">
        <f t="shared" si="27"/>
        <v>816.33360000000005</v>
      </c>
      <c r="CR43">
        <f t="shared" si="28"/>
        <v>300.56399999999996</v>
      </c>
      <c r="CS43">
        <f t="shared" si="29"/>
        <v>153.99880000000002</v>
      </c>
      <c r="CT43">
        <f t="shared" si="30"/>
        <v>875.71400000000006</v>
      </c>
      <c r="CU43">
        <f t="shared" si="31"/>
        <v>0</v>
      </c>
      <c r="CV43">
        <f t="shared" si="32"/>
        <v>3.04175</v>
      </c>
      <c r="CW43">
        <f t="shared" si="33"/>
        <v>0.416875</v>
      </c>
      <c r="CX43">
        <f t="shared" si="34"/>
        <v>0</v>
      </c>
      <c r="CY43">
        <f t="shared" si="35"/>
        <v>26903.25</v>
      </c>
      <c r="CZ43">
        <f t="shared" si="36"/>
        <v>15938.137500000001</v>
      </c>
      <c r="DC43" t="s">
        <v>3</v>
      </c>
      <c r="DD43" t="s">
        <v>3</v>
      </c>
      <c r="DE43" t="s">
        <v>61</v>
      </c>
      <c r="DF43" t="s">
        <v>61</v>
      </c>
      <c r="DG43" t="s">
        <v>62</v>
      </c>
      <c r="DH43" t="s">
        <v>3</v>
      </c>
      <c r="DI43" t="s">
        <v>62</v>
      </c>
      <c r="DJ43" t="s">
        <v>61</v>
      </c>
      <c r="DK43" t="s">
        <v>3</v>
      </c>
      <c r="DL43" t="s">
        <v>75</v>
      </c>
      <c r="DM43" t="s">
        <v>63</v>
      </c>
      <c r="DN43">
        <v>0</v>
      </c>
      <c r="DO43">
        <v>0</v>
      </c>
      <c r="DP43">
        <v>1</v>
      </c>
      <c r="DQ43">
        <v>1</v>
      </c>
      <c r="DU43">
        <v>1013</v>
      </c>
      <c r="DV43" t="s">
        <v>73</v>
      </c>
      <c r="DW43" t="s">
        <v>73</v>
      </c>
      <c r="DX43">
        <v>1</v>
      </c>
      <c r="DZ43" t="s">
        <v>3</v>
      </c>
      <c r="EA43" t="s">
        <v>3</v>
      </c>
      <c r="EB43" t="s">
        <v>3</v>
      </c>
      <c r="EC43" t="s">
        <v>3</v>
      </c>
      <c r="EE43">
        <v>53551111</v>
      </c>
      <c r="EF43">
        <v>23</v>
      </c>
      <c r="EG43" t="s">
        <v>76</v>
      </c>
      <c r="EH43">
        <v>8</v>
      </c>
      <c r="EI43" t="s">
        <v>77</v>
      </c>
      <c r="EJ43">
        <v>1</v>
      </c>
      <c r="EK43">
        <v>8001</v>
      </c>
      <c r="EL43" t="s">
        <v>77</v>
      </c>
      <c r="EM43" t="s">
        <v>78</v>
      </c>
      <c r="EO43" t="s">
        <v>79</v>
      </c>
      <c r="EQ43">
        <v>131072</v>
      </c>
      <c r="ER43">
        <v>111.82</v>
      </c>
      <c r="ES43">
        <v>72.37</v>
      </c>
      <c r="ET43">
        <v>20.66</v>
      </c>
      <c r="EU43">
        <v>3.04</v>
      </c>
      <c r="EV43">
        <v>18.79</v>
      </c>
      <c r="EW43">
        <v>2.2999999999999998</v>
      </c>
      <c r="EX43">
        <v>0.28999999999999998</v>
      </c>
      <c r="EY43">
        <v>0</v>
      </c>
      <c r="FQ43">
        <v>0</v>
      </c>
      <c r="FR43">
        <f>ROUND(IF(AND(BH43=3,BI43=3),P43,0),0)</f>
        <v>0</v>
      </c>
      <c r="FS43">
        <v>0</v>
      </c>
      <c r="FX43">
        <v>99</v>
      </c>
      <c r="FY43">
        <v>58.65</v>
      </c>
      <c r="GA43" t="s">
        <v>3</v>
      </c>
      <c r="GD43">
        <v>1</v>
      </c>
      <c r="GF43">
        <v>1602098145</v>
      </c>
      <c r="GG43">
        <v>2</v>
      </c>
      <c r="GH43">
        <v>1</v>
      </c>
      <c r="GI43">
        <v>2</v>
      </c>
      <c r="GJ43">
        <v>0</v>
      </c>
      <c r="GK43">
        <v>0</v>
      </c>
      <c r="GL43">
        <f>ROUND(IF(AND(BH43=3,BI43=3,FS43&lt;&gt;0),P43,0),0)</f>
        <v>0</v>
      </c>
      <c r="GM43">
        <f>ROUND(O43+X43+Y43,0)+GX43</f>
        <v>95428</v>
      </c>
      <c r="GN43">
        <f>IF(OR(BI43=0,BI43=1),ROUND(O43+X43+Y43,0),0)</f>
        <v>95428</v>
      </c>
      <c r="GO43">
        <f>IF(BI43=2,ROUND(O43+X43+Y43,0),0)</f>
        <v>0</v>
      </c>
      <c r="GP43">
        <f>IF(BI43=4,ROUND(O43+X43+Y43,0)+GX43,0)</f>
        <v>0</v>
      </c>
      <c r="GR43">
        <v>0</v>
      </c>
      <c r="GS43">
        <v>3</v>
      </c>
      <c r="GT43">
        <v>0</v>
      </c>
      <c r="GU43" t="s">
        <v>3</v>
      </c>
      <c r="GV43">
        <f t="shared" si="37"/>
        <v>0</v>
      </c>
      <c r="GW43">
        <v>1</v>
      </c>
      <c r="GX43">
        <f>ROUND(HC43*I43,0)</f>
        <v>0</v>
      </c>
      <c r="HA43">
        <v>0</v>
      </c>
      <c r="HB43">
        <v>0</v>
      </c>
      <c r="HC43">
        <f t="shared" si="38"/>
        <v>0</v>
      </c>
      <c r="HE43" t="s">
        <v>3</v>
      </c>
      <c r="HF43" t="s">
        <v>3</v>
      </c>
      <c r="HM43" t="s">
        <v>3</v>
      </c>
      <c r="HN43" t="s">
        <v>80</v>
      </c>
      <c r="HO43" t="s">
        <v>81</v>
      </c>
      <c r="HP43" t="s">
        <v>77</v>
      </c>
      <c r="HQ43" t="s">
        <v>77</v>
      </c>
      <c r="IK43">
        <v>0</v>
      </c>
    </row>
    <row r="44" spans="1:255" x14ac:dyDescent="0.2">
      <c r="A44" s="2">
        <v>17</v>
      </c>
      <c r="B44" s="2">
        <v>1</v>
      </c>
      <c r="C44" s="2">
        <f>ROW(SmtRes!A81)</f>
        <v>81</v>
      </c>
      <c r="D44" s="2">
        <f>ROW(EtalonRes!A79)</f>
        <v>79</v>
      </c>
      <c r="E44" s="2" t="s">
        <v>82</v>
      </c>
      <c r="F44" s="2" t="s">
        <v>83</v>
      </c>
      <c r="G44" s="2" t="s">
        <v>84</v>
      </c>
      <c r="H44" s="2" t="s">
        <v>73</v>
      </c>
      <c r="I44" s="2">
        <v>17.594000000000001</v>
      </c>
      <c r="J44" s="2">
        <v>0</v>
      </c>
      <c r="K44" s="2">
        <v>17.594000000000001</v>
      </c>
      <c r="L44" s="2"/>
      <c r="M44" s="2"/>
      <c r="N44" s="2"/>
      <c r="O44" s="2">
        <f>ROUND(CP44,2)</f>
        <v>4284.49</v>
      </c>
      <c r="P44" s="2">
        <f>ROUND(CQ44*I44,2)</f>
        <v>3004.53</v>
      </c>
      <c r="Q44" s="2">
        <f>ROUND(CR44*I44,2)</f>
        <v>823.75</v>
      </c>
      <c r="R44" s="2">
        <f>ROUND(CS44*I44,2)</f>
        <v>140.58000000000001</v>
      </c>
      <c r="S44" s="2">
        <f>ROUND(CT44*I44,2)</f>
        <v>456.21</v>
      </c>
      <c r="T44" s="2">
        <f>ROUND(CU44*I44,2)</f>
        <v>0</v>
      </c>
      <c r="U44" s="2">
        <f t="shared" si="21"/>
        <v>55.843356</v>
      </c>
      <c r="V44" s="2">
        <f t="shared" si="22"/>
        <v>13.657342500000002</v>
      </c>
      <c r="W44" s="2">
        <f>ROUND(CX44*I44,2)</f>
        <v>0</v>
      </c>
      <c r="X44" s="2">
        <f>ROUND(CY44,2)</f>
        <v>590.82000000000005</v>
      </c>
      <c r="Y44" s="2">
        <f>ROUND(CZ44,2)</f>
        <v>350.02</v>
      </c>
      <c r="Z44" s="2"/>
      <c r="AA44" s="2">
        <v>53551706</v>
      </c>
      <c r="AB44" s="2">
        <f t="shared" si="23"/>
        <v>243.52</v>
      </c>
      <c r="AC44" s="2">
        <f t="shared" si="39"/>
        <v>170.77</v>
      </c>
      <c r="AD44" s="2">
        <f t="shared" si="40"/>
        <v>46.82</v>
      </c>
      <c r="AE44" s="2">
        <f t="shared" si="41"/>
        <v>7.99</v>
      </c>
      <c r="AF44" s="2">
        <f t="shared" si="42"/>
        <v>25.93</v>
      </c>
      <c r="AG44" s="2">
        <f t="shared" si="24"/>
        <v>0</v>
      </c>
      <c r="AH44" s="2">
        <f t="shared" si="43"/>
        <v>3.1739999999999999</v>
      </c>
      <c r="AI44" s="2">
        <f t="shared" si="44"/>
        <v>0.77625000000000011</v>
      </c>
      <c r="AJ44" s="2">
        <f t="shared" si="25"/>
        <v>0</v>
      </c>
      <c r="AK44" s="2">
        <v>222.95</v>
      </c>
      <c r="AL44" s="2">
        <v>170.77</v>
      </c>
      <c r="AM44" s="2">
        <v>32.57</v>
      </c>
      <c r="AN44" s="2">
        <v>5.56</v>
      </c>
      <c r="AO44" s="2">
        <v>19.61</v>
      </c>
      <c r="AP44" s="2">
        <v>0</v>
      </c>
      <c r="AQ44" s="2">
        <v>2.4</v>
      </c>
      <c r="AR44" s="2">
        <v>0.54</v>
      </c>
      <c r="AS44" s="2">
        <v>0</v>
      </c>
      <c r="AT44" s="2">
        <v>99</v>
      </c>
      <c r="AU44" s="2">
        <v>58.65</v>
      </c>
      <c r="AV44" s="2">
        <v>1</v>
      </c>
      <c r="AW44" s="2">
        <v>1</v>
      </c>
      <c r="AX44" s="2"/>
      <c r="AY44" s="2"/>
      <c r="AZ44" s="2">
        <v>1</v>
      </c>
      <c r="BA44" s="2">
        <v>1</v>
      </c>
      <c r="BB44" s="2">
        <v>1</v>
      </c>
      <c r="BC44" s="2">
        <v>1</v>
      </c>
      <c r="BD44" s="2" t="s">
        <v>3</v>
      </c>
      <c r="BE44" s="2" t="s">
        <v>3</v>
      </c>
      <c r="BF44" s="2" t="s">
        <v>3</v>
      </c>
      <c r="BG44" s="2" t="s">
        <v>3</v>
      </c>
      <c r="BH44" s="2">
        <v>0</v>
      </c>
      <c r="BI44" s="2">
        <v>1</v>
      </c>
      <c r="BJ44" s="2" t="s">
        <v>85</v>
      </c>
      <c r="BK44" s="2"/>
      <c r="BL44" s="2"/>
      <c r="BM44" s="2">
        <v>8001</v>
      </c>
      <c r="BN44" s="2">
        <v>0</v>
      </c>
      <c r="BO44" s="2" t="s">
        <v>3</v>
      </c>
      <c r="BP44" s="2">
        <v>0</v>
      </c>
      <c r="BQ44" s="2">
        <v>23</v>
      </c>
      <c r="BR44" s="2">
        <v>0</v>
      </c>
      <c r="BS44" s="2">
        <v>1</v>
      </c>
      <c r="BT44" s="2">
        <v>1</v>
      </c>
      <c r="BU44" s="2">
        <v>1</v>
      </c>
      <c r="BV44" s="2">
        <v>1</v>
      </c>
      <c r="BW44" s="2">
        <v>1</v>
      </c>
      <c r="BX44" s="2">
        <v>1</v>
      </c>
      <c r="BY44" s="2" t="s">
        <v>3</v>
      </c>
      <c r="BZ44" s="2">
        <v>110</v>
      </c>
      <c r="CA44" s="2">
        <v>69</v>
      </c>
      <c r="CB44" s="2" t="s">
        <v>3</v>
      </c>
      <c r="CC44" s="2"/>
      <c r="CD44" s="2"/>
      <c r="CE44" s="2">
        <v>0</v>
      </c>
      <c r="CF44" s="2">
        <v>0</v>
      </c>
      <c r="CG44" s="2">
        <v>0</v>
      </c>
      <c r="CH44" s="2"/>
      <c r="CI44" s="2"/>
      <c r="CJ44" s="2"/>
      <c r="CK44" s="2"/>
      <c r="CL44" s="2"/>
      <c r="CM44" s="2">
        <v>0</v>
      </c>
      <c r="CN44" s="2" t="s">
        <v>2151</v>
      </c>
      <c r="CO44" s="2">
        <v>0</v>
      </c>
      <c r="CP44" s="2">
        <f t="shared" si="26"/>
        <v>4284.49</v>
      </c>
      <c r="CQ44" s="2">
        <f t="shared" si="27"/>
        <v>170.77</v>
      </c>
      <c r="CR44" s="2">
        <f t="shared" si="28"/>
        <v>46.82</v>
      </c>
      <c r="CS44" s="2">
        <f t="shared" si="29"/>
        <v>7.99</v>
      </c>
      <c r="CT44" s="2">
        <f t="shared" si="30"/>
        <v>25.93</v>
      </c>
      <c r="CU44" s="2">
        <f t="shared" si="31"/>
        <v>0</v>
      </c>
      <c r="CV44" s="2">
        <f t="shared" si="32"/>
        <v>3.1739999999999999</v>
      </c>
      <c r="CW44" s="2">
        <f t="shared" si="33"/>
        <v>0.77625000000000011</v>
      </c>
      <c r="CX44" s="2">
        <f t="shared" si="34"/>
        <v>0</v>
      </c>
      <c r="CY44" s="2">
        <f t="shared" si="35"/>
        <v>590.82209999999998</v>
      </c>
      <c r="CZ44" s="2">
        <f t="shared" si="36"/>
        <v>350.01733499999995</v>
      </c>
      <c r="DA44" s="2"/>
      <c r="DB44" s="2"/>
      <c r="DC44" s="2" t="s">
        <v>3</v>
      </c>
      <c r="DD44" s="2" t="s">
        <v>3</v>
      </c>
      <c r="DE44" s="2" t="s">
        <v>61</v>
      </c>
      <c r="DF44" s="2" t="s">
        <v>61</v>
      </c>
      <c r="DG44" s="2" t="s">
        <v>62</v>
      </c>
      <c r="DH44" s="2" t="s">
        <v>3</v>
      </c>
      <c r="DI44" s="2" t="s">
        <v>62</v>
      </c>
      <c r="DJ44" s="2" t="s">
        <v>61</v>
      </c>
      <c r="DK44" s="2" t="s">
        <v>3</v>
      </c>
      <c r="DL44" s="2" t="s">
        <v>86</v>
      </c>
      <c r="DM44" s="2" t="s">
        <v>63</v>
      </c>
      <c r="DN44" s="2">
        <v>0</v>
      </c>
      <c r="DO44" s="2">
        <v>0</v>
      </c>
      <c r="DP44" s="2">
        <v>1</v>
      </c>
      <c r="DQ44" s="2">
        <v>1</v>
      </c>
      <c r="DR44" s="2"/>
      <c r="DS44" s="2"/>
      <c r="DT44" s="2"/>
      <c r="DU44" s="2">
        <v>1013</v>
      </c>
      <c r="DV44" s="2" t="s">
        <v>73</v>
      </c>
      <c r="DW44" s="2" t="s">
        <v>73</v>
      </c>
      <c r="DX44" s="2">
        <v>1</v>
      </c>
      <c r="DY44" s="2"/>
      <c r="DZ44" s="2" t="s">
        <v>3</v>
      </c>
      <c r="EA44" s="2" t="s">
        <v>3</v>
      </c>
      <c r="EB44" s="2" t="s">
        <v>3</v>
      </c>
      <c r="EC44" s="2" t="s">
        <v>3</v>
      </c>
      <c r="ED44" s="2"/>
      <c r="EE44" s="2">
        <v>53551111</v>
      </c>
      <c r="EF44" s="2">
        <v>23</v>
      </c>
      <c r="EG44" s="2" t="s">
        <v>76</v>
      </c>
      <c r="EH44" s="2">
        <v>8</v>
      </c>
      <c r="EI44" s="2" t="s">
        <v>77</v>
      </c>
      <c r="EJ44" s="2">
        <v>1</v>
      </c>
      <c r="EK44" s="2">
        <v>8001</v>
      </c>
      <c r="EL44" s="2" t="s">
        <v>77</v>
      </c>
      <c r="EM44" s="2" t="s">
        <v>78</v>
      </c>
      <c r="EN44" s="2"/>
      <c r="EO44" s="2" t="s">
        <v>67</v>
      </c>
      <c r="EP44" s="2"/>
      <c r="EQ44" s="2">
        <v>131072</v>
      </c>
      <c r="ER44" s="2">
        <v>222.95</v>
      </c>
      <c r="ES44" s="2">
        <v>170.77</v>
      </c>
      <c r="ET44" s="2">
        <v>32.57</v>
      </c>
      <c r="EU44" s="2">
        <v>5.56</v>
      </c>
      <c r="EV44" s="2">
        <v>19.61</v>
      </c>
      <c r="EW44" s="2">
        <v>2.4</v>
      </c>
      <c r="EX44" s="2">
        <v>0.54</v>
      </c>
      <c r="EY44" s="2">
        <v>0</v>
      </c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>
        <v>0</v>
      </c>
      <c r="FR44" s="2">
        <f>ROUND(IF(AND(BH44=3,BI44=3),P44,0),2)</f>
        <v>0</v>
      </c>
      <c r="FS44" s="2">
        <v>0</v>
      </c>
      <c r="FT44" s="2"/>
      <c r="FU44" s="2"/>
      <c r="FV44" s="2"/>
      <c r="FW44" s="2"/>
      <c r="FX44" s="2">
        <v>99</v>
      </c>
      <c r="FY44" s="2">
        <v>58.65</v>
      </c>
      <c r="FZ44" s="2"/>
      <c r="GA44" s="2" t="s">
        <v>3</v>
      </c>
      <c r="GB44" s="2"/>
      <c r="GC44" s="2"/>
      <c r="GD44" s="2">
        <v>1</v>
      </c>
      <c r="GE44" s="2"/>
      <c r="GF44" s="2">
        <v>-1045213968</v>
      </c>
      <c r="GG44" s="2">
        <v>2</v>
      </c>
      <c r="GH44" s="2">
        <v>1</v>
      </c>
      <c r="GI44" s="2">
        <v>-2</v>
      </c>
      <c r="GJ44" s="2">
        <v>0</v>
      </c>
      <c r="GK44" s="2">
        <v>0</v>
      </c>
      <c r="GL44" s="2">
        <f>ROUND(IF(AND(BH44=3,BI44=3,FS44&lt;&gt;0),P44,0),2)</f>
        <v>0</v>
      </c>
      <c r="GM44" s="2">
        <f>ROUND(O44+X44+Y44,2)+GX44</f>
        <v>5225.33</v>
      </c>
      <c r="GN44" s="2">
        <f>IF(OR(BI44=0,BI44=1),ROUND(O44+X44+Y44,2),0)</f>
        <v>5225.33</v>
      </c>
      <c r="GO44" s="2">
        <f>IF(BI44=2,ROUND(O44+X44+Y44,2),0)</f>
        <v>0</v>
      </c>
      <c r="GP44" s="2">
        <f>IF(BI44=4,ROUND(O44+X44+Y44,2)+GX44,0)</f>
        <v>0</v>
      </c>
      <c r="GQ44" s="2"/>
      <c r="GR44" s="2">
        <v>0</v>
      </c>
      <c r="GS44" s="2">
        <v>0</v>
      </c>
      <c r="GT44" s="2">
        <v>0</v>
      </c>
      <c r="GU44" s="2" t="s">
        <v>3</v>
      </c>
      <c r="GV44" s="2">
        <f t="shared" si="37"/>
        <v>0</v>
      </c>
      <c r="GW44" s="2">
        <v>1</v>
      </c>
      <c r="GX44" s="2">
        <f>ROUND(HC44*I44,2)</f>
        <v>0</v>
      </c>
      <c r="GY44" s="2"/>
      <c r="GZ44" s="2"/>
      <c r="HA44" s="2">
        <v>0</v>
      </c>
      <c r="HB44" s="2">
        <v>0</v>
      </c>
      <c r="HC44" s="2">
        <f t="shared" si="38"/>
        <v>0</v>
      </c>
      <c r="HD44" s="2"/>
      <c r="HE44" s="2" t="s">
        <v>3</v>
      </c>
      <c r="HF44" s="2" t="s">
        <v>3</v>
      </c>
      <c r="HG44" s="2"/>
      <c r="HH44" s="2"/>
      <c r="HI44" s="2"/>
      <c r="HJ44" s="2"/>
      <c r="HK44" s="2"/>
      <c r="HL44" s="2"/>
      <c r="HM44" s="2" t="s">
        <v>3</v>
      </c>
      <c r="HN44" s="2" t="s">
        <v>80</v>
      </c>
      <c r="HO44" s="2" t="s">
        <v>81</v>
      </c>
      <c r="HP44" s="2" t="s">
        <v>77</v>
      </c>
      <c r="HQ44" s="2" t="s">
        <v>77</v>
      </c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>
        <v>0</v>
      </c>
      <c r="IL44" s="2"/>
      <c r="IM44" s="2"/>
      <c r="IN44" s="2"/>
      <c r="IO44" s="2"/>
      <c r="IP44" s="2"/>
      <c r="IQ44" s="2"/>
      <c r="IR44" s="2"/>
      <c r="IS44" s="2"/>
      <c r="IT44" s="2"/>
      <c r="IU44" s="2"/>
    </row>
    <row r="45" spans="1:255" x14ac:dyDescent="0.2">
      <c r="A45">
        <v>17</v>
      </c>
      <c r="B45">
        <v>1</v>
      </c>
      <c r="C45">
        <f>ROW(SmtRes!A88)</f>
        <v>88</v>
      </c>
      <c r="D45">
        <f>ROW(EtalonRes!A86)</f>
        <v>86</v>
      </c>
      <c r="E45" t="s">
        <v>82</v>
      </c>
      <c r="F45" t="s">
        <v>83</v>
      </c>
      <c r="G45" t="s">
        <v>84</v>
      </c>
      <c r="H45" t="s">
        <v>73</v>
      </c>
      <c r="I45">
        <v>17.594000000000001</v>
      </c>
      <c r="J45">
        <v>0</v>
      </c>
      <c r="K45">
        <v>17.594000000000001</v>
      </c>
      <c r="O45">
        <f>ROUND(CP45,0)</f>
        <v>65064</v>
      </c>
      <c r="P45">
        <f>ROUND(CQ45*I45,0)</f>
        <v>40140</v>
      </c>
      <c r="Q45">
        <f>ROUND(CR45*I45,0)</f>
        <v>8847</v>
      </c>
      <c r="R45">
        <f>ROUND(CS45*I45,0)</f>
        <v>4954</v>
      </c>
      <c r="S45">
        <f>ROUND(CT45*I45,0)</f>
        <v>16077</v>
      </c>
      <c r="T45">
        <f>ROUND(CU45*I45,0)</f>
        <v>0</v>
      </c>
      <c r="U45">
        <f t="shared" si="21"/>
        <v>55.843356</v>
      </c>
      <c r="V45">
        <f t="shared" si="22"/>
        <v>13.657342500000002</v>
      </c>
      <c r="W45">
        <f>ROUND(CX45*I45,0)</f>
        <v>0</v>
      </c>
      <c r="X45">
        <f>ROUND(CY45,0)</f>
        <v>20821</v>
      </c>
      <c r="Y45">
        <f>ROUND(CZ45,0)</f>
        <v>12335</v>
      </c>
      <c r="AA45">
        <v>53551707</v>
      </c>
      <c r="AB45">
        <f t="shared" si="23"/>
        <v>243.52</v>
      </c>
      <c r="AC45">
        <f t="shared" si="39"/>
        <v>170.77</v>
      </c>
      <c r="AD45">
        <f t="shared" si="40"/>
        <v>46.82</v>
      </c>
      <c r="AE45">
        <f t="shared" si="41"/>
        <v>7.99</v>
      </c>
      <c r="AF45">
        <f t="shared" si="42"/>
        <v>25.93</v>
      </c>
      <c r="AG45">
        <f t="shared" si="24"/>
        <v>0</v>
      </c>
      <c r="AH45">
        <f t="shared" si="43"/>
        <v>3.1739999999999999</v>
      </c>
      <c r="AI45">
        <f t="shared" si="44"/>
        <v>0.77625000000000011</v>
      </c>
      <c r="AJ45">
        <f t="shared" si="25"/>
        <v>0</v>
      </c>
      <c r="AK45">
        <v>222.95</v>
      </c>
      <c r="AL45">
        <v>170.77</v>
      </c>
      <c r="AM45">
        <v>32.57</v>
      </c>
      <c r="AN45">
        <v>5.56</v>
      </c>
      <c r="AO45">
        <v>19.61</v>
      </c>
      <c r="AP45">
        <v>0</v>
      </c>
      <c r="AQ45">
        <v>2.4</v>
      </c>
      <c r="AR45">
        <v>0.54</v>
      </c>
      <c r="AS45">
        <v>0</v>
      </c>
      <c r="AT45">
        <v>99</v>
      </c>
      <c r="AU45">
        <v>58.65</v>
      </c>
      <c r="AV45">
        <v>1</v>
      </c>
      <c r="AW45">
        <v>1</v>
      </c>
      <c r="AZ45">
        <v>1</v>
      </c>
      <c r="BA45">
        <v>35.24</v>
      </c>
      <c r="BB45">
        <v>10.74</v>
      </c>
      <c r="BC45">
        <v>13.36</v>
      </c>
      <c r="BD45" t="s">
        <v>3</v>
      </c>
      <c r="BE45" t="s">
        <v>3</v>
      </c>
      <c r="BF45" t="s">
        <v>3</v>
      </c>
      <c r="BG45" t="s">
        <v>3</v>
      </c>
      <c r="BH45">
        <v>0</v>
      </c>
      <c r="BI45">
        <v>1</v>
      </c>
      <c r="BJ45" t="s">
        <v>85</v>
      </c>
      <c r="BM45">
        <v>8001</v>
      </c>
      <c r="BN45">
        <v>0</v>
      </c>
      <c r="BO45" t="s">
        <v>83</v>
      </c>
      <c r="BP45">
        <v>1</v>
      </c>
      <c r="BQ45">
        <v>23</v>
      </c>
      <c r="BR45">
        <v>0</v>
      </c>
      <c r="BS45">
        <v>35.24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110</v>
      </c>
      <c r="CA45">
        <v>69</v>
      </c>
      <c r="CB45" t="s">
        <v>3</v>
      </c>
      <c r="CE45">
        <v>0</v>
      </c>
      <c r="CF45">
        <v>0</v>
      </c>
      <c r="CG45">
        <v>0</v>
      </c>
      <c r="CM45">
        <v>0</v>
      </c>
      <c r="CN45" t="s">
        <v>2151</v>
      </c>
      <c r="CO45">
        <v>0</v>
      </c>
      <c r="CP45">
        <f t="shared" si="26"/>
        <v>65064</v>
      </c>
      <c r="CQ45">
        <f t="shared" si="27"/>
        <v>2281.4872</v>
      </c>
      <c r="CR45">
        <f t="shared" si="28"/>
        <v>502.84680000000003</v>
      </c>
      <c r="CS45">
        <f t="shared" si="29"/>
        <v>281.56760000000003</v>
      </c>
      <c r="CT45">
        <f t="shared" si="30"/>
        <v>913.77320000000009</v>
      </c>
      <c r="CU45">
        <f t="shared" si="31"/>
        <v>0</v>
      </c>
      <c r="CV45">
        <f t="shared" si="32"/>
        <v>3.1739999999999999</v>
      </c>
      <c r="CW45">
        <f t="shared" si="33"/>
        <v>0.77625000000000011</v>
      </c>
      <c r="CX45">
        <f t="shared" si="34"/>
        <v>0</v>
      </c>
      <c r="CY45">
        <f t="shared" si="35"/>
        <v>20820.689999999999</v>
      </c>
      <c r="CZ45">
        <f t="shared" si="36"/>
        <v>12334.681499999999</v>
      </c>
      <c r="DC45" t="s">
        <v>3</v>
      </c>
      <c r="DD45" t="s">
        <v>3</v>
      </c>
      <c r="DE45" t="s">
        <v>61</v>
      </c>
      <c r="DF45" t="s">
        <v>61</v>
      </c>
      <c r="DG45" t="s">
        <v>62</v>
      </c>
      <c r="DH45" t="s">
        <v>3</v>
      </c>
      <c r="DI45" t="s">
        <v>62</v>
      </c>
      <c r="DJ45" t="s">
        <v>61</v>
      </c>
      <c r="DK45" t="s">
        <v>3</v>
      </c>
      <c r="DL45" t="s">
        <v>86</v>
      </c>
      <c r="DM45" t="s">
        <v>63</v>
      </c>
      <c r="DN45">
        <v>0</v>
      </c>
      <c r="DO45">
        <v>0</v>
      </c>
      <c r="DP45">
        <v>1</v>
      </c>
      <c r="DQ45">
        <v>1</v>
      </c>
      <c r="DU45">
        <v>1013</v>
      </c>
      <c r="DV45" t="s">
        <v>73</v>
      </c>
      <c r="DW45" t="s">
        <v>73</v>
      </c>
      <c r="DX45">
        <v>1</v>
      </c>
      <c r="DZ45" t="s">
        <v>3</v>
      </c>
      <c r="EA45" t="s">
        <v>3</v>
      </c>
      <c r="EB45" t="s">
        <v>3</v>
      </c>
      <c r="EC45" t="s">
        <v>3</v>
      </c>
      <c r="EE45">
        <v>53551111</v>
      </c>
      <c r="EF45">
        <v>23</v>
      </c>
      <c r="EG45" t="s">
        <v>76</v>
      </c>
      <c r="EH45">
        <v>8</v>
      </c>
      <c r="EI45" t="s">
        <v>77</v>
      </c>
      <c r="EJ45">
        <v>1</v>
      </c>
      <c r="EK45">
        <v>8001</v>
      </c>
      <c r="EL45" t="s">
        <v>77</v>
      </c>
      <c r="EM45" t="s">
        <v>78</v>
      </c>
      <c r="EO45" t="s">
        <v>67</v>
      </c>
      <c r="EQ45">
        <v>131072</v>
      </c>
      <c r="ER45">
        <v>222.95</v>
      </c>
      <c r="ES45">
        <v>170.77</v>
      </c>
      <c r="ET45">
        <v>32.57</v>
      </c>
      <c r="EU45">
        <v>5.56</v>
      </c>
      <c r="EV45">
        <v>19.61</v>
      </c>
      <c r="EW45">
        <v>2.4</v>
      </c>
      <c r="EX45">
        <v>0.54</v>
      </c>
      <c r="EY45">
        <v>0</v>
      </c>
      <c r="FQ45">
        <v>0</v>
      </c>
      <c r="FR45">
        <f>ROUND(IF(AND(BH45=3,BI45=3),P45,0),0)</f>
        <v>0</v>
      </c>
      <c r="FS45">
        <v>0</v>
      </c>
      <c r="FX45">
        <v>99</v>
      </c>
      <c r="FY45">
        <v>58.65</v>
      </c>
      <c r="GA45" t="s">
        <v>3</v>
      </c>
      <c r="GD45">
        <v>1</v>
      </c>
      <c r="GF45">
        <v>-1045213968</v>
      </c>
      <c r="GG45">
        <v>2</v>
      </c>
      <c r="GH45">
        <v>1</v>
      </c>
      <c r="GI45">
        <v>2</v>
      </c>
      <c r="GJ45">
        <v>0</v>
      </c>
      <c r="GK45">
        <v>0</v>
      </c>
      <c r="GL45">
        <f>ROUND(IF(AND(BH45=3,BI45=3,FS45&lt;&gt;0),P45,0),0)</f>
        <v>0</v>
      </c>
      <c r="GM45">
        <f>ROUND(O45+X45+Y45,0)+GX45</f>
        <v>98220</v>
      </c>
      <c r="GN45">
        <f>IF(OR(BI45=0,BI45=1),ROUND(O45+X45+Y45,0),0)</f>
        <v>98220</v>
      </c>
      <c r="GO45">
        <f>IF(BI45=2,ROUND(O45+X45+Y45,0),0)</f>
        <v>0</v>
      </c>
      <c r="GP45">
        <f>IF(BI45=4,ROUND(O45+X45+Y45,0)+GX45,0)</f>
        <v>0</v>
      </c>
      <c r="GR45">
        <v>0</v>
      </c>
      <c r="GS45">
        <v>0</v>
      </c>
      <c r="GT45">
        <v>0</v>
      </c>
      <c r="GU45" t="s">
        <v>3</v>
      </c>
      <c r="GV45">
        <f t="shared" si="37"/>
        <v>0</v>
      </c>
      <c r="GW45">
        <v>1</v>
      </c>
      <c r="GX45">
        <f>ROUND(HC45*I45,0)</f>
        <v>0</v>
      </c>
      <c r="HA45">
        <v>0</v>
      </c>
      <c r="HB45">
        <v>0</v>
      </c>
      <c r="HC45">
        <f t="shared" si="38"/>
        <v>0</v>
      </c>
      <c r="HE45" t="s">
        <v>3</v>
      </c>
      <c r="HF45" t="s">
        <v>3</v>
      </c>
      <c r="HM45" t="s">
        <v>3</v>
      </c>
      <c r="HN45" t="s">
        <v>80</v>
      </c>
      <c r="HO45" t="s">
        <v>81</v>
      </c>
      <c r="HP45" t="s">
        <v>77</v>
      </c>
      <c r="HQ45" t="s">
        <v>77</v>
      </c>
      <c r="IK45">
        <v>0</v>
      </c>
    </row>
    <row r="46" spans="1:255" x14ac:dyDescent="0.2">
      <c r="A46" s="2">
        <v>17</v>
      </c>
      <c r="B46" s="2">
        <v>1</v>
      </c>
      <c r="C46" s="2">
        <f>ROW(SmtRes!A107)</f>
        <v>107</v>
      </c>
      <c r="D46" s="2">
        <f>ROW(EtalonRes!A105)</f>
        <v>105</v>
      </c>
      <c r="E46" s="2" t="s">
        <v>87</v>
      </c>
      <c r="F46" s="2" t="s">
        <v>88</v>
      </c>
      <c r="G46" s="2" t="s">
        <v>89</v>
      </c>
      <c r="H46" s="2" t="s">
        <v>90</v>
      </c>
      <c r="I46" s="2">
        <f>ROUND(13.083/100,7)</f>
        <v>0.13083</v>
      </c>
      <c r="J46" s="2">
        <v>0</v>
      </c>
      <c r="K46" s="2">
        <f>ROUND(13.083/100,7)</f>
        <v>0.13083</v>
      </c>
      <c r="L46" s="2"/>
      <c r="M46" s="2"/>
      <c r="N46" s="2"/>
      <c r="O46" s="2">
        <f>ROUND(CP46,2)</f>
        <v>15716.85</v>
      </c>
      <c r="P46" s="2">
        <f>ROUND(CQ46*I46,2)</f>
        <v>14907.48</v>
      </c>
      <c r="Q46" s="2">
        <f>ROUND(CR46*I46,2)</f>
        <v>483.7</v>
      </c>
      <c r="R46" s="2">
        <f>ROUND(CS46*I46,2)</f>
        <v>69.180000000000007</v>
      </c>
      <c r="S46" s="2">
        <f>ROUND(CT46*I46,2)</f>
        <v>325.67</v>
      </c>
      <c r="T46" s="2">
        <f>ROUND(CU46*I46,2)</f>
        <v>0</v>
      </c>
      <c r="U46" s="2">
        <f t="shared" si="21"/>
        <v>38.179183465500003</v>
      </c>
      <c r="V46" s="2">
        <f t="shared" si="22"/>
        <v>5.1361404937500001</v>
      </c>
      <c r="W46" s="2">
        <f>ROUND(CX46*I46,2)</f>
        <v>0</v>
      </c>
      <c r="X46" s="2">
        <f>ROUND(CY46,2)</f>
        <v>362.47</v>
      </c>
      <c r="Y46" s="2">
        <f>ROUND(CZ46,2)</f>
        <v>194.66</v>
      </c>
      <c r="Z46" s="2"/>
      <c r="AA46" s="2">
        <v>53551706</v>
      </c>
      <c r="AB46" s="2">
        <f t="shared" si="23"/>
        <v>120131.84</v>
      </c>
      <c r="AC46" s="2">
        <f t="shared" si="39"/>
        <v>113945.4</v>
      </c>
      <c r="AD46" s="2">
        <f t="shared" si="40"/>
        <v>3697.19</v>
      </c>
      <c r="AE46" s="2">
        <f t="shared" si="41"/>
        <v>528.80999999999995</v>
      </c>
      <c r="AF46" s="2">
        <f t="shared" si="42"/>
        <v>2489.25</v>
      </c>
      <c r="AG46" s="2">
        <f t="shared" si="24"/>
        <v>0</v>
      </c>
      <c r="AH46" s="2">
        <f t="shared" si="43"/>
        <v>291.82285000000002</v>
      </c>
      <c r="AI46" s="2">
        <f t="shared" si="44"/>
        <v>39.258125</v>
      </c>
      <c r="AJ46" s="2">
        <f t="shared" si="25"/>
        <v>0</v>
      </c>
      <c r="AK46" s="2">
        <v>118399.59</v>
      </c>
      <c r="AL46" s="2">
        <v>113945.4</v>
      </c>
      <c r="AM46" s="2">
        <v>2571.96</v>
      </c>
      <c r="AN46" s="2">
        <v>367.87</v>
      </c>
      <c r="AO46" s="2">
        <v>1882.23</v>
      </c>
      <c r="AP46" s="2">
        <v>0</v>
      </c>
      <c r="AQ46" s="2">
        <v>220.66</v>
      </c>
      <c r="AR46" s="2">
        <v>27.31</v>
      </c>
      <c r="AS46" s="2">
        <v>0</v>
      </c>
      <c r="AT46" s="2">
        <v>91.8</v>
      </c>
      <c r="AU46" s="2">
        <v>49.3</v>
      </c>
      <c r="AV46" s="2">
        <v>1</v>
      </c>
      <c r="AW46" s="2">
        <v>1</v>
      </c>
      <c r="AX46" s="2"/>
      <c r="AY46" s="2"/>
      <c r="AZ46" s="2">
        <v>1</v>
      </c>
      <c r="BA46" s="2">
        <v>1</v>
      </c>
      <c r="BB46" s="2">
        <v>1</v>
      </c>
      <c r="BC46" s="2">
        <v>1</v>
      </c>
      <c r="BD46" s="2" t="s">
        <v>3</v>
      </c>
      <c r="BE46" s="2" t="s">
        <v>3</v>
      </c>
      <c r="BF46" s="2" t="s">
        <v>3</v>
      </c>
      <c r="BG46" s="2" t="s">
        <v>3</v>
      </c>
      <c r="BH46" s="2">
        <v>0</v>
      </c>
      <c r="BI46" s="2">
        <v>1</v>
      </c>
      <c r="BJ46" s="2" t="s">
        <v>91</v>
      </c>
      <c r="BK46" s="2"/>
      <c r="BL46" s="2"/>
      <c r="BM46" s="2">
        <v>6001</v>
      </c>
      <c r="BN46" s="2">
        <v>0</v>
      </c>
      <c r="BO46" s="2" t="s">
        <v>3</v>
      </c>
      <c r="BP46" s="2">
        <v>0</v>
      </c>
      <c r="BQ46" s="2">
        <v>2</v>
      </c>
      <c r="BR46" s="2">
        <v>0</v>
      </c>
      <c r="BS46" s="2">
        <v>1</v>
      </c>
      <c r="BT46" s="2">
        <v>1</v>
      </c>
      <c r="BU46" s="2">
        <v>1</v>
      </c>
      <c r="BV46" s="2">
        <v>1</v>
      </c>
      <c r="BW46" s="2">
        <v>1</v>
      </c>
      <c r="BX46" s="2">
        <v>1</v>
      </c>
      <c r="BY46" s="2" t="s">
        <v>3</v>
      </c>
      <c r="BZ46" s="2">
        <v>102</v>
      </c>
      <c r="CA46" s="2">
        <v>58</v>
      </c>
      <c r="CB46" s="2" t="s">
        <v>3</v>
      </c>
      <c r="CC46" s="2"/>
      <c r="CD46" s="2"/>
      <c r="CE46" s="2">
        <v>0</v>
      </c>
      <c r="CF46" s="2">
        <v>0</v>
      </c>
      <c r="CG46" s="2">
        <v>0</v>
      </c>
      <c r="CH46" s="2"/>
      <c r="CI46" s="2"/>
      <c r="CJ46" s="2"/>
      <c r="CK46" s="2"/>
      <c r="CL46" s="2"/>
      <c r="CM46" s="2">
        <v>0</v>
      </c>
      <c r="CN46" s="2" t="s">
        <v>2151</v>
      </c>
      <c r="CO46" s="2">
        <v>0</v>
      </c>
      <c r="CP46" s="2">
        <f t="shared" si="26"/>
        <v>15716.85</v>
      </c>
      <c r="CQ46" s="2">
        <f t="shared" si="27"/>
        <v>113945.4</v>
      </c>
      <c r="CR46" s="2">
        <f t="shared" si="28"/>
        <v>3697.19</v>
      </c>
      <c r="CS46" s="2">
        <f t="shared" si="29"/>
        <v>528.80999999999995</v>
      </c>
      <c r="CT46" s="2">
        <f t="shared" si="30"/>
        <v>2489.25</v>
      </c>
      <c r="CU46" s="2">
        <f t="shared" si="31"/>
        <v>0</v>
      </c>
      <c r="CV46" s="2">
        <f t="shared" si="32"/>
        <v>291.82285000000002</v>
      </c>
      <c r="CW46" s="2">
        <f t="shared" si="33"/>
        <v>39.258125</v>
      </c>
      <c r="CX46" s="2">
        <f t="shared" si="34"/>
        <v>0</v>
      </c>
      <c r="CY46" s="2">
        <f t="shared" si="35"/>
        <v>362.47230000000002</v>
      </c>
      <c r="CZ46" s="2">
        <f t="shared" si="36"/>
        <v>194.66104999999999</v>
      </c>
      <c r="DA46" s="2"/>
      <c r="DB46" s="2"/>
      <c r="DC46" s="2" t="s">
        <v>3</v>
      </c>
      <c r="DD46" s="2" t="s">
        <v>3</v>
      </c>
      <c r="DE46" s="2" t="s">
        <v>61</v>
      </c>
      <c r="DF46" s="2" t="s">
        <v>61</v>
      </c>
      <c r="DG46" s="2" t="s">
        <v>62</v>
      </c>
      <c r="DH46" s="2" t="s">
        <v>3</v>
      </c>
      <c r="DI46" s="2" t="s">
        <v>62</v>
      </c>
      <c r="DJ46" s="2" t="s">
        <v>61</v>
      </c>
      <c r="DK46" s="2" t="s">
        <v>3</v>
      </c>
      <c r="DL46" s="2" t="s">
        <v>86</v>
      </c>
      <c r="DM46" s="2" t="s">
        <v>63</v>
      </c>
      <c r="DN46" s="2">
        <v>0</v>
      </c>
      <c r="DO46" s="2">
        <v>0</v>
      </c>
      <c r="DP46" s="2">
        <v>1</v>
      </c>
      <c r="DQ46" s="2">
        <v>1</v>
      </c>
      <c r="DR46" s="2"/>
      <c r="DS46" s="2"/>
      <c r="DT46" s="2"/>
      <c r="DU46" s="2">
        <v>1013</v>
      </c>
      <c r="DV46" s="2" t="s">
        <v>90</v>
      </c>
      <c r="DW46" s="2" t="s">
        <v>90</v>
      </c>
      <c r="DX46" s="2">
        <v>1</v>
      </c>
      <c r="DY46" s="2"/>
      <c r="DZ46" s="2" t="s">
        <v>3</v>
      </c>
      <c r="EA46" s="2" t="s">
        <v>3</v>
      </c>
      <c r="EB46" s="2" t="s">
        <v>3</v>
      </c>
      <c r="EC46" s="2" t="s">
        <v>3</v>
      </c>
      <c r="ED46" s="2"/>
      <c r="EE46" s="2">
        <v>53551066</v>
      </c>
      <c r="EF46" s="2">
        <v>2</v>
      </c>
      <c r="EG46" s="2" t="s">
        <v>38</v>
      </c>
      <c r="EH46" s="2">
        <v>6</v>
      </c>
      <c r="EI46" s="2" t="s">
        <v>92</v>
      </c>
      <c r="EJ46" s="2">
        <v>1</v>
      </c>
      <c r="EK46" s="2">
        <v>6001</v>
      </c>
      <c r="EL46" s="2" t="s">
        <v>92</v>
      </c>
      <c r="EM46" s="2" t="s">
        <v>93</v>
      </c>
      <c r="EN46" s="2"/>
      <c r="EO46" s="2" t="s">
        <v>67</v>
      </c>
      <c r="EP46" s="2"/>
      <c r="EQ46" s="2">
        <v>131072</v>
      </c>
      <c r="ER46" s="2">
        <v>118399.59</v>
      </c>
      <c r="ES46" s="2">
        <v>113945.4</v>
      </c>
      <c r="ET46" s="2">
        <v>2571.96</v>
      </c>
      <c r="EU46" s="2">
        <v>367.87</v>
      </c>
      <c r="EV46" s="2">
        <v>1882.23</v>
      </c>
      <c r="EW46" s="2">
        <v>220.66</v>
      </c>
      <c r="EX46" s="2">
        <v>27.31</v>
      </c>
      <c r="EY46" s="2">
        <v>0</v>
      </c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>
        <v>0</v>
      </c>
      <c r="FR46" s="2">
        <f>ROUND(IF(AND(BH46=3,BI46=3),P46,0),2)</f>
        <v>0</v>
      </c>
      <c r="FS46" s="2">
        <v>0</v>
      </c>
      <c r="FT46" s="2"/>
      <c r="FU46" s="2"/>
      <c r="FV46" s="2"/>
      <c r="FW46" s="2"/>
      <c r="FX46" s="2">
        <v>91.8</v>
      </c>
      <c r="FY46" s="2">
        <v>49.3</v>
      </c>
      <c r="FZ46" s="2"/>
      <c r="GA46" s="2" t="s">
        <v>3</v>
      </c>
      <c r="GB46" s="2"/>
      <c r="GC46" s="2"/>
      <c r="GD46" s="2">
        <v>1</v>
      </c>
      <c r="GE46" s="2"/>
      <c r="GF46" s="2">
        <v>486168268</v>
      </c>
      <c r="GG46" s="2">
        <v>2</v>
      </c>
      <c r="GH46" s="2">
        <v>1</v>
      </c>
      <c r="GI46" s="2">
        <v>-2</v>
      </c>
      <c r="GJ46" s="2">
        <v>0</v>
      </c>
      <c r="GK46" s="2">
        <v>0</v>
      </c>
      <c r="GL46" s="2">
        <f>ROUND(IF(AND(BH46=3,BI46=3,FS46&lt;&gt;0),P46,0),2)</f>
        <v>0</v>
      </c>
      <c r="GM46" s="2">
        <f>ROUND(O46+X46+Y46,2)+GX46</f>
        <v>16273.98</v>
      </c>
      <c r="GN46" s="2">
        <f>IF(OR(BI46=0,BI46=1),ROUND(O46+X46+Y46,2),0)</f>
        <v>16273.98</v>
      </c>
      <c r="GO46" s="2">
        <f>IF(BI46=2,ROUND(O46+X46+Y46,2),0)</f>
        <v>0</v>
      </c>
      <c r="GP46" s="2">
        <f>IF(BI46=4,ROUND(O46+X46+Y46,2)+GX46,0)</f>
        <v>0</v>
      </c>
      <c r="GQ46" s="2"/>
      <c r="GR46" s="2">
        <v>0</v>
      </c>
      <c r="GS46" s="2">
        <v>0</v>
      </c>
      <c r="GT46" s="2">
        <v>0</v>
      </c>
      <c r="GU46" s="2" t="s">
        <v>3</v>
      </c>
      <c r="GV46" s="2">
        <f t="shared" si="37"/>
        <v>0</v>
      </c>
      <c r="GW46" s="2">
        <v>1</v>
      </c>
      <c r="GX46" s="2">
        <f>ROUND(HC46*I46,2)</f>
        <v>0</v>
      </c>
      <c r="GY46" s="2"/>
      <c r="GZ46" s="2"/>
      <c r="HA46" s="2">
        <v>0</v>
      </c>
      <c r="HB46" s="2">
        <v>0</v>
      </c>
      <c r="HC46" s="2">
        <f t="shared" si="38"/>
        <v>0</v>
      </c>
      <c r="HD46" s="2"/>
      <c r="HE46" s="2" t="s">
        <v>3</v>
      </c>
      <c r="HF46" s="2" t="s">
        <v>3</v>
      </c>
      <c r="HG46" s="2"/>
      <c r="HH46" s="2"/>
      <c r="HI46" s="2"/>
      <c r="HJ46" s="2"/>
      <c r="HK46" s="2"/>
      <c r="HL46" s="2"/>
      <c r="HM46" s="2" t="s">
        <v>3</v>
      </c>
      <c r="HN46" s="2" t="s">
        <v>94</v>
      </c>
      <c r="HO46" s="2" t="s">
        <v>95</v>
      </c>
      <c r="HP46" s="2" t="s">
        <v>92</v>
      </c>
      <c r="HQ46" s="2" t="s">
        <v>92</v>
      </c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>
        <v>0</v>
      </c>
      <c r="IL46" s="2"/>
      <c r="IM46" s="2"/>
      <c r="IN46" s="2"/>
      <c r="IO46" s="2"/>
      <c r="IP46" s="2"/>
      <c r="IQ46" s="2"/>
      <c r="IR46" s="2"/>
      <c r="IS46" s="2"/>
      <c r="IT46" s="2"/>
      <c r="IU46" s="2"/>
    </row>
    <row r="47" spans="1:255" x14ac:dyDescent="0.2">
      <c r="A47">
        <v>17</v>
      </c>
      <c r="B47">
        <v>1</v>
      </c>
      <c r="C47">
        <f>ROW(SmtRes!A126)</f>
        <v>126</v>
      </c>
      <c r="D47">
        <f>ROW(EtalonRes!A124)</f>
        <v>124</v>
      </c>
      <c r="E47" t="s">
        <v>87</v>
      </c>
      <c r="F47" t="s">
        <v>88</v>
      </c>
      <c r="G47" t="s">
        <v>89</v>
      </c>
      <c r="H47" t="s">
        <v>90</v>
      </c>
      <c r="I47">
        <f>ROUND(13.083/100,7)</f>
        <v>0.13083</v>
      </c>
      <c r="J47">
        <v>0</v>
      </c>
      <c r="K47">
        <f>ROUND(13.083/100,7)</f>
        <v>0.13083</v>
      </c>
      <c r="O47">
        <f>ROUND(CP47,0)</f>
        <v>144982</v>
      </c>
      <c r="P47">
        <f>ROUND(CQ47*I47,0)</f>
        <v>128204</v>
      </c>
      <c r="Q47">
        <f>ROUND(CR47*I47,0)</f>
        <v>5301</v>
      </c>
      <c r="R47">
        <f>ROUND(CS47*I47,0)</f>
        <v>2438</v>
      </c>
      <c r="S47">
        <f>ROUND(CT47*I47,0)</f>
        <v>11477</v>
      </c>
      <c r="T47">
        <f>ROUND(CU47*I47,0)</f>
        <v>0</v>
      </c>
      <c r="U47">
        <f t="shared" si="21"/>
        <v>38.179183465500003</v>
      </c>
      <c r="V47">
        <f t="shared" si="22"/>
        <v>5.1361404937500001</v>
      </c>
      <c r="W47">
        <f>ROUND(CX47*I47,0)</f>
        <v>0</v>
      </c>
      <c r="X47">
        <f>ROUND(CY47,0)</f>
        <v>12774</v>
      </c>
      <c r="Y47">
        <f>ROUND(CZ47,0)</f>
        <v>6860</v>
      </c>
      <c r="AA47">
        <v>53551707</v>
      </c>
      <c r="AB47">
        <f t="shared" si="23"/>
        <v>120131.84</v>
      </c>
      <c r="AC47">
        <f t="shared" si="39"/>
        <v>113945.4</v>
      </c>
      <c r="AD47">
        <f t="shared" si="40"/>
        <v>3697.19</v>
      </c>
      <c r="AE47">
        <f t="shared" si="41"/>
        <v>528.80999999999995</v>
      </c>
      <c r="AF47">
        <f t="shared" si="42"/>
        <v>2489.25</v>
      </c>
      <c r="AG47">
        <f t="shared" si="24"/>
        <v>0</v>
      </c>
      <c r="AH47">
        <f t="shared" si="43"/>
        <v>291.82285000000002</v>
      </c>
      <c r="AI47">
        <f t="shared" si="44"/>
        <v>39.258125</v>
      </c>
      <c r="AJ47">
        <f t="shared" si="25"/>
        <v>0</v>
      </c>
      <c r="AK47">
        <v>118399.59</v>
      </c>
      <c r="AL47">
        <v>113945.4</v>
      </c>
      <c r="AM47">
        <v>2571.96</v>
      </c>
      <c r="AN47">
        <v>367.87</v>
      </c>
      <c r="AO47">
        <v>1882.23</v>
      </c>
      <c r="AP47">
        <v>0</v>
      </c>
      <c r="AQ47">
        <v>220.66</v>
      </c>
      <c r="AR47">
        <v>27.31</v>
      </c>
      <c r="AS47">
        <v>0</v>
      </c>
      <c r="AT47">
        <v>91.8</v>
      </c>
      <c r="AU47">
        <v>49.3</v>
      </c>
      <c r="AV47">
        <v>1</v>
      </c>
      <c r="AW47">
        <v>1</v>
      </c>
      <c r="AZ47">
        <v>1</v>
      </c>
      <c r="BA47">
        <v>35.24</v>
      </c>
      <c r="BB47">
        <v>10.96</v>
      </c>
      <c r="BC47">
        <v>8.6</v>
      </c>
      <c r="BD47" t="s">
        <v>3</v>
      </c>
      <c r="BE47" t="s">
        <v>3</v>
      </c>
      <c r="BF47" t="s">
        <v>3</v>
      </c>
      <c r="BG47" t="s">
        <v>3</v>
      </c>
      <c r="BH47">
        <v>0</v>
      </c>
      <c r="BI47">
        <v>1</v>
      </c>
      <c r="BJ47" t="s">
        <v>91</v>
      </c>
      <c r="BM47">
        <v>6001</v>
      </c>
      <c r="BN47">
        <v>0</v>
      </c>
      <c r="BO47" t="s">
        <v>88</v>
      </c>
      <c r="BP47">
        <v>1</v>
      </c>
      <c r="BQ47">
        <v>2</v>
      </c>
      <c r="BR47">
        <v>0</v>
      </c>
      <c r="BS47">
        <v>35.24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102</v>
      </c>
      <c r="CA47">
        <v>58</v>
      </c>
      <c r="CB47" t="s">
        <v>3</v>
      </c>
      <c r="CE47">
        <v>0</v>
      </c>
      <c r="CF47">
        <v>0</v>
      </c>
      <c r="CG47">
        <v>0</v>
      </c>
      <c r="CM47">
        <v>0</v>
      </c>
      <c r="CN47" t="s">
        <v>2151</v>
      </c>
      <c r="CO47">
        <v>0</v>
      </c>
      <c r="CP47">
        <f t="shared" si="26"/>
        <v>144982</v>
      </c>
      <c r="CQ47">
        <f t="shared" si="27"/>
        <v>979930.44</v>
      </c>
      <c r="CR47">
        <f t="shared" si="28"/>
        <v>40521.202400000002</v>
      </c>
      <c r="CS47">
        <f t="shared" si="29"/>
        <v>18635.2644</v>
      </c>
      <c r="CT47">
        <f t="shared" si="30"/>
        <v>87721.17</v>
      </c>
      <c r="CU47">
        <f t="shared" si="31"/>
        <v>0</v>
      </c>
      <c r="CV47">
        <f t="shared" si="32"/>
        <v>291.82285000000002</v>
      </c>
      <c r="CW47">
        <f t="shared" si="33"/>
        <v>39.258125</v>
      </c>
      <c r="CX47">
        <f t="shared" si="34"/>
        <v>0</v>
      </c>
      <c r="CY47">
        <f t="shared" si="35"/>
        <v>12773.97</v>
      </c>
      <c r="CZ47">
        <f t="shared" si="36"/>
        <v>6860.0950000000003</v>
      </c>
      <c r="DC47" t="s">
        <v>3</v>
      </c>
      <c r="DD47" t="s">
        <v>3</v>
      </c>
      <c r="DE47" t="s">
        <v>61</v>
      </c>
      <c r="DF47" t="s">
        <v>61</v>
      </c>
      <c r="DG47" t="s">
        <v>62</v>
      </c>
      <c r="DH47" t="s">
        <v>3</v>
      </c>
      <c r="DI47" t="s">
        <v>62</v>
      </c>
      <c r="DJ47" t="s">
        <v>61</v>
      </c>
      <c r="DK47" t="s">
        <v>3</v>
      </c>
      <c r="DL47" t="s">
        <v>86</v>
      </c>
      <c r="DM47" t="s">
        <v>63</v>
      </c>
      <c r="DN47">
        <v>0</v>
      </c>
      <c r="DO47">
        <v>0</v>
      </c>
      <c r="DP47">
        <v>1</v>
      </c>
      <c r="DQ47">
        <v>1</v>
      </c>
      <c r="DU47">
        <v>1013</v>
      </c>
      <c r="DV47" t="s">
        <v>90</v>
      </c>
      <c r="DW47" t="s">
        <v>90</v>
      </c>
      <c r="DX47">
        <v>1</v>
      </c>
      <c r="DZ47" t="s">
        <v>3</v>
      </c>
      <c r="EA47" t="s">
        <v>3</v>
      </c>
      <c r="EB47" t="s">
        <v>3</v>
      </c>
      <c r="EC47" t="s">
        <v>3</v>
      </c>
      <c r="EE47">
        <v>53551066</v>
      </c>
      <c r="EF47">
        <v>2</v>
      </c>
      <c r="EG47" t="s">
        <v>38</v>
      </c>
      <c r="EH47">
        <v>6</v>
      </c>
      <c r="EI47" t="s">
        <v>92</v>
      </c>
      <c r="EJ47">
        <v>1</v>
      </c>
      <c r="EK47">
        <v>6001</v>
      </c>
      <c r="EL47" t="s">
        <v>92</v>
      </c>
      <c r="EM47" t="s">
        <v>93</v>
      </c>
      <c r="EO47" t="s">
        <v>67</v>
      </c>
      <c r="EQ47">
        <v>131072</v>
      </c>
      <c r="ER47">
        <v>118399.59</v>
      </c>
      <c r="ES47">
        <v>113945.4</v>
      </c>
      <c r="ET47">
        <v>2571.96</v>
      </c>
      <c r="EU47">
        <v>367.87</v>
      </c>
      <c r="EV47">
        <v>1882.23</v>
      </c>
      <c r="EW47">
        <v>220.66</v>
      </c>
      <c r="EX47">
        <v>27.31</v>
      </c>
      <c r="EY47">
        <v>0</v>
      </c>
      <c r="FQ47">
        <v>0</v>
      </c>
      <c r="FR47">
        <f>ROUND(IF(AND(BH47=3,BI47=3),P47,0),0)</f>
        <v>0</v>
      </c>
      <c r="FS47">
        <v>0</v>
      </c>
      <c r="FX47">
        <v>91.8</v>
      </c>
      <c r="FY47">
        <v>49.3</v>
      </c>
      <c r="GA47" t="s">
        <v>3</v>
      </c>
      <c r="GD47">
        <v>1</v>
      </c>
      <c r="GF47">
        <v>486168268</v>
      </c>
      <c r="GG47">
        <v>2</v>
      </c>
      <c r="GH47">
        <v>1</v>
      </c>
      <c r="GI47">
        <v>2</v>
      </c>
      <c r="GJ47">
        <v>0</v>
      </c>
      <c r="GK47">
        <v>0</v>
      </c>
      <c r="GL47">
        <f>ROUND(IF(AND(BH47=3,BI47=3,FS47&lt;&gt;0),P47,0),0)</f>
        <v>0</v>
      </c>
      <c r="GM47">
        <f>ROUND(O47+X47+Y47,0)+GX47</f>
        <v>164616</v>
      </c>
      <c r="GN47">
        <f>IF(OR(BI47=0,BI47=1),ROUND(O47+X47+Y47,0),0)</f>
        <v>164616</v>
      </c>
      <c r="GO47">
        <f>IF(BI47=2,ROUND(O47+X47+Y47,0),0)</f>
        <v>0</v>
      </c>
      <c r="GP47">
        <f>IF(BI47=4,ROUND(O47+X47+Y47,0)+GX47,0)</f>
        <v>0</v>
      </c>
      <c r="GR47">
        <v>0</v>
      </c>
      <c r="GS47">
        <v>0</v>
      </c>
      <c r="GT47">
        <v>0</v>
      </c>
      <c r="GU47" t="s">
        <v>3</v>
      </c>
      <c r="GV47">
        <f t="shared" si="37"/>
        <v>0</v>
      </c>
      <c r="GW47">
        <v>1</v>
      </c>
      <c r="GX47">
        <f>ROUND(HC47*I47,0)</f>
        <v>0</v>
      </c>
      <c r="HA47">
        <v>0</v>
      </c>
      <c r="HB47">
        <v>0</v>
      </c>
      <c r="HC47">
        <f t="shared" si="38"/>
        <v>0</v>
      </c>
      <c r="HE47" t="s">
        <v>3</v>
      </c>
      <c r="HF47" t="s">
        <v>3</v>
      </c>
      <c r="HM47" t="s">
        <v>3</v>
      </c>
      <c r="HN47" t="s">
        <v>94</v>
      </c>
      <c r="HO47" t="s">
        <v>95</v>
      </c>
      <c r="HP47" t="s">
        <v>92</v>
      </c>
      <c r="HQ47" t="s">
        <v>92</v>
      </c>
      <c r="IK47">
        <v>0</v>
      </c>
    </row>
    <row r="48" spans="1:255" x14ac:dyDescent="0.2">
      <c r="A48" s="2">
        <v>17</v>
      </c>
      <c r="B48" s="2">
        <v>1</v>
      </c>
      <c r="C48" s="2">
        <f>ROW(SmtRes!A129)</f>
        <v>129</v>
      </c>
      <c r="D48" s="2">
        <f>ROW(EtalonRes!A127)</f>
        <v>127</v>
      </c>
      <c r="E48" s="2" t="s">
        <v>96</v>
      </c>
      <c r="F48" s="2" t="s">
        <v>97</v>
      </c>
      <c r="G48" s="2" t="s">
        <v>98</v>
      </c>
      <c r="H48" s="2" t="s">
        <v>99</v>
      </c>
      <c r="I48" s="2">
        <f>ROUND(365/100,7)</f>
        <v>3.65</v>
      </c>
      <c r="J48" s="2">
        <v>0</v>
      </c>
      <c r="K48" s="2">
        <f>ROUND(365/100,7)</f>
        <v>3.65</v>
      </c>
      <c r="L48" s="2"/>
      <c r="M48" s="2"/>
      <c r="N48" s="2"/>
      <c r="O48" s="2">
        <f>ROUND(CP48,2)</f>
        <v>5592.02</v>
      </c>
      <c r="P48" s="2">
        <f>ROUND(CQ48*I48,2)</f>
        <v>5289.65</v>
      </c>
      <c r="Q48" s="2">
        <f>ROUND(CR48*I48,2)</f>
        <v>18.25</v>
      </c>
      <c r="R48" s="2">
        <f>ROUND(CS48*I48,2)</f>
        <v>0</v>
      </c>
      <c r="S48" s="2">
        <f>ROUND(CT48*I48,2)</f>
        <v>284.12</v>
      </c>
      <c r="T48" s="2">
        <f>ROUND(CU48*I48,2)</f>
        <v>0</v>
      </c>
      <c r="U48" s="2">
        <f t="shared" si="21"/>
        <v>33.307162500000004</v>
      </c>
      <c r="V48" s="2">
        <f t="shared" si="22"/>
        <v>0</v>
      </c>
      <c r="W48" s="2">
        <f>ROUND(CX48*I48,2)</f>
        <v>0</v>
      </c>
      <c r="X48" s="2">
        <f>ROUND(CY48,2)</f>
        <v>286.39</v>
      </c>
      <c r="Y48" s="2">
        <f>ROUND(CZ48,2)</f>
        <v>156.97999999999999</v>
      </c>
      <c r="Z48" s="2"/>
      <c r="AA48" s="2">
        <v>53551706</v>
      </c>
      <c r="AB48" s="2">
        <f t="shared" si="23"/>
        <v>1532.06</v>
      </c>
      <c r="AC48" s="2">
        <f>ROUND(((ES48*ROUND(2,7))),2)</f>
        <v>1449.22</v>
      </c>
      <c r="AD48" s="2">
        <f>ROUND(((((ET48*ROUND(((1.25*1.15)*2),7)))-((EU48*ROUND(((1.25*1.15)*2),7))))+AE48),2)</f>
        <v>5</v>
      </c>
      <c r="AE48" s="2">
        <f>ROUND(((EU48*ROUND(((1.25*1.15)*2),7))),2)</f>
        <v>0</v>
      </c>
      <c r="AF48" s="2">
        <f>ROUND(((EV48*ROUND(((1.15*1.15)*2),7))),2)</f>
        <v>77.84</v>
      </c>
      <c r="AG48" s="2">
        <f t="shared" si="24"/>
        <v>0</v>
      </c>
      <c r="AH48" s="2">
        <f>((EW48*ROUND(((1.15*1.15)*2),7)))</f>
        <v>9.1252500000000012</v>
      </c>
      <c r="AI48" s="2">
        <f>((EX48*ROUND(((1.25*1.15)*2),7)))</f>
        <v>0</v>
      </c>
      <c r="AJ48" s="2">
        <f t="shared" si="25"/>
        <v>0</v>
      </c>
      <c r="AK48" s="2">
        <v>755.78</v>
      </c>
      <c r="AL48" s="2">
        <v>724.61</v>
      </c>
      <c r="AM48" s="2">
        <v>1.74</v>
      </c>
      <c r="AN48" s="2">
        <v>0</v>
      </c>
      <c r="AO48" s="2">
        <v>29.43</v>
      </c>
      <c r="AP48" s="2">
        <v>0</v>
      </c>
      <c r="AQ48" s="2">
        <v>3.45</v>
      </c>
      <c r="AR48" s="2">
        <v>0</v>
      </c>
      <c r="AS48" s="2">
        <v>0</v>
      </c>
      <c r="AT48" s="2">
        <v>100.8</v>
      </c>
      <c r="AU48" s="2">
        <v>55.25</v>
      </c>
      <c r="AV48" s="2">
        <v>1</v>
      </c>
      <c r="AW48" s="2">
        <v>1</v>
      </c>
      <c r="AX48" s="2"/>
      <c r="AY48" s="2"/>
      <c r="AZ48" s="2">
        <v>1</v>
      </c>
      <c r="BA48" s="2">
        <v>1</v>
      </c>
      <c r="BB48" s="2">
        <v>1</v>
      </c>
      <c r="BC48" s="2">
        <v>1</v>
      </c>
      <c r="BD48" s="2" t="s">
        <v>3</v>
      </c>
      <c r="BE48" s="2" t="s">
        <v>3</v>
      </c>
      <c r="BF48" s="2" t="s">
        <v>3</v>
      </c>
      <c r="BG48" s="2" t="s">
        <v>3</v>
      </c>
      <c r="BH48" s="2">
        <v>0</v>
      </c>
      <c r="BI48" s="2">
        <v>1</v>
      </c>
      <c r="BJ48" s="2" t="s">
        <v>100</v>
      </c>
      <c r="BK48" s="2"/>
      <c r="BL48" s="2"/>
      <c r="BM48" s="2">
        <v>11001</v>
      </c>
      <c r="BN48" s="2">
        <v>0</v>
      </c>
      <c r="BO48" s="2" t="s">
        <v>3</v>
      </c>
      <c r="BP48" s="2">
        <v>0</v>
      </c>
      <c r="BQ48" s="2">
        <v>2</v>
      </c>
      <c r="BR48" s="2">
        <v>0</v>
      </c>
      <c r="BS48" s="2">
        <v>1</v>
      </c>
      <c r="BT48" s="2">
        <v>1</v>
      </c>
      <c r="BU48" s="2">
        <v>1</v>
      </c>
      <c r="BV48" s="2">
        <v>1</v>
      </c>
      <c r="BW48" s="2">
        <v>1</v>
      </c>
      <c r="BX48" s="2">
        <v>1</v>
      </c>
      <c r="BY48" s="2" t="s">
        <v>3</v>
      </c>
      <c r="BZ48" s="2">
        <v>112</v>
      </c>
      <c r="CA48" s="2">
        <v>65</v>
      </c>
      <c r="CB48" s="2" t="s">
        <v>3</v>
      </c>
      <c r="CC48" s="2"/>
      <c r="CD48" s="2"/>
      <c r="CE48" s="2">
        <v>0</v>
      </c>
      <c r="CF48" s="2">
        <v>0</v>
      </c>
      <c r="CG48" s="2">
        <v>0</v>
      </c>
      <c r="CH48" s="2"/>
      <c r="CI48" s="2"/>
      <c r="CJ48" s="2"/>
      <c r="CK48" s="2"/>
      <c r="CL48" s="2"/>
      <c r="CM48" s="2">
        <v>0</v>
      </c>
      <c r="CN48" s="2" t="s">
        <v>2151</v>
      </c>
      <c r="CO48" s="2">
        <v>0</v>
      </c>
      <c r="CP48" s="2">
        <f t="shared" si="26"/>
        <v>5592.0199999999995</v>
      </c>
      <c r="CQ48" s="2">
        <f t="shared" si="27"/>
        <v>1449.22</v>
      </c>
      <c r="CR48" s="2">
        <f t="shared" si="28"/>
        <v>5</v>
      </c>
      <c r="CS48" s="2">
        <f t="shared" si="29"/>
        <v>0</v>
      </c>
      <c r="CT48" s="2">
        <f t="shared" si="30"/>
        <v>77.84</v>
      </c>
      <c r="CU48" s="2">
        <f t="shared" si="31"/>
        <v>0</v>
      </c>
      <c r="CV48" s="2">
        <f t="shared" si="32"/>
        <v>9.1252500000000012</v>
      </c>
      <c r="CW48" s="2">
        <f t="shared" si="33"/>
        <v>0</v>
      </c>
      <c r="CX48" s="2">
        <f t="shared" si="34"/>
        <v>0</v>
      </c>
      <c r="CY48" s="2">
        <f t="shared" si="35"/>
        <v>286.39295999999996</v>
      </c>
      <c r="CZ48" s="2">
        <f t="shared" si="36"/>
        <v>156.97630000000001</v>
      </c>
      <c r="DA48" s="2"/>
      <c r="DB48" s="2"/>
      <c r="DC48" s="2" t="s">
        <v>3</v>
      </c>
      <c r="DD48" s="2" t="s">
        <v>101</v>
      </c>
      <c r="DE48" s="2" t="s">
        <v>102</v>
      </c>
      <c r="DF48" s="2" t="s">
        <v>102</v>
      </c>
      <c r="DG48" s="2" t="s">
        <v>103</v>
      </c>
      <c r="DH48" s="2" t="s">
        <v>3</v>
      </c>
      <c r="DI48" s="2" t="s">
        <v>103</v>
      </c>
      <c r="DJ48" s="2" t="s">
        <v>102</v>
      </c>
      <c r="DK48" s="2" t="s">
        <v>3</v>
      </c>
      <c r="DL48" s="2" t="s">
        <v>86</v>
      </c>
      <c r="DM48" s="2" t="s">
        <v>63</v>
      </c>
      <c r="DN48" s="2">
        <v>0</v>
      </c>
      <c r="DO48" s="2">
        <v>0</v>
      </c>
      <c r="DP48" s="2">
        <v>1</v>
      </c>
      <c r="DQ48" s="2">
        <v>1</v>
      </c>
      <c r="DR48" s="2"/>
      <c r="DS48" s="2"/>
      <c r="DT48" s="2"/>
      <c r="DU48" s="2">
        <v>1013</v>
      </c>
      <c r="DV48" s="2" t="s">
        <v>99</v>
      </c>
      <c r="DW48" s="2" t="s">
        <v>99</v>
      </c>
      <c r="DX48" s="2">
        <v>1</v>
      </c>
      <c r="DY48" s="2"/>
      <c r="DZ48" s="2" t="s">
        <v>3</v>
      </c>
      <c r="EA48" s="2" t="s">
        <v>3</v>
      </c>
      <c r="EB48" s="2" t="s">
        <v>3</v>
      </c>
      <c r="EC48" s="2" t="s">
        <v>3</v>
      </c>
      <c r="ED48" s="2"/>
      <c r="EE48" s="2">
        <v>53551116</v>
      </c>
      <c r="EF48" s="2">
        <v>2</v>
      </c>
      <c r="EG48" s="2" t="s">
        <v>38</v>
      </c>
      <c r="EH48" s="2">
        <v>11</v>
      </c>
      <c r="EI48" s="2" t="s">
        <v>104</v>
      </c>
      <c r="EJ48" s="2">
        <v>1</v>
      </c>
      <c r="EK48" s="2">
        <v>11001</v>
      </c>
      <c r="EL48" s="2" t="s">
        <v>104</v>
      </c>
      <c r="EM48" s="2" t="s">
        <v>105</v>
      </c>
      <c r="EN48" s="2"/>
      <c r="EO48" s="2" t="s">
        <v>67</v>
      </c>
      <c r="EP48" s="2"/>
      <c r="EQ48" s="2">
        <v>131072</v>
      </c>
      <c r="ER48" s="2">
        <v>755.78</v>
      </c>
      <c r="ES48" s="2">
        <v>724.61</v>
      </c>
      <c r="ET48" s="2">
        <v>1.74</v>
      </c>
      <c r="EU48" s="2">
        <v>0</v>
      </c>
      <c r="EV48" s="2">
        <v>29.43</v>
      </c>
      <c r="EW48" s="2">
        <v>3.45</v>
      </c>
      <c r="EX48" s="2">
        <v>0</v>
      </c>
      <c r="EY48" s="2">
        <v>0</v>
      </c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>
        <v>0</v>
      </c>
      <c r="FR48" s="2">
        <f>ROUND(IF(AND(BH48=3,BI48=3),P48,0),2)</f>
        <v>0</v>
      </c>
      <c r="FS48" s="2">
        <v>0</v>
      </c>
      <c r="FT48" s="2"/>
      <c r="FU48" s="2"/>
      <c r="FV48" s="2"/>
      <c r="FW48" s="2"/>
      <c r="FX48" s="2">
        <v>100.8</v>
      </c>
      <c r="FY48" s="2">
        <v>55.25</v>
      </c>
      <c r="FZ48" s="2"/>
      <c r="GA48" s="2" t="s">
        <v>3</v>
      </c>
      <c r="GB48" s="2"/>
      <c r="GC48" s="2"/>
      <c r="GD48" s="2">
        <v>1</v>
      </c>
      <c r="GE48" s="2"/>
      <c r="GF48" s="2">
        <v>1768103716</v>
      </c>
      <c r="GG48" s="2">
        <v>2</v>
      </c>
      <c r="GH48" s="2">
        <v>1</v>
      </c>
      <c r="GI48" s="2">
        <v>-2</v>
      </c>
      <c r="GJ48" s="2">
        <v>0</v>
      </c>
      <c r="GK48" s="2">
        <v>0</v>
      </c>
      <c r="GL48" s="2">
        <f>ROUND(IF(AND(BH48=3,BI48=3,FS48&lt;&gt;0),P48,0),2)</f>
        <v>0</v>
      </c>
      <c r="GM48" s="2">
        <f>ROUND(O48+X48+Y48,2)+GX48</f>
        <v>6035.39</v>
      </c>
      <c r="GN48" s="2">
        <f>IF(OR(BI48=0,BI48=1),ROUND(O48+X48+Y48,2),0)</f>
        <v>6035.39</v>
      </c>
      <c r="GO48" s="2">
        <f>IF(BI48=2,ROUND(O48+X48+Y48,2),0)</f>
        <v>0</v>
      </c>
      <c r="GP48" s="2">
        <f>IF(BI48=4,ROUND(O48+X48+Y48,2)+GX48,0)</f>
        <v>0</v>
      </c>
      <c r="GQ48" s="2"/>
      <c r="GR48" s="2">
        <v>0</v>
      </c>
      <c r="GS48" s="2">
        <v>0</v>
      </c>
      <c r="GT48" s="2">
        <v>0</v>
      </c>
      <c r="GU48" s="2" t="s">
        <v>101</v>
      </c>
      <c r="GV48" s="2">
        <f>ROUND(((GT48*ROUND(2,7))),2)</f>
        <v>0</v>
      </c>
      <c r="GW48" s="2">
        <v>1</v>
      </c>
      <c r="GX48" s="2">
        <f>ROUND(HC48*I48,2)</f>
        <v>0</v>
      </c>
      <c r="GY48" s="2"/>
      <c r="GZ48" s="2"/>
      <c r="HA48" s="2">
        <v>0</v>
      </c>
      <c r="HB48" s="2">
        <v>0</v>
      </c>
      <c r="HC48" s="2">
        <f t="shared" si="38"/>
        <v>0</v>
      </c>
      <c r="HD48" s="2"/>
      <c r="HE48" s="2" t="s">
        <v>3</v>
      </c>
      <c r="HF48" s="2" t="s">
        <v>3</v>
      </c>
      <c r="HG48" s="2"/>
      <c r="HH48" s="2"/>
      <c r="HI48" s="2"/>
      <c r="HJ48" s="2"/>
      <c r="HK48" s="2"/>
      <c r="HL48" s="2"/>
      <c r="HM48" s="2" t="s">
        <v>3</v>
      </c>
      <c r="HN48" s="2" t="s">
        <v>106</v>
      </c>
      <c r="HO48" s="2" t="s">
        <v>107</v>
      </c>
      <c r="HP48" s="2" t="s">
        <v>104</v>
      </c>
      <c r="HQ48" s="2" t="s">
        <v>104</v>
      </c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>
        <v>0</v>
      </c>
      <c r="IL48" s="2"/>
      <c r="IM48" s="2"/>
      <c r="IN48" s="2"/>
      <c r="IO48" s="2"/>
      <c r="IP48" s="2"/>
      <c r="IQ48" s="2"/>
      <c r="IR48" s="2"/>
      <c r="IS48" s="2"/>
      <c r="IT48" s="2"/>
      <c r="IU48" s="2"/>
    </row>
    <row r="49" spans="1:255" x14ac:dyDescent="0.2">
      <c r="A49">
        <v>17</v>
      </c>
      <c r="B49">
        <v>1</v>
      </c>
      <c r="C49">
        <f>ROW(SmtRes!A132)</f>
        <v>132</v>
      </c>
      <c r="D49">
        <f>ROW(EtalonRes!A130)</f>
        <v>130</v>
      </c>
      <c r="E49" t="s">
        <v>96</v>
      </c>
      <c r="F49" t="s">
        <v>97</v>
      </c>
      <c r="G49" t="s">
        <v>98</v>
      </c>
      <c r="H49" t="s">
        <v>99</v>
      </c>
      <c r="I49">
        <f>ROUND(365/100,7)</f>
        <v>3.65</v>
      </c>
      <c r="J49">
        <v>0</v>
      </c>
      <c r="K49">
        <f>ROUND(365/100,7)</f>
        <v>3.65</v>
      </c>
      <c r="O49">
        <f>ROUND(CP49,0)</f>
        <v>26322</v>
      </c>
      <c r="P49">
        <f>ROUND(CQ49*I49,0)</f>
        <v>15975</v>
      </c>
      <c r="Q49">
        <f>ROUND(CR49*I49,0)</f>
        <v>335</v>
      </c>
      <c r="R49">
        <f>ROUND(CS49*I49,0)</f>
        <v>0</v>
      </c>
      <c r="S49">
        <f>ROUND(CT49*I49,0)</f>
        <v>10012</v>
      </c>
      <c r="T49">
        <f>ROUND(CU49*I49,0)</f>
        <v>0</v>
      </c>
      <c r="U49">
        <f t="shared" si="21"/>
        <v>33.307162500000004</v>
      </c>
      <c r="V49">
        <f t="shared" si="22"/>
        <v>0</v>
      </c>
      <c r="W49">
        <f>ROUND(CX49*I49,0)</f>
        <v>0</v>
      </c>
      <c r="X49">
        <f>ROUND(CY49,0)</f>
        <v>10092</v>
      </c>
      <c r="Y49">
        <f>ROUND(CZ49,0)</f>
        <v>5532</v>
      </c>
      <c r="AA49">
        <v>53551707</v>
      </c>
      <c r="AB49">
        <f t="shared" si="23"/>
        <v>1532.06</v>
      </c>
      <c r="AC49">
        <f>ROUND(((ES49*ROUND(2,7))),2)</f>
        <v>1449.22</v>
      </c>
      <c r="AD49">
        <f>ROUND(((((ET49*ROUND(((1.25*1.15)*2),7)))-((EU49*ROUND(((1.25*1.15)*2),7))))+AE49),2)</f>
        <v>5</v>
      </c>
      <c r="AE49">
        <f>ROUND(((EU49*ROUND(((1.25*1.15)*2),7))),2)</f>
        <v>0</v>
      </c>
      <c r="AF49">
        <f>ROUND(((EV49*ROUND(((1.15*1.15)*2),7))),2)</f>
        <v>77.84</v>
      </c>
      <c r="AG49">
        <f t="shared" si="24"/>
        <v>0</v>
      </c>
      <c r="AH49">
        <f>((EW49*ROUND(((1.15*1.15)*2),7)))</f>
        <v>9.1252500000000012</v>
      </c>
      <c r="AI49">
        <f>((EX49*ROUND(((1.25*1.15)*2),7)))</f>
        <v>0</v>
      </c>
      <c r="AJ49">
        <f t="shared" si="25"/>
        <v>0</v>
      </c>
      <c r="AK49">
        <v>755.78</v>
      </c>
      <c r="AL49">
        <v>724.61</v>
      </c>
      <c r="AM49">
        <v>1.74</v>
      </c>
      <c r="AN49">
        <v>0</v>
      </c>
      <c r="AO49">
        <v>29.43</v>
      </c>
      <c r="AP49">
        <v>0</v>
      </c>
      <c r="AQ49">
        <v>3.45</v>
      </c>
      <c r="AR49">
        <v>0</v>
      </c>
      <c r="AS49">
        <v>0</v>
      </c>
      <c r="AT49">
        <v>100.8</v>
      </c>
      <c r="AU49">
        <v>55.25</v>
      </c>
      <c r="AV49">
        <v>1</v>
      </c>
      <c r="AW49">
        <v>1</v>
      </c>
      <c r="AZ49">
        <v>1</v>
      </c>
      <c r="BA49">
        <v>35.24</v>
      </c>
      <c r="BB49">
        <v>18.37</v>
      </c>
      <c r="BC49">
        <v>3.02</v>
      </c>
      <c r="BD49" t="s">
        <v>3</v>
      </c>
      <c r="BE49" t="s">
        <v>3</v>
      </c>
      <c r="BF49" t="s">
        <v>3</v>
      </c>
      <c r="BG49" t="s">
        <v>3</v>
      </c>
      <c r="BH49">
        <v>0</v>
      </c>
      <c r="BI49">
        <v>1</v>
      </c>
      <c r="BJ49" t="s">
        <v>100</v>
      </c>
      <c r="BM49">
        <v>11001</v>
      </c>
      <c r="BN49">
        <v>0</v>
      </c>
      <c r="BO49" t="s">
        <v>97</v>
      </c>
      <c r="BP49">
        <v>1</v>
      </c>
      <c r="BQ49">
        <v>2</v>
      </c>
      <c r="BR49">
        <v>0</v>
      </c>
      <c r="BS49">
        <v>35.24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3</v>
      </c>
      <c r="BZ49">
        <v>112</v>
      </c>
      <c r="CA49">
        <v>65</v>
      </c>
      <c r="CB49" t="s">
        <v>3</v>
      </c>
      <c r="CE49">
        <v>0</v>
      </c>
      <c r="CF49">
        <v>0</v>
      </c>
      <c r="CG49">
        <v>0</v>
      </c>
      <c r="CM49">
        <v>0</v>
      </c>
      <c r="CN49" t="s">
        <v>2151</v>
      </c>
      <c r="CO49">
        <v>0</v>
      </c>
      <c r="CP49">
        <f t="shared" si="26"/>
        <v>26322</v>
      </c>
      <c r="CQ49">
        <f t="shared" si="27"/>
        <v>4376.6444000000001</v>
      </c>
      <c r="CR49">
        <f t="shared" si="28"/>
        <v>91.850000000000009</v>
      </c>
      <c r="CS49">
        <f t="shared" si="29"/>
        <v>0</v>
      </c>
      <c r="CT49">
        <f t="shared" si="30"/>
        <v>2743.0816000000004</v>
      </c>
      <c r="CU49">
        <f t="shared" si="31"/>
        <v>0</v>
      </c>
      <c r="CV49">
        <f t="shared" si="32"/>
        <v>9.1252500000000012</v>
      </c>
      <c r="CW49">
        <f t="shared" si="33"/>
        <v>0</v>
      </c>
      <c r="CX49">
        <f t="shared" si="34"/>
        <v>0</v>
      </c>
      <c r="CY49">
        <f t="shared" si="35"/>
        <v>10092.096</v>
      </c>
      <c r="CZ49">
        <f t="shared" si="36"/>
        <v>5531.63</v>
      </c>
      <c r="DC49" t="s">
        <v>3</v>
      </c>
      <c r="DD49" t="s">
        <v>101</v>
      </c>
      <c r="DE49" t="s">
        <v>102</v>
      </c>
      <c r="DF49" t="s">
        <v>102</v>
      </c>
      <c r="DG49" t="s">
        <v>103</v>
      </c>
      <c r="DH49" t="s">
        <v>3</v>
      </c>
      <c r="DI49" t="s">
        <v>103</v>
      </c>
      <c r="DJ49" t="s">
        <v>102</v>
      </c>
      <c r="DK49" t="s">
        <v>3</v>
      </c>
      <c r="DL49" t="s">
        <v>86</v>
      </c>
      <c r="DM49" t="s">
        <v>63</v>
      </c>
      <c r="DN49">
        <v>0</v>
      </c>
      <c r="DO49">
        <v>0</v>
      </c>
      <c r="DP49">
        <v>1</v>
      </c>
      <c r="DQ49">
        <v>1</v>
      </c>
      <c r="DU49">
        <v>1013</v>
      </c>
      <c r="DV49" t="s">
        <v>99</v>
      </c>
      <c r="DW49" t="s">
        <v>99</v>
      </c>
      <c r="DX49">
        <v>1</v>
      </c>
      <c r="DZ49" t="s">
        <v>3</v>
      </c>
      <c r="EA49" t="s">
        <v>3</v>
      </c>
      <c r="EB49" t="s">
        <v>3</v>
      </c>
      <c r="EC49" t="s">
        <v>3</v>
      </c>
      <c r="EE49">
        <v>53551116</v>
      </c>
      <c r="EF49">
        <v>2</v>
      </c>
      <c r="EG49" t="s">
        <v>38</v>
      </c>
      <c r="EH49">
        <v>11</v>
      </c>
      <c r="EI49" t="s">
        <v>104</v>
      </c>
      <c r="EJ49">
        <v>1</v>
      </c>
      <c r="EK49">
        <v>11001</v>
      </c>
      <c r="EL49" t="s">
        <v>104</v>
      </c>
      <c r="EM49" t="s">
        <v>105</v>
      </c>
      <c r="EO49" t="s">
        <v>67</v>
      </c>
      <c r="EQ49">
        <v>131072</v>
      </c>
      <c r="ER49">
        <v>755.78</v>
      </c>
      <c r="ES49">
        <v>724.61</v>
      </c>
      <c r="ET49">
        <v>1.74</v>
      </c>
      <c r="EU49">
        <v>0</v>
      </c>
      <c r="EV49">
        <v>29.43</v>
      </c>
      <c r="EW49">
        <v>3.45</v>
      </c>
      <c r="EX49">
        <v>0</v>
      </c>
      <c r="EY49">
        <v>0</v>
      </c>
      <c r="FQ49">
        <v>0</v>
      </c>
      <c r="FR49">
        <f>ROUND(IF(AND(BH49=3,BI49=3),P49,0),0)</f>
        <v>0</v>
      </c>
      <c r="FS49">
        <v>0</v>
      </c>
      <c r="FX49">
        <v>100.8</v>
      </c>
      <c r="FY49">
        <v>55.25</v>
      </c>
      <c r="GA49" t="s">
        <v>3</v>
      </c>
      <c r="GD49">
        <v>1</v>
      </c>
      <c r="GF49">
        <v>1768103716</v>
      </c>
      <c r="GG49">
        <v>2</v>
      </c>
      <c r="GH49">
        <v>1</v>
      </c>
      <c r="GI49">
        <v>2</v>
      </c>
      <c r="GJ49">
        <v>0</v>
      </c>
      <c r="GK49">
        <v>0</v>
      </c>
      <c r="GL49">
        <f>ROUND(IF(AND(BH49=3,BI49=3,FS49&lt;&gt;0),P49,0),0)</f>
        <v>0</v>
      </c>
      <c r="GM49">
        <f>ROUND(O49+X49+Y49,0)+GX49</f>
        <v>41946</v>
      </c>
      <c r="GN49">
        <f>IF(OR(BI49=0,BI49=1),ROUND(O49+X49+Y49,0),0)</f>
        <v>41946</v>
      </c>
      <c r="GO49">
        <f>IF(BI49=2,ROUND(O49+X49+Y49,0),0)</f>
        <v>0</v>
      </c>
      <c r="GP49">
        <f>IF(BI49=4,ROUND(O49+X49+Y49,0)+GX49,0)</f>
        <v>0</v>
      </c>
      <c r="GR49">
        <v>0</v>
      </c>
      <c r="GS49">
        <v>3</v>
      </c>
      <c r="GT49">
        <v>0</v>
      </c>
      <c r="GU49" t="s">
        <v>101</v>
      </c>
      <c r="GV49">
        <f>ROUND(((GT49*ROUND(2,7))),2)</f>
        <v>0</v>
      </c>
      <c r="GW49">
        <v>1</v>
      </c>
      <c r="GX49">
        <f>ROUND(HC49*I49,0)</f>
        <v>0</v>
      </c>
      <c r="HA49">
        <v>0</v>
      </c>
      <c r="HB49">
        <v>0</v>
      </c>
      <c r="HC49">
        <f t="shared" si="38"/>
        <v>0</v>
      </c>
      <c r="HE49" t="s">
        <v>3</v>
      </c>
      <c r="HF49" t="s">
        <v>3</v>
      </c>
      <c r="HM49" t="s">
        <v>3</v>
      </c>
      <c r="HN49" t="s">
        <v>106</v>
      </c>
      <c r="HO49" t="s">
        <v>107</v>
      </c>
      <c r="HP49" t="s">
        <v>104</v>
      </c>
      <c r="HQ49" t="s">
        <v>104</v>
      </c>
      <c r="IK49">
        <v>0</v>
      </c>
    </row>
    <row r="50" spans="1:255" x14ac:dyDescent="0.2">
      <c r="A50" s="2">
        <v>17</v>
      </c>
      <c r="B50" s="2">
        <v>1</v>
      </c>
      <c r="C50" s="2">
        <f>ROW(SmtRes!A138)</f>
        <v>138</v>
      </c>
      <c r="D50" s="2">
        <f>ROW(EtalonRes!A136)</f>
        <v>136</v>
      </c>
      <c r="E50" s="2" t="s">
        <v>108</v>
      </c>
      <c r="F50" s="2" t="s">
        <v>109</v>
      </c>
      <c r="G50" s="2" t="s">
        <v>110</v>
      </c>
      <c r="H50" s="2" t="s">
        <v>111</v>
      </c>
      <c r="I50" s="2">
        <v>5.2</v>
      </c>
      <c r="J50" s="2">
        <v>0</v>
      </c>
      <c r="K50" s="2">
        <v>5.2</v>
      </c>
      <c r="L50" s="2"/>
      <c r="M50" s="2"/>
      <c r="N50" s="2"/>
      <c r="O50" s="2">
        <f>ROUND(CP50,2)</f>
        <v>31912.61</v>
      </c>
      <c r="P50" s="2">
        <f>ROUND(CQ50*I50,2)</f>
        <v>30865.07</v>
      </c>
      <c r="Q50" s="2">
        <f>ROUND(CR50*I50,2)</f>
        <v>277.37</v>
      </c>
      <c r="R50" s="2">
        <f>ROUND(CS50*I50,2)</f>
        <v>16.170000000000002</v>
      </c>
      <c r="S50" s="2">
        <f>ROUND(CT50*I50,2)</f>
        <v>770.17</v>
      </c>
      <c r="T50" s="2">
        <f>ROUND(CU50*I50,2)</f>
        <v>0</v>
      </c>
      <c r="U50" s="2">
        <f t="shared" si="21"/>
        <v>86.925280000000001</v>
      </c>
      <c r="V50" s="2">
        <f t="shared" si="22"/>
        <v>1.1960000000000002</v>
      </c>
      <c r="W50" s="2">
        <f>ROUND(CX50*I50,2)</f>
        <v>0</v>
      </c>
      <c r="X50" s="2">
        <f>ROUND(CY50,2)</f>
        <v>721.86</v>
      </c>
      <c r="Y50" s="2">
        <f>ROUND(CZ50,2)</f>
        <v>387.67</v>
      </c>
      <c r="Z50" s="2"/>
      <c r="AA50" s="2">
        <v>53551706</v>
      </c>
      <c r="AB50" s="2">
        <f t="shared" si="23"/>
        <v>6137.04</v>
      </c>
      <c r="AC50" s="2">
        <f t="shared" ref="AC50:AC77" si="45">ROUND((ES50),2)</f>
        <v>5935.59</v>
      </c>
      <c r="AD50" s="2">
        <f>ROUND(((((ET50*ROUND((1.15*1.25),7)))-((EU50*ROUND((1.15*1.25),7))))+AE50),2)</f>
        <v>53.34</v>
      </c>
      <c r="AE50" s="2">
        <f>ROUND(((EU50*ROUND((1.15*1.25),7))),2)</f>
        <v>3.11</v>
      </c>
      <c r="AF50" s="2">
        <f t="shared" ref="AF50:AF55" si="46">ROUND(((EV50*ROUND((1.15*1.15),7))),2)</f>
        <v>148.11000000000001</v>
      </c>
      <c r="AG50" s="2">
        <f t="shared" si="24"/>
        <v>0</v>
      </c>
      <c r="AH50" s="2">
        <f t="shared" ref="AH50:AH55" si="47">((EW50*ROUND((1.15*1.15),7)))</f>
        <v>16.7164</v>
      </c>
      <c r="AI50" s="2">
        <f>((EX50*ROUND((1.15*1.25),7)))</f>
        <v>0.23</v>
      </c>
      <c r="AJ50" s="2">
        <f t="shared" si="25"/>
        <v>0</v>
      </c>
      <c r="AK50" s="2">
        <v>6084.68</v>
      </c>
      <c r="AL50" s="2">
        <v>5935.59</v>
      </c>
      <c r="AM50" s="2">
        <v>37.1</v>
      </c>
      <c r="AN50" s="2">
        <v>2.16</v>
      </c>
      <c r="AO50" s="2">
        <v>111.99</v>
      </c>
      <c r="AP50" s="2">
        <v>0</v>
      </c>
      <c r="AQ50" s="2">
        <v>12.64</v>
      </c>
      <c r="AR50" s="2">
        <v>0.16</v>
      </c>
      <c r="AS50" s="2">
        <v>0</v>
      </c>
      <c r="AT50" s="2">
        <v>91.8</v>
      </c>
      <c r="AU50" s="2">
        <v>49.3</v>
      </c>
      <c r="AV50" s="2">
        <v>1</v>
      </c>
      <c r="AW50" s="2">
        <v>1</v>
      </c>
      <c r="AX50" s="2"/>
      <c r="AY50" s="2"/>
      <c r="AZ50" s="2">
        <v>1</v>
      </c>
      <c r="BA50" s="2">
        <v>1</v>
      </c>
      <c r="BB50" s="2">
        <v>1</v>
      </c>
      <c r="BC50" s="2">
        <v>1</v>
      </c>
      <c r="BD50" s="2" t="s">
        <v>3</v>
      </c>
      <c r="BE50" s="2" t="s">
        <v>3</v>
      </c>
      <c r="BF50" s="2" t="s">
        <v>3</v>
      </c>
      <c r="BG50" s="2" t="s">
        <v>3</v>
      </c>
      <c r="BH50" s="2">
        <v>0</v>
      </c>
      <c r="BI50" s="2">
        <v>1</v>
      </c>
      <c r="BJ50" s="2" t="s">
        <v>112</v>
      </c>
      <c r="BK50" s="2"/>
      <c r="BL50" s="2"/>
      <c r="BM50" s="2">
        <v>6001</v>
      </c>
      <c r="BN50" s="2">
        <v>0</v>
      </c>
      <c r="BO50" s="2" t="s">
        <v>3</v>
      </c>
      <c r="BP50" s="2">
        <v>0</v>
      </c>
      <c r="BQ50" s="2">
        <v>2</v>
      </c>
      <c r="BR50" s="2">
        <v>0</v>
      </c>
      <c r="BS50" s="2">
        <v>1</v>
      </c>
      <c r="BT50" s="2">
        <v>1</v>
      </c>
      <c r="BU50" s="2">
        <v>1</v>
      </c>
      <c r="BV50" s="2">
        <v>1</v>
      </c>
      <c r="BW50" s="2">
        <v>1</v>
      </c>
      <c r="BX50" s="2">
        <v>1</v>
      </c>
      <c r="BY50" s="2" t="s">
        <v>3</v>
      </c>
      <c r="BZ50" s="2">
        <v>102</v>
      </c>
      <c r="CA50" s="2">
        <v>58</v>
      </c>
      <c r="CB50" s="2" t="s">
        <v>3</v>
      </c>
      <c r="CC50" s="2"/>
      <c r="CD50" s="2"/>
      <c r="CE50" s="2">
        <v>0</v>
      </c>
      <c r="CF50" s="2">
        <v>0</v>
      </c>
      <c r="CG50" s="2">
        <v>0</v>
      </c>
      <c r="CH50" s="2"/>
      <c r="CI50" s="2"/>
      <c r="CJ50" s="2"/>
      <c r="CK50" s="2"/>
      <c r="CL50" s="2"/>
      <c r="CM50" s="2">
        <v>0</v>
      </c>
      <c r="CN50" s="2" t="s">
        <v>2153</v>
      </c>
      <c r="CO50" s="2">
        <v>0</v>
      </c>
      <c r="CP50" s="2">
        <f t="shared" si="26"/>
        <v>31912.609999999997</v>
      </c>
      <c r="CQ50" s="2">
        <f t="shared" si="27"/>
        <v>5935.59</v>
      </c>
      <c r="CR50" s="2">
        <f t="shared" si="28"/>
        <v>53.34</v>
      </c>
      <c r="CS50" s="2">
        <f t="shared" si="29"/>
        <v>3.11</v>
      </c>
      <c r="CT50" s="2">
        <f t="shared" si="30"/>
        <v>148.11000000000001</v>
      </c>
      <c r="CU50" s="2">
        <f t="shared" si="31"/>
        <v>0</v>
      </c>
      <c r="CV50" s="2">
        <f t="shared" si="32"/>
        <v>16.7164</v>
      </c>
      <c r="CW50" s="2">
        <f t="shared" si="33"/>
        <v>0.23</v>
      </c>
      <c r="CX50" s="2">
        <f t="shared" si="34"/>
        <v>0</v>
      </c>
      <c r="CY50" s="2">
        <f t="shared" si="35"/>
        <v>721.86011999999982</v>
      </c>
      <c r="CZ50" s="2">
        <f t="shared" si="36"/>
        <v>387.66561999999993</v>
      </c>
      <c r="DA50" s="2"/>
      <c r="DB50" s="2"/>
      <c r="DC50" s="2" t="s">
        <v>3</v>
      </c>
      <c r="DD50" s="2" t="s">
        <v>3</v>
      </c>
      <c r="DE50" s="2" t="s">
        <v>113</v>
      </c>
      <c r="DF50" s="2" t="s">
        <v>113</v>
      </c>
      <c r="DG50" s="2" t="s">
        <v>62</v>
      </c>
      <c r="DH50" s="2" t="s">
        <v>3</v>
      </c>
      <c r="DI50" s="2" t="s">
        <v>62</v>
      </c>
      <c r="DJ50" s="2" t="s">
        <v>113</v>
      </c>
      <c r="DK50" s="2" t="s">
        <v>3</v>
      </c>
      <c r="DL50" s="2" t="s">
        <v>86</v>
      </c>
      <c r="DM50" s="2" t="s">
        <v>63</v>
      </c>
      <c r="DN50" s="2">
        <v>0</v>
      </c>
      <c r="DO50" s="2">
        <v>0</v>
      </c>
      <c r="DP50" s="2">
        <v>1</v>
      </c>
      <c r="DQ50" s="2">
        <v>1</v>
      </c>
      <c r="DR50" s="2"/>
      <c r="DS50" s="2"/>
      <c r="DT50" s="2"/>
      <c r="DU50" s="2">
        <v>1013</v>
      </c>
      <c r="DV50" s="2" t="s">
        <v>111</v>
      </c>
      <c r="DW50" s="2" t="s">
        <v>111</v>
      </c>
      <c r="DX50" s="2">
        <v>1</v>
      </c>
      <c r="DY50" s="2"/>
      <c r="DZ50" s="2" t="s">
        <v>3</v>
      </c>
      <c r="EA50" s="2" t="s">
        <v>3</v>
      </c>
      <c r="EB50" s="2" t="s">
        <v>3</v>
      </c>
      <c r="EC50" s="2" t="s">
        <v>3</v>
      </c>
      <c r="ED50" s="2"/>
      <c r="EE50" s="2">
        <v>53551066</v>
      </c>
      <c r="EF50" s="2">
        <v>2</v>
      </c>
      <c r="EG50" s="2" t="s">
        <v>38</v>
      </c>
      <c r="EH50" s="2">
        <v>6</v>
      </c>
      <c r="EI50" s="2" t="s">
        <v>92</v>
      </c>
      <c r="EJ50" s="2">
        <v>1</v>
      </c>
      <c r="EK50" s="2">
        <v>6001</v>
      </c>
      <c r="EL50" s="2" t="s">
        <v>92</v>
      </c>
      <c r="EM50" s="2" t="s">
        <v>93</v>
      </c>
      <c r="EN50" s="2"/>
      <c r="EO50" s="2" t="s">
        <v>114</v>
      </c>
      <c r="EP50" s="2"/>
      <c r="EQ50" s="2">
        <v>131072</v>
      </c>
      <c r="ER50" s="2">
        <v>6084.68</v>
      </c>
      <c r="ES50" s="2">
        <v>5935.59</v>
      </c>
      <c r="ET50" s="2">
        <v>37.1</v>
      </c>
      <c r="EU50" s="2">
        <v>2.16</v>
      </c>
      <c r="EV50" s="2">
        <v>111.99</v>
      </c>
      <c r="EW50" s="2">
        <v>12.64</v>
      </c>
      <c r="EX50" s="2">
        <v>0.16</v>
      </c>
      <c r="EY50" s="2">
        <v>0</v>
      </c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>
        <v>0</v>
      </c>
      <c r="FR50" s="2">
        <f>ROUND(IF(AND(BH50=3,BI50=3),P50,0),2)</f>
        <v>0</v>
      </c>
      <c r="FS50" s="2">
        <v>0</v>
      </c>
      <c r="FT50" s="2"/>
      <c r="FU50" s="2"/>
      <c r="FV50" s="2"/>
      <c r="FW50" s="2"/>
      <c r="FX50" s="2">
        <v>91.8</v>
      </c>
      <c r="FY50" s="2">
        <v>49.3</v>
      </c>
      <c r="FZ50" s="2"/>
      <c r="GA50" s="2" t="s">
        <v>3</v>
      </c>
      <c r="GB50" s="2"/>
      <c r="GC50" s="2"/>
      <c r="GD50" s="2">
        <v>1</v>
      </c>
      <c r="GE50" s="2"/>
      <c r="GF50" s="2">
        <v>326803016</v>
      </c>
      <c r="GG50" s="2">
        <v>2</v>
      </c>
      <c r="GH50" s="2">
        <v>1</v>
      </c>
      <c r="GI50" s="2">
        <v>-2</v>
      </c>
      <c r="GJ50" s="2">
        <v>0</v>
      </c>
      <c r="GK50" s="2">
        <v>0</v>
      </c>
      <c r="GL50" s="2">
        <f>ROUND(IF(AND(BH50=3,BI50=3,FS50&lt;&gt;0),P50,0),2)</f>
        <v>0</v>
      </c>
      <c r="GM50" s="2">
        <f>ROUND(O50+X50+Y50,2)+GX50</f>
        <v>33022.14</v>
      </c>
      <c r="GN50" s="2">
        <f>IF(OR(BI50=0,BI50=1),ROUND(O50+X50+Y50,2),0)</f>
        <v>33022.14</v>
      </c>
      <c r="GO50" s="2">
        <f>IF(BI50=2,ROUND(O50+X50+Y50,2),0)</f>
        <v>0</v>
      </c>
      <c r="GP50" s="2">
        <f>IF(BI50=4,ROUND(O50+X50+Y50,2)+GX50,0)</f>
        <v>0</v>
      </c>
      <c r="GQ50" s="2"/>
      <c r="GR50" s="2">
        <v>0</v>
      </c>
      <c r="GS50" s="2">
        <v>0</v>
      </c>
      <c r="GT50" s="2">
        <v>0</v>
      </c>
      <c r="GU50" s="2" t="s">
        <v>3</v>
      </c>
      <c r="GV50" s="2">
        <f t="shared" ref="GV50:GV81" si="48">ROUND((GT50),2)</f>
        <v>0</v>
      </c>
      <c r="GW50" s="2">
        <v>1</v>
      </c>
      <c r="GX50" s="2">
        <f>ROUND(HC50*I50,2)</f>
        <v>0</v>
      </c>
      <c r="GY50" s="2"/>
      <c r="GZ50" s="2"/>
      <c r="HA50" s="2">
        <v>0</v>
      </c>
      <c r="HB50" s="2">
        <v>0</v>
      </c>
      <c r="HC50" s="2">
        <f t="shared" si="38"/>
        <v>0</v>
      </c>
      <c r="HD50" s="2"/>
      <c r="HE50" s="2" t="s">
        <v>3</v>
      </c>
      <c r="HF50" s="2" t="s">
        <v>3</v>
      </c>
      <c r="HG50" s="2"/>
      <c r="HH50" s="2"/>
      <c r="HI50" s="2"/>
      <c r="HJ50" s="2"/>
      <c r="HK50" s="2"/>
      <c r="HL50" s="2"/>
      <c r="HM50" s="2" t="s">
        <v>3</v>
      </c>
      <c r="HN50" s="2" t="s">
        <v>94</v>
      </c>
      <c r="HO50" s="2" t="s">
        <v>95</v>
      </c>
      <c r="HP50" s="2" t="s">
        <v>92</v>
      </c>
      <c r="HQ50" s="2" t="s">
        <v>92</v>
      </c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>
        <v>0</v>
      </c>
      <c r="IL50" s="2"/>
      <c r="IM50" s="2"/>
      <c r="IN50" s="2"/>
      <c r="IO50" s="2"/>
      <c r="IP50" s="2"/>
      <c r="IQ50" s="2"/>
      <c r="IR50" s="2"/>
      <c r="IS50" s="2"/>
      <c r="IT50" s="2"/>
      <c r="IU50" s="2"/>
    </row>
    <row r="51" spans="1:255" x14ac:dyDescent="0.2">
      <c r="A51">
        <v>17</v>
      </c>
      <c r="B51">
        <v>1</v>
      </c>
      <c r="C51">
        <f>ROW(SmtRes!A144)</f>
        <v>144</v>
      </c>
      <c r="D51">
        <f>ROW(EtalonRes!A142)</f>
        <v>142</v>
      </c>
      <c r="E51" t="s">
        <v>108</v>
      </c>
      <c r="F51" t="s">
        <v>109</v>
      </c>
      <c r="G51" t="s">
        <v>110</v>
      </c>
      <c r="H51" t="s">
        <v>111</v>
      </c>
      <c r="I51">
        <v>5.2</v>
      </c>
      <c r="J51">
        <v>0</v>
      </c>
      <c r="K51">
        <v>5.2</v>
      </c>
      <c r="O51">
        <f>ROUND(CP51,0)</f>
        <v>380511</v>
      </c>
      <c r="P51">
        <f>ROUND(CQ51*I51,0)</f>
        <v>349393</v>
      </c>
      <c r="Q51">
        <f>ROUND(CR51*I51,0)</f>
        <v>3977</v>
      </c>
      <c r="R51">
        <f>ROUND(CS51*I51,0)</f>
        <v>570</v>
      </c>
      <c r="S51">
        <f>ROUND(CT51*I51,0)</f>
        <v>27141</v>
      </c>
      <c r="T51">
        <f>ROUND(CU51*I51,0)</f>
        <v>0</v>
      </c>
      <c r="U51">
        <f t="shared" si="21"/>
        <v>86.925280000000001</v>
      </c>
      <c r="V51">
        <f t="shared" si="22"/>
        <v>1.1960000000000002</v>
      </c>
      <c r="W51">
        <f>ROUND(CX51*I51,0)</f>
        <v>0</v>
      </c>
      <c r="X51">
        <f>ROUND(CY51,0)</f>
        <v>25439</v>
      </c>
      <c r="Y51">
        <f>ROUND(CZ51,0)</f>
        <v>13662</v>
      </c>
      <c r="AA51">
        <v>53551707</v>
      </c>
      <c r="AB51">
        <f t="shared" si="23"/>
        <v>6137.04</v>
      </c>
      <c r="AC51">
        <f t="shared" si="45"/>
        <v>5935.59</v>
      </c>
      <c r="AD51">
        <f>ROUND(((((ET51*ROUND((1.15*1.25),7)))-((EU51*ROUND((1.15*1.25),7))))+AE51),2)</f>
        <v>53.34</v>
      </c>
      <c r="AE51">
        <f>ROUND(((EU51*ROUND((1.15*1.25),7))),2)</f>
        <v>3.11</v>
      </c>
      <c r="AF51">
        <f t="shared" si="46"/>
        <v>148.11000000000001</v>
      </c>
      <c r="AG51">
        <f t="shared" si="24"/>
        <v>0</v>
      </c>
      <c r="AH51">
        <f t="shared" si="47"/>
        <v>16.7164</v>
      </c>
      <c r="AI51">
        <f>((EX51*ROUND((1.15*1.25),7)))</f>
        <v>0.23</v>
      </c>
      <c r="AJ51">
        <f t="shared" si="25"/>
        <v>0</v>
      </c>
      <c r="AK51">
        <v>6084.68</v>
      </c>
      <c r="AL51">
        <v>5935.59</v>
      </c>
      <c r="AM51">
        <v>37.1</v>
      </c>
      <c r="AN51">
        <v>2.16</v>
      </c>
      <c r="AO51">
        <v>111.99</v>
      </c>
      <c r="AP51">
        <v>0</v>
      </c>
      <c r="AQ51">
        <v>12.64</v>
      </c>
      <c r="AR51">
        <v>0.16</v>
      </c>
      <c r="AS51">
        <v>0</v>
      </c>
      <c r="AT51">
        <v>91.8</v>
      </c>
      <c r="AU51">
        <v>49.3</v>
      </c>
      <c r="AV51">
        <v>1</v>
      </c>
      <c r="AW51">
        <v>1</v>
      </c>
      <c r="AZ51">
        <v>1</v>
      </c>
      <c r="BA51">
        <v>35.24</v>
      </c>
      <c r="BB51">
        <v>14.34</v>
      </c>
      <c r="BC51">
        <v>11.32</v>
      </c>
      <c r="BD51" t="s">
        <v>3</v>
      </c>
      <c r="BE51" t="s">
        <v>3</v>
      </c>
      <c r="BF51" t="s">
        <v>3</v>
      </c>
      <c r="BG51" t="s">
        <v>3</v>
      </c>
      <c r="BH51">
        <v>0</v>
      </c>
      <c r="BI51">
        <v>1</v>
      </c>
      <c r="BJ51" t="s">
        <v>112</v>
      </c>
      <c r="BM51">
        <v>6001</v>
      </c>
      <c r="BN51">
        <v>0</v>
      </c>
      <c r="BO51" t="s">
        <v>109</v>
      </c>
      <c r="BP51">
        <v>1</v>
      </c>
      <c r="BQ51">
        <v>2</v>
      </c>
      <c r="BR51">
        <v>0</v>
      </c>
      <c r="BS51">
        <v>35.24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3</v>
      </c>
      <c r="BZ51">
        <v>102</v>
      </c>
      <c r="CA51">
        <v>58</v>
      </c>
      <c r="CB51" t="s">
        <v>3</v>
      </c>
      <c r="CE51">
        <v>0</v>
      </c>
      <c r="CF51">
        <v>0</v>
      </c>
      <c r="CG51">
        <v>0</v>
      </c>
      <c r="CM51">
        <v>0</v>
      </c>
      <c r="CN51" t="s">
        <v>2153</v>
      </c>
      <c r="CO51">
        <v>0</v>
      </c>
      <c r="CP51">
        <f t="shared" si="26"/>
        <v>380511</v>
      </c>
      <c r="CQ51">
        <f t="shared" si="27"/>
        <v>67190.878800000006</v>
      </c>
      <c r="CR51">
        <f t="shared" si="28"/>
        <v>764.89560000000006</v>
      </c>
      <c r="CS51">
        <f t="shared" si="29"/>
        <v>109.5964</v>
      </c>
      <c r="CT51">
        <f t="shared" si="30"/>
        <v>5219.3964000000005</v>
      </c>
      <c r="CU51">
        <f t="shared" si="31"/>
        <v>0</v>
      </c>
      <c r="CV51">
        <f t="shared" si="32"/>
        <v>16.7164</v>
      </c>
      <c r="CW51">
        <f t="shared" si="33"/>
        <v>0.23</v>
      </c>
      <c r="CX51">
        <f t="shared" si="34"/>
        <v>0</v>
      </c>
      <c r="CY51">
        <f t="shared" si="35"/>
        <v>25438.697999999997</v>
      </c>
      <c r="CZ51">
        <f t="shared" si="36"/>
        <v>13661.522999999997</v>
      </c>
      <c r="DC51" t="s">
        <v>3</v>
      </c>
      <c r="DD51" t="s">
        <v>3</v>
      </c>
      <c r="DE51" t="s">
        <v>113</v>
      </c>
      <c r="DF51" t="s">
        <v>113</v>
      </c>
      <c r="DG51" t="s">
        <v>62</v>
      </c>
      <c r="DH51" t="s">
        <v>3</v>
      </c>
      <c r="DI51" t="s">
        <v>62</v>
      </c>
      <c r="DJ51" t="s">
        <v>113</v>
      </c>
      <c r="DK51" t="s">
        <v>3</v>
      </c>
      <c r="DL51" t="s">
        <v>86</v>
      </c>
      <c r="DM51" t="s">
        <v>63</v>
      </c>
      <c r="DN51">
        <v>0</v>
      </c>
      <c r="DO51">
        <v>0</v>
      </c>
      <c r="DP51">
        <v>1</v>
      </c>
      <c r="DQ51">
        <v>1</v>
      </c>
      <c r="DU51">
        <v>1013</v>
      </c>
      <c r="DV51" t="s">
        <v>111</v>
      </c>
      <c r="DW51" t="s">
        <v>111</v>
      </c>
      <c r="DX51">
        <v>1</v>
      </c>
      <c r="DZ51" t="s">
        <v>3</v>
      </c>
      <c r="EA51" t="s">
        <v>3</v>
      </c>
      <c r="EB51" t="s">
        <v>3</v>
      </c>
      <c r="EC51" t="s">
        <v>3</v>
      </c>
      <c r="EE51">
        <v>53551066</v>
      </c>
      <c r="EF51">
        <v>2</v>
      </c>
      <c r="EG51" t="s">
        <v>38</v>
      </c>
      <c r="EH51">
        <v>6</v>
      </c>
      <c r="EI51" t="s">
        <v>92</v>
      </c>
      <c r="EJ51">
        <v>1</v>
      </c>
      <c r="EK51">
        <v>6001</v>
      </c>
      <c r="EL51" t="s">
        <v>92</v>
      </c>
      <c r="EM51" t="s">
        <v>93</v>
      </c>
      <c r="EO51" t="s">
        <v>114</v>
      </c>
      <c r="EQ51">
        <v>131072</v>
      </c>
      <c r="ER51">
        <v>6084.68</v>
      </c>
      <c r="ES51">
        <v>5935.59</v>
      </c>
      <c r="ET51">
        <v>37.1</v>
      </c>
      <c r="EU51">
        <v>2.16</v>
      </c>
      <c r="EV51">
        <v>111.99</v>
      </c>
      <c r="EW51">
        <v>12.64</v>
      </c>
      <c r="EX51">
        <v>0.16</v>
      </c>
      <c r="EY51">
        <v>0</v>
      </c>
      <c r="FQ51">
        <v>0</v>
      </c>
      <c r="FR51">
        <f>ROUND(IF(AND(BH51=3,BI51=3),P51,0),0)</f>
        <v>0</v>
      </c>
      <c r="FS51">
        <v>0</v>
      </c>
      <c r="FX51">
        <v>91.8</v>
      </c>
      <c r="FY51">
        <v>49.3</v>
      </c>
      <c r="GA51" t="s">
        <v>3</v>
      </c>
      <c r="GD51">
        <v>1</v>
      </c>
      <c r="GF51">
        <v>326803016</v>
      </c>
      <c r="GG51">
        <v>2</v>
      </c>
      <c r="GH51">
        <v>1</v>
      </c>
      <c r="GI51">
        <v>2</v>
      </c>
      <c r="GJ51">
        <v>0</v>
      </c>
      <c r="GK51">
        <v>0</v>
      </c>
      <c r="GL51">
        <f>ROUND(IF(AND(BH51=3,BI51=3,FS51&lt;&gt;0),P51,0),0)</f>
        <v>0</v>
      </c>
      <c r="GM51">
        <f>ROUND(O51+X51+Y51,0)+GX51</f>
        <v>419612</v>
      </c>
      <c r="GN51">
        <f>IF(OR(BI51=0,BI51=1),ROUND(O51+X51+Y51,0),0)</f>
        <v>419612</v>
      </c>
      <c r="GO51">
        <f>IF(BI51=2,ROUND(O51+X51+Y51,0),0)</f>
        <v>0</v>
      </c>
      <c r="GP51">
        <f>IF(BI51=4,ROUND(O51+X51+Y51,0)+GX51,0)</f>
        <v>0</v>
      </c>
      <c r="GR51">
        <v>0</v>
      </c>
      <c r="GS51">
        <v>3</v>
      </c>
      <c r="GT51">
        <v>0</v>
      </c>
      <c r="GU51" t="s">
        <v>3</v>
      </c>
      <c r="GV51">
        <f t="shared" si="48"/>
        <v>0</v>
      </c>
      <c r="GW51">
        <v>1</v>
      </c>
      <c r="GX51">
        <f>ROUND(HC51*I51,0)</f>
        <v>0</v>
      </c>
      <c r="HA51">
        <v>0</v>
      </c>
      <c r="HB51">
        <v>0</v>
      </c>
      <c r="HC51">
        <f t="shared" si="38"/>
        <v>0</v>
      </c>
      <c r="HE51" t="s">
        <v>3</v>
      </c>
      <c r="HF51" t="s">
        <v>3</v>
      </c>
      <c r="HM51" t="s">
        <v>3</v>
      </c>
      <c r="HN51" t="s">
        <v>94</v>
      </c>
      <c r="HO51" t="s">
        <v>95</v>
      </c>
      <c r="HP51" t="s">
        <v>92</v>
      </c>
      <c r="HQ51" t="s">
        <v>92</v>
      </c>
      <c r="IK51">
        <v>0</v>
      </c>
    </row>
    <row r="52" spans="1:255" x14ac:dyDescent="0.2">
      <c r="A52" s="2">
        <v>17</v>
      </c>
      <c r="B52" s="2">
        <v>1</v>
      </c>
      <c r="C52" s="2">
        <f>ROW(SmtRes!A162)</f>
        <v>162</v>
      </c>
      <c r="D52" s="2">
        <f>ROW(EtalonRes!A160)</f>
        <v>160</v>
      </c>
      <c r="E52" s="2" t="s">
        <v>115</v>
      </c>
      <c r="F52" s="2" t="s">
        <v>116</v>
      </c>
      <c r="G52" s="2" t="s">
        <v>117</v>
      </c>
      <c r="H52" s="2" t="s">
        <v>90</v>
      </c>
      <c r="I52" s="2">
        <f>ROUND(37.123/100,7)</f>
        <v>0.37123</v>
      </c>
      <c r="J52" s="2">
        <v>0</v>
      </c>
      <c r="K52" s="2">
        <f>ROUND(37.123/100,7)</f>
        <v>0.37123</v>
      </c>
      <c r="L52" s="2"/>
      <c r="M52" s="2"/>
      <c r="N52" s="2"/>
      <c r="O52" s="2">
        <f>ROUND(CP52,2)</f>
        <v>33862.1</v>
      </c>
      <c r="P52" s="2">
        <f>ROUND(CQ52*I52,2)</f>
        <v>31806.95</v>
      </c>
      <c r="Q52" s="2">
        <f>ROUND(CR52*I52,2)</f>
        <v>918.58</v>
      </c>
      <c r="R52" s="2">
        <f>ROUND(CS52*I52,2)</f>
        <v>136.16</v>
      </c>
      <c r="S52" s="2">
        <f>ROUND(CT52*I52,2)</f>
        <v>1136.57</v>
      </c>
      <c r="T52" s="2">
        <f>ROUND(CU52*I52,2)</f>
        <v>0</v>
      </c>
      <c r="U52" s="2">
        <f t="shared" si="21"/>
        <v>133.24428459499998</v>
      </c>
      <c r="V52" s="2">
        <f t="shared" si="22"/>
        <v>10.123210081249999</v>
      </c>
      <c r="W52" s="2">
        <f>ROUND(CX52*I52,2)</f>
        <v>0</v>
      </c>
      <c r="X52" s="2">
        <f>ROUND(CY52,2)</f>
        <v>1168.3699999999999</v>
      </c>
      <c r="Y52" s="2">
        <f>ROUND(CZ52,2)</f>
        <v>627.46</v>
      </c>
      <c r="Z52" s="2"/>
      <c r="AA52" s="2">
        <v>53551706</v>
      </c>
      <c r="AB52" s="2">
        <f t="shared" si="23"/>
        <v>91215.98</v>
      </c>
      <c r="AC52" s="2">
        <f t="shared" si="45"/>
        <v>85679.91</v>
      </c>
      <c r="AD52" s="2">
        <f>ROUND(((((ET52*ROUND((1.25*1.15),7)))-((EU52*ROUND((1.25*1.15),7))))+AE52),2)</f>
        <v>2474.4299999999998</v>
      </c>
      <c r="AE52" s="2">
        <f>ROUND(((EU52*ROUND((1.25*1.15),7))),2)</f>
        <v>366.78</v>
      </c>
      <c r="AF52" s="2">
        <f t="shared" si="46"/>
        <v>3061.64</v>
      </c>
      <c r="AG52" s="2">
        <f t="shared" si="24"/>
        <v>0</v>
      </c>
      <c r="AH52" s="2">
        <f t="shared" si="47"/>
        <v>358.92649999999998</v>
      </c>
      <c r="AI52" s="2">
        <f>((EX52*ROUND((1.25*1.15),7)))</f>
        <v>27.269374999999997</v>
      </c>
      <c r="AJ52" s="2">
        <f t="shared" si="25"/>
        <v>0</v>
      </c>
      <c r="AK52" s="2">
        <v>89716.29</v>
      </c>
      <c r="AL52" s="2">
        <v>85679.91</v>
      </c>
      <c r="AM52" s="2">
        <v>1721.34</v>
      </c>
      <c r="AN52" s="2">
        <v>255.15</v>
      </c>
      <c r="AO52" s="2">
        <v>2315.04</v>
      </c>
      <c r="AP52" s="2">
        <v>0</v>
      </c>
      <c r="AQ52" s="2">
        <v>271.39999999999998</v>
      </c>
      <c r="AR52" s="2">
        <v>18.97</v>
      </c>
      <c r="AS52" s="2">
        <v>0</v>
      </c>
      <c r="AT52" s="2">
        <v>91.8</v>
      </c>
      <c r="AU52" s="2">
        <v>49.3</v>
      </c>
      <c r="AV52" s="2">
        <v>1</v>
      </c>
      <c r="AW52" s="2">
        <v>1</v>
      </c>
      <c r="AX52" s="2"/>
      <c r="AY52" s="2"/>
      <c r="AZ52" s="2">
        <v>1</v>
      </c>
      <c r="BA52" s="2">
        <v>1</v>
      </c>
      <c r="BB52" s="2">
        <v>1</v>
      </c>
      <c r="BC52" s="2">
        <v>1</v>
      </c>
      <c r="BD52" s="2" t="s">
        <v>3</v>
      </c>
      <c r="BE52" s="2" t="s">
        <v>3</v>
      </c>
      <c r="BF52" s="2" t="s">
        <v>3</v>
      </c>
      <c r="BG52" s="2" t="s">
        <v>3</v>
      </c>
      <c r="BH52" s="2">
        <v>0</v>
      </c>
      <c r="BI52" s="2">
        <v>1</v>
      </c>
      <c r="BJ52" s="2" t="s">
        <v>118</v>
      </c>
      <c r="BK52" s="2"/>
      <c r="BL52" s="2"/>
      <c r="BM52" s="2">
        <v>6001</v>
      </c>
      <c r="BN52" s="2">
        <v>0</v>
      </c>
      <c r="BO52" s="2" t="s">
        <v>3</v>
      </c>
      <c r="BP52" s="2">
        <v>0</v>
      </c>
      <c r="BQ52" s="2">
        <v>2</v>
      </c>
      <c r="BR52" s="2">
        <v>0</v>
      </c>
      <c r="BS52" s="2">
        <v>1</v>
      </c>
      <c r="BT52" s="2">
        <v>1</v>
      </c>
      <c r="BU52" s="2">
        <v>1</v>
      </c>
      <c r="BV52" s="2">
        <v>1</v>
      </c>
      <c r="BW52" s="2">
        <v>1</v>
      </c>
      <c r="BX52" s="2">
        <v>1</v>
      </c>
      <c r="BY52" s="2" t="s">
        <v>3</v>
      </c>
      <c r="BZ52" s="2">
        <v>102</v>
      </c>
      <c r="CA52" s="2">
        <v>58</v>
      </c>
      <c r="CB52" s="2" t="s">
        <v>3</v>
      </c>
      <c r="CC52" s="2"/>
      <c r="CD52" s="2"/>
      <c r="CE52" s="2">
        <v>0</v>
      </c>
      <c r="CF52" s="2">
        <v>0</v>
      </c>
      <c r="CG52" s="2">
        <v>0</v>
      </c>
      <c r="CH52" s="2"/>
      <c r="CI52" s="2"/>
      <c r="CJ52" s="2"/>
      <c r="CK52" s="2"/>
      <c r="CL52" s="2"/>
      <c r="CM52" s="2">
        <v>0</v>
      </c>
      <c r="CN52" s="2" t="s">
        <v>2154</v>
      </c>
      <c r="CO52" s="2">
        <v>0</v>
      </c>
      <c r="CP52" s="2">
        <f t="shared" si="26"/>
        <v>33862.100000000006</v>
      </c>
      <c r="CQ52" s="2">
        <f t="shared" si="27"/>
        <v>85679.91</v>
      </c>
      <c r="CR52" s="2">
        <f t="shared" si="28"/>
        <v>2474.4299999999998</v>
      </c>
      <c r="CS52" s="2">
        <f t="shared" si="29"/>
        <v>366.78</v>
      </c>
      <c r="CT52" s="2">
        <f t="shared" si="30"/>
        <v>3061.64</v>
      </c>
      <c r="CU52" s="2">
        <f t="shared" si="31"/>
        <v>0</v>
      </c>
      <c r="CV52" s="2">
        <f t="shared" si="32"/>
        <v>358.92649999999998</v>
      </c>
      <c r="CW52" s="2">
        <f t="shared" si="33"/>
        <v>27.269374999999997</v>
      </c>
      <c r="CX52" s="2">
        <f t="shared" si="34"/>
        <v>0</v>
      </c>
      <c r="CY52" s="2">
        <f t="shared" si="35"/>
        <v>1168.3661400000001</v>
      </c>
      <c r="CZ52" s="2">
        <f t="shared" si="36"/>
        <v>627.45588999999995</v>
      </c>
      <c r="DA52" s="2"/>
      <c r="DB52" s="2"/>
      <c r="DC52" s="2" t="s">
        <v>3</v>
      </c>
      <c r="DD52" s="2" t="s">
        <v>3</v>
      </c>
      <c r="DE52" s="2" t="s">
        <v>61</v>
      </c>
      <c r="DF52" s="2" t="s">
        <v>61</v>
      </c>
      <c r="DG52" s="2" t="s">
        <v>62</v>
      </c>
      <c r="DH52" s="2" t="s">
        <v>3</v>
      </c>
      <c r="DI52" s="2" t="s">
        <v>62</v>
      </c>
      <c r="DJ52" s="2" t="s">
        <v>61</v>
      </c>
      <c r="DK52" s="2" t="s">
        <v>3</v>
      </c>
      <c r="DL52" s="2" t="s">
        <v>75</v>
      </c>
      <c r="DM52" s="2" t="s">
        <v>63</v>
      </c>
      <c r="DN52" s="2">
        <v>0</v>
      </c>
      <c r="DO52" s="2">
        <v>0</v>
      </c>
      <c r="DP52" s="2">
        <v>1</v>
      </c>
      <c r="DQ52" s="2">
        <v>1</v>
      </c>
      <c r="DR52" s="2"/>
      <c r="DS52" s="2"/>
      <c r="DT52" s="2"/>
      <c r="DU52" s="2">
        <v>1013</v>
      </c>
      <c r="DV52" s="2" t="s">
        <v>90</v>
      </c>
      <c r="DW52" s="2" t="s">
        <v>90</v>
      </c>
      <c r="DX52" s="2">
        <v>1</v>
      </c>
      <c r="DY52" s="2"/>
      <c r="DZ52" s="2" t="s">
        <v>3</v>
      </c>
      <c r="EA52" s="2" t="s">
        <v>3</v>
      </c>
      <c r="EB52" s="2" t="s">
        <v>3</v>
      </c>
      <c r="EC52" s="2" t="s">
        <v>3</v>
      </c>
      <c r="ED52" s="2"/>
      <c r="EE52" s="2">
        <v>53551066</v>
      </c>
      <c r="EF52" s="2">
        <v>2</v>
      </c>
      <c r="EG52" s="2" t="s">
        <v>38</v>
      </c>
      <c r="EH52" s="2">
        <v>6</v>
      </c>
      <c r="EI52" s="2" t="s">
        <v>92</v>
      </c>
      <c r="EJ52" s="2">
        <v>1</v>
      </c>
      <c r="EK52" s="2">
        <v>6001</v>
      </c>
      <c r="EL52" s="2" t="s">
        <v>92</v>
      </c>
      <c r="EM52" s="2" t="s">
        <v>93</v>
      </c>
      <c r="EN52" s="2"/>
      <c r="EO52" s="2" t="s">
        <v>119</v>
      </c>
      <c r="EP52" s="2"/>
      <c r="EQ52" s="2">
        <v>131072</v>
      </c>
      <c r="ER52" s="2">
        <v>89716.29</v>
      </c>
      <c r="ES52" s="2">
        <v>85679.91</v>
      </c>
      <c r="ET52" s="2">
        <v>1721.34</v>
      </c>
      <c r="EU52" s="2">
        <v>255.15</v>
      </c>
      <c r="EV52" s="2">
        <v>2315.04</v>
      </c>
      <c r="EW52" s="2">
        <v>271.39999999999998</v>
      </c>
      <c r="EX52" s="2">
        <v>18.97</v>
      </c>
      <c r="EY52" s="2">
        <v>0</v>
      </c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>
        <v>0</v>
      </c>
      <c r="FR52" s="2">
        <f>ROUND(IF(AND(BH52=3,BI52=3),P52,0),2)</f>
        <v>0</v>
      </c>
      <c r="FS52" s="2">
        <v>0</v>
      </c>
      <c r="FT52" s="2"/>
      <c r="FU52" s="2"/>
      <c r="FV52" s="2"/>
      <c r="FW52" s="2"/>
      <c r="FX52" s="2">
        <v>91.8</v>
      </c>
      <c r="FY52" s="2">
        <v>49.3</v>
      </c>
      <c r="FZ52" s="2"/>
      <c r="GA52" s="2" t="s">
        <v>3</v>
      </c>
      <c r="GB52" s="2"/>
      <c r="GC52" s="2"/>
      <c r="GD52" s="2">
        <v>1</v>
      </c>
      <c r="GE52" s="2"/>
      <c r="GF52" s="2">
        <v>-1121437823</v>
      </c>
      <c r="GG52" s="2">
        <v>2</v>
      </c>
      <c r="GH52" s="2">
        <v>1</v>
      </c>
      <c r="GI52" s="2">
        <v>-2</v>
      </c>
      <c r="GJ52" s="2">
        <v>0</v>
      </c>
      <c r="GK52" s="2">
        <v>0</v>
      </c>
      <c r="GL52" s="2">
        <f>ROUND(IF(AND(BH52=3,BI52=3,FS52&lt;&gt;0),P52,0),2)</f>
        <v>0</v>
      </c>
      <c r="GM52" s="2">
        <f>ROUND(O52+X52+Y52,2)+GX52</f>
        <v>35657.93</v>
      </c>
      <c r="GN52" s="2">
        <f>IF(OR(BI52=0,BI52=1),ROUND(O52+X52+Y52,2),0)</f>
        <v>35657.93</v>
      </c>
      <c r="GO52" s="2">
        <f>IF(BI52=2,ROUND(O52+X52+Y52,2),0)</f>
        <v>0</v>
      </c>
      <c r="GP52" s="2">
        <f>IF(BI52=4,ROUND(O52+X52+Y52,2)+GX52,0)</f>
        <v>0</v>
      </c>
      <c r="GQ52" s="2"/>
      <c r="GR52" s="2">
        <v>0</v>
      </c>
      <c r="GS52" s="2">
        <v>0</v>
      </c>
      <c r="GT52" s="2">
        <v>0</v>
      </c>
      <c r="GU52" s="2" t="s">
        <v>3</v>
      </c>
      <c r="GV52" s="2">
        <f t="shared" si="48"/>
        <v>0</v>
      </c>
      <c r="GW52" s="2">
        <v>1</v>
      </c>
      <c r="GX52" s="2">
        <f>ROUND(HC52*I52,2)</f>
        <v>0</v>
      </c>
      <c r="GY52" s="2"/>
      <c r="GZ52" s="2"/>
      <c r="HA52" s="2">
        <v>0</v>
      </c>
      <c r="HB52" s="2">
        <v>0</v>
      </c>
      <c r="HC52" s="2">
        <f t="shared" si="38"/>
        <v>0</v>
      </c>
      <c r="HD52" s="2"/>
      <c r="HE52" s="2" t="s">
        <v>3</v>
      </c>
      <c r="HF52" s="2" t="s">
        <v>3</v>
      </c>
      <c r="HG52" s="2"/>
      <c r="HH52" s="2"/>
      <c r="HI52" s="2"/>
      <c r="HJ52" s="2"/>
      <c r="HK52" s="2"/>
      <c r="HL52" s="2"/>
      <c r="HM52" s="2" t="s">
        <v>3</v>
      </c>
      <c r="HN52" s="2" t="s">
        <v>94</v>
      </c>
      <c r="HO52" s="2" t="s">
        <v>95</v>
      </c>
      <c r="HP52" s="2" t="s">
        <v>92</v>
      </c>
      <c r="HQ52" s="2" t="s">
        <v>92</v>
      </c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>
        <v>0</v>
      </c>
      <c r="IL52" s="2"/>
      <c r="IM52" s="2"/>
      <c r="IN52" s="2"/>
      <c r="IO52" s="2"/>
      <c r="IP52" s="2"/>
      <c r="IQ52" s="2"/>
      <c r="IR52" s="2"/>
      <c r="IS52" s="2"/>
      <c r="IT52" s="2"/>
      <c r="IU52" s="2"/>
    </row>
    <row r="53" spans="1:255" x14ac:dyDescent="0.2">
      <c r="A53">
        <v>17</v>
      </c>
      <c r="B53">
        <v>1</v>
      </c>
      <c r="C53">
        <f>ROW(SmtRes!A180)</f>
        <v>180</v>
      </c>
      <c r="D53">
        <f>ROW(EtalonRes!A178)</f>
        <v>178</v>
      </c>
      <c r="E53" t="s">
        <v>115</v>
      </c>
      <c r="F53" t="s">
        <v>116</v>
      </c>
      <c r="G53" t="s">
        <v>117</v>
      </c>
      <c r="H53" t="s">
        <v>90</v>
      </c>
      <c r="I53">
        <f>ROUND(37.123/100,7)</f>
        <v>0.37123</v>
      </c>
      <c r="J53">
        <v>0</v>
      </c>
      <c r="K53">
        <f>ROUND(37.123/100,7)</f>
        <v>0.37123</v>
      </c>
      <c r="O53">
        <f>ROUND(CP53,0)</f>
        <v>293333</v>
      </c>
      <c r="P53">
        <f>ROUND(CQ53*I53,0)</f>
        <v>243323</v>
      </c>
      <c r="Q53">
        <f>ROUND(CR53*I53,0)</f>
        <v>9957</v>
      </c>
      <c r="R53">
        <f>ROUND(CS53*I53,0)</f>
        <v>4798</v>
      </c>
      <c r="S53">
        <f>ROUND(CT53*I53,0)</f>
        <v>40053</v>
      </c>
      <c r="T53">
        <f>ROUND(CU53*I53,0)</f>
        <v>0</v>
      </c>
      <c r="U53">
        <f t="shared" si="21"/>
        <v>133.24428459499998</v>
      </c>
      <c r="V53">
        <f t="shared" si="22"/>
        <v>10.123210081249999</v>
      </c>
      <c r="W53">
        <f>ROUND(CX53*I53,0)</f>
        <v>0</v>
      </c>
      <c r="X53">
        <f>ROUND(CY53,0)</f>
        <v>41173</v>
      </c>
      <c r="Y53">
        <f>ROUND(CZ53,0)</f>
        <v>22112</v>
      </c>
      <c r="AA53">
        <v>53551707</v>
      </c>
      <c r="AB53">
        <f t="shared" si="23"/>
        <v>91215.98</v>
      </c>
      <c r="AC53">
        <f t="shared" si="45"/>
        <v>85679.91</v>
      </c>
      <c r="AD53">
        <f>ROUND(((((ET53*ROUND((1.25*1.15),7)))-((EU53*ROUND((1.25*1.15),7))))+AE53),2)</f>
        <v>2474.4299999999998</v>
      </c>
      <c r="AE53">
        <f>ROUND(((EU53*ROUND((1.25*1.15),7))),2)</f>
        <v>366.78</v>
      </c>
      <c r="AF53">
        <f t="shared" si="46"/>
        <v>3061.64</v>
      </c>
      <c r="AG53">
        <f t="shared" si="24"/>
        <v>0</v>
      </c>
      <c r="AH53">
        <f t="shared" si="47"/>
        <v>358.92649999999998</v>
      </c>
      <c r="AI53">
        <f>((EX53*ROUND((1.25*1.15),7)))</f>
        <v>27.269374999999997</v>
      </c>
      <c r="AJ53">
        <f t="shared" si="25"/>
        <v>0</v>
      </c>
      <c r="AK53">
        <v>89716.29</v>
      </c>
      <c r="AL53">
        <v>85679.91</v>
      </c>
      <c r="AM53">
        <v>1721.34</v>
      </c>
      <c r="AN53">
        <v>255.15</v>
      </c>
      <c r="AO53">
        <v>2315.04</v>
      </c>
      <c r="AP53">
        <v>0</v>
      </c>
      <c r="AQ53">
        <v>271.39999999999998</v>
      </c>
      <c r="AR53">
        <v>18.97</v>
      </c>
      <c r="AS53">
        <v>0</v>
      </c>
      <c r="AT53">
        <v>91.8</v>
      </c>
      <c r="AU53">
        <v>49.3</v>
      </c>
      <c r="AV53">
        <v>1</v>
      </c>
      <c r="AW53">
        <v>1</v>
      </c>
      <c r="AZ53">
        <v>1</v>
      </c>
      <c r="BA53">
        <v>35.24</v>
      </c>
      <c r="BB53">
        <v>10.84</v>
      </c>
      <c r="BC53">
        <v>7.65</v>
      </c>
      <c r="BD53" t="s">
        <v>3</v>
      </c>
      <c r="BE53" t="s">
        <v>3</v>
      </c>
      <c r="BF53" t="s">
        <v>3</v>
      </c>
      <c r="BG53" t="s">
        <v>3</v>
      </c>
      <c r="BH53">
        <v>0</v>
      </c>
      <c r="BI53">
        <v>1</v>
      </c>
      <c r="BJ53" t="s">
        <v>118</v>
      </c>
      <c r="BM53">
        <v>6001</v>
      </c>
      <c r="BN53">
        <v>0</v>
      </c>
      <c r="BO53" t="s">
        <v>116</v>
      </c>
      <c r="BP53">
        <v>1</v>
      </c>
      <c r="BQ53">
        <v>2</v>
      </c>
      <c r="BR53">
        <v>0</v>
      </c>
      <c r="BS53">
        <v>35.24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102</v>
      </c>
      <c r="CA53">
        <v>58</v>
      </c>
      <c r="CB53" t="s">
        <v>3</v>
      </c>
      <c r="CE53">
        <v>0</v>
      </c>
      <c r="CF53">
        <v>0</v>
      </c>
      <c r="CG53">
        <v>0</v>
      </c>
      <c r="CM53">
        <v>0</v>
      </c>
      <c r="CN53" t="s">
        <v>2154</v>
      </c>
      <c r="CO53">
        <v>0</v>
      </c>
      <c r="CP53">
        <f t="shared" si="26"/>
        <v>293333</v>
      </c>
      <c r="CQ53">
        <f t="shared" si="27"/>
        <v>655451.31150000007</v>
      </c>
      <c r="CR53">
        <f t="shared" si="28"/>
        <v>26822.821199999998</v>
      </c>
      <c r="CS53">
        <f t="shared" si="29"/>
        <v>12925.3272</v>
      </c>
      <c r="CT53">
        <f t="shared" si="30"/>
        <v>107892.1936</v>
      </c>
      <c r="CU53">
        <f t="shared" si="31"/>
        <v>0</v>
      </c>
      <c r="CV53">
        <f t="shared" si="32"/>
        <v>358.92649999999998</v>
      </c>
      <c r="CW53">
        <f t="shared" si="33"/>
        <v>27.269374999999997</v>
      </c>
      <c r="CX53">
        <f t="shared" si="34"/>
        <v>0</v>
      </c>
      <c r="CY53">
        <f t="shared" si="35"/>
        <v>41173.218000000001</v>
      </c>
      <c r="CZ53">
        <f t="shared" si="36"/>
        <v>22111.542999999998</v>
      </c>
      <c r="DC53" t="s">
        <v>3</v>
      </c>
      <c r="DD53" t="s">
        <v>3</v>
      </c>
      <c r="DE53" t="s">
        <v>61</v>
      </c>
      <c r="DF53" t="s">
        <v>61</v>
      </c>
      <c r="DG53" t="s">
        <v>62</v>
      </c>
      <c r="DH53" t="s">
        <v>3</v>
      </c>
      <c r="DI53" t="s">
        <v>62</v>
      </c>
      <c r="DJ53" t="s">
        <v>61</v>
      </c>
      <c r="DK53" t="s">
        <v>3</v>
      </c>
      <c r="DL53" t="s">
        <v>75</v>
      </c>
      <c r="DM53" t="s">
        <v>63</v>
      </c>
      <c r="DN53">
        <v>0</v>
      </c>
      <c r="DO53">
        <v>0</v>
      </c>
      <c r="DP53">
        <v>1</v>
      </c>
      <c r="DQ53">
        <v>1</v>
      </c>
      <c r="DU53">
        <v>1013</v>
      </c>
      <c r="DV53" t="s">
        <v>90</v>
      </c>
      <c r="DW53" t="s">
        <v>90</v>
      </c>
      <c r="DX53">
        <v>1</v>
      </c>
      <c r="DZ53" t="s">
        <v>3</v>
      </c>
      <c r="EA53" t="s">
        <v>3</v>
      </c>
      <c r="EB53" t="s">
        <v>3</v>
      </c>
      <c r="EC53" t="s">
        <v>3</v>
      </c>
      <c r="EE53">
        <v>53551066</v>
      </c>
      <c r="EF53">
        <v>2</v>
      </c>
      <c r="EG53" t="s">
        <v>38</v>
      </c>
      <c r="EH53">
        <v>6</v>
      </c>
      <c r="EI53" t="s">
        <v>92</v>
      </c>
      <c r="EJ53">
        <v>1</v>
      </c>
      <c r="EK53">
        <v>6001</v>
      </c>
      <c r="EL53" t="s">
        <v>92</v>
      </c>
      <c r="EM53" t="s">
        <v>93</v>
      </c>
      <c r="EO53" t="s">
        <v>119</v>
      </c>
      <c r="EQ53">
        <v>131072</v>
      </c>
      <c r="ER53">
        <v>89716.29</v>
      </c>
      <c r="ES53">
        <v>85679.91</v>
      </c>
      <c r="ET53">
        <v>1721.34</v>
      </c>
      <c r="EU53">
        <v>255.15</v>
      </c>
      <c r="EV53">
        <v>2315.04</v>
      </c>
      <c r="EW53">
        <v>271.39999999999998</v>
      </c>
      <c r="EX53">
        <v>18.97</v>
      </c>
      <c r="EY53">
        <v>0</v>
      </c>
      <c r="FQ53">
        <v>0</v>
      </c>
      <c r="FR53">
        <f>ROUND(IF(AND(BH53=3,BI53=3),P53,0),0)</f>
        <v>0</v>
      </c>
      <c r="FS53">
        <v>0</v>
      </c>
      <c r="FX53">
        <v>91.8</v>
      </c>
      <c r="FY53">
        <v>49.3</v>
      </c>
      <c r="GA53" t="s">
        <v>3</v>
      </c>
      <c r="GD53">
        <v>1</v>
      </c>
      <c r="GF53">
        <v>-1121437823</v>
      </c>
      <c r="GG53">
        <v>2</v>
      </c>
      <c r="GH53">
        <v>1</v>
      </c>
      <c r="GI53">
        <v>2</v>
      </c>
      <c r="GJ53">
        <v>0</v>
      </c>
      <c r="GK53">
        <v>0</v>
      </c>
      <c r="GL53">
        <f>ROUND(IF(AND(BH53=3,BI53=3,FS53&lt;&gt;0),P53,0),0)</f>
        <v>0</v>
      </c>
      <c r="GM53">
        <f>ROUND(O53+X53+Y53,0)+GX53</f>
        <v>356618</v>
      </c>
      <c r="GN53">
        <f>IF(OR(BI53=0,BI53=1),ROUND(O53+X53+Y53,0),0)</f>
        <v>356618</v>
      </c>
      <c r="GO53">
        <f>IF(BI53=2,ROUND(O53+X53+Y53,0),0)</f>
        <v>0</v>
      </c>
      <c r="GP53">
        <f>IF(BI53=4,ROUND(O53+X53+Y53,0)+GX53,0)</f>
        <v>0</v>
      </c>
      <c r="GR53">
        <v>0</v>
      </c>
      <c r="GS53">
        <v>3</v>
      </c>
      <c r="GT53">
        <v>0</v>
      </c>
      <c r="GU53" t="s">
        <v>3</v>
      </c>
      <c r="GV53">
        <f t="shared" si="48"/>
        <v>0</v>
      </c>
      <c r="GW53">
        <v>1</v>
      </c>
      <c r="GX53">
        <f>ROUND(HC53*I53,0)</f>
        <v>0</v>
      </c>
      <c r="HA53">
        <v>0</v>
      </c>
      <c r="HB53">
        <v>0</v>
      </c>
      <c r="HC53">
        <f t="shared" si="38"/>
        <v>0</v>
      </c>
      <c r="HE53" t="s">
        <v>3</v>
      </c>
      <c r="HF53" t="s">
        <v>3</v>
      </c>
      <c r="HM53" t="s">
        <v>3</v>
      </c>
      <c r="HN53" t="s">
        <v>94</v>
      </c>
      <c r="HO53" t="s">
        <v>95</v>
      </c>
      <c r="HP53" t="s">
        <v>92</v>
      </c>
      <c r="HQ53" t="s">
        <v>92</v>
      </c>
      <c r="IK53">
        <v>0</v>
      </c>
    </row>
    <row r="54" spans="1:255" x14ac:dyDescent="0.2">
      <c r="A54" s="2">
        <v>17</v>
      </c>
      <c r="B54" s="2">
        <v>1</v>
      </c>
      <c r="C54" s="2">
        <f>ROW(SmtRes!A194)</f>
        <v>194</v>
      </c>
      <c r="D54" s="2">
        <f>ROW(EtalonRes!A191)</f>
        <v>191</v>
      </c>
      <c r="E54" s="2" t="s">
        <v>120</v>
      </c>
      <c r="F54" s="2" t="s">
        <v>121</v>
      </c>
      <c r="G54" s="2" t="s">
        <v>122</v>
      </c>
      <c r="H54" s="2" t="s">
        <v>123</v>
      </c>
      <c r="I54" s="2">
        <f>ROUND(87.24/100,7)</f>
        <v>0.87239999999999995</v>
      </c>
      <c r="J54" s="2">
        <v>0</v>
      </c>
      <c r="K54" s="2">
        <f>ROUND(87.24/100,7)</f>
        <v>0.87239999999999995</v>
      </c>
      <c r="L54" s="2"/>
      <c r="M54" s="2"/>
      <c r="N54" s="2"/>
      <c r="O54" s="2">
        <f>ROUND(CP54,2)</f>
        <v>25121.34</v>
      </c>
      <c r="P54" s="2">
        <f>ROUND(CQ54*I54,2)</f>
        <v>22721.27</v>
      </c>
      <c r="Q54" s="2">
        <f>ROUND(CR54*I54,2)</f>
        <v>31.19</v>
      </c>
      <c r="R54" s="2">
        <f>ROUND(CS54*I54,2)</f>
        <v>21.81</v>
      </c>
      <c r="S54" s="2">
        <f>ROUND(CT54*I54,2)</f>
        <v>2368.88</v>
      </c>
      <c r="T54" s="2">
        <f>ROUND(CU54*I54,2)</f>
        <v>0</v>
      </c>
      <c r="U54" s="2">
        <f t="shared" si="21"/>
        <v>271.03871507999997</v>
      </c>
      <c r="V54" s="2">
        <f t="shared" si="22"/>
        <v>2.157009</v>
      </c>
      <c r="W54" s="2">
        <f>ROUND(CX54*I54,2)</f>
        <v>0</v>
      </c>
      <c r="X54" s="2">
        <f>ROUND(CY54,2)</f>
        <v>2409.8200000000002</v>
      </c>
      <c r="Y54" s="2">
        <f>ROUND(CZ54,2)</f>
        <v>1320.86</v>
      </c>
      <c r="Z54" s="2"/>
      <c r="AA54" s="2">
        <v>53551706</v>
      </c>
      <c r="AB54" s="2">
        <f t="shared" si="23"/>
        <v>28795.66</v>
      </c>
      <c r="AC54" s="2">
        <f t="shared" si="45"/>
        <v>26044.55</v>
      </c>
      <c r="AD54" s="2">
        <f>ROUND(((((ET54*ROUND((1.25*1.15),7)))-((EU54*ROUND((1.25*1.15),7))))+AE54),2)</f>
        <v>35.75</v>
      </c>
      <c r="AE54" s="2">
        <f>ROUND(((EU54*ROUND((1.25*1.15),7))),2)</f>
        <v>25</v>
      </c>
      <c r="AF54" s="2">
        <f t="shared" si="46"/>
        <v>2715.36</v>
      </c>
      <c r="AG54" s="2">
        <f t="shared" si="24"/>
        <v>0</v>
      </c>
      <c r="AH54" s="2">
        <f t="shared" si="47"/>
        <v>310.68169999999998</v>
      </c>
      <c r="AI54" s="2">
        <f>((EX54*ROUND((1.25*1.15),7)))</f>
        <v>2.4725000000000001</v>
      </c>
      <c r="AJ54" s="2">
        <f t="shared" si="25"/>
        <v>0</v>
      </c>
      <c r="AK54" s="2">
        <v>28122.62</v>
      </c>
      <c r="AL54" s="2">
        <v>26044.55</v>
      </c>
      <c r="AM54" s="2">
        <v>24.87</v>
      </c>
      <c r="AN54" s="2">
        <v>17.39</v>
      </c>
      <c r="AO54" s="2">
        <v>2053.1999999999998</v>
      </c>
      <c r="AP54" s="2">
        <v>0</v>
      </c>
      <c r="AQ54" s="2">
        <v>234.92</v>
      </c>
      <c r="AR54" s="2">
        <v>1.72</v>
      </c>
      <c r="AS54" s="2">
        <v>0</v>
      </c>
      <c r="AT54" s="2">
        <v>100.8</v>
      </c>
      <c r="AU54" s="2">
        <v>55.25</v>
      </c>
      <c r="AV54" s="2">
        <v>1</v>
      </c>
      <c r="AW54" s="2">
        <v>1</v>
      </c>
      <c r="AX54" s="2"/>
      <c r="AY54" s="2"/>
      <c r="AZ54" s="2">
        <v>1</v>
      </c>
      <c r="BA54" s="2">
        <v>1</v>
      </c>
      <c r="BB54" s="2">
        <v>1</v>
      </c>
      <c r="BC54" s="2">
        <v>1</v>
      </c>
      <c r="BD54" s="2" t="s">
        <v>3</v>
      </c>
      <c r="BE54" s="2" t="s">
        <v>3</v>
      </c>
      <c r="BF54" s="2" t="s">
        <v>3</v>
      </c>
      <c r="BG54" s="2" t="s">
        <v>3</v>
      </c>
      <c r="BH54" s="2">
        <v>0</v>
      </c>
      <c r="BI54" s="2">
        <v>1</v>
      </c>
      <c r="BJ54" s="2" t="s">
        <v>124</v>
      </c>
      <c r="BK54" s="2"/>
      <c r="BL54" s="2"/>
      <c r="BM54" s="2">
        <v>11001</v>
      </c>
      <c r="BN54" s="2">
        <v>0</v>
      </c>
      <c r="BO54" s="2" t="s">
        <v>3</v>
      </c>
      <c r="BP54" s="2">
        <v>0</v>
      </c>
      <c r="BQ54" s="2">
        <v>2</v>
      </c>
      <c r="BR54" s="2">
        <v>0</v>
      </c>
      <c r="BS54" s="2">
        <v>1</v>
      </c>
      <c r="BT54" s="2">
        <v>1</v>
      </c>
      <c r="BU54" s="2">
        <v>1</v>
      </c>
      <c r="BV54" s="2">
        <v>1</v>
      </c>
      <c r="BW54" s="2">
        <v>1</v>
      </c>
      <c r="BX54" s="2">
        <v>1</v>
      </c>
      <c r="BY54" s="2" t="s">
        <v>3</v>
      </c>
      <c r="BZ54" s="2">
        <v>112</v>
      </c>
      <c r="CA54" s="2">
        <v>65</v>
      </c>
      <c r="CB54" s="2" t="s">
        <v>3</v>
      </c>
      <c r="CC54" s="2"/>
      <c r="CD54" s="2"/>
      <c r="CE54" s="2">
        <v>0</v>
      </c>
      <c r="CF54" s="2">
        <v>0</v>
      </c>
      <c r="CG54" s="2">
        <v>0</v>
      </c>
      <c r="CH54" s="2"/>
      <c r="CI54" s="2"/>
      <c r="CJ54" s="2"/>
      <c r="CK54" s="2"/>
      <c r="CL54" s="2"/>
      <c r="CM54" s="2">
        <v>0</v>
      </c>
      <c r="CN54" s="2" t="s">
        <v>2151</v>
      </c>
      <c r="CO54" s="2">
        <v>0</v>
      </c>
      <c r="CP54" s="2">
        <f t="shared" si="26"/>
        <v>25121.34</v>
      </c>
      <c r="CQ54" s="2">
        <f t="shared" si="27"/>
        <v>26044.55</v>
      </c>
      <c r="CR54" s="2">
        <f t="shared" si="28"/>
        <v>35.75</v>
      </c>
      <c r="CS54" s="2">
        <f t="shared" si="29"/>
        <v>25</v>
      </c>
      <c r="CT54" s="2">
        <f t="shared" si="30"/>
        <v>2715.36</v>
      </c>
      <c r="CU54" s="2">
        <f t="shared" si="31"/>
        <v>0</v>
      </c>
      <c r="CV54" s="2">
        <f t="shared" si="32"/>
        <v>310.68169999999998</v>
      </c>
      <c r="CW54" s="2">
        <f t="shared" si="33"/>
        <v>2.4725000000000001</v>
      </c>
      <c r="CX54" s="2">
        <f t="shared" si="34"/>
        <v>0</v>
      </c>
      <c r="CY54" s="2">
        <f t="shared" si="35"/>
        <v>2409.8155200000001</v>
      </c>
      <c r="CZ54" s="2">
        <f t="shared" si="36"/>
        <v>1320.856225</v>
      </c>
      <c r="DA54" s="2"/>
      <c r="DB54" s="2"/>
      <c r="DC54" s="2" t="s">
        <v>3</v>
      </c>
      <c r="DD54" s="2" t="s">
        <v>3</v>
      </c>
      <c r="DE54" s="2" t="s">
        <v>61</v>
      </c>
      <c r="DF54" s="2" t="s">
        <v>61</v>
      </c>
      <c r="DG54" s="2" t="s">
        <v>62</v>
      </c>
      <c r="DH54" s="2" t="s">
        <v>3</v>
      </c>
      <c r="DI54" s="2" t="s">
        <v>62</v>
      </c>
      <c r="DJ54" s="2" t="s">
        <v>61</v>
      </c>
      <c r="DK54" s="2" t="s">
        <v>3</v>
      </c>
      <c r="DL54" s="2" t="s">
        <v>86</v>
      </c>
      <c r="DM54" s="2" t="s">
        <v>63</v>
      </c>
      <c r="DN54" s="2">
        <v>0</v>
      </c>
      <c r="DO54" s="2">
        <v>0</v>
      </c>
      <c r="DP54" s="2">
        <v>1</v>
      </c>
      <c r="DQ54" s="2">
        <v>1</v>
      </c>
      <c r="DR54" s="2"/>
      <c r="DS54" s="2"/>
      <c r="DT54" s="2"/>
      <c r="DU54" s="2">
        <v>1013</v>
      </c>
      <c r="DV54" s="2" t="s">
        <v>123</v>
      </c>
      <c r="DW54" s="2" t="s">
        <v>123</v>
      </c>
      <c r="DX54" s="2">
        <v>1</v>
      </c>
      <c r="DY54" s="2"/>
      <c r="DZ54" s="2" t="s">
        <v>3</v>
      </c>
      <c r="EA54" s="2" t="s">
        <v>3</v>
      </c>
      <c r="EB54" s="2" t="s">
        <v>3</v>
      </c>
      <c r="EC54" s="2" t="s">
        <v>3</v>
      </c>
      <c r="ED54" s="2"/>
      <c r="EE54" s="2">
        <v>53551116</v>
      </c>
      <c r="EF54" s="2">
        <v>2</v>
      </c>
      <c r="EG54" s="2" t="s">
        <v>38</v>
      </c>
      <c r="EH54" s="2">
        <v>11</v>
      </c>
      <c r="EI54" s="2" t="s">
        <v>104</v>
      </c>
      <c r="EJ54" s="2">
        <v>1</v>
      </c>
      <c r="EK54" s="2">
        <v>11001</v>
      </c>
      <c r="EL54" s="2" t="s">
        <v>104</v>
      </c>
      <c r="EM54" s="2" t="s">
        <v>105</v>
      </c>
      <c r="EN54" s="2"/>
      <c r="EO54" s="2" t="s">
        <v>67</v>
      </c>
      <c r="EP54" s="2"/>
      <c r="EQ54" s="2">
        <v>131072</v>
      </c>
      <c r="ER54" s="2">
        <v>28122.62</v>
      </c>
      <c r="ES54" s="2">
        <v>26044.55</v>
      </c>
      <c r="ET54" s="2">
        <v>24.87</v>
      </c>
      <c r="EU54" s="2">
        <v>17.39</v>
      </c>
      <c r="EV54" s="2">
        <v>2053.1999999999998</v>
      </c>
      <c r="EW54" s="2">
        <v>234.92</v>
      </c>
      <c r="EX54" s="2">
        <v>1.72</v>
      </c>
      <c r="EY54" s="2">
        <v>0</v>
      </c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>
        <v>0</v>
      </c>
      <c r="FR54" s="2">
        <f>ROUND(IF(AND(BH54=3,BI54=3),P54,0),2)</f>
        <v>0</v>
      </c>
      <c r="FS54" s="2">
        <v>0</v>
      </c>
      <c r="FT54" s="2"/>
      <c r="FU54" s="2"/>
      <c r="FV54" s="2"/>
      <c r="FW54" s="2"/>
      <c r="FX54" s="2">
        <v>100.8</v>
      </c>
      <c r="FY54" s="2">
        <v>55.25</v>
      </c>
      <c r="FZ54" s="2"/>
      <c r="GA54" s="2" t="s">
        <v>3</v>
      </c>
      <c r="GB54" s="2"/>
      <c r="GC54" s="2"/>
      <c r="GD54" s="2">
        <v>1</v>
      </c>
      <c r="GE54" s="2"/>
      <c r="GF54" s="2">
        <v>1173241168</v>
      </c>
      <c r="GG54" s="2">
        <v>2</v>
      </c>
      <c r="GH54" s="2">
        <v>1</v>
      </c>
      <c r="GI54" s="2">
        <v>-2</v>
      </c>
      <c r="GJ54" s="2">
        <v>0</v>
      </c>
      <c r="GK54" s="2">
        <v>0</v>
      </c>
      <c r="GL54" s="2">
        <f>ROUND(IF(AND(BH54=3,BI54=3,FS54&lt;&gt;0),P54,0),2)</f>
        <v>0</v>
      </c>
      <c r="GM54" s="2">
        <f>ROUND(O54+X54+Y54,2)+GX54</f>
        <v>28852.02</v>
      </c>
      <c r="GN54" s="2">
        <f>IF(OR(BI54=0,BI54=1),ROUND(O54+X54+Y54,2),0)</f>
        <v>28852.02</v>
      </c>
      <c r="GO54" s="2">
        <f>IF(BI54=2,ROUND(O54+X54+Y54,2),0)</f>
        <v>0</v>
      </c>
      <c r="GP54" s="2">
        <f>IF(BI54=4,ROUND(O54+X54+Y54,2)+GX54,0)</f>
        <v>0</v>
      </c>
      <c r="GQ54" s="2"/>
      <c r="GR54" s="2">
        <v>0</v>
      </c>
      <c r="GS54" s="2">
        <v>0</v>
      </c>
      <c r="GT54" s="2">
        <v>0</v>
      </c>
      <c r="GU54" s="2" t="s">
        <v>3</v>
      </c>
      <c r="GV54" s="2">
        <f t="shared" si="48"/>
        <v>0</v>
      </c>
      <c r="GW54" s="2">
        <v>1</v>
      </c>
      <c r="GX54" s="2">
        <f>ROUND(HC54*I54,2)</f>
        <v>0</v>
      </c>
      <c r="GY54" s="2"/>
      <c r="GZ54" s="2"/>
      <c r="HA54" s="2">
        <v>0</v>
      </c>
      <c r="HB54" s="2">
        <v>0</v>
      </c>
      <c r="HC54" s="2">
        <f t="shared" si="38"/>
        <v>0</v>
      </c>
      <c r="HD54" s="2"/>
      <c r="HE54" s="2" t="s">
        <v>3</v>
      </c>
      <c r="HF54" s="2" t="s">
        <v>3</v>
      </c>
      <c r="HG54" s="2"/>
      <c r="HH54" s="2"/>
      <c r="HI54" s="2"/>
      <c r="HJ54" s="2"/>
      <c r="HK54" s="2"/>
      <c r="HL54" s="2"/>
      <c r="HM54" s="2" t="s">
        <v>3</v>
      </c>
      <c r="HN54" s="2" t="s">
        <v>106</v>
      </c>
      <c r="HO54" s="2" t="s">
        <v>107</v>
      </c>
      <c r="HP54" s="2" t="s">
        <v>104</v>
      </c>
      <c r="HQ54" s="2" t="s">
        <v>104</v>
      </c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>
        <v>0</v>
      </c>
      <c r="IL54" s="2"/>
      <c r="IM54" s="2"/>
      <c r="IN54" s="2"/>
      <c r="IO54" s="2"/>
      <c r="IP54" s="2"/>
      <c r="IQ54" s="2"/>
      <c r="IR54" s="2"/>
      <c r="IS54" s="2"/>
      <c r="IT54" s="2"/>
      <c r="IU54" s="2"/>
    </row>
    <row r="55" spans="1:255" x14ac:dyDescent="0.2">
      <c r="A55">
        <v>17</v>
      </c>
      <c r="B55">
        <v>1</v>
      </c>
      <c r="C55">
        <f>ROW(SmtRes!A208)</f>
        <v>208</v>
      </c>
      <c r="D55">
        <f>ROW(EtalonRes!A204)</f>
        <v>204</v>
      </c>
      <c r="E55" t="s">
        <v>120</v>
      </c>
      <c r="F55" t="s">
        <v>121</v>
      </c>
      <c r="G55" t="s">
        <v>122</v>
      </c>
      <c r="H55" t="s">
        <v>123</v>
      </c>
      <c r="I55">
        <f>ROUND(87.24/100,7)</f>
        <v>0.87239999999999995</v>
      </c>
      <c r="J55">
        <v>0</v>
      </c>
      <c r="K55">
        <f>ROUND(87.24/100,7)</f>
        <v>0.87239999999999995</v>
      </c>
      <c r="O55">
        <f>ROUND(CP55,0)</f>
        <v>182741</v>
      </c>
      <c r="P55">
        <f>ROUND(CQ55*I55,0)</f>
        <v>98383</v>
      </c>
      <c r="Q55">
        <f>ROUND(CR55*I55,0)</f>
        <v>879</v>
      </c>
      <c r="R55">
        <f>ROUND(CS55*I55,0)</f>
        <v>769</v>
      </c>
      <c r="S55">
        <f>ROUND(CT55*I55,0)</f>
        <v>83479</v>
      </c>
      <c r="T55">
        <f>ROUND(CU55*I55,0)</f>
        <v>0</v>
      </c>
      <c r="U55">
        <f t="shared" si="21"/>
        <v>271.03871507999997</v>
      </c>
      <c r="V55">
        <f t="shared" si="22"/>
        <v>2.157009</v>
      </c>
      <c r="W55">
        <f>ROUND(CX55*I55,0)</f>
        <v>0</v>
      </c>
      <c r="X55">
        <f>ROUND(CY55,0)</f>
        <v>84922</v>
      </c>
      <c r="Y55">
        <f>ROUND(CZ55,0)</f>
        <v>46547</v>
      </c>
      <c r="AA55">
        <v>53551707</v>
      </c>
      <c r="AB55">
        <f t="shared" si="23"/>
        <v>28795.66</v>
      </c>
      <c r="AC55">
        <f t="shared" si="45"/>
        <v>26044.55</v>
      </c>
      <c r="AD55">
        <f>ROUND(((((ET55*ROUND((1.25*1.15),7)))-((EU55*ROUND((1.25*1.15),7))))+AE55),2)</f>
        <v>35.75</v>
      </c>
      <c r="AE55">
        <f>ROUND(((EU55*ROUND((1.25*1.15),7))),2)</f>
        <v>25</v>
      </c>
      <c r="AF55">
        <f t="shared" si="46"/>
        <v>2715.36</v>
      </c>
      <c r="AG55">
        <f t="shared" si="24"/>
        <v>0</v>
      </c>
      <c r="AH55">
        <f t="shared" si="47"/>
        <v>310.68169999999998</v>
      </c>
      <c r="AI55">
        <f>((EX55*ROUND((1.25*1.15),7)))</f>
        <v>2.4725000000000001</v>
      </c>
      <c r="AJ55">
        <f t="shared" si="25"/>
        <v>0</v>
      </c>
      <c r="AK55">
        <v>28122.62</v>
      </c>
      <c r="AL55">
        <v>26044.55</v>
      </c>
      <c r="AM55">
        <v>24.87</v>
      </c>
      <c r="AN55">
        <v>17.39</v>
      </c>
      <c r="AO55">
        <v>2053.1999999999998</v>
      </c>
      <c r="AP55">
        <v>0</v>
      </c>
      <c r="AQ55">
        <v>234.92</v>
      </c>
      <c r="AR55">
        <v>1.72</v>
      </c>
      <c r="AS55">
        <v>0</v>
      </c>
      <c r="AT55">
        <v>100.8</v>
      </c>
      <c r="AU55">
        <v>55.25</v>
      </c>
      <c r="AV55">
        <v>1</v>
      </c>
      <c r="AW55">
        <v>1</v>
      </c>
      <c r="AZ55">
        <v>1</v>
      </c>
      <c r="BA55">
        <v>35.24</v>
      </c>
      <c r="BB55">
        <v>28.19</v>
      </c>
      <c r="BC55">
        <v>4.33</v>
      </c>
      <c r="BD55" t="s">
        <v>3</v>
      </c>
      <c r="BE55" t="s">
        <v>3</v>
      </c>
      <c r="BF55" t="s">
        <v>3</v>
      </c>
      <c r="BG55" t="s">
        <v>3</v>
      </c>
      <c r="BH55">
        <v>0</v>
      </c>
      <c r="BI55">
        <v>1</v>
      </c>
      <c r="BJ55" t="s">
        <v>124</v>
      </c>
      <c r="BM55">
        <v>11001</v>
      </c>
      <c r="BN55">
        <v>0</v>
      </c>
      <c r="BO55" t="s">
        <v>121</v>
      </c>
      <c r="BP55">
        <v>1</v>
      </c>
      <c r="BQ55">
        <v>2</v>
      </c>
      <c r="BR55">
        <v>0</v>
      </c>
      <c r="BS55">
        <v>35.24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3</v>
      </c>
      <c r="BZ55">
        <v>112</v>
      </c>
      <c r="CA55">
        <v>65</v>
      </c>
      <c r="CB55" t="s">
        <v>3</v>
      </c>
      <c r="CE55">
        <v>0</v>
      </c>
      <c r="CF55">
        <v>0</v>
      </c>
      <c r="CG55">
        <v>0</v>
      </c>
      <c r="CM55">
        <v>0</v>
      </c>
      <c r="CN55" t="s">
        <v>2151</v>
      </c>
      <c r="CO55">
        <v>0</v>
      </c>
      <c r="CP55">
        <f t="shared" si="26"/>
        <v>182741</v>
      </c>
      <c r="CQ55">
        <f t="shared" si="27"/>
        <v>112772.90149999999</v>
      </c>
      <c r="CR55">
        <f t="shared" si="28"/>
        <v>1007.7925</v>
      </c>
      <c r="CS55">
        <f t="shared" si="29"/>
        <v>881</v>
      </c>
      <c r="CT55">
        <f t="shared" si="30"/>
        <v>95689.286400000012</v>
      </c>
      <c r="CU55">
        <f t="shared" si="31"/>
        <v>0</v>
      </c>
      <c r="CV55">
        <f t="shared" si="32"/>
        <v>310.68169999999998</v>
      </c>
      <c r="CW55">
        <f t="shared" si="33"/>
        <v>2.4725000000000001</v>
      </c>
      <c r="CX55">
        <f t="shared" si="34"/>
        <v>0</v>
      </c>
      <c r="CY55">
        <f t="shared" si="35"/>
        <v>84921.983999999997</v>
      </c>
      <c r="CZ55">
        <f t="shared" si="36"/>
        <v>46547.02</v>
      </c>
      <c r="DC55" t="s">
        <v>3</v>
      </c>
      <c r="DD55" t="s">
        <v>3</v>
      </c>
      <c r="DE55" t="s">
        <v>61</v>
      </c>
      <c r="DF55" t="s">
        <v>61</v>
      </c>
      <c r="DG55" t="s">
        <v>62</v>
      </c>
      <c r="DH55" t="s">
        <v>3</v>
      </c>
      <c r="DI55" t="s">
        <v>62</v>
      </c>
      <c r="DJ55" t="s">
        <v>61</v>
      </c>
      <c r="DK55" t="s">
        <v>3</v>
      </c>
      <c r="DL55" t="s">
        <v>86</v>
      </c>
      <c r="DM55" t="s">
        <v>63</v>
      </c>
      <c r="DN55">
        <v>0</v>
      </c>
      <c r="DO55">
        <v>0</v>
      </c>
      <c r="DP55">
        <v>1</v>
      </c>
      <c r="DQ55">
        <v>1</v>
      </c>
      <c r="DU55">
        <v>1013</v>
      </c>
      <c r="DV55" t="s">
        <v>123</v>
      </c>
      <c r="DW55" t="s">
        <v>123</v>
      </c>
      <c r="DX55">
        <v>1</v>
      </c>
      <c r="DZ55" t="s">
        <v>3</v>
      </c>
      <c r="EA55" t="s">
        <v>3</v>
      </c>
      <c r="EB55" t="s">
        <v>3</v>
      </c>
      <c r="EC55" t="s">
        <v>3</v>
      </c>
      <c r="EE55">
        <v>53551116</v>
      </c>
      <c r="EF55">
        <v>2</v>
      </c>
      <c r="EG55" t="s">
        <v>38</v>
      </c>
      <c r="EH55">
        <v>11</v>
      </c>
      <c r="EI55" t="s">
        <v>104</v>
      </c>
      <c r="EJ55">
        <v>1</v>
      </c>
      <c r="EK55">
        <v>11001</v>
      </c>
      <c r="EL55" t="s">
        <v>104</v>
      </c>
      <c r="EM55" t="s">
        <v>105</v>
      </c>
      <c r="EO55" t="s">
        <v>67</v>
      </c>
      <c r="EQ55">
        <v>131072</v>
      </c>
      <c r="ER55">
        <v>28122.62</v>
      </c>
      <c r="ES55">
        <v>26044.55</v>
      </c>
      <c r="ET55">
        <v>24.87</v>
      </c>
      <c r="EU55">
        <v>17.39</v>
      </c>
      <c r="EV55">
        <v>2053.1999999999998</v>
      </c>
      <c r="EW55">
        <v>234.92</v>
      </c>
      <c r="EX55">
        <v>1.72</v>
      </c>
      <c r="EY55">
        <v>0</v>
      </c>
      <c r="FQ55">
        <v>0</v>
      </c>
      <c r="FR55">
        <f>ROUND(IF(AND(BH55=3,BI55=3),P55,0),0)</f>
        <v>0</v>
      </c>
      <c r="FS55">
        <v>0</v>
      </c>
      <c r="FX55">
        <v>100.8</v>
      </c>
      <c r="FY55">
        <v>55.25</v>
      </c>
      <c r="GA55" t="s">
        <v>3</v>
      </c>
      <c r="GD55">
        <v>1</v>
      </c>
      <c r="GF55">
        <v>1173241168</v>
      </c>
      <c r="GG55">
        <v>2</v>
      </c>
      <c r="GH55">
        <v>1</v>
      </c>
      <c r="GI55">
        <v>2</v>
      </c>
      <c r="GJ55">
        <v>0</v>
      </c>
      <c r="GK55">
        <v>0</v>
      </c>
      <c r="GL55">
        <f>ROUND(IF(AND(BH55=3,BI55=3,FS55&lt;&gt;0),P55,0),0)</f>
        <v>0</v>
      </c>
      <c r="GM55">
        <f>ROUND(O55+X55+Y55,0)+GX55</f>
        <v>314210</v>
      </c>
      <c r="GN55">
        <f>IF(OR(BI55=0,BI55=1),ROUND(O55+X55+Y55,0),0)</f>
        <v>314210</v>
      </c>
      <c r="GO55">
        <f>IF(BI55=2,ROUND(O55+X55+Y55,0),0)</f>
        <v>0</v>
      </c>
      <c r="GP55">
        <f>IF(BI55=4,ROUND(O55+X55+Y55,0)+GX55,0)</f>
        <v>0</v>
      </c>
      <c r="GR55">
        <v>0</v>
      </c>
      <c r="GS55">
        <v>0</v>
      </c>
      <c r="GT55">
        <v>0</v>
      </c>
      <c r="GU55" t="s">
        <v>3</v>
      </c>
      <c r="GV55">
        <f t="shared" si="48"/>
        <v>0</v>
      </c>
      <c r="GW55">
        <v>1</v>
      </c>
      <c r="GX55">
        <f>ROUND(HC55*I55,0)</f>
        <v>0</v>
      </c>
      <c r="HA55">
        <v>0</v>
      </c>
      <c r="HB55">
        <v>0</v>
      </c>
      <c r="HC55">
        <f t="shared" si="38"/>
        <v>0</v>
      </c>
      <c r="HE55" t="s">
        <v>3</v>
      </c>
      <c r="HF55" t="s">
        <v>3</v>
      </c>
      <c r="HM55" t="s">
        <v>3</v>
      </c>
      <c r="HN55" t="s">
        <v>106</v>
      </c>
      <c r="HO55" t="s">
        <v>107</v>
      </c>
      <c r="HP55" t="s">
        <v>104</v>
      </c>
      <c r="HQ55" t="s">
        <v>104</v>
      </c>
      <c r="IK55">
        <v>0</v>
      </c>
    </row>
    <row r="56" spans="1:255" x14ac:dyDescent="0.2">
      <c r="A56" s="2">
        <v>18</v>
      </c>
      <c r="B56" s="2">
        <v>1</v>
      </c>
      <c r="C56" s="2">
        <v>191</v>
      </c>
      <c r="D56" s="2"/>
      <c r="E56" s="2" t="s">
        <v>125</v>
      </c>
      <c r="F56" s="2" t="s">
        <v>126</v>
      </c>
      <c r="G56" s="2" t="s">
        <v>127</v>
      </c>
      <c r="H56" s="2" t="s">
        <v>128</v>
      </c>
      <c r="I56" s="2">
        <f>I54*J56</f>
        <v>-88.984800000000007</v>
      </c>
      <c r="J56" s="2">
        <v>-102.00000000000001</v>
      </c>
      <c r="K56" s="2">
        <v>-102</v>
      </c>
      <c r="L56" s="2"/>
      <c r="M56" s="2"/>
      <c r="N56" s="2"/>
      <c r="O56" s="2">
        <f>ROUND(CP56,2)</f>
        <v>-18628.080000000002</v>
      </c>
      <c r="P56" s="2">
        <f>ROUND(CQ56*I56,2)</f>
        <v>-18628.080000000002</v>
      </c>
      <c r="Q56" s="2">
        <f>ROUND(CR56*I56,2)</f>
        <v>0</v>
      </c>
      <c r="R56" s="2">
        <f>ROUND(CS56*I56,2)</f>
        <v>0</v>
      </c>
      <c r="S56" s="2">
        <f>ROUND(CT56*I56,2)</f>
        <v>0</v>
      </c>
      <c r="T56" s="2">
        <f>ROUND(CU56*I56,2)</f>
        <v>0</v>
      </c>
      <c r="U56" s="2">
        <f t="shared" si="21"/>
        <v>0</v>
      </c>
      <c r="V56" s="2">
        <f t="shared" si="22"/>
        <v>0</v>
      </c>
      <c r="W56" s="2">
        <f>ROUND(CX56*I56,2)</f>
        <v>-83.65</v>
      </c>
      <c r="X56" s="2">
        <f>ROUND(CY56,2)</f>
        <v>0</v>
      </c>
      <c r="Y56" s="2">
        <f>ROUND(CZ56,2)</f>
        <v>0</v>
      </c>
      <c r="Z56" s="2"/>
      <c r="AA56" s="2">
        <v>53551706</v>
      </c>
      <c r="AB56" s="2">
        <f t="shared" si="23"/>
        <v>209.34</v>
      </c>
      <c r="AC56" s="2">
        <f t="shared" si="45"/>
        <v>209.34</v>
      </c>
      <c r="AD56" s="2">
        <f t="shared" ref="AD56:AD63" si="49">ROUND((((ET56)-(EU56))+AE56),2)</f>
        <v>0</v>
      </c>
      <c r="AE56" s="2">
        <f t="shared" ref="AE56:AF63" si="50">ROUND((EU56),2)</f>
        <v>0</v>
      </c>
      <c r="AF56" s="2">
        <f t="shared" si="50"/>
        <v>0</v>
      </c>
      <c r="AG56" s="2">
        <f t="shared" si="24"/>
        <v>0</v>
      </c>
      <c r="AH56" s="2">
        <f t="shared" ref="AH56:AI63" si="51">(EW56)</f>
        <v>0</v>
      </c>
      <c r="AI56" s="2">
        <f t="shared" si="51"/>
        <v>0</v>
      </c>
      <c r="AJ56" s="2">
        <f t="shared" si="25"/>
        <v>0.94</v>
      </c>
      <c r="AK56" s="2">
        <v>209.34</v>
      </c>
      <c r="AL56" s="2">
        <v>209.34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0.94</v>
      </c>
      <c r="AT56" s="2">
        <v>112</v>
      </c>
      <c r="AU56" s="2">
        <v>65</v>
      </c>
      <c r="AV56" s="2">
        <v>1</v>
      </c>
      <c r="AW56" s="2">
        <v>1</v>
      </c>
      <c r="AX56" s="2"/>
      <c r="AY56" s="2"/>
      <c r="AZ56" s="2">
        <v>1</v>
      </c>
      <c r="BA56" s="2">
        <v>1</v>
      </c>
      <c r="BB56" s="2">
        <v>1</v>
      </c>
      <c r="BC56" s="2">
        <v>1</v>
      </c>
      <c r="BD56" s="2" t="s">
        <v>3</v>
      </c>
      <c r="BE56" s="2" t="s">
        <v>3</v>
      </c>
      <c r="BF56" s="2" t="s">
        <v>3</v>
      </c>
      <c r="BG56" s="2" t="s">
        <v>3</v>
      </c>
      <c r="BH56" s="2">
        <v>3</v>
      </c>
      <c r="BI56" s="2">
        <v>1</v>
      </c>
      <c r="BJ56" s="2" t="s">
        <v>129</v>
      </c>
      <c r="BK56" s="2"/>
      <c r="BL56" s="2"/>
      <c r="BM56" s="2">
        <v>11001</v>
      </c>
      <c r="BN56" s="2">
        <v>0</v>
      </c>
      <c r="BO56" s="2" t="s">
        <v>3</v>
      </c>
      <c r="BP56" s="2">
        <v>0</v>
      </c>
      <c r="BQ56" s="2">
        <v>2</v>
      </c>
      <c r="BR56" s="2">
        <v>1</v>
      </c>
      <c r="BS56" s="2">
        <v>1</v>
      </c>
      <c r="BT56" s="2">
        <v>1</v>
      </c>
      <c r="BU56" s="2">
        <v>1</v>
      </c>
      <c r="BV56" s="2">
        <v>1</v>
      </c>
      <c r="BW56" s="2">
        <v>1</v>
      </c>
      <c r="BX56" s="2">
        <v>1</v>
      </c>
      <c r="BY56" s="2" t="s">
        <v>3</v>
      </c>
      <c r="BZ56" s="2">
        <v>112</v>
      </c>
      <c r="CA56" s="2">
        <v>65</v>
      </c>
      <c r="CB56" s="2" t="s">
        <v>3</v>
      </c>
      <c r="CC56" s="2"/>
      <c r="CD56" s="2"/>
      <c r="CE56" s="2">
        <v>0</v>
      </c>
      <c r="CF56" s="2">
        <v>0</v>
      </c>
      <c r="CG56" s="2">
        <v>0</v>
      </c>
      <c r="CH56" s="2"/>
      <c r="CI56" s="2"/>
      <c r="CJ56" s="2"/>
      <c r="CK56" s="2"/>
      <c r="CL56" s="2"/>
      <c r="CM56" s="2">
        <v>0</v>
      </c>
      <c r="CN56" s="2" t="s">
        <v>3</v>
      </c>
      <c r="CO56" s="2">
        <v>0</v>
      </c>
      <c r="CP56" s="2">
        <f t="shared" si="26"/>
        <v>-18628.080000000002</v>
      </c>
      <c r="CQ56" s="2">
        <f t="shared" si="27"/>
        <v>209.34</v>
      </c>
      <c r="CR56" s="2">
        <f t="shared" si="28"/>
        <v>0</v>
      </c>
      <c r="CS56" s="2">
        <f t="shared" si="29"/>
        <v>0</v>
      </c>
      <c r="CT56" s="2">
        <f t="shared" si="30"/>
        <v>0</v>
      </c>
      <c r="CU56" s="2">
        <f t="shared" si="31"/>
        <v>0</v>
      </c>
      <c r="CV56" s="2">
        <f t="shared" si="32"/>
        <v>0</v>
      </c>
      <c r="CW56" s="2">
        <f t="shared" si="33"/>
        <v>0</v>
      </c>
      <c r="CX56" s="2">
        <f t="shared" si="34"/>
        <v>0.94</v>
      </c>
      <c r="CY56" s="2">
        <f t="shared" si="35"/>
        <v>0</v>
      </c>
      <c r="CZ56" s="2">
        <f t="shared" si="36"/>
        <v>0</v>
      </c>
      <c r="DA56" s="2"/>
      <c r="DB56" s="2"/>
      <c r="DC56" s="2" t="s">
        <v>3</v>
      </c>
      <c r="DD56" s="2" t="s">
        <v>3</v>
      </c>
      <c r="DE56" s="2" t="s">
        <v>3</v>
      </c>
      <c r="DF56" s="2" t="s">
        <v>3</v>
      </c>
      <c r="DG56" s="2" t="s">
        <v>3</v>
      </c>
      <c r="DH56" s="2" t="s">
        <v>3</v>
      </c>
      <c r="DI56" s="2" t="s">
        <v>3</v>
      </c>
      <c r="DJ56" s="2" t="s">
        <v>3</v>
      </c>
      <c r="DK56" s="2" t="s">
        <v>3</v>
      </c>
      <c r="DL56" s="2" t="s">
        <v>3</v>
      </c>
      <c r="DM56" s="2" t="s">
        <v>3</v>
      </c>
      <c r="DN56" s="2">
        <v>0</v>
      </c>
      <c r="DO56" s="2">
        <v>0</v>
      </c>
      <c r="DP56" s="2">
        <v>1</v>
      </c>
      <c r="DQ56" s="2">
        <v>1</v>
      </c>
      <c r="DR56" s="2"/>
      <c r="DS56" s="2"/>
      <c r="DT56" s="2"/>
      <c r="DU56" s="2">
        <v>1005</v>
      </c>
      <c r="DV56" s="2" t="s">
        <v>128</v>
      </c>
      <c r="DW56" s="2" t="s">
        <v>128</v>
      </c>
      <c r="DX56" s="2">
        <v>1</v>
      </c>
      <c r="DY56" s="2"/>
      <c r="DZ56" s="2" t="s">
        <v>3</v>
      </c>
      <c r="EA56" s="2" t="s">
        <v>3</v>
      </c>
      <c r="EB56" s="2" t="s">
        <v>3</v>
      </c>
      <c r="EC56" s="2" t="s">
        <v>3</v>
      </c>
      <c r="ED56" s="2"/>
      <c r="EE56" s="2">
        <v>53551116</v>
      </c>
      <c r="EF56" s="2">
        <v>2</v>
      </c>
      <c r="EG56" s="2" t="s">
        <v>38</v>
      </c>
      <c r="EH56" s="2">
        <v>11</v>
      </c>
      <c r="EI56" s="2" t="s">
        <v>104</v>
      </c>
      <c r="EJ56" s="2">
        <v>1</v>
      </c>
      <c r="EK56" s="2">
        <v>11001</v>
      </c>
      <c r="EL56" s="2" t="s">
        <v>104</v>
      </c>
      <c r="EM56" s="2" t="s">
        <v>105</v>
      </c>
      <c r="EN56" s="2"/>
      <c r="EO56" s="2" t="s">
        <v>3</v>
      </c>
      <c r="EP56" s="2"/>
      <c r="EQ56" s="2">
        <v>32768</v>
      </c>
      <c r="ER56" s="2">
        <v>209.34</v>
      </c>
      <c r="ES56" s="2">
        <v>209.34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>
        <v>0</v>
      </c>
      <c r="FR56" s="2">
        <f>ROUND(IF(AND(BH56=3,BI56=3),P56,0),2)</f>
        <v>0</v>
      </c>
      <c r="FS56" s="2">
        <v>0</v>
      </c>
      <c r="FT56" s="2"/>
      <c r="FU56" s="2"/>
      <c r="FV56" s="2"/>
      <c r="FW56" s="2"/>
      <c r="FX56" s="2">
        <v>112</v>
      </c>
      <c r="FY56" s="2">
        <v>65</v>
      </c>
      <c r="FZ56" s="2"/>
      <c r="GA56" s="2" t="s">
        <v>3</v>
      </c>
      <c r="GB56" s="2"/>
      <c r="GC56" s="2"/>
      <c r="GD56" s="2">
        <v>1</v>
      </c>
      <c r="GE56" s="2"/>
      <c r="GF56" s="2">
        <v>2104172470</v>
      </c>
      <c r="GG56" s="2">
        <v>2</v>
      </c>
      <c r="GH56" s="2">
        <v>1</v>
      </c>
      <c r="GI56" s="2">
        <v>-2</v>
      </c>
      <c r="GJ56" s="2">
        <v>0</v>
      </c>
      <c r="GK56" s="2">
        <v>0</v>
      </c>
      <c r="GL56" s="2">
        <f>ROUND(IF(AND(BH56=3,BI56=3,FS56&lt;&gt;0),P56,0),2)</f>
        <v>0</v>
      </c>
      <c r="GM56" s="2">
        <f>ROUND(O56+X56+Y56,2)+GX56</f>
        <v>-18628.080000000002</v>
      </c>
      <c r="GN56" s="2">
        <f>IF(OR(BI56=0,BI56=1),ROUND(O56+X56+Y56,2),0)</f>
        <v>-18628.080000000002</v>
      </c>
      <c r="GO56" s="2">
        <f>IF(BI56=2,ROUND(O56+X56+Y56,2),0)</f>
        <v>0</v>
      </c>
      <c r="GP56" s="2">
        <f>IF(BI56=4,ROUND(O56+X56+Y56,2)+GX56,0)</f>
        <v>0</v>
      </c>
      <c r="GQ56" s="2"/>
      <c r="GR56" s="2">
        <v>0</v>
      </c>
      <c r="GS56" s="2">
        <v>0</v>
      </c>
      <c r="GT56" s="2">
        <v>0</v>
      </c>
      <c r="GU56" s="2" t="s">
        <v>3</v>
      </c>
      <c r="GV56" s="2">
        <f t="shared" si="48"/>
        <v>0</v>
      </c>
      <c r="GW56" s="2">
        <v>1</v>
      </c>
      <c r="GX56" s="2">
        <f>ROUND(HC56*I56,2)</f>
        <v>0</v>
      </c>
      <c r="GY56" s="2"/>
      <c r="GZ56" s="2"/>
      <c r="HA56" s="2">
        <v>0</v>
      </c>
      <c r="HB56" s="2">
        <v>0</v>
      </c>
      <c r="HC56" s="2">
        <f t="shared" si="38"/>
        <v>0</v>
      </c>
      <c r="HD56" s="2"/>
      <c r="HE56" s="2" t="s">
        <v>3</v>
      </c>
      <c r="HF56" s="2" t="s">
        <v>3</v>
      </c>
      <c r="HG56" s="2"/>
      <c r="HH56" s="2"/>
      <c r="HI56" s="2"/>
      <c r="HJ56" s="2"/>
      <c r="HK56" s="2"/>
      <c r="HL56" s="2"/>
      <c r="HM56" s="2" t="s">
        <v>3</v>
      </c>
      <c r="HN56" s="2" t="s">
        <v>106</v>
      </c>
      <c r="HO56" s="2" t="s">
        <v>107</v>
      </c>
      <c r="HP56" s="2" t="s">
        <v>104</v>
      </c>
      <c r="HQ56" s="2" t="s">
        <v>104</v>
      </c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>
        <v>0</v>
      </c>
      <c r="IL56" s="2"/>
      <c r="IM56" s="2"/>
      <c r="IN56" s="2"/>
      <c r="IO56" s="2"/>
      <c r="IP56" s="2"/>
      <c r="IQ56" s="2"/>
      <c r="IR56" s="2"/>
      <c r="IS56" s="2"/>
      <c r="IT56" s="2"/>
      <c r="IU56" s="2"/>
    </row>
    <row r="57" spans="1:255" x14ac:dyDescent="0.2">
      <c r="A57">
        <v>18</v>
      </c>
      <c r="B57">
        <v>1</v>
      </c>
      <c r="C57">
        <v>205</v>
      </c>
      <c r="E57" t="s">
        <v>125</v>
      </c>
      <c r="F57" t="s">
        <v>126</v>
      </c>
      <c r="G57" t="s">
        <v>127</v>
      </c>
      <c r="H57" t="s">
        <v>128</v>
      </c>
      <c r="I57">
        <f>I55*J57</f>
        <v>-88.984800000000007</v>
      </c>
      <c r="J57">
        <v>-102.00000000000001</v>
      </c>
      <c r="K57">
        <v>-102</v>
      </c>
      <c r="O57">
        <f>ROUND(CP57,0)</f>
        <v>-79542</v>
      </c>
      <c r="P57">
        <f>ROUND(CQ57*I57,0)</f>
        <v>-79542</v>
      </c>
      <c r="Q57">
        <f>ROUND(CR57*I57,0)</f>
        <v>0</v>
      </c>
      <c r="R57">
        <f>ROUND(CS57*I57,0)</f>
        <v>0</v>
      </c>
      <c r="S57">
        <f>ROUND(CT57*I57,0)</f>
        <v>0</v>
      </c>
      <c r="T57">
        <f>ROUND(CU57*I57,0)</f>
        <v>0</v>
      </c>
      <c r="U57">
        <f t="shared" si="21"/>
        <v>0</v>
      </c>
      <c r="V57">
        <f t="shared" si="22"/>
        <v>0</v>
      </c>
      <c r="W57">
        <f>ROUND(CX57*I57,0)</f>
        <v>-84</v>
      </c>
      <c r="X57">
        <f>ROUND(CY57,0)</f>
        <v>0</v>
      </c>
      <c r="Y57">
        <f>ROUND(CZ57,0)</f>
        <v>0</v>
      </c>
      <c r="AA57">
        <v>53551707</v>
      </c>
      <c r="AB57">
        <f t="shared" si="23"/>
        <v>209.34</v>
      </c>
      <c r="AC57">
        <f t="shared" si="45"/>
        <v>209.34</v>
      </c>
      <c r="AD57">
        <f t="shared" si="49"/>
        <v>0</v>
      </c>
      <c r="AE57">
        <f t="shared" si="50"/>
        <v>0</v>
      </c>
      <c r="AF57">
        <f t="shared" si="50"/>
        <v>0</v>
      </c>
      <c r="AG57">
        <f t="shared" si="24"/>
        <v>0</v>
      </c>
      <c r="AH57">
        <f t="shared" si="51"/>
        <v>0</v>
      </c>
      <c r="AI57">
        <f t="shared" si="51"/>
        <v>0</v>
      </c>
      <c r="AJ57">
        <f t="shared" si="25"/>
        <v>0.94</v>
      </c>
      <c r="AK57">
        <v>209.34</v>
      </c>
      <c r="AL57">
        <v>209.34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0.94</v>
      </c>
      <c r="AT57">
        <v>112</v>
      </c>
      <c r="AU57">
        <v>65</v>
      </c>
      <c r="AV57">
        <v>1</v>
      </c>
      <c r="AW57">
        <v>1</v>
      </c>
      <c r="AZ57">
        <v>1</v>
      </c>
      <c r="BA57">
        <v>1</v>
      </c>
      <c r="BB57">
        <v>1</v>
      </c>
      <c r="BC57">
        <v>4.2699999999999996</v>
      </c>
      <c r="BD57" t="s">
        <v>3</v>
      </c>
      <c r="BE57" t="s">
        <v>3</v>
      </c>
      <c r="BF57" t="s">
        <v>3</v>
      </c>
      <c r="BG57" t="s">
        <v>3</v>
      </c>
      <c r="BH57">
        <v>3</v>
      </c>
      <c r="BI57">
        <v>1</v>
      </c>
      <c r="BJ57" t="s">
        <v>129</v>
      </c>
      <c r="BM57">
        <v>11001</v>
      </c>
      <c r="BN57">
        <v>0</v>
      </c>
      <c r="BO57" t="s">
        <v>126</v>
      </c>
      <c r="BP57">
        <v>1</v>
      </c>
      <c r="BQ57">
        <v>2</v>
      </c>
      <c r="BR57">
        <v>1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 t="s">
        <v>3</v>
      </c>
      <c r="BZ57">
        <v>112</v>
      </c>
      <c r="CA57">
        <v>65</v>
      </c>
      <c r="CB57" t="s">
        <v>3</v>
      </c>
      <c r="CE57">
        <v>0</v>
      </c>
      <c r="CF57">
        <v>0</v>
      </c>
      <c r="CG57">
        <v>0</v>
      </c>
      <c r="CM57">
        <v>0</v>
      </c>
      <c r="CN57" t="s">
        <v>3</v>
      </c>
      <c r="CO57">
        <v>0</v>
      </c>
      <c r="CP57">
        <f t="shared" si="26"/>
        <v>-79542</v>
      </c>
      <c r="CQ57">
        <f t="shared" si="27"/>
        <v>893.88179999999988</v>
      </c>
      <c r="CR57">
        <f t="shared" si="28"/>
        <v>0</v>
      </c>
      <c r="CS57">
        <f t="shared" si="29"/>
        <v>0</v>
      </c>
      <c r="CT57">
        <f t="shared" si="30"/>
        <v>0</v>
      </c>
      <c r="CU57">
        <f t="shared" si="31"/>
        <v>0</v>
      </c>
      <c r="CV57">
        <f t="shared" si="32"/>
        <v>0</v>
      </c>
      <c r="CW57">
        <f t="shared" si="33"/>
        <v>0</v>
      </c>
      <c r="CX57">
        <f t="shared" si="34"/>
        <v>0.94</v>
      </c>
      <c r="CY57">
        <f t="shared" si="35"/>
        <v>0</v>
      </c>
      <c r="CZ57">
        <f t="shared" si="36"/>
        <v>0</v>
      </c>
      <c r="DC57" t="s">
        <v>3</v>
      </c>
      <c r="DD57" t="s">
        <v>3</v>
      </c>
      <c r="DE57" t="s">
        <v>3</v>
      </c>
      <c r="DF57" t="s">
        <v>3</v>
      </c>
      <c r="DG57" t="s">
        <v>3</v>
      </c>
      <c r="DH57" t="s">
        <v>3</v>
      </c>
      <c r="DI57" t="s">
        <v>3</v>
      </c>
      <c r="DJ57" t="s">
        <v>3</v>
      </c>
      <c r="DK57" t="s">
        <v>3</v>
      </c>
      <c r="DL57" t="s">
        <v>3</v>
      </c>
      <c r="DM57" t="s">
        <v>3</v>
      </c>
      <c r="DN57">
        <v>0</v>
      </c>
      <c r="DO57">
        <v>0</v>
      </c>
      <c r="DP57">
        <v>1</v>
      </c>
      <c r="DQ57">
        <v>1</v>
      </c>
      <c r="DU57">
        <v>1005</v>
      </c>
      <c r="DV57" t="s">
        <v>128</v>
      </c>
      <c r="DW57" t="s">
        <v>128</v>
      </c>
      <c r="DX57">
        <v>1</v>
      </c>
      <c r="DZ57" t="s">
        <v>3</v>
      </c>
      <c r="EA57" t="s">
        <v>3</v>
      </c>
      <c r="EB57" t="s">
        <v>3</v>
      </c>
      <c r="EC57" t="s">
        <v>3</v>
      </c>
      <c r="EE57">
        <v>53551116</v>
      </c>
      <c r="EF57">
        <v>2</v>
      </c>
      <c r="EG57" t="s">
        <v>38</v>
      </c>
      <c r="EH57">
        <v>11</v>
      </c>
      <c r="EI57" t="s">
        <v>104</v>
      </c>
      <c r="EJ57">
        <v>1</v>
      </c>
      <c r="EK57">
        <v>11001</v>
      </c>
      <c r="EL57" t="s">
        <v>104</v>
      </c>
      <c r="EM57" t="s">
        <v>105</v>
      </c>
      <c r="EO57" t="s">
        <v>3</v>
      </c>
      <c r="EQ57">
        <v>32768</v>
      </c>
      <c r="ER57">
        <v>209.34</v>
      </c>
      <c r="ES57">
        <v>209.34</v>
      </c>
      <c r="ET57">
        <v>0</v>
      </c>
      <c r="EU57">
        <v>0</v>
      </c>
      <c r="EV57">
        <v>0</v>
      </c>
      <c r="EW57">
        <v>0</v>
      </c>
      <c r="EX57">
        <v>0</v>
      </c>
      <c r="FQ57">
        <v>0</v>
      </c>
      <c r="FR57">
        <f>ROUND(IF(AND(BH57=3,BI57=3),P57,0),0)</f>
        <v>0</v>
      </c>
      <c r="FS57">
        <v>0</v>
      </c>
      <c r="FX57">
        <v>112</v>
      </c>
      <c r="FY57">
        <v>65</v>
      </c>
      <c r="GA57" t="s">
        <v>3</v>
      </c>
      <c r="GD57">
        <v>1</v>
      </c>
      <c r="GF57">
        <v>2104172470</v>
      </c>
      <c r="GG57">
        <v>2</v>
      </c>
      <c r="GH57">
        <v>1</v>
      </c>
      <c r="GI57">
        <v>2</v>
      </c>
      <c r="GJ57">
        <v>0</v>
      </c>
      <c r="GK57">
        <v>0</v>
      </c>
      <c r="GL57">
        <f>ROUND(IF(AND(BH57=3,BI57=3,FS57&lt;&gt;0),P57,0),0)</f>
        <v>0</v>
      </c>
      <c r="GM57">
        <f>ROUND(O57+X57+Y57,0)+GX57</f>
        <v>-79542</v>
      </c>
      <c r="GN57">
        <f>IF(OR(BI57=0,BI57=1),ROUND(O57+X57+Y57,0),0)</f>
        <v>-79542</v>
      </c>
      <c r="GO57">
        <f>IF(BI57=2,ROUND(O57+X57+Y57,0),0)</f>
        <v>0</v>
      </c>
      <c r="GP57">
        <f>IF(BI57=4,ROUND(O57+X57+Y57,0)+GX57,0)</f>
        <v>0</v>
      </c>
      <c r="GR57">
        <v>0</v>
      </c>
      <c r="GS57">
        <v>0</v>
      </c>
      <c r="GT57">
        <v>0</v>
      </c>
      <c r="GU57" t="s">
        <v>3</v>
      </c>
      <c r="GV57">
        <f t="shared" si="48"/>
        <v>0</v>
      </c>
      <c r="GW57">
        <v>1</v>
      </c>
      <c r="GX57">
        <f>ROUND(HC57*I57,0)</f>
        <v>0</v>
      </c>
      <c r="HA57">
        <v>0</v>
      </c>
      <c r="HB57">
        <v>0</v>
      </c>
      <c r="HC57">
        <f t="shared" si="38"/>
        <v>0</v>
      </c>
      <c r="HE57" t="s">
        <v>3</v>
      </c>
      <c r="HF57" t="s">
        <v>3</v>
      </c>
      <c r="HM57" t="s">
        <v>3</v>
      </c>
      <c r="HN57" t="s">
        <v>106</v>
      </c>
      <c r="HO57" t="s">
        <v>107</v>
      </c>
      <c r="HP57" t="s">
        <v>104</v>
      </c>
      <c r="HQ57" t="s">
        <v>104</v>
      </c>
      <c r="IK57">
        <v>0</v>
      </c>
    </row>
    <row r="58" spans="1:255" x14ac:dyDescent="0.2">
      <c r="A58" s="2">
        <v>18</v>
      </c>
      <c r="B58" s="2">
        <v>1</v>
      </c>
      <c r="C58" s="2">
        <v>192</v>
      </c>
      <c r="D58" s="2"/>
      <c r="E58" s="2" t="s">
        <v>130</v>
      </c>
      <c r="F58" s="2" t="s">
        <v>131</v>
      </c>
      <c r="G58" s="2" t="s">
        <v>132</v>
      </c>
      <c r="H58" s="2" t="s">
        <v>128</v>
      </c>
      <c r="I58" s="2">
        <f>I54*J58</f>
        <v>88.984800000000007</v>
      </c>
      <c r="J58" s="2">
        <v>102.00000000000001</v>
      </c>
      <c r="K58" s="2">
        <v>102</v>
      </c>
      <c r="L58" s="2"/>
      <c r="M58" s="2"/>
      <c r="N58" s="2"/>
      <c r="O58" s="2">
        <f>ROUND(CP58,2)</f>
        <v>9304.25</v>
      </c>
      <c r="P58" s="2">
        <f>ROUND(CQ58*I58,2)</f>
        <v>9304.25</v>
      </c>
      <c r="Q58" s="2">
        <f>ROUND(CR58*I58,2)</f>
        <v>0</v>
      </c>
      <c r="R58" s="2">
        <f>ROUND(CS58*I58,2)</f>
        <v>0</v>
      </c>
      <c r="S58" s="2">
        <f>ROUND(CT58*I58,2)</f>
        <v>0</v>
      </c>
      <c r="T58" s="2">
        <f>ROUND(CU58*I58,2)</f>
        <v>0</v>
      </c>
      <c r="U58" s="2">
        <f t="shared" si="21"/>
        <v>0</v>
      </c>
      <c r="V58" s="2">
        <f t="shared" si="22"/>
        <v>0</v>
      </c>
      <c r="W58" s="2">
        <f>ROUND(CX58*I58,2)</f>
        <v>100.55</v>
      </c>
      <c r="X58" s="2">
        <f>ROUND(CY58,2)</f>
        <v>0</v>
      </c>
      <c r="Y58" s="2">
        <f>ROUND(CZ58,2)</f>
        <v>0</v>
      </c>
      <c r="Z58" s="2"/>
      <c r="AA58" s="2">
        <v>53551706</v>
      </c>
      <c r="AB58" s="2">
        <f t="shared" si="23"/>
        <v>104.56</v>
      </c>
      <c r="AC58" s="2">
        <f t="shared" si="45"/>
        <v>104.56</v>
      </c>
      <c r="AD58" s="2">
        <f t="shared" si="49"/>
        <v>0</v>
      </c>
      <c r="AE58" s="2">
        <f t="shared" si="50"/>
        <v>0</v>
      </c>
      <c r="AF58" s="2">
        <f t="shared" si="50"/>
        <v>0</v>
      </c>
      <c r="AG58" s="2">
        <f t="shared" si="24"/>
        <v>0</v>
      </c>
      <c r="AH58" s="2">
        <f t="shared" si="51"/>
        <v>0</v>
      </c>
      <c r="AI58" s="2">
        <f t="shared" si="51"/>
        <v>0</v>
      </c>
      <c r="AJ58" s="2">
        <f t="shared" si="25"/>
        <v>1.1299999999999999</v>
      </c>
      <c r="AK58" s="2">
        <v>104.56</v>
      </c>
      <c r="AL58" s="2">
        <v>104.56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1.1299999999999999</v>
      </c>
      <c r="AT58" s="2">
        <v>112</v>
      </c>
      <c r="AU58" s="2">
        <v>65</v>
      </c>
      <c r="AV58" s="2">
        <v>1</v>
      </c>
      <c r="AW58" s="2">
        <v>1</v>
      </c>
      <c r="AX58" s="2"/>
      <c r="AY58" s="2"/>
      <c r="AZ58" s="2">
        <v>1</v>
      </c>
      <c r="BA58" s="2">
        <v>1</v>
      </c>
      <c r="BB58" s="2">
        <v>1</v>
      </c>
      <c r="BC58" s="2">
        <v>1</v>
      </c>
      <c r="BD58" s="2" t="s">
        <v>3</v>
      </c>
      <c r="BE58" s="2" t="s">
        <v>3</v>
      </c>
      <c r="BF58" s="2" t="s">
        <v>3</v>
      </c>
      <c r="BG58" s="2" t="s">
        <v>3</v>
      </c>
      <c r="BH58" s="2">
        <v>3</v>
      </c>
      <c r="BI58" s="2">
        <v>1</v>
      </c>
      <c r="BJ58" s="2" t="s">
        <v>133</v>
      </c>
      <c r="BK58" s="2"/>
      <c r="BL58" s="2"/>
      <c r="BM58" s="2">
        <v>11001</v>
      </c>
      <c r="BN58" s="2">
        <v>0</v>
      </c>
      <c r="BO58" s="2" t="s">
        <v>3</v>
      </c>
      <c r="BP58" s="2">
        <v>0</v>
      </c>
      <c r="BQ58" s="2">
        <v>2</v>
      </c>
      <c r="BR58" s="2">
        <v>0</v>
      </c>
      <c r="BS58" s="2">
        <v>1</v>
      </c>
      <c r="BT58" s="2">
        <v>1</v>
      </c>
      <c r="BU58" s="2">
        <v>1</v>
      </c>
      <c r="BV58" s="2">
        <v>1</v>
      </c>
      <c r="BW58" s="2">
        <v>1</v>
      </c>
      <c r="BX58" s="2">
        <v>1</v>
      </c>
      <c r="BY58" s="2" t="s">
        <v>3</v>
      </c>
      <c r="BZ58" s="2">
        <v>112</v>
      </c>
      <c r="CA58" s="2">
        <v>65</v>
      </c>
      <c r="CB58" s="2" t="s">
        <v>3</v>
      </c>
      <c r="CC58" s="2"/>
      <c r="CD58" s="2"/>
      <c r="CE58" s="2">
        <v>0</v>
      </c>
      <c r="CF58" s="2">
        <v>0</v>
      </c>
      <c r="CG58" s="2">
        <v>0</v>
      </c>
      <c r="CH58" s="2"/>
      <c r="CI58" s="2"/>
      <c r="CJ58" s="2"/>
      <c r="CK58" s="2"/>
      <c r="CL58" s="2"/>
      <c r="CM58" s="2">
        <v>0</v>
      </c>
      <c r="CN58" s="2" t="s">
        <v>3</v>
      </c>
      <c r="CO58" s="2">
        <v>0</v>
      </c>
      <c r="CP58" s="2">
        <f t="shared" si="26"/>
        <v>9304.25</v>
      </c>
      <c r="CQ58" s="2">
        <f t="shared" si="27"/>
        <v>104.56</v>
      </c>
      <c r="CR58" s="2">
        <f t="shared" si="28"/>
        <v>0</v>
      </c>
      <c r="CS58" s="2">
        <f t="shared" si="29"/>
        <v>0</v>
      </c>
      <c r="CT58" s="2">
        <f t="shared" si="30"/>
        <v>0</v>
      </c>
      <c r="CU58" s="2">
        <f t="shared" si="31"/>
        <v>0</v>
      </c>
      <c r="CV58" s="2">
        <f t="shared" si="32"/>
        <v>0</v>
      </c>
      <c r="CW58" s="2">
        <f t="shared" si="33"/>
        <v>0</v>
      </c>
      <c r="CX58" s="2">
        <f t="shared" si="34"/>
        <v>1.1299999999999999</v>
      </c>
      <c r="CY58" s="2">
        <f t="shared" si="35"/>
        <v>0</v>
      </c>
      <c r="CZ58" s="2">
        <f t="shared" si="36"/>
        <v>0</v>
      </c>
      <c r="DA58" s="2"/>
      <c r="DB58" s="2"/>
      <c r="DC58" s="2" t="s">
        <v>3</v>
      </c>
      <c r="DD58" s="2" t="s">
        <v>3</v>
      </c>
      <c r="DE58" s="2" t="s">
        <v>3</v>
      </c>
      <c r="DF58" s="2" t="s">
        <v>3</v>
      </c>
      <c r="DG58" s="2" t="s">
        <v>3</v>
      </c>
      <c r="DH58" s="2" t="s">
        <v>3</v>
      </c>
      <c r="DI58" s="2" t="s">
        <v>3</v>
      </c>
      <c r="DJ58" s="2" t="s">
        <v>3</v>
      </c>
      <c r="DK58" s="2" t="s">
        <v>3</v>
      </c>
      <c r="DL58" s="2" t="s">
        <v>3</v>
      </c>
      <c r="DM58" s="2" t="s">
        <v>3</v>
      </c>
      <c r="DN58" s="2">
        <v>0</v>
      </c>
      <c r="DO58" s="2">
        <v>0</v>
      </c>
      <c r="DP58" s="2">
        <v>1</v>
      </c>
      <c r="DQ58" s="2">
        <v>1</v>
      </c>
      <c r="DR58" s="2"/>
      <c r="DS58" s="2"/>
      <c r="DT58" s="2"/>
      <c r="DU58" s="2">
        <v>1005</v>
      </c>
      <c r="DV58" s="2" t="s">
        <v>128</v>
      </c>
      <c r="DW58" s="2" t="s">
        <v>128</v>
      </c>
      <c r="DX58" s="2">
        <v>1</v>
      </c>
      <c r="DY58" s="2"/>
      <c r="DZ58" s="2" t="s">
        <v>3</v>
      </c>
      <c r="EA58" s="2" t="s">
        <v>3</v>
      </c>
      <c r="EB58" s="2" t="s">
        <v>3</v>
      </c>
      <c r="EC58" s="2" t="s">
        <v>3</v>
      </c>
      <c r="ED58" s="2"/>
      <c r="EE58" s="2">
        <v>53551116</v>
      </c>
      <c r="EF58" s="2">
        <v>2</v>
      </c>
      <c r="EG58" s="2" t="s">
        <v>38</v>
      </c>
      <c r="EH58" s="2">
        <v>11</v>
      </c>
      <c r="EI58" s="2" t="s">
        <v>104</v>
      </c>
      <c r="EJ58" s="2">
        <v>1</v>
      </c>
      <c r="EK58" s="2">
        <v>11001</v>
      </c>
      <c r="EL58" s="2" t="s">
        <v>104</v>
      </c>
      <c r="EM58" s="2" t="s">
        <v>105</v>
      </c>
      <c r="EN58" s="2"/>
      <c r="EO58" s="2" t="s">
        <v>3</v>
      </c>
      <c r="EP58" s="2"/>
      <c r="EQ58" s="2">
        <v>0</v>
      </c>
      <c r="ER58" s="2">
        <v>104.56</v>
      </c>
      <c r="ES58" s="2">
        <v>104.56</v>
      </c>
      <c r="ET58" s="2">
        <v>0</v>
      </c>
      <c r="EU58" s="2">
        <v>0</v>
      </c>
      <c r="EV58" s="2">
        <v>0</v>
      </c>
      <c r="EW58" s="2">
        <v>0</v>
      </c>
      <c r="EX58" s="2">
        <v>0</v>
      </c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>
        <v>0</v>
      </c>
      <c r="FR58" s="2">
        <f>ROUND(IF(AND(BH58=3,BI58=3),P58,0),2)</f>
        <v>0</v>
      </c>
      <c r="FS58" s="2">
        <v>0</v>
      </c>
      <c r="FT58" s="2"/>
      <c r="FU58" s="2"/>
      <c r="FV58" s="2"/>
      <c r="FW58" s="2"/>
      <c r="FX58" s="2">
        <v>112</v>
      </c>
      <c r="FY58" s="2">
        <v>65</v>
      </c>
      <c r="FZ58" s="2"/>
      <c r="GA58" s="2" t="s">
        <v>3</v>
      </c>
      <c r="GB58" s="2"/>
      <c r="GC58" s="2"/>
      <c r="GD58" s="2">
        <v>1</v>
      </c>
      <c r="GE58" s="2"/>
      <c r="GF58" s="2">
        <v>-1042189312</v>
      </c>
      <c r="GG58" s="2">
        <v>2</v>
      </c>
      <c r="GH58" s="2">
        <v>1</v>
      </c>
      <c r="GI58" s="2">
        <v>-2</v>
      </c>
      <c r="GJ58" s="2">
        <v>0</v>
      </c>
      <c r="GK58" s="2">
        <v>0</v>
      </c>
      <c r="GL58" s="2">
        <f>ROUND(IF(AND(BH58=3,BI58=3,FS58&lt;&gt;0),P58,0),2)</f>
        <v>0</v>
      </c>
      <c r="GM58" s="2">
        <f>ROUND(O58+X58+Y58,2)+GX58</f>
        <v>9304.25</v>
      </c>
      <c r="GN58" s="2">
        <f>IF(OR(BI58=0,BI58=1),ROUND(O58+X58+Y58,2),0)</f>
        <v>9304.25</v>
      </c>
      <c r="GO58" s="2">
        <f>IF(BI58=2,ROUND(O58+X58+Y58,2),0)</f>
        <v>0</v>
      </c>
      <c r="GP58" s="2">
        <f>IF(BI58=4,ROUND(O58+X58+Y58,2)+GX58,0)</f>
        <v>0</v>
      </c>
      <c r="GQ58" s="2"/>
      <c r="GR58" s="2">
        <v>0</v>
      </c>
      <c r="GS58" s="2">
        <v>0</v>
      </c>
      <c r="GT58" s="2">
        <v>0</v>
      </c>
      <c r="GU58" s="2" t="s">
        <v>3</v>
      </c>
      <c r="GV58" s="2">
        <f t="shared" si="48"/>
        <v>0</v>
      </c>
      <c r="GW58" s="2">
        <v>1</v>
      </c>
      <c r="GX58" s="2">
        <f>ROUND(HC58*I58,2)</f>
        <v>0</v>
      </c>
      <c r="GY58" s="2"/>
      <c r="GZ58" s="2"/>
      <c r="HA58" s="2">
        <v>0</v>
      </c>
      <c r="HB58" s="2">
        <v>0</v>
      </c>
      <c r="HC58" s="2">
        <f t="shared" si="38"/>
        <v>0</v>
      </c>
      <c r="HD58" s="2"/>
      <c r="HE58" s="2" t="s">
        <v>3</v>
      </c>
      <c r="HF58" s="2" t="s">
        <v>3</v>
      </c>
      <c r="HG58" s="2"/>
      <c r="HH58" s="2"/>
      <c r="HI58" s="2"/>
      <c r="HJ58" s="2"/>
      <c r="HK58" s="2"/>
      <c r="HL58" s="2"/>
      <c r="HM58" s="2" t="s">
        <v>3</v>
      </c>
      <c r="HN58" s="2" t="s">
        <v>106</v>
      </c>
      <c r="HO58" s="2" t="s">
        <v>107</v>
      </c>
      <c r="HP58" s="2" t="s">
        <v>104</v>
      </c>
      <c r="HQ58" s="2" t="s">
        <v>104</v>
      </c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>
        <v>0</v>
      </c>
      <c r="IL58" s="2"/>
      <c r="IM58" s="2"/>
      <c r="IN58" s="2"/>
      <c r="IO58" s="2"/>
      <c r="IP58" s="2"/>
      <c r="IQ58" s="2"/>
      <c r="IR58" s="2"/>
      <c r="IS58" s="2"/>
      <c r="IT58" s="2"/>
      <c r="IU58" s="2"/>
    </row>
    <row r="59" spans="1:255" x14ac:dyDescent="0.2">
      <c r="A59">
        <v>18</v>
      </c>
      <c r="B59">
        <v>1</v>
      </c>
      <c r="C59">
        <v>206</v>
      </c>
      <c r="E59" t="s">
        <v>130</v>
      </c>
      <c r="F59" t="s">
        <v>131</v>
      </c>
      <c r="G59" t="s">
        <v>132</v>
      </c>
      <c r="H59" t="s">
        <v>128</v>
      </c>
      <c r="I59">
        <f>I55*J59</f>
        <v>88.984800000000007</v>
      </c>
      <c r="J59">
        <v>102.00000000000001</v>
      </c>
      <c r="K59">
        <v>102</v>
      </c>
      <c r="O59">
        <f>ROUND(CP59,0)</f>
        <v>80947</v>
      </c>
      <c r="P59">
        <f>ROUND(CQ59*I59,0)</f>
        <v>80947</v>
      </c>
      <c r="Q59">
        <f>ROUND(CR59*I59,0)</f>
        <v>0</v>
      </c>
      <c r="R59">
        <f>ROUND(CS59*I59,0)</f>
        <v>0</v>
      </c>
      <c r="S59">
        <f>ROUND(CT59*I59,0)</f>
        <v>0</v>
      </c>
      <c r="T59">
        <f>ROUND(CU59*I59,0)</f>
        <v>0</v>
      </c>
      <c r="U59">
        <f t="shared" si="21"/>
        <v>0</v>
      </c>
      <c r="V59">
        <f t="shared" si="22"/>
        <v>0</v>
      </c>
      <c r="W59">
        <f>ROUND(CX59*I59,0)</f>
        <v>101</v>
      </c>
      <c r="X59">
        <f>ROUND(CY59,0)</f>
        <v>0</v>
      </c>
      <c r="Y59">
        <f>ROUND(CZ59,0)</f>
        <v>0</v>
      </c>
      <c r="AA59">
        <v>53551707</v>
      </c>
      <c r="AB59">
        <f t="shared" si="23"/>
        <v>104.56</v>
      </c>
      <c r="AC59">
        <f t="shared" si="45"/>
        <v>104.56</v>
      </c>
      <c r="AD59">
        <f t="shared" si="49"/>
        <v>0</v>
      </c>
      <c r="AE59">
        <f t="shared" si="50"/>
        <v>0</v>
      </c>
      <c r="AF59">
        <f t="shared" si="50"/>
        <v>0</v>
      </c>
      <c r="AG59">
        <f t="shared" si="24"/>
        <v>0</v>
      </c>
      <c r="AH59">
        <f t="shared" si="51"/>
        <v>0</v>
      </c>
      <c r="AI59">
        <f t="shared" si="51"/>
        <v>0</v>
      </c>
      <c r="AJ59">
        <f t="shared" si="25"/>
        <v>1.1299999999999999</v>
      </c>
      <c r="AK59">
        <v>104.56</v>
      </c>
      <c r="AL59">
        <v>104.56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1.1299999999999999</v>
      </c>
      <c r="AT59">
        <v>112</v>
      </c>
      <c r="AU59">
        <v>65</v>
      </c>
      <c r="AV59">
        <v>1</v>
      </c>
      <c r="AW59">
        <v>1</v>
      </c>
      <c r="AZ59">
        <v>1</v>
      </c>
      <c r="BA59">
        <v>1</v>
      </c>
      <c r="BB59">
        <v>1</v>
      </c>
      <c r="BC59">
        <v>8.6999999999999993</v>
      </c>
      <c r="BD59" t="s">
        <v>3</v>
      </c>
      <c r="BE59" t="s">
        <v>3</v>
      </c>
      <c r="BF59" t="s">
        <v>3</v>
      </c>
      <c r="BG59" t="s">
        <v>3</v>
      </c>
      <c r="BH59">
        <v>3</v>
      </c>
      <c r="BI59">
        <v>1</v>
      </c>
      <c r="BJ59" t="s">
        <v>133</v>
      </c>
      <c r="BM59">
        <v>11001</v>
      </c>
      <c r="BN59">
        <v>0</v>
      </c>
      <c r="BO59" t="s">
        <v>131</v>
      </c>
      <c r="BP59">
        <v>1</v>
      </c>
      <c r="BQ59">
        <v>2</v>
      </c>
      <c r="BR59">
        <v>0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 t="s">
        <v>3</v>
      </c>
      <c r="BZ59">
        <v>112</v>
      </c>
      <c r="CA59">
        <v>65</v>
      </c>
      <c r="CB59" t="s">
        <v>3</v>
      </c>
      <c r="CE59">
        <v>0</v>
      </c>
      <c r="CF59">
        <v>0</v>
      </c>
      <c r="CG59">
        <v>0</v>
      </c>
      <c r="CM59">
        <v>0</v>
      </c>
      <c r="CN59" t="s">
        <v>3</v>
      </c>
      <c r="CO59">
        <v>0</v>
      </c>
      <c r="CP59">
        <f t="shared" si="26"/>
        <v>80947</v>
      </c>
      <c r="CQ59">
        <f t="shared" si="27"/>
        <v>909.67199999999991</v>
      </c>
      <c r="CR59">
        <f t="shared" si="28"/>
        <v>0</v>
      </c>
      <c r="CS59">
        <f t="shared" si="29"/>
        <v>0</v>
      </c>
      <c r="CT59">
        <f t="shared" si="30"/>
        <v>0</v>
      </c>
      <c r="CU59">
        <f t="shared" si="31"/>
        <v>0</v>
      </c>
      <c r="CV59">
        <f t="shared" si="32"/>
        <v>0</v>
      </c>
      <c r="CW59">
        <f t="shared" si="33"/>
        <v>0</v>
      </c>
      <c r="CX59">
        <f t="shared" si="34"/>
        <v>1.1299999999999999</v>
      </c>
      <c r="CY59">
        <f t="shared" si="35"/>
        <v>0</v>
      </c>
      <c r="CZ59">
        <f t="shared" si="36"/>
        <v>0</v>
      </c>
      <c r="DC59" t="s">
        <v>3</v>
      </c>
      <c r="DD59" t="s">
        <v>3</v>
      </c>
      <c r="DE59" t="s">
        <v>3</v>
      </c>
      <c r="DF59" t="s">
        <v>3</v>
      </c>
      <c r="DG59" t="s">
        <v>3</v>
      </c>
      <c r="DH59" t="s">
        <v>3</v>
      </c>
      <c r="DI59" t="s">
        <v>3</v>
      </c>
      <c r="DJ59" t="s">
        <v>3</v>
      </c>
      <c r="DK59" t="s">
        <v>3</v>
      </c>
      <c r="DL59" t="s">
        <v>3</v>
      </c>
      <c r="DM59" t="s">
        <v>3</v>
      </c>
      <c r="DN59">
        <v>0</v>
      </c>
      <c r="DO59">
        <v>0</v>
      </c>
      <c r="DP59">
        <v>1</v>
      </c>
      <c r="DQ59">
        <v>1</v>
      </c>
      <c r="DU59">
        <v>1005</v>
      </c>
      <c r="DV59" t="s">
        <v>128</v>
      </c>
      <c r="DW59" t="s">
        <v>128</v>
      </c>
      <c r="DX59">
        <v>1</v>
      </c>
      <c r="DZ59" t="s">
        <v>3</v>
      </c>
      <c r="EA59" t="s">
        <v>3</v>
      </c>
      <c r="EB59" t="s">
        <v>3</v>
      </c>
      <c r="EC59" t="s">
        <v>3</v>
      </c>
      <c r="EE59">
        <v>53551116</v>
      </c>
      <c r="EF59">
        <v>2</v>
      </c>
      <c r="EG59" t="s">
        <v>38</v>
      </c>
      <c r="EH59">
        <v>11</v>
      </c>
      <c r="EI59" t="s">
        <v>104</v>
      </c>
      <c r="EJ59">
        <v>1</v>
      </c>
      <c r="EK59">
        <v>11001</v>
      </c>
      <c r="EL59" t="s">
        <v>104</v>
      </c>
      <c r="EM59" t="s">
        <v>105</v>
      </c>
      <c r="EO59" t="s">
        <v>3</v>
      </c>
      <c r="EQ59">
        <v>0</v>
      </c>
      <c r="ER59">
        <v>104.56</v>
      </c>
      <c r="ES59">
        <v>104.56</v>
      </c>
      <c r="ET59">
        <v>0</v>
      </c>
      <c r="EU59">
        <v>0</v>
      </c>
      <c r="EV59">
        <v>0</v>
      </c>
      <c r="EW59">
        <v>0</v>
      </c>
      <c r="EX59">
        <v>0</v>
      </c>
      <c r="FQ59">
        <v>0</v>
      </c>
      <c r="FR59">
        <f>ROUND(IF(AND(BH59=3,BI59=3),P59,0),0)</f>
        <v>0</v>
      </c>
      <c r="FS59">
        <v>0</v>
      </c>
      <c r="FX59">
        <v>112</v>
      </c>
      <c r="FY59">
        <v>65</v>
      </c>
      <c r="GA59" t="s">
        <v>3</v>
      </c>
      <c r="GD59">
        <v>1</v>
      </c>
      <c r="GF59">
        <v>-1042189312</v>
      </c>
      <c r="GG59">
        <v>2</v>
      </c>
      <c r="GH59">
        <v>1</v>
      </c>
      <c r="GI59">
        <v>2</v>
      </c>
      <c r="GJ59">
        <v>0</v>
      </c>
      <c r="GK59">
        <v>0</v>
      </c>
      <c r="GL59">
        <f>ROUND(IF(AND(BH59=3,BI59=3,FS59&lt;&gt;0),P59,0),0)</f>
        <v>0</v>
      </c>
      <c r="GM59">
        <f>ROUND(O59+X59+Y59,0)+GX59</f>
        <v>80947</v>
      </c>
      <c r="GN59">
        <f>IF(OR(BI59=0,BI59=1),ROUND(O59+X59+Y59,0),0)</f>
        <v>80947</v>
      </c>
      <c r="GO59">
        <f>IF(BI59=2,ROUND(O59+X59+Y59,0),0)</f>
        <v>0</v>
      </c>
      <c r="GP59">
        <f>IF(BI59=4,ROUND(O59+X59+Y59,0)+GX59,0)</f>
        <v>0</v>
      </c>
      <c r="GR59">
        <v>0</v>
      </c>
      <c r="GS59">
        <v>3</v>
      </c>
      <c r="GT59">
        <v>0</v>
      </c>
      <c r="GU59" t="s">
        <v>3</v>
      </c>
      <c r="GV59">
        <f t="shared" si="48"/>
        <v>0</v>
      </c>
      <c r="GW59">
        <v>1</v>
      </c>
      <c r="GX59">
        <f>ROUND(HC59*I59,0)</f>
        <v>0</v>
      </c>
      <c r="HA59">
        <v>0</v>
      </c>
      <c r="HB59">
        <v>0</v>
      </c>
      <c r="HC59">
        <f t="shared" si="38"/>
        <v>0</v>
      </c>
      <c r="HE59" t="s">
        <v>3</v>
      </c>
      <c r="HF59" t="s">
        <v>3</v>
      </c>
      <c r="HM59" t="s">
        <v>3</v>
      </c>
      <c r="HN59" t="s">
        <v>106</v>
      </c>
      <c r="HO59" t="s">
        <v>107</v>
      </c>
      <c r="HP59" t="s">
        <v>104</v>
      </c>
      <c r="HQ59" t="s">
        <v>104</v>
      </c>
      <c r="IK59">
        <v>0</v>
      </c>
    </row>
    <row r="60" spans="1:255" x14ac:dyDescent="0.2">
      <c r="A60" s="2">
        <v>18</v>
      </c>
      <c r="B60" s="2">
        <v>1</v>
      </c>
      <c r="C60" s="2">
        <v>194</v>
      </c>
      <c r="D60" s="2"/>
      <c r="E60" s="2" t="s">
        <v>134</v>
      </c>
      <c r="F60" s="2" t="s">
        <v>135</v>
      </c>
      <c r="G60" s="2" t="s">
        <v>136</v>
      </c>
      <c r="H60" s="2" t="s">
        <v>128</v>
      </c>
      <c r="I60" s="2">
        <f>I54*J60</f>
        <v>0</v>
      </c>
      <c r="J60" s="2">
        <v>0</v>
      </c>
      <c r="K60" s="2">
        <v>0</v>
      </c>
      <c r="L60" s="2"/>
      <c r="M60" s="2"/>
      <c r="N60" s="2"/>
      <c r="O60" s="2">
        <f>ROUND(CP60,2)</f>
        <v>0</v>
      </c>
      <c r="P60" s="2">
        <f>ROUND(ROUND(CQ60*I60,0)/BC60,2)</f>
        <v>0</v>
      </c>
      <c r="Q60" s="2">
        <f>ROUND(CR60*I60,2)</f>
        <v>0</v>
      </c>
      <c r="R60" s="2">
        <f>ROUND(CS60*I60,2)</f>
        <v>0</v>
      </c>
      <c r="S60" s="2">
        <f>ROUND(CT60*I60,2)</f>
        <v>0</v>
      </c>
      <c r="T60" s="2">
        <f>ROUND(CU60*I60,2)</f>
        <v>0</v>
      </c>
      <c r="U60" s="2">
        <f t="shared" ref="U60:U91" si="52">CV60*I60</f>
        <v>0</v>
      </c>
      <c r="V60" s="2">
        <f t="shared" ref="V60:V91" si="53">CW60*I60</f>
        <v>0</v>
      </c>
      <c r="W60" s="2">
        <f>ROUND(CX60*I60,2)</f>
        <v>0</v>
      </c>
      <c r="X60" s="2">
        <f>ROUND(CY60,2)</f>
        <v>0</v>
      </c>
      <c r="Y60" s="2">
        <f>ROUND(CZ60,2)</f>
        <v>0</v>
      </c>
      <c r="Z60" s="2"/>
      <c r="AA60" s="2">
        <v>53551706</v>
      </c>
      <c r="AB60" s="2">
        <f t="shared" ref="AB60:AB91" si="54">ROUND((AC60+AD60+AF60),2)</f>
        <v>1114.5</v>
      </c>
      <c r="AC60" s="2">
        <f t="shared" si="45"/>
        <v>1114.5</v>
      </c>
      <c r="AD60" s="2">
        <f t="shared" si="49"/>
        <v>0</v>
      </c>
      <c r="AE60" s="2">
        <f t="shared" si="50"/>
        <v>0</v>
      </c>
      <c r="AF60" s="2">
        <f t="shared" si="50"/>
        <v>0</v>
      </c>
      <c r="AG60" s="2">
        <f t="shared" ref="AG60:AG91" si="55">ROUND((AP60),2)</f>
        <v>0</v>
      </c>
      <c r="AH60" s="2">
        <f t="shared" si="51"/>
        <v>0</v>
      </c>
      <c r="AI60" s="2">
        <f t="shared" si="51"/>
        <v>0</v>
      </c>
      <c r="AJ60" s="2">
        <f t="shared" ref="AJ60:AJ91" si="56">(AS60)</f>
        <v>0</v>
      </c>
      <c r="AK60" s="2">
        <v>1114.5</v>
      </c>
      <c r="AL60" s="2">
        <v>1114.5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112</v>
      </c>
      <c r="AU60" s="2">
        <v>65</v>
      </c>
      <c r="AV60" s="2">
        <v>1</v>
      </c>
      <c r="AW60" s="2">
        <v>1</v>
      </c>
      <c r="AX60" s="2"/>
      <c r="AY60" s="2"/>
      <c r="AZ60" s="2">
        <v>1</v>
      </c>
      <c r="BA60" s="2">
        <v>1</v>
      </c>
      <c r="BB60" s="2">
        <v>1</v>
      </c>
      <c r="BC60" s="2">
        <v>1</v>
      </c>
      <c r="BD60" s="2" t="s">
        <v>3</v>
      </c>
      <c r="BE60" s="2" t="s">
        <v>3</v>
      </c>
      <c r="BF60" s="2" t="s">
        <v>3</v>
      </c>
      <c r="BG60" s="2" t="s">
        <v>3</v>
      </c>
      <c r="BH60" s="2">
        <v>3</v>
      </c>
      <c r="BI60" s="2">
        <v>1</v>
      </c>
      <c r="BJ60" s="2" t="s">
        <v>3</v>
      </c>
      <c r="BK60" s="2"/>
      <c r="BL60" s="2"/>
      <c r="BM60" s="2">
        <v>11001</v>
      </c>
      <c r="BN60" s="2">
        <v>0</v>
      </c>
      <c r="BO60" s="2" t="s">
        <v>3</v>
      </c>
      <c r="BP60" s="2">
        <v>0</v>
      </c>
      <c r="BQ60" s="2">
        <v>2</v>
      </c>
      <c r="BR60" s="2">
        <v>0</v>
      </c>
      <c r="BS60" s="2">
        <v>1</v>
      </c>
      <c r="BT60" s="2">
        <v>1</v>
      </c>
      <c r="BU60" s="2">
        <v>1</v>
      </c>
      <c r="BV60" s="2">
        <v>1</v>
      </c>
      <c r="BW60" s="2">
        <v>1</v>
      </c>
      <c r="BX60" s="2">
        <v>1</v>
      </c>
      <c r="BY60" s="2" t="s">
        <v>3</v>
      </c>
      <c r="BZ60" s="2">
        <v>112</v>
      </c>
      <c r="CA60" s="2">
        <v>65</v>
      </c>
      <c r="CB60" s="2" t="s">
        <v>3</v>
      </c>
      <c r="CC60" s="2"/>
      <c r="CD60" s="2"/>
      <c r="CE60" s="2">
        <v>0</v>
      </c>
      <c r="CF60" s="2">
        <v>0</v>
      </c>
      <c r="CG60" s="2">
        <v>0</v>
      </c>
      <c r="CH60" s="2"/>
      <c r="CI60" s="2"/>
      <c r="CJ60" s="2"/>
      <c r="CK60" s="2"/>
      <c r="CL60" s="2"/>
      <c r="CM60" s="2">
        <v>0</v>
      </c>
      <c r="CN60" s="2" t="s">
        <v>3</v>
      </c>
      <c r="CO60" s="2">
        <v>0</v>
      </c>
      <c r="CP60" s="2">
        <f t="shared" ref="CP60:CP91" si="57">(P60+Q60+S60)</f>
        <v>0</v>
      </c>
      <c r="CQ60" s="2">
        <f>AC60</f>
        <v>1114.5</v>
      </c>
      <c r="CR60" s="2">
        <f t="shared" ref="CR60:CR91" si="58">AD60*BB60</f>
        <v>0</v>
      </c>
      <c r="CS60" s="2">
        <f t="shared" ref="CS60:CS91" si="59">AE60*BS60</f>
        <v>0</v>
      </c>
      <c r="CT60" s="2">
        <f t="shared" ref="CT60:CT91" si="60">AF60*BA60</f>
        <v>0</v>
      </c>
      <c r="CU60" s="2">
        <f t="shared" ref="CU60:CU91" si="61">AG60</f>
        <v>0</v>
      </c>
      <c r="CV60" s="2">
        <f t="shared" ref="CV60:CV91" si="62">AH60</f>
        <v>0</v>
      </c>
      <c r="CW60" s="2">
        <f t="shared" ref="CW60:CW91" si="63">AI60</f>
        <v>0</v>
      </c>
      <c r="CX60" s="2">
        <f t="shared" ref="CX60:CX91" si="64">AJ60</f>
        <v>0</v>
      </c>
      <c r="CY60" s="2">
        <f t="shared" ref="CY60:CY91" si="65">(((S60+R60)*AT60)/100)</f>
        <v>0</v>
      </c>
      <c r="CZ60" s="2">
        <f t="shared" ref="CZ60:CZ91" si="66">(((S60+R60)*AU60)/100)</f>
        <v>0</v>
      </c>
      <c r="DA60" s="2"/>
      <c r="DB60" s="2"/>
      <c r="DC60" s="2" t="s">
        <v>3</v>
      </c>
      <c r="DD60" s="2" t="s">
        <v>3</v>
      </c>
      <c r="DE60" s="2" t="s">
        <v>3</v>
      </c>
      <c r="DF60" s="2" t="s">
        <v>3</v>
      </c>
      <c r="DG60" s="2" t="s">
        <v>3</v>
      </c>
      <c r="DH60" s="2" t="s">
        <v>3</v>
      </c>
      <c r="DI60" s="2" t="s">
        <v>3</v>
      </c>
      <c r="DJ60" s="2" t="s">
        <v>3</v>
      </c>
      <c r="DK60" s="2" t="s">
        <v>3</v>
      </c>
      <c r="DL60" s="2" t="s">
        <v>3</v>
      </c>
      <c r="DM60" s="2" t="s">
        <v>3</v>
      </c>
      <c r="DN60" s="2">
        <v>0</v>
      </c>
      <c r="DO60" s="2">
        <v>0</v>
      </c>
      <c r="DP60" s="2">
        <v>1</v>
      </c>
      <c r="DQ60" s="2">
        <v>1</v>
      </c>
      <c r="DR60" s="2"/>
      <c r="DS60" s="2"/>
      <c r="DT60" s="2"/>
      <c r="DU60" s="2">
        <v>1005</v>
      </c>
      <c r="DV60" s="2" t="s">
        <v>128</v>
      </c>
      <c r="DW60" s="2" t="s">
        <v>128</v>
      </c>
      <c r="DX60" s="2">
        <v>1</v>
      </c>
      <c r="DY60" s="2"/>
      <c r="DZ60" s="2" t="s">
        <v>3</v>
      </c>
      <c r="EA60" s="2" t="s">
        <v>3</v>
      </c>
      <c r="EB60" s="2" t="s">
        <v>3</v>
      </c>
      <c r="EC60" s="2" t="s">
        <v>3</v>
      </c>
      <c r="ED60" s="2"/>
      <c r="EE60" s="2">
        <v>53551116</v>
      </c>
      <c r="EF60" s="2">
        <v>2</v>
      </c>
      <c r="EG60" s="2" t="s">
        <v>38</v>
      </c>
      <c r="EH60" s="2">
        <v>11</v>
      </c>
      <c r="EI60" s="2" t="s">
        <v>104</v>
      </c>
      <c r="EJ60" s="2">
        <v>1</v>
      </c>
      <c r="EK60" s="2">
        <v>11001</v>
      </c>
      <c r="EL60" s="2" t="s">
        <v>104</v>
      </c>
      <c r="EM60" s="2" t="s">
        <v>105</v>
      </c>
      <c r="EN60" s="2"/>
      <c r="EO60" s="2" t="s">
        <v>3</v>
      </c>
      <c r="EP60" s="2"/>
      <c r="EQ60" s="2">
        <v>0</v>
      </c>
      <c r="ER60" s="2">
        <v>179.31</v>
      </c>
      <c r="ES60" s="2">
        <v>1114.5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/>
      <c r="EZ60" s="2">
        <v>5</v>
      </c>
      <c r="FA60" s="2"/>
      <c r="FB60" s="2"/>
      <c r="FC60" s="2">
        <v>1</v>
      </c>
      <c r="FD60" s="2">
        <v>18</v>
      </c>
      <c r="FE60" s="2"/>
      <c r="FF60" s="2">
        <v>1337.4</v>
      </c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>
        <v>0</v>
      </c>
      <c r="FR60" s="2">
        <f>ROUND(IF(AND(BH60=3,BI60=3),P60,0),2)</f>
        <v>0</v>
      </c>
      <c r="FS60" s="2">
        <v>0</v>
      </c>
      <c r="FT60" s="2"/>
      <c r="FU60" s="2"/>
      <c r="FV60" s="2"/>
      <c r="FW60" s="2"/>
      <c r="FX60" s="2">
        <v>112</v>
      </c>
      <c r="FY60" s="2">
        <v>65</v>
      </c>
      <c r="FZ60" s="2"/>
      <c r="GA60" s="2" t="s">
        <v>137</v>
      </c>
      <c r="GB60" s="2"/>
      <c r="GC60" s="2"/>
      <c r="GD60" s="2">
        <v>1</v>
      </c>
      <c r="GE60" s="2"/>
      <c r="GF60" s="2">
        <v>772913334</v>
      </c>
      <c r="GG60" s="2">
        <v>2</v>
      </c>
      <c r="GH60" s="2">
        <v>3</v>
      </c>
      <c r="GI60" s="2">
        <v>-2</v>
      </c>
      <c r="GJ60" s="2">
        <v>0</v>
      </c>
      <c r="GK60" s="2">
        <v>0</v>
      </c>
      <c r="GL60" s="2">
        <f>ROUND(IF(AND(BH60=3,BI60=3,FS60&lt;&gt;0),P60,0),2)</f>
        <v>0</v>
      </c>
      <c r="GM60" s="2">
        <f>ROUND(O60+X60+Y60,2)+GX60</f>
        <v>0</v>
      </c>
      <c r="GN60" s="2">
        <f>IF(OR(BI60=0,BI60=1),ROUND(O60+X60+Y60,2),0)</f>
        <v>0</v>
      </c>
      <c r="GO60" s="2">
        <f>IF(BI60=2,ROUND(O60+X60+Y60,2),0)</f>
        <v>0</v>
      </c>
      <c r="GP60" s="2">
        <f>IF(BI60=4,ROUND(O60+X60+Y60,2)+GX60,0)</f>
        <v>0</v>
      </c>
      <c r="GQ60" s="2"/>
      <c r="GR60" s="2">
        <v>1</v>
      </c>
      <c r="GS60" s="2">
        <v>1</v>
      </c>
      <c r="GT60" s="2">
        <v>0</v>
      </c>
      <c r="GU60" s="2" t="s">
        <v>3</v>
      </c>
      <c r="GV60" s="2">
        <f t="shared" si="48"/>
        <v>0</v>
      </c>
      <c r="GW60" s="2">
        <v>1</v>
      </c>
      <c r="GX60" s="2">
        <f>ROUND(HC60*I60,2)</f>
        <v>0</v>
      </c>
      <c r="GY60" s="2"/>
      <c r="GZ60" s="2"/>
      <c r="HA60" s="2">
        <v>0</v>
      </c>
      <c r="HB60" s="2">
        <v>0</v>
      </c>
      <c r="HC60" s="2">
        <f t="shared" ref="HC60:HC91" si="67">GV60*GW60</f>
        <v>0</v>
      </c>
      <c r="HD60" s="2"/>
      <c r="HE60" s="2" t="s">
        <v>138</v>
      </c>
      <c r="HF60" s="2" t="s">
        <v>138</v>
      </c>
      <c r="HG60" s="2">
        <f>ROUND(AC60*I60,0)</f>
        <v>0</v>
      </c>
      <c r="HH60" s="2"/>
      <c r="HI60" s="2"/>
      <c r="HJ60" s="2"/>
      <c r="HK60" s="2"/>
      <c r="HL60" s="2"/>
      <c r="HM60" s="2" t="s">
        <v>3</v>
      </c>
      <c r="HN60" s="2" t="s">
        <v>106</v>
      </c>
      <c r="HO60" s="2" t="s">
        <v>107</v>
      </c>
      <c r="HP60" s="2" t="s">
        <v>104</v>
      </c>
      <c r="HQ60" s="2" t="s">
        <v>104</v>
      </c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>
        <v>0</v>
      </c>
      <c r="IL60" s="2"/>
      <c r="IM60" s="2"/>
      <c r="IN60" s="2"/>
      <c r="IO60" s="2"/>
      <c r="IP60" s="2"/>
      <c r="IQ60" s="2"/>
      <c r="IR60" s="2"/>
      <c r="IS60" s="2"/>
      <c r="IT60" s="2"/>
      <c r="IU60" s="2"/>
    </row>
    <row r="61" spans="1:255" x14ac:dyDescent="0.2">
      <c r="A61">
        <v>18</v>
      </c>
      <c r="B61">
        <v>1</v>
      </c>
      <c r="C61">
        <v>208</v>
      </c>
      <c r="E61" t="s">
        <v>134</v>
      </c>
      <c r="F61" t="s">
        <v>135</v>
      </c>
      <c r="G61" t="s">
        <v>136</v>
      </c>
      <c r="H61" t="s">
        <v>128</v>
      </c>
      <c r="I61">
        <f>I55*J61</f>
        <v>0</v>
      </c>
      <c r="J61">
        <v>0</v>
      </c>
      <c r="K61">
        <v>0</v>
      </c>
      <c r="O61">
        <f>ROUND(CP61,0)</f>
        <v>0</v>
      </c>
      <c r="P61">
        <f>ROUND(CQ61*I61,0)</f>
        <v>0</v>
      </c>
      <c r="Q61">
        <f>ROUND(CR61*I61,0)</f>
        <v>0</v>
      </c>
      <c r="R61">
        <f>ROUND(CS61*I61,0)</f>
        <v>0</v>
      </c>
      <c r="S61">
        <f>ROUND(CT61*I61,0)</f>
        <v>0</v>
      </c>
      <c r="T61">
        <f>ROUND(CU61*I61,0)</f>
        <v>0</v>
      </c>
      <c r="U61">
        <f t="shared" si="52"/>
        <v>0</v>
      </c>
      <c r="V61">
        <f t="shared" si="53"/>
        <v>0</v>
      </c>
      <c r="W61">
        <f>ROUND(CX61*I61,0)</f>
        <v>0</v>
      </c>
      <c r="X61">
        <f>ROUND(CY61,0)</f>
        <v>0</v>
      </c>
      <c r="Y61">
        <f>ROUND(CZ61,0)</f>
        <v>0</v>
      </c>
      <c r="AA61">
        <v>53551707</v>
      </c>
      <c r="AB61">
        <f t="shared" si="54"/>
        <v>1136.79</v>
      </c>
      <c r="AC61">
        <f t="shared" si="45"/>
        <v>1136.79</v>
      </c>
      <c r="AD61">
        <f t="shared" si="49"/>
        <v>0</v>
      </c>
      <c r="AE61">
        <f t="shared" si="50"/>
        <v>0</v>
      </c>
      <c r="AF61">
        <f t="shared" si="50"/>
        <v>0</v>
      </c>
      <c r="AG61">
        <f t="shared" si="55"/>
        <v>0</v>
      </c>
      <c r="AH61">
        <f t="shared" si="51"/>
        <v>0</v>
      </c>
      <c r="AI61">
        <f t="shared" si="51"/>
        <v>0</v>
      </c>
      <c r="AJ61">
        <f t="shared" si="56"/>
        <v>0</v>
      </c>
      <c r="AK61">
        <v>1136.79</v>
      </c>
      <c r="AL61">
        <v>1136.79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112</v>
      </c>
      <c r="AU61">
        <v>65</v>
      </c>
      <c r="AV61">
        <v>1</v>
      </c>
      <c r="AW61">
        <v>1</v>
      </c>
      <c r="AZ61">
        <v>1</v>
      </c>
      <c r="BA61">
        <v>1</v>
      </c>
      <c r="BB61">
        <v>1</v>
      </c>
      <c r="BC61">
        <v>6.14</v>
      </c>
      <c r="BD61" t="s">
        <v>3</v>
      </c>
      <c r="BE61" t="s">
        <v>3</v>
      </c>
      <c r="BF61" t="s">
        <v>3</v>
      </c>
      <c r="BG61" t="s">
        <v>3</v>
      </c>
      <c r="BH61">
        <v>3</v>
      </c>
      <c r="BI61">
        <v>1</v>
      </c>
      <c r="BJ61" t="s">
        <v>3</v>
      </c>
      <c r="BM61">
        <v>11001</v>
      </c>
      <c r="BN61">
        <v>0</v>
      </c>
      <c r="BO61" t="s">
        <v>30</v>
      </c>
      <c r="BP61">
        <v>1</v>
      </c>
      <c r="BQ61">
        <v>2</v>
      </c>
      <c r="BR61">
        <v>0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 t="s">
        <v>3</v>
      </c>
      <c r="BZ61">
        <v>112</v>
      </c>
      <c r="CA61">
        <v>65</v>
      </c>
      <c r="CB61" t="s">
        <v>3</v>
      </c>
      <c r="CE61">
        <v>0</v>
      </c>
      <c r="CF61">
        <v>0</v>
      </c>
      <c r="CG61">
        <v>0</v>
      </c>
      <c r="CM61">
        <v>0</v>
      </c>
      <c r="CN61" t="s">
        <v>3</v>
      </c>
      <c r="CO61">
        <v>0</v>
      </c>
      <c r="CP61">
        <f t="shared" si="57"/>
        <v>0</v>
      </c>
      <c r="CQ61">
        <f>AC61</f>
        <v>1136.79</v>
      </c>
      <c r="CR61">
        <f t="shared" si="58"/>
        <v>0</v>
      </c>
      <c r="CS61">
        <f t="shared" si="59"/>
        <v>0</v>
      </c>
      <c r="CT61">
        <f t="shared" si="60"/>
        <v>0</v>
      </c>
      <c r="CU61">
        <f t="shared" si="61"/>
        <v>0</v>
      </c>
      <c r="CV61">
        <f t="shared" si="62"/>
        <v>0</v>
      </c>
      <c r="CW61">
        <f t="shared" si="63"/>
        <v>0</v>
      </c>
      <c r="CX61">
        <f t="shared" si="64"/>
        <v>0</v>
      </c>
      <c r="CY61">
        <f t="shared" si="65"/>
        <v>0</v>
      </c>
      <c r="CZ61">
        <f t="shared" si="66"/>
        <v>0</v>
      </c>
      <c r="DC61" t="s">
        <v>3</v>
      </c>
      <c r="DD61" t="s">
        <v>3</v>
      </c>
      <c r="DE61" t="s">
        <v>3</v>
      </c>
      <c r="DF61" t="s">
        <v>3</v>
      </c>
      <c r="DG61" t="s">
        <v>3</v>
      </c>
      <c r="DH61" t="s">
        <v>3</v>
      </c>
      <c r="DI61" t="s">
        <v>3</v>
      </c>
      <c r="DJ61" t="s">
        <v>3</v>
      </c>
      <c r="DK61" t="s">
        <v>3</v>
      </c>
      <c r="DL61" t="s">
        <v>3</v>
      </c>
      <c r="DM61" t="s">
        <v>3</v>
      </c>
      <c r="DN61">
        <v>0</v>
      </c>
      <c r="DO61">
        <v>0</v>
      </c>
      <c r="DP61">
        <v>1</v>
      </c>
      <c r="DQ61">
        <v>1</v>
      </c>
      <c r="DU61">
        <v>1005</v>
      </c>
      <c r="DV61" t="s">
        <v>128</v>
      </c>
      <c r="DW61" t="s">
        <v>128</v>
      </c>
      <c r="DX61">
        <v>1</v>
      </c>
      <c r="DZ61" t="s">
        <v>3</v>
      </c>
      <c r="EA61" t="s">
        <v>3</v>
      </c>
      <c r="EB61" t="s">
        <v>3</v>
      </c>
      <c r="EC61" t="s">
        <v>3</v>
      </c>
      <c r="EE61">
        <v>53551116</v>
      </c>
      <c r="EF61">
        <v>2</v>
      </c>
      <c r="EG61" t="s">
        <v>38</v>
      </c>
      <c r="EH61">
        <v>11</v>
      </c>
      <c r="EI61" t="s">
        <v>104</v>
      </c>
      <c r="EJ61">
        <v>1</v>
      </c>
      <c r="EK61">
        <v>11001</v>
      </c>
      <c r="EL61" t="s">
        <v>104</v>
      </c>
      <c r="EM61" t="s">
        <v>105</v>
      </c>
      <c r="EO61" t="s">
        <v>3</v>
      </c>
      <c r="EQ61">
        <v>0</v>
      </c>
      <c r="ER61">
        <v>179.31</v>
      </c>
      <c r="ES61">
        <v>1136.79</v>
      </c>
      <c r="ET61">
        <v>0</v>
      </c>
      <c r="EU61">
        <v>0</v>
      </c>
      <c r="EV61">
        <v>0</v>
      </c>
      <c r="EW61">
        <v>0</v>
      </c>
      <c r="EX61">
        <v>0</v>
      </c>
      <c r="EZ61">
        <v>5</v>
      </c>
      <c r="FC61">
        <v>1</v>
      </c>
      <c r="FD61">
        <v>18</v>
      </c>
      <c r="FF61">
        <v>1337.4</v>
      </c>
      <c r="FQ61">
        <v>0</v>
      </c>
      <c r="FR61">
        <f>ROUND(IF(AND(BH61=3,BI61=3),P61,0),0)</f>
        <v>0</v>
      </c>
      <c r="FS61">
        <v>0</v>
      </c>
      <c r="FX61">
        <v>112</v>
      </c>
      <c r="FY61">
        <v>65</v>
      </c>
      <c r="GA61" t="s">
        <v>139</v>
      </c>
      <c r="GD61">
        <v>1</v>
      </c>
      <c r="GF61">
        <v>772913334</v>
      </c>
      <c r="GG61">
        <v>2</v>
      </c>
      <c r="GH61">
        <v>3</v>
      </c>
      <c r="GI61">
        <v>5</v>
      </c>
      <c r="GJ61">
        <v>0</v>
      </c>
      <c r="GK61">
        <v>0</v>
      </c>
      <c r="GL61">
        <f>ROUND(IF(AND(BH61=3,BI61=3,FS61&lt;&gt;0),P61,0),0)</f>
        <v>0</v>
      </c>
      <c r="GM61">
        <f>ROUND(O61+X61+Y61,0)+GX61</f>
        <v>0</v>
      </c>
      <c r="GN61">
        <f>IF(OR(BI61=0,BI61=1),ROUND(O61+X61+Y61,0),0)</f>
        <v>0</v>
      </c>
      <c r="GO61">
        <f>IF(BI61=2,ROUND(O61+X61+Y61,0),0)</f>
        <v>0</v>
      </c>
      <c r="GP61">
        <f>IF(BI61=4,ROUND(O61+X61+Y61,0)+GX61,0)</f>
        <v>0</v>
      </c>
      <c r="GR61">
        <v>1</v>
      </c>
      <c r="GS61">
        <v>1</v>
      </c>
      <c r="GT61">
        <v>0</v>
      </c>
      <c r="GU61" t="s">
        <v>3</v>
      </c>
      <c r="GV61">
        <f t="shared" si="48"/>
        <v>0</v>
      </c>
      <c r="GW61">
        <v>1</v>
      </c>
      <c r="GX61">
        <f>ROUND(HC61*I61,0)</f>
        <v>0</v>
      </c>
      <c r="HA61">
        <v>0</v>
      </c>
      <c r="HB61">
        <v>0</v>
      </c>
      <c r="HC61">
        <f t="shared" si="67"/>
        <v>0</v>
      </c>
      <c r="HE61" t="s">
        <v>138</v>
      </c>
      <c r="HF61" t="s">
        <v>31</v>
      </c>
      <c r="HG61">
        <f>ROUND(AC61*I61,0)</f>
        <v>0</v>
      </c>
      <c r="HM61" t="s">
        <v>3</v>
      </c>
      <c r="HN61" t="s">
        <v>106</v>
      </c>
      <c r="HO61" t="s">
        <v>107</v>
      </c>
      <c r="HP61" t="s">
        <v>104</v>
      </c>
      <c r="HQ61" t="s">
        <v>104</v>
      </c>
      <c r="IK61">
        <v>0</v>
      </c>
    </row>
    <row r="62" spans="1:255" x14ac:dyDescent="0.2">
      <c r="A62" s="2">
        <v>18</v>
      </c>
      <c r="B62" s="2">
        <v>1</v>
      </c>
      <c r="C62" s="2">
        <v>189</v>
      </c>
      <c r="D62" s="2"/>
      <c r="E62" s="2" t="s">
        <v>140</v>
      </c>
      <c r="F62" s="2" t="s">
        <v>141</v>
      </c>
      <c r="G62" s="2" t="s">
        <v>142</v>
      </c>
      <c r="H62" s="2" t="s">
        <v>143</v>
      </c>
      <c r="I62" s="2">
        <f>I54*J62</f>
        <v>11.341200000000001</v>
      </c>
      <c r="J62" s="2">
        <v>13.000000000000002</v>
      </c>
      <c r="K62" s="2">
        <v>13</v>
      </c>
      <c r="L62" s="2"/>
      <c r="M62" s="2"/>
      <c r="N62" s="2"/>
      <c r="O62" s="2">
        <f>ROUND(CP62,2)</f>
        <v>259.83</v>
      </c>
      <c r="P62" s="2">
        <f>ROUND(CQ62*I62,2)</f>
        <v>259.83</v>
      </c>
      <c r="Q62" s="2">
        <f>ROUND(CR62*I62,2)</f>
        <v>0</v>
      </c>
      <c r="R62" s="2">
        <f>ROUND(CS62*I62,2)</f>
        <v>0</v>
      </c>
      <c r="S62" s="2">
        <f>ROUND(CT62*I62,2)</f>
        <v>0</v>
      </c>
      <c r="T62" s="2">
        <f>ROUND(CU62*I62,2)</f>
        <v>0</v>
      </c>
      <c r="U62" s="2">
        <f t="shared" si="52"/>
        <v>0</v>
      </c>
      <c r="V62" s="2">
        <f t="shared" si="53"/>
        <v>0</v>
      </c>
      <c r="W62" s="2">
        <f>ROUND(CX62*I62,2)</f>
        <v>0.68</v>
      </c>
      <c r="X62" s="2">
        <f>ROUND(CY62,2)</f>
        <v>0</v>
      </c>
      <c r="Y62" s="2">
        <f>ROUND(CZ62,2)</f>
        <v>0</v>
      </c>
      <c r="Z62" s="2"/>
      <c r="AA62" s="2">
        <v>53551706</v>
      </c>
      <c r="AB62" s="2">
        <f t="shared" si="54"/>
        <v>22.91</v>
      </c>
      <c r="AC62" s="2">
        <f t="shared" si="45"/>
        <v>22.91</v>
      </c>
      <c r="AD62" s="2">
        <f t="shared" si="49"/>
        <v>0</v>
      </c>
      <c r="AE62" s="2">
        <f t="shared" si="50"/>
        <v>0</v>
      </c>
      <c r="AF62" s="2">
        <f t="shared" si="50"/>
        <v>0</v>
      </c>
      <c r="AG62" s="2">
        <f t="shared" si="55"/>
        <v>0</v>
      </c>
      <c r="AH62" s="2">
        <f t="shared" si="51"/>
        <v>0</v>
      </c>
      <c r="AI62" s="2">
        <f t="shared" si="51"/>
        <v>0</v>
      </c>
      <c r="AJ62" s="2">
        <f t="shared" si="56"/>
        <v>0.06</v>
      </c>
      <c r="AK62" s="2">
        <v>22.91</v>
      </c>
      <c r="AL62" s="2">
        <v>22.91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0.06</v>
      </c>
      <c r="AT62" s="2">
        <v>112</v>
      </c>
      <c r="AU62" s="2">
        <v>65</v>
      </c>
      <c r="AV62" s="2">
        <v>1</v>
      </c>
      <c r="AW62" s="2">
        <v>1</v>
      </c>
      <c r="AX62" s="2"/>
      <c r="AY62" s="2"/>
      <c r="AZ62" s="2">
        <v>1</v>
      </c>
      <c r="BA62" s="2">
        <v>1</v>
      </c>
      <c r="BB62" s="2">
        <v>1</v>
      </c>
      <c r="BC62" s="2">
        <v>1</v>
      </c>
      <c r="BD62" s="2" t="s">
        <v>3</v>
      </c>
      <c r="BE62" s="2" t="s">
        <v>3</v>
      </c>
      <c r="BF62" s="2" t="s">
        <v>3</v>
      </c>
      <c r="BG62" s="2" t="s">
        <v>3</v>
      </c>
      <c r="BH62" s="2">
        <v>3</v>
      </c>
      <c r="BI62" s="2">
        <v>1</v>
      </c>
      <c r="BJ62" s="2" t="s">
        <v>144</v>
      </c>
      <c r="BK62" s="2"/>
      <c r="BL62" s="2"/>
      <c r="BM62" s="2">
        <v>11001</v>
      </c>
      <c r="BN62" s="2">
        <v>0</v>
      </c>
      <c r="BO62" s="2" t="s">
        <v>3</v>
      </c>
      <c r="BP62" s="2">
        <v>0</v>
      </c>
      <c r="BQ62" s="2">
        <v>2</v>
      </c>
      <c r="BR62" s="2">
        <v>0</v>
      </c>
      <c r="BS62" s="2">
        <v>1</v>
      </c>
      <c r="BT62" s="2">
        <v>1</v>
      </c>
      <c r="BU62" s="2">
        <v>1</v>
      </c>
      <c r="BV62" s="2">
        <v>1</v>
      </c>
      <c r="BW62" s="2">
        <v>1</v>
      </c>
      <c r="BX62" s="2">
        <v>1</v>
      </c>
      <c r="BY62" s="2" t="s">
        <v>3</v>
      </c>
      <c r="BZ62" s="2">
        <v>112</v>
      </c>
      <c r="CA62" s="2">
        <v>65</v>
      </c>
      <c r="CB62" s="2" t="s">
        <v>3</v>
      </c>
      <c r="CC62" s="2"/>
      <c r="CD62" s="2"/>
      <c r="CE62" s="2">
        <v>0</v>
      </c>
      <c r="CF62" s="2">
        <v>0</v>
      </c>
      <c r="CG62" s="2">
        <v>0</v>
      </c>
      <c r="CH62" s="2"/>
      <c r="CI62" s="2"/>
      <c r="CJ62" s="2"/>
      <c r="CK62" s="2"/>
      <c r="CL62" s="2"/>
      <c r="CM62" s="2">
        <v>0</v>
      </c>
      <c r="CN62" s="2" t="s">
        <v>3</v>
      </c>
      <c r="CO62" s="2">
        <v>0</v>
      </c>
      <c r="CP62" s="2">
        <f t="shared" si="57"/>
        <v>259.83</v>
      </c>
      <c r="CQ62" s="2">
        <f t="shared" ref="CQ62:CQ67" si="68">AC62*BC62</f>
        <v>22.91</v>
      </c>
      <c r="CR62" s="2">
        <f t="shared" si="58"/>
        <v>0</v>
      </c>
      <c r="CS62" s="2">
        <f t="shared" si="59"/>
        <v>0</v>
      </c>
      <c r="CT62" s="2">
        <f t="shared" si="60"/>
        <v>0</v>
      </c>
      <c r="CU62" s="2">
        <f t="shared" si="61"/>
        <v>0</v>
      </c>
      <c r="CV62" s="2">
        <f t="shared" si="62"/>
        <v>0</v>
      </c>
      <c r="CW62" s="2">
        <f t="shared" si="63"/>
        <v>0</v>
      </c>
      <c r="CX62" s="2">
        <f t="shared" si="64"/>
        <v>0.06</v>
      </c>
      <c r="CY62" s="2">
        <f t="shared" si="65"/>
        <v>0</v>
      </c>
      <c r="CZ62" s="2">
        <f t="shared" si="66"/>
        <v>0</v>
      </c>
      <c r="DA62" s="2"/>
      <c r="DB62" s="2"/>
      <c r="DC62" s="2" t="s">
        <v>3</v>
      </c>
      <c r="DD62" s="2" t="s">
        <v>3</v>
      </c>
      <c r="DE62" s="2" t="s">
        <v>3</v>
      </c>
      <c r="DF62" s="2" t="s">
        <v>3</v>
      </c>
      <c r="DG62" s="2" t="s">
        <v>3</v>
      </c>
      <c r="DH62" s="2" t="s">
        <v>3</v>
      </c>
      <c r="DI62" s="2" t="s">
        <v>3</v>
      </c>
      <c r="DJ62" s="2" t="s">
        <v>3</v>
      </c>
      <c r="DK62" s="2" t="s">
        <v>3</v>
      </c>
      <c r="DL62" s="2" t="s">
        <v>3</v>
      </c>
      <c r="DM62" s="2" t="s">
        <v>3</v>
      </c>
      <c r="DN62" s="2">
        <v>0</v>
      </c>
      <c r="DO62" s="2">
        <v>0</v>
      </c>
      <c r="DP62" s="2">
        <v>1</v>
      </c>
      <c r="DQ62" s="2">
        <v>1</v>
      </c>
      <c r="DR62" s="2"/>
      <c r="DS62" s="2"/>
      <c r="DT62" s="2"/>
      <c r="DU62" s="2">
        <v>1009</v>
      </c>
      <c r="DV62" s="2" t="s">
        <v>143</v>
      </c>
      <c r="DW62" s="2" t="s">
        <v>143</v>
      </c>
      <c r="DX62" s="2">
        <v>1</v>
      </c>
      <c r="DY62" s="2"/>
      <c r="DZ62" s="2" t="s">
        <v>3</v>
      </c>
      <c r="EA62" s="2" t="s">
        <v>3</v>
      </c>
      <c r="EB62" s="2" t="s">
        <v>3</v>
      </c>
      <c r="EC62" s="2" t="s">
        <v>3</v>
      </c>
      <c r="ED62" s="2"/>
      <c r="EE62" s="2">
        <v>53551116</v>
      </c>
      <c r="EF62" s="2">
        <v>2</v>
      </c>
      <c r="EG62" s="2" t="s">
        <v>38</v>
      </c>
      <c r="EH62" s="2">
        <v>11</v>
      </c>
      <c r="EI62" s="2" t="s">
        <v>104</v>
      </c>
      <c r="EJ62" s="2">
        <v>1</v>
      </c>
      <c r="EK62" s="2">
        <v>11001</v>
      </c>
      <c r="EL62" s="2" t="s">
        <v>104</v>
      </c>
      <c r="EM62" s="2" t="s">
        <v>105</v>
      </c>
      <c r="EN62" s="2"/>
      <c r="EO62" s="2" t="s">
        <v>3</v>
      </c>
      <c r="EP62" s="2"/>
      <c r="EQ62" s="2">
        <v>0</v>
      </c>
      <c r="ER62" s="2">
        <v>22.91</v>
      </c>
      <c r="ES62" s="2">
        <v>22.91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>
        <v>0</v>
      </c>
      <c r="FR62" s="2">
        <f>ROUND(IF(AND(BH62=3,BI62=3),P62,0),2)</f>
        <v>0</v>
      </c>
      <c r="FS62" s="2">
        <v>0</v>
      </c>
      <c r="FT62" s="2"/>
      <c r="FU62" s="2"/>
      <c r="FV62" s="2"/>
      <c r="FW62" s="2"/>
      <c r="FX62" s="2">
        <v>112</v>
      </c>
      <c r="FY62" s="2">
        <v>65</v>
      </c>
      <c r="FZ62" s="2"/>
      <c r="GA62" s="2" t="s">
        <v>3</v>
      </c>
      <c r="GB62" s="2"/>
      <c r="GC62" s="2"/>
      <c r="GD62" s="2">
        <v>1</v>
      </c>
      <c r="GE62" s="2"/>
      <c r="GF62" s="2">
        <v>-1800780702</v>
      </c>
      <c r="GG62" s="2">
        <v>2</v>
      </c>
      <c r="GH62" s="2">
        <v>1</v>
      </c>
      <c r="GI62" s="2">
        <v>-2</v>
      </c>
      <c r="GJ62" s="2">
        <v>0</v>
      </c>
      <c r="GK62" s="2">
        <v>0</v>
      </c>
      <c r="GL62" s="2">
        <f>ROUND(IF(AND(BH62=3,BI62=3,FS62&lt;&gt;0),P62,0),2)</f>
        <v>0</v>
      </c>
      <c r="GM62" s="2">
        <f>ROUND(O62+X62+Y62,2)+GX62</f>
        <v>259.83</v>
      </c>
      <c r="GN62" s="2">
        <f>IF(OR(BI62=0,BI62=1),ROUND(O62+X62+Y62,2),0)</f>
        <v>259.83</v>
      </c>
      <c r="GO62" s="2">
        <f>IF(BI62=2,ROUND(O62+X62+Y62,2),0)</f>
        <v>0</v>
      </c>
      <c r="GP62" s="2">
        <f>IF(BI62=4,ROUND(O62+X62+Y62,2)+GX62,0)</f>
        <v>0</v>
      </c>
      <c r="GQ62" s="2"/>
      <c r="GR62" s="2">
        <v>0</v>
      </c>
      <c r="GS62" s="2">
        <v>0</v>
      </c>
      <c r="GT62" s="2">
        <v>0</v>
      </c>
      <c r="GU62" s="2" t="s">
        <v>3</v>
      </c>
      <c r="GV62" s="2">
        <f t="shared" si="48"/>
        <v>0</v>
      </c>
      <c r="GW62" s="2">
        <v>1</v>
      </c>
      <c r="GX62" s="2">
        <f>ROUND(HC62*I62,2)</f>
        <v>0</v>
      </c>
      <c r="GY62" s="2"/>
      <c r="GZ62" s="2"/>
      <c r="HA62" s="2">
        <v>0</v>
      </c>
      <c r="HB62" s="2">
        <v>0</v>
      </c>
      <c r="HC62" s="2">
        <f t="shared" si="67"/>
        <v>0</v>
      </c>
      <c r="HD62" s="2"/>
      <c r="HE62" s="2" t="s">
        <v>3</v>
      </c>
      <c r="HF62" s="2" t="s">
        <v>3</v>
      </c>
      <c r="HG62" s="2"/>
      <c r="HH62" s="2"/>
      <c r="HI62" s="2"/>
      <c r="HJ62" s="2"/>
      <c r="HK62" s="2"/>
      <c r="HL62" s="2"/>
      <c r="HM62" s="2" t="s">
        <v>3</v>
      </c>
      <c r="HN62" s="2" t="s">
        <v>106</v>
      </c>
      <c r="HO62" s="2" t="s">
        <v>107</v>
      </c>
      <c r="HP62" s="2" t="s">
        <v>104</v>
      </c>
      <c r="HQ62" s="2" t="s">
        <v>104</v>
      </c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>
        <v>0</v>
      </c>
      <c r="IL62" s="2"/>
      <c r="IM62" s="2"/>
      <c r="IN62" s="2"/>
      <c r="IO62" s="2"/>
      <c r="IP62" s="2"/>
      <c r="IQ62" s="2"/>
      <c r="IR62" s="2"/>
      <c r="IS62" s="2"/>
      <c r="IT62" s="2"/>
      <c r="IU62" s="2"/>
    </row>
    <row r="63" spans="1:255" x14ac:dyDescent="0.2">
      <c r="A63">
        <v>18</v>
      </c>
      <c r="B63">
        <v>1</v>
      </c>
      <c r="C63">
        <v>203</v>
      </c>
      <c r="E63" t="s">
        <v>140</v>
      </c>
      <c r="F63" t="s">
        <v>141</v>
      </c>
      <c r="G63" t="s">
        <v>142</v>
      </c>
      <c r="H63" t="s">
        <v>143</v>
      </c>
      <c r="I63">
        <f>I55*J63</f>
        <v>11.341200000000001</v>
      </c>
      <c r="J63">
        <v>13.000000000000002</v>
      </c>
      <c r="K63">
        <v>13</v>
      </c>
      <c r="O63">
        <f>ROUND(CP63,0)</f>
        <v>1728</v>
      </c>
      <c r="P63">
        <f>ROUND(CQ63*I63,0)</f>
        <v>1728</v>
      </c>
      <c r="Q63">
        <f>ROUND(CR63*I63,0)</f>
        <v>0</v>
      </c>
      <c r="R63">
        <f>ROUND(CS63*I63,0)</f>
        <v>0</v>
      </c>
      <c r="S63">
        <f>ROUND(CT63*I63,0)</f>
        <v>0</v>
      </c>
      <c r="T63">
        <f>ROUND(CU63*I63,0)</f>
        <v>0</v>
      </c>
      <c r="U63">
        <f t="shared" si="52"/>
        <v>0</v>
      </c>
      <c r="V63">
        <f t="shared" si="53"/>
        <v>0</v>
      </c>
      <c r="W63">
        <f>ROUND(CX63*I63,0)</f>
        <v>1</v>
      </c>
      <c r="X63">
        <f>ROUND(CY63,0)</f>
        <v>0</v>
      </c>
      <c r="Y63">
        <f>ROUND(CZ63,0)</f>
        <v>0</v>
      </c>
      <c r="AA63">
        <v>53551707</v>
      </c>
      <c r="AB63">
        <f t="shared" si="54"/>
        <v>22.91</v>
      </c>
      <c r="AC63">
        <f t="shared" si="45"/>
        <v>22.91</v>
      </c>
      <c r="AD63">
        <f t="shared" si="49"/>
        <v>0</v>
      </c>
      <c r="AE63">
        <f t="shared" si="50"/>
        <v>0</v>
      </c>
      <c r="AF63">
        <f t="shared" si="50"/>
        <v>0</v>
      </c>
      <c r="AG63">
        <f t="shared" si="55"/>
        <v>0</v>
      </c>
      <c r="AH63">
        <f t="shared" si="51"/>
        <v>0</v>
      </c>
      <c r="AI63">
        <f t="shared" si="51"/>
        <v>0</v>
      </c>
      <c r="AJ63">
        <f t="shared" si="56"/>
        <v>0.06</v>
      </c>
      <c r="AK63">
        <v>22.91</v>
      </c>
      <c r="AL63">
        <v>22.91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0.06</v>
      </c>
      <c r="AT63">
        <v>112</v>
      </c>
      <c r="AU63">
        <v>65</v>
      </c>
      <c r="AV63">
        <v>1</v>
      </c>
      <c r="AW63">
        <v>1</v>
      </c>
      <c r="AZ63">
        <v>1</v>
      </c>
      <c r="BA63">
        <v>1</v>
      </c>
      <c r="BB63">
        <v>1</v>
      </c>
      <c r="BC63">
        <v>6.65</v>
      </c>
      <c r="BD63" t="s">
        <v>3</v>
      </c>
      <c r="BE63" t="s">
        <v>3</v>
      </c>
      <c r="BF63" t="s">
        <v>3</v>
      </c>
      <c r="BG63" t="s">
        <v>3</v>
      </c>
      <c r="BH63">
        <v>3</v>
      </c>
      <c r="BI63">
        <v>1</v>
      </c>
      <c r="BJ63" t="s">
        <v>144</v>
      </c>
      <c r="BM63">
        <v>11001</v>
      </c>
      <c r="BN63">
        <v>0</v>
      </c>
      <c r="BO63" t="s">
        <v>141</v>
      </c>
      <c r="BP63">
        <v>1</v>
      </c>
      <c r="BQ63">
        <v>2</v>
      </c>
      <c r="BR63">
        <v>0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 t="s">
        <v>3</v>
      </c>
      <c r="BZ63">
        <v>112</v>
      </c>
      <c r="CA63">
        <v>65</v>
      </c>
      <c r="CB63" t="s">
        <v>3</v>
      </c>
      <c r="CE63">
        <v>0</v>
      </c>
      <c r="CF63">
        <v>0</v>
      </c>
      <c r="CG63">
        <v>0</v>
      </c>
      <c r="CM63">
        <v>0</v>
      </c>
      <c r="CN63" t="s">
        <v>3</v>
      </c>
      <c r="CO63">
        <v>0</v>
      </c>
      <c r="CP63">
        <f t="shared" si="57"/>
        <v>1728</v>
      </c>
      <c r="CQ63">
        <f t="shared" si="68"/>
        <v>152.35150000000002</v>
      </c>
      <c r="CR63">
        <f t="shared" si="58"/>
        <v>0</v>
      </c>
      <c r="CS63">
        <f t="shared" si="59"/>
        <v>0</v>
      </c>
      <c r="CT63">
        <f t="shared" si="60"/>
        <v>0</v>
      </c>
      <c r="CU63">
        <f t="shared" si="61"/>
        <v>0</v>
      </c>
      <c r="CV63">
        <f t="shared" si="62"/>
        <v>0</v>
      </c>
      <c r="CW63">
        <f t="shared" si="63"/>
        <v>0</v>
      </c>
      <c r="CX63">
        <f t="shared" si="64"/>
        <v>0.06</v>
      </c>
      <c r="CY63">
        <f t="shared" si="65"/>
        <v>0</v>
      </c>
      <c r="CZ63">
        <f t="shared" si="66"/>
        <v>0</v>
      </c>
      <c r="DC63" t="s">
        <v>3</v>
      </c>
      <c r="DD63" t="s">
        <v>3</v>
      </c>
      <c r="DE63" t="s">
        <v>3</v>
      </c>
      <c r="DF63" t="s">
        <v>3</v>
      </c>
      <c r="DG63" t="s">
        <v>3</v>
      </c>
      <c r="DH63" t="s">
        <v>3</v>
      </c>
      <c r="DI63" t="s">
        <v>3</v>
      </c>
      <c r="DJ63" t="s">
        <v>3</v>
      </c>
      <c r="DK63" t="s">
        <v>3</v>
      </c>
      <c r="DL63" t="s">
        <v>3</v>
      </c>
      <c r="DM63" t="s">
        <v>3</v>
      </c>
      <c r="DN63">
        <v>0</v>
      </c>
      <c r="DO63">
        <v>0</v>
      </c>
      <c r="DP63">
        <v>1</v>
      </c>
      <c r="DQ63">
        <v>1</v>
      </c>
      <c r="DU63">
        <v>1009</v>
      </c>
      <c r="DV63" t="s">
        <v>143</v>
      </c>
      <c r="DW63" t="s">
        <v>143</v>
      </c>
      <c r="DX63">
        <v>1</v>
      </c>
      <c r="DZ63" t="s">
        <v>3</v>
      </c>
      <c r="EA63" t="s">
        <v>3</v>
      </c>
      <c r="EB63" t="s">
        <v>3</v>
      </c>
      <c r="EC63" t="s">
        <v>3</v>
      </c>
      <c r="EE63">
        <v>53551116</v>
      </c>
      <c r="EF63">
        <v>2</v>
      </c>
      <c r="EG63" t="s">
        <v>38</v>
      </c>
      <c r="EH63">
        <v>11</v>
      </c>
      <c r="EI63" t="s">
        <v>104</v>
      </c>
      <c r="EJ63">
        <v>1</v>
      </c>
      <c r="EK63">
        <v>11001</v>
      </c>
      <c r="EL63" t="s">
        <v>104</v>
      </c>
      <c r="EM63" t="s">
        <v>105</v>
      </c>
      <c r="EO63" t="s">
        <v>3</v>
      </c>
      <c r="EQ63">
        <v>0</v>
      </c>
      <c r="ER63">
        <v>22.91</v>
      </c>
      <c r="ES63">
        <v>22.91</v>
      </c>
      <c r="ET63">
        <v>0</v>
      </c>
      <c r="EU63">
        <v>0</v>
      </c>
      <c r="EV63">
        <v>0</v>
      </c>
      <c r="EW63">
        <v>0</v>
      </c>
      <c r="EX63">
        <v>0</v>
      </c>
      <c r="FQ63">
        <v>0</v>
      </c>
      <c r="FR63">
        <f>ROUND(IF(AND(BH63=3,BI63=3),P63,0),0)</f>
        <v>0</v>
      </c>
      <c r="FS63">
        <v>0</v>
      </c>
      <c r="FX63">
        <v>112</v>
      </c>
      <c r="FY63">
        <v>65</v>
      </c>
      <c r="GA63" t="s">
        <v>3</v>
      </c>
      <c r="GD63">
        <v>1</v>
      </c>
      <c r="GF63">
        <v>-1800780702</v>
      </c>
      <c r="GG63">
        <v>2</v>
      </c>
      <c r="GH63">
        <v>1</v>
      </c>
      <c r="GI63">
        <v>2</v>
      </c>
      <c r="GJ63">
        <v>0</v>
      </c>
      <c r="GK63">
        <v>0</v>
      </c>
      <c r="GL63">
        <f>ROUND(IF(AND(BH63=3,BI63=3,FS63&lt;&gt;0),P63,0),0)</f>
        <v>0</v>
      </c>
      <c r="GM63">
        <f>ROUND(O63+X63+Y63,0)+GX63</f>
        <v>1728</v>
      </c>
      <c r="GN63">
        <f>IF(OR(BI63=0,BI63=1),ROUND(O63+X63+Y63,0),0)</f>
        <v>1728</v>
      </c>
      <c r="GO63">
        <f>IF(BI63=2,ROUND(O63+X63+Y63,0),0)</f>
        <v>0</v>
      </c>
      <c r="GP63">
        <f>IF(BI63=4,ROUND(O63+X63+Y63,0)+GX63,0)</f>
        <v>0</v>
      </c>
      <c r="GR63">
        <v>0</v>
      </c>
      <c r="GS63">
        <v>3</v>
      </c>
      <c r="GT63">
        <v>0</v>
      </c>
      <c r="GU63" t="s">
        <v>3</v>
      </c>
      <c r="GV63">
        <f t="shared" si="48"/>
        <v>0</v>
      </c>
      <c r="GW63">
        <v>1</v>
      </c>
      <c r="GX63">
        <f>ROUND(HC63*I63,0)</f>
        <v>0</v>
      </c>
      <c r="HA63">
        <v>0</v>
      </c>
      <c r="HB63">
        <v>0</v>
      </c>
      <c r="HC63">
        <f t="shared" si="67"/>
        <v>0</v>
      </c>
      <c r="HE63" t="s">
        <v>3</v>
      </c>
      <c r="HF63" t="s">
        <v>3</v>
      </c>
      <c r="HM63" t="s">
        <v>3</v>
      </c>
      <c r="HN63" t="s">
        <v>106</v>
      </c>
      <c r="HO63" t="s">
        <v>107</v>
      </c>
      <c r="HP63" t="s">
        <v>104</v>
      </c>
      <c r="HQ63" t="s">
        <v>104</v>
      </c>
      <c r="IK63">
        <v>0</v>
      </c>
    </row>
    <row r="64" spans="1:255" x14ac:dyDescent="0.2">
      <c r="A64" s="2">
        <v>17</v>
      </c>
      <c r="B64" s="2">
        <v>1</v>
      </c>
      <c r="C64" s="2">
        <f>ROW(SmtRes!A213)</f>
        <v>213</v>
      </c>
      <c r="D64" s="2">
        <f>ROW(EtalonRes!A210)</f>
        <v>210</v>
      </c>
      <c r="E64" s="2" t="s">
        <v>145</v>
      </c>
      <c r="F64" s="2" t="s">
        <v>146</v>
      </c>
      <c r="G64" s="2" t="s">
        <v>147</v>
      </c>
      <c r="H64" s="2" t="s">
        <v>99</v>
      </c>
      <c r="I64" s="2">
        <f>ROUND((188*0.3*0.3+269*0.15*0.3)/100,7)</f>
        <v>0.29025000000000001</v>
      </c>
      <c r="J64" s="2">
        <v>0</v>
      </c>
      <c r="K64" s="2">
        <f>ROUND((188*0.3*0.3+269*0.15*0.3)/100,7)</f>
        <v>0.29025000000000001</v>
      </c>
      <c r="L64" s="2"/>
      <c r="M64" s="2"/>
      <c r="N64" s="2"/>
      <c r="O64" s="2">
        <f>ROUND(CP64,2)</f>
        <v>1091.33</v>
      </c>
      <c r="P64" s="2">
        <f>ROUND(CQ64*I64,2)</f>
        <v>0</v>
      </c>
      <c r="Q64" s="2">
        <f>ROUND(CR64*I64,2)</f>
        <v>63.61</v>
      </c>
      <c r="R64" s="2">
        <f>ROUND(CS64*I64,2)</f>
        <v>0</v>
      </c>
      <c r="S64" s="2">
        <f>ROUND(CT64*I64,2)</f>
        <v>1027.72</v>
      </c>
      <c r="T64" s="2">
        <f>ROUND(CU64*I64,2)</f>
        <v>0</v>
      </c>
      <c r="U64" s="2">
        <f t="shared" si="52"/>
        <v>92.670424987499999</v>
      </c>
      <c r="V64" s="2">
        <f t="shared" si="53"/>
        <v>0</v>
      </c>
      <c r="W64" s="2">
        <f>ROUND(CX64*I64,2)</f>
        <v>0</v>
      </c>
      <c r="X64" s="2">
        <f>ROUND(CY64,2)</f>
        <v>924.95</v>
      </c>
      <c r="Y64" s="2">
        <f>ROUND(CZ64,2)</f>
        <v>428.05</v>
      </c>
      <c r="Z64" s="2"/>
      <c r="AA64" s="2">
        <v>53551706</v>
      </c>
      <c r="AB64" s="2">
        <f t="shared" si="54"/>
        <v>3759.96</v>
      </c>
      <c r="AC64" s="2">
        <f t="shared" si="45"/>
        <v>0</v>
      </c>
      <c r="AD64" s="2">
        <f>ROUND(((((ET64*ROUND((1.25*1.15),7)))-((EU64*ROUND((1.25*1.15),7))))+AE64),2)</f>
        <v>219.16</v>
      </c>
      <c r="AE64" s="2">
        <f>ROUND(((EU64*ROUND((1.25*1.15),7))),2)</f>
        <v>0</v>
      </c>
      <c r="AF64" s="2">
        <f>ROUND(((EV64*ROUND((1.15*1.15),7))),2)</f>
        <v>3540.8</v>
      </c>
      <c r="AG64" s="2">
        <f t="shared" si="55"/>
        <v>0</v>
      </c>
      <c r="AH64" s="2">
        <f>((EW64*ROUND((1.15*1.15),7)))</f>
        <v>319.27794999999998</v>
      </c>
      <c r="AI64" s="2">
        <f>((EX64*ROUND((1.25*1.15),7)))</f>
        <v>0</v>
      </c>
      <c r="AJ64" s="2">
        <f t="shared" si="56"/>
        <v>0</v>
      </c>
      <c r="AK64" s="2">
        <v>2829.81</v>
      </c>
      <c r="AL64" s="2">
        <v>0</v>
      </c>
      <c r="AM64" s="2">
        <v>152.46</v>
      </c>
      <c r="AN64" s="2">
        <v>0</v>
      </c>
      <c r="AO64" s="2">
        <v>2677.35</v>
      </c>
      <c r="AP64" s="2">
        <v>0</v>
      </c>
      <c r="AQ64" s="2">
        <v>241.42</v>
      </c>
      <c r="AR64" s="2">
        <v>0</v>
      </c>
      <c r="AS64" s="2">
        <v>0</v>
      </c>
      <c r="AT64" s="2">
        <v>90</v>
      </c>
      <c r="AU64" s="2">
        <v>41.65</v>
      </c>
      <c r="AV64" s="2">
        <v>1</v>
      </c>
      <c r="AW64" s="2">
        <v>1</v>
      </c>
      <c r="AX64" s="2"/>
      <c r="AY64" s="2"/>
      <c r="AZ64" s="2">
        <v>1</v>
      </c>
      <c r="BA64" s="2">
        <v>1</v>
      </c>
      <c r="BB64" s="2">
        <v>1</v>
      </c>
      <c r="BC64" s="2">
        <v>1</v>
      </c>
      <c r="BD64" s="2" t="s">
        <v>3</v>
      </c>
      <c r="BE64" s="2" t="s">
        <v>3</v>
      </c>
      <c r="BF64" s="2" t="s">
        <v>3</v>
      </c>
      <c r="BG64" s="2" t="s">
        <v>3</v>
      </c>
      <c r="BH64" s="2">
        <v>0</v>
      </c>
      <c r="BI64" s="2">
        <v>1</v>
      </c>
      <c r="BJ64" s="2" t="s">
        <v>148</v>
      </c>
      <c r="BK64" s="2"/>
      <c r="BL64" s="2"/>
      <c r="BM64" s="2">
        <v>15001</v>
      </c>
      <c r="BN64" s="2">
        <v>0</v>
      </c>
      <c r="BO64" s="2" t="s">
        <v>3</v>
      </c>
      <c r="BP64" s="2">
        <v>0</v>
      </c>
      <c r="BQ64" s="2">
        <v>2</v>
      </c>
      <c r="BR64" s="2">
        <v>0</v>
      </c>
      <c r="BS64" s="2">
        <v>1</v>
      </c>
      <c r="BT64" s="2">
        <v>1</v>
      </c>
      <c r="BU64" s="2">
        <v>1</v>
      </c>
      <c r="BV64" s="2">
        <v>1</v>
      </c>
      <c r="BW64" s="2">
        <v>1</v>
      </c>
      <c r="BX64" s="2">
        <v>1</v>
      </c>
      <c r="BY64" s="2" t="s">
        <v>3</v>
      </c>
      <c r="BZ64" s="2">
        <v>100</v>
      </c>
      <c r="CA64" s="2">
        <v>49</v>
      </c>
      <c r="CB64" s="2" t="s">
        <v>3</v>
      </c>
      <c r="CC64" s="2"/>
      <c r="CD64" s="2"/>
      <c r="CE64" s="2">
        <v>0</v>
      </c>
      <c r="CF64" s="2">
        <v>0</v>
      </c>
      <c r="CG64" s="2">
        <v>0</v>
      </c>
      <c r="CH64" s="2"/>
      <c r="CI64" s="2"/>
      <c r="CJ64" s="2"/>
      <c r="CK64" s="2"/>
      <c r="CL64" s="2"/>
      <c r="CM64" s="2">
        <v>0</v>
      </c>
      <c r="CN64" s="2" t="s">
        <v>2151</v>
      </c>
      <c r="CO64" s="2">
        <v>0</v>
      </c>
      <c r="CP64" s="2">
        <f t="shared" si="57"/>
        <v>1091.33</v>
      </c>
      <c r="CQ64" s="2">
        <f t="shared" si="68"/>
        <v>0</v>
      </c>
      <c r="CR64" s="2">
        <f t="shared" si="58"/>
        <v>219.16</v>
      </c>
      <c r="CS64" s="2">
        <f t="shared" si="59"/>
        <v>0</v>
      </c>
      <c r="CT64" s="2">
        <f t="shared" si="60"/>
        <v>3540.8</v>
      </c>
      <c r="CU64" s="2">
        <f t="shared" si="61"/>
        <v>0</v>
      </c>
      <c r="CV64" s="2">
        <f t="shared" si="62"/>
        <v>319.27794999999998</v>
      </c>
      <c r="CW64" s="2">
        <f t="shared" si="63"/>
        <v>0</v>
      </c>
      <c r="CX64" s="2">
        <f t="shared" si="64"/>
        <v>0</v>
      </c>
      <c r="CY64" s="2">
        <f t="shared" si="65"/>
        <v>924.94799999999998</v>
      </c>
      <c r="CZ64" s="2">
        <f t="shared" si="66"/>
        <v>428.04538000000002</v>
      </c>
      <c r="DA64" s="2"/>
      <c r="DB64" s="2"/>
      <c r="DC64" s="2" t="s">
        <v>3</v>
      </c>
      <c r="DD64" s="2" t="s">
        <v>3</v>
      </c>
      <c r="DE64" s="2" t="s">
        <v>61</v>
      </c>
      <c r="DF64" s="2" t="s">
        <v>61</v>
      </c>
      <c r="DG64" s="2" t="s">
        <v>62</v>
      </c>
      <c r="DH64" s="2" t="s">
        <v>3</v>
      </c>
      <c r="DI64" s="2" t="s">
        <v>62</v>
      </c>
      <c r="DJ64" s="2" t="s">
        <v>61</v>
      </c>
      <c r="DK64" s="2" t="s">
        <v>3</v>
      </c>
      <c r="DL64" s="2" t="s">
        <v>86</v>
      </c>
      <c r="DM64" s="2" t="s">
        <v>63</v>
      </c>
      <c r="DN64" s="2">
        <v>0</v>
      </c>
      <c r="DO64" s="2">
        <v>0</v>
      </c>
      <c r="DP64" s="2">
        <v>1</v>
      </c>
      <c r="DQ64" s="2">
        <v>1</v>
      </c>
      <c r="DR64" s="2"/>
      <c r="DS64" s="2"/>
      <c r="DT64" s="2"/>
      <c r="DU64" s="2">
        <v>1013</v>
      </c>
      <c r="DV64" s="2" t="s">
        <v>99</v>
      </c>
      <c r="DW64" s="2" t="s">
        <v>99</v>
      </c>
      <c r="DX64" s="2">
        <v>1</v>
      </c>
      <c r="DY64" s="2"/>
      <c r="DZ64" s="2" t="s">
        <v>3</v>
      </c>
      <c r="EA64" s="2" t="s">
        <v>3</v>
      </c>
      <c r="EB64" s="2" t="s">
        <v>3</v>
      </c>
      <c r="EC64" s="2" t="s">
        <v>3</v>
      </c>
      <c r="ED64" s="2"/>
      <c r="EE64" s="2">
        <v>53551142</v>
      </c>
      <c r="EF64" s="2">
        <v>2</v>
      </c>
      <c r="EG64" s="2" t="s">
        <v>38</v>
      </c>
      <c r="EH64" s="2">
        <v>15</v>
      </c>
      <c r="EI64" s="2" t="s">
        <v>149</v>
      </c>
      <c r="EJ64" s="2">
        <v>1</v>
      </c>
      <c r="EK64" s="2">
        <v>15001</v>
      </c>
      <c r="EL64" s="2" t="s">
        <v>149</v>
      </c>
      <c r="EM64" s="2" t="s">
        <v>150</v>
      </c>
      <c r="EN64" s="2"/>
      <c r="EO64" s="2" t="s">
        <v>67</v>
      </c>
      <c r="EP64" s="2"/>
      <c r="EQ64" s="2">
        <v>131072</v>
      </c>
      <c r="ER64" s="2">
        <v>2829.81</v>
      </c>
      <c r="ES64" s="2">
        <v>0</v>
      </c>
      <c r="ET64" s="2">
        <v>152.46</v>
      </c>
      <c r="EU64" s="2">
        <v>0</v>
      </c>
      <c r="EV64" s="2">
        <v>2677.35</v>
      </c>
      <c r="EW64" s="2">
        <v>241.42</v>
      </c>
      <c r="EX64" s="2">
        <v>0</v>
      </c>
      <c r="EY64" s="2">
        <v>0</v>
      </c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>
        <v>0</v>
      </c>
      <c r="FR64" s="2">
        <f>ROUND(IF(AND(BH64=3,BI64=3),P64,0),2)</f>
        <v>0</v>
      </c>
      <c r="FS64" s="2">
        <v>0</v>
      </c>
      <c r="FT64" s="2"/>
      <c r="FU64" s="2"/>
      <c r="FV64" s="2"/>
      <c r="FW64" s="2"/>
      <c r="FX64" s="2">
        <v>90</v>
      </c>
      <c r="FY64" s="2">
        <v>41.65</v>
      </c>
      <c r="FZ64" s="2"/>
      <c r="GA64" s="2" t="s">
        <v>3</v>
      </c>
      <c r="GB64" s="2"/>
      <c r="GC64" s="2"/>
      <c r="GD64" s="2">
        <v>1</v>
      </c>
      <c r="GE64" s="2"/>
      <c r="GF64" s="2">
        <v>-322835286</v>
      </c>
      <c r="GG64" s="2">
        <v>2</v>
      </c>
      <c r="GH64" s="2">
        <v>1</v>
      </c>
      <c r="GI64" s="2">
        <v>-2</v>
      </c>
      <c r="GJ64" s="2">
        <v>0</v>
      </c>
      <c r="GK64" s="2">
        <v>0</v>
      </c>
      <c r="GL64" s="2">
        <f>ROUND(IF(AND(BH64=3,BI64=3,FS64&lt;&gt;0),P64,0),2)</f>
        <v>0</v>
      </c>
      <c r="GM64" s="2">
        <f>ROUND(O64+X64+Y64,2)+GX64</f>
        <v>2444.33</v>
      </c>
      <c r="GN64" s="2">
        <f>IF(OR(BI64=0,BI64=1),ROUND(O64+X64+Y64,2),0)</f>
        <v>2444.33</v>
      </c>
      <c r="GO64" s="2">
        <f>IF(BI64=2,ROUND(O64+X64+Y64,2),0)</f>
        <v>0</v>
      </c>
      <c r="GP64" s="2">
        <f>IF(BI64=4,ROUND(O64+X64+Y64,2)+GX64,0)</f>
        <v>0</v>
      </c>
      <c r="GQ64" s="2"/>
      <c r="GR64" s="2">
        <v>0</v>
      </c>
      <c r="GS64" s="2">
        <v>0</v>
      </c>
      <c r="GT64" s="2">
        <v>0</v>
      </c>
      <c r="GU64" s="2" t="s">
        <v>3</v>
      </c>
      <c r="GV64" s="2">
        <f t="shared" si="48"/>
        <v>0</v>
      </c>
      <c r="GW64" s="2">
        <v>1</v>
      </c>
      <c r="GX64" s="2">
        <f>ROUND(HC64*I64,2)</f>
        <v>0</v>
      </c>
      <c r="GY64" s="2"/>
      <c r="GZ64" s="2"/>
      <c r="HA64" s="2">
        <v>0</v>
      </c>
      <c r="HB64" s="2">
        <v>0</v>
      </c>
      <c r="HC64" s="2">
        <f t="shared" si="67"/>
        <v>0</v>
      </c>
      <c r="HD64" s="2"/>
      <c r="HE64" s="2" t="s">
        <v>3</v>
      </c>
      <c r="HF64" s="2" t="s">
        <v>3</v>
      </c>
      <c r="HG64" s="2"/>
      <c r="HH64" s="2"/>
      <c r="HI64" s="2"/>
      <c r="HJ64" s="2"/>
      <c r="HK64" s="2"/>
      <c r="HL64" s="2"/>
      <c r="HM64" s="2" t="s">
        <v>3</v>
      </c>
      <c r="HN64" s="2" t="s">
        <v>151</v>
      </c>
      <c r="HO64" s="2" t="s">
        <v>152</v>
      </c>
      <c r="HP64" s="2" t="s">
        <v>149</v>
      </c>
      <c r="HQ64" s="2" t="s">
        <v>149</v>
      </c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>
        <v>0</v>
      </c>
      <c r="IL64" s="2"/>
      <c r="IM64" s="2"/>
      <c r="IN64" s="2"/>
      <c r="IO64" s="2"/>
      <c r="IP64" s="2"/>
      <c r="IQ64" s="2"/>
      <c r="IR64" s="2"/>
      <c r="IS64" s="2"/>
      <c r="IT64" s="2"/>
      <c r="IU64" s="2"/>
    </row>
    <row r="65" spans="1:255" x14ac:dyDescent="0.2">
      <c r="A65">
        <v>17</v>
      </c>
      <c r="B65">
        <v>1</v>
      </c>
      <c r="C65">
        <f>ROW(SmtRes!A218)</f>
        <v>218</v>
      </c>
      <c r="D65">
        <f>ROW(EtalonRes!A216)</f>
        <v>216</v>
      </c>
      <c r="E65" t="s">
        <v>145</v>
      </c>
      <c r="F65" t="s">
        <v>146</v>
      </c>
      <c r="G65" t="s">
        <v>147</v>
      </c>
      <c r="H65" t="s">
        <v>99</v>
      </c>
      <c r="I65">
        <f>ROUND((188*0.3*0.3+269*0.15*0.3)/100,7)</f>
        <v>0.29025000000000001</v>
      </c>
      <c r="J65">
        <v>0</v>
      </c>
      <c r="K65">
        <f>ROUND((188*0.3*0.3+269*0.15*0.3)/100,7)</f>
        <v>0.29025000000000001</v>
      </c>
      <c r="O65">
        <f>ROUND(CP65,0)</f>
        <v>36443</v>
      </c>
      <c r="P65">
        <f>ROUND(CQ65*I65,0)</f>
        <v>0</v>
      </c>
      <c r="Q65">
        <f>ROUND(CR65*I65,0)</f>
        <v>226</v>
      </c>
      <c r="R65">
        <f>ROUND(CS65*I65,0)</f>
        <v>0</v>
      </c>
      <c r="S65">
        <f>ROUND(CT65*I65,0)</f>
        <v>36217</v>
      </c>
      <c r="T65">
        <f>ROUND(CU65*I65,0)</f>
        <v>0</v>
      </c>
      <c r="U65">
        <f t="shared" si="52"/>
        <v>92.670424987499999</v>
      </c>
      <c r="V65">
        <f t="shared" si="53"/>
        <v>0</v>
      </c>
      <c r="W65">
        <f>ROUND(CX65*I65,0)</f>
        <v>0</v>
      </c>
      <c r="X65">
        <f>ROUND(CY65,0)</f>
        <v>32595</v>
      </c>
      <c r="Y65">
        <f>ROUND(CZ65,0)</f>
        <v>15084</v>
      </c>
      <c r="AA65">
        <v>53551707</v>
      </c>
      <c r="AB65">
        <f t="shared" si="54"/>
        <v>3759.96</v>
      </c>
      <c r="AC65">
        <f t="shared" si="45"/>
        <v>0</v>
      </c>
      <c r="AD65">
        <f>ROUND(((((ET65*ROUND((1.25*1.15),7)))-((EU65*ROUND((1.25*1.15),7))))+AE65),2)</f>
        <v>219.16</v>
      </c>
      <c r="AE65">
        <f>ROUND(((EU65*ROUND((1.25*1.15),7))),2)</f>
        <v>0</v>
      </c>
      <c r="AF65">
        <f>ROUND(((EV65*ROUND((1.15*1.15),7))),2)</f>
        <v>3540.8</v>
      </c>
      <c r="AG65">
        <f t="shared" si="55"/>
        <v>0</v>
      </c>
      <c r="AH65">
        <f>((EW65*ROUND((1.15*1.15),7)))</f>
        <v>319.27794999999998</v>
      </c>
      <c r="AI65">
        <f>((EX65*ROUND((1.25*1.15),7)))</f>
        <v>0</v>
      </c>
      <c r="AJ65">
        <f t="shared" si="56"/>
        <v>0</v>
      </c>
      <c r="AK65">
        <v>2829.81</v>
      </c>
      <c r="AL65">
        <v>0</v>
      </c>
      <c r="AM65">
        <v>152.46</v>
      </c>
      <c r="AN65">
        <v>0</v>
      </c>
      <c r="AO65">
        <v>2677.35</v>
      </c>
      <c r="AP65">
        <v>0</v>
      </c>
      <c r="AQ65">
        <v>241.42</v>
      </c>
      <c r="AR65">
        <v>0</v>
      </c>
      <c r="AS65">
        <v>0</v>
      </c>
      <c r="AT65">
        <v>90</v>
      </c>
      <c r="AU65">
        <v>41.65</v>
      </c>
      <c r="AV65">
        <v>1</v>
      </c>
      <c r="AW65">
        <v>1</v>
      </c>
      <c r="AZ65">
        <v>1</v>
      </c>
      <c r="BA65">
        <v>35.24</v>
      </c>
      <c r="BB65">
        <v>3.56</v>
      </c>
      <c r="BC65">
        <v>1</v>
      </c>
      <c r="BD65" t="s">
        <v>3</v>
      </c>
      <c r="BE65" t="s">
        <v>3</v>
      </c>
      <c r="BF65" t="s">
        <v>3</v>
      </c>
      <c r="BG65" t="s">
        <v>3</v>
      </c>
      <c r="BH65">
        <v>0</v>
      </c>
      <c r="BI65">
        <v>1</v>
      </c>
      <c r="BJ65" t="s">
        <v>148</v>
      </c>
      <c r="BM65">
        <v>15001</v>
      </c>
      <c r="BN65">
        <v>0</v>
      </c>
      <c r="BO65" t="s">
        <v>146</v>
      </c>
      <c r="BP65">
        <v>1</v>
      </c>
      <c r="BQ65">
        <v>2</v>
      </c>
      <c r="BR65">
        <v>0</v>
      </c>
      <c r="BS65">
        <v>35.24</v>
      </c>
      <c r="BT65">
        <v>1</v>
      </c>
      <c r="BU65">
        <v>1</v>
      </c>
      <c r="BV65">
        <v>1</v>
      </c>
      <c r="BW65">
        <v>1</v>
      </c>
      <c r="BX65">
        <v>1</v>
      </c>
      <c r="BY65" t="s">
        <v>3</v>
      </c>
      <c r="BZ65">
        <v>100</v>
      </c>
      <c r="CA65">
        <v>49</v>
      </c>
      <c r="CB65" t="s">
        <v>3</v>
      </c>
      <c r="CE65">
        <v>0</v>
      </c>
      <c r="CF65">
        <v>0</v>
      </c>
      <c r="CG65">
        <v>0</v>
      </c>
      <c r="CM65">
        <v>0</v>
      </c>
      <c r="CN65" t="s">
        <v>2151</v>
      </c>
      <c r="CO65">
        <v>0</v>
      </c>
      <c r="CP65">
        <f t="shared" si="57"/>
        <v>36443</v>
      </c>
      <c r="CQ65">
        <f t="shared" si="68"/>
        <v>0</v>
      </c>
      <c r="CR65">
        <f t="shared" si="58"/>
        <v>780.20960000000002</v>
      </c>
      <c r="CS65">
        <f t="shared" si="59"/>
        <v>0</v>
      </c>
      <c r="CT65">
        <f t="shared" si="60"/>
        <v>124777.79200000002</v>
      </c>
      <c r="CU65">
        <f t="shared" si="61"/>
        <v>0</v>
      </c>
      <c r="CV65">
        <f t="shared" si="62"/>
        <v>319.27794999999998</v>
      </c>
      <c r="CW65">
        <f t="shared" si="63"/>
        <v>0</v>
      </c>
      <c r="CX65">
        <f t="shared" si="64"/>
        <v>0</v>
      </c>
      <c r="CY65">
        <f t="shared" si="65"/>
        <v>32595.3</v>
      </c>
      <c r="CZ65">
        <f t="shared" si="66"/>
        <v>15084.380500000001</v>
      </c>
      <c r="DC65" t="s">
        <v>3</v>
      </c>
      <c r="DD65" t="s">
        <v>3</v>
      </c>
      <c r="DE65" t="s">
        <v>61</v>
      </c>
      <c r="DF65" t="s">
        <v>61</v>
      </c>
      <c r="DG65" t="s">
        <v>62</v>
      </c>
      <c r="DH65" t="s">
        <v>3</v>
      </c>
      <c r="DI65" t="s">
        <v>62</v>
      </c>
      <c r="DJ65" t="s">
        <v>61</v>
      </c>
      <c r="DK65" t="s">
        <v>3</v>
      </c>
      <c r="DL65" t="s">
        <v>86</v>
      </c>
      <c r="DM65" t="s">
        <v>63</v>
      </c>
      <c r="DN65">
        <v>0</v>
      </c>
      <c r="DO65">
        <v>0</v>
      </c>
      <c r="DP65">
        <v>1</v>
      </c>
      <c r="DQ65">
        <v>1</v>
      </c>
      <c r="DU65">
        <v>1013</v>
      </c>
      <c r="DV65" t="s">
        <v>99</v>
      </c>
      <c r="DW65" t="s">
        <v>99</v>
      </c>
      <c r="DX65">
        <v>1</v>
      </c>
      <c r="DZ65" t="s">
        <v>3</v>
      </c>
      <c r="EA65" t="s">
        <v>3</v>
      </c>
      <c r="EB65" t="s">
        <v>3</v>
      </c>
      <c r="EC65" t="s">
        <v>3</v>
      </c>
      <c r="EE65">
        <v>53551142</v>
      </c>
      <c r="EF65">
        <v>2</v>
      </c>
      <c r="EG65" t="s">
        <v>38</v>
      </c>
      <c r="EH65">
        <v>15</v>
      </c>
      <c r="EI65" t="s">
        <v>149</v>
      </c>
      <c r="EJ65">
        <v>1</v>
      </c>
      <c r="EK65">
        <v>15001</v>
      </c>
      <c r="EL65" t="s">
        <v>149</v>
      </c>
      <c r="EM65" t="s">
        <v>150</v>
      </c>
      <c r="EO65" t="s">
        <v>67</v>
      </c>
      <c r="EQ65">
        <v>131072</v>
      </c>
      <c r="ER65">
        <v>2829.81</v>
      </c>
      <c r="ES65">
        <v>0</v>
      </c>
      <c r="ET65">
        <v>152.46</v>
      </c>
      <c r="EU65">
        <v>0</v>
      </c>
      <c r="EV65">
        <v>2677.35</v>
      </c>
      <c r="EW65">
        <v>241.42</v>
      </c>
      <c r="EX65">
        <v>0</v>
      </c>
      <c r="EY65">
        <v>0</v>
      </c>
      <c r="FQ65">
        <v>0</v>
      </c>
      <c r="FR65">
        <f>ROUND(IF(AND(BH65=3,BI65=3),P65,0),0)</f>
        <v>0</v>
      </c>
      <c r="FS65">
        <v>0</v>
      </c>
      <c r="FX65">
        <v>90</v>
      </c>
      <c r="FY65">
        <v>41.65</v>
      </c>
      <c r="GA65" t="s">
        <v>3</v>
      </c>
      <c r="GD65">
        <v>1</v>
      </c>
      <c r="GF65">
        <v>-322835286</v>
      </c>
      <c r="GG65">
        <v>2</v>
      </c>
      <c r="GH65">
        <v>1</v>
      </c>
      <c r="GI65">
        <v>2</v>
      </c>
      <c r="GJ65">
        <v>0</v>
      </c>
      <c r="GK65">
        <v>0</v>
      </c>
      <c r="GL65">
        <f>ROUND(IF(AND(BH65=3,BI65=3,FS65&lt;&gt;0),P65,0),0)</f>
        <v>0</v>
      </c>
      <c r="GM65">
        <f>ROUND(O65+X65+Y65,0)+GX65</f>
        <v>84122</v>
      </c>
      <c r="GN65">
        <f>IF(OR(BI65=0,BI65=1),ROUND(O65+X65+Y65,0),0)</f>
        <v>84122</v>
      </c>
      <c r="GO65">
        <f>IF(BI65=2,ROUND(O65+X65+Y65,0),0)</f>
        <v>0</v>
      </c>
      <c r="GP65">
        <f>IF(BI65=4,ROUND(O65+X65+Y65,0)+GX65,0)</f>
        <v>0</v>
      </c>
      <c r="GR65">
        <v>0</v>
      </c>
      <c r="GS65">
        <v>0</v>
      </c>
      <c r="GT65">
        <v>0</v>
      </c>
      <c r="GU65" t="s">
        <v>3</v>
      </c>
      <c r="GV65">
        <f t="shared" si="48"/>
        <v>0</v>
      </c>
      <c r="GW65">
        <v>1</v>
      </c>
      <c r="GX65">
        <f>ROUND(HC65*I65,0)</f>
        <v>0</v>
      </c>
      <c r="HA65">
        <v>0</v>
      </c>
      <c r="HB65">
        <v>0</v>
      </c>
      <c r="HC65">
        <f t="shared" si="67"/>
        <v>0</v>
      </c>
      <c r="HE65" t="s">
        <v>3</v>
      </c>
      <c r="HF65" t="s">
        <v>3</v>
      </c>
      <c r="HM65" t="s">
        <v>3</v>
      </c>
      <c r="HN65" t="s">
        <v>151</v>
      </c>
      <c r="HO65" t="s">
        <v>152</v>
      </c>
      <c r="HP65" t="s">
        <v>149</v>
      </c>
      <c r="HQ65" t="s">
        <v>149</v>
      </c>
      <c r="IK65">
        <v>0</v>
      </c>
    </row>
    <row r="66" spans="1:255" x14ac:dyDescent="0.2">
      <c r="A66" s="2">
        <v>18</v>
      </c>
      <c r="B66" s="2">
        <v>1</v>
      </c>
      <c r="C66" s="2">
        <v>211</v>
      </c>
      <c r="D66" s="2"/>
      <c r="E66" s="2" t="s">
        <v>153</v>
      </c>
      <c r="F66" s="2" t="s">
        <v>154</v>
      </c>
      <c r="G66" s="2" t="s">
        <v>155</v>
      </c>
      <c r="H66" s="2" t="s">
        <v>143</v>
      </c>
      <c r="I66" s="2">
        <f>I64*J66</f>
        <v>348.3</v>
      </c>
      <c r="J66" s="2">
        <v>1200</v>
      </c>
      <c r="K66" s="2">
        <v>1200</v>
      </c>
      <c r="L66" s="2"/>
      <c r="M66" s="2"/>
      <c r="N66" s="2"/>
      <c r="O66" s="2">
        <f>ROUND(CP66,2)</f>
        <v>1671.84</v>
      </c>
      <c r="P66" s="2">
        <f>ROUND(CQ66*I66,2)</f>
        <v>1671.84</v>
      </c>
      <c r="Q66" s="2">
        <f>ROUND(CR66*I66,2)</f>
        <v>0</v>
      </c>
      <c r="R66" s="2">
        <f>ROUND(CS66*I66,2)</f>
        <v>0</v>
      </c>
      <c r="S66" s="2">
        <f>ROUND(CT66*I66,2)</f>
        <v>0</v>
      </c>
      <c r="T66" s="2">
        <f>ROUND(CU66*I66,2)</f>
        <v>0</v>
      </c>
      <c r="U66" s="2">
        <f t="shared" si="52"/>
        <v>0</v>
      </c>
      <c r="V66" s="2">
        <f t="shared" si="53"/>
        <v>0</v>
      </c>
      <c r="W66" s="2">
        <f>ROUND(CX66*I66,2)</f>
        <v>13.93</v>
      </c>
      <c r="X66" s="2">
        <f>ROUND(CY66,2)</f>
        <v>0</v>
      </c>
      <c r="Y66" s="2">
        <f>ROUND(CZ66,2)</f>
        <v>0</v>
      </c>
      <c r="Z66" s="2"/>
      <c r="AA66" s="2">
        <v>53551706</v>
      </c>
      <c r="AB66" s="2">
        <f t="shared" si="54"/>
        <v>4.8</v>
      </c>
      <c r="AC66" s="2">
        <f t="shared" si="45"/>
        <v>4.8</v>
      </c>
      <c r="AD66" s="2">
        <f t="shared" ref="AD66:AD71" si="69">ROUND((((ET66)-(EU66))+AE66),2)</f>
        <v>0</v>
      </c>
      <c r="AE66" s="2">
        <f t="shared" ref="AE66:AF71" si="70">ROUND((EU66),2)</f>
        <v>0</v>
      </c>
      <c r="AF66" s="2">
        <f t="shared" si="70"/>
        <v>0</v>
      </c>
      <c r="AG66" s="2">
        <f t="shared" si="55"/>
        <v>0</v>
      </c>
      <c r="AH66" s="2">
        <f t="shared" ref="AH66:AI71" si="71">(EW66)</f>
        <v>0</v>
      </c>
      <c r="AI66" s="2">
        <f t="shared" si="71"/>
        <v>0</v>
      </c>
      <c r="AJ66" s="2">
        <f t="shared" si="56"/>
        <v>0.04</v>
      </c>
      <c r="AK66" s="2">
        <v>4.8</v>
      </c>
      <c r="AL66" s="2">
        <v>4.8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0.04</v>
      </c>
      <c r="AT66" s="2">
        <v>100</v>
      </c>
      <c r="AU66" s="2">
        <v>49</v>
      </c>
      <c r="AV66" s="2">
        <v>1</v>
      </c>
      <c r="AW66" s="2">
        <v>1</v>
      </c>
      <c r="AX66" s="2"/>
      <c r="AY66" s="2"/>
      <c r="AZ66" s="2">
        <v>1</v>
      </c>
      <c r="BA66" s="2">
        <v>1</v>
      </c>
      <c r="BB66" s="2">
        <v>1</v>
      </c>
      <c r="BC66" s="2">
        <v>1</v>
      </c>
      <c r="BD66" s="2" t="s">
        <v>3</v>
      </c>
      <c r="BE66" s="2" t="s">
        <v>3</v>
      </c>
      <c r="BF66" s="2" t="s">
        <v>3</v>
      </c>
      <c r="BG66" s="2" t="s">
        <v>3</v>
      </c>
      <c r="BH66" s="2">
        <v>3</v>
      </c>
      <c r="BI66" s="2">
        <v>1</v>
      </c>
      <c r="BJ66" s="2" t="s">
        <v>156</v>
      </c>
      <c r="BK66" s="2"/>
      <c r="BL66" s="2"/>
      <c r="BM66" s="2">
        <v>15001</v>
      </c>
      <c r="BN66" s="2">
        <v>0</v>
      </c>
      <c r="BO66" s="2" t="s">
        <v>3</v>
      </c>
      <c r="BP66" s="2">
        <v>0</v>
      </c>
      <c r="BQ66" s="2">
        <v>2</v>
      </c>
      <c r="BR66" s="2">
        <v>0</v>
      </c>
      <c r="BS66" s="2">
        <v>1</v>
      </c>
      <c r="BT66" s="2">
        <v>1</v>
      </c>
      <c r="BU66" s="2">
        <v>1</v>
      </c>
      <c r="BV66" s="2">
        <v>1</v>
      </c>
      <c r="BW66" s="2">
        <v>1</v>
      </c>
      <c r="BX66" s="2">
        <v>1</v>
      </c>
      <c r="BY66" s="2" t="s">
        <v>3</v>
      </c>
      <c r="BZ66" s="2">
        <v>100</v>
      </c>
      <c r="CA66" s="2">
        <v>49</v>
      </c>
      <c r="CB66" s="2" t="s">
        <v>3</v>
      </c>
      <c r="CC66" s="2"/>
      <c r="CD66" s="2"/>
      <c r="CE66" s="2">
        <v>0</v>
      </c>
      <c r="CF66" s="2">
        <v>0</v>
      </c>
      <c r="CG66" s="2">
        <v>0</v>
      </c>
      <c r="CH66" s="2"/>
      <c r="CI66" s="2"/>
      <c r="CJ66" s="2"/>
      <c r="CK66" s="2"/>
      <c r="CL66" s="2"/>
      <c r="CM66" s="2">
        <v>0</v>
      </c>
      <c r="CN66" s="2" t="s">
        <v>3</v>
      </c>
      <c r="CO66" s="2">
        <v>0</v>
      </c>
      <c r="CP66" s="2">
        <f t="shared" si="57"/>
        <v>1671.84</v>
      </c>
      <c r="CQ66" s="2">
        <f t="shared" si="68"/>
        <v>4.8</v>
      </c>
      <c r="CR66" s="2">
        <f t="shared" si="58"/>
        <v>0</v>
      </c>
      <c r="CS66" s="2">
        <f t="shared" si="59"/>
        <v>0</v>
      </c>
      <c r="CT66" s="2">
        <f t="shared" si="60"/>
        <v>0</v>
      </c>
      <c r="CU66" s="2">
        <f t="shared" si="61"/>
        <v>0</v>
      </c>
      <c r="CV66" s="2">
        <f t="shared" si="62"/>
        <v>0</v>
      </c>
      <c r="CW66" s="2">
        <f t="shared" si="63"/>
        <v>0</v>
      </c>
      <c r="CX66" s="2">
        <f t="shared" si="64"/>
        <v>0.04</v>
      </c>
      <c r="CY66" s="2">
        <f t="shared" si="65"/>
        <v>0</v>
      </c>
      <c r="CZ66" s="2">
        <f t="shared" si="66"/>
        <v>0</v>
      </c>
      <c r="DA66" s="2"/>
      <c r="DB66" s="2"/>
      <c r="DC66" s="2" t="s">
        <v>3</v>
      </c>
      <c r="DD66" s="2" t="s">
        <v>3</v>
      </c>
      <c r="DE66" s="2" t="s">
        <v>3</v>
      </c>
      <c r="DF66" s="2" t="s">
        <v>3</v>
      </c>
      <c r="DG66" s="2" t="s">
        <v>3</v>
      </c>
      <c r="DH66" s="2" t="s">
        <v>3</v>
      </c>
      <c r="DI66" s="2" t="s">
        <v>3</v>
      </c>
      <c r="DJ66" s="2" t="s">
        <v>3</v>
      </c>
      <c r="DK66" s="2" t="s">
        <v>3</v>
      </c>
      <c r="DL66" s="2" t="s">
        <v>3</v>
      </c>
      <c r="DM66" s="2" t="s">
        <v>3</v>
      </c>
      <c r="DN66" s="2">
        <v>0</v>
      </c>
      <c r="DO66" s="2">
        <v>0</v>
      </c>
      <c r="DP66" s="2">
        <v>1</v>
      </c>
      <c r="DQ66" s="2">
        <v>1</v>
      </c>
      <c r="DR66" s="2"/>
      <c r="DS66" s="2"/>
      <c r="DT66" s="2"/>
      <c r="DU66" s="2">
        <v>1009</v>
      </c>
      <c r="DV66" s="2" t="s">
        <v>143</v>
      </c>
      <c r="DW66" s="2" t="s">
        <v>143</v>
      </c>
      <c r="DX66" s="2">
        <v>1</v>
      </c>
      <c r="DY66" s="2"/>
      <c r="DZ66" s="2" t="s">
        <v>3</v>
      </c>
      <c r="EA66" s="2" t="s">
        <v>3</v>
      </c>
      <c r="EB66" s="2" t="s">
        <v>3</v>
      </c>
      <c r="EC66" s="2" t="s">
        <v>3</v>
      </c>
      <c r="ED66" s="2"/>
      <c r="EE66" s="2">
        <v>53551142</v>
      </c>
      <c r="EF66" s="2">
        <v>2</v>
      </c>
      <c r="EG66" s="2" t="s">
        <v>38</v>
      </c>
      <c r="EH66" s="2">
        <v>15</v>
      </c>
      <c r="EI66" s="2" t="s">
        <v>149</v>
      </c>
      <c r="EJ66" s="2">
        <v>1</v>
      </c>
      <c r="EK66" s="2">
        <v>15001</v>
      </c>
      <c r="EL66" s="2" t="s">
        <v>149</v>
      </c>
      <c r="EM66" s="2" t="s">
        <v>150</v>
      </c>
      <c r="EN66" s="2"/>
      <c r="EO66" s="2" t="s">
        <v>3</v>
      </c>
      <c r="EP66" s="2"/>
      <c r="EQ66" s="2">
        <v>0</v>
      </c>
      <c r="ER66" s="2">
        <v>4.8</v>
      </c>
      <c r="ES66" s="2">
        <v>4.8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>
        <v>0</v>
      </c>
      <c r="FR66" s="2">
        <f>ROUND(IF(AND(BH66=3,BI66=3),P66,0),2)</f>
        <v>0</v>
      </c>
      <c r="FS66" s="2">
        <v>0</v>
      </c>
      <c r="FT66" s="2"/>
      <c r="FU66" s="2"/>
      <c r="FV66" s="2"/>
      <c r="FW66" s="2"/>
      <c r="FX66" s="2">
        <v>100</v>
      </c>
      <c r="FY66" s="2">
        <v>49</v>
      </c>
      <c r="FZ66" s="2"/>
      <c r="GA66" s="2" t="s">
        <v>3</v>
      </c>
      <c r="GB66" s="2"/>
      <c r="GC66" s="2"/>
      <c r="GD66" s="2">
        <v>1</v>
      </c>
      <c r="GE66" s="2"/>
      <c r="GF66" s="2">
        <v>-1480987548</v>
      </c>
      <c r="GG66" s="2">
        <v>2</v>
      </c>
      <c r="GH66" s="2">
        <v>1</v>
      </c>
      <c r="GI66" s="2">
        <v>-2</v>
      </c>
      <c r="GJ66" s="2">
        <v>0</v>
      </c>
      <c r="GK66" s="2">
        <v>0</v>
      </c>
      <c r="GL66" s="2">
        <f>ROUND(IF(AND(BH66=3,BI66=3,FS66&lt;&gt;0),P66,0),2)</f>
        <v>0</v>
      </c>
      <c r="GM66" s="2">
        <f>ROUND(O66+X66+Y66,2)+GX66</f>
        <v>1671.84</v>
      </c>
      <c r="GN66" s="2">
        <f>IF(OR(BI66=0,BI66=1),ROUND(O66+X66+Y66,2),0)</f>
        <v>1671.84</v>
      </c>
      <c r="GO66" s="2">
        <f>IF(BI66=2,ROUND(O66+X66+Y66,2),0)</f>
        <v>0</v>
      </c>
      <c r="GP66" s="2">
        <f>IF(BI66=4,ROUND(O66+X66+Y66,2)+GX66,0)</f>
        <v>0</v>
      </c>
      <c r="GQ66" s="2"/>
      <c r="GR66" s="2">
        <v>0</v>
      </c>
      <c r="GS66" s="2">
        <v>0</v>
      </c>
      <c r="GT66" s="2">
        <v>0</v>
      </c>
      <c r="GU66" s="2" t="s">
        <v>3</v>
      </c>
      <c r="GV66" s="2">
        <f t="shared" si="48"/>
        <v>0</v>
      </c>
      <c r="GW66" s="2">
        <v>1</v>
      </c>
      <c r="GX66" s="2">
        <f>ROUND(HC66*I66,2)</f>
        <v>0</v>
      </c>
      <c r="GY66" s="2"/>
      <c r="GZ66" s="2"/>
      <c r="HA66" s="2">
        <v>0</v>
      </c>
      <c r="HB66" s="2">
        <v>0</v>
      </c>
      <c r="HC66" s="2">
        <f t="shared" si="67"/>
        <v>0</v>
      </c>
      <c r="HD66" s="2"/>
      <c r="HE66" s="2" t="s">
        <v>3</v>
      </c>
      <c r="HF66" s="2" t="s">
        <v>3</v>
      </c>
      <c r="HG66" s="2"/>
      <c r="HH66" s="2"/>
      <c r="HI66" s="2"/>
      <c r="HJ66" s="2"/>
      <c r="HK66" s="2"/>
      <c r="HL66" s="2"/>
      <c r="HM66" s="2" t="s">
        <v>3</v>
      </c>
      <c r="HN66" s="2" t="s">
        <v>151</v>
      </c>
      <c r="HO66" s="2" t="s">
        <v>152</v>
      </c>
      <c r="HP66" s="2" t="s">
        <v>149</v>
      </c>
      <c r="HQ66" s="2" t="s">
        <v>149</v>
      </c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>
        <v>0</v>
      </c>
      <c r="IL66" s="2"/>
      <c r="IM66" s="2"/>
      <c r="IN66" s="2"/>
      <c r="IO66" s="2"/>
      <c r="IP66" s="2"/>
      <c r="IQ66" s="2"/>
      <c r="IR66" s="2"/>
      <c r="IS66" s="2"/>
      <c r="IT66" s="2"/>
      <c r="IU66" s="2"/>
    </row>
    <row r="67" spans="1:255" x14ac:dyDescent="0.2">
      <c r="A67">
        <v>18</v>
      </c>
      <c r="B67">
        <v>1</v>
      </c>
      <c r="C67">
        <v>216</v>
      </c>
      <c r="E67" t="s">
        <v>153</v>
      </c>
      <c r="F67" t="s">
        <v>154</v>
      </c>
      <c r="G67" t="s">
        <v>155</v>
      </c>
      <c r="H67" t="s">
        <v>143</v>
      </c>
      <c r="I67">
        <f>I65*J67</f>
        <v>348.3</v>
      </c>
      <c r="J67">
        <v>1200</v>
      </c>
      <c r="K67">
        <v>1200</v>
      </c>
      <c r="O67">
        <f>ROUND(CP67,0)</f>
        <v>5968</v>
      </c>
      <c r="P67">
        <f>ROUND(CQ67*I67,0)</f>
        <v>5968</v>
      </c>
      <c r="Q67">
        <f>ROUND(CR67*I67,0)</f>
        <v>0</v>
      </c>
      <c r="R67">
        <f>ROUND(CS67*I67,0)</f>
        <v>0</v>
      </c>
      <c r="S67">
        <f>ROUND(CT67*I67,0)</f>
        <v>0</v>
      </c>
      <c r="T67">
        <f>ROUND(CU67*I67,0)</f>
        <v>0</v>
      </c>
      <c r="U67">
        <f t="shared" si="52"/>
        <v>0</v>
      </c>
      <c r="V67">
        <f t="shared" si="53"/>
        <v>0</v>
      </c>
      <c r="W67">
        <f>ROUND(CX67*I67,0)</f>
        <v>14</v>
      </c>
      <c r="X67">
        <f>ROUND(CY67,0)</f>
        <v>0</v>
      </c>
      <c r="Y67">
        <f>ROUND(CZ67,0)</f>
        <v>0</v>
      </c>
      <c r="AA67">
        <v>53551707</v>
      </c>
      <c r="AB67">
        <f t="shared" si="54"/>
        <v>4.8</v>
      </c>
      <c r="AC67">
        <f t="shared" si="45"/>
        <v>4.8</v>
      </c>
      <c r="AD67">
        <f t="shared" si="69"/>
        <v>0</v>
      </c>
      <c r="AE67">
        <f t="shared" si="70"/>
        <v>0</v>
      </c>
      <c r="AF67">
        <f t="shared" si="70"/>
        <v>0</v>
      </c>
      <c r="AG67">
        <f t="shared" si="55"/>
        <v>0</v>
      </c>
      <c r="AH67">
        <f t="shared" si="71"/>
        <v>0</v>
      </c>
      <c r="AI67">
        <f t="shared" si="71"/>
        <v>0</v>
      </c>
      <c r="AJ67">
        <f t="shared" si="56"/>
        <v>0.04</v>
      </c>
      <c r="AK67">
        <v>4.8</v>
      </c>
      <c r="AL67">
        <v>4.8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0.04</v>
      </c>
      <c r="AT67">
        <v>100</v>
      </c>
      <c r="AU67">
        <v>49</v>
      </c>
      <c r="AV67">
        <v>1</v>
      </c>
      <c r="AW67">
        <v>1</v>
      </c>
      <c r="AZ67">
        <v>1</v>
      </c>
      <c r="BA67">
        <v>1</v>
      </c>
      <c r="BB67">
        <v>1</v>
      </c>
      <c r="BC67">
        <v>3.57</v>
      </c>
      <c r="BD67" t="s">
        <v>3</v>
      </c>
      <c r="BE67" t="s">
        <v>3</v>
      </c>
      <c r="BF67" t="s">
        <v>3</v>
      </c>
      <c r="BG67" t="s">
        <v>3</v>
      </c>
      <c r="BH67">
        <v>3</v>
      </c>
      <c r="BI67">
        <v>1</v>
      </c>
      <c r="BJ67" t="s">
        <v>156</v>
      </c>
      <c r="BM67">
        <v>15001</v>
      </c>
      <c r="BN67">
        <v>0</v>
      </c>
      <c r="BO67" t="s">
        <v>154</v>
      </c>
      <c r="BP67">
        <v>1</v>
      </c>
      <c r="BQ67">
        <v>2</v>
      </c>
      <c r="BR67">
        <v>0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 t="s">
        <v>3</v>
      </c>
      <c r="BZ67">
        <v>100</v>
      </c>
      <c r="CA67">
        <v>49</v>
      </c>
      <c r="CB67" t="s">
        <v>3</v>
      </c>
      <c r="CE67">
        <v>0</v>
      </c>
      <c r="CF67">
        <v>0</v>
      </c>
      <c r="CG67">
        <v>0</v>
      </c>
      <c r="CM67">
        <v>0</v>
      </c>
      <c r="CN67" t="s">
        <v>3</v>
      </c>
      <c r="CO67">
        <v>0</v>
      </c>
      <c r="CP67">
        <f t="shared" si="57"/>
        <v>5968</v>
      </c>
      <c r="CQ67">
        <f t="shared" si="68"/>
        <v>17.135999999999999</v>
      </c>
      <c r="CR67">
        <f t="shared" si="58"/>
        <v>0</v>
      </c>
      <c r="CS67">
        <f t="shared" si="59"/>
        <v>0</v>
      </c>
      <c r="CT67">
        <f t="shared" si="60"/>
        <v>0</v>
      </c>
      <c r="CU67">
        <f t="shared" si="61"/>
        <v>0</v>
      </c>
      <c r="CV67">
        <f t="shared" si="62"/>
        <v>0</v>
      </c>
      <c r="CW67">
        <f t="shared" si="63"/>
        <v>0</v>
      </c>
      <c r="CX67">
        <f t="shared" si="64"/>
        <v>0.04</v>
      </c>
      <c r="CY67">
        <f t="shared" si="65"/>
        <v>0</v>
      </c>
      <c r="CZ67">
        <f t="shared" si="66"/>
        <v>0</v>
      </c>
      <c r="DC67" t="s">
        <v>3</v>
      </c>
      <c r="DD67" t="s">
        <v>3</v>
      </c>
      <c r="DE67" t="s">
        <v>3</v>
      </c>
      <c r="DF67" t="s">
        <v>3</v>
      </c>
      <c r="DG67" t="s">
        <v>3</v>
      </c>
      <c r="DH67" t="s">
        <v>3</v>
      </c>
      <c r="DI67" t="s">
        <v>3</v>
      </c>
      <c r="DJ67" t="s">
        <v>3</v>
      </c>
      <c r="DK67" t="s">
        <v>3</v>
      </c>
      <c r="DL67" t="s">
        <v>3</v>
      </c>
      <c r="DM67" t="s">
        <v>3</v>
      </c>
      <c r="DN67">
        <v>0</v>
      </c>
      <c r="DO67">
        <v>0</v>
      </c>
      <c r="DP67">
        <v>1</v>
      </c>
      <c r="DQ67">
        <v>1</v>
      </c>
      <c r="DU67">
        <v>1009</v>
      </c>
      <c r="DV67" t="s">
        <v>143</v>
      </c>
      <c r="DW67" t="s">
        <v>143</v>
      </c>
      <c r="DX67">
        <v>1</v>
      </c>
      <c r="DZ67" t="s">
        <v>3</v>
      </c>
      <c r="EA67" t="s">
        <v>3</v>
      </c>
      <c r="EB67" t="s">
        <v>3</v>
      </c>
      <c r="EC67" t="s">
        <v>3</v>
      </c>
      <c r="EE67">
        <v>53551142</v>
      </c>
      <c r="EF67">
        <v>2</v>
      </c>
      <c r="EG67" t="s">
        <v>38</v>
      </c>
      <c r="EH67">
        <v>15</v>
      </c>
      <c r="EI67" t="s">
        <v>149</v>
      </c>
      <c r="EJ67">
        <v>1</v>
      </c>
      <c r="EK67">
        <v>15001</v>
      </c>
      <c r="EL67" t="s">
        <v>149</v>
      </c>
      <c r="EM67" t="s">
        <v>150</v>
      </c>
      <c r="EO67" t="s">
        <v>3</v>
      </c>
      <c r="EQ67">
        <v>0</v>
      </c>
      <c r="ER67">
        <v>4.8</v>
      </c>
      <c r="ES67">
        <v>4.8</v>
      </c>
      <c r="ET67">
        <v>0</v>
      </c>
      <c r="EU67">
        <v>0</v>
      </c>
      <c r="EV67">
        <v>0</v>
      </c>
      <c r="EW67">
        <v>0</v>
      </c>
      <c r="EX67">
        <v>0</v>
      </c>
      <c r="FQ67">
        <v>0</v>
      </c>
      <c r="FR67">
        <f>ROUND(IF(AND(BH67=3,BI67=3),P67,0),0)</f>
        <v>0</v>
      </c>
      <c r="FS67">
        <v>0</v>
      </c>
      <c r="FX67">
        <v>100</v>
      </c>
      <c r="FY67">
        <v>49</v>
      </c>
      <c r="GA67" t="s">
        <v>3</v>
      </c>
      <c r="GD67">
        <v>1</v>
      </c>
      <c r="GF67">
        <v>-1480987548</v>
      </c>
      <c r="GG67">
        <v>2</v>
      </c>
      <c r="GH67">
        <v>1</v>
      </c>
      <c r="GI67">
        <v>2</v>
      </c>
      <c r="GJ67">
        <v>0</v>
      </c>
      <c r="GK67">
        <v>0</v>
      </c>
      <c r="GL67">
        <f>ROUND(IF(AND(BH67=3,BI67=3,FS67&lt;&gt;0),P67,0),0)</f>
        <v>0</v>
      </c>
      <c r="GM67">
        <f>ROUND(O67+X67+Y67,0)+GX67</f>
        <v>5968</v>
      </c>
      <c r="GN67">
        <f>IF(OR(BI67=0,BI67=1),ROUND(O67+X67+Y67,0),0)</f>
        <v>5968</v>
      </c>
      <c r="GO67">
        <f>IF(BI67=2,ROUND(O67+X67+Y67,0),0)</f>
        <v>0</v>
      </c>
      <c r="GP67">
        <f>IF(BI67=4,ROUND(O67+X67+Y67,0)+GX67,0)</f>
        <v>0</v>
      </c>
      <c r="GR67">
        <v>0</v>
      </c>
      <c r="GS67">
        <v>3</v>
      </c>
      <c r="GT67">
        <v>0</v>
      </c>
      <c r="GU67" t="s">
        <v>3</v>
      </c>
      <c r="GV67">
        <f t="shared" si="48"/>
        <v>0</v>
      </c>
      <c r="GW67">
        <v>1</v>
      </c>
      <c r="GX67">
        <f>ROUND(HC67*I67,0)</f>
        <v>0</v>
      </c>
      <c r="HA67">
        <v>0</v>
      </c>
      <c r="HB67">
        <v>0</v>
      </c>
      <c r="HC67">
        <f t="shared" si="67"/>
        <v>0</v>
      </c>
      <c r="HE67" t="s">
        <v>3</v>
      </c>
      <c r="HF67" t="s">
        <v>3</v>
      </c>
      <c r="HM67" t="s">
        <v>3</v>
      </c>
      <c r="HN67" t="s">
        <v>151</v>
      </c>
      <c r="HO67" t="s">
        <v>152</v>
      </c>
      <c r="HP67" t="s">
        <v>149</v>
      </c>
      <c r="HQ67" t="s">
        <v>149</v>
      </c>
      <c r="IK67">
        <v>0</v>
      </c>
    </row>
    <row r="68" spans="1:255" x14ac:dyDescent="0.2">
      <c r="A68" s="2">
        <v>18</v>
      </c>
      <c r="B68" s="2">
        <v>1</v>
      </c>
      <c r="C68" s="2">
        <v>212</v>
      </c>
      <c r="D68" s="2"/>
      <c r="E68" s="2" t="s">
        <v>157</v>
      </c>
      <c r="F68" s="2" t="s">
        <v>158</v>
      </c>
      <c r="G68" s="2" t="s">
        <v>159</v>
      </c>
      <c r="H68" s="2" t="s">
        <v>160</v>
      </c>
      <c r="I68" s="2">
        <f>I64*J68</f>
        <v>189</v>
      </c>
      <c r="J68" s="2">
        <v>651.16279069767438</v>
      </c>
      <c r="K68" s="2">
        <v>651.16279099999997</v>
      </c>
      <c r="L68" s="2"/>
      <c r="M68" s="2"/>
      <c r="N68" s="2"/>
      <c r="O68" s="2">
        <f>ROUND(CP68,2)</f>
        <v>227745</v>
      </c>
      <c r="P68" s="2">
        <f>ROUND(ROUND(CQ68*I68,0)/BC68,2)</f>
        <v>227745</v>
      </c>
      <c r="Q68" s="2">
        <f>ROUND(CR68*I68,2)</f>
        <v>0</v>
      </c>
      <c r="R68" s="2">
        <f>ROUND(CS68*I68,2)</f>
        <v>0</v>
      </c>
      <c r="S68" s="2">
        <f>ROUND(CT68*I68,2)</f>
        <v>0</v>
      </c>
      <c r="T68" s="2">
        <f>ROUND(CU68*I68,2)</f>
        <v>0</v>
      </c>
      <c r="U68" s="2">
        <f t="shared" si="52"/>
        <v>0</v>
      </c>
      <c r="V68" s="2">
        <f t="shared" si="53"/>
        <v>0</v>
      </c>
      <c r="W68" s="2">
        <f>ROUND(CX68*I68,2)</f>
        <v>0</v>
      </c>
      <c r="X68" s="2">
        <f>ROUND(CY68,2)</f>
        <v>0</v>
      </c>
      <c r="Y68" s="2">
        <f>ROUND(CZ68,2)</f>
        <v>0</v>
      </c>
      <c r="Z68" s="2"/>
      <c r="AA68" s="2">
        <v>53551706</v>
      </c>
      <c r="AB68" s="2">
        <f t="shared" si="54"/>
        <v>1205</v>
      </c>
      <c r="AC68" s="2">
        <f t="shared" si="45"/>
        <v>1205</v>
      </c>
      <c r="AD68" s="2">
        <f t="shared" si="69"/>
        <v>0</v>
      </c>
      <c r="AE68" s="2">
        <f t="shared" si="70"/>
        <v>0</v>
      </c>
      <c r="AF68" s="2">
        <f t="shared" si="70"/>
        <v>0</v>
      </c>
      <c r="AG68" s="2">
        <f t="shared" si="55"/>
        <v>0</v>
      </c>
      <c r="AH68" s="2">
        <f t="shared" si="71"/>
        <v>0</v>
      </c>
      <c r="AI68" s="2">
        <f t="shared" si="71"/>
        <v>0</v>
      </c>
      <c r="AJ68" s="2">
        <f t="shared" si="56"/>
        <v>0</v>
      </c>
      <c r="AK68" s="2">
        <v>1205</v>
      </c>
      <c r="AL68" s="2">
        <v>1205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100</v>
      </c>
      <c r="AU68" s="2">
        <v>49</v>
      </c>
      <c r="AV68" s="2">
        <v>1</v>
      </c>
      <c r="AW68" s="2">
        <v>1</v>
      </c>
      <c r="AX68" s="2"/>
      <c r="AY68" s="2"/>
      <c r="AZ68" s="2">
        <v>1</v>
      </c>
      <c r="BA68" s="2">
        <v>1</v>
      </c>
      <c r="BB68" s="2">
        <v>1</v>
      </c>
      <c r="BC68" s="2">
        <v>1</v>
      </c>
      <c r="BD68" s="2" t="s">
        <v>3</v>
      </c>
      <c r="BE68" s="2" t="s">
        <v>3</v>
      </c>
      <c r="BF68" s="2" t="s">
        <v>3</v>
      </c>
      <c r="BG68" s="2" t="s">
        <v>3</v>
      </c>
      <c r="BH68" s="2">
        <v>3</v>
      </c>
      <c r="BI68" s="2">
        <v>1</v>
      </c>
      <c r="BJ68" s="2" t="s">
        <v>3</v>
      </c>
      <c r="BK68" s="2"/>
      <c r="BL68" s="2"/>
      <c r="BM68" s="2">
        <v>15001</v>
      </c>
      <c r="BN68" s="2">
        <v>0</v>
      </c>
      <c r="BO68" s="2" t="s">
        <v>3</v>
      </c>
      <c r="BP68" s="2">
        <v>0</v>
      </c>
      <c r="BQ68" s="2">
        <v>2</v>
      </c>
      <c r="BR68" s="2">
        <v>0</v>
      </c>
      <c r="BS68" s="2">
        <v>1</v>
      </c>
      <c r="BT68" s="2">
        <v>1</v>
      </c>
      <c r="BU68" s="2">
        <v>1</v>
      </c>
      <c r="BV68" s="2">
        <v>1</v>
      </c>
      <c r="BW68" s="2">
        <v>1</v>
      </c>
      <c r="BX68" s="2">
        <v>1</v>
      </c>
      <c r="BY68" s="2" t="s">
        <v>3</v>
      </c>
      <c r="BZ68" s="2">
        <v>100</v>
      </c>
      <c r="CA68" s="2">
        <v>49</v>
      </c>
      <c r="CB68" s="2" t="s">
        <v>3</v>
      </c>
      <c r="CC68" s="2"/>
      <c r="CD68" s="2"/>
      <c r="CE68" s="2">
        <v>0</v>
      </c>
      <c r="CF68" s="2">
        <v>0</v>
      </c>
      <c r="CG68" s="2">
        <v>0</v>
      </c>
      <c r="CH68" s="2"/>
      <c r="CI68" s="2"/>
      <c r="CJ68" s="2"/>
      <c r="CK68" s="2"/>
      <c r="CL68" s="2"/>
      <c r="CM68" s="2">
        <v>0</v>
      </c>
      <c r="CN68" s="2" t="s">
        <v>3</v>
      </c>
      <c r="CO68" s="2">
        <v>0</v>
      </c>
      <c r="CP68" s="2">
        <f t="shared" si="57"/>
        <v>227745</v>
      </c>
      <c r="CQ68" s="2">
        <f>AC68</f>
        <v>1205</v>
      </c>
      <c r="CR68" s="2">
        <f t="shared" si="58"/>
        <v>0</v>
      </c>
      <c r="CS68" s="2">
        <f t="shared" si="59"/>
        <v>0</v>
      </c>
      <c r="CT68" s="2">
        <f t="shared" si="60"/>
        <v>0</v>
      </c>
      <c r="CU68" s="2">
        <f t="shared" si="61"/>
        <v>0</v>
      </c>
      <c r="CV68" s="2">
        <f t="shared" si="62"/>
        <v>0</v>
      </c>
      <c r="CW68" s="2">
        <f t="shared" si="63"/>
        <v>0</v>
      </c>
      <c r="CX68" s="2">
        <f t="shared" si="64"/>
        <v>0</v>
      </c>
      <c r="CY68" s="2">
        <f t="shared" si="65"/>
        <v>0</v>
      </c>
      <c r="CZ68" s="2">
        <f t="shared" si="66"/>
        <v>0</v>
      </c>
      <c r="DA68" s="2"/>
      <c r="DB68" s="2"/>
      <c r="DC68" s="2" t="s">
        <v>3</v>
      </c>
      <c r="DD68" s="2" t="s">
        <v>3</v>
      </c>
      <c r="DE68" s="2" t="s">
        <v>3</v>
      </c>
      <c r="DF68" s="2" t="s">
        <v>3</v>
      </c>
      <c r="DG68" s="2" t="s">
        <v>3</v>
      </c>
      <c r="DH68" s="2" t="s">
        <v>3</v>
      </c>
      <c r="DI68" s="2" t="s">
        <v>3</v>
      </c>
      <c r="DJ68" s="2" t="s">
        <v>3</v>
      </c>
      <c r="DK68" s="2" t="s">
        <v>3</v>
      </c>
      <c r="DL68" s="2" t="s">
        <v>3</v>
      </c>
      <c r="DM68" s="2" t="s">
        <v>3</v>
      </c>
      <c r="DN68" s="2">
        <v>0</v>
      </c>
      <c r="DO68" s="2">
        <v>0</v>
      </c>
      <c r="DP68" s="2">
        <v>1</v>
      </c>
      <c r="DQ68" s="2">
        <v>1</v>
      </c>
      <c r="DR68" s="2"/>
      <c r="DS68" s="2"/>
      <c r="DT68" s="2"/>
      <c r="DU68" s="2">
        <v>1010</v>
      </c>
      <c r="DV68" s="2" t="s">
        <v>160</v>
      </c>
      <c r="DW68" s="2" t="s">
        <v>160</v>
      </c>
      <c r="DX68" s="2">
        <v>1</v>
      </c>
      <c r="DY68" s="2"/>
      <c r="DZ68" s="2" t="s">
        <v>3</v>
      </c>
      <c r="EA68" s="2" t="s">
        <v>3</v>
      </c>
      <c r="EB68" s="2" t="s">
        <v>3</v>
      </c>
      <c r="EC68" s="2" t="s">
        <v>3</v>
      </c>
      <c r="ED68" s="2"/>
      <c r="EE68" s="2">
        <v>53551142</v>
      </c>
      <c r="EF68" s="2">
        <v>2</v>
      </c>
      <c r="EG68" s="2" t="s">
        <v>38</v>
      </c>
      <c r="EH68" s="2">
        <v>15</v>
      </c>
      <c r="EI68" s="2" t="s">
        <v>149</v>
      </c>
      <c r="EJ68" s="2">
        <v>1</v>
      </c>
      <c r="EK68" s="2">
        <v>15001</v>
      </c>
      <c r="EL68" s="2" t="s">
        <v>149</v>
      </c>
      <c r="EM68" s="2" t="s">
        <v>150</v>
      </c>
      <c r="EN68" s="2"/>
      <c r="EO68" s="2" t="s">
        <v>3</v>
      </c>
      <c r="EP68" s="2"/>
      <c r="EQ68" s="2">
        <v>0</v>
      </c>
      <c r="ER68" s="2">
        <v>193.86</v>
      </c>
      <c r="ES68" s="2">
        <v>1205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/>
      <c r="EZ68" s="2">
        <v>5</v>
      </c>
      <c r="FA68" s="2"/>
      <c r="FB68" s="2"/>
      <c r="FC68" s="2">
        <v>1</v>
      </c>
      <c r="FD68" s="2">
        <v>18</v>
      </c>
      <c r="FE68" s="2"/>
      <c r="FF68" s="2">
        <v>1446</v>
      </c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>
        <v>0</v>
      </c>
      <c r="FR68" s="2">
        <f>ROUND(IF(AND(BH68=3,BI68=3),P68,0),2)</f>
        <v>0</v>
      </c>
      <c r="FS68" s="2">
        <v>0</v>
      </c>
      <c r="FT68" s="2"/>
      <c r="FU68" s="2"/>
      <c r="FV68" s="2"/>
      <c r="FW68" s="2"/>
      <c r="FX68" s="2">
        <v>100</v>
      </c>
      <c r="FY68" s="2">
        <v>49</v>
      </c>
      <c r="FZ68" s="2"/>
      <c r="GA68" s="2" t="s">
        <v>161</v>
      </c>
      <c r="GB68" s="2"/>
      <c r="GC68" s="2"/>
      <c r="GD68" s="2">
        <v>1</v>
      </c>
      <c r="GE68" s="2"/>
      <c r="GF68" s="2">
        <v>-1788816221</v>
      </c>
      <c r="GG68" s="2">
        <v>2</v>
      </c>
      <c r="GH68" s="2">
        <v>3</v>
      </c>
      <c r="GI68" s="2">
        <v>-2</v>
      </c>
      <c r="GJ68" s="2">
        <v>0</v>
      </c>
      <c r="GK68" s="2">
        <v>0</v>
      </c>
      <c r="GL68" s="2">
        <f>ROUND(IF(AND(BH68=3,BI68=3,FS68&lt;&gt;0),P68,0),2)</f>
        <v>0</v>
      </c>
      <c r="GM68" s="2">
        <f>ROUND(O68+X68+Y68,2)+GX68</f>
        <v>227745</v>
      </c>
      <c r="GN68" s="2">
        <f>IF(OR(BI68=0,BI68=1),ROUND(O68+X68+Y68,2),0)</f>
        <v>227745</v>
      </c>
      <c r="GO68" s="2">
        <f>IF(BI68=2,ROUND(O68+X68+Y68,2),0)</f>
        <v>0</v>
      </c>
      <c r="GP68" s="2">
        <f>IF(BI68=4,ROUND(O68+X68+Y68,2)+GX68,0)</f>
        <v>0</v>
      </c>
      <c r="GQ68" s="2"/>
      <c r="GR68" s="2">
        <v>1</v>
      </c>
      <c r="GS68" s="2">
        <v>1</v>
      </c>
      <c r="GT68" s="2">
        <v>0</v>
      </c>
      <c r="GU68" s="2" t="s">
        <v>3</v>
      </c>
      <c r="GV68" s="2">
        <f t="shared" si="48"/>
        <v>0</v>
      </c>
      <c r="GW68" s="2">
        <v>1</v>
      </c>
      <c r="GX68" s="2">
        <f>ROUND(HC68*I68,2)</f>
        <v>0</v>
      </c>
      <c r="GY68" s="2"/>
      <c r="GZ68" s="2"/>
      <c r="HA68" s="2">
        <v>0</v>
      </c>
      <c r="HB68" s="2">
        <v>0</v>
      </c>
      <c r="HC68" s="2">
        <f t="shared" si="67"/>
        <v>0</v>
      </c>
      <c r="HD68" s="2"/>
      <c r="HE68" s="2" t="s">
        <v>138</v>
      </c>
      <c r="HF68" s="2" t="s">
        <v>138</v>
      </c>
      <c r="HG68" s="2">
        <f>ROUND(AC68*I68,0)</f>
        <v>227745</v>
      </c>
      <c r="HH68" s="2"/>
      <c r="HI68" s="2"/>
      <c r="HJ68" s="2"/>
      <c r="HK68" s="2"/>
      <c r="HL68" s="2"/>
      <c r="HM68" s="2" t="s">
        <v>3</v>
      </c>
      <c r="HN68" s="2" t="s">
        <v>151</v>
      </c>
      <c r="HO68" s="2" t="s">
        <v>152</v>
      </c>
      <c r="HP68" s="2" t="s">
        <v>149</v>
      </c>
      <c r="HQ68" s="2" t="s">
        <v>149</v>
      </c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>
        <v>0</v>
      </c>
      <c r="IL68" s="2"/>
      <c r="IM68" s="2"/>
      <c r="IN68" s="2"/>
      <c r="IO68" s="2"/>
      <c r="IP68" s="2"/>
      <c r="IQ68" s="2"/>
      <c r="IR68" s="2"/>
      <c r="IS68" s="2"/>
      <c r="IT68" s="2"/>
      <c r="IU68" s="2"/>
    </row>
    <row r="69" spans="1:255" x14ac:dyDescent="0.2">
      <c r="A69">
        <v>18</v>
      </c>
      <c r="B69">
        <v>1</v>
      </c>
      <c r="C69">
        <v>217</v>
      </c>
      <c r="E69" t="s">
        <v>157</v>
      </c>
      <c r="F69" t="s">
        <v>158</v>
      </c>
      <c r="G69" t="s">
        <v>159</v>
      </c>
      <c r="H69" t="s">
        <v>160</v>
      </c>
      <c r="I69">
        <f>I65*J69</f>
        <v>189</v>
      </c>
      <c r="J69">
        <v>651.16279069767438</v>
      </c>
      <c r="K69">
        <v>651.16279099999997</v>
      </c>
      <c r="O69">
        <f>ROUND(CP69,0)</f>
        <v>232300</v>
      </c>
      <c r="P69">
        <f>ROUND(CQ69*I69,0)</f>
        <v>232300</v>
      </c>
      <c r="Q69">
        <f>ROUND(CR69*I69,0)</f>
        <v>0</v>
      </c>
      <c r="R69">
        <f>ROUND(CS69*I69,0)</f>
        <v>0</v>
      </c>
      <c r="S69">
        <f>ROUND(CT69*I69,0)</f>
        <v>0</v>
      </c>
      <c r="T69">
        <f>ROUND(CU69*I69,0)</f>
        <v>0</v>
      </c>
      <c r="U69">
        <f t="shared" si="52"/>
        <v>0</v>
      </c>
      <c r="V69">
        <f t="shared" si="53"/>
        <v>0</v>
      </c>
      <c r="W69">
        <f>ROUND(CX69*I69,0)</f>
        <v>0</v>
      </c>
      <c r="X69">
        <f>ROUND(CY69,0)</f>
        <v>0</v>
      </c>
      <c r="Y69">
        <f>ROUND(CZ69,0)</f>
        <v>0</v>
      </c>
      <c r="AA69">
        <v>53551707</v>
      </c>
      <c r="AB69">
        <f t="shared" si="54"/>
        <v>1229.0999999999999</v>
      </c>
      <c r="AC69">
        <f t="shared" si="45"/>
        <v>1229.0999999999999</v>
      </c>
      <c r="AD69">
        <f t="shared" si="69"/>
        <v>0</v>
      </c>
      <c r="AE69">
        <f t="shared" si="70"/>
        <v>0</v>
      </c>
      <c r="AF69">
        <f t="shared" si="70"/>
        <v>0</v>
      </c>
      <c r="AG69">
        <f t="shared" si="55"/>
        <v>0</v>
      </c>
      <c r="AH69">
        <f t="shared" si="71"/>
        <v>0</v>
      </c>
      <c r="AI69">
        <f t="shared" si="71"/>
        <v>0</v>
      </c>
      <c r="AJ69">
        <f t="shared" si="56"/>
        <v>0</v>
      </c>
      <c r="AK69">
        <v>1229.0999999999999</v>
      </c>
      <c r="AL69">
        <v>1229.0999999999999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100</v>
      </c>
      <c r="AU69">
        <v>49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6.14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1</v>
      </c>
      <c r="BJ69" t="s">
        <v>3</v>
      </c>
      <c r="BM69">
        <v>15001</v>
      </c>
      <c r="BN69">
        <v>0</v>
      </c>
      <c r="BO69" t="s">
        <v>30</v>
      </c>
      <c r="BP69">
        <v>1</v>
      </c>
      <c r="BQ69">
        <v>2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100</v>
      </c>
      <c r="CA69">
        <v>49</v>
      </c>
      <c r="CB69" t="s">
        <v>3</v>
      </c>
      <c r="CE69">
        <v>0</v>
      </c>
      <c r="CF69">
        <v>0</v>
      </c>
      <c r="CG69">
        <v>0</v>
      </c>
      <c r="CM69">
        <v>0</v>
      </c>
      <c r="CN69" t="s">
        <v>3</v>
      </c>
      <c r="CO69">
        <v>0</v>
      </c>
      <c r="CP69">
        <f t="shared" si="57"/>
        <v>232300</v>
      </c>
      <c r="CQ69">
        <f>AC69</f>
        <v>1229.0999999999999</v>
      </c>
      <c r="CR69">
        <f t="shared" si="58"/>
        <v>0</v>
      </c>
      <c r="CS69">
        <f t="shared" si="59"/>
        <v>0</v>
      </c>
      <c r="CT69">
        <f t="shared" si="60"/>
        <v>0</v>
      </c>
      <c r="CU69">
        <f t="shared" si="61"/>
        <v>0</v>
      </c>
      <c r="CV69">
        <f t="shared" si="62"/>
        <v>0</v>
      </c>
      <c r="CW69">
        <f t="shared" si="63"/>
        <v>0</v>
      </c>
      <c r="CX69">
        <f t="shared" si="64"/>
        <v>0</v>
      </c>
      <c r="CY69">
        <f t="shared" si="65"/>
        <v>0</v>
      </c>
      <c r="CZ69">
        <f t="shared" si="66"/>
        <v>0</v>
      </c>
      <c r="DC69" t="s">
        <v>3</v>
      </c>
      <c r="DD69" t="s">
        <v>3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DU69">
        <v>1010</v>
      </c>
      <c r="DV69" t="s">
        <v>160</v>
      </c>
      <c r="DW69" t="s">
        <v>160</v>
      </c>
      <c r="DX69">
        <v>1</v>
      </c>
      <c r="DZ69" t="s">
        <v>3</v>
      </c>
      <c r="EA69" t="s">
        <v>3</v>
      </c>
      <c r="EB69" t="s">
        <v>3</v>
      </c>
      <c r="EC69" t="s">
        <v>3</v>
      </c>
      <c r="EE69">
        <v>53551142</v>
      </c>
      <c r="EF69">
        <v>2</v>
      </c>
      <c r="EG69" t="s">
        <v>38</v>
      </c>
      <c r="EH69">
        <v>15</v>
      </c>
      <c r="EI69" t="s">
        <v>149</v>
      </c>
      <c r="EJ69">
        <v>1</v>
      </c>
      <c r="EK69">
        <v>15001</v>
      </c>
      <c r="EL69" t="s">
        <v>149</v>
      </c>
      <c r="EM69" t="s">
        <v>150</v>
      </c>
      <c r="EO69" t="s">
        <v>3</v>
      </c>
      <c r="EQ69">
        <v>0</v>
      </c>
      <c r="ER69">
        <v>193.86</v>
      </c>
      <c r="ES69">
        <v>1229.0999999999999</v>
      </c>
      <c r="ET69">
        <v>0</v>
      </c>
      <c r="EU69">
        <v>0</v>
      </c>
      <c r="EV69">
        <v>0</v>
      </c>
      <c r="EW69">
        <v>0</v>
      </c>
      <c r="EX69">
        <v>0</v>
      </c>
      <c r="EZ69">
        <v>5</v>
      </c>
      <c r="FC69">
        <v>1</v>
      </c>
      <c r="FD69">
        <v>18</v>
      </c>
      <c r="FF69">
        <v>1446</v>
      </c>
      <c r="FQ69">
        <v>0</v>
      </c>
      <c r="FR69">
        <f>ROUND(IF(AND(BH69=3,BI69=3),P69,0),0)</f>
        <v>0</v>
      </c>
      <c r="FS69">
        <v>0</v>
      </c>
      <c r="FX69">
        <v>100</v>
      </c>
      <c r="FY69">
        <v>49</v>
      </c>
      <c r="GA69" t="s">
        <v>162</v>
      </c>
      <c r="GD69">
        <v>1</v>
      </c>
      <c r="GF69">
        <v>-1788816221</v>
      </c>
      <c r="GG69">
        <v>2</v>
      </c>
      <c r="GH69">
        <v>3</v>
      </c>
      <c r="GI69">
        <v>5</v>
      </c>
      <c r="GJ69">
        <v>0</v>
      </c>
      <c r="GK69">
        <v>0</v>
      </c>
      <c r="GL69">
        <f>ROUND(IF(AND(BH69=3,BI69=3,FS69&lt;&gt;0),P69,0),0)</f>
        <v>0</v>
      </c>
      <c r="GM69">
        <f>ROUND(O69+X69+Y69,0)+GX69</f>
        <v>232300</v>
      </c>
      <c r="GN69">
        <f>IF(OR(BI69=0,BI69=1),ROUND(O69+X69+Y69,0),0)</f>
        <v>232300</v>
      </c>
      <c r="GO69">
        <f>IF(BI69=2,ROUND(O69+X69+Y69,0),0)</f>
        <v>0</v>
      </c>
      <c r="GP69">
        <f>IF(BI69=4,ROUND(O69+X69+Y69,0)+GX69,0)</f>
        <v>0</v>
      </c>
      <c r="GR69">
        <v>1</v>
      </c>
      <c r="GS69">
        <v>1</v>
      </c>
      <c r="GT69">
        <v>0</v>
      </c>
      <c r="GU69" t="s">
        <v>3</v>
      </c>
      <c r="GV69">
        <f t="shared" si="48"/>
        <v>0</v>
      </c>
      <c r="GW69">
        <v>1</v>
      </c>
      <c r="GX69">
        <f>ROUND(HC69*I69,0)</f>
        <v>0</v>
      </c>
      <c r="HA69">
        <v>0</v>
      </c>
      <c r="HB69">
        <v>0</v>
      </c>
      <c r="HC69">
        <f t="shared" si="67"/>
        <v>0</v>
      </c>
      <c r="HE69" t="s">
        <v>138</v>
      </c>
      <c r="HF69" t="s">
        <v>31</v>
      </c>
      <c r="HG69">
        <f>ROUND(AC69*I69,0)</f>
        <v>232300</v>
      </c>
      <c r="HM69" t="s">
        <v>3</v>
      </c>
      <c r="HN69" t="s">
        <v>151</v>
      </c>
      <c r="HO69" t="s">
        <v>152</v>
      </c>
      <c r="HP69" t="s">
        <v>149</v>
      </c>
      <c r="HQ69" t="s">
        <v>149</v>
      </c>
      <c r="IK69">
        <v>0</v>
      </c>
    </row>
    <row r="70" spans="1:255" x14ac:dyDescent="0.2">
      <c r="A70" s="2">
        <v>18</v>
      </c>
      <c r="B70" s="2">
        <v>1</v>
      </c>
      <c r="C70" s="2">
        <v>213</v>
      </c>
      <c r="D70" s="2"/>
      <c r="E70" s="2" t="s">
        <v>163</v>
      </c>
      <c r="F70" s="2" t="s">
        <v>164</v>
      </c>
      <c r="G70" s="2" t="s">
        <v>165</v>
      </c>
      <c r="H70" s="2" t="s">
        <v>160</v>
      </c>
      <c r="I70" s="2">
        <f>I64*J70</f>
        <v>269</v>
      </c>
      <c r="J70" s="2">
        <v>926.78725236864773</v>
      </c>
      <c r="K70" s="2">
        <v>926.78725199999997</v>
      </c>
      <c r="L70" s="2"/>
      <c r="M70" s="2"/>
      <c r="N70" s="2"/>
      <c r="O70" s="2">
        <f>ROUND(CP70,2)</f>
        <v>127775</v>
      </c>
      <c r="P70" s="2">
        <f>ROUND(ROUND(CQ70*I70,0)/BC70,2)</f>
        <v>127775</v>
      </c>
      <c r="Q70" s="2">
        <f>ROUND(CR70*I70,2)</f>
        <v>0</v>
      </c>
      <c r="R70" s="2">
        <f>ROUND(CS70*I70,2)</f>
        <v>0</v>
      </c>
      <c r="S70" s="2">
        <f>ROUND(CT70*I70,2)</f>
        <v>0</v>
      </c>
      <c r="T70" s="2">
        <f>ROUND(CU70*I70,2)</f>
        <v>0</v>
      </c>
      <c r="U70" s="2">
        <f t="shared" si="52"/>
        <v>0</v>
      </c>
      <c r="V70" s="2">
        <f t="shared" si="53"/>
        <v>0</v>
      </c>
      <c r="W70" s="2">
        <f>ROUND(CX70*I70,2)</f>
        <v>0</v>
      </c>
      <c r="X70" s="2">
        <f>ROUND(CY70,2)</f>
        <v>0</v>
      </c>
      <c r="Y70" s="2">
        <f>ROUND(CZ70,2)</f>
        <v>0</v>
      </c>
      <c r="Z70" s="2"/>
      <c r="AA70" s="2">
        <v>53551706</v>
      </c>
      <c r="AB70" s="2">
        <f t="shared" si="54"/>
        <v>475</v>
      </c>
      <c r="AC70" s="2">
        <f t="shared" si="45"/>
        <v>475</v>
      </c>
      <c r="AD70" s="2">
        <f t="shared" si="69"/>
        <v>0</v>
      </c>
      <c r="AE70" s="2">
        <f t="shared" si="70"/>
        <v>0</v>
      </c>
      <c r="AF70" s="2">
        <f t="shared" si="70"/>
        <v>0</v>
      </c>
      <c r="AG70" s="2">
        <f t="shared" si="55"/>
        <v>0</v>
      </c>
      <c r="AH70" s="2">
        <f t="shared" si="71"/>
        <v>0</v>
      </c>
      <c r="AI70" s="2">
        <f t="shared" si="71"/>
        <v>0</v>
      </c>
      <c r="AJ70" s="2">
        <f t="shared" si="56"/>
        <v>0</v>
      </c>
      <c r="AK70" s="2">
        <v>475</v>
      </c>
      <c r="AL70" s="2">
        <v>475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100</v>
      </c>
      <c r="AU70" s="2">
        <v>49</v>
      </c>
      <c r="AV70" s="2">
        <v>1</v>
      </c>
      <c r="AW70" s="2">
        <v>1</v>
      </c>
      <c r="AX70" s="2"/>
      <c r="AY70" s="2"/>
      <c r="AZ70" s="2">
        <v>1</v>
      </c>
      <c r="BA70" s="2">
        <v>1</v>
      </c>
      <c r="BB70" s="2">
        <v>1</v>
      </c>
      <c r="BC70" s="2">
        <v>1</v>
      </c>
      <c r="BD70" s="2" t="s">
        <v>3</v>
      </c>
      <c r="BE70" s="2" t="s">
        <v>3</v>
      </c>
      <c r="BF70" s="2" t="s">
        <v>3</v>
      </c>
      <c r="BG70" s="2" t="s">
        <v>3</v>
      </c>
      <c r="BH70" s="2">
        <v>3</v>
      </c>
      <c r="BI70" s="2">
        <v>1</v>
      </c>
      <c r="BJ70" s="2" t="s">
        <v>3</v>
      </c>
      <c r="BK70" s="2"/>
      <c r="BL70" s="2"/>
      <c r="BM70" s="2">
        <v>15001</v>
      </c>
      <c r="BN70" s="2">
        <v>0</v>
      </c>
      <c r="BO70" s="2" t="s">
        <v>3</v>
      </c>
      <c r="BP70" s="2">
        <v>0</v>
      </c>
      <c r="BQ70" s="2">
        <v>2</v>
      </c>
      <c r="BR70" s="2">
        <v>0</v>
      </c>
      <c r="BS70" s="2">
        <v>1</v>
      </c>
      <c r="BT70" s="2">
        <v>1</v>
      </c>
      <c r="BU70" s="2">
        <v>1</v>
      </c>
      <c r="BV70" s="2">
        <v>1</v>
      </c>
      <c r="BW70" s="2">
        <v>1</v>
      </c>
      <c r="BX70" s="2">
        <v>1</v>
      </c>
      <c r="BY70" s="2" t="s">
        <v>3</v>
      </c>
      <c r="BZ70" s="2">
        <v>100</v>
      </c>
      <c r="CA70" s="2">
        <v>49</v>
      </c>
      <c r="CB70" s="2" t="s">
        <v>3</v>
      </c>
      <c r="CC70" s="2"/>
      <c r="CD70" s="2"/>
      <c r="CE70" s="2">
        <v>0</v>
      </c>
      <c r="CF70" s="2">
        <v>0</v>
      </c>
      <c r="CG70" s="2">
        <v>0</v>
      </c>
      <c r="CH70" s="2"/>
      <c r="CI70" s="2"/>
      <c r="CJ70" s="2"/>
      <c r="CK70" s="2"/>
      <c r="CL70" s="2"/>
      <c r="CM70" s="2">
        <v>0</v>
      </c>
      <c r="CN70" s="2" t="s">
        <v>3</v>
      </c>
      <c r="CO70" s="2">
        <v>0</v>
      </c>
      <c r="CP70" s="2">
        <f t="shared" si="57"/>
        <v>127775</v>
      </c>
      <c r="CQ70" s="2">
        <f>AC70</f>
        <v>475</v>
      </c>
      <c r="CR70" s="2">
        <f t="shared" si="58"/>
        <v>0</v>
      </c>
      <c r="CS70" s="2">
        <f t="shared" si="59"/>
        <v>0</v>
      </c>
      <c r="CT70" s="2">
        <f t="shared" si="60"/>
        <v>0</v>
      </c>
      <c r="CU70" s="2">
        <f t="shared" si="61"/>
        <v>0</v>
      </c>
      <c r="CV70" s="2">
        <f t="shared" si="62"/>
        <v>0</v>
      </c>
      <c r="CW70" s="2">
        <f t="shared" si="63"/>
        <v>0</v>
      </c>
      <c r="CX70" s="2">
        <f t="shared" si="64"/>
        <v>0</v>
      </c>
      <c r="CY70" s="2">
        <f t="shared" si="65"/>
        <v>0</v>
      </c>
      <c r="CZ70" s="2">
        <f t="shared" si="66"/>
        <v>0</v>
      </c>
      <c r="DA70" s="2"/>
      <c r="DB70" s="2"/>
      <c r="DC70" s="2" t="s">
        <v>3</v>
      </c>
      <c r="DD70" s="2" t="s">
        <v>3</v>
      </c>
      <c r="DE70" s="2" t="s">
        <v>3</v>
      </c>
      <c r="DF70" s="2" t="s">
        <v>3</v>
      </c>
      <c r="DG70" s="2" t="s">
        <v>3</v>
      </c>
      <c r="DH70" s="2" t="s">
        <v>3</v>
      </c>
      <c r="DI70" s="2" t="s">
        <v>3</v>
      </c>
      <c r="DJ70" s="2" t="s">
        <v>3</v>
      </c>
      <c r="DK70" s="2" t="s">
        <v>3</v>
      </c>
      <c r="DL70" s="2" t="s">
        <v>3</v>
      </c>
      <c r="DM70" s="2" t="s">
        <v>3</v>
      </c>
      <c r="DN70" s="2">
        <v>0</v>
      </c>
      <c r="DO70" s="2">
        <v>0</v>
      </c>
      <c r="DP70" s="2">
        <v>1</v>
      </c>
      <c r="DQ70" s="2">
        <v>1</v>
      </c>
      <c r="DR70" s="2"/>
      <c r="DS70" s="2"/>
      <c r="DT70" s="2"/>
      <c r="DU70" s="2">
        <v>1010</v>
      </c>
      <c r="DV70" s="2" t="s">
        <v>160</v>
      </c>
      <c r="DW70" s="2" t="s">
        <v>160</v>
      </c>
      <c r="DX70" s="2">
        <v>1</v>
      </c>
      <c r="DY70" s="2"/>
      <c r="DZ70" s="2" t="s">
        <v>3</v>
      </c>
      <c r="EA70" s="2" t="s">
        <v>3</v>
      </c>
      <c r="EB70" s="2" t="s">
        <v>3</v>
      </c>
      <c r="EC70" s="2" t="s">
        <v>3</v>
      </c>
      <c r="ED70" s="2"/>
      <c r="EE70" s="2">
        <v>53551142</v>
      </c>
      <c r="EF70" s="2">
        <v>2</v>
      </c>
      <c r="EG70" s="2" t="s">
        <v>38</v>
      </c>
      <c r="EH70" s="2">
        <v>15</v>
      </c>
      <c r="EI70" s="2" t="s">
        <v>149</v>
      </c>
      <c r="EJ70" s="2">
        <v>1</v>
      </c>
      <c r="EK70" s="2">
        <v>15001</v>
      </c>
      <c r="EL70" s="2" t="s">
        <v>149</v>
      </c>
      <c r="EM70" s="2" t="s">
        <v>150</v>
      </c>
      <c r="EN70" s="2"/>
      <c r="EO70" s="2" t="s">
        <v>3</v>
      </c>
      <c r="EP70" s="2"/>
      <c r="EQ70" s="2">
        <v>0</v>
      </c>
      <c r="ER70" s="2">
        <v>76.42</v>
      </c>
      <c r="ES70" s="2">
        <v>475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/>
      <c r="EZ70" s="2">
        <v>5</v>
      </c>
      <c r="FA70" s="2"/>
      <c r="FB70" s="2"/>
      <c r="FC70" s="2">
        <v>1</v>
      </c>
      <c r="FD70" s="2">
        <v>18</v>
      </c>
      <c r="FE70" s="2"/>
      <c r="FF70" s="2">
        <v>570</v>
      </c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>
        <v>0</v>
      </c>
      <c r="FR70" s="2">
        <f>ROUND(IF(AND(BH70=3,BI70=3),P70,0),2)</f>
        <v>0</v>
      </c>
      <c r="FS70" s="2">
        <v>0</v>
      </c>
      <c r="FT70" s="2"/>
      <c r="FU70" s="2"/>
      <c r="FV70" s="2"/>
      <c r="FW70" s="2"/>
      <c r="FX70" s="2">
        <v>100</v>
      </c>
      <c r="FY70" s="2">
        <v>49</v>
      </c>
      <c r="FZ70" s="2"/>
      <c r="GA70" s="2" t="s">
        <v>166</v>
      </c>
      <c r="GB70" s="2"/>
      <c r="GC70" s="2"/>
      <c r="GD70" s="2">
        <v>1</v>
      </c>
      <c r="GE70" s="2"/>
      <c r="GF70" s="2">
        <v>1242817948</v>
      </c>
      <c r="GG70" s="2">
        <v>2</v>
      </c>
      <c r="GH70" s="2">
        <v>3</v>
      </c>
      <c r="GI70" s="2">
        <v>-2</v>
      </c>
      <c r="GJ70" s="2">
        <v>0</v>
      </c>
      <c r="GK70" s="2">
        <v>0</v>
      </c>
      <c r="GL70" s="2">
        <f>ROUND(IF(AND(BH70=3,BI70=3,FS70&lt;&gt;0),P70,0),2)</f>
        <v>0</v>
      </c>
      <c r="GM70" s="2">
        <f>ROUND(O70+X70+Y70,2)+GX70</f>
        <v>127775</v>
      </c>
      <c r="GN70" s="2">
        <f>IF(OR(BI70=0,BI70=1),ROUND(O70+X70+Y70,2),0)</f>
        <v>127775</v>
      </c>
      <c r="GO70" s="2">
        <f>IF(BI70=2,ROUND(O70+X70+Y70,2),0)</f>
        <v>0</v>
      </c>
      <c r="GP70" s="2">
        <f>IF(BI70=4,ROUND(O70+X70+Y70,2)+GX70,0)</f>
        <v>0</v>
      </c>
      <c r="GQ70" s="2"/>
      <c r="GR70" s="2">
        <v>1</v>
      </c>
      <c r="GS70" s="2">
        <v>1</v>
      </c>
      <c r="GT70" s="2">
        <v>0</v>
      </c>
      <c r="GU70" s="2" t="s">
        <v>3</v>
      </c>
      <c r="GV70" s="2">
        <f t="shared" si="48"/>
        <v>0</v>
      </c>
      <c r="GW70" s="2">
        <v>1</v>
      </c>
      <c r="GX70" s="2">
        <f>ROUND(HC70*I70,2)</f>
        <v>0</v>
      </c>
      <c r="GY70" s="2"/>
      <c r="GZ70" s="2"/>
      <c r="HA70" s="2">
        <v>0</v>
      </c>
      <c r="HB70" s="2">
        <v>0</v>
      </c>
      <c r="HC70" s="2">
        <f t="shared" si="67"/>
        <v>0</v>
      </c>
      <c r="HD70" s="2"/>
      <c r="HE70" s="2" t="s">
        <v>138</v>
      </c>
      <c r="HF70" s="2" t="s">
        <v>138</v>
      </c>
      <c r="HG70" s="2">
        <f>ROUND(AC70*I70,0)</f>
        <v>127775</v>
      </c>
      <c r="HH70" s="2"/>
      <c r="HI70" s="2"/>
      <c r="HJ70" s="2"/>
      <c r="HK70" s="2"/>
      <c r="HL70" s="2"/>
      <c r="HM70" s="2" t="s">
        <v>3</v>
      </c>
      <c r="HN70" s="2" t="s">
        <v>151</v>
      </c>
      <c r="HO70" s="2" t="s">
        <v>152</v>
      </c>
      <c r="HP70" s="2" t="s">
        <v>149</v>
      </c>
      <c r="HQ70" s="2" t="s">
        <v>149</v>
      </c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>
        <v>0</v>
      </c>
      <c r="IL70" s="2"/>
      <c r="IM70" s="2"/>
      <c r="IN70" s="2"/>
      <c r="IO70" s="2"/>
      <c r="IP70" s="2"/>
      <c r="IQ70" s="2"/>
      <c r="IR70" s="2"/>
      <c r="IS70" s="2"/>
      <c r="IT70" s="2"/>
      <c r="IU70" s="2"/>
    </row>
    <row r="71" spans="1:255" x14ac:dyDescent="0.2">
      <c r="A71">
        <v>18</v>
      </c>
      <c r="B71">
        <v>1</v>
      </c>
      <c r="C71">
        <v>218</v>
      </c>
      <c r="E71" t="s">
        <v>163</v>
      </c>
      <c r="F71" t="s">
        <v>164</v>
      </c>
      <c r="G71" t="s">
        <v>165</v>
      </c>
      <c r="H71" t="s">
        <v>160</v>
      </c>
      <c r="I71">
        <f>I65*J71</f>
        <v>269</v>
      </c>
      <c r="J71">
        <v>926.78725236864773</v>
      </c>
      <c r="K71">
        <v>926.78725199999997</v>
      </c>
      <c r="O71">
        <f>ROUND(CP71,0)</f>
        <v>130331</v>
      </c>
      <c r="P71">
        <f>ROUND(CQ71*I71,0)</f>
        <v>130331</v>
      </c>
      <c r="Q71">
        <f>ROUND(CR71*I71,0)</f>
        <v>0</v>
      </c>
      <c r="R71">
        <f>ROUND(CS71*I71,0)</f>
        <v>0</v>
      </c>
      <c r="S71">
        <f>ROUND(CT71*I71,0)</f>
        <v>0</v>
      </c>
      <c r="T71">
        <f>ROUND(CU71*I71,0)</f>
        <v>0</v>
      </c>
      <c r="U71">
        <f t="shared" si="52"/>
        <v>0</v>
      </c>
      <c r="V71">
        <f t="shared" si="53"/>
        <v>0</v>
      </c>
      <c r="W71">
        <f>ROUND(CX71*I71,0)</f>
        <v>0</v>
      </c>
      <c r="X71">
        <f>ROUND(CY71,0)</f>
        <v>0</v>
      </c>
      <c r="Y71">
        <f>ROUND(CZ71,0)</f>
        <v>0</v>
      </c>
      <c r="AA71">
        <v>53551707</v>
      </c>
      <c r="AB71">
        <f t="shared" si="54"/>
        <v>484.5</v>
      </c>
      <c r="AC71">
        <f t="shared" si="45"/>
        <v>484.5</v>
      </c>
      <c r="AD71">
        <f t="shared" si="69"/>
        <v>0</v>
      </c>
      <c r="AE71">
        <f t="shared" si="70"/>
        <v>0</v>
      </c>
      <c r="AF71">
        <f t="shared" si="70"/>
        <v>0</v>
      </c>
      <c r="AG71">
        <f t="shared" si="55"/>
        <v>0</v>
      </c>
      <c r="AH71">
        <f t="shared" si="71"/>
        <v>0</v>
      </c>
      <c r="AI71">
        <f t="shared" si="71"/>
        <v>0</v>
      </c>
      <c r="AJ71">
        <f t="shared" si="56"/>
        <v>0</v>
      </c>
      <c r="AK71">
        <v>484.5</v>
      </c>
      <c r="AL71">
        <v>484.5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100</v>
      </c>
      <c r="AU71">
        <v>49</v>
      </c>
      <c r="AV71">
        <v>1</v>
      </c>
      <c r="AW71">
        <v>1</v>
      </c>
      <c r="AZ71">
        <v>1</v>
      </c>
      <c r="BA71">
        <v>1</v>
      </c>
      <c r="BB71">
        <v>1</v>
      </c>
      <c r="BC71">
        <v>6.14</v>
      </c>
      <c r="BD71" t="s">
        <v>3</v>
      </c>
      <c r="BE71" t="s">
        <v>3</v>
      </c>
      <c r="BF71" t="s">
        <v>3</v>
      </c>
      <c r="BG71" t="s">
        <v>3</v>
      </c>
      <c r="BH71">
        <v>3</v>
      </c>
      <c r="BI71">
        <v>1</v>
      </c>
      <c r="BJ71" t="s">
        <v>3</v>
      </c>
      <c r="BM71">
        <v>15001</v>
      </c>
      <c r="BN71">
        <v>0</v>
      </c>
      <c r="BO71" t="s">
        <v>30</v>
      </c>
      <c r="BP71">
        <v>1</v>
      </c>
      <c r="BQ71">
        <v>2</v>
      </c>
      <c r="BR71">
        <v>0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100</v>
      </c>
      <c r="CA71">
        <v>49</v>
      </c>
      <c r="CB71" t="s">
        <v>3</v>
      </c>
      <c r="CE71">
        <v>0</v>
      </c>
      <c r="CF71">
        <v>0</v>
      </c>
      <c r="CG71">
        <v>0</v>
      </c>
      <c r="CM71">
        <v>0</v>
      </c>
      <c r="CN71" t="s">
        <v>3</v>
      </c>
      <c r="CO71">
        <v>0</v>
      </c>
      <c r="CP71">
        <f t="shared" si="57"/>
        <v>130331</v>
      </c>
      <c r="CQ71">
        <f>AC71</f>
        <v>484.5</v>
      </c>
      <c r="CR71">
        <f t="shared" si="58"/>
        <v>0</v>
      </c>
      <c r="CS71">
        <f t="shared" si="59"/>
        <v>0</v>
      </c>
      <c r="CT71">
        <f t="shared" si="60"/>
        <v>0</v>
      </c>
      <c r="CU71">
        <f t="shared" si="61"/>
        <v>0</v>
      </c>
      <c r="CV71">
        <f t="shared" si="62"/>
        <v>0</v>
      </c>
      <c r="CW71">
        <f t="shared" si="63"/>
        <v>0</v>
      </c>
      <c r="CX71">
        <f t="shared" si="64"/>
        <v>0</v>
      </c>
      <c r="CY71">
        <f t="shared" si="65"/>
        <v>0</v>
      </c>
      <c r="CZ71">
        <f t="shared" si="66"/>
        <v>0</v>
      </c>
      <c r="DC71" t="s">
        <v>3</v>
      </c>
      <c r="DD71" t="s">
        <v>3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DU71">
        <v>1010</v>
      </c>
      <c r="DV71" t="s">
        <v>160</v>
      </c>
      <c r="DW71" t="s">
        <v>160</v>
      </c>
      <c r="DX71">
        <v>1</v>
      </c>
      <c r="DZ71" t="s">
        <v>3</v>
      </c>
      <c r="EA71" t="s">
        <v>3</v>
      </c>
      <c r="EB71" t="s">
        <v>3</v>
      </c>
      <c r="EC71" t="s">
        <v>3</v>
      </c>
      <c r="EE71">
        <v>53551142</v>
      </c>
      <c r="EF71">
        <v>2</v>
      </c>
      <c r="EG71" t="s">
        <v>38</v>
      </c>
      <c r="EH71">
        <v>15</v>
      </c>
      <c r="EI71" t="s">
        <v>149</v>
      </c>
      <c r="EJ71">
        <v>1</v>
      </c>
      <c r="EK71">
        <v>15001</v>
      </c>
      <c r="EL71" t="s">
        <v>149</v>
      </c>
      <c r="EM71" t="s">
        <v>150</v>
      </c>
      <c r="EO71" t="s">
        <v>3</v>
      </c>
      <c r="EQ71">
        <v>0</v>
      </c>
      <c r="ER71">
        <v>76.42</v>
      </c>
      <c r="ES71">
        <v>484.5</v>
      </c>
      <c r="ET71">
        <v>0</v>
      </c>
      <c r="EU71">
        <v>0</v>
      </c>
      <c r="EV71">
        <v>0</v>
      </c>
      <c r="EW71">
        <v>0</v>
      </c>
      <c r="EX71">
        <v>0</v>
      </c>
      <c r="EZ71">
        <v>5</v>
      </c>
      <c r="FC71">
        <v>1</v>
      </c>
      <c r="FD71">
        <v>18</v>
      </c>
      <c r="FF71">
        <v>570</v>
      </c>
      <c r="FQ71">
        <v>0</v>
      </c>
      <c r="FR71">
        <f>ROUND(IF(AND(BH71=3,BI71=3),P71,0),0)</f>
        <v>0</v>
      </c>
      <c r="FS71">
        <v>0</v>
      </c>
      <c r="FX71">
        <v>100</v>
      </c>
      <c r="FY71">
        <v>49</v>
      </c>
      <c r="GA71" t="s">
        <v>167</v>
      </c>
      <c r="GD71">
        <v>1</v>
      </c>
      <c r="GF71">
        <v>1242817948</v>
      </c>
      <c r="GG71">
        <v>2</v>
      </c>
      <c r="GH71">
        <v>3</v>
      </c>
      <c r="GI71">
        <v>5</v>
      </c>
      <c r="GJ71">
        <v>0</v>
      </c>
      <c r="GK71">
        <v>0</v>
      </c>
      <c r="GL71">
        <f>ROUND(IF(AND(BH71=3,BI71=3,FS71&lt;&gt;0),P71,0),0)</f>
        <v>0</v>
      </c>
      <c r="GM71">
        <f>ROUND(O71+X71+Y71,0)+GX71</f>
        <v>130331</v>
      </c>
      <c r="GN71">
        <f>IF(OR(BI71=0,BI71=1),ROUND(O71+X71+Y71,0),0)</f>
        <v>130331</v>
      </c>
      <c r="GO71">
        <f>IF(BI71=2,ROUND(O71+X71+Y71,0),0)</f>
        <v>0</v>
      </c>
      <c r="GP71">
        <f>IF(BI71=4,ROUND(O71+X71+Y71,0)+GX71,0)</f>
        <v>0</v>
      </c>
      <c r="GR71">
        <v>1</v>
      </c>
      <c r="GS71">
        <v>1</v>
      </c>
      <c r="GT71">
        <v>0</v>
      </c>
      <c r="GU71" t="s">
        <v>3</v>
      </c>
      <c r="GV71">
        <f t="shared" si="48"/>
        <v>0</v>
      </c>
      <c r="GW71">
        <v>1</v>
      </c>
      <c r="GX71">
        <f>ROUND(HC71*I71,0)</f>
        <v>0</v>
      </c>
      <c r="HA71">
        <v>0</v>
      </c>
      <c r="HB71">
        <v>0</v>
      </c>
      <c r="HC71">
        <f t="shared" si="67"/>
        <v>0</v>
      </c>
      <c r="HE71" t="s">
        <v>138</v>
      </c>
      <c r="HF71" t="s">
        <v>31</v>
      </c>
      <c r="HG71">
        <f>ROUND(AC71*I71,0)</f>
        <v>130331</v>
      </c>
      <c r="HM71" t="s">
        <v>3</v>
      </c>
      <c r="HN71" t="s">
        <v>151</v>
      </c>
      <c r="HO71" t="s">
        <v>152</v>
      </c>
      <c r="HP71" t="s">
        <v>149</v>
      </c>
      <c r="HQ71" t="s">
        <v>149</v>
      </c>
      <c r="IK71">
        <v>0</v>
      </c>
    </row>
    <row r="72" spans="1:255" x14ac:dyDescent="0.2">
      <c r="A72" s="2">
        <v>17</v>
      </c>
      <c r="B72" s="2">
        <v>1</v>
      </c>
      <c r="C72" s="2">
        <f>ROW(SmtRes!A228)</f>
        <v>228</v>
      </c>
      <c r="D72" s="2">
        <f>ROW(EtalonRes!A225)</f>
        <v>225</v>
      </c>
      <c r="E72" s="2" t="s">
        <v>168</v>
      </c>
      <c r="F72" s="2" t="s">
        <v>169</v>
      </c>
      <c r="G72" s="2" t="s">
        <v>170</v>
      </c>
      <c r="H72" s="2" t="s">
        <v>171</v>
      </c>
      <c r="I72" s="2">
        <f>ROUND(120/100,7)</f>
        <v>1.2</v>
      </c>
      <c r="J72" s="2">
        <v>0</v>
      </c>
      <c r="K72" s="2">
        <f>ROUND(120/100,7)</f>
        <v>1.2</v>
      </c>
      <c r="L72" s="2"/>
      <c r="M72" s="2"/>
      <c r="N72" s="2"/>
      <c r="O72" s="2">
        <f>ROUND(CP72,2)</f>
        <v>20383.37</v>
      </c>
      <c r="P72" s="2">
        <f>ROUND(CQ72*I72,2)</f>
        <v>19268.53</v>
      </c>
      <c r="Q72" s="2">
        <f>ROUND(CR72*I72,2)</f>
        <v>433.84</v>
      </c>
      <c r="R72" s="2">
        <f>ROUND(CS72*I72,2)</f>
        <v>8.84</v>
      </c>
      <c r="S72" s="2">
        <f>ROUND(CT72*I72,2)</f>
        <v>681</v>
      </c>
      <c r="T72" s="2">
        <f>ROUND(CU72*I72,2)</f>
        <v>0</v>
      </c>
      <c r="U72" s="2">
        <f t="shared" si="52"/>
        <v>72.446549999999988</v>
      </c>
      <c r="V72" s="2">
        <f t="shared" si="53"/>
        <v>0.65549999999999997</v>
      </c>
      <c r="W72" s="2">
        <f>ROUND(CX72*I72,2)</f>
        <v>0</v>
      </c>
      <c r="X72" s="2">
        <f>ROUND(CY72,2)</f>
        <v>720.19</v>
      </c>
      <c r="Y72" s="2">
        <f>ROUND(CZ72,2)</f>
        <v>469.09</v>
      </c>
      <c r="Z72" s="2"/>
      <c r="AA72" s="2">
        <v>53551706</v>
      </c>
      <c r="AB72" s="2">
        <f t="shared" si="54"/>
        <v>16986.14</v>
      </c>
      <c r="AC72" s="2">
        <f t="shared" si="45"/>
        <v>16057.11</v>
      </c>
      <c r="AD72" s="2">
        <f>ROUND(((((ET72*ROUND((1.25*1.15),7)))-((EU72*ROUND((1.25*1.15),7))))+AE72),2)</f>
        <v>361.53</v>
      </c>
      <c r="AE72" s="2">
        <f>ROUND(((EU72*ROUND((1.25*1.15),7))),2)</f>
        <v>7.37</v>
      </c>
      <c r="AF72" s="2">
        <f>ROUND(((EV72*ROUND((1.15*1.15),7))),2)</f>
        <v>567.5</v>
      </c>
      <c r="AG72" s="2">
        <f t="shared" si="55"/>
        <v>0</v>
      </c>
      <c r="AH72" s="2">
        <f>((EW72*ROUND((1.15*1.15),7)))</f>
        <v>60.372124999999997</v>
      </c>
      <c r="AI72" s="2">
        <f>((EX72*ROUND((1.25*1.15),7)))</f>
        <v>0.54625000000000001</v>
      </c>
      <c r="AJ72" s="2">
        <f t="shared" si="56"/>
        <v>0</v>
      </c>
      <c r="AK72" s="2">
        <v>16737.72</v>
      </c>
      <c r="AL72" s="2">
        <v>16057.11</v>
      </c>
      <c r="AM72" s="2">
        <v>251.5</v>
      </c>
      <c r="AN72" s="2">
        <v>5.13</v>
      </c>
      <c r="AO72" s="2">
        <v>429.11</v>
      </c>
      <c r="AP72" s="2">
        <v>0</v>
      </c>
      <c r="AQ72" s="2">
        <v>45.65</v>
      </c>
      <c r="AR72" s="2">
        <v>0.38</v>
      </c>
      <c r="AS72" s="2">
        <v>0</v>
      </c>
      <c r="AT72" s="2">
        <v>104.4</v>
      </c>
      <c r="AU72" s="2">
        <v>68</v>
      </c>
      <c r="AV72" s="2">
        <v>1</v>
      </c>
      <c r="AW72" s="2">
        <v>1</v>
      </c>
      <c r="AX72" s="2"/>
      <c r="AY72" s="2"/>
      <c r="AZ72" s="2">
        <v>1</v>
      </c>
      <c r="BA72" s="2">
        <v>1</v>
      </c>
      <c r="BB72" s="2">
        <v>1</v>
      </c>
      <c r="BC72" s="2">
        <v>1</v>
      </c>
      <c r="BD72" s="2" t="s">
        <v>3</v>
      </c>
      <c r="BE72" s="2" t="s">
        <v>3</v>
      </c>
      <c r="BF72" s="2" t="s">
        <v>3</v>
      </c>
      <c r="BG72" s="2" t="s">
        <v>3</v>
      </c>
      <c r="BH72" s="2">
        <v>0</v>
      </c>
      <c r="BI72" s="2">
        <v>1</v>
      </c>
      <c r="BJ72" s="2" t="s">
        <v>172</v>
      </c>
      <c r="BK72" s="2"/>
      <c r="BL72" s="2"/>
      <c r="BM72" s="2">
        <v>7005</v>
      </c>
      <c r="BN72" s="2">
        <v>0</v>
      </c>
      <c r="BO72" s="2" t="s">
        <v>3</v>
      </c>
      <c r="BP72" s="2">
        <v>0</v>
      </c>
      <c r="BQ72" s="2">
        <v>2</v>
      </c>
      <c r="BR72" s="2">
        <v>0</v>
      </c>
      <c r="BS72" s="2">
        <v>1</v>
      </c>
      <c r="BT72" s="2">
        <v>1</v>
      </c>
      <c r="BU72" s="2">
        <v>1</v>
      </c>
      <c r="BV72" s="2">
        <v>1</v>
      </c>
      <c r="BW72" s="2">
        <v>1</v>
      </c>
      <c r="BX72" s="2">
        <v>1</v>
      </c>
      <c r="BY72" s="2" t="s">
        <v>3</v>
      </c>
      <c r="BZ72" s="2">
        <v>116</v>
      </c>
      <c r="CA72" s="2">
        <v>80</v>
      </c>
      <c r="CB72" s="2" t="s">
        <v>3</v>
      </c>
      <c r="CC72" s="2"/>
      <c r="CD72" s="2"/>
      <c r="CE72" s="2">
        <v>0</v>
      </c>
      <c r="CF72" s="2">
        <v>0</v>
      </c>
      <c r="CG72" s="2">
        <v>0</v>
      </c>
      <c r="CH72" s="2"/>
      <c r="CI72" s="2"/>
      <c r="CJ72" s="2"/>
      <c r="CK72" s="2"/>
      <c r="CL72" s="2"/>
      <c r="CM72" s="2">
        <v>0</v>
      </c>
      <c r="CN72" s="2" t="s">
        <v>2151</v>
      </c>
      <c r="CO72" s="2">
        <v>0</v>
      </c>
      <c r="CP72" s="2">
        <f t="shared" si="57"/>
        <v>20383.37</v>
      </c>
      <c r="CQ72" s="2">
        <f>AC72*BC72</f>
        <v>16057.11</v>
      </c>
      <c r="CR72" s="2">
        <f t="shared" si="58"/>
        <v>361.53</v>
      </c>
      <c r="CS72" s="2">
        <f t="shared" si="59"/>
        <v>7.37</v>
      </c>
      <c r="CT72" s="2">
        <f t="shared" si="60"/>
        <v>567.5</v>
      </c>
      <c r="CU72" s="2">
        <f t="shared" si="61"/>
        <v>0</v>
      </c>
      <c r="CV72" s="2">
        <f t="shared" si="62"/>
        <v>60.372124999999997</v>
      </c>
      <c r="CW72" s="2">
        <f t="shared" si="63"/>
        <v>0.54625000000000001</v>
      </c>
      <c r="CX72" s="2">
        <f t="shared" si="64"/>
        <v>0</v>
      </c>
      <c r="CY72" s="2">
        <f t="shared" si="65"/>
        <v>720.19295999999997</v>
      </c>
      <c r="CZ72" s="2">
        <f t="shared" si="66"/>
        <v>469.09120000000001</v>
      </c>
      <c r="DA72" s="2"/>
      <c r="DB72" s="2"/>
      <c r="DC72" s="2" t="s">
        <v>3</v>
      </c>
      <c r="DD72" s="2" t="s">
        <v>3</v>
      </c>
      <c r="DE72" s="2" t="s">
        <v>61</v>
      </c>
      <c r="DF72" s="2" t="s">
        <v>61</v>
      </c>
      <c r="DG72" s="2" t="s">
        <v>62</v>
      </c>
      <c r="DH72" s="2" t="s">
        <v>3</v>
      </c>
      <c r="DI72" s="2" t="s">
        <v>62</v>
      </c>
      <c r="DJ72" s="2" t="s">
        <v>61</v>
      </c>
      <c r="DK72" s="2" t="s">
        <v>3</v>
      </c>
      <c r="DL72" s="2" t="s">
        <v>86</v>
      </c>
      <c r="DM72" s="2" t="s">
        <v>63</v>
      </c>
      <c r="DN72" s="2">
        <v>0</v>
      </c>
      <c r="DO72" s="2">
        <v>0</v>
      </c>
      <c r="DP72" s="2">
        <v>1</v>
      </c>
      <c r="DQ72" s="2">
        <v>1</v>
      </c>
      <c r="DR72" s="2"/>
      <c r="DS72" s="2"/>
      <c r="DT72" s="2"/>
      <c r="DU72" s="2">
        <v>1013</v>
      </c>
      <c r="DV72" s="2" t="s">
        <v>171</v>
      </c>
      <c r="DW72" s="2" t="s">
        <v>171</v>
      </c>
      <c r="DX72" s="2">
        <v>1</v>
      </c>
      <c r="DY72" s="2"/>
      <c r="DZ72" s="2" t="s">
        <v>3</v>
      </c>
      <c r="EA72" s="2" t="s">
        <v>3</v>
      </c>
      <c r="EB72" s="2" t="s">
        <v>3</v>
      </c>
      <c r="EC72" s="2" t="s">
        <v>3</v>
      </c>
      <c r="ED72" s="2"/>
      <c r="EE72" s="2">
        <v>53551097</v>
      </c>
      <c r="EF72" s="2">
        <v>2</v>
      </c>
      <c r="EG72" s="2" t="s">
        <v>38</v>
      </c>
      <c r="EH72" s="2">
        <v>7</v>
      </c>
      <c r="EI72" s="2" t="s">
        <v>173</v>
      </c>
      <c r="EJ72" s="2">
        <v>1</v>
      </c>
      <c r="EK72" s="2">
        <v>7005</v>
      </c>
      <c r="EL72" s="2" t="s">
        <v>174</v>
      </c>
      <c r="EM72" s="2" t="s">
        <v>175</v>
      </c>
      <c r="EN72" s="2"/>
      <c r="EO72" s="2" t="s">
        <v>67</v>
      </c>
      <c r="EP72" s="2"/>
      <c r="EQ72" s="2">
        <v>131072</v>
      </c>
      <c r="ER72" s="2">
        <v>16737.72</v>
      </c>
      <c r="ES72" s="2">
        <v>16057.11</v>
      </c>
      <c r="ET72" s="2">
        <v>251.5</v>
      </c>
      <c r="EU72" s="2">
        <v>5.13</v>
      </c>
      <c r="EV72" s="2">
        <v>429.11</v>
      </c>
      <c r="EW72" s="2">
        <v>45.65</v>
      </c>
      <c r="EX72" s="2">
        <v>0.38</v>
      </c>
      <c r="EY72" s="2">
        <v>0</v>
      </c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>
        <v>0</v>
      </c>
      <c r="FR72" s="2">
        <f>ROUND(IF(AND(BH72=3,BI72=3),P72,0),2)</f>
        <v>0</v>
      </c>
      <c r="FS72" s="2">
        <v>0</v>
      </c>
      <c r="FT72" s="2"/>
      <c r="FU72" s="2"/>
      <c r="FV72" s="2"/>
      <c r="FW72" s="2"/>
      <c r="FX72" s="2">
        <v>104.4</v>
      </c>
      <c r="FY72" s="2">
        <v>68</v>
      </c>
      <c r="FZ72" s="2"/>
      <c r="GA72" s="2" t="s">
        <v>3</v>
      </c>
      <c r="GB72" s="2"/>
      <c r="GC72" s="2"/>
      <c r="GD72" s="2">
        <v>1</v>
      </c>
      <c r="GE72" s="2"/>
      <c r="GF72" s="2">
        <v>1103788938</v>
      </c>
      <c r="GG72" s="2">
        <v>2</v>
      </c>
      <c r="GH72" s="2">
        <v>1</v>
      </c>
      <c r="GI72" s="2">
        <v>-2</v>
      </c>
      <c r="GJ72" s="2">
        <v>0</v>
      </c>
      <c r="GK72" s="2">
        <v>0</v>
      </c>
      <c r="GL72" s="2">
        <f>ROUND(IF(AND(BH72=3,BI72=3,FS72&lt;&gt;0),P72,0),2)</f>
        <v>0</v>
      </c>
      <c r="GM72" s="2">
        <f>ROUND(O72+X72+Y72,2)+GX72</f>
        <v>21572.65</v>
      </c>
      <c r="GN72" s="2">
        <f>IF(OR(BI72=0,BI72=1),ROUND(O72+X72+Y72,2),0)</f>
        <v>21572.65</v>
      </c>
      <c r="GO72" s="2">
        <f>IF(BI72=2,ROUND(O72+X72+Y72,2),0)</f>
        <v>0</v>
      </c>
      <c r="GP72" s="2">
        <f>IF(BI72=4,ROUND(O72+X72+Y72,2)+GX72,0)</f>
        <v>0</v>
      </c>
      <c r="GQ72" s="2"/>
      <c r="GR72" s="2">
        <v>0</v>
      </c>
      <c r="GS72" s="2">
        <v>0</v>
      </c>
      <c r="GT72" s="2">
        <v>0</v>
      </c>
      <c r="GU72" s="2" t="s">
        <v>3</v>
      </c>
      <c r="GV72" s="2">
        <f t="shared" si="48"/>
        <v>0</v>
      </c>
      <c r="GW72" s="2">
        <v>1</v>
      </c>
      <c r="GX72" s="2">
        <f>ROUND(HC72*I72,2)</f>
        <v>0</v>
      </c>
      <c r="GY72" s="2"/>
      <c r="GZ72" s="2"/>
      <c r="HA72" s="2">
        <v>0</v>
      </c>
      <c r="HB72" s="2">
        <v>0</v>
      </c>
      <c r="HC72" s="2">
        <f t="shared" si="67"/>
        <v>0</v>
      </c>
      <c r="HD72" s="2"/>
      <c r="HE72" s="2" t="s">
        <v>3</v>
      </c>
      <c r="HF72" s="2" t="s">
        <v>3</v>
      </c>
      <c r="HG72" s="2"/>
      <c r="HH72" s="2"/>
      <c r="HI72" s="2"/>
      <c r="HJ72" s="2"/>
      <c r="HK72" s="2"/>
      <c r="HL72" s="2"/>
      <c r="HM72" s="2" t="s">
        <v>3</v>
      </c>
      <c r="HN72" s="2" t="s">
        <v>176</v>
      </c>
      <c r="HO72" s="2" t="s">
        <v>177</v>
      </c>
      <c r="HP72" s="2" t="s">
        <v>174</v>
      </c>
      <c r="HQ72" s="2" t="s">
        <v>174</v>
      </c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>
        <v>0</v>
      </c>
      <c r="IL72" s="2"/>
      <c r="IM72" s="2"/>
      <c r="IN72" s="2"/>
      <c r="IO72" s="2"/>
      <c r="IP72" s="2"/>
      <c r="IQ72" s="2"/>
      <c r="IR72" s="2"/>
      <c r="IS72" s="2"/>
      <c r="IT72" s="2"/>
      <c r="IU72" s="2"/>
    </row>
    <row r="73" spans="1:255" x14ac:dyDescent="0.2">
      <c r="A73">
        <v>17</v>
      </c>
      <c r="B73">
        <v>1</v>
      </c>
      <c r="C73">
        <f>ROW(SmtRes!A238)</f>
        <v>238</v>
      </c>
      <c r="D73">
        <f>ROW(EtalonRes!A234)</f>
        <v>234</v>
      </c>
      <c r="E73" t="s">
        <v>168</v>
      </c>
      <c r="F73" t="s">
        <v>169</v>
      </c>
      <c r="G73" t="s">
        <v>170</v>
      </c>
      <c r="H73" t="s">
        <v>171</v>
      </c>
      <c r="I73">
        <f>ROUND(120/100,7)</f>
        <v>1.2</v>
      </c>
      <c r="J73">
        <v>0</v>
      </c>
      <c r="K73">
        <f>ROUND(120/100,7)</f>
        <v>1.2</v>
      </c>
      <c r="O73">
        <f>ROUND(CP73,0)</f>
        <v>296367</v>
      </c>
      <c r="P73">
        <f>ROUND(CQ73*I73,0)</f>
        <v>265328</v>
      </c>
      <c r="Q73">
        <f>ROUND(CR73*I73,0)</f>
        <v>7041</v>
      </c>
      <c r="R73">
        <f>ROUND(CS73*I73,0)</f>
        <v>312</v>
      </c>
      <c r="S73">
        <f>ROUND(CT73*I73,0)</f>
        <v>23998</v>
      </c>
      <c r="T73">
        <f>ROUND(CU73*I73,0)</f>
        <v>0</v>
      </c>
      <c r="U73">
        <f t="shared" si="52"/>
        <v>72.446549999999988</v>
      </c>
      <c r="V73">
        <f t="shared" si="53"/>
        <v>0.65549999999999997</v>
      </c>
      <c r="W73">
        <f>ROUND(CX73*I73,0)</f>
        <v>0</v>
      </c>
      <c r="X73">
        <f>ROUND(CY73,0)</f>
        <v>25380</v>
      </c>
      <c r="Y73">
        <f>ROUND(CZ73,0)</f>
        <v>16531</v>
      </c>
      <c r="AA73">
        <v>53551707</v>
      </c>
      <c r="AB73">
        <f t="shared" si="54"/>
        <v>16986.14</v>
      </c>
      <c r="AC73">
        <f t="shared" si="45"/>
        <v>16057.11</v>
      </c>
      <c r="AD73">
        <f>ROUND(((((ET73*ROUND((1.25*1.15),7)))-((EU73*ROUND((1.25*1.15),7))))+AE73),2)</f>
        <v>361.53</v>
      </c>
      <c r="AE73">
        <f>ROUND(((EU73*ROUND((1.25*1.15),7))),2)</f>
        <v>7.37</v>
      </c>
      <c r="AF73">
        <f>ROUND(((EV73*ROUND((1.15*1.15),7))),2)</f>
        <v>567.5</v>
      </c>
      <c r="AG73">
        <f t="shared" si="55"/>
        <v>0</v>
      </c>
      <c r="AH73">
        <f>((EW73*ROUND((1.15*1.15),7)))</f>
        <v>60.372124999999997</v>
      </c>
      <c r="AI73">
        <f>((EX73*ROUND((1.25*1.15),7)))</f>
        <v>0.54625000000000001</v>
      </c>
      <c r="AJ73">
        <f t="shared" si="56"/>
        <v>0</v>
      </c>
      <c r="AK73">
        <v>16737.72</v>
      </c>
      <c r="AL73">
        <v>16057.11</v>
      </c>
      <c r="AM73">
        <v>251.5</v>
      </c>
      <c r="AN73">
        <v>5.13</v>
      </c>
      <c r="AO73">
        <v>429.11</v>
      </c>
      <c r="AP73">
        <v>0</v>
      </c>
      <c r="AQ73">
        <v>45.65</v>
      </c>
      <c r="AR73">
        <v>0.38</v>
      </c>
      <c r="AS73">
        <v>0</v>
      </c>
      <c r="AT73">
        <v>104.4</v>
      </c>
      <c r="AU73">
        <v>68</v>
      </c>
      <c r="AV73">
        <v>1</v>
      </c>
      <c r="AW73">
        <v>1</v>
      </c>
      <c r="AZ73">
        <v>1</v>
      </c>
      <c r="BA73">
        <v>35.24</v>
      </c>
      <c r="BB73">
        <v>16.23</v>
      </c>
      <c r="BC73">
        <v>13.77</v>
      </c>
      <c r="BD73" t="s">
        <v>3</v>
      </c>
      <c r="BE73" t="s">
        <v>3</v>
      </c>
      <c r="BF73" t="s">
        <v>3</v>
      </c>
      <c r="BG73" t="s">
        <v>3</v>
      </c>
      <c r="BH73">
        <v>0</v>
      </c>
      <c r="BI73">
        <v>1</v>
      </c>
      <c r="BJ73" t="s">
        <v>172</v>
      </c>
      <c r="BM73">
        <v>7005</v>
      </c>
      <c r="BN73">
        <v>0</v>
      </c>
      <c r="BO73" t="s">
        <v>169</v>
      </c>
      <c r="BP73">
        <v>1</v>
      </c>
      <c r="BQ73">
        <v>2</v>
      </c>
      <c r="BR73">
        <v>0</v>
      </c>
      <c r="BS73">
        <v>35.24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116</v>
      </c>
      <c r="CA73">
        <v>80</v>
      </c>
      <c r="CB73" t="s">
        <v>3</v>
      </c>
      <c r="CE73">
        <v>0</v>
      </c>
      <c r="CF73">
        <v>0</v>
      </c>
      <c r="CG73">
        <v>0</v>
      </c>
      <c r="CM73">
        <v>0</v>
      </c>
      <c r="CN73" t="s">
        <v>2151</v>
      </c>
      <c r="CO73">
        <v>0</v>
      </c>
      <c r="CP73">
        <f t="shared" si="57"/>
        <v>296367</v>
      </c>
      <c r="CQ73">
        <f>AC73*BC73</f>
        <v>221106.40470000001</v>
      </c>
      <c r="CR73">
        <f t="shared" si="58"/>
        <v>5867.6318999999994</v>
      </c>
      <c r="CS73">
        <f t="shared" si="59"/>
        <v>259.71880000000004</v>
      </c>
      <c r="CT73">
        <f t="shared" si="60"/>
        <v>19998.7</v>
      </c>
      <c r="CU73">
        <f t="shared" si="61"/>
        <v>0</v>
      </c>
      <c r="CV73">
        <f t="shared" si="62"/>
        <v>60.372124999999997</v>
      </c>
      <c r="CW73">
        <f t="shared" si="63"/>
        <v>0.54625000000000001</v>
      </c>
      <c r="CX73">
        <f t="shared" si="64"/>
        <v>0</v>
      </c>
      <c r="CY73">
        <f t="shared" si="65"/>
        <v>25379.64</v>
      </c>
      <c r="CZ73">
        <f t="shared" si="66"/>
        <v>16530.8</v>
      </c>
      <c r="DC73" t="s">
        <v>3</v>
      </c>
      <c r="DD73" t="s">
        <v>3</v>
      </c>
      <c r="DE73" t="s">
        <v>61</v>
      </c>
      <c r="DF73" t="s">
        <v>61</v>
      </c>
      <c r="DG73" t="s">
        <v>62</v>
      </c>
      <c r="DH73" t="s">
        <v>3</v>
      </c>
      <c r="DI73" t="s">
        <v>62</v>
      </c>
      <c r="DJ73" t="s">
        <v>61</v>
      </c>
      <c r="DK73" t="s">
        <v>3</v>
      </c>
      <c r="DL73" t="s">
        <v>86</v>
      </c>
      <c r="DM73" t="s">
        <v>63</v>
      </c>
      <c r="DN73">
        <v>0</v>
      </c>
      <c r="DO73">
        <v>0</v>
      </c>
      <c r="DP73">
        <v>1</v>
      </c>
      <c r="DQ73">
        <v>1</v>
      </c>
      <c r="DU73">
        <v>1013</v>
      </c>
      <c r="DV73" t="s">
        <v>171</v>
      </c>
      <c r="DW73" t="s">
        <v>171</v>
      </c>
      <c r="DX73">
        <v>1</v>
      </c>
      <c r="DZ73" t="s">
        <v>3</v>
      </c>
      <c r="EA73" t="s">
        <v>3</v>
      </c>
      <c r="EB73" t="s">
        <v>3</v>
      </c>
      <c r="EC73" t="s">
        <v>3</v>
      </c>
      <c r="EE73">
        <v>53551097</v>
      </c>
      <c r="EF73">
        <v>2</v>
      </c>
      <c r="EG73" t="s">
        <v>38</v>
      </c>
      <c r="EH73">
        <v>7</v>
      </c>
      <c r="EI73" t="s">
        <v>173</v>
      </c>
      <c r="EJ73">
        <v>1</v>
      </c>
      <c r="EK73">
        <v>7005</v>
      </c>
      <c r="EL73" t="s">
        <v>174</v>
      </c>
      <c r="EM73" t="s">
        <v>175</v>
      </c>
      <c r="EO73" t="s">
        <v>67</v>
      </c>
      <c r="EQ73">
        <v>131072</v>
      </c>
      <c r="ER73">
        <v>16737.72</v>
      </c>
      <c r="ES73">
        <v>16057.11</v>
      </c>
      <c r="ET73">
        <v>251.5</v>
      </c>
      <c r="EU73">
        <v>5.13</v>
      </c>
      <c r="EV73">
        <v>429.11</v>
      </c>
      <c r="EW73">
        <v>45.65</v>
      </c>
      <c r="EX73">
        <v>0.38</v>
      </c>
      <c r="EY73">
        <v>0</v>
      </c>
      <c r="FQ73">
        <v>0</v>
      </c>
      <c r="FR73">
        <f>ROUND(IF(AND(BH73=3,BI73=3),P73,0),0)</f>
        <v>0</v>
      </c>
      <c r="FS73">
        <v>0</v>
      </c>
      <c r="FX73">
        <v>104.4</v>
      </c>
      <c r="FY73">
        <v>68</v>
      </c>
      <c r="GA73" t="s">
        <v>3</v>
      </c>
      <c r="GD73">
        <v>1</v>
      </c>
      <c r="GF73">
        <v>1103788938</v>
      </c>
      <c r="GG73">
        <v>2</v>
      </c>
      <c r="GH73">
        <v>1</v>
      </c>
      <c r="GI73">
        <v>2</v>
      </c>
      <c r="GJ73">
        <v>0</v>
      </c>
      <c r="GK73">
        <v>0</v>
      </c>
      <c r="GL73">
        <f>ROUND(IF(AND(BH73=3,BI73=3,FS73&lt;&gt;0),P73,0),0)</f>
        <v>0</v>
      </c>
      <c r="GM73">
        <f>ROUND(O73+X73+Y73,0)+GX73</f>
        <v>338278</v>
      </c>
      <c r="GN73">
        <f>IF(OR(BI73=0,BI73=1),ROUND(O73+X73+Y73,0),0)</f>
        <v>338278</v>
      </c>
      <c r="GO73">
        <f>IF(BI73=2,ROUND(O73+X73+Y73,0),0)</f>
        <v>0</v>
      </c>
      <c r="GP73">
        <f>IF(BI73=4,ROUND(O73+X73+Y73,0)+GX73,0)</f>
        <v>0</v>
      </c>
      <c r="GR73">
        <v>0</v>
      </c>
      <c r="GS73">
        <v>0</v>
      </c>
      <c r="GT73">
        <v>0</v>
      </c>
      <c r="GU73" t="s">
        <v>3</v>
      </c>
      <c r="GV73">
        <f t="shared" si="48"/>
        <v>0</v>
      </c>
      <c r="GW73">
        <v>1</v>
      </c>
      <c r="GX73">
        <f>ROUND(HC73*I73,0)</f>
        <v>0</v>
      </c>
      <c r="HA73">
        <v>0</v>
      </c>
      <c r="HB73">
        <v>0</v>
      </c>
      <c r="HC73">
        <f t="shared" si="67"/>
        <v>0</v>
      </c>
      <c r="HE73" t="s">
        <v>3</v>
      </c>
      <c r="HF73" t="s">
        <v>3</v>
      </c>
      <c r="HM73" t="s">
        <v>3</v>
      </c>
      <c r="HN73" t="s">
        <v>176</v>
      </c>
      <c r="HO73" t="s">
        <v>177</v>
      </c>
      <c r="HP73" t="s">
        <v>174</v>
      </c>
      <c r="HQ73" t="s">
        <v>174</v>
      </c>
      <c r="IK73">
        <v>0</v>
      </c>
    </row>
    <row r="74" spans="1:255" x14ac:dyDescent="0.2">
      <c r="A74" s="2">
        <v>18</v>
      </c>
      <c r="B74" s="2">
        <v>1</v>
      </c>
      <c r="C74" s="2">
        <v>226</v>
      </c>
      <c r="D74" s="2"/>
      <c r="E74" s="2" t="s">
        <v>178</v>
      </c>
      <c r="F74" s="2" t="s">
        <v>179</v>
      </c>
      <c r="G74" s="2" t="s">
        <v>180</v>
      </c>
      <c r="H74" s="2" t="s">
        <v>26</v>
      </c>
      <c r="I74" s="2">
        <f>I72*J74</f>
        <v>-2.5080000000000005</v>
      </c>
      <c r="J74" s="2">
        <v>-2.0900000000000003</v>
      </c>
      <c r="K74" s="2">
        <v>-2.09</v>
      </c>
      <c r="L74" s="2"/>
      <c r="M74" s="2"/>
      <c r="N74" s="2"/>
      <c r="O74" s="2">
        <f>ROUND(CP74,2)</f>
        <v>-18988.07</v>
      </c>
      <c r="P74" s="2">
        <f>ROUND(CQ74*I74,2)</f>
        <v>-18988.07</v>
      </c>
      <c r="Q74" s="2">
        <f>ROUND(CR74*I74,2)</f>
        <v>0</v>
      </c>
      <c r="R74" s="2">
        <f>ROUND(CS74*I74,2)</f>
        <v>0</v>
      </c>
      <c r="S74" s="2">
        <f>ROUND(CT74*I74,2)</f>
        <v>0</v>
      </c>
      <c r="T74" s="2">
        <f>ROUND(CU74*I74,2)</f>
        <v>0</v>
      </c>
      <c r="U74" s="2">
        <f t="shared" si="52"/>
        <v>0</v>
      </c>
      <c r="V74" s="2">
        <f t="shared" si="53"/>
        <v>0</v>
      </c>
      <c r="W74" s="2">
        <f>ROUND(CX74*I74,2)</f>
        <v>-87.4</v>
      </c>
      <c r="X74" s="2">
        <f>ROUND(CY74,2)</f>
        <v>0</v>
      </c>
      <c r="Y74" s="2">
        <f>ROUND(CZ74,2)</f>
        <v>0</v>
      </c>
      <c r="Z74" s="2"/>
      <c r="AA74" s="2">
        <v>53551706</v>
      </c>
      <c r="AB74" s="2">
        <f t="shared" si="54"/>
        <v>7571</v>
      </c>
      <c r="AC74" s="2">
        <f t="shared" si="45"/>
        <v>7571</v>
      </c>
      <c r="AD74" s="2">
        <f>ROUND((((ET74)-(EU74))+AE74),2)</f>
        <v>0</v>
      </c>
      <c r="AE74" s="2">
        <f t="shared" ref="AE74:AF77" si="72">ROUND((EU74),2)</f>
        <v>0</v>
      </c>
      <c r="AF74" s="2">
        <f t="shared" si="72"/>
        <v>0</v>
      </c>
      <c r="AG74" s="2">
        <f t="shared" si="55"/>
        <v>0</v>
      </c>
      <c r="AH74" s="2">
        <f t="shared" ref="AH74:AI77" si="73">(EW74)</f>
        <v>0</v>
      </c>
      <c r="AI74" s="2">
        <f t="shared" si="73"/>
        <v>0</v>
      </c>
      <c r="AJ74" s="2">
        <f t="shared" si="56"/>
        <v>34.85</v>
      </c>
      <c r="AK74" s="2">
        <v>7571</v>
      </c>
      <c r="AL74" s="2">
        <v>7571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34.85</v>
      </c>
      <c r="AT74" s="2">
        <v>116</v>
      </c>
      <c r="AU74" s="2">
        <v>80</v>
      </c>
      <c r="AV74" s="2">
        <v>1</v>
      </c>
      <c r="AW74" s="2">
        <v>1</v>
      </c>
      <c r="AX74" s="2"/>
      <c r="AY74" s="2"/>
      <c r="AZ74" s="2">
        <v>1</v>
      </c>
      <c r="BA74" s="2">
        <v>1</v>
      </c>
      <c r="BB74" s="2">
        <v>1</v>
      </c>
      <c r="BC74" s="2">
        <v>1</v>
      </c>
      <c r="BD74" s="2" t="s">
        <v>3</v>
      </c>
      <c r="BE74" s="2" t="s">
        <v>3</v>
      </c>
      <c r="BF74" s="2" t="s">
        <v>3</v>
      </c>
      <c r="BG74" s="2" t="s">
        <v>3</v>
      </c>
      <c r="BH74" s="2">
        <v>3</v>
      </c>
      <c r="BI74" s="2">
        <v>1</v>
      </c>
      <c r="BJ74" s="2" t="s">
        <v>181</v>
      </c>
      <c r="BK74" s="2"/>
      <c r="BL74" s="2"/>
      <c r="BM74" s="2">
        <v>7005</v>
      </c>
      <c r="BN74" s="2">
        <v>0</v>
      </c>
      <c r="BO74" s="2" t="s">
        <v>3</v>
      </c>
      <c r="BP74" s="2">
        <v>0</v>
      </c>
      <c r="BQ74" s="2">
        <v>2</v>
      </c>
      <c r="BR74" s="2">
        <v>1</v>
      </c>
      <c r="BS74" s="2">
        <v>1</v>
      </c>
      <c r="BT74" s="2">
        <v>1</v>
      </c>
      <c r="BU74" s="2">
        <v>1</v>
      </c>
      <c r="BV74" s="2">
        <v>1</v>
      </c>
      <c r="BW74" s="2">
        <v>1</v>
      </c>
      <c r="BX74" s="2">
        <v>1</v>
      </c>
      <c r="BY74" s="2" t="s">
        <v>3</v>
      </c>
      <c r="BZ74" s="2">
        <v>116</v>
      </c>
      <c r="CA74" s="2">
        <v>80</v>
      </c>
      <c r="CB74" s="2" t="s">
        <v>3</v>
      </c>
      <c r="CC74" s="2"/>
      <c r="CD74" s="2"/>
      <c r="CE74" s="2">
        <v>0</v>
      </c>
      <c r="CF74" s="2">
        <v>0</v>
      </c>
      <c r="CG74" s="2">
        <v>0</v>
      </c>
      <c r="CH74" s="2"/>
      <c r="CI74" s="2"/>
      <c r="CJ74" s="2"/>
      <c r="CK74" s="2"/>
      <c r="CL74" s="2"/>
      <c r="CM74" s="2">
        <v>0</v>
      </c>
      <c r="CN74" s="2" t="s">
        <v>2155</v>
      </c>
      <c r="CO74" s="2">
        <v>0</v>
      </c>
      <c r="CP74" s="2">
        <f t="shared" si="57"/>
        <v>-18988.07</v>
      </c>
      <c r="CQ74" s="2">
        <f>AC74*BC74</f>
        <v>7571</v>
      </c>
      <c r="CR74" s="2">
        <f t="shared" si="58"/>
        <v>0</v>
      </c>
      <c r="CS74" s="2">
        <f t="shared" si="59"/>
        <v>0</v>
      </c>
      <c r="CT74" s="2">
        <f t="shared" si="60"/>
        <v>0</v>
      </c>
      <c r="CU74" s="2">
        <f t="shared" si="61"/>
        <v>0</v>
      </c>
      <c r="CV74" s="2">
        <f t="shared" si="62"/>
        <v>0</v>
      </c>
      <c r="CW74" s="2">
        <f t="shared" si="63"/>
        <v>0</v>
      </c>
      <c r="CX74" s="2">
        <f t="shared" si="64"/>
        <v>34.85</v>
      </c>
      <c r="CY74" s="2">
        <f t="shared" si="65"/>
        <v>0</v>
      </c>
      <c r="CZ74" s="2">
        <f t="shared" si="66"/>
        <v>0</v>
      </c>
      <c r="DA74" s="2"/>
      <c r="DB74" s="2"/>
      <c r="DC74" s="2" t="s">
        <v>3</v>
      </c>
      <c r="DD74" s="2" t="s">
        <v>3</v>
      </c>
      <c r="DE74" s="2" t="s">
        <v>3</v>
      </c>
      <c r="DF74" s="2" t="s">
        <v>3</v>
      </c>
      <c r="DG74" s="2" t="s">
        <v>3</v>
      </c>
      <c r="DH74" s="2" t="s">
        <v>3</v>
      </c>
      <c r="DI74" s="2" t="s">
        <v>3</v>
      </c>
      <c r="DJ74" s="2" t="s">
        <v>3</v>
      </c>
      <c r="DK74" s="2" t="s">
        <v>3</v>
      </c>
      <c r="DL74" s="2" t="s">
        <v>3</v>
      </c>
      <c r="DM74" s="2" t="s">
        <v>3</v>
      </c>
      <c r="DN74" s="2">
        <v>0</v>
      </c>
      <c r="DO74" s="2">
        <v>0</v>
      </c>
      <c r="DP74" s="2">
        <v>1</v>
      </c>
      <c r="DQ74" s="2">
        <v>1</v>
      </c>
      <c r="DR74" s="2"/>
      <c r="DS74" s="2"/>
      <c r="DT74" s="2"/>
      <c r="DU74" s="2">
        <v>1009</v>
      </c>
      <c r="DV74" s="2" t="s">
        <v>26</v>
      </c>
      <c r="DW74" s="2" t="s">
        <v>26</v>
      </c>
      <c r="DX74" s="2">
        <v>1000</v>
      </c>
      <c r="DY74" s="2"/>
      <c r="DZ74" s="2" t="s">
        <v>3</v>
      </c>
      <c r="EA74" s="2" t="s">
        <v>3</v>
      </c>
      <c r="EB74" s="2" t="s">
        <v>3</v>
      </c>
      <c r="EC74" s="2" t="s">
        <v>3</v>
      </c>
      <c r="ED74" s="2"/>
      <c r="EE74" s="2">
        <v>53551097</v>
      </c>
      <c r="EF74" s="2">
        <v>2</v>
      </c>
      <c r="EG74" s="2" t="s">
        <v>38</v>
      </c>
      <c r="EH74" s="2">
        <v>7</v>
      </c>
      <c r="EI74" s="2" t="s">
        <v>173</v>
      </c>
      <c r="EJ74" s="2">
        <v>1</v>
      </c>
      <c r="EK74" s="2">
        <v>7005</v>
      </c>
      <c r="EL74" s="2" t="s">
        <v>174</v>
      </c>
      <c r="EM74" s="2" t="s">
        <v>175</v>
      </c>
      <c r="EN74" s="2"/>
      <c r="EO74" s="2" t="s">
        <v>182</v>
      </c>
      <c r="EP74" s="2"/>
      <c r="EQ74" s="2">
        <v>32768</v>
      </c>
      <c r="ER74" s="2">
        <v>7571</v>
      </c>
      <c r="ES74" s="2">
        <v>7571</v>
      </c>
      <c r="ET74" s="2">
        <v>0</v>
      </c>
      <c r="EU74" s="2">
        <v>0</v>
      </c>
      <c r="EV74" s="2">
        <v>0</v>
      </c>
      <c r="EW74" s="2">
        <v>0</v>
      </c>
      <c r="EX74" s="2">
        <v>0</v>
      </c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>
        <v>0</v>
      </c>
      <c r="FR74" s="2">
        <f>ROUND(IF(AND(BH74=3,BI74=3),P74,0),2)</f>
        <v>0</v>
      </c>
      <c r="FS74" s="2">
        <v>0</v>
      </c>
      <c r="FT74" s="2"/>
      <c r="FU74" s="2"/>
      <c r="FV74" s="2"/>
      <c r="FW74" s="2"/>
      <c r="FX74" s="2">
        <v>116</v>
      </c>
      <c r="FY74" s="2">
        <v>80</v>
      </c>
      <c r="FZ74" s="2"/>
      <c r="GA74" s="2" t="s">
        <v>3</v>
      </c>
      <c r="GB74" s="2"/>
      <c r="GC74" s="2"/>
      <c r="GD74" s="2">
        <v>1</v>
      </c>
      <c r="GE74" s="2"/>
      <c r="GF74" s="2">
        <v>-576901361</v>
      </c>
      <c r="GG74" s="2">
        <v>2</v>
      </c>
      <c r="GH74" s="2">
        <v>1</v>
      </c>
      <c r="GI74" s="2">
        <v>-2</v>
      </c>
      <c r="GJ74" s="2">
        <v>0</v>
      </c>
      <c r="GK74" s="2">
        <v>0</v>
      </c>
      <c r="GL74" s="2">
        <f>ROUND(IF(AND(BH74=3,BI74=3,FS74&lt;&gt;0),P74,0),2)</f>
        <v>0</v>
      </c>
      <c r="GM74" s="2">
        <f>ROUND(O74+X74+Y74,2)+GX74</f>
        <v>-18988.07</v>
      </c>
      <c r="GN74" s="2">
        <f>IF(OR(BI74=0,BI74=1),ROUND(O74+X74+Y74,2),0)</f>
        <v>-18988.07</v>
      </c>
      <c r="GO74" s="2">
        <f>IF(BI74=2,ROUND(O74+X74+Y74,2),0)</f>
        <v>0</v>
      </c>
      <c r="GP74" s="2">
        <f>IF(BI74=4,ROUND(O74+X74+Y74,2)+GX74,0)</f>
        <v>0</v>
      </c>
      <c r="GQ74" s="2"/>
      <c r="GR74" s="2">
        <v>0</v>
      </c>
      <c r="GS74" s="2">
        <v>0</v>
      </c>
      <c r="GT74" s="2">
        <v>0</v>
      </c>
      <c r="GU74" s="2" t="s">
        <v>3</v>
      </c>
      <c r="GV74" s="2">
        <f t="shared" si="48"/>
        <v>0</v>
      </c>
      <c r="GW74" s="2">
        <v>1</v>
      </c>
      <c r="GX74" s="2">
        <f>ROUND(HC74*I74,2)</f>
        <v>0</v>
      </c>
      <c r="GY74" s="2"/>
      <c r="GZ74" s="2"/>
      <c r="HA74" s="2">
        <v>0</v>
      </c>
      <c r="HB74" s="2">
        <v>0</v>
      </c>
      <c r="HC74" s="2">
        <f t="shared" si="67"/>
        <v>0</v>
      </c>
      <c r="HD74" s="2"/>
      <c r="HE74" s="2" t="s">
        <v>3</v>
      </c>
      <c r="HF74" s="2" t="s">
        <v>3</v>
      </c>
      <c r="HG74" s="2"/>
      <c r="HH74" s="2"/>
      <c r="HI74" s="2"/>
      <c r="HJ74" s="2"/>
      <c r="HK74" s="2"/>
      <c r="HL74" s="2"/>
      <c r="HM74" s="2" t="s">
        <v>3</v>
      </c>
      <c r="HN74" s="2" t="s">
        <v>176</v>
      </c>
      <c r="HO74" s="2" t="s">
        <v>177</v>
      </c>
      <c r="HP74" s="2" t="s">
        <v>174</v>
      </c>
      <c r="HQ74" s="2" t="s">
        <v>174</v>
      </c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>
        <v>0</v>
      </c>
      <c r="IL74" s="2"/>
      <c r="IM74" s="2"/>
      <c r="IN74" s="2"/>
      <c r="IO74" s="2"/>
      <c r="IP74" s="2"/>
      <c r="IQ74" s="2"/>
      <c r="IR74" s="2"/>
      <c r="IS74" s="2"/>
      <c r="IT74" s="2"/>
      <c r="IU74" s="2"/>
    </row>
    <row r="75" spans="1:255" x14ac:dyDescent="0.2">
      <c r="A75">
        <v>18</v>
      </c>
      <c r="B75">
        <v>1</v>
      </c>
      <c r="C75">
        <v>236</v>
      </c>
      <c r="E75" t="s">
        <v>178</v>
      </c>
      <c r="F75" t="s">
        <v>179</v>
      </c>
      <c r="G75" t="s">
        <v>180</v>
      </c>
      <c r="H75" t="s">
        <v>26</v>
      </c>
      <c r="I75">
        <f>I73*J75</f>
        <v>-2.5080000000000005</v>
      </c>
      <c r="J75">
        <v>-2.0900000000000003</v>
      </c>
      <c r="K75">
        <v>-2.09</v>
      </c>
      <c r="O75">
        <f>ROUND(CP75,0)</f>
        <v>-262035</v>
      </c>
      <c r="P75">
        <f>ROUND(CQ75*I75,0)</f>
        <v>-262035</v>
      </c>
      <c r="Q75">
        <f>ROUND(CR75*I75,0)</f>
        <v>0</v>
      </c>
      <c r="R75">
        <f>ROUND(CS75*I75,0)</f>
        <v>0</v>
      </c>
      <c r="S75">
        <f>ROUND(CT75*I75,0)</f>
        <v>0</v>
      </c>
      <c r="T75">
        <f>ROUND(CU75*I75,0)</f>
        <v>0</v>
      </c>
      <c r="U75">
        <f t="shared" si="52"/>
        <v>0</v>
      </c>
      <c r="V75">
        <f t="shared" si="53"/>
        <v>0</v>
      </c>
      <c r="W75">
        <f>ROUND(CX75*I75,0)</f>
        <v>-87</v>
      </c>
      <c r="X75">
        <f>ROUND(CY75,0)</f>
        <v>0</v>
      </c>
      <c r="Y75">
        <f>ROUND(CZ75,0)</f>
        <v>0</v>
      </c>
      <c r="AA75">
        <v>53551707</v>
      </c>
      <c r="AB75">
        <f t="shared" si="54"/>
        <v>7571</v>
      </c>
      <c r="AC75">
        <f t="shared" si="45"/>
        <v>7571</v>
      </c>
      <c r="AD75">
        <f>ROUND((((ET75)-(EU75))+AE75),2)</f>
        <v>0</v>
      </c>
      <c r="AE75">
        <f t="shared" si="72"/>
        <v>0</v>
      </c>
      <c r="AF75">
        <f t="shared" si="72"/>
        <v>0</v>
      </c>
      <c r="AG75">
        <f t="shared" si="55"/>
        <v>0</v>
      </c>
      <c r="AH75">
        <f t="shared" si="73"/>
        <v>0</v>
      </c>
      <c r="AI75">
        <f t="shared" si="73"/>
        <v>0</v>
      </c>
      <c r="AJ75">
        <f t="shared" si="56"/>
        <v>34.85</v>
      </c>
      <c r="AK75">
        <v>7571</v>
      </c>
      <c r="AL75">
        <v>7571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34.85</v>
      </c>
      <c r="AT75">
        <v>116</v>
      </c>
      <c r="AU75">
        <v>80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13.8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1</v>
      </c>
      <c r="BJ75" t="s">
        <v>181</v>
      </c>
      <c r="BM75">
        <v>7005</v>
      </c>
      <c r="BN75">
        <v>0</v>
      </c>
      <c r="BO75" t="s">
        <v>179</v>
      </c>
      <c r="BP75">
        <v>1</v>
      </c>
      <c r="BQ75">
        <v>2</v>
      </c>
      <c r="BR75">
        <v>1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116</v>
      </c>
      <c r="CA75">
        <v>80</v>
      </c>
      <c r="CB75" t="s">
        <v>3</v>
      </c>
      <c r="CE75">
        <v>0</v>
      </c>
      <c r="CF75">
        <v>0</v>
      </c>
      <c r="CG75">
        <v>0</v>
      </c>
      <c r="CM75">
        <v>0</v>
      </c>
      <c r="CN75" t="s">
        <v>2155</v>
      </c>
      <c r="CO75">
        <v>0</v>
      </c>
      <c r="CP75">
        <f t="shared" si="57"/>
        <v>-262035</v>
      </c>
      <c r="CQ75">
        <f>AC75*BC75</f>
        <v>104479.8</v>
      </c>
      <c r="CR75">
        <f t="shared" si="58"/>
        <v>0</v>
      </c>
      <c r="CS75">
        <f t="shared" si="59"/>
        <v>0</v>
      </c>
      <c r="CT75">
        <f t="shared" si="60"/>
        <v>0</v>
      </c>
      <c r="CU75">
        <f t="shared" si="61"/>
        <v>0</v>
      </c>
      <c r="CV75">
        <f t="shared" si="62"/>
        <v>0</v>
      </c>
      <c r="CW75">
        <f t="shared" si="63"/>
        <v>0</v>
      </c>
      <c r="CX75">
        <f t="shared" si="64"/>
        <v>34.85</v>
      </c>
      <c r="CY75">
        <f t="shared" si="65"/>
        <v>0</v>
      </c>
      <c r="CZ75">
        <f t="shared" si="66"/>
        <v>0</v>
      </c>
      <c r="DC75" t="s">
        <v>3</v>
      </c>
      <c r="DD75" t="s">
        <v>3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DU75">
        <v>1009</v>
      </c>
      <c r="DV75" t="s">
        <v>26</v>
      </c>
      <c r="DW75" t="s">
        <v>26</v>
      </c>
      <c r="DX75">
        <v>1000</v>
      </c>
      <c r="DZ75" t="s">
        <v>3</v>
      </c>
      <c r="EA75" t="s">
        <v>3</v>
      </c>
      <c r="EB75" t="s">
        <v>3</v>
      </c>
      <c r="EC75" t="s">
        <v>3</v>
      </c>
      <c r="EE75">
        <v>53551097</v>
      </c>
      <c r="EF75">
        <v>2</v>
      </c>
      <c r="EG75" t="s">
        <v>38</v>
      </c>
      <c r="EH75">
        <v>7</v>
      </c>
      <c r="EI75" t="s">
        <v>173</v>
      </c>
      <c r="EJ75">
        <v>1</v>
      </c>
      <c r="EK75">
        <v>7005</v>
      </c>
      <c r="EL75" t="s">
        <v>174</v>
      </c>
      <c r="EM75" t="s">
        <v>175</v>
      </c>
      <c r="EO75" t="s">
        <v>182</v>
      </c>
      <c r="EQ75">
        <v>32768</v>
      </c>
      <c r="ER75">
        <v>7571</v>
      </c>
      <c r="ES75">
        <v>7571</v>
      </c>
      <c r="ET75">
        <v>0</v>
      </c>
      <c r="EU75">
        <v>0</v>
      </c>
      <c r="EV75">
        <v>0</v>
      </c>
      <c r="EW75">
        <v>0</v>
      </c>
      <c r="EX75">
        <v>0</v>
      </c>
      <c r="FQ75">
        <v>0</v>
      </c>
      <c r="FR75">
        <f>ROUND(IF(AND(BH75=3,BI75=3),P75,0),0)</f>
        <v>0</v>
      </c>
      <c r="FS75">
        <v>0</v>
      </c>
      <c r="FX75">
        <v>116</v>
      </c>
      <c r="FY75">
        <v>80</v>
      </c>
      <c r="GA75" t="s">
        <v>3</v>
      </c>
      <c r="GD75">
        <v>1</v>
      </c>
      <c r="GF75">
        <v>-576901361</v>
      </c>
      <c r="GG75">
        <v>2</v>
      </c>
      <c r="GH75">
        <v>1</v>
      </c>
      <c r="GI75">
        <v>2</v>
      </c>
      <c r="GJ75">
        <v>0</v>
      </c>
      <c r="GK75">
        <v>0</v>
      </c>
      <c r="GL75">
        <f>ROUND(IF(AND(BH75=3,BI75=3,FS75&lt;&gt;0),P75,0),0)</f>
        <v>0</v>
      </c>
      <c r="GM75">
        <f>ROUND(O75+X75+Y75,0)+GX75</f>
        <v>-262035</v>
      </c>
      <c r="GN75">
        <f>IF(OR(BI75=0,BI75=1),ROUND(O75+X75+Y75,0),0)</f>
        <v>-262035</v>
      </c>
      <c r="GO75">
        <f>IF(BI75=2,ROUND(O75+X75+Y75,0),0)</f>
        <v>0</v>
      </c>
      <c r="GP75">
        <f>IF(BI75=4,ROUND(O75+X75+Y75,0)+GX75,0)</f>
        <v>0</v>
      </c>
      <c r="GR75">
        <v>0</v>
      </c>
      <c r="GS75">
        <v>0</v>
      </c>
      <c r="GT75">
        <v>0</v>
      </c>
      <c r="GU75" t="s">
        <v>3</v>
      </c>
      <c r="GV75">
        <f t="shared" si="48"/>
        <v>0</v>
      </c>
      <c r="GW75">
        <v>1</v>
      </c>
      <c r="GX75">
        <f>ROUND(HC75*I75,0)</f>
        <v>0</v>
      </c>
      <c r="HA75">
        <v>0</v>
      </c>
      <c r="HB75">
        <v>0</v>
      </c>
      <c r="HC75">
        <f t="shared" si="67"/>
        <v>0</v>
      </c>
      <c r="HE75" t="s">
        <v>3</v>
      </c>
      <c r="HF75" t="s">
        <v>3</v>
      </c>
      <c r="HM75" t="s">
        <v>3</v>
      </c>
      <c r="HN75" t="s">
        <v>176</v>
      </c>
      <c r="HO75" t="s">
        <v>177</v>
      </c>
      <c r="HP75" t="s">
        <v>174</v>
      </c>
      <c r="HQ75" t="s">
        <v>174</v>
      </c>
      <c r="IK75">
        <v>0</v>
      </c>
    </row>
    <row r="76" spans="1:255" x14ac:dyDescent="0.2">
      <c r="A76" s="2">
        <v>18</v>
      </c>
      <c r="B76" s="2">
        <v>1</v>
      </c>
      <c r="C76" s="2">
        <v>228</v>
      </c>
      <c r="D76" s="2"/>
      <c r="E76" s="2" t="s">
        <v>183</v>
      </c>
      <c r="F76" s="2" t="s">
        <v>135</v>
      </c>
      <c r="G76" s="2" t="s">
        <v>184</v>
      </c>
      <c r="H76" s="2" t="s">
        <v>185</v>
      </c>
      <c r="I76" s="2">
        <f>I72*J76</f>
        <v>120</v>
      </c>
      <c r="J76" s="2">
        <v>100</v>
      </c>
      <c r="K76" s="2">
        <v>100</v>
      </c>
      <c r="L76" s="2"/>
      <c r="M76" s="2"/>
      <c r="N76" s="2"/>
      <c r="O76" s="2">
        <f>ROUND(CP76,2)</f>
        <v>440000</v>
      </c>
      <c r="P76" s="2">
        <f>ROUND(ROUND(CQ76*I76,0)/BC76,2)</f>
        <v>440000</v>
      </c>
      <c r="Q76" s="2">
        <f>ROUND(CR76*I76,2)</f>
        <v>0</v>
      </c>
      <c r="R76" s="2">
        <f>ROUND(CS76*I76,2)</f>
        <v>0</v>
      </c>
      <c r="S76" s="2">
        <f>ROUND(CT76*I76,2)</f>
        <v>0</v>
      </c>
      <c r="T76" s="2">
        <f>ROUND(CU76*I76,2)</f>
        <v>0</v>
      </c>
      <c r="U76" s="2">
        <f t="shared" si="52"/>
        <v>0</v>
      </c>
      <c r="V76" s="2">
        <f t="shared" si="53"/>
        <v>0</v>
      </c>
      <c r="W76" s="2">
        <f>ROUND(CX76*I76,2)</f>
        <v>0</v>
      </c>
      <c r="X76" s="2">
        <f>ROUND(CY76,2)</f>
        <v>0</v>
      </c>
      <c r="Y76" s="2">
        <f>ROUND(CZ76,2)</f>
        <v>0</v>
      </c>
      <c r="Z76" s="2"/>
      <c r="AA76" s="2">
        <v>53551706</v>
      </c>
      <c r="AB76" s="2">
        <f t="shared" si="54"/>
        <v>3666.67</v>
      </c>
      <c r="AC76" s="2">
        <f t="shared" si="45"/>
        <v>3666.67</v>
      </c>
      <c r="AD76" s="2">
        <f>ROUND((((ET76)-(EU76))+AE76),2)</f>
        <v>0</v>
      </c>
      <c r="AE76" s="2">
        <f t="shared" si="72"/>
        <v>0</v>
      </c>
      <c r="AF76" s="2">
        <f t="shared" si="72"/>
        <v>0</v>
      </c>
      <c r="AG76" s="2">
        <f t="shared" si="55"/>
        <v>0</v>
      </c>
      <c r="AH76" s="2">
        <f t="shared" si="73"/>
        <v>0</v>
      </c>
      <c r="AI76" s="2">
        <f t="shared" si="73"/>
        <v>0</v>
      </c>
      <c r="AJ76" s="2">
        <f t="shared" si="56"/>
        <v>0</v>
      </c>
      <c r="AK76" s="2">
        <v>3666.67</v>
      </c>
      <c r="AL76" s="2">
        <v>3666.67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116</v>
      </c>
      <c r="AU76" s="2">
        <v>80</v>
      </c>
      <c r="AV76" s="2">
        <v>1</v>
      </c>
      <c r="AW76" s="2">
        <v>1</v>
      </c>
      <c r="AX76" s="2"/>
      <c r="AY76" s="2"/>
      <c r="AZ76" s="2">
        <v>1</v>
      </c>
      <c r="BA76" s="2">
        <v>1</v>
      </c>
      <c r="BB76" s="2">
        <v>1</v>
      </c>
      <c r="BC76" s="2">
        <v>1</v>
      </c>
      <c r="BD76" s="2" t="s">
        <v>3</v>
      </c>
      <c r="BE76" s="2" t="s">
        <v>3</v>
      </c>
      <c r="BF76" s="2" t="s">
        <v>3</v>
      </c>
      <c r="BG76" s="2" t="s">
        <v>3</v>
      </c>
      <c r="BH76" s="2">
        <v>3</v>
      </c>
      <c r="BI76" s="2">
        <v>1</v>
      </c>
      <c r="BJ76" s="2" t="s">
        <v>3</v>
      </c>
      <c r="BK76" s="2"/>
      <c r="BL76" s="2"/>
      <c r="BM76" s="2">
        <v>7005</v>
      </c>
      <c r="BN76" s="2">
        <v>0</v>
      </c>
      <c r="BO76" s="2" t="s">
        <v>3</v>
      </c>
      <c r="BP76" s="2">
        <v>0</v>
      </c>
      <c r="BQ76" s="2">
        <v>2</v>
      </c>
      <c r="BR76" s="2">
        <v>0</v>
      </c>
      <c r="BS76" s="2">
        <v>1</v>
      </c>
      <c r="BT76" s="2">
        <v>1</v>
      </c>
      <c r="BU76" s="2">
        <v>1</v>
      </c>
      <c r="BV76" s="2">
        <v>1</v>
      </c>
      <c r="BW76" s="2">
        <v>1</v>
      </c>
      <c r="BX76" s="2">
        <v>1</v>
      </c>
      <c r="BY76" s="2" t="s">
        <v>3</v>
      </c>
      <c r="BZ76" s="2">
        <v>116</v>
      </c>
      <c r="CA76" s="2">
        <v>80</v>
      </c>
      <c r="CB76" s="2" t="s">
        <v>3</v>
      </c>
      <c r="CC76" s="2"/>
      <c r="CD76" s="2"/>
      <c r="CE76" s="2">
        <v>0</v>
      </c>
      <c r="CF76" s="2">
        <v>0</v>
      </c>
      <c r="CG76" s="2">
        <v>0</v>
      </c>
      <c r="CH76" s="2"/>
      <c r="CI76" s="2"/>
      <c r="CJ76" s="2"/>
      <c r="CK76" s="2"/>
      <c r="CL76" s="2"/>
      <c r="CM76" s="2">
        <v>0</v>
      </c>
      <c r="CN76" s="2" t="s">
        <v>3</v>
      </c>
      <c r="CO76" s="2">
        <v>0</v>
      </c>
      <c r="CP76" s="2">
        <f t="shared" si="57"/>
        <v>440000</v>
      </c>
      <c r="CQ76" s="2">
        <f>AC76</f>
        <v>3666.67</v>
      </c>
      <c r="CR76" s="2">
        <f t="shared" si="58"/>
        <v>0</v>
      </c>
      <c r="CS76" s="2">
        <f t="shared" si="59"/>
        <v>0</v>
      </c>
      <c r="CT76" s="2">
        <f t="shared" si="60"/>
        <v>0</v>
      </c>
      <c r="CU76" s="2">
        <f t="shared" si="61"/>
        <v>0</v>
      </c>
      <c r="CV76" s="2">
        <f t="shared" si="62"/>
        <v>0</v>
      </c>
      <c r="CW76" s="2">
        <f t="shared" si="63"/>
        <v>0</v>
      </c>
      <c r="CX76" s="2">
        <f t="shared" si="64"/>
        <v>0</v>
      </c>
      <c r="CY76" s="2">
        <f t="shared" si="65"/>
        <v>0</v>
      </c>
      <c r="CZ76" s="2">
        <f t="shared" si="66"/>
        <v>0</v>
      </c>
      <c r="DA76" s="2"/>
      <c r="DB76" s="2"/>
      <c r="DC76" s="2" t="s">
        <v>3</v>
      </c>
      <c r="DD76" s="2" t="s">
        <v>3</v>
      </c>
      <c r="DE76" s="2" t="s">
        <v>3</v>
      </c>
      <c r="DF76" s="2" t="s">
        <v>3</v>
      </c>
      <c r="DG76" s="2" t="s">
        <v>3</v>
      </c>
      <c r="DH76" s="2" t="s">
        <v>3</v>
      </c>
      <c r="DI76" s="2" t="s">
        <v>3</v>
      </c>
      <c r="DJ76" s="2" t="s">
        <v>3</v>
      </c>
      <c r="DK76" s="2" t="s">
        <v>3</v>
      </c>
      <c r="DL76" s="2" t="s">
        <v>3</v>
      </c>
      <c r="DM76" s="2" t="s">
        <v>3</v>
      </c>
      <c r="DN76" s="2">
        <v>0</v>
      </c>
      <c r="DO76" s="2">
        <v>0</v>
      </c>
      <c r="DP76" s="2">
        <v>1</v>
      </c>
      <c r="DQ76" s="2">
        <v>1</v>
      </c>
      <c r="DR76" s="2"/>
      <c r="DS76" s="2"/>
      <c r="DT76" s="2"/>
      <c r="DU76" s="2">
        <v>1003</v>
      </c>
      <c r="DV76" s="2" t="s">
        <v>185</v>
      </c>
      <c r="DW76" s="2" t="s">
        <v>185</v>
      </c>
      <c r="DX76" s="2">
        <v>1</v>
      </c>
      <c r="DY76" s="2"/>
      <c r="DZ76" s="2" t="s">
        <v>3</v>
      </c>
      <c r="EA76" s="2" t="s">
        <v>3</v>
      </c>
      <c r="EB76" s="2" t="s">
        <v>3</v>
      </c>
      <c r="EC76" s="2" t="s">
        <v>3</v>
      </c>
      <c r="ED76" s="2"/>
      <c r="EE76" s="2">
        <v>53551097</v>
      </c>
      <c r="EF76" s="2">
        <v>2</v>
      </c>
      <c r="EG76" s="2" t="s">
        <v>38</v>
      </c>
      <c r="EH76" s="2">
        <v>7</v>
      </c>
      <c r="EI76" s="2" t="s">
        <v>173</v>
      </c>
      <c r="EJ76" s="2">
        <v>1</v>
      </c>
      <c r="EK76" s="2">
        <v>7005</v>
      </c>
      <c r="EL76" s="2" t="s">
        <v>174</v>
      </c>
      <c r="EM76" s="2" t="s">
        <v>175</v>
      </c>
      <c r="EN76" s="2"/>
      <c r="EO76" s="2" t="s">
        <v>3</v>
      </c>
      <c r="EP76" s="2"/>
      <c r="EQ76" s="2">
        <v>0</v>
      </c>
      <c r="ER76" s="2">
        <v>3740</v>
      </c>
      <c r="ES76" s="2">
        <v>3666.67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/>
      <c r="EZ76" s="2">
        <v>5</v>
      </c>
      <c r="FA76" s="2"/>
      <c r="FB76" s="2"/>
      <c r="FC76" s="2">
        <v>1</v>
      </c>
      <c r="FD76" s="2">
        <v>18</v>
      </c>
      <c r="FE76" s="2"/>
      <c r="FF76" s="2">
        <v>4400</v>
      </c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>
        <v>0</v>
      </c>
      <c r="FR76" s="2">
        <f>ROUND(IF(AND(BH76=3,BI76=3),P76,0),2)</f>
        <v>0</v>
      </c>
      <c r="FS76" s="2">
        <v>0</v>
      </c>
      <c r="FT76" s="2"/>
      <c r="FU76" s="2"/>
      <c r="FV76" s="2"/>
      <c r="FW76" s="2"/>
      <c r="FX76" s="2">
        <v>116</v>
      </c>
      <c r="FY76" s="2">
        <v>80</v>
      </c>
      <c r="FZ76" s="2"/>
      <c r="GA76" s="2" t="s">
        <v>186</v>
      </c>
      <c r="GB76" s="2"/>
      <c r="GC76" s="2"/>
      <c r="GD76" s="2">
        <v>1</v>
      </c>
      <c r="GE76" s="2"/>
      <c r="GF76" s="2">
        <v>-561832773</v>
      </c>
      <c r="GG76" s="2">
        <v>2</v>
      </c>
      <c r="GH76" s="2">
        <v>3</v>
      </c>
      <c r="GI76" s="2">
        <v>-2</v>
      </c>
      <c r="GJ76" s="2">
        <v>0</v>
      </c>
      <c r="GK76" s="2">
        <v>0</v>
      </c>
      <c r="GL76" s="2">
        <f>ROUND(IF(AND(BH76=3,BI76=3,FS76&lt;&gt;0),P76,0),2)</f>
        <v>0</v>
      </c>
      <c r="GM76" s="2">
        <f>ROUND(O76+X76+Y76,2)+GX76</f>
        <v>440000</v>
      </c>
      <c r="GN76" s="2">
        <f>IF(OR(BI76=0,BI76=1),ROUND(O76+X76+Y76,2),0)</f>
        <v>440000</v>
      </c>
      <c r="GO76" s="2">
        <f>IF(BI76=2,ROUND(O76+X76+Y76,2),0)</f>
        <v>0</v>
      </c>
      <c r="GP76" s="2">
        <f>IF(BI76=4,ROUND(O76+X76+Y76,2)+GX76,0)</f>
        <v>0</v>
      </c>
      <c r="GQ76" s="2"/>
      <c r="GR76" s="2">
        <v>1</v>
      </c>
      <c r="GS76" s="2">
        <v>1</v>
      </c>
      <c r="GT76" s="2">
        <v>0</v>
      </c>
      <c r="GU76" s="2" t="s">
        <v>3</v>
      </c>
      <c r="GV76" s="2">
        <f t="shared" si="48"/>
        <v>0</v>
      </c>
      <c r="GW76" s="2">
        <v>1</v>
      </c>
      <c r="GX76" s="2">
        <f>ROUND(HC76*I76,2)</f>
        <v>0</v>
      </c>
      <c r="GY76" s="2"/>
      <c r="GZ76" s="2"/>
      <c r="HA76" s="2">
        <v>0</v>
      </c>
      <c r="HB76" s="2">
        <v>0</v>
      </c>
      <c r="HC76" s="2">
        <f t="shared" si="67"/>
        <v>0</v>
      </c>
      <c r="HD76" s="2"/>
      <c r="HE76" s="2" t="s">
        <v>138</v>
      </c>
      <c r="HF76" s="2" t="s">
        <v>138</v>
      </c>
      <c r="HG76" s="2">
        <f>ROUND(AC76*I76,0)</f>
        <v>440000</v>
      </c>
      <c r="HH76" s="2"/>
      <c r="HI76" s="2"/>
      <c r="HJ76" s="2"/>
      <c r="HK76" s="2"/>
      <c r="HL76" s="2"/>
      <c r="HM76" s="2" t="s">
        <v>3</v>
      </c>
      <c r="HN76" s="2" t="s">
        <v>176</v>
      </c>
      <c r="HO76" s="2" t="s">
        <v>177</v>
      </c>
      <c r="HP76" s="2" t="s">
        <v>174</v>
      </c>
      <c r="HQ76" s="2" t="s">
        <v>174</v>
      </c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>
        <v>0</v>
      </c>
      <c r="IL76" s="2"/>
      <c r="IM76" s="2"/>
      <c r="IN76" s="2"/>
      <c r="IO76" s="2"/>
      <c r="IP76" s="2"/>
      <c r="IQ76" s="2"/>
      <c r="IR76" s="2"/>
      <c r="IS76" s="2"/>
      <c r="IT76" s="2"/>
      <c r="IU76" s="2"/>
    </row>
    <row r="77" spans="1:255" x14ac:dyDescent="0.2">
      <c r="A77">
        <v>18</v>
      </c>
      <c r="B77">
        <v>1</v>
      </c>
      <c r="C77">
        <v>238</v>
      </c>
      <c r="E77" t="s">
        <v>183</v>
      </c>
      <c r="F77" t="s">
        <v>135</v>
      </c>
      <c r="G77" t="s">
        <v>184</v>
      </c>
      <c r="H77" t="s">
        <v>185</v>
      </c>
      <c r="I77">
        <f>I73*J77</f>
        <v>120</v>
      </c>
      <c r="J77">
        <v>100</v>
      </c>
      <c r="K77">
        <v>100</v>
      </c>
      <c r="O77">
        <f>ROUND(CP77,0)</f>
        <v>448800</v>
      </c>
      <c r="P77">
        <f>ROUND(CQ77*I77,0)</f>
        <v>448800</v>
      </c>
      <c r="Q77">
        <f>ROUND(CR77*I77,0)</f>
        <v>0</v>
      </c>
      <c r="R77">
        <f>ROUND(CS77*I77,0)</f>
        <v>0</v>
      </c>
      <c r="S77">
        <f>ROUND(CT77*I77,0)</f>
        <v>0</v>
      </c>
      <c r="T77">
        <f>ROUND(CU77*I77,0)</f>
        <v>0</v>
      </c>
      <c r="U77">
        <f t="shared" si="52"/>
        <v>0</v>
      </c>
      <c r="V77">
        <f t="shared" si="53"/>
        <v>0</v>
      </c>
      <c r="W77">
        <f>ROUND(CX77*I77,0)</f>
        <v>0</v>
      </c>
      <c r="X77">
        <f>ROUND(CY77,0)</f>
        <v>0</v>
      </c>
      <c r="Y77">
        <f>ROUND(CZ77,0)</f>
        <v>0</v>
      </c>
      <c r="AA77">
        <v>53551707</v>
      </c>
      <c r="AB77">
        <f t="shared" si="54"/>
        <v>3740</v>
      </c>
      <c r="AC77">
        <f t="shared" si="45"/>
        <v>3740</v>
      </c>
      <c r="AD77">
        <f>ROUND((((ET77)-(EU77))+AE77),2)</f>
        <v>0</v>
      </c>
      <c r="AE77">
        <f t="shared" si="72"/>
        <v>0</v>
      </c>
      <c r="AF77">
        <f t="shared" si="72"/>
        <v>0</v>
      </c>
      <c r="AG77">
        <f t="shared" si="55"/>
        <v>0</v>
      </c>
      <c r="AH77">
        <f t="shared" si="73"/>
        <v>0</v>
      </c>
      <c r="AI77">
        <f t="shared" si="73"/>
        <v>0</v>
      </c>
      <c r="AJ77">
        <f t="shared" si="56"/>
        <v>0</v>
      </c>
      <c r="AK77">
        <v>3740</v>
      </c>
      <c r="AL77">
        <v>3740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116</v>
      </c>
      <c r="AU77">
        <v>80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6.14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1</v>
      </c>
      <c r="BJ77" t="s">
        <v>3</v>
      </c>
      <c r="BM77">
        <v>7005</v>
      </c>
      <c r="BN77">
        <v>0</v>
      </c>
      <c r="BO77" t="s">
        <v>30</v>
      </c>
      <c r="BP77">
        <v>1</v>
      </c>
      <c r="BQ77">
        <v>2</v>
      </c>
      <c r="BR77">
        <v>0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116</v>
      </c>
      <c r="CA77">
        <v>80</v>
      </c>
      <c r="CB77" t="s">
        <v>3</v>
      </c>
      <c r="CE77">
        <v>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si="57"/>
        <v>448800</v>
      </c>
      <c r="CQ77">
        <f>AC77</f>
        <v>3740</v>
      </c>
      <c r="CR77">
        <f t="shared" si="58"/>
        <v>0</v>
      </c>
      <c r="CS77">
        <f t="shared" si="59"/>
        <v>0</v>
      </c>
      <c r="CT77">
        <f t="shared" si="60"/>
        <v>0</v>
      </c>
      <c r="CU77">
        <f t="shared" si="61"/>
        <v>0</v>
      </c>
      <c r="CV77">
        <f t="shared" si="62"/>
        <v>0</v>
      </c>
      <c r="CW77">
        <f t="shared" si="63"/>
        <v>0</v>
      </c>
      <c r="CX77">
        <f t="shared" si="64"/>
        <v>0</v>
      </c>
      <c r="CY77">
        <f t="shared" si="65"/>
        <v>0</v>
      </c>
      <c r="CZ77">
        <f t="shared" si="66"/>
        <v>0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DU77">
        <v>1003</v>
      </c>
      <c r="DV77" t="s">
        <v>185</v>
      </c>
      <c r="DW77" t="s">
        <v>185</v>
      </c>
      <c r="DX77">
        <v>1</v>
      </c>
      <c r="DZ77" t="s">
        <v>3</v>
      </c>
      <c r="EA77" t="s">
        <v>3</v>
      </c>
      <c r="EB77" t="s">
        <v>3</v>
      </c>
      <c r="EC77" t="s">
        <v>3</v>
      </c>
      <c r="EE77">
        <v>53551097</v>
      </c>
      <c r="EF77">
        <v>2</v>
      </c>
      <c r="EG77" t="s">
        <v>38</v>
      </c>
      <c r="EH77">
        <v>7</v>
      </c>
      <c r="EI77" t="s">
        <v>173</v>
      </c>
      <c r="EJ77">
        <v>1</v>
      </c>
      <c r="EK77">
        <v>7005</v>
      </c>
      <c r="EL77" t="s">
        <v>174</v>
      </c>
      <c r="EM77" t="s">
        <v>175</v>
      </c>
      <c r="EO77" t="s">
        <v>3</v>
      </c>
      <c r="EQ77">
        <v>0</v>
      </c>
      <c r="ER77">
        <v>3740</v>
      </c>
      <c r="ES77">
        <v>3740</v>
      </c>
      <c r="ET77">
        <v>0</v>
      </c>
      <c r="EU77">
        <v>0</v>
      </c>
      <c r="EV77">
        <v>0</v>
      </c>
      <c r="EW77">
        <v>0</v>
      </c>
      <c r="EX77">
        <v>0</v>
      </c>
      <c r="EZ77">
        <v>5</v>
      </c>
      <c r="FC77">
        <v>1</v>
      </c>
      <c r="FD77">
        <v>18</v>
      </c>
      <c r="FF77">
        <v>4400</v>
      </c>
      <c r="FQ77">
        <v>0</v>
      </c>
      <c r="FR77">
        <f>ROUND(IF(AND(BH77=3,BI77=3),P77,0),0)</f>
        <v>0</v>
      </c>
      <c r="FS77">
        <v>0</v>
      </c>
      <c r="FX77">
        <v>116</v>
      </c>
      <c r="FY77">
        <v>80</v>
      </c>
      <c r="GA77" t="s">
        <v>187</v>
      </c>
      <c r="GD77">
        <v>1</v>
      </c>
      <c r="GF77">
        <v>-561832773</v>
      </c>
      <c r="GG77">
        <v>2</v>
      </c>
      <c r="GH77">
        <v>3</v>
      </c>
      <c r="GI77">
        <v>5</v>
      </c>
      <c r="GJ77">
        <v>0</v>
      </c>
      <c r="GK77">
        <v>0</v>
      </c>
      <c r="GL77">
        <f>ROUND(IF(AND(BH77=3,BI77=3,FS77&lt;&gt;0),P77,0),0)</f>
        <v>0</v>
      </c>
      <c r="GM77">
        <f>ROUND(O77+X77+Y77,0)+GX77</f>
        <v>448800</v>
      </c>
      <c r="GN77">
        <f>IF(OR(BI77=0,BI77=1),ROUND(O77+X77+Y77,0),0)</f>
        <v>448800</v>
      </c>
      <c r="GO77">
        <f>IF(BI77=2,ROUND(O77+X77+Y77,0),0)</f>
        <v>0</v>
      </c>
      <c r="GP77">
        <f>IF(BI77=4,ROUND(O77+X77+Y77,0)+GX77,0)</f>
        <v>0</v>
      </c>
      <c r="GR77">
        <v>1</v>
      </c>
      <c r="GS77">
        <v>1</v>
      </c>
      <c r="GT77">
        <v>0</v>
      </c>
      <c r="GU77" t="s">
        <v>3</v>
      </c>
      <c r="GV77">
        <f t="shared" si="48"/>
        <v>0</v>
      </c>
      <c r="GW77">
        <v>1</v>
      </c>
      <c r="GX77">
        <f>ROUND(HC77*I77,0)</f>
        <v>0</v>
      </c>
      <c r="HA77">
        <v>0</v>
      </c>
      <c r="HB77">
        <v>0</v>
      </c>
      <c r="HC77">
        <f t="shared" si="67"/>
        <v>0</v>
      </c>
      <c r="HE77" t="s">
        <v>138</v>
      </c>
      <c r="HF77" t="s">
        <v>31</v>
      </c>
      <c r="HG77">
        <f>ROUND(AC77*I77,0)</f>
        <v>448800</v>
      </c>
      <c r="HM77" t="s">
        <v>3</v>
      </c>
      <c r="HN77" t="s">
        <v>176</v>
      </c>
      <c r="HO77" t="s">
        <v>177</v>
      </c>
      <c r="HP77" t="s">
        <v>174</v>
      </c>
      <c r="HQ77" t="s">
        <v>174</v>
      </c>
      <c r="IK77">
        <v>0</v>
      </c>
    </row>
    <row r="78" spans="1:255" x14ac:dyDescent="0.2">
      <c r="A78" s="2">
        <v>17</v>
      </c>
      <c r="B78" s="2">
        <v>1</v>
      </c>
      <c r="C78" s="2">
        <f>ROW(SmtRes!A247)</f>
        <v>247</v>
      </c>
      <c r="D78" s="2">
        <f>ROW(EtalonRes!A244)</f>
        <v>244</v>
      </c>
      <c r="E78" s="2" t="s">
        <v>188</v>
      </c>
      <c r="F78" s="2" t="s">
        <v>189</v>
      </c>
      <c r="G78" s="2" t="s">
        <v>190</v>
      </c>
      <c r="H78" s="2" t="s">
        <v>191</v>
      </c>
      <c r="I78" s="2">
        <v>17.356000000000002</v>
      </c>
      <c r="J78" s="2">
        <v>0</v>
      </c>
      <c r="K78" s="2">
        <v>17.356000000000002</v>
      </c>
      <c r="L78" s="2"/>
      <c r="M78" s="2"/>
      <c r="N78" s="2"/>
      <c r="O78" s="2">
        <f>ROUND(CP78,2)</f>
        <v>599.12</v>
      </c>
      <c r="P78" s="2">
        <f>ROUND(CQ78*I78,2)</f>
        <v>0</v>
      </c>
      <c r="Q78" s="2">
        <f>ROUND(CR78*I78,2)</f>
        <v>266.41000000000003</v>
      </c>
      <c r="R78" s="2">
        <f>ROUND(CS78*I78,2)</f>
        <v>0</v>
      </c>
      <c r="S78" s="2">
        <f>ROUND(CT78*I78,2)</f>
        <v>332.71</v>
      </c>
      <c r="T78" s="2">
        <f>ROUND(CU78*I78,2)</f>
        <v>0</v>
      </c>
      <c r="U78" s="2">
        <f t="shared" si="52"/>
        <v>33.531792000000003</v>
      </c>
      <c r="V78" s="2">
        <f t="shared" si="53"/>
        <v>0</v>
      </c>
      <c r="W78" s="2">
        <f>ROUND(CX78*I78,2)</f>
        <v>0</v>
      </c>
      <c r="X78" s="2">
        <f>ROUND(CY78,2)</f>
        <v>309.42</v>
      </c>
      <c r="Y78" s="2">
        <f>ROUND(CZ78,2)</f>
        <v>206.28</v>
      </c>
      <c r="Z78" s="2"/>
      <c r="AA78" s="2">
        <v>53551706</v>
      </c>
      <c r="AB78" s="2">
        <f t="shared" si="54"/>
        <v>34.520000000000003</v>
      </c>
      <c r="AC78" s="2">
        <f>ROUND(((ES78*ROUND(0,7))),2)</f>
        <v>0</v>
      </c>
      <c r="AD78" s="2">
        <f>ROUND(((((ET78*ROUND((1.15*0.7),7)))-((EU78*ROUND((1.15*0.7),7))))+AE78),2)</f>
        <v>15.35</v>
      </c>
      <c r="AE78" s="2">
        <f>ROUND(((EU78*ROUND((1.15*0.7),7))),2)</f>
        <v>0</v>
      </c>
      <c r="AF78" s="2">
        <f>ROUND(((EV78*ROUND((1.15*0.7),7))),2)</f>
        <v>19.170000000000002</v>
      </c>
      <c r="AG78" s="2">
        <f t="shared" si="55"/>
        <v>0</v>
      </c>
      <c r="AH78" s="2">
        <f>((EW78*ROUND((1.15*0.7),7)))</f>
        <v>1.9319999999999999</v>
      </c>
      <c r="AI78" s="2">
        <f>((EX78*ROUND((1.15*0.7),7)))</f>
        <v>0</v>
      </c>
      <c r="AJ78" s="2">
        <f t="shared" si="56"/>
        <v>0</v>
      </c>
      <c r="AK78" s="2">
        <v>68.55</v>
      </c>
      <c r="AL78" s="2">
        <v>25.67</v>
      </c>
      <c r="AM78" s="2">
        <v>19.07</v>
      </c>
      <c r="AN78" s="2">
        <v>0</v>
      </c>
      <c r="AO78" s="2">
        <v>23.81</v>
      </c>
      <c r="AP78" s="2">
        <v>0</v>
      </c>
      <c r="AQ78" s="2">
        <v>2.4</v>
      </c>
      <c r="AR78" s="2">
        <v>0</v>
      </c>
      <c r="AS78" s="2">
        <v>0</v>
      </c>
      <c r="AT78" s="2">
        <v>93</v>
      </c>
      <c r="AU78" s="2">
        <v>62</v>
      </c>
      <c r="AV78" s="2">
        <v>1</v>
      </c>
      <c r="AW78" s="2">
        <v>1</v>
      </c>
      <c r="AX78" s="2"/>
      <c r="AY78" s="2"/>
      <c r="AZ78" s="2">
        <v>1</v>
      </c>
      <c r="BA78" s="2">
        <v>1</v>
      </c>
      <c r="BB78" s="2">
        <v>1</v>
      </c>
      <c r="BC78" s="2">
        <v>1</v>
      </c>
      <c r="BD78" s="2" t="s">
        <v>3</v>
      </c>
      <c r="BE78" s="2" t="s">
        <v>3</v>
      </c>
      <c r="BF78" s="2" t="s">
        <v>3</v>
      </c>
      <c r="BG78" s="2" t="s">
        <v>3</v>
      </c>
      <c r="BH78" s="2">
        <v>0</v>
      </c>
      <c r="BI78" s="2">
        <v>1</v>
      </c>
      <c r="BJ78" s="2" t="s">
        <v>192</v>
      </c>
      <c r="BK78" s="2"/>
      <c r="BL78" s="2"/>
      <c r="BM78" s="2">
        <v>9001</v>
      </c>
      <c r="BN78" s="2">
        <v>0</v>
      </c>
      <c r="BO78" s="2" t="s">
        <v>3</v>
      </c>
      <c r="BP78" s="2">
        <v>0</v>
      </c>
      <c r="BQ78" s="2">
        <v>2</v>
      </c>
      <c r="BR78" s="2">
        <v>0</v>
      </c>
      <c r="BS78" s="2">
        <v>1</v>
      </c>
      <c r="BT78" s="2">
        <v>1</v>
      </c>
      <c r="BU78" s="2">
        <v>1</v>
      </c>
      <c r="BV78" s="2">
        <v>1</v>
      </c>
      <c r="BW78" s="2">
        <v>1</v>
      </c>
      <c r="BX78" s="2">
        <v>1</v>
      </c>
      <c r="BY78" s="2" t="s">
        <v>3</v>
      </c>
      <c r="BZ78" s="2">
        <v>93</v>
      </c>
      <c r="CA78" s="2">
        <v>62</v>
      </c>
      <c r="CB78" s="2" t="s">
        <v>3</v>
      </c>
      <c r="CC78" s="2"/>
      <c r="CD78" s="2"/>
      <c r="CE78" s="2">
        <v>0</v>
      </c>
      <c r="CF78" s="2">
        <v>0</v>
      </c>
      <c r="CG78" s="2">
        <v>0</v>
      </c>
      <c r="CH78" s="2"/>
      <c r="CI78" s="2"/>
      <c r="CJ78" s="2"/>
      <c r="CK78" s="2"/>
      <c r="CL78" s="2"/>
      <c r="CM78" s="2">
        <v>0</v>
      </c>
      <c r="CN78" s="2" t="s">
        <v>2149</v>
      </c>
      <c r="CO78" s="2">
        <v>0</v>
      </c>
      <c r="CP78" s="2">
        <f t="shared" si="57"/>
        <v>599.12</v>
      </c>
      <c r="CQ78" s="2">
        <f t="shared" ref="CQ78:CQ83" si="74">AC78*BC78</f>
        <v>0</v>
      </c>
      <c r="CR78" s="2">
        <f t="shared" si="58"/>
        <v>15.35</v>
      </c>
      <c r="CS78" s="2">
        <f t="shared" si="59"/>
        <v>0</v>
      </c>
      <c r="CT78" s="2">
        <f t="shared" si="60"/>
        <v>19.170000000000002</v>
      </c>
      <c r="CU78" s="2">
        <f t="shared" si="61"/>
        <v>0</v>
      </c>
      <c r="CV78" s="2">
        <f t="shared" si="62"/>
        <v>1.9319999999999999</v>
      </c>
      <c r="CW78" s="2">
        <f t="shared" si="63"/>
        <v>0</v>
      </c>
      <c r="CX78" s="2">
        <f t="shared" si="64"/>
        <v>0</v>
      </c>
      <c r="CY78" s="2">
        <f t="shared" si="65"/>
        <v>309.4203</v>
      </c>
      <c r="CZ78" s="2">
        <f t="shared" si="66"/>
        <v>206.28020000000001</v>
      </c>
      <c r="DA78" s="2"/>
      <c r="DB78" s="2"/>
      <c r="DC78" s="2" t="s">
        <v>3</v>
      </c>
      <c r="DD78" s="2" t="s">
        <v>36</v>
      </c>
      <c r="DE78" s="2" t="s">
        <v>37</v>
      </c>
      <c r="DF78" s="2" t="s">
        <v>37</v>
      </c>
      <c r="DG78" s="2" t="s">
        <v>37</v>
      </c>
      <c r="DH78" s="2" t="s">
        <v>3</v>
      </c>
      <c r="DI78" s="2" t="s">
        <v>37</v>
      </c>
      <c r="DJ78" s="2" t="s">
        <v>37</v>
      </c>
      <c r="DK78" s="2" t="s">
        <v>3</v>
      </c>
      <c r="DL78" s="2" t="s">
        <v>3</v>
      </c>
      <c r="DM78" s="2" t="s">
        <v>3</v>
      </c>
      <c r="DN78" s="2">
        <v>0</v>
      </c>
      <c r="DO78" s="2">
        <v>0</v>
      </c>
      <c r="DP78" s="2">
        <v>1</v>
      </c>
      <c r="DQ78" s="2">
        <v>1</v>
      </c>
      <c r="DR78" s="2"/>
      <c r="DS78" s="2"/>
      <c r="DT78" s="2"/>
      <c r="DU78" s="2">
        <v>1013</v>
      </c>
      <c r="DV78" s="2" t="s">
        <v>191</v>
      </c>
      <c r="DW78" s="2" t="s">
        <v>191</v>
      </c>
      <c r="DX78" s="2">
        <v>1</v>
      </c>
      <c r="DY78" s="2"/>
      <c r="DZ78" s="2" t="s">
        <v>3</v>
      </c>
      <c r="EA78" s="2" t="s">
        <v>3</v>
      </c>
      <c r="EB78" s="2" t="s">
        <v>3</v>
      </c>
      <c r="EC78" s="2" t="s">
        <v>3</v>
      </c>
      <c r="ED78" s="2"/>
      <c r="EE78" s="2">
        <v>53551113</v>
      </c>
      <c r="EF78" s="2">
        <v>2</v>
      </c>
      <c r="EG78" s="2" t="s">
        <v>38</v>
      </c>
      <c r="EH78" s="2">
        <v>9</v>
      </c>
      <c r="EI78" s="2" t="s">
        <v>39</v>
      </c>
      <c r="EJ78" s="2">
        <v>1</v>
      </c>
      <c r="EK78" s="2">
        <v>9001</v>
      </c>
      <c r="EL78" s="2" t="s">
        <v>39</v>
      </c>
      <c r="EM78" s="2" t="s">
        <v>40</v>
      </c>
      <c r="EN78" s="2"/>
      <c r="EO78" s="2" t="s">
        <v>41</v>
      </c>
      <c r="EP78" s="2"/>
      <c r="EQ78" s="2">
        <v>131072</v>
      </c>
      <c r="ER78" s="2">
        <v>68.55</v>
      </c>
      <c r="ES78" s="2">
        <v>25.67</v>
      </c>
      <c r="ET78" s="2">
        <v>19.07</v>
      </c>
      <c r="EU78" s="2">
        <v>0</v>
      </c>
      <c r="EV78" s="2">
        <v>23.81</v>
      </c>
      <c r="EW78" s="2">
        <v>2.4</v>
      </c>
      <c r="EX78" s="2">
        <v>0</v>
      </c>
      <c r="EY78" s="2">
        <v>0</v>
      </c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>
        <v>0</v>
      </c>
      <c r="FR78" s="2">
        <f>ROUND(IF(AND(BH78=3,BI78=3),P78,0),2)</f>
        <v>0</v>
      </c>
      <c r="FS78" s="2">
        <v>0</v>
      </c>
      <c r="FT78" s="2"/>
      <c r="FU78" s="2"/>
      <c r="FV78" s="2"/>
      <c r="FW78" s="2"/>
      <c r="FX78" s="2">
        <v>93</v>
      </c>
      <c r="FY78" s="2">
        <v>62</v>
      </c>
      <c r="FZ78" s="2"/>
      <c r="GA78" s="2" t="s">
        <v>3</v>
      </c>
      <c r="GB78" s="2"/>
      <c r="GC78" s="2"/>
      <c r="GD78" s="2">
        <v>1</v>
      </c>
      <c r="GE78" s="2"/>
      <c r="GF78" s="2">
        <v>857089827</v>
      </c>
      <c r="GG78" s="2">
        <v>2</v>
      </c>
      <c r="GH78" s="2">
        <v>1</v>
      </c>
      <c r="GI78" s="2">
        <v>-2</v>
      </c>
      <c r="GJ78" s="2">
        <v>0</v>
      </c>
      <c r="GK78" s="2">
        <v>0</v>
      </c>
      <c r="GL78" s="2">
        <f>ROUND(IF(AND(BH78=3,BI78=3,FS78&lt;&gt;0),P78,0),2)</f>
        <v>0</v>
      </c>
      <c r="GM78" s="2">
        <f>ROUND(O78+X78+Y78,2)+GX78</f>
        <v>1114.82</v>
      </c>
      <c r="GN78" s="2">
        <f>IF(OR(BI78=0,BI78=1),ROUND(O78+X78+Y78,2),0)</f>
        <v>1114.82</v>
      </c>
      <c r="GO78" s="2">
        <f>IF(BI78=2,ROUND(O78+X78+Y78,2),0)</f>
        <v>0</v>
      </c>
      <c r="GP78" s="2">
        <f>IF(BI78=4,ROUND(O78+X78+Y78,2)+GX78,0)</f>
        <v>0</v>
      </c>
      <c r="GQ78" s="2"/>
      <c r="GR78" s="2">
        <v>0</v>
      </c>
      <c r="GS78" s="2">
        <v>0</v>
      </c>
      <c r="GT78" s="2">
        <v>0</v>
      </c>
      <c r="GU78" s="2" t="s">
        <v>3</v>
      </c>
      <c r="GV78" s="2">
        <f t="shared" si="48"/>
        <v>0</v>
      </c>
      <c r="GW78" s="2">
        <v>1</v>
      </c>
      <c r="GX78" s="2">
        <f>ROUND(HC78*I78,2)</f>
        <v>0</v>
      </c>
      <c r="GY78" s="2"/>
      <c r="GZ78" s="2"/>
      <c r="HA78" s="2">
        <v>0</v>
      </c>
      <c r="HB78" s="2">
        <v>0</v>
      </c>
      <c r="HC78" s="2">
        <f t="shared" si="67"/>
        <v>0</v>
      </c>
      <c r="HD78" s="2"/>
      <c r="HE78" s="2" t="s">
        <v>3</v>
      </c>
      <c r="HF78" s="2" t="s">
        <v>3</v>
      </c>
      <c r="HG78" s="2"/>
      <c r="HH78" s="2"/>
      <c r="HI78" s="2"/>
      <c r="HJ78" s="2"/>
      <c r="HK78" s="2"/>
      <c r="HL78" s="2"/>
      <c r="HM78" s="2" t="s">
        <v>3</v>
      </c>
      <c r="HN78" s="2" t="s">
        <v>42</v>
      </c>
      <c r="HO78" s="2" t="s">
        <v>43</v>
      </c>
      <c r="HP78" s="2" t="s">
        <v>39</v>
      </c>
      <c r="HQ78" s="2" t="s">
        <v>39</v>
      </c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>
        <v>0</v>
      </c>
      <c r="IL78" s="2"/>
      <c r="IM78" s="2"/>
      <c r="IN78" s="2"/>
      <c r="IO78" s="2"/>
      <c r="IP78" s="2"/>
      <c r="IQ78" s="2"/>
      <c r="IR78" s="2"/>
      <c r="IS78" s="2"/>
      <c r="IT78" s="2"/>
      <c r="IU78" s="2"/>
    </row>
    <row r="79" spans="1:255" x14ac:dyDescent="0.2">
      <c r="A79">
        <v>17</v>
      </c>
      <c r="B79">
        <v>1</v>
      </c>
      <c r="C79">
        <f>ROW(SmtRes!A256)</f>
        <v>256</v>
      </c>
      <c r="D79">
        <f>ROW(EtalonRes!A254)</f>
        <v>254</v>
      </c>
      <c r="E79" t="s">
        <v>188</v>
      </c>
      <c r="F79" t="s">
        <v>189</v>
      </c>
      <c r="G79" t="s">
        <v>190</v>
      </c>
      <c r="H79" t="s">
        <v>191</v>
      </c>
      <c r="I79">
        <v>17.356000000000002</v>
      </c>
      <c r="J79">
        <v>0</v>
      </c>
      <c r="K79">
        <v>17.356000000000002</v>
      </c>
      <c r="O79">
        <f>ROUND(CP79,0)</f>
        <v>15982</v>
      </c>
      <c r="P79">
        <f>ROUND(CQ79*I79,0)</f>
        <v>0</v>
      </c>
      <c r="Q79">
        <f>ROUND(CR79*I79,0)</f>
        <v>4257</v>
      </c>
      <c r="R79">
        <f>ROUND(CS79*I79,0)</f>
        <v>0</v>
      </c>
      <c r="S79">
        <f>ROUND(CT79*I79,0)</f>
        <v>11725</v>
      </c>
      <c r="T79">
        <f>ROUND(CU79*I79,0)</f>
        <v>0</v>
      </c>
      <c r="U79">
        <f t="shared" si="52"/>
        <v>33.531792000000003</v>
      </c>
      <c r="V79">
        <f t="shared" si="53"/>
        <v>0</v>
      </c>
      <c r="W79">
        <f>ROUND(CX79*I79,0)</f>
        <v>0</v>
      </c>
      <c r="X79">
        <f>ROUND(CY79,0)</f>
        <v>10904</v>
      </c>
      <c r="Y79">
        <f>ROUND(CZ79,0)</f>
        <v>7270</v>
      </c>
      <c r="AA79">
        <v>53551707</v>
      </c>
      <c r="AB79">
        <f t="shared" si="54"/>
        <v>34.520000000000003</v>
      </c>
      <c r="AC79">
        <f>ROUND(((ES79*ROUND(0,7))),2)</f>
        <v>0</v>
      </c>
      <c r="AD79">
        <f>ROUND(((((ET79*ROUND((1.15*0.7),7)))-((EU79*ROUND((1.15*0.7),7))))+AE79),2)</f>
        <v>15.35</v>
      </c>
      <c r="AE79">
        <f>ROUND(((EU79*ROUND((1.15*0.7),7))),2)</f>
        <v>0</v>
      </c>
      <c r="AF79">
        <f>ROUND(((EV79*ROUND((1.15*0.7),7))),2)</f>
        <v>19.170000000000002</v>
      </c>
      <c r="AG79">
        <f t="shared" si="55"/>
        <v>0</v>
      </c>
      <c r="AH79">
        <f>((EW79*ROUND((1.15*0.7),7)))</f>
        <v>1.9319999999999999</v>
      </c>
      <c r="AI79">
        <f>((EX79*ROUND((1.15*0.7),7)))</f>
        <v>0</v>
      </c>
      <c r="AJ79">
        <f t="shared" si="56"/>
        <v>0</v>
      </c>
      <c r="AK79">
        <v>68.55</v>
      </c>
      <c r="AL79">
        <v>25.67</v>
      </c>
      <c r="AM79">
        <v>19.07</v>
      </c>
      <c r="AN79">
        <v>0</v>
      </c>
      <c r="AO79">
        <v>23.81</v>
      </c>
      <c r="AP79">
        <v>0</v>
      </c>
      <c r="AQ79">
        <v>2.4</v>
      </c>
      <c r="AR79">
        <v>0</v>
      </c>
      <c r="AS79">
        <v>0</v>
      </c>
      <c r="AT79">
        <v>93</v>
      </c>
      <c r="AU79">
        <v>62</v>
      </c>
      <c r="AV79">
        <v>1</v>
      </c>
      <c r="AW79">
        <v>1</v>
      </c>
      <c r="AZ79">
        <v>1</v>
      </c>
      <c r="BA79">
        <v>35.24</v>
      </c>
      <c r="BB79">
        <v>15.98</v>
      </c>
      <c r="BC79">
        <v>8.64</v>
      </c>
      <c r="BD79" t="s">
        <v>3</v>
      </c>
      <c r="BE79" t="s">
        <v>3</v>
      </c>
      <c r="BF79" t="s">
        <v>3</v>
      </c>
      <c r="BG79" t="s">
        <v>3</v>
      </c>
      <c r="BH79">
        <v>0</v>
      </c>
      <c r="BI79">
        <v>1</v>
      </c>
      <c r="BJ79" t="s">
        <v>192</v>
      </c>
      <c r="BM79">
        <v>9001</v>
      </c>
      <c r="BN79">
        <v>0</v>
      </c>
      <c r="BO79" t="s">
        <v>189</v>
      </c>
      <c r="BP79">
        <v>1</v>
      </c>
      <c r="BQ79">
        <v>2</v>
      </c>
      <c r="BR79">
        <v>0</v>
      </c>
      <c r="BS79">
        <v>35.24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93</v>
      </c>
      <c r="CA79">
        <v>62</v>
      </c>
      <c r="CB79" t="s">
        <v>3</v>
      </c>
      <c r="CE79">
        <v>0</v>
      </c>
      <c r="CF79">
        <v>0</v>
      </c>
      <c r="CG79">
        <v>0</v>
      </c>
      <c r="CM79">
        <v>0</v>
      </c>
      <c r="CN79" t="s">
        <v>2149</v>
      </c>
      <c r="CO79">
        <v>0</v>
      </c>
      <c r="CP79">
        <f t="shared" si="57"/>
        <v>15982</v>
      </c>
      <c r="CQ79">
        <f t="shared" si="74"/>
        <v>0</v>
      </c>
      <c r="CR79">
        <f t="shared" si="58"/>
        <v>245.29300000000001</v>
      </c>
      <c r="CS79">
        <f t="shared" si="59"/>
        <v>0</v>
      </c>
      <c r="CT79">
        <f t="shared" si="60"/>
        <v>675.55080000000009</v>
      </c>
      <c r="CU79">
        <f t="shared" si="61"/>
        <v>0</v>
      </c>
      <c r="CV79">
        <f t="shared" si="62"/>
        <v>1.9319999999999999</v>
      </c>
      <c r="CW79">
        <f t="shared" si="63"/>
        <v>0</v>
      </c>
      <c r="CX79">
        <f t="shared" si="64"/>
        <v>0</v>
      </c>
      <c r="CY79">
        <f t="shared" si="65"/>
        <v>10904.25</v>
      </c>
      <c r="CZ79">
        <f t="shared" si="66"/>
        <v>7269.5</v>
      </c>
      <c r="DC79" t="s">
        <v>3</v>
      </c>
      <c r="DD79" t="s">
        <v>36</v>
      </c>
      <c r="DE79" t="s">
        <v>37</v>
      </c>
      <c r="DF79" t="s">
        <v>37</v>
      </c>
      <c r="DG79" t="s">
        <v>37</v>
      </c>
      <c r="DH79" t="s">
        <v>3</v>
      </c>
      <c r="DI79" t="s">
        <v>37</v>
      </c>
      <c r="DJ79" t="s">
        <v>37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DU79">
        <v>1013</v>
      </c>
      <c r="DV79" t="s">
        <v>191</v>
      </c>
      <c r="DW79" t="s">
        <v>191</v>
      </c>
      <c r="DX79">
        <v>1</v>
      </c>
      <c r="DZ79" t="s">
        <v>3</v>
      </c>
      <c r="EA79" t="s">
        <v>3</v>
      </c>
      <c r="EB79" t="s">
        <v>3</v>
      </c>
      <c r="EC79" t="s">
        <v>3</v>
      </c>
      <c r="EE79">
        <v>53551113</v>
      </c>
      <c r="EF79">
        <v>2</v>
      </c>
      <c r="EG79" t="s">
        <v>38</v>
      </c>
      <c r="EH79">
        <v>9</v>
      </c>
      <c r="EI79" t="s">
        <v>39</v>
      </c>
      <c r="EJ79">
        <v>1</v>
      </c>
      <c r="EK79">
        <v>9001</v>
      </c>
      <c r="EL79" t="s">
        <v>39</v>
      </c>
      <c r="EM79" t="s">
        <v>40</v>
      </c>
      <c r="EO79" t="s">
        <v>41</v>
      </c>
      <c r="EQ79">
        <v>131072</v>
      </c>
      <c r="ER79">
        <v>68.55</v>
      </c>
      <c r="ES79">
        <v>25.67</v>
      </c>
      <c r="ET79">
        <v>19.07</v>
      </c>
      <c r="EU79">
        <v>0</v>
      </c>
      <c r="EV79">
        <v>23.81</v>
      </c>
      <c r="EW79">
        <v>2.4</v>
      </c>
      <c r="EX79">
        <v>0</v>
      </c>
      <c r="EY79">
        <v>0</v>
      </c>
      <c r="FQ79">
        <v>0</v>
      </c>
      <c r="FR79">
        <f>ROUND(IF(AND(BH79=3,BI79=3),P79,0),0)</f>
        <v>0</v>
      </c>
      <c r="FS79">
        <v>0</v>
      </c>
      <c r="FX79">
        <v>93</v>
      </c>
      <c r="FY79">
        <v>62</v>
      </c>
      <c r="GA79" t="s">
        <v>3</v>
      </c>
      <c r="GD79">
        <v>1</v>
      </c>
      <c r="GF79">
        <v>857089827</v>
      </c>
      <c r="GG79">
        <v>2</v>
      </c>
      <c r="GH79">
        <v>1</v>
      </c>
      <c r="GI79">
        <v>2</v>
      </c>
      <c r="GJ79">
        <v>0</v>
      </c>
      <c r="GK79">
        <v>0</v>
      </c>
      <c r="GL79">
        <f>ROUND(IF(AND(BH79=3,BI79=3,FS79&lt;&gt;0),P79,0),0)</f>
        <v>0</v>
      </c>
      <c r="GM79">
        <f>ROUND(O79+X79+Y79,0)+GX79</f>
        <v>34156</v>
      </c>
      <c r="GN79">
        <f>IF(OR(BI79=0,BI79=1),ROUND(O79+X79+Y79,0),0)</f>
        <v>34156</v>
      </c>
      <c r="GO79">
        <f>IF(BI79=2,ROUND(O79+X79+Y79,0),0)</f>
        <v>0</v>
      </c>
      <c r="GP79">
        <f>IF(BI79=4,ROUND(O79+X79+Y79,0)+GX79,0)</f>
        <v>0</v>
      </c>
      <c r="GR79">
        <v>0</v>
      </c>
      <c r="GS79">
        <v>0</v>
      </c>
      <c r="GT79">
        <v>0</v>
      </c>
      <c r="GU79" t="s">
        <v>3</v>
      </c>
      <c r="GV79">
        <f t="shared" si="48"/>
        <v>0</v>
      </c>
      <c r="GW79">
        <v>1</v>
      </c>
      <c r="GX79">
        <f>ROUND(HC79*I79,0)</f>
        <v>0</v>
      </c>
      <c r="HA79">
        <v>0</v>
      </c>
      <c r="HB79">
        <v>0</v>
      </c>
      <c r="HC79">
        <f t="shared" si="67"/>
        <v>0</v>
      </c>
      <c r="HE79" t="s">
        <v>3</v>
      </c>
      <c r="HF79" t="s">
        <v>3</v>
      </c>
      <c r="HM79" t="s">
        <v>3</v>
      </c>
      <c r="HN79" t="s">
        <v>42</v>
      </c>
      <c r="HO79" t="s">
        <v>43</v>
      </c>
      <c r="HP79" t="s">
        <v>39</v>
      </c>
      <c r="HQ79" t="s">
        <v>39</v>
      </c>
      <c r="IK79">
        <v>0</v>
      </c>
    </row>
    <row r="80" spans="1:255" x14ac:dyDescent="0.2">
      <c r="A80" s="2">
        <v>18</v>
      </c>
      <c r="B80" s="2">
        <v>1</v>
      </c>
      <c r="C80" s="2">
        <v>247</v>
      </c>
      <c r="D80" s="2"/>
      <c r="E80" s="2" t="s">
        <v>193</v>
      </c>
      <c r="F80" s="2" t="s">
        <v>24</v>
      </c>
      <c r="G80" s="2" t="s">
        <v>25</v>
      </c>
      <c r="H80" s="2" t="s">
        <v>26</v>
      </c>
      <c r="I80" s="2">
        <f>I78*J80</f>
        <v>0.26034000000000002</v>
      </c>
      <c r="J80" s="2">
        <v>1.4999999999999999E-2</v>
      </c>
      <c r="K80" s="2">
        <v>1.4999999999999999E-2</v>
      </c>
      <c r="L80" s="2"/>
      <c r="M80" s="2"/>
      <c r="N80" s="2"/>
      <c r="O80" s="2">
        <f>ROUND(CP80,2)</f>
        <v>0</v>
      </c>
      <c r="P80" s="2">
        <f>ROUND(CQ80*I80,2)</f>
        <v>0</v>
      </c>
      <c r="Q80" s="2">
        <f>ROUND(CR80*I80,2)</f>
        <v>0</v>
      </c>
      <c r="R80" s="2">
        <f>ROUND(CS80*I80,2)</f>
        <v>0</v>
      </c>
      <c r="S80" s="2">
        <f>ROUND(CT80*I80,2)</f>
        <v>0</v>
      </c>
      <c r="T80" s="2">
        <f>ROUND(CU80*I80,2)</f>
        <v>0</v>
      </c>
      <c r="U80" s="2">
        <f t="shared" si="52"/>
        <v>0</v>
      </c>
      <c r="V80" s="2">
        <f t="shared" si="53"/>
        <v>0</v>
      </c>
      <c r="W80" s="2">
        <f>ROUND(CX80*I80,2)</f>
        <v>0</v>
      </c>
      <c r="X80" s="2">
        <f>ROUND(CY80,2)</f>
        <v>0</v>
      </c>
      <c r="Y80" s="2">
        <f>ROUND(CZ80,2)</f>
        <v>0</v>
      </c>
      <c r="Z80" s="2"/>
      <c r="AA80" s="2">
        <v>53551706</v>
      </c>
      <c r="AB80" s="2">
        <f t="shared" si="54"/>
        <v>0</v>
      </c>
      <c r="AC80" s="2">
        <f t="shared" ref="AC80:AC107" si="75">ROUND((ES80),2)</f>
        <v>0</v>
      </c>
      <c r="AD80" s="2">
        <f>ROUND((((ET80)-(EU80))+AE80),2)</f>
        <v>0</v>
      </c>
      <c r="AE80" s="2">
        <f>ROUND((EU80),2)</f>
        <v>0</v>
      </c>
      <c r="AF80" s="2">
        <f>ROUND((EV80),2)</f>
        <v>0</v>
      </c>
      <c r="AG80" s="2">
        <f t="shared" si="55"/>
        <v>0</v>
      </c>
      <c r="AH80" s="2">
        <f>(EW80)</f>
        <v>0</v>
      </c>
      <c r="AI80" s="2">
        <f>(EX80)</f>
        <v>0</v>
      </c>
      <c r="AJ80" s="2">
        <f t="shared" si="56"/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93</v>
      </c>
      <c r="AU80" s="2">
        <v>62</v>
      </c>
      <c r="AV80" s="2">
        <v>1</v>
      </c>
      <c r="AW80" s="2">
        <v>1</v>
      </c>
      <c r="AX80" s="2"/>
      <c r="AY80" s="2"/>
      <c r="AZ80" s="2">
        <v>1</v>
      </c>
      <c r="BA80" s="2">
        <v>1</v>
      </c>
      <c r="BB80" s="2">
        <v>1</v>
      </c>
      <c r="BC80" s="2">
        <v>1</v>
      </c>
      <c r="BD80" s="2" t="s">
        <v>3</v>
      </c>
      <c r="BE80" s="2" t="s">
        <v>3</v>
      </c>
      <c r="BF80" s="2" t="s">
        <v>3</v>
      </c>
      <c r="BG80" s="2" t="s">
        <v>3</v>
      </c>
      <c r="BH80" s="2">
        <v>3</v>
      </c>
      <c r="BI80" s="2">
        <v>1</v>
      </c>
      <c r="BJ80" s="2" t="s">
        <v>194</v>
      </c>
      <c r="BK80" s="2"/>
      <c r="BL80" s="2"/>
      <c r="BM80" s="2">
        <v>9001</v>
      </c>
      <c r="BN80" s="2">
        <v>0</v>
      </c>
      <c r="BO80" s="2" t="s">
        <v>3</v>
      </c>
      <c r="BP80" s="2">
        <v>0</v>
      </c>
      <c r="BQ80" s="2">
        <v>2</v>
      </c>
      <c r="BR80" s="2">
        <v>0</v>
      </c>
      <c r="BS80" s="2">
        <v>1</v>
      </c>
      <c r="BT80" s="2">
        <v>1</v>
      </c>
      <c r="BU80" s="2">
        <v>1</v>
      </c>
      <c r="BV80" s="2">
        <v>1</v>
      </c>
      <c r="BW80" s="2">
        <v>1</v>
      </c>
      <c r="BX80" s="2">
        <v>1</v>
      </c>
      <c r="BY80" s="2" t="s">
        <v>3</v>
      </c>
      <c r="BZ80" s="2">
        <v>93</v>
      </c>
      <c r="CA80" s="2">
        <v>62</v>
      </c>
      <c r="CB80" s="2" t="s">
        <v>3</v>
      </c>
      <c r="CC80" s="2"/>
      <c r="CD80" s="2"/>
      <c r="CE80" s="2">
        <v>0</v>
      </c>
      <c r="CF80" s="2">
        <v>0</v>
      </c>
      <c r="CG80" s="2">
        <v>0</v>
      </c>
      <c r="CH80" s="2"/>
      <c r="CI80" s="2"/>
      <c r="CJ80" s="2"/>
      <c r="CK80" s="2"/>
      <c r="CL80" s="2"/>
      <c r="CM80" s="2">
        <v>0</v>
      </c>
      <c r="CN80" s="2" t="s">
        <v>3</v>
      </c>
      <c r="CO80" s="2">
        <v>0</v>
      </c>
      <c r="CP80" s="2">
        <f t="shared" si="57"/>
        <v>0</v>
      </c>
      <c r="CQ80" s="2">
        <f t="shared" si="74"/>
        <v>0</v>
      </c>
      <c r="CR80" s="2">
        <f t="shared" si="58"/>
        <v>0</v>
      </c>
      <c r="CS80" s="2">
        <f t="shared" si="59"/>
        <v>0</v>
      </c>
      <c r="CT80" s="2">
        <f t="shared" si="60"/>
        <v>0</v>
      </c>
      <c r="CU80" s="2">
        <f t="shared" si="61"/>
        <v>0</v>
      </c>
      <c r="CV80" s="2">
        <f t="shared" si="62"/>
        <v>0</v>
      </c>
      <c r="CW80" s="2">
        <f t="shared" si="63"/>
        <v>0</v>
      </c>
      <c r="CX80" s="2">
        <f t="shared" si="64"/>
        <v>0</v>
      </c>
      <c r="CY80" s="2">
        <f t="shared" si="65"/>
        <v>0</v>
      </c>
      <c r="CZ80" s="2">
        <f t="shared" si="66"/>
        <v>0</v>
      </c>
      <c r="DA80" s="2"/>
      <c r="DB80" s="2"/>
      <c r="DC80" s="2" t="s">
        <v>3</v>
      </c>
      <c r="DD80" s="2" t="s">
        <v>3</v>
      </c>
      <c r="DE80" s="2" t="s">
        <v>3</v>
      </c>
      <c r="DF80" s="2" t="s">
        <v>3</v>
      </c>
      <c r="DG80" s="2" t="s">
        <v>3</v>
      </c>
      <c r="DH80" s="2" t="s">
        <v>3</v>
      </c>
      <c r="DI80" s="2" t="s">
        <v>3</v>
      </c>
      <c r="DJ80" s="2" t="s">
        <v>3</v>
      </c>
      <c r="DK80" s="2" t="s">
        <v>3</v>
      </c>
      <c r="DL80" s="2" t="s">
        <v>3</v>
      </c>
      <c r="DM80" s="2" t="s">
        <v>3</v>
      </c>
      <c r="DN80" s="2">
        <v>0</v>
      </c>
      <c r="DO80" s="2">
        <v>0</v>
      </c>
      <c r="DP80" s="2">
        <v>1</v>
      </c>
      <c r="DQ80" s="2">
        <v>1</v>
      </c>
      <c r="DR80" s="2"/>
      <c r="DS80" s="2"/>
      <c r="DT80" s="2"/>
      <c r="DU80" s="2">
        <v>1009</v>
      </c>
      <c r="DV80" s="2" t="s">
        <v>26</v>
      </c>
      <c r="DW80" s="2" t="s">
        <v>26</v>
      </c>
      <c r="DX80" s="2">
        <v>1000</v>
      </c>
      <c r="DY80" s="2"/>
      <c r="DZ80" s="2" t="s">
        <v>3</v>
      </c>
      <c r="EA80" s="2" t="s">
        <v>3</v>
      </c>
      <c r="EB80" s="2" t="s">
        <v>3</v>
      </c>
      <c r="EC80" s="2" t="s">
        <v>3</v>
      </c>
      <c r="ED80" s="2"/>
      <c r="EE80" s="2">
        <v>53551113</v>
      </c>
      <c r="EF80" s="2">
        <v>2</v>
      </c>
      <c r="EG80" s="2" t="s">
        <v>38</v>
      </c>
      <c r="EH80" s="2">
        <v>9</v>
      </c>
      <c r="EI80" s="2" t="s">
        <v>39</v>
      </c>
      <c r="EJ80" s="2">
        <v>1</v>
      </c>
      <c r="EK80" s="2">
        <v>9001</v>
      </c>
      <c r="EL80" s="2" t="s">
        <v>39</v>
      </c>
      <c r="EM80" s="2" t="s">
        <v>40</v>
      </c>
      <c r="EN80" s="2"/>
      <c r="EO80" s="2" t="s">
        <v>3</v>
      </c>
      <c r="EP80" s="2"/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>
        <v>0</v>
      </c>
      <c r="FR80" s="2">
        <f>ROUND(IF(AND(BH80=3,BI80=3),P80,0),2)</f>
        <v>0</v>
      </c>
      <c r="FS80" s="2">
        <v>0</v>
      </c>
      <c r="FT80" s="2"/>
      <c r="FU80" s="2"/>
      <c r="FV80" s="2"/>
      <c r="FW80" s="2"/>
      <c r="FX80" s="2">
        <v>93</v>
      </c>
      <c r="FY80" s="2">
        <v>62</v>
      </c>
      <c r="FZ80" s="2"/>
      <c r="GA80" s="2" t="s">
        <v>3</v>
      </c>
      <c r="GB80" s="2"/>
      <c r="GC80" s="2"/>
      <c r="GD80" s="2">
        <v>1</v>
      </c>
      <c r="GE80" s="2"/>
      <c r="GF80" s="2">
        <v>-304821490</v>
      </c>
      <c r="GG80" s="2">
        <v>2</v>
      </c>
      <c r="GH80" s="2">
        <v>1</v>
      </c>
      <c r="GI80" s="2">
        <v>-2</v>
      </c>
      <c r="GJ80" s="2">
        <v>0</v>
      </c>
      <c r="GK80" s="2">
        <v>0</v>
      </c>
      <c r="GL80" s="2">
        <f>ROUND(IF(AND(BH80=3,BI80=3,FS80&lt;&gt;0),P80,0),2)</f>
        <v>0</v>
      </c>
      <c r="GM80" s="2">
        <f>ROUND(O80+X80+Y80,2)+GX80</f>
        <v>0</v>
      </c>
      <c r="GN80" s="2">
        <f>IF(OR(BI80=0,BI80=1),ROUND(O80+X80+Y80,2),0)</f>
        <v>0</v>
      </c>
      <c r="GO80" s="2">
        <f>IF(BI80=2,ROUND(O80+X80+Y80,2),0)</f>
        <v>0</v>
      </c>
      <c r="GP80" s="2">
        <f>IF(BI80=4,ROUND(O80+X80+Y80,2)+GX80,0)</f>
        <v>0</v>
      </c>
      <c r="GQ80" s="2"/>
      <c r="GR80" s="2">
        <v>0</v>
      </c>
      <c r="GS80" s="2">
        <v>0</v>
      </c>
      <c r="GT80" s="2">
        <v>0</v>
      </c>
      <c r="GU80" s="2" t="s">
        <v>3</v>
      </c>
      <c r="GV80" s="2">
        <f t="shared" si="48"/>
        <v>0</v>
      </c>
      <c r="GW80" s="2">
        <v>1</v>
      </c>
      <c r="GX80" s="2">
        <f>ROUND(HC80*I80,2)</f>
        <v>0</v>
      </c>
      <c r="GY80" s="2"/>
      <c r="GZ80" s="2"/>
      <c r="HA80" s="2">
        <v>0</v>
      </c>
      <c r="HB80" s="2">
        <v>0</v>
      </c>
      <c r="HC80" s="2">
        <f t="shared" si="67"/>
        <v>0</v>
      </c>
      <c r="HD80" s="2"/>
      <c r="HE80" s="2" t="s">
        <v>3</v>
      </c>
      <c r="HF80" s="2" t="s">
        <v>3</v>
      </c>
      <c r="HG80" s="2"/>
      <c r="HH80" s="2"/>
      <c r="HI80" s="2"/>
      <c r="HJ80" s="2"/>
      <c r="HK80" s="2"/>
      <c r="HL80" s="2"/>
      <c r="HM80" s="2" t="s">
        <v>3</v>
      </c>
      <c r="HN80" s="2" t="s">
        <v>42</v>
      </c>
      <c r="HO80" s="2" t="s">
        <v>43</v>
      </c>
      <c r="HP80" s="2" t="s">
        <v>39</v>
      </c>
      <c r="HQ80" s="2" t="s">
        <v>39</v>
      </c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>
        <v>0</v>
      </c>
      <c r="IL80" s="2"/>
      <c r="IM80" s="2"/>
      <c r="IN80" s="2"/>
      <c r="IO80" s="2"/>
      <c r="IP80" s="2"/>
      <c r="IQ80" s="2"/>
      <c r="IR80" s="2"/>
      <c r="IS80" s="2"/>
      <c r="IT80" s="2"/>
      <c r="IU80" s="2"/>
    </row>
    <row r="81" spans="1:255" x14ac:dyDescent="0.2">
      <c r="A81">
        <v>18</v>
      </c>
      <c r="B81">
        <v>1</v>
      </c>
      <c r="C81">
        <v>256</v>
      </c>
      <c r="E81" t="s">
        <v>193</v>
      </c>
      <c r="F81" t="s">
        <v>24</v>
      </c>
      <c r="G81" t="s">
        <v>25</v>
      </c>
      <c r="H81" t="s">
        <v>26</v>
      </c>
      <c r="I81">
        <f>I79*J81</f>
        <v>0.26034000000000002</v>
      </c>
      <c r="J81">
        <v>1.4999999999999999E-2</v>
      </c>
      <c r="K81">
        <v>1.4999999999999999E-2</v>
      </c>
      <c r="O81">
        <f>ROUND(CP81,0)</f>
        <v>0</v>
      </c>
      <c r="P81">
        <f>ROUND(CQ81*I81,0)</f>
        <v>0</v>
      </c>
      <c r="Q81">
        <f>ROUND(CR81*I81,0)</f>
        <v>0</v>
      </c>
      <c r="R81">
        <f>ROUND(CS81*I81,0)</f>
        <v>0</v>
      </c>
      <c r="S81">
        <f>ROUND(CT81*I81,0)</f>
        <v>0</v>
      </c>
      <c r="T81">
        <f>ROUND(CU81*I81,0)</f>
        <v>0</v>
      </c>
      <c r="U81">
        <f t="shared" si="52"/>
        <v>0</v>
      </c>
      <c r="V81">
        <f t="shared" si="53"/>
        <v>0</v>
      </c>
      <c r="W81">
        <f>ROUND(CX81*I81,0)</f>
        <v>0</v>
      </c>
      <c r="X81">
        <f>ROUND(CY81,0)</f>
        <v>0</v>
      </c>
      <c r="Y81">
        <f>ROUND(CZ81,0)</f>
        <v>0</v>
      </c>
      <c r="AA81">
        <v>53551707</v>
      </c>
      <c r="AB81">
        <f t="shared" si="54"/>
        <v>0</v>
      </c>
      <c r="AC81">
        <f t="shared" si="75"/>
        <v>0</v>
      </c>
      <c r="AD81">
        <f>ROUND((((ET81)-(EU81))+AE81),2)</f>
        <v>0</v>
      </c>
      <c r="AE81">
        <f>ROUND((EU81),2)</f>
        <v>0</v>
      </c>
      <c r="AF81">
        <f>ROUND((EV81),2)</f>
        <v>0</v>
      </c>
      <c r="AG81">
        <f t="shared" si="55"/>
        <v>0</v>
      </c>
      <c r="AH81">
        <f>(EW81)</f>
        <v>0</v>
      </c>
      <c r="AI81">
        <f>(EX81)</f>
        <v>0</v>
      </c>
      <c r="AJ81">
        <f t="shared" si="56"/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93</v>
      </c>
      <c r="AU81">
        <v>62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6.14</v>
      </c>
      <c r="BD81" t="s">
        <v>3</v>
      </c>
      <c r="BE81" t="s">
        <v>3</v>
      </c>
      <c r="BF81" t="s">
        <v>3</v>
      </c>
      <c r="BG81" t="s">
        <v>3</v>
      </c>
      <c r="BH81">
        <v>3</v>
      </c>
      <c r="BI81">
        <v>1</v>
      </c>
      <c r="BJ81" t="s">
        <v>194</v>
      </c>
      <c r="BM81">
        <v>9001</v>
      </c>
      <c r="BN81">
        <v>0</v>
      </c>
      <c r="BO81" t="s">
        <v>30</v>
      </c>
      <c r="BP81">
        <v>1</v>
      </c>
      <c r="BQ81">
        <v>2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93</v>
      </c>
      <c r="CA81">
        <v>62</v>
      </c>
      <c r="CB81" t="s">
        <v>3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57"/>
        <v>0</v>
      </c>
      <c r="CQ81">
        <f t="shared" si="74"/>
        <v>0</v>
      </c>
      <c r="CR81">
        <f t="shared" si="58"/>
        <v>0</v>
      </c>
      <c r="CS81">
        <f t="shared" si="59"/>
        <v>0</v>
      </c>
      <c r="CT81">
        <f t="shared" si="60"/>
        <v>0</v>
      </c>
      <c r="CU81">
        <f t="shared" si="61"/>
        <v>0</v>
      </c>
      <c r="CV81">
        <f t="shared" si="62"/>
        <v>0</v>
      </c>
      <c r="CW81">
        <f t="shared" si="63"/>
        <v>0</v>
      </c>
      <c r="CX81">
        <f t="shared" si="64"/>
        <v>0</v>
      </c>
      <c r="CY81">
        <f t="shared" si="65"/>
        <v>0</v>
      </c>
      <c r="CZ81">
        <f t="shared" si="66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1009</v>
      </c>
      <c r="DV81" t="s">
        <v>26</v>
      </c>
      <c r="DW81" t="s">
        <v>26</v>
      </c>
      <c r="DX81">
        <v>1000</v>
      </c>
      <c r="DZ81" t="s">
        <v>3</v>
      </c>
      <c r="EA81" t="s">
        <v>3</v>
      </c>
      <c r="EB81" t="s">
        <v>3</v>
      </c>
      <c r="EC81" t="s">
        <v>3</v>
      </c>
      <c r="EE81">
        <v>53551113</v>
      </c>
      <c r="EF81">
        <v>2</v>
      </c>
      <c r="EG81" t="s">
        <v>38</v>
      </c>
      <c r="EH81">
        <v>9</v>
      </c>
      <c r="EI81" t="s">
        <v>39</v>
      </c>
      <c r="EJ81">
        <v>1</v>
      </c>
      <c r="EK81">
        <v>9001</v>
      </c>
      <c r="EL81" t="s">
        <v>39</v>
      </c>
      <c r="EM81" t="s">
        <v>40</v>
      </c>
      <c r="EO81" t="s">
        <v>3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FQ81">
        <v>0</v>
      </c>
      <c r="FR81">
        <f>ROUND(IF(AND(BH81=3,BI81=3),P81,0),0)</f>
        <v>0</v>
      </c>
      <c r="FS81">
        <v>0</v>
      </c>
      <c r="FX81">
        <v>93</v>
      </c>
      <c r="FY81">
        <v>62</v>
      </c>
      <c r="GA81" t="s">
        <v>3</v>
      </c>
      <c r="GD81">
        <v>1</v>
      </c>
      <c r="GF81">
        <v>-304821490</v>
      </c>
      <c r="GG81">
        <v>2</v>
      </c>
      <c r="GH81">
        <v>1</v>
      </c>
      <c r="GI81">
        <v>5</v>
      </c>
      <c r="GJ81">
        <v>0</v>
      </c>
      <c r="GK81">
        <v>0</v>
      </c>
      <c r="GL81">
        <f>ROUND(IF(AND(BH81=3,BI81=3,FS81&lt;&gt;0),P81,0),0)</f>
        <v>0</v>
      </c>
      <c r="GM81">
        <f>ROUND(O81+X81+Y81,0)+GX81</f>
        <v>0</v>
      </c>
      <c r="GN81">
        <f>IF(OR(BI81=0,BI81=1),ROUND(O81+X81+Y81,0),0)</f>
        <v>0</v>
      </c>
      <c r="GO81">
        <f>IF(BI81=2,ROUND(O81+X81+Y81,0),0)</f>
        <v>0</v>
      </c>
      <c r="GP81">
        <f>IF(BI81=4,ROUND(O81+X81+Y81,0)+GX81,0)</f>
        <v>0</v>
      </c>
      <c r="GR81">
        <v>0</v>
      </c>
      <c r="GS81">
        <v>0</v>
      </c>
      <c r="GT81">
        <v>0</v>
      </c>
      <c r="GU81" t="s">
        <v>3</v>
      </c>
      <c r="GV81">
        <f t="shared" si="48"/>
        <v>0</v>
      </c>
      <c r="GW81">
        <v>1</v>
      </c>
      <c r="GX81">
        <f>ROUND(HC81*I81,0)</f>
        <v>0</v>
      </c>
      <c r="HA81">
        <v>0</v>
      </c>
      <c r="HB81">
        <v>0</v>
      </c>
      <c r="HC81">
        <f t="shared" si="67"/>
        <v>0</v>
      </c>
      <c r="HE81" t="s">
        <v>3</v>
      </c>
      <c r="HF81" t="s">
        <v>3</v>
      </c>
      <c r="HM81" t="s">
        <v>3</v>
      </c>
      <c r="HN81" t="s">
        <v>42</v>
      </c>
      <c r="HO81" t="s">
        <v>43</v>
      </c>
      <c r="HP81" t="s">
        <v>39</v>
      </c>
      <c r="HQ81" t="s">
        <v>39</v>
      </c>
      <c r="IK81">
        <v>0</v>
      </c>
    </row>
    <row r="82" spans="1:255" x14ac:dyDescent="0.2">
      <c r="A82" s="2">
        <v>17</v>
      </c>
      <c r="B82" s="2">
        <v>1</v>
      </c>
      <c r="C82" s="2">
        <f>ROW(SmtRes!A275)</f>
        <v>275</v>
      </c>
      <c r="D82" s="2">
        <f>ROW(EtalonRes!A264)</f>
        <v>264</v>
      </c>
      <c r="E82" s="2" t="s">
        <v>195</v>
      </c>
      <c r="F82" s="2" t="s">
        <v>189</v>
      </c>
      <c r="G82" s="2" t="s">
        <v>196</v>
      </c>
      <c r="H82" s="2" t="s">
        <v>191</v>
      </c>
      <c r="I82" s="2">
        <v>17.356000000000002</v>
      </c>
      <c r="J82" s="2">
        <v>0</v>
      </c>
      <c r="K82" s="2">
        <v>17.356000000000002</v>
      </c>
      <c r="L82" s="2"/>
      <c r="M82" s="2"/>
      <c r="N82" s="2"/>
      <c r="O82" s="2">
        <f>ROUND(CP82,2)</f>
        <v>1467.8</v>
      </c>
      <c r="P82" s="2">
        <f>ROUND(CQ82*I82,2)</f>
        <v>445.53</v>
      </c>
      <c r="Q82" s="2">
        <f>ROUND(CR82*I82,2)</f>
        <v>475.73</v>
      </c>
      <c r="R82" s="2">
        <f>ROUND(CS82*I82,2)</f>
        <v>0</v>
      </c>
      <c r="S82" s="2">
        <f>ROUND(CT82*I82,2)</f>
        <v>546.54</v>
      </c>
      <c r="T82" s="2">
        <f>ROUND(CU82*I82,2)</f>
        <v>0</v>
      </c>
      <c r="U82" s="2">
        <f t="shared" si="52"/>
        <v>55.087944000000007</v>
      </c>
      <c r="V82" s="2">
        <f t="shared" si="53"/>
        <v>0</v>
      </c>
      <c r="W82" s="2">
        <f>ROUND(CX82*I82,2)</f>
        <v>0</v>
      </c>
      <c r="X82" s="2">
        <f>ROUND(CY82,2)</f>
        <v>457.45</v>
      </c>
      <c r="Y82" s="2">
        <f>ROUND(CZ82,2)</f>
        <v>288.02999999999997</v>
      </c>
      <c r="Z82" s="2"/>
      <c r="AA82" s="2">
        <v>53551706</v>
      </c>
      <c r="AB82" s="2">
        <f t="shared" si="54"/>
        <v>84.57</v>
      </c>
      <c r="AC82" s="2">
        <f t="shared" si="75"/>
        <v>25.67</v>
      </c>
      <c r="AD82" s="2">
        <f>ROUND(((((ET82*ROUND((1.25*1.15),7)))-((EU82*ROUND((1.25*1.15),7))))+AE82),2)</f>
        <v>27.41</v>
      </c>
      <c r="AE82" s="2">
        <f>ROUND(((EU82*ROUND((1.25*1.15),7))),2)</f>
        <v>0</v>
      </c>
      <c r="AF82" s="2">
        <f>ROUND(((EV82*ROUND((1.15*1.15),7))),2)</f>
        <v>31.49</v>
      </c>
      <c r="AG82" s="2">
        <f t="shared" si="55"/>
        <v>0</v>
      </c>
      <c r="AH82" s="2">
        <f>((EW82*ROUND((1.15*1.15),7)))</f>
        <v>3.1739999999999999</v>
      </c>
      <c r="AI82" s="2">
        <f>((EX82*ROUND((1.25*1.15),7)))</f>
        <v>0</v>
      </c>
      <c r="AJ82" s="2">
        <f t="shared" si="56"/>
        <v>0</v>
      </c>
      <c r="AK82" s="2">
        <v>68.55</v>
      </c>
      <c r="AL82" s="2">
        <v>25.67</v>
      </c>
      <c r="AM82" s="2">
        <v>19.07</v>
      </c>
      <c r="AN82" s="2">
        <v>0</v>
      </c>
      <c r="AO82" s="2">
        <v>23.81</v>
      </c>
      <c r="AP82" s="2">
        <v>0</v>
      </c>
      <c r="AQ82" s="2">
        <v>2.4</v>
      </c>
      <c r="AR82" s="2">
        <v>0</v>
      </c>
      <c r="AS82" s="2">
        <v>0</v>
      </c>
      <c r="AT82" s="2">
        <v>83.7</v>
      </c>
      <c r="AU82" s="2">
        <v>52.7</v>
      </c>
      <c r="AV82" s="2">
        <v>1</v>
      </c>
      <c r="AW82" s="2">
        <v>1</v>
      </c>
      <c r="AX82" s="2"/>
      <c r="AY82" s="2"/>
      <c r="AZ82" s="2">
        <v>1</v>
      </c>
      <c r="BA82" s="2">
        <v>1</v>
      </c>
      <c r="BB82" s="2">
        <v>1</v>
      </c>
      <c r="BC82" s="2">
        <v>1</v>
      </c>
      <c r="BD82" s="2" t="s">
        <v>3</v>
      </c>
      <c r="BE82" s="2" t="s">
        <v>3</v>
      </c>
      <c r="BF82" s="2" t="s">
        <v>3</v>
      </c>
      <c r="BG82" s="2" t="s">
        <v>3</v>
      </c>
      <c r="BH82" s="2">
        <v>0</v>
      </c>
      <c r="BI82" s="2">
        <v>1</v>
      </c>
      <c r="BJ82" s="2" t="s">
        <v>192</v>
      </c>
      <c r="BK82" s="2"/>
      <c r="BL82" s="2"/>
      <c r="BM82" s="2">
        <v>9001</v>
      </c>
      <c r="BN82" s="2">
        <v>0</v>
      </c>
      <c r="BO82" s="2" t="s">
        <v>3</v>
      </c>
      <c r="BP82" s="2">
        <v>0</v>
      </c>
      <c r="BQ82" s="2">
        <v>2</v>
      </c>
      <c r="BR82" s="2">
        <v>0</v>
      </c>
      <c r="BS82" s="2">
        <v>1</v>
      </c>
      <c r="BT82" s="2">
        <v>1</v>
      </c>
      <c r="BU82" s="2">
        <v>1</v>
      </c>
      <c r="BV82" s="2">
        <v>1</v>
      </c>
      <c r="BW82" s="2">
        <v>1</v>
      </c>
      <c r="BX82" s="2">
        <v>1</v>
      </c>
      <c r="BY82" s="2" t="s">
        <v>3</v>
      </c>
      <c r="BZ82" s="2">
        <v>93</v>
      </c>
      <c r="CA82" s="2">
        <v>62</v>
      </c>
      <c r="CB82" s="2" t="s">
        <v>3</v>
      </c>
      <c r="CC82" s="2"/>
      <c r="CD82" s="2"/>
      <c r="CE82" s="2">
        <v>0</v>
      </c>
      <c r="CF82" s="2">
        <v>0</v>
      </c>
      <c r="CG82" s="2">
        <v>0</v>
      </c>
      <c r="CH82" s="2"/>
      <c r="CI82" s="2"/>
      <c r="CJ82" s="2"/>
      <c r="CK82" s="2"/>
      <c r="CL82" s="2"/>
      <c r="CM82" s="2">
        <v>0</v>
      </c>
      <c r="CN82" s="2" t="s">
        <v>2151</v>
      </c>
      <c r="CO82" s="2">
        <v>0</v>
      </c>
      <c r="CP82" s="2">
        <f t="shared" si="57"/>
        <v>1467.8</v>
      </c>
      <c r="CQ82" s="2">
        <f t="shared" si="74"/>
        <v>25.67</v>
      </c>
      <c r="CR82" s="2">
        <f t="shared" si="58"/>
        <v>27.41</v>
      </c>
      <c r="CS82" s="2">
        <f t="shared" si="59"/>
        <v>0</v>
      </c>
      <c r="CT82" s="2">
        <f t="shared" si="60"/>
        <v>31.49</v>
      </c>
      <c r="CU82" s="2">
        <f t="shared" si="61"/>
        <v>0</v>
      </c>
      <c r="CV82" s="2">
        <f t="shared" si="62"/>
        <v>3.1739999999999999</v>
      </c>
      <c r="CW82" s="2">
        <f t="shared" si="63"/>
        <v>0</v>
      </c>
      <c r="CX82" s="2">
        <f t="shared" si="64"/>
        <v>0</v>
      </c>
      <c r="CY82" s="2">
        <f t="shared" si="65"/>
        <v>457.45398</v>
      </c>
      <c r="CZ82" s="2">
        <f t="shared" si="66"/>
        <v>288.02657999999997</v>
      </c>
      <c r="DA82" s="2"/>
      <c r="DB82" s="2"/>
      <c r="DC82" s="2" t="s">
        <v>3</v>
      </c>
      <c r="DD82" s="2" t="s">
        <v>3</v>
      </c>
      <c r="DE82" s="2" t="s">
        <v>61</v>
      </c>
      <c r="DF82" s="2" t="s">
        <v>61</v>
      </c>
      <c r="DG82" s="2" t="s">
        <v>62</v>
      </c>
      <c r="DH82" s="2" t="s">
        <v>3</v>
      </c>
      <c r="DI82" s="2" t="s">
        <v>62</v>
      </c>
      <c r="DJ82" s="2" t="s">
        <v>61</v>
      </c>
      <c r="DK82" s="2" t="s">
        <v>3</v>
      </c>
      <c r="DL82" s="2" t="s">
        <v>86</v>
      </c>
      <c r="DM82" s="2" t="s">
        <v>63</v>
      </c>
      <c r="DN82" s="2">
        <v>0</v>
      </c>
      <c r="DO82" s="2">
        <v>0</v>
      </c>
      <c r="DP82" s="2">
        <v>1</v>
      </c>
      <c r="DQ82" s="2">
        <v>1</v>
      </c>
      <c r="DR82" s="2"/>
      <c r="DS82" s="2"/>
      <c r="DT82" s="2"/>
      <c r="DU82" s="2">
        <v>1013</v>
      </c>
      <c r="DV82" s="2" t="s">
        <v>191</v>
      </c>
      <c r="DW82" s="2" t="s">
        <v>191</v>
      </c>
      <c r="DX82" s="2">
        <v>1</v>
      </c>
      <c r="DY82" s="2"/>
      <c r="DZ82" s="2" t="s">
        <v>3</v>
      </c>
      <c r="EA82" s="2" t="s">
        <v>3</v>
      </c>
      <c r="EB82" s="2" t="s">
        <v>3</v>
      </c>
      <c r="EC82" s="2" t="s">
        <v>3</v>
      </c>
      <c r="ED82" s="2"/>
      <c r="EE82" s="2">
        <v>53551113</v>
      </c>
      <c r="EF82" s="2">
        <v>2</v>
      </c>
      <c r="EG82" s="2" t="s">
        <v>38</v>
      </c>
      <c r="EH82" s="2">
        <v>9</v>
      </c>
      <c r="EI82" s="2" t="s">
        <v>39</v>
      </c>
      <c r="EJ82" s="2">
        <v>1</v>
      </c>
      <c r="EK82" s="2">
        <v>9001</v>
      </c>
      <c r="EL82" s="2" t="s">
        <v>39</v>
      </c>
      <c r="EM82" s="2" t="s">
        <v>40</v>
      </c>
      <c r="EN82" s="2"/>
      <c r="EO82" s="2" t="s">
        <v>67</v>
      </c>
      <c r="EP82" s="2"/>
      <c r="EQ82" s="2">
        <v>131072</v>
      </c>
      <c r="ER82" s="2">
        <v>68.55</v>
      </c>
      <c r="ES82" s="2">
        <v>25.67</v>
      </c>
      <c r="ET82" s="2">
        <v>19.07</v>
      </c>
      <c r="EU82" s="2">
        <v>0</v>
      </c>
      <c r="EV82" s="2">
        <v>23.81</v>
      </c>
      <c r="EW82" s="2">
        <v>2.4</v>
      </c>
      <c r="EX82" s="2">
        <v>0</v>
      </c>
      <c r="EY82" s="2">
        <v>0</v>
      </c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>
        <v>0</v>
      </c>
      <c r="FR82" s="2">
        <f>ROUND(IF(AND(BH82=3,BI82=3),P82,0),2)</f>
        <v>0</v>
      </c>
      <c r="FS82" s="2">
        <v>0</v>
      </c>
      <c r="FT82" s="2"/>
      <c r="FU82" s="2"/>
      <c r="FV82" s="2"/>
      <c r="FW82" s="2"/>
      <c r="FX82" s="2">
        <v>83.7</v>
      </c>
      <c r="FY82" s="2">
        <v>52.7</v>
      </c>
      <c r="FZ82" s="2"/>
      <c r="GA82" s="2" t="s">
        <v>3</v>
      </c>
      <c r="GB82" s="2"/>
      <c r="GC82" s="2"/>
      <c r="GD82" s="2">
        <v>1</v>
      </c>
      <c r="GE82" s="2"/>
      <c r="GF82" s="2">
        <v>-969021570</v>
      </c>
      <c r="GG82" s="2">
        <v>2</v>
      </c>
      <c r="GH82" s="2">
        <v>1</v>
      </c>
      <c r="GI82" s="2">
        <v>-2</v>
      </c>
      <c r="GJ82" s="2">
        <v>0</v>
      </c>
      <c r="GK82" s="2">
        <v>0</v>
      </c>
      <c r="GL82" s="2">
        <f>ROUND(IF(AND(BH82=3,BI82=3,FS82&lt;&gt;0),P82,0),2)</f>
        <v>0</v>
      </c>
      <c r="GM82" s="2">
        <f>ROUND(O82+X82+Y82,2)+GX82</f>
        <v>2213.2800000000002</v>
      </c>
      <c r="GN82" s="2">
        <f>IF(OR(BI82=0,BI82=1),ROUND(O82+X82+Y82,2),0)</f>
        <v>2213.2800000000002</v>
      </c>
      <c r="GO82" s="2">
        <f>IF(BI82=2,ROUND(O82+X82+Y82,2),0)</f>
        <v>0</v>
      </c>
      <c r="GP82" s="2">
        <f>IF(BI82=4,ROUND(O82+X82+Y82,2)+GX82,0)</f>
        <v>0</v>
      </c>
      <c r="GQ82" s="2"/>
      <c r="GR82" s="2">
        <v>0</v>
      </c>
      <c r="GS82" s="2">
        <v>0</v>
      </c>
      <c r="GT82" s="2">
        <v>0</v>
      </c>
      <c r="GU82" s="2" t="s">
        <v>3</v>
      </c>
      <c r="GV82" s="2">
        <f t="shared" ref="GV82:GV107" si="76">ROUND((GT82),2)</f>
        <v>0</v>
      </c>
      <c r="GW82" s="2">
        <v>1</v>
      </c>
      <c r="GX82" s="2">
        <f>ROUND(HC82*I82,2)</f>
        <v>0</v>
      </c>
      <c r="GY82" s="2"/>
      <c r="GZ82" s="2"/>
      <c r="HA82" s="2">
        <v>0</v>
      </c>
      <c r="HB82" s="2">
        <v>0</v>
      </c>
      <c r="HC82" s="2">
        <f t="shared" si="67"/>
        <v>0</v>
      </c>
      <c r="HD82" s="2"/>
      <c r="HE82" s="2" t="s">
        <v>3</v>
      </c>
      <c r="HF82" s="2" t="s">
        <v>3</v>
      </c>
      <c r="HG82" s="2"/>
      <c r="HH82" s="2"/>
      <c r="HI82" s="2"/>
      <c r="HJ82" s="2"/>
      <c r="HK82" s="2"/>
      <c r="HL82" s="2"/>
      <c r="HM82" s="2" t="s">
        <v>3</v>
      </c>
      <c r="HN82" s="2" t="s">
        <v>42</v>
      </c>
      <c r="HO82" s="2" t="s">
        <v>43</v>
      </c>
      <c r="HP82" s="2" t="s">
        <v>39</v>
      </c>
      <c r="HQ82" s="2" t="s">
        <v>39</v>
      </c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>
        <v>0</v>
      </c>
      <c r="IL82" s="2"/>
      <c r="IM82" s="2"/>
      <c r="IN82" s="2"/>
      <c r="IO82" s="2"/>
      <c r="IP82" s="2"/>
      <c r="IQ82" s="2"/>
      <c r="IR82" s="2"/>
      <c r="IS82" s="2"/>
      <c r="IT82" s="2"/>
      <c r="IU82" s="2"/>
    </row>
    <row r="83" spans="1:255" x14ac:dyDescent="0.2">
      <c r="A83">
        <v>17</v>
      </c>
      <c r="B83">
        <v>1</v>
      </c>
      <c r="C83">
        <f>ROW(SmtRes!A294)</f>
        <v>294</v>
      </c>
      <c r="D83">
        <f>ROW(EtalonRes!A274)</f>
        <v>274</v>
      </c>
      <c r="E83" t="s">
        <v>195</v>
      </c>
      <c r="F83" t="s">
        <v>189</v>
      </c>
      <c r="G83" t="s">
        <v>196</v>
      </c>
      <c r="H83" t="s">
        <v>191</v>
      </c>
      <c r="I83">
        <v>17.356000000000002</v>
      </c>
      <c r="J83">
        <v>0</v>
      </c>
      <c r="K83">
        <v>17.356000000000002</v>
      </c>
      <c r="O83">
        <f>ROUND(CP83,0)</f>
        <v>30711</v>
      </c>
      <c r="P83">
        <f>ROUND(CQ83*I83,0)</f>
        <v>3849</v>
      </c>
      <c r="Q83">
        <f>ROUND(CR83*I83,0)</f>
        <v>7602</v>
      </c>
      <c r="R83">
        <f>ROUND(CS83*I83,0)</f>
        <v>0</v>
      </c>
      <c r="S83">
        <f>ROUND(CT83*I83,0)</f>
        <v>19260</v>
      </c>
      <c r="T83">
        <f>ROUND(CU83*I83,0)</f>
        <v>0</v>
      </c>
      <c r="U83">
        <f t="shared" si="52"/>
        <v>55.087944000000007</v>
      </c>
      <c r="V83">
        <f t="shared" si="53"/>
        <v>0</v>
      </c>
      <c r="W83">
        <f>ROUND(CX83*I83,0)</f>
        <v>0</v>
      </c>
      <c r="X83">
        <f>ROUND(CY83,0)</f>
        <v>16121</v>
      </c>
      <c r="Y83">
        <f>ROUND(CZ83,0)</f>
        <v>10150</v>
      </c>
      <c r="AA83">
        <v>53551707</v>
      </c>
      <c r="AB83">
        <f t="shared" si="54"/>
        <v>84.57</v>
      </c>
      <c r="AC83">
        <f t="shared" si="75"/>
        <v>25.67</v>
      </c>
      <c r="AD83">
        <f>ROUND(((((ET83*ROUND((1.25*1.15),7)))-((EU83*ROUND((1.25*1.15),7))))+AE83),2)</f>
        <v>27.41</v>
      </c>
      <c r="AE83">
        <f>ROUND(((EU83*ROUND((1.25*1.15),7))),2)</f>
        <v>0</v>
      </c>
      <c r="AF83">
        <f>ROUND(((EV83*ROUND((1.15*1.15),7))),2)</f>
        <v>31.49</v>
      </c>
      <c r="AG83">
        <f t="shared" si="55"/>
        <v>0</v>
      </c>
      <c r="AH83">
        <f>((EW83*ROUND((1.15*1.15),7)))</f>
        <v>3.1739999999999999</v>
      </c>
      <c r="AI83">
        <f>((EX83*ROUND((1.25*1.15),7)))</f>
        <v>0</v>
      </c>
      <c r="AJ83">
        <f t="shared" si="56"/>
        <v>0</v>
      </c>
      <c r="AK83">
        <v>68.55</v>
      </c>
      <c r="AL83">
        <v>25.67</v>
      </c>
      <c r="AM83">
        <v>19.07</v>
      </c>
      <c r="AN83">
        <v>0</v>
      </c>
      <c r="AO83">
        <v>23.81</v>
      </c>
      <c r="AP83">
        <v>0</v>
      </c>
      <c r="AQ83">
        <v>2.4</v>
      </c>
      <c r="AR83">
        <v>0</v>
      </c>
      <c r="AS83">
        <v>0</v>
      </c>
      <c r="AT83">
        <v>83.7</v>
      </c>
      <c r="AU83">
        <v>52.7</v>
      </c>
      <c r="AV83">
        <v>1</v>
      </c>
      <c r="AW83">
        <v>1</v>
      </c>
      <c r="AZ83">
        <v>1</v>
      </c>
      <c r="BA83">
        <v>35.24</v>
      </c>
      <c r="BB83">
        <v>15.98</v>
      </c>
      <c r="BC83">
        <v>8.64</v>
      </c>
      <c r="BD83" t="s">
        <v>3</v>
      </c>
      <c r="BE83" t="s">
        <v>3</v>
      </c>
      <c r="BF83" t="s">
        <v>3</v>
      </c>
      <c r="BG83" t="s">
        <v>3</v>
      </c>
      <c r="BH83">
        <v>0</v>
      </c>
      <c r="BI83">
        <v>1</v>
      </c>
      <c r="BJ83" t="s">
        <v>192</v>
      </c>
      <c r="BM83">
        <v>9001</v>
      </c>
      <c r="BN83">
        <v>0</v>
      </c>
      <c r="BO83" t="s">
        <v>189</v>
      </c>
      <c r="BP83">
        <v>1</v>
      </c>
      <c r="BQ83">
        <v>2</v>
      </c>
      <c r="BR83">
        <v>0</v>
      </c>
      <c r="BS83">
        <v>35.24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93</v>
      </c>
      <c r="CA83">
        <v>62</v>
      </c>
      <c r="CB83" t="s">
        <v>3</v>
      </c>
      <c r="CE83">
        <v>0</v>
      </c>
      <c r="CF83">
        <v>0</v>
      </c>
      <c r="CG83">
        <v>0</v>
      </c>
      <c r="CM83">
        <v>0</v>
      </c>
      <c r="CN83" t="s">
        <v>2151</v>
      </c>
      <c r="CO83">
        <v>0</v>
      </c>
      <c r="CP83">
        <f t="shared" si="57"/>
        <v>30711</v>
      </c>
      <c r="CQ83">
        <f t="shared" si="74"/>
        <v>221.78880000000004</v>
      </c>
      <c r="CR83">
        <f t="shared" si="58"/>
        <v>438.01179999999999</v>
      </c>
      <c r="CS83">
        <f t="shared" si="59"/>
        <v>0</v>
      </c>
      <c r="CT83">
        <f t="shared" si="60"/>
        <v>1109.7076</v>
      </c>
      <c r="CU83">
        <f t="shared" si="61"/>
        <v>0</v>
      </c>
      <c r="CV83">
        <f t="shared" si="62"/>
        <v>3.1739999999999999</v>
      </c>
      <c r="CW83">
        <f t="shared" si="63"/>
        <v>0</v>
      </c>
      <c r="CX83">
        <f t="shared" si="64"/>
        <v>0</v>
      </c>
      <c r="CY83">
        <f t="shared" si="65"/>
        <v>16120.62</v>
      </c>
      <c r="CZ83">
        <f t="shared" si="66"/>
        <v>10150.02</v>
      </c>
      <c r="DC83" t="s">
        <v>3</v>
      </c>
      <c r="DD83" t="s">
        <v>3</v>
      </c>
      <c r="DE83" t="s">
        <v>61</v>
      </c>
      <c r="DF83" t="s">
        <v>61</v>
      </c>
      <c r="DG83" t="s">
        <v>62</v>
      </c>
      <c r="DH83" t="s">
        <v>3</v>
      </c>
      <c r="DI83" t="s">
        <v>62</v>
      </c>
      <c r="DJ83" t="s">
        <v>61</v>
      </c>
      <c r="DK83" t="s">
        <v>3</v>
      </c>
      <c r="DL83" t="s">
        <v>86</v>
      </c>
      <c r="DM83" t="s">
        <v>63</v>
      </c>
      <c r="DN83">
        <v>0</v>
      </c>
      <c r="DO83">
        <v>0</v>
      </c>
      <c r="DP83">
        <v>1</v>
      </c>
      <c r="DQ83">
        <v>1</v>
      </c>
      <c r="DU83">
        <v>1013</v>
      </c>
      <c r="DV83" t="s">
        <v>191</v>
      </c>
      <c r="DW83" t="s">
        <v>191</v>
      </c>
      <c r="DX83">
        <v>1</v>
      </c>
      <c r="DZ83" t="s">
        <v>3</v>
      </c>
      <c r="EA83" t="s">
        <v>3</v>
      </c>
      <c r="EB83" t="s">
        <v>3</v>
      </c>
      <c r="EC83" t="s">
        <v>3</v>
      </c>
      <c r="EE83">
        <v>53551113</v>
      </c>
      <c r="EF83">
        <v>2</v>
      </c>
      <c r="EG83" t="s">
        <v>38</v>
      </c>
      <c r="EH83">
        <v>9</v>
      </c>
      <c r="EI83" t="s">
        <v>39</v>
      </c>
      <c r="EJ83">
        <v>1</v>
      </c>
      <c r="EK83">
        <v>9001</v>
      </c>
      <c r="EL83" t="s">
        <v>39</v>
      </c>
      <c r="EM83" t="s">
        <v>40</v>
      </c>
      <c r="EO83" t="s">
        <v>67</v>
      </c>
      <c r="EQ83">
        <v>131072</v>
      </c>
      <c r="ER83">
        <v>68.55</v>
      </c>
      <c r="ES83">
        <v>25.67</v>
      </c>
      <c r="ET83">
        <v>19.07</v>
      </c>
      <c r="EU83">
        <v>0</v>
      </c>
      <c r="EV83">
        <v>23.81</v>
      </c>
      <c r="EW83">
        <v>2.4</v>
      </c>
      <c r="EX83">
        <v>0</v>
      </c>
      <c r="EY83">
        <v>0</v>
      </c>
      <c r="FQ83">
        <v>0</v>
      </c>
      <c r="FR83">
        <f>ROUND(IF(AND(BH83=3,BI83=3),P83,0),0)</f>
        <v>0</v>
      </c>
      <c r="FS83">
        <v>0</v>
      </c>
      <c r="FX83">
        <v>83.7</v>
      </c>
      <c r="FY83">
        <v>52.7</v>
      </c>
      <c r="GA83" t="s">
        <v>3</v>
      </c>
      <c r="GD83">
        <v>1</v>
      </c>
      <c r="GF83">
        <v>-969021570</v>
      </c>
      <c r="GG83">
        <v>2</v>
      </c>
      <c r="GH83">
        <v>1</v>
      </c>
      <c r="GI83">
        <v>2</v>
      </c>
      <c r="GJ83">
        <v>0</v>
      </c>
      <c r="GK83">
        <v>0</v>
      </c>
      <c r="GL83">
        <f>ROUND(IF(AND(BH83=3,BI83=3,FS83&lt;&gt;0),P83,0),0)</f>
        <v>0</v>
      </c>
      <c r="GM83">
        <f>ROUND(O83+X83+Y83,0)+GX83</f>
        <v>56982</v>
      </c>
      <c r="GN83">
        <f>IF(OR(BI83=0,BI83=1),ROUND(O83+X83+Y83,0),0)</f>
        <v>56982</v>
      </c>
      <c r="GO83">
        <f>IF(BI83=2,ROUND(O83+X83+Y83,0),0)</f>
        <v>0</v>
      </c>
      <c r="GP83">
        <f>IF(BI83=4,ROUND(O83+X83+Y83,0)+GX83,0)</f>
        <v>0</v>
      </c>
      <c r="GR83">
        <v>0</v>
      </c>
      <c r="GS83">
        <v>0</v>
      </c>
      <c r="GT83">
        <v>0</v>
      </c>
      <c r="GU83" t="s">
        <v>3</v>
      </c>
      <c r="GV83">
        <f t="shared" si="76"/>
        <v>0</v>
      </c>
      <c r="GW83">
        <v>1</v>
      </c>
      <c r="GX83">
        <f>ROUND(HC83*I83,0)</f>
        <v>0</v>
      </c>
      <c r="HA83">
        <v>0</v>
      </c>
      <c r="HB83">
        <v>0</v>
      </c>
      <c r="HC83">
        <f t="shared" si="67"/>
        <v>0</v>
      </c>
      <c r="HE83" t="s">
        <v>3</v>
      </c>
      <c r="HF83" t="s">
        <v>3</v>
      </c>
      <c r="HM83" t="s">
        <v>3</v>
      </c>
      <c r="HN83" t="s">
        <v>42</v>
      </c>
      <c r="HO83" t="s">
        <v>43</v>
      </c>
      <c r="HP83" t="s">
        <v>39</v>
      </c>
      <c r="HQ83" t="s">
        <v>39</v>
      </c>
      <c r="IK83">
        <v>0</v>
      </c>
    </row>
    <row r="84" spans="1:255" x14ac:dyDescent="0.2">
      <c r="A84" s="2">
        <v>18</v>
      </c>
      <c r="B84" s="2">
        <v>1</v>
      </c>
      <c r="C84" s="2">
        <v>273</v>
      </c>
      <c r="D84" s="2"/>
      <c r="E84" s="2" t="s">
        <v>197</v>
      </c>
      <c r="F84" s="2" t="s">
        <v>198</v>
      </c>
      <c r="G84" s="2" t="s">
        <v>199</v>
      </c>
      <c r="H84" s="2" t="s">
        <v>160</v>
      </c>
      <c r="I84" s="2">
        <f>I82*J84</f>
        <v>1</v>
      </c>
      <c r="J84" s="2">
        <v>5.7616962433740489E-2</v>
      </c>
      <c r="K84" s="2">
        <v>5.7617000000000002E-2</v>
      </c>
      <c r="L84" s="2"/>
      <c r="M84" s="2"/>
      <c r="N84" s="2"/>
      <c r="O84" s="2">
        <f>ROUND(CP84,2)</f>
        <v>20833</v>
      </c>
      <c r="P84" s="2">
        <f>ROUND(ROUND(CQ84*I84,0)/BC84,2)</f>
        <v>20833</v>
      </c>
      <c r="Q84" s="2">
        <f>ROUND(CR84*I84,2)</f>
        <v>0</v>
      </c>
      <c r="R84" s="2">
        <f>ROUND(CS84*I84,2)</f>
        <v>0</v>
      </c>
      <c r="S84" s="2">
        <f>ROUND(CT84*I84,2)</f>
        <v>0</v>
      </c>
      <c r="T84" s="2">
        <f>ROUND(CU84*I84,2)</f>
        <v>0</v>
      </c>
      <c r="U84" s="2">
        <f t="shared" si="52"/>
        <v>0</v>
      </c>
      <c r="V84" s="2">
        <f t="shared" si="53"/>
        <v>0</v>
      </c>
      <c r="W84" s="2">
        <f>ROUND(CX84*I84,2)</f>
        <v>0</v>
      </c>
      <c r="X84" s="2">
        <f>ROUND(CY84,2)</f>
        <v>0</v>
      </c>
      <c r="Y84" s="2">
        <f>ROUND(CZ84,2)</f>
        <v>0</v>
      </c>
      <c r="Z84" s="2"/>
      <c r="AA84" s="2">
        <v>53551706</v>
      </c>
      <c r="AB84" s="2">
        <f t="shared" si="54"/>
        <v>20833.330000000002</v>
      </c>
      <c r="AC84" s="2">
        <f t="shared" si="75"/>
        <v>20833.330000000002</v>
      </c>
      <c r="AD84" s="2">
        <f t="shared" ref="AD84:AD107" si="77">ROUND((((ET84)-(EU84))+AE84),2)</f>
        <v>0</v>
      </c>
      <c r="AE84" s="2">
        <f t="shared" ref="AE84:AE107" si="78">ROUND((EU84),2)</f>
        <v>0</v>
      </c>
      <c r="AF84" s="2">
        <f t="shared" ref="AF84:AF107" si="79">ROUND((EV84),2)</f>
        <v>0</v>
      </c>
      <c r="AG84" s="2">
        <f t="shared" si="55"/>
        <v>0</v>
      </c>
      <c r="AH84" s="2">
        <f t="shared" ref="AH84:AH107" si="80">(EW84)</f>
        <v>0</v>
      </c>
      <c r="AI84" s="2">
        <f t="shared" ref="AI84:AI107" si="81">(EX84)</f>
        <v>0</v>
      </c>
      <c r="AJ84" s="2">
        <f t="shared" si="56"/>
        <v>0</v>
      </c>
      <c r="AK84" s="2">
        <v>20833.330000000002</v>
      </c>
      <c r="AL84" s="2">
        <v>20833.330000000002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93</v>
      </c>
      <c r="AU84" s="2">
        <v>62</v>
      </c>
      <c r="AV84" s="2">
        <v>1</v>
      </c>
      <c r="AW84" s="2">
        <v>1</v>
      </c>
      <c r="AX84" s="2"/>
      <c r="AY84" s="2"/>
      <c r="AZ84" s="2">
        <v>1</v>
      </c>
      <c r="BA84" s="2">
        <v>1</v>
      </c>
      <c r="BB84" s="2">
        <v>1</v>
      </c>
      <c r="BC84" s="2">
        <v>1</v>
      </c>
      <c r="BD84" s="2" t="s">
        <v>3</v>
      </c>
      <c r="BE84" s="2" t="s">
        <v>3</v>
      </c>
      <c r="BF84" s="2" t="s">
        <v>3</v>
      </c>
      <c r="BG84" s="2" t="s">
        <v>3</v>
      </c>
      <c r="BH84" s="2">
        <v>3</v>
      </c>
      <c r="BI84" s="2">
        <v>1</v>
      </c>
      <c r="BJ84" s="2" t="s">
        <v>3</v>
      </c>
      <c r="BK84" s="2"/>
      <c r="BL84" s="2"/>
      <c r="BM84" s="2">
        <v>9001</v>
      </c>
      <c r="BN84" s="2">
        <v>0</v>
      </c>
      <c r="BO84" s="2" t="s">
        <v>3</v>
      </c>
      <c r="BP84" s="2">
        <v>0</v>
      </c>
      <c r="BQ84" s="2">
        <v>2</v>
      </c>
      <c r="BR84" s="2">
        <v>0</v>
      </c>
      <c r="BS84" s="2">
        <v>1</v>
      </c>
      <c r="BT84" s="2">
        <v>1</v>
      </c>
      <c r="BU84" s="2">
        <v>1</v>
      </c>
      <c r="BV84" s="2">
        <v>1</v>
      </c>
      <c r="BW84" s="2">
        <v>1</v>
      </c>
      <c r="BX84" s="2">
        <v>1</v>
      </c>
      <c r="BY84" s="2" t="s">
        <v>3</v>
      </c>
      <c r="BZ84" s="2">
        <v>93</v>
      </c>
      <c r="CA84" s="2">
        <v>62</v>
      </c>
      <c r="CB84" s="2" t="s">
        <v>3</v>
      </c>
      <c r="CC84" s="2"/>
      <c r="CD84" s="2"/>
      <c r="CE84" s="2">
        <v>0</v>
      </c>
      <c r="CF84" s="2">
        <v>0</v>
      </c>
      <c r="CG84" s="2">
        <v>0</v>
      </c>
      <c r="CH84" s="2"/>
      <c r="CI84" s="2"/>
      <c r="CJ84" s="2"/>
      <c r="CK84" s="2"/>
      <c r="CL84" s="2"/>
      <c r="CM84" s="2">
        <v>0</v>
      </c>
      <c r="CN84" s="2" t="s">
        <v>3</v>
      </c>
      <c r="CO84" s="2">
        <v>0</v>
      </c>
      <c r="CP84" s="2">
        <f t="shared" si="57"/>
        <v>20833</v>
      </c>
      <c r="CQ84" s="2">
        <f>AC84</f>
        <v>20833.330000000002</v>
      </c>
      <c r="CR84" s="2">
        <f t="shared" si="58"/>
        <v>0</v>
      </c>
      <c r="CS84" s="2">
        <f t="shared" si="59"/>
        <v>0</v>
      </c>
      <c r="CT84" s="2">
        <f t="shared" si="60"/>
        <v>0</v>
      </c>
      <c r="CU84" s="2">
        <f t="shared" si="61"/>
        <v>0</v>
      </c>
      <c r="CV84" s="2">
        <f t="shared" si="62"/>
        <v>0</v>
      </c>
      <c r="CW84" s="2">
        <f t="shared" si="63"/>
        <v>0</v>
      </c>
      <c r="CX84" s="2">
        <f t="shared" si="64"/>
        <v>0</v>
      </c>
      <c r="CY84" s="2">
        <f t="shared" si="65"/>
        <v>0</v>
      </c>
      <c r="CZ84" s="2">
        <f t="shared" si="66"/>
        <v>0</v>
      </c>
      <c r="DA84" s="2"/>
      <c r="DB84" s="2"/>
      <c r="DC84" s="2" t="s">
        <v>3</v>
      </c>
      <c r="DD84" s="2" t="s">
        <v>3</v>
      </c>
      <c r="DE84" s="2" t="s">
        <v>3</v>
      </c>
      <c r="DF84" s="2" t="s">
        <v>3</v>
      </c>
      <c r="DG84" s="2" t="s">
        <v>3</v>
      </c>
      <c r="DH84" s="2" t="s">
        <v>3</v>
      </c>
      <c r="DI84" s="2" t="s">
        <v>3</v>
      </c>
      <c r="DJ84" s="2" t="s">
        <v>3</v>
      </c>
      <c r="DK84" s="2" t="s">
        <v>3</v>
      </c>
      <c r="DL84" s="2" t="s">
        <v>3</v>
      </c>
      <c r="DM84" s="2" t="s">
        <v>3</v>
      </c>
      <c r="DN84" s="2">
        <v>0</v>
      </c>
      <c r="DO84" s="2">
        <v>0</v>
      </c>
      <c r="DP84" s="2">
        <v>1</v>
      </c>
      <c r="DQ84" s="2">
        <v>1</v>
      </c>
      <c r="DR84" s="2"/>
      <c r="DS84" s="2"/>
      <c r="DT84" s="2"/>
      <c r="DU84" s="2">
        <v>1010</v>
      </c>
      <c r="DV84" s="2" t="s">
        <v>160</v>
      </c>
      <c r="DW84" s="2" t="s">
        <v>160</v>
      </c>
      <c r="DX84" s="2">
        <v>1</v>
      </c>
      <c r="DY84" s="2"/>
      <c r="DZ84" s="2" t="s">
        <v>3</v>
      </c>
      <c r="EA84" s="2" t="s">
        <v>3</v>
      </c>
      <c r="EB84" s="2" t="s">
        <v>3</v>
      </c>
      <c r="EC84" s="2" t="s">
        <v>3</v>
      </c>
      <c r="ED84" s="2"/>
      <c r="EE84" s="2">
        <v>53551113</v>
      </c>
      <c r="EF84" s="2">
        <v>2</v>
      </c>
      <c r="EG84" s="2" t="s">
        <v>38</v>
      </c>
      <c r="EH84" s="2">
        <v>9</v>
      </c>
      <c r="EI84" s="2" t="s">
        <v>39</v>
      </c>
      <c r="EJ84" s="2">
        <v>1</v>
      </c>
      <c r="EK84" s="2">
        <v>9001</v>
      </c>
      <c r="EL84" s="2" t="s">
        <v>39</v>
      </c>
      <c r="EM84" s="2" t="s">
        <v>40</v>
      </c>
      <c r="EN84" s="2"/>
      <c r="EO84" s="2" t="s">
        <v>3</v>
      </c>
      <c r="EP84" s="2"/>
      <c r="EQ84" s="2">
        <v>0</v>
      </c>
      <c r="ER84" s="2">
        <v>3351.73</v>
      </c>
      <c r="ES84" s="2">
        <v>20833.330000000002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/>
      <c r="EZ84" s="2">
        <v>5</v>
      </c>
      <c r="FA84" s="2"/>
      <c r="FB84" s="2"/>
      <c r="FC84" s="2">
        <v>1</v>
      </c>
      <c r="FD84" s="2">
        <v>18</v>
      </c>
      <c r="FE84" s="2"/>
      <c r="FF84" s="2">
        <v>25000</v>
      </c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>
        <v>0</v>
      </c>
      <c r="FR84" s="2">
        <f>ROUND(IF(AND(BH84=3,BI84=3),P84,0),2)</f>
        <v>0</v>
      </c>
      <c r="FS84" s="2">
        <v>0</v>
      </c>
      <c r="FT84" s="2"/>
      <c r="FU84" s="2"/>
      <c r="FV84" s="2"/>
      <c r="FW84" s="2"/>
      <c r="FX84" s="2">
        <v>93</v>
      </c>
      <c r="FY84" s="2">
        <v>62</v>
      </c>
      <c r="FZ84" s="2"/>
      <c r="GA84" s="2" t="s">
        <v>200</v>
      </c>
      <c r="GB84" s="2"/>
      <c r="GC84" s="2"/>
      <c r="GD84" s="2">
        <v>1</v>
      </c>
      <c r="GE84" s="2"/>
      <c r="GF84" s="2">
        <v>761065353</v>
      </c>
      <c r="GG84" s="2">
        <v>2</v>
      </c>
      <c r="GH84" s="2">
        <v>3</v>
      </c>
      <c r="GI84" s="2">
        <v>-2</v>
      </c>
      <c r="GJ84" s="2">
        <v>0</v>
      </c>
      <c r="GK84" s="2">
        <v>0</v>
      </c>
      <c r="GL84" s="2">
        <f>ROUND(IF(AND(BH84=3,BI84=3,FS84&lt;&gt;0),P84,0),2)</f>
        <v>0</v>
      </c>
      <c r="GM84" s="2">
        <f>ROUND(O84+X84+Y84,2)+GX84</f>
        <v>20833</v>
      </c>
      <c r="GN84" s="2">
        <f>IF(OR(BI84=0,BI84=1),ROUND(O84+X84+Y84,2),0)</f>
        <v>20833</v>
      </c>
      <c r="GO84" s="2">
        <f>IF(BI84=2,ROUND(O84+X84+Y84,2),0)</f>
        <v>0</v>
      </c>
      <c r="GP84" s="2">
        <f>IF(BI84=4,ROUND(O84+X84+Y84,2)+GX84,0)</f>
        <v>0</v>
      </c>
      <c r="GQ84" s="2"/>
      <c r="GR84" s="2">
        <v>1</v>
      </c>
      <c r="GS84" s="2">
        <v>1</v>
      </c>
      <c r="GT84" s="2">
        <v>0</v>
      </c>
      <c r="GU84" s="2" t="s">
        <v>3</v>
      </c>
      <c r="GV84" s="2">
        <f t="shared" si="76"/>
        <v>0</v>
      </c>
      <c r="GW84" s="2">
        <v>1</v>
      </c>
      <c r="GX84" s="2">
        <f>ROUND(HC84*I84,2)</f>
        <v>0</v>
      </c>
      <c r="GY84" s="2"/>
      <c r="GZ84" s="2"/>
      <c r="HA84" s="2">
        <v>0</v>
      </c>
      <c r="HB84" s="2">
        <v>0</v>
      </c>
      <c r="HC84" s="2">
        <f t="shared" si="67"/>
        <v>0</v>
      </c>
      <c r="HD84" s="2"/>
      <c r="HE84" s="2" t="s">
        <v>138</v>
      </c>
      <c r="HF84" s="2" t="s">
        <v>138</v>
      </c>
      <c r="HG84" s="2">
        <f>ROUND(AC84*I84,0)</f>
        <v>20833</v>
      </c>
      <c r="HH84" s="2"/>
      <c r="HI84" s="2"/>
      <c r="HJ84" s="2"/>
      <c r="HK84" s="2"/>
      <c r="HL84" s="2"/>
      <c r="HM84" s="2" t="s">
        <v>3</v>
      </c>
      <c r="HN84" s="2" t="s">
        <v>42</v>
      </c>
      <c r="HO84" s="2" t="s">
        <v>43</v>
      </c>
      <c r="HP84" s="2" t="s">
        <v>39</v>
      </c>
      <c r="HQ84" s="2" t="s">
        <v>39</v>
      </c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>
        <v>0</v>
      </c>
      <c r="IL84" s="2"/>
      <c r="IM84" s="2"/>
      <c r="IN84" s="2"/>
      <c r="IO84" s="2"/>
      <c r="IP84" s="2"/>
      <c r="IQ84" s="2"/>
      <c r="IR84" s="2"/>
      <c r="IS84" s="2"/>
      <c r="IT84" s="2"/>
      <c r="IU84" s="2"/>
    </row>
    <row r="85" spans="1:255" x14ac:dyDescent="0.2">
      <c r="A85">
        <v>18</v>
      </c>
      <c r="B85">
        <v>1</v>
      </c>
      <c r="C85">
        <v>292</v>
      </c>
      <c r="E85" t="s">
        <v>197</v>
      </c>
      <c r="F85" t="s">
        <v>198</v>
      </c>
      <c r="G85" t="s">
        <v>199</v>
      </c>
      <c r="H85" t="s">
        <v>160</v>
      </c>
      <c r="I85">
        <f>I83*J85</f>
        <v>1</v>
      </c>
      <c r="J85">
        <v>5.7616962433740489E-2</v>
      </c>
      <c r="K85">
        <v>5.7617000000000002E-2</v>
      </c>
      <c r="O85">
        <f>ROUND(CP85,0)</f>
        <v>21250</v>
      </c>
      <c r="P85">
        <f>ROUND(CQ85*I85,0)</f>
        <v>21250</v>
      </c>
      <c r="Q85">
        <f>ROUND(CR85*I85,0)</f>
        <v>0</v>
      </c>
      <c r="R85">
        <f>ROUND(CS85*I85,0)</f>
        <v>0</v>
      </c>
      <c r="S85">
        <f>ROUND(CT85*I85,0)</f>
        <v>0</v>
      </c>
      <c r="T85">
        <f>ROUND(CU85*I85,0)</f>
        <v>0</v>
      </c>
      <c r="U85">
        <f t="shared" si="52"/>
        <v>0</v>
      </c>
      <c r="V85">
        <f t="shared" si="53"/>
        <v>0</v>
      </c>
      <c r="W85">
        <f>ROUND(CX85*I85,0)</f>
        <v>0</v>
      </c>
      <c r="X85">
        <f>ROUND(CY85,0)</f>
        <v>0</v>
      </c>
      <c r="Y85">
        <f>ROUND(CZ85,0)</f>
        <v>0</v>
      </c>
      <c r="AA85">
        <v>53551707</v>
      </c>
      <c r="AB85">
        <f t="shared" si="54"/>
        <v>21250</v>
      </c>
      <c r="AC85">
        <f t="shared" si="75"/>
        <v>21250</v>
      </c>
      <c r="AD85">
        <f t="shared" si="77"/>
        <v>0</v>
      </c>
      <c r="AE85">
        <f t="shared" si="78"/>
        <v>0</v>
      </c>
      <c r="AF85">
        <f t="shared" si="79"/>
        <v>0</v>
      </c>
      <c r="AG85">
        <f t="shared" si="55"/>
        <v>0</v>
      </c>
      <c r="AH85">
        <f t="shared" si="80"/>
        <v>0</v>
      </c>
      <c r="AI85">
        <f t="shared" si="81"/>
        <v>0</v>
      </c>
      <c r="AJ85">
        <f t="shared" si="56"/>
        <v>0</v>
      </c>
      <c r="AK85">
        <v>21250</v>
      </c>
      <c r="AL85">
        <v>21250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93</v>
      </c>
      <c r="AU85">
        <v>62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6.14</v>
      </c>
      <c r="BD85" t="s">
        <v>3</v>
      </c>
      <c r="BE85" t="s">
        <v>3</v>
      </c>
      <c r="BF85" t="s">
        <v>3</v>
      </c>
      <c r="BG85" t="s">
        <v>3</v>
      </c>
      <c r="BH85">
        <v>3</v>
      </c>
      <c r="BI85">
        <v>1</v>
      </c>
      <c r="BJ85" t="s">
        <v>3</v>
      </c>
      <c r="BM85">
        <v>9001</v>
      </c>
      <c r="BN85">
        <v>0</v>
      </c>
      <c r="BO85" t="s">
        <v>30</v>
      </c>
      <c r="BP85">
        <v>1</v>
      </c>
      <c r="BQ85">
        <v>2</v>
      </c>
      <c r="BR85">
        <v>0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93</v>
      </c>
      <c r="CA85">
        <v>62</v>
      </c>
      <c r="CB85" t="s">
        <v>3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57"/>
        <v>21250</v>
      </c>
      <c r="CQ85">
        <f>AC85</f>
        <v>21250</v>
      </c>
      <c r="CR85">
        <f t="shared" si="58"/>
        <v>0</v>
      </c>
      <c r="CS85">
        <f t="shared" si="59"/>
        <v>0</v>
      </c>
      <c r="CT85">
        <f t="shared" si="60"/>
        <v>0</v>
      </c>
      <c r="CU85">
        <f t="shared" si="61"/>
        <v>0</v>
      </c>
      <c r="CV85">
        <f t="shared" si="62"/>
        <v>0</v>
      </c>
      <c r="CW85">
        <f t="shared" si="63"/>
        <v>0</v>
      </c>
      <c r="CX85">
        <f t="shared" si="64"/>
        <v>0</v>
      </c>
      <c r="CY85">
        <f t="shared" si="65"/>
        <v>0</v>
      </c>
      <c r="CZ85">
        <f t="shared" si="66"/>
        <v>0</v>
      </c>
      <c r="DC85" t="s">
        <v>3</v>
      </c>
      <c r="DD85" t="s">
        <v>3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1010</v>
      </c>
      <c r="DV85" t="s">
        <v>160</v>
      </c>
      <c r="DW85" t="s">
        <v>160</v>
      </c>
      <c r="DX85">
        <v>1</v>
      </c>
      <c r="DZ85" t="s">
        <v>3</v>
      </c>
      <c r="EA85" t="s">
        <v>3</v>
      </c>
      <c r="EB85" t="s">
        <v>3</v>
      </c>
      <c r="EC85" t="s">
        <v>3</v>
      </c>
      <c r="EE85">
        <v>53551113</v>
      </c>
      <c r="EF85">
        <v>2</v>
      </c>
      <c r="EG85" t="s">
        <v>38</v>
      </c>
      <c r="EH85">
        <v>9</v>
      </c>
      <c r="EI85" t="s">
        <v>39</v>
      </c>
      <c r="EJ85">
        <v>1</v>
      </c>
      <c r="EK85">
        <v>9001</v>
      </c>
      <c r="EL85" t="s">
        <v>39</v>
      </c>
      <c r="EM85" t="s">
        <v>40</v>
      </c>
      <c r="EO85" t="s">
        <v>3</v>
      </c>
      <c r="EQ85">
        <v>0</v>
      </c>
      <c r="ER85">
        <v>3351.73</v>
      </c>
      <c r="ES85">
        <v>21250</v>
      </c>
      <c r="ET85">
        <v>0</v>
      </c>
      <c r="EU85">
        <v>0</v>
      </c>
      <c r="EV85">
        <v>0</v>
      </c>
      <c r="EW85">
        <v>0</v>
      </c>
      <c r="EX85">
        <v>0</v>
      </c>
      <c r="EZ85">
        <v>5</v>
      </c>
      <c r="FC85">
        <v>1</v>
      </c>
      <c r="FD85">
        <v>18</v>
      </c>
      <c r="FF85">
        <v>25000</v>
      </c>
      <c r="FQ85">
        <v>0</v>
      </c>
      <c r="FR85">
        <f>ROUND(IF(AND(BH85=3,BI85=3),P85,0),0)</f>
        <v>0</v>
      </c>
      <c r="FS85">
        <v>0</v>
      </c>
      <c r="FX85">
        <v>93</v>
      </c>
      <c r="FY85">
        <v>62</v>
      </c>
      <c r="GA85" t="s">
        <v>201</v>
      </c>
      <c r="GD85">
        <v>1</v>
      </c>
      <c r="GF85">
        <v>761065353</v>
      </c>
      <c r="GG85">
        <v>2</v>
      </c>
      <c r="GH85">
        <v>3</v>
      </c>
      <c r="GI85">
        <v>5</v>
      </c>
      <c r="GJ85">
        <v>0</v>
      </c>
      <c r="GK85">
        <v>0</v>
      </c>
      <c r="GL85">
        <f>ROUND(IF(AND(BH85=3,BI85=3,FS85&lt;&gt;0),P85,0),0)</f>
        <v>0</v>
      </c>
      <c r="GM85">
        <f>ROUND(O85+X85+Y85,0)+GX85</f>
        <v>21250</v>
      </c>
      <c r="GN85">
        <f>IF(OR(BI85=0,BI85=1),ROUND(O85+X85+Y85,0),0)</f>
        <v>21250</v>
      </c>
      <c r="GO85">
        <f>IF(BI85=2,ROUND(O85+X85+Y85,0),0)</f>
        <v>0</v>
      </c>
      <c r="GP85">
        <f>IF(BI85=4,ROUND(O85+X85+Y85,0)+GX85,0)</f>
        <v>0</v>
      </c>
      <c r="GR85">
        <v>1</v>
      </c>
      <c r="GS85">
        <v>1</v>
      </c>
      <c r="GT85">
        <v>0</v>
      </c>
      <c r="GU85" t="s">
        <v>3</v>
      </c>
      <c r="GV85">
        <f t="shared" si="76"/>
        <v>0</v>
      </c>
      <c r="GW85">
        <v>1</v>
      </c>
      <c r="GX85">
        <f>ROUND(HC85*I85,0)</f>
        <v>0</v>
      </c>
      <c r="HA85">
        <v>0</v>
      </c>
      <c r="HB85">
        <v>0</v>
      </c>
      <c r="HC85">
        <f t="shared" si="67"/>
        <v>0</v>
      </c>
      <c r="HE85" t="s">
        <v>138</v>
      </c>
      <c r="HF85" t="s">
        <v>31</v>
      </c>
      <c r="HG85">
        <f>ROUND(AC85*I85,0)</f>
        <v>21250</v>
      </c>
      <c r="HM85" t="s">
        <v>3</v>
      </c>
      <c r="HN85" t="s">
        <v>42</v>
      </c>
      <c r="HO85" t="s">
        <v>43</v>
      </c>
      <c r="HP85" t="s">
        <v>39</v>
      </c>
      <c r="HQ85" t="s">
        <v>39</v>
      </c>
      <c r="IK85">
        <v>0</v>
      </c>
    </row>
    <row r="86" spans="1:255" x14ac:dyDescent="0.2">
      <c r="A86" s="2">
        <v>18</v>
      </c>
      <c r="B86" s="2">
        <v>1</v>
      </c>
      <c r="C86" s="2">
        <v>274</v>
      </c>
      <c r="D86" s="2"/>
      <c r="E86" s="2" t="s">
        <v>202</v>
      </c>
      <c r="F86" s="2" t="s">
        <v>203</v>
      </c>
      <c r="G86" s="2" t="s">
        <v>204</v>
      </c>
      <c r="H86" s="2" t="s">
        <v>160</v>
      </c>
      <c r="I86" s="2">
        <f>I82*J86</f>
        <v>1</v>
      </c>
      <c r="J86" s="2">
        <v>5.7616962433740489E-2</v>
      </c>
      <c r="K86" s="2">
        <v>5.7617000000000002E-2</v>
      </c>
      <c r="L86" s="2"/>
      <c r="M86" s="2"/>
      <c r="N86" s="2"/>
      <c r="O86" s="2">
        <f>ROUND(CP86,2)</f>
        <v>20833</v>
      </c>
      <c r="P86" s="2">
        <f>ROUND(ROUND(CQ86*I86,0)/BC86,2)</f>
        <v>20833</v>
      </c>
      <c r="Q86" s="2">
        <f>ROUND(CR86*I86,2)</f>
        <v>0</v>
      </c>
      <c r="R86" s="2">
        <f>ROUND(CS86*I86,2)</f>
        <v>0</v>
      </c>
      <c r="S86" s="2">
        <f>ROUND(CT86*I86,2)</f>
        <v>0</v>
      </c>
      <c r="T86" s="2">
        <f>ROUND(CU86*I86,2)</f>
        <v>0</v>
      </c>
      <c r="U86" s="2">
        <f t="shared" si="52"/>
        <v>0</v>
      </c>
      <c r="V86" s="2">
        <f t="shared" si="53"/>
        <v>0</v>
      </c>
      <c r="W86" s="2">
        <f>ROUND(CX86*I86,2)</f>
        <v>0</v>
      </c>
      <c r="X86" s="2">
        <f>ROUND(CY86,2)</f>
        <v>0</v>
      </c>
      <c r="Y86" s="2">
        <f>ROUND(CZ86,2)</f>
        <v>0</v>
      </c>
      <c r="Z86" s="2"/>
      <c r="AA86" s="2">
        <v>53551706</v>
      </c>
      <c r="AB86" s="2">
        <f t="shared" si="54"/>
        <v>20833.330000000002</v>
      </c>
      <c r="AC86" s="2">
        <f t="shared" si="75"/>
        <v>20833.330000000002</v>
      </c>
      <c r="AD86" s="2">
        <f t="shared" si="77"/>
        <v>0</v>
      </c>
      <c r="AE86" s="2">
        <f t="shared" si="78"/>
        <v>0</v>
      </c>
      <c r="AF86" s="2">
        <f t="shared" si="79"/>
        <v>0</v>
      </c>
      <c r="AG86" s="2">
        <f t="shared" si="55"/>
        <v>0</v>
      </c>
      <c r="AH86" s="2">
        <f t="shared" si="80"/>
        <v>0</v>
      </c>
      <c r="AI86" s="2">
        <f t="shared" si="81"/>
        <v>0</v>
      </c>
      <c r="AJ86" s="2">
        <f t="shared" si="56"/>
        <v>0</v>
      </c>
      <c r="AK86" s="2">
        <v>20833.330000000002</v>
      </c>
      <c r="AL86" s="2">
        <v>20833.330000000002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93</v>
      </c>
      <c r="AU86" s="2">
        <v>62</v>
      </c>
      <c r="AV86" s="2">
        <v>1</v>
      </c>
      <c r="AW86" s="2">
        <v>1</v>
      </c>
      <c r="AX86" s="2"/>
      <c r="AY86" s="2"/>
      <c r="AZ86" s="2">
        <v>1</v>
      </c>
      <c r="BA86" s="2">
        <v>1</v>
      </c>
      <c r="BB86" s="2">
        <v>1</v>
      </c>
      <c r="BC86" s="2">
        <v>1</v>
      </c>
      <c r="BD86" s="2" t="s">
        <v>3</v>
      </c>
      <c r="BE86" s="2" t="s">
        <v>3</v>
      </c>
      <c r="BF86" s="2" t="s">
        <v>3</v>
      </c>
      <c r="BG86" s="2" t="s">
        <v>3</v>
      </c>
      <c r="BH86" s="2">
        <v>3</v>
      </c>
      <c r="BI86" s="2">
        <v>1</v>
      </c>
      <c r="BJ86" s="2" t="s">
        <v>3</v>
      </c>
      <c r="BK86" s="2"/>
      <c r="BL86" s="2"/>
      <c r="BM86" s="2">
        <v>9001</v>
      </c>
      <c r="BN86" s="2">
        <v>0</v>
      </c>
      <c r="BO86" s="2" t="s">
        <v>3</v>
      </c>
      <c r="BP86" s="2">
        <v>0</v>
      </c>
      <c r="BQ86" s="2">
        <v>2</v>
      </c>
      <c r="BR86" s="2">
        <v>0</v>
      </c>
      <c r="BS86" s="2">
        <v>1</v>
      </c>
      <c r="BT86" s="2">
        <v>1</v>
      </c>
      <c r="BU86" s="2">
        <v>1</v>
      </c>
      <c r="BV86" s="2">
        <v>1</v>
      </c>
      <c r="BW86" s="2">
        <v>1</v>
      </c>
      <c r="BX86" s="2">
        <v>1</v>
      </c>
      <c r="BY86" s="2" t="s">
        <v>3</v>
      </c>
      <c r="BZ86" s="2">
        <v>93</v>
      </c>
      <c r="CA86" s="2">
        <v>62</v>
      </c>
      <c r="CB86" s="2" t="s">
        <v>3</v>
      </c>
      <c r="CC86" s="2"/>
      <c r="CD86" s="2"/>
      <c r="CE86" s="2">
        <v>0</v>
      </c>
      <c r="CF86" s="2">
        <v>0</v>
      </c>
      <c r="CG86" s="2">
        <v>0</v>
      </c>
      <c r="CH86" s="2"/>
      <c r="CI86" s="2"/>
      <c r="CJ86" s="2"/>
      <c r="CK86" s="2"/>
      <c r="CL86" s="2"/>
      <c r="CM86" s="2">
        <v>0</v>
      </c>
      <c r="CN86" s="2" t="s">
        <v>3</v>
      </c>
      <c r="CO86" s="2">
        <v>0</v>
      </c>
      <c r="CP86" s="2">
        <f t="shared" si="57"/>
        <v>20833</v>
      </c>
      <c r="CQ86" s="2">
        <f>AC86</f>
        <v>20833.330000000002</v>
      </c>
      <c r="CR86" s="2">
        <f t="shared" si="58"/>
        <v>0</v>
      </c>
      <c r="CS86" s="2">
        <f t="shared" si="59"/>
        <v>0</v>
      </c>
      <c r="CT86" s="2">
        <f t="shared" si="60"/>
        <v>0</v>
      </c>
      <c r="CU86" s="2">
        <f t="shared" si="61"/>
        <v>0</v>
      </c>
      <c r="CV86" s="2">
        <f t="shared" si="62"/>
        <v>0</v>
      </c>
      <c r="CW86" s="2">
        <f t="shared" si="63"/>
        <v>0</v>
      </c>
      <c r="CX86" s="2">
        <f t="shared" si="64"/>
        <v>0</v>
      </c>
      <c r="CY86" s="2">
        <f t="shared" si="65"/>
        <v>0</v>
      </c>
      <c r="CZ86" s="2">
        <f t="shared" si="66"/>
        <v>0</v>
      </c>
      <c r="DA86" s="2"/>
      <c r="DB86" s="2"/>
      <c r="DC86" s="2" t="s">
        <v>3</v>
      </c>
      <c r="DD86" s="2" t="s">
        <v>3</v>
      </c>
      <c r="DE86" s="2" t="s">
        <v>3</v>
      </c>
      <c r="DF86" s="2" t="s">
        <v>3</v>
      </c>
      <c r="DG86" s="2" t="s">
        <v>3</v>
      </c>
      <c r="DH86" s="2" t="s">
        <v>3</v>
      </c>
      <c r="DI86" s="2" t="s">
        <v>3</v>
      </c>
      <c r="DJ86" s="2" t="s">
        <v>3</v>
      </c>
      <c r="DK86" s="2" t="s">
        <v>3</v>
      </c>
      <c r="DL86" s="2" t="s">
        <v>3</v>
      </c>
      <c r="DM86" s="2" t="s">
        <v>3</v>
      </c>
      <c r="DN86" s="2">
        <v>0</v>
      </c>
      <c r="DO86" s="2">
        <v>0</v>
      </c>
      <c r="DP86" s="2">
        <v>1</v>
      </c>
      <c r="DQ86" s="2">
        <v>1</v>
      </c>
      <c r="DR86" s="2"/>
      <c r="DS86" s="2"/>
      <c r="DT86" s="2"/>
      <c r="DU86" s="2">
        <v>1010</v>
      </c>
      <c r="DV86" s="2" t="s">
        <v>160</v>
      </c>
      <c r="DW86" s="2" t="s">
        <v>160</v>
      </c>
      <c r="DX86" s="2">
        <v>1</v>
      </c>
      <c r="DY86" s="2"/>
      <c r="DZ86" s="2" t="s">
        <v>3</v>
      </c>
      <c r="EA86" s="2" t="s">
        <v>3</v>
      </c>
      <c r="EB86" s="2" t="s">
        <v>3</v>
      </c>
      <c r="EC86" s="2" t="s">
        <v>3</v>
      </c>
      <c r="ED86" s="2"/>
      <c r="EE86" s="2">
        <v>53551113</v>
      </c>
      <c r="EF86" s="2">
        <v>2</v>
      </c>
      <c r="EG86" s="2" t="s">
        <v>38</v>
      </c>
      <c r="EH86" s="2">
        <v>9</v>
      </c>
      <c r="EI86" s="2" t="s">
        <v>39</v>
      </c>
      <c r="EJ86" s="2">
        <v>1</v>
      </c>
      <c r="EK86" s="2">
        <v>9001</v>
      </c>
      <c r="EL86" s="2" t="s">
        <v>39</v>
      </c>
      <c r="EM86" s="2" t="s">
        <v>40</v>
      </c>
      <c r="EN86" s="2"/>
      <c r="EO86" s="2" t="s">
        <v>3</v>
      </c>
      <c r="EP86" s="2"/>
      <c r="EQ86" s="2">
        <v>0</v>
      </c>
      <c r="ER86" s="2">
        <v>3351.73</v>
      </c>
      <c r="ES86" s="2">
        <v>20833.330000000002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/>
      <c r="EZ86" s="2">
        <v>5</v>
      </c>
      <c r="FA86" s="2"/>
      <c r="FB86" s="2"/>
      <c r="FC86" s="2">
        <v>1</v>
      </c>
      <c r="FD86" s="2">
        <v>18</v>
      </c>
      <c r="FE86" s="2"/>
      <c r="FF86" s="2">
        <v>25000</v>
      </c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>
        <v>0</v>
      </c>
      <c r="FR86" s="2">
        <f>ROUND(IF(AND(BH86=3,BI86=3),P86,0),2)</f>
        <v>0</v>
      </c>
      <c r="FS86" s="2">
        <v>0</v>
      </c>
      <c r="FT86" s="2"/>
      <c r="FU86" s="2"/>
      <c r="FV86" s="2"/>
      <c r="FW86" s="2"/>
      <c r="FX86" s="2">
        <v>93</v>
      </c>
      <c r="FY86" s="2">
        <v>62</v>
      </c>
      <c r="FZ86" s="2"/>
      <c r="GA86" s="2" t="s">
        <v>200</v>
      </c>
      <c r="GB86" s="2"/>
      <c r="GC86" s="2"/>
      <c r="GD86" s="2">
        <v>1</v>
      </c>
      <c r="GE86" s="2"/>
      <c r="GF86" s="2">
        <v>-560875536</v>
      </c>
      <c r="GG86" s="2">
        <v>2</v>
      </c>
      <c r="GH86" s="2">
        <v>3</v>
      </c>
      <c r="GI86" s="2">
        <v>-2</v>
      </c>
      <c r="GJ86" s="2">
        <v>0</v>
      </c>
      <c r="GK86" s="2">
        <v>0</v>
      </c>
      <c r="GL86" s="2">
        <f>ROUND(IF(AND(BH86=3,BI86=3,FS86&lt;&gt;0),P86,0),2)</f>
        <v>0</v>
      </c>
      <c r="GM86" s="2">
        <f>ROUND(O86+X86+Y86,2)+GX86</f>
        <v>20833</v>
      </c>
      <c r="GN86" s="2">
        <f>IF(OR(BI86=0,BI86=1),ROUND(O86+X86+Y86,2),0)</f>
        <v>20833</v>
      </c>
      <c r="GO86" s="2">
        <f>IF(BI86=2,ROUND(O86+X86+Y86,2),0)</f>
        <v>0</v>
      </c>
      <c r="GP86" s="2">
        <f>IF(BI86=4,ROUND(O86+X86+Y86,2)+GX86,0)</f>
        <v>0</v>
      </c>
      <c r="GQ86" s="2"/>
      <c r="GR86" s="2">
        <v>1</v>
      </c>
      <c r="GS86" s="2">
        <v>1</v>
      </c>
      <c r="GT86" s="2">
        <v>0</v>
      </c>
      <c r="GU86" s="2" t="s">
        <v>3</v>
      </c>
      <c r="GV86" s="2">
        <f t="shared" si="76"/>
        <v>0</v>
      </c>
      <c r="GW86" s="2">
        <v>1</v>
      </c>
      <c r="GX86" s="2">
        <f>ROUND(HC86*I86,2)</f>
        <v>0</v>
      </c>
      <c r="GY86" s="2"/>
      <c r="GZ86" s="2"/>
      <c r="HA86" s="2">
        <v>0</v>
      </c>
      <c r="HB86" s="2">
        <v>0</v>
      </c>
      <c r="HC86" s="2">
        <f t="shared" si="67"/>
        <v>0</v>
      </c>
      <c r="HD86" s="2"/>
      <c r="HE86" s="2" t="s">
        <v>138</v>
      </c>
      <c r="HF86" s="2" t="s">
        <v>138</v>
      </c>
      <c r="HG86" s="2">
        <f>ROUND(AC86*I86,0)</f>
        <v>20833</v>
      </c>
      <c r="HH86" s="2"/>
      <c r="HI86" s="2"/>
      <c r="HJ86" s="2"/>
      <c r="HK86" s="2"/>
      <c r="HL86" s="2"/>
      <c r="HM86" s="2" t="s">
        <v>3</v>
      </c>
      <c r="HN86" s="2" t="s">
        <v>42</v>
      </c>
      <c r="HO86" s="2" t="s">
        <v>43</v>
      </c>
      <c r="HP86" s="2" t="s">
        <v>39</v>
      </c>
      <c r="HQ86" s="2" t="s">
        <v>39</v>
      </c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>
        <v>0</v>
      </c>
      <c r="IL86" s="2"/>
      <c r="IM86" s="2"/>
      <c r="IN86" s="2"/>
      <c r="IO86" s="2"/>
      <c r="IP86" s="2"/>
      <c r="IQ86" s="2"/>
      <c r="IR86" s="2"/>
      <c r="IS86" s="2"/>
      <c r="IT86" s="2"/>
      <c r="IU86" s="2"/>
    </row>
    <row r="87" spans="1:255" x14ac:dyDescent="0.2">
      <c r="A87">
        <v>18</v>
      </c>
      <c r="B87">
        <v>1</v>
      </c>
      <c r="C87">
        <v>293</v>
      </c>
      <c r="E87" t="s">
        <v>202</v>
      </c>
      <c r="F87" t="s">
        <v>203</v>
      </c>
      <c r="G87" t="s">
        <v>204</v>
      </c>
      <c r="H87" t="s">
        <v>160</v>
      </c>
      <c r="I87">
        <f>I83*J87</f>
        <v>1</v>
      </c>
      <c r="J87">
        <v>5.7616962433740489E-2</v>
      </c>
      <c r="K87">
        <v>5.7617000000000002E-2</v>
      </c>
      <c r="O87">
        <f>ROUND(CP87,0)</f>
        <v>21250</v>
      </c>
      <c r="P87">
        <f>ROUND(CQ87*I87,0)</f>
        <v>21250</v>
      </c>
      <c r="Q87">
        <f>ROUND(CR87*I87,0)</f>
        <v>0</v>
      </c>
      <c r="R87">
        <f>ROUND(CS87*I87,0)</f>
        <v>0</v>
      </c>
      <c r="S87">
        <f>ROUND(CT87*I87,0)</f>
        <v>0</v>
      </c>
      <c r="T87">
        <f>ROUND(CU87*I87,0)</f>
        <v>0</v>
      </c>
      <c r="U87">
        <f t="shared" si="52"/>
        <v>0</v>
      </c>
      <c r="V87">
        <f t="shared" si="53"/>
        <v>0</v>
      </c>
      <c r="W87">
        <f>ROUND(CX87*I87,0)</f>
        <v>0</v>
      </c>
      <c r="X87">
        <f>ROUND(CY87,0)</f>
        <v>0</v>
      </c>
      <c r="Y87">
        <f>ROUND(CZ87,0)</f>
        <v>0</v>
      </c>
      <c r="AA87">
        <v>53551707</v>
      </c>
      <c r="AB87">
        <f t="shared" si="54"/>
        <v>21250</v>
      </c>
      <c r="AC87">
        <f t="shared" si="75"/>
        <v>21250</v>
      </c>
      <c r="AD87">
        <f t="shared" si="77"/>
        <v>0</v>
      </c>
      <c r="AE87">
        <f t="shared" si="78"/>
        <v>0</v>
      </c>
      <c r="AF87">
        <f t="shared" si="79"/>
        <v>0</v>
      </c>
      <c r="AG87">
        <f t="shared" si="55"/>
        <v>0</v>
      </c>
      <c r="AH87">
        <f t="shared" si="80"/>
        <v>0</v>
      </c>
      <c r="AI87">
        <f t="shared" si="81"/>
        <v>0</v>
      </c>
      <c r="AJ87">
        <f t="shared" si="56"/>
        <v>0</v>
      </c>
      <c r="AK87">
        <v>21250</v>
      </c>
      <c r="AL87">
        <v>21250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93</v>
      </c>
      <c r="AU87">
        <v>62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6.14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1</v>
      </c>
      <c r="BJ87" t="s">
        <v>3</v>
      </c>
      <c r="BM87">
        <v>9001</v>
      </c>
      <c r="BN87">
        <v>0</v>
      </c>
      <c r="BO87" t="s">
        <v>30</v>
      </c>
      <c r="BP87">
        <v>1</v>
      </c>
      <c r="BQ87">
        <v>2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93</v>
      </c>
      <c r="CA87">
        <v>62</v>
      </c>
      <c r="CB87" t="s">
        <v>3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57"/>
        <v>21250</v>
      </c>
      <c r="CQ87">
        <f>AC87</f>
        <v>21250</v>
      </c>
      <c r="CR87">
        <f t="shared" si="58"/>
        <v>0</v>
      </c>
      <c r="CS87">
        <f t="shared" si="59"/>
        <v>0</v>
      </c>
      <c r="CT87">
        <f t="shared" si="60"/>
        <v>0</v>
      </c>
      <c r="CU87">
        <f t="shared" si="61"/>
        <v>0</v>
      </c>
      <c r="CV87">
        <f t="shared" si="62"/>
        <v>0</v>
      </c>
      <c r="CW87">
        <f t="shared" si="63"/>
        <v>0</v>
      </c>
      <c r="CX87">
        <f t="shared" si="64"/>
        <v>0</v>
      </c>
      <c r="CY87">
        <f t="shared" si="65"/>
        <v>0</v>
      </c>
      <c r="CZ87">
        <f t="shared" si="66"/>
        <v>0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1010</v>
      </c>
      <c r="DV87" t="s">
        <v>160</v>
      </c>
      <c r="DW87" t="s">
        <v>160</v>
      </c>
      <c r="DX87">
        <v>1</v>
      </c>
      <c r="DZ87" t="s">
        <v>3</v>
      </c>
      <c r="EA87" t="s">
        <v>3</v>
      </c>
      <c r="EB87" t="s">
        <v>3</v>
      </c>
      <c r="EC87" t="s">
        <v>3</v>
      </c>
      <c r="EE87">
        <v>53551113</v>
      </c>
      <c r="EF87">
        <v>2</v>
      </c>
      <c r="EG87" t="s">
        <v>38</v>
      </c>
      <c r="EH87">
        <v>9</v>
      </c>
      <c r="EI87" t="s">
        <v>39</v>
      </c>
      <c r="EJ87">
        <v>1</v>
      </c>
      <c r="EK87">
        <v>9001</v>
      </c>
      <c r="EL87" t="s">
        <v>39</v>
      </c>
      <c r="EM87" t="s">
        <v>40</v>
      </c>
      <c r="EO87" t="s">
        <v>3</v>
      </c>
      <c r="EQ87">
        <v>0</v>
      </c>
      <c r="ER87">
        <v>3351.73</v>
      </c>
      <c r="ES87">
        <v>21250</v>
      </c>
      <c r="ET87">
        <v>0</v>
      </c>
      <c r="EU87">
        <v>0</v>
      </c>
      <c r="EV87">
        <v>0</v>
      </c>
      <c r="EW87">
        <v>0</v>
      </c>
      <c r="EX87">
        <v>0</v>
      </c>
      <c r="EZ87">
        <v>5</v>
      </c>
      <c r="FC87">
        <v>1</v>
      </c>
      <c r="FD87">
        <v>18</v>
      </c>
      <c r="FF87">
        <v>25000</v>
      </c>
      <c r="FQ87">
        <v>0</v>
      </c>
      <c r="FR87">
        <f>ROUND(IF(AND(BH87=3,BI87=3),P87,0),0)</f>
        <v>0</v>
      </c>
      <c r="FS87">
        <v>0</v>
      </c>
      <c r="FX87">
        <v>93</v>
      </c>
      <c r="FY87">
        <v>62</v>
      </c>
      <c r="GA87" t="s">
        <v>201</v>
      </c>
      <c r="GD87">
        <v>1</v>
      </c>
      <c r="GF87">
        <v>-560875536</v>
      </c>
      <c r="GG87">
        <v>2</v>
      </c>
      <c r="GH87">
        <v>3</v>
      </c>
      <c r="GI87">
        <v>5</v>
      </c>
      <c r="GJ87">
        <v>0</v>
      </c>
      <c r="GK87">
        <v>0</v>
      </c>
      <c r="GL87">
        <f>ROUND(IF(AND(BH87=3,BI87=3,FS87&lt;&gt;0),P87,0),0)</f>
        <v>0</v>
      </c>
      <c r="GM87">
        <f>ROUND(O87+X87+Y87,0)+GX87</f>
        <v>21250</v>
      </c>
      <c r="GN87">
        <f>IF(OR(BI87=0,BI87=1),ROUND(O87+X87+Y87,0),0)</f>
        <v>21250</v>
      </c>
      <c r="GO87">
        <f>IF(BI87=2,ROUND(O87+X87+Y87,0),0)</f>
        <v>0</v>
      </c>
      <c r="GP87">
        <f>IF(BI87=4,ROUND(O87+X87+Y87,0)+GX87,0)</f>
        <v>0</v>
      </c>
      <c r="GR87">
        <v>1</v>
      </c>
      <c r="GS87">
        <v>1</v>
      </c>
      <c r="GT87">
        <v>0</v>
      </c>
      <c r="GU87" t="s">
        <v>3</v>
      </c>
      <c r="GV87">
        <f t="shared" si="76"/>
        <v>0</v>
      </c>
      <c r="GW87">
        <v>1</v>
      </c>
      <c r="GX87">
        <f>ROUND(HC87*I87,0)</f>
        <v>0</v>
      </c>
      <c r="HA87">
        <v>0</v>
      </c>
      <c r="HB87">
        <v>0</v>
      </c>
      <c r="HC87">
        <f t="shared" si="67"/>
        <v>0</v>
      </c>
      <c r="HE87" t="s">
        <v>138</v>
      </c>
      <c r="HF87" t="s">
        <v>31</v>
      </c>
      <c r="HG87">
        <f>ROUND(AC87*I87,0)</f>
        <v>21250</v>
      </c>
      <c r="HM87" t="s">
        <v>3</v>
      </c>
      <c r="HN87" t="s">
        <v>42</v>
      </c>
      <c r="HO87" t="s">
        <v>43</v>
      </c>
      <c r="HP87" t="s">
        <v>39</v>
      </c>
      <c r="HQ87" t="s">
        <v>39</v>
      </c>
      <c r="IK87">
        <v>0</v>
      </c>
    </row>
    <row r="88" spans="1:255" x14ac:dyDescent="0.2">
      <c r="A88" s="2">
        <v>18</v>
      </c>
      <c r="B88" s="2">
        <v>1</v>
      </c>
      <c r="C88" s="2">
        <v>267</v>
      </c>
      <c r="D88" s="2"/>
      <c r="E88" s="2" t="s">
        <v>205</v>
      </c>
      <c r="F88" s="2" t="s">
        <v>206</v>
      </c>
      <c r="G88" s="2" t="s">
        <v>207</v>
      </c>
      <c r="H88" s="2" t="s">
        <v>160</v>
      </c>
      <c r="I88" s="2">
        <f>I82*J88</f>
        <v>1</v>
      </c>
      <c r="J88" s="2">
        <v>5.7616962433740489E-2</v>
      </c>
      <c r="K88" s="2">
        <v>5.7617000000000002E-2</v>
      </c>
      <c r="L88" s="2"/>
      <c r="M88" s="2"/>
      <c r="N88" s="2"/>
      <c r="O88" s="2">
        <f>ROUND(CP88,2)</f>
        <v>5688.16</v>
      </c>
      <c r="P88" s="2">
        <f>ROUND(CQ88*I88,2)</f>
        <v>5688.16</v>
      </c>
      <c r="Q88" s="2">
        <f>ROUND(CR88*I88,2)</f>
        <v>0</v>
      </c>
      <c r="R88" s="2">
        <f>ROUND(CS88*I88,2)</f>
        <v>0</v>
      </c>
      <c r="S88" s="2">
        <f>ROUND(CT88*I88,2)</f>
        <v>0</v>
      </c>
      <c r="T88" s="2">
        <f>ROUND(CU88*I88,2)</f>
        <v>0</v>
      </c>
      <c r="U88" s="2">
        <f t="shared" si="52"/>
        <v>0</v>
      </c>
      <c r="V88" s="2">
        <f t="shared" si="53"/>
        <v>0</v>
      </c>
      <c r="W88" s="2">
        <f>ROUND(CX88*I88,2)</f>
        <v>4.4800000000000004</v>
      </c>
      <c r="X88" s="2">
        <f>ROUND(CY88,2)</f>
        <v>0</v>
      </c>
      <c r="Y88" s="2">
        <f>ROUND(CZ88,2)</f>
        <v>0</v>
      </c>
      <c r="Z88" s="2"/>
      <c r="AA88" s="2">
        <v>53551706</v>
      </c>
      <c r="AB88" s="2">
        <f t="shared" si="54"/>
        <v>5688.16</v>
      </c>
      <c r="AC88" s="2">
        <f t="shared" si="75"/>
        <v>5688.16</v>
      </c>
      <c r="AD88" s="2">
        <f t="shared" si="77"/>
        <v>0</v>
      </c>
      <c r="AE88" s="2">
        <f t="shared" si="78"/>
        <v>0</v>
      </c>
      <c r="AF88" s="2">
        <f t="shared" si="79"/>
        <v>0</v>
      </c>
      <c r="AG88" s="2">
        <f t="shared" si="55"/>
        <v>0</v>
      </c>
      <c r="AH88" s="2">
        <f t="shared" si="80"/>
        <v>0</v>
      </c>
      <c r="AI88" s="2">
        <f t="shared" si="81"/>
        <v>0</v>
      </c>
      <c r="AJ88" s="2">
        <f t="shared" si="56"/>
        <v>4.4800000000000004</v>
      </c>
      <c r="AK88" s="2">
        <v>5688.16</v>
      </c>
      <c r="AL88" s="2">
        <v>5688.16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4.4800000000000004</v>
      </c>
      <c r="AT88" s="2">
        <v>93</v>
      </c>
      <c r="AU88" s="2">
        <v>62</v>
      </c>
      <c r="AV88" s="2">
        <v>1</v>
      </c>
      <c r="AW88" s="2">
        <v>1</v>
      </c>
      <c r="AX88" s="2"/>
      <c r="AY88" s="2"/>
      <c r="AZ88" s="2">
        <v>1</v>
      </c>
      <c r="BA88" s="2">
        <v>1</v>
      </c>
      <c r="BB88" s="2">
        <v>1</v>
      </c>
      <c r="BC88" s="2">
        <v>1</v>
      </c>
      <c r="BD88" s="2" t="s">
        <v>3</v>
      </c>
      <c r="BE88" s="2" t="s">
        <v>3</v>
      </c>
      <c r="BF88" s="2" t="s">
        <v>3</v>
      </c>
      <c r="BG88" s="2" t="s">
        <v>3</v>
      </c>
      <c r="BH88" s="2">
        <v>3</v>
      </c>
      <c r="BI88" s="2">
        <v>1</v>
      </c>
      <c r="BJ88" s="2" t="s">
        <v>208</v>
      </c>
      <c r="BK88" s="2"/>
      <c r="BL88" s="2"/>
      <c r="BM88" s="2">
        <v>9001</v>
      </c>
      <c r="BN88" s="2">
        <v>0</v>
      </c>
      <c r="BO88" s="2" t="s">
        <v>3</v>
      </c>
      <c r="BP88" s="2">
        <v>0</v>
      </c>
      <c r="BQ88" s="2">
        <v>2</v>
      </c>
      <c r="BR88" s="2">
        <v>0</v>
      </c>
      <c r="BS88" s="2">
        <v>1</v>
      </c>
      <c r="BT88" s="2">
        <v>1</v>
      </c>
      <c r="BU88" s="2">
        <v>1</v>
      </c>
      <c r="BV88" s="2">
        <v>1</v>
      </c>
      <c r="BW88" s="2">
        <v>1</v>
      </c>
      <c r="BX88" s="2">
        <v>1</v>
      </c>
      <c r="BY88" s="2" t="s">
        <v>3</v>
      </c>
      <c r="BZ88" s="2">
        <v>93</v>
      </c>
      <c r="CA88" s="2">
        <v>62</v>
      </c>
      <c r="CB88" s="2" t="s">
        <v>3</v>
      </c>
      <c r="CC88" s="2"/>
      <c r="CD88" s="2"/>
      <c r="CE88" s="2">
        <v>0</v>
      </c>
      <c r="CF88" s="2">
        <v>0</v>
      </c>
      <c r="CG88" s="2">
        <v>0</v>
      </c>
      <c r="CH88" s="2"/>
      <c r="CI88" s="2"/>
      <c r="CJ88" s="2"/>
      <c r="CK88" s="2"/>
      <c r="CL88" s="2"/>
      <c r="CM88" s="2">
        <v>0</v>
      </c>
      <c r="CN88" s="2" t="s">
        <v>3</v>
      </c>
      <c r="CO88" s="2">
        <v>0</v>
      </c>
      <c r="CP88" s="2">
        <f t="shared" si="57"/>
        <v>5688.16</v>
      </c>
      <c r="CQ88" s="2">
        <f>AC88*BC88</f>
        <v>5688.16</v>
      </c>
      <c r="CR88" s="2">
        <f t="shared" si="58"/>
        <v>0</v>
      </c>
      <c r="CS88" s="2">
        <f t="shared" si="59"/>
        <v>0</v>
      </c>
      <c r="CT88" s="2">
        <f t="shared" si="60"/>
        <v>0</v>
      </c>
      <c r="CU88" s="2">
        <f t="shared" si="61"/>
        <v>0</v>
      </c>
      <c r="CV88" s="2">
        <f t="shared" si="62"/>
        <v>0</v>
      </c>
      <c r="CW88" s="2">
        <f t="shared" si="63"/>
        <v>0</v>
      </c>
      <c r="CX88" s="2">
        <f t="shared" si="64"/>
        <v>4.4800000000000004</v>
      </c>
      <c r="CY88" s="2">
        <f t="shared" si="65"/>
        <v>0</v>
      </c>
      <c r="CZ88" s="2">
        <f t="shared" si="66"/>
        <v>0</v>
      </c>
      <c r="DA88" s="2"/>
      <c r="DB88" s="2"/>
      <c r="DC88" s="2" t="s">
        <v>3</v>
      </c>
      <c r="DD88" s="2" t="s">
        <v>3</v>
      </c>
      <c r="DE88" s="2" t="s">
        <v>3</v>
      </c>
      <c r="DF88" s="2" t="s">
        <v>3</v>
      </c>
      <c r="DG88" s="2" t="s">
        <v>3</v>
      </c>
      <c r="DH88" s="2" t="s">
        <v>3</v>
      </c>
      <c r="DI88" s="2" t="s">
        <v>3</v>
      </c>
      <c r="DJ88" s="2" t="s">
        <v>3</v>
      </c>
      <c r="DK88" s="2" t="s">
        <v>3</v>
      </c>
      <c r="DL88" s="2" t="s">
        <v>3</v>
      </c>
      <c r="DM88" s="2" t="s">
        <v>3</v>
      </c>
      <c r="DN88" s="2">
        <v>0</v>
      </c>
      <c r="DO88" s="2">
        <v>0</v>
      </c>
      <c r="DP88" s="2">
        <v>1</v>
      </c>
      <c r="DQ88" s="2">
        <v>1</v>
      </c>
      <c r="DR88" s="2"/>
      <c r="DS88" s="2"/>
      <c r="DT88" s="2"/>
      <c r="DU88" s="2">
        <v>1010</v>
      </c>
      <c r="DV88" s="2" t="s">
        <v>160</v>
      </c>
      <c r="DW88" s="2" t="s">
        <v>160</v>
      </c>
      <c r="DX88" s="2">
        <v>1</v>
      </c>
      <c r="DY88" s="2"/>
      <c r="DZ88" s="2" t="s">
        <v>3</v>
      </c>
      <c r="EA88" s="2" t="s">
        <v>3</v>
      </c>
      <c r="EB88" s="2" t="s">
        <v>3</v>
      </c>
      <c r="EC88" s="2" t="s">
        <v>3</v>
      </c>
      <c r="ED88" s="2"/>
      <c r="EE88" s="2">
        <v>53551113</v>
      </c>
      <c r="EF88" s="2">
        <v>2</v>
      </c>
      <c r="EG88" s="2" t="s">
        <v>38</v>
      </c>
      <c r="EH88" s="2">
        <v>9</v>
      </c>
      <c r="EI88" s="2" t="s">
        <v>39</v>
      </c>
      <c r="EJ88" s="2">
        <v>1</v>
      </c>
      <c r="EK88" s="2">
        <v>9001</v>
      </c>
      <c r="EL88" s="2" t="s">
        <v>39</v>
      </c>
      <c r="EM88" s="2" t="s">
        <v>40</v>
      </c>
      <c r="EN88" s="2"/>
      <c r="EO88" s="2" t="s">
        <v>3</v>
      </c>
      <c r="EP88" s="2"/>
      <c r="EQ88" s="2">
        <v>0</v>
      </c>
      <c r="ER88" s="2">
        <v>5688.16</v>
      </c>
      <c r="ES88" s="2">
        <v>5688.16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>
        <v>0</v>
      </c>
      <c r="FR88" s="2">
        <f>ROUND(IF(AND(BH88=3,BI88=3),P88,0),2)</f>
        <v>0</v>
      </c>
      <c r="FS88" s="2">
        <v>0</v>
      </c>
      <c r="FT88" s="2"/>
      <c r="FU88" s="2"/>
      <c r="FV88" s="2"/>
      <c r="FW88" s="2"/>
      <c r="FX88" s="2">
        <v>93</v>
      </c>
      <c r="FY88" s="2">
        <v>62</v>
      </c>
      <c r="FZ88" s="2"/>
      <c r="GA88" s="2" t="s">
        <v>3</v>
      </c>
      <c r="GB88" s="2"/>
      <c r="GC88" s="2"/>
      <c r="GD88" s="2">
        <v>1</v>
      </c>
      <c r="GE88" s="2"/>
      <c r="GF88" s="2">
        <v>594655363</v>
      </c>
      <c r="GG88" s="2">
        <v>2</v>
      </c>
      <c r="GH88" s="2">
        <v>1</v>
      </c>
      <c r="GI88" s="2">
        <v>-2</v>
      </c>
      <c r="GJ88" s="2">
        <v>0</v>
      </c>
      <c r="GK88" s="2">
        <v>0</v>
      </c>
      <c r="GL88" s="2">
        <f>ROUND(IF(AND(BH88=3,BI88=3,FS88&lt;&gt;0),P88,0),2)</f>
        <v>0</v>
      </c>
      <c r="GM88" s="2">
        <f>ROUND(O88+X88+Y88,2)+GX88</f>
        <v>5688.16</v>
      </c>
      <c r="GN88" s="2">
        <f>IF(OR(BI88=0,BI88=1),ROUND(O88+X88+Y88,2),0)</f>
        <v>5688.16</v>
      </c>
      <c r="GO88" s="2">
        <f>IF(BI88=2,ROUND(O88+X88+Y88,2),0)</f>
        <v>0</v>
      </c>
      <c r="GP88" s="2">
        <f>IF(BI88=4,ROUND(O88+X88+Y88,2)+GX88,0)</f>
        <v>0</v>
      </c>
      <c r="GQ88" s="2"/>
      <c r="GR88" s="2">
        <v>0</v>
      </c>
      <c r="GS88" s="2">
        <v>0</v>
      </c>
      <c r="GT88" s="2">
        <v>0</v>
      </c>
      <c r="GU88" s="2" t="s">
        <v>3</v>
      </c>
      <c r="GV88" s="2">
        <f t="shared" si="76"/>
        <v>0</v>
      </c>
      <c r="GW88" s="2">
        <v>1</v>
      </c>
      <c r="GX88" s="2">
        <f>ROUND(HC88*I88,2)</f>
        <v>0</v>
      </c>
      <c r="GY88" s="2"/>
      <c r="GZ88" s="2"/>
      <c r="HA88" s="2">
        <v>0</v>
      </c>
      <c r="HB88" s="2">
        <v>0</v>
      </c>
      <c r="HC88" s="2">
        <f t="shared" si="67"/>
        <v>0</v>
      </c>
      <c r="HD88" s="2"/>
      <c r="HE88" s="2" t="s">
        <v>3</v>
      </c>
      <c r="HF88" s="2" t="s">
        <v>3</v>
      </c>
      <c r="HG88" s="2"/>
      <c r="HH88" s="2"/>
      <c r="HI88" s="2"/>
      <c r="HJ88" s="2"/>
      <c r="HK88" s="2"/>
      <c r="HL88" s="2"/>
      <c r="HM88" s="2" t="s">
        <v>3</v>
      </c>
      <c r="HN88" s="2" t="s">
        <v>42</v>
      </c>
      <c r="HO88" s="2" t="s">
        <v>43</v>
      </c>
      <c r="HP88" s="2" t="s">
        <v>39</v>
      </c>
      <c r="HQ88" s="2" t="s">
        <v>39</v>
      </c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>
        <v>0</v>
      </c>
      <c r="IL88" s="2"/>
      <c r="IM88" s="2"/>
      <c r="IN88" s="2"/>
      <c r="IO88" s="2"/>
      <c r="IP88" s="2"/>
      <c r="IQ88" s="2"/>
      <c r="IR88" s="2"/>
      <c r="IS88" s="2"/>
      <c r="IT88" s="2"/>
      <c r="IU88" s="2"/>
    </row>
    <row r="89" spans="1:255" x14ac:dyDescent="0.2">
      <c r="A89">
        <v>18</v>
      </c>
      <c r="B89">
        <v>1</v>
      </c>
      <c r="C89">
        <v>286</v>
      </c>
      <c r="E89" t="s">
        <v>205</v>
      </c>
      <c r="F89" t="s">
        <v>206</v>
      </c>
      <c r="G89" t="s">
        <v>207</v>
      </c>
      <c r="H89" t="s">
        <v>160</v>
      </c>
      <c r="I89">
        <f>I83*J89</f>
        <v>1</v>
      </c>
      <c r="J89">
        <v>5.7616962433740489E-2</v>
      </c>
      <c r="K89">
        <v>5.7617000000000002E-2</v>
      </c>
      <c r="O89">
        <f>ROUND(CP89,0)</f>
        <v>19226</v>
      </c>
      <c r="P89">
        <f>ROUND(CQ89*I89,0)</f>
        <v>19226</v>
      </c>
      <c r="Q89">
        <f>ROUND(CR89*I89,0)</f>
        <v>0</v>
      </c>
      <c r="R89">
        <f>ROUND(CS89*I89,0)</f>
        <v>0</v>
      </c>
      <c r="S89">
        <f>ROUND(CT89*I89,0)</f>
        <v>0</v>
      </c>
      <c r="T89">
        <f>ROUND(CU89*I89,0)</f>
        <v>0</v>
      </c>
      <c r="U89">
        <f t="shared" si="52"/>
        <v>0</v>
      </c>
      <c r="V89">
        <f t="shared" si="53"/>
        <v>0</v>
      </c>
      <c r="W89">
        <f>ROUND(CX89*I89,0)</f>
        <v>4</v>
      </c>
      <c r="X89">
        <f>ROUND(CY89,0)</f>
        <v>0</v>
      </c>
      <c r="Y89">
        <f>ROUND(CZ89,0)</f>
        <v>0</v>
      </c>
      <c r="AA89">
        <v>53551707</v>
      </c>
      <c r="AB89">
        <f t="shared" si="54"/>
        <v>5688.16</v>
      </c>
      <c r="AC89">
        <f t="shared" si="75"/>
        <v>5688.16</v>
      </c>
      <c r="AD89">
        <f t="shared" si="77"/>
        <v>0</v>
      </c>
      <c r="AE89">
        <f t="shared" si="78"/>
        <v>0</v>
      </c>
      <c r="AF89">
        <f t="shared" si="79"/>
        <v>0</v>
      </c>
      <c r="AG89">
        <f t="shared" si="55"/>
        <v>0</v>
      </c>
      <c r="AH89">
        <f t="shared" si="80"/>
        <v>0</v>
      </c>
      <c r="AI89">
        <f t="shared" si="81"/>
        <v>0</v>
      </c>
      <c r="AJ89">
        <f t="shared" si="56"/>
        <v>4.4800000000000004</v>
      </c>
      <c r="AK89">
        <v>5688.16</v>
      </c>
      <c r="AL89">
        <v>5688.16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4.4800000000000004</v>
      </c>
      <c r="AT89">
        <v>93</v>
      </c>
      <c r="AU89">
        <v>62</v>
      </c>
      <c r="AV89">
        <v>1</v>
      </c>
      <c r="AW89">
        <v>1</v>
      </c>
      <c r="AZ89">
        <v>1</v>
      </c>
      <c r="BA89">
        <v>1</v>
      </c>
      <c r="BB89">
        <v>1</v>
      </c>
      <c r="BC89">
        <v>3.38</v>
      </c>
      <c r="BD89" t="s">
        <v>3</v>
      </c>
      <c r="BE89" t="s">
        <v>3</v>
      </c>
      <c r="BF89" t="s">
        <v>3</v>
      </c>
      <c r="BG89" t="s">
        <v>3</v>
      </c>
      <c r="BH89">
        <v>3</v>
      </c>
      <c r="BI89">
        <v>1</v>
      </c>
      <c r="BJ89" t="s">
        <v>208</v>
      </c>
      <c r="BM89">
        <v>9001</v>
      </c>
      <c r="BN89">
        <v>0</v>
      </c>
      <c r="BO89" t="s">
        <v>206</v>
      </c>
      <c r="BP89">
        <v>1</v>
      </c>
      <c r="BQ89">
        <v>2</v>
      </c>
      <c r="BR89">
        <v>0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93</v>
      </c>
      <c r="CA89">
        <v>62</v>
      </c>
      <c r="CB89" t="s">
        <v>3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57"/>
        <v>19226</v>
      </c>
      <c r="CQ89">
        <f>AC89*BC89</f>
        <v>19225.980799999998</v>
      </c>
      <c r="CR89">
        <f t="shared" si="58"/>
        <v>0</v>
      </c>
      <c r="CS89">
        <f t="shared" si="59"/>
        <v>0</v>
      </c>
      <c r="CT89">
        <f t="shared" si="60"/>
        <v>0</v>
      </c>
      <c r="CU89">
        <f t="shared" si="61"/>
        <v>0</v>
      </c>
      <c r="CV89">
        <f t="shared" si="62"/>
        <v>0</v>
      </c>
      <c r="CW89">
        <f t="shared" si="63"/>
        <v>0</v>
      </c>
      <c r="CX89">
        <f t="shared" si="64"/>
        <v>4.4800000000000004</v>
      </c>
      <c r="CY89">
        <f t="shared" si="65"/>
        <v>0</v>
      </c>
      <c r="CZ89">
        <f t="shared" si="66"/>
        <v>0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1010</v>
      </c>
      <c r="DV89" t="s">
        <v>160</v>
      </c>
      <c r="DW89" t="s">
        <v>160</v>
      </c>
      <c r="DX89">
        <v>1</v>
      </c>
      <c r="DZ89" t="s">
        <v>3</v>
      </c>
      <c r="EA89" t="s">
        <v>3</v>
      </c>
      <c r="EB89" t="s">
        <v>3</v>
      </c>
      <c r="EC89" t="s">
        <v>3</v>
      </c>
      <c r="EE89">
        <v>53551113</v>
      </c>
      <c r="EF89">
        <v>2</v>
      </c>
      <c r="EG89" t="s">
        <v>38</v>
      </c>
      <c r="EH89">
        <v>9</v>
      </c>
      <c r="EI89" t="s">
        <v>39</v>
      </c>
      <c r="EJ89">
        <v>1</v>
      </c>
      <c r="EK89">
        <v>9001</v>
      </c>
      <c r="EL89" t="s">
        <v>39</v>
      </c>
      <c r="EM89" t="s">
        <v>40</v>
      </c>
      <c r="EO89" t="s">
        <v>3</v>
      </c>
      <c r="EQ89">
        <v>0</v>
      </c>
      <c r="ER89">
        <v>5688.16</v>
      </c>
      <c r="ES89">
        <v>5688.16</v>
      </c>
      <c r="ET89">
        <v>0</v>
      </c>
      <c r="EU89">
        <v>0</v>
      </c>
      <c r="EV89">
        <v>0</v>
      </c>
      <c r="EW89">
        <v>0</v>
      </c>
      <c r="EX89">
        <v>0</v>
      </c>
      <c r="FQ89">
        <v>0</v>
      </c>
      <c r="FR89">
        <f>ROUND(IF(AND(BH89=3,BI89=3),P89,0),0)</f>
        <v>0</v>
      </c>
      <c r="FS89">
        <v>0</v>
      </c>
      <c r="FX89">
        <v>93</v>
      </c>
      <c r="FY89">
        <v>62</v>
      </c>
      <c r="GA89" t="s">
        <v>3</v>
      </c>
      <c r="GD89">
        <v>1</v>
      </c>
      <c r="GF89">
        <v>594655363</v>
      </c>
      <c r="GG89">
        <v>2</v>
      </c>
      <c r="GH89">
        <v>1</v>
      </c>
      <c r="GI89">
        <v>2</v>
      </c>
      <c r="GJ89">
        <v>0</v>
      </c>
      <c r="GK89">
        <v>0</v>
      </c>
      <c r="GL89">
        <f>ROUND(IF(AND(BH89=3,BI89=3,FS89&lt;&gt;0),P89,0),0)</f>
        <v>0</v>
      </c>
      <c r="GM89">
        <f>ROUND(O89+X89+Y89,0)+GX89</f>
        <v>19226</v>
      </c>
      <c r="GN89">
        <f>IF(OR(BI89=0,BI89=1),ROUND(O89+X89+Y89,0),0)</f>
        <v>19226</v>
      </c>
      <c r="GO89">
        <f>IF(BI89=2,ROUND(O89+X89+Y89,0),0)</f>
        <v>0</v>
      </c>
      <c r="GP89">
        <f>IF(BI89=4,ROUND(O89+X89+Y89,0)+GX89,0)</f>
        <v>0</v>
      </c>
      <c r="GR89">
        <v>0</v>
      </c>
      <c r="GS89">
        <v>3</v>
      </c>
      <c r="GT89">
        <v>0</v>
      </c>
      <c r="GU89" t="s">
        <v>3</v>
      </c>
      <c r="GV89">
        <f t="shared" si="76"/>
        <v>0</v>
      </c>
      <c r="GW89">
        <v>1</v>
      </c>
      <c r="GX89">
        <f>ROUND(HC89*I89,0)</f>
        <v>0</v>
      </c>
      <c r="HA89">
        <v>0</v>
      </c>
      <c r="HB89">
        <v>0</v>
      </c>
      <c r="HC89">
        <f t="shared" si="67"/>
        <v>0</v>
      </c>
      <c r="HE89" t="s">
        <v>3</v>
      </c>
      <c r="HF89" t="s">
        <v>3</v>
      </c>
      <c r="HM89" t="s">
        <v>3</v>
      </c>
      <c r="HN89" t="s">
        <v>42</v>
      </c>
      <c r="HO89" t="s">
        <v>43</v>
      </c>
      <c r="HP89" t="s">
        <v>39</v>
      </c>
      <c r="HQ89" t="s">
        <v>39</v>
      </c>
      <c r="IK89">
        <v>0</v>
      </c>
    </row>
    <row r="90" spans="1:255" x14ac:dyDescent="0.2">
      <c r="A90" s="2">
        <v>18</v>
      </c>
      <c r="B90" s="2">
        <v>1</v>
      </c>
      <c r="C90" s="2">
        <v>275</v>
      </c>
      <c r="D90" s="2"/>
      <c r="E90" s="2" t="s">
        <v>209</v>
      </c>
      <c r="F90" s="2" t="s">
        <v>210</v>
      </c>
      <c r="G90" s="2" t="s">
        <v>211</v>
      </c>
      <c r="H90" s="2" t="s">
        <v>160</v>
      </c>
      <c r="I90" s="2">
        <f>I82*J90</f>
        <v>1</v>
      </c>
      <c r="J90" s="2">
        <v>5.7616962433740489E-2</v>
      </c>
      <c r="K90" s="2">
        <v>5.7617000000000002E-2</v>
      </c>
      <c r="L90" s="2"/>
      <c r="M90" s="2"/>
      <c r="N90" s="2"/>
      <c r="O90" s="2">
        <f>ROUND(CP90,2)</f>
        <v>20833</v>
      </c>
      <c r="P90" s="2">
        <f>ROUND(ROUND(CQ90*I90,0)/BC90,2)</f>
        <v>20833</v>
      </c>
      <c r="Q90" s="2">
        <f>ROUND(CR90*I90,2)</f>
        <v>0</v>
      </c>
      <c r="R90" s="2">
        <f>ROUND(CS90*I90,2)</f>
        <v>0</v>
      </c>
      <c r="S90" s="2">
        <f>ROUND(CT90*I90,2)</f>
        <v>0</v>
      </c>
      <c r="T90" s="2">
        <f>ROUND(CU90*I90,2)</f>
        <v>0</v>
      </c>
      <c r="U90" s="2">
        <f t="shared" si="52"/>
        <v>0</v>
      </c>
      <c r="V90" s="2">
        <f t="shared" si="53"/>
        <v>0</v>
      </c>
      <c r="W90" s="2">
        <f>ROUND(CX90*I90,2)</f>
        <v>0</v>
      </c>
      <c r="X90" s="2">
        <f>ROUND(CY90,2)</f>
        <v>0</v>
      </c>
      <c r="Y90" s="2">
        <f>ROUND(CZ90,2)</f>
        <v>0</v>
      </c>
      <c r="Z90" s="2"/>
      <c r="AA90" s="2">
        <v>53551706</v>
      </c>
      <c r="AB90" s="2">
        <f t="shared" si="54"/>
        <v>20833.330000000002</v>
      </c>
      <c r="AC90" s="2">
        <f t="shared" si="75"/>
        <v>20833.330000000002</v>
      </c>
      <c r="AD90" s="2">
        <f t="shared" si="77"/>
        <v>0</v>
      </c>
      <c r="AE90" s="2">
        <f t="shared" si="78"/>
        <v>0</v>
      </c>
      <c r="AF90" s="2">
        <f t="shared" si="79"/>
        <v>0</v>
      </c>
      <c r="AG90" s="2">
        <f t="shared" si="55"/>
        <v>0</v>
      </c>
      <c r="AH90" s="2">
        <f t="shared" si="80"/>
        <v>0</v>
      </c>
      <c r="AI90" s="2">
        <f t="shared" si="81"/>
        <v>0</v>
      </c>
      <c r="AJ90" s="2">
        <f t="shared" si="56"/>
        <v>0</v>
      </c>
      <c r="AK90" s="2">
        <v>20833.330000000002</v>
      </c>
      <c r="AL90" s="2">
        <v>20833.330000000002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93</v>
      </c>
      <c r="AU90" s="2">
        <v>62</v>
      </c>
      <c r="AV90" s="2">
        <v>1</v>
      </c>
      <c r="AW90" s="2">
        <v>1</v>
      </c>
      <c r="AX90" s="2"/>
      <c r="AY90" s="2"/>
      <c r="AZ90" s="2">
        <v>1</v>
      </c>
      <c r="BA90" s="2">
        <v>1</v>
      </c>
      <c r="BB90" s="2">
        <v>1</v>
      </c>
      <c r="BC90" s="2">
        <v>1</v>
      </c>
      <c r="BD90" s="2" t="s">
        <v>3</v>
      </c>
      <c r="BE90" s="2" t="s">
        <v>3</v>
      </c>
      <c r="BF90" s="2" t="s">
        <v>3</v>
      </c>
      <c r="BG90" s="2" t="s">
        <v>3</v>
      </c>
      <c r="BH90" s="2">
        <v>3</v>
      </c>
      <c r="BI90" s="2">
        <v>1</v>
      </c>
      <c r="BJ90" s="2" t="s">
        <v>3</v>
      </c>
      <c r="BK90" s="2"/>
      <c r="BL90" s="2"/>
      <c r="BM90" s="2">
        <v>9001</v>
      </c>
      <c r="BN90" s="2">
        <v>0</v>
      </c>
      <c r="BO90" s="2" t="s">
        <v>3</v>
      </c>
      <c r="BP90" s="2">
        <v>0</v>
      </c>
      <c r="BQ90" s="2">
        <v>2</v>
      </c>
      <c r="BR90" s="2">
        <v>0</v>
      </c>
      <c r="BS90" s="2">
        <v>1</v>
      </c>
      <c r="BT90" s="2">
        <v>1</v>
      </c>
      <c r="BU90" s="2">
        <v>1</v>
      </c>
      <c r="BV90" s="2">
        <v>1</v>
      </c>
      <c r="BW90" s="2">
        <v>1</v>
      </c>
      <c r="BX90" s="2">
        <v>1</v>
      </c>
      <c r="BY90" s="2" t="s">
        <v>3</v>
      </c>
      <c r="BZ90" s="2">
        <v>93</v>
      </c>
      <c r="CA90" s="2">
        <v>62</v>
      </c>
      <c r="CB90" s="2" t="s">
        <v>3</v>
      </c>
      <c r="CC90" s="2"/>
      <c r="CD90" s="2"/>
      <c r="CE90" s="2">
        <v>0</v>
      </c>
      <c r="CF90" s="2">
        <v>0</v>
      </c>
      <c r="CG90" s="2">
        <v>0</v>
      </c>
      <c r="CH90" s="2"/>
      <c r="CI90" s="2"/>
      <c r="CJ90" s="2"/>
      <c r="CK90" s="2"/>
      <c r="CL90" s="2"/>
      <c r="CM90" s="2">
        <v>0</v>
      </c>
      <c r="CN90" s="2" t="s">
        <v>3</v>
      </c>
      <c r="CO90" s="2">
        <v>0</v>
      </c>
      <c r="CP90" s="2">
        <f t="shared" si="57"/>
        <v>20833</v>
      </c>
      <c r="CQ90" s="2">
        <f>AC90</f>
        <v>20833.330000000002</v>
      </c>
      <c r="CR90" s="2">
        <f t="shared" si="58"/>
        <v>0</v>
      </c>
      <c r="CS90" s="2">
        <f t="shared" si="59"/>
        <v>0</v>
      </c>
      <c r="CT90" s="2">
        <f t="shared" si="60"/>
        <v>0</v>
      </c>
      <c r="CU90" s="2">
        <f t="shared" si="61"/>
        <v>0</v>
      </c>
      <c r="CV90" s="2">
        <f t="shared" si="62"/>
        <v>0</v>
      </c>
      <c r="CW90" s="2">
        <f t="shared" si="63"/>
        <v>0</v>
      </c>
      <c r="CX90" s="2">
        <f t="shared" si="64"/>
        <v>0</v>
      </c>
      <c r="CY90" s="2">
        <f t="shared" si="65"/>
        <v>0</v>
      </c>
      <c r="CZ90" s="2">
        <f t="shared" si="66"/>
        <v>0</v>
      </c>
      <c r="DA90" s="2"/>
      <c r="DB90" s="2"/>
      <c r="DC90" s="2" t="s">
        <v>3</v>
      </c>
      <c r="DD90" s="2" t="s">
        <v>3</v>
      </c>
      <c r="DE90" s="2" t="s">
        <v>3</v>
      </c>
      <c r="DF90" s="2" t="s">
        <v>3</v>
      </c>
      <c r="DG90" s="2" t="s">
        <v>3</v>
      </c>
      <c r="DH90" s="2" t="s">
        <v>3</v>
      </c>
      <c r="DI90" s="2" t="s">
        <v>3</v>
      </c>
      <c r="DJ90" s="2" t="s">
        <v>3</v>
      </c>
      <c r="DK90" s="2" t="s">
        <v>3</v>
      </c>
      <c r="DL90" s="2" t="s">
        <v>3</v>
      </c>
      <c r="DM90" s="2" t="s">
        <v>3</v>
      </c>
      <c r="DN90" s="2">
        <v>0</v>
      </c>
      <c r="DO90" s="2">
        <v>0</v>
      </c>
      <c r="DP90" s="2">
        <v>1</v>
      </c>
      <c r="DQ90" s="2">
        <v>1</v>
      </c>
      <c r="DR90" s="2"/>
      <c r="DS90" s="2"/>
      <c r="DT90" s="2"/>
      <c r="DU90" s="2">
        <v>1010</v>
      </c>
      <c r="DV90" s="2" t="s">
        <v>160</v>
      </c>
      <c r="DW90" s="2" t="s">
        <v>160</v>
      </c>
      <c r="DX90" s="2">
        <v>1</v>
      </c>
      <c r="DY90" s="2"/>
      <c r="DZ90" s="2" t="s">
        <v>3</v>
      </c>
      <c r="EA90" s="2" t="s">
        <v>3</v>
      </c>
      <c r="EB90" s="2" t="s">
        <v>3</v>
      </c>
      <c r="EC90" s="2" t="s">
        <v>3</v>
      </c>
      <c r="ED90" s="2"/>
      <c r="EE90" s="2">
        <v>53551113</v>
      </c>
      <c r="EF90" s="2">
        <v>2</v>
      </c>
      <c r="EG90" s="2" t="s">
        <v>38</v>
      </c>
      <c r="EH90" s="2">
        <v>9</v>
      </c>
      <c r="EI90" s="2" t="s">
        <v>39</v>
      </c>
      <c r="EJ90" s="2">
        <v>1</v>
      </c>
      <c r="EK90" s="2">
        <v>9001</v>
      </c>
      <c r="EL90" s="2" t="s">
        <v>39</v>
      </c>
      <c r="EM90" s="2" t="s">
        <v>40</v>
      </c>
      <c r="EN90" s="2"/>
      <c r="EO90" s="2" t="s">
        <v>3</v>
      </c>
      <c r="EP90" s="2"/>
      <c r="EQ90" s="2">
        <v>0</v>
      </c>
      <c r="ER90" s="2">
        <v>3351.73</v>
      </c>
      <c r="ES90" s="2">
        <v>20833.330000000002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/>
      <c r="EZ90" s="2">
        <v>5</v>
      </c>
      <c r="FA90" s="2"/>
      <c r="FB90" s="2"/>
      <c r="FC90" s="2">
        <v>1</v>
      </c>
      <c r="FD90" s="2">
        <v>18</v>
      </c>
      <c r="FE90" s="2"/>
      <c r="FF90" s="2">
        <v>25000</v>
      </c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>
        <v>0</v>
      </c>
      <c r="FR90" s="2">
        <f>ROUND(IF(AND(BH90=3,BI90=3),P90,0),2)</f>
        <v>0</v>
      </c>
      <c r="FS90" s="2">
        <v>0</v>
      </c>
      <c r="FT90" s="2"/>
      <c r="FU90" s="2"/>
      <c r="FV90" s="2"/>
      <c r="FW90" s="2"/>
      <c r="FX90" s="2">
        <v>93</v>
      </c>
      <c r="FY90" s="2">
        <v>62</v>
      </c>
      <c r="FZ90" s="2"/>
      <c r="GA90" s="2" t="s">
        <v>200</v>
      </c>
      <c r="GB90" s="2"/>
      <c r="GC90" s="2"/>
      <c r="GD90" s="2">
        <v>1</v>
      </c>
      <c r="GE90" s="2"/>
      <c r="GF90" s="2">
        <v>1479327237</v>
      </c>
      <c r="GG90" s="2">
        <v>2</v>
      </c>
      <c r="GH90" s="2">
        <v>3</v>
      </c>
      <c r="GI90" s="2">
        <v>-2</v>
      </c>
      <c r="GJ90" s="2">
        <v>0</v>
      </c>
      <c r="GK90" s="2">
        <v>0</v>
      </c>
      <c r="GL90" s="2">
        <f>ROUND(IF(AND(BH90=3,BI90=3,FS90&lt;&gt;0),P90,0),2)</f>
        <v>0</v>
      </c>
      <c r="GM90" s="2">
        <f>ROUND(O90+X90+Y90,2)+GX90</f>
        <v>20833</v>
      </c>
      <c r="GN90" s="2">
        <f>IF(OR(BI90=0,BI90=1),ROUND(O90+X90+Y90,2),0)</f>
        <v>20833</v>
      </c>
      <c r="GO90" s="2">
        <f>IF(BI90=2,ROUND(O90+X90+Y90,2),0)</f>
        <v>0</v>
      </c>
      <c r="GP90" s="2">
        <f>IF(BI90=4,ROUND(O90+X90+Y90,2)+GX90,0)</f>
        <v>0</v>
      </c>
      <c r="GQ90" s="2"/>
      <c r="GR90" s="2">
        <v>1</v>
      </c>
      <c r="GS90" s="2">
        <v>1</v>
      </c>
      <c r="GT90" s="2">
        <v>0</v>
      </c>
      <c r="GU90" s="2" t="s">
        <v>3</v>
      </c>
      <c r="GV90" s="2">
        <f t="shared" si="76"/>
        <v>0</v>
      </c>
      <c r="GW90" s="2">
        <v>1</v>
      </c>
      <c r="GX90" s="2">
        <f>ROUND(HC90*I90,2)</f>
        <v>0</v>
      </c>
      <c r="GY90" s="2"/>
      <c r="GZ90" s="2"/>
      <c r="HA90" s="2">
        <v>0</v>
      </c>
      <c r="HB90" s="2">
        <v>0</v>
      </c>
      <c r="HC90" s="2">
        <f t="shared" si="67"/>
        <v>0</v>
      </c>
      <c r="HD90" s="2"/>
      <c r="HE90" s="2" t="s">
        <v>138</v>
      </c>
      <c r="HF90" s="2" t="s">
        <v>138</v>
      </c>
      <c r="HG90" s="2">
        <f>ROUND(AC90*I90,0)</f>
        <v>20833</v>
      </c>
      <c r="HH90" s="2"/>
      <c r="HI90" s="2"/>
      <c r="HJ90" s="2"/>
      <c r="HK90" s="2"/>
      <c r="HL90" s="2"/>
      <c r="HM90" s="2" t="s">
        <v>3</v>
      </c>
      <c r="HN90" s="2" t="s">
        <v>42</v>
      </c>
      <c r="HO90" s="2" t="s">
        <v>43</v>
      </c>
      <c r="HP90" s="2" t="s">
        <v>39</v>
      </c>
      <c r="HQ90" s="2" t="s">
        <v>39</v>
      </c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>
        <v>0</v>
      </c>
      <c r="IL90" s="2"/>
      <c r="IM90" s="2"/>
      <c r="IN90" s="2"/>
      <c r="IO90" s="2"/>
      <c r="IP90" s="2"/>
      <c r="IQ90" s="2"/>
      <c r="IR90" s="2"/>
      <c r="IS90" s="2"/>
      <c r="IT90" s="2"/>
      <c r="IU90" s="2"/>
    </row>
    <row r="91" spans="1:255" x14ac:dyDescent="0.2">
      <c r="A91">
        <v>18</v>
      </c>
      <c r="B91">
        <v>1</v>
      </c>
      <c r="C91">
        <v>294</v>
      </c>
      <c r="E91" t="s">
        <v>209</v>
      </c>
      <c r="F91" t="s">
        <v>210</v>
      </c>
      <c r="G91" t="s">
        <v>211</v>
      </c>
      <c r="H91" t="s">
        <v>160</v>
      </c>
      <c r="I91">
        <f>I83*J91</f>
        <v>1</v>
      </c>
      <c r="J91">
        <v>5.7616962433740489E-2</v>
      </c>
      <c r="K91">
        <v>5.7617000000000002E-2</v>
      </c>
      <c r="O91">
        <f>ROUND(CP91,0)</f>
        <v>21250</v>
      </c>
      <c r="P91">
        <f>ROUND(CQ91*I91,0)</f>
        <v>21250</v>
      </c>
      <c r="Q91">
        <f>ROUND(CR91*I91,0)</f>
        <v>0</v>
      </c>
      <c r="R91">
        <f>ROUND(CS91*I91,0)</f>
        <v>0</v>
      </c>
      <c r="S91">
        <f>ROUND(CT91*I91,0)</f>
        <v>0</v>
      </c>
      <c r="T91">
        <f>ROUND(CU91*I91,0)</f>
        <v>0</v>
      </c>
      <c r="U91">
        <f t="shared" si="52"/>
        <v>0</v>
      </c>
      <c r="V91">
        <f t="shared" si="53"/>
        <v>0</v>
      </c>
      <c r="W91">
        <f>ROUND(CX91*I91,0)</f>
        <v>0</v>
      </c>
      <c r="X91">
        <f>ROUND(CY91,0)</f>
        <v>0</v>
      </c>
      <c r="Y91">
        <f>ROUND(CZ91,0)</f>
        <v>0</v>
      </c>
      <c r="AA91">
        <v>53551707</v>
      </c>
      <c r="AB91">
        <f t="shared" si="54"/>
        <v>21250</v>
      </c>
      <c r="AC91">
        <f t="shared" si="75"/>
        <v>21250</v>
      </c>
      <c r="AD91">
        <f t="shared" si="77"/>
        <v>0</v>
      </c>
      <c r="AE91">
        <f t="shared" si="78"/>
        <v>0</v>
      </c>
      <c r="AF91">
        <f t="shared" si="79"/>
        <v>0</v>
      </c>
      <c r="AG91">
        <f t="shared" si="55"/>
        <v>0</v>
      </c>
      <c r="AH91">
        <f t="shared" si="80"/>
        <v>0</v>
      </c>
      <c r="AI91">
        <f t="shared" si="81"/>
        <v>0</v>
      </c>
      <c r="AJ91">
        <f t="shared" si="56"/>
        <v>0</v>
      </c>
      <c r="AK91">
        <v>21250</v>
      </c>
      <c r="AL91">
        <v>21250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93</v>
      </c>
      <c r="AU91">
        <v>62</v>
      </c>
      <c r="AV91">
        <v>1</v>
      </c>
      <c r="AW91">
        <v>1</v>
      </c>
      <c r="AZ91">
        <v>1</v>
      </c>
      <c r="BA91">
        <v>1</v>
      </c>
      <c r="BB91">
        <v>1</v>
      </c>
      <c r="BC91">
        <v>6.14</v>
      </c>
      <c r="BD91" t="s">
        <v>3</v>
      </c>
      <c r="BE91" t="s">
        <v>3</v>
      </c>
      <c r="BF91" t="s">
        <v>3</v>
      </c>
      <c r="BG91" t="s">
        <v>3</v>
      </c>
      <c r="BH91">
        <v>3</v>
      </c>
      <c r="BI91">
        <v>1</v>
      </c>
      <c r="BJ91" t="s">
        <v>3</v>
      </c>
      <c r="BM91">
        <v>9001</v>
      </c>
      <c r="BN91">
        <v>0</v>
      </c>
      <c r="BO91" t="s">
        <v>30</v>
      </c>
      <c r="BP91">
        <v>1</v>
      </c>
      <c r="BQ91">
        <v>2</v>
      </c>
      <c r="BR91">
        <v>0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93</v>
      </c>
      <c r="CA91">
        <v>62</v>
      </c>
      <c r="CB91" t="s">
        <v>3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57"/>
        <v>21250</v>
      </c>
      <c r="CQ91">
        <f>AC91</f>
        <v>21250</v>
      </c>
      <c r="CR91">
        <f t="shared" si="58"/>
        <v>0</v>
      </c>
      <c r="CS91">
        <f t="shared" si="59"/>
        <v>0</v>
      </c>
      <c r="CT91">
        <f t="shared" si="60"/>
        <v>0</v>
      </c>
      <c r="CU91">
        <f t="shared" si="61"/>
        <v>0</v>
      </c>
      <c r="CV91">
        <f t="shared" si="62"/>
        <v>0</v>
      </c>
      <c r="CW91">
        <f t="shared" si="63"/>
        <v>0</v>
      </c>
      <c r="CX91">
        <f t="shared" si="64"/>
        <v>0</v>
      </c>
      <c r="CY91">
        <f t="shared" si="65"/>
        <v>0</v>
      </c>
      <c r="CZ91">
        <f t="shared" si="66"/>
        <v>0</v>
      </c>
      <c r="DC91" t="s">
        <v>3</v>
      </c>
      <c r="DD91" t="s">
        <v>3</v>
      </c>
      <c r="DE91" t="s">
        <v>3</v>
      </c>
      <c r="DF91" t="s">
        <v>3</v>
      </c>
      <c r="DG91" t="s">
        <v>3</v>
      </c>
      <c r="DH91" t="s">
        <v>3</v>
      </c>
      <c r="DI91" t="s">
        <v>3</v>
      </c>
      <c r="DJ91" t="s">
        <v>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1010</v>
      </c>
      <c r="DV91" t="s">
        <v>160</v>
      </c>
      <c r="DW91" t="s">
        <v>160</v>
      </c>
      <c r="DX91">
        <v>1</v>
      </c>
      <c r="DZ91" t="s">
        <v>3</v>
      </c>
      <c r="EA91" t="s">
        <v>3</v>
      </c>
      <c r="EB91" t="s">
        <v>3</v>
      </c>
      <c r="EC91" t="s">
        <v>3</v>
      </c>
      <c r="EE91">
        <v>53551113</v>
      </c>
      <c r="EF91">
        <v>2</v>
      </c>
      <c r="EG91" t="s">
        <v>38</v>
      </c>
      <c r="EH91">
        <v>9</v>
      </c>
      <c r="EI91" t="s">
        <v>39</v>
      </c>
      <c r="EJ91">
        <v>1</v>
      </c>
      <c r="EK91">
        <v>9001</v>
      </c>
      <c r="EL91" t="s">
        <v>39</v>
      </c>
      <c r="EM91" t="s">
        <v>40</v>
      </c>
      <c r="EO91" t="s">
        <v>3</v>
      </c>
      <c r="EQ91">
        <v>0</v>
      </c>
      <c r="ER91">
        <v>3351.73</v>
      </c>
      <c r="ES91">
        <v>21250</v>
      </c>
      <c r="ET91">
        <v>0</v>
      </c>
      <c r="EU91">
        <v>0</v>
      </c>
      <c r="EV91">
        <v>0</v>
      </c>
      <c r="EW91">
        <v>0</v>
      </c>
      <c r="EX91">
        <v>0</v>
      </c>
      <c r="EZ91">
        <v>5</v>
      </c>
      <c r="FC91">
        <v>1</v>
      </c>
      <c r="FD91">
        <v>18</v>
      </c>
      <c r="FF91">
        <v>25000</v>
      </c>
      <c r="FQ91">
        <v>0</v>
      </c>
      <c r="FR91">
        <f>ROUND(IF(AND(BH91=3,BI91=3),P91,0),0)</f>
        <v>0</v>
      </c>
      <c r="FS91">
        <v>0</v>
      </c>
      <c r="FX91">
        <v>93</v>
      </c>
      <c r="FY91">
        <v>62</v>
      </c>
      <c r="GA91" t="s">
        <v>201</v>
      </c>
      <c r="GD91">
        <v>1</v>
      </c>
      <c r="GF91">
        <v>1479327237</v>
      </c>
      <c r="GG91">
        <v>2</v>
      </c>
      <c r="GH91">
        <v>3</v>
      </c>
      <c r="GI91">
        <v>5</v>
      </c>
      <c r="GJ91">
        <v>0</v>
      </c>
      <c r="GK91">
        <v>0</v>
      </c>
      <c r="GL91">
        <f>ROUND(IF(AND(BH91=3,BI91=3,FS91&lt;&gt;0),P91,0),0)</f>
        <v>0</v>
      </c>
      <c r="GM91">
        <f>ROUND(O91+X91+Y91,0)+GX91</f>
        <v>21250</v>
      </c>
      <c r="GN91">
        <f>IF(OR(BI91=0,BI91=1),ROUND(O91+X91+Y91,0),0)</f>
        <v>21250</v>
      </c>
      <c r="GO91">
        <f>IF(BI91=2,ROUND(O91+X91+Y91,0),0)</f>
        <v>0</v>
      </c>
      <c r="GP91">
        <f>IF(BI91=4,ROUND(O91+X91+Y91,0)+GX91,0)</f>
        <v>0</v>
      </c>
      <c r="GR91">
        <v>1</v>
      </c>
      <c r="GS91">
        <v>1</v>
      </c>
      <c r="GT91">
        <v>0</v>
      </c>
      <c r="GU91" t="s">
        <v>3</v>
      </c>
      <c r="GV91">
        <f t="shared" si="76"/>
        <v>0</v>
      </c>
      <c r="GW91">
        <v>1</v>
      </c>
      <c r="GX91">
        <f>ROUND(HC91*I91,0)</f>
        <v>0</v>
      </c>
      <c r="HA91">
        <v>0</v>
      </c>
      <c r="HB91">
        <v>0</v>
      </c>
      <c r="HC91">
        <f t="shared" si="67"/>
        <v>0</v>
      </c>
      <c r="HE91" t="s">
        <v>138</v>
      </c>
      <c r="HF91" t="s">
        <v>31</v>
      </c>
      <c r="HG91">
        <f>ROUND(AC91*I91,0)</f>
        <v>21250</v>
      </c>
      <c r="HM91" t="s">
        <v>3</v>
      </c>
      <c r="HN91" t="s">
        <v>42</v>
      </c>
      <c r="HO91" t="s">
        <v>43</v>
      </c>
      <c r="HP91" t="s">
        <v>39</v>
      </c>
      <c r="HQ91" t="s">
        <v>39</v>
      </c>
      <c r="IK91">
        <v>0</v>
      </c>
    </row>
    <row r="92" spans="1:255" x14ac:dyDescent="0.2">
      <c r="A92" s="2">
        <v>18</v>
      </c>
      <c r="B92" s="2">
        <v>1</v>
      </c>
      <c r="C92" s="2">
        <v>266</v>
      </c>
      <c r="D92" s="2"/>
      <c r="E92" s="2" t="s">
        <v>212</v>
      </c>
      <c r="F92" s="2" t="s">
        <v>213</v>
      </c>
      <c r="G92" s="2" t="s">
        <v>214</v>
      </c>
      <c r="H92" s="2" t="s">
        <v>160</v>
      </c>
      <c r="I92" s="2">
        <f>I82*J92</f>
        <v>1</v>
      </c>
      <c r="J92" s="2">
        <v>5.7616962433740489E-2</v>
      </c>
      <c r="K92" s="2">
        <v>5.7617000000000002E-2</v>
      </c>
      <c r="L92" s="2"/>
      <c r="M92" s="2"/>
      <c r="N92" s="2"/>
      <c r="O92" s="2">
        <f>ROUND(CP92,2)</f>
        <v>5356.34</v>
      </c>
      <c r="P92" s="2">
        <f>ROUND(CQ92*I92,2)</f>
        <v>5356.34</v>
      </c>
      <c r="Q92" s="2">
        <f>ROUND(CR92*I92,2)</f>
        <v>0</v>
      </c>
      <c r="R92" s="2">
        <f>ROUND(CS92*I92,2)</f>
        <v>0</v>
      </c>
      <c r="S92" s="2">
        <f>ROUND(CT92*I92,2)</f>
        <v>0</v>
      </c>
      <c r="T92" s="2">
        <f>ROUND(CU92*I92,2)</f>
        <v>0</v>
      </c>
      <c r="U92" s="2">
        <f t="shared" ref="U92:U107" si="82">CV92*I92</f>
        <v>0</v>
      </c>
      <c r="V92" s="2">
        <f t="shared" ref="V92:V107" si="83">CW92*I92</f>
        <v>0</v>
      </c>
      <c r="W92" s="2">
        <f>ROUND(CX92*I92,2)</f>
        <v>4.18</v>
      </c>
      <c r="X92" s="2">
        <f>ROUND(CY92,2)</f>
        <v>0</v>
      </c>
      <c r="Y92" s="2">
        <f>ROUND(CZ92,2)</f>
        <v>0</v>
      </c>
      <c r="Z92" s="2"/>
      <c r="AA92" s="2">
        <v>53551706</v>
      </c>
      <c r="AB92" s="2">
        <f t="shared" ref="AB92:AB107" si="84">ROUND((AC92+AD92+AF92),2)</f>
        <v>5356.34</v>
      </c>
      <c r="AC92" s="2">
        <f t="shared" si="75"/>
        <v>5356.34</v>
      </c>
      <c r="AD92" s="2">
        <f t="shared" si="77"/>
        <v>0</v>
      </c>
      <c r="AE92" s="2">
        <f t="shared" si="78"/>
        <v>0</v>
      </c>
      <c r="AF92" s="2">
        <f t="shared" si="79"/>
        <v>0</v>
      </c>
      <c r="AG92" s="2">
        <f t="shared" ref="AG92:AG107" si="85">ROUND((AP92),2)</f>
        <v>0</v>
      </c>
      <c r="AH92" s="2">
        <f t="shared" si="80"/>
        <v>0</v>
      </c>
      <c r="AI92" s="2">
        <f t="shared" si="81"/>
        <v>0</v>
      </c>
      <c r="AJ92" s="2">
        <f t="shared" ref="AJ92:AJ107" si="86">(AS92)</f>
        <v>4.18</v>
      </c>
      <c r="AK92" s="2">
        <v>5356.34</v>
      </c>
      <c r="AL92" s="2">
        <v>5356.34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4.18</v>
      </c>
      <c r="AT92" s="2">
        <v>93</v>
      </c>
      <c r="AU92" s="2">
        <v>62</v>
      </c>
      <c r="AV92" s="2">
        <v>1</v>
      </c>
      <c r="AW92" s="2">
        <v>1</v>
      </c>
      <c r="AX92" s="2"/>
      <c r="AY92" s="2"/>
      <c r="AZ92" s="2">
        <v>1</v>
      </c>
      <c r="BA92" s="2">
        <v>1</v>
      </c>
      <c r="BB92" s="2">
        <v>1</v>
      </c>
      <c r="BC92" s="2">
        <v>1</v>
      </c>
      <c r="BD92" s="2" t="s">
        <v>3</v>
      </c>
      <c r="BE92" s="2" t="s">
        <v>3</v>
      </c>
      <c r="BF92" s="2" t="s">
        <v>3</v>
      </c>
      <c r="BG92" s="2" t="s">
        <v>3</v>
      </c>
      <c r="BH92" s="2">
        <v>3</v>
      </c>
      <c r="BI92" s="2">
        <v>1</v>
      </c>
      <c r="BJ92" s="2" t="s">
        <v>215</v>
      </c>
      <c r="BK92" s="2"/>
      <c r="BL92" s="2"/>
      <c r="BM92" s="2">
        <v>9001</v>
      </c>
      <c r="BN92" s="2">
        <v>0</v>
      </c>
      <c r="BO92" s="2" t="s">
        <v>3</v>
      </c>
      <c r="BP92" s="2">
        <v>0</v>
      </c>
      <c r="BQ92" s="2">
        <v>2</v>
      </c>
      <c r="BR92" s="2">
        <v>0</v>
      </c>
      <c r="BS92" s="2">
        <v>1</v>
      </c>
      <c r="BT92" s="2">
        <v>1</v>
      </c>
      <c r="BU92" s="2">
        <v>1</v>
      </c>
      <c r="BV92" s="2">
        <v>1</v>
      </c>
      <c r="BW92" s="2">
        <v>1</v>
      </c>
      <c r="BX92" s="2">
        <v>1</v>
      </c>
      <c r="BY92" s="2" t="s">
        <v>3</v>
      </c>
      <c r="BZ92" s="2">
        <v>93</v>
      </c>
      <c r="CA92" s="2">
        <v>62</v>
      </c>
      <c r="CB92" s="2" t="s">
        <v>3</v>
      </c>
      <c r="CC92" s="2"/>
      <c r="CD92" s="2"/>
      <c r="CE92" s="2">
        <v>0</v>
      </c>
      <c r="CF92" s="2">
        <v>0</v>
      </c>
      <c r="CG92" s="2">
        <v>0</v>
      </c>
      <c r="CH92" s="2"/>
      <c r="CI92" s="2"/>
      <c r="CJ92" s="2"/>
      <c r="CK92" s="2"/>
      <c r="CL92" s="2"/>
      <c r="CM92" s="2">
        <v>0</v>
      </c>
      <c r="CN92" s="2" t="s">
        <v>3</v>
      </c>
      <c r="CO92" s="2">
        <v>0</v>
      </c>
      <c r="CP92" s="2">
        <f t="shared" ref="CP92:CP107" si="87">(P92+Q92+S92)</f>
        <v>5356.34</v>
      </c>
      <c r="CQ92" s="2">
        <f>AC92*BC92</f>
        <v>5356.34</v>
      </c>
      <c r="CR92" s="2">
        <f t="shared" ref="CR92:CR107" si="88">AD92*BB92</f>
        <v>0</v>
      </c>
      <c r="CS92" s="2">
        <f t="shared" ref="CS92:CS107" si="89">AE92*BS92</f>
        <v>0</v>
      </c>
      <c r="CT92" s="2">
        <f t="shared" ref="CT92:CT107" si="90">AF92*BA92</f>
        <v>0</v>
      </c>
      <c r="CU92" s="2">
        <f t="shared" ref="CU92:CU107" si="91">AG92</f>
        <v>0</v>
      </c>
      <c r="CV92" s="2">
        <f t="shared" ref="CV92:CV107" si="92">AH92</f>
        <v>0</v>
      </c>
      <c r="CW92" s="2">
        <f t="shared" ref="CW92:CW107" si="93">AI92</f>
        <v>0</v>
      </c>
      <c r="CX92" s="2">
        <f t="shared" ref="CX92:CX107" si="94">AJ92</f>
        <v>4.18</v>
      </c>
      <c r="CY92" s="2">
        <f t="shared" ref="CY92:CY107" si="95">(((S92+R92)*AT92)/100)</f>
        <v>0</v>
      </c>
      <c r="CZ92" s="2">
        <f t="shared" ref="CZ92:CZ107" si="96">(((S92+R92)*AU92)/100)</f>
        <v>0</v>
      </c>
      <c r="DA92" s="2"/>
      <c r="DB92" s="2"/>
      <c r="DC92" s="2" t="s">
        <v>3</v>
      </c>
      <c r="DD92" s="2" t="s">
        <v>3</v>
      </c>
      <c r="DE92" s="2" t="s">
        <v>3</v>
      </c>
      <c r="DF92" s="2" t="s">
        <v>3</v>
      </c>
      <c r="DG92" s="2" t="s">
        <v>3</v>
      </c>
      <c r="DH92" s="2" t="s">
        <v>3</v>
      </c>
      <c r="DI92" s="2" t="s">
        <v>3</v>
      </c>
      <c r="DJ92" s="2" t="s">
        <v>3</v>
      </c>
      <c r="DK92" s="2" t="s">
        <v>3</v>
      </c>
      <c r="DL92" s="2" t="s">
        <v>3</v>
      </c>
      <c r="DM92" s="2" t="s">
        <v>3</v>
      </c>
      <c r="DN92" s="2">
        <v>0</v>
      </c>
      <c r="DO92" s="2">
        <v>0</v>
      </c>
      <c r="DP92" s="2">
        <v>1</v>
      </c>
      <c r="DQ92" s="2">
        <v>1</v>
      </c>
      <c r="DR92" s="2"/>
      <c r="DS92" s="2"/>
      <c r="DT92" s="2"/>
      <c r="DU92" s="2">
        <v>1010</v>
      </c>
      <c r="DV92" s="2" t="s">
        <v>160</v>
      </c>
      <c r="DW92" s="2" t="s">
        <v>160</v>
      </c>
      <c r="DX92" s="2">
        <v>1</v>
      </c>
      <c r="DY92" s="2"/>
      <c r="DZ92" s="2" t="s">
        <v>3</v>
      </c>
      <c r="EA92" s="2" t="s">
        <v>3</v>
      </c>
      <c r="EB92" s="2" t="s">
        <v>3</v>
      </c>
      <c r="EC92" s="2" t="s">
        <v>3</v>
      </c>
      <c r="ED92" s="2"/>
      <c r="EE92" s="2">
        <v>53551113</v>
      </c>
      <c r="EF92" s="2">
        <v>2</v>
      </c>
      <c r="EG92" s="2" t="s">
        <v>38</v>
      </c>
      <c r="EH92" s="2">
        <v>9</v>
      </c>
      <c r="EI92" s="2" t="s">
        <v>39</v>
      </c>
      <c r="EJ92" s="2">
        <v>1</v>
      </c>
      <c r="EK92" s="2">
        <v>9001</v>
      </c>
      <c r="EL92" s="2" t="s">
        <v>39</v>
      </c>
      <c r="EM92" s="2" t="s">
        <v>40</v>
      </c>
      <c r="EN92" s="2"/>
      <c r="EO92" s="2" t="s">
        <v>3</v>
      </c>
      <c r="EP92" s="2"/>
      <c r="EQ92" s="2">
        <v>0</v>
      </c>
      <c r="ER92" s="2">
        <v>5356.34</v>
      </c>
      <c r="ES92" s="2">
        <v>5356.34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>
        <v>0</v>
      </c>
      <c r="FR92" s="2">
        <f>ROUND(IF(AND(BH92=3,BI92=3),P92,0),2)</f>
        <v>0</v>
      </c>
      <c r="FS92" s="2">
        <v>0</v>
      </c>
      <c r="FT92" s="2"/>
      <c r="FU92" s="2"/>
      <c r="FV92" s="2"/>
      <c r="FW92" s="2"/>
      <c r="FX92" s="2">
        <v>93</v>
      </c>
      <c r="FY92" s="2">
        <v>62</v>
      </c>
      <c r="FZ92" s="2"/>
      <c r="GA92" s="2" t="s">
        <v>3</v>
      </c>
      <c r="GB92" s="2"/>
      <c r="GC92" s="2"/>
      <c r="GD92" s="2">
        <v>1</v>
      </c>
      <c r="GE92" s="2"/>
      <c r="GF92" s="2">
        <v>1197201291</v>
      </c>
      <c r="GG92" s="2">
        <v>2</v>
      </c>
      <c r="GH92" s="2">
        <v>1</v>
      </c>
      <c r="GI92" s="2">
        <v>-2</v>
      </c>
      <c r="GJ92" s="2">
        <v>0</v>
      </c>
      <c r="GK92" s="2">
        <v>0</v>
      </c>
      <c r="GL92" s="2">
        <f>ROUND(IF(AND(BH92=3,BI92=3,FS92&lt;&gt;0),P92,0),2)</f>
        <v>0</v>
      </c>
      <c r="GM92" s="2">
        <f>ROUND(O92+X92+Y92,2)+GX92</f>
        <v>5356.34</v>
      </c>
      <c r="GN92" s="2">
        <f>IF(OR(BI92=0,BI92=1),ROUND(O92+X92+Y92,2),0)</f>
        <v>5356.34</v>
      </c>
      <c r="GO92" s="2">
        <f>IF(BI92=2,ROUND(O92+X92+Y92,2),0)</f>
        <v>0</v>
      </c>
      <c r="GP92" s="2">
        <f>IF(BI92=4,ROUND(O92+X92+Y92,2)+GX92,0)</f>
        <v>0</v>
      </c>
      <c r="GQ92" s="2"/>
      <c r="GR92" s="2">
        <v>0</v>
      </c>
      <c r="GS92" s="2">
        <v>0</v>
      </c>
      <c r="GT92" s="2">
        <v>0</v>
      </c>
      <c r="GU92" s="2" t="s">
        <v>3</v>
      </c>
      <c r="GV92" s="2">
        <f t="shared" si="76"/>
        <v>0</v>
      </c>
      <c r="GW92" s="2">
        <v>1</v>
      </c>
      <c r="GX92" s="2">
        <f>ROUND(HC92*I92,2)</f>
        <v>0</v>
      </c>
      <c r="GY92" s="2"/>
      <c r="GZ92" s="2"/>
      <c r="HA92" s="2">
        <v>0</v>
      </c>
      <c r="HB92" s="2">
        <v>0</v>
      </c>
      <c r="HC92" s="2">
        <f t="shared" ref="HC92:HC107" si="97">GV92*GW92</f>
        <v>0</v>
      </c>
      <c r="HD92" s="2"/>
      <c r="HE92" s="2" t="s">
        <v>3</v>
      </c>
      <c r="HF92" s="2" t="s">
        <v>3</v>
      </c>
      <c r="HG92" s="2"/>
      <c r="HH92" s="2"/>
      <c r="HI92" s="2"/>
      <c r="HJ92" s="2"/>
      <c r="HK92" s="2"/>
      <c r="HL92" s="2"/>
      <c r="HM92" s="2" t="s">
        <v>3</v>
      </c>
      <c r="HN92" s="2" t="s">
        <v>42</v>
      </c>
      <c r="HO92" s="2" t="s">
        <v>43</v>
      </c>
      <c r="HP92" s="2" t="s">
        <v>39</v>
      </c>
      <c r="HQ92" s="2" t="s">
        <v>39</v>
      </c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>
        <v>0</v>
      </c>
      <c r="IL92" s="2"/>
      <c r="IM92" s="2"/>
      <c r="IN92" s="2"/>
      <c r="IO92" s="2"/>
      <c r="IP92" s="2"/>
      <c r="IQ92" s="2"/>
      <c r="IR92" s="2"/>
      <c r="IS92" s="2"/>
      <c r="IT92" s="2"/>
      <c r="IU92" s="2"/>
    </row>
    <row r="93" spans="1:255" x14ac:dyDescent="0.2">
      <c r="A93">
        <v>18</v>
      </c>
      <c r="B93">
        <v>1</v>
      </c>
      <c r="C93">
        <v>285</v>
      </c>
      <c r="E93" t="s">
        <v>212</v>
      </c>
      <c r="F93" t="s">
        <v>213</v>
      </c>
      <c r="G93" t="s">
        <v>214</v>
      </c>
      <c r="H93" t="s">
        <v>160</v>
      </c>
      <c r="I93">
        <f>I83*J93</f>
        <v>1</v>
      </c>
      <c r="J93">
        <v>5.7616962433740489E-2</v>
      </c>
      <c r="K93">
        <v>5.7617000000000002E-2</v>
      </c>
      <c r="O93">
        <f>ROUND(CP93,0)</f>
        <v>19229</v>
      </c>
      <c r="P93">
        <f>ROUND(CQ93*I93,0)</f>
        <v>19229</v>
      </c>
      <c r="Q93">
        <f>ROUND(CR93*I93,0)</f>
        <v>0</v>
      </c>
      <c r="R93">
        <f>ROUND(CS93*I93,0)</f>
        <v>0</v>
      </c>
      <c r="S93">
        <f>ROUND(CT93*I93,0)</f>
        <v>0</v>
      </c>
      <c r="T93">
        <f>ROUND(CU93*I93,0)</f>
        <v>0</v>
      </c>
      <c r="U93">
        <f t="shared" si="82"/>
        <v>0</v>
      </c>
      <c r="V93">
        <f t="shared" si="83"/>
        <v>0</v>
      </c>
      <c r="W93">
        <f>ROUND(CX93*I93,0)</f>
        <v>4</v>
      </c>
      <c r="X93">
        <f>ROUND(CY93,0)</f>
        <v>0</v>
      </c>
      <c r="Y93">
        <f>ROUND(CZ93,0)</f>
        <v>0</v>
      </c>
      <c r="AA93">
        <v>53551707</v>
      </c>
      <c r="AB93">
        <f t="shared" si="84"/>
        <v>5356.34</v>
      </c>
      <c r="AC93">
        <f t="shared" si="75"/>
        <v>5356.34</v>
      </c>
      <c r="AD93">
        <f t="shared" si="77"/>
        <v>0</v>
      </c>
      <c r="AE93">
        <f t="shared" si="78"/>
        <v>0</v>
      </c>
      <c r="AF93">
        <f t="shared" si="79"/>
        <v>0</v>
      </c>
      <c r="AG93">
        <f t="shared" si="85"/>
        <v>0</v>
      </c>
      <c r="AH93">
        <f t="shared" si="80"/>
        <v>0</v>
      </c>
      <c r="AI93">
        <f t="shared" si="81"/>
        <v>0</v>
      </c>
      <c r="AJ93">
        <f t="shared" si="86"/>
        <v>4.18</v>
      </c>
      <c r="AK93">
        <v>5356.34</v>
      </c>
      <c r="AL93">
        <v>5356.34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4.18</v>
      </c>
      <c r="AT93">
        <v>93</v>
      </c>
      <c r="AU93">
        <v>62</v>
      </c>
      <c r="AV93">
        <v>1</v>
      </c>
      <c r="AW93">
        <v>1</v>
      </c>
      <c r="AZ93">
        <v>1</v>
      </c>
      <c r="BA93">
        <v>1</v>
      </c>
      <c r="BB93">
        <v>1</v>
      </c>
      <c r="BC93">
        <v>3.59</v>
      </c>
      <c r="BD93" t="s">
        <v>3</v>
      </c>
      <c r="BE93" t="s">
        <v>3</v>
      </c>
      <c r="BF93" t="s">
        <v>3</v>
      </c>
      <c r="BG93" t="s">
        <v>3</v>
      </c>
      <c r="BH93">
        <v>3</v>
      </c>
      <c r="BI93">
        <v>1</v>
      </c>
      <c r="BJ93" t="s">
        <v>215</v>
      </c>
      <c r="BM93">
        <v>9001</v>
      </c>
      <c r="BN93">
        <v>0</v>
      </c>
      <c r="BO93" t="s">
        <v>213</v>
      </c>
      <c r="BP93">
        <v>1</v>
      </c>
      <c r="BQ93">
        <v>2</v>
      </c>
      <c r="BR93">
        <v>0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93</v>
      </c>
      <c r="CA93">
        <v>62</v>
      </c>
      <c r="CB93" t="s">
        <v>3</v>
      </c>
      <c r="CE93">
        <v>0</v>
      </c>
      <c r="CF93">
        <v>0</v>
      </c>
      <c r="CG93">
        <v>0</v>
      </c>
      <c r="CM93">
        <v>0</v>
      </c>
      <c r="CN93" t="s">
        <v>3</v>
      </c>
      <c r="CO93">
        <v>0</v>
      </c>
      <c r="CP93">
        <f t="shared" si="87"/>
        <v>19229</v>
      </c>
      <c r="CQ93">
        <f>AC93*BC93</f>
        <v>19229.260600000001</v>
      </c>
      <c r="CR93">
        <f t="shared" si="88"/>
        <v>0</v>
      </c>
      <c r="CS93">
        <f t="shared" si="89"/>
        <v>0</v>
      </c>
      <c r="CT93">
        <f t="shared" si="90"/>
        <v>0</v>
      </c>
      <c r="CU93">
        <f t="shared" si="91"/>
        <v>0</v>
      </c>
      <c r="CV93">
        <f t="shared" si="92"/>
        <v>0</v>
      </c>
      <c r="CW93">
        <f t="shared" si="93"/>
        <v>0</v>
      </c>
      <c r="CX93">
        <f t="shared" si="94"/>
        <v>4.18</v>
      </c>
      <c r="CY93">
        <f t="shared" si="95"/>
        <v>0</v>
      </c>
      <c r="CZ93">
        <f t="shared" si="96"/>
        <v>0</v>
      </c>
      <c r="DC93" t="s">
        <v>3</v>
      </c>
      <c r="DD93" t="s">
        <v>3</v>
      </c>
      <c r="DE93" t="s">
        <v>3</v>
      </c>
      <c r="DF93" t="s">
        <v>3</v>
      </c>
      <c r="DG93" t="s">
        <v>3</v>
      </c>
      <c r="DH93" t="s">
        <v>3</v>
      </c>
      <c r="DI93" t="s">
        <v>3</v>
      </c>
      <c r="DJ93" t="s">
        <v>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1010</v>
      </c>
      <c r="DV93" t="s">
        <v>160</v>
      </c>
      <c r="DW93" t="s">
        <v>160</v>
      </c>
      <c r="DX93">
        <v>1</v>
      </c>
      <c r="DZ93" t="s">
        <v>3</v>
      </c>
      <c r="EA93" t="s">
        <v>3</v>
      </c>
      <c r="EB93" t="s">
        <v>3</v>
      </c>
      <c r="EC93" t="s">
        <v>3</v>
      </c>
      <c r="EE93">
        <v>53551113</v>
      </c>
      <c r="EF93">
        <v>2</v>
      </c>
      <c r="EG93" t="s">
        <v>38</v>
      </c>
      <c r="EH93">
        <v>9</v>
      </c>
      <c r="EI93" t="s">
        <v>39</v>
      </c>
      <c r="EJ93">
        <v>1</v>
      </c>
      <c r="EK93">
        <v>9001</v>
      </c>
      <c r="EL93" t="s">
        <v>39</v>
      </c>
      <c r="EM93" t="s">
        <v>40</v>
      </c>
      <c r="EO93" t="s">
        <v>3</v>
      </c>
      <c r="EQ93">
        <v>0</v>
      </c>
      <c r="ER93">
        <v>5356.34</v>
      </c>
      <c r="ES93">
        <v>5356.34</v>
      </c>
      <c r="ET93">
        <v>0</v>
      </c>
      <c r="EU93">
        <v>0</v>
      </c>
      <c r="EV93">
        <v>0</v>
      </c>
      <c r="EW93">
        <v>0</v>
      </c>
      <c r="EX93">
        <v>0</v>
      </c>
      <c r="FQ93">
        <v>0</v>
      </c>
      <c r="FR93">
        <f>ROUND(IF(AND(BH93=3,BI93=3),P93,0),0)</f>
        <v>0</v>
      </c>
      <c r="FS93">
        <v>0</v>
      </c>
      <c r="FX93">
        <v>93</v>
      </c>
      <c r="FY93">
        <v>62</v>
      </c>
      <c r="GA93" t="s">
        <v>3</v>
      </c>
      <c r="GD93">
        <v>1</v>
      </c>
      <c r="GF93">
        <v>1197201291</v>
      </c>
      <c r="GG93">
        <v>2</v>
      </c>
      <c r="GH93">
        <v>1</v>
      </c>
      <c r="GI93">
        <v>2</v>
      </c>
      <c r="GJ93">
        <v>0</v>
      </c>
      <c r="GK93">
        <v>0</v>
      </c>
      <c r="GL93">
        <f>ROUND(IF(AND(BH93=3,BI93=3,FS93&lt;&gt;0),P93,0),0)</f>
        <v>0</v>
      </c>
      <c r="GM93">
        <f>ROUND(O93+X93+Y93,0)+GX93</f>
        <v>19229</v>
      </c>
      <c r="GN93">
        <f>IF(OR(BI93=0,BI93=1),ROUND(O93+X93+Y93,0),0)</f>
        <v>19229</v>
      </c>
      <c r="GO93">
        <f>IF(BI93=2,ROUND(O93+X93+Y93,0),0)</f>
        <v>0</v>
      </c>
      <c r="GP93">
        <f>IF(BI93=4,ROUND(O93+X93+Y93,0)+GX93,0)</f>
        <v>0</v>
      </c>
      <c r="GR93">
        <v>0</v>
      </c>
      <c r="GS93">
        <v>3</v>
      </c>
      <c r="GT93">
        <v>0</v>
      </c>
      <c r="GU93" t="s">
        <v>3</v>
      </c>
      <c r="GV93">
        <f t="shared" si="76"/>
        <v>0</v>
      </c>
      <c r="GW93">
        <v>1</v>
      </c>
      <c r="GX93">
        <f>ROUND(HC93*I93,0)</f>
        <v>0</v>
      </c>
      <c r="HA93">
        <v>0</v>
      </c>
      <c r="HB93">
        <v>0</v>
      </c>
      <c r="HC93">
        <f t="shared" si="97"/>
        <v>0</v>
      </c>
      <c r="HE93" t="s">
        <v>3</v>
      </c>
      <c r="HF93" t="s">
        <v>3</v>
      </c>
      <c r="HM93" t="s">
        <v>3</v>
      </c>
      <c r="HN93" t="s">
        <v>42</v>
      </c>
      <c r="HO93" t="s">
        <v>43</v>
      </c>
      <c r="HP93" t="s">
        <v>39</v>
      </c>
      <c r="HQ93" t="s">
        <v>39</v>
      </c>
      <c r="IK93">
        <v>0</v>
      </c>
    </row>
    <row r="94" spans="1:255" x14ac:dyDescent="0.2">
      <c r="A94" s="2">
        <v>18</v>
      </c>
      <c r="B94" s="2">
        <v>1</v>
      </c>
      <c r="C94" s="2">
        <v>262</v>
      </c>
      <c r="D94" s="2"/>
      <c r="E94" s="2" t="s">
        <v>216</v>
      </c>
      <c r="F94" s="2" t="s">
        <v>217</v>
      </c>
      <c r="G94" s="2" t="s">
        <v>218</v>
      </c>
      <c r="H94" s="2" t="s">
        <v>219</v>
      </c>
      <c r="I94" s="2">
        <f>I82*J94</f>
        <v>5.0000000000000009</v>
      </c>
      <c r="J94" s="2">
        <v>0.28808481216870246</v>
      </c>
      <c r="K94" s="2">
        <v>0.28808499999999998</v>
      </c>
      <c r="L94" s="2"/>
      <c r="M94" s="2"/>
      <c r="N94" s="2"/>
      <c r="O94" s="2">
        <f>ROUND(CP94,2)</f>
        <v>548.35</v>
      </c>
      <c r="P94" s="2">
        <f>ROUND(CQ94*I94,2)</f>
        <v>548.35</v>
      </c>
      <c r="Q94" s="2">
        <f>ROUND(CR94*I94,2)</f>
        <v>0</v>
      </c>
      <c r="R94" s="2">
        <f>ROUND(CS94*I94,2)</f>
        <v>0</v>
      </c>
      <c r="S94" s="2">
        <f>ROUND(CT94*I94,2)</f>
        <v>0</v>
      </c>
      <c r="T94" s="2">
        <f>ROUND(CU94*I94,2)</f>
        <v>0</v>
      </c>
      <c r="U94" s="2">
        <f t="shared" si="82"/>
        <v>0</v>
      </c>
      <c r="V94" s="2">
        <f t="shared" si="83"/>
        <v>0</v>
      </c>
      <c r="W94" s="2">
        <f>ROUND(CX94*I94,2)</f>
        <v>0.1</v>
      </c>
      <c r="X94" s="2">
        <f>ROUND(CY94,2)</f>
        <v>0</v>
      </c>
      <c r="Y94" s="2">
        <f>ROUND(CZ94,2)</f>
        <v>0</v>
      </c>
      <c r="Z94" s="2"/>
      <c r="AA94" s="2">
        <v>53551706</v>
      </c>
      <c r="AB94" s="2">
        <f t="shared" si="84"/>
        <v>109.67</v>
      </c>
      <c r="AC94" s="2">
        <f t="shared" si="75"/>
        <v>109.67</v>
      </c>
      <c r="AD94" s="2">
        <f t="shared" si="77"/>
        <v>0</v>
      </c>
      <c r="AE94" s="2">
        <f t="shared" si="78"/>
        <v>0</v>
      </c>
      <c r="AF94" s="2">
        <f t="shared" si="79"/>
        <v>0</v>
      </c>
      <c r="AG94" s="2">
        <f t="shared" si="85"/>
        <v>0</v>
      </c>
      <c r="AH94" s="2">
        <f t="shared" si="80"/>
        <v>0</v>
      </c>
      <c r="AI94" s="2">
        <f t="shared" si="81"/>
        <v>0</v>
      </c>
      <c r="AJ94" s="2">
        <f t="shared" si="86"/>
        <v>0.02</v>
      </c>
      <c r="AK94" s="2">
        <v>109.67</v>
      </c>
      <c r="AL94" s="2">
        <v>109.67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0.02</v>
      </c>
      <c r="AT94" s="2">
        <v>93</v>
      </c>
      <c r="AU94" s="2">
        <v>62</v>
      </c>
      <c r="AV94" s="2">
        <v>1</v>
      </c>
      <c r="AW94" s="2">
        <v>1</v>
      </c>
      <c r="AX94" s="2"/>
      <c r="AY94" s="2"/>
      <c r="AZ94" s="2">
        <v>1</v>
      </c>
      <c r="BA94" s="2">
        <v>1</v>
      </c>
      <c r="BB94" s="2">
        <v>1</v>
      </c>
      <c r="BC94" s="2">
        <v>1</v>
      </c>
      <c r="BD94" s="2" t="s">
        <v>3</v>
      </c>
      <c r="BE94" s="2" t="s">
        <v>3</v>
      </c>
      <c r="BF94" s="2" t="s">
        <v>3</v>
      </c>
      <c r="BG94" s="2" t="s">
        <v>3</v>
      </c>
      <c r="BH94" s="2">
        <v>3</v>
      </c>
      <c r="BI94" s="2">
        <v>1</v>
      </c>
      <c r="BJ94" s="2" t="s">
        <v>220</v>
      </c>
      <c r="BK94" s="2"/>
      <c r="BL94" s="2"/>
      <c r="BM94" s="2">
        <v>9001</v>
      </c>
      <c r="BN94" s="2">
        <v>0</v>
      </c>
      <c r="BO94" s="2" t="s">
        <v>3</v>
      </c>
      <c r="BP94" s="2">
        <v>0</v>
      </c>
      <c r="BQ94" s="2">
        <v>2</v>
      </c>
      <c r="BR94" s="2">
        <v>0</v>
      </c>
      <c r="BS94" s="2">
        <v>1</v>
      </c>
      <c r="BT94" s="2">
        <v>1</v>
      </c>
      <c r="BU94" s="2">
        <v>1</v>
      </c>
      <c r="BV94" s="2">
        <v>1</v>
      </c>
      <c r="BW94" s="2">
        <v>1</v>
      </c>
      <c r="BX94" s="2">
        <v>1</v>
      </c>
      <c r="BY94" s="2" t="s">
        <v>3</v>
      </c>
      <c r="BZ94" s="2">
        <v>93</v>
      </c>
      <c r="CA94" s="2">
        <v>62</v>
      </c>
      <c r="CB94" s="2" t="s">
        <v>3</v>
      </c>
      <c r="CC94" s="2"/>
      <c r="CD94" s="2"/>
      <c r="CE94" s="2">
        <v>0</v>
      </c>
      <c r="CF94" s="2">
        <v>0</v>
      </c>
      <c r="CG94" s="2">
        <v>0</v>
      </c>
      <c r="CH94" s="2"/>
      <c r="CI94" s="2"/>
      <c r="CJ94" s="2"/>
      <c r="CK94" s="2"/>
      <c r="CL94" s="2"/>
      <c r="CM94" s="2">
        <v>0</v>
      </c>
      <c r="CN94" s="2" t="s">
        <v>3</v>
      </c>
      <c r="CO94" s="2">
        <v>0</v>
      </c>
      <c r="CP94" s="2">
        <f t="shared" si="87"/>
        <v>548.35</v>
      </c>
      <c r="CQ94" s="2">
        <f>AC94*BC94</f>
        <v>109.67</v>
      </c>
      <c r="CR94" s="2">
        <f t="shared" si="88"/>
        <v>0</v>
      </c>
      <c r="CS94" s="2">
        <f t="shared" si="89"/>
        <v>0</v>
      </c>
      <c r="CT94" s="2">
        <f t="shared" si="90"/>
        <v>0</v>
      </c>
      <c r="CU94" s="2">
        <f t="shared" si="91"/>
        <v>0</v>
      </c>
      <c r="CV94" s="2">
        <f t="shared" si="92"/>
        <v>0</v>
      </c>
      <c r="CW94" s="2">
        <f t="shared" si="93"/>
        <v>0</v>
      </c>
      <c r="CX94" s="2">
        <f t="shared" si="94"/>
        <v>0.02</v>
      </c>
      <c r="CY94" s="2">
        <f t="shared" si="95"/>
        <v>0</v>
      </c>
      <c r="CZ94" s="2">
        <f t="shared" si="96"/>
        <v>0</v>
      </c>
      <c r="DA94" s="2"/>
      <c r="DB94" s="2"/>
      <c r="DC94" s="2" t="s">
        <v>3</v>
      </c>
      <c r="DD94" s="2" t="s">
        <v>3</v>
      </c>
      <c r="DE94" s="2" t="s">
        <v>3</v>
      </c>
      <c r="DF94" s="2" t="s">
        <v>3</v>
      </c>
      <c r="DG94" s="2" t="s">
        <v>3</v>
      </c>
      <c r="DH94" s="2" t="s">
        <v>3</v>
      </c>
      <c r="DI94" s="2" t="s">
        <v>3</v>
      </c>
      <c r="DJ94" s="2" t="s">
        <v>3</v>
      </c>
      <c r="DK94" s="2" t="s">
        <v>3</v>
      </c>
      <c r="DL94" s="2" t="s">
        <v>3</v>
      </c>
      <c r="DM94" s="2" t="s">
        <v>3</v>
      </c>
      <c r="DN94" s="2">
        <v>0</v>
      </c>
      <c r="DO94" s="2">
        <v>0</v>
      </c>
      <c r="DP94" s="2">
        <v>1</v>
      </c>
      <c r="DQ94" s="2">
        <v>1</v>
      </c>
      <c r="DR94" s="2"/>
      <c r="DS94" s="2"/>
      <c r="DT94" s="2"/>
      <c r="DU94" s="2">
        <v>1013</v>
      </c>
      <c r="DV94" s="2" t="s">
        <v>219</v>
      </c>
      <c r="DW94" s="2" t="s">
        <v>219</v>
      </c>
      <c r="DX94" s="2">
        <v>1</v>
      </c>
      <c r="DY94" s="2"/>
      <c r="DZ94" s="2" t="s">
        <v>3</v>
      </c>
      <c r="EA94" s="2" t="s">
        <v>3</v>
      </c>
      <c r="EB94" s="2" t="s">
        <v>3</v>
      </c>
      <c r="EC94" s="2" t="s">
        <v>3</v>
      </c>
      <c r="ED94" s="2"/>
      <c r="EE94" s="2">
        <v>53551113</v>
      </c>
      <c r="EF94" s="2">
        <v>2</v>
      </c>
      <c r="EG94" s="2" t="s">
        <v>38</v>
      </c>
      <c r="EH94" s="2">
        <v>9</v>
      </c>
      <c r="EI94" s="2" t="s">
        <v>39</v>
      </c>
      <c r="EJ94" s="2">
        <v>1</v>
      </c>
      <c r="EK94" s="2">
        <v>9001</v>
      </c>
      <c r="EL94" s="2" t="s">
        <v>39</v>
      </c>
      <c r="EM94" s="2" t="s">
        <v>40</v>
      </c>
      <c r="EN94" s="2"/>
      <c r="EO94" s="2" t="s">
        <v>3</v>
      </c>
      <c r="EP94" s="2"/>
      <c r="EQ94" s="2">
        <v>0</v>
      </c>
      <c r="ER94" s="2">
        <v>109.67</v>
      </c>
      <c r="ES94" s="2">
        <v>109.67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>
        <v>0</v>
      </c>
      <c r="FR94" s="2">
        <f>ROUND(IF(AND(BH94=3,BI94=3),P94,0),2)</f>
        <v>0</v>
      </c>
      <c r="FS94" s="2">
        <v>0</v>
      </c>
      <c r="FT94" s="2"/>
      <c r="FU94" s="2"/>
      <c r="FV94" s="2"/>
      <c r="FW94" s="2"/>
      <c r="FX94" s="2">
        <v>93</v>
      </c>
      <c r="FY94" s="2">
        <v>62</v>
      </c>
      <c r="FZ94" s="2"/>
      <c r="GA94" s="2" t="s">
        <v>3</v>
      </c>
      <c r="GB94" s="2"/>
      <c r="GC94" s="2"/>
      <c r="GD94" s="2">
        <v>1</v>
      </c>
      <c r="GE94" s="2"/>
      <c r="GF94" s="2">
        <v>-1782440191</v>
      </c>
      <c r="GG94" s="2">
        <v>2</v>
      </c>
      <c r="GH94" s="2">
        <v>1</v>
      </c>
      <c r="GI94" s="2">
        <v>-2</v>
      </c>
      <c r="GJ94" s="2">
        <v>0</v>
      </c>
      <c r="GK94" s="2">
        <v>0</v>
      </c>
      <c r="GL94" s="2">
        <f>ROUND(IF(AND(BH94=3,BI94=3,FS94&lt;&gt;0),P94,0),2)</f>
        <v>0</v>
      </c>
      <c r="GM94" s="2">
        <f>ROUND(O94+X94+Y94,2)+GX94</f>
        <v>548.35</v>
      </c>
      <c r="GN94" s="2">
        <f>IF(OR(BI94=0,BI94=1),ROUND(O94+X94+Y94,2),0)</f>
        <v>548.35</v>
      </c>
      <c r="GO94" s="2">
        <f>IF(BI94=2,ROUND(O94+X94+Y94,2),0)</f>
        <v>0</v>
      </c>
      <c r="GP94" s="2">
        <f>IF(BI94=4,ROUND(O94+X94+Y94,2)+GX94,0)</f>
        <v>0</v>
      </c>
      <c r="GQ94" s="2"/>
      <c r="GR94" s="2">
        <v>0</v>
      </c>
      <c r="GS94" s="2">
        <v>0</v>
      </c>
      <c r="GT94" s="2">
        <v>0</v>
      </c>
      <c r="GU94" s="2" t="s">
        <v>3</v>
      </c>
      <c r="GV94" s="2">
        <f t="shared" si="76"/>
        <v>0</v>
      </c>
      <c r="GW94" s="2">
        <v>1</v>
      </c>
      <c r="GX94" s="2">
        <f>ROUND(HC94*I94,2)</f>
        <v>0</v>
      </c>
      <c r="GY94" s="2"/>
      <c r="GZ94" s="2"/>
      <c r="HA94" s="2">
        <v>0</v>
      </c>
      <c r="HB94" s="2">
        <v>0</v>
      </c>
      <c r="HC94" s="2">
        <f t="shared" si="97"/>
        <v>0</v>
      </c>
      <c r="HD94" s="2"/>
      <c r="HE94" s="2" t="s">
        <v>3</v>
      </c>
      <c r="HF94" s="2" t="s">
        <v>3</v>
      </c>
      <c r="HG94" s="2"/>
      <c r="HH94" s="2"/>
      <c r="HI94" s="2"/>
      <c r="HJ94" s="2"/>
      <c r="HK94" s="2"/>
      <c r="HL94" s="2"/>
      <c r="HM94" s="2" t="s">
        <v>3</v>
      </c>
      <c r="HN94" s="2" t="s">
        <v>42</v>
      </c>
      <c r="HO94" s="2" t="s">
        <v>43</v>
      </c>
      <c r="HP94" s="2" t="s">
        <v>39</v>
      </c>
      <c r="HQ94" s="2" t="s">
        <v>39</v>
      </c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>
        <v>0</v>
      </c>
      <c r="IL94" s="2"/>
      <c r="IM94" s="2"/>
      <c r="IN94" s="2"/>
      <c r="IO94" s="2"/>
      <c r="IP94" s="2"/>
      <c r="IQ94" s="2"/>
      <c r="IR94" s="2"/>
      <c r="IS94" s="2"/>
      <c r="IT94" s="2"/>
      <c r="IU94" s="2"/>
    </row>
    <row r="95" spans="1:255" x14ac:dyDescent="0.2">
      <c r="A95">
        <v>18</v>
      </c>
      <c r="B95">
        <v>1</v>
      </c>
      <c r="C95">
        <v>281</v>
      </c>
      <c r="E95" t="s">
        <v>216</v>
      </c>
      <c r="F95" t="s">
        <v>217</v>
      </c>
      <c r="G95" t="s">
        <v>218</v>
      </c>
      <c r="H95" t="s">
        <v>219</v>
      </c>
      <c r="I95">
        <f>I83*J95</f>
        <v>5.0000000000000009</v>
      </c>
      <c r="J95">
        <v>0.28808481216870246</v>
      </c>
      <c r="K95">
        <v>0.28808499999999998</v>
      </c>
      <c r="O95">
        <f>ROUND(CP95,0)</f>
        <v>3367</v>
      </c>
      <c r="P95">
        <f>ROUND(CQ95*I95,0)</f>
        <v>3367</v>
      </c>
      <c r="Q95">
        <f>ROUND(CR95*I95,0)</f>
        <v>0</v>
      </c>
      <c r="R95">
        <f>ROUND(CS95*I95,0)</f>
        <v>0</v>
      </c>
      <c r="S95">
        <f>ROUND(CT95*I95,0)</f>
        <v>0</v>
      </c>
      <c r="T95">
        <f>ROUND(CU95*I95,0)</f>
        <v>0</v>
      </c>
      <c r="U95">
        <f t="shared" si="82"/>
        <v>0</v>
      </c>
      <c r="V95">
        <f t="shared" si="83"/>
        <v>0</v>
      </c>
      <c r="W95">
        <f>ROUND(CX95*I95,0)</f>
        <v>0</v>
      </c>
      <c r="X95">
        <f>ROUND(CY95,0)</f>
        <v>0</v>
      </c>
      <c r="Y95">
        <f>ROUND(CZ95,0)</f>
        <v>0</v>
      </c>
      <c r="AA95">
        <v>53551707</v>
      </c>
      <c r="AB95">
        <f t="shared" si="84"/>
        <v>109.67</v>
      </c>
      <c r="AC95">
        <f t="shared" si="75"/>
        <v>109.67</v>
      </c>
      <c r="AD95">
        <f t="shared" si="77"/>
        <v>0</v>
      </c>
      <c r="AE95">
        <f t="shared" si="78"/>
        <v>0</v>
      </c>
      <c r="AF95">
        <f t="shared" si="79"/>
        <v>0</v>
      </c>
      <c r="AG95">
        <f t="shared" si="85"/>
        <v>0</v>
      </c>
      <c r="AH95">
        <f t="shared" si="80"/>
        <v>0</v>
      </c>
      <c r="AI95">
        <f t="shared" si="81"/>
        <v>0</v>
      </c>
      <c r="AJ95">
        <f t="shared" si="86"/>
        <v>0.02</v>
      </c>
      <c r="AK95">
        <v>109.67</v>
      </c>
      <c r="AL95">
        <v>109.67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0.02</v>
      </c>
      <c r="AT95">
        <v>93</v>
      </c>
      <c r="AU95">
        <v>62</v>
      </c>
      <c r="AV95">
        <v>1</v>
      </c>
      <c r="AW95">
        <v>1</v>
      </c>
      <c r="AZ95">
        <v>1</v>
      </c>
      <c r="BA95">
        <v>1</v>
      </c>
      <c r="BB95">
        <v>1</v>
      </c>
      <c r="BC95">
        <v>6.14</v>
      </c>
      <c r="BD95" t="s">
        <v>3</v>
      </c>
      <c r="BE95" t="s">
        <v>3</v>
      </c>
      <c r="BF95" t="s">
        <v>3</v>
      </c>
      <c r="BG95" t="s">
        <v>3</v>
      </c>
      <c r="BH95">
        <v>3</v>
      </c>
      <c r="BI95">
        <v>1</v>
      </c>
      <c r="BJ95" t="s">
        <v>220</v>
      </c>
      <c r="BM95">
        <v>9001</v>
      </c>
      <c r="BN95">
        <v>0</v>
      </c>
      <c r="BO95" t="s">
        <v>30</v>
      </c>
      <c r="BP95">
        <v>1</v>
      </c>
      <c r="BQ95">
        <v>2</v>
      </c>
      <c r="BR95">
        <v>0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93</v>
      </c>
      <c r="CA95">
        <v>62</v>
      </c>
      <c r="CB95" t="s">
        <v>3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87"/>
        <v>3367</v>
      </c>
      <c r="CQ95">
        <f>AC95*BC95</f>
        <v>673.37379999999996</v>
      </c>
      <c r="CR95">
        <f t="shared" si="88"/>
        <v>0</v>
      </c>
      <c r="CS95">
        <f t="shared" si="89"/>
        <v>0</v>
      </c>
      <c r="CT95">
        <f t="shared" si="90"/>
        <v>0</v>
      </c>
      <c r="CU95">
        <f t="shared" si="91"/>
        <v>0</v>
      </c>
      <c r="CV95">
        <f t="shared" si="92"/>
        <v>0</v>
      </c>
      <c r="CW95">
        <f t="shared" si="93"/>
        <v>0</v>
      </c>
      <c r="CX95">
        <f t="shared" si="94"/>
        <v>0.02</v>
      </c>
      <c r="CY95">
        <f t="shared" si="95"/>
        <v>0</v>
      </c>
      <c r="CZ95">
        <f t="shared" si="96"/>
        <v>0</v>
      </c>
      <c r="DC95" t="s">
        <v>3</v>
      </c>
      <c r="DD95" t="s">
        <v>3</v>
      </c>
      <c r="DE95" t="s">
        <v>3</v>
      </c>
      <c r="DF95" t="s">
        <v>3</v>
      </c>
      <c r="DG95" t="s">
        <v>3</v>
      </c>
      <c r="DH95" t="s">
        <v>3</v>
      </c>
      <c r="DI95" t="s">
        <v>3</v>
      </c>
      <c r="DJ95" t="s">
        <v>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1013</v>
      </c>
      <c r="DV95" t="s">
        <v>219</v>
      </c>
      <c r="DW95" t="s">
        <v>219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53551113</v>
      </c>
      <c r="EF95">
        <v>2</v>
      </c>
      <c r="EG95" t="s">
        <v>38</v>
      </c>
      <c r="EH95">
        <v>9</v>
      </c>
      <c r="EI95" t="s">
        <v>39</v>
      </c>
      <c r="EJ95">
        <v>1</v>
      </c>
      <c r="EK95">
        <v>9001</v>
      </c>
      <c r="EL95" t="s">
        <v>39</v>
      </c>
      <c r="EM95" t="s">
        <v>40</v>
      </c>
      <c r="EO95" t="s">
        <v>3</v>
      </c>
      <c r="EQ95">
        <v>0</v>
      </c>
      <c r="ER95">
        <v>109.67</v>
      </c>
      <c r="ES95">
        <v>109.67</v>
      </c>
      <c r="ET95">
        <v>0</v>
      </c>
      <c r="EU95">
        <v>0</v>
      </c>
      <c r="EV95">
        <v>0</v>
      </c>
      <c r="EW95">
        <v>0</v>
      </c>
      <c r="EX95">
        <v>0</v>
      </c>
      <c r="FQ95">
        <v>0</v>
      </c>
      <c r="FR95">
        <f>ROUND(IF(AND(BH95=3,BI95=3),P95,0),0)</f>
        <v>0</v>
      </c>
      <c r="FS95">
        <v>0</v>
      </c>
      <c r="FX95">
        <v>93</v>
      </c>
      <c r="FY95">
        <v>62</v>
      </c>
      <c r="GA95" t="s">
        <v>3</v>
      </c>
      <c r="GD95">
        <v>1</v>
      </c>
      <c r="GF95">
        <v>-1782440191</v>
      </c>
      <c r="GG95">
        <v>2</v>
      </c>
      <c r="GH95">
        <v>1</v>
      </c>
      <c r="GI95">
        <v>5</v>
      </c>
      <c r="GJ95">
        <v>0</v>
      </c>
      <c r="GK95">
        <v>0</v>
      </c>
      <c r="GL95">
        <f>ROUND(IF(AND(BH95=3,BI95=3,FS95&lt;&gt;0),P95,0),0)</f>
        <v>0</v>
      </c>
      <c r="GM95">
        <f>ROUND(O95+X95+Y95,0)+GX95</f>
        <v>3367</v>
      </c>
      <c r="GN95">
        <f>IF(OR(BI95=0,BI95=1),ROUND(O95+X95+Y95,0),0)</f>
        <v>3367</v>
      </c>
      <c r="GO95">
        <f>IF(BI95=2,ROUND(O95+X95+Y95,0),0)</f>
        <v>0</v>
      </c>
      <c r="GP95">
        <f>IF(BI95=4,ROUND(O95+X95+Y95,0)+GX95,0)</f>
        <v>0</v>
      </c>
      <c r="GR95">
        <v>0</v>
      </c>
      <c r="GS95">
        <v>3</v>
      </c>
      <c r="GT95">
        <v>0</v>
      </c>
      <c r="GU95" t="s">
        <v>3</v>
      </c>
      <c r="GV95">
        <f t="shared" si="76"/>
        <v>0</v>
      </c>
      <c r="GW95">
        <v>1</v>
      </c>
      <c r="GX95">
        <f>ROUND(HC95*I95,0)</f>
        <v>0</v>
      </c>
      <c r="HA95">
        <v>0</v>
      </c>
      <c r="HB95">
        <v>0</v>
      </c>
      <c r="HC95">
        <f t="shared" si="97"/>
        <v>0</v>
      </c>
      <c r="HE95" t="s">
        <v>3</v>
      </c>
      <c r="HF95" t="s">
        <v>3</v>
      </c>
      <c r="HM95" t="s">
        <v>3</v>
      </c>
      <c r="HN95" t="s">
        <v>42</v>
      </c>
      <c r="HO95" t="s">
        <v>43</v>
      </c>
      <c r="HP95" t="s">
        <v>39</v>
      </c>
      <c r="HQ95" t="s">
        <v>39</v>
      </c>
      <c r="IK95">
        <v>0</v>
      </c>
    </row>
    <row r="96" spans="1:255" x14ac:dyDescent="0.2">
      <c r="A96" s="2">
        <v>18</v>
      </c>
      <c r="B96" s="2">
        <v>1</v>
      </c>
      <c r="C96" s="2">
        <v>269</v>
      </c>
      <c r="D96" s="2"/>
      <c r="E96" s="2" t="s">
        <v>221</v>
      </c>
      <c r="F96" s="2" t="s">
        <v>222</v>
      </c>
      <c r="G96" s="2" t="s">
        <v>223</v>
      </c>
      <c r="H96" s="2" t="s">
        <v>160</v>
      </c>
      <c r="I96" s="2">
        <f>I82*J96</f>
        <v>5.0000000000000009</v>
      </c>
      <c r="J96" s="2">
        <v>0.28808481216870246</v>
      </c>
      <c r="K96" s="2">
        <v>0.28808499999999998</v>
      </c>
      <c r="L96" s="2"/>
      <c r="M96" s="2"/>
      <c r="N96" s="2"/>
      <c r="O96" s="2">
        <f>ROUND(CP96,2)</f>
        <v>47510</v>
      </c>
      <c r="P96" s="2">
        <f>ROUND(ROUND(CQ96*I96,0)/BC96,2)</f>
        <v>47510</v>
      </c>
      <c r="Q96" s="2">
        <f>ROUND(CR96*I96,2)</f>
        <v>0</v>
      </c>
      <c r="R96" s="2">
        <f>ROUND(CS96*I96,2)</f>
        <v>0</v>
      </c>
      <c r="S96" s="2">
        <f>ROUND(CT96*I96,2)</f>
        <v>0</v>
      </c>
      <c r="T96" s="2">
        <f>ROUND(CU96*I96,2)</f>
        <v>0</v>
      </c>
      <c r="U96" s="2">
        <f t="shared" si="82"/>
        <v>0</v>
      </c>
      <c r="V96" s="2">
        <f t="shared" si="83"/>
        <v>0</v>
      </c>
      <c r="W96" s="2">
        <f>ROUND(CX96*I96,2)</f>
        <v>0</v>
      </c>
      <c r="X96" s="2">
        <f>ROUND(CY96,2)</f>
        <v>0</v>
      </c>
      <c r="Y96" s="2">
        <f>ROUND(CZ96,2)</f>
        <v>0</v>
      </c>
      <c r="Z96" s="2"/>
      <c r="AA96" s="2">
        <v>53551706</v>
      </c>
      <c r="AB96" s="2">
        <f t="shared" si="84"/>
        <v>9501.98</v>
      </c>
      <c r="AC96" s="2">
        <f t="shared" si="75"/>
        <v>9501.98</v>
      </c>
      <c r="AD96" s="2">
        <f t="shared" si="77"/>
        <v>0</v>
      </c>
      <c r="AE96" s="2">
        <f t="shared" si="78"/>
        <v>0</v>
      </c>
      <c r="AF96" s="2">
        <f t="shared" si="79"/>
        <v>0</v>
      </c>
      <c r="AG96" s="2">
        <f t="shared" si="85"/>
        <v>0</v>
      </c>
      <c r="AH96" s="2">
        <f t="shared" si="80"/>
        <v>0</v>
      </c>
      <c r="AI96" s="2">
        <f t="shared" si="81"/>
        <v>0</v>
      </c>
      <c r="AJ96" s="2">
        <f t="shared" si="86"/>
        <v>0</v>
      </c>
      <c r="AK96" s="2">
        <v>9501.98</v>
      </c>
      <c r="AL96" s="2">
        <v>9501.98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93</v>
      </c>
      <c r="AU96" s="2">
        <v>62</v>
      </c>
      <c r="AV96" s="2">
        <v>1</v>
      </c>
      <c r="AW96" s="2">
        <v>1</v>
      </c>
      <c r="AX96" s="2"/>
      <c r="AY96" s="2"/>
      <c r="AZ96" s="2">
        <v>1</v>
      </c>
      <c r="BA96" s="2">
        <v>1</v>
      </c>
      <c r="BB96" s="2">
        <v>1</v>
      </c>
      <c r="BC96" s="2">
        <v>1</v>
      </c>
      <c r="BD96" s="2" t="s">
        <v>3</v>
      </c>
      <c r="BE96" s="2" t="s">
        <v>3</v>
      </c>
      <c r="BF96" s="2" t="s">
        <v>3</v>
      </c>
      <c r="BG96" s="2" t="s">
        <v>3</v>
      </c>
      <c r="BH96" s="2">
        <v>3</v>
      </c>
      <c r="BI96" s="2">
        <v>1</v>
      </c>
      <c r="BJ96" s="2" t="s">
        <v>224</v>
      </c>
      <c r="BK96" s="2"/>
      <c r="BL96" s="2"/>
      <c r="BM96" s="2">
        <v>9001</v>
      </c>
      <c r="BN96" s="2">
        <v>0</v>
      </c>
      <c r="BO96" s="2" t="s">
        <v>3</v>
      </c>
      <c r="BP96" s="2">
        <v>0</v>
      </c>
      <c r="BQ96" s="2">
        <v>2</v>
      </c>
      <c r="BR96" s="2">
        <v>0</v>
      </c>
      <c r="BS96" s="2">
        <v>1</v>
      </c>
      <c r="BT96" s="2">
        <v>1</v>
      </c>
      <c r="BU96" s="2">
        <v>1</v>
      </c>
      <c r="BV96" s="2">
        <v>1</v>
      </c>
      <c r="BW96" s="2">
        <v>1</v>
      </c>
      <c r="BX96" s="2">
        <v>1</v>
      </c>
      <c r="BY96" s="2" t="s">
        <v>3</v>
      </c>
      <c r="BZ96" s="2">
        <v>93</v>
      </c>
      <c r="CA96" s="2">
        <v>62</v>
      </c>
      <c r="CB96" s="2" t="s">
        <v>3</v>
      </c>
      <c r="CC96" s="2"/>
      <c r="CD96" s="2"/>
      <c r="CE96" s="2">
        <v>0</v>
      </c>
      <c r="CF96" s="2">
        <v>0</v>
      </c>
      <c r="CG96" s="2">
        <v>0</v>
      </c>
      <c r="CH96" s="2"/>
      <c r="CI96" s="2"/>
      <c r="CJ96" s="2"/>
      <c r="CK96" s="2"/>
      <c r="CL96" s="2"/>
      <c r="CM96" s="2">
        <v>0</v>
      </c>
      <c r="CN96" s="2" t="s">
        <v>3</v>
      </c>
      <c r="CO96" s="2">
        <v>0</v>
      </c>
      <c r="CP96" s="2">
        <f t="shared" si="87"/>
        <v>47510</v>
      </c>
      <c r="CQ96" s="2">
        <f>AC96</f>
        <v>9501.98</v>
      </c>
      <c r="CR96" s="2">
        <f t="shared" si="88"/>
        <v>0</v>
      </c>
      <c r="CS96" s="2">
        <f t="shared" si="89"/>
        <v>0</v>
      </c>
      <c r="CT96" s="2">
        <f t="shared" si="90"/>
        <v>0</v>
      </c>
      <c r="CU96" s="2">
        <f t="shared" si="91"/>
        <v>0</v>
      </c>
      <c r="CV96" s="2">
        <f t="shared" si="92"/>
        <v>0</v>
      </c>
      <c r="CW96" s="2">
        <f t="shared" si="93"/>
        <v>0</v>
      </c>
      <c r="CX96" s="2">
        <f t="shared" si="94"/>
        <v>0</v>
      </c>
      <c r="CY96" s="2">
        <f t="shared" si="95"/>
        <v>0</v>
      </c>
      <c r="CZ96" s="2">
        <f t="shared" si="96"/>
        <v>0</v>
      </c>
      <c r="DA96" s="2"/>
      <c r="DB96" s="2"/>
      <c r="DC96" s="2" t="s">
        <v>3</v>
      </c>
      <c r="DD96" s="2" t="s">
        <v>3</v>
      </c>
      <c r="DE96" s="2" t="s">
        <v>3</v>
      </c>
      <c r="DF96" s="2" t="s">
        <v>3</v>
      </c>
      <c r="DG96" s="2" t="s">
        <v>3</v>
      </c>
      <c r="DH96" s="2" t="s">
        <v>3</v>
      </c>
      <c r="DI96" s="2" t="s">
        <v>3</v>
      </c>
      <c r="DJ96" s="2" t="s">
        <v>3</v>
      </c>
      <c r="DK96" s="2" t="s">
        <v>3</v>
      </c>
      <c r="DL96" s="2" t="s">
        <v>3</v>
      </c>
      <c r="DM96" s="2" t="s">
        <v>3</v>
      </c>
      <c r="DN96" s="2">
        <v>0</v>
      </c>
      <c r="DO96" s="2">
        <v>0</v>
      </c>
      <c r="DP96" s="2">
        <v>1</v>
      </c>
      <c r="DQ96" s="2">
        <v>1</v>
      </c>
      <c r="DR96" s="2"/>
      <c r="DS96" s="2"/>
      <c r="DT96" s="2"/>
      <c r="DU96" s="2">
        <v>1010</v>
      </c>
      <c r="DV96" s="2" t="s">
        <v>160</v>
      </c>
      <c r="DW96" s="2" t="s">
        <v>160</v>
      </c>
      <c r="DX96" s="2">
        <v>1</v>
      </c>
      <c r="DY96" s="2"/>
      <c r="DZ96" s="2" t="s">
        <v>3</v>
      </c>
      <c r="EA96" s="2" t="s">
        <v>3</v>
      </c>
      <c r="EB96" s="2" t="s">
        <v>3</v>
      </c>
      <c r="EC96" s="2" t="s">
        <v>3</v>
      </c>
      <c r="ED96" s="2"/>
      <c r="EE96" s="2">
        <v>53551113</v>
      </c>
      <c r="EF96" s="2">
        <v>2</v>
      </c>
      <c r="EG96" s="2" t="s">
        <v>38</v>
      </c>
      <c r="EH96" s="2">
        <v>9</v>
      </c>
      <c r="EI96" s="2" t="s">
        <v>39</v>
      </c>
      <c r="EJ96" s="2">
        <v>1</v>
      </c>
      <c r="EK96" s="2">
        <v>9001</v>
      </c>
      <c r="EL96" s="2" t="s">
        <v>39</v>
      </c>
      <c r="EM96" s="2" t="s">
        <v>40</v>
      </c>
      <c r="EN96" s="2"/>
      <c r="EO96" s="2" t="s">
        <v>3</v>
      </c>
      <c r="EP96" s="2"/>
      <c r="EQ96" s="2">
        <v>0</v>
      </c>
      <c r="ER96" s="2">
        <v>9501.98</v>
      </c>
      <c r="ES96" s="2">
        <v>9501.98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>
        <v>0</v>
      </c>
      <c r="FR96" s="2">
        <f>ROUND(IF(AND(BH96=3,BI96=3),P96,0),2)</f>
        <v>0</v>
      </c>
      <c r="FS96" s="2">
        <v>0</v>
      </c>
      <c r="FT96" s="2"/>
      <c r="FU96" s="2"/>
      <c r="FV96" s="2"/>
      <c r="FW96" s="2"/>
      <c r="FX96" s="2">
        <v>93</v>
      </c>
      <c r="FY96" s="2">
        <v>62</v>
      </c>
      <c r="FZ96" s="2"/>
      <c r="GA96" s="2" t="s">
        <v>3</v>
      </c>
      <c r="GB96" s="2"/>
      <c r="GC96" s="2"/>
      <c r="GD96" s="2">
        <v>1</v>
      </c>
      <c r="GE96" s="2">
        <v>9501.98</v>
      </c>
      <c r="GF96" s="2">
        <v>-2066279378</v>
      </c>
      <c r="GG96" s="2">
        <v>2</v>
      </c>
      <c r="GH96" s="2">
        <v>0</v>
      </c>
      <c r="GI96" s="2">
        <v>-2</v>
      </c>
      <c r="GJ96" s="2">
        <v>0</v>
      </c>
      <c r="GK96" s="2">
        <v>0</v>
      </c>
      <c r="GL96" s="2">
        <f>ROUND(IF(AND(BH96=3,BI96=3,FS96&lt;&gt;0),P96,0),2)</f>
        <v>0</v>
      </c>
      <c r="GM96" s="2">
        <f>ROUND(O96+X96+Y96,2)+GX96</f>
        <v>47510</v>
      </c>
      <c r="GN96" s="2">
        <f>IF(OR(BI96=0,BI96=1),ROUND(O96+X96+Y96,2),0)</f>
        <v>47510</v>
      </c>
      <c r="GO96" s="2">
        <f>IF(BI96=2,ROUND(O96+X96+Y96,2),0)</f>
        <v>0</v>
      </c>
      <c r="GP96" s="2">
        <f>IF(BI96=4,ROUND(O96+X96+Y96,2)+GX96,0)</f>
        <v>0</v>
      </c>
      <c r="GQ96" s="2"/>
      <c r="GR96" s="2">
        <v>3</v>
      </c>
      <c r="GS96" s="2">
        <v>1</v>
      </c>
      <c r="GT96" s="2">
        <v>0</v>
      </c>
      <c r="GU96" s="2" t="s">
        <v>3</v>
      </c>
      <c r="GV96" s="2">
        <f t="shared" si="76"/>
        <v>0</v>
      </c>
      <c r="GW96" s="2">
        <v>1</v>
      </c>
      <c r="GX96" s="2">
        <f>ROUND(HC96*I96,2)</f>
        <v>0</v>
      </c>
      <c r="GY96" s="2"/>
      <c r="GZ96" s="2"/>
      <c r="HA96" s="2">
        <v>0</v>
      </c>
      <c r="HB96" s="2">
        <v>0</v>
      </c>
      <c r="HC96" s="2">
        <f t="shared" si="97"/>
        <v>0</v>
      </c>
      <c r="HD96" s="2"/>
      <c r="HE96" s="2" t="s">
        <v>3</v>
      </c>
      <c r="HF96" s="2" t="s">
        <v>3</v>
      </c>
      <c r="HG96" s="2">
        <f>ROUND(AC96*I96,0)</f>
        <v>47510</v>
      </c>
      <c r="HH96" s="2"/>
      <c r="HI96" s="2"/>
      <c r="HJ96" s="2"/>
      <c r="HK96" s="2"/>
      <c r="HL96" s="2"/>
      <c r="HM96" s="2" t="s">
        <v>3</v>
      </c>
      <c r="HN96" s="2" t="s">
        <v>42</v>
      </c>
      <c r="HO96" s="2" t="s">
        <v>43</v>
      </c>
      <c r="HP96" s="2" t="s">
        <v>39</v>
      </c>
      <c r="HQ96" s="2" t="s">
        <v>39</v>
      </c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>
        <v>0</v>
      </c>
      <c r="IL96" s="2"/>
      <c r="IM96" s="2"/>
      <c r="IN96" s="2"/>
      <c r="IO96" s="2"/>
      <c r="IP96" s="2"/>
      <c r="IQ96" s="2"/>
      <c r="IR96" s="2"/>
      <c r="IS96" s="2"/>
      <c r="IT96" s="2"/>
      <c r="IU96" s="2"/>
    </row>
    <row r="97" spans="1:255" x14ac:dyDescent="0.2">
      <c r="A97">
        <v>18</v>
      </c>
      <c r="B97">
        <v>1</v>
      </c>
      <c r="C97">
        <v>288</v>
      </c>
      <c r="E97" t="s">
        <v>221</v>
      </c>
      <c r="F97" t="s">
        <v>222</v>
      </c>
      <c r="G97" t="s">
        <v>223</v>
      </c>
      <c r="H97" t="s">
        <v>160</v>
      </c>
      <c r="I97">
        <f>I83*J97</f>
        <v>5.0000000000000009</v>
      </c>
      <c r="J97">
        <v>0.28808481216870246</v>
      </c>
      <c r="K97">
        <v>0.28808499999999998</v>
      </c>
      <c r="O97">
        <f>ROUND(CP97,0)</f>
        <v>47510</v>
      </c>
      <c r="P97">
        <f>ROUND(CQ97*I97,0)</f>
        <v>47510</v>
      </c>
      <c r="Q97">
        <f>ROUND(CR97*I97,0)</f>
        <v>0</v>
      </c>
      <c r="R97">
        <f>ROUND(CS97*I97,0)</f>
        <v>0</v>
      </c>
      <c r="S97">
        <f>ROUND(CT97*I97,0)</f>
        <v>0</v>
      </c>
      <c r="T97">
        <f>ROUND(CU97*I97,0)</f>
        <v>0</v>
      </c>
      <c r="U97">
        <f t="shared" si="82"/>
        <v>0</v>
      </c>
      <c r="V97">
        <f t="shared" si="83"/>
        <v>0</v>
      </c>
      <c r="W97">
        <f>ROUND(CX97*I97,0)</f>
        <v>0</v>
      </c>
      <c r="X97">
        <f>ROUND(CY97,0)</f>
        <v>0</v>
      </c>
      <c r="Y97">
        <f>ROUND(CZ97,0)</f>
        <v>0</v>
      </c>
      <c r="AA97">
        <v>53551707</v>
      </c>
      <c r="AB97">
        <f t="shared" si="84"/>
        <v>9501.98</v>
      </c>
      <c r="AC97">
        <f t="shared" si="75"/>
        <v>9501.98</v>
      </c>
      <c r="AD97">
        <f t="shared" si="77"/>
        <v>0</v>
      </c>
      <c r="AE97">
        <f t="shared" si="78"/>
        <v>0</v>
      </c>
      <c r="AF97">
        <f t="shared" si="79"/>
        <v>0</v>
      </c>
      <c r="AG97">
        <f t="shared" si="85"/>
        <v>0</v>
      </c>
      <c r="AH97">
        <f t="shared" si="80"/>
        <v>0</v>
      </c>
      <c r="AI97">
        <f t="shared" si="81"/>
        <v>0</v>
      </c>
      <c r="AJ97">
        <f t="shared" si="86"/>
        <v>0</v>
      </c>
      <c r="AK97">
        <v>9501.98</v>
      </c>
      <c r="AL97">
        <v>9501.98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93</v>
      </c>
      <c r="AU97">
        <v>62</v>
      </c>
      <c r="AV97">
        <v>1</v>
      </c>
      <c r="AW97">
        <v>1</v>
      </c>
      <c r="AZ97">
        <v>1</v>
      </c>
      <c r="BA97">
        <v>1</v>
      </c>
      <c r="BB97">
        <v>1</v>
      </c>
      <c r="BC97">
        <v>6.14</v>
      </c>
      <c r="BD97" t="s">
        <v>3</v>
      </c>
      <c r="BE97" t="s">
        <v>3</v>
      </c>
      <c r="BF97" t="s">
        <v>3</v>
      </c>
      <c r="BG97" t="s">
        <v>3</v>
      </c>
      <c r="BH97">
        <v>3</v>
      </c>
      <c r="BI97">
        <v>1</v>
      </c>
      <c r="BJ97" t="s">
        <v>224</v>
      </c>
      <c r="BM97">
        <v>9001</v>
      </c>
      <c r="BN97">
        <v>0</v>
      </c>
      <c r="BO97" t="s">
        <v>30</v>
      </c>
      <c r="BP97">
        <v>1</v>
      </c>
      <c r="BQ97">
        <v>2</v>
      </c>
      <c r="BR97">
        <v>0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93</v>
      </c>
      <c r="CA97">
        <v>62</v>
      </c>
      <c r="CB97" t="s">
        <v>3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87"/>
        <v>47510</v>
      </c>
      <c r="CQ97">
        <f>AC97</f>
        <v>9501.98</v>
      </c>
      <c r="CR97">
        <f t="shared" si="88"/>
        <v>0</v>
      </c>
      <c r="CS97">
        <f t="shared" si="89"/>
        <v>0</v>
      </c>
      <c r="CT97">
        <f t="shared" si="90"/>
        <v>0</v>
      </c>
      <c r="CU97">
        <f t="shared" si="91"/>
        <v>0</v>
      </c>
      <c r="CV97">
        <f t="shared" si="92"/>
        <v>0</v>
      </c>
      <c r="CW97">
        <f t="shared" si="93"/>
        <v>0</v>
      </c>
      <c r="CX97">
        <f t="shared" si="94"/>
        <v>0</v>
      </c>
      <c r="CY97">
        <f t="shared" si="95"/>
        <v>0</v>
      </c>
      <c r="CZ97">
        <f t="shared" si="96"/>
        <v>0</v>
      </c>
      <c r="DC97" t="s">
        <v>3</v>
      </c>
      <c r="DD97" t="s">
        <v>3</v>
      </c>
      <c r="DE97" t="s">
        <v>3</v>
      </c>
      <c r="DF97" t="s">
        <v>3</v>
      </c>
      <c r="DG97" t="s">
        <v>3</v>
      </c>
      <c r="DH97" t="s">
        <v>3</v>
      </c>
      <c r="DI97" t="s">
        <v>3</v>
      </c>
      <c r="DJ97" t="s">
        <v>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1010</v>
      </c>
      <c r="DV97" t="s">
        <v>160</v>
      </c>
      <c r="DW97" t="s">
        <v>160</v>
      </c>
      <c r="DX97">
        <v>1</v>
      </c>
      <c r="DZ97" t="s">
        <v>3</v>
      </c>
      <c r="EA97" t="s">
        <v>3</v>
      </c>
      <c r="EB97" t="s">
        <v>3</v>
      </c>
      <c r="EC97" t="s">
        <v>3</v>
      </c>
      <c r="EE97">
        <v>53551113</v>
      </c>
      <c r="EF97">
        <v>2</v>
      </c>
      <c r="EG97" t="s">
        <v>38</v>
      </c>
      <c r="EH97">
        <v>9</v>
      </c>
      <c r="EI97" t="s">
        <v>39</v>
      </c>
      <c r="EJ97">
        <v>1</v>
      </c>
      <c r="EK97">
        <v>9001</v>
      </c>
      <c r="EL97" t="s">
        <v>39</v>
      </c>
      <c r="EM97" t="s">
        <v>40</v>
      </c>
      <c r="EO97" t="s">
        <v>3</v>
      </c>
      <c r="EQ97">
        <v>0</v>
      </c>
      <c r="ER97">
        <v>9501.98</v>
      </c>
      <c r="ES97">
        <v>9501.98</v>
      </c>
      <c r="ET97">
        <v>0</v>
      </c>
      <c r="EU97">
        <v>0</v>
      </c>
      <c r="EV97">
        <v>0</v>
      </c>
      <c r="EW97">
        <v>0</v>
      </c>
      <c r="EX97">
        <v>0</v>
      </c>
      <c r="FQ97">
        <v>0</v>
      </c>
      <c r="FR97">
        <f>ROUND(IF(AND(BH97=3,BI97=3),P97,0),0)</f>
        <v>0</v>
      </c>
      <c r="FS97">
        <v>0</v>
      </c>
      <c r="FX97">
        <v>93</v>
      </c>
      <c r="FY97">
        <v>62</v>
      </c>
      <c r="GA97" t="s">
        <v>3</v>
      </c>
      <c r="GD97">
        <v>1</v>
      </c>
      <c r="GE97">
        <v>1547.55</v>
      </c>
      <c r="GF97">
        <v>-2066279378</v>
      </c>
      <c r="GG97">
        <v>2</v>
      </c>
      <c r="GH97">
        <v>1</v>
      </c>
      <c r="GI97">
        <v>5</v>
      </c>
      <c r="GJ97">
        <v>0</v>
      </c>
      <c r="GK97">
        <v>0</v>
      </c>
      <c r="GL97">
        <f>ROUND(IF(AND(BH97=3,BI97=3,FS97&lt;&gt;0),P97,0),0)</f>
        <v>0</v>
      </c>
      <c r="GM97">
        <f>ROUND(O97+X97+Y97,0)+GX97</f>
        <v>47510</v>
      </c>
      <c r="GN97">
        <f>IF(OR(BI97=0,BI97=1),ROUND(O97+X97+Y97,0),0)</f>
        <v>47510</v>
      </c>
      <c r="GO97">
        <f>IF(BI97=2,ROUND(O97+X97+Y97,0),0)</f>
        <v>0</v>
      </c>
      <c r="GP97">
        <f>IF(BI97=4,ROUND(O97+X97+Y97,0)+GX97,0)</f>
        <v>0</v>
      </c>
      <c r="GR97">
        <v>3</v>
      </c>
      <c r="GS97">
        <v>1</v>
      </c>
      <c r="GT97">
        <v>0</v>
      </c>
      <c r="GU97" t="s">
        <v>3</v>
      </c>
      <c r="GV97">
        <f t="shared" si="76"/>
        <v>0</v>
      </c>
      <c r="GW97">
        <v>1</v>
      </c>
      <c r="GX97">
        <f>ROUND(HC97*I97,0)</f>
        <v>0</v>
      </c>
      <c r="HA97">
        <v>0</v>
      </c>
      <c r="HB97">
        <v>0</v>
      </c>
      <c r="HC97">
        <f t="shared" si="97"/>
        <v>0</v>
      </c>
      <c r="HE97" t="s">
        <v>3</v>
      </c>
      <c r="HF97" t="s">
        <v>3</v>
      </c>
      <c r="HG97">
        <f>ROUND(AC97*I97,0)</f>
        <v>47510</v>
      </c>
      <c r="HM97" t="s">
        <v>3</v>
      </c>
      <c r="HN97" t="s">
        <v>42</v>
      </c>
      <c r="HO97" t="s">
        <v>43</v>
      </c>
      <c r="HP97" t="s">
        <v>39</v>
      </c>
      <c r="HQ97" t="s">
        <v>39</v>
      </c>
      <c r="IK97">
        <v>0</v>
      </c>
    </row>
    <row r="98" spans="1:255" x14ac:dyDescent="0.2">
      <c r="A98" s="2">
        <v>18</v>
      </c>
      <c r="B98" s="2">
        <v>1</v>
      </c>
      <c r="C98" s="2">
        <v>263</v>
      </c>
      <c r="D98" s="2"/>
      <c r="E98" s="2" t="s">
        <v>225</v>
      </c>
      <c r="F98" s="2" t="s">
        <v>226</v>
      </c>
      <c r="G98" s="2" t="s">
        <v>227</v>
      </c>
      <c r="H98" s="2" t="s">
        <v>160</v>
      </c>
      <c r="I98" s="2">
        <f>I82*J98</f>
        <v>5.0000000000000009</v>
      </c>
      <c r="J98" s="2">
        <v>0.28808481216870246</v>
      </c>
      <c r="K98" s="2">
        <v>0.28808499999999998</v>
      </c>
      <c r="L98" s="2"/>
      <c r="M98" s="2"/>
      <c r="N98" s="2"/>
      <c r="O98" s="2">
        <f>ROUND(CP98,2)</f>
        <v>101.25</v>
      </c>
      <c r="P98" s="2">
        <f>ROUND(CQ98*I98,2)</f>
        <v>101.25</v>
      </c>
      <c r="Q98" s="2">
        <f>ROUND(CR98*I98,2)</f>
        <v>0</v>
      </c>
      <c r="R98" s="2">
        <f>ROUND(CS98*I98,2)</f>
        <v>0</v>
      </c>
      <c r="S98" s="2">
        <f>ROUND(CT98*I98,2)</f>
        <v>0</v>
      </c>
      <c r="T98" s="2">
        <f>ROUND(CU98*I98,2)</f>
        <v>0</v>
      </c>
      <c r="U98" s="2">
        <f t="shared" si="82"/>
        <v>0</v>
      </c>
      <c r="V98" s="2">
        <f t="shared" si="83"/>
        <v>0</v>
      </c>
      <c r="W98" s="2">
        <f>ROUND(CX98*I98,2)</f>
        <v>0.1</v>
      </c>
      <c r="X98" s="2">
        <f>ROUND(CY98,2)</f>
        <v>0</v>
      </c>
      <c r="Y98" s="2">
        <f>ROUND(CZ98,2)</f>
        <v>0</v>
      </c>
      <c r="Z98" s="2"/>
      <c r="AA98" s="2">
        <v>53551706</v>
      </c>
      <c r="AB98" s="2">
        <f t="shared" si="84"/>
        <v>20.25</v>
      </c>
      <c r="AC98" s="2">
        <f t="shared" si="75"/>
        <v>20.25</v>
      </c>
      <c r="AD98" s="2">
        <f t="shared" si="77"/>
        <v>0</v>
      </c>
      <c r="AE98" s="2">
        <f t="shared" si="78"/>
        <v>0</v>
      </c>
      <c r="AF98" s="2">
        <f t="shared" si="79"/>
        <v>0</v>
      </c>
      <c r="AG98" s="2">
        <f t="shared" si="85"/>
        <v>0</v>
      </c>
      <c r="AH98" s="2">
        <f t="shared" si="80"/>
        <v>0</v>
      </c>
      <c r="AI98" s="2">
        <f t="shared" si="81"/>
        <v>0</v>
      </c>
      <c r="AJ98" s="2">
        <f t="shared" si="86"/>
        <v>0.02</v>
      </c>
      <c r="AK98" s="2">
        <v>20.25</v>
      </c>
      <c r="AL98" s="2">
        <v>20.25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0.02</v>
      </c>
      <c r="AT98" s="2">
        <v>93</v>
      </c>
      <c r="AU98" s="2">
        <v>62</v>
      </c>
      <c r="AV98" s="2">
        <v>1</v>
      </c>
      <c r="AW98" s="2">
        <v>1</v>
      </c>
      <c r="AX98" s="2"/>
      <c r="AY98" s="2"/>
      <c r="AZ98" s="2">
        <v>1</v>
      </c>
      <c r="BA98" s="2">
        <v>1</v>
      </c>
      <c r="BB98" s="2">
        <v>1</v>
      </c>
      <c r="BC98" s="2">
        <v>1</v>
      </c>
      <c r="BD98" s="2" t="s">
        <v>3</v>
      </c>
      <c r="BE98" s="2" t="s">
        <v>3</v>
      </c>
      <c r="BF98" s="2" t="s">
        <v>3</v>
      </c>
      <c r="BG98" s="2" t="s">
        <v>3</v>
      </c>
      <c r="BH98" s="2">
        <v>3</v>
      </c>
      <c r="BI98" s="2">
        <v>1</v>
      </c>
      <c r="BJ98" s="2" t="s">
        <v>228</v>
      </c>
      <c r="BK98" s="2"/>
      <c r="BL98" s="2"/>
      <c r="BM98" s="2">
        <v>9001</v>
      </c>
      <c r="BN98" s="2">
        <v>0</v>
      </c>
      <c r="BO98" s="2" t="s">
        <v>3</v>
      </c>
      <c r="BP98" s="2">
        <v>0</v>
      </c>
      <c r="BQ98" s="2">
        <v>2</v>
      </c>
      <c r="BR98" s="2">
        <v>0</v>
      </c>
      <c r="BS98" s="2">
        <v>1</v>
      </c>
      <c r="BT98" s="2">
        <v>1</v>
      </c>
      <c r="BU98" s="2">
        <v>1</v>
      </c>
      <c r="BV98" s="2">
        <v>1</v>
      </c>
      <c r="BW98" s="2">
        <v>1</v>
      </c>
      <c r="BX98" s="2">
        <v>1</v>
      </c>
      <c r="BY98" s="2" t="s">
        <v>3</v>
      </c>
      <c r="BZ98" s="2">
        <v>93</v>
      </c>
      <c r="CA98" s="2">
        <v>62</v>
      </c>
      <c r="CB98" s="2" t="s">
        <v>3</v>
      </c>
      <c r="CC98" s="2"/>
      <c r="CD98" s="2"/>
      <c r="CE98" s="2">
        <v>0</v>
      </c>
      <c r="CF98" s="2">
        <v>0</v>
      </c>
      <c r="CG98" s="2">
        <v>0</v>
      </c>
      <c r="CH98" s="2"/>
      <c r="CI98" s="2"/>
      <c r="CJ98" s="2"/>
      <c r="CK98" s="2"/>
      <c r="CL98" s="2"/>
      <c r="CM98" s="2">
        <v>0</v>
      </c>
      <c r="CN98" s="2" t="s">
        <v>3</v>
      </c>
      <c r="CO98" s="2">
        <v>0</v>
      </c>
      <c r="CP98" s="2">
        <f t="shared" si="87"/>
        <v>101.25</v>
      </c>
      <c r="CQ98" s="2">
        <f>AC98*BC98</f>
        <v>20.25</v>
      </c>
      <c r="CR98" s="2">
        <f t="shared" si="88"/>
        <v>0</v>
      </c>
      <c r="CS98" s="2">
        <f t="shared" si="89"/>
        <v>0</v>
      </c>
      <c r="CT98" s="2">
        <f t="shared" si="90"/>
        <v>0</v>
      </c>
      <c r="CU98" s="2">
        <f t="shared" si="91"/>
        <v>0</v>
      </c>
      <c r="CV98" s="2">
        <f t="shared" si="92"/>
        <v>0</v>
      </c>
      <c r="CW98" s="2">
        <f t="shared" si="93"/>
        <v>0</v>
      </c>
      <c r="CX98" s="2">
        <f t="shared" si="94"/>
        <v>0.02</v>
      </c>
      <c r="CY98" s="2">
        <f t="shared" si="95"/>
        <v>0</v>
      </c>
      <c r="CZ98" s="2">
        <f t="shared" si="96"/>
        <v>0</v>
      </c>
      <c r="DA98" s="2"/>
      <c r="DB98" s="2"/>
      <c r="DC98" s="2" t="s">
        <v>3</v>
      </c>
      <c r="DD98" s="2" t="s">
        <v>3</v>
      </c>
      <c r="DE98" s="2" t="s">
        <v>3</v>
      </c>
      <c r="DF98" s="2" t="s">
        <v>3</v>
      </c>
      <c r="DG98" s="2" t="s">
        <v>3</v>
      </c>
      <c r="DH98" s="2" t="s">
        <v>3</v>
      </c>
      <c r="DI98" s="2" t="s">
        <v>3</v>
      </c>
      <c r="DJ98" s="2" t="s">
        <v>3</v>
      </c>
      <c r="DK98" s="2" t="s">
        <v>3</v>
      </c>
      <c r="DL98" s="2" t="s">
        <v>3</v>
      </c>
      <c r="DM98" s="2" t="s">
        <v>3</v>
      </c>
      <c r="DN98" s="2">
        <v>0</v>
      </c>
      <c r="DO98" s="2">
        <v>0</v>
      </c>
      <c r="DP98" s="2">
        <v>1</v>
      </c>
      <c r="DQ98" s="2">
        <v>1</v>
      </c>
      <c r="DR98" s="2"/>
      <c r="DS98" s="2"/>
      <c r="DT98" s="2"/>
      <c r="DU98" s="2">
        <v>1010</v>
      </c>
      <c r="DV98" s="2" t="s">
        <v>160</v>
      </c>
      <c r="DW98" s="2" t="s">
        <v>160</v>
      </c>
      <c r="DX98" s="2">
        <v>1</v>
      </c>
      <c r="DY98" s="2"/>
      <c r="DZ98" s="2" t="s">
        <v>3</v>
      </c>
      <c r="EA98" s="2" t="s">
        <v>3</v>
      </c>
      <c r="EB98" s="2" t="s">
        <v>3</v>
      </c>
      <c r="EC98" s="2" t="s">
        <v>3</v>
      </c>
      <c r="ED98" s="2"/>
      <c r="EE98" s="2">
        <v>53551113</v>
      </c>
      <c r="EF98" s="2">
        <v>2</v>
      </c>
      <c r="EG98" s="2" t="s">
        <v>38</v>
      </c>
      <c r="EH98" s="2">
        <v>9</v>
      </c>
      <c r="EI98" s="2" t="s">
        <v>39</v>
      </c>
      <c r="EJ98" s="2">
        <v>1</v>
      </c>
      <c r="EK98" s="2">
        <v>9001</v>
      </c>
      <c r="EL98" s="2" t="s">
        <v>39</v>
      </c>
      <c r="EM98" s="2" t="s">
        <v>40</v>
      </c>
      <c r="EN98" s="2"/>
      <c r="EO98" s="2" t="s">
        <v>3</v>
      </c>
      <c r="EP98" s="2"/>
      <c r="EQ98" s="2">
        <v>0</v>
      </c>
      <c r="ER98" s="2">
        <v>20.25</v>
      </c>
      <c r="ES98" s="2">
        <v>20.25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>
        <v>0</v>
      </c>
      <c r="FR98" s="2">
        <f>ROUND(IF(AND(BH98=3,BI98=3),P98,0),2)</f>
        <v>0</v>
      </c>
      <c r="FS98" s="2">
        <v>0</v>
      </c>
      <c r="FT98" s="2"/>
      <c r="FU98" s="2"/>
      <c r="FV98" s="2"/>
      <c r="FW98" s="2"/>
      <c r="FX98" s="2">
        <v>93</v>
      </c>
      <c r="FY98" s="2">
        <v>62</v>
      </c>
      <c r="FZ98" s="2"/>
      <c r="GA98" s="2" t="s">
        <v>3</v>
      </c>
      <c r="GB98" s="2"/>
      <c r="GC98" s="2"/>
      <c r="GD98" s="2">
        <v>1</v>
      </c>
      <c r="GE98" s="2"/>
      <c r="GF98" s="2">
        <v>-1030546797</v>
      </c>
      <c r="GG98" s="2">
        <v>2</v>
      </c>
      <c r="GH98" s="2">
        <v>1</v>
      </c>
      <c r="GI98" s="2">
        <v>-2</v>
      </c>
      <c r="GJ98" s="2">
        <v>0</v>
      </c>
      <c r="GK98" s="2">
        <v>0</v>
      </c>
      <c r="GL98" s="2">
        <f>ROUND(IF(AND(BH98=3,BI98=3,FS98&lt;&gt;0),P98,0),2)</f>
        <v>0</v>
      </c>
      <c r="GM98" s="2">
        <f>ROUND(O98+X98+Y98,2)+GX98</f>
        <v>101.25</v>
      </c>
      <c r="GN98" s="2">
        <f>IF(OR(BI98=0,BI98=1),ROUND(O98+X98+Y98,2),0)</f>
        <v>101.25</v>
      </c>
      <c r="GO98" s="2">
        <f>IF(BI98=2,ROUND(O98+X98+Y98,2),0)</f>
        <v>0</v>
      </c>
      <c r="GP98" s="2">
        <f>IF(BI98=4,ROUND(O98+X98+Y98,2)+GX98,0)</f>
        <v>0</v>
      </c>
      <c r="GQ98" s="2"/>
      <c r="GR98" s="2">
        <v>0</v>
      </c>
      <c r="GS98" s="2">
        <v>0</v>
      </c>
      <c r="GT98" s="2">
        <v>0</v>
      </c>
      <c r="GU98" s="2" t="s">
        <v>3</v>
      </c>
      <c r="GV98" s="2">
        <f t="shared" si="76"/>
        <v>0</v>
      </c>
      <c r="GW98" s="2">
        <v>1</v>
      </c>
      <c r="GX98" s="2">
        <f>ROUND(HC98*I98,2)</f>
        <v>0</v>
      </c>
      <c r="GY98" s="2"/>
      <c r="GZ98" s="2"/>
      <c r="HA98" s="2">
        <v>0</v>
      </c>
      <c r="HB98" s="2">
        <v>0</v>
      </c>
      <c r="HC98" s="2">
        <f t="shared" si="97"/>
        <v>0</v>
      </c>
      <c r="HD98" s="2"/>
      <c r="HE98" s="2" t="s">
        <v>3</v>
      </c>
      <c r="HF98" s="2" t="s">
        <v>3</v>
      </c>
      <c r="HG98" s="2"/>
      <c r="HH98" s="2"/>
      <c r="HI98" s="2"/>
      <c r="HJ98" s="2"/>
      <c r="HK98" s="2"/>
      <c r="HL98" s="2"/>
      <c r="HM98" s="2" t="s">
        <v>3</v>
      </c>
      <c r="HN98" s="2" t="s">
        <v>42</v>
      </c>
      <c r="HO98" s="2" t="s">
        <v>43</v>
      </c>
      <c r="HP98" s="2" t="s">
        <v>39</v>
      </c>
      <c r="HQ98" s="2" t="s">
        <v>39</v>
      </c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>
        <v>0</v>
      </c>
      <c r="IL98" s="2"/>
      <c r="IM98" s="2"/>
      <c r="IN98" s="2"/>
      <c r="IO98" s="2"/>
      <c r="IP98" s="2"/>
      <c r="IQ98" s="2"/>
      <c r="IR98" s="2"/>
      <c r="IS98" s="2"/>
      <c r="IT98" s="2"/>
      <c r="IU98" s="2"/>
    </row>
    <row r="99" spans="1:255" x14ac:dyDescent="0.2">
      <c r="A99">
        <v>18</v>
      </c>
      <c r="B99">
        <v>1</v>
      </c>
      <c r="C99">
        <v>282</v>
      </c>
      <c r="E99" t="s">
        <v>225</v>
      </c>
      <c r="F99" t="s">
        <v>226</v>
      </c>
      <c r="G99" t="s">
        <v>227</v>
      </c>
      <c r="H99" t="s">
        <v>160</v>
      </c>
      <c r="I99">
        <f>I83*J99</f>
        <v>5.0000000000000009</v>
      </c>
      <c r="J99">
        <v>0.28808481216870246</v>
      </c>
      <c r="K99">
        <v>0.28808499999999998</v>
      </c>
      <c r="O99">
        <f>ROUND(CP99,0)</f>
        <v>241</v>
      </c>
      <c r="P99">
        <f>ROUND(CQ99*I99,0)</f>
        <v>241</v>
      </c>
      <c r="Q99">
        <f>ROUND(CR99*I99,0)</f>
        <v>0</v>
      </c>
      <c r="R99">
        <f>ROUND(CS99*I99,0)</f>
        <v>0</v>
      </c>
      <c r="S99">
        <f>ROUND(CT99*I99,0)</f>
        <v>0</v>
      </c>
      <c r="T99">
        <f>ROUND(CU99*I99,0)</f>
        <v>0</v>
      </c>
      <c r="U99">
        <f t="shared" si="82"/>
        <v>0</v>
      </c>
      <c r="V99">
        <f t="shared" si="83"/>
        <v>0</v>
      </c>
      <c r="W99">
        <f>ROUND(CX99*I99,0)</f>
        <v>0</v>
      </c>
      <c r="X99">
        <f>ROUND(CY99,0)</f>
        <v>0</v>
      </c>
      <c r="Y99">
        <f>ROUND(CZ99,0)</f>
        <v>0</v>
      </c>
      <c r="AA99">
        <v>53551707</v>
      </c>
      <c r="AB99">
        <f t="shared" si="84"/>
        <v>20.25</v>
      </c>
      <c r="AC99">
        <f t="shared" si="75"/>
        <v>20.25</v>
      </c>
      <c r="AD99">
        <f t="shared" si="77"/>
        <v>0</v>
      </c>
      <c r="AE99">
        <f t="shared" si="78"/>
        <v>0</v>
      </c>
      <c r="AF99">
        <f t="shared" si="79"/>
        <v>0</v>
      </c>
      <c r="AG99">
        <f t="shared" si="85"/>
        <v>0</v>
      </c>
      <c r="AH99">
        <f t="shared" si="80"/>
        <v>0</v>
      </c>
      <c r="AI99">
        <f t="shared" si="81"/>
        <v>0</v>
      </c>
      <c r="AJ99">
        <f t="shared" si="86"/>
        <v>0.02</v>
      </c>
      <c r="AK99">
        <v>20.25</v>
      </c>
      <c r="AL99">
        <v>20.25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0.02</v>
      </c>
      <c r="AT99">
        <v>93</v>
      </c>
      <c r="AU99">
        <v>62</v>
      </c>
      <c r="AV99">
        <v>1</v>
      </c>
      <c r="AW99">
        <v>1</v>
      </c>
      <c r="AZ99">
        <v>1</v>
      </c>
      <c r="BA99">
        <v>1</v>
      </c>
      <c r="BB99">
        <v>1</v>
      </c>
      <c r="BC99">
        <v>2.38</v>
      </c>
      <c r="BD99" t="s">
        <v>3</v>
      </c>
      <c r="BE99" t="s">
        <v>3</v>
      </c>
      <c r="BF99" t="s">
        <v>3</v>
      </c>
      <c r="BG99" t="s">
        <v>3</v>
      </c>
      <c r="BH99">
        <v>3</v>
      </c>
      <c r="BI99">
        <v>1</v>
      </c>
      <c r="BJ99" t="s">
        <v>228</v>
      </c>
      <c r="BM99">
        <v>9001</v>
      </c>
      <c r="BN99">
        <v>0</v>
      </c>
      <c r="BO99" t="s">
        <v>226</v>
      </c>
      <c r="BP99">
        <v>1</v>
      </c>
      <c r="BQ99">
        <v>2</v>
      </c>
      <c r="BR99">
        <v>0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93</v>
      </c>
      <c r="CA99">
        <v>62</v>
      </c>
      <c r="CB99" t="s">
        <v>3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87"/>
        <v>241</v>
      </c>
      <c r="CQ99">
        <f>AC99*BC99</f>
        <v>48.195</v>
      </c>
      <c r="CR99">
        <f t="shared" si="88"/>
        <v>0</v>
      </c>
      <c r="CS99">
        <f t="shared" si="89"/>
        <v>0</v>
      </c>
      <c r="CT99">
        <f t="shared" si="90"/>
        <v>0</v>
      </c>
      <c r="CU99">
        <f t="shared" si="91"/>
        <v>0</v>
      </c>
      <c r="CV99">
        <f t="shared" si="92"/>
        <v>0</v>
      </c>
      <c r="CW99">
        <f t="shared" si="93"/>
        <v>0</v>
      </c>
      <c r="CX99">
        <f t="shared" si="94"/>
        <v>0.02</v>
      </c>
      <c r="CY99">
        <f t="shared" si="95"/>
        <v>0</v>
      </c>
      <c r="CZ99">
        <f t="shared" si="96"/>
        <v>0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1010</v>
      </c>
      <c r="DV99" t="s">
        <v>160</v>
      </c>
      <c r="DW99" t="s">
        <v>160</v>
      </c>
      <c r="DX99">
        <v>1</v>
      </c>
      <c r="DZ99" t="s">
        <v>3</v>
      </c>
      <c r="EA99" t="s">
        <v>3</v>
      </c>
      <c r="EB99" t="s">
        <v>3</v>
      </c>
      <c r="EC99" t="s">
        <v>3</v>
      </c>
      <c r="EE99">
        <v>53551113</v>
      </c>
      <c r="EF99">
        <v>2</v>
      </c>
      <c r="EG99" t="s">
        <v>38</v>
      </c>
      <c r="EH99">
        <v>9</v>
      </c>
      <c r="EI99" t="s">
        <v>39</v>
      </c>
      <c r="EJ99">
        <v>1</v>
      </c>
      <c r="EK99">
        <v>9001</v>
      </c>
      <c r="EL99" t="s">
        <v>39</v>
      </c>
      <c r="EM99" t="s">
        <v>40</v>
      </c>
      <c r="EO99" t="s">
        <v>3</v>
      </c>
      <c r="EQ99">
        <v>0</v>
      </c>
      <c r="ER99">
        <v>20.25</v>
      </c>
      <c r="ES99">
        <v>20.25</v>
      </c>
      <c r="ET99">
        <v>0</v>
      </c>
      <c r="EU99">
        <v>0</v>
      </c>
      <c r="EV99">
        <v>0</v>
      </c>
      <c r="EW99">
        <v>0</v>
      </c>
      <c r="EX99">
        <v>0</v>
      </c>
      <c r="FQ99">
        <v>0</v>
      </c>
      <c r="FR99">
        <f>ROUND(IF(AND(BH99=3,BI99=3),P99,0),0)</f>
        <v>0</v>
      </c>
      <c r="FS99">
        <v>0</v>
      </c>
      <c r="FX99">
        <v>93</v>
      </c>
      <c r="FY99">
        <v>62</v>
      </c>
      <c r="GA99" t="s">
        <v>3</v>
      </c>
      <c r="GD99">
        <v>1</v>
      </c>
      <c r="GF99">
        <v>-1030546797</v>
      </c>
      <c r="GG99">
        <v>2</v>
      </c>
      <c r="GH99">
        <v>1</v>
      </c>
      <c r="GI99">
        <v>2</v>
      </c>
      <c r="GJ99">
        <v>0</v>
      </c>
      <c r="GK99">
        <v>0</v>
      </c>
      <c r="GL99">
        <f>ROUND(IF(AND(BH99=3,BI99=3,FS99&lt;&gt;0),P99,0),0)</f>
        <v>0</v>
      </c>
      <c r="GM99">
        <f>ROUND(O99+X99+Y99,0)+GX99</f>
        <v>241</v>
      </c>
      <c r="GN99">
        <f>IF(OR(BI99=0,BI99=1),ROUND(O99+X99+Y99,0),0)</f>
        <v>241</v>
      </c>
      <c r="GO99">
        <f>IF(BI99=2,ROUND(O99+X99+Y99,0),0)</f>
        <v>0</v>
      </c>
      <c r="GP99">
        <f>IF(BI99=4,ROUND(O99+X99+Y99,0)+GX99,0)</f>
        <v>0</v>
      </c>
      <c r="GR99">
        <v>0</v>
      </c>
      <c r="GS99">
        <v>3</v>
      </c>
      <c r="GT99">
        <v>0</v>
      </c>
      <c r="GU99" t="s">
        <v>3</v>
      </c>
      <c r="GV99">
        <f t="shared" si="76"/>
        <v>0</v>
      </c>
      <c r="GW99">
        <v>1</v>
      </c>
      <c r="GX99">
        <f>ROUND(HC99*I99,0)</f>
        <v>0</v>
      </c>
      <c r="HA99">
        <v>0</v>
      </c>
      <c r="HB99">
        <v>0</v>
      </c>
      <c r="HC99">
        <f t="shared" si="97"/>
        <v>0</v>
      </c>
      <c r="HE99" t="s">
        <v>3</v>
      </c>
      <c r="HF99" t="s">
        <v>3</v>
      </c>
      <c r="HM99" t="s">
        <v>3</v>
      </c>
      <c r="HN99" t="s">
        <v>42</v>
      </c>
      <c r="HO99" t="s">
        <v>43</v>
      </c>
      <c r="HP99" t="s">
        <v>39</v>
      </c>
      <c r="HQ99" t="s">
        <v>39</v>
      </c>
      <c r="IK99">
        <v>0</v>
      </c>
    </row>
    <row r="100" spans="1:255" x14ac:dyDescent="0.2">
      <c r="A100" s="2">
        <v>18</v>
      </c>
      <c r="B100" s="2">
        <v>1</v>
      </c>
      <c r="C100" s="2">
        <v>272</v>
      </c>
      <c r="D100" s="2"/>
      <c r="E100" s="2" t="s">
        <v>229</v>
      </c>
      <c r="F100" s="2" t="s">
        <v>230</v>
      </c>
      <c r="G100" s="2" t="s">
        <v>231</v>
      </c>
      <c r="H100" s="2" t="s">
        <v>160</v>
      </c>
      <c r="I100" s="2">
        <f>I82*J100</f>
        <v>0</v>
      </c>
      <c r="J100" s="2">
        <v>0</v>
      </c>
      <c r="K100" s="2">
        <v>0</v>
      </c>
      <c r="L100" s="2"/>
      <c r="M100" s="2"/>
      <c r="N100" s="2"/>
      <c r="O100" s="2">
        <f>ROUND(CP100,2)</f>
        <v>0</v>
      </c>
      <c r="P100" s="2">
        <f>ROUND(ROUND(CQ100*I100,0)/BC100,2)</f>
        <v>0</v>
      </c>
      <c r="Q100" s="2">
        <f>ROUND(CR100*I100,2)</f>
        <v>0</v>
      </c>
      <c r="R100" s="2">
        <f>ROUND(CS100*I100,2)</f>
        <v>0</v>
      </c>
      <c r="S100" s="2">
        <f>ROUND(CT100*I100,2)</f>
        <v>0</v>
      </c>
      <c r="T100" s="2">
        <f>ROUND(CU100*I100,2)</f>
        <v>0</v>
      </c>
      <c r="U100" s="2">
        <f t="shared" si="82"/>
        <v>0</v>
      </c>
      <c r="V100" s="2">
        <f t="shared" si="83"/>
        <v>0</v>
      </c>
      <c r="W100" s="2">
        <f>ROUND(CX100*I100,2)</f>
        <v>0</v>
      </c>
      <c r="X100" s="2">
        <f>ROUND(CY100,2)</f>
        <v>0</v>
      </c>
      <c r="Y100" s="2">
        <f>ROUND(CZ100,2)</f>
        <v>0</v>
      </c>
      <c r="Z100" s="2"/>
      <c r="AA100" s="2">
        <v>53551706</v>
      </c>
      <c r="AB100" s="2">
        <f t="shared" si="84"/>
        <v>815.83</v>
      </c>
      <c r="AC100" s="2">
        <f t="shared" si="75"/>
        <v>815.83</v>
      </c>
      <c r="AD100" s="2">
        <f t="shared" si="77"/>
        <v>0</v>
      </c>
      <c r="AE100" s="2">
        <f t="shared" si="78"/>
        <v>0</v>
      </c>
      <c r="AF100" s="2">
        <f t="shared" si="79"/>
        <v>0</v>
      </c>
      <c r="AG100" s="2">
        <f t="shared" si="85"/>
        <v>0</v>
      </c>
      <c r="AH100" s="2">
        <f t="shared" si="80"/>
        <v>0</v>
      </c>
      <c r="AI100" s="2">
        <f t="shared" si="81"/>
        <v>0</v>
      </c>
      <c r="AJ100" s="2">
        <f t="shared" si="86"/>
        <v>0</v>
      </c>
      <c r="AK100" s="2">
        <v>815.83</v>
      </c>
      <c r="AL100" s="2">
        <v>815.83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93</v>
      </c>
      <c r="AU100" s="2">
        <v>62</v>
      </c>
      <c r="AV100" s="2">
        <v>1</v>
      </c>
      <c r="AW100" s="2">
        <v>1</v>
      </c>
      <c r="AX100" s="2"/>
      <c r="AY100" s="2"/>
      <c r="AZ100" s="2">
        <v>1</v>
      </c>
      <c r="BA100" s="2">
        <v>1</v>
      </c>
      <c r="BB100" s="2">
        <v>1</v>
      </c>
      <c r="BC100" s="2">
        <v>1</v>
      </c>
      <c r="BD100" s="2" t="s">
        <v>3</v>
      </c>
      <c r="BE100" s="2" t="s">
        <v>3</v>
      </c>
      <c r="BF100" s="2" t="s">
        <v>3</v>
      </c>
      <c r="BG100" s="2" t="s">
        <v>3</v>
      </c>
      <c r="BH100" s="2">
        <v>3</v>
      </c>
      <c r="BI100" s="2">
        <v>1</v>
      </c>
      <c r="BJ100" s="2" t="s">
        <v>232</v>
      </c>
      <c r="BK100" s="2"/>
      <c r="BL100" s="2"/>
      <c r="BM100" s="2">
        <v>9001</v>
      </c>
      <c r="BN100" s="2">
        <v>0</v>
      </c>
      <c r="BO100" s="2" t="s">
        <v>3</v>
      </c>
      <c r="BP100" s="2">
        <v>0</v>
      </c>
      <c r="BQ100" s="2">
        <v>2</v>
      </c>
      <c r="BR100" s="2">
        <v>0</v>
      </c>
      <c r="BS100" s="2">
        <v>1</v>
      </c>
      <c r="BT100" s="2">
        <v>1</v>
      </c>
      <c r="BU100" s="2">
        <v>1</v>
      </c>
      <c r="BV100" s="2">
        <v>1</v>
      </c>
      <c r="BW100" s="2">
        <v>1</v>
      </c>
      <c r="BX100" s="2">
        <v>1</v>
      </c>
      <c r="BY100" s="2" t="s">
        <v>3</v>
      </c>
      <c r="BZ100" s="2">
        <v>93</v>
      </c>
      <c r="CA100" s="2">
        <v>62</v>
      </c>
      <c r="CB100" s="2" t="s">
        <v>3</v>
      </c>
      <c r="CC100" s="2"/>
      <c r="CD100" s="2"/>
      <c r="CE100" s="2">
        <v>0</v>
      </c>
      <c r="CF100" s="2">
        <v>0</v>
      </c>
      <c r="CG100" s="2">
        <v>0</v>
      </c>
      <c r="CH100" s="2"/>
      <c r="CI100" s="2"/>
      <c r="CJ100" s="2"/>
      <c r="CK100" s="2"/>
      <c r="CL100" s="2"/>
      <c r="CM100" s="2">
        <v>0</v>
      </c>
      <c r="CN100" s="2" t="s">
        <v>3</v>
      </c>
      <c r="CO100" s="2">
        <v>0</v>
      </c>
      <c r="CP100" s="2">
        <f t="shared" si="87"/>
        <v>0</v>
      </c>
      <c r="CQ100" s="2">
        <f t="shared" ref="CQ100:CQ105" si="98">AC100</f>
        <v>815.83</v>
      </c>
      <c r="CR100" s="2">
        <f t="shared" si="88"/>
        <v>0</v>
      </c>
      <c r="CS100" s="2">
        <f t="shared" si="89"/>
        <v>0</v>
      </c>
      <c r="CT100" s="2">
        <f t="shared" si="90"/>
        <v>0</v>
      </c>
      <c r="CU100" s="2">
        <f t="shared" si="91"/>
        <v>0</v>
      </c>
      <c r="CV100" s="2">
        <f t="shared" si="92"/>
        <v>0</v>
      </c>
      <c r="CW100" s="2">
        <f t="shared" si="93"/>
        <v>0</v>
      </c>
      <c r="CX100" s="2">
        <f t="shared" si="94"/>
        <v>0</v>
      </c>
      <c r="CY100" s="2">
        <f t="shared" si="95"/>
        <v>0</v>
      </c>
      <c r="CZ100" s="2">
        <f t="shared" si="96"/>
        <v>0</v>
      </c>
      <c r="DA100" s="2"/>
      <c r="DB100" s="2"/>
      <c r="DC100" s="2" t="s">
        <v>3</v>
      </c>
      <c r="DD100" s="2" t="s">
        <v>3</v>
      </c>
      <c r="DE100" s="2" t="s">
        <v>3</v>
      </c>
      <c r="DF100" s="2" t="s">
        <v>3</v>
      </c>
      <c r="DG100" s="2" t="s">
        <v>3</v>
      </c>
      <c r="DH100" s="2" t="s">
        <v>3</v>
      </c>
      <c r="DI100" s="2" t="s">
        <v>3</v>
      </c>
      <c r="DJ100" s="2" t="s">
        <v>3</v>
      </c>
      <c r="DK100" s="2" t="s">
        <v>3</v>
      </c>
      <c r="DL100" s="2" t="s">
        <v>3</v>
      </c>
      <c r="DM100" s="2" t="s">
        <v>3</v>
      </c>
      <c r="DN100" s="2">
        <v>0</v>
      </c>
      <c r="DO100" s="2">
        <v>0</v>
      </c>
      <c r="DP100" s="2">
        <v>1</v>
      </c>
      <c r="DQ100" s="2">
        <v>1</v>
      </c>
      <c r="DR100" s="2"/>
      <c r="DS100" s="2"/>
      <c r="DT100" s="2"/>
      <c r="DU100" s="2">
        <v>1010</v>
      </c>
      <c r="DV100" s="2" t="s">
        <v>160</v>
      </c>
      <c r="DW100" s="2" t="s">
        <v>160</v>
      </c>
      <c r="DX100" s="2">
        <v>1</v>
      </c>
      <c r="DY100" s="2"/>
      <c r="DZ100" s="2" t="s">
        <v>3</v>
      </c>
      <c r="EA100" s="2" t="s">
        <v>3</v>
      </c>
      <c r="EB100" s="2" t="s">
        <v>3</v>
      </c>
      <c r="EC100" s="2" t="s">
        <v>3</v>
      </c>
      <c r="ED100" s="2"/>
      <c r="EE100" s="2">
        <v>53551113</v>
      </c>
      <c r="EF100" s="2">
        <v>2</v>
      </c>
      <c r="EG100" s="2" t="s">
        <v>38</v>
      </c>
      <c r="EH100" s="2">
        <v>9</v>
      </c>
      <c r="EI100" s="2" t="s">
        <v>39</v>
      </c>
      <c r="EJ100" s="2">
        <v>1</v>
      </c>
      <c r="EK100" s="2">
        <v>9001</v>
      </c>
      <c r="EL100" s="2" t="s">
        <v>39</v>
      </c>
      <c r="EM100" s="2" t="s">
        <v>40</v>
      </c>
      <c r="EN100" s="2"/>
      <c r="EO100" s="2" t="s">
        <v>3</v>
      </c>
      <c r="EP100" s="2"/>
      <c r="EQ100" s="2">
        <v>0</v>
      </c>
      <c r="ER100" s="2">
        <v>131.25</v>
      </c>
      <c r="ES100" s="2">
        <v>815.83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/>
      <c r="EZ100" s="2">
        <v>5</v>
      </c>
      <c r="FA100" s="2"/>
      <c r="FB100" s="2"/>
      <c r="FC100" s="2">
        <v>1</v>
      </c>
      <c r="FD100" s="2">
        <v>18</v>
      </c>
      <c r="FE100" s="2"/>
      <c r="FF100" s="2">
        <v>979</v>
      </c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>
        <v>0</v>
      </c>
      <c r="FR100" s="2">
        <f>ROUND(IF(AND(BH100=3,BI100=3),P100,0),2)</f>
        <v>0</v>
      </c>
      <c r="FS100" s="2">
        <v>0</v>
      </c>
      <c r="FT100" s="2"/>
      <c r="FU100" s="2"/>
      <c r="FV100" s="2"/>
      <c r="FW100" s="2"/>
      <c r="FX100" s="2">
        <v>93</v>
      </c>
      <c r="FY100" s="2">
        <v>62</v>
      </c>
      <c r="FZ100" s="2"/>
      <c r="GA100" s="2" t="s">
        <v>233</v>
      </c>
      <c r="GB100" s="2"/>
      <c r="GC100" s="2"/>
      <c r="GD100" s="2">
        <v>1</v>
      </c>
      <c r="GE100" s="2"/>
      <c r="GF100" s="2">
        <v>-1205946084</v>
      </c>
      <c r="GG100" s="2">
        <v>2</v>
      </c>
      <c r="GH100" s="2">
        <v>3</v>
      </c>
      <c r="GI100" s="2">
        <v>-2</v>
      </c>
      <c r="GJ100" s="2">
        <v>0</v>
      </c>
      <c r="GK100" s="2">
        <v>0</v>
      </c>
      <c r="GL100" s="2">
        <f>ROUND(IF(AND(BH100=3,BI100=3,FS100&lt;&gt;0),P100,0),2)</f>
        <v>0</v>
      </c>
      <c r="GM100" s="2">
        <f>ROUND(O100+X100+Y100,2)+GX100</f>
        <v>0</v>
      </c>
      <c r="GN100" s="2">
        <f>IF(OR(BI100=0,BI100=1),ROUND(O100+X100+Y100,2),0)</f>
        <v>0</v>
      </c>
      <c r="GO100" s="2">
        <f>IF(BI100=2,ROUND(O100+X100+Y100,2),0)</f>
        <v>0</v>
      </c>
      <c r="GP100" s="2">
        <f>IF(BI100=4,ROUND(O100+X100+Y100,2)+GX100,0)</f>
        <v>0</v>
      </c>
      <c r="GQ100" s="2"/>
      <c r="GR100" s="2">
        <v>1</v>
      </c>
      <c r="GS100" s="2">
        <v>1</v>
      </c>
      <c r="GT100" s="2">
        <v>0</v>
      </c>
      <c r="GU100" s="2" t="s">
        <v>3</v>
      </c>
      <c r="GV100" s="2">
        <f t="shared" si="76"/>
        <v>0</v>
      </c>
      <c r="GW100" s="2">
        <v>1</v>
      </c>
      <c r="GX100" s="2">
        <f>ROUND(HC100*I100,2)</f>
        <v>0</v>
      </c>
      <c r="GY100" s="2"/>
      <c r="GZ100" s="2"/>
      <c r="HA100" s="2">
        <v>0</v>
      </c>
      <c r="HB100" s="2">
        <v>0</v>
      </c>
      <c r="HC100" s="2">
        <f t="shared" si="97"/>
        <v>0</v>
      </c>
      <c r="HD100" s="2"/>
      <c r="HE100" s="2" t="s">
        <v>138</v>
      </c>
      <c r="HF100" s="2" t="s">
        <v>138</v>
      </c>
      <c r="HG100" s="2">
        <f t="shared" ref="HG100:HG105" si="99">ROUND(AC100*I100,0)</f>
        <v>0</v>
      </c>
      <c r="HH100" s="2"/>
      <c r="HI100" s="2"/>
      <c r="HJ100" s="2"/>
      <c r="HK100" s="2"/>
      <c r="HL100" s="2"/>
      <c r="HM100" s="2" t="s">
        <v>3</v>
      </c>
      <c r="HN100" s="2" t="s">
        <v>42</v>
      </c>
      <c r="HO100" s="2" t="s">
        <v>43</v>
      </c>
      <c r="HP100" s="2" t="s">
        <v>39</v>
      </c>
      <c r="HQ100" s="2" t="s">
        <v>39</v>
      </c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>
        <v>0</v>
      </c>
      <c r="IL100" s="2"/>
      <c r="IM100" s="2"/>
      <c r="IN100" s="2"/>
      <c r="IO100" s="2"/>
      <c r="IP100" s="2"/>
      <c r="IQ100" s="2"/>
      <c r="IR100" s="2"/>
      <c r="IS100" s="2"/>
      <c r="IT100" s="2"/>
      <c r="IU100" s="2"/>
    </row>
    <row r="101" spans="1:255" x14ac:dyDescent="0.2">
      <c r="A101">
        <v>18</v>
      </c>
      <c r="B101">
        <v>1</v>
      </c>
      <c r="C101">
        <v>291</v>
      </c>
      <c r="E101" t="s">
        <v>229</v>
      </c>
      <c r="F101" t="s">
        <v>230</v>
      </c>
      <c r="G101" t="s">
        <v>231</v>
      </c>
      <c r="H101" t="s">
        <v>160</v>
      </c>
      <c r="I101">
        <f>I83*J101</f>
        <v>0</v>
      </c>
      <c r="J101">
        <v>0</v>
      </c>
      <c r="K101">
        <v>0</v>
      </c>
      <c r="O101">
        <f>ROUND(CP101,0)</f>
        <v>0</v>
      </c>
      <c r="P101">
        <f>ROUND(CQ101*I101,0)</f>
        <v>0</v>
      </c>
      <c r="Q101">
        <f>ROUND(CR101*I101,0)</f>
        <v>0</v>
      </c>
      <c r="R101">
        <f>ROUND(CS101*I101,0)</f>
        <v>0</v>
      </c>
      <c r="S101">
        <f>ROUND(CT101*I101,0)</f>
        <v>0</v>
      </c>
      <c r="T101">
        <f>ROUND(CU101*I101,0)</f>
        <v>0</v>
      </c>
      <c r="U101">
        <f t="shared" si="82"/>
        <v>0</v>
      </c>
      <c r="V101">
        <f t="shared" si="83"/>
        <v>0</v>
      </c>
      <c r="W101">
        <f>ROUND(CX101*I101,0)</f>
        <v>0</v>
      </c>
      <c r="X101">
        <f>ROUND(CY101,0)</f>
        <v>0</v>
      </c>
      <c r="Y101">
        <f>ROUND(CZ101,0)</f>
        <v>0</v>
      </c>
      <c r="AA101">
        <v>53551707</v>
      </c>
      <c r="AB101">
        <f t="shared" si="84"/>
        <v>832.15</v>
      </c>
      <c r="AC101">
        <f t="shared" si="75"/>
        <v>832.15</v>
      </c>
      <c r="AD101">
        <f t="shared" si="77"/>
        <v>0</v>
      </c>
      <c r="AE101">
        <f t="shared" si="78"/>
        <v>0</v>
      </c>
      <c r="AF101">
        <f t="shared" si="79"/>
        <v>0</v>
      </c>
      <c r="AG101">
        <f t="shared" si="85"/>
        <v>0</v>
      </c>
      <c r="AH101">
        <f t="shared" si="80"/>
        <v>0</v>
      </c>
      <c r="AI101">
        <f t="shared" si="81"/>
        <v>0</v>
      </c>
      <c r="AJ101">
        <f t="shared" si="86"/>
        <v>0</v>
      </c>
      <c r="AK101">
        <v>832.15000000000009</v>
      </c>
      <c r="AL101">
        <v>832.15000000000009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93</v>
      </c>
      <c r="AU101">
        <v>62</v>
      </c>
      <c r="AV101">
        <v>1</v>
      </c>
      <c r="AW101">
        <v>1</v>
      </c>
      <c r="AZ101">
        <v>1</v>
      </c>
      <c r="BA101">
        <v>1</v>
      </c>
      <c r="BB101">
        <v>1</v>
      </c>
      <c r="BC101">
        <v>6.14</v>
      </c>
      <c r="BD101" t="s">
        <v>3</v>
      </c>
      <c r="BE101" t="s">
        <v>3</v>
      </c>
      <c r="BF101" t="s">
        <v>3</v>
      </c>
      <c r="BG101" t="s">
        <v>3</v>
      </c>
      <c r="BH101">
        <v>3</v>
      </c>
      <c r="BI101">
        <v>1</v>
      </c>
      <c r="BJ101" t="s">
        <v>232</v>
      </c>
      <c r="BM101">
        <v>9001</v>
      </c>
      <c r="BN101">
        <v>0</v>
      </c>
      <c r="BO101" t="s">
        <v>30</v>
      </c>
      <c r="BP101">
        <v>1</v>
      </c>
      <c r="BQ101">
        <v>2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93</v>
      </c>
      <c r="CA101">
        <v>62</v>
      </c>
      <c r="CB101" t="s">
        <v>3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87"/>
        <v>0</v>
      </c>
      <c r="CQ101">
        <f t="shared" si="98"/>
        <v>832.15</v>
      </c>
      <c r="CR101">
        <f t="shared" si="88"/>
        <v>0</v>
      </c>
      <c r="CS101">
        <f t="shared" si="89"/>
        <v>0</v>
      </c>
      <c r="CT101">
        <f t="shared" si="90"/>
        <v>0</v>
      </c>
      <c r="CU101">
        <f t="shared" si="91"/>
        <v>0</v>
      </c>
      <c r="CV101">
        <f t="shared" si="92"/>
        <v>0</v>
      </c>
      <c r="CW101">
        <f t="shared" si="93"/>
        <v>0</v>
      </c>
      <c r="CX101">
        <f t="shared" si="94"/>
        <v>0</v>
      </c>
      <c r="CY101">
        <f t="shared" si="95"/>
        <v>0</v>
      </c>
      <c r="CZ101">
        <f t="shared" si="96"/>
        <v>0</v>
      </c>
      <c r="DC101" t="s">
        <v>3</v>
      </c>
      <c r="DD101" t="s">
        <v>3</v>
      </c>
      <c r="DE101" t="s">
        <v>3</v>
      </c>
      <c r="DF101" t="s">
        <v>3</v>
      </c>
      <c r="DG101" t="s">
        <v>3</v>
      </c>
      <c r="DH101" t="s">
        <v>3</v>
      </c>
      <c r="DI101" t="s">
        <v>3</v>
      </c>
      <c r="DJ101" t="s">
        <v>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1010</v>
      </c>
      <c r="DV101" t="s">
        <v>160</v>
      </c>
      <c r="DW101" t="s">
        <v>160</v>
      </c>
      <c r="DX101">
        <v>1</v>
      </c>
      <c r="DZ101" t="s">
        <v>3</v>
      </c>
      <c r="EA101" t="s">
        <v>3</v>
      </c>
      <c r="EB101" t="s">
        <v>3</v>
      </c>
      <c r="EC101" t="s">
        <v>3</v>
      </c>
      <c r="EE101">
        <v>53551113</v>
      </c>
      <c r="EF101">
        <v>2</v>
      </c>
      <c r="EG101" t="s">
        <v>38</v>
      </c>
      <c r="EH101">
        <v>9</v>
      </c>
      <c r="EI101" t="s">
        <v>39</v>
      </c>
      <c r="EJ101">
        <v>1</v>
      </c>
      <c r="EK101">
        <v>9001</v>
      </c>
      <c r="EL101" t="s">
        <v>39</v>
      </c>
      <c r="EM101" t="s">
        <v>40</v>
      </c>
      <c r="EO101" t="s">
        <v>3</v>
      </c>
      <c r="EQ101">
        <v>0</v>
      </c>
      <c r="ER101">
        <v>131.25</v>
      </c>
      <c r="ES101">
        <v>832.15000000000009</v>
      </c>
      <c r="ET101">
        <v>0</v>
      </c>
      <c r="EU101">
        <v>0</v>
      </c>
      <c r="EV101">
        <v>0</v>
      </c>
      <c r="EW101">
        <v>0</v>
      </c>
      <c r="EX101">
        <v>0</v>
      </c>
      <c r="EZ101">
        <v>5</v>
      </c>
      <c r="FC101">
        <v>1</v>
      </c>
      <c r="FD101">
        <v>18</v>
      </c>
      <c r="FF101">
        <v>979</v>
      </c>
      <c r="FQ101">
        <v>0</v>
      </c>
      <c r="FR101">
        <f>ROUND(IF(AND(BH101=3,BI101=3),P101,0),0)</f>
        <v>0</v>
      </c>
      <c r="FS101">
        <v>0</v>
      </c>
      <c r="FX101">
        <v>93</v>
      </c>
      <c r="FY101">
        <v>62</v>
      </c>
      <c r="GA101" t="s">
        <v>234</v>
      </c>
      <c r="GD101">
        <v>1</v>
      </c>
      <c r="GF101">
        <v>-1205946084</v>
      </c>
      <c r="GG101">
        <v>2</v>
      </c>
      <c r="GH101">
        <v>3</v>
      </c>
      <c r="GI101">
        <v>5</v>
      </c>
      <c r="GJ101">
        <v>0</v>
      </c>
      <c r="GK101">
        <v>0</v>
      </c>
      <c r="GL101">
        <f>ROUND(IF(AND(BH101=3,BI101=3,FS101&lt;&gt;0),P101,0),0)</f>
        <v>0</v>
      </c>
      <c r="GM101">
        <f>ROUND(O101+X101+Y101,0)+GX101</f>
        <v>0</v>
      </c>
      <c r="GN101">
        <f>IF(OR(BI101=0,BI101=1),ROUND(O101+X101+Y101,0),0)</f>
        <v>0</v>
      </c>
      <c r="GO101">
        <f>IF(BI101=2,ROUND(O101+X101+Y101,0),0)</f>
        <v>0</v>
      </c>
      <c r="GP101">
        <f>IF(BI101=4,ROUND(O101+X101+Y101,0)+GX101,0)</f>
        <v>0</v>
      </c>
      <c r="GR101">
        <v>1</v>
      </c>
      <c r="GS101">
        <v>1</v>
      </c>
      <c r="GT101">
        <v>0</v>
      </c>
      <c r="GU101" t="s">
        <v>3</v>
      </c>
      <c r="GV101">
        <f t="shared" si="76"/>
        <v>0</v>
      </c>
      <c r="GW101">
        <v>1</v>
      </c>
      <c r="GX101">
        <f>ROUND(HC101*I101,0)</f>
        <v>0</v>
      </c>
      <c r="HA101">
        <v>0</v>
      </c>
      <c r="HB101">
        <v>0</v>
      </c>
      <c r="HC101">
        <f t="shared" si="97"/>
        <v>0</v>
      </c>
      <c r="HE101" t="s">
        <v>138</v>
      </c>
      <c r="HF101" t="s">
        <v>31</v>
      </c>
      <c r="HG101">
        <f t="shared" si="99"/>
        <v>0</v>
      </c>
      <c r="HM101" t="s">
        <v>3</v>
      </c>
      <c r="HN101" t="s">
        <v>42</v>
      </c>
      <c r="HO101" t="s">
        <v>43</v>
      </c>
      <c r="HP101" t="s">
        <v>39</v>
      </c>
      <c r="HQ101" t="s">
        <v>39</v>
      </c>
      <c r="IK101">
        <v>0</v>
      </c>
    </row>
    <row r="102" spans="1:255" x14ac:dyDescent="0.2">
      <c r="A102" s="2">
        <v>18</v>
      </c>
      <c r="B102" s="2">
        <v>1</v>
      </c>
      <c r="C102" s="2">
        <v>271</v>
      </c>
      <c r="D102" s="2"/>
      <c r="E102" s="2" t="s">
        <v>235</v>
      </c>
      <c r="F102" s="2" t="s">
        <v>236</v>
      </c>
      <c r="G102" s="2" t="s">
        <v>237</v>
      </c>
      <c r="H102" s="2" t="s">
        <v>160</v>
      </c>
      <c r="I102" s="2">
        <f>I82*J102</f>
        <v>0</v>
      </c>
      <c r="J102" s="2">
        <v>0</v>
      </c>
      <c r="K102" s="2">
        <v>0</v>
      </c>
      <c r="L102" s="2"/>
      <c r="M102" s="2"/>
      <c r="N102" s="2"/>
      <c r="O102" s="2">
        <f>ROUND(CP102,2)</f>
        <v>0</v>
      </c>
      <c r="P102" s="2">
        <f>ROUND(ROUND(CQ102*I102,0)/BC102,2)</f>
        <v>0</v>
      </c>
      <c r="Q102" s="2">
        <f>ROUND(CR102*I102,2)</f>
        <v>0</v>
      </c>
      <c r="R102" s="2">
        <f>ROUND(CS102*I102,2)</f>
        <v>0</v>
      </c>
      <c r="S102" s="2">
        <f>ROUND(CT102*I102,2)</f>
        <v>0</v>
      </c>
      <c r="T102" s="2">
        <f>ROUND(CU102*I102,2)</f>
        <v>0</v>
      </c>
      <c r="U102" s="2">
        <f t="shared" si="82"/>
        <v>0</v>
      </c>
      <c r="V102" s="2">
        <f t="shared" si="83"/>
        <v>0</v>
      </c>
      <c r="W102" s="2">
        <f>ROUND(CX102*I102,2)</f>
        <v>0</v>
      </c>
      <c r="X102" s="2">
        <f>ROUND(CY102,2)</f>
        <v>0</v>
      </c>
      <c r="Y102" s="2">
        <f>ROUND(CZ102,2)</f>
        <v>0</v>
      </c>
      <c r="Z102" s="2"/>
      <c r="AA102" s="2">
        <v>53551706</v>
      </c>
      <c r="AB102" s="2">
        <f t="shared" si="84"/>
        <v>1107.5</v>
      </c>
      <c r="AC102" s="2">
        <f t="shared" si="75"/>
        <v>1107.5</v>
      </c>
      <c r="AD102" s="2">
        <f t="shared" si="77"/>
        <v>0</v>
      </c>
      <c r="AE102" s="2">
        <f t="shared" si="78"/>
        <v>0</v>
      </c>
      <c r="AF102" s="2">
        <f t="shared" si="79"/>
        <v>0</v>
      </c>
      <c r="AG102" s="2">
        <f t="shared" si="85"/>
        <v>0</v>
      </c>
      <c r="AH102" s="2">
        <f t="shared" si="80"/>
        <v>0</v>
      </c>
      <c r="AI102" s="2">
        <f t="shared" si="81"/>
        <v>0</v>
      </c>
      <c r="AJ102" s="2">
        <f t="shared" si="86"/>
        <v>0</v>
      </c>
      <c r="AK102" s="2">
        <v>1107.5</v>
      </c>
      <c r="AL102" s="2">
        <v>1107.5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93</v>
      </c>
      <c r="AU102" s="2">
        <v>62</v>
      </c>
      <c r="AV102" s="2">
        <v>1</v>
      </c>
      <c r="AW102" s="2">
        <v>1</v>
      </c>
      <c r="AX102" s="2"/>
      <c r="AY102" s="2"/>
      <c r="AZ102" s="2">
        <v>1</v>
      </c>
      <c r="BA102" s="2">
        <v>1</v>
      </c>
      <c r="BB102" s="2">
        <v>1</v>
      </c>
      <c r="BC102" s="2">
        <v>1</v>
      </c>
      <c r="BD102" s="2" t="s">
        <v>3</v>
      </c>
      <c r="BE102" s="2" t="s">
        <v>3</v>
      </c>
      <c r="BF102" s="2" t="s">
        <v>3</v>
      </c>
      <c r="BG102" s="2" t="s">
        <v>3</v>
      </c>
      <c r="BH102" s="2">
        <v>3</v>
      </c>
      <c r="BI102" s="2">
        <v>1</v>
      </c>
      <c r="BJ102" s="2" t="s">
        <v>3</v>
      </c>
      <c r="BK102" s="2"/>
      <c r="BL102" s="2"/>
      <c r="BM102" s="2">
        <v>9001</v>
      </c>
      <c r="BN102" s="2">
        <v>0</v>
      </c>
      <c r="BO102" s="2" t="s">
        <v>3</v>
      </c>
      <c r="BP102" s="2">
        <v>0</v>
      </c>
      <c r="BQ102" s="2">
        <v>2</v>
      </c>
      <c r="BR102" s="2">
        <v>0</v>
      </c>
      <c r="BS102" s="2">
        <v>1</v>
      </c>
      <c r="BT102" s="2">
        <v>1</v>
      </c>
      <c r="BU102" s="2">
        <v>1</v>
      </c>
      <c r="BV102" s="2">
        <v>1</v>
      </c>
      <c r="BW102" s="2">
        <v>1</v>
      </c>
      <c r="BX102" s="2">
        <v>1</v>
      </c>
      <c r="BY102" s="2" t="s">
        <v>3</v>
      </c>
      <c r="BZ102" s="2">
        <v>93</v>
      </c>
      <c r="CA102" s="2">
        <v>62</v>
      </c>
      <c r="CB102" s="2" t="s">
        <v>3</v>
      </c>
      <c r="CC102" s="2"/>
      <c r="CD102" s="2"/>
      <c r="CE102" s="2">
        <v>0</v>
      </c>
      <c r="CF102" s="2">
        <v>0</v>
      </c>
      <c r="CG102" s="2">
        <v>0</v>
      </c>
      <c r="CH102" s="2"/>
      <c r="CI102" s="2"/>
      <c r="CJ102" s="2"/>
      <c r="CK102" s="2"/>
      <c r="CL102" s="2"/>
      <c r="CM102" s="2">
        <v>0</v>
      </c>
      <c r="CN102" s="2" t="s">
        <v>3</v>
      </c>
      <c r="CO102" s="2">
        <v>0</v>
      </c>
      <c r="CP102" s="2">
        <f t="shared" si="87"/>
        <v>0</v>
      </c>
      <c r="CQ102" s="2">
        <f t="shared" si="98"/>
        <v>1107.5</v>
      </c>
      <c r="CR102" s="2">
        <f t="shared" si="88"/>
        <v>0</v>
      </c>
      <c r="CS102" s="2">
        <f t="shared" si="89"/>
        <v>0</v>
      </c>
      <c r="CT102" s="2">
        <f t="shared" si="90"/>
        <v>0</v>
      </c>
      <c r="CU102" s="2">
        <f t="shared" si="91"/>
        <v>0</v>
      </c>
      <c r="CV102" s="2">
        <f t="shared" si="92"/>
        <v>0</v>
      </c>
      <c r="CW102" s="2">
        <f t="shared" si="93"/>
        <v>0</v>
      </c>
      <c r="CX102" s="2">
        <f t="shared" si="94"/>
        <v>0</v>
      </c>
      <c r="CY102" s="2">
        <f t="shared" si="95"/>
        <v>0</v>
      </c>
      <c r="CZ102" s="2">
        <f t="shared" si="96"/>
        <v>0</v>
      </c>
      <c r="DA102" s="2"/>
      <c r="DB102" s="2"/>
      <c r="DC102" s="2" t="s">
        <v>3</v>
      </c>
      <c r="DD102" s="2" t="s">
        <v>3</v>
      </c>
      <c r="DE102" s="2" t="s">
        <v>3</v>
      </c>
      <c r="DF102" s="2" t="s">
        <v>3</v>
      </c>
      <c r="DG102" s="2" t="s">
        <v>3</v>
      </c>
      <c r="DH102" s="2" t="s">
        <v>3</v>
      </c>
      <c r="DI102" s="2" t="s">
        <v>3</v>
      </c>
      <c r="DJ102" s="2" t="s">
        <v>3</v>
      </c>
      <c r="DK102" s="2" t="s">
        <v>3</v>
      </c>
      <c r="DL102" s="2" t="s">
        <v>3</v>
      </c>
      <c r="DM102" s="2" t="s">
        <v>3</v>
      </c>
      <c r="DN102" s="2">
        <v>0</v>
      </c>
      <c r="DO102" s="2">
        <v>0</v>
      </c>
      <c r="DP102" s="2">
        <v>1</v>
      </c>
      <c r="DQ102" s="2">
        <v>1</v>
      </c>
      <c r="DR102" s="2"/>
      <c r="DS102" s="2"/>
      <c r="DT102" s="2"/>
      <c r="DU102" s="2">
        <v>1010</v>
      </c>
      <c r="DV102" s="2" t="s">
        <v>160</v>
      </c>
      <c r="DW102" s="2" t="s">
        <v>160</v>
      </c>
      <c r="DX102" s="2">
        <v>1</v>
      </c>
      <c r="DY102" s="2"/>
      <c r="DZ102" s="2" t="s">
        <v>3</v>
      </c>
      <c r="EA102" s="2" t="s">
        <v>3</v>
      </c>
      <c r="EB102" s="2" t="s">
        <v>3</v>
      </c>
      <c r="EC102" s="2" t="s">
        <v>3</v>
      </c>
      <c r="ED102" s="2"/>
      <c r="EE102" s="2">
        <v>53551113</v>
      </c>
      <c r="EF102" s="2">
        <v>2</v>
      </c>
      <c r="EG102" s="2" t="s">
        <v>38</v>
      </c>
      <c r="EH102" s="2">
        <v>9</v>
      </c>
      <c r="EI102" s="2" t="s">
        <v>39</v>
      </c>
      <c r="EJ102" s="2">
        <v>1</v>
      </c>
      <c r="EK102" s="2">
        <v>9001</v>
      </c>
      <c r="EL102" s="2" t="s">
        <v>39</v>
      </c>
      <c r="EM102" s="2" t="s">
        <v>40</v>
      </c>
      <c r="EN102" s="2"/>
      <c r="EO102" s="2" t="s">
        <v>3</v>
      </c>
      <c r="EP102" s="2"/>
      <c r="EQ102" s="2">
        <v>0</v>
      </c>
      <c r="ER102" s="2">
        <v>178.17000000000002</v>
      </c>
      <c r="ES102" s="2">
        <v>1107.5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/>
      <c r="EZ102" s="2">
        <v>5</v>
      </c>
      <c r="FA102" s="2"/>
      <c r="FB102" s="2"/>
      <c r="FC102" s="2">
        <v>1</v>
      </c>
      <c r="FD102" s="2">
        <v>18</v>
      </c>
      <c r="FE102" s="2"/>
      <c r="FF102" s="2">
        <v>1329</v>
      </c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>
        <v>0</v>
      </c>
      <c r="FR102" s="2">
        <f>ROUND(IF(AND(BH102=3,BI102=3),P102,0),2)</f>
        <v>0</v>
      </c>
      <c r="FS102" s="2">
        <v>0</v>
      </c>
      <c r="FT102" s="2"/>
      <c r="FU102" s="2"/>
      <c r="FV102" s="2"/>
      <c r="FW102" s="2"/>
      <c r="FX102" s="2">
        <v>93</v>
      </c>
      <c r="FY102" s="2">
        <v>62</v>
      </c>
      <c r="FZ102" s="2"/>
      <c r="GA102" s="2" t="s">
        <v>238</v>
      </c>
      <c r="GB102" s="2"/>
      <c r="GC102" s="2"/>
      <c r="GD102" s="2">
        <v>1</v>
      </c>
      <c r="GE102" s="2"/>
      <c r="GF102" s="2">
        <v>-138546616</v>
      </c>
      <c r="GG102" s="2">
        <v>2</v>
      </c>
      <c r="GH102" s="2">
        <v>3</v>
      </c>
      <c r="GI102" s="2">
        <v>-2</v>
      </c>
      <c r="GJ102" s="2">
        <v>0</v>
      </c>
      <c r="GK102" s="2">
        <v>0</v>
      </c>
      <c r="GL102" s="2">
        <f>ROUND(IF(AND(BH102=3,BI102=3,FS102&lt;&gt;0),P102,0),2)</f>
        <v>0</v>
      </c>
      <c r="GM102" s="2">
        <f>ROUND(O102+X102+Y102,2)+GX102</f>
        <v>0</v>
      </c>
      <c r="GN102" s="2">
        <f>IF(OR(BI102=0,BI102=1),ROUND(O102+X102+Y102,2),0)</f>
        <v>0</v>
      </c>
      <c r="GO102" s="2">
        <f>IF(BI102=2,ROUND(O102+X102+Y102,2),0)</f>
        <v>0</v>
      </c>
      <c r="GP102" s="2">
        <f>IF(BI102=4,ROUND(O102+X102+Y102,2)+GX102,0)</f>
        <v>0</v>
      </c>
      <c r="GQ102" s="2"/>
      <c r="GR102" s="2">
        <v>1</v>
      </c>
      <c r="GS102" s="2">
        <v>1</v>
      </c>
      <c r="GT102" s="2">
        <v>0</v>
      </c>
      <c r="GU102" s="2" t="s">
        <v>3</v>
      </c>
      <c r="GV102" s="2">
        <f t="shared" si="76"/>
        <v>0</v>
      </c>
      <c r="GW102" s="2">
        <v>1</v>
      </c>
      <c r="GX102" s="2">
        <f>ROUND(HC102*I102,2)</f>
        <v>0</v>
      </c>
      <c r="GY102" s="2"/>
      <c r="GZ102" s="2"/>
      <c r="HA102" s="2">
        <v>0</v>
      </c>
      <c r="HB102" s="2">
        <v>0</v>
      </c>
      <c r="HC102" s="2">
        <f t="shared" si="97"/>
        <v>0</v>
      </c>
      <c r="HD102" s="2"/>
      <c r="HE102" s="2" t="s">
        <v>138</v>
      </c>
      <c r="HF102" s="2" t="s">
        <v>138</v>
      </c>
      <c r="HG102" s="2">
        <f t="shared" si="99"/>
        <v>0</v>
      </c>
      <c r="HH102" s="2"/>
      <c r="HI102" s="2"/>
      <c r="HJ102" s="2"/>
      <c r="HK102" s="2"/>
      <c r="HL102" s="2"/>
      <c r="HM102" s="2" t="s">
        <v>3</v>
      </c>
      <c r="HN102" s="2" t="s">
        <v>42</v>
      </c>
      <c r="HO102" s="2" t="s">
        <v>43</v>
      </c>
      <c r="HP102" s="2" t="s">
        <v>39</v>
      </c>
      <c r="HQ102" s="2" t="s">
        <v>39</v>
      </c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>
        <v>0</v>
      </c>
      <c r="IL102" s="2"/>
      <c r="IM102" s="2"/>
      <c r="IN102" s="2"/>
      <c r="IO102" s="2"/>
      <c r="IP102" s="2"/>
      <c r="IQ102" s="2"/>
      <c r="IR102" s="2"/>
      <c r="IS102" s="2"/>
      <c r="IT102" s="2"/>
      <c r="IU102" s="2"/>
    </row>
    <row r="103" spans="1:255" x14ac:dyDescent="0.2">
      <c r="A103">
        <v>18</v>
      </c>
      <c r="B103">
        <v>1</v>
      </c>
      <c r="C103">
        <v>290</v>
      </c>
      <c r="E103" t="s">
        <v>235</v>
      </c>
      <c r="F103" t="s">
        <v>236</v>
      </c>
      <c r="G103" t="s">
        <v>237</v>
      </c>
      <c r="H103" t="s">
        <v>160</v>
      </c>
      <c r="I103">
        <f>I83*J103</f>
        <v>0</v>
      </c>
      <c r="J103">
        <v>0</v>
      </c>
      <c r="K103">
        <v>0</v>
      </c>
      <c r="O103">
        <f>ROUND(CP103,0)</f>
        <v>0</v>
      </c>
      <c r="P103">
        <f>ROUND(CQ103*I103,0)</f>
        <v>0</v>
      </c>
      <c r="Q103">
        <f>ROUND(CR103*I103,0)</f>
        <v>0</v>
      </c>
      <c r="R103">
        <f>ROUND(CS103*I103,0)</f>
        <v>0</v>
      </c>
      <c r="S103">
        <f>ROUND(CT103*I103,0)</f>
        <v>0</v>
      </c>
      <c r="T103">
        <f>ROUND(CU103*I103,0)</f>
        <v>0</v>
      </c>
      <c r="U103">
        <f t="shared" si="82"/>
        <v>0</v>
      </c>
      <c r="V103">
        <f t="shared" si="83"/>
        <v>0</v>
      </c>
      <c r="W103">
        <f>ROUND(CX103*I103,0)</f>
        <v>0</v>
      </c>
      <c r="X103">
        <f>ROUND(CY103,0)</f>
        <v>0</v>
      </c>
      <c r="Y103">
        <f>ROUND(CZ103,0)</f>
        <v>0</v>
      </c>
      <c r="AA103">
        <v>53551707</v>
      </c>
      <c r="AB103">
        <f t="shared" si="84"/>
        <v>1129.6500000000001</v>
      </c>
      <c r="AC103">
        <f t="shared" si="75"/>
        <v>1129.6500000000001</v>
      </c>
      <c r="AD103">
        <f t="shared" si="77"/>
        <v>0</v>
      </c>
      <c r="AE103">
        <f t="shared" si="78"/>
        <v>0</v>
      </c>
      <c r="AF103">
        <f t="shared" si="79"/>
        <v>0</v>
      </c>
      <c r="AG103">
        <f t="shared" si="85"/>
        <v>0</v>
      </c>
      <c r="AH103">
        <f t="shared" si="80"/>
        <v>0</v>
      </c>
      <c r="AI103">
        <f t="shared" si="81"/>
        <v>0</v>
      </c>
      <c r="AJ103">
        <f t="shared" si="86"/>
        <v>0</v>
      </c>
      <c r="AK103">
        <v>1129.6500000000001</v>
      </c>
      <c r="AL103">
        <v>1129.6500000000001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93</v>
      </c>
      <c r="AU103">
        <v>62</v>
      </c>
      <c r="AV103">
        <v>1</v>
      </c>
      <c r="AW103">
        <v>1</v>
      </c>
      <c r="AZ103">
        <v>1</v>
      </c>
      <c r="BA103">
        <v>1</v>
      </c>
      <c r="BB103">
        <v>1</v>
      </c>
      <c r="BC103">
        <v>6.14</v>
      </c>
      <c r="BD103" t="s">
        <v>3</v>
      </c>
      <c r="BE103" t="s">
        <v>3</v>
      </c>
      <c r="BF103" t="s">
        <v>3</v>
      </c>
      <c r="BG103" t="s">
        <v>3</v>
      </c>
      <c r="BH103">
        <v>3</v>
      </c>
      <c r="BI103">
        <v>1</v>
      </c>
      <c r="BJ103" t="s">
        <v>3</v>
      </c>
      <c r="BM103">
        <v>9001</v>
      </c>
      <c r="BN103">
        <v>0</v>
      </c>
      <c r="BO103" t="s">
        <v>30</v>
      </c>
      <c r="BP103">
        <v>1</v>
      </c>
      <c r="BQ103">
        <v>2</v>
      </c>
      <c r="BR103">
        <v>0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93</v>
      </c>
      <c r="CA103">
        <v>62</v>
      </c>
      <c r="CB103" t="s">
        <v>3</v>
      </c>
      <c r="CE103">
        <v>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87"/>
        <v>0</v>
      </c>
      <c r="CQ103">
        <f t="shared" si="98"/>
        <v>1129.6500000000001</v>
      </c>
      <c r="CR103">
        <f t="shared" si="88"/>
        <v>0</v>
      </c>
      <c r="CS103">
        <f t="shared" si="89"/>
        <v>0</v>
      </c>
      <c r="CT103">
        <f t="shared" si="90"/>
        <v>0</v>
      </c>
      <c r="CU103">
        <f t="shared" si="91"/>
        <v>0</v>
      </c>
      <c r="CV103">
        <f t="shared" si="92"/>
        <v>0</v>
      </c>
      <c r="CW103">
        <f t="shared" si="93"/>
        <v>0</v>
      </c>
      <c r="CX103">
        <f t="shared" si="94"/>
        <v>0</v>
      </c>
      <c r="CY103">
        <f t="shared" si="95"/>
        <v>0</v>
      </c>
      <c r="CZ103">
        <f t="shared" si="96"/>
        <v>0</v>
      </c>
      <c r="DC103" t="s">
        <v>3</v>
      </c>
      <c r="DD103" t="s">
        <v>3</v>
      </c>
      <c r="DE103" t="s">
        <v>3</v>
      </c>
      <c r="DF103" t="s">
        <v>3</v>
      </c>
      <c r="DG103" t="s">
        <v>3</v>
      </c>
      <c r="DH103" t="s">
        <v>3</v>
      </c>
      <c r="DI103" t="s">
        <v>3</v>
      </c>
      <c r="DJ103" t="s">
        <v>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1010</v>
      </c>
      <c r="DV103" t="s">
        <v>160</v>
      </c>
      <c r="DW103" t="s">
        <v>160</v>
      </c>
      <c r="DX103">
        <v>1</v>
      </c>
      <c r="DZ103" t="s">
        <v>3</v>
      </c>
      <c r="EA103" t="s">
        <v>3</v>
      </c>
      <c r="EB103" t="s">
        <v>3</v>
      </c>
      <c r="EC103" t="s">
        <v>3</v>
      </c>
      <c r="EE103">
        <v>53551113</v>
      </c>
      <c r="EF103">
        <v>2</v>
      </c>
      <c r="EG103" t="s">
        <v>38</v>
      </c>
      <c r="EH103">
        <v>9</v>
      </c>
      <c r="EI103" t="s">
        <v>39</v>
      </c>
      <c r="EJ103">
        <v>1</v>
      </c>
      <c r="EK103">
        <v>9001</v>
      </c>
      <c r="EL103" t="s">
        <v>39</v>
      </c>
      <c r="EM103" t="s">
        <v>40</v>
      </c>
      <c r="EO103" t="s">
        <v>3</v>
      </c>
      <c r="EQ103">
        <v>0</v>
      </c>
      <c r="ER103">
        <v>178.17000000000002</v>
      </c>
      <c r="ES103">
        <v>1129.6500000000001</v>
      </c>
      <c r="ET103">
        <v>0</v>
      </c>
      <c r="EU103">
        <v>0</v>
      </c>
      <c r="EV103">
        <v>0</v>
      </c>
      <c r="EW103">
        <v>0</v>
      </c>
      <c r="EX103">
        <v>0</v>
      </c>
      <c r="EZ103">
        <v>5</v>
      </c>
      <c r="FC103">
        <v>1</v>
      </c>
      <c r="FD103">
        <v>18</v>
      </c>
      <c r="FF103">
        <v>1329</v>
      </c>
      <c r="FQ103">
        <v>0</v>
      </c>
      <c r="FR103">
        <f>ROUND(IF(AND(BH103=3,BI103=3),P103,0),0)</f>
        <v>0</v>
      </c>
      <c r="FS103">
        <v>0</v>
      </c>
      <c r="FX103">
        <v>93</v>
      </c>
      <c r="FY103">
        <v>62</v>
      </c>
      <c r="GA103" t="s">
        <v>239</v>
      </c>
      <c r="GD103">
        <v>1</v>
      </c>
      <c r="GF103">
        <v>-138546616</v>
      </c>
      <c r="GG103">
        <v>2</v>
      </c>
      <c r="GH103">
        <v>3</v>
      </c>
      <c r="GI103">
        <v>5</v>
      </c>
      <c r="GJ103">
        <v>0</v>
      </c>
      <c r="GK103">
        <v>0</v>
      </c>
      <c r="GL103">
        <f>ROUND(IF(AND(BH103=3,BI103=3,FS103&lt;&gt;0),P103,0),0)</f>
        <v>0</v>
      </c>
      <c r="GM103">
        <f>ROUND(O103+X103+Y103,0)+GX103</f>
        <v>0</v>
      </c>
      <c r="GN103">
        <f>IF(OR(BI103=0,BI103=1),ROUND(O103+X103+Y103,0),0)</f>
        <v>0</v>
      </c>
      <c r="GO103">
        <f>IF(BI103=2,ROUND(O103+X103+Y103,0),0)</f>
        <v>0</v>
      </c>
      <c r="GP103">
        <f>IF(BI103=4,ROUND(O103+X103+Y103,0)+GX103,0)</f>
        <v>0</v>
      </c>
      <c r="GR103">
        <v>1</v>
      </c>
      <c r="GS103">
        <v>1</v>
      </c>
      <c r="GT103">
        <v>0</v>
      </c>
      <c r="GU103" t="s">
        <v>3</v>
      </c>
      <c r="GV103">
        <f t="shared" si="76"/>
        <v>0</v>
      </c>
      <c r="GW103">
        <v>1</v>
      </c>
      <c r="GX103">
        <f>ROUND(HC103*I103,0)</f>
        <v>0</v>
      </c>
      <c r="HA103">
        <v>0</v>
      </c>
      <c r="HB103">
        <v>0</v>
      </c>
      <c r="HC103">
        <f t="shared" si="97"/>
        <v>0</v>
      </c>
      <c r="HE103" t="s">
        <v>138</v>
      </c>
      <c r="HF103" t="s">
        <v>31</v>
      </c>
      <c r="HG103">
        <f t="shared" si="99"/>
        <v>0</v>
      </c>
      <c r="HM103" t="s">
        <v>3</v>
      </c>
      <c r="HN103" t="s">
        <v>42</v>
      </c>
      <c r="HO103" t="s">
        <v>43</v>
      </c>
      <c r="HP103" t="s">
        <v>39</v>
      </c>
      <c r="HQ103" t="s">
        <v>39</v>
      </c>
      <c r="IK103">
        <v>0</v>
      </c>
    </row>
    <row r="104" spans="1:255" x14ac:dyDescent="0.2">
      <c r="A104" s="2">
        <v>18</v>
      </c>
      <c r="B104" s="2">
        <v>1</v>
      </c>
      <c r="C104" s="2">
        <v>270</v>
      </c>
      <c r="D104" s="2"/>
      <c r="E104" s="2" t="s">
        <v>240</v>
      </c>
      <c r="F104" s="2" t="s">
        <v>241</v>
      </c>
      <c r="G104" s="2" t="s">
        <v>242</v>
      </c>
      <c r="H104" s="2" t="s">
        <v>160</v>
      </c>
      <c r="I104" s="2">
        <f>I82*J104</f>
        <v>0</v>
      </c>
      <c r="J104" s="2">
        <v>0</v>
      </c>
      <c r="K104" s="2">
        <v>0</v>
      </c>
      <c r="L104" s="2"/>
      <c r="M104" s="2"/>
      <c r="N104" s="2"/>
      <c r="O104" s="2">
        <f>ROUND(CP104,2)</f>
        <v>0</v>
      </c>
      <c r="P104" s="2">
        <f>ROUND(ROUND(CQ104*I104,0)/BC104,2)</f>
        <v>0</v>
      </c>
      <c r="Q104" s="2">
        <f>ROUND(CR104*I104,2)</f>
        <v>0</v>
      </c>
      <c r="R104" s="2">
        <f>ROUND(CS104*I104,2)</f>
        <v>0</v>
      </c>
      <c r="S104" s="2">
        <f>ROUND(CT104*I104,2)</f>
        <v>0</v>
      </c>
      <c r="T104" s="2">
        <f>ROUND(CU104*I104,2)</f>
        <v>0</v>
      </c>
      <c r="U104" s="2">
        <f t="shared" si="82"/>
        <v>0</v>
      </c>
      <c r="V104" s="2">
        <f t="shared" si="83"/>
        <v>0</v>
      </c>
      <c r="W104" s="2">
        <f>ROUND(CX104*I104,2)</f>
        <v>0</v>
      </c>
      <c r="X104" s="2">
        <f>ROUND(CY104,2)</f>
        <v>0</v>
      </c>
      <c r="Y104" s="2">
        <f>ROUND(CZ104,2)</f>
        <v>0</v>
      </c>
      <c r="Z104" s="2"/>
      <c r="AA104" s="2">
        <v>53551706</v>
      </c>
      <c r="AB104" s="2">
        <f t="shared" si="84"/>
        <v>1458.33</v>
      </c>
      <c r="AC104" s="2">
        <f t="shared" si="75"/>
        <v>1458.33</v>
      </c>
      <c r="AD104" s="2">
        <f t="shared" si="77"/>
        <v>0</v>
      </c>
      <c r="AE104" s="2">
        <f t="shared" si="78"/>
        <v>0</v>
      </c>
      <c r="AF104" s="2">
        <f t="shared" si="79"/>
        <v>0</v>
      </c>
      <c r="AG104" s="2">
        <f t="shared" si="85"/>
        <v>0</v>
      </c>
      <c r="AH104" s="2">
        <f t="shared" si="80"/>
        <v>0</v>
      </c>
      <c r="AI104" s="2">
        <f t="shared" si="81"/>
        <v>0</v>
      </c>
      <c r="AJ104" s="2">
        <f t="shared" si="86"/>
        <v>0</v>
      </c>
      <c r="AK104" s="2">
        <v>1458.33</v>
      </c>
      <c r="AL104" s="2">
        <v>1458.33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93</v>
      </c>
      <c r="AU104" s="2">
        <v>62</v>
      </c>
      <c r="AV104" s="2">
        <v>1</v>
      </c>
      <c r="AW104" s="2">
        <v>1</v>
      </c>
      <c r="AX104" s="2"/>
      <c r="AY104" s="2"/>
      <c r="AZ104" s="2">
        <v>1</v>
      </c>
      <c r="BA104" s="2">
        <v>1</v>
      </c>
      <c r="BB104" s="2">
        <v>1</v>
      </c>
      <c r="BC104" s="2">
        <v>1</v>
      </c>
      <c r="BD104" s="2" t="s">
        <v>3</v>
      </c>
      <c r="BE104" s="2" t="s">
        <v>3</v>
      </c>
      <c r="BF104" s="2" t="s">
        <v>3</v>
      </c>
      <c r="BG104" s="2" t="s">
        <v>3</v>
      </c>
      <c r="BH104" s="2">
        <v>3</v>
      </c>
      <c r="BI104" s="2">
        <v>1</v>
      </c>
      <c r="BJ104" s="2" t="s">
        <v>3</v>
      </c>
      <c r="BK104" s="2"/>
      <c r="BL104" s="2"/>
      <c r="BM104" s="2">
        <v>9001</v>
      </c>
      <c r="BN104" s="2">
        <v>0</v>
      </c>
      <c r="BO104" s="2" t="s">
        <v>3</v>
      </c>
      <c r="BP104" s="2">
        <v>0</v>
      </c>
      <c r="BQ104" s="2">
        <v>2</v>
      </c>
      <c r="BR104" s="2">
        <v>0</v>
      </c>
      <c r="BS104" s="2">
        <v>1</v>
      </c>
      <c r="BT104" s="2">
        <v>1</v>
      </c>
      <c r="BU104" s="2">
        <v>1</v>
      </c>
      <c r="BV104" s="2">
        <v>1</v>
      </c>
      <c r="BW104" s="2">
        <v>1</v>
      </c>
      <c r="BX104" s="2">
        <v>1</v>
      </c>
      <c r="BY104" s="2" t="s">
        <v>3</v>
      </c>
      <c r="BZ104" s="2">
        <v>93</v>
      </c>
      <c r="CA104" s="2">
        <v>62</v>
      </c>
      <c r="CB104" s="2" t="s">
        <v>3</v>
      </c>
      <c r="CC104" s="2"/>
      <c r="CD104" s="2"/>
      <c r="CE104" s="2">
        <v>0</v>
      </c>
      <c r="CF104" s="2">
        <v>0</v>
      </c>
      <c r="CG104" s="2">
        <v>0</v>
      </c>
      <c r="CH104" s="2"/>
      <c r="CI104" s="2"/>
      <c r="CJ104" s="2"/>
      <c r="CK104" s="2"/>
      <c r="CL104" s="2"/>
      <c r="CM104" s="2">
        <v>0</v>
      </c>
      <c r="CN104" s="2" t="s">
        <v>3</v>
      </c>
      <c r="CO104" s="2">
        <v>0</v>
      </c>
      <c r="CP104" s="2">
        <f t="shared" si="87"/>
        <v>0</v>
      </c>
      <c r="CQ104" s="2">
        <f t="shared" si="98"/>
        <v>1458.33</v>
      </c>
      <c r="CR104" s="2">
        <f t="shared" si="88"/>
        <v>0</v>
      </c>
      <c r="CS104" s="2">
        <f t="shared" si="89"/>
        <v>0</v>
      </c>
      <c r="CT104" s="2">
        <f t="shared" si="90"/>
        <v>0</v>
      </c>
      <c r="CU104" s="2">
        <f t="shared" si="91"/>
        <v>0</v>
      </c>
      <c r="CV104" s="2">
        <f t="shared" si="92"/>
        <v>0</v>
      </c>
      <c r="CW104" s="2">
        <f t="shared" si="93"/>
        <v>0</v>
      </c>
      <c r="CX104" s="2">
        <f t="shared" si="94"/>
        <v>0</v>
      </c>
      <c r="CY104" s="2">
        <f t="shared" si="95"/>
        <v>0</v>
      </c>
      <c r="CZ104" s="2">
        <f t="shared" si="96"/>
        <v>0</v>
      </c>
      <c r="DA104" s="2"/>
      <c r="DB104" s="2"/>
      <c r="DC104" s="2" t="s">
        <v>3</v>
      </c>
      <c r="DD104" s="2" t="s">
        <v>3</v>
      </c>
      <c r="DE104" s="2" t="s">
        <v>3</v>
      </c>
      <c r="DF104" s="2" t="s">
        <v>3</v>
      </c>
      <c r="DG104" s="2" t="s">
        <v>3</v>
      </c>
      <c r="DH104" s="2" t="s">
        <v>3</v>
      </c>
      <c r="DI104" s="2" t="s">
        <v>3</v>
      </c>
      <c r="DJ104" s="2" t="s">
        <v>3</v>
      </c>
      <c r="DK104" s="2" t="s">
        <v>3</v>
      </c>
      <c r="DL104" s="2" t="s">
        <v>3</v>
      </c>
      <c r="DM104" s="2" t="s">
        <v>3</v>
      </c>
      <c r="DN104" s="2">
        <v>0</v>
      </c>
      <c r="DO104" s="2">
        <v>0</v>
      </c>
      <c r="DP104" s="2">
        <v>1</v>
      </c>
      <c r="DQ104" s="2">
        <v>1</v>
      </c>
      <c r="DR104" s="2"/>
      <c r="DS104" s="2"/>
      <c r="DT104" s="2"/>
      <c r="DU104" s="2">
        <v>1010</v>
      </c>
      <c r="DV104" s="2" t="s">
        <v>160</v>
      </c>
      <c r="DW104" s="2" t="s">
        <v>160</v>
      </c>
      <c r="DX104" s="2">
        <v>1</v>
      </c>
      <c r="DY104" s="2"/>
      <c r="DZ104" s="2" t="s">
        <v>3</v>
      </c>
      <c r="EA104" s="2" t="s">
        <v>3</v>
      </c>
      <c r="EB104" s="2" t="s">
        <v>3</v>
      </c>
      <c r="EC104" s="2" t="s">
        <v>3</v>
      </c>
      <c r="ED104" s="2"/>
      <c r="EE104" s="2">
        <v>53551113</v>
      </c>
      <c r="EF104" s="2">
        <v>2</v>
      </c>
      <c r="EG104" s="2" t="s">
        <v>38</v>
      </c>
      <c r="EH104" s="2">
        <v>9</v>
      </c>
      <c r="EI104" s="2" t="s">
        <v>39</v>
      </c>
      <c r="EJ104" s="2">
        <v>1</v>
      </c>
      <c r="EK104" s="2">
        <v>9001</v>
      </c>
      <c r="EL104" s="2" t="s">
        <v>39</v>
      </c>
      <c r="EM104" s="2" t="s">
        <v>40</v>
      </c>
      <c r="EN104" s="2"/>
      <c r="EO104" s="2" t="s">
        <v>3</v>
      </c>
      <c r="EP104" s="2"/>
      <c r="EQ104" s="2">
        <v>0</v>
      </c>
      <c r="ER104" s="2">
        <v>234.62</v>
      </c>
      <c r="ES104" s="2">
        <v>1458.33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/>
      <c r="EZ104" s="2">
        <v>5</v>
      </c>
      <c r="FA104" s="2"/>
      <c r="FB104" s="2"/>
      <c r="FC104" s="2">
        <v>1</v>
      </c>
      <c r="FD104" s="2">
        <v>18</v>
      </c>
      <c r="FE104" s="2"/>
      <c r="FF104" s="2">
        <v>1750</v>
      </c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>
        <v>0</v>
      </c>
      <c r="FR104" s="2">
        <f>ROUND(IF(AND(BH104=3,BI104=3),P104,0),2)</f>
        <v>0</v>
      </c>
      <c r="FS104" s="2">
        <v>0</v>
      </c>
      <c r="FT104" s="2"/>
      <c r="FU104" s="2"/>
      <c r="FV104" s="2"/>
      <c r="FW104" s="2"/>
      <c r="FX104" s="2">
        <v>93</v>
      </c>
      <c r="FY104" s="2">
        <v>62</v>
      </c>
      <c r="FZ104" s="2"/>
      <c r="GA104" s="2" t="s">
        <v>243</v>
      </c>
      <c r="GB104" s="2"/>
      <c r="GC104" s="2"/>
      <c r="GD104" s="2">
        <v>1</v>
      </c>
      <c r="GE104" s="2"/>
      <c r="GF104" s="2">
        <v>-1937644466</v>
      </c>
      <c r="GG104" s="2">
        <v>2</v>
      </c>
      <c r="GH104" s="2">
        <v>3</v>
      </c>
      <c r="GI104" s="2">
        <v>-2</v>
      </c>
      <c r="GJ104" s="2">
        <v>0</v>
      </c>
      <c r="GK104" s="2">
        <v>0</v>
      </c>
      <c r="GL104" s="2">
        <f>ROUND(IF(AND(BH104=3,BI104=3,FS104&lt;&gt;0),P104,0),2)</f>
        <v>0</v>
      </c>
      <c r="GM104" s="2">
        <f>ROUND(O104+X104+Y104,2)+GX104</f>
        <v>0</v>
      </c>
      <c r="GN104" s="2">
        <f>IF(OR(BI104=0,BI104=1),ROUND(O104+X104+Y104,2),0)</f>
        <v>0</v>
      </c>
      <c r="GO104" s="2">
        <f>IF(BI104=2,ROUND(O104+X104+Y104,2),0)</f>
        <v>0</v>
      </c>
      <c r="GP104" s="2">
        <f>IF(BI104=4,ROUND(O104+X104+Y104,2)+GX104,0)</f>
        <v>0</v>
      </c>
      <c r="GQ104" s="2"/>
      <c r="GR104" s="2">
        <v>1</v>
      </c>
      <c r="GS104" s="2">
        <v>1</v>
      </c>
      <c r="GT104" s="2">
        <v>0</v>
      </c>
      <c r="GU104" s="2" t="s">
        <v>3</v>
      </c>
      <c r="GV104" s="2">
        <f t="shared" si="76"/>
        <v>0</v>
      </c>
      <c r="GW104" s="2">
        <v>1</v>
      </c>
      <c r="GX104" s="2">
        <f>ROUND(HC104*I104,2)</f>
        <v>0</v>
      </c>
      <c r="GY104" s="2"/>
      <c r="GZ104" s="2"/>
      <c r="HA104" s="2">
        <v>0</v>
      </c>
      <c r="HB104" s="2">
        <v>0</v>
      </c>
      <c r="HC104" s="2">
        <f t="shared" si="97"/>
        <v>0</v>
      </c>
      <c r="HD104" s="2"/>
      <c r="HE104" s="2" t="s">
        <v>138</v>
      </c>
      <c r="HF104" s="2" t="s">
        <v>138</v>
      </c>
      <c r="HG104" s="2">
        <f t="shared" si="99"/>
        <v>0</v>
      </c>
      <c r="HH104" s="2"/>
      <c r="HI104" s="2"/>
      <c r="HJ104" s="2"/>
      <c r="HK104" s="2"/>
      <c r="HL104" s="2"/>
      <c r="HM104" s="2" t="s">
        <v>3</v>
      </c>
      <c r="HN104" s="2" t="s">
        <v>42</v>
      </c>
      <c r="HO104" s="2" t="s">
        <v>43</v>
      </c>
      <c r="HP104" s="2" t="s">
        <v>39</v>
      </c>
      <c r="HQ104" s="2" t="s">
        <v>39</v>
      </c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>
        <v>0</v>
      </c>
      <c r="IL104" s="2"/>
      <c r="IM104" s="2"/>
      <c r="IN104" s="2"/>
      <c r="IO104" s="2"/>
      <c r="IP104" s="2"/>
      <c r="IQ104" s="2"/>
      <c r="IR104" s="2"/>
      <c r="IS104" s="2"/>
      <c r="IT104" s="2"/>
      <c r="IU104" s="2"/>
    </row>
    <row r="105" spans="1:255" x14ac:dyDescent="0.2">
      <c r="A105">
        <v>18</v>
      </c>
      <c r="B105">
        <v>1</v>
      </c>
      <c r="C105">
        <v>289</v>
      </c>
      <c r="E105" t="s">
        <v>240</v>
      </c>
      <c r="F105" t="s">
        <v>241</v>
      </c>
      <c r="G105" t="s">
        <v>242</v>
      </c>
      <c r="H105" t="s">
        <v>160</v>
      </c>
      <c r="I105">
        <f>I83*J105</f>
        <v>0</v>
      </c>
      <c r="J105">
        <v>0</v>
      </c>
      <c r="K105">
        <v>0</v>
      </c>
      <c r="O105">
        <f>ROUND(CP105,0)</f>
        <v>0</v>
      </c>
      <c r="P105">
        <f>ROUND(CQ105*I105,0)</f>
        <v>0</v>
      </c>
      <c r="Q105">
        <f>ROUND(CR105*I105,0)</f>
        <v>0</v>
      </c>
      <c r="R105">
        <f>ROUND(CS105*I105,0)</f>
        <v>0</v>
      </c>
      <c r="S105">
        <f>ROUND(CT105*I105,0)</f>
        <v>0</v>
      </c>
      <c r="T105">
        <f>ROUND(CU105*I105,0)</f>
        <v>0</v>
      </c>
      <c r="U105">
        <f t="shared" si="82"/>
        <v>0</v>
      </c>
      <c r="V105">
        <f t="shared" si="83"/>
        <v>0</v>
      </c>
      <c r="W105">
        <f>ROUND(CX105*I105,0)</f>
        <v>0</v>
      </c>
      <c r="X105">
        <f>ROUND(CY105,0)</f>
        <v>0</v>
      </c>
      <c r="Y105">
        <f>ROUND(CZ105,0)</f>
        <v>0</v>
      </c>
      <c r="AA105">
        <v>53551707</v>
      </c>
      <c r="AB105">
        <f t="shared" si="84"/>
        <v>1487.5</v>
      </c>
      <c r="AC105">
        <f t="shared" si="75"/>
        <v>1487.5</v>
      </c>
      <c r="AD105">
        <f t="shared" si="77"/>
        <v>0</v>
      </c>
      <c r="AE105">
        <f t="shared" si="78"/>
        <v>0</v>
      </c>
      <c r="AF105">
        <f t="shared" si="79"/>
        <v>0</v>
      </c>
      <c r="AG105">
        <f t="shared" si="85"/>
        <v>0</v>
      </c>
      <c r="AH105">
        <f t="shared" si="80"/>
        <v>0</v>
      </c>
      <c r="AI105">
        <f t="shared" si="81"/>
        <v>0</v>
      </c>
      <c r="AJ105">
        <f t="shared" si="86"/>
        <v>0</v>
      </c>
      <c r="AK105">
        <v>1487.5</v>
      </c>
      <c r="AL105">
        <v>1487.5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93</v>
      </c>
      <c r="AU105">
        <v>62</v>
      </c>
      <c r="AV105">
        <v>1</v>
      </c>
      <c r="AW105">
        <v>1</v>
      </c>
      <c r="AZ105">
        <v>1</v>
      </c>
      <c r="BA105">
        <v>1</v>
      </c>
      <c r="BB105">
        <v>1</v>
      </c>
      <c r="BC105">
        <v>6.14</v>
      </c>
      <c r="BD105" t="s">
        <v>3</v>
      </c>
      <c r="BE105" t="s">
        <v>3</v>
      </c>
      <c r="BF105" t="s">
        <v>3</v>
      </c>
      <c r="BG105" t="s">
        <v>3</v>
      </c>
      <c r="BH105">
        <v>3</v>
      </c>
      <c r="BI105">
        <v>1</v>
      </c>
      <c r="BJ105" t="s">
        <v>3</v>
      </c>
      <c r="BM105">
        <v>9001</v>
      </c>
      <c r="BN105">
        <v>0</v>
      </c>
      <c r="BO105" t="s">
        <v>30</v>
      </c>
      <c r="BP105">
        <v>1</v>
      </c>
      <c r="BQ105">
        <v>2</v>
      </c>
      <c r="BR105">
        <v>0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93</v>
      </c>
      <c r="CA105">
        <v>62</v>
      </c>
      <c r="CB105" t="s">
        <v>3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87"/>
        <v>0</v>
      </c>
      <c r="CQ105">
        <f t="shared" si="98"/>
        <v>1487.5</v>
      </c>
      <c r="CR105">
        <f t="shared" si="88"/>
        <v>0</v>
      </c>
      <c r="CS105">
        <f t="shared" si="89"/>
        <v>0</v>
      </c>
      <c r="CT105">
        <f t="shared" si="90"/>
        <v>0</v>
      </c>
      <c r="CU105">
        <f t="shared" si="91"/>
        <v>0</v>
      </c>
      <c r="CV105">
        <f t="shared" si="92"/>
        <v>0</v>
      </c>
      <c r="CW105">
        <f t="shared" si="93"/>
        <v>0</v>
      </c>
      <c r="CX105">
        <f t="shared" si="94"/>
        <v>0</v>
      </c>
      <c r="CY105">
        <f t="shared" si="95"/>
        <v>0</v>
      </c>
      <c r="CZ105">
        <f t="shared" si="96"/>
        <v>0</v>
      </c>
      <c r="DC105" t="s">
        <v>3</v>
      </c>
      <c r="DD105" t="s">
        <v>3</v>
      </c>
      <c r="DE105" t="s">
        <v>3</v>
      </c>
      <c r="DF105" t="s">
        <v>3</v>
      </c>
      <c r="DG105" t="s">
        <v>3</v>
      </c>
      <c r="DH105" t="s">
        <v>3</v>
      </c>
      <c r="DI105" t="s">
        <v>3</v>
      </c>
      <c r="DJ105" t="s">
        <v>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1010</v>
      </c>
      <c r="DV105" t="s">
        <v>160</v>
      </c>
      <c r="DW105" t="s">
        <v>160</v>
      </c>
      <c r="DX105">
        <v>1</v>
      </c>
      <c r="DZ105" t="s">
        <v>3</v>
      </c>
      <c r="EA105" t="s">
        <v>3</v>
      </c>
      <c r="EB105" t="s">
        <v>3</v>
      </c>
      <c r="EC105" t="s">
        <v>3</v>
      </c>
      <c r="EE105">
        <v>53551113</v>
      </c>
      <c r="EF105">
        <v>2</v>
      </c>
      <c r="EG105" t="s">
        <v>38</v>
      </c>
      <c r="EH105">
        <v>9</v>
      </c>
      <c r="EI105" t="s">
        <v>39</v>
      </c>
      <c r="EJ105">
        <v>1</v>
      </c>
      <c r="EK105">
        <v>9001</v>
      </c>
      <c r="EL105" t="s">
        <v>39</v>
      </c>
      <c r="EM105" t="s">
        <v>40</v>
      </c>
      <c r="EO105" t="s">
        <v>3</v>
      </c>
      <c r="EQ105">
        <v>0</v>
      </c>
      <c r="ER105">
        <v>234.62</v>
      </c>
      <c r="ES105">
        <v>1487.5</v>
      </c>
      <c r="ET105">
        <v>0</v>
      </c>
      <c r="EU105">
        <v>0</v>
      </c>
      <c r="EV105">
        <v>0</v>
      </c>
      <c r="EW105">
        <v>0</v>
      </c>
      <c r="EX105">
        <v>0</v>
      </c>
      <c r="EZ105">
        <v>5</v>
      </c>
      <c r="FC105">
        <v>1</v>
      </c>
      <c r="FD105">
        <v>18</v>
      </c>
      <c r="FF105">
        <v>1750</v>
      </c>
      <c r="FQ105">
        <v>0</v>
      </c>
      <c r="FR105">
        <f>ROUND(IF(AND(BH105=3,BI105=3),P105,0),0)</f>
        <v>0</v>
      </c>
      <c r="FS105">
        <v>0</v>
      </c>
      <c r="FX105">
        <v>93</v>
      </c>
      <c r="FY105">
        <v>62</v>
      </c>
      <c r="GA105" t="s">
        <v>244</v>
      </c>
      <c r="GD105">
        <v>1</v>
      </c>
      <c r="GF105">
        <v>-1937644466</v>
      </c>
      <c r="GG105">
        <v>2</v>
      </c>
      <c r="GH105">
        <v>3</v>
      </c>
      <c r="GI105">
        <v>5</v>
      </c>
      <c r="GJ105">
        <v>0</v>
      </c>
      <c r="GK105">
        <v>0</v>
      </c>
      <c r="GL105">
        <f>ROUND(IF(AND(BH105=3,BI105=3,FS105&lt;&gt;0),P105,0),0)</f>
        <v>0</v>
      </c>
      <c r="GM105">
        <f>ROUND(O105+X105+Y105,0)+GX105</f>
        <v>0</v>
      </c>
      <c r="GN105">
        <f>IF(OR(BI105=0,BI105=1),ROUND(O105+X105+Y105,0),0)</f>
        <v>0</v>
      </c>
      <c r="GO105">
        <f>IF(BI105=2,ROUND(O105+X105+Y105,0),0)</f>
        <v>0</v>
      </c>
      <c r="GP105">
        <f>IF(BI105=4,ROUND(O105+X105+Y105,0)+GX105,0)</f>
        <v>0</v>
      </c>
      <c r="GR105">
        <v>1</v>
      </c>
      <c r="GS105">
        <v>1</v>
      </c>
      <c r="GT105">
        <v>0</v>
      </c>
      <c r="GU105" t="s">
        <v>3</v>
      </c>
      <c r="GV105">
        <f t="shared" si="76"/>
        <v>0</v>
      </c>
      <c r="GW105">
        <v>1</v>
      </c>
      <c r="GX105">
        <f>ROUND(HC105*I105,0)</f>
        <v>0</v>
      </c>
      <c r="HA105">
        <v>0</v>
      </c>
      <c r="HB105">
        <v>0</v>
      </c>
      <c r="HC105">
        <f t="shared" si="97"/>
        <v>0</v>
      </c>
      <c r="HE105" t="s">
        <v>138</v>
      </c>
      <c r="HF105" t="s">
        <v>31</v>
      </c>
      <c r="HG105">
        <f t="shared" si="99"/>
        <v>0</v>
      </c>
      <c r="HM105" t="s">
        <v>3</v>
      </c>
      <c r="HN105" t="s">
        <v>42</v>
      </c>
      <c r="HO105" t="s">
        <v>43</v>
      </c>
      <c r="HP105" t="s">
        <v>39</v>
      </c>
      <c r="HQ105" t="s">
        <v>39</v>
      </c>
      <c r="IK105">
        <v>0</v>
      </c>
    </row>
    <row r="106" spans="1:255" x14ac:dyDescent="0.2">
      <c r="A106" s="2">
        <v>17</v>
      </c>
      <c r="B106" s="2">
        <v>1</v>
      </c>
      <c r="C106" s="2"/>
      <c r="D106" s="2"/>
      <c r="E106" s="2" t="s">
        <v>245</v>
      </c>
      <c r="F106" s="2" t="s">
        <v>246</v>
      </c>
      <c r="G106" s="2" t="s">
        <v>247</v>
      </c>
      <c r="H106" s="2" t="s">
        <v>160</v>
      </c>
      <c r="I106" s="2">
        <v>5</v>
      </c>
      <c r="J106" s="2">
        <v>0</v>
      </c>
      <c r="K106" s="2">
        <v>5</v>
      </c>
      <c r="L106" s="2"/>
      <c r="M106" s="2"/>
      <c r="N106" s="2"/>
      <c r="O106" s="2">
        <f>ROUND(CP106,2)</f>
        <v>1421.25</v>
      </c>
      <c r="P106" s="2">
        <f>ROUND(CQ106*I106,2)</f>
        <v>1421.25</v>
      </c>
      <c r="Q106" s="2">
        <f>ROUND(CR106*I106,2)</f>
        <v>0</v>
      </c>
      <c r="R106" s="2">
        <f>ROUND(CS106*I106,2)</f>
        <v>0</v>
      </c>
      <c r="S106" s="2">
        <f>ROUND(CT106*I106,2)</f>
        <v>0</v>
      </c>
      <c r="T106" s="2">
        <f>ROUND(CU106*I106,2)</f>
        <v>0</v>
      </c>
      <c r="U106" s="2">
        <f t="shared" si="82"/>
        <v>0</v>
      </c>
      <c r="V106" s="2">
        <f t="shared" si="83"/>
        <v>0</v>
      </c>
      <c r="W106" s="2">
        <f>ROUND(CX106*I106,2)</f>
        <v>0.25</v>
      </c>
      <c r="X106" s="2">
        <f>ROUND(CY106,2)</f>
        <v>0</v>
      </c>
      <c r="Y106" s="2">
        <f>ROUND(CZ106,2)</f>
        <v>0</v>
      </c>
      <c r="Z106" s="2"/>
      <c r="AA106" s="2">
        <v>53551706</v>
      </c>
      <c r="AB106" s="2">
        <f t="shared" si="84"/>
        <v>284.25</v>
      </c>
      <c r="AC106" s="2">
        <f t="shared" si="75"/>
        <v>284.25</v>
      </c>
      <c r="AD106" s="2">
        <f t="shared" si="77"/>
        <v>0</v>
      </c>
      <c r="AE106" s="2">
        <f t="shared" si="78"/>
        <v>0</v>
      </c>
      <c r="AF106" s="2">
        <f t="shared" si="79"/>
        <v>0</v>
      </c>
      <c r="AG106" s="2">
        <f t="shared" si="85"/>
        <v>0</v>
      </c>
      <c r="AH106" s="2">
        <f t="shared" si="80"/>
        <v>0</v>
      </c>
      <c r="AI106" s="2">
        <f t="shared" si="81"/>
        <v>0</v>
      </c>
      <c r="AJ106" s="2">
        <f t="shared" si="86"/>
        <v>0.05</v>
      </c>
      <c r="AK106" s="2">
        <v>284.25</v>
      </c>
      <c r="AL106" s="2">
        <v>284.25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0.05</v>
      </c>
      <c r="AT106" s="2">
        <v>93</v>
      </c>
      <c r="AU106" s="2">
        <v>62</v>
      </c>
      <c r="AV106" s="2">
        <v>1</v>
      </c>
      <c r="AW106" s="2">
        <v>1</v>
      </c>
      <c r="AX106" s="2"/>
      <c r="AY106" s="2"/>
      <c r="AZ106" s="2">
        <v>1</v>
      </c>
      <c r="BA106" s="2">
        <v>1</v>
      </c>
      <c r="BB106" s="2">
        <v>1</v>
      </c>
      <c r="BC106" s="2">
        <v>1</v>
      </c>
      <c r="BD106" s="2" t="s">
        <v>3</v>
      </c>
      <c r="BE106" s="2" t="s">
        <v>3</v>
      </c>
      <c r="BF106" s="2" t="s">
        <v>3</v>
      </c>
      <c r="BG106" s="2" t="s">
        <v>3</v>
      </c>
      <c r="BH106" s="2">
        <v>3</v>
      </c>
      <c r="BI106" s="2">
        <v>1</v>
      </c>
      <c r="BJ106" s="2" t="s">
        <v>248</v>
      </c>
      <c r="BK106" s="2"/>
      <c r="BL106" s="2"/>
      <c r="BM106" s="2">
        <v>9001</v>
      </c>
      <c r="BN106" s="2">
        <v>0</v>
      </c>
      <c r="BO106" s="2" t="s">
        <v>3</v>
      </c>
      <c r="BP106" s="2">
        <v>0</v>
      </c>
      <c r="BQ106" s="2">
        <v>2</v>
      </c>
      <c r="BR106" s="2">
        <v>0</v>
      </c>
      <c r="BS106" s="2">
        <v>1</v>
      </c>
      <c r="BT106" s="2">
        <v>1</v>
      </c>
      <c r="BU106" s="2">
        <v>1</v>
      </c>
      <c r="BV106" s="2">
        <v>1</v>
      </c>
      <c r="BW106" s="2">
        <v>1</v>
      </c>
      <c r="BX106" s="2">
        <v>1</v>
      </c>
      <c r="BY106" s="2" t="s">
        <v>3</v>
      </c>
      <c r="BZ106" s="2">
        <v>93</v>
      </c>
      <c r="CA106" s="2">
        <v>62</v>
      </c>
      <c r="CB106" s="2" t="s">
        <v>3</v>
      </c>
      <c r="CC106" s="2"/>
      <c r="CD106" s="2"/>
      <c r="CE106" s="2">
        <v>0</v>
      </c>
      <c r="CF106" s="2">
        <v>0</v>
      </c>
      <c r="CG106" s="2">
        <v>0</v>
      </c>
      <c r="CH106" s="2"/>
      <c r="CI106" s="2"/>
      <c r="CJ106" s="2"/>
      <c r="CK106" s="2"/>
      <c r="CL106" s="2"/>
      <c r="CM106" s="2">
        <v>0</v>
      </c>
      <c r="CN106" s="2" t="s">
        <v>3</v>
      </c>
      <c r="CO106" s="2">
        <v>0</v>
      </c>
      <c r="CP106" s="2">
        <f t="shared" si="87"/>
        <v>1421.25</v>
      </c>
      <c r="CQ106" s="2">
        <f>AC106*BC106</f>
        <v>284.25</v>
      </c>
      <c r="CR106" s="2">
        <f t="shared" si="88"/>
        <v>0</v>
      </c>
      <c r="CS106" s="2">
        <f t="shared" si="89"/>
        <v>0</v>
      </c>
      <c r="CT106" s="2">
        <f t="shared" si="90"/>
        <v>0</v>
      </c>
      <c r="CU106" s="2">
        <f t="shared" si="91"/>
        <v>0</v>
      </c>
      <c r="CV106" s="2">
        <f t="shared" si="92"/>
        <v>0</v>
      </c>
      <c r="CW106" s="2">
        <f t="shared" si="93"/>
        <v>0</v>
      </c>
      <c r="CX106" s="2">
        <f t="shared" si="94"/>
        <v>0.05</v>
      </c>
      <c r="CY106" s="2">
        <f t="shared" si="95"/>
        <v>0</v>
      </c>
      <c r="CZ106" s="2">
        <f t="shared" si="96"/>
        <v>0</v>
      </c>
      <c r="DA106" s="2"/>
      <c r="DB106" s="2"/>
      <c r="DC106" s="2" t="s">
        <v>3</v>
      </c>
      <c r="DD106" s="2" t="s">
        <v>3</v>
      </c>
      <c r="DE106" s="2" t="s">
        <v>3</v>
      </c>
      <c r="DF106" s="2" t="s">
        <v>3</v>
      </c>
      <c r="DG106" s="2" t="s">
        <v>3</v>
      </c>
      <c r="DH106" s="2" t="s">
        <v>3</v>
      </c>
      <c r="DI106" s="2" t="s">
        <v>3</v>
      </c>
      <c r="DJ106" s="2" t="s">
        <v>3</v>
      </c>
      <c r="DK106" s="2" t="s">
        <v>3</v>
      </c>
      <c r="DL106" s="2" t="s">
        <v>3</v>
      </c>
      <c r="DM106" s="2" t="s">
        <v>3</v>
      </c>
      <c r="DN106" s="2">
        <v>0</v>
      </c>
      <c r="DO106" s="2">
        <v>0</v>
      </c>
      <c r="DP106" s="2">
        <v>1</v>
      </c>
      <c r="DQ106" s="2">
        <v>1</v>
      </c>
      <c r="DR106" s="2"/>
      <c r="DS106" s="2"/>
      <c r="DT106" s="2"/>
      <c r="DU106" s="2">
        <v>1010</v>
      </c>
      <c r="DV106" s="2" t="s">
        <v>160</v>
      </c>
      <c r="DW106" s="2" t="s">
        <v>160</v>
      </c>
      <c r="DX106" s="2">
        <v>1</v>
      </c>
      <c r="DY106" s="2"/>
      <c r="DZ106" s="2" t="s">
        <v>3</v>
      </c>
      <c r="EA106" s="2" t="s">
        <v>3</v>
      </c>
      <c r="EB106" s="2" t="s">
        <v>3</v>
      </c>
      <c r="EC106" s="2" t="s">
        <v>3</v>
      </c>
      <c r="ED106" s="2"/>
      <c r="EE106" s="2">
        <v>53551113</v>
      </c>
      <c r="EF106" s="2">
        <v>2</v>
      </c>
      <c r="EG106" s="2" t="s">
        <v>38</v>
      </c>
      <c r="EH106" s="2">
        <v>9</v>
      </c>
      <c r="EI106" s="2" t="s">
        <v>39</v>
      </c>
      <c r="EJ106" s="2">
        <v>1</v>
      </c>
      <c r="EK106" s="2">
        <v>9001</v>
      </c>
      <c r="EL106" s="2" t="s">
        <v>39</v>
      </c>
      <c r="EM106" s="2" t="s">
        <v>40</v>
      </c>
      <c r="EN106" s="2"/>
      <c r="EO106" s="2" t="s">
        <v>3</v>
      </c>
      <c r="EP106" s="2"/>
      <c r="EQ106" s="2">
        <v>131072</v>
      </c>
      <c r="ER106" s="2">
        <v>284.25</v>
      </c>
      <c r="ES106" s="2">
        <v>284.25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>
        <v>0</v>
      </c>
      <c r="FR106" s="2">
        <f>ROUND(IF(AND(BH106=3,BI106=3),P106,0),2)</f>
        <v>0</v>
      </c>
      <c r="FS106" s="2">
        <v>0</v>
      </c>
      <c r="FT106" s="2"/>
      <c r="FU106" s="2"/>
      <c r="FV106" s="2"/>
      <c r="FW106" s="2"/>
      <c r="FX106" s="2">
        <v>93</v>
      </c>
      <c r="FY106" s="2">
        <v>62</v>
      </c>
      <c r="FZ106" s="2"/>
      <c r="GA106" s="2" t="s">
        <v>3</v>
      </c>
      <c r="GB106" s="2"/>
      <c r="GC106" s="2"/>
      <c r="GD106" s="2">
        <v>1</v>
      </c>
      <c r="GE106" s="2"/>
      <c r="GF106" s="2">
        <v>1173209461</v>
      </c>
      <c r="GG106" s="2">
        <v>2</v>
      </c>
      <c r="GH106" s="2">
        <v>1</v>
      </c>
      <c r="GI106" s="2">
        <v>-2</v>
      </c>
      <c r="GJ106" s="2">
        <v>0</v>
      </c>
      <c r="GK106" s="2">
        <v>0</v>
      </c>
      <c r="GL106" s="2">
        <f>ROUND(IF(AND(BH106=3,BI106=3,FS106&lt;&gt;0),P106,0),2)</f>
        <v>0</v>
      </c>
      <c r="GM106" s="2">
        <f>ROUND(O106+X106+Y106,2)+GX106</f>
        <v>1421.25</v>
      </c>
      <c r="GN106" s="2">
        <f>IF(OR(BI106=0,BI106=1),ROUND(O106+X106+Y106,2),0)</f>
        <v>1421.25</v>
      </c>
      <c r="GO106" s="2">
        <f>IF(BI106=2,ROUND(O106+X106+Y106,2),0)</f>
        <v>0</v>
      </c>
      <c r="GP106" s="2">
        <f>IF(BI106=4,ROUND(O106+X106+Y106,2)+GX106,0)</f>
        <v>0</v>
      </c>
      <c r="GQ106" s="2"/>
      <c r="GR106" s="2">
        <v>0</v>
      </c>
      <c r="GS106" s="2">
        <v>0</v>
      </c>
      <c r="GT106" s="2">
        <v>0</v>
      </c>
      <c r="GU106" s="2" t="s">
        <v>3</v>
      </c>
      <c r="GV106" s="2">
        <f t="shared" si="76"/>
        <v>0</v>
      </c>
      <c r="GW106" s="2">
        <v>1</v>
      </c>
      <c r="GX106" s="2">
        <f>ROUND(HC106*I106,2)</f>
        <v>0</v>
      </c>
      <c r="GY106" s="2"/>
      <c r="GZ106" s="2"/>
      <c r="HA106" s="2">
        <v>0</v>
      </c>
      <c r="HB106" s="2">
        <v>0</v>
      </c>
      <c r="HC106" s="2">
        <f t="shared" si="97"/>
        <v>0</v>
      </c>
      <c r="HD106" s="2"/>
      <c r="HE106" s="2" t="s">
        <v>3</v>
      </c>
      <c r="HF106" s="2" t="s">
        <v>3</v>
      </c>
      <c r="HG106" s="2"/>
      <c r="HH106" s="2"/>
      <c r="HI106" s="2"/>
      <c r="HJ106" s="2"/>
      <c r="HK106" s="2"/>
      <c r="HL106" s="2"/>
      <c r="HM106" s="2" t="s">
        <v>3</v>
      </c>
      <c r="HN106" s="2" t="s">
        <v>42</v>
      </c>
      <c r="HO106" s="2" t="s">
        <v>43</v>
      </c>
      <c r="HP106" s="2" t="s">
        <v>39</v>
      </c>
      <c r="HQ106" s="2" t="s">
        <v>39</v>
      </c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>
        <v>0</v>
      </c>
      <c r="IL106" s="2"/>
      <c r="IM106" s="2"/>
      <c r="IN106" s="2"/>
      <c r="IO106" s="2"/>
      <c r="IP106" s="2"/>
      <c r="IQ106" s="2"/>
      <c r="IR106" s="2"/>
      <c r="IS106" s="2"/>
      <c r="IT106" s="2"/>
      <c r="IU106" s="2"/>
    </row>
    <row r="107" spans="1:255" x14ac:dyDescent="0.2">
      <c r="A107">
        <v>17</v>
      </c>
      <c r="B107">
        <v>1</v>
      </c>
      <c r="E107" t="s">
        <v>245</v>
      </c>
      <c r="F107" t="s">
        <v>246</v>
      </c>
      <c r="G107" t="s">
        <v>247</v>
      </c>
      <c r="H107" t="s">
        <v>160</v>
      </c>
      <c r="I107">
        <v>5</v>
      </c>
      <c r="J107">
        <v>0</v>
      </c>
      <c r="K107">
        <v>5</v>
      </c>
      <c r="O107">
        <f>ROUND(CP107,0)</f>
        <v>8684</v>
      </c>
      <c r="P107">
        <f>ROUND(CQ107*I107,0)</f>
        <v>8684</v>
      </c>
      <c r="Q107">
        <f>ROUND(CR107*I107,0)</f>
        <v>0</v>
      </c>
      <c r="R107">
        <f>ROUND(CS107*I107,0)</f>
        <v>0</v>
      </c>
      <c r="S107">
        <f>ROUND(CT107*I107,0)</f>
        <v>0</v>
      </c>
      <c r="T107">
        <f>ROUND(CU107*I107,0)</f>
        <v>0</v>
      </c>
      <c r="U107">
        <f t="shared" si="82"/>
        <v>0</v>
      </c>
      <c r="V107">
        <f t="shared" si="83"/>
        <v>0</v>
      </c>
      <c r="W107">
        <f>ROUND(CX107*I107,0)</f>
        <v>0</v>
      </c>
      <c r="X107">
        <f>ROUND(CY107,0)</f>
        <v>0</v>
      </c>
      <c r="Y107">
        <f>ROUND(CZ107,0)</f>
        <v>0</v>
      </c>
      <c r="AA107">
        <v>53551707</v>
      </c>
      <c r="AB107">
        <f t="shared" si="84"/>
        <v>284.25</v>
      </c>
      <c r="AC107">
        <f t="shared" si="75"/>
        <v>284.25</v>
      </c>
      <c r="AD107">
        <f t="shared" si="77"/>
        <v>0</v>
      </c>
      <c r="AE107">
        <f t="shared" si="78"/>
        <v>0</v>
      </c>
      <c r="AF107">
        <f t="shared" si="79"/>
        <v>0</v>
      </c>
      <c r="AG107">
        <f t="shared" si="85"/>
        <v>0</v>
      </c>
      <c r="AH107">
        <f t="shared" si="80"/>
        <v>0</v>
      </c>
      <c r="AI107">
        <f t="shared" si="81"/>
        <v>0</v>
      </c>
      <c r="AJ107">
        <f t="shared" si="86"/>
        <v>0.05</v>
      </c>
      <c r="AK107">
        <v>284.25</v>
      </c>
      <c r="AL107">
        <v>284.25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0.05</v>
      </c>
      <c r="AT107">
        <v>93</v>
      </c>
      <c r="AU107">
        <v>62</v>
      </c>
      <c r="AV107">
        <v>1</v>
      </c>
      <c r="AW107">
        <v>1</v>
      </c>
      <c r="AZ107">
        <v>1</v>
      </c>
      <c r="BA107">
        <v>1</v>
      </c>
      <c r="BB107">
        <v>1</v>
      </c>
      <c r="BC107">
        <v>6.11</v>
      </c>
      <c r="BD107" t="s">
        <v>3</v>
      </c>
      <c r="BE107" t="s">
        <v>3</v>
      </c>
      <c r="BF107" t="s">
        <v>3</v>
      </c>
      <c r="BG107" t="s">
        <v>3</v>
      </c>
      <c r="BH107">
        <v>3</v>
      </c>
      <c r="BI107">
        <v>1</v>
      </c>
      <c r="BJ107" t="s">
        <v>248</v>
      </c>
      <c r="BM107">
        <v>9001</v>
      </c>
      <c r="BN107">
        <v>0</v>
      </c>
      <c r="BO107" t="s">
        <v>246</v>
      </c>
      <c r="BP107">
        <v>1</v>
      </c>
      <c r="BQ107">
        <v>2</v>
      </c>
      <c r="BR107">
        <v>0</v>
      </c>
      <c r="BS107">
        <v>1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93</v>
      </c>
      <c r="CA107">
        <v>62</v>
      </c>
      <c r="CB107" t="s">
        <v>3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87"/>
        <v>8684</v>
      </c>
      <c r="CQ107">
        <f>AC107*BC107</f>
        <v>1736.7675000000002</v>
      </c>
      <c r="CR107">
        <f t="shared" si="88"/>
        <v>0</v>
      </c>
      <c r="CS107">
        <f t="shared" si="89"/>
        <v>0</v>
      </c>
      <c r="CT107">
        <f t="shared" si="90"/>
        <v>0</v>
      </c>
      <c r="CU107">
        <f t="shared" si="91"/>
        <v>0</v>
      </c>
      <c r="CV107">
        <f t="shared" si="92"/>
        <v>0</v>
      </c>
      <c r="CW107">
        <f t="shared" si="93"/>
        <v>0</v>
      </c>
      <c r="CX107">
        <f t="shared" si="94"/>
        <v>0.05</v>
      </c>
      <c r="CY107">
        <f t="shared" si="95"/>
        <v>0</v>
      </c>
      <c r="CZ107">
        <f t="shared" si="96"/>
        <v>0</v>
      </c>
      <c r="DC107" t="s">
        <v>3</v>
      </c>
      <c r="DD107" t="s">
        <v>3</v>
      </c>
      <c r="DE107" t="s">
        <v>3</v>
      </c>
      <c r="DF107" t="s">
        <v>3</v>
      </c>
      <c r="DG107" t="s">
        <v>3</v>
      </c>
      <c r="DH107" t="s">
        <v>3</v>
      </c>
      <c r="DI107" t="s">
        <v>3</v>
      </c>
      <c r="DJ107" t="s">
        <v>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1010</v>
      </c>
      <c r="DV107" t="s">
        <v>160</v>
      </c>
      <c r="DW107" t="s">
        <v>160</v>
      </c>
      <c r="DX107">
        <v>1</v>
      </c>
      <c r="DZ107" t="s">
        <v>3</v>
      </c>
      <c r="EA107" t="s">
        <v>3</v>
      </c>
      <c r="EB107" t="s">
        <v>3</v>
      </c>
      <c r="EC107" t="s">
        <v>3</v>
      </c>
      <c r="EE107">
        <v>53551113</v>
      </c>
      <c r="EF107">
        <v>2</v>
      </c>
      <c r="EG107" t="s">
        <v>38</v>
      </c>
      <c r="EH107">
        <v>9</v>
      </c>
      <c r="EI107" t="s">
        <v>39</v>
      </c>
      <c r="EJ107">
        <v>1</v>
      </c>
      <c r="EK107">
        <v>9001</v>
      </c>
      <c r="EL107" t="s">
        <v>39</v>
      </c>
      <c r="EM107" t="s">
        <v>40</v>
      </c>
      <c r="EO107" t="s">
        <v>3</v>
      </c>
      <c r="EQ107">
        <v>131072</v>
      </c>
      <c r="ER107">
        <v>284.25</v>
      </c>
      <c r="ES107">
        <v>284.25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FQ107">
        <v>0</v>
      </c>
      <c r="FR107">
        <f>ROUND(IF(AND(BH107=3,BI107=3),P107,0),0)</f>
        <v>0</v>
      </c>
      <c r="FS107">
        <v>0</v>
      </c>
      <c r="FX107">
        <v>93</v>
      </c>
      <c r="FY107">
        <v>62</v>
      </c>
      <c r="GA107" t="s">
        <v>3</v>
      </c>
      <c r="GD107">
        <v>1</v>
      </c>
      <c r="GF107">
        <v>1173209461</v>
      </c>
      <c r="GG107">
        <v>2</v>
      </c>
      <c r="GH107">
        <v>1</v>
      </c>
      <c r="GI107">
        <v>2</v>
      </c>
      <c r="GJ107">
        <v>0</v>
      </c>
      <c r="GK107">
        <v>0</v>
      </c>
      <c r="GL107">
        <f>ROUND(IF(AND(BH107=3,BI107=3,FS107&lt;&gt;0),P107,0),0)</f>
        <v>0</v>
      </c>
      <c r="GM107">
        <f>ROUND(O107+X107+Y107,0)+GX107</f>
        <v>8684</v>
      </c>
      <c r="GN107">
        <f>IF(OR(BI107=0,BI107=1),ROUND(O107+X107+Y107,0),0)</f>
        <v>8684</v>
      </c>
      <c r="GO107">
        <f>IF(BI107=2,ROUND(O107+X107+Y107,0),0)</f>
        <v>0</v>
      </c>
      <c r="GP107">
        <f>IF(BI107=4,ROUND(O107+X107+Y107,0)+GX107,0)</f>
        <v>0</v>
      </c>
      <c r="GR107">
        <v>0</v>
      </c>
      <c r="GS107">
        <v>0</v>
      </c>
      <c r="GT107">
        <v>0</v>
      </c>
      <c r="GU107" t="s">
        <v>3</v>
      </c>
      <c r="GV107">
        <f t="shared" si="76"/>
        <v>0</v>
      </c>
      <c r="GW107">
        <v>1</v>
      </c>
      <c r="GX107">
        <f>ROUND(HC107*I107,0)</f>
        <v>0</v>
      </c>
      <c r="HA107">
        <v>0</v>
      </c>
      <c r="HB107">
        <v>0</v>
      </c>
      <c r="HC107">
        <f t="shared" si="97"/>
        <v>0</v>
      </c>
      <c r="HE107" t="s">
        <v>3</v>
      </c>
      <c r="HF107" t="s">
        <v>3</v>
      </c>
      <c r="HM107" t="s">
        <v>3</v>
      </c>
      <c r="HN107" t="s">
        <v>42</v>
      </c>
      <c r="HO107" t="s">
        <v>43</v>
      </c>
      <c r="HP107" t="s">
        <v>39</v>
      </c>
      <c r="HQ107" t="s">
        <v>39</v>
      </c>
      <c r="IK107">
        <v>0</v>
      </c>
    </row>
    <row r="109" spans="1:255" x14ac:dyDescent="0.2">
      <c r="A109" s="3">
        <v>51</v>
      </c>
      <c r="B109" s="3">
        <f>B24</f>
        <v>1</v>
      </c>
      <c r="C109" s="3">
        <f>A24</f>
        <v>4</v>
      </c>
      <c r="D109" s="3">
        <f>ROW(A24)</f>
        <v>24</v>
      </c>
      <c r="E109" s="3"/>
      <c r="F109" s="3" t="str">
        <f>IF(F24&lt;&gt;"",F24,"")</f>
        <v/>
      </c>
      <c r="G109" s="3" t="str">
        <f>IF(G24&lt;&gt;"",G24,"")</f>
        <v>1. Площадка, пандус</v>
      </c>
      <c r="H109" s="3">
        <v>0</v>
      </c>
      <c r="I109" s="3"/>
      <c r="J109" s="3"/>
      <c r="K109" s="3"/>
      <c r="L109" s="3"/>
      <c r="M109" s="3"/>
      <c r="N109" s="3"/>
      <c r="O109" s="3">
        <f t="shared" ref="O109:T109" si="100">ROUND(AB109,0)</f>
        <v>1050347</v>
      </c>
      <c r="P109" s="3">
        <f t="shared" si="100"/>
        <v>1022483</v>
      </c>
      <c r="Q109" s="3">
        <f t="shared" si="100"/>
        <v>11188</v>
      </c>
      <c r="R109" s="3">
        <f t="shared" si="100"/>
        <v>667</v>
      </c>
      <c r="S109" s="3">
        <f t="shared" si="100"/>
        <v>16676</v>
      </c>
      <c r="T109" s="3">
        <f t="shared" si="100"/>
        <v>0</v>
      </c>
      <c r="U109" s="3">
        <f>AH109</f>
        <v>1903.4190807279997</v>
      </c>
      <c r="V109" s="3">
        <f>AI109</f>
        <v>55.644916600000002</v>
      </c>
      <c r="W109" s="3">
        <f>ROUND(AJ109,0)</f>
        <v>-47</v>
      </c>
      <c r="X109" s="3">
        <f>ROUND(AK109,0)</f>
        <v>16309</v>
      </c>
      <c r="Y109" s="3">
        <f>ROUND(AL109,0)</f>
        <v>8645</v>
      </c>
      <c r="Z109" s="3"/>
      <c r="AA109" s="3"/>
      <c r="AB109" s="3">
        <f>ROUND(SUMIF(AA28:AA107,"=53551706",O28:O107),0)</f>
        <v>1050347</v>
      </c>
      <c r="AC109" s="3">
        <f>ROUND(SUMIF(AA28:AA107,"=53551706",P28:P107),0)</f>
        <v>1022483</v>
      </c>
      <c r="AD109" s="3">
        <f>ROUND(SUMIF(AA28:AA107,"=53551706",Q28:Q107),0)</f>
        <v>11188</v>
      </c>
      <c r="AE109" s="3">
        <f>ROUND(SUMIF(AA28:AA107,"=53551706",R28:R107),0)</f>
        <v>667</v>
      </c>
      <c r="AF109" s="3">
        <f>ROUND(SUMIF(AA28:AA107,"=53551706",S28:S107),0)</f>
        <v>16676</v>
      </c>
      <c r="AG109" s="3">
        <f>ROUND(SUMIF(AA28:AA107,"=53551706",T28:T107),0)</f>
        <v>0</v>
      </c>
      <c r="AH109" s="3">
        <f>SUMIF(AA28:AA107,"=53551706",U28:U107)</f>
        <v>1903.4190807279997</v>
      </c>
      <c r="AI109" s="3">
        <f>SUMIF(AA28:AA107,"=53551706",V28:V107)</f>
        <v>55.644916600000002</v>
      </c>
      <c r="AJ109" s="3">
        <f>ROUND(SUMIF(AA28:AA107,"=53551706",W28:W107),0)</f>
        <v>-47</v>
      </c>
      <c r="AK109" s="3">
        <f>ROUND(SUMIF(AA28:AA107,"=53551706",X28:X107),0)</f>
        <v>16309</v>
      </c>
      <c r="AL109" s="3">
        <f>ROUND(SUMIF(AA28:AA107,"=53551706",Y28:Y107),0)</f>
        <v>8645</v>
      </c>
      <c r="AM109" s="3"/>
      <c r="AN109" s="3"/>
      <c r="AO109" s="3">
        <f t="shared" ref="AO109:BD109" si="101">ROUND(BX109,0)</f>
        <v>0</v>
      </c>
      <c r="AP109" s="3">
        <f t="shared" si="101"/>
        <v>0</v>
      </c>
      <c r="AQ109" s="3">
        <f t="shared" si="101"/>
        <v>0</v>
      </c>
      <c r="AR109" s="3">
        <f t="shared" si="101"/>
        <v>1075301</v>
      </c>
      <c r="AS109" s="3">
        <f t="shared" si="101"/>
        <v>1075301</v>
      </c>
      <c r="AT109" s="3">
        <f t="shared" si="101"/>
        <v>0</v>
      </c>
      <c r="AU109" s="3">
        <f t="shared" si="101"/>
        <v>0</v>
      </c>
      <c r="AV109" s="3">
        <f t="shared" si="101"/>
        <v>1022483</v>
      </c>
      <c r="AW109" s="3">
        <f t="shared" si="101"/>
        <v>1022483</v>
      </c>
      <c r="AX109" s="3">
        <f t="shared" si="101"/>
        <v>0</v>
      </c>
      <c r="AY109" s="3">
        <f t="shared" si="101"/>
        <v>1022483</v>
      </c>
      <c r="AZ109" s="3">
        <f t="shared" si="101"/>
        <v>0</v>
      </c>
      <c r="BA109" s="3">
        <f t="shared" si="101"/>
        <v>0</v>
      </c>
      <c r="BB109" s="3">
        <f t="shared" si="101"/>
        <v>0</v>
      </c>
      <c r="BC109" s="3">
        <f t="shared" si="101"/>
        <v>0</v>
      </c>
      <c r="BD109" s="3">
        <f t="shared" si="101"/>
        <v>0</v>
      </c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>
        <f>ROUND(SUMIF(AA28:AA107,"=53551706",FQ28:FQ107),0)</f>
        <v>0</v>
      </c>
      <c r="BY109" s="3">
        <f>ROUND(SUMIF(AA28:AA107,"=53551706",FR28:FR107),0)</f>
        <v>0</v>
      </c>
      <c r="BZ109" s="3">
        <f>ROUND(SUMIF(AA28:AA107,"=53551706",GL28:GL107),0)</f>
        <v>0</v>
      </c>
      <c r="CA109" s="3">
        <f>ROUND(SUMIF(AA28:AA107,"=53551706",GM28:GM107),0)</f>
        <v>1075301</v>
      </c>
      <c r="CB109" s="3">
        <f>ROUND(SUMIF(AA28:AA107,"=53551706",GN28:GN107),0)</f>
        <v>1075301</v>
      </c>
      <c r="CC109" s="3">
        <f>ROUND(SUMIF(AA28:AA107,"=53551706",GO28:GO107),0)</f>
        <v>0</v>
      </c>
      <c r="CD109" s="3">
        <f>ROUND(SUMIF(AA28:AA107,"=53551706",GP28:GP107),0)</f>
        <v>0</v>
      </c>
      <c r="CE109" s="3">
        <f>AC109-BX109</f>
        <v>1022483</v>
      </c>
      <c r="CF109" s="3">
        <f>AC109-BY109</f>
        <v>1022483</v>
      </c>
      <c r="CG109" s="3">
        <f>BX109-BZ109</f>
        <v>0</v>
      </c>
      <c r="CH109" s="3">
        <f>AC109-BX109-BY109+BZ109</f>
        <v>1022483</v>
      </c>
      <c r="CI109" s="3">
        <f>BY109-BZ109</f>
        <v>0</v>
      </c>
      <c r="CJ109" s="3">
        <f>ROUND(SUMIF(AA28:AA107,"=53551706",GX28:GX107),0)</f>
        <v>0</v>
      </c>
      <c r="CK109" s="3">
        <f>ROUND(SUMIF(AA28:AA107,"=53551706",GY28:GY107),0)</f>
        <v>0</v>
      </c>
      <c r="CL109" s="3">
        <f>ROUND(SUMIF(AA28:AA107,"=53551706",GZ28:GZ107),0)</f>
        <v>0</v>
      </c>
      <c r="CM109" s="3">
        <f>ROUND(SUMIF(AA28:AA107,"=53551706",HD28:HD107),0)</f>
        <v>0</v>
      </c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4">
        <f t="shared" ref="DG109:DL109" si="102">ROUND(DT109,0)</f>
        <v>2583303</v>
      </c>
      <c r="DH109" s="4">
        <f t="shared" si="102"/>
        <v>1886643</v>
      </c>
      <c r="DI109" s="4">
        <f t="shared" si="102"/>
        <v>108992</v>
      </c>
      <c r="DJ109" s="4">
        <f t="shared" si="102"/>
        <v>23497</v>
      </c>
      <c r="DK109" s="4">
        <f t="shared" si="102"/>
        <v>587668</v>
      </c>
      <c r="DL109" s="4">
        <f t="shared" si="102"/>
        <v>0</v>
      </c>
      <c r="DM109" s="4">
        <f>DZ109</f>
        <v>1903.4190807279997</v>
      </c>
      <c r="DN109" s="4">
        <f>EA109</f>
        <v>55.644916600000002</v>
      </c>
      <c r="DO109" s="4">
        <f>ROUND(EB109,0)</f>
        <v>-47</v>
      </c>
      <c r="DP109" s="4">
        <f>ROUND(EC109,0)</f>
        <v>574739</v>
      </c>
      <c r="DQ109" s="4">
        <f>ROUND(ED109,0)</f>
        <v>304664</v>
      </c>
      <c r="DR109" s="4"/>
      <c r="DS109" s="4"/>
      <c r="DT109" s="4">
        <f>ROUND(SUMIF(AA28:AA107,"=53551707",O28:O107),0)</f>
        <v>2583303</v>
      </c>
      <c r="DU109" s="4">
        <f>ROUND(SUMIF(AA28:AA107,"=53551707",P28:P107),0)</f>
        <v>1886643</v>
      </c>
      <c r="DV109" s="4">
        <f>ROUND(SUMIF(AA28:AA107,"=53551707",Q28:Q107),0)</f>
        <v>108992</v>
      </c>
      <c r="DW109" s="4">
        <f>ROUND(SUMIF(AA28:AA107,"=53551707",R28:R107),0)</f>
        <v>23497</v>
      </c>
      <c r="DX109" s="4">
        <f>ROUND(SUMIF(AA28:AA107,"=53551707",S28:S107),0)</f>
        <v>587668</v>
      </c>
      <c r="DY109" s="4">
        <f>ROUND(SUMIF(AA28:AA107,"=53551707",T28:T107),0)</f>
        <v>0</v>
      </c>
      <c r="DZ109" s="4">
        <f>SUMIF(AA28:AA107,"=53551707",U28:U107)</f>
        <v>1903.4190807279997</v>
      </c>
      <c r="EA109" s="4">
        <f>SUMIF(AA28:AA107,"=53551707",V28:V107)</f>
        <v>55.644916600000002</v>
      </c>
      <c r="EB109" s="4">
        <f>ROUND(SUMIF(AA28:AA107,"=53551707",W28:W107),0)</f>
        <v>-47</v>
      </c>
      <c r="EC109" s="4">
        <f>ROUND(SUMIF(AA28:AA107,"=53551707",X28:X107),0)</f>
        <v>574739</v>
      </c>
      <c r="ED109" s="4">
        <f>ROUND(SUMIF(AA28:AA107,"=53551707",Y28:Y107),0)</f>
        <v>304664</v>
      </c>
      <c r="EE109" s="4"/>
      <c r="EF109" s="4"/>
      <c r="EG109" s="4">
        <f t="shared" ref="EG109:EV109" si="103">ROUND(FP109,0)</f>
        <v>0</v>
      </c>
      <c r="EH109" s="4">
        <f t="shared" si="103"/>
        <v>0</v>
      </c>
      <c r="EI109" s="4">
        <f t="shared" si="103"/>
        <v>0</v>
      </c>
      <c r="EJ109" s="4">
        <f t="shared" si="103"/>
        <v>3462706</v>
      </c>
      <c r="EK109" s="4">
        <f t="shared" si="103"/>
        <v>3462706</v>
      </c>
      <c r="EL109" s="4">
        <f t="shared" si="103"/>
        <v>0</v>
      </c>
      <c r="EM109" s="4">
        <f t="shared" si="103"/>
        <v>0</v>
      </c>
      <c r="EN109" s="4">
        <f t="shared" si="103"/>
        <v>1886643</v>
      </c>
      <c r="EO109" s="4">
        <f t="shared" si="103"/>
        <v>1886643</v>
      </c>
      <c r="EP109" s="4">
        <f t="shared" si="103"/>
        <v>0</v>
      </c>
      <c r="EQ109" s="4">
        <f t="shared" si="103"/>
        <v>1886643</v>
      </c>
      <c r="ER109" s="4">
        <f t="shared" si="103"/>
        <v>0</v>
      </c>
      <c r="ES109" s="4">
        <f t="shared" si="103"/>
        <v>0</v>
      </c>
      <c r="ET109" s="4">
        <f t="shared" si="103"/>
        <v>0</v>
      </c>
      <c r="EU109" s="4">
        <f t="shared" si="103"/>
        <v>0</v>
      </c>
      <c r="EV109" s="4">
        <f t="shared" si="103"/>
        <v>0</v>
      </c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>
        <f>ROUND(SUMIF(AA28:AA107,"=53551707",FQ28:FQ107),0)</f>
        <v>0</v>
      </c>
      <c r="FQ109" s="4">
        <f>ROUND(SUMIF(AA28:AA107,"=53551707",FR28:FR107),0)</f>
        <v>0</v>
      </c>
      <c r="FR109" s="4">
        <f>ROUND(SUMIF(AA28:AA107,"=53551707",GL28:GL107),0)</f>
        <v>0</v>
      </c>
      <c r="FS109" s="4">
        <f>ROUND(SUMIF(AA28:AA107,"=53551707",GM28:GM107),0)</f>
        <v>3462706</v>
      </c>
      <c r="FT109" s="4">
        <f>ROUND(SUMIF(AA28:AA107,"=53551707",GN28:GN107),0)</f>
        <v>3462706</v>
      </c>
      <c r="FU109" s="4">
        <f>ROUND(SUMIF(AA28:AA107,"=53551707",GO28:GO107),0)</f>
        <v>0</v>
      </c>
      <c r="FV109" s="4">
        <f>ROUND(SUMIF(AA28:AA107,"=53551707",GP28:GP107),0)</f>
        <v>0</v>
      </c>
      <c r="FW109" s="4">
        <f>DU109-FP109</f>
        <v>1886643</v>
      </c>
      <c r="FX109" s="4">
        <f>DU109-FQ109</f>
        <v>1886643</v>
      </c>
      <c r="FY109" s="4">
        <f>FP109-FR109</f>
        <v>0</v>
      </c>
      <c r="FZ109" s="4">
        <f>DU109-FP109-FQ109+FR109</f>
        <v>1886643</v>
      </c>
      <c r="GA109" s="4">
        <f>FQ109-FR109</f>
        <v>0</v>
      </c>
      <c r="GB109" s="4">
        <f>ROUND(SUMIF(AA28:AA107,"=53551707",GX28:GX107),0)</f>
        <v>0</v>
      </c>
      <c r="GC109" s="4">
        <f>ROUND(SUMIF(AA28:AA107,"=53551707",GY28:GY107),0)</f>
        <v>0</v>
      </c>
      <c r="GD109" s="4">
        <f>ROUND(SUMIF(AA28:AA107,"=53551707",GZ28:GZ107),0)</f>
        <v>0</v>
      </c>
      <c r="GE109" s="4">
        <f>ROUND(SUMIF(AA28:AA107,"=53551707",HD28:HD107),0)</f>
        <v>0</v>
      </c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>
        <v>0</v>
      </c>
    </row>
    <row r="111" spans="1:255" x14ac:dyDescent="0.2">
      <c r="A111" s="5">
        <v>50</v>
      </c>
      <c r="B111" s="5">
        <v>0</v>
      </c>
      <c r="C111" s="5">
        <v>0</v>
      </c>
      <c r="D111" s="5">
        <v>1</v>
      </c>
      <c r="E111" s="5">
        <v>201</v>
      </c>
      <c r="F111" s="5">
        <f>ROUND(Source!O109,O111)</f>
        <v>1050347</v>
      </c>
      <c r="G111" s="5" t="s">
        <v>249</v>
      </c>
      <c r="H111" s="5" t="s">
        <v>250</v>
      </c>
      <c r="I111" s="5"/>
      <c r="J111" s="5"/>
      <c r="K111" s="5">
        <v>201</v>
      </c>
      <c r="L111" s="5">
        <v>1</v>
      </c>
      <c r="M111" s="5">
        <v>3</v>
      </c>
      <c r="N111" s="5" t="s">
        <v>3</v>
      </c>
      <c r="O111" s="5">
        <v>2</v>
      </c>
      <c r="P111" s="5">
        <f>ROUND(Source!DG109,O111)</f>
        <v>2583303</v>
      </c>
      <c r="Q111" s="5"/>
      <c r="R111" s="5"/>
      <c r="S111" s="5"/>
      <c r="T111" s="5"/>
      <c r="U111" s="5"/>
      <c r="V111" s="5"/>
      <c r="W111" s="5">
        <v>1050346.71</v>
      </c>
      <c r="X111" s="5">
        <v>1</v>
      </c>
      <c r="Y111" s="5">
        <v>1050346.71</v>
      </c>
      <c r="Z111" s="5">
        <v>2583303</v>
      </c>
      <c r="AA111" s="5">
        <v>1</v>
      </c>
      <c r="AB111" s="5">
        <v>2583303</v>
      </c>
    </row>
    <row r="112" spans="1:255" x14ac:dyDescent="0.2">
      <c r="A112" s="5">
        <v>50</v>
      </c>
      <c r="B112" s="5">
        <v>0</v>
      </c>
      <c r="C112" s="5">
        <v>0</v>
      </c>
      <c r="D112" s="5">
        <v>1</v>
      </c>
      <c r="E112" s="5">
        <v>202</v>
      </c>
      <c r="F112" s="5">
        <f>ROUND(Source!P109,O112)</f>
        <v>1022483</v>
      </c>
      <c r="G112" s="5" t="s">
        <v>251</v>
      </c>
      <c r="H112" s="5" t="s">
        <v>252</v>
      </c>
      <c r="I112" s="5"/>
      <c r="J112" s="5"/>
      <c r="K112" s="5">
        <v>202</v>
      </c>
      <c r="L112" s="5">
        <v>2</v>
      </c>
      <c r="M112" s="5">
        <v>3</v>
      </c>
      <c r="N112" s="5" t="s">
        <v>3</v>
      </c>
      <c r="O112" s="5">
        <v>2</v>
      </c>
      <c r="P112" s="5">
        <f>ROUND(Source!DH109,O112)</f>
        <v>1886643</v>
      </c>
      <c r="Q112" s="5"/>
      <c r="R112" s="5"/>
      <c r="S112" s="5"/>
      <c r="T112" s="5"/>
      <c r="U112" s="5"/>
      <c r="V112" s="5"/>
      <c r="W112" s="5">
        <v>1022483.05</v>
      </c>
      <c r="X112" s="5">
        <v>1</v>
      </c>
      <c r="Y112" s="5">
        <v>1022483.05</v>
      </c>
      <c r="Z112" s="5">
        <v>1886643</v>
      </c>
      <c r="AA112" s="5">
        <v>1</v>
      </c>
      <c r="AB112" s="5">
        <v>1886643</v>
      </c>
    </row>
    <row r="113" spans="1:28" x14ac:dyDescent="0.2">
      <c r="A113" s="5">
        <v>50</v>
      </c>
      <c r="B113" s="5">
        <v>0</v>
      </c>
      <c r="C113" s="5">
        <v>0</v>
      </c>
      <c r="D113" s="5">
        <v>1</v>
      </c>
      <c r="E113" s="5">
        <v>222</v>
      </c>
      <c r="F113" s="5">
        <f>ROUND(Source!AO109,O113)</f>
        <v>0</v>
      </c>
      <c r="G113" s="5" t="s">
        <v>253</v>
      </c>
      <c r="H113" s="5" t="s">
        <v>254</v>
      </c>
      <c r="I113" s="5"/>
      <c r="J113" s="5"/>
      <c r="K113" s="5">
        <v>222</v>
      </c>
      <c r="L113" s="5">
        <v>3</v>
      </c>
      <c r="M113" s="5">
        <v>3</v>
      </c>
      <c r="N113" s="5" t="s">
        <v>3</v>
      </c>
      <c r="O113" s="5">
        <v>2</v>
      </c>
      <c r="P113" s="5">
        <f>ROUND(Source!EG109,O113)</f>
        <v>0</v>
      </c>
      <c r="Q113" s="5"/>
      <c r="R113" s="5"/>
      <c r="S113" s="5"/>
      <c r="T113" s="5"/>
      <c r="U113" s="5"/>
      <c r="V113" s="5"/>
      <c r="W113" s="5">
        <v>0</v>
      </c>
      <c r="X113" s="5">
        <v>1</v>
      </c>
      <c r="Y113" s="5">
        <v>0</v>
      </c>
      <c r="Z113" s="5">
        <v>0</v>
      </c>
      <c r="AA113" s="5">
        <v>1</v>
      </c>
      <c r="AB113" s="5">
        <v>0</v>
      </c>
    </row>
    <row r="114" spans="1:28" x14ac:dyDescent="0.2">
      <c r="A114" s="5">
        <v>50</v>
      </c>
      <c r="B114" s="5">
        <v>0</v>
      </c>
      <c r="C114" s="5">
        <v>0</v>
      </c>
      <c r="D114" s="5">
        <v>1</v>
      </c>
      <c r="E114" s="5">
        <v>225</v>
      </c>
      <c r="F114" s="5">
        <f>ROUND(Source!AV109,O114)</f>
        <v>1022483</v>
      </c>
      <c r="G114" s="5" t="s">
        <v>255</v>
      </c>
      <c r="H114" s="5" t="s">
        <v>256</v>
      </c>
      <c r="I114" s="5"/>
      <c r="J114" s="5"/>
      <c r="K114" s="5">
        <v>225</v>
      </c>
      <c r="L114" s="5">
        <v>4</v>
      </c>
      <c r="M114" s="5">
        <v>3</v>
      </c>
      <c r="N114" s="5" t="s">
        <v>3</v>
      </c>
      <c r="O114" s="5">
        <v>2</v>
      </c>
      <c r="P114" s="5">
        <f>ROUND(Source!EN109,O114)</f>
        <v>1886643</v>
      </c>
      <c r="Q114" s="5"/>
      <c r="R114" s="5"/>
      <c r="S114" s="5"/>
      <c r="T114" s="5"/>
      <c r="U114" s="5"/>
      <c r="V114" s="5"/>
      <c r="W114" s="5">
        <v>1022483.05</v>
      </c>
      <c r="X114" s="5">
        <v>1</v>
      </c>
      <c r="Y114" s="5">
        <v>1022483.05</v>
      </c>
      <c r="Z114" s="5">
        <v>1886643</v>
      </c>
      <c r="AA114" s="5">
        <v>1</v>
      </c>
      <c r="AB114" s="5">
        <v>1886643</v>
      </c>
    </row>
    <row r="115" spans="1:28" x14ac:dyDescent="0.2">
      <c r="A115" s="5">
        <v>50</v>
      </c>
      <c r="B115" s="5">
        <v>0</v>
      </c>
      <c r="C115" s="5">
        <v>0</v>
      </c>
      <c r="D115" s="5">
        <v>1</v>
      </c>
      <c r="E115" s="5">
        <v>226</v>
      </c>
      <c r="F115" s="5">
        <f>ROUND(Source!AW109,O115)</f>
        <v>1022483</v>
      </c>
      <c r="G115" s="5" t="s">
        <v>257</v>
      </c>
      <c r="H115" s="5" t="s">
        <v>258</v>
      </c>
      <c r="I115" s="5"/>
      <c r="J115" s="5"/>
      <c r="K115" s="5">
        <v>226</v>
      </c>
      <c r="L115" s="5">
        <v>5</v>
      </c>
      <c r="M115" s="5">
        <v>3</v>
      </c>
      <c r="N115" s="5" t="s">
        <v>3</v>
      </c>
      <c r="O115" s="5">
        <v>2</v>
      </c>
      <c r="P115" s="5">
        <f>ROUND(Source!EO109,O115)</f>
        <v>1886643</v>
      </c>
      <c r="Q115" s="5"/>
      <c r="R115" s="5"/>
      <c r="S115" s="5"/>
      <c r="T115" s="5"/>
      <c r="U115" s="5"/>
      <c r="V115" s="5"/>
      <c r="W115" s="5">
        <v>1022483.05</v>
      </c>
      <c r="X115" s="5">
        <v>1</v>
      </c>
      <c r="Y115" s="5">
        <v>1022483.05</v>
      </c>
      <c r="Z115" s="5">
        <v>1886643</v>
      </c>
      <c r="AA115" s="5">
        <v>1</v>
      </c>
      <c r="AB115" s="5">
        <v>1886643</v>
      </c>
    </row>
    <row r="116" spans="1:28" x14ac:dyDescent="0.2">
      <c r="A116" s="5">
        <v>50</v>
      </c>
      <c r="B116" s="5">
        <v>0</v>
      </c>
      <c r="C116" s="5">
        <v>0</v>
      </c>
      <c r="D116" s="5">
        <v>1</v>
      </c>
      <c r="E116" s="5">
        <v>227</v>
      </c>
      <c r="F116" s="5">
        <f>ROUND(Source!AX109,O116)</f>
        <v>0</v>
      </c>
      <c r="G116" s="5" t="s">
        <v>259</v>
      </c>
      <c r="H116" s="5" t="s">
        <v>260</v>
      </c>
      <c r="I116" s="5"/>
      <c r="J116" s="5"/>
      <c r="K116" s="5">
        <v>227</v>
      </c>
      <c r="L116" s="5">
        <v>6</v>
      </c>
      <c r="M116" s="5">
        <v>3</v>
      </c>
      <c r="N116" s="5" t="s">
        <v>3</v>
      </c>
      <c r="O116" s="5">
        <v>2</v>
      </c>
      <c r="P116" s="5">
        <f>ROUND(Source!EP109,O116)</f>
        <v>0</v>
      </c>
      <c r="Q116" s="5"/>
      <c r="R116" s="5"/>
      <c r="S116" s="5"/>
      <c r="T116" s="5"/>
      <c r="U116" s="5"/>
      <c r="V116" s="5"/>
      <c r="W116" s="5">
        <v>0</v>
      </c>
      <c r="X116" s="5">
        <v>1</v>
      </c>
      <c r="Y116" s="5">
        <v>0</v>
      </c>
      <c r="Z116" s="5">
        <v>0</v>
      </c>
      <c r="AA116" s="5">
        <v>1</v>
      </c>
      <c r="AB116" s="5">
        <v>0</v>
      </c>
    </row>
    <row r="117" spans="1:28" x14ac:dyDescent="0.2">
      <c r="A117" s="5">
        <v>50</v>
      </c>
      <c r="B117" s="5">
        <v>0</v>
      </c>
      <c r="C117" s="5">
        <v>0</v>
      </c>
      <c r="D117" s="5">
        <v>1</v>
      </c>
      <c r="E117" s="5">
        <v>228</v>
      </c>
      <c r="F117" s="5">
        <f>ROUND(Source!AY109,O117)</f>
        <v>1022483</v>
      </c>
      <c r="G117" s="5" t="s">
        <v>261</v>
      </c>
      <c r="H117" s="5" t="s">
        <v>262</v>
      </c>
      <c r="I117" s="5"/>
      <c r="J117" s="5"/>
      <c r="K117" s="5">
        <v>228</v>
      </c>
      <c r="L117" s="5">
        <v>7</v>
      </c>
      <c r="M117" s="5">
        <v>3</v>
      </c>
      <c r="N117" s="5" t="s">
        <v>3</v>
      </c>
      <c r="O117" s="5">
        <v>2</v>
      </c>
      <c r="P117" s="5">
        <f>ROUND(Source!EQ109,O117)</f>
        <v>1886643</v>
      </c>
      <c r="Q117" s="5"/>
      <c r="R117" s="5"/>
      <c r="S117" s="5"/>
      <c r="T117" s="5"/>
      <c r="U117" s="5"/>
      <c r="V117" s="5"/>
      <c r="W117" s="5">
        <v>1022483.05</v>
      </c>
      <c r="X117" s="5">
        <v>1</v>
      </c>
      <c r="Y117" s="5">
        <v>1022483.05</v>
      </c>
      <c r="Z117" s="5">
        <v>1886643</v>
      </c>
      <c r="AA117" s="5">
        <v>1</v>
      </c>
      <c r="AB117" s="5">
        <v>1886643</v>
      </c>
    </row>
    <row r="118" spans="1:28" x14ac:dyDescent="0.2">
      <c r="A118" s="5">
        <v>50</v>
      </c>
      <c r="B118" s="5">
        <v>0</v>
      </c>
      <c r="C118" s="5">
        <v>0</v>
      </c>
      <c r="D118" s="5">
        <v>1</v>
      </c>
      <c r="E118" s="5">
        <v>216</v>
      </c>
      <c r="F118" s="5">
        <f>ROUND(Source!AP109,O118)</f>
        <v>0</v>
      </c>
      <c r="G118" s="5" t="s">
        <v>263</v>
      </c>
      <c r="H118" s="5" t="s">
        <v>264</v>
      </c>
      <c r="I118" s="5"/>
      <c r="J118" s="5"/>
      <c r="K118" s="5">
        <v>216</v>
      </c>
      <c r="L118" s="5">
        <v>8</v>
      </c>
      <c r="M118" s="5">
        <v>3</v>
      </c>
      <c r="N118" s="5" t="s">
        <v>3</v>
      </c>
      <c r="O118" s="5">
        <v>2</v>
      </c>
      <c r="P118" s="5">
        <f>ROUND(Source!EH109,O118)</f>
        <v>0</v>
      </c>
      <c r="Q118" s="5"/>
      <c r="R118" s="5"/>
      <c r="S118" s="5"/>
      <c r="T118" s="5"/>
      <c r="U118" s="5"/>
      <c r="V118" s="5"/>
      <c r="W118" s="5">
        <v>0</v>
      </c>
      <c r="X118" s="5">
        <v>1</v>
      </c>
      <c r="Y118" s="5">
        <v>0</v>
      </c>
      <c r="Z118" s="5">
        <v>0</v>
      </c>
      <c r="AA118" s="5">
        <v>1</v>
      </c>
      <c r="AB118" s="5">
        <v>0</v>
      </c>
    </row>
    <row r="119" spans="1:28" x14ac:dyDescent="0.2">
      <c r="A119" s="5">
        <v>50</v>
      </c>
      <c r="B119" s="5">
        <v>0</v>
      </c>
      <c r="C119" s="5">
        <v>0</v>
      </c>
      <c r="D119" s="5">
        <v>1</v>
      </c>
      <c r="E119" s="5">
        <v>223</v>
      </c>
      <c r="F119" s="5">
        <f>ROUND(Source!AQ109,O119)</f>
        <v>0</v>
      </c>
      <c r="G119" s="5" t="s">
        <v>265</v>
      </c>
      <c r="H119" s="5" t="s">
        <v>266</v>
      </c>
      <c r="I119" s="5"/>
      <c r="J119" s="5"/>
      <c r="K119" s="5">
        <v>223</v>
      </c>
      <c r="L119" s="5">
        <v>9</v>
      </c>
      <c r="M119" s="5">
        <v>3</v>
      </c>
      <c r="N119" s="5" t="s">
        <v>3</v>
      </c>
      <c r="O119" s="5">
        <v>2</v>
      </c>
      <c r="P119" s="5">
        <f>ROUND(Source!EI109,O119)</f>
        <v>0</v>
      </c>
      <c r="Q119" s="5"/>
      <c r="R119" s="5"/>
      <c r="S119" s="5"/>
      <c r="T119" s="5"/>
      <c r="U119" s="5"/>
      <c r="V119" s="5"/>
      <c r="W119" s="5">
        <v>0</v>
      </c>
      <c r="X119" s="5">
        <v>1</v>
      </c>
      <c r="Y119" s="5">
        <v>0</v>
      </c>
      <c r="Z119" s="5">
        <v>0</v>
      </c>
      <c r="AA119" s="5">
        <v>1</v>
      </c>
      <c r="AB119" s="5">
        <v>0</v>
      </c>
    </row>
    <row r="120" spans="1:28" x14ac:dyDescent="0.2">
      <c r="A120" s="5">
        <v>50</v>
      </c>
      <c r="B120" s="5">
        <v>0</v>
      </c>
      <c r="C120" s="5">
        <v>0</v>
      </c>
      <c r="D120" s="5">
        <v>1</v>
      </c>
      <c r="E120" s="5">
        <v>229</v>
      </c>
      <c r="F120" s="5">
        <f>ROUND(Source!AZ109,O120)</f>
        <v>0</v>
      </c>
      <c r="G120" s="5" t="s">
        <v>267</v>
      </c>
      <c r="H120" s="5" t="s">
        <v>268</v>
      </c>
      <c r="I120" s="5"/>
      <c r="J120" s="5"/>
      <c r="K120" s="5">
        <v>229</v>
      </c>
      <c r="L120" s="5">
        <v>10</v>
      </c>
      <c r="M120" s="5">
        <v>3</v>
      </c>
      <c r="N120" s="5" t="s">
        <v>3</v>
      </c>
      <c r="O120" s="5">
        <v>2</v>
      </c>
      <c r="P120" s="5">
        <f>ROUND(Source!ER109,O120)</f>
        <v>0</v>
      </c>
      <c r="Q120" s="5"/>
      <c r="R120" s="5"/>
      <c r="S120" s="5"/>
      <c r="T120" s="5"/>
      <c r="U120" s="5"/>
      <c r="V120" s="5"/>
      <c r="W120" s="5">
        <v>0</v>
      </c>
      <c r="X120" s="5">
        <v>1</v>
      </c>
      <c r="Y120" s="5">
        <v>0</v>
      </c>
      <c r="Z120" s="5">
        <v>0</v>
      </c>
      <c r="AA120" s="5">
        <v>1</v>
      </c>
      <c r="AB120" s="5">
        <v>0</v>
      </c>
    </row>
    <row r="121" spans="1:28" x14ac:dyDescent="0.2">
      <c r="A121" s="5">
        <v>50</v>
      </c>
      <c r="B121" s="5">
        <v>0</v>
      </c>
      <c r="C121" s="5">
        <v>0</v>
      </c>
      <c r="D121" s="5">
        <v>1</v>
      </c>
      <c r="E121" s="5">
        <v>203</v>
      </c>
      <c r="F121" s="5">
        <f>ROUND(Source!Q109,O121)</f>
        <v>11188</v>
      </c>
      <c r="G121" s="5" t="s">
        <v>269</v>
      </c>
      <c r="H121" s="5" t="s">
        <v>270</v>
      </c>
      <c r="I121" s="5"/>
      <c r="J121" s="5"/>
      <c r="K121" s="5">
        <v>203</v>
      </c>
      <c r="L121" s="5">
        <v>11</v>
      </c>
      <c r="M121" s="5">
        <v>3</v>
      </c>
      <c r="N121" s="5" t="s">
        <v>3</v>
      </c>
      <c r="O121" s="5">
        <v>2</v>
      </c>
      <c r="P121" s="5">
        <f>ROUND(Source!DI109,O121)</f>
        <v>108992</v>
      </c>
      <c r="Q121" s="5"/>
      <c r="R121" s="5"/>
      <c r="S121" s="5"/>
      <c r="T121" s="5"/>
      <c r="U121" s="5"/>
      <c r="V121" s="5"/>
      <c r="W121" s="5">
        <v>11187.500000000002</v>
      </c>
      <c r="X121" s="5">
        <v>1</v>
      </c>
      <c r="Y121" s="5">
        <v>11187.500000000002</v>
      </c>
      <c r="Z121" s="5">
        <v>108992</v>
      </c>
      <c r="AA121" s="5">
        <v>1</v>
      </c>
      <c r="AB121" s="5">
        <v>108992</v>
      </c>
    </row>
    <row r="122" spans="1:28" x14ac:dyDescent="0.2">
      <c r="A122" s="5">
        <v>50</v>
      </c>
      <c r="B122" s="5">
        <v>0</v>
      </c>
      <c r="C122" s="5">
        <v>0</v>
      </c>
      <c r="D122" s="5">
        <v>1</v>
      </c>
      <c r="E122" s="5">
        <v>231</v>
      </c>
      <c r="F122" s="5">
        <f>ROUND(Source!BB109,O122)</f>
        <v>0</v>
      </c>
      <c r="G122" s="5" t="s">
        <v>271</v>
      </c>
      <c r="H122" s="5" t="s">
        <v>272</v>
      </c>
      <c r="I122" s="5"/>
      <c r="J122" s="5"/>
      <c r="K122" s="5">
        <v>231</v>
      </c>
      <c r="L122" s="5">
        <v>12</v>
      </c>
      <c r="M122" s="5">
        <v>3</v>
      </c>
      <c r="N122" s="5" t="s">
        <v>3</v>
      </c>
      <c r="O122" s="5">
        <v>2</v>
      </c>
      <c r="P122" s="5">
        <f>ROUND(Source!ET109,O122)</f>
        <v>0</v>
      </c>
      <c r="Q122" s="5"/>
      <c r="R122" s="5"/>
      <c r="S122" s="5"/>
      <c r="T122" s="5"/>
      <c r="U122" s="5"/>
      <c r="V122" s="5"/>
      <c r="W122" s="5">
        <v>0</v>
      </c>
      <c r="X122" s="5">
        <v>1</v>
      </c>
      <c r="Y122" s="5">
        <v>0</v>
      </c>
      <c r="Z122" s="5">
        <v>0</v>
      </c>
      <c r="AA122" s="5">
        <v>1</v>
      </c>
      <c r="AB122" s="5">
        <v>0</v>
      </c>
    </row>
    <row r="123" spans="1:28" x14ac:dyDescent="0.2">
      <c r="A123" s="5">
        <v>50</v>
      </c>
      <c r="B123" s="5">
        <v>0</v>
      </c>
      <c r="C123" s="5">
        <v>0</v>
      </c>
      <c r="D123" s="5">
        <v>1</v>
      </c>
      <c r="E123" s="5">
        <v>204</v>
      </c>
      <c r="F123" s="5">
        <f>ROUND(Source!R109,O123)</f>
        <v>667</v>
      </c>
      <c r="G123" s="5" t="s">
        <v>273</v>
      </c>
      <c r="H123" s="5" t="s">
        <v>274</v>
      </c>
      <c r="I123" s="5"/>
      <c r="J123" s="5"/>
      <c r="K123" s="5">
        <v>204</v>
      </c>
      <c r="L123" s="5">
        <v>13</v>
      </c>
      <c r="M123" s="5">
        <v>3</v>
      </c>
      <c r="N123" s="5" t="s">
        <v>3</v>
      </c>
      <c r="O123" s="5">
        <v>2</v>
      </c>
      <c r="P123" s="5">
        <f>ROUND(Source!DJ109,O123)</f>
        <v>23497</v>
      </c>
      <c r="Q123" s="5"/>
      <c r="R123" s="5"/>
      <c r="S123" s="5"/>
      <c r="T123" s="5"/>
      <c r="U123" s="5"/>
      <c r="V123" s="5"/>
      <c r="W123" s="5">
        <v>666.74</v>
      </c>
      <c r="X123" s="5">
        <v>1</v>
      </c>
      <c r="Y123" s="5">
        <v>666.74</v>
      </c>
      <c r="Z123" s="5">
        <v>23497</v>
      </c>
      <c r="AA123" s="5">
        <v>1</v>
      </c>
      <c r="AB123" s="5">
        <v>23497</v>
      </c>
    </row>
    <row r="124" spans="1:28" x14ac:dyDescent="0.2">
      <c r="A124" s="5">
        <v>50</v>
      </c>
      <c r="B124" s="5">
        <v>0</v>
      </c>
      <c r="C124" s="5">
        <v>0</v>
      </c>
      <c r="D124" s="5">
        <v>1</v>
      </c>
      <c r="E124" s="5">
        <v>205</v>
      </c>
      <c r="F124" s="5">
        <f>ROUND(Source!S109,O124)</f>
        <v>16676</v>
      </c>
      <c r="G124" s="5" t="s">
        <v>275</v>
      </c>
      <c r="H124" s="5" t="s">
        <v>276</v>
      </c>
      <c r="I124" s="5"/>
      <c r="J124" s="5"/>
      <c r="K124" s="5">
        <v>205</v>
      </c>
      <c r="L124" s="5">
        <v>14</v>
      </c>
      <c r="M124" s="5">
        <v>3</v>
      </c>
      <c r="N124" s="5" t="s">
        <v>3</v>
      </c>
      <c r="O124" s="5">
        <v>2</v>
      </c>
      <c r="P124" s="5">
        <f>ROUND(Source!DK109,O124)</f>
        <v>587668</v>
      </c>
      <c r="Q124" s="5"/>
      <c r="R124" s="5"/>
      <c r="S124" s="5"/>
      <c r="T124" s="5"/>
      <c r="U124" s="5"/>
      <c r="V124" s="5"/>
      <c r="W124" s="5">
        <v>16676.159999999996</v>
      </c>
      <c r="X124" s="5">
        <v>1</v>
      </c>
      <c r="Y124" s="5">
        <v>16676.159999999996</v>
      </c>
      <c r="Z124" s="5">
        <v>587668</v>
      </c>
      <c r="AA124" s="5">
        <v>1</v>
      </c>
      <c r="AB124" s="5">
        <v>587668</v>
      </c>
    </row>
    <row r="125" spans="1:28" x14ac:dyDescent="0.2">
      <c r="A125" s="5">
        <v>50</v>
      </c>
      <c r="B125" s="5">
        <v>0</v>
      </c>
      <c r="C125" s="5">
        <v>0</v>
      </c>
      <c r="D125" s="5">
        <v>1</v>
      </c>
      <c r="E125" s="5">
        <v>232</v>
      </c>
      <c r="F125" s="5">
        <f>ROUND(Source!BC109,O125)</f>
        <v>0</v>
      </c>
      <c r="G125" s="5" t="s">
        <v>277</v>
      </c>
      <c r="H125" s="5" t="s">
        <v>278</v>
      </c>
      <c r="I125" s="5"/>
      <c r="J125" s="5"/>
      <c r="K125" s="5">
        <v>232</v>
      </c>
      <c r="L125" s="5">
        <v>15</v>
      </c>
      <c r="M125" s="5">
        <v>3</v>
      </c>
      <c r="N125" s="5" t="s">
        <v>3</v>
      </c>
      <c r="O125" s="5">
        <v>2</v>
      </c>
      <c r="P125" s="5">
        <f>ROUND(Source!EU109,O125)</f>
        <v>0</v>
      </c>
      <c r="Q125" s="5"/>
      <c r="R125" s="5"/>
      <c r="S125" s="5"/>
      <c r="T125" s="5"/>
      <c r="U125" s="5"/>
      <c r="V125" s="5"/>
      <c r="W125" s="5">
        <v>0</v>
      </c>
      <c r="X125" s="5">
        <v>1</v>
      </c>
      <c r="Y125" s="5">
        <v>0</v>
      </c>
      <c r="Z125" s="5">
        <v>0</v>
      </c>
      <c r="AA125" s="5">
        <v>1</v>
      </c>
      <c r="AB125" s="5">
        <v>0</v>
      </c>
    </row>
    <row r="126" spans="1:28" x14ac:dyDescent="0.2">
      <c r="A126" s="5">
        <v>50</v>
      </c>
      <c r="B126" s="5">
        <v>0</v>
      </c>
      <c r="C126" s="5">
        <v>0</v>
      </c>
      <c r="D126" s="5">
        <v>1</v>
      </c>
      <c r="E126" s="5">
        <v>214</v>
      </c>
      <c r="F126" s="5">
        <f>ROUND(Source!AS109,O126)</f>
        <v>1075301</v>
      </c>
      <c r="G126" s="5" t="s">
        <v>279</v>
      </c>
      <c r="H126" s="5" t="s">
        <v>280</v>
      </c>
      <c r="I126" s="5"/>
      <c r="J126" s="5"/>
      <c r="K126" s="5">
        <v>214</v>
      </c>
      <c r="L126" s="5">
        <v>16</v>
      </c>
      <c r="M126" s="5">
        <v>3</v>
      </c>
      <c r="N126" s="5" t="s">
        <v>3</v>
      </c>
      <c r="O126" s="5">
        <v>2</v>
      </c>
      <c r="P126" s="5">
        <f>ROUND(Source!EK109,O126)</f>
        <v>3462706</v>
      </c>
      <c r="Q126" s="5"/>
      <c r="R126" s="5"/>
      <c r="S126" s="5"/>
      <c r="T126" s="5"/>
      <c r="U126" s="5"/>
      <c r="V126" s="5"/>
      <c r="W126" s="5">
        <v>1075301.32</v>
      </c>
      <c r="X126" s="5">
        <v>1</v>
      </c>
      <c r="Y126" s="5">
        <v>1075301.32</v>
      </c>
      <c r="Z126" s="5">
        <v>3462706</v>
      </c>
      <c r="AA126" s="5">
        <v>1</v>
      </c>
      <c r="AB126" s="5">
        <v>3462706</v>
      </c>
    </row>
    <row r="127" spans="1:28" x14ac:dyDescent="0.2">
      <c r="A127" s="5">
        <v>50</v>
      </c>
      <c r="B127" s="5">
        <v>0</v>
      </c>
      <c r="C127" s="5">
        <v>0</v>
      </c>
      <c r="D127" s="5">
        <v>1</v>
      </c>
      <c r="E127" s="5">
        <v>215</v>
      </c>
      <c r="F127" s="5">
        <f>ROUND(Source!AT109,O127)</f>
        <v>0</v>
      </c>
      <c r="G127" s="5" t="s">
        <v>281</v>
      </c>
      <c r="H127" s="5" t="s">
        <v>282</v>
      </c>
      <c r="I127" s="5"/>
      <c r="J127" s="5"/>
      <c r="K127" s="5">
        <v>215</v>
      </c>
      <c r="L127" s="5">
        <v>17</v>
      </c>
      <c r="M127" s="5">
        <v>3</v>
      </c>
      <c r="N127" s="5" t="s">
        <v>3</v>
      </c>
      <c r="O127" s="5">
        <v>2</v>
      </c>
      <c r="P127" s="5">
        <f>ROUND(Source!EL109,O127)</f>
        <v>0</v>
      </c>
      <c r="Q127" s="5"/>
      <c r="R127" s="5"/>
      <c r="S127" s="5"/>
      <c r="T127" s="5"/>
      <c r="U127" s="5"/>
      <c r="V127" s="5"/>
      <c r="W127" s="5">
        <v>0</v>
      </c>
      <c r="X127" s="5">
        <v>1</v>
      </c>
      <c r="Y127" s="5">
        <v>0</v>
      </c>
      <c r="Z127" s="5">
        <v>0</v>
      </c>
      <c r="AA127" s="5">
        <v>1</v>
      </c>
      <c r="AB127" s="5">
        <v>0</v>
      </c>
    </row>
    <row r="128" spans="1:28" x14ac:dyDescent="0.2">
      <c r="A128" s="5">
        <v>50</v>
      </c>
      <c r="B128" s="5">
        <v>0</v>
      </c>
      <c r="C128" s="5">
        <v>0</v>
      </c>
      <c r="D128" s="5">
        <v>1</v>
      </c>
      <c r="E128" s="5">
        <v>217</v>
      </c>
      <c r="F128" s="5">
        <f>ROUND(Source!AU109,O128)</f>
        <v>0</v>
      </c>
      <c r="G128" s="5" t="s">
        <v>283</v>
      </c>
      <c r="H128" s="5" t="s">
        <v>284</v>
      </c>
      <c r="I128" s="5"/>
      <c r="J128" s="5"/>
      <c r="K128" s="5">
        <v>217</v>
      </c>
      <c r="L128" s="5">
        <v>18</v>
      </c>
      <c r="M128" s="5">
        <v>3</v>
      </c>
      <c r="N128" s="5" t="s">
        <v>3</v>
      </c>
      <c r="O128" s="5">
        <v>2</v>
      </c>
      <c r="P128" s="5">
        <f>ROUND(Source!EM109,O128)</f>
        <v>0</v>
      </c>
      <c r="Q128" s="5"/>
      <c r="R128" s="5"/>
      <c r="S128" s="5"/>
      <c r="T128" s="5"/>
      <c r="U128" s="5"/>
      <c r="V128" s="5"/>
      <c r="W128" s="5">
        <v>0</v>
      </c>
      <c r="X128" s="5">
        <v>1</v>
      </c>
      <c r="Y128" s="5">
        <v>0</v>
      </c>
      <c r="Z128" s="5">
        <v>0</v>
      </c>
      <c r="AA128" s="5">
        <v>1</v>
      </c>
      <c r="AB128" s="5">
        <v>0</v>
      </c>
    </row>
    <row r="129" spans="1:255" x14ac:dyDescent="0.2">
      <c r="A129" s="5">
        <v>50</v>
      </c>
      <c r="B129" s="5">
        <v>0</v>
      </c>
      <c r="C129" s="5">
        <v>0</v>
      </c>
      <c r="D129" s="5">
        <v>1</v>
      </c>
      <c r="E129" s="5">
        <v>230</v>
      </c>
      <c r="F129" s="5">
        <f>ROUND(Source!BA109,O129)</f>
        <v>0</v>
      </c>
      <c r="G129" s="5" t="s">
        <v>285</v>
      </c>
      <c r="H129" s="5" t="s">
        <v>286</v>
      </c>
      <c r="I129" s="5"/>
      <c r="J129" s="5"/>
      <c r="K129" s="5">
        <v>230</v>
      </c>
      <c r="L129" s="5">
        <v>19</v>
      </c>
      <c r="M129" s="5">
        <v>3</v>
      </c>
      <c r="N129" s="5" t="s">
        <v>3</v>
      </c>
      <c r="O129" s="5">
        <v>2</v>
      </c>
      <c r="P129" s="5">
        <f>ROUND(Source!ES109,O129)</f>
        <v>0</v>
      </c>
      <c r="Q129" s="5"/>
      <c r="R129" s="5"/>
      <c r="S129" s="5"/>
      <c r="T129" s="5"/>
      <c r="U129" s="5"/>
      <c r="V129" s="5"/>
      <c r="W129" s="5">
        <v>0</v>
      </c>
      <c r="X129" s="5">
        <v>1</v>
      </c>
      <c r="Y129" s="5">
        <v>0</v>
      </c>
      <c r="Z129" s="5">
        <v>0</v>
      </c>
      <c r="AA129" s="5">
        <v>1</v>
      </c>
      <c r="AB129" s="5">
        <v>0</v>
      </c>
    </row>
    <row r="130" spans="1:255" x14ac:dyDescent="0.2">
      <c r="A130" s="5">
        <v>50</v>
      </c>
      <c r="B130" s="5">
        <v>0</v>
      </c>
      <c r="C130" s="5">
        <v>0</v>
      </c>
      <c r="D130" s="5">
        <v>1</v>
      </c>
      <c r="E130" s="5">
        <v>206</v>
      </c>
      <c r="F130" s="5">
        <f>ROUND(Source!T109,O130)</f>
        <v>0</v>
      </c>
      <c r="G130" s="5" t="s">
        <v>287</v>
      </c>
      <c r="H130" s="5" t="s">
        <v>288</v>
      </c>
      <c r="I130" s="5"/>
      <c r="J130" s="5"/>
      <c r="K130" s="5">
        <v>206</v>
      </c>
      <c r="L130" s="5">
        <v>20</v>
      </c>
      <c r="M130" s="5">
        <v>3</v>
      </c>
      <c r="N130" s="5" t="s">
        <v>3</v>
      </c>
      <c r="O130" s="5">
        <v>2</v>
      </c>
      <c r="P130" s="5">
        <f>ROUND(Source!DL109,O130)</f>
        <v>0</v>
      </c>
      <c r="Q130" s="5"/>
      <c r="R130" s="5"/>
      <c r="S130" s="5"/>
      <c r="T130" s="5"/>
      <c r="U130" s="5"/>
      <c r="V130" s="5"/>
      <c r="W130" s="5">
        <v>0</v>
      </c>
      <c r="X130" s="5">
        <v>1</v>
      </c>
      <c r="Y130" s="5">
        <v>0</v>
      </c>
      <c r="Z130" s="5">
        <v>0</v>
      </c>
      <c r="AA130" s="5">
        <v>1</v>
      </c>
      <c r="AB130" s="5">
        <v>0</v>
      </c>
    </row>
    <row r="131" spans="1:255" x14ac:dyDescent="0.2">
      <c r="A131" s="5">
        <v>50</v>
      </c>
      <c r="B131" s="5">
        <v>0</v>
      </c>
      <c r="C131" s="5">
        <v>0</v>
      </c>
      <c r="D131" s="5">
        <v>1</v>
      </c>
      <c r="E131" s="5">
        <v>207</v>
      </c>
      <c r="F131" s="5">
        <f>Source!U109</f>
        <v>1903.4190807279997</v>
      </c>
      <c r="G131" s="5" t="s">
        <v>289</v>
      </c>
      <c r="H131" s="5" t="s">
        <v>290</v>
      </c>
      <c r="I131" s="5"/>
      <c r="J131" s="5"/>
      <c r="K131" s="5">
        <v>207</v>
      </c>
      <c r="L131" s="5">
        <v>21</v>
      </c>
      <c r="M131" s="5">
        <v>3</v>
      </c>
      <c r="N131" s="5" t="s">
        <v>3</v>
      </c>
      <c r="O131" s="5">
        <v>-1</v>
      </c>
      <c r="P131" s="5">
        <f>Source!DM109</f>
        <v>1903.4190807279997</v>
      </c>
      <c r="Q131" s="5"/>
      <c r="R131" s="5"/>
      <c r="S131" s="5"/>
      <c r="T131" s="5"/>
      <c r="U131" s="5"/>
      <c r="V131" s="5"/>
      <c r="W131" s="5">
        <v>1903.4190807</v>
      </c>
      <c r="X131" s="5">
        <v>1</v>
      </c>
      <c r="Y131" s="5">
        <v>1903.4190807</v>
      </c>
      <c r="Z131" s="5">
        <v>1903.4190807</v>
      </c>
      <c r="AA131" s="5">
        <v>1</v>
      </c>
      <c r="AB131" s="5">
        <v>1903.4190807</v>
      </c>
    </row>
    <row r="132" spans="1:255" x14ac:dyDescent="0.2">
      <c r="A132" s="5">
        <v>50</v>
      </c>
      <c r="B132" s="5">
        <v>0</v>
      </c>
      <c r="C132" s="5">
        <v>0</v>
      </c>
      <c r="D132" s="5">
        <v>1</v>
      </c>
      <c r="E132" s="5">
        <v>208</v>
      </c>
      <c r="F132" s="5">
        <f>Source!V109</f>
        <v>55.644916600000002</v>
      </c>
      <c r="G132" s="5" t="s">
        <v>291</v>
      </c>
      <c r="H132" s="5" t="s">
        <v>292</v>
      </c>
      <c r="I132" s="5"/>
      <c r="J132" s="5"/>
      <c r="K132" s="5">
        <v>208</v>
      </c>
      <c r="L132" s="5">
        <v>22</v>
      </c>
      <c r="M132" s="5">
        <v>3</v>
      </c>
      <c r="N132" s="5" t="s">
        <v>3</v>
      </c>
      <c r="O132" s="5">
        <v>-1</v>
      </c>
      <c r="P132" s="5">
        <f>Source!DN109</f>
        <v>55.644916600000002</v>
      </c>
      <c r="Q132" s="5"/>
      <c r="R132" s="5"/>
      <c r="S132" s="5"/>
      <c r="T132" s="5"/>
      <c r="U132" s="5"/>
      <c r="V132" s="5"/>
      <c r="W132" s="5">
        <v>55.644916600000002</v>
      </c>
      <c r="X132" s="5">
        <v>1</v>
      </c>
      <c r="Y132" s="5">
        <v>55.644916600000002</v>
      </c>
      <c r="Z132" s="5">
        <v>55.644916600000002</v>
      </c>
      <c r="AA132" s="5">
        <v>1</v>
      </c>
      <c r="AB132" s="5">
        <v>55.644916600000002</v>
      </c>
    </row>
    <row r="133" spans="1:255" x14ac:dyDescent="0.2">
      <c r="A133" s="5">
        <v>50</v>
      </c>
      <c r="B133" s="5">
        <v>0</v>
      </c>
      <c r="C133" s="5">
        <v>0</v>
      </c>
      <c r="D133" s="5">
        <v>1</v>
      </c>
      <c r="E133" s="5">
        <v>209</v>
      </c>
      <c r="F133" s="5">
        <f>ROUND(Source!W109,O133)</f>
        <v>-47</v>
      </c>
      <c r="G133" s="5" t="s">
        <v>293</v>
      </c>
      <c r="H133" s="5" t="s">
        <v>294</v>
      </c>
      <c r="I133" s="5"/>
      <c r="J133" s="5"/>
      <c r="K133" s="5">
        <v>209</v>
      </c>
      <c r="L133" s="5">
        <v>23</v>
      </c>
      <c r="M133" s="5">
        <v>3</v>
      </c>
      <c r="N133" s="5" t="s">
        <v>3</v>
      </c>
      <c r="O133" s="5">
        <v>2</v>
      </c>
      <c r="P133" s="5">
        <f>ROUND(Source!DO109,O133)</f>
        <v>-47</v>
      </c>
      <c r="Q133" s="5"/>
      <c r="R133" s="5"/>
      <c r="S133" s="5"/>
      <c r="T133" s="5"/>
      <c r="U133" s="5"/>
      <c r="V133" s="5"/>
      <c r="W133" s="5">
        <v>-46.78</v>
      </c>
      <c r="X133" s="5">
        <v>1</v>
      </c>
      <c r="Y133" s="5">
        <v>-46.78</v>
      </c>
      <c r="Z133" s="5">
        <v>-47</v>
      </c>
      <c r="AA133" s="5">
        <v>1</v>
      </c>
      <c r="AB133" s="5">
        <v>-47</v>
      </c>
    </row>
    <row r="134" spans="1:255" x14ac:dyDescent="0.2">
      <c r="A134" s="5">
        <v>50</v>
      </c>
      <c r="B134" s="5">
        <v>0</v>
      </c>
      <c r="C134" s="5">
        <v>0</v>
      </c>
      <c r="D134" s="5">
        <v>1</v>
      </c>
      <c r="E134" s="5">
        <v>233</v>
      </c>
      <c r="F134" s="5">
        <f>ROUND(Source!BD109,O134)</f>
        <v>0</v>
      </c>
      <c r="G134" s="5" t="s">
        <v>295</v>
      </c>
      <c r="H134" s="5" t="s">
        <v>296</v>
      </c>
      <c r="I134" s="5"/>
      <c r="J134" s="5"/>
      <c r="K134" s="5">
        <v>233</v>
      </c>
      <c r="L134" s="5">
        <v>24</v>
      </c>
      <c r="M134" s="5">
        <v>3</v>
      </c>
      <c r="N134" s="5" t="s">
        <v>3</v>
      </c>
      <c r="O134" s="5">
        <v>2</v>
      </c>
      <c r="P134" s="5">
        <f>ROUND(Source!EV109,O134)</f>
        <v>0</v>
      </c>
      <c r="Q134" s="5"/>
      <c r="R134" s="5"/>
      <c r="S134" s="5"/>
      <c r="T134" s="5"/>
      <c r="U134" s="5"/>
      <c r="V134" s="5"/>
      <c r="W134" s="5">
        <v>0</v>
      </c>
      <c r="X134" s="5">
        <v>1</v>
      </c>
      <c r="Y134" s="5">
        <v>0</v>
      </c>
      <c r="Z134" s="5">
        <v>0</v>
      </c>
      <c r="AA134" s="5">
        <v>1</v>
      </c>
      <c r="AB134" s="5">
        <v>0</v>
      </c>
    </row>
    <row r="135" spans="1:255" x14ac:dyDescent="0.2">
      <c r="A135" s="5">
        <v>50</v>
      </c>
      <c r="B135" s="5">
        <v>0</v>
      </c>
      <c r="C135" s="5">
        <v>0</v>
      </c>
      <c r="D135" s="5">
        <v>1</v>
      </c>
      <c r="E135" s="5">
        <v>210</v>
      </c>
      <c r="F135" s="5">
        <f>ROUND(Source!X109,O135)</f>
        <v>16309</v>
      </c>
      <c r="G135" s="5" t="s">
        <v>297</v>
      </c>
      <c r="H135" s="5" t="s">
        <v>298</v>
      </c>
      <c r="I135" s="5"/>
      <c r="J135" s="5"/>
      <c r="K135" s="5">
        <v>210</v>
      </c>
      <c r="L135" s="5">
        <v>25</v>
      </c>
      <c r="M135" s="5">
        <v>3</v>
      </c>
      <c r="N135" s="5" t="s">
        <v>3</v>
      </c>
      <c r="O135" s="5">
        <v>2</v>
      </c>
      <c r="P135" s="5">
        <f>ROUND(Source!DP109,O135)</f>
        <v>574739</v>
      </c>
      <c r="Q135" s="5"/>
      <c r="R135" s="5"/>
      <c r="S135" s="5"/>
      <c r="T135" s="5"/>
      <c r="U135" s="5"/>
      <c r="V135" s="5"/>
      <c r="W135" s="5">
        <v>16309.24</v>
      </c>
      <c r="X135" s="5">
        <v>1</v>
      </c>
      <c r="Y135" s="5">
        <v>16309.24</v>
      </c>
      <c r="Z135" s="5">
        <v>574739</v>
      </c>
      <c r="AA135" s="5">
        <v>1</v>
      </c>
      <c r="AB135" s="5">
        <v>574739</v>
      </c>
    </row>
    <row r="136" spans="1:255" x14ac:dyDescent="0.2">
      <c r="A136" s="5">
        <v>50</v>
      </c>
      <c r="B136" s="5">
        <v>0</v>
      </c>
      <c r="C136" s="5">
        <v>0</v>
      </c>
      <c r="D136" s="5">
        <v>1</v>
      </c>
      <c r="E136" s="5">
        <v>211</v>
      </c>
      <c r="F136" s="5">
        <f>ROUND(Source!Y109,O136)</f>
        <v>8645</v>
      </c>
      <c r="G136" s="5" t="s">
        <v>299</v>
      </c>
      <c r="H136" s="5" t="s">
        <v>300</v>
      </c>
      <c r="I136" s="5"/>
      <c r="J136" s="5"/>
      <c r="K136" s="5">
        <v>211</v>
      </c>
      <c r="L136" s="5">
        <v>26</v>
      </c>
      <c r="M136" s="5">
        <v>3</v>
      </c>
      <c r="N136" s="5" t="s">
        <v>3</v>
      </c>
      <c r="O136" s="5">
        <v>2</v>
      </c>
      <c r="P136" s="5">
        <f>ROUND(Source!DQ109,O136)</f>
        <v>304664</v>
      </c>
      <c r="Q136" s="5"/>
      <c r="R136" s="5"/>
      <c r="S136" s="5"/>
      <c r="T136" s="5"/>
      <c r="U136" s="5"/>
      <c r="V136" s="5"/>
      <c r="W136" s="5">
        <v>8645.3700000000008</v>
      </c>
      <c r="X136" s="5">
        <v>1</v>
      </c>
      <c r="Y136" s="5">
        <v>8645.3700000000008</v>
      </c>
      <c r="Z136" s="5">
        <v>304664</v>
      </c>
      <c r="AA136" s="5">
        <v>1</v>
      </c>
      <c r="AB136" s="5">
        <v>304664</v>
      </c>
    </row>
    <row r="137" spans="1:255" x14ac:dyDescent="0.2">
      <c r="A137" s="5">
        <v>50</v>
      </c>
      <c r="B137" s="5">
        <v>0</v>
      </c>
      <c r="C137" s="5">
        <v>0</v>
      </c>
      <c r="D137" s="5">
        <v>1</v>
      </c>
      <c r="E137" s="5">
        <v>224</v>
      </c>
      <c r="F137" s="5">
        <f>ROUND(Source!AR109,O137)</f>
        <v>1075301</v>
      </c>
      <c r="G137" s="5" t="s">
        <v>301</v>
      </c>
      <c r="H137" s="5" t="s">
        <v>302</v>
      </c>
      <c r="I137" s="5"/>
      <c r="J137" s="5"/>
      <c r="K137" s="5">
        <v>224</v>
      </c>
      <c r="L137" s="5">
        <v>27</v>
      </c>
      <c r="M137" s="5">
        <v>3</v>
      </c>
      <c r="N137" s="5" t="s">
        <v>3</v>
      </c>
      <c r="O137" s="5">
        <v>2</v>
      </c>
      <c r="P137" s="5">
        <f>ROUND(Source!EJ109,O137)</f>
        <v>3462706</v>
      </c>
      <c r="Q137" s="5"/>
      <c r="R137" s="5"/>
      <c r="S137" s="5"/>
      <c r="T137" s="5"/>
      <c r="U137" s="5"/>
      <c r="V137" s="5"/>
      <c r="W137" s="5">
        <v>1075301.32</v>
      </c>
      <c r="X137" s="5">
        <v>1</v>
      </c>
      <c r="Y137" s="5">
        <v>1075301.32</v>
      </c>
      <c r="Z137" s="5">
        <v>3462706</v>
      </c>
      <c r="AA137" s="5">
        <v>1</v>
      </c>
      <c r="AB137" s="5">
        <v>3462706</v>
      </c>
    </row>
    <row r="139" spans="1:255" x14ac:dyDescent="0.2">
      <c r="A139" s="1">
        <v>4</v>
      </c>
      <c r="B139" s="1">
        <v>1</v>
      </c>
      <c r="C139" s="1"/>
      <c r="D139" s="1">
        <f>ROW(A192)</f>
        <v>192</v>
      </c>
      <c r="E139" s="1"/>
      <c r="F139" s="1" t="s">
        <v>3</v>
      </c>
      <c r="G139" s="1" t="s">
        <v>303</v>
      </c>
      <c r="H139" s="1" t="s">
        <v>3</v>
      </c>
      <c r="I139" s="1">
        <v>0</v>
      </c>
      <c r="J139" s="1"/>
      <c r="K139" s="1">
        <v>-1</v>
      </c>
      <c r="L139" s="1"/>
      <c r="M139" s="1" t="s">
        <v>3</v>
      </c>
      <c r="N139" s="1"/>
      <c r="O139" s="1"/>
      <c r="P139" s="1"/>
      <c r="Q139" s="1"/>
      <c r="R139" s="1"/>
      <c r="S139" s="1">
        <v>0</v>
      </c>
      <c r="T139" s="1">
        <v>0</v>
      </c>
      <c r="U139" s="1" t="s">
        <v>3</v>
      </c>
      <c r="V139" s="1">
        <v>0</v>
      </c>
      <c r="W139" s="1"/>
      <c r="X139" s="1"/>
      <c r="Y139" s="1"/>
      <c r="Z139" s="1"/>
      <c r="AA139" s="1"/>
      <c r="AB139" s="1" t="s">
        <v>3</v>
      </c>
      <c r="AC139" s="1" t="s">
        <v>3</v>
      </c>
      <c r="AD139" s="1" t="s">
        <v>3</v>
      </c>
      <c r="AE139" s="1" t="s">
        <v>3</v>
      </c>
      <c r="AF139" s="1" t="s">
        <v>3</v>
      </c>
      <c r="AG139" s="1" t="s">
        <v>3</v>
      </c>
      <c r="AH139" s="1"/>
      <c r="AI139" s="1"/>
      <c r="AJ139" s="1"/>
      <c r="AK139" s="1"/>
      <c r="AL139" s="1"/>
      <c r="AM139" s="1"/>
      <c r="AN139" s="1"/>
      <c r="AO139" s="1"/>
      <c r="AP139" s="1" t="s">
        <v>3</v>
      </c>
      <c r="AQ139" s="1" t="s">
        <v>3</v>
      </c>
      <c r="AR139" s="1" t="s">
        <v>3</v>
      </c>
      <c r="AS139" s="1"/>
      <c r="AT139" s="1"/>
      <c r="AU139" s="1"/>
      <c r="AV139" s="1"/>
      <c r="AW139" s="1"/>
      <c r="AX139" s="1"/>
      <c r="AY139" s="1"/>
      <c r="AZ139" s="1" t="s">
        <v>3</v>
      </c>
      <c r="BA139" s="1"/>
      <c r="BB139" s="1" t="s">
        <v>3</v>
      </c>
      <c r="BC139" s="1" t="s">
        <v>3</v>
      </c>
      <c r="BD139" s="1" t="s">
        <v>3</v>
      </c>
      <c r="BE139" s="1" t="s">
        <v>3</v>
      </c>
      <c r="BF139" s="1" t="s">
        <v>3</v>
      </c>
      <c r="BG139" s="1" t="s">
        <v>3</v>
      </c>
      <c r="BH139" s="1" t="s">
        <v>3</v>
      </c>
      <c r="BI139" s="1" t="s">
        <v>3</v>
      </c>
      <c r="BJ139" s="1" t="s">
        <v>3</v>
      </c>
      <c r="BK139" s="1" t="s">
        <v>3</v>
      </c>
      <c r="BL139" s="1" t="s">
        <v>3</v>
      </c>
      <c r="BM139" s="1" t="s">
        <v>3</v>
      </c>
      <c r="BN139" s="1" t="s">
        <v>3</v>
      </c>
      <c r="BO139" s="1" t="s">
        <v>3</v>
      </c>
      <c r="BP139" s="1" t="s">
        <v>3</v>
      </c>
      <c r="BQ139" s="1"/>
      <c r="BR139" s="1"/>
      <c r="BS139" s="1"/>
      <c r="BT139" s="1"/>
      <c r="BU139" s="1"/>
      <c r="BV139" s="1"/>
      <c r="BW139" s="1"/>
      <c r="BX139" s="1">
        <v>0</v>
      </c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>
        <v>0</v>
      </c>
    </row>
    <row r="141" spans="1:255" x14ac:dyDescent="0.2">
      <c r="A141" s="3">
        <v>52</v>
      </c>
      <c r="B141" s="3">
        <f t="shared" ref="B141:G141" si="104">B192</f>
        <v>1</v>
      </c>
      <c r="C141" s="3">
        <f t="shared" si="104"/>
        <v>4</v>
      </c>
      <c r="D141" s="3">
        <f t="shared" si="104"/>
        <v>139</v>
      </c>
      <c r="E141" s="3">
        <f t="shared" si="104"/>
        <v>0</v>
      </c>
      <c r="F141" s="3" t="str">
        <f t="shared" si="104"/>
        <v/>
      </c>
      <c r="G141" s="3" t="str">
        <f t="shared" si="104"/>
        <v>2. Полы (кабинеты)</v>
      </c>
      <c r="H141" s="3"/>
      <c r="I141" s="3"/>
      <c r="J141" s="3"/>
      <c r="K141" s="3"/>
      <c r="L141" s="3"/>
      <c r="M141" s="3"/>
      <c r="N141" s="3"/>
      <c r="O141" s="3">
        <f t="shared" ref="O141:AT141" si="105">O192</f>
        <v>175815</v>
      </c>
      <c r="P141" s="3">
        <f t="shared" si="105"/>
        <v>162678</v>
      </c>
      <c r="Q141" s="3">
        <f t="shared" si="105"/>
        <v>2335</v>
      </c>
      <c r="R141" s="3">
        <f t="shared" si="105"/>
        <v>725</v>
      </c>
      <c r="S141" s="3">
        <f t="shared" si="105"/>
        <v>10802</v>
      </c>
      <c r="T141" s="3">
        <f t="shared" si="105"/>
        <v>0</v>
      </c>
      <c r="U141" s="3">
        <f t="shared" si="105"/>
        <v>1325.6220865045</v>
      </c>
      <c r="V141" s="3">
        <f t="shared" si="105"/>
        <v>53.693033962500003</v>
      </c>
      <c r="W141" s="3">
        <f t="shared" si="105"/>
        <v>70</v>
      </c>
      <c r="X141" s="3">
        <f t="shared" si="105"/>
        <v>11920</v>
      </c>
      <c r="Y141" s="3">
        <f t="shared" si="105"/>
        <v>6666</v>
      </c>
      <c r="Z141" s="3">
        <f t="shared" si="105"/>
        <v>0</v>
      </c>
      <c r="AA141" s="3">
        <f t="shared" si="105"/>
        <v>0</v>
      </c>
      <c r="AB141" s="3">
        <f t="shared" si="105"/>
        <v>175815</v>
      </c>
      <c r="AC141" s="3">
        <f t="shared" si="105"/>
        <v>162678</v>
      </c>
      <c r="AD141" s="3">
        <f t="shared" si="105"/>
        <v>2335</v>
      </c>
      <c r="AE141" s="3">
        <f t="shared" si="105"/>
        <v>725</v>
      </c>
      <c r="AF141" s="3">
        <f t="shared" si="105"/>
        <v>10802</v>
      </c>
      <c r="AG141" s="3">
        <f t="shared" si="105"/>
        <v>0</v>
      </c>
      <c r="AH141" s="3">
        <f t="shared" si="105"/>
        <v>1325.6220865045</v>
      </c>
      <c r="AI141" s="3">
        <f t="shared" si="105"/>
        <v>53.693033962500003</v>
      </c>
      <c r="AJ141" s="3">
        <f t="shared" si="105"/>
        <v>70</v>
      </c>
      <c r="AK141" s="3">
        <f t="shared" si="105"/>
        <v>11920</v>
      </c>
      <c r="AL141" s="3">
        <f t="shared" si="105"/>
        <v>6666</v>
      </c>
      <c r="AM141" s="3">
        <f t="shared" si="105"/>
        <v>0</v>
      </c>
      <c r="AN141" s="3">
        <f t="shared" si="105"/>
        <v>0</v>
      </c>
      <c r="AO141" s="3">
        <f t="shared" si="105"/>
        <v>0</v>
      </c>
      <c r="AP141" s="3">
        <f t="shared" si="105"/>
        <v>0</v>
      </c>
      <c r="AQ141" s="3">
        <f t="shared" si="105"/>
        <v>0</v>
      </c>
      <c r="AR141" s="3">
        <f t="shared" si="105"/>
        <v>194401</v>
      </c>
      <c r="AS141" s="3">
        <f t="shared" si="105"/>
        <v>194401</v>
      </c>
      <c r="AT141" s="3">
        <f t="shared" si="105"/>
        <v>0</v>
      </c>
      <c r="AU141" s="3">
        <f t="shared" ref="AU141:BZ141" si="106">AU192</f>
        <v>0</v>
      </c>
      <c r="AV141" s="3">
        <f t="shared" si="106"/>
        <v>162678</v>
      </c>
      <c r="AW141" s="3">
        <f t="shared" si="106"/>
        <v>162678</v>
      </c>
      <c r="AX141" s="3">
        <f t="shared" si="106"/>
        <v>0</v>
      </c>
      <c r="AY141" s="3">
        <f t="shared" si="106"/>
        <v>162678</v>
      </c>
      <c r="AZ141" s="3">
        <f t="shared" si="106"/>
        <v>0</v>
      </c>
      <c r="BA141" s="3">
        <f t="shared" si="106"/>
        <v>0</v>
      </c>
      <c r="BB141" s="3">
        <f t="shared" si="106"/>
        <v>0</v>
      </c>
      <c r="BC141" s="3">
        <f t="shared" si="106"/>
        <v>0</v>
      </c>
      <c r="BD141" s="3">
        <f t="shared" si="106"/>
        <v>0</v>
      </c>
      <c r="BE141" s="3">
        <f t="shared" si="106"/>
        <v>0</v>
      </c>
      <c r="BF141" s="3">
        <f t="shared" si="106"/>
        <v>0</v>
      </c>
      <c r="BG141" s="3">
        <f t="shared" si="106"/>
        <v>0</v>
      </c>
      <c r="BH141" s="3">
        <f t="shared" si="106"/>
        <v>0</v>
      </c>
      <c r="BI141" s="3">
        <f t="shared" si="106"/>
        <v>0</v>
      </c>
      <c r="BJ141" s="3">
        <f t="shared" si="106"/>
        <v>0</v>
      </c>
      <c r="BK141" s="3">
        <f t="shared" si="106"/>
        <v>0</v>
      </c>
      <c r="BL141" s="3">
        <f t="shared" si="106"/>
        <v>0</v>
      </c>
      <c r="BM141" s="3">
        <f t="shared" si="106"/>
        <v>0</v>
      </c>
      <c r="BN141" s="3">
        <f t="shared" si="106"/>
        <v>0</v>
      </c>
      <c r="BO141" s="3">
        <f t="shared" si="106"/>
        <v>0</v>
      </c>
      <c r="BP141" s="3">
        <f t="shared" si="106"/>
        <v>0</v>
      </c>
      <c r="BQ141" s="3">
        <f t="shared" si="106"/>
        <v>0</v>
      </c>
      <c r="BR141" s="3">
        <f t="shared" si="106"/>
        <v>0</v>
      </c>
      <c r="BS141" s="3">
        <f t="shared" si="106"/>
        <v>0</v>
      </c>
      <c r="BT141" s="3">
        <f t="shared" si="106"/>
        <v>0</v>
      </c>
      <c r="BU141" s="3">
        <f t="shared" si="106"/>
        <v>0</v>
      </c>
      <c r="BV141" s="3">
        <f t="shared" si="106"/>
        <v>0</v>
      </c>
      <c r="BW141" s="3">
        <f t="shared" si="106"/>
        <v>0</v>
      </c>
      <c r="BX141" s="3">
        <f t="shared" si="106"/>
        <v>0</v>
      </c>
      <c r="BY141" s="3">
        <f t="shared" si="106"/>
        <v>0</v>
      </c>
      <c r="BZ141" s="3">
        <f t="shared" si="106"/>
        <v>0</v>
      </c>
      <c r="CA141" s="3">
        <f t="shared" ref="CA141:DF141" si="107">CA192</f>
        <v>194401</v>
      </c>
      <c r="CB141" s="3">
        <f t="shared" si="107"/>
        <v>194401</v>
      </c>
      <c r="CC141" s="3">
        <f t="shared" si="107"/>
        <v>0</v>
      </c>
      <c r="CD141" s="3">
        <f t="shared" si="107"/>
        <v>0</v>
      </c>
      <c r="CE141" s="3">
        <f t="shared" si="107"/>
        <v>162678</v>
      </c>
      <c r="CF141" s="3">
        <f t="shared" si="107"/>
        <v>162678</v>
      </c>
      <c r="CG141" s="3">
        <f t="shared" si="107"/>
        <v>0</v>
      </c>
      <c r="CH141" s="3">
        <f t="shared" si="107"/>
        <v>162678</v>
      </c>
      <c r="CI141" s="3">
        <f t="shared" si="107"/>
        <v>0</v>
      </c>
      <c r="CJ141" s="3">
        <f t="shared" si="107"/>
        <v>0</v>
      </c>
      <c r="CK141" s="3">
        <f t="shared" si="107"/>
        <v>0</v>
      </c>
      <c r="CL141" s="3">
        <f t="shared" si="107"/>
        <v>0</v>
      </c>
      <c r="CM141" s="3">
        <f t="shared" si="107"/>
        <v>0</v>
      </c>
      <c r="CN141" s="3">
        <f t="shared" si="107"/>
        <v>0</v>
      </c>
      <c r="CO141" s="3">
        <f t="shared" si="107"/>
        <v>0</v>
      </c>
      <c r="CP141" s="3">
        <f t="shared" si="107"/>
        <v>0</v>
      </c>
      <c r="CQ141" s="3">
        <f t="shared" si="107"/>
        <v>0</v>
      </c>
      <c r="CR141" s="3">
        <f t="shared" si="107"/>
        <v>0</v>
      </c>
      <c r="CS141" s="3">
        <f t="shared" si="107"/>
        <v>0</v>
      </c>
      <c r="CT141" s="3">
        <f t="shared" si="107"/>
        <v>0</v>
      </c>
      <c r="CU141" s="3">
        <f t="shared" si="107"/>
        <v>0</v>
      </c>
      <c r="CV141" s="3">
        <f t="shared" si="107"/>
        <v>0</v>
      </c>
      <c r="CW141" s="3">
        <f t="shared" si="107"/>
        <v>0</v>
      </c>
      <c r="CX141" s="3">
        <f t="shared" si="107"/>
        <v>0</v>
      </c>
      <c r="CY141" s="3">
        <f t="shared" si="107"/>
        <v>0</v>
      </c>
      <c r="CZ141" s="3">
        <f t="shared" si="107"/>
        <v>0</v>
      </c>
      <c r="DA141" s="3">
        <f t="shared" si="107"/>
        <v>0</v>
      </c>
      <c r="DB141" s="3">
        <f t="shared" si="107"/>
        <v>0</v>
      </c>
      <c r="DC141" s="3">
        <f t="shared" si="107"/>
        <v>0</v>
      </c>
      <c r="DD141" s="3">
        <f t="shared" si="107"/>
        <v>0</v>
      </c>
      <c r="DE141" s="3">
        <f t="shared" si="107"/>
        <v>0</v>
      </c>
      <c r="DF141" s="3">
        <f t="shared" si="107"/>
        <v>0</v>
      </c>
      <c r="DG141" s="4">
        <f t="shared" ref="DG141:EL141" si="108">DG192</f>
        <v>1655995</v>
      </c>
      <c r="DH141" s="4">
        <f t="shared" si="108"/>
        <v>1239855</v>
      </c>
      <c r="DI141" s="4">
        <f t="shared" si="108"/>
        <v>35481</v>
      </c>
      <c r="DJ141" s="4">
        <f t="shared" si="108"/>
        <v>25541</v>
      </c>
      <c r="DK141" s="4">
        <f t="shared" si="108"/>
        <v>380659</v>
      </c>
      <c r="DL141" s="4">
        <f t="shared" si="108"/>
        <v>0</v>
      </c>
      <c r="DM141" s="4">
        <f t="shared" si="108"/>
        <v>1325.6220865045</v>
      </c>
      <c r="DN141" s="4">
        <f t="shared" si="108"/>
        <v>53.693033962500003</v>
      </c>
      <c r="DO141" s="4">
        <f t="shared" si="108"/>
        <v>70</v>
      </c>
      <c r="DP141" s="4">
        <f t="shared" si="108"/>
        <v>420048</v>
      </c>
      <c r="DQ141" s="4">
        <f t="shared" si="108"/>
        <v>234909</v>
      </c>
      <c r="DR141" s="4">
        <f t="shared" si="108"/>
        <v>0</v>
      </c>
      <c r="DS141" s="4">
        <f t="shared" si="108"/>
        <v>0</v>
      </c>
      <c r="DT141" s="4">
        <f t="shared" si="108"/>
        <v>1655995</v>
      </c>
      <c r="DU141" s="4">
        <f t="shared" si="108"/>
        <v>1239855</v>
      </c>
      <c r="DV141" s="4">
        <f t="shared" si="108"/>
        <v>35481</v>
      </c>
      <c r="DW141" s="4">
        <f t="shared" si="108"/>
        <v>25541</v>
      </c>
      <c r="DX141" s="4">
        <f t="shared" si="108"/>
        <v>380659</v>
      </c>
      <c r="DY141" s="4">
        <f t="shared" si="108"/>
        <v>0</v>
      </c>
      <c r="DZ141" s="4">
        <f t="shared" si="108"/>
        <v>1325.6220865045</v>
      </c>
      <c r="EA141" s="4">
        <f t="shared" si="108"/>
        <v>53.693033962500003</v>
      </c>
      <c r="EB141" s="4">
        <f t="shared" si="108"/>
        <v>70</v>
      </c>
      <c r="EC141" s="4">
        <f t="shared" si="108"/>
        <v>420048</v>
      </c>
      <c r="ED141" s="4">
        <f t="shared" si="108"/>
        <v>234909</v>
      </c>
      <c r="EE141" s="4">
        <f t="shared" si="108"/>
        <v>0</v>
      </c>
      <c r="EF141" s="4">
        <f t="shared" si="108"/>
        <v>0</v>
      </c>
      <c r="EG141" s="4">
        <f t="shared" si="108"/>
        <v>0</v>
      </c>
      <c r="EH141" s="4">
        <f t="shared" si="108"/>
        <v>0</v>
      </c>
      <c r="EI141" s="4">
        <f t="shared" si="108"/>
        <v>0</v>
      </c>
      <c r="EJ141" s="4">
        <f t="shared" si="108"/>
        <v>2310952</v>
      </c>
      <c r="EK141" s="4">
        <f t="shared" si="108"/>
        <v>2310952</v>
      </c>
      <c r="EL141" s="4">
        <f t="shared" si="108"/>
        <v>0</v>
      </c>
      <c r="EM141" s="4">
        <f t="shared" ref="EM141:FR141" si="109">EM192</f>
        <v>0</v>
      </c>
      <c r="EN141" s="4">
        <f t="shared" si="109"/>
        <v>1239855</v>
      </c>
      <c r="EO141" s="4">
        <f t="shared" si="109"/>
        <v>1239855</v>
      </c>
      <c r="EP141" s="4">
        <f t="shared" si="109"/>
        <v>0</v>
      </c>
      <c r="EQ141" s="4">
        <f t="shared" si="109"/>
        <v>1239855</v>
      </c>
      <c r="ER141" s="4">
        <f t="shared" si="109"/>
        <v>0</v>
      </c>
      <c r="ES141" s="4">
        <f t="shared" si="109"/>
        <v>0</v>
      </c>
      <c r="ET141" s="4">
        <f t="shared" si="109"/>
        <v>0</v>
      </c>
      <c r="EU141" s="4">
        <f t="shared" si="109"/>
        <v>0</v>
      </c>
      <c r="EV141" s="4">
        <f t="shared" si="109"/>
        <v>0</v>
      </c>
      <c r="EW141" s="4">
        <f t="shared" si="109"/>
        <v>0</v>
      </c>
      <c r="EX141" s="4">
        <f t="shared" si="109"/>
        <v>0</v>
      </c>
      <c r="EY141" s="4">
        <f t="shared" si="109"/>
        <v>0</v>
      </c>
      <c r="EZ141" s="4">
        <f t="shared" si="109"/>
        <v>0</v>
      </c>
      <c r="FA141" s="4">
        <f t="shared" si="109"/>
        <v>0</v>
      </c>
      <c r="FB141" s="4">
        <f t="shared" si="109"/>
        <v>0</v>
      </c>
      <c r="FC141" s="4">
        <f t="shared" si="109"/>
        <v>0</v>
      </c>
      <c r="FD141" s="4">
        <f t="shared" si="109"/>
        <v>0</v>
      </c>
      <c r="FE141" s="4">
        <f t="shared" si="109"/>
        <v>0</v>
      </c>
      <c r="FF141" s="4">
        <f t="shared" si="109"/>
        <v>0</v>
      </c>
      <c r="FG141" s="4">
        <f t="shared" si="109"/>
        <v>0</v>
      </c>
      <c r="FH141" s="4">
        <f t="shared" si="109"/>
        <v>0</v>
      </c>
      <c r="FI141" s="4">
        <f t="shared" si="109"/>
        <v>0</v>
      </c>
      <c r="FJ141" s="4">
        <f t="shared" si="109"/>
        <v>0</v>
      </c>
      <c r="FK141" s="4">
        <f t="shared" si="109"/>
        <v>0</v>
      </c>
      <c r="FL141" s="4">
        <f t="shared" si="109"/>
        <v>0</v>
      </c>
      <c r="FM141" s="4">
        <f t="shared" si="109"/>
        <v>0</v>
      </c>
      <c r="FN141" s="4">
        <f t="shared" si="109"/>
        <v>0</v>
      </c>
      <c r="FO141" s="4">
        <f t="shared" si="109"/>
        <v>0</v>
      </c>
      <c r="FP141" s="4">
        <f t="shared" si="109"/>
        <v>0</v>
      </c>
      <c r="FQ141" s="4">
        <f t="shared" si="109"/>
        <v>0</v>
      </c>
      <c r="FR141" s="4">
        <f t="shared" si="109"/>
        <v>0</v>
      </c>
      <c r="FS141" s="4">
        <f t="shared" ref="FS141:GX141" si="110">FS192</f>
        <v>2310952</v>
      </c>
      <c r="FT141" s="4">
        <f t="shared" si="110"/>
        <v>2310952</v>
      </c>
      <c r="FU141" s="4">
        <f t="shared" si="110"/>
        <v>0</v>
      </c>
      <c r="FV141" s="4">
        <f t="shared" si="110"/>
        <v>0</v>
      </c>
      <c r="FW141" s="4">
        <f t="shared" si="110"/>
        <v>1239855</v>
      </c>
      <c r="FX141" s="4">
        <f t="shared" si="110"/>
        <v>1239855</v>
      </c>
      <c r="FY141" s="4">
        <f t="shared" si="110"/>
        <v>0</v>
      </c>
      <c r="FZ141" s="4">
        <f t="shared" si="110"/>
        <v>1239855</v>
      </c>
      <c r="GA141" s="4">
        <f t="shared" si="110"/>
        <v>0</v>
      </c>
      <c r="GB141" s="4">
        <f t="shared" si="110"/>
        <v>0</v>
      </c>
      <c r="GC141" s="4">
        <f t="shared" si="110"/>
        <v>0</v>
      </c>
      <c r="GD141" s="4">
        <f t="shared" si="110"/>
        <v>0</v>
      </c>
      <c r="GE141" s="4">
        <f t="shared" si="110"/>
        <v>0</v>
      </c>
      <c r="GF141" s="4">
        <f t="shared" si="110"/>
        <v>0</v>
      </c>
      <c r="GG141" s="4">
        <f t="shared" si="110"/>
        <v>0</v>
      </c>
      <c r="GH141" s="4">
        <f t="shared" si="110"/>
        <v>0</v>
      </c>
      <c r="GI141" s="4">
        <f t="shared" si="110"/>
        <v>0</v>
      </c>
      <c r="GJ141" s="4">
        <f t="shared" si="110"/>
        <v>0</v>
      </c>
      <c r="GK141" s="4">
        <f t="shared" si="110"/>
        <v>0</v>
      </c>
      <c r="GL141" s="4">
        <f t="shared" si="110"/>
        <v>0</v>
      </c>
      <c r="GM141" s="4">
        <f t="shared" si="110"/>
        <v>0</v>
      </c>
      <c r="GN141" s="4">
        <f t="shared" si="110"/>
        <v>0</v>
      </c>
      <c r="GO141" s="4">
        <f t="shared" si="110"/>
        <v>0</v>
      </c>
      <c r="GP141" s="4">
        <f t="shared" si="110"/>
        <v>0</v>
      </c>
      <c r="GQ141" s="4">
        <f t="shared" si="110"/>
        <v>0</v>
      </c>
      <c r="GR141" s="4">
        <f t="shared" si="110"/>
        <v>0</v>
      </c>
      <c r="GS141" s="4">
        <f t="shared" si="110"/>
        <v>0</v>
      </c>
      <c r="GT141" s="4">
        <f t="shared" si="110"/>
        <v>0</v>
      </c>
      <c r="GU141" s="4">
        <f t="shared" si="110"/>
        <v>0</v>
      </c>
      <c r="GV141" s="4">
        <f t="shared" si="110"/>
        <v>0</v>
      </c>
      <c r="GW141" s="4">
        <f t="shared" si="110"/>
        <v>0</v>
      </c>
      <c r="GX141" s="4">
        <f t="shared" si="110"/>
        <v>0</v>
      </c>
    </row>
    <row r="143" spans="1:255" x14ac:dyDescent="0.2">
      <c r="A143" s="2">
        <v>17</v>
      </c>
      <c r="B143" s="2">
        <v>1</v>
      </c>
      <c r="C143" s="2">
        <f>ROW(SmtRes!A296)</f>
        <v>296</v>
      </c>
      <c r="D143" s="2">
        <f>ROW(EtalonRes!A276)</f>
        <v>276</v>
      </c>
      <c r="E143" s="2" t="s">
        <v>304</v>
      </c>
      <c r="F143" s="2" t="s">
        <v>305</v>
      </c>
      <c r="G143" s="2" t="s">
        <v>306</v>
      </c>
      <c r="H143" s="2" t="s">
        <v>307</v>
      </c>
      <c r="I143" s="2">
        <f>ROUND(233.5/100,7)</f>
        <v>2.335</v>
      </c>
      <c r="J143" s="2">
        <v>0</v>
      </c>
      <c r="K143" s="2">
        <f>ROUND(233.5/100,7)</f>
        <v>2.335</v>
      </c>
      <c r="L143" s="2"/>
      <c r="M143" s="2"/>
      <c r="N143" s="2"/>
      <c r="O143" s="2">
        <f>ROUND(CP143,2)</f>
        <v>78.97</v>
      </c>
      <c r="P143" s="2">
        <f>ROUND(CQ143*I143,2)</f>
        <v>0</v>
      </c>
      <c r="Q143" s="2">
        <f>ROUND(CR143*I143,2)</f>
        <v>0</v>
      </c>
      <c r="R143" s="2">
        <f>ROUND(CS143*I143,2)</f>
        <v>0</v>
      </c>
      <c r="S143" s="2">
        <f>ROUND(CT143*I143,2)</f>
        <v>78.97</v>
      </c>
      <c r="T143" s="2">
        <f>ROUND(CU143*I143,2)</f>
        <v>0</v>
      </c>
      <c r="U143" s="2">
        <f t="shared" ref="U143:U190" si="111">CV143*I143</f>
        <v>10.1233925</v>
      </c>
      <c r="V143" s="2">
        <f t="shared" ref="V143:V190" si="112">CW143*I143</f>
        <v>0</v>
      </c>
      <c r="W143" s="2">
        <f>ROUND(CX143*I143,2)</f>
        <v>0</v>
      </c>
      <c r="X143" s="2">
        <f>ROUND(CY143,2)</f>
        <v>70.28</v>
      </c>
      <c r="Y143" s="2">
        <f>ROUND(CZ143,2)</f>
        <v>38.700000000000003</v>
      </c>
      <c r="Z143" s="2"/>
      <c r="AA143" s="2">
        <v>53551706</v>
      </c>
      <c r="AB143" s="2">
        <f t="shared" ref="AB143:AB190" si="113">ROUND((AC143+AD143+AF143),2)</f>
        <v>33.82</v>
      </c>
      <c r="AC143" s="2">
        <f t="shared" ref="AC143:AC150" si="114">ROUND((ES143),2)</f>
        <v>0</v>
      </c>
      <c r="AD143" s="2">
        <f>ROUND(((((ET143*ROUND(1.15,7)))-((EU143*ROUND(1.15,7))))+AE143),2)</f>
        <v>0</v>
      </c>
      <c r="AE143" s="2">
        <f>ROUND(((EU143*ROUND(1.15,7))),2)</f>
        <v>0</v>
      </c>
      <c r="AF143" s="2">
        <f>ROUND(((EV143*ROUND(1.15,7))),2)</f>
        <v>33.82</v>
      </c>
      <c r="AG143" s="2">
        <f t="shared" ref="AG143:AG190" si="115">ROUND((AP143),2)</f>
        <v>0</v>
      </c>
      <c r="AH143" s="2">
        <f>((EW143*ROUND(1.15,7)))</f>
        <v>4.3354999999999997</v>
      </c>
      <c r="AI143" s="2">
        <f>((EX143*ROUND(1.15,7)))</f>
        <v>0</v>
      </c>
      <c r="AJ143" s="2">
        <f t="shared" ref="AJ143:AJ190" si="116">(AS143)</f>
        <v>0</v>
      </c>
      <c r="AK143" s="2">
        <v>29.41</v>
      </c>
      <c r="AL143" s="2">
        <v>0</v>
      </c>
      <c r="AM143" s="2">
        <v>0</v>
      </c>
      <c r="AN143" s="2">
        <v>0</v>
      </c>
      <c r="AO143" s="2">
        <v>29.41</v>
      </c>
      <c r="AP143" s="2">
        <v>0</v>
      </c>
      <c r="AQ143" s="2">
        <v>3.77</v>
      </c>
      <c r="AR143" s="2">
        <v>0</v>
      </c>
      <c r="AS143" s="2">
        <v>0</v>
      </c>
      <c r="AT143" s="2">
        <v>89</v>
      </c>
      <c r="AU143" s="2">
        <v>49</v>
      </c>
      <c r="AV143" s="2">
        <v>1</v>
      </c>
      <c r="AW143" s="2">
        <v>1</v>
      </c>
      <c r="AX143" s="2"/>
      <c r="AY143" s="2"/>
      <c r="AZ143" s="2">
        <v>1</v>
      </c>
      <c r="BA143" s="2">
        <v>1</v>
      </c>
      <c r="BB143" s="2">
        <v>1</v>
      </c>
      <c r="BC143" s="2">
        <v>1</v>
      </c>
      <c r="BD143" s="2" t="s">
        <v>3</v>
      </c>
      <c r="BE143" s="2" t="s">
        <v>3</v>
      </c>
      <c r="BF143" s="2" t="s">
        <v>3</v>
      </c>
      <c r="BG143" s="2" t="s">
        <v>3</v>
      </c>
      <c r="BH143" s="2">
        <v>0</v>
      </c>
      <c r="BI143" s="2">
        <v>1</v>
      </c>
      <c r="BJ143" s="2" t="s">
        <v>308</v>
      </c>
      <c r="BK143" s="2"/>
      <c r="BL143" s="2"/>
      <c r="BM143" s="2">
        <v>57001</v>
      </c>
      <c r="BN143" s="2">
        <v>0</v>
      </c>
      <c r="BO143" s="2" t="s">
        <v>3</v>
      </c>
      <c r="BP143" s="2">
        <v>0</v>
      </c>
      <c r="BQ143" s="2">
        <v>6</v>
      </c>
      <c r="BR143" s="2">
        <v>0</v>
      </c>
      <c r="BS143" s="2">
        <v>1</v>
      </c>
      <c r="BT143" s="2">
        <v>1</v>
      </c>
      <c r="BU143" s="2">
        <v>1</v>
      </c>
      <c r="BV143" s="2">
        <v>1</v>
      </c>
      <c r="BW143" s="2">
        <v>1</v>
      </c>
      <c r="BX143" s="2">
        <v>1</v>
      </c>
      <c r="BY143" s="2" t="s">
        <v>3</v>
      </c>
      <c r="BZ143" s="2">
        <v>89</v>
      </c>
      <c r="CA143" s="2">
        <v>49</v>
      </c>
      <c r="CB143" s="2" t="s">
        <v>3</v>
      </c>
      <c r="CC143" s="2"/>
      <c r="CD143" s="2"/>
      <c r="CE143" s="2">
        <v>0</v>
      </c>
      <c r="CF143" s="2">
        <v>0</v>
      </c>
      <c r="CG143" s="2">
        <v>0</v>
      </c>
      <c r="CH143" s="2"/>
      <c r="CI143" s="2"/>
      <c r="CJ143" s="2"/>
      <c r="CK143" s="2"/>
      <c r="CL143" s="2"/>
      <c r="CM143" s="2">
        <v>0</v>
      </c>
      <c r="CN143" s="2" t="s">
        <v>2150</v>
      </c>
      <c r="CO143" s="2">
        <v>0</v>
      </c>
      <c r="CP143" s="2">
        <f t="shared" ref="CP143:CP190" si="117">(P143+Q143+S143)</f>
        <v>78.97</v>
      </c>
      <c r="CQ143" s="2">
        <f t="shared" ref="CQ143:CQ190" si="118">AC143*BC143</f>
        <v>0</v>
      </c>
      <c r="CR143" s="2">
        <f t="shared" ref="CR143:CR190" si="119">AD143*BB143</f>
        <v>0</v>
      </c>
      <c r="CS143" s="2">
        <f t="shared" ref="CS143:CS190" si="120">AE143*BS143</f>
        <v>0</v>
      </c>
      <c r="CT143" s="2">
        <f t="shared" ref="CT143:CT190" si="121">AF143*BA143</f>
        <v>33.82</v>
      </c>
      <c r="CU143" s="2">
        <f t="shared" ref="CU143:CU190" si="122">AG143</f>
        <v>0</v>
      </c>
      <c r="CV143" s="2">
        <f t="shared" ref="CV143:CV190" si="123">AH143</f>
        <v>4.3354999999999997</v>
      </c>
      <c r="CW143" s="2">
        <f t="shared" ref="CW143:CW190" si="124">AI143</f>
        <v>0</v>
      </c>
      <c r="CX143" s="2">
        <f t="shared" ref="CX143:CX190" si="125">AJ143</f>
        <v>0</v>
      </c>
      <c r="CY143" s="2">
        <f t="shared" ref="CY143:CY190" si="126">(((S143+R143)*AT143)/100)</f>
        <v>70.283299999999997</v>
      </c>
      <c r="CZ143" s="2">
        <f t="shared" ref="CZ143:CZ190" si="127">(((S143+R143)*AU143)/100)</f>
        <v>38.695299999999996</v>
      </c>
      <c r="DA143" s="2"/>
      <c r="DB143" s="2"/>
      <c r="DC143" s="2" t="s">
        <v>3</v>
      </c>
      <c r="DD143" s="2" t="s">
        <v>3</v>
      </c>
      <c r="DE143" s="2" t="s">
        <v>16</v>
      </c>
      <c r="DF143" s="2" t="s">
        <v>16</v>
      </c>
      <c r="DG143" s="2" t="s">
        <v>16</v>
      </c>
      <c r="DH143" s="2" t="s">
        <v>3</v>
      </c>
      <c r="DI143" s="2" t="s">
        <v>16</v>
      </c>
      <c r="DJ143" s="2" t="s">
        <v>16</v>
      </c>
      <c r="DK143" s="2" t="s">
        <v>3</v>
      </c>
      <c r="DL143" s="2" t="s">
        <v>3</v>
      </c>
      <c r="DM143" s="2" t="s">
        <v>3</v>
      </c>
      <c r="DN143" s="2">
        <v>0</v>
      </c>
      <c r="DO143" s="2">
        <v>0</v>
      </c>
      <c r="DP143" s="2">
        <v>1</v>
      </c>
      <c r="DQ143" s="2">
        <v>1</v>
      </c>
      <c r="DR143" s="2"/>
      <c r="DS143" s="2"/>
      <c r="DT143" s="2"/>
      <c r="DU143" s="2">
        <v>1013</v>
      </c>
      <c r="DV143" s="2" t="s">
        <v>307</v>
      </c>
      <c r="DW143" s="2" t="s">
        <v>307</v>
      </c>
      <c r="DX143" s="2">
        <v>1</v>
      </c>
      <c r="DY143" s="2"/>
      <c r="DZ143" s="2" t="s">
        <v>3</v>
      </c>
      <c r="EA143" s="2" t="s">
        <v>3</v>
      </c>
      <c r="EB143" s="2" t="s">
        <v>3</v>
      </c>
      <c r="EC143" s="2" t="s">
        <v>3</v>
      </c>
      <c r="ED143" s="2"/>
      <c r="EE143" s="2">
        <v>53551219</v>
      </c>
      <c r="EF143" s="2">
        <v>6</v>
      </c>
      <c r="EG143" s="2" t="s">
        <v>17</v>
      </c>
      <c r="EH143" s="2">
        <v>11</v>
      </c>
      <c r="EI143" s="2" t="s">
        <v>104</v>
      </c>
      <c r="EJ143" s="2">
        <v>1</v>
      </c>
      <c r="EK143" s="2">
        <v>57001</v>
      </c>
      <c r="EL143" s="2" t="s">
        <v>104</v>
      </c>
      <c r="EM143" s="2" t="s">
        <v>309</v>
      </c>
      <c r="EN143" s="2"/>
      <c r="EO143" s="2" t="s">
        <v>52</v>
      </c>
      <c r="EP143" s="2"/>
      <c r="EQ143" s="2">
        <v>131072</v>
      </c>
      <c r="ER143" s="2">
        <v>29.41</v>
      </c>
      <c r="ES143" s="2">
        <v>0</v>
      </c>
      <c r="ET143" s="2">
        <v>0</v>
      </c>
      <c r="EU143" s="2">
        <v>0</v>
      </c>
      <c r="EV143" s="2">
        <v>29.41</v>
      </c>
      <c r="EW143" s="2">
        <v>3.77</v>
      </c>
      <c r="EX143" s="2">
        <v>0</v>
      </c>
      <c r="EY143" s="2">
        <v>0</v>
      </c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>
        <v>0</v>
      </c>
      <c r="FR143" s="2">
        <f>ROUND(IF(AND(BH143=3,BI143=3),P143,0),2)</f>
        <v>0</v>
      </c>
      <c r="FS143" s="2">
        <v>0</v>
      </c>
      <c r="FT143" s="2"/>
      <c r="FU143" s="2"/>
      <c r="FV143" s="2"/>
      <c r="FW143" s="2"/>
      <c r="FX143" s="2">
        <v>89</v>
      </c>
      <c r="FY143" s="2">
        <v>49</v>
      </c>
      <c r="FZ143" s="2"/>
      <c r="GA143" s="2" t="s">
        <v>3</v>
      </c>
      <c r="GB143" s="2"/>
      <c r="GC143" s="2"/>
      <c r="GD143" s="2">
        <v>1</v>
      </c>
      <c r="GE143" s="2"/>
      <c r="GF143" s="2">
        <v>1934208151</v>
      </c>
      <c r="GG143" s="2">
        <v>2</v>
      </c>
      <c r="GH143" s="2">
        <v>1</v>
      </c>
      <c r="GI143" s="2">
        <v>-2</v>
      </c>
      <c r="GJ143" s="2">
        <v>0</v>
      </c>
      <c r="GK143" s="2">
        <v>0</v>
      </c>
      <c r="GL143" s="2">
        <f>ROUND(IF(AND(BH143=3,BI143=3,FS143&lt;&gt;0),P143,0),2)</f>
        <v>0</v>
      </c>
      <c r="GM143" s="2">
        <f>ROUND(O143+X143+Y143,2)+GX143</f>
        <v>187.95</v>
      </c>
      <c r="GN143" s="2">
        <f>IF(OR(BI143=0,BI143=1),ROUND(O143+X143+Y143,2),0)</f>
        <v>187.95</v>
      </c>
      <c r="GO143" s="2">
        <f>IF(BI143=2,ROUND(O143+X143+Y143,2),0)</f>
        <v>0</v>
      </c>
      <c r="GP143" s="2">
        <f>IF(BI143=4,ROUND(O143+X143+Y143,2)+GX143,0)</f>
        <v>0</v>
      </c>
      <c r="GQ143" s="2"/>
      <c r="GR143" s="2">
        <v>0</v>
      </c>
      <c r="GS143" s="2">
        <v>0</v>
      </c>
      <c r="GT143" s="2">
        <v>0</v>
      </c>
      <c r="GU143" s="2" t="s">
        <v>3</v>
      </c>
      <c r="GV143" s="2">
        <f t="shared" ref="GV143:GV154" si="128">ROUND((GT143),2)</f>
        <v>0</v>
      </c>
      <c r="GW143" s="2">
        <v>1</v>
      </c>
      <c r="GX143" s="2">
        <f>ROUND(HC143*I143,2)</f>
        <v>0</v>
      </c>
      <c r="GY143" s="2"/>
      <c r="GZ143" s="2"/>
      <c r="HA143" s="2">
        <v>0</v>
      </c>
      <c r="HB143" s="2">
        <v>0</v>
      </c>
      <c r="HC143" s="2">
        <f t="shared" ref="HC143:HC190" si="129">GV143*GW143</f>
        <v>0</v>
      </c>
      <c r="HD143" s="2"/>
      <c r="HE143" s="2" t="s">
        <v>3</v>
      </c>
      <c r="HF143" s="2" t="s">
        <v>3</v>
      </c>
      <c r="HG143" s="2"/>
      <c r="HH143" s="2"/>
      <c r="HI143" s="2"/>
      <c r="HJ143" s="2"/>
      <c r="HK143" s="2"/>
      <c r="HL143" s="2"/>
      <c r="HM143" s="2" t="s">
        <v>3</v>
      </c>
      <c r="HN143" s="2" t="s">
        <v>310</v>
      </c>
      <c r="HO143" s="2" t="s">
        <v>311</v>
      </c>
      <c r="HP143" s="2" t="s">
        <v>104</v>
      </c>
      <c r="HQ143" s="2" t="s">
        <v>104</v>
      </c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>
        <v>0</v>
      </c>
      <c r="IL143" s="2"/>
      <c r="IM143" s="2"/>
      <c r="IN143" s="2"/>
      <c r="IO143" s="2"/>
      <c r="IP143" s="2"/>
      <c r="IQ143" s="2"/>
      <c r="IR143" s="2"/>
      <c r="IS143" s="2"/>
      <c r="IT143" s="2"/>
      <c r="IU143" s="2"/>
    </row>
    <row r="144" spans="1:255" x14ac:dyDescent="0.2">
      <c r="A144">
        <v>17</v>
      </c>
      <c r="B144">
        <v>1</v>
      </c>
      <c r="C144">
        <f>ROW(SmtRes!A298)</f>
        <v>298</v>
      </c>
      <c r="D144">
        <f>ROW(EtalonRes!A278)</f>
        <v>278</v>
      </c>
      <c r="E144" t="s">
        <v>304</v>
      </c>
      <c r="F144" t="s">
        <v>305</v>
      </c>
      <c r="G144" t="s">
        <v>306</v>
      </c>
      <c r="H144" t="s">
        <v>307</v>
      </c>
      <c r="I144">
        <f>ROUND(233.5/100,7)</f>
        <v>2.335</v>
      </c>
      <c r="J144">
        <v>0</v>
      </c>
      <c r="K144">
        <f>ROUND(233.5/100,7)</f>
        <v>2.335</v>
      </c>
      <c r="O144">
        <f>ROUND(CP144,0)</f>
        <v>2783</v>
      </c>
      <c r="P144">
        <f>ROUND(CQ144*I144,0)</f>
        <v>0</v>
      </c>
      <c r="Q144">
        <f>ROUND(CR144*I144,0)</f>
        <v>0</v>
      </c>
      <c r="R144">
        <f>ROUND(CS144*I144,0)</f>
        <v>0</v>
      </c>
      <c r="S144">
        <f>ROUND(CT144*I144,0)</f>
        <v>2783</v>
      </c>
      <c r="T144">
        <f>ROUND(CU144*I144,0)</f>
        <v>0</v>
      </c>
      <c r="U144">
        <f t="shared" si="111"/>
        <v>10.1233925</v>
      </c>
      <c r="V144">
        <f t="shared" si="112"/>
        <v>0</v>
      </c>
      <c r="W144">
        <f>ROUND(CX144*I144,0)</f>
        <v>0</v>
      </c>
      <c r="X144">
        <f>ROUND(CY144,0)</f>
        <v>2477</v>
      </c>
      <c r="Y144">
        <f>ROUND(CZ144,0)</f>
        <v>1364</v>
      </c>
      <c r="AA144">
        <v>53551707</v>
      </c>
      <c r="AB144">
        <f t="shared" si="113"/>
        <v>33.82</v>
      </c>
      <c r="AC144">
        <f t="shared" si="114"/>
        <v>0</v>
      </c>
      <c r="AD144">
        <f>ROUND(((((ET144*ROUND(1.15,7)))-((EU144*ROUND(1.15,7))))+AE144),2)</f>
        <v>0</v>
      </c>
      <c r="AE144">
        <f>ROUND(((EU144*ROUND(1.15,7))),2)</f>
        <v>0</v>
      </c>
      <c r="AF144">
        <f>ROUND(((EV144*ROUND(1.15,7))),2)</f>
        <v>33.82</v>
      </c>
      <c r="AG144">
        <f t="shared" si="115"/>
        <v>0</v>
      </c>
      <c r="AH144">
        <f>((EW144*ROUND(1.15,7)))</f>
        <v>4.3354999999999997</v>
      </c>
      <c r="AI144">
        <f>((EX144*ROUND(1.15,7)))</f>
        <v>0</v>
      </c>
      <c r="AJ144">
        <f t="shared" si="116"/>
        <v>0</v>
      </c>
      <c r="AK144">
        <v>29.41</v>
      </c>
      <c r="AL144">
        <v>0</v>
      </c>
      <c r="AM144">
        <v>0</v>
      </c>
      <c r="AN144">
        <v>0</v>
      </c>
      <c r="AO144">
        <v>29.41</v>
      </c>
      <c r="AP144">
        <v>0</v>
      </c>
      <c r="AQ144">
        <v>3.77</v>
      </c>
      <c r="AR144">
        <v>0</v>
      </c>
      <c r="AS144">
        <v>0</v>
      </c>
      <c r="AT144">
        <v>89</v>
      </c>
      <c r="AU144">
        <v>49</v>
      </c>
      <c r="AV144">
        <v>1</v>
      </c>
      <c r="AW144">
        <v>1</v>
      </c>
      <c r="AZ144">
        <v>1</v>
      </c>
      <c r="BA144">
        <v>35.24</v>
      </c>
      <c r="BB144">
        <v>1</v>
      </c>
      <c r="BC144">
        <v>1</v>
      </c>
      <c r="BD144" t="s">
        <v>3</v>
      </c>
      <c r="BE144" t="s">
        <v>3</v>
      </c>
      <c r="BF144" t="s">
        <v>3</v>
      </c>
      <c r="BG144" t="s">
        <v>3</v>
      </c>
      <c r="BH144">
        <v>0</v>
      </c>
      <c r="BI144">
        <v>1</v>
      </c>
      <c r="BJ144" t="s">
        <v>308</v>
      </c>
      <c r="BM144">
        <v>57001</v>
      </c>
      <c r="BN144">
        <v>0</v>
      </c>
      <c r="BO144" t="s">
        <v>305</v>
      </c>
      <c r="BP144">
        <v>1</v>
      </c>
      <c r="BQ144">
        <v>6</v>
      </c>
      <c r="BR144">
        <v>0</v>
      </c>
      <c r="BS144">
        <v>35.24</v>
      </c>
      <c r="BT144">
        <v>1</v>
      </c>
      <c r="BU144">
        <v>1</v>
      </c>
      <c r="BV144">
        <v>1</v>
      </c>
      <c r="BW144">
        <v>1</v>
      </c>
      <c r="BX144">
        <v>1</v>
      </c>
      <c r="BY144" t="s">
        <v>3</v>
      </c>
      <c r="BZ144">
        <v>89</v>
      </c>
      <c r="CA144">
        <v>49</v>
      </c>
      <c r="CB144" t="s">
        <v>3</v>
      </c>
      <c r="CE144">
        <v>0</v>
      </c>
      <c r="CF144">
        <v>0</v>
      </c>
      <c r="CG144">
        <v>0</v>
      </c>
      <c r="CM144">
        <v>0</v>
      </c>
      <c r="CN144" t="s">
        <v>2150</v>
      </c>
      <c r="CO144">
        <v>0</v>
      </c>
      <c r="CP144">
        <f t="shared" si="117"/>
        <v>2783</v>
      </c>
      <c r="CQ144">
        <f t="shared" si="118"/>
        <v>0</v>
      </c>
      <c r="CR144">
        <f t="shared" si="119"/>
        <v>0</v>
      </c>
      <c r="CS144">
        <f t="shared" si="120"/>
        <v>0</v>
      </c>
      <c r="CT144">
        <f t="shared" si="121"/>
        <v>1191.8168000000001</v>
      </c>
      <c r="CU144">
        <f t="shared" si="122"/>
        <v>0</v>
      </c>
      <c r="CV144">
        <f t="shared" si="123"/>
        <v>4.3354999999999997</v>
      </c>
      <c r="CW144">
        <f t="shared" si="124"/>
        <v>0</v>
      </c>
      <c r="CX144">
        <f t="shared" si="125"/>
        <v>0</v>
      </c>
      <c r="CY144">
        <f t="shared" si="126"/>
        <v>2476.87</v>
      </c>
      <c r="CZ144">
        <f t="shared" si="127"/>
        <v>1363.67</v>
      </c>
      <c r="DC144" t="s">
        <v>3</v>
      </c>
      <c r="DD144" t="s">
        <v>3</v>
      </c>
      <c r="DE144" t="s">
        <v>16</v>
      </c>
      <c r="DF144" t="s">
        <v>16</v>
      </c>
      <c r="DG144" t="s">
        <v>16</v>
      </c>
      <c r="DH144" t="s">
        <v>3</v>
      </c>
      <c r="DI144" t="s">
        <v>16</v>
      </c>
      <c r="DJ144" t="s">
        <v>16</v>
      </c>
      <c r="DK144" t="s">
        <v>3</v>
      </c>
      <c r="DL144" t="s">
        <v>3</v>
      </c>
      <c r="DM144" t="s">
        <v>3</v>
      </c>
      <c r="DN144">
        <v>0</v>
      </c>
      <c r="DO144">
        <v>0</v>
      </c>
      <c r="DP144">
        <v>1</v>
      </c>
      <c r="DQ144">
        <v>1</v>
      </c>
      <c r="DU144">
        <v>1013</v>
      </c>
      <c r="DV144" t="s">
        <v>307</v>
      </c>
      <c r="DW144" t="s">
        <v>307</v>
      </c>
      <c r="DX144">
        <v>1</v>
      </c>
      <c r="DZ144" t="s">
        <v>3</v>
      </c>
      <c r="EA144" t="s">
        <v>3</v>
      </c>
      <c r="EB144" t="s">
        <v>3</v>
      </c>
      <c r="EC144" t="s">
        <v>3</v>
      </c>
      <c r="EE144">
        <v>53551219</v>
      </c>
      <c r="EF144">
        <v>6</v>
      </c>
      <c r="EG144" t="s">
        <v>17</v>
      </c>
      <c r="EH144">
        <v>11</v>
      </c>
      <c r="EI144" t="s">
        <v>104</v>
      </c>
      <c r="EJ144">
        <v>1</v>
      </c>
      <c r="EK144">
        <v>57001</v>
      </c>
      <c r="EL144" t="s">
        <v>104</v>
      </c>
      <c r="EM144" t="s">
        <v>309</v>
      </c>
      <c r="EO144" t="s">
        <v>52</v>
      </c>
      <c r="EQ144">
        <v>131072</v>
      </c>
      <c r="ER144">
        <v>29.41</v>
      </c>
      <c r="ES144">
        <v>0</v>
      </c>
      <c r="ET144">
        <v>0</v>
      </c>
      <c r="EU144">
        <v>0</v>
      </c>
      <c r="EV144">
        <v>29.41</v>
      </c>
      <c r="EW144">
        <v>3.77</v>
      </c>
      <c r="EX144">
        <v>0</v>
      </c>
      <c r="EY144">
        <v>0</v>
      </c>
      <c r="FQ144">
        <v>0</v>
      </c>
      <c r="FR144">
        <f>ROUND(IF(AND(BH144=3,BI144=3),P144,0),0)</f>
        <v>0</v>
      </c>
      <c r="FS144">
        <v>0</v>
      </c>
      <c r="FX144">
        <v>89</v>
      </c>
      <c r="FY144">
        <v>49</v>
      </c>
      <c r="GA144" t="s">
        <v>3</v>
      </c>
      <c r="GD144">
        <v>1</v>
      </c>
      <c r="GF144">
        <v>1934208151</v>
      </c>
      <c r="GG144">
        <v>2</v>
      </c>
      <c r="GH144">
        <v>1</v>
      </c>
      <c r="GI144">
        <v>2</v>
      </c>
      <c r="GJ144">
        <v>0</v>
      </c>
      <c r="GK144">
        <v>0</v>
      </c>
      <c r="GL144">
        <f>ROUND(IF(AND(BH144=3,BI144=3,FS144&lt;&gt;0),P144,0),0)</f>
        <v>0</v>
      </c>
      <c r="GM144">
        <f>ROUND(O144+X144+Y144,0)+GX144</f>
        <v>6624</v>
      </c>
      <c r="GN144">
        <f>IF(OR(BI144=0,BI144=1),ROUND(O144+X144+Y144,0),0)</f>
        <v>6624</v>
      </c>
      <c r="GO144">
        <f>IF(BI144=2,ROUND(O144+X144+Y144,0),0)</f>
        <v>0</v>
      </c>
      <c r="GP144">
        <f>IF(BI144=4,ROUND(O144+X144+Y144,0)+GX144,0)</f>
        <v>0</v>
      </c>
      <c r="GR144">
        <v>0</v>
      </c>
      <c r="GS144">
        <v>0</v>
      </c>
      <c r="GT144">
        <v>0</v>
      </c>
      <c r="GU144" t="s">
        <v>3</v>
      </c>
      <c r="GV144">
        <f t="shared" si="128"/>
        <v>0</v>
      </c>
      <c r="GW144">
        <v>1</v>
      </c>
      <c r="GX144">
        <f>ROUND(HC144*I144,0)</f>
        <v>0</v>
      </c>
      <c r="HA144">
        <v>0</v>
      </c>
      <c r="HB144">
        <v>0</v>
      </c>
      <c r="HC144">
        <f t="shared" si="129"/>
        <v>0</v>
      </c>
      <c r="HE144" t="s">
        <v>3</v>
      </c>
      <c r="HF144" t="s">
        <v>3</v>
      </c>
      <c r="HM144" t="s">
        <v>3</v>
      </c>
      <c r="HN144" t="s">
        <v>310</v>
      </c>
      <c r="HO144" t="s">
        <v>311</v>
      </c>
      <c r="HP144" t="s">
        <v>104</v>
      </c>
      <c r="HQ144" t="s">
        <v>104</v>
      </c>
      <c r="IK144">
        <v>0</v>
      </c>
    </row>
    <row r="145" spans="1:255" x14ac:dyDescent="0.2">
      <c r="A145" s="2">
        <v>18</v>
      </c>
      <c r="B145" s="2">
        <v>1</v>
      </c>
      <c r="C145" s="2">
        <v>296</v>
      </c>
      <c r="D145" s="2"/>
      <c r="E145" s="2" t="s">
        <v>312</v>
      </c>
      <c r="F145" s="2" t="s">
        <v>24</v>
      </c>
      <c r="G145" s="2" t="s">
        <v>25</v>
      </c>
      <c r="H145" s="2" t="s">
        <v>26</v>
      </c>
      <c r="I145" s="2">
        <f>I143*J145</f>
        <v>0.25685000000000002</v>
      </c>
      <c r="J145" s="2">
        <v>0.11000000000000001</v>
      </c>
      <c r="K145" s="2">
        <v>0.11</v>
      </c>
      <c r="L145" s="2"/>
      <c r="M145" s="2"/>
      <c r="N145" s="2"/>
      <c r="O145" s="2">
        <f>ROUND(CP145,2)</f>
        <v>0</v>
      </c>
      <c r="P145" s="2">
        <f>ROUND(CQ145*I145,2)</f>
        <v>0</v>
      </c>
      <c r="Q145" s="2">
        <f>ROUND(CR145*I145,2)</f>
        <v>0</v>
      </c>
      <c r="R145" s="2">
        <f>ROUND(CS145*I145,2)</f>
        <v>0</v>
      </c>
      <c r="S145" s="2">
        <f>ROUND(CT145*I145,2)</f>
        <v>0</v>
      </c>
      <c r="T145" s="2">
        <f>ROUND(CU145*I145,2)</f>
        <v>0</v>
      </c>
      <c r="U145" s="2">
        <f t="shared" si="111"/>
        <v>0</v>
      </c>
      <c r="V145" s="2">
        <f t="shared" si="112"/>
        <v>0</v>
      </c>
      <c r="W145" s="2">
        <f>ROUND(CX145*I145,2)</f>
        <v>0</v>
      </c>
      <c r="X145" s="2">
        <f>ROUND(CY145,2)</f>
        <v>0</v>
      </c>
      <c r="Y145" s="2">
        <f>ROUND(CZ145,2)</f>
        <v>0</v>
      </c>
      <c r="Z145" s="2"/>
      <c r="AA145" s="2">
        <v>53551706</v>
      </c>
      <c r="AB145" s="2">
        <f t="shared" si="113"/>
        <v>0</v>
      </c>
      <c r="AC145" s="2">
        <f t="shared" si="114"/>
        <v>0</v>
      </c>
      <c r="AD145" s="2">
        <f>ROUND((((ET145)-(EU145))+AE145),2)</f>
        <v>0</v>
      </c>
      <c r="AE145" s="2">
        <f>ROUND((EU145),2)</f>
        <v>0</v>
      </c>
      <c r="AF145" s="2">
        <f>ROUND((EV145),2)</f>
        <v>0</v>
      </c>
      <c r="AG145" s="2">
        <f t="shared" si="115"/>
        <v>0</v>
      </c>
      <c r="AH145" s="2">
        <f>(EW145)</f>
        <v>0</v>
      </c>
      <c r="AI145" s="2">
        <f>(EX145)</f>
        <v>0</v>
      </c>
      <c r="AJ145" s="2">
        <f t="shared" si="116"/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89</v>
      </c>
      <c r="AU145" s="2">
        <v>49</v>
      </c>
      <c r="AV145" s="2">
        <v>1</v>
      </c>
      <c r="AW145" s="2">
        <v>1</v>
      </c>
      <c r="AX145" s="2"/>
      <c r="AY145" s="2"/>
      <c r="AZ145" s="2">
        <v>1</v>
      </c>
      <c r="BA145" s="2">
        <v>1</v>
      </c>
      <c r="BB145" s="2">
        <v>1</v>
      </c>
      <c r="BC145" s="2">
        <v>1</v>
      </c>
      <c r="BD145" s="2" t="s">
        <v>3</v>
      </c>
      <c r="BE145" s="2" t="s">
        <v>3</v>
      </c>
      <c r="BF145" s="2" t="s">
        <v>3</v>
      </c>
      <c r="BG145" s="2" t="s">
        <v>3</v>
      </c>
      <c r="BH145" s="2">
        <v>3</v>
      </c>
      <c r="BI145" s="2">
        <v>1</v>
      </c>
      <c r="BJ145" s="2" t="s">
        <v>27</v>
      </c>
      <c r="BK145" s="2"/>
      <c r="BL145" s="2"/>
      <c r="BM145" s="2">
        <v>57001</v>
      </c>
      <c r="BN145" s="2">
        <v>0</v>
      </c>
      <c r="BO145" s="2" t="s">
        <v>3</v>
      </c>
      <c r="BP145" s="2">
        <v>0</v>
      </c>
      <c r="BQ145" s="2">
        <v>6</v>
      </c>
      <c r="BR145" s="2">
        <v>0</v>
      </c>
      <c r="BS145" s="2">
        <v>1</v>
      </c>
      <c r="BT145" s="2">
        <v>1</v>
      </c>
      <c r="BU145" s="2">
        <v>1</v>
      </c>
      <c r="BV145" s="2">
        <v>1</v>
      </c>
      <c r="BW145" s="2">
        <v>1</v>
      </c>
      <c r="BX145" s="2">
        <v>1</v>
      </c>
      <c r="BY145" s="2" t="s">
        <v>3</v>
      </c>
      <c r="BZ145" s="2">
        <v>89</v>
      </c>
      <c r="CA145" s="2">
        <v>49</v>
      </c>
      <c r="CB145" s="2" t="s">
        <v>3</v>
      </c>
      <c r="CC145" s="2"/>
      <c r="CD145" s="2"/>
      <c r="CE145" s="2">
        <v>0</v>
      </c>
      <c r="CF145" s="2">
        <v>0</v>
      </c>
      <c r="CG145" s="2">
        <v>0</v>
      </c>
      <c r="CH145" s="2"/>
      <c r="CI145" s="2"/>
      <c r="CJ145" s="2"/>
      <c r="CK145" s="2"/>
      <c r="CL145" s="2"/>
      <c r="CM145" s="2">
        <v>0</v>
      </c>
      <c r="CN145" s="2" t="s">
        <v>3</v>
      </c>
      <c r="CO145" s="2">
        <v>0</v>
      </c>
      <c r="CP145" s="2">
        <f t="shared" si="117"/>
        <v>0</v>
      </c>
      <c r="CQ145" s="2">
        <f t="shared" si="118"/>
        <v>0</v>
      </c>
      <c r="CR145" s="2">
        <f t="shared" si="119"/>
        <v>0</v>
      </c>
      <c r="CS145" s="2">
        <f t="shared" si="120"/>
        <v>0</v>
      </c>
      <c r="CT145" s="2">
        <f t="shared" si="121"/>
        <v>0</v>
      </c>
      <c r="CU145" s="2">
        <f t="shared" si="122"/>
        <v>0</v>
      </c>
      <c r="CV145" s="2">
        <f t="shared" si="123"/>
        <v>0</v>
      </c>
      <c r="CW145" s="2">
        <f t="shared" si="124"/>
        <v>0</v>
      </c>
      <c r="CX145" s="2">
        <f t="shared" si="125"/>
        <v>0</v>
      </c>
      <c r="CY145" s="2">
        <f t="shared" si="126"/>
        <v>0</v>
      </c>
      <c r="CZ145" s="2">
        <f t="shared" si="127"/>
        <v>0</v>
      </c>
      <c r="DA145" s="2"/>
      <c r="DB145" s="2"/>
      <c r="DC145" s="2" t="s">
        <v>3</v>
      </c>
      <c r="DD145" s="2" t="s">
        <v>3</v>
      </c>
      <c r="DE145" s="2" t="s">
        <v>3</v>
      </c>
      <c r="DF145" s="2" t="s">
        <v>3</v>
      </c>
      <c r="DG145" s="2" t="s">
        <v>3</v>
      </c>
      <c r="DH145" s="2" t="s">
        <v>3</v>
      </c>
      <c r="DI145" s="2" t="s">
        <v>3</v>
      </c>
      <c r="DJ145" s="2" t="s">
        <v>3</v>
      </c>
      <c r="DK145" s="2" t="s">
        <v>3</v>
      </c>
      <c r="DL145" s="2" t="s">
        <v>3</v>
      </c>
      <c r="DM145" s="2" t="s">
        <v>3</v>
      </c>
      <c r="DN145" s="2">
        <v>0</v>
      </c>
      <c r="DO145" s="2">
        <v>0</v>
      </c>
      <c r="DP145" s="2">
        <v>1</v>
      </c>
      <c r="DQ145" s="2">
        <v>1</v>
      </c>
      <c r="DR145" s="2"/>
      <c r="DS145" s="2"/>
      <c r="DT145" s="2"/>
      <c r="DU145" s="2">
        <v>1009</v>
      </c>
      <c r="DV145" s="2" t="s">
        <v>26</v>
      </c>
      <c r="DW145" s="2" t="s">
        <v>26</v>
      </c>
      <c r="DX145" s="2">
        <v>1000</v>
      </c>
      <c r="DY145" s="2"/>
      <c r="DZ145" s="2" t="s">
        <v>3</v>
      </c>
      <c r="EA145" s="2" t="s">
        <v>3</v>
      </c>
      <c r="EB145" s="2" t="s">
        <v>3</v>
      </c>
      <c r="EC145" s="2" t="s">
        <v>3</v>
      </c>
      <c r="ED145" s="2"/>
      <c r="EE145" s="2">
        <v>53551219</v>
      </c>
      <c r="EF145" s="2">
        <v>6</v>
      </c>
      <c r="EG145" s="2" t="s">
        <v>17</v>
      </c>
      <c r="EH145" s="2">
        <v>11</v>
      </c>
      <c r="EI145" s="2" t="s">
        <v>104</v>
      </c>
      <c r="EJ145" s="2">
        <v>1</v>
      </c>
      <c r="EK145" s="2">
        <v>57001</v>
      </c>
      <c r="EL145" s="2" t="s">
        <v>104</v>
      </c>
      <c r="EM145" s="2" t="s">
        <v>309</v>
      </c>
      <c r="EN145" s="2"/>
      <c r="EO145" s="2" t="s">
        <v>3</v>
      </c>
      <c r="EP145" s="2"/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>
        <v>0</v>
      </c>
      <c r="FR145" s="2">
        <f>ROUND(IF(AND(BH145=3,BI145=3),P145,0),2)</f>
        <v>0</v>
      </c>
      <c r="FS145" s="2">
        <v>0</v>
      </c>
      <c r="FT145" s="2"/>
      <c r="FU145" s="2"/>
      <c r="FV145" s="2"/>
      <c r="FW145" s="2"/>
      <c r="FX145" s="2">
        <v>89</v>
      </c>
      <c r="FY145" s="2">
        <v>49</v>
      </c>
      <c r="FZ145" s="2"/>
      <c r="GA145" s="2" t="s">
        <v>3</v>
      </c>
      <c r="GB145" s="2"/>
      <c r="GC145" s="2"/>
      <c r="GD145" s="2">
        <v>1</v>
      </c>
      <c r="GE145" s="2"/>
      <c r="GF145" s="2">
        <v>1876412176</v>
      </c>
      <c r="GG145" s="2">
        <v>2</v>
      </c>
      <c r="GH145" s="2">
        <v>1</v>
      </c>
      <c r="GI145" s="2">
        <v>-2</v>
      </c>
      <c r="GJ145" s="2">
        <v>0</v>
      </c>
      <c r="GK145" s="2">
        <v>0</v>
      </c>
      <c r="GL145" s="2">
        <f>ROUND(IF(AND(BH145=3,BI145=3,FS145&lt;&gt;0),P145,0),2)</f>
        <v>0</v>
      </c>
      <c r="GM145" s="2">
        <f>ROUND(O145+X145+Y145,2)+GX145</f>
        <v>0</v>
      </c>
      <c r="GN145" s="2">
        <f>IF(OR(BI145=0,BI145=1),ROUND(O145+X145+Y145,2),0)</f>
        <v>0</v>
      </c>
      <c r="GO145" s="2">
        <f>IF(BI145=2,ROUND(O145+X145+Y145,2),0)</f>
        <v>0</v>
      </c>
      <c r="GP145" s="2">
        <f>IF(BI145=4,ROUND(O145+X145+Y145,2)+GX145,0)</f>
        <v>0</v>
      </c>
      <c r="GQ145" s="2"/>
      <c r="GR145" s="2">
        <v>0</v>
      </c>
      <c r="GS145" s="2">
        <v>0</v>
      </c>
      <c r="GT145" s="2">
        <v>0</v>
      </c>
      <c r="GU145" s="2" t="s">
        <v>3</v>
      </c>
      <c r="GV145" s="2">
        <f t="shared" si="128"/>
        <v>0</v>
      </c>
      <c r="GW145" s="2">
        <v>1</v>
      </c>
      <c r="GX145" s="2">
        <f>ROUND(HC145*I145,2)</f>
        <v>0</v>
      </c>
      <c r="GY145" s="2"/>
      <c r="GZ145" s="2"/>
      <c r="HA145" s="2">
        <v>0</v>
      </c>
      <c r="HB145" s="2">
        <v>0</v>
      </c>
      <c r="HC145" s="2">
        <f t="shared" si="129"/>
        <v>0</v>
      </c>
      <c r="HD145" s="2"/>
      <c r="HE145" s="2" t="s">
        <v>3</v>
      </c>
      <c r="HF145" s="2" t="s">
        <v>3</v>
      </c>
      <c r="HG145" s="2"/>
      <c r="HH145" s="2"/>
      <c r="HI145" s="2"/>
      <c r="HJ145" s="2"/>
      <c r="HK145" s="2"/>
      <c r="HL145" s="2"/>
      <c r="HM145" s="2" t="s">
        <v>3</v>
      </c>
      <c r="HN145" s="2" t="s">
        <v>310</v>
      </c>
      <c r="HO145" s="2" t="s">
        <v>311</v>
      </c>
      <c r="HP145" s="2" t="s">
        <v>104</v>
      </c>
      <c r="HQ145" s="2" t="s">
        <v>104</v>
      </c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>
        <v>0</v>
      </c>
      <c r="IL145" s="2"/>
      <c r="IM145" s="2"/>
      <c r="IN145" s="2"/>
      <c r="IO145" s="2"/>
      <c r="IP145" s="2"/>
      <c r="IQ145" s="2"/>
      <c r="IR145" s="2"/>
      <c r="IS145" s="2"/>
      <c r="IT145" s="2"/>
      <c r="IU145" s="2"/>
    </row>
    <row r="146" spans="1:255" x14ac:dyDescent="0.2">
      <c r="A146">
        <v>18</v>
      </c>
      <c r="B146">
        <v>1</v>
      </c>
      <c r="C146">
        <v>298</v>
      </c>
      <c r="E146" t="s">
        <v>312</v>
      </c>
      <c r="F146" t="s">
        <v>24</v>
      </c>
      <c r="G146" t="s">
        <v>25</v>
      </c>
      <c r="H146" t="s">
        <v>26</v>
      </c>
      <c r="I146">
        <f>I144*J146</f>
        <v>0.25685000000000002</v>
      </c>
      <c r="J146">
        <v>0.11000000000000001</v>
      </c>
      <c r="K146">
        <v>0.11</v>
      </c>
      <c r="O146">
        <f>ROUND(CP146,0)</f>
        <v>0</v>
      </c>
      <c r="P146">
        <f>ROUND(CQ146*I146,0)</f>
        <v>0</v>
      </c>
      <c r="Q146">
        <f>ROUND(CR146*I146,0)</f>
        <v>0</v>
      </c>
      <c r="R146">
        <f>ROUND(CS146*I146,0)</f>
        <v>0</v>
      </c>
      <c r="S146">
        <f>ROUND(CT146*I146,0)</f>
        <v>0</v>
      </c>
      <c r="T146">
        <f>ROUND(CU146*I146,0)</f>
        <v>0</v>
      </c>
      <c r="U146">
        <f t="shared" si="111"/>
        <v>0</v>
      </c>
      <c r="V146">
        <f t="shared" si="112"/>
        <v>0</v>
      </c>
      <c r="W146">
        <f>ROUND(CX146*I146,0)</f>
        <v>0</v>
      </c>
      <c r="X146">
        <f>ROUND(CY146,0)</f>
        <v>0</v>
      </c>
      <c r="Y146">
        <f>ROUND(CZ146,0)</f>
        <v>0</v>
      </c>
      <c r="AA146">
        <v>53551707</v>
      </c>
      <c r="AB146">
        <f t="shared" si="113"/>
        <v>0</v>
      </c>
      <c r="AC146">
        <f t="shared" si="114"/>
        <v>0</v>
      </c>
      <c r="AD146">
        <f>ROUND((((ET146)-(EU146))+AE146),2)</f>
        <v>0</v>
      </c>
      <c r="AE146">
        <f>ROUND((EU146),2)</f>
        <v>0</v>
      </c>
      <c r="AF146">
        <f>ROUND((EV146),2)</f>
        <v>0</v>
      </c>
      <c r="AG146">
        <f t="shared" si="115"/>
        <v>0</v>
      </c>
      <c r="AH146">
        <f>(EW146)</f>
        <v>0</v>
      </c>
      <c r="AI146">
        <f>(EX146)</f>
        <v>0</v>
      </c>
      <c r="AJ146">
        <f t="shared" si="116"/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89</v>
      </c>
      <c r="AU146">
        <v>49</v>
      </c>
      <c r="AV146">
        <v>1</v>
      </c>
      <c r="AW146">
        <v>1</v>
      </c>
      <c r="AZ146">
        <v>1</v>
      </c>
      <c r="BA146">
        <v>1</v>
      </c>
      <c r="BB146">
        <v>1</v>
      </c>
      <c r="BC146">
        <v>6.14</v>
      </c>
      <c r="BD146" t="s">
        <v>3</v>
      </c>
      <c r="BE146" t="s">
        <v>3</v>
      </c>
      <c r="BF146" t="s">
        <v>3</v>
      </c>
      <c r="BG146" t="s">
        <v>3</v>
      </c>
      <c r="BH146">
        <v>3</v>
      </c>
      <c r="BI146">
        <v>1</v>
      </c>
      <c r="BJ146" t="s">
        <v>27</v>
      </c>
      <c r="BM146">
        <v>57001</v>
      </c>
      <c r="BN146">
        <v>0</v>
      </c>
      <c r="BO146" t="s">
        <v>30</v>
      </c>
      <c r="BP146">
        <v>1</v>
      </c>
      <c r="BQ146">
        <v>6</v>
      </c>
      <c r="BR146">
        <v>0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3</v>
      </c>
      <c r="BZ146">
        <v>89</v>
      </c>
      <c r="CA146">
        <v>49</v>
      </c>
      <c r="CB146" t="s">
        <v>3</v>
      </c>
      <c r="CE146">
        <v>0</v>
      </c>
      <c r="CF146">
        <v>0</v>
      </c>
      <c r="CG146">
        <v>0</v>
      </c>
      <c r="CM146">
        <v>0</v>
      </c>
      <c r="CN146" t="s">
        <v>3</v>
      </c>
      <c r="CO146">
        <v>0</v>
      </c>
      <c r="CP146">
        <f t="shared" si="117"/>
        <v>0</v>
      </c>
      <c r="CQ146">
        <f t="shared" si="118"/>
        <v>0</v>
      </c>
      <c r="CR146">
        <f t="shared" si="119"/>
        <v>0</v>
      </c>
      <c r="CS146">
        <f t="shared" si="120"/>
        <v>0</v>
      </c>
      <c r="CT146">
        <f t="shared" si="121"/>
        <v>0</v>
      </c>
      <c r="CU146">
        <f t="shared" si="122"/>
        <v>0</v>
      </c>
      <c r="CV146">
        <f t="shared" si="123"/>
        <v>0</v>
      </c>
      <c r="CW146">
        <f t="shared" si="124"/>
        <v>0</v>
      </c>
      <c r="CX146">
        <f t="shared" si="125"/>
        <v>0</v>
      </c>
      <c r="CY146">
        <f t="shared" si="126"/>
        <v>0</v>
      </c>
      <c r="CZ146">
        <f t="shared" si="127"/>
        <v>0</v>
      </c>
      <c r="DC146" t="s">
        <v>3</v>
      </c>
      <c r="DD146" t="s">
        <v>3</v>
      </c>
      <c r="DE146" t="s">
        <v>3</v>
      </c>
      <c r="DF146" t="s">
        <v>3</v>
      </c>
      <c r="DG146" t="s">
        <v>3</v>
      </c>
      <c r="DH146" t="s">
        <v>3</v>
      </c>
      <c r="DI146" t="s">
        <v>3</v>
      </c>
      <c r="DJ146" t="s">
        <v>3</v>
      </c>
      <c r="DK146" t="s">
        <v>3</v>
      </c>
      <c r="DL146" t="s">
        <v>3</v>
      </c>
      <c r="DM146" t="s">
        <v>3</v>
      </c>
      <c r="DN146">
        <v>0</v>
      </c>
      <c r="DO146">
        <v>0</v>
      </c>
      <c r="DP146">
        <v>1</v>
      </c>
      <c r="DQ146">
        <v>1</v>
      </c>
      <c r="DU146">
        <v>1009</v>
      </c>
      <c r="DV146" t="s">
        <v>26</v>
      </c>
      <c r="DW146" t="s">
        <v>26</v>
      </c>
      <c r="DX146">
        <v>1000</v>
      </c>
      <c r="DZ146" t="s">
        <v>3</v>
      </c>
      <c r="EA146" t="s">
        <v>3</v>
      </c>
      <c r="EB146" t="s">
        <v>3</v>
      </c>
      <c r="EC146" t="s">
        <v>3</v>
      </c>
      <c r="EE146">
        <v>53551219</v>
      </c>
      <c r="EF146">
        <v>6</v>
      </c>
      <c r="EG146" t="s">
        <v>17</v>
      </c>
      <c r="EH146">
        <v>11</v>
      </c>
      <c r="EI146" t="s">
        <v>104</v>
      </c>
      <c r="EJ146">
        <v>1</v>
      </c>
      <c r="EK146">
        <v>57001</v>
      </c>
      <c r="EL146" t="s">
        <v>104</v>
      </c>
      <c r="EM146" t="s">
        <v>309</v>
      </c>
      <c r="EO146" t="s">
        <v>3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FQ146">
        <v>0</v>
      </c>
      <c r="FR146">
        <f>ROUND(IF(AND(BH146=3,BI146=3),P146,0),0)</f>
        <v>0</v>
      </c>
      <c r="FS146">
        <v>0</v>
      </c>
      <c r="FX146">
        <v>89</v>
      </c>
      <c r="FY146">
        <v>49</v>
      </c>
      <c r="GA146" t="s">
        <v>3</v>
      </c>
      <c r="GD146">
        <v>1</v>
      </c>
      <c r="GF146">
        <v>1876412176</v>
      </c>
      <c r="GG146">
        <v>2</v>
      </c>
      <c r="GH146">
        <v>1</v>
      </c>
      <c r="GI146">
        <v>5</v>
      </c>
      <c r="GJ146">
        <v>0</v>
      </c>
      <c r="GK146">
        <v>0</v>
      </c>
      <c r="GL146">
        <f>ROUND(IF(AND(BH146=3,BI146=3,FS146&lt;&gt;0),P146,0),0)</f>
        <v>0</v>
      </c>
      <c r="GM146">
        <f>ROUND(O146+X146+Y146,0)+GX146</f>
        <v>0</v>
      </c>
      <c r="GN146">
        <f>IF(OR(BI146=0,BI146=1),ROUND(O146+X146+Y146,0),0)</f>
        <v>0</v>
      </c>
      <c r="GO146">
        <f>IF(BI146=2,ROUND(O146+X146+Y146,0),0)</f>
        <v>0</v>
      </c>
      <c r="GP146">
        <f>IF(BI146=4,ROUND(O146+X146+Y146,0)+GX146,0)</f>
        <v>0</v>
      </c>
      <c r="GR146">
        <v>0</v>
      </c>
      <c r="GS146">
        <v>0</v>
      </c>
      <c r="GT146">
        <v>0</v>
      </c>
      <c r="GU146" t="s">
        <v>3</v>
      </c>
      <c r="GV146">
        <f t="shared" si="128"/>
        <v>0</v>
      </c>
      <c r="GW146">
        <v>1</v>
      </c>
      <c r="GX146">
        <f>ROUND(HC146*I146,0)</f>
        <v>0</v>
      </c>
      <c r="HA146">
        <v>0</v>
      </c>
      <c r="HB146">
        <v>0</v>
      </c>
      <c r="HC146">
        <f t="shared" si="129"/>
        <v>0</v>
      </c>
      <c r="HE146" t="s">
        <v>3</v>
      </c>
      <c r="HF146" t="s">
        <v>3</v>
      </c>
      <c r="HM146" t="s">
        <v>3</v>
      </c>
      <c r="HN146" t="s">
        <v>310</v>
      </c>
      <c r="HO146" t="s">
        <v>311</v>
      </c>
      <c r="HP146" t="s">
        <v>104</v>
      </c>
      <c r="HQ146" t="s">
        <v>104</v>
      </c>
      <c r="IK146">
        <v>0</v>
      </c>
    </row>
    <row r="147" spans="1:255" x14ac:dyDescent="0.2">
      <c r="A147" s="2">
        <v>17</v>
      </c>
      <c r="B147" s="2">
        <v>1</v>
      </c>
      <c r="C147" s="2">
        <f>ROW(SmtRes!A302)</f>
        <v>302</v>
      </c>
      <c r="D147" s="2">
        <f>ROW(EtalonRes!A282)</f>
        <v>282</v>
      </c>
      <c r="E147" s="2" t="s">
        <v>313</v>
      </c>
      <c r="F147" s="2" t="s">
        <v>314</v>
      </c>
      <c r="G147" s="2" t="s">
        <v>315</v>
      </c>
      <c r="H147" s="2" t="s">
        <v>123</v>
      </c>
      <c r="I147" s="2">
        <f>ROUND(486.54/100,7)</f>
        <v>4.8654000000000002</v>
      </c>
      <c r="J147" s="2">
        <v>0</v>
      </c>
      <c r="K147" s="2">
        <f>ROUND(486.54/100,7)</f>
        <v>4.8654000000000002</v>
      </c>
      <c r="L147" s="2"/>
      <c r="M147" s="2"/>
      <c r="N147" s="2"/>
      <c r="O147" s="2">
        <f>ROUND(CP147,2)</f>
        <v>519.82000000000005</v>
      </c>
      <c r="P147" s="2">
        <f>ROUND(CQ147*I147,2)</f>
        <v>0</v>
      </c>
      <c r="Q147" s="2">
        <f>ROUND(CR147*I147,2)</f>
        <v>22.72</v>
      </c>
      <c r="R147" s="2">
        <f>ROUND(CS147*I147,2)</f>
        <v>9.83</v>
      </c>
      <c r="S147" s="2">
        <f>ROUND(CT147*I147,2)</f>
        <v>497.1</v>
      </c>
      <c r="T147" s="2">
        <f>ROUND(CU147*I147,2)</f>
        <v>0</v>
      </c>
      <c r="U147" s="2">
        <f t="shared" si="111"/>
        <v>63.729441899999998</v>
      </c>
      <c r="V147" s="2">
        <f t="shared" si="112"/>
        <v>0.7273773</v>
      </c>
      <c r="W147" s="2">
        <f>ROUND(CX147*I147,2)</f>
        <v>0</v>
      </c>
      <c r="X147" s="2">
        <f>ROUND(CY147,2)</f>
        <v>451.17</v>
      </c>
      <c r="Y147" s="2">
        <f>ROUND(CZ147,2)</f>
        <v>248.4</v>
      </c>
      <c r="Z147" s="2"/>
      <c r="AA147" s="2">
        <v>53551706</v>
      </c>
      <c r="AB147" s="2">
        <f t="shared" si="113"/>
        <v>106.84</v>
      </c>
      <c r="AC147" s="2">
        <f t="shared" si="114"/>
        <v>0</v>
      </c>
      <c r="AD147" s="2">
        <f>ROUND(((((ET147*ROUND(1.15,7)))-((EU147*ROUND(1.15,7))))+AE147),2)</f>
        <v>4.67</v>
      </c>
      <c r="AE147" s="2">
        <f>ROUND(((EU147*ROUND(1.15,7))),2)</f>
        <v>2.02</v>
      </c>
      <c r="AF147" s="2">
        <f>ROUND(((EV147*ROUND(1.15,7))),2)</f>
        <v>102.17</v>
      </c>
      <c r="AG147" s="2">
        <f t="shared" si="115"/>
        <v>0</v>
      </c>
      <c r="AH147" s="2">
        <f>((EW147*ROUND(1.15,7)))</f>
        <v>13.0985</v>
      </c>
      <c r="AI147" s="2">
        <f>((EX147*ROUND(1.15,7)))</f>
        <v>0.14949999999999999</v>
      </c>
      <c r="AJ147" s="2">
        <f t="shared" si="116"/>
        <v>0</v>
      </c>
      <c r="AK147" s="2">
        <v>92.9</v>
      </c>
      <c r="AL147" s="2">
        <v>0</v>
      </c>
      <c r="AM147" s="2">
        <v>4.0599999999999996</v>
      </c>
      <c r="AN147" s="2">
        <v>1.76</v>
      </c>
      <c r="AO147" s="2">
        <v>88.84</v>
      </c>
      <c r="AP147" s="2">
        <v>0</v>
      </c>
      <c r="AQ147" s="2">
        <v>11.39</v>
      </c>
      <c r="AR147" s="2">
        <v>0.13</v>
      </c>
      <c r="AS147" s="2">
        <v>0</v>
      </c>
      <c r="AT147" s="2">
        <v>89</v>
      </c>
      <c r="AU147" s="2">
        <v>49</v>
      </c>
      <c r="AV147" s="2">
        <v>1</v>
      </c>
      <c r="AW147" s="2">
        <v>1</v>
      </c>
      <c r="AX147" s="2"/>
      <c r="AY147" s="2"/>
      <c r="AZ147" s="2">
        <v>1</v>
      </c>
      <c r="BA147" s="2">
        <v>1</v>
      </c>
      <c r="BB147" s="2">
        <v>1</v>
      </c>
      <c r="BC147" s="2">
        <v>1</v>
      </c>
      <c r="BD147" s="2" t="s">
        <v>3</v>
      </c>
      <c r="BE147" s="2" t="s">
        <v>3</v>
      </c>
      <c r="BF147" s="2" t="s">
        <v>3</v>
      </c>
      <c r="BG147" s="2" t="s">
        <v>3</v>
      </c>
      <c r="BH147" s="2">
        <v>0</v>
      </c>
      <c r="BI147" s="2">
        <v>1</v>
      </c>
      <c r="BJ147" s="2" t="s">
        <v>316</v>
      </c>
      <c r="BK147" s="2"/>
      <c r="BL147" s="2"/>
      <c r="BM147" s="2">
        <v>57001</v>
      </c>
      <c r="BN147" s="2">
        <v>0</v>
      </c>
      <c r="BO147" s="2" t="s">
        <v>3</v>
      </c>
      <c r="BP147" s="2">
        <v>0</v>
      </c>
      <c r="BQ147" s="2">
        <v>6</v>
      </c>
      <c r="BR147" s="2">
        <v>0</v>
      </c>
      <c r="BS147" s="2">
        <v>1</v>
      </c>
      <c r="BT147" s="2">
        <v>1</v>
      </c>
      <c r="BU147" s="2">
        <v>1</v>
      </c>
      <c r="BV147" s="2">
        <v>1</v>
      </c>
      <c r="BW147" s="2">
        <v>1</v>
      </c>
      <c r="BX147" s="2">
        <v>1</v>
      </c>
      <c r="BY147" s="2" t="s">
        <v>3</v>
      </c>
      <c r="BZ147" s="2">
        <v>89</v>
      </c>
      <c r="CA147" s="2">
        <v>49</v>
      </c>
      <c r="CB147" s="2" t="s">
        <v>3</v>
      </c>
      <c r="CC147" s="2"/>
      <c r="CD147" s="2"/>
      <c r="CE147" s="2">
        <v>0</v>
      </c>
      <c r="CF147" s="2">
        <v>0</v>
      </c>
      <c r="CG147" s="2">
        <v>0</v>
      </c>
      <c r="CH147" s="2"/>
      <c r="CI147" s="2"/>
      <c r="CJ147" s="2"/>
      <c r="CK147" s="2"/>
      <c r="CL147" s="2"/>
      <c r="CM147" s="2">
        <v>0</v>
      </c>
      <c r="CN147" s="2" t="s">
        <v>2150</v>
      </c>
      <c r="CO147" s="2">
        <v>0</v>
      </c>
      <c r="CP147" s="2">
        <f t="shared" si="117"/>
        <v>519.82000000000005</v>
      </c>
      <c r="CQ147" s="2">
        <f t="shared" si="118"/>
        <v>0</v>
      </c>
      <c r="CR147" s="2">
        <f t="shared" si="119"/>
        <v>4.67</v>
      </c>
      <c r="CS147" s="2">
        <f t="shared" si="120"/>
        <v>2.02</v>
      </c>
      <c r="CT147" s="2">
        <f t="shared" si="121"/>
        <v>102.17</v>
      </c>
      <c r="CU147" s="2">
        <f t="shared" si="122"/>
        <v>0</v>
      </c>
      <c r="CV147" s="2">
        <f t="shared" si="123"/>
        <v>13.0985</v>
      </c>
      <c r="CW147" s="2">
        <f t="shared" si="124"/>
        <v>0.14949999999999999</v>
      </c>
      <c r="CX147" s="2">
        <f t="shared" si="125"/>
        <v>0</v>
      </c>
      <c r="CY147" s="2">
        <f t="shared" si="126"/>
        <v>451.16770000000002</v>
      </c>
      <c r="CZ147" s="2">
        <f t="shared" si="127"/>
        <v>248.39570000000001</v>
      </c>
      <c r="DA147" s="2"/>
      <c r="DB147" s="2"/>
      <c r="DC147" s="2" t="s">
        <v>3</v>
      </c>
      <c r="DD147" s="2" t="s">
        <v>3</v>
      </c>
      <c r="DE147" s="2" t="s">
        <v>16</v>
      </c>
      <c r="DF147" s="2" t="s">
        <v>16</v>
      </c>
      <c r="DG147" s="2" t="s">
        <v>16</v>
      </c>
      <c r="DH147" s="2" t="s">
        <v>3</v>
      </c>
      <c r="DI147" s="2" t="s">
        <v>16</v>
      </c>
      <c r="DJ147" s="2" t="s">
        <v>16</v>
      </c>
      <c r="DK147" s="2" t="s">
        <v>3</v>
      </c>
      <c r="DL147" s="2" t="s">
        <v>3</v>
      </c>
      <c r="DM147" s="2" t="s">
        <v>3</v>
      </c>
      <c r="DN147" s="2">
        <v>0</v>
      </c>
      <c r="DO147" s="2">
        <v>0</v>
      </c>
      <c r="DP147" s="2">
        <v>1</v>
      </c>
      <c r="DQ147" s="2">
        <v>1</v>
      </c>
      <c r="DR147" s="2"/>
      <c r="DS147" s="2"/>
      <c r="DT147" s="2"/>
      <c r="DU147" s="2">
        <v>1013</v>
      </c>
      <c r="DV147" s="2" t="s">
        <v>123</v>
      </c>
      <c r="DW147" s="2" t="s">
        <v>123</v>
      </c>
      <c r="DX147" s="2">
        <v>1</v>
      </c>
      <c r="DY147" s="2"/>
      <c r="DZ147" s="2" t="s">
        <v>3</v>
      </c>
      <c r="EA147" s="2" t="s">
        <v>3</v>
      </c>
      <c r="EB147" s="2" t="s">
        <v>3</v>
      </c>
      <c r="EC147" s="2" t="s">
        <v>3</v>
      </c>
      <c r="ED147" s="2"/>
      <c r="EE147" s="2">
        <v>53551219</v>
      </c>
      <c r="EF147" s="2">
        <v>6</v>
      </c>
      <c r="EG147" s="2" t="s">
        <v>17</v>
      </c>
      <c r="EH147" s="2">
        <v>11</v>
      </c>
      <c r="EI147" s="2" t="s">
        <v>104</v>
      </c>
      <c r="EJ147" s="2">
        <v>1</v>
      </c>
      <c r="EK147" s="2">
        <v>57001</v>
      </c>
      <c r="EL147" s="2" t="s">
        <v>104</v>
      </c>
      <c r="EM147" s="2" t="s">
        <v>309</v>
      </c>
      <c r="EN147" s="2"/>
      <c r="EO147" s="2" t="s">
        <v>52</v>
      </c>
      <c r="EP147" s="2"/>
      <c r="EQ147" s="2">
        <v>131072</v>
      </c>
      <c r="ER147" s="2">
        <v>92.9</v>
      </c>
      <c r="ES147" s="2">
        <v>0</v>
      </c>
      <c r="ET147" s="2">
        <v>4.0599999999999996</v>
      </c>
      <c r="EU147" s="2">
        <v>1.76</v>
      </c>
      <c r="EV147" s="2">
        <v>88.84</v>
      </c>
      <c r="EW147" s="2">
        <v>11.39</v>
      </c>
      <c r="EX147" s="2">
        <v>0.13</v>
      </c>
      <c r="EY147" s="2">
        <v>0</v>
      </c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>
        <v>0</v>
      </c>
      <c r="FR147" s="2">
        <f>ROUND(IF(AND(BH147=3,BI147=3),P147,0),2)</f>
        <v>0</v>
      </c>
      <c r="FS147" s="2">
        <v>0</v>
      </c>
      <c r="FT147" s="2"/>
      <c r="FU147" s="2"/>
      <c r="FV147" s="2"/>
      <c r="FW147" s="2"/>
      <c r="FX147" s="2">
        <v>89</v>
      </c>
      <c r="FY147" s="2">
        <v>49</v>
      </c>
      <c r="FZ147" s="2"/>
      <c r="GA147" s="2" t="s">
        <v>3</v>
      </c>
      <c r="GB147" s="2"/>
      <c r="GC147" s="2"/>
      <c r="GD147" s="2">
        <v>1</v>
      </c>
      <c r="GE147" s="2"/>
      <c r="GF147" s="2">
        <v>1168252148</v>
      </c>
      <c r="GG147" s="2">
        <v>2</v>
      </c>
      <c r="GH147" s="2">
        <v>1</v>
      </c>
      <c r="GI147" s="2">
        <v>-2</v>
      </c>
      <c r="GJ147" s="2">
        <v>0</v>
      </c>
      <c r="GK147" s="2">
        <v>0</v>
      </c>
      <c r="GL147" s="2">
        <f>ROUND(IF(AND(BH147=3,BI147=3,FS147&lt;&gt;0),P147,0),2)</f>
        <v>0</v>
      </c>
      <c r="GM147" s="2">
        <f>ROUND(O147+X147+Y147,2)+GX147</f>
        <v>1219.3900000000001</v>
      </c>
      <c r="GN147" s="2">
        <f>IF(OR(BI147=0,BI147=1),ROUND(O147+X147+Y147,2),0)</f>
        <v>1219.3900000000001</v>
      </c>
      <c r="GO147" s="2">
        <f>IF(BI147=2,ROUND(O147+X147+Y147,2),0)</f>
        <v>0</v>
      </c>
      <c r="GP147" s="2">
        <f>IF(BI147=4,ROUND(O147+X147+Y147,2)+GX147,0)</f>
        <v>0</v>
      </c>
      <c r="GQ147" s="2"/>
      <c r="GR147" s="2">
        <v>0</v>
      </c>
      <c r="GS147" s="2">
        <v>0</v>
      </c>
      <c r="GT147" s="2">
        <v>0</v>
      </c>
      <c r="GU147" s="2" t="s">
        <v>3</v>
      </c>
      <c r="GV147" s="2">
        <f t="shared" si="128"/>
        <v>0</v>
      </c>
      <c r="GW147" s="2">
        <v>1</v>
      </c>
      <c r="GX147" s="2">
        <f>ROUND(HC147*I147,2)</f>
        <v>0</v>
      </c>
      <c r="GY147" s="2"/>
      <c r="GZ147" s="2"/>
      <c r="HA147" s="2">
        <v>0</v>
      </c>
      <c r="HB147" s="2">
        <v>0</v>
      </c>
      <c r="HC147" s="2">
        <f t="shared" si="129"/>
        <v>0</v>
      </c>
      <c r="HD147" s="2"/>
      <c r="HE147" s="2" t="s">
        <v>3</v>
      </c>
      <c r="HF147" s="2" t="s">
        <v>3</v>
      </c>
      <c r="HG147" s="2"/>
      <c r="HH147" s="2"/>
      <c r="HI147" s="2"/>
      <c r="HJ147" s="2"/>
      <c r="HK147" s="2"/>
      <c r="HL147" s="2"/>
      <c r="HM147" s="2" t="s">
        <v>3</v>
      </c>
      <c r="HN147" s="2" t="s">
        <v>310</v>
      </c>
      <c r="HO147" s="2" t="s">
        <v>311</v>
      </c>
      <c r="HP147" s="2" t="s">
        <v>104</v>
      </c>
      <c r="HQ147" s="2" t="s">
        <v>104</v>
      </c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>
        <v>0</v>
      </c>
      <c r="IL147" s="2"/>
      <c r="IM147" s="2"/>
      <c r="IN147" s="2"/>
      <c r="IO147" s="2"/>
      <c r="IP147" s="2"/>
      <c r="IQ147" s="2"/>
      <c r="IR147" s="2"/>
      <c r="IS147" s="2"/>
      <c r="IT147" s="2"/>
      <c r="IU147" s="2"/>
    </row>
    <row r="148" spans="1:255" x14ac:dyDescent="0.2">
      <c r="A148">
        <v>17</v>
      </c>
      <c r="B148">
        <v>1</v>
      </c>
      <c r="C148">
        <f>ROW(SmtRes!A306)</f>
        <v>306</v>
      </c>
      <c r="D148">
        <f>ROW(EtalonRes!A286)</f>
        <v>286</v>
      </c>
      <c r="E148" t="s">
        <v>313</v>
      </c>
      <c r="F148" t="s">
        <v>314</v>
      </c>
      <c r="G148" t="s">
        <v>315</v>
      </c>
      <c r="H148" t="s">
        <v>123</v>
      </c>
      <c r="I148">
        <f>ROUND(486.54/100,7)</f>
        <v>4.8654000000000002</v>
      </c>
      <c r="J148">
        <v>0</v>
      </c>
      <c r="K148">
        <f>ROUND(486.54/100,7)</f>
        <v>4.8654000000000002</v>
      </c>
      <c r="O148">
        <f>ROUND(CP148,0)</f>
        <v>17879</v>
      </c>
      <c r="P148">
        <f>ROUND(CQ148*I148,0)</f>
        <v>0</v>
      </c>
      <c r="Q148">
        <f>ROUND(CR148*I148,0)</f>
        <v>361</v>
      </c>
      <c r="R148">
        <f>ROUND(CS148*I148,0)</f>
        <v>346</v>
      </c>
      <c r="S148">
        <f>ROUND(CT148*I148,0)</f>
        <v>17518</v>
      </c>
      <c r="T148">
        <f>ROUND(CU148*I148,0)</f>
        <v>0</v>
      </c>
      <c r="U148">
        <f t="shared" si="111"/>
        <v>63.729441899999998</v>
      </c>
      <c r="V148">
        <f t="shared" si="112"/>
        <v>0.7273773</v>
      </c>
      <c r="W148">
        <f>ROUND(CX148*I148,0)</f>
        <v>0</v>
      </c>
      <c r="X148">
        <f>ROUND(CY148,0)</f>
        <v>15899</v>
      </c>
      <c r="Y148">
        <f>ROUND(CZ148,0)</f>
        <v>8753</v>
      </c>
      <c r="AA148">
        <v>53551707</v>
      </c>
      <c r="AB148">
        <f t="shared" si="113"/>
        <v>106.84</v>
      </c>
      <c r="AC148">
        <f t="shared" si="114"/>
        <v>0</v>
      </c>
      <c r="AD148">
        <f>ROUND(((((ET148*ROUND(1.15,7)))-((EU148*ROUND(1.15,7))))+AE148),2)</f>
        <v>4.67</v>
      </c>
      <c r="AE148">
        <f>ROUND(((EU148*ROUND(1.15,7))),2)</f>
        <v>2.02</v>
      </c>
      <c r="AF148">
        <f>ROUND(((EV148*ROUND(1.15,7))),2)</f>
        <v>102.17</v>
      </c>
      <c r="AG148">
        <f t="shared" si="115"/>
        <v>0</v>
      </c>
      <c r="AH148">
        <f>((EW148*ROUND(1.15,7)))</f>
        <v>13.0985</v>
      </c>
      <c r="AI148">
        <f>((EX148*ROUND(1.15,7)))</f>
        <v>0.14949999999999999</v>
      </c>
      <c r="AJ148">
        <f t="shared" si="116"/>
        <v>0</v>
      </c>
      <c r="AK148">
        <v>92.9</v>
      </c>
      <c r="AL148">
        <v>0</v>
      </c>
      <c r="AM148">
        <v>4.0599999999999996</v>
      </c>
      <c r="AN148">
        <v>1.76</v>
      </c>
      <c r="AO148">
        <v>88.84</v>
      </c>
      <c r="AP148">
        <v>0</v>
      </c>
      <c r="AQ148">
        <v>11.39</v>
      </c>
      <c r="AR148">
        <v>0.13</v>
      </c>
      <c r="AS148">
        <v>0</v>
      </c>
      <c r="AT148">
        <v>89</v>
      </c>
      <c r="AU148">
        <v>49</v>
      </c>
      <c r="AV148">
        <v>1</v>
      </c>
      <c r="AW148">
        <v>1</v>
      </c>
      <c r="AZ148">
        <v>1</v>
      </c>
      <c r="BA148">
        <v>35.24</v>
      </c>
      <c r="BB148">
        <v>15.9</v>
      </c>
      <c r="BC148">
        <v>1</v>
      </c>
      <c r="BD148" t="s">
        <v>3</v>
      </c>
      <c r="BE148" t="s">
        <v>3</v>
      </c>
      <c r="BF148" t="s">
        <v>3</v>
      </c>
      <c r="BG148" t="s">
        <v>3</v>
      </c>
      <c r="BH148">
        <v>0</v>
      </c>
      <c r="BI148">
        <v>1</v>
      </c>
      <c r="BJ148" t="s">
        <v>316</v>
      </c>
      <c r="BM148">
        <v>57001</v>
      </c>
      <c r="BN148">
        <v>0</v>
      </c>
      <c r="BO148" t="s">
        <v>314</v>
      </c>
      <c r="BP148">
        <v>1</v>
      </c>
      <c r="BQ148">
        <v>6</v>
      </c>
      <c r="BR148">
        <v>0</v>
      </c>
      <c r="BS148">
        <v>35.24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3</v>
      </c>
      <c r="BZ148">
        <v>89</v>
      </c>
      <c r="CA148">
        <v>49</v>
      </c>
      <c r="CB148" t="s">
        <v>3</v>
      </c>
      <c r="CE148">
        <v>0</v>
      </c>
      <c r="CF148">
        <v>0</v>
      </c>
      <c r="CG148">
        <v>0</v>
      </c>
      <c r="CM148">
        <v>0</v>
      </c>
      <c r="CN148" t="s">
        <v>2150</v>
      </c>
      <c r="CO148">
        <v>0</v>
      </c>
      <c r="CP148">
        <f t="shared" si="117"/>
        <v>17879</v>
      </c>
      <c r="CQ148">
        <f t="shared" si="118"/>
        <v>0</v>
      </c>
      <c r="CR148">
        <f t="shared" si="119"/>
        <v>74.253</v>
      </c>
      <c r="CS148">
        <f t="shared" si="120"/>
        <v>71.18480000000001</v>
      </c>
      <c r="CT148">
        <f t="shared" si="121"/>
        <v>3600.4708000000001</v>
      </c>
      <c r="CU148">
        <f t="shared" si="122"/>
        <v>0</v>
      </c>
      <c r="CV148">
        <f t="shared" si="123"/>
        <v>13.0985</v>
      </c>
      <c r="CW148">
        <f t="shared" si="124"/>
        <v>0.14949999999999999</v>
      </c>
      <c r="CX148">
        <f t="shared" si="125"/>
        <v>0</v>
      </c>
      <c r="CY148">
        <f t="shared" si="126"/>
        <v>15898.96</v>
      </c>
      <c r="CZ148">
        <f t="shared" si="127"/>
        <v>8753.36</v>
      </c>
      <c r="DC148" t="s">
        <v>3</v>
      </c>
      <c r="DD148" t="s">
        <v>3</v>
      </c>
      <c r="DE148" t="s">
        <v>16</v>
      </c>
      <c r="DF148" t="s">
        <v>16</v>
      </c>
      <c r="DG148" t="s">
        <v>16</v>
      </c>
      <c r="DH148" t="s">
        <v>3</v>
      </c>
      <c r="DI148" t="s">
        <v>16</v>
      </c>
      <c r="DJ148" t="s">
        <v>16</v>
      </c>
      <c r="DK148" t="s">
        <v>3</v>
      </c>
      <c r="DL148" t="s">
        <v>3</v>
      </c>
      <c r="DM148" t="s">
        <v>3</v>
      </c>
      <c r="DN148">
        <v>0</v>
      </c>
      <c r="DO148">
        <v>0</v>
      </c>
      <c r="DP148">
        <v>1</v>
      </c>
      <c r="DQ148">
        <v>1</v>
      </c>
      <c r="DU148">
        <v>1013</v>
      </c>
      <c r="DV148" t="s">
        <v>123</v>
      </c>
      <c r="DW148" t="s">
        <v>123</v>
      </c>
      <c r="DX148">
        <v>1</v>
      </c>
      <c r="DZ148" t="s">
        <v>3</v>
      </c>
      <c r="EA148" t="s">
        <v>3</v>
      </c>
      <c r="EB148" t="s">
        <v>3</v>
      </c>
      <c r="EC148" t="s">
        <v>3</v>
      </c>
      <c r="EE148">
        <v>53551219</v>
      </c>
      <c r="EF148">
        <v>6</v>
      </c>
      <c r="EG148" t="s">
        <v>17</v>
      </c>
      <c r="EH148">
        <v>11</v>
      </c>
      <c r="EI148" t="s">
        <v>104</v>
      </c>
      <c r="EJ148">
        <v>1</v>
      </c>
      <c r="EK148">
        <v>57001</v>
      </c>
      <c r="EL148" t="s">
        <v>104</v>
      </c>
      <c r="EM148" t="s">
        <v>309</v>
      </c>
      <c r="EO148" t="s">
        <v>52</v>
      </c>
      <c r="EQ148">
        <v>131072</v>
      </c>
      <c r="ER148">
        <v>92.9</v>
      </c>
      <c r="ES148">
        <v>0</v>
      </c>
      <c r="ET148">
        <v>4.0599999999999996</v>
      </c>
      <c r="EU148">
        <v>1.76</v>
      </c>
      <c r="EV148">
        <v>88.84</v>
      </c>
      <c r="EW148">
        <v>11.39</v>
      </c>
      <c r="EX148">
        <v>0.13</v>
      </c>
      <c r="EY148">
        <v>0</v>
      </c>
      <c r="FQ148">
        <v>0</v>
      </c>
      <c r="FR148">
        <f>ROUND(IF(AND(BH148=3,BI148=3),P148,0),0)</f>
        <v>0</v>
      </c>
      <c r="FS148">
        <v>0</v>
      </c>
      <c r="FX148">
        <v>89</v>
      </c>
      <c r="FY148">
        <v>49</v>
      </c>
      <c r="GA148" t="s">
        <v>3</v>
      </c>
      <c r="GD148">
        <v>1</v>
      </c>
      <c r="GF148">
        <v>1168252148</v>
      </c>
      <c r="GG148">
        <v>2</v>
      </c>
      <c r="GH148">
        <v>1</v>
      </c>
      <c r="GI148">
        <v>2</v>
      </c>
      <c r="GJ148">
        <v>0</v>
      </c>
      <c r="GK148">
        <v>0</v>
      </c>
      <c r="GL148">
        <f>ROUND(IF(AND(BH148=3,BI148=3,FS148&lt;&gt;0),P148,0),0)</f>
        <v>0</v>
      </c>
      <c r="GM148">
        <f>ROUND(O148+X148+Y148,0)+GX148</f>
        <v>42531</v>
      </c>
      <c r="GN148">
        <f>IF(OR(BI148=0,BI148=1),ROUND(O148+X148+Y148,0),0)</f>
        <v>42531</v>
      </c>
      <c r="GO148">
        <f>IF(BI148=2,ROUND(O148+X148+Y148,0),0)</f>
        <v>0</v>
      </c>
      <c r="GP148">
        <f>IF(BI148=4,ROUND(O148+X148+Y148,0)+GX148,0)</f>
        <v>0</v>
      </c>
      <c r="GR148">
        <v>0</v>
      </c>
      <c r="GS148">
        <v>0</v>
      </c>
      <c r="GT148">
        <v>0</v>
      </c>
      <c r="GU148" t="s">
        <v>3</v>
      </c>
      <c r="GV148">
        <f t="shared" si="128"/>
        <v>0</v>
      </c>
      <c r="GW148">
        <v>1</v>
      </c>
      <c r="GX148">
        <f>ROUND(HC148*I148,0)</f>
        <v>0</v>
      </c>
      <c r="HA148">
        <v>0</v>
      </c>
      <c r="HB148">
        <v>0</v>
      </c>
      <c r="HC148">
        <f t="shared" si="129"/>
        <v>0</v>
      </c>
      <c r="HE148" t="s">
        <v>3</v>
      </c>
      <c r="HF148" t="s">
        <v>3</v>
      </c>
      <c r="HM148" t="s">
        <v>3</v>
      </c>
      <c r="HN148" t="s">
        <v>310</v>
      </c>
      <c r="HO148" t="s">
        <v>311</v>
      </c>
      <c r="HP148" t="s">
        <v>104</v>
      </c>
      <c r="HQ148" t="s">
        <v>104</v>
      </c>
      <c r="IK148">
        <v>0</v>
      </c>
    </row>
    <row r="149" spans="1:255" x14ac:dyDescent="0.2">
      <c r="A149" s="2">
        <v>18</v>
      </c>
      <c r="B149" s="2">
        <v>1</v>
      </c>
      <c r="C149" s="2">
        <v>302</v>
      </c>
      <c r="D149" s="2"/>
      <c r="E149" s="2" t="s">
        <v>317</v>
      </c>
      <c r="F149" s="2" t="s">
        <v>24</v>
      </c>
      <c r="G149" s="2" t="s">
        <v>25</v>
      </c>
      <c r="H149" s="2" t="s">
        <v>26</v>
      </c>
      <c r="I149" s="2">
        <f>I147*J149</f>
        <v>2.2867380000000002</v>
      </c>
      <c r="J149" s="2">
        <v>0.47000000000000003</v>
      </c>
      <c r="K149" s="2">
        <v>0.47</v>
      </c>
      <c r="L149" s="2"/>
      <c r="M149" s="2"/>
      <c r="N149" s="2"/>
      <c r="O149" s="2">
        <f>ROUND(CP149,2)</f>
        <v>0</v>
      </c>
      <c r="P149" s="2">
        <f>ROUND(CQ149*I149,2)</f>
        <v>0</v>
      </c>
      <c r="Q149" s="2">
        <f>ROUND(CR149*I149,2)</f>
        <v>0</v>
      </c>
      <c r="R149" s="2">
        <f>ROUND(CS149*I149,2)</f>
        <v>0</v>
      </c>
      <c r="S149" s="2">
        <f>ROUND(CT149*I149,2)</f>
        <v>0</v>
      </c>
      <c r="T149" s="2">
        <f>ROUND(CU149*I149,2)</f>
        <v>0</v>
      </c>
      <c r="U149" s="2">
        <f t="shared" si="111"/>
        <v>0</v>
      </c>
      <c r="V149" s="2">
        <f t="shared" si="112"/>
        <v>0</v>
      </c>
      <c r="W149" s="2">
        <f>ROUND(CX149*I149,2)</f>
        <v>0</v>
      </c>
      <c r="X149" s="2">
        <f>ROUND(CY149,2)</f>
        <v>0</v>
      </c>
      <c r="Y149" s="2">
        <f>ROUND(CZ149,2)</f>
        <v>0</v>
      </c>
      <c r="Z149" s="2"/>
      <c r="AA149" s="2">
        <v>53551706</v>
      </c>
      <c r="AB149" s="2">
        <f t="shared" si="113"/>
        <v>0</v>
      </c>
      <c r="AC149" s="2">
        <f t="shared" si="114"/>
        <v>0</v>
      </c>
      <c r="AD149" s="2">
        <f>ROUND((((ET149)-(EU149))+AE149),2)</f>
        <v>0</v>
      </c>
      <c r="AE149" s="2">
        <f>ROUND((EU149),2)</f>
        <v>0</v>
      </c>
      <c r="AF149" s="2">
        <f>ROUND((EV149),2)</f>
        <v>0</v>
      </c>
      <c r="AG149" s="2">
        <f t="shared" si="115"/>
        <v>0</v>
      </c>
      <c r="AH149" s="2">
        <f>(EW149)</f>
        <v>0</v>
      </c>
      <c r="AI149" s="2">
        <f>(EX149)</f>
        <v>0</v>
      </c>
      <c r="AJ149" s="2">
        <f t="shared" si="116"/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89</v>
      </c>
      <c r="AU149" s="2">
        <v>49</v>
      </c>
      <c r="AV149" s="2">
        <v>1</v>
      </c>
      <c r="AW149" s="2">
        <v>1</v>
      </c>
      <c r="AX149" s="2"/>
      <c r="AY149" s="2"/>
      <c r="AZ149" s="2">
        <v>1</v>
      </c>
      <c r="BA149" s="2">
        <v>1</v>
      </c>
      <c r="BB149" s="2">
        <v>1</v>
      </c>
      <c r="BC149" s="2">
        <v>1</v>
      </c>
      <c r="BD149" s="2" t="s">
        <v>3</v>
      </c>
      <c r="BE149" s="2" t="s">
        <v>3</v>
      </c>
      <c r="BF149" s="2" t="s">
        <v>3</v>
      </c>
      <c r="BG149" s="2" t="s">
        <v>3</v>
      </c>
      <c r="BH149" s="2">
        <v>3</v>
      </c>
      <c r="BI149" s="2">
        <v>1</v>
      </c>
      <c r="BJ149" s="2" t="s">
        <v>27</v>
      </c>
      <c r="BK149" s="2"/>
      <c r="BL149" s="2"/>
      <c r="BM149" s="2">
        <v>57001</v>
      </c>
      <c r="BN149" s="2">
        <v>0</v>
      </c>
      <c r="BO149" s="2" t="s">
        <v>3</v>
      </c>
      <c r="BP149" s="2">
        <v>0</v>
      </c>
      <c r="BQ149" s="2">
        <v>6</v>
      </c>
      <c r="BR149" s="2">
        <v>0</v>
      </c>
      <c r="BS149" s="2">
        <v>1</v>
      </c>
      <c r="BT149" s="2">
        <v>1</v>
      </c>
      <c r="BU149" s="2">
        <v>1</v>
      </c>
      <c r="BV149" s="2">
        <v>1</v>
      </c>
      <c r="BW149" s="2">
        <v>1</v>
      </c>
      <c r="BX149" s="2">
        <v>1</v>
      </c>
      <c r="BY149" s="2" t="s">
        <v>3</v>
      </c>
      <c r="BZ149" s="2">
        <v>89</v>
      </c>
      <c r="CA149" s="2">
        <v>49</v>
      </c>
      <c r="CB149" s="2" t="s">
        <v>3</v>
      </c>
      <c r="CC149" s="2"/>
      <c r="CD149" s="2"/>
      <c r="CE149" s="2">
        <v>0</v>
      </c>
      <c r="CF149" s="2">
        <v>0</v>
      </c>
      <c r="CG149" s="2">
        <v>0</v>
      </c>
      <c r="CH149" s="2"/>
      <c r="CI149" s="2"/>
      <c r="CJ149" s="2"/>
      <c r="CK149" s="2"/>
      <c r="CL149" s="2"/>
      <c r="CM149" s="2">
        <v>0</v>
      </c>
      <c r="CN149" s="2" t="s">
        <v>3</v>
      </c>
      <c r="CO149" s="2">
        <v>0</v>
      </c>
      <c r="CP149" s="2">
        <f t="shared" si="117"/>
        <v>0</v>
      </c>
      <c r="CQ149" s="2">
        <f t="shared" si="118"/>
        <v>0</v>
      </c>
      <c r="CR149" s="2">
        <f t="shared" si="119"/>
        <v>0</v>
      </c>
      <c r="CS149" s="2">
        <f t="shared" si="120"/>
        <v>0</v>
      </c>
      <c r="CT149" s="2">
        <f t="shared" si="121"/>
        <v>0</v>
      </c>
      <c r="CU149" s="2">
        <f t="shared" si="122"/>
        <v>0</v>
      </c>
      <c r="CV149" s="2">
        <f t="shared" si="123"/>
        <v>0</v>
      </c>
      <c r="CW149" s="2">
        <f t="shared" si="124"/>
        <v>0</v>
      </c>
      <c r="CX149" s="2">
        <f t="shared" si="125"/>
        <v>0</v>
      </c>
      <c r="CY149" s="2">
        <f t="shared" si="126"/>
        <v>0</v>
      </c>
      <c r="CZ149" s="2">
        <f t="shared" si="127"/>
        <v>0</v>
      </c>
      <c r="DA149" s="2"/>
      <c r="DB149" s="2"/>
      <c r="DC149" s="2" t="s">
        <v>3</v>
      </c>
      <c r="DD149" s="2" t="s">
        <v>3</v>
      </c>
      <c r="DE149" s="2" t="s">
        <v>3</v>
      </c>
      <c r="DF149" s="2" t="s">
        <v>3</v>
      </c>
      <c r="DG149" s="2" t="s">
        <v>3</v>
      </c>
      <c r="DH149" s="2" t="s">
        <v>3</v>
      </c>
      <c r="DI149" s="2" t="s">
        <v>3</v>
      </c>
      <c r="DJ149" s="2" t="s">
        <v>3</v>
      </c>
      <c r="DK149" s="2" t="s">
        <v>3</v>
      </c>
      <c r="DL149" s="2" t="s">
        <v>3</v>
      </c>
      <c r="DM149" s="2" t="s">
        <v>3</v>
      </c>
      <c r="DN149" s="2">
        <v>0</v>
      </c>
      <c r="DO149" s="2">
        <v>0</v>
      </c>
      <c r="DP149" s="2">
        <v>1</v>
      </c>
      <c r="DQ149" s="2">
        <v>1</v>
      </c>
      <c r="DR149" s="2"/>
      <c r="DS149" s="2"/>
      <c r="DT149" s="2"/>
      <c r="DU149" s="2">
        <v>1009</v>
      </c>
      <c r="DV149" s="2" t="s">
        <v>26</v>
      </c>
      <c r="DW149" s="2" t="s">
        <v>26</v>
      </c>
      <c r="DX149" s="2">
        <v>1000</v>
      </c>
      <c r="DY149" s="2"/>
      <c r="DZ149" s="2" t="s">
        <v>3</v>
      </c>
      <c r="EA149" s="2" t="s">
        <v>3</v>
      </c>
      <c r="EB149" s="2" t="s">
        <v>3</v>
      </c>
      <c r="EC149" s="2" t="s">
        <v>3</v>
      </c>
      <c r="ED149" s="2"/>
      <c r="EE149" s="2">
        <v>53551219</v>
      </c>
      <c r="EF149" s="2">
        <v>6</v>
      </c>
      <c r="EG149" s="2" t="s">
        <v>17</v>
      </c>
      <c r="EH149" s="2">
        <v>11</v>
      </c>
      <c r="EI149" s="2" t="s">
        <v>104</v>
      </c>
      <c r="EJ149" s="2">
        <v>1</v>
      </c>
      <c r="EK149" s="2">
        <v>57001</v>
      </c>
      <c r="EL149" s="2" t="s">
        <v>104</v>
      </c>
      <c r="EM149" s="2" t="s">
        <v>309</v>
      </c>
      <c r="EN149" s="2"/>
      <c r="EO149" s="2" t="s">
        <v>3</v>
      </c>
      <c r="EP149" s="2"/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>
        <v>0</v>
      </c>
      <c r="FR149" s="2">
        <f>ROUND(IF(AND(BH149=3,BI149=3),P149,0),2)</f>
        <v>0</v>
      </c>
      <c r="FS149" s="2">
        <v>0</v>
      </c>
      <c r="FT149" s="2"/>
      <c r="FU149" s="2"/>
      <c r="FV149" s="2"/>
      <c r="FW149" s="2"/>
      <c r="FX149" s="2">
        <v>89</v>
      </c>
      <c r="FY149" s="2">
        <v>49</v>
      </c>
      <c r="FZ149" s="2"/>
      <c r="GA149" s="2" t="s">
        <v>3</v>
      </c>
      <c r="GB149" s="2"/>
      <c r="GC149" s="2"/>
      <c r="GD149" s="2">
        <v>1</v>
      </c>
      <c r="GE149" s="2"/>
      <c r="GF149" s="2">
        <v>1876412176</v>
      </c>
      <c r="GG149" s="2">
        <v>2</v>
      </c>
      <c r="GH149" s="2">
        <v>1</v>
      </c>
      <c r="GI149" s="2">
        <v>-2</v>
      </c>
      <c r="GJ149" s="2">
        <v>0</v>
      </c>
      <c r="GK149" s="2">
        <v>0</v>
      </c>
      <c r="GL149" s="2">
        <f>ROUND(IF(AND(BH149=3,BI149=3,FS149&lt;&gt;0),P149,0),2)</f>
        <v>0</v>
      </c>
      <c r="GM149" s="2">
        <f>ROUND(O149+X149+Y149,2)+GX149</f>
        <v>0</v>
      </c>
      <c r="GN149" s="2">
        <f>IF(OR(BI149=0,BI149=1),ROUND(O149+X149+Y149,2),0)</f>
        <v>0</v>
      </c>
      <c r="GO149" s="2">
        <f>IF(BI149=2,ROUND(O149+X149+Y149,2),0)</f>
        <v>0</v>
      </c>
      <c r="GP149" s="2">
        <f>IF(BI149=4,ROUND(O149+X149+Y149,2)+GX149,0)</f>
        <v>0</v>
      </c>
      <c r="GQ149" s="2"/>
      <c r="GR149" s="2">
        <v>0</v>
      </c>
      <c r="GS149" s="2">
        <v>0</v>
      </c>
      <c r="GT149" s="2">
        <v>0</v>
      </c>
      <c r="GU149" s="2" t="s">
        <v>3</v>
      </c>
      <c r="GV149" s="2">
        <f t="shared" si="128"/>
        <v>0</v>
      </c>
      <c r="GW149" s="2">
        <v>1</v>
      </c>
      <c r="GX149" s="2">
        <f>ROUND(HC149*I149,2)</f>
        <v>0</v>
      </c>
      <c r="GY149" s="2"/>
      <c r="GZ149" s="2"/>
      <c r="HA149" s="2">
        <v>0</v>
      </c>
      <c r="HB149" s="2">
        <v>0</v>
      </c>
      <c r="HC149" s="2">
        <f t="shared" si="129"/>
        <v>0</v>
      </c>
      <c r="HD149" s="2"/>
      <c r="HE149" s="2" t="s">
        <v>3</v>
      </c>
      <c r="HF149" s="2" t="s">
        <v>3</v>
      </c>
      <c r="HG149" s="2"/>
      <c r="HH149" s="2"/>
      <c r="HI149" s="2"/>
      <c r="HJ149" s="2"/>
      <c r="HK149" s="2"/>
      <c r="HL149" s="2"/>
      <c r="HM149" s="2" t="s">
        <v>3</v>
      </c>
      <c r="HN149" s="2" t="s">
        <v>310</v>
      </c>
      <c r="HO149" s="2" t="s">
        <v>311</v>
      </c>
      <c r="HP149" s="2" t="s">
        <v>104</v>
      </c>
      <c r="HQ149" s="2" t="s">
        <v>104</v>
      </c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>
        <v>0</v>
      </c>
      <c r="IL149" s="2"/>
      <c r="IM149" s="2"/>
      <c r="IN149" s="2"/>
      <c r="IO149" s="2"/>
      <c r="IP149" s="2"/>
      <c r="IQ149" s="2"/>
      <c r="IR149" s="2"/>
      <c r="IS149" s="2"/>
      <c r="IT149" s="2"/>
      <c r="IU149" s="2"/>
    </row>
    <row r="150" spans="1:255" x14ac:dyDescent="0.2">
      <c r="A150">
        <v>18</v>
      </c>
      <c r="B150">
        <v>1</v>
      </c>
      <c r="C150">
        <v>306</v>
      </c>
      <c r="E150" t="s">
        <v>317</v>
      </c>
      <c r="F150" t="s">
        <v>24</v>
      </c>
      <c r="G150" t="s">
        <v>25</v>
      </c>
      <c r="H150" t="s">
        <v>26</v>
      </c>
      <c r="I150">
        <f>I148*J150</f>
        <v>2.2867380000000002</v>
      </c>
      <c r="J150">
        <v>0.47000000000000003</v>
      </c>
      <c r="K150">
        <v>0.47</v>
      </c>
      <c r="O150">
        <f>ROUND(CP150,0)</f>
        <v>0</v>
      </c>
      <c r="P150">
        <f>ROUND(CQ150*I150,0)</f>
        <v>0</v>
      </c>
      <c r="Q150">
        <f>ROUND(CR150*I150,0)</f>
        <v>0</v>
      </c>
      <c r="R150">
        <f>ROUND(CS150*I150,0)</f>
        <v>0</v>
      </c>
      <c r="S150">
        <f>ROUND(CT150*I150,0)</f>
        <v>0</v>
      </c>
      <c r="T150">
        <f>ROUND(CU150*I150,0)</f>
        <v>0</v>
      </c>
      <c r="U150">
        <f t="shared" si="111"/>
        <v>0</v>
      </c>
      <c r="V150">
        <f t="shared" si="112"/>
        <v>0</v>
      </c>
      <c r="W150">
        <f>ROUND(CX150*I150,0)</f>
        <v>0</v>
      </c>
      <c r="X150">
        <f>ROUND(CY150,0)</f>
        <v>0</v>
      </c>
      <c r="Y150">
        <f>ROUND(CZ150,0)</f>
        <v>0</v>
      </c>
      <c r="AA150">
        <v>53551707</v>
      </c>
      <c r="AB150">
        <f t="shared" si="113"/>
        <v>0</v>
      </c>
      <c r="AC150">
        <f t="shared" si="114"/>
        <v>0</v>
      </c>
      <c r="AD150">
        <f>ROUND((((ET150)-(EU150))+AE150),2)</f>
        <v>0</v>
      </c>
      <c r="AE150">
        <f>ROUND((EU150),2)</f>
        <v>0</v>
      </c>
      <c r="AF150">
        <f>ROUND((EV150),2)</f>
        <v>0</v>
      </c>
      <c r="AG150">
        <f t="shared" si="115"/>
        <v>0</v>
      </c>
      <c r="AH150">
        <f>(EW150)</f>
        <v>0</v>
      </c>
      <c r="AI150">
        <f>(EX150)</f>
        <v>0</v>
      </c>
      <c r="AJ150">
        <f t="shared" si="116"/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89</v>
      </c>
      <c r="AU150">
        <v>49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v>6.14</v>
      </c>
      <c r="BD150" t="s">
        <v>3</v>
      </c>
      <c r="BE150" t="s">
        <v>3</v>
      </c>
      <c r="BF150" t="s">
        <v>3</v>
      </c>
      <c r="BG150" t="s">
        <v>3</v>
      </c>
      <c r="BH150">
        <v>3</v>
      </c>
      <c r="BI150">
        <v>1</v>
      </c>
      <c r="BJ150" t="s">
        <v>27</v>
      </c>
      <c r="BM150">
        <v>57001</v>
      </c>
      <c r="BN150">
        <v>0</v>
      </c>
      <c r="BO150" t="s">
        <v>30</v>
      </c>
      <c r="BP150">
        <v>1</v>
      </c>
      <c r="BQ150">
        <v>6</v>
      </c>
      <c r="BR150">
        <v>0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3</v>
      </c>
      <c r="BZ150">
        <v>89</v>
      </c>
      <c r="CA150">
        <v>49</v>
      </c>
      <c r="CB150" t="s">
        <v>3</v>
      </c>
      <c r="CE150">
        <v>0</v>
      </c>
      <c r="CF150">
        <v>0</v>
      </c>
      <c r="CG150">
        <v>0</v>
      </c>
      <c r="CM150">
        <v>0</v>
      </c>
      <c r="CN150" t="s">
        <v>3</v>
      </c>
      <c r="CO150">
        <v>0</v>
      </c>
      <c r="CP150">
        <f t="shared" si="117"/>
        <v>0</v>
      </c>
      <c r="CQ150">
        <f t="shared" si="118"/>
        <v>0</v>
      </c>
      <c r="CR150">
        <f t="shared" si="119"/>
        <v>0</v>
      </c>
      <c r="CS150">
        <f t="shared" si="120"/>
        <v>0</v>
      </c>
      <c r="CT150">
        <f t="shared" si="121"/>
        <v>0</v>
      </c>
      <c r="CU150">
        <f t="shared" si="122"/>
        <v>0</v>
      </c>
      <c r="CV150">
        <f t="shared" si="123"/>
        <v>0</v>
      </c>
      <c r="CW150">
        <f t="shared" si="124"/>
        <v>0</v>
      </c>
      <c r="CX150">
        <f t="shared" si="125"/>
        <v>0</v>
      </c>
      <c r="CY150">
        <f t="shared" si="126"/>
        <v>0</v>
      </c>
      <c r="CZ150">
        <f t="shared" si="127"/>
        <v>0</v>
      </c>
      <c r="DC150" t="s">
        <v>3</v>
      </c>
      <c r="DD150" t="s">
        <v>3</v>
      </c>
      <c r="DE150" t="s">
        <v>3</v>
      </c>
      <c r="DF150" t="s">
        <v>3</v>
      </c>
      <c r="DG150" t="s">
        <v>3</v>
      </c>
      <c r="DH150" t="s">
        <v>3</v>
      </c>
      <c r="DI150" t="s">
        <v>3</v>
      </c>
      <c r="DJ150" t="s">
        <v>3</v>
      </c>
      <c r="DK150" t="s">
        <v>3</v>
      </c>
      <c r="DL150" t="s">
        <v>3</v>
      </c>
      <c r="DM150" t="s">
        <v>3</v>
      </c>
      <c r="DN150">
        <v>0</v>
      </c>
      <c r="DO150">
        <v>0</v>
      </c>
      <c r="DP150">
        <v>1</v>
      </c>
      <c r="DQ150">
        <v>1</v>
      </c>
      <c r="DU150">
        <v>1009</v>
      </c>
      <c r="DV150" t="s">
        <v>26</v>
      </c>
      <c r="DW150" t="s">
        <v>26</v>
      </c>
      <c r="DX150">
        <v>1000</v>
      </c>
      <c r="DZ150" t="s">
        <v>3</v>
      </c>
      <c r="EA150" t="s">
        <v>3</v>
      </c>
      <c r="EB150" t="s">
        <v>3</v>
      </c>
      <c r="EC150" t="s">
        <v>3</v>
      </c>
      <c r="EE150">
        <v>53551219</v>
      </c>
      <c r="EF150">
        <v>6</v>
      </c>
      <c r="EG150" t="s">
        <v>17</v>
      </c>
      <c r="EH150">
        <v>11</v>
      </c>
      <c r="EI150" t="s">
        <v>104</v>
      </c>
      <c r="EJ150">
        <v>1</v>
      </c>
      <c r="EK150">
        <v>57001</v>
      </c>
      <c r="EL150" t="s">
        <v>104</v>
      </c>
      <c r="EM150" t="s">
        <v>309</v>
      </c>
      <c r="EO150" t="s">
        <v>3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FQ150">
        <v>0</v>
      </c>
      <c r="FR150">
        <f>ROUND(IF(AND(BH150=3,BI150=3),P150,0),0)</f>
        <v>0</v>
      </c>
      <c r="FS150">
        <v>0</v>
      </c>
      <c r="FX150">
        <v>89</v>
      </c>
      <c r="FY150">
        <v>49</v>
      </c>
      <c r="GA150" t="s">
        <v>3</v>
      </c>
      <c r="GD150">
        <v>1</v>
      </c>
      <c r="GF150">
        <v>1876412176</v>
      </c>
      <c r="GG150">
        <v>2</v>
      </c>
      <c r="GH150">
        <v>1</v>
      </c>
      <c r="GI150">
        <v>5</v>
      </c>
      <c r="GJ150">
        <v>0</v>
      </c>
      <c r="GK150">
        <v>0</v>
      </c>
      <c r="GL150">
        <f>ROUND(IF(AND(BH150=3,BI150=3,FS150&lt;&gt;0),P150,0),0)</f>
        <v>0</v>
      </c>
      <c r="GM150">
        <f>ROUND(O150+X150+Y150,0)+GX150</f>
        <v>0</v>
      </c>
      <c r="GN150">
        <f>IF(OR(BI150=0,BI150=1),ROUND(O150+X150+Y150,0),0)</f>
        <v>0</v>
      </c>
      <c r="GO150">
        <f>IF(BI150=2,ROUND(O150+X150+Y150,0),0)</f>
        <v>0</v>
      </c>
      <c r="GP150">
        <f>IF(BI150=4,ROUND(O150+X150+Y150,0)+GX150,0)</f>
        <v>0</v>
      </c>
      <c r="GR150">
        <v>0</v>
      </c>
      <c r="GS150">
        <v>0</v>
      </c>
      <c r="GT150">
        <v>0</v>
      </c>
      <c r="GU150" t="s">
        <v>3</v>
      </c>
      <c r="GV150">
        <f t="shared" si="128"/>
        <v>0</v>
      </c>
      <c r="GW150">
        <v>1</v>
      </c>
      <c r="GX150">
        <f>ROUND(HC150*I150,0)</f>
        <v>0</v>
      </c>
      <c r="HA150">
        <v>0</v>
      </c>
      <c r="HB150">
        <v>0</v>
      </c>
      <c r="HC150">
        <f t="shared" si="129"/>
        <v>0</v>
      </c>
      <c r="HE150" t="s">
        <v>3</v>
      </c>
      <c r="HF150" t="s">
        <v>3</v>
      </c>
      <c r="HM150" t="s">
        <v>3</v>
      </c>
      <c r="HN150" t="s">
        <v>310</v>
      </c>
      <c r="HO150" t="s">
        <v>311</v>
      </c>
      <c r="HP150" t="s">
        <v>104</v>
      </c>
      <c r="HQ150" t="s">
        <v>104</v>
      </c>
      <c r="IK150">
        <v>0</v>
      </c>
    </row>
    <row r="151" spans="1:255" x14ac:dyDescent="0.2">
      <c r="A151" s="2">
        <v>17</v>
      </c>
      <c r="B151" s="2">
        <v>1</v>
      </c>
      <c r="C151" s="2">
        <f>ROW(SmtRes!A313)</f>
        <v>313</v>
      </c>
      <c r="D151" s="2">
        <f>ROW(EtalonRes!A292)</f>
        <v>292</v>
      </c>
      <c r="E151" s="2" t="s">
        <v>318</v>
      </c>
      <c r="F151" s="2" t="s">
        <v>319</v>
      </c>
      <c r="G151" s="2" t="s">
        <v>320</v>
      </c>
      <c r="H151" s="2" t="s">
        <v>321</v>
      </c>
      <c r="I151" s="2">
        <f>ROUND(486.54/100,7)</f>
        <v>4.8654000000000002</v>
      </c>
      <c r="J151" s="2">
        <v>0</v>
      </c>
      <c r="K151" s="2">
        <f>ROUND(486.54/100,7)</f>
        <v>4.8654000000000002</v>
      </c>
      <c r="L151" s="2"/>
      <c r="M151" s="2"/>
      <c r="N151" s="2"/>
      <c r="O151" s="2">
        <f>ROUND(CP151,2)</f>
        <v>1602.22</v>
      </c>
      <c r="P151" s="2">
        <f>ROUND(CQ151*I151,2)</f>
        <v>0</v>
      </c>
      <c r="Q151" s="2">
        <f>ROUND(CR151*I151,2)</f>
        <v>198.02</v>
      </c>
      <c r="R151" s="2">
        <f>ROUND(CS151*I151,2)</f>
        <v>76.78</v>
      </c>
      <c r="S151" s="2">
        <f>ROUND(CT151*I151,2)</f>
        <v>1404.2</v>
      </c>
      <c r="T151" s="2">
        <f>ROUND(CU151*I151,2)</f>
        <v>0</v>
      </c>
      <c r="U151" s="2">
        <f t="shared" si="111"/>
        <v>176.85339768000003</v>
      </c>
      <c r="V151" s="2">
        <f t="shared" si="112"/>
        <v>5.684733360000001</v>
      </c>
      <c r="W151" s="2">
        <f>ROUND(CX151*I151,2)</f>
        <v>0</v>
      </c>
      <c r="X151" s="2">
        <f>ROUND(CY151,2)</f>
        <v>1658.7</v>
      </c>
      <c r="Y151" s="2">
        <f>ROUND(CZ151,2)</f>
        <v>962.64</v>
      </c>
      <c r="Z151" s="2"/>
      <c r="AA151" s="2">
        <v>53551706</v>
      </c>
      <c r="AB151" s="2">
        <f t="shared" si="113"/>
        <v>329.31</v>
      </c>
      <c r="AC151" s="2">
        <f>ROUND(((ES151*ROUND(0,7))),2)</f>
        <v>0</v>
      </c>
      <c r="AD151" s="2">
        <f>ROUND(((((ET151*ROUND((1.15*0.8),7)))-((EU151*ROUND((1.15*0.8),7))))+AE151),2)</f>
        <v>40.700000000000003</v>
      </c>
      <c r="AE151" s="2">
        <f>ROUND(((EU151*ROUND((1.15*0.8),7))),2)</f>
        <v>15.78</v>
      </c>
      <c r="AF151" s="2">
        <f>ROUND(((EV151*ROUND((1.15*0.8),7))),2)</f>
        <v>288.61</v>
      </c>
      <c r="AG151" s="2">
        <f t="shared" si="115"/>
        <v>0</v>
      </c>
      <c r="AH151" s="2">
        <f>((EW151*ROUND((1.15*0.8),7)))</f>
        <v>36.349200000000003</v>
      </c>
      <c r="AI151" s="2">
        <f>((EX151*ROUND((1.15*0.8),7)))</f>
        <v>1.1684000000000001</v>
      </c>
      <c r="AJ151" s="2">
        <f t="shared" si="116"/>
        <v>0</v>
      </c>
      <c r="AK151" s="2">
        <v>1485.02</v>
      </c>
      <c r="AL151" s="2">
        <v>1127.07</v>
      </c>
      <c r="AM151" s="2">
        <v>44.24</v>
      </c>
      <c r="AN151" s="2">
        <v>17.149999999999999</v>
      </c>
      <c r="AO151" s="2">
        <v>313.70999999999998</v>
      </c>
      <c r="AP151" s="2">
        <v>0</v>
      </c>
      <c r="AQ151" s="2">
        <v>39.51</v>
      </c>
      <c r="AR151" s="2">
        <v>1.27</v>
      </c>
      <c r="AS151" s="2">
        <v>0</v>
      </c>
      <c r="AT151" s="2">
        <v>112</v>
      </c>
      <c r="AU151" s="2">
        <v>65</v>
      </c>
      <c r="AV151" s="2">
        <v>1</v>
      </c>
      <c r="AW151" s="2">
        <v>1</v>
      </c>
      <c r="AX151" s="2"/>
      <c r="AY151" s="2"/>
      <c r="AZ151" s="2">
        <v>1</v>
      </c>
      <c r="BA151" s="2">
        <v>1</v>
      </c>
      <c r="BB151" s="2">
        <v>1</v>
      </c>
      <c r="BC151" s="2">
        <v>1</v>
      </c>
      <c r="BD151" s="2" t="s">
        <v>3</v>
      </c>
      <c r="BE151" s="2" t="s">
        <v>3</v>
      </c>
      <c r="BF151" s="2" t="s">
        <v>3</v>
      </c>
      <c r="BG151" s="2" t="s">
        <v>3</v>
      </c>
      <c r="BH151" s="2">
        <v>0</v>
      </c>
      <c r="BI151" s="2">
        <v>1</v>
      </c>
      <c r="BJ151" s="2" t="s">
        <v>322</v>
      </c>
      <c r="BK151" s="2"/>
      <c r="BL151" s="2"/>
      <c r="BM151" s="2">
        <v>11001</v>
      </c>
      <c r="BN151" s="2">
        <v>0</v>
      </c>
      <c r="BO151" s="2" t="s">
        <v>3</v>
      </c>
      <c r="BP151" s="2">
        <v>0</v>
      </c>
      <c r="BQ151" s="2">
        <v>2</v>
      </c>
      <c r="BR151" s="2">
        <v>0</v>
      </c>
      <c r="BS151" s="2">
        <v>1</v>
      </c>
      <c r="BT151" s="2">
        <v>1</v>
      </c>
      <c r="BU151" s="2">
        <v>1</v>
      </c>
      <c r="BV151" s="2">
        <v>1</v>
      </c>
      <c r="BW151" s="2">
        <v>1</v>
      </c>
      <c r="BX151" s="2">
        <v>1</v>
      </c>
      <c r="BY151" s="2" t="s">
        <v>3</v>
      </c>
      <c r="BZ151" s="2">
        <v>112</v>
      </c>
      <c r="CA151" s="2">
        <v>65</v>
      </c>
      <c r="CB151" s="2" t="s">
        <v>3</v>
      </c>
      <c r="CC151" s="2"/>
      <c r="CD151" s="2"/>
      <c r="CE151" s="2">
        <v>0</v>
      </c>
      <c r="CF151" s="2">
        <v>0</v>
      </c>
      <c r="CG151" s="2">
        <v>0</v>
      </c>
      <c r="CH151" s="2"/>
      <c r="CI151" s="2"/>
      <c r="CJ151" s="2"/>
      <c r="CK151" s="2"/>
      <c r="CL151" s="2"/>
      <c r="CM151" s="2">
        <v>0</v>
      </c>
      <c r="CN151" s="2" t="s">
        <v>2156</v>
      </c>
      <c r="CO151" s="2">
        <v>0</v>
      </c>
      <c r="CP151" s="2">
        <f t="shared" si="117"/>
        <v>1602.22</v>
      </c>
      <c r="CQ151" s="2">
        <f t="shared" si="118"/>
        <v>0</v>
      </c>
      <c r="CR151" s="2">
        <f t="shared" si="119"/>
        <v>40.700000000000003</v>
      </c>
      <c r="CS151" s="2">
        <f t="shared" si="120"/>
        <v>15.78</v>
      </c>
      <c r="CT151" s="2">
        <f t="shared" si="121"/>
        <v>288.61</v>
      </c>
      <c r="CU151" s="2">
        <f t="shared" si="122"/>
        <v>0</v>
      </c>
      <c r="CV151" s="2">
        <f t="shared" si="123"/>
        <v>36.349200000000003</v>
      </c>
      <c r="CW151" s="2">
        <f t="shared" si="124"/>
        <v>1.1684000000000001</v>
      </c>
      <c r="CX151" s="2">
        <f t="shared" si="125"/>
        <v>0</v>
      </c>
      <c r="CY151" s="2">
        <f t="shared" si="126"/>
        <v>1658.6976000000002</v>
      </c>
      <c r="CZ151" s="2">
        <f t="shared" si="127"/>
        <v>962.63699999999994</v>
      </c>
      <c r="DA151" s="2"/>
      <c r="DB151" s="2"/>
      <c r="DC151" s="2" t="s">
        <v>3</v>
      </c>
      <c r="DD151" s="2" t="s">
        <v>36</v>
      </c>
      <c r="DE151" s="2" t="s">
        <v>323</v>
      </c>
      <c r="DF151" s="2" t="s">
        <v>323</v>
      </c>
      <c r="DG151" s="2" t="s">
        <v>323</v>
      </c>
      <c r="DH151" s="2" t="s">
        <v>3</v>
      </c>
      <c r="DI151" s="2" t="s">
        <v>323</v>
      </c>
      <c r="DJ151" s="2" t="s">
        <v>323</v>
      </c>
      <c r="DK151" s="2" t="s">
        <v>3</v>
      </c>
      <c r="DL151" s="2" t="s">
        <v>3</v>
      </c>
      <c r="DM151" s="2" t="s">
        <v>3</v>
      </c>
      <c r="DN151" s="2">
        <v>0</v>
      </c>
      <c r="DO151" s="2">
        <v>0</v>
      </c>
      <c r="DP151" s="2">
        <v>1</v>
      </c>
      <c r="DQ151" s="2">
        <v>1</v>
      </c>
      <c r="DR151" s="2"/>
      <c r="DS151" s="2"/>
      <c r="DT151" s="2"/>
      <c r="DU151" s="2">
        <v>1013</v>
      </c>
      <c r="DV151" s="2" t="s">
        <v>321</v>
      </c>
      <c r="DW151" s="2" t="s">
        <v>321</v>
      </c>
      <c r="DX151" s="2">
        <v>1</v>
      </c>
      <c r="DY151" s="2"/>
      <c r="DZ151" s="2" t="s">
        <v>3</v>
      </c>
      <c r="EA151" s="2" t="s">
        <v>3</v>
      </c>
      <c r="EB151" s="2" t="s">
        <v>3</v>
      </c>
      <c r="EC151" s="2" t="s">
        <v>3</v>
      </c>
      <c r="ED151" s="2"/>
      <c r="EE151" s="2">
        <v>53551116</v>
      </c>
      <c r="EF151" s="2">
        <v>2</v>
      </c>
      <c r="EG151" s="2" t="s">
        <v>38</v>
      </c>
      <c r="EH151" s="2">
        <v>11</v>
      </c>
      <c r="EI151" s="2" t="s">
        <v>104</v>
      </c>
      <c r="EJ151" s="2">
        <v>1</v>
      </c>
      <c r="EK151" s="2">
        <v>11001</v>
      </c>
      <c r="EL151" s="2" t="s">
        <v>104</v>
      </c>
      <c r="EM151" s="2" t="s">
        <v>105</v>
      </c>
      <c r="EN151" s="2"/>
      <c r="EO151" s="2" t="s">
        <v>324</v>
      </c>
      <c r="EP151" s="2"/>
      <c r="EQ151" s="2">
        <v>131072</v>
      </c>
      <c r="ER151" s="2">
        <v>1485.02</v>
      </c>
      <c r="ES151" s="2">
        <v>1127.07</v>
      </c>
      <c r="ET151" s="2">
        <v>44.24</v>
      </c>
      <c r="EU151" s="2">
        <v>17.149999999999999</v>
      </c>
      <c r="EV151" s="2">
        <v>313.70999999999998</v>
      </c>
      <c r="EW151" s="2">
        <v>39.51</v>
      </c>
      <c r="EX151" s="2">
        <v>1.27</v>
      </c>
      <c r="EY151" s="2">
        <v>0</v>
      </c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>
        <v>0</v>
      </c>
      <c r="FR151" s="2">
        <f>ROUND(IF(AND(BH151=3,BI151=3),P151,0),2)</f>
        <v>0</v>
      </c>
      <c r="FS151" s="2">
        <v>0</v>
      </c>
      <c r="FT151" s="2"/>
      <c r="FU151" s="2"/>
      <c r="FV151" s="2"/>
      <c r="FW151" s="2"/>
      <c r="FX151" s="2">
        <v>112</v>
      </c>
      <c r="FY151" s="2">
        <v>65</v>
      </c>
      <c r="FZ151" s="2"/>
      <c r="GA151" s="2" t="s">
        <v>3</v>
      </c>
      <c r="GB151" s="2"/>
      <c r="GC151" s="2"/>
      <c r="GD151" s="2">
        <v>1</v>
      </c>
      <c r="GE151" s="2"/>
      <c r="GF151" s="2">
        <v>-13364657</v>
      </c>
      <c r="GG151" s="2">
        <v>2</v>
      </c>
      <c r="GH151" s="2">
        <v>1</v>
      </c>
      <c r="GI151" s="2">
        <v>-2</v>
      </c>
      <c r="GJ151" s="2">
        <v>0</v>
      </c>
      <c r="GK151" s="2">
        <v>0</v>
      </c>
      <c r="GL151" s="2">
        <f>ROUND(IF(AND(BH151=3,BI151=3,FS151&lt;&gt;0),P151,0),2)</f>
        <v>0</v>
      </c>
      <c r="GM151" s="2">
        <f>ROUND(O151+X151+Y151,2)+GX151</f>
        <v>4223.5600000000004</v>
      </c>
      <c r="GN151" s="2">
        <f>IF(OR(BI151=0,BI151=1),ROUND(O151+X151+Y151,2),0)</f>
        <v>4223.5600000000004</v>
      </c>
      <c r="GO151" s="2">
        <f>IF(BI151=2,ROUND(O151+X151+Y151,2),0)</f>
        <v>0</v>
      </c>
      <c r="GP151" s="2">
        <f>IF(BI151=4,ROUND(O151+X151+Y151,2)+GX151,0)</f>
        <v>0</v>
      </c>
      <c r="GQ151" s="2"/>
      <c r="GR151" s="2">
        <v>0</v>
      </c>
      <c r="GS151" s="2">
        <v>0</v>
      </c>
      <c r="GT151" s="2">
        <v>0</v>
      </c>
      <c r="GU151" s="2" t="s">
        <v>3</v>
      </c>
      <c r="GV151" s="2">
        <f t="shared" si="128"/>
        <v>0</v>
      </c>
      <c r="GW151" s="2">
        <v>1</v>
      </c>
      <c r="GX151" s="2">
        <f>ROUND(HC151*I151,2)</f>
        <v>0</v>
      </c>
      <c r="GY151" s="2"/>
      <c r="GZ151" s="2"/>
      <c r="HA151" s="2">
        <v>0</v>
      </c>
      <c r="HB151" s="2">
        <v>0</v>
      </c>
      <c r="HC151" s="2">
        <f t="shared" si="129"/>
        <v>0</v>
      </c>
      <c r="HD151" s="2"/>
      <c r="HE151" s="2" t="s">
        <v>3</v>
      </c>
      <c r="HF151" s="2" t="s">
        <v>3</v>
      </c>
      <c r="HG151" s="2"/>
      <c r="HH151" s="2"/>
      <c r="HI151" s="2"/>
      <c r="HJ151" s="2"/>
      <c r="HK151" s="2"/>
      <c r="HL151" s="2"/>
      <c r="HM151" s="2" t="s">
        <v>3</v>
      </c>
      <c r="HN151" s="2" t="s">
        <v>106</v>
      </c>
      <c r="HO151" s="2" t="s">
        <v>107</v>
      </c>
      <c r="HP151" s="2" t="s">
        <v>104</v>
      </c>
      <c r="HQ151" s="2" t="s">
        <v>104</v>
      </c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>
        <v>0</v>
      </c>
      <c r="IL151" s="2"/>
      <c r="IM151" s="2"/>
      <c r="IN151" s="2"/>
      <c r="IO151" s="2"/>
      <c r="IP151" s="2"/>
      <c r="IQ151" s="2"/>
      <c r="IR151" s="2"/>
      <c r="IS151" s="2"/>
      <c r="IT151" s="2"/>
      <c r="IU151" s="2"/>
    </row>
    <row r="152" spans="1:255" x14ac:dyDescent="0.2">
      <c r="A152">
        <v>17</v>
      </c>
      <c r="B152">
        <v>1</v>
      </c>
      <c r="C152">
        <f>ROW(SmtRes!A320)</f>
        <v>320</v>
      </c>
      <c r="D152">
        <f>ROW(EtalonRes!A298)</f>
        <v>298</v>
      </c>
      <c r="E152" t="s">
        <v>318</v>
      </c>
      <c r="F152" t="s">
        <v>319</v>
      </c>
      <c r="G152" t="s">
        <v>320</v>
      </c>
      <c r="H152" t="s">
        <v>321</v>
      </c>
      <c r="I152">
        <f>ROUND(486.54/100,7)</f>
        <v>4.8654000000000002</v>
      </c>
      <c r="J152">
        <v>0</v>
      </c>
      <c r="K152">
        <f>ROUND(486.54/100,7)</f>
        <v>4.8654000000000002</v>
      </c>
      <c r="O152">
        <f>ROUND(CP152,0)</f>
        <v>52476</v>
      </c>
      <c r="P152">
        <f>ROUND(CQ152*I152,0)</f>
        <v>0</v>
      </c>
      <c r="Q152">
        <f>ROUND(CR152*I152,0)</f>
        <v>2992</v>
      </c>
      <c r="R152">
        <f>ROUND(CS152*I152,0)</f>
        <v>2706</v>
      </c>
      <c r="S152">
        <f>ROUND(CT152*I152,0)</f>
        <v>49484</v>
      </c>
      <c r="T152">
        <f>ROUND(CU152*I152,0)</f>
        <v>0</v>
      </c>
      <c r="U152">
        <f t="shared" si="111"/>
        <v>176.85339768000003</v>
      </c>
      <c r="V152">
        <f t="shared" si="112"/>
        <v>5.684733360000001</v>
      </c>
      <c r="W152">
        <f>ROUND(CX152*I152,0)</f>
        <v>0</v>
      </c>
      <c r="X152">
        <f>ROUND(CY152,0)</f>
        <v>58453</v>
      </c>
      <c r="Y152">
        <f>ROUND(CZ152,0)</f>
        <v>33924</v>
      </c>
      <c r="AA152">
        <v>53551707</v>
      </c>
      <c r="AB152">
        <f t="shared" si="113"/>
        <v>329.31</v>
      </c>
      <c r="AC152">
        <f>ROUND(((ES152*ROUND(0,7))),2)</f>
        <v>0</v>
      </c>
      <c r="AD152">
        <f>ROUND(((((ET152*ROUND((1.15*0.8),7)))-((EU152*ROUND((1.15*0.8),7))))+AE152),2)</f>
        <v>40.700000000000003</v>
      </c>
      <c r="AE152">
        <f>ROUND(((EU152*ROUND((1.15*0.8),7))),2)</f>
        <v>15.78</v>
      </c>
      <c r="AF152">
        <f>ROUND(((EV152*ROUND((1.15*0.8),7))),2)</f>
        <v>288.61</v>
      </c>
      <c r="AG152">
        <f t="shared" si="115"/>
        <v>0</v>
      </c>
      <c r="AH152">
        <f>((EW152*ROUND((1.15*0.8),7)))</f>
        <v>36.349200000000003</v>
      </c>
      <c r="AI152">
        <f>((EX152*ROUND((1.15*0.8),7)))</f>
        <v>1.1684000000000001</v>
      </c>
      <c r="AJ152">
        <f t="shared" si="116"/>
        <v>0</v>
      </c>
      <c r="AK152">
        <v>1485.02</v>
      </c>
      <c r="AL152">
        <v>1127.07</v>
      </c>
      <c r="AM152">
        <v>44.24</v>
      </c>
      <c r="AN152">
        <v>17.149999999999999</v>
      </c>
      <c r="AO152">
        <v>313.70999999999998</v>
      </c>
      <c r="AP152">
        <v>0</v>
      </c>
      <c r="AQ152">
        <v>39.51</v>
      </c>
      <c r="AR152">
        <v>1.27</v>
      </c>
      <c r="AS152">
        <v>0</v>
      </c>
      <c r="AT152">
        <v>112</v>
      </c>
      <c r="AU152">
        <v>65</v>
      </c>
      <c r="AV152">
        <v>1</v>
      </c>
      <c r="AW152">
        <v>1</v>
      </c>
      <c r="AZ152">
        <v>1</v>
      </c>
      <c r="BA152">
        <v>35.24</v>
      </c>
      <c r="BB152">
        <v>15.11</v>
      </c>
      <c r="BC152">
        <v>6.74</v>
      </c>
      <c r="BD152" t="s">
        <v>3</v>
      </c>
      <c r="BE152" t="s">
        <v>3</v>
      </c>
      <c r="BF152" t="s">
        <v>3</v>
      </c>
      <c r="BG152" t="s">
        <v>3</v>
      </c>
      <c r="BH152">
        <v>0</v>
      </c>
      <c r="BI152">
        <v>1</v>
      </c>
      <c r="BJ152" t="s">
        <v>322</v>
      </c>
      <c r="BM152">
        <v>11001</v>
      </c>
      <c r="BN152">
        <v>0</v>
      </c>
      <c r="BO152" t="s">
        <v>319</v>
      </c>
      <c r="BP152">
        <v>1</v>
      </c>
      <c r="BQ152">
        <v>2</v>
      </c>
      <c r="BR152">
        <v>0</v>
      </c>
      <c r="BS152">
        <v>35.24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3</v>
      </c>
      <c r="BZ152">
        <v>112</v>
      </c>
      <c r="CA152">
        <v>65</v>
      </c>
      <c r="CB152" t="s">
        <v>3</v>
      </c>
      <c r="CE152">
        <v>0</v>
      </c>
      <c r="CF152">
        <v>0</v>
      </c>
      <c r="CG152">
        <v>0</v>
      </c>
      <c r="CM152">
        <v>0</v>
      </c>
      <c r="CN152" t="s">
        <v>2156</v>
      </c>
      <c r="CO152">
        <v>0</v>
      </c>
      <c r="CP152">
        <f t="shared" si="117"/>
        <v>52476</v>
      </c>
      <c r="CQ152">
        <f t="shared" si="118"/>
        <v>0</v>
      </c>
      <c r="CR152">
        <f t="shared" si="119"/>
        <v>614.97699999999998</v>
      </c>
      <c r="CS152">
        <f t="shared" si="120"/>
        <v>556.08720000000005</v>
      </c>
      <c r="CT152">
        <f t="shared" si="121"/>
        <v>10170.616400000001</v>
      </c>
      <c r="CU152">
        <f t="shared" si="122"/>
        <v>0</v>
      </c>
      <c r="CV152">
        <f t="shared" si="123"/>
        <v>36.349200000000003</v>
      </c>
      <c r="CW152">
        <f t="shared" si="124"/>
        <v>1.1684000000000001</v>
      </c>
      <c r="CX152">
        <f t="shared" si="125"/>
        <v>0</v>
      </c>
      <c r="CY152">
        <f t="shared" si="126"/>
        <v>58452.800000000003</v>
      </c>
      <c r="CZ152">
        <f t="shared" si="127"/>
        <v>33923.5</v>
      </c>
      <c r="DC152" t="s">
        <v>3</v>
      </c>
      <c r="DD152" t="s">
        <v>36</v>
      </c>
      <c r="DE152" t="s">
        <v>323</v>
      </c>
      <c r="DF152" t="s">
        <v>323</v>
      </c>
      <c r="DG152" t="s">
        <v>323</v>
      </c>
      <c r="DH152" t="s">
        <v>3</v>
      </c>
      <c r="DI152" t="s">
        <v>323</v>
      </c>
      <c r="DJ152" t="s">
        <v>323</v>
      </c>
      <c r="DK152" t="s">
        <v>3</v>
      </c>
      <c r="DL152" t="s">
        <v>3</v>
      </c>
      <c r="DM152" t="s">
        <v>3</v>
      </c>
      <c r="DN152">
        <v>0</v>
      </c>
      <c r="DO152">
        <v>0</v>
      </c>
      <c r="DP152">
        <v>1</v>
      </c>
      <c r="DQ152">
        <v>1</v>
      </c>
      <c r="DU152">
        <v>1013</v>
      </c>
      <c r="DV152" t="s">
        <v>321</v>
      </c>
      <c r="DW152" t="s">
        <v>321</v>
      </c>
      <c r="DX152">
        <v>1</v>
      </c>
      <c r="DZ152" t="s">
        <v>3</v>
      </c>
      <c r="EA152" t="s">
        <v>3</v>
      </c>
      <c r="EB152" t="s">
        <v>3</v>
      </c>
      <c r="EC152" t="s">
        <v>3</v>
      </c>
      <c r="EE152">
        <v>53551116</v>
      </c>
      <c r="EF152">
        <v>2</v>
      </c>
      <c r="EG152" t="s">
        <v>38</v>
      </c>
      <c r="EH152">
        <v>11</v>
      </c>
      <c r="EI152" t="s">
        <v>104</v>
      </c>
      <c r="EJ152">
        <v>1</v>
      </c>
      <c r="EK152">
        <v>11001</v>
      </c>
      <c r="EL152" t="s">
        <v>104</v>
      </c>
      <c r="EM152" t="s">
        <v>105</v>
      </c>
      <c r="EO152" t="s">
        <v>324</v>
      </c>
      <c r="EQ152">
        <v>131072</v>
      </c>
      <c r="ER152">
        <v>1485.02</v>
      </c>
      <c r="ES152">
        <v>1127.07</v>
      </c>
      <c r="ET152">
        <v>44.24</v>
      </c>
      <c r="EU152">
        <v>17.149999999999999</v>
      </c>
      <c r="EV152">
        <v>313.70999999999998</v>
      </c>
      <c r="EW152">
        <v>39.51</v>
      </c>
      <c r="EX152">
        <v>1.27</v>
      </c>
      <c r="EY152">
        <v>0</v>
      </c>
      <c r="FQ152">
        <v>0</v>
      </c>
      <c r="FR152">
        <f>ROUND(IF(AND(BH152=3,BI152=3),P152,0),0)</f>
        <v>0</v>
      </c>
      <c r="FS152">
        <v>0</v>
      </c>
      <c r="FX152">
        <v>112</v>
      </c>
      <c r="FY152">
        <v>65</v>
      </c>
      <c r="GA152" t="s">
        <v>3</v>
      </c>
      <c r="GD152">
        <v>1</v>
      </c>
      <c r="GF152">
        <v>-13364657</v>
      </c>
      <c r="GG152">
        <v>2</v>
      </c>
      <c r="GH152">
        <v>1</v>
      </c>
      <c r="GI152">
        <v>2</v>
      </c>
      <c r="GJ152">
        <v>0</v>
      </c>
      <c r="GK152">
        <v>0</v>
      </c>
      <c r="GL152">
        <f>ROUND(IF(AND(BH152=3,BI152=3,FS152&lt;&gt;0),P152,0),0)</f>
        <v>0</v>
      </c>
      <c r="GM152">
        <f>ROUND(O152+X152+Y152,0)+GX152</f>
        <v>144853</v>
      </c>
      <c r="GN152">
        <f>IF(OR(BI152=0,BI152=1),ROUND(O152+X152+Y152,0),0)</f>
        <v>144853</v>
      </c>
      <c r="GO152">
        <f>IF(BI152=2,ROUND(O152+X152+Y152,0),0)</f>
        <v>0</v>
      </c>
      <c r="GP152">
        <f>IF(BI152=4,ROUND(O152+X152+Y152,0)+GX152,0)</f>
        <v>0</v>
      </c>
      <c r="GR152">
        <v>0</v>
      </c>
      <c r="GS152">
        <v>0</v>
      </c>
      <c r="GT152">
        <v>0</v>
      </c>
      <c r="GU152" t="s">
        <v>3</v>
      </c>
      <c r="GV152">
        <f t="shared" si="128"/>
        <v>0</v>
      </c>
      <c r="GW152">
        <v>1</v>
      </c>
      <c r="GX152">
        <f>ROUND(HC152*I152,0)</f>
        <v>0</v>
      </c>
      <c r="HA152">
        <v>0</v>
      </c>
      <c r="HB152">
        <v>0</v>
      </c>
      <c r="HC152">
        <f t="shared" si="129"/>
        <v>0</v>
      </c>
      <c r="HE152" t="s">
        <v>3</v>
      </c>
      <c r="HF152" t="s">
        <v>3</v>
      </c>
      <c r="HM152" t="s">
        <v>3</v>
      </c>
      <c r="HN152" t="s">
        <v>106</v>
      </c>
      <c r="HO152" t="s">
        <v>107</v>
      </c>
      <c r="HP152" t="s">
        <v>104</v>
      </c>
      <c r="HQ152" t="s">
        <v>104</v>
      </c>
      <c r="IK152">
        <v>0</v>
      </c>
    </row>
    <row r="153" spans="1:255" x14ac:dyDescent="0.2">
      <c r="A153" s="2">
        <v>18</v>
      </c>
      <c r="B153" s="2">
        <v>1</v>
      </c>
      <c r="C153" s="2">
        <v>313</v>
      </c>
      <c r="D153" s="2"/>
      <c r="E153" s="2" t="s">
        <v>325</v>
      </c>
      <c r="F153" s="2" t="s">
        <v>24</v>
      </c>
      <c r="G153" s="2" t="s">
        <v>25</v>
      </c>
      <c r="H153" s="2" t="s">
        <v>26</v>
      </c>
      <c r="I153" s="2">
        <f>I151*J153</f>
        <v>20.43468</v>
      </c>
      <c r="J153" s="2">
        <v>4.2</v>
      </c>
      <c r="K153" s="2">
        <v>4.2</v>
      </c>
      <c r="L153" s="2"/>
      <c r="M153" s="2"/>
      <c r="N153" s="2"/>
      <c r="O153" s="2">
        <f>ROUND(CP153,2)</f>
        <v>0</v>
      </c>
      <c r="P153" s="2">
        <f>ROUND(CQ153*I153,2)</f>
        <v>0</v>
      </c>
      <c r="Q153" s="2">
        <f>ROUND(CR153*I153,2)</f>
        <v>0</v>
      </c>
      <c r="R153" s="2">
        <f>ROUND(CS153*I153,2)</f>
        <v>0</v>
      </c>
      <c r="S153" s="2">
        <f>ROUND(CT153*I153,2)</f>
        <v>0</v>
      </c>
      <c r="T153" s="2">
        <f>ROUND(CU153*I153,2)</f>
        <v>0</v>
      </c>
      <c r="U153" s="2">
        <f t="shared" si="111"/>
        <v>0</v>
      </c>
      <c r="V153" s="2">
        <f t="shared" si="112"/>
        <v>0</v>
      </c>
      <c r="W153" s="2">
        <f>ROUND(CX153*I153,2)</f>
        <v>0</v>
      </c>
      <c r="X153" s="2">
        <f>ROUND(CY153,2)</f>
        <v>0</v>
      </c>
      <c r="Y153" s="2">
        <f>ROUND(CZ153,2)</f>
        <v>0</v>
      </c>
      <c r="Z153" s="2"/>
      <c r="AA153" s="2">
        <v>53551706</v>
      </c>
      <c r="AB153" s="2">
        <f t="shared" si="113"/>
        <v>0</v>
      </c>
      <c r="AC153" s="2">
        <f>ROUND((ES153),2)</f>
        <v>0</v>
      </c>
      <c r="AD153" s="2">
        <f>ROUND((((ET153)-(EU153))+AE153),2)</f>
        <v>0</v>
      </c>
      <c r="AE153" s="2">
        <f>ROUND((EU153),2)</f>
        <v>0</v>
      </c>
      <c r="AF153" s="2">
        <f>ROUND((EV153),2)</f>
        <v>0</v>
      </c>
      <c r="AG153" s="2">
        <f t="shared" si="115"/>
        <v>0</v>
      </c>
      <c r="AH153" s="2">
        <f>(EW153)</f>
        <v>0</v>
      </c>
      <c r="AI153" s="2">
        <f>(EX153)</f>
        <v>0</v>
      </c>
      <c r="AJ153" s="2">
        <f t="shared" si="116"/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112</v>
      </c>
      <c r="AU153" s="2">
        <v>65</v>
      </c>
      <c r="AV153" s="2">
        <v>1</v>
      </c>
      <c r="AW153" s="2">
        <v>1</v>
      </c>
      <c r="AX153" s="2"/>
      <c r="AY153" s="2"/>
      <c r="AZ153" s="2">
        <v>1</v>
      </c>
      <c r="BA153" s="2">
        <v>1</v>
      </c>
      <c r="BB153" s="2">
        <v>1</v>
      </c>
      <c r="BC153" s="2">
        <v>1</v>
      </c>
      <c r="BD153" s="2" t="s">
        <v>3</v>
      </c>
      <c r="BE153" s="2" t="s">
        <v>3</v>
      </c>
      <c r="BF153" s="2" t="s">
        <v>3</v>
      </c>
      <c r="BG153" s="2" t="s">
        <v>3</v>
      </c>
      <c r="BH153" s="2">
        <v>3</v>
      </c>
      <c r="BI153" s="2">
        <v>1</v>
      </c>
      <c r="BJ153" s="2" t="s">
        <v>27</v>
      </c>
      <c r="BK153" s="2"/>
      <c r="BL153" s="2"/>
      <c r="BM153" s="2">
        <v>11001</v>
      </c>
      <c r="BN153" s="2">
        <v>0</v>
      </c>
      <c r="BO153" s="2" t="s">
        <v>3</v>
      </c>
      <c r="BP153" s="2">
        <v>0</v>
      </c>
      <c r="BQ153" s="2">
        <v>2</v>
      </c>
      <c r="BR153" s="2">
        <v>0</v>
      </c>
      <c r="BS153" s="2">
        <v>1</v>
      </c>
      <c r="BT153" s="2">
        <v>1</v>
      </c>
      <c r="BU153" s="2">
        <v>1</v>
      </c>
      <c r="BV153" s="2">
        <v>1</v>
      </c>
      <c r="BW153" s="2">
        <v>1</v>
      </c>
      <c r="BX153" s="2">
        <v>1</v>
      </c>
      <c r="BY153" s="2" t="s">
        <v>3</v>
      </c>
      <c r="BZ153" s="2">
        <v>112</v>
      </c>
      <c r="CA153" s="2">
        <v>65</v>
      </c>
      <c r="CB153" s="2" t="s">
        <v>3</v>
      </c>
      <c r="CC153" s="2"/>
      <c r="CD153" s="2"/>
      <c r="CE153" s="2">
        <v>0</v>
      </c>
      <c r="CF153" s="2">
        <v>0</v>
      </c>
      <c r="CG153" s="2">
        <v>0</v>
      </c>
      <c r="CH153" s="2"/>
      <c r="CI153" s="2"/>
      <c r="CJ153" s="2"/>
      <c r="CK153" s="2"/>
      <c r="CL153" s="2"/>
      <c r="CM153" s="2">
        <v>0</v>
      </c>
      <c r="CN153" s="2" t="s">
        <v>3</v>
      </c>
      <c r="CO153" s="2">
        <v>0</v>
      </c>
      <c r="CP153" s="2">
        <f t="shared" si="117"/>
        <v>0</v>
      </c>
      <c r="CQ153" s="2">
        <f t="shared" si="118"/>
        <v>0</v>
      </c>
      <c r="CR153" s="2">
        <f t="shared" si="119"/>
        <v>0</v>
      </c>
      <c r="CS153" s="2">
        <f t="shared" si="120"/>
        <v>0</v>
      </c>
      <c r="CT153" s="2">
        <f t="shared" si="121"/>
        <v>0</v>
      </c>
      <c r="CU153" s="2">
        <f t="shared" si="122"/>
        <v>0</v>
      </c>
      <c r="CV153" s="2">
        <f t="shared" si="123"/>
        <v>0</v>
      </c>
      <c r="CW153" s="2">
        <f t="shared" si="124"/>
        <v>0</v>
      </c>
      <c r="CX153" s="2">
        <f t="shared" si="125"/>
        <v>0</v>
      </c>
      <c r="CY153" s="2">
        <f t="shared" si="126"/>
        <v>0</v>
      </c>
      <c r="CZ153" s="2">
        <f t="shared" si="127"/>
        <v>0</v>
      </c>
      <c r="DA153" s="2"/>
      <c r="DB153" s="2"/>
      <c r="DC153" s="2" t="s">
        <v>3</v>
      </c>
      <c r="DD153" s="2" t="s">
        <v>3</v>
      </c>
      <c r="DE153" s="2" t="s">
        <v>3</v>
      </c>
      <c r="DF153" s="2" t="s">
        <v>3</v>
      </c>
      <c r="DG153" s="2" t="s">
        <v>3</v>
      </c>
      <c r="DH153" s="2" t="s">
        <v>3</v>
      </c>
      <c r="DI153" s="2" t="s">
        <v>3</v>
      </c>
      <c r="DJ153" s="2" t="s">
        <v>3</v>
      </c>
      <c r="DK153" s="2" t="s">
        <v>3</v>
      </c>
      <c r="DL153" s="2" t="s">
        <v>3</v>
      </c>
      <c r="DM153" s="2" t="s">
        <v>3</v>
      </c>
      <c r="DN153" s="2">
        <v>0</v>
      </c>
      <c r="DO153" s="2">
        <v>0</v>
      </c>
      <c r="DP153" s="2">
        <v>1</v>
      </c>
      <c r="DQ153" s="2">
        <v>1</v>
      </c>
      <c r="DR153" s="2"/>
      <c r="DS153" s="2"/>
      <c r="DT153" s="2"/>
      <c r="DU153" s="2">
        <v>1009</v>
      </c>
      <c r="DV153" s="2" t="s">
        <v>26</v>
      </c>
      <c r="DW153" s="2" t="s">
        <v>26</v>
      </c>
      <c r="DX153" s="2">
        <v>1000</v>
      </c>
      <c r="DY153" s="2"/>
      <c r="DZ153" s="2" t="s">
        <v>3</v>
      </c>
      <c r="EA153" s="2" t="s">
        <v>3</v>
      </c>
      <c r="EB153" s="2" t="s">
        <v>3</v>
      </c>
      <c r="EC153" s="2" t="s">
        <v>3</v>
      </c>
      <c r="ED153" s="2"/>
      <c r="EE153" s="2">
        <v>53551116</v>
      </c>
      <c r="EF153" s="2">
        <v>2</v>
      </c>
      <c r="EG153" s="2" t="s">
        <v>38</v>
      </c>
      <c r="EH153" s="2">
        <v>11</v>
      </c>
      <c r="EI153" s="2" t="s">
        <v>104</v>
      </c>
      <c r="EJ153" s="2">
        <v>1</v>
      </c>
      <c r="EK153" s="2">
        <v>11001</v>
      </c>
      <c r="EL153" s="2" t="s">
        <v>104</v>
      </c>
      <c r="EM153" s="2" t="s">
        <v>105</v>
      </c>
      <c r="EN153" s="2"/>
      <c r="EO153" s="2" t="s">
        <v>3</v>
      </c>
      <c r="EP153" s="2"/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0</v>
      </c>
      <c r="EW153" s="2">
        <v>0</v>
      </c>
      <c r="EX153" s="2">
        <v>0</v>
      </c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>
        <v>0</v>
      </c>
      <c r="FR153" s="2">
        <f>ROUND(IF(AND(BH153=3,BI153=3),P153,0),2)</f>
        <v>0</v>
      </c>
      <c r="FS153" s="2">
        <v>0</v>
      </c>
      <c r="FT153" s="2"/>
      <c r="FU153" s="2"/>
      <c r="FV153" s="2"/>
      <c r="FW153" s="2"/>
      <c r="FX153" s="2">
        <v>112</v>
      </c>
      <c r="FY153" s="2">
        <v>65</v>
      </c>
      <c r="FZ153" s="2"/>
      <c r="GA153" s="2" t="s">
        <v>3</v>
      </c>
      <c r="GB153" s="2"/>
      <c r="GC153" s="2"/>
      <c r="GD153" s="2">
        <v>1</v>
      </c>
      <c r="GE153" s="2"/>
      <c r="GF153" s="2">
        <v>1876412176</v>
      </c>
      <c r="GG153" s="2">
        <v>2</v>
      </c>
      <c r="GH153" s="2">
        <v>1</v>
      </c>
      <c r="GI153" s="2">
        <v>-2</v>
      </c>
      <c r="GJ153" s="2">
        <v>0</v>
      </c>
      <c r="GK153" s="2">
        <v>0</v>
      </c>
      <c r="GL153" s="2">
        <f>ROUND(IF(AND(BH153=3,BI153=3,FS153&lt;&gt;0),P153,0),2)</f>
        <v>0</v>
      </c>
      <c r="GM153" s="2">
        <f>ROUND(O153+X153+Y153,2)+GX153</f>
        <v>0</v>
      </c>
      <c r="GN153" s="2">
        <f>IF(OR(BI153=0,BI153=1),ROUND(O153+X153+Y153,2),0)</f>
        <v>0</v>
      </c>
      <c r="GO153" s="2">
        <f>IF(BI153=2,ROUND(O153+X153+Y153,2),0)</f>
        <v>0</v>
      </c>
      <c r="GP153" s="2">
        <f>IF(BI153=4,ROUND(O153+X153+Y153,2)+GX153,0)</f>
        <v>0</v>
      </c>
      <c r="GQ153" s="2"/>
      <c r="GR153" s="2">
        <v>0</v>
      </c>
      <c r="GS153" s="2">
        <v>0</v>
      </c>
      <c r="GT153" s="2">
        <v>0</v>
      </c>
      <c r="GU153" s="2" t="s">
        <v>3</v>
      </c>
      <c r="GV153" s="2">
        <f t="shared" si="128"/>
        <v>0</v>
      </c>
      <c r="GW153" s="2">
        <v>1</v>
      </c>
      <c r="GX153" s="2">
        <f>ROUND(HC153*I153,2)</f>
        <v>0</v>
      </c>
      <c r="GY153" s="2"/>
      <c r="GZ153" s="2"/>
      <c r="HA153" s="2">
        <v>0</v>
      </c>
      <c r="HB153" s="2">
        <v>0</v>
      </c>
      <c r="HC153" s="2">
        <f t="shared" si="129"/>
        <v>0</v>
      </c>
      <c r="HD153" s="2"/>
      <c r="HE153" s="2" t="s">
        <v>3</v>
      </c>
      <c r="HF153" s="2" t="s">
        <v>3</v>
      </c>
      <c r="HG153" s="2"/>
      <c r="HH153" s="2"/>
      <c r="HI153" s="2"/>
      <c r="HJ153" s="2"/>
      <c r="HK153" s="2"/>
      <c r="HL153" s="2"/>
      <c r="HM153" s="2" t="s">
        <v>3</v>
      </c>
      <c r="HN153" s="2" t="s">
        <v>106</v>
      </c>
      <c r="HO153" s="2" t="s">
        <v>107</v>
      </c>
      <c r="HP153" s="2" t="s">
        <v>104</v>
      </c>
      <c r="HQ153" s="2" t="s">
        <v>104</v>
      </c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>
        <v>0</v>
      </c>
      <c r="IL153" s="2"/>
      <c r="IM153" s="2"/>
      <c r="IN153" s="2"/>
      <c r="IO153" s="2"/>
      <c r="IP153" s="2"/>
      <c r="IQ153" s="2"/>
      <c r="IR153" s="2"/>
      <c r="IS153" s="2"/>
      <c r="IT153" s="2"/>
      <c r="IU153" s="2"/>
    </row>
    <row r="154" spans="1:255" x14ac:dyDescent="0.2">
      <c r="A154">
        <v>18</v>
      </c>
      <c r="B154">
        <v>1</v>
      </c>
      <c r="C154">
        <v>320</v>
      </c>
      <c r="E154" t="s">
        <v>325</v>
      </c>
      <c r="F154" t="s">
        <v>24</v>
      </c>
      <c r="G154" t="s">
        <v>25</v>
      </c>
      <c r="H154" t="s">
        <v>26</v>
      </c>
      <c r="I154">
        <f>I152*J154</f>
        <v>20.43468</v>
      </c>
      <c r="J154">
        <v>4.2</v>
      </c>
      <c r="K154">
        <v>4.2</v>
      </c>
      <c r="O154">
        <f>ROUND(CP154,0)</f>
        <v>0</v>
      </c>
      <c r="P154">
        <f>ROUND(CQ154*I154,0)</f>
        <v>0</v>
      </c>
      <c r="Q154">
        <f>ROUND(CR154*I154,0)</f>
        <v>0</v>
      </c>
      <c r="R154">
        <f>ROUND(CS154*I154,0)</f>
        <v>0</v>
      </c>
      <c r="S154">
        <f>ROUND(CT154*I154,0)</f>
        <v>0</v>
      </c>
      <c r="T154">
        <f>ROUND(CU154*I154,0)</f>
        <v>0</v>
      </c>
      <c r="U154">
        <f t="shared" si="111"/>
        <v>0</v>
      </c>
      <c r="V154">
        <f t="shared" si="112"/>
        <v>0</v>
      </c>
      <c r="W154">
        <f>ROUND(CX154*I154,0)</f>
        <v>0</v>
      </c>
      <c r="X154">
        <f>ROUND(CY154,0)</f>
        <v>0</v>
      </c>
      <c r="Y154">
        <f>ROUND(CZ154,0)</f>
        <v>0</v>
      </c>
      <c r="AA154">
        <v>53551707</v>
      </c>
      <c r="AB154">
        <f t="shared" si="113"/>
        <v>0</v>
      </c>
      <c r="AC154">
        <f>ROUND((ES154),2)</f>
        <v>0</v>
      </c>
      <c r="AD154">
        <f>ROUND((((ET154)-(EU154))+AE154),2)</f>
        <v>0</v>
      </c>
      <c r="AE154">
        <f>ROUND((EU154),2)</f>
        <v>0</v>
      </c>
      <c r="AF154">
        <f>ROUND((EV154),2)</f>
        <v>0</v>
      </c>
      <c r="AG154">
        <f t="shared" si="115"/>
        <v>0</v>
      </c>
      <c r="AH154">
        <f>(EW154)</f>
        <v>0</v>
      </c>
      <c r="AI154">
        <f>(EX154)</f>
        <v>0</v>
      </c>
      <c r="AJ154">
        <f t="shared" si="116"/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112</v>
      </c>
      <c r="AU154">
        <v>65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6.14</v>
      </c>
      <c r="BD154" t="s">
        <v>3</v>
      </c>
      <c r="BE154" t="s">
        <v>3</v>
      </c>
      <c r="BF154" t="s">
        <v>3</v>
      </c>
      <c r="BG154" t="s">
        <v>3</v>
      </c>
      <c r="BH154">
        <v>3</v>
      </c>
      <c r="BI154">
        <v>1</v>
      </c>
      <c r="BJ154" t="s">
        <v>27</v>
      </c>
      <c r="BM154">
        <v>11001</v>
      </c>
      <c r="BN154">
        <v>0</v>
      </c>
      <c r="BO154" t="s">
        <v>30</v>
      </c>
      <c r="BP154">
        <v>1</v>
      </c>
      <c r="BQ154">
        <v>2</v>
      </c>
      <c r="BR154">
        <v>0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112</v>
      </c>
      <c r="CA154">
        <v>65</v>
      </c>
      <c r="CB154" t="s">
        <v>3</v>
      </c>
      <c r="CE154">
        <v>0</v>
      </c>
      <c r="CF154">
        <v>0</v>
      </c>
      <c r="CG154">
        <v>0</v>
      </c>
      <c r="CM154">
        <v>0</v>
      </c>
      <c r="CN154" t="s">
        <v>3</v>
      </c>
      <c r="CO154">
        <v>0</v>
      </c>
      <c r="CP154">
        <f t="shared" si="117"/>
        <v>0</v>
      </c>
      <c r="CQ154">
        <f t="shared" si="118"/>
        <v>0</v>
      </c>
      <c r="CR154">
        <f t="shared" si="119"/>
        <v>0</v>
      </c>
      <c r="CS154">
        <f t="shared" si="120"/>
        <v>0</v>
      </c>
      <c r="CT154">
        <f t="shared" si="121"/>
        <v>0</v>
      </c>
      <c r="CU154">
        <f t="shared" si="122"/>
        <v>0</v>
      </c>
      <c r="CV154">
        <f t="shared" si="123"/>
        <v>0</v>
      </c>
      <c r="CW154">
        <f t="shared" si="124"/>
        <v>0</v>
      </c>
      <c r="CX154">
        <f t="shared" si="125"/>
        <v>0</v>
      </c>
      <c r="CY154">
        <f t="shared" si="126"/>
        <v>0</v>
      </c>
      <c r="CZ154">
        <f t="shared" si="127"/>
        <v>0</v>
      </c>
      <c r="DC154" t="s">
        <v>3</v>
      </c>
      <c r="DD154" t="s">
        <v>3</v>
      </c>
      <c r="DE154" t="s">
        <v>3</v>
      </c>
      <c r="DF154" t="s">
        <v>3</v>
      </c>
      <c r="DG154" t="s">
        <v>3</v>
      </c>
      <c r="DH154" t="s">
        <v>3</v>
      </c>
      <c r="DI154" t="s">
        <v>3</v>
      </c>
      <c r="DJ154" t="s">
        <v>3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1009</v>
      </c>
      <c r="DV154" t="s">
        <v>26</v>
      </c>
      <c r="DW154" t="s">
        <v>26</v>
      </c>
      <c r="DX154">
        <v>1000</v>
      </c>
      <c r="DZ154" t="s">
        <v>3</v>
      </c>
      <c r="EA154" t="s">
        <v>3</v>
      </c>
      <c r="EB154" t="s">
        <v>3</v>
      </c>
      <c r="EC154" t="s">
        <v>3</v>
      </c>
      <c r="EE154">
        <v>53551116</v>
      </c>
      <c r="EF154">
        <v>2</v>
      </c>
      <c r="EG154" t="s">
        <v>38</v>
      </c>
      <c r="EH154">
        <v>11</v>
      </c>
      <c r="EI154" t="s">
        <v>104</v>
      </c>
      <c r="EJ154">
        <v>1</v>
      </c>
      <c r="EK154">
        <v>11001</v>
      </c>
      <c r="EL154" t="s">
        <v>104</v>
      </c>
      <c r="EM154" t="s">
        <v>105</v>
      </c>
      <c r="EO154" t="s">
        <v>3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FQ154">
        <v>0</v>
      </c>
      <c r="FR154">
        <f>ROUND(IF(AND(BH154=3,BI154=3),P154,0),0)</f>
        <v>0</v>
      </c>
      <c r="FS154">
        <v>0</v>
      </c>
      <c r="FX154">
        <v>112</v>
      </c>
      <c r="FY154">
        <v>65</v>
      </c>
      <c r="GA154" t="s">
        <v>3</v>
      </c>
      <c r="GD154">
        <v>1</v>
      </c>
      <c r="GF154">
        <v>1876412176</v>
      </c>
      <c r="GG154">
        <v>2</v>
      </c>
      <c r="GH154">
        <v>1</v>
      </c>
      <c r="GI154">
        <v>5</v>
      </c>
      <c r="GJ154">
        <v>0</v>
      </c>
      <c r="GK154">
        <v>0</v>
      </c>
      <c r="GL154">
        <f>ROUND(IF(AND(BH154=3,BI154=3,FS154&lt;&gt;0),P154,0),0)</f>
        <v>0</v>
      </c>
      <c r="GM154">
        <f>ROUND(O154+X154+Y154,0)+GX154</f>
        <v>0</v>
      </c>
      <c r="GN154">
        <f>IF(OR(BI154=0,BI154=1),ROUND(O154+X154+Y154,0),0)</f>
        <v>0</v>
      </c>
      <c r="GO154">
        <f>IF(BI154=2,ROUND(O154+X154+Y154,0),0)</f>
        <v>0</v>
      </c>
      <c r="GP154">
        <f>IF(BI154=4,ROUND(O154+X154+Y154,0)+GX154,0)</f>
        <v>0</v>
      </c>
      <c r="GR154">
        <v>0</v>
      </c>
      <c r="GS154">
        <v>0</v>
      </c>
      <c r="GT154">
        <v>0</v>
      </c>
      <c r="GU154" t="s">
        <v>3</v>
      </c>
      <c r="GV154">
        <f t="shared" si="128"/>
        <v>0</v>
      </c>
      <c r="GW154">
        <v>1</v>
      </c>
      <c r="GX154">
        <f>ROUND(HC154*I154,0)</f>
        <v>0</v>
      </c>
      <c r="HA154">
        <v>0</v>
      </c>
      <c r="HB154">
        <v>0</v>
      </c>
      <c r="HC154">
        <f t="shared" si="129"/>
        <v>0</v>
      </c>
      <c r="HE154" t="s">
        <v>3</v>
      </c>
      <c r="HF154" t="s">
        <v>3</v>
      </c>
      <c r="HM154" t="s">
        <v>3</v>
      </c>
      <c r="HN154" t="s">
        <v>106</v>
      </c>
      <c r="HO154" t="s">
        <v>107</v>
      </c>
      <c r="HP154" t="s">
        <v>104</v>
      </c>
      <c r="HQ154" t="s">
        <v>104</v>
      </c>
      <c r="IK154">
        <v>0</v>
      </c>
    </row>
    <row r="155" spans="1:255" x14ac:dyDescent="0.2">
      <c r="A155" s="2">
        <v>17</v>
      </c>
      <c r="B155" s="2">
        <v>1</v>
      </c>
      <c r="C155" s="2">
        <f>ROW(SmtRes!A326)</f>
        <v>326</v>
      </c>
      <c r="D155" s="2">
        <f>ROW(EtalonRes!A303)</f>
        <v>303</v>
      </c>
      <c r="E155" s="2" t="s">
        <v>326</v>
      </c>
      <c r="F155" s="2" t="s">
        <v>327</v>
      </c>
      <c r="G155" s="2" t="s">
        <v>328</v>
      </c>
      <c r="H155" s="2" t="s">
        <v>321</v>
      </c>
      <c r="I155" s="2">
        <f>ROUND(486.54/100,7)</f>
        <v>4.8654000000000002</v>
      </c>
      <c r="J155" s="2">
        <v>0</v>
      </c>
      <c r="K155" s="2">
        <f>ROUND(486.54/100,7)</f>
        <v>4.8654000000000002</v>
      </c>
      <c r="L155" s="2"/>
      <c r="M155" s="2"/>
      <c r="N155" s="2"/>
      <c r="O155" s="2">
        <f>ROUND(CP155,2)</f>
        <v>313.95999999999998</v>
      </c>
      <c r="P155" s="2">
        <f>ROUND(CQ155*I155,2)</f>
        <v>0</v>
      </c>
      <c r="Q155" s="2">
        <f>ROUND(CR155*I155,2)</f>
        <v>207.36</v>
      </c>
      <c r="R155" s="2">
        <f>ROUND(CS155*I155,2)</f>
        <v>76.290000000000006</v>
      </c>
      <c r="S155" s="2">
        <f>ROUND(CT155*I155,2)</f>
        <v>106.6</v>
      </c>
      <c r="T155" s="2">
        <f>ROUND(CU155*I155,2)</f>
        <v>0</v>
      </c>
      <c r="U155" s="2">
        <f t="shared" si="111"/>
        <v>13.428504</v>
      </c>
      <c r="V155" s="2">
        <f t="shared" si="112"/>
        <v>5.6399716799999995</v>
      </c>
      <c r="W155" s="2">
        <f>ROUND(CX155*I155,2)</f>
        <v>0</v>
      </c>
      <c r="X155" s="2">
        <f>ROUND(CY155,2)</f>
        <v>204.84</v>
      </c>
      <c r="Y155" s="2">
        <f>ROUND(CZ155,2)</f>
        <v>118.88</v>
      </c>
      <c r="Z155" s="2"/>
      <c r="AA155" s="2">
        <v>53551706</v>
      </c>
      <c r="AB155" s="2">
        <f t="shared" si="113"/>
        <v>64.53</v>
      </c>
      <c r="AC155" s="2">
        <f>ROUND(((ES155*ROUND((0*6),7))),2)</f>
        <v>0</v>
      </c>
      <c r="AD155" s="2">
        <f>ROUND(((((ET155*ROUND(((1.15*0.8)*6),7)))-((EU155*ROUND(((1.15*0.8)*6),7))))+AE155),2)</f>
        <v>42.62</v>
      </c>
      <c r="AE155" s="2">
        <f>ROUND(((EU155*ROUND(((1.15*0.8)*6),7))),2)</f>
        <v>15.68</v>
      </c>
      <c r="AF155" s="2">
        <f>ROUND(((EV155*ROUND(((1.15*0.8)*6),7))),2)</f>
        <v>21.91</v>
      </c>
      <c r="AG155" s="2">
        <f t="shared" si="115"/>
        <v>0</v>
      </c>
      <c r="AH155" s="2">
        <f>((EW155*ROUND(((1.15*0.8)*6),7)))</f>
        <v>2.76</v>
      </c>
      <c r="AI155" s="2">
        <f>((EX155*ROUND(((1.15*0.8)*6),7)))</f>
        <v>1.1591999999999998</v>
      </c>
      <c r="AJ155" s="2">
        <f t="shared" si="116"/>
        <v>0</v>
      </c>
      <c r="AK155" s="2">
        <v>291.32</v>
      </c>
      <c r="AL155" s="2">
        <v>279.63</v>
      </c>
      <c r="AM155" s="2">
        <v>7.72</v>
      </c>
      <c r="AN155" s="2">
        <v>2.84</v>
      </c>
      <c r="AO155" s="2">
        <v>3.97</v>
      </c>
      <c r="AP155" s="2">
        <v>0</v>
      </c>
      <c r="AQ155" s="2">
        <v>0.5</v>
      </c>
      <c r="AR155" s="2">
        <v>0.21</v>
      </c>
      <c r="AS155" s="2">
        <v>0</v>
      </c>
      <c r="AT155" s="2">
        <v>112</v>
      </c>
      <c r="AU155" s="2">
        <v>65</v>
      </c>
      <c r="AV155" s="2">
        <v>1</v>
      </c>
      <c r="AW155" s="2">
        <v>1</v>
      </c>
      <c r="AX155" s="2"/>
      <c r="AY155" s="2"/>
      <c r="AZ155" s="2">
        <v>1</v>
      </c>
      <c r="BA155" s="2">
        <v>1</v>
      </c>
      <c r="BB155" s="2">
        <v>1</v>
      </c>
      <c r="BC155" s="2">
        <v>1</v>
      </c>
      <c r="BD155" s="2" t="s">
        <v>3</v>
      </c>
      <c r="BE155" s="2" t="s">
        <v>3</v>
      </c>
      <c r="BF155" s="2" t="s">
        <v>3</v>
      </c>
      <c r="BG155" s="2" t="s">
        <v>3</v>
      </c>
      <c r="BH155" s="2">
        <v>0</v>
      </c>
      <c r="BI155" s="2">
        <v>1</v>
      </c>
      <c r="BJ155" s="2" t="s">
        <v>329</v>
      </c>
      <c r="BK155" s="2"/>
      <c r="BL155" s="2"/>
      <c r="BM155" s="2">
        <v>11001</v>
      </c>
      <c r="BN155" s="2">
        <v>0</v>
      </c>
      <c r="BO155" s="2" t="s">
        <v>3</v>
      </c>
      <c r="BP155" s="2">
        <v>0</v>
      </c>
      <c r="BQ155" s="2">
        <v>2</v>
      </c>
      <c r="BR155" s="2">
        <v>0</v>
      </c>
      <c r="BS155" s="2">
        <v>1</v>
      </c>
      <c r="BT155" s="2">
        <v>1</v>
      </c>
      <c r="BU155" s="2">
        <v>1</v>
      </c>
      <c r="BV155" s="2">
        <v>1</v>
      </c>
      <c r="BW155" s="2">
        <v>1</v>
      </c>
      <c r="BX155" s="2">
        <v>1</v>
      </c>
      <c r="BY155" s="2" t="s">
        <v>3</v>
      </c>
      <c r="BZ155" s="2">
        <v>112</v>
      </c>
      <c r="CA155" s="2">
        <v>65</v>
      </c>
      <c r="CB155" s="2" t="s">
        <v>3</v>
      </c>
      <c r="CC155" s="2"/>
      <c r="CD155" s="2"/>
      <c r="CE155" s="2">
        <v>0</v>
      </c>
      <c r="CF155" s="2">
        <v>0</v>
      </c>
      <c r="CG155" s="2">
        <v>0</v>
      </c>
      <c r="CH155" s="2"/>
      <c r="CI155" s="2"/>
      <c r="CJ155" s="2"/>
      <c r="CK155" s="2"/>
      <c r="CL155" s="2"/>
      <c r="CM155" s="2">
        <v>0</v>
      </c>
      <c r="CN155" s="2" t="s">
        <v>2157</v>
      </c>
      <c r="CO155" s="2">
        <v>0</v>
      </c>
      <c r="CP155" s="2">
        <f t="shared" si="117"/>
        <v>313.96000000000004</v>
      </c>
      <c r="CQ155" s="2">
        <f t="shared" si="118"/>
        <v>0</v>
      </c>
      <c r="CR155" s="2">
        <f t="shared" si="119"/>
        <v>42.62</v>
      </c>
      <c r="CS155" s="2">
        <f t="shared" si="120"/>
        <v>15.68</v>
      </c>
      <c r="CT155" s="2">
        <f t="shared" si="121"/>
        <v>21.91</v>
      </c>
      <c r="CU155" s="2">
        <f t="shared" si="122"/>
        <v>0</v>
      </c>
      <c r="CV155" s="2">
        <f t="shared" si="123"/>
        <v>2.76</v>
      </c>
      <c r="CW155" s="2">
        <f t="shared" si="124"/>
        <v>1.1591999999999998</v>
      </c>
      <c r="CX155" s="2">
        <f t="shared" si="125"/>
        <v>0</v>
      </c>
      <c r="CY155" s="2">
        <f t="shared" si="126"/>
        <v>204.83680000000001</v>
      </c>
      <c r="CZ155" s="2">
        <f t="shared" si="127"/>
        <v>118.87849999999999</v>
      </c>
      <c r="DA155" s="2"/>
      <c r="DB155" s="2"/>
      <c r="DC155" s="2" t="s">
        <v>3</v>
      </c>
      <c r="DD155" s="2" t="s">
        <v>330</v>
      </c>
      <c r="DE155" s="2" t="s">
        <v>331</v>
      </c>
      <c r="DF155" s="2" t="s">
        <v>331</v>
      </c>
      <c r="DG155" s="2" t="s">
        <v>331</v>
      </c>
      <c r="DH155" s="2" t="s">
        <v>3</v>
      </c>
      <c r="DI155" s="2" t="s">
        <v>331</v>
      </c>
      <c r="DJ155" s="2" t="s">
        <v>331</v>
      </c>
      <c r="DK155" s="2" t="s">
        <v>3</v>
      </c>
      <c r="DL155" s="2" t="s">
        <v>3</v>
      </c>
      <c r="DM155" s="2" t="s">
        <v>3</v>
      </c>
      <c r="DN155" s="2">
        <v>0</v>
      </c>
      <c r="DO155" s="2">
        <v>0</v>
      </c>
      <c r="DP155" s="2">
        <v>1</v>
      </c>
      <c r="DQ155" s="2">
        <v>1</v>
      </c>
      <c r="DR155" s="2"/>
      <c r="DS155" s="2"/>
      <c r="DT155" s="2"/>
      <c r="DU155" s="2">
        <v>1013</v>
      </c>
      <c r="DV155" s="2" t="s">
        <v>321</v>
      </c>
      <c r="DW155" s="2" t="s">
        <v>321</v>
      </c>
      <c r="DX155" s="2">
        <v>1</v>
      </c>
      <c r="DY155" s="2"/>
      <c r="DZ155" s="2" t="s">
        <v>3</v>
      </c>
      <c r="EA155" s="2" t="s">
        <v>3</v>
      </c>
      <c r="EB155" s="2" t="s">
        <v>3</v>
      </c>
      <c r="EC155" s="2" t="s">
        <v>3</v>
      </c>
      <c r="ED155" s="2"/>
      <c r="EE155" s="2">
        <v>53551116</v>
      </c>
      <c r="EF155" s="2">
        <v>2</v>
      </c>
      <c r="EG155" s="2" t="s">
        <v>38</v>
      </c>
      <c r="EH155" s="2">
        <v>11</v>
      </c>
      <c r="EI155" s="2" t="s">
        <v>104</v>
      </c>
      <c r="EJ155" s="2">
        <v>1</v>
      </c>
      <c r="EK155" s="2">
        <v>11001</v>
      </c>
      <c r="EL155" s="2" t="s">
        <v>104</v>
      </c>
      <c r="EM155" s="2" t="s">
        <v>105</v>
      </c>
      <c r="EN155" s="2"/>
      <c r="EO155" s="2" t="s">
        <v>332</v>
      </c>
      <c r="EP155" s="2"/>
      <c r="EQ155" s="2">
        <v>131072</v>
      </c>
      <c r="ER155" s="2">
        <v>291.32</v>
      </c>
      <c r="ES155" s="2">
        <v>279.63</v>
      </c>
      <c r="ET155" s="2">
        <v>7.72</v>
      </c>
      <c r="EU155" s="2">
        <v>2.84</v>
      </c>
      <c r="EV155" s="2">
        <v>3.97</v>
      </c>
      <c r="EW155" s="2">
        <v>0.5</v>
      </c>
      <c r="EX155" s="2">
        <v>0.21</v>
      </c>
      <c r="EY155" s="2">
        <v>0</v>
      </c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>
        <v>0</v>
      </c>
      <c r="FR155" s="2">
        <f>ROUND(IF(AND(BH155=3,BI155=3),P155,0),2)</f>
        <v>0</v>
      </c>
      <c r="FS155" s="2">
        <v>0</v>
      </c>
      <c r="FT155" s="2"/>
      <c r="FU155" s="2"/>
      <c r="FV155" s="2"/>
      <c r="FW155" s="2"/>
      <c r="FX155" s="2">
        <v>112</v>
      </c>
      <c r="FY155" s="2">
        <v>65</v>
      </c>
      <c r="FZ155" s="2"/>
      <c r="GA155" s="2" t="s">
        <v>3</v>
      </c>
      <c r="GB155" s="2"/>
      <c r="GC155" s="2"/>
      <c r="GD155" s="2">
        <v>1</v>
      </c>
      <c r="GE155" s="2"/>
      <c r="GF155" s="2">
        <v>-191885836</v>
      </c>
      <c r="GG155" s="2">
        <v>2</v>
      </c>
      <c r="GH155" s="2">
        <v>1</v>
      </c>
      <c r="GI155" s="2">
        <v>-2</v>
      </c>
      <c r="GJ155" s="2">
        <v>0</v>
      </c>
      <c r="GK155" s="2">
        <v>0</v>
      </c>
      <c r="GL155" s="2">
        <f>ROUND(IF(AND(BH155=3,BI155=3,FS155&lt;&gt;0),P155,0),2)</f>
        <v>0</v>
      </c>
      <c r="GM155" s="2">
        <f>ROUND(O155+X155+Y155,2)+GX155</f>
        <v>637.67999999999995</v>
      </c>
      <c r="GN155" s="2">
        <f>IF(OR(BI155=0,BI155=1),ROUND(O155+X155+Y155,2),0)</f>
        <v>637.67999999999995</v>
      </c>
      <c r="GO155" s="2">
        <f>IF(BI155=2,ROUND(O155+X155+Y155,2),0)</f>
        <v>0</v>
      </c>
      <c r="GP155" s="2">
        <f>IF(BI155=4,ROUND(O155+X155+Y155,2)+GX155,0)</f>
        <v>0</v>
      </c>
      <c r="GQ155" s="2"/>
      <c r="GR155" s="2">
        <v>0</v>
      </c>
      <c r="GS155" s="2">
        <v>0</v>
      </c>
      <c r="GT155" s="2">
        <v>0</v>
      </c>
      <c r="GU155" s="2" t="s">
        <v>333</v>
      </c>
      <c r="GV155" s="2">
        <f>ROUND(((GT155*ROUND(6,7))),2)</f>
        <v>0</v>
      </c>
      <c r="GW155" s="2">
        <v>1</v>
      </c>
      <c r="GX155" s="2">
        <f>ROUND(HC155*I155,2)</f>
        <v>0</v>
      </c>
      <c r="GY155" s="2"/>
      <c r="GZ155" s="2"/>
      <c r="HA155" s="2">
        <v>0</v>
      </c>
      <c r="HB155" s="2">
        <v>0</v>
      </c>
      <c r="HC155" s="2">
        <f t="shared" si="129"/>
        <v>0</v>
      </c>
      <c r="HD155" s="2"/>
      <c r="HE155" s="2" t="s">
        <v>3</v>
      </c>
      <c r="HF155" s="2" t="s">
        <v>3</v>
      </c>
      <c r="HG155" s="2"/>
      <c r="HH155" s="2"/>
      <c r="HI155" s="2"/>
      <c r="HJ155" s="2"/>
      <c r="HK155" s="2"/>
      <c r="HL155" s="2"/>
      <c r="HM155" s="2" t="s">
        <v>3</v>
      </c>
      <c r="HN155" s="2" t="s">
        <v>106</v>
      </c>
      <c r="HO155" s="2" t="s">
        <v>107</v>
      </c>
      <c r="HP155" s="2" t="s">
        <v>104</v>
      </c>
      <c r="HQ155" s="2" t="s">
        <v>104</v>
      </c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>
        <v>0</v>
      </c>
      <c r="IL155" s="2"/>
      <c r="IM155" s="2"/>
      <c r="IN155" s="2"/>
      <c r="IO155" s="2"/>
      <c r="IP155" s="2"/>
      <c r="IQ155" s="2"/>
      <c r="IR155" s="2"/>
      <c r="IS155" s="2"/>
      <c r="IT155" s="2"/>
      <c r="IU155" s="2"/>
    </row>
    <row r="156" spans="1:255" x14ac:dyDescent="0.2">
      <c r="A156">
        <v>17</v>
      </c>
      <c r="B156">
        <v>1</v>
      </c>
      <c r="C156">
        <f>ROW(SmtRes!A332)</f>
        <v>332</v>
      </c>
      <c r="D156">
        <f>ROW(EtalonRes!A308)</f>
        <v>308</v>
      </c>
      <c r="E156" t="s">
        <v>326</v>
      </c>
      <c r="F156" t="s">
        <v>327</v>
      </c>
      <c r="G156" t="s">
        <v>328</v>
      </c>
      <c r="H156" t="s">
        <v>321</v>
      </c>
      <c r="I156">
        <f>ROUND(486.54/100,7)</f>
        <v>4.8654000000000002</v>
      </c>
      <c r="J156">
        <v>0</v>
      </c>
      <c r="K156">
        <f>ROUND(486.54/100,7)</f>
        <v>4.8654000000000002</v>
      </c>
      <c r="O156">
        <f>ROUND(CP156,0)</f>
        <v>6818</v>
      </c>
      <c r="P156">
        <f>ROUND(CQ156*I156,0)</f>
        <v>0</v>
      </c>
      <c r="Q156">
        <f>ROUND(CR156*I156,0)</f>
        <v>3061</v>
      </c>
      <c r="R156">
        <f>ROUND(CS156*I156,0)</f>
        <v>2688</v>
      </c>
      <c r="S156">
        <f>ROUND(CT156*I156,0)</f>
        <v>3757</v>
      </c>
      <c r="T156">
        <f>ROUND(CU156*I156,0)</f>
        <v>0</v>
      </c>
      <c r="U156">
        <f t="shared" si="111"/>
        <v>13.428504</v>
      </c>
      <c r="V156">
        <f t="shared" si="112"/>
        <v>5.6399716799999995</v>
      </c>
      <c r="W156">
        <f>ROUND(CX156*I156,0)</f>
        <v>0</v>
      </c>
      <c r="X156">
        <f>ROUND(CY156,0)</f>
        <v>7218</v>
      </c>
      <c r="Y156">
        <f>ROUND(CZ156,0)</f>
        <v>4189</v>
      </c>
      <c r="AA156">
        <v>53551707</v>
      </c>
      <c r="AB156">
        <f t="shared" si="113"/>
        <v>64.53</v>
      </c>
      <c r="AC156">
        <f>ROUND(((ES156*ROUND((0*6),7))),2)</f>
        <v>0</v>
      </c>
      <c r="AD156">
        <f>ROUND(((((ET156*ROUND(((1.15*0.8)*6),7)))-((EU156*ROUND(((1.15*0.8)*6),7))))+AE156),2)</f>
        <v>42.62</v>
      </c>
      <c r="AE156">
        <f>ROUND(((EU156*ROUND(((1.15*0.8)*6),7))),2)</f>
        <v>15.68</v>
      </c>
      <c r="AF156">
        <f>ROUND(((EV156*ROUND(((1.15*0.8)*6),7))),2)</f>
        <v>21.91</v>
      </c>
      <c r="AG156">
        <f t="shared" si="115"/>
        <v>0</v>
      </c>
      <c r="AH156">
        <f>((EW156*ROUND(((1.15*0.8)*6),7)))</f>
        <v>2.76</v>
      </c>
      <c r="AI156">
        <f>((EX156*ROUND(((1.15*0.8)*6),7)))</f>
        <v>1.1591999999999998</v>
      </c>
      <c r="AJ156">
        <f t="shared" si="116"/>
        <v>0</v>
      </c>
      <c r="AK156">
        <v>291.32</v>
      </c>
      <c r="AL156">
        <v>279.63</v>
      </c>
      <c r="AM156">
        <v>7.72</v>
      </c>
      <c r="AN156">
        <v>2.84</v>
      </c>
      <c r="AO156">
        <v>3.97</v>
      </c>
      <c r="AP156">
        <v>0</v>
      </c>
      <c r="AQ156">
        <v>0.5</v>
      </c>
      <c r="AR156">
        <v>0.21</v>
      </c>
      <c r="AS156">
        <v>0</v>
      </c>
      <c r="AT156">
        <v>112</v>
      </c>
      <c r="AU156">
        <v>65</v>
      </c>
      <c r="AV156">
        <v>1</v>
      </c>
      <c r="AW156">
        <v>1</v>
      </c>
      <c r="AZ156">
        <v>1</v>
      </c>
      <c r="BA156">
        <v>35.24</v>
      </c>
      <c r="BB156">
        <v>14.76</v>
      </c>
      <c r="BC156">
        <v>6.71</v>
      </c>
      <c r="BD156" t="s">
        <v>3</v>
      </c>
      <c r="BE156" t="s">
        <v>3</v>
      </c>
      <c r="BF156" t="s">
        <v>3</v>
      </c>
      <c r="BG156" t="s">
        <v>3</v>
      </c>
      <c r="BH156">
        <v>0</v>
      </c>
      <c r="BI156">
        <v>1</v>
      </c>
      <c r="BJ156" t="s">
        <v>329</v>
      </c>
      <c r="BM156">
        <v>11001</v>
      </c>
      <c r="BN156">
        <v>0</v>
      </c>
      <c r="BO156" t="s">
        <v>327</v>
      </c>
      <c r="BP156">
        <v>1</v>
      </c>
      <c r="BQ156">
        <v>2</v>
      </c>
      <c r="BR156">
        <v>0</v>
      </c>
      <c r="BS156">
        <v>35.24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112</v>
      </c>
      <c r="CA156">
        <v>65</v>
      </c>
      <c r="CB156" t="s">
        <v>3</v>
      </c>
      <c r="CE156">
        <v>0</v>
      </c>
      <c r="CF156">
        <v>0</v>
      </c>
      <c r="CG156">
        <v>0</v>
      </c>
      <c r="CM156">
        <v>0</v>
      </c>
      <c r="CN156" t="s">
        <v>2157</v>
      </c>
      <c r="CO156">
        <v>0</v>
      </c>
      <c r="CP156">
        <f t="shared" si="117"/>
        <v>6818</v>
      </c>
      <c r="CQ156">
        <f t="shared" si="118"/>
        <v>0</v>
      </c>
      <c r="CR156">
        <f t="shared" si="119"/>
        <v>629.07119999999998</v>
      </c>
      <c r="CS156">
        <f t="shared" si="120"/>
        <v>552.56320000000005</v>
      </c>
      <c r="CT156">
        <f t="shared" si="121"/>
        <v>772.10840000000007</v>
      </c>
      <c r="CU156">
        <f t="shared" si="122"/>
        <v>0</v>
      </c>
      <c r="CV156">
        <f t="shared" si="123"/>
        <v>2.76</v>
      </c>
      <c r="CW156">
        <f t="shared" si="124"/>
        <v>1.1591999999999998</v>
      </c>
      <c r="CX156">
        <f t="shared" si="125"/>
        <v>0</v>
      </c>
      <c r="CY156">
        <f t="shared" si="126"/>
        <v>7218.4</v>
      </c>
      <c r="CZ156">
        <f t="shared" si="127"/>
        <v>4189.25</v>
      </c>
      <c r="DC156" t="s">
        <v>3</v>
      </c>
      <c r="DD156" t="s">
        <v>330</v>
      </c>
      <c r="DE156" t="s">
        <v>331</v>
      </c>
      <c r="DF156" t="s">
        <v>331</v>
      </c>
      <c r="DG156" t="s">
        <v>331</v>
      </c>
      <c r="DH156" t="s">
        <v>3</v>
      </c>
      <c r="DI156" t="s">
        <v>331</v>
      </c>
      <c r="DJ156" t="s">
        <v>331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1013</v>
      </c>
      <c r="DV156" t="s">
        <v>321</v>
      </c>
      <c r="DW156" t="s">
        <v>321</v>
      </c>
      <c r="DX156">
        <v>1</v>
      </c>
      <c r="DZ156" t="s">
        <v>3</v>
      </c>
      <c r="EA156" t="s">
        <v>3</v>
      </c>
      <c r="EB156" t="s">
        <v>3</v>
      </c>
      <c r="EC156" t="s">
        <v>3</v>
      </c>
      <c r="EE156">
        <v>53551116</v>
      </c>
      <c r="EF156">
        <v>2</v>
      </c>
      <c r="EG156" t="s">
        <v>38</v>
      </c>
      <c r="EH156">
        <v>11</v>
      </c>
      <c r="EI156" t="s">
        <v>104</v>
      </c>
      <c r="EJ156">
        <v>1</v>
      </c>
      <c r="EK156">
        <v>11001</v>
      </c>
      <c r="EL156" t="s">
        <v>104</v>
      </c>
      <c r="EM156" t="s">
        <v>105</v>
      </c>
      <c r="EO156" t="s">
        <v>332</v>
      </c>
      <c r="EQ156">
        <v>131072</v>
      </c>
      <c r="ER156">
        <v>291.32</v>
      </c>
      <c r="ES156">
        <v>279.63</v>
      </c>
      <c r="ET156">
        <v>7.72</v>
      </c>
      <c r="EU156">
        <v>2.84</v>
      </c>
      <c r="EV156">
        <v>3.97</v>
      </c>
      <c r="EW156">
        <v>0.5</v>
      </c>
      <c r="EX156">
        <v>0.21</v>
      </c>
      <c r="EY156">
        <v>0</v>
      </c>
      <c r="FQ156">
        <v>0</v>
      </c>
      <c r="FR156">
        <f>ROUND(IF(AND(BH156=3,BI156=3),P156,0),0)</f>
        <v>0</v>
      </c>
      <c r="FS156">
        <v>0</v>
      </c>
      <c r="FX156">
        <v>112</v>
      </c>
      <c r="FY156">
        <v>65</v>
      </c>
      <c r="GA156" t="s">
        <v>3</v>
      </c>
      <c r="GD156">
        <v>1</v>
      </c>
      <c r="GF156">
        <v>-191885836</v>
      </c>
      <c r="GG156">
        <v>2</v>
      </c>
      <c r="GH156">
        <v>1</v>
      </c>
      <c r="GI156">
        <v>2</v>
      </c>
      <c r="GJ156">
        <v>0</v>
      </c>
      <c r="GK156">
        <v>0</v>
      </c>
      <c r="GL156">
        <f>ROUND(IF(AND(BH156=3,BI156=3,FS156&lt;&gt;0),P156,0),0)</f>
        <v>0</v>
      </c>
      <c r="GM156">
        <f>ROUND(O156+X156+Y156,0)+GX156</f>
        <v>18225</v>
      </c>
      <c r="GN156">
        <f>IF(OR(BI156=0,BI156=1),ROUND(O156+X156+Y156,0),0)</f>
        <v>18225</v>
      </c>
      <c r="GO156">
        <f>IF(BI156=2,ROUND(O156+X156+Y156,0),0)</f>
        <v>0</v>
      </c>
      <c r="GP156">
        <f>IF(BI156=4,ROUND(O156+X156+Y156,0)+GX156,0)</f>
        <v>0</v>
      </c>
      <c r="GR156">
        <v>0</v>
      </c>
      <c r="GS156">
        <v>0</v>
      </c>
      <c r="GT156">
        <v>0</v>
      </c>
      <c r="GU156" t="s">
        <v>333</v>
      </c>
      <c r="GV156">
        <f>ROUND(((GT156*ROUND(6,7))),2)</f>
        <v>0</v>
      </c>
      <c r="GW156">
        <v>1</v>
      </c>
      <c r="GX156">
        <f>ROUND(HC156*I156,0)</f>
        <v>0</v>
      </c>
      <c r="HA156">
        <v>0</v>
      </c>
      <c r="HB156">
        <v>0</v>
      </c>
      <c r="HC156">
        <f t="shared" si="129"/>
        <v>0</v>
      </c>
      <c r="HE156" t="s">
        <v>3</v>
      </c>
      <c r="HF156" t="s">
        <v>3</v>
      </c>
      <c r="HM156" t="s">
        <v>3</v>
      </c>
      <c r="HN156" t="s">
        <v>106</v>
      </c>
      <c r="HO156" t="s">
        <v>107</v>
      </c>
      <c r="HP156" t="s">
        <v>104</v>
      </c>
      <c r="HQ156" t="s">
        <v>104</v>
      </c>
      <c r="IK156">
        <v>0</v>
      </c>
    </row>
    <row r="157" spans="1:255" x14ac:dyDescent="0.2">
      <c r="A157" s="2">
        <v>18</v>
      </c>
      <c r="B157" s="2">
        <v>1</v>
      </c>
      <c r="C157" s="2">
        <v>326</v>
      </c>
      <c r="D157" s="2"/>
      <c r="E157" s="2" t="s">
        <v>334</v>
      </c>
      <c r="F157" s="2" t="s">
        <v>24</v>
      </c>
      <c r="G157" s="2" t="s">
        <v>25</v>
      </c>
      <c r="H157" s="2" t="s">
        <v>26</v>
      </c>
      <c r="I157" s="2">
        <f>I155*J157</f>
        <v>35.030880000000003</v>
      </c>
      <c r="J157" s="2">
        <v>7.2</v>
      </c>
      <c r="K157" s="2">
        <v>7.2</v>
      </c>
      <c r="L157" s="2"/>
      <c r="M157" s="2"/>
      <c r="N157" s="2"/>
      <c r="O157" s="2">
        <f>ROUND(CP157,2)</f>
        <v>0</v>
      </c>
      <c r="P157" s="2">
        <f>ROUND(CQ157*I157,2)</f>
        <v>0</v>
      </c>
      <c r="Q157" s="2">
        <f>ROUND(CR157*I157,2)</f>
        <v>0</v>
      </c>
      <c r="R157" s="2">
        <f>ROUND(CS157*I157,2)</f>
        <v>0</v>
      </c>
      <c r="S157" s="2">
        <f>ROUND(CT157*I157,2)</f>
        <v>0</v>
      </c>
      <c r="T157" s="2">
        <f>ROUND(CU157*I157,2)</f>
        <v>0</v>
      </c>
      <c r="U157" s="2">
        <f t="shared" si="111"/>
        <v>0</v>
      </c>
      <c r="V157" s="2">
        <f t="shared" si="112"/>
        <v>0</v>
      </c>
      <c r="W157" s="2">
        <f>ROUND(CX157*I157,2)</f>
        <v>0</v>
      </c>
      <c r="X157" s="2">
        <f>ROUND(CY157,2)</f>
        <v>0</v>
      </c>
      <c r="Y157" s="2">
        <f>ROUND(CZ157,2)</f>
        <v>0</v>
      </c>
      <c r="Z157" s="2"/>
      <c r="AA157" s="2">
        <v>53551706</v>
      </c>
      <c r="AB157" s="2">
        <f t="shared" si="113"/>
        <v>0</v>
      </c>
      <c r="AC157" s="2">
        <f t="shared" ref="AC157:AC162" si="130">ROUND((ES157),2)</f>
        <v>0</v>
      </c>
      <c r="AD157" s="2">
        <f>ROUND((((ET157)-(EU157))+AE157),2)</f>
        <v>0</v>
      </c>
      <c r="AE157" s="2">
        <f>ROUND((EU157),2)</f>
        <v>0</v>
      </c>
      <c r="AF157" s="2">
        <f>ROUND((EV157),2)</f>
        <v>0</v>
      </c>
      <c r="AG157" s="2">
        <f t="shared" si="115"/>
        <v>0</v>
      </c>
      <c r="AH157" s="2">
        <f>(EW157)</f>
        <v>0</v>
      </c>
      <c r="AI157" s="2">
        <f>(EX157)</f>
        <v>0</v>
      </c>
      <c r="AJ157" s="2">
        <f t="shared" si="116"/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112</v>
      </c>
      <c r="AU157" s="2">
        <v>65</v>
      </c>
      <c r="AV157" s="2">
        <v>1</v>
      </c>
      <c r="AW157" s="2">
        <v>1</v>
      </c>
      <c r="AX157" s="2"/>
      <c r="AY157" s="2"/>
      <c r="AZ157" s="2">
        <v>1</v>
      </c>
      <c r="BA157" s="2">
        <v>1</v>
      </c>
      <c r="BB157" s="2">
        <v>1</v>
      </c>
      <c r="BC157" s="2">
        <v>1</v>
      </c>
      <c r="BD157" s="2" t="s">
        <v>3</v>
      </c>
      <c r="BE157" s="2" t="s">
        <v>3</v>
      </c>
      <c r="BF157" s="2" t="s">
        <v>3</v>
      </c>
      <c r="BG157" s="2" t="s">
        <v>3</v>
      </c>
      <c r="BH157" s="2">
        <v>3</v>
      </c>
      <c r="BI157" s="2">
        <v>1</v>
      </c>
      <c r="BJ157" s="2" t="s">
        <v>27</v>
      </c>
      <c r="BK157" s="2"/>
      <c r="BL157" s="2"/>
      <c r="BM157" s="2">
        <v>11001</v>
      </c>
      <c r="BN157" s="2">
        <v>0</v>
      </c>
      <c r="BO157" s="2" t="s">
        <v>3</v>
      </c>
      <c r="BP157" s="2">
        <v>0</v>
      </c>
      <c r="BQ157" s="2">
        <v>2</v>
      </c>
      <c r="BR157" s="2">
        <v>0</v>
      </c>
      <c r="BS157" s="2">
        <v>1</v>
      </c>
      <c r="BT157" s="2">
        <v>1</v>
      </c>
      <c r="BU157" s="2">
        <v>1</v>
      </c>
      <c r="BV157" s="2">
        <v>1</v>
      </c>
      <c r="BW157" s="2">
        <v>1</v>
      </c>
      <c r="BX157" s="2">
        <v>1</v>
      </c>
      <c r="BY157" s="2" t="s">
        <v>3</v>
      </c>
      <c r="BZ157" s="2">
        <v>112</v>
      </c>
      <c r="CA157" s="2">
        <v>65</v>
      </c>
      <c r="CB157" s="2" t="s">
        <v>3</v>
      </c>
      <c r="CC157" s="2"/>
      <c r="CD157" s="2"/>
      <c r="CE157" s="2">
        <v>0</v>
      </c>
      <c r="CF157" s="2">
        <v>0</v>
      </c>
      <c r="CG157" s="2">
        <v>0</v>
      </c>
      <c r="CH157" s="2"/>
      <c r="CI157" s="2"/>
      <c r="CJ157" s="2"/>
      <c r="CK157" s="2"/>
      <c r="CL157" s="2"/>
      <c r="CM157" s="2">
        <v>0</v>
      </c>
      <c r="CN157" s="2" t="s">
        <v>2157</v>
      </c>
      <c r="CO157" s="2">
        <v>0</v>
      </c>
      <c r="CP157" s="2">
        <f t="shared" si="117"/>
        <v>0</v>
      </c>
      <c r="CQ157" s="2">
        <f t="shared" si="118"/>
        <v>0</v>
      </c>
      <c r="CR157" s="2">
        <f t="shared" si="119"/>
        <v>0</v>
      </c>
      <c r="CS157" s="2">
        <f t="shared" si="120"/>
        <v>0</v>
      </c>
      <c r="CT157" s="2">
        <f t="shared" si="121"/>
        <v>0</v>
      </c>
      <c r="CU157" s="2">
        <f t="shared" si="122"/>
        <v>0</v>
      </c>
      <c r="CV157" s="2">
        <f t="shared" si="123"/>
        <v>0</v>
      </c>
      <c r="CW157" s="2">
        <f t="shared" si="124"/>
        <v>0</v>
      </c>
      <c r="CX157" s="2">
        <f t="shared" si="125"/>
        <v>0</v>
      </c>
      <c r="CY157" s="2">
        <f t="shared" si="126"/>
        <v>0</v>
      </c>
      <c r="CZ157" s="2">
        <f t="shared" si="127"/>
        <v>0</v>
      </c>
      <c r="DA157" s="2"/>
      <c r="DB157" s="2"/>
      <c r="DC157" s="2" t="s">
        <v>3</v>
      </c>
      <c r="DD157" s="2" t="s">
        <v>3</v>
      </c>
      <c r="DE157" s="2" t="s">
        <v>3</v>
      </c>
      <c r="DF157" s="2" t="s">
        <v>3</v>
      </c>
      <c r="DG157" s="2" t="s">
        <v>3</v>
      </c>
      <c r="DH157" s="2" t="s">
        <v>3</v>
      </c>
      <c r="DI157" s="2" t="s">
        <v>3</v>
      </c>
      <c r="DJ157" s="2" t="s">
        <v>3</v>
      </c>
      <c r="DK157" s="2" t="s">
        <v>3</v>
      </c>
      <c r="DL157" s="2" t="s">
        <v>3</v>
      </c>
      <c r="DM157" s="2" t="s">
        <v>3</v>
      </c>
      <c r="DN157" s="2">
        <v>0</v>
      </c>
      <c r="DO157" s="2">
        <v>0</v>
      </c>
      <c r="DP157" s="2">
        <v>1</v>
      </c>
      <c r="DQ157" s="2">
        <v>1</v>
      </c>
      <c r="DR157" s="2"/>
      <c r="DS157" s="2"/>
      <c r="DT157" s="2"/>
      <c r="DU157" s="2">
        <v>1009</v>
      </c>
      <c r="DV157" s="2" t="s">
        <v>26</v>
      </c>
      <c r="DW157" s="2" t="s">
        <v>26</v>
      </c>
      <c r="DX157" s="2">
        <v>1000</v>
      </c>
      <c r="DY157" s="2"/>
      <c r="DZ157" s="2" t="s">
        <v>3</v>
      </c>
      <c r="EA157" s="2" t="s">
        <v>3</v>
      </c>
      <c r="EB157" s="2" t="s">
        <v>3</v>
      </c>
      <c r="EC157" s="2" t="s">
        <v>3</v>
      </c>
      <c r="ED157" s="2"/>
      <c r="EE157" s="2">
        <v>53551116</v>
      </c>
      <c r="EF157" s="2">
        <v>2</v>
      </c>
      <c r="EG157" s="2" t="s">
        <v>38</v>
      </c>
      <c r="EH157" s="2">
        <v>11</v>
      </c>
      <c r="EI157" s="2" t="s">
        <v>104</v>
      </c>
      <c r="EJ157" s="2">
        <v>1</v>
      </c>
      <c r="EK157" s="2">
        <v>11001</v>
      </c>
      <c r="EL157" s="2" t="s">
        <v>104</v>
      </c>
      <c r="EM157" s="2" t="s">
        <v>105</v>
      </c>
      <c r="EN157" s="2"/>
      <c r="EO157" s="2" t="s">
        <v>332</v>
      </c>
      <c r="EP157" s="2"/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>
        <v>0</v>
      </c>
      <c r="FR157" s="2">
        <f>ROUND(IF(AND(BH157=3,BI157=3),P157,0),2)</f>
        <v>0</v>
      </c>
      <c r="FS157" s="2">
        <v>0</v>
      </c>
      <c r="FT157" s="2"/>
      <c r="FU157" s="2"/>
      <c r="FV157" s="2"/>
      <c r="FW157" s="2"/>
      <c r="FX157" s="2">
        <v>112</v>
      </c>
      <c r="FY157" s="2">
        <v>65</v>
      </c>
      <c r="FZ157" s="2"/>
      <c r="GA157" s="2" t="s">
        <v>3</v>
      </c>
      <c r="GB157" s="2"/>
      <c r="GC157" s="2"/>
      <c r="GD157" s="2">
        <v>1</v>
      </c>
      <c r="GE157" s="2"/>
      <c r="GF157" s="2">
        <v>1876412176</v>
      </c>
      <c r="GG157" s="2">
        <v>2</v>
      </c>
      <c r="GH157" s="2">
        <v>1</v>
      </c>
      <c r="GI157" s="2">
        <v>-2</v>
      </c>
      <c r="GJ157" s="2">
        <v>0</v>
      </c>
      <c r="GK157" s="2">
        <v>0</v>
      </c>
      <c r="GL157" s="2">
        <f>ROUND(IF(AND(BH157=3,BI157=3,FS157&lt;&gt;0),P157,0),2)</f>
        <v>0</v>
      </c>
      <c r="GM157" s="2">
        <f>ROUND(O157+X157+Y157,2)+GX157</f>
        <v>0</v>
      </c>
      <c r="GN157" s="2">
        <f>IF(OR(BI157=0,BI157=1),ROUND(O157+X157+Y157,2),0)</f>
        <v>0</v>
      </c>
      <c r="GO157" s="2">
        <f>IF(BI157=2,ROUND(O157+X157+Y157,2),0)</f>
        <v>0</v>
      </c>
      <c r="GP157" s="2">
        <f>IF(BI157=4,ROUND(O157+X157+Y157,2)+GX157,0)</f>
        <v>0</v>
      </c>
      <c r="GQ157" s="2"/>
      <c r="GR157" s="2">
        <v>0</v>
      </c>
      <c r="GS157" s="2">
        <v>0</v>
      </c>
      <c r="GT157" s="2">
        <v>0</v>
      </c>
      <c r="GU157" s="2" t="s">
        <v>3</v>
      </c>
      <c r="GV157" s="2">
        <f t="shared" ref="GV157:GV166" si="131">ROUND((GT157),2)</f>
        <v>0</v>
      </c>
      <c r="GW157" s="2">
        <v>1</v>
      </c>
      <c r="GX157" s="2">
        <f>ROUND(HC157*I157,2)</f>
        <v>0</v>
      </c>
      <c r="GY157" s="2"/>
      <c r="GZ157" s="2"/>
      <c r="HA157" s="2">
        <v>0</v>
      </c>
      <c r="HB157" s="2">
        <v>0</v>
      </c>
      <c r="HC157" s="2">
        <f t="shared" si="129"/>
        <v>0</v>
      </c>
      <c r="HD157" s="2"/>
      <c r="HE157" s="2" t="s">
        <v>3</v>
      </c>
      <c r="HF157" s="2" t="s">
        <v>3</v>
      </c>
      <c r="HG157" s="2"/>
      <c r="HH157" s="2"/>
      <c r="HI157" s="2"/>
      <c r="HJ157" s="2"/>
      <c r="HK157" s="2"/>
      <c r="HL157" s="2"/>
      <c r="HM157" s="2" t="s">
        <v>3</v>
      </c>
      <c r="HN157" s="2" t="s">
        <v>106</v>
      </c>
      <c r="HO157" s="2" t="s">
        <v>107</v>
      </c>
      <c r="HP157" s="2" t="s">
        <v>104</v>
      </c>
      <c r="HQ157" s="2" t="s">
        <v>104</v>
      </c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>
        <v>0</v>
      </c>
      <c r="IL157" s="2"/>
      <c r="IM157" s="2"/>
      <c r="IN157" s="2"/>
      <c r="IO157" s="2"/>
      <c r="IP157" s="2"/>
      <c r="IQ157" s="2"/>
      <c r="IR157" s="2"/>
      <c r="IS157" s="2"/>
      <c r="IT157" s="2"/>
      <c r="IU157" s="2"/>
    </row>
    <row r="158" spans="1:255" x14ac:dyDescent="0.2">
      <c r="A158">
        <v>18</v>
      </c>
      <c r="B158">
        <v>1</v>
      </c>
      <c r="C158">
        <v>332</v>
      </c>
      <c r="E158" t="s">
        <v>334</v>
      </c>
      <c r="F158" t="s">
        <v>24</v>
      </c>
      <c r="G158" t="s">
        <v>25</v>
      </c>
      <c r="H158" t="s">
        <v>26</v>
      </c>
      <c r="I158">
        <f>I156*J158</f>
        <v>35.030880000000003</v>
      </c>
      <c r="J158">
        <v>7.2</v>
      </c>
      <c r="K158">
        <v>7.2</v>
      </c>
      <c r="O158">
        <f>ROUND(CP158,0)</f>
        <v>0</v>
      </c>
      <c r="P158">
        <f>ROUND(CQ158*I158,0)</f>
        <v>0</v>
      </c>
      <c r="Q158">
        <f>ROUND(CR158*I158,0)</f>
        <v>0</v>
      </c>
      <c r="R158">
        <f>ROUND(CS158*I158,0)</f>
        <v>0</v>
      </c>
      <c r="S158">
        <f>ROUND(CT158*I158,0)</f>
        <v>0</v>
      </c>
      <c r="T158">
        <f>ROUND(CU158*I158,0)</f>
        <v>0</v>
      </c>
      <c r="U158">
        <f t="shared" si="111"/>
        <v>0</v>
      </c>
      <c r="V158">
        <f t="shared" si="112"/>
        <v>0</v>
      </c>
      <c r="W158">
        <f>ROUND(CX158*I158,0)</f>
        <v>0</v>
      </c>
      <c r="X158">
        <f>ROUND(CY158,0)</f>
        <v>0</v>
      </c>
      <c r="Y158">
        <f>ROUND(CZ158,0)</f>
        <v>0</v>
      </c>
      <c r="AA158">
        <v>53551707</v>
      </c>
      <c r="AB158">
        <f t="shared" si="113"/>
        <v>0</v>
      </c>
      <c r="AC158">
        <f t="shared" si="130"/>
        <v>0</v>
      </c>
      <c r="AD158">
        <f>ROUND((((ET158)-(EU158))+AE158),2)</f>
        <v>0</v>
      </c>
      <c r="AE158">
        <f>ROUND((EU158),2)</f>
        <v>0</v>
      </c>
      <c r="AF158">
        <f>ROUND((EV158),2)</f>
        <v>0</v>
      </c>
      <c r="AG158">
        <f t="shared" si="115"/>
        <v>0</v>
      </c>
      <c r="AH158">
        <f>(EW158)</f>
        <v>0</v>
      </c>
      <c r="AI158">
        <f>(EX158)</f>
        <v>0</v>
      </c>
      <c r="AJ158">
        <f t="shared" si="116"/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112</v>
      </c>
      <c r="AU158">
        <v>65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6.14</v>
      </c>
      <c r="BD158" t="s">
        <v>3</v>
      </c>
      <c r="BE158" t="s">
        <v>3</v>
      </c>
      <c r="BF158" t="s">
        <v>3</v>
      </c>
      <c r="BG158" t="s">
        <v>3</v>
      </c>
      <c r="BH158">
        <v>3</v>
      </c>
      <c r="BI158">
        <v>1</v>
      </c>
      <c r="BJ158" t="s">
        <v>27</v>
      </c>
      <c r="BM158">
        <v>11001</v>
      </c>
      <c r="BN158">
        <v>0</v>
      </c>
      <c r="BO158" t="s">
        <v>30</v>
      </c>
      <c r="BP158">
        <v>1</v>
      </c>
      <c r="BQ158">
        <v>2</v>
      </c>
      <c r="BR158">
        <v>0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112</v>
      </c>
      <c r="CA158">
        <v>65</v>
      </c>
      <c r="CB158" t="s">
        <v>3</v>
      </c>
      <c r="CE158">
        <v>0</v>
      </c>
      <c r="CF158">
        <v>0</v>
      </c>
      <c r="CG158">
        <v>0</v>
      </c>
      <c r="CM158">
        <v>0</v>
      </c>
      <c r="CN158" t="s">
        <v>2157</v>
      </c>
      <c r="CO158">
        <v>0</v>
      </c>
      <c r="CP158">
        <f t="shared" si="117"/>
        <v>0</v>
      </c>
      <c r="CQ158">
        <f t="shared" si="118"/>
        <v>0</v>
      </c>
      <c r="CR158">
        <f t="shared" si="119"/>
        <v>0</v>
      </c>
      <c r="CS158">
        <f t="shared" si="120"/>
        <v>0</v>
      </c>
      <c r="CT158">
        <f t="shared" si="121"/>
        <v>0</v>
      </c>
      <c r="CU158">
        <f t="shared" si="122"/>
        <v>0</v>
      </c>
      <c r="CV158">
        <f t="shared" si="123"/>
        <v>0</v>
      </c>
      <c r="CW158">
        <f t="shared" si="124"/>
        <v>0</v>
      </c>
      <c r="CX158">
        <f t="shared" si="125"/>
        <v>0</v>
      </c>
      <c r="CY158">
        <f t="shared" si="126"/>
        <v>0</v>
      </c>
      <c r="CZ158">
        <f t="shared" si="127"/>
        <v>0</v>
      </c>
      <c r="DC158" t="s">
        <v>3</v>
      </c>
      <c r="DD158" t="s">
        <v>3</v>
      </c>
      <c r="DE158" t="s">
        <v>3</v>
      </c>
      <c r="DF158" t="s">
        <v>3</v>
      </c>
      <c r="DG158" t="s">
        <v>3</v>
      </c>
      <c r="DH158" t="s">
        <v>3</v>
      </c>
      <c r="DI158" t="s">
        <v>3</v>
      </c>
      <c r="DJ158" t="s">
        <v>3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1009</v>
      </c>
      <c r="DV158" t="s">
        <v>26</v>
      </c>
      <c r="DW158" t="s">
        <v>26</v>
      </c>
      <c r="DX158">
        <v>1000</v>
      </c>
      <c r="DZ158" t="s">
        <v>3</v>
      </c>
      <c r="EA158" t="s">
        <v>3</v>
      </c>
      <c r="EB158" t="s">
        <v>3</v>
      </c>
      <c r="EC158" t="s">
        <v>3</v>
      </c>
      <c r="EE158">
        <v>53551116</v>
      </c>
      <c r="EF158">
        <v>2</v>
      </c>
      <c r="EG158" t="s">
        <v>38</v>
      </c>
      <c r="EH158">
        <v>11</v>
      </c>
      <c r="EI158" t="s">
        <v>104</v>
      </c>
      <c r="EJ158">
        <v>1</v>
      </c>
      <c r="EK158">
        <v>11001</v>
      </c>
      <c r="EL158" t="s">
        <v>104</v>
      </c>
      <c r="EM158" t="s">
        <v>105</v>
      </c>
      <c r="EO158" t="s">
        <v>332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FQ158">
        <v>0</v>
      </c>
      <c r="FR158">
        <f>ROUND(IF(AND(BH158=3,BI158=3),P158,0),0)</f>
        <v>0</v>
      </c>
      <c r="FS158">
        <v>0</v>
      </c>
      <c r="FX158">
        <v>112</v>
      </c>
      <c r="FY158">
        <v>65</v>
      </c>
      <c r="GA158" t="s">
        <v>3</v>
      </c>
      <c r="GD158">
        <v>1</v>
      </c>
      <c r="GF158">
        <v>1876412176</v>
      </c>
      <c r="GG158">
        <v>2</v>
      </c>
      <c r="GH158">
        <v>1</v>
      </c>
      <c r="GI158">
        <v>5</v>
      </c>
      <c r="GJ158">
        <v>0</v>
      </c>
      <c r="GK158">
        <v>0</v>
      </c>
      <c r="GL158">
        <f>ROUND(IF(AND(BH158=3,BI158=3,FS158&lt;&gt;0),P158,0),0)</f>
        <v>0</v>
      </c>
      <c r="GM158">
        <f>ROUND(O158+X158+Y158,0)+GX158</f>
        <v>0</v>
      </c>
      <c r="GN158">
        <f>IF(OR(BI158=0,BI158=1),ROUND(O158+X158+Y158,0),0)</f>
        <v>0</v>
      </c>
      <c r="GO158">
        <f>IF(BI158=2,ROUND(O158+X158+Y158,0),0)</f>
        <v>0</v>
      </c>
      <c r="GP158">
        <f>IF(BI158=4,ROUND(O158+X158+Y158,0)+GX158,0)</f>
        <v>0</v>
      </c>
      <c r="GR158">
        <v>0</v>
      </c>
      <c r="GS158">
        <v>0</v>
      </c>
      <c r="GT158">
        <v>0</v>
      </c>
      <c r="GU158" t="s">
        <v>3</v>
      </c>
      <c r="GV158">
        <f t="shared" si="131"/>
        <v>0</v>
      </c>
      <c r="GW158">
        <v>1</v>
      </c>
      <c r="GX158">
        <f>ROUND(HC158*I158,0)</f>
        <v>0</v>
      </c>
      <c r="HA158">
        <v>0</v>
      </c>
      <c r="HB158">
        <v>0</v>
      </c>
      <c r="HC158">
        <f t="shared" si="129"/>
        <v>0</v>
      </c>
      <c r="HE158" t="s">
        <v>3</v>
      </c>
      <c r="HF158" t="s">
        <v>3</v>
      </c>
      <c r="HM158" t="s">
        <v>3</v>
      </c>
      <c r="HN158" t="s">
        <v>106</v>
      </c>
      <c r="HO158" t="s">
        <v>107</v>
      </c>
      <c r="HP158" t="s">
        <v>104</v>
      </c>
      <c r="HQ158" t="s">
        <v>104</v>
      </c>
      <c r="IK158">
        <v>0</v>
      </c>
    </row>
    <row r="159" spans="1:255" x14ac:dyDescent="0.2">
      <c r="A159" s="2">
        <v>17</v>
      </c>
      <c r="B159" s="2">
        <v>1</v>
      </c>
      <c r="C159" s="2">
        <f>ROW(SmtRes!A334)</f>
        <v>334</v>
      </c>
      <c r="D159" s="2">
        <f>ROW(EtalonRes!A310)</f>
        <v>310</v>
      </c>
      <c r="E159" s="2" t="s">
        <v>335</v>
      </c>
      <c r="F159" s="2" t="s">
        <v>336</v>
      </c>
      <c r="G159" s="2" t="s">
        <v>337</v>
      </c>
      <c r="H159" s="2" t="s">
        <v>14</v>
      </c>
      <c r="I159" s="2">
        <f>ROUND(486.54/100,7)</f>
        <v>4.8654000000000002</v>
      </c>
      <c r="J159" s="2">
        <v>0</v>
      </c>
      <c r="K159" s="2">
        <f>ROUND(486.54/100,7)</f>
        <v>4.8654000000000002</v>
      </c>
      <c r="L159" s="2"/>
      <c r="M159" s="2"/>
      <c r="N159" s="2"/>
      <c r="O159" s="2">
        <f>ROUND(CP159,2)</f>
        <v>334.74</v>
      </c>
      <c r="P159" s="2">
        <f>ROUND(CQ159*I159,2)</f>
        <v>0</v>
      </c>
      <c r="Q159" s="2">
        <f>ROUND(CR159*I159,2)</f>
        <v>0</v>
      </c>
      <c r="R159" s="2">
        <f>ROUND(CS159*I159,2)</f>
        <v>0</v>
      </c>
      <c r="S159" s="2">
        <f>ROUND(CT159*I159,2)</f>
        <v>334.74</v>
      </c>
      <c r="T159" s="2">
        <f>ROUND(CU159*I159,2)</f>
        <v>0</v>
      </c>
      <c r="U159" s="2">
        <f t="shared" si="111"/>
        <v>42.915260699999997</v>
      </c>
      <c r="V159" s="2">
        <f t="shared" si="112"/>
        <v>0</v>
      </c>
      <c r="W159" s="2">
        <f>ROUND(CX159*I159,2)</f>
        <v>0</v>
      </c>
      <c r="X159" s="2">
        <f>ROUND(CY159,2)</f>
        <v>297.92</v>
      </c>
      <c r="Y159" s="2">
        <f>ROUND(CZ159,2)</f>
        <v>164.02</v>
      </c>
      <c r="Z159" s="2"/>
      <c r="AA159" s="2">
        <v>53551706</v>
      </c>
      <c r="AB159" s="2">
        <f t="shared" si="113"/>
        <v>68.8</v>
      </c>
      <c r="AC159" s="2">
        <f t="shared" si="130"/>
        <v>0</v>
      </c>
      <c r="AD159" s="2">
        <f>ROUND(((((ET159*ROUND(1.15,7)))-((EU159*ROUND(1.15,7))))+AE159),2)</f>
        <v>0</v>
      </c>
      <c r="AE159" s="2">
        <f>ROUND(((EU159*ROUND(1.15,7))),2)</f>
        <v>0</v>
      </c>
      <c r="AF159" s="2">
        <f>ROUND(((EV159*ROUND(1.15,7))),2)</f>
        <v>68.8</v>
      </c>
      <c r="AG159" s="2">
        <f t="shared" si="115"/>
        <v>0</v>
      </c>
      <c r="AH159" s="2">
        <f>((EW159*ROUND(1.15,7)))</f>
        <v>8.8204999999999991</v>
      </c>
      <c r="AI159" s="2">
        <f>((EX159*ROUND(1.15,7)))</f>
        <v>0</v>
      </c>
      <c r="AJ159" s="2">
        <f t="shared" si="116"/>
        <v>0</v>
      </c>
      <c r="AK159" s="2">
        <v>59.83</v>
      </c>
      <c r="AL159" s="2">
        <v>0</v>
      </c>
      <c r="AM159" s="2">
        <v>0</v>
      </c>
      <c r="AN159" s="2">
        <v>0</v>
      </c>
      <c r="AO159" s="2">
        <v>59.83</v>
      </c>
      <c r="AP159" s="2">
        <v>0</v>
      </c>
      <c r="AQ159" s="2">
        <v>7.67</v>
      </c>
      <c r="AR159" s="2">
        <v>0</v>
      </c>
      <c r="AS159" s="2">
        <v>0</v>
      </c>
      <c r="AT159" s="2">
        <v>89</v>
      </c>
      <c r="AU159" s="2">
        <v>49</v>
      </c>
      <c r="AV159" s="2">
        <v>1</v>
      </c>
      <c r="AW159" s="2">
        <v>1</v>
      </c>
      <c r="AX159" s="2"/>
      <c r="AY159" s="2"/>
      <c r="AZ159" s="2">
        <v>1</v>
      </c>
      <c r="BA159" s="2">
        <v>1</v>
      </c>
      <c r="BB159" s="2">
        <v>1</v>
      </c>
      <c r="BC159" s="2">
        <v>1</v>
      </c>
      <c r="BD159" s="2" t="s">
        <v>3</v>
      </c>
      <c r="BE159" s="2" t="s">
        <v>3</v>
      </c>
      <c r="BF159" s="2" t="s">
        <v>3</v>
      </c>
      <c r="BG159" s="2" t="s">
        <v>3</v>
      </c>
      <c r="BH159" s="2">
        <v>0</v>
      </c>
      <c r="BI159" s="2">
        <v>1</v>
      </c>
      <c r="BJ159" s="2" t="s">
        <v>338</v>
      </c>
      <c r="BK159" s="2"/>
      <c r="BL159" s="2"/>
      <c r="BM159" s="2">
        <v>57001</v>
      </c>
      <c r="BN159" s="2">
        <v>0</v>
      </c>
      <c r="BO159" s="2" t="s">
        <v>3</v>
      </c>
      <c r="BP159" s="2">
        <v>0</v>
      </c>
      <c r="BQ159" s="2">
        <v>6</v>
      </c>
      <c r="BR159" s="2">
        <v>0</v>
      </c>
      <c r="BS159" s="2">
        <v>1</v>
      </c>
      <c r="BT159" s="2">
        <v>1</v>
      </c>
      <c r="BU159" s="2">
        <v>1</v>
      </c>
      <c r="BV159" s="2">
        <v>1</v>
      </c>
      <c r="BW159" s="2">
        <v>1</v>
      </c>
      <c r="BX159" s="2">
        <v>1</v>
      </c>
      <c r="BY159" s="2" t="s">
        <v>3</v>
      </c>
      <c r="BZ159" s="2">
        <v>89</v>
      </c>
      <c r="CA159" s="2">
        <v>49</v>
      </c>
      <c r="CB159" s="2" t="s">
        <v>3</v>
      </c>
      <c r="CC159" s="2"/>
      <c r="CD159" s="2"/>
      <c r="CE159" s="2">
        <v>0</v>
      </c>
      <c r="CF159" s="2">
        <v>0</v>
      </c>
      <c r="CG159" s="2">
        <v>0</v>
      </c>
      <c r="CH159" s="2"/>
      <c r="CI159" s="2"/>
      <c r="CJ159" s="2"/>
      <c r="CK159" s="2"/>
      <c r="CL159" s="2"/>
      <c r="CM159" s="2">
        <v>0</v>
      </c>
      <c r="CN159" s="2" t="s">
        <v>2158</v>
      </c>
      <c r="CO159" s="2">
        <v>0</v>
      </c>
      <c r="CP159" s="2">
        <f t="shared" si="117"/>
        <v>334.74</v>
      </c>
      <c r="CQ159" s="2">
        <f t="shared" si="118"/>
        <v>0</v>
      </c>
      <c r="CR159" s="2">
        <f t="shared" si="119"/>
        <v>0</v>
      </c>
      <c r="CS159" s="2">
        <f t="shared" si="120"/>
        <v>0</v>
      </c>
      <c r="CT159" s="2">
        <f t="shared" si="121"/>
        <v>68.8</v>
      </c>
      <c r="CU159" s="2">
        <f t="shared" si="122"/>
        <v>0</v>
      </c>
      <c r="CV159" s="2">
        <f t="shared" si="123"/>
        <v>8.8204999999999991</v>
      </c>
      <c r="CW159" s="2">
        <f t="shared" si="124"/>
        <v>0</v>
      </c>
      <c r="CX159" s="2">
        <f t="shared" si="125"/>
        <v>0</v>
      </c>
      <c r="CY159" s="2">
        <f t="shared" si="126"/>
        <v>297.91860000000003</v>
      </c>
      <c r="CZ159" s="2">
        <f t="shared" si="127"/>
        <v>164.02260000000001</v>
      </c>
      <c r="DA159" s="2"/>
      <c r="DB159" s="2"/>
      <c r="DC159" s="2" t="s">
        <v>3</v>
      </c>
      <c r="DD159" s="2" t="s">
        <v>3</v>
      </c>
      <c r="DE159" s="2" t="s">
        <v>16</v>
      </c>
      <c r="DF159" s="2" t="s">
        <v>16</v>
      </c>
      <c r="DG159" s="2" t="s">
        <v>16</v>
      </c>
      <c r="DH159" s="2" t="s">
        <v>3</v>
      </c>
      <c r="DI159" s="2" t="s">
        <v>16</v>
      </c>
      <c r="DJ159" s="2" t="s">
        <v>16</v>
      </c>
      <c r="DK159" s="2" t="s">
        <v>3</v>
      </c>
      <c r="DL159" s="2" t="s">
        <v>3</v>
      </c>
      <c r="DM159" s="2" t="s">
        <v>3</v>
      </c>
      <c r="DN159" s="2">
        <v>0</v>
      </c>
      <c r="DO159" s="2">
        <v>0</v>
      </c>
      <c r="DP159" s="2">
        <v>1</v>
      </c>
      <c r="DQ159" s="2">
        <v>1</v>
      </c>
      <c r="DR159" s="2"/>
      <c r="DS159" s="2"/>
      <c r="DT159" s="2"/>
      <c r="DU159" s="2">
        <v>1013</v>
      </c>
      <c r="DV159" s="2" t="s">
        <v>14</v>
      </c>
      <c r="DW159" s="2" t="s">
        <v>14</v>
      </c>
      <c r="DX159" s="2">
        <v>1</v>
      </c>
      <c r="DY159" s="2"/>
      <c r="DZ159" s="2" t="s">
        <v>3</v>
      </c>
      <c r="EA159" s="2" t="s">
        <v>3</v>
      </c>
      <c r="EB159" s="2" t="s">
        <v>3</v>
      </c>
      <c r="EC159" s="2" t="s">
        <v>3</v>
      </c>
      <c r="ED159" s="2"/>
      <c r="EE159" s="2">
        <v>53551219</v>
      </c>
      <c r="EF159" s="2">
        <v>6</v>
      </c>
      <c r="EG159" s="2" t="s">
        <v>17</v>
      </c>
      <c r="EH159" s="2">
        <v>11</v>
      </c>
      <c r="EI159" s="2" t="s">
        <v>104</v>
      </c>
      <c r="EJ159" s="2">
        <v>1</v>
      </c>
      <c r="EK159" s="2">
        <v>57001</v>
      </c>
      <c r="EL159" s="2" t="s">
        <v>104</v>
      </c>
      <c r="EM159" s="2" t="s">
        <v>309</v>
      </c>
      <c r="EN159" s="2"/>
      <c r="EO159" s="2" t="s">
        <v>339</v>
      </c>
      <c r="EP159" s="2"/>
      <c r="EQ159" s="2">
        <v>131072</v>
      </c>
      <c r="ER159" s="2">
        <v>59.83</v>
      </c>
      <c r="ES159" s="2">
        <v>0</v>
      </c>
      <c r="ET159" s="2">
        <v>0</v>
      </c>
      <c r="EU159" s="2">
        <v>0</v>
      </c>
      <c r="EV159" s="2">
        <v>59.83</v>
      </c>
      <c r="EW159" s="2">
        <v>7.67</v>
      </c>
      <c r="EX159" s="2">
        <v>0</v>
      </c>
      <c r="EY159" s="2">
        <v>0</v>
      </c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>
        <v>0</v>
      </c>
      <c r="FR159" s="2">
        <f>ROUND(IF(AND(BH159=3,BI159=3),P159,0),2)</f>
        <v>0</v>
      </c>
      <c r="FS159" s="2">
        <v>0</v>
      </c>
      <c r="FT159" s="2"/>
      <c r="FU159" s="2"/>
      <c r="FV159" s="2"/>
      <c r="FW159" s="2"/>
      <c r="FX159" s="2">
        <v>89</v>
      </c>
      <c r="FY159" s="2">
        <v>49</v>
      </c>
      <c r="FZ159" s="2"/>
      <c r="GA159" s="2" t="s">
        <v>3</v>
      </c>
      <c r="GB159" s="2"/>
      <c r="GC159" s="2"/>
      <c r="GD159" s="2">
        <v>1</v>
      </c>
      <c r="GE159" s="2"/>
      <c r="GF159" s="2">
        <v>1753980408</v>
      </c>
      <c r="GG159" s="2">
        <v>2</v>
      </c>
      <c r="GH159" s="2">
        <v>1</v>
      </c>
      <c r="GI159" s="2">
        <v>-2</v>
      </c>
      <c r="GJ159" s="2">
        <v>0</v>
      </c>
      <c r="GK159" s="2">
        <v>0</v>
      </c>
      <c r="GL159" s="2">
        <f>ROUND(IF(AND(BH159=3,BI159=3,FS159&lt;&gt;0),P159,0),2)</f>
        <v>0</v>
      </c>
      <c r="GM159" s="2">
        <f>ROUND(O159+X159+Y159,2)+GX159</f>
        <v>796.68</v>
      </c>
      <c r="GN159" s="2">
        <f>IF(OR(BI159=0,BI159=1),ROUND(O159+X159+Y159,2),0)</f>
        <v>796.68</v>
      </c>
      <c r="GO159" s="2">
        <f>IF(BI159=2,ROUND(O159+X159+Y159,2),0)</f>
        <v>0</v>
      </c>
      <c r="GP159" s="2">
        <f>IF(BI159=4,ROUND(O159+X159+Y159,2)+GX159,0)</f>
        <v>0</v>
      </c>
      <c r="GQ159" s="2"/>
      <c r="GR159" s="2">
        <v>0</v>
      </c>
      <c r="GS159" s="2">
        <v>0</v>
      </c>
      <c r="GT159" s="2">
        <v>0</v>
      </c>
      <c r="GU159" s="2" t="s">
        <v>3</v>
      </c>
      <c r="GV159" s="2">
        <f t="shared" si="131"/>
        <v>0</v>
      </c>
      <c r="GW159" s="2">
        <v>1</v>
      </c>
      <c r="GX159" s="2">
        <f>ROUND(HC159*I159,2)</f>
        <v>0</v>
      </c>
      <c r="GY159" s="2"/>
      <c r="GZ159" s="2"/>
      <c r="HA159" s="2">
        <v>0</v>
      </c>
      <c r="HB159" s="2">
        <v>0</v>
      </c>
      <c r="HC159" s="2">
        <f t="shared" si="129"/>
        <v>0</v>
      </c>
      <c r="HD159" s="2"/>
      <c r="HE159" s="2" t="s">
        <v>3</v>
      </c>
      <c r="HF159" s="2" t="s">
        <v>3</v>
      </c>
      <c r="HG159" s="2"/>
      <c r="HH159" s="2"/>
      <c r="HI159" s="2"/>
      <c r="HJ159" s="2"/>
      <c r="HK159" s="2"/>
      <c r="HL159" s="2"/>
      <c r="HM159" s="2" t="s">
        <v>3</v>
      </c>
      <c r="HN159" s="2" t="s">
        <v>310</v>
      </c>
      <c r="HO159" s="2" t="s">
        <v>311</v>
      </c>
      <c r="HP159" s="2" t="s">
        <v>104</v>
      </c>
      <c r="HQ159" s="2" t="s">
        <v>104</v>
      </c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>
        <v>0</v>
      </c>
      <c r="IL159" s="2"/>
      <c r="IM159" s="2"/>
      <c r="IN159" s="2"/>
      <c r="IO159" s="2"/>
      <c r="IP159" s="2"/>
      <c r="IQ159" s="2"/>
      <c r="IR159" s="2"/>
      <c r="IS159" s="2"/>
      <c r="IT159" s="2"/>
      <c r="IU159" s="2"/>
    </row>
    <row r="160" spans="1:255" x14ac:dyDescent="0.2">
      <c r="A160">
        <v>17</v>
      </c>
      <c r="B160">
        <v>1</v>
      </c>
      <c r="C160">
        <f>ROW(SmtRes!A336)</f>
        <v>336</v>
      </c>
      <c r="D160">
        <f>ROW(EtalonRes!A312)</f>
        <v>312</v>
      </c>
      <c r="E160" t="s">
        <v>335</v>
      </c>
      <c r="F160" t="s">
        <v>336</v>
      </c>
      <c r="G160" t="s">
        <v>337</v>
      </c>
      <c r="H160" t="s">
        <v>14</v>
      </c>
      <c r="I160">
        <f>ROUND(486.54/100,7)</f>
        <v>4.8654000000000002</v>
      </c>
      <c r="J160">
        <v>0</v>
      </c>
      <c r="K160">
        <f>ROUND(486.54/100,7)</f>
        <v>4.8654000000000002</v>
      </c>
      <c r="O160">
        <f>ROUND(CP160,0)</f>
        <v>11796</v>
      </c>
      <c r="P160">
        <f>ROUND(CQ160*I160,0)</f>
        <v>0</v>
      </c>
      <c r="Q160">
        <f>ROUND(CR160*I160,0)</f>
        <v>0</v>
      </c>
      <c r="R160">
        <f>ROUND(CS160*I160,0)</f>
        <v>0</v>
      </c>
      <c r="S160">
        <f>ROUND(CT160*I160,0)</f>
        <v>11796</v>
      </c>
      <c r="T160">
        <f>ROUND(CU160*I160,0)</f>
        <v>0</v>
      </c>
      <c r="U160">
        <f t="shared" si="111"/>
        <v>42.915260699999997</v>
      </c>
      <c r="V160">
        <f t="shared" si="112"/>
        <v>0</v>
      </c>
      <c r="W160">
        <f>ROUND(CX160*I160,0)</f>
        <v>0</v>
      </c>
      <c r="X160">
        <f>ROUND(CY160,0)</f>
        <v>10498</v>
      </c>
      <c r="Y160">
        <f>ROUND(CZ160,0)</f>
        <v>5780</v>
      </c>
      <c r="AA160">
        <v>53551707</v>
      </c>
      <c r="AB160">
        <f t="shared" si="113"/>
        <v>68.8</v>
      </c>
      <c r="AC160">
        <f t="shared" si="130"/>
        <v>0</v>
      </c>
      <c r="AD160">
        <f>ROUND(((((ET160*ROUND(1.15,7)))-((EU160*ROUND(1.15,7))))+AE160),2)</f>
        <v>0</v>
      </c>
      <c r="AE160">
        <f>ROUND(((EU160*ROUND(1.15,7))),2)</f>
        <v>0</v>
      </c>
      <c r="AF160">
        <f>ROUND(((EV160*ROUND(1.15,7))),2)</f>
        <v>68.8</v>
      </c>
      <c r="AG160">
        <f t="shared" si="115"/>
        <v>0</v>
      </c>
      <c r="AH160">
        <f>((EW160*ROUND(1.15,7)))</f>
        <v>8.8204999999999991</v>
      </c>
      <c r="AI160">
        <f>((EX160*ROUND(1.15,7)))</f>
        <v>0</v>
      </c>
      <c r="AJ160">
        <f t="shared" si="116"/>
        <v>0</v>
      </c>
      <c r="AK160">
        <v>59.83</v>
      </c>
      <c r="AL160">
        <v>0</v>
      </c>
      <c r="AM160">
        <v>0</v>
      </c>
      <c r="AN160">
        <v>0</v>
      </c>
      <c r="AO160">
        <v>59.83</v>
      </c>
      <c r="AP160">
        <v>0</v>
      </c>
      <c r="AQ160">
        <v>7.67</v>
      </c>
      <c r="AR160">
        <v>0</v>
      </c>
      <c r="AS160">
        <v>0</v>
      </c>
      <c r="AT160">
        <v>89</v>
      </c>
      <c r="AU160">
        <v>49</v>
      </c>
      <c r="AV160">
        <v>1</v>
      </c>
      <c r="AW160">
        <v>1</v>
      </c>
      <c r="AZ160">
        <v>1</v>
      </c>
      <c r="BA160">
        <v>35.24</v>
      </c>
      <c r="BB160">
        <v>1</v>
      </c>
      <c r="BC160">
        <v>1</v>
      </c>
      <c r="BD160" t="s">
        <v>3</v>
      </c>
      <c r="BE160" t="s">
        <v>3</v>
      </c>
      <c r="BF160" t="s">
        <v>3</v>
      </c>
      <c r="BG160" t="s">
        <v>3</v>
      </c>
      <c r="BH160">
        <v>0</v>
      </c>
      <c r="BI160">
        <v>1</v>
      </c>
      <c r="BJ160" t="s">
        <v>338</v>
      </c>
      <c r="BM160">
        <v>57001</v>
      </c>
      <c r="BN160">
        <v>0</v>
      </c>
      <c r="BO160" t="s">
        <v>336</v>
      </c>
      <c r="BP160">
        <v>1</v>
      </c>
      <c r="BQ160">
        <v>6</v>
      </c>
      <c r="BR160">
        <v>0</v>
      </c>
      <c r="BS160">
        <v>35.24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89</v>
      </c>
      <c r="CA160">
        <v>49</v>
      </c>
      <c r="CB160" t="s">
        <v>3</v>
      </c>
      <c r="CE160">
        <v>0</v>
      </c>
      <c r="CF160">
        <v>0</v>
      </c>
      <c r="CG160">
        <v>0</v>
      </c>
      <c r="CM160">
        <v>0</v>
      </c>
      <c r="CN160" t="s">
        <v>2158</v>
      </c>
      <c r="CO160">
        <v>0</v>
      </c>
      <c r="CP160">
        <f t="shared" si="117"/>
        <v>11796</v>
      </c>
      <c r="CQ160">
        <f t="shared" si="118"/>
        <v>0</v>
      </c>
      <c r="CR160">
        <f t="shared" si="119"/>
        <v>0</v>
      </c>
      <c r="CS160">
        <f t="shared" si="120"/>
        <v>0</v>
      </c>
      <c r="CT160">
        <f t="shared" si="121"/>
        <v>2424.5120000000002</v>
      </c>
      <c r="CU160">
        <f t="shared" si="122"/>
        <v>0</v>
      </c>
      <c r="CV160">
        <f t="shared" si="123"/>
        <v>8.8204999999999991</v>
      </c>
      <c r="CW160">
        <f t="shared" si="124"/>
        <v>0</v>
      </c>
      <c r="CX160">
        <f t="shared" si="125"/>
        <v>0</v>
      </c>
      <c r="CY160">
        <f t="shared" si="126"/>
        <v>10498.44</v>
      </c>
      <c r="CZ160">
        <f t="shared" si="127"/>
        <v>5780.04</v>
      </c>
      <c r="DC160" t="s">
        <v>3</v>
      </c>
      <c r="DD160" t="s">
        <v>3</v>
      </c>
      <c r="DE160" t="s">
        <v>16</v>
      </c>
      <c r="DF160" t="s">
        <v>16</v>
      </c>
      <c r="DG160" t="s">
        <v>16</v>
      </c>
      <c r="DH160" t="s">
        <v>3</v>
      </c>
      <c r="DI160" t="s">
        <v>16</v>
      </c>
      <c r="DJ160" t="s">
        <v>16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1013</v>
      </c>
      <c r="DV160" t="s">
        <v>14</v>
      </c>
      <c r="DW160" t="s">
        <v>14</v>
      </c>
      <c r="DX160">
        <v>1</v>
      </c>
      <c r="DZ160" t="s">
        <v>3</v>
      </c>
      <c r="EA160" t="s">
        <v>3</v>
      </c>
      <c r="EB160" t="s">
        <v>3</v>
      </c>
      <c r="EC160" t="s">
        <v>3</v>
      </c>
      <c r="EE160">
        <v>53551219</v>
      </c>
      <c r="EF160">
        <v>6</v>
      </c>
      <c r="EG160" t="s">
        <v>17</v>
      </c>
      <c r="EH160">
        <v>11</v>
      </c>
      <c r="EI160" t="s">
        <v>104</v>
      </c>
      <c r="EJ160">
        <v>1</v>
      </c>
      <c r="EK160">
        <v>57001</v>
      </c>
      <c r="EL160" t="s">
        <v>104</v>
      </c>
      <c r="EM160" t="s">
        <v>309</v>
      </c>
      <c r="EO160" t="s">
        <v>339</v>
      </c>
      <c r="EQ160">
        <v>131072</v>
      </c>
      <c r="ER160">
        <v>59.83</v>
      </c>
      <c r="ES160">
        <v>0</v>
      </c>
      <c r="ET160">
        <v>0</v>
      </c>
      <c r="EU160">
        <v>0</v>
      </c>
      <c r="EV160">
        <v>59.83</v>
      </c>
      <c r="EW160">
        <v>7.67</v>
      </c>
      <c r="EX160">
        <v>0</v>
      </c>
      <c r="EY160">
        <v>0</v>
      </c>
      <c r="FQ160">
        <v>0</v>
      </c>
      <c r="FR160">
        <f>ROUND(IF(AND(BH160=3,BI160=3),P160,0),0)</f>
        <v>0</v>
      </c>
      <c r="FS160">
        <v>0</v>
      </c>
      <c r="FX160">
        <v>89</v>
      </c>
      <c r="FY160">
        <v>49</v>
      </c>
      <c r="GA160" t="s">
        <v>3</v>
      </c>
      <c r="GD160">
        <v>1</v>
      </c>
      <c r="GF160">
        <v>1753980408</v>
      </c>
      <c r="GG160">
        <v>2</v>
      </c>
      <c r="GH160">
        <v>1</v>
      </c>
      <c r="GI160">
        <v>2</v>
      </c>
      <c r="GJ160">
        <v>0</v>
      </c>
      <c r="GK160">
        <v>0</v>
      </c>
      <c r="GL160">
        <f>ROUND(IF(AND(BH160=3,BI160=3,FS160&lt;&gt;0),P160,0),0)</f>
        <v>0</v>
      </c>
      <c r="GM160">
        <f>ROUND(O160+X160+Y160,0)+GX160</f>
        <v>28074</v>
      </c>
      <c r="GN160">
        <f>IF(OR(BI160=0,BI160=1),ROUND(O160+X160+Y160,0),0)</f>
        <v>28074</v>
      </c>
      <c r="GO160">
        <f>IF(BI160=2,ROUND(O160+X160+Y160,0),0)</f>
        <v>0</v>
      </c>
      <c r="GP160">
        <f>IF(BI160=4,ROUND(O160+X160+Y160,0)+GX160,0)</f>
        <v>0</v>
      </c>
      <c r="GR160">
        <v>0</v>
      </c>
      <c r="GS160">
        <v>0</v>
      </c>
      <c r="GT160">
        <v>0</v>
      </c>
      <c r="GU160" t="s">
        <v>3</v>
      </c>
      <c r="GV160">
        <f t="shared" si="131"/>
        <v>0</v>
      </c>
      <c r="GW160">
        <v>1</v>
      </c>
      <c r="GX160">
        <f>ROUND(HC160*I160,0)</f>
        <v>0</v>
      </c>
      <c r="HA160">
        <v>0</v>
      </c>
      <c r="HB160">
        <v>0</v>
      </c>
      <c r="HC160">
        <f t="shared" si="129"/>
        <v>0</v>
      </c>
      <c r="HE160" t="s">
        <v>3</v>
      </c>
      <c r="HF160" t="s">
        <v>3</v>
      </c>
      <c r="HM160" t="s">
        <v>3</v>
      </c>
      <c r="HN160" t="s">
        <v>310</v>
      </c>
      <c r="HO160" t="s">
        <v>311</v>
      </c>
      <c r="HP160" t="s">
        <v>104</v>
      </c>
      <c r="HQ160" t="s">
        <v>104</v>
      </c>
      <c r="IK160">
        <v>0</v>
      </c>
    </row>
    <row r="161" spans="1:255" x14ac:dyDescent="0.2">
      <c r="A161" s="2">
        <v>18</v>
      </c>
      <c r="B161" s="2">
        <v>1</v>
      </c>
      <c r="C161" s="2">
        <v>334</v>
      </c>
      <c r="D161" s="2"/>
      <c r="E161" s="2" t="s">
        <v>340</v>
      </c>
      <c r="F161" s="2" t="s">
        <v>24</v>
      </c>
      <c r="G161" s="2" t="s">
        <v>25</v>
      </c>
      <c r="H161" s="2" t="s">
        <v>26</v>
      </c>
      <c r="I161" s="2">
        <f>I159*J161</f>
        <v>3.40578</v>
      </c>
      <c r="J161" s="2">
        <v>0.7</v>
      </c>
      <c r="K161" s="2">
        <v>0.7</v>
      </c>
      <c r="L161" s="2"/>
      <c r="M161" s="2"/>
      <c r="N161" s="2"/>
      <c r="O161" s="2">
        <f>ROUND(CP161,2)</f>
        <v>0</v>
      </c>
      <c r="P161" s="2">
        <f>ROUND(CQ161*I161,2)</f>
        <v>0</v>
      </c>
      <c r="Q161" s="2">
        <f>ROUND(CR161*I161,2)</f>
        <v>0</v>
      </c>
      <c r="R161" s="2">
        <f>ROUND(CS161*I161,2)</f>
        <v>0</v>
      </c>
      <c r="S161" s="2">
        <f>ROUND(CT161*I161,2)</f>
        <v>0</v>
      </c>
      <c r="T161" s="2">
        <f>ROUND(CU161*I161,2)</f>
        <v>0</v>
      </c>
      <c r="U161" s="2">
        <f t="shared" si="111"/>
        <v>0</v>
      </c>
      <c r="V161" s="2">
        <f t="shared" si="112"/>
        <v>0</v>
      </c>
      <c r="W161" s="2">
        <f>ROUND(CX161*I161,2)</f>
        <v>0</v>
      </c>
      <c r="X161" s="2">
        <f>ROUND(CY161,2)</f>
        <v>0</v>
      </c>
      <c r="Y161" s="2">
        <f>ROUND(CZ161,2)</f>
        <v>0</v>
      </c>
      <c r="Z161" s="2"/>
      <c r="AA161" s="2">
        <v>53551706</v>
      </c>
      <c r="AB161" s="2">
        <f t="shared" si="113"/>
        <v>0</v>
      </c>
      <c r="AC161" s="2">
        <f t="shared" si="130"/>
        <v>0</v>
      </c>
      <c r="AD161" s="2">
        <f>ROUND((((ET161)-(EU161))+AE161),2)</f>
        <v>0</v>
      </c>
      <c r="AE161" s="2">
        <f>ROUND((EU161),2)</f>
        <v>0</v>
      </c>
      <c r="AF161" s="2">
        <f>ROUND((EV161),2)</f>
        <v>0</v>
      </c>
      <c r="AG161" s="2">
        <f t="shared" si="115"/>
        <v>0</v>
      </c>
      <c r="AH161" s="2">
        <f>(EW161)</f>
        <v>0</v>
      </c>
      <c r="AI161" s="2">
        <f>(EX161)</f>
        <v>0</v>
      </c>
      <c r="AJ161" s="2">
        <f t="shared" si="116"/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89</v>
      </c>
      <c r="AU161" s="2">
        <v>49</v>
      </c>
      <c r="AV161" s="2">
        <v>1</v>
      </c>
      <c r="AW161" s="2">
        <v>1</v>
      </c>
      <c r="AX161" s="2"/>
      <c r="AY161" s="2"/>
      <c r="AZ161" s="2">
        <v>1</v>
      </c>
      <c r="BA161" s="2">
        <v>1</v>
      </c>
      <c r="BB161" s="2">
        <v>1</v>
      </c>
      <c r="BC161" s="2">
        <v>1</v>
      </c>
      <c r="BD161" s="2" t="s">
        <v>3</v>
      </c>
      <c r="BE161" s="2" t="s">
        <v>3</v>
      </c>
      <c r="BF161" s="2" t="s">
        <v>3</v>
      </c>
      <c r="BG161" s="2" t="s">
        <v>3</v>
      </c>
      <c r="BH161" s="2">
        <v>3</v>
      </c>
      <c r="BI161" s="2">
        <v>1</v>
      </c>
      <c r="BJ161" s="2" t="s">
        <v>27</v>
      </c>
      <c r="BK161" s="2"/>
      <c r="BL161" s="2"/>
      <c r="BM161" s="2">
        <v>57001</v>
      </c>
      <c r="BN161" s="2">
        <v>0</v>
      </c>
      <c r="BO161" s="2" t="s">
        <v>3</v>
      </c>
      <c r="BP161" s="2">
        <v>0</v>
      </c>
      <c r="BQ161" s="2">
        <v>6</v>
      </c>
      <c r="BR161" s="2">
        <v>0</v>
      </c>
      <c r="BS161" s="2">
        <v>1</v>
      </c>
      <c r="BT161" s="2">
        <v>1</v>
      </c>
      <c r="BU161" s="2">
        <v>1</v>
      </c>
      <c r="BV161" s="2">
        <v>1</v>
      </c>
      <c r="BW161" s="2">
        <v>1</v>
      </c>
      <c r="BX161" s="2">
        <v>1</v>
      </c>
      <c r="BY161" s="2" t="s">
        <v>3</v>
      </c>
      <c r="BZ161" s="2">
        <v>89</v>
      </c>
      <c r="CA161" s="2">
        <v>49</v>
      </c>
      <c r="CB161" s="2" t="s">
        <v>3</v>
      </c>
      <c r="CC161" s="2"/>
      <c r="CD161" s="2"/>
      <c r="CE161" s="2">
        <v>0</v>
      </c>
      <c r="CF161" s="2">
        <v>0</v>
      </c>
      <c r="CG161" s="2">
        <v>0</v>
      </c>
      <c r="CH161" s="2"/>
      <c r="CI161" s="2"/>
      <c r="CJ161" s="2"/>
      <c r="CK161" s="2"/>
      <c r="CL161" s="2"/>
      <c r="CM161" s="2">
        <v>0</v>
      </c>
      <c r="CN161" s="2" t="s">
        <v>3</v>
      </c>
      <c r="CO161" s="2">
        <v>0</v>
      </c>
      <c r="CP161" s="2">
        <f t="shared" si="117"/>
        <v>0</v>
      </c>
      <c r="CQ161" s="2">
        <f t="shared" si="118"/>
        <v>0</v>
      </c>
      <c r="CR161" s="2">
        <f t="shared" si="119"/>
        <v>0</v>
      </c>
      <c r="CS161" s="2">
        <f t="shared" si="120"/>
        <v>0</v>
      </c>
      <c r="CT161" s="2">
        <f t="shared" si="121"/>
        <v>0</v>
      </c>
      <c r="CU161" s="2">
        <f t="shared" si="122"/>
        <v>0</v>
      </c>
      <c r="CV161" s="2">
        <f t="shared" si="123"/>
        <v>0</v>
      </c>
      <c r="CW161" s="2">
        <f t="shared" si="124"/>
        <v>0</v>
      </c>
      <c r="CX161" s="2">
        <f t="shared" si="125"/>
        <v>0</v>
      </c>
      <c r="CY161" s="2">
        <f t="shared" si="126"/>
        <v>0</v>
      </c>
      <c r="CZ161" s="2">
        <f t="shared" si="127"/>
        <v>0</v>
      </c>
      <c r="DA161" s="2"/>
      <c r="DB161" s="2"/>
      <c r="DC161" s="2" t="s">
        <v>3</v>
      </c>
      <c r="DD161" s="2" t="s">
        <v>3</v>
      </c>
      <c r="DE161" s="2" t="s">
        <v>3</v>
      </c>
      <c r="DF161" s="2" t="s">
        <v>3</v>
      </c>
      <c r="DG161" s="2" t="s">
        <v>3</v>
      </c>
      <c r="DH161" s="2" t="s">
        <v>3</v>
      </c>
      <c r="DI161" s="2" t="s">
        <v>3</v>
      </c>
      <c r="DJ161" s="2" t="s">
        <v>3</v>
      </c>
      <c r="DK161" s="2" t="s">
        <v>3</v>
      </c>
      <c r="DL161" s="2" t="s">
        <v>3</v>
      </c>
      <c r="DM161" s="2" t="s">
        <v>3</v>
      </c>
      <c r="DN161" s="2">
        <v>0</v>
      </c>
      <c r="DO161" s="2">
        <v>0</v>
      </c>
      <c r="DP161" s="2">
        <v>1</v>
      </c>
      <c r="DQ161" s="2">
        <v>1</v>
      </c>
      <c r="DR161" s="2"/>
      <c r="DS161" s="2"/>
      <c r="DT161" s="2"/>
      <c r="DU161" s="2">
        <v>1009</v>
      </c>
      <c r="DV161" s="2" t="s">
        <v>26</v>
      </c>
      <c r="DW161" s="2" t="s">
        <v>26</v>
      </c>
      <c r="DX161" s="2">
        <v>1000</v>
      </c>
      <c r="DY161" s="2"/>
      <c r="DZ161" s="2" t="s">
        <v>3</v>
      </c>
      <c r="EA161" s="2" t="s">
        <v>3</v>
      </c>
      <c r="EB161" s="2" t="s">
        <v>3</v>
      </c>
      <c r="EC161" s="2" t="s">
        <v>3</v>
      </c>
      <c r="ED161" s="2"/>
      <c r="EE161" s="2">
        <v>53551219</v>
      </c>
      <c r="EF161" s="2">
        <v>6</v>
      </c>
      <c r="EG161" s="2" t="s">
        <v>17</v>
      </c>
      <c r="EH161" s="2">
        <v>11</v>
      </c>
      <c r="EI161" s="2" t="s">
        <v>104</v>
      </c>
      <c r="EJ161" s="2">
        <v>1</v>
      </c>
      <c r="EK161" s="2">
        <v>57001</v>
      </c>
      <c r="EL161" s="2" t="s">
        <v>104</v>
      </c>
      <c r="EM161" s="2" t="s">
        <v>309</v>
      </c>
      <c r="EN161" s="2"/>
      <c r="EO161" s="2" t="s">
        <v>3</v>
      </c>
      <c r="EP161" s="2"/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>
        <v>0</v>
      </c>
      <c r="FR161" s="2">
        <f>ROUND(IF(AND(BH161=3,BI161=3),P161,0),2)</f>
        <v>0</v>
      </c>
      <c r="FS161" s="2">
        <v>0</v>
      </c>
      <c r="FT161" s="2"/>
      <c r="FU161" s="2"/>
      <c r="FV161" s="2"/>
      <c r="FW161" s="2"/>
      <c r="FX161" s="2">
        <v>89</v>
      </c>
      <c r="FY161" s="2">
        <v>49</v>
      </c>
      <c r="FZ161" s="2"/>
      <c r="GA161" s="2" t="s">
        <v>3</v>
      </c>
      <c r="GB161" s="2"/>
      <c r="GC161" s="2"/>
      <c r="GD161" s="2">
        <v>1</v>
      </c>
      <c r="GE161" s="2"/>
      <c r="GF161" s="2">
        <v>1876412176</v>
      </c>
      <c r="GG161" s="2">
        <v>2</v>
      </c>
      <c r="GH161" s="2">
        <v>1</v>
      </c>
      <c r="GI161" s="2">
        <v>-2</v>
      </c>
      <c r="GJ161" s="2">
        <v>0</v>
      </c>
      <c r="GK161" s="2">
        <v>0</v>
      </c>
      <c r="GL161" s="2">
        <f>ROUND(IF(AND(BH161=3,BI161=3,FS161&lt;&gt;0),P161,0),2)</f>
        <v>0</v>
      </c>
      <c r="GM161" s="2">
        <f>ROUND(O161+X161+Y161,2)+GX161</f>
        <v>0</v>
      </c>
      <c r="GN161" s="2">
        <f>IF(OR(BI161=0,BI161=1),ROUND(O161+X161+Y161,2),0)</f>
        <v>0</v>
      </c>
      <c r="GO161" s="2">
        <f>IF(BI161=2,ROUND(O161+X161+Y161,2),0)</f>
        <v>0</v>
      </c>
      <c r="GP161" s="2">
        <f>IF(BI161=4,ROUND(O161+X161+Y161,2)+GX161,0)</f>
        <v>0</v>
      </c>
      <c r="GQ161" s="2"/>
      <c r="GR161" s="2">
        <v>0</v>
      </c>
      <c r="GS161" s="2">
        <v>0</v>
      </c>
      <c r="GT161" s="2">
        <v>0</v>
      </c>
      <c r="GU161" s="2" t="s">
        <v>3</v>
      </c>
      <c r="GV161" s="2">
        <f t="shared" si="131"/>
        <v>0</v>
      </c>
      <c r="GW161" s="2">
        <v>1</v>
      </c>
      <c r="GX161" s="2">
        <f>ROUND(HC161*I161,2)</f>
        <v>0</v>
      </c>
      <c r="GY161" s="2"/>
      <c r="GZ161" s="2"/>
      <c r="HA161" s="2">
        <v>0</v>
      </c>
      <c r="HB161" s="2">
        <v>0</v>
      </c>
      <c r="HC161" s="2">
        <f t="shared" si="129"/>
        <v>0</v>
      </c>
      <c r="HD161" s="2"/>
      <c r="HE161" s="2" t="s">
        <v>3</v>
      </c>
      <c r="HF161" s="2" t="s">
        <v>3</v>
      </c>
      <c r="HG161" s="2"/>
      <c r="HH161" s="2"/>
      <c r="HI161" s="2"/>
      <c r="HJ161" s="2"/>
      <c r="HK161" s="2"/>
      <c r="HL161" s="2"/>
      <c r="HM161" s="2" t="s">
        <v>3</v>
      </c>
      <c r="HN161" s="2" t="s">
        <v>310</v>
      </c>
      <c r="HO161" s="2" t="s">
        <v>311</v>
      </c>
      <c r="HP161" s="2" t="s">
        <v>104</v>
      </c>
      <c r="HQ161" s="2" t="s">
        <v>104</v>
      </c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>
        <v>0</v>
      </c>
      <c r="IL161" s="2"/>
      <c r="IM161" s="2"/>
      <c r="IN161" s="2"/>
      <c r="IO161" s="2"/>
      <c r="IP161" s="2"/>
      <c r="IQ161" s="2"/>
      <c r="IR161" s="2"/>
      <c r="IS161" s="2"/>
      <c r="IT161" s="2"/>
      <c r="IU161" s="2"/>
    </row>
    <row r="162" spans="1:255" x14ac:dyDescent="0.2">
      <c r="A162">
        <v>18</v>
      </c>
      <c r="B162">
        <v>1</v>
      </c>
      <c r="C162">
        <v>336</v>
      </c>
      <c r="E162" t="s">
        <v>340</v>
      </c>
      <c r="F162" t="s">
        <v>24</v>
      </c>
      <c r="G162" t="s">
        <v>25</v>
      </c>
      <c r="H162" t="s">
        <v>26</v>
      </c>
      <c r="I162">
        <f>I160*J162</f>
        <v>3.40578</v>
      </c>
      <c r="J162">
        <v>0.7</v>
      </c>
      <c r="K162">
        <v>0.7</v>
      </c>
      <c r="O162">
        <f>ROUND(CP162,0)</f>
        <v>0</v>
      </c>
      <c r="P162">
        <f>ROUND(CQ162*I162,0)</f>
        <v>0</v>
      </c>
      <c r="Q162">
        <f>ROUND(CR162*I162,0)</f>
        <v>0</v>
      </c>
      <c r="R162">
        <f>ROUND(CS162*I162,0)</f>
        <v>0</v>
      </c>
      <c r="S162">
        <f>ROUND(CT162*I162,0)</f>
        <v>0</v>
      </c>
      <c r="T162">
        <f>ROUND(CU162*I162,0)</f>
        <v>0</v>
      </c>
      <c r="U162">
        <f t="shared" si="111"/>
        <v>0</v>
      </c>
      <c r="V162">
        <f t="shared" si="112"/>
        <v>0</v>
      </c>
      <c r="W162">
        <f>ROUND(CX162*I162,0)</f>
        <v>0</v>
      </c>
      <c r="X162">
        <f>ROUND(CY162,0)</f>
        <v>0</v>
      </c>
      <c r="Y162">
        <f>ROUND(CZ162,0)</f>
        <v>0</v>
      </c>
      <c r="AA162">
        <v>53551707</v>
      </c>
      <c r="AB162">
        <f t="shared" si="113"/>
        <v>0</v>
      </c>
      <c r="AC162">
        <f t="shared" si="130"/>
        <v>0</v>
      </c>
      <c r="AD162">
        <f>ROUND((((ET162)-(EU162))+AE162),2)</f>
        <v>0</v>
      </c>
      <c r="AE162">
        <f>ROUND((EU162),2)</f>
        <v>0</v>
      </c>
      <c r="AF162">
        <f>ROUND((EV162),2)</f>
        <v>0</v>
      </c>
      <c r="AG162">
        <f t="shared" si="115"/>
        <v>0</v>
      </c>
      <c r="AH162">
        <f>(EW162)</f>
        <v>0</v>
      </c>
      <c r="AI162">
        <f>(EX162)</f>
        <v>0</v>
      </c>
      <c r="AJ162">
        <f t="shared" si="116"/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89</v>
      </c>
      <c r="AU162">
        <v>49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6.14</v>
      </c>
      <c r="BD162" t="s">
        <v>3</v>
      </c>
      <c r="BE162" t="s">
        <v>3</v>
      </c>
      <c r="BF162" t="s">
        <v>3</v>
      </c>
      <c r="BG162" t="s">
        <v>3</v>
      </c>
      <c r="BH162">
        <v>3</v>
      </c>
      <c r="BI162">
        <v>1</v>
      </c>
      <c r="BJ162" t="s">
        <v>27</v>
      </c>
      <c r="BM162">
        <v>57001</v>
      </c>
      <c r="BN162">
        <v>0</v>
      </c>
      <c r="BO162" t="s">
        <v>30</v>
      </c>
      <c r="BP162">
        <v>1</v>
      </c>
      <c r="BQ162">
        <v>6</v>
      </c>
      <c r="BR162">
        <v>0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89</v>
      </c>
      <c r="CA162">
        <v>49</v>
      </c>
      <c r="CB162" t="s">
        <v>3</v>
      </c>
      <c r="CE162">
        <v>0</v>
      </c>
      <c r="CF162">
        <v>0</v>
      </c>
      <c r="CG162">
        <v>0</v>
      </c>
      <c r="CM162">
        <v>0</v>
      </c>
      <c r="CN162" t="s">
        <v>3</v>
      </c>
      <c r="CO162">
        <v>0</v>
      </c>
      <c r="CP162">
        <f t="shared" si="117"/>
        <v>0</v>
      </c>
      <c r="CQ162">
        <f t="shared" si="118"/>
        <v>0</v>
      </c>
      <c r="CR162">
        <f t="shared" si="119"/>
        <v>0</v>
      </c>
      <c r="CS162">
        <f t="shared" si="120"/>
        <v>0</v>
      </c>
      <c r="CT162">
        <f t="shared" si="121"/>
        <v>0</v>
      </c>
      <c r="CU162">
        <f t="shared" si="122"/>
        <v>0</v>
      </c>
      <c r="CV162">
        <f t="shared" si="123"/>
        <v>0</v>
      </c>
      <c r="CW162">
        <f t="shared" si="124"/>
        <v>0</v>
      </c>
      <c r="CX162">
        <f t="shared" si="125"/>
        <v>0</v>
      </c>
      <c r="CY162">
        <f t="shared" si="126"/>
        <v>0</v>
      </c>
      <c r="CZ162">
        <f t="shared" si="127"/>
        <v>0</v>
      </c>
      <c r="DC162" t="s">
        <v>3</v>
      </c>
      <c r="DD162" t="s">
        <v>3</v>
      </c>
      <c r="DE162" t="s">
        <v>3</v>
      </c>
      <c r="DF162" t="s">
        <v>3</v>
      </c>
      <c r="DG162" t="s">
        <v>3</v>
      </c>
      <c r="DH162" t="s">
        <v>3</v>
      </c>
      <c r="DI162" t="s">
        <v>3</v>
      </c>
      <c r="DJ162" t="s">
        <v>3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1009</v>
      </c>
      <c r="DV162" t="s">
        <v>26</v>
      </c>
      <c r="DW162" t="s">
        <v>26</v>
      </c>
      <c r="DX162">
        <v>1000</v>
      </c>
      <c r="DZ162" t="s">
        <v>3</v>
      </c>
      <c r="EA162" t="s">
        <v>3</v>
      </c>
      <c r="EB162" t="s">
        <v>3</v>
      </c>
      <c r="EC162" t="s">
        <v>3</v>
      </c>
      <c r="EE162">
        <v>53551219</v>
      </c>
      <c r="EF162">
        <v>6</v>
      </c>
      <c r="EG162" t="s">
        <v>17</v>
      </c>
      <c r="EH162">
        <v>11</v>
      </c>
      <c r="EI162" t="s">
        <v>104</v>
      </c>
      <c r="EJ162">
        <v>1</v>
      </c>
      <c r="EK162">
        <v>57001</v>
      </c>
      <c r="EL162" t="s">
        <v>104</v>
      </c>
      <c r="EM162" t="s">
        <v>309</v>
      </c>
      <c r="EO162" t="s">
        <v>3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FQ162">
        <v>0</v>
      </c>
      <c r="FR162">
        <f>ROUND(IF(AND(BH162=3,BI162=3),P162,0),0)</f>
        <v>0</v>
      </c>
      <c r="FS162">
        <v>0</v>
      </c>
      <c r="FX162">
        <v>89</v>
      </c>
      <c r="FY162">
        <v>49</v>
      </c>
      <c r="GA162" t="s">
        <v>3</v>
      </c>
      <c r="GD162">
        <v>1</v>
      </c>
      <c r="GF162">
        <v>1876412176</v>
      </c>
      <c r="GG162">
        <v>2</v>
      </c>
      <c r="GH162">
        <v>1</v>
      </c>
      <c r="GI162">
        <v>5</v>
      </c>
      <c r="GJ162">
        <v>0</v>
      </c>
      <c r="GK162">
        <v>0</v>
      </c>
      <c r="GL162">
        <f>ROUND(IF(AND(BH162=3,BI162=3,FS162&lt;&gt;0),P162,0),0)</f>
        <v>0</v>
      </c>
      <c r="GM162">
        <f>ROUND(O162+X162+Y162,0)+GX162</f>
        <v>0</v>
      </c>
      <c r="GN162">
        <f>IF(OR(BI162=0,BI162=1),ROUND(O162+X162+Y162,0),0)</f>
        <v>0</v>
      </c>
      <c r="GO162">
        <f>IF(BI162=2,ROUND(O162+X162+Y162,0),0)</f>
        <v>0</v>
      </c>
      <c r="GP162">
        <f>IF(BI162=4,ROUND(O162+X162+Y162,0)+GX162,0)</f>
        <v>0</v>
      </c>
      <c r="GR162">
        <v>0</v>
      </c>
      <c r="GS162">
        <v>0</v>
      </c>
      <c r="GT162">
        <v>0</v>
      </c>
      <c r="GU162" t="s">
        <v>3</v>
      </c>
      <c r="GV162">
        <f t="shared" si="131"/>
        <v>0</v>
      </c>
      <c r="GW162">
        <v>1</v>
      </c>
      <c r="GX162">
        <f>ROUND(HC162*I162,0)</f>
        <v>0</v>
      </c>
      <c r="HA162">
        <v>0</v>
      </c>
      <c r="HB162">
        <v>0</v>
      </c>
      <c r="HC162">
        <f t="shared" si="129"/>
        <v>0</v>
      </c>
      <c r="HE162" t="s">
        <v>3</v>
      </c>
      <c r="HF162" t="s">
        <v>3</v>
      </c>
      <c r="HM162" t="s">
        <v>3</v>
      </c>
      <c r="HN162" t="s">
        <v>310</v>
      </c>
      <c r="HO162" t="s">
        <v>311</v>
      </c>
      <c r="HP162" t="s">
        <v>104</v>
      </c>
      <c r="HQ162" t="s">
        <v>104</v>
      </c>
      <c r="IK162">
        <v>0</v>
      </c>
    </row>
    <row r="163" spans="1:255" x14ac:dyDescent="0.2">
      <c r="A163" s="2">
        <v>17</v>
      </c>
      <c r="B163" s="2">
        <v>1</v>
      </c>
      <c r="C163" s="2">
        <f>ROW(SmtRes!A343)</f>
        <v>343</v>
      </c>
      <c r="D163" s="2">
        <f>ROW(EtalonRes!A318)</f>
        <v>318</v>
      </c>
      <c r="E163" s="2" t="s">
        <v>341</v>
      </c>
      <c r="F163" s="2" t="s">
        <v>319</v>
      </c>
      <c r="G163" s="2" t="s">
        <v>320</v>
      </c>
      <c r="H163" s="2" t="s">
        <v>321</v>
      </c>
      <c r="I163" s="2">
        <f>ROUND(486.54/100,7)</f>
        <v>4.8654000000000002</v>
      </c>
      <c r="J163" s="2">
        <v>0</v>
      </c>
      <c r="K163" s="2">
        <f>ROUND(486.54/100,7)</f>
        <v>4.8654000000000002</v>
      </c>
      <c r="L163" s="2"/>
      <c r="M163" s="2"/>
      <c r="N163" s="2"/>
      <c r="O163" s="2">
        <f>ROUND(CP163,2)</f>
        <v>1602.22</v>
      </c>
      <c r="P163" s="2">
        <f>ROUND(CQ163*I163,2)</f>
        <v>0</v>
      </c>
      <c r="Q163" s="2">
        <f>ROUND(CR163*I163,2)</f>
        <v>198.02</v>
      </c>
      <c r="R163" s="2">
        <f>ROUND(CS163*I163,2)</f>
        <v>76.78</v>
      </c>
      <c r="S163" s="2">
        <f>ROUND(CT163*I163,2)</f>
        <v>1404.2</v>
      </c>
      <c r="T163" s="2">
        <f>ROUND(CU163*I163,2)</f>
        <v>0</v>
      </c>
      <c r="U163" s="2">
        <f t="shared" si="111"/>
        <v>176.85339768000003</v>
      </c>
      <c r="V163" s="2">
        <f t="shared" si="112"/>
        <v>5.684733360000001</v>
      </c>
      <c r="W163" s="2">
        <f>ROUND(CX163*I163,2)</f>
        <v>0</v>
      </c>
      <c r="X163" s="2">
        <f>ROUND(CY163,2)</f>
        <v>1658.7</v>
      </c>
      <c r="Y163" s="2">
        <f>ROUND(CZ163,2)</f>
        <v>962.64</v>
      </c>
      <c r="Z163" s="2"/>
      <c r="AA163" s="2">
        <v>53551706</v>
      </c>
      <c r="AB163" s="2">
        <f t="shared" si="113"/>
        <v>329.31</v>
      </c>
      <c r="AC163" s="2">
        <f>ROUND(((ES163*ROUND(0,7))),2)</f>
        <v>0</v>
      </c>
      <c r="AD163" s="2">
        <f>ROUND(((((ET163*ROUND((1.15*0.8),7)))-((EU163*ROUND((1.15*0.8),7))))+AE163),2)</f>
        <v>40.700000000000003</v>
      </c>
      <c r="AE163" s="2">
        <f>ROUND(((EU163*ROUND((1.15*0.8),7))),2)</f>
        <v>15.78</v>
      </c>
      <c r="AF163" s="2">
        <f>ROUND(((EV163*ROUND((1.15*0.8),7))),2)</f>
        <v>288.61</v>
      </c>
      <c r="AG163" s="2">
        <f t="shared" si="115"/>
        <v>0</v>
      </c>
      <c r="AH163" s="2">
        <f>((EW163*ROUND((1.15*0.8),7)))</f>
        <v>36.349200000000003</v>
      </c>
      <c r="AI163" s="2">
        <f>((EX163*ROUND((1.15*0.8),7)))</f>
        <v>1.1684000000000001</v>
      </c>
      <c r="AJ163" s="2">
        <f t="shared" si="116"/>
        <v>0</v>
      </c>
      <c r="AK163" s="2">
        <v>1485.02</v>
      </c>
      <c r="AL163" s="2">
        <v>1127.07</v>
      </c>
      <c r="AM163" s="2">
        <v>44.24</v>
      </c>
      <c r="AN163" s="2">
        <v>17.149999999999999</v>
      </c>
      <c r="AO163" s="2">
        <v>313.70999999999998</v>
      </c>
      <c r="AP163" s="2">
        <v>0</v>
      </c>
      <c r="AQ163" s="2">
        <v>39.51</v>
      </c>
      <c r="AR163" s="2">
        <v>1.27</v>
      </c>
      <c r="AS163" s="2">
        <v>0</v>
      </c>
      <c r="AT163" s="2">
        <v>112</v>
      </c>
      <c r="AU163" s="2">
        <v>65</v>
      </c>
      <c r="AV163" s="2">
        <v>1</v>
      </c>
      <c r="AW163" s="2">
        <v>1</v>
      </c>
      <c r="AX163" s="2"/>
      <c r="AY163" s="2"/>
      <c r="AZ163" s="2">
        <v>1</v>
      </c>
      <c r="BA163" s="2">
        <v>1</v>
      </c>
      <c r="BB163" s="2">
        <v>1</v>
      </c>
      <c r="BC163" s="2">
        <v>1</v>
      </c>
      <c r="BD163" s="2" t="s">
        <v>3</v>
      </c>
      <c r="BE163" s="2" t="s">
        <v>3</v>
      </c>
      <c r="BF163" s="2" t="s">
        <v>3</v>
      </c>
      <c r="BG163" s="2" t="s">
        <v>3</v>
      </c>
      <c r="BH163" s="2">
        <v>0</v>
      </c>
      <c r="BI163" s="2">
        <v>1</v>
      </c>
      <c r="BJ163" s="2" t="s">
        <v>322</v>
      </c>
      <c r="BK163" s="2"/>
      <c r="BL163" s="2"/>
      <c r="BM163" s="2">
        <v>11001</v>
      </c>
      <c r="BN163" s="2">
        <v>0</v>
      </c>
      <c r="BO163" s="2" t="s">
        <v>3</v>
      </c>
      <c r="BP163" s="2">
        <v>0</v>
      </c>
      <c r="BQ163" s="2">
        <v>2</v>
      </c>
      <c r="BR163" s="2">
        <v>0</v>
      </c>
      <c r="BS163" s="2">
        <v>1</v>
      </c>
      <c r="BT163" s="2">
        <v>1</v>
      </c>
      <c r="BU163" s="2">
        <v>1</v>
      </c>
      <c r="BV163" s="2">
        <v>1</v>
      </c>
      <c r="BW163" s="2">
        <v>1</v>
      </c>
      <c r="BX163" s="2">
        <v>1</v>
      </c>
      <c r="BY163" s="2" t="s">
        <v>3</v>
      </c>
      <c r="BZ163" s="2">
        <v>112</v>
      </c>
      <c r="CA163" s="2">
        <v>65</v>
      </c>
      <c r="CB163" s="2" t="s">
        <v>3</v>
      </c>
      <c r="CC163" s="2"/>
      <c r="CD163" s="2"/>
      <c r="CE163" s="2">
        <v>0</v>
      </c>
      <c r="CF163" s="2">
        <v>0</v>
      </c>
      <c r="CG163" s="2">
        <v>0</v>
      </c>
      <c r="CH163" s="2"/>
      <c r="CI163" s="2"/>
      <c r="CJ163" s="2"/>
      <c r="CK163" s="2"/>
      <c r="CL163" s="2"/>
      <c r="CM163" s="2">
        <v>0</v>
      </c>
      <c r="CN163" s="2" t="s">
        <v>2156</v>
      </c>
      <c r="CO163" s="2">
        <v>0</v>
      </c>
      <c r="CP163" s="2">
        <f t="shared" si="117"/>
        <v>1602.22</v>
      </c>
      <c r="CQ163" s="2">
        <f t="shared" si="118"/>
        <v>0</v>
      </c>
      <c r="CR163" s="2">
        <f t="shared" si="119"/>
        <v>40.700000000000003</v>
      </c>
      <c r="CS163" s="2">
        <f t="shared" si="120"/>
        <v>15.78</v>
      </c>
      <c r="CT163" s="2">
        <f t="shared" si="121"/>
        <v>288.61</v>
      </c>
      <c r="CU163" s="2">
        <f t="shared" si="122"/>
        <v>0</v>
      </c>
      <c r="CV163" s="2">
        <f t="shared" si="123"/>
        <v>36.349200000000003</v>
      </c>
      <c r="CW163" s="2">
        <f t="shared" si="124"/>
        <v>1.1684000000000001</v>
      </c>
      <c r="CX163" s="2">
        <f t="shared" si="125"/>
        <v>0</v>
      </c>
      <c r="CY163" s="2">
        <f t="shared" si="126"/>
        <v>1658.6976000000002</v>
      </c>
      <c r="CZ163" s="2">
        <f t="shared" si="127"/>
        <v>962.63699999999994</v>
      </c>
      <c r="DA163" s="2"/>
      <c r="DB163" s="2"/>
      <c r="DC163" s="2" t="s">
        <v>3</v>
      </c>
      <c r="DD163" s="2" t="s">
        <v>36</v>
      </c>
      <c r="DE163" s="2" t="s">
        <v>323</v>
      </c>
      <c r="DF163" s="2" t="s">
        <v>323</v>
      </c>
      <c r="DG163" s="2" t="s">
        <v>323</v>
      </c>
      <c r="DH163" s="2" t="s">
        <v>3</v>
      </c>
      <c r="DI163" s="2" t="s">
        <v>323</v>
      </c>
      <c r="DJ163" s="2" t="s">
        <v>323</v>
      </c>
      <c r="DK163" s="2" t="s">
        <v>3</v>
      </c>
      <c r="DL163" s="2" t="s">
        <v>3</v>
      </c>
      <c r="DM163" s="2" t="s">
        <v>3</v>
      </c>
      <c r="DN163" s="2">
        <v>0</v>
      </c>
      <c r="DO163" s="2">
        <v>0</v>
      </c>
      <c r="DP163" s="2">
        <v>1</v>
      </c>
      <c r="DQ163" s="2">
        <v>1</v>
      </c>
      <c r="DR163" s="2"/>
      <c r="DS163" s="2"/>
      <c r="DT163" s="2"/>
      <c r="DU163" s="2">
        <v>1013</v>
      </c>
      <c r="DV163" s="2" t="s">
        <v>321</v>
      </c>
      <c r="DW163" s="2" t="s">
        <v>321</v>
      </c>
      <c r="DX163" s="2">
        <v>1</v>
      </c>
      <c r="DY163" s="2"/>
      <c r="DZ163" s="2" t="s">
        <v>3</v>
      </c>
      <c r="EA163" s="2" t="s">
        <v>3</v>
      </c>
      <c r="EB163" s="2" t="s">
        <v>3</v>
      </c>
      <c r="EC163" s="2" t="s">
        <v>3</v>
      </c>
      <c r="ED163" s="2"/>
      <c r="EE163" s="2">
        <v>53551116</v>
      </c>
      <c r="EF163" s="2">
        <v>2</v>
      </c>
      <c r="EG163" s="2" t="s">
        <v>38</v>
      </c>
      <c r="EH163" s="2">
        <v>11</v>
      </c>
      <c r="EI163" s="2" t="s">
        <v>104</v>
      </c>
      <c r="EJ163" s="2">
        <v>1</v>
      </c>
      <c r="EK163" s="2">
        <v>11001</v>
      </c>
      <c r="EL163" s="2" t="s">
        <v>104</v>
      </c>
      <c r="EM163" s="2" t="s">
        <v>105</v>
      </c>
      <c r="EN163" s="2"/>
      <c r="EO163" s="2" t="s">
        <v>324</v>
      </c>
      <c r="EP163" s="2"/>
      <c r="EQ163" s="2">
        <v>131072</v>
      </c>
      <c r="ER163" s="2">
        <v>1485.02</v>
      </c>
      <c r="ES163" s="2">
        <v>1127.07</v>
      </c>
      <c r="ET163" s="2">
        <v>44.24</v>
      </c>
      <c r="EU163" s="2">
        <v>17.149999999999999</v>
      </c>
      <c r="EV163" s="2">
        <v>313.70999999999998</v>
      </c>
      <c r="EW163" s="2">
        <v>39.51</v>
      </c>
      <c r="EX163" s="2">
        <v>1.27</v>
      </c>
      <c r="EY163" s="2">
        <v>0</v>
      </c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>
        <v>0</v>
      </c>
      <c r="FR163" s="2">
        <f>ROUND(IF(AND(BH163=3,BI163=3),P163,0),2)</f>
        <v>0</v>
      </c>
      <c r="FS163" s="2">
        <v>0</v>
      </c>
      <c r="FT163" s="2"/>
      <c r="FU163" s="2"/>
      <c r="FV163" s="2"/>
      <c r="FW163" s="2"/>
      <c r="FX163" s="2">
        <v>112</v>
      </c>
      <c r="FY163" s="2">
        <v>65</v>
      </c>
      <c r="FZ163" s="2"/>
      <c r="GA163" s="2" t="s">
        <v>3</v>
      </c>
      <c r="GB163" s="2"/>
      <c r="GC163" s="2"/>
      <c r="GD163" s="2">
        <v>1</v>
      </c>
      <c r="GE163" s="2"/>
      <c r="GF163" s="2">
        <v>-13364657</v>
      </c>
      <c r="GG163" s="2">
        <v>2</v>
      </c>
      <c r="GH163" s="2">
        <v>1</v>
      </c>
      <c r="GI163" s="2">
        <v>-2</v>
      </c>
      <c r="GJ163" s="2">
        <v>0</v>
      </c>
      <c r="GK163" s="2">
        <v>0</v>
      </c>
      <c r="GL163" s="2">
        <f>ROUND(IF(AND(BH163=3,BI163=3,FS163&lt;&gt;0),P163,0),2)</f>
        <v>0</v>
      </c>
      <c r="GM163" s="2">
        <f>ROUND(O163+X163+Y163,2)+GX163</f>
        <v>4223.5600000000004</v>
      </c>
      <c r="GN163" s="2">
        <f>IF(OR(BI163=0,BI163=1),ROUND(O163+X163+Y163,2),0)</f>
        <v>4223.5600000000004</v>
      </c>
      <c r="GO163" s="2">
        <f>IF(BI163=2,ROUND(O163+X163+Y163,2),0)</f>
        <v>0</v>
      </c>
      <c r="GP163" s="2">
        <f>IF(BI163=4,ROUND(O163+X163+Y163,2)+GX163,0)</f>
        <v>0</v>
      </c>
      <c r="GQ163" s="2"/>
      <c r="GR163" s="2">
        <v>0</v>
      </c>
      <c r="GS163" s="2">
        <v>0</v>
      </c>
      <c r="GT163" s="2">
        <v>0</v>
      </c>
      <c r="GU163" s="2" t="s">
        <v>3</v>
      </c>
      <c r="GV163" s="2">
        <f t="shared" si="131"/>
        <v>0</v>
      </c>
      <c r="GW163" s="2">
        <v>1</v>
      </c>
      <c r="GX163" s="2">
        <f>ROUND(HC163*I163,2)</f>
        <v>0</v>
      </c>
      <c r="GY163" s="2"/>
      <c r="GZ163" s="2"/>
      <c r="HA163" s="2">
        <v>0</v>
      </c>
      <c r="HB163" s="2">
        <v>0</v>
      </c>
      <c r="HC163" s="2">
        <f t="shared" si="129"/>
        <v>0</v>
      </c>
      <c r="HD163" s="2"/>
      <c r="HE163" s="2" t="s">
        <v>3</v>
      </c>
      <c r="HF163" s="2" t="s">
        <v>3</v>
      </c>
      <c r="HG163" s="2"/>
      <c r="HH163" s="2"/>
      <c r="HI163" s="2"/>
      <c r="HJ163" s="2"/>
      <c r="HK163" s="2"/>
      <c r="HL163" s="2"/>
      <c r="HM163" s="2" t="s">
        <v>3</v>
      </c>
      <c r="HN163" s="2" t="s">
        <v>106</v>
      </c>
      <c r="HO163" s="2" t="s">
        <v>107</v>
      </c>
      <c r="HP163" s="2" t="s">
        <v>104</v>
      </c>
      <c r="HQ163" s="2" t="s">
        <v>104</v>
      </c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>
        <v>0</v>
      </c>
      <c r="IL163" s="2"/>
      <c r="IM163" s="2"/>
      <c r="IN163" s="2"/>
      <c r="IO163" s="2"/>
      <c r="IP163" s="2"/>
      <c r="IQ163" s="2"/>
      <c r="IR163" s="2"/>
      <c r="IS163" s="2"/>
      <c r="IT163" s="2"/>
      <c r="IU163" s="2"/>
    </row>
    <row r="164" spans="1:255" x14ac:dyDescent="0.2">
      <c r="A164">
        <v>17</v>
      </c>
      <c r="B164">
        <v>1</v>
      </c>
      <c r="C164">
        <f>ROW(SmtRes!A350)</f>
        <v>350</v>
      </c>
      <c r="D164">
        <f>ROW(EtalonRes!A324)</f>
        <v>324</v>
      </c>
      <c r="E164" t="s">
        <v>341</v>
      </c>
      <c r="F164" t="s">
        <v>319</v>
      </c>
      <c r="G164" t="s">
        <v>320</v>
      </c>
      <c r="H164" t="s">
        <v>321</v>
      </c>
      <c r="I164">
        <f>ROUND(486.54/100,7)</f>
        <v>4.8654000000000002</v>
      </c>
      <c r="J164">
        <v>0</v>
      </c>
      <c r="K164">
        <f>ROUND(486.54/100,7)</f>
        <v>4.8654000000000002</v>
      </c>
      <c r="O164">
        <f>ROUND(CP164,0)</f>
        <v>52476</v>
      </c>
      <c r="P164">
        <f>ROUND(CQ164*I164,0)</f>
        <v>0</v>
      </c>
      <c r="Q164">
        <f>ROUND(CR164*I164,0)</f>
        <v>2992</v>
      </c>
      <c r="R164">
        <f>ROUND(CS164*I164,0)</f>
        <v>2706</v>
      </c>
      <c r="S164">
        <f>ROUND(CT164*I164,0)</f>
        <v>49484</v>
      </c>
      <c r="T164">
        <f>ROUND(CU164*I164,0)</f>
        <v>0</v>
      </c>
      <c r="U164">
        <f t="shared" si="111"/>
        <v>176.85339768000003</v>
      </c>
      <c r="V164">
        <f t="shared" si="112"/>
        <v>5.684733360000001</v>
      </c>
      <c r="W164">
        <f>ROUND(CX164*I164,0)</f>
        <v>0</v>
      </c>
      <c r="X164">
        <f>ROUND(CY164,0)</f>
        <v>58453</v>
      </c>
      <c r="Y164">
        <f>ROUND(CZ164,0)</f>
        <v>33924</v>
      </c>
      <c r="AA164">
        <v>53551707</v>
      </c>
      <c r="AB164">
        <f t="shared" si="113"/>
        <v>329.31</v>
      </c>
      <c r="AC164">
        <f>ROUND(((ES164*ROUND(0,7))),2)</f>
        <v>0</v>
      </c>
      <c r="AD164">
        <f>ROUND(((((ET164*ROUND((1.15*0.8),7)))-((EU164*ROUND((1.15*0.8),7))))+AE164),2)</f>
        <v>40.700000000000003</v>
      </c>
      <c r="AE164">
        <f>ROUND(((EU164*ROUND((1.15*0.8),7))),2)</f>
        <v>15.78</v>
      </c>
      <c r="AF164">
        <f>ROUND(((EV164*ROUND((1.15*0.8),7))),2)</f>
        <v>288.61</v>
      </c>
      <c r="AG164">
        <f t="shared" si="115"/>
        <v>0</v>
      </c>
      <c r="AH164">
        <f>((EW164*ROUND((1.15*0.8),7)))</f>
        <v>36.349200000000003</v>
      </c>
      <c r="AI164">
        <f>((EX164*ROUND((1.15*0.8),7)))</f>
        <v>1.1684000000000001</v>
      </c>
      <c r="AJ164">
        <f t="shared" si="116"/>
        <v>0</v>
      </c>
      <c r="AK164">
        <v>1485.02</v>
      </c>
      <c r="AL164">
        <v>1127.07</v>
      </c>
      <c r="AM164">
        <v>44.24</v>
      </c>
      <c r="AN164">
        <v>17.149999999999999</v>
      </c>
      <c r="AO164">
        <v>313.70999999999998</v>
      </c>
      <c r="AP164">
        <v>0</v>
      </c>
      <c r="AQ164">
        <v>39.51</v>
      </c>
      <c r="AR164">
        <v>1.27</v>
      </c>
      <c r="AS164">
        <v>0</v>
      </c>
      <c r="AT164">
        <v>112</v>
      </c>
      <c r="AU164">
        <v>65</v>
      </c>
      <c r="AV164">
        <v>1</v>
      </c>
      <c r="AW164">
        <v>1</v>
      </c>
      <c r="AZ164">
        <v>1</v>
      </c>
      <c r="BA164">
        <v>35.24</v>
      </c>
      <c r="BB164">
        <v>15.11</v>
      </c>
      <c r="BC164">
        <v>6.74</v>
      </c>
      <c r="BD164" t="s">
        <v>3</v>
      </c>
      <c r="BE164" t="s">
        <v>3</v>
      </c>
      <c r="BF164" t="s">
        <v>3</v>
      </c>
      <c r="BG164" t="s">
        <v>3</v>
      </c>
      <c r="BH164">
        <v>0</v>
      </c>
      <c r="BI164">
        <v>1</v>
      </c>
      <c r="BJ164" t="s">
        <v>322</v>
      </c>
      <c r="BM164">
        <v>11001</v>
      </c>
      <c r="BN164">
        <v>0</v>
      </c>
      <c r="BO164" t="s">
        <v>319</v>
      </c>
      <c r="BP164">
        <v>1</v>
      </c>
      <c r="BQ164">
        <v>2</v>
      </c>
      <c r="BR164">
        <v>0</v>
      </c>
      <c r="BS164">
        <v>35.24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112</v>
      </c>
      <c r="CA164">
        <v>65</v>
      </c>
      <c r="CB164" t="s">
        <v>3</v>
      </c>
      <c r="CE164">
        <v>0</v>
      </c>
      <c r="CF164">
        <v>0</v>
      </c>
      <c r="CG164">
        <v>0</v>
      </c>
      <c r="CM164">
        <v>0</v>
      </c>
      <c r="CN164" t="s">
        <v>2156</v>
      </c>
      <c r="CO164">
        <v>0</v>
      </c>
      <c r="CP164">
        <f t="shared" si="117"/>
        <v>52476</v>
      </c>
      <c r="CQ164">
        <f t="shared" si="118"/>
        <v>0</v>
      </c>
      <c r="CR164">
        <f t="shared" si="119"/>
        <v>614.97699999999998</v>
      </c>
      <c r="CS164">
        <f t="shared" si="120"/>
        <v>556.08720000000005</v>
      </c>
      <c r="CT164">
        <f t="shared" si="121"/>
        <v>10170.616400000001</v>
      </c>
      <c r="CU164">
        <f t="shared" si="122"/>
        <v>0</v>
      </c>
      <c r="CV164">
        <f t="shared" si="123"/>
        <v>36.349200000000003</v>
      </c>
      <c r="CW164">
        <f t="shared" si="124"/>
        <v>1.1684000000000001</v>
      </c>
      <c r="CX164">
        <f t="shared" si="125"/>
        <v>0</v>
      </c>
      <c r="CY164">
        <f t="shared" si="126"/>
        <v>58452.800000000003</v>
      </c>
      <c r="CZ164">
        <f t="shared" si="127"/>
        <v>33923.5</v>
      </c>
      <c r="DC164" t="s">
        <v>3</v>
      </c>
      <c r="DD164" t="s">
        <v>36</v>
      </c>
      <c r="DE164" t="s">
        <v>323</v>
      </c>
      <c r="DF164" t="s">
        <v>323</v>
      </c>
      <c r="DG164" t="s">
        <v>323</v>
      </c>
      <c r="DH164" t="s">
        <v>3</v>
      </c>
      <c r="DI164" t="s">
        <v>323</v>
      </c>
      <c r="DJ164" t="s">
        <v>323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1013</v>
      </c>
      <c r="DV164" t="s">
        <v>321</v>
      </c>
      <c r="DW164" t="s">
        <v>321</v>
      </c>
      <c r="DX164">
        <v>1</v>
      </c>
      <c r="DZ164" t="s">
        <v>3</v>
      </c>
      <c r="EA164" t="s">
        <v>3</v>
      </c>
      <c r="EB164" t="s">
        <v>3</v>
      </c>
      <c r="EC164" t="s">
        <v>3</v>
      </c>
      <c r="EE164">
        <v>53551116</v>
      </c>
      <c r="EF164">
        <v>2</v>
      </c>
      <c r="EG164" t="s">
        <v>38</v>
      </c>
      <c r="EH164">
        <v>11</v>
      </c>
      <c r="EI164" t="s">
        <v>104</v>
      </c>
      <c r="EJ164">
        <v>1</v>
      </c>
      <c r="EK164">
        <v>11001</v>
      </c>
      <c r="EL164" t="s">
        <v>104</v>
      </c>
      <c r="EM164" t="s">
        <v>105</v>
      </c>
      <c r="EO164" t="s">
        <v>324</v>
      </c>
      <c r="EQ164">
        <v>131072</v>
      </c>
      <c r="ER164">
        <v>1485.02</v>
      </c>
      <c r="ES164">
        <v>1127.07</v>
      </c>
      <c r="ET164">
        <v>44.24</v>
      </c>
      <c r="EU164">
        <v>17.149999999999999</v>
      </c>
      <c r="EV164">
        <v>313.70999999999998</v>
      </c>
      <c r="EW164">
        <v>39.51</v>
      </c>
      <c r="EX164">
        <v>1.27</v>
      </c>
      <c r="EY164">
        <v>0</v>
      </c>
      <c r="FQ164">
        <v>0</v>
      </c>
      <c r="FR164">
        <f>ROUND(IF(AND(BH164=3,BI164=3),P164,0),0)</f>
        <v>0</v>
      </c>
      <c r="FS164">
        <v>0</v>
      </c>
      <c r="FX164">
        <v>112</v>
      </c>
      <c r="FY164">
        <v>65</v>
      </c>
      <c r="GA164" t="s">
        <v>3</v>
      </c>
      <c r="GD164">
        <v>1</v>
      </c>
      <c r="GF164">
        <v>-13364657</v>
      </c>
      <c r="GG164">
        <v>2</v>
      </c>
      <c r="GH164">
        <v>1</v>
      </c>
      <c r="GI164">
        <v>2</v>
      </c>
      <c r="GJ164">
        <v>0</v>
      </c>
      <c r="GK164">
        <v>0</v>
      </c>
      <c r="GL164">
        <f>ROUND(IF(AND(BH164=3,BI164=3,FS164&lt;&gt;0),P164,0),0)</f>
        <v>0</v>
      </c>
      <c r="GM164">
        <f>ROUND(O164+X164+Y164,0)+GX164</f>
        <v>144853</v>
      </c>
      <c r="GN164">
        <f>IF(OR(BI164=0,BI164=1),ROUND(O164+X164+Y164,0),0)</f>
        <v>144853</v>
      </c>
      <c r="GO164">
        <f>IF(BI164=2,ROUND(O164+X164+Y164,0),0)</f>
        <v>0</v>
      </c>
      <c r="GP164">
        <f>IF(BI164=4,ROUND(O164+X164+Y164,0)+GX164,0)</f>
        <v>0</v>
      </c>
      <c r="GR164">
        <v>0</v>
      </c>
      <c r="GS164">
        <v>0</v>
      </c>
      <c r="GT164">
        <v>0</v>
      </c>
      <c r="GU164" t="s">
        <v>3</v>
      </c>
      <c r="GV164">
        <f t="shared" si="131"/>
        <v>0</v>
      </c>
      <c r="GW164">
        <v>1</v>
      </c>
      <c r="GX164">
        <f>ROUND(HC164*I164,0)</f>
        <v>0</v>
      </c>
      <c r="HA164">
        <v>0</v>
      </c>
      <c r="HB164">
        <v>0</v>
      </c>
      <c r="HC164">
        <f t="shared" si="129"/>
        <v>0</v>
      </c>
      <c r="HE164" t="s">
        <v>3</v>
      </c>
      <c r="HF164" t="s">
        <v>3</v>
      </c>
      <c r="HM164" t="s">
        <v>3</v>
      </c>
      <c r="HN164" t="s">
        <v>106</v>
      </c>
      <c r="HO164" t="s">
        <v>107</v>
      </c>
      <c r="HP164" t="s">
        <v>104</v>
      </c>
      <c r="HQ164" t="s">
        <v>104</v>
      </c>
      <c r="IK164">
        <v>0</v>
      </c>
    </row>
    <row r="165" spans="1:255" x14ac:dyDescent="0.2">
      <c r="A165" s="2">
        <v>18</v>
      </c>
      <c r="B165" s="2">
        <v>1</v>
      </c>
      <c r="C165" s="2">
        <v>343</v>
      </c>
      <c r="D165" s="2"/>
      <c r="E165" s="2" t="s">
        <v>342</v>
      </c>
      <c r="F165" s="2" t="s">
        <v>24</v>
      </c>
      <c r="G165" s="2" t="s">
        <v>25</v>
      </c>
      <c r="H165" s="2" t="s">
        <v>26</v>
      </c>
      <c r="I165" s="2">
        <f>I163*J165</f>
        <v>20.43468</v>
      </c>
      <c r="J165" s="2">
        <v>4.2</v>
      </c>
      <c r="K165" s="2">
        <v>4.2</v>
      </c>
      <c r="L165" s="2"/>
      <c r="M165" s="2"/>
      <c r="N165" s="2"/>
      <c r="O165" s="2">
        <f>ROUND(CP165,2)</f>
        <v>0</v>
      </c>
      <c r="P165" s="2">
        <f>ROUND(CQ165*I165,2)</f>
        <v>0</v>
      </c>
      <c r="Q165" s="2">
        <f>ROUND(CR165*I165,2)</f>
        <v>0</v>
      </c>
      <c r="R165" s="2">
        <f>ROUND(CS165*I165,2)</f>
        <v>0</v>
      </c>
      <c r="S165" s="2">
        <f>ROUND(CT165*I165,2)</f>
        <v>0</v>
      </c>
      <c r="T165" s="2">
        <f>ROUND(CU165*I165,2)</f>
        <v>0</v>
      </c>
      <c r="U165" s="2">
        <f t="shared" si="111"/>
        <v>0</v>
      </c>
      <c r="V165" s="2">
        <f t="shared" si="112"/>
        <v>0</v>
      </c>
      <c r="W165" s="2">
        <f>ROUND(CX165*I165,2)</f>
        <v>0</v>
      </c>
      <c r="X165" s="2">
        <f>ROUND(CY165,2)</f>
        <v>0</v>
      </c>
      <c r="Y165" s="2">
        <f>ROUND(CZ165,2)</f>
        <v>0</v>
      </c>
      <c r="Z165" s="2"/>
      <c r="AA165" s="2">
        <v>53551706</v>
      </c>
      <c r="AB165" s="2">
        <f t="shared" si="113"/>
        <v>0</v>
      </c>
      <c r="AC165" s="2">
        <f>ROUND((ES165),2)</f>
        <v>0</v>
      </c>
      <c r="AD165" s="2">
        <f>ROUND((((ET165)-(EU165))+AE165),2)</f>
        <v>0</v>
      </c>
      <c r="AE165" s="2">
        <f>ROUND((EU165),2)</f>
        <v>0</v>
      </c>
      <c r="AF165" s="2">
        <f>ROUND((EV165),2)</f>
        <v>0</v>
      </c>
      <c r="AG165" s="2">
        <f t="shared" si="115"/>
        <v>0</v>
      </c>
      <c r="AH165" s="2">
        <f>(EW165)</f>
        <v>0</v>
      </c>
      <c r="AI165" s="2">
        <f>(EX165)</f>
        <v>0</v>
      </c>
      <c r="AJ165" s="2">
        <f t="shared" si="116"/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112</v>
      </c>
      <c r="AU165" s="2">
        <v>65</v>
      </c>
      <c r="AV165" s="2">
        <v>1</v>
      </c>
      <c r="AW165" s="2">
        <v>1</v>
      </c>
      <c r="AX165" s="2"/>
      <c r="AY165" s="2"/>
      <c r="AZ165" s="2">
        <v>1</v>
      </c>
      <c r="BA165" s="2">
        <v>1</v>
      </c>
      <c r="BB165" s="2">
        <v>1</v>
      </c>
      <c r="BC165" s="2">
        <v>1</v>
      </c>
      <c r="BD165" s="2" t="s">
        <v>3</v>
      </c>
      <c r="BE165" s="2" t="s">
        <v>3</v>
      </c>
      <c r="BF165" s="2" t="s">
        <v>3</v>
      </c>
      <c r="BG165" s="2" t="s">
        <v>3</v>
      </c>
      <c r="BH165" s="2">
        <v>3</v>
      </c>
      <c r="BI165" s="2">
        <v>1</v>
      </c>
      <c r="BJ165" s="2" t="s">
        <v>27</v>
      </c>
      <c r="BK165" s="2"/>
      <c r="BL165" s="2"/>
      <c r="BM165" s="2">
        <v>11001</v>
      </c>
      <c r="BN165" s="2">
        <v>0</v>
      </c>
      <c r="BO165" s="2" t="s">
        <v>3</v>
      </c>
      <c r="BP165" s="2">
        <v>0</v>
      </c>
      <c r="BQ165" s="2">
        <v>2</v>
      </c>
      <c r="BR165" s="2">
        <v>0</v>
      </c>
      <c r="BS165" s="2">
        <v>1</v>
      </c>
      <c r="BT165" s="2">
        <v>1</v>
      </c>
      <c r="BU165" s="2">
        <v>1</v>
      </c>
      <c r="BV165" s="2">
        <v>1</v>
      </c>
      <c r="BW165" s="2">
        <v>1</v>
      </c>
      <c r="BX165" s="2">
        <v>1</v>
      </c>
      <c r="BY165" s="2" t="s">
        <v>3</v>
      </c>
      <c r="BZ165" s="2">
        <v>112</v>
      </c>
      <c r="CA165" s="2">
        <v>65</v>
      </c>
      <c r="CB165" s="2" t="s">
        <v>3</v>
      </c>
      <c r="CC165" s="2"/>
      <c r="CD165" s="2"/>
      <c r="CE165" s="2">
        <v>0</v>
      </c>
      <c r="CF165" s="2">
        <v>0</v>
      </c>
      <c r="CG165" s="2">
        <v>0</v>
      </c>
      <c r="CH165" s="2"/>
      <c r="CI165" s="2"/>
      <c r="CJ165" s="2"/>
      <c r="CK165" s="2"/>
      <c r="CL165" s="2"/>
      <c r="CM165" s="2">
        <v>0</v>
      </c>
      <c r="CN165" s="2" t="s">
        <v>3</v>
      </c>
      <c r="CO165" s="2">
        <v>0</v>
      </c>
      <c r="CP165" s="2">
        <f t="shared" si="117"/>
        <v>0</v>
      </c>
      <c r="CQ165" s="2">
        <f t="shared" si="118"/>
        <v>0</v>
      </c>
      <c r="CR165" s="2">
        <f t="shared" si="119"/>
        <v>0</v>
      </c>
      <c r="CS165" s="2">
        <f t="shared" si="120"/>
        <v>0</v>
      </c>
      <c r="CT165" s="2">
        <f t="shared" si="121"/>
        <v>0</v>
      </c>
      <c r="CU165" s="2">
        <f t="shared" si="122"/>
        <v>0</v>
      </c>
      <c r="CV165" s="2">
        <f t="shared" si="123"/>
        <v>0</v>
      </c>
      <c r="CW165" s="2">
        <f t="shared" si="124"/>
        <v>0</v>
      </c>
      <c r="CX165" s="2">
        <f t="shared" si="125"/>
        <v>0</v>
      </c>
      <c r="CY165" s="2">
        <f t="shared" si="126"/>
        <v>0</v>
      </c>
      <c r="CZ165" s="2">
        <f t="shared" si="127"/>
        <v>0</v>
      </c>
      <c r="DA165" s="2"/>
      <c r="DB165" s="2"/>
      <c r="DC165" s="2" t="s">
        <v>3</v>
      </c>
      <c r="DD165" s="2" t="s">
        <v>3</v>
      </c>
      <c r="DE165" s="2" t="s">
        <v>3</v>
      </c>
      <c r="DF165" s="2" t="s">
        <v>3</v>
      </c>
      <c r="DG165" s="2" t="s">
        <v>3</v>
      </c>
      <c r="DH165" s="2" t="s">
        <v>3</v>
      </c>
      <c r="DI165" s="2" t="s">
        <v>3</v>
      </c>
      <c r="DJ165" s="2" t="s">
        <v>3</v>
      </c>
      <c r="DK165" s="2" t="s">
        <v>3</v>
      </c>
      <c r="DL165" s="2" t="s">
        <v>3</v>
      </c>
      <c r="DM165" s="2" t="s">
        <v>3</v>
      </c>
      <c r="DN165" s="2">
        <v>0</v>
      </c>
      <c r="DO165" s="2">
        <v>0</v>
      </c>
      <c r="DP165" s="2">
        <v>1</v>
      </c>
      <c r="DQ165" s="2">
        <v>1</v>
      </c>
      <c r="DR165" s="2"/>
      <c r="DS165" s="2"/>
      <c r="DT165" s="2"/>
      <c r="DU165" s="2">
        <v>1009</v>
      </c>
      <c r="DV165" s="2" t="s">
        <v>26</v>
      </c>
      <c r="DW165" s="2" t="s">
        <v>26</v>
      </c>
      <c r="DX165" s="2">
        <v>1000</v>
      </c>
      <c r="DY165" s="2"/>
      <c r="DZ165" s="2" t="s">
        <v>3</v>
      </c>
      <c r="EA165" s="2" t="s">
        <v>3</v>
      </c>
      <c r="EB165" s="2" t="s">
        <v>3</v>
      </c>
      <c r="EC165" s="2" t="s">
        <v>3</v>
      </c>
      <c r="ED165" s="2"/>
      <c r="EE165" s="2">
        <v>53551116</v>
      </c>
      <c r="EF165" s="2">
        <v>2</v>
      </c>
      <c r="EG165" s="2" t="s">
        <v>38</v>
      </c>
      <c r="EH165" s="2">
        <v>11</v>
      </c>
      <c r="EI165" s="2" t="s">
        <v>104</v>
      </c>
      <c r="EJ165" s="2">
        <v>1</v>
      </c>
      <c r="EK165" s="2">
        <v>11001</v>
      </c>
      <c r="EL165" s="2" t="s">
        <v>104</v>
      </c>
      <c r="EM165" s="2" t="s">
        <v>105</v>
      </c>
      <c r="EN165" s="2"/>
      <c r="EO165" s="2" t="s">
        <v>3</v>
      </c>
      <c r="EP165" s="2"/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>
        <v>0</v>
      </c>
      <c r="FR165" s="2">
        <f>ROUND(IF(AND(BH165=3,BI165=3),P165,0),2)</f>
        <v>0</v>
      </c>
      <c r="FS165" s="2">
        <v>0</v>
      </c>
      <c r="FT165" s="2"/>
      <c r="FU165" s="2"/>
      <c r="FV165" s="2"/>
      <c r="FW165" s="2"/>
      <c r="FX165" s="2">
        <v>112</v>
      </c>
      <c r="FY165" s="2">
        <v>65</v>
      </c>
      <c r="FZ165" s="2"/>
      <c r="GA165" s="2" t="s">
        <v>3</v>
      </c>
      <c r="GB165" s="2"/>
      <c r="GC165" s="2"/>
      <c r="GD165" s="2">
        <v>1</v>
      </c>
      <c r="GE165" s="2"/>
      <c r="GF165" s="2">
        <v>1876412176</v>
      </c>
      <c r="GG165" s="2">
        <v>2</v>
      </c>
      <c r="GH165" s="2">
        <v>1</v>
      </c>
      <c r="GI165" s="2">
        <v>-2</v>
      </c>
      <c r="GJ165" s="2">
        <v>0</v>
      </c>
      <c r="GK165" s="2">
        <v>0</v>
      </c>
      <c r="GL165" s="2">
        <f>ROUND(IF(AND(BH165=3,BI165=3,FS165&lt;&gt;0),P165,0),2)</f>
        <v>0</v>
      </c>
      <c r="GM165" s="2">
        <f>ROUND(O165+X165+Y165,2)+GX165</f>
        <v>0</v>
      </c>
      <c r="GN165" s="2">
        <f>IF(OR(BI165=0,BI165=1),ROUND(O165+X165+Y165,2),0)</f>
        <v>0</v>
      </c>
      <c r="GO165" s="2">
        <f>IF(BI165=2,ROUND(O165+X165+Y165,2),0)</f>
        <v>0</v>
      </c>
      <c r="GP165" s="2">
        <f>IF(BI165=4,ROUND(O165+X165+Y165,2)+GX165,0)</f>
        <v>0</v>
      </c>
      <c r="GQ165" s="2"/>
      <c r="GR165" s="2">
        <v>0</v>
      </c>
      <c r="GS165" s="2">
        <v>0</v>
      </c>
      <c r="GT165" s="2">
        <v>0</v>
      </c>
      <c r="GU165" s="2" t="s">
        <v>3</v>
      </c>
      <c r="GV165" s="2">
        <f t="shared" si="131"/>
        <v>0</v>
      </c>
      <c r="GW165" s="2">
        <v>1</v>
      </c>
      <c r="GX165" s="2">
        <f>ROUND(HC165*I165,2)</f>
        <v>0</v>
      </c>
      <c r="GY165" s="2"/>
      <c r="GZ165" s="2"/>
      <c r="HA165" s="2">
        <v>0</v>
      </c>
      <c r="HB165" s="2">
        <v>0</v>
      </c>
      <c r="HC165" s="2">
        <f t="shared" si="129"/>
        <v>0</v>
      </c>
      <c r="HD165" s="2"/>
      <c r="HE165" s="2" t="s">
        <v>3</v>
      </c>
      <c r="HF165" s="2" t="s">
        <v>3</v>
      </c>
      <c r="HG165" s="2"/>
      <c r="HH165" s="2"/>
      <c r="HI165" s="2"/>
      <c r="HJ165" s="2"/>
      <c r="HK165" s="2"/>
      <c r="HL165" s="2"/>
      <c r="HM165" s="2" t="s">
        <v>3</v>
      </c>
      <c r="HN165" s="2" t="s">
        <v>106</v>
      </c>
      <c r="HO165" s="2" t="s">
        <v>107</v>
      </c>
      <c r="HP165" s="2" t="s">
        <v>104</v>
      </c>
      <c r="HQ165" s="2" t="s">
        <v>104</v>
      </c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>
        <v>0</v>
      </c>
      <c r="IL165" s="2"/>
      <c r="IM165" s="2"/>
      <c r="IN165" s="2"/>
      <c r="IO165" s="2"/>
      <c r="IP165" s="2"/>
      <c r="IQ165" s="2"/>
      <c r="IR165" s="2"/>
      <c r="IS165" s="2"/>
      <c r="IT165" s="2"/>
      <c r="IU165" s="2"/>
    </row>
    <row r="166" spans="1:255" x14ac:dyDescent="0.2">
      <c r="A166">
        <v>18</v>
      </c>
      <c r="B166">
        <v>1</v>
      </c>
      <c r="C166">
        <v>350</v>
      </c>
      <c r="E166" t="s">
        <v>342</v>
      </c>
      <c r="F166" t="s">
        <v>24</v>
      </c>
      <c r="G166" t="s">
        <v>25</v>
      </c>
      <c r="H166" t="s">
        <v>26</v>
      </c>
      <c r="I166">
        <f>I164*J166</f>
        <v>20.43468</v>
      </c>
      <c r="J166">
        <v>4.2</v>
      </c>
      <c r="K166">
        <v>4.2</v>
      </c>
      <c r="O166">
        <f>ROUND(CP166,0)</f>
        <v>0</v>
      </c>
      <c r="P166">
        <f>ROUND(CQ166*I166,0)</f>
        <v>0</v>
      </c>
      <c r="Q166">
        <f>ROUND(CR166*I166,0)</f>
        <v>0</v>
      </c>
      <c r="R166">
        <f>ROUND(CS166*I166,0)</f>
        <v>0</v>
      </c>
      <c r="S166">
        <f>ROUND(CT166*I166,0)</f>
        <v>0</v>
      </c>
      <c r="T166">
        <f>ROUND(CU166*I166,0)</f>
        <v>0</v>
      </c>
      <c r="U166">
        <f t="shared" si="111"/>
        <v>0</v>
      </c>
      <c r="V166">
        <f t="shared" si="112"/>
        <v>0</v>
      </c>
      <c r="W166">
        <f>ROUND(CX166*I166,0)</f>
        <v>0</v>
      </c>
      <c r="X166">
        <f>ROUND(CY166,0)</f>
        <v>0</v>
      </c>
      <c r="Y166">
        <f>ROUND(CZ166,0)</f>
        <v>0</v>
      </c>
      <c r="AA166">
        <v>53551707</v>
      </c>
      <c r="AB166">
        <f t="shared" si="113"/>
        <v>0</v>
      </c>
      <c r="AC166">
        <f>ROUND((ES166),2)</f>
        <v>0</v>
      </c>
      <c r="AD166">
        <f>ROUND((((ET166)-(EU166))+AE166),2)</f>
        <v>0</v>
      </c>
      <c r="AE166">
        <f>ROUND((EU166),2)</f>
        <v>0</v>
      </c>
      <c r="AF166">
        <f>ROUND((EV166),2)</f>
        <v>0</v>
      </c>
      <c r="AG166">
        <f t="shared" si="115"/>
        <v>0</v>
      </c>
      <c r="AH166">
        <f>(EW166)</f>
        <v>0</v>
      </c>
      <c r="AI166">
        <f>(EX166)</f>
        <v>0</v>
      </c>
      <c r="AJ166">
        <f t="shared" si="116"/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112</v>
      </c>
      <c r="AU166">
        <v>65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v>6.14</v>
      </c>
      <c r="BD166" t="s">
        <v>3</v>
      </c>
      <c r="BE166" t="s">
        <v>3</v>
      </c>
      <c r="BF166" t="s">
        <v>3</v>
      </c>
      <c r="BG166" t="s">
        <v>3</v>
      </c>
      <c r="BH166">
        <v>3</v>
      </c>
      <c r="BI166">
        <v>1</v>
      </c>
      <c r="BJ166" t="s">
        <v>27</v>
      </c>
      <c r="BM166">
        <v>11001</v>
      </c>
      <c r="BN166">
        <v>0</v>
      </c>
      <c r="BO166" t="s">
        <v>30</v>
      </c>
      <c r="BP166">
        <v>1</v>
      </c>
      <c r="BQ166">
        <v>2</v>
      </c>
      <c r="BR166">
        <v>0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112</v>
      </c>
      <c r="CA166">
        <v>65</v>
      </c>
      <c r="CB166" t="s">
        <v>3</v>
      </c>
      <c r="CE166">
        <v>0</v>
      </c>
      <c r="CF166">
        <v>0</v>
      </c>
      <c r="CG166">
        <v>0</v>
      </c>
      <c r="CM166">
        <v>0</v>
      </c>
      <c r="CN166" t="s">
        <v>3</v>
      </c>
      <c r="CO166">
        <v>0</v>
      </c>
      <c r="CP166">
        <f t="shared" si="117"/>
        <v>0</v>
      </c>
      <c r="CQ166">
        <f t="shared" si="118"/>
        <v>0</v>
      </c>
      <c r="CR166">
        <f t="shared" si="119"/>
        <v>0</v>
      </c>
      <c r="CS166">
        <f t="shared" si="120"/>
        <v>0</v>
      </c>
      <c r="CT166">
        <f t="shared" si="121"/>
        <v>0</v>
      </c>
      <c r="CU166">
        <f t="shared" si="122"/>
        <v>0</v>
      </c>
      <c r="CV166">
        <f t="shared" si="123"/>
        <v>0</v>
      </c>
      <c r="CW166">
        <f t="shared" si="124"/>
        <v>0</v>
      </c>
      <c r="CX166">
        <f t="shared" si="125"/>
        <v>0</v>
      </c>
      <c r="CY166">
        <f t="shared" si="126"/>
        <v>0</v>
      </c>
      <c r="CZ166">
        <f t="shared" si="127"/>
        <v>0</v>
      </c>
      <c r="DC166" t="s">
        <v>3</v>
      </c>
      <c r="DD166" t="s">
        <v>3</v>
      </c>
      <c r="DE166" t="s">
        <v>3</v>
      </c>
      <c r="DF166" t="s">
        <v>3</v>
      </c>
      <c r="DG166" t="s">
        <v>3</v>
      </c>
      <c r="DH166" t="s">
        <v>3</v>
      </c>
      <c r="DI166" t="s">
        <v>3</v>
      </c>
      <c r="DJ166" t="s">
        <v>3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1009</v>
      </c>
      <c r="DV166" t="s">
        <v>26</v>
      </c>
      <c r="DW166" t="s">
        <v>26</v>
      </c>
      <c r="DX166">
        <v>1000</v>
      </c>
      <c r="DZ166" t="s">
        <v>3</v>
      </c>
      <c r="EA166" t="s">
        <v>3</v>
      </c>
      <c r="EB166" t="s">
        <v>3</v>
      </c>
      <c r="EC166" t="s">
        <v>3</v>
      </c>
      <c r="EE166">
        <v>53551116</v>
      </c>
      <c r="EF166">
        <v>2</v>
      </c>
      <c r="EG166" t="s">
        <v>38</v>
      </c>
      <c r="EH166">
        <v>11</v>
      </c>
      <c r="EI166" t="s">
        <v>104</v>
      </c>
      <c r="EJ166">
        <v>1</v>
      </c>
      <c r="EK166">
        <v>11001</v>
      </c>
      <c r="EL166" t="s">
        <v>104</v>
      </c>
      <c r="EM166" t="s">
        <v>105</v>
      </c>
      <c r="EO166" t="s">
        <v>3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FQ166">
        <v>0</v>
      </c>
      <c r="FR166">
        <f>ROUND(IF(AND(BH166=3,BI166=3),P166,0),0)</f>
        <v>0</v>
      </c>
      <c r="FS166">
        <v>0</v>
      </c>
      <c r="FX166">
        <v>112</v>
      </c>
      <c r="FY166">
        <v>65</v>
      </c>
      <c r="GA166" t="s">
        <v>3</v>
      </c>
      <c r="GD166">
        <v>1</v>
      </c>
      <c r="GF166">
        <v>1876412176</v>
      </c>
      <c r="GG166">
        <v>2</v>
      </c>
      <c r="GH166">
        <v>1</v>
      </c>
      <c r="GI166">
        <v>5</v>
      </c>
      <c r="GJ166">
        <v>0</v>
      </c>
      <c r="GK166">
        <v>0</v>
      </c>
      <c r="GL166">
        <f>ROUND(IF(AND(BH166=3,BI166=3,FS166&lt;&gt;0),P166,0),0)</f>
        <v>0</v>
      </c>
      <c r="GM166">
        <f>ROUND(O166+X166+Y166,0)+GX166</f>
        <v>0</v>
      </c>
      <c r="GN166">
        <f>IF(OR(BI166=0,BI166=1),ROUND(O166+X166+Y166,0),0)</f>
        <v>0</v>
      </c>
      <c r="GO166">
        <f>IF(BI166=2,ROUND(O166+X166+Y166,0),0)</f>
        <v>0</v>
      </c>
      <c r="GP166">
        <f>IF(BI166=4,ROUND(O166+X166+Y166,0)+GX166,0)</f>
        <v>0</v>
      </c>
      <c r="GR166">
        <v>0</v>
      </c>
      <c r="GS166">
        <v>0</v>
      </c>
      <c r="GT166">
        <v>0</v>
      </c>
      <c r="GU166" t="s">
        <v>3</v>
      </c>
      <c r="GV166">
        <f t="shared" si="131"/>
        <v>0</v>
      </c>
      <c r="GW166">
        <v>1</v>
      </c>
      <c r="GX166">
        <f>ROUND(HC166*I166,0)</f>
        <v>0</v>
      </c>
      <c r="HA166">
        <v>0</v>
      </c>
      <c r="HB166">
        <v>0</v>
      </c>
      <c r="HC166">
        <f t="shared" si="129"/>
        <v>0</v>
      </c>
      <c r="HE166" t="s">
        <v>3</v>
      </c>
      <c r="HF166" t="s">
        <v>3</v>
      </c>
      <c r="HM166" t="s">
        <v>3</v>
      </c>
      <c r="HN166" t="s">
        <v>106</v>
      </c>
      <c r="HO166" t="s">
        <v>107</v>
      </c>
      <c r="HP166" t="s">
        <v>104</v>
      </c>
      <c r="HQ166" t="s">
        <v>104</v>
      </c>
      <c r="IK166">
        <v>0</v>
      </c>
    </row>
    <row r="167" spans="1:255" x14ac:dyDescent="0.2">
      <c r="A167" s="2">
        <v>17</v>
      </c>
      <c r="B167" s="2">
        <v>1</v>
      </c>
      <c r="C167" s="2">
        <f>ROW(SmtRes!A356)</f>
        <v>356</v>
      </c>
      <c r="D167" s="2">
        <f>ROW(EtalonRes!A329)</f>
        <v>329</v>
      </c>
      <c r="E167" s="2" t="s">
        <v>343</v>
      </c>
      <c r="F167" s="2" t="s">
        <v>327</v>
      </c>
      <c r="G167" s="2" t="s">
        <v>344</v>
      </c>
      <c r="H167" s="2" t="s">
        <v>321</v>
      </c>
      <c r="I167" s="2">
        <f>ROUND(486.54/100,7)</f>
        <v>4.8654000000000002</v>
      </c>
      <c r="J167" s="2">
        <v>0</v>
      </c>
      <c r="K167" s="2">
        <f>ROUND(486.54/100,7)</f>
        <v>4.8654000000000002</v>
      </c>
      <c r="L167" s="2"/>
      <c r="M167" s="2"/>
      <c r="N167" s="2"/>
      <c r="O167" s="2">
        <f>ROUND(CP167,2)</f>
        <v>523.27</v>
      </c>
      <c r="P167" s="2">
        <f>ROUND(CQ167*I167,2)</f>
        <v>0</v>
      </c>
      <c r="Q167" s="2">
        <f>ROUND(CR167*I167,2)</f>
        <v>345.59</v>
      </c>
      <c r="R167" s="2">
        <f>ROUND(CS167*I167,2)</f>
        <v>127.13</v>
      </c>
      <c r="S167" s="2">
        <f>ROUND(CT167*I167,2)</f>
        <v>177.68</v>
      </c>
      <c r="T167" s="2">
        <f>ROUND(CU167*I167,2)</f>
        <v>0</v>
      </c>
      <c r="U167" s="2">
        <f t="shared" si="111"/>
        <v>22.380839999999999</v>
      </c>
      <c r="V167" s="2">
        <f t="shared" si="112"/>
        <v>9.3999527999999994</v>
      </c>
      <c r="W167" s="2">
        <f>ROUND(CX167*I167,2)</f>
        <v>0</v>
      </c>
      <c r="X167" s="2">
        <f>ROUND(CY167,2)</f>
        <v>341.39</v>
      </c>
      <c r="Y167" s="2">
        <f>ROUND(CZ167,2)</f>
        <v>198.13</v>
      </c>
      <c r="Z167" s="2"/>
      <c r="AA167" s="2">
        <v>53551706</v>
      </c>
      <c r="AB167" s="2">
        <f t="shared" si="113"/>
        <v>107.55</v>
      </c>
      <c r="AC167" s="2">
        <f>ROUND(((ES167*ROUND((0*10),7))),2)</f>
        <v>0</v>
      </c>
      <c r="AD167" s="2">
        <f>ROUND(((((ET167*ROUND(((1.15*0.8)*10),7)))-((EU167*ROUND(((1.15*0.8)*10),7))))+AE167),2)</f>
        <v>71.03</v>
      </c>
      <c r="AE167" s="2">
        <f>ROUND(((EU167*ROUND(((1.15*0.8)*10),7))),2)</f>
        <v>26.13</v>
      </c>
      <c r="AF167" s="2">
        <f>ROUND(((EV167*ROUND(((1.15*0.8)*10),7))),2)</f>
        <v>36.520000000000003</v>
      </c>
      <c r="AG167" s="2">
        <f t="shared" si="115"/>
        <v>0</v>
      </c>
      <c r="AH167" s="2">
        <f>((EW167*ROUND(((1.15*0.8)*10),7)))</f>
        <v>4.5999999999999996</v>
      </c>
      <c r="AI167" s="2">
        <f>((EX167*ROUND(((1.15*0.8)*10),7)))</f>
        <v>1.9319999999999997</v>
      </c>
      <c r="AJ167" s="2">
        <f t="shared" si="116"/>
        <v>0</v>
      </c>
      <c r="AK167" s="2">
        <v>291.32</v>
      </c>
      <c r="AL167" s="2">
        <v>279.63</v>
      </c>
      <c r="AM167" s="2">
        <v>7.72</v>
      </c>
      <c r="AN167" s="2">
        <v>2.84</v>
      </c>
      <c r="AO167" s="2">
        <v>3.97</v>
      </c>
      <c r="AP167" s="2">
        <v>0</v>
      </c>
      <c r="AQ167" s="2">
        <v>0.5</v>
      </c>
      <c r="AR167" s="2">
        <v>0.21</v>
      </c>
      <c r="AS167" s="2">
        <v>0</v>
      </c>
      <c r="AT167" s="2">
        <v>112</v>
      </c>
      <c r="AU167" s="2">
        <v>65</v>
      </c>
      <c r="AV167" s="2">
        <v>1</v>
      </c>
      <c r="AW167" s="2">
        <v>1</v>
      </c>
      <c r="AX167" s="2"/>
      <c r="AY167" s="2"/>
      <c r="AZ167" s="2">
        <v>1</v>
      </c>
      <c r="BA167" s="2">
        <v>1</v>
      </c>
      <c r="BB167" s="2">
        <v>1</v>
      </c>
      <c r="BC167" s="2">
        <v>1</v>
      </c>
      <c r="BD167" s="2" t="s">
        <v>3</v>
      </c>
      <c r="BE167" s="2" t="s">
        <v>3</v>
      </c>
      <c r="BF167" s="2" t="s">
        <v>3</v>
      </c>
      <c r="BG167" s="2" t="s">
        <v>3</v>
      </c>
      <c r="BH167" s="2">
        <v>0</v>
      </c>
      <c r="BI167" s="2">
        <v>1</v>
      </c>
      <c r="BJ167" s="2" t="s">
        <v>329</v>
      </c>
      <c r="BK167" s="2"/>
      <c r="BL167" s="2"/>
      <c r="BM167" s="2">
        <v>11001</v>
      </c>
      <c r="BN167" s="2">
        <v>0</v>
      </c>
      <c r="BO167" s="2" t="s">
        <v>3</v>
      </c>
      <c r="BP167" s="2">
        <v>0</v>
      </c>
      <c r="BQ167" s="2">
        <v>2</v>
      </c>
      <c r="BR167" s="2">
        <v>0</v>
      </c>
      <c r="BS167" s="2">
        <v>1</v>
      </c>
      <c r="BT167" s="2">
        <v>1</v>
      </c>
      <c r="BU167" s="2">
        <v>1</v>
      </c>
      <c r="BV167" s="2">
        <v>1</v>
      </c>
      <c r="BW167" s="2">
        <v>1</v>
      </c>
      <c r="BX167" s="2">
        <v>1</v>
      </c>
      <c r="BY167" s="2" t="s">
        <v>3</v>
      </c>
      <c r="BZ167" s="2">
        <v>112</v>
      </c>
      <c r="CA167" s="2">
        <v>65</v>
      </c>
      <c r="CB167" s="2" t="s">
        <v>3</v>
      </c>
      <c r="CC167" s="2"/>
      <c r="CD167" s="2"/>
      <c r="CE167" s="2">
        <v>0</v>
      </c>
      <c r="CF167" s="2">
        <v>0</v>
      </c>
      <c r="CG167" s="2">
        <v>0</v>
      </c>
      <c r="CH167" s="2"/>
      <c r="CI167" s="2"/>
      <c r="CJ167" s="2"/>
      <c r="CK167" s="2"/>
      <c r="CL167" s="2"/>
      <c r="CM167" s="2">
        <v>0</v>
      </c>
      <c r="CN167" s="2" t="s">
        <v>2159</v>
      </c>
      <c r="CO167" s="2">
        <v>0</v>
      </c>
      <c r="CP167" s="2">
        <f t="shared" si="117"/>
        <v>523.27</v>
      </c>
      <c r="CQ167" s="2">
        <f t="shared" si="118"/>
        <v>0</v>
      </c>
      <c r="CR167" s="2">
        <f t="shared" si="119"/>
        <v>71.03</v>
      </c>
      <c r="CS167" s="2">
        <f t="shared" si="120"/>
        <v>26.13</v>
      </c>
      <c r="CT167" s="2">
        <f t="shared" si="121"/>
        <v>36.520000000000003</v>
      </c>
      <c r="CU167" s="2">
        <f t="shared" si="122"/>
        <v>0</v>
      </c>
      <c r="CV167" s="2">
        <f t="shared" si="123"/>
        <v>4.5999999999999996</v>
      </c>
      <c r="CW167" s="2">
        <f t="shared" si="124"/>
        <v>1.9319999999999997</v>
      </c>
      <c r="CX167" s="2">
        <f t="shared" si="125"/>
        <v>0</v>
      </c>
      <c r="CY167" s="2">
        <f t="shared" si="126"/>
        <v>341.38720000000001</v>
      </c>
      <c r="CZ167" s="2">
        <f t="shared" si="127"/>
        <v>198.12650000000002</v>
      </c>
      <c r="DA167" s="2"/>
      <c r="DB167" s="2"/>
      <c r="DC167" s="2" t="s">
        <v>3</v>
      </c>
      <c r="DD167" s="2" t="s">
        <v>345</v>
      </c>
      <c r="DE167" s="2" t="s">
        <v>346</v>
      </c>
      <c r="DF167" s="2" t="s">
        <v>346</v>
      </c>
      <c r="DG167" s="2" t="s">
        <v>346</v>
      </c>
      <c r="DH167" s="2" t="s">
        <v>3</v>
      </c>
      <c r="DI167" s="2" t="s">
        <v>346</v>
      </c>
      <c r="DJ167" s="2" t="s">
        <v>346</v>
      </c>
      <c r="DK167" s="2" t="s">
        <v>3</v>
      </c>
      <c r="DL167" s="2" t="s">
        <v>3</v>
      </c>
      <c r="DM167" s="2" t="s">
        <v>3</v>
      </c>
      <c r="DN167" s="2">
        <v>0</v>
      </c>
      <c r="DO167" s="2">
        <v>0</v>
      </c>
      <c r="DP167" s="2">
        <v>1</v>
      </c>
      <c r="DQ167" s="2">
        <v>1</v>
      </c>
      <c r="DR167" s="2"/>
      <c r="DS167" s="2"/>
      <c r="DT167" s="2"/>
      <c r="DU167" s="2">
        <v>1013</v>
      </c>
      <c r="DV167" s="2" t="s">
        <v>321</v>
      </c>
      <c r="DW167" s="2" t="s">
        <v>321</v>
      </c>
      <c r="DX167" s="2">
        <v>1</v>
      </c>
      <c r="DY167" s="2"/>
      <c r="DZ167" s="2" t="s">
        <v>3</v>
      </c>
      <c r="EA167" s="2" t="s">
        <v>3</v>
      </c>
      <c r="EB167" s="2" t="s">
        <v>3</v>
      </c>
      <c r="EC167" s="2" t="s">
        <v>3</v>
      </c>
      <c r="ED167" s="2"/>
      <c r="EE167" s="2">
        <v>53551116</v>
      </c>
      <c r="EF167" s="2">
        <v>2</v>
      </c>
      <c r="EG167" s="2" t="s">
        <v>38</v>
      </c>
      <c r="EH167" s="2">
        <v>11</v>
      </c>
      <c r="EI167" s="2" t="s">
        <v>104</v>
      </c>
      <c r="EJ167" s="2">
        <v>1</v>
      </c>
      <c r="EK167" s="2">
        <v>11001</v>
      </c>
      <c r="EL167" s="2" t="s">
        <v>104</v>
      </c>
      <c r="EM167" s="2" t="s">
        <v>105</v>
      </c>
      <c r="EN167" s="2"/>
      <c r="EO167" s="2" t="s">
        <v>347</v>
      </c>
      <c r="EP167" s="2"/>
      <c r="EQ167" s="2">
        <v>131072</v>
      </c>
      <c r="ER167" s="2">
        <v>291.32</v>
      </c>
      <c r="ES167" s="2">
        <v>279.63</v>
      </c>
      <c r="ET167" s="2">
        <v>7.72</v>
      </c>
      <c r="EU167" s="2">
        <v>2.84</v>
      </c>
      <c r="EV167" s="2">
        <v>3.97</v>
      </c>
      <c r="EW167" s="2">
        <v>0.5</v>
      </c>
      <c r="EX167" s="2">
        <v>0.21</v>
      </c>
      <c r="EY167" s="2">
        <v>0</v>
      </c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>
        <v>0</v>
      </c>
      <c r="FR167" s="2">
        <f>ROUND(IF(AND(BH167=3,BI167=3),P167,0),2)</f>
        <v>0</v>
      </c>
      <c r="FS167" s="2">
        <v>0</v>
      </c>
      <c r="FT167" s="2"/>
      <c r="FU167" s="2"/>
      <c r="FV167" s="2"/>
      <c r="FW167" s="2"/>
      <c r="FX167" s="2">
        <v>112</v>
      </c>
      <c r="FY167" s="2">
        <v>65</v>
      </c>
      <c r="FZ167" s="2"/>
      <c r="GA167" s="2" t="s">
        <v>3</v>
      </c>
      <c r="GB167" s="2"/>
      <c r="GC167" s="2"/>
      <c r="GD167" s="2">
        <v>1</v>
      </c>
      <c r="GE167" s="2"/>
      <c r="GF167" s="2">
        <v>711721923</v>
      </c>
      <c r="GG167" s="2">
        <v>2</v>
      </c>
      <c r="GH167" s="2">
        <v>1</v>
      </c>
      <c r="GI167" s="2">
        <v>-2</v>
      </c>
      <c r="GJ167" s="2">
        <v>0</v>
      </c>
      <c r="GK167" s="2">
        <v>0</v>
      </c>
      <c r="GL167" s="2">
        <f>ROUND(IF(AND(BH167=3,BI167=3,FS167&lt;&gt;0),P167,0),2)</f>
        <v>0</v>
      </c>
      <c r="GM167" s="2">
        <f>ROUND(O167+X167+Y167,2)+GX167</f>
        <v>1062.79</v>
      </c>
      <c r="GN167" s="2">
        <f>IF(OR(BI167=0,BI167=1),ROUND(O167+X167+Y167,2),0)</f>
        <v>1062.79</v>
      </c>
      <c r="GO167" s="2">
        <f>IF(BI167=2,ROUND(O167+X167+Y167,2),0)</f>
        <v>0</v>
      </c>
      <c r="GP167" s="2">
        <f>IF(BI167=4,ROUND(O167+X167+Y167,2)+GX167,0)</f>
        <v>0</v>
      </c>
      <c r="GQ167" s="2"/>
      <c r="GR167" s="2">
        <v>0</v>
      </c>
      <c r="GS167" s="2">
        <v>0</v>
      </c>
      <c r="GT167" s="2">
        <v>0</v>
      </c>
      <c r="GU167" s="2" t="s">
        <v>348</v>
      </c>
      <c r="GV167" s="2">
        <f>ROUND(((GT167*ROUND(10,7))),2)</f>
        <v>0</v>
      </c>
      <c r="GW167" s="2">
        <v>1</v>
      </c>
      <c r="GX167" s="2">
        <f>ROUND(HC167*I167,2)</f>
        <v>0</v>
      </c>
      <c r="GY167" s="2"/>
      <c r="GZ167" s="2"/>
      <c r="HA167" s="2">
        <v>0</v>
      </c>
      <c r="HB167" s="2">
        <v>0</v>
      </c>
      <c r="HC167" s="2">
        <f t="shared" si="129"/>
        <v>0</v>
      </c>
      <c r="HD167" s="2"/>
      <c r="HE167" s="2" t="s">
        <v>3</v>
      </c>
      <c r="HF167" s="2" t="s">
        <v>3</v>
      </c>
      <c r="HG167" s="2"/>
      <c r="HH167" s="2"/>
      <c r="HI167" s="2"/>
      <c r="HJ167" s="2"/>
      <c r="HK167" s="2"/>
      <c r="HL167" s="2"/>
      <c r="HM167" s="2" t="s">
        <v>3</v>
      </c>
      <c r="HN167" s="2" t="s">
        <v>106</v>
      </c>
      <c r="HO167" s="2" t="s">
        <v>107</v>
      </c>
      <c r="HP167" s="2" t="s">
        <v>104</v>
      </c>
      <c r="HQ167" s="2" t="s">
        <v>104</v>
      </c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>
        <v>0</v>
      </c>
      <c r="IL167" s="2"/>
      <c r="IM167" s="2"/>
      <c r="IN167" s="2"/>
      <c r="IO167" s="2"/>
      <c r="IP167" s="2"/>
      <c r="IQ167" s="2"/>
      <c r="IR167" s="2"/>
      <c r="IS167" s="2"/>
      <c r="IT167" s="2"/>
      <c r="IU167" s="2"/>
    </row>
    <row r="168" spans="1:255" x14ac:dyDescent="0.2">
      <c r="A168">
        <v>17</v>
      </c>
      <c r="B168">
        <v>1</v>
      </c>
      <c r="C168">
        <f>ROW(SmtRes!A362)</f>
        <v>362</v>
      </c>
      <c r="D168">
        <f>ROW(EtalonRes!A334)</f>
        <v>334</v>
      </c>
      <c r="E168" t="s">
        <v>343</v>
      </c>
      <c r="F168" t="s">
        <v>327</v>
      </c>
      <c r="G168" t="s">
        <v>344</v>
      </c>
      <c r="H168" t="s">
        <v>321</v>
      </c>
      <c r="I168">
        <f>ROUND(486.54/100,7)</f>
        <v>4.8654000000000002</v>
      </c>
      <c r="J168">
        <v>0</v>
      </c>
      <c r="K168">
        <f>ROUND(486.54/100,7)</f>
        <v>4.8654000000000002</v>
      </c>
      <c r="O168">
        <f>ROUND(CP168,0)</f>
        <v>11363</v>
      </c>
      <c r="P168">
        <f>ROUND(CQ168*I168,0)</f>
        <v>0</v>
      </c>
      <c r="Q168">
        <f>ROUND(CR168*I168,0)</f>
        <v>5101</v>
      </c>
      <c r="R168">
        <f>ROUND(CS168*I168,0)</f>
        <v>4480</v>
      </c>
      <c r="S168">
        <f>ROUND(CT168*I168,0)</f>
        <v>6262</v>
      </c>
      <c r="T168">
        <f>ROUND(CU168*I168,0)</f>
        <v>0</v>
      </c>
      <c r="U168">
        <f t="shared" si="111"/>
        <v>22.380839999999999</v>
      </c>
      <c r="V168">
        <f t="shared" si="112"/>
        <v>9.3999527999999994</v>
      </c>
      <c r="W168">
        <f>ROUND(CX168*I168,0)</f>
        <v>0</v>
      </c>
      <c r="X168">
        <f>ROUND(CY168,0)</f>
        <v>12031</v>
      </c>
      <c r="Y168">
        <f>ROUND(CZ168,0)</f>
        <v>6982</v>
      </c>
      <c r="AA168">
        <v>53551707</v>
      </c>
      <c r="AB168">
        <f t="shared" si="113"/>
        <v>107.55</v>
      </c>
      <c r="AC168">
        <f>ROUND(((ES168*ROUND((0*10),7))),2)</f>
        <v>0</v>
      </c>
      <c r="AD168">
        <f>ROUND(((((ET168*ROUND(((1.15*0.8)*10),7)))-((EU168*ROUND(((1.15*0.8)*10),7))))+AE168),2)</f>
        <v>71.03</v>
      </c>
      <c r="AE168">
        <f>ROUND(((EU168*ROUND(((1.15*0.8)*10),7))),2)</f>
        <v>26.13</v>
      </c>
      <c r="AF168">
        <f>ROUND(((EV168*ROUND(((1.15*0.8)*10),7))),2)</f>
        <v>36.520000000000003</v>
      </c>
      <c r="AG168">
        <f t="shared" si="115"/>
        <v>0</v>
      </c>
      <c r="AH168">
        <f>((EW168*ROUND(((1.15*0.8)*10),7)))</f>
        <v>4.5999999999999996</v>
      </c>
      <c r="AI168">
        <f>((EX168*ROUND(((1.15*0.8)*10),7)))</f>
        <v>1.9319999999999997</v>
      </c>
      <c r="AJ168">
        <f t="shared" si="116"/>
        <v>0</v>
      </c>
      <c r="AK168">
        <v>291.32</v>
      </c>
      <c r="AL168">
        <v>279.63</v>
      </c>
      <c r="AM168">
        <v>7.72</v>
      </c>
      <c r="AN168">
        <v>2.84</v>
      </c>
      <c r="AO168">
        <v>3.97</v>
      </c>
      <c r="AP168">
        <v>0</v>
      </c>
      <c r="AQ168">
        <v>0.5</v>
      </c>
      <c r="AR168">
        <v>0.21</v>
      </c>
      <c r="AS168">
        <v>0</v>
      </c>
      <c r="AT168">
        <v>112</v>
      </c>
      <c r="AU168">
        <v>65</v>
      </c>
      <c r="AV168">
        <v>1</v>
      </c>
      <c r="AW168">
        <v>1</v>
      </c>
      <c r="AZ168">
        <v>1</v>
      </c>
      <c r="BA168">
        <v>35.24</v>
      </c>
      <c r="BB168">
        <v>14.76</v>
      </c>
      <c r="BC168">
        <v>6.71</v>
      </c>
      <c r="BD168" t="s">
        <v>3</v>
      </c>
      <c r="BE168" t="s">
        <v>3</v>
      </c>
      <c r="BF168" t="s">
        <v>3</v>
      </c>
      <c r="BG168" t="s">
        <v>3</v>
      </c>
      <c r="BH168">
        <v>0</v>
      </c>
      <c r="BI168">
        <v>1</v>
      </c>
      <c r="BJ168" t="s">
        <v>329</v>
      </c>
      <c r="BM168">
        <v>11001</v>
      </c>
      <c r="BN168">
        <v>0</v>
      </c>
      <c r="BO168" t="s">
        <v>327</v>
      </c>
      <c r="BP168">
        <v>1</v>
      </c>
      <c r="BQ168">
        <v>2</v>
      </c>
      <c r="BR168">
        <v>0</v>
      </c>
      <c r="BS168">
        <v>35.24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112</v>
      </c>
      <c r="CA168">
        <v>65</v>
      </c>
      <c r="CB168" t="s">
        <v>3</v>
      </c>
      <c r="CE168">
        <v>0</v>
      </c>
      <c r="CF168">
        <v>0</v>
      </c>
      <c r="CG168">
        <v>0</v>
      </c>
      <c r="CM168">
        <v>0</v>
      </c>
      <c r="CN168" t="s">
        <v>2159</v>
      </c>
      <c r="CO168">
        <v>0</v>
      </c>
      <c r="CP168">
        <f t="shared" si="117"/>
        <v>11363</v>
      </c>
      <c r="CQ168">
        <f t="shared" si="118"/>
        <v>0</v>
      </c>
      <c r="CR168">
        <f t="shared" si="119"/>
        <v>1048.4028000000001</v>
      </c>
      <c r="CS168">
        <f t="shared" si="120"/>
        <v>920.82119999999998</v>
      </c>
      <c r="CT168">
        <f t="shared" si="121"/>
        <v>1286.9648000000002</v>
      </c>
      <c r="CU168">
        <f t="shared" si="122"/>
        <v>0</v>
      </c>
      <c r="CV168">
        <f t="shared" si="123"/>
        <v>4.5999999999999996</v>
      </c>
      <c r="CW168">
        <f t="shared" si="124"/>
        <v>1.9319999999999997</v>
      </c>
      <c r="CX168">
        <f t="shared" si="125"/>
        <v>0</v>
      </c>
      <c r="CY168">
        <f t="shared" si="126"/>
        <v>12031.04</v>
      </c>
      <c r="CZ168">
        <f t="shared" si="127"/>
        <v>6982.3</v>
      </c>
      <c r="DC168" t="s">
        <v>3</v>
      </c>
      <c r="DD168" t="s">
        <v>345</v>
      </c>
      <c r="DE168" t="s">
        <v>346</v>
      </c>
      <c r="DF168" t="s">
        <v>346</v>
      </c>
      <c r="DG168" t="s">
        <v>346</v>
      </c>
      <c r="DH168" t="s">
        <v>3</v>
      </c>
      <c r="DI168" t="s">
        <v>346</v>
      </c>
      <c r="DJ168" t="s">
        <v>346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1013</v>
      </c>
      <c r="DV168" t="s">
        <v>321</v>
      </c>
      <c r="DW168" t="s">
        <v>321</v>
      </c>
      <c r="DX168">
        <v>1</v>
      </c>
      <c r="DZ168" t="s">
        <v>3</v>
      </c>
      <c r="EA168" t="s">
        <v>3</v>
      </c>
      <c r="EB168" t="s">
        <v>3</v>
      </c>
      <c r="EC168" t="s">
        <v>3</v>
      </c>
      <c r="EE168">
        <v>53551116</v>
      </c>
      <c r="EF168">
        <v>2</v>
      </c>
      <c r="EG168" t="s">
        <v>38</v>
      </c>
      <c r="EH168">
        <v>11</v>
      </c>
      <c r="EI168" t="s">
        <v>104</v>
      </c>
      <c r="EJ168">
        <v>1</v>
      </c>
      <c r="EK168">
        <v>11001</v>
      </c>
      <c r="EL168" t="s">
        <v>104</v>
      </c>
      <c r="EM168" t="s">
        <v>105</v>
      </c>
      <c r="EO168" t="s">
        <v>347</v>
      </c>
      <c r="EQ168">
        <v>131072</v>
      </c>
      <c r="ER168">
        <v>291.32</v>
      </c>
      <c r="ES168">
        <v>279.63</v>
      </c>
      <c r="ET168">
        <v>7.72</v>
      </c>
      <c r="EU168">
        <v>2.84</v>
      </c>
      <c r="EV168">
        <v>3.97</v>
      </c>
      <c r="EW168">
        <v>0.5</v>
      </c>
      <c r="EX168">
        <v>0.21</v>
      </c>
      <c r="EY168">
        <v>0</v>
      </c>
      <c r="FQ168">
        <v>0</v>
      </c>
      <c r="FR168">
        <f>ROUND(IF(AND(BH168=3,BI168=3),P168,0),0)</f>
        <v>0</v>
      </c>
      <c r="FS168">
        <v>0</v>
      </c>
      <c r="FX168">
        <v>112</v>
      </c>
      <c r="FY168">
        <v>65</v>
      </c>
      <c r="GA168" t="s">
        <v>3</v>
      </c>
      <c r="GD168">
        <v>1</v>
      </c>
      <c r="GF168">
        <v>711721923</v>
      </c>
      <c r="GG168">
        <v>2</v>
      </c>
      <c r="GH168">
        <v>1</v>
      </c>
      <c r="GI168">
        <v>2</v>
      </c>
      <c r="GJ168">
        <v>0</v>
      </c>
      <c r="GK168">
        <v>0</v>
      </c>
      <c r="GL168">
        <f>ROUND(IF(AND(BH168=3,BI168=3,FS168&lt;&gt;0),P168,0),0)</f>
        <v>0</v>
      </c>
      <c r="GM168">
        <f>ROUND(O168+X168+Y168,0)+GX168</f>
        <v>30376</v>
      </c>
      <c r="GN168">
        <f>IF(OR(BI168=0,BI168=1),ROUND(O168+X168+Y168,0),0)</f>
        <v>30376</v>
      </c>
      <c r="GO168">
        <f>IF(BI168=2,ROUND(O168+X168+Y168,0),0)</f>
        <v>0</v>
      </c>
      <c r="GP168">
        <f>IF(BI168=4,ROUND(O168+X168+Y168,0)+GX168,0)</f>
        <v>0</v>
      </c>
      <c r="GR168">
        <v>0</v>
      </c>
      <c r="GS168">
        <v>0</v>
      </c>
      <c r="GT168">
        <v>0</v>
      </c>
      <c r="GU168" t="s">
        <v>348</v>
      </c>
      <c r="GV168">
        <f>ROUND(((GT168*ROUND(10,7))),2)</f>
        <v>0</v>
      </c>
      <c r="GW168">
        <v>1</v>
      </c>
      <c r="GX168">
        <f>ROUND(HC168*I168,0)</f>
        <v>0</v>
      </c>
      <c r="HA168">
        <v>0</v>
      </c>
      <c r="HB168">
        <v>0</v>
      </c>
      <c r="HC168">
        <f t="shared" si="129"/>
        <v>0</v>
      </c>
      <c r="HE168" t="s">
        <v>3</v>
      </c>
      <c r="HF168" t="s">
        <v>3</v>
      </c>
      <c r="HM168" t="s">
        <v>3</v>
      </c>
      <c r="HN168" t="s">
        <v>106</v>
      </c>
      <c r="HO168" t="s">
        <v>107</v>
      </c>
      <c r="HP168" t="s">
        <v>104</v>
      </c>
      <c r="HQ168" t="s">
        <v>104</v>
      </c>
      <c r="IK168">
        <v>0</v>
      </c>
    </row>
    <row r="169" spans="1:255" x14ac:dyDescent="0.2">
      <c r="A169" s="2">
        <v>18</v>
      </c>
      <c r="B169" s="2">
        <v>1</v>
      </c>
      <c r="C169" s="2">
        <v>356</v>
      </c>
      <c r="D169" s="2"/>
      <c r="E169" s="2" t="s">
        <v>349</v>
      </c>
      <c r="F169" s="2" t="s">
        <v>24</v>
      </c>
      <c r="G169" s="2" t="s">
        <v>25</v>
      </c>
      <c r="H169" s="2" t="s">
        <v>26</v>
      </c>
      <c r="I169" s="2">
        <f>I167*J169</f>
        <v>51.0867</v>
      </c>
      <c r="J169" s="2">
        <v>10.5</v>
      </c>
      <c r="K169" s="2">
        <v>10.5</v>
      </c>
      <c r="L169" s="2"/>
      <c r="M169" s="2"/>
      <c r="N169" s="2"/>
      <c r="O169" s="2">
        <f>ROUND(CP169,2)</f>
        <v>0</v>
      </c>
      <c r="P169" s="2">
        <f>ROUND(CQ169*I169,2)</f>
        <v>0</v>
      </c>
      <c r="Q169" s="2">
        <f>ROUND(CR169*I169,2)</f>
        <v>0</v>
      </c>
      <c r="R169" s="2">
        <f>ROUND(CS169*I169,2)</f>
        <v>0</v>
      </c>
      <c r="S169" s="2">
        <f>ROUND(CT169*I169,2)</f>
        <v>0</v>
      </c>
      <c r="T169" s="2">
        <f>ROUND(CU169*I169,2)</f>
        <v>0</v>
      </c>
      <c r="U169" s="2">
        <f t="shared" si="111"/>
        <v>0</v>
      </c>
      <c r="V169" s="2">
        <f t="shared" si="112"/>
        <v>0</v>
      </c>
      <c r="W169" s="2">
        <f>ROUND(CX169*I169,2)</f>
        <v>0</v>
      </c>
      <c r="X169" s="2">
        <f>ROUND(CY169,2)</f>
        <v>0</v>
      </c>
      <c r="Y169" s="2">
        <f>ROUND(CZ169,2)</f>
        <v>0</v>
      </c>
      <c r="Z169" s="2"/>
      <c r="AA169" s="2">
        <v>53551706</v>
      </c>
      <c r="AB169" s="2">
        <f t="shared" si="113"/>
        <v>0</v>
      </c>
      <c r="AC169" s="2">
        <f t="shared" ref="AC169:AC178" si="132">ROUND((ES169),2)</f>
        <v>0</v>
      </c>
      <c r="AD169" s="2">
        <f>ROUND((((ET169)-(EU169))+AE169),2)</f>
        <v>0</v>
      </c>
      <c r="AE169" s="2">
        <f>ROUND((EU169),2)</f>
        <v>0</v>
      </c>
      <c r="AF169" s="2">
        <f>ROUND((EV169),2)</f>
        <v>0</v>
      </c>
      <c r="AG169" s="2">
        <f t="shared" si="115"/>
        <v>0</v>
      </c>
      <c r="AH169" s="2">
        <f>(EW169)</f>
        <v>0</v>
      </c>
      <c r="AI169" s="2">
        <f>(EX169)</f>
        <v>0</v>
      </c>
      <c r="AJ169" s="2">
        <f t="shared" si="116"/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112</v>
      </c>
      <c r="AU169" s="2">
        <v>65</v>
      </c>
      <c r="AV169" s="2">
        <v>1</v>
      </c>
      <c r="AW169" s="2">
        <v>1</v>
      </c>
      <c r="AX169" s="2"/>
      <c r="AY169" s="2"/>
      <c r="AZ169" s="2">
        <v>1</v>
      </c>
      <c r="BA169" s="2">
        <v>1</v>
      </c>
      <c r="BB169" s="2">
        <v>1</v>
      </c>
      <c r="BC169" s="2">
        <v>1</v>
      </c>
      <c r="BD169" s="2" t="s">
        <v>3</v>
      </c>
      <c r="BE169" s="2" t="s">
        <v>3</v>
      </c>
      <c r="BF169" s="2" t="s">
        <v>3</v>
      </c>
      <c r="BG169" s="2" t="s">
        <v>3</v>
      </c>
      <c r="BH169" s="2">
        <v>3</v>
      </c>
      <c r="BI169" s="2">
        <v>1</v>
      </c>
      <c r="BJ169" s="2" t="s">
        <v>27</v>
      </c>
      <c r="BK169" s="2"/>
      <c r="BL169" s="2"/>
      <c r="BM169" s="2">
        <v>11001</v>
      </c>
      <c r="BN169" s="2">
        <v>0</v>
      </c>
      <c r="BO169" s="2" t="s">
        <v>3</v>
      </c>
      <c r="BP169" s="2">
        <v>0</v>
      </c>
      <c r="BQ169" s="2">
        <v>2</v>
      </c>
      <c r="BR169" s="2">
        <v>0</v>
      </c>
      <c r="BS169" s="2">
        <v>1</v>
      </c>
      <c r="BT169" s="2">
        <v>1</v>
      </c>
      <c r="BU169" s="2">
        <v>1</v>
      </c>
      <c r="BV169" s="2">
        <v>1</v>
      </c>
      <c r="BW169" s="2">
        <v>1</v>
      </c>
      <c r="BX169" s="2">
        <v>1</v>
      </c>
      <c r="BY169" s="2" t="s">
        <v>3</v>
      </c>
      <c r="BZ169" s="2">
        <v>112</v>
      </c>
      <c r="CA169" s="2">
        <v>65</v>
      </c>
      <c r="CB169" s="2" t="s">
        <v>3</v>
      </c>
      <c r="CC169" s="2"/>
      <c r="CD169" s="2"/>
      <c r="CE169" s="2">
        <v>0</v>
      </c>
      <c r="CF169" s="2">
        <v>0</v>
      </c>
      <c r="CG169" s="2">
        <v>0</v>
      </c>
      <c r="CH169" s="2"/>
      <c r="CI169" s="2"/>
      <c r="CJ169" s="2"/>
      <c r="CK169" s="2"/>
      <c r="CL169" s="2"/>
      <c r="CM169" s="2">
        <v>0</v>
      </c>
      <c r="CN169" s="2" t="s">
        <v>3</v>
      </c>
      <c r="CO169" s="2">
        <v>0</v>
      </c>
      <c r="CP169" s="2">
        <f t="shared" si="117"/>
        <v>0</v>
      </c>
      <c r="CQ169" s="2">
        <f t="shared" si="118"/>
        <v>0</v>
      </c>
      <c r="CR169" s="2">
        <f t="shared" si="119"/>
        <v>0</v>
      </c>
      <c r="CS169" s="2">
        <f t="shared" si="120"/>
        <v>0</v>
      </c>
      <c r="CT169" s="2">
        <f t="shared" si="121"/>
        <v>0</v>
      </c>
      <c r="CU169" s="2">
        <f t="shared" si="122"/>
        <v>0</v>
      </c>
      <c r="CV169" s="2">
        <f t="shared" si="123"/>
        <v>0</v>
      </c>
      <c r="CW169" s="2">
        <f t="shared" si="124"/>
        <v>0</v>
      </c>
      <c r="CX169" s="2">
        <f t="shared" si="125"/>
        <v>0</v>
      </c>
      <c r="CY169" s="2">
        <f t="shared" si="126"/>
        <v>0</v>
      </c>
      <c r="CZ169" s="2">
        <f t="shared" si="127"/>
        <v>0</v>
      </c>
      <c r="DA169" s="2"/>
      <c r="DB169" s="2"/>
      <c r="DC169" s="2" t="s">
        <v>3</v>
      </c>
      <c r="DD169" s="2" t="s">
        <v>3</v>
      </c>
      <c r="DE169" s="2" t="s">
        <v>3</v>
      </c>
      <c r="DF169" s="2" t="s">
        <v>3</v>
      </c>
      <c r="DG169" s="2" t="s">
        <v>3</v>
      </c>
      <c r="DH169" s="2" t="s">
        <v>3</v>
      </c>
      <c r="DI169" s="2" t="s">
        <v>3</v>
      </c>
      <c r="DJ169" s="2" t="s">
        <v>3</v>
      </c>
      <c r="DK169" s="2" t="s">
        <v>3</v>
      </c>
      <c r="DL169" s="2" t="s">
        <v>3</v>
      </c>
      <c r="DM169" s="2" t="s">
        <v>3</v>
      </c>
      <c r="DN169" s="2">
        <v>0</v>
      </c>
      <c r="DO169" s="2">
        <v>0</v>
      </c>
      <c r="DP169" s="2">
        <v>1</v>
      </c>
      <c r="DQ169" s="2">
        <v>1</v>
      </c>
      <c r="DR169" s="2"/>
      <c r="DS169" s="2"/>
      <c r="DT169" s="2"/>
      <c r="DU169" s="2">
        <v>1009</v>
      </c>
      <c r="DV169" s="2" t="s">
        <v>26</v>
      </c>
      <c r="DW169" s="2" t="s">
        <v>26</v>
      </c>
      <c r="DX169" s="2">
        <v>1000</v>
      </c>
      <c r="DY169" s="2"/>
      <c r="DZ169" s="2" t="s">
        <v>3</v>
      </c>
      <c r="EA169" s="2" t="s">
        <v>3</v>
      </c>
      <c r="EB169" s="2" t="s">
        <v>3</v>
      </c>
      <c r="EC169" s="2" t="s">
        <v>3</v>
      </c>
      <c r="ED169" s="2"/>
      <c r="EE169" s="2">
        <v>53551116</v>
      </c>
      <c r="EF169" s="2">
        <v>2</v>
      </c>
      <c r="EG169" s="2" t="s">
        <v>38</v>
      </c>
      <c r="EH169" s="2">
        <v>11</v>
      </c>
      <c r="EI169" s="2" t="s">
        <v>104</v>
      </c>
      <c r="EJ169" s="2">
        <v>1</v>
      </c>
      <c r="EK169" s="2">
        <v>11001</v>
      </c>
      <c r="EL169" s="2" t="s">
        <v>104</v>
      </c>
      <c r="EM169" s="2" t="s">
        <v>105</v>
      </c>
      <c r="EN169" s="2"/>
      <c r="EO169" s="2" t="s">
        <v>3</v>
      </c>
      <c r="EP169" s="2"/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>
        <v>0</v>
      </c>
      <c r="FR169" s="2">
        <f>ROUND(IF(AND(BH169=3,BI169=3),P169,0),2)</f>
        <v>0</v>
      </c>
      <c r="FS169" s="2">
        <v>0</v>
      </c>
      <c r="FT169" s="2"/>
      <c r="FU169" s="2"/>
      <c r="FV169" s="2"/>
      <c r="FW169" s="2"/>
      <c r="FX169" s="2">
        <v>112</v>
      </c>
      <c r="FY169" s="2">
        <v>65</v>
      </c>
      <c r="FZ169" s="2"/>
      <c r="GA169" s="2" t="s">
        <v>3</v>
      </c>
      <c r="GB169" s="2"/>
      <c r="GC169" s="2"/>
      <c r="GD169" s="2">
        <v>1</v>
      </c>
      <c r="GE169" s="2"/>
      <c r="GF169" s="2">
        <v>1876412176</v>
      </c>
      <c r="GG169" s="2">
        <v>2</v>
      </c>
      <c r="GH169" s="2">
        <v>1</v>
      </c>
      <c r="GI169" s="2">
        <v>-2</v>
      </c>
      <c r="GJ169" s="2">
        <v>0</v>
      </c>
      <c r="GK169" s="2">
        <v>0</v>
      </c>
      <c r="GL169" s="2">
        <f>ROUND(IF(AND(BH169=3,BI169=3,FS169&lt;&gt;0),P169,0),2)</f>
        <v>0</v>
      </c>
      <c r="GM169" s="2">
        <f>ROUND(O169+X169+Y169,2)+GX169</f>
        <v>0</v>
      </c>
      <c r="GN169" s="2">
        <f>IF(OR(BI169=0,BI169=1),ROUND(O169+X169+Y169,2),0)</f>
        <v>0</v>
      </c>
      <c r="GO169" s="2">
        <f>IF(BI169=2,ROUND(O169+X169+Y169,2),0)</f>
        <v>0</v>
      </c>
      <c r="GP169" s="2">
        <f>IF(BI169=4,ROUND(O169+X169+Y169,2)+GX169,0)</f>
        <v>0</v>
      </c>
      <c r="GQ169" s="2"/>
      <c r="GR169" s="2">
        <v>0</v>
      </c>
      <c r="GS169" s="2">
        <v>0</v>
      </c>
      <c r="GT169" s="2">
        <v>0</v>
      </c>
      <c r="GU169" s="2" t="s">
        <v>3</v>
      </c>
      <c r="GV169" s="2">
        <f t="shared" ref="GV169:GV178" si="133">ROUND((GT169),2)</f>
        <v>0</v>
      </c>
      <c r="GW169" s="2">
        <v>1</v>
      </c>
      <c r="GX169" s="2">
        <f>ROUND(HC169*I169,2)</f>
        <v>0</v>
      </c>
      <c r="GY169" s="2"/>
      <c r="GZ169" s="2"/>
      <c r="HA169" s="2">
        <v>0</v>
      </c>
      <c r="HB169" s="2">
        <v>0</v>
      </c>
      <c r="HC169" s="2">
        <f t="shared" si="129"/>
        <v>0</v>
      </c>
      <c r="HD169" s="2"/>
      <c r="HE169" s="2" t="s">
        <v>3</v>
      </c>
      <c r="HF169" s="2" t="s">
        <v>3</v>
      </c>
      <c r="HG169" s="2"/>
      <c r="HH169" s="2"/>
      <c r="HI169" s="2"/>
      <c r="HJ169" s="2"/>
      <c r="HK169" s="2"/>
      <c r="HL169" s="2"/>
      <c r="HM169" s="2" t="s">
        <v>3</v>
      </c>
      <c r="HN169" s="2" t="s">
        <v>106</v>
      </c>
      <c r="HO169" s="2" t="s">
        <v>107</v>
      </c>
      <c r="HP169" s="2" t="s">
        <v>104</v>
      </c>
      <c r="HQ169" s="2" t="s">
        <v>104</v>
      </c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>
        <v>0</v>
      </c>
      <c r="IL169" s="2"/>
      <c r="IM169" s="2"/>
      <c r="IN169" s="2"/>
      <c r="IO169" s="2"/>
      <c r="IP169" s="2"/>
      <c r="IQ169" s="2"/>
      <c r="IR169" s="2"/>
      <c r="IS169" s="2"/>
      <c r="IT169" s="2"/>
      <c r="IU169" s="2"/>
    </row>
    <row r="170" spans="1:255" x14ac:dyDescent="0.2">
      <c r="A170">
        <v>18</v>
      </c>
      <c r="B170">
        <v>1</v>
      </c>
      <c r="C170">
        <v>362</v>
      </c>
      <c r="E170" t="s">
        <v>349</v>
      </c>
      <c r="F170" t="s">
        <v>24</v>
      </c>
      <c r="G170" t="s">
        <v>25</v>
      </c>
      <c r="H170" t="s">
        <v>26</v>
      </c>
      <c r="I170">
        <f>I168*J170</f>
        <v>51.0867</v>
      </c>
      <c r="J170">
        <v>10.5</v>
      </c>
      <c r="K170">
        <v>10.5</v>
      </c>
      <c r="O170">
        <f>ROUND(CP170,0)</f>
        <v>0</v>
      </c>
      <c r="P170">
        <f>ROUND(CQ170*I170,0)</f>
        <v>0</v>
      </c>
      <c r="Q170">
        <f>ROUND(CR170*I170,0)</f>
        <v>0</v>
      </c>
      <c r="R170">
        <f>ROUND(CS170*I170,0)</f>
        <v>0</v>
      </c>
      <c r="S170">
        <f>ROUND(CT170*I170,0)</f>
        <v>0</v>
      </c>
      <c r="T170">
        <f>ROUND(CU170*I170,0)</f>
        <v>0</v>
      </c>
      <c r="U170">
        <f t="shared" si="111"/>
        <v>0</v>
      </c>
      <c r="V170">
        <f t="shared" si="112"/>
        <v>0</v>
      </c>
      <c r="W170">
        <f>ROUND(CX170*I170,0)</f>
        <v>0</v>
      </c>
      <c r="X170">
        <f>ROUND(CY170,0)</f>
        <v>0</v>
      </c>
      <c r="Y170">
        <f>ROUND(CZ170,0)</f>
        <v>0</v>
      </c>
      <c r="AA170">
        <v>53551707</v>
      </c>
      <c r="AB170">
        <f t="shared" si="113"/>
        <v>0</v>
      </c>
      <c r="AC170">
        <f t="shared" si="132"/>
        <v>0</v>
      </c>
      <c r="AD170">
        <f>ROUND((((ET170)-(EU170))+AE170),2)</f>
        <v>0</v>
      </c>
      <c r="AE170">
        <f>ROUND((EU170),2)</f>
        <v>0</v>
      </c>
      <c r="AF170">
        <f>ROUND((EV170),2)</f>
        <v>0</v>
      </c>
      <c r="AG170">
        <f t="shared" si="115"/>
        <v>0</v>
      </c>
      <c r="AH170">
        <f>(EW170)</f>
        <v>0</v>
      </c>
      <c r="AI170">
        <f>(EX170)</f>
        <v>0</v>
      </c>
      <c r="AJ170">
        <f t="shared" si="116"/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112</v>
      </c>
      <c r="AU170">
        <v>65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6.14</v>
      </c>
      <c r="BD170" t="s">
        <v>3</v>
      </c>
      <c r="BE170" t="s">
        <v>3</v>
      </c>
      <c r="BF170" t="s">
        <v>3</v>
      </c>
      <c r="BG170" t="s">
        <v>3</v>
      </c>
      <c r="BH170">
        <v>3</v>
      </c>
      <c r="BI170">
        <v>1</v>
      </c>
      <c r="BJ170" t="s">
        <v>27</v>
      </c>
      <c r="BM170">
        <v>11001</v>
      </c>
      <c r="BN170">
        <v>0</v>
      </c>
      <c r="BO170" t="s">
        <v>30</v>
      </c>
      <c r="BP170">
        <v>1</v>
      </c>
      <c r="BQ170">
        <v>2</v>
      </c>
      <c r="BR170">
        <v>0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112</v>
      </c>
      <c r="CA170">
        <v>65</v>
      </c>
      <c r="CB170" t="s">
        <v>3</v>
      </c>
      <c r="CE170">
        <v>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117"/>
        <v>0</v>
      </c>
      <c r="CQ170">
        <f t="shared" si="118"/>
        <v>0</v>
      </c>
      <c r="CR170">
        <f t="shared" si="119"/>
        <v>0</v>
      </c>
      <c r="CS170">
        <f t="shared" si="120"/>
        <v>0</v>
      </c>
      <c r="CT170">
        <f t="shared" si="121"/>
        <v>0</v>
      </c>
      <c r="CU170">
        <f t="shared" si="122"/>
        <v>0</v>
      </c>
      <c r="CV170">
        <f t="shared" si="123"/>
        <v>0</v>
      </c>
      <c r="CW170">
        <f t="shared" si="124"/>
        <v>0</v>
      </c>
      <c r="CX170">
        <f t="shared" si="125"/>
        <v>0</v>
      </c>
      <c r="CY170">
        <f t="shared" si="126"/>
        <v>0</v>
      </c>
      <c r="CZ170">
        <f t="shared" si="127"/>
        <v>0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1009</v>
      </c>
      <c r="DV170" t="s">
        <v>26</v>
      </c>
      <c r="DW170" t="s">
        <v>26</v>
      </c>
      <c r="DX170">
        <v>1000</v>
      </c>
      <c r="DZ170" t="s">
        <v>3</v>
      </c>
      <c r="EA170" t="s">
        <v>3</v>
      </c>
      <c r="EB170" t="s">
        <v>3</v>
      </c>
      <c r="EC170" t="s">
        <v>3</v>
      </c>
      <c r="EE170">
        <v>53551116</v>
      </c>
      <c r="EF170">
        <v>2</v>
      </c>
      <c r="EG170" t="s">
        <v>38</v>
      </c>
      <c r="EH170">
        <v>11</v>
      </c>
      <c r="EI170" t="s">
        <v>104</v>
      </c>
      <c r="EJ170">
        <v>1</v>
      </c>
      <c r="EK170">
        <v>11001</v>
      </c>
      <c r="EL170" t="s">
        <v>104</v>
      </c>
      <c r="EM170" t="s">
        <v>105</v>
      </c>
      <c r="EO170" t="s">
        <v>3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FQ170">
        <v>0</v>
      </c>
      <c r="FR170">
        <f>ROUND(IF(AND(BH170=3,BI170=3),P170,0),0)</f>
        <v>0</v>
      </c>
      <c r="FS170">
        <v>0</v>
      </c>
      <c r="FX170">
        <v>112</v>
      </c>
      <c r="FY170">
        <v>65</v>
      </c>
      <c r="GA170" t="s">
        <v>3</v>
      </c>
      <c r="GD170">
        <v>1</v>
      </c>
      <c r="GF170">
        <v>1876412176</v>
      </c>
      <c r="GG170">
        <v>2</v>
      </c>
      <c r="GH170">
        <v>1</v>
      </c>
      <c r="GI170">
        <v>5</v>
      </c>
      <c r="GJ170">
        <v>0</v>
      </c>
      <c r="GK170">
        <v>0</v>
      </c>
      <c r="GL170">
        <f>ROUND(IF(AND(BH170=3,BI170=3,FS170&lt;&gt;0),P170,0),0)</f>
        <v>0</v>
      </c>
      <c r="GM170">
        <f>ROUND(O170+X170+Y170,0)+GX170</f>
        <v>0</v>
      </c>
      <c r="GN170">
        <f>IF(OR(BI170=0,BI170=1),ROUND(O170+X170+Y170,0),0)</f>
        <v>0</v>
      </c>
      <c r="GO170">
        <f>IF(BI170=2,ROUND(O170+X170+Y170,0),0)</f>
        <v>0</v>
      </c>
      <c r="GP170">
        <f>IF(BI170=4,ROUND(O170+X170+Y170,0)+GX170,0)</f>
        <v>0</v>
      </c>
      <c r="GR170">
        <v>0</v>
      </c>
      <c r="GS170">
        <v>0</v>
      </c>
      <c r="GT170">
        <v>0</v>
      </c>
      <c r="GU170" t="s">
        <v>3</v>
      </c>
      <c r="GV170">
        <f t="shared" si="133"/>
        <v>0</v>
      </c>
      <c r="GW170">
        <v>1</v>
      </c>
      <c r="GX170">
        <f>ROUND(HC170*I170,0)</f>
        <v>0</v>
      </c>
      <c r="HA170">
        <v>0</v>
      </c>
      <c r="HB170">
        <v>0</v>
      </c>
      <c r="HC170">
        <f t="shared" si="129"/>
        <v>0</v>
      </c>
      <c r="HE170" t="s">
        <v>3</v>
      </c>
      <c r="HF170" t="s">
        <v>3</v>
      </c>
      <c r="HM170" t="s">
        <v>3</v>
      </c>
      <c r="HN170" t="s">
        <v>106</v>
      </c>
      <c r="HO170" t="s">
        <v>107</v>
      </c>
      <c r="HP170" t="s">
        <v>104</v>
      </c>
      <c r="HQ170" t="s">
        <v>104</v>
      </c>
      <c r="IK170">
        <v>0</v>
      </c>
    </row>
    <row r="171" spans="1:255" x14ac:dyDescent="0.2">
      <c r="A171" s="2">
        <v>17</v>
      </c>
      <c r="B171" s="2">
        <v>1</v>
      </c>
      <c r="C171" s="2">
        <f>ROW(SmtRes!A365)</f>
        <v>365</v>
      </c>
      <c r="D171" s="2">
        <f>ROW(EtalonRes!A337)</f>
        <v>337</v>
      </c>
      <c r="E171" s="2" t="s">
        <v>350</v>
      </c>
      <c r="F171" s="2" t="s">
        <v>97</v>
      </c>
      <c r="G171" s="2" t="s">
        <v>98</v>
      </c>
      <c r="H171" s="2" t="s">
        <v>99</v>
      </c>
      <c r="I171" s="2">
        <f>ROUND(583.54/100,7)</f>
        <v>5.8353999999999999</v>
      </c>
      <c r="J171" s="2">
        <v>0</v>
      </c>
      <c r="K171" s="2">
        <f>ROUND(583.54/100,7)</f>
        <v>5.8353999999999999</v>
      </c>
      <c r="L171" s="2"/>
      <c r="M171" s="2"/>
      <c r="N171" s="2"/>
      <c r="O171" s="2">
        <f>ROUND(CP171,2)</f>
        <v>4470.09</v>
      </c>
      <c r="P171" s="2">
        <f>ROUND(CQ171*I171,2)</f>
        <v>4228.3900000000003</v>
      </c>
      <c r="Q171" s="2">
        <f>ROUND(CR171*I171,2)</f>
        <v>14.59</v>
      </c>
      <c r="R171" s="2">
        <f>ROUND(CS171*I171,2)</f>
        <v>0</v>
      </c>
      <c r="S171" s="2">
        <f>ROUND(CT171*I171,2)</f>
        <v>227.11</v>
      </c>
      <c r="T171" s="2">
        <f>ROUND(CU171*I171,2)</f>
        <v>0</v>
      </c>
      <c r="U171" s="2">
        <f t="shared" si="111"/>
        <v>26.624741925000002</v>
      </c>
      <c r="V171" s="2">
        <f t="shared" si="112"/>
        <v>0</v>
      </c>
      <c r="W171" s="2">
        <f>ROUND(CX171*I171,2)</f>
        <v>0</v>
      </c>
      <c r="X171" s="2">
        <f>ROUND(CY171,2)</f>
        <v>228.93</v>
      </c>
      <c r="Y171" s="2">
        <f>ROUND(CZ171,2)</f>
        <v>125.48</v>
      </c>
      <c r="Z171" s="2"/>
      <c r="AA171" s="2">
        <v>53551706</v>
      </c>
      <c r="AB171" s="2">
        <f t="shared" si="113"/>
        <v>766.03</v>
      </c>
      <c r="AC171" s="2">
        <f t="shared" si="132"/>
        <v>724.61</v>
      </c>
      <c r="AD171" s="2">
        <f>ROUND(((((ET171*ROUND((1.25*1.15),7)))-((EU171*ROUND((1.25*1.15),7))))+AE171),2)</f>
        <v>2.5</v>
      </c>
      <c r="AE171" s="2">
        <f>ROUND(((EU171*ROUND((1.25*1.15),7))),2)</f>
        <v>0</v>
      </c>
      <c r="AF171" s="2">
        <f>ROUND(((EV171*ROUND((1.15*1.15),7))),2)</f>
        <v>38.92</v>
      </c>
      <c r="AG171" s="2">
        <f t="shared" si="115"/>
        <v>0</v>
      </c>
      <c r="AH171" s="2">
        <f>((EW171*ROUND((1.15*1.15),7)))</f>
        <v>4.5626250000000006</v>
      </c>
      <c r="AI171" s="2">
        <f>((EX171*ROUND((1.25*1.15),7)))</f>
        <v>0</v>
      </c>
      <c r="AJ171" s="2">
        <f t="shared" si="116"/>
        <v>0</v>
      </c>
      <c r="AK171" s="2">
        <v>755.78</v>
      </c>
      <c r="AL171" s="2">
        <v>724.61</v>
      </c>
      <c r="AM171" s="2">
        <v>1.74</v>
      </c>
      <c r="AN171" s="2">
        <v>0</v>
      </c>
      <c r="AO171" s="2">
        <v>29.43</v>
      </c>
      <c r="AP171" s="2">
        <v>0</v>
      </c>
      <c r="AQ171" s="2">
        <v>3.45</v>
      </c>
      <c r="AR171" s="2">
        <v>0</v>
      </c>
      <c r="AS171" s="2">
        <v>0</v>
      </c>
      <c r="AT171" s="2">
        <v>100.8</v>
      </c>
      <c r="AU171" s="2">
        <v>55.25</v>
      </c>
      <c r="AV171" s="2">
        <v>1</v>
      </c>
      <c r="AW171" s="2">
        <v>1</v>
      </c>
      <c r="AX171" s="2"/>
      <c r="AY171" s="2"/>
      <c r="AZ171" s="2">
        <v>1</v>
      </c>
      <c r="BA171" s="2">
        <v>1</v>
      </c>
      <c r="BB171" s="2">
        <v>1</v>
      </c>
      <c r="BC171" s="2">
        <v>1</v>
      </c>
      <c r="BD171" s="2" t="s">
        <v>3</v>
      </c>
      <c r="BE171" s="2" t="s">
        <v>3</v>
      </c>
      <c r="BF171" s="2" t="s">
        <v>3</v>
      </c>
      <c r="BG171" s="2" t="s">
        <v>3</v>
      </c>
      <c r="BH171" s="2">
        <v>0</v>
      </c>
      <c r="BI171" s="2">
        <v>1</v>
      </c>
      <c r="BJ171" s="2" t="s">
        <v>100</v>
      </c>
      <c r="BK171" s="2"/>
      <c r="BL171" s="2"/>
      <c r="BM171" s="2">
        <v>11001</v>
      </c>
      <c r="BN171" s="2">
        <v>0</v>
      </c>
      <c r="BO171" s="2" t="s">
        <v>3</v>
      </c>
      <c r="BP171" s="2">
        <v>0</v>
      </c>
      <c r="BQ171" s="2">
        <v>2</v>
      </c>
      <c r="BR171" s="2">
        <v>0</v>
      </c>
      <c r="BS171" s="2">
        <v>1</v>
      </c>
      <c r="BT171" s="2">
        <v>1</v>
      </c>
      <c r="BU171" s="2">
        <v>1</v>
      </c>
      <c r="BV171" s="2">
        <v>1</v>
      </c>
      <c r="BW171" s="2">
        <v>1</v>
      </c>
      <c r="BX171" s="2">
        <v>1</v>
      </c>
      <c r="BY171" s="2" t="s">
        <v>3</v>
      </c>
      <c r="BZ171" s="2">
        <v>112</v>
      </c>
      <c r="CA171" s="2">
        <v>65</v>
      </c>
      <c r="CB171" s="2" t="s">
        <v>3</v>
      </c>
      <c r="CC171" s="2"/>
      <c r="CD171" s="2"/>
      <c r="CE171" s="2">
        <v>0</v>
      </c>
      <c r="CF171" s="2">
        <v>0</v>
      </c>
      <c r="CG171" s="2">
        <v>0</v>
      </c>
      <c r="CH171" s="2"/>
      <c r="CI171" s="2"/>
      <c r="CJ171" s="2"/>
      <c r="CK171" s="2"/>
      <c r="CL171" s="2"/>
      <c r="CM171" s="2">
        <v>0</v>
      </c>
      <c r="CN171" s="2" t="s">
        <v>2151</v>
      </c>
      <c r="CO171" s="2">
        <v>0</v>
      </c>
      <c r="CP171" s="2">
        <f t="shared" si="117"/>
        <v>4470.09</v>
      </c>
      <c r="CQ171" s="2">
        <f t="shared" si="118"/>
        <v>724.61</v>
      </c>
      <c r="CR171" s="2">
        <f t="shared" si="119"/>
        <v>2.5</v>
      </c>
      <c r="CS171" s="2">
        <f t="shared" si="120"/>
        <v>0</v>
      </c>
      <c r="CT171" s="2">
        <f t="shared" si="121"/>
        <v>38.92</v>
      </c>
      <c r="CU171" s="2">
        <f t="shared" si="122"/>
        <v>0</v>
      </c>
      <c r="CV171" s="2">
        <f t="shared" si="123"/>
        <v>4.5626250000000006</v>
      </c>
      <c r="CW171" s="2">
        <f t="shared" si="124"/>
        <v>0</v>
      </c>
      <c r="CX171" s="2">
        <f t="shared" si="125"/>
        <v>0</v>
      </c>
      <c r="CY171" s="2">
        <f t="shared" si="126"/>
        <v>228.92688000000001</v>
      </c>
      <c r="CZ171" s="2">
        <f t="shared" si="127"/>
        <v>125.47827500000001</v>
      </c>
      <c r="DA171" s="2"/>
      <c r="DB171" s="2"/>
      <c r="DC171" s="2" t="s">
        <v>3</v>
      </c>
      <c r="DD171" s="2" t="s">
        <v>3</v>
      </c>
      <c r="DE171" s="2" t="s">
        <v>61</v>
      </c>
      <c r="DF171" s="2" t="s">
        <v>61</v>
      </c>
      <c r="DG171" s="2" t="s">
        <v>62</v>
      </c>
      <c r="DH171" s="2" t="s">
        <v>3</v>
      </c>
      <c r="DI171" s="2" t="s">
        <v>62</v>
      </c>
      <c r="DJ171" s="2" t="s">
        <v>61</v>
      </c>
      <c r="DK171" s="2" t="s">
        <v>3</v>
      </c>
      <c r="DL171" s="2" t="s">
        <v>86</v>
      </c>
      <c r="DM171" s="2" t="s">
        <v>63</v>
      </c>
      <c r="DN171" s="2">
        <v>0</v>
      </c>
      <c r="DO171" s="2">
        <v>0</v>
      </c>
      <c r="DP171" s="2">
        <v>1</v>
      </c>
      <c r="DQ171" s="2">
        <v>1</v>
      </c>
      <c r="DR171" s="2"/>
      <c r="DS171" s="2"/>
      <c r="DT171" s="2"/>
      <c r="DU171" s="2">
        <v>1013</v>
      </c>
      <c r="DV171" s="2" t="s">
        <v>99</v>
      </c>
      <c r="DW171" s="2" t="s">
        <v>99</v>
      </c>
      <c r="DX171" s="2">
        <v>1</v>
      </c>
      <c r="DY171" s="2"/>
      <c r="DZ171" s="2" t="s">
        <v>3</v>
      </c>
      <c r="EA171" s="2" t="s">
        <v>3</v>
      </c>
      <c r="EB171" s="2" t="s">
        <v>3</v>
      </c>
      <c r="EC171" s="2" t="s">
        <v>3</v>
      </c>
      <c r="ED171" s="2"/>
      <c r="EE171" s="2">
        <v>53551116</v>
      </c>
      <c r="EF171" s="2">
        <v>2</v>
      </c>
      <c r="EG171" s="2" t="s">
        <v>38</v>
      </c>
      <c r="EH171" s="2">
        <v>11</v>
      </c>
      <c r="EI171" s="2" t="s">
        <v>104</v>
      </c>
      <c r="EJ171" s="2">
        <v>1</v>
      </c>
      <c r="EK171" s="2">
        <v>11001</v>
      </c>
      <c r="EL171" s="2" t="s">
        <v>104</v>
      </c>
      <c r="EM171" s="2" t="s">
        <v>105</v>
      </c>
      <c r="EN171" s="2"/>
      <c r="EO171" s="2" t="s">
        <v>67</v>
      </c>
      <c r="EP171" s="2"/>
      <c r="EQ171" s="2">
        <v>131072</v>
      </c>
      <c r="ER171" s="2">
        <v>755.78</v>
      </c>
      <c r="ES171" s="2">
        <v>724.61</v>
      </c>
      <c r="ET171" s="2">
        <v>1.74</v>
      </c>
      <c r="EU171" s="2">
        <v>0</v>
      </c>
      <c r="EV171" s="2">
        <v>29.43</v>
      </c>
      <c r="EW171" s="2">
        <v>3.45</v>
      </c>
      <c r="EX171" s="2">
        <v>0</v>
      </c>
      <c r="EY171" s="2">
        <v>0</v>
      </c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>
        <v>0</v>
      </c>
      <c r="FR171" s="2">
        <f>ROUND(IF(AND(BH171=3,BI171=3),P171,0),2)</f>
        <v>0</v>
      </c>
      <c r="FS171" s="2">
        <v>0</v>
      </c>
      <c r="FT171" s="2"/>
      <c r="FU171" s="2"/>
      <c r="FV171" s="2"/>
      <c r="FW171" s="2"/>
      <c r="FX171" s="2">
        <v>100.8</v>
      </c>
      <c r="FY171" s="2">
        <v>55.25</v>
      </c>
      <c r="FZ171" s="2"/>
      <c r="GA171" s="2" t="s">
        <v>3</v>
      </c>
      <c r="GB171" s="2"/>
      <c r="GC171" s="2"/>
      <c r="GD171" s="2">
        <v>1</v>
      </c>
      <c r="GE171" s="2"/>
      <c r="GF171" s="2">
        <v>1768103716</v>
      </c>
      <c r="GG171" s="2">
        <v>2</v>
      </c>
      <c r="GH171" s="2">
        <v>1</v>
      </c>
      <c r="GI171" s="2">
        <v>-2</v>
      </c>
      <c r="GJ171" s="2">
        <v>0</v>
      </c>
      <c r="GK171" s="2">
        <v>0</v>
      </c>
      <c r="GL171" s="2">
        <f>ROUND(IF(AND(BH171=3,BI171=3,FS171&lt;&gt;0),P171,0),2)</f>
        <v>0</v>
      </c>
      <c r="GM171" s="2">
        <f>ROUND(O171+X171+Y171,2)+GX171</f>
        <v>4824.5</v>
      </c>
      <c r="GN171" s="2">
        <f>IF(OR(BI171=0,BI171=1),ROUND(O171+X171+Y171,2),0)</f>
        <v>4824.5</v>
      </c>
      <c r="GO171" s="2">
        <f>IF(BI171=2,ROUND(O171+X171+Y171,2),0)</f>
        <v>0</v>
      </c>
      <c r="GP171" s="2">
        <f>IF(BI171=4,ROUND(O171+X171+Y171,2)+GX171,0)</f>
        <v>0</v>
      </c>
      <c r="GQ171" s="2"/>
      <c r="GR171" s="2">
        <v>0</v>
      </c>
      <c r="GS171" s="2">
        <v>0</v>
      </c>
      <c r="GT171" s="2">
        <v>0</v>
      </c>
      <c r="GU171" s="2" t="s">
        <v>3</v>
      </c>
      <c r="GV171" s="2">
        <f t="shared" si="133"/>
        <v>0</v>
      </c>
      <c r="GW171" s="2">
        <v>1</v>
      </c>
      <c r="GX171" s="2">
        <f>ROUND(HC171*I171,2)</f>
        <v>0</v>
      </c>
      <c r="GY171" s="2"/>
      <c r="GZ171" s="2"/>
      <c r="HA171" s="2">
        <v>0</v>
      </c>
      <c r="HB171" s="2">
        <v>0</v>
      </c>
      <c r="HC171" s="2">
        <f t="shared" si="129"/>
        <v>0</v>
      </c>
      <c r="HD171" s="2"/>
      <c r="HE171" s="2" t="s">
        <v>3</v>
      </c>
      <c r="HF171" s="2" t="s">
        <v>3</v>
      </c>
      <c r="HG171" s="2"/>
      <c r="HH171" s="2"/>
      <c r="HI171" s="2"/>
      <c r="HJ171" s="2"/>
      <c r="HK171" s="2"/>
      <c r="HL171" s="2"/>
      <c r="HM171" s="2" t="s">
        <v>3</v>
      </c>
      <c r="HN171" s="2" t="s">
        <v>106</v>
      </c>
      <c r="HO171" s="2" t="s">
        <v>107</v>
      </c>
      <c r="HP171" s="2" t="s">
        <v>104</v>
      </c>
      <c r="HQ171" s="2" t="s">
        <v>104</v>
      </c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>
        <v>0</v>
      </c>
      <c r="IL171" s="2"/>
      <c r="IM171" s="2"/>
      <c r="IN171" s="2"/>
      <c r="IO171" s="2"/>
      <c r="IP171" s="2"/>
      <c r="IQ171" s="2"/>
      <c r="IR171" s="2"/>
      <c r="IS171" s="2"/>
      <c r="IT171" s="2"/>
      <c r="IU171" s="2"/>
    </row>
    <row r="172" spans="1:255" x14ac:dyDescent="0.2">
      <c r="A172">
        <v>17</v>
      </c>
      <c r="B172">
        <v>1</v>
      </c>
      <c r="C172">
        <f>ROW(SmtRes!A368)</f>
        <v>368</v>
      </c>
      <c r="D172">
        <f>ROW(EtalonRes!A340)</f>
        <v>340</v>
      </c>
      <c r="E172" t="s">
        <v>350</v>
      </c>
      <c r="F172" t="s">
        <v>97</v>
      </c>
      <c r="G172" t="s">
        <v>98</v>
      </c>
      <c r="H172" t="s">
        <v>99</v>
      </c>
      <c r="I172">
        <f>ROUND(583.54/100,7)</f>
        <v>5.8353999999999999</v>
      </c>
      <c r="J172">
        <v>0</v>
      </c>
      <c r="K172">
        <f>ROUND(583.54/100,7)</f>
        <v>5.8353999999999999</v>
      </c>
      <c r="O172">
        <f>ROUND(CP172,0)</f>
        <v>21041</v>
      </c>
      <c r="P172">
        <f>ROUND(CQ172*I172,0)</f>
        <v>12770</v>
      </c>
      <c r="Q172">
        <f>ROUND(CR172*I172,0)</f>
        <v>268</v>
      </c>
      <c r="R172">
        <f>ROUND(CS172*I172,0)</f>
        <v>0</v>
      </c>
      <c r="S172">
        <f>ROUND(CT172*I172,0)</f>
        <v>8003</v>
      </c>
      <c r="T172">
        <f>ROUND(CU172*I172,0)</f>
        <v>0</v>
      </c>
      <c r="U172">
        <f t="shared" si="111"/>
        <v>26.624741925000002</v>
      </c>
      <c r="V172">
        <f t="shared" si="112"/>
        <v>0</v>
      </c>
      <c r="W172">
        <f>ROUND(CX172*I172,0)</f>
        <v>0</v>
      </c>
      <c r="X172">
        <f>ROUND(CY172,0)</f>
        <v>8067</v>
      </c>
      <c r="Y172">
        <f>ROUND(CZ172,0)</f>
        <v>4422</v>
      </c>
      <c r="AA172">
        <v>53551707</v>
      </c>
      <c r="AB172">
        <f t="shared" si="113"/>
        <v>766.03</v>
      </c>
      <c r="AC172">
        <f t="shared" si="132"/>
        <v>724.61</v>
      </c>
      <c r="AD172">
        <f>ROUND(((((ET172*ROUND((1.25*1.15),7)))-((EU172*ROUND((1.25*1.15),7))))+AE172),2)</f>
        <v>2.5</v>
      </c>
      <c r="AE172">
        <f>ROUND(((EU172*ROUND((1.25*1.15),7))),2)</f>
        <v>0</v>
      </c>
      <c r="AF172">
        <f>ROUND(((EV172*ROUND((1.15*1.15),7))),2)</f>
        <v>38.92</v>
      </c>
      <c r="AG172">
        <f t="shared" si="115"/>
        <v>0</v>
      </c>
      <c r="AH172">
        <f>((EW172*ROUND((1.15*1.15),7)))</f>
        <v>4.5626250000000006</v>
      </c>
      <c r="AI172">
        <f>((EX172*ROUND((1.25*1.15),7)))</f>
        <v>0</v>
      </c>
      <c r="AJ172">
        <f t="shared" si="116"/>
        <v>0</v>
      </c>
      <c r="AK172">
        <v>755.78</v>
      </c>
      <c r="AL172">
        <v>724.61</v>
      </c>
      <c r="AM172">
        <v>1.74</v>
      </c>
      <c r="AN172">
        <v>0</v>
      </c>
      <c r="AO172">
        <v>29.43</v>
      </c>
      <c r="AP172">
        <v>0</v>
      </c>
      <c r="AQ172">
        <v>3.45</v>
      </c>
      <c r="AR172">
        <v>0</v>
      </c>
      <c r="AS172">
        <v>0</v>
      </c>
      <c r="AT172">
        <v>100.8</v>
      </c>
      <c r="AU172">
        <v>55.25</v>
      </c>
      <c r="AV172">
        <v>1</v>
      </c>
      <c r="AW172">
        <v>1</v>
      </c>
      <c r="AZ172">
        <v>1</v>
      </c>
      <c r="BA172">
        <v>35.24</v>
      </c>
      <c r="BB172">
        <v>18.37</v>
      </c>
      <c r="BC172">
        <v>3.02</v>
      </c>
      <c r="BD172" t="s">
        <v>3</v>
      </c>
      <c r="BE172" t="s">
        <v>3</v>
      </c>
      <c r="BF172" t="s">
        <v>3</v>
      </c>
      <c r="BG172" t="s">
        <v>3</v>
      </c>
      <c r="BH172">
        <v>0</v>
      </c>
      <c r="BI172">
        <v>1</v>
      </c>
      <c r="BJ172" t="s">
        <v>100</v>
      </c>
      <c r="BM172">
        <v>11001</v>
      </c>
      <c r="BN172">
        <v>0</v>
      </c>
      <c r="BO172" t="s">
        <v>97</v>
      </c>
      <c r="BP172">
        <v>1</v>
      </c>
      <c r="BQ172">
        <v>2</v>
      </c>
      <c r="BR172">
        <v>0</v>
      </c>
      <c r="BS172">
        <v>35.24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112</v>
      </c>
      <c r="CA172">
        <v>65</v>
      </c>
      <c r="CB172" t="s">
        <v>3</v>
      </c>
      <c r="CE172">
        <v>0</v>
      </c>
      <c r="CF172">
        <v>0</v>
      </c>
      <c r="CG172">
        <v>0</v>
      </c>
      <c r="CM172">
        <v>0</v>
      </c>
      <c r="CN172" t="s">
        <v>2151</v>
      </c>
      <c r="CO172">
        <v>0</v>
      </c>
      <c r="CP172">
        <f t="shared" si="117"/>
        <v>21041</v>
      </c>
      <c r="CQ172">
        <f t="shared" si="118"/>
        <v>2188.3222000000001</v>
      </c>
      <c r="CR172">
        <f t="shared" si="119"/>
        <v>45.925000000000004</v>
      </c>
      <c r="CS172">
        <f t="shared" si="120"/>
        <v>0</v>
      </c>
      <c r="CT172">
        <f t="shared" si="121"/>
        <v>1371.5408000000002</v>
      </c>
      <c r="CU172">
        <f t="shared" si="122"/>
        <v>0</v>
      </c>
      <c r="CV172">
        <f t="shared" si="123"/>
        <v>4.5626250000000006</v>
      </c>
      <c r="CW172">
        <f t="shared" si="124"/>
        <v>0</v>
      </c>
      <c r="CX172">
        <f t="shared" si="125"/>
        <v>0</v>
      </c>
      <c r="CY172">
        <f t="shared" si="126"/>
        <v>8067.0240000000003</v>
      </c>
      <c r="CZ172">
        <f t="shared" si="127"/>
        <v>4421.6575000000003</v>
      </c>
      <c r="DC172" t="s">
        <v>3</v>
      </c>
      <c r="DD172" t="s">
        <v>3</v>
      </c>
      <c r="DE172" t="s">
        <v>61</v>
      </c>
      <c r="DF172" t="s">
        <v>61</v>
      </c>
      <c r="DG172" t="s">
        <v>62</v>
      </c>
      <c r="DH172" t="s">
        <v>3</v>
      </c>
      <c r="DI172" t="s">
        <v>62</v>
      </c>
      <c r="DJ172" t="s">
        <v>61</v>
      </c>
      <c r="DK172" t="s">
        <v>3</v>
      </c>
      <c r="DL172" t="s">
        <v>86</v>
      </c>
      <c r="DM172" t="s">
        <v>63</v>
      </c>
      <c r="DN172">
        <v>0</v>
      </c>
      <c r="DO172">
        <v>0</v>
      </c>
      <c r="DP172">
        <v>1</v>
      </c>
      <c r="DQ172">
        <v>1</v>
      </c>
      <c r="DU172">
        <v>1013</v>
      </c>
      <c r="DV172" t="s">
        <v>99</v>
      </c>
      <c r="DW172" t="s">
        <v>99</v>
      </c>
      <c r="DX172">
        <v>1</v>
      </c>
      <c r="DZ172" t="s">
        <v>3</v>
      </c>
      <c r="EA172" t="s">
        <v>3</v>
      </c>
      <c r="EB172" t="s">
        <v>3</v>
      </c>
      <c r="EC172" t="s">
        <v>3</v>
      </c>
      <c r="EE172">
        <v>53551116</v>
      </c>
      <c r="EF172">
        <v>2</v>
      </c>
      <c r="EG172" t="s">
        <v>38</v>
      </c>
      <c r="EH172">
        <v>11</v>
      </c>
      <c r="EI172" t="s">
        <v>104</v>
      </c>
      <c r="EJ172">
        <v>1</v>
      </c>
      <c r="EK172">
        <v>11001</v>
      </c>
      <c r="EL172" t="s">
        <v>104</v>
      </c>
      <c r="EM172" t="s">
        <v>105</v>
      </c>
      <c r="EO172" t="s">
        <v>67</v>
      </c>
      <c r="EQ172">
        <v>131072</v>
      </c>
      <c r="ER172">
        <v>755.78</v>
      </c>
      <c r="ES172">
        <v>724.61</v>
      </c>
      <c r="ET172">
        <v>1.74</v>
      </c>
      <c r="EU172">
        <v>0</v>
      </c>
      <c r="EV172">
        <v>29.43</v>
      </c>
      <c r="EW172">
        <v>3.45</v>
      </c>
      <c r="EX172">
        <v>0</v>
      </c>
      <c r="EY172">
        <v>0</v>
      </c>
      <c r="FQ172">
        <v>0</v>
      </c>
      <c r="FR172">
        <f>ROUND(IF(AND(BH172=3,BI172=3),P172,0),0)</f>
        <v>0</v>
      </c>
      <c r="FS172">
        <v>0</v>
      </c>
      <c r="FX172">
        <v>100.8</v>
      </c>
      <c r="FY172">
        <v>55.25</v>
      </c>
      <c r="GA172" t="s">
        <v>3</v>
      </c>
      <c r="GD172">
        <v>1</v>
      </c>
      <c r="GF172">
        <v>1768103716</v>
      </c>
      <c r="GG172">
        <v>2</v>
      </c>
      <c r="GH172">
        <v>1</v>
      </c>
      <c r="GI172">
        <v>2</v>
      </c>
      <c r="GJ172">
        <v>0</v>
      </c>
      <c r="GK172">
        <v>0</v>
      </c>
      <c r="GL172">
        <f>ROUND(IF(AND(BH172=3,BI172=3,FS172&lt;&gt;0),P172,0),0)</f>
        <v>0</v>
      </c>
      <c r="GM172">
        <f>ROUND(O172+X172+Y172,0)+GX172</f>
        <v>33530</v>
      </c>
      <c r="GN172">
        <f>IF(OR(BI172=0,BI172=1),ROUND(O172+X172+Y172,0),0)</f>
        <v>33530</v>
      </c>
      <c r="GO172">
        <f>IF(BI172=2,ROUND(O172+X172+Y172,0),0)</f>
        <v>0</v>
      </c>
      <c r="GP172">
        <f>IF(BI172=4,ROUND(O172+X172+Y172,0)+GX172,0)</f>
        <v>0</v>
      </c>
      <c r="GR172">
        <v>0</v>
      </c>
      <c r="GS172">
        <v>3</v>
      </c>
      <c r="GT172">
        <v>0</v>
      </c>
      <c r="GU172" t="s">
        <v>3</v>
      </c>
      <c r="GV172">
        <f t="shared" si="133"/>
        <v>0</v>
      </c>
      <c r="GW172">
        <v>1</v>
      </c>
      <c r="GX172">
        <f>ROUND(HC172*I172,0)</f>
        <v>0</v>
      </c>
      <c r="HA172">
        <v>0</v>
      </c>
      <c r="HB172">
        <v>0</v>
      </c>
      <c r="HC172">
        <f t="shared" si="129"/>
        <v>0</v>
      </c>
      <c r="HE172" t="s">
        <v>3</v>
      </c>
      <c r="HF172" t="s">
        <v>3</v>
      </c>
      <c r="HM172" t="s">
        <v>3</v>
      </c>
      <c r="HN172" t="s">
        <v>106</v>
      </c>
      <c r="HO172" t="s">
        <v>107</v>
      </c>
      <c r="HP172" t="s">
        <v>104</v>
      </c>
      <c r="HQ172" t="s">
        <v>104</v>
      </c>
      <c r="IK172">
        <v>0</v>
      </c>
    </row>
    <row r="173" spans="1:255" x14ac:dyDescent="0.2">
      <c r="A173" s="2">
        <v>17</v>
      </c>
      <c r="B173" s="2">
        <v>1</v>
      </c>
      <c r="C173" s="2">
        <f>ROW(SmtRes!A373)</f>
        <v>373</v>
      </c>
      <c r="D173" s="2">
        <f>ROW(EtalonRes!A345)</f>
        <v>345</v>
      </c>
      <c r="E173" s="2" t="s">
        <v>351</v>
      </c>
      <c r="F173" s="2" t="s">
        <v>352</v>
      </c>
      <c r="G173" s="2" t="s">
        <v>353</v>
      </c>
      <c r="H173" s="2" t="s">
        <v>354</v>
      </c>
      <c r="I173" s="2">
        <f>ROUND(486.54/1000,7)</f>
        <v>0.48653999999999997</v>
      </c>
      <c r="J173" s="2">
        <v>0</v>
      </c>
      <c r="K173" s="2">
        <f>ROUND(486.54/1000,7)</f>
        <v>0.48653999999999997</v>
      </c>
      <c r="L173" s="2"/>
      <c r="M173" s="2"/>
      <c r="N173" s="2"/>
      <c r="O173" s="2">
        <f>ROUND(CP173,2)</f>
        <v>83.52</v>
      </c>
      <c r="P173" s="2">
        <f>ROUND(CQ173*I173,2)</f>
        <v>0</v>
      </c>
      <c r="Q173" s="2">
        <f>ROUND(CR173*I173,2)</f>
        <v>10.98</v>
      </c>
      <c r="R173" s="2">
        <f>ROUND(CS173*I173,2)</f>
        <v>0.67</v>
      </c>
      <c r="S173" s="2">
        <f>ROUND(CT173*I173,2)</f>
        <v>72.540000000000006</v>
      </c>
      <c r="T173" s="2">
        <f>ROUND(CU173*I173,2)</f>
        <v>0</v>
      </c>
      <c r="U173" s="2">
        <f t="shared" si="111"/>
        <v>7.9980729344999997</v>
      </c>
      <c r="V173" s="2">
        <f t="shared" si="112"/>
        <v>4.8958087499999997E-2</v>
      </c>
      <c r="W173" s="2">
        <f>ROUND(CX173*I173,2)</f>
        <v>0</v>
      </c>
      <c r="X173" s="2">
        <f>ROUND(CY173,2)</f>
        <v>96.86</v>
      </c>
      <c r="Y173" s="2">
        <f>ROUND(CZ173,2)</f>
        <v>59.12</v>
      </c>
      <c r="Z173" s="2"/>
      <c r="AA173" s="2">
        <v>53551706</v>
      </c>
      <c r="AB173" s="2">
        <f t="shared" si="113"/>
        <v>171.66</v>
      </c>
      <c r="AC173" s="2">
        <f t="shared" si="132"/>
        <v>0</v>
      </c>
      <c r="AD173" s="2">
        <f>ROUND(((((ET173*ROUND((1.25*1.15),7)))-((EU173*ROUND((1.25*1.15),7))))+AE173),2)</f>
        <v>22.56</v>
      </c>
      <c r="AE173" s="2">
        <f>ROUND(((EU173*ROUND((1.25*1.15),7))),2)</f>
        <v>1.37</v>
      </c>
      <c r="AF173" s="2">
        <f>ROUND(((EV173*ROUND((1.15*1.15),7))),2)</f>
        <v>149.1</v>
      </c>
      <c r="AG173" s="2">
        <f t="shared" si="115"/>
        <v>0</v>
      </c>
      <c r="AH173" s="2">
        <f>((EW173*ROUND((1.15*1.15),7)))</f>
        <v>16.438675</v>
      </c>
      <c r="AI173" s="2">
        <f>((EX173*ROUND((1.25*1.15),7)))</f>
        <v>0.10062500000000001</v>
      </c>
      <c r="AJ173" s="2">
        <f t="shared" si="116"/>
        <v>0</v>
      </c>
      <c r="AK173" s="2">
        <v>128.43</v>
      </c>
      <c r="AL173" s="2">
        <v>0</v>
      </c>
      <c r="AM173" s="2">
        <v>15.69</v>
      </c>
      <c r="AN173" s="2">
        <v>0.95</v>
      </c>
      <c r="AO173" s="2">
        <v>112.74</v>
      </c>
      <c r="AP173" s="2">
        <v>0</v>
      </c>
      <c r="AQ173" s="2">
        <v>12.43</v>
      </c>
      <c r="AR173" s="2">
        <v>7.0000000000000007E-2</v>
      </c>
      <c r="AS173" s="2">
        <v>0</v>
      </c>
      <c r="AT173" s="2">
        <v>132.30000000000001</v>
      </c>
      <c r="AU173" s="2">
        <v>80.75</v>
      </c>
      <c r="AV173" s="2">
        <v>1</v>
      </c>
      <c r="AW173" s="2">
        <v>1</v>
      </c>
      <c r="AX173" s="2"/>
      <c r="AY173" s="2"/>
      <c r="AZ173" s="2">
        <v>1</v>
      </c>
      <c r="BA173" s="2">
        <v>1</v>
      </c>
      <c r="BB173" s="2">
        <v>1</v>
      </c>
      <c r="BC173" s="2">
        <v>1</v>
      </c>
      <c r="BD173" s="2" t="s">
        <v>3</v>
      </c>
      <c r="BE173" s="2" t="s">
        <v>3</v>
      </c>
      <c r="BF173" s="2" t="s">
        <v>3</v>
      </c>
      <c r="BG173" s="2" t="s">
        <v>3</v>
      </c>
      <c r="BH173" s="2">
        <v>0</v>
      </c>
      <c r="BI173" s="2">
        <v>1</v>
      </c>
      <c r="BJ173" s="2" t="s">
        <v>355</v>
      </c>
      <c r="BK173" s="2"/>
      <c r="BL173" s="2"/>
      <c r="BM173" s="2">
        <v>27001</v>
      </c>
      <c r="BN173" s="2">
        <v>0</v>
      </c>
      <c r="BO173" s="2" t="s">
        <v>3</v>
      </c>
      <c r="BP173" s="2">
        <v>0</v>
      </c>
      <c r="BQ173" s="2">
        <v>2</v>
      </c>
      <c r="BR173" s="2">
        <v>0</v>
      </c>
      <c r="BS173" s="2">
        <v>1</v>
      </c>
      <c r="BT173" s="2">
        <v>1</v>
      </c>
      <c r="BU173" s="2">
        <v>1</v>
      </c>
      <c r="BV173" s="2">
        <v>1</v>
      </c>
      <c r="BW173" s="2">
        <v>1</v>
      </c>
      <c r="BX173" s="2">
        <v>1</v>
      </c>
      <c r="BY173" s="2" t="s">
        <v>3</v>
      </c>
      <c r="BZ173" s="2">
        <v>147</v>
      </c>
      <c r="CA173" s="2">
        <v>95</v>
      </c>
      <c r="CB173" s="2" t="s">
        <v>3</v>
      </c>
      <c r="CC173" s="2"/>
      <c r="CD173" s="2"/>
      <c r="CE173" s="2">
        <v>0</v>
      </c>
      <c r="CF173" s="2">
        <v>0</v>
      </c>
      <c r="CG173" s="2">
        <v>0</v>
      </c>
      <c r="CH173" s="2"/>
      <c r="CI173" s="2"/>
      <c r="CJ173" s="2"/>
      <c r="CK173" s="2"/>
      <c r="CL173" s="2"/>
      <c r="CM173" s="2">
        <v>0</v>
      </c>
      <c r="CN173" s="2" t="s">
        <v>2151</v>
      </c>
      <c r="CO173" s="2">
        <v>0</v>
      </c>
      <c r="CP173" s="2">
        <f t="shared" si="117"/>
        <v>83.52000000000001</v>
      </c>
      <c r="CQ173" s="2">
        <f t="shared" si="118"/>
        <v>0</v>
      </c>
      <c r="CR173" s="2">
        <f t="shared" si="119"/>
        <v>22.56</v>
      </c>
      <c r="CS173" s="2">
        <f t="shared" si="120"/>
        <v>1.37</v>
      </c>
      <c r="CT173" s="2">
        <f t="shared" si="121"/>
        <v>149.1</v>
      </c>
      <c r="CU173" s="2">
        <f t="shared" si="122"/>
        <v>0</v>
      </c>
      <c r="CV173" s="2">
        <f t="shared" si="123"/>
        <v>16.438675</v>
      </c>
      <c r="CW173" s="2">
        <f t="shared" si="124"/>
        <v>0.10062500000000001</v>
      </c>
      <c r="CX173" s="2">
        <f t="shared" si="125"/>
        <v>0</v>
      </c>
      <c r="CY173" s="2">
        <f t="shared" si="126"/>
        <v>96.856830000000031</v>
      </c>
      <c r="CZ173" s="2">
        <f t="shared" si="127"/>
        <v>59.117075000000007</v>
      </c>
      <c r="DA173" s="2"/>
      <c r="DB173" s="2"/>
      <c r="DC173" s="2" t="s">
        <v>3</v>
      </c>
      <c r="DD173" s="2" t="s">
        <v>3</v>
      </c>
      <c r="DE173" s="2" t="s">
        <v>61</v>
      </c>
      <c r="DF173" s="2" t="s">
        <v>61</v>
      </c>
      <c r="DG173" s="2" t="s">
        <v>62</v>
      </c>
      <c r="DH173" s="2" t="s">
        <v>3</v>
      </c>
      <c r="DI173" s="2" t="s">
        <v>62</v>
      </c>
      <c r="DJ173" s="2" t="s">
        <v>61</v>
      </c>
      <c r="DK173" s="2" t="s">
        <v>3</v>
      </c>
      <c r="DL173" s="2" t="s">
        <v>86</v>
      </c>
      <c r="DM173" s="2" t="s">
        <v>63</v>
      </c>
      <c r="DN173" s="2">
        <v>0</v>
      </c>
      <c r="DO173" s="2">
        <v>0</v>
      </c>
      <c r="DP173" s="2">
        <v>1</v>
      </c>
      <c r="DQ173" s="2">
        <v>1</v>
      </c>
      <c r="DR173" s="2"/>
      <c r="DS173" s="2"/>
      <c r="DT173" s="2"/>
      <c r="DU173" s="2">
        <v>1013</v>
      </c>
      <c r="DV173" s="2" t="s">
        <v>354</v>
      </c>
      <c r="DW173" s="2" t="s">
        <v>354</v>
      </c>
      <c r="DX173" s="2">
        <v>1</v>
      </c>
      <c r="DY173" s="2"/>
      <c r="DZ173" s="2" t="s">
        <v>3</v>
      </c>
      <c r="EA173" s="2" t="s">
        <v>3</v>
      </c>
      <c r="EB173" s="2" t="s">
        <v>3</v>
      </c>
      <c r="EC173" s="2" t="s">
        <v>3</v>
      </c>
      <c r="ED173" s="2"/>
      <c r="EE173" s="2">
        <v>53551157</v>
      </c>
      <c r="EF173" s="2">
        <v>2</v>
      </c>
      <c r="EG173" s="2" t="s">
        <v>38</v>
      </c>
      <c r="EH173" s="2">
        <v>21</v>
      </c>
      <c r="EI173" s="2" t="s">
        <v>356</v>
      </c>
      <c r="EJ173" s="2">
        <v>1</v>
      </c>
      <c r="EK173" s="2">
        <v>27001</v>
      </c>
      <c r="EL173" s="2" t="s">
        <v>356</v>
      </c>
      <c r="EM173" s="2" t="s">
        <v>357</v>
      </c>
      <c r="EN173" s="2"/>
      <c r="EO173" s="2" t="s">
        <v>67</v>
      </c>
      <c r="EP173" s="2"/>
      <c r="EQ173" s="2">
        <v>131072</v>
      </c>
      <c r="ER173" s="2">
        <v>128.43</v>
      </c>
      <c r="ES173" s="2">
        <v>0</v>
      </c>
      <c r="ET173" s="2">
        <v>15.69</v>
      </c>
      <c r="EU173" s="2">
        <v>0.95</v>
      </c>
      <c r="EV173" s="2">
        <v>112.74</v>
      </c>
      <c r="EW173" s="2">
        <v>12.43</v>
      </c>
      <c r="EX173" s="2">
        <v>7.0000000000000007E-2</v>
      </c>
      <c r="EY173" s="2">
        <v>0</v>
      </c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>
        <v>0</v>
      </c>
      <c r="FR173" s="2">
        <f>ROUND(IF(AND(BH173=3,BI173=3),P173,0),2)</f>
        <v>0</v>
      </c>
      <c r="FS173" s="2">
        <v>0</v>
      </c>
      <c r="FT173" s="2"/>
      <c r="FU173" s="2"/>
      <c r="FV173" s="2"/>
      <c r="FW173" s="2"/>
      <c r="FX173" s="2">
        <v>132.30000000000001</v>
      </c>
      <c r="FY173" s="2">
        <v>80.75</v>
      </c>
      <c r="FZ173" s="2"/>
      <c r="GA173" s="2" t="s">
        <v>3</v>
      </c>
      <c r="GB173" s="2"/>
      <c r="GC173" s="2"/>
      <c r="GD173" s="2">
        <v>1</v>
      </c>
      <c r="GE173" s="2"/>
      <c r="GF173" s="2">
        <v>693284017</v>
      </c>
      <c r="GG173" s="2">
        <v>2</v>
      </c>
      <c r="GH173" s="2">
        <v>1</v>
      </c>
      <c r="GI173" s="2">
        <v>-2</v>
      </c>
      <c r="GJ173" s="2">
        <v>0</v>
      </c>
      <c r="GK173" s="2">
        <v>0</v>
      </c>
      <c r="GL173" s="2">
        <f>ROUND(IF(AND(BH173=3,BI173=3,FS173&lt;&gt;0),P173,0),2)</f>
        <v>0</v>
      </c>
      <c r="GM173" s="2">
        <f>ROUND(O173+X173+Y173,2)+GX173</f>
        <v>239.5</v>
      </c>
      <c r="GN173" s="2">
        <f>IF(OR(BI173=0,BI173=1),ROUND(O173+X173+Y173,2),0)</f>
        <v>239.5</v>
      </c>
      <c r="GO173" s="2">
        <f>IF(BI173=2,ROUND(O173+X173+Y173,2),0)</f>
        <v>0</v>
      </c>
      <c r="GP173" s="2">
        <f>IF(BI173=4,ROUND(O173+X173+Y173,2)+GX173,0)</f>
        <v>0</v>
      </c>
      <c r="GQ173" s="2"/>
      <c r="GR173" s="2">
        <v>0</v>
      </c>
      <c r="GS173" s="2">
        <v>0</v>
      </c>
      <c r="GT173" s="2">
        <v>0</v>
      </c>
      <c r="GU173" s="2" t="s">
        <v>3</v>
      </c>
      <c r="GV173" s="2">
        <f t="shared" si="133"/>
        <v>0</v>
      </c>
      <c r="GW173" s="2">
        <v>1</v>
      </c>
      <c r="GX173" s="2">
        <f>ROUND(HC173*I173,2)</f>
        <v>0</v>
      </c>
      <c r="GY173" s="2"/>
      <c r="GZ173" s="2"/>
      <c r="HA173" s="2">
        <v>0</v>
      </c>
      <c r="HB173" s="2">
        <v>0</v>
      </c>
      <c r="HC173" s="2">
        <f t="shared" si="129"/>
        <v>0</v>
      </c>
      <c r="HD173" s="2"/>
      <c r="HE173" s="2" t="s">
        <v>3</v>
      </c>
      <c r="HF173" s="2" t="s">
        <v>3</v>
      </c>
      <c r="HG173" s="2"/>
      <c r="HH173" s="2"/>
      <c r="HI173" s="2"/>
      <c r="HJ173" s="2"/>
      <c r="HK173" s="2"/>
      <c r="HL173" s="2"/>
      <c r="HM173" s="2" t="s">
        <v>3</v>
      </c>
      <c r="HN173" s="2" t="s">
        <v>358</v>
      </c>
      <c r="HO173" s="2" t="s">
        <v>359</v>
      </c>
      <c r="HP173" s="2" t="s">
        <v>356</v>
      </c>
      <c r="HQ173" s="2" t="s">
        <v>356</v>
      </c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>
        <v>0</v>
      </c>
      <c r="IL173" s="2"/>
      <c r="IM173" s="2"/>
      <c r="IN173" s="2"/>
      <c r="IO173" s="2"/>
      <c r="IP173" s="2"/>
      <c r="IQ173" s="2"/>
      <c r="IR173" s="2"/>
      <c r="IS173" s="2"/>
      <c r="IT173" s="2"/>
      <c r="IU173" s="2"/>
    </row>
    <row r="174" spans="1:255" x14ac:dyDescent="0.2">
      <c r="A174">
        <v>17</v>
      </c>
      <c r="B174">
        <v>1</v>
      </c>
      <c r="C174">
        <f>ROW(SmtRes!A378)</f>
        <v>378</v>
      </c>
      <c r="D174">
        <f>ROW(EtalonRes!A350)</f>
        <v>350</v>
      </c>
      <c r="E174" t="s">
        <v>351</v>
      </c>
      <c r="F174" t="s">
        <v>352</v>
      </c>
      <c r="G174" t="s">
        <v>353</v>
      </c>
      <c r="H174" t="s">
        <v>354</v>
      </c>
      <c r="I174">
        <f>ROUND(486.54/1000,7)</f>
        <v>0.48653999999999997</v>
      </c>
      <c r="J174">
        <v>0</v>
      </c>
      <c r="K174">
        <f>ROUND(486.54/1000,7)</f>
        <v>0.48653999999999997</v>
      </c>
      <c r="O174">
        <f>ROUND(CP174,0)</f>
        <v>2712</v>
      </c>
      <c r="P174">
        <f>ROUND(CQ174*I174,0)</f>
        <v>0</v>
      </c>
      <c r="Q174">
        <f>ROUND(CR174*I174,0)</f>
        <v>156</v>
      </c>
      <c r="R174">
        <f>ROUND(CS174*I174,0)</f>
        <v>23</v>
      </c>
      <c r="S174">
        <f>ROUND(CT174*I174,0)</f>
        <v>2556</v>
      </c>
      <c r="T174">
        <f>ROUND(CU174*I174,0)</f>
        <v>0</v>
      </c>
      <c r="U174">
        <f t="shared" si="111"/>
        <v>7.9980729344999997</v>
      </c>
      <c r="V174">
        <f t="shared" si="112"/>
        <v>4.8958087499999997E-2</v>
      </c>
      <c r="W174">
        <f>ROUND(CX174*I174,0)</f>
        <v>0</v>
      </c>
      <c r="X174">
        <f>ROUND(CY174,0)</f>
        <v>3412</v>
      </c>
      <c r="Y174">
        <f>ROUND(CZ174,0)</f>
        <v>2083</v>
      </c>
      <c r="AA174">
        <v>53551707</v>
      </c>
      <c r="AB174">
        <f t="shared" si="113"/>
        <v>171.66</v>
      </c>
      <c r="AC174">
        <f t="shared" si="132"/>
        <v>0</v>
      </c>
      <c r="AD174">
        <f>ROUND(((((ET174*ROUND((1.25*1.15),7)))-((EU174*ROUND((1.25*1.15),7))))+AE174),2)</f>
        <v>22.56</v>
      </c>
      <c r="AE174">
        <f>ROUND(((EU174*ROUND((1.25*1.15),7))),2)</f>
        <v>1.37</v>
      </c>
      <c r="AF174">
        <f>ROUND(((EV174*ROUND((1.15*1.15),7))),2)</f>
        <v>149.1</v>
      </c>
      <c r="AG174">
        <f t="shared" si="115"/>
        <v>0</v>
      </c>
      <c r="AH174">
        <f>((EW174*ROUND((1.15*1.15),7)))</f>
        <v>16.438675</v>
      </c>
      <c r="AI174">
        <f>((EX174*ROUND((1.25*1.15),7)))</f>
        <v>0.10062500000000001</v>
      </c>
      <c r="AJ174">
        <f t="shared" si="116"/>
        <v>0</v>
      </c>
      <c r="AK174">
        <v>128.43</v>
      </c>
      <c r="AL174">
        <v>0</v>
      </c>
      <c r="AM174">
        <v>15.69</v>
      </c>
      <c r="AN174">
        <v>0.95</v>
      </c>
      <c r="AO174">
        <v>112.74</v>
      </c>
      <c r="AP174">
        <v>0</v>
      </c>
      <c r="AQ174">
        <v>12.43</v>
      </c>
      <c r="AR174">
        <v>7.0000000000000007E-2</v>
      </c>
      <c r="AS174">
        <v>0</v>
      </c>
      <c r="AT174">
        <v>132.30000000000001</v>
      </c>
      <c r="AU174">
        <v>80.75</v>
      </c>
      <c r="AV174">
        <v>1</v>
      </c>
      <c r="AW174">
        <v>1</v>
      </c>
      <c r="AZ174">
        <v>1</v>
      </c>
      <c r="BA174">
        <v>35.24</v>
      </c>
      <c r="BB174">
        <v>14.19</v>
      </c>
      <c r="BC174">
        <v>1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1</v>
      </c>
      <c r="BJ174" t="s">
        <v>355</v>
      </c>
      <c r="BM174">
        <v>27001</v>
      </c>
      <c r="BN174">
        <v>0</v>
      </c>
      <c r="BO174" t="s">
        <v>352</v>
      </c>
      <c r="BP174">
        <v>1</v>
      </c>
      <c r="BQ174">
        <v>2</v>
      </c>
      <c r="BR174">
        <v>0</v>
      </c>
      <c r="BS174">
        <v>35.24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147</v>
      </c>
      <c r="CA174">
        <v>95</v>
      </c>
      <c r="CB174" t="s">
        <v>3</v>
      </c>
      <c r="CE174">
        <v>0</v>
      </c>
      <c r="CF174">
        <v>0</v>
      </c>
      <c r="CG174">
        <v>0</v>
      </c>
      <c r="CM174">
        <v>0</v>
      </c>
      <c r="CN174" t="s">
        <v>2151</v>
      </c>
      <c r="CO174">
        <v>0</v>
      </c>
      <c r="CP174">
        <f t="shared" si="117"/>
        <v>2712</v>
      </c>
      <c r="CQ174">
        <f t="shared" si="118"/>
        <v>0</v>
      </c>
      <c r="CR174">
        <f t="shared" si="119"/>
        <v>320.12639999999999</v>
      </c>
      <c r="CS174">
        <f t="shared" si="120"/>
        <v>48.278800000000004</v>
      </c>
      <c r="CT174">
        <f t="shared" si="121"/>
        <v>5254.2839999999997</v>
      </c>
      <c r="CU174">
        <f t="shared" si="122"/>
        <v>0</v>
      </c>
      <c r="CV174">
        <f t="shared" si="123"/>
        <v>16.438675</v>
      </c>
      <c r="CW174">
        <f t="shared" si="124"/>
        <v>0.10062500000000001</v>
      </c>
      <c r="CX174">
        <f t="shared" si="125"/>
        <v>0</v>
      </c>
      <c r="CY174">
        <f t="shared" si="126"/>
        <v>3412.0170000000003</v>
      </c>
      <c r="CZ174">
        <f t="shared" si="127"/>
        <v>2082.5425</v>
      </c>
      <c r="DC174" t="s">
        <v>3</v>
      </c>
      <c r="DD174" t="s">
        <v>3</v>
      </c>
      <c r="DE174" t="s">
        <v>61</v>
      </c>
      <c r="DF174" t="s">
        <v>61</v>
      </c>
      <c r="DG174" t="s">
        <v>62</v>
      </c>
      <c r="DH174" t="s">
        <v>3</v>
      </c>
      <c r="DI174" t="s">
        <v>62</v>
      </c>
      <c r="DJ174" t="s">
        <v>61</v>
      </c>
      <c r="DK174" t="s">
        <v>3</v>
      </c>
      <c r="DL174" t="s">
        <v>86</v>
      </c>
      <c r="DM174" t="s">
        <v>63</v>
      </c>
      <c r="DN174">
        <v>0</v>
      </c>
      <c r="DO174">
        <v>0</v>
      </c>
      <c r="DP174">
        <v>1</v>
      </c>
      <c r="DQ174">
        <v>1</v>
      </c>
      <c r="DU174">
        <v>1013</v>
      </c>
      <c r="DV174" t="s">
        <v>354</v>
      </c>
      <c r="DW174" t="s">
        <v>354</v>
      </c>
      <c r="DX174">
        <v>1</v>
      </c>
      <c r="DZ174" t="s">
        <v>3</v>
      </c>
      <c r="EA174" t="s">
        <v>3</v>
      </c>
      <c r="EB174" t="s">
        <v>3</v>
      </c>
      <c r="EC174" t="s">
        <v>3</v>
      </c>
      <c r="EE174">
        <v>53551157</v>
      </c>
      <c r="EF174">
        <v>2</v>
      </c>
      <c r="EG174" t="s">
        <v>38</v>
      </c>
      <c r="EH174">
        <v>21</v>
      </c>
      <c r="EI174" t="s">
        <v>356</v>
      </c>
      <c r="EJ174">
        <v>1</v>
      </c>
      <c r="EK174">
        <v>27001</v>
      </c>
      <c r="EL174" t="s">
        <v>356</v>
      </c>
      <c r="EM174" t="s">
        <v>357</v>
      </c>
      <c r="EO174" t="s">
        <v>67</v>
      </c>
      <c r="EQ174">
        <v>131072</v>
      </c>
      <c r="ER174">
        <v>128.43</v>
      </c>
      <c r="ES174">
        <v>0</v>
      </c>
      <c r="ET174">
        <v>15.69</v>
      </c>
      <c r="EU174">
        <v>0.95</v>
      </c>
      <c r="EV174">
        <v>112.74</v>
      </c>
      <c r="EW174">
        <v>12.43</v>
      </c>
      <c r="EX174">
        <v>7.0000000000000007E-2</v>
      </c>
      <c r="EY174">
        <v>0</v>
      </c>
      <c r="FQ174">
        <v>0</v>
      </c>
      <c r="FR174">
        <f>ROUND(IF(AND(BH174=3,BI174=3),P174,0),0)</f>
        <v>0</v>
      </c>
      <c r="FS174">
        <v>0</v>
      </c>
      <c r="FX174">
        <v>132.30000000000001</v>
      </c>
      <c r="FY174">
        <v>80.75</v>
      </c>
      <c r="GA174" t="s">
        <v>3</v>
      </c>
      <c r="GD174">
        <v>1</v>
      </c>
      <c r="GF174">
        <v>693284017</v>
      </c>
      <c r="GG174">
        <v>2</v>
      </c>
      <c r="GH174">
        <v>1</v>
      </c>
      <c r="GI174">
        <v>2</v>
      </c>
      <c r="GJ174">
        <v>0</v>
      </c>
      <c r="GK174">
        <v>0</v>
      </c>
      <c r="GL174">
        <f>ROUND(IF(AND(BH174=3,BI174=3,FS174&lt;&gt;0),P174,0),0)</f>
        <v>0</v>
      </c>
      <c r="GM174">
        <f>ROUND(O174+X174+Y174,0)+GX174</f>
        <v>8207</v>
      </c>
      <c r="GN174">
        <f>IF(OR(BI174=0,BI174=1),ROUND(O174+X174+Y174,0),0)</f>
        <v>8207</v>
      </c>
      <c r="GO174">
        <f>IF(BI174=2,ROUND(O174+X174+Y174,0),0)</f>
        <v>0</v>
      </c>
      <c r="GP174">
        <f>IF(BI174=4,ROUND(O174+X174+Y174,0)+GX174,0)</f>
        <v>0</v>
      </c>
      <c r="GR174">
        <v>0</v>
      </c>
      <c r="GS174">
        <v>0</v>
      </c>
      <c r="GT174">
        <v>0</v>
      </c>
      <c r="GU174" t="s">
        <v>3</v>
      </c>
      <c r="GV174">
        <f t="shared" si="133"/>
        <v>0</v>
      </c>
      <c r="GW174">
        <v>1</v>
      </c>
      <c r="GX174">
        <f>ROUND(HC174*I174,0)</f>
        <v>0</v>
      </c>
      <c r="HA174">
        <v>0</v>
      </c>
      <c r="HB174">
        <v>0</v>
      </c>
      <c r="HC174">
        <f t="shared" si="129"/>
        <v>0</v>
      </c>
      <c r="HE174" t="s">
        <v>3</v>
      </c>
      <c r="HF174" t="s">
        <v>3</v>
      </c>
      <c r="HM174" t="s">
        <v>3</v>
      </c>
      <c r="HN174" t="s">
        <v>358</v>
      </c>
      <c r="HO174" t="s">
        <v>359</v>
      </c>
      <c r="HP174" t="s">
        <v>356</v>
      </c>
      <c r="HQ174" t="s">
        <v>356</v>
      </c>
      <c r="IK174">
        <v>0</v>
      </c>
    </row>
    <row r="175" spans="1:255" x14ac:dyDescent="0.2">
      <c r="A175" s="2">
        <v>18</v>
      </c>
      <c r="B175" s="2">
        <v>1</v>
      </c>
      <c r="C175" s="2">
        <v>373</v>
      </c>
      <c r="D175" s="2"/>
      <c r="E175" s="2" t="s">
        <v>360</v>
      </c>
      <c r="F175" s="2" t="s">
        <v>361</v>
      </c>
      <c r="G175" s="2" t="s">
        <v>362</v>
      </c>
      <c r="H175" s="2" t="s">
        <v>128</v>
      </c>
      <c r="I175" s="2">
        <f>I173*J175</f>
        <v>583.84799999999996</v>
      </c>
      <c r="J175" s="2">
        <v>1200</v>
      </c>
      <c r="K175" s="2">
        <v>1200</v>
      </c>
      <c r="L175" s="2"/>
      <c r="M175" s="2"/>
      <c r="N175" s="2"/>
      <c r="O175" s="2">
        <f>ROUND(CP175,2)</f>
        <v>13913.1</v>
      </c>
      <c r="P175" s="2">
        <f>ROUND(CQ175*I175,2)</f>
        <v>13913.1</v>
      </c>
      <c r="Q175" s="2">
        <f>ROUND(CR175*I175,2)</f>
        <v>0</v>
      </c>
      <c r="R175" s="2">
        <f>ROUND(CS175*I175,2)</f>
        <v>0</v>
      </c>
      <c r="S175" s="2">
        <f>ROUND(CT175*I175,2)</f>
        <v>0</v>
      </c>
      <c r="T175" s="2">
        <f>ROUND(CU175*I175,2)</f>
        <v>0</v>
      </c>
      <c r="U175" s="2">
        <f t="shared" si="111"/>
        <v>0</v>
      </c>
      <c r="V175" s="2">
        <f t="shared" si="112"/>
        <v>0</v>
      </c>
      <c r="W175" s="2">
        <f>ROUND(CX175*I175,2)</f>
        <v>70.06</v>
      </c>
      <c r="X175" s="2">
        <f>ROUND(CY175,2)</f>
        <v>0</v>
      </c>
      <c r="Y175" s="2">
        <f>ROUND(CZ175,2)</f>
        <v>0</v>
      </c>
      <c r="Z175" s="2"/>
      <c r="AA175" s="2">
        <v>53551706</v>
      </c>
      <c r="AB175" s="2">
        <f t="shared" si="113"/>
        <v>23.83</v>
      </c>
      <c r="AC175" s="2">
        <f t="shared" si="132"/>
        <v>23.83</v>
      </c>
      <c r="AD175" s="2">
        <f>ROUND((((ET175)-(EU175))+AE175),2)</f>
        <v>0</v>
      </c>
      <c r="AE175" s="2">
        <f>ROUND((EU175),2)</f>
        <v>0</v>
      </c>
      <c r="AF175" s="2">
        <f>ROUND((EV175),2)</f>
        <v>0</v>
      </c>
      <c r="AG175" s="2">
        <f t="shared" si="115"/>
        <v>0</v>
      </c>
      <c r="AH175" s="2">
        <f>(EW175)</f>
        <v>0</v>
      </c>
      <c r="AI175" s="2">
        <f>(EX175)</f>
        <v>0</v>
      </c>
      <c r="AJ175" s="2">
        <f t="shared" si="116"/>
        <v>0.12</v>
      </c>
      <c r="AK175" s="2">
        <v>23.83</v>
      </c>
      <c r="AL175" s="2">
        <v>23.83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0.12</v>
      </c>
      <c r="AT175" s="2">
        <v>147</v>
      </c>
      <c r="AU175" s="2">
        <v>95</v>
      </c>
      <c r="AV175" s="2">
        <v>1</v>
      </c>
      <c r="AW175" s="2">
        <v>1</v>
      </c>
      <c r="AX175" s="2"/>
      <c r="AY175" s="2"/>
      <c r="AZ175" s="2">
        <v>1</v>
      </c>
      <c r="BA175" s="2">
        <v>1</v>
      </c>
      <c r="BB175" s="2">
        <v>1</v>
      </c>
      <c r="BC175" s="2">
        <v>1</v>
      </c>
      <c r="BD175" s="2" t="s">
        <v>3</v>
      </c>
      <c r="BE175" s="2" t="s">
        <v>3</v>
      </c>
      <c r="BF175" s="2" t="s">
        <v>3</v>
      </c>
      <c r="BG175" s="2" t="s">
        <v>3</v>
      </c>
      <c r="BH175" s="2">
        <v>3</v>
      </c>
      <c r="BI175" s="2">
        <v>1</v>
      </c>
      <c r="BJ175" s="2" t="s">
        <v>363</v>
      </c>
      <c r="BK175" s="2"/>
      <c r="BL175" s="2"/>
      <c r="BM175" s="2">
        <v>27001</v>
      </c>
      <c r="BN175" s="2">
        <v>0</v>
      </c>
      <c r="BO175" s="2" t="s">
        <v>3</v>
      </c>
      <c r="BP175" s="2">
        <v>0</v>
      </c>
      <c r="BQ175" s="2">
        <v>2</v>
      </c>
      <c r="BR175" s="2">
        <v>0</v>
      </c>
      <c r="BS175" s="2">
        <v>1</v>
      </c>
      <c r="BT175" s="2">
        <v>1</v>
      </c>
      <c r="BU175" s="2">
        <v>1</v>
      </c>
      <c r="BV175" s="2">
        <v>1</v>
      </c>
      <c r="BW175" s="2">
        <v>1</v>
      </c>
      <c r="BX175" s="2">
        <v>1</v>
      </c>
      <c r="BY175" s="2" t="s">
        <v>3</v>
      </c>
      <c r="BZ175" s="2">
        <v>147</v>
      </c>
      <c r="CA175" s="2">
        <v>95</v>
      </c>
      <c r="CB175" s="2" t="s">
        <v>3</v>
      </c>
      <c r="CC175" s="2"/>
      <c r="CD175" s="2"/>
      <c r="CE175" s="2">
        <v>0</v>
      </c>
      <c r="CF175" s="2">
        <v>0</v>
      </c>
      <c r="CG175" s="2">
        <v>0</v>
      </c>
      <c r="CH175" s="2"/>
      <c r="CI175" s="2"/>
      <c r="CJ175" s="2"/>
      <c r="CK175" s="2"/>
      <c r="CL175" s="2"/>
      <c r="CM175" s="2">
        <v>0</v>
      </c>
      <c r="CN175" s="2" t="s">
        <v>3</v>
      </c>
      <c r="CO175" s="2">
        <v>0</v>
      </c>
      <c r="CP175" s="2">
        <f t="shared" si="117"/>
        <v>13913.1</v>
      </c>
      <c r="CQ175" s="2">
        <f t="shared" si="118"/>
        <v>23.83</v>
      </c>
      <c r="CR175" s="2">
        <f t="shared" si="119"/>
        <v>0</v>
      </c>
      <c r="CS175" s="2">
        <f t="shared" si="120"/>
        <v>0</v>
      </c>
      <c r="CT175" s="2">
        <f t="shared" si="121"/>
        <v>0</v>
      </c>
      <c r="CU175" s="2">
        <f t="shared" si="122"/>
        <v>0</v>
      </c>
      <c r="CV175" s="2">
        <f t="shared" si="123"/>
        <v>0</v>
      </c>
      <c r="CW175" s="2">
        <f t="shared" si="124"/>
        <v>0</v>
      </c>
      <c r="CX175" s="2">
        <f t="shared" si="125"/>
        <v>0.12</v>
      </c>
      <c r="CY175" s="2">
        <f t="shared" si="126"/>
        <v>0</v>
      </c>
      <c r="CZ175" s="2">
        <f t="shared" si="127"/>
        <v>0</v>
      </c>
      <c r="DA175" s="2"/>
      <c r="DB175" s="2"/>
      <c r="DC175" s="2" t="s">
        <v>3</v>
      </c>
      <c r="DD175" s="2" t="s">
        <v>3</v>
      </c>
      <c r="DE175" s="2" t="s">
        <v>3</v>
      </c>
      <c r="DF175" s="2" t="s">
        <v>3</v>
      </c>
      <c r="DG175" s="2" t="s">
        <v>3</v>
      </c>
      <c r="DH175" s="2" t="s">
        <v>3</v>
      </c>
      <c r="DI175" s="2" t="s">
        <v>3</v>
      </c>
      <c r="DJ175" s="2" t="s">
        <v>3</v>
      </c>
      <c r="DK175" s="2" t="s">
        <v>3</v>
      </c>
      <c r="DL175" s="2" t="s">
        <v>3</v>
      </c>
      <c r="DM175" s="2" t="s">
        <v>3</v>
      </c>
      <c r="DN175" s="2">
        <v>0</v>
      </c>
      <c r="DO175" s="2">
        <v>0</v>
      </c>
      <c r="DP175" s="2">
        <v>1</v>
      </c>
      <c r="DQ175" s="2">
        <v>1</v>
      </c>
      <c r="DR175" s="2"/>
      <c r="DS175" s="2"/>
      <c r="DT175" s="2"/>
      <c r="DU175" s="2">
        <v>1005</v>
      </c>
      <c r="DV175" s="2" t="s">
        <v>128</v>
      </c>
      <c r="DW175" s="2" t="s">
        <v>128</v>
      </c>
      <c r="DX175" s="2">
        <v>1</v>
      </c>
      <c r="DY175" s="2"/>
      <c r="DZ175" s="2" t="s">
        <v>3</v>
      </c>
      <c r="EA175" s="2" t="s">
        <v>3</v>
      </c>
      <c r="EB175" s="2" t="s">
        <v>3</v>
      </c>
      <c r="EC175" s="2" t="s">
        <v>3</v>
      </c>
      <c r="ED175" s="2"/>
      <c r="EE175" s="2">
        <v>53551157</v>
      </c>
      <c r="EF175" s="2">
        <v>2</v>
      </c>
      <c r="EG175" s="2" t="s">
        <v>38</v>
      </c>
      <c r="EH175" s="2">
        <v>21</v>
      </c>
      <c r="EI175" s="2" t="s">
        <v>356</v>
      </c>
      <c r="EJ175" s="2">
        <v>1</v>
      </c>
      <c r="EK175" s="2">
        <v>27001</v>
      </c>
      <c r="EL175" s="2" t="s">
        <v>356</v>
      </c>
      <c r="EM175" s="2" t="s">
        <v>357</v>
      </c>
      <c r="EN175" s="2"/>
      <c r="EO175" s="2" t="s">
        <v>3</v>
      </c>
      <c r="EP175" s="2"/>
      <c r="EQ175" s="2">
        <v>0</v>
      </c>
      <c r="ER175" s="2">
        <v>23.83</v>
      </c>
      <c r="ES175" s="2">
        <v>23.83</v>
      </c>
      <c r="ET175" s="2">
        <v>0</v>
      </c>
      <c r="EU175" s="2">
        <v>0</v>
      </c>
      <c r="EV175" s="2">
        <v>0</v>
      </c>
      <c r="EW175" s="2">
        <v>0</v>
      </c>
      <c r="EX175" s="2">
        <v>0</v>
      </c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>
        <v>0</v>
      </c>
      <c r="FR175" s="2">
        <f>ROUND(IF(AND(BH175=3,BI175=3),P175,0),2)</f>
        <v>0</v>
      </c>
      <c r="FS175" s="2">
        <v>0</v>
      </c>
      <c r="FT175" s="2"/>
      <c r="FU175" s="2"/>
      <c r="FV175" s="2"/>
      <c r="FW175" s="2"/>
      <c r="FX175" s="2">
        <v>147</v>
      </c>
      <c r="FY175" s="2">
        <v>95</v>
      </c>
      <c r="FZ175" s="2"/>
      <c r="GA175" s="2" t="s">
        <v>3</v>
      </c>
      <c r="GB175" s="2"/>
      <c r="GC175" s="2"/>
      <c r="GD175" s="2">
        <v>1</v>
      </c>
      <c r="GE175" s="2"/>
      <c r="GF175" s="2">
        <v>1217526480</v>
      </c>
      <c r="GG175" s="2">
        <v>2</v>
      </c>
      <c r="GH175" s="2">
        <v>1</v>
      </c>
      <c r="GI175" s="2">
        <v>-2</v>
      </c>
      <c r="GJ175" s="2">
        <v>0</v>
      </c>
      <c r="GK175" s="2">
        <v>0</v>
      </c>
      <c r="GL175" s="2">
        <f>ROUND(IF(AND(BH175=3,BI175=3,FS175&lt;&gt;0),P175,0),2)</f>
        <v>0</v>
      </c>
      <c r="GM175" s="2">
        <f>ROUND(O175+X175+Y175,2)+GX175</f>
        <v>13913.1</v>
      </c>
      <c r="GN175" s="2">
        <f>IF(OR(BI175=0,BI175=1),ROUND(O175+X175+Y175,2),0)</f>
        <v>13913.1</v>
      </c>
      <c r="GO175" s="2">
        <f>IF(BI175=2,ROUND(O175+X175+Y175,2),0)</f>
        <v>0</v>
      </c>
      <c r="GP175" s="2">
        <f>IF(BI175=4,ROUND(O175+X175+Y175,2)+GX175,0)</f>
        <v>0</v>
      </c>
      <c r="GQ175" s="2"/>
      <c r="GR175" s="2">
        <v>0</v>
      </c>
      <c r="GS175" s="2">
        <v>0</v>
      </c>
      <c r="GT175" s="2">
        <v>0</v>
      </c>
      <c r="GU175" s="2" t="s">
        <v>3</v>
      </c>
      <c r="GV175" s="2">
        <f t="shared" si="133"/>
        <v>0</v>
      </c>
      <c r="GW175" s="2">
        <v>1</v>
      </c>
      <c r="GX175" s="2">
        <f>ROUND(HC175*I175,2)</f>
        <v>0</v>
      </c>
      <c r="GY175" s="2"/>
      <c r="GZ175" s="2"/>
      <c r="HA175" s="2">
        <v>0</v>
      </c>
      <c r="HB175" s="2">
        <v>0</v>
      </c>
      <c r="HC175" s="2">
        <f t="shared" si="129"/>
        <v>0</v>
      </c>
      <c r="HD175" s="2"/>
      <c r="HE175" s="2" t="s">
        <v>3</v>
      </c>
      <c r="HF175" s="2" t="s">
        <v>3</v>
      </c>
      <c r="HG175" s="2"/>
      <c r="HH175" s="2"/>
      <c r="HI175" s="2"/>
      <c r="HJ175" s="2"/>
      <c r="HK175" s="2"/>
      <c r="HL175" s="2"/>
      <c r="HM175" s="2" t="s">
        <v>3</v>
      </c>
      <c r="HN175" s="2" t="s">
        <v>358</v>
      </c>
      <c r="HO175" s="2" t="s">
        <v>359</v>
      </c>
      <c r="HP175" s="2" t="s">
        <v>356</v>
      </c>
      <c r="HQ175" s="2" t="s">
        <v>356</v>
      </c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>
        <v>0</v>
      </c>
      <c r="IL175" s="2"/>
      <c r="IM175" s="2"/>
      <c r="IN175" s="2"/>
      <c r="IO175" s="2"/>
      <c r="IP175" s="2"/>
      <c r="IQ175" s="2"/>
      <c r="IR175" s="2"/>
      <c r="IS175" s="2"/>
      <c r="IT175" s="2"/>
      <c r="IU175" s="2"/>
    </row>
    <row r="176" spans="1:255" x14ac:dyDescent="0.2">
      <c r="A176">
        <v>18</v>
      </c>
      <c r="B176">
        <v>1</v>
      </c>
      <c r="C176">
        <v>378</v>
      </c>
      <c r="E176" t="s">
        <v>360</v>
      </c>
      <c r="F176" t="s">
        <v>361</v>
      </c>
      <c r="G176" t="s">
        <v>362</v>
      </c>
      <c r="H176" t="s">
        <v>128</v>
      </c>
      <c r="I176">
        <f>I174*J176</f>
        <v>583.84799999999996</v>
      </c>
      <c r="J176">
        <v>1200</v>
      </c>
      <c r="K176">
        <v>1200</v>
      </c>
      <c r="O176">
        <f>ROUND(CP176,0)</f>
        <v>80279</v>
      </c>
      <c r="P176">
        <f>ROUND(CQ176*I176,0)</f>
        <v>80279</v>
      </c>
      <c r="Q176">
        <f>ROUND(CR176*I176,0)</f>
        <v>0</v>
      </c>
      <c r="R176">
        <f>ROUND(CS176*I176,0)</f>
        <v>0</v>
      </c>
      <c r="S176">
        <f>ROUND(CT176*I176,0)</f>
        <v>0</v>
      </c>
      <c r="T176">
        <f>ROUND(CU176*I176,0)</f>
        <v>0</v>
      </c>
      <c r="U176">
        <f t="shared" si="111"/>
        <v>0</v>
      </c>
      <c r="V176">
        <f t="shared" si="112"/>
        <v>0</v>
      </c>
      <c r="W176">
        <f>ROUND(CX176*I176,0)</f>
        <v>70</v>
      </c>
      <c r="X176">
        <f>ROUND(CY176,0)</f>
        <v>0</v>
      </c>
      <c r="Y176">
        <f>ROUND(CZ176,0)</f>
        <v>0</v>
      </c>
      <c r="AA176">
        <v>53551707</v>
      </c>
      <c r="AB176">
        <f t="shared" si="113"/>
        <v>23.83</v>
      </c>
      <c r="AC176">
        <f t="shared" si="132"/>
        <v>23.83</v>
      </c>
      <c r="AD176">
        <f>ROUND((((ET176)-(EU176))+AE176),2)</f>
        <v>0</v>
      </c>
      <c r="AE176">
        <f>ROUND((EU176),2)</f>
        <v>0</v>
      </c>
      <c r="AF176">
        <f>ROUND((EV176),2)</f>
        <v>0</v>
      </c>
      <c r="AG176">
        <f t="shared" si="115"/>
        <v>0</v>
      </c>
      <c r="AH176">
        <f>(EW176)</f>
        <v>0</v>
      </c>
      <c r="AI176">
        <f>(EX176)</f>
        <v>0</v>
      </c>
      <c r="AJ176">
        <f t="shared" si="116"/>
        <v>0.12</v>
      </c>
      <c r="AK176">
        <v>23.83</v>
      </c>
      <c r="AL176">
        <v>23.83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0.12</v>
      </c>
      <c r="AT176">
        <v>147</v>
      </c>
      <c r="AU176">
        <v>95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5.77</v>
      </c>
      <c r="BD176" t="s">
        <v>3</v>
      </c>
      <c r="BE176" t="s">
        <v>3</v>
      </c>
      <c r="BF176" t="s">
        <v>3</v>
      </c>
      <c r="BG176" t="s">
        <v>3</v>
      </c>
      <c r="BH176">
        <v>3</v>
      </c>
      <c r="BI176">
        <v>1</v>
      </c>
      <c r="BJ176" t="s">
        <v>363</v>
      </c>
      <c r="BM176">
        <v>27001</v>
      </c>
      <c r="BN176">
        <v>0</v>
      </c>
      <c r="BO176" t="s">
        <v>361</v>
      </c>
      <c r="BP176">
        <v>1</v>
      </c>
      <c r="BQ176">
        <v>2</v>
      </c>
      <c r="BR176">
        <v>0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147</v>
      </c>
      <c r="CA176">
        <v>95</v>
      </c>
      <c r="CB176" t="s">
        <v>3</v>
      </c>
      <c r="CE176">
        <v>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117"/>
        <v>80279</v>
      </c>
      <c r="CQ176">
        <f t="shared" si="118"/>
        <v>137.49909999999997</v>
      </c>
      <c r="CR176">
        <f t="shared" si="119"/>
        <v>0</v>
      </c>
      <c r="CS176">
        <f t="shared" si="120"/>
        <v>0</v>
      </c>
      <c r="CT176">
        <f t="shared" si="121"/>
        <v>0</v>
      </c>
      <c r="CU176">
        <f t="shared" si="122"/>
        <v>0</v>
      </c>
      <c r="CV176">
        <f t="shared" si="123"/>
        <v>0</v>
      </c>
      <c r="CW176">
        <f t="shared" si="124"/>
        <v>0</v>
      </c>
      <c r="CX176">
        <f t="shared" si="125"/>
        <v>0.12</v>
      </c>
      <c r="CY176">
        <f t="shared" si="126"/>
        <v>0</v>
      </c>
      <c r="CZ176">
        <f t="shared" si="127"/>
        <v>0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1005</v>
      </c>
      <c r="DV176" t="s">
        <v>128</v>
      </c>
      <c r="DW176" t="s">
        <v>128</v>
      </c>
      <c r="DX176">
        <v>1</v>
      </c>
      <c r="DZ176" t="s">
        <v>3</v>
      </c>
      <c r="EA176" t="s">
        <v>3</v>
      </c>
      <c r="EB176" t="s">
        <v>3</v>
      </c>
      <c r="EC176" t="s">
        <v>3</v>
      </c>
      <c r="EE176">
        <v>53551157</v>
      </c>
      <c r="EF176">
        <v>2</v>
      </c>
      <c r="EG176" t="s">
        <v>38</v>
      </c>
      <c r="EH176">
        <v>21</v>
      </c>
      <c r="EI176" t="s">
        <v>356</v>
      </c>
      <c r="EJ176">
        <v>1</v>
      </c>
      <c r="EK176">
        <v>27001</v>
      </c>
      <c r="EL176" t="s">
        <v>356</v>
      </c>
      <c r="EM176" t="s">
        <v>357</v>
      </c>
      <c r="EO176" t="s">
        <v>3</v>
      </c>
      <c r="EQ176">
        <v>0</v>
      </c>
      <c r="ER176">
        <v>23.83</v>
      </c>
      <c r="ES176">
        <v>23.83</v>
      </c>
      <c r="ET176">
        <v>0</v>
      </c>
      <c r="EU176">
        <v>0</v>
      </c>
      <c r="EV176">
        <v>0</v>
      </c>
      <c r="EW176">
        <v>0</v>
      </c>
      <c r="EX176">
        <v>0</v>
      </c>
      <c r="FQ176">
        <v>0</v>
      </c>
      <c r="FR176">
        <f>ROUND(IF(AND(BH176=3,BI176=3),P176,0),0)</f>
        <v>0</v>
      </c>
      <c r="FS176">
        <v>0</v>
      </c>
      <c r="FX176">
        <v>147</v>
      </c>
      <c r="FY176">
        <v>95</v>
      </c>
      <c r="GA176" t="s">
        <v>3</v>
      </c>
      <c r="GD176">
        <v>1</v>
      </c>
      <c r="GF176">
        <v>1217526480</v>
      </c>
      <c r="GG176">
        <v>2</v>
      </c>
      <c r="GH176">
        <v>1</v>
      </c>
      <c r="GI176">
        <v>2</v>
      </c>
      <c r="GJ176">
        <v>0</v>
      </c>
      <c r="GK176">
        <v>0</v>
      </c>
      <c r="GL176">
        <f>ROUND(IF(AND(BH176=3,BI176=3,FS176&lt;&gt;0),P176,0),0)</f>
        <v>0</v>
      </c>
      <c r="GM176">
        <f>ROUND(O176+X176+Y176,0)+GX176</f>
        <v>80279</v>
      </c>
      <c r="GN176">
        <f>IF(OR(BI176=0,BI176=1),ROUND(O176+X176+Y176,0),0)</f>
        <v>80279</v>
      </c>
      <c r="GO176">
        <f>IF(BI176=2,ROUND(O176+X176+Y176,0),0)</f>
        <v>0</v>
      </c>
      <c r="GP176">
        <f>IF(BI176=4,ROUND(O176+X176+Y176,0)+GX176,0)</f>
        <v>0</v>
      </c>
      <c r="GR176">
        <v>0</v>
      </c>
      <c r="GS176">
        <v>3</v>
      </c>
      <c r="GT176">
        <v>0</v>
      </c>
      <c r="GU176" t="s">
        <v>3</v>
      </c>
      <c r="GV176">
        <f t="shared" si="133"/>
        <v>0</v>
      </c>
      <c r="GW176">
        <v>1</v>
      </c>
      <c r="GX176">
        <f>ROUND(HC176*I176,0)</f>
        <v>0</v>
      </c>
      <c r="HA176">
        <v>0</v>
      </c>
      <c r="HB176">
        <v>0</v>
      </c>
      <c r="HC176">
        <f t="shared" si="129"/>
        <v>0</v>
      </c>
      <c r="HE176" t="s">
        <v>3</v>
      </c>
      <c r="HF176" t="s">
        <v>3</v>
      </c>
      <c r="HM176" t="s">
        <v>3</v>
      </c>
      <c r="HN176" t="s">
        <v>358</v>
      </c>
      <c r="HO176" t="s">
        <v>359</v>
      </c>
      <c r="HP176" t="s">
        <v>356</v>
      </c>
      <c r="HQ176" t="s">
        <v>356</v>
      </c>
      <c r="IK176">
        <v>0</v>
      </c>
    </row>
    <row r="177" spans="1:255" x14ac:dyDescent="0.2">
      <c r="A177" s="2">
        <v>17</v>
      </c>
      <c r="B177" s="2">
        <v>1</v>
      </c>
      <c r="C177" s="2">
        <f>ROW(SmtRes!A384)</f>
        <v>384</v>
      </c>
      <c r="D177" s="2">
        <f>ROW(EtalonRes!A356)</f>
        <v>356</v>
      </c>
      <c r="E177" s="2" t="s">
        <v>364</v>
      </c>
      <c r="F177" s="2" t="s">
        <v>319</v>
      </c>
      <c r="G177" s="2" t="s">
        <v>365</v>
      </c>
      <c r="H177" s="2" t="s">
        <v>321</v>
      </c>
      <c r="I177" s="2">
        <f t="shared" ref="I177:I184" si="134">ROUND(486.54/100,7)</f>
        <v>4.8654000000000002</v>
      </c>
      <c r="J177" s="2">
        <v>0</v>
      </c>
      <c r="K177" s="2">
        <f t="shared" ref="K177:K184" si="135">ROUND(486.54/100,7)</f>
        <v>4.8654000000000002</v>
      </c>
      <c r="L177" s="2"/>
      <c r="M177" s="2"/>
      <c r="N177" s="2"/>
      <c r="O177" s="2">
        <f>ROUND(CP177,2)</f>
        <v>7811.6</v>
      </c>
      <c r="P177" s="2">
        <f>ROUND(CQ177*I177,2)</f>
        <v>5483.65</v>
      </c>
      <c r="Q177" s="2">
        <f>ROUND(CR177*I177,2)</f>
        <v>309.39</v>
      </c>
      <c r="R177" s="2">
        <f>ROUND(CS177*I177,2)</f>
        <v>119.93</v>
      </c>
      <c r="S177" s="2">
        <f>ROUND(CT177*I177,2)</f>
        <v>2018.56</v>
      </c>
      <c r="T177" s="2">
        <f>ROUND(CU177*I177,2)</f>
        <v>0</v>
      </c>
      <c r="U177" s="2">
        <f t="shared" si="111"/>
        <v>254.22675916499998</v>
      </c>
      <c r="V177" s="2">
        <f t="shared" si="112"/>
        <v>8.8823958750000003</v>
      </c>
      <c r="W177" s="2">
        <f>ROUND(CX177*I177,2)</f>
        <v>0</v>
      </c>
      <c r="X177" s="2">
        <f>ROUND(CY177,2)</f>
        <v>2155.6</v>
      </c>
      <c r="Y177" s="2">
        <f>ROUND(CZ177,2)</f>
        <v>1181.52</v>
      </c>
      <c r="Z177" s="2"/>
      <c r="AA177" s="2">
        <v>53551706</v>
      </c>
      <c r="AB177" s="2">
        <f t="shared" si="113"/>
        <v>1605.54</v>
      </c>
      <c r="AC177" s="2">
        <f t="shared" si="132"/>
        <v>1127.07</v>
      </c>
      <c r="AD177" s="2">
        <f>ROUND(((((ET177*ROUND((1.25*1.15),7)))-((EU177*ROUND((1.25*1.15),7))))+AE177),2)</f>
        <v>63.59</v>
      </c>
      <c r="AE177" s="2">
        <f>ROUND(((EU177*ROUND((1.25*1.15),7))),2)</f>
        <v>24.65</v>
      </c>
      <c r="AF177" s="2">
        <f>ROUND(((EV177*ROUND((1.15*1.15),7))),2)</f>
        <v>414.88</v>
      </c>
      <c r="AG177" s="2">
        <f t="shared" si="115"/>
        <v>0</v>
      </c>
      <c r="AH177" s="2">
        <f>((EW177*ROUND((1.15*1.15),7)))</f>
        <v>52.251974999999995</v>
      </c>
      <c r="AI177" s="2">
        <f>((EX177*ROUND((1.25*1.15),7)))</f>
        <v>1.8256250000000001</v>
      </c>
      <c r="AJ177" s="2">
        <f t="shared" si="116"/>
        <v>0</v>
      </c>
      <c r="AK177" s="2">
        <v>1485.02</v>
      </c>
      <c r="AL177" s="2">
        <v>1127.07</v>
      </c>
      <c r="AM177" s="2">
        <v>44.24</v>
      </c>
      <c r="AN177" s="2">
        <v>17.149999999999999</v>
      </c>
      <c r="AO177" s="2">
        <v>313.70999999999998</v>
      </c>
      <c r="AP177" s="2">
        <v>0</v>
      </c>
      <c r="AQ177" s="2">
        <v>39.51</v>
      </c>
      <c r="AR177" s="2">
        <v>1.27</v>
      </c>
      <c r="AS177" s="2">
        <v>0</v>
      </c>
      <c r="AT177" s="2">
        <v>100.8</v>
      </c>
      <c r="AU177" s="2">
        <v>55.25</v>
      </c>
      <c r="AV177" s="2">
        <v>1</v>
      </c>
      <c r="AW177" s="2">
        <v>1</v>
      </c>
      <c r="AX177" s="2"/>
      <c r="AY177" s="2"/>
      <c r="AZ177" s="2">
        <v>1</v>
      </c>
      <c r="BA177" s="2">
        <v>1</v>
      </c>
      <c r="BB177" s="2">
        <v>1</v>
      </c>
      <c r="BC177" s="2">
        <v>1</v>
      </c>
      <c r="BD177" s="2" t="s">
        <v>3</v>
      </c>
      <c r="BE177" s="2" t="s">
        <v>3</v>
      </c>
      <c r="BF177" s="2" t="s">
        <v>3</v>
      </c>
      <c r="BG177" s="2" t="s">
        <v>3</v>
      </c>
      <c r="BH177" s="2">
        <v>0</v>
      </c>
      <c r="BI177" s="2">
        <v>1</v>
      </c>
      <c r="BJ177" s="2" t="s">
        <v>322</v>
      </c>
      <c r="BK177" s="2"/>
      <c r="BL177" s="2"/>
      <c r="BM177" s="2">
        <v>11001</v>
      </c>
      <c r="BN177" s="2">
        <v>0</v>
      </c>
      <c r="BO177" s="2" t="s">
        <v>3</v>
      </c>
      <c r="BP177" s="2">
        <v>0</v>
      </c>
      <c r="BQ177" s="2">
        <v>2</v>
      </c>
      <c r="BR177" s="2">
        <v>0</v>
      </c>
      <c r="BS177" s="2">
        <v>1</v>
      </c>
      <c r="BT177" s="2">
        <v>1</v>
      </c>
      <c r="BU177" s="2">
        <v>1</v>
      </c>
      <c r="BV177" s="2">
        <v>1</v>
      </c>
      <c r="BW177" s="2">
        <v>1</v>
      </c>
      <c r="BX177" s="2">
        <v>1</v>
      </c>
      <c r="BY177" s="2" t="s">
        <v>3</v>
      </c>
      <c r="BZ177" s="2">
        <v>112</v>
      </c>
      <c r="CA177" s="2">
        <v>65</v>
      </c>
      <c r="CB177" s="2" t="s">
        <v>3</v>
      </c>
      <c r="CC177" s="2"/>
      <c r="CD177" s="2"/>
      <c r="CE177" s="2">
        <v>0</v>
      </c>
      <c r="CF177" s="2">
        <v>0</v>
      </c>
      <c r="CG177" s="2">
        <v>0</v>
      </c>
      <c r="CH177" s="2"/>
      <c r="CI177" s="2"/>
      <c r="CJ177" s="2"/>
      <c r="CK177" s="2"/>
      <c r="CL177" s="2"/>
      <c r="CM177" s="2">
        <v>0</v>
      </c>
      <c r="CN177" s="2" t="s">
        <v>2151</v>
      </c>
      <c r="CO177" s="2">
        <v>0</v>
      </c>
      <c r="CP177" s="2">
        <f t="shared" si="117"/>
        <v>7811.6</v>
      </c>
      <c r="CQ177" s="2">
        <f t="shared" si="118"/>
        <v>1127.07</v>
      </c>
      <c r="CR177" s="2">
        <f t="shared" si="119"/>
        <v>63.59</v>
      </c>
      <c r="CS177" s="2">
        <f t="shared" si="120"/>
        <v>24.65</v>
      </c>
      <c r="CT177" s="2">
        <f t="shared" si="121"/>
        <v>414.88</v>
      </c>
      <c r="CU177" s="2">
        <f t="shared" si="122"/>
        <v>0</v>
      </c>
      <c r="CV177" s="2">
        <f t="shared" si="123"/>
        <v>52.251974999999995</v>
      </c>
      <c r="CW177" s="2">
        <f t="shared" si="124"/>
        <v>1.8256250000000001</v>
      </c>
      <c r="CX177" s="2">
        <f t="shared" si="125"/>
        <v>0</v>
      </c>
      <c r="CY177" s="2">
        <f t="shared" si="126"/>
        <v>2155.5979199999997</v>
      </c>
      <c r="CZ177" s="2">
        <f t="shared" si="127"/>
        <v>1181.515725</v>
      </c>
      <c r="DA177" s="2"/>
      <c r="DB177" s="2"/>
      <c r="DC177" s="2" t="s">
        <v>3</v>
      </c>
      <c r="DD177" s="2" t="s">
        <v>3</v>
      </c>
      <c r="DE177" s="2" t="s">
        <v>61</v>
      </c>
      <c r="DF177" s="2" t="s">
        <v>61</v>
      </c>
      <c r="DG177" s="2" t="s">
        <v>62</v>
      </c>
      <c r="DH177" s="2" t="s">
        <v>3</v>
      </c>
      <c r="DI177" s="2" t="s">
        <v>62</v>
      </c>
      <c r="DJ177" s="2" t="s">
        <v>61</v>
      </c>
      <c r="DK177" s="2" t="s">
        <v>3</v>
      </c>
      <c r="DL177" s="2" t="s">
        <v>86</v>
      </c>
      <c r="DM177" s="2" t="s">
        <v>63</v>
      </c>
      <c r="DN177" s="2">
        <v>0</v>
      </c>
      <c r="DO177" s="2">
        <v>0</v>
      </c>
      <c r="DP177" s="2">
        <v>1</v>
      </c>
      <c r="DQ177" s="2">
        <v>1</v>
      </c>
      <c r="DR177" s="2"/>
      <c r="DS177" s="2"/>
      <c r="DT177" s="2"/>
      <c r="DU177" s="2">
        <v>1013</v>
      </c>
      <c r="DV177" s="2" t="s">
        <v>321</v>
      </c>
      <c r="DW177" s="2" t="s">
        <v>321</v>
      </c>
      <c r="DX177" s="2">
        <v>1</v>
      </c>
      <c r="DY177" s="2"/>
      <c r="DZ177" s="2" t="s">
        <v>3</v>
      </c>
      <c r="EA177" s="2" t="s">
        <v>3</v>
      </c>
      <c r="EB177" s="2" t="s">
        <v>3</v>
      </c>
      <c r="EC177" s="2" t="s">
        <v>3</v>
      </c>
      <c r="ED177" s="2"/>
      <c r="EE177" s="2">
        <v>53551116</v>
      </c>
      <c r="EF177" s="2">
        <v>2</v>
      </c>
      <c r="EG177" s="2" t="s">
        <v>38</v>
      </c>
      <c r="EH177" s="2">
        <v>11</v>
      </c>
      <c r="EI177" s="2" t="s">
        <v>104</v>
      </c>
      <c r="EJ177" s="2">
        <v>1</v>
      </c>
      <c r="EK177" s="2">
        <v>11001</v>
      </c>
      <c r="EL177" s="2" t="s">
        <v>104</v>
      </c>
      <c r="EM177" s="2" t="s">
        <v>105</v>
      </c>
      <c r="EN177" s="2"/>
      <c r="EO177" s="2" t="s">
        <v>67</v>
      </c>
      <c r="EP177" s="2"/>
      <c r="EQ177" s="2">
        <v>131072</v>
      </c>
      <c r="ER177" s="2">
        <v>1485.02</v>
      </c>
      <c r="ES177" s="2">
        <v>1127.07</v>
      </c>
      <c r="ET177" s="2">
        <v>44.24</v>
      </c>
      <c r="EU177" s="2">
        <v>17.149999999999999</v>
      </c>
      <c r="EV177" s="2">
        <v>313.70999999999998</v>
      </c>
      <c r="EW177" s="2">
        <v>39.51</v>
      </c>
      <c r="EX177" s="2">
        <v>1.27</v>
      </c>
      <c r="EY177" s="2">
        <v>0</v>
      </c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>
        <v>0</v>
      </c>
      <c r="FR177" s="2">
        <f>ROUND(IF(AND(BH177=3,BI177=3),P177,0),2)</f>
        <v>0</v>
      </c>
      <c r="FS177" s="2">
        <v>0</v>
      </c>
      <c r="FT177" s="2"/>
      <c r="FU177" s="2"/>
      <c r="FV177" s="2"/>
      <c r="FW177" s="2"/>
      <c r="FX177" s="2">
        <v>100.8</v>
      </c>
      <c r="FY177" s="2">
        <v>55.25</v>
      </c>
      <c r="FZ177" s="2"/>
      <c r="GA177" s="2" t="s">
        <v>3</v>
      </c>
      <c r="GB177" s="2"/>
      <c r="GC177" s="2"/>
      <c r="GD177" s="2">
        <v>1</v>
      </c>
      <c r="GE177" s="2"/>
      <c r="GF177" s="2">
        <v>1816067611</v>
      </c>
      <c r="GG177" s="2">
        <v>2</v>
      </c>
      <c r="GH177" s="2">
        <v>1</v>
      </c>
      <c r="GI177" s="2">
        <v>-2</v>
      </c>
      <c r="GJ177" s="2">
        <v>0</v>
      </c>
      <c r="GK177" s="2">
        <v>0</v>
      </c>
      <c r="GL177" s="2">
        <f>ROUND(IF(AND(BH177=3,BI177=3,FS177&lt;&gt;0),P177,0),2)</f>
        <v>0</v>
      </c>
      <c r="GM177" s="2">
        <f>ROUND(O177+X177+Y177,2)+GX177</f>
        <v>11148.72</v>
      </c>
      <c r="GN177" s="2">
        <f>IF(OR(BI177=0,BI177=1),ROUND(O177+X177+Y177,2),0)</f>
        <v>11148.72</v>
      </c>
      <c r="GO177" s="2">
        <f>IF(BI177=2,ROUND(O177+X177+Y177,2),0)</f>
        <v>0</v>
      </c>
      <c r="GP177" s="2">
        <f>IF(BI177=4,ROUND(O177+X177+Y177,2)+GX177,0)</f>
        <v>0</v>
      </c>
      <c r="GQ177" s="2"/>
      <c r="GR177" s="2">
        <v>0</v>
      </c>
      <c r="GS177" s="2">
        <v>0</v>
      </c>
      <c r="GT177" s="2">
        <v>0</v>
      </c>
      <c r="GU177" s="2" t="s">
        <v>3</v>
      </c>
      <c r="GV177" s="2">
        <f t="shared" si="133"/>
        <v>0</v>
      </c>
      <c r="GW177" s="2">
        <v>1</v>
      </c>
      <c r="GX177" s="2">
        <f>ROUND(HC177*I177,2)</f>
        <v>0</v>
      </c>
      <c r="GY177" s="2"/>
      <c r="GZ177" s="2"/>
      <c r="HA177" s="2">
        <v>0</v>
      </c>
      <c r="HB177" s="2">
        <v>0</v>
      </c>
      <c r="HC177" s="2">
        <f t="shared" si="129"/>
        <v>0</v>
      </c>
      <c r="HD177" s="2"/>
      <c r="HE177" s="2" t="s">
        <v>3</v>
      </c>
      <c r="HF177" s="2" t="s">
        <v>3</v>
      </c>
      <c r="HG177" s="2"/>
      <c r="HH177" s="2"/>
      <c r="HI177" s="2"/>
      <c r="HJ177" s="2"/>
      <c r="HK177" s="2"/>
      <c r="HL177" s="2"/>
      <c r="HM177" s="2" t="s">
        <v>3</v>
      </c>
      <c r="HN177" s="2" t="s">
        <v>106</v>
      </c>
      <c r="HO177" s="2" t="s">
        <v>107</v>
      </c>
      <c r="HP177" s="2" t="s">
        <v>104</v>
      </c>
      <c r="HQ177" s="2" t="s">
        <v>104</v>
      </c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>
        <v>0</v>
      </c>
      <c r="IL177" s="2"/>
      <c r="IM177" s="2"/>
      <c r="IN177" s="2"/>
      <c r="IO177" s="2"/>
      <c r="IP177" s="2"/>
      <c r="IQ177" s="2"/>
      <c r="IR177" s="2"/>
      <c r="IS177" s="2"/>
      <c r="IT177" s="2"/>
      <c r="IU177" s="2"/>
    </row>
    <row r="178" spans="1:255" x14ac:dyDescent="0.2">
      <c r="A178">
        <v>17</v>
      </c>
      <c r="B178">
        <v>1</v>
      </c>
      <c r="C178">
        <f>ROW(SmtRes!A390)</f>
        <v>390</v>
      </c>
      <c r="D178">
        <f>ROW(EtalonRes!A362)</f>
        <v>362</v>
      </c>
      <c r="E178" t="s">
        <v>364</v>
      </c>
      <c r="F178" t="s">
        <v>319</v>
      </c>
      <c r="G178" t="s">
        <v>365</v>
      </c>
      <c r="H178" t="s">
        <v>321</v>
      </c>
      <c r="I178">
        <f t="shared" si="134"/>
        <v>4.8654000000000002</v>
      </c>
      <c r="J178">
        <v>0</v>
      </c>
      <c r="K178">
        <f t="shared" si="135"/>
        <v>4.8654000000000002</v>
      </c>
      <c r="O178">
        <f>ROUND(CP178,0)</f>
        <v>112769</v>
      </c>
      <c r="P178">
        <f>ROUND(CQ178*I178,0)</f>
        <v>36960</v>
      </c>
      <c r="Q178">
        <f>ROUND(CR178*I178,0)</f>
        <v>4675</v>
      </c>
      <c r="R178">
        <f>ROUND(CS178*I178,0)</f>
        <v>4226</v>
      </c>
      <c r="S178">
        <f>ROUND(CT178*I178,0)</f>
        <v>71134</v>
      </c>
      <c r="T178">
        <f>ROUND(CU178*I178,0)</f>
        <v>0</v>
      </c>
      <c r="U178">
        <f t="shared" si="111"/>
        <v>254.22675916499998</v>
      </c>
      <c r="V178">
        <f t="shared" si="112"/>
        <v>8.8823958750000003</v>
      </c>
      <c r="W178">
        <f>ROUND(CX178*I178,0)</f>
        <v>0</v>
      </c>
      <c r="X178">
        <f>ROUND(CY178,0)</f>
        <v>75963</v>
      </c>
      <c r="Y178">
        <f>ROUND(CZ178,0)</f>
        <v>41636</v>
      </c>
      <c r="AA178">
        <v>53551707</v>
      </c>
      <c r="AB178">
        <f t="shared" si="113"/>
        <v>1605.54</v>
      </c>
      <c r="AC178">
        <f t="shared" si="132"/>
        <v>1127.07</v>
      </c>
      <c r="AD178">
        <f>ROUND(((((ET178*ROUND((1.25*1.15),7)))-((EU178*ROUND((1.25*1.15),7))))+AE178),2)</f>
        <v>63.59</v>
      </c>
      <c r="AE178">
        <f>ROUND(((EU178*ROUND((1.25*1.15),7))),2)</f>
        <v>24.65</v>
      </c>
      <c r="AF178">
        <f>ROUND(((EV178*ROUND((1.15*1.15),7))),2)</f>
        <v>414.88</v>
      </c>
      <c r="AG178">
        <f t="shared" si="115"/>
        <v>0</v>
      </c>
      <c r="AH178">
        <f>((EW178*ROUND((1.15*1.15),7)))</f>
        <v>52.251974999999995</v>
      </c>
      <c r="AI178">
        <f>((EX178*ROUND((1.25*1.15),7)))</f>
        <v>1.8256250000000001</v>
      </c>
      <c r="AJ178">
        <f t="shared" si="116"/>
        <v>0</v>
      </c>
      <c r="AK178">
        <v>1485.02</v>
      </c>
      <c r="AL178">
        <v>1127.07</v>
      </c>
      <c r="AM178">
        <v>44.24</v>
      </c>
      <c r="AN178">
        <v>17.149999999999999</v>
      </c>
      <c r="AO178">
        <v>313.70999999999998</v>
      </c>
      <c r="AP178">
        <v>0</v>
      </c>
      <c r="AQ178">
        <v>39.51</v>
      </c>
      <c r="AR178">
        <v>1.27</v>
      </c>
      <c r="AS178">
        <v>0</v>
      </c>
      <c r="AT178">
        <v>100.8</v>
      </c>
      <c r="AU178">
        <v>55.25</v>
      </c>
      <c r="AV178">
        <v>1</v>
      </c>
      <c r="AW178">
        <v>1</v>
      </c>
      <c r="AZ178">
        <v>1</v>
      </c>
      <c r="BA178">
        <v>35.24</v>
      </c>
      <c r="BB178">
        <v>15.11</v>
      </c>
      <c r="BC178">
        <v>6.74</v>
      </c>
      <c r="BD178" t="s">
        <v>3</v>
      </c>
      <c r="BE178" t="s">
        <v>3</v>
      </c>
      <c r="BF178" t="s">
        <v>3</v>
      </c>
      <c r="BG178" t="s">
        <v>3</v>
      </c>
      <c r="BH178">
        <v>0</v>
      </c>
      <c r="BI178">
        <v>1</v>
      </c>
      <c r="BJ178" t="s">
        <v>322</v>
      </c>
      <c r="BM178">
        <v>11001</v>
      </c>
      <c r="BN178">
        <v>0</v>
      </c>
      <c r="BO178" t="s">
        <v>319</v>
      </c>
      <c r="BP178">
        <v>1</v>
      </c>
      <c r="BQ178">
        <v>2</v>
      </c>
      <c r="BR178">
        <v>0</v>
      </c>
      <c r="BS178">
        <v>35.24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112</v>
      </c>
      <c r="CA178">
        <v>65</v>
      </c>
      <c r="CB178" t="s">
        <v>3</v>
      </c>
      <c r="CE178">
        <v>0</v>
      </c>
      <c r="CF178">
        <v>0</v>
      </c>
      <c r="CG178">
        <v>0</v>
      </c>
      <c r="CM178">
        <v>0</v>
      </c>
      <c r="CN178" t="s">
        <v>2151</v>
      </c>
      <c r="CO178">
        <v>0</v>
      </c>
      <c r="CP178">
        <f t="shared" si="117"/>
        <v>112769</v>
      </c>
      <c r="CQ178">
        <f t="shared" si="118"/>
        <v>7596.4517999999998</v>
      </c>
      <c r="CR178">
        <f t="shared" si="119"/>
        <v>960.84490000000005</v>
      </c>
      <c r="CS178">
        <f t="shared" si="120"/>
        <v>868.66600000000005</v>
      </c>
      <c r="CT178">
        <f t="shared" si="121"/>
        <v>14620.371200000001</v>
      </c>
      <c r="CU178">
        <f t="shared" si="122"/>
        <v>0</v>
      </c>
      <c r="CV178">
        <f t="shared" si="123"/>
        <v>52.251974999999995</v>
      </c>
      <c r="CW178">
        <f t="shared" si="124"/>
        <v>1.8256250000000001</v>
      </c>
      <c r="CX178">
        <f t="shared" si="125"/>
        <v>0</v>
      </c>
      <c r="CY178">
        <f t="shared" si="126"/>
        <v>75962.880000000005</v>
      </c>
      <c r="CZ178">
        <f t="shared" si="127"/>
        <v>41636.400000000001</v>
      </c>
      <c r="DC178" t="s">
        <v>3</v>
      </c>
      <c r="DD178" t="s">
        <v>3</v>
      </c>
      <c r="DE178" t="s">
        <v>61</v>
      </c>
      <c r="DF178" t="s">
        <v>61</v>
      </c>
      <c r="DG178" t="s">
        <v>62</v>
      </c>
      <c r="DH178" t="s">
        <v>3</v>
      </c>
      <c r="DI178" t="s">
        <v>62</v>
      </c>
      <c r="DJ178" t="s">
        <v>61</v>
      </c>
      <c r="DK178" t="s">
        <v>3</v>
      </c>
      <c r="DL178" t="s">
        <v>86</v>
      </c>
      <c r="DM178" t="s">
        <v>63</v>
      </c>
      <c r="DN178">
        <v>0</v>
      </c>
      <c r="DO178">
        <v>0</v>
      </c>
      <c r="DP178">
        <v>1</v>
      </c>
      <c r="DQ178">
        <v>1</v>
      </c>
      <c r="DU178">
        <v>1013</v>
      </c>
      <c r="DV178" t="s">
        <v>321</v>
      </c>
      <c r="DW178" t="s">
        <v>321</v>
      </c>
      <c r="DX178">
        <v>1</v>
      </c>
      <c r="DZ178" t="s">
        <v>3</v>
      </c>
      <c r="EA178" t="s">
        <v>3</v>
      </c>
      <c r="EB178" t="s">
        <v>3</v>
      </c>
      <c r="EC178" t="s">
        <v>3</v>
      </c>
      <c r="EE178">
        <v>53551116</v>
      </c>
      <c r="EF178">
        <v>2</v>
      </c>
      <c r="EG178" t="s">
        <v>38</v>
      </c>
      <c r="EH178">
        <v>11</v>
      </c>
      <c r="EI178" t="s">
        <v>104</v>
      </c>
      <c r="EJ178">
        <v>1</v>
      </c>
      <c r="EK178">
        <v>11001</v>
      </c>
      <c r="EL178" t="s">
        <v>104</v>
      </c>
      <c r="EM178" t="s">
        <v>105</v>
      </c>
      <c r="EO178" t="s">
        <v>67</v>
      </c>
      <c r="EQ178">
        <v>131072</v>
      </c>
      <c r="ER178">
        <v>1485.02</v>
      </c>
      <c r="ES178">
        <v>1127.07</v>
      </c>
      <c r="ET178">
        <v>44.24</v>
      </c>
      <c r="EU178">
        <v>17.149999999999999</v>
      </c>
      <c r="EV178">
        <v>313.70999999999998</v>
      </c>
      <c r="EW178">
        <v>39.51</v>
      </c>
      <c r="EX178">
        <v>1.27</v>
      </c>
      <c r="EY178">
        <v>0</v>
      </c>
      <c r="FQ178">
        <v>0</v>
      </c>
      <c r="FR178">
        <f>ROUND(IF(AND(BH178=3,BI178=3),P178,0),0)</f>
        <v>0</v>
      </c>
      <c r="FS178">
        <v>0</v>
      </c>
      <c r="FX178">
        <v>100.8</v>
      </c>
      <c r="FY178">
        <v>55.25</v>
      </c>
      <c r="GA178" t="s">
        <v>3</v>
      </c>
      <c r="GD178">
        <v>1</v>
      </c>
      <c r="GF178">
        <v>1816067611</v>
      </c>
      <c r="GG178">
        <v>2</v>
      </c>
      <c r="GH178">
        <v>1</v>
      </c>
      <c r="GI178">
        <v>2</v>
      </c>
      <c r="GJ178">
        <v>0</v>
      </c>
      <c r="GK178">
        <v>0</v>
      </c>
      <c r="GL178">
        <f>ROUND(IF(AND(BH178=3,BI178=3,FS178&lt;&gt;0),P178,0),0)</f>
        <v>0</v>
      </c>
      <c r="GM178">
        <f>ROUND(O178+X178+Y178,0)+GX178</f>
        <v>230368</v>
      </c>
      <c r="GN178">
        <f>IF(OR(BI178=0,BI178=1),ROUND(O178+X178+Y178,0),0)</f>
        <v>230368</v>
      </c>
      <c r="GO178">
        <f>IF(BI178=2,ROUND(O178+X178+Y178,0),0)</f>
        <v>0</v>
      </c>
      <c r="GP178">
        <f>IF(BI178=4,ROUND(O178+X178+Y178,0)+GX178,0)</f>
        <v>0</v>
      </c>
      <c r="GR178">
        <v>0</v>
      </c>
      <c r="GS178">
        <v>0</v>
      </c>
      <c r="GT178">
        <v>0</v>
      </c>
      <c r="GU178" t="s">
        <v>3</v>
      </c>
      <c r="GV178">
        <f t="shared" si="133"/>
        <v>0</v>
      </c>
      <c r="GW178">
        <v>1</v>
      </c>
      <c r="GX178">
        <f>ROUND(HC178*I178,0)</f>
        <v>0</v>
      </c>
      <c r="HA178">
        <v>0</v>
      </c>
      <c r="HB178">
        <v>0</v>
      </c>
      <c r="HC178">
        <f t="shared" si="129"/>
        <v>0</v>
      </c>
      <c r="HE178" t="s">
        <v>3</v>
      </c>
      <c r="HF178" t="s">
        <v>3</v>
      </c>
      <c r="HM178" t="s">
        <v>3</v>
      </c>
      <c r="HN178" t="s">
        <v>106</v>
      </c>
      <c r="HO178" t="s">
        <v>107</v>
      </c>
      <c r="HP178" t="s">
        <v>104</v>
      </c>
      <c r="HQ178" t="s">
        <v>104</v>
      </c>
      <c r="IK178">
        <v>0</v>
      </c>
    </row>
    <row r="179" spans="1:255" x14ac:dyDescent="0.2">
      <c r="A179" s="2">
        <v>17</v>
      </c>
      <c r="B179" s="2">
        <v>1</v>
      </c>
      <c r="C179" s="2">
        <f>ROW(SmtRes!A395)</f>
        <v>395</v>
      </c>
      <c r="D179" s="2">
        <f>ROW(EtalonRes!A367)</f>
        <v>367</v>
      </c>
      <c r="E179" s="2" t="s">
        <v>366</v>
      </c>
      <c r="F179" s="2" t="s">
        <v>327</v>
      </c>
      <c r="G179" s="2" t="s">
        <v>367</v>
      </c>
      <c r="H179" s="2" t="s">
        <v>321</v>
      </c>
      <c r="I179" s="2">
        <f t="shared" si="134"/>
        <v>4.8654000000000002</v>
      </c>
      <c r="J179" s="2">
        <v>0</v>
      </c>
      <c r="K179" s="2">
        <f t="shared" si="135"/>
        <v>4.8654000000000002</v>
      </c>
      <c r="L179" s="2"/>
      <c r="M179" s="2"/>
      <c r="N179" s="2"/>
      <c r="O179" s="2">
        <f>ROUND(CP179,2)</f>
        <v>14400.51</v>
      </c>
      <c r="P179" s="2">
        <f>ROUND(CQ179*I179,2)</f>
        <v>13605.12</v>
      </c>
      <c r="Q179" s="2">
        <f>ROUND(CR179*I179,2)</f>
        <v>539.96</v>
      </c>
      <c r="R179" s="2">
        <f>ROUND(CS179*I179,2)</f>
        <v>198.65</v>
      </c>
      <c r="S179" s="2">
        <f>ROUND(CT179*I179,2)</f>
        <v>255.43</v>
      </c>
      <c r="T179" s="2">
        <f>ROUND(CU179*I179,2)</f>
        <v>0</v>
      </c>
      <c r="U179" s="2">
        <f t="shared" si="111"/>
        <v>32.1724575</v>
      </c>
      <c r="V179" s="2">
        <f t="shared" si="112"/>
        <v>14.68742625</v>
      </c>
      <c r="W179" s="2">
        <f>ROUND(CX179*I179,2)</f>
        <v>0</v>
      </c>
      <c r="X179" s="2">
        <f>ROUND(CY179,2)</f>
        <v>457.71</v>
      </c>
      <c r="Y179" s="2">
        <f>ROUND(CZ179,2)</f>
        <v>250.88</v>
      </c>
      <c r="Z179" s="2"/>
      <c r="AA179" s="2">
        <v>53551706</v>
      </c>
      <c r="AB179" s="2">
        <f t="shared" si="113"/>
        <v>2959.78</v>
      </c>
      <c r="AC179" s="2">
        <f>ROUND(((ES179*ROUND(10,7))),2)</f>
        <v>2796.3</v>
      </c>
      <c r="AD179" s="2">
        <f>ROUND(((((ET179*ROUND(((1.25*1.15)*10),7)))-((EU179*ROUND(((1.25*1.15)*10),7))))+AE179),2)</f>
        <v>110.98</v>
      </c>
      <c r="AE179" s="2">
        <f>ROUND(((EU179*ROUND(((1.25*1.15)*10),7))),2)</f>
        <v>40.83</v>
      </c>
      <c r="AF179" s="2">
        <f>ROUND(((EV179*ROUND(((1.15*1.15)*10),7))),2)</f>
        <v>52.5</v>
      </c>
      <c r="AG179" s="2">
        <f t="shared" si="115"/>
        <v>0</v>
      </c>
      <c r="AH179" s="2">
        <f>((EW179*ROUND(((1.15*1.15)*10),7)))</f>
        <v>6.6124999999999998</v>
      </c>
      <c r="AI179" s="2">
        <f>((EX179*ROUND(((1.25*1.15)*10),7)))</f>
        <v>3.0187499999999998</v>
      </c>
      <c r="AJ179" s="2">
        <f t="shared" si="116"/>
        <v>0</v>
      </c>
      <c r="AK179" s="2">
        <v>291.32</v>
      </c>
      <c r="AL179" s="2">
        <v>279.63</v>
      </c>
      <c r="AM179" s="2">
        <v>7.72</v>
      </c>
      <c r="AN179" s="2">
        <v>2.84</v>
      </c>
      <c r="AO179" s="2">
        <v>3.97</v>
      </c>
      <c r="AP179" s="2">
        <v>0</v>
      </c>
      <c r="AQ179" s="2">
        <v>0.5</v>
      </c>
      <c r="AR179" s="2">
        <v>0.21</v>
      </c>
      <c r="AS179" s="2">
        <v>0</v>
      </c>
      <c r="AT179" s="2">
        <v>100.8</v>
      </c>
      <c r="AU179" s="2">
        <v>55.25</v>
      </c>
      <c r="AV179" s="2">
        <v>1</v>
      </c>
      <c r="AW179" s="2">
        <v>1</v>
      </c>
      <c r="AX179" s="2"/>
      <c r="AY179" s="2"/>
      <c r="AZ179" s="2">
        <v>1</v>
      </c>
      <c r="BA179" s="2">
        <v>1</v>
      </c>
      <c r="BB179" s="2">
        <v>1</v>
      </c>
      <c r="BC179" s="2">
        <v>1</v>
      </c>
      <c r="BD179" s="2" t="s">
        <v>3</v>
      </c>
      <c r="BE179" s="2" t="s">
        <v>3</v>
      </c>
      <c r="BF179" s="2" t="s">
        <v>3</v>
      </c>
      <c r="BG179" s="2" t="s">
        <v>3</v>
      </c>
      <c r="BH179" s="2">
        <v>0</v>
      </c>
      <c r="BI179" s="2">
        <v>1</v>
      </c>
      <c r="BJ179" s="2" t="s">
        <v>329</v>
      </c>
      <c r="BK179" s="2"/>
      <c r="BL179" s="2"/>
      <c r="BM179" s="2">
        <v>11001</v>
      </c>
      <c r="BN179" s="2">
        <v>0</v>
      </c>
      <c r="BO179" s="2" t="s">
        <v>3</v>
      </c>
      <c r="BP179" s="2">
        <v>0</v>
      </c>
      <c r="BQ179" s="2">
        <v>2</v>
      </c>
      <c r="BR179" s="2">
        <v>0</v>
      </c>
      <c r="BS179" s="2">
        <v>1</v>
      </c>
      <c r="BT179" s="2">
        <v>1</v>
      </c>
      <c r="BU179" s="2">
        <v>1</v>
      </c>
      <c r="BV179" s="2">
        <v>1</v>
      </c>
      <c r="BW179" s="2">
        <v>1</v>
      </c>
      <c r="BX179" s="2">
        <v>1</v>
      </c>
      <c r="BY179" s="2" t="s">
        <v>3</v>
      </c>
      <c r="BZ179" s="2">
        <v>112</v>
      </c>
      <c r="CA179" s="2">
        <v>65</v>
      </c>
      <c r="CB179" s="2" t="s">
        <v>3</v>
      </c>
      <c r="CC179" s="2"/>
      <c r="CD179" s="2"/>
      <c r="CE179" s="2">
        <v>0</v>
      </c>
      <c r="CF179" s="2">
        <v>0</v>
      </c>
      <c r="CG179" s="2">
        <v>0</v>
      </c>
      <c r="CH179" s="2"/>
      <c r="CI179" s="2"/>
      <c r="CJ179" s="2"/>
      <c r="CK179" s="2"/>
      <c r="CL179" s="2"/>
      <c r="CM179" s="2">
        <v>0</v>
      </c>
      <c r="CN179" s="2" t="s">
        <v>2151</v>
      </c>
      <c r="CO179" s="2">
        <v>0</v>
      </c>
      <c r="CP179" s="2">
        <f t="shared" si="117"/>
        <v>14400.510000000002</v>
      </c>
      <c r="CQ179" s="2">
        <f t="shared" si="118"/>
        <v>2796.3</v>
      </c>
      <c r="CR179" s="2">
        <f t="shared" si="119"/>
        <v>110.98</v>
      </c>
      <c r="CS179" s="2">
        <f t="shared" si="120"/>
        <v>40.83</v>
      </c>
      <c r="CT179" s="2">
        <f t="shared" si="121"/>
        <v>52.5</v>
      </c>
      <c r="CU179" s="2">
        <f t="shared" si="122"/>
        <v>0</v>
      </c>
      <c r="CV179" s="2">
        <f t="shared" si="123"/>
        <v>6.6124999999999998</v>
      </c>
      <c r="CW179" s="2">
        <f t="shared" si="124"/>
        <v>3.0187499999999998</v>
      </c>
      <c r="CX179" s="2">
        <f t="shared" si="125"/>
        <v>0</v>
      </c>
      <c r="CY179" s="2">
        <f t="shared" si="126"/>
        <v>457.71264000000002</v>
      </c>
      <c r="CZ179" s="2">
        <f t="shared" si="127"/>
        <v>250.87920000000003</v>
      </c>
      <c r="DA179" s="2"/>
      <c r="DB179" s="2"/>
      <c r="DC179" s="2" t="s">
        <v>3</v>
      </c>
      <c r="DD179" s="2" t="s">
        <v>348</v>
      </c>
      <c r="DE179" s="2" t="s">
        <v>368</v>
      </c>
      <c r="DF179" s="2" t="s">
        <v>368</v>
      </c>
      <c r="DG179" s="2" t="s">
        <v>369</v>
      </c>
      <c r="DH179" s="2" t="s">
        <v>3</v>
      </c>
      <c r="DI179" s="2" t="s">
        <v>369</v>
      </c>
      <c r="DJ179" s="2" t="s">
        <v>368</v>
      </c>
      <c r="DK179" s="2" t="s">
        <v>3</v>
      </c>
      <c r="DL179" s="2" t="s">
        <v>86</v>
      </c>
      <c r="DM179" s="2" t="s">
        <v>63</v>
      </c>
      <c r="DN179" s="2">
        <v>0</v>
      </c>
      <c r="DO179" s="2">
        <v>0</v>
      </c>
      <c r="DP179" s="2">
        <v>1</v>
      </c>
      <c r="DQ179" s="2">
        <v>1</v>
      </c>
      <c r="DR179" s="2"/>
      <c r="DS179" s="2"/>
      <c r="DT179" s="2"/>
      <c r="DU179" s="2">
        <v>1013</v>
      </c>
      <c r="DV179" s="2" t="s">
        <v>321</v>
      </c>
      <c r="DW179" s="2" t="s">
        <v>321</v>
      </c>
      <c r="DX179" s="2">
        <v>1</v>
      </c>
      <c r="DY179" s="2"/>
      <c r="DZ179" s="2" t="s">
        <v>3</v>
      </c>
      <c r="EA179" s="2" t="s">
        <v>3</v>
      </c>
      <c r="EB179" s="2" t="s">
        <v>3</v>
      </c>
      <c r="EC179" s="2" t="s">
        <v>3</v>
      </c>
      <c r="ED179" s="2"/>
      <c r="EE179" s="2">
        <v>53551116</v>
      </c>
      <c r="EF179" s="2">
        <v>2</v>
      </c>
      <c r="EG179" s="2" t="s">
        <v>38</v>
      </c>
      <c r="EH179" s="2">
        <v>11</v>
      </c>
      <c r="EI179" s="2" t="s">
        <v>104</v>
      </c>
      <c r="EJ179" s="2">
        <v>1</v>
      </c>
      <c r="EK179" s="2">
        <v>11001</v>
      </c>
      <c r="EL179" s="2" t="s">
        <v>104</v>
      </c>
      <c r="EM179" s="2" t="s">
        <v>105</v>
      </c>
      <c r="EN179" s="2"/>
      <c r="EO179" s="2" t="s">
        <v>67</v>
      </c>
      <c r="EP179" s="2"/>
      <c r="EQ179" s="2">
        <v>131072</v>
      </c>
      <c r="ER179" s="2">
        <v>291.32</v>
      </c>
      <c r="ES179" s="2">
        <v>279.63</v>
      </c>
      <c r="ET179" s="2">
        <v>7.72</v>
      </c>
      <c r="EU179" s="2">
        <v>2.84</v>
      </c>
      <c r="EV179" s="2">
        <v>3.97</v>
      </c>
      <c r="EW179" s="2">
        <v>0.5</v>
      </c>
      <c r="EX179" s="2">
        <v>0.21</v>
      </c>
      <c r="EY179" s="2">
        <v>0</v>
      </c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>
        <v>0</v>
      </c>
      <c r="FR179" s="2">
        <f>ROUND(IF(AND(BH179=3,BI179=3),P179,0),2)</f>
        <v>0</v>
      </c>
      <c r="FS179" s="2">
        <v>0</v>
      </c>
      <c r="FT179" s="2"/>
      <c r="FU179" s="2"/>
      <c r="FV179" s="2"/>
      <c r="FW179" s="2"/>
      <c r="FX179" s="2">
        <v>100.8</v>
      </c>
      <c r="FY179" s="2">
        <v>55.25</v>
      </c>
      <c r="FZ179" s="2"/>
      <c r="GA179" s="2" t="s">
        <v>3</v>
      </c>
      <c r="GB179" s="2"/>
      <c r="GC179" s="2"/>
      <c r="GD179" s="2">
        <v>1</v>
      </c>
      <c r="GE179" s="2"/>
      <c r="GF179" s="2">
        <v>-1179289227</v>
      </c>
      <c r="GG179" s="2">
        <v>2</v>
      </c>
      <c r="GH179" s="2">
        <v>1</v>
      </c>
      <c r="GI179" s="2">
        <v>-2</v>
      </c>
      <c r="GJ179" s="2">
        <v>0</v>
      </c>
      <c r="GK179" s="2">
        <v>0</v>
      </c>
      <c r="GL179" s="2">
        <f>ROUND(IF(AND(BH179=3,BI179=3,FS179&lt;&gt;0),P179,0),2)</f>
        <v>0</v>
      </c>
      <c r="GM179" s="2">
        <f>ROUND(O179+X179+Y179,2)+GX179</f>
        <v>15109.1</v>
      </c>
      <c r="GN179" s="2">
        <f>IF(OR(BI179=0,BI179=1),ROUND(O179+X179+Y179,2),0)</f>
        <v>15109.1</v>
      </c>
      <c r="GO179" s="2">
        <f>IF(BI179=2,ROUND(O179+X179+Y179,2),0)</f>
        <v>0</v>
      </c>
      <c r="GP179" s="2">
        <f>IF(BI179=4,ROUND(O179+X179+Y179,2)+GX179,0)</f>
        <v>0</v>
      </c>
      <c r="GQ179" s="2"/>
      <c r="GR179" s="2">
        <v>0</v>
      </c>
      <c r="GS179" s="2">
        <v>0</v>
      </c>
      <c r="GT179" s="2">
        <v>0</v>
      </c>
      <c r="GU179" s="2" t="s">
        <v>348</v>
      </c>
      <c r="GV179" s="2">
        <f>ROUND(((GT179*ROUND(10,7))),2)</f>
        <v>0</v>
      </c>
      <c r="GW179" s="2">
        <v>1</v>
      </c>
      <c r="GX179" s="2">
        <f>ROUND(HC179*I179,2)</f>
        <v>0</v>
      </c>
      <c r="GY179" s="2"/>
      <c r="GZ179" s="2"/>
      <c r="HA179" s="2">
        <v>0</v>
      </c>
      <c r="HB179" s="2">
        <v>0</v>
      </c>
      <c r="HC179" s="2">
        <f t="shared" si="129"/>
        <v>0</v>
      </c>
      <c r="HD179" s="2"/>
      <c r="HE179" s="2" t="s">
        <v>3</v>
      </c>
      <c r="HF179" s="2" t="s">
        <v>3</v>
      </c>
      <c r="HG179" s="2"/>
      <c r="HH179" s="2"/>
      <c r="HI179" s="2"/>
      <c r="HJ179" s="2"/>
      <c r="HK179" s="2"/>
      <c r="HL179" s="2"/>
      <c r="HM179" s="2" t="s">
        <v>3</v>
      </c>
      <c r="HN179" s="2" t="s">
        <v>106</v>
      </c>
      <c r="HO179" s="2" t="s">
        <v>107</v>
      </c>
      <c r="HP179" s="2" t="s">
        <v>104</v>
      </c>
      <c r="HQ179" s="2" t="s">
        <v>104</v>
      </c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>
        <v>0</v>
      </c>
      <c r="IL179" s="2"/>
      <c r="IM179" s="2"/>
      <c r="IN179" s="2"/>
      <c r="IO179" s="2"/>
      <c r="IP179" s="2"/>
      <c r="IQ179" s="2"/>
      <c r="IR179" s="2"/>
      <c r="IS179" s="2"/>
      <c r="IT179" s="2"/>
      <c r="IU179" s="2"/>
    </row>
    <row r="180" spans="1:255" x14ac:dyDescent="0.2">
      <c r="A180">
        <v>17</v>
      </c>
      <c r="B180">
        <v>1</v>
      </c>
      <c r="C180">
        <f>ROW(SmtRes!A400)</f>
        <v>400</v>
      </c>
      <c r="D180">
        <f>ROW(EtalonRes!A372)</f>
        <v>372</v>
      </c>
      <c r="E180" t="s">
        <v>366</v>
      </c>
      <c r="F180" t="s">
        <v>327</v>
      </c>
      <c r="G180" t="s">
        <v>367</v>
      </c>
      <c r="H180" t="s">
        <v>321</v>
      </c>
      <c r="I180">
        <f t="shared" si="134"/>
        <v>4.8654000000000002</v>
      </c>
      <c r="J180">
        <v>0</v>
      </c>
      <c r="K180">
        <f t="shared" si="135"/>
        <v>4.8654000000000002</v>
      </c>
      <c r="O180">
        <f>ROUND(CP180,0)</f>
        <v>108261</v>
      </c>
      <c r="P180">
        <f>ROUND(CQ180*I180,0)</f>
        <v>91290</v>
      </c>
      <c r="Q180">
        <f>ROUND(CR180*I180,0)</f>
        <v>7970</v>
      </c>
      <c r="R180">
        <f>ROUND(CS180*I180,0)</f>
        <v>7001</v>
      </c>
      <c r="S180">
        <f>ROUND(CT180*I180,0)</f>
        <v>9001</v>
      </c>
      <c r="T180">
        <f>ROUND(CU180*I180,0)</f>
        <v>0</v>
      </c>
      <c r="U180">
        <f t="shared" si="111"/>
        <v>32.1724575</v>
      </c>
      <c r="V180">
        <f t="shared" si="112"/>
        <v>14.68742625</v>
      </c>
      <c r="W180">
        <f>ROUND(CX180*I180,0)</f>
        <v>0</v>
      </c>
      <c r="X180">
        <f>ROUND(CY180,0)</f>
        <v>16130</v>
      </c>
      <c r="Y180">
        <f>ROUND(CZ180,0)</f>
        <v>8841</v>
      </c>
      <c r="AA180">
        <v>53551707</v>
      </c>
      <c r="AB180">
        <f t="shared" si="113"/>
        <v>2959.78</v>
      </c>
      <c r="AC180">
        <f>ROUND(((ES180*ROUND(10,7))),2)</f>
        <v>2796.3</v>
      </c>
      <c r="AD180">
        <f>ROUND(((((ET180*ROUND(((1.25*1.15)*10),7)))-((EU180*ROUND(((1.25*1.15)*10),7))))+AE180),2)</f>
        <v>110.98</v>
      </c>
      <c r="AE180">
        <f>ROUND(((EU180*ROUND(((1.25*1.15)*10),7))),2)</f>
        <v>40.83</v>
      </c>
      <c r="AF180">
        <f>ROUND(((EV180*ROUND(((1.15*1.15)*10),7))),2)</f>
        <v>52.5</v>
      </c>
      <c r="AG180">
        <f t="shared" si="115"/>
        <v>0</v>
      </c>
      <c r="AH180">
        <f>((EW180*ROUND(((1.15*1.15)*10),7)))</f>
        <v>6.6124999999999998</v>
      </c>
      <c r="AI180">
        <f>((EX180*ROUND(((1.25*1.15)*10),7)))</f>
        <v>3.0187499999999998</v>
      </c>
      <c r="AJ180">
        <f t="shared" si="116"/>
        <v>0</v>
      </c>
      <c r="AK180">
        <v>291.32</v>
      </c>
      <c r="AL180">
        <v>279.63</v>
      </c>
      <c r="AM180">
        <v>7.72</v>
      </c>
      <c r="AN180">
        <v>2.84</v>
      </c>
      <c r="AO180">
        <v>3.97</v>
      </c>
      <c r="AP180">
        <v>0</v>
      </c>
      <c r="AQ180">
        <v>0.5</v>
      </c>
      <c r="AR180">
        <v>0.21</v>
      </c>
      <c r="AS180">
        <v>0</v>
      </c>
      <c r="AT180">
        <v>100.8</v>
      </c>
      <c r="AU180">
        <v>55.25</v>
      </c>
      <c r="AV180">
        <v>1</v>
      </c>
      <c r="AW180">
        <v>1</v>
      </c>
      <c r="AZ180">
        <v>1</v>
      </c>
      <c r="BA180">
        <v>35.24</v>
      </c>
      <c r="BB180">
        <v>14.76</v>
      </c>
      <c r="BC180">
        <v>6.71</v>
      </c>
      <c r="BD180" t="s">
        <v>3</v>
      </c>
      <c r="BE180" t="s">
        <v>3</v>
      </c>
      <c r="BF180" t="s">
        <v>3</v>
      </c>
      <c r="BG180" t="s">
        <v>3</v>
      </c>
      <c r="BH180">
        <v>0</v>
      </c>
      <c r="BI180">
        <v>1</v>
      </c>
      <c r="BJ180" t="s">
        <v>329</v>
      </c>
      <c r="BM180">
        <v>11001</v>
      </c>
      <c r="BN180">
        <v>0</v>
      </c>
      <c r="BO180" t="s">
        <v>327</v>
      </c>
      <c r="BP180">
        <v>1</v>
      </c>
      <c r="BQ180">
        <v>2</v>
      </c>
      <c r="BR180">
        <v>0</v>
      </c>
      <c r="BS180">
        <v>35.24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112</v>
      </c>
      <c r="CA180">
        <v>65</v>
      </c>
      <c r="CB180" t="s">
        <v>3</v>
      </c>
      <c r="CE180">
        <v>0</v>
      </c>
      <c r="CF180">
        <v>0</v>
      </c>
      <c r="CG180">
        <v>0</v>
      </c>
      <c r="CM180">
        <v>0</v>
      </c>
      <c r="CN180" t="s">
        <v>2151</v>
      </c>
      <c r="CO180">
        <v>0</v>
      </c>
      <c r="CP180">
        <f t="shared" si="117"/>
        <v>108261</v>
      </c>
      <c r="CQ180">
        <f t="shared" si="118"/>
        <v>18763.173000000003</v>
      </c>
      <c r="CR180">
        <f t="shared" si="119"/>
        <v>1638.0648000000001</v>
      </c>
      <c r="CS180">
        <f t="shared" si="120"/>
        <v>1438.8492000000001</v>
      </c>
      <c r="CT180">
        <f t="shared" si="121"/>
        <v>1850.1000000000001</v>
      </c>
      <c r="CU180">
        <f t="shared" si="122"/>
        <v>0</v>
      </c>
      <c r="CV180">
        <f t="shared" si="123"/>
        <v>6.6124999999999998</v>
      </c>
      <c r="CW180">
        <f t="shared" si="124"/>
        <v>3.0187499999999998</v>
      </c>
      <c r="CX180">
        <f t="shared" si="125"/>
        <v>0</v>
      </c>
      <c r="CY180">
        <f t="shared" si="126"/>
        <v>16130.015999999998</v>
      </c>
      <c r="CZ180">
        <f t="shared" si="127"/>
        <v>8841.1049999999996</v>
      </c>
      <c r="DC180" t="s">
        <v>3</v>
      </c>
      <c r="DD180" t="s">
        <v>348</v>
      </c>
      <c r="DE180" t="s">
        <v>368</v>
      </c>
      <c r="DF180" t="s">
        <v>368</v>
      </c>
      <c r="DG180" t="s">
        <v>369</v>
      </c>
      <c r="DH180" t="s">
        <v>3</v>
      </c>
      <c r="DI180" t="s">
        <v>369</v>
      </c>
      <c r="DJ180" t="s">
        <v>368</v>
      </c>
      <c r="DK180" t="s">
        <v>3</v>
      </c>
      <c r="DL180" t="s">
        <v>86</v>
      </c>
      <c r="DM180" t="s">
        <v>63</v>
      </c>
      <c r="DN180">
        <v>0</v>
      </c>
      <c r="DO180">
        <v>0</v>
      </c>
      <c r="DP180">
        <v>1</v>
      </c>
      <c r="DQ180">
        <v>1</v>
      </c>
      <c r="DU180">
        <v>1013</v>
      </c>
      <c r="DV180" t="s">
        <v>321</v>
      </c>
      <c r="DW180" t="s">
        <v>321</v>
      </c>
      <c r="DX180">
        <v>1</v>
      </c>
      <c r="DZ180" t="s">
        <v>3</v>
      </c>
      <c r="EA180" t="s">
        <v>3</v>
      </c>
      <c r="EB180" t="s">
        <v>3</v>
      </c>
      <c r="EC180" t="s">
        <v>3</v>
      </c>
      <c r="EE180">
        <v>53551116</v>
      </c>
      <c r="EF180">
        <v>2</v>
      </c>
      <c r="EG180" t="s">
        <v>38</v>
      </c>
      <c r="EH180">
        <v>11</v>
      </c>
      <c r="EI180" t="s">
        <v>104</v>
      </c>
      <c r="EJ180">
        <v>1</v>
      </c>
      <c r="EK180">
        <v>11001</v>
      </c>
      <c r="EL180" t="s">
        <v>104</v>
      </c>
      <c r="EM180" t="s">
        <v>105</v>
      </c>
      <c r="EO180" t="s">
        <v>67</v>
      </c>
      <c r="EQ180">
        <v>131072</v>
      </c>
      <c r="ER180">
        <v>291.32</v>
      </c>
      <c r="ES180">
        <v>279.63</v>
      </c>
      <c r="ET180">
        <v>7.72</v>
      </c>
      <c r="EU180">
        <v>2.84</v>
      </c>
      <c r="EV180">
        <v>3.97</v>
      </c>
      <c r="EW180">
        <v>0.5</v>
      </c>
      <c r="EX180">
        <v>0.21</v>
      </c>
      <c r="EY180">
        <v>0</v>
      </c>
      <c r="FQ180">
        <v>0</v>
      </c>
      <c r="FR180">
        <f>ROUND(IF(AND(BH180=3,BI180=3),P180,0),0)</f>
        <v>0</v>
      </c>
      <c r="FS180">
        <v>0</v>
      </c>
      <c r="FX180">
        <v>100.8</v>
      </c>
      <c r="FY180">
        <v>55.25</v>
      </c>
      <c r="GA180" t="s">
        <v>3</v>
      </c>
      <c r="GD180">
        <v>1</v>
      </c>
      <c r="GF180">
        <v>-1179289227</v>
      </c>
      <c r="GG180">
        <v>2</v>
      </c>
      <c r="GH180">
        <v>1</v>
      </c>
      <c r="GI180">
        <v>2</v>
      </c>
      <c r="GJ180">
        <v>0</v>
      </c>
      <c r="GK180">
        <v>0</v>
      </c>
      <c r="GL180">
        <f>ROUND(IF(AND(BH180=3,BI180=3,FS180&lt;&gt;0),P180,0),0)</f>
        <v>0</v>
      </c>
      <c r="GM180">
        <f>ROUND(O180+X180+Y180,0)+GX180</f>
        <v>133232</v>
      </c>
      <c r="GN180">
        <f>IF(OR(BI180=0,BI180=1),ROUND(O180+X180+Y180,0),0)</f>
        <v>133232</v>
      </c>
      <c r="GO180">
        <f>IF(BI180=2,ROUND(O180+X180+Y180,0),0)</f>
        <v>0</v>
      </c>
      <c r="GP180">
        <f>IF(BI180=4,ROUND(O180+X180+Y180,0)+GX180,0)</f>
        <v>0</v>
      </c>
      <c r="GR180">
        <v>0</v>
      </c>
      <c r="GS180">
        <v>0</v>
      </c>
      <c r="GT180">
        <v>0</v>
      </c>
      <c r="GU180" t="s">
        <v>348</v>
      </c>
      <c r="GV180">
        <f>ROUND(((GT180*ROUND(10,7))),2)</f>
        <v>0</v>
      </c>
      <c r="GW180">
        <v>1</v>
      </c>
      <c r="GX180">
        <f>ROUND(HC180*I180,0)</f>
        <v>0</v>
      </c>
      <c r="HA180">
        <v>0</v>
      </c>
      <c r="HB180">
        <v>0</v>
      </c>
      <c r="HC180">
        <f t="shared" si="129"/>
        <v>0</v>
      </c>
      <c r="HE180" t="s">
        <v>3</v>
      </c>
      <c r="HF180" t="s">
        <v>3</v>
      </c>
      <c r="HM180" t="s">
        <v>3</v>
      </c>
      <c r="HN180" t="s">
        <v>106</v>
      </c>
      <c r="HO180" t="s">
        <v>107</v>
      </c>
      <c r="HP180" t="s">
        <v>104</v>
      </c>
      <c r="HQ180" t="s">
        <v>104</v>
      </c>
      <c r="IK180">
        <v>0</v>
      </c>
    </row>
    <row r="181" spans="1:255" x14ac:dyDescent="0.2">
      <c r="A181" s="2">
        <v>17</v>
      </c>
      <c r="B181" s="2">
        <v>1</v>
      </c>
      <c r="C181" s="2">
        <f>ROW(SmtRes!A409)</f>
        <v>409</v>
      </c>
      <c r="D181" s="2">
        <f>ROW(EtalonRes!A381)</f>
        <v>381</v>
      </c>
      <c r="E181" s="2" t="s">
        <v>370</v>
      </c>
      <c r="F181" s="2" t="s">
        <v>371</v>
      </c>
      <c r="G181" s="2" t="s">
        <v>372</v>
      </c>
      <c r="H181" s="2" t="s">
        <v>321</v>
      </c>
      <c r="I181" s="2">
        <f t="shared" si="134"/>
        <v>4.8654000000000002</v>
      </c>
      <c r="J181" s="2">
        <v>0</v>
      </c>
      <c r="K181" s="2">
        <f t="shared" si="135"/>
        <v>4.8654000000000002</v>
      </c>
      <c r="L181" s="2"/>
      <c r="M181" s="2"/>
      <c r="N181" s="2"/>
      <c r="O181" s="2">
        <f>ROUND(CP181,2)</f>
        <v>27988.75</v>
      </c>
      <c r="P181" s="2">
        <f>ROUND(CQ181*I181,2)</f>
        <v>26203.97</v>
      </c>
      <c r="Q181" s="2">
        <f>ROUND(CR181*I181,2)</f>
        <v>98.09</v>
      </c>
      <c r="R181" s="2">
        <f>ROUND(CS181*I181,2)</f>
        <v>5.64</v>
      </c>
      <c r="S181" s="2">
        <f>ROUND(CT181*I181,2)</f>
        <v>1686.69</v>
      </c>
      <c r="T181" s="2">
        <f>ROUND(CU181*I181,2)</f>
        <v>0</v>
      </c>
      <c r="U181" s="2">
        <f t="shared" si="111"/>
        <v>197.731923795</v>
      </c>
      <c r="V181" s="2">
        <f t="shared" si="112"/>
        <v>0.48958087500000003</v>
      </c>
      <c r="W181" s="2">
        <f>ROUND(CX181*I181,2)</f>
        <v>0</v>
      </c>
      <c r="X181" s="2">
        <f>ROUND(CY181,2)</f>
        <v>1705.87</v>
      </c>
      <c r="Y181" s="2">
        <f>ROUND(CZ181,2)</f>
        <v>935.01</v>
      </c>
      <c r="Z181" s="2"/>
      <c r="AA181" s="2">
        <v>53551706</v>
      </c>
      <c r="AB181" s="2">
        <f t="shared" si="113"/>
        <v>5752.61</v>
      </c>
      <c r="AC181" s="2">
        <f t="shared" ref="AC181:AC190" si="136">ROUND((ES181),2)</f>
        <v>5385.78</v>
      </c>
      <c r="AD181" s="2">
        <f>ROUND(((((ET181*ROUND((1.25*1.15),7)))-((EU181*ROUND((1.25*1.15),7))))+AE181),2)</f>
        <v>20.16</v>
      </c>
      <c r="AE181" s="2">
        <f>ROUND(((EU181*ROUND((1.25*1.15),7))),2)</f>
        <v>1.1599999999999999</v>
      </c>
      <c r="AF181" s="2">
        <f>ROUND(((EV181*ROUND((1.15*1.15),7))),2)</f>
        <v>346.67</v>
      </c>
      <c r="AG181" s="2">
        <f t="shared" si="115"/>
        <v>0</v>
      </c>
      <c r="AH181" s="2">
        <f>((EW181*ROUND((1.15*1.15),7)))</f>
        <v>40.640425</v>
      </c>
      <c r="AI181" s="2">
        <f>((EX181*ROUND((1.25*1.15),7)))</f>
        <v>0.10062500000000001</v>
      </c>
      <c r="AJ181" s="2">
        <f t="shared" si="116"/>
        <v>0</v>
      </c>
      <c r="AK181" s="2">
        <v>5661.94</v>
      </c>
      <c r="AL181" s="2">
        <v>5385.78</v>
      </c>
      <c r="AM181" s="2">
        <v>14.03</v>
      </c>
      <c r="AN181" s="2">
        <v>0.81</v>
      </c>
      <c r="AO181" s="2">
        <v>262.13</v>
      </c>
      <c r="AP181" s="2">
        <v>0</v>
      </c>
      <c r="AQ181" s="2">
        <v>30.73</v>
      </c>
      <c r="AR181" s="2">
        <v>7.0000000000000007E-2</v>
      </c>
      <c r="AS181" s="2">
        <v>0</v>
      </c>
      <c r="AT181" s="2">
        <v>100.8</v>
      </c>
      <c r="AU181" s="2">
        <v>55.25</v>
      </c>
      <c r="AV181" s="2">
        <v>1</v>
      </c>
      <c r="AW181" s="2">
        <v>1</v>
      </c>
      <c r="AX181" s="2"/>
      <c r="AY181" s="2"/>
      <c r="AZ181" s="2">
        <v>1</v>
      </c>
      <c r="BA181" s="2">
        <v>1</v>
      </c>
      <c r="BB181" s="2">
        <v>1</v>
      </c>
      <c r="BC181" s="2">
        <v>1</v>
      </c>
      <c r="BD181" s="2" t="s">
        <v>3</v>
      </c>
      <c r="BE181" s="2" t="s">
        <v>3</v>
      </c>
      <c r="BF181" s="2" t="s">
        <v>3</v>
      </c>
      <c r="BG181" s="2" t="s">
        <v>3</v>
      </c>
      <c r="BH181" s="2">
        <v>0</v>
      </c>
      <c r="BI181" s="2">
        <v>1</v>
      </c>
      <c r="BJ181" s="2" t="s">
        <v>373</v>
      </c>
      <c r="BK181" s="2"/>
      <c r="BL181" s="2"/>
      <c r="BM181" s="2">
        <v>11001</v>
      </c>
      <c r="BN181" s="2">
        <v>0</v>
      </c>
      <c r="BO181" s="2" t="s">
        <v>3</v>
      </c>
      <c r="BP181" s="2">
        <v>0</v>
      </c>
      <c r="BQ181" s="2">
        <v>2</v>
      </c>
      <c r="BR181" s="2">
        <v>0</v>
      </c>
      <c r="BS181" s="2">
        <v>1</v>
      </c>
      <c r="BT181" s="2">
        <v>1</v>
      </c>
      <c r="BU181" s="2">
        <v>1</v>
      </c>
      <c r="BV181" s="2">
        <v>1</v>
      </c>
      <c r="BW181" s="2">
        <v>1</v>
      </c>
      <c r="BX181" s="2">
        <v>1</v>
      </c>
      <c r="BY181" s="2" t="s">
        <v>3</v>
      </c>
      <c r="BZ181" s="2">
        <v>112</v>
      </c>
      <c r="CA181" s="2">
        <v>65</v>
      </c>
      <c r="CB181" s="2" t="s">
        <v>3</v>
      </c>
      <c r="CC181" s="2"/>
      <c r="CD181" s="2"/>
      <c r="CE181" s="2">
        <v>0</v>
      </c>
      <c r="CF181" s="2">
        <v>0</v>
      </c>
      <c r="CG181" s="2">
        <v>0</v>
      </c>
      <c r="CH181" s="2"/>
      <c r="CI181" s="2"/>
      <c r="CJ181" s="2"/>
      <c r="CK181" s="2"/>
      <c r="CL181" s="2"/>
      <c r="CM181" s="2">
        <v>0</v>
      </c>
      <c r="CN181" s="2" t="s">
        <v>2151</v>
      </c>
      <c r="CO181" s="2">
        <v>0</v>
      </c>
      <c r="CP181" s="2">
        <f t="shared" si="117"/>
        <v>27988.75</v>
      </c>
      <c r="CQ181" s="2">
        <f t="shared" si="118"/>
        <v>5385.78</v>
      </c>
      <c r="CR181" s="2">
        <f t="shared" si="119"/>
        <v>20.16</v>
      </c>
      <c r="CS181" s="2">
        <f t="shared" si="120"/>
        <v>1.1599999999999999</v>
      </c>
      <c r="CT181" s="2">
        <f t="shared" si="121"/>
        <v>346.67</v>
      </c>
      <c r="CU181" s="2">
        <f t="shared" si="122"/>
        <v>0</v>
      </c>
      <c r="CV181" s="2">
        <f t="shared" si="123"/>
        <v>40.640425</v>
      </c>
      <c r="CW181" s="2">
        <f t="shared" si="124"/>
        <v>0.10062500000000001</v>
      </c>
      <c r="CX181" s="2">
        <f t="shared" si="125"/>
        <v>0</v>
      </c>
      <c r="CY181" s="2">
        <f t="shared" si="126"/>
        <v>1705.8686399999999</v>
      </c>
      <c r="CZ181" s="2">
        <f t="shared" si="127"/>
        <v>935.01232500000015</v>
      </c>
      <c r="DA181" s="2"/>
      <c r="DB181" s="2"/>
      <c r="DC181" s="2" t="s">
        <v>3</v>
      </c>
      <c r="DD181" s="2" t="s">
        <v>3</v>
      </c>
      <c r="DE181" s="2" t="s">
        <v>61</v>
      </c>
      <c r="DF181" s="2" t="s">
        <v>61</v>
      </c>
      <c r="DG181" s="2" t="s">
        <v>62</v>
      </c>
      <c r="DH181" s="2" t="s">
        <v>3</v>
      </c>
      <c r="DI181" s="2" t="s">
        <v>62</v>
      </c>
      <c r="DJ181" s="2" t="s">
        <v>61</v>
      </c>
      <c r="DK181" s="2" t="s">
        <v>3</v>
      </c>
      <c r="DL181" s="2" t="s">
        <v>86</v>
      </c>
      <c r="DM181" s="2" t="s">
        <v>63</v>
      </c>
      <c r="DN181" s="2">
        <v>0</v>
      </c>
      <c r="DO181" s="2">
        <v>0</v>
      </c>
      <c r="DP181" s="2">
        <v>1</v>
      </c>
      <c r="DQ181" s="2">
        <v>1</v>
      </c>
      <c r="DR181" s="2"/>
      <c r="DS181" s="2"/>
      <c r="DT181" s="2"/>
      <c r="DU181" s="2">
        <v>1013</v>
      </c>
      <c r="DV181" s="2" t="s">
        <v>321</v>
      </c>
      <c r="DW181" s="2" t="s">
        <v>321</v>
      </c>
      <c r="DX181" s="2">
        <v>1</v>
      </c>
      <c r="DY181" s="2"/>
      <c r="DZ181" s="2" t="s">
        <v>3</v>
      </c>
      <c r="EA181" s="2" t="s">
        <v>3</v>
      </c>
      <c r="EB181" s="2" t="s">
        <v>3</v>
      </c>
      <c r="EC181" s="2" t="s">
        <v>3</v>
      </c>
      <c r="ED181" s="2"/>
      <c r="EE181" s="2">
        <v>53551116</v>
      </c>
      <c r="EF181" s="2">
        <v>2</v>
      </c>
      <c r="EG181" s="2" t="s">
        <v>38</v>
      </c>
      <c r="EH181" s="2">
        <v>11</v>
      </c>
      <c r="EI181" s="2" t="s">
        <v>104</v>
      </c>
      <c r="EJ181" s="2">
        <v>1</v>
      </c>
      <c r="EK181" s="2">
        <v>11001</v>
      </c>
      <c r="EL181" s="2" t="s">
        <v>104</v>
      </c>
      <c r="EM181" s="2" t="s">
        <v>105</v>
      </c>
      <c r="EN181" s="2"/>
      <c r="EO181" s="2" t="s">
        <v>67</v>
      </c>
      <c r="EP181" s="2"/>
      <c r="EQ181" s="2">
        <v>131072</v>
      </c>
      <c r="ER181" s="2">
        <v>5661.94</v>
      </c>
      <c r="ES181" s="2">
        <v>5385.78</v>
      </c>
      <c r="ET181" s="2">
        <v>14.03</v>
      </c>
      <c r="EU181" s="2">
        <v>0.81</v>
      </c>
      <c r="EV181" s="2">
        <v>262.13</v>
      </c>
      <c r="EW181" s="2">
        <v>30.73</v>
      </c>
      <c r="EX181" s="2">
        <v>7.0000000000000007E-2</v>
      </c>
      <c r="EY181" s="2">
        <v>0</v>
      </c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>
        <v>0</v>
      </c>
      <c r="FR181" s="2">
        <f>ROUND(IF(AND(BH181=3,BI181=3),P181,0),2)</f>
        <v>0</v>
      </c>
      <c r="FS181" s="2">
        <v>0</v>
      </c>
      <c r="FT181" s="2"/>
      <c r="FU181" s="2"/>
      <c r="FV181" s="2"/>
      <c r="FW181" s="2"/>
      <c r="FX181" s="2">
        <v>100.8</v>
      </c>
      <c r="FY181" s="2">
        <v>55.25</v>
      </c>
      <c r="FZ181" s="2"/>
      <c r="GA181" s="2" t="s">
        <v>3</v>
      </c>
      <c r="GB181" s="2"/>
      <c r="GC181" s="2"/>
      <c r="GD181" s="2">
        <v>1</v>
      </c>
      <c r="GE181" s="2"/>
      <c r="GF181" s="2">
        <v>-1862373554</v>
      </c>
      <c r="GG181" s="2">
        <v>2</v>
      </c>
      <c r="GH181" s="2">
        <v>1</v>
      </c>
      <c r="GI181" s="2">
        <v>-2</v>
      </c>
      <c r="GJ181" s="2">
        <v>0</v>
      </c>
      <c r="GK181" s="2">
        <v>0</v>
      </c>
      <c r="GL181" s="2">
        <f>ROUND(IF(AND(BH181=3,BI181=3,FS181&lt;&gt;0),P181,0),2)</f>
        <v>0</v>
      </c>
      <c r="GM181" s="2">
        <f>ROUND(O181+X181+Y181,2)+GX181</f>
        <v>30629.63</v>
      </c>
      <c r="GN181" s="2">
        <f>IF(OR(BI181=0,BI181=1),ROUND(O181+X181+Y181,2),0)</f>
        <v>30629.63</v>
      </c>
      <c r="GO181" s="2">
        <f>IF(BI181=2,ROUND(O181+X181+Y181,2),0)</f>
        <v>0</v>
      </c>
      <c r="GP181" s="2">
        <f>IF(BI181=4,ROUND(O181+X181+Y181,2)+GX181,0)</f>
        <v>0</v>
      </c>
      <c r="GQ181" s="2"/>
      <c r="GR181" s="2">
        <v>0</v>
      </c>
      <c r="GS181" s="2">
        <v>0</v>
      </c>
      <c r="GT181" s="2">
        <v>0</v>
      </c>
      <c r="GU181" s="2" t="s">
        <v>3</v>
      </c>
      <c r="GV181" s="2">
        <f t="shared" ref="GV181:GV190" si="137">ROUND((GT181),2)</f>
        <v>0</v>
      </c>
      <c r="GW181" s="2">
        <v>1</v>
      </c>
      <c r="GX181" s="2">
        <f>ROUND(HC181*I181,2)</f>
        <v>0</v>
      </c>
      <c r="GY181" s="2"/>
      <c r="GZ181" s="2"/>
      <c r="HA181" s="2">
        <v>0</v>
      </c>
      <c r="HB181" s="2">
        <v>0</v>
      </c>
      <c r="HC181" s="2">
        <f t="shared" si="129"/>
        <v>0</v>
      </c>
      <c r="HD181" s="2"/>
      <c r="HE181" s="2" t="s">
        <v>3</v>
      </c>
      <c r="HF181" s="2" t="s">
        <v>3</v>
      </c>
      <c r="HG181" s="2"/>
      <c r="HH181" s="2"/>
      <c r="HI181" s="2"/>
      <c r="HJ181" s="2"/>
      <c r="HK181" s="2"/>
      <c r="HL181" s="2"/>
      <c r="HM181" s="2" t="s">
        <v>3</v>
      </c>
      <c r="HN181" s="2" t="s">
        <v>106</v>
      </c>
      <c r="HO181" s="2" t="s">
        <v>107</v>
      </c>
      <c r="HP181" s="2" t="s">
        <v>104</v>
      </c>
      <c r="HQ181" s="2" t="s">
        <v>104</v>
      </c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>
        <v>0</v>
      </c>
      <c r="IL181" s="2"/>
      <c r="IM181" s="2"/>
      <c r="IN181" s="2"/>
      <c r="IO181" s="2"/>
      <c r="IP181" s="2"/>
      <c r="IQ181" s="2"/>
      <c r="IR181" s="2"/>
      <c r="IS181" s="2"/>
      <c r="IT181" s="2"/>
      <c r="IU181" s="2"/>
    </row>
    <row r="182" spans="1:255" x14ac:dyDescent="0.2">
      <c r="A182">
        <v>17</v>
      </c>
      <c r="B182">
        <v>1</v>
      </c>
      <c r="C182">
        <f>ROW(SmtRes!A418)</f>
        <v>418</v>
      </c>
      <c r="D182">
        <f>ROW(EtalonRes!A390)</f>
        <v>390</v>
      </c>
      <c r="E182" t="s">
        <v>370</v>
      </c>
      <c r="F182" t="s">
        <v>371</v>
      </c>
      <c r="G182" t="s">
        <v>372</v>
      </c>
      <c r="H182" t="s">
        <v>321</v>
      </c>
      <c r="I182">
        <f t="shared" si="134"/>
        <v>4.8654000000000002</v>
      </c>
      <c r="J182">
        <v>0</v>
      </c>
      <c r="K182">
        <f t="shared" si="135"/>
        <v>4.8654000000000002</v>
      </c>
      <c r="O182">
        <f>ROUND(CP182,0)</f>
        <v>132964</v>
      </c>
      <c r="P182">
        <f>ROUND(CQ182*I182,0)</f>
        <v>72585</v>
      </c>
      <c r="Q182">
        <f>ROUND(CR182*I182,0)</f>
        <v>940</v>
      </c>
      <c r="R182">
        <f>ROUND(CS182*I182,0)</f>
        <v>199</v>
      </c>
      <c r="S182">
        <f>ROUND(CT182*I182,0)</f>
        <v>59439</v>
      </c>
      <c r="T182">
        <f>ROUND(CU182*I182,0)</f>
        <v>0</v>
      </c>
      <c r="U182">
        <f t="shared" si="111"/>
        <v>197.731923795</v>
      </c>
      <c r="V182">
        <f t="shared" si="112"/>
        <v>0.48958087500000003</v>
      </c>
      <c r="W182">
        <f>ROUND(CX182*I182,0)</f>
        <v>0</v>
      </c>
      <c r="X182">
        <f>ROUND(CY182,0)</f>
        <v>60115</v>
      </c>
      <c r="Y182">
        <f>ROUND(CZ182,0)</f>
        <v>32950</v>
      </c>
      <c r="AA182">
        <v>53551707</v>
      </c>
      <c r="AB182">
        <f t="shared" si="113"/>
        <v>5752.61</v>
      </c>
      <c r="AC182">
        <f t="shared" si="136"/>
        <v>5385.78</v>
      </c>
      <c r="AD182">
        <f>ROUND(((((ET182*ROUND((1.25*1.15),7)))-((EU182*ROUND((1.25*1.15),7))))+AE182),2)</f>
        <v>20.16</v>
      </c>
      <c r="AE182">
        <f>ROUND(((EU182*ROUND((1.25*1.15),7))),2)</f>
        <v>1.1599999999999999</v>
      </c>
      <c r="AF182">
        <f>ROUND(((EV182*ROUND((1.15*1.15),7))),2)</f>
        <v>346.67</v>
      </c>
      <c r="AG182">
        <f t="shared" si="115"/>
        <v>0</v>
      </c>
      <c r="AH182">
        <f>((EW182*ROUND((1.15*1.15),7)))</f>
        <v>40.640425</v>
      </c>
      <c r="AI182">
        <f>((EX182*ROUND((1.25*1.15),7)))</f>
        <v>0.10062500000000001</v>
      </c>
      <c r="AJ182">
        <f t="shared" si="116"/>
        <v>0</v>
      </c>
      <c r="AK182">
        <v>5661.94</v>
      </c>
      <c r="AL182">
        <v>5385.78</v>
      </c>
      <c r="AM182">
        <v>14.03</v>
      </c>
      <c r="AN182">
        <v>0.81</v>
      </c>
      <c r="AO182">
        <v>262.13</v>
      </c>
      <c r="AP182">
        <v>0</v>
      </c>
      <c r="AQ182">
        <v>30.73</v>
      </c>
      <c r="AR182">
        <v>7.0000000000000007E-2</v>
      </c>
      <c r="AS182">
        <v>0</v>
      </c>
      <c r="AT182">
        <v>100.8</v>
      </c>
      <c r="AU182">
        <v>55.25</v>
      </c>
      <c r="AV182">
        <v>1</v>
      </c>
      <c r="AW182">
        <v>1</v>
      </c>
      <c r="AZ182">
        <v>1</v>
      </c>
      <c r="BA182">
        <v>35.24</v>
      </c>
      <c r="BB182">
        <v>9.58</v>
      </c>
      <c r="BC182">
        <v>2.77</v>
      </c>
      <c r="BD182" t="s">
        <v>3</v>
      </c>
      <c r="BE182" t="s">
        <v>3</v>
      </c>
      <c r="BF182" t="s">
        <v>3</v>
      </c>
      <c r="BG182" t="s">
        <v>3</v>
      </c>
      <c r="BH182">
        <v>0</v>
      </c>
      <c r="BI182">
        <v>1</v>
      </c>
      <c r="BJ182" t="s">
        <v>373</v>
      </c>
      <c r="BM182">
        <v>11001</v>
      </c>
      <c r="BN182">
        <v>0</v>
      </c>
      <c r="BO182" t="s">
        <v>371</v>
      </c>
      <c r="BP182">
        <v>1</v>
      </c>
      <c r="BQ182">
        <v>2</v>
      </c>
      <c r="BR182">
        <v>0</v>
      </c>
      <c r="BS182">
        <v>35.24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112</v>
      </c>
      <c r="CA182">
        <v>65</v>
      </c>
      <c r="CB182" t="s">
        <v>3</v>
      </c>
      <c r="CE182">
        <v>0</v>
      </c>
      <c r="CF182">
        <v>0</v>
      </c>
      <c r="CG182">
        <v>0</v>
      </c>
      <c r="CM182">
        <v>0</v>
      </c>
      <c r="CN182" t="s">
        <v>2151</v>
      </c>
      <c r="CO182">
        <v>0</v>
      </c>
      <c r="CP182">
        <f t="shared" si="117"/>
        <v>132964</v>
      </c>
      <c r="CQ182">
        <f t="shared" si="118"/>
        <v>14918.6106</v>
      </c>
      <c r="CR182">
        <f t="shared" si="119"/>
        <v>193.1328</v>
      </c>
      <c r="CS182">
        <f t="shared" si="120"/>
        <v>40.878399999999999</v>
      </c>
      <c r="CT182">
        <f t="shared" si="121"/>
        <v>12216.650800000001</v>
      </c>
      <c r="CU182">
        <f t="shared" si="122"/>
        <v>0</v>
      </c>
      <c r="CV182">
        <f t="shared" si="123"/>
        <v>40.640425</v>
      </c>
      <c r="CW182">
        <f t="shared" si="124"/>
        <v>0.10062500000000001</v>
      </c>
      <c r="CX182">
        <f t="shared" si="125"/>
        <v>0</v>
      </c>
      <c r="CY182">
        <f t="shared" si="126"/>
        <v>60115.103999999992</v>
      </c>
      <c r="CZ182">
        <f t="shared" si="127"/>
        <v>32949.995000000003</v>
      </c>
      <c r="DC182" t="s">
        <v>3</v>
      </c>
      <c r="DD182" t="s">
        <v>3</v>
      </c>
      <c r="DE182" t="s">
        <v>61</v>
      </c>
      <c r="DF182" t="s">
        <v>61</v>
      </c>
      <c r="DG182" t="s">
        <v>62</v>
      </c>
      <c r="DH182" t="s">
        <v>3</v>
      </c>
      <c r="DI182" t="s">
        <v>62</v>
      </c>
      <c r="DJ182" t="s">
        <v>61</v>
      </c>
      <c r="DK182" t="s">
        <v>3</v>
      </c>
      <c r="DL182" t="s">
        <v>86</v>
      </c>
      <c r="DM182" t="s">
        <v>63</v>
      </c>
      <c r="DN182">
        <v>0</v>
      </c>
      <c r="DO182">
        <v>0</v>
      </c>
      <c r="DP182">
        <v>1</v>
      </c>
      <c r="DQ182">
        <v>1</v>
      </c>
      <c r="DU182">
        <v>1013</v>
      </c>
      <c r="DV182" t="s">
        <v>321</v>
      </c>
      <c r="DW182" t="s">
        <v>321</v>
      </c>
      <c r="DX182">
        <v>1</v>
      </c>
      <c r="DZ182" t="s">
        <v>3</v>
      </c>
      <c r="EA182" t="s">
        <v>3</v>
      </c>
      <c r="EB182" t="s">
        <v>3</v>
      </c>
      <c r="EC182" t="s">
        <v>3</v>
      </c>
      <c r="EE182">
        <v>53551116</v>
      </c>
      <c r="EF182">
        <v>2</v>
      </c>
      <c r="EG182" t="s">
        <v>38</v>
      </c>
      <c r="EH182">
        <v>11</v>
      </c>
      <c r="EI182" t="s">
        <v>104</v>
      </c>
      <c r="EJ182">
        <v>1</v>
      </c>
      <c r="EK182">
        <v>11001</v>
      </c>
      <c r="EL182" t="s">
        <v>104</v>
      </c>
      <c r="EM182" t="s">
        <v>105</v>
      </c>
      <c r="EO182" t="s">
        <v>67</v>
      </c>
      <c r="EQ182">
        <v>131072</v>
      </c>
      <c r="ER182">
        <v>5661.94</v>
      </c>
      <c r="ES182">
        <v>5385.78</v>
      </c>
      <c r="ET182">
        <v>14.03</v>
      </c>
      <c r="EU182">
        <v>0.81</v>
      </c>
      <c r="EV182">
        <v>262.13</v>
      </c>
      <c r="EW182">
        <v>30.73</v>
      </c>
      <c r="EX182">
        <v>7.0000000000000007E-2</v>
      </c>
      <c r="EY182">
        <v>0</v>
      </c>
      <c r="FQ182">
        <v>0</v>
      </c>
      <c r="FR182">
        <f>ROUND(IF(AND(BH182=3,BI182=3),P182,0),0)</f>
        <v>0</v>
      </c>
      <c r="FS182">
        <v>0</v>
      </c>
      <c r="FX182">
        <v>100.8</v>
      </c>
      <c r="FY182">
        <v>55.25</v>
      </c>
      <c r="GA182" t="s">
        <v>3</v>
      </c>
      <c r="GD182">
        <v>1</v>
      </c>
      <c r="GF182">
        <v>-1862373554</v>
      </c>
      <c r="GG182">
        <v>2</v>
      </c>
      <c r="GH182">
        <v>1</v>
      </c>
      <c r="GI182">
        <v>2</v>
      </c>
      <c r="GJ182">
        <v>0</v>
      </c>
      <c r="GK182">
        <v>0</v>
      </c>
      <c r="GL182">
        <f>ROUND(IF(AND(BH182=3,BI182=3,FS182&lt;&gt;0),P182,0),0)</f>
        <v>0</v>
      </c>
      <c r="GM182">
        <f>ROUND(O182+X182+Y182,0)+GX182</f>
        <v>226029</v>
      </c>
      <c r="GN182">
        <f>IF(OR(BI182=0,BI182=1),ROUND(O182+X182+Y182,0),0)</f>
        <v>226029</v>
      </c>
      <c r="GO182">
        <f>IF(BI182=2,ROUND(O182+X182+Y182,0),0)</f>
        <v>0</v>
      </c>
      <c r="GP182">
        <f>IF(BI182=4,ROUND(O182+X182+Y182,0)+GX182,0)</f>
        <v>0</v>
      </c>
      <c r="GR182">
        <v>0</v>
      </c>
      <c r="GS182">
        <v>0</v>
      </c>
      <c r="GT182">
        <v>0</v>
      </c>
      <c r="GU182" t="s">
        <v>3</v>
      </c>
      <c r="GV182">
        <f t="shared" si="137"/>
        <v>0</v>
      </c>
      <c r="GW182">
        <v>1</v>
      </c>
      <c r="GX182">
        <f>ROUND(HC182*I182,0)</f>
        <v>0</v>
      </c>
      <c r="HA182">
        <v>0</v>
      </c>
      <c r="HB182">
        <v>0</v>
      </c>
      <c r="HC182">
        <f t="shared" si="129"/>
        <v>0</v>
      </c>
      <c r="HE182" t="s">
        <v>3</v>
      </c>
      <c r="HF182" t="s">
        <v>3</v>
      </c>
      <c r="HM182" t="s">
        <v>3</v>
      </c>
      <c r="HN182" t="s">
        <v>106</v>
      </c>
      <c r="HO182" t="s">
        <v>107</v>
      </c>
      <c r="HP182" t="s">
        <v>104</v>
      </c>
      <c r="HQ182" t="s">
        <v>104</v>
      </c>
      <c r="IK182">
        <v>0</v>
      </c>
    </row>
    <row r="183" spans="1:255" x14ac:dyDescent="0.2">
      <c r="A183" s="2">
        <v>17</v>
      </c>
      <c r="B183" s="2">
        <v>1</v>
      </c>
      <c r="C183" s="2">
        <f>ROW(SmtRes!A426)</f>
        <v>426</v>
      </c>
      <c r="D183" s="2">
        <f>ROW(EtalonRes!A397)</f>
        <v>397</v>
      </c>
      <c r="E183" s="2" t="s">
        <v>374</v>
      </c>
      <c r="F183" s="2" t="s">
        <v>375</v>
      </c>
      <c r="G183" s="2" t="s">
        <v>376</v>
      </c>
      <c r="H183" s="2" t="s">
        <v>123</v>
      </c>
      <c r="I183" s="2">
        <f t="shared" si="134"/>
        <v>4.8654000000000002</v>
      </c>
      <c r="J183" s="2">
        <v>0</v>
      </c>
      <c r="K183" s="2">
        <f t="shared" si="135"/>
        <v>4.8654000000000002</v>
      </c>
      <c r="L183" s="2"/>
      <c r="M183" s="2"/>
      <c r="N183" s="2"/>
      <c r="O183" s="2">
        <f>ROUND(CP183,2)</f>
        <v>34445.620000000003</v>
      </c>
      <c r="P183" s="2">
        <f>ROUND(CQ183*I183,2)</f>
        <v>31797.09</v>
      </c>
      <c r="Q183" s="2">
        <f>ROUND(CR183*I183,2)</f>
        <v>381.4</v>
      </c>
      <c r="R183" s="2">
        <f>ROUND(CS183*I183,2)</f>
        <v>33.08</v>
      </c>
      <c r="S183" s="2">
        <f>ROUND(CT183*I183,2)</f>
        <v>2267.13</v>
      </c>
      <c r="T183" s="2">
        <f>ROUND(CU183*I183,2)</f>
        <v>0</v>
      </c>
      <c r="U183" s="2">
        <f t="shared" si="111"/>
        <v>272.8224396</v>
      </c>
      <c r="V183" s="2">
        <f t="shared" si="112"/>
        <v>2.4479043749999998</v>
      </c>
      <c r="W183" s="2">
        <f>ROUND(CX183*I183,2)</f>
        <v>0</v>
      </c>
      <c r="X183" s="2">
        <f>ROUND(CY183,2)</f>
        <v>2318.61</v>
      </c>
      <c r="Y183" s="2">
        <f>ROUND(CZ183,2)</f>
        <v>1270.8699999999999</v>
      </c>
      <c r="Z183" s="2"/>
      <c r="AA183" s="2">
        <v>53551706</v>
      </c>
      <c r="AB183" s="2">
        <f t="shared" si="113"/>
        <v>7079.71</v>
      </c>
      <c r="AC183" s="2">
        <f t="shared" si="136"/>
        <v>6535.35</v>
      </c>
      <c r="AD183" s="2">
        <f>ROUND(((((ET183*ROUND((1.25*1.15),7)))-((EU183*ROUND((1.25*1.15),7))))+AE183),2)</f>
        <v>78.39</v>
      </c>
      <c r="AE183" s="2">
        <f>ROUND(((EU183*ROUND((1.25*1.15),7))),2)</f>
        <v>6.8</v>
      </c>
      <c r="AF183" s="2">
        <f>ROUND(((EV183*ROUND((1.15*1.15),7))),2)</f>
        <v>465.97</v>
      </c>
      <c r="AG183" s="2">
        <f t="shared" si="115"/>
        <v>0</v>
      </c>
      <c r="AH183" s="2">
        <f>((EW183*ROUND((1.15*1.15),7)))</f>
        <v>56.073999999999998</v>
      </c>
      <c r="AI183" s="2">
        <f>((EX183*ROUND((1.25*1.15),7)))</f>
        <v>0.50312499999999993</v>
      </c>
      <c r="AJ183" s="2">
        <f t="shared" si="116"/>
        <v>0</v>
      </c>
      <c r="AK183" s="2">
        <v>6942.22</v>
      </c>
      <c r="AL183" s="2">
        <v>6535.35</v>
      </c>
      <c r="AM183" s="2">
        <v>54.53</v>
      </c>
      <c r="AN183" s="2">
        <v>4.7300000000000004</v>
      </c>
      <c r="AO183" s="2">
        <v>352.34</v>
      </c>
      <c r="AP183" s="2">
        <v>0</v>
      </c>
      <c r="AQ183" s="2">
        <v>42.4</v>
      </c>
      <c r="AR183" s="2">
        <v>0.35</v>
      </c>
      <c r="AS183" s="2">
        <v>0</v>
      </c>
      <c r="AT183" s="2">
        <v>100.8</v>
      </c>
      <c r="AU183" s="2">
        <v>55.25</v>
      </c>
      <c r="AV183" s="2">
        <v>1</v>
      </c>
      <c r="AW183" s="2">
        <v>1</v>
      </c>
      <c r="AX183" s="2"/>
      <c r="AY183" s="2"/>
      <c r="AZ183" s="2">
        <v>1</v>
      </c>
      <c r="BA183" s="2">
        <v>1</v>
      </c>
      <c r="BB183" s="2">
        <v>1</v>
      </c>
      <c r="BC183" s="2">
        <v>1</v>
      </c>
      <c r="BD183" s="2" t="s">
        <v>3</v>
      </c>
      <c r="BE183" s="2" t="s">
        <v>3</v>
      </c>
      <c r="BF183" s="2" t="s">
        <v>3</v>
      </c>
      <c r="BG183" s="2" t="s">
        <v>3</v>
      </c>
      <c r="BH183" s="2">
        <v>0</v>
      </c>
      <c r="BI183" s="2">
        <v>1</v>
      </c>
      <c r="BJ183" s="2" t="s">
        <v>377</v>
      </c>
      <c r="BK183" s="2"/>
      <c r="BL183" s="2"/>
      <c r="BM183" s="2">
        <v>11001</v>
      </c>
      <c r="BN183" s="2">
        <v>0</v>
      </c>
      <c r="BO183" s="2" t="s">
        <v>3</v>
      </c>
      <c r="BP183" s="2">
        <v>0</v>
      </c>
      <c r="BQ183" s="2">
        <v>2</v>
      </c>
      <c r="BR183" s="2">
        <v>0</v>
      </c>
      <c r="BS183" s="2">
        <v>1</v>
      </c>
      <c r="BT183" s="2">
        <v>1</v>
      </c>
      <c r="BU183" s="2">
        <v>1</v>
      </c>
      <c r="BV183" s="2">
        <v>1</v>
      </c>
      <c r="BW183" s="2">
        <v>1</v>
      </c>
      <c r="BX183" s="2">
        <v>1</v>
      </c>
      <c r="BY183" s="2" t="s">
        <v>3</v>
      </c>
      <c r="BZ183" s="2">
        <v>112</v>
      </c>
      <c r="CA183" s="2">
        <v>65</v>
      </c>
      <c r="CB183" s="2" t="s">
        <v>3</v>
      </c>
      <c r="CC183" s="2"/>
      <c r="CD183" s="2"/>
      <c r="CE183" s="2">
        <v>0</v>
      </c>
      <c r="CF183" s="2">
        <v>0</v>
      </c>
      <c r="CG183" s="2">
        <v>0</v>
      </c>
      <c r="CH183" s="2"/>
      <c r="CI183" s="2"/>
      <c r="CJ183" s="2"/>
      <c r="CK183" s="2"/>
      <c r="CL183" s="2"/>
      <c r="CM183" s="2">
        <v>0</v>
      </c>
      <c r="CN183" s="2" t="s">
        <v>2151</v>
      </c>
      <c r="CO183" s="2">
        <v>0</v>
      </c>
      <c r="CP183" s="2">
        <f t="shared" si="117"/>
        <v>34445.620000000003</v>
      </c>
      <c r="CQ183" s="2">
        <f t="shared" si="118"/>
        <v>6535.35</v>
      </c>
      <c r="CR183" s="2">
        <f t="shared" si="119"/>
        <v>78.39</v>
      </c>
      <c r="CS183" s="2">
        <f t="shared" si="120"/>
        <v>6.8</v>
      </c>
      <c r="CT183" s="2">
        <f t="shared" si="121"/>
        <v>465.97</v>
      </c>
      <c r="CU183" s="2">
        <f t="shared" si="122"/>
        <v>0</v>
      </c>
      <c r="CV183" s="2">
        <f t="shared" si="123"/>
        <v>56.073999999999998</v>
      </c>
      <c r="CW183" s="2">
        <f t="shared" si="124"/>
        <v>0.50312499999999993</v>
      </c>
      <c r="CX183" s="2">
        <f t="shared" si="125"/>
        <v>0</v>
      </c>
      <c r="CY183" s="2">
        <f t="shared" si="126"/>
        <v>2318.61168</v>
      </c>
      <c r="CZ183" s="2">
        <f t="shared" si="127"/>
        <v>1270.866025</v>
      </c>
      <c r="DA183" s="2"/>
      <c r="DB183" s="2"/>
      <c r="DC183" s="2" t="s">
        <v>3</v>
      </c>
      <c r="DD183" s="2" t="s">
        <v>3</v>
      </c>
      <c r="DE183" s="2" t="s">
        <v>61</v>
      </c>
      <c r="DF183" s="2" t="s">
        <v>61</v>
      </c>
      <c r="DG183" s="2" t="s">
        <v>62</v>
      </c>
      <c r="DH183" s="2" t="s">
        <v>3</v>
      </c>
      <c r="DI183" s="2" t="s">
        <v>62</v>
      </c>
      <c r="DJ183" s="2" t="s">
        <v>61</v>
      </c>
      <c r="DK183" s="2" t="s">
        <v>3</v>
      </c>
      <c r="DL183" s="2" t="s">
        <v>86</v>
      </c>
      <c r="DM183" s="2" t="s">
        <v>63</v>
      </c>
      <c r="DN183" s="2">
        <v>0</v>
      </c>
      <c r="DO183" s="2">
        <v>0</v>
      </c>
      <c r="DP183" s="2">
        <v>1</v>
      </c>
      <c r="DQ183" s="2">
        <v>1</v>
      </c>
      <c r="DR183" s="2"/>
      <c r="DS183" s="2"/>
      <c r="DT183" s="2"/>
      <c r="DU183" s="2">
        <v>1013</v>
      </c>
      <c r="DV183" s="2" t="s">
        <v>123</v>
      </c>
      <c r="DW183" s="2" t="s">
        <v>123</v>
      </c>
      <c r="DX183" s="2">
        <v>1</v>
      </c>
      <c r="DY183" s="2"/>
      <c r="DZ183" s="2" t="s">
        <v>3</v>
      </c>
      <c r="EA183" s="2" t="s">
        <v>3</v>
      </c>
      <c r="EB183" s="2" t="s">
        <v>3</v>
      </c>
      <c r="EC183" s="2" t="s">
        <v>3</v>
      </c>
      <c r="ED183" s="2"/>
      <c r="EE183" s="2">
        <v>53551116</v>
      </c>
      <c r="EF183" s="2">
        <v>2</v>
      </c>
      <c r="EG183" s="2" t="s">
        <v>38</v>
      </c>
      <c r="EH183" s="2">
        <v>11</v>
      </c>
      <c r="EI183" s="2" t="s">
        <v>104</v>
      </c>
      <c r="EJ183" s="2">
        <v>1</v>
      </c>
      <c r="EK183" s="2">
        <v>11001</v>
      </c>
      <c r="EL183" s="2" t="s">
        <v>104</v>
      </c>
      <c r="EM183" s="2" t="s">
        <v>105</v>
      </c>
      <c r="EN183" s="2"/>
      <c r="EO183" s="2" t="s">
        <v>67</v>
      </c>
      <c r="EP183" s="2"/>
      <c r="EQ183" s="2">
        <v>131072</v>
      </c>
      <c r="ER183" s="2">
        <v>6942.22</v>
      </c>
      <c r="ES183" s="2">
        <v>6535.35</v>
      </c>
      <c r="ET183" s="2">
        <v>54.53</v>
      </c>
      <c r="EU183" s="2">
        <v>4.7300000000000004</v>
      </c>
      <c r="EV183" s="2">
        <v>352.34</v>
      </c>
      <c r="EW183" s="2">
        <v>42.4</v>
      </c>
      <c r="EX183" s="2">
        <v>0.35</v>
      </c>
      <c r="EY183" s="2">
        <v>0</v>
      </c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>
        <v>0</v>
      </c>
      <c r="FR183" s="2">
        <f>ROUND(IF(AND(BH183=3,BI183=3),P183,0),2)</f>
        <v>0</v>
      </c>
      <c r="FS183" s="2">
        <v>0</v>
      </c>
      <c r="FT183" s="2"/>
      <c r="FU183" s="2"/>
      <c r="FV183" s="2"/>
      <c r="FW183" s="2"/>
      <c r="FX183" s="2">
        <v>100.8</v>
      </c>
      <c r="FY183" s="2">
        <v>55.25</v>
      </c>
      <c r="FZ183" s="2"/>
      <c r="GA183" s="2" t="s">
        <v>3</v>
      </c>
      <c r="GB183" s="2"/>
      <c r="GC183" s="2"/>
      <c r="GD183" s="2">
        <v>1</v>
      </c>
      <c r="GE183" s="2"/>
      <c r="GF183" s="2">
        <v>272252711</v>
      </c>
      <c r="GG183" s="2">
        <v>2</v>
      </c>
      <c r="GH183" s="2">
        <v>1</v>
      </c>
      <c r="GI183" s="2">
        <v>-2</v>
      </c>
      <c r="GJ183" s="2">
        <v>0</v>
      </c>
      <c r="GK183" s="2">
        <v>0</v>
      </c>
      <c r="GL183" s="2">
        <f>ROUND(IF(AND(BH183=3,BI183=3,FS183&lt;&gt;0),P183,0),2)</f>
        <v>0</v>
      </c>
      <c r="GM183" s="2">
        <f>ROUND(O183+X183+Y183,2)+GX183</f>
        <v>38035.1</v>
      </c>
      <c r="GN183" s="2">
        <f>IF(OR(BI183=0,BI183=1),ROUND(O183+X183+Y183,2),0)</f>
        <v>38035.1</v>
      </c>
      <c r="GO183" s="2">
        <f>IF(BI183=2,ROUND(O183+X183+Y183,2),0)</f>
        <v>0</v>
      </c>
      <c r="GP183" s="2">
        <f>IF(BI183=4,ROUND(O183+X183+Y183,2)+GX183,0)</f>
        <v>0</v>
      </c>
      <c r="GQ183" s="2"/>
      <c r="GR183" s="2">
        <v>0</v>
      </c>
      <c r="GS183" s="2">
        <v>0</v>
      </c>
      <c r="GT183" s="2">
        <v>0</v>
      </c>
      <c r="GU183" s="2" t="s">
        <v>3</v>
      </c>
      <c r="GV183" s="2">
        <f t="shared" si="137"/>
        <v>0</v>
      </c>
      <c r="GW183" s="2">
        <v>1</v>
      </c>
      <c r="GX183" s="2">
        <f>ROUND(HC183*I183,2)</f>
        <v>0</v>
      </c>
      <c r="GY183" s="2"/>
      <c r="GZ183" s="2"/>
      <c r="HA183" s="2">
        <v>0</v>
      </c>
      <c r="HB183" s="2">
        <v>0</v>
      </c>
      <c r="HC183" s="2">
        <f t="shared" si="129"/>
        <v>0</v>
      </c>
      <c r="HD183" s="2"/>
      <c r="HE183" s="2" t="s">
        <v>3</v>
      </c>
      <c r="HF183" s="2" t="s">
        <v>3</v>
      </c>
      <c r="HG183" s="2"/>
      <c r="HH183" s="2"/>
      <c r="HI183" s="2"/>
      <c r="HJ183" s="2"/>
      <c r="HK183" s="2"/>
      <c r="HL183" s="2"/>
      <c r="HM183" s="2" t="s">
        <v>3</v>
      </c>
      <c r="HN183" s="2" t="s">
        <v>106</v>
      </c>
      <c r="HO183" s="2" t="s">
        <v>107</v>
      </c>
      <c r="HP183" s="2" t="s">
        <v>104</v>
      </c>
      <c r="HQ183" s="2" t="s">
        <v>104</v>
      </c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>
        <v>0</v>
      </c>
      <c r="IL183" s="2"/>
      <c r="IM183" s="2"/>
      <c r="IN183" s="2"/>
      <c r="IO183" s="2"/>
      <c r="IP183" s="2"/>
      <c r="IQ183" s="2"/>
      <c r="IR183" s="2"/>
      <c r="IS183" s="2"/>
      <c r="IT183" s="2"/>
      <c r="IU183" s="2"/>
    </row>
    <row r="184" spans="1:255" x14ac:dyDescent="0.2">
      <c r="A184">
        <v>17</v>
      </c>
      <c r="B184">
        <v>1</v>
      </c>
      <c r="C184">
        <f>ROW(SmtRes!A434)</f>
        <v>434</v>
      </c>
      <c r="D184">
        <f>ROW(EtalonRes!A404)</f>
        <v>404</v>
      </c>
      <c r="E184" t="s">
        <v>374</v>
      </c>
      <c r="F184" t="s">
        <v>375</v>
      </c>
      <c r="G184" t="s">
        <v>376</v>
      </c>
      <c r="H184" t="s">
        <v>123</v>
      </c>
      <c r="I184">
        <f t="shared" si="134"/>
        <v>4.8654000000000002</v>
      </c>
      <c r="J184">
        <v>0</v>
      </c>
      <c r="K184">
        <f t="shared" si="135"/>
        <v>4.8654000000000002</v>
      </c>
      <c r="O184">
        <f>ROUND(CP184,0)</f>
        <v>349342</v>
      </c>
      <c r="P184">
        <f>ROUND(CQ184*I184,0)</f>
        <v>262644</v>
      </c>
      <c r="Q184">
        <f>ROUND(CR184*I184,0)</f>
        <v>6804</v>
      </c>
      <c r="R184">
        <f>ROUND(CS184*I184,0)</f>
        <v>1166</v>
      </c>
      <c r="S184">
        <f>ROUND(CT184*I184,0)</f>
        <v>79894</v>
      </c>
      <c r="T184">
        <f>ROUND(CU184*I184,0)</f>
        <v>0</v>
      </c>
      <c r="U184">
        <f t="shared" si="111"/>
        <v>272.8224396</v>
      </c>
      <c r="V184">
        <f t="shared" si="112"/>
        <v>2.4479043749999998</v>
      </c>
      <c r="W184">
        <f>ROUND(CX184*I184,0)</f>
        <v>0</v>
      </c>
      <c r="X184">
        <f>ROUND(CY184,0)</f>
        <v>81708</v>
      </c>
      <c r="Y184">
        <f>ROUND(CZ184,0)</f>
        <v>44786</v>
      </c>
      <c r="AA184">
        <v>53551707</v>
      </c>
      <c r="AB184">
        <f t="shared" si="113"/>
        <v>7079.71</v>
      </c>
      <c r="AC184">
        <f t="shared" si="136"/>
        <v>6535.35</v>
      </c>
      <c r="AD184">
        <f>ROUND(((((ET184*ROUND((1.25*1.15),7)))-((EU184*ROUND((1.25*1.15),7))))+AE184),2)</f>
        <v>78.39</v>
      </c>
      <c r="AE184">
        <f>ROUND(((EU184*ROUND((1.25*1.15),7))),2)</f>
        <v>6.8</v>
      </c>
      <c r="AF184">
        <f>ROUND(((EV184*ROUND((1.15*1.15),7))),2)</f>
        <v>465.97</v>
      </c>
      <c r="AG184">
        <f t="shared" si="115"/>
        <v>0</v>
      </c>
      <c r="AH184">
        <f>((EW184*ROUND((1.15*1.15),7)))</f>
        <v>56.073999999999998</v>
      </c>
      <c r="AI184">
        <f>((EX184*ROUND((1.25*1.15),7)))</f>
        <v>0.50312499999999993</v>
      </c>
      <c r="AJ184">
        <f t="shared" si="116"/>
        <v>0</v>
      </c>
      <c r="AK184">
        <v>6942.22</v>
      </c>
      <c r="AL184">
        <v>6535.35</v>
      </c>
      <c r="AM184">
        <v>54.53</v>
      </c>
      <c r="AN184">
        <v>4.7300000000000004</v>
      </c>
      <c r="AO184">
        <v>352.34</v>
      </c>
      <c r="AP184">
        <v>0</v>
      </c>
      <c r="AQ184">
        <v>42.4</v>
      </c>
      <c r="AR184">
        <v>0.35</v>
      </c>
      <c r="AS184">
        <v>0</v>
      </c>
      <c r="AT184">
        <v>100.8</v>
      </c>
      <c r="AU184">
        <v>55.25</v>
      </c>
      <c r="AV184">
        <v>1</v>
      </c>
      <c r="AW184">
        <v>1</v>
      </c>
      <c r="AZ184">
        <v>1</v>
      </c>
      <c r="BA184">
        <v>35.24</v>
      </c>
      <c r="BB184">
        <v>17.84</v>
      </c>
      <c r="BC184">
        <v>8.26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1</v>
      </c>
      <c r="BJ184" t="s">
        <v>377</v>
      </c>
      <c r="BM184">
        <v>11001</v>
      </c>
      <c r="BN184">
        <v>0</v>
      </c>
      <c r="BO184" t="s">
        <v>375</v>
      </c>
      <c r="BP184">
        <v>1</v>
      </c>
      <c r="BQ184">
        <v>2</v>
      </c>
      <c r="BR184">
        <v>0</v>
      </c>
      <c r="BS184">
        <v>35.24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112</v>
      </c>
      <c r="CA184">
        <v>65</v>
      </c>
      <c r="CB184" t="s">
        <v>3</v>
      </c>
      <c r="CE184">
        <v>0</v>
      </c>
      <c r="CF184">
        <v>0</v>
      </c>
      <c r="CG184">
        <v>0</v>
      </c>
      <c r="CM184">
        <v>0</v>
      </c>
      <c r="CN184" t="s">
        <v>2151</v>
      </c>
      <c r="CO184">
        <v>0</v>
      </c>
      <c r="CP184">
        <f t="shared" si="117"/>
        <v>349342</v>
      </c>
      <c r="CQ184">
        <f t="shared" si="118"/>
        <v>53981.991000000002</v>
      </c>
      <c r="CR184">
        <f t="shared" si="119"/>
        <v>1398.4775999999999</v>
      </c>
      <c r="CS184">
        <f t="shared" si="120"/>
        <v>239.63200000000001</v>
      </c>
      <c r="CT184">
        <f t="shared" si="121"/>
        <v>16420.782800000001</v>
      </c>
      <c r="CU184">
        <f t="shared" si="122"/>
        <v>0</v>
      </c>
      <c r="CV184">
        <f t="shared" si="123"/>
        <v>56.073999999999998</v>
      </c>
      <c r="CW184">
        <f t="shared" si="124"/>
        <v>0.50312499999999993</v>
      </c>
      <c r="CX184">
        <f t="shared" si="125"/>
        <v>0</v>
      </c>
      <c r="CY184">
        <f t="shared" si="126"/>
        <v>81708.479999999996</v>
      </c>
      <c r="CZ184">
        <f t="shared" si="127"/>
        <v>44785.65</v>
      </c>
      <c r="DC184" t="s">
        <v>3</v>
      </c>
      <c r="DD184" t="s">
        <v>3</v>
      </c>
      <c r="DE184" t="s">
        <v>61</v>
      </c>
      <c r="DF184" t="s">
        <v>61</v>
      </c>
      <c r="DG184" t="s">
        <v>62</v>
      </c>
      <c r="DH184" t="s">
        <v>3</v>
      </c>
      <c r="DI184" t="s">
        <v>62</v>
      </c>
      <c r="DJ184" t="s">
        <v>61</v>
      </c>
      <c r="DK184" t="s">
        <v>3</v>
      </c>
      <c r="DL184" t="s">
        <v>86</v>
      </c>
      <c r="DM184" t="s">
        <v>63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123</v>
      </c>
      <c r="DW184" t="s">
        <v>123</v>
      </c>
      <c r="DX184">
        <v>1</v>
      </c>
      <c r="DZ184" t="s">
        <v>3</v>
      </c>
      <c r="EA184" t="s">
        <v>3</v>
      </c>
      <c r="EB184" t="s">
        <v>3</v>
      </c>
      <c r="EC184" t="s">
        <v>3</v>
      </c>
      <c r="EE184">
        <v>53551116</v>
      </c>
      <c r="EF184">
        <v>2</v>
      </c>
      <c r="EG184" t="s">
        <v>38</v>
      </c>
      <c r="EH184">
        <v>11</v>
      </c>
      <c r="EI184" t="s">
        <v>104</v>
      </c>
      <c r="EJ184">
        <v>1</v>
      </c>
      <c r="EK184">
        <v>11001</v>
      </c>
      <c r="EL184" t="s">
        <v>104</v>
      </c>
      <c r="EM184" t="s">
        <v>105</v>
      </c>
      <c r="EO184" t="s">
        <v>67</v>
      </c>
      <c r="EQ184">
        <v>131072</v>
      </c>
      <c r="ER184">
        <v>6942.22</v>
      </c>
      <c r="ES184">
        <v>6535.35</v>
      </c>
      <c r="ET184">
        <v>54.53</v>
      </c>
      <c r="EU184">
        <v>4.7300000000000004</v>
      </c>
      <c r="EV184">
        <v>352.34</v>
      </c>
      <c r="EW184">
        <v>42.4</v>
      </c>
      <c r="EX184">
        <v>0.35</v>
      </c>
      <c r="EY184">
        <v>0</v>
      </c>
      <c r="FQ184">
        <v>0</v>
      </c>
      <c r="FR184">
        <f>ROUND(IF(AND(BH184=3,BI184=3),P184,0),0)</f>
        <v>0</v>
      </c>
      <c r="FS184">
        <v>0</v>
      </c>
      <c r="FX184">
        <v>100.8</v>
      </c>
      <c r="FY184">
        <v>55.25</v>
      </c>
      <c r="GA184" t="s">
        <v>3</v>
      </c>
      <c r="GD184">
        <v>1</v>
      </c>
      <c r="GF184">
        <v>272252711</v>
      </c>
      <c r="GG184">
        <v>2</v>
      </c>
      <c r="GH184">
        <v>1</v>
      </c>
      <c r="GI184">
        <v>2</v>
      </c>
      <c r="GJ184">
        <v>0</v>
      </c>
      <c r="GK184">
        <v>0</v>
      </c>
      <c r="GL184">
        <f>ROUND(IF(AND(BH184=3,BI184=3,FS184&lt;&gt;0),P184,0),0)</f>
        <v>0</v>
      </c>
      <c r="GM184">
        <f>ROUND(O184+X184+Y184,0)+GX184</f>
        <v>475836</v>
      </c>
      <c r="GN184">
        <f>IF(OR(BI184=0,BI184=1),ROUND(O184+X184+Y184,0),0)</f>
        <v>475836</v>
      </c>
      <c r="GO184">
        <f>IF(BI184=2,ROUND(O184+X184+Y184,0),0)</f>
        <v>0</v>
      </c>
      <c r="GP184">
        <f>IF(BI184=4,ROUND(O184+X184+Y184,0)+GX184,0)</f>
        <v>0</v>
      </c>
      <c r="GR184">
        <v>0</v>
      </c>
      <c r="GS184">
        <v>0</v>
      </c>
      <c r="GT184">
        <v>0</v>
      </c>
      <c r="GU184" t="s">
        <v>3</v>
      </c>
      <c r="GV184">
        <f t="shared" si="137"/>
        <v>0</v>
      </c>
      <c r="GW184">
        <v>1</v>
      </c>
      <c r="GX184">
        <f>ROUND(HC184*I184,0)</f>
        <v>0</v>
      </c>
      <c r="HA184">
        <v>0</v>
      </c>
      <c r="HB184">
        <v>0</v>
      </c>
      <c r="HC184">
        <f t="shared" si="129"/>
        <v>0</v>
      </c>
      <c r="HE184" t="s">
        <v>3</v>
      </c>
      <c r="HF184" t="s">
        <v>3</v>
      </c>
      <c r="HM184" t="s">
        <v>3</v>
      </c>
      <c r="HN184" t="s">
        <v>106</v>
      </c>
      <c r="HO184" t="s">
        <v>107</v>
      </c>
      <c r="HP184" t="s">
        <v>104</v>
      </c>
      <c r="HQ184" t="s">
        <v>104</v>
      </c>
      <c r="IK184">
        <v>0</v>
      </c>
    </row>
    <row r="185" spans="1:255" x14ac:dyDescent="0.2">
      <c r="A185" s="2">
        <v>18</v>
      </c>
      <c r="B185" s="2">
        <v>1</v>
      </c>
      <c r="C185" s="2">
        <v>423</v>
      </c>
      <c r="D185" s="2"/>
      <c r="E185" s="2" t="s">
        <v>378</v>
      </c>
      <c r="F185" s="2" t="s">
        <v>379</v>
      </c>
      <c r="G185" s="2" t="s">
        <v>380</v>
      </c>
      <c r="H185" s="2" t="s">
        <v>128</v>
      </c>
      <c r="I185" s="2">
        <f>I183*J185</f>
        <v>-496.27080000000001</v>
      </c>
      <c r="J185" s="2">
        <v>-102</v>
      </c>
      <c r="K185" s="2">
        <v>-102</v>
      </c>
      <c r="L185" s="2"/>
      <c r="M185" s="2"/>
      <c r="N185" s="2"/>
      <c r="O185" s="2">
        <f>ROUND(CP185,2)</f>
        <v>-29761.360000000001</v>
      </c>
      <c r="P185" s="2">
        <f>ROUND(CQ185*I185,2)</f>
        <v>-29761.360000000001</v>
      </c>
      <c r="Q185" s="2">
        <f>ROUND(CR185*I185,2)</f>
        <v>0</v>
      </c>
      <c r="R185" s="2">
        <f>ROUND(CS185*I185,2)</f>
        <v>0</v>
      </c>
      <c r="S185" s="2">
        <f>ROUND(CT185*I185,2)</f>
        <v>0</v>
      </c>
      <c r="T185" s="2">
        <f>ROUND(CU185*I185,2)</f>
        <v>0</v>
      </c>
      <c r="U185" s="2">
        <f t="shared" si="111"/>
        <v>0</v>
      </c>
      <c r="V185" s="2">
        <f t="shared" si="112"/>
        <v>0</v>
      </c>
      <c r="W185" s="2">
        <f>ROUND(CX185*I185,2)</f>
        <v>-49.63</v>
      </c>
      <c r="X185" s="2">
        <f>ROUND(CY185,2)</f>
        <v>0</v>
      </c>
      <c r="Y185" s="2">
        <f>ROUND(CZ185,2)</f>
        <v>0</v>
      </c>
      <c r="Z185" s="2"/>
      <c r="AA185" s="2">
        <v>53551706</v>
      </c>
      <c r="AB185" s="2">
        <f t="shared" si="113"/>
        <v>59.97</v>
      </c>
      <c r="AC185" s="2">
        <f t="shared" si="136"/>
        <v>59.97</v>
      </c>
      <c r="AD185" s="2">
        <f>ROUND((((ET185)-(EU185))+AE185),2)</f>
        <v>0</v>
      </c>
      <c r="AE185" s="2">
        <f t="shared" ref="AE185:AF188" si="138">ROUND((EU185),2)</f>
        <v>0</v>
      </c>
      <c r="AF185" s="2">
        <f t="shared" si="138"/>
        <v>0</v>
      </c>
      <c r="AG185" s="2">
        <f t="shared" si="115"/>
        <v>0</v>
      </c>
      <c r="AH185" s="2">
        <f t="shared" ref="AH185:AI188" si="139">(EW185)</f>
        <v>0</v>
      </c>
      <c r="AI185" s="2">
        <f t="shared" si="139"/>
        <v>0</v>
      </c>
      <c r="AJ185" s="2">
        <f t="shared" si="116"/>
        <v>0.1</v>
      </c>
      <c r="AK185" s="2">
        <v>59.97</v>
      </c>
      <c r="AL185" s="2">
        <v>59.97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0.1</v>
      </c>
      <c r="AT185" s="2">
        <v>112</v>
      </c>
      <c r="AU185" s="2">
        <v>65</v>
      </c>
      <c r="AV185" s="2">
        <v>1</v>
      </c>
      <c r="AW185" s="2">
        <v>1</v>
      </c>
      <c r="AX185" s="2"/>
      <c r="AY185" s="2"/>
      <c r="AZ185" s="2">
        <v>1</v>
      </c>
      <c r="BA185" s="2">
        <v>1</v>
      </c>
      <c r="BB185" s="2">
        <v>1</v>
      </c>
      <c r="BC185" s="2">
        <v>1</v>
      </c>
      <c r="BD185" s="2" t="s">
        <v>3</v>
      </c>
      <c r="BE185" s="2" t="s">
        <v>3</v>
      </c>
      <c r="BF185" s="2" t="s">
        <v>3</v>
      </c>
      <c r="BG185" s="2" t="s">
        <v>3</v>
      </c>
      <c r="BH185" s="2">
        <v>3</v>
      </c>
      <c r="BI185" s="2">
        <v>1</v>
      </c>
      <c r="BJ185" s="2" t="s">
        <v>381</v>
      </c>
      <c r="BK185" s="2"/>
      <c r="BL185" s="2"/>
      <c r="BM185" s="2">
        <v>11001</v>
      </c>
      <c r="BN185" s="2">
        <v>0</v>
      </c>
      <c r="BO185" s="2" t="s">
        <v>3</v>
      </c>
      <c r="BP185" s="2">
        <v>0</v>
      </c>
      <c r="BQ185" s="2">
        <v>2</v>
      </c>
      <c r="BR185" s="2">
        <v>1</v>
      </c>
      <c r="BS185" s="2">
        <v>1</v>
      </c>
      <c r="BT185" s="2">
        <v>1</v>
      </c>
      <c r="BU185" s="2">
        <v>1</v>
      </c>
      <c r="BV185" s="2">
        <v>1</v>
      </c>
      <c r="BW185" s="2">
        <v>1</v>
      </c>
      <c r="BX185" s="2">
        <v>1</v>
      </c>
      <c r="BY185" s="2" t="s">
        <v>3</v>
      </c>
      <c r="BZ185" s="2">
        <v>112</v>
      </c>
      <c r="CA185" s="2">
        <v>65</v>
      </c>
      <c r="CB185" s="2" t="s">
        <v>3</v>
      </c>
      <c r="CC185" s="2"/>
      <c r="CD185" s="2"/>
      <c r="CE185" s="2">
        <v>0</v>
      </c>
      <c r="CF185" s="2">
        <v>0</v>
      </c>
      <c r="CG185" s="2">
        <v>0</v>
      </c>
      <c r="CH185" s="2"/>
      <c r="CI185" s="2"/>
      <c r="CJ185" s="2"/>
      <c r="CK185" s="2"/>
      <c r="CL185" s="2"/>
      <c r="CM185" s="2">
        <v>0</v>
      </c>
      <c r="CN185" s="2" t="s">
        <v>3</v>
      </c>
      <c r="CO185" s="2">
        <v>0</v>
      </c>
      <c r="CP185" s="2">
        <f t="shared" si="117"/>
        <v>-29761.360000000001</v>
      </c>
      <c r="CQ185" s="2">
        <f t="shared" si="118"/>
        <v>59.97</v>
      </c>
      <c r="CR185" s="2">
        <f t="shared" si="119"/>
        <v>0</v>
      </c>
      <c r="CS185" s="2">
        <f t="shared" si="120"/>
        <v>0</v>
      </c>
      <c r="CT185" s="2">
        <f t="shared" si="121"/>
        <v>0</v>
      </c>
      <c r="CU185" s="2">
        <f t="shared" si="122"/>
        <v>0</v>
      </c>
      <c r="CV185" s="2">
        <f t="shared" si="123"/>
        <v>0</v>
      </c>
      <c r="CW185" s="2">
        <f t="shared" si="124"/>
        <v>0</v>
      </c>
      <c r="CX185" s="2">
        <f t="shared" si="125"/>
        <v>0.1</v>
      </c>
      <c r="CY185" s="2">
        <f t="shared" si="126"/>
        <v>0</v>
      </c>
      <c r="CZ185" s="2">
        <f t="shared" si="127"/>
        <v>0</v>
      </c>
      <c r="DA185" s="2"/>
      <c r="DB185" s="2"/>
      <c r="DC185" s="2" t="s">
        <v>3</v>
      </c>
      <c r="DD185" s="2" t="s">
        <v>3</v>
      </c>
      <c r="DE185" s="2" t="s">
        <v>3</v>
      </c>
      <c r="DF185" s="2" t="s">
        <v>3</v>
      </c>
      <c r="DG185" s="2" t="s">
        <v>3</v>
      </c>
      <c r="DH185" s="2" t="s">
        <v>3</v>
      </c>
      <c r="DI185" s="2" t="s">
        <v>3</v>
      </c>
      <c r="DJ185" s="2" t="s">
        <v>3</v>
      </c>
      <c r="DK185" s="2" t="s">
        <v>3</v>
      </c>
      <c r="DL185" s="2" t="s">
        <v>3</v>
      </c>
      <c r="DM185" s="2" t="s">
        <v>3</v>
      </c>
      <c r="DN185" s="2">
        <v>0</v>
      </c>
      <c r="DO185" s="2">
        <v>0</v>
      </c>
      <c r="DP185" s="2">
        <v>1</v>
      </c>
      <c r="DQ185" s="2">
        <v>1</v>
      </c>
      <c r="DR185" s="2"/>
      <c r="DS185" s="2"/>
      <c r="DT185" s="2"/>
      <c r="DU185" s="2">
        <v>1005</v>
      </c>
      <c r="DV185" s="2" t="s">
        <v>128</v>
      </c>
      <c r="DW185" s="2" t="s">
        <v>128</v>
      </c>
      <c r="DX185" s="2">
        <v>1</v>
      </c>
      <c r="DY185" s="2"/>
      <c r="DZ185" s="2" t="s">
        <v>3</v>
      </c>
      <c r="EA185" s="2" t="s">
        <v>3</v>
      </c>
      <c r="EB185" s="2" t="s">
        <v>3</v>
      </c>
      <c r="EC185" s="2" t="s">
        <v>3</v>
      </c>
      <c r="ED185" s="2"/>
      <c r="EE185" s="2">
        <v>53551116</v>
      </c>
      <c r="EF185" s="2">
        <v>2</v>
      </c>
      <c r="EG185" s="2" t="s">
        <v>38</v>
      </c>
      <c r="EH185" s="2">
        <v>11</v>
      </c>
      <c r="EI185" s="2" t="s">
        <v>104</v>
      </c>
      <c r="EJ185" s="2">
        <v>1</v>
      </c>
      <c r="EK185" s="2">
        <v>11001</v>
      </c>
      <c r="EL185" s="2" t="s">
        <v>104</v>
      </c>
      <c r="EM185" s="2" t="s">
        <v>105</v>
      </c>
      <c r="EN185" s="2"/>
      <c r="EO185" s="2" t="s">
        <v>3</v>
      </c>
      <c r="EP185" s="2"/>
      <c r="EQ185" s="2">
        <v>32768</v>
      </c>
      <c r="ER185" s="2">
        <v>59.97</v>
      </c>
      <c r="ES185" s="2">
        <v>59.97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>
        <v>0</v>
      </c>
      <c r="FR185" s="2">
        <f>ROUND(IF(AND(BH185=3,BI185=3),P185,0),2)</f>
        <v>0</v>
      </c>
      <c r="FS185" s="2">
        <v>0</v>
      </c>
      <c r="FT185" s="2"/>
      <c r="FU185" s="2"/>
      <c r="FV185" s="2"/>
      <c r="FW185" s="2"/>
      <c r="FX185" s="2">
        <v>112</v>
      </c>
      <c r="FY185" s="2">
        <v>65</v>
      </c>
      <c r="FZ185" s="2"/>
      <c r="GA185" s="2" t="s">
        <v>3</v>
      </c>
      <c r="GB185" s="2"/>
      <c r="GC185" s="2"/>
      <c r="GD185" s="2">
        <v>1</v>
      </c>
      <c r="GE185" s="2"/>
      <c r="GF185" s="2">
        <v>1540793900</v>
      </c>
      <c r="GG185" s="2">
        <v>2</v>
      </c>
      <c r="GH185" s="2">
        <v>1</v>
      </c>
      <c r="GI185" s="2">
        <v>-2</v>
      </c>
      <c r="GJ185" s="2">
        <v>0</v>
      </c>
      <c r="GK185" s="2">
        <v>0</v>
      </c>
      <c r="GL185" s="2">
        <f>ROUND(IF(AND(BH185=3,BI185=3,FS185&lt;&gt;0),P185,0),2)</f>
        <v>0</v>
      </c>
      <c r="GM185" s="2">
        <f>ROUND(O185+X185+Y185,2)+GX185</f>
        <v>-29761.360000000001</v>
      </c>
      <c r="GN185" s="2">
        <f>IF(OR(BI185=0,BI185=1),ROUND(O185+X185+Y185,2),0)</f>
        <v>-29761.360000000001</v>
      </c>
      <c r="GO185" s="2">
        <f>IF(BI185=2,ROUND(O185+X185+Y185,2),0)</f>
        <v>0</v>
      </c>
      <c r="GP185" s="2">
        <f>IF(BI185=4,ROUND(O185+X185+Y185,2)+GX185,0)</f>
        <v>0</v>
      </c>
      <c r="GQ185" s="2"/>
      <c r="GR185" s="2">
        <v>0</v>
      </c>
      <c r="GS185" s="2">
        <v>0</v>
      </c>
      <c r="GT185" s="2">
        <v>0</v>
      </c>
      <c r="GU185" s="2" t="s">
        <v>3</v>
      </c>
      <c r="GV185" s="2">
        <f t="shared" si="137"/>
        <v>0</v>
      </c>
      <c r="GW185" s="2">
        <v>1</v>
      </c>
      <c r="GX185" s="2">
        <f>ROUND(HC185*I185,2)</f>
        <v>0</v>
      </c>
      <c r="GY185" s="2"/>
      <c r="GZ185" s="2"/>
      <c r="HA185" s="2">
        <v>0</v>
      </c>
      <c r="HB185" s="2">
        <v>0</v>
      </c>
      <c r="HC185" s="2">
        <f t="shared" si="129"/>
        <v>0</v>
      </c>
      <c r="HD185" s="2"/>
      <c r="HE185" s="2" t="s">
        <v>3</v>
      </c>
      <c r="HF185" s="2" t="s">
        <v>3</v>
      </c>
      <c r="HG185" s="2"/>
      <c r="HH185" s="2"/>
      <c r="HI185" s="2"/>
      <c r="HJ185" s="2"/>
      <c r="HK185" s="2"/>
      <c r="HL185" s="2"/>
      <c r="HM185" s="2" t="s">
        <v>3</v>
      </c>
      <c r="HN185" s="2" t="s">
        <v>106</v>
      </c>
      <c r="HO185" s="2" t="s">
        <v>107</v>
      </c>
      <c r="HP185" s="2" t="s">
        <v>104</v>
      </c>
      <c r="HQ185" s="2" t="s">
        <v>104</v>
      </c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>
        <v>0</v>
      </c>
      <c r="IL185" s="2"/>
      <c r="IM185" s="2"/>
      <c r="IN185" s="2"/>
      <c r="IO185" s="2"/>
      <c r="IP185" s="2"/>
      <c r="IQ185" s="2"/>
      <c r="IR185" s="2"/>
      <c r="IS185" s="2"/>
      <c r="IT185" s="2"/>
      <c r="IU185" s="2"/>
    </row>
    <row r="186" spans="1:255" x14ac:dyDescent="0.2">
      <c r="A186">
        <v>18</v>
      </c>
      <c r="B186">
        <v>1</v>
      </c>
      <c r="C186">
        <v>431</v>
      </c>
      <c r="E186" t="s">
        <v>378</v>
      </c>
      <c r="F186" t="s">
        <v>379</v>
      </c>
      <c r="G186" t="s">
        <v>380</v>
      </c>
      <c r="H186" t="s">
        <v>128</v>
      </c>
      <c r="I186">
        <f>I184*J186</f>
        <v>-496.27080000000001</v>
      </c>
      <c r="J186">
        <v>-102</v>
      </c>
      <c r="K186">
        <v>-102</v>
      </c>
      <c r="O186">
        <f>ROUND(CP186,0)</f>
        <v>-212496</v>
      </c>
      <c r="P186">
        <f>ROUND(CQ186*I186,0)</f>
        <v>-212496</v>
      </c>
      <c r="Q186">
        <f>ROUND(CR186*I186,0)</f>
        <v>0</v>
      </c>
      <c r="R186">
        <f>ROUND(CS186*I186,0)</f>
        <v>0</v>
      </c>
      <c r="S186">
        <f>ROUND(CT186*I186,0)</f>
        <v>0</v>
      </c>
      <c r="T186">
        <f>ROUND(CU186*I186,0)</f>
        <v>0</v>
      </c>
      <c r="U186">
        <f t="shared" si="111"/>
        <v>0</v>
      </c>
      <c r="V186">
        <f t="shared" si="112"/>
        <v>0</v>
      </c>
      <c r="W186">
        <f>ROUND(CX186*I186,0)</f>
        <v>-50</v>
      </c>
      <c r="X186">
        <f>ROUND(CY186,0)</f>
        <v>0</v>
      </c>
      <c r="Y186">
        <f>ROUND(CZ186,0)</f>
        <v>0</v>
      </c>
      <c r="AA186">
        <v>53551707</v>
      </c>
      <c r="AB186">
        <f t="shared" si="113"/>
        <v>59.97</v>
      </c>
      <c r="AC186">
        <f t="shared" si="136"/>
        <v>59.97</v>
      </c>
      <c r="AD186">
        <f>ROUND((((ET186)-(EU186))+AE186),2)</f>
        <v>0</v>
      </c>
      <c r="AE186">
        <f t="shared" si="138"/>
        <v>0</v>
      </c>
      <c r="AF186">
        <f t="shared" si="138"/>
        <v>0</v>
      </c>
      <c r="AG186">
        <f t="shared" si="115"/>
        <v>0</v>
      </c>
      <c r="AH186">
        <f t="shared" si="139"/>
        <v>0</v>
      </c>
      <c r="AI186">
        <f t="shared" si="139"/>
        <v>0</v>
      </c>
      <c r="AJ186">
        <f t="shared" si="116"/>
        <v>0.1</v>
      </c>
      <c r="AK186">
        <v>59.97</v>
      </c>
      <c r="AL186">
        <v>59.97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0.1</v>
      </c>
      <c r="AT186">
        <v>112</v>
      </c>
      <c r="AU186">
        <v>65</v>
      </c>
      <c r="AV186">
        <v>1</v>
      </c>
      <c r="AW186">
        <v>1</v>
      </c>
      <c r="AZ186">
        <v>1</v>
      </c>
      <c r="BA186">
        <v>1</v>
      </c>
      <c r="BB186">
        <v>1</v>
      </c>
      <c r="BC186">
        <v>7.14</v>
      </c>
      <c r="BD186" t="s">
        <v>3</v>
      </c>
      <c r="BE186" t="s">
        <v>3</v>
      </c>
      <c r="BF186" t="s">
        <v>3</v>
      </c>
      <c r="BG186" t="s">
        <v>3</v>
      </c>
      <c r="BH186">
        <v>3</v>
      </c>
      <c r="BI186">
        <v>1</v>
      </c>
      <c r="BJ186" t="s">
        <v>381</v>
      </c>
      <c r="BM186">
        <v>11001</v>
      </c>
      <c r="BN186">
        <v>0</v>
      </c>
      <c r="BO186" t="s">
        <v>379</v>
      </c>
      <c r="BP186">
        <v>1</v>
      </c>
      <c r="BQ186">
        <v>2</v>
      </c>
      <c r="BR186">
        <v>1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112</v>
      </c>
      <c r="CA186">
        <v>65</v>
      </c>
      <c r="CB186" t="s">
        <v>3</v>
      </c>
      <c r="CE186">
        <v>0</v>
      </c>
      <c r="CF186">
        <v>0</v>
      </c>
      <c r="CG186">
        <v>0</v>
      </c>
      <c r="CM186">
        <v>0</v>
      </c>
      <c r="CN186" t="s">
        <v>3</v>
      </c>
      <c r="CO186">
        <v>0</v>
      </c>
      <c r="CP186">
        <f t="shared" si="117"/>
        <v>-212496</v>
      </c>
      <c r="CQ186">
        <f t="shared" si="118"/>
        <v>428.18579999999997</v>
      </c>
      <c r="CR186">
        <f t="shared" si="119"/>
        <v>0</v>
      </c>
      <c r="CS186">
        <f t="shared" si="120"/>
        <v>0</v>
      </c>
      <c r="CT186">
        <f t="shared" si="121"/>
        <v>0</v>
      </c>
      <c r="CU186">
        <f t="shared" si="122"/>
        <v>0</v>
      </c>
      <c r="CV186">
        <f t="shared" si="123"/>
        <v>0</v>
      </c>
      <c r="CW186">
        <f t="shared" si="124"/>
        <v>0</v>
      </c>
      <c r="CX186">
        <f t="shared" si="125"/>
        <v>0.1</v>
      </c>
      <c r="CY186">
        <f t="shared" si="126"/>
        <v>0</v>
      </c>
      <c r="CZ186">
        <f t="shared" si="127"/>
        <v>0</v>
      </c>
      <c r="DC186" t="s">
        <v>3</v>
      </c>
      <c r="DD186" t="s">
        <v>3</v>
      </c>
      <c r="DE186" t="s">
        <v>3</v>
      </c>
      <c r="DF186" t="s">
        <v>3</v>
      </c>
      <c r="DG186" t="s">
        <v>3</v>
      </c>
      <c r="DH186" t="s">
        <v>3</v>
      </c>
      <c r="DI186" t="s">
        <v>3</v>
      </c>
      <c r="DJ186" t="s">
        <v>3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1005</v>
      </c>
      <c r="DV186" t="s">
        <v>128</v>
      </c>
      <c r="DW186" t="s">
        <v>128</v>
      </c>
      <c r="DX186">
        <v>1</v>
      </c>
      <c r="DZ186" t="s">
        <v>3</v>
      </c>
      <c r="EA186" t="s">
        <v>3</v>
      </c>
      <c r="EB186" t="s">
        <v>3</v>
      </c>
      <c r="EC186" t="s">
        <v>3</v>
      </c>
      <c r="EE186">
        <v>53551116</v>
      </c>
      <c r="EF186">
        <v>2</v>
      </c>
      <c r="EG186" t="s">
        <v>38</v>
      </c>
      <c r="EH186">
        <v>11</v>
      </c>
      <c r="EI186" t="s">
        <v>104</v>
      </c>
      <c r="EJ186">
        <v>1</v>
      </c>
      <c r="EK186">
        <v>11001</v>
      </c>
      <c r="EL186" t="s">
        <v>104</v>
      </c>
      <c r="EM186" t="s">
        <v>105</v>
      </c>
      <c r="EO186" t="s">
        <v>3</v>
      </c>
      <c r="EQ186">
        <v>32768</v>
      </c>
      <c r="ER186">
        <v>59.97</v>
      </c>
      <c r="ES186">
        <v>59.97</v>
      </c>
      <c r="ET186">
        <v>0</v>
      </c>
      <c r="EU186">
        <v>0</v>
      </c>
      <c r="EV186">
        <v>0</v>
      </c>
      <c r="EW186">
        <v>0</v>
      </c>
      <c r="EX186">
        <v>0</v>
      </c>
      <c r="FQ186">
        <v>0</v>
      </c>
      <c r="FR186">
        <f>ROUND(IF(AND(BH186=3,BI186=3),P186,0),0)</f>
        <v>0</v>
      </c>
      <c r="FS186">
        <v>0</v>
      </c>
      <c r="FX186">
        <v>112</v>
      </c>
      <c r="FY186">
        <v>65</v>
      </c>
      <c r="GA186" t="s">
        <v>3</v>
      </c>
      <c r="GD186">
        <v>1</v>
      </c>
      <c r="GF186">
        <v>1540793900</v>
      </c>
      <c r="GG186">
        <v>2</v>
      </c>
      <c r="GH186">
        <v>1</v>
      </c>
      <c r="GI186">
        <v>2</v>
      </c>
      <c r="GJ186">
        <v>0</v>
      </c>
      <c r="GK186">
        <v>0</v>
      </c>
      <c r="GL186">
        <f>ROUND(IF(AND(BH186=3,BI186=3,FS186&lt;&gt;0),P186,0),0)</f>
        <v>0</v>
      </c>
      <c r="GM186">
        <f>ROUND(O186+X186+Y186,0)+GX186</f>
        <v>-212496</v>
      </c>
      <c r="GN186">
        <f>IF(OR(BI186=0,BI186=1),ROUND(O186+X186+Y186,0),0)</f>
        <v>-212496</v>
      </c>
      <c r="GO186">
        <f>IF(BI186=2,ROUND(O186+X186+Y186,0),0)</f>
        <v>0</v>
      </c>
      <c r="GP186">
        <f>IF(BI186=4,ROUND(O186+X186+Y186,0)+GX186,0)</f>
        <v>0</v>
      </c>
      <c r="GR186">
        <v>0</v>
      </c>
      <c r="GS186">
        <v>0</v>
      </c>
      <c r="GT186">
        <v>0</v>
      </c>
      <c r="GU186" t="s">
        <v>3</v>
      </c>
      <c r="GV186">
        <f t="shared" si="137"/>
        <v>0</v>
      </c>
      <c r="GW186">
        <v>1</v>
      </c>
      <c r="GX186">
        <f>ROUND(HC186*I186,0)</f>
        <v>0</v>
      </c>
      <c r="HA186">
        <v>0</v>
      </c>
      <c r="HB186">
        <v>0</v>
      </c>
      <c r="HC186">
        <f t="shared" si="129"/>
        <v>0</v>
      </c>
      <c r="HE186" t="s">
        <v>3</v>
      </c>
      <c r="HF186" t="s">
        <v>3</v>
      </c>
      <c r="HM186" t="s">
        <v>3</v>
      </c>
      <c r="HN186" t="s">
        <v>106</v>
      </c>
      <c r="HO186" t="s">
        <v>107</v>
      </c>
      <c r="HP186" t="s">
        <v>104</v>
      </c>
      <c r="HQ186" t="s">
        <v>104</v>
      </c>
      <c r="IK186">
        <v>0</v>
      </c>
    </row>
    <row r="187" spans="1:255" x14ac:dyDescent="0.2">
      <c r="A187" s="2">
        <v>18</v>
      </c>
      <c r="B187" s="2">
        <v>1</v>
      </c>
      <c r="C187" s="2">
        <v>426</v>
      </c>
      <c r="D187" s="2"/>
      <c r="E187" s="2" t="s">
        <v>382</v>
      </c>
      <c r="F187" s="2" t="s">
        <v>383</v>
      </c>
      <c r="G187" s="2" t="s">
        <v>384</v>
      </c>
      <c r="H187" s="2" t="s">
        <v>128</v>
      </c>
      <c r="I187" s="2">
        <f>I183*J187</f>
        <v>496.27080000000001</v>
      </c>
      <c r="J187" s="2">
        <v>102</v>
      </c>
      <c r="K187" s="2">
        <v>102</v>
      </c>
      <c r="L187" s="2"/>
      <c r="M187" s="2"/>
      <c r="N187" s="2"/>
      <c r="O187" s="2">
        <f>ROUND(CP187,2)</f>
        <v>94207.09</v>
      </c>
      <c r="P187" s="2">
        <f>ROUND(CQ187*I187,2)</f>
        <v>94207.09</v>
      </c>
      <c r="Q187" s="2">
        <f>ROUND(CR187*I187,2)</f>
        <v>0</v>
      </c>
      <c r="R187" s="2">
        <f>ROUND(CS187*I187,2)</f>
        <v>0</v>
      </c>
      <c r="S187" s="2">
        <f>ROUND(CT187*I187,2)</f>
        <v>0</v>
      </c>
      <c r="T187" s="2">
        <f>ROUND(CU187*I187,2)</f>
        <v>0</v>
      </c>
      <c r="U187" s="2">
        <f t="shared" si="111"/>
        <v>0</v>
      </c>
      <c r="V187" s="2">
        <f t="shared" si="112"/>
        <v>0</v>
      </c>
      <c r="W187" s="2">
        <f>ROUND(CX187*I187,2)</f>
        <v>49.63</v>
      </c>
      <c r="X187" s="2">
        <f>ROUND(CY187,2)</f>
        <v>0</v>
      </c>
      <c r="Y187" s="2">
        <f>ROUND(CZ187,2)</f>
        <v>0</v>
      </c>
      <c r="Z187" s="2"/>
      <c r="AA187" s="2">
        <v>53551706</v>
      </c>
      <c r="AB187" s="2">
        <f t="shared" si="113"/>
        <v>189.83</v>
      </c>
      <c r="AC187" s="2">
        <f t="shared" si="136"/>
        <v>189.83</v>
      </c>
      <c r="AD187" s="2">
        <f>ROUND((((ET187)-(EU187))+AE187),2)</f>
        <v>0</v>
      </c>
      <c r="AE187" s="2">
        <f t="shared" si="138"/>
        <v>0</v>
      </c>
      <c r="AF187" s="2">
        <f t="shared" si="138"/>
        <v>0</v>
      </c>
      <c r="AG187" s="2">
        <f t="shared" si="115"/>
        <v>0</v>
      </c>
      <c r="AH187" s="2">
        <f t="shared" si="139"/>
        <v>0</v>
      </c>
      <c r="AI187" s="2">
        <f t="shared" si="139"/>
        <v>0</v>
      </c>
      <c r="AJ187" s="2">
        <f t="shared" si="116"/>
        <v>0.1</v>
      </c>
      <c r="AK187" s="2">
        <v>189.83</v>
      </c>
      <c r="AL187" s="2">
        <v>189.83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0.1</v>
      </c>
      <c r="AT187" s="2">
        <v>112</v>
      </c>
      <c r="AU187" s="2">
        <v>65</v>
      </c>
      <c r="AV187" s="2">
        <v>1</v>
      </c>
      <c r="AW187" s="2">
        <v>1</v>
      </c>
      <c r="AX187" s="2"/>
      <c r="AY187" s="2"/>
      <c r="AZ187" s="2">
        <v>1</v>
      </c>
      <c r="BA187" s="2">
        <v>1</v>
      </c>
      <c r="BB187" s="2">
        <v>1</v>
      </c>
      <c r="BC187" s="2">
        <v>1</v>
      </c>
      <c r="BD187" s="2" t="s">
        <v>3</v>
      </c>
      <c r="BE187" s="2" t="s">
        <v>3</v>
      </c>
      <c r="BF187" s="2" t="s">
        <v>3</v>
      </c>
      <c r="BG187" s="2" t="s">
        <v>3</v>
      </c>
      <c r="BH187" s="2">
        <v>3</v>
      </c>
      <c r="BI187" s="2">
        <v>1</v>
      </c>
      <c r="BJ187" s="2" t="s">
        <v>385</v>
      </c>
      <c r="BK187" s="2"/>
      <c r="BL187" s="2"/>
      <c r="BM187" s="2">
        <v>11001</v>
      </c>
      <c r="BN187" s="2">
        <v>0</v>
      </c>
      <c r="BO187" s="2" t="s">
        <v>3</v>
      </c>
      <c r="BP187" s="2">
        <v>0</v>
      </c>
      <c r="BQ187" s="2">
        <v>2</v>
      </c>
      <c r="BR187" s="2">
        <v>0</v>
      </c>
      <c r="BS187" s="2">
        <v>1</v>
      </c>
      <c r="BT187" s="2">
        <v>1</v>
      </c>
      <c r="BU187" s="2">
        <v>1</v>
      </c>
      <c r="BV187" s="2">
        <v>1</v>
      </c>
      <c r="BW187" s="2">
        <v>1</v>
      </c>
      <c r="BX187" s="2">
        <v>1</v>
      </c>
      <c r="BY187" s="2" t="s">
        <v>3</v>
      </c>
      <c r="BZ187" s="2">
        <v>112</v>
      </c>
      <c r="CA187" s="2">
        <v>65</v>
      </c>
      <c r="CB187" s="2" t="s">
        <v>3</v>
      </c>
      <c r="CC187" s="2"/>
      <c r="CD187" s="2"/>
      <c r="CE187" s="2">
        <v>0</v>
      </c>
      <c r="CF187" s="2">
        <v>0</v>
      </c>
      <c r="CG187" s="2">
        <v>0</v>
      </c>
      <c r="CH187" s="2"/>
      <c r="CI187" s="2"/>
      <c r="CJ187" s="2"/>
      <c r="CK187" s="2"/>
      <c r="CL187" s="2"/>
      <c r="CM187" s="2">
        <v>0</v>
      </c>
      <c r="CN187" s="2" t="s">
        <v>3</v>
      </c>
      <c r="CO187" s="2">
        <v>0</v>
      </c>
      <c r="CP187" s="2">
        <f t="shared" si="117"/>
        <v>94207.09</v>
      </c>
      <c r="CQ187" s="2">
        <f t="shared" si="118"/>
        <v>189.83</v>
      </c>
      <c r="CR187" s="2">
        <f t="shared" si="119"/>
        <v>0</v>
      </c>
      <c r="CS187" s="2">
        <f t="shared" si="120"/>
        <v>0</v>
      </c>
      <c r="CT187" s="2">
        <f t="shared" si="121"/>
        <v>0</v>
      </c>
      <c r="CU187" s="2">
        <f t="shared" si="122"/>
        <v>0</v>
      </c>
      <c r="CV187" s="2">
        <f t="shared" si="123"/>
        <v>0</v>
      </c>
      <c r="CW187" s="2">
        <f t="shared" si="124"/>
        <v>0</v>
      </c>
      <c r="CX187" s="2">
        <f t="shared" si="125"/>
        <v>0.1</v>
      </c>
      <c r="CY187" s="2">
        <f t="shared" si="126"/>
        <v>0</v>
      </c>
      <c r="CZ187" s="2">
        <f t="shared" si="127"/>
        <v>0</v>
      </c>
      <c r="DA187" s="2"/>
      <c r="DB187" s="2"/>
      <c r="DC187" s="2" t="s">
        <v>3</v>
      </c>
      <c r="DD187" s="2" t="s">
        <v>3</v>
      </c>
      <c r="DE187" s="2" t="s">
        <v>3</v>
      </c>
      <c r="DF187" s="2" t="s">
        <v>3</v>
      </c>
      <c r="DG187" s="2" t="s">
        <v>3</v>
      </c>
      <c r="DH187" s="2" t="s">
        <v>3</v>
      </c>
      <c r="DI187" s="2" t="s">
        <v>3</v>
      </c>
      <c r="DJ187" s="2" t="s">
        <v>3</v>
      </c>
      <c r="DK187" s="2" t="s">
        <v>3</v>
      </c>
      <c r="DL187" s="2" t="s">
        <v>3</v>
      </c>
      <c r="DM187" s="2" t="s">
        <v>3</v>
      </c>
      <c r="DN187" s="2">
        <v>0</v>
      </c>
      <c r="DO187" s="2">
        <v>0</v>
      </c>
      <c r="DP187" s="2">
        <v>1</v>
      </c>
      <c r="DQ187" s="2">
        <v>1</v>
      </c>
      <c r="DR187" s="2"/>
      <c r="DS187" s="2"/>
      <c r="DT187" s="2"/>
      <c r="DU187" s="2">
        <v>1005</v>
      </c>
      <c r="DV187" s="2" t="s">
        <v>128</v>
      </c>
      <c r="DW187" s="2" t="s">
        <v>128</v>
      </c>
      <c r="DX187" s="2">
        <v>1</v>
      </c>
      <c r="DY187" s="2"/>
      <c r="DZ187" s="2" t="s">
        <v>3</v>
      </c>
      <c r="EA187" s="2" t="s">
        <v>3</v>
      </c>
      <c r="EB187" s="2" t="s">
        <v>3</v>
      </c>
      <c r="EC187" s="2" t="s">
        <v>3</v>
      </c>
      <c r="ED187" s="2"/>
      <c r="EE187" s="2">
        <v>53551116</v>
      </c>
      <c r="EF187" s="2">
        <v>2</v>
      </c>
      <c r="EG187" s="2" t="s">
        <v>38</v>
      </c>
      <c r="EH187" s="2">
        <v>11</v>
      </c>
      <c r="EI187" s="2" t="s">
        <v>104</v>
      </c>
      <c r="EJ187" s="2">
        <v>1</v>
      </c>
      <c r="EK187" s="2">
        <v>11001</v>
      </c>
      <c r="EL187" s="2" t="s">
        <v>104</v>
      </c>
      <c r="EM187" s="2" t="s">
        <v>105</v>
      </c>
      <c r="EN187" s="2"/>
      <c r="EO187" s="2" t="s">
        <v>3</v>
      </c>
      <c r="EP187" s="2"/>
      <c r="EQ187" s="2">
        <v>0</v>
      </c>
      <c r="ER187" s="2">
        <v>189.83</v>
      </c>
      <c r="ES187" s="2">
        <v>189.83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>
        <v>0</v>
      </c>
      <c r="FR187" s="2">
        <f>ROUND(IF(AND(BH187=3,BI187=3),P187,0),2)</f>
        <v>0</v>
      </c>
      <c r="FS187" s="2">
        <v>0</v>
      </c>
      <c r="FT187" s="2"/>
      <c r="FU187" s="2"/>
      <c r="FV187" s="2"/>
      <c r="FW187" s="2"/>
      <c r="FX187" s="2">
        <v>112</v>
      </c>
      <c r="FY187" s="2">
        <v>65</v>
      </c>
      <c r="FZ187" s="2"/>
      <c r="GA187" s="2" t="s">
        <v>3</v>
      </c>
      <c r="GB187" s="2"/>
      <c r="GC187" s="2"/>
      <c r="GD187" s="2">
        <v>1</v>
      </c>
      <c r="GE187" s="2"/>
      <c r="GF187" s="2">
        <v>375273584</v>
      </c>
      <c r="GG187" s="2">
        <v>2</v>
      </c>
      <c r="GH187" s="2">
        <v>1</v>
      </c>
      <c r="GI187" s="2">
        <v>-2</v>
      </c>
      <c r="GJ187" s="2">
        <v>0</v>
      </c>
      <c r="GK187" s="2">
        <v>0</v>
      </c>
      <c r="GL187" s="2">
        <f>ROUND(IF(AND(BH187=3,BI187=3,FS187&lt;&gt;0),P187,0),2)</f>
        <v>0</v>
      </c>
      <c r="GM187" s="2">
        <f>ROUND(O187+X187+Y187,2)+GX187</f>
        <v>94207.09</v>
      </c>
      <c r="GN187" s="2">
        <f>IF(OR(BI187=0,BI187=1),ROUND(O187+X187+Y187,2),0)</f>
        <v>94207.09</v>
      </c>
      <c r="GO187" s="2">
        <f>IF(BI187=2,ROUND(O187+X187+Y187,2),0)</f>
        <v>0</v>
      </c>
      <c r="GP187" s="2">
        <f>IF(BI187=4,ROUND(O187+X187+Y187,2)+GX187,0)</f>
        <v>0</v>
      </c>
      <c r="GQ187" s="2"/>
      <c r="GR187" s="2">
        <v>0</v>
      </c>
      <c r="GS187" s="2">
        <v>0</v>
      </c>
      <c r="GT187" s="2">
        <v>0</v>
      </c>
      <c r="GU187" s="2" t="s">
        <v>3</v>
      </c>
      <c r="GV187" s="2">
        <f t="shared" si="137"/>
        <v>0</v>
      </c>
      <c r="GW187" s="2">
        <v>1</v>
      </c>
      <c r="GX187" s="2">
        <f>ROUND(HC187*I187,2)</f>
        <v>0</v>
      </c>
      <c r="GY187" s="2"/>
      <c r="GZ187" s="2"/>
      <c r="HA187" s="2">
        <v>0</v>
      </c>
      <c r="HB187" s="2">
        <v>0</v>
      </c>
      <c r="HC187" s="2">
        <f t="shared" si="129"/>
        <v>0</v>
      </c>
      <c r="HD187" s="2"/>
      <c r="HE187" s="2" t="s">
        <v>3</v>
      </c>
      <c r="HF187" s="2" t="s">
        <v>3</v>
      </c>
      <c r="HG187" s="2"/>
      <c r="HH187" s="2"/>
      <c r="HI187" s="2"/>
      <c r="HJ187" s="2"/>
      <c r="HK187" s="2"/>
      <c r="HL187" s="2"/>
      <c r="HM187" s="2" t="s">
        <v>3</v>
      </c>
      <c r="HN187" s="2" t="s">
        <v>106</v>
      </c>
      <c r="HO187" s="2" t="s">
        <v>107</v>
      </c>
      <c r="HP187" s="2" t="s">
        <v>104</v>
      </c>
      <c r="HQ187" s="2" t="s">
        <v>104</v>
      </c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>
        <v>0</v>
      </c>
      <c r="IL187" s="2"/>
      <c r="IM187" s="2"/>
      <c r="IN187" s="2"/>
      <c r="IO187" s="2"/>
      <c r="IP187" s="2"/>
      <c r="IQ187" s="2"/>
      <c r="IR187" s="2"/>
      <c r="IS187" s="2"/>
      <c r="IT187" s="2"/>
      <c r="IU187" s="2"/>
    </row>
    <row r="188" spans="1:255" x14ac:dyDescent="0.2">
      <c r="A188">
        <v>18</v>
      </c>
      <c r="B188">
        <v>1</v>
      </c>
      <c r="C188">
        <v>434</v>
      </c>
      <c r="E188" t="s">
        <v>382</v>
      </c>
      <c r="F188" t="s">
        <v>383</v>
      </c>
      <c r="G188" t="s">
        <v>384</v>
      </c>
      <c r="H188" t="s">
        <v>128</v>
      </c>
      <c r="I188">
        <f>I184*J188</f>
        <v>496.27080000000001</v>
      </c>
      <c r="J188">
        <v>102</v>
      </c>
      <c r="K188">
        <v>102</v>
      </c>
      <c r="O188">
        <f>ROUND(CP188,0)</f>
        <v>886489</v>
      </c>
      <c r="P188">
        <f>ROUND(CQ188*I188,0)</f>
        <v>886489</v>
      </c>
      <c r="Q188">
        <f>ROUND(CR188*I188,0)</f>
        <v>0</v>
      </c>
      <c r="R188">
        <f>ROUND(CS188*I188,0)</f>
        <v>0</v>
      </c>
      <c r="S188">
        <f>ROUND(CT188*I188,0)</f>
        <v>0</v>
      </c>
      <c r="T188">
        <f>ROUND(CU188*I188,0)</f>
        <v>0</v>
      </c>
      <c r="U188">
        <f t="shared" si="111"/>
        <v>0</v>
      </c>
      <c r="V188">
        <f t="shared" si="112"/>
        <v>0</v>
      </c>
      <c r="W188">
        <f>ROUND(CX188*I188,0)</f>
        <v>50</v>
      </c>
      <c r="X188">
        <f>ROUND(CY188,0)</f>
        <v>0</v>
      </c>
      <c r="Y188">
        <f>ROUND(CZ188,0)</f>
        <v>0</v>
      </c>
      <c r="AA188">
        <v>53551707</v>
      </c>
      <c r="AB188">
        <f t="shared" si="113"/>
        <v>189.83</v>
      </c>
      <c r="AC188">
        <f t="shared" si="136"/>
        <v>189.83</v>
      </c>
      <c r="AD188">
        <f>ROUND((((ET188)-(EU188))+AE188),2)</f>
        <v>0</v>
      </c>
      <c r="AE188">
        <f t="shared" si="138"/>
        <v>0</v>
      </c>
      <c r="AF188">
        <f t="shared" si="138"/>
        <v>0</v>
      </c>
      <c r="AG188">
        <f t="shared" si="115"/>
        <v>0</v>
      </c>
      <c r="AH188">
        <f t="shared" si="139"/>
        <v>0</v>
      </c>
      <c r="AI188">
        <f t="shared" si="139"/>
        <v>0</v>
      </c>
      <c r="AJ188">
        <f t="shared" si="116"/>
        <v>0.1</v>
      </c>
      <c r="AK188">
        <v>189.83</v>
      </c>
      <c r="AL188">
        <v>189.83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0.1</v>
      </c>
      <c r="AT188">
        <v>112</v>
      </c>
      <c r="AU188">
        <v>65</v>
      </c>
      <c r="AV188">
        <v>1</v>
      </c>
      <c r="AW188">
        <v>1</v>
      </c>
      <c r="AZ188">
        <v>1</v>
      </c>
      <c r="BA188">
        <v>1</v>
      </c>
      <c r="BB188">
        <v>1</v>
      </c>
      <c r="BC188">
        <v>9.41</v>
      </c>
      <c r="BD188" t="s">
        <v>3</v>
      </c>
      <c r="BE188" t="s">
        <v>3</v>
      </c>
      <c r="BF188" t="s">
        <v>3</v>
      </c>
      <c r="BG188" t="s">
        <v>3</v>
      </c>
      <c r="BH188">
        <v>3</v>
      </c>
      <c r="BI188">
        <v>1</v>
      </c>
      <c r="BJ188" t="s">
        <v>385</v>
      </c>
      <c r="BM188">
        <v>11001</v>
      </c>
      <c r="BN188">
        <v>0</v>
      </c>
      <c r="BO188" t="s">
        <v>383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112</v>
      </c>
      <c r="CA188">
        <v>65</v>
      </c>
      <c r="CB188" t="s">
        <v>3</v>
      </c>
      <c r="CE188">
        <v>0</v>
      </c>
      <c r="CF188">
        <v>0</v>
      </c>
      <c r="CG188">
        <v>0</v>
      </c>
      <c r="CM188">
        <v>0</v>
      </c>
      <c r="CN188" t="s">
        <v>3</v>
      </c>
      <c r="CO188">
        <v>0</v>
      </c>
      <c r="CP188">
        <f t="shared" si="117"/>
        <v>886489</v>
      </c>
      <c r="CQ188">
        <f t="shared" si="118"/>
        <v>1786.3003000000001</v>
      </c>
      <c r="CR188">
        <f t="shared" si="119"/>
        <v>0</v>
      </c>
      <c r="CS188">
        <f t="shared" si="120"/>
        <v>0</v>
      </c>
      <c r="CT188">
        <f t="shared" si="121"/>
        <v>0</v>
      </c>
      <c r="CU188">
        <f t="shared" si="122"/>
        <v>0</v>
      </c>
      <c r="CV188">
        <f t="shared" si="123"/>
        <v>0</v>
      </c>
      <c r="CW188">
        <f t="shared" si="124"/>
        <v>0</v>
      </c>
      <c r="CX188">
        <f t="shared" si="125"/>
        <v>0.1</v>
      </c>
      <c r="CY188">
        <f t="shared" si="126"/>
        <v>0</v>
      </c>
      <c r="CZ188">
        <f t="shared" si="127"/>
        <v>0</v>
      </c>
      <c r="DC188" t="s">
        <v>3</v>
      </c>
      <c r="DD188" t="s">
        <v>3</v>
      </c>
      <c r="DE188" t="s">
        <v>3</v>
      </c>
      <c r="DF188" t="s">
        <v>3</v>
      </c>
      <c r="DG188" t="s">
        <v>3</v>
      </c>
      <c r="DH188" t="s">
        <v>3</v>
      </c>
      <c r="DI188" t="s">
        <v>3</v>
      </c>
      <c r="DJ188" t="s">
        <v>3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1005</v>
      </c>
      <c r="DV188" t="s">
        <v>128</v>
      </c>
      <c r="DW188" t="s">
        <v>128</v>
      </c>
      <c r="DX188">
        <v>1</v>
      </c>
      <c r="DZ188" t="s">
        <v>3</v>
      </c>
      <c r="EA188" t="s">
        <v>3</v>
      </c>
      <c r="EB188" t="s">
        <v>3</v>
      </c>
      <c r="EC188" t="s">
        <v>3</v>
      </c>
      <c r="EE188">
        <v>53551116</v>
      </c>
      <c r="EF188">
        <v>2</v>
      </c>
      <c r="EG188" t="s">
        <v>38</v>
      </c>
      <c r="EH188">
        <v>11</v>
      </c>
      <c r="EI188" t="s">
        <v>104</v>
      </c>
      <c r="EJ188">
        <v>1</v>
      </c>
      <c r="EK188">
        <v>11001</v>
      </c>
      <c r="EL188" t="s">
        <v>104</v>
      </c>
      <c r="EM188" t="s">
        <v>105</v>
      </c>
      <c r="EO188" t="s">
        <v>3</v>
      </c>
      <c r="EQ188">
        <v>0</v>
      </c>
      <c r="ER188">
        <v>189.83</v>
      </c>
      <c r="ES188">
        <v>189.83</v>
      </c>
      <c r="ET188">
        <v>0</v>
      </c>
      <c r="EU188">
        <v>0</v>
      </c>
      <c r="EV188">
        <v>0</v>
      </c>
      <c r="EW188">
        <v>0</v>
      </c>
      <c r="EX188">
        <v>0</v>
      </c>
      <c r="FQ188">
        <v>0</v>
      </c>
      <c r="FR188">
        <f>ROUND(IF(AND(BH188=3,BI188=3),P188,0),0)</f>
        <v>0</v>
      </c>
      <c r="FS188">
        <v>0</v>
      </c>
      <c r="FX188">
        <v>112</v>
      </c>
      <c r="FY188">
        <v>65</v>
      </c>
      <c r="GA188" t="s">
        <v>3</v>
      </c>
      <c r="GD188">
        <v>1</v>
      </c>
      <c r="GF188">
        <v>375273584</v>
      </c>
      <c r="GG188">
        <v>2</v>
      </c>
      <c r="GH188">
        <v>1</v>
      </c>
      <c r="GI188">
        <v>2</v>
      </c>
      <c r="GJ188">
        <v>0</v>
      </c>
      <c r="GK188">
        <v>0</v>
      </c>
      <c r="GL188">
        <f>ROUND(IF(AND(BH188=3,BI188=3,FS188&lt;&gt;0),P188,0),0)</f>
        <v>0</v>
      </c>
      <c r="GM188">
        <f>ROUND(O188+X188+Y188,0)+GX188</f>
        <v>886489</v>
      </c>
      <c r="GN188">
        <f>IF(OR(BI188=0,BI188=1),ROUND(O188+X188+Y188,0),0)</f>
        <v>886489</v>
      </c>
      <c r="GO188">
        <f>IF(BI188=2,ROUND(O188+X188+Y188,0),0)</f>
        <v>0</v>
      </c>
      <c r="GP188">
        <f>IF(BI188=4,ROUND(O188+X188+Y188,0)+GX188,0)</f>
        <v>0</v>
      </c>
      <c r="GR188">
        <v>0</v>
      </c>
      <c r="GS188">
        <v>3</v>
      </c>
      <c r="GT188">
        <v>0</v>
      </c>
      <c r="GU188" t="s">
        <v>3</v>
      </c>
      <c r="GV188">
        <f t="shared" si="137"/>
        <v>0</v>
      </c>
      <c r="GW188">
        <v>1</v>
      </c>
      <c r="GX188">
        <f>ROUND(HC188*I188,0)</f>
        <v>0</v>
      </c>
      <c r="HA188">
        <v>0</v>
      </c>
      <c r="HB188">
        <v>0</v>
      </c>
      <c r="HC188">
        <f t="shared" si="129"/>
        <v>0</v>
      </c>
      <c r="HE188" t="s">
        <v>3</v>
      </c>
      <c r="HF188" t="s">
        <v>3</v>
      </c>
      <c r="HM188" t="s">
        <v>3</v>
      </c>
      <c r="HN188" t="s">
        <v>106</v>
      </c>
      <c r="HO188" t="s">
        <v>107</v>
      </c>
      <c r="HP188" t="s">
        <v>104</v>
      </c>
      <c r="HQ188" t="s">
        <v>104</v>
      </c>
      <c r="IK188">
        <v>0</v>
      </c>
    </row>
    <row r="189" spans="1:255" x14ac:dyDescent="0.2">
      <c r="A189" s="2">
        <v>17</v>
      </c>
      <c r="B189" s="2">
        <v>1</v>
      </c>
      <c r="C189" s="2">
        <f>ROW(SmtRes!A438)</f>
        <v>438</v>
      </c>
      <c r="D189" s="2">
        <f>ROW(EtalonRes!A408)</f>
        <v>408</v>
      </c>
      <c r="E189" s="2" t="s">
        <v>386</v>
      </c>
      <c r="F189" s="2" t="s">
        <v>387</v>
      </c>
      <c r="G189" s="2" t="s">
        <v>388</v>
      </c>
      <c r="H189" s="2" t="s">
        <v>307</v>
      </c>
      <c r="I189" s="2">
        <f>ROUND(233.5/100,7)</f>
        <v>2.335</v>
      </c>
      <c r="J189" s="2">
        <v>0</v>
      </c>
      <c r="K189" s="2">
        <f>ROUND(233.5/100,7)</f>
        <v>2.335</v>
      </c>
      <c r="L189" s="2"/>
      <c r="M189" s="2"/>
      <c r="N189" s="2"/>
      <c r="O189" s="2">
        <f>ROUND(CP189,2)</f>
        <v>3280.93</v>
      </c>
      <c r="P189" s="2">
        <f>ROUND(CQ189*I189,2)</f>
        <v>3001.18</v>
      </c>
      <c r="Q189" s="2">
        <f>ROUND(CR189*I189,2)</f>
        <v>8.8000000000000007</v>
      </c>
      <c r="R189" s="2">
        <f>ROUND(CS189*I189,2)</f>
        <v>0</v>
      </c>
      <c r="S189" s="2">
        <f>ROUND(CT189*I189,2)</f>
        <v>270.95</v>
      </c>
      <c r="T189" s="2">
        <f>ROUND(CU189*I189,2)</f>
        <v>0</v>
      </c>
      <c r="U189" s="2">
        <f t="shared" si="111"/>
        <v>27.761457125</v>
      </c>
      <c r="V189" s="2">
        <f t="shared" si="112"/>
        <v>0</v>
      </c>
      <c r="W189" s="2">
        <f>ROUND(CX189*I189,2)</f>
        <v>0</v>
      </c>
      <c r="X189" s="2">
        <f>ROUND(CY189,2)</f>
        <v>273.12</v>
      </c>
      <c r="Y189" s="2">
        <f>ROUND(CZ189,2)</f>
        <v>149.69999999999999</v>
      </c>
      <c r="Z189" s="2"/>
      <c r="AA189" s="2">
        <v>53551706</v>
      </c>
      <c r="AB189" s="2">
        <f t="shared" si="113"/>
        <v>1405.11</v>
      </c>
      <c r="AC189" s="2">
        <f t="shared" si="136"/>
        <v>1285.3</v>
      </c>
      <c r="AD189" s="2">
        <f>ROUND(((((ET189*ROUND((1.25*1.15),7)))-((EU189*ROUND((1.25*1.15),7))))+AE189),2)</f>
        <v>3.77</v>
      </c>
      <c r="AE189" s="2">
        <f>ROUND(((EU189*ROUND((1.25*1.15),7))),2)</f>
        <v>0</v>
      </c>
      <c r="AF189" s="2">
        <f>ROUND(((EV189*ROUND((1.15*1.15),7))),2)</f>
        <v>116.04</v>
      </c>
      <c r="AG189" s="2">
        <f t="shared" si="115"/>
        <v>0</v>
      </c>
      <c r="AH189" s="2">
        <f>((EW189*ROUND((1.15*1.15),7)))</f>
        <v>11.889275</v>
      </c>
      <c r="AI189" s="2">
        <f>((EX189*ROUND((1.25*1.15),7)))</f>
        <v>0</v>
      </c>
      <c r="AJ189" s="2">
        <f t="shared" si="116"/>
        <v>0</v>
      </c>
      <c r="AK189" s="2">
        <v>1375.66</v>
      </c>
      <c r="AL189" s="2">
        <v>1285.3</v>
      </c>
      <c r="AM189" s="2">
        <v>2.62</v>
      </c>
      <c r="AN189" s="2">
        <v>0</v>
      </c>
      <c r="AO189" s="2">
        <v>87.74</v>
      </c>
      <c r="AP189" s="2">
        <v>0</v>
      </c>
      <c r="AQ189" s="2">
        <v>8.99</v>
      </c>
      <c r="AR189" s="2">
        <v>0</v>
      </c>
      <c r="AS189" s="2">
        <v>0</v>
      </c>
      <c r="AT189" s="2">
        <v>100.8</v>
      </c>
      <c r="AU189" s="2">
        <v>55.25</v>
      </c>
      <c r="AV189" s="2">
        <v>1</v>
      </c>
      <c r="AW189" s="2">
        <v>1</v>
      </c>
      <c r="AX189" s="2"/>
      <c r="AY189" s="2"/>
      <c r="AZ189" s="2">
        <v>1</v>
      </c>
      <c r="BA189" s="2">
        <v>1</v>
      </c>
      <c r="BB189" s="2">
        <v>1</v>
      </c>
      <c r="BC189" s="2">
        <v>1</v>
      </c>
      <c r="BD189" s="2" t="s">
        <v>3</v>
      </c>
      <c r="BE189" s="2" t="s">
        <v>3</v>
      </c>
      <c r="BF189" s="2" t="s">
        <v>3</v>
      </c>
      <c r="BG189" s="2" t="s">
        <v>3</v>
      </c>
      <c r="BH189" s="2">
        <v>0</v>
      </c>
      <c r="BI189" s="2">
        <v>1</v>
      </c>
      <c r="BJ189" s="2" t="s">
        <v>389</v>
      </c>
      <c r="BK189" s="2"/>
      <c r="BL189" s="2"/>
      <c r="BM189" s="2">
        <v>11001</v>
      </c>
      <c r="BN189" s="2">
        <v>0</v>
      </c>
      <c r="BO189" s="2" t="s">
        <v>3</v>
      </c>
      <c r="BP189" s="2">
        <v>0</v>
      </c>
      <c r="BQ189" s="2">
        <v>2</v>
      </c>
      <c r="BR189" s="2">
        <v>0</v>
      </c>
      <c r="BS189" s="2">
        <v>1</v>
      </c>
      <c r="BT189" s="2">
        <v>1</v>
      </c>
      <c r="BU189" s="2">
        <v>1</v>
      </c>
      <c r="BV189" s="2">
        <v>1</v>
      </c>
      <c r="BW189" s="2">
        <v>1</v>
      </c>
      <c r="BX189" s="2">
        <v>1</v>
      </c>
      <c r="BY189" s="2" t="s">
        <v>3</v>
      </c>
      <c r="BZ189" s="2">
        <v>112</v>
      </c>
      <c r="CA189" s="2">
        <v>65</v>
      </c>
      <c r="CB189" s="2" t="s">
        <v>3</v>
      </c>
      <c r="CC189" s="2"/>
      <c r="CD189" s="2"/>
      <c r="CE189" s="2">
        <v>0</v>
      </c>
      <c r="CF189" s="2">
        <v>0</v>
      </c>
      <c r="CG189" s="2">
        <v>0</v>
      </c>
      <c r="CH189" s="2"/>
      <c r="CI189" s="2"/>
      <c r="CJ189" s="2"/>
      <c r="CK189" s="2"/>
      <c r="CL189" s="2"/>
      <c r="CM189" s="2">
        <v>0</v>
      </c>
      <c r="CN189" s="2" t="s">
        <v>2151</v>
      </c>
      <c r="CO189" s="2">
        <v>0</v>
      </c>
      <c r="CP189" s="2">
        <f t="shared" si="117"/>
        <v>3280.93</v>
      </c>
      <c r="CQ189" s="2">
        <f t="shared" si="118"/>
        <v>1285.3</v>
      </c>
      <c r="CR189" s="2">
        <f t="shared" si="119"/>
        <v>3.77</v>
      </c>
      <c r="CS189" s="2">
        <f t="shared" si="120"/>
        <v>0</v>
      </c>
      <c r="CT189" s="2">
        <f t="shared" si="121"/>
        <v>116.04</v>
      </c>
      <c r="CU189" s="2">
        <f t="shared" si="122"/>
        <v>0</v>
      </c>
      <c r="CV189" s="2">
        <f t="shared" si="123"/>
        <v>11.889275</v>
      </c>
      <c r="CW189" s="2">
        <f t="shared" si="124"/>
        <v>0</v>
      </c>
      <c r="CX189" s="2">
        <f t="shared" si="125"/>
        <v>0</v>
      </c>
      <c r="CY189" s="2">
        <f t="shared" si="126"/>
        <v>273.11759999999998</v>
      </c>
      <c r="CZ189" s="2">
        <f t="shared" si="127"/>
        <v>149.69987499999999</v>
      </c>
      <c r="DA189" s="2"/>
      <c r="DB189" s="2"/>
      <c r="DC189" s="2" t="s">
        <v>3</v>
      </c>
      <c r="DD189" s="2" t="s">
        <v>3</v>
      </c>
      <c r="DE189" s="2" t="s">
        <v>61</v>
      </c>
      <c r="DF189" s="2" t="s">
        <v>61</v>
      </c>
      <c r="DG189" s="2" t="s">
        <v>62</v>
      </c>
      <c r="DH189" s="2" t="s">
        <v>3</v>
      </c>
      <c r="DI189" s="2" t="s">
        <v>62</v>
      </c>
      <c r="DJ189" s="2" t="s">
        <v>61</v>
      </c>
      <c r="DK189" s="2" t="s">
        <v>3</v>
      </c>
      <c r="DL189" s="2" t="s">
        <v>86</v>
      </c>
      <c r="DM189" s="2" t="s">
        <v>63</v>
      </c>
      <c r="DN189" s="2">
        <v>0</v>
      </c>
      <c r="DO189" s="2">
        <v>0</v>
      </c>
      <c r="DP189" s="2">
        <v>1</v>
      </c>
      <c r="DQ189" s="2">
        <v>1</v>
      </c>
      <c r="DR189" s="2"/>
      <c r="DS189" s="2"/>
      <c r="DT189" s="2"/>
      <c r="DU189" s="2">
        <v>1013</v>
      </c>
      <c r="DV189" s="2" t="s">
        <v>307</v>
      </c>
      <c r="DW189" s="2" t="s">
        <v>307</v>
      </c>
      <c r="DX189" s="2">
        <v>1</v>
      </c>
      <c r="DY189" s="2"/>
      <c r="DZ189" s="2" t="s">
        <v>3</v>
      </c>
      <c r="EA189" s="2" t="s">
        <v>3</v>
      </c>
      <c r="EB189" s="2" t="s">
        <v>3</v>
      </c>
      <c r="EC189" s="2" t="s">
        <v>3</v>
      </c>
      <c r="ED189" s="2"/>
      <c r="EE189" s="2">
        <v>53551116</v>
      </c>
      <c r="EF189" s="2">
        <v>2</v>
      </c>
      <c r="EG189" s="2" t="s">
        <v>38</v>
      </c>
      <c r="EH189" s="2">
        <v>11</v>
      </c>
      <c r="EI189" s="2" t="s">
        <v>104</v>
      </c>
      <c r="EJ189" s="2">
        <v>1</v>
      </c>
      <c r="EK189" s="2">
        <v>11001</v>
      </c>
      <c r="EL189" s="2" t="s">
        <v>104</v>
      </c>
      <c r="EM189" s="2" t="s">
        <v>105</v>
      </c>
      <c r="EN189" s="2"/>
      <c r="EO189" s="2" t="s">
        <v>67</v>
      </c>
      <c r="EP189" s="2"/>
      <c r="EQ189" s="2">
        <v>131072</v>
      </c>
      <c r="ER189" s="2">
        <v>1375.66</v>
      </c>
      <c r="ES189" s="2">
        <v>1285.3</v>
      </c>
      <c r="ET189" s="2">
        <v>2.62</v>
      </c>
      <c r="EU189" s="2">
        <v>0</v>
      </c>
      <c r="EV189" s="2">
        <v>87.74</v>
      </c>
      <c r="EW189" s="2">
        <v>8.99</v>
      </c>
      <c r="EX189" s="2">
        <v>0</v>
      </c>
      <c r="EY189" s="2">
        <v>0</v>
      </c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>
        <v>0</v>
      </c>
      <c r="FR189" s="2">
        <f>ROUND(IF(AND(BH189=3,BI189=3),P189,0),2)</f>
        <v>0</v>
      </c>
      <c r="FS189" s="2">
        <v>0</v>
      </c>
      <c r="FT189" s="2"/>
      <c r="FU189" s="2"/>
      <c r="FV189" s="2"/>
      <c r="FW189" s="2"/>
      <c r="FX189" s="2">
        <v>100.8</v>
      </c>
      <c r="FY189" s="2">
        <v>55.25</v>
      </c>
      <c r="FZ189" s="2"/>
      <c r="GA189" s="2" t="s">
        <v>3</v>
      </c>
      <c r="GB189" s="2"/>
      <c r="GC189" s="2"/>
      <c r="GD189" s="2">
        <v>1</v>
      </c>
      <c r="GE189" s="2"/>
      <c r="GF189" s="2">
        <v>653298742</v>
      </c>
      <c r="GG189" s="2">
        <v>2</v>
      </c>
      <c r="GH189" s="2">
        <v>1</v>
      </c>
      <c r="GI189" s="2">
        <v>-2</v>
      </c>
      <c r="GJ189" s="2">
        <v>0</v>
      </c>
      <c r="GK189" s="2">
        <v>0</v>
      </c>
      <c r="GL189" s="2">
        <f>ROUND(IF(AND(BH189=3,BI189=3,FS189&lt;&gt;0),P189,0),2)</f>
        <v>0</v>
      </c>
      <c r="GM189" s="2">
        <f>ROUND(O189+X189+Y189,2)+GX189</f>
        <v>3703.75</v>
      </c>
      <c r="GN189" s="2">
        <f>IF(OR(BI189=0,BI189=1),ROUND(O189+X189+Y189,2),0)</f>
        <v>3703.75</v>
      </c>
      <c r="GO189" s="2">
        <f>IF(BI189=2,ROUND(O189+X189+Y189,2),0)</f>
        <v>0</v>
      </c>
      <c r="GP189" s="2">
        <f>IF(BI189=4,ROUND(O189+X189+Y189,2)+GX189,0)</f>
        <v>0</v>
      </c>
      <c r="GQ189" s="2"/>
      <c r="GR189" s="2">
        <v>0</v>
      </c>
      <c r="GS189" s="2">
        <v>0</v>
      </c>
      <c r="GT189" s="2">
        <v>0</v>
      </c>
      <c r="GU189" s="2" t="s">
        <v>3</v>
      </c>
      <c r="GV189" s="2">
        <f t="shared" si="137"/>
        <v>0</v>
      </c>
      <c r="GW189" s="2">
        <v>1</v>
      </c>
      <c r="GX189" s="2">
        <f>ROUND(HC189*I189,2)</f>
        <v>0</v>
      </c>
      <c r="GY189" s="2"/>
      <c r="GZ189" s="2"/>
      <c r="HA189" s="2">
        <v>0</v>
      </c>
      <c r="HB189" s="2">
        <v>0</v>
      </c>
      <c r="HC189" s="2">
        <f t="shared" si="129"/>
        <v>0</v>
      </c>
      <c r="HD189" s="2"/>
      <c r="HE189" s="2" t="s">
        <v>3</v>
      </c>
      <c r="HF189" s="2" t="s">
        <v>3</v>
      </c>
      <c r="HG189" s="2"/>
      <c r="HH189" s="2"/>
      <c r="HI189" s="2"/>
      <c r="HJ189" s="2"/>
      <c r="HK189" s="2"/>
      <c r="HL189" s="2"/>
      <c r="HM189" s="2" t="s">
        <v>3</v>
      </c>
      <c r="HN189" s="2" t="s">
        <v>106</v>
      </c>
      <c r="HO189" s="2" t="s">
        <v>107</v>
      </c>
      <c r="HP189" s="2" t="s">
        <v>104</v>
      </c>
      <c r="HQ189" s="2" t="s">
        <v>104</v>
      </c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>
        <v>0</v>
      </c>
      <c r="IL189" s="2"/>
      <c r="IM189" s="2"/>
      <c r="IN189" s="2"/>
      <c r="IO189" s="2"/>
      <c r="IP189" s="2"/>
      <c r="IQ189" s="2"/>
      <c r="IR189" s="2"/>
      <c r="IS189" s="2"/>
      <c r="IT189" s="2"/>
      <c r="IU189" s="2"/>
    </row>
    <row r="190" spans="1:255" x14ac:dyDescent="0.2">
      <c r="A190">
        <v>17</v>
      </c>
      <c r="B190">
        <v>1</v>
      </c>
      <c r="C190">
        <f>ROW(SmtRes!A442)</f>
        <v>442</v>
      </c>
      <c r="D190">
        <f>ROW(EtalonRes!A412)</f>
        <v>412</v>
      </c>
      <c r="E190" t="s">
        <v>386</v>
      </c>
      <c r="F190" t="s">
        <v>387</v>
      </c>
      <c r="G190" t="s">
        <v>388</v>
      </c>
      <c r="H190" t="s">
        <v>307</v>
      </c>
      <c r="I190">
        <f>ROUND(233.5/100,7)</f>
        <v>2.335</v>
      </c>
      <c r="J190">
        <v>0</v>
      </c>
      <c r="K190">
        <f>ROUND(233.5/100,7)</f>
        <v>2.335</v>
      </c>
      <c r="O190">
        <f>ROUND(CP190,0)</f>
        <v>19043</v>
      </c>
      <c r="P190">
        <f>ROUND(CQ190*I190,0)</f>
        <v>9334</v>
      </c>
      <c r="Q190">
        <f>ROUND(CR190*I190,0)</f>
        <v>161</v>
      </c>
      <c r="R190">
        <f>ROUND(CS190*I190,0)</f>
        <v>0</v>
      </c>
      <c r="S190">
        <f>ROUND(CT190*I190,0)</f>
        <v>9548</v>
      </c>
      <c r="T190">
        <f>ROUND(CU190*I190,0)</f>
        <v>0</v>
      </c>
      <c r="U190">
        <f t="shared" si="111"/>
        <v>27.761457125</v>
      </c>
      <c r="V190">
        <f t="shared" si="112"/>
        <v>0</v>
      </c>
      <c r="W190">
        <f>ROUND(CX190*I190,0)</f>
        <v>0</v>
      </c>
      <c r="X190">
        <f>ROUND(CY190,0)</f>
        <v>9624</v>
      </c>
      <c r="Y190">
        <f>ROUND(CZ190,0)</f>
        <v>5275</v>
      </c>
      <c r="AA190">
        <v>53551707</v>
      </c>
      <c r="AB190">
        <f t="shared" si="113"/>
        <v>1405.11</v>
      </c>
      <c r="AC190">
        <f t="shared" si="136"/>
        <v>1285.3</v>
      </c>
      <c r="AD190">
        <f>ROUND(((((ET190*ROUND((1.25*1.15),7)))-((EU190*ROUND((1.25*1.15),7))))+AE190),2)</f>
        <v>3.77</v>
      </c>
      <c r="AE190">
        <f>ROUND(((EU190*ROUND((1.25*1.15),7))),2)</f>
        <v>0</v>
      </c>
      <c r="AF190">
        <f>ROUND(((EV190*ROUND((1.15*1.15),7))),2)</f>
        <v>116.04</v>
      </c>
      <c r="AG190">
        <f t="shared" si="115"/>
        <v>0</v>
      </c>
      <c r="AH190">
        <f>((EW190*ROUND((1.15*1.15),7)))</f>
        <v>11.889275</v>
      </c>
      <c r="AI190">
        <f>((EX190*ROUND((1.25*1.15),7)))</f>
        <v>0</v>
      </c>
      <c r="AJ190">
        <f t="shared" si="116"/>
        <v>0</v>
      </c>
      <c r="AK190">
        <v>1375.66</v>
      </c>
      <c r="AL190">
        <v>1285.3</v>
      </c>
      <c r="AM190">
        <v>2.62</v>
      </c>
      <c r="AN190">
        <v>0</v>
      </c>
      <c r="AO190">
        <v>87.74</v>
      </c>
      <c r="AP190">
        <v>0</v>
      </c>
      <c r="AQ190">
        <v>8.99</v>
      </c>
      <c r="AR190">
        <v>0</v>
      </c>
      <c r="AS190">
        <v>0</v>
      </c>
      <c r="AT190">
        <v>100.8</v>
      </c>
      <c r="AU190">
        <v>55.25</v>
      </c>
      <c r="AV190">
        <v>1</v>
      </c>
      <c r="AW190">
        <v>1</v>
      </c>
      <c r="AZ190">
        <v>1</v>
      </c>
      <c r="BA190">
        <v>35.24</v>
      </c>
      <c r="BB190">
        <v>18.3</v>
      </c>
      <c r="BC190">
        <v>3.11</v>
      </c>
      <c r="BD190" t="s">
        <v>3</v>
      </c>
      <c r="BE190" t="s">
        <v>3</v>
      </c>
      <c r="BF190" t="s">
        <v>3</v>
      </c>
      <c r="BG190" t="s">
        <v>3</v>
      </c>
      <c r="BH190">
        <v>0</v>
      </c>
      <c r="BI190">
        <v>1</v>
      </c>
      <c r="BJ190" t="s">
        <v>389</v>
      </c>
      <c r="BM190">
        <v>11001</v>
      </c>
      <c r="BN190">
        <v>0</v>
      </c>
      <c r="BO190" t="s">
        <v>387</v>
      </c>
      <c r="BP190">
        <v>1</v>
      </c>
      <c r="BQ190">
        <v>2</v>
      </c>
      <c r="BR190">
        <v>0</v>
      </c>
      <c r="BS190">
        <v>35.24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112</v>
      </c>
      <c r="CA190">
        <v>65</v>
      </c>
      <c r="CB190" t="s">
        <v>3</v>
      </c>
      <c r="CE190">
        <v>0</v>
      </c>
      <c r="CF190">
        <v>0</v>
      </c>
      <c r="CG190">
        <v>0</v>
      </c>
      <c r="CM190">
        <v>0</v>
      </c>
      <c r="CN190" t="s">
        <v>2151</v>
      </c>
      <c r="CO190">
        <v>0</v>
      </c>
      <c r="CP190">
        <f t="shared" si="117"/>
        <v>19043</v>
      </c>
      <c r="CQ190">
        <f t="shared" si="118"/>
        <v>3997.2829999999999</v>
      </c>
      <c r="CR190">
        <f t="shared" si="119"/>
        <v>68.991</v>
      </c>
      <c r="CS190">
        <f t="shared" si="120"/>
        <v>0</v>
      </c>
      <c r="CT190">
        <f t="shared" si="121"/>
        <v>4089.2496000000006</v>
      </c>
      <c r="CU190">
        <f t="shared" si="122"/>
        <v>0</v>
      </c>
      <c r="CV190">
        <f t="shared" si="123"/>
        <v>11.889275</v>
      </c>
      <c r="CW190">
        <f t="shared" si="124"/>
        <v>0</v>
      </c>
      <c r="CX190">
        <f t="shared" si="125"/>
        <v>0</v>
      </c>
      <c r="CY190">
        <f t="shared" si="126"/>
        <v>9624.384</v>
      </c>
      <c r="CZ190">
        <f t="shared" si="127"/>
        <v>5275.27</v>
      </c>
      <c r="DC190" t="s">
        <v>3</v>
      </c>
      <c r="DD190" t="s">
        <v>3</v>
      </c>
      <c r="DE190" t="s">
        <v>61</v>
      </c>
      <c r="DF190" t="s">
        <v>61</v>
      </c>
      <c r="DG190" t="s">
        <v>62</v>
      </c>
      <c r="DH190" t="s">
        <v>3</v>
      </c>
      <c r="DI190" t="s">
        <v>62</v>
      </c>
      <c r="DJ190" t="s">
        <v>61</v>
      </c>
      <c r="DK190" t="s">
        <v>3</v>
      </c>
      <c r="DL190" t="s">
        <v>86</v>
      </c>
      <c r="DM190" t="s">
        <v>63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307</v>
      </c>
      <c r="DW190" t="s">
        <v>307</v>
      </c>
      <c r="DX190">
        <v>1</v>
      </c>
      <c r="DZ190" t="s">
        <v>3</v>
      </c>
      <c r="EA190" t="s">
        <v>3</v>
      </c>
      <c r="EB190" t="s">
        <v>3</v>
      </c>
      <c r="EC190" t="s">
        <v>3</v>
      </c>
      <c r="EE190">
        <v>53551116</v>
      </c>
      <c r="EF190">
        <v>2</v>
      </c>
      <c r="EG190" t="s">
        <v>38</v>
      </c>
      <c r="EH190">
        <v>11</v>
      </c>
      <c r="EI190" t="s">
        <v>104</v>
      </c>
      <c r="EJ190">
        <v>1</v>
      </c>
      <c r="EK190">
        <v>11001</v>
      </c>
      <c r="EL190" t="s">
        <v>104</v>
      </c>
      <c r="EM190" t="s">
        <v>105</v>
      </c>
      <c r="EO190" t="s">
        <v>67</v>
      </c>
      <c r="EQ190">
        <v>131072</v>
      </c>
      <c r="ER190">
        <v>1375.66</v>
      </c>
      <c r="ES190">
        <v>1285.3</v>
      </c>
      <c r="ET190">
        <v>2.62</v>
      </c>
      <c r="EU190">
        <v>0</v>
      </c>
      <c r="EV190">
        <v>87.74</v>
      </c>
      <c r="EW190">
        <v>8.99</v>
      </c>
      <c r="EX190">
        <v>0</v>
      </c>
      <c r="EY190">
        <v>0</v>
      </c>
      <c r="FQ190">
        <v>0</v>
      </c>
      <c r="FR190">
        <f>ROUND(IF(AND(BH190=3,BI190=3),P190,0),0)</f>
        <v>0</v>
      </c>
      <c r="FS190">
        <v>0</v>
      </c>
      <c r="FX190">
        <v>100.8</v>
      </c>
      <c r="FY190">
        <v>55.25</v>
      </c>
      <c r="GA190" t="s">
        <v>3</v>
      </c>
      <c r="GD190">
        <v>1</v>
      </c>
      <c r="GF190">
        <v>653298742</v>
      </c>
      <c r="GG190">
        <v>2</v>
      </c>
      <c r="GH190">
        <v>1</v>
      </c>
      <c r="GI190">
        <v>2</v>
      </c>
      <c r="GJ190">
        <v>0</v>
      </c>
      <c r="GK190">
        <v>0</v>
      </c>
      <c r="GL190">
        <f>ROUND(IF(AND(BH190=3,BI190=3,FS190&lt;&gt;0),P190,0),0)</f>
        <v>0</v>
      </c>
      <c r="GM190">
        <f>ROUND(O190+X190+Y190,0)+GX190</f>
        <v>33942</v>
      </c>
      <c r="GN190">
        <f>IF(OR(BI190=0,BI190=1),ROUND(O190+X190+Y190,0),0)</f>
        <v>33942</v>
      </c>
      <c r="GO190">
        <f>IF(BI190=2,ROUND(O190+X190+Y190,0),0)</f>
        <v>0</v>
      </c>
      <c r="GP190">
        <f>IF(BI190=4,ROUND(O190+X190+Y190,0)+GX190,0)</f>
        <v>0</v>
      </c>
      <c r="GR190">
        <v>0</v>
      </c>
      <c r="GS190">
        <v>0</v>
      </c>
      <c r="GT190">
        <v>0</v>
      </c>
      <c r="GU190" t="s">
        <v>3</v>
      </c>
      <c r="GV190">
        <f t="shared" si="137"/>
        <v>0</v>
      </c>
      <c r="GW190">
        <v>1</v>
      </c>
      <c r="GX190">
        <f>ROUND(HC190*I190,0)</f>
        <v>0</v>
      </c>
      <c r="HA190">
        <v>0</v>
      </c>
      <c r="HB190">
        <v>0</v>
      </c>
      <c r="HC190">
        <f t="shared" si="129"/>
        <v>0</v>
      </c>
      <c r="HE190" t="s">
        <v>3</v>
      </c>
      <c r="HF190" t="s">
        <v>3</v>
      </c>
      <c r="HM190" t="s">
        <v>3</v>
      </c>
      <c r="HN190" t="s">
        <v>106</v>
      </c>
      <c r="HO190" t="s">
        <v>107</v>
      </c>
      <c r="HP190" t="s">
        <v>104</v>
      </c>
      <c r="HQ190" t="s">
        <v>104</v>
      </c>
      <c r="IK190">
        <v>0</v>
      </c>
    </row>
    <row r="192" spans="1:255" x14ac:dyDescent="0.2">
      <c r="A192" s="3">
        <v>51</v>
      </c>
      <c r="B192" s="3">
        <f>B139</f>
        <v>1</v>
      </c>
      <c r="C192" s="3">
        <f>A139</f>
        <v>4</v>
      </c>
      <c r="D192" s="3">
        <f>ROW(A139)</f>
        <v>139</v>
      </c>
      <c r="E192" s="3"/>
      <c r="F192" s="3" t="str">
        <f>IF(F139&lt;&gt;"",F139,"")</f>
        <v/>
      </c>
      <c r="G192" s="3" t="str">
        <f>IF(G139&lt;&gt;"",G139,"")</f>
        <v>2. Полы (кабинеты)</v>
      </c>
      <c r="H192" s="3">
        <v>0</v>
      </c>
      <c r="I192" s="3"/>
      <c r="J192" s="3"/>
      <c r="K192" s="3"/>
      <c r="L192" s="3"/>
      <c r="M192" s="3"/>
      <c r="N192" s="3"/>
      <c r="O192" s="3">
        <f t="shared" ref="O192:T192" si="140">ROUND(AB192,0)</f>
        <v>175815</v>
      </c>
      <c r="P192" s="3">
        <f t="shared" si="140"/>
        <v>162678</v>
      </c>
      <c r="Q192" s="3">
        <f t="shared" si="140"/>
        <v>2335</v>
      </c>
      <c r="R192" s="3">
        <f t="shared" si="140"/>
        <v>725</v>
      </c>
      <c r="S192" s="3">
        <f t="shared" si="140"/>
        <v>10802</v>
      </c>
      <c r="T192" s="3">
        <f t="shared" si="140"/>
        <v>0</v>
      </c>
      <c r="U192" s="3">
        <f>AH192</f>
        <v>1325.6220865045</v>
      </c>
      <c r="V192" s="3">
        <f>AI192</f>
        <v>53.693033962500003</v>
      </c>
      <c r="W192" s="3">
        <f>ROUND(AJ192,0)</f>
        <v>70</v>
      </c>
      <c r="X192" s="3">
        <f>ROUND(AK192,0)</f>
        <v>11920</v>
      </c>
      <c r="Y192" s="3">
        <f>ROUND(AL192,0)</f>
        <v>6666</v>
      </c>
      <c r="Z192" s="3"/>
      <c r="AA192" s="3"/>
      <c r="AB192" s="3">
        <f>ROUND(SUMIF(AA143:AA190,"=53551706",O143:O190),0)</f>
        <v>175815</v>
      </c>
      <c r="AC192" s="3">
        <f>ROUND(SUMIF(AA143:AA190,"=53551706",P143:P190),0)</f>
        <v>162678</v>
      </c>
      <c r="AD192" s="3">
        <f>ROUND(SUMIF(AA143:AA190,"=53551706",Q143:Q190),0)</f>
        <v>2335</v>
      </c>
      <c r="AE192" s="3">
        <f>ROUND(SUMIF(AA143:AA190,"=53551706",R143:R190),0)</f>
        <v>725</v>
      </c>
      <c r="AF192" s="3">
        <f>ROUND(SUMIF(AA143:AA190,"=53551706",S143:S190),0)</f>
        <v>10802</v>
      </c>
      <c r="AG192" s="3">
        <f>ROUND(SUMIF(AA143:AA190,"=53551706",T143:T190),0)</f>
        <v>0</v>
      </c>
      <c r="AH192" s="3">
        <f>SUMIF(AA143:AA190,"=53551706",U143:U190)</f>
        <v>1325.6220865045</v>
      </c>
      <c r="AI192" s="3">
        <f>SUMIF(AA143:AA190,"=53551706",V143:V190)</f>
        <v>53.693033962500003</v>
      </c>
      <c r="AJ192" s="3">
        <f>ROUND(SUMIF(AA143:AA190,"=53551706",W143:W190),0)</f>
        <v>70</v>
      </c>
      <c r="AK192" s="3">
        <f>ROUND(SUMIF(AA143:AA190,"=53551706",X143:X190),0)</f>
        <v>11920</v>
      </c>
      <c r="AL192" s="3">
        <f>ROUND(SUMIF(AA143:AA190,"=53551706",Y143:Y190),0)</f>
        <v>6666</v>
      </c>
      <c r="AM192" s="3"/>
      <c r="AN192" s="3"/>
      <c r="AO192" s="3">
        <f t="shared" ref="AO192:BD192" si="141">ROUND(BX192,0)</f>
        <v>0</v>
      </c>
      <c r="AP192" s="3">
        <f t="shared" si="141"/>
        <v>0</v>
      </c>
      <c r="AQ192" s="3">
        <f t="shared" si="141"/>
        <v>0</v>
      </c>
      <c r="AR192" s="3">
        <f t="shared" si="141"/>
        <v>194401</v>
      </c>
      <c r="AS192" s="3">
        <f t="shared" si="141"/>
        <v>194401</v>
      </c>
      <c r="AT192" s="3">
        <f t="shared" si="141"/>
        <v>0</v>
      </c>
      <c r="AU192" s="3">
        <f t="shared" si="141"/>
        <v>0</v>
      </c>
      <c r="AV192" s="3">
        <f t="shared" si="141"/>
        <v>162678</v>
      </c>
      <c r="AW192" s="3">
        <f t="shared" si="141"/>
        <v>162678</v>
      </c>
      <c r="AX192" s="3">
        <f t="shared" si="141"/>
        <v>0</v>
      </c>
      <c r="AY192" s="3">
        <f t="shared" si="141"/>
        <v>162678</v>
      </c>
      <c r="AZ192" s="3">
        <f t="shared" si="141"/>
        <v>0</v>
      </c>
      <c r="BA192" s="3">
        <f t="shared" si="141"/>
        <v>0</v>
      </c>
      <c r="BB192" s="3">
        <f t="shared" si="141"/>
        <v>0</v>
      </c>
      <c r="BC192" s="3">
        <f t="shared" si="141"/>
        <v>0</v>
      </c>
      <c r="BD192" s="3">
        <f t="shared" si="141"/>
        <v>0</v>
      </c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>
        <f>ROUND(SUMIF(AA143:AA190,"=53551706",FQ143:FQ190),0)</f>
        <v>0</v>
      </c>
      <c r="BY192" s="3">
        <f>ROUND(SUMIF(AA143:AA190,"=53551706",FR143:FR190),0)</f>
        <v>0</v>
      </c>
      <c r="BZ192" s="3">
        <f>ROUND(SUMIF(AA143:AA190,"=53551706",GL143:GL190),0)</f>
        <v>0</v>
      </c>
      <c r="CA192" s="3">
        <f>ROUND(SUMIF(AA143:AA190,"=53551706",GM143:GM190),0)</f>
        <v>194401</v>
      </c>
      <c r="CB192" s="3">
        <f>ROUND(SUMIF(AA143:AA190,"=53551706",GN143:GN190),0)</f>
        <v>194401</v>
      </c>
      <c r="CC192" s="3">
        <f>ROUND(SUMIF(AA143:AA190,"=53551706",GO143:GO190),0)</f>
        <v>0</v>
      </c>
      <c r="CD192" s="3">
        <f>ROUND(SUMIF(AA143:AA190,"=53551706",GP143:GP190),0)</f>
        <v>0</v>
      </c>
      <c r="CE192" s="3">
        <f>AC192-BX192</f>
        <v>162678</v>
      </c>
      <c r="CF192" s="3">
        <f>AC192-BY192</f>
        <v>162678</v>
      </c>
      <c r="CG192" s="3">
        <f>BX192-BZ192</f>
        <v>0</v>
      </c>
      <c r="CH192" s="3">
        <f>AC192-BX192-BY192+BZ192</f>
        <v>162678</v>
      </c>
      <c r="CI192" s="3">
        <f>BY192-BZ192</f>
        <v>0</v>
      </c>
      <c r="CJ192" s="3">
        <f>ROUND(SUMIF(AA143:AA190,"=53551706",GX143:GX190),0)</f>
        <v>0</v>
      </c>
      <c r="CK192" s="3">
        <f>ROUND(SUMIF(AA143:AA190,"=53551706",GY143:GY190),0)</f>
        <v>0</v>
      </c>
      <c r="CL192" s="3">
        <f>ROUND(SUMIF(AA143:AA190,"=53551706",GZ143:GZ190),0)</f>
        <v>0</v>
      </c>
      <c r="CM192" s="3">
        <f>ROUND(SUMIF(AA143:AA190,"=53551706",HD143:HD190),0)</f>
        <v>0</v>
      </c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4">
        <f t="shared" ref="DG192:DL192" si="142">ROUND(DT192,0)</f>
        <v>1655995</v>
      </c>
      <c r="DH192" s="4">
        <f t="shared" si="142"/>
        <v>1239855</v>
      </c>
      <c r="DI192" s="4">
        <f t="shared" si="142"/>
        <v>35481</v>
      </c>
      <c r="DJ192" s="4">
        <f t="shared" si="142"/>
        <v>25541</v>
      </c>
      <c r="DK192" s="4">
        <f t="shared" si="142"/>
        <v>380659</v>
      </c>
      <c r="DL192" s="4">
        <f t="shared" si="142"/>
        <v>0</v>
      </c>
      <c r="DM192" s="4">
        <f>DZ192</f>
        <v>1325.6220865045</v>
      </c>
      <c r="DN192" s="4">
        <f>EA192</f>
        <v>53.693033962500003</v>
      </c>
      <c r="DO192" s="4">
        <f>ROUND(EB192,0)</f>
        <v>70</v>
      </c>
      <c r="DP192" s="4">
        <f>ROUND(EC192,0)</f>
        <v>420048</v>
      </c>
      <c r="DQ192" s="4">
        <f>ROUND(ED192,0)</f>
        <v>234909</v>
      </c>
      <c r="DR192" s="4"/>
      <c r="DS192" s="4"/>
      <c r="DT192" s="4">
        <f>ROUND(SUMIF(AA143:AA190,"=53551707",O143:O190),0)</f>
        <v>1655995</v>
      </c>
      <c r="DU192" s="4">
        <f>ROUND(SUMIF(AA143:AA190,"=53551707",P143:P190),0)</f>
        <v>1239855</v>
      </c>
      <c r="DV192" s="4">
        <f>ROUND(SUMIF(AA143:AA190,"=53551707",Q143:Q190),0)</f>
        <v>35481</v>
      </c>
      <c r="DW192" s="4">
        <f>ROUND(SUMIF(AA143:AA190,"=53551707",R143:R190),0)</f>
        <v>25541</v>
      </c>
      <c r="DX192" s="4">
        <f>ROUND(SUMIF(AA143:AA190,"=53551707",S143:S190),0)</f>
        <v>380659</v>
      </c>
      <c r="DY192" s="4">
        <f>ROUND(SUMIF(AA143:AA190,"=53551707",T143:T190),0)</f>
        <v>0</v>
      </c>
      <c r="DZ192" s="4">
        <f>SUMIF(AA143:AA190,"=53551707",U143:U190)</f>
        <v>1325.6220865045</v>
      </c>
      <c r="EA192" s="4">
        <f>SUMIF(AA143:AA190,"=53551707",V143:V190)</f>
        <v>53.693033962500003</v>
      </c>
      <c r="EB192" s="4">
        <f>ROUND(SUMIF(AA143:AA190,"=53551707",W143:W190),0)</f>
        <v>70</v>
      </c>
      <c r="EC192" s="4">
        <f>ROUND(SUMIF(AA143:AA190,"=53551707",X143:X190),0)</f>
        <v>420048</v>
      </c>
      <c r="ED192" s="4">
        <f>ROUND(SUMIF(AA143:AA190,"=53551707",Y143:Y190),0)</f>
        <v>234909</v>
      </c>
      <c r="EE192" s="4"/>
      <c r="EF192" s="4"/>
      <c r="EG192" s="4">
        <f t="shared" ref="EG192:EV192" si="143">ROUND(FP192,0)</f>
        <v>0</v>
      </c>
      <c r="EH192" s="4">
        <f t="shared" si="143"/>
        <v>0</v>
      </c>
      <c r="EI192" s="4">
        <f t="shared" si="143"/>
        <v>0</v>
      </c>
      <c r="EJ192" s="4">
        <f t="shared" si="143"/>
        <v>2310952</v>
      </c>
      <c r="EK192" s="4">
        <f t="shared" si="143"/>
        <v>2310952</v>
      </c>
      <c r="EL192" s="4">
        <f t="shared" si="143"/>
        <v>0</v>
      </c>
      <c r="EM192" s="4">
        <f t="shared" si="143"/>
        <v>0</v>
      </c>
      <c r="EN192" s="4">
        <f t="shared" si="143"/>
        <v>1239855</v>
      </c>
      <c r="EO192" s="4">
        <f t="shared" si="143"/>
        <v>1239855</v>
      </c>
      <c r="EP192" s="4">
        <f t="shared" si="143"/>
        <v>0</v>
      </c>
      <c r="EQ192" s="4">
        <f t="shared" si="143"/>
        <v>1239855</v>
      </c>
      <c r="ER192" s="4">
        <f t="shared" si="143"/>
        <v>0</v>
      </c>
      <c r="ES192" s="4">
        <f t="shared" si="143"/>
        <v>0</v>
      </c>
      <c r="ET192" s="4">
        <f t="shared" si="143"/>
        <v>0</v>
      </c>
      <c r="EU192" s="4">
        <f t="shared" si="143"/>
        <v>0</v>
      </c>
      <c r="EV192" s="4">
        <f t="shared" si="143"/>
        <v>0</v>
      </c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>
        <f>ROUND(SUMIF(AA143:AA190,"=53551707",FQ143:FQ190),0)</f>
        <v>0</v>
      </c>
      <c r="FQ192" s="4">
        <f>ROUND(SUMIF(AA143:AA190,"=53551707",FR143:FR190),0)</f>
        <v>0</v>
      </c>
      <c r="FR192" s="4">
        <f>ROUND(SUMIF(AA143:AA190,"=53551707",GL143:GL190),0)</f>
        <v>0</v>
      </c>
      <c r="FS192" s="4">
        <f>ROUND(SUMIF(AA143:AA190,"=53551707",GM143:GM190),0)</f>
        <v>2310952</v>
      </c>
      <c r="FT192" s="4">
        <f>ROUND(SUMIF(AA143:AA190,"=53551707",GN143:GN190),0)</f>
        <v>2310952</v>
      </c>
      <c r="FU192" s="4">
        <f>ROUND(SUMIF(AA143:AA190,"=53551707",GO143:GO190),0)</f>
        <v>0</v>
      </c>
      <c r="FV192" s="4">
        <f>ROUND(SUMIF(AA143:AA190,"=53551707",GP143:GP190),0)</f>
        <v>0</v>
      </c>
      <c r="FW192" s="4">
        <f>DU192-FP192</f>
        <v>1239855</v>
      </c>
      <c r="FX192" s="4">
        <f>DU192-FQ192</f>
        <v>1239855</v>
      </c>
      <c r="FY192" s="4">
        <f>FP192-FR192</f>
        <v>0</v>
      </c>
      <c r="FZ192" s="4">
        <f>DU192-FP192-FQ192+FR192</f>
        <v>1239855</v>
      </c>
      <c r="GA192" s="4">
        <f>FQ192-FR192</f>
        <v>0</v>
      </c>
      <c r="GB192" s="4">
        <f>ROUND(SUMIF(AA143:AA190,"=53551707",GX143:GX190),0)</f>
        <v>0</v>
      </c>
      <c r="GC192" s="4">
        <f>ROUND(SUMIF(AA143:AA190,"=53551707",GY143:GY190),0)</f>
        <v>0</v>
      </c>
      <c r="GD192" s="4">
        <f>ROUND(SUMIF(AA143:AA190,"=53551707",GZ143:GZ190),0)</f>
        <v>0</v>
      </c>
      <c r="GE192" s="4">
        <f>ROUND(SUMIF(AA143:AA190,"=53551707",HD143:HD190),0)</f>
        <v>0</v>
      </c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>
        <v>0</v>
      </c>
    </row>
    <row r="194" spans="1:28" x14ac:dyDescent="0.2">
      <c r="A194" s="5">
        <v>50</v>
      </c>
      <c r="B194" s="5">
        <v>0</v>
      </c>
      <c r="C194" s="5">
        <v>0</v>
      </c>
      <c r="D194" s="5">
        <v>1</v>
      </c>
      <c r="E194" s="5">
        <v>201</v>
      </c>
      <c r="F194" s="5">
        <f>ROUND(Source!O192,O194)</f>
        <v>175815</v>
      </c>
      <c r="G194" s="5" t="s">
        <v>249</v>
      </c>
      <c r="H194" s="5" t="s">
        <v>250</v>
      </c>
      <c r="I194" s="5"/>
      <c r="J194" s="5"/>
      <c r="K194" s="5">
        <v>201</v>
      </c>
      <c r="L194" s="5">
        <v>1</v>
      </c>
      <c r="M194" s="5">
        <v>3</v>
      </c>
      <c r="N194" s="5" t="s">
        <v>3</v>
      </c>
      <c r="O194" s="5">
        <v>2</v>
      </c>
      <c r="P194" s="5">
        <f>ROUND(Source!DG192,O194)</f>
        <v>1655995</v>
      </c>
      <c r="Q194" s="5"/>
      <c r="R194" s="5"/>
      <c r="S194" s="5"/>
      <c r="T194" s="5"/>
      <c r="U194" s="5"/>
      <c r="V194" s="5"/>
      <c r="W194" s="5">
        <v>175815.05000000002</v>
      </c>
      <c r="X194" s="5">
        <v>1</v>
      </c>
      <c r="Y194" s="5">
        <v>175815.05000000002</v>
      </c>
      <c r="Z194" s="5">
        <v>1655995</v>
      </c>
      <c r="AA194" s="5">
        <v>1</v>
      </c>
      <c r="AB194" s="5">
        <v>1655995</v>
      </c>
    </row>
    <row r="195" spans="1:28" x14ac:dyDescent="0.2">
      <c r="A195" s="5">
        <v>50</v>
      </c>
      <c r="B195" s="5">
        <v>0</v>
      </c>
      <c r="C195" s="5">
        <v>0</v>
      </c>
      <c r="D195" s="5">
        <v>1</v>
      </c>
      <c r="E195" s="5">
        <v>202</v>
      </c>
      <c r="F195" s="5">
        <f>ROUND(Source!P192,O195)</f>
        <v>162678</v>
      </c>
      <c r="G195" s="5" t="s">
        <v>251</v>
      </c>
      <c r="H195" s="5" t="s">
        <v>252</v>
      </c>
      <c r="I195" s="5"/>
      <c r="J195" s="5"/>
      <c r="K195" s="5">
        <v>202</v>
      </c>
      <c r="L195" s="5">
        <v>2</v>
      </c>
      <c r="M195" s="5">
        <v>3</v>
      </c>
      <c r="N195" s="5" t="s">
        <v>3</v>
      </c>
      <c r="O195" s="5">
        <v>2</v>
      </c>
      <c r="P195" s="5">
        <f>ROUND(Source!DH192,O195)</f>
        <v>1239855</v>
      </c>
      <c r="Q195" s="5"/>
      <c r="R195" s="5"/>
      <c r="S195" s="5"/>
      <c r="T195" s="5"/>
      <c r="U195" s="5"/>
      <c r="V195" s="5"/>
      <c r="W195" s="5">
        <v>162678.23000000001</v>
      </c>
      <c r="X195" s="5">
        <v>1</v>
      </c>
      <c r="Y195" s="5">
        <v>162678.23000000001</v>
      </c>
      <c r="Z195" s="5">
        <v>1239855</v>
      </c>
      <c r="AA195" s="5">
        <v>1</v>
      </c>
      <c r="AB195" s="5">
        <v>1239855</v>
      </c>
    </row>
    <row r="196" spans="1:28" x14ac:dyDescent="0.2">
      <c r="A196" s="5">
        <v>50</v>
      </c>
      <c r="B196" s="5">
        <v>0</v>
      </c>
      <c r="C196" s="5">
        <v>0</v>
      </c>
      <c r="D196" s="5">
        <v>1</v>
      </c>
      <c r="E196" s="5">
        <v>222</v>
      </c>
      <c r="F196" s="5">
        <f>ROUND(Source!AO192,O196)</f>
        <v>0</v>
      </c>
      <c r="G196" s="5" t="s">
        <v>253</v>
      </c>
      <c r="H196" s="5" t="s">
        <v>254</v>
      </c>
      <c r="I196" s="5"/>
      <c r="J196" s="5"/>
      <c r="K196" s="5">
        <v>222</v>
      </c>
      <c r="L196" s="5">
        <v>3</v>
      </c>
      <c r="M196" s="5">
        <v>3</v>
      </c>
      <c r="N196" s="5" t="s">
        <v>3</v>
      </c>
      <c r="O196" s="5">
        <v>2</v>
      </c>
      <c r="P196" s="5">
        <f>ROUND(Source!EG192,O196)</f>
        <v>0</v>
      </c>
      <c r="Q196" s="5"/>
      <c r="R196" s="5"/>
      <c r="S196" s="5"/>
      <c r="T196" s="5"/>
      <c r="U196" s="5"/>
      <c r="V196" s="5"/>
      <c r="W196" s="5">
        <v>0</v>
      </c>
      <c r="X196" s="5">
        <v>1</v>
      </c>
      <c r="Y196" s="5">
        <v>0</v>
      </c>
      <c r="Z196" s="5">
        <v>0</v>
      </c>
      <c r="AA196" s="5">
        <v>1</v>
      </c>
      <c r="AB196" s="5">
        <v>0</v>
      </c>
    </row>
    <row r="197" spans="1:28" x14ac:dyDescent="0.2">
      <c r="A197" s="5">
        <v>50</v>
      </c>
      <c r="B197" s="5">
        <v>0</v>
      </c>
      <c r="C197" s="5">
        <v>0</v>
      </c>
      <c r="D197" s="5">
        <v>1</v>
      </c>
      <c r="E197" s="5">
        <v>225</v>
      </c>
      <c r="F197" s="5">
        <f>ROUND(Source!AV192,O197)</f>
        <v>162678</v>
      </c>
      <c r="G197" s="5" t="s">
        <v>255</v>
      </c>
      <c r="H197" s="5" t="s">
        <v>256</v>
      </c>
      <c r="I197" s="5"/>
      <c r="J197" s="5"/>
      <c r="K197" s="5">
        <v>225</v>
      </c>
      <c r="L197" s="5">
        <v>4</v>
      </c>
      <c r="M197" s="5">
        <v>3</v>
      </c>
      <c r="N197" s="5" t="s">
        <v>3</v>
      </c>
      <c r="O197" s="5">
        <v>2</v>
      </c>
      <c r="P197" s="5">
        <f>ROUND(Source!EN192,O197)</f>
        <v>1239855</v>
      </c>
      <c r="Q197" s="5"/>
      <c r="R197" s="5"/>
      <c r="S197" s="5"/>
      <c r="T197" s="5"/>
      <c r="U197" s="5"/>
      <c r="V197" s="5"/>
      <c r="W197" s="5">
        <v>162678.23000000001</v>
      </c>
      <c r="X197" s="5">
        <v>1</v>
      </c>
      <c r="Y197" s="5">
        <v>162678.23000000001</v>
      </c>
      <c r="Z197" s="5">
        <v>1239855</v>
      </c>
      <c r="AA197" s="5">
        <v>1</v>
      </c>
      <c r="AB197" s="5">
        <v>1239855</v>
      </c>
    </row>
    <row r="198" spans="1:28" x14ac:dyDescent="0.2">
      <c r="A198" s="5">
        <v>50</v>
      </c>
      <c r="B198" s="5">
        <v>0</v>
      </c>
      <c r="C198" s="5">
        <v>0</v>
      </c>
      <c r="D198" s="5">
        <v>1</v>
      </c>
      <c r="E198" s="5">
        <v>226</v>
      </c>
      <c r="F198" s="5">
        <f>ROUND(Source!AW192,O198)</f>
        <v>162678</v>
      </c>
      <c r="G198" s="5" t="s">
        <v>257</v>
      </c>
      <c r="H198" s="5" t="s">
        <v>258</v>
      </c>
      <c r="I198" s="5"/>
      <c r="J198" s="5"/>
      <c r="K198" s="5">
        <v>226</v>
      </c>
      <c r="L198" s="5">
        <v>5</v>
      </c>
      <c r="M198" s="5">
        <v>3</v>
      </c>
      <c r="N198" s="5" t="s">
        <v>3</v>
      </c>
      <c r="O198" s="5">
        <v>2</v>
      </c>
      <c r="P198" s="5">
        <f>ROUND(Source!EO192,O198)</f>
        <v>1239855</v>
      </c>
      <c r="Q198" s="5"/>
      <c r="R198" s="5"/>
      <c r="S198" s="5"/>
      <c r="T198" s="5"/>
      <c r="U198" s="5"/>
      <c r="V198" s="5"/>
      <c r="W198" s="5">
        <v>162678.23000000001</v>
      </c>
      <c r="X198" s="5">
        <v>1</v>
      </c>
      <c r="Y198" s="5">
        <v>162678.23000000001</v>
      </c>
      <c r="Z198" s="5">
        <v>1239855</v>
      </c>
      <c r="AA198" s="5">
        <v>1</v>
      </c>
      <c r="AB198" s="5">
        <v>1239855</v>
      </c>
    </row>
    <row r="199" spans="1:28" x14ac:dyDescent="0.2">
      <c r="A199" s="5">
        <v>50</v>
      </c>
      <c r="B199" s="5">
        <v>0</v>
      </c>
      <c r="C199" s="5">
        <v>0</v>
      </c>
      <c r="D199" s="5">
        <v>1</v>
      </c>
      <c r="E199" s="5">
        <v>227</v>
      </c>
      <c r="F199" s="5">
        <f>ROUND(Source!AX192,O199)</f>
        <v>0</v>
      </c>
      <c r="G199" s="5" t="s">
        <v>259</v>
      </c>
      <c r="H199" s="5" t="s">
        <v>260</v>
      </c>
      <c r="I199" s="5"/>
      <c r="J199" s="5"/>
      <c r="K199" s="5">
        <v>227</v>
      </c>
      <c r="L199" s="5">
        <v>6</v>
      </c>
      <c r="M199" s="5">
        <v>3</v>
      </c>
      <c r="N199" s="5" t="s">
        <v>3</v>
      </c>
      <c r="O199" s="5">
        <v>2</v>
      </c>
      <c r="P199" s="5">
        <f>ROUND(Source!EP192,O199)</f>
        <v>0</v>
      </c>
      <c r="Q199" s="5"/>
      <c r="R199" s="5"/>
      <c r="S199" s="5"/>
      <c r="T199" s="5"/>
      <c r="U199" s="5"/>
      <c r="V199" s="5"/>
      <c r="W199" s="5">
        <v>0</v>
      </c>
      <c r="X199" s="5">
        <v>1</v>
      </c>
      <c r="Y199" s="5">
        <v>0</v>
      </c>
      <c r="Z199" s="5">
        <v>0</v>
      </c>
      <c r="AA199" s="5">
        <v>1</v>
      </c>
      <c r="AB199" s="5">
        <v>0</v>
      </c>
    </row>
    <row r="200" spans="1:28" x14ac:dyDescent="0.2">
      <c r="A200" s="5">
        <v>50</v>
      </c>
      <c r="B200" s="5">
        <v>0</v>
      </c>
      <c r="C200" s="5">
        <v>0</v>
      </c>
      <c r="D200" s="5">
        <v>1</v>
      </c>
      <c r="E200" s="5">
        <v>228</v>
      </c>
      <c r="F200" s="5">
        <f>ROUND(Source!AY192,O200)</f>
        <v>162678</v>
      </c>
      <c r="G200" s="5" t="s">
        <v>261</v>
      </c>
      <c r="H200" s="5" t="s">
        <v>262</v>
      </c>
      <c r="I200" s="5"/>
      <c r="J200" s="5"/>
      <c r="K200" s="5">
        <v>228</v>
      </c>
      <c r="L200" s="5">
        <v>7</v>
      </c>
      <c r="M200" s="5">
        <v>3</v>
      </c>
      <c r="N200" s="5" t="s">
        <v>3</v>
      </c>
      <c r="O200" s="5">
        <v>2</v>
      </c>
      <c r="P200" s="5">
        <f>ROUND(Source!EQ192,O200)</f>
        <v>1239855</v>
      </c>
      <c r="Q200" s="5"/>
      <c r="R200" s="5"/>
      <c r="S200" s="5"/>
      <c r="T200" s="5"/>
      <c r="U200" s="5"/>
      <c r="V200" s="5"/>
      <c r="W200" s="5">
        <v>162678.23000000001</v>
      </c>
      <c r="X200" s="5">
        <v>1</v>
      </c>
      <c r="Y200" s="5">
        <v>162678.23000000001</v>
      </c>
      <c r="Z200" s="5">
        <v>1239855</v>
      </c>
      <c r="AA200" s="5">
        <v>1</v>
      </c>
      <c r="AB200" s="5">
        <v>1239855</v>
      </c>
    </row>
    <row r="201" spans="1:28" x14ac:dyDescent="0.2">
      <c r="A201" s="5">
        <v>50</v>
      </c>
      <c r="B201" s="5">
        <v>0</v>
      </c>
      <c r="C201" s="5">
        <v>0</v>
      </c>
      <c r="D201" s="5">
        <v>1</v>
      </c>
      <c r="E201" s="5">
        <v>216</v>
      </c>
      <c r="F201" s="5">
        <f>ROUND(Source!AP192,O201)</f>
        <v>0</v>
      </c>
      <c r="G201" s="5" t="s">
        <v>263</v>
      </c>
      <c r="H201" s="5" t="s">
        <v>264</v>
      </c>
      <c r="I201" s="5"/>
      <c r="J201" s="5"/>
      <c r="K201" s="5">
        <v>216</v>
      </c>
      <c r="L201" s="5">
        <v>8</v>
      </c>
      <c r="M201" s="5">
        <v>3</v>
      </c>
      <c r="N201" s="5" t="s">
        <v>3</v>
      </c>
      <c r="O201" s="5">
        <v>2</v>
      </c>
      <c r="P201" s="5">
        <f>ROUND(Source!EH192,O201)</f>
        <v>0</v>
      </c>
      <c r="Q201" s="5"/>
      <c r="R201" s="5"/>
      <c r="S201" s="5"/>
      <c r="T201" s="5"/>
      <c r="U201" s="5"/>
      <c r="V201" s="5"/>
      <c r="W201" s="5">
        <v>0</v>
      </c>
      <c r="X201" s="5">
        <v>1</v>
      </c>
      <c r="Y201" s="5">
        <v>0</v>
      </c>
      <c r="Z201" s="5">
        <v>0</v>
      </c>
      <c r="AA201" s="5">
        <v>1</v>
      </c>
      <c r="AB201" s="5">
        <v>0</v>
      </c>
    </row>
    <row r="202" spans="1:28" x14ac:dyDescent="0.2">
      <c r="A202" s="5">
        <v>50</v>
      </c>
      <c r="B202" s="5">
        <v>0</v>
      </c>
      <c r="C202" s="5">
        <v>0</v>
      </c>
      <c r="D202" s="5">
        <v>1</v>
      </c>
      <c r="E202" s="5">
        <v>223</v>
      </c>
      <c r="F202" s="5">
        <f>ROUND(Source!AQ192,O202)</f>
        <v>0</v>
      </c>
      <c r="G202" s="5" t="s">
        <v>265</v>
      </c>
      <c r="H202" s="5" t="s">
        <v>266</v>
      </c>
      <c r="I202" s="5"/>
      <c r="J202" s="5"/>
      <c r="K202" s="5">
        <v>223</v>
      </c>
      <c r="L202" s="5">
        <v>9</v>
      </c>
      <c r="M202" s="5">
        <v>3</v>
      </c>
      <c r="N202" s="5" t="s">
        <v>3</v>
      </c>
      <c r="O202" s="5">
        <v>2</v>
      </c>
      <c r="P202" s="5">
        <f>ROUND(Source!EI192,O202)</f>
        <v>0</v>
      </c>
      <c r="Q202" s="5"/>
      <c r="R202" s="5"/>
      <c r="S202" s="5"/>
      <c r="T202" s="5"/>
      <c r="U202" s="5"/>
      <c r="V202" s="5"/>
      <c r="W202" s="5">
        <v>0</v>
      </c>
      <c r="X202" s="5">
        <v>1</v>
      </c>
      <c r="Y202" s="5">
        <v>0</v>
      </c>
      <c r="Z202" s="5">
        <v>0</v>
      </c>
      <c r="AA202" s="5">
        <v>1</v>
      </c>
      <c r="AB202" s="5">
        <v>0</v>
      </c>
    </row>
    <row r="203" spans="1:28" x14ac:dyDescent="0.2">
      <c r="A203" s="5">
        <v>50</v>
      </c>
      <c r="B203" s="5">
        <v>0</v>
      </c>
      <c r="C203" s="5">
        <v>0</v>
      </c>
      <c r="D203" s="5">
        <v>1</v>
      </c>
      <c r="E203" s="5">
        <v>229</v>
      </c>
      <c r="F203" s="5">
        <f>ROUND(Source!AZ192,O203)</f>
        <v>0</v>
      </c>
      <c r="G203" s="5" t="s">
        <v>267</v>
      </c>
      <c r="H203" s="5" t="s">
        <v>268</v>
      </c>
      <c r="I203" s="5"/>
      <c r="J203" s="5"/>
      <c r="K203" s="5">
        <v>229</v>
      </c>
      <c r="L203" s="5">
        <v>10</v>
      </c>
      <c r="M203" s="5">
        <v>3</v>
      </c>
      <c r="N203" s="5" t="s">
        <v>3</v>
      </c>
      <c r="O203" s="5">
        <v>2</v>
      </c>
      <c r="P203" s="5">
        <f>ROUND(Source!ER192,O203)</f>
        <v>0</v>
      </c>
      <c r="Q203" s="5"/>
      <c r="R203" s="5"/>
      <c r="S203" s="5"/>
      <c r="T203" s="5"/>
      <c r="U203" s="5"/>
      <c r="V203" s="5"/>
      <c r="W203" s="5">
        <v>0</v>
      </c>
      <c r="X203" s="5">
        <v>1</v>
      </c>
      <c r="Y203" s="5">
        <v>0</v>
      </c>
      <c r="Z203" s="5">
        <v>0</v>
      </c>
      <c r="AA203" s="5">
        <v>1</v>
      </c>
      <c r="AB203" s="5">
        <v>0</v>
      </c>
    </row>
    <row r="204" spans="1:28" x14ac:dyDescent="0.2">
      <c r="A204" s="5">
        <v>50</v>
      </c>
      <c r="B204" s="5">
        <v>0</v>
      </c>
      <c r="C204" s="5">
        <v>0</v>
      </c>
      <c r="D204" s="5">
        <v>1</v>
      </c>
      <c r="E204" s="5">
        <v>203</v>
      </c>
      <c r="F204" s="5">
        <f>ROUND(Source!Q192,O204)</f>
        <v>2335</v>
      </c>
      <c r="G204" s="5" t="s">
        <v>269</v>
      </c>
      <c r="H204" s="5" t="s">
        <v>270</v>
      </c>
      <c r="I204" s="5"/>
      <c r="J204" s="5"/>
      <c r="K204" s="5">
        <v>203</v>
      </c>
      <c r="L204" s="5">
        <v>11</v>
      </c>
      <c r="M204" s="5">
        <v>3</v>
      </c>
      <c r="N204" s="5" t="s">
        <v>3</v>
      </c>
      <c r="O204" s="5">
        <v>2</v>
      </c>
      <c r="P204" s="5">
        <f>ROUND(Source!DI192,O204)</f>
        <v>35481</v>
      </c>
      <c r="Q204" s="5"/>
      <c r="R204" s="5"/>
      <c r="S204" s="5"/>
      <c r="T204" s="5"/>
      <c r="U204" s="5"/>
      <c r="V204" s="5"/>
      <c r="W204" s="5">
        <v>2334.92</v>
      </c>
      <c r="X204" s="5">
        <v>1</v>
      </c>
      <c r="Y204" s="5">
        <v>2334.92</v>
      </c>
      <c r="Z204" s="5">
        <v>35481</v>
      </c>
      <c r="AA204" s="5">
        <v>1</v>
      </c>
      <c r="AB204" s="5">
        <v>35481</v>
      </c>
    </row>
    <row r="205" spans="1:28" x14ac:dyDescent="0.2">
      <c r="A205" s="5">
        <v>50</v>
      </c>
      <c r="B205" s="5">
        <v>0</v>
      </c>
      <c r="C205" s="5">
        <v>0</v>
      </c>
      <c r="D205" s="5">
        <v>1</v>
      </c>
      <c r="E205" s="5">
        <v>231</v>
      </c>
      <c r="F205" s="5">
        <f>ROUND(Source!BB192,O205)</f>
        <v>0</v>
      </c>
      <c r="G205" s="5" t="s">
        <v>271</v>
      </c>
      <c r="H205" s="5" t="s">
        <v>272</v>
      </c>
      <c r="I205" s="5"/>
      <c r="J205" s="5"/>
      <c r="K205" s="5">
        <v>231</v>
      </c>
      <c r="L205" s="5">
        <v>12</v>
      </c>
      <c r="M205" s="5">
        <v>3</v>
      </c>
      <c r="N205" s="5" t="s">
        <v>3</v>
      </c>
      <c r="O205" s="5">
        <v>2</v>
      </c>
      <c r="P205" s="5">
        <f>ROUND(Source!ET192,O205)</f>
        <v>0</v>
      </c>
      <c r="Q205" s="5"/>
      <c r="R205" s="5"/>
      <c r="S205" s="5"/>
      <c r="T205" s="5"/>
      <c r="U205" s="5"/>
      <c r="V205" s="5"/>
      <c r="W205" s="5">
        <v>0</v>
      </c>
      <c r="X205" s="5">
        <v>1</v>
      </c>
      <c r="Y205" s="5">
        <v>0</v>
      </c>
      <c r="Z205" s="5">
        <v>0</v>
      </c>
      <c r="AA205" s="5">
        <v>1</v>
      </c>
      <c r="AB205" s="5">
        <v>0</v>
      </c>
    </row>
    <row r="206" spans="1:28" x14ac:dyDescent="0.2">
      <c r="A206" s="5">
        <v>50</v>
      </c>
      <c r="B206" s="5">
        <v>0</v>
      </c>
      <c r="C206" s="5">
        <v>0</v>
      </c>
      <c r="D206" s="5">
        <v>1</v>
      </c>
      <c r="E206" s="5">
        <v>204</v>
      </c>
      <c r="F206" s="5">
        <f>ROUND(Source!R192,O206)</f>
        <v>725</v>
      </c>
      <c r="G206" s="5" t="s">
        <v>273</v>
      </c>
      <c r="H206" s="5" t="s">
        <v>274</v>
      </c>
      <c r="I206" s="5"/>
      <c r="J206" s="5"/>
      <c r="K206" s="5">
        <v>204</v>
      </c>
      <c r="L206" s="5">
        <v>13</v>
      </c>
      <c r="M206" s="5">
        <v>3</v>
      </c>
      <c r="N206" s="5" t="s">
        <v>3</v>
      </c>
      <c r="O206" s="5">
        <v>2</v>
      </c>
      <c r="P206" s="5">
        <f>ROUND(Source!DJ192,O206)</f>
        <v>25541</v>
      </c>
      <c r="Q206" s="5"/>
      <c r="R206" s="5"/>
      <c r="S206" s="5"/>
      <c r="T206" s="5"/>
      <c r="U206" s="5"/>
      <c r="V206" s="5"/>
      <c r="W206" s="5">
        <v>724.78000000000009</v>
      </c>
      <c r="X206" s="5">
        <v>1</v>
      </c>
      <c r="Y206" s="5">
        <v>724.78000000000009</v>
      </c>
      <c r="Z206" s="5">
        <v>25541</v>
      </c>
      <c r="AA206" s="5">
        <v>1</v>
      </c>
      <c r="AB206" s="5">
        <v>25541</v>
      </c>
    </row>
    <row r="207" spans="1:28" x14ac:dyDescent="0.2">
      <c r="A207" s="5">
        <v>50</v>
      </c>
      <c r="B207" s="5">
        <v>0</v>
      </c>
      <c r="C207" s="5">
        <v>0</v>
      </c>
      <c r="D207" s="5">
        <v>1</v>
      </c>
      <c r="E207" s="5">
        <v>205</v>
      </c>
      <c r="F207" s="5">
        <f>ROUND(Source!S192,O207)</f>
        <v>10802</v>
      </c>
      <c r="G207" s="5" t="s">
        <v>275</v>
      </c>
      <c r="H207" s="5" t="s">
        <v>276</v>
      </c>
      <c r="I207" s="5"/>
      <c r="J207" s="5"/>
      <c r="K207" s="5">
        <v>205</v>
      </c>
      <c r="L207" s="5">
        <v>14</v>
      </c>
      <c r="M207" s="5">
        <v>3</v>
      </c>
      <c r="N207" s="5" t="s">
        <v>3</v>
      </c>
      <c r="O207" s="5">
        <v>2</v>
      </c>
      <c r="P207" s="5">
        <f>ROUND(Source!DK192,O207)</f>
        <v>380659</v>
      </c>
      <c r="Q207" s="5"/>
      <c r="R207" s="5"/>
      <c r="S207" s="5"/>
      <c r="T207" s="5"/>
      <c r="U207" s="5"/>
      <c r="V207" s="5"/>
      <c r="W207" s="5">
        <v>10801.900000000001</v>
      </c>
      <c r="X207" s="5">
        <v>1</v>
      </c>
      <c r="Y207" s="5">
        <v>10801.900000000001</v>
      </c>
      <c r="Z207" s="5">
        <v>380659</v>
      </c>
      <c r="AA207" s="5">
        <v>1</v>
      </c>
      <c r="AB207" s="5">
        <v>380659</v>
      </c>
    </row>
    <row r="208" spans="1:28" x14ac:dyDescent="0.2">
      <c r="A208" s="5">
        <v>50</v>
      </c>
      <c r="B208" s="5">
        <v>0</v>
      </c>
      <c r="C208" s="5">
        <v>0</v>
      </c>
      <c r="D208" s="5">
        <v>1</v>
      </c>
      <c r="E208" s="5">
        <v>232</v>
      </c>
      <c r="F208" s="5">
        <f>ROUND(Source!BC192,O208)</f>
        <v>0</v>
      </c>
      <c r="G208" s="5" t="s">
        <v>277</v>
      </c>
      <c r="H208" s="5" t="s">
        <v>278</v>
      </c>
      <c r="I208" s="5"/>
      <c r="J208" s="5"/>
      <c r="K208" s="5">
        <v>232</v>
      </c>
      <c r="L208" s="5">
        <v>15</v>
      </c>
      <c r="M208" s="5">
        <v>3</v>
      </c>
      <c r="N208" s="5" t="s">
        <v>3</v>
      </c>
      <c r="O208" s="5">
        <v>2</v>
      </c>
      <c r="P208" s="5">
        <f>ROUND(Source!EU192,O208)</f>
        <v>0</v>
      </c>
      <c r="Q208" s="5"/>
      <c r="R208" s="5"/>
      <c r="S208" s="5"/>
      <c r="T208" s="5"/>
      <c r="U208" s="5"/>
      <c r="V208" s="5"/>
      <c r="W208" s="5">
        <v>0</v>
      </c>
      <c r="X208" s="5">
        <v>1</v>
      </c>
      <c r="Y208" s="5">
        <v>0</v>
      </c>
      <c r="Z208" s="5">
        <v>0</v>
      </c>
      <c r="AA208" s="5">
        <v>1</v>
      </c>
      <c r="AB208" s="5">
        <v>0</v>
      </c>
    </row>
    <row r="209" spans="1:206" x14ac:dyDescent="0.2">
      <c r="A209" s="5">
        <v>50</v>
      </c>
      <c r="B209" s="5">
        <v>0</v>
      </c>
      <c r="C209" s="5">
        <v>0</v>
      </c>
      <c r="D209" s="5">
        <v>1</v>
      </c>
      <c r="E209" s="5">
        <v>214</v>
      </c>
      <c r="F209" s="5">
        <f>ROUND(Source!AS192,O209)</f>
        <v>194401</v>
      </c>
      <c r="G209" s="5" t="s">
        <v>279</v>
      </c>
      <c r="H209" s="5" t="s">
        <v>280</v>
      </c>
      <c r="I209" s="5"/>
      <c r="J209" s="5"/>
      <c r="K209" s="5">
        <v>214</v>
      </c>
      <c r="L209" s="5">
        <v>16</v>
      </c>
      <c r="M209" s="5">
        <v>3</v>
      </c>
      <c r="N209" s="5" t="s">
        <v>3</v>
      </c>
      <c r="O209" s="5">
        <v>2</v>
      </c>
      <c r="P209" s="5">
        <f>ROUND(Source!EK192,O209)</f>
        <v>2310952</v>
      </c>
      <c r="Q209" s="5"/>
      <c r="R209" s="5"/>
      <c r="S209" s="5"/>
      <c r="T209" s="5"/>
      <c r="U209" s="5"/>
      <c r="V209" s="5"/>
      <c r="W209" s="5">
        <v>194400.74</v>
      </c>
      <c r="X209" s="5">
        <v>1</v>
      </c>
      <c r="Y209" s="5">
        <v>194400.74</v>
      </c>
      <c r="Z209" s="5">
        <v>2310952</v>
      </c>
      <c r="AA209" s="5">
        <v>1</v>
      </c>
      <c r="AB209" s="5">
        <v>2310952</v>
      </c>
    </row>
    <row r="210" spans="1:206" x14ac:dyDescent="0.2">
      <c r="A210" s="5">
        <v>50</v>
      </c>
      <c r="B210" s="5">
        <v>0</v>
      </c>
      <c r="C210" s="5">
        <v>0</v>
      </c>
      <c r="D210" s="5">
        <v>1</v>
      </c>
      <c r="E210" s="5">
        <v>215</v>
      </c>
      <c r="F210" s="5">
        <f>ROUND(Source!AT192,O210)</f>
        <v>0</v>
      </c>
      <c r="G210" s="5" t="s">
        <v>281</v>
      </c>
      <c r="H210" s="5" t="s">
        <v>282</v>
      </c>
      <c r="I210" s="5"/>
      <c r="J210" s="5"/>
      <c r="K210" s="5">
        <v>215</v>
      </c>
      <c r="L210" s="5">
        <v>17</v>
      </c>
      <c r="M210" s="5">
        <v>3</v>
      </c>
      <c r="N210" s="5" t="s">
        <v>3</v>
      </c>
      <c r="O210" s="5">
        <v>2</v>
      </c>
      <c r="P210" s="5">
        <f>ROUND(Source!EL192,O210)</f>
        <v>0</v>
      </c>
      <c r="Q210" s="5"/>
      <c r="R210" s="5"/>
      <c r="S210" s="5"/>
      <c r="T210" s="5"/>
      <c r="U210" s="5"/>
      <c r="V210" s="5"/>
      <c r="W210" s="5">
        <v>0</v>
      </c>
      <c r="X210" s="5">
        <v>1</v>
      </c>
      <c r="Y210" s="5">
        <v>0</v>
      </c>
      <c r="Z210" s="5">
        <v>0</v>
      </c>
      <c r="AA210" s="5">
        <v>1</v>
      </c>
      <c r="AB210" s="5">
        <v>0</v>
      </c>
    </row>
    <row r="211" spans="1:206" x14ac:dyDescent="0.2">
      <c r="A211" s="5">
        <v>50</v>
      </c>
      <c r="B211" s="5">
        <v>0</v>
      </c>
      <c r="C211" s="5">
        <v>0</v>
      </c>
      <c r="D211" s="5">
        <v>1</v>
      </c>
      <c r="E211" s="5">
        <v>217</v>
      </c>
      <c r="F211" s="5">
        <f>ROUND(Source!AU192,O211)</f>
        <v>0</v>
      </c>
      <c r="G211" s="5" t="s">
        <v>283</v>
      </c>
      <c r="H211" s="5" t="s">
        <v>284</v>
      </c>
      <c r="I211" s="5"/>
      <c r="J211" s="5"/>
      <c r="K211" s="5">
        <v>217</v>
      </c>
      <c r="L211" s="5">
        <v>18</v>
      </c>
      <c r="M211" s="5">
        <v>3</v>
      </c>
      <c r="N211" s="5" t="s">
        <v>3</v>
      </c>
      <c r="O211" s="5">
        <v>2</v>
      </c>
      <c r="P211" s="5">
        <f>ROUND(Source!EM192,O211)</f>
        <v>0</v>
      </c>
      <c r="Q211" s="5"/>
      <c r="R211" s="5"/>
      <c r="S211" s="5"/>
      <c r="T211" s="5"/>
      <c r="U211" s="5"/>
      <c r="V211" s="5"/>
      <c r="W211" s="5">
        <v>0</v>
      </c>
      <c r="X211" s="5">
        <v>1</v>
      </c>
      <c r="Y211" s="5">
        <v>0</v>
      </c>
      <c r="Z211" s="5">
        <v>0</v>
      </c>
      <c r="AA211" s="5">
        <v>1</v>
      </c>
      <c r="AB211" s="5">
        <v>0</v>
      </c>
    </row>
    <row r="212" spans="1:206" x14ac:dyDescent="0.2">
      <c r="A212" s="5">
        <v>50</v>
      </c>
      <c r="B212" s="5">
        <v>0</v>
      </c>
      <c r="C212" s="5">
        <v>0</v>
      </c>
      <c r="D212" s="5">
        <v>1</v>
      </c>
      <c r="E212" s="5">
        <v>230</v>
      </c>
      <c r="F212" s="5">
        <f>ROUND(Source!BA192,O212)</f>
        <v>0</v>
      </c>
      <c r="G212" s="5" t="s">
        <v>285</v>
      </c>
      <c r="H212" s="5" t="s">
        <v>286</v>
      </c>
      <c r="I212" s="5"/>
      <c r="J212" s="5"/>
      <c r="K212" s="5">
        <v>230</v>
      </c>
      <c r="L212" s="5">
        <v>19</v>
      </c>
      <c r="M212" s="5">
        <v>3</v>
      </c>
      <c r="N212" s="5" t="s">
        <v>3</v>
      </c>
      <c r="O212" s="5">
        <v>2</v>
      </c>
      <c r="P212" s="5">
        <f>ROUND(Source!ES192,O212)</f>
        <v>0</v>
      </c>
      <c r="Q212" s="5"/>
      <c r="R212" s="5"/>
      <c r="S212" s="5"/>
      <c r="T212" s="5"/>
      <c r="U212" s="5"/>
      <c r="V212" s="5"/>
      <c r="W212" s="5">
        <v>0</v>
      </c>
      <c r="X212" s="5">
        <v>1</v>
      </c>
      <c r="Y212" s="5">
        <v>0</v>
      </c>
      <c r="Z212" s="5">
        <v>0</v>
      </c>
      <c r="AA212" s="5">
        <v>1</v>
      </c>
      <c r="AB212" s="5">
        <v>0</v>
      </c>
    </row>
    <row r="213" spans="1:206" x14ac:dyDescent="0.2">
      <c r="A213" s="5">
        <v>50</v>
      </c>
      <c r="B213" s="5">
        <v>0</v>
      </c>
      <c r="C213" s="5">
        <v>0</v>
      </c>
      <c r="D213" s="5">
        <v>1</v>
      </c>
      <c r="E213" s="5">
        <v>206</v>
      </c>
      <c r="F213" s="5">
        <f>ROUND(Source!T192,O213)</f>
        <v>0</v>
      </c>
      <c r="G213" s="5" t="s">
        <v>287</v>
      </c>
      <c r="H213" s="5" t="s">
        <v>288</v>
      </c>
      <c r="I213" s="5"/>
      <c r="J213" s="5"/>
      <c r="K213" s="5">
        <v>206</v>
      </c>
      <c r="L213" s="5">
        <v>20</v>
      </c>
      <c r="M213" s="5">
        <v>3</v>
      </c>
      <c r="N213" s="5" t="s">
        <v>3</v>
      </c>
      <c r="O213" s="5">
        <v>2</v>
      </c>
      <c r="P213" s="5">
        <f>ROUND(Source!DL192,O213)</f>
        <v>0</v>
      </c>
      <c r="Q213" s="5"/>
      <c r="R213" s="5"/>
      <c r="S213" s="5"/>
      <c r="T213" s="5"/>
      <c r="U213" s="5"/>
      <c r="V213" s="5"/>
      <c r="W213" s="5">
        <v>0</v>
      </c>
      <c r="X213" s="5">
        <v>1</v>
      </c>
      <c r="Y213" s="5">
        <v>0</v>
      </c>
      <c r="Z213" s="5">
        <v>0</v>
      </c>
      <c r="AA213" s="5">
        <v>1</v>
      </c>
      <c r="AB213" s="5">
        <v>0</v>
      </c>
    </row>
    <row r="214" spans="1:206" x14ac:dyDescent="0.2">
      <c r="A214" s="5">
        <v>50</v>
      </c>
      <c r="B214" s="5">
        <v>0</v>
      </c>
      <c r="C214" s="5">
        <v>0</v>
      </c>
      <c r="D214" s="5">
        <v>1</v>
      </c>
      <c r="E214" s="5">
        <v>207</v>
      </c>
      <c r="F214" s="5">
        <f>Source!U192</f>
        <v>1325.6220865045</v>
      </c>
      <c r="G214" s="5" t="s">
        <v>289</v>
      </c>
      <c r="H214" s="5" t="s">
        <v>290</v>
      </c>
      <c r="I214" s="5"/>
      <c r="J214" s="5"/>
      <c r="K214" s="5">
        <v>207</v>
      </c>
      <c r="L214" s="5">
        <v>21</v>
      </c>
      <c r="M214" s="5">
        <v>3</v>
      </c>
      <c r="N214" s="5" t="s">
        <v>3</v>
      </c>
      <c r="O214" s="5">
        <v>-1</v>
      </c>
      <c r="P214" s="5">
        <f>Source!DM192</f>
        <v>1325.6220865045</v>
      </c>
      <c r="Q214" s="5"/>
      <c r="R214" s="5"/>
      <c r="S214" s="5"/>
      <c r="T214" s="5"/>
      <c r="U214" s="5"/>
      <c r="V214" s="5"/>
      <c r="W214" s="5">
        <v>1325.6220865</v>
      </c>
      <c r="X214" s="5">
        <v>1</v>
      </c>
      <c r="Y214" s="5">
        <v>1325.6220865</v>
      </c>
      <c r="Z214" s="5">
        <v>1325.6220865</v>
      </c>
      <c r="AA214" s="5">
        <v>1</v>
      </c>
      <c r="AB214" s="5">
        <v>1325.6220865</v>
      </c>
    </row>
    <row r="215" spans="1:206" x14ac:dyDescent="0.2">
      <c r="A215" s="5">
        <v>50</v>
      </c>
      <c r="B215" s="5">
        <v>0</v>
      </c>
      <c r="C215" s="5">
        <v>0</v>
      </c>
      <c r="D215" s="5">
        <v>1</v>
      </c>
      <c r="E215" s="5">
        <v>208</v>
      </c>
      <c r="F215" s="5">
        <f>Source!V192</f>
        <v>53.693033962500003</v>
      </c>
      <c r="G215" s="5" t="s">
        <v>291</v>
      </c>
      <c r="H215" s="5" t="s">
        <v>292</v>
      </c>
      <c r="I215" s="5"/>
      <c r="J215" s="5"/>
      <c r="K215" s="5">
        <v>208</v>
      </c>
      <c r="L215" s="5">
        <v>22</v>
      </c>
      <c r="M215" s="5">
        <v>3</v>
      </c>
      <c r="N215" s="5" t="s">
        <v>3</v>
      </c>
      <c r="O215" s="5">
        <v>-1</v>
      </c>
      <c r="P215" s="5">
        <f>Source!DN192</f>
        <v>53.693033962500003</v>
      </c>
      <c r="Q215" s="5"/>
      <c r="R215" s="5"/>
      <c r="S215" s="5"/>
      <c r="T215" s="5"/>
      <c r="U215" s="5"/>
      <c r="V215" s="5"/>
      <c r="W215" s="5">
        <v>53.693033999999997</v>
      </c>
      <c r="X215" s="5">
        <v>1</v>
      </c>
      <c r="Y215" s="5">
        <v>53.693033999999997</v>
      </c>
      <c r="Z215" s="5">
        <v>53.693033999999997</v>
      </c>
      <c r="AA215" s="5">
        <v>1</v>
      </c>
      <c r="AB215" s="5">
        <v>53.693033999999997</v>
      </c>
    </row>
    <row r="216" spans="1:206" x14ac:dyDescent="0.2">
      <c r="A216" s="5">
        <v>50</v>
      </c>
      <c r="B216" s="5">
        <v>0</v>
      </c>
      <c r="C216" s="5">
        <v>0</v>
      </c>
      <c r="D216" s="5">
        <v>1</v>
      </c>
      <c r="E216" s="5">
        <v>209</v>
      </c>
      <c r="F216" s="5">
        <f>ROUND(Source!W192,O216)</f>
        <v>70</v>
      </c>
      <c r="G216" s="5" t="s">
        <v>293</v>
      </c>
      <c r="H216" s="5" t="s">
        <v>294</v>
      </c>
      <c r="I216" s="5"/>
      <c r="J216" s="5"/>
      <c r="K216" s="5">
        <v>209</v>
      </c>
      <c r="L216" s="5">
        <v>23</v>
      </c>
      <c r="M216" s="5">
        <v>3</v>
      </c>
      <c r="N216" s="5" t="s">
        <v>3</v>
      </c>
      <c r="O216" s="5">
        <v>2</v>
      </c>
      <c r="P216" s="5">
        <f>ROUND(Source!DO192,O216)</f>
        <v>70</v>
      </c>
      <c r="Q216" s="5"/>
      <c r="R216" s="5"/>
      <c r="S216" s="5"/>
      <c r="T216" s="5"/>
      <c r="U216" s="5"/>
      <c r="V216" s="5"/>
      <c r="W216" s="5">
        <v>70.06</v>
      </c>
      <c r="X216" s="5">
        <v>1</v>
      </c>
      <c r="Y216" s="5">
        <v>70.06</v>
      </c>
      <c r="Z216" s="5">
        <v>70</v>
      </c>
      <c r="AA216" s="5">
        <v>1</v>
      </c>
      <c r="AB216" s="5">
        <v>70</v>
      </c>
    </row>
    <row r="217" spans="1:206" x14ac:dyDescent="0.2">
      <c r="A217" s="5">
        <v>50</v>
      </c>
      <c r="B217" s="5">
        <v>0</v>
      </c>
      <c r="C217" s="5">
        <v>0</v>
      </c>
      <c r="D217" s="5">
        <v>1</v>
      </c>
      <c r="E217" s="5">
        <v>233</v>
      </c>
      <c r="F217" s="5">
        <f>ROUND(Source!BD192,O217)</f>
        <v>0</v>
      </c>
      <c r="G217" s="5" t="s">
        <v>295</v>
      </c>
      <c r="H217" s="5" t="s">
        <v>296</v>
      </c>
      <c r="I217" s="5"/>
      <c r="J217" s="5"/>
      <c r="K217" s="5">
        <v>233</v>
      </c>
      <c r="L217" s="5">
        <v>24</v>
      </c>
      <c r="M217" s="5">
        <v>3</v>
      </c>
      <c r="N217" s="5" t="s">
        <v>3</v>
      </c>
      <c r="O217" s="5">
        <v>2</v>
      </c>
      <c r="P217" s="5">
        <f>ROUND(Source!EV192,O217)</f>
        <v>0</v>
      </c>
      <c r="Q217" s="5"/>
      <c r="R217" s="5"/>
      <c r="S217" s="5"/>
      <c r="T217" s="5"/>
      <c r="U217" s="5"/>
      <c r="V217" s="5"/>
      <c r="W217" s="5">
        <v>0</v>
      </c>
      <c r="X217" s="5">
        <v>1</v>
      </c>
      <c r="Y217" s="5">
        <v>0</v>
      </c>
      <c r="Z217" s="5">
        <v>0</v>
      </c>
      <c r="AA217" s="5">
        <v>1</v>
      </c>
      <c r="AB217" s="5">
        <v>0</v>
      </c>
    </row>
    <row r="218" spans="1:206" x14ac:dyDescent="0.2">
      <c r="A218" s="5">
        <v>50</v>
      </c>
      <c r="B218" s="5">
        <v>0</v>
      </c>
      <c r="C218" s="5">
        <v>0</v>
      </c>
      <c r="D218" s="5">
        <v>1</v>
      </c>
      <c r="E218" s="5">
        <v>210</v>
      </c>
      <c r="F218" s="5">
        <f>ROUND(Source!X192,O218)</f>
        <v>11920</v>
      </c>
      <c r="G218" s="5" t="s">
        <v>297</v>
      </c>
      <c r="H218" s="5" t="s">
        <v>298</v>
      </c>
      <c r="I218" s="5"/>
      <c r="J218" s="5"/>
      <c r="K218" s="5">
        <v>210</v>
      </c>
      <c r="L218" s="5">
        <v>25</v>
      </c>
      <c r="M218" s="5">
        <v>3</v>
      </c>
      <c r="N218" s="5" t="s">
        <v>3</v>
      </c>
      <c r="O218" s="5">
        <v>2</v>
      </c>
      <c r="P218" s="5">
        <f>ROUND(Source!DP192,O218)</f>
        <v>420048</v>
      </c>
      <c r="Q218" s="5"/>
      <c r="R218" s="5"/>
      <c r="S218" s="5"/>
      <c r="T218" s="5"/>
      <c r="U218" s="5"/>
      <c r="V218" s="5"/>
      <c r="W218" s="5">
        <v>11919.7</v>
      </c>
      <c r="X218" s="5">
        <v>1</v>
      </c>
      <c r="Y218" s="5">
        <v>11919.7</v>
      </c>
      <c r="Z218" s="5">
        <v>420048</v>
      </c>
      <c r="AA218" s="5">
        <v>1</v>
      </c>
      <c r="AB218" s="5">
        <v>420048</v>
      </c>
    </row>
    <row r="219" spans="1:206" x14ac:dyDescent="0.2">
      <c r="A219" s="5">
        <v>50</v>
      </c>
      <c r="B219" s="5">
        <v>0</v>
      </c>
      <c r="C219" s="5">
        <v>0</v>
      </c>
      <c r="D219" s="5">
        <v>1</v>
      </c>
      <c r="E219" s="5">
        <v>211</v>
      </c>
      <c r="F219" s="5">
        <f>ROUND(Source!Y192,O219)</f>
        <v>6666</v>
      </c>
      <c r="G219" s="5" t="s">
        <v>299</v>
      </c>
      <c r="H219" s="5" t="s">
        <v>300</v>
      </c>
      <c r="I219" s="5"/>
      <c r="J219" s="5"/>
      <c r="K219" s="5">
        <v>211</v>
      </c>
      <c r="L219" s="5">
        <v>26</v>
      </c>
      <c r="M219" s="5">
        <v>3</v>
      </c>
      <c r="N219" s="5" t="s">
        <v>3</v>
      </c>
      <c r="O219" s="5">
        <v>2</v>
      </c>
      <c r="P219" s="5">
        <f>ROUND(Source!DQ192,O219)</f>
        <v>234909</v>
      </c>
      <c r="Q219" s="5"/>
      <c r="R219" s="5"/>
      <c r="S219" s="5"/>
      <c r="T219" s="5"/>
      <c r="U219" s="5"/>
      <c r="V219" s="5"/>
      <c r="W219" s="5">
        <v>6665.99</v>
      </c>
      <c r="X219" s="5">
        <v>1</v>
      </c>
      <c r="Y219" s="5">
        <v>6665.99</v>
      </c>
      <c r="Z219" s="5">
        <v>234909</v>
      </c>
      <c r="AA219" s="5">
        <v>1</v>
      </c>
      <c r="AB219" s="5">
        <v>234909</v>
      </c>
    </row>
    <row r="220" spans="1:206" x14ac:dyDescent="0.2">
      <c r="A220" s="5">
        <v>50</v>
      </c>
      <c r="B220" s="5">
        <v>0</v>
      </c>
      <c r="C220" s="5">
        <v>0</v>
      </c>
      <c r="D220" s="5">
        <v>1</v>
      </c>
      <c r="E220" s="5">
        <v>224</v>
      </c>
      <c r="F220" s="5">
        <f>ROUND(Source!AR192,O220)</f>
        <v>194401</v>
      </c>
      <c r="G220" s="5" t="s">
        <v>301</v>
      </c>
      <c r="H220" s="5" t="s">
        <v>302</v>
      </c>
      <c r="I220" s="5"/>
      <c r="J220" s="5"/>
      <c r="K220" s="5">
        <v>224</v>
      </c>
      <c r="L220" s="5">
        <v>27</v>
      </c>
      <c r="M220" s="5">
        <v>3</v>
      </c>
      <c r="N220" s="5" t="s">
        <v>3</v>
      </c>
      <c r="O220" s="5">
        <v>2</v>
      </c>
      <c r="P220" s="5">
        <f>ROUND(Source!EJ192,O220)</f>
        <v>2310952</v>
      </c>
      <c r="Q220" s="5"/>
      <c r="R220" s="5"/>
      <c r="S220" s="5"/>
      <c r="T220" s="5"/>
      <c r="U220" s="5"/>
      <c r="V220" s="5"/>
      <c r="W220" s="5">
        <v>194400.74000000002</v>
      </c>
      <c r="X220" s="5">
        <v>1</v>
      </c>
      <c r="Y220" s="5">
        <v>194400.74000000002</v>
      </c>
      <c r="Z220" s="5">
        <v>2310952</v>
      </c>
      <c r="AA220" s="5">
        <v>1</v>
      </c>
      <c r="AB220" s="5">
        <v>2310952</v>
      </c>
    </row>
    <row r="222" spans="1:206" x14ac:dyDescent="0.2">
      <c r="A222" s="1">
        <v>4</v>
      </c>
      <c r="B222" s="1">
        <v>1</v>
      </c>
      <c r="C222" s="1"/>
      <c r="D222" s="1">
        <f>ROW(A289)</f>
        <v>289</v>
      </c>
      <c r="E222" s="1"/>
      <c r="F222" s="1" t="s">
        <v>3</v>
      </c>
      <c r="G222" s="1" t="s">
        <v>390</v>
      </c>
      <c r="H222" s="1" t="s">
        <v>3</v>
      </c>
      <c r="I222" s="1">
        <v>0</v>
      </c>
      <c r="J222" s="1"/>
      <c r="K222" s="1">
        <v>-1</v>
      </c>
      <c r="L222" s="1"/>
      <c r="M222" s="1" t="s">
        <v>3</v>
      </c>
      <c r="N222" s="1"/>
      <c r="O222" s="1"/>
      <c r="P222" s="1"/>
      <c r="Q222" s="1"/>
      <c r="R222" s="1"/>
      <c r="S222" s="1">
        <v>0</v>
      </c>
      <c r="T222" s="1">
        <v>0</v>
      </c>
      <c r="U222" s="1" t="s">
        <v>3</v>
      </c>
      <c r="V222" s="1">
        <v>0</v>
      </c>
      <c r="W222" s="1"/>
      <c r="X222" s="1"/>
      <c r="Y222" s="1"/>
      <c r="Z222" s="1"/>
      <c r="AA222" s="1"/>
      <c r="AB222" s="1" t="s">
        <v>3</v>
      </c>
      <c r="AC222" s="1" t="s">
        <v>3</v>
      </c>
      <c r="AD222" s="1" t="s">
        <v>3</v>
      </c>
      <c r="AE222" s="1" t="s">
        <v>3</v>
      </c>
      <c r="AF222" s="1" t="s">
        <v>3</v>
      </c>
      <c r="AG222" s="1" t="s">
        <v>3</v>
      </c>
      <c r="AH222" s="1"/>
      <c r="AI222" s="1"/>
      <c r="AJ222" s="1"/>
      <c r="AK222" s="1"/>
      <c r="AL222" s="1"/>
      <c r="AM222" s="1"/>
      <c r="AN222" s="1"/>
      <c r="AO222" s="1"/>
      <c r="AP222" s="1" t="s">
        <v>3</v>
      </c>
      <c r="AQ222" s="1" t="s">
        <v>3</v>
      </c>
      <c r="AR222" s="1" t="s">
        <v>3</v>
      </c>
      <c r="AS222" s="1"/>
      <c r="AT222" s="1"/>
      <c r="AU222" s="1"/>
      <c r="AV222" s="1"/>
      <c r="AW222" s="1"/>
      <c r="AX222" s="1"/>
      <c r="AY222" s="1"/>
      <c r="AZ222" s="1" t="s">
        <v>3</v>
      </c>
      <c r="BA222" s="1"/>
      <c r="BB222" s="1" t="s">
        <v>3</v>
      </c>
      <c r="BC222" s="1" t="s">
        <v>3</v>
      </c>
      <c r="BD222" s="1" t="s">
        <v>3</v>
      </c>
      <c r="BE222" s="1" t="s">
        <v>3</v>
      </c>
      <c r="BF222" s="1" t="s">
        <v>3</v>
      </c>
      <c r="BG222" s="1" t="s">
        <v>3</v>
      </c>
      <c r="BH222" s="1" t="s">
        <v>3</v>
      </c>
      <c r="BI222" s="1" t="s">
        <v>3</v>
      </c>
      <c r="BJ222" s="1" t="s">
        <v>3</v>
      </c>
      <c r="BK222" s="1" t="s">
        <v>3</v>
      </c>
      <c r="BL222" s="1" t="s">
        <v>3</v>
      </c>
      <c r="BM222" s="1" t="s">
        <v>3</v>
      </c>
      <c r="BN222" s="1" t="s">
        <v>3</v>
      </c>
      <c r="BO222" s="1" t="s">
        <v>3</v>
      </c>
      <c r="BP222" s="1" t="s">
        <v>3</v>
      </c>
      <c r="BQ222" s="1"/>
      <c r="BR222" s="1"/>
      <c r="BS222" s="1"/>
      <c r="BT222" s="1"/>
      <c r="BU222" s="1"/>
      <c r="BV222" s="1"/>
      <c r="BW222" s="1"/>
      <c r="BX222" s="1">
        <v>0</v>
      </c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>
        <v>0</v>
      </c>
    </row>
    <row r="224" spans="1:206" x14ac:dyDescent="0.2">
      <c r="A224" s="3">
        <v>52</v>
      </c>
      <c r="B224" s="3">
        <f t="shared" ref="B224:G224" si="144">B289</f>
        <v>1</v>
      </c>
      <c r="C224" s="3">
        <f t="shared" si="144"/>
        <v>4</v>
      </c>
      <c r="D224" s="3">
        <f t="shared" si="144"/>
        <v>222</v>
      </c>
      <c r="E224" s="3">
        <f t="shared" si="144"/>
        <v>0</v>
      </c>
      <c r="F224" s="3" t="str">
        <f t="shared" si="144"/>
        <v/>
      </c>
      <c r="G224" s="3" t="str">
        <f t="shared" si="144"/>
        <v>3. Полы (коридор, с/у, лестничный марш правый)</v>
      </c>
      <c r="H224" s="3"/>
      <c r="I224" s="3"/>
      <c r="J224" s="3"/>
      <c r="K224" s="3"/>
      <c r="L224" s="3"/>
      <c r="M224" s="3"/>
      <c r="N224" s="3"/>
      <c r="O224" s="3">
        <f t="shared" ref="O224:AT224" si="145">O289</f>
        <v>885930</v>
      </c>
      <c r="P224" s="3">
        <f t="shared" si="145"/>
        <v>866913</v>
      </c>
      <c r="Q224" s="3">
        <f t="shared" si="145"/>
        <v>1911</v>
      </c>
      <c r="R224" s="3">
        <f t="shared" si="145"/>
        <v>666</v>
      </c>
      <c r="S224" s="3">
        <f t="shared" si="145"/>
        <v>17106</v>
      </c>
      <c r="T224" s="3">
        <f t="shared" si="145"/>
        <v>0</v>
      </c>
      <c r="U224" s="3">
        <f t="shared" si="145"/>
        <v>1987.1613264084999</v>
      </c>
      <c r="V224" s="3">
        <f t="shared" si="145"/>
        <v>53.068653595000001</v>
      </c>
      <c r="W224" s="3">
        <f t="shared" si="145"/>
        <v>-17</v>
      </c>
      <c r="X224" s="3">
        <f t="shared" si="145"/>
        <v>17593</v>
      </c>
      <c r="Y224" s="3">
        <f t="shared" si="145"/>
        <v>9633</v>
      </c>
      <c r="Z224" s="3">
        <f t="shared" si="145"/>
        <v>0</v>
      </c>
      <c r="AA224" s="3">
        <f t="shared" si="145"/>
        <v>0</v>
      </c>
      <c r="AB224" s="3">
        <f t="shared" si="145"/>
        <v>885930</v>
      </c>
      <c r="AC224" s="3">
        <f t="shared" si="145"/>
        <v>866913</v>
      </c>
      <c r="AD224" s="3">
        <f t="shared" si="145"/>
        <v>1911</v>
      </c>
      <c r="AE224" s="3">
        <f t="shared" si="145"/>
        <v>666</v>
      </c>
      <c r="AF224" s="3">
        <f t="shared" si="145"/>
        <v>17106</v>
      </c>
      <c r="AG224" s="3">
        <f t="shared" si="145"/>
        <v>0</v>
      </c>
      <c r="AH224" s="3">
        <f t="shared" si="145"/>
        <v>1987.1613264084999</v>
      </c>
      <c r="AI224" s="3">
        <f t="shared" si="145"/>
        <v>53.068653595000001</v>
      </c>
      <c r="AJ224" s="3">
        <f t="shared" si="145"/>
        <v>-17</v>
      </c>
      <c r="AK224" s="3">
        <f t="shared" si="145"/>
        <v>17593</v>
      </c>
      <c r="AL224" s="3">
        <f t="shared" si="145"/>
        <v>9633</v>
      </c>
      <c r="AM224" s="3">
        <f t="shared" si="145"/>
        <v>0</v>
      </c>
      <c r="AN224" s="3">
        <f t="shared" si="145"/>
        <v>0</v>
      </c>
      <c r="AO224" s="3">
        <f t="shared" si="145"/>
        <v>0</v>
      </c>
      <c r="AP224" s="3">
        <f t="shared" si="145"/>
        <v>0</v>
      </c>
      <c r="AQ224" s="3">
        <f t="shared" si="145"/>
        <v>0</v>
      </c>
      <c r="AR224" s="3">
        <f t="shared" si="145"/>
        <v>913156</v>
      </c>
      <c r="AS224" s="3">
        <f t="shared" si="145"/>
        <v>913156</v>
      </c>
      <c r="AT224" s="3">
        <f t="shared" si="145"/>
        <v>0</v>
      </c>
      <c r="AU224" s="3">
        <f t="shared" ref="AU224:BZ224" si="146">AU289</f>
        <v>0</v>
      </c>
      <c r="AV224" s="3">
        <f t="shared" si="146"/>
        <v>866913</v>
      </c>
      <c r="AW224" s="3">
        <f t="shared" si="146"/>
        <v>866913</v>
      </c>
      <c r="AX224" s="3">
        <f t="shared" si="146"/>
        <v>0</v>
      </c>
      <c r="AY224" s="3">
        <f t="shared" si="146"/>
        <v>866913</v>
      </c>
      <c r="AZ224" s="3">
        <f t="shared" si="146"/>
        <v>0</v>
      </c>
      <c r="BA224" s="3">
        <f t="shared" si="146"/>
        <v>0</v>
      </c>
      <c r="BB224" s="3">
        <f t="shared" si="146"/>
        <v>0</v>
      </c>
      <c r="BC224" s="3">
        <f t="shared" si="146"/>
        <v>0</v>
      </c>
      <c r="BD224" s="3">
        <f t="shared" si="146"/>
        <v>0</v>
      </c>
      <c r="BE224" s="3">
        <f t="shared" si="146"/>
        <v>0</v>
      </c>
      <c r="BF224" s="3">
        <f t="shared" si="146"/>
        <v>0</v>
      </c>
      <c r="BG224" s="3">
        <f t="shared" si="146"/>
        <v>0</v>
      </c>
      <c r="BH224" s="3">
        <f t="shared" si="146"/>
        <v>0</v>
      </c>
      <c r="BI224" s="3">
        <f t="shared" si="146"/>
        <v>0</v>
      </c>
      <c r="BJ224" s="3">
        <f t="shared" si="146"/>
        <v>0</v>
      </c>
      <c r="BK224" s="3">
        <f t="shared" si="146"/>
        <v>0</v>
      </c>
      <c r="BL224" s="3">
        <f t="shared" si="146"/>
        <v>0</v>
      </c>
      <c r="BM224" s="3">
        <f t="shared" si="146"/>
        <v>0</v>
      </c>
      <c r="BN224" s="3">
        <f t="shared" si="146"/>
        <v>0</v>
      </c>
      <c r="BO224" s="3">
        <f t="shared" si="146"/>
        <v>0</v>
      </c>
      <c r="BP224" s="3">
        <f t="shared" si="146"/>
        <v>0</v>
      </c>
      <c r="BQ224" s="3">
        <f t="shared" si="146"/>
        <v>0</v>
      </c>
      <c r="BR224" s="3">
        <f t="shared" si="146"/>
        <v>0</v>
      </c>
      <c r="BS224" s="3">
        <f t="shared" si="146"/>
        <v>0</v>
      </c>
      <c r="BT224" s="3">
        <f t="shared" si="146"/>
        <v>0</v>
      </c>
      <c r="BU224" s="3">
        <f t="shared" si="146"/>
        <v>0</v>
      </c>
      <c r="BV224" s="3">
        <f t="shared" si="146"/>
        <v>0</v>
      </c>
      <c r="BW224" s="3">
        <f t="shared" si="146"/>
        <v>0</v>
      </c>
      <c r="BX224" s="3">
        <f t="shared" si="146"/>
        <v>0</v>
      </c>
      <c r="BY224" s="3">
        <f t="shared" si="146"/>
        <v>0</v>
      </c>
      <c r="BZ224" s="3">
        <f t="shared" si="146"/>
        <v>0</v>
      </c>
      <c r="CA224" s="3">
        <f t="shared" ref="CA224:DF224" si="147">CA289</f>
        <v>913156</v>
      </c>
      <c r="CB224" s="3">
        <f t="shared" si="147"/>
        <v>913156</v>
      </c>
      <c r="CC224" s="3">
        <f t="shared" si="147"/>
        <v>0</v>
      </c>
      <c r="CD224" s="3">
        <f t="shared" si="147"/>
        <v>0</v>
      </c>
      <c r="CE224" s="3">
        <f t="shared" si="147"/>
        <v>866913</v>
      </c>
      <c r="CF224" s="3">
        <f t="shared" si="147"/>
        <v>866913</v>
      </c>
      <c r="CG224" s="3">
        <f t="shared" si="147"/>
        <v>0</v>
      </c>
      <c r="CH224" s="3">
        <f t="shared" si="147"/>
        <v>866913</v>
      </c>
      <c r="CI224" s="3">
        <f t="shared" si="147"/>
        <v>0</v>
      </c>
      <c r="CJ224" s="3">
        <f t="shared" si="147"/>
        <v>0</v>
      </c>
      <c r="CK224" s="3">
        <f t="shared" si="147"/>
        <v>0</v>
      </c>
      <c r="CL224" s="3">
        <f t="shared" si="147"/>
        <v>0</v>
      </c>
      <c r="CM224" s="3">
        <f t="shared" si="147"/>
        <v>0</v>
      </c>
      <c r="CN224" s="3">
        <f t="shared" si="147"/>
        <v>0</v>
      </c>
      <c r="CO224" s="3">
        <f t="shared" si="147"/>
        <v>0</v>
      </c>
      <c r="CP224" s="3">
        <f t="shared" si="147"/>
        <v>0</v>
      </c>
      <c r="CQ224" s="3">
        <f t="shared" si="147"/>
        <v>0</v>
      </c>
      <c r="CR224" s="3">
        <f t="shared" si="147"/>
        <v>0</v>
      </c>
      <c r="CS224" s="3">
        <f t="shared" si="147"/>
        <v>0</v>
      </c>
      <c r="CT224" s="3">
        <f t="shared" si="147"/>
        <v>0</v>
      </c>
      <c r="CU224" s="3">
        <f t="shared" si="147"/>
        <v>0</v>
      </c>
      <c r="CV224" s="3">
        <f t="shared" si="147"/>
        <v>0</v>
      </c>
      <c r="CW224" s="3">
        <f t="shared" si="147"/>
        <v>0</v>
      </c>
      <c r="CX224" s="3">
        <f t="shared" si="147"/>
        <v>0</v>
      </c>
      <c r="CY224" s="3">
        <f t="shared" si="147"/>
        <v>0</v>
      </c>
      <c r="CZ224" s="3">
        <f t="shared" si="147"/>
        <v>0</v>
      </c>
      <c r="DA224" s="3">
        <f t="shared" si="147"/>
        <v>0</v>
      </c>
      <c r="DB224" s="3">
        <f t="shared" si="147"/>
        <v>0</v>
      </c>
      <c r="DC224" s="3">
        <f t="shared" si="147"/>
        <v>0</v>
      </c>
      <c r="DD224" s="3">
        <f t="shared" si="147"/>
        <v>0</v>
      </c>
      <c r="DE224" s="3">
        <f t="shared" si="147"/>
        <v>0</v>
      </c>
      <c r="DF224" s="3">
        <f t="shared" si="147"/>
        <v>0</v>
      </c>
      <c r="DG224" s="4">
        <f t="shared" ref="DG224:EL224" si="148">DG289</f>
        <v>1814431</v>
      </c>
      <c r="DH224" s="4">
        <f t="shared" si="148"/>
        <v>1182375</v>
      </c>
      <c r="DI224" s="4">
        <f t="shared" si="148"/>
        <v>29249</v>
      </c>
      <c r="DJ224" s="4">
        <f t="shared" si="148"/>
        <v>23483</v>
      </c>
      <c r="DK224" s="4">
        <f t="shared" si="148"/>
        <v>602807</v>
      </c>
      <c r="DL224" s="4">
        <f t="shared" si="148"/>
        <v>0</v>
      </c>
      <c r="DM224" s="4">
        <f t="shared" si="148"/>
        <v>1987.1613264084999</v>
      </c>
      <c r="DN224" s="4">
        <f t="shared" si="148"/>
        <v>53.068653595000001</v>
      </c>
      <c r="DO224" s="4">
        <f t="shared" si="148"/>
        <v>-16</v>
      </c>
      <c r="DP224" s="4">
        <f t="shared" si="148"/>
        <v>619968</v>
      </c>
      <c r="DQ224" s="4">
        <f t="shared" si="148"/>
        <v>339486</v>
      </c>
      <c r="DR224" s="4">
        <f t="shared" si="148"/>
        <v>0</v>
      </c>
      <c r="DS224" s="4">
        <f t="shared" si="148"/>
        <v>0</v>
      </c>
      <c r="DT224" s="4">
        <f t="shared" si="148"/>
        <v>1814431</v>
      </c>
      <c r="DU224" s="4">
        <f t="shared" si="148"/>
        <v>1182375</v>
      </c>
      <c r="DV224" s="4">
        <f t="shared" si="148"/>
        <v>29249</v>
      </c>
      <c r="DW224" s="4">
        <f t="shared" si="148"/>
        <v>23483</v>
      </c>
      <c r="DX224" s="4">
        <f t="shared" si="148"/>
        <v>602807</v>
      </c>
      <c r="DY224" s="4">
        <f t="shared" si="148"/>
        <v>0</v>
      </c>
      <c r="DZ224" s="4">
        <f t="shared" si="148"/>
        <v>1987.1613264084999</v>
      </c>
      <c r="EA224" s="4">
        <f t="shared" si="148"/>
        <v>53.068653595000001</v>
      </c>
      <c r="EB224" s="4">
        <f t="shared" si="148"/>
        <v>-16</v>
      </c>
      <c r="EC224" s="4">
        <f t="shared" si="148"/>
        <v>619968</v>
      </c>
      <c r="ED224" s="4">
        <f t="shared" si="148"/>
        <v>339486</v>
      </c>
      <c r="EE224" s="4">
        <f t="shared" si="148"/>
        <v>0</v>
      </c>
      <c r="EF224" s="4">
        <f t="shared" si="148"/>
        <v>0</v>
      </c>
      <c r="EG224" s="4">
        <f t="shared" si="148"/>
        <v>0</v>
      </c>
      <c r="EH224" s="4">
        <f t="shared" si="148"/>
        <v>0</v>
      </c>
      <c r="EI224" s="4">
        <f t="shared" si="148"/>
        <v>0</v>
      </c>
      <c r="EJ224" s="4">
        <f t="shared" si="148"/>
        <v>2773885</v>
      </c>
      <c r="EK224" s="4">
        <f t="shared" si="148"/>
        <v>2773885</v>
      </c>
      <c r="EL224" s="4">
        <f t="shared" si="148"/>
        <v>0</v>
      </c>
      <c r="EM224" s="4">
        <f t="shared" ref="EM224:FR224" si="149">EM289</f>
        <v>0</v>
      </c>
      <c r="EN224" s="4">
        <f t="shared" si="149"/>
        <v>1182375</v>
      </c>
      <c r="EO224" s="4">
        <f t="shared" si="149"/>
        <v>1182375</v>
      </c>
      <c r="EP224" s="4">
        <f t="shared" si="149"/>
        <v>0</v>
      </c>
      <c r="EQ224" s="4">
        <f t="shared" si="149"/>
        <v>1182375</v>
      </c>
      <c r="ER224" s="4">
        <f t="shared" si="149"/>
        <v>0</v>
      </c>
      <c r="ES224" s="4">
        <f t="shared" si="149"/>
        <v>0</v>
      </c>
      <c r="ET224" s="4">
        <f t="shared" si="149"/>
        <v>0</v>
      </c>
      <c r="EU224" s="4">
        <f t="shared" si="149"/>
        <v>0</v>
      </c>
      <c r="EV224" s="4">
        <f t="shared" si="149"/>
        <v>0</v>
      </c>
      <c r="EW224" s="4">
        <f t="shared" si="149"/>
        <v>0</v>
      </c>
      <c r="EX224" s="4">
        <f t="shared" si="149"/>
        <v>0</v>
      </c>
      <c r="EY224" s="4">
        <f t="shared" si="149"/>
        <v>0</v>
      </c>
      <c r="EZ224" s="4">
        <f t="shared" si="149"/>
        <v>0</v>
      </c>
      <c r="FA224" s="4">
        <f t="shared" si="149"/>
        <v>0</v>
      </c>
      <c r="FB224" s="4">
        <f t="shared" si="149"/>
        <v>0</v>
      </c>
      <c r="FC224" s="4">
        <f t="shared" si="149"/>
        <v>0</v>
      </c>
      <c r="FD224" s="4">
        <f t="shared" si="149"/>
        <v>0</v>
      </c>
      <c r="FE224" s="4">
        <f t="shared" si="149"/>
        <v>0</v>
      </c>
      <c r="FF224" s="4">
        <f t="shared" si="149"/>
        <v>0</v>
      </c>
      <c r="FG224" s="4">
        <f t="shared" si="149"/>
        <v>0</v>
      </c>
      <c r="FH224" s="4">
        <f t="shared" si="149"/>
        <v>0</v>
      </c>
      <c r="FI224" s="4">
        <f t="shared" si="149"/>
        <v>0</v>
      </c>
      <c r="FJ224" s="4">
        <f t="shared" si="149"/>
        <v>0</v>
      </c>
      <c r="FK224" s="4">
        <f t="shared" si="149"/>
        <v>0</v>
      </c>
      <c r="FL224" s="4">
        <f t="shared" si="149"/>
        <v>0</v>
      </c>
      <c r="FM224" s="4">
        <f t="shared" si="149"/>
        <v>0</v>
      </c>
      <c r="FN224" s="4">
        <f t="shared" si="149"/>
        <v>0</v>
      </c>
      <c r="FO224" s="4">
        <f t="shared" si="149"/>
        <v>0</v>
      </c>
      <c r="FP224" s="4">
        <f t="shared" si="149"/>
        <v>0</v>
      </c>
      <c r="FQ224" s="4">
        <f t="shared" si="149"/>
        <v>0</v>
      </c>
      <c r="FR224" s="4">
        <f t="shared" si="149"/>
        <v>0</v>
      </c>
      <c r="FS224" s="4">
        <f t="shared" ref="FS224:GX224" si="150">FS289</f>
        <v>2773885</v>
      </c>
      <c r="FT224" s="4">
        <f t="shared" si="150"/>
        <v>2773885</v>
      </c>
      <c r="FU224" s="4">
        <f t="shared" si="150"/>
        <v>0</v>
      </c>
      <c r="FV224" s="4">
        <f t="shared" si="150"/>
        <v>0</v>
      </c>
      <c r="FW224" s="4">
        <f t="shared" si="150"/>
        <v>1182375</v>
      </c>
      <c r="FX224" s="4">
        <f t="shared" si="150"/>
        <v>1182375</v>
      </c>
      <c r="FY224" s="4">
        <f t="shared" si="150"/>
        <v>0</v>
      </c>
      <c r="FZ224" s="4">
        <f t="shared" si="150"/>
        <v>1182375</v>
      </c>
      <c r="GA224" s="4">
        <f t="shared" si="150"/>
        <v>0</v>
      </c>
      <c r="GB224" s="4">
        <f t="shared" si="150"/>
        <v>0</v>
      </c>
      <c r="GC224" s="4">
        <f t="shared" si="150"/>
        <v>0</v>
      </c>
      <c r="GD224" s="4">
        <f t="shared" si="150"/>
        <v>0</v>
      </c>
      <c r="GE224" s="4">
        <f t="shared" si="150"/>
        <v>0</v>
      </c>
      <c r="GF224" s="4">
        <f t="shared" si="150"/>
        <v>0</v>
      </c>
      <c r="GG224" s="4">
        <f t="shared" si="150"/>
        <v>0</v>
      </c>
      <c r="GH224" s="4">
        <f t="shared" si="150"/>
        <v>0</v>
      </c>
      <c r="GI224" s="4">
        <f t="shared" si="150"/>
        <v>0</v>
      </c>
      <c r="GJ224" s="4">
        <f t="shared" si="150"/>
        <v>0</v>
      </c>
      <c r="GK224" s="4">
        <f t="shared" si="150"/>
        <v>0</v>
      </c>
      <c r="GL224" s="4">
        <f t="shared" si="150"/>
        <v>0</v>
      </c>
      <c r="GM224" s="4">
        <f t="shared" si="150"/>
        <v>0</v>
      </c>
      <c r="GN224" s="4">
        <f t="shared" si="150"/>
        <v>0</v>
      </c>
      <c r="GO224" s="4">
        <f t="shared" si="150"/>
        <v>0</v>
      </c>
      <c r="GP224" s="4">
        <f t="shared" si="150"/>
        <v>0</v>
      </c>
      <c r="GQ224" s="4">
        <f t="shared" si="150"/>
        <v>0</v>
      </c>
      <c r="GR224" s="4">
        <f t="shared" si="150"/>
        <v>0</v>
      </c>
      <c r="GS224" s="4">
        <f t="shared" si="150"/>
        <v>0</v>
      </c>
      <c r="GT224" s="4">
        <f t="shared" si="150"/>
        <v>0</v>
      </c>
      <c r="GU224" s="4">
        <f t="shared" si="150"/>
        <v>0</v>
      </c>
      <c r="GV224" s="4">
        <f t="shared" si="150"/>
        <v>0</v>
      </c>
      <c r="GW224" s="4">
        <f t="shared" si="150"/>
        <v>0</v>
      </c>
      <c r="GX224" s="4">
        <f t="shared" si="150"/>
        <v>0</v>
      </c>
    </row>
    <row r="226" spans="1:255" x14ac:dyDescent="0.2">
      <c r="A226" s="2">
        <v>17</v>
      </c>
      <c r="B226" s="2">
        <v>1</v>
      </c>
      <c r="C226" s="2">
        <f>ROW(SmtRes!A444)</f>
        <v>444</v>
      </c>
      <c r="D226" s="2">
        <f>ROW(EtalonRes!A414)</f>
        <v>414</v>
      </c>
      <c r="E226" s="2" t="s">
        <v>391</v>
      </c>
      <c r="F226" s="2" t="s">
        <v>305</v>
      </c>
      <c r="G226" s="2" t="s">
        <v>306</v>
      </c>
      <c r="H226" s="2" t="s">
        <v>307</v>
      </c>
      <c r="I226" s="2">
        <f>ROUND(181.54/100,7)</f>
        <v>1.8153999999999999</v>
      </c>
      <c r="J226" s="2">
        <v>0</v>
      </c>
      <c r="K226" s="2">
        <f>ROUND(181.54/100,7)</f>
        <v>1.8153999999999999</v>
      </c>
      <c r="L226" s="2"/>
      <c r="M226" s="2"/>
      <c r="N226" s="2"/>
      <c r="O226" s="2">
        <f>ROUND(CP226,2)</f>
        <v>61.4</v>
      </c>
      <c r="P226" s="2">
        <f>ROUND(CQ226*I226,2)</f>
        <v>0</v>
      </c>
      <c r="Q226" s="2">
        <f>ROUND(CR226*I226,2)</f>
        <v>0</v>
      </c>
      <c r="R226" s="2">
        <f>ROUND(CS226*I226,2)</f>
        <v>0</v>
      </c>
      <c r="S226" s="2">
        <f>ROUND(CT226*I226,2)</f>
        <v>61.4</v>
      </c>
      <c r="T226" s="2">
        <f>ROUND(CU226*I226,2)</f>
        <v>0</v>
      </c>
      <c r="U226" s="2">
        <f t="shared" ref="U226:U257" si="151">CV226*I226</f>
        <v>7.8706666999999992</v>
      </c>
      <c r="V226" s="2">
        <f t="shared" ref="V226:V257" si="152">CW226*I226</f>
        <v>0</v>
      </c>
      <c r="W226" s="2">
        <f>ROUND(CX226*I226,2)</f>
        <v>0</v>
      </c>
      <c r="X226" s="2">
        <f>ROUND(CY226,2)</f>
        <v>54.65</v>
      </c>
      <c r="Y226" s="2">
        <f>ROUND(CZ226,2)</f>
        <v>30.09</v>
      </c>
      <c r="Z226" s="2"/>
      <c r="AA226" s="2">
        <v>53551706</v>
      </c>
      <c r="AB226" s="2">
        <f t="shared" ref="AB226:AB257" si="153">ROUND((AC226+AD226+AF226),2)</f>
        <v>33.82</v>
      </c>
      <c r="AC226" s="2">
        <f t="shared" ref="AC226:AC233" si="154">ROUND((ES226),2)</f>
        <v>0</v>
      </c>
      <c r="AD226" s="2">
        <f>ROUND(((((ET226*ROUND(1.15,7)))-((EU226*ROUND(1.15,7))))+AE226),2)</f>
        <v>0</v>
      </c>
      <c r="AE226" s="2">
        <f>ROUND(((EU226*ROUND(1.15,7))),2)</f>
        <v>0</v>
      </c>
      <c r="AF226" s="2">
        <f>ROUND(((EV226*ROUND(1.15,7))),2)</f>
        <v>33.82</v>
      </c>
      <c r="AG226" s="2">
        <f t="shared" ref="AG226:AG257" si="155">ROUND((AP226),2)</f>
        <v>0</v>
      </c>
      <c r="AH226" s="2">
        <f>((EW226*ROUND(1.15,7)))</f>
        <v>4.3354999999999997</v>
      </c>
      <c r="AI226" s="2">
        <f>((EX226*ROUND(1.15,7)))</f>
        <v>0</v>
      </c>
      <c r="AJ226" s="2">
        <f t="shared" ref="AJ226:AJ257" si="156">(AS226)</f>
        <v>0</v>
      </c>
      <c r="AK226" s="2">
        <v>29.41</v>
      </c>
      <c r="AL226" s="2">
        <v>0</v>
      </c>
      <c r="AM226" s="2">
        <v>0</v>
      </c>
      <c r="AN226" s="2">
        <v>0</v>
      </c>
      <c r="AO226" s="2">
        <v>29.41</v>
      </c>
      <c r="AP226" s="2">
        <v>0</v>
      </c>
      <c r="AQ226" s="2">
        <v>3.77</v>
      </c>
      <c r="AR226" s="2">
        <v>0</v>
      </c>
      <c r="AS226" s="2">
        <v>0</v>
      </c>
      <c r="AT226" s="2">
        <v>89</v>
      </c>
      <c r="AU226" s="2">
        <v>49</v>
      </c>
      <c r="AV226" s="2">
        <v>1</v>
      </c>
      <c r="AW226" s="2">
        <v>1</v>
      </c>
      <c r="AX226" s="2"/>
      <c r="AY226" s="2"/>
      <c r="AZ226" s="2">
        <v>1</v>
      </c>
      <c r="BA226" s="2">
        <v>1</v>
      </c>
      <c r="BB226" s="2">
        <v>1</v>
      </c>
      <c r="BC226" s="2">
        <v>1</v>
      </c>
      <c r="BD226" s="2" t="s">
        <v>3</v>
      </c>
      <c r="BE226" s="2" t="s">
        <v>3</v>
      </c>
      <c r="BF226" s="2" t="s">
        <v>3</v>
      </c>
      <c r="BG226" s="2" t="s">
        <v>3</v>
      </c>
      <c r="BH226" s="2">
        <v>0</v>
      </c>
      <c r="BI226" s="2">
        <v>1</v>
      </c>
      <c r="BJ226" s="2" t="s">
        <v>308</v>
      </c>
      <c r="BK226" s="2"/>
      <c r="BL226" s="2"/>
      <c r="BM226" s="2">
        <v>57001</v>
      </c>
      <c r="BN226" s="2">
        <v>0</v>
      </c>
      <c r="BO226" s="2" t="s">
        <v>3</v>
      </c>
      <c r="BP226" s="2">
        <v>0</v>
      </c>
      <c r="BQ226" s="2">
        <v>6</v>
      </c>
      <c r="BR226" s="2">
        <v>0</v>
      </c>
      <c r="BS226" s="2">
        <v>1</v>
      </c>
      <c r="BT226" s="2">
        <v>1</v>
      </c>
      <c r="BU226" s="2">
        <v>1</v>
      </c>
      <c r="BV226" s="2">
        <v>1</v>
      </c>
      <c r="BW226" s="2">
        <v>1</v>
      </c>
      <c r="BX226" s="2">
        <v>1</v>
      </c>
      <c r="BY226" s="2" t="s">
        <v>3</v>
      </c>
      <c r="BZ226" s="2">
        <v>89</v>
      </c>
      <c r="CA226" s="2">
        <v>49</v>
      </c>
      <c r="CB226" s="2" t="s">
        <v>3</v>
      </c>
      <c r="CC226" s="2"/>
      <c r="CD226" s="2"/>
      <c r="CE226" s="2">
        <v>0</v>
      </c>
      <c r="CF226" s="2">
        <v>0</v>
      </c>
      <c r="CG226" s="2">
        <v>0</v>
      </c>
      <c r="CH226" s="2"/>
      <c r="CI226" s="2"/>
      <c r="CJ226" s="2"/>
      <c r="CK226" s="2"/>
      <c r="CL226" s="2"/>
      <c r="CM226" s="2">
        <v>0</v>
      </c>
      <c r="CN226" s="2" t="s">
        <v>2150</v>
      </c>
      <c r="CO226" s="2">
        <v>0</v>
      </c>
      <c r="CP226" s="2">
        <f t="shared" ref="CP226:CP257" si="157">(P226+Q226+S226)</f>
        <v>61.4</v>
      </c>
      <c r="CQ226" s="2">
        <f t="shared" ref="CQ226:CQ265" si="158">AC226*BC226</f>
        <v>0</v>
      </c>
      <c r="CR226" s="2">
        <f t="shared" ref="CR226:CR257" si="159">AD226*BB226</f>
        <v>0</v>
      </c>
      <c r="CS226" s="2">
        <f t="shared" ref="CS226:CS257" si="160">AE226*BS226</f>
        <v>0</v>
      </c>
      <c r="CT226" s="2">
        <f t="shared" ref="CT226:CT257" si="161">AF226*BA226</f>
        <v>33.82</v>
      </c>
      <c r="CU226" s="2">
        <f t="shared" ref="CU226:CU257" si="162">AG226</f>
        <v>0</v>
      </c>
      <c r="CV226" s="2">
        <f t="shared" ref="CV226:CV257" si="163">AH226</f>
        <v>4.3354999999999997</v>
      </c>
      <c r="CW226" s="2">
        <f t="shared" ref="CW226:CW257" si="164">AI226</f>
        <v>0</v>
      </c>
      <c r="CX226" s="2">
        <f t="shared" ref="CX226:CX257" si="165">AJ226</f>
        <v>0</v>
      </c>
      <c r="CY226" s="2">
        <f t="shared" ref="CY226:CY257" si="166">(((S226+R226)*AT226)/100)</f>
        <v>54.645999999999994</v>
      </c>
      <c r="CZ226" s="2">
        <f t="shared" ref="CZ226:CZ257" si="167">(((S226+R226)*AU226)/100)</f>
        <v>30.085999999999999</v>
      </c>
      <c r="DA226" s="2"/>
      <c r="DB226" s="2"/>
      <c r="DC226" s="2" t="s">
        <v>3</v>
      </c>
      <c r="DD226" s="2" t="s">
        <v>3</v>
      </c>
      <c r="DE226" s="2" t="s">
        <v>16</v>
      </c>
      <c r="DF226" s="2" t="s">
        <v>16</v>
      </c>
      <c r="DG226" s="2" t="s">
        <v>16</v>
      </c>
      <c r="DH226" s="2" t="s">
        <v>3</v>
      </c>
      <c r="DI226" s="2" t="s">
        <v>16</v>
      </c>
      <c r="DJ226" s="2" t="s">
        <v>16</v>
      </c>
      <c r="DK226" s="2" t="s">
        <v>3</v>
      </c>
      <c r="DL226" s="2" t="s">
        <v>3</v>
      </c>
      <c r="DM226" s="2" t="s">
        <v>3</v>
      </c>
      <c r="DN226" s="2">
        <v>0</v>
      </c>
      <c r="DO226" s="2">
        <v>0</v>
      </c>
      <c r="DP226" s="2">
        <v>1</v>
      </c>
      <c r="DQ226" s="2">
        <v>1</v>
      </c>
      <c r="DR226" s="2"/>
      <c r="DS226" s="2"/>
      <c r="DT226" s="2"/>
      <c r="DU226" s="2">
        <v>1013</v>
      </c>
      <c r="DV226" s="2" t="s">
        <v>307</v>
      </c>
      <c r="DW226" s="2" t="s">
        <v>307</v>
      </c>
      <c r="DX226" s="2">
        <v>1</v>
      </c>
      <c r="DY226" s="2"/>
      <c r="DZ226" s="2" t="s">
        <v>3</v>
      </c>
      <c r="EA226" s="2" t="s">
        <v>3</v>
      </c>
      <c r="EB226" s="2" t="s">
        <v>3</v>
      </c>
      <c r="EC226" s="2" t="s">
        <v>3</v>
      </c>
      <c r="ED226" s="2"/>
      <c r="EE226" s="2">
        <v>53551219</v>
      </c>
      <c r="EF226" s="2">
        <v>6</v>
      </c>
      <c r="EG226" s="2" t="s">
        <v>17</v>
      </c>
      <c r="EH226" s="2">
        <v>11</v>
      </c>
      <c r="EI226" s="2" t="s">
        <v>104</v>
      </c>
      <c r="EJ226" s="2">
        <v>1</v>
      </c>
      <c r="EK226" s="2">
        <v>57001</v>
      </c>
      <c r="EL226" s="2" t="s">
        <v>104</v>
      </c>
      <c r="EM226" s="2" t="s">
        <v>309</v>
      </c>
      <c r="EN226" s="2"/>
      <c r="EO226" s="2" t="s">
        <v>52</v>
      </c>
      <c r="EP226" s="2"/>
      <c r="EQ226" s="2">
        <v>131072</v>
      </c>
      <c r="ER226" s="2">
        <v>29.41</v>
      </c>
      <c r="ES226" s="2">
        <v>0</v>
      </c>
      <c r="ET226" s="2">
        <v>0</v>
      </c>
      <c r="EU226" s="2">
        <v>0</v>
      </c>
      <c r="EV226" s="2">
        <v>29.41</v>
      </c>
      <c r="EW226" s="2">
        <v>3.77</v>
      </c>
      <c r="EX226" s="2">
        <v>0</v>
      </c>
      <c r="EY226" s="2">
        <v>0</v>
      </c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>
        <v>0</v>
      </c>
      <c r="FR226" s="2">
        <f>ROUND(IF(AND(BH226=3,BI226=3),P226,0),2)</f>
        <v>0</v>
      </c>
      <c r="FS226" s="2">
        <v>0</v>
      </c>
      <c r="FT226" s="2"/>
      <c r="FU226" s="2"/>
      <c r="FV226" s="2"/>
      <c r="FW226" s="2"/>
      <c r="FX226" s="2">
        <v>89</v>
      </c>
      <c r="FY226" s="2">
        <v>49</v>
      </c>
      <c r="FZ226" s="2"/>
      <c r="GA226" s="2" t="s">
        <v>3</v>
      </c>
      <c r="GB226" s="2"/>
      <c r="GC226" s="2"/>
      <c r="GD226" s="2">
        <v>1</v>
      </c>
      <c r="GE226" s="2"/>
      <c r="GF226" s="2">
        <v>1934208151</v>
      </c>
      <c r="GG226" s="2">
        <v>2</v>
      </c>
      <c r="GH226" s="2">
        <v>1</v>
      </c>
      <c r="GI226" s="2">
        <v>-2</v>
      </c>
      <c r="GJ226" s="2">
        <v>0</v>
      </c>
      <c r="GK226" s="2">
        <v>0</v>
      </c>
      <c r="GL226" s="2">
        <f>ROUND(IF(AND(BH226=3,BI226=3,FS226&lt;&gt;0),P226,0),2)</f>
        <v>0</v>
      </c>
      <c r="GM226" s="2">
        <f>ROUND(O226+X226+Y226,2)+GX226</f>
        <v>146.13999999999999</v>
      </c>
      <c r="GN226" s="2">
        <f>IF(OR(BI226=0,BI226=1),ROUND(O226+X226+Y226,2),0)</f>
        <v>146.13999999999999</v>
      </c>
      <c r="GO226" s="2">
        <f>IF(BI226=2,ROUND(O226+X226+Y226,2),0)</f>
        <v>0</v>
      </c>
      <c r="GP226" s="2">
        <f>IF(BI226=4,ROUND(O226+X226+Y226,2)+GX226,0)</f>
        <v>0</v>
      </c>
      <c r="GQ226" s="2"/>
      <c r="GR226" s="2">
        <v>0</v>
      </c>
      <c r="GS226" s="2">
        <v>0</v>
      </c>
      <c r="GT226" s="2">
        <v>0</v>
      </c>
      <c r="GU226" s="2" t="s">
        <v>3</v>
      </c>
      <c r="GV226" s="2">
        <f t="shared" ref="GV226:GV237" si="168">ROUND((GT226),2)</f>
        <v>0</v>
      </c>
      <c r="GW226" s="2">
        <v>1</v>
      </c>
      <c r="GX226" s="2">
        <f>ROUND(HC226*I226,2)</f>
        <v>0</v>
      </c>
      <c r="GY226" s="2"/>
      <c r="GZ226" s="2"/>
      <c r="HA226" s="2">
        <v>0</v>
      </c>
      <c r="HB226" s="2">
        <v>0</v>
      </c>
      <c r="HC226" s="2">
        <f t="shared" ref="HC226:HC257" si="169">GV226*GW226</f>
        <v>0</v>
      </c>
      <c r="HD226" s="2"/>
      <c r="HE226" s="2" t="s">
        <v>3</v>
      </c>
      <c r="HF226" s="2" t="s">
        <v>3</v>
      </c>
      <c r="HG226" s="2"/>
      <c r="HH226" s="2"/>
      <c r="HI226" s="2"/>
      <c r="HJ226" s="2"/>
      <c r="HK226" s="2"/>
      <c r="HL226" s="2"/>
      <c r="HM226" s="2" t="s">
        <v>3</v>
      </c>
      <c r="HN226" s="2" t="s">
        <v>310</v>
      </c>
      <c r="HO226" s="2" t="s">
        <v>311</v>
      </c>
      <c r="HP226" s="2" t="s">
        <v>104</v>
      </c>
      <c r="HQ226" s="2" t="s">
        <v>104</v>
      </c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>
        <v>0</v>
      </c>
      <c r="IL226" s="2"/>
      <c r="IM226" s="2"/>
      <c r="IN226" s="2"/>
      <c r="IO226" s="2"/>
      <c r="IP226" s="2"/>
      <c r="IQ226" s="2"/>
      <c r="IR226" s="2"/>
      <c r="IS226" s="2"/>
      <c r="IT226" s="2"/>
      <c r="IU226" s="2"/>
    </row>
    <row r="227" spans="1:255" x14ac:dyDescent="0.2">
      <c r="A227">
        <v>17</v>
      </c>
      <c r="B227">
        <v>1</v>
      </c>
      <c r="C227">
        <f>ROW(SmtRes!A446)</f>
        <v>446</v>
      </c>
      <c r="D227">
        <f>ROW(EtalonRes!A416)</f>
        <v>416</v>
      </c>
      <c r="E227" t="s">
        <v>391</v>
      </c>
      <c r="F227" t="s">
        <v>305</v>
      </c>
      <c r="G227" t="s">
        <v>306</v>
      </c>
      <c r="H227" t="s">
        <v>307</v>
      </c>
      <c r="I227">
        <f>ROUND(181.54/100,7)</f>
        <v>1.8153999999999999</v>
      </c>
      <c r="J227">
        <v>0</v>
      </c>
      <c r="K227">
        <f>ROUND(181.54/100,7)</f>
        <v>1.8153999999999999</v>
      </c>
      <c r="O227">
        <f>ROUND(CP227,0)</f>
        <v>2164</v>
      </c>
      <c r="P227">
        <f>ROUND(CQ227*I227,0)</f>
        <v>0</v>
      </c>
      <c r="Q227">
        <f>ROUND(CR227*I227,0)</f>
        <v>0</v>
      </c>
      <c r="R227">
        <f>ROUND(CS227*I227,0)</f>
        <v>0</v>
      </c>
      <c r="S227">
        <f>ROUND(CT227*I227,0)</f>
        <v>2164</v>
      </c>
      <c r="T227">
        <f>ROUND(CU227*I227,0)</f>
        <v>0</v>
      </c>
      <c r="U227">
        <f t="shared" si="151"/>
        <v>7.8706666999999992</v>
      </c>
      <c r="V227">
        <f t="shared" si="152"/>
        <v>0</v>
      </c>
      <c r="W227">
        <f>ROUND(CX227*I227,0)</f>
        <v>0</v>
      </c>
      <c r="X227">
        <f>ROUND(CY227,0)</f>
        <v>1926</v>
      </c>
      <c r="Y227">
        <f>ROUND(CZ227,0)</f>
        <v>1060</v>
      </c>
      <c r="AA227">
        <v>53551707</v>
      </c>
      <c r="AB227">
        <f t="shared" si="153"/>
        <v>33.82</v>
      </c>
      <c r="AC227">
        <f t="shared" si="154"/>
        <v>0</v>
      </c>
      <c r="AD227">
        <f>ROUND(((((ET227*ROUND(1.15,7)))-((EU227*ROUND(1.15,7))))+AE227),2)</f>
        <v>0</v>
      </c>
      <c r="AE227">
        <f>ROUND(((EU227*ROUND(1.15,7))),2)</f>
        <v>0</v>
      </c>
      <c r="AF227">
        <f>ROUND(((EV227*ROUND(1.15,7))),2)</f>
        <v>33.82</v>
      </c>
      <c r="AG227">
        <f t="shared" si="155"/>
        <v>0</v>
      </c>
      <c r="AH227">
        <f>((EW227*ROUND(1.15,7)))</f>
        <v>4.3354999999999997</v>
      </c>
      <c r="AI227">
        <f>((EX227*ROUND(1.15,7)))</f>
        <v>0</v>
      </c>
      <c r="AJ227">
        <f t="shared" si="156"/>
        <v>0</v>
      </c>
      <c r="AK227">
        <v>29.41</v>
      </c>
      <c r="AL227">
        <v>0</v>
      </c>
      <c r="AM227">
        <v>0</v>
      </c>
      <c r="AN227">
        <v>0</v>
      </c>
      <c r="AO227">
        <v>29.41</v>
      </c>
      <c r="AP227">
        <v>0</v>
      </c>
      <c r="AQ227">
        <v>3.77</v>
      </c>
      <c r="AR227">
        <v>0</v>
      </c>
      <c r="AS227">
        <v>0</v>
      </c>
      <c r="AT227">
        <v>89</v>
      </c>
      <c r="AU227">
        <v>49</v>
      </c>
      <c r="AV227">
        <v>1</v>
      </c>
      <c r="AW227">
        <v>1</v>
      </c>
      <c r="AZ227">
        <v>1</v>
      </c>
      <c r="BA227">
        <v>35.24</v>
      </c>
      <c r="BB227">
        <v>1</v>
      </c>
      <c r="BC227">
        <v>1</v>
      </c>
      <c r="BD227" t="s">
        <v>3</v>
      </c>
      <c r="BE227" t="s">
        <v>3</v>
      </c>
      <c r="BF227" t="s">
        <v>3</v>
      </c>
      <c r="BG227" t="s">
        <v>3</v>
      </c>
      <c r="BH227">
        <v>0</v>
      </c>
      <c r="BI227">
        <v>1</v>
      </c>
      <c r="BJ227" t="s">
        <v>308</v>
      </c>
      <c r="BM227">
        <v>57001</v>
      </c>
      <c r="BN227">
        <v>0</v>
      </c>
      <c r="BO227" t="s">
        <v>305</v>
      </c>
      <c r="BP227">
        <v>1</v>
      </c>
      <c r="BQ227">
        <v>6</v>
      </c>
      <c r="BR227">
        <v>0</v>
      </c>
      <c r="BS227">
        <v>35.24</v>
      </c>
      <c r="BT227">
        <v>1</v>
      </c>
      <c r="BU227">
        <v>1</v>
      </c>
      <c r="BV227">
        <v>1</v>
      </c>
      <c r="BW227">
        <v>1</v>
      </c>
      <c r="BX227">
        <v>1</v>
      </c>
      <c r="BY227" t="s">
        <v>3</v>
      </c>
      <c r="BZ227">
        <v>89</v>
      </c>
      <c r="CA227">
        <v>49</v>
      </c>
      <c r="CB227" t="s">
        <v>3</v>
      </c>
      <c r="CE227">
        <v>0</v>
      </c>
      <c r="CF227">
        <v>0</v>
      </c>
      <c r="CG227">
        <v>0</v>
      </c>
      <c r="CM227">
        <v>0</v>
      </c>
      <c r="CN227" t="s">
        <v>2150</v>
      </c>
      <c r="CO227">
        <v>0</v>
      </c>
      <c r="CP227">
        <f t="shared" si="157"/>
        <v>2164</v>
      </c>
      <c r="CQ227">
        <f t="shared" si="158"/>
        <v>0</v>
      </c>
      <c r="CR227">
        <f t="shared" si="159"/>
        <v>0</v>
      </c>
      <c r="CS227">
        <f t="shared" si="160"/>
        <v>0</v>
      </c>
      <c r="CT227">
        <f t="shared" si="161"/>
        <v>1191.8168000000001</v>
      </c>
      <c r="CU227">
        <f t="shared" si="162"/>
        <v>0</v>
      </c>
      <c r="CV227">
        <f t="shared" si="163"/>
        <v>4.3354999999999997</v>
      </c>
      <c r="CW227">
        <f t="shared" si="164"/>
        <v>0</v>
      </c>
      <c r="CX227">
        <f t="shared" si="165"/>
        <v>0</v>
      </c>
      <c r="CY227">
        <f t="shared" si="166"/>
        <v>1925.96</v>
      </c>
      <c r="CZ227">
        <f t="shared" si="167"/>
        <v>1060.3599999999999</v>
      </c>
      <c r="DC227" t="s">
        <v>3</v>
      </c>
      <c r="DD227" t="s">
        <v>3</v>
      </c>
      <c r="DE227" t="s">
        <v>16</v>
      </c>
      <c r="DF227" t="s">
        <v>16</v>
      </c>
      <c r="DG227" t="s">
        <v>16</v>
      </c>
      <c r="DH227" t="s">
        <v>3</v>
      </c>
      <c r="DI227" t="s">
        <v>16</v>
      </c>
      <c r="DJ227" t="s">
        <v>16</v>
      </c>
      <c r="DK227" t="s">
        <v>3</v>
      </c>
      <c r="DL227" t="s">
        <v>3</v>
      </c>
      <c r="DM227" t="s">
        <v>3</v>
      </c>
      <c r="DN227">
        <v>0</v>
      </c>
      <c r="DO227">
        <v>0</v>
      </c>
      <c r="DP227">
        <v>1</v>
      </c>
      <c r="DQ227">
        <v>1</v>
      </c>
      <c r="DU227">
        <v>1013</v>
      </c>
      <c r="DV227" t="s">
        <v>307</v>
      </c>
      <c r="DW227" t="s">
        <v>307</v>
      </c>
      <c r="DX227">
        <v>1</v>
      </c>
      <c r="DZ227" t="s">
        <v>3</v>
      </c>
      <c r="EA227" t="s">
        <v>3</v>
      </c>
      <c r="EB227" t="s">
        <v>3</v>
      </c>
      <c r="EC227" t="s">
        <v>3</v>
      </c>
      <c r="EE227">
        <v>53551219</v>
      </c>
      <c r="EF227">
        <v>6</v>
      </c>
      <c r="EG227" t="s">
        <v>17</v>
      </c>
      <c r="EH227">
        <v>11</v>
      </c>
      <c r="EI227" t="s">
        <v>104</v>
      </c>
      <c r="EJ227">
        <v>1</v>
      </c>
      <c r="EK227">
        <v>57001</v>
      </c>
      <c r="EL227" t="s">
        <v>104</v>
      </c>
      <c r="EM227" t="s">
        <v>309</v>
      </c>
      <c r="EO227" t="s">
        <v>52</v>
      </c>
      <c r="EQ227">
        <v>131072</v>
      </c>
      <c r="ER227">
        <v>29.41</v>
      </c>
      <c r="ES227">
        <v>0</v>
      </c>
      <c r="ET227">
        <v>0</v>
      </c>
      <c r="EU227">
        <v>0</v>
      </c>
      <c r="EV227">
        <v>29.41</v>
      </c>
      <c r="EW227">
        <v>3.77</v>
      </c>
      <c r="EX227">
        <v>0</v>
      </c>
      <c r="EY227">
        <v>0</v>
      </c>
      <c r="FQ227">
        <v>0</v>
      </c>
      <c r="FR227">
        <f>ROUND(IF(AND(BH227=3,BI227=3),P227,0),0)</f>
        <v>0</v>
      </c>
      <c r="FS227">
        <v>0</v>
      </c>
      <c r="FX227">
        <v>89</v>
      </c>
      <c r="FY227">
        <v>49</v>
      </c>
      <c r="GA227" t="s">
        <v>3</v>
      </c>
      <c r="GD227">
        <v>1</v>
      </c>
      <c r="GF227">
        <v>1934208151</v>
      </c>
      <c r="GG227">
        <v>2</v>
      </c>
      <c r="GH227">
        <v>1</v>
      </c>
      <c r="GI227">
        <v>2</v>
      </c>
      <c r="GJ227">
        <v>0</v>
      </c>
      <c r="GK227">
        <v>0</v>
      </c>
      <c r="GL227">
        <f>ROUND(IF(AND(BH227=3,BI227=3,FS227&lt;&gt;0),P227,0),0)</f>
        <v>0</v>
      </c>
      <c r="GM227">
        <f>ROUND(O227+X227+Y227,0)+GX227</f>
        <v>5150</v>
      </c>
      <c r="GN227">
        <f>IF(OR(BI227=0,BI227=1),ROUND(O227+X227+Y227,0),0)</f>
        <v>5150</v>
      </c>
      <c r="GO227">
        <f>IF(BI227=2,ROUND(O227+X227+Y227,0),0)</f>
        <v>0</v>
      </c>
      <c r="GP227">
        <f>IF(BI227=4,ROUND(O227+X227+Y227,0)+GX227,0)</f>
        <v>0</v>
      </c>
      <c r="GR227">
        <v>0</v>
      </c>
      <c r="GS227">
        <v>0</v>
      </c>
      <c r="GT227">
        <v>0</v>
      </c>
      <c r="GU227" t="s">
        <v>3</v>
      </c>
      <c r="GV227">
        <f t="shared" si="168"/>
        <v>0</v>
      </c>
      <c r="GW227">
        <v>1</v>
      </c>
      <c r="GX227">
        <f>ROUND(HC227*I227,0)</f>
        <v>0</v>
      </c>
      <c r="HA227">
        <v>0</v>
      </c>
      <c r="HB227">
        <v>0</v>
      </c>
      <c r="HC227">
        <f t="shared" si="169"/>
        <v>0</v>
      </c>
      <c r="HE227" t="s">
        <v>3</v>
      </c>
      <c r="HF227" t="s">
        <v>3</v>
      </c>
      <c r="HM227" t="s">
        <v>3</v>
      </c>
      <c r="HN227" t="s">
        <v>310</v>
      </c>
      <c r="HO227" t="s">
        <v>311</v>
      </c>
      <c r="HP227" t="s">
        <v>104</v>
      </c>
      <c r="HQ227" t="s">
        <v>104</v>
      </c>
      <c r="IK227">
        <v>0</v>
      </c>
    </row>
    <row r="228" spans="1:255" x14ac:dyDescent="0.2">
      <c r="A228" s="2">
        <v>18</v>
      </c>
      <c r="B228" s="2">
        <v>1</v>
      </c>
      <c r="C228" s="2">
        <v>444</v>
      </c>
      <c r="D228" s="2"/>
      <c r="E228" s="2" t="s">
        <v>392</v>
      </c>
      <c r="F228" s="2" t="s">
        <v>24</v>
      </c>
      <c r="G228" s="2" t="s">
        <v>25</v>
      </c>
      <c r="H228" s="2" t="s">
        <v>26</v>
      </c>
      <c r="I228" s="2">
        <f>I226*J228</f>
        <v>0.19969400000000001</v>
      </c>
      <c r="J228" s="2">
        <v>0.11000000000000001</v>
      </c>
      <c r="K228" s="2">
        <v>0.11</v>
      </c>
      <c r="L228" s="2"/>
      <c r="M228" s="2"/>
      <c r="N228" s="2"/>
      <c r="O228" s="2">
        <f>ROUND(CP228,2)</f>
        <v>0</v>
      </c>
      <c r="P228" s="2">
        <f>ROUND(CQ228*I228,2)</f>
        <v>0</v>
      </c>
      <c r="Q228" s="2">
        <f>ROUND(CR228*I228,2)</f>
        <v>0</v>
      </c>
      <c r="R228" s="2">
        <f>ROUND(CS228*I228,2)</f>
        <v>0</v>
      </c>
      <c r="S228" s="2">
        <f>ROUND(CT228*I228,2)</f>
        <v>0</v>
      </c>
      <c r="T228" s="2">
        <f>ROUND(CU228*I228,2)</f>
        <v>0</v>
      </c>
      <c r="U228" s="2">
        <f t="shared" si="151"/>
        <v>0</v>
      </c>
      <c r="V228" s="2">
        <f t="shared" si="152"/>
        <v>0</v>
      </c>
      <c r="W228" s="2">
        <f>ROUND(CX228*I228,2)</f>
        <v>0</v>
      </c>
      <c r="X228" s="2">
        <f>ROUND(CY228,2)</f>
        <v>0</v>
      </c>
      <c r="Y228" s="2">
        <f>ROUND(CZ228,2)</f>
        <v>0</v>
      </c>
      <c r="Z228" s="2"/>
      <c r="AA228" s="2">
        <v>53551706</v>
      </c>
      <c r="AB228" s="2">
        <f t="shared" si="153"/>
        <v>0</v>
      </c>
      <c r="AC228" s="2">
        <f t="shared" si="154"/>
        <v>0</v>
      </c>
      <c r="AD228" s="2">
        <f>ROUND((((ET228)-(EU228))+AE228),2)</f>
        <v>0</v>
      </c>
      <c r="AE228" s="2">
        <f>ROUND((EU228),2)</f>
        <v>0</v>
      </c>
      <c r="AF228" s="2">
        <f>ROUND((EV228),2)</f>
        <v>0</v>
      </c>
      <c r="AG228" s="2">
        <f t="shared" si="155"/>
        <v>0</v>
      </c>
      <c r="AH228" s="2">
        <f>(EW228)</f>
        <v>0</v>
      </c>
      <c r="AI228" s="2">
        <f>(EX228)</f>
        <v>0</v>
      </c>
      <c r="AJ228" s="2">
        <f t="shared" si="156"/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89</v>
      </c>
      <c r="AU228" s="2">
        <v>49</v>
      </c>
      <c r="AV228" s="2">
        <v>1</v>
      </c>
      <c r="AW228" s="2">
        <v>1</v>
      </c>
      <c r="AX228" s="2"/>
      <c r="AY228" s="2"/>
      <c r="AZ228" s="2">
        <v>1</v>
      </c>
      <c r="BA228" s="2">
        <v>1</v>
      </c>
      <c r="BB228" s="2">
        <v>1</v>
      </c>
      <c r="BC228" s="2">
        <v>1</v>
      </c>
      <c r="BD228" s="2" t="s">
        <v>3</v>
      </c>
      <c r="BE228" s="2" t="s">
        <v>3</v>
      </c>
      <c r="BF228" s="2" t="s">
        <v>3</v>
      </c>
      <c r="BG228" s="2" t="s">
        <v>3</v>
      </c>
      <c r="BH228" s="2">
        <v>3</v>
      </c>
      <c r="BI228" s="2">
        <v>1</v>
      </c>
      <c r="BJ228" s="2" t="s">
        <v>27</v>
      </c>
      <c r="BK228" s="2"/>
      <c r="BL228" s="2"/>
      <c r="BM228" s="2">
        <v>57001</v>
      </c>
      <c r="BN228" s="2">
        <v>0</v>
      </c>
      <c r="BO228" s="2" t="s">
        <v>3</v>
      </c>
      <c r="BP228" s="2">
        <v>0</v>
      </c>
      <c r="BQ228" s="2">
        <v>6</v>
      </c>
      <c r="BR228" s="2">
        <v>0</v>
      </c>
      <c r="BS228" s="2">
        <v>1</v>
      </c>
      <c r="BT228" s="2">
        <v>1</v>
      </c>
      <c r="BU228" s="2">
        <v>1</v>
      </c>
      <c r="BV228" s="2">
        <v>1</v>
      </c>
      <c r="BW228" s="2">
        <v>1</v>
      </c>
      <c r="BX228" s="2">
        <v>1</v>
      </c>
      <c r="BY228" s="2" t="s">
        <v>3</v>
      </c>
      <c r="BZ228" s="2">
        <v>89</v>
      </c>
      <c r="CA228" s="2">
        <v>49</v>
      </c>
      <c r="CB228" s="2" t="s">
        <v>3</v>
      </c>
      <c r="CC228" s="2"/>
      <c r="CD228" s="2"/>
      <c r="CE228" s="2">
        <v>0</v>
      </c>
      <c r="CF228" s="2">
        <v>0</v>
      </c>
      <c r="CG228" s="2">
        <v>0</v>
      </c>
      <c r="CH228" s="2"/>
      <c r="CI228" s="2"/>
      <c r="CJ228" s="2"/>
      <c r="CK228" s="2"/>
      <c r="CL228" s="2"/>
      <c r="CM228" s="2">
        <v>0</v>
      </c>
      <c r="CN228" s="2" t="s">
        <v>3</v>
      </c>
      <c r="CO228" s="2">
        <v>0</v>
      </c>
      <c r="CP228" s="2">
        <f t="shared" si="157"/>
        <v>0</v>
      </c>
      <c r="CQ228" s="2">
        <f t="shared" si="158"/>
        <v>0</v>
      </c>
      <c r="CR228" s="2">
        <f t="shared" si="159"/>
        <v>0</v>
      </c>
      <c r="CS228" s="2">
        <f t="shared" si="160"/>
        <v>0</v>
      </c>
      <c r="CT228" s="2">
        <f t="shared" si="161"/>
        <v>0</v>
      </c>
      <c r="CU228" s="2">
        <f t="shared" si="162"/>
        <v>0</v>
      </c>
      <c r="CV228" s="2">
        <f t="shared" si="163"/>
        <v>0</v>
      </c>
      <c r="CW228" s="2">
        <f t="shared" si="164"/>
        <v>0</v>
      </c>
      <c r="CX228" s="2">
        <f t="shared" si="165"/>
        <v>0</v>
      </c>
      <c r="CY228" s="2">
        <f t="shared" si="166"/>
        <v>0</v>
      </c>
      <c r="CZ228" s="2">
        <f t="shared" si="167"/>
        <v>0</v>
      </c>
      <c r="DA228" s="2"/>
      <c r="DB228" s="2"/>
      <c r="DC228" s="2" t="s">
        <v>3</v>
      </c>
      <c r="DD228" s="2" t="s">
        <v>3</v>
      </c>
      <c r="DE228" s="2" t="s">
        <v>3</v>
      </c>
      <c r="DF228" s="2" t="s">
        <v>3</v>
      </c>
      <c r="DG228" s="2" t="s">
        <v>3</v>
      </c>
      <c r="DH228" s="2" t="s">
        <v>3</v>
      </c>
      <c r="DI228" s="2" t="s">
        <v>3</v>
      </c>
      <c r="DJ228" s="2" t="s">
        <v>3</v>
      </c>
      <c r="DK228" s="2" t="s">
        <v>3</v>
      </c>
      <c r="DL228" s="2" t="s">
        <v>3</v>
      </c>
      <c r="DM228" s="2" t="s">
        <v>3</v>
      </c>
      <c r="DN228" s="2">
        <v>0</v>
      </c>
      <c r="DO228" s="2">
        <v>0</v>
      </c>
      <c r="DP228" s="2">
        <v>1</v>
      </c>
      <c r="DQ228" s="2">
        <v>1</v>
      </c>
      <c r="DR228" s="2"/>
      <c r="DS228" s="2"/>
      <c r="DT228" s="2"/>
      <c r="DU228" s="2">
        <v>1009</v>
      </c>
      <c r="DV228" s="2" t="s">
        <v>26</v>
      </c>
      <c r="DW228" s="2" t="s">
        <v>26</v>
      </c>
      <c r="DX228" s="2">
        <v>1000</v>
      </c>
      <c r="DY228" s="2"/>
      <c r="DZ228" s="2" t="s">
        <v>3</v>
      </c>
      <c r="EA228" s="2" t="s">
        <v>3</v>
      </c>
      <c r="EB228" s="2" t="s">
        <v>3</v>
      </c>
      <c r="EC228" s="2" t="s">
        <v>3</v>
      </c>
      <c r="ED228" s="2"/>
      <c r="EE228" s="2">
        <v>53551219</v>
      </c>
      <c r="EF228" s="2">
        <v>6</v>
      </c>
      <c r="EG228" s="2" t="s">
        <v>17</v>
      </c>
      <c r="EH228" s="2">
        <v>11</v>
      </c>
      <c r="EI228" s="2" t="s">
        <v>104</v>
      </c>
      <c r="EJ228" s="2">
        <v>1</v>
      </c>
      <c r="EK228" s="2">
        <v>57001</v>
      </c>
      <c r="EL228" s="2" t="s">
        <v>104</v>
      </c>
      <c r="EM228" s="2" t="s">
        <v>309</v>
      </c>
      <c r="EN228" s="2"/>
      <c r="EO228" s="2" t="s">
        <v>3</v>
      </c>
      <c r="EP228" s="2"/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>
        <v>0</v>
      </c>
      <c r="FR228" s="2">
        <f>ROUND(IF(AND(BH228=3,BI228=3),P228,0),2)</f>
        <v>0</v>
      </c>
      <c r="FS228" s="2">
        <v>0</v>
      </c>
      <c r="FT228" s="2"/>
      <c r="FU228" s="2"/>
      <c r="FV228" s="2"/>
      <c r="FW228" s="2"/>
      <c r="FX228" s="2">
        <v>89</v>
      </c>
      <c r="FY228" s="2">
        <v>49</v>
      </c>
      <c r="FZ228" s="2"/>
      <c r="GA228" s="2" t="s">
        <v>3</v>
      </c>
      <c r="GB228" s="2"/>
      <c r="GC228" s="2"/>
      <c r="GD228" s="2">
        <v>1</v>
      </c>
      <c r="GE228" s="2"/>
      <c r="GF228" s="2">
        <v>1876412176</v>
      </c>
      <c r="GG228" s="2">
        <v>2</v>
      </c>
      <c r="GH228" s="2">
        <v>1</v>
      </c>
      <c r="GI228" s="2">
        <v>-2</v>
      </c>
      <c r="GJ228" s="2">
        <v>0</v>
      </c>
      <c r="GK228" s="2">
        <v>0</v>
      </c>
      <c r="GL228" s="2">
        <f>ROUND(IF(AND(BH228=3,BI228=3,FS228&lt;&gt;0),P228,0),2)</f>
        <v>0</v>
      </c>
      <c r="GM228" s="2">
        <f>ROUND(O228+X228+Y228,2)+GX228</f>
        <v>0</v>
      </c>
      <c r="GN228" s="2">
        <f>IF(OR(BI228=0,BI228=1),ROUND(O228+X228+Y228,2),0)</f>
        <v>0</v>
      </c>
      <c r="GO228" s="2">
        <f>IF(BI228=2,ROUND(O228+X228+Y228,2),0)</f>
        <v>0</v>
      </c>
      <c r="GP228" s="2">
        <f>IF(BI228=4,ROUND(O228+X228+Y228,2)+GX228,0)</f>
        <v>0</v>
      </c>
      <c r="GQ228" s="2"/>
      <c r="GR228" s="2">
        <v>0</v>
      </c>
      <c r="GS228" s="2">
        <v>0</v>
      </c>
      <c r="GT228" s="2">
        <v>0</v>
      </c>
      <c r="GU228" s="2" t="s">
        <v>3</v>
      </c>
      <c r="GV228" s="2">
        <f t="shared" si="168"/>
        <v>0</v>
      </c>
      <c r="GW228" s="2">
        <v>1</v>
      </c>
      <c r="GX228" s="2">
        <f>ROUND(HC228*I228,2)</f>
        <v>0</v>
      </c>
      <c r="GY228" s="2"/>
      <c r="GZ228" s="2"/>
      <c r="HA228" s="2">
        <v>0</v>
      </c>
      <c r="HB228" s="2">
        <v>0</v>
      </c>
      <c r="HC228" s="2">
        <f t="shared" si="169"/>
        <v>0</v>
      </c>
      <c r="HD228" s="2"/>
      <c r="HE228" s="2" t="s">
        <v>3</v>
      </c>
      <c r="HF228" s="2" t="s">
        <v>3</v>
      </c>
      <c r="HG228" s="2"/>
      <c r="HH228" s="2"/>
      <c r="HI228" s="2"/>
      <c r="HJ228" s="2"/>
      <c r="HK228" s="2"/>
      <c r="HL228" s="2"/>
      <c r="HM228" s="2" t="s">
        <v>3</v>
      </c>
      <c r="HN228" s="2" t="s">
        <v>310</v>
      </c>
      <c r="HO228" s="2" t="s">
        <v>311</v>
      </c>
      <c r="HP228" s="2" t="s">
        <v>104</v>
      </c>
      <c r="HQ228" s="2" t="s">
        <v>104</v>
      </c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>
        <v>0</v>
      </c>
      <c r="IL228" s="2"/>
      <c r="IM228" s="2"/>
      <c r="IN228" s="2"/>
      <c r="IO228" s="2"/>
      <c r="IP228" s="2"/>
      <c r="IQ228" s="2"/>
      <c r="IR228" s="2"/>
      <c r="IS228" s="2"/>
      <c r="IT228" s="2"/>
      <c r="IU228" s="2"/>
    </row>
    <row r="229" spans="1:255" x14ac:dyDescent="0.2">
      <c r="A229">
        <v>18</v>
      </c>
      <c r="B229">
        <v>1</v>
      </c>
      <c r="C229">
        <v>446</v>
      </c>
      <c r="E229" t="s">
        <v>392</v>
      </c>
      <c r="F229" t="s">
        <v>24</v>
      </c>
      <c r="G229" t="s">
        <v>25</v>
      </c>
      <c r="H229" t="s">
        <v>26</v>
      </c>
      <c r="I229">
        <f>I227*J229</f>
        <v>0.19969400000000001</v>
      </c>
      <c r="J229">
        <v>0.11000000000000001</v>
      </c>
      <c r="K229">
        <v>0.11</v>
      </c>
      <c r="O229">
        <f>ROUND(CP229,0)</f>
        <v>0</v>
      </c>
      <c r="P229">
        <f>ROUND(CQ229*I229,0)</f>
        <v>0</v>
      </c>
      <c r="Q229">
        <f>ROUND(CR229*I229,0)</f>
        <v>0</v>
      </c>
      <c r="R229">
        <f>ROUND(CS229*I229,0)</f>
        <v>0</v>
      </c>
      <c r="S229">
        <f>ROUND(CT229*I229,0)</f>
        <v>0</v>
      </c>
      <c r="T229">
        <f>ROUND(CU229*I229,0)</f>
        <v>0</v>
      </c>
      <c r="U229">
        <f t="shared" si="151"/>
        <v>0</v>
      </c>
      <c r="V229">
        <f t="shared" si="152"/>
        <v>0</v>
      </c>
      <c r="W229">
        <f>ROUND(CX229*I229,0)</f>
        <v>0</v>
      </c>
      <c r="X229">
        <f>ROUND(CY229,0)</f>
        <v>0</v>
      </c>
      <c r="Y229">
        <f>ROUND(CZ229,0)</f>
        <v>0</v>
      </c>
      <c r="AA229">
        <v>53551707</v>
      </c>
      <c r="AB229">
        <f t="shared" si="153"/>
        <v>0</v>
      </c>
      <c r="AC229">
        <f t="shared" si="154"/>
        <v>0</v>
      </c>
      <c r="AD229">
        <f>ROUND((((ET229)-(EU229))+AE229),2)</f>
        <v>0</v>
      </c>
      <c r="AE229">
        <f>ROUND((EU229),2)</f>
        <v>0</v>
      </c>
      <c r="AF229">
        <f>ROUND((EV229),2)</f>
        <v>0</v>
      </c>
      <c r="AG229">
        <f t="shared" si="155"/>
        <v>0</v>
      </c>
      <c r="AH229">
        <f>(EW229)</f>
        <v>0</v>
      </c>
      <c r="AI229">
        <f>(EX229)</f>
        <v>0</v>
      </c>
      <c r="AJ229">
        <f t="shared" si="156"/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89</v>
      </c>
      <c r="AU229">
        <v>49</v>
      </c>
      <c r="AV229">
        <v>1</v>
      </c>
      <c r="AW229">
        <v>1</v>
      </c>
      <c r="AZ229">
        <v>1</v>
      </c>
      <c r="BA229">
        <v>1</v>
      </c>
      <c r="BB229">
        <v>1</v>
      </c>
      <c r="BC229">
        <v>6.14</v>
      </c>
      <c r="BD229" t="s">
        <v>3</v>
      </c>
      <c r="BE229" t="s">
        <v>3</v>
      </c>
      <c r="BF229" t="s">
        <v>3</v>
      </c>
      <c r="BG229" t="s">
        <v>3</v>
      </c>
      <c r="BH229">
        <v>3</v>
      </c>
      <c r="BI229">
        <v>1</v>
      </c>
      <c r="BJ229" t="s">
        <v>27</v>
      </c>
      <c r="BM229">
        <v>57001</v>
      </c>
      <c r="BN229">
        <v>0</v>
      </c>
      <c r="BO229" t="s">
        <v>30</v>
      </c>
      <c r="BP229">
        <v>1</v>
      </c>
      <c r="BQ229">
        <v>6</v>
      </c>
      <c r="BR229">
        <v>0</v>
      </c>
      <c r="BS229">
        <v>1</v>
      </c>
      <c r="BT229">
        <v>1</v>
      </c>
      <c r="BU229">
        <v>1</v>
      </c>
      <c r="BV229">
        <v>1</v>
      </c>
      <c r="BW229">
        <v>1</v>
      </c>
      <c r="BX229">
        <v>1</v>
      </c>
      <c r="BY229" t="s">
        <v>3</v>
      </c>
      <c r="BZ229">
        <v>89</v>
      </c>
      <c r="CA229">
        <v>49</v>
      </c>
      <c r="CB229" t="s">
        <v>3</v>
      </c>
      <c r="CE229">
        <v>0</v>
      </c>
      <c r="CF229">
        <v>0</v>
      </c>
      <c r="CG229">
        <v>0</v>
      </c>
      <c r="CM229">
        <v>0</v>
      </c>
      <c r="CN229" t="s">
        <v>3</v>
      </c>
      <c r="CO229">
        <v>0</v>
      </c>
      <c r="CP229">
        <f t="shared" si="157"/>
        <v>0</v>
      </c>
      <c r="CQ229">
        <f t="shared" si="158"/>
        <v>0</v>
      </c>
      <c r="CR229">
        <f t="shared" si="159"/>
        <v>0</v>
      </c>
      <c r="CS229">
        <f t="shared" si="160"/>
        <v>0</v>
      </c>
      <c r="CT229">
        <f t="shared" si="161"/>
        <v>0</v>
      </c>
      <c r="CU229">
        <f t="shared" si="162"/>
        <v>0</v>
      </c>
      <c r="CV229">
        <f t="shared" si="163"/>
        <v>0</v>
      </c>
      <c r="CW229">
        <f t="shared" si="164"/>
        <v>0</v>
      </c>
      <c r="CX229">
        <f t="shared" si="165"/>
        <v>0</v>
      </c>
      <c r="CY229">
        <f t="shared" si="166"/>
        <v>0</v>
      </c>
      <c r="CZ229">
        <f t="shared" si="167"/>
        <v>0</v>
      </c>
      <c r="DC229" t="s">
        <v>3</v>
      </c>
      <c r="DD229" t="s">
        <v>3</v>
      </c>
      <c r="DE229" t="s">
        <v>3</v>
      </c>
      <c r="DF229" t="s">
        <v>3</v>
      </c>
      <c r="DG229" t="s">
        <v>3</v>
      </c>
      <c r="DH229" t="s">
        <v>3</v>
      </c>
      <c r="DI229" t="s">
        <v>3</v>
      </c>
      <c r="DJ229" t="s">
        <v>3</v>
      </c>
      <c r="DK229" t="s">
        <v>3</v>
      </c>
      <c r="DL229" t="s">
        <v>3</v>
      </c>
      <c r="DM229" t="s">
        <v>3</v>
      </c>
      <c r="DN229">
        <v>0</v>
      </c>
      <c r="DO229">
        <v>0</v>
      </c>
      <c r="DP229">
        <v>1</v>
      </c>
      <c r="DQ229">
        <v>1</v>
      </c>
      <c r="DU229">
        <v>1009</v>
      </c>
      <c r="DV229" t="s">
        <v>26</v>
      </c>
      <c r="DW229" t="s">
        <v>26</v>
      </c>
      <c r="DX229">
        <v>1000</v>
      </c>
      <c r="DZ229" t="s">
        <v>3</v>
      </c>
      <c r="EA229" t="s">
        <v>3</v>
      </c>
      <c r="EB229" t="s">
        <v>3</v>
      </c>
      <c r="EC229" t="s">
        <v>3</v>
      </c>
      <c r="EE229">
        <v>53551219</v>
      </c>
      <c r="EF229">
        <v>6</v>
      </c>
      <c r="EG229" t="s">
        <v>17</v>
      </c>
      <c r="EH229">
        <v>11</v>
      </c>
      <c r="EI229" t="s">
        <v>104</v>
      </c>
      <c r="EJ229">
        <v>1</v>
      </c>
      <c r="EK229">
        <v>57001</v>
      </c>
      <c r="EL229" t="s">
        <v>104</v>
      </c>
      <c r="EM229" t="s">
        <v>309</v>
      </c>
      <c r="EO229" t="s">
        <v>3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FQ229">
        <v>0</v>
      </c>
      <c r="FR229">
        <f>ROUND(IF(AND(BH229=3,BI229=3),P229,0),0)</f>
        <v>0</v>
      </c>
      <c r="FS229">
        <v>0</v>
      </c>
      <c r="FX229">
        <v>89</v>
      </c>
      <c r="FY229">
        <v>49</v>
      </c>
      <c r="GA229" t="s">
        <v>3</v>
      </c>
      <c r="GD229">
        <v>1</v>
      </c>
      <c r="GF229">
        <v>1876412176</v>
      </c>
      <c r="GG229">
        <v>2</v>
      </c>
      <c r="GH229">
        <v>1</v>
      </c>
      <c r="GI229">
        <v>5</v>
      </c>
      <c r="GJ229">
        <v>0</v>
      </c>
      <c r="GK229">
        <v>0</v>
      </c>
      <c r="GL229">
        <f>ROUND(IF(AND(BH229=3,BI229=3,FS229&lt;&gt;0),P229,0),0)</f>
        <v>0</v>
      </c>
      <c r="GM229">
        <f>ROUND(O229+X229+Y229,0)+GX229</f>
        <v>0</v>
      </c>
      <c r="GN229">
        <f>IF(OR(BI229=0,BI229=1),ROUND(O229+X229+Y229,0),0)</f>
        <v>0</v>
      </c>
      <c r="GO229">
        <f>IF(BI229=2,ROUND(O229+X229+Y229,0),0)</f>
        <v>0</v>
      </c>
      <c r="GP229">
        <f>IF(BI229=4,ROUND(O229+X229+Y229,0)+GX229,0)</f>
        <v>0</v>
      </c>
      <c r="GR229">
        <v>0</v>
      </c>
      <c r="GS229">
        <v>0</v>
      </c>
      <c r="GT229">
        <v>0</v>
      </c>
      <c r="GU229" t="s">
        <v>3</v>
      </c>
      <c r="GV229">
        <f t="shared" si="168"/>
        <v>0</v>
      </c>
      <c r="GW229">
        <v>1</v>
      </c>
      <c r="GX229">
        <f>ROUND(HC229*I229,0)</f>
        <v>0</v>
      </c>
      <c r="HA229">
        <v>0</v>
      </c>
      <c r="HB229">
        <v>0</v>
      </c>
      <c r="HC229">
        <f t="shared" si="169"/>
        <v>0</v>
      </c>
      <c r="HE229" t="s">
        <v>3</v>
      </c>
      <c r="HF229" t="s">
        <v>3</v>
      </c>
      <c r="HM229" t="s">
        <v>3</v>
      </c>
      <c r="HN229" t="s">
        <v>310</v>
      </c>
      <c r="HO229" t="s">
        <v>311</v>
      </c>
      <c r="HP229" t="s">
        <v>104</v>
      </c>
      <c r="HQ229" t="s">
        <v>104</v>
      </c>
      <c r="IK229">
        <v>0</v>
      </c>
    </row>
    <row r="230" spans="1:255" x14ac:dyDescent="0.2">
      <c r="A230" s="2">
        <v>17</v>
      </c>
      <c r="B230" s="2">
        <v>1</v>
      </c>
      <c r="C230" s="2">
        <f>ROW(SmtRes!A450)</f>
        <v>450</v>
      </c>
      <c r="D230" s="2">
        <f>ROW(EtalonRes!A420)</f>
        <v>420</v>
      </c>
      <c r="E230" s="2" t="s">
        <v>393</v>
      </c>
      <c r="F230" s="2" t="s">
        <v>394</v>
      </c>
      <c r="G230" s="2" t="s">
        <v>395</v>
      </c>
      <c r="H230" s="2" t="s">
        <v>396</v>
      </c>
      <c r="I230" s="2">
        <f>ROUND(437.32/100,7)</f>
        <v>4.3731999999999998</v>
      </c>
      <c r="J230" s="2">
        <v>0</v>
      </c>
      <c r="K230" s="2">
        <f>ROUND(437.32/100,7)</f>
        <v>4.3731999999999998</v>
      </c>
      <c r="L230" s="2"/>
      <c r="M230" s="2"/>
      <c r="N230" s="2"/>
      <c r="O230" s="2">
        <f>ROUND(CP230,2)</f>
        <v>3442.67</v>
      </c>
      <c r="P230" s="2">
        <f>ROUND(CQ230*I230,2)</f>
        <v>0</v>
      </c>
      <c r="Q230" s="2">
        <f>ROUND(CR230*I230,2)</f>
        <v>124.2</v>
      </c>
      <c r="R230" s="2">
        <f>ROUND(CS230*I230,2)</f>
        <v>53.66</v>
      </c>
      <c r="S230" s="2">
        <f>ROUND(CT230*I230,2)</f>
        <v>3318.47</v>
      </c>
      <c r="T230" s="2">
        <f>ROUND(CU230*I230,2)</f>
        <v>0</v>
      </c>
      <c r="U230" s="2">
        <f t="shared" si="151"/>
        <v>395.99763319999994</v>
      </c>
      <c r="V230" s="2">
        <f t="shared" si="152"/>
        <v>3.9730521999999997</v>
      </c>
      <c r="W230" s="2">
        <f>ROUND(CX230*I230,2)</f>
        <v>0</v>
      </c>
      <c r="X230" s="2">
        <f>ROUND(CY230,2)</f>
        <v>3001.2</v>
      </c>
      <c r="Y230" s="2">
        <f>ROUND(CZ230,2)</f>
        <v>1652.34</v>
      </c>
      <c r="Z230" s="2"/>
      <c r="AA230" s="2">
        <v>53551706</v>
      </c>
      <c r="AB230" s="2">
        <f t="shared" si="153"/>
        <v>787.22</v>
      </c>
      <c r="AC230" s="2">
        <f t="shared" si="154"/>
        <v>0</v>
      </c>
      <c r="AD230" s="2">
        <f>ROUND(((((ET230*ROUND(1.15,7)))-((EU230*ROUND(1.15,7))))+AE230),2)</f>
        <v>28.4</v>
      </c>
      <c r="AE230" s="2">
        <f>ROUND(((EU230*ROUND(1.15,7))),2)</f>
        <v>12.27</v>
      </c>
      <c r="AF230" s="2">
        <f>ROUND(((EV230*ROUND(1.15,7))),2)</f>
        <v>758.82</v>
      </c>
      <c r="AG230" s="2">
        <f t="shared" si="155"/>
        <v>0</v>
      </c>
      <c r="AH230" s="2">
        <f>((EW230*ROUND(1.15,7)))</f>
        <v>90.550999999999988</v>
      </c>
      <c r="AI230" s="2">
        <f>((EX230*ROUND(1.15,7)))</f>
        <v>0.90849999999999997</v>
      </c>
      <c r="AJ230" s="2">
        <f t="shared" si="156"/>
        <v>0</v>
      </c>
      <c r="AK230" s="2">
        <v>684.54</v>
      </c>
      <c r="AL230" s="2">
        <v>0</v>
      </c>
      <c r="AM230" s="2">
        <v>24.7</v>
      </c>
      <c r="AN230" s="2">
        <v>10.67</v>
      </c>
      <c r="AO230" s="2">
        <v>659.84</v>
      </c>
      <c r="AP230" s="2">
        <v>0</v>
      </c>
      <c r="AQ230" s="2">
        <v>78.739999999999995</v>
      </c>
      <c r="AR230" s="2">
        <v>0.79</v>
      </c>
      <c r="AS230" s="2">
        <v>0</v>
      </c>
      <c r="AT230" s="2">
        <v>89</v>
      </c>
      <c r="AU230" s="2">
        <v>49</v>
      </c>
      <c r="AV230" s="2">
        <v>1</v>
      </c>
      <c r="AW230" s="2">
        <v>1</v>
      </c>
      <c r="AX230" s="2"/>
      <c r="AY230" s="2"/>
      <c r="AZ230" s="2">
        <v>1</v>
      </c>
      <c r="BA230" s="2">
        <v>1</v>
      </c>
      <c r="BB230" s="2">
        <v>1</v>
      </c>
      <c r="BC230" s="2">
        <v>1</v>
      </c>
      <c r="BD230" s="2" t="s">
        <v>3</v>
      </c>
      <c r="BE230" s="2" t="s">
        <v>3</v>
      </c>
      <c r="BF230" s="2" t="s">
        <v>3</v>
      </c>
      <c r="BG230" s="2" t="s">
        <v>3</v>
      </c>
      <c r="BH230" s="2">
        <v>0</v>
      </c>
      <c r="BI230" s="2">
        <v>1</v>
      </c>
      <c r="BJ230" s="2" t="s">
        <v>397</v>
      </c>
      <c r="BK230" s="2"/>
      <c r="BL230" s="2"/>
      <c r="BM230" s="2">
        <v>57001</v>
      </c>
      <c r="BN230" s="2">
        <v>0</v>
      </c>
      <c r="BO230" s="2" t="s">
        <v>3</v>
      </c>
      <c r="BP230" s="2">
        <v>0</v>
      </c>
      <c r="BQ230" s="2">
        <v>6</v>
      </c>
      <c r="BR230" s="2">
        <v>0</v>
      </c>
      <c r="BS230" s="2">
        <v>1</v>
      </c>
      <c r="BT230" s="2">
        <v>1</v>
      </c>
      <c r="BU230" s="2">
        <v>1</v>
      </c>
      <c r="BV230" s="2">
        <v>1</v>
      </c>
      <c r="BW230" s="2">
        <v>1</v>
      </c>
      <c r="BX230" s="2">
        <v>1</v>
      </c>
      <c r="BY230" s="2" t="s">
        <v>3</v>
      </c>
      <c r="BZ230" s="2">
        <v>89</v>
      </c>
      <c r="CA230" s="2">
        <v>49</v>
      </c>
      <c r="CB230" s="2" t="s">
        <v>3</v>
      </c>
      <c r="CC230" s="2"/>
      <c r="CD230" s="2"/>
      <c r="CE230" s="2">
        <v>0</v>
      </c>
      <c r="CF230" s="2">
        <v>0</v>
      </c>
      <c r="CG230" s="2">
        <v>0</v>
      </c>
      <c r="CH230" s="2"/>
      <c r="CI230" s="2"/>
      <c r="CJ230" s="2"/>
      <c r="CK230" s="2"/>
      <c r="CL230" s="2"/>
      <c r="CM230" s="2">
        <v>0</v>
      </c>
      <c r="CN230" s="2" t="s">
        <v>2148</v>
      </c>
      <c r="CO230" s="2">
        <v>0</v>
      </c>
      <c r="CP230" s="2">
        <f t="shared" si="157"/>
        <v>3442.6699999999996</v>
      </c>
      <c r="CQ230" s="2">
        <f t="shared" si="158"/>
        <v>0</v>
      </c>
      <c r="CR230" s="2">
        <f t="shared" si="159"/>
        <v>28.4</v>
      </c>
      <c r="CS230" s="2">
        <f t="shared" si="160"/>
        <v>12.27</v>
      </c>
      <c r="CT230" s="2">
        <f t="shared" si="161"/>
        <v>758.82</v>
      </c>
      <c r="CU230" s="2">
        <f t="shared" si="162"/>
        <v>0</v>
      </c>
      <c r="CV230" s="2">
        <f t="shared" si="163"/>
        <v>90.550999999999988</v>
      </c>
      <c r="CW230" s="2">
        <f t="shared" si="164"/>
        <v>0.90849999999999997</v>
      </c>
      <c r="CX230" s="2">
        <f t="shared" si="165"/>
        <v>0</v>
      </c>
      <c r="CY230" s="2">
        <f t="shared" si="166"/>
        <v>3001.1956999999993</v>
      </c>
      <c r="CZ230" s="2">
        <f t="shared" si="167"/>
        <v>1652.3436999999999</v>
      </c>
      <c r="DA230" s="2"/>
      <c r="DB230" s="2"/>
      <c r="DC230" s="2" t="s">
        <v>3</v>
      </c>
      <c r="DD230" s="2" t="s">
        <v>3</v>
      </c>
      <c r="DE230" s="2" t="s">
        <v>16</v>
      </c>
      <c r="DF230" s="2" t="s">
        <v>16</v>
      </c>
      <c r="DG230" s="2" t="s">
        <v>16</v>
      </c>
      <c r="DH230" s="2" t="s">
        <v>3</v>
      </c>
      <c r="DI230" s="2" t="s">
        <v>16</v>
      </c>
      <c r="DJ230" s="2" t="s">
        <v>16</v>
      </c>
      <c r="DK230" s="2" t="s">
        <v>3</v>
      </c>
      <c r="DL230" s="2" t="s">
        <v>3</v>
      </c>
      <c r="DM230" s="2" t="s">
        <v>3</v>
      </c>
      <c r="DN230" s="2">
        <v>0</v>
      </c>
      <c r="DO230" s="2">
        <v>0</v>
      </c>
      <c r="DP230" s="2">
        <v>1</v>
      </c>
      <c r="DQ230" s="2">
        <v>1</v>
      </c>
      <c r="DR230" s="2"/>
      <c r="DS230" s="2"/>
      <c r="DT230" s="2"/>
      <c r="DU230" s="2">
        <v>1005</v>
      </c>
      <c r="DV230" s="2" t="s">
        <v>396</v>
      </c>
      <c r="DW230" s="2" t="s">
        <v>396</v>
      </c>
      <c r="DX230" s="2">
        <v>100</v>
      </c>
      <c r="DY230" s="2"/>
      <c r="DZ230" s="2" t="s">
        <v>3</v>
      </c>
      <c r="EA230" s="2" t="s">
        <v>3</v>
      </c>
      <c r="EB230" s="2" t="s">
        <v>3</v>
      </c>
      <c r="EC230" s="2" t="s">
        <v>3</v>
      </c>
      <c r="ED230" s="2"/>
      <c r="EE230" s="2">
        <v>53551219</v>
      </c>
      <c r="EF230" s="2">
        <v>6</v>
      </c>
      <c r="EG230" s="2" t="s">
        <v>17</v>
      </c>
      <c r="EH230" s="2">
        <v>11</v>
      </c>
      <c r="EI230" s="2" t="s">
        <v>104</v>
      </c>
      <c r="EJ230" s="2">
        <v>1</v>
      </c>
      <c r="EK230" s="2">
        <v>57001</v>
      </c>
      <c r="EL230" s="2" t="s">
        <v>104</v>
      </c>
      <c r="EM230" s="2" t="s">
        <v>309</v>
      </c>
      <c r="EN230" s="2"/>
      <c r="EO230" s="2" t="s">
        <v>20</v>
      </c>
      <c r="EP230" s="2"/>
      <c r="EQ230" s="2">
        <v>131072</v>
      </c>
      <c r="ER230" s="2">
        <v>684.54</v>
      </c>
      <c r="ES230" s="2">
        <v>0</v>
      </c>
      <c r="ET230" s="2">
        <v>24.7</v>
      </c>
      <c r="EU230" s="2">
        <v>10.67</v>
      </c>
      <c r="EV230" s="2">
        <v>659.84</v>
      </c>
      <c r="EW230" s="2">
        <v>78.739999999999995</v>
      </c>
      <c r="EX230" s="2">
        <v>0.79</v>
      </c>
      <c r="EY230" s="2">
        <v>0</v>
      </c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>
        <v>0</v>
      </c>
      <c r="FR230" s="2">
        <f>ROUND(IF(AND(BH230=3,BI230=3),P230,0),2)</f>
        <v>0</v>
      </c>
      <c r="FS230" s="2">
        <v>0</v>
      </c>
      <c r="FT230" s="2"/>
      <c r="FU230" s="2"/>
      <c r="FV230" s="2"/>
      <c r="FW230" s="2"/>
      <c r="FX230" s="2">
        <v>89</v>
      </c>
      <c r="FY230" s="2">
        <v>49</v>
      </c>
      <c r="FZ230" s="2"/>
      <c r="GA230" s="2" t="s">
        <v>3</v>
      </c>
      <c r="GB230" s="2"/>
      <c r="GC230" s="2"/>
      <c r="GD230" s="2">
        <v>1</v>
      </c>
      <c r="GE230" s="2"/>
      <c r="GF230" s="2">
        <v>598522572</v>
      </c>
      <c r="GG230" s="2">
        <v>2</v>
      </c>
      <c r="GH230" s="2">
        <v>1</v>
      </c>
      <c r="GI230" s="2">
        <v>-2</v>
      </c>
      <c r="GJ230" s="2">
        <v>0</v>
      </c>
      <c r="GK230" s="2">
        <v>0</v>
      </c>
      <c r="GL230" s="2">
        <f>ROUND(IF(AND(BH230=3,BI230=3,FS230&lt;&gt;0),P230,0),2)</f>
        <v>0</v>
      </c>
      <c r="GM230" s="2">
        <f>ROUND(O230+X230+Y230,2)+GX230</f>
        <v>8096.21</v>
      </c>
      <c r="GN230" s="2">
        <f>IF(OR(BI230=0,BI230=1),ROUND(O230+X230+Y230,2),0)</f>
        <v>8096.21</v>
      </c>
      <c r="GO230" s="2">
        <f>IF(BI230=2,ROUND(O230+X230+Y230,2),0)</f>
        <v>0</v>
      </c>
      <c r="GP230" s="2">
        <f>IF(BI230=4,ROUND(O230+X230+Y230,2)+GX230,0)</f>
        <v>0</v>
      </c>
      <c r="GQ230" s="2"/>
      <c r="GR230" s="2">
        <v>0</v>
      </c>
      <c r="GS230" s="2">
        <v>0</v>
      </c>
      <c r="GT230" s="2">
        <v>0</v>
      </c>
      <c r="GU230" s="2" t="s">
        <v>3</v>
      </c>
      <c r="GV230" s="2">
        <f t="shared" si="168"/>
        <v>0</v>
      </c>
      <c r="GW230" s="2">
        <v>1</v>
      </c>
      <c r="GX230" s="2">
        <f>ROUND(HC230*I230,2)</f>
        <v>0</v>
      </c>
      <c r="GY230" s="2"/>
      <c r="GZ230" s="2"/>
      <c r="HA230" s="2">
        <v>0</v>
      </c>
      <c r="HB230" s="2">
        <v>0</v>
      </c>
      <c r="HC230" s="2">
        <f t="shared" si="169"/>
        <v>0</v>
      </c>
      <c r="HD230" s="2"/>
      <c r="HE230" s="2" t="s">
        <v>3</v>
      </c>
      <c r="HF230" s="2" t="s">
        <v>3</v>
      </c>
      <c r="HG230" s="2"/>
      <c r="HH230" s="2"/>
      <c r="HI230" s="2"/>
      <c r="HJ230" s="2"/>
      <c r="HK230" s="2"/>
      <c r="HL230" s="2"/>
      <c r="HM230" s="2" t="s">
        <v>3</v>
      </c>
      <c r="HN230" s="2" t="s">
        <v>310</v>
      </c>
      <c r="HO230" s="2" t="s">
        <v>311</v>
      </c>
      <c r="HP230" s="2" t="s">
        <v>104</v>
      </c>
      <c r="HQ230" s="2" t="s">
        <v>104</v>
      </c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>
        <v>0</v>
      </c>
      <c r="IL230" s="2"/>
      <c r="IM230" s="2"/>
      <c r="IN230" s="2"/>
      <c r="IO230" s="2"/>
      <c r="IP230" s="2"/>
      <c r="IQ230" s="2"/>
      <c r="IR230" s="2"/>
      <c r="IS230" s="2"/>
      <c r="IT230" s="2"/>
      <c r="IU230" s="2"/>
    </row>
    <row r="231" spans="1:255" x14ac:dyDescent="0.2">
      <c r="A231">
        <v>17</v>
      </c>
      <c r="B231">
        <v>1</v>
      </c>
      <c r="C231">
        <f>ROW(SmtRes!A454)</f>
        <v>454</v>
      </c>
      <c r="D231">
        <f>ROW(EtalonRes!A424)</f>
        <v>424</v>
      </c>
      <c r="E231" t="s">
        <v>393</v>
      </c>
      <c r="F231" t="s">
        <v>394</v>
      </c>
      <c r="G231" t="s">
        <v>395</v>
      </c>
      <c r="H231" t="s">
        <v>396</v>
      </c>
      <c r="I231">
        <f>ROUND(437.32/100,7)</f>
        <v>4.3731999999999998</v>
      </c>
      <c r="J231">
        <v>0</v>
      </c>
      <c r="K231">
        <f>ROUND(437.32/100,7)</f>
        <v>4.3731999999999998</v>
      </c>
      <c r="O231">
        <f>ROUND(CP231,0)</f>
        <v>118915</v>
      </c>
      <c r="P231">
        <f>ROUND(CQ231*I231,0)</f>
        <v>0</v>
      </c>
      <c r="Q231">
        <f>ROUND(CR231*I231,0)</f>
        <v>1972</v>
      </c>
      <c r="R231">
        <f>ROUND(CS231*I231,0)</f>
        <v>1891</v>
      </c>
      <c r="S231">
        <f>ROUND(CT231*I231,0)</f>
        <v>116943</v>
      </c>
      <c r="T231">
        <f>ROUND(CU231*I231,0)</f>
        <v>0</v>
      </c>
      <c r="U231">
        <f t="shared" si="151"/>
        <v>395.99763319999994</v>
      </c>
      <c r="V231">
        <f t="shared" si="152"/>
        <v>3.9730521999999997</v>
      </c>
      <c r="W231">
        <f>ROUND(CX231*I231,0)</f>
        <v>0</v>
      </c>
      <c r="X231">
        <f>ROUND(CY231,0)</f>
        <v>105762</v>
      </c>
      <c r="Y231">
        <f>ROUND(CZ231,0)</f>
        <v>58229</v>
      </c>
      <c r="AA231">
        <v>53551707</v>
      </c>
      <c r="AB231">
        <f t="shared" si="153"/>
        <v>787.22</v>
      </c>
      <c r="AC231">
        <f t="shared" si="154"/>
        <v>0</v>
      </c>
      <c r="AD231">
        <f>ROUND(((((ET231*ROUND(1.15,7)))-((EU231*ROUND(1.15,7))))+AE231),2)</f>
        <v>28.4</v>
      </c>
      <c r="AE231">
        <f>ROUND(((EU231*ROUND(1.15,7))),2)</f>
        <v>12.27</v>
      </c>
      <c r="AF231">
        <f>ROUND(((EV231*ROUND(1.15,7))),2)</f>
        <v>758.82</v>
      </c>
      <c r="AG231">
        <f t="shared" si="155"/>
        <v>0</v>
      </c>
      <c r="AH231">
        <f>((EW231*ROUND(1.15,7)))</f>
        <v>90.550999999999988</v>
      </c>
      <c r="AI231">
        <f>((EX231*ROUND(1.15,7)))</f>
        <v>0.90849999999999997</v>
      </c>
      <c r="AJ231">
        <f t="shared" si="156"/>
        <v>0</v>
      </c>
      <c r="AK231">
        <v>684.54</v>
      </c>
      <c r="AL231">
        <v>0</v>
      </c>
      <c r="AM231">
        <v>24.7</v>
      </c>
      <c r="AN231">
        <v>10.67</v>
      </c>
      <c r="AO231">
        <v>659.84</v>
      </c>
      <c r="AP231">
        <v>0</v>
      </c>
      <c r="AQ231">
        <v>78.739999999999995</v>
      </c>
      <c r="AR231">
        <v>0.79</v>
      </c>
      <c r="AS231">
        <v>0</v>
      </c>
      <c r="AT231">
        <v>89</v>
      </c>
      <c r="AU231">
        <v>49</v>
      </c>
      <c r="AV231">
        <v>1</v>
      </c>
      <c r="AW231">
        <v>1</v>
      </c>
      <c r="AZ231">
        <v>1</v>
      </c>
      <c r="BA231">
        <v>35.24</v>
      </c>
      <c r="BB231">
        <v>15.88</v>
      </c>
      <c r="BC231">
        <v>1</v>
      </c>
      <c r="BD231" t="s">
        <v>3</v>
      </c>
      <c r="BE231" t="s">
        <v>3</v>
      </c>
      <c r="BF231" t="s">
        <v>3</v>
      </c>
      <c r="BG231" t="s">
        <v>3</v>
      </c>
      <c r="BH231">
        <v>0</v>
      </c>
      <c r="BI231">
        <v>1</v>
      </c>
      <c r="BJ231" t="s">
        <v>397</v>
      </c>
      <c r="BM231">
        <v>57001</v>
      </c>
      <c r="BN231">
        <v>0</v>
      </c>
      <c r="BO231" t="s">
        <v>394</v>
      </c>
      <c r="BP231">
        <v>1</v>
      </c>
      <c r="BQ231">
        <v>6</v>
      </c>
      <c r="BR231">
        <v>0</v>
      </c>
      <c r="BS231">
        <v>35.24</v>
      </c>
      <c r="BT231">
        <v>1</v>
      </c>
      <c r="BU231">
        <v>1</v>
      </c>
      <c r="BV231">
        <v>1</v>
      </c>
      <c r="BW231">
        <v>1</v>
      </c>
      <c r="BX231">
        <v>1</v>
      </c>
      <c r="BY231" t="s">
        <v>3</v>
      </c>
      <c r="BZ231">
        <v>89</v>
      </c>
      <c r="CA231">
        <v>49</v>
      </c>
      <c r="CB231" t="s">
        <v>3</v>
      </c>
      <c r="CE231">
        <v>0</v>
      </c>
      <c r="CF231">
        <v>0</v>
      </c>
      <c r="CG231">
        <v>0</v>
      </c>
      <c r="CM231">
        <v>0</v>
      </c>
      <c r="CN231" t="s">
        <v>2148</v>
      </c>
      <c r="CO231">
        <v>0</v>
      </c>
      <c r="CP231">
        <f t="shared" si="157"/>
        <v>118915</v>
      </c>
      <c r="CQ231">
        <f t="shared" si="158"/>
        <v>0</v>
      </c>
      <c r="CR231">
        <f t="shared" si="159"/>
        <v>450.99200000000002</v>
      </c>
      <c r="CS231">
        <f t="shared" si="160"/>
        <v>432.39480000000003</v>
      </c>
      <c r="CT231">
        <f t="shared" si="161"/>
        <v>26740.816800000004</v>
      </c>
      <c r="CU231">
        <f t="shared" si="162"/>
        <v>0</v>
      </c>
      <c r="CV231">
        <f t="shared" si="163"/>
        <v>90.550999999999988</v>
      </c>
      <c r="CW231">
        <f t="shared" si="164"/>
        <v>0.90849999999999997</v>
      </c>
      <c r="CX231">
        <f t="shared" si="165"/>
        <v>0</v>
      </c>
      <c r="CY231">
        <f t="shared" si="166"/>
        <v>105762.26</v>
      </c>
      <c r="CZ231">
        <f t="shared" si="167"/>
        <v>58228.66</v>
      </c>
      <c r="DC231" t="s">
        <v>3</v>
      </c>
      <c r="DD231" t="s">
        <v>3</v>
      </c>
      <c r="DE231" t="s">
        <v>16</v>
      </c>
      <c r="DF231" t="s">
        <v>16</v>
      </c>
      <c r="DG231" t="s">
        <v>16</v>
      </c>
      <c r="DH231" t="s">
        <v>3</v>
      </c>
      <c r="DI231" t="s">
        <v>16</v>
      </c>
      <c r="DJ231" t="s">
        <v>16</v>
      </c>
      <c r="DK231" t="s">
        <v>3</v>
      </c>
      <c r="DL231" t="s">
        <v>3</v>
      </c>
      <c r="DM231" t="s">
        <v>3</v>
      </c>
      <c r="DN231">
        <v>0</v>
      </c>
      <c r="DO231">
        <v>0</v>
      </c>
      <c r="DP231">
        <v>1</v>
      </c>
      <c r="DQ231">
        <v>1</v>
      </c>
      <c r="DU231">
        <v>1005</v>
      </c>
      <c r="DV231" t="s">
        <v>396</v>
      </c>
      <c r="DW231" t="s">
        <v>396</v>
      </c>
      <c r="DX231">
        <v>100</v>
      </c>
      <c r="DZ231" t="s">
        <v>3</v>
      </c>
      <c r="EA231" t="s">
        <v>3</v>
      </c>
      <c r="EB231" t="s">
        <v>3</v>
      </c>
      <c r="EC231" t="s">
        <v>3</v>
      </c>
      <c r="EE231">
        <v>53551219</v>
      </c>
      <c r="EF231">
        <v>6</v>
      </c>
      <c r="EG231" t="s">
        <v>17</v>
      </c>
      <c r="EH231">
        <v>11</v>
      </c>
      <c r="EI231" t="s">
        <v>104</v>
      </c>
      <c r="EJ231">
        <v>1</v>
      </c>
      <c r="EK231">
        <v>57001</v>
      </c>
      <c r="EL231" t="s">
        <v>104</v>
      </c>
      <c r="EM231" t="s">
        <v>309</v>
      </c>
      <c r="EO231" t="s">
        <v>20</v>
      </c>
      <c r="EQ231">
        <v>131072</v>
      </c>
      <c r="ER231">
        <v>684.54</v>
      </c>
      <c r="ES231">
        <v>0</v>
      </c>
      <c r="ET231">
        <v>24.7</v>
      </c>
      <c r="EU231">
        <v>10.67</v>
      </c>
      <c r="EV231">
        <v>659.84</v>
      </c>
      <c r="EW231">
        <v>78.739999999999995</v>
      </c>
      <c r="EX231">
        <v>0.79</v>
      </c>
      <c r="EY231">
        <v>0</v>
      </c>
      <c r="FQ231">
        <v>0</v>
      </c>
      <c r="FR231">
        <f>ROUND(IF(AND(BH231=3,BI231=3),P231,0),0)</f>
        <v>0</v>
      </c>
      <c r="FS231">
        <v>0</v>
      </c>
      <c r="FX231">
        <v>89</v>
      </c>
      <c r="FY231">
        <v>49</v>
      </c>
      <c r="GA231" t="s">
        <v>3</v>
      </c>
      <c r="GD231">
        <v>1</v>
      </c>
      <c r="GF231">
        <v>598522572</v>
      </c>
      <c r="GG231">
        <v>2</v>
      </c>
      <c r="GH231">
        <v>1</v>
      </c>
      <c r="GI231">
        <v>2</v>
      </c>
      <c r="GJ231">
        <v>0</v>
      </c>
      <c r="GK231">
        <v>0</v>
      </c>
      <c r="GL231">
        <f>ROUND(IF(AND(BH231=3,BI231=3,FS231&lt;&gt;0),P231,0),0)</f>
        <v>0</v>
      </c>
      <c r="GM231">
        <f>ROUND(O231+X231+Y231,0)+GX231</f>
        <v>282906</v>
      </c>
      <c r="GN231">
        <f>IF(OR(BI231=0,BI231=1),ROUND(O231+X231+Y231,0),0)</f>
        <v>282906</v>
      </c>
      <c r="GO231">
        <f>IF(BI231=2,ROUND(O231+X231+Y231,0),0)</f>
        <v>0</v>
      </c>
      <c r="GP231">
        <f>IF(BI231=4,ROUND(O231+X231+Y231,0)+GX231,0)</f>
        <v>0</v>
      </c>
      <c r="GR231">
        <v>0</v>
      </c>
      <c r="GS231">
        <v>3</v>
      </c>
      <c r="GT231">
        <v>0</v>
      </c>
      <c r="GU231" t="s">
        <v>3</v>
      </c>
      <c r="GV231">
        <f t="shared" si="168"/>
        <v>0</v>
      </c>
      <c r="GW231">
        <v>1</v>
      </c>
      <c r="GX231">
        <f>ROUND(HC231*I231,0)</f>
        <v>0</v>
      </c>
      <c r="HA231">
        <v>0</v>
      </c>
      <c r="HB231">
        <v>0</v>
      </c>
      <c r="HC231">
        <f t="shared" si="169"/>
        <v>0</v>
      </c>
      <c r="HE231" t="s">
        <v>3</v>
      </c>
      <c r="HF231" t="s">
        <v>3</v>
      </c>
      <c r="HM231" t="s">
        <v>3</v>
      </c>
      <c r="HN231" t="s">
        <v>310</v>
      </c>
      <c r="HO231" t="s">
        <v>311</v>
      </c>
      <c r="HP231" t="s">
        <v>104</v>
      </c>
      <c r="HQ231" t="s">
        <v>104</v>
      </c>
      <c r="IK231">
        <v>0</v>
      </c>
    </row>
    <row r="232" spans="1:255" x14ac:dyDescent="0.2">
      <c r="A232" s="2">
        <v>18</v>
      </c>
      <c r="B232" s="2">
        <v>1</v>
      </c>
      <c r="C232" s="2">
        <v>450</v>
      </c>
      <c r="D232" s="2"/>
      <c r="E232" s="2" t="s">
        <v>398</v>
      </c>
      <c r="F232" s="2" t="s">
        <v>24</v>
      </c>
      <c r="G232" s="2" t="s">
        <v>25</v>
      </c>
      <c r="H232" s="2" t="s">
        <v>26</v>
      </c>
      <c r="I232" s="2">
        <f>I230*J232</f>
        <v>18.804760000000002</v>
      </c>
      <c r="J232" s="2">
        <v>4.3000000000000007</v>
      </c>
      <c r="K232" s="2">
        <v>4.3</v>
      </c>
      <c r="L232" s="2"/>
      <c r="M232" s="2"/>
      <c r="N232" s="2"/>
      <c r="O232" s="2">
        <f>ROUND(CP232,2)</f>
        <v>0</v>
      </c>
      <c r="P232" s="2">
        <f>ROUND(CQ232*I232,2)</f>
        <v>0</v>
      </c>
      <c r="Q232" s="2">
        <f>ROUND(CR232*I232,2)</f>
        <v>0</v>
      </c>
      <c r="R232" s="2">
        <f>ROUND(CS232*I232,2)</f>
        <v>0</v>
      </c>
      <c r="S232" s="2">
        <f>ROUND(CT232*I232,2)</f>
        <v>0</v>
      </c>
      <c r="T232" s="2">
        <f>ROUND(CU232*I232,2)</f>
        <v>0</v>
      </c>
      <c r="U232" s="2">
        <f t="shared" si="151"/>
        <v>0</v>
      </c>
      <c r="V232" s="2">
        <f t="shared" si="152"/>
        <v>0</v>
      </c>
      <c r="W232" s="2">
        <f>ROUND(CX232*I232,2)</f>
        <v>0</v>
      </c>
      <c r="X232" s="2">
        <f>ROUND(CY232,2)</f>
        <v>0</v>
      </c>
      <c r="Y232" s="2">
        <f>ROUND(CZ232,2)</f>
        <v>0</v>
      </c>
      <c r="Z232" s="2"/>
      <c r="AA232" s="2">
        <v>53551706</v>
      </c>
      <c r="AB232" s="2">
        <f t="shared" si="153"/>
        <v>0</v>
      </c>
      <c r="AC232" s="2">
        <f t="shared" si="154"/>
        <v>0</v>
      </c>
      <c r="AD232" s="2">
        <f>ROUND((((ET232)-(EU232))+AE232),2)</f>
        <v>0</v>
      </c>
      <c r="AE232" s="2">
        <f>ROUND((EU232),2)</f>
        <v>0</v>
      </c>
      <c r="AF232" s="2">
        <f>ROUND((EV232),2)</f>
        <v>0</v>
      </c>
      <c r="AG232" s="2">
        <f t="shared" si="155"/>
        <v>0</v>
      </c>
      <c r="AH232" s="2">
        <f>(EW232)</f>
        <v>0</v>
      </c>
      <c r="AI232" s="2">
        <f>(EX232)</f>
        <v>0</v>
      </c>
      <c r="AJ232" s="2">
        <f t="shared" si="156"/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89</v>
      </c>
      <c r="AU232" s="2">
        <v>49</v>
      </c>
      <c r="AV232" s="2">
        <v>1</v>
      </c>
      <c r="AW232" s="2">
        <v>1</v>
      </c>
      <c r="AX232" s="2"/>
      <c r="AY232" s="2"/>
      <c r="AZ232" s="2">
        <v>1</v>
      </c>
      <c r="BA232" s="2">
        <v>1</v>
      </c>
      <c r="BB232" s="2">
        <v>1</v>
      </c>
      <c r="BC232" s="2">
        <v>1</v>
      </c>
      <c r="BD232" s="2" t="s">
        <v>3</v>
      </c>
      <c r="BE232" s="2" t="s">
        <v>3</v>
      </c>
      <c r="BF232" s="2" t="s">
        <v>3</v>
      </c>
      <c r="BG232" s="2" t="s">
        <v>3</v>
      </c>
      <c r="BH232" s="2">
        <v>3</v>
      </c>
      <c r="BI232" s="2">
        <v>1</v>
      </c>
      <c r="BJ232" s="2" t="s">
        <v>399</v>
      </c>
      <c r="BK232" s="2"/>
      <c r="BL232" s="2"/>
      <c r="BM232" s="2">
        <v>57001</v>
      </c>
      <c r="BN232" s="2">
        <v>0</v>
      </c>
      <c r="BO232" s="2" t="s">
        <v>3</v>
      </c>
      <c r="BP232" s="2">
        <v>0</v>
      </c>
      <c r="BQ232" s="2">
        <v>6</v>
      </c>
      <c r="BR232" s="2">
        <v>0</v>
      </c>
      <c r="BS232" s="2">
        <v>1</v>
      </c>
      <c r="BT232" s="2">
        <v>1</v>
      </c>
      <c r="BU232" s="2">
        <v>1</v>
      </c>
      <c r="BV232" s="2">
        <v>1</v>
      </c>
      <c r="BW232" s="2">
        <v>1</v>
      </c>
      <c r="BX232" s="2">
        <v>1</v>
      </c>
      <c r="BY232" s="2" t="s">
        <v>3</v>
      </c>
      <c r="BZ232" s="2">
        <v>89</v>
      </c>
      <c r="CA232" s="2">
        <v>49</v>
      </c>
      <c r="CB232" s="2" t="s">
        <v>3</v>
      </c>
      <c r="CC232" s="2"/>
      <c r="CD232" s="2"/>
      <c r="CE232" s="2">
        <v>0</v>
      </c>
      <c r="CF232" s="2">
        <v>0</v>
      </c>
      <c r="CG232" s="2">
        <v>0</v>
      </c>
      <c r="CH232" s="2"/>
      <c r="CI232" s="2"/>
      <c r="CJ232" s="2"/>
      <c r="CK232" s="2"/>
      <c r="CL232" s="2"/>
      <c r="CM232" s="2">
        <v>0</v>
      </c>
      <c r="CN232" s="2" t="s">
        <v>3</v>
      </c>
      <c r="CO232" s="2">
        <v>0</v>
      </c>
      <c r="CP232" s="2">
        <f t="shared" si="157"/>
        <v>0</v>
      </c>
      <c r="CQ232" s="2">
        <f t="shared" si="158"/>
        <v>0</v>
      </c>
      <c r="CR232" s="2">
        <f t="shared" si="159"/>
        <v>0</v>
      </c>
      <c r="CS232" s="2">
        <f t="shared" si="160"/>
        <v>0</v>
      </c>
      <c r="CT232" s="2">
        <f t="shared" si="161"/>
        <v>0</v>
      </c>
      <c r="CU232" s="2">
        <f t="shared" si="162"/>
        <v>0</v>
      </c>
      <c r="CV232" s="2">
        <f t="shared" si="163"/>
        <v>0</v>
      </c>
      <c r="CW232" s="2">
        <f t="shared" si="164"/>
        <v>0</v>
      </c>
      <c r="CX232" s="2">
        <f t="shared" si="165"/>
        <v>0</v>
      </c>
      <c r="CY232" s="2">
        <f t="shared" si="166"/>
        <v>0</v>
      </c>
      <c r="CZ232" s="2">
        <f t="shared" si="167"/>
        <v>0</v>
      </c>
      <c r="DA232" s="2"/>
      <c r="DB232" s="2"/>
      <c r="DC232" s="2" t="s">
        <v>3</v>
      </c>
      <c r="DD232" s="2" t="s">
        <v>3</v>
      </c>
      <c r="DE232" s="2" t="s">
        <v>3</v>
      </c>
      <c r="DF232" s="2" t="s">
        <v>3</v>
      </c>
      <c r="DG232" s="2" t="s">
        <v>3</v>
      </c>
      <c r="DH232" s="2" t="s">
        <v>3</v>
      </c>
      <c r="DI232" s="2" t="s">
        <v>3</v>
      </c>
      <c r="DJ232" s="2" t="s">
        <v>3</v>
      </c>
      <c r="DK232" s="2" t="s">
        <v>3</v>
      </c>
      <c r="DL232" s="2" t="s">
        <v>3</v>
      </c>
      <c r="DM232" s="2" t="s">
        <v>3</v>
      </c>
      <c r="DN232" s="2">
        <v>0</v>
      </c>
      <c r="DO232" s="2">
        <v>0</v>
      </c>
      <c r="DP232" s="2">
        <v>1</v>
      </c>
      <c r="DQ232" s="2">
        <v>1</v>
      </c>
      <c r="DR232" s="2"/>
      <c r="DS232" s="2"/>
      <c r="DT232" s="2"/>
      <c r="DU232" s="2">
        <v>1009</v>
      </c>
      <c r="DV232" s="2" t="s">
        <v>26</v>
      </c>
      <c r="DW232" s="2" t="s">
        <v>26</v>
      </c>
      <c r="DX232" s="2">
        <v>1000</v>
      </c>
      <c r="DY232" s="2"/>
      <c r="DZ232" s="2" t="s">
        <v>3</v>
      </c>
      <c r="EA232" s="2" t="s">
        <v>3</v>
      </c>
      <c r="EB232" s="2" t="s">
        <v>3</v>
      </c>
      <c r="EC232" s="2" t="s">
        <v>3</v>
      </c>
      <c r="ED232" s="2"/>
      <c r="EE232" s="2">
        <v>53551219</v>
      </c>
      <c r="EF232" s="2">
        <v>6</v>
      </c>
      <c r="EG232" s="2" t="s">
        <v>17</v>
      </c>
      <c r="EH232" s="2">
        <v>11</v>
      </c>
      <c r="EI232" s="2" t="s">
        <v>104</v>
      </c>
      <c r="EJ232" s="2">
        <v>1</v>
      </c>
      <c r="EK232" s="2">
        <v>57001</v>
      </c>
      <c r="EL232" s="2" t="s">
        <v>104</v>
      </c>
      <c r="EM232" s="2" t="s">
        <v>309</v>
      </c>
      <c r="EN232" s="2"/>
      <c r="EO232" s="2" t="s">
        <v>3</v>
      </c>
      <c r="EP232" s="2"/>
      <c r="EQ232" s="2">
        <v>0</v>
      </c>
      <c r="ER232" s="2">
        <v>0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>
        <v>0</v>
      </c>
      <c r="FR232" s="2">
        <f>ROUND(IF(AND(BH232=3,BI232=3),P232,0),2)</f>
        <v>0</v>
      </c>
      <c r="FS232" s="2">
        <v>0</v>
      </c>
      <c r="FT232" s="2"/>
      <c r="FU232" s="2"/>
      <c r="FV232" s="2"/>
      <c r="FW232" s="2"/>
      <c r="FX232" s="2">
        <v>89</v>
      </c>
      <c r="FY232" s="2">
        <v>49</v>
      </c>
      <c r="FZ232" s="2"/>
      <c r="GA232" s="2" t="s">
        <v>3</v>
      </c>
      <c r="GB232" s="2"/>
      <c r="GC232" s="2"/>
      <c r="GD232" s="2">
        <v>1</v>
      </c>
      <c r="GE232" s="2"/>
      <c r="GF232" s="2">
        <v>131088863</v>
      </c>
      <c r="GG232" s="2">
        <v>2</v>
      </c>
      <c r="GH232" s="2">
        <v>1</v>
      </c>
      <c r="GI232" s="2">
        <v>-2</v>
      </c>
      <c r="GJ232" s="2">
        <v>0</v>
      </c>
      <c r="GK232" s="2">
        <v>0</v>
      </c>
      <c r="GL232" s="2">
        <f>ROUND(IF(AND(BH232=3,BI232=3,FS232&lt;&gt;0),P232,0),2)</f>
        <v>0</v>
      </c>
      <c r="GM232" s="2">
        <f>ROUND(O232+X232+Y232,2)+GX232</f>
        <v>0</v>
      </c>
      <c r="GN232" s="2">
        <f>IF(OR(BI232=0,BI232=1),ROUND(O232+X232+Y232,2),0)</f>
        <v>0</v>
      </c>
      <c r="GO232" s="2">
        <f>IF(BI232=2,ROUND(O232+X232+Y232,2),0)</f>
        <v>0</v>
      </c>
      <c r="GP232" s="2">
        <f>IF(BI232=4,ROUND(O232+X232+Y232,2)+GX232,0)</f>
        <v>0</v>
      </c>
      <c r="GQ232" s="2"/>
      <c r="GR232" s="2">
        <v>0</v>
      </c>
      <c r="GS232" s="2">
        <v>0</v>
      </c>
      <c r="GT232" s="2">
        <v>0</v>
      </c>
      <c r="GU232" s="2" t="s">
        <v>3</v>
      </c>
      <c r="GV232" s="2">
        <f t="shared" si="168"/>
        <v>0</v>
      </c>
      <c r="GW232" s="2">
        <v>1</v>
      </c>
      <c r="GX232" s="2">
        <f>ROUND(HC232*I232,2)</f>
        <v>0</v>
      </c>
      <c r="GY232" s="2"/>
      <c r="GZ232" s="2"/>
      <c r="HA232" s="2">
        <v>0</v>
      </c>
      <c r="HB232" s="2">
        <v>0</v>
      </c>
      <c r="HC232" s="2">
        <f t="shared" si="169"/>
        <v>0</v>
      </c>
      <c r="HD232" s="2"/>
      <c r="HE232" s="2" t="s">
        <v>3</v>
      </c>
      <c r="HF232" s="2" t="s">
        <v>3</v>
      </c>
      <c r="HG232" s="2"/>
      <c r="HH232" s="2"/>
      <c r="HI232" s="2"/>
      <c r="HJ232" s="2"/>
      <c r="HK232" s="2"/>
      <c r="HL232" s="2"/>
      <c r="HM232" s="2" t="s">
        <v>3</v>
      </c>
      <c r="HN232" s="2" t="s">
        <v>310</v>
      </c>
      <c r="HO232" s="2" t="s">
        <v>311</v>
      </c>
      <c r="HP232" s="2" t="s">
        <v>104</v>
      </c>
      <c r="HQ232" s="2" t="s">
        <v>104</v>
      </c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>
        <v>0</v>
      </c>
      <c r="IL232" s="2"/>
      <c r="IM232" s="2"/>
      <c r="IN232" s="2"/>
      <c r="IO232" s="2"/>
      <c r="IP232" s="2"/>
      <c r="IQ232" s="2"/>
      <c r="IR232" s="2"/>
      <c r="IS232" s="2"/>
      <c r="IT232" s="2"/>
      <c r="IU232" s="2"/>
    </row>
    <row r="233" spans="1:255" x14ac:dyDescent="0.2">
      <c r="A233">
        <v>18</v>
      </c>
      <c r="B233">
        <v>1</v>
      </c>
      <c r="C233">
        <v>454</v>
      </c>
      <c r="E233" t="s">
        <v>398</v>
      </c>
      <c r="F233" t="s">
        <v>24</v>
      </c>
      <c r="G233" t="s">
        <v>25</v>
      </c>
      <c r="H233" t="s">
        <v>26</v>
      </c>
      <c r="I233">
        <f>I231*J233</f>
        <v>18.804760000000002</v>
      </c>
      <c r="J233">
        <v>4.3000000000000007</v>
      </c>
      <c r="K233">
        <v>4.3</v>
      </c>
      <c r="O233">
        <f>ROUND(CP233,0)</f>
        <v>0</v>
      </c>
      <c r="P233">
        <f>ROUND(CQ233*I233,0)</f>
        <v>0</v>
      </c>
      <c r="Q233">
        <f>ROUND(CR233*I233,0)</f>
        <v>0</v>
      </c>
      <c r="R233">
        <f>ROUND(CS233*I233,0)</f>
        <v>0</v>
      </c>
      <c r="S233">
        <f>ROUND(CT233*I233,0)</f>
        <v>0</v>
      </c>
      <c r="T233">
        <f>ROUND(CU233*I233,0)</f>
        <v>0</v>
      </c>
      <c r="U233">
        <f t="shared" si="151"/>
        <v>0</v>
      </c>
      <c r="V233">
        <f t="shared" si="152"/>
        <v>0</v>
      </c>
      <c r="W233">
        <f>ROUND(CX233*I233,0)</f>
        <v>0</v>
      </c>
      <c r="X233">
        <f>ROUND(CY233,0)</f>
        <v>0</v>
      </c>
      <c r="Y233">
        <f>ROUND(CZ233,0)</f>
        <v>0</v>
      </c>
      <c r="AA233">
        <v>53551707</v>
      </c>
      <c r="AB233">
        <f t="shared" si="153"/>
        <v>0</v>
      </c>
      <c r="AC233">
        <f t="shared" si="154"/>
        <v>0</v>
      </c>
      <c r="AD233">
        <f>ROUND((((ET233)-(EU233))+AE233),2)</f>
        <v>0</v>
      </c>
      <c r="AE233">
        <f>ROUND((EU233),2)</f>
        <v>0</v>
      </c>
      <c r="AF233">
        <f>ROUND((EV233),2)</f>
        <v>0</v>
      </c>
      <c r="AG233">
        <f t="shared" si="155"/>
        <v>0</v>
      </c>
      <c r="AH233">
        <f>(EW233)</f>
        <v>0</v>
      </c>
      <c r="AI233">
        <f>(EX233)</f>
        <v>0</v>
      </c>
      <c r="AJ233">
        <f t="shared" si="156"/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89</v>
      </c>
      <c r="AU233">
        <v>49</v>
      </c>
      <c r="AV233">
        <v>1</v>
      </c>
      <c r="AW233">
        <v>1</v>
      </c>
      <c r="AZ233">
        <v>1</v>
      </c>
      <c r="BA233">
        <v>1</v>
      </c>
      <c r="BB233">
        <v>1</v>
      </c>
      <c r="BC233">
        <v>6.14</v>
      </c>
      <c r="BD233" t="s">
        <v>3</v>
      </c>
      <c r="BE233" t="s">
        <v>3</v>
      </c>
      <c r="BF233" t="s">
        <v>3</v>
      </c>
      <c r="BG233" t="s">
        <v>3</v>
      </c>
      <c r="BH233">
        <v>3</v>
      </c>
      <c r="BI233">
        <v>1</v>
      </c>
      <c r="BJ233" t="s">
        <v>399</v>
      </c>
      <c r="BM233">
        <v>57001</v>
      </c>
      <c r="BN233">
        <v>0</v>
      </c>
      <c r="BO233" t="s">
        <v>30</v>
      </c>
      <c r="BP233">
        <v>1</v>
      </c>
      <c r="BQ233">
        <v>6</v>
      </c>
      <c r="BR233">
        <v>0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 t="s">
        <v>3</v>
      </c>
      <c r="BZ233">
        <v>89</v>
      </c>
      <c r="CA233">
        <v>49</v>
      </c>
      <c r="CB233" t="s">
        <v>3</v>
      </c>
      <c r="CE233">
        <v>0</v>
      </c>
      <c r="CF233">
        <v>0</v>
      </c>
      <c r="CG233">
        <v>0</v>
      </c>
      <c r="CM233">
        <v>0</v>
      </c>
      <c r="CN233" t="s">
        <v>3</v>
      </c>
      <c r="CO233">
        <v>0</v>
      </c>
      <c r="CP233">
        <f t="shared" si="157"/>
        <v>0</v>
      </c>
      <c r="CQ233">
        <f t="shared" si="158"/>
        <v>0</v>
      </c>
      <c r="CR233">
        <f t="shared" si="159"/>
        <v>0</v>
      </c>
      <c r="CS233">
        <f t="shared" si="160"/>
        <v>0</v>
      </c>
      <c r="CT233">
        <f t="shared" si="161"/>
        <v>0</v>
      </c>
      <c r="CU233">
        <f t="shared" si="162"/>
        <v>0</v>
      </c>
      <c r="CV233">
        <f t="shared" si="163"/>
        <v>0</v>
      </c>
      <c r="CW233">
        <f t="shared" si="164"/>
        <v>0</v>
      </c>
      <c r="CX233">
        <f t="shared" si="165"/>
        <v>0</v>
      </c>
      <c r="CY233">
        <f t="shared" si="166"/>
        <v>0</v>
      </c>
      <c r="CZ233">
        <f t="shared" si="167"/>
        <v>0</v>
      </c>
      <c r="DC233" t="s">
        <v>3</v>
      </c>
      <c r="DD233" t="s">
        <v>3</v>
      </c>
      <c r="DE233" t="s">
        <v>3</v>
      </c>
      <c r="DF233" t="s">
        <v>3</v>
      </c>
      <c r="DG233" t="s">
        <v>3</v>
      </c>
      <c r="DH233" t="s">
        <v>3</v>
      </c>
      <c r="DI233" t="s">
        <v>3</v>
      </c>
      <c r="DJ233" t="s">
        <v>3</v>
      </c>
      <c r="DK233" t="s">
        <v>3</v>
      </c>
      <c r="DL233" t="s">
        <v>3</v>
      </c>
      <c r="DM233" t="s">
        <v>3</v>
      </c>
      <c r="DN233">
        <v>0</v>
      </c>
      <c r="DO233">
        <v>0</v>
      </c>
      <c r="DP233">
        <v>1</v>
      </c>
      <c r="DQ233">
        <v>1</v>
      </c>
      <c r="DU233">
        <v>1009</v>
      </c>
      <c r="DV233" t="s">
        <v>26</v>
      </c>
      <c r="DW233" t="s">
        <v>26</v>
      </c>
      <c r="DX233">
        <v>1000</v>
      </c>
      <c r="DZ233" t="s">
        <v>3</v>
      </c>
      <c r="EA233" t="s">
        <v>3</v>
      </c>
      <c r="EB233" t="s">
        <v>3</v>
      </c>
      <c r="EC233" t="s">
        <v>3</v>
      </c>
      <c r="EE233">
        <v>53551219</v>
      </c>
      <c r="EF233">
        <v>6</v>
      </c>
      <c r="EG233" t="s">
        <v>17</v>
      </c>
      <c r="EH233">
        <v>11</v>
      </c>
      <c r="EI233" t="s">
        <v>104</v>
      </c>
      <c r="EJ233">
        <v>1</v>
      </c>
      <c r="EK233">
        <v>57001</v>
      </c>
      <c r="EL233" t="s">
        <v>104</v>
      </c>
      <c r="EM233" t="s">
        <v>309</v>
      </c>
      <c r="EO233" t="s">
        <v>3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FQ233">
        <v>0</v>
      </c>
      <c r="FR233">
        <f>ROUND(IF(AND(BH233=3,BI233=3),P233,0),0)</f>
        <v>0</v>
      </c>
      <c r="FS233">
        <v>0</v>
      </c>
      <c r="FX233">
        <v>89</v>
      </c>
      <c r="FY233">
        <v>49</v>
      </c>
      <c r="GA233" t="s">
        <v>3</v>
      </c>
      <c r="GD233">
        <v>1</v>
      </c>
      <c r="GF233">
        <v>131088863</v>
      </c>
      <c r="GG233">
        <v>2</v>
      </c>
      <c r="GH233">
        <v>1</v>
      </c>
      <c r="GI233">
        <v>5</v>
      </c>
      <c r="GJ233">
        <v>0</v>
      </c>
      <c r="GK233">
        <v>0</v>
      </c>
      <c r="GL233">
        <f>ROUND(IF(AND(BH233=3,BI233=3,FS233&lt;&gt;0),P233,0),0)</f>
        <v>0</v>
      </c>
      <c r="GM233">
        <f>ROUND(O233+X233+Y233,0)+GX233</f>
        <v>0</v>
      </c>
      <c r="GN233">
        <f>IF(OR(BI233=0,BI233=1),ROUND(O233+X233+Y233,0),0)</f>
        <v>0</v>
      </c>
      <c r="GO233">
        <f>IF(BI233=2,ROUND(O233+X233+Y233,0),0)</f>
        <v>0</v>
      </c>
      <c r="GP233">
        <f>IF(BI233=4,ROUND(O233+X233+Y233,0)+GX233,0)</f>
        <v>0</v>
      </c>
      <c r="GR233">
        <v>0</v>
      </c>
      <c r="GS233">
        <v>3</v>
      </c>
      <c r="GT233">
        <v>0</v>
      </c>
      <c r="GU233" t="s">
        <v>3</v>
      </c>
      <c r="GV233">
        <f t="shared" si="168"/>
        <v>0</v>
      </c>
      <c r="GW233">
        <v>1</v>
      </c>
      <c r="GX233">
        <f>ROUND(HC233*I233,0)</f>
        <v>0</v>
      </c>
      <c r="HA233">
        <v>0</v>
      </c>
      <c r="HB233">
        <v>0</v>
      </c>
      <c r="HC233">
        <f t="shared" si="169"/>
        <v>0</v>
      </c>
      <c r="HE233" t="s">
        <v>3</v>
      </c>
      <c r="HF233" t="s">
        <v>3</v>
      </c>
      <c r="HM233" t="s">
        <v>3</v>
      </c>
      <c r="HN233" t="s">
        <v>310</v>
      </c>
      <c r="HO233" t="s">
        <v>311</v>
      </c>
      <c r="HP233" t="s">
        <v>104</v>
      </c>
      <c r="HQ233" t="s">
        <v>104</v>
      </c>
      <c r="IK233">
        <v>0</v>
      </c>
    </row>
    <row r="234" spans="1:255" x14ac:dyDescent="0.2">
      <c r="A234" s="2">
        <v>17</v>
      </c>
      <c r="B234" s="2">
        <v>1</v>
      </c>
      <c r="C234" s="2">
        <f>ROW(SmtRes!A461)</f>
        <v>461</v>
      </c>
      <c r="D234" s="2">
        <f>ROW(EtalonRes!A430)</f>
        <v>430</v>
      </c>
      <c r="E234" s="2" t="s">
        <v>400</v>
      </c>
      <c r="F234" s="2" t="s">
        <v>319</v>
      </c>
      <c r="G234" s="2" t="s">
        <v>320</v>
      </c>
      <c r="H234" s="2" t="s">
        <v>321</v>
      </c>
      <c r="I234" s="2">
        <f>ROUND(437.32/100,7)</f>
        <v>4.3731999999999998</v>
      </c>
      <c r="J234" s="2">
        <v>0</v>
      </c>
      <c r="K234" s="2">
        <f>ROUND(437.32/100,7)</f>
        <v>4.3731999999999998</v>
      </c>
      <c r="L234" s="2"/>
      <c r="M234" s="2"/>
      <c r="N234" s="2"/>
      <c r="O234" s="2">
        <f>ROUND(CP234,2)</f>
        <v>1440.14</v>
      </c>
      <c r="P234" s="2">
        <f>ROUND(CQ234*I234,2)</f>
        <v>0</v>
      </c>
      <c r="Q234" s="2">
        <f>ROUND(CR234*I234,2)</f>
        <v>177.99</v>
      </c>
      <c r="R234" s="2">
        <f>ROUND(CS234*I234,2)</f>
        <v>69.010000000000005</v>
      </c>
      <c r="S234" s="2">
        <f>ROUND(CT234*I234,2)</f>
        <v>1262.1500000000001</v>
      </c>
      <c r="T234" s="2">
        <f>ROUND(CU234*I234,2)</f>
        <v>0</v>
      </c>
      <c r="U234" s="2">
        <f t="shared" si="151"/>
        <v>158.96232144000001</v>
      </c>
      <c r="V234" s="2">
        <f t="shared" si="152"/>
        <v>5.1096468800000006</v>
      </c>
      <c r="W234" s="2">
        <f>ROUND(CX234*I234,2)</f>
        <v>0</v>
      </c>
      <c r="X234" s="2">
        <f>ROUND(CY234,2)</f>
        <v>1490.9</v>
      </c>
      <c r="Y234" s="2">
        <f>ROUND(CZ234,2)</f>
        <v>865.25</v>
      </c>
      <c r="Z234" s="2"/>
      <c r="AA234" s="2">
        <v>53551706</v>
      </c>
      <c r="AB234" s="2">
        <f t="shared" si="153"/>
        <v>329.31</v>
      </c>
      <c r="AC234" s="2">
        <f>ROUND(((ES234*ROUND(0,7))),2)</f>
        <v>0</v>
      </c>
      <c r="AD234" s="2">
        <f>ROUND(((((ET234*ROUND((1.15*0.8),7)))-((EU234*ROUND((1.15*0.8),7))))+AE234),2)</f>
        <v>40.700000000000003</v>
      </c>
      <c r="AE234" s="2">
        <f>ROUND(((EU234*ROUND((1.15*0.8),7))),2)</f>
        <v>15.78</v>
      </c>
      <c r="AF234" s="2">
        <f>ROUND(((EV234*ROUND((1.15*0.8),7))),2)</f>
        <v>288.61</v>
      </c>
      <c r="AG234" s="2">
        <f t="shared" si="155"/>
        <v>0</v>
      </c>
      <c r="AH234" s="2">
        <f>((EW234*ROUND((1.15*0.8),7)))</f>
        <v>36.349200000000003</v>
      </c>
      <c r="AI234" s="2">
        <f>((EX234*ROUND((1.15*0.8),7)))</f>
        <v>1.1684000000000001</v>
      </c>
      <c r="AJ234" s="2">
        <f t="shared" si="156"/>
        <v>0</v>
      </c>
      <c r="AK234" s="2">
        <v>1485.02</v>
      </c>
      <c r="AL234" s="2">
        <v>1127.07</v>
      </c>
      <c r="AM234" s="2">
        <v>44.24</v>
      </c>
      <c r="AN234" s="2">
        <v>17.149999999999999</v>
      </c>
      <c r="AO234" s="2">
        <v>313.70999999999998</v>
      </c>
      <c r="AP234" s="2">
        <v>0</v>
      </c>
      <c r="AQ234" s="2">
        <v>39.51</v>
      </c>
      <c r="AR234" s="2">
        <v>1.27</v>
      </c>
      <c r="AS234" s="2">
        <v>0</v>
      </c>
      <c r="AT234" s="2">
        <v>112</v>
      </c>
      <c r="AU234" s="2">
        <v>65</v>
      </c>
      <c r="AV234" s="2">
        <v>1</v>
      </c>
      <c r="AW234" s="2">
        <v>1</v>
      </c>
      <c r="AX234" s="2"/>
      <c r="AY234" s="2"/>
      <c r="AZ234" s="2">
        <v>1</v>
      </c>
      <c r="BA234" s="2">
        <v>1</v>
      </c>
      <c r="BB234" s="2">
        <v>1</v>
      </c>
      <c r="BC234" s="2">
        <v>1</v>
      </c>
      <c r="BD234" s="2" t="s">
        <v>3</v>
      </c>
      <c r="BE234" s="2" t="s">
        <v>3</v>
      </c>
      <c r="BF234" s="2" t="s">
        <v>3</v>
      </c>
      <c r="BG234" s="2" t="s">
        <v>3</v>
      </c>
      <c r="BH234" s="2">
        <v>0</v>
      </c>
      <c r="BI234" s="2">
        <v>1</v>
      </c>
      <c r="BJ234" s="2" t="s">
        <v>322</v>
      </c>
      <c r="BK234" s="2"/>
      <c r="BL234" s="2"/>
      <c r="BM234" s="2">
        <v>11001</v>
      </c>
      <c r="BN234" s="2">
        <v>0</v>
      </c>
      <c r="BO234" s="2" t="s">
        <v>3</v>
      </c>
      <c r="BP234" s="2">
        <v>0</v>
      </c>
      <c r="BQ234" s="2">
        <v>2</v>
      </c>
      <c r="BR234" s="2">
        <v>0</v>
      </c>
      <c r="BS234" s="2">
        <v>1</v>
      </c>
      <c r="BT234" s="2">
        <v>1</v>
      </c>
      <c r="BU234" s="2">
        <v>1</v>
      </c>
      <c r="BV234" s="2">
        <v>1</v>
      </c>
      <c r="BW234" s="2">
        <v>1</v>
      </c>
      <c r="BX234" s="2">
        <v>1</v>
      </c>
      <c r="BY234" s="2" t="s">
        <v>3</v>
      </c>
      <c r="BZ234" s="2">
        <v>112</v>
      </c>
      <c r="CA234" s="2">
        <v>65</v>
      </c>
      <c r="CB234" s="2" t="s">
        <v>3</v>
      </c>
      <c r="CC234" s="2"/>
      <c r="CD234" s="2"/>
      <c r="CE234" s="2">
        <v>0</v>
      </c>
      <c r="CF234" s="2">
        <v>0</v>
      </c>
      <c r="CG234" s="2">
        <v>0</v>
      </c>
      <c r="CH234" s="2"/>
      <c r="CI234" s="2"/>
      <c r="CJ234" s="2"/>
      <c r="CK234" s="2"/>
      <c r="CL234" s="2"/>
      <c r="CM234" s="2">
        <v>0</v>
      </c>
      <c r="CN234" s="2" t="s">
        <v>2156</v>
      </c>
      <c r="CO234" s="2">
        <v>0</v>
      </c>
      <c r="CP234" s="2">
        <f t="shared" si="157"/>
        <v>1440.14</v>
      </c>
      <c r="CQ234" s="2">
        <f t="shared" si="158"/>
        <v>0</v>
      </c>
      <c r="CR234" s="2">
        <f t="shared" si="159"/>
        <v>40.700000000000003</v>
      </c>
      <c r="CS234" s="2">
        <f t="shared" si="160"/>
        <v>15.78</v>
      </c>
      <c r="CT234" s="2">
        <f t="shared" si="161"/>
        <v>288.61</v>
      </c>
      <c r="CU234" s="2">
        <f t="shared" si="162"/>
        <v>0</v>
      </c>
      <c r="CV234" s="2">
        <f t="shared" si="163"/>
        <v>36.349200000000003</v>
      </c>
      <c r="CW234" s="2">
        <f t="shared" si="164"/>
        <v>1.1684000000000001</v>
      </c>
      <c r="CX234" s="2">
        <f t="shared" si="165"/>
        <v>0</v>
      </c>
      <c r="CY234" s="2">
        <f t="shared" si="166"/>
        <v>1490.8992000000001</v>
      </c>
      <c r="CZ234" s="2">
        <f t="shared" si="167"/>
        <v>865.25400000000013</v>
      </c>
      <c r="DA234" s="2"/>
      <c r="DB234" s="2"/>
      <c r="DC234" s="2" t="s">
        <v>3</v>
      </c>
      <c r="DD234" s="2" t="s">
        <v>36</v>
      </c>
      <c r="DE234" s="2" t="s">
        <v>323</v>
      </c>
      <c r="DF234" s="2" t="s">
        <v>323</v>
      </c>
      <c r="DG234" s="2" t="s">
        <v>323</v>
      </c>
      <c r="DH234" s="2" t="s">
        <v>3</v>
      </c>
      <c r="DI234" s="2" t="s">
        <v>323</v>
      </c>
      <c r="DJ234" s="2" t="s">
        <v>323</v>
      </c>
      <c r="DK234" s="2" t="s">
        <v>3</v>
      </c>
      <c r="DL234" s="2" t="s">
        <v>3</v>
      </c>
      <c r="DM234" s="2" t="s">
        <v>3</v>
      </c>
      <c r="DN234" s="2">
        <v>0</v>
      </c>
      <c r="DO234" s="2">
        <v>0</v>
      </c>
      <c r="DP234" s="2">
        <v>1</v>
      </c>
      <c r="DQ234" s="2">
        <v>1</v>
      </c>
      <c r="DR234" s="2"/>
      <c r="DS234" s="2"/>
      <c r="DT234" s="2"/>
      <c r="DU234" s="2">
        <v>1013</v>
      </c>
      <c r="DV234" s="2" t="s">
        <v>321</v>
      </c>
      <c r="DW234" s="2" t="s">
        <v>321</v>
      </c>
      <c r="DX234" s="2">
        <v>1</v>
      </c>
      <c r="DY234" s="2"/>
      <c r="DZ234" s="2" t="s">
        <v>3</v>
      </c>
      <c r="EA234" s="2" t="s">
        <v>3</v>
      </c>
      <c r="EB234" s="2" t="s">
        <v>3</v>
      </c>
      <c r="EC234" s="2" t="s">
        <v>3</v>
      </c>
      <c r="ED234" s="2"/>
      <c r="EE234" s="2">
        <v>53551116</v>
      </c>
      <c r="EF234" s="2">
        <v>2</v>
      </c>
      <c r="EG234" s="2" t="s">
        <v>38</v>
      </c>
      <c r="EH234" s="2">
        <v>11</v>
      </c>
      <c r="EI234" s="2" t="s">
        <v>104</v>
      </c>
      <c r="EJ234" s="2">
        <v>1</v>
      </c>
      <c r="EK234" s="2">
        <v>11001</v>
      </c>
      <c r="EL234" s="2" t="s">
        <v>104</v>
      </c>
      <c r="EM234" s="2" t="s">
        <v>105</v>
      </c>
      <c r="EN234" s="2"/>
      <c r="EO234" s="2" t="s">
        <v>324</v>
      </c>
      <c r="EP234" s="2"/>
      <c r="EQ234" s="2">
        <v>131072</v>
      </c>
      <c r="ER234" s="2">
        <v>1485.02</v>
      </c>
      <c r="ES234" s="2">
        <v>1127.07</v>
      </c>
      <c r="ET234" s="2">
        <v>44.24</v>
      </c>
      <c r="EU234" s="2">
        <v>17.149999999999999</v>
      </c>
      <c r="EV234" s="2">
        <v>313.70999999999998</v>
      </c>
      <c r="EW234" s="2">
        <v>39.51</v>
      </c>
      <c r="EX234" s="2">
        <v>1.27</v>
      </c>
      <c r="EY234" s="2">
        <v>0</v>
      </c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>
        <v>0</v>
      </c>
      <c r="FR234" s="2">
        <f>ROUND(IF(AND(BH234=3,BI234=3),P234,0),2)</f>
        <v>0</v>
      </c>
      <c r="FS234" s="2">
        <v>0</v>
      </c>
      <c r="FT234" s="2"/>
      <c r="FU234" s="2"/>
      <c r="FV234" s="2"/>
      <c r="FW234" s="2"/>
      <c r="FX234" s="2">
        <v>112</v>
      </c>
      <c r="FY234" s="2">
        <v>65</v>
      </c>
      <c r="FZ234" s="2"/>
      <c r="GA234" s="2" t="s">
        <v>3</v>
      </c>
      <c r="GB234" s="2"/>
      <c r="GC234" s="2"/>
      <c r="GD234" s="2">
        <v>1</v>
      </c>
      <c r="GE234" s="2"/>
      <c r="GF234" s="2">
        <v>-13364657</v>
      </c>
      <c r="GG234" s="2">
        <v>2</v>
      </c>
      <c r="GH234" s="2">
        <v>1</v>
      </c>
      <c r="GI234" s="2">
        <v>-2</v>
      </c>
      <c r="GJ234" s="2">
        <v>0</v>
      </c>
      <c r="GK234" s="2">
        <v>0</v>
      </c>
      <c r="GL234" s="2">
        <f>ROUND(IF(AND(BH234=3,BI234=3,FS234&lt;&gt;0),P234,0),2)</f>
        <v>0</v>
      </c>
      <c r="GM234" s="2">
        <f>ROUND(O234+X234+Y234,2)+GX234</f>
        <v>3796.29</v>
      </c>
      <c r="GN234" s="2">
        <f>IF(OR(BI234=0,BI234=1),ROUND(O234+X234+Y234,2),0)</f>
        <v>3796.29</v>
      </c>
      <c r="GO234" s="2">
        <f>IF(BI234=2,ROUND(O234+X234+Y234,2),0)</f>
        <v>0</v>
      </c>
      <c r="GP234" s="2">
        <f>IF(BI234=4,ROUND(O234+X234+Y234,2)+GX234,0)</f>
        <v>0</v>
      </c>
      <c r="GQ234" s="2"/>
      <c r="GR234" s="2">
        <v>0</v>
      </c>
      <c r="GS234" s="2">
        <v>0</v>
      </c>
      <c r="GT234" s="2">
        <v>0</v>
      </c>
      <c r="GU234" s="2" t="s">
        <v>3</v>
      </c>
      <c r="GV234" s="2">
        <f t="shared" si="168"/>
        <v>0</v>
      </c>
      <c r="GW234" s="2">
        <v>1</v>
      </c>
      <c r="GX234" s="2">
        <f>ROUND(HC234*I234,2)</f>
        <v>0</v>
      </c>
      <c r="GY234" s="2"/>
      <c r="GZ234" s="2"/>
      <c r="HA234" s="2">
        <v>0</v>
      </c>
      <c r="HB234" s="2">
        <v>0</v>
      </c>
      <c r="HC234" s="2">
        <f t="shared" si="169"/>
        <v>0</v>
      </c>
      <c r="HD234" s="2"/>
      <c r="HE234" s="2" t="s">
        <v>3</v>
      </c>
      <c r="HF234" s="2" t="s">
        <v>3</v>
      </c>
      <c r="HG234" s="2"/>
      <c r="HH234" s="2"/>
      <c r="HI234" s="2"/>
      <c r="HJ234" s="2"/>
      <c r="HK234" s="2"/>
      <c r="HL234" s="2"/>
      <c r="HM234" s="2" t="s">
        <v>3</v>
      </c>
      <c r="HN234" s="2" t="s">
        <v>106</v>
      </c>
      <c r="HO234" s="2" t="s">
        <v>107</v>
      </c>
      <c r="HP234" s="2" t="s">
        <v>104</v>
      </c>
      <c r="HQ234" s="2" t="s">
        <v>104</v>
      </c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>
        <v>0</v>
      </c>
      <c r="IL234" s="2"/>
      <c r="IM234" s="2"/>
      <c r="IN234" s="2"/>
      <c r="IO234" s="2"/>
      <c r="IP234" s="2"/>
      <c r="IQ234" s="2"/>
      <c r="IR234" s="2"/>
      <c r="IS234" s="2"/>
      <c r="IT234" s="2"/>
      <c r="IU234" s="2"/>
    </row>
    <row r="235" spans="1:255" x14ac:dyDescent="0.2">
      <c r="A235">
        <v>17</v>
      </c>
      <c r="B235">
        <v>1</v>
      </c>
      <c r="C235">
        <f>ROW(SmtRes!A468)</f>
        <v>468</v>
      </c>
      <c r="D235">
        <f>ROW(EtalonRes!A436)</f>
        <v>436</v>
      </c>
      <c r="E235" t="s">
        <v>400</v>
      </c>
      <c r="F235" t="s">
        <v>319</v>
      </c>
      <c r="G235" t="s">
        <v>320</v>
      </c>
      <c r="H235" t="s">
        <v>321</v>
      </c>
      <c r="I235">
        <f>ROUND(437.32/100,7)</f>
        <v>4.3731999999999998</v>
      </c>
      <c r="J235">
        <v>0</v>
      </c>
      <c r="K235">
        <f>ROUND(437.32/100,7)</f>
        <v>4.3731999999999998</v>
      </c>
      <c r="O235">
        <f>ROUND(CP235,0)</f>
        <v>47167</v>
      </c>
      <c r="P235">
        <f>ROUND(CQ235*I235,0)</f>
        <v>0</v>
      </c>
      <c r="Q235">
        <f>ROUND(CR235*I235,0)</f>
        <v>2689</v>
      </c>
      <c r="R235">
        <f>ROUND(CS235*I235,0)</f>
        <v>2432</v>
      </c>
      <c r="S235">
        <f>ROUND(CT235*I235,0)</f>
        <v>44478</v>
      </c>
      <c r="T235">
        <f>ROUND(CU235*I235,0)</f>
        <v>0</v>
      </c>
      <c r="U235">
        <f t="shared" si="151"/>
        <v>158.96232144000001</v>
      </c>
      <c r="V235">
        <f t="shared" si="152"/>
        <v>5.1096468800000006</v>
      </c>
      <c r="W235">
        <f>ROUND(CX235*I235,0)</f>
        <v>0</v>
      </c>
      <c r="X235">
        <f>ROUND(CY235,0)</f>
        <v>52539</v>
      </c>
      <c r="Y235">
        <f>ROUND(CZ235,0)</f>
        <v>30492</v>
      </c>
      <c r="AA235">
        <v>53551707</v>
      </c>
      <c r="AB235">
        <f t="shared" si="153"/>
        <v>329.31</v>
      </c>
      <c r="AC235">
        <f>ROUND(((ES235*ROUND(0,7))),2)</f>
        <v>0</v>
      </c>
      <c r="AD235">
        <f>ROUND(((((ET235*ROUND((1.15*0.8),7)))-((EU235*ROUND((1.15*0.8),7))))+AE235),2)</f>
        <v>40.700000000000003</v>
      </c>
      <c r="AE235">
        <f>ROUND(((EU235*ROUND((1.15*0.8),7))),2)</f>
        <v>15.78</v>
      </c>
      <c r="AF235">
        <f>ROUND(((EV235*ROUND((1.15*0.8),7))),2)</f>
        <v>288.61</v>
      </c>
      <c r="AG235">
        <f t="shared" si="155"/>
        <v>0</v>
      </c>
      <c r="AH235">
        <f>((EW235*ROUND((1.15*0.8),7)))</f>
        <v>36.349200000000003</v>
      </c>
      <c r="AI235">
        <f>((EX235*ROUND((1.15*0.8),7)))</f>
        <v>1.1684000000000001</v>
      </c>
      <c r="AJ235">
        <f t="shared" si="156"/>
        <v>0</v>
      </c>
      <c r="AK235">
        <v>1485.02</v>
      </c>
      <c r="AL235">
        <v>1127.07</v>
      </c>
      <c r="AM235">
        <v>44.24</v>
      </c>
      <c r="AN235">
        <v>17.149999999999999</v>
      </c>
      <c r="AO235">
        <v>313.70999999999998</v>
      </c>
      <c r="AP235">
        <v>0</v>
      </c>
      <c r="AQ235">
        <v>39.51</v>
      </c>
      <c r="AR235">
        <v>1.27</v>
      </c>
      <c r="AS235">
        <v>0</v>
      </c>
      <c r="AT235">
        <v>112</v>
      </c>
      <c r="AU235">
        <v>65</v>
      </c>
      <c r="AV235">
        <v>1</v>
      </c>
      <c r="AW235">
        <v>1</v>
      </c>
      <c r="AZ235">
        <v>1</v>
      </c>
      <c r="BA235">
        <v>35.24</v>
      </c>
      <c r="BB235">
        <v>15.11</v>
      </c>
      <c r="BC235">
        <v>6.74</v>
      </c>
      <c r="BD235" t="s">
        <v>3</v>
      </c>
      <c r="BE235" t="s">
        <v>3</v>
      </c>
      <c r="BF235" t="s">
        <v>3</v>
      </c>
      <c r="BG235" t="s">
        <v>3</v>
      </c>
      <c r="BH235">
        <v>0</v>
      </c>
      <c r="BI235">
        <v>1</v>
      </c>
      <c r="BJ235" t="s">
        <v>322</v>
      </c>
      <c r="BM235">
        <v>11001</v>
      </c>
      <c r="BN235">
        <v>0</v>
      </c>
      <c r="BO235" t="s">
        <v>319</v>
      </c>
      <c r="BP235">
        <v>1</v>
      </c>
      <c r="BQ235">
        <v>2</v>
      </c>
      <c r="BR235">
        <v>0</v>
      </c>
      <c r="BS235">
        <v>35.24</v>
      </c>
      <c r="BT235">
        <v>1</v>
      </c>
      <c r="BU235">
        <v>1</v>
      </c>
      <c r="BV235">
        <v>1</v>
      </c>
      <c r="BW235">
        <v>1</v>
      </c>
      <c r="BX235">
        <v>1</v>
      </c>
      <c r="BY235" t="s">
        <v>3</v>
      </c>
      <c r="BZ235">
        <v>112</v>
      </c>
      <c r="CA235">
        <v>65</v>
      </c>
      <c r="CB235" t="s">
        <v>3</v>
      </c>
      <c r="CE235">
        <v>0</v>
      </c>
      <c r="CF235">
        <v>0</v>
      </c>
      <c r="CG235">
        <v>0</v>
      </c>
      <c r="CM235">
        <v>0</v>
      </c>
      <c r="CN235" t="s">
        <v>2156</v>
      </c>
      <c r="CO235">
        <v>0</v>
      </c>
      <c r="CP235">
        <f t="shared" si="157"/>
        <v>47167</v>
      </c>
      <c r="CQ235">
        <f t="shared" si="158"/>
        <v>0</v>
      </c>
      <c r="CR235">
        <f t="shared" si="159"/>
        <v>614.97699999999998</v>
      </c>
      <c r="CS235">
        <f t="shared" si="160"/>
        <v>556.08720000000005</v>
      </c>
      <c r="CT235">
        <f t="shared" si="161"/>
        <v>10170.616400000001</v>
      </c>
      <c r="CU235">
        <f t="shared" si="162"/>
        <v>0</v>
      </c>
      <c r="CV235">
        <f t="shared" si="163"/>
        <v>36.349200000000003</v>
      </c>
      <c r="CW235">
        <f t="shared" si="164"/>
        <v>1.1684000000000001</v>
      </c>
      <c r="CX235">
        <f t="shared" si="165"/>
        <v>0</v>
      </c>
      <c r="CY235">
        <f t="shared" si="166"/>
        <v>52539.199999999997</v>
      </c>
      <c r="CZ235">
        <f t="shared" si="167"/>
        <v>30491.5</v>
      </c>
      <c r="DC235" t="s">
        <v>3</v>
      </c>
      <c r="DD235" t="s">
        <v>36</v>
      </c>
      <c r="DE235" t="s">
        <v>323</v>
      </c>
      <c r="DF235" t="s">
        <v>323</v>
      </c>
      <c r="DG235" t="s">
        <v>323</v>
      </c>
      <c r="DH235" t="s">
        <v>3</v>
      </c>
      <c r="DI235" t="s">
        <v>323</v>
      </c>
      <c r="DJ235" t="s">
        <v>323</v>
      </c>
      <c r="DK235" t="s">
        <v>3</v>
      </c>
      <c r="DL235" t="s">
        <v>3</v>
      </c>
      <c r="DM235" t="s">
        <v>3</v>
      </c>
      <c r="DN235">
        <v>0</v>
      </c>
      <c r="DO235">
        <v>0</v>
      </c>
      <c r="DP235">
        <v>1</v>
      </c>
      <c r="DQ235">
        <v>1</v>
      </c>
      <c r="DU235">
        <v>1013</v>
      </c>
      <c r="DV235" t="s">
        <v>321</v>
      </c>
      <c r="DW235" t="s">
        <v>321</v>
      </c>
      <c r="DX235">
        <v>1</v>
      </c>
      <c r="DZ235" t="s">
        <v>3</v>
      </c>
      <c r="EA235" t="s">
        <v>3</v>
      </c>
      <c r="EB235" t="s">
        <v>3</v>
      </c>
      <c r="EC235" t="s">
        <v>3</v>
      </c>
      <c r="EE235">
        <v>53551116</v>
      </c>
      <c r="EF235">
        <v>2</v>
      </c>
      <c r="EG235" t="s">
        <v>38</v>
      </c>
      <c r="EH235">
        <v>11</v>
      </c>
      <c r="EI235" t="s">
        <v>104</v>
      </c>
      <c r="EJ235">
        <v>1</v>
      </c>
      <c r="EK235">
        <v>11001</v>
      </c>
      <c r="EL235" t="s">
        <v>104</v>
      </c>
      <c r="EM235" t="s">
        <v>105</v>
      </c>
      <c r="EO235" t="s">
        <v>324</v>
      </c>
      <c r="EQ235">
        <v>131072</v>
      </c>
      <c r="ER235">
        <v>1485.02</v>
      </c>
      <c r="ES235">
        <v>1127.07</v>
      </c>
      <c r="ET235">
        <v>44.24</v>
      </c>
      <c r="EU235">
        <v>17.149999999999999</v>
      </c>
      <c r="EV235">
        <v>313.70999999999998</v>
      </c>
      <c r="EW235">
        <v>39.51</v>
      </c>
      <c r="EX235">
        <v>1.27</v>
      </c>
      <c r="EY235">
        <v>0</v>
      </c>
      <c r="FQ235">
        <v>0</v>
      </c>
      <c r="FR235">
        <f>ROUND(IF(AND(BH235=3,BI235=3),P235,0),0)</f>
        <v>0</v>
      </c>
      <c r="FS235">
        <v>0</v>
      </c>
      <c r="FX235">
        <v>112</v>
      </c>
      <c r="FY235">
        <v>65</v>
      </c>
      <c r="GA235" t="s">
        <v>3</v>
      </c>
      <c r="GD235">
        <v>1</v>
      </c>
      <c r="GF235">
        <v>-13364657</v>
      </c>
      <c r="GG235">
        <v>2</v>
      </c>
      <c r="GH235">
        <v>1</v>
      </c>
      <c r="GI235">
        <v>2</v>
      </c>
      <c r="GJ235">
        <v>0</v>
      </c>
      <c r="GK235">
        <v>0</v>
      </c>
      <c r="GL235">
        <f>ROUND(IF(AND(BH235=3,BI235=3,FS235&lt;&gt;0),P235,0),0)</f>
        <v>0</v>
      </c>
      <c r="GM235">
        <f>ROUND(O235+X235+Y235,0)+GX235</f>
        <v>130198</v>
      </c>
      <c r="GN235">
        <f>IF(OR(BI235=0,BI235=1),ROUND(O235+X235+Y235,0),0)</f>
        <v>130198</v>
      </c>
      <c r="GO235">
        <f>IF(BI235=2,ROUND(O235+X235+Y235,0),0)</f>
        <v>0</v>
      </c>
      <c r="GP235">
        <f>IF(BI235=4,ROUND(O235+X235+Y235,0)+GX235,0)</f>
        <v>0</v>
      </c>
      <c r="GR235">
        <v>0</v>
      </c>
      <c r="GS235">
        <v>0</v>
      </c>
      <c r="GT235">
        <v>0</v>
      </c>
      <c r="GU235" t="s">
        <v>3</v>
      </c>
      <c r="GV235">
        <f t="shared" si="168"/>
        <v>0</v>
      </c>
      <c r="GW235">
        <v>1</v>
      </c>
      <c r="GX235">
        <f>ROUND(HC235*I235,0)</f>
        <v>0</v>
      </c>
      <c r="HA235">
        <v>0</v>
      </c>
      <c r="HB235">
        <v>0</v>
      </c>
      <c r="HC235">
        <f t="shared" si="169"/>
        <v>0</v>
      </c>
      <c r="HE235" t="s">
        <v>3</v>
      </c>
      <c r="HF235" t="s">
        <v>3</v>
      </c>
      <c r="HM235" t="s">
        <v>3</v>
      </c>
      <c r="HN235" t="s">
        <v>106</v>
      </c>
      <c r="HO235" t="s">
        <v>107</v>
      </c>
      <c r="HP235" t="s">
        <v>104</v>
      </c>
      <c r="HQ235" t="s">
        <v>104</v>
      </c>
      <c r="IK235">
        <v>0</v>
      </c>
    </row>
    <row r="236" spans="1:255" x14ac:dyDescent="0.2">
      <c r="A236" s="2">
        <v>18</v>
      </c>
      <c r="B236" s="2">
        <v>1</v>
      </c>
      <c r="C236" s="2">
        <v>461</v>
      </c>
      <c r="D236" s="2"/>
      <c r="E236" s="2" t="s">
        <v>401</v>
      </c>
      <c r="F236" s="2" t="s">
        <v>24</v>
      </c>
      <c r="G236" s="2" t="s">
        <v>25</v>
      </c>
      <c r="H236" s="2" t="s">
        <v>26</v>
      </c>
      <c r="I236" s="2">
        <f>I234*J236</f>
        <v>18.367439999999998</v>
      </c>
      <c r="J236" s="2">
        <v>4.2</v>
      </c>
      <c r="K236" s="2">
        <v>4.2</v>
      </c>
      <c r="L236" s="2"/>
      <c r="M236" s="2"/>
      <c r="N236" s="2"/>
      <c r="O236" s="2">
        <f>ROUND(CP236,2)</f>
        <v>0</v>
      </c>
      <c r="P236" s="2">
        <f>ROUND(CQ236*I236,2)</f>
        <v>0</v>
      </c>
      <c r="Q236" s="2">
        <f>ROUND(CR236*I236,2)</f>
        <v>0</v>
      </c>
      <c r="R236" s="2">
        <f>ROUND(CS236*I236,2)</f>
        <v>0</v>
      </c>
      <c r="S236" s="2">
        <f>ROUND(CT236*I236,2)</f>
        <v>0</v>
      </c>
      <c r="T236" s="2">
        <f>ROUND(CU236*I236,2)</f>
        <v>0</v>
      </c>
      <c r="U236" s="2">
        <f t="shared" si="151"/>
        <v>0</v>
      </c>
      <c r="V236" s="2">
        <f t="shared" si="152"/>
        <v>0</v>
      </c>
      <c r="W236" s="2">
        <f>ROUND(CX236*I236,2)</f>
        <v>0</v>
      </c>
      <c r="X236" s="2">
        <f>ROUND(CY236,2)</f>
        <v>0</v>
      </c>
      <c r="Y236" s="2">
        <f>ROUND(CZ236,2)</f>
        <v>0</v>
      </c>
      <c r="Z236" s="2"/>
      <c r="AA236" s="2">
        <v>53551706</v>
      </c>
      <c r="AB236" s="2">
        <f t="shared" si="153"/>
        <v>0</v>
      </c>
      <c r="AC236" s="2">
        <f>ROUND((ES236),2)</f>
        <v>0</v>
      </c>
      <c r="AD236" s="2">
        <f>ROUND((((ET236)-(EU236))+AE236),2)</f>
        <v>0</v>
      </c>
      <c r="AE236" s="2">
        <f>ROUND((EU236),2)</f>
        <v>0</v>
      </c>
      <c r="AF236" s="2">
        <f>ROUND((EV236),2)</f>
        <v>0</v>
      </c>
      <c r="AG236" s="2">
        <f t="shared" si="155"/>
        <v>0</v>
      </c>
      <c r="AH236" s="2">
        <f>(EW236)</f>
        <v>0</v>
      </c>
      <c r="AI236" s="2">
        <f>(EX236)</f>
        <v>0</v>
      </c>
      <c r="AJ236" s="2">
        <f t="shared" si="156"/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112</v>
      </c>
      <c r="AU236" s="2">
        <v>65</v>
      </c>
      <c r="AV236" s="2">
        <v>1</v>
      </c>
      <c r="AW236" s="2">
        <v>1</v>
      </c>
      <c r="AX236" s="2"/>
      <c r="AY236" s="2"/>
      <c r="AZ236" s="2">
        <v>1</v>
      </c>
      <c r="BA236" s="2">
        <v>1</v>
      </c>
      <c r="BB236" s="2">
        <v>1</v>
      </c>
      <c r="BC236" s="2">
        <v>1</v>
      </c>
      <c r="BD236" s="2" t="s">
        <v>3</v>
      </c>
      <c r="BE236" s="2" t="s">
        <v>3</v>
      </c>
      <c r="BF236" s="2" t="s">
        <v>3</v>
      </c>
      <c r="BG236" s="2" t="s">
        <v>3</v>
      </c>
      <c r="BH236" s="2">
        <v>3</v>
      </c>
      <c r="BI236" s="2">
        <v>1</v>
      </c>
      <c r="BJ236" s="2" t="s">
        <v>27</v>
      </c>
      <c r="BK236" s="2"/>
      <c r="BL236" s="2"/>
      <c r="BM236" s="2">
        <v>11001</v>
      </c>
      <c r="BN236" s="2">
        <v>0</v>
      </c>
      <c r="BO236" s="2" t="s">
        <v>3</v>
      </c>
      <c r="BP236" s="2">
        <v>0</v>
      </c>
      <c r="BQ236" s="2">
        <v>2</v>
      </c>
      <c r="BR236" s="2">
        <v>0</v>
      </c>
      <c r="BS236" s="2">
        <v>1</v>
      </c>
      <c r="BT236" s="2">
        <v>1</v>
      </c>
      <c r="BU236" s="2">
        <v>1</v>
      </c>
      <c r="BV236" s="2">
        <v>1</v>
      </c>
      <c r="BW236" s="2">
        <v>1</v>
      </c>
      <c r="BX236" s="2">
        <v>1</v>
      </c>
      <c r="BY236" s="2" t="s">
        <v>3</v>
      </c>
      <c r="BZ236" s="2">
        <v>112</v>
      </c>
      <c r="CA236" s="2">
        <v>65</v>
      </c>
      <c r="CB236" s="2" t="s">
        <v>3</v>
      </c>
      <c r="CC236" s="2"/>
      <c r="CD236" s="2"/>
      <c r="CE236" s="2">
        <v>0</v>
      </c>
      <c r="CF236" s="2">
        <v>0</v>
      </c>
      <c r="CG236" s="2">
        <v>0</v>
      </c>
      <c r="CH236" s="2"/>
      <c r="CI236" s="2"/>
      <c r="CJ236" s="2"/>
      <c r="CK236" s="2"/>
      <c r="CL236" s="2"/>
      <c r="CM236" s="2">
        <v>0</v>
      </c>
      <c r="CN236" s="2" t="s">
        <v>3</v>
      </c>
      <c r="CO236" s="2">
        <v>0</v>
      </c>
      <c r="CP236" s="2">
        <f t="shared" si="157"/>
        <v>0</v>
      </c>
      <c r="CQ236" s="2">
        <f t="shared" si="158"/>
        <v>0</v>
      </c>
      <c r="CR236" s="2">
        <f t="shared" si="159"/>
        <v>0</v>
      </c>
      <c r="CS236" s="2">
        <f t="shared" si="160"/>
        <v>0</v>
      </c>
      <c r="CT236" s="2">
        <f t="shared" si="161"/>
        <v>0</v>
      </c>
      <c r="CU236" s="2">
        <f t="shared" si="162"/>
        <v>0</v>
      </c>
      <c r="CV236" s="2">
        <f t="shared" si="163"/>
        <v>0</v>
      </c>
      <c r="CW236" s="2">
        <f t="shared" si="164"/>
        <v>0</v>
      </c>
      <c r="CX236" s="2">
        <f t="shared" si="165"/>
        <v>0</v>
      </c>
      <c r="CY236" s="2">
        <f t="shared" si="166"/>
        <v>0</v>
      </c>
      <c r="CZ236" s="2">
        <f t="shared" si="167"/>
        <v>0</v>
      </c>
      <c r="DA236" s="2"/>
      <c r="DB236" s="2"/>
      <c r="DC236" s="2" t="s">
        <v>3</v>
      </c>
      <c r="DD236" s="2" t="s">
        <v>3</v>
      </c>
      <c r="DE236" s="2" t="s">
        <v>3</v>
      </c>
      <c r="DF236" s="2" t="s">
        <v>3</v>
      </c>
      <c r="DG236" s="2" t="s">
        <v>3</v>
      </c>
      <c r="DH236" s="2" t="s">
        <v>3</v>
      </c>
      <c r="DI236" s="2" t="s">
        <v>3</v>
      </c>
      <c r="DJ236" s="2" t="s">
        <v>3</v>
      </c>
      <c r="DK236" s="2" t="s">
        <v>3</v>
      </c>
      <c r="DL236" s="2" t="s">
        <v>3</v>
      </c>
      <c r="DM236" s="2" t="s">
        <v>3</v>
      </c>
      <c r="DN236" s="2">
        <v>0</v>
      </c>
      <c r="DO236" s="2">
        <v>0</v>
      </c>
      <c r="DP236" s="2">
        <v>1</v>
      </c>
      <c r="DQ236" s="2">
        <v>1</v>
      </c>
      <c r="DR236" s="2"/>
      <c r="DS236" s="2"/>
      <c r="DT236" s="2"/>
      <c r="DU236" s="2">
        <v>1009</v>
      </c>
      <c r="DV236" s="2" t="s">
        <v>26</v>
      </c>
      <c r="DW236" s="2" t="s">
        <v>26</v>
      </c>
      <c r="DX236" s="2">
        <v>1000</v>
      </c>
      <c r="DY236" s="2"/>
      <c r="DZ236" s="2" t="s">
        <v>3</v>
      </c>
      <c r="EA236" s="2" t="s">
        <v>3</v>
      </c>
      <c r="EB236" s="2" t="s">
        <v>3</v>
      </c>
      <c r="EC236" s="2" t="s">
        <v>3</v>
      </c>
      <c r="ED236" s="2"/>
      <c r="EE236" s="2">
        <v>53551116</v>
      </c>
      <c r="EF236" s="2">
        <v>2</v>
      </c>
      <c r="EG236" s="2" t="s">
        <v>38</v>
      </c>
      <c r="EH236" s="2">
        <v>11</v>
      </c>
      <c r="EI236" s="2" t="s">
        <v>104</v>
      </c>
      <c r="EJ236" s="2">
        <v>1</v>
      </c>
      <c r="EK236" s="2">
        <v>11001</v>
      </c>
      <c r="EL236" s="2" t="s">
        <v>104</v>
      </c>
      <c r="EM236" s="2" t="s">
        <v>105</v>
      </c>
      <c r="EN236" s="2"/>
      <c r="EO236" s="2" t="s">
        <v>3</v>
      </c>
      <c r="EP236" s="2"/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0</v>
      </c>
      <c r="EX236" s="2">
        <v>0</v>
      </c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>
        <v>0</v>
      </c>
      <c r="FR236" s="2">
        <f>ROUND(IF(AND(BH236=3,BI236=3),P236,0),2)</f>
        <v>0</v>
      </c>
      <c r="FS236" s="2">
        <v>0</v>
      </c>
      <c r="FT236" s="2"/>
      <c r="FU236" s="2"/>
      <c r="FV236" s="2"/>
      <c r="FW236" s="2"/>
      <c r="FX236" s="2">
        <v>112</v>
      </c>
      <c r="FY236" s="2">
        <v>65</v>
      </c>
      <c r="FZ236" s="2"/>
      <c r="GA236" s="2" t="s">
        <v>3</v>
      </c>
      <c r="GB236" s="2"/>
      <c r="GC236" s="2"/>
      <c r="GD236" s="2">
        <v>1</v>
      </c>
      <c r="GE236" s="2"/>
      <c r="GF236" s="2">
        <v>1876412176</v>
      </c>
      <c r="GG236" s="2">
        <v>2</v>
      </c>
      <c r="GH236" s="2">
        <v>1</v>
      </c>
      <c r="GI236" s="2">
        <v>-2</v>
      </c>
      <c r="GJ236" s="2">
        <v>0</v>
      </c>
      <c r="GK236" s="2">
        <v>0</v>
      </c>
      <c r="GL236" s="2">
        <f>ROUND(IF(AND(BH236=3,BI236=3,FS236&lt;&gt;0),P236,0),2)</f>
        <v>0</v>
      </c>
      <c r="GM236" s="2">
        <f>ROUND(O236+X236+Y236,2)+GX236</f>
        <v>0</v>
      </c>
      <c r="GN236" s="2">
        <f>IF(OR(BI236=0,BI236=1),ROUND(O236+X236+Y236,2),0)</f>
        <v>0</v>
      </c>
      <c r="GO236" s="2">
        <f>IF(BI236=2,ROUND(O236+X236+Y236,2),0)</f>
        <v>0</v>
      </c>
      <c r="GP236" s="2">
        <f>IF(BI236=4,ROUND(O236+X236+Y236,2)+GX236,0)</f>
        <v>0</v>
      </c>
      <c r="GQ236" s="2"/>
      <c r="GR236" s="2">
        <v>0</v>
      </c>
      <c r="GS236" s="2">
        <v>0</v>
      </c>
      <c r="GT236" s="2">
        <v>0</v>
      </c>
      <c r="GU236" s="2" t="s">
        <v>3</v>
      </c>
      <c r="GV236" s="2">
        <f t="shared" si="168"/>
        <v>0</v>
      </c>
      <c r="GW236" s="2">
        <v>1</v>
      </c>
      <c r="GX236" s="2">
        <f>ROUND(HC236*I236,2)</f>
        <v>0</v>
      </c>
      <c r="GY236" s="2"/>
      <c r="GZ236" s="2"/>
      <c r="HA236" s="2">
        <v>0</v>
      </c>
      <c r="HB236" s="2">
        <v>0</v>
      </c>
      <c r="HC236" s="2">
        <f t="shared" si="169"/>
        <v>0</v>
      </c>
      <c r="HD236" s="2"/>
      <c r="HE236" s="2" t="s">
        <v>3</v>
      </c>
      <c r="HF236" s="2" t="s">
        <v>3</v>
      </c>
      <c r="HG236" s="2"/>
      <c r="HH236" s="2"/>
      <c r="HI236" s="2"/>
      <c r="HJ236" s="2"/>
      <c r="HK236" s="2"/>
      <c r="HL236" s="2"/>
      <c r="HM236" s="2" t="s">
        <v>3</v>
      </c>
      <c r="HN236" s="2" t="s">
        <v>106</v>
      </c>
      <c r="HO236" s="2" t="s">
        <v>107</v>
      </c>
      <c r="HP236" s="2" t="s">
        <v>104</v>
      </c>
      <c r="HQ236" s="2" t="s">
        <v>104</v>
      </c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>
        <v>0</v>
      </c>
      <c r="IL236" s="2"/>
      <c r="IM236" s="2"/>
      <c r="IN236" s="2"/>
      <c r="IO236" s="2"/>
      <c r="IP236" s="2"/>
      <c r="IQ236" s="2"/>
      <c r="IR236" s="2"/>
      <c r="IS236" s="2"/>
      <c r="IT236" s="2"/>
      <c r="IU236" s="2"/>
    </row>
    <row r="237" spans="1:255" x14ac:dyDescent="0.2">
      <c r="A237">
        <v>18</v>
      </c>
      <c r="B237">
        <v>1</v>
      </c>
      <c r="C237">
        <v>468</v>
      </c>
      <c r="E237" t="s">
        <v>401</v>
      </c>
      <c r="F237" t="s">
        <v>24</v>
      </c>
      <c r="G237" t="s">
        <v>25</v>
      </c>
      <c r="H237" t="s">
        <v>26</v>
      </c>
      <c r="I237">
        <f>I235*J237</f>
        <v>18.367439999999998</v>
      </c>
      <c r="J237">
        <v>4.2</v>
      </c>
      <c r="K237">
        <v>4.2</v>
      </c>
      <c r="O237">
        <f>ROUND(CP237,0)</f>
        <v>0</v>
      </c>
      <c r="P237">
        <f>ROUND(CQ237*I237,0)</f>
        <v>0</v>
      </c>
      <c r="Q237">
        <f>ROUND(CR237*I237,0)</f>
        <v>0</v>
      </c>
      <c r="R237">
        <f>ROUND(CS237*I237,0)</f>
        <v>0</v>
      </c>
      <c r="S237">
        <f>ROUND(CT237*I237,0)</f>
        <v>0</v>
      </c>
      <c r="T237">
        <f>ROUND(CU237*I237,0)</f>
        <v>0</v>
      </c>
      <c r="U237">
        <f t="shared" si="151"/>
        <v>0</v>
      </c>
      <c r="V237">
        <f t="shared" si="152"/>
        <v>0</v>
      </c>
      <c r="W237">
        <f>ROUND(CX237*I237,0)</f>
        <v>0</v>
      </c>
      <c r="X237">
        <f>ROUND(CY237,0)</f>
        <v>0</v>
      </c>
      <c r="Y237">
        <f>ROUND(CZ237,0)</f>
        <v>0</v>
      </c>
      <c r="AA237">
        <v>53551707</v>
      </c>
      <c r="AB237">
        <f t="shared" si="153"/>
        <v>0</v>
      </c>
      <c r="AC237">
        <f>ROUND((ES237),2)</f>
        <v>0</v>
      </c>
      <c r="AD237">
        <f>ROUND((((ET237)-(EU237))+AE237),2)</f>
        <v>0</v>
      </c>
      <c r="AE237">
        <f>ROUND((EU237),2)</f>
        <v>0</v>
      </c>
      <c r="AF237">
        <f>ROUND((EV237),2)</f>
        <v>0</v>
      </c>
      <c r="AG237">
        <f t="shared" si="155"/>
        <v>0</v>
      </c>
      <c r="AH237">
        <f>(EW237)</f>
        <v>0</v>
      </c>
      <c r="AI237">
        <f>(EX237)</f>
        <v>0</v>
      </c>
      <c r="AJ237">
        <f t="shared" si="156"/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112</v>
      </c>
      <c r="AU237">
        <v>65</v>
      </c>
      <c r="AV237">
        <v>1</v>
      </c>
      <c r="AW237">
        <v>1</v>
      </c>
      <c r="AZ237">
        <v>1</v>
      </c>
      <c r="BA237">
        <v>1</v>
      </c>
      <c r="BB237">
        <v>1</v>
      </c>
      <c r="BC237">
        <v>6.14</v>
      </c>
      <c r="BD237" t="s">
        <v>3</v>
      </c>
      <c r="BE237" t="s">
        <v>3</v>
      </c>
      <c r="BF237" t="s">
        <v>3</v>
      </c>
      <c r="BG237" t="s">
        <v>3</v>
      </c>
      <c r="BH237">
        <v>3</v>
      </c>
      <c r="BI237">
        <v>1</v>
      </c>
      <c r="BJ237" t="s">
        <v>27</v>
      </c>
      <c r="BM237">
        <v>11001</v>
      </c>
      <c r="BN237">
        <v>0</v>
      </c>
      <c r="BO237" t="s">
        <v>30</v>
      </c>
      <c r="BP237">
        <v>1</v>
      </c>
      <c r="BQ237">
        <v>2</v>
      </c>
      <c r="BR237">
        <v>0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 t="s">
        <v>3</v>
      </c>
      <c r="BZ237">
        <v>112</v>
      </c>
      <c r="CA237">
        <v>65</v>
      </c>
      <c r="CB237" t="s">
        <v>3</v>
      </c>
      <c r="CE237">
        <v>0</v>
      </c>
      <c r="CF237">
        <v>0</v>
      </c>
      <c r="CG237">
        <v>0</v>
      </c>
      <c r="CM237">
        <v>0</v>
      </c>
      <c r="CN237" t="s">
        <v>3</v>
      </c>
      <c r="CO237">
        <v>0</v>
      </c>
      <c r="CP237">
        <f t="shared" si="157"/>
        <v>0</v>
      </c>
      <c r="CQ237">
        <f t="shared" si="158"/>
        <v>0</v>
      </c>
      <c r="CR237">
        <f t="shared" si="159"/>
        <v>0</v>
      </c>
      <c r="CS237">
        <f t="shared" si="160"/>
        <v>0</v>
      </c>
      <c r="CT237">
        <f t="shared" si="161"/>
        <v>0</v>
      </c>
      <c r="CU237">
        <f t="shared" si="162"/>
        <v>0</v>
      </c>
      <c r="CV237">
        <f t="shared" si="163"/>
        <v>0</v>
      </c>
      <c r="CW237">
        <f t="shared" si="164"/>
        <v>0</v>
      </c>
      <c r="CX237">
        <f t="shared" si="165"/>
        <v>0</v>
      </c>
      <c r="CY237">
        <f t="shared" si="166"/>
        <v>0</v>
      </c>
      <c r="CZ237">
        <f t="shared" si="167"/>
        <v>0</v>
      </c>
      <c r="DC237" t="s">
        <v>3</v>
      </c>
      <c r="DD237" t="s">
        <v>3</v>
      </c>
      <c r="DE237" t="s">
        <v>3</v>
      </c>
      <c r="DF237" t="s">
        <v>3</v>
      </c>
      <c r="DG237" t="s">
        <v>3</v>
      </c>
      <c r="DH237" t="s">
        <v>3</v>
      </c>
      <c r="DI237" t="s">
        <v>3</v>
      </c>
      <c r="DJ237" t="s">
        <v>3</v>
      </c>
      <c r="DK237" t="s">
        <v>3</v>
      </c>
      <c r="DL237" t="s">
        <v>3</v>
      </c>
      <c r="DM237" t="s">
        <v>3</v>
      </c>
      <c r="DN237">
        <v>0</v>
      </c>
      <c r="DO237">
        <v>0</v>
      </c>
      <c r="DP237">
        <v>1</v>
      </c>
      <c r="DQ237">
        <v>1</v>
      </c>
      <c r="DU237">
        <v>1009</v>
      </c>
      <c r="DV237" t="s">
        <v>26</v>
      </c>
      <c r="DW237" t="s">
        <v>26</v>
      </c>
      <c r="DX237">
        <v>1000</v>
      </c>
      <c r="DZ237" t="s">
        <v>3</v>
      </c>
      <c r="EA237" t="s">
        <v>3</v>
      </c>
      <c r="EB237" t="s">
        <v>3</v>
      </c>
      <c r="EC237" t="s">
        <v>3</v>
      </c>
      <c r="EE237">
        <v>53551116</v>
      </c>
      <c r="EF237">
        <v>2</v>
      </c>
      <c r="EG237" t="s">
        <v>38</v>
      </c>
      <c r="EH237">
        <v>11</v>
      </c>
      <c r="EI237" t="s">
        <v>104</v>
      </c>
      <c r="EJ237">
        <v>1</v>
      </c>
      <c r="EK237">
        <v>11001</v>
      </c>
      <c r="EL237" t="s">
        <v>104</v>
      </c>
      <c r="EM237" t="s">
        <v>105</v>
      </c>
      <c r="EO237" t="s">
        <v>3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FQ237">
        <v>0</v>
      </c>
      <c r="FR237">
        <f>ROUND(IF(AND(BH237=3,BI237=3),P237,0),0)</f>
        <v>0</v>
      </c>
      <c r="FS237">
        <v>0</v>
      </c>
      <c r="FX237">
        <v>112</v>
      </c>
      <c r="FY237">
        <v>65</v>
      </c>
      <c r="GA237" t="s">
        <v>3</v>
      </c>
      <c r="GD237">
        <v>1</v>
      </c>
      <c r="GF237">
        <v>1876412176</v>
      </c>
      <c r="GG237">
        <v>2</v>
      </c>
      <c r="GH237">
        <v>1</v>
      </c>
      <c r="GI237">
        <v>5</v>
      </c>
      <c r="GJ237">
        <v>0</v>
      </c>
      <c r="GK237">
        <v>0</v>
      </c>
      <c r="GL237">
        <f>ROUND(IF(AND(BH237=3,BI237=3,FS237&lt;&gt;0),P237,0),0)</f>
        <v>0</v>
      </c>
      <c r="GM237">
        <f>ROUND(O237+X237+Y237,0)+GX237</f>
        <v>0</v>
      </c>
      <c r="GN237">
        <f>IF(OR(BI237=0,BI237=1),ROUND(O237+X237+Y237,0),0)</f>
        <v>0</v>
      </c>
      <c r="GO237">
        <f>IF(BI237=2,ROUND(O237+X237+Y237,0),0)</f>
        <v>0</v>
      </c>
      <c r="GP237">
        <f>IF(BI237=4,ROUND(O237+X237+Y237,0)+GX237,0)</f>
        <v>0</v>
      </c>
      <c r="GR237">
        <v>0</v>
      </c>
      <c r="GS237">
        <v>0</v>
      </c>
      <c r="GT237">
        <v>0</v>
      </c>
      <c r="GU237" t="s">
        <v>3</v>
      </c>
      <c r="GV237">
        <f t="shared" si="168"/>
        <v>0</v>
      </c>
      <c r="GW237">
        <v>1</v>
      </c>
      <c r="GX237">
        <f>ROUND(HC237*I237,0)</f>
        <v>0</v>
      </c>
      <c r="HA237">
        <v>0</v>
      </c>
      <c r="HB237">
        <v>0</v>
      </c>
      <c r="HC237">
        <f t="shared" si="169"/>
        <v>0</v>
      </c>
      <c r="HE237" t="s">
        <v>3</v>
      </c>
      <c r="HF237" t="s">
        <v>3</v>
      </c>
      <c r="HM237" t="s">
        <v>3</v>
      </c>
      <c r="HN237" t="s">
        <v>106</v>
      </c>
      <c r="HO237" t="s">
        <v>107</v>
      </c>
      <c r="HP237" t="s">
        <v>104</v>
      </c>
      <c r="HQ237" t="s">
        <v>104</v>
      </c>
      <c r="IK237">
        <v>0</v>
      </c>
    </row>
    <row r="238" spans="1:255" x14ac:dyDescent="0.2">
      <c r="A238" s="2">
        <v>17</v>
      </c>
      <c r="B238" s="2">
        <v>1</v>
      </c>
      <c r="C238" s="2">
        <f>ROW(SmtRes!A474)</f>
        <v>474</v>
      </c>
      <c r="D238" s="2">
        <f>ROW(EtalonRes!A441)</f>
        <v>441</v>
      </c>
      <c r="E238" s="2" t="s">
        <v>402</v>
      </c>
      <c r="F238" s="2" t="s">
        <v>327</v>
      </c>
      <c r="G238" s="2" t="s">
        <v>328</v>
      </c>
      <c r="H238" s="2" t="s">
        <v>321</v>
      </c>
      <c r="I238" s="2">
        <f>ROUND(437.32/100,7)</f>
        <v>4.3731999999999998</v>
      </c>
      <c r="J238" s="2">
        <v>0</v>
      </c>
      <c r="K238" s="2">
        <f>ROUND(437.32/100,7)</f>
        <v>4.3731999999999998</v>
      </c>
      <c r="L238" s="2"/>
      <c r="M238" s="2"/>
      <c r="N238" s="2"/>
      <c r="O238" s="2">
        <f>ROUND(CP238,2)</f>
        <v>282.20999999999998</v>
      </c>
      <c r="P238" s="2">
        <f>ROUND(CQ238*I238,2)</f>
        <v>0</v>
      </c>
      <c r="Q238" s="2">
        <f>ROUND(CR238*I238,2)</f>
        <v>186.39</v>
      </c>
      <c r="R238" s="2">
        <f>ROUND(CS238*I238,2)</f>
        <v>68.569999999999993</v>
      </c>
      <c r="S238" s="2">
        <f>ROUND(CT238*I238,2)</f>
        <v>95.82</v>
      </c>
      <c r="T238" s="2">
        <f>ROUND(CU238*I238,2)</f>
        <v>0</v>
      </c>
      <c r="U238" s="2">
        <f t="shared" si="151"/>
        <v>12.070031999999998</v>
      </c>
      <c r="V238" s="2">
        <f t="shared" si="152"/>
        <v>5.069413439999999</v>
      </c>
      <c r="W238" s="2">
        <f>ROUND(CX238*I238,2)</f>
        <v>0</v>
      </c>
      <c r="X238" s="2">
        <f>ROUND(CY238,2)</f>
        <v>184.12</v>
      </c>
      <c r="Y238" s="2">
        <f>ROUND(CZ238,2)</f>
        <v>106.85</v>
      </c>
      <c r="Z238" s="2"/>
      <c r="AA238" s="2">
        <v>53551706</v>
      </c>
      <c r="AB238" s="2">
        <f t="shared" si="153"/>
        <v>64.53</v>
      </c>
      <c r="AC238" s="2">
        <f>ROUND(((ES238*ROUND((0*6),7))),2)</f>
        <v>0</v>
      </c>
      <c r="AD238" s="2">
        <f>ROUND(((((ET238*ROUND(((1.15*0.8)*6),7)))-((EU238*ROUND(((1.15*0.8)*6),7))))+AE238),2)</f>
        <v>42.62</v>
      </c>
      <c r="AE238" s="2">
        <f>ROUND(((EU238*ROUND(((1.15*0.8)*6),7))),2)</f>
        <v>15.68</v>
      </c>
      <c r="AF238" s="2">
        <f>ROUND(((EV238*ROUND(((1.15*0.8)*6),7))),2)</f>
        <v>21.91</v>
      </c>
      <c r="AG238" s="2">
        <f t="shared" si="155"/>
        <v>0</v>
      </c>
      <c r="AH238" s="2">
        <f>((EW238*ROUND(((1.15*0.8)*6),7)))</f>
        <v>2.76</v>
      </c>
      <c r="AI238" s="2">
        <f>((EX238*ROUND(((1.15*0.8)*6),7)))</f>
        <v>1.1591999999999998</v>
      </c>
      <c r="AJ238" s="2">
        <f t="shared" si="156"/>
        <v>0</v>
      </c>
      <c r="AK238" s="2">
        <v>291.32</v>
      </c>
      <c r="AL238" s="2">
        <v>279.63</v>
      </c>
      <c r="AM238" s="2">
        <v>7.72</v>
      </c>
      <c r="AN238" s="2">
        <v>2.84</v>
      </c>
      <c r="AO238" s="2">
        <v>3.97</v>
      </c>
      <c r="AP238" s="2">
        <v>0</v>
      </c>
      <c r="AQ238" s="2">
        <v>0.5</v>
      </c>
      <c r="AR238" s="2">
        <v>0.21</v>
      </c>
      <c r="AS238" s="2">
        <v>0</v>
      </c>
      <c r="AT238" s="2">
        <v>112</v>
      </c>
      <c r="AU238" s="2">
        <v>65</v>
      </c>
      <c r="AV238" s="2">
        <v>1</v>
      </c>
      <c r="AW238" s="2">
        <v>1</v>
      </c>
      <c r="AX238" s="2"/>
      <c r="AY238" s="2"/>
      <c r="AZ238" s="2">
        <v>1</v>
      </c>
      <c r="BA238" s="2">
        <v>1</v>
      </c>
      <c r="BB238" s="2">
        <v>1</v>
      </c>
      <c r="BC238" s="2">
        <v>1</v>
      </c>
      <c r="BD238" s="2" t="s">
        <v>3</v>
      </c>
      <c r="BE238" s="2" t="s">
        <v>3</v>
      </c>
      <c r="BF238" s="2" t="s">
        <v>3</v>
      </c>
      <c r="BG238" s="2" t="s">
        <v>3</v>
      </c>
      <c r="BH238" s="2">
        <v>0</v>
      </c>
      <c r="BI238" s="2">
        <v>1</v>
      </c>
      <c r="BJ238" s="2" t="s">
        <v>329</v>
      </c>
      <c r="BK238" s="2"/>
      <c r="BL238" s="2"/>
      <c r="BM238" s="2">
        <v>11001</v>
      </c>
      <c r="BN238" s="2">
        <v>0</v>
      </c>
      <c r="BO238" s="2" t="s">
        <v>3</v>
      </c>
      <c r="BP238" s="2">
        <v>0</v>
      </c>
      <c r="BQ238" s="2">
        <v>2</v>
      </c>
      <c r="BR238" s="2">
        <v>0</v>
      </c>
      <c r="BS238" s="2">
        <v>1</v>
      </c>
      <c r="BT238" s="2">
        <v>1</v>
      </c>
      <c r="BU238" s="2">
        <v>1</v>
      </c>
      <c r="BV238" s="2">
        <v>1</v>
      </c>
      <c r="BW238" s="2">
        <v>1</v>
      </c>
      <c r="BX238" s="2">
        <v>1</v>
      </c>
      <c r="BY238" s="2" t="s">
        <v>3</v>
      </c>
      <c r="BZ238" s="2">
        <v>112</v>
      </c>
      <c r="CA238" s="2">
        <v>65</v>
      </c>
      <c r="CB238" s="2" t="s">
        <v>3</v>
      </c>
      <c r="CC238" s="2"/>
      <c r="CD238" s="2"/>
      <c r="CE238" s="2">
        <v>0</v>
      </c>
      <c r="CF238" s="2">
        <v>0</v>
      </c>
      <c r="CG238" s="2">
        <v>0</v>
      </c>
      <c r="CH238" s="2"/>
      <c r="CI238" s="2"/>
      <c r="CJ238" s="2"/>
      <c r="CK238" s="2"/>
      <c r="CL238" s="2"/>
      <c r="CM238" s="2">
        <v>0</v>
      </c>
      <c r="CN238" s="2" t="s">
        <v>2157</v>
      </c>
      <c r="CO238" s="2">
        <v>0</v>
      </c>
      <c r="CP238" s="2">
        <f t="shared" si="157"/>
        <v>282.20999999999998</v>
      </c>
      <c r="CQ238" s="2">
        <f t="shared" si="158"/>
        <v>0</v>
      </c>
      <c r="CR238" s="2">
        <f t="shared" si="159"/>
        <v>42.62</v>
      </c>
      <c r="CS238" s="2">
        <f t="shared" si="160"/>
        <v>15.68</v>
      </c>
      <c r="CT238" s="2">
        <f t="shared" si="161"/>
        <v>21.91</v>
      </c>
      <c r="CU238" s="2">
        <f t="shared" si="162"/>
        <v>0</v>
      </c>
      <c r="CV238" s="2">
        <f t="shared" si="163"/>
        <v>2.76</v>
      </c>
      <c r="CW238" s="2">
        <f t="shared" si="164"/>
        <v>1.1591999999999998</v>
      </c>
      <c r="CX238" s="2">
        <f t="shared" si="165"/>
        <v>0</v>
      </c>
      <c r="CY238" s="2">
        <f t="shared" si="166"/>
        <v>184.11680000000001</v>
      </c>
      <c r="CZ238" s="2">
        <f t="shared" si="167"/>
        <v>106.85349999999998</v>
      </c>
      <c r="DA238" s="2"/>
      <c r="DB238" s="2"/>
      <c r="DC238" s="2" t="s">
        <v>3</v>
      </c>
      <c r="DD238" s="2" t="s">
        <v>330</v>
      </c>
      <c r="DE238" s="2" t="s">
        <v>331</v>
      </c>
      <c r="DF238" s="2" t="s">
        <v>331</v>
      </c>
      <c r="DG238" s="2" t="s">
        <v>331</v>
      </c>
      <c r="DH238" s="2" t="s">
        <v>3</v>
      </c>
      <c r="DI238" s="2" t="s">
        <v>331</v>
      </c>
      <c r="DJ238" s="2" t="s">
        <v>331</v>
      </c>
      <c r="DK238" s="2" t="s">
        <v>3</v>
      </c>
      <c r="DL238" s="2" t="s">
        <v>3</v>
      </c>
      <c r="DM238" s="2" t="s">
        <v>3</v>
      </c>
      <c r="DN238" s="2">
        <v>0</v>
      </c>
      <c r="DO238" s="2">
        <v>0</v>
      </c>
      <c r="DP238" s="2">
        <v>1</v>
      </c>
      <c r="DQ238" s="2">
        <v>1</v>
      </c>
      <c r="DR238" s="2"/>
      <c r="DS238" s="2"/>
      <c r="DT238" s="2"/>
      <c r="DU238" s="2">
        <v>1013</v>
      </c>
      <c r="DV238" s="2" t="s">
        <v>321</v>
      </c>
      <c r="DW238" s="2" t="s">
        <v>321</v>
      </c>
      <c r="DX238" s="2">
        <v>1</v>
      </c>
      <c r="DY238" s="2"/>
      <c r="DZ238" s="2" t="s">
        <v>3</v>
      </c>
      <c r="EA238" s="2" t="s">
        <v>3</v>
      </c>
      <c r="EB238" s="2" t="s">
        <v>3</v>
      </c>
      <c r="EC238" s="2" t="s">
        <v>3</v>
      </c>
      <c r="ED238" s="2"/>
      <c r="EE238" s="2">
        <v>53551116</v>
      </c>
      <c r="EF238" s="2">
        <v>2</v>
      </c>
      <c r="EG238" s="2" t="s">
        <v>38</v>
      </c>
      <c r="EH238" s="2">
        <v>11</v>
      </c>
      <c r="EI238" s="2" t="s">
        <v>104</v>
      </c>
      <c r="EJ238" s="2">
        <v>1</v>
      </c>
      <c r="EK238" s="2">
        <v>11001</v>
      </c>
      <c r="EL238" s="2" t="s">
        <v>104</v>
      </c>
      <c r="EM238" s="2" t="s">
        <v>105</v>
      </c>
      <c r="EN238" s="2"/>
      <c r="EO238" s="2" t="s">
        <v>332</v>
      </c>
      <c r="EP238" s="2"/>
      <c r="EQ238" s="2">
        <v>131072</v>
      </c>
      <c r="ER238" s="2">
        <v>291.32</v>
      </c>
      <c r="ES238" s="2">
        <v>279.63</v>
      </c>
      <c r="ET238" s="2">
        <v>7.72</v>
      </c>
      <c r="EU238" s="2">
        <v>2.84</v>
      </c>
      <c r="EV238" s="2">
        <v>3.97</v>
      </c>
      <c r="EW238" s="2">
        <v>0.5</v>
      </c>
      <c r="EX238" s="2">
        <v>0.21</v>
      </c>
      <c r="EY238" s="2">
        <v>0</v>
      </c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>
        <v>0</v>
      </c>
      <c r="FR238" s="2">
        <f>ROUND(IF(AND(BH238=3,BI238=3),P238,0),2)</f>
        <v>0</v>
      </c>
      <c r="FS238" s="2">
        <v>0</v>
      </c>
      <c r="FT238" s="2"/>
      <c r="FU238" s="2"/>
      <c r="FV238" s="2"/>
      <c r="FW238" s="2"/>
      <c r="FX238" s="2">
        <v>112</v>
      </c>
      <c r="FY238" s="2">
        <v>65</v>
      </c>
      <c r="FZ238" s="2"/>
      <c r="GA238" s="2" t="s">
        <v>3</v>
      </c>
      <c r="GB238" s="2"/>
      <c r="GC238" s="2"/>
      <c r="GD238" s="2">
        <v>1</v>
      </c>
      <c r="GE238" s="2"/>
      <c r="GF238" s="2">
        <v>-191885836</v>
      </c>
      <c r="GG238" s="2">
        <v>2</v>
      </c>
      <c r="GH238" s="2">
        <v>1</v>
      </c>
      <c r="GI238" s="2">
        <v>-2</v>
      </c>
      <c r="GJ238" s="2">
        <v>0</v>
      </c>
      <c r="GK238" s="2">
        <v>0</v>
      </c>
      <c r="GL238" s="2">
        <f>ROUND(IF(AND(BH238=3,BI238=3,FS238&lt;&gt;0),P238,0),2)</f>
        <v>0</v>
      </c>
      <c r="GM238" s="2">
        <f>ROUND(O238+X238+Y238,2)+GX238</f>
        <v>573.17999999999995</v>
      </c>
      <c r="GN238" s="2">
        <f>IF(OR(BI238=0,BI238=1),ROUND(O238+X238+Y238,2),0)</f>
        <v>573.17999999999995</v>
      </c>
      <c r="GO238" s="2">
        <f>IF(BI238=2,ROUND(O238+X238+Y238,2),0)</f>
        <v>0</v>
      </c>
      <c r="GP238" s="2">
        <f>IF(BI238=4,ROUND(O238+X238+Y238,2)+GX238,0)</f>
        <v>0</v>
      </c>
      <c r="GQ238" s="2"/>
      <c r="GR238" s="2">
        <v>0</v>
      </c>
      <c r="GS238" s="2">
        <v>0</v>
      </c>
      <c r="GT238" s="2">
        <v>0</v>
      </c>
      <c r="GU238" s="2" t="s">
        <v>333</v>
      </c>
      <c r="GV238" s="2">
        <f>ROUND(((GT238*ROUND(6,7))),2)</f>
        <v>0</v>
      </c>
      <c r="GW238" s="2">
        <v>1</v>
      </c>
      <c r="GX238" s="2">
        <f>ROUND(HC238*I238,2)</f>
        <v>0</v>
      </c>
      <c r="GY238" s="2"/>
      <c r="GZ238" s="2"/>
      <c r="HA238" s="2">
        <v>0</v>
      </c>
      <c r="HB238" s="2">
        <v>0</v>
      </c>
      <c r="HC238" s="2">
        <f t="shared" si="169"/>
        <v>0</v>
      </c>
      <c r="HD238" s="2"/>
      <c r="HE238" s="2" t="s">
        <v>3</v>
      </c>
      <c r="HF238" s="2" t="s">
        <v>3</v>
      </c>
      <c r="HG238" s="2"/>
      <c r="HH238" s="2"/>
      <c r="HI238" s="2"/>
      <c r="HJ238" s="2"/>
      <c r="HK238" s="2"/>
      <c r="HL238" s="2"/>
      <c r="HM238" s="2" t="s">
        <v>3</v>
      </c>
      <c r="HN238" s="2" t="s">
        <v>106</v>
      </c>
      <c r="HO238" s="2" t="s">
        <v>107</v>
      </c>
      <c r="HP238" s="2" t="s">
        <v>104</v>
      </c>
      <c r="HQ238" s="2" t="s">
        <v>104</v>
      </c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>
        <v>0</v>
      </c>
      <c r="IL238" s="2"/>
      <c r="IM238" s="2"/>
      <c r="IN238" s="2"/>
      <c r="IO238" s="2"/>
      <c r="IP238" s="2"/>
      <c r="IQ238" s="2"/>
      <c r="IR238" s="2"/>
      <c r="IS238" s="2"/>
      <c r="IT238" s="2"/>
      <c r="IU238" s="2"/>
    </row>
    <row r="239" spans="1:255" x14ac:dyDescent="0.2">
      <c r="A239">
        <v>17</v>
      </c>
      <c r="B239">
        <v>1</v>
      </c>
      <c r="C239">
        <f>ROW(SmtRes!A480)</f>
        <v>480</v>
      </c>
      <c r="D239">
        <f>ROW(EtalonRes!A446)</f>
        <v>446</v>
      </c>
      <c r="E239" t="s">
        <v>402</v>
      </c>
      <c r="F239" t="s">
        <v>327</v>
      </c>
      <c r="G239" t="s">
        <v>328</v>
      </c>
      <c r="H239" t="s">
        <v>321</v>
      </c>
      <c r="I239">
        <f>ROUND(437.32/100,7)</f>
        <v>4.3731999999999998</v>
      </c>
      <c r="J239">
        <v>0</v>
      </c>
      <c r="K239">
        <f>ROUND(437.32/100,7)</f>
        <v>4.3731999999999998</v>
      </c>
      <c r="O239">
        <f>ROUND(CP239,0)</f>
        <v>6128</v>
      </c>
      <c r="P239">
        <f>ROUND(CQ239*I239,0)</f>
        <v>0</v>
      </c>
      <c r="Q239">
        <f>ROUND(CR239*I239,0)</f>
        <v>2751</v>
      </c>
      <c r="R239">
        <f>ROUND(CS239*I239,0)</f>
        <v>2416</v>
      </c>
      <c r="S239">
        <f>ROUND(CT239*I239,0)</f>
        <v>3377</v>
      </c>
      <c r="T239">
        <f>ROUND(CU239*I239,0)</f>
        <v>0</v>
      </c>
      <c r="U239">
        <f t="shared" si="151"/>
        <v>12.070031999999998</v>
      </c>
      <c r="V239">
        <f t="shared" si="152"/>
        <v>5.069413439999999</v>
      </c>
      <c r="W239">
        <f>ROUND(CX239*I239,0)</f>
        <v>0</v>
      </c>
      <c r="X239">
        <f>ROUND(CY239,0)</f>
        <v>6488</v>
      </c>
      <c r="Y239">
        <f>ROUND(CZ239,0)</f>
        <v>3765</v>
      </c>
      <c r="AA239">
        <v>53551707</v>
      </c>
      <c r="AB239">
        <f t="shared" si="153"/>
        <v>64.53</v>
      </c>
      <c r="AC239">
        <f>ROUND(((ES239*ROUND((0*6),7))),2)</f>
        <v>0</v>
      </c>
      <c r="AD239">
        <f>ROUND(((((ET239*ROUND(((1.15*0.8)*6),7)))-((EU239*ROUND(((1.15*0.8)*6),7))))+AE239),2)</f>
        <v>42.62</v>
      </c>
      <c r="AE239">
        <f>ROUND(((EU239*ROUND(((1.15*0.8)*6),7))),2)</f>
        <v>15.68</v>
      </c>
      <c r="AF239">
        <f>ROUND(((EV239*ROUND(((1.15*0.8)*6),7))),2)</f>
        <v>21.91</v>
      </c>
      <c r="AG239">
        <f t="shared" si="155"/>
        <v>0</v>
      </c>
      <c r="AH239">
        <f>((EW239*ROUND(((1.15*0.8)*6),7)))</f>
        <v>2.76</v>
      </c>
      <c r="AI239">
        <f>((EX239*ROUND(((1.15*0.8)*6),7)))</f>
        <v>1.1591999999999998</v>
      </c>
      <c r="AJ239">
        <f t="shared" si="156"/>
        <v>0</v>
      </c>
      <c r="AK239">
        <v>291.32</v>
      </c>
      <c r="AL239">
        <v>279.63</v>
      </c>
      <c r="AM239">
        <v>7.72</v>
      </c>
      <c r="AN239">
        <v>2.84</v>
      </c>
      <c r="AO239">
        <v>3.97</v>
      </c>
      <c r="AP239">
        <v>0</v>
      </c>
      <c r="AQ239">
        <v>0.5</v>
      </c>
      <c r="AR239">
        <v>0.21</v>
      </c>
      <c r="AS239">
        <v>0</v>
      </c>
      <c r="AT239">
        <v>112</v>
      </c>
      <c r="AU239">
        <v>65</v>
      </c>
      <c r="AV239">
        <v>1</v>
      </c>
      <c r="AW239">
        <v>1</v>
      </c>
      <c r="AZ239">
        <v>1</v>
      </c>
      <c r="BA239">
        <v>35.24</v>
      </c>
      <c r="BB239">
        <v>14.76</v>
      </c>
      <c r="BC239">
        <v>6.71</v>
      </c>
      <c r="BD239" t="s">
        <v>3</v>
      </c>
      <c r="BE239" t="s">
        <v>3</v>
      </c>
      <c r="BF239" t="s">
        <v>3</v>
      </c>
      <c r="BG239" t="s">
        <v>3</v>
      </c>
      <c r="BH239">
        <v>0</v>
      </c>
      <c r="BI239">
        <v>1</v>
      </c>
      <c r="BJ239" t="s">
        <v>329</v>
      </c>
      <c r="BM239">
        <v>11001</v>
      </c>
      <c r="BN239">
        <v>0</v>
      </c>
      <c r="BO239" t="s">
        <v>327</v>
      </c>
      <c r="BP239">
        <v>1</v>
      </c>
      <c r="BQ239">
        <v>2</v>
      </c>
      <c r="BR239">
        <v>0</v>
      </c>
      <c r="BS239">
        <v>35.24</v>
      </c>
      <c r="BT239">
        <v>1</v>
      </c>
      <c r="BU239">
        <v>1</v>
      </c>
      <c r="BV239">
        <v>1</v>
      </c>
      <c r="BW239">
        <v>1</v>
      </c>
      <c r="BX239">
        <v>1</v>
      </c>
      <c r="BY239" t="s">
        <v>3</v>
      </c>
      <c r="BZ239">
        <v>112</v>
      </c>
      <c r="CA239">
        <v>65</v>
      </c>
      <c r="CB239" t="s">
        <v>3</v>
      </c>
      <c r="CE239">
        <v>0</v>
      </c>
      <c r="CF239">
        <v>0</v>
      </c>
      <c r="CG239">
        <v>0</v>
      </c>
      <c r="CM239">
        <v>0</v>
      </c>
      <c r="CN239" t="s">
        <v>2157</v>
      </c>
      <c r="CO239">
        <v>0</v>
      </c>
      <c r="CP239">
        <f t="shared" si="157"/>
        <v>6128</v>
      </c>
      <c r="CQ239">
        <f t="shared" si="158"/>
        <v>0</v>
      </c>
      <c r="CR239">
        <f t="shared" si="159"/>
        <v>629.07119999999998</v>
      </c>
      <c r="CS239">
        <f t="shared" si="160"/>
        <v>552.56320000000005</v>
      </c>
      <c r="CT239">
        <f t="shared" si="161"/>
        <v>772.10840000000007</v>
      </c>
      <c r="CU239">
        <f t="shared" si="162"/>
        <v>0</v>
      </c>
      <c r="CV239">
        <f t="shared" si="163"/>
        <v>2.76</v>
      </c>
      <c r="CW239">
        <f t="shared" si="164"/>
        <v>1.1591999999999998</v>
      </c>
      <c r="CX239">
        <f t="shared" si="165"/>
        <v>0</v>
      </c>
      <c r="CY239">
        <f t="shared" si="166"/>
        <v>6488.16</v>
      </c>
      <c r="CZ239">
        <f t="shared" si="167"/>
        <v>3765.45</v>
      </c>
      <c r="DC239" t="s">
        <v>3</v>
      </c>
      <c r="DD239" t="s">
        <v>330</v>
      </c>
      <c r="DE239" t="s">
        <v>331</v>
      </c>
      <c r="DF239" t="s">
        <v>331</v>
      </c>
      <c r="DG239" t="s">
        <v>331</v>
      </c>
      <c r="DH239" t="s">
        <v>3</v>
      </c>
      <c r="DI239" t="s">
        <v>331</v>
      </c>
      <c r="DJ239" t="s">
        <v>331</v>
      </c>
      <c r="DK239" t="s">
        <v>3</v>
      </c>
      <c r="DL239" t="s">
        <v>3</v>
      </c>
      <c r="DM239" t="s">
        <v>3</v>
      </c>
      <c r="DN239">
        <v>0</v>
      </c>
      <c r="DO239">
        <v>0</v>
      </c>
      <c r="DP239">
        <v>1</v>
      </c>
      <c r="DQ239">
        <v>1</v>
      </c>
      <c r="DU239">
        <v>1013</v>
      </c>
      <c r="DV239" t="s">
        <v>321</v>
      </c>
      <c r="DW239" t="s">
        <v>321</v>
      </c>
      <c r="DX239">
        <v>1</v>
      </c>
      <c r="DZ239" t="s">
        <v>3</v>
      </c>
      <c r="EA239" t="s">
        <v>3</v>
      </c>
      <c r="EB239" t="s">
        <v>3</v>
      </c>
      <c r="EC239" t="s">
        <v>3</v>
      </c>
      <c r="EE239">
        <v>53551116</v>
      </c>
      <c r="EF239">
        <v>2</v>
      </c>
      <c r="EG239" t="s">
        <v>38</v>
      </c>
      <c r="EH239">
        <v>11</v>
      </c>
      <c r="EI239" t="s">
        <v>104</v>
      </c>
      <c r="EJ239">
        <v>1</v>
      </c>
      <c r="EK239">
        <v>11001</v>
      </c>
      <c r="EL239" t="s">
        <v>104</v>
      </c>
      <c r="EM239" t="s">
        <v>105</v>
      </c>
      <c r="EO239" t="s">
        <v>332</v>
      </c>
      <c r="EQ239">
        <v>131072</v>
      </c>
      <c r="ER239">
        <v>291.32</v>
      </c>
      <c r="ES239">
        <v>279.63</v>
      </c>
      <c r="ET239">
        <v>7.72</v>
      </c>
      <c r="EU239">
        <v>2.84</v>
      </c>
      <c r="EV239">
        <v>3.97</v>
      </c>
      <c r="EW239">
        <v>0.5</v>
      </c>
      <c r="EX239">
        <v>0.21</v>
      </c>
      <c r="EY239">
        <v>0</v>
      </c>
      <c r="FQ239">
        <v>0</v>
      </c>
      <c r="FR239">
        <f>ROUND(IF(AND(BH239=3,BI239=3),P239,0),0)</f>
        <v>0</v>
      </c>
      <c r="FS239">
        <v>0</v>
      </c>
      <c r="FX239">
        <v>112</v>
      </c>
      <c r="FY239">
        <v>65</v>
      </c>
      <c r="GA239" t="s">
        <v>3</v>
      </c>
      <c r="GD239">
        <v>1</v>
      </c>
      <c r="GF239">
        <v>-191885836</v>
      </c>
      <c r="GG239">
        <v>2</v>
      </c>
      <c r="GH239">
        <v>1</v>
      </c>
      <c r="GI239">
        <v>2</v>
      </c>
      <c r="GJ239">
        <v>0</v>
      </c>
      <c r="GK239">
        <v>0</v>
      </c>
      <c r="GL239">
        <f>ROUND(IF(AND(BH239=3,BI239=3,FS239&lt;&gt;0),P239,0),0)</f>
        <v>0</v>
      </c>
      <c r="GM239">
        <f>ROUND(O239+X239+Y239,0)+GX239</f>
        <v>16381</v>
      </c>
      <c r="GN239">
        <f>IF(OR(BI239=0,BI239=1),ROUND(O239+X239+Y239,0),0)</f>
        <v>16381</v>
      </c>
      <c r="GO239">
        <f>IF(BI239=2,ROUND(O239+X239+Y239,0),0)</f>
        <v>0</v>
      </c>
      <c r="GP239">
        <f>IF(BI239=4,ROUND(O239+X239+Y239,0)+GX239,0)</f>
        <v>0</v>
      </c>
      <c r="GR239">
        <v>0</v>
      </c>
      <c r="GS239">
        <v>0</v>
      </c>
      <c r="GT239">
        <v>0</v>
      </c>
      <c r="GU239" t="s">
        <v>333</v>
      </c>
      <c r="GV239">
        <f>ROUND(((GT239*ROUND(6,7))),2)</f>
        <v>0</v>
      </c>
      <c r="GW239">
        <v>1</v>
      </c>
      <c r="GX239">
        <f>ROUND(HC239*I239,0)</f>
        <v>0</v>
      </c>
      <c r="HA239">
        <v>0</v>
      </c>
      <c r="HB239">
        <v>0</v>
      </c>
      <c r="HC239">
        <f t="shared" si="169"/>
        <v>0</v>
      </c>
      <c r="HE239" t="s">
        <v>3</v>
      </c>
      <c r="HF239" t="s">
        <v>3</v>
      </c>
      <c r="HM239" t="s">
        <v>3</v>
      </c>
      <c r="HN239" t="s">
        <v>106</v>
      </c>
      <c r="HO239" t="s">
        <v>107</v>
      </c>
      <c r="HP239" t="s">
        <v>104</v>
      </c>
      <c r="HQ239" t="s">
        <v>104</v>
      </c>
      <c r="IK239">
        <v>0</v>
      </c>
    </row>
    <row r="240" spans="1:255" x14ac:dyDescent="0.2">
      <c r="A240" s="2">
        <v>18</v>
      </c>
      <c r="B240" s="2">
        <v>1</v>
      </c>
      <c r="C240" s="2">
        <v>474</v>
      </c>
      <c r="D240" s="2"/>
      <c r="E240" s="2" t="s">
        <v>403</v>
      </c>
      <c r="F240" s="2" t="s">
        <v>24</v>
      </c>
      <c r="G240" s="2" t="s">
        <v>25</v>
      </c>
      <c r="H240" s="2" t="s">
        <v>26</v>
      </c>
      <c r="I240" s="2">
        <f>I238*J240</f>
        <v>31.48704</v>
      </c>
      <c r="J240" s="2">
        <v>7.2</v>
      </c>
      <c r="K240" s="2">
        <v>7.2</v>
      </c>
      <c r="L240" s="2"/>
      <c r="M240" s="2"/>
      <c r="N240" s="2"/>
      <c r="O240" s="2">
        <f>ROUND(CP240,2)</f>
        <v>0</v>
      </c>
      <c r="P240" s="2">
        <f>ROUND(CQ240*I240,2)</f>
        <v>0</v>
      </c>
      <c r="Q240" s="2">
        <f>ROUND(CR240*I240,2)</f>
        <v>0</v>
      </c>
      <c r="R240" s="2">
        <f>ROUND(CS240*I240,2)</f>
        <v>0</v>
      </c>
      <c r="S240" s="2">
        <f>ROUND(CT240*I240,2)</f>
        <v>0</v>
      </c>
      <c r="T240" s="2">
        <f>ROUND(CU240*I240,2)</f>
        <v>0</v>
      </c>
      <c r="U240" s="2">
        <f t="shared" si="151"/>
        <v>0</v>
      </c>
      <c r="V240" s="2">
        <f t="shared" si="152"/>
        <v>0</v>
      </c>
      <c r="W240" s="2">
        <f>ROUND(CX240*I240,2)</f>
        <v>0</v>
      </c>
      <c r="X240" s="2">
        <f>ROUND(CY240,2)</f>
        <v>0</v>
      </c>
      <c r="Y240" s="2">
        <f>ROUND(CZ240,2)</f>
        <v>0</v>
      </c>
      <c r="Z240" s="2"/>
      <c r="AA240" s="2">
        <v>53551706</v>
      </c>
      <c r="AB240" s="2">
        <f t="shared" si="153"/>
        <v>0</v>
      </c>
      <c r="AC240" s="2">
        <f t="shared" ref="AC240:AC255" si="170">ROUND((ES240),2)</f>
        <v>0</v>
      </c>
      <c r="AD240" s="2">
        <f>ROUND((((ET240)-(EU240))+AE240),2)</f>
        <v>0</v>
      </c>
      <c r="AE240" s="2">
        <f>ROUND((EU240),2)</f>
        <v>0</v>
      </c>
      <c r="AF240" s="2">
        <f>ROUND((EV240),2)</f>
        <v>0</v>
      </c>
      <c r="AG240" s="2">
        <f t="shared" si="155"/>
        <v>0</v>
      </c>
      <c r="AH240" s="2">
        <f>(EW240)</f>
        <v>0</v>
      </c>
      <c r="AI240" s="2">
        <f>(EX240)</f>
        <v>0</v>
      </c>
      <c r="AJ240" s="2">
        <f t="shared" si="156"/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112</v>
      </c>
      <c r="AU240" s="2">
        <v>65</v>
      </c>
      <c r="AV240" s="2">
        <v>1</v>
      </c>
      <c r="AW240" s="2">
        <v>1</v>
      </c>
      <c r="AX240" s="2"/>
      <c r="AY240" s="2"/>
      <c r="AZ240" s="2">
        <v>1</v>
      </c>
      <c r="BA240" s="2">
        <v>1</v>
      </c>
      <c r="BB240" s="2">
        <v>1</v>
      </c>
      <c r="BC240" s="2">
        <v>1</v>
      </c>
      <c r="BD240" s="2" t="s">
        <v>3</v>
      </c>
      <c r="BE240" s="2" t="s">
        <v>3</v>
      </c>
      <c r="BF240" s="2" t="s">
        <v>3</v>
      </c>
      <c r="BG240" s="2" t="s">
        <v>3</v>
      </c>
      <c r="BH240" s="2">
        <v>3</v>
      </c>
      <c r="BI240" s="2">
        <v>1</v>
      </c>
      <c r="BJ240" s="2" t="s">
        <v>27</v>
      </c>
      <c r="BK240" s="2"/>
      <c r="BL240" s="2"/>
      <c r="BM240" s="2">
        <v>11001</v>
      </c>
      <c r="BN240" s="2">
        <v>0</v>
      </c>
      <c r="BO240" s="2" t="s">
        <v>3</v>
      </c>
      <c r="BP240" s="2">
        <v>0</v>
      </c>
      <c r="BQ240" s="2">
        <v>2</v>
      </c>
      <c r="BR240" s="2">
        <v>0</v>
      </c>
      <c r="BS240" s="2">
        <v>1</v>
      </c>
      <c r="BT240" s="2">
        <v>1</v>
      </c>
      <c r="BU240" s="2">
        <v>1</v>
      </c>
      <c r="BV240" s="2">
        <v>1</v>
      </c>
      <c r="BW240" s="2">
        <v>1</v>
      </c>
      <c r="BX240" s="2">
        <v>1</v>
      </c>
      <c r="BY240" s="2" t="s">
        <v>3</v>
      </c>
      <c r="BZ240" s="2">
        <v>112</v>
      </c>
      <c r="CA240" s="2">
        <v>65</v>
      </c>
      <c r="CB240" s="2" t="s">
        <v>3</v>
      </c>
      <c r="CC240" s="2"/>
      <c r="CD240" s="2"/>
      <c r="CE240" s="2">
        <v>0</v>
      </c>
      <c r="CF240" s="2">
        <v>0</v>
      </c>
      <c r="CG240" s="2">
        <v>0</v>
      </c>
      <c r="CH240" s="2"/>
      <c r="CI240" s="2"/>
      <c r="CJ240" s="2"/>
      <c r="CK240" s="2"/>
      <c r="CL240" s="2"/>
      <c r="CM240" s="2">
        <v>0</v>
      </c>
      <c r="CN240" s="2" t="s">
        <v>2157</v>
      </c>
      <c r="CO240" s="2">
        <v>0</v>
      </c>
      <c r="CP240" s="2">
        <f t="shared" si="157"/>
        <v>0</v>
      </c>
      <c r="CQ240" s="2">
        <f t="shared" si="158"/>
        <v>0</v>
      </c>
      <c r="CR240" s="2">
        <f t="shared" si="159"/>
        <v>0</v>
      </c>
      <c r="CS240" s="2">
        <f t="shared" si="160"/>
        <v>0</v>
      </c>
      <c r="CT240" s="2">
        <f t="shared" si="161"/>
        <v>0</v>
      </c>
      <c r="CU240" s="2">
        <f t="shared" si="162"/>
        <v>0</v>
      </c>
      <c r="CV240" s="2">
        <f t="shared" si="163"/>
        <v>0</v>
      </c>
      <c r="CW240" s="2">
        <f t="shared" si="164"/>
        <v>0</v>
      </c>
      <c r="CX240" s="2">
        <f t="shared" si="165"/>
        <v>0</v>
      </c>
      <c r="CY240" s="2">
        <f t="shared" si="166"/>
        <v>0</v>
      </c>
      <c r="CZ240" s="2">
        <f t="shared" si="167"/>
        <v>0</v>
      </c>
      <c r="DA240" s="2"/>
      <c r="DB240" s="2"/>
      <c r="DC240" s="2" t="s">
        <v>3</v>
      </c>
      <c r="DD240" s="2" t="s">
        <v>3</v>
      </c>
      <c r="DE240" s="2" t="s">
        <v>3</v>
      </c>
      <c r="DF240" s="2" t="s">
        <v>3</v>
      </c>
      <c r="DG240" s="2" t="s">
        <v>3</v>
      </c>
      <c r="DH240" s="2" t="s">
        <v>3</v>
      </c>
      <c r="DI240" s="2" t="s">
        <v>3</v>
      </c>
      <c r="DJ240" s="2" t="s">
        <v>3</v>
      </c>
      <c r="DK240" s="2" t="s">
        <v>3</v>
      </c>
      <c r="DL240" s="2" t="s">
        <v>3</v>
      </c>
      <c r="DM240" s="2" t="s">
        <v>3</v>
      </c>
      <c r="DN240" s="2">
        <v>0</v>
      </c>
      <c r="DO240" s="2">
        <v>0</v>
      </c>
      <c r="DP240" s="2">
        <v>1</v>
      </c>
      <c r="DQ240" s="2">
        <v>1</v>
      </c>
      <c r="DR240" s="2"/>
      <c r="DS240" s="2"/>
      <c r="DT240" s="2"/>
      <c r="DU240" s="2">
        <v>1009</v>
      </c>
      <c r="DV240" s="2" t="s">
        <v>26</v>
      </c>
      <c r="DW240" s="2" t="s">
        <v>26</v>
      </c>
      <c r="DX240" s="2">
        <v>1000</v>
      </c>
      <c r="DY240" s="2"/>
      <c r="DZ240" s="2" t="s">
        <v>3</v>
      </c>
      <c r="EA240" s="2" t="s">
        <v>3</v>
      </c>
      <c r="EB240" s="2" t="s">
        <v>3</v>
      </c>
      <c r="EC240" s="2" t="s">
        <v>3</v>
      </c>
      <c r="ED240" s="2"/>
      <c r="EE240" s="2">
        <v>53551116</v>
      </c>
      <c r="EF240" s="2">
        <v>2</v>
      </c>
      <c r="EG240" s="2" t="s">
        <v>38</v>
      </c>
      <c r="EH240" s="2">
        <v>11</v>
      </c>
      <c r="EI240" s="2" t="s">
        <v>104</v>
      </c>
      <c r="EJ240" s="2">
        <v>1</v>
      </c>
      <c r="EK240" s="2">
        <v>11001</v>
      </c>
      <c r="EL240" s="2" t="s">
        <v>104</v>
      </c>
      <c r="EM240" s="2" t="s">
        <v>105</v>
      </c>
      <c r="EN240" s="2"/>
      <c r="EO240" s="2" t="s">
        <v>332</v>
      </c>
      <c r="EP240" s="2"/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>
        <v>0</v>
      </c>
      <c r="FR240" s="2">
        <f>ROUND(IF(AND(BH240=3,BI240=3),P240,0),2)</f>
        <v>0</v>
      </c>
      <c r="FS240" s="2">
        <v>0</v>
      </c>
      <c r="FT240" s="2"/>
      <c r="FU240" s="2"/>
      <c r="FV240" s="2"/>
      <c r="FW240" s="2"/>
      <c r="FX240" s="2">
        <v>112</v>
      </c>
      <c r="FY240" s="2">
        <v>65</v>
      </c>
      <c r="FZ240" s="2"/>
      <c r="GA240" s="2" t="s">
        <v>3</v>
      </c>
      <c r="GB240" s="2"/>
      <c r="GC240" s="2"/>
      <c r="GD240" s="2">
        <v>1</v>
      </c>
      <c r="GE240" s="2"/>
      <c r="GF240" s="2">
        <v>1876412176</v>
      </c>
      <c r="GG240" s="2">
        <v>2</v>
      </c>
      <c r="GH240" s="2">
        <v>1</v>
      </c>
      <c r="GI240" s="2">
        <v>-2</v>
      </c>
      <c r="GJ240" s="2">
        <v>0</v>
      </c>
      <c r="GK240" s="2">
        <v>0</v>
      </c>
      <c r="GL240" s="2">
        <f>ROUND(IF(AND(BH240=3,BI240=3,FS240&lt;&gt;0),P240,0),2)</f>
        <v>0</v>
      </c>
      <c r="GM240" s="2">
        <f>ROUND(O240+X240+Y240,2)+GX240</f>
        <v>0</v>
      </c>
      <c r="GN240" s="2">
        <f>IF(OR(BI240=0,BI240=1),ROUND(O240+X240+Y240,2),0)</f>
        <v>0</v>
      </c>
      <c r="GO240" s="2">
        <f>IF(BI240=2,ROUND(O240+X240+Y240,2),0)</f>
        <v>0</v>
      </c>
      <c r="GP240" s="2">
        <f>IF(BI240=4,ROUND(O240+X240+Y240,2)+GX240,0)</f>
        <v>0</v>
      </c>
      <c r="GQ240" s="2"/>
      <c r="GR240" s="2">
        <v>0</v>
      </c>
      <c r="GS240" s="2">
        <v>0</v>
      </c>
      <c r="GT240" s="2">
        <v>0</v>
      </c>
      <c r="GU240" s="2" t="s">
        <v>3</v>
      </c>
      <c r="GV240" s="2">
        <f t="shared" ref="GV240:GV255" si="171">ROUND((GT240),2)</f>
        <v>0</v>
      </c>
      <c r="GW240" s="2">
        <v>1</v>
      </c>
      <c r="GX240" s="2">
        <f>ROUND(HC240*I240,2)</f>
        <v>0</v>
      </c>
      <c r="GY240" s="2"/>
      <c r="GZ240" s="2"/>
      <c r="HA240" s="2">
        <v>0</v>
      </c>
      <c r="HB240" s="2">
        <v>0</v>
      </c>
      <c r="HC240" s="2">
        <f t="shared" si="169"/>
        <v>0</v>
      </c>
      <c r="HD240" s="2"/>
      <c r="HE240" s="2" t="s">
        <v>3</v>
      </c>
      <c r="HF240" s="2" t="s">
        <v>3</v>
      </c>
      <c r="HG240" s="2"/>
      <c r="HH240" s="2"/>
      <c r="HI240" s="2"/>
      <c r="HJ240" s="2"/>
      <c r="HK240" s="2"/>
      <c r="HL240" s="2"/>
      <c r="HM240" s="2" t="s">
        <v>3</v>
      </c>
      <c r="HN240" s="2" t="s">
        <v>106</v>
      </c>
      <c r="HO240" s="2" t="s">
        <v>107</v>
      </c>
      <c r="HP240" s="2" t="s">
        <v>104</v>
      </c>
      <c r="HQ240" s="2" t="s">
        <v>104</v>
      </c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>
        <v>0</v>
      </c>
      <c r="IL240" s="2"/>
      <c r="IM240" s="2"/>
      <c r="IN240" s="2"/>
      <c r="IO240" s="2"/>
      <c r="IP240" s="2"/>
      <c r="IQ240" s="2"/>
      <c r="IR240" s="2"/>
      <c r="IS240" s="2"/>
      <c r="IT240" s="2"/>
      <c r="IU240" s="2"/>
    </row>
    <row r="241" spans="1:255" x14ac:dyDescent="0.2">
      <c r="A241">
        <v>18</v>
      </c>
      <c r="B241">
        <v>1</v>
      </c>
      <c r="C241">
        <v>480</v>
      </c>
      <c r="E241" t="s">
        <v>403</v>
      </c>
      <c r="F241" t="s">
        <v>24</v>
      </c>
      <c r="G241" t="s">
        <v>25</v>
      </c>
      <c r="H241" t="s">
        <v>26</v>
      </c>
      <c r="I241">
        <f>I239*J241</f>
        <v>31.48704</v>
      </c>
      <c r="J241">
        <v>7.2</v>
      </c>
      <c r="K241">
        <v>7.2</v>
      </c>
      <c r="O241">
        <f>ROUND(CP241,0)</f>
        <v>0</v>
      </c>
      <c r="P241">
        <f>ROUND(CQ241*I241,0)</f>
        <v>0</v>
      </c>
      <c r="Q241">
        <f>ROUND(CR241*I241,0)</f>
        <v>0</v>
      </c>
      <c r="R241">
        <f>ROUND(CS241*I241,0)</f>
        <v>0</v>
      </c>
      <c r="S241">
        <f>ROUND(CT241*I241,0)</f>
        <v>0</v>
      </c>
      <c r="T241">
        <f>ROUND(CU241*I241,0)</f>
        <v>0</v>
      </c>
      <c r="U241">
        <f t="shared" si="151"/>
        <v>0</v>
      </c>
      <c r="V241">
        <f t="shared" si="152"/>
        <v>0</v>
      </c>
      <c r="W241">
        <f>ROUND(CX241*I241,0)</f>
        <v>0</v>
      </c>
      <c r="X241">
        <f>ROUND(CY241,0)</f>
        <v>0</v>
      </c>
      <c r="Y241">
        <f>ROUND(CZ241,0)</f>
        <v>0</v>
      </c>
      <c r="AA241">
        <v>53551707</v>
      </c>
      <c r="AB241">
        <f t="shared" si="153"/>
        <v>0</v>
      </c>
      <c r="AC241">
        <f t="shared" si="170"/>
        <v>0</v>
      </c>
      <c r="AD241">
        <f>ROUND((((ET241)-(EU241))+AE241),2)</f>
        <v>0</v>
      </c>
      <c r="AE241">
        <f>ROUND((EU241),2)</f>
        <v>0</v>
      </c>
      <c r="AF241">
        <f>ROUND((EV241),2)</f>
        <v>0</v>
      </c>
      <c r="AG241">
        <f t="shared" si="155"/>
        <v>0</v>
      </c>
      <c r="AH241">
        <f>(EW241)</f>
        <v>0</v>
      </c>
      <c r="AI241">
        <f>(EX241)</f>
        <v>0</v>
      </c>
      <c r="AJ241">
        <f t="shared" si="156"/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112</v>
      </c>
      <c r="AU241">
        <v>65</v>
      </c>
      <c r="AV241">
        <v>1</v>
      </c>
      <c r="AW241">
        <v>1</v>
      </c>
      <c r="AZ241">
        <v>1</v>
      </c>
      <c r="BA241">
        <v>1</v>
      </c>
      <c r="BB241">
        <v>1</v>
      </c>
      <c r="BC241">
        <v>6.14</v>
      </c>
      <c r="BD241" t="s">
        <v>3</v>
      </c>
      <c r="BE241" t="s">
        <v>3</v>
      </c>
      <c r="BF241" t="s">
        <v>3</v>
      </c>
      <c r="BG241" t="s">
        <v>3</v>
      </c>
      <c r="BH241">
        <v>3</v>
      </c>
      <c r="BI241">
        <v>1</v>
      </c>
      <c r="BJ241" t="s">
        <v>27</v>
      </c>
      <c r="BM241">
        <v>11001</v>
      </c>
      <c r="BN241">
        <v>0</v>
      </c>
      <c r="BO241" t="s">
        <v>30</v>
      </c>
      <c r="BP241">
        <v>1</v>
      </c>
      <c r="BQ241">
        <v>2</v>
      </c>
      <c r="BR241">
        <v>0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3</v>
      </c>
      <c r="BZ241">
        <v>112</v>
      </c>
      <c r="CA241">
        <v>65</v>
      </c>
      <c r="CB241" t="s">
        <v>3</v>
      </c>
      <c r="CE241">
        <v>0</v>
      </c>
      <c r="CF241">
        <v>0</v>
      </c>
      <c r="CG241">
        <v>0</v>
      </c>
      <c r="CM241">
        <v>0</v>
      </c>
      <c r="CN241" t="s">
        <v>2157</v>
      </c>
      <c r="CO241">
        <v>0</v>
      </c>
      <c r="CP241">
        <f t="shared" si="157"/>
        <v>0</v>
      </c>
      <c r="CQ241">
        <f t="shared" si="158"/>
        <v>0</v>
      </c>
      <c r="CR241">
        <f t="shared" si="159"/>
        <v>0</v>
      </c>
      <c r="CS241">
        <f t="shared" si="160"/>
        <v>0</v>
      </c>
      <c r="CT241">
        <f t="shared" si="161"/>
        <v>0</v>
      </c>
      <c r="CU241">
        <f t="shared" si="162"/>
        <v>0</v>
      </c>
      <c r="CV241">
        <f t="shared" si="163"/>
        <v>0</v>
      </c>
      <c r="CW241">
        <f t="shared" si="164"/>
        <v>0</v>
      </c>
      <c r="CX241">
        <f t="shared" si="165"/>
        <v>0</v>
      </c>
      <c r="CY241">
        <f t="shared" si="166"/>
        <v>0</v>
      </c>
      <c r="CZ241">
        <f t="shared" si="167"/>
        <v>0</v>
      </c>
      <c r="DC241" t="s">
        <v>3</v>
      </c>
      <c r="DD241" t="s">
        <v>3</v>
      </c>
      <c r="DE241" t="s">
        <v>3</v>
      </c>
      <c r="DF241" t="s">
        <v>3</v>
      </c>
      <c r="DG241" t="s">
        <v>3</v>
      </c>
      <c r="DH241" t="s">
        <v>3</v>
      </c>
      <c r="DI241" t="s">
        <v>3</v>
      </c>
      <c r="DJ241" t="s">
        <v>3</v>
      </c>
      <c r="DK241" t="s">
        <v>3</v>
      </c>
      <c r="DL241" t="s">
        <v>3</v>
      </c>
      <c r="DM241" t="s">
        <v>3</v>
      </c>
      <c r="DN241">
        <v>0</v>
      </c>
      <c r="DO241">
        <v>0</v>
      </c>
      <c r="DP241">
        <v>1</v>
      </c>
      <c r="DQ241">
        <v>1</v>
      </c>
      <c r="DU241">
        <v>1009</v>
      </c>
      <c r="DV241" t="s">
        <v>26</v>
      </c>
      <c r="DW241" t="s">
        <v>26</v>
      </c>
      <c r="DX241">
        <v>1000</v>
      </c>
      <c r="DZ241" t="s">
        <v>3</v>
      </c>
      <c r="EA241" t="s">
        <v>3</v>
      </c>
      <c r="EB241" t="s">
        <v>3</v>
      </c>
      <c r="EC241" t="s">
        <v>3</v>
      </c>
      <c r="EE241">
        <v>53551116</v>
      </c>
      <c r="EF241">
        <v>2</v>
      </c>
      <c r="EG241" t="s">
        <v>38</v>
      </c>
      <c r="EH241">
        <v>11</v>
      </c>
      <c r="EI241" t="s">
        <v>104</v>
      </c>
      <c r="EJ241">
        <v>1</v>
      </c>
      <c r="EK241">
        <v>11001</v>
      </c>
      <c r="EL241" t="s">
        <v>104</v>
      </c>
      <c r="EM241" t="s">
        <v>105</v>
      </c>
      <c r="EO241" t="s">
        <v>332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FQ241">
        <v>0</v>
      </c>
      <c r="FR241">
        <f>ROUND(IF(AND(BH241=3,BI241=3),P241,0),0)</f>
        <v>0</v>
      </c>
      <c r="FS241">
        <v>0</v>
      </c>
      <c r="FX241">
        <v>112</v>
      </c>
      <c r="FY241">
        <v>65</v>
      </c>
      <c r="GA241" t="s">
        <v>3</v>
      </c>
      <c r="GD241">
        <v>1</v>
      </c>
      <c r="GF241">
        <v>1876412176</v>
      </c>
      <c r="GG241">
        <v>2</v>
      </c>
      <c r="GH241">
        <v>1</v>
      </c>
      <c r="GI241">
        <v>5</v>
      </c>
      <c r="GJ241">
        <v>0</v>
      </c>
      <c r="GK241">
        <v>0</v>
      </c>
      <c r="GL241">
        <f>ROUND(IF(AND(BH241=3,BI241=3,FS241&lt;&gt;0),P241,0),0)</f>
        <v>0</v>
      </c>
      <c r="GM241">
        <f>ROUND(O241+X241+Y241,0)+GX241</f>
        <v>0</v>
      </c>
      <c r="GN241">
        <f>IF(OR(BI241=0,BI241=1),ROUND(O241+X241+Y241,0),0)</f>
        <v>0</v>
      </c>
      <c r="GO241">
        <f>IF(BI241=2,ROUND(O241+X241+Y241,0),0)</f>
        <v>0</v>
      </c>
      <c r="GP241">
        <f>IF(BI241=4,ROUND(O241+X241+Y241,0)+GX241,0)</f>
        <v>0</v>
      </c>
      <c r="GR241">
        <v>0</v>
      </c>
      <c r="GS241">
        <v>0</v>
      </c>
      <c r="GT241">
        <v>0</v>
      </c>
      <c r="GU241" t="s">
        <v>3</v>
      </c>
      <c r="GV241">
        <f t="shared" si="171"/>
        <v>0</v>
      </c>
      <c r="GW241">
        <v>1</v>
      </c>
      <c r="GX241">
        <f>ROUND(HC241*I241,0)</f>
        <v>0</v>
      </c>
      <c r="HA241">
        <v>0</v>
      </c>
      <c r="HB241">
        <v>0</v>
      </c>
      <c r="HC241">
        <f t="shared" si="169"/>
        <v>0</v>
      </c>
      <c r="HE241" t="s">
        <v>3</v>
      </c>
      <c r="HF241" t="s">
        <v>3</v>
      </c>
      <c r="HM241" t="s">
        <v>3</v>
      </c>
      <c r="HN241" t="s">
        <v>106</v>
      </c>
      <c r="HO241" t="s">
        <v>107</v>
      </c>
      <c r="HP241" t="s">
        <v>104</v>
      </c>
      <c r="HQ241" t="s">
        <v>104</v>
      </c>
      <c r="IK241">
        <v>0</v>
      </c>
    </row>
    <row r="242" spans="1:255" x14ac:dyDescent="0.2">
      <c r="A242" s="2">
        <v>17</v>
      </c>
      <c r="B242" s="2">
        <v>1</v>
      </c>
      <c r="C242" s="2">
        <f>ROW(SmtRes!A482)</f>
        <v>482</v>
      </c>
      <c r="D242" s="2">
        <f>ROW(EtalonRes!A448)</f>
        <v>448</v>
      </c>
      <c r="E242" s="2" t="s">
        <v>404</v>
      </c>
      <c r="F242" s="2" t="s">
        <v>336</v>
      </c>
      <c r="G242" s="2" t="s">
        <v>337</v>
      </c>
      <c r="H242" s="2" t="s">
        <v>14</v>
      </c>
      <c r="I242" s="2">
        <f>ROUND(247.96/100,7)</f>
        <v>2.4796</v>
      </c>
      <c r="J242" s="2">
        <v>0</v>
      </c>
      <c r="K242" s="2">
        <f>ROUND(247.96/100,7)</f>
        <v>2.4796</v>
      </c>
      <c r="L242" s="2"/>
      <c r="M242" s="2"/>
      <c r="N242" s="2"/>
      <c r="O242" s="2">
        <f>ROUND(CP242,2)</f>
        <v>170.6</v>
      </c>
      <c r="P242" s="2">
        <f>ROUND(CQ242*I242,2)</f>
        <v>0</v>
      </c>
      <c r="Q242" s="2">
        <f>ROUND(CR242*I242,2)</f>
        <v>0</v>
      </c>
      <c r="R242" s="2">
        <f>ROUND(CS242*I242,2)</f>
        <v>0</v>
      </c>
      <c r="S242" s="2">
        <f>ROUND(CT242*I242,2)</f>
        <v>170.6</v>
      </c>
      <c r="T242" s="2">
        <f>ROUND(CU242*I242,2)</f>
        <v>0</v>
      </c>
      <c r="U242" s="2">
        <f t="shared" si="151"/>
        <v>21.871311799999997</v>
      </c>
      <c r="V242" s="2">
        <f t="shared" si="152"/>
        <v>0</v>
      </c>
      <c r="W242" s="2">
        <f>ROUND(CX242*I242,2)</f>
        <v>0</v>
      </c>
      <c r="X242" s="2">
        <f>ROUND(CY242,2)</f>
        <v>151.83000000000001</v>
      </c>
      <c r="Y242" s="2">
        <f>ROUND(CZ242,2)</f>
        <v>83.59</v>
      </c>
      <c r="Z242" s="2"/>
      <c r="AA242" s="2">
        <v>53551706</v>
      </c>
      <c r="AB242" s="2">
        <f t="shared" si="153"/>
        <v>68.8</v>
      </c>
      <c r="AC242" s="2">
        <f t="shared" si="170"/>
        <v>0</v>
      </c>
      <c r="AD242" s="2">
        <f>ROUND(((((ET242*ROUND(1.15,7)))-((EU242*ROUND(1.15,7))))+AE242),2)</f>
        <v>0</v>
      </c>
      <c r="AE242" s="2">
        <f>ROUND(((EU242*ROUND(1.15,7))),2)</f>
        <v>0</v>
      </c>
      <c r="AF242" s="2">
        <f>ROUND(((EV242*ROUND(1.15,7))),2)</f>
        <v>68.8</v>
      </c>
      <c r="AG242" s="2">
        <f t="shared" si="155"/>
        <v>0</v>
      </c>
      <c r="AH242" s="2">
        <f>((EW242*ROUND(1.15,7)))</f>
        <v>8.8204999999999991</v>
      </c>
      <c r="AI242" s="2">
        <f>((EX242*ROUND(1.15,7)))</f>
        <v>0</v>
      </c>
      <c r="AJ242" s="2">
        <f t="shared" si="156"/>
        <v>0</v>
      </c>
      <c r="AK242" s="2">
        <v>59.83</v>
      </c>
      <c r="AL242" s="2">
        <v>0</v>
      </c>
      <c r="AM242" s="2">
        <v>0</v>
      </c>
      <c r="AN242" s="2">
        <v>0</v>
      </c>
      <c r="AO242" s="2">
        <v>59.83</v>
      </c>
      <c r="AP242" s="2">
        <v>0</v>
      </c>
      <c r="AQ242" s="2">
        <v>7.67</v>
      </c>
      <c r="AR242" s="2">
        <v>0</v>
      </c>
      <c r="AS242" s="2">
        <v>0</v>
      </c>
      <c r="AT242" s="2">
        <v>89</v>
      </c>
      <c r="AU242" s="2">
        <v>49</v>
      </c>
      <c r="AV242" s="2">
        <v>1</v>
      </c>
      <c r="AW242" s="2">
        <v>1</v>
      </c>
      <c r="AX242" s="2"/>
      <c r="AY242" s="2"/>
      <c r="AZ242" s="2">
        <v>1</v>
      </c>
      <c r="BA242" s="2">
        <v>1</v>
      </c>
      <c r="BB242" s="2">
        <v>1</v>
      </c>
      <c r="BC242" s="2">
        <v>1</v>
      </c>
      <c r="BD242" s="2" t="s">
        <v>3</v>
      </c>
      <c r="BE242" s="2" t="s">
        <v>3</v>
      </c>
      <c r="BF242" s="2" t="s">
        <v>3</v>
      </c>
      <c r="BG242" s="2" t="s">
        <v>3</v>
      </c>
      <c r="BH242" s="2">
        <v>0</v>
      </c>
      <c r="BI242" s="2">
        <v>1</v>
      </c>
      <c r="BJ242" s="2" t="s">
        <v>338</v>
      </c>
      <c r="BK242" s="2"/>
      <c r="BL242" s="2"/>
      <c r="BM242" s="2">
        <v>57001</v>
      </c>
      <c r="BN242" s="2">
        <v>0</v>
      </c>
      <c r="BO242" s="2" t="s">
        <v>3</v>
      </c>
      <c r="BP242" s="2">
        <v>0</v>
      </c>
      <c r="BQ242" s="2">
        <v>6</v>
      </c>
      <c r="BR242" s="2">
        <v>0</v>
      </c>
      <c r="BS242" s="2">
        <v>1</v>
      </c>
      <c r="BT242" s="2">
        <v>1</v>
      </c>
      <c r="BU242" s="2">
        <v>1</v>
      </c>
      <c r="BV242" s="2">
        <v>1</v>
      </c>
      <c r="BW242" s="2">
        <v>1</v>
      </c>
      <c r="BX242" s="2">
        <v>1</v>
      </c>
      <c r="BY242" s="2" t="s">
        <v>3</v>
      </c>
      <c r="BZ242" s="2">
        <v>89</v>
      </c>
      <c r="CA242" s="2">
        <v>49</v>
      </c>
      <c r="CB242" s="2" t="s">
        <v>3</v>
      </c>
      <c r="CC242" s="2"/>
      <c r="CD242" s="2"/>
      <c r="CE242" s="2">
        <v>0</v>
      </c>
      <c r="CF242" s="2">
        <v>0</v>
      </c>
      <c r="CG242" s="2">
        <v>0</v>
      </c>
      <c r="CH242" s="2"/>
      <c r="CI242" s="2"/>
      <c r="CJ242" s="2"/>
      <c r="CK242" s="2"/>
      <c r="CL242" s="2"/>
      <c r="CM242" s="2">
        <v>0</v>
      </c>
      <c r="CN242" s="2" t="s">
        <v>2158</v>
      </c>
      <c r="CO242" s="2">
        <v>0</v>
      </c>
      <c r="CP242" s="2">
        <f t="shared" si="157"/>
        <v>170.6</v>
      </c>
      <c r="CQ242" s="2">
        <f t="shared" si="158"/>
        <v>0</v>
      </c>
      <c r="CR242" s="2">
        <f t="shared" si="159"/>
        <v>0</v>
      </c>
      <c r="CS242" s="2">
        <f t="shared" si="160"/>
        <v>0</v>
      </c>
      <c r="CT242" s="2">
        <f t="shared" si="161"/>
        <v>68.8</v>
      </c>
      <c r="CU242" s="2">
        <f t="shared" si="162"/>
        <v>0</v>
      </c>
      <c r="CV242" s="2">
        <f t="shared" si="163"/>
        <v>8.8204999999999991</v>
      </c>
      <c r="CW242" s="2">
        <f t="shared" si="164"/>
        <v>0</v>
      </c>
      <c r="CX242" s="2">
        <f t="shared" si="165"/>
        <v>0</v>
      </c>
      <c r="CY242" s="2">
        <f t="shared" si="166"/>
        <v>151.834</v>
      </c>
      <c r="CZ242" s="2">
        <f t="shared" si="167"/>
        <v>83.593999999999994</v>
      </c>
      <c r="DA242" s="2"/>
      <c r="DB242" s="2"/>
      <c r="DC242" s="2" t="s">
        <v>3</v>
      </c>
      <c r="DD242" s="2" t="s">
        <v>3</v>
      </c>
      <c r="DE242" s="2" t="s">
        <v>16</v>
      </c>
      <c r="DF242" s="2" t="s">
        <v>16</v>
      </c>
      <c r="DG242" s="2" t="s">
        <v>16</v>
      </c>
      <c r="DH242" s="2" t="s">
        <v>3</v>
      </c>
      <c r="DI242" s="2" t="s">
        <v>16</v>
      </c>
      <c r="DJ242" s="2" t="s">
        <v>16</v>
      </c>
      <c r="DK242" s="2" t="s">
        <v>3</v>
      </c>
      <c r="DL242" s="2" t="s">
        <v>3</v>
      </c>
      <c r="DM242" s="2" t="s">
        <v>3</v>
      </c>
      <c r="DN242" s="2">
        <v>0</v>
      </c>
      <c r="DO242" s="2">
        <v>0</v>
      </c>
      <c r="DP242" s="2">
        <v>1</v>
      </c>
      <c r="DQ242" s="2">
        <v>1</v>
      </c>
      <c r="DR242" s="2"/>
      <c r="DS242" s="2"/>
      <c r="DT242" s="2"/>
      <c r="DU242" s="2">
        <v>1013</v>
      </c>
      <c r="DV242" s="2" t="s">
        <v>14</v>
      </c>
      <c r="DW242" s="2" t="s">
        <v>14</v>
      </c>
      <c r="DX242" s="2">
        <v>1</v>
      </c>
      <c r="DY242" s="2"/>
      <c r="DZ242" s="2" t="s">
        <v>3</v>
      </c>
      <c r="EA242" s="2" t="s">
        <v>3</v>
      </c>
      <c r="EB242" s="2" t="s">
        <v>3</v>
      </c>
      <c r="EC242" s="2" t="s">
        <v>3</v>
      </c>
      <c r="ED242" s="2"/>
      <c r="EE242" s="2">
        <v>53551219</v>
      </c>
      <c r="EF242" s="2">
        <v>6</v>
      </c>
      <c r="EG242" s="2" t="s">
        <v>17</v>
      </c>
      <c r="EH242" s="2">
        <v>11</v>
      </c>
      <c r="EI242" s="2" t="s">
        <v>104</v>
      </c>
      <c r="EJ242" s="2">
        <v>1</v>
      </c>
      <c r="EK242" s="2">
        <v>57001</v>
      </c>
      <c r="EL242" s="2" t="s">
        <v>104</v>
      </c>
      <c r="EM242" s="2" t="s">
        <v>309</v>
      </c>
      <c r="EN242" s="2"/>
      <c r="EO242" s="2" t="s">
        <v>339</v>
      </c>
      <c r="EP242" s="2"/>
      <c r="EQ242" s="2">
        <v>131072</v>
      </c>
      <c r="ER242" s="2">
        <v>59.83</v>
      </c>
      <c r="ES242" s="2">
        <v>0</v>
      </c>
      <c r="ET242" s="2">
        <v>0</v>
      </c>
      <c r="EU242" s="2">
        <v>0</v>
      </c>
      <c r="EV242" s="2">
        <v>59.83</v>
      </c>
      <c r="EW242" s="2">
        <v>7.67</v>
      </c>
      <c r="EX242" s="2">
        <v>0</v>
      </c>
      <c r="EY242" s="2">
        <v>0</v>
      </c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>
        <v>0</v>
      </c>
      <c r="FR242" s="2">
        <f>ROUND(IF(AND(BH242=3,BI242=3),P242,0),2)</f>
        <v>0</v>
      </c>
      <c r="FS242" s="2">
        <v>0</v>
      </c>
      <c r="FT242" s="2"/>
      <c r="FU242" s="2"/>
      <c r="FV242" s="2"/>
      <c r="FW242" s="2"/>
      <c r="FX242" s="2">
        <v>89</v>
      </c>
      <c r="FY242" s="2">
        <v>49</v>
      </c>
      <c r="FZ242" s="2"/>
      <c r="GA242" s="2" t="s">
        <v>3</v>
      </c>
      <c r="GB242" s="2"/>
      <c r="GC242" s="2"/>
      <c r="GD242" s="2">
        <v>1</v>
      </c>
      <c r="GE242" s="2"/>
      <c r="GF242" s="2">
        <v>1753980408</v>
      </c>
      <c r="GG242" s="2">
        <v>2</v>
      </c>
      <c r="GH242" s="2">
        <v>1</v>
      </c>
      <c r="GI242" s="2">
        <v>-2</v>
      </c>
      <c r="GJ242" s="2">
        <v>0</v>
      </c>
      <c r="GK242" s="2">
        <v>0</v>
      </c>
      <c r="GL242" s="2">
        <f>ROUND(IF(AND(BH242=3,BI242=3,FS242&lt;&gt;0),P242,0),2)</f>
        <v>0</v>
      </c>
      <c r="GM242" s="2">
        <f>ROUND(O242+X242+Y242,2)+GX242</f>
        <v>406.02</v>
      </c>
      <c r="GN242" s="2">
        <f>IF(OR(BI242=0,BI242=1),ROUND(O242+X242+Y242,2),0)</f>
        <v>406.02</v>
      </c>
      <c r="GO242" s="2">
        <f>IF(BI242=2,ROUND(O242+X242+Y242,2),0)</f>
        <v>0</v>
      </c>
      <c r="GP242" s="2">
        <f>IF(BI242=4,ROUND(O242+X242+Y242,2)+GX242,0)</f>
        <v>0</v>
      </c>
      <c r="GQ242" s="2"/>
      <c r="GR242" s="2">
        <v>0</v>
      </c>
      <c r="GS242" s="2">
        <v>0</v>
      </c>
      <c r="GT242" s="2">
        <v>0</v>
      </c>
      <c r="GU242" s="2" t="s">
        <v>3</v>
      </c>
      <c r="GV242" s="2">
        <f t="shared" si="171"/>
        <v>0</v>
      </c>
      <c r="GW242" s="2">
        <v>1</v>
      </c>
      <c r="GX242" s="2">
        <f>ROUND(HC242*I242,2)</f>
        <v>0</v>
      </c>
      <c r="GY242" s="2"/>
      <c r="GZ242" s="2"/>
      <c r="HA242" s="2">
        <v>0</v>
      </c>
      <c r="HB242" s="2">
        <v>0</v>
      </c>
      <c r="HC242" s="2">
        <f t="shared" si="169"/>
        <v>0</v>
      </c>
      <c r="HD242" s="2"/>
      <c r="HE242" s="2" t="s">
        <v>3</v>
      </c>
      <c r="HF242" s="2" t="s">
        <v>3</v>
      </c>
      <c r="HG242" s="2"/>
      <c r="HH242" s="2"/>
      <c r="HI242" s="2"/>
      <c r="HJ242" s="2"/>
      <c r="HK242" s="2"/>
      <c r="HL242" s="2"/>
      <c r="HM242" s="2" t="s">
        <v>3</v>
      </c>
      <c r="HN242" s="2" t="s">
        <v>310</v>
      </c>
      <c r="HO242" s="2" t="s">
        <v>311</v>
      </c>
      <c r="HP242" s="2" t="s">
        <v>104</v>
      </c>
      <c r="HQ242" s="2" t="s">
        <v>104</v>
      </c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>
        <v>0</v>
      </c>
      <c r="IL242" s="2"/>
      <c r="IM242" s="2"/>
      <c r="IN242" s="2"/>
      <c r="IO242" s="2"/>
      <c r="IP242" s="2"/>
      <c r="IQ242" s="2"/>
      <c r="IR242" s="2"/>
      <c r="IS242" s="2"/>
      <c r="IT242" s="2"/>
      <c r="IU242" s="2"/>
    </row>
    <row r="243" spans="1:255" x14ac:dyDescent="0.2">
      <c r="A243">
        <v>17</v>
      </c>
      <c r="B243">
        <v>1</v>
      </c>
      <c r="C243">
        <f>ROW(SmtRes!A484)</f>
        <v>484</v>
      </c>
      <c r="D243">
        <f>ROW(EtalonRes!A450)</f>
        <v>450</v>
      </c>
      <c r="E243" t="s">
        <v>404</v>
      </c>
      <c r="F243" t="s">
        <v>336</v>
      </c>
      <c r="G243" t="s">
        <v>337</v>
      </c>
      <c r="H243" t="s">
        <v>14</v>
      </c>
      <c r="I243">
        <f>ROUND(247.96/100,7)</f>
        <v>2.4796</v>
      </c>
      <c r="J243">
        <v>0</v>
      </c>
      <c r="K243">
        <f>ROUND(247.96/100,7)</f>
        <v>2.4796</v>
      </c>
      <c r="O243">
        <f>ROUND(CP243,0)</f>
        <v>6012</v>
      </c>
      <c r="P243">
        <f>ROUND(CQ243*I243,0)</f>
        <v>0</v>
      </c>
      <c r="Q243">
        <f>ROUND(CR243*I243,0)</f>
        <v>0</v>
      </c>
      <c r="R243">
        <f>ROUND(CS243*I243,0)</f>
        <v>0</v>
      </c>
      <c r="S243">
        <f>ROUND(CT243*I243,0)</f>
        <v>6012</v>
      </c>
      <c r="T243">
        <f>ROUND(CU243*I243,0)</f>
        <v>0</v>
      </c>
      <c r="U243">
        <f t="shared" si="151"/>
        <v>21.871311799999997</v>
      </c>
      <c r="V243">
        <f t="shared" si="152"/>
        <v>0</v>
      </c>
      <c r="W243">
        <f>ROUND(CX243*I243,0)</f>
        <v>0</v>
      </c>
      <c r="X243">
        <f>ROUND(CY243,0)</f>
        <v>5351</v>
      </c>
      <c r="Y243">
        <f>ROUND(CZ243,0)</f>
        <v>2946</v>
      </c>
      <c r="AA243">
        <v>53551707</v>
      </c>
      <c r="AB243">
        <f t="shared" si="153"/>
        <v>68.8</v>
      </c>
      <c r="AC243">
        <f t="shared" si="170"/>
        <v>0</v>
      </c>
      <c r="AD243">
        <f>ROUND(((((ET243*ROUND(1.15,7)))-((EU243*ROUND(1.15,7))))+AE243),2)</f>
        <v>0</v>
      </c>
      <c r="AE243">
        <f>ROUND(((EU243*ROUND(1.15,7))),2)</f>
        <v>0</v>
      </c>
      <c r="AF243">
        <f>ROUND(((EV243*ROUND(1.15,7))),2)</f>
        <v>68.8</v>
      </c>
      <c r="AG243">
        <f t="shared" si="155"/>
        <v>0</v>
      </c>
      <c r="AH243">
        <f>((EW243*ROUND(1.15,7)))</f>
        <v>8.8204999999999991</v>
      </c>
      <c r="AI243">
        <f>((EX243*ROUND(1.15,7)))</f>
        <v>0</v>
      </c>
      <c r="AJ243">
        <f t="shared" si="156"/>
        <v>0</v>
      </c>
      <c r="AK243">
        <v>59.83</v>
      </c>
      <c r="AL243">
        <v>0</v>
      </c>
      <c r="AM243">
        <v>0</v>
      </c>
      <c r="AN243">
        <v>0</v>
      </c>
      <c r="AO243">
        <v>59.83</v>
      </c>
      <c r="AP243">
        <v>0</v>
      </c>
      <c r="AQ243">
        <v>7.67</v>
      </c>
      <c r="AR243">
        <v>0</v>
      </c>
      <c r="AS243">
        <v>0</v>
      </c>
      <c r="AT243">
        <v>89</v>
      </c>
      <c r="AU243">
        <v>49</v>
      </c>
      <c r="AV243">
        <v>1</v>
      </c>
      <c r="AW243">
        <v>1</v>
      </c>
      <c r="AZ243">
        <v>1</v>
      </c>
      <c r="BA243">
        <v>35.24</v>
      </c>
      <c r="BB243">
        <v>1</v>
      </c>
      <c r="BC243">
        <v>1</v>
      </c>
      <c r="BD243" t="s">
        <v>3</v>
      </c>
      <c r="BE243" t="s">
        <v>3</v>
      </c>
      <c r="BF243" t="s">
        <v>3</v>
      </c>
      <c r="BG243" t="s">
        <v>3</v>
      </c>
      <c r="BH243">
        <v>0</v>
      </c>
      <c r="BI243">
        <v>1</v>
      </c>
      <c r="BJ243" t="s">
        <v>338</v>
      </c>
      <c r="BM243">
        <v>57001</v>
      </c>
      <c r="BN243">
        <v>0</v>
      </c>
      <c r="BO243" t="s">
        <v>336</v>
      </c>
      <c r="BP243">
        <v>1</v>
      </c>
      <c r="BQ243">
        <v>6</v>
      </c>
      <c r="BR243">
        <v>0</v>
      </c>
      <c r="BS243">
        <v>35.24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3</v>
      </c>
      <c r="BZ243">
        <v>89</v>
      </c>
      <c r="CA243">
        <v>49</v>
      </c>
      <c r="CB243" t="s">
        <v>3</v>
      </c>
      <c r="CE243">
        <v>0</v>
      </c>
      <c r="CF243">
        <v>0</v>
      </c>
      <c r="CG243">
        <v>0</v>
      </c>
      <c r="CM243">
        <v>0</v>
      </c>
      <c r="CN243" t="s">
        <v>2158</v>
      </c>
      <c r="CO243">
        <v>0</v>
      </c>
      <c r="CP243">
        <f t="shared" si="157"/>
        <v>6012</v>
      </c>
      <c r="CQ243">
        <f t="shared" si="158"/>
        <v>0</v>
      </c>
      <c r="CR243">
        <f t="shared" si="159"/>
        <v>0</v>
      </c>
      <c r="CS243">
        <f t="shared" si="160"/>
        <v>0</v>
      </c>
      <c r="CT243">
        <f t="shared" si="161"/>
        <v>2424.5120000000002</v>
      </c>
      <c r="CU243">
        <f t="shared" si="162"/>
        <v>0</v>
      </c>
      <c r="CV243">
        <f t="shared" si="163"/>
        <v>8.8204999999999991</v>
      </c>
      <c r="CW243">
        <f t="shared" si="164"/>
        <v>0</v>
      </c>
      <c r="CX243">
        <f t="shared" si="165"/>
        <v>0</v>
      </c>
      <c r="CY243">
        <f t="shared" si="166"/>
        <v>5350.68</v>
      </c>
      <c r="CZ243">
        <f t="shared" si="167"/>
        <v>2945.88</v>
      </c>
      <c r="DC243" t="s">
        <v>3</v>
      </c>
      <c r="DD243" t="s">
        <v>3</v>
      </c>
      <c r="DE243" t="s">
        <v>16</v>
      </c>
      <c r="DF243" t="s">
        <v>16</v>
      </c>
      <c r="DG243" t="s">
        <v>16</v>
      </c>
      <c r="DH243" t="s">
        <v>3</v>
      </c>
      <c r="DI243" t="s">
        <v>16</v>
      </c>
      <c r="DJ243" t="s">
        <v>16</v>
      </c>
      <c r="DK243" t="s">
        <v>3</v>
      </c>
      <c r="DL243" t="s">
        <v>3</v>
      </c>
      <c r="DM243" t="s">
        <v>3</v>
      </c>
      <c r="DN243">
        <v>0</v>
      </c>
      <c r="DO243">
        <v>0</v>
      </c>
      <c r="DP243">
        <v>1</v>
      </c>
      <c r="DQ243">
        <v>1</v>
      </c>
      <c r="DU243">
        <v>1013</v>
      </c>
      <c r="DV243" t="s">
        <v>14</v>
      </c>
      <c r="DW243" t="s">
        <v>14</v>
      </c>
      <c r="DX243">
        <v>1</v>
      </c>
      <c r="DZ243" t="s">
        <v>3</v>
      </c>
      <c r="EA243" t="s">
        <v>3</v>
      </c>
      <c r="EB243" t="s">
        <v>3</v>
      </c>
      <c r="EC243" t="s">
        <v>3</v>
      </c>
      <c r="EE243">
        <v>53551219</v>
      </c>
      <c r="EF243">
        <v>6</v>
      </c>
      <c r="EG243" t="s">
        <v>17</v>
      </c>
      <c r="EH243">
        <v>11</v>
      </c>
      <c r="EI243" t="s">
        <v>104</v>
      </c>
      <c r="EJ243">
        <v>1</v>
      </c>
      <c r="EK243">
        <v>57001</v>
      </c>
      <c r="EL243" t="s">
        <v>104</v>
      </c>
      <c r="EM243" t="s">
        <v>309</v>
      </c>
      <c r="EO243" t="s">
        <v>339</v>
      </c>
      <c r="EQ243">
        <v>131072</v>
      </c>
      <c r="ER243">
        <v>59.83</v>
      </c>
      <c r="ES243">
        <v>0</v>
      </c>
      <c r="ET243">
        <v>0</v>
      </c>
      <c r="EU243">
        <v>0</v>
      </c>
      <c r="EV243">
        <v>59.83</v>
      </c>
      <c r="EW243">
        <v>7.67</v>
      </c>
      <c r="EX243">
        <v>0</v>
      </c>
      <c r="EY243">
        <v>0</v>
      </c>
      <c r="FQ243">
        <v>0</v>
      </c>
      <c r="FR243">
        <f>ROUND(IF(AND(BH243=3,BI243=3),P243,0),0)</f>
        <v>0</v>
      </c>
      <c r="FS243">
        <v>0</v>
      </c>
      <c r="FX243">
        <v>89</v>
      </c>
      <c r="FY243">
        <v>49</v>
      </c>
      <c r="GA243" t="s">
        <v>3</v>
      </c>
      <c r="GD243">
        <v>1</v>
      </c>
      <c r="GF243">
        <v>1753980408</v>
      </c>
      <c r="GG243">
        <v>2</v>
      </c>
      <c r="GH243">
        <v>1</v>
      </c>
      <c r="GI243">
        <v>2</v>
      </c>
      <c r="GJ243">
        <v>0</v>
      </c>
      <c r="GK243">
        <v>0</v>
      </c>
      <c r="GL243">
        <f>ROUND(IF(AND(BH243=3,BI243=3,FS243&lt;&gt;0),P243,0),0)</f>
        <v>0</v>
      </c>
      <c r="GM243">
        <f>ROUND(O243+X243+Y243,0)+GX243</f>
        <v>14309</v>
      </c>
      <c r="GN243">
        <f>IF(OR(BI243=0,BI243=1),ROUND(O243+X243+Y243,0),0)</f>
        <v>14309</v>
      </c>
      <c r="GO243">
        <f>IF(BI243=2,ROUND(O243+X243+Y243,0),0)</f>
        <v>0</v>
      </c>
      <c r="GP243">
        <f>IF(BI243=4,ROUND(O243+X243+Y243,0)+GX243,0)</f>
        <v>0</v>
      </c>
      <c r="GR243">
        <v>0</v>
      </c>
      <c r="GS243">
        <v>0</v>
      </c>
      <c r="GT243">
        <v>0</v>
      </c>
      <c r="GU243" t="s">
        <v>3</v>
      </c>
      <c r="GV243">
        <f t="shared" si="171"/>
        <v>0</v>
      </c>
      <c r="GW243">
        <v>1</v>
      </c>
      <c r="GX243">
        <f>ROUND(HC243*I243,0)</f>
        <v>0</v>
      </c>
      <c r="HA243">
        <v>0</v>
      </c>
      <c r="HB243">
        <v>0</v>
      </c>
      <c r="HC243">
        <f t="shared" si="169"/>
        <v>0</v>
      </c>
      <c r="HE243" t="s">
        <v>3</v>
      </c>
      <c r="HF243" t="s">
        <v>3</v>
      </c>
      <c r="HM243" t="s">
        <v>3</v>
      </c>
      <c r="HN243" t="s">
        <v>310</v>
      </c>
      <c r="HO243" t="s">
        <v>311</v>
      </c>
      <c r="HP243" t="s">
        <v>104</v>
      </c>
      <c r="HQ243" t="s">
        <v>104</v>
      </c>
      <c r="IK243">
        <v>0</v>
      </c>
    </row>
    <row r="244" spans="1:255" x14ac:dyDescent="0.2">
      <c r="A244" s="2">
        <v>18</v>
      </c>
      <c r="B244" s="2">
        <v>1</v>
      </c>
      <c r="C244" s="2">
        <v>482</v>
      </c>
      <c r="D244" s="2"/>
      <c r="E244" s="2" t="s">
        <v>405</v>
      </c>
      <c r="F244" s="2" t="s">
        <v>24</v>
      </c>
      <c r="G244" s="2" t="s">
        <v>25</v>
      </c>
      <c r="H244" s="2" t="s">
        <v>26</v>
      </c>
      <c r="I244" s="2">
        <f>I242*J244</f>
        <v>1.7357199999999999</v>
      </c>
      <c r="J244" s="2">
        <v>0.7</v>
      </c>
      <c r="K244" s="2">
        <v>0.7</v>
      </c>
      <c r="L244" s="2"/>
      <c r="M244" s="2"/>
      <c r="N244" s="2"/>
      <c r="O244" s="2">
        <f>ROUND(CP244,2)</f>
        <v>0</v>
      </c>
      <c r="P244" s="2">
        <f>ROUND(CQ244*I244,2)</f>
        <v>0</v>
      </c>
      <c r="Q244" s="2">
        <f>ROUND(CR244*I244,2)</f>
        <v>0</v>
      </c>
      <c r="R244" s="2">
        <f>ROUND(CS244*I244,2)</f>
        <v>0</v>
      </c>
      <c r="S244" s="2">
        <f>ROUND(CT244*I244,2)</f>
        <v>0</v>
      </c>
      <c r="T244" s="2">
        <f>ROUND(CU244*I244,2)</f>
        <v>0</v>
      </c>
      <c r="U244" s="2">
        <f t="shared" si="151"/>
        <v>0</v>
      </c>
      <c r="V244" s="2">
        <f t="shared" si="152"/>
        <v>0</v>
      </c>
      <c r="W244" s="2">
        <f>ROUND(CX244*I244,2)</f>
        <v>0</v>
      </c>
      <c r="X244" s="2">
        <f>ROUND(CY244,2)</f>
        <v>0</v>
      </c>
      <c r="Y244" s="2">
        <f>ROUND(CZ244,2)</f>
        <v>0</v>
      </c>
      <c r="Z244" s="2"/>
      <c r="AA244" s="2">
        <v>53551706</v>
      </c>
      <c r="AB244" s="2">
        <f t="shared" si="153"/>
        <v>0</v>
      </c>
      <c r="AC244" s="2">
        <f t="shared" si="170"/>
        <v>0</v>
      </c>
      <c r="AD244" s="2">
        <f>ROUND((((ET244)-(EU244))+AE244),2)</f>
        <v>0</v>
      </c>
      <c r="AE244" s="2">
        <f>ROUND((EU244),2)</f>
        <v>0</v>
      </c>
      <c r="AF244" s="2">
        <f>ROUND((EV244),2)</f>
        <v>0</v>
      </c>
      <c r="AG244" s="2">
        <f t="shared" si="155"/>
        <v>0</v>
      </c>
      <c r="AH244" s="2">
        <f>(EW244)</f>
        <v>0</v>
      </c>
      <c r="AI244" s="2">
        <f>(EX244)</f>
        <v>0</v>
      </c>
      <c r="AJ244" s="2">
        <f t="shared" si="156"/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89</v>
      </c>
      <c r="AU244" s="2">
        <v>49</v>
      </c>
      <c r="AV244" s="2">
        <v>1</v>
      </c>
      <c r="AW244" s="2">
        <v>1</v>
      </c>
      <c r="AX244" s="2"/>
      <c r="AY244" s="2"/>
      <c r="AZ244" s="2">
        <v>1</v>
      </c>
      <c r="BA244" s="2">
        <v>1</v>
      </c>
      <c r="BB244" s="2">
        <v>1</v>
      </c>
      <c r="BC244" s="2">
        <v>1</v>
      </c>
      <c r="BD244" s="2" t="s">
        <v>3</v>
      </c>
      <c r="BE244" s="2" t="s">
        <v>3</v>
      </c>
      <c r="BF244" s="2" t="s">
        <v>3</v>
      </c>
      <c r="BG244" s="2" t="s">
        <v>3</v>
      </c>
      <c r="BH244" s="2">
        <v>3</v>
      </c>
      <c r="BI244" s="2">
        <v>1</v>
      </c>
      <c r="BJ244" s="2" t="s">
        <v>27</v>
      </c>
      <c r="BK244" s="2"/>
      <c r="BL244" s="2"/>
      <c r="BM244" s="2">
        <v>57001</v>
      </c>
      <c r="BN244" s="2">
        <v>0</v>
      </c>
      <c r="BO244" s="2" t="s">
        <v>3</v>
      </c>
      <c r="BP244" s="2">
        <v>0</v>
      </c>
      <c r="BQ244" s="2">
        <v>6</v>
      </c>
      <c r="BR244" s="2">
        <v>0</v>
      </c>
      <c r="BS244" s="2">
        <v>1</v>
      </c>
      <c r="BT244" s="2">
        <v>1</v>
      </c>
      <c r="BU244" s="2">
        <v>1</v>
      </c>
      <c r="BV244" s="2">
        <v>1</v>
      </c>
      <c r="BW244" s="2">
        <v>1</v>
      </c>
      <c r="BX244" s="2">
        <v>1</v>
      </c>
      <c r="BY244" s="2" t="s">
        <v>3</v>
      </c>
      <c r="BZ244" s="2">
        <v>89</v>
      </c>
      <c r="CA244" s="2">
        <v>49</v>
      </c>
      <c r="CB244" s="2" t="s">
        <v>3</v>
      </c>
      <c r="CC244" s="2"/>
      <c r="CD244" s="2"/>
      <c r="CE244" s="2">
        <v>0</v>
      </c>
      <c r="CF244" s="2">
        <v>0</v>
      </c>
      <c r="CG244" s="2">
        <v>0</v>
      </c>
      <c r="CH244" s="2"/>
      <c r="CI244" s="2"/>
      <c r="CJ244" s="2"/>
      <c r="CK244" s="2"/>
      <c r="CL244" s="2"/>
      <c r="CM244" s="2">
        <v>0</v>
      </c>
      <c r="CN244" s="2" t="s">
        <v>3</v>
      </c>
      <c r="CO244" s="2">
        <v>0</v>
      </c>
      <c r="CP244" s="2">
        <f t="shared" si="157"/>
        <v>0</v>
      </c>
      <c r="CQ244" s="2">
        <f t="shared" si="158"/>
        <v>0</v>
      </c>
      <c r="CR244" s="2">
        <f t="shared" si="159"/>
        <v>0</v>
      </c>
      <c r="CS244" s="2">
        <f t="shared" si="160"/>
        <v>0</v>
      </c>
      <c r="CT244" s="2">
        <f t="shared" si="161"/>
        <v>0</v>
      </c>
      <c r="CU244" s="2">
        <f t="shared" si="162"/>
        <v>0</v>
      </c>
      <c r="CV244" s="2">
        <f t="shared" si="163"/>
        <v>0</v>
      </c>
      <c r="CW244" s="2">
        <f t="shared" si="164"/>
        <v>0</v>
      </c>
      <c r="CX244" s="2">
        <f t="shared" si="165"/>
        <v>0</v>
      </c>
      <c r="CY244" s="2">
        <f t="shared" si="166"/>
        <v>0</v>
      </c>
      <c r="CZ244" s="2">
        <f t="shared" si="167"/>
        <v>0</v>
      </c>
      <c r="DA244" s="2"/>
      <c r="DB244" s="2"/>
      <c r="DC244" s="2" t="s">
        <v>3</v>
      </c>
      <c r="DD244" s="2" t="s">
        <v>3</v>
      </c>
      <c r="DE244" s="2" t="s">
        <v>3</v>
      </c>
      <c r="DF244" s="2" t="s">
        <v>3</v>
      </c>
      <c r="DG244" s="2" t="s">
        <v>3</v>
      </c>
      <c r="DH244" s="2" t="s">
        <v>3</v>
      </c>
      <c r="DI244" s="2" t="s">
        <v>3</v>
      </c>
      <c r="DJ244" s="2" t="s">
        <v>3</v>
      </c>
      <c r="DK244" s="2" t="s">
        <v>3</v>
      </c>
      <c r="DL244" s="2" t="s">
        <v>3</v>
      </c>
      <c r="DM244" s="2" t="s">
        <v>3</v>
      </c>
      <c r="DN244" s="2">
        <v>0</v>
      </c>
      <c r="DO244" s="2">
        <v>0</v>
      </c>
      <c r="DP244" s="2">
        <v>1</v>
      </c>
      <c r="DQ244" s="2">
        <v>1</v>
      </c>
      <c r="DR244" s="2"/>
      <c r="DS244" s="2"/>
      <c r="DT244" s="2"/>
      <c r="DU244" s="2">
        <v>1009</v>
      </c>
      <c r="DV244" s="2" t="s">
        <v>26</v>
      </c>
      <c r="DW244" s="2" t="s">
        <v>26</v>
      </c>
      <c r="DX244" s="2">
        <v>1000</v>
      </c>
      <c r="DY244" s="2"/>
      <c r="DZ244" s="2" t="s">
        <v>3</v>
      </c>
      <c r="EA244" s="2" t="s">
        <v>3</v>
      </c>
      <c r="EB244" s="2" t="s">
        <v>3</v>
      </c>
      <c r="EC244" s="2" t="s">
        <v>3</v>
      </c>
      <c r="ED244" s="2"/>
      <c r="EE244" s="2">
        <v>53551219</v>
      </c>
      <c r="EF244" s="2">
        <v>6</v>
      </c>
      <c r="EG244" s="2" t="s">
        <v>17</v>
      </c>
      <c r="EH244" s="2">
        <v>11</v>
      </c>
      <c r="EI244" s="2" t="s">
        <v>104</v>
      </c>
      <c r="EJ244" s="2">
        <v>1</v>
      </c>
      <c r="EK244" s="2">
        <v>57001</v>
      </c>
      <c r="EL244" s="2" t="s">
        <v>104</v>
      </c>
      <c r="EM244" s="2" t="s">
        <v>309</v>
      </c>
      <c r="EN244" s="2"/>
      <c r="EO244" s="2" t="s">
        <v>3</v>
      </c>
      <c r="EP244" s="2"/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>
        <v>0</v>
      </c>
      <c r="FR244" s="2">
        <f>ROUND(IF(AND(BH244=3,BI244=3),P244,0),2)</f>
        <v>0</v>
      </c>
      <c r="FS244" s="2">
        <v>0</v>
      </c>
      <c r="FT244" s="2"/>
      <c r="FU244" s="2"/>
      <c r="FV244" s="2"/>
      <c r="FW244" s="2"/>
      <c r="FX244" s="2">
        <v>89</v>
      </c>
      <c r="FY244" s="2">
        <v>49</v>
      </c>
      <c r="FZ244" s="2"/>
      <c r="GA244" s="2" t="s">
        <v>3</v>
      </c>
      <c r="GB244" s="2"/>
      <c r="GC244" s="2"/>
      <c r="GD244" s="2">
        <v>1</v>
      </c>
      <c r="GE244" s="2"/>
      <c r="GF244" s="2">
        <v>1876412176</v>
      </c>
      <c r="GG244" s="2">
        <v>2</v>
      </c>
      <c r="GH244" s="2">
        <v>1</v>
      </c>
      <c r="GI244" s="2">
        <v>-2</v>
      </c>
      <c r="GJ244" s="2">
        <v>0</v>
      </c>
      <c r="GK244" s="2">
        <v>0</v>
      </c>
      <c r="GL244" s="2">
        <f>ROUND(IF(AND(BH244=3,BI244=3,FS244&lt;&gt;0),P244,0),2)</f>
        <v>0</v>
      </c>
      <c r="GM244" s="2">
        <f>ROUND(O244+X244+Y244,2)+GX244</f>
        <v>0</v>
      </c>
      <c r="GN244" s="2">
        <f>IF(OR(BI244=0,BI244=1),ROUND(O244+X244+Y244,2),0)</f>
        <v>0</v>
      </c>
      <c r="GO244" s="2">
        <f>IF(BI244=2,ROUND(O244+X244+Y244,2),0)</f>
        <v>0</v>
      </c>
      <c r="GP244" s="2">
        <f>IF(BI244=4,ROUND(O244+X244+Y244,2)+GX244,0)</f>
        <v>0</v>
      </c>
      <c r="GQ244" s="2"/>
      <c r="GR244" s="2">
        <v>0</v>
      </c>
      <c r="GS244" s="2">
        <v>0</v>
      </c>
      <c r="GT244" s="2">
        <v>0</v>
      </c>
      <c r="GU244" s="2" t="s">
        <v>3</v>
      </c>
      <c r="GV244" s="2">
        <f t="shared" si="171"/>
        <v>0</v>
      </c>
      <c r="GW244" s="2">
        <v>1</v>
      </c>
      <c r="GX244" s="2">
        <f>ROUND(HC244*I244,2)</f>
        <v>0</v>
      </c>
      <c r="GY244" s="2"/>
      <c r="GZ244" s="2"/>
      <c r="HA244" s="2">
        <v>0</v>
      </c>
      <c r="HB244" s="2">
        <v>0</v>
      </c>
      <c r="HC244" s="2">
        <f t="shared" si="169"/>
        <v>0</v>
      </c>
      <c r="HD244" s="2"/>
      <c r="HE244" s="2" t="s">
        <v>3</v>
      </c>
      <c r="HF244" s="2" t="s">
        <v>3</v>
      </c>
      <c r="HG244" s="2"/>
      <c r="HH244" s="2"/>
      <c r="HI244" s="2"/>
      <c r="HJ244" s="2"/>
      <c r="HK244" s="2"/>
      <c r="HL244" s="2"/>
      <c r="HM244" s="2" t="s">
        <v>3</v>
      </c>
      <c r="HN244" s="2" t="s">
        <v>310</v>
      </c>
      <c r="HO244" s="2" t="s">
        <v>311</v>
      </c>
      <c r="HP244" s="2" t="s">
        <v>104</v>
      </c>
      <c r="HQ244" s="2" t="s">
        <v>104</v>
      </c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>
        <v>0</v>
      </c>
      <c r="IL244" s="2"/>
      <c r="IM244" s="2"/>
      <c r="IN244" s="2"/>
      <c r="IO244" s="2"/>
      <c r="IP244" s="2"/>
      <c r="IQ244" s="2"/>
      <c r="IR244" s="2"/>
      <c r="IS244" s="2"/>
      <c r="IT244" s="2"/>
      <c r="IU244" s="2"/>
    </row>
    <row r="245" spans="1:255" x14ac:dyDescent="0.2">
      <c r="A245">
        <v>18</v>
      </c>
      <c r="B245">
        <v>1</v>
      </c>
      <c r="C245">
        <v>484</v>
      </c>
      <c r="E245" t="s">
        <v>405</v>
      </c>
      <c r="F245" t="s">
        <v>24</v>
      </c>
      <c r="G245" t="s">
        <v>25</v>
      </c>
      <c r="H245" t="s">
        <v>26</v>
      </c>
      <c r="I245">
        <f>I243*J245</f>
        <v>1.7357199999999999</v>
      </c>
      <c r="J245">
        <v>0.7</v>
      </c>
      <c r="K245">
        <v>0.7</v>
      </c>
      <c r="O245">
        <f>ROUND(CP245,0)</f>
        <v>0</v>
      </c>
      <c r="P245">
        <f>ROUND(CQ245*I245,0)</f>
        <v>0</v>
      </c>
      <c r="Q245">
        <f>ROUND(CR245*I245,0)</f>
        <v>0</v>
      </c>
      <c r="R245">
        <f>ROUND(CS245*I245,0)</f>
        <v>0</v>
      </c>
      <c r="S245">
        <f>ROUND(CT245*I245,0)</f>
        <v>0</v>
      </c>
      <c r="T245">
        <f>ROUND(CU245*I245,0)</f>
        <v>0</v>
      </c>
      <c r="U245">
        <f t="shared" si="151"/>
        <v>0</v>
      </c>
      <c r="V245">
        <f t="shared" si="152"/>
        <v>0</v>
      </c>
      <c r="W245">
        <f>ROUND(CX245*I245,0)</f>
        <v>0</v>
      </c>
      <c r="X245">
        <f>ROUND(CY245,0)</f>
        <v>0</v>
      </c>
      <c r="Y245">
        <f>ROUND(CZ245,0)</f>
        <v>0</v>
      </c>
      <c r="AA245">
        <v>53551707</v>
      </c>
      <c r="AB245">
        <f t="shared" si="153"/>
        <v>0</v>
      </c>
      <c r="AC245">
        <f t="shared" si="170"/>
        <v>0</v>
      </c>
      <c r="AD245">
        <f>ROUND((((ET245)-(EU245))+AE245),2)</f>
        <v>0</v>
      </c>
      <c r="AE245">
        <f>ROUND((EU245),2)</f>
        <v>0</v>
      </c>
      <c r="AF245">
        <f>ROUND((EV245),2)</f>
        <v>0</v>
      </c>
      <c r="AG245">
        <f t="shared" si="155"/>
        <v>0</v>
      </c>
      <c r="AH245">
        <f>(EW245)</f>
        <v>0</v>
      </c>
      <c r="AI245">
        <f>(EX245)</f>
        <v>0</v>
      </c>
      <c r="AJ245">
        <f t="shared" si="156"/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89</v>
      </c>
      <c r="AU245">
        <v>49</v>
      </c>
      <c r="AV245">
        <v>1</v>
      </c>
      <c r="AW245">
        <v>1</v>
      </c>
      <c r="AZ245">
        <v>1</v>
      </c>
      <c r="BA245">
        <v>1</v>
      </c>
      <c r="BB245">
        <v>1</v>
      </c>
      <c r="BC245">
        <v>6.14</v>
      </c>
      <c r="BD245" t="s">
        <v>3</v>
      </c>
      <c r="BE245" t="s">
        <v>3</v>
      </c>
      <c r="BF245" t="s">
        <v>3</v>
      </c>
      <c r="BG245" t="s">
        <v>3</v>
      </c>
      <c r="BH245">
        <v>3</v>
      </c>
      <c r="BI245">
        <v>1</v>
      </c>
      <c r="BJ245" t="s">
        <v>27</v>
      </c>
      <c r="BM245">
        <v>57001</v>
      </c>
      <c r="BN245">
        <v>0</v>
      </c>
      <c r="BO245" t="s">
        <v>30</v>
      </c>
      <c r="BP245">
        <v>1</v>
      </c>
      <c r="BQ245">
        <v>6</v>
      </c>
      <c r="BR245">
        <v>0</v>
      </c>
      <c r="BS245">
        <v>1</v>
      </c>
      <c r="BT245">
        <v>1</v>
      </c>
      <c r="BU245">
        <v>1</v>
      </c>
      <c r="BV245">
        <v>1</v>
      </c>
      <c r="BW245">
        <v>1</v>
      </c>
      <c r="BX245">
        <v>1</v>
      </c>
      <c r="BY245" t="s">
        <v>3</v>
      </c>
      <c r="BZ245">
        <v>89</v>
      </c>
      <c r="CA245">
        <v>49</v>
      </c>
      <c r="CB245" t="s">
        <v>3</v>
      </c>
      <c r="CE245">
        <v>0</v>
      </c>
      <c r="CF245">
        <v>0</v>
      </c>
      <c r="CG245">
        <v>0</v>
      </c>
      <c r="CM245">
        <v>0</v>
      </c>
      <c r="CN245" t="s">
        <v>3</v>
      </c>
      <c r="CO245">
        <v>0</v>
      </c>
      <c r="CP245">
        <f t="shared" si="157"/>
        <v>0</v>
      </c>
      <c r="CQ245">
        <f t="shared" si="158"/>
        <v>0</v>
      </c>
      <c r="CR245">
        <f t="shared" si="159"/>
        <v>0</v>
      </c>
      <c r="CS245">
        <f t="shared" si="160"/>
        <v>0</v>
      </c>
      <c r="CT245">
        <f t="shared" si="161"/>
        <v>0</v>
      </c>
      <c r="CU245">
        <f t="shared" si="162"/>
        <v>0</v>
      </c>
      <c r="CV245">
        <f t="shared" si="163"/>
        <v>0</v>
      </c>
      <c r="CW245">
        <f t="shared" si="164"/>
        <v>0</v>
      </c>
      <c r="CX245">
        <f t="shared" si="165"/>
        <v>0</v>
      </c>
      <c r="CY245">
        <f t="shared" si="166"/>
        <v>0</v>
      </c>
      <c r="CZ245">
        <f t="shared" si="167"/>
        <v>0</v>
      </c>
      <c r="DC245" t="s">
        <v>3</v>
      </c>
      <c r="DD245" t="s">
        <v>3</v>
      </c>
      <c r="DE245" t="s">
        <v>3</v>
      </c>
      <c r="DF245" t="s">
        <v>3</v>
      </c>
      <c r="DG245" t="s">
        <v>3</v>
      </c>
      <c r="DH245" t="s">
        <v>3</v>
      </c>
      <c r="DI245" t="s">
        <v>3</v>
      </c>
      <c r="DJ245" t="s">
        <v>3</v>
      </c>
      <c r="DK245" t="s">
        <v>3</v>
      </c>
      <c r="DL245" t="s">
        <v>3</v>
      </c>
      <c r="DM245" t="s">
        <v>3</v>
      </c>
      <c r="DN245">
        <v>0</v>
      </c>
      <c r="DO245">
        <v>0</v>
      </c>
      <c r="DP245">
        <v>1</v>
      </c>
      <c r="DQ245">
        <v>1</v>
      </c>
      <c r="DU245">
        <v>1009</v>
      </c>
      <c r="DV245" t="s">
        <v>26</v>
      </c>
      <c r="DW245" t="s">
        <v>26</v>
      </c>
      <c r="DX245">
        <v>1000</v>
      </c>
      <c r="DZ245" t="s">
        <v>3</v>
      </c>
      <c r="EA245" t="s">
        <v>3</v>
      </c>
      <c r="EB245" t="s">
        <v>3</v>
      </c>
      <c r="EC245" t="s">
        <v>3</v>
      </c>
      <c r="EE245">
        <v>53551219</v>
      </c>
      <c r="EF245">
        <v>6</v>
      </c>
      <c r="EG245" t="s">
        <v>17</v>
      </c>
      <c r="EH245">
        <v>11</v>
      </c>
      <c r="EI245" t="s">
        <v>104</v>
      </c>
      <c r="EJ245">
        <v>1</v>
      </c>
      <c r="EK245">
        <v>57001</v>
      </c>
      <c r="EL245" t="s">
        <v>104</v>
      </c>
      <c r="EM245" t="s">
        <v>309</v>
      </c>
      <c r="EO245" t="s">
        <v>3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FQ245">
        <v>0</v>
      </c>
      <c r="FR245">
        <f>ROUND(IF(AND(BH245=3,BI245=3),P245,0),0)</f>
        <v>0</v>
      </c>
      <c r="FS245">
        <v>0</v>
      </c>
      <c r="FX245">
        <v>89</v>
      </c>
      <c r="FY245">
        <v>49</v>
      </c>
      <c r="GA245" t="s">
        <v>3</v>
      </c>
      <c r="GD245">
        <v>1</v>
      </c>
      <c r="GF245">
        <v>1876412176</v>
      </c>
      <c r="GG245">
        <v>2</v>
      </c>
      <c r="GH245">
        <v>1</v>
      </c>
      <c r="GI245">
        <v>5</v>
      </c>
      <c r="GJ245">
        <v>0</v>
      </c>
      <c r="GK245">
        <v>0</v>
      </c>
      <c r="GL245">
        <f>ROUND(IF(AND(BH245=3,BI245=3,FS245&lt;&gt;0),P245,0),0)</f>
        <v>0</v>
      </c>
      <c r="GM245">
        <f>ROUND(O245+X245+Y245,0)+GX245</f>
        <v>0</v>
      </c>
      <c r="GN245">
        <f>IF(OR(BI245=0,BI245=1),ROUND(O245+X245+Y245,0),0)</f>
        <v>0</v>
      </c>
      <c r="GO245">
        <f>IF(BI245=2,ROUND(O245+X245+Y245,0),0)</f>
        <v>0</v>
      </c>
      <c r="GP245">
        <f>IF(BI245=4,ROUND(O245+X245+Y245,0)+GX245,0)</f>
        <v>0</v>
      </c>
      <c r="GR245">
        <v>0</v>
      </c>
      <c r="GS245">
        <v>0</v>
      </c>
      <c r="GT245">
        <v>0</v>
      </c>
      <c r="GU245" t="s">
        <v>3</v>
      </c>
      <c r="GV245">
        <f t="shared" si="171"/>
        <v>0</v>
      </c>
      <c r="GW245">
        <v>1</v>
      </c>
      <c r="GX245">
        <f>ROUND(HC245*I245,0)</f>
        <v>0</v>
      </c>
      <c r="HA245">
        <v>0</v>
      </c>
      <c r="HB245">
        <v>0</v>
      </c>
      <c r="HC245">
        <f t="shared" si="169"/>
        <v>0</v>
      </c>
      <c r="HE245" t="s">
        <v>3</v>
      </c>
      <c r="HF245" t="s">
        <v>3</v>
      </c>
      <c r="HM245" t="s">
        <v>3</v>
      </c>
      <c r="HN245" t="s">
        <v>310</v>
      </c>
      <c r="HO245" t="s">
        <v>311</v>
      </c>
      <c r="HP245" t="s">
        <v>104</v>
      </c>
      <c r="HQ245" t="s">
        <v>104</v>
      </c>
      <c r="IK245">
        <v>0</v>
      </c>
    </row>
    <row r="246" spans="1:255" x14ac:dyDescent="0.2">
      <c r="A246" s="2">
        <v>17</v>
      </c>
      <c r="B246" s="2">
        <v>1</v>
      </c>
      <c r="C246" s="2">
        <f>ROW(SmtRes!A487)</f>
        <v>487</v>
      </c>
      <c r="D246" s="2">
        <f>ROW(EtalonRes!A453)</f>
        <v>453</v>
      </c>
      <c r="E246" s="2" t="s">
        <v>406</v>
      </c>
      <c r="F246" s="2" t="s">
        <v>97</v>
      </c>
      <c r="G246" s="2" t="s">
        <v>98</v>
      </c>
      <c r="H246" s="2" t="s">
        <v>99</v>
      </c>
      <c r="I246" s="2">
        <f>ROUND(437.32/100,7)</f>
        <v>4.3731999999999998</v>
      </c>
      <c r="J246" s="2">
        <v>0</v>
      </c>
      <c r="K246" s="2">
        <f>ROUND(437.32/100,7)</f>
        <v>4.3731999999999998</v>
      </c>
      <c r="L246" s="2"/>
      <c r="M246" s="2"/>
      <c r="N246" s="2"/>
      <c r="O246" s="2">
        <f>ROUND(CP246,2)</f>
        <v>3349.99</v>
      </c>
      <c r="P246" s="2">
        <f>ROUND(CQ246*I246,2)</f>
        <v>3168.86</v>
      </c>
      <c r="Q246" s="2">
        <f>ROUND(CR246*I246,2)</f>
        <v>10.93</v>
      </c>
      <c r="R246" s="2">
        <f>ROUND(CS246*I246,2)</f>
        <v>0</v>
      </c>
      <c r="S246" s="2">
        <f>ROUND(CT246*I246,2)</f>
        <v>170.2</v>
      </c>
      <c r="T246" s="2">
        <f>ROUND(CU246*I246,2)</f>
        <v>0</v>
      </c>
      <c r="U246" s="2">
        <f t="shared" si="151"/>
        <v>19.953271650000001</v>
      </c>
      <c r="V246" s="2">
        <f t="shared" si="152"/>
        <v>0</v>
      </c>
      <c r="W246" s="2">
        <f>ROUND(CX246*I246,2)</f>
        <v>0</v>
      </c>
      <c r="X246" s="2">
        <f>ROUND(CY246,2)</f>
        <v>171.56</v>
      </c>
      <c r="Y246" s="2">
        <f>ROUND(CZ246,2)</f>
        <v>94.04</v>
      </c>
      <c r="Z246" s="2"/>
      <c r="AA246" s="2">
        <v>53551706</v>
      </c>
      <c r="AB246" s="2">
        <f t="shared" si="153"/>
        <v>766.03</v>
      </c>
      <c r="AC246" s="2">
        <f t="shared" si="170"/>
        <v>724.61</v>
      </c>
      <c r="AD246" s="2">
        <f t="shared" ref="AD246:AD251" si="172">ROUND(((((ET246*ROUND((1.25*1.15),7)))-((EU246*ROUND((1.25*1.15),7))))+AE246),2)</f>
        <v>2.5</v>
      </c>
      <c r="AE246" s="2">
        <f t="shared" ref="AE246:AE251" si="173">ROUND(((EU246*ROUND((1.25*1.15),7))),2)</f>
        <v>0</v>
      </c>
      <c r="AF246" s="2">
        <f t="shared" ref="AF246:AF251" si="174">ROUND(((EV246*ROUND((1.15*1.15),7))),2)</f>
        <v>38.92</v>
      </c>
      <c r="AG246" s="2">
        <f t="shared" si="155"/>
        <v>0</v>
      </c>
      <c r="AH246" s="2">
        <f t="shared" ref="AH246:AH251" si="175">((EW246*ROUND((1.15*1.15),7)))</f>
        <v>4.5626250000000006</v>
      </c>
      <c r="AI246" s="2">
        <f t="shared" ref="AI246:AI251" si="176">((EX246*ROUND((1.25*1.15),7)))</f>
        <v>0</v>
      </c>
      <c r="AJ246" s="2">
        <f t="shared" si="156"/>
        <v>0</v>
      </c>
      <c r="AK246" s="2">
        <v>755.78</v>
      </c>
      <c r="AL246" s="2">
        <v>724.61</v>
      </c>
      <c r="AM246" s="2">
        <v>1.74</v>
      </c>
      <c r="AN246" s="2">
        <v>0</v>
      </c>
      <c r="AO246" s="2">
        <v>29.43</v>
      </c>
      <c r="AP246" s="2">
        <v>0</v>
      </c>
      <c r="AQ246" s="2">
        <v>3.45</v>
      </c>
      <c r="AR246" s="2">
        <v>0</v>
      </c>
      <c r="AS246" s="2">
        <v>0</v>
      </c>
      <c r="AT246" s="2">
        <v>100.8</v>
      </c>
      <c r="AU246" s="2">
        <v>55.25</v>
      </c>
      <c r="AV246" s="2">
        <v>1</v>
      </c>
      <c r="AW246" s="2">
        <v>1</v>
      </c>
      <c r="AX246" s="2"/>
      <c r="AY246" s="2"/>
      <c r="AZ246" s="2">
        <v>1</v>
      </c>
      <c r="BA246" s="2">
        <v>1</v>
      </c>
      <c r="BB246" s="2">
        <v>1</v>
      </c>
      <c r="BC246" s="2">
        <v>1</v>
      </c>
      <c r="BD246" s="2" t="s">
        <v>3</v>
      </c>
      <c r="BE246" s="2" t="s">
        <v>3</v>
      </c>
      <c r="BF246" s="2" t="s">
        <v>3</v>
      </c>
      <c r="BG246" s="2" t="s">
        <v>3</v>
      </c>
      <c r="BH246" s="2">
        <v>0</v>
      </c>
      <c r="BI246" s="2">
        <v>1</v>
      </c>
      <c r="BJ246" s="2" t="s">
        <v>100</v>
      </c>
      <c r="BK246" s="2"/>
      <c r="BL246" s="2"/>
      <c r="BM246" s="2">
        <v>11001</v>
      </c>
      <c r="BN246" s="2">
        <v>0</v>
      </c>
      <c r="BO246" s="2" t="s">
        <v>3</v>
      </c>
      <c r="BP246" s="2">
        <v>0</v>
      </c>
      <c r="BQ246" s="2">
        <v>2</v>
      </c>
      <c r="BR246" s="2">
        <v>0</v>
      </c>
      <c r="BS246" s="2">
        <v>1</v>
      </c>
      <c r="BT246" s="2">
        <v>1</v>
      </c>
      <c r="BU246" s="2">
        <v>1</v>
      </c>
      <c r="BV246" s="2">
        <v>1</v>
      </c>
      <c r="BW246" s="2">
        <v>1</v>
      </c>
      <c r="BX246" s="2">
        <v>1</v>
      </c>
      <c r="BY246" s="2" t="s">
        <v>3</v>
      </c>
      <c r="BZ246" s="2">
        <v>112</v>
      </c>
      <c r="CA246" s="2">
        <v>65</v>
      </c>
      <c r="CB246" s="2" t="s">
        <v>3</v>
      </c>
      <c r="CC246" s="2"/>
      <c r="CD246" s="2"/>
      <c r="CE246" s="2">
        <v>0</v>
      </c>
      <c r="CF246" s="2">
        <v>0</v>
      </c>
      <c r="CG246" s="2">
        <v>0</v>
      </c>
      <c r="CH246" s="2"/>
      <c r="CI246" s="2"/>
      <c r="CJ246" s="2"/>
      <c r="CK246" s="2"/>
      <c r="CL246" s="2"/>
      <c r="CM246" s="2">
        <v>0</v>
      </c>
      <c r="CN246" s="2" t="s">
        <v>2151</v>
      </c>
      <c r="CO246" s="2">
        <v>0</v>
      </c>
      <c r="CP246" s="2">
        <f t="shared" si="157"/>
        <v>3349.99</v>
      </c>
      <c r="CQ246" s="2">
        <f t="shared" si="158"/>
        <v>724.61</v>
      </c>
      <c r="CR246" s="2">
        <f t="shared" si="159"/>
        <v>2.5</v>
      </c>
      <c r="CS246" s="2">
        <f t="shared" si="160"/>
        <v>0</v>
      </c>
      <c r="CT246" s="2">
        <f t="shared" si="161"/>
        <v>38.92</v>
      </c>
      <c r="CU246" s="2">
        <f t="shared" si="162"/>
        <v>0</v>
      </c>
      <c r="CV246" s="2">
        <f t="shared" si="163"/>
        <v>4.5626250000000006</v>
      </c>
      <c r="CW246" s="2">
        <f t="shared" si="164"/>
        <v>0</v>
      </c>
      <c r="CX246" s="2">
        <f t="shared" si="165"/>
        <v>0</v>
      </c>
      <c r="CY246" s="2">
        <f t="shared" si="166"/>
        <v>171.5616</v>
      </c>
      <c r="CZ246" s="2">
        <f t="shared" si="167"/>
        <v>94.035499999999999</v>
      </c>
      <c r="DA246" s="2"/>
      <c r="DB246" s="2"/>
      <c r="DC246" s="2" t="s">
        <v>3</v>
      </c>
      <c r="DD246" s="2" t="s">
        <v>3</v>
      </c>
      <c r="DE246" s="2" t="s">
        <v>61</v>
      </c>
      <c r="DF246" s="2" t="s">
        <v>61</v>
      </c>
      <c r="DG246" s="2" t="s">
        <v>62</v>
      </c>
      <c r="DH246" s="2" t="s">
        <v>3</v>
      </c>
      <c r="DI246" s="2" t="s">
        <v>62</v>
      </c>
      <c r="DJ246" s="2" t="s">
        <v>61</v>
      </c>
      <c r="DK246" s="2" t="s">
        <v>3</v>
      </c>
      <c r="DL246" s="2" t="s">
        <v>86</v>
      </c>
      <c r="DM246" s="2" t="s">
        <v>63</v>
      </c>
      <c r="DN246" s="2">
        <v>0</v>
      </c>
      <c r="DO246" s="2">
        <v>0</v>
      </c>
      <c r="DP246" s="2">
        <v>1</v>
      </c>
      <c r="DQ246" s="2">
        <v>1</v>
      </c>
      <c r="DR246" s="2"/>
      <c r="DS246" s="2"/>
      <c r="DT246" s="2"/>
      <c r="DU246" s="2">
        <v>1013</v>
      </c>
      <c r="DV246" s="2" t="s">
        <v>99</v>
      </c>
      <c r="DW246" s="2" t="s">
        <v>99</v>
      </c>
      <c r="DX246" s="2">
        <v>1</v>
      </c>
      <c r="DY246" s="2"/>
      <c r="DZ246" s="2" t="s">
        <v>3</v>
      </c>
      <c r="EA246" s="2" t="s">
        <v>3</v>
      </c>
      <c r="EB246" s="2" t="s">
        <v>3</v>
      </c>
      <c r="EC246" s="2" t="s">
        <v>3</v>
      </c>
      <c r="ED246" s="2"/>
      <c r="EE246" s="2">
        <v>53551116</v>
      </c>
      <c r="EF246" s="2">
        <v>2</v>
      </c>
      <c r="EG246" s="2" t="s">
        <v>38</v>
      </c>
      <c r="EH246" s="2">
        <v>11</v>
      </c>
      <c r="EI246" s="2" t="s">
        <v>104</v>
      </c>
      <c r="EJ246" s="2">
        <v>1</v>
      </c>
      <c r="EK246" s="2">
        <v>11001</v>
      </c>
      <c r="EL246" s="2" t="s">
        <v>104</v>
      </c>
      <c r="EM246" s="2" t="s">
        <v>105</v>
      </c>
      <c r="EN246" s="2"/>
      <c r="EO246" s="2" t="s">
        <v>67</v>
      </c>
      <c r="EP246" s="2"/>
      <c r="EQ246" s="2">
        <v>131072</v>
      </c>
      <c r="ER246" s="2">
        <v>755.78</v>
      </c>
      <c r="ES246" s="2">
        <v>724.61</v>
      </c>
      <c r="ET246" s="2">
        <v>1.74</v>
      </c>
      <c r="EU246" s="2">
        <v>0</v>
      </c>
      <c r="EV246" s="2">
        <v>29.43</v>
      </c>
      <c r="EW246" s="2">
        <v>3.45</v>
      </c>
      <c r="EX246" s="2">
        <v>0</v>
      </c>
      <c r="EY246" s="2">
        <v>0</v>
      </c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>
        <v>0</v>
      </c>
      <c r="FR246" s="2">
        <f>ROUND(IF(AND(BH246=3,BI246=3),P246,0),2)</f>
        <v>0</v>
      </c>
      <c r="FS246" s="2">
        <v>0</v>
      </c>
      <c r="FT246" s="2"/>
      <c r="FU246" s="2"/>
      <c r="FV246" s="2"/>
      <c r="FW246" s="2"/>
      <c r="FX246" s="2">
        <v>100.8</v>
      </c>
      <c r="FY246" s="2">
        <v>55.25</v>
      </c>
      <c r="FZ246" s="2"/>
      <c r="GA246" s="2" t="s">
        <v>3</v>
      </c>
      <c r="GB246" s="2"/>
      <c r="GC246" s="2"/>
      <c r="GD246" s="2">
        <v>1</v>
      </c>
      <c r="GE246" s="2"/>
      <c r="GF246" s="2">
        <v>1768103716</v>
      </c>
      <c r="GG246" s="2">
        <v>2</v>
      </c>
      <c r="GH246" s="2">
        <v>1</v>
      </c>
      <c r="GI246" s="2">
        <v>-2</v>
      </c>
      <c r="GJ246" s="2">
        <v>0</v>
      </c>
      <c r="GK246" s="2">
        <v>0</v>
      </c>
      <c r="GL246" s="2">
        <f>ROUND(IF(AND(BH246=3,BI246=3,FS246&lt;&gt;0),P246,0),2)</f>
        <v>0</v>
      </c>
      <c r="GM246" s="2">
        <f>ROUND(O246+X246+Y246,2)+GX246</f>
        <v>3615.59</v>
      </c>
      <c r="GN246" s="2">
        <f>IF(OR(BI246=0,BI246=1),ROUND(O246+X246+Y246,2),0)</f>
        <v>3615.59</v>
      </c>
      <c r="GO246" s="2">
        <f>IF(BI246=2,ROUND(O246+X246+Y246,2),0)</f>
        <v>0</v>
      </c>
      <c r="GP246" s="2">
        <f>IF(BI246=4,ROUND(O246+X246+Y246,2)+GX246,0)</f>
        <v>0</v>
      </c>
      <c r="GQ246" s="2"/>
      <c r="GR246" s="2">
        <v>0</v>
      </c>
      <c r="GS246" s="2">
        <v>0</v>
      </c>
      <c r="GT246" s="2">
        <v>0</v>
      </c>
      <c r="GU246" s="2" t="s">
        <v>3</v>
      </c>
      <c r="GV246" s="2">
        <f t="shared" si="171"/>
        <v>0</v>
      </c>
      <c r="GW246" s="2">
        <v>1</v>
      </c>
      <c r="GX246" s="2">
        <f>ROUND(HC246*I246,2)</f>
        <v>0</v>
      </c>
      <c r="GY246" s="2"/>
      <c r="GZ246" s="2"/>
      <c r="HA246" s="2">
        <v>0</v>
      </c>
      <c r="HB246" s="2">
        <v>0</v>
      </c>
      <c r="HC246" s="2">
        <f t="shared" si="169"/>
        <v>0</v>
      </c>
      <c r="HD246" s="2"/>
      <c r="HE246" s="2" t="s">
        <v>3</v>
      </c>
      <c r="HF246" s="2" t="s">
        <v>3</v>
      </c>
      <c r="HG246" s="2"/>
      <c r="HH246" s="2"/>
      <c r="HI246" s="2"/>
      <c r="HJ246" s="2"/>
      <c r="HK246" s="2"/>
      <c r="HL246" s="2"/>
      <c r="HM246" s="2" t="s">
        <v>3</v>
      </c>
      <c r="HN246" s="2" t="s">
        <v>106</v>
      </c>
      <c r="HO246" s="2" t="s">
        <v>107</v>
      </c>
      <c r="HP246" s="2" t="s">
        <v>104</v>
      </c>
      <c r="HQ246" s="2" t="s">
        <v>104</v>
      </c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>
        <v>0</v>
      </c>
      <c r="IL246" s="2"/>
      <c r="IM246" s="2"/>
      <c r="IN246" s="2"/>
      <c r="IO246" s="2"/>
      <c r="IP246" s="2"/>
      <c r="IQ246" s="2"/>
      <c r="IR246" s="2"/>
      <c r="IS246" s="2"/>
      <c r="IT246" s="2"/>
      <c r="IU246" s="2"/>
    </row>
    <row r="247" spans="1:255" x14ac:dyDescent="0.2">
      <c r="A247">
        <v>17</v>
      </c>
      <c r="B247">
        <v>1</v>
      </c>
      <c r="C247">
        <f>ROW(SmtRes!A490)</f>
        <v>490</v>
      </c>
      <c r="D247">
        <f>ROW(EtalonRes!A456)</f>
        <v>456</v>
      </c>
      <c r="E247" t="s">
        <v>406</v>
      </c>
      <c r="F247" t="s">
        <v>97</v>
      </c>
      <c r="G247" t="s">
        <v>98</v>
      </c>
      <c r="H247" t="s">
        <v>99</v>
      </c>
      <c r="I247">
        <f>ROUND(437.32/100,7)</f>
        <v>4.3731999999999998</v>
      </c>
      <c r="J247">
        <v>0</v>
      </c>
      <c r="K247">
        <f>ROUND(437.32/100,7)</f>
        <v>4.3731999999999998</v>
      </c>
      <c r="O247">
        <f>ROUND(CP247,0)</f>
        <v>15769</v>
      </c>
      <c r="P247">
        <f>ROUND(CQ247*I247,0)</f>
        <v>9570</v>
      </c>
      <c r="Q247">
        <f>ROUND(CR247*I247,0)</f>
        <v>201</v>
      </c>
      <c r="R247">
        <f>ROUND(CS247*I247,0)</f>
        <v>0</v>
      </c>
      <c r="S247">
        <f>ROUND(CT247*I247,0)</f>
        <v>5998</v>
      </c>
      <c r="T247">
        <f>ROUND(CU247*I247,0)</f>
        <v>0</v>
      </c>
      <c r="U247">
        <f t="shared" si="151"/>
        <v>19.953271650000001</v>
      </c>
      <c r="V247">
        <f t="shared" si="152"/>
        <v>0</v>
      </c>
      <c r="W247">
        <f>ROUND(CX247*I247,0)</f>
        <v>0</v>
      </c>
      <c r="X247">
        <f>ROUND(CY247,0)</f>
        <v>6046</v>
      </c>
      <c r="Y247">
        <f>ROUND(CZ247,0)</f>
        <v>3314</v>
      </c>
      <c r="AA247">
        <v>53551707</v>
      </c>
      <c r="AB247">
        <f t="shared" si="153"/>
        <v>766.03</v>
      </c>
      <c r="AC247">
        <f t="shared" si="170"/>
        <v>724.61</v>
      </c>
      <c r="AD247">
        <f t="shared" si="172"/>
        <v>2.5</v>
      </c>
      <c r="AE247">
        <f t="shared" si="173"/>
        <v>0</v>
      </c>
      <c r="AF247">
        <f t="shared" si="174"/>
        <v>38.92</v>
      </c>
      <c r="AG247">
        <f t="shared" si="155"/>
        <v>0</v>
      </c>
      <c r="AH247">
        <f t="shared" si="175"/>
        <v>4.5626250000000006</v>
      </c>
      <c r="AI247">
        <f t="shared" si="176"/>
        <v>0</v>
      </c>
      <c r="AJ247">
        <f t="shared" si="156"/>
        <v>0</v>
      </c>
      <c r="AK247">
        <v>755.78</v>
      </c>
      <c r="AL247">
        <v>724.61</v>
      </c>
      <c r="AM247">
        <v>1.74</v>
      </c>
      <c r="AN247">
        <v>0</v>
      </c>
      <c r="AO247">
        <v>29.43</v>
      </c>
      <c r="AP247">
        <v>0</v>
      </c>
      <c r="AQ247">
        <v>3.45</v>
      </c>
      <c r="AR247">
        <v>0</v>
      </c>
      <c r="AS247">
        <v>0</v>
      </c>
      <c r="AT247">
        <v>100.8</v>
      </c>
      <c r="AU247">
        <v>55.25</v>
      </c>
      <c r="AV247">
        <v>1</v>
      </c>
      <c r="AW247">
        <v>1</v>
      </c>
      <c r="AZ247">
        <v>1</v>
      </c>
      <c r="BA247">
        <v>35.24</v>
      </c>
      <c r="BB247">
        <v>18.37</v>
      </c>
      <c r="BC247">
        <v>3.02</v>
      </c>
      <c r="BD247" t="s">
        <v>3</v>
      </c>
      <c r="BE247" t="s">
        <v>3</v>
      </c>
      <c r="BF247" t="s">
        <v>3</v>
      </c>
      <c r="BG247" t="s">
        <v>3</v>
      </c>
      <c r="BH247">
        <v>0</v>
      </c>
      <c r="BI247">
        <v>1</v>
      </c>
      <c r="BJ247" t="s">
        <v>100</v>
      </c>
      <c r="BM247">
        <v>11001</v>
      </c>
      <c r="BN247">
        <v>0</v>
      </c>
      <c r="BO247" t="s">
        <v>97</v>
      </c>
      <c r="BP247">
        <v>1</v>
      </c>
      <c r="BQ247">
        <v>2</v>
      </c>
      <c r="BR247">
        <v>0</v>
      </c>
      <c r="BS247">
        <v>35.24</v>
      </c>
      <c r="BT247">
        <v>1</v>
      </c>
      <c r="BU247">
        <v>1</v>
      </c>
      <c r="BV247">
        <v>1</v>
      </c>
      <c r="BW247">
        <v>1</v>
      </c>
      <c r="BX247">
        <v>1</v>
      </c>
      <c r="BY247" t="s">
        <v>3</v>
      </c>
      <c r="BZ247">
        <v>112</v>
      </c>
      <c r="CA247">
        <v>65</v>
      </c>
      <c r="CB247" t="s">
        <v>3</v>
      </c>
      <c r="CE247">
        <v>0</v>
      </c>
      <c r="CF247">
        <v>0</v>
      </c>
      <c r="CG247">
        <v>0</v>
      </c>
      <c r="CM247">
        <v>0</v>
      </c>
      <c r="CN247" t="s">
        <v>2151</v>
      </c>
      <c r="CO247">
        <v>0</v>
      </c>
      <c r="CP247">
        <f t="shared" si="157"/>
        <v>15769</v>
      </c>
      <c r="CQ247">
        <f t="shared" si="158"/>
        <v>2188.3222000000001</v>
      </c>
      <c r="CR247">
        <f t="shared" si="159"/>
        <v>45.925000000000004</v>
      </c>
      <c r="CS247">
        <f t="shared" si="160"/>
        <v>0</v>
      </c>
      <c r="CT247">
        <f t="shared" si="161"/>
        <v>1371.5408000000002</v>
      </c>
      <c r="CU247">
        <f t="shared" si="162"/>
        <v>0</v>
      </c>
      <c r="CV247">
        <f t="shared" si="163"/>
        <v>4.5626250000000006</v>
      </c>
      <c r="CW247">
        <f t="shared" si="164"/>
        <v>0</v>
      </c>
      <c r="CX247">
        <f t="shared" si="165"/>
        <v>0</v>
      </c>
      <c r="CY247">
        <f t="shared" si="166"/>
        <v>6045.9840000000004</v>
      </c>
      <c r="CZ247">
        <f t="shared" si="167"/>
        <v>3313.895</v>
      </c>
      <c r="DC247" t="s">
        <v>3</v>
      </c>
      <c r="DD247" t="s">
        <v>3</v>
      </c>
      <c r="DE247" t="s">
        <v>61</v>
      </c>
      <c r="DF247" t="s">
        <v>61</v>
      </c>
      <c r="DG247" t="s">
        <v>62</v>
      </c>
      <c r="DH247" t="s">
        <v>3</v>
      </c>
      <c r="DI247" t="s">
        <v>62</v>
      </c>
      <c r="DJ247" t="s">
        <v>61</v>
      </c>
      <c r="DK247" t="s">
        <v>3</v>
      </c>
      <c r="DL247" t="s">
        <v>86</v>
      </c>
      <c r="DM247" t="s">
        <v>63</v>
      </c>
      <c r="DN247">
        <v>0</v>
      </c>
      <c r="DO247">
        <v>0</v>
      </c>
      <c r="DP247">
        <v>1</v>
      </c>
      <c r="DQ247">
        <v>1</v>
      </c>
      <c r="DU247">
        <v>1013</v>
      </c>
      <c r="DV247" t="s">
        <v>99</v>
      </c>
      <c r="DW247" t="s">
        <v>99</v>
      </c>
      <c r="DX247">
        <v>1</v>
      </c>
      <c r="DZ247" t="s">
        <v>3</v>
      </c>
      <c r="EA247" t="s">
        <v>3</v>
      </c>
      <c r="EB247" t="s">
        <v>3</v>
      </c>
      <c r="EC247" t="s">
        <v>3</v>
      </c>
      <c r="EE247">
        <v>53551116</v>
      </c>
      <c r="EF247">
        <v>2</v>
      </c>
      <c r="EG247" t="s">
        <v>38</v>
      </c>
      <c r="EH247">
        <v>11</v>
      </c>
      <c r="EI247" t="s">
        <v>104</v>
      </c>
      <c r="EJ247">
        <v>1</v>
      </c>
      <c r="EK247">
        <v>11001</v>
      </c>
      <c r="EL247" t="s">
        <v>104</v>
      </c>
      <c r="EM247" t="s">
        <v>105</v>
      </c>
      <c r="EO247" t="s">
        <v>67</v>
      </c>
      <c r="EQ247">
        <v>131072</v>
      </c>
      <c r="ER247">
        <v>755.78</v>
      </c>
      <c r="ES247">
        <v>724.61</v>
      </c>
      <c r="ET247">
        <v>1.74</v>
      </c>
      <c r="EU247">
        <v>0</v>
      </c>
      <c r="EV247">
        <v>29.43</v>
      </c>
      <c r="EW247">
        <v>3.45</v>
      </c>
      <c r="EX247">
        <v>0</v>
      </c>
      <c r="EY247">
        <v>0</v>
      </c>
      <c r="FQ247">
        <v>0</v>
      </c>
      <c r="FR247">
        <f>ROUND(IF(AND(BH247=3,BI247=3),P247,0),0)</f>
        <v>0</v>
      </c>
      <c r="FS247">
        <v>0</v>
      </c>
      <c r="FX247">
        <v>100.8</v>
      </c>
      <c r="FY247">
        <v>55.25</v>
      </c>
      <c r="GA247" t="s">
        <v>3</v>
      </c>
      <c r="GD247">
        <v>1</v>
      </c>
      <c r="GF247">
        <v>1768103716</v>
      </c>
      <c r="GG247">
        <v>2</v>
      </c>
      <c r="GH247">
        <v>1</v>
      </c>
      <c r="GI247">
        <v>2</v>
      </c>
      <c r="GJ247">
        <v>0</v>
      </c>
      <c r="GK247">
        <v>0</v>
      </c>
      <c r="GL247">
        <f>ROUND(IF(AND(BH247=3,BI247=3,FS247&lt;&gt;0),P247,0),0)</f>
        <v>0</v>
      </c>
      <c r="GM247">
        <f>ROUND(O247+X247+Y247,0)+GX247</f>
        <v>25129</v>
      </c>
      <c r="GN247">
        <f>IF(OR(BI247=0,BI247=1),ROUND(O247+X247+Y247,0),0)</f>
        <v>25129</v>
      </c>
      <c r="GO247">
        <f>IF(BI247=2,ROUND(O247+X247+Y247,0),0)</f>
        <v>0</v>
      </c>
      <c r="GP247">
        <f>IF(BI247=4,ROUND(O247+X247+Y247,0)+GX247,0)</f>
        <v>0</v>
      </c>
      <c r="GR247">
        <v>0</v>
      </c>
      <c r="GS247">
        <v>3</v>
      </c>
      <c r="GT247">
        <v>0</v>
      </c>
      <c r="GU247" t="s">
        <v>3</v>
      </c>
      <c r="GV247">
        <f t="shared" si="171"/>
        <v>0</v>
      </c>
      <c r="GW247">
        <v>1</v>
      </c>
      <c r="GX247">
        <f>ROUND(HC247*I247,0)</f>
        <v>0</v>
      </c>
      <c r="HA247">
        <v>0</v>
      </c>
      <c r="HB247">
        <v>0</v>
      </c>
      <c r="HC247">
        <f t="shared" si="169"/>
        <v>0</v>
      </c>
      <c r="HE247" t="s">
        <v>3</v>
      </c>
      <c r="HF247" t="s">
        <v>3</v>
      </c>
      <c r="HM247" t="s">
        <v>3</v>
      </c>
      <c r="HN247" t="s">
        <v>106</v>
      </c>
      <c r="HO247" t="s">
        <v>107</v>
      </c>
      <c r="HP247" t="s">
        <v>104</v>
      </c>
      <c r="HQ247" t="s">
        <v>104</v>
      </c>
      <c r="IK247">
        <v>0</v>
      </c>
    </row>
    <row r="248" spans="1:255" x14ac:dyDescent="0.2">
      <c r="A248" s="2">
        <v>17</v>
      </c>
      <c r="B248" s="2">
        <v>1</v>
      </c>
      <c r="C248" s="2">
        <f>ROW(SmtRes!A502)</f>
        <v>502</v>
      </c>
      <c r="D248" s="2">
        <f>ROW(EtalonRes!A468)</f>
        <v>468</v>
      </c>
      <c r="E248" s="2" t="s">
        <v>407</v>
      </c>
      <c r="F248" s="2" t="s">
        <v>408</v>
      </c>
      <c r="G248" s="2" t="s">
        <v>409</v>
      </c>
      <c r="H248" s="2" t="s">
        <v>410</v>
      </c>
      <c r="I248" s="2">
        <f>ROUND(35.56/100,7)</f>
        <v>0.35560000000000003</v>
      </c>
      <c r="J248" s="2">
        <v>0</v>
      </c>
      <c r="K248" s="2">
        <f>ROUND(35.56/100,7)</f>
        <v>0.35560000000000003</v>
      </c>
      <c r="L248" s="2"/>
      <c r="M248" s="2"/>
      <c r="N248" s="2"/>
      <c r="O248" s="2">
        <f>ROUND(CP248,2)</f>
        <v>468.15</v>
      </c>
      <c r="P248" s="2">
        <f>ROUND(CQ248*I248,2)</f>
        <v>246.29</v>
      </c>
      <c r="Q248" s="2">
        <f>ROUND(CR248*I248,2)</f>
        <v>83.1</v>
      </c>
      <c r="R248" s="2">
        <f>ROUND(CS248*I248,2)</f>
        <v>1.24</v>
      </c>
      <c r="S248" s="2">
        <f>ROUND(CT248*I248,2)</f>
        <v>138.76</v>
      </c>
      <c r="T248" s="2">
        <f>ROUND(CU248*I248,2)</f>
        <v>0</v>
      </c>
      <c r="U248" s="2">
        <f t="shared" si="151"/>
        <v>12.683478570000002</v>
      </c>
      <c r="V248" s="2">
        <f t="shared" si="152"/>
        <v>9.2011499999999996E-2</v>
      </c>
      <c r="W248" s="2">
        <f>ROUND(CX248*I248,2)</f>
        <v>0</v>
      </c>
      <c r="X248" s="2">
        <f>ROUND(CY248,2)</f>
        <v>156.80000000000001</v>
      </c>
      <c r="Y248" s="2">
        <f>ROUND(CZ248,2)</f>
        <v>77.349999999999994</v>
      </c>
      <c r="Z248" s="2"/>
      <c r="AA248" s="2">
        <v>53551706</v>
      </c>
      <c r="AB248" s="2">
        <f t="shared" si="153"/>
        <v>1316.5</v>
      </c>
      <c r="AC248" s="2">
        <f t="shared" si="170"/>
        <v>692.61</v>
      </c>
      <c r="AD248" s="2">
        <f t="shared" si="172"/>
        <v>233.69</v>
      </c>
      <c r="AE248" s="2">
        <f t="shared" si="173"/>
        <v>3.49</v>
      </c>
      <c r="AF248" s="2">
        <f t="shared" si="174"/>
        <v>390.2</v>
      </c>
      <c r="AG248" s="2">
        <f t="shared" si="155"/>
        <v>0</v>
      </c>
      <c r="AH248" s="2">
        <f t="shared" si="175"/>
        <v>35.667825000000001</v>
      </c>
      <c r="AI248" s="2">
        <f t="shared" si="176"/>
        <v>0.25874999999999998</v>
      </c>
      <c r="AJ248" s="2">
        <f t="shared" si="156"/>
        <v>0</v>
      </c>
      <c r="AK248" s="2">
        <v>1150.23</v>
      </c>
      <c r="AL248" s="2">
        <v>692.61</v>
      </c>
      <c r="AM248" s="2">
        <v>162.57</v>
      </c>
      <c r="AN248" s="2">
        <v>2.4300000000000002</v>
      </c>
      <c r="AO248" s="2">
        <v>295.05</v>
      </c>
      <c r="AP248" s="2">
        <v>0</v>
      </c>
      <c r="AQ248" s="2">
        <v>26.97</v>
      </c>
      <c r="AR248" s="2">
        <v>0.18</v>
      </c>
      <c r="AS248" s="2">
        <v>0</v>
      </c>
      <c r="AT248" s="2">
        <v>112</v>
      </c>
      <c r="AU248" s="2">
        <v>55.25</v>
      </c>
      <c r="AV248" s="2">
        <v>1</v>
      </c>
      <c r="AW248" s="2">
        <v>1</v>
      </c>
      <c r="AX248" s="2"/>
      <c r="AY248" s="2"/>
      <c r="AZ248" s="2">
        <v>1</v>
      </c>
      <c r="BA248" s="2">
        <v>1</v>
      </c>
      <c r="BB248" s="2">
        <v>1</v>
      </c>
      <c r="BC248" s="2">
        <v>1</v>
      </c>
      <c r="BD248" s="2" t="s">
        <v>3</v>
      </c>
      <c r="BE248" s="2" t="s">
        <v>3</v>
      </c>
      <c r="BF248" s="2" t="s">
        <v>3</v>
      </c>
      <c r="BG248" s="2" t="s">
        <v>3</v>
      </c>
      <c r="BH248" s="2">
        <v>0</v>
      </c>
      <c r="BI248" s="2">
        <v>1</v>
      </c>
      <c r="BJ248" s="2" t="s">
        <v>411</v>
      </c>
      <c r="BK248" s="2"/>
      <c r="BL248" s="2"/>
      <c r="BM248" s="2">
        <v>11001</v>
      </c>
      <c r="BN248" s="2">
        <v>0</v>
      </c>
      <c r="BO248" s="2" t="s">
        <v>3</v>
      </c>
      <c r="BP248" s="2">
        <v>0</v>
      </c>
      <c r="BQ248" s="2">
        <v>2</v>
      </c>
      <c r="BR248" s="2">
        <v>0</v>
      </c>
      <c r="BS248" s="2">
        <v>1</v>
      </c>
      <c r="BT248" s="2">
        <v>1</v>
      </c>
      <c r="BU248" s="2">
        <v>1</v>
      </c>
      <c r="BV248" s="2">
        <v>1</v>
      </c>
      <c r="BW248" s="2">
        <v>1</v>
      </c>
      <c r="BX248" s="2">
        <v>1</v>
      </c>
      <c r="BY248" s="2" t="s">
        <v>3</v>
      </c>
      <c r="BZ248" s="2">
        <v>112</v>
      </c>
      <c r="CA248" s="2">
        <v>65</v>
      </c>
      <c r="CB248" s="2" t="s">
        <v>3</v>
      </c>
      <c r="CC248" s="2"/>
      <c r="CD248" s="2"/>
      <c r="CE248" s="2">
        <v>0</v>
      </c>
      <c r="CF248" s="2">
        <v>0</v>
      </c>
      <c r="CG248" s="2">
        <v>0</v>
      </c>
      <c r="CH248" s="2"/>
      <c r="CI248" s="2"/>
      <c r="CJ248" s="2"/>
      <c r="CK248" s="2"/>
      <c r="CL248" s="2"/>
      <c r="CM248" s="2">
        <v>0</v>
      </c>
      <c r="CN248" s="2" t="s">
        <v>2151</v>
      </c>
      <c r="CO248" s="2">
        <v>0</v>
      </c>
      <c r="CP248" s="2">
        <f t="shared" si="157"/>
        <v>468.15</v>
      </c>
      <c r="CQ248" s="2">
        <f t="shared" si="158"/>
        <v>692.61</v>
      </c>
      <c r="CR248" s="2">
        <f t="shared" si="159"/>
        <v>233.69</v>
      </c>
      <c r="CS248" s="2">
        <f t="shared" si="160"/>
        <v>3.49</v>
      </c>
      <c r="CT248" s="2">
        <f t="shared" si="161"/>
        <v>390.2</v>
      </c>
      <c r="CU248" s="2">
        <f t="shared" si="162"/>
        <v>0</v>
      </c>
      <c r="CV248" s="2">
        <f t="shared" si="163"/>
        <v>35.667825000000001</v>
      </c>
      <c r="CW248" s="2">
        <f t="shared" si="164"/>
        <v>0.25874999999999998</v>
      </c>
      <c r="CX248" s="2">
        <f t="shared" si="165"/>
        <v>0</v>
      </c>
      <c r="CY248" s="2">
        <f t="shared" si="166"/>
        <v>156.80000000000001</v>
      </c>
      <c r="CZ248" s="2">
        <f t="shared" si="167"/>
        <v>77.349999999999994</v>
      </c>
      <c r="DA248" s="2"/>
      <c r="DB248" s="2"/>
      <c r="DC248" s="2" t="s">
        <v>3</v>
      </c>
      <c r="DD248" s="2" t="s">
        <v>3</v>
      </c>
      <c r="DE248" s="2" t="s">
        <v>61</v>
      </c>
      <c r="DF248" s="2" t="s">
        <v>61</v>
      </c>
      <c r="DG248" s="2" t="s">
        <v>62</v>
      </c>
      <c r="DH248" s="2" t="s">
        <v>3</v>
      </c>
      <c r="DI248" s="2" t="s">
        <v>62</v>
      </c>
      <c r="DJ248" s="2" t="s">
        <v>61</v>
      </c>
      <c r="DK248" s="2" t="s">
        <v>3</v>
      </c>
      <c r="DL248" s="2" t="s">
        <v>3</v>
      </c>
      <c r="DM248" s="2" t="s">
        <v>63</v>
      </c>
      <c r="DN248" s="2">
        <v>0</v>
      </c>
      <c r="DO248" s="2">
        <v>0</v>
      </c>
      <c r="DP248" s="2">
        <v>1</v>
      </c>
      <c r="DQ248" s="2">
        <v>1</v>
      </c>
      <c r="DR248" s="2"/>
      <c r="DS248" s="2"/>
      <c r="DT248" s="2"/>
      <c r="DU248" s="2">
        <v>1005</v>
      </c>
      <c r="DV248" s="2" t="s">
        <v>410</v>
      </c>
      <c r="DW248" s="2" t="s">
        <v>410</v>
      </c>
      <c r="DX248" s="2">
        <v>100</v>
      </c>
      <c r="DY248" s="2"/>
      <c r="DZ248" s="2" t="s">
        <v>3</v>
      </c>
      <c r="EA248" s="2" t="s">
        <v>3</v>
      </c>
      <c r="EB248" s="2" t="s">
        <v>3</v>
      </c>
      <c r="EC248" s="2" t="s">
        <v>3</v>
      </c>
      <c r="ED248" s="2"/>
      <c r="EE248" s="2">
        <v>53551116</v>
      </c>
      <c r="EF248" s="2">
        <v>2</v>
      </c>
      <c r="EG248" s="2" t="s">
        <v>38</v>
      </c>
      <c r="EH248" s="2">
        <v>11</v>
      </c>
      <c r="EI248" s="2" t="s">
        <v>104</v>
      </c>
      <c r="EJ248" s="2">
        <v>1</v>
      </c>
      <c r="EK248" s="2">
        <v>11001</v>
      </c>
      <c r="EL248" s="2" t="s">
        <v>104</v>
      </c>
      <c r="EM248" s="2" t="s">
        <v>105</v>
      </c>
      <c r="EN248" s="2"/>
      <c r="EO248" s="2" t="s">
        <v>67</v>
      </c>
      <c r="EP248" s="2"/>
      <c r="EQ248" s="2">
        <v>131072</v>
      </c>
      <c r="ER248" s="2">
        <v>1150.23</v>
      </c>
      <c r="ES248" s="2">
        <v>692.61</v>
      </c>
      <c r="ET248" s="2">
        <v>162.57</v>
      </c>
      <c r="EU248" s="2">
        <v>2.4300000000000002</v>
      </c>
      <c r="EV248" s="2">
        <v>295.05</v>
      </c>
      <c r="EW248" s="2">
        <v>26.97</v>
      </c>
      <c r="EX248" s="2">
        <v>0.18</v>
      </c>
      <c r="EY248" s="2">
        <v>0</v>
      </c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>
        <v>0</v>
      </c>
      <c r="FR248" s="2">
        <f>ROUND(IF(AND(BH248=3,BI248=3),P248,0),2)</f>
        <v>0</v>
      </c>
      <c r="FS248" s="2">
        <v>0</v>
      </c>
      <c r="FT248" s="2"/>
      <c r="FU248" s="2"/>
      <c r="FV248" s="2"/>
      <c r="FW248" s="2"/>
      <c r="FX248" s="2">
        <v>112</v>
      </c>
      <c r="FY248" s="2">
        <v>55.25</v>
      </c>
      <c r="FZ248" s="2"/>
      <c r="GA248" s="2" t="s">
        <v>3</v>
      </c>
      <c r="GB248" s="2"/>
      <c r="GC248" s="2"/>
      <c r="GD248" s="2">
        <v>1</v>
      </c>
      <c r="GE248" s="2"/>
      <c r="GF248" s="2">
        <v>-2056167227</v>
      </c>
      <c r="GG248" s="2">
        <v>2</v>
      </c>
      <c r="GH248" s="2">
        <v>1</v>
      </c>
      <c r="GI248" s="2">
        <v>-2</v>
      </c>
      <c r="GJ248" s="2">
        <v>0</v>
      </c>
      <c r="GK248" s="2">
        <v>0</v>
      </c>
      <c r="GL248" s="2">
        <f>ROUND(IF(AND(BH248=3,BI248=3,FS248&lt;&gt;0),P248,0),2)</f>
        <v>0</v>
      </c>
      <c r="GM248" s="2">
        <f>ROUND(O248+X248+Y248,2)+GX248</f>
        <v>702.3</v>
      </c>
      <c r="GN248" s="2">
        <f>IF(OR(BI248=0,BI248=1),ROUND(O248+X248+Y248,2),0)</f>
        <v>702.3</v>
      </c>
      <c r="GO248" s="2">
        <f>IF(BI248=2,ROUND(O248+X248+Y248,2),0)</f>
        <v>0</v>
      </c>
      <c r="GP248" s="2">
        <f>IF(BI248=4,ROUND(O248+X248+Y248,2)+GX248,0)</f>
        <v>0</v>
      </c>
      <c r="GQ248" s="2"/>
      <c r="GR248" s="2">
        <v>0</v>
      </c>
      <c r="GS248" s="2">
        <v>0</v>
      </c>
      <c r="GT248" s="2">
        <v>0</v>
      </c>
      <c r="GU248" s="2" t="s">
        <v>3</v>
      </c>
      <c r="GV248" s="2">
        <f t="shared" si="171"/>
        <v>0</v>
      </c>
      <c r="GW248" s="2">
        <v>1</v>
      </c>
      <c r="GX248" s="2">
        <f>ROUND(HC248*I248,2)</f>
        <v>0</v>
      </c>
      <c r="GY248" s="2"/>
      <c r="GZ248" s="2"/>
      <c r="HA248" s="2">
        <v>0</v>
      </c>
      <c r="HB248" s="2">
        <v>0</v>
      </c>
      <c r="HC248" s="2">
        <f t="shared" si="169"/>
        <v>0</v>
      </c>
      <c r="HD248" s="2"/>
      <c r="HE248" s="2" t="s">
        <v>3</v>
      </c>
      <c r="HF248" s="2" t="s">
        <v>3</v>
      </c>
      <c r="HG248" s="2"/>
      <c r="HH248" s="2"/>
      <c r="HI248" s="2"/>
      <c r="HJ248" s="2"/>
      <c r="HK248" s="2"/>
      <c r="HL248" s="2"/>
      <c r="HM248" s="2" t="s">
        <v>3</v>
      </c>
      <c r="HN248" s="2" t="s">
        <v>106</v>
      </c>
      <c r="HO248" s="2" t="s">
        <v>107</v>
      </c>
      <c r="HP248" s="2" t="s">
        <v>104</v>
      </c>
      <c r="HQ248" s="2" t="s">
        <v>104</v>
      </c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>
        <v>0</v>
      </c>
      <c r="IL248" s="2"/>
      <c r="IM248" s="2"/>
      <c r="IN248" s="2"/>
      <c r="IO248" s="2"/>
      <c r="IP248" s="2"/>
      <c r="IQ248" s="2"/>
      <c r="IR248" s="2"/>
      <c r="IS248" s="2"/>
      <c r="IT248" s="2"/>
      <c r="IU248" s="2"/>
    </row>
    <row r="249" spans="1:255" x14ac:dyDescent="0.2">
      <c r="A249">
        <v>17</v>
      </c>
      <c r="B249">
        <v>1</v>
      </c>
      <c r="C249">
        <f>ROW(SmtRes!A514)</f>
        <v>514</v>
      </c>
      <c r="D249">
        <f>ROW(EtalonRes!A480)</f>
        <v>480</v>
      </c>
      <c r="E249" t="s">
        <v>407</v>
      </c>
      <c r="F249" t="s">
        <v>408</v>
      </c>
      <c r="G249" t="s">
        <v>409</v>
      </c>
      <c r="H249" t="s">
        <v>410</v>
      </c>
      <c r="I249">
        <f>ROUND(35.56/100,7)</f>
        <v>0.35560000000000003</v>
      </c>
      <c r="J249">
        <v>0</v>
      </c>
      <c r="K249">
        <f>ROUND(35.56/100,7)</f>
        <v>0.35560000000000003</v>
      </c>
      <c r="O249">
        <f>ROUND(CP249,0)</f>
        <v>9730</v>
      </c>
      <c r="P249">
        <f>ROUND(CQ249*I249,0)</f>
        <v>4295</v>
      </c>
      <c r="Q249">
        <f>ROUND(CR249*I249,0)</f>
        <v>545</v>
      </c>
      <c r="R249">
        <f>ROUND(CS249*I249,0)</f>
        <v>44</v>
      </c>
      <c r="S249">
        <f>ROUND(CT249*I249,0)</f>
        <v>4890</v>
      </c>
      <c r="T249">
        <f>ROUND(CU249*I249,0)</f>
        <v>0</v>
      </c>
      <c r="U249">
        <f t="shared" si="151"/>
        <v>12.683478570000002</v>
      </c>
      <c r="V249">
        <f t="shared" si="152"/>
        <v>9.2011499999999996E-2</v>
      </c>
      <c r="W249">
        <f>ROUND(CX249*I249,0)</f>
        <v>0</v>
      </c>
      <c r="X249">
        <f>ROUND(CY249,0)</f>
        <v>5526</v>
      </c>
      <c r="Y249">
        <f>ROUND(CZ249,0)</f>
        <v>2726</v>
      </c>
      <c r="AA249">
        <v>53551707</v>
      </c>
      <c r="AB249">
        <f t="shared" si="153"/>
        <v>1316.5</v>
      </c>
      <c r="AC249">
        <f t="shared" si="170"/>
        <v>692.61</v>
      </c>
      <c r="AD249">
        <f t="shared" si="172"/>
        <v>233.69</v>
      </c>
      <c r="AE249">
        <f t="shared" si="173"/>
        <v>3.49</v>
      </c>
      <c r="AF249">
        <f t="shared" si="174"/>
        <v>390.2</v>
      </c>
      <c r="AG249">
        <f t="shared" si="155"/>
        <v>0</v>
      </c>
      <c r="AH249">
        <f t="shared" si="175"/>
        <v>35.667825000000001</v>
      </c>
      <c r="AI249">
        <f t="shared" si="176"/>
        <v>0.25874999999999998</v>
      </c>
      <c r="AJ249">
        <f t="shared" si="156"/>
        <v>0</v>
      </c>
      <c r="AK249">
        <v>1150.23</v>
      </c>
      <c r="AL249">
        <v>692.61</v>
      </c>
      <c r="AM249">
        <v>162.57</v>
      </c>
      <c r="AN249">
        <v>2.4300000000000002</v>
      </c>
      <c r="AO249">
        <v>295.05</v>
      </c>
      <c r="AP249">
        <v>0</v>
      </c>
      <c r="AQ249">
        <v>26.97</v>
      </c>
      <c r="AR249">
        <v>0.18</v>
      </c>
      <c r="AS249">
        <v>0</v>
      </c>
      <c r="AT249">
        <v>112</v>
      </c>
      <c r="AU249">
        <v>55.25</v>
      </c>
      <c r="AV249">
        <v>1</v>
      </c>
      <c r="AW249">
        <v>1</v>
      </c>
      <c r="AZ249">
        <v>1</v>
      </c>
      <c r="BA249">
        <v>35.24</v>
      </c>
      <c r="BB249">
        <v>6.56</v>
      </c>
      <c r="BC249">
        <v>17.440000000000001</v>
      </c>
      <c r="BD249" t="s">
        <v>3</v>
      </c>
      <c r="BE249" t="s">
        <v>3</v>
      </c>
      <c r="BF249" t="s">
        <v>3</v>
      </c>
      <c r="BG249" t="s">
        <v>3</v>
      </c>
      <c r="BH249">
        <v>0</v>
      </c>
      <c r="BI249">
        <v>1</v>
      </c>
      <c r="BJ249" t="s">
        <v>411</v>
      </c>
      <c r="BM249">
        <v>11001</v>
      </c>
      <c r="BN249">
        <v>0</v>
      </c>
      <c r="BO249" t="s">
        <v>408</v>
      </c>
      <c r="BP249">
        <v>1</v>
      </c>
      <c r="BQ249">
        <v>2</v>
      </c>
      <c r="BR249">
        <v>0</v>
      </c>
      <c r="BS249">
        <v>35.24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112</v>
      </c>
      <c r="CA249">
        <v>65</v>
      </c>
      <c r="CB249" t="s">
        <v>3</v>
      </c>
      <c r="CE249">
        <v>0</v>
      </c>
      <c r="CF249">
        <v>0</v>
      </c>
      <c r="CG249">
        <v>0</v>
      </c>
      <c r="CM249">
        <v>0</v>
      </c>
      <c r="CN249" t="s">
        <v>2151</v>
      </c>
      <c r="CO249">
        <v>0</v>
      </c>
      <c r="CP249">
        <f t="shared" si="157"/>
        <v>9730</v>
      </c>
      <c r="CQ249">
        <f t="shared" si="158"/>
        <v>12079.118400000001</v>
      </c>
      <c r="CR249">
        <f t="shared" si="159"/>
        <v>1533.0064</v>
      </c>
      <c r="CS249">
        <f t="shared" si="160"/>
        <v>122.98760000000001</v>
      </c>
      <c r="CT249">
        <f t="shared" si="161"/>
        <v>13750.648000000001</v>
      </c>
      <c r="CU249">
        <f t="shared" si="162"/>
        <v>0</v>
      </c>
      <c r="CV249">
        <f t="shared" si="163"/>
        <v>35.667825000000001</v>
      </c>
      <c r="CW249">
        <f t="shared" si="164"/>
        <v>0.25874999999999998</v>
      </c>
      <c r="CX249">
        <f t="shared" si="165"/>
        <v>0</v>
      </c>
      <c r="CY249">
        <f t="shared" si="166"/>
        <v>5526.08</v>
      </c>
      <c r="CZ249">
        <f t="shared" si="167"/>
        <v>2726.0349999999999</v>
      </c>
      <c r="DC249" t="s">
        <v>3</v>
      </c>
      <c r="DD249" t="s">
        <v>3</v>
      </c>
      <c r="DE249" t="s">
        <v>61</v>
      </c>
      <c r="DF249" t="s">
        <v>61</v>
      </c>
      <c r="DG249" t="s">
        <v>62</v>
      </c>
      <c r="DH249" t="s">
        <v>3</v>
      </c>
      <c r="DI249" t="s">
        <v>62</v>
      </c>
      <c r="DJ249" t="s">
        <v>61</v>
      </c>
      <c r="DK249" t="s">
        <v>3</v>
      </c>
      <c r="DL249" t="s">
        <v>3</v>
      </c>
      <c r="DM249" t="s">
        <v>63</v>
      </c>
      <c r="DN249">
        <v>0</v>
      </c>
      <c r="DO249">
        <v>0</v>
      </c>
      <c r="DP249">
        <v>1</v>
      </c>
      <c r="DQ249">
        <v>1</v>
      </c>
      <c r="DU249">
        <v>1005</v>
      </c>
      <c r="DV249" t="s">
        <v>410</v>
      </c>
      <c r="DW249" t="s">
        <v>410</v>
      </c>
      <c r="DX249">
        <v>100</v>
      </c>
      <c r="DZ249" t="s">
        <v>3</v>
      </c>
      <c r="EA249" t="s">
        <v>3</v>
      </c>
      <c r="EB249" t="s">
        <v>3</v>
      </c>
      <c r="EC249" t="s">
        <v>3</v>
      </c>
      <c r="EE249">
        <v>53551116</v>
      </c>
      <c r="EF249">
        <v>2</v>
      </c>
      <c r="EG249" t="s">
        <v>38</v>
      </c>
      <c r="EH249">
        <v>11</v>
      </c>
      <c r="EI249" t="s">
        <v>104</v>
      </c>
      <c r="EJ249">
        <v>1</v>
      </c>
      <c r="EK249">
        <v>11001</v>
      </c>
      <c r="EL249" t="s">
        <v>104</v>
      </c>
      <c r="EM249" t="s">
        <v>105</v>
      </c>
      <c r="EO249" t="s">
        <v>67</v>
      </c>
      <c r="EQ249">
        <v>131072</v>
      </c>
      <c r="ER249">
        <v>1150.23</v>
      </c>
      <c r="ES249">
        <v>692.61</v>
      </c>
      <c r="ET249">
        <v>162.57</v>
      </c>
      <c r="EU249">
        <v>2.4300000000000002</v>
      </c>
      <c r="EV249">
        <v>295.05</v>
      </c>
      <c r="EW249">
        <v>26.97</v>
      </c>
      <c r="EX249">
        <v>0.18</v>
      </c>
      <c r="EY249">
        <v>0</v>
      </c>
      <c r="FQ249">
        <v>0</v>
      </c>
      <c r="FR249">
        <f>ROUND(IF(AND(BH249=3,BI249=3),P249,0),0)</f>
        <v>0</v>
      </c>
      <c r="FS249">
        <v>0</v>
      </c>
      <c r="FX249">
        <v>112</v>
      </c>
      <c r="FY249">
        <v>55.25</v>
      </c>
      <c r="GA249" t="s">
        <v>3</v>
      </c>
      <c r="GD249">
        <v>1</v>
      </c>
      <c r="GF249">
        <v>-2056167227</v>
      </c>
      <c r="GG249">
        <v>2</v>
      </c>
      <c r="GH249">
        <v>1</v>
      </c>
      <c r="GI249">
        <v>2</v>
      </c>
      <c r="GJ249">
        <v>0</v>
      </c>
      <c r="GK249">
        <v>0</v>
      </c>
      <c r="GL249">
        <f>ROUND(IF(AND(BH249=3,BI249=3,FS249&lt;&gt;0),P249,0),0)</f>
        <v>0</v>
      </c>
      <c r="GM249">
        <f>ROUND(O249+X249+Y249,0)+GX249</f>
        <v>17982</v>
      </c>
      <c r="GN249">
        <f>IF(OR(BI249=0,BI249=1),ROUND(O249+X249+Y249,0),0)</f>
        <v>17982</v>
      </c>
      <c r="GO249">
        <f>IF(BI249=2,ROUND(O249+X249+Y249,0),0)</f>
        <v>0</v>
      </c>
      <c r="GP249">
        <f>IF(BI249=4,ROUND(O249+X249+Y249,0)+GX249,0)</f>
        <v>0</v>
      </c>
      <c r="GR249">
        <v>0</v>
      </c>
      <c r="GS249">
        <v>0</v>
      </c>
      <c r="GT249">
        <v>0</v>
      </c>
      <c r="GU249" t="s">
        <v>3</v>
      </c>
      <c r="GV249">
        <f t="shared" si="171"/>
        <v>0</v>
      </c>
      <c r="GW249">
        <v>1</v>
      </c>
      <c r="GX249">
        <f>ROUND(HC249*I249,0)</f>
        <v>0</v>
      </c>
      <c r="HA249">
        <v>0</v>
      </c>
      <c r="HB249">
        <v>0</v>
      </c>
      <c r="HC249">
        <f t="shared" si="169"/>
        <v>0</v>
      </c>
      <c r="HE249" t="s">
        <v>3</v>
      </c>
      <c r="HF249" t="s">
        <v>3</v>
      </c>
      <c r="HM249" t="s">
        <v>3</v>
      </c>
      <c r="HN249" t="s">
        <v>106</v>
      </c>
      <c r="HO249" t="s">
        <v>107</v>
      </c>
      <c r="HP249" t="s">
        <v>104</v>
      </c>
      <c r="HQ249" t="s">
        <v>104</v>
      </c>
      <c r="IK249">
        <v>0</v>
      </c>
    </row>
    <row r="250" spans="1:255" x14ac:dyDescent="0.2">
      <c r="A250" s="2">
        <v>17</v>
      </c>
      <c r="B250" s="2">
        <v>1</v>
      </c>
      <c r="C250" s="2">
        <f>ROW(SmtRes!A519)</f>
        <v>519</v>
      </c>
      <c r="D250" s="2">
        <f>ROW(EtalonRes!A485)</f>
        <v>485</v>
      </c>
      <c r="E250" s="2" t="s">
        <v>412</v>
      </c>
      <c r="F250" s="2" t="s">
        <v>352</v>
      </c>
      <c r="G250" s="2" t="s">
        <v>353</v>
      </c>
      <c r="H250" s="2" t="s">
        <v>354</v>
      </c>
      <c r="I250" s="2">
        <f>ROUND(283.52/1000,7)</f>
        <v>0.28351999999999999</v>
      </c>
      <c r="J250" s="2">
        <v>0</v>
      </c>
      <c r="K250" s="2">
        <f>ROUND(283.52/1000,7)</f>
        <v>0.28351999999999999</v>
      </c>
      <c r="L250" s="2"/>
      <c r="M250" s="2"/>
      <c r="N250" s="2"/>
      <c r="O250" s="2">
        <f>ROUND(CP250,2)</f>
        <v>48.67</v>
      </c>
      <c r="P250" s="2">
        <f>ROUND(CQ250*I250,2)</f>
        <v>0</v>
      </c>
      <c r="Q250" s="2">
        <f>ROUND(CR250*I250,2)</f>
        <v>6.4</v>
      </c>
      <c r="R250" s="2">
        <f>ROUND(CS250*I250,2)</f>
        <v>0.39</v>
      </c>
      <c r="S250" s="2">
        <f>ROUND(CT250*I250,2)</f>
        <v>42.27</v>
      </c>
      <c r="T250" s="2">
        <f>ROUND(CU250*I250,2)</f>
        <v>0</v>
      </c>
      <c r="U250" s="2">
        <f t="shared" si="151"/>
        <v>4.6606931359999999</v>
      </c>
      <c r="V250" s="2">
        <f t="shared" si="152"/>
        <v>2.8529200000000001E-2</v>
      </c>
      <c r="W250" s="2">
        <f>ROUND(CX250*I250,2)</f>
        <v>0</v>
      </c>
      <c r="X250" s="2">
        <f>ROUND(CY250,2)</f>
        <v>56.44</v>
      </c>
      <c r="Y250" s="2">
        <f>ROUND(CZ250,2)</f>
        <v>34.450000000000003</v>
      </c>
      <c r="Z250" s="2"/>
      <c r="AA250" s="2">
        <v>53551706</v>
      </c>
      <c r="AB250" s="2">
        <f t="shared" si="153"/>
        <v>171.66</v>
      </c>
      <c r="AC250" s="2">
        <f t="shared" si="170"/>
        <v>0</v>
      </c>
      <c r="AD250" s="2">
        <f t="shared" si="172"/>
        <v>22.56</v>
      </c>
      <c r="AE250" s="2">
        <f t="shared" si="173"/>
        <v>1.37</v>
      </c>
      <c r="AF250" s="2">
        <f t="shared" si="174"/>
        <v>149.1</v>
      </c>
      <c r="AG250" s="2">
        <f t="shared" si="155"/>
        <v>0</v>
      </c>
      <c r="AH250" s="2">
        <f t="shared" si="175"/>
        <v>16.438675</v>
      </c>
      <c r="AI250" s="2">
        <f t="shared" si="176"/>
        <v>0.10062500000000001</v>
      </c>
      <c r="AJ250" s="2">
        <f t="shared" si="156"/>
        <v>0</v>
      </c>
      <c r="AK250" s="2">
        <v>128.43</v>
      </c>
      <c r="AL250" s="2">
        <v>0</v>
      </c>
      <c r="AM250" s="2">
        <v>15.69</v>
      </c>
      <c r="AN250" s="2">
        <v>0.95</v>
      </c>
      <c r="AO250" s="2">
        <v>112.74</v>
      </c>
      <c r="AP250" s="2">
        <v>0</v>
      </c>
      <c r="AQ250" s="2">
        <v>12.43</v>
      </c>
      <c r="AR250" s="2">
        <v>7.0000000000000007E-2</v>
      </c>
      <c r="AS250" s="2">
        <v>0</v>
      </c>
      <c r="AT250" s="2">
        <v>132.30000000000001</v>
      </c>
      <c r="AU250" s="2">
        <v>80.75</v>
      </c>
      <c r="AV250" s="2">
        <v>1</v>
      </c>
      <c r="AW250" s="2">
        <v>1</v>
      </c>
      <c r="AX250" s="2"/>
      <c r="AY250" s="2"/>
      <c r="AZ250" s="2">
        <v>1</v>
      </c>
      <c r="BA250" s="2">
        <v>1</v>
      </c>
      <c r="BB250" s="2">
        <v>1</v>
      </c>
      <c r="BC250" s="2">
        <v>1</v>
      </c>
      <c r="BD250" s="2" t="s">
        <v>3</v>
      </c>
      <c r="BE250" s="2" t="s">
        <v>3</v>
      </c>
      <c r="BF250" s="2" t="s">
        <v>3</v>
      </c>
      <c r="BG250" s="2" t="s">
        <v>3</v>
      </c>
      <c r="BH250" s="2">
        <v>0</v>
      </c>
      <c r="BI250" s="2">
        <v>1</v>
      </c>
      <c r="BJ250" s="2" t="s">
        <v>355</v>
      </c>
      <c r="BK250" s="2"/>
      <c r="BL250" s="2"/>
      <c r="BM250" s="2">
        <v>27001</v>
      </c>
      <c r="BN250" s="2">
        <v>0</v>
      </c>
      <c r="BO250" s="2" t="s">
        <v>3</v>
      </c>
      <c r="BP250" s="2">
        <v>0</v>
      </c>
      <c r="BQ250" s="2">
        <v>2</v>
      </c>
      <c r="BR250" s="2">
        <v>0</v>
      </c>
      <c r="BS250" s="2">
        <v>1</v>
      </c>
      <c r="BT250" s="2">
        <v>1</v>
      </c>
      <c r="BU250" s="2">
        <v>1</v>
      </c>
      <c r="BV250" s="2">
        <v>1</v>
      </c>
      <c r="BW250" s="2">
        <v>1</v>
      </c>
      <c r="BX250" s="2">
        <v>1</v>
      </c>
      <c r="BY250" s="2" t="s">
        <v>3</v>
      </c>
      <c r="BZ250" s="2">
        <v>147</v>
      </c>
      <c r="CA250" s="2">
        <v>95</v>
      </c>
      <c r="CB250" s="2" t="s">
        <v>3</v>
      </c>
      <c r="CC250" s="2"/>
      <c r="CD250" s="2"/>
      <c r="CE250" s="2">
        <v>0</v>
      </c>
      <c r="CF250" s="2">
        <v>0</v>
      </c>
      <c r="CG250" s="2">
        <v>0</v>
      </c>
      <c r="CH250" s="2"/>
      <c r="CI250" s="2"/>
      <c r="CJ250" s="2"/>
      <c r="CK250" s="2"/>
      <c r="CL250" s="2"/>
      <c r="CM250" s="2">
        <v>0</v>
      </c>
      <c r="CN250" s="2" t="s">
        <v>2151</v>
      </c>
      <c r="CO250" s="2">
        <v>0</v>
      </c>
      <c r="CP250" s="2">
        <f t="shared" si="157"/>
        <v>48.67</v>
      </c>
      <c r="CQ250" s="2">
        <f t="shared" si="158"/>
        <v>0</v>
      </c>
      <c r="CR250" s="2">
        <f t="shared" si="159"/>
        <v>22.56</v>
      </c>
      <c r="CS250" s="2">
        <f t="shared" si="160"/>
        <v>1.37</v>
      </c>
      <c r="CT250" s="2">
        <f t="shared" si="161"/>
        <v>149.1</v>
      </c>
      <c r="CU250" s="2">
        <f t="shared" si="162"/>
        <v>0</v>
      </c>
      <c r="CV250" s="2">
        <f t="shared" si="163"/>
        <v>16.438675</v>
      </c>
      <c r="CW250" s="2">
        <f t="shared" si="164"/>
        <v>0.10062500000000001</v>
      </c>
      <c r="CX250" s="2">
        <f t="shared" si="165"/>
        <v>0</v>
      </c>
      <c r="CY250" s="2">
        <f t="shared" si="166"/>
        <v>56.439180000000007</v>
      </c>
      <c r="CZ250" s="2">
        <f t="shared" si="167"/>
        <v>34.447949999999999</v>
      </c>
      <c r="DA250" s="2"/>
      <c r="DB250" s="2"/>
      <c r="DC250" s="2" t="s">
        <v>3</v>
      </c>
      <c r="DD250" s="2" t="s">
        <v>3</v>
      </c>
      <c r="DE250" s="2" t="s">
        <v>61</v>
      </c>
      <c r="DF250" s="2" t="s">
        <v>61</v>
      </c>
      <c r="DG250" s="2" t="s">
        <v>62</v>
      </c>
      <c r="DH250" s="2" t="s">
        <v>3</v>
      </c>
      <c r="DI250" s="2" t="s">
        <v>62</v>
      </c>
      <c r="DJ250" s="2" t="s">
        <v>61</v>
      </c>
      <c r="DK250" s="2" t="s">
        <v>3</v>
      </c>
      <c r="DL250" s="2" t="s">
        <v>86</v>
      </c>
      <c r="DM250" s="2" t="s">
        <v>63</v>
      </c>
      <c r="DN250" s="2">
        <v>0</v>
      </c>
      <c r="DO250" s="2">
        <v>0</v>
      </c>
      <c r="DP250" s="2">
        <v>1</v>
      </c>
      <c r="DQ250" s="2">
        <v>1</v>
      </c>
      <c r="DR250" s="2"/>
      <c r="DS250" s="2"/>
      <c r="DT250" s="2"/>
      <c r="DU250" s="2">
        <v>1013</v>
      </c>
      <c r="DV250" s="2" t="s">
        <v>354</v>
      </c>
      <c r="DW250" s="2" t="s">
        <v>354</v>
      </c>
      <c r="DX250" s="2">
        <v>1</v>
      </c>
      <c r="DY250" s="2"/>
      <c r="DZ250" s="2" t="s">
        <v>3</v>
      </c>
      <c r="EA250" s="2" t="s">
        <v>3</v>
      </c>
      <c r="EB250" s="2" t="s">
        <v>3</v>
      </c>
      <c r="EC250" s="2" t="s">
        <v>3</v>
      </c>
      <c r="ED250" s="2"/>
      <c r="EE250" s="2">
        <v>53551157</v>
      </c>
      <c r="EF250" s="2">
        <v>2</v>
      </c>
      <c r="EG250" s="2" t="s">
        <v>38</v>
      </c>
      <c r="EH250" s="2">
        <v>21</v>
      </c>
      <c r="EI250" s="2" t="s">
        <v>356</v>
      </c>
      <c r="EJ250" s="2">
        <v>1</v>
      </c>
      <c r="EK250" s="2">
        <v>27001</v>
      </c>
      <c r="EL250" s="2" t="s">
        <v>356</v>
      </c>
      <c r="EM250" s="2" t="s">
        <v>357</v>
      </c>
      <c r="EN250" s="2"/>
      <c r="EO250" s="2" t="s">
        <v>67</v>
      </c>
      <c r="EP250" s="2"/>
      <c r="EQ250" s="2">
        <v>131072</v>
      </c>
      <c r="ER250" s="2">
        <v>128.43</v>
      </c>
      <c r="ES250" s="2">
        <v>0</v>
      </c>
      <c r="ET250" s="2">
        <v>15.69</v>
      </c>
      <c r="EU250" s="2">
        <v>0.95</v>
      </c>
      <c r="EV250" s="2">
        <v>112.74</v>
      </c>
      <c r="EW250" s="2">
        <v>12.43</v>
      </c>
      <c r="EX250" s="2">
        <v>7.0000000000000007E-2</v>
      </c>
      <c r="EY250" s="2">
        <v>0</v>
      </c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>
        <v>0</v>
      </c>
      <c r="FR250" s="2">
        <f>ROUND(IF(AND(BH250=3,BI250=3),P250,0),2)</f>
        <v>0</v>
      </c>
      <c r="FS250" s="2">
        <v>0</v>
      </c>
      <c r="FT250" s="2"/>
      <c r="FU250" s="2"/>
      <c r="FV250" s="2"/>
      <c r="FW250" s="2"/>
      <c r="FX250" s="2">
        <v>132.30000000000001</v>
      </c>
      <c r="FY250" s="2">
        <v>80.75</v>
      </c>
      <c r="FZ250" s="2"/>
      <c r="GA250" s="2" t="s">
        <v>3</v>
      </c>
      <c r="GB250" s="2"/>
      <c r="GC250" s="2"/>
      <c r="GD250" s="2">
        <v>1</v>
      </c>
      <c r="GE250" s="2"/>
      <c r="GF250" s="2">
        <v>693284017</v>
      </c>
      <c r="GG250" s="2">
        <v>2</v>
      </c>
      <c r="GH250" s="2">
        <v>1</v>
      </c>
      <c r="GI250" s="2">
        <v>-2</v>
      </c>
      <c r="GJ250" s="2">
        <v>0</v>
      </c>
      <c r="GK250" s="2">
        <v>0</v>
      </c>
      <c r="GL250" s="2">
        <f>ROUND(IF(AND(BH250=3,BI250=3,FS250&lt;&gt;0),P250,0),2)</f>
        <v>0</v>
      </c>
      <c r="GM250" s="2">
        <f>ROUND(O250+X250+Y250,2)+GX250</f>
        <v>139.56</v>
      </c>
      <c r="GN250" s="2">
        <f>IF(OR(BI250=0,BI250=1),ROUND(O250+X250+Y250,2),0)</f>
        <v>139.56</v>
      </c>
      <c r="GO250" s="2">
        <f>IF(BI250=2,ROUND(O250+X250+Y250,2),0)</f>
        <v>0</v>
      </c>
      <c r="GP250" s="2">
        <f>IF(BI250=4,ROUND(O250+X250+Y250,2)+GX250,0)</f>
        <v>0</v>
      </c>
      <c r="GQ250" s="2"/>
      <c r="GR250" s="2">
        <v>0</v>
      </c>
      <c r="GS250" s="2">
        <v>0</v>
      </c>
      <c r="GT250" s="2">
        <v>0</v>
      </c>
      <c r="GU250" s="2" t="s">
        <v>3</v>
      </c>
      <c r="GV250" s="2">
        <f t="shared" si="171"/>
        <v>0</v>
      </c>
      <c r="GW250" s="2">
        <v>1</v>
      </c>
      <c r="GX250" s="2">
        <f>ROUND(HC250*I250,2)</f>
        <v>0</v>
      </c>
      <c r="GY250" s="2"/>
      <c r="GZ250" s="2"/>
      <c r="HA250" s="2">
        <v>0</v>
      </c>
      <c r="HB250" s="2">
        <v>0</v>
      </c>
      <c r="HC250" s="2">
        <f t="shared" si="169"/>
        <v>0</v>
      </c>
      <c r="HD250" s="2"/>
      <c r="HE250" s="2" t="s">
        <v>3</v>
      </c>
      <c r="HF250" s="2" t="s">
        <v>3</v>
      </c>
      <c r="HG250" s="2"/>
      <c r="HH250" s="2"/>
      <c r="HI250" s="2"/>
      <c r="HJ250" s="2"/>
      <c r="HK250" s="2"/>
      <c r="HL250" s="2"/>
      <c r="HM250" s="2" t="s">
        <v>3</v>
      </c>
      <c r="HN250" s="2" t="s">
        <v>358</v>
      </c>
      <c r="HO250" s="2" t="s">
        <v>359</v>
      </c>
      <c r="HP250" s="2" t="s">
        <v>356</v>
      </c>
      <c r="HQ250" s="2" t="s">
        <v>356</v>
      </c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>
        <v>0</v>
      </c>
      <c r="IL250" s="2"/>
      <c r="IM250" s="2"/>
      <c r="IN250" s="2"/>
      <c r="IO250" s="2"/>
      <c r="IP250" s="2"/>
      <c r="IQ250" s="2"/>
      <c r="IR250" s="2"/>
      <c r="IS250" s="2"/>
      <c r="IT250" s="2"/>
      <c r="IU250" s="2"/>
    </row>
    <row r="251" spans="1:255" x14ac:dyDescent="0.2">
      <c r="A251">
        <v>17</v>
      </c>
      <c r="B251">
        <v>1</v>
      </c>
      <c r="C251">
        <f>ROW(SmtRes!A524)</f>
        <v>524</v>
      </c>
      <c r="D251">
        <f>ROW(EtalonRes!A490)</f>
        <v>490</v>
      </c>
      <c r="E251" t="s">
        <v>412</v>
      </c>
      <c r="F251" t="s">
        <v>352</v>
      </c>
      <c r="G251" t="s">
        <v>353</v>
      </c>
      <c r="H251" t="s">
        <v>354</v>
      </c>
      <c r="I251">
        <f>ROUND(283.52/1000,7)</f>
        <v>0.28351999999999999</v>
      </c>
      <c r="J251">
        <v>0</v>
      </c>
      <c r="K251">
        <f>ROUND(283.52/1000,7)</f>
        <v>0.28351999999999999</v>
      </c>
      <c r="O251">
        <f>ROUND(CP251,0)</f>
        <v>1581</v>
      </c>
      <c r="P251">
        <f>ROUND(CQ251*I251,0)</f>
        <v>0</v>
      </c>
      <c r="Q251">
        <f>ROUND(CR251*I251,0)</f>
        <v>91</v>
      </c>
      <c r="R251">
        <f>ROUND(CS251*I251,0)</f>
        <v>14</v>
      </c>
      <c r="S251">
        <f>ROUND(CT251*I251,0)</f>
        <v>1490</v>
      </c>
      <c r="T251">
        <f>ROUND(CU251*I251,0)</f>
        <v>0</v>
      </c>
      <c r="U251">
        <f t="shared" si="151"/>
        <v>4.6606931359999999</v>
      </c>
      <c r="V251">
        <f t="shared" si="152"/>
        <v>2.8529200000000001E-2</v>
      </c>
      <c r="W251">
        <f>ROUND(CX251*I251,0)</f>
        <v>0</v>
      </c>
      <c r="X251">
        <f>ROUND(CY251,0)</f>
        <v>1990</v>
      </c>
      <c r="Y251">
        <f>ROUND(CZ251,0)</f>
        <v>1214</v>
      </c>
      <c r="AA251">
        <v>53551707</v>
      </c>
      <c r="AB251">
        <f t="shared" si="153"/>
        <v>171.66</v>
      </c>
      <c r="AC251">
        <f t="shared" si="170"/>
        <v>0</v>
      </c>
      <c r="AD251">
        <f t="shared" si="172"/>
        <v>22.56</v>
      </c>
      <c r="AE251">
        <f t="shared" si="173"/>
        <v>1.37</v>
      </c>
      <c r="AF251">
        <f t="shared" si="174"/>
        <v>149.1</v>
      </c>
      <c r="AG251">
        <f t="shared" si="155"/>
        <v>0</v>
      </c>
      <c r="AH251">
        <f t="shared" si="175"/>
        <v>16.438675</v>
      </c>
      <c r="AI251">
        <f t="shared" si="176"/>
        <v>0.10062500000000001</v>
      </c>
      <c r="AJ251">
        <f t="shared" si="156"/>
        <v>0</v>
      </c>
      <c r="AK251">
        <v>128.43</v>
      </c>
      <c r="AL251">
        <v>0</v>
      </c>
      <c r="AM251">
        <v>15.69</v>
      </c>
      <c r="AN251">
        <v>0.95</v>
      </c>
      <c r="AO251">
        <v>112.74</v>
      </c>
      <c r="AP251">
        <v>0</v>
      </c>
      <c r="AQ251">
        <v>12.43</v>
      </c>
      <c r="AR251">
        <v>7.0000000000000007E-2</v>
      </c>
      <c r="AS251">
        <v>0</v>
      </c>
      <c r="AT251">
        <v>132.30000000000001</v>
      </c>
      <c r="AU251">
        <v>80.75</v>
      </c>
      <c r="AV251">
        <v>1</v>
      </c>
      <c r="AW251">
        <v>1</v>
      </c>
      <c r="AZ251">
        <v>1</v>
      </c>
      <c r="BA251">
        <v>35.24</v>
      </c>
      <c r="BB251">
        <v>14.19</v>
      </c>
      <c r="BC251">
        <v>1</v>
      </c>
      <c r="BD251" t="s">
        <v>3</v>
      </c>
      <c r="BE251" t="s">
        <v>3</v>
      </c>
      <c r="BF251" t="s">
        <v>3</v>
      </c>
      <c r="BG251" t="s">
        <v>3</v>
      </c>
      <c r="BH251">
        <v>0</v>
      </c>
      <c r="BI251">
        <v>1</v>
      </c>
      <c r="BJ251" t="s">
        <v>355</v>
      </c>
      <c r="BM251">
        <v>27001</v>
      </c>
      <c r="BN251">
        <v>0</v>
      </c>
      <c r="BO251" t="s">
        <v>352</v>
      </c>
      <c r="BP251">
        <v>1</v>
      </c>
      <c r="BQ251">
        <v>2</v>
      </c>
      <c r="BR251">
        <v>0</v>
      </c>
      <c r="BS251">
        <v>35.24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147</v>
      </c>
      <c r="CA251">
        <v>95</v>
      </c>
      <c r="CB251" t="s">
        <v>3</v>
      </c>
      <c r="CE251">
        <v>0</v>
      </c>
      <c r="CF251">
        <v>0</v>
      </c>
      <c r="CG251">
        <v>0</v>
      </c>
      <c r="CM251">
        <v>0</v>
      </c>
      <c r="CN251" t="s">
        <v>2151</v>
      </c>
      <c r="CO251">
        <v>0</v>
      </c>
      <c r="CP251">
        <f t="shared" si="157"/>
        <v>1581</v>
      </c>
      <c r="CQ251">
        <f t="shared" si="158"/>
        <v>0</v>
      </c>
      <c r="CR251">
        <f t="shared" si="159"/>
        <v>320.12639999999999</v>
      </c>
      <c r="CS251">
        <f t="shared" si="160"/>
        <v>48.278800000000004</v>
      </c>
      <c r="CT251">
        <f t="shared" si="161"/>
        <v>5254.2839999999997</v>
      </c>
      <c r="CU251">
        <f t="shared" si="162"/>
        <v>0</v>
      </c>
      <c r="CV251">
        <f t="shared" si="163"/>
        <v>16.438675</v>
      </c>
      <c r="CW251">
        <f t="shared" si="164"/>
        <v>0.10062500000000001</v>
      </c>
      <c r="CX251">
        <f t="shared" si="165"/>
        <v>0</v>
      </c>
      <c r="CY251">
        <f t="shared" si="166"/>
        <v>1989.7920000000001</v>
      </c>
      <c r="CZ251">
        <f t="shared" si="167"/>
        <v>1214.48</v>
      </c>
      <c r="DC251" t="s">
        <v>3</v>
      </c>
      <c r="DD251" t="s">
        <v>3</v>
      </c>
      <c r="DE251" t="s">
        <v>61</v>
      </c>
      <c r="DF251" t="s">
        <v>61</v>
      </c>
      <c r="DG251" t="s">
        <v>62</v>
      </c>
      <c r="DH251" t="s">
        <v>3</v>
      </c>
      <c r="DI251" t="s">
        <v>62</v>
      </c>
      <c r="DJ251" t="s">
        <v>61</v>
      </c>
      <c r="DK251" t="s">
        <v>3</v>
      </c>
      <c r="DL251" t="s">
        <v>86</v>
      </c>
      <c r="DM251" t="s">
        <v>63</v>
      </c>
      <c r="DN251">
        <v>0</v>
      </c>
      <c r="DO251">
        <v>0</v>
      </c>
      <c r="DP251">
        <v>1</v>
      </c>
      <c r="DQ251">
        <v>1</v>
      </c>
      <c r="DU251">
        <v>1013</v>
      </c>
      <c r="DV251" t="s">
        <v>354</v>
      </c>
      <c r="DW251" t="s">
        <v>354</v>
      </c>
      <c r="DX251">
        <v>1</v>
      </c>
      <c r="DZ251" t="s">
        <v>3</v>
      </c>
      <c r="EA251" t="s">
        <v>3</v>
      </c>
      <c r="EB251" t="s">
        <v>3</v>
      </c>
      <c r="EC251" t="s">
        <v>3</v>
      </c>
      <c r="EE251">
        <v>53551157</v>
      </c>
      <c r="EF251">
        <v>2</v>
      </c>
      <c r="EG251" t="s">
        <v>38</v>
      </c>
      <c r="EH251">
        <v>21</v>
      </c>
      <c r="EI251" t="s">
        <v>356</v>
      </c>
      <c r="EJ251">
        <v>1</v>
      </c>
      <c r="EK251">
        <v>27001</v>
      </c>
      <c r="EL251" t="s">
        <v>356</v>
      </c>
      <c r="EM251" t="s">
        <v>357</v>
      </c>
      <c r="EO251" t="s">
        <v>67</v>
      </c>
      <c r="EQ251">
        <v>131072</v>
      </c>
      <c r="ER251">
        <v>128.43</v>
      </c>
      <c r="ES251">
        <v>0</v>
      </c>
      <c r="ET251">
        <v>15.69</v>
      </c>
      <c r="EU251">
        <v>0.95</v>
      </c>
      <c r="EV251">
        <v>112.74</v>
      </c>
      <c r="EW251">
        <v>12.43</v>
      </c>
      <c r="EX251">
        <v>7.0000000000000007E-2</v>
      </c>
      <c r="EY251">
        <v>0</v>
      </c>
      <c r="FQ251">
        <v>0</v>
      </c>
      <c r="FR251">
        <f>ROUND(IF(AND(BH251=3,BI251=3),P251,0),0)</f>
        <v>0</v>
      </c>
      <c r="FS251">
        <v>0</v>
      </c>
      <c r="FX251">
        <v>132.30000000000001</v>
      </c>
      <c r="FY251">
        <v>80.75</v>
      </c>
      <c r="GA251" t="s">
        <v>3</v>
      </c>
      <c r="GD251">
        <v>1</v>
      </c>
      <c r="GF251">
        <v>693284017</v>
      </c>
      <c r="GG251">
        <v>2</v>
      </c>
      <c r="GH251">
        <v>1</v>
      </c>
      <c r="GI251">
        <v>2</v>
      </c>
      <c r="GJ251">
        <v>0</v>
      </c>
      <c r="GK251">
        <v>0</v>
      </c>
      <c r="GL251">
        <f>ROUND(IF(AND(BH251=3,BI251=3,FS251&lt;&gt;0),P251,0),0)</f>
        <v>0</v>
      </c>
      <c r="GM251">
        <f>ROUND(O251+X251+Y251,0)+GX251</f>
        <v>4785</v>
      </c>
      <c r="GN251">
        <f>IF(OR(BI251=0,BI251=1),ROUND(O251+X251+Y251,0),0)</f>
        <v>4785</v>
      </c>
      <c r="GO251">
        <f>IF(BI251=2,ROUND(O251+X251+Y251,0),0)</f>
        <v>0</v>
      </c>
      <c r="GP251">
        <f>IF(BI251=4,ROUND(O251+X251+Y251,0)+GX251,0)</f>
        <v>0</v>
      </c>
      <c r="GR251">
        <v>0</v>
      </c>
      <c r="GS251">
        <v>0</v>
      </c>
      <c r="GT251">
        <v>0</v>
      </c>
      <c r="GU251" t="s">
        <v>3</v>
      </c>
      <c r="GV251">
        <f t="shared" si="171"/>
        <v>0</v>
      </c>
      <c r="GW251">
        <v>1</v>
      </c>
      <c r="GX251">
        <f>ROUND(HC251*I251,0)</f>
        <v>0</v>
      </c>
      <c r="HA251">
        <v>0</v>
      </c>
      <c r="HB251">
        <v>0</v>
      </c>
      <c r="HC251">
        <f t="shared" si="169"/>
        <v>0</v>
      </c>
      <c r="HE251" t="s">
        <v>3</v>
      </c>
      <c r="HF251" t="s">
        <v>3</v>
      </c>
      <c r="HM251" t="s">
        <v>3</v>
      </c>
      <c r="HN251" t="s">
        <v>358</v>
      </c>
      <c r="HO251" t="s">
        <v>359</v>
      </c>
      <c r="HP251" t="s">
        <v>356</v>
      </c>
      <c r="HQ251" t="s">
        <v>356</v>
      </c>
      <c r="IK251">
        <v>0</v>
      </c>
    </row>
    <row r="252" spans="1:255" x14ac:dyDescent="0.2">
      <c r="A252" s="2">
        <v>18</v>
      </c>
      <c r="B252" s="2">
        <v>1</v>
      </c>
      <c r="C252" s="2">
        <v>519</v>
      </c>
      <c r="D252" s="2"/>
      <c r="E252" s="2" t="s">
        <v>413</v>
      </c>
      <c r="F252" s="2" t="s">
        <v>361</v>
      </c>
      <c r="G252" s="2" t="s">
        <v>362</v>
      </c>
      <c r="H252" s="2" t="s">
        <v>128</v>
      </c>
      <c r="I252" s="2">
        <f>I250*J252</f>
        <v>340.22399999999999</v>
      </c>
      <c r="J252" s="2">
        <v>1200</v>
      </c>
      <c r="K252" s="2">
        <v>1200</v>
      </c>
      <c r="L252" s="2"/>
      <c r="M252" s="2"/>
      <c r="N252" s="2"/>
      <c r="O252" s="2">
        <f>ROUND(CP252,2)</f>
        <v>8107.54</v>
      </c>
      <c r="P252" s="2">
        <f>ROUND(CQ252*I252,2)</f>
        <v>8107.54</v>
      </c>
      <c r="Q252" s="2">
        <f>ROUND(CR252*I252,2)</f>
        <v>0</v>
      </c>
      <c r="R252" s="2">
        <f>ROUND(CS252*I252,2)</f>
        <v>0</v>
      </c>
      <c r="S252" s="2">
        <f>ROUND(CT252*I252,2)</f>
        <v>0</v>
      </c>
      <c r="T252" s="2">
        <f>ROUND(CU252*I252,2)</f>
        <v>0</v>
      </c>
      <c r="U252" s="2">
        <f t="shared" si="151"/>
        <v>0</v>
      </c>
      <c r="V252" s="2">
        <f t="shared" si="152"/>
        <v>0</v>
      </c>
      <c r="W252" s="2">
        <f>ROUND(CX252*I252,2)</f>
        <v>40.83</v>
      </c>
      <c r="X252" s="2">
        <f>ROUND(CY252,2)</f>
        <v>0</v>
      </c>
      <c r="Y252" s="2">
        <f>ROUND(CZ252,2)</f>
        <v>0</v>
      </c>
      <c r="Z252" s="2"/>
      <c r="AA252" s="2">
        <v>53551706</v>
      </c>
      <c r="AB252" s="2">
        <f t="shared" si="153"/>
        <v>23.83</v>
      </c>
      <c r="AC252" s="2">
        <f t="shared" si="170"/>
        <v>23.83</v>
      </c>
      <c r="AD252" s="2">
        <f>ROUND((((ET252)-(EU252))+AE252),2)</f>
        <v>0</v>
      </c>
      <c r="AE252" s="2">
        <f>ROUND((EU252),2)</f>
        <v>0</v>
      </c>
      <c r="AF252" s="2">
        <f>ROUND((EV252),2)</f>
        <v>0</v>
      </c>
      <c r="AG252" s="2">
        <f t="shared" si="155"/>
        <v>0</v>
      </c>
      <c r="AH252" s="2">
        <f>(EW252)</f>
        <v>0</v>
      </c>
      <c r="AI252" s="2">
        <f>(EX252)</f>
        <v>0</v>
      </c>
      <c r="AJ252" s="2">
        <f t="shared" si="156"/>
        <v>0.12</v>
      </c>
      <c r="AK252" s="2">
        <v>23.83</v>
      </c>
      <c r="AL252" s="2">
        <v>23.83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0.12</v>
      </c>
      <c r="AT252" s="2">
        <v>147</v>
      </c>
      <c r="AU252" s="2">
        <v>95</v>
      </c>
      <c r="AV252" s="2">
        <v>1</v>
      </c>
      <c r="AW252" s="2">
        <v>1</v>
      </c>
      <c r="AX252" s="2"/>
      <c r="AY252" s="2"/>
      <c r="AZ252" s="2">
        <v>1</v>
      </c>
      <c r="BA252" s="2">
        <v>1</v>
      </c>
      <c r="BB252" s="2">
        <v>1</v>
      </c>
      <c r="BC252" s="2">
        <v>1</v>
      </c>
      <c r="BD252" s="2" t="s">
        <v>3</v>
      </c>
      <c r="BE252" s="2" t="s">
        <v>3</v>
      </c>
      <c r="BF252" s="2" t="s">
        <v>3</v>
      </c>
      <c r="BG252" s="2" t="s">
        <v>3</v>
      </c>
      <c r="BH252" s="2">
        <v>3</v>
      </c>
      <c r="BI252" s="2">
        <v>1</v>
      </c>
      <c r="BJ252" s="2" t="s">
        <v>363</v>
      </c>
      <c r="BK252" s="2"/>
      <c r="BL252" s="2"/>
      <c r="BM252" s="2">
        <v>27001</v>
      </c>
      <c r="BN252" s="2">
        <v>0</v>
      </c>
      <c r="BO252" s="2" t="s">
        <v>3</v>
      </c>
      <c r="BP252" s="2">
        <v>0</v>
      </c>
      <c r="BQ252" s="2">
        <v>2</v>
      </c>
      <c r="BR252" s="2">
        <v>0</v>
      </c>
      <c r="BS252" s="2">
        <v>1</v>
      </c>
      <c r="BT252" s="2">
        <v>1</v>
      </c>
      <c r="BU252" s="2">
        <v>1</v>
      </c>
      <c r="BV252" s="2">
        <v>1</v>
      </c>
      <c r="BW252" s="2">
        <v>1</v>
      </c>
      <c r="BX252" s="2">
        <v>1</v>
      </c>
      <c r="BY252" s="2" t="s">
        <v>3</v>
      </c>
      <c r="BZ252" s="2">
        <v>147</v>
      </c>
      <c r="CA252" s="2">
        <v>95</v>
      </c>
      <c r="CB252" s="2" t="s">
        <v>3</v>
      </c>
      <c r="CC252" s="2"/>
      <c r="CD252" s="2"/>
      <c r="CE252" s="2">
        <v>0</v>
      </c>
      <c r="CF252" s="2">
        <v>0</v>
      </c>
      <c r="CG252" s="2">
        <v>0</v>
      </c>
      <c r="CH252" s="2"/>
      <c r="CI252" s="2"/>
      <c r="CJ252" s="2"/>
      <c r="CK252" s="2"/>
      <c r="CL252" s="2"/>
      <c r="CM252" s="2">
        <v>0</v>
      </c>
      <c r="CN252" s="2" t="s">
        <v>3</v>
      </c>
      <c r="CO252" s="2">
        <v>0</v>
      </c>
      <c r="CP252" s="2">
        <f t="shared" si="157"/>
        <v>8107.54</v>
      </c>
      <c r="CQ252" s="2">
        <f t="shared" si="158"/>
        <v>23.83</v>
      </c>
      <c r="CR252" s="2">
        <f t="shared" si="159"/>
        <v>0</v>
      </c>
      <c r="CS252" s="2">
        <f t="shared" si="160"/>
        <v>0</v>
      </c>
      <c r="CT252" s="2">
        <f t="shared" si="161"/>
        <v>0</v>
      </c>
      <c r="CU252" s="2">
        <f t="shared" si="162"/>
        <v>0</v>
      </c>
      <c r="CV252" s="2">
        <f t="shared" si="163"/>
        <v>0</v>
      </c>
      <c r="CW252" s="2">
        <f t="shared" si="164"/>
        <v>0</v>
      </c>
      <c r="CX252" s="2">
        <f t="shared" si="165"/>
        <v>0.12</v>
      </c>
      <c r="CY252" s="2">
        <f t="shared" si="166"/>
        <v>0</v>
      </c>
      <c r="CZ252" s="2">
        <f t="shared" si="167"/>
        <v>0</v>
      </c>
      <c r="DA252" s="2"/>
      <c r="DB252" s="2"/>
      <c r="DC252" s="2" t="s">
        <v>3</v>
      </c>
      <c r="DD252" s="2" t="s">
        <v>3</v>
      </c>
      <c r="DE252" s="2" t="s">
        <v>3</v>
      </c>
      <c r="DF252" s="2" t="s">
        <v>3</v>
      </c>
      <c r="DG252" s="2" t="s">
        <v>3</v>
      </c>
      <c r="DH252" s="2" t="s">
        <v>3</v>
      </c>
      <c r="DI252" s="2" t="s">
        <v>3</v>
      </c>
      <c r="DJ252" s="2" t="s">
        <v>3</v>
      </c>
      <c r="DK252" s="2" t="s">
        <v>3</v>
      </c>
      <c r="DL252" s="2" t="s">
        <v>3</v>
      </c>
      <c r="DM252" s="2" t="s">
        <v>3</v>
      </c>
      <c r="DN252" s="2">
        <v>0</v>
      </c>
      <c r="DO252" s="2">
        <v>0</v>
      </c>
      <c r="DP252" s="2">
        <v>1</v>
      </c>
      <c r="DQ252" s="2">
        <v>1</v>
      </c>
      <c r="DR252" s="2"/>
      <c r="DS252" s="2"/>
      <c r="DT252" s="2"/>
      <c r="DU252" s="2">
        <v>1005</v>
      </c>
      <c r="DV252" s="2" t="s">
        <v>128</v>
      </c>
      <c r="DW252" s="2" t="s">
        <v>128</v>
      </c>
      <c r="DX252" s="2">
        <v>1</v>
      </c>
      <c r="DY252" s="2"/>
      <c r="DZ252" s="2" t="s">
        <v>3</v>
      </c>
      <c r="EA252" s="2" t="s">
        <v>3</v>
      </c>
      <c r="EB252" s="2" t="s">
        <v>3</v>
      </c>
      <c r="EC252" s="2" t="s">
        <v>3</v>
      </c>
      <c r="ED252" s="2"/>
      <c r="EE252" s="2">
        <v>53551157</v>
      </c>
      <c r="EF252" s="2">
        <v>2</v>
      </c>
      <c r="EG252" s="2" t="s">
        <v>38</v>
      </c>
      <c r="EH252" s="2">
        <v>21</v>
      </c>
      <c r="EI252" s="2" t="s">
        <v>356</v>
      </c>
      <c r="EJ252" s="2">
        <v>1</v>
      </c>
      <c r="EK252" s="2">
        <v>27001</v>
      </c>
      <c r="EL252" s="2" t="s">
        <v>356</v>
      </c>
      <c r="EM252" s="2" t="s">
        <v>357</v>
      </c>
      <c r="EN252" s="2"/>
      <c r="EO252" s="2" t="s">
        <v>3</v>
      </c>
      <c r="EP252" s="2"/>
      <c r="EQ252" s="2">
        <v>0</v>
      </c>
      <c r="ER252" s="2">
        <v>23.83</v>
      </c>
      <c r="ES252" s="2">
        <v>23.83</v>
      </c>
      <c r="ET252" s="2">
        <v>0</v>
      </c>
      <c r="EU252" s="2">
        <v>0</v>
      </c>
      <c r="EV252" s="2">
        <v>0</v>
      </c>
      <c r="EW252" s="2">
        <v>0</v>
      </c>
      <c r="EX252" s="2">
        <v>0</v>
      </c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>
        <v>0</v>
      </c>
      <c r="FR252" s="2">
        <f>ROUND(IF(AND(BH252=3,BI252=3),P252,0),2)</f>
        <v>0</v>
      </c>
      <c r="FS252" s="2">
        <v>0</v>
      </c>
      <c r="FT252" s="2"/>
      <c r="FU252" s="2"/>
      <c r="FV252" s="2"/>
      <c r="FW252" s="2"/>
      <c r="FX252" s="2">
        <v>147</v>
      </c>
      <c r="FY252" s="2">
        <v>95</v>
      </c>
      <c r="FZ252" s="2"/>
      <c r="GA252" s="2" t="s">
        <v>3</v>
      </c>
      <c r="GB252" s="2"/>
      <c r="GC252" s="2"/>
      <c r="GD252" s="2">
        <v>1</v>
      </c>
      <c r="GE252" s="2"/>
      <c r="GF252" s="2">
        <v>1217526480</v>
      </c>
      <c r="GG252" s="2">
        <v>2</v>
      </c>
      <c r="GH252" s="2">
        <v>1</v>
      </c>
      <c r="GI252" s="2">
        <v>-2</v>
      </c>
      <c r="GJ252" s="2">
        <v>0</v>
      </c>
      <c r="GK252" s="2">
        <v>0</v>
      </c>
      <c r="GL252" s="2">
        <f>ROUND(IF(AND(BH252=3,BI252=3,FS252&lt;&gt;0),P252,0),2)</f>
        <v>0</v>
      </c>
      <c r="GM252" s="2">
        <f>ROUND(O252+X252+Y252,2)+GX252</f>
        <v>8107.54</v>
      </c>
      <c r="GN252" s="2">
        <f>IF(OR(BI252=0,BI252=1),ROUND(O252+X252+Y252,2),0)</f>
        <v>8107.54</v>
      </c>
      <c r="GO252" s="2">
        <f>IF(BI252=2,ROUND(O252+X252+Y252,2),0)</f>
        <v>0</v>
      </c>
      <c r="GP252" s="2">
        <f>IF(BI252=4,ROUND(O252+X252+Y252,2)+GX252,0)</f>
        <v>0</v>
      </c>
      <c r="GQ252" s="2"/>
      <c r="GR252" s="2">
        <v>0</v>
      </c>
      <c r="GS252" s="2">
        <v>0</v>
      </c>
      <c r="GT252" s="2">
        <v>0</v>
      </c>
      <c r="GU252" s="2" t="s">
        <v>3</v>
      </c>
      <c r="GV252" s="2">
        <f t="shared" si="171"/>
        <v>0</v>
      </c>
      <c r="GW252" s="2">
        <v>1</v>
      </c>
      <c r="GX252" s="2">
        <f>ROUND(HC252*I252,2)</f>
        <v>0</v>
      </c>
      <c r="GY252" s="2"/>
      <c r="GZ252" s="2"/>
      <c r="HA252" s="2">
        <v>0</v>
      </c>
      <c r="HB252" s="2">
        <v>0</v>
      </c>
      <c r="HC252" s="2">
        <f t="shared" si="169"/>
        <v>0</v>
      </c>
      <c r="HD252" s="2"/>
      <c r="HE252" s="2" t="s">
        <v>3</v>
      </c>
      <c r="HF252" s="2" t="s">
        <v>3</v>
      </c>
      <c r="HG252" s="2"/>
      <c r="HH252" s="2"/>
      <c r="HI252" s="2"/>
      <c r="HJ252" s="2"/>
      <c r="HK252" s="2"/>
      <c r="HL252" s="2"/>
      <c r="HM252" s="2" t="s">
        <v>3</v>
      </c>
      <c r="HN252" s="2" t="s">
        <v>358</v>
      </c>
      <c r="HO252" s="2" t="s">
        <v>359</v>
      </c>
      <c r="HP252" s="2" t="s">
        <v>356</v>
      </c>
      <c r="HQ252" s="2" t="s">
        <v>356</v>
      </c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>
        <v>0</v>
      </c>
      <c r="IL252" s="2"/>
      <c r="IM252" s="2"/>
      <c r="IN252" s="2"/>
      <c r="IO252" s="2"/>
      <c r="IP252" s="2"/>
      <c r="IQ252" s="2"/>
      <c r="IR252" s="2"/>
      <c r="IS252" s="2"/>
      <c r="IT252" s="2"/>
      <c r="IU252" s="2"/>
    </row>
    <row r="253" spans="1:255" x14ac:dyDescent="0.2">
      <c r="A253">
        <v>18</v>
      </c>
      <c r="B253">
        <v>1</v>
      </c>
      <c r="C253">
        <v>524</v>
      </c>
      <c r="E253" t="s">
        <v>413</v>
      </c>
      <c r="F253" t="s">
        <v>361</v>
      </c>
      <c r="G253" t="s">
        <v>362</v>
      </c>
      <c r="H253" t="s">
        <v>128</v>
      </c>
      <c r="I253">
        <f>I251*J253</f>
        <v>340.22399999999999</v>
      </c>
      <c r="J253">
        <v>1200</v>
      </c>
      <c r="K253">
        <v>1200</v>
      </c>
      <c r="O253">
        <f>ROUND(CP253,0)</f>
        <v>46780</v>
      </c>
      <c r="P253">
        <f>ROUND(CQ253*I253,0)</f>
        <v>46780</v>
      </c>
      <c r="Q253">
        <f>ROUND(CR253*I253,0)</f>
        <v>0</v>
      </c>
      <c r="R253">
        <f>ROUND(CS253*I253,0)</f>
        <v>0</v>
      </c>
      <c r="S253">
        <f>ROUND(CT253*I253,0)</f>
        <v>0</v>
      </c>
      <c r="T253">
        <f>ROUND(CU253*I253,0)</f>
        <v>0</v>
      </c>
      <c r="U253">
        <f t="shared" si="151"/>
        <v>0</v>
      </c>
      <c r="V253">
        <f t="shared" si="152"/>
        <v>0</v>
      </c>
      <c r="W253">
        <f>ROUND(CX253*I253,0)</f>
        <v>41</v>
      </c>
      <c r="X253">
        <f>ROUND(CY253,0)</f>
        <v>0</v>
      </c>
      <c r="Y253">
        <f>ROUND(CZ253,0)</f>
        <v>0</v>
      </c>
      <c r="AA253">
        <v>53551707</v>
      </c>
      <c r="AB253">
        <f t="shared" si="153"/>
        <v>23.83</v>
      </c>
      <c r="AC253">
        <f t="shared" si="170"/>
        <v>23.83</v>
      </c>
      <c r="AD253">
        <f>ROUND((((ET253)-(EU253))+AE253),2)</f>
        <v>0</v>
      </c>
      <c r="AE253">
        <f>ROUND((EU253),2)</f>
        <v>0</v>
      </c>
      <c r="AF253">
        <f>ROUND((EV253),2)</f>
        <v>0</v>
      </c>
      <c r="AG253">
        <f t="shared" si="155"/>
        <v>0</v>
      </c>
      <c r="AH253">
        <f>(EW253)</f>
        <v>0</v>
      </c>
      <c r="AI253">
        <f>(EX253)</f>
        <v>0</v>
      </c>
      <c r="AJ253">
        <f t="shared" si="156"/>
        <v>0.12</v>
      </c>
      <c r="AK253">
        <v>23.83</v>
      </c>
      <c r="AL253">
        <v>23.83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0.12</v>
      </c>
      <c r="AT253">
        <v>147</v>
      </c>
      <c r="AU253">
        <v>95</v>
      </c>
      <c r="AV253">
        <v>1</v>
      </c>
      <c r="AW253">
        <v>1</v>
      </c>
      <c r="AZ253">
        <v>1</v>
      </c>
      <c r="BA253">
        <v>1</v>
      </c>
      <c r="BB253">
        <v>1</v>
      </c>
      <c r="BC253">
        <v>5.77</v>
      </c>
      <c r="BD253" t="s">
        <v>3</v>
      </c>
      <c r="BE253" t="s">
        <v>3</v>
      </c>
      <c r="BF253" t="s">
        <v>3</v>
      </c>
      <c r="BG253" t="s">
        <v>3</v>
      </c>
      <c r="BH253">
        <v>3</v>
      </c>
      <c r="BI253">
        <v>1</v>
      </c>
      <c r="BJ253" t="s">
        <v>363</v>
      </c>
      <c r="BM253">
        <v>27001</v>
      </c>
      <c r="BN253">
        <v>0</v>
      </c>
      <c r="BO253" t="s">
        <v>361</v>
      </c>
      <c r="BP253">
        <v>1</v>
      </c>
      <c r="BQ253">
        <v>2</v>
      </c>
      <c r="BR253">
        <v>0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147</v>
      </c>
      <c r="CA253">
        <v>95</v>
      </c>
      <c r="CB253" t="s">
        <v>3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157"/>
        <v>46780</v>
      </c>
      <c r="CQ253">
        <f t="shared" si="158"/>
        <v>137.49909999999997</v>
      </c>
      <c r="CR253">
        <f t="shared" si="159"/>
        <v>0</v>
      </c>
      <c r="CS253">
        <f t="shared" si="160"/>
        <v>0</v>
      </c>
      <c r="CT253">
        <f t="shared" si="161"/>
        <v>0</v>
      </c>
      <c r="CU253">
        <f t="shared" si="162"/>
        <v>0</v>
      </c>
      <c r="CV253">
        <f t="shared" si="163"/>
        <v>0</v>
      </c>
      <c r="CW253">
        <f t="shared" si="164"/>
        <v>0</v>
      </c>
      <c r="CX253">
        <f t="shared" si="165"/>
        <v>0.12</v>
      </c>
      <c r="CY253">
        <f t="shared" si="166"/>
        <v>0</v>
      </c>
      <c r="CZ253">
        <f t="shared" si="167"/>
        <v>0</v>
      </c>
      <c r="DC253" t="s">
        <v>3</v>
      </c>
      <c r="DD253" t="s">
        <v>3</v>
      </c>
      <c r="DE253" t="s">
        <v>3</v>
      </c>
      <c r="DF253" t="s">
        <v>3</v>
      </c>
      <c r="DG253" t="s">
        <v>3</v>
      </c>
      <c r="DH253" t="s">
        <v>3</v>
      </c>
      <c r="DI253" t="s">
        <v>3</v>
      </c>
      <c r="DJ253" t="s">
        <v>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1005</v>
      </c>
      <c r="DV253" t="s">
        <v>128</v>
      </c>
      <c r="DW253" t="s">
        <v>128</v>
      </c>
      <c r="DX253">
        <v>1</v>
      </c>
      <c r="DZ253" t="s">
        <v>3</v>
      </c>
      <c r="EA253" t="s">
        <v>3</v>
      </c>
      <c r="EB253" t="s">
        <v>3</v>
      </c>
      <c r="EC253" t="s">
        <v>3</v>
      </c>
      <c r="EE253">
        <v>53551157</v>
      </c>
      <c r="EF253">
        <v>2</v>
      </c>
      <c r="EG253" t="s">
        <v>38</v>
      </c>
      <c r="EH253">
        <v>21</v>
      </c>
      <c r="EI253" t="s">
        <v>356</v>
      </c>
      <c r="EJ253">
        <v>1</v>
      </c>
      <c r="EK253">
        <v>27001</v>
      </c>
      <c r="EL253" t="s">
        <v>356</v>
      </c>
      <c r="EM253" t="s">
        <v>357</v>
      </c>
      <c r="EO253" t="s">
        <v>3</v>
      </c>
      <c r="EQ253">
        <v>0</v>
      </c>
      <c r="ER253">
        <v>23.83</v>
      </c>
      <c r="ES253">
        <v>23.83</v>
      </c>
      <c r="ET253">
        <v>0</v>
      </c>
      <c r="EU253">
        <v>0</v>
      </c>
      <c r="EV253">
        <v>0</v>
      </c>
      <c r="EW253">
        <v>0</v>
      </c>
      <c r="EX253">
        <v>0</v>
      </c>
      <c r="FQ253">
        <v>0</v>
      </c>
      <c r="FR253">
        <f>ROUND(IF(AND(BH253=3,BI253=3),P253,0),0)</f>
        <v>0</v>
      </c>
      <c r="FS253">
        <v>0</v>
      </c>
      <c r="FX253">
        <v>147</v>
      </c>
      <c r="FY253">
        <v>95</v>
      </c>
      <c r="GA253" t="s">
        <v>3</v>
      </c>
      <c r="GD253">
        <v>1</v>
      </c>
      <c r="GF253">
        <v>1217526480</v>
      </c>
      <c r="GG253">
        <v>2</v>
      </c>
      <c r="GH253">
        <v>1</v>
      </c>
      <c r="GI253">
        <v>2</v>
      </c>
      <c r="GJ253">
        <v>0</v>
      </c>
      <c r="GK253">
        <v>0</v>
      </c>
      <c r="GL253">
        <f>ROUND(IF(AND(BH253=3,BI253=3,FS253&lt;&gt;0),P253,0),0)</f>
        <v>0</v>
      </c>
      <c r="GM253">
        <f>ROUND(O253+X253+Y253,0)+GX253</f>
        <v>46780</v>
      </c>
      <c r="GN253">
        <f>IF(OR(BI253=0,BI253=1),ROUND(O253+X253+Y253,0),0)</f>
        <v>46780</v>
      </c>
      <c r="GO253">
        <f>IF(BI253=2,ROUND(O253+X253+Y253,0),0)</f>
        <v>0</v>
      </c>
      <c r="GP253">
        <f>IF(BI253=4,ROUND(O253+X253+Y253,0)+GX253,0)</f>
        <v>0</v>
      </c>
      <c r="GR253">
        <v>0</v>
      </c>
      <c r="GS253">
        <v>3</v>
      </c>
      <c r="GT253">
        <v>0</v>
      </c>
      <c r="GU253" t="s">
        <v>3</v>
      </c>
      <c r="GV253">
        <f t="shared" si="171"/>
        <v>0</v>
      </c>
      <c r="GW253">
        <v>1</v>
      </c>
      <c r="GX253">
        <f>ROUND(HC253*I253,0)</f>
        <v>0</v>
      </c>
      <c r="HA253">
        <v>0</v>
      </c>
      <c r="HB253">
        <v>0</v>
      </c>
      <c r="HC253">
        <f t="shared" si="169"/>
        <v>0</v>
      </c>
      <c r="HE253" t="s">
        <v>3</v>
      </c>
      <c r="HF253" t="s">
        <v>3</v>
      </c>
      <c r="HM253" t="s">
        <v>3</v>
      </c>
      <c r="HN253" t="s">
        <v>358</v>
      </c>
      <c r="HO253" t="s">
        <v>359</v>
      </c>
      <c r="HP253" t="s">
        <v>356</v>
      </c>
      <c r="HQ253" t="s">
        <v>356</v>
      </c>
      <c r="IK253">
        <v>0</v>
      </c>
    </row>
    <row r="254" spans="1:255" x14ac:dyDescent="0.2">
      <c r="A254" s="2">
        <v>17</v>
      </c>
      <c r="B254" s="2">
        <v>1</v>
      </c>
      <c r="C254" s="2">
        <f>ROW(SmtRes!A530)</f>
        <v>530</v>
      </c>
      <c r="D254" s="2">
        <f>ROW(EtalonRes!A496)</f>
        <v>496</v>
      </c>
      <c r="E254" s="2" t="s">
        <v>414</v>
      </c>
      <c r="F254" s="2" t="s">
        <v>319</v>
      </c>
      <c r="G254" s="2" t="s">
        <v>365</v>
      </c>
      <c r="H254" s="2" t="s">
        <v>321</v>
      </c>
      <c r="I254" s="2">
        <f>ROUND(437.32/100,7)</f>
        <v>4.3731999999999998</v>
      </c>
      <c r="J254" s="2">
        <v>0</v>
      </c>
      <c r="K254" s="2">
        <f>ROUND(437.32/100,7)</f>
        <v>4.3731999999999998</v>
      </c>
      <c r="L254" s="2"/>
      <c r="M254" s="2"/>
      <c r="N254" s="2"/>
      <c r="O254" s="2">
        <f>ROUND(CP254,2)</f>
        <v>7021.34</v>
      </c>
      <c r="P254" s="2">
        <f>ROUND(CQ254*I254,2)</f>
        <v>4928.8999999999996</v>
      </c>
      <c r="Q254" s="2">
        <f>ROUND(CR254*I254,2)</f>
        <v>278.08999999999997</v>
      </c>
      <c r="R254" s="2">
        <f>ROUND(CS254*I254,2)</f>
        <v>107.8</v>
      </c>
      <c r="S254" s="2">
        <f>ROUND(CT254*I254,2)</f>
        <v>1814.35</v>
      </c>
      <c r="T254" s="2">
        <f>ROUND(CU254*I254,2)</f>
        <v>0</v>
      </c>
      <c r="U254" s="2">
        <f t="shared" si="151"/>
        <v>228.50833706999995</v>
      </c>
      <c r="V254" s="2">
        <f t="shared" si="152"/>
        <v>7.9838232499999995</v>
      </c>
      <c r="W254" s="2">
        <f>ROUND(CX254*I254,2)</f>
        <v>0</v>
      </c>
      <c r="X254" s="2">
        <f>ROUND(CY254,2)</f>
        <v>1937.53</v>
      </c>
      <c r="Y254" s="2">
        <f>ROUND(CZ254,2)</f>
        <v>1061.99</v>
      </c>
      <c r="Z254" s="2"/>
      <c r="AA254" s="2">
        <v>53551706</v>
      </c>
      <c r="AB254" s="2">
        <f t="shared" si="153"/>
        <v>1605.54</v>
      </c>
      <c r="AC254" s="2">
        <f t="shared" si="170"/>
        <v>1127.07</v>
      </c>
      <c r="AD254" s="2">
        <f>ROUND(((((ET254*ROUND((1.25*1.15),7)))-((EU254*ROUND((1.25*1.15),7))))+AE254),2)</f>
        <v>63.59</v>
      </c>
      <c r="AE254" s="2">
        <f>ROUND(((EU254*ROUND((1.25*1.15),7))),2)</f>
        <v>24.65</v>
      </c>
      <c r="AF254" s="2">
        <f>ROUND(((EV254*ROUND((1.15*1.15),7))),2)</f>
        <v>414.88</v>
      </c>
      <c r="AG254" s="2">
        <f t="shared" si="155"/>
        <v>0</v>
      </c>
      <c r="AH254" s="2">
        <f>((EW254*ROUND((1.15*1.15),7)))</f>
        <v>52.251974999999995</v>
      </c>
      <c r="AI254" s="2">
        <f>((EX254*ROUND((1.25*1.15),7)))</f>
        <v>1.8256250000000001</v>
      </c>
      <c r="AJ254" s="2">
        <f t="shared" si="156"/>
        <v>0</v>
      </c>
      <c r="AK254" s="2">
        <v>1485.02</v>
      </c>
      <c r="AL254" s="2">
        <v>1127.07</v>
      </c>
      <c r="AM254" s="2">
        <v>44.24</v>
      </c>
      <c r="AN254" s="2">
        <v>17.149999999999999</v>
      </c>
      <c r="AO254" s="2">
        <v>313.70999999999998</v>
      </c>
      <c r="AP254" s="2">
        <v>0</v>
      </c>
      <c r="AQ254" s="2">
        <v>39.51</v>
      </c>
      <c r="AR254" s="2">
        <v>1.27</v>
      </c>
      <c r="AS254" s="2">
        <v>0</v>
      </c>
      <c r="AT254" s="2">
        <v>100.8</v>
      </c>
      <c r="AU254" s="2">
        <v>55.25</v>
      </c>
      <c r="AV254" s="2">
        <v>1</v>
      </c>
      <c r="AW254" s="2">
        <v>1</v>
      </c>
      <c r="AX254" s="2"/>
      <c r="AY254" s="2"/>
      <c r="AZ254" s="2">
        <v>1</v>
      </c>
      <c r="BA254" s="2">
        <v>1</v>
      </c>
      <c r="BB254" s="2">
        <v>1</v>
      </c>
      <c r="BC254" s="2">
        <v>1</v>
      </c>
      <c r="BD254" s="2" t="s">
        <v>3</v>
      </c>
      <c r="BE254" s="2" t="s">
        <v>3</v>
      </c>
      <c r="BF254" s="2" t="s">
        <v>3</v>
      </c>
      <c r="BG254" s="2" t="s">
        <v>3</v>
      </c>
      <c r="BH254" s="2">
        <v>0</v>
      </c>
      <c r="BI254" s="2">
        <v>1</v>
      </c>
      <c r="BJ254" s="2" t="s">
        <v>322</v>
      </c>
      <c r="BK254" s="2"/>
      <c r="BL254" s="2"/>
      <c r="BM254" s="2">
        <v>11001</v>
      </c>
      <c r="BN254" s="2">
        <v>0</v>
      </c>
      <c r="BO254" s="2" t="s">
        <v>3</v>
      </c>
      <c r="BP254" s="2">
        <v>0</v>
      </c>
      <c r="BQ254" s="2">
        <v>2</v>
      </c>
      <c r="BR254" s="2">
        <v>0</v>
      </c>
      <c r="BS254" s="2">
        <v>1</v>
      </c>
      <c r="BT254" s="2">
        <v>1</v>
      </c>
      <c r="BU254" s="2">
        <v>1</v>
      </c>
      <c r="BV254" s="2">
        <v>1</v>
      </c>
      <c r="BW254" s="2">
        <v>1</v>
      </c>
      <c r="BX254" s="2">
        <v>1</v>
      </c>
      <c r="BY254" s="2" t="s">
        <v>3</v>
      </c>
      <c r="BZ254" s="2">
        <v>112</v>
      </c>
      <c r="CA254" s="2">
        <v>65</v>
      </c>
      <c r="CB254" s="2" t="s">
        <v>3</v>
      </c>
      <c r="CC254" s="2"/>
      <c r="CD254" s="2"/>
      <c r="CE254" s="2">
        <v>0</v>
      </c>
      <c r="CF254" s="2">
        <v>0</v>
      </c>
      <c r="CG254" s="2">
        <v>0</v>
      </c>
      <c r="CH254" s="2"/>
      <c r="CI254" s="2"/>
      <c r="CJ254" s="2"/>
      <c r="CK254" s="2"/>
      <c r="CL254" s="2"/>
      <c r="CM254" s="2">
        <v>0</v>
      </c>
      <c r="CN254" s="2" t="s">
        <v>2151</v>
      </c>
      <c r="CO254" s="2">
        <v>0</v>
      </c>
      <c r="CP254" s="2">
        <f t="shared" si="157"/>
        <v>7021.34</v>
      </c>
      <c r="CQ254" s="2">
        <f t="shared" si="158"/>
        <v>1127.07</v>
      </c>
      <c r="CR254" s="2">
        <f t="shared" si="159"/>
        <v>63.59</v>
      </c>
      <c r="CS254" s="2">
        <f t="shared" si="160"/>
        <v>24.65</v>
      </c>
      <c r="CT254" s="2">
        <f t="shared" si="161"/>
        <v>414.88</v>
      </c>
      <c r="CU254" s="2">
        <f t="shared" si="162"/>
        <v>0</v>
      </c>
      <c r="CV254" s="2">
        <f t="shared" si="163"/>
        <v>52.251974999999995</v>
      </c>
      <c r="CW254" s="2">
        <f t="shared" si="164"/>
        <v>1.8256250000000001</v>
      </c>
      <c r="CX254" s="2">
        <f t="shared" si="165"/>
        <v>0</v>
      </c>
      <c r="CY254" s="2">
        <f t="shared" si="166"/>
        <v>1937.5271999999998</v>
      </c>
      <c r="CZ254" s="2">
        <f t="shared" si="167"/>
        <v>1061.9878749999998</v>
      </c>
      <c r="DA254" s="2"/>
      <c r="DB254" s="2"/>
      <c r="DC254" s="2" t="s">
        <v>3</v>
      </c>
      <c r="DD254" s="2" t="s">
        <v>3</v>
      </c>
      <c r="DE254" s="2" t="s">
        <v>61</v>
      </c>
      <c r="DF254" s="2" t="s">
        <v>61</v>
      </c>
      <c r="DG254" s="2" t="s">
        <v>62</v>
      </c>
      <c r="DH254" s="2" t="s">
        <v>3</v>
      </c>
      <c r="DI254" s="2" t="s">
        <v>62</v>
      </c>
      <c r="DJ254" s="2" t="s">
        <v>61</v>
      </c>
      <c r="DK254" s="2" t="s">
        <v>3</v>
      </c>
      <c r="DL254" s="2" t="s">
        <v>86</v>
      </c>
      <c r="DM254" s="2" t="s">
        <v>63</v>
      </c>
      <c r="DN254" s="2">
        <v>0</v>
      </c>
      <c r="DO254" s="2">
        <v>0</v>
      </c>
      <c r="DP254" s="2">
        <v>1</v>
      </c>
      <c r="DQ254" s="2">
        <v>1</v>
      </c>
      <c r="DR254" s="2"/>
      <c r="DS254" s="2"/>
      <c r="DT254" s="2"/>
      <c r="DU254" s="2">
        <v>1013</v>
      </c>
      <c r="DV254" s="2" t="s">
        <v>321</v>
      </c>
      <c r="DW254" s="2" t="s">
        <v>321</v>
      </c>
      <c r="DX254" s="2">
        <v>1</v>
      </c>
      <c r="DY254" s="2"/>
      <c r="DZ254" s="2" t="s">
        <v>3</v>
      </c>
      <c r="EA254" s="2" t="s">
        <v>3</v>
      </c>
      <c r="EB254" s="2" t="s">
        <v>3</v>
      </c>
      <c r="EC254" s="2" t="s">
        <v>3</v>
      </c>
      <c r="ED254" s="2"/>
      <c r="EE254" s="2">
        <v>53551116</v>
      </c>
      <c r="EF254" s="2">
        <v>2</v>
      </c>
      <c r="EG254" s="2" t="s">
        <v>38</v>
      </c>
      <c r="EH254" s="2">
        <v>11</v>
      </c>
      <c r="EI254" s="2" t="s">
        <v>104</v>
      </c>
      <c r="EJ254" s="2">
        <v>1</v>
      </c>
      <c r="EK254" s="2">
        <v>11001</v>
      </c>
      <c r="EL254" s="2" t="s">
        <v>104</v>
      </c>
      <c r="EM254" s="2" t="s">
        <v>105</v>
      </c>
      <c r="EN254" s="2"/>
      <c r="EO254" s="2" t="s">
        <v>67</v>
      </c>
      <c r="EP254" s="2"/>
      <c r="EQ254" s="2">
        <v>131072</v>
      </c>
      <c r="ER254" s="2">
        <v>1485.02</v>
      </c>
      <c r="ES254" s="2">
        <v>1127.07</v>
      </c>
      <c r="ET254" s="2">
        <v>44.24</v>
      </c>
      <c r="EU254" s="2">
        <v>17.149999999999999</v>
      </c>
      <c r="EV254" s="2">
        <v>313.70999999999998</v>
      </c>
      <c r="EW254" s="2">
        <v>39.51</v>
      </c>
      <c r="EX254" s="2">
        <v>1.27</v>
      </c>
      <c r="EY254" s="2">
        <v>0</v>
      </c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>
        <v>0</v>
      </c>
      <c r="FR254" s="2">
        <f>ROUND(IF(AND(BH254=3,BI254=3),P254,0),2)</f>
        <v>0</v>
      </c>
      <c r="FS254" s="2">
        <v>0</v>
      </c>
      <c r="FT254" s="2"/>
      <c r="FU254" s="2"/>
      <c r="FV254" s="2"/>
      <c r="FW254" s="2"/>
      <c r="FX254" s="2">
        <v>100.8</v>
      </c>
      <c r="FY254" s="2">
        <v>55.25</v>
      </c>
      <c r="FZ254" s="2"/>
      <c r="GA254" s="2" t="s">
        <v>3</v>
      </c>
      <c r="GB254" s="2"/>
      <c r="GC254" s="2"/>
      <c r="GD254" s="2">
        <v>1</v>
      </c>
      <c r="GE254" s="2"/>
      <c r="GF254" s="2">
        <v>1816067611</v>
      </c>
      <c r="GG254" s="2">
        <v>2</v>
      </c>
      <c r="GH254" s="2">
        <v>1</v>
      </c>
      <c r="GI254" s="2">
        <v>-2</v>
      </c>
      <c r="GJ254" s="2">
        <v>0</v>
      </c>
      <c r="GK254" s="2">
        <v>0</v>
      </c>
      <c r="GL254" s="2">
        <f>ROUND(IF(AND(BH254=3,BI254=3,FS254&lt;&gt;0),P254,0),2)</f>
        <v>0</v>
      </c>
      <c r="GM254" s="2">
        <f>ROUND(O254+X254+Y254,2)+GX254</f>
        <v>10020.86</v>
      </c>
      <c r="GN254" s="2">
        <f>IF(OR(BI254=0,BI254=1),ROUND(O254+X254+Y254,2),0)</f>
        <v>10020.86</v>
      </c>
      <c r="GO254" s="2">
        <f>IF(BI254=2,ROUND(O254+X254+Y254,2),0)</f>
        <v>0</v>
      </c>
      <c r="GP254" s="2">
        <f>IF(BI254=4,ROUND(O254+X254+Y254,2)+GX254,0)</f>
        <v>0</v>
      </c>
      <c r="GQ254" s="2"/>
      <c r="GR254" s="2">
        <v>0</v>
      </c>
      <c r="GS254" s="2">
        <v>0</v>
      </c>
      <c r="GT254" s="2">
        <v>0</v>
      </c>
      <c r="GU254" s="2" t="s">
        <v>3</v>
      </c>
      <c r="GV254" s="2">
        <f t="shared" si="171"/>
        <v>0</v>
      </c>
      <c r="GW254" s="2">
        <v>1</v>
      </c>
      <c r="GX254" s="2">
        <f>ROUND(HC254*I254,2)</f>
        <v>0</v>
      </c>
      <c r="GY254" s="2"/>
      <c r="GZ254" s="2"/>
      <c r="HA254" s="2">
        <v>0</v>
      </c>
      <c r="HB254" s="2">
        <v>0</v>
      </c>
      <c r="HC254" s="2">
        <f t="shared" si="169"/>
        <v>0</v>
      </c>
      <c r="HD254" s="2"/>
      <c r="HE254" s="2" t="s">
        <v>3</v>
      </c>
      <c r="HF254" s="2" t="s">
        <v>3</v>
      </c>
      <c r="HG254" s="2"/>
      <c r="HH254" s="2"/>
      <c r="HI254" s="2"/>
      <c r="HJ254" s="2"/>
      <c r="HK254" s="2"/>
      <c r="HL254" s="2"/>
      <c r="HM254" s="2" t="s">
        <v>3</v>
      </c>
      <c r="HN254" s="2" t="s">
        <v>106</v>
      </c>
      <c r="HO254" s="2" t="s">
        <v>107</v>
      </c>
      <c r="HP254" s="2" t="s">
        <v>104</v>
      </c>
      <c r="HQ254" s="2" t="s">
        <v>104</v>
      </c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>
        <v>0</v>
      </c>
      <c r="IL254" s="2"/>
      <c r="IM254" s="2"/>
      <c r="IN254" s="2"/>
      <c r="IO254" s="2"/>
      <c r="IP254" s="2"/>
      <c r="IQ254" s="2"/>
      <c r="IR254" s="2"/>
      <c r="IS254" s="2"/>
      <c r="IT254" s="2"/>
      <c r="IU254" s="2"/>
    </row>
    <row r="255" spans="1:255" x14ac:dyDescent="0.2">
      <c r="A255">
        <v>17</v>
      </c>
      <c r="B255">
        <v>1</v>
      </c>
      <c r="C255">
        <f>ROW(SmtRes!A536)</f>
        <v>536</v>
      </c>
      <c r="D255">
        <f>ROW(EtalonRes!A502)</f>
        <v>502</v>
      </c>
      <c r="E255" t="s">
        <v>414</v>
      </c>
      <c r="F255" t="s">
        <v>319</v>
      </c>
      <c r="G255" t="s">
        <v>365</v>
      </c>
      <c r="H255" t="s">
        <v>321</v>
      </c>
      <c r="I255">
        <f>ROUND(437.32/100,7)</f>
        <v>4.3731999999999998</v>
      </c>
      <c r="J255">
        <v>0</v>
      </c>
      <c r="K255">
        <f>ROUND(437.32/100,7)</f>
        <v>4.3731999999999998</v>
      </c>
      <c r="O255">
        <f>ROUND(CP255,0)</f>
        <v>101361</v>
      </c>
      <c r="P255">
        <f>ROUND(CQ255*I255,0)</f>
        <v>33221</v>
      </c>
      <c r="Q255">
        <f>ROUND(CR255*I255,0)</f>
        <v>4202</v>
      </c>
      <c r="R255">
        <f>ROUND(CS255*I255,0)</f>
        <v>3799</v>
      </c>
      <c r="S255">
        <f>ROUND(CT255*I255,0)</f>
        <v>63938</v>
      </c>
      <c r="T255">
        <f>ROUND(CU255*I255,0)</f>
        <v>0</v>
      </c>
      <c r="U255">
        <f t="shared" si="151"/>
        <v>228.50833706999995</v>
      </c>
      <c r="V255">
        <f t="shared" si="152"/>
        <v>7.9838232499999995</v>
      </c>
      <c r="W255">
        <f>ROUND(CX255*I255,0)</f>
        <v>0</v>
      </c>
      <c r="X255">
        <f>ROUND(CY255,0)</f>
        <v>68279</v>
      </c>
      <c r="Y255">
        <f>ROUND(CZ255,0)</f>
        <v>37425</v>
      </c>
      <c r="AA255">
        <v>53551707</v>
      </c>
      <c r="AB255">
        <f t="shared" si="153"/>
        <v>1605.54</v>
      </c>
      <c r="AC255">
        <f t="shared" si="170"/>
        <v>1127.07</v>
      </c>
      <c r="AD255">
        <f>ROUND(((((ET255*ROUND((1.25*1.15),7)))-((EU255*ROUND((1.25*1.15),7))))+AE255),2)</f>
        <v>63.59</v>
      </c>
      <c r="AE255">
        <f>ROUND(((EU255*ROUND((1.25*1.15),7))),2)</f>
        <v>24.65</v>
      </c>
      <c r="AF255">
        <f>ROUND(((EV255*ROUND((1.15*1.15),7))),2)</f>
        <v>414.88</v>
      </c>
      <c r="AG255">
        <f t="shared" si="155"/>
        <v>0</v>
      </c>
      <c r="AH255">
        <f>((EW255*ROUND((1.15*1.15),7)))</f>
        <v>52.251974999999995</v>
      </c>
      <c r="AI255">
        <f>((EX255*ROUND((1.25*1.15),7)))</f>
        <v>1.8256250000000001</v>
      </c>
      <c r="AJ255">
        <f t="shared" si="156"/>
        <v>0</v>
      </c>
      <c r="AK255">
        <v>1485.02</v>
      </c>
      <c r="AL255">
        <v>1127.07</v>
      </c>
      <c r="AM255">
        <v>44.24</v>
      </c>
      <c r="AN255">
        <v>17.149999999999999</v>
      </c>
      <c r="AO255">
        <v>313.70999999999998</v>
      </c>
      <c r="AP255">
        <v>0</v>
      </c>
      <c r="AQ255">
        <v>39.51</v>
      </c>
      <c r="AR255">
        <v>1.27</v>
      </c>
      <c r="AS255">
        <v>0</v>
      </c>
      <c r="AT255">
        <v>100.8</v>
      </c>
      <c r="AU255">
        <v>55.25</v>
      </c>
      <c r="AV255">
        <v>1</v>
      </c>
      <c r="AW255">
        <v>1</v>
      </c>
      <c r="AZ255">
        <v>1</v>
      </c>
      <c r="BA255">
        <v>35.24</v>
      </c>
      <c r="BB255">
        <v>15.11</v>
      </c>
      <c r="BC255">
        <v>6.74</v>
      </c>
      <c r="BD255" t="s">
        <v>3</v>
      </c>
      <c r="BE255" t="s">
        <v>3</v>
      </c>
      <c r="BF255" t="s">
        <v>3</v>
      </c>
      <c r="BG255" t="s">
        <v>3</v>
      </c>
      <c r="BH255">
        <v>0</v>
      </c>
      <c r="BI255">
        <v>1</v>
      </c>
      <c r="BJ255" t="s">
        <v>322</v>
      </c>
      <c r="BM255">
        <v>11001</v>
      </c>
      <c r="BN255">
        <v>0</v>
      </c>
      <c r="BO255" t="s">
        <v>319</v>
      </c>
      <c r="BP255">
        <v>1</v>
      </c>
      <c r="BQ255">
        <v>2</v>
      </c>
      <c r="BR255">
        <v>0</v>
      </c>
      <c r="BS255">
        <v>35.24</v>
      </c>
      <c r="BT255">
        <v>1</v>
      </c>
      <c r="BU255">
        <v>1</v>
      </c>
      <c r="BV255">
        <v>1</v>
      </c>
      <c r="BW255">
        <v>1</v>
      </c>
      <c r="BX255">
        <v>1</v>
      </c>
      <c r="BY255" t="s">
        <v>3</v>
      </c>
      <c r="BZ255">
        <v>112</v>
      </c>
      <c r="CA255">
        <v>65</v>
      </c>
      <c r="CB255" t="s">
        <v>3</v>
      </c>
      <c r="CE255">
        <v>0</v>
      </c>
      <c r="CF255">
        <v>0</v>
      </c>
      <c r="CG255">
        <v>0</v>
      </c>
      <c r="CM255">
        <v>0</v>
      </c>
      <c r="CN255" t="s">
        <v>2151</v>
      </c>
      <c r="CO255">
        <v>0</v>
      </c>
      <c r="CP255">
        <f t="shared" si="157"/>
        <v>101361</v>
      </c>
      <c r="CQ255">
        <f t="shared" si="158"/>
        <v>7596.4517999999998</v>
      </c>
      <c r="CR255">
        <f t="shared" si="159"/>
        <v>960.84490000000005</v>
      </c>
      <c r="CS255">
        <f t="shared" si="160"/>
        <v>868.66600000000005</v>
      </c>
      <c r="CT255">
        <f t="shared" si="161"/>
        <v>14620.371200000001</v>
      </c>
      <c r="CU255">
        <f t="shared" si="162"/>
        <v>0</v>
      </c>
      <c r="CV255">
        <f t="shared" si="163"/>
        <v>52.251974999999995</v>
      </c>
      <c r="CW255">
        <f t="shared" si="164"/>
        <v>1.8256250000000001</v>
      </c>
      <c r="CX255">
        <f t="shared" si="165"/>
        <v>0</v>
      </c>
      <c r="CY255">
        <f t="shared" si="166"/>
        <v>68278.895999999993</v>
      </c>
      <c r="CZ255">
        <f t="shared" si="167"/>
        <v>37424.692499999997</v>
      </c>
      <c r="DC255" t="s">
        <v>3</v>
      </c>
      <c r="DD255" t="s">
        <v>3</v>
      </c>
      <c r="DE255" t="s">
        <v>61</v>
      </c>
      <c r="DF255" t="s">
        <v>61</v>
      </c>
      <c r="DG255" t="s">
        <v>62</v>
      </c>
      <c r="DH255" t="s">
        <v>3</v>
      </c>
      <c r="DI255" t="s">
        <v>62</v>
      </c>
      <c r="DJ255" t="s">
        <v>61</v>
      </c>
      <c r="DK255" t="s">
        <v>3</v>
      </c>
      <c r="DL255" t="s">
        <v>86</v>
      </c>
      <c r="DM255" t="s">
        <v>63</v>
      </c>
      <c r="DN255">
        <v>0</v>
      </c>
      <c r="DO255">
        <v>0</v>
      </c>
      <c r="DP255">
        <v>1</v>
      </c>
      <c r="DQ255">
        <v>1</v>
      </c>
      <c r="DU255">
        <v>1013</v>
      </c>
      <c r="DV255" t="s">
        <v>321</v>
      </c>
      <c r="DW255" t="s">
        <v>321</v>
      </c>
      <c r="DX255">
        <v>1</v>
      </c>
      <c r="DZ255" t="s">
        <v>3</v>
      </c>
      <c r="EA255" t="s">
        <v>3</v>
      </c>
      <c r="EB255" t="s">
        <v>3</v>
      </c>
      <c r="EC255" t="s">
        <v>3</v>
      </c>
      <c r="EE255">
        <v>53551116</v>
      </c>
      <c r="EF255">
        <v>2</v>
      </c>
      <c r="EG255" t="s">
        <v>38</v>
      </c>
      <c r="EH255">
        <v>11</v>
      </c>
      <c r="EI255" t="s">
        <v>104</v>
      </c>
      <c r="EJ255">
        <v>1</v>
      </c>
      <c r="EK255">
        <v>11001</v>
      </c>
      <c r="EL255" t="s">
        <v>104</v>
      </c>
      <c r="EM255" t="s">
        <v>105</v>
      </c>
      <c r="EO255" t="s">
        <v>67</v>
      </c>
      <c r="EQ255">
        <v>131072</v>
      </c>
      <c r="ER255">
        <v>1485.02</v>
      </c>
      <c r="ES255">
        <v>1127.07</v>
      </c>
      <c r="ET255">
        <v>44.24</v>
      </c>
      <c r="EU255">
        <v>17.149999999999999</v>
      </c>
      <c r="EV255">
        <v>313.70999999999998</v>
      </c>
      <c r="EW255">
        <v>39.51</v>
      </c>
      <c r="EX255">
        <v>1.27</v>
      </c>
      <c r="EY255">
        <v>0</v>
      </c>
      <c r="FQ255">
        <v>0</v>
      </c>
      <c r="FR255">
        <f>ROUND(IF(AND(BH255=3,BI255=3),P255,0),0)</f>
        <v>0</v>
      </c>
      <c r="FS255">
        <v>0</v>
      </c>
      <c r="FX255">
        <v>100.8</v>
      </c>
      <c r="FY255">
        <v>55.25</v>
      </c>
      <c r="GA255" t="s">
        <v>3</v>
      </c>
      <c r="GD255">
        <v>1</v>
      </c>
      <c r="GF255">
        <v>1816067611</v>
      </c>
      <c r="GG255">
        <v>2</v>
      </c>
      <c r="GH255">
        <v>1</v>
      </c>
      <c r="GI255">
        <v>2</v>
      </c>
      <c r="GJ255">
        <v>0</v>
      </c>
      <c r="GK255">
        <v>0</v>
      </c>
      <c r="GL255">
        <f>ROUND(IF(AND(BH255=3,BI255=3,FS255&lt;&gt;0),P255,0),0)</f>
        <v>0</v>
      </c>
      <c r="GM255">
        <f>ROUND(O255+X255+Y255,0)+GX255</f>
        <v>207065</v>
      </c>
      <c r="GN255">
        <f>IF(OR(BI255=0,BI255=1),ROUND(O255+X255+Y255,0),0)</f>
        <v>207065</v>
      </c>
      <c r="GO255">
        <f>IF(BI255=2,ROUND(O255+X255+Y255,0),0)</f>
        <v>0</v>
      </c>
      <c r="GP255">
        <f>IF(BI255=4,ROUND(O255+X255+Y255,0)+GX255,0)</f>
        <v>0</v>
      </c>
      <c r="GR255">
        <v>0</v>
      </c>
      <c r="GS255">
        <v>0</v>
      </c>
      <c r="GT255">
        <v>0</v>
      </c>
      <c r="GU255" t="s">
        <v>3</v>
      </c>
      <c r="GV255">
        <f t="shared" si="171"/>
        <v>0</v>
      </c>
      <c r="GW255">
        <v>1</v>
      </c>
      <c r="GX255">
        <f>ROUND(HC255*I255,0)</f>
        <v>0</v>
      </c>
      <c r="HA255">
        <v>0</v>
      </c>
      <c r="HB255">
        <v>0</v>
      </c>
      <c r="HC255">
        <f t="shared" si="169"/>
        <v>0</v>
      </c>
      <c r="HE255" t="s">
        <v>3</v>
      </c>
      <c r="HF255" t="s">
        <v>3</v>
      </c>
      <c r="HM255" t="s">
        <v>3</v>
      </c>
      <c r="HN255" t="s">
        <v>106</v>
      </c>
      <c r="HO255" t="s">
        <v>107</v>
      </c>
      <c r="HP255" t="s">
        <v>104</v>
      </c>
      <c r="HQ255" t="s">
        <v>104</v>
      </c>
      <c r="IK255">
        <v>0</v>
      </c>
    </row>
    <row r="256" spans="1:255" x14ac:dyDescent="0.2">
      <c r="A256" s="2">
        <v>17</v>
      </c>
      <c r="B256" s="2">
        <v>1</v>
      </c>
      <c r="C256" s="2">
        <f>ROW(SmtRes!A541)</f>
        <v>541</v>
      </c>
      <c r="D256" s="2">
        <f>ROW(EtalonRes!A507)</f>
        <v>507</v>
      </c>
      <c r="E256" s="2" t="s">
        <v>415</v>
      </c>
      <c r="F256" s="2" t="s">
        <v>327</v>
      </c>
      <c r="G256" s="2" t="s">
        <v>367</v>
      </c>
      <c r="H256" s="2" t="s">
        <v>321</v>
      </c>
      <c r="I256" s="2">
        <f>ROUND(437.32/100,7)</f>
        <v>4.3731999999999998</v>
      </c>
      <c r="J256" s="2">
        <v>0</v>
      </c>
      <c r="K256" s="2">
        <f>ROUND(437.32/100,7)</f>
        <v>4.3731999999999998</v>
      </c>
      <c r="L256" s="2"/>
      <c r="M256" s="2"/>
      <c r="N256" s="2"/>
      <c r="O256" s="2">
        <f>ROUND(CP256,2)</f>
        <v>12943.71</v>
      </c>
      <c r="P256" s="2">
        <f>ROUND(CQ256*I256,2)</f>
        <v>12228.78</v>
      </c>
      <c r="Q256" s="2">
        <f>ROUND(CR256*I256,2)</f>
        <v>485.34</v>
      </c>
      <c r="R256" s="2">
        <f>ROUND(CS256*I256,2)</f>
        <v>178.56</v>
      </c>
      <c r="S256" s="2">
        <f>ROUND(CT256*I256,2)</f>
        <v>229.59</v>
      </c>
      <c r="T256" s="2">
        <f>ROUND(CU256*I256,2)</f>
        <v>0</v>
      </c>
      <c r="U256" s="2">
        <f t="shared" si="151"/>
        <v>28.917784999999999</v>
      </c>
      <c r="V256" s="2">
        <f t="shared" si="152"/>
        <v>13.201597499999998</v>
      </c>
      <c r="W256" s="2">
        <f>ROUND(CX256*I256,2)</f>
        <v>0</v>
      </c>
      <c r="X256" s="2">
        <f>ROUND(CY256,2)</f>
        <v>411.42</v>
      </c>
      <c r="Y256" s="2">
        <f>ROUND(CZ256,2)</f>
        <v>225.5</v>
      </c>
      <c r="Z256" s="2"/>
      <c r="AA256" s="2">
        <v>53551706</v>
      </c>
      <c r="AB256" s="2">
        <f t="shared" si="153"/>
        <v>2959.78</v>
      </c>
      <c r="AC256" s="2">
        <f>ROUND(((ES256*ROUND(10,7))),2)</f>
        <v>2796.3</v>
      </c>
      <c r="AD256" s="2">
        <f>ROUND(((((ET256*ROUND(((1.25*1.15)*10),7)))-((EU256*ROUND(((1.25*1.15)*10),7))))+AE256),2)</f>
        <v>110.98</v>
      </c>
      <c r="AE256" s="2">
        <f>ROUND(((EU256*ROUND(((1.25*1.15)*10),7))),2)</f>
        <v>40.83</v>
      </c>
      <c r="AF256" s="2">
        <f>ROUND(((EV256*ROUND(((1.15*1.15)*10),7))),2)</f>
        <v>52.5</v>
      </c>
      <c r="AG256" s="2">
        <f t="shared" si="155"/>
        <v>0</v>
      </c>
      <c r="AH256" s="2">
        <f>((EW256*ROUND(((1.15*1.15)*10),7)))</f>
        <v>6.6124999999999998</v>
      </c>
      <c r="AI256" s="2">
        <f>((EX256*ROUND(((1.25*1.15)*10),7)))</f>
        <v>3.0187499999999998</v>
      </c>
      <c r="AJ256" s="2">
        <f t="shared" si="156"/>
        <v>0</v>
      </c>
      <c r="AK256" s="2">
        <v>291.32</v>
      </c>
      <c r="AL256" s="2">
        <v>279.63</v>
      </c>
      <c r="AM256" s="2">
        <v>7.72</v>
      </c>
      <c r="AN256" s="2">
        <v>2.84</v>
      </c>
      <c r="AO256" s="2">
        <v>3.97</v>
      </c>
      <c r="AP256" s="2">
        <v>0</v>
      </c>
      <c r="AQ256" s="2">
        <v>0.5</v>
      </c>
      <c r="AR256" s="2">
        <v>0.21</v>
      </c>
      <c r="AS256" s="2">
        <v>0</v>
      </c>
      <c r="AT256" s="2">
        <v>100.8</v>
      </c>
      <c r="AU256" s="2">
        <v>55.25</v>
      </c>
      <c r="AV256" s="2">
        <v>1</v>
      </c>
      <c r="AW256" s="2">
        <v>1</v>
      </c>
      <c r="AX256" s="2"/>
      <c r="AY256" s="2"/>
      <c r="AZ256" s="2">
        <v>1</v>
      </c>
      <c r="BA256" s="2">
        <v>1</v>
      </c>
      <c r="BB256" s="2">
        <v>1</v>
      </c>
      <c r="BC256" s="2">
        <v>1</v>
      </c>
      <c r="BD256" s="2" t="s">
        <v>3</v>
      </c>
      <c r="BE256" s="2" t="s">
        <v>3</v>
      </c>
      <c r="BF256" s="2" t="s">
        <v>3</v>
      </c>
      <c r="BG256" s="2" t="s">
        <v>3</v>
      </c>
      <c r="BH256" s="2">
        <v>0</v>
      </c>
      <c r="BI256" s="2">
        <v>1</v>
      </c>
      <c r="BJ256" s="2" t="s">
        <v>329</v>
      </c>
      <c r="BK256" s="2"/>
      <c r="BL256" s="2"/>
      <c r="BM256" s="2">
        <v>11001</v>
      </c>
      <c r="BN256" s="2">
        <v>0</v>
      </c>
      <c r="BO256" s="2" t="s">
        <v>3</v>
      </c>
      <c r="BP256" s="2">
        <v>0</v>
      </c>
      <c r="BQ256" s="2">
        <v>2</v>
      </c>
      <c r="BR256" s="2">
        <v>0</v>
      </c>
      <c r="BS256" s="2">
        <v>1</v>
      </c>
      <c r="BT256" s="2">
        <v>1</v>
      </c>
      <c r="BU256" s="2">
        <v>1</v>
      </c>
      <c r="BV256" s="2">
        <v>1</v>
      </c>
      <c r="BW256" s="2">
        <v>1</v>
      </c>
      <c r="BX256" s="2">
        <v>1</v>
      </c>
      <c r="BY256" s="2" t="s">
        <v>3</v>
      </c>
      <c r="BZ256" s="2">
        <v>112</v>
      </c>
      <c r="CA256" s="2">
        <v>65</v>
      </c>
      <c r="CB256" s="2" t="s">
        <v>3</v>
      </c>
      <c r="CC256" s="2"/>
      <c r="CD256" s="2"/>
      <c r="CE256" s="2">
        <v>0</v>
      </c>
      <c r="CF256" s="2">
        <v>0</v>
      </c>
      <c r="CG256" s="2">
        <v>0</v>
      </c>
      <c r="CH256" s="2"/>
      <c r="CI256" s="2"/>
      <c r="CJ256" s="2"/>
      <c r="CK256" s="2"/>
      <c r="CL256" s="2"/>
      <c r="CM256" s="2">
        <v>0</v>
      </c>
      <c r="CN256" s="2" t="s">
        <v>2151</v>
      </c>
      <c r="CO256" s="2">
        <v>0</v>
      </c>
      <c r="CP256" s="2">
        <f t="shared" si="157"/>
        <v>12943.710000000001</v>
      </c>
      <c r="CQ256" s="2">
        <f t="shared" si="158"/>
        <v>2796.3</v>
      </c>
      <c r="CR256" s="2">
        <f t="shared" si="159"/>
        <v>110.98</v>
      </c>
      <c r="CS256" s="2">
        <f t="shared" si="160"/>
        <v>40.83</v>
      </c>
      <c r="CT256" s="2">
        <f t="shared" si="161"/>
        <v>52.5</v>
      </c>
      <c r="CU256" s="2">
        <f t="shared" si="162"/>
        <v>0</v>
      </c>
      <c r="CV256" s="2">
        <f t="shared" si="163"/>
        <v>6.6124999999999998</v>
      </c>
      <c r="CW256" s="2">
        <f t="shared" si="164"/>
        <v>3.0187499999999998</v>
      </c>
      <c r="CX256" s="2">
        <f t="shared" si="165"/>
        <v>0</v>
      </c>
      <c r="CY256" s="2">
        <f t="shared" si="166"/>
        <v>411.41519999999997</v>
      </c>
      <c r="CZ256" s="2">
        <f t="shared" si="167"/>
        <v>225.50287499999999</v>
      </c>
      <c r="DA256" s="2"/>
      <c r="DB256" s="2"/>
      <c r="DC256" s="2" t="s">
        <v>3</v>
      </c>
      <c r="DD256" s="2" t="s">
        <v>348</v>
      </c>
      <c r="DE256" s="2" t="s">
        <v>368</v>
      </c>
      <c r="DF256" s="2" t="s">
        <v>368</v>
      </c>
      <c r="DG256" s="2" t="s">
        <v>369</v>
      </c>
      <c r="DH256" s="2" t="s">
        <v>3</v>
      </c>
      <c r="DI256" s="2" t="s">
        <v>369</v>
      </c>
      <c r="DJ256" s="2" t="s">
        <v>368</v>
      </c>
      <c r="DK256" s="2" t="s">
        <v>3</v>
      </c>
      <c r="DL256" s="2" t="s">
        <v>86</v>
      </c>
      <c r="DM256" s="2" t="s">
        <v>63</v>
      </c>
      <c r="DN256" s="2">
        <v>0</v>
      </c>
      <c r="DO256" s="2">
        <v>0</v>
      </c>
      <c r="DP256" s="2">
        <v>1</v>
      </c>
      <c r="DQ256" s="2">
        <v>1</v>
      </c>
      <c r="DR256" s="2"/>
      <c r="DS256" s="2"/>
      <c r="DT256" s="2"/>
      <c r="DU256" s="2">
        <v>1013</v>
      </c>
      <c r="DV256" s="2" t="s">
        <v>321</v>
      </c>
      <c r="DW256" s="2" t="s">
        <v>321</v>
      </c>
      <c r="DX256" s="2">
        <v>1</v>
      </c>
      <c r="DY256" s="2"/>
      <c r="DZ256" s="2" t="s">
        <v>3</v>
      </c>
      <c r="EA256" s="2" t="s">
        <v>3</v>
      </c>
      <c r="EB256" s="2" t="s">
        <v>3</v>
      </c>
      <c r="EC256" s="2" t="s">
        <v>3</v>
      </c>
      <c r="ED256" s="2"/>
      <c r="EE256" s="2">
        <v>53551116</v>
      </c>
      <c r="EF256" s="2">
        <v>2</v>
      </c>
      <c r="EG256" s="2" t="s">
        <v>38</v>
      </c>
      <c r="EH256" s="2">
        <v>11</v>
      </c>
      <c r="EI256" s="2" t="s">
        <v>104</v>
      </c>
      <c r="EJ256" s="2">
        <v>1</v>
      </c>
      <c r="EK256" s="2">
        <v>11001</v>
      </c>
      <c r="EL256" s="2" t="s">
        <v>104</v>
      </c>
      <c r="EM256" s="2" t="s">
        <v>105</v>
      </c>
      <c r="EN256" s="2"/>
      <c r="EO256" s="2" t="s">
        <v>67</v>
      </c>
      <c r="EP256" s="2"/>
      <c r="EQ256" s="2">
        <v>131072</v>
      </c>
      <c r="ER256" s="2">
        <v>291.32</v>
      </c>
      <c r="ES256" s="2">
        <v>279.63</v>
      </c>
      <c r="ET256" s="2">
        <v>7.72</v>
      </c>
      <c r="EU256" s="2">
        <v>2.84</v>
      </c>
      <c r="EV256" s="2">
        <v>3.97</v>
      </c>
      <c r="EW256" s="2">
        <v>0.5</v>
      </c>
      <c r="EX256" s="2">
        <v>0.21</v>
      </c>
      <c r="EY256" s="2">
        <v>0</v>
      </c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>
        <v>0</v>
      </c>
      <c r="FR256" s="2">
        <f>ROUND(IF(AND(BH256=3,BI256=3),P256,0),2)</f>
        <v>0</v>
      </c>
      <c r="FS256" s="2">
        <v>0</v>
      </c>
      <c r="FT256" s="2"/>
      <c r="FU256" s="2"/>
      <c r="FV256" s="2"/>
      <c r="FW256" s="2"/>
      <c r="FX256" s="2">
        <v>100.8</v>
      </c>
      <c r="FY256" s="2">
        <v>55.25</v>
      </c>
      <c r="FZ256" s="2"/>
      <c r="GA256" s="2" t="s">
        <v>3</v>
      </c>
      <c r="GB256" s="2"/>
      <c r="GC256" s="2"/>
      <c r="GD256" s="2">
        <v>1</v>
      </c>
      <c r="GE256" s="2"/>
      <c r="GF256" s="2">
        <v>-1179289227</v>
      </c>
      <c r="GG256" s="2">
        <v>2</v>
      </c>
      <c r="GH256" s="2">
        <v>1</v>
      </c>
      <c r="GI256" s="2">
        <v>-2</v>
      </c>
      <c r="GJ256" s="2">
        <v>0</v>
      </c>
      <c r="GK256" s="2">
        <v>0</v>
      </c>
      <c r="GL256" s="2">
        <f>ROUND(IF(AND(BH256=3,BI256=3,FS256&lt;&gt;0),P256,0),2)</f>
        <v>0</v>
      </c>
      <c r="GM256" s="2">
        <f>ROUND(O256+X256+Y256,2)+GX256</f>
        <v>13580.63</v>
      </c>
      <c r="GN256" s="2">
        <f>IF(OR(BI256=0,BI256=1),ROUND(O256+X256+Y256,2),0)</f>
        <v>13580.63</v>
      </c>
      <c r="GO256" s="2">
        <f>IF(BI256=2,ROUND(O256+X256+Y256,2),0)</f>
        <v>0</v>
      </c>
      <c r="GP256" s="2">
        <f>IF(BI256=4,ROUND(O256+X256+Y256,2)+GX256,0)</f>
        <v>0</v>
      </c>
      <c r="GQ256" s="2"/>
      <c r="GR256" s="2">
        <v>0</v>
      </c>
      <c r="GS256" s="2">
        <v>0</v>
      </c>
      <c r="GT256" s="2">
        <v>0</v>
      </c>
      <c r="GU256" s="2" t="s">
        <v>348</v>
      </c>
      <c r="GV256" s="2">
        <f>ROUND(((GT256*ROUND(10,7))),2)</f>
        <v>0</v>
      </c>
      <c r="GW256" s="2">
        <v>1</v>
      </c>
      <c r="GX256" s="2">
        <f>ROUND(HC256*I256,2)</f>
        <v>0</v>
      </c>
      <c r="GY256" s="2"/>
      <c r="GZ256" s="2"/>
      <c r="HA256" s="2">
        <v>0</v>
      </c>
      <c r="HB256" s="2">
        <v>0</v>
      </c>
      <c r="HC256" s="2">
        <f t="shared" si="169"/>
        <v>0</v>
      </c>
      <c r="HD256" s="2"/>
      <c r="HE256" s="2" t="s">
        <v>3</v>
      </c>
      <c r="HF256" s="2" t="s">
        <v>3</v>
      </c>
      <c r="HG256" s="2"/>
      <c r="HH256" s="2"/>
      <c r="HI256" s="2"/>
      <c r="HJ256" s="2"/>
      <c r="HK256" s="2"/>
      <c r="HL256" s="2"/>
      <c r="HM256" s="2" t="s">
        <v>3</v>
      </c>
      <c r="HN256" s="2" t="s">
        <v>106</v>
      </c>
      <c r="HO256" s="2" t="s">
        <v>107</v>
      </c>
      <c r="HP256" s="2" t="s">
        <v>104</v>
      </c>
      <c r="HQ256" s="2" t="s">
        <v>104</v>
      </c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>
        <v>0</v>
      </c>
      <c r="IL256" s="2"/>
      <c r="IM256" s="2"/>
      <c r="IN256" s="2"/>
      <c r="IO256" s="2"/>
      <c r="IP256" s="2"/>
      <c r="IQ256" s="2"/>
      <c r="IR256" s="2"/>
      <c r="IS256" s="2"/>
      <c r="IT256" s="2"/>
      <c r="IU256" s="2"/>
    </row>
    <row r="257" spans="1:255" x14ac:dyDescent="0.2">
      <c r="A257">
        <v>17</v>
      </c>
      <c r="B257">
        <v>1</v>
      </c>
      <c r="C257">
        <f>ROW(SmtRes!A546)</f>
        <v>546</v>
      </c>
      <c r="D257">
        <f>ROW(EtalonRes!A512)</f>
        <v>512</v>
      </c>
      <c r="E257" t="s">
        <v>415</v>
      </c>
      <c r="F257" t="s">
        <v>327</v>
      </c>
      <c r="G257" t="s">
        <v>367</v>
      </c>
      <c r="H257" t="s">
        <v>321</v>
      </c>
      <c r="I257">
        <f>ROUND(437.32/100,7)</f>
        <v>4.3731999999999998</v>
      </c>
      <c r="J257">
        <v>0</v>
      </c>
      <c r="K257">
        <f>ROUND(437.32/100,7)</f>
        <v>4.3731999999999998</v>
      </c>
      <c r="O257">
        <f>ROUND(CP257,0)</f>
        <v>97310</v>
      </c>
      <c r="P257">
        <f>ROUND(CQ257*I257,0)</f>
        <v>82055</v>
      </c>
      <c r="Q257">
        <f>ROUND(CR257*I257,0)</f>
        <v>7164</v>
      </c>
      <c r="R257">
        <f>ROUND(CS257*I257,0)</f>
        <v>6292</v>
      </c>
      <c r="S257">
        <f>ROUND(CT257*I257,0)</f>
        <v>8091</v>
      </c>
      <c r="T257">
        <f>ROUND(CU257*I257,0)</f>
        <v>0</v>
      </c>
      <c r="U257">
        <f t="shared" si="151"/>
        <v>28.917784999999999</v>
      </c>
      <c r="V257">
        <f t="shared" si="152"/>
        <v>13.201597499999998</v>
      </c>
      <c r="W257">
        <f>ROUND(CX257*I257,0)</f>
        <v>0</v>
      </c>
      <c r="X257">
        <f>ROUND(CY257,0)</f>
        <v>14498</v>
      </c>
      <c r="Y257">
        <f>ROUND(CZ257,0)</f>
        <v>7947</v>
      </c>
      <c r="AA257">
        <v>53551707</v>
      </c>
      <c r="AB257">
        <f t="shared" si="153"/>
        <v>2959.78</v>
      </c>
      <c r="AC257">
        <f>ROUND(((ES257*ROUND(10,7))),2)</f>
        <v>2796.3</v>
      </c>
      <c r="AD257">
        <f>ROUND(((((ET257*ROUND(((1.25*1.15)*10),7)))-((EU257*ROUND(((1.25*1.15)*10),7))))+AE257),2)</f>
        <v>110.98</v>
      </c>
      <c r="AE257">
        <f>ROUND(((EU257*ROUND(((1.25*1.15)*10),7))),2)</f>
        <v>40.83</v>
      </c>
      <c r="AF257">
        <f>ROUND(((EV257*ROUND(((1.15*1.15)*10),7))),2)</f>
        <v>52.5</v>
      </c>
      <c r="AG257">
        <f t="shared" si="155"/>
        <v>0</v>
      </c>
      <c r="AH257">
        <f>((EW257*ROUND(((1.15*1.15)*10),7)))</f>
        <v>6.6124999999999998</v>
      </c>
      <c r="AI257">
        <f>((EX257*ROUND(((1.25*1.15)*10),7)))</f>
        <v>3.0187499999999998</v>
      </c>
      <c r="AJ257">
        <f t="shared" si="156"/>
        <v>0</v>
      </c>
      <c r="AK257">
        <v>291.32</v>
      </c>
      <c r="AL257">
        <v>279.63</v>
      </c>
      <c r="AM257">
        <v>7.72</v>
      </c>
      <c r="AN257">
        <v>2.84</v>
      </c>
      <c r="AO257">
        <v>3.97</v>
      </c>
      <c r="AP257">
        <v>0</v>
      </c>
      <c r="AQ257">
        <v>0.5</v>
      </c>
      <c r="AR257">
        <v>0.21</v>
      </c>
      <c r="AS257">
        <v>0</v>
      </c>
      <c r="AT257">
        <v>100.8</v>
      </c>
      <c r="AU257">
        <v>55.25</v>
      </c>
      <c r="AV257">
        <v>1</v>
      </c>
      <c r="AW257">
        <v>1</v>
      </c>
      <c r="AZ257">
        <v>1</v>
      </c>
      <c r="BA257">
        <v>35.24</v>
      </c>
      <c r="BB257">
        <v>14.76</v>
      </c>
      <c r="BC257">
        <v>6.71</v>
      </c>
      <c r="BD257" t="s">
        <v>3</v>
      </c>
      <c r="BE257" t="s">
        <v>3</v>
      </c>
      <c r="BF257" t="s">
        <v>3</v>
      </c>
      <c r="BG257" t="s">
        <v>3</v>
      </c>
      <c r="BH257">
        <v>0</v>
      </c>
      <c r="BI257">
        <v>1</v>
      </c>
      <c r="BJ257" t="s">
        <v>329</v>
      </c>
      <c r="BM257">
        <v>11001</v>
      </c>
      <c r="BN257">
        <v>0</v>
      </c>
      <c r="BO257" t="s">
        <v>327</v>
      </c>
      <c r="BP257">
        <v>1</v>
      </c>
      <c r="BQ257">
        <v>2</v>
      </c>
      <c r="BR257">
        <v>0</v>
      </c>
      <c r="BS257">
        <v>35.24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3</v>
      </c>
      <c r="BZ257">
        <v>112</v>
      </c>
      <c r="CA257">
        <v>65</v>
      </c>
      <c r="CB257" t="s">
        <v>3</v>
      </c>
      <c r="CE257">
        <v>0</v>
      </c>
      <c r="CF257">
        <v>0</v>
      </c>
      <c r="CG257">
        <v>0</v>
      </c>
      <c r="CM257">
        <v>0</v>
      </c>
      <c r="CN257" t="s">
        <v>2151</v>
      </c>
      <c r="CO257">
        <v>0</v>
      </c>
      <c r="CP257">
        <f t="shared" si="157"/>
        <v>97310</v>
      </c>
      <c r="CQ257">
        <f t="shared" si="158"/>
        <v>18763.173000000003</v>
      </c>
      <c r="CR257">
        <f t="shared" si="159"/>
        <v>1638.0648000000001</v>
      </c>
      <c r="CS257">
        <f t="shared" si="160"/>
        <v>1438.8492000000001</v>
      </c>
      <c r="CT257">
        <f t="shared" si="161"/>
        <v>1850.1000000000001</v>
      </c>
      <c r="CU257">
        <f t="shared" si="162"/>
        <v>0</v>
      </c>
      <c r="CV257">
        <f t="shared" si="163"/>
        <v>6.6124999999999998</v>
      </c>
      <c r="CW257">
        <f t="shared" si="164"/>
        <v>3.0187499999999998</v>
      </c>
      <c r="CX257">
        <f t="shared" si="165"/>
        <v>0</v>
      </c>
      <c r="CY257">
        <f t="shared" si="166"/>
        <v>14498.063999999998</v>
      </c>
      <c r="CZ257">
        <f t="shared" si="167"/>
        <v>7946.6075000000001</v>
      </c>
      <c r="DC257" t="s">
        <v>3</v>
      </c>
      <c r="DD257" t="s">
        <v>348</v>
      </c>
      <c r="DE257" t="s">
        <v>368</v>
      </c>
      <c r="DF257" t="s">
        <v>368</v>
      </c>
      <c r="DG257" t="s">
        <v>369</v>
      </c>
      <c r="DH257" t="s">
        <v>3</v>
      </c>
      <c r="DI257" t="s">
        <v>369</v>
      </c>
      <c r="DJ257" t="s">
        <v>368</v>
      </c>
      <c r="DK257" t="s">
        <v>3</v>
      </c>
      <c r="DL257" t="s">
        <v>86</v>
      </c>
      <c r="DM257" t="s">
        <v>63</v>
      </c>
      <c r="DN257">
        <v>0</v>
      </c>
      <c r="DO257">
        <v>0</v>
      </c>
      <c r="DP257">
        <v>1</v>
      </c>
      <c r="DQ257">
        <v>1</v>
      </c>
      <c r="DU257">
        <v>1013</v>
      </c>
      <c r="DV257" t="s">
        <v>321</v>
      </c>
      <c r="DW257" t="s">
        <v>321</v>
      </c>
      <c r="DX257">
        <v>1</v>
      </c>
      <c r="DZ257" t="s">
        <v>3</v>
      </c>
      <c r="EA257" t="s">
        <v>3</v>
      </c>
      <c r="EB257" t="s">
        <v>3</v>
      </c>
      <c r="EC257" t="s">
        <v>3</v>
      </c>
      <c r="EE257">
        <v>53551116</v>
      </c>
      <c r="EF257">
        <v>2</v>
      </c>
      <c r="EG257" t="s">
        <v>38</v>
      </c>
      <c r="EH257">
        <v>11</v>
      </c>
      <c r="EI257" t="s">
        <v>104</v>
      </c>
      <c r="EJ257">
        <v>1</v>
      </c>
      <c r="EK257">
        <v>11001</v>
      </c>
      <c r="EL257" t="s">
        <v>104</v>
      </c>
      <c r="EM257" t="s">
        <v>105</v>
      </c>
      <c r="EO257" t="s">
        <v>67</v>
      </c>
      <c r="EQ257">
        <v>131072</v>
      </c>
      <c r="ER257">
        <v>291.32</v>
      </c>
      <c r="ES257">
        <v>279.63</v>
      </c>
      <c r="ET257">
        <v>7.72</v>
      </c>
      <c r="EU257">
        <v>2.84</v>
      </c>
      <c r="EV257">
        <v>3.97</v>
      </c>
      <c r="EW257">
        <v>0.5</v>
      </c>
      <c r="EX257">
        <v>0.21</v>
      </c>
      <c r="EY257">
        <v>0</v>
      </c>
      <c r="FQ257">
        <v>0</v>
      </c>
      <c r="FR257">
        <f>ROUND(IF(AND(BH257=3,BI257=3),P257,0),0)</f>
        <v>0</v>
      </c>
      <c r="FS257">
        <v>0</v>
      </c>
      <c r="FX257">
        <v>100.8</v>
      </c>
      <c r="FY257">
        <v>55.25</v>
      </c>
      <c r="GA257" t="s">
        <v>3</v>
      </c>
      <c r="GD257">
        <v>1</v>
      </c>
      <c r="GF257">
        <v>-1179289227</v>
      </c>
      <c r="GG257">
        <v>2</v>
      </c>
      <c r="GH257">
        <v>1</v>
      </c>
      <c r="GI257">
        <v>2</v>
      </c>
      <c r="GJ257">
        <v>0</v>
      </c>
      <c r="GK257">
        <v>0</v>
      </c>
      <c r="GL257">
        <f>ROUND(IF(AND(BH257=3,BI257=3,FS257&lt;&gt;0),P257,0),0)</f>
        <v>0</v>
      </c>
      <c r="GM257">
        <f>ROUND(O257+X257+Y257,0)+GX257</f>
        <v>119755</v>
      </c>
      <c r="GN257">
        <f>IF(OR(BI257=0,BI257=1),ROUND(O257+X257+Y257,0),0)</f>
        <v>119755</v>
      </c>
      <c r="GO257">
        <f>IF(BI257=2,ROUND(O257+X257+Y257,0),0)</f>
        <v>0</v>
      </c>
      <c r="GP257">
        <f>IF(BI257=4,ROUND(O257+X257+Y257,0)+GX257,0)</f>
        <v>0</v>
      </c>
      <c r="GR257">
        <v>0</v>
      </c>
      <c r="GS257">
        <v>0</v>
      </c>
      <c r="GT257">
        <v>0</v>
      </c>
      <c r="GU257" t="s">
        <v>348</v>
      </c>
      <c r="GV257">
        <f>ROUND(((GT257*ROUND(10,7))),2)</f>
        <v>0</v>
      </c>
      <c r="GW257">
        <v>1</v>
      </c>
      <c r="GX257">
        <f>ROUND(HC257*I257,0)</f>
        <v>0</v>
      </c>
      <c r="HA257">
        <v>0</v>
      </c>
      <c r="HB257">
        <v>0</v>
      </c>
      <c r="HC257">
        <f t="shared" si="169"/>
        <v>0</v>
      </c>
      <c r="HE257" t="s">
        <v>3</v>
      </c>
      <c r="HF257" t="s">
        <v>3</v>
      </c>
      <c r="HM257" t="s">
        <v>3</v>
      </c>
      <c r="HN257" t="s">
        <v>106</v>
      </c>
      <c r="HO257" t="s">
        <v>107</v>
      </c>
      <c r="HP257" t="s">
        <v>104</v>
      </c>
      <c r="HQ257" t="s">
        <v>104</v>
      </c>
      <c r="IK257">
        <v>0</v>
      </c>
    </row>
    <row r="258" spans="1:255" x14ac:dyDescent="0.2">
      <c r="A258" s="2">
        <v>17</v>
      </c>
      <c r="B258" s="2">
        <v>1</v>
      </c>
      <c r="C258" s="2">
        <f>ROW(SmtRes!A561)</f>
        <v>561</v>
      </c>
      <c r="D258" s="2">
        <f>ROW(EtalonRes!A525)</f>
        <v>525</v>
      </c>
      <c r="E258" s="2" t="s">
        <v>416</v>
      </c>
      <c r="F258" s="2" t="s">
        <v>121</v>
      </c>
      <c r="G258" s="2" t="s">
        <v>122</v>
      </c>
      <c r="H258" s="2" t="s">
        <v>123</v>
      </c>
      <c r="I258" s="2">
        <f>ROUND(247.69/100,7)</f>
        <v>2.4769000000000001</v>
      </c>
      <c r="J258" s="2">
        <v>0</v>
      </c>
      <c r="K258" s="2">
        <f>ROUND(247.69/100,7)</f>
        <v>2.4769000000000001</v>
      </c>
      <c r="L258" s="2"/>
      <c r="M258" s="2"/>
      <c r="N258" s="2"/>
      <c r="O258" s="2">
        <f>ROUND(CP258,2)</f>
        <v>71323.98</v>
      </c>
      <c r="P258" s="2">
        <f>ROUND(CQ258*I258,2)</f>
        <v>64509.75</v>
      </c>
      <c r="Q258" s="2">
        <f>ROUND(CR258*I258,2)</f>
        <v>88.55</v>
      </c>
      <c r="R258" s="2">
        <f>ROUND(CS258*I258,2)</f>
        <v>61.92</v>
      </c>
      <c r="S258" s="2">
        <f>ROUND(CT258*I258,2)</f>
        <v>6725.68</v>
      </c>
      <c r="T258" s="2">
        <f>ROUND(CU258*I258,2)</f>
        <v>0</v>
      </c>
      <c r="U258" s="2">
        <f t="shared" ref="U258:U287" si="177">CV258*I258</f>
        <v>769.52750272999992</v>
      </c>
      <c r="V258" s="2">
        <f t="shared" ref="V258:V287" si="178">CW258*I258</f>
        <v>6.124135250000001</v>
      </c>
      <c r="W258" s="2">
        <f>ROUND(CX258*I258,2)</f>
        <v>0</v>
      </c>
      <c r="X258" s="2">
        <f>ROUND(CY258,2)</f>
        <v>6841.9</v>
      </c>
      <c r="Y258" s="2">
        <f>ROUND(CZ258,2)</f>
        <v>3750.15</v>
      </c>
      <c r="Z258" s="2"/>
      <c r="AA258" s="2">
        <v>53551706</v>
      </c>
      <c r="AB258" s="2">
        <f t="shared" ref="AB258:AB287" si="179">ROUND((AC258+AD258+AF258),2)</f>
        <v>28795.66</v>
      </c>
      <c r="AC258" s="2">
        <f t="shared" ref="AC258:AC287" si="180">ROUND((ES258),2)</f>
        <v>26044.55</v>
      </c>
      <c r="AD258" s="2">
        <f>ROUND(((((ET258*ROUND((1.25*1.15),7)))-((EU258*ROUND((1.25*1.15),7))))+AE258),2)</f>
        <v>35.75</v>
      </c>
      <c r="AE258" s="2">
        <f>ROUND(((EU258*ROUND((1.25*1.15),7))),2)</f>
        <v>25</v>
      </c>
      <c r="AF258" s="2">
        <f>ROUND(((EV258*ROUND((1.15*1.15),7))),2)</f>
        <v>2715.36</v>
      </c>
      <c r="AG258" s="2">
        <f t="shared" ref="AG258:AG287" si="181">ROUND((AP258),2)</f>
        <v>0</v>
      </c>
      <c r="AH258" s="2">
        <f>((EW258*ROUND((1.15*1.15),7)))</f>
        <v>310.68169999999998</v>
      </c>
      <c r="AI258" s="2">
        <f>((EX258*ROUND((1.25*1.15),7)))</f>
        <v>2.4725000000000001</v>
      </c>
      <c r="AJ258" s="2">
        <f t="shared" ref="AJ258:AJ287" si="182">(AS258)</f>
        <v>0</v>
      </c>
      <c r="AK258" s="2">
        <v>28122.62</v>
      </c>
      <c r="AL258" s="2">
        <v>26044.55</v>
      </c>
      <c r="AM258" s="2">
        <v>24.87</v>
      </c>
      <c r="AN258" s="2">
        <v>17.39</v>
      </c>
      <c r="AO258" s="2">
        <v>2053.1999999999998</v>
      </c>
      <c r="AP258" s="2">
        <v>0</v>
      </c>
      <c r="AQ258" s="2">
        <v>234.92</v>
      </c>
      <c r="AR258" s="2">
        <v>1.72</v>
      </c>
      <c r="AS258" s="2">
        <v>0</v>
      </c>
      <c r="AT258" s="2">
        <v>100.8</v>
      </c>
      <c r="AU258" s="2">
        <v>55.25</v>
      </c>
      <c r="AV258" s="2">
        <v>1</v>
      </c>
      <c r="AW258" s="2">
        <v>1</v>
      </c>
      <c r="AX258" s="2"/>
      <c r="AY258" s="2"/>
      <c r="AZ258" s="2">
        <v>1</v>
      </c>
      <c r="BA258" s="2">
        <v>1</v>
      </c>
      <c r="BB258" s="2">
        <v>1</v>
      </c>
      <c r="BC258" s="2">
        <v>1</v>
      </c>
      <c r="BD258" s="2" t="s">
        <v>3</v>
      </c>
      <c r="BE258" s="2" t="s">
        <v>3</v>
      </c>
      <c r="BF258" s="2" t="s">
        <v>3</v>
      </c>
      <c r="BG258" s="2" t="s">
        <v>3</v>
      </c>
      <c r="BH258" s="2">
        <v>0</v>
      </c>
      <c r="BI258" s="2">
        <v>1</v>
      </c>
      <c r="BJ258" s="2" t="s">
        <v>124</v>
      </c>
      <c r="BK258" s="2"/>
      <c r="BL258" s="2"/>
      <c r="BM258" s="2">
        <v>11001</v>
      </c>
      <c r="BN258" s="2">
        <v>0</v>
      </c>
      <c r="BO258" s="2" t="s">
        <v>3</v>
      </c>
      <c r="BP258" s="2">
        <v>0</v>
      </c>
      <c r="BQ258" s="2">
        <v>2</v>
      </c>
      <c r="BR258" s="2">
        <v>0</v>
      </c>
      <c r="BS258" s="2">
        <v>1</v>
      </c>
      <c r="BT258" s="2">
        <v>1</v>
      </c>
      <c r="BU258" s="2">
        <v>1</v>
      </c>
      <c r="BV258" s="2">
        <v>1</v>
      </c>
      <c r="BW258" s="2">
        <v>1</v>
      </c>
      <c r="BX258" s="2">
        <v>1</v>
      </c>
      <c r="BY258" s="2" t="s">
        <v>3</v>
      </c>
      <c r="BZ258" s="2">
        <v>112</v>
      </c>
      <c r="CA258" s="2">
        <v>65</v>
      </c>
      <c r="CB258" s="2" t="s">
        <v>3</v>
      </c>
      <c r="CC258" s="2"/>
      <c r="CD258" s="2"/>
      <c r="CE258" s="2">
        <v>0</v>
      </c>
      <c r="CF258" s="2">
        <v>0</v>
      </c>
      <c r="CG258" s="2">
        <v>0</v>
      </c>
      <c r="CH258" s="2"/>
      <c r="CI258" s="2"/>
      <c r="CJ258" s="2"/>
      <c r="CK258" s="2"/>
      <c r="CL258" s="2"/>
      <c r="CM258" s="2">
        <v>0</v>
      </c>
      <c r="CN258" s="2" t="s">
        <v>2151</v>
      </c>
      <c r="CO258" s="2">
        <v>0</v>
      </c>
      <c r="CP258" s="2">
        <f t="shared" ref="CP258:CP287" si="183">(P258+Q258+S258)</f>
        <v>71323.98000000001</v>
      </c>
      <c r="CQ258" s="2">
        <f t="shared" si="158"/>
        <v>26044.55</v>
      </c>
      <c r="CR258" s="2">
        <f t="shared" ref="CR258:CR287" si="184">AD258*BB258</f>
        <v>35.75</v>
      </c>
      <c r="CS258" s="2">
        <f t="shared" ref="CS258:CS287" si="185">AE258*BS258</f>
        <v>25</v>
      </c>
      <c r="CT258" s="2">
        <f t="shared" ref="CT258:CT287" si="186">AF258*BA258</f>
        <v>2715.36</v>
      </c>
      <c r="CU258" s="2">
        <f t="shared" ref="CU258:CU287" si="187">AG258</f>
        <v>0</v>
      </c>
      <c r="CV258" s="2">
        <f t="shared" ref="CV258:CV287" si="188">AH258</f>
        <v>310.68169999999998</v>
      </c>
      <c r="CW258" s="2">
        <f t="shared" ref="CW258:CW287" si="189">AI258</f>
        <v>2.4725000000000001</v>
      </c>
      <c r="CX258" s="2">
        <f t="shared" ref="CX258:CX287" si="190">AJ258</f>
        <v>0</v>
      </c>
      <c r="CY258" s="2">
        <f t="shared" ref="CY258:CY287" si="191">(((S258+R258)*AT258)/100)</f>
        <v>6841.9008000000003</v>
      </c>
      <c r="CZ258" s="2">
        <f t="shared" ref="CZ258:CZ287" si="192">(((S258+R258)*AU258)/100)</f>
        <v>3750.1490000000003</v>
      </c>
      <c r="DA258" s="2"/>
      <c r="DB258" s="2"/>
      <c r="DC258" s="2" t="s">
        <v>3</v>
      </c>
      <c r="DD258" s="2" t="s">
        <v>3</v>
      </c>
      <c r="DE258" s="2" t="s">
        <v>61</v>
      </c>
      <c r="DF258" s="2" t="s">
        <v>61</v>
      </c>
      <c r="DG258" s="2" t="s">
        <v>62</v>
      </c>
      <c r="DH258" s="2" t="s">
        <v>3</v>
      </c>
      <c r="DI258" s="2" t="s">
        <v>62</v>
      </c>
      <c r="DJ258" s="2" t="s">
        <v>61</v>
      </c>
      <c r="DK258" s="2" t="s">
        <v>3</v>
      </c>
      <c r="DL258" s="2" t="s">
        <v>86</v>
      </c>
      <c r="DM258" s="2" t="s">
        <v>63</v>
      </c>
      <c r="DN258" s="2">
        <v>0</v>
      </c>
      <c r="DO258" s="2">
        <v>0</v>
      </c>
      <c r="DP258" s="2">
        <v>1</v>
      </c>
      <c r="DQ258" s="2">
        <v>1</v>
      </c>
      <c r="DR258" s="2"/>
      <c r="DS258" s="2"/>
      <c r="DT258" s="2"/>
      <c r="DU258" s="2">
        <v>1013</v>
      </c>
      <c r="DV258" s="2" t="s">
        <v>123</v>
      </c>
      <c r="DW258" s="2" t="s">
        <v>123</v>
      </c>
      <c r="DX258" s="2">
        <v>1</v>
      </c>
      <c r="DY258" s="2"/>
      <c r="DZ258" s="2" t="s">
        <v>3</v>
      </c>
      <c r="EA258" s="2" t="s">
        <v>3</v>
      </c>
      <c r="EB258" s="2" t="s">
        <v>3</v>
      </c>
      <c r="EC258" s="2" t="s">
        <v>3</v>
      </c>
      <c r="ED258" s="2"/>
      <c r="EE258" s="2">
        <v>53551116</v>
      </c>
      <c r="EF258" s="2">
        <v>2</v>
      </c>
      <c r="EG258" s="2" t="s">
        <v>38</v>
      </c>
      <c r="EH258" s="2">
        <v>11</v>
      </c>
      <c r="EI258" s="2" t="s">
        <v>104</v>
      </c>
      <c r="EJ258" s="2">
        <v>1</v>
      </c>
      <c r="EK258" s="2">
        <v>11001</v>
      </c>
      <c r="EL258" s="2" t="s">
        <v>104</v>
      </c>
      <c r="EM258" s="2" t="s">
        <v>105</v>
      </c>
      <c r="EN258" s="2"/>
      <c r="EO258" s="2" t="s">
        <v>67</v>
      </c>
      <c r="EP258" s="2"/>
      <c r="EQ258" s="2">
        <v>131072</v>
      </c>
      <c r="ER258" s="2">
        <v>28122.62</v>
      </c>
      <c r="ES258" s="2">
        <v>26044.55</v>
      </c>
      <c r="ET258" s="2">
        <v>24.87</v>
      </c>
      <c r="EU258" s="2">
        <v>17.39</v>
      </c>
      <c r="EV258" s="2">
        <v>2053.1999999999998</v>
      </c>
      <c r="EW258" s="2">
        <v>234.92</v>
      </c>
      <c r="EX258" s="2">
        <v>1.72</v>
      </c>
      <c r="EY258" s="2">
        <v>0</v>
      </c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>
        <v>0</v>
      </c>
      <c r="FR258" s="2">
        <f>ROUND(IF(AND(BH258=3,BI258=3),P258,0),2)</f>
        <v>0</v>
      </c>
      <c r="FS258" s="2">
        <v>0</v>
      </c>
      <c r="FT258" s="2"/>
      <c r="FU258" s="2"/>
      <c r="FV258" s="2"/>
      <c r="FW258" s="2"/>
      <c r="FX258" s="2">
        <v>100.8</v>
      </c>
      <c r="FY258" s="2">
        <v>55.25</v>
      </c>
      <c r="FZ258" s="2"/>
      <c r="GA258" s="2" t="s">
        <v>3</v>
      </c>
      <c r="GB258" s="2"/>
      <c r="GC258" s="2"/>
      <c r="GD258" s="2">
        <v>1</v>
      </c>
      <c r="GE258" s="2"/>
      <c r="GF258" s="2">
        <v>1173241168</v>
      </c>
      <c r="GG258" s="2">
        <v>2</v>
      </c>
      <c r="GH258" s="2">
        <v>1</v>
      </c>
      <c r="GI258" s="2">
        <v>-2</v>
      </c>
      <c r="GJ258" s="2">
        <v>0</v>
      </c>
      <c r="GK258" s="2">
        <v>0</v>
      </c>
      <c r="GL258" s="2">
        <f>ROUND(IF(AND(BH258=3,BI258=3,FS258&lt;&gt;0),P258,0),2)</f>
        <v>0</v>
      </c>
      <c r="GM258" s="2">
        <f>ROUND(O258+X258+Y258,2)+GX258</f>
        <v>81916.03</v>
      </c>
      <c r="GN258" s="2">
        <f>IF(OR(BI258=0,BI258=1),ROUND(O258+X258+Y258,2),0)</f>
        <v>81916.03</v>
      </c>
      <c r="GO258" s="2">
        <f>IF(BI258=2,ROUND(O258+X258+Y258,2),0)</f>
        <v>0</v>
      </c>
      <c r="GP258" s="2">
        <f>IF(BI258=4,ROUND(O258+X258+Y258,2)+GX258,0)</f>
        <v>0</v>
      </c>
      <c r="GQ258" s="2"/>
      <c r="GR258" s="2">
        <v>0</v>
      </c>
      <c r="GS258" s="2">
        <v>0</v>
      </c>
      <c r="GT258" s="2">
        <v>0</v>
      </c>
      <c r="GU258" s="2" t="s">
        <v>3</v>
      </c>
      <c r="GV258" s="2">
        <f t="shared" ref="GV258:GV287" si="193">ROUND((GT258),2)</f>
        <v>0</v>
      </c>
      <c r="GW258" s="2">
        <v>1</v>
      </c>
      <c r="GX258" s="2">
        <f>ROUND(HC258*I258,2)</f>
        <v>0</v>
      </c>
      <c r="GY258" s="2"/>
      <c r="GZ258" s="2"/>
      <c r="HA258" s="2">
        <v>0</v>
      </c>
      <c r="HB258" s="2">
        <v>0</v>
      </c>
      <c r="HC258" s="2">
        <f t="shared" ref="HC258:HC287" si="194">GV258*GW258</f>
        <v>0</v>
      </c>
      <c r="HD258" s="2"/>
      <c r="HE258" s="2" t="s">
        <v>3</v>
      </c>
      <c r="HF258" s="2" t="s">
        <v>3</v>
      </c>
      <c r="HG258" s="2"/>
      <c r="HH258" s="2"/>
      <c r="HI258" s="2"/>
      <c r="HJ258" s="2"/>
      <c r="HK258" s="2"/>
      <c r="HL258" s="2"/>
      <c r="HM258" s="2" t="s">
        <v>3</v>
      </c>
      <c r="HN258" s="2" t="s">
        <v>106</v>
      </c>
      <c r="HO258" s="2" t="s">
        <v>107</v>
      </c>
      <c r="HP258" s="2" t="s">
        <v>104</v>
      </c>
      <c r="HQ258" s="2" t="s">
        <v>104</v>
      </c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>
        <v>0</v>
      </c>
      <c r="IL258" s="2"/>
      <c r="IM258" s="2"/>
      <c r="IN258" s="2"/>
      <c r="IO258" s="2"/>
      <c r="IP258" s="2"/>
      <c r="IQ258" s="2"/>
      <c r="IR258" s="2"/>
      <c r="IS258" s="2"/>
      <c r="IT258" s="2"/>
      <c r="IU258" s="2"/>
    </row>
    <row r="259" spans="1:255" x14ac:dyDescent="0.2">
      <c r="A259">
        <v>17</v>
      </c>
      <c r="B259">
        <v>1</v>
      </c>
      <c r="C259">
        <f>ROW(SmtRes!A576)</f>
        <v>576</v>
      </c>
      <c r="D259">
        <f>ROW(EtalonRes!A538)</f>
        <v>538</v>
      </c>
      <c r="E259" t="s">
        <v>416</v>
      </c>
      <c r="F259" t="s">
        <v>121</v>
      </c>
      <c r="G259" t="s">
        <v>122</v>
      </c>
      <c r="H259" t="s">
        <v>123</v>
      </c>
      <c r="I259">
        <f>ROUND(247.69/100,7)</f>
        <v>2.4769000000000001</v>
      </c>
      <c r="J259">
        <v>0</v>
      </c>
      <c r="K259">
        <f>ROUND(247.69/100,7)</f>
        <v>2.4769000000000001</v>
      </c>
      <c r="O259">
        <f>ROUND(CP259,0)</f>
        <v>518836</v>
      </c>
      <c r="P259">
        <f>ROUND(CQ259*I259,0)</f>
        <v>279327</v>
      </c>
      <c r="Q259">
        <f>ROUND(CR259*I259,0)</f>
        <v>2496</v>
      </c>
      <c r="R259">
        <f>ROUND(CS259*I259,0)</f>
        <v>2182</v>
      </c>
      <c r="S259">
        <f>ROUND(CT259*I259,0)</f>
        <v>237013</v>
      </c>
      <c r="T259">
        <f>ROUND(CU259*I259,0)</f>
        <v>0</v>
      </c>
      <c r="U259">
        <f t="shared" si="177"/>
        <v>769.52750272999992</v>
      </c>
      <c r="V259">
        <f t="shared" si="178"/>
        <v>6.124135250000001</v>
      </c>
      <c r="W259">
        <f>ROUND(CX259*I259,0)</f>
        <v>0</v>
      </c>
      <c r="X259">
        <f>ROUND(CY259,0)</f>
        <v>241109</v>
      </c>
      <c r="Y259">
        <f>ROUND(CZ259,0)</f>
        <v>132155</v>
      </c>
      <c r="AA259">
        <v>53551707</v>
      </c>
      <c r="AB259">
        <f t="shared" si="179"/>
        <v>28795.66</v>
      </c>
      <c r="AC259">
        <f t="shared" si="180"/>
        <v>26044.55</v>
      </c>
      <c r="AD259">
        <f>ROUND(((((ET259*ROUND((1.25*1.15),7)))-((EU259*ROUND((1.25*1.15),7))))+AE259),2)</f>
        <v>35.75</v>
      </c>
      <c r="AE259">
        <f>ROUND(((EU259*ROUND((1.25*1.15),7))),2)</f>
        <v>25</v>
      </c>
      <c r="AF259">
        <f>ROUND(((EV259*ROUND((1.15*1.15),7))),2)</f>
        <v>2715.36</v>
      </c>
      <c r="AG259">
        <f t="shared" si="181"/>
        <v>0</v>
      </c>
      <c r="AH259">
        <f>((EW259*ROUND((1.15*1.15),7)))</f>
        <v>310.68169999999998</v>
      </c>
      <c r="AI259">
        <f>((EX259*ROUND((1.25*1.15),7)))</f>
        <v>2.4725000000000001</v>
      </c>
      <c r="AJ259">
        <f t="shared" si="182"/>
        <v>0</v>
      </c>
      <c r="AK259">
        <v>28122.62</v>
      </c>
      <c r="AL259">
        <v>26044.55</v>
      </c>
      <c r="AM259">
        <v>24.87</v>
      </c>
      <c r="AN259">
        <v>17.39</v>
      </c>
      <c r="AO259">
        <v>2053.1999999999998</v>
      </c>
      <c r="AP259">
        <v>0</v>
      </c>
      <c r="AQ259">
        <v>234.92</v>
      </c>
      <c r="AR259">
        <v>1.72</v>
      </c>
      <c r="AS259">
        <v>0</v>
      </c>
      <c r="AT259">
        <v>100.8</v>
      </c>
      <c r="AU259">
        <v>55.25</v>
      </c>
      <c r="AV259">
        <v>1</v>
      </c>
      <c r="AW259">
        <v>1</v>
      </c>
      <c r="AZ259">
        <v>1</v>
      </c>
      <c r="BA259">
        <v>35.24</v>
      </c>
      <c r="BB259">
        <v>28.19</v>
      </c>
      <c r="BC259">
        <v>4.33</v>
      </c>
      <c r="BD259" t="s">
        <v>3</v>
      </c>
      <c r="BE259" t="s">
        <v>3</v>
      </c>
      <c r="BF259" t="s">
        <v>3</v>
      </c>
      <c r="BG259" t="s">
        <v>3</v>
      </c>
      <c r="BH259">
        <v>0</v>
      </c>
      <c r="BI259">
        <v>1</v>
      </c>
      <c r="BJ259" t="s">
        <v>124</v>
      </c>
      <c r="BM259">
        <v>11001</v>
      </c>
      <c r="BN259">
        <v>0</v>
      </c>
      <c r="BO259" t="s">
        <v>121</v>
      </c>
      <c r="BP259">
        <v>1</v>
      </c>
      <c r="BQ259">
        <v>2</v>
      </c>
      <c r="BR259">
        <v>0</v>
      </c>
      <c r="BS259">
        <v>35.24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3</v>
      </c>
      <c r="BZ259">
        <v>112</v>
      </c>
      <c r="CA259">
        <v>65</v>
      </c>
      <c r="CB259" t="s">
        <v>3</v>
      </c>
      <c r="CE259">
        <v>0</v>
      </c>
      <c r="CF259">
        <v>0</v>
      </c>
      <c r="CG259">
        <v>0</v>
      </c>
      <c r="CM259">
        <v>0</v>
      </c>
      <c r="CN259" t="s">
        <v>2151</v>
      </c>
      <c r="CO259">
        <v>0</v>
      </c>
      <c r="CP259">
        <f t="shared" si="183"/>
        <v>518836</v>
      </c>
      <c r="CQ259">
        <f t="shared" si="158"/>
        <v>112772.90149999999</v>
      </c>
      <c r="CR259">
        <f t="shared" si="184"/>
        <v>1007.7925</v>
      </c>
      <c r="CS259">
        <f t="shared" si="185"/>
        <v>881</v>
      </c>
      <c r="CT259">
        <f t="shared" si="186"/>
        <v>95689.286400000012</v>
      </c>
      <c r="CU259">
        <f t="shared" si="187"/>
        <v>0</v>
      </c>
      <c r="CV259">
        <f t="shared" si="188"/>
        <v>310.68169999999998</v>
      </c>
      <c r="CW259">
        <f t="shared" si="189"/>
        <v>2.4725000000000001</v>
      </c>
      <c r="CX259">
        <f t="shared" si="190"/>
        <v>0</v>
      </c>
      <c r="CY259">
        <f t="shared" si="191"/>
        <v>241108.56</v>
      </c>
      <c r="CZ259">
        <f t="shared" si="192"/>
        <v>132155.23749999999</v>
      </c>
      <c r="DC259" t="s">
        <v>3</v>
      </c>
      <c r="DD259" t="s">
        <v>3</v>
      </c>
      <c r="DE259" t="s">
        <v>61</v>
      </c>
      <c r="DF259" t="s">
        <v>61</v>
      </c>
      <c r="DG259" t="s">
        <v>62</v>
      </c>
      <c r="DH259" t="s">
        <v>3</v>
      </c>
      <c r="DI259" t="s">
        <v>62</v>
      </c>
      <c r="DJ259" t="s">
        <v>61</v>
      </c>
      <c r="DK259" t="s">
        <v>3</v>
      </c>
      <c r="DL259" t="s">
        <v>86</v>
      </c>
      <c r="DM259" t="s">
        <v>63</v>
      </c>
      <c r="DN259">
        <v>0</v>
      </c>
      <c r="DO259">
        <v>0</v>
      </c>
      <c r="DP259">
        <v>1</v>
      </c>
      <c r="DQ259">
        <v>1</v>
      </c>
      <c r="DU259">
        <v>1013</v>
      </c>
      <c r="DV259" t="s">
        <v>123</v>
      </c>
      <c r="DW259" t="s">
        <v>123</v>
      </c>
      <c r="DX259">
        <v>1</v>
      </c>
      <c r="DZ259" t="s">
        <v>3</v>
      </c>
      <c r="EA259" t="s">
        <v>3</v>
      </c>
      <c r="EB259" t="s">
        <v>3</v>
      </c>
      <c r="EC259" t="s">
        <v>3</v>
      </c>
      <c r="EE259">
        <v>53551116</v>
      </c>
      <c r="EF259">
        <v>2</v>
      </c>
      <c r="EG259" t="s">
        <v>38</v>
      </c>
      <c r="EH259">
        <v>11</v>
      </c>
      <c r="EI259" t="s">
        <v>104</v>
      </c>
      <c r="EJ259">
        <v>1</v>
      </c>
      <c r="EK259">
        <v>11001</v>
      </c>
      <c r="EL259" t="s">
        <v>104</v>
      </c>
      <c r="EM259" t="s">
        <v>105</v>
      </c>
      <c r="EO259" t="s">
        <v>67</v>
      </c>
      <c r="EQ259">
        <v>131072</v>
      </c>
      <c r="ER259">
        <v>28122.62</v>
      </c>
      <c r="ES259">
        <v>26044.55</v>
      </c>
      <c r="ET259">
        <v>24.87</v>
      </c>
      <c r="EU259">
        <v>17.39</v>
      </c>
      <c r="EV259">
        <v>2053.1999999999998</v>
      </c>
      <c r="EW259">
        <v>234.92</v>
      </c>
      <c r="EX259">
        <v>1.72</v>
      </c>
      <c r="EY259">
        <v>0</v>
      </c>
      <c r="FQ259">
        <v>0</v>
      </c>
      <c r="FR259">
        <f>ROUND(IF(AND(BH259=3,BI259=3),P259,0),0)</f>
        <v>0</v>
      </c>
      <c r="FS259">
        <v>0</v>
      </c>
      <c r="FX259">
        <v>100.8</v>
      </c>
      <c r="FY259">
        <v>55.25</v>
      </c>
      <c r="GA259" t="s">
        <v>3</v>
      </c>
      <c r="GD259">
        <v>1</v>
      </c>
      <c r="GF259">
        <v>1173241168</v>
      </c>
      <c r="GG259">
        <v>2</v>
      </c>
      <c r="GH259">
        <v>1</v>
      </c>
      <c r="GI259">
        <v>2</v>
      </c>
      <c r="GJ259">
        <v>0</v>
      </c>
      <c r="GK259">
        <v>0</v>
      </c>
      <c r="GL259">
        <f>ROUND(IF(AND(BH259=3,BI259=3,FS259&lt;&gt;0),P259,0),0)</f>
        <v>0</v>
      </c>
      <c r="GM259">
        <f>ROUND(O259+X259+Y259,0)+GX259</f>
        <v>892100</v>
      </c>
      <c r="GN259">
        <f>IF(OR(BI259=0,BI259=1),ROUND(O259+X259+Y259,0),0)</f>
        <v>892100</v>
      </c>
      <c r="GO259">
        <f>IF(BI259=2,ROUND(O259+X259+Y259,0),0)</f>
        <v>0</v>
      </c>
      <c r="GP259">
        <f>IF(BI259=4,ROUND(O259+X259+Y259,0)+GX259,0)</f>
        <v>0</v>
      </c>
      <c r="GR259">
        <v>0</v>
      </c>
      <c r="GS259">
        <v>0</v>
      </c>
      <c r="GT259">
        <v>0</v>
      </c>
      <c r="GU259" t="s">
        <v>3</v>
      </c>
      <c r="GV259">
        <f t="shared" si="193"/>
        <v>0</v>
      </c>
      <c r="GW259">
        <v>1</v>
      </c>
      <c r="GX259">
        <f>ROUND(HC259*I259,0)</f>
        <v>0</v>
      </c>
      <c r="HA259">
        <v>0</v>
      </c>
      <c r="HB259">
        <v>0</v>
      </c>
      <c r="HC259">
        <f t="shared" si="194"/>
        <v>0</v>
      </c>
      <c r="HE259" t="s">
        <v>3</v>
      </c>
      <c r="HF259" t="s">
        <v>3</v>
      </c>
      <c r="HM259" t="s">
        <v>3</v>
      </c>
      <c r="HN259" t="s">
        <v>106</v>
      </c>
      <c r="HO259" t="s">
        <v>107</v>
      </c>
      <c r="HP259" t="s">
        <v>104</v>
      </c>
      <c r="HQ259" t="s">
        <v>104</v>
      </c>
      <c r="IK259">
        <v>0</v>
      </c>
    </row>
    <row r="260" spans="1:255" x14ac:dyDescent="0.2">
      <c r="A260" s="2">
        <v>18</v>
      </c>
      <c r="B260" s="2">
        <v>1</v>
      </c>
      <c r="C260" s="2">
        <v>555</v>
      </c>
      <c r="D260" s="2"/>
      <c r="E260" s="2" t="s">
        <v>417</v>
      </c>
      <c r="F260" s="2" t="s">
        <v>418</v>
      </c>
      <c r="G260" s="2" t="s">
        <v>419</v>
      </c>
      <c r="H260" s="2" t="s">
        <v>420</v>
      </c>
      <c r="I260" s="2">
        <f>I258*J260</f>
        <v>49.537999999999997</v>
      </c>
      <c r="J260" s="2">
        <v>19.999999999999996</v>
      </c>
      <c r="K260" s="2">
        <v>20</v>
      </c>
      <c r="L260" s="2"/>
      <c r="M260" s="2"/>
      <c r="N260" s="2"/>
      <c r="O260" s="2">
        <f>ROUND(CP260,2)</f>
        <v>1554.5</v>
      </c>
      <c r="P260" s="2">
        <f>ROUND(CQ260*I260,2)</f>
        <v>1554.5</v>
      </c>
      <c r="Q260" s="2">
        <f>ROUND(CR260*I260,2)</f>
        <v>0</v>
      </c>
      <c r="R260" s="2">
        <f>ROUND(CS260*I260,2)</f>
        <v>0</v>
      </c>
      <c r="S260" s="2">
        <f>ROUND(CT260*I260,2)</f>
        <v>0</v>
      </c>
      <c r="T260" s="2">
        <f>ROUND(CU260*I260,2)</f>
        <v>0</v>
      </c>
      <c r="U260" s="2">
        <f t="shared" si="177"/>
        <v>0</v>
      </c>
      <c r="V260" s="2">
        <f t="shared" si="178"/>
        <v>0</v>
      </c>
      <c r="W260" s="2">
        <f>ROUND(CX260*I260,2)</f>
        <v>71.33</v>
      </c>
      <c r="X260" s="2">
        <f>ROUND(CY260,2)</f>
        <v>0</v>
      </c>
      <c r="Y260" s="2">
        <f>ROUND(CZ260,2)</f>
        <v>0</v>
      </c>
      <c r="Z260" s="2"/>
      <c r="AA260" s="2">
        <v>53551706</v>
      </c>
      <c r="AB260" s="2">
        <f t="shared" si="179"/>
        <v>31.38</v>
      </c>
      <c r="AC260" s="2">
        <f t="shared" si="180"/>
        <v>31.38</v>
      </c>
      <c r="AD260" s="2">
        <f t="shared" ref="AD260:AD271" si="195">ROUND((((ET260)-(EU260))+AE260),2)</f>
        <v>0</v>
      </c>
      <c r="AE260" s="2">
        <f t="shared" ref="AE260:AE271" si="196">ROUND((EU260),2)</f>
        <v>0</v>
      </c>
      <c r="AF260" s="2">
        <f t="shared" ref="AF260:AF271" si="197">ROUND((EV260),2)</f>
        <v>0</v>
      </c>
      <c r="AG260" s="2">
        <f t="shared" si="181"/>
        <v>0</v>
      </c>
      <c r="AH260" s="2">
        <f t="shared" ref="AH260:AH271" si="198">(EW260)</f>
        <v>0</v>
      </c>
      <c r="AI260" s="2">
        <f t="shared" ref="AI260:AI271" si="199">(EX260)</f>
        <v>0</v>
      </c>
      <c r="AJ260" s="2">
        <f t="shared" si="182"/>
        <v>1.44</v>
      </c>
      <c r="AK260" s="2">
        <v>31.38</v>
      </c>
      <c r="AL260" s="2">
        <v>31.38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1.44</v>
      </c>
      <c r="AT260" s="2">
        <v>112</v>
      </c>
      <c r="AU260" s="2">
        <v>65</v>
      </c>
      <c r="AV260" s="2">
        <v>1</v>
      </c>
      <c r="AW260" s="2">
        <v>1</v>
      </c>
      <c r="AX260" s="2"/>
      <c r="AY260" s="2"/>
      <c r="AZ260" s="2">
        <v>1</v>
      </c>
      <c r="BA260" s="2">
        <v>1</v>
      </c>
      <c r="BB260" s="2">
        <v>1</v>
      </c>
      <c r="BC260" s="2">
        <v>1</v>
      </c>
      <c r="BD260" s="2" t="s">
        <v>3</v>
      </c>
      <c r="BE260" s="2" t="s">
        <v>3</v>
      </c>
      <c r="BF260" s="2" t="s">
        <v>3</v>
      </c>
      <c r="BG260" s="2" t="s">
        <v>3</v>
      </c>
      <c r="BH260" s="2">
        <v>3</v>
      </c>
      <c r="BI260" s="2">
        <v>1</v>
      </c>
      <c r="BJ260" s="2" t="s">
        <v>421</v>
      </c>
      <c r="BK260" s="2"/>
      <c r="BL260" s="2"/>
      <c r="BM260" s="2">
        <v>11001</v>
      </c>
      <c r="BN260" s="2">
        <v>0</v>
      </c>
      <c r="BO260" s="2" t="s">
        <v>3</v>
      </c>
      <c r="BP260" s="2">
        <v>0</v>
      </c>
      <c r="BQ260" s="2">
        <v>2</v>
      </c>
      <c r="BR260" s="2">
        <v>0</v>
      </c>
      <c r="BS260" s="2">
        <v>1</v>
      </c>
      <c r="BT260" s="2">
        <v>1</v>
      </c>
      <c r="BU260" s="2">
        <v>1</v>
      </c>
      <c r="BV260" s="2">
        <v>1</v>
      </c>
      <c r="BW260" s="2">
        <v>1</v>
      </c>
      <c r="BX260" s="2">
        <v>1</v>
      </c>
      <c r="BY260" s="2" t="s">
        <v>3</v>
      </c>
      <c r="BZ260" s="2">
        <v>112</v>
      </c>
      <c r="CA260" s="2">
        <v>65</v>
      </c>
      <c r="CB260" s="2" t="s">
        <v>3</v>
      </c>
      <c r="CC260" s="2"/>
      <c r="CD260" s="2"/>
      <c r="CE260" s="2">
        <v>0</v>
      </c>
      <c r="CF260" s="2">
        <v>0</v>
      </c>
      <c r="CG260" s="2">
        <v>0</v>
      </c>
      <c r="CH260" s="2"/>
      <c r="CI260" s="2"/>
      <c r="CJ260" s="2"/>
      <c r="CK260" s="2"/>
      <c r="CL260" s="2"/>
      <c r="CM260" s="2">
        <v>0</v>
      </c>
      <c r="CN260" s="2" t="s">
        <v>3</v>
      </c>
      <c r="CO260" s="2">
        <v>0</v>
      </c>
      <c r="CP260" s="2">
        <f t="shared" si="183"/>
        <v>1554.5</v>
      </c>
      <c r="CQ260" s="2">
        <f t="shared" si="158"/>
        <v>31.38</v>
      </c>
      <c r="CR260" s="2">
        <f t="shared" si="184"/>
        <v>0</v>
      </c>
      <c r="CS260" s="2">
        <f t="shared" si="185"/>
        <v>0</v>
      </c>
      <c r="CT260" s="2">
        <f t="shared" si="186"/>
        <v>0</v>
      </c>
      <c r="CU260" s="2">
        <f t="shared" si="187"/>
        <v>0</v>
      </c>
      <c r="CV260" s="2">
        <f t="shared" si="188"/>
        <v>0</v>
      </c>
      <c r="CW260" s="2">
        <f t="shared" si="189"/>
        <v>0</v>
      </c>
      <c r="CX260" s="2">
        <f t="shared" si="190"/>
        <v>1.44</v>
      </c>
      <c r="CY260" s="2">
        <f t="shared" si="191"/>
        <v>0</v>
      </c>
      <c r="CZ260" s="2">
        <f t="shared" si="192"/>
        <v>0</v>
      </c>
      <c r="DA260" s="2"/>
      <c r="DB260" s="2"/>
      <c r="DC260" s="2" t="s">
        <v>3</v>
      </c>
      <c r="DD260" s="2" t="s">
        <v>3</v>
      </c>
      <c r="DE260" s="2" t="s">
        <v>3</v>
      </c>
      <c r="DF260" s="2" t="s">
        <v>3</v>
      </c>
      <c r="DG260" s="2" t="s">
        <v>3</v>
      </c>
      <c r="DH260" s="2" t="s">
        <v>3</v>
      </c>
      <c r="DI260" s="2" t="s">
        <v>3</v>
      </c>
      <c r="DJ260" s="2" t="s">
        <v>3</v>
      </c>
      <c r="DK260" s="2" t="s">
        <v>3</v>
      </c>
      <c r="DL260" s="2" t="s">
        <v>3</v>
      </c>
      <c r="DM260" s="2" t="s">
        <v>3</v>
      </c>
      <c r="DN260" s="2">
        <v>0</v>
      </c>
      <c r="DO260" s="2">
        <v>0</v>
      </c>
      <c r="DP260" s="2">
        <v>1</v>
      </c>
      <c r="DQ260" s="2">
        <v>1</v>
      </c>
      <c r="DR260" s="2"/>
      <c r="DS260" s="2"/>
      <c r="DT260" s="2"/>
      <c r="DU260" s="2">
        <v>1002</v>
      </c>
      <c r="DV260" s="2" t="s">
        <v>420</v>
      </c>
      <c r="DW260" s="2" t="s">
        <v>420</v>
      </c>
      <c r="DX260" s="2">
        <v>1</v>
      </c>
      <c r="DY260" s="2"/>
      <c r="DZ260" s="2" t="s">
        <v>3</v>
      </c>
      <c r="EA260" s="2" t="s">
        <v>3</v>
      </c>
      <c r="EB260" s="2" t="s">
        <v>3</v>
      </c>
      <c r="EC260" s="2" t="s">
        <v>3</v>
      </c>
      <c r="ED260" s="2"/>
      <c r="EE260" s="2">
        <v>53551116</v>
      </c>
      <c r="EF260" s="2">
        <v>2</v>
      </c>
      <c r="EG260" s="2" t="s">
        <v>38</v>
      </c>
      <c r="EH260" s="2">
        <v>11</v>
      </c>
      <c r="EI260" s="2" t="s">
        <v>104</v>
      </c>
      <c r="EJ260" s="2">
        <v>1</v>
      </c>
      <c r="EK260" s="2">
        <v>11001</v>
      </c>
      <c r="EL260" s="2" t="s">
        <v>104</v>
      </c>
      <c r="EM260" s="2" t="s">
        <v>105</v>
      </c>
      <c r="EN260" s="2"/>
      <c r="EO260" s="2" t="s">
        <v>3</v>
      </c>
      <c r="EP260" s="2"/>
      <c r="EQ260" s="2">
        <v>0</v>
      </c>
      <c r="ER260" s="2">
        <v>31.38</v>
      </c>
      <c r="ES260" s="2">
        <v>31.38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>
        <v>0</v>
      </c>
      <c r="FR260" s="2">
        <f>ROUND(IF(AND(BH260=3,BI260=3),P260,0),2)</f>
        <v>0</v>
      </c>
      <c r="FS260" s="2">
        <v>0</v>
      </c>
      <c r="FT260" s="2"/>
      <c r="FU260" s="2"/>
      <c r="FV260" s="2"/>
      <c r="FW260" s="2"/>
      <c r="FX260" s="2">
        <v>112</v>
      </c>
      <c r="FY260" s="2">
        <v>65</v>
      </c>
      <c r="FZ260" s="2"/>
      <c r="GA260" s="2" t="s">
        <v>3</v>
      </c>
      <c r="GB260" s="2"/>
      <c r="GC260" s="2"/>
      <c r="GD260" s="2">
        <v>1</v>
      </c>
      <c r="GE260" s="2"/>
      <c r="GF260" s="2">
        <v>1789933445</v>
      </c>
      <c r="GG260" s="2">
        <v>2</v>
      </c>
      <c r="GH260" s="2">
        <v>1</v>
      </c>
      <c r="GI260" s="2">
        <v>-2</v>
      </c>
      <c r="GJ260" s="2">
        <v>0</v>
      </c>
      <c r="GK260" s="2">
        <v>0</v>
      </c>
      <c r="GL260" s="2">
        <f>ROUND(IF(AND(BH260=3,BI260=3,FS260&lt;&gt;0),P260,0),2)</f>
        <v>0</v>
      </c>
      <c r="GM260" s="2">
        <f>ROUND(O260+X260+Y260,2)+GX260</f>
        <v>1554.5</v>
      </c>
      <c r="GN260" s="2">
        <f>IF(OR(BI260=0,BI260=1),ROUND(O260+X260+Y260,2),0)</f>
        <v>1554.5</v>
      </c>
      <c r="GO260" s="2">
        <f>IF(BI260=2,ROUND(O260+X260+Y260,2),0)</f>
        <v>0</v>
      </c>
      <c r="GP260" s="2">
        <f>IF(BI260=4,ROUND(O260+X260+Y260,2)+GX260,0)</f>
        <v>0</v>
      </c>
      <c r="GQ260" s="2"/>
      <c r="GR260" s="2">
        <v>0</v>
      </c>
      <c r="GS260" s="2">
        <v>0</v>
      </c>
      <c r="GT260" s="2">
        <v>0</v>
      </c>
      <c r="GU260" s="2" t="s">
        <v>3</v>
      </c>
      <c r="GV260" s="2">
        <f t="shared" si="193"/>
        <v>0</v>
      </c>
      <c r="GW260" s="2">
        <v>1</v>
      </c>
      <c r="GX260" s="2">
        <f>ROUND(HC260*I260,2)</f>
        <v>0</v>
      </c>
      <c r="GY260" s="2"/>
      <c r="GZ260" s="2"/>
      <c r="HA260" s="2">
        <v>0</v>
      </c>
      <c r="HB260" s="2">
        <v>0</v>
      </c>
      <c r="HC260" s="2">
        <f t="shared" si="194"/>
        <v>0</v>
      </c>
      <c r="HD260" s="2"/>
      <c r="HE260" s="2" t="s">
        <v>3</v>
      </c>
      <c r="HF260" s="2" t="s">
        <v>3</v>
      </c>
      <c r="HG260" s="2"/>
      <c r="HH260" s="2"/>
      <c r="HI260" s="2"/>
      <c r="HJ260" s="2"/>
      <c r="HK260" s="2"/>
      <c r="HL260" s="2"/>
      <c r="HM260" s="2" t="s">
        <v>3</v>
      </c>
      <c r="HN260" s="2" t="s">
        <v>106</v>
      </c>
      <c r="HO260" s="2" t="s">
        <v>107</v>
      </c>
      <c r="HP260" s="2" t="s">
        <v>104</v>
      </c>
      <c r="HQ260" s="2" t="s">
        <v>104</v>
      </c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>
        <v>0</v>
      </c>
      <c r="IL260" s="2"/>
      <c r="IM260" s="2"/>
      <c r="IN260" s="2"/>
      <c r="IO260" s="2"/>
      <c r="IP260" s="2"/>
      <c r="IQ260" s="2"/>
      <c r="IR260" s="2"/>
      <c r="IS260" s="2"/>
      <c r="IT260" s="2"/>
      <c r="IU260" s="2"/>
    </row>
    <row r="261" spans="1:255" x14ac:dyDescent="0.2">
      <c r="A261">
        <v>18</v>
      </c>
      <c r="B261">
        <v>1</v>
      </c>
      <c r="C261">
        <v>570</v>
      </c>
      <c r="E261" t="s">
        <v>417</v>
      </c>
      <c r="F261" t="s">
        <v>418</v>
      </c>
      <c r="G261" t="s">
        <v>419</v>
      </c>
      <c r="H261" t="s">
        <v>420</v>
      </c>
      <c r="I261">
        <f>I259*J261</f>
        <v>49.537999999999997</v>
      </c>
      <c r="J261">
        <v>19.999999999999996</v>
      </c>
      <c r="K261">
        <v>20</v>
      </c>
      <c r="O261">
        <f>ROUND(CP261,0)</f>
        <v>3638</v>
      </c>
      <c r="P261">
        <f>ROUND(CQ261*I261,0)</f>
        <v>3638</v>
      </c>
      <c r="Q261">
        <f>ROUND(CR261*I261,0)</f>
        <v>0</v>
      </c>
      <c r="R261">
        <f>ROUND(CS261*I261,0)</f>
        <v>0</v>
      </c>
      <c r="S261">
        <f>ROUND(CT261*I261,0)</f>
        <v>0</v>
      </c>
      <c r="T261">
        <f>ROUND(CU261*I261,0)</f>
        <v>0</v>
      </c>
      <c r="U261">
        <f t="shared" si="177"/>
        <v>0</v>
      </c>
      <c r="V261">
        <f t="shared" si="178"/>
        <v>0</v>
      </c>
      <c r="W261">
        <f>ROUND(CX261*I261,0)</f>
        <v>71</v>
      </c>
      <c r="X261">
        <f>ROUND(CY261,0)</f>
        <v>0</v>
      </c>
      <c r="Y261">
        <f>ROUND(CZ261,0)</f>
        <v>0</v>
      </c>
      <c r="AA261">
        <v>53551707</v>
      </c>
      <c r="AB261">
        <f t="shared" si="179"/>
        <v>31.38</v>
      </c>
      <c r="AC261">
        <f t="shared" si="180"/>
        <v>31.38</v>
      </c>
      <c r="AD261">
        <f t="shared" si="195"/>
        <v>0</v>
      </c>
      <c r="AE261">
        <f t="shared" si="196"/>
        <v>0</v>
      </c>
      <c r="AF261">
        <f t="shared" si="197"/>
        <v>0</v>
      </c>
      <c r="AG261">
        <f t="shared" si="181"/>
        <v>0</v>
      </c>
      <c r="AH261">
        <f t="shared" si="198"/>
        <v>0</v>
      </c>
      <c r="AI261">
        <f t="shared" si="199"/>
        <v>0</v>
      </c>
      <c r="AJ261">
        <f t="shared" si="182"/>
        <v>1.44</v>
      </c>
      <c r="AK261">
        <v>31.38</v>
      </c>
      <c r="AL261">
        <v>31.38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1.44</v>
      </c>
      <c r="AT261">
        <v>112</v>
      </c>
      <c r="AU261">
        <v>65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2.34</v>
      </c>
      <c r="BD261" t="s">
        <v>3</v>
      </c>
      <c r="BE261" t="s">
        <v>3</v>
      </c>
      <c r="BF261" t="s">
        <v>3</v>
      </c>
      <c r="BG261" t="s">
        <v>3</v>
      </c>
      <c r="BH261">
        <v>3</v>
      </c>
      <c r="BI261">
        <v>1</v>
      </c>
      <c r="BJ261" t="s">
        <v>421</v>
      </c>
      <c r="BM261">
        <v>11001</v>
      </c>
      <c r="BN261">
        <v>0</v>
      </c>
      <c r="BO261" t="s">
        <v>418</v>
      </c>
      <c r="BP261">
        <v>1</v>
      </c>
      <c r="BQ261">
        <v>2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3</v>
      </c>
      <c r="BZ261">
        <v>112</v>
      </c>
      <c r="CA261">
        <v>65</v>
      </c>
      <c r="CB261" t="s">
        <v>3</v>
      </c>
      <c r="CE261">
        <v>0</v>
      </c>
      <c r="CF261">
        <v>0</v>
      </c>
      <c r="CG261">
        <v>0</v>
      </c>
      <c r="CM261">
        <v>0</v>
      </c>
      <c r="CN261" t="s">
        <v>3</v>
      </c>
      <c r="CO261">
        <v>0</v>
      </c>
      <c r="CP261">
        <f t="shared" si="183"/>
        <v>3638</v>
      </c>
      <c r="CQ261">
        <f t="shared" si="158"/>
        <v>73.429199999999994</v>
      </c>
      <c r="CR261">
        <f t="shared" si="184"/>
        <v>0</v>
      </c>
      <c r="CS261">
        <f t="shared" si="185"/>
        <v>0</v>
      </c>
      <c r="CT261">
        <f t="shared" si="186"/>
        <v>0</v>
      </c>
      <c r="CU261">
        <f t="shared" si="187"/>
        <v>0</v>
      </c>
      <c r="CV261">
        <f t="shared" si="188"/>
        <v>0</v>
      </c>
      <c r="CW261">
        <f t="shared" si="189"/>
        <v>0</v>
      </c>
      <c r="CX261">
        <f t="shared" si="190"/>
        <v>1.44</v>
      </c>
      <c r="CY261">
        <f t="shared" si="191"/>
        <v>0</v>
      </c>
      <c r="CZ261">
        <f t="shared" si="192"/>
        <v>0</v>
      </c>
      <c r="DC261" t="s">
        <v>3</v>
      </c>
      <c r="DD261" t="s">
        <v>3</v>
      </c>
      <c r="DE261" t="s">
        <v>3</v>
      </c>
      <c r="DF261" t="s">
        <v>3</v>
      </c>
      <c r="DG261" t="s">
        <v>3</v>
      </c>
      <c r="DH261" t="s">
        <v>3</v>
      </c>
      <c r="DI261" t="s">
        <v>3</v>
      </c>
      <c r="DJ261" t="s">
        <v>3</v>
      </c>
      <c r="DK261" t="s">
        <v>3</v>
      </c>
      <c r="DL261" t="s">
        <v>3</v>
      </c>
      <c r="DM261" t="s">
        <v>3</v>
      </c>
      <c r="DN261">
        <v>0</v>
      </c>
      <c r="DO261">
        <v>0</v>
      </c>
      <c r="DP261">
        <v>1</v>
      </c>
      <c r="DQ261">
        <v>1</v>
      </c>
      <c r="DU261">
        <v>1002</v>
      </c>
      <c r="DV261" t="s">
        <v>420</v>
      </c>
      <c r="DW261" t="s">
        <v>420</v>
      </c>
      <c r="DX261">
        <v>1</v>
      </c>
      <c r="DZ261" t="s">
        <v>3</v>
      </c>
      <c r="EA261" t="s">
        <v>3</v>
      </c>
      <c r="EB261" t="s">
        <v>3</v>
      </c>
      <c r="EC261" t="s">
        <v>3</v>
      </c>
      <c r="EE261">
        <v>53551116</v>
      </c>
      <c r="EF261">
        <v>2</v>
      </c>
      <c r="EG261" t="s">
        <v>38</v>
      </c>
      <c r="EH261">
        <v>11</v>
      </c>
      <c r="EI261" t="s">
        <v>104</v>
      </c>
      <c r="EJ261">
        <v>1</v>
      </c>
      <c r="EK261">
        <v>11001</v>
      </c>
      <c r="EL261" t="s">
        <v>104</v>
      </c>
      <c r="EM261" t="s">
        <v>105</v>
      </c>
      <c r="EO261" t="s">
        <v>3</v>
      </c>
      <c r="EQ261">
        <v>0</v>
      </c>
      <c r="ER261">
        <v>31.38</v>
      </c>
      <c r="ES261">
        <v>31.38</v>
      </c>
      <c r="ET261">
        <v>0</v>
      </c>
      <c r="EU261">
        <v>0</v>
      </c>
      <c r="EV261">
        <v>0</v>
      </c>
      <c r="EW261">
        <v>0</v>
      </c>
      <c r="EX261">
        <v>0</v>
      </c>
      <c r="FQ261">
        <v>0</v>
      </c>
      <c r="FR261">
        <f>ROUND(IF(AND(BH261=3,BI261=3),P261,0),0)</f>
        <v>0</v>
      </c>
      <c r="FS261">
        <v>0</v>
      </c>
      <c r="FX261">
        <v>112</v>
      </c>
      <c r="FY261">
        <v>65</v>
      </c>
      <c r="GA261" t="s">
        <v>3</v>
      </c>
      <c r="GD261">
        <v>1</v>
      </c>
      <c r="GF261">
        <v>1789933445</v>
      </c>
      <c r="GG261">
        <v>2</v>
      </c>
      <c r="GH261">
        <v>1</v>
      </c>
      <c r="GI261">
        <v>2</v>
      </c>
      <c r="GJ261">
        <v>0</v>
      </c>
      <c r="GK261">
        <v>0</v>
      </c>
      <c r="GL261">
        <f>ROUND(IF(AND(BH261=3,BI261=3,FS261&lt;&gt;0),P261,0),0)</f>
        <v>0</v>
      </c>
      <c r="GM261">
        <f>ROUND(O261+X261+Y261,0)+GX261</f>
        <v>3638</v>
      </c>
      <c r="GN261">
        <f>IF(OR(BI261=0,BI261=1),ROUND(O261+X261+Y261,0),0)</f>
        <v>3638</v>
      </c>
      <c r="GO261">
        <f>IF(BI261=2,ROUND(O261+X261+Y261,0),0)</f>
        <v>0</v>
      </c>
      <c r="GP261">
        <f>IF(BI261=4,ROUND(O261+X261+Y261,0)+GX261,0)</f>
        <v>0</v>
      </c>
      <c r="GR261">
        <v>0</v>
      </c>
      <c r="GS261">
        <v>0</v>
      </c>
      <c r="GT261">
        <v>0</v>
      </c>
      <c r="GU261" t="s">
        <v>3</v>
      </c>
      <c r="GV261">
        <f t="shared" si="193"/>
        <v>0</v>
      </c>
      <c r="GW261">
        <v>1</v>
      </c>
      <c r="GX261">
        <f>ROUND(HC261*I261,0)</f>
        <v>0</v>
      </c>
      <c r="HA261">
        <v>0</v>
      </c>
      <c r="HB261">
        <v>0</v>
      </c>
      <c r="HC261">
        <f t="shared" si="194"/>
        <v>0</v>
      </c>
      <c r="HE261" t="s">
        <v>3</v>
      </c>
      <c r="HF261" t="s">
        <v>3</v>
      </c>
      <c r="HM261" t="s">
        <v>3</v>
      </c>
      <c r="HN261" t="s">
        <v>106</v>
      </c>
      <c r="HO261" t="s">
        <v>107</v>
      </c>
      <c r="HP261" t="s">
        <v>104</v>
      </c>
      <c r="HQ261" t="s">
        <v>104</v>
      </c>
      <c r="IK261">
        <v>0</v>
      </c>
    </row>
    <row r="262" spans="1:255" x14ac:dyDescent="0.2">
      <c r="A262" s="2">
        <v>18</v>
      </c>
      <c r="B262" s="2">
        <v>1</v>
      </c>
      <c r="C262" s="2">
        <v>558</v>
      </c>
      <c r="D262" s="2"/>
      <c r="E262" s="2" t="s">
        <v>422</v>
      </c>
      <c r="F262" s="2" t="s">
        <v>423</v>
      </c>
      <c r="G262" s="2" t="s">
        <v>424</v>
      </c>
      <c r="H262" s="2" t="s">
        <v>425</v>
      </c>
      <c r="I262" s="2">
        <f>I258*J262</f>
        <v>2.4768999999999996E-2</v>
      </c>
      <c r="J262" s="2">
        <v>9.9999999999999985E-3</v>
      </c>
      <c r="K262" s="2">
        <v>0.01</v>
      </c>
      <c r="L262" s="2"/>
      <c r="M262" s="2"/>
      <c r="N262" s="2"/>
      <c r="O262" s="2">
        <f>ROUND(CP262,2)</f>
        <v>61.92</v>
      </c>
      <c r="P262" s="2">
        <f>ROUND(CQ262*I262,2)</f>
        <v>61.92</v>
      </c>
      <c r="Q262" s="2">
        <f>ROUND(CR262*I262,2)</f>
        <v>0</v>
      </c>
      <c r="R262" s="2">
        <f>ROUND(CS262*I262,2)</f>
        <v>0</v>
      </c>
      <c r="S262" s="2">
        <f>ROUND(CT262*I262,2)</f>
        <v>0</v>
      </c>
      <c r="T262" s="2">
        <f>ROUND(CU262*I262,2)</f>
        <v>0</v>
      </c>
      <c r="U262" s="2">
        <f t="shared" si="177"/>
        <v>0</v>
      </c>
      <c r="V262" s="2">
        <f t="shared" si="178"/>
        <v>0</v>
      </c>
      <c r="W262" s="2">
        <f>ROUND(CX262*I262,2)</f>
        <v>2.84</v>
      </c>
      <c r="X262" s="2">
        <f>ROUND(CY262,2)</f>
        <v>0</v>
      </c>
      <c r="Y262" s="2">
        <f>ROUND(CZ262,2)</f>
        <v>0</v>
      </c>
      <c r="Z262" s="2"/>
      <c r="AA262" s="2">
        <v>53551706</v>
      </c>
      <c r="AB262" s="2">
        <f t="shared" si="179"/>
        <v>2499.9899999999998</v>
      </c>
      <c r="AC262" s="2">
        <f t="shared" si="180"/>
        <v>2499.9899999999998</v>
      </c>
      <c r="AD262" s="2">
        <f t="shared" si="195"/>
        <v>0</v>
      </c>
      <c r="AE262" s="2">
        <f t="shared" si="196"/>
        <v>0</v>
      </c>
      <c r="AF262" s="2">
        <f t="shared" si="197"/>
        <v>0</v>
      </c>
      <c r="AG262" s="2">
        <f t="shared" si="181"/>
        <v>0</v>
      </c>
      <c r="AH262" s="2">
        <f t="shared" si="198"/>
        <v>0</v>
      </c>
      <c r="AI262" s="2">
        <f t="shared" si="199"/>
        <v>0</v>
      </c>
      <c r="AJ262" s="2">
        <f t="shared" si="182"/>
        <v>114.49</v>
      </c>
      <c r="AK262" s="2">
        <v>2499.9899999999998</v>
      </c>
      <c r="AL262" s="2">
        <v>2499.9899999999998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114.49</v>
      </c>
      <c r="AT262" s="2">
        <v>112</v>
      </c>
      <c r="AU262" s="2">
        <v>65</v>
      </c>
      <c r="AV262" s="2">
        <v>1</v>
      </c>
      <c r="AW262" s="2">
        <v>1</v>
      </c>
      <c r="AX262" s="2"/>
      <c r="AY262" s="2"/>
      <c r="AZ262" s="2">
        <v>1</v>
      </c>
      <c r="BA262" s="2">
        <v>1</v>
      </c>
      <c r="BB262" s="2">
        <v>1</v>
      </c>
      <c r="BC262" s="2">
        <v>1</v>
      </c>
      <c r="BD262" s="2" t="s">
        <v>3</v>
      </c>
      <c r="BE262" s="2" t="s">
        <v>3</v>
      </c>
      <c r="BF262" s="2" t="s">
        <v>3</v>
      </c>
      <c r="BG262" s="2" t="s">
        <v>3</v>
      </c>
      <c r="BH262" s="2">
        <v>3</v>
      </c>
      <c r="BI262" s="2">
        <v>1</v>
      </c>
      <c r="BJ262" s="2" t="s">
        <v>426</v>
      </c>
      <c r="BK262" s="2"/>
      <c r="BL262" s="2"/>
      <c r="BM262" s="2">
        <v>11001</v>
      </c>
      <c r="BN262" s="2">
        <v>0</v>
      </c>
      <c r="BO262" s="2" t="s">
        <v>3</v>
      </c>
      <c r="BP262" s="2">
        <v>0</v>
      </c>
      <c r="BQ262" s="2">
        <v>2</v>
      </c>
      <c r="BR262" s="2">
        <v>0</v>
      </c>
      <c r="BS262" s="2">
        <v>1</v>
      </c>
      <c r="BT262" s="2">
        <v>1</v>
      </c>
      <c r="BU262" s="2">
        <v>1</v>
      </c>
      <c r="BV262" s="2">
        <v>1</v>
      </c>
      <c r="BW262" s="2">
        <v>1</v>
      </c>
      <c r="BX262" s="2">
        <v>1</v>
      </c>
      <c r="BY262" s="2" t="s">
        <v>3</v>
      </c>
      <c r="BZ262" s="2">
        <v>112</v>
      </c>
      <c r="CA262" s="2">
        <v>65</v>
      </c>
      <c r="CB262" s="2" t="s">
        <v>3</v>
      </c>
      <c r="CC262" s="2"/>
      <c r="CD262" s="2"/>
      <c r="CE262" s="2">
        <v>0</v>
      </c>
      <c r="CF262" s="2">
        <v>0</v>
      </c>
      <c r="CG262" s="2">
        <v>0</v>
      </c>
      <c r="CH262" s="2"/>
      <c r="CI262" s="2"/>
      <c r="CJ262" s="2"/>
      <c r="CK262" s="2"/>
      <c r="CL262" s="2"/>
      <c r="CM262" s="2">
        <v>0</v>
      </c>
      <c r="CN262" s="2" t="s">
        <v>3</v>
      </c>
      <c r="CO262" s="2">
        <v>0</v>
      </c>
      <c r="CP262" s="2">
        <f t="shared" si="183"/>
        <v>61.92</v>
      </c>
      <c r="CQ262" s="2">
        <f t="shared" si="158"/>
        <v>2499.9899999999998</v>
      </c>
      <c r="CR262" s="2">
        <f t="shared" si="184"/>
        <v>0</v>
      </c>
      <c r="CS262" s="2">
        <f t="shared" si="185"/>
        <v>0</v>
      </c>
      <c r="CT262" s="2">
        <f t="shared" si="186"/>
        <v>0</v>
      </c>
      <c r="CU262" s="2">
        <f t="shared" si="187"/>
        <v>0</v>
      </c>
      <c r="CV262" s="2">
        <f t="shared" si="188"/>
        <v>0</v>
      </c>
      <c r="CW262" s="2">
        <f t="shared" si="189"/>
        <v>0</v>
      </c>
      <c r="CX262" s="2">
        <f t="shared" si="190"/>
        <v>114.49</v>
      </c>
      <c r="CY262" s="2">
        <f t="shared" si="191"/>
        <v>0</v>
      </c>
      <c r="CZ262" s="2">
        <f t="shared" si="192"/>
        <v>0</v>
      </c>
      <c r="DA262" s="2"/>
      <c r="DB262" s="2"/>
      <c r="DC262" s="2" t="s">
        <v>3</v>
      </c>
      <c r="DD262" s="2" t="s">
        <v>3</v>
      </c>
      <c r="DE262" s="2" t="s">
        <v>3</v>
      </c>
      <c r="DF262" s="2" t="s">
        <v>3</v>
      </c>
      <c r="DG262" s="2" t="s">
        <v>3</v>
      </c>
      <c r="DH262" s="2" t="s">
        <v>3</v>
      </c>
      <c r="DI262" s="2" t="s">
        <v>3</v>
      </c>
      <c r="DJ262" s="2" t="s">
        <v>3</v>
      </c>
      <c r="DK262" s="2" t="s">
        <v>3</v>
      </c>
      <c r="DL262" s="2" t="s">
        <v>3</v>
      </c>
      <c r="DM262" s="2" t="s">
        <v>3</v>
      </c>
      <c r="DN262" s="2">
        <v>0</v>
      </c>
      <c r="DO262" s="2">
        <v>0</v>
      </c>
      <c r="DP262" s="2">
        <v>1</v>
      </c>
      <c r="DQ262" s="2">
        <v>1</v>
      </c>
      <c r="DR262" s="2"/>
      <c r="DS262" s="2"/>
      <c r="DT262" s="2"/>
      <c r="DU262" s="2">
        <v>1007</v>
      </c>
      <c r="DV262" s="2" t="s">
        <v>425</v>
      </c>
      <c r="DW262" s="2" t="s">
        <v>425</v>
      </c>
      <c r="DX262" s="2">
        <v>1</v>
      </c>
      <c r="DY262" s="2"/>
      <c r="DZ262" s="2" t="s">
        <v>3</v>
      </c>
      <c r="EA262" s="2" t="s">
        <v>3</v>
      </c>
      <c r="EB262" s="2" t="s">
        <v>3</v>
      </c>
      <c r="EC262" s="2" t="s">
        <v>3</v>
      </c>
      <c r="ED262" s="2"/>
      <c r="EE262" s="2">
        <v>53551116</v>
      </c>
      <c r="EF262" s="2">
        <v>2</v>
      </c>
      <c r="EG262" s="2" t="s">
        <v>38</v>
      </c>
      <c r="EH262" s="2">
        <v>11</v>
      </c>
      <c r="EI262" s="2" t="s">
        <v>104</v>
      </c>
      <c r="EJ262" s="2">
        <v>1</v>
      </c>
      <c r="EK262" s="2">
        <v>11001</v>
      </c>
      <c r="EL262" s="2" t="s">
        <v>104</v>
      </c>
      <c r="EM262" s="2" t="s">
        <v>105</v>
      </c>
      <c r="EN262" s="2"/>
      <c r="EO262" s="2" t="s">
        <v>3</v>
      </c>
      <c r="EP262" s="2"/>
      <c r="EQ262" s="2">
        <v>0</v>
      </c>
      <c r="ER262" s="2">
        <v>2499.9899999999998</v>
      </c>
      <c r="ES262" s="2">
        <v>2499.9899999999998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>
        <v>0</v>
      </c>
      <c r="FR262" s="2">
        <f>ROUND(IF(AND(BH262=3,BI262=3),P262,0),2)</f>
        <v>0</v>
      </c>
      <c r="FS262" s="2">
        <v>0</v>
      </c>
      <c r="FT262" s="2"/>
      <c r="FU262" s="2"/>
      <c r="FV262" s="2"/>
      <c r="FW262" s="2"/>
      <c r="FX262" s="2">
        <v>112</v>
      </c>
      <c r="FY262" s="2">
        <v>65</v>
      </c>
      <c r="FZ262" s="2"/>
      <c r="GA262" s="2" t="s">
        <v>3</v>
      </c>
      <c r="GB262" s="2"/>
      <c r="GC262" s="2"/>
      <c r="GD262" s="2">
        <v>1</v>
      </c>
      <c r="GE262" s="2"/>
      <c r="GF262" s="2">
        <v>-313509987</v>
      </c>
      <c r="GG262" s="2">
        <v>2</v>
      </c>
      <c r="GH262" s="2">
        <v>1</v>
      </c>
      <c r="GI262" s="2">
        <v>-2</v>
      </c>
      <c r="GJ262" s="2">
        <v>0</v>
      </c>
      <c r="GK262" s="2">
        <v>0</v>
      </c>
      <c r="GL262" s="2">
        <f>ROUND(IF(AND(BH262=3,BI262=3,FS262&lt;&gt;0),P262,0),2)</f>
        <v>0</v>
      </c>
      <c r="GM262" s="2">
        <f>ROUND(O262+X262+Y262,2)+GX262</f>
        <v>61.92</v>
      </c>
      <c r="GN262" s="2">
        <f>IF(OR(BI262=0,BI262=1),ROUND(O262+X262+Y262,2),0)</f>
        <v>61.92</v>
      </c>
      <c r="GO262" s="2">
        <f>IF(BI262=2,ROUND(O262+X262+Y262,2),0)</f>
        <v>0</v>
      </c>
      <c r="GP262" s="2">
        <f>IF(BI262=4,ROUND(O262+X262+Y262,2)+GX262,0)</f>
        <v>0</v>
      </c>
      <c r="GQ262" s="2"/>
      <c r="GR262" s="2">
        <v>0</v>
      </c>
      <c r="GS262" s="2">
        <v>0</v>
      </c>
      <c r="GT262" s="2">
        <v>0</v>
      </c>
      <c r="GU262" s="2" t="s">
        <v>3</v>
      </c>
      <c r="GV262" s="2">
        <f t="shared" si="193"/>
        <v>0</v>
      </c>
      <c r="GW262" s="2">
        <v>1</v>
      </c>
      <c r="GX262" s="2">
        <f>ROUND(HC262*I262,2)</f>
        <v>0</v>
      </c>
      <c r="GY262" s="2"/>
      <c r="GZ262" s="2"/>
      <c r="HA262" s="2">
        <v>0</v>
      </c>
      <c r="HB262" s="2">
        <v>0</v>
      </c>
      <c r="HC262" s="2">
        <f t="shared" si="194"/>
        <v>0</v>
      </c>
      <c r="HD262" s="2"/>
      <c r="HE262" s="2" t="s">
        <v>3</v>
      </c>
      <c r="HF262" s="2" t="s">
        <v>3</v>
      </c>
      <c r="HG262" s="2"/>
      <c r="HH262" s="2"/>
      <c r="HI262" s="2"/>
      <c r="HJ262" s="2"/>
      <c r="HK262" s="2"/>
      <c r="HL262" s="2"/>
      <c r="HM262" s="2" t="s">
        <v>3</v>
      </c>
      <c r="HN262" s="2" t="s">
        <v>106</v>
      </c>
      <c r="HO262" s="2" t="s">
        <v>107</v>
      </c>
      <c r="HP262" s="2" t="s">
        <v>104</v>
      </c>
      <c r="HQ262" s="2" t="s">
        <v>104</v>
      </c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>
        <v>0</v>
      </c>
      <c r="IL262" s="2"/>
      <c r="IM262" s="2"/>
      <c r="IN262" s="2"/>
      <c r="IO262" s="2"/>
      <c r="IP262" s="2"/>
      <c r="IQ262" s="2"/>
      <c r="IR262" s="2"/>
      <c r="IS262" s="2"/>
      <c r="IT262" s="2"/>
      <c r="IU262" s="2"/>
    </row>
    <row r="263" spans="1:255" x14ac:dyDescent="0.2">
      <c r="A263">
        <v>18</v>
      </c>
      <c r="B263">
        <v>1</v>
      </c>
      <c r="C263">
        <v>573</v>
      </c>
      <c r="E263" t="s">
        <v>422</v>
      </c>
      <c r="F263" t="s">
        <v>423</v>
      </c>
      <c r="G263" t="s">
        <v>424</v>
      </c>
      <c r="H263" t="s">
        <v>425</v>
      </c>
      <c r="I263">
        <f>I259*J263</f>
        <v>2.4768999999999996E-2</v>
      </c>
      <c r="J263">
        <v>9.9999999999999985E-3</v>
      </c>
      <c r="K263">
        <v>0.01</v>
      </c>
      <c r="O263">
        <f>ROUND(CP263,0)</f>
        <v>316</v>
      </c>
      <c r="P263">
        <f>ROUND(CQ263*I263,0)</f>
        <v>316</v>
      </c>
      <c r="Q263">
        <f>ROUND(CR263*I263,0)</f>
        <v>0</v>
      </c>
      <c r="R263">
        <f>ROUND(CS263*I263,0)</f>
        <v>0</v>
      </c>
      <c r="S263">
        <f>ROUND(CT263*I263,0)</f>
        <v>0</v>
      </c>
      <c r="T263">
        <f>ROUND(CU263*I263,0)</f>
        <v>0</v>
      </c>
      <c r="U263">
        <f t="shared" si="177"/>
        <v>0</v>
      </c>
      <c r="V263">
        <f t="shared" si="178"/>
        <v>0</v>
      </c>
      <c r="W263">
        <f>ROUND(CX263*I263,0)</f>
        <v>3</v>
      </c>
      <c r="X263">
        <f>ROUND(CY263,0)</f>
        <v>0</v>
      </c>
      <c r="Y263">
        <f>ROUND(CZ263,0)</f>
        <v>0</v>
      </c>
      <c r="AA263">
        <v>53551707</v>
      </c>
      <c r="AB263">
        <f t="shared" si="179"/>
        <v>2499.9899999999998</v>
      </c>
      <c r="AC263">
        <f t="shared" si="180"/>
        <v>2499.9899999999998</v>
      </c>
      <c r="AD263">
        <f t="shared" si="195"/>
        <v>0</v>
      </c>
      <c r="AE263">
        <f t="shared" si="196"/>
        <v>0</v>
      </c>
      <c r="AF263">
        <f t="shared" si="197"/>
        <v>0</v>
      </c>
      <c r="AG263">
        <f t="shared" si="181"/>
        <v>0</v>
      </c>
      <c r="AH263">
        <f t="shared" si="198"/>
        <v>0</v>
      </c>
      <c r="AI263">
        <f t="shared" si="199"/>
        <v>0</v>
      </c>
      <c r="AJ263">
        <f t="shared" si="182"/>
        <v>114.49</v>
      </c>
      <c r="AK263">
        <v>2499.9899999999998</v>
      </c>
      <c r="AL263">
        <v>2499.9899999999998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114.49</v>
      </c>
      <c r="AT263">
        <v>112</v>
      </c>
      <c r="AU263">
        <v>65</v>
      </c>
      <c r="AV263">
        <v>1</v>
      </c>
      <c r="AW263">
        <v>1</v>
      </c>
      <c r="AZ263">
        <v>1</v>
      </c>
      <c r="BA263">
        <v>1</v>
      </c>
      <c r="BB263">
        <v>1</v>
      </c>
      <c r="BC263">
        <v>5.1100000000000003</v>
      </c>
      <c r="BD263" t="s">
        <v>3</v>
      </c>
      <c r="BE263" t="s">
        <v>3</v>
      </c>
      <c r="BF263" t="s">
        <v>3</v>
      </c>
      <c r="BG263" t="s">
        <v>3</v>
      </c>
      <c r="BH263">
        <v>3</v>
      </c>
      <c r="BI263">
        <v>1</v>
      </c>
      <c r="BJ263" t="s">
        <v>426</v>
      </c>
      <c r="BM263">
        <v>11001</v>
      </c>
      <c r="BN263">
        <v>0</v>
      </c>
      <c r="BO263" t="s">
        <v>423</v>
      </c>
      <c r="BP263">
        <v>1</v>
      </c>
      <c r="BQ263">
        <v>2</v>
      </c>
      <c r="BR263">
        <v>0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3</v>
      </c>
      <c r="BZ263">
        <v>112</v>
      </c>
      <c r="CA263">
        <v>65</v>
      </c>
      <c r="CB263" t="s">
        <v>3</v>
      </c>
      <c r="CE263">
        <v>0</v>
      </c>
      <c r="CF263">
        <v>0</v>
      </c>
      <c r="CG263">
        <v>0</v>
      </c>
      <c r="CM263">
        <v>0</v>
      </c>
      <c r="CN263" t="s">
        <v>3</v>
      </c>
      <c r="CO263">
        <v>0</v>
      </c>
      <c r="CP263">
        <f t="shared" si="183"/>
        <v>316</v>
      </c>
      <c r="CQ263">
        <f t="shared" si="158"/>
        <v>12774.948899999999</v>
      </c>
      <c r="CR263">
        <f t="shared" si="184"/>
        <v>0</v>
      </c>
      <c r="CS263">
        <f t="shared" si="185"/>
        <v>0</v>
      </c>
      <c r="CT263">
        <f t="shared" si="186"/>
        <v>0</v>
      </c>
      <c r="CU263">
        <f t="shared" si="187"/>
        <v>0</v>
      </c>
      <c r="CV263">
        <f t="shared" si="188"/>
        <v>0</v>
      </c>
      <c r="CW263">
        <f t="shared" si="189"/>
        <v>0</v>
      </c>
      <c r="CX263">
        <f t="shared" si="190"/>
        <v>114.49</v>
      </c>
      <c r="CY263">
        <f t="shared" si="191"/>
        <v>0</v>
      </c>
      <c r="CZ263">
        <f t="shared" si="192"/>
        <v>0</v>
      </c>
      <c r="DC263" t="s">
        <v>3</v>
      </c>
      <c r="DD263" t="s">
        <v>3</v>
      </c>
      <c r="DE263" t="s">
        <v>3</v>
      </c>
      <c r="DF263" t="s">
        <v>3</v>
      </c>
      <c r="DG263" t="s">
        <v>3</v>
      </c>
      <c r="DH263" t="s">
        <v>3</v>
      </c>
      <c r="DI263" t="s">
        <v>3</v>
      </c>
      <c r="DJ263" t="s">
        <v>3</v>
      </c>
      <c r="DK263" t="s">
        <v>3</v>
      </c>
      <c r="DL263" t="s">
        <v>3</v>
      </c>
      <c r="DM263" t="s">
        <v>3</v>
      </c>
      <c r="DN263">
        <v>0</v>
      </c>
      <c r="DO263">
        <v>0</v>
      </c>
      <c r="DP263">
        <v>1</v>
      </c>
      <c r="DQ263">
        <v>1</v>
      </c>
      <c r="DU263">
        <v>1007</v>
      </c>
      <c r="DV263" t="s">
        <v>425</v>
      </c>
      <c r="DW263" t="s">
        <v>425</v>
      </c>
      <c r="DX263">
        <v>1</v>
      </c>
      <c r="DZ263" t="s">
        <v>3</v>
      </c>
      <c r="EA263" t="s">
        <v>3</v>
      </c>
      <c r="EB263" t="s">
        <v>3</v>
      </c>
      <c r="EC263" t="s">
        <v>3</v>
      </c>
      <c r="EE263">
        <v>53551116</v>
      </c>
      <c r="EF263">
        <v>2</v>
      </c>
      <c r="EG263" t="s">
        <v>38</v>
      </c>
      <c r="EH263">
        <v>11</v>
      </c>
      <c r="EI263" t="s">
        <v>104</v>
      </c>
      <c r="EJ263">
        <v>1</v>
      </c>
      <c r="EK263">
        <v>11001</v>
      </c>
      <c r="EL263" t="s">
        <v>104</v>
      </c>
      <c r="EM263" t="s">
        <v>105</v>
      </c>
      <c r="EO263" t="s">
        <v>3</v>
      </c>
      <c r="EQ263">
        <v>0</v>
      </c>
      <c r="ER263">
        <v>2499.9899999999998</v>
      </c>
      <c r="ES263">
        <v>2499.9899999999998</v>
      </c>
      <c r="ET263">
        <v>0</v>
      </c>
      <c r="EU263">
        <v>0</v>
      </c>
      <c r="EV263">
        <v>0</v>
      </c>
      <c r="EW263">
        <v>0</v>
      </c>
      <c r="EX263">
        <v>0</v>
      </c>
      <c r="FQ263">
        <v>0</v>
      </c>
      <c r="FR263">
        <f>ROUND(IF(AND(BH263=3,BI263=3),P263,0),0)</f>
        <v>0</v>
      </c>
      <c r="FS263">
        <v>0</v>
      </c>
      <c r="FX263">
        <v>112</v>
      </c>
      <c r="FY263">
        <v>65</v>
      </c>
      <c r="GA263" t="s">
        <v>3</v>
      </c>
      <c r="GD263">
        <v>1</v>
      </c>
      <c r="GF263">
        <v>-313509987</v>
      </c>
      <c r="GG263">
        <v>2</v>
      </c>
      <c r="GH263">
        <v>1</v>
      </c>
      <c r="GI263">
        <v>2</v>
      </c>
      <c r="GJ263">
        <v>0</v>
      </c>
      <c r="GK263">
        <v>0</v>
      </c>
      <c r="GL263">
        <f>ROUND(IF(AND(BH263=3,BI263=3,FS263&lt;&gt;0),P263,0),0)</f>
        <v>0</v>
      </c>
      <c r="GM263">
        <f>ROUND(O263+X263+Y263,0)+GX263</f>
        <v>316</v>
      </c>
      <c r="GN263">
        <f>IF(OR(BI263=0,BI263=1),ROUND(O263+X263+Y263,0),0)</f>
        <v>316</v>
      </c>
      <c r="GO263">
        <f>IF(BI263=2,ROUND(O263+X263+Y263,0),0)</f>
        <v>0</v>
      </c>
      <c r="GP263">
        <f>IF(BI263=4,ROUND(O263+X263+Y263,0)+GX263,0)</f>
        <v>0</v>
      </c>
      <c r="GR263">
        <v>0</v>
      </c>
      <c r="GS263">
        <v>0</v>
      </c>
      <c r="GT263">
        <v>0</v>
      </c>
      <c r="GU263" t="s">
        <v>3</v>
      </c>
      <c r="GV263">
        <f t="shared" si="193"/>
        <v>0</v>
      </c>
      <c r="GW263">
        <v>1</v>
      </c>
      <c r="GX263">
        <f>ROUND(HC263*I263,0)</f>
        <v>0</v>
      </c>
      <c r="HA263">
        <v>0</v>
      </c>
      <c r="HB263">
        <v>0</v>
      </c>
      <c r="HC263">
        <f t="shared" si="194"/>
        <v>0</v>
      </c>
      <c r="HE263" t="s">
        <v>3</v>
      </c>
      <c r="HF263" t="s">
        <v>3</v>
      </c>
      <c r="HM263" t="s">
        <v>3</v>
      </c>
      <c r="HN263" t="s">
        <v>106</v>
      </c>
      <c r="HO263" t="s">
        <v>107</v>
      </c>
      <c r="HP263" t="s">
        <v>104</v>
      </c>
      <c r="HQ263" t="s">
        <v>104</v>
      </c>
      <c r="IK263">
        <v>0</v>
      </c>
    </row>
    <row r="264" spans="1:255" x14ac:dyDescent="0.2">
      <c r="A264" s="2">
        <v>18</v>
      </c>
      <c r="B264" s="2">
        <v>1</v>
      </c>
      <c r="C264" s="2">
        <v>557</v>
      </c>
      <c r="D264" s="2"/>
      <c r="E264" s="2" t="s">
        <v>427</v>
      </c>
      <c r="F264" s="2" t="s">
        <v>126</v>
      </c>
      <c r="G264" s="2" t="s">
        <v>127</v>
      </c>
      <c r="H264" s="2" t="s">
        <v>128</v>
      </c>
      <c r="I264" s="2">
        <f>I258*J264</f>
        <v>-252.6438</v>
      </c>
      <c r="J264" s="2">
        <v>-102</v>
      </c>
      <c r="K264" s="2">
        <v>-102</v>
      </c>
      <c r="L264" s="2"/>
      <c r="M264" s="2"/>
      <c r="N264" s="2"/>
      <c r="O264" s="2">
        <f>ROUND(CP264,2)</f>
        <v>-52888.45</v>
      </c>
      <c r="P264" s="2">
        <f>ROUND(CQ264*I264,2)</f>
        <v>-52888.45</v>
      </c>
      <c r="Q264" s="2">
        <f>ROUND(CR264*I264,2)</f>
        <v>0</v>
      </c>
      <c r="R264" s="2">
        <f>ROUND(CS264*I264,2)</f>
        <v>0</v>
      </c>
      <c r="S264" s="2">
        <f>ROUND(CT264*I264,2)</f>
        <v>0</v>
      </c>
      <c r="T264" s="2">
        <f>ROUND(CU264*I264,2)</f>
        <v>0</v>
      </c>
      <c r="U264" s="2">
        <f t="shared" si="177"/>
        <v>0</v>
      </c>
      <c r="V264" s="2">
        <f t="shared" si="178"/>
        <v>0</v>
      </c>
      <c r="W264" s="2">
        <f>ROUND(CX264*I264,2)</f>
        <v>-237.49</v>
      </c>
      <c r="X264" s="2">
        <f>ROUND(CY264,2)</f>
        <v>0</v>
      </c>
      <c r="Y264" s="2">
        <f>ROUND(CZ264,2)</f>
        <v>0</v>
      </c>
      <c r="Z264" s="2"/>
      <c r="AA264" s="2">
        <v>53551706</v>
      </c>
      <c r="AB264" s="2">
        <f t="shared" si="179"/>
        <v>209.34</v>
      </c>
      <c r="AC264" s="2">
        <f t="shared" si="180"/>
        <v>209.34</v>
      </c>
      <c r="AD264" s="2">
        <f t="shared" si="195"/>
        <v>0</v>
      </c>
      <c r="AE264" s="2">
        <f t="shared" si="196"/>
        <v>0</v>
      </c>
      <c r="AF264" s="2">
        <f t="shared" si="197"/>
        <v>0</v>
      </c>
      <c r="AG264" s="2">
        <f t="shared" si="181"/>
        <v>0</v>
      </c>
      <c r="AH264" s="2">
        <f t="shared" si="198"/>
        <v>0</v>
      </c>
      <c r="AI264" s="2">
        <f t="shared" si="199"/>
        <v>0</v>
      </c>
      <c r="AJ264" s="2">
        <f t="shared" si="182"/>
        <v>0.94</v>
      </c>
      <c r="AK264" s="2">
        <v>209.34</v>
      </c>
      <c r="AL264" s="2">
        <v>209.34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0.94</v>
      </c>
      <c r="AT264" s="2">
        <v>112</v>
      </c>
      <c r="AU264" s="2">
        <v>65</v>
      </c>
      <c r="AV264" s="2">
        <v>1</v>
      </c>
      <c r="AW264" s="2">
        <v>1</v>
      </c>
      <c r="AX264" s="2"/>
      <c r="AY264" s="2"/>
      <c r="AZ264" s="2">
        <v>1</v>
      </c>
      <c r="BA264" s="2">
        <v>1</v>
      </c>
      <c r="BB264" s="2">
        <v>1</v>
      </c>
      <c r="BC264" s="2">
        <v>1</v>
      </c>
      <c r="BD264" s="2" t="s">
        <v>3</v>
      </c>
      <c r="BE264" s="2" t="s">
        <v>3</v>
      </c>
      <c r="BF264" s="2" t="s">
        <v>3</v>
      </c>
      <c r="BG264" s="2" t="s">
        <v>3</v>
      </c>
      <c r="BH264" s="2">
        <v>3</v>
      </c>
      <c r="BI264" s="2">
        <v>1</v>
      </c>
      <c r="BJ264" s="2" t="s">
        <v>129</v>
      </c>
      <c r="BK264" s="2"/>
      <c r="BL264" s="2"/>
      <c r="BM264" s="2">
        <v>11001</v>
      </c>
      <c r="BN264" s="2">
        <v>0</v>
      </c>
      <c r="BO264" s="2" t="s">
        <v>3</v>
      </c>
      <c r="BP264" s="2">
        <v>0</v>
      </c>
      <c r="BQ264" s="2">
        <v>2</v>
      </c>
      <c r="BR264" s="2">
        <v>1</v>
      </c>
      <c r="BS264" s="2">
        <v>1</v>
      </c>
      <c r="BT264" s="2">
        <v>1</v>
      </c>
      <c r="BU264" s="2">
        <v>1</v>
      </c>
      <c r="BV264" s="2">
        <v>1</v>
      </c>
      <c r="BW264" s="2">
        <v>1</v>
      </c>
      <c r="BX264" s="2">
        <v>1</v>
      </c>
      <c r="BY264" s="2" t="s">
        <v>3</v>
      </c>
      <c r="BZ264" s="2">
        <v>112</v>
      </c>
      <c r="CA264" s="2">
        <v>65</v>
      </c>
      <c r="CB264" s="2" t="s">
        <v>3</v>
      </c>
      <c r="CC264" s="2"/>
      <c r="CD264" s="2"/>
      <c r="CE264" s="2">
        <v>0</v>
      </c>
      <c r="CF264" s="2">
        <v>0</v>
      </c>
      <c r="CG264" s="2">
        <v>0</v>
      </c>
      <c r="CH264" s="2"/>
      <c r="CI264" s="2"/>
      <c r="CJ264" s="2"/>
      <c r="CK264" s="2"/>
      <c r="CL264" s="2"/>
      <c r="CM264" s="2">
        <v>0</v>
      </c>
      <c r="CN264" s="2" t="s">
        <v>3</v>
      </c>
      <c r="CO264" s="2">
        <v>0</v>
      </c>
      <c r="CP264" s="2">
        <f t="shared" si="183"/>
        <v>-52888.45</v>
      </c>
      <c r="CQ264" s="2">
        <f t="shared" si="158"/>
        <v>209.34</v>
      </c>
      <c r="CR264" s="2">
        <f t="shared" si="184"/>
        <v>0</v>
      </c>
      <c r="CS264" s="2">
        <f t="shared" si="185"/>
        <v>0</v>
      </c>
      <c r="CT264" s="2">
        <f t="shared" si="186"/>
        <v>0</v>
      </c>
      <c r="CU264" s="2">
        <f t="shared" si="187"/>
        <v>0</v>
      </c>
      <c r="CV264" s="2">
        <f t="shared" si="188"/>
        <v>0</v>
      </c>
      <c r="CW264" s="2">
        <f t="shared" si="189"/>
        <v>0</v>
      </c>
      <c r="CX264" s="2">
        <f t="shared" si="190"/>
        <v>0.94</v>
      </c>
      <c r="CY264" s="2">
        <f t="shared" si="191"/>
        <v>0</v>
      </c>
      <c r="CZ264" s="2">
        <f t="shared" si="192"/>
        <v>0</v>
      </c>
      <c r="DA264" s="2"/>
      <c r="DB264" s="2"/>
      <c r="DC264" s="2" t="s">
        <v>3</v>
      </c>
      <c r="DD264" s="2" t="s">
        <v>3</v>
      </c>
      <c r="DE264" s="2" t="s">
        <v>3</v>
      </c>
      <c r="DF264" s="2" t="s">
        <v>3</v>
      </c>
      <c r="DG264" s="2" t="s">
        <v>3</v>
      </c>
      <c r="DH264" s="2" t="s">
        <v>3</v>
      </c>
      <c r="DI264" s="2" t="s">
        <v>3</v>
      </c>
      <c r="DJ264" s="2" t="s">
        <v>3</v>
      </c>
      <c r="DK264" s="2" t="s">
        <v>3</v>
      </c>
      <c r="DL264" s="2" t="s">
        <v>3</v>
      </c>
      <c r="DM264" s="2" t="s">
        <v>3</v>
      </c>
      <c r="DN264" s="2">
        <v>0</v>
      </c>
      <c r="DO264" s="2">
        <v>0</v>
      </c>
      <c r="DP264" s="2">
        <v>1</v>
      </c>
      <c r="DQ264" s="2">
        <v>1</v>
      </c>
      <c r="DR264" s="2"/>
      <c r="DS264" s="2"/>
      <c r="DT264" s="2"/>
      <c r="DU264" s="2">
        <v>1005</v>
      </c>
      <c r="DV264" s="2" t="s">
        <v>128</v>
      </c>
      <c r="DW264" s="2" t="s">
        <v>128</v>
      </c>
      <c r="DX264" s="2">
        <v>1</v>
      </c>
      <c r="DY264" s="2"/>
      <c r="DZ264" s="2" t="s">
        <v>3</v>
      </c>
      <c r="EA264" s="2" t="s">
        <v>3</v>
      </c>
      <c r="EB264" s="2" t="s">
        <v>3</v>
      </c>
      <c r="EC264" s="2" t="s">
        <v>3</v>
      </c>
      <c r="ED264" s="2"/>
      <c r="EE264" s="2">
        <v>53551116</v>
      </c>
      <c r="EF264" s="2">
        <v>2</v>
      </c>
      <c r="EG264" s="2" t="s">
        <v>38</v>
      </c>
      <c r="EH264" s="2">
        <v>11</v>
      </c>
      <c r="EI264" s="2" t="s">
        <v>104</v>
      </c>
      <c r="EJ264" s="2">
        <v>1</v>
      </c>
      <c r="EK264" s="2">
        <v>11001</v>
      </c>
      <c r="EL264" s="2" t="s">
        <v>104</v>
      </c>
      <c r="EM264" s="2" t="s">
        <v>105</v>
      </c>
      <c r="EN264" s="2"/>
      <c r="EO264" s="2" t="s">
        <v>3</v>
      </c>
      <c r="EP264" s="2"/>
      <c r="EQ264" s="2">
        <v>32768</v>
      </c>
      <c r="ER264" s="2">
        <v>209.34</v>
      </c>
      <c r="ES264" s="2">
        <v>209.34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>
        <v>0</v>
      </c>
      <c r="FR264" s="2">
        <f>ROUND(IF(AND(BH264=3,BI264=3),P264,0),2)</f>
        <v>0</v>
      </c>
      <c r="FS264" s="2">
        <v>0</v>
      </c>
      <c r="FT264" s="2"/>
      <c r="FU264" s="2"/>
      <c r="FV264" s="2"/>
      <c r="FW264" s="2"/>
      <c r="FX264" s="2">
        <v>112</v>
      </c>
      <c r="FY264" s="2">
        <v>65</v>
      </c>
      <c r="FZ264" s="2"/>
      <c r="GA264" s="2" t="s">
        <v>3</v>
      </c>
      <c r="GB264" s="2"/>
      <c r="GC264" s="2"/>
      <c r="GD264" s="2">
        <v>1</v>
      </c>
      <c r="GE264" s="2"/>
      <c r="GF264" s="2">
        <v>2104172470</v>
      </c>
      <c r="GG264" s="2">
        <v>2</v>
      </c>
      <c r="GH264" s="2">
        <v>1</v>
      </c>
      <c r="GI264" s="2">
        <v>-2</v>
      </c>
      <c r="GJ264" s="2">
        <v>0</v>
      </c>
      <c r="GK264" s="2">
        <v>0</v>
      </c>
      <c r="GL264" s="2">
        <f>ROUND(IF(AND(BH264=3,BI264=3,FS264&lt;&gt;0),P264,0),2)</f>
        <v>0</v>
      </c>
      <c r="GM264" s="2">
        <f>ROUND(O264+X264+Y264,2)+GX264</f>
        <v>-52888.45</v>
      </c>
      <c r="GN264" s="2">
        <f>IF(OR(BI264=0,BI264=1),ROUND(O264+X264+Y264,2),0)</f>
        <v>-52888.45</v>
      </c>
      <c r="GO264" s="2">
        <f>IF(BI264=2,ROUND(O264+X264+Y264,2),0)</f>
        <v>0</v>
      </c>
      <c r="GP264" s="2">
        <f>IF(BI264=4,ROUND(O264+X264+Y264,2)+GX264,0)</f>
        <v>0</v>
      </c>
      <c r="GQ264" s="2"/>
      <c r="GR264" s="2">
        <v>0</v>
      </c>
      <c r="GS264" s="2">
        <v>0</v>
      </c>
      <c r="GT264" s="2">
        <v>0</v>
      </c>
      <c r="GU264" s="2" t="s">
        <v>3</v>
      </c>
      <c r="GV264" s="2">
        <f t="shared" si="193"/>
        <v>0</v>
      </c>
      <c r="GW264" s="2">
        <v>1</v>
      </c>
      <c r="GX264" s="2">
        <f>ROUND(HC264*I264,2)</f>
        <v>0</v>
      </c>
      <c r="GY264" s="2"/>
      <c r="GZ264" s="2"/>
      <c r="HA264" s="2">
        <v>0</v>
      </c>
      <c r="HB264" s="2">
        <v>0</v>
      </c>
      <c r="HC264" s="2">
        <f t="shared" si="194"/>
        <v>0</v>
      </c>
      <c r="HD264" s="2"/>
      <c r="HE264" s="2" t="s">
        <v>3</v>
      </c>
      <c r="HF264" s="2" t="s">
        <v>3</v>
      </c>
      <c r="HG264" s="2"/>
      <c r="HH264" s="2"/>
      <c r="HI264" s="2"/>
      <c r="HJ264" s="2"/>
      <c r="HK264" s="2"/>
      <c r="HL264" s="2"/>
      <c r="HM264" s="2" t="s">
        <v>3</v>
      </c>
      <c r="HN264" s="2" t="s">
        <v>106</v>
      </c>
      <c r="HO264" s="2" t="s">
        <v>107</v>
      </c>
      <c r="HP264" s="2" t="s">
        <v>104</v>
      </c>
      <c r="HQ264" s="2" t="s">
        <v>104</v>
      </c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>
        <v>0</v>
      </c>
      <c r="IL264" s="2"/>
      <c r="IM264" s="2"/>
      <c r="IN264" s="2"/>
      <c r="IO264" s="2"/>
      <c r="IP264" s="2"/>
      <c r="IQ264" s="2"/>
      <c r="IR264" s="2"/>
      <c r="IS264" s="2"/>
      <c r="IT264" s="2"/>
      <c r="IU264" s="2"/>
    </row>
    <row r="265" spans="1:255" x14ac:dyDescent="0.2">
      <c r="A265">
        <v>18</v>
      </c>
      <c r="B265">
        <v>1</v>
      </c>
      <c r="C265">
        <v>572</v>
      </c>
      <c r="E265" t="s">
        <v>427</v>
      </c>
      <c r="F265" t="s">
        <v>126</v>
      </c>
      <c r="G265" t="s">
        <v>127</v>
      </c>
      <c r="H265" t="s">
        <v>128</v>
      </c>
      <c r="I265">
        <f>I259*J265</f>
        <v>-252.6438</v>
      </c>
      <c r="J265">
        <v>-102</v>
      </c>
      <c r="K265">
        <v>-102</v>
      </c>
      <c r="O265">
        <f>ROUND(CP265,0)</f>
        <v>-225834</v>
      </c>
      <c r="P265">
        <f>ROUND(CQ265*I265,0)</f>
        <v>-225834</v>
      </c>
      <c r="Q265">
        <f>ROUND(CR265*I265,0)</f>
        <v>0</v>
      </c>
      <c r="R265">
        <f>ROUND(CS265*I265,0)</f>
        <v>0</v>
      </c>
      <c r="S265">
        <f>ROUND(CT265*I265,0)</f>
        <v>0</v>
      </c>
      <c r="T265">
        <f>ROUND(CU265*I265,0)</f>
        <v>0</v>
      </c>
      <c r="U265">
        <f t="shared" si="177"/>
        <v>0</v>
      </c>
      <c r="V265">
        <f t="shared" si="178"/>
        <v>0</v>
      </c>
      <c r="W265">
        <f>ROUND(CX265*I265,0)</f>
        <v>-237</v>
      </c>
      <c r="X265">
        <f>ROUND(CY265,0)</f>
        <v>0</v>
      </c>
      <c r="Y265">
        <f>ROUND(CZ265,0)</f>
        <v>0</v>
      </c>
      <c r="AA265">
        <v>53551707</v>
      </c>
      <c r="AB265">
        <f t="shared" si="179"/>
        <v>209.34</v>
      </c>
      <c r="AC265">
        <f t="shared" si="180"/>
        <v>209.34</v>
      </c>
      <c r="AD265">
        <f t="shared" si="195"/>
        <v>0</v>
      </c>
      <c r="AE265">
        <f t="shared" si="196"/>
        <v>0</v>
      </c>
      <c r="AF265">
        <f t="shared" si="197"/>
        <v>0</v>
      </c>
      <c r="AG265">
        <f t="shared" si="181"/>
        <v>0</v>
      </c>
      <c r="AH265">
        <f t="shared" si="198"/>
        <v>0</v>
      </c>
      <c r="AI265">
        <f t="shared" si="199"/>
        <v>0</v>
      </c>
      <c r="AJ265">
        <f t="shared" si="182"/>
        <v>0.94</v>
      </c>
      <c r="AK265">
        <v>209.34</v>
      </c>
      <c r="AL265">
        <v>209.34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0.94</v>
      </c>
      <c r="AT265">
        <v>112</v>
      </c>
      <c r="AU265">
        <v>65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4.2699999999999996</v>
      </c>
      <c r="BD265" t="s">
        <v>3</v>
      </c>
      <c r="BE265" t="s">
        <v>3</v>
      </c>
      <c r="BF265" t="s">
        <v>3</v>
      </c>
      <c r="BG265" t="s">
        <v>3</v>
      </c>
      <c r="BH265">
        <v>3</v>
      </c>
      <c r="BI265">
        <v>1</v>
      </c>
      <c r="BJ265" t="s">
        <v>129</v>
      </c>
      <c r="BM265">
        <v>11001</v>
      </c>
      <c r="BN265">
        <v>0</v>
      </c>
      <c r="BO265" t="s">
        <v>126</v>
      </c>
      <c r="BP265">
        <v>1</v>
      </c>
      <c r="BQ265">
        <v>2</v>
      </c>
      <c r="BR265">
        <v>1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3</v>
      </c>
      <c r="BZ265">
        <v>112</v>
      </c>
      <c r="CA265">
        <v>65</v>
      </c>
      <c r="CB265" t="s">
        <v>3</v>
      </c>
      <c r="CE265">
        <v>0</v>
      </c>
      <c r="CF265">
        <v>0</v>
      </c>
      <c r="CG265">
        <v>0</v>
      </c>
      <c r="CM265">
        <v>0</v>
      </c>
      <c r="CN265" t="s">
        <v>3</v>
      </c>
      <c r="CO265">
        <v>0</v>
      </c>
      <c r="CP265">
        <f t="shared" si="183"/>
        <v>-225834</v>
      </c>
      <c r="CQ265">
        <f t="shared" si="158"/>
        <v>893.88179999999988</v>
      </c>
      <c r="CR265">
        <f t="shared" si="184"/>
        <v>0</v>
      </c>
      <c r="CS265">
        <f t="shared" si="185"/>
        <v>0</v>
      </c>
      <c r="CT265">
        <f t="shared" si="186"/>
        <v>0</v>
      </c>
      <c r="CU265">
        <f t="shared" si="187"/>
        <v>0</v>
      </c>
      <c r="CV265">
        <f t="shared" si="188"/>
        <v>0</v>
      </c>
      <c r="CW265">
        <f t="shared" si="189"/>
        <v>0</v>
      </c>
      <c r="CX265">
        <f t="shared" si="190"/>
        <v>0.94</v>
      </c>
      <c r="CY265">
        <f t="shared" si="191"/>
        <v>0</v>
      </c>
      <c r="CZ265">
        <f t="shared" si="192"/>
        <v>0</v>
      </c>
      <c r="DC265" t="s">
        <v>3</v>
      </c>
      <c r="DD265" t="s">
        <v>3</v>
      </c>
      <c r="DE265" t="s">
        <v>3</v>
      </c>
      <c r="DF265" t="s">
        <v>3</v>
      </c>
      <c r="DG265" t="s">
        <v>3</v>
      </c>
      <c r="DH265" t="s">
        <v>3</v>
      </c>
      <c r="DI265" t="s">
        <v>3</v>
      </c>
      <c r="DJ265" t="s">
        <v>3</v>
      </c>
      <c r="DK265" t="s">
        <v>3</v>
      </c>
      <c r="DL265" t="s">
        <v>3</v>
      </c>
      <c r="DM265" t="s">
        <v>3</v>
      </c>
      <c r="DN265">
        <v>0</v>
      </c>
      <c r="DO265">
        <v>0</v>
      </c>
      <c r="DP265">
        <v>1</v>
      </c>
      <c r="DQ265">
        <v>1</v>
      </c>
      <c r="DU265">
        <v>1005</v>
      </c>
      <c r="DV265" t="s">
        <v>128</v>
      </c>
      <c r="DW265" t="s">
        <v>128</v>
      </c>
      <c r="DX265">
        <v>1</v>
      </c>
      <c r="DZ265" t="s">
        <v>3</v>
      </c>
      <c r="EA265" t="s">
        <v>3</v>
      </c>
      <c r="EB265" t="s">
        <v>3</v>
      </c>
      <c r="EC265" t="s">
        <v>3</v>
      </c>
      <c r="EE265">
        <v>53551116</v>
      </c>
      <c r="EF265">
        <v>2</v>
      </c>
      <c r="EG265" t="s">
        <v>38</v>
      </c>
      <c r="EH265">
        <v>11</v>
      </c>
      <c r="EI265" t="s">
        <v>104</v>
      </c>
      <c r="EJ265">
        <v>1</v>
      </c>
      <c r="EK265">
        <v>11001</v>
      </c>
      <c r="EL265" t="s">
        <v>104</v>
      </c>
      <c r="EM265" t="s">
        <v>105</v>
      </c>
      <c r="EO265" t="s">
        <v>3</v>
      </c>
      <c r="EQ265">
        <v>32768</v>
      </c>
      <c r="ER265">
        <v>209.34</v>
      </c>
      <c r="ES265">
        <v>209.34</v>
      </c>
      <c r="ET265">
        <v>0</v>
      </c>
      <c r="EU265">
        <v>0</v>
      </c>
      <c r="EV265">
        <v>0</v>
      </c>
      <c r="EW265">
        <v>0</v>
      </c>
      <c r="EX265">
        <v>0</v>
      </c>
      <c r="FQ265">
        <v>0</v>
      </c>
      <c r="FR265">
        <f>ROUND(IF(AND(BH265=3,BI265=3),P265,0),0)</f>
        <v>0</v>
      </c>
      <c r="FS265">
        <v>0</v>
      </c>
      <c r="FX265">
        <v>112</v>
      </c>
      <c r="FY265">
        <v>65</v>
      </c>
      <c r="GA265" t="s">
        <v>3</v>
      </c>
      <c r="GD265">
        <v>1</v>
      </c>
      <c r="GF265">
        <v>2104172470</v>
      </c>
      <c r="GG265">
        <v>2</v>
      </c>
      <c r="GH265">
        <v>1</v>
      </c>
      <c r="GI265">
        <v>2</v>
      </c>
      <c r="GJ265">
        <v>0</v>
      </c>
      <c r="GK265">
        <v>0</v>
      </c>
      <c r="GL265">
        <f>ROUND(IF(AND(BH265=3,BI265=3,FS265&lt;&gt;0),P265,0),0)</f>
        <v>0</v>
      </c>
      <c r="GM265">
        <f>ROUND(O265+X265+Y265,0)+GX265</f>
        <v>-225834</v>
      </c>
      <c r="GN265">
        <f>IF(OR(BI265=0,BI265=1),ROUND(O265+X265+Y265,0),0)</f>
        <v>-225834</v>
      </c>
      <c r="GO265">
        <f>IF(BI265=2,ROUND(O265+X265+Y265,0),0)</f>
        <v>0</v>
      </c>
      <c r="GP265">
        <f>IF(BI265=4,ROUND(O265+X265+Y265,0)+GX265,0)</f>
        <v>0</v>
      </c>
      <c r="GR265">
        <v>0</v>
      </c>
      <c r="GS265">
        <v>0</v>
      </c>
      <c r="GT265">
        <v>0</v>
      </c>
      <c r="GU265" t="s">
        <v>3</v>
      </c>
      <c r="GV265">
        <f t="shared" si="193"/>
        <v>0</v>
      </c>
      <c r="GW265">
        <v>1</v>
      </c>
      <c r="GX265">
        <f>ROUND(HC265*I265,0)</f>
        <v>0</v>
      </c>
      <c r="HA265">
        <v>0</v>
      </c>
      <c r="HB265">
        <v>0</v>
      </c>
      <c r="HC265">
        <f t="shared" si="194"/>
        <v>0</v>
      </c>
      <c r="HE265" t="s">
        <v>3</v>
      </c>
      <c r="HF265" t="s">
        <v>3</v>
      </c>
      <c r="HM265" t="s">
        <v>3</v>
      </c>
      <c r="HN265" t="s">
        <v>106</v>
      </c>
      <c r="HO265" t="s">
        <v>107</v>
      </c>
      <c r="HP265" t="s">
        <v>104</v>
      </c>
      <c r="HQ265" t="s">
        <v>104</v>
      </c>
      <c r="IK265">
        <v>0</v>
      </c>
    </row>
    <row r="266" spans="1:255" x14ac:dyDescent="0.2">
      <c r="A266" s="2">
        <v>18</v>
      </c>
      <c r="B266" s="2">
        <v>1</v>
      </c>
      <c r="C266" s="2">
        <v>561</v>
      </c>
      <c r="D266" s="2"/>
      <c r="E266" s="2" t="s">
        <v>428</v>
      </c>
      <c r="F266" s="2" t="s">
        <v>429</v>
      </c>
      <c r="G266" s="2" t="s">
        <v>430</v>
      </c>
      <c r="H266" s="2" t="s">
        <v>128</v>
      </c>
      <c r="I266" s="2">
        <f>I258*J266</f>
        <v>252.6438</v>
      </c>
      <c r="J266" s="2">
        <v>102</v>
      </c>
      <c r="K266" s="2">
        <v>102</v>
      </c>
      <c r="L266" s="2"/>
      <c r="M266" s="2"/>
      <c r="N266" s="2"/>
      <c r="O266" s="2">
        <f>ROUND(CP266,2)</f>
        <v>313700</v>
      </c>
      <c r="P266" s="2">
        <f>ROUND(ROUND(CQ266*I266,0)/BC266,2)</f>
        <v>313700</v>
      </c>
      <c r="Q266" s="2">
        <f>ROUND(CR266*I266,2)</f>
        <v>0</v>
      </c>
      <c r="R266" s="2">
        <f>ROUND(CS266*I266,2)</f>
        <v>0</v>
      </c>
      <c r="S266" s="2">
        <f>ROUND(CT266*I266,2)</f>
        <v>0</v>
      </c>
      <c r="T266" s="2">
        <f>ROUND(CU266*I266,2)</f>
        <v>0</v>
      </c>
      <c r="U266" s="2">
        <f t="shared" si="177"/>
        <v>0</v>
      </c>
      <c r="V266" s="2">
        <f t="shared" si="178"/>
        <v>0</v>
      </c>
      <c r="W266" s="2">
        <f>ROUND(CX266*I266,2)</f>
        <v>0</v>
      </c>
      <c r="X266" s="2">
        <f>ROUND(CY266,2)</f>
        <v>0</v>
      </c>
      <c r="Y266" s="2">
        <f>ROUND(CZ266,2)</f>
        <v>0</v>
      </c>
      <c r="Z266" s="2"/>
      <c r="AA266" s="2">
        <v>53551706</v>
      </c>
      <c r="AB266" s="2">
        <f t="shared" si="179"/>
        <v>1241.67</v>
      </c>
      <c r="AC266" s="2">
        <f t="shared" si="180"/>
        <v>1241.67</v>
      </c>
      <c r="AD266" s="2">
        <f t="shared" si="195"/>
        <v>0</v>
      </c>
      <c r="AE266" s="2">
        <f t="shared" si="196"/>
        <v>0</v>
      </c>
      <c r="AF266" s="2">
        <f t="shared" si="197"/>
        <v>0</v>
      </c>
      <c r="AG266" s="2">
        <f t="shared" si="181"/>
        <v>0</v>
      </c>
      <c r="AH266" s="2">
        <f t="shared" si="198"/>
        <v>0</v>
      </c>
      <c r="AI266" s="2">
        <f t="shared" si="199"/>
        <v>0</v>
      </c>
      <c r="AJ266" s="2">
        <f t="shared" si="182"/>
        <v>0</v>
      </c>
      <c r="AK266" s="2">
        <v>1241.67</v>
      </c>
      <c r="AL266" s="2">
        <v>1241.67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112</v>
      </c>
      <c r="AU266" s="2">
        <v>65</v>
      </c>
      <c r="AV266" s="2">
        <v>1</v>
      </c>
      <c r="AW266" s="2">
        <v>1</v>
      </c>
      <c r="AX266" s="2"/>
      <c r="AY266" s="2"/>
      <c r="AZ266" s="2">
        <v>1</v>
      </c>
      <c r="BA266" s="2">
        <v>1</v>
      </c>
      <c r="BB266" s="2">
        <v>1</v>
      </c>
      <c r="BC266" s="2">
        <v>1</v>
      </c>
      <c r="BD266" s="2" t="s">
        <v>3</v>
      </c>
      <c r="BE266" s="2" t="s">
        <v>3</v>
      </c>
      <c r="BF266" s="2" t="s">
        <v>3</v>
      </c>
      <c r="BG266" s="2" t="s">
        <v>3</v>
      </c>
      <c r="BH266" s="2">
        <v>3</v>
      </c>
      <c r="BI266" s="2">
        <v>1</v>
      </c>
      <c r="BJ266" s="2" t="s">
        <v>3</v>
      </c>
      <c r="BK266" s="2"/>
      <c r="BL266" s="2"/>
      <c r="BM266" s="2">
        <v>11001</v>
      </c>
      <c r="BN266" s="2">
        <v>0</v>
      </c>
      <c r="BO266" s="2" t="s">
        <v>3</v>
      </c>
      <c r="BP266" s="2">
        <v>0</v>
      </c>
      <c r="BQ266" s="2">
        <v>2</v>
      </c>
      <c r="BR266" s="2">
        <v>0</v>
      </c>
      <c r="BS266" s="2">
        <v>1</v>
      </c>
      <c r="BT266" s="2">
        <v>1</v>
      </c>
      <c r="BU266" s="2">
        <v>1</v>
      </c>
      <c r="BV266" s="2">
        <v>1</v>
      </c>
      <c r="BW266" s="2">
        <v>1</v>
      </c>
      <c r="BX266" s="2">
        <v>1</v>
      </c>
      <c r="BY266" s="2" t="s">
        <v>3</v>
      </c>
      <c r="BZ266" s="2">
        <v>112</v>
      </c>
      <c r="CA266" s="2">
        <v>65</v>
      </c>
      <c r="CB266" s="2" t="s">
        <v>3</v>
      </c>
      <c r="CC266" s="2"/>
      <c r="CD266" s="2"/>
      <c r="CE266" s="2">
        <v>0</v>
      </c>
      <c r="CF266" s="2">
        <v>0</v>
      </c>
      <c r="CG266" s="2">
        <v>0</v>
      </c>
      <c r="CH266" s="2"/>
      <c r="CI266" s="2"/>
      <c r="CJ266" s="2"/>
      <c r="CK266" s="2"/>
      <c r="CL266" s="2"/>
      <c r="CM266" s="2">
        <v>0</v>
      </c>
      <c r="CN266" s="2" t="s">
        <v>3</v>
      </c>
      <c r="CO266" s="2">
        <v>0</v>
      </c>
      <c r="CP266" s="2">
        <f t="shared" si="183"/>
        <v>313700</v>
      </c>
      <c r="CQ266" s="2">
        <f>AC266</f>
        <v>1241.67</v>
      </c>
      <c r="CR266" s="2">
        <f t="shared" si="184"/>
        <v>0</v>
      </c>
      <c r="CS266" s="2">
        <f t="shared" si="185"/>
        <v>0</v>
      </c>
      <c r="CT266" s="2">
        <f t="shared" si="186"/>
        <v>0</v>
      </c>
      <c r="CU266" s="2">
        <f t="shared" si="187"/>
        <v>0</v>
      </c>
      <c r="CV266" s="2">
        <f t="shared" si="188"/>
        <v>0</v>
      </c>
      <c r="CW266" s="2">
        <f t="shared" si="189"/>
        <v>0</v>
      </c>
      <c r="CX266" s="2">
        <f t="shared" si="190"/>
        <v>0</v>
      </c>
      <c r="CY266" s="2">
        <f t="shared" si="191"/>
        <v>0</v>
      </c>
      <c r="CZ266" s="2">
        <f t="shared" si="192"/>
        <v>0</v>
      </c>
      <c r="DA266" s="2"/>
      <c r="DB266" s="2"/>
      <c r="DC266" s="2" t="s">
        <v>3</v>
      </c>
      <c r="DD266" s="2" t="s">
        <v>3</v>
      </c>
      <c r="DE266" s="2" t="s">
        <v>3</v>
      </c>
      <c r="DF266" s="2" t="s">
        <v>3</v>
      </c>
      <c r="DG266" s="2" t="s">
        <v>3</v>
      </c>
      <c r="DH266" s="2" t="s">
        <v>3</v>
      </c>
      <c r="DI266" s="2" t="s">
        <v>3</v>
      </c>
      <c r="DJ266" s="2" t="s">
        <v>3</v>
      </c>
      <c r="DK266" s="2" t="s">
        <v>3</v>
      </c>
      <c r="DL266" s="2" t="s">
        <v>3</v>
      </c>
      <c r="DM266" s="2" t="s">
        <v>3</v>
      </c>
      <c r="DN266" s="2">
        <v>0</v>
      </c>
      <c r="DO266" s="2">
        <v>0</v>
      </c>
      <c r="DP266" s="2">
        <v>1</v>
      </c>
      <c r="DQ266" s="2">
        <v>1</v>
      </c>
      <c r="DR266" s="2"/>
      <c r="DS266" s="2"/>
      <c r="DT266" s="2"/>
      <c r="DU266" s="2">
        <v>1005</v>
      </c>
      <c r="DV266" s="2" t="s">
        <v>128</v>
      </c>
      <c r="DW266" s="2" t="s">
        <v>128</v>
      </c>
      <c r="DX266" s="2">
        <v>1</v>
      </c>
      <c r="DY266" s="2"/>
      <c r="DZ266" s="2" t="s">
        <v>3</v>
      </c>
      <c r="EA266" s="2" t="s">
        <v>3</v>
      </c>
      <c r="EB266" s="2" t="s">
        <v>3</v>
      </c>
      <c r="EC266" s="2" t="s">
        <v>3</v>
      </c>
      <c r="ED266" s="2"/>
      <c r="EE266" s="2">
        <v>53551116</v>
      </c>
      <c r="EF266" s="2">
        <v>2</v>
      </c>
      <c r="EG266" s="2" t="s">
        <v>38</v>
      </c>
      <c r="EH266" s="2">
        <v>11</v>
      </c>
      <c r="EI266" s="2" t="s">
        <v>104</v>
      </c>
      <c r="EJ266" s="2">
        <v>1</v>
      </c>
      <c r="EK266" s="2">
        <v>11001</v>
      </c>
      <c r="EL266" s="2" t="s">
        <v>104</v>
      </c>
      <c r="EM266" s="2" t="s">
        <v>105</v>
      </c>
      <c r="EN266" s="2"/>
      <c r="EO266" s="2" t="s">
        <v>3</v>
      </c>
      <c r="EP266" s="2"/>
      <c r="EQ266" s="2">
        <v>0</v>
      </c>
      <c r="ER266" s="2">
        <v>1266.5</v>
      </c>
      <c r="ES266" s="2">
        <v>1241.67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/>
      <c r="EZ266" s="2">
        <v>5</v>
      </c>
      <c r="FA266" s="2"/>
      <c r="FB266" s="2"/>
      <c r="FC266" s="2">
        <v>1</v>
      </c>
      <c r="FD266" s="2">
        <v>18</v>
      </c>
      <c r="FE266" s="2"/>
      <c r="FF266" s="2">
        <v>1490</v>
      </c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>
        <v>0</v>
      </c>
      <c r="FR266" s="2">
        <f>ROUND(IF(AND(BH266=3,BI266=3),P266,0),2)</f>
        <v>0</v>
      </c>
      <c r="FS266" s="2">
        <v>0</v>
      </c>
      <c r="FT266" s="2"/>
      <c r="FU266" s="2"/>
      <c r="FV266" s="2"/>
      <c r="FW266" s="2"/>
      <c r="FX266" s="2">
        <v>112</v>
      </c>
      <c r="FY266" s="2">
        <v>65</v>
      </c>
      <c r="FZ266" s="2"/>
      <c r="GA266" s="2" t="s">
        <v>431</v>
      </c>
      <c r="GB266" s="2"/>
      <c r="GC266" s="2"/>
      <c r="GD266" s="2">
        <v>1</v>
      </c>
      <c r="GE266" s="2"/>
      <c r="GF266" s="2">
        <v>-1641470704</v>
      </c>
      <c r="GG266" s="2">
        <v>2</v>
      </c>
      <c r="GH266" s="2">
        <v>3</v>
      </c>
      <c r="GI266" s="2">
        <v>-2</v>
      </c>
      <c r="GJ266" s="2">
        <v>0</v>
      </c>
      <c r="GK266" s="2">
        <v>0</v>
      </c>
      <c r="GL266" s="2">
        <f>ROUND(IF(AND(BH266=3,BI266=3,FS266&lt;&gt;0),P266,0),2)</f>
        <v>0</v>
      </c>
      <c r="GM266" s="2">
        <f>ROUND(O266+X266+Y266,2)+GX266</f>
        <v>313700</v>
      </c>
      <c r="GN266" s="2">
        <f>IF(OR(BI266=0,BI266=1),ROUND(O266+X266+Y266,2),0)</f>
        <v>313700</v>
      </c>
      <c r="GO266" s="2">
        <f>IF(BI266=2,ROUND(O266+X266+Y266,2),0)</f>
        <v>0</v>
      </c>
      <c r="GP266" s="2">
        <f>IF(BI266=4,ROUND(O266+X266+Y266,2)+GX266,0)</f>
        <v>0</v>
      </c>
      <c r="GQ266" s="2"/>
      <c r="GR266" s="2">
        <v>1</v>
      </c>
      <c r="GS266" s="2">
        <v>1</v>
      </c>
      <c r="GT266" s="2">
        <v>0</v>
      </c>
      <c r="GU266" s="2" t="s">
        <v>3</v>
      </c>
      <c r="GV266" s="2">
        <f t="shared" si="193"/>
        <v>0</v>
      </c>
      <c r="GW266" s="2">
        <v>1</v>
      </c>
      <c r="GX266" s="2">
        <f>ROUND(HC266*I266,2)</f>
        <v>0</v>
      </c>
      <c r="GY266" s="2"/>
      <c r="GZ266" s="2"/>
      <c r="HA266" s="2">
        <v>0</v>
      </c>
      <c r="HB266" s="2">
        <v>0</v>
      </c>
      <c r="HC266" s="2">
        <f t="shared" si="194"/>
        <v>0</v>
      </c>
      <c r="HD266" s="2"/>
      <c r="HE266" s="2" t="s">
        <v>138</v>
      </c>
      <c r="HF266" s="2" t="s">
        <v>138</v>
      </c>
      <c r="HG266" s="2">
        <f>ROUND(AC266*I266,0)</f>
        <v>313700</v>
      </c>
      <c r="HH266" s="2"/>
      <c r="HI266" s="2"/>
      <c r="HJ266" s="2"/>
      <c r="HK266" s="2"/>
      <c r="HL266" s="2"/>
      <c r="HM266" s="2" t="s">
        <v>3</v>
      </c>
      <c r="HN266" s="2" t="s">
        <v>106</v>
      </c>
      <c r="HO266" s="2" t="s">
        <v>107</v>
      </c>
      <c r="HP266" s="2" t="s">
        <v>104</v>
      </c>
      <c r="HQ266" s="2" t="s">
        <v>104</v>
      </c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>
        <v>0</v>
      </c>
      <c r="IL266" s="2"/>
      <c r="IM266" s="2"/>
      <c r="IN266" s="2"/>
      <c r="IO266" s="2"/>
      <c r="IP266" s="2"/>
      <c r="IQ266" s="2"/>
      <c r="IR266" s="2"/>
      <c r="IS266" s="2"/>
      <c r="IT266" s="2"/>
      <c r="IU266" s="2"/>
    </row>
    <row r="267" spans="1:255" x14ac:dyDescent="0.2">
      <c r="A267">
        <v>18</v>
      </c>
      <c r="B267">
        <v>1</v>
      </c>
      <c r="C267">
        <v>576</v>
      </c>
      <c r="E267" t="s">
        <v>428</v>
      </c>
      <c r="F267" t="s">
        <v>429</v>
      </c>
      <c r="G267" t="s">
        <v>430</v>
      </c>
      <c r="H267" t="s">
        <v>128</v>
      </c>
      <c r="I267">
        <f>I259*J267</f>
        <v>252.6438</v>
      </c>
      <c r="J267">
        <v>102</v>
      </c>
      <c r="K267">
        <v>102</v>
      </c>
      <c r="O267">
        <f>ROUND(CP267,0)</f>
        <v>319973</v>
      </c>
      <c r="P267">
        <f>ROUND(CQ267*I267,0)</f>
        <v>319973</v>
      </c>
      <c r="Q267">
        <f>ROUND(CR267*I267,0)</f>
        <v>0</v>
      </c>
      <c r="R267">
        <f>ROUND(CS267*I267,0)</f>
        <v>0</v>
      </c>
      <c r="S267">
        <f>ROUND(CT267*I267,0)</f>
        <v>0</v>
      </c>
      <c r="T267">
        <f>ROUND(CU267*I267,0)</f>
        <v>0</v>
      </c>
      <c r="U267">
        <f t="shared" si="177"/>
        <v>0</v>
      </c>
      <c r="V267">
        <f t="shared" si="178"/>
        <v>0</v>
      </c>
      <c r="W267">
        <f>ROUND(CX267*I267,0)</f>
        <v>0</v>
      </c>
      <c r="X267">
        <f>ROUND(CY267,0)</f>
        <v>0</v>
      </c>
      <c r="Y267">
        <f>ROUND(CZ267,0)</f>
        <v>0</v>
      </c>
      <c r="AA267">
        <v>53551707</v>
      </c>
      <c r="AB267">
        <f t="shared" si="179"/>
        <v>1266.5</v>
      </c>
      <c r="AC267">
        <f t="shared" si="180"/>
        <v>1266.5</v>
      </c>
      <c r="AD267">
        <f t="shared" si="195"/>
        <v>0</v>
      </c>
      <c r="AE267">
        <f t="shared" si="196"/>
        <v>0</v>
      </c>
      <c r="AF267">
        <f t="shared" si="197"/>
        <v>0</v>
      </c>
      <c r="AG267">
        <f t="shared" si="181"/>
        <v>0</v>
      </c>
      <c r="AH267">
        <f t="shared" si="198"/>
        <v>0</v>
      </c>
      <c r="AI267">
        <f t="shared" si="199"/>
        <v>0</v>
      </c>
      <c r="AJ267">
        <f t="shared" si="182"/>
        <v>0</v>
      </c>
      <c r="AK267">
        <v>1266.5</v>
      </c>
      <c r="AL267">
        <v>1266.5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112</v>
      </c>
      <c r="AU267">
        <v>65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6.14</v>
      </c>
      <c r="BD267" t="s">
        <v>3</v>
      </c>
      <c r="BE267" t="s">
        <v>3</v>
      </c>
      <c r="BF267" t="s">
        <v>3</v>
      </c>
      <c r="BG267" t="s">
        <v>3</v>
      </c>
      <c r="BH267">
        <v>3</v>
      </c>
      <c r="BI267">
        <v>1</v>
      </c>
      <c r="BJ267" t="s">
        <v>3</v>
      </c>
      <c r="BM267">
        <v>11001</v>
      </c>
      <c r="BN267">
        <v>0</v>
      </c>
      <c r="BO267" t="s">
        <v>30</v>
      </c>
      <c r="BP267">
        <v>1</v>
      </c>
      <c r="BQ267">
        <v>2</v>
      </c>
      <c r="BR267">
        <v>0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3</v>
      </c>
      <c r="BZ267">
        <v>112</v>
      </c>
      <c r="CA267">
        <v>65</v>
      </c>
      <c r="CB267" t="s">
        <v>3</v>
      </c>
      <c r="CE267">
        <v>0</v>
      </c>
      <c r="CF267">
        <v>0</v>
      </c>
      <c r="CG267">
        <v>0</v>
      </c>
      <c r="CM267">
        <v>0</v>
      </c>
      <c r="CN267" t="s">
        <v>3</v>
      </c>
      <c r="CO267">
        <v>0</v>
      </c>
      <c r="CP267">
        <f t="shared" si="183"/>
        <v>319973</v>
      </c>
      <c r="CQ267">
        <f>AC267</f>
        <v>1266.5</v>
      </c>
      <c r="CR267">
        <f t="shared" si="184"/>
        <v>0</v>
      </c>
      <c r="CS267">
        <f t="shared" si="185"/>
        <v>0</v>
      </c>
      <c r="CT267">
        <f t="shared" si="186"/>
        <v>0</v>
      </c>
      <c r="CU267">
        <f t="shared" si="187"/>
        <v>0</v>
      </c>
      <c r="CV267">
        <f t="shared" si="188"/>
        <v>0</v>
      </c>
      <c r="CW267">
        <f t="shared" si="189"/>
        <v>0</v>
      </c>
      <c r="CX267">
        <f t="shared" si="190"/>
        <v>0</v>
      </c>
      <c r="CY267">
        <f t="shared" si="191"/>
        <v>0</v>
      </c>
      <c r="CZ267">
        <f t="shared" si="192"/>
        <v>0</v>
      </c>
      <c r="DC267" t="s">
        <v>3</v>
      </c>
      <c r="DD267" t="s">
        <v>3</v>
      </c>
      <c r="DE267" t="s">
        <v>3</v>
      </c>
      <c r="DF267" t="s">
        <v>3</v>
      </c>
      <c r="DG267" t="s">
        <v>3</v>
      </c>
      <c r="DH267" t="s">
        <v>3</v>
      </c>
      <c r="DI267" t="s">
        <v>3</v>
      </c>
      <c r="DJ267" t="s">
        <v>3</v>
      </c>
      <c r="DK267" t="s">
        <v>3</v>
      </c>
      <c r="DL267" t="s">
        <v>3</v>
      </c>
      <c r="DM267" t="s">
        <v>3</v>
      </c>
      <c r="DN267">
        <v>0</v>
      </c>
      <c r="DO267">
        <v>0</v>
      </c>
      <c r="DP267">
        <v>1</v>
      </c>
      <c r="DQ267">
        <v>1</v>
      </c>
      <c r="DU267">
        <v>1005</v>
      </c>
      <c r="DV267" t="s">
        <v>128</v>
      </c>
      <c r="DW267" t="s">
        <v>128</v>
      </c>
      <c r="DX267">
        <v>1</v>
      </c>
      <c r="DZ267" t="s">
        <v>3</v>
      </c>
      <c r="EA267" t="s">
        <v>3</v>
      </c>
      <c r="EB267" t="s">
        <v>3</v>
      </c>
      <c r="EC267" t="s">
        <v>3</v>
      </c>
      <c r="EE267">
        <v>53551116</v>
      </c>
      <c r="EF267">
        <v>2</v>
      </c>
      <c r="EG267" t="s">
        <v>38</v>
      </c>
      <c r="EH267">
        <v>11</v>
      </c>
      <c r="EI267" t="s">
        <v>104</v>
      </c>
      <c r="EJ267">
        <v>1</v>
      </c>
      <c r="EK267">
        <v>11001</v>
      </c>
      <c r="EL267" t="s">
        <v>104</v>
      </c>
      <c r="EM267" t="s">
        <v>105</v>
      </c>
      <c r="EO267" t="s">
        <v>3</v>
      </c>
      <c r="EQ267">
        <v>0</v>
      </c>
      <c r="ER267">
        <v>1266.5</v>
      </c>
      <c r="ES267">
        <v>1266.5</v>
      </c>
      <c r="ET267">
        <v>0</v>
      </c>
      <c r="EU267">
        <v>0</v>
      </c>
      <c r="EV267">
        <v>0</v>
      </c>
      <c r="EW267">
        <v>0</v>
      </c>
      <c r="EX267">
        <v>0</v>
      </c>
      <c r="EZ267">
        <v>5</v>
      </c>
      <c r="FC267">
        <v>1</v>
      </c>
      <c r="FD267">
        <v>18</v>
      </c>
      <c r="FF267">
        <v>1490</v>
      </c>
      <c r="FQ267">
        <v>0</v>
      </c>
      <c r="FR267">
        <f>ROUND(IF(AND(BH267=3,BI267=3),P267,0),0)</f>
        <v>0</v>
      </c>
      <c r="FS267">
        <v>0</v>
      </c>
      <c r="FX267">
        <v>112</v>
      </c>
      <c r="FY267">
        <v>65</v>
      </c>
      <c r="GA267" t="s">
        <v>432</v>
      </c>
      <c r="GD267">
        <v>1</v>
      </c>
      <c r="GF267">
        <v>-1641470704</v>
      </c>
      <c r="GG267">
        <v>2</v>
      </c>
      <c r="GH267">
        <v>3</v>
      </c>
      <c r="GI267">
        <v>5</v>
      </c>
      <c r="GJ267">
        <v>0</v>
      </c>
      <c r="GK267">
        <v>0</v>
      </c>
      <c r="GL267">
        <f>ROUND(IF(AND(BH267=3,BI267=3,FS267&lt;&gt;0),P267,0),0)</f>
        <v>0</v>
      </c>
      <c r="GM267">
        <f>ROUND(O267+X267+Y267,0)+GX267</f>
        <v>319973</v>
      </c>
      <c r="GN267">
        <f>IF(OR(BI267=0,BI267=1),ROUND(O267+X267+Y267,0),0)</f>
        <v>319973</v>
      </c>
      <c r="GO267">
        <f>IF(BI267=2,ROUND(O267+X267+Y267,0),0)</f>
        <v>0</v>
      </c>
      <c r="GP267">
        <f>IF(BI267=4,ROUND(O267+X267+Y267,0)+GX267,0)</f>
        <v>0</v>
      </c>
      <c r="GR267">
        <v>1</v>
      </c>
      <c r="GS267">
        <v>1</v>
      </c>
      <c r="GT267">
        <v>0</v>
      </c>
      <c r="GU267" t="s">
        <v>3</v>
      </c>
      <c r="GV267">
        <f t="shared" si="193"/>
        <v>0</v>
      </c>
      <c r="GW267">
        <v>1</v>
      </c>
      <c r="GX267">
        <f>ROUND(HC267*I267,0)</f>
        <v>0</v>
      </c>
      <c r="HA267">
        <v>0</v>
      </c>
      <c r="HB267">
        <v>0</v>
      </c>
      <c r="HC267">
        <f t="shared" si="194"/>
        <v>0</v>
      </c>
      <c r="HE267" t="s">
        <v>138</v>
      </c>
      <c r="HF267" t="s">
        <v>31</v>
      </c>
      <c r="HG267">
        <f>ROUND(AC267*I267,0)</f>
        <v>319973</v>
      </c>
      <c r="HM267" t="s">
        <v>3</v>
      </c>
      <c r="HN267" t="s">
        <v>106</v>
      </c>
      <c r="HO267" t="s">
        <v>107</v>
      </c>
      <c r="HP267" t="s">
        <v>104</v>
      </c>
      <c r="HQ267" t="s">
        <v>104</v>
      </c>
      <c r="IK267">
        <v>0</v>
      </c>
    </row>
    <row r="268" spans="1:255" x14ac:dyDescent="0.2">
      <c r="A268" s="2">
        <v>18</v>
      </c>
      <c r="B268" s="2">
        <v>1</v>
      </c>
      <c r="C268" s="2">
        <v>554</v>
      </c>
      <c r="D268" s="2"/>
      <c r="E268" s="2" t="s">
        <v>433</v>
      </c>
      <c r="F268" s="2" t="s">
        <v>434</v>
      </c>
      <c r="G268" s="2" t="s">
        <v>435</v>
      </c>
      <c r="H268" s="2" t="s">
        <v>26</v>
      </c>
      <c r="I268" s="2">
        <f>I258*J268</f>
        <v>-2.2291999999999999E-2</v>
      </c>
      <c r="J268" s="2">
        <v>-8.9999596269530451E-3</v>
      </c>
      <c r="K268" s="2">
        <v>-8.9999999999999993E-3</v>
      </c>
      <c r="L268" s="2"/>
      <c r="M268" s="2"/>
      <c r="N268" s="2"/>
      <c r="O268" s="2">
        <f>ROUND(CP268,2)</f>
        <v>-145.62</v>
      </c>
      <c r="P268" s="2">
        <f>ROUND(CQ268*I268,2)</f>
        <v>-145.62</v>
      </c>
      <c r="Q268" s="2">
        <f>ROUND(CR268*I268,2)</f>
        <v>0</v>
      </c>
      <c r="R268" s="2">
        <f>ROUND(CS268*I268,2)</f>
        <v>0</v>
      </c>
      <c r="S268" s="2">
        <f>ROUND(CT268*I268,2)</f>
        <v>0</v>
      </c>
      <c r="T268" s="2">
        <f>ROUND(CU268*I268,2)</f>
        <v>0</v>
      </c>
      <c r="U268" s="2">
        <f t="shared" si="177"/>
        <v>0</v>
      </c>
      <c r="V268" s="2">
        <f t="shared" si="178"/>
        <v>0</v>
      </c>
      <c r="W268" s="2">
        <f>ROUND(CX268*I268,2)</f>
        <v>-0.96</v>
      </c>
      <c r="X268" s="2">
        <f>ROUND(CY268,2)</f>
        <v>0</v>
      </c>
      <c r="Y268" s="2">
        <f>ROUND(CZ268,2)</f>
        <v>0</v>
      </c>
      <c r="Z268" s="2"/>
      <c r="AA268" s="2">
        <v>53551706</v>
      </c>
      <c r="AB268" s="2">
        <f t="shared" si="179"/>
        <v>6532.53</v>
      </c>
      <c r="AC268" s="2">
        <f t="shared" si="180"/>
        <v>6532.53</v>
      </c>
      <c r="AD268" s="2">
        <f t="shared" si="195"/>
        <v>0</v>
      </c>
      <c r="AE268" s="2">
        <f t="shared" si="196"/>
        <v>0</v>
      </c>
      <c r="AF268" s="2">
        <f t="shared" si="197"/>
        <v>0</v>
      </c>
      <c r="AG268" s="2">
        <f t="shared" si="181"/>
        <v>0</v>
      </c>
      <c r="AH268" s="2">
        <f t="shared" si="198"/>
        <v>0</v>
      </c>
      <c r="AI268" s="2">
        <f t="shared" si="199"/>
        <v>0</v>
      </c>
      <c r="AJ268" s="2">
        <f t="shared" si="182"/>
        <v>43.05</v>
      </c>
      <c r="AK268" s="2">
        <v>6532.53</v>
      </c>
      <c r="AL268" s="2">
        <v>6532.53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43.05</v>
      </c>
      <c r="AT268" s="2">
        <v>112</v>
      </c>
      <c r="AU268" s="2">
        <v>65</v>
      </c>
      <c r="AV268" s="2">
        <v>1</v>
      </c>
      <c r="AW268" s="2">
        <v>1</v>
      </c>
      <c r="AX268" s="2"/>
      <c r="AY268" s="2"/>
      <c r="AZ268" s="2">
        <v>1</v>
      </c>
      <c r="BA268" s="2">
        <v>1</v>
      </c>
      <c r="BB268" s="2">
        <v>1</v>
      </c>
      <c r="BC268" s="2">
        <v>1</v>
      </c>
      <c r="BD268" s="2" t="s">
        <v>3</v>
      </c>
      <c r="BE268" s="2" t="s">
        <v>3</v>
      </c>
      <c r="BF268" s="2" t="s">
        <v>3</v>
      </c>
      <c r="BG268" s="2" t="s">
        <v>3</v>
      </c>
      <c r="BH268" s="2">
        <v>3</v>
      </c>
      <c r="BI268" s="2">
        <v>1</v>
      </c>
      <c r="BJ268" s="2" t="s">
        <v>436</v>
      </c>
      <c r="BK268" s="2"/>
      <c r="BL268" s="2"/>
      <c r="BM268" s="2">
        <v>11001</v>
      </c>
      <c r="BN268" s="2">
        <v>0</v>
      </c>
      <c r="BO268" s="2" t="s">
        <v>3</v>
      </c>
      <c r="BP268" s="2">
        <v>0</v>
      </c>
      <c r="BQ268" s="2">
        <v>2</v>
      </c>
      <c r="BR268" s="2">
        <v>1</v>
      </c>
      <c r="BS268" s="2">
        <v>1</v>
      </c>
      <c r="BT268" s="2">
        <v>1</v>
      </c>
      <c r="BU268" s="2">
        <v>1</v>
      </c>
      <c r="BV268" s="2">
        <v>1</v>
      </c>
      <c r="BW268" s="2">
        <v>1</v>
      </c>
      <c r="BX268" s="2">
        <v>1</v>
      </c>
      <c r="BY268" s="2" t="s">
        <v>3</v>
      </c>
      <c r="BZ268" s="2">
        <v>112</v>
      </c>
      <c r="CA268" s="2">
        <v>65</v>
      </c>
      <c r="CB268" s="2" t="s">
        <v>3</v>
      </c>
      <c r="CC268" s="2"/>
      <c r="CD268" s="2"/>
      <c r="CE268" s="2">
        <v>0</v>
      </c>
      <c r="CF268" s="2">
        <v>0</v>
      </c>
      <c r="CG268" s="2">
        <v>0</v>
      </c>
      <c r="CH268" s="2"/>
      <c r="CI268" s="2"/>
      <c r="CJ268" s="2"/>
      <c r="CK268" s="2"/>
      <c r="CL268" s="2"/>
      <c r="CM268" s="2">
        <v>0</v>
      </c>
      <c r="CN268" s="2" t="s">
        <v>3</v>
      </c>
      <c r="CO268" s="2">
        <v>0</v>
      </c>
      <c r="CP268" s="2">
        <f t="shared" si="183"/>
        <v>-145.62</v>
      </c>
      <c r="CQ268" s="2">
        <f t="shared" ref="CQ268:CQ275" si="200">AC268*BC268</f>
        <v>6532.53</v>
      </c>
      <c r="CR268" s="2">
        <f t="shared" si="184"/>
        <v>0</v>
      </c>
      <c r="CS268" s="2">
        <f t="shared" si="185"/>
        <v>0</v>
      </c>
      <c r="CT268" s="2">
        <f t="shared" si="186"/>
        <v>0</v>
      </c>
      <c r="CU268" s="2">
        <f t="shared" si="187"/>
        <v>0</v>
      </c>
      <c r="CV268" s="2">
        <f t="shared" si="188"/>
        <v>0</v>
      </c>
      <c r="CW268" s="2">
        <f t="shared" si="189"/>
        <v>0</v>
      </c>
      <c r="CX268" s="2">
        <f t="shared" si="190"/>
        <v>43.05</v>
      </c>
      <c r="CY268" s="2">
        <f t="shared" si="191"/>
        <v>0</v>
      </c>
      <c r="CZ268" s="2">
        <f t="shared" si="192"/>
        <v>0</v>
      </c>
      <c r="DA268" s="2"/>
      <c r="DB268" s="2"/>
      <c r="DC268" s="2" t="s">
        <v>3</v>
      </c>
      <c r="DD268" s="2" t="s">
        <v>3</v>
      </c>
      <c r="DE268" s="2" t="s">
        <v>3</v>
      </c>
      <c r="DF268" s="2" t="s">
        <v>3</v>
      </c>
      <c r="DG268" s="2" t="s">
        <v>3</v>
      </c>
      <c r="DH268" s="2" t="s">
        <v>3</v>
      </c>
      <c r="DI268" s="2" t="s">
        <v>3</v>
      </c>
      <c r="DJ268" s="2" t="s">
        <v>3</v>
      </c>
      <c r="DK268" s="2" t="s">
        <v>3</v>
      </c>
      <c r="DL268" s="2" t="s">
        <v>3</v>
      </c>
      <c r="DM268" s="2" t="s">
        <v>3</v>
      </c>
      <c r="DN268" s="2">
        <v>0</v>
      </c>
      <c r="DO268" s="2">
        <v>0</v>
      </c>
      <c r="DP268" s="2">
        <v>1</v>
      </c>
      <c r="DQ268" s="2">
        <v>1</v>
      </c>
      <c r="DR268" s="2"/>
      <c r="DS268" s="2"/>
      <c r="DT268" s="2"/>
      <c r="DU268" s="2">
        <v>1009</v>
      </c>
      <c r="DV268" s="2" t="s">
        <v>26</v>
      </c>
      <c r="DW268" s="2" t="s">
        <v>26</v>
      </c>
      <c r="DX268" s="2">
        <v>1000</v>
      </c>
      <c r="DY268" s="2"/>
      <c r="DZ268" s="2" t="s">
        <v>3</v>
      </c>
      <c r="EA268" s="2" t="s">
        <v>3</v>
      </c>
      <c r="EB268" s="2" t="s">
        <v>3</v>
      </c>
      <c r="EC268" s="2" t="s">
        <v>3</v>
      </c>
      <c r="ED268" s="2"/>
      <c r="EE268" s="2">
        <v>53551116</v>
      </c>
      <c r="EF268" s="2">
        <v>2</v>
      </c>
      <c r="EG268" s="2" t="s">
        <v>38</v>
      </c>
      <c r="EH268" s="2">
        <v>11</v>
      </c>
      <c r="EI268" s="2" t="s">
        <v>104</v>
      </c>
      <c r="EJ268" s="2">
        <v>1</v>
      </c>
      <c r="EK268" s="2">
        <v>11001</v>
      </c>
      <c r="EL268" s="2" t="s">
        <v>104</v>
      </c>
      <c r="EM268" s="2" t="s">
        <v>105</v>
      </c>
      <c r="EN268" s="2"/>
      <c r="EO268" s="2" t="s">
        <v>3</v>
      </c>
      <c r="EP268" s="2"/>
      <c r="EQ268" s="2">
        <v>32768</v>
      </c>
      <c r="ER268" s="2">
        <v>6532.53</v>
      </c>
      <c r="ES268" s="2">
        <v>6532.53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>
        <v>0</v>
      </c>
      <c r="FR268" s="2">
        <f>ROUND(IF(AND(BH268=3,BI268=3),P268,0),2)</f>
        <v>0</v>
      </c>
      <c r="FS268" s="2">
        <v>0</v>
      </c>
      <c r="FT268" s="2"/>
      <c r="FU268" s="2"/>
      <c r="FV268" s="2"/>
      <c r="FW268" s="2"/>
      <c r="FX268" s="2">
        <v>112</v>
      </c>
      <c r="FY268" s="2">
        <v>65</v>
      </c>
      <c r="FZ268" s="2"/>
      <c r="GA268" s="2" t="s">
        <v>3</v>
      </c>
      <c r="GB268" s="2"/>
      <c r="GC268" s="2"/>
      <c r="GD268" s="2">
        <v>1</v>
      </c>
      <c r="GE268" s="2"/>
      <c r="GF268" s="2">
        <v>-955444283</v>
      </c>
      <c r="GG268" s="2">
        <v>2</v>
      </c>
      <c r="GH268" s="2">
        <v>1</v>
      </c>
      <c r="GI268" s="2">
        <v>-2</v>
      </c>
      <c r="GJ268" s="2">
        <v>0</v>
      </c>
      <c r="GK268" s="2">
        <v>0</v>
      </c>
      <c r="GL268" s="2">
        <f>ROUND(IF(AND(BH268=3,BI268=3,FS268&lt;&gt;0),P268,0),2)</f>
        <v>0</v>
      </c>
      <c r="GM268" s="2">
        <f>ROUND(O268+X268+Y268,2)+GX268</f>
        <v>-145.62</v>
      </c>
      <c r="GN268" s="2">
        <f>IF(OR(BI268=0,BI268=1),ROUND(O268+X268+Y268,2),0)</f>
        <v>-145.62</v>
      </c>
      <c r="GO268" s="2">
        <f>IF(BI268=2,ROUND(O268+X268+Y268,2),0)</f>
        <v>0</v>
      </c>
      <c r="GP268" s="2">
        <f>IF(BI268=4,ROUND(O268+X268+Y268,2)+GX268,0)</f>
        <v>0</v>
      </c>
      <c r="GQ268" s="2"/>
      <c r="GR268" s="2">
        <v>0</v>
      </c>
      <c r="GS268" s="2">
        <v>0</v>
      </c>
      <c r="GT268" s="2">
        <v>0</v>
      </c>
      <c r="GU268" s="2" t="s">
        <v>3</v>
      </c>
      <c r="GV268" s="2">
        <f t="shared" si="193"/>
        <v>0</v>
      </c>
      <c r="GW268" s="2">
        <v>1</v>
      </c>
      <c r="GX268" s="2">
        <f>ROUND(HC268*I268,2)</f>
        <v>0</v>
      </c>
      <c r="GY268" s="2"/>
      <c r="GZ268" s="2"/>
      <c r="HA268" s="2">
        <v>0</v>
      </c>
      <c r="HB268" s="2">
        <v>0</v>
      </c>
      <c r="HC268" s="2">
        <f t="shared" si="194"/>
        <v>0</v>
      </c>
      <c r="HD268" s="2"/>
      <c r="HE268" s="2" t="s">
        <v>3</v>
      </c>
      <c r="HF268" s="2" t="s">
        <v>3</v>
      </c>
      <c r="HG268" s="2"/>
      <c r="HH268" s="2"/>
      <c r="HI268" s="2"/>
      <c r="HJ268" s="2"/>
      <c r="HK268" s="2"/>
      <c r="HL268" s="2"/>
      <c r="HM268" s="2" t="s">
        <v>3</v>
      </c>
      <c r="HN268" s="2" t="s">
        <v>106</v>
      </c>
      <c r="HO268" s="2" t="s">
        <v>107</v>
      </c>
      <c r="HP268" s="2" t="s">
        <v>104</v>
      </c>
      <c r="HQ268" s="2" t="s">
        <v>104</v>
      </c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>
        <v>0</v>
      </c>
      <c r="IL268" s="2"/>
      <c r="IM268" s="2"/>
      <c r="IN268" s="2"/>
      <c r="IO268" s="2"/>
      <c r="IP268" s="2"/>
      <c r="IQ268" s="2"/>
      <c r="IR268" s="2"/>
      <c r="IS268" s="2"/>
      <c r="IT268" s="2"/>
      <c r="IU268" s="2"/>
    </row>
    <row r="269" spans="1:255" x14ac:dyDescent="0.2">
      <c r="A269">
        <v>18</v>
      </c>
      <c r="B269">
        <v>1</v>
      </c>
      <c r="C269">
        <v>569</v>
      </c>
      <c r="E269" t="s">
        <v>433</v>
      </c>
      <c r="F269" t="s">
        <v>434</v>
      </c>
      <c r="G269" t="s">
        <v>435</v>
      </c>
      <c r="H269" t="s">
        <v>26</v>
      </c>
      <c r="I269">
        <f>I259*J269</f>
        <v>-2.2291999999999999E-2</v>
      </c>
      <c r="J269">
        <v>-8.9999596269530451E-3</v>
      </c>
      <c r="K269">
        <v>-8.9999999999999993E-3</v>
      </c>
      <c r="O269">
        <f>ROUND(CP269,0)</f>
        <v>-853</v>
      </c>
      <c r="P269">
        <f>ROUND(CQ269*I269,0)</f>
        <v>-853</v>
      </c>
      <c r="Q269">
        <f>ROUND(CR269*I269,0)</f>
        <v>0</v>
      </c>
      <c r="R269">
        <f>ROUND(CS269*I269,0)</f>
        <v>0</v>
      </c>
      <c r="S269">
        <f>ROUND(CT269*I269,0)</f>
        <v>0</v>
      </c>
      <c r="T269">
        <f>ROUND(CU269*I269,0)</f>
        <v>0</v>
      </c>
      <c r="U269">
        <f t="shared" si="177"/>
        <v>0</v>
      </c>
      <c r="V269">
        <f t="shared" si="178"/>
        <v>0</v>
      </c>
      <c r="W269">
        <f>ROUND(CX269*I269,0)</f>
        <v>-1</v>
      </c>
      <c r="X269">
        <f>ROUND(CY269,0)</f>
        <v>0</v>
      </c>
      <c r="Y269">
        <f>ROUND(CZ269,0)</f>
        <v>0</v>
      </c>
      <c r="AA269">
        <v>53551707</v>
      </c>
      <c r="AB269">
        <f t="shared" si="179"/>
        <v>6532.53</v>
      </c>
      <c r="AC269">
        <f t="shared" si="180"/>
        <v>6532.53</v>
      </c>
      <c r="AD269">
        <f t="shared" si="195"/>
        <v>0</v>
      </c>
      <c r="AE269">
        <f t="shared" si="196"/>
        <v>0</v>
      </c>
      <c r="AF269">
        <f t="shared" si="197"/>
        <v>0</v>
      </c>
      <c r="AG269">
        <f t="shared" si="181"/>
        <v>0</v>
      </c>
      <c r="AH269">
        <f t="shared" si="198"/>
        <v>0</v>
      </c>
      <c r="AI269">
        <f t="shared" si="199"/>
        <v>0</v>
      </c>
      <c r="AJ269">
        <f t="shared" si="182"/>
        <v>43.05</v>
      </c>
      <c r="AK269">
        <v>6532.53</v>
      </c>
      <c r="AL269">
        <v>6532.53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43.05</v>
      </c>
      <c r="AT269">
        <v>112</v>
      </c>
      <c r="AU269">
        <v>65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5.86</v>
      </c>
      <c r="BD269" t="s">
        <v>3</v>
      </c>
      <c r="BE269" t="s">
        <v>3</v>
      </c>
      <c r="BF269" t="s">
        <v>3</v>
      </c>
      <c r="BG269" t="s">
        <v>3</v>
      </c>
      <c r="BH269">
        <v>3</v>
      </c>
      <c r="BI269">
        <v>1</v>
      </c>
      <c r="BJ269" t="s">
        <v>436</v>
      </c>
      <c r="BM269">
        <v>11001</v>
      </c>
      <c r="BN269">
        <v>0</v>
      </c>
      <c r="BO269" t="s">
        <v>434</v>
      </c>
      <c r="BP269">
        <v>1</v>
      </c>
      <c r="BQ269">
        <v>2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112</v>
      </c>
      <c r="CA269">
        <v>65</v>
      </c>
      <c r="CB269" t="s">
        <v>3</v>
      </c>
      <c r="CE269">
        <v>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183"/>
        <v>-853</v>
      </c>
      <c r="CQ269">
        <f t="shared" si="200"/>
        <v>38280.625800000002</v>
      </c>
      <c r="CR269">
        <f t="shared" si="184"/>
        <v>0</v>
      </c>
      <c r="CS269">
        <f t="shared" si="185"/>
        <v>0</v>
      </c>
      <c r="CT269">
        <f t="shared" si="186"/>
        <v>0</v>
      </c>
      <c r="CU269">
        <f t="shared" si="187"/>
        <v>0</v>
      </c>
      <c r="CV269">
        <f t="shared" si="188"/>
        <v>0</v>
      </c>
      <c r="CW269">
        <f t="shared" si="189"/>
        <v>0</v>
      </c>
      <c r="CX269">
        <f t="shared" si="190"/>
        <v>43.05</v>
      </c>
      <c r="CY269">
        <f t="shared" si="191"/>
        <v>0</v>
      </c>
      <c r="CZ269">
        <f t="shared" si="192"/>
        <v>0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1009</v>
      </c>
      <c r="DV269" t="s">
        <v>26</v>
      </c>
      <c r="DW269" t="s">
        <v>26</v>
      </c>
      <c r="DX269">
        <v>1000</v>
      </c>
      <c r="DZ269" t="s">
        <v>3</v>
      </c>
      <c r="EA269" t="s">
        <v>3</v>
      </c>
      <c r="EB269" t="s">
        <v>3</v>
      </c>
      <c r="EC269" t="s">
        <v>3</v>
      </c>
      <c r="EE269">
        <v>53551116</v>
      </c>
      <c r="EF269">
        <v>2</v>
      </c>
      <c r="EG269" t="s">
        <v>38</v>
      </c>
      <c r="EH269">
        <v>11</v>
      </c>
      <c r="EI269" t="s">
        <v>104</v>
      </c>
      <c r="EJ269">
        <v>1</v>
      </c>
      <c r="EK269">
        <v>11001</v>
      </c>
      <c r="EL269" t="s">
        <v>104</v>
      </c>
      <c r="EM269" t="s">
        <v>105</v>
      </c>
      <c r="EO269" t="s">
        <v>3</v>
      </c>
      <c r="EQ269">
        <v>32768</v>
      </c>
      <c r="ER269">
        <v>6532.53</v>
      </c>
      <c r="ES269">
        <v>6532.53</v>
      </c>
      <c r="ET269">
        <v>0</v>
      </c>
      <c r="EU269">
        <v>0</v>
      </c>
      <c r="EV269">
        <v>0</v>
      </c>
      <c r="EW269">
        <v>0</v>
      </c>
      <c r="EX269">
        <v>0</v>
      </c>
      <c r="FQ269">
        <v>0</v>
      </c>
      <c r="FR269">
        <f>ROUND(IF(AND(BH269=3,BI269=3),P269,0),0)</f>
        <v>0</v>
      </c>
      <c r="FS269">
        <v>0</v>
      </c>
      <c r="FX269">
        <v>112</v>
      </c>
      <c r="FY269">
        <v>65</v>
      </c>
      <c r="GA269" t="s">
        <v>3</v>
      </c>
      <c r="GD269">
        <v>1</v>
      </c>
      <c r="GF269">
        <v>-955444283</v>
      </c>
      <c r="GG269">
        <v>2</v>
      </c>
      <c r="GH269">
        <v>1</v>
      </c>
      <c r="GI269">
        <v>2</v>
      </c>
      <c r="GJ269">
        <v>0</v>
      </c>
      <c r="GK269">
        <v>0</v>
      </c>
      <c r="GL269">
        <f>ROUND(IF(AND(BH269=3,BI269=3,FS269&lt;&gt;0),P269,0),0)</f>
        <v>0</v>
      </c>
      <c r="GM269">
        <f>ROUND(O269+X269+Y269,0)+GX269</f>
        <v>-853</v>
      </c>
      <c r="GN269">
        <f>IF(OR(BI269=0,BI269=1),ROUND(O269+X269+Y269,0),0)</f>
        <v>-853</v>
      </c>
      <c r="GO269">
        <f>IF(BI269=2,ROUND(O269+X269+Y269,0),0)</f>
        <v>0</v>
      </c>
      <c r="GP269">
        <f>IF(BI269=4,ROUND(O269+X269+Y269,0)+GX269,0)</f>
        <v>0</v>
      </c>
      <c r="GR269">
        <v>0</v>
      </c>
      <c r="GS269">
        <v>0</v>
      </c>
      <c r="GT269">
        <v>0</v>
      </c>
      <c r="GU269" t="s">
        <v>3</v>
      </c>
      <c r="GV269">
        <f t="shared" si="193"/>
        <v>0</v>
      </c>
      <c r="GW269">
        <v>1</v>
      </c>
      <c r="GX269">
        <f>ROUND(HC269*I269,0)</f>
        <v>0</v>
      </c>
      <c r="HA269">
        <v>0</v>
      </c>
      <c r="HB269">
        <v>0</v>
      </c>
      <c r="HC269">
        <f t="shared" si="194"/>
        <v>0</v>
      </c>
      <c r="HE269" t="s">
        <v>3</v>
      </c>
      <c r="HF269" t="s">
        <v>3</v>
      </c>
      <c r="HM269" t="s">
        <v>3</v>
      </c>
      <c r="HN269" t="s">
        <v>106</v>
      </c>
      <c r="HO269" t="s">
        <v>107</v>
      </c>
      <c r="HP269" t="s">
        <v>104</v>
      </c>
      <c r="HQ269" t="s">
        <v>104</v>
      </c>
      <c r="IK269">
        <v>0</v>
      </c>
    </row>
    <row r="270" spans="1:255" x14ac:dyDescent="0.2">
      <c r="A270" s="2">
        <v>18</v>
      </c>
      <c r="B270" s="2">
        <v>1</v>
      </c>
      <c r="C270" s="2">
        <v>559</v>
      </c>
      <c r="D270" s="2"/>
      <c r="E270" s="2" t="s">
        <v>437</v>
      </c>
      <c r="F270" s="2" t="s">
        <v>438</v>
      </c>
      <c r="G270" s="2" t="s">
        <v>439</v>
      </c>
      <c r="H270" s="2" t="s">
        <v>26</v>
      </c>
      <c r="I270" s="2">
        <f>I258*J270</f>
        <v>0.22292100000000001</v>
      </c>
      <c r="J270" s="2">
        <v>0.09</v>
      </c>
      <c r="K270" s="2">
        <v>0.09</v>
      </c>
      <c r="L270" s="2"/>
      <c r="M270" s="2"/>
      <c r="N270" s="2"/>
      <c r="O270" s="2">
        <f>ROUND(CP270,2)</f>
        <v>2072.8000000000002</v>
      </c>
      <c r="P270" s="2">
        <f>ROUND(CQ270*I270,2)</f>
        <v>2072.8000000000002</v>
      </c>
      <c r="Q270" s="2">
        <f>ROUND(CR270*I270,2)</f>
        <v>0</v>
      </c>
      <c r="R270" s="2">
        <f>ROUND(CS270*I270,2)</f>
        <v>0</v>
      </c>
      <c r="S270" s="2">
        <f>ROUND(CT270*I270,2)</f>
        <v>0</v>
      </c>
      <c r="T270" s="2">
        <f>ROUND(CU270*I270,2)</f>
        <v>0</v>
      </c>
      <c r="U270" s="2">
        <f t="shared" si="177"/>
        <v>0</v>
      </c>
      <c r="V270" s="2">
        <f t="shared" si="178"/>
        <v>0</v>
      </c>
      <c r="W270" s="2">
        <f>ROUND(CX270*I270,2)</f>
        <v>94.92</v>
      </c>
      <c r="X270" s="2">
        <f>ROUND(CY270,2)</f>
        <v>0</v>
      </c>
      <c r="Y270" s="2">
        <f>ROUND(CZ270,2)</f>
        <v>0</v>
      </c>
      <c r="Z270" s="2"/>
      <c r="AA270" s="2">
        <v>53551706</v>
      </c>
      <c r="AB270" s="2">
        <f t="shared" si="179"/>
        <v>9298.35</v>
      </c>
      <c r="AC270" s="2">
        <f t="shared" si="180"/>
        <v>9298.35</v>
      </c>
      <c r="AD270" s="2">
        <f t="shared" si="195"/>
        <v>0</v>
      </c>
      <c r="AE270" s="2">
        <f t="shared" si="196"/>
        <v>0</v>
      </c>
      <c r="AF270" s="2">
        <f t="shared" si="197"/>
        <v>0</v>
      </c>
      <c r="AG270" s="2">
        <f t="shared" si="181"/>
        <v>0</v>
      </c>
      <c r="AH270" s="2">
        <f t="shared" si="198"/>
        <v>0</v>
      </c>
      <c r="AI270" s="2">
        <f t="shared" si="199"/>
        <v>0</v>
      </c>
      <c r="AJ270" s="2">
        <f t="shared" si="182"/>
        <v>425.82</v>
      </c>
      <c r="AK270" s="2">
        <v>9298.35</v>
      </c>
      <c r="AL270" s="2">
        <v>9298.35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425.82</v>
      </c>
      <c r="AT270" s="2">
        <v>112</v>
      </c>
      <c r="AU270" s="2">
        <v>65</v>
      </c>
      <c r="AV270" s="2">
        <v>1</v>
      </c>
      <c r="AW270" s="2">
        <v>1</v>
      </c>
      <c r="AX270" s="2"/>
      <c r="AY270" s="2"/>
      <c r="AZ270" s="2">
        <v>1</v>
      </c>
      <c r="BA270" s="2">
        <v>1</v>
      </c>
      <c r="BB270" s="2">
        <v>1</v>
      </c>
      <c r="BC270" s="2">
        <v>1</v>
      </c>
      <c r="BD270" s="2" t="s">
        <v>3</v>
      </c>
      <c r="BE270" s="2" t="s">
        <v>3</v>
      </c>
      <c r="BF270" s="2" t="s">
        <v>3</v>
      </c>
      <c r="BG270" s="2" t="s">
        <v>3</v>
      </c>
      <c r="BH270" s="2">
        <v>3</v>
      </c>
      <c r="BI270" s="2">
        <v>1</v>
      </c>
      <c r="BJ270" s="2" t="s">
        <v>440</v>
      </c>
      <c r="BK270" s="2"/>
      <c r="BL270" s="2"/>
      <c r="BM270" s="2">
        <v>11001</v>
      </c>
      <c r="BN270" s="2">
        <v>0</v>
      </c>
      <c r="BO270" s="2" t="s">
        <v>3</v>
      </c>
      <c r="BP270" s="2">
        <v>0</v>
      </c>
      <c r="BQ270" s="2">
        <v>2</v>
      </c>
      <c r="BR270" s="2">
        <v>0</v>
      </c>
      <c r="BS270" s="2">
        <v>1</v>
      </c>
      <c r="BT270" s="2">
        <v>1</v>
      </c>
      <c r="BU270" s="2">
        <v>1</v>
      </c>
      <c r="BV270" s="2">
        <v>1</v>
      </c>
      <c r="BW270" s="2">
        <v>1</v>
      </c>
      <c r="BX270" s="2">
        <v>1</v>
      </c>
      <c r="BY270" s="2" t="s">
        <v>3</v>
      </c>
      <c r="BZ270" s="2">
        <v>112</v>
      </c>
      <c r="CA270" s="2">
        <v>65</v>
      </c>
      <c r="CB270" s="2" t="s">
        <v>3</v>
      </c>
      <c r="CC270" s="2"/>
      <c r="CD270" s="2"/>
      <c r="CE270" s="2">
        <v>0</v>
      </c>
      <c r="CF270" s="2">
        <v>0</v>
      </c>
      <c r="CG270" s="2">
        <v>0</v>
      </c>
      <c r="CH270" s="2"/>
      <c r="CI270" s="2"/>
      <c r="CJ270" s="2"/>
      <c r="CK270" s="2"/>
      <c r="CL270" s="2"/>
      <c r="CM270" s="2">
        <v>0</v>
      </c>
      <c r="CN270" s="2" t="s">
        <v>3</v>
      </c>
      <c r="CO270" s="2">
        <v>0</v>
      </c>
      <c r="CP270" s="2">
        <f t="shared" si="183"/>
        <v>2072.8000000000002</v>
      </c>
      <c r="CQ270" s="2">
        <f t="shared" si="200"/>
        <v>9298.35</v>
      </c>
      <c r="CR270" s="2">
        <f t="shared" si="184"/>
        <v>0</v>
      </c>
      <c r="CS270" s="2">
        <f t="shared" si="185"/>
        <v>0</v>
      </c>
      <c r="CT270" s="2">
        <f t="shared" si="186"/>
        <v>0</v>
      </c>
      <c r="CU270" s="2">
        <f t="shared" si="187"/>
        <v>0</v>
      </c>
      <c r="CV270" s="2">
        <f t="shared" si="188"/>
        <v>0</v>
      </c>
      <c r="CW270" s="2">
        <f t="shared" si="189"/>
        <v>0</v>
      </c>
      <c r="CX270" s="2">
        <f t="shared" si="190"/>
        <v>425.82</v>
      </c>
      <c r="CY270" s="2">
        <f t="shared" si="191"/>
        <v>0</v>
      </c>
      <c r="CZ270" s="2">
        <f t="shared" si="192"/>
        <v>0</v>
      </c>
      <c r="DA270" s="2"/>
      <c r="DB270" s="2"/>
      <c r="DC270" s="2" t="s">
        <v>3</v>
      </c>
      <c r="DD270" s="2" t="s">
        <v>3</v>
      </c>
      <c r="DE270" s="2" t="s">
        <v>3</v>
      </c>
      <c r="DF270" s="2" t="s">
        <v>3</v>
      </c>
      <c r="DG270" s="2" t="s">
        <v>3</v>
      </c>
      <c r="DH270" s="2" t="s">
        <v>3</v>
      </c>
      <c r="DI270" s="2" t="s">
        <v>3</v>
      </c>
      <c r="DJ270" s="2" t="s">
        <v>3</v>
      </c>
      <c r="DK270" s="2" t="s">
        <v>3</v>
      </c>
      <c r="DL270" s="2" t="s">
        <v>3</v>
      </c>
      <c r="DM270" s="2" t="s">
        <v>3</v>
      </c>
      <c r="DN270" s="2">
        <v>0</v>
      </c>
      <c r="DO270" s="2">
        <v>0</v>
      </c>
      <c r="DP270" s="2">
        <v>1</v>
      </c>
      <c r="DQ270" s="2">
        <v>1</v>
      </c>
      <c r="DR270" s="2"/>
      <c r="DS270" s="2"/>
      <c r="DT270" s="2"/>
      <c r="DU270" s="2">
        <v>1009</v>
      </c>
      <c r="DV270" s="2" t="s">
        <v>26</v>
      </c>
      <c r="DW270" s="2" t="s">
        <v>26</v>
      </c>
      <c r="DX270" s="2">
        <v>1000</v>
      </c>
      <c r="DY270" s="2"/>
      <c r="DZ270" s="2" t="s">
        <v>3</v>
      </c>
      <c r="EA270" s="2" t="s">
        <v>3</v>
      </c>
      <c r="EB270" s="2" t="s">
        <v>3</v>
      </c>
      <c r="EC270" s="2" t="s">
        <v>3</v>
      </c>
      <c r="ED270" s="2"/>
      <c r="EE270" s="2">
        <v>53551116</v>
      </c>
      <c r="EF270" s="2">
        <v>2</v>
      </c>
      <c r="EG270" s="2" t="s">
        <v>38</v>
      </c>
      <c r="EH270" s="2">
        <v>11</v>
      </c>
      <c r="EI270" s="2" t="s">
        <v>104</v>
      </c>
      <c r="EJ270" s="2">
        <v>1</v>
      </c>
      <c r="EK270" s="2">
        <v>11001</v>
      </c>
      <c r="EL270" s="2" t="s">
        <v>104</v>
      </c>
      <c r="EM270" s="2" t="s">
        <v>105</v>
      </c>
      <c r="EN270" s="2"/>
      <c r="EO270" s="2" t="s">
        <v>3</v>
      </c>
      <c r="EP270" s="2"/>
      <c r="EQ270" s="2">
        <v>0</v>
      </c>
      <c r="ER270" s="2">
        <v>9298.35</v>
      </c>
      <c r="ES270" s="2">
        <v>9298.35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>
        <v>0</v>
      </c>
      <c r="FR270" s="2">
        <f>ROUND(IF(AND(BH270=3,BI270=3),P270,0),2)</f>
        <v>0</v>
      </c>
      <c r="FS270" s="2">
        <v>0</v>
      </c>
      <c r="FT270" s="2"/>
      <c r="FU270" s="2"/>
      <c r="FV270" s="2"/>
      <c r="FW270" s="2"/>
      <c r="FX270" s="2">
        <v>112</v>
      </c>
      <c r="FY270" s="2">
        <v>65</v>
      </c>
      <c r="FZ270" s="2"/>
      <c r="GA270" s="2" t="s">
        <v>3</v>
      </c>
      <c r="GB270" s="2"/>
      <c r="GC270" s="2"/>
      <c r="GD270" s="2">
        <v>1</v>
      </c>
      <c r="GE270" s="2"/>
      <c r="GF270" s="2">
        <v>1083500299</v>
      </c>
      <c r="GG270" s="2">
        <v>2</v>
      </c>
      <c r="GH270" s="2">
        <v>1</v>
      </c>
      <c r="GI270" s="2">
        <v>-2</v>
      </c>
      <c r="GJ270" s="2">
        <v>0</v>
      </c>
      <c r="GK270" s="2">
        <v>0</v>
      </c>
      <c r="GL270" s="2">
        <f>ROUND(IF(AND(BH270=3,BI270=3,FS270&lt;&gt;0),P270,0),2)</f>
        <v>0</v>
      </c>
      <c r="GM270" s="2">
        <f>ROUND(O270+X270+Y270,2)+GX270</f>
        <v>2072.8000000000002</v>
      </c>
      <c r="GN270" s="2">
        <f>IF(OR(BI270=0,BI270=1),ROUND(O270+X270+Y270,2),0)</f>
        <v>2072.8000000000002</v>
      </c>
      <c r="GO270" s="2">
        <f>IF(BI270=2,ROUND(O270+X270+Y270,2),0)</f>
        <v>0</v>
      </c>
      <c r="GP270" s="2">
        <f>IF(BI270=4,ROUND(O270+X270+Y270,2)+GX270,0)</f>
        <v>0</v>
      </c>
      <c r="GQ270" s="2"/>
      <c r="GR270" s="2">
        <v>0</v>
      </c>
      <c r="GS270" s="2">
        <v>0</v>
      </c>
      <c r="GT270" s="2">
        <v>0</v>
      </c>
      <c r="GU270" s="2" t="s">
        <v>3</v>
      </c>
      <c r="GV270" s="2">
        <f t="shared" si="193"/>
        <v>0</v>
      </c>
      <c r="GW270" s="2">
        <v>1</v>
      </c>
      <c r="GX270" s="2">
        <f>ROUND(HC270*I270,2)</f>
        <v>0</v>
      </c>
      <c r="GY270" s="2"/>
      <c r="GZ270" s="2"/>
      <c r="HA270" s="2">
        <v>0</v>
      </c>
      <c r="HB270" s="2">
        <v>0</v>
      </c>
      <c r="HC270" s="2">
        <f t="shared" si="194"/>
        <v>0</v>
      </c>
      <c r="HD270" s="2"/>
      <c r="HE270" s="2" t="s">
        <v>3</v>
      </c>
      <c r="HF270" s="2" t="s">
        <v>3</v>
      </c>
      <c r="HG270" s="2"/>
      <c r="HH270" s="2"/>
      <c r="HI270" s="2"/>
      <c r="HJ270" s="2"/>
      <c r="HK270" s="2"/>
      <c r="HL270" s="2"/>
      <c r="HM270" s="2" t="s">
        <v>3</v>
      </c>
      <c r="HN270" s="2" t="s">
        <v>106</v>
      </c>
      <c r="HO270" s="2" t="s">
        <v>107</v>
      </c>
      <c r="HP270" s="2" t="s">
        <v>104</v>
      </c>
      <c r="HQ270" s="2" t="s">
        <v>104</v>
      </c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>
        <v>0</v>
      </c>
      <c r="IL270" s="2"/>
      <c r="IM270" s="2"/>
      <c r="IN270" s="2"/>
      <c r="IO270" s="2"/>
      <c r="IP270" s="2"/>
      <c r="IQ270" s="2"/>
      <c r="IR270" s="2"/>
      <c r="IS270" s="2"/>
      <c r="IT270" s="2"/>
      <c r="IU270" s="2"/>
    </row>
    <row r="271" spans="1:255" x14ac:dyDescent="0.2">
      <c r="A271">
        <v>18</v>
      </c>
      <c r="B271">
        <v>1</v>
      </c>
      <c r="C271">
        <v>574</v>
      </c>
      <c r="E271" t="s">
        <v>437</v>
      </c>
      <c r="F271" t="s">
        <v>438</v>
      </c>
      <c r="G271" t="s">
        <v>439</v>
      </c>
      <c r="H271" t="s">
        <v>26</v>
      </c>
      <c r="I271">
        <f>I259*J271</f>
        <v>0.22292100000000001</v>
      </c>
      <c r="J271">
        <v>0.09</v>
      </c>
      <c r="K271">
        <v>0.09</v>
      </c>
      <c r="O271">
        <f>ROUND(CP271,0)</f>
        <v>22593</v>
      </c>
      <c r="P271">
        <f>ROUND(CQ271*I271,0)</f>
        <v>22593</v>
      </c>
      <c r="Q271">
        <f>ROUND(CR271*I271,0)</f>
        <v>0</v>
      </c>
      <c r="R271">
        <f>ROUND(CS271*I271,0)</f>
        <v>0</v>
      </c>
      <c r="S271">
        <f>ROUND(CT271*I271,0)</f>
        <v>0</v>
      </c>
      <c r="T271">
        <f>ROUND(CU271*I271,0)</f>
        <v>0</v>
      </c>
      <c r="U271">
        <f t="shared" si="177"/>
        <v>0</v>
      </c>
      <c r="V271">
        <f t="shared" si="178"/>
        <v>0</v>
      </c>
      <c r="W271">
        <f>ROUND(CX271*I271,0)</f>
        <v>95</v>
      </c>
      <c r="X271">
        <f>ROUND(CY271,0)</f>
        <v>0</v>
      </c>
      <c r="Y271">
        <f>ROUND(CZ271,0)</f>
        <v>0</v>
      </c>
      <c r="AA271">
        <v>53551707</v>
      </c>
      <c r="AB271">
        <f t="shared" si="179"/>
        <v>9298.35</v>
      </c>
      <c r="AC271">
        <f t="shared" si="180"/>
        <v>9298.35</v>
      </c>
      <c r="AD271">
        <f t="shared" si="195"/>
        <v>0</v>
      </c>
      <c r="AE271">
        <f t="shared" si="196"/>
        <v>0</v>
      </c>
      <c r="AF271">
        <f t="shared" si="197"/>
        <v>0</v>
      </c>
      <c r="AG271">
        <f t="shared" si="181"/>
        <v>0</v>
      </c>
      <c r="AH271">
        <f t="shared" si="198"/>
        <v>0</v>
      </c>
      <c r="AI271">
        <f t="shared" si="199"/>
        <v>0</v>
      </c>
      <c r="AJ271">
        <f t="shared" si="182"/>
        <v>425.82</v>
      </c>
      <c r="AK271">
        <v>9298.35</v>
      </c>
      <c r="AL271">
        <v>9298.35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425.82</v>
      </c>
      <c r="AT271">
        <v>112</v>
      </c>
      <c r="AU271">
        <v>65</v>
      </c>
      <c r="AV271">
        <v>1</v>
      </c>
      <c r="AW271">
        <v>1</v>
      </c>
      <c r="AZ271">
        <v>1</v>
      </c>
      <c r="BA271">
        <v>1</v>
      </c>
      <c r="BB271">
        <v>1</v>
      </c>
      <c r="BC271">
        <v>10.9</v>
      </c>
      <c r="BD271" t="s">
        <v>3</v>
      </c>
      <c r="BE271" t="s">
        <v>3</v>
      </c>
      <c r="BF271" t="s">
        <v>3</v>
      </c>
      <c r="BG271" t="s">
        <v>3</v>
      </c>
      <c r="BH271">
        <v>3</v>
      </c>
      <c r="BI271">
        <v>1</v>
      </c>
      <c r="BJ271" t="s">
        <v>440</v>
      </c>
      <c r="BM271">
        <v>11001</v>
      </c>
      <c r="BN271">
        <v>0</v>
      </c>
      <c r="BO271" t="s">
        <v>438</v>
      </c>
      <c r="BP271">
        <v>1</v>
      </c>
      <c r="BQ271">
        <v>2</v>
      </c>
      <c r="BR271">
        <v>0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3</v>
      </c>
      <c r="BZ271">
        <v>112</v>
      </c>
      <c r="CA271">
        <v>65</v>
      </c>
      <c r="CB271" t="s">
        <v>3</v>
      </c>
      <c r="CE271">
        <v>0</v>
      </c>
      <c r="CF271">
        <v>0</v>
      </c>
      <c r="CG271">
        <v>0</v>
      </c>
      <c r="CM271">
        <v>0</v>
      </c>
      <c r="CN271" t="s">
        <v>3</v>
      </c>
      <c r="CO271">
        <v>0</v>
      </c>
      <c r="CP271">
        <f t="shared" si="183"/>
        <v>22593</v>
      </c>
      <c r="CQ271">
        <f t="shared" si="200"/>
        <v>101352.01500000001</v>
      </c>
      <c r="CR271">
        <f t="shared" si="184"/>
        <v>0</v>
      </c>
      <c r="CS271">
        <f t="shared" si="185"/>
        <v>0</v>
      </c>
      <c r="CT271">
        <f t="shared" si="186"/>
        <v>0</v>
      </c>
      <c r="CU271">
        <f t="shared" si="187"/>
        <v>0</v>
      </c>
      <c r="CV271">
        <f t="shared" si="188"/>
        <v>0</v>
      </c>
      <c r="CW271">
        <f t="shared" si="189"/>
        <v>0</v>
      </c>
      <c r="CX271">
        <f t="shared" si="190"/>
        <v>425.82</v>
      </c>
      <c r="CY271">
        <f t="shared" si="191"/>
        <v>0</v>
      </c>
      <c r="CZ271">
        <f t="shared" si="192"/>
        <v>0</v>
      </c>
      <c r="DC271" t="s">
        <v>3</v>
      </c>
      <c r="DD271" t="s">
        <v>3</v>
      </c>
      <c r="DE271" t="s">
        <v>3</v>
      </c>
      <c r="DF271" t="s">
        <v>3</v>
      </c>
      <c r="DG271" t="s">
        <v>3</v>
      </c>
      <c r="DH271" t="s">
        <v>3</v>
      </c>
      <c r="DI271" t="s">
        <v>3</v>
      </c>
      <c r="DJ271" t="s">
        <v>3</v>
      </c>
      <c r="DK271" t="s">
        <v>3</v>
      </c>
      <c r="DL271" t="s">
        <v>3</v>
      </c>
      <c r="DM271" t="s">
        <v>3</v>
      </c>
      <c r="DN271">
        <v>0</v>
      </c>
      <c r="DO271">
        <v>0</v>
      </c>
      <c r="DP271">
        <v>1</v>
      </c>
      <c r="DQ271">
        <v>1</v>
      </c>
      <c r="DU271">
        <v>1009</v>
      </c>
      <c r="DV271" t="s">
        <v>26</v>
      </c>
      <c r="DW271" t="s">
        <v>26</v>
      </c>
      <c r="DX271">
        <v>1000</v>
      </c>
      <c r="DZ271" t="s">
        <v>3</v>
      </c>
      <c r="EA271" t="s">
        <v>3</v>
      </c>
      <c r="EB271" t="s">
        <v>3</v>
      </c>
      <c r="EC271" t="s">
        <v>3</v>
      </c>
      <c r="EE271">
        <v>53551116</v>
      </c>
      <c r="EF271">
        <v>2</v>
      </c>
      <c r="EG271" t="s">
        <v>38</v>
      </c>
      <c r="EH271">
        <v>11</v>
      </c>
      <c r="EI271" t="s">
        <v>104</v>
      </c>
      <c r="EJ271">
        <v>1</v>
      </c>
      <c r="EK271">
        <v>11001</v>
      </c>
      <c r="EL271" t="s">
        <v>104</v>
      </c>
      <c r="EM271" t="s">
        <v>105</v>
      </c>
      <c r="EO271" t="s">
        <v>3</v>
      </c>
      <c r="EQ271">
        <v>0</v>
      </c>
      <c r="ER271">
        <v>9298.35</v>
      </c>
      <c r="ES271">
        <v>9298.35</v>
      </c>
      <c r="ET271">
        <v>0</v>
      </c>
      <c r="EU271">
        <v>0</v>
      </c>
      <c r="EV271">
        <v>0</v>
      </c>
      <c r="EW271">
        <v>0</v>
      </c>
      <c r="EX271">
        <v>0</v>
      </c>
      <c r="FQ271">
        <v>0</v>
      </c>
      <c r="FR271">
        <f>ROUND(IF(AND(BH271=3,BI271=3),P271,0),0)</f>
        <v>0</v>
      </c>
      <c r="FS271">
        <v>0</v>
      </c>
      <c r="FX271">
        <v>112</v>
      </c>
      <c r="FY271">
        <v>65</v>
      </c>
      <c r="GA271" t="s">
        <v>3</v>
      </c>
      <c r="GD271">
        <v>1</v>
      </c>
      <c r="GF271">
        <v>1083500299</v>
      </c>
      <c r="GG271">
        <v>2</v>
      </c>
      <c r="GH271">
        <v>1</v>
      </c>
      <c r="GI271">
        <v>2</v>
      </c>
      <c r="GJ271">
        <v>0</v>
      </c>
      <c r="GK271">
        <v>0</v>
      </c>
      <c r="GL271">
        <f>ROUND(IF(AND(BH271=3,BI271=3,FS271&lt;&gt;0),P271,0),0)</f>
        <v>0</v>
      </c>
      <c r="GM271">
        <f>ROUND(O271+X271+Y271,0)+GX271</f>
        <v>22593</v>
      </c>
      <c r="GN271">
        <f>IF(OR(BI271=0,BI271=1),ROUND(O271+X271+Y271,0),0)</f>
        <v>22593</v>
      </c>
      <c r="GO271">
        <f>IF(BI271=2,ROUND(O271+X271+Y271,0),0)</f>
        <v>0</v>
      </c>
      <c r="GP271">
        <f>IF(BI271=4,ROUND(O271+X271+Y271,0)+GX271,0)</f>
        <v>0</v>
      </c>
      <c r="GR271">
        <v>0</v>
      </c>
      <c r="GS271">
        <v>0</v>
      </c>
      <c r="GT271">
        <v>0</v>
      </c>
      <c r="GU271" t="s">
        <v>3</v>
      </c>
      <c r="GV271">
        <f t="shared" si="193"/>
        <v>0</v>
      </c>
      <c r="GW271">
        <v>1</v>
      </c>
      <c r="GX271">
        <f>ROUND(HC271*I271,0)</f>
        <v>0</v>
      </c>
      <c r="HA271">
        <v>0</v>
      </c>
      <c r="HB271">
        <v>0</v>
      </c>
      <c r="HC271">
        <f t="shared" si="194"/>
        <v>0</v>
      </c>
      <c r="HE271" t="s">
        <v>3</v>
      </c>
      <c r="HF271" t="s">
        <v>3</v>
      </c>
      <c r="HM271" t="s">
        <v>3</v>
      </c>
      <c r="HN271" t="s">
        <v>106</v>
      </c>
      <c r="HO271" t="s">
        <v>107</v>
      </c>
      <c r="HP271" t="s">
        <v>104</v>
      </c>
      <c r="HQ271" t="s">
        <v>104</v>
      </c>
      <c r="IK271">
        <v>0</v>
      </c>
    </row>
    <row r="272" spans="1:255" x14ac:dyDescent="0.2">
      <c r="A272" s="2">
        <v>17</v>
      </c>
      <c r="B272" s="2">
        <v>1</v>
      </c>
      <c r="C272" s="2">
        <f>ROW(SmtRes!A589)</f>
        <v>589</v>
      </c>
      <c r="D272" s="2">
        <f>ROW(EtalonRes!A550)</f>
        <v>550</v>
      </c>
      <c r="E272" s="2" t="s">
        <v>441</v>
      </c>
      <c r="F272" s="2" t="s">
        <v>442</v>
      </c>
      <c r="G272" s="2" t="s">
        <v>443</v>
      </c>
      <c r="H272" s="2" t="s">
        <v>396</v>
      </c>
      <c r="I272" s="2">
        <f>ROUND(189.35/100,7)</f>
        <v>1.8935</v>
      </c>
      <c r="J272" s="2">
        <v>0</v>
      </c>
      <c r="K272" s="2">
        <f>ROUND(189.35/100,7)</f>
        <v>1.8935</v>
      </c>
      <c r="L272" s="2"/>
      <c r="M272" s="2"/>
      <c r="N272" s="2"/>
      <c r="O272" s="2">
        <f>ROUND(CP272,2)</f>
        <v>19226.11</v>
      </c>
      <c r="P272" s="2">
        <f>ROUND(CQ272*I272,2)</f>
        <v>17146.189999999999</v>
      </c>
      <c r="Q272" s="2">
        <f>ROUND(CR272*I272,2)</f>
        <v>402.77</v>
      </c>
      <c r="R272" s="2">
        <f>ROUND(CS272*I272,2)</f>
        <v>125.22</v>
      </c>
      <c r="S272" s="2">
        <f>ROUND(CT272*I272,2)</f>
        <v>1677.15</v>
      </c>
      <c r="T272" s="2">
        <f>ROUND(CU272*I272,2)</f>
        <v>0</v>
      </c>
      <c r="U272" s="2">
        <f t="shared" si="177"/>
        <v>191.89330186249998</v>
      </c>
      <c r="V272" s="2">
        <f t="shared" si="178"/>
        <v>11.486444374999998</v>
      </c>
      <c r="W272" s="2">
        <f>ROUND(CX272*I272,2)</f>
        <v>0</v>
      </c>
      <c r="X272" s="2">
        <f>ROUND(CY272,2)</f>
        <v>1816.79</v>
      </c>
      <c r="Y272" s="2">
        <f>ROUND(CZ272,2)</f>
        <v>995.81</v>
      </c>
      <c r="Z272" s="2"/>
      <c r="AA272" s="2">
        <v>53551706</v>
      </c>
      <c r="AB272" s="2">
        <f t="shared" si="179"/>
        <v>10153.74</v>
      </c>
      <c r="AC272" s="2">
        <f t="shared" si="180"/>
        <v>9055.2900000000009</v>
      </c>
      <c r="AD272" s="2">
        <f>ROUND(((((ET272*ROUND((1.25*1.15),7)))-((EU272*ROUND((1.25*1.15),7))))+AE272),2)</f>
        <v>212.71</v>
      </c>
      <c r="AE272" s="2">
        <f>ROUND(((EU272*ROUND((1.25*1.15),7))),2)</f>
        <v>66.13</v>
      </c>
      <c r="AF272" s="2">
        <f>ROUND(((EV272*ROUND((1.15*1.15),7))),2)</f>
        <v>885.74</v>
      </c>
      <c r="AG272" s="2">
        <f t="shared" si="181"/>
        <v>0</v>
      </c>
      <c r="AH272" s="2">
        <f>((EW272*ROUND((1.15*1.15),7)))</f>
        <v>101.34317499999999</v>
      </c>
      <c r="AI272" s="2">
        <f>((EX272*ROUND((1.25*1.15),7)))</f>
        <v>6.0662499999999993</v>
      </c>
      <c r="AJ272" s="2">
        <f t="shared" si="182"/>
        <v>0</v>
      </c>
      <c r="AK272" s="2">
        <v>9873.01</v>
      </c>
      <c r="AL272" s="2">
        <v>9055.2900000000009</v>
      </c>
      <c r="AM272" s="2">
        <v>147.97</v>
      </c>
      <c r="AN272" s="2">
        <v>46</v>
      </c>
      <c r="AO272" s="2">
        <v>669.75</v>
      </c>
      <c r="AP272" s="2">
        <v>0</v>
      </c>
      <c r="AQ272" s="2">
        <v>76.63</v>
      </c>
      <c r="AR272" s="2">
        <v>4.22</v>
      </c>
      <c r="AS272" s="2">
        <v>0</v>
      </c>
      <c r="AT272" s="2">
        <v>100.8</v>
      </c>
      <c r="AU272" s="2">
        <v>55.25</v>
      </c>
      <c r="AV272" s="2">
        <v>1</v>
      </c>
      <c r="AW272" s="2">
        <v>1</v>
      </c>
      <c r="AX272" s="2"/>
      <c r="AY272" s="2"/>
      <c r="AZ272" s="2">
        <v>1</v>
      </c>
      <c r="BA272" s="2">
        <v>1</v>
      </c>
      <c r="BB272" s="2">
        <v>1</v>
      </c>
      <c r="BC272" s="2">
        <v>1</v>
      </c>
      <c r="BD272" s="2" t="s">
        <v>3</v>
      </c>
      <c r="BE272" s="2" t="s">
        <v>3</v>
      </c>
      <c r="BF272" s="2" t="s">
        <v>3</v>
      </c>
      <c r="BG272" s="2" t="s">
        <v>3</v>
      </c>
      <c r="BH272" s="2">
        <v>0</v>
      </c>
      <c r="BI272" s="2">
        <v>1</v>
      </c>
      <c r="BJ272" s="2" t="s">
        <v>444</v>
      </c>
      <c r="BK272" s="2"/>
      <c r="BL272" s="2"/>
      <c r="BM272" s="2">
        <v>11001</v>
      </c>
      <c r="BN272" s="2">
        <v>0</v>
      </c>
      <c r="BO272" s="2" t="s">
        <v>3</v>
      </c>
      <c r="BP272" s="2">
        <v>0</v>
      </c>
      <c r="BQ272" s="2">
        <v>2</v>
      </c>
      <c r="BR272" s="2">
        <v>0</v>
      </c>
      <c r="BS272" s="2">
        <v>1</v>
      </c>
      <c r="BT272" s="2">
        <v>1</v>
      </c>
      <c r="BU272" s="2">
        <v>1</v>
      </c>
      <c r="BV272" s="2">
        <v>1</v>
      </c>
      <c r="BW272" s="2">
        <v>1</v>
      </c>
      <c r="BX272" s="2">
        <v>1</v>
      </c>
      <c r="BY272" s="2" t="s">
        <v>3</v>
      </c>
      <c r="BZ272" s="2">
        <v>112</v>
      </c>
      <c r="CA272" s="2">
        <v>65</v>
      </c>
      <c r="CB272" s="2" t="s">
        <v>3</v>
      </c>
      <c r="CC272" s="2"/>
      <c r="CD272" s="2"/>
      <c r="CE272" s="2">
        <v>0</v>
      </c>
      <c r="CF272" s="2">
        <v>0</v>
      </c>
      <c r="CG272" s="2">
        <v>0</v>
      </c>
      <c r="CH272" s="2"/>
      <c r="CI272" s="2"/>
      <c r="CJ272" s="2"/>
      <c r="CK272" s="2"/>
      <c r="CL272" s="2"/>
      <c r="CM272" s="2">
        <v>0</v>
      </c>
      <c r="CN272" s="2" t="s">
        <v>2151</v>
      </c>
      <c r="CO272" s="2">
        <v>0</v>
      </c>
      <c r="CP272" s="2">
        <f t="shared" si="183"/>
        <v>19226.11</v>
      </c>
      <c r="CQ272" s="2">
        <f t="shared" si="200"/>
        <v>9055.2900000000009</v>
      </c>
      <c r="CR272" s="2">
        <f t="shared" si="184"/>
        <v>212.71</v>
      </c>
      <c r="CS272" s="2">
        <f t="shared" si="185"/>
        <v>66.13</v>
      </c>
      <c r="CT272" s="2">
        <f t="shared" si="186"/>
        <v>885.74</v>
      </c>
      <c r="CU272" s="2">
        <f t="shared" si="187"/>
        <v>0</v>
      </c>
      <c r="CV272" s="2">
        <f t="shared" si="188"/>
        <v>101.34317499999999</v>
      </c>
      <c r="CW272" s="2">
        <f t="shared" si="189"/>
        <v>6.0662499999999993</v>
      </c>
      <c r="CX272" s="2">
        <f t="shared" si="190"/>
        <v>0</v>
      </c>
      <c r="CY272" s="2">
        <f t="shared" si="191"/>
        <v>1816.7889600000001</v>
      </c>
      <c r="CZ272" s="2">
        <f t="shared" si="192"/>
        <v>995.80942500000003</v>
      </c>
      <c r="DA272" s="2"/>
      <c r="DB272" s="2"/>
      <c r="DC272" s="2" t="s">
        <v>3</v>
      </c>
      <c r="DD272" s="2" t="s">
        <v>3</v>
      </c>
      <c r="DE272" s="2" t="s">
        <v>61</v>
      </c>
      <c r="DF272" s="2" t="s">
        <v>61</v>
      </c>
      <c r="DG272" s="2" t="s">
        <v>62</v>
      </c>
      <c r="DH272" s="2" t="s">
        <v>3</v>
      </c>
      <c r="DI272" s="2" t="s">
        <v>62</v>
      </c>
      <c r="DJ272" s="2" t="s">
        <v>61</v>
      </c>
      <c r="DK272" s="2" t="s">
        <v>3</v>
      </c>
      <c r="DL272" s="2" t="s">
        <v>86</v>
      </c>
      <c r="DM272" s="2" t="s">
        <v>63</v>
      </c>
      <c r="DN272" s="2">
        <v>0</v>
      </c>
      <c r="DO272" s="2">
        <v>0</v>
      </c>
      <c r="DP272" s="2">
        <v>1</v>
      </c>
      <c r="DQ272" s="2">
        <v>1</v>
      </c>
      <c r="DR272" s="2"/>
      <c r="DS272" s="2"/>
      <c r="DT272" s="2"/>
      <c r="DU272" s="2">
        <v>1005</v>
      </c>
      <c r="DV272" s="2" t="s">
        <v>396</v>
      </c>
      <c r="DW272" s="2" t="s">
        <v>396</v>
      </c>
      <c r="DX272" s="2">
        <v>100</v>
      </c>
      <c r="DY272" s="2"/>
      <c r="DZ272" s="2" t="s">
        <v>3</v>
      </c>
      <c r="EA272" s="2" t="s">
        <v>3</v>
      </c>
      <c r="EB272" s="2" t="s">
        <v>3</v>
      </c>
      <c r="EC272" s="2" t="s">
        <v>3</v>
      </c>
      <c r="ED272" s="2"/>
      <c r="EE272" s="2">
        <v>53551116</v>
      </c>
      <c r="EF272" s="2">
        <v>2</v>
      </c>
      <c r="EG272" s="2" t="s">
        <v>38</v>
      </c>
      <c r="EH272" s="2">
        <v>11</v>
      </c>
      <c r="EI272" s="2" t="s">
        <v>104</v>
      </c>
      <c r="EJ272" s="2">
        <v>1</v>
      </c>
      <c r="EK272" s="2">
        <v>11001</v>
      </c>
      <c r="EL272" s="2" t="s">
        <v>104</v>
      </c>
      <c r="EM272" s="2" t="s">
        <v>105</v>
      </c>
      <c r="EN272" s="2"/>
      <c r="EO272" s="2" t="s">
        <v>67</v>
      </c>
      <c r="EP272" s="2"/>
      <c r="EQ272" s="2">
        <v>131072</v>
      </c>
      <c r="ER272" s="2">
        <v>9873.01</v>
      </c>
      <c r="ES272" s="2">
        <v>9055.2900000000009</v>
      </c>
      <c r="ET272" s="2">
        <v>147.97</v>
      </c>
      <c r="EU272" s="2">
        <v>46</v>
      </c>
      <c r="EV272" s="2">
        <v>669.75</v>
      </c>
      <c r="EW272" s="2">
        <v>76.63</v>
      </c>
      <c r="EX272" s="2">
        <v>4.22</v>
      </c>
      <c r="EY272" s="2">
        <v>0</v>
      </c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>
        <v>0</v>
      </c>
      <c r="FR272" s="2">
        <f>ROUND(IF(AND(BH272=3,BI272=3),P272,0),2)</f>
        <v>0</v>
      </c>
      <c r="FS272" s="2">
        <v>0</v>
      </c>
      <c r="FT272" s="2"/>
      <c r="FU272" s="2"/>
      <c r="FV272" s="2"/>
      <c r="FW272" s="2"/>
      <c r="FX272" s="2">
        <v>100.8</v>
      </c>
      <c r="FY272" s="2">
        <v>55.25</v>
      </c>
      <c r="FZ272" s="2"/>
      <c r="GA272" s="2" t="s">
        <v>3</v>
      </c>
      <c r="GB272" s="2"/>
      <c r="GC272" s="2"/>
      <c r="GD272" s="2">
        <v>1</v>
      </c>
      <c r="GE272" s="2"/>
      <c r="GF272" s="2">
        <v>1032030498</v>
      </c>
      <c r="GG272" s="2">
        <v>2</v>
      </c>
      <c r="GH272" s="2">
        <v>1</v>
      </c>
      <c r="GI272" s="2">
        <v>-2</v>
      </c>
      <c r="GJ272" s="2">
        <v>0</v>
      </c>
      <c r="GK272" s="2">
        <v>0</v>
      </c>
      <c r="GL272" s="2">
        <f>ROUND(IF(AND(BH272=3,BI272=3,FS272&lt;&gt;0),P272,0),2)</f>
        <v>0</v>
      </c>
      <c r="GM272" s="2">
        <f>ROUND(O272+X272+Y272,2)+GX272</f>
        <v>22038.71</v>
      </c>
      <c r="GN272" s="2">
        <f>IF(OR(BI272=0,BI272=1),ROUND(O272+X272+Y272,2),0)</f>
        <v>22038.71</v>
      </c>
      <c r="GO272" s="2">
        <f>IF(BI272=2,ROUND(O272+X272+Y272,2),0)</f>
        <v>0</v>
      </c>
      <c r="GP272" s="2">
        <f>IF(BI272=4,ROUND(O272+X272+Y272,2)+GX272,0)</f>
        <v>0</v>
      </c>
      <c r="GQ272" s="2"/>
      <c r="GR272" s="2">
        <v>0</v>
      </c>
      <c r="GS272" s="2">
        <v>0</v>
      </c>
      <c r="GT272" s="2">
        <v>0</v>
      </c>
      <c r="GU272" s="2" t="s">
        <v>3</v>
      </c>
      <c r="GV272" s="2">
        <f t="shared" si="193"/>
        <v>0</v>
      </c>
      <c r="GW272" s="2">
        <v>1</v>
      </c>
      <c r="GX272" s="2">
        <f>ROUND(HC272*I272,2)</f>
        <v>0</v>
      </c>
      <c r="GY272" s="2"/>
      <c r="GZ272" s="2"/>
      <c r="HA272" s="2">
        <v>0</v>
      </c>
      <c r="HB272" s="2">
        <v>0</v>
      </c>
      <c r="HC272" s="2">
        <f t="shared" si="194"/>
        <v>0</v>
      </c>
      <c r="HD272" s="2"/>
      <c r="HE272" s="2" t="s">
        <v>3</v>
      </c>
      <c r="HF272" s="2" t="s">
        <v>3</v>
      </c>
      <c r="HG272" s="2"/>
      <c r="HH272" s="2"/>
      <c r="HI272" s="2"/>
      <c r="HJ272" s="2"/>
      <c r="HK272" s="2"/>
      <c r="HL272" s="2"/>
      <c r="HM272" s="2" t="s">
        <v>3</v>
      </c>
      <c r="HN272" s="2" t="s">
        <v>106</v>
      </c>
      <c r="HO272" s="2" t="s">
        <v>107</v>
      </c>
      <c r="HP272" s="2" t="s">
        <v>104</v>
      </c>
      <c r="HQ272" s="2" t="s">
        <v>104</v>
      </c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>
        <v>0</v>
      </c>
      <c r="IL272" s="2"/>
      <c r="IM272" s="2"/>
      <c r="IN272" s="2"/>
      <c r="IO272" s="2"/>
      <c r="IP272" s="2"/>
      <c r="IQ272" s="2"/>
      <c r="IR272" s="2"/>
      <c r="IS272" s="2"/>
      <c r="IT272" s="2"/>
      <c r="IU272" s="2"/>
    </row>
    <row r="273" spans="1:255" x14ac:dyDescent="0.2">
      <c r="A273">
        <v>17</v>
      </c>
      <c r="B273">
        <v>1</v>
      </c>
      <c r="C273">
        <f>ROW(SmtRes!A602)</f>
        <v>602</v>
      </c>
      <c r="D273">
        <f>ROW(EtalonRes!A562)</f>
        <v>562</v>
      </c>
      <c r="E273" t="s">
        <v>441</v>
      </c>
      <c r="F273" t="s">
        <v>442</v>
      </c>
      <c r="G273" t="s">
        <v>443</v>
      </c>
      <c r="H273" t="s">
        <v>396</v>
      </c>
      <c r="I273">
        <f>ROUND(189.35/100,7)</f>
        <v>1.8935</v>
      </c>
      <c r="J273">
        <v>0</v>
      </c>
      <c r="K273">
        <f>ROUND(189.35/100,7)</f>
        <v>1.8935</v>
      </c>
      <c r="O273">
        <f>ROUND(CP273,0)</f>
        <v>174336</v>
      </c>
      <c r="P273">
        <f>ROUND(CQ273*I273,0)</f>
        <v>108535</v>
      </c>
      <c r="Q273">
        <f>ROUND(CR273*I273,0)</f>
        <v>6698</v>
      </c>
      <c r="R273">
        <f>ROUND(CS273*I273,0)</f>
        <v>4413</v>
      </c>
      <c r="S273">
        <f>ROUND(CT273*I273,0)</f>
        <v>59103</v>
      </c>
      <c r="T273">
        <f>ROUND(CU273*I273,0)</f>
        <v>0</v>
      </c>
      <c r="U273">
        <f t="shared" si="177"/>
        <v>191.89330186249998</v>
      </c>
      <c r="V273">
        <f t="shared" si="178"/>
        <v>11.486444374999998</v>
      </c>
      <c r="W273">
        <f>ROUND(CX273*I273,0)</f>
        <v>0</v>
      </c>
      <c r="X273">
        <f>ROUND(CY273,0)</f>
        <v>64024</v>
      </c>
      <c r="Y273">
        <f>ROUND(CZ273,0)</f>
        <v>35093</v>
      </c>
      <c r="AA273">
        <v>53551707</v>
      </c>
      <c r="AB273">
        <f t="shared" si="179"/>
        <v>10153.74</v>
      </c>
      <c r="AC273">
        <f t="shared" si="180"/>
        <v>9055.2900000000009</v>
      </c>
      <c r="AD273">
        <f>ROUND(((((ET273*ROUND((1.25*1.15),7)))-((EU273*ROUND((1.25*1.15),7))))+AE273),2)</f>
        <v>212.71</v>
      </c>
      <c r="AE273">
        <f>ROUND(((EU273*ROUND((1.25*1.15),7))),2)</f>
        <v>66.13</v>
      </c>
      <c r="AF273">
        <f>ROUND(((EV273*ROUND((1.15*1.15),7))),2)</f>
        <v>885.74</v>
      </c>
      <c r="AG273">
        <f t="shared" si="181"/>
        <v>0</v>
      </c>
      <c r="AH273">
        <f>((EW273*ROUND((1.15*1.15),7)))</f>
        <v>101.34317499999999</v>
      </c>
      <c r="AI273">
        <f>((EX273*ROUND((1.25*1.15),7)))</f>
        <v>6.0662499999999993</v>
      </c>
      <c r="AJ273">
        <f t="shared" si="182"/>
        <v>0</v>
      </c>
      <c r="AK273">
        <v>9873.01</v>
      </c>
      <c r="AL273">
        <v>9055.2900000000009</v>
      </c>
      <c r="AM273">
        <v>147.97</v>
      </c>
      <c r="AN273">
        <v>46</v>
      </c>
      <c r="AO273">
        <v>669.75</v>
      </c>
      <c r="AP273">
        <v>0</v>
      </c>
      <c r="AQ273">
        <v>76.63</v>
      </c>
      <c r="AR273">
        <v>4.22</v>
      </c>
      <c r="AS273">
        <v>0</v>
      </c>
      <c r="AT273">
        <v>100.8</v>
      </c>
      <c r="AU273">
        <v>55.25</v>
      </c>
      <c r="AV273">
        <v>1</v>
      </c>
      <c r="AW273">
        <v>1</v>
      </c>
      <c r="AZ273">
        <v>1</v>
      </c>
      <c r="BA273">
        <v>35.24</v>
      </c>
      <c r="BB273">
        <v>16.63</v>
      </c>
      <c r="BC273">
        <v>6.33</v>
      </c>
      <c r="BD273" t="s">
        <v>3</v>
      </c>
      <c r="BE273" t="s">
        <v>3</v>
      </c>
      <c r="BF273" t="s">
        <v>3</v>
      </c>
      <c r="BG273" t="s">
        <v>3</v>
      </c>
      <c r="BH273">
        <v>0</v>
      </c>
      <c r="BI273">
        <v>1</v>
      </c>
      <c r="BJ273" t="s">
        <v>444</v>
      </c>
      <c r="BM273">
        <v>11001</v>
      </c>
      <c r="BN273">
        <v>0</v>
      </c>
      <c r="BO273" t="s">
        <v>442</v>
      </c>
      <c r="BP273">
        <v>1</v>
      </c>
      <c r="BQ273">
        <v>2</v>
      </c>
      <c r="BR273">
        <v>0</v>
      </c>
      <c r="BS273">
        <v>35.24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112</v>
      </c>
      <c r="CA273">
        <v>65</v>
      </c>
      <c r="CB273" t="s">
        <v>3</v>
      </c>
      <c r="CE273">
        <v>0</v>
      </c>
      <c r="CF273">
        <v>0</v>
      </c>
      <c r="CG273">
        <v>0</v>
      </c>
      <c r="CM273">
        <v>0</v>
      </c>
      <c r="CN273" t="s">
        <v>2151</v>
      </c>
      <c r="CO273">
        <v>0</v>
      </c>
      <c r="CP273">
        <f t="shared" si="183"/>
        <v>174336</v>
      </c>
      <c r="CQ273">
        <f t="shared" si="200"/>
        <v>57319.985700000005</v>
      </c>
      <c r="CR273">
        <f t="shared" si="184"/>
        <v>3537.3672999999999</v>
      </c>
      <c r="CS273">
        <f t="shared" si="185"/>
        <v>2330.4211999999998</v>
      </c>
      <c r="CT273">
        <f t="shared" si="186"/>
        <v>31213.477600000002</v>
      </c>
      <c r="CU273">
        <f t="shared" si="187"/>
        <v>0</v>
      </c>
      <c r="CV273">
        <f t="shared" si="188"/>
        <v>101.34317499999999</v>
      </c>
      <c r="CW273">
        <f t="shared" si="189"/>
        <v>6.0662499999999993</v>
      </c>
      <c r="CX273">
        <f t="shared" si="190"/>
        <v>0</v>
      </c>
      <c r="CY273">
        <f t="shared" si="191"/>
        <v>64024.127999999997</v>
      </c>
      <c r="CZ273">
        <f t="shared" si="192"/>
        <v>35092.589999999997</v>
      </c>
      <c r="DC273" t="s">
        <v>3</v>
      </c>
      <c r="DD273" t="s">
        <v>3</v>
      </c>
      <c r="DE273" t="s">
        <v>61</v>
      </c>
      <c r="DF273" t="s">
        <v>61</v>
      </c>
      <c r="DG273" t="s">
        <v>62</v>
      </c>
      <c r="DH273" t="s">
        <v>3</v>
      </c>
      <c r="DI273" t="s">
        <v>62</v>
      </c>
      <c r="DJ273" t="s">
        <v>61</v>
      </c>
      <c r="DK273" t="s">
        <v>3</v>
      </c>
      <c r="DL273" t="s">
        <v>86</v>
      </c>
      <c r="DM273" t="s">
        <v>63</v>
      </c>
      <c r="DN273">
        <v>0</v>
      </c>
      <c r="DO273">
        <v>0</v>
      </c>
      <c r="DP273">
        <v>1</v>
      </c>
      <c r="DQ273">
        <v>1</v>
      </c>
      <c r="DU273">
        <v>1005</v>
      </c>
      <c r="DV273" t="s">
        <v>396</v>
      </c>
      <c r="DW273" t="s">
        <v>396</v>
      </c>
      <c r="DX273">
        <v>100</v>
      </c>
      <c r="DZ273" t="s">
        <v>3</v>
      </c>
      <c r="EA273" t="s">
        <v>3</v>
      </c>
      <c r="EB273" t="s">
        <v>3</v>
      </c>
      <c r="EC273" t="s">
        <v>3</v>
      </c>
      <c r="EE273">
        <v>53551116</v>
      </c>
      <c r="EF273">
        <v>2</v>
      </c>
      <c r="EG273" t="s">
        <v>38</v>
      </c>
      <c r="EH273">
        <v>11</v>
      </c>
      <c r="EI273" t="s">
        <v>104</v>
      </c>
      <c r="EJ273">
        <v>1</v>
      </c>
      <c r="EK273">
        <v>11001</v>
      </c>
      <c r="EL273" t="s">
        <v>104</v>
      </c>
      <c r="EM273" t="s">
        <v>105</v>
      </c>
      <c r="EO273" t="s">
        <v>67</v>
      </c>
      <c r="EQ273">
        <v>131072</v>
      </c>
      <c r="ER273">
        <v>9873.01</v>
      </c>
      <c r="ES273">
        <v>9055.2900000000009</v>
      </c>
      <c r="ET273">
        <v>147.97</v>
      </c>
      <c r="EU273">
        <v>46</v>
      </c>
      <c r="EV273">
        <v>669.75</v>
      </c>
      <c r="EW273">
        <v>76.63</v>
      </c>
      <c r="EX273">
        <v>4.22</v>
      </c>
      <c r="EY273">
        <v>0</v>
      </c>
      <c r="FQ273">
        <v>0</v>
      </c>
      <c r="FR273">
        <f>ROUND(IF(AND(BH273=3,BI273=3),P273,0),0)</f>
        <v>0</v>
      </c>
      <c r="FS273">
        <v>0</v>
      </c>
      <c r="FX273">
        <v>100.8</v>
      </c>
      <c r="FY273">
        <v>55.25</v>
      </c>
      <c r="GA273" t="s">
        <v>3</v>
      </c>
      <c r="GD273">
        <v>1</v>
      </c>
      <c r="GF273">
        <v>1032030498</v>
      </c>
      <c r="GG273">
        <v>2</v>
      </c>
      <c r="GH273">
        <v>1</v>
      </c>
      <c r="GI273">
        <v>2</v>
      </c>
      <c r="GJ273">
        <v>0</v>
      </c>
      <c r="GK273">
        <v>0</v>
      </c>
      <c r="GL273">
        <f>ROUND(IF(AND(BH273=3,BI273=3,FS273&lt;&gt;0),P273,0),0)</f>
        <v>0</v>
      </c>
      <c r="GM273">
        <f>ROUND(O273+X273+Y273,0)+GX273</f>
        <v>273453</v>
      </c>
      <c r="GN273">
        <f>IF(OR(BI273=0,BI273=1),ROUND(O273+X273+Y273,0),0)</f>
        <v>273453</v>
      </c>
      <c r="GO273">
        <f>IF(BI273=2,ROUND(O273+X273+Y273,0),0)</f>
        <v>0</v>
      </c>
      <c r="GP273">
        <f>IF(BI273=4,ROUND(O273+X273+Y273,0)+GX273,0)</f>
        <v>0</v>
      </c>
      <c r="GR273">
        <v>0</v>
      </c>
      <c r="GS273">
        <v>0</v>
      </c>
      <c r="GT273">
        <v>0</v>
      </c>
      <c r="GU273" t="s">
        <v>3</v>
      </c>
      <c r="GV273">
        <f t="shared" si="193"/>
        <v>0</v>
      </c>
      <c r="GW273">
        <v>1</v>
      </c>
      <c r="GX273">
        <f>ROUND(HC273*I273,0)</f>
        <v>0</v>
      </c>
      <c r="HA273">
        <v>0</v>
      </c>
      <c r="HB273">
        <v>0</v>
      </c>
      <c r="HC273">
        <f t="shared" si="194"/>
        <v>0</v>
      </c>
      <c r="HE273" t="s">
        <v>3</v>
      </c>
      <c r="HF273" t="s">
        <v>3</v>
      </c>
      <c r="HM273" t="s">
        <v>3</v>
      </c>
      <c r="HN273" t="s">
        <v>106</v>
      </c>
      <c r="HO273" t="s">
        <v>107</v>
      </c>
      <c r="HP273" t="s">
        <v>104</v>
      </c>
      <c r="HQ273" t="s">
        <v>104</v>
      </c>
      <c r="IK273">
        <v>0</v>
      </c>
    </row>
    <row r="274" spans="1:255" x14ac:dyDescent="0.2">
      <c r="A274" s="2">
        <v>18</v>
      </c>
      <c r="B274" s="2">
        <v>1</v>
      </c>
      <c r="C274" s="2">
        <v>587</v>
      </c>
      <c r="D274" s="2"/>
      <c r="E274" s="2" t="s">
        <v>445</v>
      </c>
      <c r="F274" s="2" t="s">
        <v>446</v>
      </c>
      <c r="G274" s="2" t="s">
        <v>447</v>
      </c>
      <c r="H274" s="2" t="s">
        <v>128</v>
      </c>
      <c r="I274" s="2">
        <f>I272*J274</f>
        <v>-193.137</v>
      </c>
      <c r="J274" s="2">
        <v>-102</v>
      </c>
      <c r="K274" s="2">
        <v>-102</v>
      </c>
      <c r="L274" s="2"/>
      <c r="M274" s="2"/>
      <c r="N274" s="2"/>
      <c r="O274" s="2">
        <f>ROUND(CP274,2)</f>
        <v>-13367.01</v>
      </c>
      <c r="P274" s="2">
        <f>ROUND(CQ274*I274,2)</f>
        <v>-13367.01</v>
      </c>
      <c r="Q274" s="2">
        <f>ROUND(CR274*I274,2)</f>
        <v>0</v>
      </c>
      <c r="R274" s="2">
        <f>ROUND(CS274*I274,2)</f>
        <v>0</v>
      </c>
      <c r="S274" s="2">
        <f>ROUND(CT274*I274,2)</f>
        <v>0</v>
      </c>
      <c r="T274" s="2">
        <f>ROUND(CU274*I274,2)</f>
        <v>0</v>
      </c>
      <c r="U274" s="2">
        <f t="shared" si="177"/>
        <v>0</v>
      </c>
      <c r="V274" s="2">
        <f t="shared" si="178"/>
        <v>0</v>
      </c>
      <c r="W274" s="2">
        <f>ROUND(CX274*I274,2)</f>
        <v>0</v>
      </c>
      <c r="X274" s="2">
        <f>ROUND(CY274,2)</f>
        <v>0</v>
      </c>
      <c r="Y274" s="2">
        <f>ROUND(CZ274,2)</f>
        <v>0</v>
      </c>
      <c r="Z274" s="2"/>
      <c r="AA274" s="2">
        <v>53551706</v>
      </c>
      <c r="AB274" s="2">
        <f t="shared" si="179"/>
        <v>69.209999999999994</v>
      </c>
      <c r="AC274" s="2">
        <f t="shared" si="180"/>
        <v>69.209999999999994</v>
      </c>
      <c r="AD274" s="2">
        <f>ROUND((((ET274)-(EU274))+AE274),2)</f>
        <v>0</v>
      </c>
      <c r="AE274" s="2">
        <f t="shared" ref="AE274:AF277" si="201">ROUND((EU274),2)</f>
        <v>0</v>
      </c>
      <c r="AF274" s="2">
        <f t="shared" si="201"/>
        <v>0</v>
      </c>
      <c r="AG274" s="2">
        <f t="shared" si="181"/>
        <v>0</v>
      </c>
      <c r="AH274" s="2">
        <f t="shared" ref="AH274:AI277" si="202">(EW274)</f>
        <v>0</v>
      </c>
      <c r="AI274" s="2">
        <f t="shared" si="202"/>
        <v>0</v>
      </c>
      <c r="AJ274" s="2">
        <f t="shared" si="182"/>
        <v>0</v>
      </c>
      <c r="AK274" s="2">
        <v>69.209999999999994</v>
      </c>
      <c r="AL274" s="2">
        <v>69.209999999999994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112</v>
      </c>
      <c r="AU274" s="2">
        <v>65</v>
      </c>
      <c r="AV274" s="2">
        <v>1</v>
      </c>
      <c r="AW274" s="2">
        <v>1</v>
      </c>
      <c r="AX274" s="2"/>
      <c r="AY274" s="2"/>
      <c r="AZ274" s="2">
        <v>1</v>
      </c>
      <c r="BA274" s="2">
        <v>1</v>
      </c>
      <c r="BB274" s="2">
        <v>1</v>
      </c>
      <c r="BC274" s="2">
        <v>1</v>
      </c>
      <c r="BD274" s="2" t="s">
        <v>3</v>
      </c>
      <c r="BE274" s="2" t="s">
        <v>3</v>
      </c>
      <c r="BF274" s="2" t="s">
        <v>3</v>
      </c>
      <c r="BG274" s="2" t="s">
        <v>3</v>
      </c>
      <c r="BH274" s="2">
        <v>3</v>
      </c>
      <c r="BI274" s="2">
        <v>1</v>
      </c>
      <c r="BJ274" s="2" t="s">
        <v>448</v>
      </c>
      <c r="BK274" s="2"/>
      <c r="BL274" s="2"/>
      <c r="BM274" s="2">
        <v>11001</v>
      </c>
      <c r="BN274" s="2">
        <v>0</v>
      </c>
      <c r="BO274" s="2" t="s">
        <v>3</v>
      </c>
      <c r="BP274" s="2">
        <v>0</v>
      </c>
      <c r="BQ274" s="2">
        <v>2</v>
      </c>
      <c r="BR274" s="2">
        <v>1</v>
      </c>
      <c r="BS274" s="2">
        <v>1</v>
      </c>
      <c r="BT274" s="2">
        <v>1</v>
      </c>
      <c r="BU274" s="2">
        <v>1</v>
      </c>
      <c r="BV274" s="2">
        <v>1</v>
      </c>
      <c r="BW274" s="2">
        <v>1</v>
      </c>
      <c r="BX274" s="2">
        <v>1</v>
      </c>
      <c r="BY274" s="2" t="s">
        <v>3</v>
      </c>
      <c r="BZ274" s="2">
        <v>112</v>
      </c>
      <c r="CA274" s="2">
        <v>65</v>
      </c>
      <c r="CB274" s="2" t="s">
        <v>3</v>
      </c>
      <c r="CC274" s="2"/>
      <c r="CD274" s="2"/>
      <c r="CE274" s="2">
        <v>0</v>
      </c>
      <c r="CF274" s="2">
        <v>0</v>
      </c>
      <c r="CG274" s="2">
        <v>0</v>
      </c>
      <c r="CH274" s="2"/>
      <c r="CI274" s="2"/>
      <c r="CJ274" s="2"/>
      <c r="CK274" s="2"/>
      <c r="CL274" s="2"/>
      <c r="CM274" s="2">
        <v>0</v>
      </c>
      <c r="CN274" s="2" t="s">
        <v>3</v>
      </c>
      <c r="CO274" s="2">
        <v>0</v>
      </c>
      <c r="CP274" s="2">
        <f t="shared" si="183"/>
        <v>-13367.01</v>
      </c>
      <c r="CQ274" s="2">
        <f t="shared" si="200"/>
        <v>69.209999999999994</v>
      </c>
      <c r="CR274" s="2">
        <f t="shared" si="184"/>
        <v>0</v>
      </c>
      <c r="CS274" s="2">
        <f t="shared" si="185"/>
        <v>0</v>
      </c>
      <c r="CT274" s="2">
        <f t="shared" si="186"/>
        <v>0</v>
      </c>
      <c r="CU274" s="2">
        <f t="shared" si="187"/>
        <v>0</v>
      </c>
      <c r="CV274" s="2">
        <f t="shared" si="188"/>
        <v>0</v>
      </c>
      <c r="CW274" s="2">
        <f t="shared" si="189"/>
        <v>0</v>
      </c>
      <c r="CX274" s="2">
        <f t="shared" si="190"/>
        <v>0</v>
      </c>
      <c r="CY274" s="2">
        <f t="shared" si="191"/>
        <v>0</v>
      </c>
      <c r="CZ274" s="2">
        <f t="shared" si="192"/>
        <v>0</v>
      </c>
      <c r="DA274" s="2"/>
      <c r="DB274" s="2"/>
      <c r="DC274" s="2" t="s">
        <v>3</v>
      </c>
      <c r="DD274" s="2" t="s">
        <v>3</v>
      </c>
      <c r="DE274" s="2" t="s">
        <v>3</v>
      </c>
      <c r="DF274" s="2" t="s">
        <v>3</v>
      </c>
      <c r="DG274" s="2" t="s">
        <v>3</v>
      </c>
      <c r="DH274" s="2" t="s">
        <v>3</v>
      </c>
      <c r="DI274" s="2" t="s">
        <v>3</v>
      </c>
      <c r="DJ274" s="2" t="s">
        <v>3</v>
      </c>
      <c r="DK274" s="2" t="s">
        <v>3</v>
      </c>
      <c r="DL274" s="2" t="s">
        <v>3</v>
      </c>
      <c r="DM274" s="2" t="s">
        <v>3</v>
      </c>
      <c r="DN274" s="2">
        <v>0</v>
      </c>
      <c r="DO274" s="2">
        <v>0</v>
      </c>
      <c r="DP274" s="2">
        <v>1</v>
      </c>
      <c r="DQ274" s="2">
        <v>1</v>
      </c>
      <c r="DR274" s="2"/>
      <c r="DS274" s="2"/>
      <c r="DT274" s="2"/>
      <c r="DU274" s="2">
        <v>1005</v>
      </c>
      <c r="DV274" s="2" t="s">
        <v>128</v>
      </c>
      <c r="DW274" s="2" t="s">
        <v>128</v>
      </c>
      <c r="DX274" s="2">
        <v>1</v>
      </c>
      <c r="DY274" s="2"/>
      <c r="DZ274" s="2" t="s">
        <v>3</v>
      </c>
      <c r="EA274" s="2" t="s">
        <v>3</v>
      </c>
      <c r="EB274" s="2" t="s">
        <v>3</v>
      </c>
      <c r="EC274" s="2" t="s">
        <v>3</v>
      </c>
      <c r="ED274" s="2"/>
      <c r="EE274" s="2">
        <v>53551116</v>
      </c>
      <c r="EF274" s="2">
        <v>2</v>
      </c>
      <c r="EG274" s="2" t="s">
        <v>38</v>
      </c>
      <c r="EH274" s="2">
        <v>11</v>
      </c>
      <c r="EI274" s="2" t="s">
        <v>104</v>
      </c>
      <c r="EJ274" s="2">
        <v>1</v>
      </c>
      <c r="EK274" s="2">
        <v>11001</v>
      </c>
      <c r="EL274" s="2" t="s">
        <v>104</v>
      </c>
      <c r="EM274" s="2" t="s">
        <v>105</v>
      </c>
      <c r="EN274" s="2"/>
      <c r="EO274" s="2" t="s">
        <v>3</v>
      </c>
      <c r="EP274" s="2"/>
      <c r="EQ274" s="2">
        <v>32768</v>
      </c>
      <c r="ER274" s="2">
        <v>69.209999999999994</v>
      </c>
      <c r="ES274" s="2">
        <v>69.209999999999994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>
        <v>0</v>
      </c>
      <c r="FR274" s="2">
        <f>ROUND(IF(AND(BH274=3,BI274=3),P274,0),2)</f>
        <v>0</v>
      </c>
      <c r="FS274" s="2">
        <v>0</v>
      </c>
      <c r="FT274" s="2"/>
      <c r="FU274" s="2"/>
      <c r="FV274" s="2"/>
      <c r="FW274" s="2"/>
      <c r="FX274" s="2">
        <v>112</v>
      </c>
      <c r="FY274" s="2">
        <v>65</v>
      </c>
      <c r="FZ274" s="2"/>
      <c r="GA274" s="2" t="s">
        <v>3</v>
      </c>
      <c r="GB274" s="2"/>
      <c r="GC274" s="2"/>
      <c r="GD274" s="2">
        <v>1</v>
      </c>
      <c r="GE274" s="2"/>
      <c r="GF274" s="2">
        <v>-405607654</v>
      </c>
      <c r="GG274" s="2">
        <v>2</v>
      </c>
      <c r="GH274" s="2">
        <v>1</v>
      </c>
      <c r="GI274" s="2">
        <v>-2</v>
      </c>
      <c r="GJ274" s="2">
        <v>0</v>
      </c>
      <c r="GK274" s="2">
        <v>0</v>
      </c>
      <c r="GL274" s="2">
        <f>ROUND(IF(AND(BH274=3,BI274=3,FS274&lt;&gt;0),P274,0),2)</f>
        <v>0</v>
      </c>
      <c r="GM274" s="2">
        <f>ROUND(O274+X274+Y274,2)+GX274</f>
        <v>-13367.01</v>
      </c>
      <c r="GN274" s="2">
        <f>IF(OR(BI274=0,BI274=1),ROUND(O274+X274+Y274,2),0)</f>
        <v>-13367.01</v>
      </c>
      <c r="GO274" s="2">
        <f>IF(BI274=2,ROUND(O274+X274+Y274,2),0)</f>
        <v>0</v>
      </c>
      <c r="GP274" s="2">
        <f>IF(BI274=4,ROUND(O274+X274+Y274,2)+GX274,0)</f>
        <v>0</v>
      </c>
      <c r="GQ274" s="2"/>
      <c r="GR274" s="2">
        <v>0</v>
      </c>
      <c r="GS274" s="2">
        <v>0</v>
      </c>
      <c r="GT274" s="2">
        <v>0</v>
      </c>
      <c r="GU274" s="2" t="s">
        <v>3</v>
      </c>
      <c r="GV274" s="2">
        <f t="shared" si="193"/>
        <v>0</v>
      </c>
      <c r="GW274" s="2">
        <v>1</v>
      </c>
      <c r="GX274" s="2">
        <f>ROUND(HC274*I274,2)</f>
        <v>0</v>
      </c>
      <c r="GY274" s="2"/>
      <c r="GZ274" s="2"/>
      <c r="HA274" s="2">
        <v>0</v>
      </c>
      <c r="HB274" s="2">
        <v>0</v>
      </c>
      <c r="HC274" s="2">
        <f t="shared" si="194"/>
        <v>0</v>
      </c>
      <c r="HD274" s="2"/>
      <c r="HE274" s="2" t="s">
        <v>3</v>
      </c>
      <c r="HF274" s="2" t="s">
        <v>3</v>
      </c>
      <c r="HG274" s="2"/>
      <c r="HH274" s="2"/>
      <c r="HI274" s="2"/>
      <c r="HJ274" s="2"/>
      <c r="HK274" s="2"/>
      <c r="HL274" s="2"/>
      <c r="HM274" s="2" t="s">
        <v>3</v>
      </c>
      <c r="HN274" s="2" t="s">
        <v>106</v>
      </c>
      <c r="HO274" s="2" t="s">
        <v>107</v>
      </c>
      <c r="HP274" s="2" t="s">
        <v>104</v>
      </c>
      <c r="HQ274" s="2" t="s">
        <v>104</v>
      </c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>
        <v>0</v>
      </c>
      <c r="IL274" s="2"/>
      <c r="IM274" s="2"/>
      <c r="IN274" s="2"/>
      <c r="IO274" s="2"/>
      <c r="IP274" s="2"/>
      <c r="IQ274" s="2"/>
      <c r="IR274" s="2"/>
      <c r="IS274" s="2"/>
      <c r="IT274" s="2"/>
      <c r="IU274" s="2"/>
    </row>
    <row r="275" spans="1:255" x14ac:dyDescent="0.2">
      <c r="A275">
        <v>18</v>
      </c>
      <c r="B275">
        <v>1</v>
      </c>
      <c r="C275">
        <v>600</v>
      </c>
      <c r="E275" t="s">
        <v>445</v>
      </c>
      <c r="F275" t="s">
        <v>446</v>
      </c>
      <c r="G275" t="s">
        <v>447</v>
      </c>
      <c r="H275" t="s">
        <v>128</v>
      </c>
      <c r="I275">
        <f>I273*J275</f>
        <v>-193.137</v>
      </c>
      <c r="J275">
        <v>-102</v>
      </c>
      <c r="K275">
        <v>-102</v>
      </c>
      <c r="O275">
        <f>ROUND(CP275,0)</f>
        <v>-90094</v>
      </c>
      <c r="P275">
        <f>ROUND(CQ275*I275,0)</f>
        <v>-90094</v>
      </c>
      <c r="Q275">
        <f>ROUND(CR275*I275,0)</f>
        <v>0</v>
      </c>
      <c r="R275">
        <f>ROUND(CS275*I275,0)</f>
        <v>0</v>
      </c>
      <c r="S275">
        <f>ROUND(CT275*I275,0)</f>
        <v>0</v>
      </c>
      <c r="T275">
        <f>ROUND(CU275*I275,0)</f>
        <v>0</v>
      </c>
      <c r="U275">
        <f t="shared" si="177"/>
        <v>0</v>
      </c>
      <c r="V275">
        <f t="shared" si="178"/>
        <v>0</v>
      </c>
      <c r="W275">
        <f>ROUND(CX275*I275,0)</f>
        <v>0</v>
      </c>
      <c r="X275">
        <f>ROUND(CY275,0)</f>
        <v>0</v>
      </c>
      <c r="Y275">
        <f>ROUND(CZ275,0)</f>
        <v>0</v>
      </c>
      <c r="AA275">
        <v>53551707</v>
      </c>
      <c r="AB275">
        <f t="shared" si="179"/>
        <v>69.209999999999994</v>
      </c>
      <c r="AC275">
        <f t="shared" si="180"/>
        <v>69.209999999999994</v>
      </c>
      <c r="AD275">
        <f>ROUND((((ET275)-(EU275))+AE275),2)</f>
        <v>0</v>
      </c>
      <c r="AE275">
        <f t="shared" si="201"/>
        <v>0</v>
      </c>
      <c r="AF275">
        <f t="shared" si="201"/>
        <v>0</v>
      </c>
      <c r="AG275">
        <f t="shared" si="181"/>
        <v>0</v>
      </c>
      <c r="AH275">
        <f t="shared" si="202"/>
        <v>0</v>
      </c>
      <c r="AI275">
        <f t="shared" si="202"/>
        <v>0</v>
      </c>
      <c r="AJ275">
        <f t="shared" si="182"/>
        <v>0</v>
      </c>
      <c r="AK275">
        <v>69.209999999999994</v>
      </c>
      <c r="AL275">
        <v>69.209999999999994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112</v>
      </c>
      <c r="AU275">
        <v>65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6.74</v>
      </c>
      <c r="BD275" t="s">
        <v>3</v>
      </c>
      <c r="BE275" t="s">
        <v>3</v>
      </c>
      <c r="BF275" t="s">
        <v>3</v>
      </c>
      <c r="BG275" t="s">
        <v>3</v>
      </c>
      <c r="BH275">
        <v>3</v>
      </c>
      <c r="BI275">
        <v>1</v>
      </c>
      <c r="BJ275" t="s">
        <v>448</v>
      </c>
      <c r="BM275">
        <v>11001</v>
      </c>
      <c r="BN275">
        <v>0</v>
      </c>
      <c r="BO275" t="s">
        <v>446</v>
      </c>
      <c r="BP275">
        <v>1</v>
      </c>
      <c r="BQ275">
        <v>2</v>
      </c>
      <c r="BR275">
        <v>1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3</v>
      </c>
      <c r="BZ275">
        <v>112</v>
      </c>
      <c r="CA275">
        <v>65</v>
      </c>
      <c r="CB275" t="s">
        <v>3</v>
      </c>
      <c r="CE275">
        <v>0</v>
      </c>
      <c r="CF275">
        <v>0</v>
      </c>
      <c r="CG275">
        <v>0</v>
      </c>
      <c r="CM275">
        <v>0</v>
      </c>
      <c r="CN275" t="s">
        <v>3</v>
      </c>
      <c r="CO275">
        <v>0</v>
      </c>
      <c r="CP275">
        <f t="shared" si="183"/>
        <v>-90094</v>
      </c>
      <c r="CQ275">
        <f t="shared" si="200"/>
        <v>466.47539999999998</v>
      </c>
      <c r="CR275">
        <f t="shared" si="184"/>
        <v>0</v>
      </c>
      <c r="CS275">
        <f t="shared" si="185"/>
        <v>0</v>
      </c>
      <c r="CT275">
        <f t="shared" si="186"/>
        <v>0</v>
      </c>
      <c r="CU275">
        <f t="shared" si="187"/>
        <v>0</v>
      </c>
      <c r="CV275">
        <f t="shared" si="188"/>
        <v>0</v>
      </c>
      <c r="CW275">
        <f t="shared" si="189"/>
        <v>0</v>
      </c>
      <c r="CX275">
        <f t="shared" si="190"/>
        <v>0</v>
      </c>
      <c r="CY275">
        <f t="shared" si="191"/>
        <v>0</v>
      </c>
      <c r="CZ275">
        <f t="shared" si="192"/>
        <v>0</v>
      </c>
      <c r="DC275" t="s">
        <v>3</v>
      </c>
      <c r="DD275" t="s">
        <v>3</v>
      </c>
      <c r="DE275" t="s">
        <v>3</v>
      </c>
      <c r="DF275" t="s">
        <v>3</v>
      </c>
      <c r="DG275" t="s">
        <v>3</v>
      </c>
      <c r="DH275" t="s">
        <v>3</v>
      </c>
      <c r="DI275" t="s">
        <v>3</v>
      </c>
      <c r="DJ275" t="s">
        <v>3</v>
      </c>
      <c r="DK275" t="s">
        <v>3</v>
      </c>
      <c r="DL275" t="s">
        <v>3</v>
      </c>
      <c r="DM275" t="s">
        <v>3</v>
      </c>
      <c r="DN275">
        <v>0</v>
      </c>
      <c r="DO275">
        <v>0</v>
      </c>
      <c r="DP275">
        <v>1</v>
      </c>
      <c r="DQ275">
        <v>1</v>
      </c>
      <c r="DU275">
        <v>1005</v>
      </c>
      <c r="DV275" t="s">
        <v>128</v>
      </c>
      <c r="DW275" t="s">
        <v>128</v>
      </c>
      <c r="DX275">
        <v>1</v>
      </c>
      <c r="DZ275" t="s">
        <v>3</v>
      </c>
      <c r="EA275" t="s">
        <v>3</v>
      </c>
      <c r="EB275" t="s">
        <v>3</v>
      </c>
      <c r="EC275" t="s">
        <v>3</v>
      </c>
      <c r="EE275">
        <v>53551116</v>
      </c>
      <c r="EF275">
        <v>2</v>
      </c>
      <c r="EG275" t="s">
        <v>38</v>
      </c>
      <c r="EH275">
        <v>11</v>
      </c>
      <c r="EI275" t="s">
        <v>104</v>
      </c>
      <c r="EJ275">
        <v>1</v>
      </c>
      <c r="EK275">
        <v>11001</v>
      </c>
      <c r="EL275" t="s">
        <v>104</v>
      </c>
      <c r="EM275" t="s">
        <v>105</v>
      </c>
      <c r="EO275" t="s">
        <v>3</v>
      </c>
      <c r="EQ275">
        <v>32768</v>
      </c>
      <c r="ER275">
        <v>69.209999999999994</v>
      </c>
      <c r="ES275">
        <v>69.209999999999994</v>
      </c>
      <c r="ET275">
        <v>0</v>
      </c>
      <c r="EU275">
        <v>0</v>
      </c>
      <c r="EV275">
        <v>0</v>
      </c>
      <c r="EW275">
        <v>0</v>
      </c>
      <c r="EX275">
        <v>0</v>
      </c>
      <c r="FQ275">
        <v>0</v>
      </c>
      <c r="FR275">
        <f>ROUND(IF(AND(BH275=3,BI275=3),P275,0),0)</f>
        <v>0</v>
      </c>
      <c r="FS275">
        <v>0</v>
      </c>
      <c r="FX275">
        <v>112</v>
      </c>
      <c r="FY275">
        <v>65</v>
      </c>
      <c r="GA275" t="s">
        <v>3</v>
      </c>
      <c r="GD275">
        <v>1</v>
      </c>
      <c r="GF275">
        <v>-405607654</v>
      </c>
      <c r="GG275">
        <v>2</v>
      </c>
      <c r="GH275">
        <v>1</v>
      </c>
      <c r="GI275">
        <v>2</v>
      </c>
      <c r="GJ275">
        <v>0</v>
      </c>
      <c r="GK275">
        <v>0</v>
      </c>
      <c r="GL275">
        <f>ROUND(IF(AND(BH275=3,BI275=3,FS275&lt;&gt;0),P275,0),0)</f>
        <v>0</v>
      </c>
      <c r="GM275">
        <f>ROUND(O275+X275+Y275,0)+GX275</f>
        <v>-90094</v>
      </c>
      <c r="GN275">
        <f>IF(OR(BI275=0,BI275=1),ROUND(O275+X275+Y275,0),0)</f>
        <v>-90094</v>
      </c>
      <c r="GO275">
        <f>IF(BI275=2,ROUND(O275+X275+Y275,0),0)</f>
        <v>0</v>
      </c>
      <c r="GP275">
        <f>IF(BI275=4,ROUND(O275+X275+Y275,0)+GX275,0)</f>
        <v>0</v>
      </c>
      <c r="GR275">
        <v>0</v>
      </c>
      <c r="GS275">
        <v>0</v>
      </c>
      <c r="GT275">
        <v>0</v>
      </c>
      <c r="GU275" t="s">
        <v>3</v>
      </c>
      <c r="GV275">
        <f t="shared" si="193"/>
        <v>0</v>
      </c>
      <c r="GW275">
        <v>1</v>
      </c>
      <c r="GX275">
        <f>ROUND(HC275*I275,0)</f>
        <v>0</v>
      </c>
      <c r="HA275">
        <v>0</v>
      </c>
      <c r="HB275">
        <v>0</v>
      </c>
      <c r="HC275">
        <f t="shared" si="194"/>
        <v>0</v>
      </c>
      <c r="HE275" t="s">
        <v>3</v>
      </c>
      <c r="HF275" t="s">
        <v>3</v>
      </c>
      <c r="HM275" t="s">
        <v>3</v>
      </c>
      <c r="HN275" t="s">
        <v>106</v>
      </c>
      <c r="HO275" t="s">
        <v>107</v>
      </c>
      <c r="HP275" t="s">
        <v>104</v>
      </c>
      <c r="HQ275" t="s">
        <v>104</v>
      </c>
      <c r="IK275">
        <v>0</v>
      </c>
    </row>
    <row r="276" spans="1:255" x14ac:dyDescent="0.2">
      <c r="A276" s="2">
        <v>18</v>
      </c>
      <c r="B276" s="2">
        <v>1</v>
      </c>
      <c r="C276" s="2">
        <v>589</v>
      </c>
      <c r="D276" s="2"/>
      <c r="E276" s="2" t="s">
        <v>449</v>
      </c>
      <c r="F276" s="2" t="s">
        <v>164</v>
      </c>
      <c r="G276" s="2" t="s">
        <v>450</v>
      </c>
      <c r="H276" s="2" t="s">
        <v>128</v>
      </c>
      <c r="I276" s="2">
        <f>I272*J276</f>
        <v>193.137</v>
      </c>
      <c r="J276" s="2">
        <v>102</v>
      </c>
      <c r="K276" s="2">
        <v>102</v>
      </c>
      <c r="L276" s="2"/>
      <c r="M276" s="2"/>
      <c r="N276" s="2"/>
      <c r="O276" s="2">
        <f>ROUND(CP276,2)</f>
        <v>197262</v>
      </c>
      <c r="P276" s="2">
        <f>ROUND(ROUND(CQ276*I276,0)/BC276,2)</f>
        <v>197262</v>
      </c>
      <c r="Q276" s="2">
        <f>ROUND(CR276*I276,2)</f>
        <v>0</v>
      </c>
      <c r="R276" s="2">
        <f>ROUND(CS276*I276,2)</f>
        <v>0</v>
      </c>
      <c r="S276" s="2">
        <f>ROUND(CT276*I276,2)</f>
        <v>0</v>
      </c>
      <c r="T276" s="2">
        <f>ROUND(CU276*I276,2)</f>
        <v>0</v>
      </c>
      <c r="U276" s="2">
        <f t="shared" si="177"/>
        <v>0</v>
      </c>
      <c r="V276" s="2">
        <f t="shared" si="178"/>
        <v>0</v>
      </c>
      <c r="W276" s="2">
        <f>ROUND(CX276*I276,2)</f>
        <v>0</v>
      </c>
      <c r="X276" s="2">
        <f>ROUND(CY276,2)</f>
        <v>0</v>
      </c>
      <c r="Y276" s="2">
        <f>ROUND(CZ276,2)</f>
        <v>0</v>
      </c>
      <c r="Z276" s="2"/>
      <c r="AA276" s="2">
        <v>53551706</v>
      </c>
      <c r="AB276" s="2">
        <f t="shared" si="179"/>
        <v>1021.36</v>
      </c>
      <c r="AC276" s="2">
        <f t="shared" si="180"/>
        <v>1021.36</v>
      </c>
      <c r="AD276" s="2">
        <f>ROUND((((ET276)-(EU276))+AE276),2)</f>
        <v>0</v>
      </c>
      <c r="AE276" s="2">
        <f t="shared" si="201"/>
        <v>0</v>
      </c>
      <c r="AF276" s="2">
        <f t="shared" si="201"/>
        <v>0</v>
      </c>
      <c r="AG276" s="2">
        <f t="shared" si="181"/>
        <v>0</v>
      </c>
      <c r="AH276" s="2">
        <f t="shared" si="202"/>
        <v>0</v>
      </c>
      <c r="AI276" s="2">
        <f t="shared" si="202"/>
        <v>0</v>
      </c>
      <c r="AJ276" s="2">
        <f t="shared" si="182"/>
        <v>0</v>
      </c>
      <c r="AK276" s="2">
        <v>1021.36</v>
      </c>
      <c r="AL276" s="2">
        <v>1021.36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112</v>
      </c>
      <c r="AU276" s="2">
        <v>65</v>
      </c>
      <c r="AV276" s="2">
        <v>1</v>
      </c>
      <c r="AW276" s="2">
        <v>1</v>
      </c>
      <c r="AX276" s="2"/>
      <c r="AY276" s="2"/>
      <c r="AZ276" s="2">
        <v>1</v>
      </c>
      <c r="BA276" s="2">
        <v>1</v>
      </c>
      <c r="BB276" s="2">
        <v>1</v>
      </c>
      <c r="BC276" s="2">
        <v>1</v>
      </c>
      <c r="BD276" s="2" t="s">
        <v>3</v>
      </c>
      <c r="BE276" s="2" t="s">
        <v>3</v>
      </c>
      <c r="BF276" s="2" t="s">
        <v>3</v>
      </c>
      <c r="BG276" s="2" t="s">
        <v>3</v>
      </c>
      <c r="BH276" s="2">
        <v>3</v>
      </c>
      <c r="BI276" s="2">
        <v>1</v>
      </c>
      <c r="BJ276" s="2" t="s">
        <v>3</v>
      </c>
      <c r="BK276" s="2"/>
      <c r="BL276" s="2"/>
      <c r="BM276" s="2">
        <v>11001</v>
      </c>
      <c r="BN276" s="2">
        <v>0</v>
      </c>
      <c r="BO276" s="2" t="s">
        <v>3</v>
      </c>
      <c r="BP276" s="2">
        <v>0</v>
      </c>
      <c r="BQ276" s="2">
        <v>2</v>
      </c>
      <c r="BR276" s="2">
        <v>0</v>
      </c>
      <c r="BS276" s="2">
        <v>1</v>
      </c>
      <c r="BT276" s="2">
        <v>1</v>
      </c>
      <c r="BU276" s="2">
        <v>1</v>
      </c>
      <c r="BV276" s="2">
        <v>1</v>
      </c>
      <c r="BW276" s="2">
        <v>1</v>
      </c>
      <c r="BX276" s="2">
        <v>1</v>
      </c>
      <c r="BY276" s="2" t="s">
        <v>3</v>
      </c>
      <c r="BZ276" s="2">
        <v>112</v>
      </c>
      <c r="CA276" s="2">
        <v>65</v>
      </c>
      <c r="CB276" s="2" t="s">
        <v>3</v>
      </c>
      <c r="CC276" s="2"/>
      <c r="CD276" s="2"/>
      <c r="CE276" s="2">
        <v>0</v>
      </c>
      <c r="CF276" s="2">
        <v>0</v>
      </c>
      <c r="CG276" s="2">
        <v>0</v>
      </c>
      <c r="CH276" s="2"/>
      <c r="CI276" s="2"/>
      <c r="CJ276" s="2"/>
      <c r="CK276" s="2"/>
      <c r="CL276" s="2"/>
      <c r="CM276" s="2">
        <v>0</v>
      </c>
      <c r="CN276" s="2" t="s">
        <v>3</v>
      </c>
      <c r="CO276" s="2">
        <v>0</v>
      </c>
      <c r="CP276" s="2">
        <f t="shared" si="183"/>
        <v>197262</v>
      </c>
      <c r="CQ276" s="2">
        <f>AC276</f>
        <v>1021.36</v>
      </c>
      <c r="CR276" s="2">
        <f t="shared" si="184"/>
        <v>0</v>
      </c>
      <c r="CS276" s="2">
        <f t="shared" si="185"/>
        <v>0</v>
      </c>
      <c r="CT276" s="2">
        <f t="shared" si="186"/>
        <v>0</v>
      </c>
      <c r="CU276" s="2">
        <f t="shared" si="187"/>
        <v>0</v>
      </c>
      <c r="CV276" s="2">
        <f t="shared" si="188"/>
        <v>0</v>
      </c>
      <c r="CW276" s="2">
        <f t="shared" si="189"/>
        <v>0</v>
      </c>
      <c r="CX276" s="2">
        <f t="shared" si="190"/>
        <v>0</v>
      </c>
      <c r="CY276" s="2">
        <f t="shared" si="191"/>
        <v>0</v>
      </c>
      <c r="CZ276" s="2">
        <f t="shared" si="192"/>
        <v>0</v>
      </c>
      <c r="DA276" s="2"/>
      <c r="DB276" s="2"/>
      <c r="DC276" s="2" t="s">
        <v>3</v>
      </c>
      <c r="DD276" s="2" t="s">
        <v>3</v>
      </c>
      <c r="DE276" s="2" t="s">
        <v>3</v>
      </c>
      <c r="DF276" s="2" t="s">
        <v>3</v>
      </c>
      <c r="DG276" s="2" t="s">
        <v>3</v>
      </c>
      <c r="DH276" s="2" t="s">
        <v>3</v>
      </c>
      <c r="DI276" s="2" t="s">
        <v>3</v>
      </c>
      <c r="DJ276" s="2" t="s">
        <v>3</v>
      </c>
      <c r="DK276" s="2" t="s">
        <v>3</v>
      </c>
      <c r="DL276" s="2" t="s">
        <v>3</v>
      </c>
      <c r="DM276" s="2" t="s">
        <v>3</v>
      </c>
      <c r="DN276" s="2">
        <v>0</v>
      </c>
      <c r="DO276" s="2">
        <v>0</v>
      </c>
      <c r="DP276" s="2">
        <v>1</v>
      </c>
      <c r="DQ276" s="2">
        <v>1</v>
      </c>
      <c r="DR276" s="2"/>
      <c r="DS276" s="2"/>
      <c r="DT276" s="2"/>
      <c r="DU276" s="2">
        <v>1005</v>
      </c>
      <c r="DV276" s="2" t="s">
        <v>128</v>
      </c>
      <c r="DW276" s="2" t="s">
        <v>128</v>
      </c>
      <c r="DX276" s="2">
        <v>1</v>
      </c>
      <c r="DY276" s="2"/>
      <c r="DZ276" s="2" t="s">
        <v>3</v>
      </c>
      <c r="EA276" s="2" t="s">
        <v>3</v>
      </c>
      <c r="EB276" s="2" t="s">
        <v>3</v>
      </c>
      <c r="EC276" s="2" t="s">
        <v>3</v>
      </c>
      <c r="ED276" s="2"/>
      <c r="EE276" s="2">
        <v>53551116</v>
      </c>
      <c r="EF276" s="2">
        <v>2</v>
      </c>
      <c r="EG276" s="2" t="s">
        <v>38</v>
      </c>
      <c r="EH276" s="2">
        <v>11</v>
      </c>
      <c r="EI276" s="2" t="s">
        <v>104</v>
      </c>
      <c r="EJ276" s="2">
        <v>1</v>
      </c>
      <c r="EK276" s="2">
        <v>11001</v>
      </c>
      <c r="EL276" s="2" t="s">
        <v>104</v>
      </c>
      <c r="EM276" s="2" t="s">
        <v>105</v>
      </c>
      <c r="EN276" s="2"/>
      <c r="EO276" s="2" t="s">
        <v>3</v>
      </c>
      <c r="EP276" s="2"/>
      <c r="EQ276" s="2">
        <v>0</v>
      </c>
      <c r="ER276" s="2">
        <v>1041.79</v>
      </c>
      <c r="ES276" s="2">
        <v>1021.36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/>
      <c r="EZ276" s="2">
        <v>5</v>
      </c>
      <c r="FA276" s="2"/>
      <c r="FB276" s="2"/>
      <c r="FC276" s="2">
        <v>1</v>
      </c>
      <c r="FD276" s="2">
        <v>18</v>
      </c>
      <c r="FE276" s="2"/>
      <c r="FF276" s="2">
        <v>1225.6300000000001</v>
      </c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>
        <v>0</v>
      </c>
      <c r="FR276" s="2">
        <f>ROUND(IF(AND(BH276=3,BI276=3),P276,0),2)</f>
        <v>0</v>
      </c>
      <c r="FS276" s="2">
        <v>0</v>
      </c>
      <c r="FT276" s="2"/>
      <c r="FU276" s="2"/>
      <c r="FV276" s="2"/>
      <c r="FW276" s="2"/>
      <c r="FX276" s="2">
        <v>112</v>
      </c>
      <c r="FY276" s="2">
        <v>65</v>
      </c>
      <c r="FZ276" s="2"/>
      <c r="GA276" s="2" t="s">
        <v>451</v>
      </c>
      <c r="GB276" s="2"/>
      <c r="GC276" s="2"/>
      <c r="GD276" s="2">
        <v>1</v>
      </c>
      <c r="GE276" s="2"/>
      <c r="GF276" s="2">
        <v>-1641373609</v>
      </c>
      <c r="GG276" s="2">
        <v>2</v>
      </c>
      <c r="GH276" s="2">
        <v>3</v>
      </c>
      <c r="GI276" s="2">
        <v>-2</v>
      </c>
      <c r="GJ276" s="2">
        <v>0</v>
      </c>
      <c r="GK276" s="2">
        <v>0</v>
      </c>
      <c r="GL276" s="2">
        <f>ROUND(IF(AND(BH276=3,BI276=3,FS276&lt;&gt;0),P276,0),2)</f>
        <v>0</v>
      </c>
      <c r="GM276" s="2">
        <f>ROUND(O276+X276+Y276,2)+GX276</f>
        <v>197262</v>
      </c>
      <c r="GN276" s="2">
        <f>IF(OR(BI276=0,BI276=1),ROUND(O276+X276+Y276,2),0)</f>
        <v>197262</v>
      </c>
      <c r="GO276" s="2">
        <f>IF(BI276=2,ROUND(O276+X276+Y276,2),0)</f>
        <v>0</v>
      </c>
      <c r="GP276" s="2">
        <f>IF(BI276=4,ROUND(O276+X276+Y276,2)+GX276,0)</f>
        <v>0</v>
      </c>
      <c r="GQ276" s="2"/>
      <c r="GR276" s="2">
        <v>1</v>
      </c>
      <c r="GS276" s="2">
        <v>1</v>
      </c>
      <c r="GT276" s="2">
        <v>0</v>
      </c>
      <c r="GU276" s="2" t="s">
        <v>3</v>
      </c>
      <c r="GV276" s="2">
        <f t="shared" si="193"/>
        <v>0</v>
      </c>
      <c r="GW276" s="2">
        <v>1</v>
      </c>
      <c r="GX276" s="2">
        <f>ROUND(HC276*I276,2)</f>
        <v>0</v>
      </c>
      <c r="GY276" s="2"/>
      <c r="GZ276" s="2"/>
      <c r="HA276" s="2">
        <v>0</v>
      </c>
      <c r="HB276" s="2">
        <v>0</v>
      </c>
      <c r="HC276" s="2">
        <f t="shared" si="194"/>
        <v>0</v>
      </c>
      <c r="HD276" s="2"/>
      <c r="HE276" s="2" t="s">
        <v>138</v>
      </c>
      <c r="HF276" s="2" t="s">
        <v>138</v>
      </c>
      <c r="HG276" s="2">
        <f>ROUND(AC276*I276,0)</f>
        <v>197262</v>
      </c>
      <c r="HH276" s="2"/>
      <c r="HI276" s="2"/>
      <c r="HJ276" s="2"/>
      <c r="HK276" s="2"/>
      <c r="HL276" s="2"/>
      <c r="HM276" s="2" t="s">
        <v>3</v>
      </c>
      <c r="HN276" s="2" t="s">
        <v>106</v>
      </c>
      <c r="HO276" s="2" t="s">
        <v>107</v>
      </c>
      <c r="HP276" s="2" t="s">
        <v>104</v>
      </c>
      <c r="HQ276" s="2" t="s">
        <v>104</v>
      </c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>
        <v>0</v>
      </c>
      <c r="IL276" s="2"/>
      <c r="IM276" s="2"/>
      <c r="IN276" s="2"/>
      <c r="IO276" s="2"/>
      <c r="IP276" s="2"/>
      <c r="IQ276" s="2"/>
      <c r="IR276" s="2"/>
      <c r="IS276" s="2"/>
      <c r="IT276" s="2"/>
      <c r="IU276" s="2"/>
    </row>
    <row r="277" spans="1:255" x14ac:dyDescent="0.2">
      <c r="A277">
        <v>18</v>
      </c>
      <c r="B277">
        <v>1</v>
      </c>
      <c r="C277">
        <v>602</v>
      </c>
      <c r="E277" t="s">
        <v>449</v>
      </c>
      <c r="F277" t="s">
        <v>164</v>
      </c>
      <c r="G277" t="s">
        <v>450</v>
      </c>
      <c r="H277" t="s">
        <v>128</v>
      </c>
      <c r="I277">
        <f>I273*J277</f>
        <v>193.137</v>
      </c>
      <c r="J277">
        <v>102</v>
      </c>
      <c r="K277">
        <v>102</v>
      </c>
      <c r="O277">
        <f>ROUND(CP277,0)</f>
        <v>201208</v>
      </c>
      <c r="P277">
        <f>ROUND(CQ277*I277,0)</f>
        <v>201208</v>
      </c>
      <c r="Q277">
        <f>ROUND(CR277*I277,0)</f>
        <v>0</v>
      </c>
      <c r="R277">
        <f>ROUND(CS277*I277,0)</f>
        <v>0</v>
      </c>
      <c r="S277">
        <f>ROUND(CT277*I277,0)</f>
        <v>0</v>
      </c>
      <c r="T277">
        <f>ROUND(CU277*I277,0)</f>
        <v>0</v>
      </c>
      <c r="U277">
        <f t="shared" si="177"/>
        <v>0</v>
      </c>
      <c r="V277">
        <f t="shared" si="178"/>
        <v>0</v>
      </c>
      <c r="W277">
        <f>ROUND(CX277*I277,0)</f>
        <v>0</v>
      </c>
      <c r="X277">
        <f>ROUND(CY277,0)</f>
        <v>0</v>
      </c>
      <c r="Y277">
        <f>ROUND(CZ277,0)</f>
        <v>0</v>
      </c>
      <c r="AA277">
        <v>53551707</v>
      </c>
      <c r="AB277">
        <f t="shared" si="179"/>
        <v>1041.79</v>
      </c>
      <c r="AC277">
        <f t="shared" si="180"/>
        <v>1041.79</v>
      </c>
      <c r="AD277">
        <f>ROUND((((ET277)-(EU277))+AE277),2)</f>
        <v>0</v>
      </c>
      <c r="AE277">
        <f t="shared" si="201"/>
        <v>0</v>
      </c>
      <c r="AF277">
        <f t="shared" si="201"/>
        <v>0</v>
      </c>
      <c r="AG277">
        <f t="shared" si="181"/>
        <v>0</v>
      </c>
      <c r="AH277">
        <f t="shared" si="202"/>
        <v>0</v>
      </c>
      <c r="AI277">
        <f t="shared" si="202"/>
        <v>0</v>
      </c>
      <c r="AJ277">
        <f t="shared" si="182"/>
        <v>0</v>
      </c>
      <c r="AK277">
        <v>1041.79</v>
      </c>
      <c r="AL277">
        <v>1041.79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112</v>
      </c>
      <c r="AU277">
        <v>65</v>
      </c>
      <c r="AV277">
        <v>1</v>
      </c>
      <c r="AW277">
        <v>1</v>
      </c>
      <c r="AZ277">
        <v>1</v>
      </c>
      <c r="BA277">
        <v>1</v>
      </c>
      <c r="BB277">
        <v>1</v>
      </c>
      <c r="BC277">
        <v>6.14</v>
      </c>
      <c r="BD277" t="s">
        <v>3</v>
      </c>
      <c r="BE277" t="s">
        <v>3</v>
      </c>
      <c r="BF277" t="s">
        <v>3</v>
      </c>
      <c r="BG277" t="s">
        <v>3</v>
      </c>
      <c r="BH277">
        <v>3</v>
      </c>
      <c r="BI277">
        <v>1</v>
      </c>
      <c r="BJ277" t="s">
        <v>3</v>
      </c>
      <c r="BM277">
        <v>11001</v>
      </c>
      <c r="BN277">
        <v>0</v>
      </c>
      <c r="BO277" t="s">
        <v>30</v>
      </c>
      <c r="BP277">
        <v>1</v>
      </c>
      <c r="BQ277">
        <v>2</v>
      </c>
      <c r="BR277">
        <v>0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112</v>
      </c>
      <c r="CA277">
        <v>65</v>
      </c>
      <c r="CB277" t="s">
        <v>3</v>
      </c>
      <c r="CE277">
        <v>0</v>
      </c>
      <c r="CF277">
        <v>0</v>
      </c>
      <c r="CG277">
        <v>0</v>
      </c>
      <c r="CM277">
        <v>0</v>
      </c>
      <c r="CN277" t="s">
        <v>3</v>
      </c>
      <c r="CO277">
        <v>0</v>
      </c>
      <c r="CP277">
        <f t="shared" si="183"/>
        <v>201208</v>
      </c>
      <c r="CQ277">
        <f>AC277</f>
        <v>1041.79</v>
      </c>
      <c r="CR277">
        <f t="shared" si="184"/>
        <v>0</v>
      </c>
      <c r="CS277">
        <f t="shared" si="185"/>
        <v>0</v>
      </c>
      <c r="CT277">
        <f t="shared" si="186"/>
        <v>0</v>
      </c>
      <c r="CU277">
        <f t="shared" si="187"/>
        <v>0</v>
      </c>
      <c r="CV277">
        <f t="shared" si="188"/>
        <v>0</v>
      </c>
      <c r="CW277">
        <f t="shared" si="189"/>
        <v>0</v>
      </c>
      <c r="CX277">
        <f t="shared" si="190"/>
        <v>0</v>
      </c>
      <c r="CY277">
        <f t="shared" si="191"/>
        <v>0</v>
      </c>
      <c r="CZ277">
        <f t="shared" si="192"/>
        <v>0</v>
      </c>
      <c r="DC277" t="s">
        <v>3</v>
      </c>
      <c r="DD277" t="s">
        <v>3</v>
      </c>
      <c r="DE277" t="s">
        <v>3</v>
      </c>
      <c r="DF277" t="s">
        <v>3</v>
      </c>
      <c r="DG277" t="s">
        <v>3</v>
      </c>
      <c r="DH277" t="s">
        <v>3</v>
      </c>
      <c r="DI277" t="s">
        <v>3</v>
      </c>
      <c r="DJ277" t="s">
        <v>3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1005</v>
      </c>
      <c r="DV277" t="s">
        <v>128</v>
      </c>
      <c r="DW277" t="s">
        <v>128</v>
      </c>
      <c r="DX277">
        <v>1</v>
      </c>
      <c r="DZ277" t="s">
        <v>3</v>
      </c>
      <c r="EA277" t="s">
        <v>3</v>
      </c>
      <c r="EB277" t="s">
        <v>3</v>
      </c>
      <c r="EC277" t="s">
        <v>3</v>
      </c>
      <c r="EE277">
        <v>53551116</v>
      </c>
      <c r="EF277">
        <v>2</v>
      </c>
      <c r="EG277" t="s">
        <v>38</v>
      </c>
      <c r="EH277">
        <v>11</v>
      </c>
      <c r="EI277" t="s">
        <v>104</v>
      </c>
      <c r="EJ277">
        <v>1</v>
      </c>
      <c r="EK277">
        <v>11001</v>
      </c>
      <c r="EL277" t="s">
        <v>104</v>
      </c>
      <c r="EM277" t="s">
        <v>105</v>
      </c>
      <c r="EO277" t="s">
        <v>3</v>
      </c>
      <c r="EQ277">
        <v>0</v>
      </c>
      <c r="ER277">
        <v>1041.79</v>
      </c>
      <c r="ES277">
        <v>1041.79</v>
      </c>
      <c r="ET277">
        <v>0</v>
      </c>
      <c r="EU277">
        <v>0</v>
      </c>
      <c r="EV277">
        <v>0</v>
      </c>
      <c r="EW277">
        <v>0</v>
      </c>
      <c r="EX277">
        <v>0</v>
      </c>
      <c r="EZ277">
        <v>5</v>
      </c>
      <c r="FC277">
        <v>1</v>
      </c>
      <c r="FD277">
        <v>18</v>
      </c>
      <c r="FF277">
        <v>1225.6300000000001</v>
      </c>
      <c r="FQ277">
        <v>0</v>
      </c>
      <c r="FR277">
        <f>ROUND(IF(AND(BH277=3,BI277=3),P277,0),0)</f>
        <v>0</v>
      </c>
      <c r="FS277">
        <v>0</v>
      </c>
      <c r="FX277">
        <v>112</v>
      </c>
      <c r="FY277">
        <v>65</v>
      </c>
      <c r="GA277" t="s">
        <v>452</v>
      </c>
      <c r="GD277">
        <v>1</v>
      </c>
      <c r="GF277">
        <v>-1641373609</v>
      </c>
      <c r="GG277">
        <v>2</v>
      </c>
      <c r="GH277">
        <v>3</v>
      </c>
      <c r="GI277">
        <v>5</v>
      </c>
      <c r="GJ277">
        <v>0</v>
      </c>
      <c r="GK277">
        <v>0</v>
      </c>
      <c r="GL277">
        <f>ROUND(IF(AND(BH277=3,BI277=3,FS277&lt;&gt;0),P277,0),0)</f>
        <v>0</v>
      </c>
      <c r="GM277">
        <f>ROUND(O277+X277+Y277,0)+GX277</f>
        <v>201208</v>
      </c>
      <c r="GN277">
        <f>IF(OR(BI277=0,BI277=1),ROUND(O277+X277+Y277,0),0)</f>
        <v>201208</v>
      </c>
      <c r="GO277">
        <f>IF(BI277=2,ROUND(O277+X277+Y277,0),0)</f>
        <v>0</v>
      </c>
      <c r="GP277">
        <f>IF(BI277=4,ROUND(O277+X277+Y277,0)+GX277,0)</f>
        <v>0</v>
      </c>
      <c r="GR277">
        <v>1</v>
      </c>
      <c r="GS277">
        <v>1</v>
      </c>
      <c r="GT277">
        <v>0</v>
      </c>
      <c r="GU277" t="s">
        <v>3</v>
      </c>
      <c r="GV277">
        <f t="shared" si="193"/>
        <v>0</v>
      </c>
      <c r="GW277">
        <v>1</v>
      </c>
      <c r="GX277">
        <f>ROUND(HC277*I277,0)</f>
        <v>0</v>
      </c>
      <c r="HA277">
        <v>0</v>
      </c>
      <c r="HB277">
        <v>0</v>
      </c>
      <c r="HC277">
        <f t="shared" si="194"/>
        <v>0</v>
      </c>
      <c r="HE277" t="s">
        <v>138</v>
      </c>
      <c r="HF277" t="s">
        <v>31</v>
      </c>
      <c r="HG277">
        <f>ROUND(AC277*I277,0)</f>
        <v>201208</v>
      </c>
      <c r="HM277" t="s">
        <v>3</v>
      </c>
      <c r="HN277" t="s">
        <v>106</v>
      </c>
      <c r="HO277" t="s">
        <v>107</v>
      </c>
      <c r="HP277" t="s">
        <v>104</v>
      </c>
      <c r="HQ277" t="s">
        <v>104</v>
      </c>
      <c r="IK277">
        <v>0</v>
      </c>
    </row>
    <row r="278" spans="1:255" x14ac:dyDescent="0.2">
      <c r="A278" s="2">
        <v>17</v>
      </c>
      <c r="B278" s="2">
        <v>1</v>
      </c>
      <c r="C278" s="2">
        <f>ROW(SmtRes!A607)</f>
        <v>607</v>
      </c>
      <c r="D278" s="2">
        <f>ROW(EtalonRes!A568)</f>
        <v>568</v>
      </c>
      <c r="E278" s="2" t="s">
        <v>453</v>
      </c>
      <c r="F278" s="2" t="s">
        <v>146</v>
      </c>
      <c r="G278" s="2" t="s">
        <v>147</v>
      </c>
      <c r="H278" s="2" t="s">
        <v>99</v>
      </c>
      <c r="I278" s="2">
        <f>ROUND((180*0.3*0.3+180*0.15*0.3)/100,7)</f>
        <v>0.24299999999999999</v>
      </c>
      <c r="J278" s="2">
        <v>0</v>
      </c>
      <c r="K278" s="2">
        <f>ROUND((180*0.3*0.3+180*0.15*0.3)/100,7)</f>
        <v>0.24299999999999999</v>
      </c>
      <c r="L278" s="2"/>
      <c r="M278" s="2"/>
      <c r="N278" s="2"/>
      <c r="O278" s="2">
        <f>ROUND(CP278,2)</f>
        <v>913.67</v>
      </c>
      <c r="P278" s="2">
        <f>ROUND(CQ278*I278,2)</f>
        <v>0</v>
      </c>
      <c r="Q278" s="2">
        <f>ROUND(CR278*I278,2)</f>
        <v>53.26</v>
      </c>
      <c r="R278" s="2">
        <f>ROUND(CS278*I278,2)</f>
        <v>0</v>
      </c>
      <c r="S278" s="2">
        <f>ROUND(CT278*I278,2)</f>
        <v>860.41</v>
      </c>
      <c r="T278" s="2">
        <f>ROUND(CU278*I278,2)</f>
        <v>0</v>
      </c>
      <c r="U278" s="2">
        <f t="shared" si="177"/>
        <v>77.584541849999994</v>
      </c>
      <c r="V278" s="2">
        <f t="shared" si="178"/>
        <v>0</v>
      </c>
      <c r="W278" s="2">
        <f>ROUND(CX278*I278,2)</f>
        <v>0</v>
      </c>
      <c r="X278" s="2">
        <f>ROUND(CY278,2)</f>
        <v>774.37</v>
      </c>
      <c r="Y278" s="2">
        <f>ROUND(CZ278,2)</f>
        <v>358.36</v>
      </c>
      <c r="Z278" s="2"/>
      <c r="AA278" s="2">
        <v>53551706</v>
      </c>
      <c r="AB278" s="2">
        <f t="shared" si="179"/>
        <v>3759.96</v>
      </c>
      <c r="AC278" s="2">
        <f t="shared" si="180"/>
        <v>0</v>
      </c>
      <c r="AD278" s="2">
        <f>ROUND(((((ET278*ROUND((1.25*1.15),7)))-((EU278*ROUND((1.25*1.15),7))))+AE278),2)</f>
        <v>219.16</v>
      </c>
      <c r="AE278" s="2">
        <f>ROUND(((EU278*ROUND((1.25*1.15),7))),2)</f>
        <v>0</v>
      </c>
      <c r="AF278" s="2">
        <f>ROUND(((EV278*ROUND((1.15*1.15),7))),2)</f>
        <v>3540.8</v>
      </c>
      <c r="AG278" s="2">
        <f t="shared" si="181"/>
        <v>0</v>
      </c>
      <c r="AH278" s="2">
        <f>((EW278*ROUND((1.15*1.15),7)))</f>
        <v>319.27794999999998</v>
      </c>
      <c r="AI278" s="2">
        <f>((EX278*ROUND((1.25*1.15),7)))</f>
        <v>0</v>
      </c>
      <c r="AJ278" s="2">
        <f t="shared" si="182"/>
        <v>0</v>
      </c>
      <c r="AK278" s="2">
        <v>2829.81</v>
      </c>
      <c r="AL278" s="2">
        <v>0</v>
      </c>
      <c r="AM278" s="2">
        <v>152.46</v>
      </c>
      <c r="AN278" s="2">
        <v>0</v>
      </c>
      <c r="AO278" s="2">
        <v>2677.35</v>
      </c>
      <c r="AP278" s="2">
        <v>0</v>
      </c>
      <c r="AQ278" s="2">
        <v>241.42</v>
      </c>
      <c r="AR278" s="2">
        <v>0</v>
      </c>
      <c r="AS278" s="2">
        <v>0</v>
      </c>
      <c r="AT278" s="2">
        <v>90</v>
      </c>
      <c r="AU278" s="2">
        <v>41.65</v>
      </c>
      <c r="AV278" s="2">
        <v>1</v>
      </c>
      <c r="AW278" s="2">
        <v>1</v>
      </c>
      <c r="AX278" s="2"/>
      <c r="AY278" s="2"/>
      <c r="AZ278" s="2">
        <v>1</v>
      </c>
      <c r="BA278" s="2">
        <v>1</v>
      </c>
      <c r="BB278" s="2">
        <v>1</v>
      </c>
      <c r="BC278" s="2">
        <v>1</v>
      </c>
      <c r="BD278" s="2" t="s">
        <v>3</v>
      </c>
      <c r="BE278" s="2" t="s">
        <v>3</v>
      </c>
      <c r="BF278" s="2" t="s">
        <v>3</v>
      </c>
      <c r="BG278" s="2" t="s">
        <v>3</v>
      </c>
      <c r="BH278" s="2">
        <v>0</v>
      </c>
      <c r="BI278" s="2">
        <v>1</v>
      </c>
      <c r="BJ278" s="2" t="s">
        <v>148</v>
      </c>
      <c r="BK278" s="2"/>
      <c r="BL278" s="2"/>
      <c r="BM278" s="2">
        <v>15001</v>
      </c>
      <c r="BN278" s="2">
        <v>0</v>
      </c>
      <c r="BO278" s="2" t="s">
        <v>3</v>
      </c>
      <c r="BP278" s="2">
        <v>0</v>
      </c>
      <c r="BQ278" s="2">
        <v>2</v>
      </c>
      <c r="BR278" s="2">
        <v>0</v>
      </c>
      <c r="BS278" s="2">
        <v>1</v>
      </c>
      <c r="BT278" s="2">
        <v>1</v>
      </c>
      <c r="BU278" s="2">
        <v>1</v>
      </c>
      <c r="BV278" s="2">
        <v>1</v>
      </c>
      <c r="BW278" s="2">
        <v>1</v>
      </c>
      <c r="BX278" s="2">
        <v>1</v>
      </c>
      <c r="BY278" s="2" t="s">
        <v>3</v>
      </c>
      <c r="BZ278" s="2">
        <v>100</v>
      </c>
      <c r="CA278" s="2">
        <v>49</v>
      </c>
      <c r="CB278" s="2" t="s">
        <v>3</v>
      </c>
      <c r="CC278" s="2"/>
      <c r="CD278" s="2"/>
      <c r="CE278" s="2">
        <v>0</v>
      </c>
      <c r="CF278" s="2">
        <v>0</v>
      </c>
      <c r="CG278" s="2">
        <v>0</v>
      </c>
      <c r="CH278" s="2"/>
      <c r="CI278" s="2"/>
      <c r="CJ278" s="2"/>
      <c r="CK278" s="2"/>
      <c r="CL278" s="2"/>
      <c r="CM278" s="2">
        <v>0</v>
      </c>
      <c r="CN278" s="2" t="s">
        <v>2151</v>
      </c>
      <c r="CO278" s="2">
        <v>0</v>
      </c>
      <c r="CP278" s="2">
        <f t="shared" si="183"/>
        <v>913.67</v>
      </c>
      <c r="CQ278" s="2">
        <f>AC278*BC278</f>
        <v>0</v>
      </c>
      <c r="CR278" s="2">
        <f t="shared" si="184"/>
        <v>219.16</v>
      </c>
      <c r="CS278" s="2">
        <f t="shared" si="185"/>
        <v>0</v>
      </c>
      <c r="CT278" s="2">
        <f t="shared" si="186"/>
        <v>3540.8</v>
      </c>
      <c r="CU278" s="2">
        <f t="shared" si="187"/>
        <v>0</v>
      </c>
      <c r="CV278" s="2">
        <f t="shared" si="188"/>
        <v>319.27794999999998</v>
      </c>
      <c r="CW278" s="2">
        <f t="shared" si="189"/>
        <v>0</v>
      </c>
      <c r="CX278" s="2">
        <f t="shared" si="190"/>
        <v>0</v>
      </c>
      <c r="CY278" s="2">
        <f t="shared" si="191"/>
        <v>774.36899999999991</v>
      </c>
      <c r="CZ278" s="2">
        <f t="shared" si="192"/>
        <v>358.36076499999996</v>
      </c>
      <c r="DA278" s="2"/>
      <c r="DB278" s="2"/>
      <c r="DC278" s="2" t="s">
        <v>3</v>
      </c>
      <c r="DD278" s="2" t="s">
        <v>3</v>
      </c>
      <c r="DE278" s="2" t="s">
        <v>61</v>
      </c>
      <c r="DF278" s="2" t="s">
        <v>61</v>
      </c>
      <c r="DG278" s="2" t="s">
        <v>62</v>
      </c>
      <c r="DH278" s="2" t="s">
        <v>3</v>
      </c>
      <c r="DI278" s="2" t="s">
        <v>62</v>
      </c>
      <c r="DJ278" s="2" t="s">
        <v>61</v>
      </c>
      <c r="DK278" s="2" t="s">
        <v>3</v>
      </c>
      <c r="DL278" s="2" t="s">
        <v>86</v>
      </c>
      <c r="DM278" s="2" t="s">
        <v>63</v>
      </c>
      <c r="DN278" s="2">
        <v>0</v>
      </c>
      <c r="DO278" s="2">
        <v>0</v>
      </c>
      <c r="DP278" s="2">
        <v>1</v>
      </c>
      <c r="DQ278" s="2">
        <v>1</v>
      </c>
      <c r="DR278" s="2"/>
      <c r="DS278" s="2"/>
      <c r="DT278" s="2"/>
      <c r="DU278" s="2">
        <v>1013</v>
      </c>
      <c r="DV278" s="2" t="s">
        <v>99</v>
      </c>
      <c r="DW278" s="2" t="s">
        <v>99</v>
      </c>
      <c r="DX278" s="2">
        <v>1</v>
      </c>
      <c r="DY278" s="2"/>
      <c r="DZ278" s="2" t="s">
        <v>3</v>
      </c>
      <c r="EA278" s="2" t="s">
        <v>3</v>
      </c>
      <c r="EB278" s="2" t="s">
        <v>3</v>
      </c>
      <c r="EC278" s="2" t="s">
        <v>3</v>
      </c>
      <c r="ED278" s="2"/>
      <c r="EE278" s="2">
        <v>53551142</v>
      </c>
      <c r="EF278" s="2">
        <v>2</v>
      </c>
      <c r="EG278" s="2" t="s">
        <v>38</v>
      </c>
      <c r="EH278" s="2">
        <v>15</v>
      </c>
      <c r="EI278" s="2" t="s">
        <v>149</v>
      </c>
      <c r="EJ278" s="2">
        <v>1</v>
      </c>
      <c r="EK278" s="2">
        <v>15001</v>
      </c>
      <c r="EL278" s="2" t="s">
        <v>149</v>
      </c>
      <c r="EM278" s="2" t="s">
        <v>150</v>
      </c>
      <c r="EN278" s="2"/>
      <c r="EO278" s="2" t="s">
        <v>67</v>
      </c>
      <c r="EP278" s="2"/>
      <c r="EQ278" s="2">
        <v>131072</v>
      </c>
      <c r="ER278" s="2">
        <v>2829.81</v>
      </c>
      <c r="ES278" s="2">
        <v>0</v>
      </c>
      <c r="ET278" s="2">
        <v>152.46</v>
      </c>
      <c r="EU278" s="2">
        <v>0</v>
      </c>
      <c r="EV278" s="2">
        <v>2677.35</v>
      </c>
      <c r="EW278" s="2">
        <v>241.42</v>
      </c>
      <c r="EX278" s="2">
        <v>0</v>
      </c>
      <c r="EY278" s="2">
        <v>0</v>
      </c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>
        <v>0</v>
      </c>
      <c r="FR278" s="2">
        <f>ROUND(IF(AND(BH278=3,BI278=3),P278,0),2)</f>
        <v>0</v>
      </c>
      <c r="FS278" s="2">
        <v>0</v>
      </c>
      <c r="FT278" s="2"/>
      <c r="FU278" s="2"/>
      <c r="FV278" s="2"/>
      <c r="FW278" s="2"/>
      <c r="FX278" s="2">
        <v>90</v>
      </c>
      <c r="FY278" s="2">
        <v>41.65</v>
      </c>
      <c r="FZ278" s="2"/>
      <c r="GA278" s="2" t="s">
        <v>3</v>
      </c>
      <c r="GB278" s="2"/>
      <c r="GC278" s="2"/>
      <c r="GD278" s="2">
        <v>1</v>
      </c>
      <c r="GE278" s="2"/>
      <c r="GF278" s="2">
        <v>-322835286</v>
      </c>
      <c r="GG278" s="2">
        <v>2</v>
      </c>
      <c r="GH278" s="2">
        <v>1</v>
      </c>
      <c r="GI278" s="2">
        <v>-2</v>
      </c>
      <c r="GJ278" s="2">
        <v>0</v>
      </c>
      <c r="GK278" s="2">
        <v>0</v>
      </c>
      <c r="GL278" s="2">
        <f>ROUND(IF(AND(BH278=3,BI278=3,FS278&lt;&gt;0),P278,0),2)</f>
        <v>0</v>
      </c>
      <c r="GM278" s="2">
        <f>ROUND(O278+X278+Y278,2)+GX278</f>
        <v>2046.4</v>
      </c>
      <c r="GN278" s="2">
        <f>IF(OR(BI278=0,BI278=1),ROUND(O278+X278+Y278,2),0)</f>
        <v>2046.4</v>
      </c>
      <c r="GO278" s="2">
        <f>IF(BI278=2,ROUND(O278+X278+Y278,2),0)</f>
        <v>0</v>
      </c>
      <c r="GP278" s="2">
        <f>IF(BI278=4,ROUND(O278+X278+Y278,2)+GX278,0)</f>
        <v>0</v>
      </c>
      <c r="GQ278" s="2"/>
      <c r="GR278" s="2">
        <v>0</v>
      </c>
      <c r="GS278" s="2">
        <v>0</v>
      </c>
      <c r="GT278" s="2">
        <v>0</v>
      </c>
      <c r="GU278" s="2" t="s">
        <v>3</v>
      </c>
      <c r="GV278" s="2">
        <f t="shared" si="193"/>
        <v>0</v>
      </c>
      <c r="GW278" s="2">
        <v>1</v>
      </c>
      <c r="GX278" s="2">
        <f>ROUND(HC278*I278,2)</f>
        <v>0</v>
      </c>
      <c r="GY278" s="2"/>
      <c r="GZ278" s="2"/>
      <c r="HA278" s="2">
        <v>0</v>
      </c>
      <c r="HB278" s="2">
        <v>0</v>
      </c>
      <c r="HC278" s="2">
        <f t="shared" si="194"/>
        <v>0</v>
      </c>
      <c r="HD278" s="2"/>
      <c r="HE278" s="2" t="s">
        <v>3</v>
      </c>
      <c r="HF278" s="2" t="s">
        <v>3</v>
      </c>
      <c r="HG278" s="2"/>
      <c r="HH278" s="2"/>
      <c r="HI278" s="2"/>
      <c r="HJ278" s="2"/>
      <c r="HK278" s="2"/>
      <c r="HL278" s="2"/>
      <c r="HM278" s="2" t="s">
        <v>3</v>
      </c>
      <c r="HN278" s="2" t="s">
        <v>151</v>
      </c>
      <c r="HO278" s="2" t="s">
        <v>152</v>
      </c>
      <c r="HP278" s="2" t="s">
        <v>149</v>
      </c>
      <c r="HQ278" s="2" t="s">
        <v>149</v>
      </c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>
        <v>0</v>
      </c>
      <c r="IL278" s="2"/>
      <c r="IM278" s="2"/>
      <c r="IN278" s="2"/>
      <c r="IO278" s="2"/>
      <c r="IP278" s="2"/>
      <c r="IQ278" s="2"/>
      <c r="IR278" s="2"/>
      <c r="IS278" s="2"/>
      <c r="IT278" s="2"/>
      <c r="IU278" s="2"/>
    </row>
    <row r="279" spans="1:255" x14ac:dyDescent="0.2">
      <c r="A279">
        <v>17</v>
      </c>
      <c r="B279">
        <v>1</v>
      </c>
      <c r="C279">
        <f>ROW(SmtRes!A612)</f>
        <v>612</v>
      </c>
      <c r="D279">
        <f>ROW(EtalonRes!A574)</f>
        <v>574</v>
      </c>
      <c r="E279" t="s">
        <v>453</v>
      </c>
      <c r="F279" t="s">
        <v>146</v>
      </c>
      <c r="G279" t="s">
        <v>147</v>
      </c>
      <c r="H279" t="s">
        <v>99</v>
      </c>
      <c r="I279">
        <f>ROUND((180*0.3*0.3+180*0.15*0.3)/100,7)</f>
        <v>0.24299999999999999</v>
      </c>
      <c r="J279">
        <v>0</v>
      </c>
      <c r="K279">
        <f>ROUND((180*0.3*0.3+180*0.15*0.3)/100,7)</f>
        <v>0.24299999999999999</v>
      </c>
      <c r="O279">
        <f>ROUND(CP279,0)</f>
        <v>30511</v>
      </c>
      <c r="P279">
        <f>ROUND(CQ279*I279,0)</f>
        <v>0</v>
      </c>
      <c r="Q279">
        <f>ROUND(CR279*I279,0)</f>
        <v>190</v>
      </c>
      <c r="R279">
        <f>ROUND(CS279*I279,0)</f>
        <v>0</v>
      </c>
      <c r="S279">
        <f>ROUND(CT279*I279,0)</f>
        <v>30321</v>
      </c>
      <c r="T279">
        <f>ROUND(CU279*I279,0)</f>
        <v>0</v>
      </c>
      <c r="U279">
        <f t="shared" si="177"/>
        <v>77.584541849999994</v>
      </c>
      <c r="V279">
        <f t="shared" si="178"/>
        <v>0</v>
      </c>
      <c r="W279">
        <f>ROUND(CX279*I279,0)</f>
        <v>0</v>
      </c>
      <c r="X279">
        <f>ROUND(CY279,0)</f>
        <v>27289</v>
      </c>
      <c r="Y279">
        <f>ROUND(CZ279,0)</f>
        <v>12629</v>
      </c>
      <c r="AA279">
        <v>53551707</v>
      </c>
      <c r="AB279">
        <f t="shared" si="179"/>
        <v>3759.96</v>
      </c>
      <c r="AC279">
        <f t="shared" si="180"/>
        <v>0</v>
      </c>
      <c r="AD279">
        <f>ROUND(((((ET279*ROUND((1.25*1.15),7)))-((EU279*ROUND((1.25*1.15),7))))+AE279),2)</f>
        <v>219.16</v>
      </c>
      <c r="AE279">
        <f>ROUND(((EU279*ROUND((1.25*1.15),7))),2)</f>
        <v>0</v>
      </c>
      <c r="AF279">
        <f>ROUND(((EV279*ROUND((1.15*1.15),7))),2)</f>
        <v>3540.8</v>
      </c>
      <c r="AG279">
        <f t="shared" si="181"/>
        <v>0</v>
      </c>
      <c r="AH279">
        <f>((EW279*ROUND((1.15*1.15),7)))</f>
        <v>319.27794999999998</v>
      </c>
      <c r="AI279">
        <f>((EX279*ROUND((1.25*1.15),7)))</f>
        <v>0</v>
      </c>
      <c r="AJ279">
        <f t="shared" si="182"/>
        <v>0</v>
      </c>
      <c r="AK279">
        <v>2829.81</v>
      </c>
      <c r="AL279">
        <v>0</v>
      </c>
      <c r="AM279">
        <v>152.46</v>
      </c>
      <c r="AN279">
        <v>0</v>
      </c>
      <c r="AO279">
        <v>2677.35</v>
      </c>
      <c r="AP279">
        <v>0</v>
      </c>
      <c r="AQ279">
        <v>241.42</v>
      </c>
      <c r="AR279">
        <v>0</v>
      </c>
      <c r="AS279">
        <v>0</v>
      </c>
      <c r="AT279">
        <v>90</v>
      </c>
      <c r="AU279">
        <v>41.65</v>
      </c>
      <c r="AV279">
        <v>1</v>
      </c>
      <c r="AW279">
        <v>1</v>
      </c>
      <c r="AZ279">
        <v>1</v>
      </c>
      <c r="BA279">
        <v>35.24</v>
      </c>
      <c r="BB279">
        <v>3.56</v>
      </c>
      <c r="BC279">
        <v>1</v>
      </c>
      <c r="BD279" t="s">
        <v>3</v>
      </c>
      <c r="BE279" t="s">
        <v>3</v>
      </c>
      <c r="BF279" t="s">
        <v>3</v>
      </c>
      <c r="BG279" t="s">
        <v>3</v>
      </c>
      <c r="BH279">
        <v>0</v>
      </c>
      <c r="BI279">
        <v>1</v>
      </c>
      <c r="BJ279" t="s">
        <v>148</v>
      </c>
      <c r="BM279">
        <v>15001</v>
      </c>
      <c r="BN279">
        <v>0</v>
      </c>
      <c r="BO279" t="s">
        <v>146</v>
      </c>
      <c r="BP279">
        <v>1</v>
      </c>
      <c r="BQ279">
        <v>2</v>
      </c>
      <c r="BR279">
        <v>0</v>
      </c>
      <c r="BS279">
        <v>35.24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100</v>
      </c>
      <c r="CA279">
        <v>49</v>
      </c>
      <c r="CB279" t="s">
        <v>3</v>
      </c>
      <c r="CE279">
        <v>0</v>
      </c>
      <c r="CF279">
        <v>0</v>
      </c>
      <c r="CG279">
        <v>0</v>
      </c>
      <c r="CM279">
        <v>0</v>
      </c>
      <c r="CN279" t="s">
        <v>2151</v>
      </c>
      <c r="CO279">
        <v>0</v>
      </c>
      <c r="CP279">
        <f t="shared" si="183"/>
        <v>30511</v>
      </c>
      <c r="CQ279">
        <f>AC279*BC279</f>
        <v>0</v>
      </c>
      <c r="CR279">
        <f t="shared" si="184"/>
        <v>780.20960000000002</v>
      </c>
      <c r="CS279">
        <f t="shared" si="185"/>
        <v>0</v>
      </c>
      <c r="CT279">
        <f t="shared" si="186"/>
        <v>124777.79200000002</v>
      </c>
      <c r="CU279">
        <f t="shared" si="187"/>
        <v>0</v>
      </c>
      <c r="CV279">
        <f t="shared" si="188"/>
        <v>319.27794999999998</v>
      </c>
      <c r="CW279">
        <f t="shared" si="189"/>
        <v>0</v>
      </c>
      <c r="CX279">
        <f t="shared" si="190"/>
        <v>0</v>
      </c>
      <c r="CY279">
        <f t="shared" si="191"/>
        <v>27288.9</v>
      </c>
      <c r="CZ279">
        <f t="shared" si="192"/>
        <v>12628.696499999998</v>
      </c>
      <c r="DC279" t="s">
        <v>3</v>
      </c>
      <c r="DD279" t="s">
        <v>3</v>
      </c>
      <c r="DE279" t="s">
        <v>61</v>
      </c>
      <c r="DF279" t="s">
        <v>61</v>
      </c>
      <c r="DG279" t="s">
        <v>62</v>
      </c>
      <c r="DH279" t="s">
        <v>3</v>
      </c>
      <c r="DI279" t="s">
        <v>62</v>
      </c>
      <c r="DJ279" t="s">
        <v>61</v>
      </c>
      <c r="DK279" t="s">
        <v>3</v>
      </c>
      <c r="DL279" t="s">
        <v>86</v>
      </c>
      <c r="DM279" t="s">
        <v>63</v>
      </c>
      <c r="DN279">
        <v>0</v>
      </c>
      <c r="DO279">
        <v>0</v>
      </c>
      <c r="DP279">
        <v>1</v>
      </c>
      <c r="DQ279">
        <v>1</v>
      </c>
      <c r="DU279">
        <v>1013</v>
      </c>
      <c r="DV279" t="s">
        <v>99</v>
      </c>
      <c r="DW279" t="s">
        <v>99</v>
      </c>
      <c r="DX279">
        <v>1</v>
      </c>
      <c r="DZ279" t="s">
        <v>3</v>
      </c>
      <c r="EA279" t="s">
        <v>3</v>
      </c>
      <c r="EB279" t="s">
        <v>3</v>
      </c>
      <c r="EC279" t="s">
        <v>3</v>
      </c>
      <c r="EE279">
        <v>53551142</v>
      </c>
      <c r="EF279">
        <v>2</v>
      </c>
      <c r="EG279" t="s">
        <v>38</v>
      </c>
      <c r="EH279">
        <v>15</v>
      </c>
      <c r="EI279" t="s">
        <v>149</v>
      </c>
      <c r="EJ279">
        <v>1</v>
      </c>
      <c r="EK279">
        <v>15001</v>
      </c>
      <c r="EL279" t="s">
        <v>149</v>
      </c>
      <c r="EM279" t="s">
        <v>150</v>
      </c>
      <c r="EO279" t="s">
        <v>67</v>
      </c>
      <c r="EQ279">
        <v>131072</v>
      </c>
      <c r="ER279">
        <v>2829.81</v>
      </c>
      <c r="ES279">
        <v>0</v>
      </c>
      <c r="ET279">
        <v>152.46</v>
      </c>
      <c r="EU279">
        <v>0</v>
      </c>
      <c r="EV279">
        <v>2677.35</v>
      </c>
      <c r="EW279">
        <v>241.42</v>
      </c>
      <c r="EX279">
        <v>0</v>
      </c>
      <c r="EY279">
        <v>0</v>
      </c>
      <c r="FQ279">
        <v>0</v>
      </c>
      <c r="FR279">
        <f>ROUND(IF(AND(BH279=3,BI279=3),P279,0),0)</f>
        <v>0</v>
      </c>
      <c r="FS279">
        <v>0</v>
      </c>
      <c r="FX279">
        <v>90</v>
      </c>
      <c r="FY279">
        <v>41.65</v>
      </c>
      <c r="GA279" t="s">
        <v>3</v>
      </c>
      <c r="GD279">
        <v>1</v>
      </c>
      <c r="GF279">
        <v>-322835286</v>
      </c>
      <c r="GG279">
        <v>2</v>
      </c>
      <c r="GH279">
        <v>1</v>
      </c>
      <c r="GI279">
        <v>2</v>
      </c>
      <c r="GJ279">
        <v>0</v>
      </c>
      <c r="GK279">
        <v>0</v>
      </c>
      <c r="GL279">
        <f>ROUND(IF(AND(BH279=3,BI279=3,FS279&lt;&gt;0),P279,0),0)</f>
        <v>0</v>
      </c>
      <c r="GM279">
        <f>ROUND(O279+X279+Y279,0)+GX279</f>
        <v>70429</v>
      </c>
      <c r="GN279">
        <f>IF(OR(BI279=0,BI279=1),ROUND(O279+X279+Y279,0),0)</f>
        <v>70429</v>
      </c>
      <c r="GO279">
        <f>IF(BI279=2,ROUND(O279+X279+Y279,0),0)</f>
        <v>0</v>
      </c>
      <c r="GP279">
        <f>IF(BI279=4,ROUND(O279+X279+Y279,0)+GX279,0)</f>
        <v>0</v>
      </c>
      <c r="GR279">
        <v>0</v>
      </c>
      <c r="GS279">
        <v>0</v>
      </c>
      <c r="GT279">
        <v>0</v>
      </c>
      <c r="GU279" t="s">
        <v>3</v>
      </c>
      <c r="GV279">
        <f t="shared" si="193"/>
        <v>0</v>
      </c>
      <c r="GW279">
        <v>1</v>
      </c>
      <c r="GX279">
        <f>ROUND(HC279*I279,0)</f>
        <v>0</v>
      </c>
      <c r="HA279">
        <v>0</v>
      </c>
      <c r="HB279">
        <v>0</v>
      </c>
      <c r="HC279">
        <f t="shared" si="194"/>
        <v>0</v>
      </c>
      <c r="HE279" t="s">
        <v>3</v>
      </c>
      <c r="HF279" t="s">
        <v>3</v>
      </c>
      <c r="HM279" t="s">
        <v>3</v>
      </c>
      <c r="HN279" t="s">
        <v>151</v>
      </c>
      <c r="HO279" t="s">
        <v>152</v>
      </c>
      <c r="HP279" t="s">
        <v>149</v>
      </c>
      <c r="HQ279" t="s">
        <v>149</v>
      </c>
      <c r="IK279">
        <v>0</v>
      </c>
    </row>
    <row r="280" spans="1:255" x14ac:dyDescent="0.2">
      <c r="A280" s="2">
        <v>18</v>
      </c>
      <c r="B280" s="2">
        <v>1</v>
      </c>
      <c r="C280" s="2">
        <v>605</v>
      </c>
      <c r="D280" s="2"/>
      <c r="E280" s="2" t="s">
        <v>454</v>
      </c>
      <c r="F280" s="2" t="s">
        <v>154</v>
      </c>
      <c r="G280" s="2" t="s">
        <v>155</v>
      </c>
      <c r="H280" s="2" t="s">
        <v>143</v>
      </c>
      <c r="I280" s="2">
        <f>I278*J280</f>
        <v>291.60000000000002</v>
      </c>
      <c r="J280" s="2">
        <v>1200.0000000000002</v>
      </c>
      <c r="K280" s="2">
        <v>1200</v>
      </c>
      <c r="L280" s="2"/>
      <c r="M280" s="2"/>
      <c r="N280" s="2"/>
      <c r="O280" s="2">
        <f>ROUND(CP280,2)</f>
        <v>1399.68</v>
      </c>
      <c r="P280" s="2">
        <f>ROUND(CQ280*I280,2)</f>
        <v>1399.68</v>
      </c>
      <c r="Q280" s="2">
        <f>ROUND(CR280*I280,2)</f>
        <v>0</v>
      </c>
      <c r="R280" s="2">
        <f>ROUND(CS280*I280,2)</f>
        <v>0</v>
      </c>
      <c r="S280" s="2">
        <f>ROUND(CT280*I280,2)</f>
        <v>0</v>
      </c>
      <c r="T280" s="2">
        <f>ROUND(CU280*I280,2)</f>
        <v>0</v>
      </c>
      <c r="U280" s="2">
        <f t="shared" si="177"/>
        <v>0</v>
      </c>
      <c r="V280" s="2">
        <f t="shared" si="178"/>
        <v>0</v>
      </c>
      <c r="W280" s="2">
        <f>ROUND(CX280*I280,2)</f>
        <v>11.66</v>
      </c>
      <c r="X280" s="2">
        <f>ROUND(CY280,2)</f>
        <v>0</v>
      </c>
      <c r="Y280" s="2">
        <f>ROUND(CZ280,2)</f>
        <v>0</v>
      </c>
      <c r="Z280" s="2"/>
      <c r="AA280" s="2">
        <v>53551706</v>
      </c>
      <c r="AB280" s="2">
        <f t="shared" si="179"/>
        <v>4.8</v>
      </c>
      <c r="AC280" s="2">
        <f t="shared" si="180"/>
        <v>4.8</v>
      </c>
      <c r="AD280" s="2">
        <f t="shared" ref="AD280:AD285" si="203">ROUND((((ET280)-(EU280))+AE280),2)</f>
        <v>0</v>
      </c>
      <c r="AE280" s="2">
        <f t="shared" ref="AE280:AF285" si="204">ROUND((EU280),2)</f>
        <v>0</v>
      </c>
      <c r="AF280" s="2">
        <f t="shared" si="204"/>
        <v>0</v>
      </c>
      <c r="AG280" s="2">
        <f t="shared" si="181"/>
        <v>0</v>
      </c>
      <c r="AH280" s="2">
        <f t="shared" ref="AH280:AI285" si="205">(EW280)</f>
        <v>0</v>
      </c>
      <c r="AI280" s="2">
        <f t="shared" si="205"/>
        <v>0</v>
      </c>
      <c r="AJ280" s="2">
        <f t="shared" si="182"/>
        <v>0.04</v>
      </c>
      <c r="AK280" s="2">
        <v>4.8</v>
      </c>
      <c r="AL280" s="2">
        <v>4.8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0.04</v>
      </c>
      <c r="AT280" s="2">
        <v>100</v>
      </c>
      <c r="AU280" s="2">
        <v>49</v>
      </c>
      <c r="AV280" s="2">
        <v>1</v>
      </c>
      <c r="AW280" s="2">
        <v>1</v>
      </c>
      <c r="AX280" s="2"/>
      <c r="AY280" s="2"/>
      <c r="AZ280" s="2">
        <v>1</v>
      </c>
      <c r="BA280" s="2">
        <v>1</v>
      </c>
      <c r="BB280" s="2">
        <v>1</v>
      </c>
      <c r="BC280" s="2">
        <v>1</v>
      </c>
      <c r="BD280" s="2" t="s">
        <v>3</v>
      </c>
      <c r="BE280" s="2" t="s">
        <v>3</v>
      </c>
      <c r="BF280" s="2" t="s">
        <v>3</v>
      </c>
      <c r="BG280" s="2" t="s">
        <v>3</v>
      </c>
      <c r="BH280" s="2">
        <v>3</v>
      </c>
      <c r="BI280" s="2">
        <v>1</v>
      </c>
      <c r="BJ280" s="2" t="s">
        <v>156</v>
      </c>
      <c r="BK280" s="2"/>
      <c r="BL280" s="2"/>
      <c r="BM280" s="2">
        <v>15001</v>
      </c>
      <c r="BN280" s="2">
        <v>0</v>
      </c>
      <c r="BO280" s="2" t="s">
        <v>3</v>
      </c>
      <c r="BP280" s="2">
        <v>0</v>
      </c>
      <c r="BQ280" s="2">
        <v>2</v>
      </c>
      <c r="BR280" s="2">
        <v>0</v>
      </c>
      <c r="BS280" s="2">
        <v>1</v>
      </c>
      <c r="BT280" s="2">
        <v>1</v>
      </c>
      <c r="BU280" s="2">
        <v>1</v>
      </c>
      <c r="BV280" s="2">
        <v>1</v>
      </c>
      <c r="BW280" s="2">
        <v>1</v>
      </c>
      <c r="BX280" s="2">
        <v>1</v>
      </c>
      <c r="BY280" s="2" t="s">
        <v>3</v>
      </c>
      <c r="BZ280" s="2">
        <v>100</v>
      </c>
      <c r="CA280" s="2">
        <v>49</v>
      </c>
      <c r="CB280" s="2" t="s">
        <v>3</v>
      </c>
      <c r="CC280" s="2"/>
      <c r="CD280" s="2"/>
      <c r="CE280" s="2">
        <v>0</v>
      </c>
      <c r="CF280" s="2">
        <v>0</v>
      </c>
      <c r="CG280" s="2">
        <v>0</v>
      </c>
      <c r="CH280" s="2"/>
      <c r="CI280" s="2"/>
      <c r="CJ280" s="2"/>
      <c r="CK280" s="2"/>
      <c r="CL280" s="2"/>
      <c r="CM280" s="2">
        <v>0</v>
      </c>
      <c r="CN280" s="2" t="s">
        <v>3</v>
      </c>
      <c r="CO280" s="2">
        <v>0</v>
      </c>
      <c r="CP280" s="2">
        <f t="shared" si="183"/>
        <v>1399.68</v>
      </c>
      <c r="CQ280" s="2">
        <f>AC280*BC280</f>
        <v>4.8</v>
      </c>
      <c r="CR280" s="2">
        <f t="shared" si="184"/>
        <v>0</v>
      </c>
      <c r="CS280" s="2">
        <f t="shared" si="185"/>
        <v>0</v>
      </c>
      <c r="CT280" s="2">
        <f t="shared" si="186"/>
        <v>0</v>
      </c>
      <c r="CU280" s="2">
        <f t="shared" si="187"/>
        <v>0</v>
      </c>
      <c r="CV280" s="2">
        <f t="shared" si="188"/>
        <v>0</v>
      </c>
      <c r="CW280" s="2">
        <f t="shared" si="189"/>
        <v>0</v>
      </c>
      <c r="CX280" s="2">
        <f t="shared" si="190"/>
        <v>0.04</v>
      </c>
      <c r="CY280" s="2">
        <f t="shared" si="191"/>
        <v>0</v>
      </c>
      <c r="CZ280" s="2">
        <f t="shared" si="192"/>
        <v>0</v>
      </c>
      <c r="DA280" s="2"/>
      <c r="DB280" s="2"/>
      <c r="DC280" s="2" t="s">
        <v>3</v>
      </c>
      <c r="DD280" s="2" t="s">
        <v>3</v>
      </c>
      <c r="DE280" s="2" t="s">
        <v>3</v>
      </c>
      <c r="DF280" s="2" t="s">
        <v>3</v>
      </c>
      <c r="DG280" s="2" t="s">
        <v>3</v>
      </c>
      <c r="DH280" s="2" t="s">
        <v>3</v>
      </c>
      <c r="DI280" s="2" t="s">
        <v>3</v>
      </c>
      <c r="DJ280" s="2" t="s">
        <v>3</v>
      </c>
      <c r="DK280" s="2" t="s">
        <v>3</v>
      </c>
      <c r="DL280" s="2" t="s">
        <v>3</v>
      </c>
      <c r="DM280" s="2" t="s">
        <v>3</v>
      </c>
      <c r="DN280" s="2">
        <v>0</v>
      </c>
      <c r="DO280" s="2">
        <v>0</v>
      </c>
      <c r="DP280" s="2">
        <v>1</v>
      </c>
      <c r="DQ280" s="2">
        <v>1</v>
      </c>
      <c r="DR280" s="2"/>
      <c r="DS280" s="2"/>
      <c r="DT280" s="2"/>
      <c r="DU280" s="2">
        <v>1009</v>
      </c>
      <c r="DV280" s="2" t="s">
        <v>143</v>
      </c>
      <c r="DW280" s="2" t="s">
        <v>143</v>
      </c>
      <c r="DX280" s="2">
        <v>1</v>
      </c>
      <c r="DY280" s="2"/>
      <c r="DZ280" s="2" t="s">
        <v>3</v>
      </c>
      <c r="EA280" s="2" t="s">
        <v>3</v>
      </c>
      <c r="EB280" s="2" t="s">
        <v>3</v>
      </c>
      <c r="EC280" s="2" t="s">
        <v>3</v>
      </c>
      <c r="ED280" s="2"/>
      <c r="EE280" s="2">
        <v>53551142</v>
      </c>
      <c r="EF280" s="2">
        <v>2</v>
      </c>
      <c r="EG280" s="2" t="s">
        <v>38</v>
      </c>
      <c r="EH280" s="2">
        <v>15</v>
      </c>
      <c r="EI280" s="2" t="s">
        <v>149</v>
      </c>
      <c r="EJ280" s="2">
        <v>1</v>
      </c>
      <c r="EK280" s="2">
        <v>15001</v>
      </c>
      <c r="EL280" s="2" t="s">
        <v>149</v>
      </c>
      <c r="EM280" s="2" t="s">
        <v>150</v>
      </c>
      <c r="EN280" s="2"/>
      <c r="EO280" s="2" t="s">
        <v>3</v>
      </c>
      <c r="EP280" s="2"/>
      <c r="EQ280" s="2">
        <v>0</v>
      </c>
      <c r="ER280" s="2">
        <v>4.8</v>
      </c>
      <c r="ES280" s="2">
        <v>4.8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>
        <v>0</v>
      </c>
      <c r="FR280" s="2">
        <f>ROUND(IF(AND(BH280=3,BI280=3),P280,0),2)</f>
        <v>0</v>
      </c>
      <c r="FS280" s="2">
        <v>0</v>
      </c>
      <c r="FT280" s="2"/>
      <c r="FU280" s="2"/>
      <c r="FV280" s="2"/>
      <c r="FW280" s="2"/>
      <c r="FX280" s="2">
        <v>100</v>
      </c>
      <c r="FY280" s="2">
        <v>49</v>
      </c>
      <c r="FZ280" s="2"/>
      <c r="GA280" s="2" t="s">
        <v>3</v>
      </c>
      <c r="GB280" s="2"/>
      <c r="GC280" s="2"/>
      <c r="GD280" s="2">
        <v>1</v>
      </c>
      <c r="GE280" s="2"/>
      <c r="GF280" s="2">
        <v>-1480987548</v>
      </c>
      <c r="GG280" s="2">
        <v>2</v>
      </c>
      <c r="GH280" s="2">
        <v>1</v>
      </c>
      <c r="GI280" s="2">
        <v>-2</v>
      </c>
      <c r="GJ280" s="2">
        <v>0</v>
      </c>
      <c r="GK280" s="2">
        <v>0</v>
      </c>
      <c r="GL280" s="2">
        <f>ROUND(IF(AND(BH280=3,BI280=3,FS280&lt;&gt;0),P280,0),2)</f>
        <v>0</v>
      </c>
      <c r="GM280" s="2">
        <f>ROUND(O280+X280+Y280,2)+GX280</f>
        <v>1399.68</v>
      </c>
      <c r="GN280" s="2">
        <f>IF(OR(BI280=0,BI280=1),ROUND(O280+X280+Y280,2),0)</f>
        <v>1399.68</v>
      </c>
      <c r="GO280" s="2">
        <f>IF(BI280=2,ROUND(O280+X280+Y280,2),0)</f>
        <v>0</v>
      </c>
      <c r="GP280" s="2">
        <f>IF(BI280=4,ROUND(O280+X280+Y280,2)+GX280,0)</f>
        <v>0</v>
      </c>
      <c r="GQ280" s="2"/>
      <c r="GR280" s="2">
        <v>0</v>
      </c>
      <c r="GS280" s="2">
        <v>0</v>
      </c>
      <c r="GT280" s="2">
        <v>0</v>
      </c>
      <c r="GU280" s="2" t="s">
        <v>3</v>
      </c>
      <c r="GV280" s="2">
        <f t="shared" si="193"/>
        <v>0</v>
      </c>
      <c r="GW280" s="2">
        <v>1</v>
      </c>
      <c r="GX280" s="2">
        <f>ROUND(HC280*I280,2)</f>
        <v>0</v>
      </c>
      <c r="GY280" s="2"/>
      <c r="GZ280" s="2"/>
      <c r="HA280" s="2">
        <v>0</v>
      </c>
      <c r="HB280" s="2">
        <v>0</v>
      </c>
      <c r="HC280" s="2">
        <f t="shared" si="194"/>
        <v>0</v>
      </c>
      <c r="HD280" s="2"/>
      <c r="HE280" s="2" t="s">
        <v>3</v>
      </c>
      <c r="HF280" s="2" t="s">
        <v>3</v>
      </c>
      <c r="HG280" s="2"/>
      <c r="HH280" s="2"/>
      <c r="HI280" s="2"/>
      <c r="HJ280" s="2"/>
      <c r="HK280" s="2"/>
      <c r="HL280" s="2"/>
      <c r="HM280" s="2" t="s">
        <v>3</v>
      </c>
      <c r="HN280" s="2" t="s">
        <v>151</v>
      </c>
      <c r="HO280" s="2" t="s">
        <v>152</v>
      </c>
      <c r="HP280" s="2" t="s">
        <v>149</v>
      </c>
      <c r="HQ280" s="2" t="s">
        <v>149</v>
      </c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>
        <v>0</v>
      </c>
      <c r="IL280" s="2"/>
      <c r="IM280" s="2"/>
      <c r="IN280" s="2"/>
      <c r="IO280" s="2"/>
      <c r="IP280" s="2"/>
      <c r="IQ280" s="2"/>
      <c r="IR280" s="2"/>
      <c r="IS280" s="2"/>
      <c r="IT280" s="2"/>
      <c r="IU280" s="2"/>
    </row>
    <row r="281" spans="1:255" x14ac:dyDescent="0.2">
      <c r="A281">
        <v>18</v>
      </c>
      <c r="B281">
        <v>1</v>
      </c>
      <c r="C281">
        <v>610</v>
      </c>
      <c r="E281" t="s">
        <v>454</v>
      </c>
      <c r="F281" t="s">
        <v>154</v>
      </c>
      <c r="G281" t="s">
        <v>155</v>
      </c>
      <c r="H281" t="s">
        <v>143</v>
      </c>
      <c r="I281">
        <f>I279*J281</f>
        <v>291.60000000000002</v>
      </c>
      <c r="J281">
        <v>1200.0000000000002</v>
      </c>
      <c r="K281">
        <v>1200</v>
      </c>
      <c r="O281">
        <f>ROUND(CP281,0)</f>
        <v>4997</v>
      </c>
      <c r="P281">
        <f>ROUND(CQ281*I281,0)</f>
        <v>4997</v>
      </c>
      <c r="Q281">
        <f>ROUND(CR281*I281,0)</f>
        <v>0</v>
      </c>
      <c r="R281">
        <f>ROUND(CS281*I281,0)</f>
        <v>0</v>
      </c>
      <c r="S281">
        <f>ROUND(CT281*I281,0)</f>
        <v>0</v>
      </c>
      <c r="T281">
        <f>ROUND(CU281*I281,0)</f>
        <v>0</v>
      </c>
      <c r="U281">
        <f t="shared" si="177"/>
        <v>0</v>
      </c>
      <c r="V281">
        <f t="shared" si="178"/>
        <v>0</v>
      </c>
      <c r="W281">
        <f>ROUND(CX281*I281,0)</f>
        <v>12</v>
      </c>
      <c r="X281">
        <f>ROUND(CY281,0)</f>
        <v>0</v>
      </c>
      <c r="Y281">
        <f>ROUND(CZ281,0)</f>
        <v>0</v>
      </c>
      <c r="AA281">
        <v>53551707</v>
      </c>
      <c r="AB281">
        <f t="shared" si="179"/>
        <v>4.8</v>
      </c>
      <c r="AC281">
        <f t="shared" si="180"/>
        <v>4.8</v>
      </c>
      <c r="AD281">
        <f t="shared" si="203"/>
        <v>0</v>
      </c>
      <c r="AE281">
        <f t="shared" si="204"/>
        <v>0</v>
      </c>
      <c r="AF281">
        <f t="shared" si="204"/>
        <v>0</v>
      </c>
      <c r="AG281">
        <f t="shared" si="181"/>
        <v>0</v>
      </c>
      <c r="AH281">
        <f t="shared" si="205"/>
        <v>0</v>
      </c>
      <c r="AI281">
        <f t="shared" si="205"/>
        <v>0</v>
      </c>
      <c r="AJ281">
        <f t="shared" si="182"/>
        <v>0.04</v>
      </c>
      <c r="AK281">
        <v>4.8</v>
      </c>
      <c r="AL281">
        <v>4.8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0.04</v>
      </c>
      <c r="AT281">
        <v>100</v>
      </c>
      <c r="AU281">
        <v>49</v>
      </c>
      <c r="AV281">
        <v>1</v>
      </c>
      <c r="AW281">
        <v>1</v>
      </c>
      <c r="AZ281">
        <v>1</v>
      </c>
      <c r="BA281">
        <v>1</v>
      </c>
      <c r="BB281">
        <v>1</v>
      </c>
      <c r="BC281">
        <v>3.57</v>
      </c>
      <c r="BD281" t="s">
        <v>3</v>
      </c>
      <c r="BE281" t="s">
        <v>3</v>
      </c>
      <c r="BF281" t="s">
        <v>3</v>
      </c>
      <c r="BG281" t="s">
        <v>3</v>
      </c>
      <c r="BH281">
        <v>3</v>
      </c>
      <c r="BI281">
        <v>1</v>
      </c>
      <c r="BJ281" t="s">
        <v>156</v>
      </c>
      <c r="BM281">
        <v>15001</v>
      </c>
      <c r="BN281">
        <v>0</v>
      </c>
      <c r="BO281" t="s">
        <v>154</v>
      </c>
      <c r="BP281">
        <v>1</v>
      </c>
      <c r="BQ281">
        <v>2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100</v>
      </c>
      <c r="CA281">
        <v>49</v>
      </c>
      <c r="CB281" t="s">
        <v>3</v>
      </c>
      <c r="CE281">
        <v>0</v>
      </c>
      <c r="CF281">
        <v>0</v>
      </c>
      <c r="CG281">
        <v>0</v>
      </c>
      <c r="CM281">
        <v>0</v>
      </c>
      <c r="CN281" t="s">
        <v>3</v>
      </c>
      <c r="CO281">
        <v>0</v>
      </c>
      <c r="CP281">
        <f t="shared" si="183"/>
        <v>4997</v>
      </c>
      <c r="CQ281">
        <f>AC281*BC281</f>
        <v>17.135999999999999</v>
      </c>
      <c r="CR281">
        <f t="shared" si="184"/>
        <v>0</v>
      </c>
      <c r="CS281">
        <f t="shared" si="185"/>
        <v>0</v>
      </c>
      <c r="CT281">
        <f t="shared" si="186"/>
        <v>0</v>
      </c>
      <c r="CU281">
        <f t="shared" si="187"/>
        <v>0</v>
      </c>
      <c r="CV281">
        <f t="shared" si="188"/>
        <v>0</v>
      </c>
      <c r="CW281">
        <f t="shared" si="189"/>
        <v>0</v>
      </c>
      <c r="CX281">
        <f t="shared" si="190"/>
        <v>0.04</v>
      </c>
      <c r="CY281">
        <f t="shared" si="191"/>
        <v>0</v>
      </c>
      <c r="CZ281">
        <f t="shared" si="192"/>
        <v>0</v>
      </c>
      <c r="DC281" t="s">
        <v>3</v>
      </c>
      <c r="DD281" t="s">
        <v>3</v>
      </c>
      <c r="DE281" t="s">
        <v>3</v>
      </c>
      <c r="DF281" t="s">
        <v>3</v>
      </c>
      <c r="DG281" t="s">
        <v>3</v>
      </c>
      <c r="DH281" t="s">
        <v>3</v>
      </c>
      <c r="DI281" t="s">
        <v>3</v>
      </c>
      <c r="DJ281" t="s">
        <v>3</v>
      </c>
      <c r="DK281" t="s">
        <v>3</v>
      </c>
      <c r="DL281" t="s">
        <v>3</v>
      </c>
      <c r="DM281" t="s">
        <v>3</v>
      </c>
      <c r="DN281">
        <v>0</v>
      </c>
      <c r="DO281">
        <v>0</v>
      </c>
      <c r="DP281">
        <v>1</v>
      </c>
      <c r="DQ281">
        <v>1</v>
      </c>
      <c r="DU281">
        <v>1009</v>
      </c>
      <c r="DV281" t="s">
        <v>143</v>
      </c>
      <c r="DW281" t="s">
        <v>143</v>
      </c>
      <c r="DX281">
        <v>1</v>
      </c>
      <c r="DZ281" t="s">
        <v>3</v>
      </c>
      <c r="EA281" t="s">
        <v>3</v>
      </c>
      <c r="EB281" t="s">
        <v>3</v>
      </c>
      <c r="EC281" t="s">
        <v>3</v>
      </c>
      <c r="EE281">
        <v>53551142</v>
      </c>
      <c r="EF281">
        <v>2</v>
      </c>
      <c r="EG281" t="s">
        <v>38</v>
      </c>
      <c r="EH281">
        <v>15</v>
      </c>
      <c r="EI281" t="s">
        <v>149</v>
      </c>
      <c r="EJ281">
        <v>1</v>
      </c>
      <c r="EK281">
        <v>15001</v>
      </c>
      <c r="EL281" t="s">
        <v>149</v>
      </c>
      <c r="EM281" t="s">
        <v>150</v>
      </c>
      <c r="EO281" t="s">
        <v>3</v>
      </c>
      <c r="EQ281">
        <v>0</v>
      </c>
      <c r="ER281">
        <v>4.8</v>
      </c>
      <c r="ES281">
        <v>4.8</v>
      </c>
      <c r="ET281">
        <v>0</v>
      </c>
      <c r="EU281">
        <v>0</v>
      </c>
      <c r="EV281">
        <v>0</v>
      </c>
      <c r="EW281">
        <v>0</v>
      </c>
      <c r="EX281">
        <v>0</v>
      </c>
      <c r="FQ281">
        <v>0</v>
      </c>
      <c r="FR281">
        <f>ROUND(IF(AND(BH281=3,BI281=3),P281,0),0)</f>
        <v>0</v>
      </c>
      <c r="FS281">
        <v>0</v>
      </c>
      <c r="FX281">
        <v>100</v>
      </c>
      <c r="FY281">
        <v>49</v>
      </c>
      <c r="GA281" t="s">
        <v>3</v>
      </c>
      <c r="GD281">
        <v>1</v>
      </c>
      <c r="GF281">
        <v>-1480987548</v>
      </c>
      <c r="GG281">
        <v>2</v>
      </c>
      <c r="GH281">
        <v>1</v>
      </c>
      <c r="GI281">
        <v>2</v>
      </c>
      <c r="GJ281">
        <v>0</v>
      </c>
      <c r="GK281">
        <v>0</v>
      </c>
      <c r="GL281">
        <f>ROUND(IF(AND(BH281=3,BI281=3,FS281&lt;&gt;0),P281,0),0)</f>
        <v>0</v>
      </c>
      <c r="GM281">
        <f>ROUND(O281+X281+Y281,0)+GX281</f>
        <v>4997</v>
      </c>
      <c r="GN281">
        <f>IF(OR(BI281=0,BI281=1),ROUND(O281+X281+Y281,0),0)</f>
        <v>4997</v>
      </c>
      <c r="GO281">
        <f>IF(BI281=2,ROUND(O281+X281+Y281,0),0)</f>
        <v>0</v>
      </c>
      <c r="GP281">
        <f>IF(BI281=4,ROUND(O281+X281+Y281,0)+GX281,0)</f>
        <v>0</v>
      </c>
      <c r="GR281">
        <v>0</v>
      </c>
      <c r="GS281">
        <v>3</v>
      </c>
      <c r="GT281">
        <v>0</v>
      </c>
      <c r="GU281" t="s">
        <v>3</v>
      </c>
      <c r="GV281">
        <f t="shared" si="193"/>
        <v>0</v>
      </c>
      <c r="GW281">
        <v>1</v>
      </c>
      <c r="GX281">
        <f>ROUND(HC281*I281,0)</f>
        <v>0</v>
      </c>
      <c r="HA281">
        <v>0</v>
      </c>
      <c r="HB281">
        <v>0</v>
      </c>
      <c r="HC281">
        <f t="shared" si="194"/>
        <v>0</v>
      </c>
      <c r="HE281" t="s">
        <v>3</v>
      </c>
      <c r="HF281" t="s">
        <v>3</v>
      </c>
      <c r="HM281" t="s">
        <v>3</v>
      </c>
      <c r="HN281" t="s">
        <v>151</v>
      </c>
      <c r="HO281" t="s">
        <v>152</v>
      </c>
      <c r="HP281" t="s">
        <v>149</v>
      </c>
      <c r="HQ281" t="s">
        <v>149</v>
      </c>
      <c r="IK281">
        <v>0</v>
      </c>
    </row>
    <row r="282" spans="1:255" x14ac:dyDescent="0.2">
      <c r="A282" s="2">
        <v>18</v>
      </c>
      <c r="B282" s="2">
        <v>1</v>
      </c>
      <c r="C282" s="2">
        <v>606</v>
      </c>
      <c r="D282" s="2"/>
      <c r="E282" s="2" t="s">
        <v>455</v>
      </c>
      <c r="F282" s="2" t="s">
        <v>158</v>
      </c>
      <c r="G282" s="2" t="s">
        <v>159</v>
      </c>
      <c r="H282" s="2" t="s">
        <v>160</v>
      </c>
      <c r="I282" s="2">
        <f>I278*J282</f>
        <v>180</v>
      </c>
      <c r="J282" s="2">
        <v>740.74074074074076</v>
      </c>
      <c r="K282" s="2">
        <v>740.74074099999996</v>
      </c>
      <c r="L282" s="2"/>
      <c r="M282" s="2"/>
      <c r="N282" s="2"/>
      <c r="O282" s="2">
        <f>ROUND(CP282,2)</f>
        <v>216900</v>
      </c>
      <c r="P282" s="2">
        <f>ROUND(ROUND(CQ282*I282,0)/BC282,2)</f>
        <v>216900</v>
      </c>
      <c r="Q282" s="2">
        <f>ROUND(CR282*I282,2)</f>
        <v>0</v>
      </c>
      <c r="R282" s="2">
        <f>ROUND(CS282*I282,2)</f>
        <v>0</v>
      </c>
      <c r="S282" s="2">
        <f>ROUND(CT282*I282,2)</f>
        <v>0</v>
      </c>
      <c r="T282" s="2">
        <f>ROUND(CU282*I282,2)</f>
        <v>0</v>
      </c>
      <c r="U282" s="2">
        <f t="shared" si="177"/>
        <v>0</v>
      </c>
      <c r="V282" s="2">
        <f t="shared" si="178"/>
        <v>0</v>
      </c>
      <c r="W282" s="2">
        <f>ROUND(CX282*I282,2)</f>
        <v>0</v>
      </c>
      <c r="X282" s="2">
        <f>ROUND(CY282,2)</f>
        <v>0</v>
      </c>
      <c r="Y282" s="2">
        <f>ROUND(CZ282,2)</f>
        <v>0</v>
      </c>
      <c r="Z282" s="2"/>
      <c r="AA282" s="2">
        <v>53551706</v>
      </c>
      <c r="AB282" s="2">
        <f t="shared" si="179"/>
        <v>1205</v>
      </c>
      <c r="AC282" s="2">
        <f t="shared" si="180"/>
        <v>1205</v>
      </c>
      <c r="AD282" s="2">
        <f t="shared" si="203"/>
        <v>0</v>
      </c>
      <c r="AE282" s="2">
        <f t="shared" si="204"/>
        <v>0</v>
      </c>
      <c r="AF282" s="2">
        <f t="shared" si="204"/>
        <v>0</v>
      </c>
      <c r="AG282" s="2">
        <f t="shared" si="181"/>
        <v>0</v>
      </c>
      <c r="AH282" s="2">
        <f t="shared" si="205"/>
        <v>0</v>
      </c>
      <c r="AI282" s="2">
        <f t="shared" si="205"/>
        <v>0</v>
      </c>
      <c r="AJ282" s="2">
        <f t="shared" si="182"/>
        <v>0</v>
      </c>
      <c r="AK282" s="2">
        <v>1205</v>
      </c>
      <c r="AL282" s="2">
        <v>1205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100</v>
      </c>
      <c r="AU282" s="2">
        <v>49</v>
      </c>
      <c r="AV282" s="2">
        <v>1</v>
      </c>
      <c r="AW282" s="2">
        <v>1</v>
      </c>
      <c r="AX282" s="2"/>
      <c r="AY282" s="2"/>
      <c r="AZ282" s="2">
        <v>1</v>
      </c>
      <c r="BA282" s="2">
        <v>1</v>
      </c>
      <c r="BB282" s="2">
        <v>1</v>
      </c>
      <c r="BC282" s="2">
        <v>1</v>
      </c>
      <c r="BD282" s="2" t="s">
        <v>3</v>
      </c>
      <c r="BE282" s="2" t="s">
        <v>3</v>
      </c>
      <c r="BF282" s="2" t="s">
        <v>3</v>
      </c>
      <c r="BG282" s="2" t="s">
        <v>3</v>
      </c>
      <c r="BH282" s="2">
        <v>3</v>
      </c>
      <c r="BI282" s="2">
        <v>1</v>
      </c>
      <c r="BJ282" s="2" t="s">
        <v>3</v>
      </c>
      <c r="BK282" s="2"/>
      <c r="BL282" s="2"/>
      <c r="BM282" s="2">
        <v>15001</v>
      </c>
      <c r="BN282" s="2">
        <v>0</v>
      </c>
      <c r="BO282" s="2" t="s">
        <v>3</v>
      </c>
      <c r="BP282" s="2">
        <v>0</v>
      </c>
      <c r="BQ282" s="2">
        <v>2</v>
      </c>
      <c r="BR282" s="2">
        <v>0</v>
      </c>
      <c r="BS282" s="2">
        <v>1</v>
      </c>
      <c r="BT282" s="2">
        <v>1</v>
      </c>
      <c r="BU282" s="2">
        <v>1</v>
      </c>
      <c r="BV282" s="2">
        <v>1</v>
      </c>
      <c r="BW282" s="2">
        <v>1</v>
      </c>
      <c r="BX282" s="2">
        <v>1</v>
      </c>
      <c r="BY282" s="2" t="s">
        <v>3</v>
      </c>
      <c r="BZ282" s="2">
        <v>100</v>
      </c>
      <c r="CA282" s="2">
        <v>49</v>
      </c>
      <c r="CB282" s="2" t="s">
        <v>3</v>
      </c>
      <c r="CC282" s="2"/>
      <c r="CD282" s="2"/>
      <c r="CE282" s="2">
        <v>0</v>
      </c>
      <c r="CF282" s="2">
        <v>0</v>
      </c>
      <c r="CG282" s="2">
        <v>0</v>
      </c>
      <c r="CH282" s="2"/>
      <c r="CI282" s="2"/>
      <c r="CJ282" s="2"/>
      <c r="CK282" s="2"/>
      <c r="CL282" s="2"/>
      <c r="CM282" s="2">
        <v>0</v>
      </c>
      <c r="CN282" s="2" t="s">
        <v>3</v>
      </c>
      <c r="CO282" s="2">
        <v>0</v>
      </c>
      <c r="CP282" s="2">
        <f t="shared" si="183"/>
        <v>216900</v>
      </c>
      <c r="CQ282" s="2">
        <f>AC282</f>
        <v>1205</v>
      </c>
      <c r="CR282" s="2">
        <f t="shared" si="184"/>
        <v>0</v>
      </c>
      <c r="CS282" s="2">
        <f t="shared" si="185"/>
        <v>0</v>
      </c>
      <c r="CT282" s="2">
        <f t="shared" si="186"/>
        <v>0</v>
      </c>
      <c r="CU282" s="2">
        <f t="shared" si="187"/>
        <v>0</v>
      </c>
      <c r="CV282" s="2">
        <f t="shared" si="188"/>
        <v>0</v>
      </c>
      <c r="CW282" s="2">
        <f t="shared" si="189"/>
        <v>0</v>
      </c>
      <c r="CX282" s="2">
        <f t="shared" si="190"/>
        <v>0</v>
      </c>
      <c r="CY282" s="2">
        <f t="shared" si="191"/>
        <v>0</v>
      </c>
      <c r="CZ282" s="2">
        <f t="shared" si="192"/>
        <v>0</v>
      </c>
      <c r="DA282" s="2"/>
      <c r="DB282" s="2"/>
      <c r="DC282" s="2" t="s">
        <v>3</v>
      </c>
      <c r="DD282" s="2" t="s">
        <v>3</v>
      </c>
      <c r="DE282" s="2" t="s">
        <v>3</v>
      </c>
      <c r="DF282" s="2" t="s">
        <v>3</v>
      </c>
      <c r="DG282" s="2" t="s">
        <v>3</v>
      </c>
      <c r="DH282" s="2" t="s">
        <v>3</v>
      </c>
      <c r="DI282" s="2" t="s">
        <v>3</v>
      </c>
      <c r="DJ282" s="2" t="s">
        <v>3</v>
      </c>
      <c r="DK282" s="2" t="s">
        <v>3</v>
      </c>
      <c r="DL282" s="2" t="s">
        <v>3</v>
      </c>
      <c r="DM282" s="2" t="s">
        <v>3</v>
      </c>
      <c r="DN282" s="2">
        <v>0</v>
      </c>
      <c r="DO282" s="2">
        <v>0</v>
      </c>
      <c r="DP282" s="2">
        <v>1</v>
      </c>
      <c r="DQ282" s="2">
        <v>1</v>
      </c>
      <c r="DR282" s="2"/>
      <c r="DS282" s="2"/>
      <c r="DT282" s="2"/>
      <c r="DU282" s="2">
        <v>1010</v>
      </c>
      <c r="DV282" s="2" t="s">
        <v>160</v>
      </c>
      <c r="DW282" s="2" t="s">
        <v>160</v>
      </c>
      <c r="DX282" s="2">
        <v>1</v>
      </c>
      <c r="DY282" s="2"/>
      <c r="DZ282" s="2" t="s">
        <v>3</v>
      </c>
      <c r="EA282" s="2" t="s">
        <v>3</v>
      </c>
      <c r="EB282" s="2" t="s">
        <v>3</v>
      </c>
      <c r="EC282" s="2" t="s">
        <v>3</v>
      </c>
      <c r="ED282" s="2"/>
      <c r="EE282" s="2">
        <v>53551142</v>
      </c>
      <c r="EF282" s="2">
        <v>2</v>
      </c>
      <c r="EG282" s="2" t="s">
        <v>38</v>
      </c>
      <c r="EH282" s="2">
        <v>15</v>
      </c>
      <c r="EI282" s="2" t="s">
        <v>149</v>
      </c>
      <c r="EJ282" s="2">
        <v>1</v>
      </c>
      <c r="EK282" s="2">
        <v>15001</v>
      </c>
      <c r="EL282" s="2" t="s">
        <v>149</v>
      </c>
      <c r="EM282" s="2" t="s">
        <v>150</v>
      </c>
      <c r="EN282" s="2"/>
      <c r="EO282" s="2" t="s">
        <v>3</v>
      </c>
      <c r="EP282" s="2"/>
      <c r="EQ282" s="2">
        <v>0</v>
      </c>
      <c r="ER282" s="2">
        <v>193.86</v>
      </c>
      <c r="ES282" s="2">
        <v>1205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/>
      <c r="EZ282" s="2">
        <v>5</v>
      </c>
      <c r="FA282" s="2"/>
      <c r="FB282" s="2"/>
      <c r="FC282" s="2">
        <v>1</v>
      </c>
      <c r="FD282" s="2">
        <v>18</v>
      </c>
      <c r="FE282" s="2"/>
      <c r="FF282" s="2">
        <v>1446</v>
      </c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>
        <v>0</v>
      </c>
      <c r="FR282" s="2">
        <f>ROUND(IF(AND(BH282=3,BI282=3),P282,0),2)</f>
        <v>0</v>
      </c>
      <c r="FS282" s="2">
        <v>0</v>
      </c>
      <c r="FT282" s="2"/>
      <c r="FU282" s="2"/>
      <c r="FV282" s="2"/>
      <c r="FW282" s="2"/>
      <c r="FX282" s="2">
        <v>100</v>
      </c>
      <c r="FY282" s="2">
        <v>49</v>
      </c>
      <c r="FZ282" s="2"/>
      <c r="GA282" s="2" t="s">
        <v>161</v>
      </c>
      <c r="GB282" s="2"/>
      <c r="GC282" s="2"/>
      <c r="GD282" s="2">
        <v>1</v>
      </c>
      <c r="GE282" s="2"/>
      <c r="GF282" s="2">
        <v>-1788816221</v>
      </c>
      <c r="GG282" s="2">
        <v>2</v>
      </c>
      <c r="GH282" s="2">
        <v>3</v>
      </c>
      <c r="GI282" s="2">
        <v>-2</v>
      </c>
      <c r="GJ282" s="2">
        <v>0</v>
      </c>
      <c r="GK282" s="2">
        <v>0</v>
      </c>
      <c r="GL282" s="2">
        <f>ROUND(IF(AND(BH282=3,BI282=3,FS282&lt;&gt;0),P282,0),2)</f>
        <v>0</v>
      </c>
      <c r="GM282" s="2">
        <f>ROUND(O282+X282+Y282,2)+GX282</f>
        <v>216900</v>
      </c>
      <c r="GN282" s="2">
        <f>IF(OR(BI282=0,BI282=1),ROUND(O282+X282+Y282,2),0)</f>
        <v>216900</v>
      </c>
      <c r="GO282" s="2">
        <f>IF(BI282=2,ROUND(O282+X282+Y282,2),0)</f>
        <v>0</v>
      </c>
      <c r="GP282" s="2">
        <f>IF(BI282=4,ROUND(O282+X282+Y282,2)+GX282,0)</f>
        <v>0</v>
      </c>
      <c r="GQ282" s="2"/>
      <c r="GR282" s="2">
        <v>1</v>
      </c>
      <c r="GS282" s="2">
        <v>1</v>
      </c>
      <c r="GT282" s="2">
        <v>0</v>
      </c>
      <c r="GU282" s="2" t="s">
        <v>3</v>
      </c>
      <c r="GV282" s="2">
        <f t="shared" si="193"/>
        <v>0</v>
      </c>
      <c r="GW282" s="2">
        <v>1</v>
      </c>
      <c r="GX282" s="2">
        <f>ROUND(HC282*I282,2)</f>
        <v>0</v>
      </c>
      <c r="GY282" s="2"/>
      <c r="GZ282" s="2"/>
      <c r="HA282" s="2">
        <v>0</v>
      </c>
      <c r="HB282" s="2">
        <v>0</v>
      </c>
      <c r="HC282" s="2">
        <f t="shared" si="194"/>
        <v>0</v>
      </c>
      <c r="HD282" s="2"/>
      <c r="HE282" s="2" t="s">
        <v>138</v>
      </c>
      <c r="HF282" s="2" t="s">
        <v>138</v>
      </c>
      <c r="HG282" s="2">
        <f>ROUND(AC282*I282,0)</f>
        <v>216900</v>
      </c>
      <c r="HH282" s="2"/>
      <c r="HI282" s="2"/>
      <c r="HJ282" s="2"/>
      <c r="HK282" s="2"/>
      <c r="HL282" s="2"/>
      <c r="HM282" s="2" t="s">
        <v>3</v>
      </c>
      <c r="HN282" s="2" t="s">
        <v>151</v>
      </c>
      <c r="HO282" s="2" t="s">
        <v>152</v>
      </c>
      <c r="HP282" s="2" t="s">
        <v>149</v>
      </c>
      <c r="HQ282" s="2" t="s">
        <v>149</v>
      </c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>
        <v>0</v>
      </c>
      <c r="IL282" s="2"/>
      <c r="IM282" s="2"/>
      <c r="IN282" s="2"/>
      <c r="IO282" s="2"/>
      <c r="IP282" s="2"/>
      <c r="IQ282" s="2"/>
      <c r="IR282" s="2"/>
      <c r="IS282" s="2"/>
      <c r="IT282" s="2"/>
      <c r="IU282" s="2"/>
    </row>
    <row r="283" spans="1:255" x14ac:dyDescent="0.2">
      <c r="A283">
        <v>18</v>
      </c>
      <c r="B283">
        <v>1</v>
      </c>
      <c r="C283">
        <v>611</v>
      </c>
      <c r="E283" t="s">
        <v>455</v>
      </c>
      <c r="F283" t="s">
        <v>158</v>
      </c>
      <c r="G283" t="s">
        <v>159</v>
      </c>
      <c r="H283" t="s">
        <v>160</v>
      </c>
      <c r="I283">
        <f>I279*J283</f>
        <v>180</v>
      </c>
      <c r="J283">
        <v>740.74074074074076</v>
      </c>
      <c r="K283">
        <v>740.74074099999996</v>
      </c>
      <c r="O283">
        <f>ROUND(CP283,0)</f>
        <v>221238</v>
      </c>
      <c r="P283">
        <f>ROUND(CQ283*I283,0)</f>
        <v>221238</v>
      </c>
      <c r="Q283">
        <f>ROUND(CR283*I283,0)</f>
        <v>0</v>
      </c>
      <c r="R283">
        <f>ROUND(CS283*I283,0)</f>
        <v>0</v>
      </c>
      <c r="S283">
        <f>ROUND(CT283*I283,0)</f>
        <v>0</v>
      </c>
      <c r="T283">
        <f>ROUND(CU283*I283,0)</f>
        <v>0</v>
      </c>
      <c r="U283">
        <f t="shared" si="177"/>
        <v>0</v>
      </c>
      <c r="V283">
        <f t="shared" si="178"/>
        <v>0</v>
      </c>
      <c r="W283">
        <f>ROUND(CX283*I283,0)</f>
        <v>0</v>
      </c>
      <c r="X283">
        <f>ROUND(CY283,0)</f>
        <v>0</v>
      </c>
      <c r="Y283">
        <f>ROUND(CZ283,0)</f>
        <v>0</v>
      </c>
      <c r="AA283">
        <v>53551707</v>
      </c>
      <c r="AB283">
        <f t="shared" si="179"/>
        <v>1229.0999999999999</v>
      </c>
      <c r="AC283">
        <f t="shared" si="180"/>
        <v>1229.0999999999999</v>
      </c>
      <c r="AD283">
        <f t="shared" si="203"/>
        <v>0</v>
      </c>
      <c r="AE283">
        <f t="shared" si="204"/>
        <v>0</v>
      </c>
      <c r="AF283">
        <f t="shared" si="204"/>
        <v>0</v>
      </c>
      <c r="AG283">
        <f t="shared" si="181"/>
        <v>0</v>
      </c>
      <c r="AH283">
        <f t="shared" si="205"/>
        <v>0</v>
      </c>
      <c r="AI283">
        <f t="shared" si="205"/>
        <v>0</v>
      </c>
      <c r="AJ283">
        <f t="shared" si="182"/>
        <v>0</v>
      </c>
      <c r="AK283">
        <v>1229.0999999999999</v>
      </c>
      <c r="AL283">
        <v>1229.0999999999999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100</v>
      </c>
      <c r="AU283">
        <v>49</v>
      </c>
      <c r="AV283">
        <v>1</v>
      </c>
      <c r="AW283">
        <v>1</v>
      </c>
      <c r="AZ283">
        <v>1</v>
      </c>
      <c r="BA283">
        <v>1</v>
      </c>
      <c r="BB283">
        <v>1</v>
      </c>
      <c r="BC283">
        <v>6.14</v>
      </c>
      <c r="BD283" t="s">
        <v>3</v>
      </c>
      <c r="BE283" t="s">
        <v>3</v>
      </c>
      <c r="BF283" t="s">
        <v>3</v>
      </c>
      <c r="BG283" t="s">
        <v>3</v>
      </c>
      <c r="BH283">
        <v>3</v>
      </c>
      <c r="BI283">
        <v>1</v>
      </c>
      <c r="BJ283" t="s">
        <v>3</v>
      </c>
      <c r="BM283">
        <v>15001</v>
      </c>
      <c r="BN283">
        <v>0</v>
      </c>
      <c r="BO283" t="s">
        <v>30</v>
      </c>
      <c r="BP283">
        <v>1</v>
      </c>
      <c r="BQ283">
        <v>2</v>
      </c>
      <c r="BR283">
        <v>0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 t="s">
        <v>3</v>
      </c>
      <c r="BZ283">
        <v>100</v>
      </c>
      <c r="CA283">
        <v>49</v>
      </c>
      <c r="CB283" t="s">
        <v>3</v>
      </c>
      <c r="CE283">
        <v>0</v>
      </c>
      <c r="CF283">
        <v>0</v>
      </c>
      <c r="CG283">
        <v>0</v>
      </c>
      <c r="CM283">
        <v>0</v>
      </c>
      <c r="CN283" t="s">
        <v>3</v>
      </c>
      <c r="CO283">
        <v>0</v>
      </c>
      <c r="CP283">
        <f t="shared" si="183"/>
        <v>221238</v>
      </c>
      <c r="CQ283">
        <f>AC283</f>
        <v>1229.0999999999999</v>
      </c>
      <c r="CR283">
        <f t="shared" si="184"/>
        <v>0</v>
      </c>
      <c r="CS283">
        <f t="shared" si="185"/>
        <v>0</v>
      </c>
      <c r="CT283">
        <f t="shared" si="186"/>
        <v>0</v>
      </c>
      <c r="CU283">
        <f t="shared" si="187"/>
        <v>0</v>
      </c>
      <c r="CV283">
        <f t="shared" si="188"/>
        <v>0</v>
      </c>
      <c r="CW283">
        <f t="shared" si="189"/>
        <v>0</v>
      </c>
      <c r="CX283">
        <f t="shared" si="190"/>
        <v>0</v>
      </c>
      <c r="CY283">
        <f t="shared" si="191"/>
        <v>0</v>
      </c>
      <c r="CZ283">
        <f t="shared" si="192"/>
        <v>0</v>
      </c>
      <c r="DC283" t="s">
        <v>3</v>
      </c>
      <c r="DD283" t="s">
        <v>3</v>
      </c>
      <c r="DE283" t="s">
        <v>3</v>
      </c>
      <c r="DF283" t="s">
        <v>3</v>
      </c>
      <c r="DG283" t="s">
        <v>3</v>
      </c>
      <c r="DH283" t="s">
        <v>3</v>
      </c>
      <c r="DI283" t="s">
        <v>3</v>
      </c>
      <c r="DJ283" t="s">
        <v>3</v>
      </c>
      <c r="DK283" t="s">
        <v>3</v>
      </c>
      <c r="DL283" t="s">
        <v>3</v>
      </c>
      <c r="DM283" t="s">
        <v>3</v>
      </c>
      <c r="DN283">
        <v>0</v>
      </c>
      <c r="DO283">
        <v>0</v>
      </c>
      <c r="DP283">
        <v>1</v>
      </c>
      <c r="DQ283">
        <v>1</v>
      </c>
      <c r="DU283">
        <v>1010</v>
      </c>
      <c r="DV283" t="s">
        <v>160</v>
      </c>
      <c r="DW283" t="s">
        <v>160</v>
      </c>
      <c r="DX283">
        <v>1</v>
      </c>
      <c r="DZ283" t="s">
        <v>3</v>
      </c>
      <c r="EA283" t="s">
        <v>3</v>
      </c>
      <c r="EB283" t="s">
        <v>3</v>
      </c>
      <c r="EC283" t="s">
        <v>3</v>
      </c>
      <c r="EE283">
        <v>53551142</v>
      </c>
      <c r="EF283">
        <v>2</v>
      </c>
      <c r="EG283" t="s">
        <v>38</v>
      </c>
      <c r="EH283">
        <v>15</v>
      </c>
      <c r="EI283" t="s">
        <v>149</v>
      </c>
      <c r="EJ283">
        <v>1</v>
      </c>
      <c r="EK283">
        <v>15001</v>
      </c>
      <c r="EL283" t="s">
        <v>149</v>
      </c>
      <c r="EM283" t="s">
        <v>150</v>
      </c>
      <c r="EO283" t="s">
        <v>3</v>
      </c>
      <c r="EQ283">
        <v>0</v>
      </c>
      <c r="ER283">
        <v>193.86</v>
      </c>
      <c r="ES283">
        <v>1229.0999999999999</v>
      </c>
      <c r="ET283">
        <v>0</v>
      </c>
      <c r="EU283">
        <v>0</v>
      </c>
      <c r="EV283">
        <v>0</v>
      </c>
      <c r="EW283">
        <v>0</v>
      </c>
      <c r="EX283">
        <v>0</v>
      </c>
      <c r="EZ283">
        <v>5</v>
      </c>
      <c r="FC283">
        <v>1</v>
      </c>
      <c r="FD283">
        <v>18</v>
      </c>
      <c r="FF283">
        <v>1446</v>
      </c>
      <c r="FQ283">
        <v>0</v>
      </c>
      <c r="FR283">
        <f>ROUND(IF(AND(BH283=3,BI283=3),P283,0),0)</f>
        <v>0</v>
      </c>
      <c r="FS283">
        <v>0</v>
      </c>
      <c r="FX283">
        <v>100</v>
      </c>
      <c r="FY283">
        <v>49</v>
      </c>
      <c r="GA283" t="s">
        <v>162</v>
      </c>
      <c r="GD283">
        <v>1</v>
      </c>
      <c r="GF283">
        <v>-1788816221</v>
      </c>
      <c r="GG283">
        <v>2</v>
      </c>
      <c r="GH283">
        <v>3</v>
      </c>
      <c r="GI283">
        <v>5</v>
      </c>
      <c r="GJ283">
        <v>0</v>
      </c>
      <c r="GK283">
        <v>0</v>
      </c>
      <c r="GL283">
        <f>ROUND(IF(AND(BH283=3,BI283=3,FS283&lt;&gt;0),P283,0),0)</f>
        <v>0</v>
      </c>
      <c r="GM283">
        <f>ROUND(O283+X283+Y283,0)+GX283</f>
        <v>221238</v>
      </c>
      <c r="GN283">
        <f>IF(OR(BI283=0,BI283=1),ROUND(O283+X283+Y283,0),0)</f>
        <v>221238</v>
      </c>
      <c r="GO283">
        <f>IF(BI283=2,ROUND(O283+X283+Y283,0),0)</f>
        <v>0</v>
      </c>
      <c r="GP283">
        <f>IF(BI283=4,ROUND(O283+X283+Y283,0)+GX283,0)</f>
        <v>0</v>
      </c>
      <c r="GR283">
        <v>1</v>
      </c>
      <c r="GS283">
        <v>1</v>
      </c>
      <c r="GT283">
        <v>0</v>
      </c>
      <c r="GU283" t="s">
        <v>3</v>
      </c>
      <c r="GV283">
        <f t="shared" si="193"/>
        <v>0</v>
      </c>
      <c r="GW283">
        <v>1</v>
      </c>
      <c r="GX283">
        <f>ROUND(HC283*I283,0)</f>
        <v>0</v>
      </c>
      <c r="HA283">
        <v>0</v>
      </c>
      <c r="HB283">
        <v>0</v>
      </c>
      <c r="HC283">
        <f t="shared" si="194"/>
        <v>0</v>
      </c>
      <c r="HE283" t="s">
        <v>138</v>
      </c>
      <c r="HF283" t="s">
        <v>31</v>
      </c>
      <c r="HG283">
        <f>ROUND(AC283*I283,0)</f>
        <v>221238</v>
      </c>
      <c r="HM283" t="s">
        <v>3</v>
      </c>
      <c r="HN283" t="s">
        <v>151</v>
      </c>
      <c r="HO283" t="s">
        <v>152</v>
      </c>
      <c r="HP283" t="s">
        <v>149</v>
      </c>
      <c r="HQ283" t="s">
        <v>149</v>
      </c>
      <c r="IK283">
        <v>0</v>
      </c>
    </row>
    <row r="284" spans="1:255" x14ac:dyDescent="0.2">
      <c r="A284" s="2">
        <v>18</v>
      </c>
      <c r="B284" s="2">
        <v>1</v>
      </c>
      <c r="C284" s="2">
        <v>607</v>
      </c>
      <c r="D284" s="2"/>
      <c r="E284" s="2" t="s">
        <v>456</v>
      </c>
      <c r="F284" s="2" t="s">
        <v>164</v>
      </c>
      <c r="G284" s="2" t="s">
        <v>165</v>
      </c>
      <c r="H284" s="2" t="s">
        <v>160</v>
      </c>
      <c r="I284" s="2">
        <f>I278*J284</f>
        <v>180</v>
      </c>
      <c r="J284" s="2">
        <v>740.74074074074076</v>
      </c>
      <c r="K284" s="2">
        <v>740.74074099999996</v>
      </c>
      <c r="L284" s="2"/>
      <c r="M284" s="2"/>
      <c r="N284" s="2"/>
      <c r="O284" s="2">
        <f>ROUND(CP284,2)</f>
        <v>85500</v>
      </c>
      <c r="P284" s="2">
        <f>ROUND(ROUND(CQ284*I284,0)/BC284,2)</f>
        <v>85500</v>
      </c>
      <c r="Q284" s="2">
        <f>ROUND(CR284*I284,2)</f>
        <v>0</v>
      </c>
      <c r="R284" s="2">
        <f>ROUND(CS284*I284,2)</f>
        <v>0</v>
      </c>
      <c r="S284" s="2">
        <f>ROUND(CT284*I284,2)</f>
        <v>0</v>
      </c>
      <c r="T284" s="2">
        <f>ROUND(CU284*I284,2)</f>
        <v>0</v>
      </c>
      <c r="U284" s="2">
        <f t="shared" si="177"/>
        <v>0</v>
      </c>
      <c r="V284" s="2">
        <f t="shared" si="178"/>
        <v>0</v>
      </c>
      <c r="W284" s="2">
        <f>ROUND(CX284*I284,2)</f>
        <v>0</v>
      </c>
      <c r="X284" s="2">
        <f>ROUND(CY284,2)</f>
        <v>0</v>
      </c>
      <c r="Y284" s="2">
        <f>ROUND(CZ284,2)</f>
        <v>0</v>
      </c>
      <c r="Z284" s="2"/>
      <c r="AA284" s="2">
        <v>53551706</v>
      </c>
      <c r="AB284" s="2">
        <f t="shared" si="179"/>
        <v>475</v>
      </c>
      <c r="AC284" s="2">
        <f t="shared" si="180"/>
        <v>475</v>
      </c>
      <c r="AD284" s="2">
        <f t="shared" si="203"/>
        <v>0</v>
      </c>
      <c r="AE284" s="2">
        <f t="shared" si="204"/>
        <v>0</v>
      </c>
      <c r="AF284" s="2">
        <f t="shared" si="204"/>
        <v>0</v>
      </c>
      <c r="AG284" s="2">
        <f t="shared" si="181"/>
        <v>0</v>
      </c>
      <c r="AH284" s="2">
        <f t="shared" si="205"/>
        <v>0</v>
      </c>
      <c r="AI284" s="2">
        <f t="shared" si="205"/>
        <v>0</v>
      </c>
      <c r="AJ284" s="2">
        <f t="shared" si="182"/>
        <v>0</v>
      </c>
      <c r="AK284" s="2">
        <v>475</v>
      </c>
      <c r="AL284" s="2">
        <v>475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100</v>
      </c>
      <c r="AU284" s="2">
        <v>49</v>
      </c>
      <c r="AV284" s="2">
        <v>1</v>
      </c>
      <c r="AW284" s="2">
        <v>1</v>
      </c>
      <c r="AX284" s="2"/>
      <c r="AY284" s="2"/>
      <c r="AZ284" s="2">
        <v>1</v>
      </c>
      <c r="BA284" s="2">
        <v>1</v>
      </c>
      <c r="BB284" s="2">
        <v>1</v>
      </c>
      <c r="BC284" s="2">
        <v>1</v>
      </c>
      <c r="BD284" s="2" t="s">
        <v>3</v>
      </c>
      <c r="BE284" s="2" t="s">
        <v>3</v>
      </c>
      <c r="BF284" s="2" t="s">
        <v>3</v>
      </c>
      <c r="BG284" s="2" t="s">
        <v>3</v>
      </c>
      <c r="BH284" s="2">
        <v>3</v>
      </c>
      <c r="BI284" s="2">
        <v>1</v>
      </c>
      <c r="BJ284" s="2" t="s">
        <v>3</v>
      </c>
      <c r="BK284" s="2"/>
      <c r="BL284" s="2"/>
      <c r="BM284" s="2">
        <v>15001</v>
      </c>
      <c r="BN284" s="2">
        <v>0</v>
      </c>
      <c r="BO284" s="2" t="s">
        <v>3</v>
      </c>
      <c r="BP284" s="2">
        <v>0</v>
      </c>
      <c r="BQ284" s="2">
        <v>2</v>
      </c>
      <c r="BR284" s="2">
        <v>0</v>
      </c>
      <c r="BS284" s="2">
        <v>1</v>
      </c>
      <c r="BT284" s="2">
        <v>1</v>
      </c>
      <c r="BU284" s="2">
        <v>1</v>
      </c>
      <c r="BV284" s="2">
        <v>1</v>
      </c>
      <c r="BW284" s="2">
        <v>1</v>
      </c>
      <c r="BX284" s="2">
        <v>1</v>
      </c>
      <c r="BY284" s="2" t="s">
        <v>3</v>
      </c>
      <c r="BZ284" s="2">
        <v>100</v>
      </c>
      <c r="CA284" s="2">
        <v>49</v>
      </c>
      <c r="CB284" s="2" t="s">
        <v>3</v>
      </c>
      <c r="CC284" s="2"/>
      <c r="CD284" s="2"/>
      <c r="CE284" s="2">
        <v>0</v>
      </c>
      <c r="CF284" s="2">
        <v>0</v>
      </c>
      <c r="CG284" s="2">
        <v>0</v>
      </c>
      <c r="CH284" s="2"/>
      <c r="CI284" s="2"/>
      <c r="CJ284" s="2"/>
      <c r="CK284" s="2"/>
      <c r="CL284" s="2"/>
      <c r="CM284" s="2">
        <v>0</v>
      </c>
      <c r="CN284" s="2" t="s">
        <v>3</v>
      </c>
      <c r="CO284" s="2">
        <v>0</v>
      </c>
      <c r="CP284" s="2">
        <f t="shared" si="183"/>
        <v>85500</v>
      </c>
      <c r="CQ284" s="2">
        <f>AC284</f>
        <v>475</v>
      </c>
      <c r="CR284" s="2">
        <f t="shared" si="184"/>
        <v>0</v>
      </c>
      <c r="CS284" s="2">
        <f t="shared" si="185"/>
        <v>0</v>
      </c>
      <c r="CT284" s="2">
        <f t="shared" si="186"/>
        <v>0</v>
      </c>
      <c r="CU284" s="2">
        <f t="shared" si="187"/>
        <v>0</v>
      </c>
      <c r="CV284" s="2">
        <f t="shared" si="188"/>
        <v>0</v>
      </c>
      <c r="CW284" s="2">
        <f t="shared" si="189"/>
        <v>0</v>
      </c>
      <c r="CX284" s="2">
        <f t="shared" si="190"/>
        <v>0</v>
      </c>
      <c r="CY284" s="2">
        <f t="shared" si="191"/>
        <v>0</v>
      </c>
      <c r="CZ284" s="2">
        <f t="shared" si="192"/>
        <v>0</v>
      </c>
      <c r="DA284" s="2"/>
      <c r="DB284" s="2"/>
      <c r="DC284" s="2" t="s">
        <v>3</v>
      </c>
      <c r="DD284" s="2" t="s">
        <v>3</v>
      </c>
      <c r="DE284" s="2" t="s">
        <v>3</v>
      </c>
      <c r="DF284" s="2" t="s">
        <v>3</v>
      </c>
      <c r="DG284" s="2" t="s">
        <v>3</v>
      </c>
      <c r="DH284" s="2" t="s">
        <v>3</v>
      </c>
      <c r="DI284" s="2" t="s">
        <v>3</v>
      </c>
      <c r="DJ284" s="2" t="s">
        <v>3</v>
      </c>
      <c r="DK284" s="2" t="s">
        <v>3</v>
      </c>
      <c r="DL284" s="2" t="s">
        <v>3</v>
      </c>
      <c r="DM284" s="2" t="s">
        <v>3</v>
      </c>
      <c r="DN284" s="2">
        <v>0</v>
      </c>
      <c r="DO284" s="2">
        <v>0</v>
      </c>
      <c r="DP284" s="2">
        <v>1</v>
      </c>
      <c r="DQ284" s="2">
        <v>1</v>
      </c>
      <c r="DR284" s="2"/>
      <c r="DS284" s="2"/>
      <c r="DT284" s="2"/>
      <c r="DU284" s="2">
        <v>1010</v>
      </c>
      <c r="DV284" s="2" t="s">
        <v>160</v>
      </c>
      <c r="DW284" s="2" t="s">
        <v>160</v>
      </c>
      <c r="DX284" s="2">
        <v>1</v>
      </c>
      <c r="DY284" s="2"/>
      <c r="DZ284" s="2" t="s">
        <v>3</v>
      </c>
      <c r="EA284" s="2" t="s">
        <v>3</v>
      </c>
      <c r="EB284" s="2" t="s">
        <v>3</v>
      </c>
      <c r="EC284" s="2" t="s">
        <v>3</v>
      </c>
      <c r="ED284" s="2"/>
      <c r="EE284" s="2">
        <v>53551142</v>
      </c>
      <c r="EF284" s="2">
        <v>2</v>
      </c>
      <c r="EG284" s="2" t="s">
        <v>38</v>
      </c>
      <c r="EH284" s="2">
        <v>15</v>
      </c>
      <c r="EI284" s="2" t="s">
        <v>149</v>
      </c>
      <c r="EJ284" s="2">
        <v>1</v>
      </c>
      <c r="EK284" s="2">
        <v>15001</v>
      </c>
      <c r="EL284" s="2" t="s">
        <v>149</v>
      </c>
      <c r="EM284" s="2" t="s">
        <v>150</v>
      </c>
      <c r="EN284" s="2"/>
      <c r="EO284" s="2" t="s">
        <v>3</v>
      </c>
      <c r="EP284" s="2"/>
      <c r="EQ284" s="2">
        <v>0</v>
      </c>
      <c r="ER284" s="2">
        <v>76.42</v>
      </c>
      <c r="ES284" s="2">
        <v>475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/>
      <c r="EZ284" s="2">
        <v>5</v>
      </c>
      <c r="FA284" s="2"/>
      <c r="FB284" s="2"/>
      <c r="FC284" s="2">
        <v>1</v>
      </c>
      <c r="FD284" s="2">
        <v>18</v>
      </c>
      <c r="FE284" s="2"/>
      <c r="FF284" s="2">
        <v>570</v>
      </c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>
        <v>0</v>
      </c>
      <c r="FR284" s="2">
        <f>ROUND(IF(AND(BH284=3,BI284=3),P284,0),2)</f>
        <v>0</v>
      </c>
      <c r="FS284" s="2">
        <v>0</v>
      </c>
      <c r="FT284" s="2"/>
      <c r="FU284" s="2"/>
      <c r="FV284" s="2"/>
      <c r="FW284" s="2"/>
      <c r="FX284" s="2">
        <v>100</v>
      </c>
      <c r="FY284" s="2">
        <v>49</v>
      </c>
      <c r="FZ284" s="2"/>
      <c r="GA284" s="2" t="s">
        <v>166</v>
      </c>
      <c r="GB284" s="2"/>
      <c r="GC284" s="2"/>
      <c r="GD284" s="2">
        <v>1</v>
      </c>
      <c r="GE284" s="2"/>
      <c r="GF284" s="2">
        <v>1242817948</v>
      </c>
      <c r="GG284" s="2">
        <v>2</v>
      </c>
      <c r="GH284" s="2">
        <v>3</v>
      </c>
      <c r="GI284" s="2">
        <v>-2</v>
      </c>
      <c r="GJ284" s="2">
        <v>0</v>
      </c>
      <c r="GK284" s="2">
        <v>0</v>
      </c>
      <c r="GL284" s="2">
        <f>ROUND(IF(AND(BH284=3,BI284=3,FS284&lt;&gt;0),P284,0),2)</f>
        <v>0</v>
      </c>
      <c r="GM284" s="2">
        <f>ROUND(O284+X284+Y284,2)+GX284</f>
        <v>85500</v>
      </c>
      <c r="GN284" s="2">
        <f>IF(OR(BI284=0,BI284=1),ROUND(O284+X284+Y284,2),0)</f>
        <v>85500</v>
      </c>
      <c r="GO284" s="2">
        <f>IF(BI284=2,ROUND(O284+X284+Y284,2),0)</f>
        <v>0</v>
      </c>
      <c r="GP284" s="2">
        <f>IF(BI284=4,ROUND(O284+X284+Y284,2)+GX284,0)</f>
        <v>0</v>
      </c>
      <c r="GQ284" s="2"/>
      <c r="GR284" s="2">
        <v>1</v>
      </c>
      <c r="GS284" s="2">
        <v>1</v>
      </c>
      <c r="GT284" s="2">
        <v>0</v>
      </c>
      <c r="GU284" s="2" t="s">
        <v>3</v>
      </c>
      <c r="GV284" s="2">
        <f t="shared" si="193"/>
        <v>0</v>
      </c>
      <c r="GW284" s="2">
        <v>1</v>
      </c>
      <c r="GX284" s="2">
        <f>ROUND(HC284*I284,2)</f>
        <v>0</v>
      </c>
      <c r="GY284" s="2"/>
      <c r="GZ284" s="2"/>
      <c r="HA284" s="2">
        <v>0</v>
      </c>
      <c r="HB284" s="2">
        <v>0</v>
      </c>
      <c r="HC284" s="2">
        <f t="shared" si="194"/>
        <v>0</v>
      </c>
      <c r="HD284" s="2"/>
      <c r="HE284" s="2" t="s">
        <v>138</v>
      </c>
      <c r="HF284" s="2" t="s">
        <v>138</v>
      </c>
      <c r="HG284" s="2">
        <f>ROUND(AC284*I284,0)</f>
        <v>85500</v>
      </c>
      <c r="HH284" s="2"/>
      <c r="HI284" s="2"/>
      <c r="HJ284" s="2"/>
      <c r="HK284" s="2"/>
      <c r="HL284" s="2"/>
      <c r="HM284" s="2" t="s">
        <v>3</v>
      </c>
      <c r="HN284" s="2" t="s">
        <v>151</v>
      </c>
      <c r="HO284" s="2" t="s">
        <v>152</v>
      </c>
      <c r="HP284" s="2" t="s">
        <v>149</v>
      </c>
      <c r="HQ284" s="2" t="s">
        <v>149</v>
      </c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>
        <v>0</v>
      </c>
      <c r="IL284" s="2"/>
      <c r="IM284" s="2"/>
      <c r="IN284" s="2"/>
      <c r="IO284" s="2"/>
      <c r="IP284" s="2"/>
      <c r="IQ284" s="2"/>
      <c r="IR284" s="2"/>
      <c r="IS284" s="2"/>
      <c r="IT284" s="2"/>
      <c r="IU284" s="2"/>
    </row>
    <row r="285" spans="1:255" x14ac:dyDescent="0.2">
      <c r="A285">
        <v>18</v>
      </c>
      <c r="B285">
        <v>1</v>
      </c>
      <c r="C285">
        <v>612</v>
      </c>
      <c r="E285" t="s">
        <v>456</v>
      </c>
      <c r="F285" t="s">
        <v>164</v>
      </c>
      <c r="G285" t="s">
        <v>165</v>
      </c>
      <c r="H285" t="s">
        <v>160</v>
      </c>
      <c r="I285">
        <f>I279*J285</f>
        <v>180</v>
      </c>
      <c r="J285">
        <v>740.74074074074076</v>
      </c>
      <c r="K285">
        <v>740.74074099999996</v>
      </c>
      <c r="O285">
        <f>ROUND(CP285,0)</f>
        <v>87210</v>
      </c>
      <c r="P285">
        <f>ROUND(CQ285*I285,0)</f>
        <v>87210</v>
      </c>
      <c r="Q285">
        <f>ROUND(CR285*I285,0)</f>
        <v>0</v>
      </c>
      <c r="R285">
        <f>ROUND(CS285*I285,0)</f>
        <v>0</v>
      </c>
      <c r="S285">
        <f>ROUND(CT285*I285,0)</f>
        <v>0</v>
      </c>
      <c r="T285">
        <f>ROUND(CU285*I285,0)</f>
        <v>0</v>
      </c>
      <c r="U285">
        <f t="shared" si="177"/>
        <v>0</v>
      </c>
      <c r="V285">
        <f t="shared" si="178"/>
        <v>0</v>
      </c>
      <c r="W285">
        <f>ROUND(CX285*I285,0)</f>
        <v>0</v>
      </c>
      <c r="X285">
        <f>ROUND(CY285,0)</f>
        <v>0</v>
      </c>
      <c r="Y285">
        <f>ROUND(CZ285,0)</f>
        <v>0</v>
      </c>
      <c r="AA285">
        <v>53551707</v>
      </c>
      <c r="AB285">
        <f t="shared" si="179"/>
        <v>484.5</v>
      </c>
      <c r="AC285">
        <f t="shared" si="180"/>
        <v>484.5</v>
      </c>
      <c r="AD285">
        <f t="shared" si="203"/>
        <v>0</v>
      </c>
      <c r="AE285">
        <f t="shared" si="204"/>
        <v>0</v>
      </c>
      <c r="AF285">
        <f t="shared" si="204"/>
        <v>0</v>
      </c>
      <c r="AG285">
        <f t="shared" si="181"/>
        <v>0</v>
      </c>
      <c r="AH285">
        <f t="shared" si="205"/>
        <v>0</v>
      </c>
      <c r="AI285">
        <f t="shared" si="205"/>
        <v>0</v>
      </c>
      <c r="AJ285">
        <f t="shared" si="182"/>
        <v>0</v>
      </c>
      <c r="AK285">
        <v>484.5</v>
      </c>
      <c r="AL285">
        <v>484.5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100</v>
      </c>
      <c r="AU285">
        <v>49</v>
      </c>
      <c r="AV285">
        <v>1</v>
      </c>
      <c r="AW285">
        <v>1</v>
      </c>
      <c r="AZ285">
        <v>1</v>
      </c>
      <c r="BA285">
        <v>1</v>
      </c>
      <c r="BB285">
        <v>1</v>
      </c>
      <c r="BC285">
        <v>6.14</v>
      </c>
      <c r="BD285" t="s">
        <v>3</v>
      </c>
      <c r="BE285" t="s">
        <v>3</v>
      </c>
      <c r="BF285" t="s">
        <v>3</v>
      </c>
      <c r="BG285" t="s">
        <v>3</v>
      </c>
      <c r="BH285">
        <v>3</v>
      </c>
      <c r="BI285">
        <v>1</v>
      </c>
      <c r="BJ285" t="s">
        <v>3</v>
      </c>
      <c r="BM285">
        <v>15001</v>
      </c>
      <c r="BN285">
        <v>0</v>
      </c>
      <c r="BO285" t="s">
        <v>30</v>
      </c>
      <c r="BP285">
        <v>1</v>
      </c>
      <c r="BQ285">
        <v>2</v>
      </c>
      <c r="BR285">
        <v>0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 t="s">
        <v>3</v>
      </c>
      <c r="BZ285">
        <v>100</v>
      </c>
      <c r="CA285">
        <v>49</v>
      </c>
      <c r="CB285" t="s">
        <v>3</v>
      </c>
      <c r="CE285">
        <v>0</v>
      </c>
      <c r="CF285">
        <v>0</v>
      </c>
      <c r="CG285">
        <v>0</v>
      </c>
      <c r="CM285">
        <v>0</v>
      </c>
      <c r="CN285" t="s">
        <v>3</v>
      </c>
      <c r="CO285">
        <v>0</v>
      </c>
      <c r="CP285">
        <f t="shared" si="183"/>
        <v>87210</v>
      </c>
      <c r="CQ285">
        <f>AC285</f>
        <v>484.5</v>
      </c>
      <c r="CR285">
        <f t="shared" si="184"/>
        <v>0</v>
      </c>
      <c r="CS285">
        <f t="shared" si="185"/>
        <v>0</v>
      </c>
      <c r="CT285">
        <f t="shared" si="186"/>
        <v>0</v>
      </c>
      <c r="CU285">
        <f t="shared" si="187"/>
        <v>0</v>
      </c>
      <c r="CV285">
        <f t="shared" si="188"/>
        <v>0</v>
      </c>
      <c r="CW285">
        <f t="shared" si="189"/>
        <v>0</v>
      </c>
      <c r="CX285">
        <f t="shared" si="190"/>
        <v>0</v>
      </c>
      <c r="CY285">
        <f t="shared" si="191"/>
        <v>0</v>
      </c>
      <c r="CZ285">
        <f t="shared" si="192"/>
        <v>0</v>
      </c>
      <c r="DC285" t="s">
        <v>3</v>
      </c>
      <c r="DD285" t="s">
        <v>3</v>
      </c>
      <c r="DE285" t="s">
        <v>3</v>
      </c>
      <c r="DF285" t="s">
        <v>3</v>
      </c>
      <c r="DG285" t="s">
        <v>3</v>
      </c>
      <c r="DH285" t="s">
        <v>3</v>
      </c>
      <c r="DI285" t="s">
        <v>3</v>
      </c>
      <c r="DJ285" t="s">
        <v>3</v>
      </c>
      <c r="DK285" t="s">
        <v>3</v>
      </c>
      <c r="DL285" t="s">
        <v>3</v>
      </c>
      <c r="DM285" t="s">
        <v>3</v>
      </c>
      <c r="DN285">
        <v>0</v>
      </c>
      <c r="DO285">
        <v>0</v>
      </c>
      <c r="DP285">
        <v>1</v>
      </c>
      <c r="DQ285">
        <v>1</v>
      </c>
      <c r="DU285">
        <v>1010</v>
      </c>
      <c r="DV285" t="s">
        <v>160</v>
      </c>
      <c r="DW285" t="s">
        <v>160</v>
      </c>
      <c r="DX285">
        <v>1</v>
      </c>
      <c r="DZ285" t="s">
        <v>3</v>
      </c>
      <c r="EA285" t="s">
        <v>3</v>
      </c>
      <c r="EB285" t="s">
        <v>3</v>
      </c>
      <c r="EC285" t="s">
        <v>3</v>
      </c>
      <c r="EE285">
        <v>53551142</v>
      </c>
      <c r="EF285">
        <v>2</v>
      </c>
      <c r="EG285" t="s">
        <v>38</v>
      </c>
      <c r="EH285">
        <v>15</v>
      </c>
      <c r="EI285" t="s">
        <v>149</v>
      </c>
      <c r="EJ285">
        <v>1</v>
      </c>
      <c r="EK285">
        <v>15001</v>
      </c>
      <c r="EL285" t="s">
        <v>149</v>
      </c>
      <c r="EM285" t="s">
        <v>150</v>
      </c>
      <c r="EO285" t="s">
        <v>3</v>
      </c>
      <c r="EQ285">
        <v>0</v>
      </c>
      <c r="ER285">
        <v>76.42</v>
      </c>
      <c r="ES285">
        <v>484.5</v>
      </c>
      <c r="ET285">
        <v>0</v>
      </c>
      <c r="EU285">
        <v>0</v>
      </c>
      <c r="EV285">
        <v>0</v>
      </c>
      <c r="EW285">
        <v>0</v>
      </c>
      <c r="EX285">
        <v>0</v>
      </c>
      <c r="EZ285">
        <v>5</v>
      </c>
      <c r="FC285">
        <v>1</v>
      </c>
      <c r="FD285">
        <v>18</v>
      </c>
      <c r="FF285">
        <v>570</v>
      </c>
      <c r="FQ285">
        <v>0</v>
      </c>
      <c r="FR285">
        <f>ROUND(IF(AND(BH285=3,BI285=3),P285,0),0)</f>
        <v>0</v>
      </c>
      <c r="FS285">
        <v>0</v>
      </c>
      <c r="FX285">
        <v>100</v>
      </c>
      <c r="FY285">
        <v>49</v>
      </c>
      <c r="GA285" t="s">
        <v>167</v>
      </c>
      <c r="GD285">
        <v>1</v>
      </c>
      <c r="GF285">
        <v>1242817948</v>
      </c>
      <c r="GG285">
        <v>2</v>
      </c>
      <c r="GH285">
        <v>3</v>
      </c>
      <c r="GI285">
        <v>5</v>
      </c>
      <c r="GJ285">
        <v>0</v>
      </c>
      <c r="GK285">
        <v>0</v>
      </c>
      <c r="GL285">
        <f>ROUND(IF(AND(BH285=3,BI285=3,FS285&lt;&gt;0),P285,0),0)</f>
        <v>0</v>
      </c>
      <c r="GM285">
        <f>ROUND(O285+X285+Y285,0)+GX285</f>
        <v>87210</v>
      </c>
      <c r="GN285">
        <f>IF(OR(BI285=0,BI285=1),ROUND(O285+X285+Y285,0),0)</f>
        <v>87210</v>
      </c>
      <c r="GO285">
        <f>IF(BI285=2,ROUND(O285+X285+Y285,0),0)</f>
        <v>0</v>
      </c>
      <c r="GP285">
        <f>IF(BI285=4,ROUND(O285+X285+Y285,0)+GX285,0)</f>
        <v>0</v>
      </c>
      <c r="GR285">
        <v>1</v>
      </c>
      <c r="GS285">
        <v>1</v>
      </c>
      <c r="GT285">
        <v>0</v>
      </c>
      <c r="GU285" t="s">
        <v>3</v>
      </c>
      <c r="GV285">
        <f t="shared" si="193"/>
        <v>0</v>
      </c>
      <c r="GW285">
        <v>1</v>
      </c>
      <c r="GX285">
        <f>ROUND(HC285*I285,0)</f>
        <v>0</v>
      </c>
      <c r="HA285">
        <v>0</v>
      </c>
      <c r="HB285">
        <v>0</v>
      </c>
      <c r="HC285">
        <f t="shared" si="194"/>
        <v>0</v>
      </c>
      <c r="HE285" t="s">
        <v>138</v>
      </c>
      <c r="HF285" t="s">
        <v>31</v>
      </c>
      <c r="HG285">
        <f>ROUND(AC285*I285,0)</f>
        <v>87210</v>
      </c>
      <c r="HM285" t="s">
        <v>3</v>
      </c>
      <c r="HN285" t="s">
        <v>151</v>
      </c>
      <c r="HO285" t="s">
        <v>152</v>
      </c>
      <c r="HP285" t="s">
        <v>149</v>
      </c>
      <c r="HQ285" t="s">
        <v>149</v>
      </c>
      <c r="IK285">
        <v>0</v>
      </c>
    </row>
    <row r="286" spans="1:255" x14ac:dyDescent="0.2">
      <c r="A286" s="2">
        <v>17</v>
      </c>
      <c r="B286" s="2">
        <v>1</v>
      </c>
      <c r="C286" s="2">
        <f>ROW(SmtRes!A616)</f>
        <v>616</v>
      </c>
      <c r="D286" s="2">
        <f>ROW(EtalonRes!A578)</f>
        <v>578</v>
      </c>
      <c r="E286" s="2" t="s">
        <v>457</v>
      </c>
      <c r="F286" s="2" t="s">
        <v>458</v>
      </c>
      <c r="G286" s="2" t="s">
        <v>459</v>
      </c>
      <c r="H286" s="2" t="s">
        <v>307</v>
      </c>
      <c r="I286" s="2">
        <f>ROUND(181.54/100,7)</f>
        <v>1.8153999999999999</v>
      </c>
      <c r="J286" s="2">
        <v>0</v>
      </c>
      <c r="K286" s="2">
        <f>ROUND(181.54/100,7)</f>
        <v>1.8153999999999999</v>
      </c>
      <c r="L286" s="2"/>
      <c r="M286" s="2"/>
      <c r="N286" s="2"/>
      <c r="O286" s="2">
        <f>ROUND(CP286,2)</f>
        <v>5079.6400000000003</v>
      </c>
      <c r="P286" s="2">
        <f>ROUND(CQ286*I286,2)</f>
        <v>4527.1400000000003</v>
      </c>
      <c r="Q286" s="2">
        <f>ROUND(CR286*I286,2)</f>
        <v>13.65</v>
      </c>
      <c r="R286" s="2">
        <f>ROUND(CS286*I286,2)</f>
        <v>0</v>
      </c>
      <c r="S286" s="2">
        <f>ROUND(CT286*I286,2)</f>
        <v>538.85</v>
      </c>
      <c r="T286" s="2">
        <f>ROUND(CU286*I286,2)</f>
        <v>0</v>
      </c>
      <c r="U286" s="2">
        <f t="shared" si="177"/>
        <v>56.660449399999997</v>
      </c>
      <c r="V286" s="2">
        <f t="shared" si="178"/>
        <v>0</v>
      </c>
      <c r="W286" s="2">
        <f>ROUND(CX286*I286,2)</f>
        <v>0</v>
      </c>
      <c r="X286" s="2">
        <f>ROUND(CY286,2)</f>
        <v>543.16</v>
      </c>
      <c r="Y286" s="2">
        <f>ROUND(CZ286,2)</f>
        <v>297.70999999999998</v>
      </c>
      <c r="Z286" s="2"/>
      <c r="AA286" s="2">
        <v>53551706</v>
      </c>
      <c r="AB286" s="2">
        <f t="shared" si="179"/>
        <v>2798.08</v>
      </c>
      <c r="AC286" s="2">
        <f t="shared" si="180"/>
        <v>2493.7399999999998</v>
      </c>
      <c r="AD286" s="2">
        <f>ROUND(((((ET286*ROUND((1.25*1.15),7)))-((EU286*ROUND((1.25*1.15),7))))+AE286),2)</f>
        <v>7.52</v>
      </c>
      <c r="AE286" s="2">
        <f>ROUND(((EU286*ROUND((1.25*1.15),7))),2)</f>
        <v>0</v>
      </c>
      <c r="AF286" s="2">
        <f>ROUND(((EV286*ROUND((1.15*1.15),7))),2)</f>
        <v>296.82</v>
      </c>
      <c r="AG286" s="2">
        <f t="shared" si="181"/>
        <v>0</v>
      </c>
      <c r="AH286" s="2">
        <f>((EW286*ROUND((1.15*1.15),7)))</f>
        <v>31.211000000000002</v>
      </c>
      <c r="AI286" s="2">
        <f>((EX286*ROUND((1.25*1.15),7)))</f>
        <v>0</v>
      </c>
      <c r="AJ286" s="2">
        <f t="shared" si="182"/>
        <v>0</v>
      </c>
      <c r="AK286" s="2">
        <v>2723.41</v>
      </c>
      <c r="AL286" s="2">
        <v>2493.7399999999998</v>
      </c>
      <c r="AM286" s="2">
        <v>5.23</v>
      </c>
      <c r="AN286" s="2">
        <v>0</v>
      </c>
      <c r="AO286" s="2">
        <v>224.44</v>
      </c>
      <c r="AP286" s="2">
        <v>0</v>
      </c>
      <c r="AQ286" s="2">
        <v>23.6</v>
      </c>
      <c r="AR286" s="2">
        <v>0</v>
      </c>
      <c r="AS286" s="2">
        <v>0</v>
      </c>
      <c r="AT286" s="2">
        <v>100.8</v>
      </c>
      <c r="AU286" s="2">
        <v>55.25</v>
      </c>
      <c r="AV286" s="2">
        <v>1</v>
      </c>
      <c r="AW286" s="2">
        <v>1</v>
      </c>
      <c r="AX286" s="2"/>
      <c r="AY286" s="2"/>
      <c r="AZ286" s="2">
        <v>1</v>
      </c>
      <c r="BA286" s="2">
        <v>1</v>
      </c>
      <c r="BB286" s="2">
        <v>1</v>
      </c>
      <c r="BC286" s="2">
        <v>1</v>
      </c>
      <c r="BD286" s="2" t="s">
        <v>3</v>
      </c>
      <c r="BE286" s="2" t="s">
        <v>3</v>
      </c>
      <c r="BF286" s="2" t="s">
        <v>3</v>
      </c>
      <c r="BG286" s="2" t="s">
        <v>3</v>
      </c>
      <c r="BH286" s="2">
        <v>0</v>
      </c>
      <c r="BI286" s="2">
        <v>1</v>
      </c>
      <c r="BJ286" s="2" t="s">
        <v>460</v>
      </c>
      <c r="BK286" s="2"/>
      <c r="BL286" s="2"/>
      <c r="BM286" s="2">
        <v>11001</v>
      </c>
      <c r="BN286" s="2">
        <v>0</v>
      </c>
      <c r="BO286" s="2" t="s">
        <v>3</v>
      </c>
      <c r="BP286" s="2">
        <v>0</v>
      </c>
      <c r="BQ286" s="2">
        <v>2</v>
      </c>
      <c r="BR286" s="2">
        <v>0</v>
      </c>
      <c r="BS286" s="2">
        <v>1</v>
      </c>
      <c r="BT286" s="2">
        <v>1</v>
      </c>
      <c r="BU286" s="2">
        <v>1</v>
      </c>
      <c r="BV286" s="2">
        <v>1</v>
      </c>
      <c r="BW286" s="2">
        <v>1</v>
      </c>
      <c r="BX286" s="2">
        <v>1</v>
      </c>
      <c r="BY286" s="2" t="s">
        <v>3</v>
      </c>
      <c r="BZ286" s="2">
        <v>112</v>
      </c>
      <c r="CA286" s="2">
        <v>65</v>
      </c>
      <c r="CB286" s="2" t="s">
        <v>3</v>
      </c>
      <c r="CC286" s="2"/>
      <c r="CD286" s="2"/>
      <c r="CE286" s="2">
        <v>0</v>
      </c>
      <c r="CF286" s="2">
        <v>0</v>
      </c>
      <c r="CG286" s="2">
        <v>0</v>
      </c>
      <c r="CH286" s="2"/>
      <c r="CI286" s="2"/>
      <c r="CJ286" s="2"/>
      <c r="CK286" s="2"/>
      <c r="CL286" s="2"/>
      <c r="CM286" s="2">
        <v>0</v>
      </c>
      <c r="CN286" s="2" t="s">
        <v>2151</v>
      </c>
      <c r="CO286" s="2">
        <v>0</v>
      </c>
      <c r="CP286" s="2">
        <f t="shared" si="183"/>
        <v>5079.6400000000003</v>
      </c>
      <c r="CQ286" s="2">
        <f>AC286*BC286</f>
        <v>2493.7399999999998</v>
      </c>
      <c r="CR286" s="2">
        <f t="shared" si="184"/>
        <v>7.52</v>
      </c>
      <c r="CS286" s="2">
        <f t="shared" si="185"/>
        <v>0</v>
      </c>
      <c r="CT286" s="2">
        <f t="shared" si="186"/>
        <v>296.82</v>
      </c>
      <c r="CU286" s="2">
        <f t="shared" si="187"/>
        <v>0</v>
      </c>
      <c r="CV286" s="2">
        <f t="shared" si="188"/>
        <v>31.211000000000002</v>
      </c>
      <c r="CW286" s="2">
        <f t="shared" si="189"/>
        <v>0</v>
      </c>
      <c r="CX286" s="2">
        <f t="shared" si="190"/>
        <v>0</v>
      </c>
      <c r="CY286" s="2">
        <f t="shared" si="191"/>
        <v>543.16079999999999</v>
      </c>
      <c r="CZ286" s="2">
        <f t="shared" si="192"/>
        <v>297.71462500000001</v>
      </c>
      <c r="DA286" s="2"/>
      <c r="DB286" s="2"/>
      <c r="DC286" s="2" t="s">
        <v>3</v>
      </c>
      <c r="DD286" s="2" t="s">
        <v>3</v>
      </c>
      <c r="DE286" s="2" t="s">
        <v>61</v>
      </c>
      <c r="DF286" s="2" t="s">
        <v>61</v>
      </c>
      <c r="DG286" s="2" t="s">
        <v>62</v>
      </c>
      <c r="DH286" s="2" t="s">
        <v>3</v>
      </c>
      <c r="DI286" s="2" t="s">
        <v>62</v>
      </c>
      <c r="DJ286" s="2" t="s">
        <v>61</v>
      </c>
      <c r="DK286" s="2" t="s">
        <v>3</v>
      </c>
      <c r="DL286" s="2" t="s">
        <v>86</v>
      </c>
      <c r="DM286" s="2" t="s">
        <v>63</v>
      </c>
      <c r="DN286" s="2">
        <v>0</v>
      </c>
      <c r="DO286" s="2">
        <v>0</v>
      </c>
      <c r="DP286" s="2">
        <v>1</v>
      </c>
      <c r="DQ286" s="2">
        <v>1</v>
      </c>
      <c r="DR286" s="2"/>
      <c r="DS286" s="2"/>
      <c r="DT286" s="2"/>
      <c r="DU286" s="2">
        <v>1013</v>
      </c>
      <c r="DV286" s="2" t="s">
        <v>307</v>
      </c>
      <c r="DW286" s="2" t="s">
        <v>307</v>
      </c>
      <c r="DX286" s="2">
        <v>1</v>
      </c>
      <c r="DY286" s="2"/>
      <c r="DZ286" s="2" t="s">
        <v>3</v>
      </c>
      <c r="EA286" s="2" t="s">
        <v>3</v>
      </c>
      <c r="EB286" s="2" t="s">
        <v>3</v>
      </c>
      <c r="EC286" s="2" t="s">
        <v>3</v>
      </c>
      <c r="ED286" s="2"/>
      <c r="EE286" s="2">
        <v>53551116</v>
      </c>
      <c r="EF286" s="2">
        <v>2</v>
      </c>
      <c r="EG286" s="2" t="s">
        <v>38</v>
      </c>
      <c r="EH286" s="2">
        <v>11</v>
      </c>
      <c r="EI286" s="2" t="s">
        <v>104</v>
      </c>
      <c r="EJ286" s="2">
        <v>1</v>
      </c>
      <c r="EK286" s="2">
        <v>11001</v>
      </c>
      <c r="EL286" s="2" t="s">
        <v>104</v>
      </c>
      <c r="EM286" s="2" t="s">
        <v>105</v>
      </c>
      <c r="EN286" s="2"/>
      <c r="EO286" s="2" t="s">
        <v>67</v>
      </c>
      <c r="EP286" s="2"/>
      <c r="EQ286" s="2">
        <v>131072</v>
      </c>
      <c r="ER286" s="2">
        <v>2723.41</v>
      </c>
      <c r="ES286" s="2">
        <v>2493.7399999999998</v>
      </c>
      <c r="ET286" s="2">
        <v>5.23</v>
      </c>
      <c r="EU286" s="2">
        <v>0</v>
      </c>
      <c r="EV286" s="2">
        <v>224.44</v>
      </c>
      <c r="EW286" s="2">
        <v>23.6</v>
      </c>
      <c r="EX286" s="2">
        <v>0</v>
      </c>
      <c r="EY286" s="2">
        <v>0</v>
      </c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>
        <v>0</v>
      </c>
      <c r="FR286" s="2">
        <f>ROUND(IF(AND(BH286=3,BI286=3),P286,0),2)</f>
        <v>0</v>
      </c>
      <c r="FS286" s="2">
        <v>0</v>
      </c>
      <c r="FT286" s="2"/>
      <c r="FU286" s="2"/>
      <c r="FV286" s="2"/>
      <c r="FW286" s="2"/>
      <c r="FX286" s="2">
        <v>100.8</v>
      </c>
      <c r="FY286" s="2">
        <v>55.25</v>
      </c>
      <c r="FZ286" s="2"/>
      <c r="GA286" s="2" t="s">
        <v>3</v>
      </c>
      <c r="GB286" s="2"/>
      <c r="GC286" s="2"/>
      <c r="GD286" s="2">
        <v>1</v>
      </c>
      <c r="GE286" s="2"/>
      <c r="GF286" s="2">
        <v>-1391945872</v>
      </c>
      <c r="GG286" s="2">
        <v>2</v>
      </c>
      <c r="GH286" s="2">
        <v>1</v>
      </c>
      <c r="GI286" s="2">
        <v>-2</v>
      </c>
      <c r="GJ286" s="2">
        <v>0</v>
      </c>
      <c r="GK286" s="2">
        <v>0</v>
      </c>
      <c r="GL286" s="2">
        <f>ROUND(IF(AND(BH286=3,BI286=3,FS286&lt;&gt;0),P286,0),2)</f>
        <v>0</v>
      </c>
      <c r="GM286" s="2">
        <f>ROUND(O286+X286+Y286,2)+GX286</f>
        <v>5920.51</v>
      </c>
      <c r="GN286" s="2">
        <f>IF(OR(BI286=0,BI286=1),ROUND(O286+X286+Y286,2),0)</f>
        <v>5920.51</v>
      </c>
      <c r="GO286" s="2">
        <f>IF(BI286=2,ROUND(O286+X286+Y286,2),0)</f>
        <v>0</v>
      </c>
      <c r="GP286" s="2">
        <f>IF(BI286=4,ROUND(O286+X286+Y286,2)+GX286,0)</f>
        <v>0</v>
      </c>
      <c r="GQ286" s="2"/>
      <c r="GR286" s="2">
        <v>0</v>
      </c>
      <c r="GS286" s="2">
        <v>0</v>
      </c>
      <c r="GT286" s="2">
        <v>0</v>
      </c>
      <c r="GU286" s="2" t="s">
        <v>3</v>
      </c>
      <c r="GV286" s="2">
        <f t="shared" si="193"/>
        <v>0</v>
      </c>
      <c r="GW286" s="2">
        <v>1</v>
      </c>
      <c r="GX286" s="2">
        <f>ROUND(HC286*I286,2)</f>
        <v>0</v>
      </c>
      <c r="GY286" s="2"/>
      <c r="GZ286" s="2"/>
      <c r="HA286" s="2">
        <v>0</v>
      </c>
      <c r="HB286" s="2">
        <v>0</v>
      </c>
      <c r="HC286" s="2">
        <f t="shared" si="194"/>
        <v>0</v>
      </c>
      <c r="HD286" s="2"/>
      <c r="HE286" s="2" t="s">
        <v>3</v>
      </c>
      <c r="HF286" s="2" t="s">
        <v>3</v>
      </c>
      <c r="HG286" s="2"/>
      <c r="HH286" s="2"/>
      <c r="HI286" s="2"/>
      <c r="HJ286" s="2"/>
      <c r="HK286" s="2"/>
      <c r="HL286" s="2"/>
      <c r="HM286" s="2" t="s">
        <v>3</v>
      </c>
      <c r="HN286" s="2" t="s">
        <v>106</v>
      </c>
      <c r="HO286" s="2" t="s">
        <v>107</v>
      </c>
      <c r="HP286" s="2" t="s">
        <v>104</v>
      </c>
      <c r="HQ286" s="2" t="s">
        <v>104</v>
      </c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>
        <v>0</v>
      </c>
      <c r="IL286" s="2"/>
      <c r="IM286" s="2"/>
      <c r="IN286" s="2"/>
      <c r="IO286" s="2"/>
      <c r="IP286" s="2"/>
      <c r="IQ286" s="2"/>
      <c r="IR286" s="2"/>
      <c r="IS286" s="2"/>
      <c r="IT286" s="2"/>
      <c r="IU286" s="2"/>
    </row>
    <row r="287" spans="1:255" x14ac:dyDescent="0.2">
      <c r="A287">
        <v>17</v>
      </c>
      <c r="B287">
        <v>1</v>
      </c>
      <c r="C287">
        <f>ROW(SmtRes!A620)</f>
        <v>620</v>
      </c>
      <c r="D287">
        <f>ROW(EtalonRes!A582)</f>
        <v>582</v>
      </c>
      <c r="E287" t="s">
        <v>457</v>
      </c>
      <c r="F287" t="s">
        <v>458</v>
      </c>
      <c r="G287" t="s">
        <v>459</v>
      </c>
      <c r="H287" t="s">
        <v>307</v>
      </c>
      <c r="I287">
        <f>ROUND(181.54/100,7)</f>
        <v>1.8153999999999999</v>
      </c>
      <c r="J287">
        <v>0</v>
      </c>
      <c r="K287">
        <f>ROUND(181.54/100,7)</f>
        <v>1.8153999999999999</v>
      </c>
      <c r="O287">
        <f>ROUND(CP287,0)</f>
        <v>93439</v>
      </c>
      <c r="P287">
        <f>ROUND(CQ287*I287,0)</f>
        <v>74200</v>
      </c>
      <c r="Q287">
        <f>ROUND(CR287*I287,0)</f>
        <v>250</v>
      </c>
      <c r="R287">
        <f>ROUND(CS287*I287,0)</f>
        <v>0</v>
      </c>
      <c r="S287">
        <f>ROUND(CT287*I287,0)</f>
        <v>18989</v>
      </c>
      <c r="T287">
        <f>ROUND(CU287*I287,0)</f>
        <v>0</v>
      </c>
      <c r="U287">
        <f t="shared" si="177"/>
        <v>56.660449399999997</v>
      </c>
      <c r="V287">
        <f t="shared" si="178"/>
        <v>0</v>
      </c>
      <c r="W287">
        <f>ROUND(CX287*I287,0)</f>
        <v>0</v>
      </c>
      <c r="X287">
        <f>ROUND(CY287,0)</f>
        <v>19141</v>
      </c>
      <c r="Y287">
        <f>ROUND(CZ287,0)</f>
        <v>10491</v>
      </c>
      <c r="AA287">
        <v>53551707</v>
      </c>
      <c r="AB287">
        <f t="shared" si="179"/>
        <v>2798.08</v>
      </c>
      <c r="AC287">
        <f t="shared" si="180"/>
        <v>2493.7399999999998</v>
      </c>
      <c r="AD287">
        <f>ROUND(((((ET287*ROUND((1.25*1.15),7)))-((EU287*ROUND((1.25*1.15),7))))+AE287),2)</f>
        <v>7.52</v>
      </c>
      <c r="AE287">
        <f>ROUND(((EU287*ROUND((1.25*1.15),7))),2)</f>
        <v>0</v>
      </c>
      <c r="AF287">
        <f>ROUND(((EV287*ROUND((1.15*1.15),7))),2)</f>
        <v>296.82</v>
      </c>
      <c r="AG287">
        <f t="shared" si="181"/>
        <v>0</v>
      </c>
      <c r="AH287">
        <f>((EW287*ROUND((1.15*1.15),7)))</f>
        <v>31.211000000000002</v>
      </c>
      <c r="AI287">
        <f>((EX287*ROUND((1.25*1.15),7)))</f>
        <v>0</v>
      </c>
      <c r="AJ287">
        <f t="shared" si="182"/>
        <v>0</v>
      </c>
      <c r="AK287">
        <v>2723.41</v>
      </c>
      <c r="AL287">
        <v>2493.7399999999998</v>
      </c>
      <c r="AM287">
        <v>5.23</v>
      </c>
      <c r="AN287">
        <v>0</v>
      </c>
      <c r="AO287">
        <v>224.44</v>
      </c>
      <c r="AP287">
        <v>0</v>
      </c>
      <c r="AQ287">
        <v>23.6</v>
      </c>
      <c r="AR287">
        <v>0</v>
      </c>
      <c r="AS287">
        <v>0</v>
      </c>
      <c r="AT287">
        <v>100.8</v>
      </c>
      <c r="AU287">
        <v>55.25</v>
      </c>
      <c r="AV287">
        <v>1</v>
      </c>
      <c r="AW287">
        <v>1</v>
      </c>
      <c r="AZ287">
        <v>1</v>
      </c>
      <c r="BA287">
        <v>35.24</v>
      </c>
      <c r="BB287">
        <v>18.329999999999998</v>
      </c>
      <c r="BC287">
        <v>16.39</v>
      </c>
      <c r="BD287" t="s">
        <v>3</v>
      </c>
      <c r="BE287" t="s">
        <v>3</v>
      </c>
      <c r="BF287" t="s">
        <v>3</v>
      </c>
      <c r="BG287" t="s">
        <v>3</v>
      </c>
      <c r="BH287">
        <v>0</v>
      </c>
      <c r="BI287">
        <v>1</v>
      </c>
      <c r="BJ287" t="s">
        <v>460</v>
      </c>
      <c r="BM287">
        <v>11001</v>
      </c>
      <c r="BN287">
        <v>0</v>
      </c>
      <c r="BO287" t="s">
        <v>458</v>
      </c>
      <c r="BP287">
        <v>1</v>
      </c>
      <c r="BQ287">
        <v>2</v>
      </c>
      <c r="BR287">
        <v>0</v>
      </c>
      <c r="BS287">
        <v>35.24</v>
      </c>
      <c r="BT287">
        <v>1</v>
      </c>
      <c r="BU287">
        <v>1</v>
      </c>
      <c r="BV287">
        <v>1</v>
      </c>
      <c r="BW287">
        <v>1</v>
      </c>
      <c r="BX287">
        <v>1</v>
      </c>
      <c r="BY287" t="s">
        <v>3</v>
      </c>
      <c r="BZ287">
        <v>112</v>
      </c>
      <c r="CA287">
        <v>65</v>
      </c>
      <c r="CB287" t="s">
        <v>3</v>
      </c>
      <c r="CE287">
        <v>0</v>
      </c>
      <c r="CF287">
        <v>0</v>
      </c>
      <c r="CG287">
        <v>0</v>
      </c>
      <c r="CM287">
        <v>0</v>
      </c>
      <c r="CN287" t="s">
        <v>2151</v>
      </c>
      <c r="CO287">
        <v>0</v>
      </c>
      <c r="CP287">
        <f t="shared" si="183"/>
        <v>93439</v>
      </c>
      <c r="CQ287">
        <f>AC287*BC287</f>
        <v>40872.3986</v>
      </c>
      <c r="CR287">
        <f t="shared" si="184"/>
        <v>137.84159999999997</v>
      </c>
      <c r="CS287">
        <f t="shared" si="185"/>
        <v>0</v>
      </c>
      <c r="CT287">
        <f t="shared" si="186"/>
        <v>10459.936799999999</v>
      </c>
      <c r="CU287">
        <f t="shared" si="187"/>
        <v>0</v>
      </c>
      <c r="CV287">
        <f t="shared" si="188"/>
        <v>31.211000000000002</v>
      </c>
      <c r="CW287">
        <f t="shared" si="189"/>
        <v>0</v>
      </c>
      <c r="CX287">
        <f t="shared" si="190"/>
        <v>0</v>
      </c>
      <c r="CY287">
        <f t="shared" si="191"/>
        <v>19140.912</v>
      </c>
      <c r="CZ287">
        <f t="shared" si="192"/>
        <v>10491.422500000001</v>
      </c>
      <c r="DC287" t="s">
        <v>3</v>
      </c>
      <c r="DD287" t="s">
        <v>3</v>
      </c>
      <c r="DE287" t="s">
        <v>61</v>
      </c>
      <c r="DF287" t="s">
        <v>61</v>
      </c>
      <c r="DG287" t="s">
        <v>62</v>
      </c>
      <c r="DH287" t="s">
        <v>3</v>
      </c>
      <c r="DI287" t="s">
        <v>62</v>
      </c>
      <c r="DJ287" t="s">
        <v>61</v>
      </c>
      <c r="DK287" t="s">
        <v>3</v>
      </c>
      <c r="DL287" t="s">
        <v>86</v>
      </c>
      <c r="DM287" t="s">
        <v>63</v>
      </c>
      <c r="DN287">
        <v>0</v>
      </c>
      <c r="DO287">
        <v>0</v>
      </c>
      <c r="DP287">
        <v>1</v>
      </c>
      <c r="DQ287">
        <v>1</v>
      </c>
      <c r="DU287">
        <v>1013</v>
      </c>
      <c r="DV287" t="s">
        <v>307</v>
      </c>
      <c r="DW287" t="s">
        <v>307</v>
      </c>
      <c r="DX287">
        <v>1</v>
      </c>
      <c r="DZ287" t="s">
        <v>3</v>
      </c>
      <c r="EA287" t="s">
        <v>3</v>
      </c>
      <c r="EB287" t="s">
        <v>3</v>
      </c>
      <c r="EC287" t="s">
        <v>3</v>
      </c>
      <c r="EE287">
        <v>53551116</v>
      </c>
      <c r="EF287">
        <v>2</v>
      </c>
      <c r="EG287" t="s">
        <v>38</v>
      </c>
      <c r="EH287">
        <v>11</v>
      </c>
      <c r="EI287" t="s">
        <v>104</v>
      </c>
      <c r="EJ287">
        <v>1</v>
      </c>
      <c r="EK287">
        <v>11001</v>
      </c>
      <c r="EL287" t="s">
        <v>104</v>
      </c>
      <c r="EM287" t="s">
        <v>105</v>
      </c>
      <c r="EO287" t="s">
        <v>67</v>
      </c>
      <c r="EQ287">
        <v>131072</v>
      </c>
      <c r="ER287">
        <v>2723.41</v>
      </c>
      <c r="ES287">
        <v>2493.7399999999998</v>
      </c>
      <c r="ET287">
        <v>5.23</v>
      </c>
      <c r="EU287">
        <v>0</v>
      </c>
      <c r="EV287">
        <v>224.44</v>
      </c>
      <c r="EW287">
        <v>23.6</v>
      </c>
      <c r="EX287">
        <v>0</v>
      </c>
      <c r="EY287">
        <v>0</v>
      </c>
      <c r="FQ287">
        <v>0</v>
      </c>
      <c r="FR287">
        <f>ROUND(IF(AND(BH287=3,BI287=3),P287,0),0)</f>
        <v>0</v>
      </c>
      <c r="FS287">
        <v>0</v>
      </c>
      <c r="FX287">
        <v>100.8</v>
      </c>
      <c r="FY287">
        <v>55.25</v>
      </c>
      <c r="GA287" t="s">
        <v>3</v>
      </c>
      <c r="GD287">
        <v>1</v>
      </c>
      <c r="GF287">
        <v>-1391945872</v>
      </c>
      <c r="GG287">
        <v>2</v>
      </c>
      <c r="GH287">
        <v>1</v>
      </c>
      <c r="GI287">
        <v>2</v>
      </c>
      <c r="GJ287">
        <v>0</v>
      </c>
      <c r="GK287">
        <v>0</v>
      </c>
      <c r="GL287">
        <f>ROUND(IF(AND(BH287=3,BI287=3,FS287&lt;&gt;0),P287,0),0)</f>
        <v>0</v>
      </c>
      <c r="GM287">
        <f>ROUND(O287+X287+Y287,0)+GX287</f>
        <v>123071</v>
      </c>
      <c r="GN287">
        <f>IF(OR(BI287=0,BI287=1),ROUND(O287+X287+Y287,0),0)</f>
        <v>123071</v>
      </c>
      <c r="GO287">
        <f>IF(BI287=2,ROUND(O287+X287+Y287,0),0)</f>
        <v>0</v>
      </c>
      <c r="GP287">
        <f>IF(BI287=4,ROUND(O287+X287+Y287,0)+GX287,0)</f>
        <v>0</v>
      </c>
      <c r="GR287">
        <v>0</v>
      </c>
      <c r="GS287">
        <v>3</v>
      </c>
      <c r="GT287">
        <v>0</v>
      </c>
      <c r="GU287" t="s">
        <v>3</v>
      </c>
      <c r="GV287">
        <f t="shared" si="193"/>
        <v>0</v>
      </c>
      <c r="GW287">
        <v>1</v>
      </c>
      <c r="GX287">
        <f>ROUND(HC287*I287,0)</f>
        <v>0</v>
      </c>
      <c r="HA287">
        <v>0</v>
      </c>
      <c r="HB287">
        <v>0</v>
      </c>
      <c r="HC287">
        <f t="shared" si="194"/>
        <v>0</v>
      </c>
      <c r="HE287" t="s">
        <v>3</v>
      </c>
      <c r="HF287" t="s">
        <v>3</v>
      </c>
      <c r="HM287" t="s">
        <v>3</v>
      </c>
      <c r="HN287" t="s">
        <v>106</v>
      </c>
      <c r="HO287" t="s">
        <v>107</v>
      </c>
      <c r="HP287" t="s">
        <v>104</v>
      </c>
      <c r="HQ287" t="s">
        <v>104</v>
      </c>
      <c r="IK287">
        <v>0</v>
      </c>
    </row>
    <row r="289" spans="1:206" x14ac:dyDescent="0.2">
      <c r="A289" s="3">
        <v>51</v>
      </c>
      <c r="B289" s="3">
        <f>B222</f>
        <v>1</v>
      </c>
      <c r="C289" s="3">
        <f>A222</f>
        <v>4</v>
      </c>
      <c r="D289" s="3">
        <f>ROW(A222)</f>
        <v>222</v>
      </c>
      <c r="E289" s="3"/>
      <c r="F289" s="3" t="str">
        <f>IF(F222&lt;&gt;"",F222,"")</f>
        <v/>
      </c>
      <c r="G289" s="3" t="str">
        <f>IF(G222&lt;&gt;"",G222,"")</f>
        <v>3. Полы (коридор, с/у, лестничный марш правый)</v>
      </c>
      <c r="H289" s="3">
        <v>0</v>
      </c>
      <c r="I289" s="3"/>
      <c r="J289" s="3"/>
      <c r="K289" s="3"/>
      <c r="L289" s="3"/>
      <c r="M289" s="3"/>
      <c r="N289" s="3"/>
      <c r="O289" s="3">
        <f t="shared" ref="O289:T289" si="206">ROUND(AB289,0)</f>
        <v>885930</v>
      </c>
      <c r="P289" s="3">
        <f t="shared" si="206"/>
        <v>866913</v>
      </c>
      <c r="Q289" s="3">
        <f t="shared" si="206"/>
        <v>1911</v>
      </c>
      <c r="R289" s="3">
        <f t="shared" si="206"/>
        <v>666</v>
      </c>
      <c r="S289" s="3">
        <f t="shared" si="206"/>
        <v>17106</v>
      </c>
      <c r="T289" s="3">
        <f t="shared" si="206"/>
        <v>0</v>
      </c>
      <c r="U289" s="3">
        <f>AH289</f>
        <v>1987.1613264084999</v>
      </c>
      <c r="V289" s="3">
        <f>AI289</f>
        <v>53.068653595000001</v>
      </c>
      <c r="W289" s="3">
        <f>ROUND(AJ289,0)</f>
        <v>-17</v>
      </c>
      <c r="X289" s="3">
        <f>ROUND(AK289,0)</f>
        <v>17593</v>
      </c>
      <c r="Y289" s="3">
        <f>ROUND(AL289,0)</f>
        <v>9633</v>
      </c>
      <c r="Z289" s="3"/>
      <c r="AA289" s="3"/>
      <c r="AB289" s="3">
        <f>ROUND(SUMIF(AA226:AA287,"=53551706",O226:O287),0)</f>
        <v>885930</v>
      </c>
      <c r="AC289" s="3">
        <f>ROUND(SUMIF(AA226:AA287,"=53551706",P226:P287),0)</f>
        <v>866913</v>
      </c>
      <c r="AD289" s="3">
        <f>ROUND(SUMIF(AA226:AA287,"=53551706",Q226:Q287),0)</f>
        <v>1911</v>
      </c>
      <c r="AE289" s="3">
        <f>ROUND(SUMIF(AA226:AA287,"=53551706",R226:R287),0)</f>
        <v>666</v>
      </c>
      <c r="AF289" s="3">
        <f>ROUND(SUMIF(AA226:AA287,"=53551706",S226:S287),0)</f>
        <v>17106</v>
      </c>
      <c r="AG289" s="3">
        <f>ROUND(SUMIF(AA226:AA287,"=53551706",T226:T287),0)</f>
        <v>0</v>
      </c>
      <c r="AH289" s="3">
        <f>SUMIF(AA226:AA287,"=53551706",U226:U287)</f>
        <v>1987.1613264084999</v>
      </c>
      <c r="AI289" s="3">
        <f>SUMIF(AA226:AA287,"=53551706",V226:V287)</f>
        <v>53.068653595000001</v>
      </c>
      <c r="AJ289" s="3">
        <f>ROUND(SUMIF(AA226:AA287,"=53551706",W226:W287),0)</f>
        <v>-17</v>
      </c>
      <c r="AK289" s="3">
        <f>ROUND(SUMIF(AA226:AA287,"=53551706",X226:X287),0)</f>
        <v>17593</v>
      </c>
      <c r="AL289" s="3">
        <f>ROUND(SUMIF(AA226:AA287,"=53551706",Y226:Y287),0)</f>
        <v>9633</v>
      </c>
      <c r="AM289" s="3"/>
      <c r="AN289" s="3"/>
      <c r="AO289" s="3">
        <f t="shared" ref="AO289:BD289" si="207">ROUND(BX289,0)</f>
        <v>0</v>
      </c>
      <c r="AP289" s="3">
        <f t="shared" si="207"/>
        <v>0</v>
      </c>
      <c r="AQ289" s="3">
        <f t="shared" si="207"/>
        <v>0</v>
      </c>
      <c r="AR289" s="3">
        <f t="shared" si="207"/>
        <v>913156</v>
      </c>
      <c r="AS289" s="3">
        <f t="shared" si="207"/>
        <v>913156</v>
      </c>
      <c r="AT289" s="3">
        <f t="shared" si="207"/>
        <v>0</v>
      </c>
      <c r="AU289" s="3">
        <f t="shared" si="207"/>
        <v>0</v>
      </c>
      <c r="AV289" s="3">
        <f t="shared" si="207"/>
        <v>866913</v>
      </c>
      <c r="AW289" s="3">
        <f t="shared" si="207"/>
        <v>866913</v>
      </c>
      <c r="AX289" s="3">
        <f t="shared" si="207"/>
        <v>0</v>
      </c>
      <c r="AY289" s="3">
        <f t="shared" si="207"/>
        <v>866913</v>
      </c>
      <c r="AZ289" s="3">
        <f t="shared" si="207"/>
        <v>0</v>
      </c>
      <c r="BA289" s="3">
        <f t="shared" si="207"/>
        <v>0</v>
      </c>
      <c r="BB289" s="3">
        <f t="shared" si="207"/>
        <v>0</v>
      </c>
      <c r="BC289" s="3">
        <f t="shared" si="207"/>
        <v>0</v>
      </c>
      <c r="BD289" s="3">
        <f t="shared" si="207"/>
        <v>0</v>
      </c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>
        <f>ROUND(SUMIF(AA226:AA287,"=53551706",FQ226:FQ287),0)</f>
        <v>0</v>
      </c>
      <c r="BY289" s="3">
        <f>ROUND(SUMIF(AA226:AA287,"=53551706",FR226:FR287),0)</f>
        <v>0</v>
      </c>
      <c r="BZ289" s="3">
        <f>ROUND(SUMIF(AA226:AA287,"=53551706",GL226:GL287),0)</f>
        <v>0</v>
      </c>
      <c r="CA289" s="3">
        <f>ROUND(SUMIF(AA226:AA287,"=53551706",GM226:GM287),0)</f>
        <v>913156</v>
      </c>
      <c r="CB289" s="3">
        <f>ROUND(SUMIF(AA226:AA287,"=53551706",GN226:GN287),0)</f>
        <v>913156</v>
      </c>
      <c r="CC289" s="3">
        <f>ROUND(SUMIF(AA226:AA287,"=53551706",GO226:GO287),0)</f>
        <v>0</v>
      </c>
      <c r="CD289" s="3">
        <f>ROUND(SUMIF(AA226:AA287,"=53551706",GP226:GP287),0)</f>
        <v>0</v>
      </c>
      <c r="CE289" s="3">
        <f>AC289-BX289</f>
        <v>866913</v>
      </c>
      <c r="CF289" s="3">
        <f>AC289-BY289</f>
        <v>866913</v>
      </c>
      <c r="CG289" s="3">
        <f>BX289-BZ289</f>
        <v>0</v>
      </c>
      <c r="CH289" s="3">
        <f>AC289-BX289-BY289+BZ289</f>
        <v>866913</v>
      </c>
      <c r="CI289" s="3">
        <f>BY289-BZ289</f>
        <v>0</v>
      </c>
      <c r="CJ289" s="3">
        <f>ROUND(SUMIF(AA226:AA287,"=53551706",GX226:GX287),0)</f>
        <v>0</v>
      </c>
      <c r="CK289" s="3">
        <f>ROUND(SUMIF(AA226:AA287,"=53551706",GY226:GY287),0)</f>
        <v>0</v>
      </c>
      <c r="CL289" s="3">
        <f>ROUND(SUMIF(AA226:AA287,"=53551706",GZ226:GZ287),0)</f>
        <v>0</v>
      </c>
      <c r="CM289" s="3">
        <f>ROUND(SUMIF(AA226:AA287,"=53551706",HD226:HD287),0)</f>
        <v>0</v>
      </c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4">
        <f t="shared" ref="DG289:DL289" si="208">ROUND(DT289,0)</f>
        <v>1814431</v>
      </c>
      <c r="DH289" s="4">
        <f t="shared" si="208"/>
        <v>1182375</v>
      </c>
      <c r="DI289" s="4">
        <f t="shared" si="208"/>
        <v>29249</v>
      </c>
      <c r="DJ289" s="4">
        <f t="shared" si="208"/>
        <v>23483</v>
      </c>
      <c r="DK289" s="4">
        <f t="shared" si="208"/>
        <v>602807</v>
      </c>
      <c r="DL289" s="4">
        <f t="shared" si="208"/>
        <v>0</v>
      </c>
      <c r="DM289" s="4">
        <f>DZ289</f>
        <v>1987.1613264084999</v>
      </c>
      <c r="DN289" s="4">
        <f>EA289</f>
        <v>53.068653595000001</v>
      </c>
      <c r="DO289" s="4">
        <f>ROUND(EB289,0)</f>
        <v>-16</v>
      </c>
      <c r="DP289" s="4">
        <f>ROUND(EC289,0)</f>
        <v>619968</v>
      </c>
      <c r="DQ289" s="4">
        <f>ROUND(ED289,0)</f>
        <v>339486</v>
      </c>
      <c r="DR289" s="4"/>
      <c r="DS289" s="4"/>
      <c r="DT289" s="4">
        <f>ROUND(SUMIF(AA226:AA287,"=53551707",O226:O287),0)</f>
        <v>1814431</v>
      </c>
      <c r="DU289" s="4">
        <f>ROUND(SUMIF(AA226:AA287,"=53551707",P226:P287),0)</f>
        <v>1182375</v>
      </c>
      <c r="DV289" s="4">
        <f>ROUND(SUMIF(AA226:AA287,"=53551707",Q226:Q287),0)</f>
        <v>29249</v>
      </c>
      <c r="DW289" s="4">
        <f>ROUND(SUMIF(AA226:AA287,"=53551707",R226:R287),0)</f>
        <v>23483</v>
      </c>
      <c r="DX289" s="4">
        <f>ROUND(SUMIF(AA226:AA287,"=53551707",S226:S287),0)</f>
        <v>602807</v>
      </c>
      <c r="DY289" s="4">
        <f>ROUND(SUMIF(AA226:AA287,"=53551707",T226:T287),0)</f>
        <v>0</v>
      </c>
      <c r="DZ289" s="4">
        <f>SUMIF(AA226:AA287,"=53551707",U226:U287)</f>
        <v>1987.1613264084999</v>
      </c>
      <c r="EA289" s="4">
        <f>SUMIF(AA226:AA287,"=53551707",V226:V287)</f>
        <v>53.068653595000001</v>
      </c>
      <c r="EB289" s="4">
        <f>ROUND(SUMIF(AA226:AA287,"=53551707",W226:W287),0)</f>
        <v>-16</v>
      </c>
      <c r="EC289" s="4">
        <f>ROUND(SUMIF(AA226:AA287,"=53551707",X226:X287),0)</f>
        <v>619968</v>
      </c>
      <c r="ED289" s="4">
        <f>ROUND(SUMIF(AA226:AA287,"=53551707",Y226:Y287),0)</f>
        <v>339486</v>
      </c>
      <c r="EE289" s="4"/>
      <c r="EF289" s="4"/>
      <c r="EG289" s="4">
        <f t="shared" ref="EG289:EV289" si="209">ROUND(FP289,0)</f>
        <v>0</v>
      </c>
      <c r="EH289" s="4">
        <f t="shared" si="209"/>
        <v>0</v>
      </c>
      <c r="EI289" s="4">
        <f t="shared" si="209"/>
        <v>0</v>
      </c>
      <c r="EJ289" s="4">
        <f t="shared" si="209"/>
        <v>2773885</v>
      </c>
      <c r="EK289" s="4">
        <f t="shared" si="209"/>
        <v>2773885</v>
      </c>
      <c r="EL289" s="4">
        <f t="shared" si="209"/>
        <v>0</v>
      </c>
      <c r="EM289" s="4">
        <f t="shared" si="209"/>
        <v>0</v>
      </c>
      <c r="EN289" s="4">
        <f t="shared" si="209"/>
        <v>1182375</v>
      </c>
      <c r="EO289" s="4">
        <f t="shared" si="209"/>
        <v>1182375</v>
      </c>
      <c r="EP289" s="4">
        <f t="shared" si="209"/>
        <v>0</v>
      </c>
      <c r="EQ289" s="4">
        <f t="shared" si="209"/>
        <v>1182375</v>
      </c>
      <c r="ER289" s="4">
        <f t="shared" si="209"/>
        <v>0</v>
      </c>
      <c r="ES289" s="4">
        <f t="shared" si="209"/>
        <v>0</v>
      </c>
      <c r="ET289" s="4">
        <f t="shared" si="209"/>
        <v>0</v>
      </c>
      <c r="EU289" s="4">
        <f t="shared" si="209"/>
        <v>0</v>
      </c>
      <c r="EV289" s="4">
        <f t="shared" si="209"/>
        <v>0</v>
      </c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>
        <f>ROUND(SUMIF(AA226:AA287,"=53551707",FQ226:FQ287),0)</f>
        <v>0</v>
      </c>
      <c r="FQ289" s="4">
        <f>ROUND(SUMIF(AA226:AA287,"=53551707",FR226:FR287),0)</f>
        <v>0</v>
      </c>
      <c r="FR289" s="4">
        <f>ROUND(SUMIF(AA226:AA287,"=53551707",GL226:GL287),0)</f>
        <v>0</v>
      </c>
      <c r="FS289" s="4">
        <f>ROUND(SUMIF(AA226:AA287,"=53551707",GM226:GM287),0)</f>
        <v>2773885</v>
      </c>
      <c r="FT289" s="4">
        <f>ROUND(SUMIF(AA226:AA287,"=53551707",GN226:GN287),0)</f>
        <v>2773885</v>
      </c>
      <c r="FU289" s="4">
        <f>ROUND(SUMIF(AA226:AA287,"=53551707",GO226:GO287),0)</f>
        <v>0</v>
      </c>
      <c r="FV289" s="4">
        <f>ROUND(SUMIF(AA226:AA287,"=53551707",GP226:GP287),0)</f>
        <v>0</v>
      </c>
      <c r="FW289" s="4">
        <f>DU289-FP289</f>
        <v>1182375</v>
      </c>
      <c r="FX289" s="4">
        <f>DU289-FQ289</f>
        <v>1182375</v>
      </c>
      <c r="FY289" s="4">
        <f>FP289-FR289</f>
        <v>0</v>
      </c>
      <c r="FZ289" s="4">
        <f>DU289-FP289-FQ289+FR289</f>
        <v>1182375</v>
      </c>
      <c r="GA289" s="4">
        <f>FQ289-FR289</f>
        <v>0</v>
      </c>
      <c r="GB289" s="4">
        <f>ROUND(SUMIF(AA226:AA287,"=53551707",GX226:GX287),0)</f>
        <v>0</v>
      </c>
      <c r="GC289" s="4">
        <f>ROUND(SUMIF(AA226:AA287,"=53551707",GY226:GY287),0)</f>
        <v>0</v>
      </c>
      <c r="GD289" s="4">
        <f>ROUND(SUMIF(AA226:AA287,"=53551707",GZ226:GZ287),0)</f>
        <v>0</v>
      </c>
      <c r="GE289" s="4">
        <f>ROUND(SUMIF(AA226:AA287,"=53551707",HD226:HD287),0)</f>
        <v>0</v>
      </c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>
        <v>0</v>
      </c>
    </row>
    <row r="291" spans="1:206" x14ac:dyDescent="0.2">
      <c r="A291" s="5">
        <v>50</v>
      </c>
      <c r="B291" s="5">
        <v>0</v>
      </c>
      <c r="C291" s="5">
        <v>0</v>
      </c>
      <c r="D291" s="5">
        <v>1</v>
      </c>
      <c r="E291" s="5">
        <v>201</v>
      </c>
      <c r="F291" s="5">
        <f>ROUND(Source!O289,O291)</f>
        <v>885930</v>
      </c>
      <c r="G291" s="5" t="s">
        <v>249</v>
      </c>
      <c r="H291" s="5" t="s">
        <v>250</v>
      </c>
      <c r="I291" s="5"/>
      <c r="J291" s="5"/>
      <c r="K291" s="5">
        <v>201</v>
      </c>
      <c r="L291" s="5">
        <v>1</v>
      </c>
      <c r="M291" s="5">
        <v>3</v>
      </c>
      <c r="N291" s="5" t="s">
        <v>3</v>
      </c>
      <c r="O291" s="5">
        <v>2</v>
      </c>
      <c r="P291" s="5">
        <f>ROUND(Source!DG289,O291)</f>
        <v>1814431</v>
      </c>
      <c r="Q291" s="5"/>
      <c r="R291" s="5"/>
      <c r="S291" s="5"/>
      <c r="T291" s="5"/>
      <c r="U291" s="5"/>
      <c r="V291" s="5"/>
      <c r="W291" s="5">
        <v>885929.64</v>
      </c>
      <c r="X291" s="5">
        <v>1</v>
      </c>
      <c r="Y291" s="5">
        <v>885929.64</v>
      </c>
      <c r="Z291" s="5">
        <v>1814431</v>
      </c>
      <c r="AA291" s="5">
        <v>1</v>
      </c>
      <c r="AB291" s="5">
        <v>1814431</v>
      </c>
    </row>
    <row r="292" spans="1:206" x14ac:dyDescent="0.2">
      <c r="A292" s="5">
        <v>50</v>
      </c>
      <c r="B292" s="5">
        <v>0</v>
      </c>
      <c r="C292" s="5">
        <v>0</v>
      </c>
      <c r="D292" s="5">
        <v>1</v>
      </c>
      <c r="E292" s="5">
        <v>202</v>
      </c>
      <c r="F292" s="5">
        <f>ROUND(Source!P289,O292)</f>
        <v>866913</v>
      </c>
      <c r="G292" s="5" t="s">
        <v>251</v>
      </c>
      <c r="H292" s="5" t="s">
        <v>252</v>
      </c>
      <c r="I292" s="5"/>
      <c r="J292" s="5"/>
      <c r="K292" s="5">
        <v>202</v>
      </c>
      <c r="L292" s="5">
        <v>2</v>
      </c>
      <c r="M292" s="5">
        <v>3</v>
      </c>
      <c r="N292" s="5" t="s">
        <v>3</v>
      </c>
      <c r="O292" s="5">
        <v>2</v>
      </c>
      <c r="P292" s="5">
        <f>ROUND(Source!DH289,O292)</f>
        <v>1182375</v>
      </c>
      <c r="Q292" s="5"/>
      <c r="R292" s="5"/>
      <c r="S292" s="5"/>
      <c r="T292" s="5"/>
      <c r="U292" s="5"/>
      <c r="V292" s="5"/>
      <c r="W292" s="5">
        <v>866913.27</v>
      </c>
      <c r="X292" s="5">
        <v>1</v>
      </c>
      <c r="Y292" s="5">
        <v>866913.27</v>
      </c>
      <c r="Z292" s="5">
        <v>1182375</v>
      </c>
      <c r="AA292" s="5">
        <v>1</v>
      </c>
      <c r="AB292" s="5">
        <v>1182375</v>
      </c>
    </row>
    <row r="293" spans="1:206" x14ac:dyDescent="0.2">
      <c r="A293" s="5">
        <v>50</v>
      </c>
      <c r="B293" s="5">
        <v>0</v>
      </c>
      <c r="C293" s="5">
        <v>0</v>
      </c>
      <c r="D293" s="5">
        <v>1</v>
      </c>
      <c r="E293" s="5">
        <v>222</v>
      </c>
      <c r="F293" s="5">
        <f>ROUND(Source!AO289,O293)</f>
        <v>0</v>
      </c>
      <c r="G293" s="5" t="s">
        <v>253</v>
      </c>
      <c r="H293" s="5" t="s">
        <v>254</v>
      </c>
      <c r="I293" s="5"/>
      <c r="J293" s="5"/>
      <c r="K293" s="5">
        <v>222</v>
      </c>
      <c r="L293" s="5">
        <v>3</v>
      </c>
      <c r="M293" s="5">
        <v>3</v>
      </c>
      <c r="N293" s="5" t="s">
        <v>3</v>
      </c>
      <c r="O293" s="5">
        <v>2</v>
      </c>
      <c r="P293" s="5">
        <f>ROUND(Source!EG289,O293)</f>
        <v>0</v>
      </c>
      <c r="Q293" s="5"/>
      <c r="R293" s="5"/>
      <c r="S293" s="5"/>
      <c r="T293" s="5"/>
      <c r="U293" s="5"/>
      <c r="V293" s="5"/>
      <c r="W293" s="5">
        <v>0</v>
      </c>
      <c r="X293" s="5">
        <v>1</v>
      </c>
      <c r="Y293" s="5">
        <v>0</v>
      </c>
      <c r="Z293" s="5">
        <v>0</v>
      </c>
      <c r="AA293" s="5">
        <v>1</v>
      </c>
      <c r="AB293" s="5">
        <v>0</v>
      </c>
    </row>
    <row r="294" spans="1:206" x14ac:dyDescent="0.2">
      <c r="A294" s="5">
        <v>50</v>
      </c>
      <c r="B294" s="5">
        <v>0</v>
      </c>
      <c r="C294" s="5">
        <v>0</v>
      </c>
      <c r="D294" s="5">
        <v>1</v>
      </c>
      <c r="E294" s="5">
        <v>225</v>
      </c>
      <c r="F294" s="5">
        <f>ROUND(Source!AV289,O294)</f>
        <v>866913</v>
      </c>
      <c r="G294" s="5" t="s">
        <v>255</v>
      </c>
      <c r="H294" s="5" t="s">
        <v>256</v>
      </c>
      <c r="I294" s="5"/>
      <c r="J294" s="5"/>
      <c r="K294" s="5">
        <v>225</v>
      </c>
      <c r="L294" s="5">
        <v>4</v>
      </c>
      <c r="M294" s="5">
        <v>3</v>
      </c>
      <c r="N294" s="5" t="s">
        <v>3</v>
      </c>
      <c r="O294" s="5">
        <v>2</v>
      </c>
      <c r="P294" s="5">
        <f>ROUND(Source!EN289,O294)</f>
        <v>1182375</v>
      </c>
      <c r="Q294" s="5"/>
      <c r="R294" s="5"/>
      <c r="S294" s="5"/>
      <c r="T294" s="5"/>
      <c r="U294" s="5"/>
      <c r="V294" s="5"/>
      <c r="W294" s="5">
        <v>866913.27</v>
      </c>
      <c r="X294" s="5">
        <v>1</v>
      </c>
      <c r="Y294" s="5">
        <v>866913.27</v>
      </c>
      <c r="Z294" s="5">
        <v>1182375</v>
      </c>
      <c r="AA294" s="5">
        <v>1</v>
      </c>
      <c r="AB294" s="5">
        <v>1182375</v>
      </c>
    </row>
    <row r="295" spans="1:206" x14ac:dyDescent="0.2">
      <c r="A295" s="5">
        <v>50</v>
      </c>
      <c r="B295" s="5">
        <v>0</v>
      </c>
      <c r="C295" s="5">
        <v>0</v>
      </c>
      <c r="D295" s="5">
        <v>1</v>
      </c>
      <c r="E295" s="5">
        <v>226</v>
      </c>
      <c r="F295" s="5">
        <f>ROUND(Source!AW289,O295)</f>
        <v>866913</v>
      </c>
      <c r="G295" s="5" t="s">
        <v>257</v>
      </c>
      <c r="H295" s="5" t="s">
        <v>258</v>
      </c>
      <c r="I295" s="5"/>
      <c r="J295" s="5"/>
      <c r="K295" s="5">
        <v>226</v>
      </c>
      <c r="L295" s="5">
        <v>5</v>
      </c>
      <c r="M295" s="5">
        <v>3</v>
      </c>
      <c r="N295" s="5" t="s">
        <v>3</v>
      </c>
      <c r="O295" s="5">
        <v>2</v>
      </c>
      <c r="P295" s="5">
        <f>ROUND(Source!EO289,O295)</f>
        <v>1182375</v>
      </c>
      <c r="Q295" s="5"/>
      <c r="R295" s="5"/>
      <c r="S295" s="5"/>
      <c r="T295" s="5"/>
      <c r="U295" s="5"/>
      <c r="V295" s="5"/>
      <c r="W295" s="5">
        <v>866913.27</v>
      </c>
      <c r="X295" s="5">
        <v>1</v>
      </c>
      <c r="Y295" s="5">
        <v>866913.27</v>
      </c>
      <c r="Z295" s="5">
        <v>1182375</v>
      </c>
      <c r="AA295" s="5">
        <v>1</v>
      </c>
      <c r="AB295" s="5">
        <v>1182375</v>
      </c>
    </row>
    <row r="296" spans="1:206" x14ac:dyDescent="0.2">
      <c r="A296" s="5">
        <v>50</v>
      </c>
      <c r="B296" s="5">
        <v>0</v>
      </c>
      <c r="C296" s="5">
        <v>0</v>
      </c>
      <c r="D296" s="5">
        <v>1</v>
      </c>
      <c r="E296" s="5">
        <v>227</v>
      </c>
      <c r="F296" s="5">
        <f>ROUND(Source!AX289,O296)</f>
        <v>0</v>
      </c>
      <c r="G296" s="5" t="s">
        <v>259</v>
      </c>
      <c r="H296" s="5" t="s">
        <v>260</v>
      </c>
      <c r="I296" s="5"/>
      <c r="J296" s="5"/>
      <c r="K296" s="5">
        <v>227</v>
      </c>
      <c r="L296" s="5">
        <v>6</v>
      </c>
      <c r="M296" s="5">
        <v>3</v>
      </c>
      <c r="N296" s="5" t="s">
        <v>3</v>
      </c>
      <c r="O296" s="5">
        <v>2</v>
      </c>
      <c r="P296" s="5">
        <f>ROUND(Source!EP289,O296)</f>
        <v>0</v>
      </c>
      <c r="Q296" s="5"/>
      <c r="R296" s="5"/>
      <c r="S296" s="5"/>
      <c r="T296" s="5"/>
      <c r="U296" s="5"/>
      <c r="V296" s="5"/>
      <c r="W296" s="5">
        <v>0</v>
      </c>
      <c r="X296" s="5">
        <v>1</v>
      </c>
      <c r="Y296" s="5">
        <v>0</v>
      </c>
      <c r="Z296" s="5">
        <v>0</v>
      </c>
      <c r="AA296" s="5">
        <v>1</v>
      </c>
      <c r="AB296" s="5">
        <v>0</v>
      </c>
    </row>
    <row r="297" spans="1:206" x14ac:dyDescent="0.2">
      <c r="A297" s="5">
        <v>50</v>
      </c>
      <c r="B297" s="5">
        <v>0</v>
      </c>
      <c r="C297" s="5">
        <v>0</v>
      </c>
      <c r="D297" s="5">
        <v>1</v>
      </c>
      <c r="E297" s="5">
        <v>228</v>
      </c>
      <c r="F297" s="5">
        <f>ROUND(Source!AY289,O297)</f>
        <v>866913</v>
      </c>
      <c r="G297" s="5" t="s">
        <v>261</v>
      </c>
      <c r="H297" s="5" t="s">
        <v>262</v>
      </c>
      <c r="I297" s="5"/>
      <c r="J297" s="5"/>
      <c r="K297" s="5">
        <v>228</v>
      </c>
      <c r="L297" s="5">
        <v>7</v>
      </c>
      <c r="M297" s="5">
        <v>3</v>
      </c>
      <c r="N297" s="5" t="s">
        <v>3</v>
      </c>
      <c r="O297" s="5">
        <v>2</v>
      </c>
      <c r="P297" s="5">
        <f>ROUND(Source!EQ289,O297)</f>
        <v>1182375</v>
      </c>
      <c r="Q297" s="5"/>
      <c r="R297" s="5"/>
      <c r="S297" s="5"/>
      <c r="T297" s="5"/>
      <c r="U297" s="5"/>
      <c r="V297" s="5"/>
      <c r="W297" s="5">
        <v>866913.27</v>
      </c>
      <c r="X297" s="5">
        <v>1</v>
      </c>
      <c r="Y297" s="5">
        <v>866913.27</v>
      </c>
      <c r="Z297" s="5">
        <v>1182375</v>
      </c>
      <c r="AA297" s="5">
        <v>1</v>
      </c>
      <c r="AB297" s="5">
        <v>1182375</v>
      </c>
    </row>
    <row r="298" spans="1:206" x14ac:dyDescent="0.2">
      <c r="A298" s="5">
        <v>50</v>
      </c>
      <c r="B298" s="5">
        <v>0</v>
      </c>
      <c r="C298" s="5">
        <v>0</v>
      </c>
      <c r="D298" s="5">
        <v>1</v>
      </c>
      <c r="E298" s="5">
        <v>216</v>
      </c>
      <c r="F298" s="5">
        <f>ROUND(Source!AP289,O298)</f>
        <v>0</v>
      </c>
      <c r="G298" s="5" t="s">
        <v>263</v>
      </c>
      <c r="H298" s="5" t="s">
        <v>264</v>
      </c>
      <c r="I298" s="5"/>
      <c r="J298" s="5"/>
      <c r="K298" s="5">
        <v>216</v>
      </c>
      <c r="L298" s="5">
        <v>8</v>
      </c>
      <c r="M298" s="5">
        <v>3</v>
      </c>
      <c r="N298" s="5" t="s">
        <v>3</v>
      </c>
      <c r="O298" s="5">
        <v>2</v>
      </c>
      <c r="P298" s="5">
        <f>ROUND(Source!EH289,O298)</f>
        <v>0</v>
      </c>
      <c r="Q298" s="5"/>
      <c r="R298" s="5"/>
      <c r="S298" s="5"/>
      <c r="T298" s="5"/>
      <c r="U298" s="5"/>
      <c r="V298" s="5"/>
      <c r="W298" s="5">
        <v>0</v>
      </c>
      <c r="X298" s="5">
        <v>1</v>
      </c>
      <c r="Y298" s="5">
        <v>0</v>
      </c>
      <c r="Z298" s="5">
        <v>0</v>
      </c>
      <c r="AA298" s="5">
        <v>1</v>
      </c>
      <c r="AB298" s="5">
        <v>0</v>
      </c>
    </row>
    <row r="299" spans="1:206" x14ac:dyDescent="0.2">
      <c r="A299" s="5">
        <v>50</v>
      </c>
      <c r="B299" s="5">
        <v>0</v>
      </c>
      <c r="C299" s="5">
        <v>0</v>
      </c>
      <c r="D299" s="5">
        <v>1</v>
      </c>
      <c r="E299" s="5">
        <v>223</v>
      </c>
      <c r="F299" s="5">
        <f>ROUND(Source!AQ289,O299)</f>
        <v>0</v>
      </c>
      <c r="G299" s="5" t="s">
        <v>265</v>
      </c>
      <c r="H299" s="5" t="s">
        <v>266</v>
      </c>
      <c r="I299" s="5"/>
      <c r="J299" s="5"/>
      <c r="K299" s="5">
        <v>223</v>
      </c>
      <c r="L299" s="5">
        <v>9</v>
      </c>
      <c r="M299" s="5">
        <v>3</v>
      </c>
      <c r="N299" s="5" t="s">
        <v>3</v>
      </c>
      <c r="O299" s="5">
        <v>2</v>
      </c>
      <c r="P299" s="5">
        <f>ROUND(Source!EI289,O299)</f>
        <v>0</v>
      </c>
      <c r="Q299" s="5"/>
      <c r="R299" s="5"/>
      <c r="S299" s="5"/>
      <c r="T299" s="5"/>
      <c r="U299" s="5"/>
      <c r="V299" s="5"/>
      <c r="W299" s="5">
        <v>0</v>
      </c>
      <c r="X299" s="5">
        <v>1</v>
      </c>
      <c r="Y299" s="5">
        <v>0</v>
      </c>
      <c r="Z299" s="5">
        <v>0</v>
      </c>
      <c r="AA299" s="5">
        <v>1</v>
      </c>
      <c r="AB299" s="5">
        <v>0</v>
      </c>
    </row>
    <row r="300" spans="1:206" x14ac:dyDescent="0.2">
      <c r="A300" s="5">
        <v>50</v>
      </c>
      <c r="B300" s="5">
        <v>0</v>
      </c>
      <c r="C300" s="5">
        <v>0</v>
      </c>
      <c r="D300" s="5">
        <v>1</v>
      </c>
      <c r="E300" s="5">
        <v>229</v>
      </c>
      <c r="F300" s="5">
        <f>ROUND(Source!AZ289,O300)</f>
        <v>0</v>
      </c>
      <c r="G300" s="5" t="s">
        <v>267</v>
      </c>
      <c r="H300" s="5" t="s">
        <v>268</v>
      </c>
      <c r="I300" s="5"/>
      <c r="J300" s="5"/>
      <c r="K300" s="5">
        <v>229</v>
      </c>
      <c r="L300" s="5">
        <v>10</v>
      </c>
      <c r="M300" s="5">
        <v>3</v>
      </c>
      <c r="N300" s="5" t="s">
        <v>3</v>
      </c>
      <c r="O300" s="5">
        <v>2</v>
      </c>
      <c r="P300" s="5">
        <f>ROUND(Source!ER289,O300)</f>
        <v>0</v>
      </c>
      <c r="Q300" s="5"/>
      <c r="R300" s="5"/>
      <c r="S300" s="5"/>
      <c r="T300" s="5"/>
      <c r="U300" s="5"/>
      <c r="V300" s="5"/>
      <c r="W300" s="5">
        <v>0</v>
      </c>
      <c r="X300" s="5">
        <v>1</v>
      </c>
      <c r="Y300" s="5">
        <v>0</v>
      </c>
      <c r="Z300" s="5">
        <v>0</v>
      </c>
      <c r="AA300" s="5">
        <v>1</v>
      </c>
      <c r="AB300" s="5">
        <v>0</v>
      </c>
    </row>
    <row r="301" spans="1:206" x14ac:dyDescent="0.2">
      <c r="A301" s="5">
        <v>50</v>
      </c>
      <c r="B301" s="5">
        <v>0</v>
      </c>
      <c r="C301" s="5">
        <v>0</v>
      </c>
      <c r="D301" s="5">
        <v>1</v>
      </c>
      <c r="E301" s="5">
        <v>203</v>
      </c>
      <c r="F301" s="5">
        <f>ROUND(Source!Q289,O301)</f>
        <v>1911</v>
      </c>
      <c r="G301" s="5" t="s">
        <v>269</v>
      </c>
      <c r="H301" s="5" t="s">
        <v>270</v>
      </c>
      <c r="I301" s="5"/>
      <c r="J301" s="5"/>
      <c r="K301" s="5">
        <v>203</v>
      </c>
      <c r="L301" s="5">
        <v>11</v>
      </c>
      <c r="M301" s="5">
        <v>3</v>
      </c>
      <c r="N301" s="5" t="s">
        <v>3</v>
      </c>
      <c r="O301" s="5">
        <v>2</v>
      </c>
      <c r="P301" s="5">
        <f>ROUND(Source!DI289,O301)</f>
        <v>29249</v>
      </c>
      <c r="Q301" s="5"/>
      <c r="R301" s="5"/>
      <c r="S301" s="5"/>
      <c r="T301" s="5"/>
      <c r="U301" s="5"/>
      <c r="V301" s="5"/>
      <c r="W301" s="5">
        <v>1910.6699999999998</v>
      </c>
      <c r="X301" s="5">
        <v>1</v>
      </c>
      <c r="Y301" s="5">
        <v>1910.6699999999998</v>
      </c>
      <c r="Z301" s="5">
        <v>29249</v>
      </c>
      <c r="AA301" s="5">
        <v>1</v>
      </c>
      <c r="AB301" s="5">
        <v>29249</v>
      </c>
    </row>
    <row r="302" spans="1:206" x14ac:dyDescent="0.2">
      <c r="A302" s="5">
        <v>50</v>
      </c>
      <c r="B302" s="5">
        <v>0</v>
      </c>
      <c r="C302" s="5">
        <v>0</v>
      </c>
      <c r="D302" s="5">
        <v>1</v>
      </c>
      <c r="E302" s="5">
        <v>231</v>
      </c>
      <c r="F302" s="5">
        <f>ROUND(Source!BB289,O302)</f>
        <v>0</v>
      </c>
      <c r="G302" s="5" t="s">
        <v>271</v>
      </c>
      <c r="H302" s="5" t="s">
        <v>272</v>
      </c>
      <c r="I302" s="5"/>
      <c r="J302" s="5"/>
      <c r="K302" s="5">
        <v>231</v>
      </c>
      <c r="L302" s="5">
        <v>12</v>
      </c>
      <c r="M302" s="5">
        <v>3</v>
      </c>
      <c r="N302" s="5" t="s">
        <v>3</v>
      </c>
      <c r="O302" s="5">
        <v>2</v>
      </c>
      <c r="P302" s="5">
        <f>ROUND(Source!ET289,O302)</f>
        <v>0</v>
      </c>
      <c r="Q302" s="5"/>
      <c r="R302" s="5"/>
      <c r="S302" s="5"/>
      <c r="T302" s="5"/>
      <c r="U302" s="5"/>
      <c r="V302" s="5"/>
      <c r="W302" s="5">
        <v>0</v>
      </c>
      <c r="X302" s="5">
        <v>1</v>
      </c>
      <c r="Y302" s="5">
        <v>0</v>
      </c>
      <c r="Z302" s="5">
        <v>0</v>
      </c>
      <c r="AA302" s="5">
        <v>1</v>
      </c>
      <c r="AB302" s="5">
        <v>0</v>
      </c>
    </row>
    <row r="303" spans="1:206" x14ac:dyDescent="0.2">
      <c r="A303" s="5">
        <v>50</v>
      </c>
      <c r="B303" s="5">
        <v>0</v>
      </c>
      <c r="C303" s="5">
        <v>0</v>
      </c>
      <c r="D303" s="5">
        <v>1</v>
      </c>
      <c r="E303" s="5">
        <v>204</v>
      </c>
      <c r="F303" s="5">
        <f>ROUND(Source!R289,O303)</f>
        <v>666</v>
      </c>
      <c r="G303" s="5" t="s">
        <v>273</v>
      </c>
      <c r="H303" s="5" t="s">
        <v>274</v>
      </c>
      <c r="I303" s="5"/>
      <c r="J303" s="5"/>
      <c r="K303" s="5">
        <v>204</v>
      </c>
      <c r="L303" s="5">
        <v>13</v>
      </c>
      <c r="M303" s="5">
        <v>3</v>
      </c>
      <c r="N303" s="5" t="s">
        <v>3</v>
      </c>
      <c r="O303" s="5">
        <v>2</v>
      </c>
      <c r="P303" s="5">
        <f>ROUND(Source!DJ289,O303)</f>
        <v>23483</v>
      </c>
      <c r="Q303" s="5"/>
      <c r="R303" s="5"/>
      <c r="S303" s="5"/>
      <c r="T303" s="5"/>
      <c r="U303" s="5"/>
      <c r="V303" s="5"/>
      <c r="W303" s="5">
        <v>666.37</v>
      </c>
      <c r="X303" s="5">
        <v>1</v>
      </c>
      <c r="Y303" s="5">
        <v>666.37</v>
      </c>
      <c r="Z303" s="5">
        <v>23483</v>
      </c>
      <c r="AA303" s="5">
        <v>1</v>
      </c>
      <c r="AB303" s="5">
        <v>23483</v>
      </c>
    </row>
    <row r="304" spans="1:206" x14ac:dyDescent="0.2">
      <c r="A304" s="5">
        <v>50</v>
      </c>
      <c r="B304" s="5">
        <v>0</v>
      </c>
      <c r="C304" s="5">
        <v>0</v>
      </c>
      <c r="D304" s="5">
        <v>1</v>
      </c>
      <c r="E304" s="5">
        <v>205</v>
      </c>
      <c r="F304" s="5">
        <f>ROUND(Source!S289,O304)</f>
        <v>17106</v>
      </c>
      <c r="G304" s="5" t="s">
        <v>275</v>
      </c>
      <c r="H304" s="5" t="s">
        <v>276</v>
      </c>
      <c r="I304" s="5"/>
      <c r="J304" s="5"/>
      <c r="K304" s="5">
        <v>205</v>
      </c>
      <c r="L304" s="5">
        <v>14</v>
      </c>
      <c r="M304" s="5">
        <v>3</v>
      </c>
      <c r="N304" s="5" t="s">
        <v>3</v>
      </c>
      <c r="O304" s="5">
        <v>2</v>
      </c>
      <c r="P304" s="5">
        <f>ROUND(Source!DK289,O304)</f>
        <v>602807</v>
      </c>
      <c r="Q304" s="5"/>
      <c r="R304" s="5"/>
      <c r="S304" s="5"/>
      <c r="T304" s="5"/>
      <c r="U304" s="5"/>
      <c r="V304" s="5"/>
      <c r="W304" s="5">
        <v>17105.7</v>
      </c>
      <c r="X304" s="5">
        <v>1</v>
      </c>
      <c r="Y304" s="5">
        <v>17105.7</v>
      </c>
      <c r="Z304" s="5">
        <v>602807</v>
      </c>
      <c r="AA304" s="5">
        <v>1</v>
      </c>
      <c r="AB304" s="5">
        <v>602807</v>
      </c>
    </row>
    <row r="305" spans="1:88" x14ac:dyDescent="0.2">
      <c r="A305" s="5">
        <v>50</v>
      </c>
      <c r="B305" s="5">
        <v>0</v>
      </c>
      <c r="C305" s="5">
        <v>0</v>
      </c>
      <c r="D305" s="5">
        <v>1</v>
      </c>
      <c r="E305" s="5">
        <v>232</v>
      </c>
      <c r="F305" s="5">
        <f>ROUND(Source!BC289,O305)</f>
        <v>0</v>
      </c>
      <c r="G305" s="5" t="s">
        <v>277</v>
      </c>
      <c r="H305" s="5" t="s">
        <v>278</v>
      </c>
      <c r="I305" s="5"/>
      <c r="J305" s="5"/>
      <c r="K305" s="5">
        <v>232</v>
      </c>
      <c r="L305" s="5">
        <v>15</v>
      </c>
      <c r="M305" s="5">
        <v>3</v>
      </c>
      <c r="N305" s="5" t="s">
        <v>3</v>
      </c>
      <c r="O305" s="5">
        <v>2</v>
      </c>
      <c r="P305" s="5">
        <f>ROUND(Source!EU289,O305)</f>
        <v>0</v>
      </c>
      <c r="Q305" s="5"/>
      <c r="R305" s="5"/>
      <c r="S305" s="5"/>
      <c r="T305" s="5"/>
      <c r="U305" s="5"/>
      <c r="V305" s="5"/>
      <c r="W305" s="5">
        <v>0</v>
      </c>
      <c r="X305" s="5">
        <v>1</v>
      </c>
      <c r="Y305" s="5">
        <v>0</v>
      </c>
      <c r="Z305" s="5">
        <v>0</v>
      </c>
      <c r="AA305" s="5">
        <v>1</v>
      </c>
      <c r="AB305" s="5">
        <v>0</v>
      </c>
    </row>
    <row r="306" spans="1:88" x14ac:dyDescent="0.2">
      <c r="A306" s="5">
        <v>50</v>
      </c>
      <c r="B306" s="5">
        <v>0</v>
      </c>
      <c r="C306" s="5">
        <v>0</v>
      </c>
      <c r="D306" s="5">
        <v>1</v>
      </c>
      <c r="E306" s="5">
        <v>214</v>
      </c>
      <c r="F306" s="5">
        <f>ROUND(Source!AS289,O306)</f>
        <v>913156</v>
      </c>
      <c r="G306" s="5" t="s">
        <v>279</v>
      </c>
      <c r="H306" s="5" t="s">
        <v>280</v>
      </c>
      <c r="I306" s="5"/>
      <c r="J306" s="5"/>
      <c r="K306" s="5">
        <v>214</v>
      </c>
      <c r="L306" s="5">
        <v>16</v>
      </c>
      <c r="M306" s="5">
        <v>3</v>
      </c>
      <c r="N306" s="5" t="s">
        <v>3</v>
      </c>
      <c r="O306" s="5">
        <v>2</v>
      </c>
      <c r="P306" s="5">
        <f>ROUND(Source!EK289,O306)</f>
        <v>2773885</v>
      </c>
      <c r="Q306" s="5"/>
      <c r="R306" s="5"/>
      <c r="S306" s="5"/>
      <c r="T306" s="5"/>
      <c r="U306" s="5"/>
      <c r="V306" s="5"/>
      <c r="W306" s="5">
        <v>913155.79</v>
      </c>
      <c r="X306" s="5">
        <v>1</v>
      </c>
      <c r="Y306" s="5">
        <v>913155.79</v>
      </c>
      <c r="Z306" s="5">
        <v>2773885</v>
      </c>
      <c r="AA306" s="5">
        <v>1</v>
      </c>
      <c r="AB306" s="5">
        <v>2773885</v>
      </c>
    </row>
    <row r="307" spans="1:88" x14ac:dyDescent="0.2">
      <c r="A307" s="5">
        <v>50</v>
      </c>
      <c r="B307" s="5">
        <v>0</v>
      </c>
      <c r="C307" s="5">
        <v>0</v>
      </c>
      <c r="D307" s="5">
        <v>1</v>
      </c>
      <c r="E307" s="5">
        <v>215</v>
      </c>
      <c r="F307" s="5">
        <f>ROUND(Source!AT289,O307)</f>
        <v>0</v>
      </c>
      <c r="G307" s="5" t="s">
        <v>281</v>
      </c>
      <c r="H307" s="5" t="s">
        <v>282</v>
      </c>
      <c r="I307" s="5"/>
      <c r="J307" s="5"/>
      <c r="K307" s="5">
        <v>215</v>
      </c>
      <c r="L307" s="5">
        <v>17</v>
      </c>
      <c r="M307" s="5">
        <v>3</v>
      </c>
      <c r="N307" s="5" t="s">
        <v>3</v>
      </c>
      <c r="O307" s="5">
        <v>2</v>
      </c>
      <c r="P307" s="5">
        <f>ROUND(Source!EL289,O307)</f>
        <v>0</v>
      </c>
      <c r="Q307" s="5"/>
      <c r="R307" s="5"/>
      <c r="S307" s="5"/>
      <c r="T307" s="5"/>
      <c r="U307" s="5"/>
      <c r="V307" s="5"/>
      <c r="W307" s="5">
        <v>0</v>
      </c>
      <c r="X307" s="5">
        <v>1</v>
      </c>
      <c r="Y307" s="5">
        <v>0</v>
      </c>
      <c r="Z307" s="5">
        <v>0</v>
      </c>
      <c r="AA307" s="5">
        <v>1</v>
      </c>
      <c r="AB307" s="5">
        <v>0</v>
      </c>
    </row>
    <row r="308" spans="1:88" x14ac:dyDescent="0.2">
      <c r="A308" s="5">
        <v>50</v>
      </c>
      <c r="B308" s="5">
        <v>0</v>
      </c>
      <c r="C308" s="5">
        <v>0</v>
      </c>
      <c r="D308" s="5">
        <v>1</v>
      </c>
      <c r="E308" s="5">
        <v>217</v>
      </c>
      <c r="F308" s="5">
        <f>ROUND(Source!AU289,O308)</f>
        <v>0</v>
      </c>
      <c r="G308" s="5" t="s">
        <v>283</v>
      </c>
      <c r="H308" s="5" t="s">
        <v>284</v>
      </c>
      <c r="I308" s="5"/>
      <c r="J308" s="5"/>
      <c r="K308" s="5">
        <v>217</v>
      </c>
      <c r="L308" s="5">
        <v>18</v>
      </c>
      <c r="M308" s="5">
        <v>3</v>
      </c>
      <c r="N308" s="5" t="s">
        <v>3</v>
      </c>
      <c r="O308" s="5">
        <v>2</v>
      </c>
      <c r="P308" s="5">
        <f>ROUND(Source!EM289,O308)</f>
        <v>0</v>
      </c>
      <c r="Q308" s="5"/>
      <c r="R308" s="5"/>
      <c r="S308" s="5"/>
      <c r="T308" s="5"/>
      <c r="U308" s="5"/>
      <c r="V308" s="5"/>
      <c r="W308" s="5">
        <v>0</v>
      </c>
      <c r="X308" s="5">
        <v>1</v>
      </c>
      <c r="Y308" s="5">
        <v>0</v>
      </c>
      <c r="Z308" s="5">
        <v>0</v>
      </c>
      <c r="AA308" s="5">
        <v>1</v>
      </c>
      <c r="AB308" s="5">
        <v>0</v>
      </c>
    </row>
    <row r="309" spans="1:88" x14ac:dyDescent="0.2">
      <c r="A309" s="5">
        <v>50</v>
      </c>
      <c r="B309" s="5">
        <v>0</v>
      </c>
      <c r="C309" s="5">
        <v>0</v>
      </c>
      <c r="D309" s="5">
        <v>1</v>
      </c>
      <c r="E309" s="5">
        <v>230</v>
      </c>
      <c r="F309" s="5">
        <f>ROUND(Source!BA289,O309)</f>
        <v>0</v>
      </c>
      <c r="G309" s="5" t="s">
        <v>285</v>
      </c>
      <c r="H309" s="5" t="s">
        <v>286</v>
      </c>
      <c r="I309" s="5"/>
      <c r="J309" s="5"/>
      <c r="K309" s="5">
        <v>230</v>
      </c>
      <c r="L309" s="5">
        <v>19</v>
      </c>
      <c r="M309" s="5">
        <v>3</v>
      </c>
      <c r="N309" s="5" t="s">
        <v>3</v>
      </c>
      <c r="O309" s="5">
        <v>2</v>
      </c>
      <c r="P309" s="5">
        <f>ROUND(Source!ES289,O309)</f>
        <v>0</v>
      </c>
      <c r="Q309" s="5"/>
      <c r="R309" s="5"/>
      <c r="S309" s="5"/>
      <c r="T309" s="5"/>
      <c r="U309" s="5"/>
      <c r="V309" s="5"/>
      <c r="W309" s="5">
        <v>0</v>
      </c>
      <c r="X309" s="5">
        <v>1</v>
      </c>
      <c r="Y309" s="5">
        <v>0</v>
      </c>
      <c r="Z309" s="5">
        <v>0</v>
      </c>
      <c r="AA309" s="5">
        <v>1</v>
      </c>
      <c r="AB309" s="5">
        <v>0</v>
      </c>
    </row>
    <row r="310" spans="1:88" x14ac:dyDescent="0.2">
      <c r="A310" s="5">
        <v>50</v>
      </c>
      <c r="B310" s="5">
        <v>0</v>
      </c>
      <c r="C310" s="5">
        <v>0</v>
      </c>
      <c r="D310" s="5">
        <v>1</v>
      </c>
      <c r="E310" s="5">
        <v>206</v>
      </c>
      <c r="F310" s="5">
        <f>ROUND(Source!T289,O310)</f>
        <v>0</v>
      </c>
      <c r="G310" s="5" t="s">
        <v>287</v>
      </c>
      <c r="H310" s="5" t="s">
        <v>288</v>
      </c>
      <c r="I310" s="5"/>
      <c r="J310" s="5"/>
      <c r="K310" s="5">
        <v>206</v>
      </c>
      <c r="L310" s="5">
        <v>20</v>
      </c>
      <c r="M310" s="5">
        <v>3</v>
      </c>
      <c r="N310" s="5" t="s">
        <v>3</v>
      </c>
      <c r="O310" s="5">
        <v>2</v>
      </c>
      <c r="P310" s="5">
        <f>ROUND(Source!DL289,O310)</f>
        <v>0</v>
      </c>
      <c r="Q310" s="5"/>
      <c r="R310" s="5"/>
      <c r="S310" s="5"/>
      <c r="T310" s="5"/>
      <c r="U310" s="5"/>
      <c r="V310" s="5"/>
      <c r="W310" s="5">
        <v>0</v>
      </c>
      <c r="X310" s="5">
        <v>1</v>
      </c>
      <c r="Y310" s="5">
        <v>0</v>
      </c>
      <c r="Z310" s="5">
        <v>0</v>
      </c>
      <c r="AA310" s="5">
        <v>1</v>
      </c>
      <c r="AB310" s="5">
        <v>0</v>
      </c>
    </row>
    <row r="311" spans="1:88" x14ac:dyDescent="0.2">
      <c r="A311" s="5">
        <v>50</v>
      </c>
      <c r="B311" s="5">
        <v>0</v>
      </c>
      <c r="C311" s="5">
        <v>0</v>
      </c>
      <c r="D311" s="5">
        <v>1</v>
      </c>
      <c r="E311" s="5">
        <v>207</v>
      </c>
      <c r="F311" s="5">
        <f>Source!U289</f>
        <v>1987.1613264084999</v>
      </c>
      <c r="G311" s="5" t="s">
        <v>289</v>
      </c>
      <c r="H311" s="5" t="s">
        <v>290</v>
      </c>
      <c r="I311" s="5"/>
      <c r="J311" s="5"/>
      <c r="K311" s="5">
        <v>207</v>
      </c>
      <c r="L311" s="5">
        <v>21</v>
      </c>
      <c r="M311" s="5">
        <v>3</v>
      </c>
      <c r="N311" s="5" t="s">
        <v>3</v>
      </c>
      <c r="O311" s="5">
        <v>-1</v>
      </c>
      <c r="P311" s="5">
        <f>Source!DM289</f>
        <v>1987.1613264084999</v>
      </c>
      <c r="Q311" s="5"/>
      <c r="R311" s="5"/>
      <c r="S311" s="5"/>
      <c r="T311" s="5"/>
      <c r="U311" s="5"/>
      <c r="V311" s="5"/>
      <c r="W311" s="5">
        <v>1987.1613264</v>
      </c>
      <c r="X311" s="5">
        <v>1</v>
      </c>
      <c r="Y311" s="5">
        <v>1987.1613264</v>
      </c>
      <c r="Z311" s="5">
        <v>1987.1613264</v>
      </c>
      <c r="AA311" s="5">
        <v>1</v>
      </c>
      <c r="AB311" s="5">
        <v>1987.1613264</v>
      </c>
    </row>
    <row r="312" spans="1:88" x14ac:dyDescent="0.2">
      <c r="A312" s="5">
        <v>50</v>
      </c>
      <c r="B312" s="5">
        <v>0</v>
      </c>
      <c r="C312" s="5">
        <v>0</v>
      </c>
      <c r="D312" s="5">
        <v>1</v>
      </c>
      <c r="E312" s="5">
        <v>208</v>
      </c>
      <c r="F312" s="5">
        <f>Source!V289</f>
        <v>53.068653595000001</v>
      </c>
      <c r="G312" s="5" t="s">
        <v>291</v>
      </c>
      <c r="H312" s="5" t="s">
        <v>292</v>
      </c>
      <c r="I312" s="5"/>
      <c r="J312" s="5"/>
      <c r="K312" s="5">
        <v>208</v>
      </c>
      <c r="L312" s="5">
        <v>22</v>
      </c>
      <c r="M312" s="5">
        <v>3</v>
      </c>
      <c r="N312" s="5" t="s">
        <v>3</v>
      </c>
      <c r="O312" s="5">
        <v>-1</v>
      </c>
      <c r="P312" s="5">
        <f>Source!DN289</f>
        <v>53.068653595000001</v>
      </c>
      <c r="Q312" s="5"/>
      <c r="R312" s="5"/>
      <c r="S312" s="5"/>
      <c r="T312" s="5"/>
      <c r="U312" s="5"/>
      <c r="V312" s="5"/>
      <c r="W312" s="5">
        <v>53.068653599999998</v>
      </c>
      <c r="X312" s="5">
        <v>1</v>
      </c>
      <c r="Y312" s="5">
        <v>53.068653599999998</v>
      </c>
      <c r="Z312" s="5">
        <v>53.068653599999998</v>
      </c>
      <c r="AA312" s="5">
        <v>1</v>
      </c>
      <c r="AB312" s="5">
        <v>53.068653599999998</v>
      </c>
    </row>
    <row r="313" spans="1:88" x14ac:dyDescent="0.2">
      <c r="A313" s="5">
        <v>50</v>
      </c>
      <c r="B313" s="5">
        <v>0</v>
      </c>
      <c r="C313" s="5">
        <v>0</v>
      </c>
      <c r="D313" s="5">
        <v>1</v>
      </c>
      <c r="E313" s="5">
        <v>209</v>
      </c>
      <c r="F313" s="5">
        <f>ROUND(Source!W289,O313)</f>
        <v>-17</v>
      </c>
      <c r="G313" s="5" t="s">
        <v>293</v>
      </c>
      <c r="H313" s="5" t="s">
        <v>294</v>
      </c>
      <c r="I313" s="5"/>
      <c r="J313" s="5"/>
      <c r="K313" s="5">
        <v>209</v>
      </c>
      <c r="L313" s="5">
        <v>23</v>
      </c>
      <c r="M313" s="5">
        <v>3</v>
      </c>
      <c r="N313" s="5" t="s">
        <v>3</v>
      </c>
      <c r="O313" s="5">
        <v>2</v>
      </c>
      <c r="P313" s="5">
        <f>ROUND(Source!DO289,O313)</f>
        <v>-16</v>
      </c>
      <c r="Q313" s="5"/>
      <c r="R313" s="5"/>
      <c r="S313" s="5"/>
      <c r="T313" s="5"/>
      <c r="U313" s="5"/>
      <c r="V313" s="5"/>
      <c r="W313" s="5">
        <v>-16.87</v>
      </c>
      <c r="X313" s="5">
        <v>1</v>
      </c>
      <c r="Y313" s="5">
        <v>-16.87</v>
      </c>
      <c r="Z313" s="5">
        <v>-16</v>
      </c>
      <c r="AA313" s="5">
        <v>1</v>
      </c>
      <c r="AB313" s="5">
        <v>-16</v>
      </c>
    </row>
    <row r="314" spans="1:88" x14ac:dyDescent="0.2">
      <c r="A314" s="5">
        <v>50</v>
      </c>
      <c r="B314" s="5">
        <v>0</v>
      </c>
      <c r="C314" s="5">
        <v>0</v>
      </c>
      <c r="D314" s="5">
        <v>1</v>
      </c>
      <c r="E314" s="5">
        <v>233</v>
      </c>
      <c r="F314" s="5">
        <f>ROUND(Source!BD289,O314)</f>
        <v>0</v>
      </c>
      <c r="G314" s="5" t="s">
        <v>295</v>
      </c>
      <c r="H314" s="5" t="s">
        <v>296</v>
      </c>
      <c r="I314" s="5"/>
      <c r="J314" s="5"/>
      <c r="K314" s="5">
        <v>233</v>
      </c>
      <c r="L314" s="5">
        <v>24</v>
      </c>
      <c r="M314" s="5">
        <v>3</v>
      </c>
      <c r="N314" s="5" t="s">
        <v>3</v>
      </c>
      <c r="O314" s="5">
        <v>2</v>
      </c>
      <c r="P314" s="5">
        <f>ROUND(Source!EV289,O314)</f>
        <v>0</v>
      </c>
      <c r="Q314" s="5"/>
      <c r="R314" s="5"/>
      <c r="S314" s="5"/>
      <c r="T314" s="5"/>
      <c r="U314" s="5"/>
      <c r="V314" s="5"/>
      <c r="W314" s="5">
        <v>0</v>
      </c>
      <c r="X314" s="5">
        <v>1</v>
      </c>
      <c r="Y314" s="5">
        <v>0</v>
      </c>
      <c r="Z314" s="5">
        <v>0</v>
      </c>
      <c r="AA314" s="5">
        <v>1</v>
      </c>
      <c r="AB314" s="5">
        <v>0</v>
      </c>
    </row>
    <row r="315" spans="1:88" x14ac:dyDescent="0.2">
      <c r="A315" s="5">
        <v>50</v>
      </c>
      <c r="B315" s="5">
        <v>0</v>
      </c>
      <c r="C315" s="5">
        <v>0</v>
      </c>
      <c r="D315" s="5">
        <v>1</v>
      </c>
      <c r="E315" s="5">
        <v>210</v>
      </c>
      <c r="F315" s="5">
        <f>ROUND(Source!X289,O315)</f>
        <v>17593</v>
      </c>
      <c r="G315" s="5" t="s">
        <v>297</v>
      </c>
      <c r="H315" s="5" t="s">
        <v>298</v>
      </c>
      <c r="I315" s="5"/>
      <c r="J315" s="5"/>
      <c r="K315" s="5">
        <v>210</v>
      </c>
      <c r="L315" s="5">
        <v>25</v>
      </c>
      <c r="M315" s="5">
        <v>3</v>
      </c>
      <c r="N315" s="5" t="s">
        <v>3</v>
      </c>
      <c r="O315" s="5">
        <v>2</v>
      </c>
      <c r="P315" s="5">
        <f>ROUND(Source!DP289,O315)</f>
        <v>619968</v>
      </c>
      <c r="Q315" s="5"/>
      <c r="R315" s="5"/>
      <c r="S315" s="5"/>
      <c r="T315" s="5"/>
      <c r="U315" s="5"/>
      <c r="V315" s="5"/>
      <c r="W315" s="5">
        <v>17592.669999999998</v>
      </c>
      <c r="X315" s="5">
        <v>1</v>
      </c>
      <c r="Y315" s="5">
        <v>17592.669999999998</v>
      </c>
      <c r="Z315" s="5">
        <v>619968</v>
      </c>
      <c r="AA315" s="5">
        <v>1</v>
      </c>
      <c r="AB315" s="5">
        <v>619968</v>
      </c>
    </row>
    <row r="316" spans="1:88" x14ac:dyDescent="0.2">
      <c r="A316" s="5">
        <v>50</v>
      </c>
      <c r="B316" s="5">
        <v>0</v>
      </c>
      <c r="C316" s="5">
        <v>0</v>
      </c>
      <c r="D316" s="5">
        <v>1</v>
      </c>
      <c r="E316" s="5">
        <v>211</v>
      </c>
      <c r="F316" s="5">
        <f>ROUND(Source!Y289,O316)</f>
        <v>9633</v>
      </c>
      <c r="G316" s="5" t="s">
        <v>299</v>
      </c>
      <c r="H316" s="5" t="s">
        <v>300</v>
      </c>
      <c r="I316" s="5"/>
      <c r="J316" s="5"/>
      <c r="K316" s="5">
        <v>211</v>
      </c>
      <c r="L316" s="5">
        <v>26</v>
      </c>
      <c r="M316" s="5">
        <v>3</v>
      </c>
      <c r="N316" s="5" t="s">
        <v>3</v>
      </c>
      <c r="O316" s="5">
        <v>2</v>
      </c>
      <c r="P316" s="5">
        <f>ROUND(Source!DQ289,O316)</f>
        <v>339486</v>
      </c>
      <c r="Q316" s="5"/>
      <c r="R316" s="5"/>
      <c r="S316" s="5"/>
      <c r="T316" s="5"/>
      <c r="U316" s="5"/>
      <c r="V316" s="5"/>
      <c r="W316" s="5">
        <v>9633.48</v>
      </c>
      <c r="X316" s="5">
        <v>1</v>
      </c>
      <c r="Y316" s="5">
        <v>9633.48</v>
      </c>
      <c r="Z316" s="5">
        <v>339486</v>
      </c>
      <c r="AA316" s="5">
        <v>1</v>
      </c>
      <c r="AB316" s="5">
        <v>339486</v>
      </c>
    </row>
    <row r="317" spans="1:88" x14ac:dyDescent="0.2">
      <c r="A317" s="5">
        <v>50</v>
      </c>
      <c r="B317" s="5">
        <v>0</v>
      </c>
      <c r="C317" s="5">
        <v>0</v>
      </c>
      <c r="D317" s="5">
        <v>1</v>
      </c>
      <c r="E317" s="5">
        <v>224</v>
      </c>
      <c r="F317" s="5">
        <f>ROUND(Source!AR289,O317)</f>
        <v>913156</v>
      </c>
      <c r="G317" s="5" t="s">
        <v>301</v>
      </c>
      <c r="H317" s="5" t="s">
        <v>302</v>
      </c>
      <c r="I317" s="5"/>
      <c r="J317" s="5"/>
      <c r="K317" s="5">
        <v>224</v>
      </c>
      <c r="L317" s="5">
        <v>27</v>
      </c>
      <c r="M317" s="5">
        <v>3</v>
      </c>
      <c r="N317" s="5" t="s">
        <v>3</v>
      </c>
      <c r="O317" s="5">
        <v>2</v>
      </c>
      <c r="P317" s="5">
        <f>ROUND(Source!EJ289,O317)</f>
        <v>2773885</v>
      </c>
      <c r="Q317" s="5"/>
      <c r="R317" s="5"/>
      <c r="S317" s="5"/>
      <c r="T317" s="5"/>
      <c r="U317" s="5"/>
      <c r="V317" s="5"/>
      <c r="W317" s="5">
        <v>913155.79</v>
      </c>
      <c r="X317" s="5">
        <v>1</v>
      </c>
      <c r="Y317" s="5">
        <v>913155.79</v>
      </c>
      <c r="Z317" s="5">
        <v>2773885</v>
      </c>
      <c r="AA317" s="5">
        <v>1</v>
      </c>
      <c r="AB317" s="5">
        <v>2773885</v>
      </c>
    </row>
    <row r="319" spans="1:88" x14ac:dyDescent="0.2">
      <c r="A319" s="1">
        <v>4</v>
      </c>
      <c r="B319" s="1">
        <v>1</v>
      </c>
      <c r="C319" s="1"/>
      <c r="D319" s="1">
        <f>ROW(A382)</f>
        <v>382</v>
      </c>
      <c r="E319" s="1"/>
      <c r="F319" s="1" t="s">
        <v>3</v>
      </c>
      <c r="G319" s="1" t="s">
        <v>461</v>
      </c>
      <c r="H319" s="1" t="s">
        <v>3</v>
      </c>
      <c r="I319" s="1">
        <v>0</v>
      </c>
      <c r="J319" s="1"/>
      <c r="K319" s="1">
        <v>1</v>
      </c>
      <c r="L319" s="1"/>
      <c r="M319" s="1" t="s">
        <v>3</v>
      </c>
      <c r="N319" s="1"/>
      <c r="O319" s="1"/>
      <c r="P319" s="1"/>
      <c r="Q319" s="1"/>
      <c r="R319" s="1"/>
      <c r="S319" s="1">
        <v>0</v>
      </c>
      <c r="T319" s="1">
        <v>0</v>
      </c>
      <c r="U319" s="1" t="s">
        <v>3</v>
      </c>
      <c r="V319" s="1">
        <v>0</v>
      </c>
      <c r="W319" s="1"/>
      <c r="X319" s="1"/>
      <c r="Y319" s="1"/>
      <c r="Z319" s="1"/>
      <c r="AA319" s="1"/>
      <c r="AB319" s="1" t="s">
        <v>3</v>
      </c>
      <c r="AC319" s="1" t="s">
        <v>3</v>
      </c>
      <c r="AD319" s="1" t="s">
        <v>3</v>
      </c>
      <c r="AE319" s="1" t="s">
        <v>3</v>
      </c>
      <c r="AF319" s="1" t="s">
        <v>3</v>
      </c>
      <c r="AG319" s="1" t="s">
        <v>3</v>
      </c>
      <c r="AH319" s="1"/>
      <c r="AI319" s="1"/>
      <c r="AJ319" s="1"/>
      <c r="AK319" s="1"/>
      <c r="AL319" s="1"/>
      <c r="AM319" s="1"/>
      <c r="AN319" s="1"/>
      <c r="AO319" s="1"/>
      <c r="AP319" s="1" t="s">
        <v>3</v>
      </c>
      <c r="AQ319" s="1" t="s">
        <v>3</v>
      </c>
      <c r="AR319" s="1" t="s">
        <v>3</v>
      </c>
      <c r="AS319" s="1"/>
      <c r="AT319" s="1"/>
      <c r="AU319" s="1"/>
      <c r="AV319" s="1"/>
      <c r="AW319" s="1"/>
      <c r="AX319" s="1"/>
      <c r="AY319" s="1"/>
      <c r="AZ319" s="1" t="s">
        <v>3</v>
      </c>
      <c r="BA319" s="1"/>
      <c r="BB319" s="1" t="s">
        <v>3</v>
      </c>
      <c r="BC319" s="1" t="s">
        <v>3</v>
      </c>
      <c r="BD319" s="1" t="s">
        <v>3</v>
      </c>
      <c r="BE319" s="1" t="s">
        <v>3</v>
      </c>
      <c r="BF319" s="1" t="s">
        <v>3</v>
      </c>
      <c r="BG319" s="1" t="s">
        <v>3</v>
      </c>
      <c r="BH319" s="1" t="s">
        <v>3</v>
      </c>
      <c r="BI319" s="1" t="s">
        <v>3</v>
      </c>
      <c r="BJ319" s="1" t="s">
        <v>3</v>
      </c>
      <c r="BK319" s="1" t="s">
        <v>3</v>
      </c>
      <c r="BL319" s="1" t="s">
        <v>3</v>
      </c>
      <c r="BM319" s="1" t="s">
        <v>3</v>
      </c>
      <c r="BN319" s="1" t="s">
        <v>3</v>
      </c>
      <c r="BO319" s="1" t="s">
        <v>3</v>
      </c>
      <c r="BP319" s="1" t="s">
        <v>3</v>
      </c>
      <c r="BQ319" s="1"/>
      <c r="BR319" s="1"/>
      <c r="BS319" s="1"/>
      <c r="BT319" s="1"/>
      <c r="BU319" s="1"/>
      <c r="BV319" s="1"/>
      <c r="BW319" s="1"/>
      <c r="BX319" s="1">
        <v>0</v>
      </c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>
        <v>0</v>
      </c>
    </row>
    <row r="321" spans="1:255" x14ac:dyDescent="0.2">
      <c r="A321" s="3">
        <v>52</v>
      </c>
      <c r="B321" s="3">
        <f t="shared" ref="B321:G321" si="210">B382</f>
        <v>1</v>
      </c>
      <c r="C321" s="3">
        <f t="shared" si="210"/>
        <v>4</v>
      </c>
      <c r="D321" s="3">
        <f t="shared" si="210"/>
        <v>319</v>
      </c>
      <c r="E321" s="3">
        <f t="shared" si="210"/>
        <v>0</v>
      </c>
      <c r="F321" s="3" t="str">
        <f t="shared" si="210"/>
        <v/>
      </c>
      <c r="G321" s="3" t="str">
        <f t="shared" si="210"/>
        <v>4. Стены (кабинеты)</v>
      </c>
      <c r="H321" s="3"/>
      <c r="I321" s="3"/>
      <c r="J321" s="3"/>
      <c r="K321" s="3"/>
      <c r="L321" s="3"/>
      <c r="M321" s="3"/>
      <c r="N321" s="3"/>
      <c r="O321" s="3">
        <f t="shared" ref="O321:AT321" si="211">O382</f>
        <v>250118</v>
      </c>
      <c r="P321" s="3">
        <f t="shared" si="211"/>
        <v>233187</v>
      </c>
      <c r="Q321" s="3">
        <f t="shared" si="211"/>
        <v>663</v>
      </c>
      <c r="R321" s="3">
        <f t="shared" si="211"/>
        <v>147</v>
      </c>
      <c r="S321" s="3">
        <f t="shared" si="211"/>
        <v>16268</v>
      </c>
      <c r="T321" s="3">
        <f t="shared" si="211"/>
        <v>0</v>
      </c>
      <c r="U321" s="3">
        <f t="shared" si="211"/>
        <v>1833.0616645199998</v>
      </c>
      <c r="V321" s="3">
        <f t="shared" si="211"/>
        <v>11.140222500000002</v>
      </c>
      <c r="W321" s="3">
        <f t="shared" si="211"/>
        <v>1631</v>
      </c>
      <c r="X321" s="3">
        <f t="shared" si="211"/>
        <v>15784</v>
      </c>
      <c r="Y321" s="3">
        <f t="shared" si="211"/>
        <v>7736</v>
      </c>
      <c r="Z321" s="3">
        <f t="shared" si="211"/>
        <v>0</v>
      </c>
      <c r="AA321" s="3">
        <f t="shared" si="211"/>
        <v>0</v>
      </c>
      <c r="AB321" s="3">
        <f t="shared" si="211"/>
        <v>250118</v>
      </c>
      <c r="AC321" s="3">
        <f t="shared" si="211"/>
        <v>233187</v>
      </c>
      <c r="AD321" s="3">
        <f t="shared" si="211"/>
        <v>663</v>
      </c>
      <c r="AE321" s="3">
        <f t="shared" si="211"/>
        <v>147</v>
      </c>
      <c r="AF321" s="3">
        <f t="shared" si="211"/>
        <v>16268</v>
      </c>
      <c r="AG321" s="3">
        <f t="shared" si="211"/>
        <v>0</v>
      </c>
      <c r="AH321" s="3">
        <f t="shared" si="211"/>
        <v>1833.0616645199998</v>
      </c>
      <c r="AI321" s="3">
        <f t="shared" si="211"/>
        <v>11.140222500000002</v>
      </c>
      <c r="AJ321" s="3">
        <f t="shared" si="211"/>
        <v>1631</v>
      </c>
      <c r="AK321" s="3">
        <f t="shared" si="211"/>
        <v>15784</v>
      </c>
      <c r="AL321" s="3">
        <f t="shared" si="211"/>
        <v>7736</v>
      </c>
      <c r="AM321" s="3">
        <f t="shared" si="211"/>
        <v>0</v>
      </c>
      <c r="AN321" s="3">
        <f t="shared" si="211"/>
        <v>0</v>
      </c>
      <c r="AO321" s="3">
        <f t="shared" si="211"/>
        <v>0</v>
      </c>
      <c r="AP321" s="3">
        <f t="shared" si="211"/>
        <v>0</v>
      </c>
      <c r="AQ321" s="3">
        <f t="shared" si="211"/>
        <v>0</v>
      </c>
      <c r="AR321" s="3">
        <f t="shared" si="211"/>
        <v>273638</v>
      </c>
      <c r="AS321" s="3">
        <f t="shared" si="211"/>
        <v>273638</v>
      </c>
      <c r="AT321" s="3">
        <f t="shared" si="211"/>
        <v>0</v>
      </c>
      <c r="AU321" s="3">
        <f t="shared" ref="AU321:BZ321" si="212">AU382</f>
        <v>0</v>
      </c>
      <c r="AV321" s="3">
        <f t="shared" si="212"/>
        <v>233187</v>
      </c>
      <c r="AW321" s="3">
        <f t="shared" si="212"/>
        <v>233187</v>
      </c>
      <c r="AX321" s="3">
        <f t="shared" si="212"/>
        <v>0</v>
      </c>
      <c r="AY321" s="3">
        <f t="shared" si="212"/>
        <v>233187</v>
      </c>
      <c r="AZ321" s="3">
        <f t="shared" si="212"/>
        <v>0</v>
      </c>
      <c r="BA321" s="3">
        <f t="shared" si="212"/>
        <v>0</v>
      </c>
      <c r="BB321" s="3">
        <f t="shared" si="212"/>
        <v>0</v>
      </c>
      <c r="BC321" s="3">
        <f t="shared" si="212"/>
        <v>0</v>
      </c>
      <c r="BD321" s="3">
        <f t="shared" si="212"/>
        <v>0</v>
      </c>
      <c r="BE321" s="3">
        <f t="shared" si="212"/>
        <v>0</v>
      </c>
      <c r="BF321" s="3">
        <f t="shared" si="212"/>
        <v>0</v>
      </c>
      <c r="BG321" s="3">
        <f t="shared" si="212"/>
        <v>0</v>
      </c>
      <c r="BH321" s="3">
        <f t="shared" si="212"/>
        <v>0</v>
      </c>
      <c r="BI321" s="3">
        <f t="shared" si="212"/>
        <v>0</v>
      </c>
      <c r="BJ321" s="3">
        <f t="shared" si="212"/>
        <v>0</v>
      </c>
      <c r="BK321" s="3">
        <f t="shared" si="212"/>
        <v>0</v>
      </c>
      <c r="BL321" s="3">
        <f t="shared" si="212"/>
        <v>0</v>
      </c>
      <c r="BM321" s="3">
        <f t="shared" si="212"/>
        <v>0</v>
      </c>
      <c r="BN321" s="3">
        <f t="shared" si="212"/>
        <v>0</v>
      </c>
      <c r="BO321" s="3">
        <f t="shared" si="212"/>
        <v>0</v>
      </c>
      <c r="BP321" s="3">
        <f t="shared" si="212"/>
        <v>0</v>
      </c>
      <c r="BQ321" s="3">
        <f t="shared" si="212"/>
        <v>0</v>
      </c>
      <c r="BR321" s="3">
        <f t="shared" si="212"/>
        <v>0</v>
      </c>
      <c r="BS321" s="3">
        <f t="shared" si="212"/>
        <v>0</v>
      </c>
      <c r="BT321" s="3">
        <f t="shared" si="212"/>
        <v>0</v>
      </c>
      <c r="BU321" s="3">
        <f t="shared" si="212"/>
        <v>0</v>
      </c>
      <c r="BV321" s="3">
        <f t="shared" si="212"/>
        <v>0</v>
      </c>
      <c r="BW321" s="3">
        <f t="shared" si="212"/>
        <v>0</v>
      </c>
      <c r="BX321" s="3">
        <f t="shared" si="212"/>
        <v>0</v>
      </c>
      <c r="BY321" s="3">
        <f t="shared" si="212"/>
        <v>0</v>
      </c>
      <c r="BZ321" s="3">
        <f t="shared" si="212"/>
        <v>0</v>
      </c>
      <c r="CA321" s="3">
        <f t="shared" ref="CA321:DF321" si="213">CA382</f>
        <v>273638</v>
      </c>
      <c r="CB321" s="3">
        <f t="shared" si="213"/>
        <v>273638</v>
      </c>
      <c r="CC321" s="3">
        <f t="shared" si="213"/>
        <v>0</v>
      </c>
      <c r="CD321" s="3">
        <f t="shared" si="213"/>
        <v>0</v>
      </c>
      <c r="CE321" s="3">
        <f t="shared" si="213"/>
        <v>233187</v>
      </c>
      <c r="CF321" s="3">
        <f t="shared" si="213"/>
        <v>233187</v>
      </c>
      <c r="CG321" s="3">
        <f t="shared" si="213"/>
        <v>0</v>
      </c>
      <c r="CH321" s="3">
        <f t="shared" si="213"/>
        <v>233187</v>
      </c>
      <c r="CI321" s="3">
        <f t="shared" si="213"/>
        <v>0</v>
      </c>
      <c r="CJ321" s="3">
        <f t="shared" si="213"/>
        <v>0</v>
      </c>
      <c r="CK321" s="3">
        <f t="shared" si="213"/>
        <v>0</v>
      </c>
      <c r="CL321" s="3">
        <f t="shared" si="213"/>
        <v>0</v>
      </c>
      <c r="CM321" s="3">
        <f t="shared" si="213"/>
        <v>0</v>
      </c>
      <c r="CN321" s="3">
        <f t="shared" si="213"/>
        <v>0</v>
      </c>
      <c r="CO321" s="3">
        <f t="shared" si="213"/>
        <v>0</v>
      </c>
      <c r="CP321" s="3">
        <f t="shared" si="213"/>
        <v>0</v>
      </c>
      <c r="CQ321" s="3">
        <f t="shared" si="213"/>
        <v>0</v>
      </c>
      <c r="CR321" s="3">
        <f t="shared" si="213"/>
        <v>0</v>
      </c>
      <c r="CS321" s="3">
        <f t="shared" si="213"/>
        <v>0</v>
      </c>
      <c r="CT321" s="3">
        <f t="shared" si="213"/>
        <v>0</v>
      </c>
      <c r="CU321" s="3">
        <f t="shared" si="213"/>
        <v>0</v>
      </c>
      <c r="CV321" s="3">
        <f t="shared" si="213"/>
        <v>0</v>
      </c>
      <c r="CW321" s="3">
        <f t="shared" si="213"/>
        <v>0</v>
      </c>
      <c r="CX321" s="3">
        <f t="shared" si="213"/>
        <v>0</v>
      </c>
      <c r="CY321" s="3">
        <f t="shared" si="213"/>
        <v>0</v>
      </c>
      <c r="CZ321" s="3">
        <f t="shared" si="213"/>
        <v>0</v>
      </c>
      <c r="DA321" s="3">
        <f t="shared" si="213"/>
        <v>0</v>
      </c>
      <c r="DB321" s="3">
        <f t="shared" si="213"/>
        <v>0</v>
      </c>
      <c r="DC321" s="3">
        <f t="shared" si="213"/>
        <v>0</v>
      </c>
      <c r="DD321" s="3">
        <f t="shared" si="213"/>
        <v>0</v>
      </c>
      <c r="DE321" s="3">
        <f t="shared" si="213"/>
        <v>0</v>
      </c>
      <c r="DF321" s="3">
        <f t="shared" si="213"/>
        <v>0</v>
      </c>
      <c r="DG321" s="4">
        <f t="shared" ref="DG321:EL321" si="214">DG382</f>
        <v>2906717</v>
      </c>
      <c r="DH321" s="4">
        <f t="shared" si="214"/>
        <v>2324881</v>
      </c>
      <c r="DI321" s="4">
        <f t="shared" si="214"/>
        <v>8569</v>
      </c>
      <c r="DJ321" s="4">
        <f t="shared" si="214"/>
        <v>5195</v>
      </c>
      <c r="DK321" s="4">
        <f t="shared" si="214"/>
        <v>573267</v>
      </c>
      <c r="DL321" s="4">
        <f t="shared" si="214"/>
        <v>0</v>
      </c>
      <c r="DM321" s="4">
        <f t="shared" si="214"/>
        <v>1833.0616645199998</v>
      </c>
      <c r="DN321" s="4">
        <f t="shared" si="214"/>
        <v>11.140222500000002</v>
      </c>
      <c r="DO321" s="4">
        <f t="shared" si="214"/>
        <v>1630</v>
      </c>
      <c r="DP321" s="4">
        <f t="shared" si="214"/>
        <v>556234</v>
      </c>
      <c r="DQ321" s="4">
        <f t="shared" si="214"/>
        <v>272605</v>
      </c>
      <c r="DR321" s="4">
        <f t="shared" si="214"/>
        <v>0</v>
      </c>
      <c r="DS321" s="4">
        <f t="shared" si="214"/>
        <v>0</v>
      </c>
      <c r="DT321" s="4">
        <f t="shared" si="214"/>
        <v>2906717</v>
      </c>
      <c r="DU321" s="4">
        <f t="shared" si="214"/>
        <v>2324881</v>
      </c>
      <c r="DV321" s="4">
        <f t="shared" si="214"/>
        <v>8569</v>
      </c>
      <c r="DW321" s="4">
        <f t="shared" si="214"/>
        <v>5195</v>
      </c>
      <c r="DX321" s="4">
        <f t="shared" si="214"/>
        <v>573267</v>
      </c>
      <c r="DY321" s="4">
        <f t="shared" si="214"/>
        <v>0</v>
      </c>
      <c r="DZ321" s="4">
        <f t="shared" si="214"/>
        <v>1833.0616645199998</v>
      </c>
      <c r="EA321" s="4">
        <f t="shared" si="214"/>
        <v>11.140222500000002</v>
      </c>
      <c r="EB321" s="4">
        <f t="shared" si="214"/>
        <v>1630</v>
      </c>
      <c r="EC321" s="4">
        <f t="shared" si="214"/>
        <v>556234</v>
      </c>
      <c r="ED321" s="4">
        <f t="shared" si="214"/>
        <v>272605</v>
      </c>
      <c r="EE321" s="4">
        <f t="shared" si="214"/>
        <v>0</v>
      </c>
      <c r="EF321" s="4">
        <f t="shared" si="214"/>
        <v>0</v>
      </c>
      <c r="EG321" s="4">
        <f t="shared" si="214"/>
        <v>0</v>
      </c>
      <c r="EH321" s="4">
        <f t="shared" si="214"/>
        <v>0</v>
      </c>
      <c r="EI321" s="4">
        <f t="shared" si="214"/>
        <v>0</v>
      </c>
      <c r="EJ321" s="4">
        <f t="shared" si="214"/>
        <v>3735556</v>
      </c>
      <c r="EK321" s="4">
        <f t="shared" si="214"/>
        <v>3735556</v>
      </c>
      <c r="EL321" s="4">
        <f t="shared" si="214"/>
        <v>0</v>
      </c>
      <c r="EM321" s="4">
        <f t="shared" ref="EM321:FR321" si="215">EM382</f>
        <v>0</v>
      </c>
      <c r="EN321" s="4">
        <f t="shared" si="215"/>
        <v>2324881</v>
      </c>
      <c r="EO321" s="4">
        <f t="shared" si="215"/>
        <v>2324881</v>
      </c>
      <c r="EP321" s="4">
        <f t="shared" si="215"/>
        <v>0</v>
      </c>
      <c r="EQ321" s="4">
        <f t="shared" si="215"/>
        <v>2324881</v>
      </c>
      <c r="ER321" s="4">
        <f t="shared" si="215"/>
        <v>0</v>
      </c>
      <c r="ES321" s="4">
        <f t="shared" si="215"/>
        <v>0</v>
      </c>
      <c r="ET321" s="4">
        <f t="shared" si="215"/>
        <v>0</v>
      </c>
      <c r="EU321" s="4">
        <f t="shared" si="215"/>
        <v>0</v>
      </c>
      <c r="EV321" s="4">
        <f t="shared" si="215"/>
        <v>0</v>
      </c>
      <c r="EW321" s="4">
        <f t="shared" si="215"/>
        <v>0</v>
      </c>
      <c r="EX321" s="4">
        <f t="shared" si="215"/>
        <v>0</v>
      </c>
      <c r="EY321" s="4">
        <f t="shared" si="215"/>
        <v>0</v>
      </c>
      <c r="EZ321" s="4">
        <f t="shared" si="215"/>
        <v>0</v>
      </c>
      <c r="FA321" s="4">
        <f t="shared" si="215"/>
        <v>0</v>
      </c>
      <c r="FB321" s="4">
        <f t="shared" si="215"/>
        <v>0</v>
      </c>
      <c r="FC321" s="4">
        <f t="shared" si="215"/>
        <v>0</v>
      </c>
      <c r="FD321" s="4">
        <f t="shared" si="215"/>
        <v>0</v>
      </c>
      <c r="FE321" s="4">
        <f t="shared" si="215"/>
        <v>0</v>
      </c>
      <c r="FF321" s="4">
        <f t="shared" si="215"/>
        <v>0</v>
      </c>
      <c r="FG321" s="4">
        <f t="shared" si="215"/>
        <v>0</v>
      </c>
      <c r="FH321" s="4">
        <f t="shared" si="215"/>
        <v>0</v>
      </c>
      <c r="FI321" s="4">
        <f t="shared" si="215"/>
        <v>0</v>
      </c>
      <c r="FJ321" s="4">
        <f t="shared" si="215"/>
        <v>0</v>
      </c>
      <c r="FK321" s="4">
        <f t="shared" si="215"/>
        <v>0</v>
      </c>
      <c r="FL321" s="4">
        <f t="shared" si="215"/>
        <v>0</v>
      </c>
      <c r="FM321" s="4">
        <f t="shared" si="215"/>
        <v>0</v>
      </c>
      <c r="FN321" s="4">
        <f t="shared" si="215"/>
        <v>0</v>
      </c>
      <c r="FO321" s="4">
        <f t="shared" si="215"/>
        <v>0</v>
      </c>
      <c r="FP321" s="4">
        <f t="shared" si="215"/>
        <v>0</v>
      </c>
      <c r="FQ321" s="4">
        <f t="shared" si="215"/>
        <v>0</v>
      </c>
      <c r="FR321" s="4">
        <f t="shared" si="215"/>
        <v>0</v>
      </c>
      <c r="FS321" s="4">
        <f t="shared" ref="FS321:GX321" si="216">FS382</f>
        <v>3735556</v>
      </c>
      <c r="FT321" s="4">
        <f t="shared" si="216"/>
        <v>3735556</v>
      </c>
      <c r="FU321" s="4">
        <f t="shared" si="216"/>
        <v>0</v>
      </c>
      <c r="FV321" s="4">
        <f t="shared" si="216"/>
        <v>0</v>
      </c>
      <c r="FW321" s="4">
        <f t="shared" si="216"/>
        <v>2324881</v>
      </c>
      <c r="FX321" s="4">
        <f t="shared" si="216"/>
        <v>2324881</v>
      </c>
      <c r="FY321" s="4">
        <f t="shared" si="216"/>
        <v>0</v>
      </c>
      <c r="FZ321" s="4">
        <f t="shared" si="216"/>
        <v>2324881</v>
      </c>
      <c r="GA321" s="4">
        <f t="shared" si="216"/>
        <v>0</v>
      </c>
      <c r="GB321" s="4">
        <f t="shared" si="216"/>
        <v>0</v>
      </c>
      <c r="GC321" s="4">
        <f t="shared" si="216"/>
        <v>0</v>
      </c>
      <c r="GD321" s="4">
        <f t="shared" si="216"/>
        <v>0</v>
      </c>
      <c r="GE321" s="4">
        <f t="shared" si="216"/>
        <v>0</v>
      </c>
      <c r="GF321" s="4">
        <f t="shared" si="216"/>
        <v>0</v>
      </c>
      <c r="GG321" s="4">
        <f t="shared" si="216"/>
        <v>0</v>
      </c>
      <c r="GH321" s="4">
        <f t="shared" si="216"/>
        <v>0</v>
      </c>
      <c r="GI321" s="4">
        <f t="shared" si="216"/>
        <v>0</v>
      </c>
      <c r="GJ321" s="4">
        <f t="shared" si="216"/>
        <v>0</v>
      </c>
      <c r="GK321" s="4">
        <f t="shared" si="216"/>
        <v>0</v>
      </c>
      <c r="GL321" s="4">
        <f t="shared" si="216"/>
        <v>0</v>
      </c>
      <c r="GM321" s="4">
        <f t="shared" si="216"/>
        <v>0</v>
      </c>
      <c r="GN321" s="4">
        <f t="shared" si="216"/>
        <v>0</v>
      </c>
      <c r="GO321" s="4">
        <f t="shared" si="216"/>
        <v>0</v>
      </c>
      <c r="GP321" s="4">
        <f t="shared" si="216"/>
        <v>0</v>
      </c>
      <c r="GQ321" s="4">
        <f t="shared" si="216"/>
        <v>0</v>
      </c>
      <c r="GR321" s="4">
        <f t="shared" si="216"/>
        <v>0</v>
      </c>
      <c r="GS321" s="4">
        <f t="shared" si="216"/>
        <v>0</v>
      </c>
      <c r="GT321" s="4">
        <f t="shared" si="216"/>
        <v>0</v>
      </c>
      <c r="GU321" s="4">
        <f t="shared" si="216"/>
        <v>0</v>
      </c>
      <c r="GV321" s="4">
        <f t="shared" si="216"/>
        <v>0</v>
      </c>
      <c r="GW321" s="4">
        <f t="shared" si="216"/>
        <v>0</v>
      </c>
      <c r="GX321" s="4">
        <f t="shared" si="216"/>
        <v>0</v>
      </c>
    </row>
    <row r="323" spans="1:255" x14ac:dyDescent="0.2">
      <c r="A323" s="2">
        <v>17</v>
      </c>
      <c r="B323" s="2">
        <v>1</v>
      </c>
      <c r="C323" s="2">
        <f>ROW(SmtRes!A624)</f>
        <v>624</v>
      </c>
      <c r="D323" s="2">
        <f>ROW(EtalonRes!A585)</f>
        <v>585</v>
      </c>
      <c r="E323" s="2" t="s">
        <v>462</v>
      </c>
      <c r="F323" s="2" t="s">
        <v>463</v>
      </c>
      <c r="G323" s="2" t="s">
        <v>464</v>
      </c>
      <c r="H323" s="2" t="s">
        <v>396</v>
      </c>
      <c r="I323" s="2">
        <f>ROUND(126.72/100,7)</f>
        <v>1.2672000000000001</v>
      </c>
      <c r="J323" s="2">
        <v>0</v>
      </c>
      <c r="K323" s="2">
        <f>ROUND(126.72/100,7)</f>
        <v>1.2672000000000001</v>
      </c>
      <c r="L323" s="2"/>
      <c r="M323" s="2"/>
      <c r="N323" s="2"/>
      <c r="O323" s="2">
        <f>ROUND(CP323,2)</f>
        <v>634.4</v>
      </c>
      <c r="P323" s="2">
        <f>ROUND(CQ323*I323,2)</f>
        <v>0</v>
      </c>
      <c r="Q323" s="2">
        <f>ROUND(CR323*I323,2)</f>
        <v>311.58999999999997</v>
      </c>
      <c r="R323" s="2">
        <f>ROUND(CS323*I323,2)</f>
        <v>134.56</v>
      </c>
      <c r="S323" s="2">
        <f>ROUND(CT323*I323,2)</f>
        <v>322.81</v>
      </c>
      <c r="T323" s="2">
        <f>ROUND(CU323*I323,2)</f>
        <v>0</v>
      </c>
      <c r="U323" s="2">
        <f t="shared" ref="U323:U354" si="217">CV323*I323</f>
        <v>42.698304000000007</v>
      </c>
      <c r="V323" s="2">
        <f t="shared" ref="V323:V354" si="218">CW323*I323</f>
        <v>9.9677952000000012</v>
      </c>
      <c r="W323" s="2">
        <f>ROUND(CX323*I323,2)</f>
        <v>0</v>
      </c>
      <c r="X323" s="2">
        <f>ROUND(CY323,2)</f>
        <v>471.09</v>
      </c>
      <c r="Y323" s="2">
        <f>ROUND(CZ323,2)</f>
        <v>269.85000000000002</v>
      </c>
      <c r="Z323" s="2"/>
      <c r="AA323" s="2">
        <v>53551706</v>
      </c>
      <c r="AB323" s="2">
        <f t="shared" ref="AB323:AB354" si="219">ROUND((AC323+AD323+AF323),2)</f>
        <v>500.63</v>
      </c>
      <c r="AC323" s="2">
        <f t="shared" ref="AC323:AC354" si="220">ROUND((ES323),2)</f>
        <v>0</v>
      </c>
      <c r="AD323" s="2">
        <f>ROUND(((((ET323*ROUND(1.15,7)))-((EU323*ROUND(1.15,7))))+AE323),2)</f>
        <v>245.89</v>
      </c>
      <c r="AE323" s="2">
        <f>ROUND(((EU323*ROUND(1.15,7))),2)</f>
        <v>106.19</v>
      </c>
      <c r="AF323" s="2">
        <f>ROUND(((EV323*ROUND(1.15,7))),2)</f>
        <v>254.74</v>
      </c>
      <c r="AG323" s="2">
        <f t="shared" ref="AG323:AG354" si="221">ROUND((AP323),2)</f>
        <v>0</v>
      </c>
      <c r="AH323" s="2">
        <f>((EW323*ROUND(1.15,7)))</f>
        <v>33.695</v>
      </c>
      <c r="AI323" s="2">
        <f>((EX323*ROUND(1.15,7)))</f>
        <v>7.8659999999999997</v>
      </c>
      <c r="AJ323" s="2">
        <f t="shared" ref="AJ323:AJ354" si="222">(AS323)</f>
        <v>0</v>
      </c>
      <c r="AK323" s="2">
        <v>435.33</v>
      </c>
      <c r="AL323" s="2">
        <v>0</v>
      </c>
      <c r="AM323" s="2">
        <v>213.82</v>
      </c>
      <c r="AN323" s="2">
        <v>92.34</v>
      </c>
      <c r="AO323" s="2">
        <v>221.51</v>
      </c>
      <c r="AP323" s="2">
        <v>0</v>
      </c>
      <c r="AQ323" s="2">
        <v>29.3</v>
      </c>
      <c r="AR323" s="2">
        <v>6.84</v>
      </c>
      <c r="AS323" s="2">
        <v>0</v>
      </c>
      <c r="AT323" s="2">
        <v>103</v>
      </c>
      <c r="AU323" s="2">
        <v>59</v>
      </c>
      <c r="AV323" s="2">
        <v>1</v>
      </c>
      <c r="AW323" s="2">
        <v>1</v>
      </c>
      <c r="AX323" s="2"/>
      <c r="AY323" s="2"/>
      <c r="AZ323" s="2">
        <v>1</v>
      </c>
      <c r="BA323" s="2">
        <v>1</v>
      </c>
      <c r="BB323" s="2">
        <v>1</v>
      </c>
      <c r="BC323" s="2">
        <v>1</v>
      </c>
      <c r="BD323" s="2" t="s">
        <v>3</v>
      </c>
      <c r="BE323" s="2" t="s">
        <v>3</v>
      </c>
      <c r="BF323" s="2" t="s">
        <v>3</v>
      </c>
      <c r="BG323" s="2" t="s">
        <v>3</v>
      </c>
      <c r="BH323" s="2">
        <v>0</v>
      </c>
      <c r="BI323" s="2">
        <v>1</v>
      </c>
      <c r="BJ323" s="2" t="s">
        <v>465</v>
      </c>
      <c r="BK323" s="2"/>
      <c r="BL323" s="2"/>
      <c r="BM323" s="2">
        <v>46001</v>
      </c>
      <c r="BN323" s="2">
        <v>0</v>
      </c>
      <c r="BO323" s="2" t="s">
        <v>3</v>
      </c>
      <c r="BP323" s="2">
        <v>0</v>
      </c>
      <c r="BQ323" s="2">
        <v>2</v>
      </c>
      <c r="BR323" s="2">
        <v>0</v>
      </c>
      <c r="BS323" s="2">
        <v>1</v>
      </c>
      <c r="BT323" s="2">
        <v>1</v>
      </c>
      <c r="BU323" s="2">
        <v>1</v>
      </c>
      <c r="BV323" s="2">
        <v>1</v>
      </c>
      <c r="BW323" s="2">
        <v>1</v>
      </c>
      <c r="BX323" s="2">
        <v>1</v>
      </c>
      <c r="BY323" s="2" t="s">
        <v>3</v>
      </c>
      <c r="BZ323" s="2">
        <v>103</v>
      </c>
      <c r="CA323" s="2">
        <v>59</v>
      </c>
      <c r="CB323" s="2" t="s">
        <v>3</v>
      </c>
      <c r="CC323" s="2"/>
      <c r="CD323" s="2"/>
      <c r="CE323" s="2">
        <v>0</v>
      </c>
      <c r="CF323" s="2">
        <v>0</v>
      </c>
      <c r="CG323" s="2">
        <v>0</v>
      </c>
      <c r="CH323" s="2"/>
      <c r="CI323" s="2"/>
      <c r="CJ323" s="2"/>
      <c r="CK323" s="2"/>
      <c r="CL323" s="2"/>
      <c r="CM323" s="2">
        <v>0</v>
      </c>
      <c r="CN323" s="2" t="s">
        <v>2150</v>
      </c>
      <c r="CO323" s="2">
        <v>0</v>
      </c>
      <c r="CP323" s="2">
        <f t="shared" ref="CP323:CP354" si="223">(P323+Q323+S323)</f>
        <v>634.4</v>
      </c>
      <c r="CQ323" s="2">
        <f t="shared" ref="CQ323:CQ368" si="224">AC323*BC323</f>
        <v>0</v>
      </c>
      <c r="CR323" s="2">
        <f t="shared" ref="CR323:CR354" si="225">AD323*BB323</f>
        <v>245.89</v>
      </c>
      <c r="CS323" s="2">
        <f t="shared" ref="CS323:CS354" si="226">AE323*BS323</f>
        <v>106.19</v>
      </c>
      <c r="CT323" s="2">
        <f t="shared" ref="CT323:CT354" si="227">AF323*BA323</f>
        <v>254.74</v>
      </c>
      <c r="CU323" s="2">
        <f t="shared" ref="CU323:CU354" si="228">AG323</f>
        <v>0</v>
      </c>
      <c r="CV323" s="2">
        <f t="shared" ref="CV323:CV354" si="229">AH323</f>
        <v>33.695</v>
      </c>
      <c r="CW323" s="2">
        <f t="shared" ref="CW323:CW354" si="230">AI323</f>
        <v>7.8659999999999997</v>
      </c>
      <c r="CX323" s="2">
        <f t="shared" ref="CX323:CX354" si="231">AJ323</f>
        <v>0</v>
      </c>
      <c r="CY323" s="2">
        <f t="shared" ref="CY323:CY354" si="232">(((S323+R323)*AT323)/100)</f>
        <v>471.09109999999998</v>
      </c>
      <c r="CZ323" s="2">
        <f t="shared" ref="CZ323:CZ354" si="233">(((S323+R323)*AU323)/100)</f>
        <v>269.84829999999999</v>
      </c>
      <c r="DA323" s="2"/>
      <c r="DB323" s="2"/>
      <c r="DC323" s="2" t="s">
        <v>3</v>
      </c>
      <c r="DD323" s="2" t="s">
        <v>3</v>
      </c>
      <c r="DE323" s="2" t="s">
        <v>16</v>
      </c>
      <c r="DF323" s="2" t="s">
        <v>16</v>
      </c>
      <c r="DG323" s="2" t="s">
        <v>16</v>
      </c>
      <c r="DH323" s="2" t="s">
        <v>3</v>
      </c>
      <c r="DI323" s="2" t="s">
        <v>16</v>
      </c>
      <c r="DJ323" s="2" t="s">
        <v>16</v>
      </c>
      <c r="DK323" s="2" t="s">
        <v>3</v>
      </c>
      <c r="DL323" s="2" t="s">
        <v>3</v>
      </c>
      <c r="DM323" s="2" t="s">
        <v>3</v>
      </c>
      <c r="DN323" s="2">
        <v>0</v>
      </c>
      <c r="DO323" s="2">
        <v>0</v>
      </c>
      <c r="DP323" s="2">
        <v>1</v>
      </c>
      <c r="DQ323" s="2">
        <v>1</v>
      </c>
      <c r="DR323" s="2"/>
      <c r="DS323" s="2"/>
      <c r="DT323" s="2"/>
      <c r="DU323" s="2">
        <v>1005</v>
      </c>
      <c r="DV323" s="2" t="s">
        <v>396</v>
      </c>
      <c r="DW323" s="2" t="s">
        <v>396</v>
      </c>
      <c r="DX323" s="2">
        <v>100</v>
      </c>
      <c r="DY323" s="2"/>
      <c r="DZ323" s="2" t="s">
        <v>3</v>
      </c>
      <c r="EA323" s="2" t="s">
        <v>3</v>
      </c>
      <c r="EB323" s="2" t="s">
        <v>3</v>
      </c>
      <c r="EC323" s="2" t="s">
        <v>3</v>
      </c>
      <c r="ED323" s="2"/>
      <c r="EE323" s="2">
        <v>53551202</v>
      </c>
      <c r="EF323" s="2">
        <v>2</v>
      </c>
      <c r="EG323" s="2" t="s">
        <v>38</v>
      </c>
      <c r="EH323" s="2">
        <v>40</v>
      </c>
      <c r="EI323" s="2" t="s">
        <v>466</v>
      </c>
      <c r="EJ323" s="2">
        <v>1</v>
      </c>
      <c r="EK323" s="2">
        <v>46001</v>
      </c>
      <c r="EL323" s="2" t="s">
        <v>467</v>
      </c>
      <c r="EM323" s="2" t="s">
        <v>468</v>
      </c>
      <c r="EN323" s="2"/>
      <c r="EO323" s="2" t="s">
        <v>52</v>
      </c>
      <c r="EP323" s="2"/>
      <c r="EQ323" s="2">
        <v>131072</v>
      </c>
      <c r="ER323" s="2">
        <v>435.33</v>
      </c>
      <c r="ES323" s="2">
        <v>0</v>
      </c>
      <c r="ET323" s="2">
        <v>213.82</v>
      </c>
      <c r="EU323" s="2">
        <v>92.34</v>
      </c>
      <c r="EV323" s="2">
        <v>221.51</v>
      </c>
      <c r="EW323" s="2">
        <v>29.3</v>
      </c>
      <c r="EX323" s="2">
        <v>6.84</v>
      </c>
      <c r="EY323" s="2">
        <v>0</v>
      </c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>
        <v>0</v>
      </c>
      <c r="FR323" s="2">
        <f>ROUND(IF(AND(BH323=3,BI323=3),P323,0),2)</f>
        <v>0</v>
      </c>
      <c r="FS323" s="2">
        <v>0</v>
      </c>
      <c r="FT323" s="2"/>
      <c r="FU323" s="2"/>
      <c r="FV323" s="2"/>
      <c r="FW323" s="2"/>
      <c r="FX323" s="2">
        <v>103</v>
      </c>
      <c r="FY323" s="2">
        <v>59</v>
      </c>
      <c r="FZ323" s="2"/>
      <c r="GA323" s="2" t="s">
        <v>3</v>
      </c>
      <c r="GB323" s="2"/>
      <c r="GC323" s="2"/>
      <c r="GD323" s="2">
        <v>1</v>
      </c>
      <c r="GE323" s="2"/>
      <c r="GF323" s="2">
        <v>-292954945</v>
      </c>
      <c r="GG323" s="2">
        <v>2</v>
      </c>
      <c r="GH323" s="2">
        <v>1</v>
      </c>
      <c r="GI323" s="2">
        <v>-2</v>
      </c>
      <c r="GJ323" s="2">
        <v>0</v>
      </c>
      <c r="GK323" s="2">
        <v>0</v>
      </c>
      <c r="GL323" s="2">
        <f>ROUND(IF(AND(BH323=3,BI323=3,FS323&lt;&gt;0),P323,0),2)</f>
        <v>0</v>
      </c>
      <c r="GM323" s="2">
        <f>ROUND(O323+X323+Y323,2)+GX323</f>
        <v>1375.34</v>
      </c>
      <c r="GN323" s="2">
        <f>IF(OR(BI323=0,BI323=1),ROUND(O323+X323+Y323,2),0)</f>
        <v>1375.34</v>
      </c>
      <c r="GO323" s="2">
        <f>IF(BI323=2,ROUND(O323+X323+Y323,2),0)</f>
        <v>0</v>
      </c>
      <c r="GP323" s="2">
        <f>IF(BI323=4,ROUND(O323+X323+Y323,2)+GX323,0)</f>
        <v>0</v>
      </c>
      <c r="GQ323" s="2"/>
      <c r="GR323" s="2">
        <v>0</v>
      </c>
      <c r="GS323" s="2">
        <v>0</v>
      </c>
      <c r="GT323" s="2">
        <v>0</v>
      </c>
      <c r="GU323" s="2" t="s">
        <v>3</v>
      </c>
      <c r="GV323" s="2">
        <f t="shared" ref="GV323:GV354" si="234">ROUND((GT323),2)</f>
        <v>0</v>
      </c>
      <c r="GW323" s="2">
        <v>1</v>
      </c>
      <c r="GX323" s="2">
        <f>ROUND(HC323*I323,2)</f>
        <v>0</v>
      </c>
      <c r="GY323" s="2"/>
      <c r="GZ323" s="2"/>
      <c r="HA323" s="2">
        <v>0</v>
      </c>
      <c r="HB323" s="2">
        <v>0</v>
      </c>
      <c r="HC323" s="2">
        <f t="shared" ref="HC323:HC354" si="235">GV323*GW323</f>
        <v>0</v>
      </c>
      <c r="HD323" s="2"/>
      <c r="HE323" s="2" t="s">
        <v>3</v>
      </c>
      <c r="HF323" s="2" t="s">
        <v>3</v>
      </c>
      <c r="HG323" s="2"/>
      <c r="HH323" s="2"/>
      <c r="HI323" s="2"/>
      <c r="HJ323" s="2"/>
      <c r="HK323" s="2"/>
      <c r="HL323" s="2"/>
      <c r="HM323" s="2" t="s">
        <v>3</v>
      </c>
      <c r="HN323" s="2" t="s">
        <v>469</v>
      </c>
      <c r="HO323" s="2" t="s">
        <v>470</v>
      </c>
      <c r="HP323" s="2" t="s">
        <v>467</v>
      </c>
      <c r="HQ323" s="2" t="s">
        <v>467</v>
      </c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>
        <v>0</v>
      </c>
      <c r="IL323" s="2"/>
      <c r="IM323" s="2"/>
      <c r="IN323" s="2"/>
      <c r="IO323" s="2"/>
      <c r="IP323" s="2"/>
      <c r="IQ323" s="2"/>
      <c r="IR323" s="2"/>
      <c r="IS323" s="2"/>
      <c r="IT323" s="2"/>
      <c r="IU323" s="2"/>
    </row>
    <row r="324" spans="1:255" x14ac:dyDescent="0.2">
      <c r="A324">
        <v>17</v>
      </c>
      <c r="B324">
        <v>1</v>
      </c>
      <c r="C324">
        <f>ROW(SmtRes!A628)</f>
        <v>628</v>
      </c>
      <c r="D324">
        <f>ROW(EtalonRes!A588)</f>
        <v>588</v>
      </c>
      <c r="E324" t="s">
        <v>462</v>
      </c>
      <c r="F324" t="s">
        <v>463</v>
      </c>
      <c r="G324" t="s">
        <v>464</v>
      </c>
      <c r="H324" t="s">
        <v>396</v>
      </c>
      <c r="I324">
        <f>ROUND(126.72/100,7)</f>
        <v>1.2672000000000001</v>
      </c>
      <c r="J324">
        <v>0</v>
      </c>
      <c r="K324">
        <f>ROUND(126.72/100,7)</f>
        <v>1.2672000000000001</v>
      </c>
      <c r="O324">
        <f>ROUND(CP324,0)</f>
        <v>16324</v>
      </c>
      <c r="P324">
        <f>ROUND(CQ324*I324,0)</f>
        <v>0</v>
      </c>
      <c r="Q324">
        <f>ROUND(CR324*I324,0)</f>
        <v>4948</v>
      </c>
      <c r="R324">
        <f>ROUND(CS324*I324,0)</f>
        <v>4742</v>
      </c>
      <c r="S324">
        <f>ROUND(CT324*I324,0)</f>
        <v>11376</v>
      </c>
      <c r="T324">
        <f>ROUND(CU324*I324,0)</f>
        <v>0</v>
      </c>
      <c r="U324">
        <f t="shared" si="217"/>
        <v>42.698304000000007</v>
      </c>
      <c r="V324">
        <f t="shared" si="218"/>
        <v>9.9677952000000012</v>
      </c>
      <c r="W324">
        <f>ROUND(CX324*I324,0)</f>
        <v>0</v>
      </c>
      <c r="X324">
        <f>ROUND(CY324,0)</f>
        <v>16602</v>
      </c>
      <c r="Y324">
        <f>ROUND(CZ324,0)</f>
        <v>9510</v>
      </c>
      <c r="AA324">
        <v>53551707</v>
      </c>
      <c r="AB324">
        <f t="shared" si="219"/>
        <v>500.63</v>
      </c>
      <c r="AC324">
        <f t="shared" si="220"/>
        <v>0</v>
      </c>
      <c r="AD324">
        <f>ROUND(((((ET324*ROUND(1.15,7)))-((EU324*ROUND(1.15,7))))+AE324),2)</f>
        <v>245.89</v>
      </c>
      <c r="AE324">
        <f>ROUND(((EU324*ROUND(1.15,7))),2)</f>
        <v>106.19</v>
      </c>
      <c r="AF324">
        <f>ROUND(((EV324*ROUND(1.15,7))),2)</f>
        <v>254.74</v>
      </c>
      <c r="AG324">
        <f t="shared" si="221"/>
        <v>0</v>
      </c>
      <c r="AH324">
        <f>((EW324*ROUND(1.15,7)))</f>
        <v>33.695</v>
      </c>
      <c r="AI324">
        <f>((EX324*ROUND(1.15,7)))</f>
        <v>7.8659999999999997</v>
      </c>
      <c r="AJ324">
        <f t="shared" si="222"/>
        <v>0</v>
      </c>
      <c r="AK324">
        <v>435.33</v>
      </c>
      <c r="AL324">
        <v>0</v>
      </c>
      <c r="AM324">
        <v>213.82</v>
      </c>
      <c r="AN324">
        <v>92.34</v>
      </c>
      <c r="AO324">
        <v>221.51</v>
      </c>
      <c r="AP324">
        <v>0</v>
      </c>
      <c r="AQ324">
        <v>29.3</v>
      </c>
      <c r="AR324">
        <v>6.84</v>
      </c>
      <c r="AS324">
        <v>0</v>
      </c>
      <c r="AT324">
        <v>103</v>
      </c>
      <c r="AU324">
        <v>59</v>
      </c>
      <c r="AV324">
        <v>1</v>
      </c>
      <c r="AW324">
        <v>1</v>
      </c>
      <c r="AZ324">
        <v>1</v>
      </c>
      <c r="BA324">
        <v>35.24</v>
      </c>
      <c r="BB324">
        <v>15.88</v>
      </c>
      <c r="BC324">
        <v>1</v>
      </c>
      <c r="BD324" t="s">
        <v>3</v>
      </c>
      <c r="BE324" t="s">
        <v>3</v>
      </c>
      <c r="BF324" t="s">
        <v>3</v>
      </c>
      <c r="BG324" t="s">
        <v>3</v>
      </c>
      <c r="BH324">
        <v>0</v>
      </c>
      <c r="BI324">
        <v>1</v>
      </c>
      <c r="BJ324" t="s">
        <v>465</v>
      </c>
      <c r="BM324">
        <v>46001</v>
      </c>
      <c r="BN324">
        <v>0</v>
      </c>
      <c r="BO324" t="s">
        <v>463</v>
      </c>
      <c r="BP324">
        <v>1</v>
      </c>
      <c r="BQ324">
        <v>2</v>
      </c>
      <c r="BR324">
        <v>0</v>
      </c>
      <c r="BS324">
        <v>35.24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3</v>
      </c>
      <c r="BZ324">
        <v>103</v>
      </c>
      <c r="CA324">
        <v>59</v>
      </c>
      <c r="CB324" t="s">
        <v>3</v>
      </c>
      <c r="CE324">
        <v>0</v>
      </c>
      <c r="CF324">
        <v>0</v>
      </c>
      <c r="CG324">
        <v>0</v>
      </c>
      <c r="CM324">
        <v>0</v>
      </c>
      <c r="CN324" t="s">
        <v>2150</v>
      </c>
      <c r="CO324">
        <v>0</v>
      </c>
      <c r="CP324">
        <f t="shared" si="223"/>
        <v>16324</v>
      </c>
      <c r="CQ324">
        <f t="shared" si="224"/>
        <v>0</v>
      </c>
      <c r="CR324">
        <f t="shared" si="225"/>
        <v>3904.7332000000001</v>
      </c>
      <c r="CS324">
        <f t="shared" si="226"/>
        <v>3742.1356000000001</v>
      </c>
      <c r="CT324">
        <f t="shared" si="227"/>
        <v>8977.0376000000015</v>
      </c>
      <c r="CU324">
        <f t="shared" si="228"/>
        <v>0</v>
      </c>
      <c r="CV324">
        <f t="shared" si="229"/>
        <v>33.695</v>
      </c>
      <c r="CW324">
        <f t="shared" si="230"/>
        <v>7.8659999999999997</v>
      </c>
      <c r="CX324">
        <f t="shared" si="231"/>
        <v>0</v>
      </c>
      <c r="CY324">
        <f t="shared" si="232"/>
        <v>16601.54</v>
      </c>
      <c r="CZ324">
        <f t="shared" si="233"/>
        <v>9509.6200000000008</v>
      </c>
      <c r="DC324" t="s">
        <v>3</v>
      </c>
      <c r="DD324" t="s">
        <v>3</v>
      </c>
      <c r="DE324" t="s">
        <v>16</v>
      </c>
      <c r="DF324" t="s">
        <v>16</v>
      </c>
      <c r="DG324" t="s">
        <v>16</v>
      </c>
      <c r="DH324" t="s">
        <v>3</v>
      </c>
      <c r="DI324" t="s">
        <v>16</v>
      </c>
      <c r="DJ324" t="s">
        <v>16</v>
      </c>
      <c r="DK324" t="s">
        <v>3</v>
      </c>
      <c r="DL324" t="s">
        <v>3</v>
      </c>
      <c r="DM324" t="s">
        <v>3</v>
      </c>
      <c r="DN324">
        <v>0</v>
      </c>
      <c r="DO324">
        <v>0</v>
      </c>
      <c r="DP324">
        <v>1</v>
      </c>
      <c r="DQ324">
        <v>1</v>
      </c>
      <c r="DU324">
        <v>1005</v>
      </c>
      <c r="DV324" t="s">
        <v>396</v>
      </c>
      <c r="DW324" t="s">
        <v>396</v>
      </c>
      <c r="DX324">
        <v>100</v>
      </c>
      <c r="DZ324" t="s">
        <v>3</v>
      </c>
      <c r="EA324" t="s">
        <v>3</v>
      </c>
      <c r="EB324" t="s">
        <v>3</v>
      </c>
      <c r="EC324" t="s">
        <v>3</v>
      </c>
      <c r="EE324">
        <v>53551202</v>
      </c>
      <c r="EF324">
        <v>2</v>
      </c>
      <c r="EG324" t="s">
        <v>38</v>
      </c>
      <c r="EH324">
        <v>40</v>
      </c>
      <c r="EI324" t="s">
        <v>466</v>
      </c>
      <c r="EJ324">
        <v>1</v>
      </c>
      <c r="EK324">
        <v>46001</v>
      </c>
      <c r="EL324" t="s">
        <v>467</v>
      </c>
      <c r="EM324" t="s">
        <v>468</v>
      </c>
      <c r="EO324" t="s">
        <v>52</v>
      </c>
      <c r="EQ324">
        <v>131072</v>
      </c>
      <c r="ER324">
        <v>435.33</v>
      </c>
      <c r="ES324">
        <v>0</v>
      </c>
      <c r="ET324">
        <v>213.82</v>
      </c>
      <c r="EU324">
        <v>92.34</v>
      </c>
      <c r="EV324">
        <v>221.51</v>
      </c>
      <c r="EW324">
        <v>29.3</v>
      </c>
      <c r="EX324">
        <v>6.84</v>
      </c>
      <c r="EY324">
        <v>0</v>
      </c>
      <c r="FQ324">
        <v>0</v>
      </c>
      <c r="FR324">
        <f>ROUND(IF(AND(BH324=3,BI324=3),P324,0),0)</f>
        <v>0</v>
      </c>
      <c r="FS324">
        <v>0</v>
      </c>
      <c r="FX324">
        <v>103</v>
      </c>
      <c r="FY324">
        <v>59</v>
      </c>
      <c r="GA324" t="s">
        <v>3</v>
      </c>
      <c r="GD324">
        <v>1</v>
      </c>
      <c r="GF324">
        <v>-292954945</v>
      </c>
      <c r="GG324">
        <v>2</v>
      </c>
      <c r="GH324">
        <v>1</v>
      </c>
      <c r="GI324">
        <v>2</v>
      </c>
      <c r="GJ324">
        <v>0</v>
      </c>
      <c r="GK324">
        <v>0</v>
      </c>
      <c r="GL324">
        <f>ROUND(IF(AND(BH324=3,BI324=3,FS324&lt;&gt;0),P324,0),0)</f>
        <v>0</v>
      </c>
      <c r="GM324">
        <f>ROUND(O324+X324+Y324,0)+GX324</f>
        <v>42436</v>
      </c>
      <c r="GN324">
        <f>IF(OR(BI324=0,BI324=1),ROUND(O324+X324+Y324,0),0)</f>
        <v>42436</v>
      </c>
      <c r="GO324">
        <f>IF(BI324=2,ROUND(O324+X324+Y324,0),0)</f>
        <v>0</v>
      </c>
      <c r="GP324">
        <f>IF(BI324=4,ROUND(O324+X324+Y324,0)+GX324,0)</f>
        <v>0</v>
      </c>
      <c r="GR324">
        <v>0</v>
      </c>
      <c r="GS324">
        <v>0</v>
      </c>
      <c r="GT324">
        <v>0</v>
      </c>
      <c r="GU324" t="s">
        <v>3</v>
      </c>
      <c r="GV324">
        <f t="shared" si="234"/>
        <v>0</v>
      </c>
      <c r="GW324">
        <v>1</v>
      </c>
      <c r="GX324">
        <f>ROUND(HC324*I324,0)</f>
        <v>0</v>
      </c>
      <c r="HA324">
        <v>0</v>
      </c>
      <c r="HB324">
        <v>0</v>
      </c>
      <c r="HC324">
        <f t="shared" si="235"/>
        <v>0</v>
      </c>
      <c r="HE324" t="s">
        <v>3</v>
      </c>
      <c r="HF324" t="s">
        <v>3</v>
      </c>
      <c r="HM324" t="s">
        <v>3</v>
      </c>
      <c r="HN324" t="s">
        <v>469</v>
      </c>
      <c r="HO324" t="s">
        <v>470</v>
      </c>
      <c r="HP324" t="s">
        <v>467</v>
      </c>
      <c r="HQ324" t="s">
        <v>467</v>
      </c>
      <c r="IK324">
        <v>0</v>
      </c>
    </row>
    <row r="325" spans="1:255" x14ac:dyDescent="0.2">
      <c r="A325" s="2">
        <v>18</v>
      </c>
      <c r="B325" s="2">
        <v>1</v>
      </c>
      <c r="C325" s="2">
        <v>624</v>
      </c>
      <c r="D325" s="2"/>
      <c r="E325" s="2" t="s">
        <v>471</v>
      </c>
      <c r="F325" s="2" t="s">
        <v>24</v>
      </c>
      <c r="G325" s="2" t="s">
        <v>25</v>
      </c>
      <c r="H325" s="2" t="s">
        <v>26</v>
      </c>
      <c r="I325" s="2">
        <f>I323*J325</f>
        <v>2.2809599999999999</v>
      </c>
      <c r="J325" s="2">
        <v>1.7999999999999998</v>
      </c>
      <c r="K325" s="2">
        <v>1.8</v>
      </c>
      <c r="L325" s="2"/>
      <c r="M325" s="2"/>
      <c r="N325" s="2"/>
      <c r="O325" s="2">
        <f>ROUND(CP325,2)</f>
        <v>0</v>
      </c>
      <c r="P325" s="2">
        <f>ROUND(CQ325*I325,2)</f>
        <v>0</v>
      </c>
      <c r="Q325" s="2">
        <f>ROUND(CR325*I325,2)</f>
        <v>0</v>
      </c>
      <c r="R325" s="2">
        <f>ROUND(CS325*I325,2)</f>
        <v>0</v>
      </c>
      <c r="S325" s="2">
        <f>ROUND(CT325*I325,2)</f>
        <v>0</v>
      </c>
      <c r="T325" s="2">
        <f>ROUND(CU325*I325,2)</f>
        <v>0</v>
      </c>
      <c r="U325" s="2">
        <f t="shared" si="217"/>
        <v>0</v>
      </c>
      <c r="V325" s="2">
        <f t="shared" si="218"/>
        <v>0</v>
      </c>
      <c r="W325" s="2">
        <f>ROUND(CX325*I325,2)</f>
        <v>0</v>
      </c>
      <c r="X325" s="2">
        <f>ROUND(CY325,2)</f>
        <v>0</v>
      </c>
      <c r="Y325" s="2">
        <f>ROUND(CZ325,2)</f>
        <v>0</v>
      </c>
      <c r="Z325" s="2"/>
      <c r="AA325" s="2">
        <v>53551706</v>
      </c>
      <c r="AB325" s="2">
        <f t="shared" si="219"/>
        <v>0</v>
      </c>
      <c r="AC325" s="2">
        <f t="shared" si="220"/>
        <v>0</v>
      </c>
      <c r="AD325" s="2">
        <f>ROUND((((ET325)-(EU325))+AE325),2)</f>
        <v>0</v>
      </c>
      <c r="AE325" s="2">
        <f>ROUND((EU325),2)</f>
        <v>0</v>
      </c>
      <c r="AF325" s="2">
        <f>ROUND((EV325),2)</f>
        <v>0</v>
      </c>
      <c r="AG325" s="2">
        <f t="shared" si="221"/>
        <v>0</v>
      </c>
      <c r="AH325" s="2">
        <f>(EW325)</f>
        <v>0</v>
      </c>
      <c r="AI325" s="2">
        <f>(EX325)</f>
        <v>0</v>
      </c>
      <c r="AJ325" s="2">
        <f t="shared" si="222"/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103</v>
      </c>
      <c r="AU325" s="2">
        <v>59</v>
      </c>
      <c r="AV325" s="2">
        <v>1</v>
      </c>
      <c r="AW325" s="2">
        <v>1</v>
      </c>
      <c r="AX325" s="2"/>
      <c r="AY325" s="2"/>
      <c r="AZ325" s="2">
        <v>1</v>
      </c>
      <c r="BA325" s="2">
        <v>1</v>
      </c>
      <c r="BB325" s="2">
        <v>1</v>
      </c>
      <c r="BC325" s="2">
        <v>1</v>
      </c>
      <c r="BD325" s="2" t="s">
        <v>3</v>
      </c>
      <c r="BE325" s="2" t="s">
        <v>3</v>
      </c>
      <c r="BF325" s="2" t="s">
        <v>3</v>
      </c>
      <c r="BG325" s="2" t="s">
        <v>3</v>
      </c>
      <c r="BH325" s="2">
        <v>3</v>
      </c>
      <c r="BI325" s="2">
        <v>1</v>
      </c>
      <c r="BJ325" s="2" t="s">
        <v>27</v>
      </c>
      <c r="BK325" s="2"/>
      <c r="BL325" s="2"/>
      <c r="BM325" s="2">
        <v>46001</v>
      </c>
      <c r="BN325" s="2">
        <v>0</v>
      </c>
      <c r="BO325" s="2" t="s">
        <v>3</v>
      </c>
      <c r="BP325" s="2">
        <v>0</v>
      </c>
      <c r="BQ325" s="2">
        <v>2</v>
      </c>
      <c r="BR325" s="2">
        <v>0</v>
      </c>
      <c r="BS325" s="2">
        <v>1</v>
      </c>
      <c r="BT325" s="2">
        <v>1</v>
      </c>
      <c r="BU325" s="2">
        <v>1</v>
      </c>
      <c r="BV325" s="2">
        <v>1</v>
      </c>
      <c r="BW325" s="2">
        <v>1</v>
      </c>
      <c r="BX325" s="2">
        <v>1</v>
      </c>
      <c r="BY325" s="2" t="s">
        <v>3</v>
      </c>
      <c r="BZ325" s="2">
        <v>103</v>
      </c>
      <c r="CA325" s="2">
        <v>59</v>
      </c>
      <c r="CB325" s="2" t="s">
        <v>3</v>
      </c>
      <c r="CC325" s="2"/>
      <c r="CD325" s="2"/>
      <c r="CE325" s="2">
        <v>0</v>
      </c>
      <c r="CF325" s="2">
        <v>0</v>
      </c>
      <c r="CG325" s="2">
        <v>0</v>
      </c>
      <c r="CH325" s="2"/>
      <c r="CI325" s="2"/>
      <c r="CJ325" s="2"/>
      <c r="CK325" s="2"/>
      <c r="CL325" s="2"/>
      <c r="CM325" s="2">
        <v>0</v>
      </c>
      <c r="CN325" s="2" t="s">
        <v>3</v>
      </c>
      <c r="CO325" s="2">
        <v>0</v>
      </c>
      <c r="CP325" s="2">
        <f t="shared" si="223"/>
        <v>0</v>
      </c>
      <c r="CQ325" s="2">
        <f t="shared" si="224"/>
        <v>0</v>
      </c>
      <c r="CR325" s="2">
        <f t="shared" si="225"/>
        <v>0</v>
      </c>
      <c r="CS325" s="2">
        <f t="shared" si="226"/>
        <v>0</v>
      </c>
      <c r="CT325" s="2">
        <f t="shared" si="227"/>
        <v>0</v>
      </c>
      <c r="CU325" s="2">
        <f t="shared" si="228"/>
        <v>0</v>
      </c>
      <c r="CV325" s="2">
        <f t="shared" si="229"/>
        <v>0</v>
      </c>
      <c r="CW325" s="2">
        <f t="shared" si="230"/>
        <v>0</v>
      </c>
      <c r="CX325" s="2">
        <f t="shared" si="231"/>
        <v>0</v>
      </c>
      <c r="CY325" s="2">
        <f t="shared" si="232"/>
        <v>0</v>
      </c>
      <c r="CZ325" s="2">
        <f t="shared" si="233"/>
        <v>0</v>
      </c>
      <c r="DA325" s="2"/>
      <c r="DB325" s="2"/>
      <c r="DC325" s="2" t="s">
        <v>3</v>
      </c>
      <c r="DD325" s="2" t="s">
        <v>3</v>
      </c>
      <c r="DE325" s="2" t="s">
        <v>3</v>
      </c>
      <c r="DF325" s="2" t="s">
        <v>3</v>
      </c>
      <c r="DG325" s="2" t="s">
        <v>3</v>
      </c>
      <c r="DH325" s="2" t="s">
        <v>3</v>
      </c>
      <c r="DI325" s="2" t="s">
        <v>3</v>
      </c>
      <c r="DJ325" s="2" t="s">
        <v>3</v>
      </c>
      <c r="DK325" s="2" t="s">
        <v>3</v>
      </c>
      <c r="DL325" s="2" t="s">
        <v>3</v>
      </c>
      <c r="DM325" s="2" t="s">
        <v>3</v>
      </c>
      <c r="DN325" s="2">
        <v>0</v>
      </c>
      <c r="DO325" s="2">
        <v>0</v>
      </c>
      <c r="DP325" s="2">
        <v>1</v>
      </c>
      <c r="DQ325" s="2">
        <v>1</v>
      </c>
      <c r="DR325" s="2"/>
      <c r="DS325" s="2"/>
      <c r="DT325" s="2"/>
      <c r="DU325" s="2">
        <v>1009</v>
      </c>
      <c r="DV325" s="2" t="s">
        <v>26</v>
      </c>
      <c r="DW325" s="2" t="s">
        <v>26</v>
      </c>
      <c r="DX325" s="2">
        <v>1000</v>
      </c>
      <c r="DY325" s="2"/>
      <c r="DZ325" s="2" t="s">
        <v>3</v>
      </c>
      <c r="EA325" s="2" t="s">
        <v>3</v>
      </c>
      <c r="EB325" s="2" t="s">
        <v>3</v>
      </c>
      <c r="EC325" s="2" t="s">
        <v>3</v>
      </c>
      <c r="ED325" s="2"/>
      <c r="EE325" s="2">
        <v>53551202</v>
      </c>
      <c r="EF325" s="2">
        <v>2</v>
      </c>
      <c r="EG325" s="2" t="s">
        <v>38</v>
      </c>
      <c r="EH325" s="2">
        <v>40</v>
      </c>
      <c r="EI325" s="2" t="s">
        <v>466</v>
      </c>
      <c r="EJ325" s="2">
        <v>1</v>
      </c>
      <c r="EK325" s="2">
        <v>46001</v>
      </c>
      <c r="EL325" s="2" t="s">
        <v>467</v>
      </c>
      <c r="EM325" s="2" t="s">
        <v>468</v>
      </c>
      <c r="EN325" s="2"/>
      <c r="EO325" s="2" t="s">
        <v>3</v>
      </c>
      <c r="EP325" s="2"/>
      <c r="EQ325" s="2">
        <v>0</v>
      </c>
      <c r="ER325" s="2">
        <v>0</v>
      </c>
      <c r="ES325" s="2">
        <v>0</v>
      </c>
      <c r="ET325" s="2">
        <v>0</v>
      </c>
      <c r="EU325" s="2">
        <v>0</v>
      </c>
      <c r="EV325" s="2">
        <v>0</v>
      </c>
      <c r="EW325" s="2">
        <v>0</v>
      </c>
      <c r="EX325" s="2">
        <v>0</v>
      </c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>
        <v>0</v>
      </c>
      <c r="FR325" s="2">
        <f>ROUND(IF(AND(BH325=3,BI325=3),P325,0),2)</f>
        <v>0</v>
      </c>
      <c r="FS325" s="2">
        <v>0</v>
      </c>
      <c r="FT325" s="2"/>
      <c r="FU325" s="2"/>
      <c r="FV325" s="2"/>
      <c r="FW325" s="2"/>
      <c r="FX325" s="2">
        <v>103</v>
      </c>
      <c r="FY325" s="2">
        <v>59</v>
      </c>
      <c r="FZ325" s="2"/>
      <c r="GA325" s="2" t="s">
        <v>3</v>
      </c>
      <c r="GB325" s="2"/>
      <c r="GC325" s="2"/>
      <c r="GD325" s="2">
        <v>1</v>
      </c>
      <c r="GE325" s="2"/>
      <c r="GF325" s="2">
        <v>1876412176</v>
      </c>
      <c r="GG325" s="2">
        <v>2</v>
      </c>
      <c r="GH325" s="2">
        <v>1</v>
      </c>
      <c r="GI325" s="2">
        <v>-2</v>
      </c>
      <c r="GJ325" s="2">
        <v>0</v>
      </c>
      <c r="GK325" s="2">
        <v>0</v>
      </c>
      <c r="GL325" s="2">
        <f>ROUND(IF(AND(BH325=3,BI325=3,FS325&lt;&gt;0),P325,0),2)</f>
        <v>0</v>
      </c>
      <c r="GM325" s="2">
        <f>ROUND(O325+X325+Y325,2)+GX325</f>
        <v>0</v>
      </c>
      <c r="GN325" s="2">
        <f>IF(OR(BI325=0,BI325=1),ROUND(O325+X325+Y325,2),0)</f>
        <v>0</v>
      </c>
      <c r="GO325" s="2">
        <f>IF(BI325=2,ROUND(O325+X325+Y325,2),0)</f>
        <v>0</v>
      </c>
      <c r="GP325" s="2">
        <f>IF(BI325=4,ROUND(O325+X325+Y325,2)+GX325,0)</f>
        <v>0</v>
      </c>
      <c r="GQ325" s="2"/>
      <c r="GR325" s="2">
        <v>0</v>
      </c>
      <c r="GS325" s="2">
        <v>0</v>
      </c>
      <c r="GT325" s="2">
        <v>0</v>
      </c>
      <c r="GU325" s="2" t="s">
        <v>3</v>
      </c>
      <c r="GV325" s="2">
        <f t="shared" si="234"/>
        <v>0</v>
      </c>
      <c r="GW325" s="2">
        <v>1</v>
      </c>
      <c r="GX325" s="2">
        <f>ROUND(HC325*I325,2)</f>
        <v>0</v>
      </c>
      <c r="GY325" s="2"/>
      <c r="GZ325" s="2"/>
      <c r="HA325" s="2">
        <v>0</v>
      </c>
      <c r="HB325" s="2">
        <v>0</v>
      </c>
      <c r="HC325" s="2">
        <f t="shared" si="235"/>
        <v>0</v>
      </c>
      <c r="HD325" s="2"/>
      <c r="HE325" s="2" t="s">
        <v>3</v>
      </c>
      <c r="HF325" s="2" t="s">
        <v>3</v>
      </c>
      <c r="HG325" s="2"/>
      <c r="HH325" s="2"/>
      <c r="HI325" s="2"/>
      <c r="HJ325" s="2"/>
      <c r="HK325" s="2"/>
      <c r="HL325" s="2"/>
      <c r="HM325" s="2" t="s">
        <v>3</v>
      </c>
      <c r="HN325" s="2" t="s">
        <v>469</v>
      </c>
      <c r="HO325" s="2" t="s">
        <v>470</v>
      </c>
      <c r="HP325" s="2" t="s">
        <v>467</v>
      </c>
      <c r="HQ325" s="2" t="s">
        <v>467</v>
      </c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>
        <v>0</v>
      </c>
      <c r="IL325" s="2"/>
      <c r="IM325" s="2"/>
      <c r="IN325" s="2"/>
      <c r="IO325" s="2"/>
      <c r="IP325" s="2"/>
      <c r="IQ325" s="2"/>
      <c r="IR325" s="2"/>
      <c r="IS325" s="2"/>
      <c r="IT325" s="2"/>
      <c r="IU325" s="2"/>
    </row>
    <row r="326" spans="1:255" x14ac:dyDescent="0.2">
      <c r="A326">
        <v>18</v>
      </c>
      <c r="B326">
        <v>1</v>
      </c>
      <c r="C326">
        <v>628</v>
      </c>
      <c r="E326" t="s">
        <v>471</v>
      </c>
      <c r="F326" t="s">
        <v>24</v>
      </c>
      <c r="G326" t="s">
        <v>25</v>
      </c>
      <c r="H326" t="s">
        <v>26</v>
      </c>
      <c r="I326">
        <f>I324*J326</f>
        <v>2.2809599999999999</v>
      </c>
      <c r="J326">
        <v>1.7999999999999998</v>
      </c>
      <c r="K326">
        <v>1.8</v>
      </c>
      <c r="O326">
        <f>ROUND(CP326,0)</f>
        <v>0</v>
      </c>
      <c r="P326">
        <f>ROUND(CQ326*I326,0)</f>
        <v>0</v>
      </c>
      <c r="Q326">
        <f>ROUND(CR326*I326,0)</f>
        <v>0</v>
      </c>
      <c r="R326">
        <f>ROUND(CS326*I326,0)</f>
        <v>0</v>
      </c>
      <c r="S326">
        <f>ROUND(CT326*I326,0)</f>
        <v>0</v>
      </c>
      <c r="T326">
        <f>ROUND(CU326*I326,0)</f>
        <v>0</v>
      </c>
      <c r="U326">
        <f t="shared" si="217"/>
        <v>0</v>
      </c>
      <c r="V326">
        <f t="shared" si="218"/>
        <v>0</v>
      </c>
      <c r="W326">
        <f>ROUND(CX326*I326,0)</f>
        <v>0</v>
      </c>
      <c r="X326">
        <f>ROUND(CY326,0)</f>
        <v>0</v>
      </c>
      <c r="Y326">
        <f>ROUND(CZ326,0)</f>
        <v>0</v>
      </c>
      <c r="AA326">
        <v>53551707</v>
      </c>
      <c r="AB326">
        <f t="shared" si="219"/>
        <v>0</v>
      </c>
      <c r="AC326">
        <f t="shared" si="220"/>
        <v>0</v>
      </c>
      <c r="AD326">
        <f>ROUND((((ET326)-(EU326))+AE326),2)</f>
        <v>0</v>
      </c>
      <c r="AE326">
        <f>ROUND((EU326),2)</f>
        <v>0</v>
      </c>
      <c r="AF326">
        <f>ROUND((EV326),2)</f>
        <v>0</v>
      </c>
      <c r="AG326">
        <f t="shared" si="221"/>
        <v>0</v>
      </c>
      <c r="AH326">
        <f>(EW326)</f>
        <v>0</v>
      </c>
      <c r="AI326">
        <f>(EX326)</f>
        <v>0</v>
      </c>
      <c r="AJ326">
        <f t="shared" si="222"/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103</v>
      </c>
      <c r="AU326">
        <v>59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v>6.14</v>
      </c>
      <c r="BD326" t="s">
        <v>3</v>
      </c>
      <c r="BE326" t="s">
        <v>3</v>
      </c>
      <c r="BF326" t="s">
        <v>3</v>
      </c>
      <c r="BG326" t="s">
        <v>3</v>
      </c>
      <c r="BH326">
        <v>3</v>
      </c>
      <c r="BI326">
        <v>1</v>
      </c>
      <c r="BJ326" t="s">
        <v>27</v>
      </c>
      <c r="BM326">
        <v>46001</v>
      </c>
      <c r="BN326">
        <v>0</v>
      </c>
      <c r="BO326" t="s">
        <v>30</v>
      </c>
      <c r="BP326">
        <v>1</v>
      </c>
      <c r="BQ326">
        <v>2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103</v>
      </c>
      <c r="CA326">
        <v>59</v>
      </c>
      <c r="CB326" t="s">
        <v>3</v>
      </c>
      <c r="CE326">
        <v>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si="223"/>
        <v>0</v>
      </c>
      <c r="CQ326">
        <f t="shared" si="224"/>
        <v>0</v>
      </c>
      <c r="CR326">
        <f t="shared" si="225"/>
        <v>0</v>
      </c>
      <c r="CS326">
        <f t="shared" si="226"/>
        <v>0</v>
      </c>
      <c r="CT326">
        <f t="shared" si="227"/>
        <v>0</v>
      </c>
      <c r="CU326">
        <f t="shared" si="228"/>
        <v>0</v>
      </c>
      <c r="CV326">
        <f t="shared" si="229"/>
        <v>0</v>
      </c>
      <c r="CW326">
        <f t="shared" si="230"/>
        <v>0</v>
      </c>
      <c r="CX326">
        <f t="shared" si="231"/>
        <v>0</v>
      </c>
      <c r="CY326">
        <f t="shared" si="232"/>
        <v>0</v>
      </c>
      <c r="CZ326">
        <f t="shared" si="233"/>
        <v>0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0</v>
      </c>
      <c r="DO326">
        <v>0</v>
      </c>
      <c r="DP326">
        <v>1</v>
      </c>
      <c r="DQ326">
        <v>1</v>
      </c>
      <c r="DU326">
        <v>1009</v>
      </c>
      <c r="DV326" t="s">
        <v>26</v>
      </c>
      <c r="DW326" t="s">
        <v>26</v>
      </c>
      <c r="DX326">
        <v>1000</v>
      </c>
      <c r="DZ326" t="s">
        <v>3</v>
      </c>
      <c r="EA326" t="s">
        <v>3</v>
      </c>
      <c r="EB326" t="s">
        <v>3</v>
      </c>
      <c r="EC326" t="s">
        <v>3</v>
      </c>
      <c r="EE326">
        <v>53551202</v>
      </c>
      <c r="EF326">
        <v>2</v>
      </c>
      <c r="EG326" t="s">
        <v>38</v>
      </c>
      <c r="EH326">
        <v>40</v>
      </c>
      <c r="EI326" t="s">
        <v>466</v>
      </c>
      <c r="EJ326">
        <v>1</v>
      </c>
      <c r="EK326">
        <v>46001</v>
      </c>
      <c r="EL326" t="s">
        <v>467</v>
      </c>
      <c r="EM326" t="s">
        <v>468</v>
      </c>
      <c r="EO326" t="s">
        <v>3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FQ326">
        <v>0</v>
      </c>
      <c r="FR326">
        <f>ROUND(IF(AND(BH326=3,BI326=3),P326,0),0)</f>
        <v>0</v>
      </c>
      <c r="FS326">
        <v>0</v>
      </c>
      <c r="FX326">
        <v>103</v>
      </c>
      <c r="FY326">
        <v>59</v>
      </c>
      <c r="GA326" t="s">
        <v>3</v>
      </c>
      <c r="GD326">
        <v>1</v>
      </c>
      <c r="GF326">
        <v>1876412176</v>
      </c>
      <c r="GG326">
        <v>2</v>
      </c>
      <c r="GH326">
        <v>1</v>
      </c>
      <c r="GI326">
        <v>5</v>
      </c>
      <c r="GJ326">
        <v>0</v>
      </c>
      <c r="GK326">
        <v>0</v>
      </c>
      <c r="GL326">
        <f>ROUND(IF(AND(BH326=3,BI326=3,FS326&lt;&gt;0),P326,0),0)</f>
        <v>0</v>
      </c>
      <c r="GM326">
        <f>ROUND(O326+X326+Y326,0)+GX326</f>
        <v>0</v>
      </c>
      <c r="GN326">
        <f>IF(OR(BI326=0,BI326=1),ROUND(O326+X326+Y326,0),0)</f>
        <v>0</v>
      </c>
      <c r="GO326">
        <f>IF(BI326=2,ROUND(O326+X326+Y326,0),0)</f>
        <v>0</v>
      </c>
      <c r="GP326">
        <f>IF(BI326=4,ROUND(O326+X326+Y326,0)+GX326,0)</f>
        <v>0</v>
      </c>
      <c r="GR326">
        <v>0</v>
      </c>
      <c r="GS326">
        <v>0</v>
      </c>
      <c r="GT326">
        <v>0</v>
      </c>
      <c r="GU326" t="s">
        <v>3</v>
      </c>
      <c r="GV326">
        <f t="shared" si="234"/>
        <v>0</v>
      </c>
      <c r="GW326">
        <v>1</v>
      </c>
      <c r="GX326">
        <f>ROUND(HC326*I326,0)</f>
        <v>0</v>
      </c>
      <c r="HA326">
        <v>0</v>
      </c>
      <c r="HB326">
        <v>0</v>
      </c>
      <c r="HC326">
        <f t="shared" si="235"/>
        <v>0</v>
      </c>
      <c r="HE326" t="s">
        <v>3</v>
      </c>
      <c r="HF326" t="s">
        <v>3</v>
      </c>
      <c r="HM326" t="s">
        <v>3</v>
      </c>
      <c r="HN326" t="s">
        <v>469</v>
      </c>
      <c r="HO326" t="s">
        <v>470</v>
      </c>
      <c r="HP326" t="s">
        <v>467</v>
      </c>
      <c r="HQ326" t="s">
        <v>467</v>
      </c>
      <c r="IK326">
        <v>0</v>
      </c>
    </row>
    <row r="327" spans="1:255" x14ac:dyDescent="0.2">
      <c r="A327" s="2">
        <v>17</v>
      </c>
      <c r="B327" s="2">
        <v>1</v>
      </c>
      <c r="C327" s="2">
        <f>ROW(SmtRes!A634)</f>
        <v>634</v>
      </c>
      <c r="D327" s="2">
        <f>ROW(EtalonRes!A593)</f>
        <v>593</v>
      </c>
      <c r="E327" s="2" t="s">
        <v>472</v>
      </c>
      <c r="F327" s="2" t="s">
        <v>473</v>
      </c>
      <c r="G327" s="2" t="s">
        <v>474</v>
      </c>
      <c r="H327" s="2" t="s">
        <v>475</v>
      </c>
      <c r="I327" s="2">
        <f>ROUND(22.68/100,7)</f>
        <v>0.2268</v>
      </c>
      <c r="J327" s="2">
        <v>0</v>
      </c>
      <c r="K327" s="2">
        <f>ROUND(22.68/100,7)</f>
        <v>0.2268</v>
      </c>
      <c r="L327" s="2"/>
      <c r="M327" s="2"/>
      <c r="N327" s="2"/>
      <c r="O327" s="2">
        <f>ROUND(CP327,2)</f>
        <v>176.59</v>
      </c>
      <c r="P327" s="2">
        <f>ROUND(CQ327*I327,2)</f>
        <v>0</v>
      </c>
      <c r="Q327" s="2">
        <f>ROUND(CR327*I327,2)</f>
        <v>24.08</v>
      </c>
      <c r="R327" s="2">
        <f>ROUND(CS327*I327,2)</f>
        <v>5.54</v>
      </c>
      <c r="S327" s="2">
        <f>ROUND(CT327*I327,2)</f>
        <v>152.51</v>
      </c>
      <c r="T327" s="2">
        <f>ROUND(CU327*I327,2)</f>
        <v>0</v>
      </c>
      <c r="U327" s="2">
        <f t="shared" si="217"/>
        <v>19.378926</v>
      </c>
      <c r="V327" s="2">
        <f t="shared" si="218"/>
        <v>0.51903180000000004</v>
      </c>
      <c r="W327" s="2">
        <f>ROUND(CX327*I327,2)</f>
        <v>0</v>
      </c>
      <c r="X327" s="2">
        <f>ROUND(CY327,2)</f>
        <v>142.25</v>
      </c>
      <c r="Y327" s="2">
        <f>ROUND(CZ327,2)</f>
        <v>71.12</v>
      </c>
      <c r="Z327" s="2"/>
      <c r="AA327" s="2">
        <v>53551706</v>
      </c>
      <c r="AB327" s="2">
        <f t="shared" si="219"/>
        <v>778.61</v>
      </c>
      <c r="AC327" s="2">
        <f t="shared" si="220"/>
        <v>0</v>
      </c>
      <c r="AD327" s="2">
        <f>ROUND(((((ET327*ROUND(1.15,7)))-((EU327*ROUND(1.15,7))))+AE327),2)</f>
        <v>106.16</v>
      </c>
      <c r="AE327" s="2">
        <f>ROUND(((EU327*ROUND(1.15,7))),2)</f>
        <v>24.41</v>
      </c>
      <c r="AF327" s="2">
        <f>ROUND(((EV327*ROUND(1.15,7))),2)</f>
        <v>672.45</v>
      </c>
      <c r="AG327" s="2">
        <f t="shared" si="221"/>
        <v>0</v>
      </c>
      <c r="AH327" s="2">
        <f>((EW327*ROUND(1.15,7)))</f>
        <v>85.444999999999993</v>
      </c>
      <c r="AI327" s="2">
        <f>((EX327*ROUND(1.15,7)))</f>
        <v>2.2885</v>
      </c>
      <c r="AJ327" s="2">
        <f t="shared" si="222"/>
        <v>0</v>
      </c>
      <c r="AK327" s="2">
        <v>677.06</v>
      </c>
      <c r="AL327" s="2">
        <v>0</v>
      </c>
      <c r="AM327" s="2">
        <v>92.32</v>
      </c>
      <c r="AN327" s="2">
        <v>21.23</v>
      </c>
      <c r="AO327" s="2">
        <v>584.74</v>
      </c>
      <c r="AP327" s="2">
        <v>0</v>
      </c>
      <c r="AQ327" s="2">
        <v>74.3</v>
      </c>
      <c r="AR327" s="2">
        <v>1.99</v>
      </c>
      <c r="AS327" s="2">
        <v>0</v>
      </c>
      <c r="AT327" s="2">
        <v>90</v>
      </c>
      <c r="AU327" s="2">
        <v>45</v>
      </c>
      <c r="AV327" s="2">
        <v>1</v>
      </c>
      <c r="AW327" s="2">
        <v>1</v>
      </c>
      <c r="AX327" s="2"/>
      <c r="AY327" s="2"/>
      <c r="AZ327" s="2">
        <v>1</v>
      </c>
      <c r="BA327" s="2">
        <v>1</v>
      </c>
      <c r="BB327" s="2">
        <v>1</v>
      </c>
      <c r="BC327" s="2">
        <v>1</v>
      </c>
      <c r="BD327" s="2" t="s">
        <v>3</v>
      </c>
      <c r="BE327" s="2" t="s">
        <v>3</v>
      </c>
      <c r="BF327" s="2" t="s">
        <v>3</v>
      </c>
      <c r="BG327" s="2" t="s">
        <v>3</v>
      </c>
      <c r="BH327" s="2">
        <v>0</v>
      </c>
      <c r="BI327" s="2">
        <v>1</v>
      </c>
      <c r="BJ327" s="2" t="s">
        <v>476</v>
      </c>
      <c r="BK327" s="2"/>
      <c r="BL327" s="2"/>
      <c r="BM327" s="2">
        <v>63001</v>
      </c>
      <c r="BN327" s="2">
        <v>0</v>
      </c>
      <c r="BO327" s="2" t="s">
        <v>3</v>
      </c>
      <c r="BP327" s="2">
        <v>0</v>
      </c>
      <c r="BQ327" s="2">
        <v>6</v>
      </c>
      <c r="BR327" s="2">
        <v>0</v>
      </c>
      <c r="BS327" s="2">
        <v>1</v>
      </c>
      <c r="BT327" s="2">
        <v>1</v>
      </c>
      <c r="BU327" s="2">
        <v>1</v>
      </c>
      <c r="BV327" s="2">
        <v>1</v>
      </c>
      <c r="BW327" s="2">
        <v>1</v>
      </c>
      <c r="BX327" s="2">
        <v>1</v>
      </c>
      <c r="BY327" s="2" t="s">
        <v>3</v>
      </c>
      <c r="BZ327" s="2">
        <v>90</v>
      </c>
      <c r="CA327" s="2">
        <v>45</v>
      </c>
      <c r="CB327" s="2" t="s">
        <v>3</v>
      </c>
      <c r="CC327" s="2"/>
      <c r="CD327" s="2"/>
      <c r="CE327" s="2">
        <v>0</v>
      </c>
      <c r="CF327" s="2">
        <v>0</v>
      </c>
      <c r="CG327" s="2">
        <v>0</v>
      </c>
      <c r="CH327" s="2"/>
      <c r="CI327" s="2"/>
      <c r="CJ327" s="2"/>
      <c r="CK327" s="2"/>
      <c r="CL327" s="2"/>
      <c r="CM327" s="2">
        <v>0</v>
      </c>
      <c r="CN327" s="2" t="s">
        <v>2158</v>
      </c>
      <c r="CO327" s="2">
        <v>0</v>
      </c>
      <c r="CP327" s="2">
        <f t="shared" si="223"/>
        <v>176.58999999999997</v>
      </c>
      <c r="CQ327" s="2">
        <f t="shared" si="224"/>
        <v>0</v>
      </c>
      <c r="CR327" s="2">
        <f t="shared" si="225"/>
        <v>106.16</v>
      </c>
      <c r="CS327" s="2">
        <f t="shared" si="226"/>
        <v>24.41</v>
      </c>
      <c r="CT327" s="2">
        <f t="shared" si="227"/>
        <v>672.45</v>
      </c>
      <c r="CU327" s="2">
        <f t="shared" si="228"/>
        <v>0</v>
      </c>
      <c r="CV327" s="2">
        <f t="shared" si="229"/>
        <v>85.444999999999993</v>
      </c>
      <c r="CW327" s="2">
        <f t="shared" si="230"/>
        <v>2.2885</v>
      </c>
      <c r="CX327" s="2">
        <f t="shared" si="231"/>
        <v>0</v>
      </c>
      <c r="CY327" s="2">
        <f t="shared" si="232"/>
        <v>142.24499999999998</v>
      </c>
      <c r="CZ327" s="2">
        <f t="shared" si="233"/>
        <v>71.122499999999988</v>
      </c>
      <c r="DA327" s="2"/>
      <c r="DB327" s="2"/>
      <c r="DC327" s="2" t="s">
        <v>3</v>
      </c>
      <c r="DD327" s="2" t="s">
        <v>3</v>
      </c>
      <c r="DE327" s="2" t="s">
        <v>16</v>
      </c>
      <c r="DF327" s="2" t="s">
        <v>16</v>
      </c>
      <c r="DG327" s="2" t="s">
        <v>16</v>
      </c>
      <c r="DH327" s="2" t="s">
        <v>3</v>
      </c>
      <c r="DI327" s="2" t="s">
        <v>16</v>
      </c>
      <c r="DJ327" s="2" t="s">
        <v>16</v>
      </c>
      <c r="DK327" s="2" t="s">
        <v>3</v>
      </c>
      <c r="DL327" s="2" t="s">
        <v>3</v>
      </c>
      <c r="DM327" s="2" t="s">
        <v>3</v>
      </c>
      <c r="DN327" s="2">
        <v>0</v>
      </c>
      <c r="DO327" s="2">
        <v>0</v>
      </c>
      <c r="DP327" s="2">
        <v>1</v>
      </c>
      <c r="DQ327" s="2">
        <v>1</v>
      </c>
      <c r="DR327" s="2"/>
      <c r="DS327" s="2"/>
      <c r="DT327" s="2"/>
      <c r="DU327" s="2">
        <v>1013</v>
      </c>
      <c r="DV327" s="2" t="s">
        <v>475</v>
      </c>
      <c r="DW327" s="2" t="s">
        <v>475</v>
      </c>
      <c r="DX327" s="2">
        <v>1</v>
      </c>
      <c r="DY327" s="2"/>
      <c r="DZ327" s="2" t="s">
        <v>3</v>
      </c>
      <c r="EA327" s="2" t="s">
        <v>3</v>
      </c>
      <c r="EB327" s="2" t="s">
        <v>3</v>
      </c>
      <c r="EC327" s="2" t="s">
        <v>3</v>
      </c>
      <c r="ED327" s="2"/>
      <c r="EE327" s="2">
        <v>53551225</v>
      </c>
      <c r="EF327" s="2">
        <v>6</v>
      </c>
      <c r="EG327" s="2" t="s">
        <v>17</v>
      </c>
      <c r="EH327" s="2">
        <v>97</v>
      </c>
      <c r="EI327" s="2" t="s">
        <v>477</v>
      </c>
      <c r="EJ327" s="2">
        <v>1</v>
      </c>
      <c r="EK327" s="2">
        <v>63001</v>
      </c>
      <c r="EL327" s="2" t="s">
        <v>478</v>
      </c>
      <c r="EM327" s="2" t="s">
        <v>479</v>
      </c>
      <c r="EN327" s="2"/>
      <c r="EO327" s="2" t="s">
        <v>339</v>
      </c>
      <c r="EP327" s="2"/>
      <c r="EQ327" s="2">
        <v>131072</v>
      </c>
      <c r="ER327" s="2">
        <v>677.06</v>
      </c>
      <c r="ES327" s="2">
        <v>0</v>
      </c>
      <c r="ET327" s="2">
        <v>92.32</v>
      </c>
      <c r="EU327" s="2">
        <v>21.23</v>
      </c>
      <c r="EV327" s="2">
        <v>584.74</v>
      </c>
      <c r="EW327" s="2">
        <v>74.3</v>
      </c>
      <c r="EX327" s="2">
        <v>1.99</v>
      </c>
      <c r="EY327" s="2">
        <v>0</v>
      </c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>
        <v>0</v>
      </c>
      <c r="FR327" s="2">
        <f>ROUND(IF(AND(BH327=3,BI327=3),P327,0),2)</f>
        <v>0</v>
      </c>
      <c r="FS327" s="2">
        <v>0</v>
      </c>
      <c r="FT327" s="2"/>
      <c r="FU327" s="2"/>
      <c r="FV327" s="2"/>
      <c r="FW327" s="2"/>
      <c r="FX327" s="2">
        <v>90</v>
      </c>
      <c r="FY327" s="2">
        <v>45</v>
      </c>
      <c r="FZ327" s="2"/>
      <c r="GA327" s="2" t="s">
        <v>3</v>
      </c>
      <c r="GB327" s="2"/>
      <c r="GC327" s="2"/>
      <c r="GD327" s="2">
        <v>1</v>
      </c>
      <c r="GE327" s="2"/>
      <c r="GF327" s="2">
        <v>1711040718</v>
      </c>
      <c r="GG327" s="2">
        <v>2</v>
      </c>
      <c r="GH327" s="2">
        <v>1</v>
      </c>
      <c r="GI327" s="2">
        <v>-2</v>
      </c>
      <c r="GJ327" s="2">
        <v>0</v>
      </c>
      <c r="GK327" s="2">
        <v>0</v>
      </c>
      <c r="GL327" s="2">
        <f>ROUND(IF(AND(BH327=3,BI327=3,FS327&lt;&gt;0),P327,0),2)</f>
        <v>0</v>
      </c>
      <c r="GM327" s="2">
        <f>ROUND(O327+X327+Y327,2)+GX327</f>
        <v>389.96</v>
      </c>
      <c r="GN327" s="2">
        <f>IF(OR(BI327=0,BI327=1),ROUND(O327+X327+Y327,2),0)</f>
        <v>389.96</v>
      </c>
      <c r="GO327" s="2">
        <f>IF(BI327=2,ROUND(O327+X327+Y327,2),0)</f>
        <v>0</v>
      </c>
      <c r="GP327" s="2">
        <f>IF(BI327=4,ROUND(O327+X327+Y327,2)+GX327,0)</f>
        <v>0</v>
      </c>
      <c r="GQ327" s="2"/>
      <c r="GR327" s="2">
        <v>0</v>
      </c>
      <c r="GS327" s="2">
        <v>0</v>
      </c>
      <c r="GT327" s="2">
        <v>0</v>
      </c>
      <c r="GU327" s="2" t="s">
        <v>3</v>
      </c>
      <c r="GV327" s="2">
        <f t="shared" si="234"/>
        <v>0</v>
      </c>
      <c r="GW327" s="2">
        <v>1</v>
      </c>
      <c r="GX327" s="2">
        <f>ROUND(HC327*I327,2)</f>
        <v>0</v>
      </c>
      <c r="GY327" s="2"/>
      <c r="GZ327" s="2"/>
      <c r="HA327" s="2">
        <v>0</v>
      </c>
      <c r="HB327" s="2">
        <v>0</v>
      </c>
      <c r="HC327" s="2">
        <f t="shared" si="235"/>
        <v>0</v>
      </c>
      <c r="HD327" s="2"/>
      <c r="HE327" s="2" t="s">
        <v>3</v>
      </c>
      <c r="HF327" s="2" t="s">
        <v>3</v>
      </c>
      <c r="HG327" s="2"/>
      <c r="HH327" s="2"/>
      <c r="HI327" s="2"/>
      <c r="HJ327" s="2"/>
      <c r="HK327" s="2"/>
      <c r="HL327" s="2"/>
      <c r="HM327" s="2" t="s">
        <v>3</v>
      </c>
      <c r="HN327" s="2" t="s">
        <v>480</v>
      </c>
      <c r="HO327" s="2" t="s">
        <v>481</v>
      </c>
      <c r="HP327" s="2" t="s">
        <v>478</v>
      </c>
      <c r="HQ327" s="2" t="s">
        <v>478</v>
      </c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>
        <v>0</v>
      </c>
      <c r="IL327" s="2"/>
      <c r="IM327" s="2"/>
      <c r="IN327" s="2"/>
      <c r="IO327" s="2"/>
      <c r="IP327" s="2"/>
      <c r="IQ327" s="2"/>
      <c r="IR327" s="2"/>
      <c r="IS327" s="2"/>
      <c r="IT327" s="2"/>
      <c r="IU327" s="2"/>
    </row>
    <row r="328" spans="1:255" x14ac:dyDescent="0.2">
      <c r="A328">
        <v>17</v>
      </c>
      <c r="B328">
        <v>1</v>
      </c>
      <c r="C328">
        <f>ROW(SmtRes!A640)</f>
        <v>640</v>
      </c>
      <c r="D328">
        <f>ROW(EtalonRes!A598)</f>
        <v>598</v>
      </c>
      <c r="E328" t="s">
        <v>472</v>
      </c>
      <c r="F328" t="s">
        <v>473</v>
      </c>
      <c r="G328" t="s">
        <v>474</v>
      </c>
      <c r="H328" t="s">
        <v>475</v>
      </c>
      <c r="I328">
        <f>ROUND(22.68/100,7)</f>
        <v>0.2268</v>
      </c>
      <c r="J328">
        <v>0</v>
      </c>
      <c r="K328">
        <f>ROUND(22.68/100,7)</f>
        <v>0.2268</v>
      </c>
      <c r="O328">
        <f>ROUND(CP328,0)</f>
        <v>5662</v>
      </c>
      <c r="P328">
        <f>ROUND(CQ328*I328,0)</f>
        <v>0</v>
      </c>
      <c r="Q328">
        <f>ROUND(CR328*I328,0)</f>
        <v>287</v>
      </c>
      <c r="R328">
        <f>ROUND(CS328*I328,0)</f>
        <v>195</v>
      </c>
      <c r="S328">
        <f>ROUND(CT328*I328,0)</f>
        <v>5375</v>
      </c>
      <c r="T328">
        <f>ROUND(CU328*I328,0)</f>
        <v>0</v>
      </c>
      <c r="U328">
        <f t="shared" si="217"/>
        <v>19.378926</v>
      </c>
      <c r="V328">
        <f t="shared" si="218"/>
        <v>0.51903180000000004</v>
      </c>
      <c r="W328">
        <f>ROUND(CX328*I328,0)</f>
        <v>0</v>
      </c>
      <c r="X328">
        <f>ROUND(CY328,0)</f>
        <v>5013</v>
      </c>
      <c r="Y328">
        <f>ROUND(CZ328,0)</f>
        <v>2507</v>
      </c>
      <c r="AA328">
        <v>53551707</v>
      </c>
      <c r="AB328">
        <f t="shared" si="219"/>
        <v>778.61</v>
      </c>
      <c r="AC328">
        <f t="shared" si="220"/>
        <v>0</v>
      </c>
      <c r="AD328">
        <f>ROUND(((((ET328*ROUND(1.15,7)))-((EU328*ROUND(1.15,7))))+AE328),2)</f>
        <v>106.16</v>
      </c>
      <c r="AE328">
        <f>ROUND(((EU328*ROUND(1.15,7))),2)</f>
        <v>24.41</v>
      </c>
      <c r="AF328">
        <f>ROUND(((EV328*ROUND(1.15,7))),2)</f>
        <v>672.45</v>
      </c>
      <c r="AG328">
        <f t="shared" si="221"/>
        <v>0</v>
      </c>
      <c r="AH328">
        <f>((EW328*ROUND(1.15,7)))</f>
        <v>85.444999999999993</v>
      </c>
      <c r="AI328">
        <f>((EX328*ROUND(1.15,7)))</f>
        <v>2.2885</v>
      </c>
      <c r="AJ328">
        <f t="shared" si="222"/>
        <v>0</v>
      </c>
      <c r="AK328">
        <v>677.06</v>
      </c>
      <c r="AL328">
        <v>0</v>
      </c>
      <c r="AM328">
        <v>92.32</v>
      </c>
      <c r="AN328">
        <v>21.23</v>
      </c>
      <c r="AO328">
        <v>584.74</v>
      </c>
      <c r="AP328">
        <v>0</v>
      </c>
      <c r="AQ328">
        <v>74.3</v>
      </c>
      <c r="AR328">
        <v>1.99</v>
      </c>
      <c r="AS328">
        <v>0</v>
      </c>
      <c r="AT328">
        <v>90</v>
      </c>
      <c r="AU328">
        <v>45</v>
      </c>
      <c r="AV328">
        <v>1</v>
      </c>
      <c r="AW328">
        <v>1</v>
      </c>
      <c r="AZ328">
        <v>1</v>
      </c>
      <c r="BA328">
        <v>35.24</v>
      </c>
      <c r="BB328">
        <v>11.91</v>
      </c>
      <c r="BC328">
        <v>1</v>
      </c>
      <c r="BD328" t="s">
        <v>3</v>
      </c>
      <c r="BE328" t="s">
        <v>3</v>
      </c>
      <c r="BF328" t="s">
        <v>3</v>
      </c>
      <c r="BG328" t="s">
        <v>3</v>
      </c>
      <c r="BH328">
        <v>0</v>
      </c>
      <c r="BI328">
        <v>1</v>
      </c>
      <c r="BJ328" t="s">
        <v>476</v>
      </c>
      <c r="BM328">
        <v>63001</v>
      </c>
      <c r="BN328">
        <v>0</v>
      </c>
      <c r="BO328" t="s">
        <v>473</v>
      </c>
      <c r="BP328">
        <v>1</v>
      </c>
      <c r="BQ328">
        <v>6</v>
      </c>
      <c r="BR328">
        <v>0</v>
      </c>
      <c r="BS328">
        <v>35.24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3</v>
      </c>
      <c r="BZ328">
        <v>90</v>
      </c>
      <c r="CA328">
        <v>45</v>
      </c>
      <c r="CB328" t="s">
        <v>3</v>
      </c>
      <c r="CE328">
        <v>0</v>
      </c>
      <c r="CF328">
        <v>0</v>
      </c>
      <c r="CG328">
        <v>0</v>
      </c>
      <c r="CM328">
        <v>0</v>
      </c>
      <c r="CN328" t="s">
        <v>2158</v>
      </c>
      <c r="CO328">
        <v>0</v>
      </c>
      <c r="CP328">
        <f t="shared" si="223"/>
        <v>5662</v>
      </c>
      <c r="CQ328">
        <f t="shared" si="224"/>
        <v>0</v>
      </c>
      <c r="CR328">
        <f t="shared" si="225"/>
        <v>1264.3656000000001</v>
      </c>
      <c r="CS328">
        <f t="shared" si="226"/>
        <v>860.2084000000001</v>
      </c>
      <c r="CT328">
        <f t="shared" si="227"/>
        <v>23697.138000000003</v>
      </c>
      <c r="CU328">
        <f t="shared" si="228"/>
        <v>0</v>
      </c>
      <c r="CV328">
        <f t="shared" si="229"/>
        <v>85.444999999999993</v>
      </c>
      <c r="CW328">
        <f t="shared" si="230"/>
        <v>2.2885</v>
      </c>
      <c r="CX328">
        <f t="shared" si="231"/>
        <v>0</v>
      </c>
      <c r="CY328">
        <f t="shared" si="232"/>
        <v>5013</v>
      </c>
      <c r="CZ328">
        <f t="shared" si="233"/>
        <v>2506.5</v>
      </c>
      <c r="DC328" t="s">
        <v>3</v>
      </c>
      <c r="DD328" t="s">
        <v>3</v>
      </c>
      <c r="DE328" t="s">
        <v>16</v>
      </c>
      <c r="DF328" t="s">
        <v>16</v>
      </c>
      <c r="DG328" t="s">
        <v>16</v>
      </c>
      <c r="DH328" t="s">
        <v>3</v>
      </c>
      <c r="DI328" t="s">
        <v>16</v>
      </c>
      <c r="DJ328" t="s">
        <v>16</v>
      </c>
      <c r="DK328" t="s">
        <v>3</v>
      </c>
      <c r="DL328" t="s">
        <v>3</v>
      </c>
      <c r="DM328" t="s">
        <v>3</v>
      </c>
      <c r="DN328">
        <v>0</v>
      </c>
      <c r="DO328">
        <v>0</v>
      </c>
      <c r="DP328">
        <v>1</v>
      </c>
      <c r="DQ328">
        <v>1</v>
      </c>
      <c r="DU328">
        <v>1013</v>
      </c>
      <c r="DV328" t="s">
        <v>475</v>
      </c>
      <c r="DW328" t="s">
        <v>475</v>
      </c>
      <c r="DX328">
        <v>1</v>
      </c>
      <c r="DZ328" t="s">
        <v>3</v>
      </c>
      <c r="EA328" t="s">
        <v>3</v>
      </c>
      <c r="EB328" t="s">
        <v>3</v>
      </c>
      <c r="EC328" t="s">
        <v>3</v>
      </c>
      <c r="EE328">
        <v>53551225</v>
      </c>
      <c r="EF328">
        <v>6</v>
      </c>
      <c r="EG328" t="s">
        <v>17</v>
      </c>
      <c r="EH328">
        <v>97</v>
      </c>
      <c r="EI328" t="s">
        <v>477</v>
      </c>
      <c r="EJ328">
        <v>1</v>
      </c>
      <c r="EK328">
        <v>63001</v>
      </c>
      <c r="EL328" t="s">
        <v>478</v>
      </c>
      <c r="EM328" t="s">
        <v>479</v>
      </c>
      <c r="EO328" t="s">
        <v>339</v>
      </c>
      <c r="EQ328">
        <v>131072</v>
      </c>
      <c r="ER328">
        <v>677.06</v>
      </c>
      <c r="ES328">
        <v>0</v>
      </c>
      <c r="ET328">
        <v>92.32</v>
      </c>
      <c r="EU328">
        <v>21.23</v>
      </c>
      <c r="EV328">
        <v>584.74</v>
      </c>
      <c r="EW328">
        <v>74.3</v>
      </c>
      <c r="EX328">
        <v>1.99</v>
      </c>
      <c r="EY328">
        <v>0</v>
      </c>
      <c r="FQ328">
        <v>0</v>
      </c>
      <c r="FR328">
        <f>ROUND(IF(AND(BH328=3,BI328=3),P328,0),0)</f>
        <v>0</v>
      </c>
      <c r="FS328">
        <v>0</v>
      </c>
      <c r="FX328">
        <v>90</v>
      </c>
      <c r="FY328">
        <v>45</v>
      </c>
      <c r="GA328" t="s">
        <v>3</v>
      </c>
      <c r="GD328">
        <v>1</v>
      </c>
      <c r="GF328">
        <v>1711040718</v>
      </c>
      <c r="GG328">
        <v>2</v>
      </c>
      <c r="GH328">
        <v>1</v>
      </c>
      <c r="GI328">
        <v>2</v>
      </c>
      <c r="GJ328">
        <v>0</v>
      </c>
      <c r="GK328">
        <v>0</v>
      </c>
      <c r="GL328">
        <f>ROUND(IF(AND(BH328=3,BI328=3,FS328&lt;&gt;0),P328,0),0)</f>
        <v>0</v>
      </c>
      <c r="GM328">
        <f>ROUND(O328+X328+Y328,0)+GX328</f>
        <v>13182</v>
      </c>
      <c r="GN328">
        <f>IF(OR(BI328=0,BI328=1),ROUND(O328+X328+Y328,0),0)</f>
        <v>13182</v>
      </c>
      <c r="GO328">
        <f>IF(BI328=2,ROUND(O328+X328+Y328,0),0)</f>
        <v>0</v>
      </c>
      <c r="GP328">
        <f>IF(BI328=4,ROUND(O328+X328+Y328,0)+GX328,0)</f>
        <v>0</v>
      </c>
      <c r="GR328">
        <v>0</v>
      </c>
      <c r="GS328">
        <v>0</v>
      </c>
      <c r="GT328">
        <v>0</v>
      </c>
      <c r="GU328" t="s">
        <v>3</v>
      </c>
      <c r="GV328">
        <f t="shared" si="234"/>
        <v>0</v>
      </c>
      <c r="GW328">
        <v>1</v>
      </c>
      <c r="GX328">
        <f>ROUND(HC328*I328,0)</f>
        <v>0</v>
      </c>
      <c r="HA328">
        <v>0</v>
      </c>
      <c r="HB328">
        <v>0</v>
      </c>
      <c r="HC328">
        <f t="shared" si="235"/>
        <v>0</v>
      </c>
      <c r="HE328" t="s">
        <v>3</v>
      </c>
      <c r="HF328" t="s">
        <v>3</v>
      </c>
      <c r="HM328" t="s">
        <v>3</v>
      </c>
      <c r="HN328" t="s">
        <v>480</v>
      </c>
      <c r="HO328" t="s">
        <v>481</v>
      </c>
      <c r="HP328" t="s">
        <v>478</v>
      </c>
      <c r="HQ328" t="s">
        <v>478</v>
      </c>
      <c r="IK328">
        <v>0</v>
      </c>
    </row>
    <row r="329" spans="1:255" x14ac:dyDescent="0.2">
      <c r="A329" s="2">
        <v>18</v>
      </c>
      <c r="B329" s="2">
        <v>1</v>
      </c>
      <c r="C329" s="2">
        <v>634</v>
      </c>
      <c r="D329" s="2"/>
      <c r="E329" s="2" t="s">
        <v>482</v>
      </c>
      <c r="F329" s="2" t="s">
        <v>24</v>
      </c>
      <c r="G329" s="2" t="s">
        <v>25</v>
      </c>
      <c r="H329" s="2" t="s">
        <v>26</v>
      </c>
      <c r="I329" s="2">
        <f>I327*J329</f>
        <v>0.97524</v>
      </c>
      <c r="J329" s="2">
        <v>4.3</v>
      </c>
      <c r="K329" s="2">
        <v>4.3</v>
      </c>
      <c r="L329" s="2"/>
      <c r="M329" s="2"/>
      <c r="N329" s="2"/>
      <c r="O329" s="2">
        <f>ROUND(CP329,2)</f>
        <v>0</v>
      </c>
      <c r="P329" s="2">
        <f>ROUND(CQ329*I329,2)</f>
        <v>0</v>
      </c>
      <c r="Q329" s="2">
        <f>ROUND(CR329*I329,2)</f>
        <v>0</v>
      </c>
      <c r="R329" s="2">
        <f>ROUND(CS329*I329,2)</f>
        <v>0</v>
      </c>
      <c r="S329" s="2">
        <f>ROUND(CT329*I329,2)</f>
        <v>0</v>
      </c>
      <c r="T329" s="2">
        <f>ROUND(CU329*I329,2)</f>
        <v>0</v>
      </c>
      <c r="U329" s="2">
        <f t="shared" si="217"/>
        <v>0</v>
      </c>
      <c r="V329" s="2">
        <f t="shared" si="218"/>
        <v>0</v>
      </c>
      <c r="W329" s="2">
        <f>ROUND(CX329*I329,2)</f>
        <v>0</v>
      </c>
      <c r="X329" s="2">
        <f>ROUND(CY329,2)</f>
        <v>0</v>
      </c>
      <c r="Y329" s="2">
        <f>ROUND(CZ329,2)</f>
        <v>0</v>
      </c>
      <c r="Z329" s="2"/>
      <c r="AA329" s="2">
        <v>53551706</v>
      </c>
      <c r="AB329" s="2">
        <f t="shared" si="219"/>
        <v>0</v>
      </c>
      <c r="AC329" s="2">
        <f t="shared" si="220"/>
        <v>0</v>
      </c>
      <c r="AD329" s="2">
        <f>ROUND((((ET329)-(EU329))+AE329),2)</f>
        <v>0</v>
      </c>
      <c r="AE329" s="2">
        <f>ROUND((EU329),2)</f>
        <v>0</v>
      </c>
      <c r="AF329" s="2">
        <f>ROUND((EV329),2)</f>
        <v>0</v>
      </c>
      <c r="AG329" s="2">
        <f t="shared" si="221"/>
        <v>0</v>
      </c>
      <c r="AH329" s="2">
        <f>(EW329)</f>
        <v>0</v>
      </c>
      <c r="AI329" s="2">
        <f>(EX329)</f>
        <v>0</v>
      </c>
      <c r="AJ329" s="2">
        <f t="shared" si="222"/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90</v>
      </c>
      <c r="AU329" s="2">
        <v>45</v>
      </c>
      <c r="AV329" s="2">
        <v>1</v>
      </c>
      <c r="AW329" s="2">
        <v>1</v>
      </c>
      <c r="AX329" s="2"/>
      <c r="AY329" s="2"/>
      <c r="AZ329" s="2">
        <v>1</v>
      </c>
      <c r="BA329" s="2">
        <v>1</v>
      </c>
      <c r="BB329" s="2">
        <v>1</v>
      </c>
      <c r="BC329" s="2">
        <v>1</v>
      </c>
      <c r="BD329" s="2" t="s">
        <v>3</v>
      </c>
      <c r="BE329" s="2" t="s">
        <v>3</v>
      </c>
      <c r="BF329" s="2" t="s">
        <v>3</v>
      </c>
      <c r="BG329" s="2" t="s">
        <v>3</v>
      </c>
      <c r="BH329" s="2">
        <v>3</v>
      </c>
      <c r="BI329" s="2">
        <v>1</v>
      </c>
      <c r="BJ329" s="2" t="s">
        <v>399</v>
      </c>
      <c r="BK329" s="2"/>
      <c r="BL329" s="2"/>
      <c r="BM329" s="2">
        <v>63001</v>
      </c>
      <c r="BN329" s="2">
        <v>0</v>
      </c>
      <c r="BO329" s="2" t="s">
        <v>3</v>
      </c>
      <c r="BP329" s="2">
        <v>0</v>
      </c>
      <c r="BQ329" s="2">
        <v>6</v>
      </c>
      <c r="BR329" s="2">
        <v>0</v>
      </c>
      <c r="BS329" s="2">
        <v>1</v>
      </c>
      <c r="BT329" s="2">
        <v>1</v>
      </c>
      <c r="BU329" s="2">
        <v>1</v>
      </c>
      <c r="BV329" s="2">
        <v>1</v>
      </c>
      <c r="BW329" s="2">
        <v>1</v>
      </c>
      <c r="BX329" s="2">
        <v>1</v>
      </c>
      <c r="BY329" s="2" t="s">
        <v>3</v>
      </c>
      <c r="BZ329" s="2">
        <v>90</v>
      </c>
      <c r="CA329" s="2">
        <v>45</v>
      </c>
      <c r="CB329" s="2" t="s">
        <v>3</v>
      </c>
      <c r="CC329" s="2"/>
      <c r="CD329" s="2"/>
      <c r="CE329" s="2">
        <v>0</v>
      </c>
      <c r="CF329" s="2">
        <v>0</v>
      </c>
      <c r="CG329" s="2">
        <v>0</v>
      </c>
      <c r="CH329" s="2"/>
      <c r="CI329" s="2"/>
      <c r="CJ329" s="2"/>
      <c r="CK329" s="2"/>
      <c r="CL329" s="2"/>
      <c r="CM329" s="2">
        <v>0</v>
      </c>
      <c r="CN329" s="2" t="s">
        <v>3</v>
      </c>
      <c r="CO329" s="2">
        <v>0</v>
      </c>
      <c r="CP329" s="2">
        <f t="shared" si="223"/>
        <v>0</v>
      </c>
      <c r="CQ329" s="2">
        <f t="shared" si="224"/>
        <v>0</v>
      </c>
      <c r="CR329" s="2">
        <f t="shared" si="225"/>
        <v>0</v>
      </c>
      <c r="CS329" s="2">
        <f t="shared" si="226"/>
        <v>0</v>
      </c>
      <c r="CT329" s="2">
        <f t="shared" si="227"/>
        <v>0</v>
      </c>
      <c r="CU329" s="2">
        <f t="shared" si="228"/>
        <v>0</v>
      </c>
      <c r="CV329" s="2">
        <f t="shared" si="229"/>
        <v>0</v>
      </c>
      <c r="CW329" s="2">
        <f t="shared" si="230"/>
        <v>0</v>
      </c>
      <c r="CX329" s="2">
        <f t="shared" si="231"/>
        <v>0</v>
      </c>
      <c r="CY329" s="2">
        <f t="shared" si="232"/>
        <v>0</v>
      </c>
      <c r="CZ329" s="2">
        <f t="shared" si="233"/>
        <v>0</v>
      </c>
      <c r="DA329" s="2"/>
      <c r="DB329" s="2"/>
      <c r="DC329" s="2" t="s">
        <v>3</v>
      </c>
      <c r="DD329" s="2" t="s">
        <v>3</v>
      </c>
      <c r="DE329" s="2" t="s">
        <v>3</v>
      </c>
      <c r="DF329" s="2" t="s">
        <v>3</v>
      </c>
      <c r="DG329" s="2" t="s">
        <v>3</v>
      </c>
      <c r="DH329" s="2" t="s">
        <v>3</v>
      </c>
      <c r="DI329" s="2" t="s">
        <v>3</v>
      </c>
      <c r="DJ329" s="2" t="s">
        <v>3</v>
      </c>
      <c r="DK329" s="2" t="s">
        <v>3</v>
      </c>
      <c r="DL329" s="2" t="s">
        <v>3</v>
      </c>
      <c r="DM329" s="2" t="s">
        <v>3</v>
      </c>
      <c r="DN329" s="2">
        <v>0</v>
      </c>
      <c r="DO329" s="2">
        <v>0</v>
      </c>
      <c r="DP329" s="2">
        <v>1</v>
      </c>
      <c r="DQ329" s="2">
        <v>1</v>
      </c>
      <c r="DR329" s="2"/>
      <c r="DS329" s="2"/>
      <c r="DT329" s="2"/>
      <c r="DU329" s="2">
        <v>1009</v>
      </c>
      <c r="DV329" s="2" t="s">
        <v>26</v>
      </c>
      <c r="DW329" s="2" t="s">
        <v>26</v>
      </c>
      <c r="DX329" s="2">
        <v>1000</v>
      </c>
      <c r="DY329" s="2"/>
      <c r="DZ329" s="2" t="s">
        <v>3</v>
      </c>
      <c r="EA329" s="2" t="s">
        <v>3</v>
      </c>
      <c r="EB329" s="2" t="s">
        <v>3</v>
      </c>
      <c r="EC329" s="2" t="s">
        <v>3</v>
      </c>
      <c r="ED329" s="2"/>
      <c r="EE329" s="2">
        <v>53551225</v>
      </c>
      <c r="EF329" s="2">
        <v>6</v>
      </c>
      <c r="EG329" s="2" t="s">
        <v>17</v>
      </c>
      <c r="EH329" s="2">
        <v>97</v>
      </c>
      <c r="EI329" s="2" t="s">
        <v>477</v>
      </c>
      <c r="EJ329" s="2">
        <v>1</v>
      </c>
      <c r="EK329" s="2">
        <v>63001</v>
      </c>
      <c r="EL329" s="2" t="s">
        <v>478</v>
      </c>
      <c r="EM329" s="2" t="s">
        <v>479</v>
      </c>
      <c r="EN329" s="2"/>
      <c r="EO329" s="2" t="s">
        <v>3</v>
      </c>
      <c r="EP329" s="2"/>
      <c r="EQ329" s="2">
        <v>0</v>
      </c>
      <c r="ER329" s="2">
        <v>0</v>
      </c>
      <c r="ES329" s="2">
        <v>0</v>
      </c>
      <c r="ET329" s="2">
        <v>0</v>
      </c>
      <c r="EU329" s="2">
        <v>0</v>
      </c>
      <c r="EV329" s="2">
        <v>0</v>
      </c>
      <c r="EW329" s="2">
        <v>0</v>
      </c>
      <c r="EX329" s="2">
        <v>0</v>
      </c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>
        <v>0</v>
      </c>
      <c r="FR329" s="2">
        <f>ROUND(IF(AND(BH329=3,BI329=3),P329,0),2)</f>
        <v>0</v>
      </c>
      <c r="FS329" s="2">
        <v>0</v>
      </c>
      <c r="FT329" s="2"/>
      <c r="FU329" s="2"/>
      <c r="FV329" s="2"/>
      <c r="FW329" s="2"/>
      <c r="FX329" s="2">
        <v>90</v>
      </c>
      <c r="FY329" s="2">
        <v>45</v>
      </c>
      <c r="FZ329" s="2"/>
      <c r="GA329" s="2" t="s">
        <v>3</v>
      </c>
      <c r="GB329" s="2"/>
      <c r="GC329" s="2"/>
      <c r="GD329" s="2">
        <v>1</v>
      </c>
      <c r="GE329" s="2"/>
      <c r="GF329" s="2">
        <v>529508801</v>
      </c>
      <c r="GG329" s="2">
        <v>2</v>
      </c>
      <c r="GH329" s="2">
        <v>1</v>
      </c>
      <c r="GI329" s="2">
        <v>-2</v>
      </c>
      <c r="GJ329" s="2">
        <v>0</v>
      </c>
      <c r="GK329" s="2">
        <v>0</v>
      </c>
      <c r="GL329" s="2">
        <f>ROUND(IF(AND(BH329=3,BI329=3,FS329&lt;&gt;0),P329,0),2)</f>
        <v>0</v>
      </c>
      <c r="GM329" s="2">
        <f>ROUND(O329+X329+Y329,2)+GX329</f>
        <v>0</v>
      </c>
      <c r="GN329" s="2">
        <f>IF(OR(BI329=0,BI329=1),ROUND(O329+X329+Y329,2),0)</f>
        <v>0</v>
      </c>
      <c r="GO329" s="2">
        <f>IF(BI329=2,ROUND(O329+X329+Y329,2),0)</f>
        <v>0</v>
      </c>
      <c r="GP329" s="2">
        <f>IF(BI329=4,ROUND(O329+X329+Y329,2)+GX329,0)</f>
        <v>0</v>
      </c>
      <c r="GQ329" s="2"/>
      <c r="GR329" s="2">
        <v>0</v>
      </c>
      <c r="GS329" s="2">
        <v>0</v>
      </c>
      <c r="GT329" s="2">
        <v>0</v>
      </c>
      <c r="GU329" s="2" t="s">
        <v>3</v>
      </c>
      <c r="GV329" s="2">
        <f t="shared" si="234"/>
        <v>0</v>
      </c>
      <c r="GW329" s="2">
        <v>1</v>
      </c>
      <c r="GX329" s="2">
        <f>ROUND(HC329*I329,2)</f>
        <v>0</v>
      </c>
      <c r="GY329" s="2"/>
      <c r="GZ329" s="2"/>
      <c r="HA329" s="2">
        <v>0</v>
      </c>
      <c r="HB329" s="2">
        <v>0</v>
      </c>
      <c r="HC329" s="2">
        <f t="shared" si="235"/>
        <v>0</v>
      </c>
      <c r="HD329" s="2"/>
      <c r="HE329" s="2" t="s">
        <v>3</v>
      </c>
      <c r="HF329" s="2" t="s">
        <v>3</v>
      </c>
      <c r="HG329" s="2"/>
      <c r="HH329" s="2"/>
      <c r="HI329" s="2"/>
      <c r="HJ329" s="2"/>
      <c r="HK329" s="2"/>
      <c r="HL329" s="2"/>
      <c r="HM329" s="2" t="s">
        <v>3</v>
      </c>
      <c r="HN329" s="2" t="s">
        <v>480</v>
      </c>
      <c r="HO329" s="2" t="s">
        <v>481</v>
      </c>
      <c r="HP329" s="2" t="s">
        <v>478</v>
      </c>
      <c r="HQ329" s="2" t="s">
        <v>478</v>
      </c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>
        <v>0</v>
      </c>
      <c r="IL329" s="2"/>
      <c r="IM329" s="2"/>
      <c r="IN329" s="2"/>
      <c r="IO329" s="2"/>
      <c r="IP329" s="2"/>
      <c r="IQ329" s="2"/>
      <c r="IR329" s="2"/>
      <c r="IS329" s="2"/>
      <c r="IT329" s="2"/>
      <c r="IU329" s="2"/>
    </row>
    <row r="330" spans="1:255" x14ac:dyDescent="0.2">
      <c r="A330">
        <v>18</v>
      </c>
      <c r="B330">
        <v>1</v>
      </c>
      <c r="C330">
        <v>640</v>
      </c>
      <c r="E330" t="s">
        <v>482</v>
      </c>
      <c r="F330" t="s">
        <v>24</v>
      </c>
      <c r="G330" t="s">
        <v>25</v>
      </c>
      <c r="H330" t="s">
        <v>26</v>
      </c>
      <c r="I330">
        <f>I328*J330</f>
        <v>0.97524</v>
      </c>
      <c r="J330">
        <v>4.3</v>
      </c>
      <c r="K330">
        <v>4.3</v>
      </c>
      <c r="O330">
        <f>ROUND(CP330,0)</f>
        <v>0</v>
      </c>
      <c r="P330">
        <f>ROUND(CQ330*I330,0)</f>
        <v>0</v>
      </c>
      <c r="Q330">
        <f>ROUND(CR330*I330,0)</f>
        <v>0</v>
      </c>
      <c r="R330">
        <f>ROUND(CS330*I330,0)</f>
        <v>0</v>
      </c>
      <c r="S330">
        <f>ROUND(CT330*I330,0)</f>
        <v>0</v>
      </c>
      <c r="T330">
        <f>ROUND(CU330*I330,0)</f>
        <v>0</v>
      </c>
      <c r="U330">
        <f t="shared" si="217"/>
        <v>0</v>
      </c>
      <c r="V330">
        <f t="shared" si="218"/>
        <v>0</v>
      </c>
      <c r="W330">
        <f>ROUND(CX330*I330,0)</f>
        <v>0</v>
      </c>
      <c r="X330">
        <f>ROUND(CY330,0)</f>
        <v>0</v>
      </c>
      <c r="Y330">
        <f>ROUND(CZ330,0)</f>
        <v>0</v>
      </c>
      <c r="AA330">
        <v>53551707</v>
      </c>
      <c r="AB330">
        <f t="shared" si="219"/>
        <v>0</v>
      </c>
      <c r="AC330">
        <f t="shared" si="220"/>
        <v>0</v>
      </c>
      <c r="AD330">
        <f>ROUND((((ET330)-(EU330))+AE330),2)</f>
        <v>0</v>
      </c>
      <c r="AE330">
        <f>ROUND((EU330),2)</f>
        <v>0</v>
      </c>
      <c r="AF330">
        <f>ROUND((EV330),2)</f>
        <v>0</v>
      </c>
      <c r="AG330">
        <f t="shared" si="221"/>
        <v>0</v>
      </c>
      <c r="AH330">
        <f>(EW330)</f>
        <v>0</v>
      </c>
      <c r="AI330">
        <f>(EX330)</f>
        <v>0</v>
      </c>
      <c r="AJ330">
        <f t="shared" si="222"/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90</v>
      </c>
      <c r="AU330">
        <v>45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6.14</v>
      </c>
      <c r="BD330" t="s">
        <v>3</v>
      </c>
      <c r="BE330" t="s">
        <v>3</v>
      </c>
      <c r="BF330" t="s">
        <v>3</v>
      </c>
      <c r="BG330" t="s">
        <v>3</v>
      </c>
      <c r="BH330">
        <v>3</v>
      </c>
      <c r="BI330">
        <v>1</v>
      </c>
      <c r="BJ330" t="s">
        <v>399</v>
      </c>
      <c r="BM330">
        <v>63001</v>
      </c>
      <c r="BN330">
        <v>0</v>
      </c>
      <c r="BO330" t="s">
        <v>30</v>
      </c>
      <c r="BP330">
        <v>1</v>
      </c>
      <c r="BQ330">
        <v>6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90</v>
      </c>
      <c r="CA330">
        <v>45</v>
      </c>
      <c r="CB330" t="s">
        <v>3</v>
      </c>
      <c r="CE330">
        <v>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si="223"/>
        <v>0</v>
      </c>
      <c r="CQ330">
        <f t="shared" si="224"/>
        <v>0</v>
      </c>
      <c r="CR330">
        <f t="shared" si="225"/>
        <v>0</v>
      </c>
      <c r="CS330">
        <f t="shared" si="226"/>
        <v>0</v>
      </c>
      <c r="CT330">
        <f t="shared" si="227"/>
        <v>0</v>
      </c>
      <c r="CU330">
        <f t="shared" si="228"/>
        <v>0</v>
      </c>
      <c r="CV330">
        <f t="shared" si="229"/>
        <v>0</v>
      </c>
      <c r="CW330">
        <f t="shared" si="230"/>
        <v>0</v>
      </c>
      <c r="CX330">
        <f t="shared" si="231"/>
        <v>0</v>
      </c>
      <c r="CY330">
        <f t="shared" si="232"/>
        <v>0</v>
      </c>
      <c r="CZ330">
        <f t="shared" si="233"/>
        <v>0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1009</v>
      </c>
      <c r="DV330" t="s">
        <v>26</v>
      </c>
      <c r="DW330" t="s">
        <v>26</v>
      </c>
      <c r="DX330">
        <v>1000</v>
      </c>
      <c r="DZ330" t="s">
        <v>3</v>
      </c>
      <c r="EA330" t="s">
        <v>3</v>
      </c>
      <c r="EB330" t="s">
        <v>3</v>
      </c>
      <c r="EC330" t="s">
        <v>3</v>
      </c>
      <c r="EE330">
        <v>53551225</v>
      </c>
      <c r="EF330">
        <v>6</v>
      </c>
      <c r="EG330" t="s">
        <v>17</v>
      </c>
      <c r="EH330">
        <v>97</v>
      </c>
      <c r="EI330" t="s">
        <v>477</v>
      </c>
      <c r="EJ330">
        <v>1</v>
      </c>
      <c r="EK330">
        <v>63001</v>
      </c>
      <c r="EL330" t="s">
        <v>478</v>
      </c>
      <c r="EM330" t="s">
        <v>479</v>
      </c>
      <c r="EO330" t="s">
        <v>3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FQ330">
        <v>0</v>
      </c>
      <c r="FR330">
        <f>ROUND(IF(AND(BH330=3,BI330=3),P330,0),0)</f>
        <v>0</v>
      </c>
      <c r="FS330">
        <v>0</v>
      </c>
      <c r="FX330">
        <v>90</v>
      </c>
      <c r="FY330">
        <v>45</v>
      </c>
      <c r="GA330" t="s">
        <v>3</v>
      </c>
      <c r="GD330">
        <v>1</v>
      </c>
      <c r="GF330">
        <v>529508801</v>
      </c>
      <c r="GG330">
        <v>2</v>
      </c>
      <c r="GH330">
        <v>1</v>
      </c>
      <c r="GI330">
        <v>5</v>
      </c>
      <c r="GJ330">
        <v>0</v>
      </c>
      <c r="GK330">
        <v>0</v>
      </c>
      <c r="GL330">
        <f>ROUND(IF(AND(BH330=3,BI330=3,FS330&lt;&gt;0),P330,0),0)</f>
        <v>0</v>
      </c>
      <c r="GM330">
        <f>ROUND(O330+X330+Y330,0)+GX330</f>
        <v>0</v>
      </c>
      <c r="GN330">
        <f>IF(OR(BI330=0,BI330=1),ROUND(O330+X330+Y330,0),0)</f>
        <v>0</v>
      </c>
      <c r="GO330">
        <f>IF(BI330=2,ROUND(O330+X330+Y330,0),0)</f>
        <v>0</v>
      </c>
      <c r="GP330">
        <f>IF(BI330=4,ROUND(O330+X330+Y330,0)+GX330,0)</f>
        <v>0</v>
      </c>
      <c r="GR330">
        <v>0</v>
      </c>
      <c r="GS330">
        <v>0</v>
      </c>
      <c r="GT330">
        <v>0</v>
      </c>
      <c r="GU330" t="s">
        <v>3</v>
      </c>
      <c r="GV330">
        <f t="shared" si="234"/>
        <v>0</v>
      </c>
      <c r="GW330">
        <v>1</v>
      </c>
      <c r="GX330">
        <f>ROUND(HC330*I330,0)</f>
        <v>0</v>
      </c>
      <c r="HA330">
        <v>0</v>
      </c>
      <c r="HB330">
        <v>0</v>
      </c>
      <c r="HC330">
        <f t="shared" si="235"/>
        <v>0</v>
      </c>
      <c r="HE330" t="s">
        <v>3</v>
      </c>
      <c r="HF330" t="s">
        <v>3</v>
      </c>
      <c r="HM330" t="s">
        <v>3</v>
      </c>
      <c r="HN330" t="s">
        <v>480</v>
      </c>
      <c r="HO330" t="s">
        <v>481</v>
      </c>
      <c r="HP330" t="s">
        <v>478</v>
      </c>
      <c r="HQ330" t="s">
        <v>478</v>
      </c>
      <c r="IK330">
        <v>0</v>
      </c>
    </row>
    <row r="331" spans="1:255" x14ac:dyDescent="0.2">
      <c r="A331" s="2">
        <v>17</v>
      </c>
      <c r="B331" s="2">
        <v>1</v>
      </c>
      <c r="C331" s="2">
        <f>ROW(SmtRes!A642)</f>
        <v>642</v>
      </c>
      <c r="D331" s="2">
        <f>ROW(EtalonRes!A599)</f>
        <v>599</v>
      </c>
      <c r="E331" s="2" t="s">
        <v>483</v>
      </c>
      <c r="F331" s="2" t="s">
        <v>484</v>
      </c>
      <c r="G331" s="2" t="s">
        <v>485</v>
      </c>
      <c r="H331" s="2" t="s">
        <v>396</v>
      </c>
      <c r="I331" s="2">
        <f>ROUND(662.66/100,7)</f>
        <v>6.6265999999999998</v>
      </c>
      <c r="J331" s="2">
        <v>0</v>
      </c>
      <c r="K331" s="2">
        <f>ROUND(662.66/100,7)</f>
        <v>6.6265999999999998</v>
      </c>
      <c r="L331" s="2"/>
      <c r="M331" s="2"/>
      <c r="N331" s="2"/>
      <c r="O331" s="2">
        <f>ROUND(CP331,2)</f>
        <v>1356.47</v>
      </c>
      <c r="P331" s="2">
        <f>ROUND(CQ331*I331,2)</f>
        <v>0</v>
      </c>
      <c r="Q331" s="2">
        <f>ROUND(CR331*I331,2)</f>
        <v>0</v>
      </c>
      <c r="R331" s="2">
        <f>ROUND(CS331*I331,2)</f>
        <v>0</v>
      </c>
      <c r="S331" s="2">
        <f>ROUND(CT331*I331,2)</f>
        <v>1356.47</v>
      </c>
      <c r="T331" s="2">
        <f>ROUND(CU331*I331,2)</f>
        <v>0</v>
      </c>
      <c r="U331" s="2">
        <f t="shared" si="217"/>
        <v>173.90186379999997</v>
      </c>
      <c r="V331" s="2">
        <f t="shared" si="218"/>
        <v>0</v>
      </c>
      <c r="W331" s="2">
        <f>ROUND(CX331*I331,2)</f>
        <v>0</v>
      </c>
      <c r="X331" s="2">
        <f>ROUND(CY331,2)</f>
        <v>1397.16</v>
      </c>
      <c r="Y331" s="2">
        <f>ROUND(CZ331,2)</f>
        <v>800.32</v>
      </c>
      <c r="Z331" s="2"/>
      <c r="AA331" s="2">
        <v>53551706</v>
      </c>
      <c r="AB331" s="2">
        <f t="shared" si="219"/>
        <v>204.7</v>
      </c>
      <c r="AC331" s="2">
        <f t="shared" si="220"/>
        <v>0</v>
      </c>
      <c r="AD331" s="2">
        <f>ROUND(((((ET331*ROUND(1.15,7)))-((EU331*ROUND(1.15,7))))+AE331),2)</f>
        <v>0</v>
      </c>
      <c r="AE331" s="2">
        <f>ROUND(((EU331*ROUND(1.15,7))),2)</f>
        <v>0</v>
      </c>
      <c r="AF331" s="2">
        <f>ROUND(((EV331*ROUND(1.15,7))),2)</f>
        <v>204.7</v>
      </c>
      <c r="AG331" s="2">
        <f t="shared" si="221"/>
        <v>0</v>
      </c>
      <c r="AH331" s="2">
        <f>((EW331*ROUND(1.15,7)))</f>
        <v>26.242999999999999</v>
      </c>
      <c r="AI331" s="2">
        <f>((EX331*ROUND(1.15,7)))</f>
        <v>0</v>
      </c>
      <c r="AJ331" s="2">
        <f t="shared" si="222"/>
        <v>0</v>
      </c>
      <c r="AK331" s="2">
        <v>178</v>
      </c>
      <c r="AL331" s="2">
        <v>0</v>
      </c>
      <c r="AM331" s="2">
        <v>0</v>
      </c>
      <c r="AN331" s="2">
        <v>0</v>
      </c>
      <c r="AO331" s="2">
        <v>178</v>
      </c>
      <c r="AP331" s="2">
        <v>0</v>
      </c>
      <c r="AQ331" s="2">
        <v>22.82</v>
      </c>
      <c r="AR331" s="2">
        <v>0</v>
      </c>
      <c r="AS331" s="2">
        <v>0</v>
      </c>
      <c r="AT331" s="2">
        <v>103</v>
      </c>
      <c r="AU331" s="2">
        <v>59</v>
      </c>
      <c r="AV331" s="2">
        <v>1</v>
      </c>
      <c r="AW331" s="2">
        <v>1</v>
      </c>
      <c r="AX331" s="2"/>
      <c r="AY331" s="2"/>
      <c r="AZ331" s="2">
        <v>1</v>
      </c>
      <c r="BA331" s="2">
        <v>1</v>
      </c>
      <c r="BB331" s="2">
        <v>1</v>
      </c>
      <c r="BC331" s="2">
        <v>1</v>
      </c>
      <c r="BD331" s="2" t="s">
        <v>3</v>
      </c>
      <c r="BE331" s="2" t="s">
        <v>3</v>
      </c>
      <c r="BF331" s="2" t="s">
        <v>3</v>
      </c>
      <c r="BG331" s="2" t="s">
        <v>3</v>
      </c>
      <c r="BH331" s="2">
        <v>0</v>
      </c>
      <c r="BI331" s="2">
        <v>1</v>
      </c>
      <c r="BJ331" s="2" t="s">
        <v>486</v>
      </c>
      <c r="BK331" s="2"/>
      <c r="BL331" s="2"/>
      <c r="BM331" s="2">
        <v>46001</v>
      </c>
      <c r="BN331" s="2">
        <v>0</v>
      </c>
      <c r="BO331" s="2" t="s">
        <v>3</v>
      </c>
      <c r="BP331" s="2">
        <v>0</v>
      </c>
      <c r="BQ331" s="2">
        <v>2</v>
      </c>
      <c r="BR331" s="2">
        <v>0</v>
      </c>
      <c r="BS331" s="2">
        <v>1</v>
      </c>
      <c r="BT331" s="2">
        <v>1</v>
      </c>
      <c r="BU331" s="2">
        <v>1</v>
      </c>
      <c r="BV331" s="2">
        <v>1</v>
      </c>
      <c r="BW331" s="2">
        <v>1</v>
      </c>
      <c r="BX331" s="2">
        <v>1</v>
      </c>
      <c r="BY331" s="2" t="s">
        <v>3</v>
      </c>
      <c r="BZ331" s="2">
        <v>103</v>
      </c>
      <c r="CA331" s="2">
        <v>59</v>
      </c>
      <c r="CB331" s="2" t="s">
        <v>3</v>
      </c>
      <c r="CC331" s="2"/>
      <c r="CD331" s="2"/>
      <c r="CE331" s="2">
        <v>0</v>
      </c>
      <c r="CF331" s="2">
        <v>0</v>
      </c>
      <c r="CG331" s="2">
        <v>0</v>
      </c>
      <c r="CH331" s="2"/>
      <c r="CI331" s="2"/>
      <c r="CJ331" s="2"/>
      <c r="CK331" s="2"/>
      <c r="CL331" s="2"/>
      <c r="CM331" s="2">
        <v>0</v>
      </c>
      <c r="CN331" s="2" t="s">
        <v>2158</v>
      </c>
      <c r="CO331" s="2">
        <v>0</v>
      </c>
      <c r="CP331" s="2">
        <f t="shared" si="223"/>
        <v>1356.47</v>
      </c>
      <c r="CQ331" s="2">
        <f t="shared" si="224"/>
        <v>0</v>
      </c>
      <c r="CR331" s="2">
        <f t="shared" si="225"/>
        <v>0</v>
      </c>
      <c r="CS331" s="2">
        <f t="shared" si="226"/>
        <v>0</v>
      </c>
      <c r="CT331" s="2">
        <f t="shared" si="227"/>
        <v>204.7</v>
      </c>
      <c r="CU331" s="2">
        <f t="shared" si="228"/>
        <v>0</v>
      </c>
      <c r="CV331" s="2">
        <f t="shared" si="229"/>
        <v>26.242999999999999</v>
      </c>
      <c r="CW331" s="2">
        <f t="shared" si="230"/>
        <v>0</v>
      </c>
      <c r="CX331" s="2">
        <f t="shared" si="231"/>
        <v>0</v>
      </c>
      <c r="CY331" s="2">
        <f t="shared" si="232"/>
        <v>1397.1641</v>
      </c>
      <c r="CZ331" s="2">
        <f t="shared" si="233"/>
        <v>800.31729999999993</v>
      </c>
      <c r="DA331" s="2"/>
      <c r="DB331" s="2"/>
      <c r="DC331" s="2" t="s">
        <v>3</v>
      </c>
      <c r="DD331" s="2" t="s">
        <v>3</v>
      </c>
      <c r="DE331" s="2" t="s">
        <v>16</v>
      </c>
      <c r="DF331" s="2" t="s">
        <v>16</v>
      </c>
      <c r="DG331" s="2" t="s">
        <v>16</v>
      </c>
      <c r="DH331" s="2" t="s">
        <v>3</v>
      </c>
      <c r="DI331" s="2" t="s">
        <v>16</v>
      </c>
      <c r="DJ331" s="2" t="s">
        <v>16</v>
      </c>
      <c r="DK331" s="2" t="s">
        <v>3</v>
      </c>
      <c r="DL331" s="2" t="s">
        <v>3</v>
      </c>
      <c r="DM331" s="2" t="s">
        <v>3</v>
      </c>
      <c r="DN331" s="2">
        <v>0</v>
      </c>
      <c r="DO331" s="2">
        <v>0</v>
      </c>
      <c r="DP331" s="2">
        <v>1</v>
      </c>
      <c r="DQ331" s="2">
        <v>1</v>
      </c>
      <c r="DR331" s="2"/>
      <c r="DS331" s="2"/>
      <c r="DT331" s="2"/>
      <c r="DU331" s="2">
        <v>1005</v>
      </c>
      <c r="DV331" s="2" t="s">
        <v>396</v>
      </c>
      <c r="DW331" s="2" t="s">
        <v>396</v>
      </c>
      <c r="DX331" s="2">
        <v>100</v>
      </c>
      <c r="DY331" s="2"/>
      <c r="DZ331" s="2" t="s">
        <v>3</v>
      </c>
      <c r="EA331" s="2" t="s">
        <v>3</v>
      </c>
      <c r="EB331" s="2" t="s">
        <v>3</v>
      </c>
      <c r="EC331" s="2" t="s">
        <v>3</v>
      </c>
      <c r="ED331" s="2"/>
      <c r="EE331" s="2">
        <v>53551202</v>
      </c>
      <c r="EF331" s="2">
        <v>2</v>
      </c>
      <c r="EG331" s="2" t="s">
        <v>38</v>
      </c>
      <c r="EH331" s="2">
        <v>40</v>
      </c>
      <c r="EI331" s="2" t="s">
        <v>466</v>
      </c>
      <c r="EJ331" s="2">
        <v>1</v>
      </c>
      <c r="EK331" s="2">
        <v>46001</v>
      </c>
      <c r="EL331" s="2" t="s">
        <v>467</v>
      </c>
      <c r="EM331" s="2" t="s">
        <v>468</v>
      </c>
      <c r="EN331" s="2"/>
      <c r="EO331" s="2" t="s">
        <v>339</v>
      </c>
      <c r="EP331" s="2"/>
      <c r="EQ331" s="2">
        <v>131072</v>
      </c>
      <c r="ER331" s="2">
        <v>178</v>
      </c>
      <c r="ES331" s="2">
        <v>0</v>
      </c>
      <c r="ET331" s="2">
        <v>0</v>
      </c>
      <c r="EU331" s="2">
        <v>0</v>
      </c>
      <c r="EV331" s="2">
        <v>178</v>
      </c>
      <c r="EW331" s="2">
        <v>22.82</v>
      </c>
      <c r="EX331" s="2">
        <v>0</v>
      </c>
      <c r="EY331" s="2">
        <v>0</v>
      </c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>
        <v>0</v>
      </c>
      <c r="FR331" s="2">
        <f>ROUND(IF(AND(BH331=3,BI331=3),P331,0),2)</f>
        <v>0</v>
      </c>
      <c r="FS331" s="2">
        <v>0</v>
      </c>
      <c r="FT331" s="2"/>
      <c r="FU331" s="2"/>
      <c r="FV331" s="2"/>
      <c r="FW331" s="2"/>
      <c r="FX331" s="2">
        <v>103</v>
      </c>
      <c r="FY331" s="2">
        <v>59</v>
      </c>
      <c r="FZ331" s="2"/>
      <c r="GA331" s="2" t="s">
        <v>3</v>
      </c>
      <c r="GB331" s="2"/>
      <c r="GC331" s="2"/>
      <c r="GD331" s="2">
        <v>1</v>
      </c>
      <c r="GE331" s="2"/>
      <c r="GF331" s="2">
        <v>-1393731504</v>
      </c>
      <c r="GG331" s="2">
        <v>2</v>
      </c>
      <c r="GH331" s="2">
        <v>1</v>
      </c>
      <c r="GI331" s="2">
        <v>-2</v>
      </c>
      <c r="GJ331" s="2">
        <v>0</v>
      </c>
      <c r="GK331" s="2">
        <v>0</v>
      </c>
      <c r="GL331" s="2">
        <f>ROUND(IF(AND(BH331=3,BI331=3,FS331&lt;&gt;0),P331,0),2)</f>
        <v>0</v>
      </c>
      <c r="GM331" s="2">
        <f>ROUND(O331+X331+Y331,2)+GX331</f>
        <v>3553.95</v>
      </c>
      <c r="GN331" s="2">
        <f>IF(OR(BI331=0,BI331=1),ROUND(O331+X331+Y331,2),0)</f>
        <v>3553.95</v>
      </c>
      <c r="GO331" s="2">
        <f>IF(BI331=2,ROUND(O331+X331+Y331,2),0)</f>
        <v>0</v>
      </c>
      <c r="GP331" s="2">
        <f>IF(BI331=4,ROUND(O331+X331+Y331,2)+GX331,0)</f>
        <v>0</v>
      </c>
      <c r="GQ331" s="2"/>
      <c r="GR331" s="2">
        <v>0</v>
      </c>
      <c r="GS331" s="2">
        <v>0</v>
      </c>
      <c r="GT331" s="2">
        <v>0</v>
      </c>
      <c r="GU331" s="2" t="s">
        <v>3</v>
      </c>
      <c r="GV331" s="2">
        <f t="shared" si="234"/>
        <v>0</v>
      </c>
      <c r="GW331" s="2">
        <v>1</v>
      </c>
      <c r="GX331" s="2">
        <f>ROUND(HC331*I331,2)</f>
        <v>0</v>
      </c>
      <c r="GY331" s="2"/>
      <c r="GZ331" s="2"/>
      <c r="HA331" s="2">
        <v>0</v>
      </c>
      <c r="HB331" s="2">
        <v>0</v>
      </c>
      <c r="HC331" s="2">
        <f t="shared" si="235"/>
        <v>0</v>
      </c>
      <c r="HD331" s="2"/>
      <c r="HE331" s="2" t="s">
        <v>3</v>
      </c>
      <c r="HF331" s="2" t="s">
        <v>3</v>
      </c>
      <c r="HG331" s="2"/>
      <c r="HH331" s="2"/>
      <c r="HI331" s="2"/>
      <c r="HJ331" s="2"/>
      <c r="HK331" s="2"/>
      <c r="HL331" s="2"/>
      <c r="HM331" s="2" t="s">
        <v>3</v>
      </c>
      <c r="HN331" s="2" t="s">
        <v>469</v>
      </c>
      <c r="HO331" s="2" t="s">
        <v>470</v>
      </c>
      <c r="HP331" s="2" t="s">
        <v>467</v>
      </c>
      <c r="HQ331" s="2" t="s">
        <v>467</v>
      </c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>
        <v>0</v>
      </c>
      <c r="IL331" s="2"/>
      <c r="IM331" s="2"/>
      <c r="IN331" s="2"/>
      <c r="IO331" s="2"/>
      <c r="IP331" s="2"/>
      <c r="IQ331" s="2"/>
      <c r="IR331" s="2"/>
      <c r="IS331" s="2"/>
      <c r="IT331" s="2"/>
      <c r="IU331" s="2"/>
    </row>
    <row r="332" spans="1:255" x14ac:dyDescent="0.2">
      <c r="A332">
        <v>17</v>
      </c>
      <c r="B332">
        <v>1</v>
      </c>
      <c r="C332">
        <f>ROW(SmtRes!A644)</f>
        <v>644</v>
      </c>
      <c r="D332">
        <f>ROW(EtalonRes!A600)</f>
        <v>600</v>
      </c>
      <c r="E332" t="s">
        <v>483</v>
      </c>
      <c r="F332" t="s">
        <v>484</v>
      </c>
      <c r="G332" t="s">
        <v>485</v>
      </c>
      <c r="H332" t="s">
        <v>396</v>
      </c>
      <c r="I332">
        <f>ROUND(662.66/100,7)</f>
        <v>6.6265999999999998</v>
      </c>
      <c r="J332">
        <v>0</v>
      </c>
      <c r="K332">
        <f>ROUND(662.66/100,7)</f>
        <v>6.6265999999999998</v>
      </c>
      <c r="O332">
        <f>ROUND(CP332,0)</f>
        <v>47802</v>
      </c>
      <c r="P332">
        <f>ROUND(CQ332*I332,0)</f>
        <v>0</v>
      </c>
      <c r="Q332">
        <f>ROUND(CR332*I332,0)</f>
        <v>0</v>
      </c>
      <c r="R332">
        <f>ROUND(CS332*I332,0)</f>
        <v>0</v>
      </c>
      <c r="S332">
        <f>ROUND(CT332*I332,0)</f>
        <v>47802</v>
      </c>
      <c r="T332">
        <f>ROUND(CU332*I332,0)</f>
        <v>0</v>
      </c>
      <c r="U332">
        <f t="shared" si="217"/>
        <v>173.90186379999997</v>
      </c>
      <c r="V332">
        <f t="shared" si="218"/>
        <v>0</v>
      </c>
      <c r="W332">
        <f>ROUND(CX332*I332,0)</f>
        <v>0</v>
      </c>
      <c r="X332">
        <f>ROUND(CY332,0)</f>
        <v>49236</v>
      </c>
      <c r="Y332">
        <f>ROUND(CZ332,0)</f>
        <v>28203</v>
      </c>
      <c r="AA332">
        <v>53551707</v>
      </c>
      <c r="AB332">
        <f t="shared" si="219"/>
        <v>204.7</v>
      </c>
      <c r="AC332">
        <f t="shared" si="220"/>
        <v>0</v>
      </c>
      <c r="AD332">
        <f>ROUND(((((ET332*ROUND(1.15,7)))-((EU332*ROUND(1.15,7))))+AE332),2)</f>
        <v>0</v>
      </c>
      <c r="AE332">
        <f>ROUND(((EU332*ROUND(1.15,7))),2)</f>
        <v>0</v>
      </c>
      <c r="AF332">
        <f>ROUND(((EV332*ROUND(1.15,7))),2)</f>
        <v>204.7</v>
      </c>
      <c r="AG332">
        <f t="shared" si="221"/>
        <v>0</v>
      </c>
      <c r="AH332">
        <f>((EW332*ROUND(1.15,7)))</f>
        <v>26.242999999999999</v>
      </c>
      <c r="AI332">
        <f>((EX332*ROUND(1.15,7)))</f>
        <v>0</v>
      </c>
      <c r="AJ332">
        <f t="shared" si="222"/>
        <v>0</v>
      </c>
      <c r="AK332">
        <v>178</v>
      </c>
      <c r="AL332">
        <v>0</v>
      </c>
      <c r="AM332">
        <v>0</v>
      </c>
      <c r="AN332">
        <v>0</v>
      </c>
      <c r="AO332">
        <v>178</v>
      </c>
      <c r="AP332">
        <v>0</v>
      </c>
      <c r="AQ332">
        <v>22.82</v>
      </c>
      <c r="AR332">
        <v>0</v>
      </c>
      <c r="AS332">
        <v>0</v>
      </c>
      <c r="AT332">
        <v>103</v>
      </c>
      <c r="AU332">
        <v>59</v>
      </c>
      <c r="AV332">
        <v>1</v>
      </c>
      <c r="AW332">
        <v>1</v>
      </c>
      <c r="AZ332">
        <v>1</v>
      </c>
      <c r="BA332">
        <v>35.24</v>
      </c>
      <c r="BB332">
        <v>1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0</v>
      </c>
      <c r="BI332">
        <v>1</v>
      </c>
      <c r="BJ332" t="s">
        <v>486</v>
      </c>
      <c r="BM332">
        <v>46001</v>
      </c>
      <c r="BN332">
        <v>0</v>
      </c>
      <c r="BO332" t="s">
        <v>484</v>
      </c>
      <c r="BP332">
        <v>1</v>
      </c>
      <c r="BQ332">
        <v>2</v>
      </c>
      <c r="BR332">
        <v>0</v>
      </c>
      <c r="BS332">
        <v>35.24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103</v>
      </c>
      <c r="CA332">
        <v>59</v>
      </c>
      <c r="CB332" t="s">
        <v>3</v>
      </c>
      <c r="CE332">
        <v>0</v>
      </c>
      <c r="CF332">
        <v>0</v>
      </c>
      <c r="CG332">
        <v>0</v>
      </c>
      <c r="CM332">
        <v>0</v>
      </c>
      <c r="CN332" t="s">
        <v>2158</v>
      </c>
      <c r="CO332">
        <v>0</v>
      </c>
      <c r="CP332">
        <f t="shared" si="223"/>
        <v>47802</v>
      </c>
      <c r="CQ332">
        <f t="shared" si="224"/>
        <v>0</v>
      </c>
      <c r="CR332">
        <f t="shared" si="225"/>
        <v>0</v>
      </c>
      <c r="CS332">
        <f t="shared" si="226"/>
        <v>0</v>
      </c>
      <c r="CT332">
        <f t="shared" si="227"/>
        <v>7213.6279999999997</v>
      </c>
      <c r="CU332">
        <f t="shared" si="228"/>
        <v>0</v>
      </c>
      <c r="CV332">
        <f t="shared" si="229"/>
        <v>26.242999999999999</v>
      </c>
      <c r="CW332">
        <f t="shared" si="230"/>
        <v>0</v>
      </c>
      <c r="CX332">
        <f t="shared" si="231"/>
        <v>0</v>
      </c>
      <c r="CY332">
        <f t="shared" si="232"/>
        <v>49236.06</v>
      </c>
      <c r="CZ332">
        <f t="shared" si="233"/>
        <v>28203.18</v>
      </c>
      <c r="DC332" t="s">
        <v>3</v>
      </c>
      <c r="DD332" t="s">
        <v>3</v>
      </c>
      <c r="DE332" t="s">
        <v>16</v>
      </c>
      <c r="DF332" t="s">
        <v>16</v>
      </c>
      <c r="DG332" t="s">
        <v>16</v>
      </c>
      <c r="DH332" t="s">
        <v>3</v>
      </c>
      <c r="DI332" t="s">
        <v>16</v>
      </c>
      <c r="DJ332" t="s">
        <v>16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1005</v>
      </c>
      <c r="DV332" t="s">
        <v>396</v>
      </c>
      <c r="DW332" t="s">
        <v>396</v>
      </c>
      <c r="DX332">
        <v>100</v>
      </c>
      <c r="DZ332" t="s">
        <v>3</v>
      </c>
      <c r="EA332" t="s">
        <v>3</v>
      </c>
      <c r="EB332" t="s">
        <v>3</v>
      </c>
      <c r="EC332" t="s">
        <v>3</v>
      </c>
      <c r="EE332">
        <v>53551202</v>
      </c>
      <c r="EF332">
        <v>2</v>
      </c>
      <c r="EG332" t="s">
        <v>38</v>
      </c>
      <c r="EH332">
        <v>40</v>
      </c>
      <c r="EI332" t="s">
        <v>466</v>
      </c>
      <c r="EJ332">
        <v>1</v>
      </c>
      <c r="EK332">
        <v>46001</v>
      </c>
      <c r="EL332" t="s">
        <v>467</v>
      </c>
      <c r="EM332" t="s">
        <v>468</v>
      </c>
      <c r="EO332" t="s">
        <v>339</v>
      </c>
      <c r="EQ332">
        <v>131072</v>
      </c>
      <c r="ER332">
        <v>178</v>
      </c>
      <c r="ES332">
        <v>0</v>
      </c>
      <c r="ET332">
        <v>0</v>
      </c>
      <c r="EU332">
        <v>0</v>
      </c>
      <c r="EV332">
        <v>178</v>
      </c>
      <c r="EW332">
        <v>22.82</v>
      </c>
      <c r="EX332">
        <v>0</v>
      </c>
      <c r="EY332">
        <v>0</v>
      </c>
      <c r="FQ332">
        <v>0</v>
      </c>
      <c r="FR332">
        <f>ROUND(IF(AND(BH332=3,BI332=3),P332,0),0)</f>
        <v>0</v>
      </c>
      <c r="FS332">
        <v>0</v>
      </c>
      <c r="FX332">
        <v>103</v>
      </c>
      <c r="FY332">
        <v>59</v>
      </c>
      <c r="GA332" t="s">
        <v>3</v>
      </c>
      <c r="GD332">
        <v>1</v>
      </c>
      <c r="GF332">
        <v>-1393731504</v>
      </c>
      <c r="GG332">
        <v>2</v>
      </c>
      <c r="GH332">
        <v>1</v>
      </c>
      <c r="GI332">
        <v>2</v>
      </c>
      <c r="GJ332">
        <v>0</v>
      </c>
      <c r="GK332">
        <v>0</v>
      </c>
      <c r="GL332">
        <f>ROUND(IF(AND(BH332=3,BI332=3,FS332&lt;&gt;0),P332,0),0)</f>
        <v>0</v>
      </c>
      <c r="GM332">
        <f>ROUND(O332+X332+Y332,0)+GX332</f>
        <v>125241</v>
      </c>
      <c r="GN332">
        <f>IF(OR(BI332=0,BI332=1),ROUND(O332+X332+Y332,0),0)</f>
        <v>125241</v>
      </c>
      <c r="GO332">
        <f>IF(BI332=2,ROUND(O332+X332+Y332,0),0)</f>
        <v>0</v>
      </c>
      <c r="GP332">
        <f>IF(BI332=4,ROUND(O332+X332+Y332,0)+GX332,0)</f>
        <v>0</v>
      </c>
      <c r="GR332">
        <v>0</v>
      </c>
      <c r="GS332">
        <v>0</v>
      </c>
      <c r="GT332">
        <v>0</v>
      </c>
      <c r="GU332" t="s">
        <v>3</v>
      </c>
      <c r="GV332">
        <f t="shared" si="234"/>
        <v>0</v>
      </c>
      <c r="GW332">
        <v>1</v>
      </c>
      <c r="GX332">
        <f>ROUND(HC332*I332,0)</f>
        <v>0</v>
      </c>
      <c r="HA332">
        <v>0</v>
      </c>
      <c r="HB332">
        <v>0</v>
      </c>
      <c r="HC332">
        <f t="shared" si="235"/>
        <v>0</v>
      </c>
      <c r="HE332" t="s">
        <v>3</v>
      </c>
      <c r="HF332" t="s">
        <v>3</v>
      </c>
      <c r="HM332" t="s">
        <v>3</v>
      </c>
      <c r="HN332" t="s">
        <v>469</v>
      </c>
      <c r="HO332" t="s">
        <v>470</v>
      </c>
      <c r="HP332" t="s">
        <v>467</v>
      </c>
      <c r="HQ332" t="s">
        <v>467</v>
      </c>
      <c r="IK332">
        <v>0</v>
      </c>
    </row>
    <row r="333" spans="1:255" x14ac:dyDescent="0.2">
      <c r="A333" s="2">
        <v>18</v>
      </c>
      <c r="B333" s="2">
        <v>1</v>
      </c>
      <c r="C333" s="2">
        <v>642</v>
      </c>
      <c r="D333" s="2"/>
      <c r="E333" s="2" t="s">
        <v>487</v>
      </c>
      <c r="F333" s="2" t="s">
        <v>24</v>
      </c>
      <c r="G333" s="2" t="s">
        <v>25</v>
      </c>
      <c r="H333" s="2" t="s">
        <v>26</v>
      </c>
      <c r="I333" s="2">
        <f>I331*J333</f>
        <v>0.33133000000000001</v>
      </c>
      <c r="J333" s="2">
        <v>0.05</v>
      </c>
      <c r="K333" s="2">
        <v>0.05</v>
      </c>
      <c r="L333" s="2"/>
      <c r="M333" s="2"/>
      <c r="N333" s="2"/>
      <c r="O333" s="2">
        <f>ROUND(CP333,2)</f>
        <v>0</v>
      </c>
      <c r="P333" s="2">
        <f>ROUND(CQ333*I333,2)</f>
        <v>0</v>
      </c>
      <c r="Q333" s="2">
        <f>ROUND(CR333*I333,2)</f>
        <v>0</v>
      </c>
      <c r="R333" s="2">
        <f>ROUND(CS333*I333,2)</f>
        <v>0</v>
      </c>
      <c r="S333" s="2">
        <f>ROUND(CT333*I333,2)</f>
        <v>0</v>
      </c>
      <c r="T333" s="2">
        <f>ROUND(CU333*I333,2)</f>
        <v>0</v>
      </c>
      <c r="U333" s="2">
        <f t="shared" si="217"/>
        <v>0</v>
      </c>
      <c r="V333" s="2">
        <f t="shared" si="218"/>
        <v>0</v>
      </c>
      <c r="W333" s="2">
        <f>ROUND(CX333*I333,2)</f>
        <v>0</v>
      </c>
      <c r="X333" s="2">
        <f>ROUND(CY333,2)</f>
        <v>0</v>
      </c>
      <c r="Y333" s="2">
        <f>ROUND(CZ333,2)</f>
        <v>0</v>
      </c>
      <c r="Z333" s="2"/>
      <c r="AA333" s="2">
        <v>53551706</v>
      </c>
      <c r="AB333" s="2">
        <f t="shared" si="219"/>
        <v>0</v>
      </c>
      <c r="AC333" s="2">
        <f t="shared" si="220"/>
        <v>0</v>
      </c>
      <c r="AD333" s="2">
        <f>ROUND((((ET333)-(EU333))+AE333),2)</f>
        <v>0</v>
      </c>
      <c r="AE333" s="2">
        <f>ROUND((EU333),2)</f>
        <v>0</v>
      </c>
      <c r="AF333" s="2">
        <f>ROUND((EV333),2)</f>
        <v>0</v>
      </c>
      <c r="AG333" s="2">
        <f t="shared" si="221"/>
        <v>0</v>
      </c>
      <c r="AH333" s="2">
        <f>(EW333)</f>
        <v>0</v>
      </c>
      <c r="AI333" s="2">
        <f>(EX333)</f>
        <v>0</v>
      </c>
      <c r="AJ333" s="2">
        <f t="shared" si="222"/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103</v>
      </c>
      <c r="AU333" s="2">
        <v>59</v>
      </c>
      <c r="AV333" s="2">
        <v>1</v>
      </c>
      <c r="AW333" s="2">
        <v>1</v>
      </c>
      <c r="AX333" s="2"/>
      <c r="AY333" s="2"/>
      <c r="AZ333" s="2">
        <v>1</v>
      </c>
      <c r="BA333" s="2">
        <v>1</v>
      </c>
      <c r="BB333" s="2">
        <v>1</v>
      </c>
      <c r="BC333" s="2">
        <v>1</v>
      </c>
      <c r="BD333" s="2" t="s">
        <v>3</v>
      </c>
      <c r="BE333" s="2" t="s">
        <v>3</v>
      </c>
      <c r="BF333" s="2" t="s">
        <v>3</v>
      </c>
      <c r="BG333" s="2" t="s">
        <v>3</v>
      </c>
      <c r="BH333" s="2">
        <v>3</v>
      </c>
      <c r="BI333" s="2">
        <v>1</v>
      </c>
      <c r="BJ333" s="2" t="s">
        <v>399</v>
      </c>
      <c r="BK333" s="2"/>
      <c r="BL333" s="2"/>
      <c r="BM333" s="2">
        <v>46001</v>
      </c>
      <c r="BN333" s="2">
        <v>0</v>
      </c>
      <c r="BO333" s="2" t="s">
        <v>3</v>
      </c>
      <c r="BP333" s="2">
        <v>0</v>
      </c>
      <c r="BQ333" s="2">
        <v>2</v>
      </c>
      <c r="BR333" s="2">
        <v>0</v>
      </c>
      <c r="BS333" s="2">
        <v>1</v>
      </c>
      <c r="BT333" s="2">
        <v>1</v>
      </c>
      <c r="BU333" s="2">
        <v>1</v>
      </c>
      <c r="BV333" s="2">
        <v>1</v>
      </c>
      <c r="BW333" s="2">
        <v>1</v>
      </c>
      <c r="BX333" s="2">
        <v>1</v>
      </c>
      <c r="BY333" s="2" t="s">
        <v>3</v>
      </c>
      <c r="BZ333" s="2">
        <v>103</v>
      </c>
      <c r="CA333" s="2">
        <v>59</v>
      </c>
      <c r="CB333" s="2" t="s">
        <v>3</v>
      </c>
      <c r="CC333" s="2"/>
      <c r="CD333" s="2"/>
      <c r="CE333" s="2">
        <v>0</v>
      </c>
      <c r="CF333" s="2">
        <v>0</v>
      </c>
      <c r="CG333" s="2">
        <v>0</v>
      </c>
      <c r="CH333" s="2"/>
      <c r="CI333" s="2"/>
      <c r="CJ333" s="2"/>
      <c r="CK333" s="2"/>
      <c r="CL333" s="2"/>
      <c r="CM333" s="2">
        <v>0</v>
      </c>
      <c r="CN333" s="2" t="s">
        <v>3</v>
      </c>
      <c r="CO333" s="2">
        <v>0</v>
      </c>
      <c r="CP333" s="2">
        <f t="shared" si="223"/>
        <v>0</v>
      </c>
      <c r="CQ333" s="2">
        <f t="shared" si="224"/>
        <v>0</v>
      </c>
      <c r="CR333" s="2">
        <f t="shared" si="225"/>
        <v>0</v>
      </c>
      <c r="CS333" s="2">
        <f t="shared" si="226"/>
        <v>0</v>
      </c>
      <c r="CT333" s="2">
        <f t="shared" si="227"/>
        <v>0</v>
      </c>
      <c r="CU333" s="2">
        <f t="shared" si="228"/>
        <v>0</v>
      </c>
      <c r="CV333" s="2">
        <f t="shared" si="229"/>
        <v>0</v>
      </c>
      <c r="CW333" s="2">
        <f t="shared" si="230"/>
        <v>0</v>
      </c>
      <c r="CX333" s="2">
        <f t="shared" si="231"/>
        <v>0</v>
      </c>
      <c r="CY333" s="2">
        <f t="shared" si="232"/>
        <v>0</v>
      </c>
      <c r="CZ333" s="2">
        <f t="shared" si="233"/>
        <v>0</v>
      </c>
      <c r="DA333" s="2"/>
      <c r="DB333" s="2"/>
      <c r="DC333" s="2" t="s">
        <v>3</v>
      </c>
      <c r="DD333" s="2" t="s">
        <v>3</v>
      </c>
      <c r="DE333" s="2" t="s">
        <v>3</v>
      </c>
      <c r="DF333" s="2" t="s">
        <v>3</v>
      </c>
      <c r="DG333" s="2" t="s">
        <v>3</v>
      </c>
      <c r="DH333" s="2" t="s">
        <v>3</v>
      </c>
      <c r="DI333" s="2" t="s">
        <v>3</v>
      </c>
      <c r="DJ333" s="2" t="s">
        <v>3</v>
      </c>
      <c r="DK333" s="2" t="s">
        <v>3</v>
      </c>
      <c r="DL333" s="2" t="s">
        <v>3</v>
      </c>
      <c r="DM333" s="2" t="s">
        <v>3</v>
      </c>
      <c r="DN333" s="2">
        <v>0</v>
      </c>
      <c r="DO333" s="2">
        <v>0</v>
      </c>
      <c r="DP333" s="2">
        <v>1</v>
      </c>
      <c r="DQ333" s="2">
        <v>1</v>
      </c>
      <c r="DR333" s="2"/>
      <c r="DS333" s="2"/>
      <c r="DT333" s="2"/>
      <c r="DU333" s="2">
        <v>1009</v>
      </c>
      <c r="DV333" s="2" t="s">
        <v>26</v>
      </c>
      <c r="DW333" s="2" t="s">
        <v>26</v>
      </c>
      <c r="DX333" s="2">
        <v>1000</v>
      </c>
      <c r="DY333" s="2"/>
      <c r="DZ333" s="2" t="s">
        <v>3</v>
      </c>
      <c r="EA333" s="2" t="s">
        <v>3</v>
      </c>
      <c r="EB333" s="2" t="s">
        <v>3</v>
      </c>
      <c r="EC333" s="2" t="s">
        <v>3</v>
      </c>
      <c r="ED333" s="2"/>
      <c r="EE333" s="2">
        <v>53551202</v>
      </c>
      <c r="EF333" s="2">
        <v>2</v>
      </c>
      <c r="EG333" s="2" t="s">
        <v>38</v>
      </c>
      <c r="EH333" s="2">
        <v>40</v>
      </c>
      <c r="EI333" s="2" t="s">
        <v>466</v>
      </c>
      <c r="EJ333" s="2">
        <v>1</v>
      </c>
      <c r="EK333" s="2">
        <v>46001</v>
      </c>
      <c r="EL333" s="2" t="s">
        <v>467</v>
      </c>
      <c r="EM333" s="2" t="s">
        <v>468</v>
      </c>
      <c r="EN333" s="2"/>
      <c r="EO333" s="2" t="s">
        <v>3</v>
      </c>
      <c r="EP333" s="2"/>
      <c r="EQ333" s="2">
        <v>0</v>
      </c>
      <c r="ER333" s="2">
        <v>0</v>
      </c>
      <c r="ES333" s="2">
        <v>0</v>
      </c>
      <c r="ET333" s="2">
        <v>0</v>
      </c>
      <c r="EU333" s="2">
        <v>0</v>
      </c>
      <c r="EV333" s="2">
        <v>0</v>
      </c>
      <c r="EW333" s="2">
        <v>0</v>
      </c>
      <c r="EX333" s="2">
        <v>0</v>
      </c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>
        <v>0</v>
      </c>
      <c r="FR333" s="2">
        <f>ROUND(IF(AND(BH333=3,BI333=3),P333,0),2)</f>
        <v>0</v>
      </c>
      <c r="FS333" s="2">
        <v>0</v>
      </c>
      <c r="FT333" s="2"/>
      <c r="FU333" s="2"/>
      <c r="FV333" s="2"/>
      <c r="FW333" s="2"/>
      <c r="FX333" s="2">
        <v>103</v>
      </c>
      <c r="FY333" s="2">
        <v>59</v>
      </c>
      <c r="FZ333" s="2"/>
      <c r="GA333" s="2" t="s">
        <v>3</v>
      </c>
      <c r="GB333" s="2"/>
      <c r="GC333" s="2"/>
      <c r="GD333" s="2">
        <v>1</v>
      </c>
      <c r="GE333" s="2"/>
      <c r="GF333" s="2">
        <v>529508801</v>
      </c>
      <c r="GG333" s="2">
        <v>2</v>
      </c>
      <c r="GH333" s="2">
        <v>1</v>
      </c>
      <c r="GI333" s="2">
        <v>-2</v>
      </c>
      <c r="GJ333" s="2">
        <v>0</v>
      </c>
      <c r="GK333" s="2">
        <v>0</v>
      </c>
      <c r="GL333" s="2">
        <f>ROUND(IF(AND(BH333=3,BI333=3,FS333&lt;&gt;0),P333,0),2)</f>
        <v>0</v>
      </c>
      <c r="GM333" s="2">
        <f>ROUND(O333+X333+Y333,2)+GX333</f>
        <v>0</v>
      </c>
      <c r="GN333" s="2">
        <f>IF(OR(BI333=0,BI333=1),ROUND(O333+X333+Y333,2),0)</f>
        <v>0</v>
      </c>
      <c r="GO333" s="2">
        <f>IF(BI333=2,ROUND(O333+X333+Y333,2),0)</f>
        <v>0</v>
      </c>
      <c r="GP333" s="2">
        <f>IF(BI333=4,ROUND(O333+X333+Y333,2)+GX333,0)</f>
        <v>0</v>
      </c>
      <c r="GQ333" s="2"/>
      <c r="GR333" s="2">
        <v>0</v>
      </c>
      <c r="GS333" s="2">
        <v>0</v>
      </c>
      <c r="GT333" s="2">
        <v>0</v>
      </c>
      <c r="GU333" s="2" t="s">
        <v>3</v>
      </c>
      <c r="GV333" s="2">
        <f t="shared" si="234"/>
        <v>0</v>
      </c>
      <c r="GW333" s="2">
        <v>1</v>
      </c>
      <c r="GX333" s="2">
        <f>ROUND(HC333*I333,2)</f>
        <v>0</v>
      </c>
      <c r="GY333" s="2"/>
      <c r="GZ333" s="2"/>
      <c r="HA333" s="2">
        <v>0</v>
      </c>
      <c r="HB333" s="2">
        <v>0</v>
      </c>
      <c r="HC333" s="2">
        <f t="shared" si="235"/>
        <v>0</v>
      </c>
      <c r="HD333" s="2"/>
      <c r="HE333" s="2" t="s">
        <v>3</v>
      </c>
      <c r="HF333" s="2" t="s">
        <v>3</v>
      </c>
      <c r="HG333" s="2"/>
      <c r="HH333" s="2"/>
      <c r="HI333" s="2"/>
      <c r="HJ333" s="2"/>
      <c r="HK333" s="2"/>
      <c r="HL333" s="2"/>
      <c r="HM333" s="2" t="s">
        <v>3</v>
      </c>
      <c r="HN333" s="2" t="s">
        <v>469</v>
      </c>
      <c r="HO333" s="2" t="s">
        <v>470</v>
      </c>
      <c r="HP333" s="2" t="s">
        <v>467</v>
      </c>
      <c r="HQ333" s="2" t="s">
        <v>467</v>
      </c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>
        <v>0</v>
      </c>
      <c r="IL333" s="2"/>
      <c r="IM333" s="2"/>
      <c r="IN333" s="2"/>
      <c r="IO333" s="2"/>
      <c r="IP333" s="2"/>
      <c r="IQ333" s="2"/>
      <c r="IR333" s="2"/>
      <c r="IS333" s="2"/>
      <c r="IT333" s="2"/>
      <c r="IU333" s="2"/>
    </row>
    <row r="334" spans="1:255" x14ac:dyDescent="0.2">
      <c r="A334">
        <v>18</v>
      </c>
      <c r="B334">
        <v>1</v>
      </c>
      <c r="C334">
        <v>644</v>
      </c>
      <c r="E334" t="s">
        <v>487</v>
      </c>
      <c r="F334" t="s">
        <v>24</v>
      </c>
      <c r="G334" t="s">
        <v>25</v>
      </c>
      <c r="H334" t="s">
        <v>26</v>
      </c>
      <c r="I334">
        <f>I332*J334</f>
        <v>0.33133000000000001</v>
      </c>
      <c r="J334">
        <v>0.05</v>
      </c>
      <c r="K334">
        <v>0.05</v>
      </c>
      <c r="O334">
        <f>ROUND(CP334,0)</f>
        <v>0</v>
      </c>
      <c r="P334">
        <f>ROUND(CQ334*I334,0)</f>
        <v>0</v>
      </c>
      <c r="Q334">
        <f>ROUND(CR334*I334,0)</f>
        <v>0</v>
      </c>
      <c r="R334">
        <f>ROUND(CS334*I334,0)</f>
        <v>0</v>
      </c>
      <c r="S334">
        <f>ROUND(CT334*I334,0)</f>
        <v>0</v>
      </c>
      <c r="T334">
        <f>ROUND(CU334*I334,0)</f>
        <v>0</v>
      </c>
      <c r="U334">
        <f t="shared" si="217"/>
        <v>0</v>
      </c>
      <c r="V334">
        <f t="shared" si="218"/>
        <v>0</v>
      </c>
      <c r="W334">
        <f>ROUND(CX334*I334,0)</f>
        <v>0</v>
      </c>
      <c r="X334">
        <f>ROUND(CY334,0)</f>
        <v>0</v>
      </c>
      <c r="Y334">
        <f>ROUND(CZ334,0)</f>
        <v>0</v>
      </c>
      <c r="AA334">
        <v>53551707</v>
      </c>
      <c r="AB334">
        <f t="shared" si="219"/>
        <v>0</v>
      </c>
      <c r="AC334">
        <f t="shared" si="220"/>
        <v>0</v>
      </c>
      <c r="AD334">
        <f>ROUND((((ET334)-(EU334))+AE334),2)</f>
        <v>0</v>
      </c>
      <c r="AE334">
        <f>ROUND((EU334),2)</f>
        <v>0</v>
      </c>
      <c r="AF334">
        <f>ROUND((EV334),2)</f>
        <v>0</v>
      </c>
      <c r="AG334">
        <f t="shared" si="221"/>
        <v>0</v>
      </c>
      <c r="AH334">
        <f>(EW334)</f>
        <v>0</v>
      </c>
      <c r="AI334">
        <f>(EX334)</f>
        <v>0</v>
      </c>
      <c r="AJ334">
        <f t="shared" si="222"/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103</v>
      </c>
      <c r="AU334">
        <v>59</v>
      </c>
      <c r="AV334">
        <v>1</v>
      </c>
      <c r="AW334">
        <v>1</v>
      </c>
      <c r="AZ334">
        <v>1</v>
      </c>
      <c r="BA334">
        <v>1</v>
      </c>
      <c r="BB334">
        <v>1</v>
      </c>
      <c r="BC334">
        <v>6.14</v>
      </c>
      <c r="BD334" t="s">
        <v>3</v>
      </c>
      <c r="BE334" t="s">
        <v>3</v>
      </c>
      <c r="BF334" t="s">
        <v>3</v>
      </c>
      <c r="BG334" t="s">
        <v>3</v>
      </c>
      <c r="BH334">
        <v>3</v>
      </c>
      <c r="BI334">
        <v>1</v>
      </c>
      <c r="BJ334" t="s">
        <v>399</v>
      </c>
      <c r="BM334">
        <v>46001</v>
      </c>
      <c r="BN334">
        <v>0</v>
      </c>
      <c r="BO334" t="s">
        <v>30</v>
      </c>
      <c r="BP334">
        <v>1</v>
      </c>
      <c r="BQ334">
        <v>2</v>
      </c>
      <c r="BR334">
        <v>0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103</v>
      </c>
      <c r="CA334">
        <v>59</v>
      </c>
      <c r="CB334" t="s">
        <v>3</v>
      </c>
      <c r="CE334">
        <v>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223"/>
        <v>0</v>
      </c>
      <c r="CQ334">
        <f t="shared" si="224"/>
        <v>0</v>
      </c>
      <c r="CR334">
        <f t="shared" si="225"/>
        <v>0</v>
      </c>
      <c r="CS334">
        <f t="shared" si="226"/>
        <v>0</v>
      </c>
      <c r="CT334">
        <f t="shared" si="227"/>
        <v>0</v>
      </c>
      <c r="CU334">
        <f t="shared" si="228"/>
        <v>0</v>
      </c>
      <c r="CV334">
        <f t="shared" si="229"/>
        <v>0</v>
      </c>
      <c r="CW334">
        <f t="shared" si="230"/>
        <v>0</v>
      </c>
      <c r="CX334">
        <f t="shared" si="231"/>
        <v>0</v>
      </c>
      <c r="CY334">
        <f t="shared" si="232"/>
        <v>0</v>
      </c>
      <c r="CZ334">
        <f t="shared" si="233"/>
        <v>0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1009</v>
      </c>
      <c r="DV334" t="s">
        <v>26</v>
      </c>
      <c r="DW334" t="s">
        <v>26</v>
      </c>
      <c r="DX334">
        <v>1000</v>
      </c>
      <c r="DZ334" t="s">
        <v>3</v>
      </c>
      <c r="EA334" t="s">
        <v>3</v>
      </c>
      <c r="EB334" t="s">
        <v>3</v>
      </c>
      <c r="EC334" t="s">
        <v>3</v>
      </c>
      <c r="EE334">
        <v>53551202</v>
      </c>
      <c r="EF334">
        <v>2</v>
      </c>
      <c r="EG334" t="s">
        <v>38</v>
      </c>
      <c r="EH334">
        <v>40</v>
      </c>
      <c r="EI334" t="s">
        <v>466</v>
      </c>
      <c r="EJ334">
        <v>1</v>
      </c>
      <c r="EK334">
        <v>46001</v>
      </c>
      <c r="EL334" t="s">
        <v>467</v>
      </c>
      <c r="EM334" t="s">
        <v>468</v>
      </c>
      <c r="EO334" t="s">
        <v>3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FQ334">
        <v>0</v>
      </c>
      <c r="FR334">
        <f>ROUND(IF(AND(BH334=3,BI334=3),P334,0),0)</f>
        <v>0</v>
      </c>
      <c r="FS334">
        <v>0</v>
      </c>
      <c r="FX334">
        <v>103</v>
      </c>
      <c r="FY334">
        <v>59</v>
      </c>
      <c r="GA334" t="s">
        <v>3</v>
      </c>
      <c r="GD334">
        <v>1</v>
      </c>
      <c r="GF334">
        <v>529508801</v>
      </c>
      <c r="GG334">
        <v>2</v>
      </c>
      <c r="GH334">
        <v>1</v>
      </c>
      <c r="GI334">
        <v>5</v>
      </c>
      <c r="GJ334">
        <v>0</v>
      </c>
      <c r="GK334">
        <v>0</v>
      </c>
      <c r="GL334">
        <f>ROUND(IF(AND(BH334=3,BI334=3,FS334&lt;&gt;0),P334,0),0)</f>
        <v>0</v>
      </c>
      <c r="GM334">
        <f>ROUND(O334+X334+Y334,0)+GX334</f>
        <v>0</v>
      </c>
      <c r="GN334">
        <f>IF(OR(BI334=0,BI334=1),ROUND(O334+X334+Y334,0),0)</f>
        <v>0</v>
      </c>
      <c r="GO334">
        <f>IF(BI334=2,ROUND(O334+X334+Y334,0),0)</f>
        <v>0</v>
      </c>
      <c r="GP334">
        <f>IF(BI334=4,ROUND(O334+X334+Y334,0)+GX334,0)</f>
        <v>0</v>
      </c>
      <c r="GR334">
        <v>0</v>
      </c>
      <c r="GS334">
        <v>0</v>
      </c>
      <c r="GT334">
        <v>0</v>
      </c>
      <c r="GU334" t="s">
        <v>3</v>
      </c>
      <c r="GV334">
        <f t="shared" si="234"/>
        <v>0</v>
      </c>
      <c r="GW334">
        <v>1</v>
      </c>
      <c r="GX334">
        <f>ROUND(HC334*I334,0)</f>
        <v>0</v>
      </c>
      <c r="HA334">
        <v>0</v>
      </c>
      <c r="HB334">
        <v>0</v>
      </c>
      <c r="HC334">
        <f t="shared" si="235"/>
        <v>0</v>
      </c>
      <c r="HE334" t="s">
        <v>3</v>
      </c>
      <c r="HF334" t="s">
        <v>3</v>
      </c>
      <c r="HM334" t="s">
        <v>3</v>
      </c>
      <c r="HN334" t="s">
        <v>469</v>
      </c>
      <c r="HO334" t="s">
        <v>470</v>
      </c>
      <c r="HP334" t="s">
        <v>467</v>
      </c>
      <c r="HQ334" t="s">
        <v>467</v>
      </c>
      <c r="IK334">
        <v>0</v>
      </c>
    </row>
    <row r="335" spans="1:255" x14ac:dyDescent="0.2">
      <c r="A335" s="2">
        <v>17</v>
      </c>
      <c r="B335" s="2">
        <v>1</v>
      </c>
      <c r="C335" s="2">
        <f>ROW(SmtRes!A646)</f>
        <v>646</v>
      </c>
      <c r="D335" s="2">
        <f>ROW(EtalonRes!A602)</f>
        <v>602</v>
      </c>
      <c r="E335" s="2" t="s">
        <v>488</v>
      </c>
      <c r="F335" s="2" t="s">
        <v>489</v>
      </c>
      <c r="G335" s="2" t="s">
        <v>490</v>
      </c>
      <c r="H335" s="2" t="s">
        <v>491</v>
      </c>
      <c r="I335" s="2">
        <v>0</v>
      </c>
      <c r="J335" s="2">
        <v>0</v>
      </c>
      <c r="K335" s="2">
        <v>0</v>
      </c>
      <c r="L335" s="2"/>
      <c r="M335" s="2"/>
      <c r="N335" s="2"/>
      <c r="O335" s="2">
        <f>ROUND(CP335,2)</f>
        <v>0</v>
      </c>
      <c r="P335" s="2">
        <f>ROUND(CQ335*I335,2)</f>
        <v>0</v>
      </c>
      <c r="Q335" s="2">
        <f>ROUND(CR335*I335,2)</f>
        <v>0</v>
      </c>
      <c r="R335" s="2">
        <f>ROUND(CS335*I335,2)</f>
        <v>0</v>
      </c>
      <c r="S335" s="2">
        <f>ROUND(CT335*I335,2)</f>
        <v>0</v>
      </c>
      <c r="T335" s="2">
        <f>ROUND(CU335*I335,2)</f>
        <v>0</v>
      </c>
      <c r="U335" s="2">
        <f t="shared" si="217"/>
        <v>0</v>
      </c>
      <c r="V335" s="2">
        <f t="shared" si="218"/>
        <v>0</v>
      </c>
      <c r="W335" s="2">
        <f>ROUND(CX335*I335,2)</f>
        <v>0</v>
      </c>
      <c r="X335" s="2">
        <f>ROUND(CY335,2)</f>
        <v>0</v>
      </c>
      <c r="Y335" s="2">
        <f>ROUND(CZ335,2)</f>
        <v>0</v>
      </c>
      <c r="Z335" s="2"/>
      <c r="AA335" s="2">
        <v>53551706</v>
      </c>
      <c r="AB335" s="2">
        <f t="shared" si="219"/>
        <v>1.51</v>
      </c>
      <c r="AC335" s="2">
        <f t="shared" si="220"/>
        <v>0</v>
      </c>
      <c r="AD335" s="2">
        <f>ROUND(((((ET335*ROUND((1.25*1.15),7)))-((EU335*ROUND((1.25*1.15),7))))+AE335),2)</f>
        <v>0.39</v>
      </c>
      <c r="AE335" s="2">
        <f>ROUND(((EU335*ROUND((1.25*1.15),7))),2)</f>
        <v>0</v>
      </c>
      <c r="AF335" s="2">
        <f>ROUND(((EV335*ROUND((1.15*1.15),7))),2)</f>
        <v>1.1200000000000001</v>
      </c>
      <c r="AG335" s="2">
        <f t="shared" si="221"/>
        <v>0</v>
      </c>
      <c r="AH335" s="2">
        <f>((EW335*ROUND((1.15*1.15),7)))</f>
        <v>0.13225000000000001</v>
      </c>
      <c r="AI335" s="2">
        <f>((EX335*ROUND((1.25*1.15),7)))</f>
        <v>0</v>
      </c>
      <c r="AJ335" s="2">
        <f t="shared" si="222"/>
        <v>0</v>
      </c>
      <c r="AK335" s="2">
        <v>1.1200000000000001</v>
      </c>
      <c r="AL335" s="2">
        <v>0</v>
      </c>
      <c r="AM335" s="2">
        <v>0.27</v>
      </c>
      <c r="AN335" s="2">
        <v>0</v>
      </c>
      <c r="AO335" s="2">
        <v>0.85</v>
      </c>
      <c r="AP335" s="2">
        <v>0</v>
      </c>
      <c r="AQ335" s="2">
        <v>0.1</v>
      </c>
      <c r="AR335" s="2">
        <v>0</v>
      </c>
      <c r="AS335" s="2">
        <v>0</v>
      </c>
      <c r="AT335" s="2">
        <v>84.6</v>
      </c>
      <c r="AU335" s="2">
        <v>43.35</v>
      </c>
      <c r="AV335" s="2">
        <v>1</v>
      </c>
      <c r="AW335" s="2">
        <v>1</v>
      </c>
      <c r="AX335" s="2"/>
      <c r="AY335" s="2"/>
      <c r="AZ335" s="2">
        <v>1</v>
      </c>
      <c r="BA335" s="2">
        <v>1</v>
      </c>
      <c r="BB335" s="2">
        <v>1</v>
      </c>
      <c r="BC335" s="2">
        <v>1</v>
      </c>
      <c r="BD335" s="2" t="s">
        <v>3</v>
      </c>
      <c r="BE335" s="2" t="s">
        <v>3</v>
      </c>
      <c r="BF335" s="2" t="s">
        <v>3</v>
      </c>
      <c r="BG335" s="2" t="s">
        <v>3</v>
      </c>
      <c r="BH335" s="2">
        <v>0</v>
      </c>
      <c r="BI335" s="2">
        <v>1</v>
      </c>
      <c r="BJ335" s="2" t="s">
        <v>492</v>
      </c>
      <c r="BK335" s="2"/>
      <c r="BL335" s="2"/>
      <c r="BM335" s="2">
        <v>13001</v>
      </c>
      <c r="BN335" s="2">
        <v>0</v>
      </c>
      <c r="BO335" s="2" t="s">
        <v>3</v>
      </c>
      <c r="BP335" s="2">
        <v>0</v>
      </c>
      <c r="BQ335" s="2">
        <v>2</v>
      </c>
      <c r="BR335" s="2">
        <v>0</v>
      </c>
      <c r="BS335" s="2">
        <v>1</v>
      </c>
      <c r="BT335" s="2">
        <v>1</v>
      </c>
      <c r="BU335" s="2">
        <v>1</v>
      </c>
      <c r="BV335" s="2">
        <v>1</v>
      </c>
      <c r="BW335" s="2">
        <v>1</v>
      </c>
      <c r="BX335" s="2">
        <v>1</v>
      </c>
      <c r="BY335" s="2" t="s">
        <v>3</v>
      </c>
      <c r="BZ335" s="2">
        <v>94</v>
      </c>
      <c r="CA335" s="2">
        <v>51</v>
      </c>
      <c r="CB335" s="2" t="s">
        <v>3</v>
      </c>
      <c r="CC335" s="2"/>
      <c r="CD335" s="2"/>
      <c r="CE335" s="2">
        <v>0</v>
      </c>
      <c r="CF335" s="2">
        <v>0</v>
      </c>
      <c r="CG335" s="2">
        <v>0</v>
      </c>
      <c r="CH335" s="2"/>
      <c r="CI335" s="2"/>
      <c r="CJ335" s="2"/>
      <c r="CK335" s="2"/>
      <c r="CL335" s="2"/>
      <c r="CM335" s="2">
        <v>0</v>
      </c>
      <c r="CN335" s="2" t="s">
        <v>2151</v>
      </c>
      <c r="CO335" s="2">
        <v>0</v>
      </c>
      <c r="CP335" s="2">
        <f t="shared" si="223"/>
        <v>0</v>
      </c>
      <c r="CQ335" s="2">
        <f t="shared" si="224"/>
        <v>0</v>
      </c>
      <c r="CR335" s="2">
        <f t="shared" si="225"/>
        <v>0.39</v>
      </c>
      <c r="CS335" s="2">
        <f t="shared" si="226"/>
        <v>0</v>
      </c>
      <c r="CT335" s="2">
        <f t="shared" si="227"/>
        <v>1.1200000000000001</v>
      </c>
      <c r="CU335" s="2">
        <f t="shared" si="228"/>
        <v>0</v>
      </c>
      <c r="CV335" s="2">
        <f t="shared" si="229"/>
        <v>0.13225000000000001</v>
      </c>
      <c r="CW335" s="2">
        <f t="shared" si="230"/>
        <v>0</v>
      </c>
      <c r="CX335" s="2">
        <f t="shared" si="231"/>
        <v>0</v>
      </c>
      <c r="CY335" s="2">
        <f t="shared" si="232"/>
        <v>0</v>
      </c>
      <c r="CZ335" s="2">
        <f t="shared" si="233"/>
        <v>0</v>
      </c>
      <c r="DA335" s="2"/>
      <c r="DB335" s="2"/>
      <c r="DC335" s="2" t="s">
        <v>3</v>
      </c>
      <c r="DD335" s="2" t="s">
        <v>3</v>
      </c>
      <c r="DE335" s="2" t="s">
        <v>61</v>
      </c>
      <c r="DF335" s="2" t="s">
        <v>61</v>
      </c>
      <c r="DG335" s="2" t="s">
        <v>62</v>
      </c>
      <c r="DH335" s="2" t="s">
        <v>3</v>
      </c>
      <c r="DI335" s="2" t="s">
        <v>62</v>
      </c>
      <c r="DJ335" s="2" t="s">
        <v>61</v>
      </c>
      <c r="DK335" s="2" t="s">
        <v>3</v>
      </c>
      <c r="DL335" s="2" t="s">
        <v>86</v>
      </c>
      <c r="DM335" s="2" t="s">
        <v>63</v>
      </c>
      <c r="DN335" s="2">
        <v>0</v>
      </c>
      <c r="DO335" s="2">
        <v>0</v>
      </c>
      <c r="DP335" s="2">
        <v>1</v>
      </c>
      <c r="DQ335" s="2">
        <v>1</v>
      </c>
      <c r="DR335" s="2"/>
      <c r="DS335" s="2"/>
      <c r="DT335" s="2"/>
      <c r="DU335" s="2">
        <v>1013</v>
      </c>
      <c r="DV335" s="2" t="s">
        <v>491</v>
      </c>
      <c r="DW335" s="2" t="s">
        <v>491</v>
      </c>
      <c r="DX335" s="2">
        <v>1</v>
      </c>
      <c r="DY335" s="2"/>
      <c r="DZ335" s="2" t="s">
        <v>3</v>
      </c>
      <c r="EA335" s="2" t="s">
        <v>3</v>
      </c>
      <c r="EB335" s="2" t="s">
        <v>3</v>
      </c>
      <c r="EC335" s="2" t="s">
        <v>3</v>
      </c>
      <c r="ED335" s="2"/>
      <c r="EE335" s="2">
        <v>53551119</v>
      </c>
      <c r="EF335" s="2">
        <v>2</v>
      </c>
      <c r="EG335" s="2" t="s">
        <v>38</v>
      </c>
      <c r="EH335" s="2">
        <v>13</v>
      </c>
      <c r="EI335" s="2" t="s">
        <v>493</v>
      </c>
      <c r="EJ335" s="2">
        <v>1</v>
      </c>
      <c r="EK335" s="2">
        <v>13001</v>
      </c>
      <c r="EL335" s="2" t="s">
        <v>494</v>
      </c>
      <c r="EM335" s="2" t="s">
        <v>495</v>
      </c>
      <c r="EN335" s="2"/>
      <c r="EO335" s="2" t="s">
        <v>67</v>
      </c>
      <c r="EP335" s="2"/>
      <c r="EQ335" s="2">
        <v>131072</v>
      </c>
      <c r="ER335" s="2">
        <v>1.1200000000000001</v>
      </c>
      <c r="ES335" s="2">
        <v>0</v>
      </c>
      <c r="ET335" s="2">
        <v>0.27</v>
      </c>
      <c r="EU335" s="2">
        <v>0</v>
      </c>
      <c r="EV335" s="2">
        <v>0.85</v>
      </c>
      <c r="EW335" s="2">
        <v>0.1</v>
      </c>
      <c r="EX335" s="2">
        <v>0</v>
      </c>
      <c r="EY335" s="2">
        <v>0</v>
      </c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>
        <v>0</v>
      </c>
      <c r="FR335" s="2">
        <f>ROUND(IF(AND(BH335=3,BI335=3),P335,0),2)</f>
        <v>0</v>
      </c>
      <c r="FS335" s="2">
        <v>0</v>
      </c>
      <c r="FT335" s="2"/>
      <c r="FU335" s="2"/>
      <c r="FV335" s="2"/>
      <c r="FW335" s="2"/>
      <c r="FX335" s="2">
        <v>84.6</v>
      </c>
      <c r="FY335" s="2">
        <v>43.35</v>
      </c>
      <c r="FZ335" s="2"/>
      <c r="GA335" s="2" t="s">
        <v>3</v>
      </c>
      <c r="GB335" s="2"/>
      <c r="GC335" s="2"/>
      <c r="GD335" s="2">
        <v>1</v>
      </c>
      <c r="GE335" s="2"/>
      <c r="GF335" s="2">
        <v>715688099</v>
      </c>
      <c r="GG335" s="2">
        <v>2</v>
      </c>
      <c r="GH335" s="2">
        <v>1</v>
      </c>
      <c r="GI335" s="2">
        <v>-2</v>
      </c>
      <c r="GJ335" s="2">
        <v>0</v>
      </c>
      <c r="GK335" s="2">
        <v>0</v>
      </c>
      <c r="GL335" s="2">
        <f>ROUND(IF(AND(BH335=3,BI335=3,FS335&lt;&gt;0),P335,0),2)</f>
        <v>0</v>
      </c>
      <c r="GM335" s="2">
        <f>ROUND(O335+X335+Y335,2)+GX335</f>
        <v>0</v>
      </c>
      <c r="GN335" s="2">
        <f>IF(OR(BI335=0,BI335=1),ROUND(O335+X335+Y335,2),0)</f>
        <v>0</v>
      </c>
      <c r="GO335" s="2">
        <f>IF(BI335=2,ROUND(O335+X335+Y335,2),0)</f>
        <v>0</v>
      </c>
      <c r="GP335" s="2">
        <f>IF(BI335=4,ROUND(O335+X335+Y335,2)+GX335,0)</f>
        <v>0</v>
      </c>
      <c r="GQ335" s="2"/>
      <c r="GR335" s="2">
        <v>0</v>
      </c>
      <c r="GS335" s="2">
        <v>0</v>
      </c>
      <c r="GT335" s="2">
        <v>0</v>
      </c>
      <c r="GU335" s="2" t="s">
        <v>3</v>
      </c>
      <c r="GV335" s="2">
        <f t="shared" si="234"/>
        <v>0</v>
      </c>
      <c r="GW335" s="2">
        <v>1</v>
      </c>
      <c r="GX335" s="2">
        <f>ROUND(HC335*I335,2)</f>
        <v>0</v>
      </c>
      <c r="GY335" s="2"/>
      <c r="GZ335" s="2"/>
      <c r="HA335" s="2">
        <v>0</v>
      </c>
      <c r="HB335" s="2">
        <v>0</v>
      </c>
      <c r="HC335" s="2">
        <f t="shared" si="235"/>
        <v>0</v>
      </c>
      <c r="HD335" s="2"/>
      <c r="HE335" s="2" t="s">
        <v>3</v>
      </c>
      <c r="HF335" s="2" t="s">
        <v>3</v>
      </c>
      <c r="HG335" s="2"/>
      <c r="HH335" s="2"/>
      <c r="HI335" s="2"/>
      <c r="HJ335" s="2"/>
      <c r="HK335" s="2"/>
      <c r="HL335" s="2"/>
      <c r="HM335" s="2" t="s">
        <v>3</v>
      </c>
      <c r="HN335" s="2" t="s">
        <v>496</v>
      </c>
      <c r="HO335" s="2" t="s">
        <v>497</v>
      </c>
      <c r="HP335" s="2" t="s">
        <v>493</v>
      </c>
      <c r="HQ335" s="2" t="s">
        <v>493</v>
      </c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>
        <v>0</v>
      </c>
      <c r="IL335" s="2"/>
      <c r="IM335" s="2"/>
      <c r="IN335" s="2"/>
      <c r="IO335" s="2"/>
      <c r="IP335" s="2"/>
      <c r="IQ335" s="2"/>
      <c r="IR335" s="2"/>
      <c r="IS335" s="2"/>
      <c r="IT335" s="2"/>
      <c r="IU335" s="2"/>
    </row>
    <row r="336" spans="1:255" x14ac:dyDescent="0.2">
      <c r="A336">
        <v>17</v>
      </c>
      <c r="B336">
        <v>1</v>
      </c>
      <c r="C336">
        <f>ROW(SmtRes!A648)</f>
        <v>648</v>
      </c>
      <c r="D336">
        <f>ROW(EtalonRes!A604)</f>
        <v>604</v>
      </c>
      <c r="E336" t="s">
        <v>488</v>
      </c>
      <c r="F336" t="s">
        <v>489</v>
      </c>
      <c r="G336" t="s">
        <v>490</v>
      </c>
      <c r="H336" t="s">
        <v>491</v>
      </c>
      <c r="I336">
        <v>0</v>
      </c>
      <c r="J336">
        <v>0</v>
      </c>
      <c r="K336">
        <v>0</v>
      </c>
      <c r="O336">
        <f>ROUND(CP336,0)</f>
        <v>0</v>
      </c>
      <c r="P336">
        <f>ROUND(CQ336*I336,0)</f>
        <v>0</v>
      </c>
      <c r="Q336">
        <f>ROUND(CR336*I336,0)</f>
        <v>0</v>
      </c>
      <c r="R336">
        <f>ROUND(CS336*I336,0)</f>
        <v>0</v>
      </c>
      <c r="S336">
        <f>ROUND(CT336*I336,0)</f>
        <v>0</v>
      </c>
      <c r="T336">
        <f>ROUND(CU336*I336,0)</f>
        <v>0</v>
      </c>
      <c r="U336">
        <f t="shared" si="217"/>
        <v>0</v>
      </c>
      <c r="V336">
        <f t="shared" si="218"/>
        <v>0</v>
      </c>
      <c r="W336">
        <f>ROUND(CX336*I336,0)</f>
        <v>0</v>
      </c>
      <c r="X336">
        <f>ROUND(CY336,0)</f>
        <v>0</v>
      </c>
      <c r="Y336">
        <f>ROUND(CZ336,0)</f>
        <v>0</v>
      </c>
      <c r="AA336">
        <v>53551707</v>
      </c>
      <c r="AB336">
        <f t="shared" si="219"/>
        <v>1.51</v>
      </c>
      <c r="AC336">
        <f t="shared" si="220"/>
        <v>0</v>
      </c>
      <c r="AD336">
        <f>ROUND(((((ET336*ROUND((1.25*1.15),7)))-((EU336*ROUND((1.25*1.15),7))))+AE336),2)</f>
        <v>0.39</v>
      </c>
      <c r="AE336">
        <f>ROUND(((EU336*ROUND((1.25*1.15),7))),2)</f>
        <v>0</v>
      </c>
      <c r="AF336">
        <f>ROUND(((EV336*ROUND((1.15*1.15),7))),2)</f>
        <v>1.1200000000000001</v>
      </c>
      <c r="AG336">
        <f t="shared" si="221"/>
        <v>0</v>
      </c>
      <c r="AH336">
        <f>((EW336*ROUND((1.15*1.15),7)))</f>
        <v>0.13225000000000001</v>
      </c>
      <c r="AI336">
        <f>((EX336*ROUND((1.25*1.15),7)))</f>
        <v>0</v>
      </c>
      <c r="AJ336">
        <f t="shared" si="222"/>
        <v>0</v>
      </c>
      <c r="AK336">
        <v>1.1200000000000001</v>
      </c>
      <c r="AL336">
        <v>0</v>
      </c>
      <c r="AM336">
        <v>0.27</v>
      </c>
      <c r="AN336">
        <v>0</v>
      </c>
      <c r="AO336">
        <v>0.85</v>
      </c>
      <c r="AP336">
        <v>0</v>
      </c>
      <c r="AQ336">
        <v>0.1</v>
      </c>
      <c r="AR336">
        <v>0</v>
      </c>
      <c r="AS336">
        <v>0</v>
      </c>
      <c r="AT336">
        <v>84.6</v>
      </c>
      <c r="AU336">
        <v>43.35</v>
      </c>
      <c r="AV336">
        <v>1</v>
      </c>
      <c r="AW336">
        <v>1</v>
      </c>
      <c r="AZ336">
        <v>1</v>
      </c>
      <c r="BA336">
        <v>35.24</v>
      </c>
      <c r="BB336">
        <v>7.93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0</v>
      </c>
      <c r="BI336">
        <v>1</v>
      </c>
      <c r="BJ336" t="s">
        <v>492</v>
      </c>
      <c r="BM336">
        <v>13001</v>
      </c>
      <c r="BN336">
        <v>0</v>
      </c>
      <c r="BO336" t="s">
        <v>489</v>
      </c>
      <c r="BP336">
        <v>1</v>
      </c>
      <c r="BQ336">
        <v>2</v>
      </c>
      <c r="BR336">
        <v>0</v>
      </c>
      <c r="BS336">
        <v>35.24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94</v>
      </c>
      <c r="CA336">
        <v>51</v>
      </c>
      <c r="CB336" t="s">
        <v>3</v>
      </c>
      <c r="CE336">
        <v>0</v>
      </c>
      <c r="CF336">
        <v>0</v>
      </c>
      <c r="CG336">
        <v>0</v>
      </c>
      <c r="CM336">
        <v>0</v>
      </c>
      <c r="CN336" t="s">
        <v>2151</v>
      </c>
      <c r="CO336">
        <v>0</v>
      </c>
      <c r="CP336">
        <f t="shared" si="223"/>
        <v>0</v>
      </c>
      <c r="CQ336">
        <f t="shared" si="224"/>
        <v>0</v>
      </c>
      <c r="CR336">
        <f t="shared" si="225"/>
        <v>3.0926999999999998</v>
      </c>
      <c r="CS336">
        <f t="shared" si="226"/>
        <v>0</v>
      </c>
      <c r="CT336">
        <f t="shared" si="227"/>
        <v>39.468800000000009</v>
      </c>
      <c r="CU336">
        <f t="shared" si="228"/>
        <v>0</v>
      </c>
      <c r="CV336">
        <f t="shared" si="229"/>
        <v>0.13225000000000001</v>
      </c>
      <c r="CW336">
        <f t="shared" si="230"/>
        <v>0</v>
      </c>
      <c r="CX336">
        <f t="shared" si="231"/>
        <v>0</v>
      </c>
      <c r="CY336">
        <f t="shared" si="232"/>
        <v>0</v>
      </c>
      <c r="CZ336">
        <f t="shared" si="233"/>
        <v>0</v>
      </c>
      <c r="DC336" t="s">
        <v>3</v>
      </c>
      <c r="DD336" t="s">
        <v>3</v>
      </c>
      <c r="DE336" t="s">
        <v>61</v>
      </c>
      <c r="DF336" t="s">
        <v>61</v>
      </c>
      <c r="DG336" t="s">
        <v>62</v>
      </c>
      <c r="DH336" t="s">
        <v>3</v>
      </c>
      <c r="DI336" t="s">
        <v>62</v>
      </c>
      <c r="DJ336" t="s">
        <v>61</v>
      </c>
      <c r="DK336" t="s">
        <v>3</v>
      </c>
      <c r="DL336" t="s">
        <v>86</v>
      </c>
      <c r="DM336" t="s">
        <v>63</v>
      </c>
      <c r="DN336">
        <v>0</v>
      </c>
      <c r="DO336">
        <v>0</v>
      </c>
      <c r="DP336">
        <v>1</v>
      </c>
      <c r="DQ336">
        <v>1</v>
      </c>
      <c r="DU336">
        <v>1013</v>
      </c>
      <c r="DV336" t="s">
        <v>491</v>
      </c>
      <c r="DW336" t="s">
        <v>491</v>
      </c>
      <c r="DX336">
        <v>1</v>
      </c>
      <c r="DZ336" t="s">
        <v>3</v>
      </c>
      <c r="EA336" t="s">
        <v>3</v>
      </c>
      <c r="EB336" t="s">
        <v>3</v>
      </c>
      <c r="EC336" t="s">
        <v>3</v>
      </c>
      <c r="EE336">
        <v>53551119</v>
      </c>
      <c r="EF336">
        <v>2</v>
      </c>
      <c r="EG336" t="s">
        <v>38</v>
      </c>
      <c r="EH336">
        <v>13</v>
      </c>
      <c r="EI336" t="s">
        <v>493</v>
      </c>
      <c r="EJ336">
        <v>1</v>
      </c>
      <c r="EK336">
        <v>13001</v>
      </c>
      <c r="EL336" t="s">
        <v>494</v>
      </c>
      <c r="EM336" t="s">
        <v>495</v>
      </c>
      <c r="EO336" t="s">
        <v>67</v>
      </c>
      <c r="EQ336">
        <v>131072</v>
      </c>
      <c r="ER336">
        <v>1.1200000000000001</v>
      </c>
      <c r="ES336">
        <v>0</v>
      </c>
      <c r="ET336">
        <v>0.27</v>
      </c>
      <c r="EU336">
        <v>0</v>
      </c>
      <c r="EV336">
        <v>0.85</v>
      </c>
      <c r="EW336">
        <v>0.1</v>
      </c>
      <c r="EX336">
        <v>0</v>
      </c>
      <c r="EY336">
        <v>0</v>
      </c>
      <c r="FQ336">
        <v>0</v>
      </c>
      <c r="FR336">
        <f>ROUND(IF(AND(BH336=3,BI336=3),P336,0),0)</f>
        <v>0</v>
      </c>
      <c r="FS336">
        <v>0</v>
      </c>
      <c r="FX336">
        <v>84.6</v>
      </c>
      <c r="FY336">
        <v>43.35</v>
      </c>
      <c r="GA336" t="s">
        <v>3</v>
      </c>
      <c r="GD336">
        <v>1</v>
      </c>
      <c r="GF336">
        <v>715688099</v>
      </c>
      <c r="GG336">
        <v>2</v>
      </c>
      <c r="GH336">
        <v>1</v>
      </c>
      <c r="GI336">
        <v>2</v>
      </c>
      <c r="GJ336">
        <v>0</v>
      </c>
      <c r="GK336">
        <v>0</v>
      </c>
      <c r="GL336">
        <f>ROUND(IF(AND(BH336=3,BI336=3,FS336&lt;&gt;0),P336,0),0)</f>
        <v>0</v>
      </c>
      <c r="GM336">
        <f>ROUND(O336+X336+Y336,0)+GX336</f>
        <v>0</v>
      </c>
      <c r="GN336">
        <f>IF(OR(BI336=0,BI336=1),ROUND(O336+X336+Y336,0),0)</f>
        <v>0</v>
      </c>
      <c r="GO336">
        <f>IF(BI336=2,ROUND(O336+X336+Y336,0),0)</f>
        <v>0</v>
      </c>
      <c r="GP336">
        <f>IF(BI336=4,ROUND(O336+X336+Y336,0)+GX336,0)</f>
        <v>0</v>
      </c>
      <c r="GR336">
        <v>0</v>
      </c>
      <c r="GS336">
        <v>3</v>
      </c>
      <c r="GT336">
        <v>0</v>
      </c>
      <c r="GU336" t="s">
        <v>3</v>
      </c>
      <c r="GV336">
        <f t="shared" si="234"/>
        <v>0</v>
      </c>
      <c r="GW336">
        <v>1</v>
      </c>
      <c r="GX336">
        <f>ROUND(HC336*I336,0)</f>
        <v>0</v>
      </c>
      <c r="HA336">
        <v>0</v>
      </c>
      <c r="HB336">
        <v>0</v>
      </c>
      <c r="HC336">
        <f t="shared" si="235"/>
        <v>0</v>
      </c>
      <c r="HE336" t="s">
        <v>3</v>
      </c>
      <c r="HF336" t="s">
        <v>3</v>
      </c>
      <c r="HM336" t="s">
        <v>3</v>
      </c>
      <c r="HN336" t="s">
        <v>496</v>
      </c>
      <c r="HO336" t="s">
        <v>497</v>
      </c>
      <c r="HP336" t="s">
        <v>493</v>
      </c>
      <c r="HQ336" t="s">
        <v>493</v>
      </c>
      <c r="IK336">
        <v>0</v>
      </c>
    </row>
    <row r="337" spans="1:255" x14ac:dyDescent="0.2">
      <c r="A337" s="2">
        <v>17</v>
      </c>
      <c r="B337" s="2">
        <v>1</v>
      </c>
      <c r="C337" s="2">
        <f>ROW(SmtRes!A666)</f>
        <v>666</v>
      </c>
      <c r="D337" s="2">
        <f>ROW(EtalonRes!A622)</f>
        <v>622</v>
      </c>
      <c r="E337" s="2" t="s">
        <v>498</v>
      </c>
      <c r="F337" s="2" t="s">
        <v>499</v>
      </c>
      <c r="G337" s="2" t="s">
        <v>500</v>
      </c>
      <c r="H337" s="2" t="s">
        <v>501</v>
      </c>
      <c r="I337" s="2">
        <f>ROUND(803.16/100,7)</f>
        <v>8.0315999999999992</v>
      </c>
      <c r="J337" s="2">
        <v>0</v>
      </c>
      <c r="K337" s="2">
        <f>ROUND(803.16/100,7)</f>
        <v>8.0315999999999992</v>
      </c>
      <c r="L337" s="2"/>
      <c r="M337" s="2"/>
      <c r="N337" s="2"/>
      <c r="O337" s="2">
        <f>ROUND(CP337,2)</f>
        <v>85980.68</v>
      </c>
      <c r="P337" s="2">
        <f>ROUND(CQ337*I337,2)</f>
        <v>76954.37</v>
      </c>
      <c r="Q337" s="2">
        <f>ROUND(CR337*I337,2)</f>
        <v>163.04</v>
      </c>
      <c r="R337" s="2">
        <f>ROUND(CS337*I337,2)</f>
        <v>0</v>
      </c>
      <c r="S337" s="2">
        <f>ROUND(CT337*I337,2)</f>
        <v>8863.27</v>
      </c>
      <c r="T337" s="2">
        <f>ROUND(CU337*I337,2)</f>
        <v>0</v>
      </c>
      <c r="U337" s="2">
        <f t="shared" si="217"/>
        <v>977.20477199999993</v>
      </c>
      <c r="V337" s="2">
        <f t="shared" si="218"/>
        <v>0</v>
      </c>
      <c r="W337" s="2">
        <f>ROUND(CX337*I337,2)</f>
        <v>0</v>
      </c>
      <c r="X337" s="2">
        <f>ROUND(CY337,2)</f>
        <v>8615.1</v>
      </c>
      <c r="Y337" s="2">
        <f>ROUND(CZ337,2)</f>
        <v>4143.58</v>
      </c>
      <c r="Z337" s="2"/>
      <c r="AA337" s="2">
        <v>53551706</v>
      </c>
      <c r="AB337" s="2">
        <f t="shared" si="219"/>
        <v>10705.3</v>
      </c>
      <c r="AC337" s="2">
        <f t="shared" si="220"/>
        <v>9581.4500000000007</v>
      </c>
      <c r="AD337" s="2">
        <f>ROUND(((((ET337*ROUND((1.25*1.15),7)))-((EU337*ROUND((1.25*1.15),7))))+AE337),2)</f>
        <v>20.3</v>
      </c>
      <c r="AE337" s="2">
        <f>ROUND(((EU337*ROUND((1.25*1.15),7))),2)</f>
        <v>0</v>
      </c>
      <c r="AF337" s="2">
        <f>ROUND(((EV337*ROUND((1.15*1.15),7))),2)</f>
        <v>1103.55</v>
      </c>
      <c r="AG337" s="2">
        <f t="shared" si="221"/>
        <v>0</v>
      </c>
      <c r="AH337" s="2">
        <f>((EW337*ROUND((1.15*1.15),7)))</f>
        <v>121.67</v>
      </c>
      <c r="AI337" s="2">
        <f>((EX337*ROUND((1.25*1.15),7)))</f>
        <v>0</v>
      </c>
      <c r="AJ337" s="2">
        <f t="shared" si="222"/>
        <v>0</v>
      </c>
      <c r="AK337" s="2">
        <v>10430.01</v>
      </c>
      <c r="AL337" s="2">
        <v>9581.4500000000007</v>
      </c>
      <c r="AM337" s="2">
        <v>14.12</v>
      </c>
      <c r="AN337" s="2">
        <v>0</v>
      </c>
      <c r="AO337" s="2">
        <v>834.44</v>
      </c>
      <c r="AP337" s="2">
        <v>0</v>
      </c>
      <c r="AQ337" s="2">
        <v>92</v>
      </c>
      <c r="AR337" s="2">
        <v>0</v>
      </c>
      <c r="AS337" s="2">
        <v>0</v>
      </c>
      <c r="AT337" s="2">
        <v>97.2</v>
      </c>
      <c r="AU337" s="2">
        <v>46.75</v>
      </c>
      <c r="AV337" s="2">
        <v>1</v>
      </c>
      <c r="AW337" s="2">
        <v>1</v>
      </c>
      <c r="AX337" s="2"/>
      <c r="AY337" s="2"/>
      <c r="AZ337" s="2">
        <v>1</v>
      </c>
      <c r="BA337" s="2">
        <v>1</v>
      </c>
      <c r="BB337" s="2">
        <v>1</v>
      </c>
      <c r="BC337" s="2">
        <v>1</v>
      </c>
      <c r="BD337" s="2" t="s">
        <v>3</v>
      </c>
      <c r="BE337" s="2" t="s">
        <v>3</v>
      </c>
      <c r="BF337" s="2" t="s">
        <v>3</v>
      </c>
      <c r="BG337" s="2" t="s">
        <v>3</v>
      </c>
      <c r="BH337" s="2">
        <v>0</v>
      </c>
      <c r="BI337" s="2">
        <v>1</v>
      </c>
      <c r="BJ337" s="2" t="s">
        <v>502</v>
      </c>
      <c r="BK337" s="2"/>
      <c r="BL337" s="2"/>
      <c r="BM337" s="2">
        <v>10001</v>
      </c>
      <c r="BN337" s="2">
        <v>0</v>
      </c>
      <c r="BO337" s="2" t="s">
        <v>3</v>
      </c>
      <c r="BP337" s="2">
        <v>0</v>
      </c>
      <c r="BQ337" s="2">
        <v>2</v>
      </c>
      <c r="BR337" s="2">
        <v>0</v>
      </c>
      <c r="BS337" s="2">
        <v>1</v>
      </c>
      <c r="BT337" s="2">
        <v>1</v>
      </c>
      <c r="BU337" s="2">
        <v>1</v>
      </c>
      <c r="BV337" s="2">
        <v>1</v>
      </c>
      <c r="BW337" s="2">
        <v>1</v>
      </c>
      <c r="BX337" s="2">
        <v>1</v>
      </c>
      <c r="BY337" s="2" t="s">
        <v>3</v>
      </c>
      <c r="BZ337" s="2">
        <v>108</v>
      </c>
      <c r="CA337" s="2">
        <v>55</v>
      </c>
      <c r="CB337" s="2" t="s">
        <v>3</v>
      </c>
      <c r="CC337" s="2"/>
      <c r="CD337" s="2"/>
      <c r="CE337" s="2">
        <v>0</v>
      </c>
      <c r="CF337" s="2">
        <v>0</v>
      </c>
      <c r="CG337" s="2">
        <v>0</v>
      </c>
      <c r="CH337" s="2"/>
      <c r="CI337" s="2"/>
      <c r="CJ337" s="2"/>
      <c r="CK337" s="2"/>
      <c r="CL337" s="2"/>
      <c r="CM337" s="2">
        <v>0</v>
      </c>
      <c r="CN337" s="2" t="s">
        <v>2151</v>
      </c>
      <c r="CO337" s="2">
        <v>0</v>
      </c>
      <c r="CP337" s="2">
        <f t="shared" si="223"/>
        <v>85980.68</v>
      </c>
      <c r="CQ337" s="2">
        <f t="shared" si="224"/>
        <v>9581.4500000000007</v>
      </c>
      <c r="CR337" s="2">
        <f t="shared" si="225"/>
        <v>20.3</v>
      </c>
      <c r="CS337" s="2">
        <f t="shared" si="226"/>
        <v>0</v>
      </c>
      <c r="CT337" s="2">
        <f t="shared" si="227"/>
        <v>1103.55</v>
      </c>
      <c r="CU337" s="2">
        <f t="shared" si="228"/>
        <v>0</v>
      </c>
      <c r="CV337" s="2">
        <f t="shared" si="229"/>
        <v>121.67</v>
      </c>
      <c r="CW337" s="2">
        <f t="shared" si="230"/>
        <v>0</v>
      </c>
      <c r="CX337" s="2">
        <f t="shared" si="231"/>
        <v>0</v>
      </c>
      <c r="CY337" s="2">
        <f t="shared" si="232"/>
        <v>8615.0984399999998</v>
      </c>
      <c r="CZ337" s="2">
        <f t="shared" si="233"/>
        <v>4143.5787250000003</v>
      </c>
      <c r="DA337" s="2"/>
      <c r="DB337" s="2"/>
      <c r="DC337" s="2" t="s">
        <v>3</v>
      </c>
      <c r="DD337" s="2" t="s">
        <v>3</v>
      </c>
      <c r="DE337" s="2" t="s">
        <v>61</v>
      </c>
      <c r="DF337" s="2" t="s">
        <v>61</v>
      </c>
      <c r="DG337" s="2" t="s">
        <v>62</v>
      </c>
      <c r="DH337" s="2" t="s">
        <v>3</v>
      </c>
      <c r="DI337" s="2" t="s">
        <v>62</v>
      </c>
      <c r="DJ337" s="2" t="s">
        <v>61</v>
      </c>
      <c r="DK337" s="2" t="s">
        <v>3</v>
      </c>
      <c r="DL337" s="2" t="s">
        <v>86</v>
      </c>
      <c r="DM337" s="2" t="s">
        <v>63</v>
      </c>
      <c r="DN337" s="2">
        <v>0</v>
      </c>
      <c r="DO337" s="2">
        <v>0</v>
      </c>
      <c r="DP337" s="2">
        <v>1</v>
      </c>
      <c r="DQ337" s="2">
        <v>1</v>
      </c>
      <c r="DR337" s="2"/>
      <c r="DS337" s="2"/>
      <c r="DT337" s="2"/>
      <c r="DU337" s="2">
        <v>1005</v>
      </c>
      <c r="DV337" s="2" t="s">
        <v>501</v>
      </c>
      <c r="DW337" s="2" t="s">
        <v>501</v>
      </c>
      <c r="DX337" s="2">
        <v>100</v>
      </c>
      <c r="DY337" s="2"/>
      <c r="DZ337" s="2" t="s">
        <v>3</v>
      </c>
      <c r="EA337" s="2" t="s">
        <v>3</v>
      </c>
      <c r="EB337" s="2" t="s">
        <v>3</v>
      </c>
      <c r="EC337" s="2" t="s">
        <v>3</v>
      </c>
      <c r="ED337" s="2"/>
      <c r="EE337" s="2">
        <v>53551115</v>
      </c>
      <c r="EF337" s="2">
        <v>2</v>
      </c>
      <c r="EG337" s="2" t="s">
        <v>38</v>
      </c>
      <c r="EH337" s="2">
        <v>10</v>
      </c>
      <c r="EI337" s="2" t="s">
        <v>503</v>
      </c>
      <c r="EJ337" s="2">
        <v>1</v>
      </c>
      <c r="EK337" s="2">
        <v>10001</v>
      </c>
      <c r="EL337" s="2" t="s">
        <v>503</v>
      </c>
      <c r="EM337" s="2" t="s">
        <v>504</v>
      </c>
      <c r="EN337" s="2"/>
      <c r="EO337" s="2" t="s">
        <v>67</v>
      </c>
      <c r="EP337" s="2"/>
      <c r="EQ337" s="2">
        <v>131072</v>
      </c>
      <c r="ER337" s="2">
        <v>10430.01</v>
      </c>
      <c r="ES337" s="2">
        <v>9581.4500000000007</v>
      </c>
      <c r="ET337" s="2">
        <v>14.12</v>
      </c>
      <c r="EU337" s="2">
        <v>0</v>
      </c>
      <c r="EV337" s="2">
        <v>834.44</v>
      </c>
      <c r="EW337" s="2">
        <v>92</v>
      </c>
      <c r="EX337" s="2">
        <v>0</v>
      </c>
      <c r="EY337" s="2">
        <v>0</v>
      </c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>
        <v>0</v>
      </c>
      <c r="FR337" s="2">
        <f>ROUND(IF(AND(BH337=3,BI337=3),P337,0),2)</f>
        <v>0</v>
      </c>
      <c r="FS337" s="2">
        <v>0</v>
      </c>
      <c r="FT337" s="2"/>
      <c r="FU337" s="2"/>
      <c r="FV337" s="2"/>
      <c r="FW337" s="2"/>
      <c r="FX337" s="2">
        <v>97.2</v>
      </c>
      <c r="FY337" s="2">
        <v>46.75</v>
      </c>
      <c r="FZ337" s="2"/>
      <c r="GA337" s="2" t="s">
        <v>3</v>
      </c>
      <c r="GB337" s="2"/>
      <c r="GC337" s="2"/>
      <c r="GD337" s="2">
        <v>1</v>
      </c>
      <c r="GE337" s="2"/>
      <c r="GF337" s="2">
        <v>1125333646</v>
      </c>
      <c r="GG337" s="2">
        <v>2</v>
      </c>
      <c r="GH337" s="2">
        <v>1</v>
      </c>
      <c r="GI337" s="2">
        <v>-2</v>
      </c>
      <c r="GJ337" s="2">
        <v>0</v>
      </c>
      <c r="GK337" s="2">
        <v>0</v>
      </c>
      <c r="GL337" s="2">
        <f>ROUND(IF(AND(BH337=3,BI337=3,FS337&lt;&gt;0),P337,0),2)</f>
        <v>0</v>
      </c>
      <c r="GM337" s="2">
        <f>ROUND(O337+X337+Y337,2)+GX337</f>
        <v>98739.36</v>
      </c>
      <c r="GN337" s="2">
        <f>IF(OR(BI337=0,BI337=1),ROUND(O337+X337+Y337,2),0)</f>
        <v>98739.36</v>
      </c>
      <c r="GO337" s="2">
        <f>IF(BI337=2,ROUND(O337+X337+Y337,2),0)</f>
        <v>0</v>
      </c>
      <c r="GP337" s="2">
        <f>IF(BI337=4,ROUND(O337+X337+Y337,2)+GX337,0)</f>
        <v>0</v>
      </c>
      <c r="GQ337" s="2"/>
      <c r="GR337" s="2">
        <v>0</v>
      </c>
      <c r="GS337" s="2">
        <v>0</v>
      </c>
      <c r="GT337" s="2">
        <v>0</v>
      </c>
      <c r="GU337" s="2" t="s">
        <v>3</v>
      </c>
      <c r="GV337" s="2">
        <f t="shared" si="234"/>
        <v>0</v>
      </c>
      <c r="GW337" s="2">
        <v>1</v>
      </c>
      <c r="GX337" s="2">
        <f>ROUND(HC337*I337,2)</f>
        <v>0</v>
      </c>
      <c r="GY337" s="2"/>
      <c r="GZ337" s="2"/>
      <c r="HA337" s="2">
        <v>0</v>
      </c>
      <c r="HB337" s="2">
        <v>0</v>
      </c>
      <c r="HC337" s="2">
        <f t="shared" si="235"/>
        <v>0</v>
      </c>
      <c r="HD337" s="2"/>
      <c r="HE337" s="2" t="s">
        <v>3</v>
      </c>
      <c r="HF337" s="2" t="s">
        <v>3</v>
      </c>
      <c r="HG337" s="2"/>
      <c r="HH337" s="2"/>
      <c r="HI337" s="2"/>
      <c r="HJ337" s="2"/>
      <c r="HK337" s="2"/>
      <c r="HL337" s="2"/>
      <c r="HM337" s="2" t="s">
        <v>3</v>
      </c>
      <c r="HN337" s="2" t="s">
        <v>505</v>
      </c>
      <c r="HO337" s="2" t="s">
        <v>506</v>
      </c>
      <c r="HP337" s="2" t="s">
        <v>503</v>
      </c>
      <c r="HQ337" s="2" t="s">
        <v>503</v>
      </c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>
        <v>0</v>
      </c>
      <c r="IL337" s="2"/>
      <c r="IM337" s="2"/>
      <c r="IN337" s="2"/>
      <c r="IO337" s="2"/>
      <c r="IP337" s="2"/>
      <c r="IQ337" s="2"/>
      <c r="IR337" s="2"/>
      <c r="IS337" s="2"/>
      <c r="IT337" s="2"/>
      <c r="IU337" s="2"/>
    </row>
    <row r="338" spans="1:255" x14ac:dyDescent="0.2">
      <c r="A338">
        <v>17</v>
      </c>
      <c r="B338">
        <v>1</v>
      </c>
      <c r="C338">
        <f>ROW(SmtRes!A684)</f>
        <v>684</v>
      </c>
      <c r="D338">
        <f>ROW(EtalonRes!A640)</f>
        <v>640</v>
      </c>
      <c r="E338" t="s">
        <v>498</v>
      </c>
      <c r="F338" t="s">
        <v>499</v>
      </c>
      <c r="G338" t="s">
        <v>500</v>
      </c>
      <c r="H338" t="s">
        <v>501</v>
      </c>
      <c r="I338">
        <f>ROUND(803.16/100,7)</f>
        <v>8.0315999999999992</v>
      </c>
      <c r="J338">
        <v>0</v>
      </c>
      <c r="K338">
        <f>ROUND(803.16/100,7)</f>
        <v>8.0315999999999992</v>
      </c>
      <c r="O338">
        <f>ROUND(CP338,0)</f>
        <v>1120609</v>
      </c>
      <c r="P338">
        <f>ROUND(CQ338*I338,0)</f>
        <v>807251</v>
      </c>
      <c r="Q338">
        <f>ROUND(CR338*I338,0)</f>
        <v>1016</v>
      </c>
      <c r="R338">
        <f>ROUND(CS338*I338,0)</f>
        <v>0</v>
      </c>
      <c r="S338">
        <f>ROUND(CT338*I338,0)</f>
        <v>312342</v>
      </c>
      <c r="T338">
        <f>ROUND(CU338*I338,0)</f>
        <v>0</v>
      </c>
      <c r="U338">
        <f t="shared" si="217"/>
        <v>977.20477199999993</v>
      </c>
      <c r="V338">
        <f t="shared" si="218"/>
        <v>0</v>
      </c>
      <c r="W338">
        <f>ROUND(CX338*I338,0)</f>
        <v>0</v>
      </c>
      <c r="X338">
        <f>ROUND(CY338,0)</f>
        <v>303596</v>
      </c>
      <c r="Y338">
        <f>ROUND(CZ338,0)</f>
        <v>146020</v>
      </c>
      <c r="AA338">
        <v>53551707</v>
      </c>
      <c r="AB338">
        <f t="shared" si="219"/>
        <v>10705.3</v>
      </c>
      <c r="AC338">
        <f t="shared" si="220"/>
        <v>9581.4500000000007</v>
      </c>
      <c r="AD338">
        <f>ROUND(((((ET338*ROUND((1.25*1.15),7)))-((EU338*ROUND((1.25*1.15),7))))+AE338),2)</f>
        <v>20.3</v>
      </c>
      <c r="AE338">
        <f>ROUND(((EU338*ROUND((1.25*1.15),7))),2)</f>
        <v>0</v>
      </c>
      <c r="AF338">
        <f>ROUND(((EV338*ROUND((1.15*1.15),7))),2)</f>
        <v>1103.55</v>
      </c>
      <c r="AG338">
        <f t="shared" si="221"/>
        <v>0</v>
      </c>
      <c r="AH338">
        <f>((EW338*ROUND((1.15*1.15),7)))</f>
        <v>121.67</v>
      </c>
      <c r="AI338">
        <f>((EX338*ROUND((1.25*1.15),7)))</f>
        <v>0</v>
      </c>
      <c r="AJ338">
        <f t="shared" si="222"/>
        <v>0</v>
      </c>
      <c r="AK338">
        <v>10430.01</v>
      </c>
      <c r="AL338">
        <v>9581.4500000000007</v>
      </c>
      <c r="AM338">
        <v>14.12</v>
      </c>
      <c r="AN338">
        <v>0</v>
      </c>
      <c r="AO338">
        <v>834.44</v>
      </c>
      <c r="AP338">
        <v>0</v>
      </c>
      <c r="AQ338">
        <v>92</v>
      </c>
      <c r="AR338">
        <v>0</v>
      </c>
      <c r="AS338">
        <v>0</v>
      </c>
      <c r="AT338">
        <v>97.2</v>
      </c>
      <c r="AU338">
        <v>46.75</v>
      </c>
      <c r="AV338">
        <v>1</v>
      </c>
      <c r="AW338">
        <v>1</v>
      </c>
      <c r="AZ338">
        <v>1</v>
      </c>
      <c r="BA338">
        <v>35.24</v>
      </c>
      <c r="BB338">
        <v>6.23</v>
      </c>
      <c r="BC338">
        <v>10.49</v>
      </c>
      <c r="BD338" t="s">
        <v>3</v>
      </c>
      <c r="BE338" t="s">
        <v>3</v>
      </c>
      <c r="BF338" t="s">
        <v>3</v>
      </c>
      <c r="BG338" t="s">
        <v>3</v>
      </c>
      <c r="BH338">
        <v>0</v>
      </c>
      <c r="BI338">
        <v>1</v>
      </c>
      <c r="BJ338" t="s">
        <v>502</v>
      </c>
      <c r="BM338">
        <v>10001</v>
      </c>
      <c r="BN338">
        <v>0</v>
      </c>
      <c r="BO338" t="s">
        <v>499</v>
      </c>
      <c r="BP338">
        <v>1</v>
      </c>
      <c r="BQ338">
        <v>2</v>
      </c>
      <c r="BR338">
        <v>0</v>
      </c>
      <c r="BS338">
        <v>35.24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108</v>
      </c>
      <c r="CA338">
        <v>55</v>
      </c>
      <c r="CB338" t="s">
        <v>3</v>
      </c>
      <c r="CE338">
        <v>0</v>
      </c>
      <c r="CF338">
        <v>0</v>
      </c>
      <c r="CG338">
        <v>0</v>
      </c>
      <c r="CM338">
        <v>0</v>
      </c>
      <c r="CN338" t="s">
        <v>2151</v>
      </c>
      <c r="CO338">
        <v>0</v>
      </c>
      <c r="CP338">
        <f t="shared" si="223"/>
        <v>1120609</v>
      </c>
      <c r="CQ338">
        <f t="shared" si="224"/>
        <v>100509.41050000001</v>
      </c>
      <c r="CR338">
        <f t="shared" si="225"/>
        <v>126.46900000000001</v>
      </c>
      <c r="CS338">
        <f t="shared" si="226"/>
        <v>0</v>
      </c>
      <c r="CT338">
        <f t="shared" si="227"/>
        <v>38889.101999999999</v>
      </c>
      <c r="CU338">
        <f t="shared" si="228"/>
        <v>0</v>
      </c>
      <c r="CV338">
        <f t="shared" si="229"/>
        <v>121.67</v>
      </c>
      <c r="CW338">
        <f t="shared" si="230"/>
        <v>0</v>
      </c>
      <c r="CX338">
        <f t="shared" si="231"/>
        <v>0</v>
      </c>
      <c r="CY338">
        <f t="shared" si="232"/>
        <v>303596.424</v>
      </c>
      <c r="CZ338">
        <f t="shared" si="233"/>
        <v>146019.88500000001</v>
      </c>
      <c r="DC338" t="s">
        <v>3</v>
      </c>
      <c r="DD338" t="s">
        <v>3</v>
      </c>
      <c r="DE338" t="s">
        <v>61</v>
      </c>
      <c r="DF338" t="s">
        <v>61</v>
      </c>
      <c r="DG338" t="s">
        <v>62</v>
      </c>
      <c r="DH338" t="s">
        <v>3</v>
      </c>
      <c r="DI338" t="s">
        <v>62</v>
      </c>
      <c r="DJ338" t="s">
        <v>61</v>
      </c>
      <c r="DK338" t="s">
        <v>3</v>
      </c>
      <c r="DL338" t="s">
        <v>86</v>
      </c>
      <c r="DM338" t="s">
        <v>63</v>
      </c>
      <c r="DN338">
        <v>0</v>
      </c>
      <c r="DO338">
        <v>0</v>
      </c>
      <c r="DP338">
        <v>1</v>
      </c>
      <c r="DQ338">
        <v>1</v>
      </c>
      <c r="DU338">
        <v>1005</v>
      </c>
      <c r="DV338" t="s">
        <v>501</v>
      </c>
      <c r="DW338" t="s">
        <v>501</v>
      </c>
      <c r="DX338">
        <v>100</v>
      </c>
      <c r="DZ338" t="s">
        <v>3</v>
      </c>
      <c r="EA338" t="s">
        <v>3</v>
      </c>
      <c r="EB338" t="s">
        <v>3</v>
      </c>
      <c r="EC338" t="s">
        <v>3</v>
      </c>
      <c r="EE338">
        <v>53551115</v>
      </c>
      <c r="EF338">
        <v>2</v>
      </c>
      <c r="EG338" t="s">
        <v>38</v>
      </c>
      <c r="EH338">
        <v>10</v>
      </c>
      <c r="EI338" t="s">
        <v>503</v>
      </c>
      <c r="EJ338">
        <v>1</v>
      </c>
      <c r="EK338">
        <v>10001</v>
      </c>
      <c r="EL338" t="s">
        <v>503</v>
      </c>
      <c r="EM338" t="s">
        <v>504</v>
      </c>
      <c r="EO338" t="s">
        <v>67</v>
      </c>
      <c r="EQ338">
        <v>131072</v>
      </c>
      <c r="ER338">
        <v>10430.01</v>
      </c>
      <c r="ES338">
        <v>9581.4500000000007</v>
      </c>
      <c r="ET338">
        <v>14.12</v>
      </c>
      <c r="EU338">
        <v>0</v>
      </c>
      <c r="EV338">
        <v>834.44</v>
      </c>
      <c r="EW338">
        <v>92</v>
      </c>
      <c r="EX338">
        <v>0</v>
      </c>
      <c r="EY338">
        <v>0</v>
      </c>
      <c r="FQ338">
        <v>0</v>
      </c>
      <c r="FR338">
        <f>ROUND(IF(AND(BH338=3,BI338=3),P338,0),0)</f>
        <v>0</v>
      </c>
      <c r="FS338">
        <v>0</v>
      </c>
      <c r="FX338">
        <v>97.2</v>
      </c>
      <c r="FY338">
        <v>46.75</v>
      </c>
      <c r="GA338" t="s">
        <v>3</v>
      </c>
      <c r="GD338">
        <v>1</v>
      </c>
      <c r="GF338">
        <v>1125333646</v>
      </c>
      <c r="GG338">
        <v>2</v>
      </c>
      <c r="GH338">
        <v>1</v>
      </c>
      <c r="GI338">
        <v>2</v>
      </c>
      <c r="GJ338">
        <v>0</v>
      </c>
      <c r="GK338">
        <v>0</v>
      </c>
      <c r="GL338">
        <f>ROUND(IF(AND(BH338=3,BI338=3,FS338&lt;&gt;0),P338,0),0)</f>
        <v>0</v>
      </c>
      <c r="GM338">
        <f>ROUND(O338+X338+Y338,0)+GX338</f>
        <v>1570225</v>
      </c>
      <c r="GN338">
        <f>IF(OR(BI338=0,BI338=1),ROUND(O338+X338+Y338,0),0)</f>
        <v>1570225</v>
      </c>
      <c r="GO338">
        <f>IF(BI338=2,ROUND(O338+X338+Y338,0),0)</f>
        <v>0</v>
      </c>
      <c r="GP338">
        <f>IF(BI338=4,ROUND(O338+X338+Y338,0)+GX338,0)</f>
        <v>0</v>
      </c>
      <c r="GR338">
        <v>0</v>
      </c>
      <c r="GS338">
        <v>0</v>
      </c>
      <c r="GT338">
        <v>0</v>
      </c>
      <c r="GU338" t="s">
        <v>3</v>
      </c>
      <c r="GV338">
        <f t="shared" si="234"/>
        <v>0</v>
      </c>
      <c r="GW338">
        <v>1</v>
      </c>
      <c r="GX338">
        <f>ROUND(HC338*I338,0)</f>
        <v>0</v>
      </c>
      <c r="HA338">
        <v>0</v>
      </c>
      <c r="HB338">
        <v>0</v>
      </c>
      <c r="HC338">
        <f t="shared" si="235"/>
        <v>0</v>
      </c>
      <c r="HE338" t="s">
        <v>3</v>
      </c>
      <c r="HF338" t="s">
        <v>3</v>
      </c>
      <c r="HM338" t="s">
        <v>3</v>
      </c>
      <c r="HN338" t="s">
        <v>505</v>
      </c>
      <c r="HO338" t="s">
        <v>506</v>
      </c>
      <c r="HP338" t="s">
        <v>503</v>
      </c>
      <c r="HQ338" t="s">
        <v>503</v>
      </c>
      <c r="IK338">
        <v>0</v>
      </c>
    </row>
    <row r="339" spans="1:255" x14ac:dyDescent="0.2">
      <c r="A339" s="2">
        <v>17</v>
      </c>
      <c r="B339" s="2">
        <v>1</v>
      </c>
      <c r="C339" s="2"/>
      <c r="D339" s="2"/>
      <c r="E339" s="2" t="s">
        <v>507</v>
      </c>
      <c r="F339" s="2" t="s">
        <v>508</v>
      </c>
      <c r="G339" s="2" t="s">
        <v>509</v>
      </c>
      <c r="H339" s="2" t="s">
        <v>143</v>
      </c>
      <c r="I339" s="2">
        <v>14456.88</v>
      </c>
      <c r="J339" s="2">
        <v>0</v>
      </c>
      <c r="K339" s="2">
        <v>14456.88</v>
      </c>
      <c r="L339" s="2"/>
      <c r="M339" s="2"/>
      <c r="N339" s="2"/>
      <c r="O339" s="2">
        <f>ROUND(CP339,2)</f>
        <v>30214.880000000001</v>
      </c>
      <c r="P339" s="2">
        <f>ROUND(CQ339*I339,2)</f>
        <v>30214.880000000001</v>
      </c>
      <c r="Q339" s="2">
        <f>ROUND(CR339*I339,2)</f>
        <v>0</v>
      </c>
      <c r="R339" s="2">
        <f>ROUND(CS339*I339,2)</f>
        <v>0</v>
      </c>
      <c r="S339" s="2">
        <f>ROUND(CT339*I339,2)</f>
        <v>0</v>
      </c>
      <c r="T339" s="2">
        <f>ROUND(CU339*I339,2)</f>
        <v>0</v>
      </c>
      <c r="U339" s="2">
        <f t="shared" si="217"/>
        <v>0</v>
      </c>
      <c r="V339" s="2">
        <f t="shared" si="218"/>
        <v>0</v>
      </c>
      <c r="W339" s="2">
        <f>ROUND(CX339*I339,2)</f>
        <v>1445.69</v>
      </c>
      <c r="X339" s="2">
        <f>ROUND(CY339,2)</f>
        <v>0</v>
      </c>
      <c r="Y339" s="2">
        <f>ROUND(CZ339,2)</f>
        <v>0</v>
      </c>
      <c r="Z339" s="2"/>
      <c r="AA339" s="2">
        <v>53551706</v>
      </c>
      <c r="AB339" s="2">
        <f t="shared" si="219"/>
        <v>2.09</v>
      </c>
      <c r="AC339" s="2">
        <f t="shared" si="220"/>
        <v>2.09</v>
      </c>
      <c r="AD339" s="2">
        <f>ROUND((((ET339)-(EU339))+AE339),2)</f>
        <v>0</v>
      </c>
      <c r="AE339" s="2">
        <f>ROUND((EU339),2)</f>
        <v>0</v>
      </c>
      <c r="AF339" s="2">
        <f>ROUND((EV339),2)</f>
        <v>0</v>
      </c>
      <c r="AG339" s="2">
        <f t="shared" si="221"/>
        <v>0</v>
      </c>
      <c r="AH339" s="2">
        <f>(EW339)</f>
        <v>0</v>
      </c>
      <c r="AI339" s="2">
        <f>(EX339)</f>
        <v>0</v>
      </c>
      <c r="AJ339" s="2">
        <f t="shared" si="222"/>
        <v>0.1</v>
      </c>
      <c r="AK339" s="2">
        <v>2.09</v>
      </c>
      <c r="AL339" s="2">
        <v>2.09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0.1</v>
      </c>
      <c r="AT339" s="2">
        <v>100</v>
      </c>
      <c r="AU339" s="2">
        <v>49</v>
      </c>
      <c r="AV339" s="2">
        <v>1</v>
      </c>
      <c r="AW339" s="2">
        <v>1</v>
      </c>
      <c r="AX339" s="2"/>
      <c r="AY339" s="2"/>
      <c r="AZ339" s="2">
        <v>1</v>
      </c>
      <c r="BA339" s="2">
        <v>1</v>
      </c>
      <c r="BB339" s="2">
        <v>1</v>
      </c>
      <c r="BC339" s="2">
        <v>1</v>
      </c>
      <c r="BD339" s="2" t="s">
        <v>3</v>
      </c>
      <c r="BE339" s="2" t="s">
        <v>3</v>
      </c>
      <c r="BF339" s="2" t="s">
        <v>3</v>
      </c>
      <c r="BG339" s="2" t="s">
        <v>3</v>
      </c>
      <c r="BH339" s="2">
        <v>3</v>
      </c>
      <c r="BI339" s="2">
        <v>1</v>
      </c>
      <c r="BJ339" s="2" t="s">
        <v>510</v>
      </c>
      <c r="BK339" s="2"/>
      <c r="BL339" s="2"/>
      <c r="BM339" s="2">
        <v>15001</v>
      </c>
      <c r="BN339" s="2">
        <v>0</v>
      </c>
      <c r="BO339" s="2" t="s">
        <v>3</v>
      </c>
      <c r="BP339" s="2">
        <v>0</v>
      </c>
      <c r="BQ339" s="2">
        <v>2</v>
      </c>
      <c r="BR339" s="2">
        <v>0</v>
      </c>
      <c r="BS339" s="2">
        <v>1</v>
      </c>
      <c r="BT339" s="2">
        <v>1</v>
      </c>
      <c r="BU339" s="2">
        <v>1</v>
      </c>
      <c r="BV339" s="2">
        <v>1</v>
      </c>
      <c r="BW339" s="2">
        <v>1</v>
      </c>
      <c r="BX339" s="2">
        <v>1</v>
      </c>
      <c r="BY339" s="2" t="s">
        <v>3</v>
      </c>
      <c r="BZ339" s="2">
        <v>100</v>
      </c>
      <c r="CA339" s="2">
        <v>49</v>
      </c>
      <c r="CB339" s="2" t="s">
        <v>3</v>
      </c>
      <c r="CC339" s="2"/>
      <c r="CD339" s="2"/>
      <c r="CE339" s="2">
        <v>0</v>
      </c>
      <c r="CF339" s="2">
        <v>0</v>
      </c>
      <c r="CG339" s="2">
        <v>0</v>
      </c>
      <c r="CH339" s="2"/>
      <c r="CI339" s="2"/>
      <c r="CJ339" s="2"/>
      <c r="CK339" s="2"/>
      <c r="CL339" s="2"/>
      <c r="CM339" s="2">
        <v>0</v>
      </c>
      <c r="CN339" s="2" t="s">
        <v>3</v>
      </c>
      <c r="CO339" s="2">
        <v>0</v>
      </c>
      <c r="CP339" s="2">
        <f t="shared" si="223"/>
        <v>30214.880000000001</v>
      </c>
      <c r="CQ339" s="2">
        <f t="shared" si="224"/>
        <v>2.09</v>
      </c>
      <c r="CR339" s="2">
        <f t="shared" si="225"/>
        <v>0</v>
      </c>
      <c r="CS339" s="2">
        <f t="shared" si="226"/>
        <v>0</v>
      </c>
      <c r="CT339" s="2">
        <f t="shared" si="227"/>
        <v>0</v>
      </c>
      <c r="CU339" s="2">
        <f t="shared" si="228"/>
        <v>0</v>
      </c>
      <c r="CV339" s="2">
        <f t="shared" si="229"/>
        <v>0</v>
      </c>
      <c r="CW339" s="2">
        <f t="shared" si="230"/>
        <v>0</v>
      </c>
      <c r="CX339" s="2">
        <f t="shared" si="231"/>
        <v>0.1</v>
      </c>
      <c r="CY339" s="2">
        <f t="shared" si="232"/>
        <v>0</v>
      </c>
      <c r="CZ339" s="2">
        <f t="shared" si="233"/>
        <v>0</v>
      </c>
      <c r="DA339" s="2"/>
      <c r="DB339" s="2"/>
      <c r="DC339" s="2" t="s">
        <v>3</v>
      </c>
      <c r="DD339" s="2" t="s">
        <v>3</v>
      </c>
      <c r="DE339" s="2" t="s">
        <v>3</v>
      </c>
      <c r="DF339" s="2" t="s">
        <v>3</v>
      </c>
      <c r="DG339" s="2" t="s">
        <v>3</v>
      </c>
      <c r="DH339" s="2" t="s">
        <v>3</v>
      </c>
      <c r="DI339" s="2" t="s">
        <v>3</v>
      </c>
      <c r="DJ339" s="2" t="s">
        <v>3</v>
      </c>
      <c r="DK339" s="2" t="s">
        <v>3</v>
      </c>
      <c r="DL339" s="2" t="s">
        <v>3</v>
      </c>
      <c r="DM339" s="2" t="s">
        <v>3</v>
      </c>
      <c r="DN339" s="2">
        <v>0</v>
      </c>
      <c r="DO339" s="2">
        <v>0</v>
      </c>
      <c r="DP339" s="2">
        <v>1</v>
      </c>
      <c r="DQ339" s="2">
        <v>1</v>
      </c>
      <c r="DR339" s="2"/>
      <c r="DS339" s="2"/>
      <c r="DT339" s="2"/>
      <c r="DU339" s="2">
        <v>1009</v>
      </c>
      <c r="DV339" s="2" t="s">
        <v>143</v>
      </c>
      <c r="DW339" s="2" t="s">
        <v>143</v>
      </c>
      <c r="DX339" s="2">
        <v>1</v>
      </c>
      <c r="DY339" s="2"/>
      <c r="DZ339" s="2" t="s">
        <v>3</v>
      </c>
      <c r="EA339" s="2" t="s">
        <v>3</v>
      </c>
      <c r="EB339" s="2" t="s">
        <v>3</v>
      </c>
      <c r="EC339" s="2" t="s">
        <v>3</v>
      </c>
      <c r="ED339" s="2"/>
      <c r="EE339" s="2">
        <v>53551142</v>
      </c>
      <c r="EF339" s="2">
        <v>2</v>
      </c>
      <c r="EG339" s="2" t="s">
        <v>38</v>
      </c>
      <c r="EH339" s="2">
        <v>15</v>
      </c>
      <c r="EI339" s="2" t="s">
        <v>149</v>
      </c>
      <c r="EJ339" s="2">
        <v>1</v>
      </c>
      <c r="EK339" s="2">
        <v>15001</v>
      </c>
      <c r="EL339" s="2" t="s">
        <v>149</v>
      </c>
      <c r="EM339" s="2" t="s">
        <v>150</v>
      </c>
      <c r="EN339" s="2"/>
      <c r="EO339" s="2" t="s">
        <v>3</v>
      </c>
      <c r="EP339" s="2"/>
      <c r="EQ339" s="2">
        <v>131072</v>
      </c>
      <c r="ER339" s="2">
        <v>2.09</v>
      </c>
      <c r="ES339" s="2">
        <v>2.09</v>
      </c>
      <c r="ET339" s="2">
        <v>0</v>
      </c>
      <c r="EU339" s="2">
        <v>0</v>
      </c>
      <c r="EV339" s="2">
        <v>0</v>
      </c>
      <c r="EW339" s="2">
        <v>0</v>
      </c>
      <c r="EX339" s="2">
        <v>0</v>
      </c>
      <c r="EY339" s="2">
        <v>0</v>
      </c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>
        <v>0</v>
      </c>
      <c r="FR339" s="2">
        <f>ROUND(IF(AND(BH339=3,BI339=3),P339,0),2)</f>
        <v>0</v>
      </c>
      <c r="FS339" s="2">
        <v>0</v>
      </c>
      <c r="FT339" s="2"/>
      <c r="FU339" s="2"/>
      <c r="FV339" s="2"/>
      <c r="FW339" s="2"/>
      <c r="FX339" s="2">
        <v>100</v>
      </c>
      <c r="FY339" s="2">
        <v>49</v>
      </c>
      <c r="FZ339" s="2"/>
      <c r="GA339" s="2" t="s">
        <v>3</v>
      </c>
      <c r="GB339" s="2"/>
      <c r="GC339" s="2"/>
      <c r="GD339" s="2">
        <v>1</v>
      </c>
      <c r="GE339" s="2"/>
      <c r="GF339" s="2">
        <v>1707402428</v>
      </c>
      <c r="GG339" s="2">
        <v>2</v>
      </c>
      <c r="GH339" s="2">
        <v>1</v>
      </c>
      <c r="GI339" s="2">
        <v>-2</v>
      </c>
      <c r="GJ339" s="2">
        <v>0</v>
      </c>
      <c r="GK339" s="2">
        <v>0</v>
      </c>
      <c r="GL339" s="2">
        <f>ROUND(IF(AND(BH339=3,BI339=3,FS339&lt;&gt;0),P339,0),2)</f>
        <v>0</v>
      </c>
      <c r="GM339" s="2">
        <f>ROUND(O339+X339+Y339,2)+GX339</f>
        <v>30214.880000000001</v>
      </c>
      <c r="GN339" s="2">
        <f>IF(OR(BI339=0,BI339=1),ROUND(O339+X339+Y339,2),0)</f>
        <v>30214.880000000001</v>
      </c>
      <c r="GO339" s="2">
        <f>IF(BI339=2,ROUND(O339+X339+Y339,2),0)</f>
        <v>0</v>
      </c>
      <c r="GP339" s="2">
        <f>IF(BI339=4,ROUND(O339+X339+Y339,2)+GX339,0)</f>
        <v>0</v>
      </c>
      <c r="GQ339" s="2"/>
      <c r="GR339" s="2">
        <v>0</v>
      </c>
      <c r="GS339" s="2">
        <v>0</v>
      </c>
      <c r="GT339" s="2">
        <v>0</v>
      </c>
      <c r="GU339" s="2" t="s">
        <v>3</v>
      </c>
      <c r="GV339" s="2">
        <f t="shared" si="234"/>
        <v>0</v>
      </c>
      <c r="GW339" s="2">
        <v>1</v>
      </c>
      <c r="GX339" s="2">
        <f>ROUND(HC339*I339,2)</f>
        <v>0</v>
      </c>
      <c r="GY339" s="2"/>
      <c r="GZ339" s="2"/>
      <c r="HA339" s="2">
        <v>0</v>
      </c>
      <c r="HB339" s="2">
        <v>0</v>
      </c>
      <c r="HC339" s="2">
        <f t="shared" si="235"/>
        <v>0</v>
      </c>
      <c r="HD339" s="2"/>
      <c r="HE339" s="2" t="s">
        <v>3</v>
      </c>
      <c r="HF339" s="2" t="s">
        <v>3</v>
      </c>
      <c r="HG339" s="2"/>
      <c r="HH339" s="2"/>
      <c r="HI339" s="2"/>
      <c r="HJ339" s="2"/>
      <c r="HK339" s="2"/>
      <c r="HL339" s="2"/>
      <c r="HM339" s="2" t="s">
        <v>3</v>
      </c>
      <c r="HN339" s="2" t="s">
        <v>151</v>
      </c>
      <c r="HO339" s="2" t="s">
        <v>152</v>
      </c>
      <c r="HP339" s="2" t="s">
        <v>149</v>
      </c>
      <c r="HQ339" s="2" t="s">
        <v>149</v>
      </c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>
        <v>0</v>
      </c>
      <c r="IL339" s="2"/>
      <c r="IM339" s="2"/>
      <c r="IN339" s="2"/>
      <c r="IO339" s="2"/>
      <c r="IP339" s="2"/>
      <c r="IQ339" s="2"/>
      <c r="IR339" s="2"/>
      <c r="IS339" s="2"/>
      <c r="IT339" s="2"/>
      <c r="IU339" s="2"/>
    </row>
    <row r="340" spans="1:255" x14ac:dyDescent="0.2">
      <c r="A340">
        <v>17</v>
      </c>
      <c r="B340">
        <v>1</v>
      </c>
      <c r="E340" t="s">
        <v>507</v>
      </c>
      <c r="F340" t="s">
        <v>508</v>
      </c>
      <c r="G340" t="s">
        <v>509</v>
      </c>
      <c r="H340" t="s">
        <v>143</v>
      </c>
      <c r="I340">
        <v>14456.88</v>
      </c>
      <c r="J340">
        <v>0</v>
      </c>
      <c r="K340">
        <v>14456.88</v>
      </c>
      <c r="O340">
        <f>ROUND(CP340,0)</f>
        <v>187332</v>
      </c>
      <c r="P340">
        <f>ROUND(CQ340*I340,0)</f>
        <v>187332</v>
      </c>
      <c r="Q340">
        <f>ROUND(CR340*I340,0)</f>
        <v>0</v>
      </c>
      <c r="R340">
        <f>ROUND(CS340*I340,0)</f>
        <v>0</v>
      </c>
      <c r="S340">
        <f>ROUND(CT340*I340,0)</f>
        <v>0</v>
      </c>
      <c r="T340">
        <f>ROUND(CU340*I340,0)</f>
        <v>0</v>
      </c>
      <c r="U340">
        <f t="shared" si="217"/>
        <v>0</v>
      </c>
      <c r="V340">
        <f t="shared" si="218"/>
        <v>0</v>
      </c>
      <c r="W340">
        <f>ROUND(CX340*I340,0)</f>
        <v>1446</v>
      </c>
      <c r="X340">
        <f>ROUND(CY340,0)</f>
        <v>0</v>
      </c>
      <c r="Y340">
        <f>ROUND(CZ340,0)</f>
        <v>0</v>
      </c>
      <c r="AA340">
        <v>53551707</v>
      </c>
      <c r="AB340">
        <f t="shared" si="219"/>
        <v>2.09</v>
      </c>
      <c r="AC340">
        <f t="shared" si="220"/>
        <v>2.09</v>
      </c>
      <c r="AD340">
        <f>ROUND((((ET340)-(EU340))+AE340),2)</f>
        <v>0</v>
      </c>
      <c r="AE340">
        <f>ROUND((EU340),2)</f>
        <v>0</v>
      </c>
      <c r="AF340">
        <f>ROUND((EV340),2)</f>
        <v>0</v>
      </c>
      <c r="AG340">
        <f t="shared" si="221"/>
        <v>0</v>
      </c>
      <c r="AH340">
        <f>(EW340)</f>
        <v>0</v>
      </c>
      <c r="AI340">
        <f>(EX340)</f>
        <v>0</v>
      </c>
      <c r="AJ340">
        <f t="shared" si="222"/>
        <v>0.1</v>
      </c>
      <c r="AK340">
        <v>2.09</v>
      </c>
      <c r="AL340">
        <v>2.09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0.1</v>
      </c>
      <c r="AT340">
        <v>100</v>
      </c>
      <c r="AU340">
        <v>49</v>
      </c>
      <c r="AV340">
        <v>1</v>
      </c>
      <c r="AW340">
        <v>1</v>
      </c>
      <c r="AZ340">
        <v>1</v>
      </c>
      <c r="BA340">
        <v>1</v>
      </c>
      <c r="BB340">
        <v>1</v>
      </c>
      <c r="BC340">
        <v>6.2</v>
      </c>
      <c r="BD340" t="s">
        <v>3</v>
      </c>
      <c r="BE340" t="s">
        <v>3</v>
      </c>
      <c r="BF340" t="s">
        <v>3</v>
      </c>
      <c r="BG340" t="s">
        <v>3</v>
      </c>
      <c r="BH340">
        <v>3</v>
      </c>
      <c r="BI340">
        <v>1</v>
      </c>
      <c r="BJ340" t="s">
        <v>510</v>
      </c>
      <c r="BM340">
        <v>15001</v>
      </c>
      <c r="BN340">
        <v>0</v>
      </c>
      <c r="BO340" t="s">
        <v>508</v>
      </c>
      <c r="BP340">
        <v>1</v>
      </c>
      <c r="BQ340">
        <v>2</v>
      </c>
      <c r="BR340">
        <v>0</v>
      </c>
      <c r="BS340">
        <v>1</v>
      </c>
      <c r="BT340">
        <v>1</v>
      </c>
      <c r="BU340">
        <v>1</v>
      </c>
      <c r="BV340">
        <v>1</v>
      </c>
      <c r="BW340">
        <v>1</v>
      </c>
      <c r="BX340">
        <v>1</v>
      </c>
      <c r="BY340" t="s">
        <v>3</v>
      </c>
      <c r="BZ340">
        <v>100</v>
      </c>
      <c r="CA340">
        <v>49</v>
      </c>
      <c r="CB340" t="s">
        <v>3</v>
      </c>
      <c r="CE340">
        <v>0</v>
      </c>
      <c r="CF340">
        <v>0</v>
      </c>
      <c r="CG340">
        <v>0</v>
      </c>
      <c r="CM340">
        <v>0</v>
      </c>
      <c r="CN340" t="s">
        <v>3</v>
      </c>
      <c r="CO340">
        <v>0</v>
      </c>
      <c r="CP340">
        <f t="shared" si="223"/>
        <v>187332</v>
      </c>
      <c r="CQ340">
        <f t="shared" si="224"/>
        <v>12.958</v>
      </c>
      <c r="CR340">
        <f t="shared" si="225"/>
        <v>0</v>
      </c>
      <c r="CS340">
        <f t="shared" si="226"/>
        <v>0</v>
      </c>
      <c r="CT340">
        <f t="shared" si="227"/>
        <v>0</v>
      </c>
      <c r="CU340">
        <f t="shared" si="228"/>
        <v>0</v>
      </c>
      <c r="CV340">
        <f t="shared" si="229"/>
        <v>0</v>
      </c>
      <c r="CW340">
        <f t="shared" si="230"/>
        <v>0</v>
      </c>
      <c r="CX340">
        <f t="shared" si="231"/>
        <v>0.1</v>
      </c>
      <c r="CY340">
        <f t="shared" si="232"/>
        <v>0</v>
      </c>
      <c r="CZ340">
        <f t="shared" si="233"/>
        <v>0</v>
      </c>
      <c r="DC340" t="s">
        <v>3</v>
      </c>
      <c r="DD340" t="s">
        <v>3</v>
      </c>
      <c r="DE340" t="s">
        <v>3</v>
      </c>
      <c r="DF340" t="s">
        <v>3</v>
      </c>
      <c r="DG340" t="s">
        <v>3</v>
      </c>
      <c r="DH340" t="s">
        <v>3</v>
      </c>
      <c r="DI340" t="s">
        <v>3</v>
      </c>
      <c r="DJ340" t="s">
        <v>3</v>
      </c>
      <c r="DK340" t="s">
        <v>3</v>
      </c>
      <c r="DL340" t="s">
        <v>3</v>
      </c>
      <c r="DM340" t="s">
        <v>3</v>
      </c>
      <c r="DN340">
        <v>0</v>
      </c>
      <c r="DO340">
        <v>0</v>
      </c>
      <c r="DP340">
        <v>1</v>
      </c>
      <c r="DQ340">
        <v>1</v>
      </c>
      <c r="DU340">
        <v>1009</v>
      </c>
      <c r="DV340" t="s">
        <v>143</v>
      </c>
      <c r="DW340" t="s">
        <v>143</v>
      </c>
      <c r="DX340">
        <v>1</v>
      </c>
      <c r="DZ340" t="s">
        <v>3</v>
      </c>
      <c r="EA340" t="s">
        <v>3</v>
      </c>
      <c r="EB340" t="s">
        <v>3</v>
      </c>
      <c r="EC340" t="s">
        <v>3</v>
      </c>
      <c r="EE340">
        <v>53551142</v>
      </c>
      <c r="EF340">
        <v>2</v>
      </c>
      <c r="EG340" t="s">
        <v>38</v>
      </c>
      <c r="EH340">
        <v>15</v>
      </c>
      <c r="EI340" t="s">
        <v>149</v>
      </c>
      <c r="EJ340">
        <v>1</v>
      </c>
      <c r="EK340">
        <v>15001</v>
      </c>
      <c r="EL340" t="s">
        <v>149</v>
      </c>
      <c r="EM340" t="s">
        <v>150</v>
      </c>
      <c r="EO340" t="s">
        <v>3</v>
      </c>
      <c r="EQ340">
        <v>131072</v>
      </c>
      <c r="ER340">
        <v>2.09</v>
      </c>
      <c r="ES340">
        <v>2.09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FQ340">
        <v>0</v>
      </c>
      <c r="FR340">
        <f>ROUND(IF(AND(BH340=3,BI340=3),P340,0),0)</f>
        <v>0</v>
      </c>
      <c r="FS340">
        <v>0</v>
      </c>
      <c r="FX340">
        <v>100</v>
      </c>
      <c r="FY340">
        <v>49</v>
      </c>
      <c r="GA340" t="s">
        <v>3</v>
      </c>
      <c r="GD340">
        <v>1</v>
      </c>
      <c r="GF340">
        <v>1707402428</v>
      </c>
      <c r="GG340">
        <v>2</v>
      </c>
      <c r="GH340">
        <v>1</v>
      </c>
      <c r="GI340">
        <v>2</v>
      </c>
      <c r="GJ340">
        <v>0</v>
      </c>
      <c r="GK340">
        <v>0</v>
      </c>
      <c r="GL340">
        <f>ROUND(IF(AND(BH340=3,BI340=3,FS340&lt;&gt;0),P340,0),0)</f>
        <v>0</v>
      </c>
      <c r="GM340">
        <f>ROUND(O340+X340+Y340,0)+GX340</f>
        <v>187332</v>
      </c>
      <c r="GN340">
        <f>IF(OR(BI340=0,BI340=1),ROUND(O340+X340+Y340,0),0)</f>
        <v>187332</v>
      </c>
      <c r="GO340">
        <f>IF(BI340=2,ROUND(O340+X340+Y340,0),0)</f>
        <v>0</v>
      </c>
      <c r="GP340">
        <f>IF(BI340=4,ROUND(O340+X340+Y340,0)+GX340,0)</f>
        <v>0</v>
      </c>
      <c r="GR340">
        <v>0</v>
      </c>
      <c r="GS340">
        <v>0</v>
      </c>
      <c r="GT340">
        <v>0</v>
      </c>
      <c r="GU340" t="s">
        <v>3</v>
      </c>
      <c r="GV340">
        <f t="shared" si="234"/>
        <v>0</v>
      </c>
      <c r="GW340">
        <v>1</v>
      </c>
      <c r="GX340">
        <f>ROUND(HC340*I340,0)</f>
        <v>0</v>
      </c>
      <c r="HA340">
        <v>0</v>
      </c>
      <c r="HB340">
        <v>0</v>
      </c>
      <c r="HC340">
        <f t="shared" si="235"/>
        <v>0</v>
      </c>
      <c r="HE340" t="s">
        <v>3</v>
      </c>
      <c r="HF340" t="s">
        <v>3</v>
      </c>
      <c r="HM340" t="s">
        <v>3</v>
      </c>
      <c r="HN340" t="s">
        <v>151</v>
      </c>
      <c r="HO340" t="s">
        <v>152</v>
      </c>
      <c r="HP340" t="s">
        <v>149</v>
      </c>
      <c r="HQ340" t="s">
        <v>149</v>
      </c>
      <c r="IK340">
        <v>0</v>
      </c>
    </row>
    <row r="341" spans="1:255" x14ac:dyDescent="0.2">
      <c r="A341" s="2">
        <v>17</v>
      </c>
      <c r="B341" s="2">
        <v>1</v>
      </c>
      <c r="C341" s="2">
        <f>ROW(SmtRes!A695)</f>
        <v>695</v>
      </c>
      <c r="D341" s="2">
        <f>ROW(EtalonRes!A650)</f>
        <v>650</v>
      </c>
      <c r="E341" s="2" t="s">
        <v>511</v>
      </c>
      <c r="F341" s="2" t="s">
        <v>512</v>
      </c>
      <c r="G341" s="2" t="s">
        <v>513</v>
      </c>
      <c r="H341" s="2" t="s">
        <v>514</v>
      </c>
      <c r="I341" s="2">
        <v>0</v>
      </c>
      <c r="J341" s="2">
        <v>0</v>
      </c>
      <c r="K341" s="2">
        <v>0</v>
      </c>
      <c r="L341" s="2"/>
      <c r="M341" s="2"/>
      <c r="N341" s="2"/>
      <c r="O341" s="2">
        <f>ROUND(CP341,2)</f>
        <v>0</v>
      </c>
      <c r="P341" s="2">
        <f>ROUND(CQ341*I341,2)</f>
        <v>0</v>
      </c>
      <c r="Q341" s="2">
        <f>ROUND(CR341*I341,2)</f>
        <v>0</v>
      </c>
      <c r="R341" s="2">
        <f>ROUND(CS341*I341,2)</f>
        <v>0</v>
      </c>
      <c r="S341" s="2">
        <f>ROUND(CT341*I341,2)</f>
        <v>0</v>
      </c>
      <c r="T341" s="2">
        <f>ROUND(CU341*I341,2)</f>
        <v>0</v>
      </c>
      <c r="U341" s="2">
        <f t="shared" si="217"/>
        <v>0</v>
      </c>
      <c r="V341" s="2">
        <f t="shared" si="218"/>
        <v>0</v>
      </c>
      <c r="W341" s="2">
        <f>ROUND(CX341*I341,2)</f>
        <v>0</v>
      </c>
      <c r="X341" s="2">
        <f>ROUND(CY341,2)</f>
        <v>0</v>
      </c>
      <c r="Y341" s="2">
        <f>ROUND(CZ341,2)</f>
        <v>0</v>
      </c>
      <c r="Z341" s="2"/>
      <c r="AA341" s="2">
        <v>53551706</v>
      </c>
      <c r="AB341" s="2">
        <f t="shared" si="219"/>
        <v>6322.48</v>
      </c>
      <c r="AC341" s="2">
        <f t="shared" si="220"/>
        <v>4666.3</v>
      </c>
      <c r="AD341" s="2">
        <f>ROUND(((((ET341*ROUND((1.25*1.15),7)))-((EU341*ROUND((1.25*1.15),7))))+AE341),2)</f>
        <v>78.52</v>
      </c>
      <c r="AE341" s="2">
        <f>ROUND(((EU341*ROUND((1.25*1.15),7))),2)</f>
        <v>27.26</v>
      </c>
      <c r="AF341" s="2">
        <f>ROUND(((EV341*ROUND((1.15*1.15),7))),2)</f>
        <v>1577.66</v>
      </c>
      <c r="AG341" s="2">
        <f t="shared" si="221"/>
        <v>0</v>
      </c>
      <c r="AH341" s="2">
        <f>((EW341*ROUND((1.15*1.15),7)))</f>
        <v>171.85887499999998</v>
      </c>
      <c r="AI341" s="2">
        <f>((EX341*ROUND((1.25*1.15),7)))</f>
        <v>2.0699999999999998</v>
      </c>
      <c r="AJ341" s="2">
        <f t="shared" si="222"/>
        <v>0</v>
      </c>
      <c r="AK341" s="2">
        <v>5913.86</v>
      </c>
      <c r="AL341" s="2">
        <v>4666.3</v>
      </c>
      <c r="AM341" s="2">
        <v>54.62</v>
      </c>
      <c r="AN341" s="2">
        <v>18.96</v>
      </c>
      <c r="AO341" s="2">
        <v>1192.94</v>
      </c>
      <c r="AP341" s="2">
        <v>0</v>
      </c>
      <c r="AQ341" s="2">
        <v>129.94999999999999</v>
      </c>
      <c r="AR341" s="2">
        <v>1.44</v>
      </c>
      <c r="AS341" s="2">
        <v>0</v>
      </c>
      <c r="AT341" s="2">
        <v>90</v>
      </c>
      <c r="AU341" s="2">
        <v>41.65</v>
      </c>
      <c r="AV341" s="2">
        <v>1</v>
      </c>
      <c r="AW341" s="2">
        <v>1</v>
      </c>
      <c r="AX341" s="2"/>
      <c r="AY341" s="2"/>
      <c r="AZ341" s="2">
        <v>1</v>
      </c>
      <c r="BA341" s="2">
        <v>1</v>
      </c>
      <c r="BB341" s="2">
        <v>1</v>
      </c>
      <c r="BC341" s="2">
        <v>1</v>
      </c>
      <c r="BD341" s="2" t="s">
        <v>3</v>
      </c>
      <c r="BE341" s="2" t="s">
        <v>3</v>
      </c>
      <c r="BF341" s="2" t="s">
        <v>3</v>
      </c>
      <c r="BG341" s="2" t="s">
        <v>3</v>
      </c>
      <c r="BH341" s="2">
        <v>0</v>
      </c>
      <c r="BI341" s="2">
        <v>1</v>
      </c>
      <c r="BJ341" s="2" t="s">
        <v>515</v>
      </c>
      <c r="BK341" s="2"/>
      <c r="BL341" s="2"/>
      <c r="BM341" s="2">
        <v>15001</v>
      </c>
      <c r="BN341" s="2">
        <v>0</v>
      </c>
      <c r="BO341" s="2" t="s">
        <v>3</v>
      </c>
      <c r="BP341" s="2">
        <v>0</v>
      </c>
      <c r="BQ341" s="2">
        <v>2</v>
      </c>
      <c r="BR341" s="2">
        <v>0</v>
      </c>
      <c r="BS341" s="2">
        <v>1</v>
      </c>
      <c r="BT341" s="2">
        <v>1</v>
      </c>
      <c r="BU341" s="2">
        <v>1</v>
      </c>
      <c r="BV341" s="2">
        <v>1</v>
      </c>
      <c r="BW341" s="2">
        <v>1</v>
      </c>
      <c r="BX341" s="2">
        <v>1</v>
      </c>
      <c r="BY341" s="2" t="s">
        <v>3</v>
      </c>
      <c r="BZ341" s="2">
        <v>100</v>
      </c>
      <c r="CA341" s="2">
        <v>49</v>
      </c>
      <c r="CB341" s="2" t="s">
        <v>3</v>
      </c>
      <c r="CC341" s="2"/>
      <c r="CD341" s="2"/>
      <c r="CE341" s="2">
        <v>0</v>
      </c>
      <c r="CF341" s="2">
        <v>0</v>
      </c>
      <c r="CG341" s="2">
        <v>0</v>
      </c>
      <c r="CH341" s="2"/>
      <c r="CI341" s="2"/>
      <c r="CJ341" s="2"/>
      <c r="CK341" s="2"/>
      <c r="CL341" s="2"/>
      <c r="CM341" s="2">
        <v>0</v>
      </c>
      <c r="CN341" s="2" t="s">
        <v>2151</v>
      </c>
      <c r="CO341" s="2">
        <v>0</v>
      </c>
      <c r="CP341" s="2">
        <f t="shared" si="223"/>
        <v>0</v>
      </c>
      <c r="CQ341" s="2">
        <f t="shared" si="224"/>
        <v>4666.3</v>
      </c>
      <c r="CR341" s="2">
        <f t="shared" si="225"/>
        <v>78.52</v>
      </c>
      <c r="CS341" s="2">
        <f t="shared" si="226"/>
        <v>27.26</v>
      </c>
      <c r="CT341" s="2">
        <f t="shared" si="227"/>
        <v>1577.66</v>
      </c>
      <c r="CU341" s="2">
        <f t="shared" si="228"/>
        <v>0</v>
      </c>
      <c r="CV341" s="2">
        <f t="shared" si="229"/>
        <v>171.85887499999998</v>
      </c>
      <c r="CW341" s="2">
        <f t="shared" si="230"/>
        <v>2.0699999999999998</v>
      </c>
      <c r="CX341" s="2">
        <f t="shared" si="231"/>
        <v>0</v>
      </c>
      <c r="CY341" s="2">
        <f t="shared" si="232"/>
        <v>0</v>
      </c>
      <c r="CZ341" s="2">
        <f t="shared" si="233"/>
        <v>0</v>
      </c>
      <c r="DA341" s="2"/>
      <c r="DB341" s="2"/>
      <c r="DC341" s="2" t="s">
        <v>3</v>
      </c>
      <c r="DD341" s="2" t="s">
        <v>3</v>
      </c>
      <c r="DE341" s="2" t="s">
        <v>61</v>
      </c>
      <c r="DF341" s="2" t="s">
        <v>61</v>
      </c>
      <c r="DG341" s="2" t="s">
        <v>62</v>
      </c>
      <c r="DH341" s="2" t="s">
        <v>3</v>
      </c>
      <c r="DI341" s="2" t="s">
        <v>62</v>
      </c>
      <c r="DJ341" s="2" t="s">
        <v>61</v>
      </c>
      <c r="DK341" s="2" t="s">
        <v>3</v>
      </c>
      <c r="DL341" s="2" t="s">
        <v>86</v>
      </c>
      <c r="DM341" s="2" t="s">
        <v>63</v>
      </c>
      <c r="DN341" s="2">
        <v>0</v>
      </c>
      <c r="DO341" s="2">
        <v>0</v>
      </c>
      <c r="DP341" s="2">
        <v>1</v>
      </c>
      <c r="DQ341" s="2">
        <v>1</v>
      </c>
      <c r="DR341" s="2"/>
      <c r="DS341" s="2"/>
      <c r="DT341" s="2"/>
      <c r="DU341" s="2">
        <v>1013</v>
      </c>
      <c r="DV341" s="2" t="s">
        <v>514</v>
      </c>
      <c r="DW341" s="2" t="s">
        <v>514</v>
      </c>
      <c r="DX341" s="2">
        <v>1</v>
      </c>
      <c r="DY341" s="2"/>
      <c r="DZ341" s="2" t="s">
        <v>3</v>
      </c>
      <c r="EA341" s="2" t="s">
        <v>3</v>
      </c>
      <c r="EB341" s="2" t="s">
        <v>3</v>
      </c>
      <c r="EC341" s="2" t="s">
        <v>3</v>
      </c>
      <c r="ED341" s="2"/>
      <c r="EE341" s="2">
        <v>53551142</v>
      </c>
      <c r="EF341" s="2">
        <v>2</v>
      </c>
      <c r="EG341" s="2" t="s">
        <v>38</v>
      </c>
      <c r="EH341" s="2">
        <v>15</v>
      </c>
      <c r="EI341" s="2" t="s">
        <v>149</v>
      </c>
      <c r="EJ341" s="2">
        <v>1</v>
      </c>
      <c r="EK341" s="2">
        <v>15001</v>
      </c>
      <c r="EL341" s="2" t="s">
        <v>149</v>
      </c>
      <c r="EM341" s="2" t="s">
        <v>150</v>
      </c>
      <c r="EN341" s="2"/>
      <c r="EO341" s="2" t="s">
        <v>67</v>
      </c>
      <c r="EP341" s="2"/>
      <c r="EQ341" s="2">
        <v>131072</v>
      </c>
      <c r="ER341" s="2">
        <v>5913.86</v>
      </c>
      <c r="ES341" s="2">
        <v>4666.3</v>
      </c>
      <c r="ET341" s="2">
        <v>54.62</v>
      </c>
      <c r="EU341" s="2">
        <v>18.96</v>
      </c>
      <c r="EV341" s="2">
        <v>1192.94</v>
      </c>
      <c r="EW341" s="2">
        <v>129.94999999999999</v>
      </c>
      <c r="EX341" s="2">
        <v>1.44</v>
      </c>
      <c r="EY341" s="2">
        <v>0</v>
      </c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>
        <v>0</v>
      </c>
      <c r="FR341" s="2">
        <f>ROUND(IF(AND(BH341=3,BI341=3),P341,0),2)</f>
        <v>0</v>
      </c>
      <c r="FS341" s="2">
        <v>0</v>
      </c>
      <c r="FT341" s="2"/>
      <c r="FU341" s="2"/>
      <c r="FV341" s="2"/>
      <c r="FW341" s="2"/>
      <c r="FX341" s="2">
        <v>90</v>
      </c>
      <c r="FY341" s="2">
        <v>41.65</v>
      </c>
      <c r="FZ341" s="2"/>
      <c r="GA341" s="2" t="s">
        <v>3</v>
      </c>
      <c r="GB341" s="2"/>
      <c r="GC341" s="2"/>
      <c r="GD341" s="2">
        <v>1</v>
      </c>
      <c r="GE341" s="2"/>
      <c r="GF341" s="2">
        <v>107943903</v>
      </c>
      <c r="GG341" s="2">
        <v>2</v>
      </c>
      <c r="GH341" s="2">
        <v>1</v>
      </c>
      <c r="GI341" s="2">
        <v>-2</v>
      </c>
      <c r="GJ341" s="2">
        <v>0</v>
      </c>
      <c r="GK341" s="2">
        <v>0</v>
      </c>
      <c r="GL341" s="2">
        <f>ROUND(IF(AND(BH341=3,BI341=3,FS341&lt;&gt;0),P341,0),2)</f>
        <v>0</v>
      </c>
      <c r="GM341" s="2">
        <f>ROUND(O341+X341+Y341,2)+GX341</f>
        <v>0</v>
      </c>
      <c r="GN341" s="2">
        <f>IF(OR(BI341=0,BI341=1),ROUND(O341+X341+Y341,2),0)</f>
        <v>0</v>
      </c>
      <c r="GO341" s="2">
        <f>IF(BI341=2,ROUND(O341+X341+Y341,2),0)</f>
        <v>0</v>
      </c>
      <c r="GP341" s="2">
        <f>IF(BI341=4,ROUND(O341+X341+Y341,2)+GX341,0)</f>
        <v>0</v>
      </c>
      <c r="GQ341" s="2"/>
      <c r="GR341" s="2">
        <v>0</v>
      </c>
      <c r="GS341" s="2">
        <v>0</v>
      </c>
      <c r="GT341" s="2">
        <v>0</v>
      </c>
      <c r="GU341" s="2" t="s">
        <v>3</v>
      </c>
      <c r="GV341" s="2">
        <f t="shared" si="234"/>
        <v>0</v>
      </c>
      <c r="GW341" s="2">
        <v>1</v>
      </c>
      <c r="GX341" s="2">
        <f>ROUND(HC341*I341,2)</f>
        <v>0</v>
      </c>
      <c r="GY341" s="2"/>
      <c r="GZ341" s="2"/>
      <c r="HA341" s="2">
        <v>0</v>
      </c>
      <c r="HB341" s="2">
        <v>0</v>
      </c>
      <c r="HC341" s="2">
        <f t="shared" si="235"/>
        <v>0</v>
      </c>
      <c r="HD341" s="2"/>
      <c r="HE341" s="2" t="s">
        <v>3</v>
      </c>
      <c r="HF341" s="2" t="s">
        <v>3</v>
      </c>
      <c r="HG341" s="2"/>
      <c r="HH341" s="2"/>
      <c r="HI341" s="2"/>
      <c r="HJ341" s="2"/>
      <c r="HK341" s="2"/>
      <c r="HL341" s="2"/>
      <c r="HM341" s="2" t="s">
        <v>3</v>
      </c>
      <c r="HN341" s="2" t="s">
        <v>151</v>
      </c>
      <c r="HO341" s="2" t="s">
        <v>152</v>
      </c>
      <c r="HP341" s="2" t="s">
        <v>149</v>
      </c>
      <c r="HQ341" s="2" t="s">
        <v>149</v>
      </c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>
        <v>0</v>
      </c>
      <c r="IL341" s="2"/>
      <c r="IM341" s="2"/>
      <c r="IN341" s="2"/>
      <c r="IO341" s="2"/>
      <c r="IP341" s="2"/>
      <c r="IQ341" s="2"/>
      <c r="IR341" s="2"/>
      <c r="IS341" s="2"/>
      <c r="IT341" s="2"/>
      <c r="IU341" s="2"/>
    </row>
    <row r="342" spans="1:255" x14ac:dyDescent="0.2">
      <c r="A342">
        <v>17</v>
      </c>
      <c r="B342">
        <v>1</v>
      </c>
      <c r="C342">
        <f>ROW(SmtRes!A706)</f>
        <v>706</v>
      </c>
      <c r="D342">
        <f>ROW(EtalonRes!A660)</f>
        <v>660</v>
      </c>
      <c r="E342" t="s">
        <v>511</v>
      </c>
      <c r="F342" t="s">
        <v>512</v>
      </c>
      <c r="G342" t="s">
        <v>513</v>
      </c>
      <c r="H342" t="s">
        <v>514</v>
      </c>
      <c r="I342">
        <v>0</v>
      </c>
      <c r="J342">
        <v>0</v>
      </c>
      <c r="K342">
        <v>0</v>
      </c>
      <c r="O342">
        <f>ROUND(CP342,0)</f>
        <v>0</v>
      </c>
      <c r="P342">
        <f>ROUND(CQ342*I342,0)</f>
        <v>0</v>
      </c>
      <c r="Q342">
        <f>ROUND(CR342*I342,0)</f>
        <v>0</v>
      </c>
      <c r="R342">
        <f>ROUND(CS342*I342,0)</f>
        <v>0</v>
      </c>
      <c r="S342">
        <f>ROUND(CT342*I342,0)</f>
        <v>0</v>
      </c>
      <c r="T342">
        <f>ROUND(CU342*I342,0)</f>
        <v>0</v>
      </c>
      <c r="U342">
        <f t="shared" si="217"/>
        <v>0</v>
      </c>
      <c r="V342">
        <f t="shared" si="218"/>
        <v>0</v>
      </c>
      <c r="W342">
        <f>ROUND(CX342*I342,0)</f>
        <v>0</v>
      </c>
      <c r="X342">
        <f>ROUND(CY342,0)</f>
        <v>0</v>
      </c>
      <c r="Y342">
        <f>ROUND(CZ342,0)</f>
        <v>0</v>
      </c>
      <c r="AA342">
        <v>53551707</v>
      </c>
      <c r="AB342">
        <f t="shared" si="219"/>
        <v>6322.48</v>
      </c>
      <c r="AC342">
        <f t="shared" si="220"/>
        <v>4666.3</v>
      </c>
      <c r="AD342">
        <f>ROUND(((((ET342*ROUND((1.25*1.15),7)))-((EU342*ROUND((1.25*1.15),7))))+AE342),2)</f>
        <v>78.52</v>
      </c>
      <c r="AE342">
        <f>ROUND(((EU342*ROUND((1.25*1.15),7))),2)</f>
        <v>27.26</v>
      </c>
      <c r="AF342">
        <f>ROUND(((EV342*ROUND((1.15*1.15),7))),2)</f>
        <v>1577.66</v>
      </c>
      <c r="AG342">
        <f t="shared" si="221"/>
        <v>0</v>
      </c>
      <c r="AH342">
        <f>((EW342*ROUND((1.15*1.15),7)))</f>
        <v>171.85887499999998</v>
      </c>
      <c r="AI342">
        <f>((EX342*ROUND((1.25*1.15),7)))</f>
        <v>2.0699999999999998</v>
      </c>
      <c r="AJ342">
        <f t="shared" si="222"/>
        <v>0</v>
      </c>
      <c r="AK342">
        <v>5913.86</v>
      </c>
      <c r="AL342">
        <v>4666.3</v>
      </c>
      <c r="AM342">
        <v>54.62</v>
      </c>
      <c r="AN342">
        <v>18.96</v>
      </c>
      <c r="AO342">
        <v>1192.94</v>
      </c>
      <c r="AP342">
        <v>0</v>
      </c>
      <c r="AQ342">
        <v>129.94999999999999</v>
      </c>
      <c r="AR342">
        <v>1.44</v>
      </c>
      <c r="AS342">
        <v>0</v>
      </c>
      <c r="AT342">
        <v>90</v>
      </c>
      <c r="AU342">
        <v>41.65</v>
      </c>
      <c r="AV342">
        <v>1</v>
      </c>
      <c r="AW342">
        <v>1</v>
      </c>
      <c r="AZ342">
        <v>1</v>
      </c>
      <c r="BA342">
        <v>35.24</v>
      </c>
      <c r="BB342">
        <v>14.27</v>
      </c>
      <c r="BC342">
        <v>6.08</v>
      </c>
      <c r="BD342" t="s">
        <v>3</v>
      </c>
      <c r="BE342" t="s">
        <v>3</v>
      </c>
      <c r="BF342" t="s">
        <v>3</v>
      </c>
      <c r="BG342" t="s">
        <v>3</v>
      </c>
      <c r="BH342">
        <v>0</v>
      </c>
      <c r="BI342">
        <v>1</v>
      </c>
      <c r="BJ342" t="s">
        <v>515</v>
      </c>
      <c r="BM342">
        <v>15001</v>
      </c>
      <c r="BN342">
        <v>0</v>
      </c>
      <c r="BO342" t="s">
        <v>512</v>
      </c>
      <c r="BP342">
        <v>1</v>
      </c>
      <c r="BQ342">
        <v>2</v>
      </c>
      <c r="BR342">
        <v>0</v>
      </c>
      <c r="BS342">
        <v>35.24</v>
      </c>
      <c r="BT342">
        <v>1</v>
      </c>
      <c r="BU342">
        <v>1</v>
      </c>
      <c r="BV342">
        <v>1</v>
      </c>
      <c r="BW342">
        <v>1</v>
      </c>
      <c r="BX342">
        <v>1</v>
      </c>
      <c r="BY342" t="s">
        <v>3</v>
      </c>
      <c r="BZ342">
        <v>100</v>
      </c>
      <c r="CA342">
        <v>49</v>
      </c>
      <c r="CB342" t="s">
        <v>3</v>
      </c>
      <c r="CE342">
        <v>0</v>
      </c>
      <c r="CF342">
        <v>0</v>
      </c>
      <c r="CG342">
        <v>0</v>
      </c>
      <c r="CM342">
        <v>0</v>
      </c>
      <c r="CN342" t="s">
        <v>2151</v>
      </c>
      <c r="CO342">
        <v>0</v>
      </c>
      <c r="CP342">
        <f t="shared" si="223"/>
        <v>0</v>
      </c>
      <c r="CQ342">
        <f t="shared" si="224"/>
        <v>28371.104000000003</v>
      </c>
      <c r="CR342">
        <f t="shared" si="225"/>
        <v>1120.4803999999999</v>
      </c>
      <c r="CS342">
        <f t="shared" si="226"/>
        <v>960.64240000000007</v>
      </c>
      <c r="CT342">
        <f t="shared" si="227"/>
        <v>55596.738400000009</v>
      </c>
      <c r="CU342">
        <f t="shared" si="228"/>
        <v>0</v>
      </c>
      <c r="CV342">
        <f t="shared" si="229"/>
        <v>171.85887499999998</v>
      </c>
      <c r="CW342">
        <f t="shared" si="230"/>
        <v>2.0699999999999998</v>
      </c>
      <c r="CX342">
        <f t="shared" si="231"/>
        <v>0</v>
      </c>
      <c r="CY342">
        <f t="shared" si="232"/>
        <v>0</v>
      </c>
      <c r="CZ342">
        <f t="shared" si="233"/>
        <v>0</v>
      </c>
      <c r="DC342" t="s">
        <v>3</v>
      </c>
      <c r="DD342" t="s">
        <v>3</v>
      </c>
      <c r="DE342" t="s">
        <v>61</v>
      </c>
      <c r="DF342" t="s">
        <v>61</v>
      </c>
      <c r="DG342" t="s">
        <v>62</v>
      </c>
      <c r="DH342" t="s">
        <v>3</v>
      </c>
      <c r="DI342" t="s">
        <v>62</v>
      </c>
      <c r="DJ342" t="s">
        <v>61</v>
      </c>
      <c r="DK342" t="s">
        <v>3</v>
      </c>
      <c r="DL342" t="s">
        <v>86</v>
      </c>
      <c r="DM342" t="s">
        <v>63</v>
      </c>
      <c r="DN342">
        <v>0</v>
      </c>
      <c r="DO342">
        <v>0</v>
      </c>
      <c r="DP342">
        <v>1</v>
      </c>
      <c r="DQ342">
        <v>1</v>
      </c>
      <c r="DU342">
        <v>1013</v>
      </c>
      <c r="DV342" t="s">
        <v>514</v>
      </c>
      <c r="DW342" t="s">
        <v>514</v>
      </c>
      <c r="DX342">
        <v>1</v>
      </c>
      <c r="DZ342" t="s">
        <v>3</v>
      </c>
      <c r="EA342" t="s">
        <v>3</v>
      </c>
      <c r="EB342" t="s">
        <v>3</v>
      </c>
      <c r="EC342" t="s">
        <v>3</v>
      </c>
      <c r="EE342">
        <v>53551142</v>
      </c>
      <c r="EF342">
        <v>2</v>
      </c>
      <c r="EG342" t="s">
        <v>38</v>
      </c>
      <c r="EH342">
        <v>15</v>
      </c>
      <c r="EI342" t="s">
        <v>149</v>
      </c>
      <c r="EJ342">
        <v>1</v>
      </c>
      <c r="EK342">
        <v>15001</v>
      </c>
      <c r="EL342" t="s">
        <v>149</v>
      </c>
      <c r="EM342" t="s">
        <v>150</v>
      </c>
      <c r="EO342" t="s">
        <v>67</v>
      </c>
      <c r="EQ342">
        <v>131072</v>
      </c>
      <c r="ER342">
        <v>5913.86</v>
      </c>
      <c r="ES342">
        <v>4666.3</v>
      </c>
      <c r="ET342">
        <v>54.62</v>
      </c>
      <c r="EU342">
        <v>18.96</v>
      </c>
      <c r="EV342">
        <v>1192.94</v>
      </c>
      <c r="EW342">
        <v>129.94999999999999</v>
      </c>
      <c r="EX342">
        <v>1.44</v>
      </c>
      <c r="EY342">
        <v>0</v>
      </c>
      <c r="FQ342">
        <v>0</v>
      </c>
      <c r="FR342">
        <f>ROUND(IF(AND(BH342=3,BI342=3),P342,0),0)</f>
        <v>0</v>
      </c>
      <c r="FS342">
        <v>0</v>
      </c>
      <c r="FX342">
        <v>90</v>
      </c>
      <c r="FY342">
        <v>41.65</v>
      </c>
      <c r="GA342" t="s">
        <v>3</v>
      </c>
      <c r="GD342">
        <v>1</v>
      </c>
      <c r="GF342">
        <v>107943903</v>
      </c>
      <c r="GG342">
        <v>2</v>
      </c>
      <c r="GH342">
        <v>1</v>
      </c>
      <c r="GI342">
        <v>2</v>
      </c>
      <c r="GJ342">
        <v>0</v>
      </c>
      <c r="GK342">
        <v>0</v>
      </c>
      <c r="GL342">
        <f>ROUND(IF(AND(BH342=3,BI342=3,FS342&lt;&gt;0),P342,0),0)</f>
        <v>0</v>
      </c>
      <c r="GM342">
        <f>ROUND(O342+X342+Y342,0)+GX342</f>
        <v>0</v>
      </c>
      <c r="GN342">
        <f>IF(OR(BI342=0,BI342=1),ROUND(O342+X342+Y342,0),0)</f>
        <v>0</v>
      </c>
      <c r="GO342">
        <f>IF(BI342=2,ROUND(O342+X342+Y342,0),0)</f>
        <v>0</v>
      </c>
      <c r="GP342">
        <f>IF(BI342=4,ROUND(O342+X342+Y342,0)+GX342,0)</f>
        <v>0</v>
      </c>
      <c r="GR342">
        <v>0</v>
      </c>
      <c r="GS342">
        <v>0</v>
      </c>
      <c r="GT342">
        <v>0</v>
      </c>
      <c r="GU342" t="s">
        <v>3</v>
      </c>
      <c r="GV342">
        <f t="shared" si="234"/>
        <v>0</v>
      </c>
      <c r="GW342">
        <v>1</v>
      </c>
      <c r="GX342">
        <f>ROUND(HC342*I342,0)</f>
        <v>0</v>
      </c>
      <c r="HA342">
        <v>0</v>
      </c>
      <c r="HB342">
        <v>0</v>
      </c>
      <c r="HC342">
        <f t="shared" si="235"/>
        <v>0</v>
      </c>
      <c r="HE342" t="s">
        <v>3</v>
      </c>
      <c r="HF342" t="s">
        <v>3</v>
      </c>
      <c r="HM342" t="s">
        <v>3</v>
      </c>
      <c r="HN342" t="s">
        <v>151</v>
      </c>
      <c r="HO342" t="s">
        <v>152</v>
      </c>
      <c r="HP342" t="s">
        <v>149</v>
      </c>
      <c r="HQ342" t="s">
        <v>149</v>
      </c>
      <c r="IK342">
        <v>0</v>
      </c>
    </row>
    <row r="343" spans="1:255" x14ac:dyDescent="0.2">
      <c r="A343" s="2">
        <v>18</v>
      </c>
      <c r="B343" s="2">
        <v>1</v>
      </c>
      <c r="C343" s="2">
        <v>694</v>
      </c>
      <c r="D343" s="2"/>
      <c r="E343" s="2" t="s">
        <v>516</v>
      </c>
      <c r="F343" s="2" t="s">
        <v>517</v>
      </c>
      <c r="G343" s="2" t="s">
        <v>518</v>
      </c>
      <c r="H343" s="2" t="s">
        <v>425</v>
      </c>
      <c r="I343" s="2">
        <f>I341*J343</f>
        <v>0</v>
      </c>
      <c r="J343" s="2">
        <v>-3.1</v>
      </c>
      <c r="K343" s="2">
        <v>-3.1</v>
      </c>
      <c r="L343" s="2"/>
      <c r="M343" s="2"/>
      <c r="N343" s="2"/>
      <c r="O343" s="2">
        <f>ROUND(CP343,2)</f>
        <v>0</v>
      </c>
      <c r="P343" s="2">
        <f>ROUND(CQ343*I343,2)</f>
        <v>0</v>
      </c>
      <c r="Q343" s="2">
        <f>ROUND(CR343*I343,2)</f>
        <v>0</v>
      </c>
      <c r="R343" s="2">
        <f>ROUND(CS343*I343,2)</f>
        <v>0</v>
      </c>
      <c r="S343" s="2">
        <f>ROUND(CT343*I343,2)</f>
        <v>0</v>
      </c>
      <c r="T343" s="2">
        <f>ROUND(CU343*I343,2)</f>
        <v>0</v>
      </c>
      <c r="U343" s="2">
        <f t="shared" si="217"/>
        <v>0</v>
      </c>
      <c r="V343" s="2">
        <f t="shared" si="218"/>
        <v>0</v>
      </c>
      <c r="W343" s="2">
        <f>ROUND(CX343*I343,2)</f>
        <v>0</v>
      </c>
      <c r="X343" s="2">
        <f>ROUND(CY343,2)</f>
        <v>0</v>
      </c>
      <c r="Y343" s="2">
        <f>ROUND(CZ343,2)</f>
        <v>0</v>
      </c>
      <c r="Z343" s="2"/>
      <c r="AA343" s="2">
        <v>53551706</v>
      </c>
      <c r="AB343" s="2">
        <f t="shared" si="219"/>
        <v>477.5</v>
      </c>
      <c r="AC343" s="2">
        <f t="shared" si="220"/>
        <v>477.5</v>
      </c>
      <c r="AD343" s="2">
        <f>ROUND((((ET343)-(EU343))+AE343),2)</f>
        <v>0</v>
      </c>
      <c r="AE343" s="2">
        <f t="shared" ref="AE343:AF346" si="236">ROUND((EU343),2)</f>
        <v>0</v>
      </c>
      <c r="AF343" s="2">
        <f t="shared" si="236"/>
        <v>0</v>
      </c>
      <c r="AG343" s="2">
        <f t="shared" si="221"/>
        <v>0</v>
      </c>
      <c r="AH343" s="2">
        <f t="shared" ref="AH343:AI346" si="237">(EW343)</f>
        <v>0</v>
      </c>
      <c r="AI343" s="2">
        <f t="shared" si="237"/>
        <v>0</v>
      </c>
      <c r="AJ343" s="2">
        <f t="shared" si="222"/>
        <v>64.900000000000006</v>
      </c>
      <c r="AK343" s="2">
        <v>477.5</v>
      </c>
      <c r="AL343" s="2">
        <v>477.5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64.900000000000006</v>
      </c>
      <c r="AT343" s="2">
        <v>100</v>
      </c>
      <c r="AU343" s="2">
        <v>49</v>
      </c>
      <c r="AV343" s="2">
        <v>1</v>
      </c>
      <c r="AW343" s="2">
        <v>1</v>
      </c>
      <c r="AX343" s="2"/>
      <c r="AY343" s="2"/>
      <c r="AZ343" s="2">
        <v>1</v>
      </c>
      <c r="BA343" s="2">
        <v>1</v>
      </c>
      <c r="BB343" s="2">
        <v>1</v>
      </c>
      <c r="BC343" s="2">
        <v>1</v>
      </c>
      <c r="BD343" s="2" t="s">
        <v>3</v>
      </c>
      <c r="BE343" s="2" t="s">
        <v>3</v>
      </c>
      <c r="BF343" s="2" t="s">
        <v>3</v>
      </c>
      <c r="BG343" s="2" t="s">
        <v>3</v>
      </c>
      <c r="BH343" s="2">
        <v>3</v>
      </c>
      <c r="BI343" s="2">
        <v>1</v>
      </c>
      <c r="BJ343" s="2" t="s">
        <v>519</v>
      </c>
      <c r="BK343" s="2"/>
      <c r="BL343" s="2"/>
      <c r="BM343" s="2">
        <v>15001</v>
      </c>
      <c r="BN343" s="2">
        <v>0</v>
      </c>
      <c r="BO343" s="2" t="s">
        <v>3</v>
      </c>
      <c r="BP343" s="2">
        <v>0</v>
      </c>
      <c r="BQ343" s="2">
        <v>2</v>
      </c>
      <c r="BR343" s="2">
        <v>1</v>
      </c>
      <c r="BS343" s="2">
        <v>1</v>
      </c>
      <c r="BT343" s="2">
        <v>1</v>
      </c>
      <c r="BU343" s="2">
        <v>1</v>
      </c>
      <c r="BV343" s="2">
        <v>1</v>
      </c>
      <c r="BW343" s="2">
        <v>1</v>
      </c>
      <c r="BX343" s="2">
        <v>1</v>
      </c>
      <c r="BY343" s="2" t="s">
        <v>3</v>
      </c>
      <c r="BZ343" s="2">
        <v>100</v>
      </c>
      <c r="CA343" s="2">
        <v>49</v>
      </c>
      <c r="CB343" s="2" t="s">
        <v>3</v>
      </c>
      <c r="CC343" s="2"/>
      <c r="CD343" s="2"/>
      <c r="CE343" s="2">
        <v>0</v>
      </c>
      <c r="CF343" s="2">
        <v>0</v>
      </c>
      <c r="CG343" s="2">
        <v>0</v>
      </c>
      <c r="CH343" s="2"/>
      <c r="CI343" s="2"/>
      <c r="CJ343" s="2"/>
      <c r="CK343" s="2"/>
      <c r="CL343" s="2"/>
      <c r="CM343" s="2">
        <v>0</v>
      </c>
      <c r="CN343" s="2" t="s">
        <v>3</v>
      </c>
      <c r="CO343" s="2">
        <v>0</v>
      </c>
      <c r="CP343" s="2">
        <f t="shared" si="223"/>
        <v>0</v>
      </c>
      <c r="CQ343" s="2">
        <f t="shared" si="224"/>
        <v>477.5</v>
      </c>
      <c r="CR343" s="2">
        <f t="shared" si="225"/>
        <v>0</v>
      </c>
      <c r="CS343" s="2">
        <f t="shared" si="226"/>
        <v>0</v>
      </c>
      <c r="CT343" s="2">
        <f t="shared" si="227"/>
        <v>0</v>
      </c>
      <c r="CU343" s="2">
        <f t="shared" si="228"/>
        <v>0</v>
      </c>
      <c r="CV343" s="2">
        <f t="shared" si="229"/>
        <v>0</v>
      </c>
      <c r="CW343" s="2">
        <f t="shared" si="230"/>
        <v>0</v>
      </c>
      <c r="CX343" s="2">
        <f t="shared" si="231"/>
        <v>64.900000000000006</v>
      </c>
      <c r="CY343" s="2">
        <f t="shared" si="232"/>
        <v>0</v>
      </c>
      <c r="CZ343" s="2">
        <f t="shared" si="233"/>
        <v>0</v>
      </c>
      <c r="DA343" s="2"/>
      <c r="DB343" s="2"/>
      <c r="DC343" s="2" t="s">
        <v>3</v>
      </c>
      <c r="DD343" s="2" t="s">
        <v>3</v>
      </c>
      <c r="DE343" s="2" t="s">
        <v>3</v>
      </c>
      <c r="DF343" s="2" t="s">
        <v>3</v>
      </c>
      <c r="DG343" s="2" t="s">
        <v>3</v>
      </c>
      <c r="DH343" s="2" t="s">
        <v>3</v>
      </c>
      <c r="DI343" s="2" t="s">
        <v>3</v>
      </c>
      <c r="DJ343" s="2" t="s">
        <v>3</v>
      </c>
      <c r="DK343" s="2" t="s">
        <v>3</v>
      </c>
      <c r="DL343" s="2" t="s">
        <v>3</v>
      </c>
      <c r="DM343" s="2" t="s">
        <v>3</v>
      </c>
      <c r="DN343" s="2">
        <v>0</v>
      </c>
      <c r="DO343" s="2">
        <v>0</v>
      </c>
      <c r="DP343" s="2">
        <v>1</v>
      </c>
      <c r="DQ343" s="2">
        <v>1</v>
      </c>
      <c r="DR343" s="2"/>
      <c r="DS343" s="2"/>
      <c r="DT343" s="2"/>
      <c r="DU343" s="2">
        <v>1007</v>
      </c>
      <c r="DV343" s="2" t="s">
        <v>425</v>
      </c>
      <c r="DW343" s="2" t="s">
        <v>425</v>
      </c>
      <c r="DX343" s="2">
        <v>1</v>
      </c>
      <c r="DY343" s="2"/>
      <c r="DZ343" s="2" t="s">
        <v>3</v>
      </c>
      <c r="EA343" s="2" t="s">
        <v>3</v>
      </c>
      <c r="EB343" s="2" t="s">
        <v>3</v>
      </c>
      <c r="EC343" s="2" t="s">
        <v>3</v>
      </c>
      <c r="ED343" s="2"/>
      <c r="EE343" s="2">
        <v>53551142</v>
      </c>
      <c r="EF343" s="2">
        <v>2</v>
      </c>
      <c r="EG343" s="2" t="s">
        <v>38</v>
      </c>
      <c r="EH343" s="2">
        <v>15</v>
      </c>
      <c r="EI343" s="2" t="s">
        <v>149</v>
      </c>
      <c r="EJ343" s="2">
        <v>1</v>
      </c>
      <c r="EK343" s="2">
        <v>15001</v>
      </c>
      <c r="EL343" s="2" t="s">
        <v>149</v>
      </c>
      <c r="EM343" s="2" t="s">
        <v>150</v>
      </c>
      <c r="EN343" s="2"/>
      <c r="EO343" s="2" t="s">
        <v>3</v>
      </c>
      <c r="EP343" s="2"/>
      <c r="EQ343" s="2">
        <v>32768</v>
      </c>
      <c r="ER343" s="2">
        <v>477.5</v>
      </c>
      <c r="ES343" s="2">
        <v>477.5</v>
      </c>
      <c r="ET343" s="2">
        <v>0</v>
      </c>
      <c r="EU343" s="2">
        <v>0</v>
      </c>
      <c r="EV343" s="2">
        <v>0</v>
      </c>
      <c r="EW343" s="2">
        <v>0</v>
      </c>
      <c r="EX343" s="2">
        <v>0</v>
      </c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>
        <v>0</v>
      </c>
      <c r="FR343" s="2">
        <f>ROUND(IF(AND(BH343=3,BI343=3),P343,0),2)</f>
        <v>0</v>
      </c>
      <c r="FS343" s="2">
        <v>0</v>
      </c>
      <c r="FT343" s="2"/>
      <c r="FU343" s="2"/>
      <c r="FV343" s="2"/>
      <c r="FW343" s="2"/>
      <c r="FX343" s="2">
        <v>100</v>
      </c>
      <c r="FY343" s="2">
        <v>49</v>
      </c>
      <c r="FZ343" s="2"/>
      <c r="GA343" s="2" t="s">
        <v>3</v>
      </c>
      <c r="GB343" s="2"/>
      <c r="GC343" s="2"/>
      <c r="GD343" s="2">
        <v>1</v>
      </c>
      <c r="GE343" s="2"/>
      <c r="GF343" s="2">
        <v>1506650496</v>
      </c>
      <c r="GG343" s="2">
        <v>2</v>
      </c>
      <c r="GH343" s="2">
        <v>1</v>
      </c>
      <c r="GI343" s="2">
        <v>-2</v>
      </c>
      <c r="GJ343" s="2">
        <v>0</v>
      </c>
      <c r="GK343" s="2">
        <v>0</v>
      </c>
      <c r="GL343" s="2">
        <f>ROUND(IF(AND(BH343=3,BI343=3,FS343&lt;&gt;0),P343,0),2)</f>
        <v>0</v>
      </c>
      <c r="GM343" s="2">
        <f>ROUND(O343+X343+Y343,2)+GX343</f>
        <v>0</v>
      </c>
      <c r="GN343" s="2">
        <f>IF(OR(BI343=0,BI343=1),ROUND(O343+X343+Y343,2),0)</f>
        <v>0</v>
      </c>
      <c r="GO343" s="2">
        <f>IF(BI343=2,ROUND(O343+X343+Y343,2),0)</f>
        <v>0</v>
      </c>
      <c r="GP343" s="2">
        <f>IF(BI343=4,ROUND(O343+X343+Y343,2)+GX343,0)</f>
        <v>0</v>
      </c>
      <c r="GQ343" s="2"/>
      <c r="GR343" s="2">
        <v>0</v>
      </c>
      <c r="GS343" s="2">
        <v>0</v>
      </c>
      <c r="GT343" s="2">
        <v>0</v>
      </c>
      <c r="GU343" s="2" t="s">
        <v>3</v>
      </c>
      <c r="GV343" s="2">
        <f t="shared" si="234"/>
        <v>0</v>
      </c>
      <c r="GW343" s="2">
        <v>1</v>
      </c>
      <c r="GX343" s="2">
        <f>ROUND(HC343*I343,2)</f>
        <v>0</v>
      </c>
      <c r="GY343" s="2"/>
      <c r="GZ343" s="2"/>
      <c r="HA343" s="2">
        <v>0</v>
      </c>
      <c r="HB343" s="2">
        <v>0</v>
      </c>
      <c r="HC343" s="2">
        <f t="shared" si="235"/>
        <v>0</v>
      </c>
      <c r="HD343" s="2"/>
      <c r="HE343" s="2" t="s">
        <v>3</v>
      </c>
      <c r="HF343" s="2" t="s">
        <v>3</v>
      </c>
      <c r="HG343" s="2"/>
      <c r="HH343" s="2"/>
      <c r="HI343" s="2"/>
      <c r="HJ343" s="2"/>
      <c r="HK343" s="2"/>
      <c r="HL343" s="2"/>
      <c r="HM343" s="2" t="s">
        <v>3</v>
      </c>
      <c r="HN343" s="2" t="s">
        <v>151</v>
      </c>
      <c r="HO343" s="2" t="s">
        <v>152</v>
      </c>
      <c r="HP343" s="2" t="s">
        <v>149</v>
      </c>
      <c r="HQ343" s="2" t="s">
        <v>149</v>
      </c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>
        <v>0</v>
      </c>
      <c r="IL343" s="2"/>
      <c r="IM343" s="2"/>
      <c r="IN343" s="2"/>
      <c r="IO343" s="2"/>
      <c r="IP343" s="2"/>
      <c r="IQ343" s="2"/>
      <c r="IR343" s="2"/>
      <c r="IS343" s="2"/>
      <c r="IT343" s="2"/>
      <c r="IU343" s="2"/>
    </row>
    <row r="344" spans="1:255" x14ac:dyDescent="0.2">
      <c r="A344">
        <v>18</v>
      </c>
      <c r="B344">
        <v>1</v>
      </c>
      <c r="C344">
        <v>705</v>
      </c>
      <c r="E344" t="s">
        <v>516</v>
      </c>
      <c r="F344" t="s">
        <v>517</v>
      </c>
      <c r="G344" t="s">
        <v>518</v>
      </c>
      <c r="H344" t="s">
        <v>425</v>
      </c>
      <c r="I344">
        <f>I342*J344</f>
        <v>0</v>
      </c>
      <c r="J344">
        <v>-3.1</v>
      </c>
      <c r="K344">
        <v>-3.1</v>
      </c>
      <c r="O344">
        <f>ROUND(CP344,0)</f>
        <v>0</v>
      </c>
      <c r="P344">
        <f>ROUND(CQ344*I344,0)</f>
        <v>0</v>
      </c>
      <c r="Q344">
        <f>ROUND(CR344*I344,0)</f>
        <v>0</v>
      </c>
      <c r="R344">
        <f>ROUND(CS344*I344,0)</f>
        <v>0</v>
      </c>
      <c r="S344">
        <f>ROUND(CT344*I344,0)</f>
        <v>0</v>
      </c>
      <c r="T344">
        <f>ROUND(CU344*I344,0)</f>
        <v>0</v>
      </c>
      <c r="U344">
        <f t="shared" si="217"/>
        <v>0</v>
      </c>
      <c r="V344">
        <f t="shared" si="218"/>
        <v>0</v>
      </c>
      <c r="W344">
        <f>ROUND(CX344*I344,0)</f>
        <v>0</v>
      </c>
      <c r="X344">
        <f>ROUND(CY344,0)</f>
        <v>0</v>
      </c>
      <c r="Y344">
        <f>ROUND(CZ344,0)</f>
        <v>0</v>
      </c>
      <c r="AA344">
        <v>53551707</v>
      </c>
      <c r="AB344">
        <f t="shared" si="219"/>
        <v>477.5</v>
      </c>
      <c r="AC344">
        <f t="shared" si="220"/>
        <v>477.5</v>
      </c>
      <c r="AD344">
        <f>ROUND((((ET344)-(EU344))+AE344),2)</f>
        <v>0</v>
      </c>
      <c r="AE344">
        <f t="shared" si="236"/>
        <v>0</v>
      </c>
      <c r="AF344">
        <f t="shared" si="236"/>
        <v>0</v>
      </c>
      <c r="AG344">
        <f t="shared" si="221"/>
        <v>0</v>
      </c>
      <c r="AH344">
        <f t="shared" si="237"/>
        <v>0</v>
      </c>
      <c r="AI344">
        <f t="shared" si="237"/>
        <v>0</v>
      </c>
      <c r="AJ344">
        <f t="shared" si="222"/>
        <v>64.900000000000006</v>
      </c>
      <c r="AK344">
        <v>477.5</v>
      </c>
      <c r="AL344">
        <v>477.5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64.900000000000006</v>
      </c>
      <c r="AT344">
        <v>100</v>
      </c>
      <c r="AU344">
        <v>49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7.62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1</v>
      </c>
      <c r="BJ344" t="s">
        <v>519</v>
      </c>
      <c r="BM344">
        <v>15001</v>
      </c>
      <c r="BN344">
        <v>0</v>
      </c>
      <c r="BO344" t="s">
        <v>517</v>
      </c>
      <c r="BP344">
        <v>1</v>
      </c>
      <c r="BQ344">
        <v>2</v>
      </c>
      <c r="BR344">
        <v>1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100</v>
      </c>
      <c r="CA344">
        <v>49</v>
      </c>
      <c r="CB344" t="s">
        <v>3</v>
      </c>
      <c r="CE344">
        <v>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223"/>
        <v>0</v>
      </c>
      <c r="CQ344">
        <f t="shared" si="224"/>
        <v>3638.55</v>
      </c>
      <c r="CR344">
        <f t="shared" si="225"/>
        <v>0</v>
      </c>
      <c r="CS344">
        <f t="shared" si="226"/>
        <v>0</v>
      </c>
      <c r="CT344">
        <f t="shared" si="227"/>
        <v>0</v>
      </c>
      <c r="CU344">
        <f t="shared" si="228"/>
        <v>0</v>
      </c>
      <c r="CV344">
        <f t="shared" si="229"/>
        <v>0</v>
      </c>
      <c r="CW344">
        <f t="shared" si="230"/>
        <v>0</v>
      </c>
      <c r="CX344">
        <f t="shared" si="231"/>
        <v>64.900000000000006</v>
      </c>
      <c r="CY344">
        <f t="shared" si="232"/>
        <v>0</v>
      </c>
      <c r="CZ344">
        <f t="shared" si="233"/>
        <v>0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DU344">
        <v>1007</v>
      </c>
      <c r="DV344" t="s">
        <v>425</v>
      </c>
      <c r="DW344" t="s">
        <v>425</v>
      </c>
      <c r="DX344">
        <v>1</v>
      </c>
      <c r="DZ344" t="s">
        <v>3</v>
      </c>
      <c r="EA344" t="s">
        <v>3</v>
      </c>
      <c r="EB344" t="s">
        <v>3</v>
      </c>
      <c r="EC344" t="s">
        <v>3</v>
      </c>
      <c r="EE344">
        <v>53551142</v>
      </c>
      <c r="EF344">
        <v>2</v>
      </c>
      <c r="EG344" t="s">
        <v>38</v>
      </c>
      <c r="EH344">
        <v>15</v>
      </c>
      <c r="EI344" t="s">
        <v>149</v>
      </c>
      <c r="EJ344">
        <v>1</v>
      </c>
      <c r="EK344">
        <v>15001</v>
      </c>
      <c r="EL344" t="s">
        <v>149</v>
      </c>
      <c r="EM344" t="s">
        <v>150</v>
      </c>
      <c r="EO344" t="s">
        <v>3</v>
      </c>
      <c r="EQ344">
        <v>32768</v>
      </c>
      <c r="ER344">
        <v>477.5</v>
      </c>
      <c r="ES344">
        <v>477.5</v>
      </c>
      <c r="ET344">
        <v>0</v>
      </c>
      <c r="EU344">
        <v>0</v>
      </c>
      <c r="EV344">
        <v>0</v>
      </c>
      <c r="EW344">
        <v>0</v>
      </c>
      <c r="EX344">
        <v>0</v>
      </c>
      <c r="FQ344">
        <v>0</v>
      </c>
      <c r="FR344">
        <f>ROUND(IF(AND(BH344=3,BI344=3),P344,0),0)</f>
        <v>0</v>
      </c>
      <c r="FS344">
        <v>0</v>
      </c>
      <c r="FX344">
        <v>100</v>
      </c>
      <c r="FY344">
        <v>49</v>
      </c>
      <c r="GA344" t="s">
        <v>3</v>
      </c>
      <c r="GD344">
        <v>1</v>
      </c>
      <c r="GF344">
        <v>1506650496</v>
      </c>
      <c r="GG344">
        <v>2</v>
      </c>
      <c r="GH344">
        <v>1</v>
      </c>
      <c r="GI344">
        <v>2</v>
      </c>
      <c r="GJ344">
        <v>0</v>
      </c>
      <c r="GK344">
        <v>0</v>
      </c>
      <c r="GL344">
        <f>ROUND(IF(AND(BH344=3,BI344=3,FS344&lt;&gt;0),P344,0),0)</f>
        <v>0</v>
      </c>
      <c r="GM344">
        <f>ROUND(O344+X344+Y344,0)+GX344</f>
        <v>0</v>
      </c>
      <c r="GN344">
        <f>IF(OR(BI344=0,BI344=1),ROUND(O344+X344+Y344,0),0)</f>
        <v>0</v>
      </c>
      <c r="GO344">
        <f>IF(BI344=2,ROUND(O344+X344+Y344,0),0)</f>
        <v>0</v>
      </c>
      <c r="GP344">
        <f>IF(BI344=4,ROUND(O344+X344+Y344,0)+GX344,0)</f>
        <v>0</v>
      </c>
      <c r="GR344">
        <v>0</v>
      </c>
      <c r="GS344">
        <v>0</v>
      </c>
      <c r="GT344">
        <v>0</v>
      </c>
      <c r="GU344" t="s">
        <v>3</v>
      </c>
      <c r="GV344">
        <f t="shared" si="234"/>
        <v>0</v>
      </c>
      <c r="GW344">
        <v>1</v>
      </c>
      <c r="GX344">
        <f>ROUND(HC344*I344,0)</f>
        <v>0</v>
      </c>
      <c r="HA344">
        <v>0</v>
      </c>
      <c r="HB344">
        <v>0</v>
      </c>
      <c r="HC344">
        <f t="shared" si="235"/>
        <v>0</v>
      </c>
      <c r="HE344" t="s">
        <v>3</v>
      </c>
      <c r="HF344" t="s">
        <v>3</v>
      </c>
      <c r="HM344" t="s">
        <v>3</v>
      </c>
      <c r="HN344" t="s">
        <v>151</v>
      </c>
      <c r="HO344" t="s">
        <v>152</v>
      </c>
      <c r="HP344" t="s">
        <v>149</v>
      </c>
      <c r="HQ344" t="s">
        <v>149</v>
      </c>
      <c r="IK344">
        <v>0</v>
      </c>
    </row>
    <row r="345" spans="1:255" x14ac:dyDescent="0.2">
      <c r="A345" s="2">
        <v>18</v>
      </c>
      <c r="B345" s="2">
        <v>1</v>
      </c>
      <c r="C345" s="2">
        <v>693</v>
      </c>
      <c r="D345" s="2"/>
      <c r="E345" s="2" t="s">
        <v>520</v>
      </c>
      <c r="F345" s="2" t="s">
        <v>508</v>
      </c>
      <c r="G345" s="2" t="s">
        <v>509</v>
      </c>
      <c r="H345" s="2" t="s">
        <v>143</v>
      </c>
      <c r="I345" s="2">
        <f>I341*J345</f>
        <v>0</v>
      </c>
      <c r="J345" s="2">
        <v>1800</v>
      </c>
      <c r="K345" s="2">
        <v>1800</v>
      </c>
      <c r="L345" s="2"/>
      <c r="M345" s="2"/>
      <c r="N345" s="2"/>
      <c r="O345" s="2">
        <f>ROUND(CP345,2)</f>
        <v>0</v>
      </c>
      <c r="P345" s="2">
        <f>ROUND(CQ345*I345,2)</f>
        <v>0</v>
      </c>
      <c r="Q345" s="2">
        <f>ROUND(CR345*I345,2)</f>
        <v>0</v>
      </c>
      <c r="R345" s="2">
        <f>ROUND(CS345*I345,2)</f>
        <v>0</v>
      </c>
      <c r="S345" s="2">
        <f>ROUND(CT345*I345,2)</f>
        <v>0</v>
      </c>
      <c r="T345" s="2">
        <f>ROUND(CU345*I345,2)</f>
        <v>0</v>
      </c>
      <c r="U345" s="2">
        <f t="shared" si="217"/>
        <v>0</v>
      </c>
      <c r="V345" s="2">
        <f t="shared" si="218"/>
        <v>0</v>
      </c>
      <c r="W345" s="2">
        <f>ROUND(CX345*I345,2)</f>
        <v>0</v>
      </c>
      <c r="X345" s="2">
        <f>ROUND(CY345,2)</f>
        <v>0</v>
      </c>
      <c r="Y345" s="2">
        <f>ROUND(CZ345,2)</f>
        <v>0</v>
      </c>
      <c r="Z345" s="2"/>
      <c r="AA345" s="2">
        <v>53551706</v>
      </c>
      <c r="AB345" s="2">
        <f t="shared" si="219"/>
        <v>2.09</v>
      </c>
      <c r="AC345" s="2">
        <f t="shared" si="220"/>
        <v>2.09</v>
      </c>
      <c r="AD345" s="2">
        <f>ROUND((((ET345)-(EU345))+AE345),2)</f>
        <v>0</v>
      </c>
      <c r="AE345" s="2">
        <f t="shared" si="236"/>
        <v>0</v>
      </c>
      <c r="AF345" s="2">
        <f t="shared" si="236"/>
        <v>0</v>
      </c>
      <c r="AG345" s="2">
        <f t="shared" si="221"/>
        <v>0</v>
      </c>
      <c r="AH345" s="2">
        <f t="shared" si="237"/>
        <v>0</v>
      </c>
      <c r="AI345" s="2">
        <f t="shared" si="237"/>
        <v>0</v>
      </c>
      <c r="AJ345" s="2">
        <f t="shared" si="222"/>
        <v>0.1</v>
      </c>
      <c r="AK345" s="2">
        <v>2.09</v>
      </c>
      <c r="AL345" s="2">
        <v>2.09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0.1</v>
      </c>
      <c r="AT345" s="2">
        <v>100</v>
      </c>
      <c r="AU345" s="2">
        <v>49</v>
      </c>
      <c r="AV345" s="2">
        <v>1</v>
      </c>
      <c r="AW345" s="2">
        <v>1</v>
      </c>
      <c r="AX345" s="2"/>
      <c r="AY345" s="2"/>
      <c r="AZ345" s="2">
        <v>1</v>
      </c>
      <c r="BA345" s="2">
        <v>1</v>
      </c>
      <c r="BB345" s="2">
        <v>1</v>
      </c>
      <c r="BC345" s="2">
        <v>1</v>
      </c>
      <c r="BD345" s="2" t="s">
        <v>3</v>
      </c>
      <c r="BE345" s="2" t="s">
        <v>3</v>
      </c>
      <c r="BF345" s="2" t="s">
        <v>3</v>
      </c>
      <c r="BG345" s="2" t="s">
        <v>3</v>
      </c>
      <c r="BH345" s="2">
        <v>3</v>
      </c>
      <c r="BI345" s="2">
        <v>1</v>
      </c>
      <c r="BJ345" s="2" t="s">
        <v>510</v>
      </c>
      <c r="BK345" s="2"/>
      <c r="BL345" s="2"/>
      <c r="BM345" s="2">
        <v>15001</v>
      </c>
      <c r="BN345" s="2">
        <v>0</v>
      </c>
      <c r="BO345" s="2" t="s">
        <v>3</v>
      </c>
      <c r="BP345" s="2">
        <v>0</v>
      </c>
      <c r="BQ345" s="2">
        <v>2</v>
      </c>
      <c r="BR345" s="2">
        <v>0</v>
      </c>
      <c r="BS345" s="2">
        <v>1</v>
      </c>
      <c r="BT345" s="2">
        <v>1</v>
      </c>
      <c r="BU345" s="2">
        <v>1</v>
      </c>
      <c r="BV345" s="2">
        <v>1</v>
      </c>
      <c r="BW345" s="2">
        <v>1</v>
      </c>
      <c r="BX345" s="2">
        <v>1</v>
      </c>
      <c r="BY345" s="2" t="s">
        <v>3</v>
      </c>
      <c r="BZ345" s="2">
        <v>100</v>
      </c>
      <c r="CA345" s="2">
        <v>49</v>
      </c>
      <c r="CB345" s="2" t="s">
        <v>3</v>
      </c>
      <c r="CC345" s="2"/>
      <c r="CD345" s="2"/>
      <c r="CE345" s="2">
        <v>0</v>
      </c>
      <c r="CF345" s="2">
        <v>0</v>
      </c>
      <c r="CG345" s="2">
        <v>0</v>
      </c>
      <c r="CH345" s="2"/>
      <c r="CI345" s="2"/>
      <c r="CJ345" s="2"/>
      <c r="CK345" s="2"/>
      <c r="CL345" s="2"/>
      <c r="CM345" s="2">
        <v>0</v>
      </c>
      <c r="CN345" s="2" t="s">
        <v>3</v>
      </c>
      <c r="CO345" s="2">
        <v>0</v>
      </c>
      <c r="CP345" s="2">
        <f t="shared" si="223"/>
        <v>0</v>
      </c>
      <c r="CQ345" s="2">
        <f t="shared" si="224"/>
        <v>2.09</v>
      </c>
      <c r="CR345" s="2">
        <f t="shared" si="225"/>
        <v>0</v>
      </c>
      <c r="CS345" s="2">
        <f t="shared" si="226"/>
        <v>0</v>
      </c>
      <c r="CT345" s="2">
        <f t="shared" si="227"/>
        <v>0</v>
      </c>
      <c r="CU345" s="2">
        <f t="shared" si="228"/>
        <v>0</v>
      </c>
      <c r="CV345" s="2">
        <f t="shared" si="229"/>
        <v>0</v>
      </c>
      <c r="CW345" s="2">
        <f t="shared" si="230"/>
        <v>0</v>
      </c>
      <c r="CX345" s="2">
        <f t="shared" si="231"/>
        <v>0.1</v>
      </c>
      <c r="CY345" s="2">
        <f t="shared" si="232"/>
        <v>0</v>
      </c>
      <c r="CZ345" s="2">
        <f t="shared" si="233"/>
        <v>0</v>
      </c>
      <c r="DA345" s="2"/>
      <c r="DB345" s="2"/>
      <c r="DC345" s="2" t="s">
        <v>3</v>
      </c>
      <c r="DD345" s="2" t="s">
        <v>3</v>
      </c>
      <c r="DE345" s="2" t="s">
        <v>3</v>
      </c>
      <c r="DF345" s="2" t="s">
        <v>3</v>
      </c>
      <c r="DG345" s="2" t="s">
        <v>3</v>
      </c>
      <c r="DH345" s="2" t="s">
        <v>3</v>
      </c>
      <c r="DI345" s="2" t="s">
        <v>3</v>
      </c>
      <c r="DJ345" s="2" t="s">
        <v>3</v>
      </c>
      <c r="DK345" s="2" t="s">
        <v>3</v>
      </c>
      <c r="DL345" s="2" t="s">
        <v>3</v>
      </c>
      <c r="DM345" s="2" t="s">
        <v>3</v>
      </c>
      <c r="DN345" s="2">
        <v>0</v>
      </c>
      <c r="DO345" s="2">
        <v>0</v>
      </c>
      <c r="DP345" s="2">
        <v>1</v>
      </c>
      <c r="DQ345" s="2">
        <v>1</v>
      </c>
      <c r="DR345" s="2"/>
      <c r="DS345" s="2"/>
      <c r="DT345" s="2"/>
      <c r="DU345" s="2">
        <v>1009</v>
      </c>
      <c r="DV345" s="2" t="s">
        <v>143</v>
      </c>
      <c r="DW345" s="2" t="s">
        <v>143</v>
      </c>
      <c r="DX345" s="2">
        <v>1</v>
      </c>
      <c r="DY345" s="2"/>
      <c r="DZ345" s="2" t="s">
        <v>3</v>
      </c>
      <c r="EA345" s="2" t="s">
        <v>3</v>
      </c>
      <c r="EB345" s="2" t="s">
        <v>3</v>
      </c>
      <c r="EC345" s="2" t="s">
        <v>3</v>
      </c>
      <c r="ED345" s="2"/>
      <c r="EE345" s="2">
        <v>53551142</v>
      </c>
      <c r="EF345" s="2">
        <v>2</v>
      </c>
      <c r="EG345" s="2" t="s">
        <v>38</v>
      </c>
      <c r="EH345" s="2">
        <v>15</v>
      </c>
      <c r="EI345" s="2" t="s">
        <v>149</v>
      </c>
      <c r="EJ345" s="2">
        <v>1</v>
      </c>
      <c r="EK345" s="2">
        <v>15001</v>
      </c>
      <c r="EL345" s="2" t="s">
        <v>149</v>
      </c>
      <c r="EM345" s="2" t="s">
        <v>150</v>
      </c>
      <c r="EN345" s="2"/>
      <c r="EO345" s="2" t="s">
        <v>3</v>
      </c>
      <c r="EP345" s="2"/>
      <c r="EQ345" s="2">
        <v>0</v>
      </c>
      <c r="ER345" s="2">
        <v>2.09</v>
      </c>
      <c r="ES345" s="2">
        <v>2.09</v>
      </c>
      <c r="ET345" s="2">
        <v>0</v>
      </c>
      <c r="EU345" s="2">
        <v>0</v>
      </c>
      <c r="EV345" s="2">
        <v>0</v>
      </c>
      <c r="EW345" s="2">
        <v>0</v>
      </c>
      <c r="EX345" s="2">
        <v>0</v>
      </c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>
        <v>0</v>
      </c>
      <c r="FR345" s="2">
        <f>ROUND(IF(AND(BH345=3,BI345=3),P345,0),2)</f>
        <v>0</v>
      </c>
      <c r="FS345" s="2">
        <v>0</v>
      </c>
      <c r="FT345" s="2"/>
      <c r="FU345" s="2"/>
      <c r="FV345" s="2"/>
      <c r="FW345" s="2"/>
      <c r="FX345" s="2">
        <v>100</v>
      </c>
      <c r="FY345" s="2">
        <v>49</v>
      </c>
      <c r="FZ345" s="2"/>
      <c r="GA345" s="2" t="s">
        <v>3</v>
      </c>
      <c r="GB345" s="2"/>
      <c r="GC345" s="2"/>
      <c r="GD345" s="2">
        <v>1</v>
      </c>
      <c r="GE345" s="2"/>
      <c r="GF345" s="2">
        <v>1707402428</v>
      </c>
      <c r="GG345" s="2">
        <v>2</v>
      </c>
      <c r="GH345" s="2">
        <v>1</v>
      </c>
      <c r="GI345" s="2">
        <v>-2</v>
      </c>
      <c r="GJ345" s="2">
        <v>0</v>
      </c>
      <c r="GK345" s="2">
        <v>0</v>
      </c>
      <c r="GL345" s="2">
        <f>ROUND(IF(AND(BH345=3,BI345=3,FS345&lt;&gt;0),P345,0),2)</f>
        <v>0</v>
      </c>
      <c r="GM345" s="2">
        <f>ROUND(O345+X345+Y345,2)+GX345</f>
        <v>0</v>
      </c>
      <c r="GN345" s="2">
        <f>IF(OR(BI345=0,BI345=1),ROUND(O345+X345+Y345,2),0)</f>
        <v>0</v>
      </c>
      <c r="GO345" s="2">
        <f>IF(BI345=2,ROUND(O345+X345+Y345,2),0)</f>
        <v>0</v>
      </c>
      <c r="GP345" s="2">
        <f>IF(BI345=4,ROUND(O345+X345+Y345,2)+GX345,0)</f>
        <v>0</v>
      </c>
      <c r="GQ345" s="2"/>
      <c r="GR345" s="2">
        <v>0</v>
      </c>
      <c r="GS345" s="2">
        <v>0</v>
      </c>
      <c r="GT345" s="2">
        <v>0</v>
      </c>
      <c r="GU345" s="2" t="s">
        <v>3</v>
      </c>
      <c r="GV345" s="2">
        <f t="shared" si="234"/>
        <v>0</v>
      </c>
      <c r="GW345" s="2">
        <v>1</v>
      </c>
      <c r="GX345" s="2">
        <f>ROUND(HC345*I345,2)</f>
        <v>0</v>
      </c>
      <c r="GY345" s="2"/>
      <c r="GZ345" s="2"/>
      <c r="HA345" s="2">
        <v>0</v>
      </c>
      <c r="HB345" s="2">
        <v>0</v>
      </c>
      <c r="HC345" s="2">
        <f t="shared" si="235"/>
        <v>0</v>
      </c>
      <c r="HD345" s="2"/>
      <c r="HE345" s="2" t="s">
        <v>3</v>
      </c>
      <c r="HF345" s="2" t="s">
        <v>3</v>
      </c>
      <c r="HG345" s="2"/>
      <c r="HH345" s="2"/>
      <c r="HI345" s="2"/>
      <c r="HJ345" s="2"/>
      <c r="HK345" s="2"/>
      <c r="HL345" s="2"/>
      <c r="HM345" s="2" t="s">
        <v>3</v>
      </c>
      <c r="HN345" s="2" t="s">
        <v>151</v>
      </c>
      <c r="HO345" s="2" t="s">
        <v>152</v>
      </c>
      <c r="HP345" s="2" t="s">
        <v>149</v>
      </c>
      <c r="HQ345" s="2" t="s">
        <v>149</v>
      </c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>
        <v>0</v>
      </c>
      <c r="IL345" s="2"/>
      <c r="IM345" s="2"/>
      <c r="IN345" s="2"/>
      <c r="IO345" s="2"/>
      <c r="IP345" s="2"/>
      <c r="IQ345" s="2"/>
      <c r="IR345" s="2"/>
      <c r="IS345" s="2"/>
      <c r="IT345" s="2"/>
      <c r="IU345" s="2"/>
    </row>
    <row r="346" spans="1:255" x14ac:dyDescent="0.2">
      <c r="A346">
        <v>18</v>
      </c>
      <c r="B346">
        <v>1</v>
      </c>
      <c r="C346">
        <v>704</v>
      </c>
      <c r="E346" t="s">
        <v>520</v>
      </c>
      <c r="F346" t="s">
        <v>508</v>
      </c>
      <c r="G346" t="s">
        <v>509</v>
      </c>
      <c r="H346" t="s">
        <v>143</v>
      </c>
      <c r="I346">
        <f>I342*J346</f>
        <v>0</v>
      </c>
      <c r="J346">
        <v>1800</v>
      </c>
      <c r="K346">
        <v>1800</v>
      </c>
      <c r="O346">
        <f>ROUND(CP346,0)</f>
        <v>0</v>
      </c>
      <c r="P346">
        <f>ROUND(CQ346*I346,0)</f>
        <v>0</v>
      </c>
      <c r="Q346">
        <f>ROUND(CR346*I346,0)</f>
        <v>0</v>
      </c>
      <c r="R346">
        <f>ROUND(CS346*I346,0)</f>
        <v>0</v>
      </c>
      <c r="S346">
        <f>ROUND(CT346*I346,0)</f>
        <v>0</v>
      </c>
      <c r="T346">
        <f>ROUND(CU346*I346,0)</f>
        <v>0</v>
      </c>
      <c r="U346">
        <f t="shared" si="217"/>
        <v>0</v>
      </c>
      <c r="V346">
        <f t="shared" si="218"/>
        <v>0</v>
      </c>
      <c r="W346">
        <f>ROUND(CX346*I346,0)</f>
        <v>0</v>
      </c>
      <c r="X346">
        <f>ROUND(CY346,0)</f>
        <v>0</v>
      </c>
      <c r="Y346">
        <f>ROUND(CZ346,0)</f>
        <v>0</v>
      </c>
      <c r="AA346">
        <v>53551707</v>
      </c>
      <c r="AB346">
        <f t="shared" si="219"/>
        <v>2.09</v>
      </c>
      <c r="AC346">
        <f t="shared" si="220"/>
        <v>2.09</v>
      </c>
      <c r="AD346">
        <f>ROUND((((ET346)-(EU346))+AE346),2)</f>
        <v>0</v>
      </c>
      <c r="AE346">
        <f t="shared" si="236"/>
        <v>0</v>
      </c>
      <c r="AF346">
        <f t="shared" si="236"/>
        <v>0</v>
      </c>
      <c r="AG346">
        <f t="shared" si="221"/>
        <v>0</v>
      </c>
      <c r="AH346">
        <f t="shared" si="237"/>
        <v>0</v>
      </c>
      <c r="AI346">
        <f t="shared" si="237"/>
        <v>0</v>
      </c>
      <c r="AJ346">
        <f t="shared" si="222"/>
        <v>0.1</v>
      </c>
      <c r="AK346">
        <v>2.09</v>
      </c>
      <c r="AL346">
        <v>2.09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0.1</v>
      </c>
      <c r="AT346">
        <v>100</v>
      </c>
      <c r="AU346">
        <v>49</v>
      </c>
      <c r="AV346">
        <v>1</v>
      </c>
      <c r="AW346">
        <v>1</v>
      </c>
      <c r="AZ346">
        <v>1</v>
      </c>
      <c r="BA346">
        <v>1</v>
      </c>
      <c r="BB346">
        <v>1</v>
      </c>
      <c r="BC346">
        <v>6.2</v>
      </c>
      <c r="BD346" t="s">
        <v>3</v>
      </c>
      <c r="BE346" t="s">
        <v>3</v>
      </c>
      <c r="BF346" t="s">
        <v>3</v>
      </c>
      <c r="BG346" t="s">
        <v>3</v>
      </c>
      <c r="BH346">
        <v>3</v>
      </c>
      <c r="BI346">
        <v>1</v>
      </c>
      <c r="BJ346" t="s">
        <v>510</v>
      </c>
      <c r="BM346">
        <v>15001</v>
      </c>
      <c r="BN346">
        <v>0</v>
      </c>
      <c r="BO346" t="s">
        <v>508</v>
      </c>
      <c r="BP346">
        <v>1</v>
      </c>
      <c r="BQ346">
        <v>2</v>
      </c>
      <c r="BR346">
        <v>0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100</v>
      </c>
      <c r="CA346">
        <v>49</v>
      </c>
      <c r="CB346" t="s">
        <v>3</v>
      </c>
      <c r="CE346">
        <v>0</v>
      </c>
      <c r="CF346">
        <v>0</v>
      </c>
      <c r="CG346">
        <v>0</v>
      </c>
      <c r="CM346">
        <v>0</v>
      </c>
      <c r="CN346" t="s">
        <v>3</v>
      </c>
      <c r="CO346">
        <v>0</v>
      </c>
      <c r="CP346">
        <f t="shared" si="223"/>
        <v>0</v>
      </c>
      <c r="CQ346">
        <f t="shared" si="224"/>
        <v>12.958</v>
      </c>
      <c r="CR346">
        <f t="shared" si="225"/>
        <v>0</v>
      </c>
      <c r="CS346">
        <f t="shared" si="226"/>
        <v>0</v>
      </c>
      <c r="CT346">
        <f t="shared" si="227"/>
        <v>0</v>
      </c>
      <c r="CU346">
        <f t="shared" si="228"/>
        <v>0</v>
      </c>
      <c r="CV346">
        <f t="shared" si="229"/>
        <v>0</v>
      </c>
      <c r="CW346">
        <f t="shared" si="230"/>
        <v>0</v>
      </c>
      <c r="CX346">
        <f t="shared" si="231"/>
        <v>0.1</v>
      </c>
      <c r="CY346">
        <f t="shared" si="232"/>
        <v>0</v>
      </c>
      <c r="CZ346">
        <f t="shared" si="233"/>
        <v>0</v>
      </c>
      <c r="DC346" t="s">
        <v>3</v>
      </c>
      <c r="DD346" t="s">
        <v>3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DU346">
        <v>1009</v>
      </c>
      <c r="DV346" t="s">
        <v>143</v>
      </c>
      <c r="DW346" t="s">
        <v>143</v>
      </c>
      <c r="DX346">
        <v>1</v>
      </c>
      <c r="DZ346" t="s">
        <v>3</v>
      </c>
      <c r="EA346" t="s">
        <v>3</v>
      </c>
      <c r="EB346" t="s">
        <v>3</v>
      </c>
      <c r="EC346" t="s">
        <v>3</v>
      </c>
      <c r="EE346">
        <v>53551142</v>
      </c>
      <c r="EF346">
        <v>2</v>
      </c>
      <c r="EG346" t="s">
        <v>38</v>
      </c>
      <c r="EH346">
        <v>15</v>
      </c>
      <c r="EI346" t="s">
        <v>149</v>
      </c>
      <c r="EJ346">
        <v>1</v>
      </c>
      <c r="EK346">
        <v>15001</v>
      </c>
      <c r="EL346" t="s">
        <v>149</v>
      </c>
      <c r="EM346" t="s">
        <v>150</v>
      </c>
      <c r="EO346" t="s">
        <v>3</v>
      </c>
      <c r="EQ346">
        <v>0</v>
      </c>
      <c r="ER346">
        <v>2.09</v>
      </c>
      <c r="ES346">
        <v>2.09</v>
      </c>
      <c r="ET346">
        <v>0</v>
      </c>
      <c r="EU346">
        <v>0</v>
      </c>
      <c r="EV346">
        <v>0</v>
      </c>
      <c r="EW346">
        <v>0</v>
      </c>
      <c r="EX346">
        <v>0</v>
      </c>
      <c r="FQ346">
        <v>0</v>
      </c>
      <c r="FR346">
        <f>ROUND(IF(AND(BH346=3,BI346=3),P346,0),0)</f>
        <v>0</v>
      </c>
      <c r="FS346">
        <v>0</v>
      </c>
      <c r="FX346">
        <v>100</v>
      </c>
      <c r="FY346">
        <v>49</v>
      </c>
      <c r="GA346" t="s">
        <v>3</v>
      </c>
      <c r="GD346">
        <v>1</v>
      </c>
      <c r="GF346">
        <v>1707402428</v>
      </c>
      <c r="GG346">
        <v>2</v>
      </c>
      <c r="GH346">
        <v>1</v>
      </c>
      <c r="GI346">
        <v>2</v>
      </c>
      <c r="GJ346">
        <v>0</v>
      </c>
      <c r="GK346">
        <v>0</v>
      </c>
      <c r="GL346">
        <f>ROUND(IF(AND(BH346=3,BI346=3,FS346&lt;&gt;0),P346,0),0)</f>
        <v>0</v>
      </c>
      <c r="GM346">
        <f>ROUND(O346+X346+Y346,0)+GX346</f>
        <v>0</v>
      </c>
      <c r="GN346">
        <f>IF(OR(BI346=0,BI346=1),ROUND(O346+X346+Y346,0),0)</f>
        <v>0</v>
      </c>
      <c r="GO346">
        <f>IF(BI346=2,ROUND(O346+X346+Y346,0),0)</f>
        <v>0</v>
      </c>
      <c r="GP346">
        <f>IF(BI346=4,ROUND(O346+X346+Y346,0)+GX346,0)</f>
        <v>0</v>
      </c>
      <c r="GR346">
        <v>0</v>
      </c>
      <c r="GS346">
        <v>0</v>
      </c>
      <c r="GT346">
        <v>0</v>
      </c>
      <c r="GU346" t="s">
        <v>3</v>
      </c>
      <c r="GV346">
        <f t="shared" si="234"/>
        <v>0</v>
      </c>
      <c r="GW346">
        <v>1</v>
      </c>
      <c r="GX346">
        <f>ROUND(HC346*I346,0)</f>
        <v>0</v>
      </c>
      <c r="HA346">
        <v>0</v>
      </c>
      <c r="HB346">
        <v>0</v>
      </c>
      <c r="HC346">
        <f t="shared" si="235"/>
        <v>0</v>
      </c>
      <c r="HE346" t="s">
        <v>3</v>
      </c>
      <c r="HF346" t="s">
        <v>3</v>
      </c>
      <c r="HM346" t="s">
        <v>3</v>
      </c>
      <c r="HN346" t="s">
        <v>151</v>
      </c>
      <c r="HO346" t="s">
        <v>152</v>
      </c>
      <c r="HP346" t="s">
        <v>149</v>
      </c>
      <c r="HQ346" t="s">
        <v>149</v>
      </c>
      <c r="IK346">
        <v>0</v>
      </c>
    </row>
    <row r="347" spans="1:255" x14ac:dyDescent="0.2">
      <c r="A347" s="2">
        <v>17</v>
      </c>
      <c r="B347" s="2">
        <v>1</v>
      </c>
      <c r="C347" s="2">
        <f>ROW(SmtRes!A713)</f>
        <v>713</v>
      </c>
      <c r="D347" s="2">
        <f>ROW(EtalonRes!A667)</f>
        <v>667</v>
      </c>
      <c r="E347" s="2" t="s">
        <v>521</v>
      </c>
      <c r="F347" s="2" t="s">
        <v>522</v>
      </c>
      <c r="G347" s="2" t="s">
        <v>523</v>
      </c>
      <c r="H347" s="2" t="s">
        <v>524</v>
      </c>
      <c r="I347" s="2">
        <v>0</v>
      </c>
      <c r="J347" s="2">
        <v>0</v>
      </c>
      <c r="K347" s="2">
        <v>0</v>
      </c>
      <c r="L347" s="2"/>
      <c r="M347" s="2"/>
      <c r="N347" s="2"/>
      <c r="O347" s="2">
        <f>ROUND(CP347,2)</f>
        <v>0</v>
      </c>
      <c r="P347" s="2">
        <f>ROUND(CQ347*I347,2)</f>
        <v>0</v>
      </c>
      <c r="Q347" s="2">
        <f>ROUND(CR347*I347,2)</f>
        <v>0</v>
      </c>
      <c r="R347" s="2">
        <f>ROUND(CS347*I347,2)</f>
        <v>0</v>
      </c>
      <c r="S347" s="2">
        <f>ROUND(CT347*I347,2)</f>
        <v>0</v>
      </c>
      <c r="T347" s="2">
        <f>ROUND(CU347*I347,2)</f>
        <v>0</v>
      </c>
      <c r="U347" s="2">
        <f t="shared" si="217"/>
        <v>0</v>
      </c>
      <c r="V347" s="2">
        <f t="shared" si="218"/>
        <v>0</v>
      </c>
      <c r="W347" s="2">
        <f>ROUND(CX347*I347,2)</f>
        <v>0</v>
      </c>
      <c r="X347" s="2">
        <f>ROUND(CY347,2)</f>
        <v>0</v>
      </c>
      <c r="Y347" s="2">
        <f>ROUND(CZ347,2)</f>
        <v>0</v>
      </c>
      <c r="Z347" s="2"/>
      <c r="AA347" s="2">
        <v>53551706</v>
      </c>
      <c r="AB347" s="2">
        <f t="shared" si="219"/>
        <v>557.49</v>
      </c>
      <c r="AC347" s="2">
        <f t="shared" si="220"/>
        <v>402.49</v>
      </c>
      <c r="AD347" s="2">
        <f>ROUND(((((ET347*ROUND((1.25*1.15),7)))-((EU347*ROUND((1.25*1.15),7))))+AE347),2)</f>
        <v>4.21</v>
      </c>
      <c r="AE347" s="2">
        <f>ROUND(((EU347*ROUND((1.25*1.15),7))),2)</f>
        <v>0.2</v>
      </c>
      <c r="AF347" s="2">
        <f>ROUND(((EV347*ROUND((1.15*1.15),7))),2)</f>
        <v>150.79</v>
      </c>
      <c r="AG347" s="2">
        <f t="shared" si="221"/>
        <v>0</v>
      </c>
      <c r="AH347" s="2">
        <f>((EW347*ROUND((1.15*1.15),7)))</f>
        <v>15.856775000000001</v>
      </c>
      <c r="AI347" s="2">
        <f>((EX347*ROUND((1.25*1.15),7)))</f>
        <v>1.4375000000000001E-2</v>
      </c>
      <c r="AJ347" s="2">
        <f t="shared" si="222"/>
        <v>0</v>
      </c>
      <c r="AK347" s="2">
        <v>519.44000000000005</v>
      </c>
      <c r="AL347" s="2">
        <v>402.49</v>
      </c>
      <c r="AM347" s="2">
        <v>2.93</v>
      </c>
      <c r="AN347" s="2">
        <v>0.14000000000000001</v>
      </c>
      <c r="AO347" s="2">
        <v>114.02</v>
      </c>
      <c r="AP347" s="2">
        <v>0</v>
      </c>
      <c r="AQ347" s="2">
        <v>11.99</v>
      </c>
      <c r="AR347" s="2">
        <v>0.01</v>
      </c>
      <c r="AS347" s="2">
        <v>0</v>
      </c>
      <c r="AT347" s="2">
        <v>90</v>
      </c>
      <c r="AU347" s="2">
        <v>41.65</v>
      </c>
      <c r="AV347" s="2">
        <v>1</v>
      </c>
      <c r="AW347" s="2">
        <v>1</v>
      </c>
      <c r="AX347" s="2"/>
      <c r="AY347" s="2"/>
      <c r="AZ347" s="2">
        <v>1</v>
      </c>
      <c r="BA347" s="2">
        <v>1</v>
      </c>
      <c r="BB347" s="2">
        <v>1</v>
      </c>
      <c r="BC347" s="2">
        <v>1</v>
      </c>
      <c r="BD347" s="2" t="s">
        <v>3</v>
      </c>
      <c r="BE347" s="2" t="s">
        <v>3</v>
      </c>
      <c r="BF347" s="2" t="s">
        <v>3</v>
      </c>
      <c r="BG347" s="2" t="s">
        <v>3</v>
      </c>
      <c r="BH347" s="2">
        <v>0</v>
      </c>
      <c r="BI347" s="2">
        <v>1</v>
      </c>
      <c r="BJ347" s="2" t="s">
        <v>525</v>
      </c>
      <c r="BK347" s="2"/>
      <c r="BL347" s="2"/>
      <c r="BM347" s="2">
        <v>15001</v>
      </c>
      <c r="BN347" s="2">
        <v>0</v>
      </c>
      <c r="BO347" s="2" t="s">
        <v>3</v>
      </c>
      <c r="BP347" s="2">
        <v>0</v>
      </c>
      <c r="BQ347" s="2">
        <v>2</v>
      </c>
      <c r="BR347" s="2">
        <v>0</v>
      </c>
      <c r="BS347" s="2">
        <v>1</v>
      </c>
      <c r="BT347" s="2">
        <v>1</v>
      </c>
      <c r="BU347" s="2">
        <v>1</v>
      </c>
      <c r="BV347" s="2">
        <v>1</v>
      </c>
      <c r="BW347" s="2">
        <v>1</v>
      </c>
      <c r="BX347" s="2">
        <v>1</v>
      </c>
      <c r="BY347" s="2" t="s">
        <v>3</v>
      </c>
      <c r="BZ347" s="2">
        <v>100</v>
      </c>
      <c r="CA347" s="2">
        <v>49</v>
      </c>
      <c r="CB347" s="2" t="s">
        <v>3</v>
      </c>
      <c r="CC347" s="2"/>
      <c r="CD347" s="2"/>
      <c r="CE347" s="2">
        <v>0</v>
      </c>
      <c r="CF347" s="2">
        <v>0</v>
      </c>
      <c r="CG347" s="2">
        <v>0</v>
      </c>
      <c r="CH347" s="2"/>
      <c r="CI347" s="2"/>
      <c r="CJ347" s="2"/>
      <c r="CK347" s="2"/>
      <c r="CL347" s="2"/>
      <c r="CM347" s="2">
        <v>0</v>
      </c>
      <c r="CN347" s="2" t="s">
        <v>2151</v>
      </c>
      <c r="CO347" s="2">
        <v>0</v>
      </c>
      <c r="CP347" s="2">
        <f t="shared" si="223"/>
        <v>0</v>
      </c>
      <c r="CQ347" s="2">
        <f t="shared" si="224"/>
        <v>402.49</v>
      </c>
      <c r="CR347" s="2">
        <f t="shared" si="225"/>
        <v>4.21</v>
      </c>
      <c r="CS347" s="2">
        <f t="shared" si="226"/>
        <v>0.2</v>
      </c>
      <c r="CT347" s="2">
        <f t="shared" si="227"/>
        <v>150.79</v>
      </c>
      <c r="CU347" s="2">
        <f t="shared" si="228"/>
        <v>0</v>
      </c>
      <c r="CV347" s="2">
        <f t="shared" si="229"/>
        <v>15.856775000000001</v>
      </c>
      <c r="CW347" s="2">
        <f t="shared" si="230"/>
        <v>1.4375000000000001E-2</v>
      </c>
      <c r="CX347" s="2">
        <f t="shared" si="231"/>
        <v>0</v>
      </c>
      <c r="CY347" s="2">
        <f t="shared" si="232"/>
        <v>0</v>
      </c>
      <c r="CZ347" s="2">
        <f t="shared" si="233"/>
        <v>0</v>
      </c>
      <c r="DA347" s="2"/>
      <c r="DB347" s="2"/>
      <c r="DC347" s="2" t="s">
        <v>3</v>
      </c>
      <c r="DD347" s="2" t="s">
        <v>3</v>
      </c>
      <c r="DE347" s="2" t="s">
        <v>61</v>
      </c>
      <c r="DF347" s="2" t="s">
        <v>61</v>
      </c>
      <c r="DG347" s="2" t="s">
        <v>62</v>
      </c>
      <c r="DH347" s="2" t="s">
        <v>3</v>
      </c>
      <c r="DI347" s="2" t="s">
        <v>62</v>
      </c>
      <c r="DJ347" s="2" t="s">
        <v>61</v>
      </c>
      <c r="DK347" s="2" t="s">
        <v>3</v>
      </c>
      <c r="DL347" s="2" t="s">
        <v>86</v>
      </c>
      <c r="DM347" s="2" t="s">
        <v>63</v>
      </c>
      <c r="DN347" s="2">
        <v>0</v>
      </c>
      <c r="DO347" s="2">
        <v>0</v>
      </c>
      <c r="DP347" s="2">
        <v>1</v>
      </c>
      <c r="DQ347" s="2">
        <v>1</v>
      </c>
      <c r="DR347" s="2"/>
      <c r="DS347" s="2"/>
      <c r="DT347" s="2"/>
      <c r="DU347" s="2">
        <v>1005</v>
      </c>
      <c r="DV347" s="2" t="s">
        <v>524</v>
      </c>
      <c r="DW347" s="2" t="s">
        <v>524</v>
      </c>
      <c r="DX347" s="2">
        <v>100</v>
      </c>
      <c r="DY347" s="2"/>
      <c r="DZ347" s="2" t="s">
        <v>3</v>
      </c>
      <c r="EA347" s="2" t="s">
        <v>3</v>
      </c>
      <c r="EB347" s="2" t="s">
        <v>3</v>
      </c>
      <c r="EC347" s="2" t="s">
        <v>3</v>
      </c>
      <c r="ED347" s="2"/>
      <c r="EE347" s="2">
        <v>53551142</v>
      </c>
      <c r="EF347" s="2">
        <v>2</v>
      </c>
      <c r="EG347" s="2" t="s">
        <v>38</v>
      </c>
      <c r="EH347" s="2">
        <v>15</v>
      </c>
      <c r="EI347" s="2" t="s">
        <v>149</v>
      </c>
      <c r="EJ347" s="2">
        <v>1</v>
      </c>
      <c r="EK347" s="2">
        <v>15001</v>
      </c>
      <c r="EL347" s="2" t="s">
        <v>149</v>
      </c>
      <c r="EM347" s="2" t="s">
        <v>150</v>
      </c>
      <c r="EN347" s="2"/>
      <c r="EO347" s="2" t="s">
        <v>67</v>
      </c>
      <c r="EP347" s="2"/>
      <c r="EQ347" s="2">
        <v>131072</v>
      </c>
      <c r="ER347" s="2">
        <v>519.44000000000005</v>
      </c>
      <c r="ES347" s="2">
        <v>402.49</v>
      </c>
      <c r="ET347" s="2">
        <v>2.93</v>
      </c>
      <c r="EU347" s="2">
        <v>0.14000000000000001</v>
      </c>
      <c r="EV347" s="2">
        <v>114.02</v>
      </c>
      <c r="EW347" s="2">
        <v>11.99</v>
      </c>
      <c r="EX347" s="2">
        <v>0.01</v>
      </c>
      <c r="EY347" s="2">
        <v>0</v>
      </c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>
        <v>0</v>
      </c>
      <c r="FR347" s="2">
        <f>ROUND(IF(AND(BH347=3,BI347=3),P347,0),2)</f>
        <v>0</v>
      </c>
      <c r="FS347" s="2">
        <v>0</v>
      </c>
      <c r="FT347" s="2"/>
      <c r="FU347" s="2"/>
      <c r="FV347" s="2"/>
      <c r="FW347" s="2"/>
      <c r="FX347" s="2">
        <v>90</v>
      </c>
      <c r="FY347" s="2">
        <v>41.65</v>
      </c>
      <c r="FZ347" s="2"/>
      <c r="GA347" s="2" t="s">
        <v>3</v>
      </c>
      <c r="GB347" s="2"/>
      <c r="GC347" s="2"/>
      <c r="GD347" s="2">
        <v>1</v>
      </c>
      <c r="GE347" s="2"/>
      <c r="GF347" s="2">
        <v>1070078254</v>
      </c>
      <c r="GG347" s="2">
        <v>2</v>
      </c>
      <c r="GH347" s="2">
        <v>1</v>
      </c>
      <c r="GI347" s="2">
        <v>-2</v>
      </c>
      <c r="GJ347" s="2">
        <v>0</v>
      </c>
      <c r="GK347" s="2">
        <v>0</v>
      </c>
      <c r="GL347" s="2">
        <f>ROUND(IF(AND(BH347=3,BI347=3,FS347&lt;&gt;0),P347,0),2)</f>
        <v>0</v>
      </c>
      <c r="GM347" s="2">
        <f>ROUND(O347+X347+Y347,2)+GX347</f>
        <v>0</v>
      </c>
      <c r="GN347" s="2">
        <f>IF(OR(BI347=0,BI347=1),ROUND(O347+X347+Y347,2),0)</f>
        <v>0</v>
      </c>
      <c r="GO347" s="2">
        <f>IF(BI347=2,ROUND(O347+X347+Y347,2),0)</f>
        <v>0</v>
      </c>
      <c r="GP347" s="2">
        <f>IF(BI347=4,ROUND(O347+X347+Y347,2)+GX347,0)</f>
        <v>0</v>
      </c>
      <c r="GQ347" s="2"/>
      <c r="GR347" s="2">
        <v>0</v>
      </c>
      <c r="GS347" s="2">
        <v>0</v>
      </c>
      <c r="GT347" s="2">
        <v>0</v>
      </c>
      <c r="GU347" s="2" t="s">
        <v>3</v>
      </c>
      <c r="GV347" s="2">
        <f t="shared" si="234"/>
        <v>0</v>
      </c>
      <c r="GW347" s="2">
        <v>1</v>
      </c>
      <c r="GX347" s="2">
        <f>ROUND(HC347*I347,2)</f>
        <v>0</v>
      </c>
      <c r="GY347" s="2"/>
      <c r="GZ347" s="2"/>
      <c r="HA347" s="2">
        <v>0</v>
      </c>
      <c r="HB347" s="2">
        <v>0</v>
      </c>
      <c r="HC347" s="2">
        <f t="shared" si="235"/>
        <v>0</v>
      </c>
      <c r="HD347" s="2"/>
      <c r="HE347" s="2" t="s">
        <v>3</v>
      </c>
      <c r="HF347" s="2" t="s">
        <v>3</v>
      </c>
      <c r="HG347" s="2"/>
      <c r="HH347" s="2"/>
      <c r="HI347" s="2"/>
      <c r="HJ347" s="2"/>
      <c r="HK347" s="2"/>
      <c r="HL347" s="2"/>
      <c r="HM347" s="2" t="s">
        <v>3</v>
      </c>
      <c r="HN347" s="2" t="s">
        <v>151</v>
      </c>
      <c r="HO347" s="2" t="s">
        <v>152</v>
      </c>
      <c r="HP347" s="2" t="s">
        <v>149</v>
      </c>
      <c r="HQ347" s="2" t="s">
        <v>149</v>
      </c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>
        <v>0</v>
      </c>
      <c r="IL347" s="2"/>
      <c r="IM347" s="2"/>
      <c r="IN347" s="2"/>
      <c r="IO347" s="2"/>
      <c r="IP347" s="2"/>
      <c r="IQ347" s="2"/>
      <c r="IR347" s="2"/>
      <c r="IS347" s="2"/>
      <c r="IT347" s="2"/>
      <c r="IU347" s="2"/>
    </row>
    <row r="348" spans="1:255" x14ac:dyDescent="0.2">
      <c r="A348">
        <v>17</v>
      </c>
      <c r="B348">
        <v>1</v>
      </c>
      <c r="C348">
        <f>ROW(SmtRes!A720)</f>
        <v>720</v>
      </c>
      <c r="D348">
        <f>ROW(EtalonRes!A674)</f>
        <v>674</v>
      </c>
      <c r="E348" t="s">
        <v>521</v>
      </c>
      <c r="F348" t="s">
        <v>522</v>
      </c>
      <c r="G348" t="s">
        <v>523</v>
      </c>
      <c r="H348" t="s">
        <v>524</v>
      </c>
      <c r="I348">
        <v>0</v>
      </c>
      <c r="J348">
        <v>0</v>
      </c>
      <c r="K348">
        <v>0</v>
      </c>
      <c r="O348">
        <f>ROUND(CP348,0)</f>
        <v>0</v>
      </c>
      <c r="P348">
        <f>ROUND(CQ348*I348,0)</f>
        <v>0</v>
      </c>
      <c r="Q348">
        <f>ROUND(CR348*I348,0)</f>
        <v>0</v>
      </c>
      <c r="R348">
        <f>ROUND(CS348*I348,0)</f>
        <v>0</v>
      </c>
      <c r="S348">
        <f>ROUND(CT348*I348,0)</f>
        <v>0</v>
      </c>
      <c r="T348">
        <f>ROUND(CU348*I348,0)</f>
        <v>0</v>
      </c>
      <c r="U348">
        <f t="shared" si="217"/>
        <v>0</v>
      </c>
      <c r="V348">
        <f t="shared" si="218"/>
        <v>0</v>
      </c>
      <c r="W348">
        <f>ROUND(CX348*I348,0)</f>
        <v>0</v>
      </c>
      <c r="X348">
        <f>ROUND(CY348,0)</f>
        <v>0</v>
      </c>
      <c r="Y348">
        <f>ROUND(CZ348,0)</f>
        <v>0</v>
      </c>
      <c r="AA348">
        <v>53551707</v>
      </c>
      <c r="AB348">
        <f t="shared" si="219"/>
        <v>557.49</v>
      </c>
      <c r="AC348">
        <f t="shared" si="220"/>
        <v>402.49</v>
      </c>
      <c r="AD348">
        <f>ROUND(((((ET348*ROUND((1.25*1.15),7)))-((EU348*ROUND((1.25*1.15),7))))+AE348),2)</f>
        <v>4.21</v>
      </c>
      <c r="AE348">
        <f>ROUND(((EU348*ROUND((1.25*1.15),7))),2)</f>
        <v>0.2</v>
      </c>
      <c r="AF348">
        <f>ROUND(((EV348*ROUND((1.15*1.15),7))),2)</f>
        <v>150.79</v>
      </c>
      <c r="AG348">
        <f t="shared" si="221"/>
        <v>0</v>
      </c>
      <c r="AH348">
        <f>((EW348*ROUND((1.15*1.15),7)))</f>
        <v>15.856775000000001</v>
      </c>
      <c r="AI348">
        <f>((EX348*ROUND((1.25*1.15),7)))</f>
        <v>1.4375000000000001E-2</v>
      </c>
      <c r="AJ348">
        <f t="shared" si="222"/>
        <v>0</v>
      </c>
      <c r="AK348">
        <v>519.44000000000005</v>
      </c>
      <c r="AL348">
        <v>402.49</v>
      </c>
      <c r="AM348">
        <v>2.93</v>
      </c>
      <c r="AN348">
        <v>0.14000000000000001</v>
      </c>
      <c r="AO348">
        <v>114.02</v>
      </c>
      <c r="AP348">
        <v>0</v>
      </c>
      <c r="AQ348">
        <v>11.99</v>
      </c>
      <c r="AR348">
        <v>0.01</v>
      </c>
      <c r="AS348">
        <v>0</v>
      </c>
      <c r="AT348">
        <v>90</v>
      </c>
      <c r="AU348">
        <v>41.65</v>
      </c>
      <c r="AV348">
        <v>1</v>
      </c>
      <c r="AW348">
        <v>1</v>
      </c>
      <c r="AZ348">
        <v>1</v>
      </c>
      <c r="BA348">
        <v>35.24</v>
      </c>
      <c r="BB348">
        <v>18.059999999999999</v>
      </c>
      <c r="BC348">
        <v>3.96</v>
      </c>
      <c r="BD348" t="s">
        <v>3</v>
      </c>
      <c r="BE348" t="s">
        <v>3</v>
      </c>
      <c r="BF348" t="s">
        <v>3</v>
      </c>
      <c r="BG348" t="s">
        <v>3</v>
      </c>
      <c r="BH348">
        <v>0</v>
      </c>
      <c r="BI348">
        <v>1</v>
      </c>
      <c r="BJ348" t="s">
        <v>525</v>
      </c>
      <c r="BM348">
        <v>15001</v>
      </c>
      <c r="BN348">
        <v>0</v>
      </c>
      <c r="BO348" t="s">
        <v>522</v>
      </c>
      <c r="BP348">
        <v>1</v>
      </c>
      <c r="BQ348">
        <v>2</v>
      </c>
      <c r="BR348">
        <v>0</v>
      </c>
      <c r="BS348">
        <v>35.24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100</v>
      </c>
      <c r="CA348">
        <v>49</v>
      </c>
      <c r="CB348" t="s">
        <v>3</v>
      </c>
      <c r="CE348">
        <v>0</v>
      </c>
      <c r="CF348">
        <v>0</v>
      </c>
      <c r="CG348">
        <v>0</v>
      </c>
      <c r="CM348">
        <v>0</v>
      </c>
      <c r="CN348" t="s">
        <v>2151</v>
      </c>
      <c r="CO348">
        <v>0</v>
      </c>
      <c r="CP348">
        <f t="shared" si="223"/>
        <v>0</v>
      </c>
      <c r="CQ348">
        <f t="shared" si="224"/>
        <v>1593.8604</v>
      </c>
      <c r="CR348">
        <f t="shared" si="225"/>
        <v>76.032599999999988</v>
      </c>
      <c r="CS348">
        <f t="shared" si="226"/>
        <v>7.0480000000000009</v>
      </c>
      <c r="CT348">
        <f t="shared" si="227"/>
        <v>5313.8396000000002</v>
      </c>
      <c r="CU348">
        <f t="shared" si="228"/>
        <v>0</v>
      </c>
      <c r="CV348">
        <f t="shared" si="229"/>
        <v>15.856775000000001</v>
      </c>
      <c r="CW348">
        <f t="shared" si="230"/>
        <v>1.4375000000000001E-2</v>
      </c>
      <c r="CX348">
        <f t="shared" si="231"/>
        <v>0</v>
      </c>
      <c r="CY348">
        <f t="shared" si="232"/>
        <v>0</v>
      </c>
      <c r="CZ348">
        <f t="shared" si="233"/>
        <v>0</v>
      </c>
      <c r="DC348" t="s">
        <v>3</v>
      </c>
      <c r="DD348" t="s">
        <v>3</v>
      </c>
      <c r="DE348" t="s">
        <v>61</v>
      </c>
      <c r="DF348" t="s">
        <v>61</v>
      </c>
      <c r="DG348" t="s">
        <v>62</v>
      </c>
      <c r="DH348" t="s">
        <v>3</v>
      </c>
      <c r="DI348" t="s">
        <v>62</v>
      </c>
      <c r="DJ348" t="s">
        <v>61</v>
      </c>
      <c r="DK348" t="s">
        <v>3</v>
      </c>
      <c r="DL348" t="s">
        <v>86</v>
      </c>
      <c r="DM348" t="s">
        <v>63</v>
      </c>
      <c r="DN348">
        <v>0</v>
      </c>
      <c r="DO348">
        <v>0</v>
      </c>
      <c r="DP348">
        <v>1</v>
      </c>
      <c r="DQ348">
        <v>1</v>
      </c>
      <c r="DU348">
        <v>1005</v>
      </c>
      <c r="DV348" t="s">
        <v>524</v>
      </c>
      <c r="DW348" t="s">
        <v>524</v>
      </c>
      <c r="DX348">
        <v>100</v>
      </c>
      <c r="DZ348" t="s">
        <v>3</v>
      </c>
      <c r="EA348" t="s">
        <v>3</v>
      </c>
      <c r="EB348" t="s">
        <v>3</v>
      </c>
      <c r="EC348" t="s">
        <v>3</v>
      </c>
      <c r="EE348">
        <v>53551142</v>
      </c>
      <c r="EF348">
        <v>2</v>
      </c>
      <c r="EG348" t="s">
        <v>38</v>
      </c>
      <c r="EH348">
        <v>15</v>
      </c>
      <c r="EI348" t="s">
        <v>149</v>
      </c>
      <c r="EJ348">
        <v>1</v>
      </c>
      <c r="EK348">
        <v>15001</v>
      </c>
      <c r="EL348" t="s">
        <v>149</v>
      </c>
      <c r="EM348" t="s">
        <v>150</v>
      </c>
      <c r="EO348" t="s">
        <v>67</v>
      </c>
      <c r="EQ348">
        <v>131072</v>
      </c>
      <c r="ER348">
        <v>519.44000000000005</v>
      </c>
      <c r="ES348">
        <v>402.49</v>
      </c>
      <c r="ET348">
        <v>2.93</v>
      </c>
      <c r="EU348">
        <v>0.14000000000000001</v>
      </c>
      <c r="EV348">
        <v>114.02</v>
      </c>
      <c r="EW348">
        <v>11.99</v>
      </c>
      <c r="EX348">
        <v>0.01</v>
      </c>
      <c r="EY348">
        <v>0</v>
      </c>
      <c r="FQ348">
        <v>0</v>
      </c>
      <c r="FR348">
        <f>ROUND(IF(AND(BH348=3,BI348=3),P348,0),0)</f>
        <v>0</v>
      </c>
      <c r="FS348">
        <v>0</v>
      </c>
      <c r="FX348">
        <v>90</v>
      </c>
      <c r="FY348">
        <v>41.65</v>
      </c>
      <c r="GA348" t="s">
        <v>3</v>
      </c>
      <c r="GD348">
        <v>1</v>
      </c>
      <c r="GF348">
        <v>1070078254</v>
      </c>
      <c r="GG348">
        <v>2</v>
      </c>
      <c r="GH348">
        <v>1</v>
      </c>
      <c r="GI348">
        <v>2</v>
      </c>
      <c r="GJ348">
        <v>0</v>
      </c>
      <c r="GK348">
        <v>0</v>
      </c>
      <c r="GL348">
        <f>ROUND(IF(AND(BH348=3,BI348=3,FS348&lt;&gt;0),P348,0),0)</f>
        <v>0</v>
      </c>
      <c r="GM348">
        <f>ROUND(O348+X348+Y348,0)+GX348</f>
        <v>0</v>
      </c>
      <c r="GN348">
        <f>IF(OR(BI348=0,BI348=1),ROUND(O348+X348+Y348,0),0)</f>
        <v>0</v>
      </c>
      <c r="GO348">
        <f>IF(BI348=2,ROUND(O348+X348+Y348,0),0)</f>
        <v>0</v>
      </c>
      <c r="GP348">
        <f>IF(BI348=4,ROUND(O348+X348+Y348,0)+GX348,0)</f>
        <v>0</v>
      </c>
      <c r="GR348">
        <v>0</v>
      </c>
      <c r="GS348">
        <v>0</v>
      </c>
      <c r="GT348">
        <v>0</v>
      </c>
      <c r="GU348" t="s">
        <v>3</v>
      </c>
      <c r="GV348">
        <f t="shared" si="234"/>
        <v>0</v>
      </c>
      <c r="GW348">
        <v>1</v>
      </c>
      <c r="GX348">
        <f>ROUND(HC348*I348,0)</f>
        <v>0</v>
      </c>
      <c r="HA348">
        <v>0</v>
      </c>
      <c r="HB348">
        <v>0</v>
      </c>
      <c r="HC348">
        <f t="shared" si="235"/>
        <v>0</v>
      </c>
      <c r="HE348" t="s">
        <v>3</v>
      </c>
      <c r="HF348" t="s">
        <v>3</v>
      </c>
      <c r="HM348" t="s">
        <v>3</v>
      </c>
      <c r="HN348" t="s">
        <v>151</v>
      </c>
      <c r="HO348" t="s">
        <v>152</v>
      </c>
      <c r="HP348" t="s">
        <v>149</v>
      </c>
      <c r="HQ348" t="s">
        <v>149</v>
      </c>
      <c r="IK348">
        <v>0</v>
      </c>
    </row>
    <row r="349" spans="1:255" x14ac:dyDescent="0.2">
      <c r="A349" s="2">
        <v>17</v>
      </c>
      <c r="B349" s="2">
        <v>1</v>
      </c>
      <c r="C349" s="2">
        <f>ROW(SmtRes!A733)</f>
        <v>733</v>
      </c>
      <c r="D349" s="2">
        <f>ROW(EtalonRes!A685)</f>
        <v>685</v>
      </c>
      <c r="E349" s="2" t="s">
        <v>526</v>
      </c>
      <c r="F349" s="2" t="s">
        <v>527</v>
      </c>
      <c r="G349" s="2" t="s">
        <v>528</v>
      </c>
      <c r="H349" s="2" t="s">
        <v>529</v>
      </c>
      <c r="I349" s="2">
        <f>ROUND(803.16/100,7)</f>
        <v>8.0315999999999992</v>
      </c>
      <c r="J349" s="2">
        <v>0</v>
      </c>
      <c r="K349" s="2">
        <f>ROUND(803.16/100,7)</f>
        <v>8.0315999999999992</v>
      </c>
      <c r="L349" s="2"/>
      <c r="M349" s="2"/>
      <c r="N349" s="2"/>
      <c r="O349" s="2">
        <f>ROUND(CP349,2)</f>
        <v>8306.52</v>
      </c>
      <c r="P349" s="2">
        <f>ROUND(CQ349*I349,2)</f>
        <v>5128.0200000000004</v>
      </c>
      <c r="Q349" s="2">
        <f>ROUND(CR349*I349,2)</f>
        <v>13.65</v>
      </c>
      <c r="R349" s="2">
        <f>ROUND(CS349*I349,2)</f>
        <v>1.61</v>
      </c>
      <c r="S349" s="2">
        <f>ROUND(CT349*I349,2)</f>
        <v>3164.85</v>
      </c>
      <c r="T349" s="2">
        <f>ROUND(CU349*I349,2)</f>
        <v>0</v>
      </c>
      <c r="U349" s="2">
        <f t="shared" si="217"/>
        <v>357.21083132999996</v>
      </c>
      <c r="V349" s="2">
        <f t="shared" si="218"/>
        <v>0.11545424999999999</v>
      </c>
      <c r="W349" s="2">
        <f>ROUND(CX349*I349,2)</f>
        <v>0</v>
      </c>
      <c r="X349" s="2">
        <f>ROUND(CY349,2)</f>
        <v>2849.81</v>
      </c>
      <c r="Y349" s="2">
        <f>ROUND(CZ349,2)</f>
        <v>1318.83</v>
      </c>
      <c r="Z349" s="2"/>
      <c r="AA349" s="2">
        <v>53551706</v>
      </c>
      <c r="AB349" s="2">
        <f t="shared" si="219"/>
        <v>1034.23</v>
      </c>
      <c r="AC349" s="2">
        <f t="shared" si="220"/>
        <v>638.48</v>
      </c>
      <c r="AD349" s="2">
        <f>ROUND(((((ET349*ROUND((1.25*1.15),7)))-((EU349*ROUND((1.25*1.15),7))))+AE349),2)</f>
        <v>1.7</v>
      </c>
      <c r="AE349" s="2">
        <f>ROUND(((EU349*ROUND((1.25*1.15),7))),2)</f>
        <v>0.2</v>
      </c>
      <c r="AF349" s="2">
        <f>ROUND(((EV349*ROUND((1.15*1.15),7))),2)</f>
        <v>394.05</v>
      </c>
      <c r="AG349" s="2">
        <f t="shared" si="221"/>
        <v>0</v>
      </c>
      <c r="AH349" s="2">
        <f>((EW349*ROUND((1.15*1.15),7)))</f>
        <v>44.475675000000003</v>
      </c>
      <c r="AI349" s="2">
        <f>((EX349*ROUND((1.25*1.15),7)))</f>
        <v>1.4375000000000001E-2</v>
      </c>
      <c r="AJ349" s="2">
        <f t="shared" si="222"/>
        <v>0</v>
      </c>
      <c r="AK349" s="2">
        <v>937.62</v>
      </c>
      <c r="AL349" s="2">
        <v>638.48</v>
      </c>
      <c r="AM349" s="2">
        <v>1.18</v>
      </c>
      <c r="AN349" s="2">
        <v>0.14000000000000001</v>
      </c>
      <c r="AO349" s="2">
        <v>297.95999999999998</v>
      </c>
      <c r="AP349" s="2">
        <v>0</v>
      </c>
      <c r="AQ349" s="2">
        <v>33.630000000000003</v>
      </c>
      <c r="AR349" s="2">
        <v>0.01</v>
      </c>
      <c r="AS349" s="2">
        <v>0</v>
      </c>
      <c r="AT349" s="2">
        <v>90</v>
      </c>
      <c r="AU349" s="2">
        <v>41.65</v>
      </c>
      <c r="AV349" s="2">
        <v>1</v>
      </c>
      <c r="AW349" s="2">
        <v>1</v>
      </c>
      <c r="AX349" s="2"/>
      <c r="AY349" s="2"/>
      <c r="AZ349" s="2">
        <v>1</v>
      </c>
      <c r="BA349" s="2">
        <v>1</v>
      </c>
      <c r="BB349" s="2">
        <v>1</v>
      </c>
      <c r="BC349" s="2">
        <v>1</v>
      </c>
      <c r="BD349" s="2" t="s">
        <v>3</v>
      </c>
      <c r="BE349" s="2" t="s">
        <v>3</v>
      </c>
      <c r="BF349" s="2" t="s">
        <v>3</v>
      </c>
      <c r="BG349" s="2" t="s">
        <v>3</v>
      </c>
      <c r="BH349" s="2">
        <v>0</v>
      </c>
      <c r="BI349" s="2">
        <v>1</v>
      </c>
      <c r="BJ349" s="2" t="s">
        <v>530</v>
      </c>
      <c r="BK349" s="2"/>
      <c r="BL349" s="2"/>
      <c r="BM349" s="2">
        <v>15001</v>
      </c>
      <c r="BN349" s="2">
        <v>0</v>
      </c>
      <c r="BO349" s="2" t="s">
        <v>3</v>
      </c>
      <c r="BP349" s="2">
        <v>0</v>
      </c>
      <c r="BQ349" s="2">
        <v>2</v>
      </c>
      <c r="BR349" s="2">
        <v>0</v>
      </c>
      <c r="BS349" s="2">
        <v>1</v>
      </c>
      <c r="BT349" s="2">
        <v>1</v>
      </c>
      <c r="BU349" s="2">
        <v>1</v>
      </c>
      <c r="BV349" s="2">
        <v>1</v>
      </c>
      <c r="BW349" s="2">
        <v>1</v>
      </c>
      <c r="BX349" s="2">
        <v>1</v>
      </c>
      <c r="BY349" s="2" t="s">
        <v>3</v>
      </c>
      <c r="BZ349" s="2">
        <v>100</v>
      </c>
      <c r="CA349" s="2">
        <v>49</v>
      </c>
      <c r="CB349" s="2" t="s">
        <v>3</v>
      </c>
      <c r="CC349" s="2"/>
      <c r="CD349" s="2"/>
      <c r="CE349" s="2">
        <v>0</v>
      </c>
      <c r="CF349" s="2">
        <v>0</v>
      </c>
      <c r="CG349" s="2">
        <v>0</v>
      </c>
      <c r="CH349" s="2"/>
      <c r="CI349" s="2"/>
      <c r="CJ349" s="2"/>
      <c r="CK349" s="2"/>
      <c r="CL349" s="2"/>
      <c r="CM349" s="2">
        <v>0</v>
      </c>
      <c r="CN349" s="2" t="s">
        <v>2151</v>
      </c>
      <c r="CO349" s="2">
        <v>0</v>
      </c>
      <c r="CP349" s="2">
        <f t="shared" si="223"/>
        <v>8306.52</v>
      </c>
      <c r="CQ349" s="2">
        <f t="shared" si="224"/>
        <v>638.48</v>
      </c>
      <c r="CR349" s="2">
        <f t="shared" si="225"/>
        <v>1.7</v>
      </c>
      <c r="CS349" s="2">
        <f t="shared" si="226"/>
        <v>0.2</v>
      </c>
      <c r="CT349" s="2">
        <f t="shared" si="227"/>
        <v>394.05</v>
      </c>
      <c r="CU349" s="2">
        <f t="shared" si="228"/>
        <v>0</v>
      </c>
      <c r="CV349" s="2">
        <f t="shared" si="229"/>
        <v>44.475675000000003</v>
      </c>
      <c r="CW349" s="2">
        <f t="shared" si="230"/>
        <v>1.4375000000000001E-2</v>
      </c>
      <c r="CX349" s="2">
        <f t="shared" si="231"/>
        <v>0</v>
      </c>
      <c r="CY349" s="2">
        <f t="shared" si="232"/>
        <v>2849.8140000000003</v>
      </c>
      <c r="CZ349" s="2">
        <f t="shared" si="233"/>
        <v>1318.83059</v>
      </c>
      <c r="DA349" s="2"/>
      <c r="DB349" s="2"/>
      <c r="DC349" s="2" t="s">
        <v>3</v>
      </c>
      <c r="DD349" s="2" t="s">
        <v>3</v>
      </c>
      <c r="DE349" s="2" t="s">
        <v>61</v>
      </c>
      <c r="DF349" s="2" t="s">
        <v>61</v>
      </c>
      <c r="DG349" s="2" t="s">
        <v>62</v>
      </c>
      <c r="DH349" s="2" t="s">
        <v>3</v>
      </c>
      <c r="DI349" s="2" t="s">
        <v>62</v>
      </c>
      <c r="DJ349" s="2" t="s">
        <v>61</v>
      </c>
      <c r="DK349" s="2" t="s">
        <v>3</v>
      </c>
      <c r="DL349" s="2" t="s">
        <v>86</v>
      </c>
      <c r="DM349" s="2" t="s">
        <v>63</v>
      </c>
      <c r="DN349" s="2">
        <v>0</v>
      </c>
      <c r="DO349" s="2">
        <v>0</v>
      </c>
      <c r="DP349" s="2">
        <v>1</v>
      </c>
      <c r="DQ349" s="2">
        <v>1</v>
      </c>
      <c r="DR349" s="2"/>
      <c r="DS349" s="2"/>
      <c r="DT349" s="2"/>
      <c r="DU349" s="2">
        <v>1013</v>
      </c>
      <c r="DV349" s="2" t="s">
        <v>529</v>
      </c>
      <c r="DW349" s="2" t="s">
        <v>529</v>
      </c>
      <c r="DX349" s="2">
        <v>1</v>
      </c>
      <c r="DY349" s="2"/>
      <c r="DZ349" s="2" t="s">
        <v>3</v>
      </c>
      <c r="EA349" s="2" t="s">
        <v>3</v>
      </c>
      <c r="EB349" s="2" t="s">
        <v>3</v>
      </c>
      <c r="EC349" s="2" t="s">
        <v>3</v>
      </c>
      <c r="ED349" s="2"/>
      <c r="EE349" s="2">
        <v>53551142</v>
      </c>
      <c r="EF349" s="2">
        <v>2</v>
      </c>
      <c r="EG349" s="2" t="s">
        <v>38</v>
      </c>
      <c r="EH349" s="2">
        <v>15</v>
      </c>
      <c r="EI349" s="2" t="s">
        <v>149</v>
      </c>
      <c r="EJ349" s="2">
        <v>1</v>
      </c>
      <c r="EK349" s="2">
        <v>15001</v>
      </c>
      <c r="EL349" s="2" t="s">
        <v>149</v>
      </c>
      <c r="EM349" s="2" t="s">
        <v>150</v>
      </c>
      <c r="EN349" s="2"/>
      <c r="EO349" s="2" t="s">
        <v>67</v>
      </c>
      <c r="EP349" s="2"/>
      <c r="EQ349" s="2">
        <v>131072</v>
      </c>
      <c r="ER349" s="2">
        <v>937.62</v>
      </c>
      <c r="ES349" s="2">
        <v>638.48</v>
      </c>
      <c r="ET349" s="2">
        <v>1.18</v>
      </c>
      <c r="EU349" s="2">
        <v>0.14000000000000001</v>
      </c>
      <c r="EV349" s="2">
        <v>297.95999999999998</v>
      </c>
      <c r="EW349" s="2">
        <v>33.630000000000003</v>
      </c>
      <c r="EX349" s="2">
        <v>0.01</v>
      </c>
      <c r="EY349" s="2">
        <v>0</v>
      </c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>
        <v>0</v>
      </c>
      <c r="FR349" s="2">
        <f>ROUND(IF(AND(BH349=3,BI349=3),P349,0),2)</f>
        <v>0</v>
      </c>
      <c r="FS349" s="2">
        <v>0</v>
      </c>
      <c r="FT349" s="2"/>
      <c r="FU349" s="2"/>
      <c r="FV349" s="2"/>
      <c r="FW349" s="2"/>
      <c r="FX349" s="2">
        <v>90</v>
      </c>
      <c r="FY349" s="2">
        <v>41.65</v>
      </c>
      <c r="FZ349" s="2"/>
      <c r="GA349" s="2" t="s">
        <v>3</v>
      </c>
      <c r="GB349" s="2"/>
      <c r="GC349" s="2"/>
      <c r="GD349" s="2">
        <v>1</v>
      </c>
      <c r="GE349" s="2"/>
      <c r="GF349" s="2">
        <v>-151632471</v>
      </c>
      <c r="GG349" s="2">
        <v>2</v>
      </c>
      <c r="GH349" s="2">
        <v>1</v>
      </c>
      <c r="GI349" s="2">
        <v>-2</v>
      </c>
      <c r="GJ349" s="2">
        <v>0</v>
      </c>
      <c r="GK349" s="2">
        <v>0</v>
      </c>
      <c r="GL349" s="2">
        <f>ROUND(IF(AND(BH349=3,BI349=3,FS349&lt;&gt;0),P349,0),2)</f>
        <v>0</v>
      </c>
      <c r="GM349" s="2">
        <f>ROUND(O349+X349+Y349,2)+GX349</f>
        <v>12475.16</v>
      </c>
      <c r="GN349" s="2">
        <f>IF(OR(BI349=0,BI349=1),ROUND(O349+X349+Y349,2),0)</f>
        <v>12475.16</v>
      </c>
      <c r="GO349" s="2">
        <f>IF(BI349=2,ROUND(O349+X349+Y349,2),0)</f>
        <v>0</v>
      </c>
      <c r="GP349" s="2">
        <f>IF(BI349=4,ROUND(O349+X349+Y349,2)+GX349,0)</f>
        <v>0</v>
      </c>
      <c r="GQ349" s="2"/>
      <c r="GR349" s="2">
        <v>0</v>
      </c>
      <c r="GS349" s="2">
        <v>0</v>
      </c>
      <c r="GT349" s="2">
        <v>0</v>
      </c>
      <c r="GU349" s="2" t="s">
        <v>3</v>
      </c>
      <c r="GV349" s="2">
        <f t="shared" si="234"/>
        <v>0</v>
      </c>
      <c r="GW349" s="2">
        <v>1</v>
      </c>
      <c r="GX349" s="2">
        <f>ROUND(HC349*I349,2)</f>
        <v>0</v>
      </c>
      <c r="GY349" s="2"/>
      <c r="GZ349" s="2"/>
      <c r="HA349" s="2">
        <v>0</v>
      </c>
      <c r="HB349" s="2">
        <v>0</v>
      </c>
      <c r="HC349" s="2">
        <f t="shared" si="235"/>
        <v>0</v>
      </c>
      <c r="HD349" s="2"/>
      <c r="HE349" s="2" t="s">
        <v>3</v>
      </c>
      <c r="HF349" s="2" t="s">
        <v>3</v>
      </c>
      <c r="HG349" s="2"/>
      <c r="HH349" s="2"/>
      <c r="HI349" s="2"/>
      <c r="HJ349" s="2"/>
      <c r="HK349" s="2"/>
      <c r="HL349" s="2"/>
      <c r="HM349" s="2" t="s">
        <v>3</v>
      </c>
      <c r="HN349" s="2" t="s">
        <v>151</v>
      </c>
      <c r="HO349" s="2" t="s">
        <v>152</v>
      </c>
      <c r="HP349" s="2" t="s">
        <v>149</v>
      </c>
      <c r="HQ349" s="2" t="s">
        <v>149</v>
      </c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>
        <v>0</v>
      </c>
      <c r="IL349" s="2"/>
      <c r="IM349" s="2"/>
      <c r="IN349" s="2"/>
      <c r="IO349" s="2"/>
      <c r="IP349" s="2"/>
      <c r="IQ349" s="2"/>
      <c r="IR349" s="2"/>
      <c r="IS349" s="2"/>
      <c r="IT349" s="2"/>
      <c r="IU349" s="2"/>
    </row>
    <row r="350" spans="1:255" x14ac:dyDescent="0.2">
      <c r="A350">
        <v>17</v>
      </c>
      <c r="B350">
        <v>1</v>
      </c>
      <c r="C350">
        <f>ROW(SmtRes!A746)</f>
        <v>746</v>
      </c>
      <c r="D350">
        <f>ROW(EtalonRes!A696)</f>
        <v>696</v>
      </c>
      <c r="E350" t="s">
        <v>526</v>
      </c>
      <c r="F350" t="s">
        <v>527</v>
      </c>
      <c r="G350" t="s">
        <v>528</v>
      </c>
      <c r="H350" t="s">
        <v>529</v>
      </c>
      <c r="I350">
        <f>ROUND(803.16/100,7)</f>
        <v>8.0315999999999992</v>
      </c>
      <c r="J350">
        <v>0</v>
      </c>
      <c r="K350">
        <f>ROUND(803.16/100,7)</f>
        <v>8.0315999999999992</v>
      </c>
      <c r="O350">
        <f>ROUND(CP350,0)</f>
        <v>147924</v>
      </c>
      <c r="P350">
        <f>ROUND(CQ350*I350,0)</f>
        <v>36153</v>
      </c>
      <c r="Q350">
        <f>ROUND(CR350*I350,0)</f>
        <v>242</v>
      </c>
      <c r="R350">
        <f>ROUND(CS350*I350,0)</f>
        <v>57</v>
      </c>
      <c r="S350">
        <f>ROUND(CT350*I350,0)</f>
        <v>111529</v>
      </c>
      <c r="T350">
        <f>ROUND(CU350*I350,0)</f>
        <v>0</v>
      </c>
      <c r="U350">
        <f t="shared" si="217"/>
        <v>357.21083132999996</v>
      </c>
      <c r="V350">
        <f t="shared" si="218"/>
        <v>0.11545424999999999</v>
      </c>
      <c r="W350">
        <f>ROUND(CX350*I350,0)</f>
        <v>0</v>
      </c>
      <c r="X350">
        <f>ROUND(CY350,0)</f>
        <v>100427</v>
      </c>
      <c r="Y350">
        <f>ROUND(CZ350,0)</f>
        <v>46476</v>
      </c>
      <c r="AA350">
        <v>53551707</v>
      </c>
      <c r="AB350">
        <f t="shared" si="219"/>
        <v>1034.23</v>
      </c>
      <c r="AC350">
        <f t="shared" si="220"/>
        <v>638.48</v>
      </c>
      <c r="AD350">
        <f>ROUND(((((ET350*ROUND((1.25*1.15),7)))-((EU350*ROUND((1.25*1.15),7))))+AE350),2)</f>
        <v>1.7</v>
      </c>
      <c r="AE350">
        <f>ROUND(((EU350*ROUND((1.25*1.15),7))),2)</f>
        <v>0.2</v>
      </c>
      <c r="AF350">
        <f>ROUND(((EV350*ROUND((1.15*1.15),7))),2)</f>
        <v>394.05</v>
      </c>
      <c r="AG350">
        <f t="shared" si="221"/>
        <v>0</v>
      </c>
      <c r="AH350">
        <f>((EW350*ROUND((1.15*1.15),7)))</f>
        <v>44.475675000000003</v>
      </c>
      <c r="AI350">
        <f>((EX350*ROUND((1.25*1.15),7)))</f>
        <v>1.4375000000000001E-2</v>
      </c>
      <c r="AJ350">
        <f t="shared" si="222"/>
        <v>0</v>
      </c>
      <c r="AK350">
        <v>937.62</v>
      </c>
      <c r="AL350">
        <v>638.48</v>
      </c>
      <c r="AM350">
        <v>1.18</v>
      </c>
      <c r="AN350">
        <v>0.14000000000000001</v>
      </c>
      <c r="AO350">
        <v>297.95999999999998</v>
      </c>
      <c r="AP350">
        <v>0</v>
      </c>
      <c r="AQ350">
        <v>33.630000000000003</v>
      </c>
      <c r="AR350">
        <v>0.01</v>
      </c>
      <c r="AS350">
        <v>0</v>
      </c>
      <c r="AT350">
        <v>90</v>
      </c>
      <c r="AU350">
        <v>41.65</v>
      </c>
      <c r="AV350">
        <v>1</v>
      </c>
      <c r="AW350">
        <v>1</v>
      </c>
      <c r="AZ350">
        <v>1</v>
      </c>
      <c r="BA350">
        <v>35.24</v>
      </c>
      <c r="BB350">
        <v>17.75</v>
      </c>
      <c r="BC350">
        <v>7.05</v>
      </c>
      <c r="BD350" t="s">
        <v>3</v>
      </c>
      <c r="BE350" t="s">
        <v>3</v>
      </c>
      <c r="BF350" t="s">
        <v>3</v>
      </c>
      <c r="BG350" t="s">
        <v>3</v>
      </c>
      <c r="BH350">
        <v>0</v>
      </c>
      <c r="BI350">
        <v>1</v>
      </c>
      <c r="BJ350" t="s">
        <v>530</v>
      </c>
      <c r="BM350">
        <v>15001</v>
      </c>
      <c r="BN350">
        <v>0</v>
      </c>
      <c r="BO350" t="s">
        <v>527</v>
      </c>
      <c r="BP350">
        <v>1</v>
      </c>
      <c r="BQ350">
        <v>2</v>
      </c>
      <c r="BR350">
        <v>0</v>
      </c>
      <c r="BS350">
        <v>35.24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100</v>
      </c>
      <c r="CA350">
        <v>49</v>
      </c>
      <c r="CB350" t="s">
        <v>3</v>
      </c>
      <c r="CE350">
        <v>0</v>
      </c>
      <c r="CF350">
        <v>0</v>
      </c>
      <c r="CG350">
        <v>0</v>
      </c>
      <c r="CM350">
        <v>0</v>
      </c>
      <c r="CN350" t="s">
        <v>2151</v>
      </c>
      <c r="CO350">
        <v>0</v>
      </c>
      <c r="CP350">
        <f t="shared" si="223"/>
        <v>147924</v>
      </c>
      <c r="CQ350">
        <f t="shared" si="224"/>
        <v>4501.2839999999997</v>
      </c>
      <c r="CR350">
        <f t="shared" si="225"/>
        <v>30.175000000000001</v>
      </c>
      <c r="CS350">
        <f t="shared" si="226"/>
        <v>7.0480000000000009</v>
      </c>
      <c r="CT350">
        <f t="shared" si="227"/>
        <v>13886.322000000002</v>
      </c>
      <c r="CU350">
        <f t="shared" si="228"/>
        <v>0</v>
      </c>
      <c r="CV350">
        <f t="shared" si="229"/>
        <v>44.475675000000003</v>
      </c>
      <c r="CW350">
        <f t="shared" si="230"/>
        <v>1.4375000000000001E-2</v>
      </c>
      <c r="CX350">
        <f t="shared" si="231"/>
        <v>0</v>
      </c>
      <c r="CY350">
        <f t="shared" si="232"/>
        <v>100427.4</v>
      </c>
      <c r="CZ350">
        <f t="shared" si="233"/>
        <v>46475.568999999996</v>
      </c>
      <c r="DC350" t="s">
        <v>3</v>
      </c>
      <c r="DD350" t="s">
        <v>3</v>
      </c>
      <c r="DE350" t="s">
        <v>61</v>
      </c>
      <c r="DF350" t="s">
        <v>61</v>
      </c>
      <c r="DG350" t="s">
        <v>62</v>
      </c>
      <c r="DH350" t="s">
        <v>3</v>
      </c>
      <c r="DI350" t="s">
        <v>62</v>
      </c>
      <c r="DJ350" t="s">
        <v>61</v>
      </c>
      <c r="DK350" t="s">
        <v>3</v>
      </c>
      <c r="DL350" t="s">
        <v>86</v>
      </c>
      <c r="DM350" t="s">
        <v>63</v>
      </c>
      <c r="DN350">
        <v>0</v>
      </c>
      <c r="DO350">
        <v>0</v>
      </c>
      <c r="DP350">
        <v>1</v>
      </c>
      <c r="DQ350">
        <v>1</v>
      </c>
      <c r="DU350">
        <v>1013</v>
      </c>
      <c r="DV350" t="s">
        <v>529</v>
      </c>
      <c r="DW350" t="s">
        <v>529</v>
      </c>
      <c r="DX350">
        <v>1</v>
      </c>
      <c r="DZ350" t="s">
        <v>3</v>
      </c>
      <c r="EA350" t="s">
        <v>3</v>
      </c>
      <c r="EB350" t="s">
        <v>3</v>
      </c>
      <c r="EC350" t="s">
        <v>3</v>
      </c>
      <c r="EE350">
        <v>53551142</v>
      </c>
      <c r="EF350">
        <v>2</v>
      </c>
      <c r="EG350" t="s">
        <v>38</v>
      </c>
      <c r="EH350">
        <v>15</v>
      </c>
      <c r="EI350" t="s">
        <v>149</v>
      </c>
      <c r="EJ350">
        <v>1</v>
      </c>
      <c r="EK350">
        <v>15001</v>
      </c>
      <c r="EL350" t="s">
        <v>149</v>
      </c>
      <c r="EM350" t="s">
        <v>150</v>
      </c>
      <c r="EO350" t="s">
        <v>67</v>
      </c>
      <c r="EQ350">
        <v>131072</v>
      </c>
      <c r="ER350">
        <v>937.62</v>
      </c>
      <c r="ES350">
        <v>638.48</v>
      </c>
      <c r="ET350">
        <v>1.18</v>
      </c>
      <c r="EU350">
        <v>0.14000000000000001</v>
      </c>
      <c r="EV350">
        <v>297.95999999999998</v>
      </c>
      <c r="EW350">
        <v>33.630000000000003</v>
      </c>
      <c r="EX350">
        <v>0.01</v>
      </c>
      <c r="EY350">
        <v>0</v>
      </c>
      <c r="FQ350">
        <v>0</v>
      </c>
      <c r="FR350">
        <f>ROUND(IF(AND(BH350=3,BI350=3),P350,0),0)</f>
        <v>0</v>
      </c>
      <c r="FS350">
        <v>0</v>
      </c>
      <c r="FX350">
        <v>90</v>
      </c>
      <c r="FY350">
        <v>41.65</v>
      </c>
      <c r="GA350" t="s">
        <v>3</v>
      </c>
      <c r="GD350">
        <v>1</v>
      </c>
      <c r="GF350">
        <v>-151632471</v>
      </c>
      <c r="GG350">
        <v>2</v>
      </c>
      <c r="GH350">
        <v>1</v>
      </c>
      <c r="GI350">
        <v>2</v>
      </c>
      <c r="GJ350">
        <v>0</v>
      </c>
      <c r="GK350">
        <v>0</v>
      </c>
      <c r="GL350">
        <f>ROUND(IF(AND(BH350=3,BI350=3,FS350&lt;&gt;0),P350,0),0)</f>
        <v>0</v>
      </c>
      <c r="GM350">
        <f>ROUND(O350+X350+Y350,0)+GX350</f>
        <v>294827</v>
      </c>
      <c r="GN350">
        <f>IF(OR(BI350=0,BI350=1),ROUND(O350+X350+Y350,0),0)</f>
        <v>294827</v>
      </c>
      <c r="GO350">
        <f>IF(BI350=2,ROUND(O350+X350+Y350,0),0)</f>
        <v>0</v>
      </c>
      <c r="GP350">
        <f>IF(BI350=4,ROUND(O350+X350+Y350,0)+GX350,0)</f>
        <v>0</v>
      </c>
      <c r="GR350">
        <v>0</v>
      </c>
      <c r="GS350">
        <v>0</v>
      </c>
      <c r="GT350">
        <v>0</v>
      </c>
      <c r="GU350" t="s">
        <v>3</v>
      </c>
      <c r="GV350">
        <f t="shared" si="234"/>
        <v>0</v>
      </c>
      <c r="GW350">
        <v>1</v>
      </c>
      <c r="GX350">
        <f>ROUND(HC350*I350,0)</f>
        <v>0</v>
      </c>
      <c r="HA350">
        <v>0</v>
      </c>
      <c r="HB350">
        <v>0</v>
      </c>
      <c r="HC350">
        <f t="shared" si="235"/>
        <v>0</v>
      </c>
      <c r="HE350" t="s">
        <v>3</v>
      </c>
      <c r="HF350" t="s">
        <v>3</v>
      </c>
      <c r="HM350" t="s">
        <v>3</v>
      </c>
      <c r="HN350" t="s">
        <v>151</v>
      </c>
      <c r="HO350" t="s">
        <v>152</v>
      </c>
      <c r="HP350" t="s">
        <v>149</v>
      </c>
      <c r="HQ350" t="s">
        <v>149</v>
      </c>
      <c r="IK350">
        <v>0</v>
      </c>
    </row>
    <row r="351" spans="1:255" x14ac:dyDescent="0.2">
      <c r="A351" s="2">
        <v>18</v>
      </c>
      <c r="B351" s="2">
        <v>1</v>
      </c>
      <c r="C351" s="2">
        <v>729</v>
      </c>
      <c r="D351" s="2"/>
      <c r="E351" s="2" t="s">
        <v>531</v>
      </c>
      <c r="F351" s="2" t="s">
        <v>532</v>
      </c>
      <c r="G351" s="2" t="s">
        <v>533</v>
      </c>
      <c r="H351" s="2" t="s">
        <v>396</v>
      </c>
      <c r="I351" s="2">
        <f>I349*J351</f>
        <v>-9.0757080000000006</v>
      </c>
      <c r="J351" s="2">
        <v>-1.1300000000000001</v>
      </c>
      <c r="K351" s="2">
        <v>-1.1299999999999999</v>
      </c>
      <c r="L351" s="2"/>
      <c r="M351" s="2"/>
      <c r="N351" s="2"/>
      <c r="O351" s="2">
        <f>ROUND(CP351,2)</f>
        <v>-4156.67</v>
      </c>
      <c r="P351" s="2">
        <f>ROUND(CQ351*I351,2)</f>
        <v>-4156.67</v>
      </c>
      <c r="Q351" s="2">
        <f>ROUND(CR351*I351,2)</f>
        <v>0</v>
      </c>
      <c r="R351" s="2">
        <f>ROUND(CS351*I351,2)</f>
        <v>0</v>
      </c>
      <c r="S351" s="2">
        <f>ROUND(CT351*I351,2)</f>
        <v>0</v>
      </c>
      <c r="T351" s="2">
        <f>ROUND(CU351*I351,2)</f>
        <v>0</v>
      </c>
      <c r="U351" s="2">
        <f t="shared" si="217"/>
        <v>0</v>
      </c>
      <c r="V351" s="2">
        <f t="shared" si="218"/>
        <v>0</v>
      </c>
      <c r="W351" s="2">
        <f>ROUND(CX351*I351,2)</f>
        <v>-2.63</v>
      </c>
      <c r="X351" s="2">
        <f>ROUND(CY351,2)</f>
        <v>0</v>
      </c>
      <c r="Y351" s="2">
        <f>ROUND(CZ351,2)</f>
        <v>0</v>
      </c>
      <c r="Z351" s="2"/>
      <c r="AA351" s="2">
        <v>53551706</v>
      </c>
      <c r="AB351" s="2">
        <f t="shared" si="219"/>
        <v>458</v>
      </c>
      <c r="AC351" s="2">
        <f t="shared" si="220"/>
        <v>458</v>
      </c>
      <c r="AD351" s="2">
        <f t="shared" ref="AD351:AD358" si="238">ROUND((((ET351)-(EU351))+AE351),2)</f>
        <v>0</v>
      </c>
      <c r="AE351" s="2">
        <f t="shared" ref="AE351:AF358" si="239">ROUND((EU351),2)</f>
        <v>0</v>
      </c>
      <c r="AF351" s="2">
        <f t="shared" si="239"/>
        <v>0</v>
      </c>
      <c r="AG351" s="2">
        <f t="shared" si="221"/>
        <v>0</v>
      </c>
      <c r="AH351" s="2">
        <f t="shared" ref="AH351:AI358" si="240">(EW351)</f>
        <v>0</v>
      </c>
      <c r="AI351" s="2">
        <f t="shared" si="240"/>
        <v>0</v>
      </c>
      <c r="AJ351" s="2">
        <f t="shared" si="222"/>
        <v>0.28999999999999998</v>
      </c>
      <c r="AK351" s="2">
        <v>458</v>
      </c>
      <c r="AL351" s="2">
        <v>458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0.28999999999999998</v>
      </c>
      <c r="AT351" s="2">
        <v>100</v>
      </c>
      <c r="AU351" s="2">
        <v>49</v>
      </c>
      <c r="AV351" s="2">
        <v>1</v>
      </c>
      <c r="AW351" s="2">
        <v>1</v>
      </c>
      <c r="AX351" s="2"/>
      <c r="AY351" s="2"/>
      <c r="AZ351" s="2">
        <v>1</v>
      </c>
      <c r="BA351" s="2">
        <v>1</v>
      </c>
      <c r="BB351" s="2">
        <v>1</v>
      </c>
      <c r="BC351" s="2">
        <v>1</v>
      </c>
      <c r="BD351" s="2" t="s">
        <v>3</v>
      </c>
      <c r="BE351" s="2" t="s">
        <v>3</v>
      </c>
      <c r="BF351" s="2" t="s">
        <v>3</v>
      </c>
      <c r="BG351" s="2" t="s">
        <v>3</v>
      </c>
      <c r="BH351" s="2">
        <v>3</v>
      </c>
      <c r="BI351" s="2">
        <v>1</v>
      </c>
      <c r="BJ351" s="2" t="s">
        <v>534</v>
      </c>
      <c r="BK351" s="2"/>
      <c r="BL351" s="2"/>
      <c r="BM351" s="2">
        <v>15001</v>
      </c>
      <c r="BN351" s="2">
        <v>0</v>
      </c>
      <c r="BO351" s="2" t="s">
        <v>3</v>
      </c>
      <c r="BP351" s="2">
        <v>0</v>
      </c>
      <c r="BQ351" s="2">
        <v>2</v>
      </c>
      <c r="BR351" s="2">
        <v>1</v>
      </c>
      <c r="BS351" s="2">
        <v>1</v>
      </c>
      <c r="BT351" s="2">
        <v>1</v>
      </c>
      <c r="BU351" s="2">
        <v>1</v>
      </c>
      <c r="BV351" s="2">
        <v>1</v>
      </c>
      <c r="BW351" s="2">
        <v>1</v>
      </c>
      <c r="BX351" s="2">
        <v>1</v>
      </c>
      <c r="BY351" s="2" t="s">
        <v>3</v>
      </c>
      <c r="BZ351" s="2">
        <v>100</v>
      </c>
      <c r="CA351" s="2">
        <v>49</v>
      </c>
      <c r="CB351" s="2" t="s">
        <v>3</v>
      </c>
      <c r="CC351" s="2"/>
      <c r="CD351" s="2"/>
      <c r="CE351" s="2">
        <v>0</v>
      </c>
      <c r="CF351" s="2">
        <v>0</v>
      </c>
      <c r="CG351" s="2">
        <v>0</v>
      </c>
      <c r="CH351" s="2"/>
      <c r="CI351" s="2"/>
      <c r="CJ351" s="2"/>
      <c r="CK351" s="2"/>
      <c r="CL351" s="2"/>
      <c r="CM351" s="2">
        <v>0</v>
      </c>
      <c r="CN351" s="2" t="s">
        <v>3</v>
      </c>
      <c r="CO351" s="2">
        <v>0</v>
      </c>
      <c r="CP351" s="2">
        <f t="shared" si="223"/>
        <v>-4156.67</v>
      </c>
      <c r="CQ351" s="2">
        <f t="shared" si="224"/>
        <v>458</v>
      </c>
      <c r="CR351" s="2">
        <f t="shared" si="225"/>
        <v>0</v>
      </c>
      <c r="CS351" s="2">
        <f t="shared" si="226"/>
        <v>0</v>
      </c>
      <c r="CT351" s="2">
        <f t="shared" si="227"/>
        <v>0</v>
      </c>
      <c r="CU351" s="2">
        <f t="shared" si="228"/>
        <v>0</v>
      </c>
      <c r="CV351" s="2">
        <f t="shared" si="229"/>
        <v>0</v>
      </c>
      <c r="CW351" s="2">
        <f t="shared" si="230"/>
        <v>0</v>
      </c>
      <c r="CX351" s="2">
        <f t="shared" si="231"/>
        <v>0.28999999999999998</v>
      </c>
      <c r="CY351" s="2">
        <f t="shared" si="232"/>
        <v>0</v>
      </c>
      <c r="CZ351" s="2">
        <f t="shared" si="233"/>
        <v>0</v>
      </c>
      <c r="DA351" s="2"/>
      <c r="DB351" s="2"/>
      <c r="DC351" s="2" t="s">
        <v>3</v>
      </c>
      <c r="DD351" s="2" t="s">
        <v>3</v>
      </c>
      <c r="DE351" s="2" t="s">
        <v>3</v>
      </c>
      <c r="DF351" s="2" t="s">
        <v>3</v>
      </c>
      <c r="DG351" s="2" t="s">
        <v>3</v>
      </c>
      <c r="DH351" s="2" t="s">
        <v>3</v>
      </c>
      <c r="DI351" s="2" t="s">
        <v>3</v>
      </c>
      <c r="DJ351" s="2" t="s">
        <v>3</v>
      </c>
      <c r="DK351" s="2" t="s">
        <v>3</v>
      </c>
      <c r="DL351" s="2" t="s">
        <v>3</v>
      </c>
      <c r="DM351" s="2" t="s">
        <v>3</v>
      </c>
      <c r="DN351" s="2">
        <v>0</v>
      </c>
      <c r="DO351" s="2">
        <v>0</v>
      </c>
      <c r="DP351" s="2">
        <v>1</v>
      </c>
      <c r="DQ351" s="2">
        <v>1</v>
      </c>
      <c r="DR351" s="2"/>
      <c r="DS351" s="2"/>
      <c r="DT351" s="2"/>
      <c r="DU351" s="2">
        <v>1005</v>
      </c>
      <c r="DV351" s="2" t="s">
        <v>396</v>
      </c>
      <c r="DW351" s="2" t="s">
        <v>396</v>
      </c>
      <c r="DX351" s="2">
        <v>100</v>
      </c>
      <c r="DY351" s="2"/>
      <c r="DZ351" s="2" t="s">
        <v>3</v>
      </c>
      <c r="EA351" s="2" t="s">
        <v>3</v>
      </c>
      <c r="EB351" s="2" t="s">
        <v>3</v>
      </c>
      <c r="EC351" s="2" t="s">
        <v>3</v>
      </c>
      <c r="ED351" s="2"/>
      <c r="EE351" s="2">
        <v>53551142</v>
      </c>
      <c r="EF351" s="2">
        <v>2</v>
      </c>
      <c r="EG351" s="2" t="s">
        <v>38</v>
      </c>
      <c r="EH351" s="2">
        <v>15</v>
      </c>
      <c r="EI351" s="2" t="s">
        <v>149</v>
      </c>
      <c r="EJ351" s="2">
        <v>1</v>
      </c>
      <c r="EK351" s="2">
        <v>15001</v>
      </c>
      <c r="EL351" s="2" t="s">
        <v>149</v>
      </c>
      <c r="EM351" s="2" t="s">
        <v>150</v>
      </c>
      <c r="EN351" s="2"/>
      <c r="EO351" s="2" t="s">
        <v>3</v>
      </c>
      <c r="EP351" s="2"/>
      <c r="EQ351" s="2">
        <v>32768</v>
      </c>
      <c r="ER351" s="2">
        <v>458</v>
      </c>
      <c r="ES351" s="2">
        <v>458</v>
      </c>
      <c r="ET351" s="2">
        <v>0</v>
      </c>
      <c r="EU351" s="2">
        <v>0</v>
      </c>
      <c r="EV351" s="2">
        <v>0</v>
      </c>
      <c r="EW351" s="2">
        <v>0</v>
      </c>
      <c r="EX351" s="2">
        <v>0</v>
      </c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>
        <v>0</v>
      </c>
      <c r="FR351" s="2">
        <f>ROUND(IF(AND(BH351=3,BI351=3),P351,0),2)</f>
        <v>0</v>
      </c>
      <c r="FS351" s="2">
        <v>0</v>
      </c>
      <c r="FT351" s="2"/>
      <c r="FU351" s="2"/>
      <c r="FV351" s="2"/>
      <c r="FW351" s="2"/>
      <c r="FX351" s="2">
        <v>100</v>
      </c>
      <c r="FY351" s="2">
        <v>49</v>
      </c>
      <c r="FZ351" s="2"/>
      <c r="GA351" s="2" t="s">
        <v>3</v>
      </c>
      <c r="GB351" s="2"/>
      <c r="GC351" s="2"/>
      <c r="GD351" s="2">
        <v>1</v>
      </c>
      <c r="GE351" s="2"/>
      <c r="GF351" s="2">
        <v>1012483798</v>
      </c>
      <c r="GG351" s="2">
        <v>2</v>
      </c>
      <c r="GH351" s="2">
        <v>1</v>
      </c>
      <c r="GI351" s="2">
        <v>-2</v>
      </c>
      <c r="GJ351" s="2">
        <v>0</v>
      </c>
      <c r="GK351" s="2">
        <v>0</v>
      </c>
      <c r="GL351" s="2">
        <f>ROUND(IF(AND(BH351=3,BI351=3,FS351&lt;&gt;0),P351,0),2)</f>
        <v>0</v>
      </c>
      <c r="GM351" s="2">
        <f>ROUND(O351+X351+Y351,2)+GX351</f>
        <v>-4156.67</v>
      </c>
      <c r="GN351" s="2">
        <f>IF(OR(BI351=0,BI351=1),ROUND(O351+X351+Y351,2),0)</f>
        <v>-4156.67</v>
      </c>
      <c r="GO351" s="2">
        <f>IF(BI351=2,ROUND(O351+X351+Y351,2),0)</f>
        <v>0</v>
      </c>
      <c r="GP351" s="2">
        <f>IF(BI351=4,ROUND(O351+X351+Y351,2)+GX351,0)</f>
        <v>0</v>
      </c>
      <c r="GQ351" s="2"/>
      <c r="GR351" s="2">
        <v>0</v>
      </c>
      <c r="GS351" s="2">
        <v>0</v>
      </c>
      <c r="GT351" s="2">
        <v>0</v>
      </c>
      <c r="GU351" s="2" t="s">
        <v>3</v>
      </c>
      <c r="GV351" s="2">
        <f t="shared" si="234"/>
        <v>0</v>
      </c>
      <c r="GW351" s="2">
        <v>1</v>
      </c>
      <c r="GX351" s="2">
        <f>ROUND(HC351*I351,2)</f>
        <v>0</v>
      </c>
      <c r="GY351" s="2"/>
      <c r="GZ351" s="2"/>
      <c r="HA351" s="2">
        <v>0</v>
      </c>
      <c r="HB351" s="2">
        <v>0</v>
      </c>
      <c r="HC351" s="2">
        <f t="shared" si="235"/>
        <v>0</v>
      </c>
      <c r="HD351" s="2"/>
      <c r="HE351" s="2" t="s">
        <v>3</v>
      </c>
      <c r="HF351" s="2" t="s">
        <v>3</v>
      </c>
      <c r="HG351" s="2"/>
      <c r="HH351" s="2"/>
      <c r="HI351" s="2"/>
      <c r="HJ351" s="2"/>
      <c r="HK351" s="2"/>
      <c r="HL351" s="2"/>
      <c r="HM351" s="2" t="s">
        <v>3</v>
      </c>
      <c r="HN351" s="2" t="s">
        <v>151</v>
      </c>
      <c r="HO351" s="2" t="s">
        <v>152</v>
      </c>
      <c r="HP351" s="2" t="s">
        <v>149</v>
      </c>
      <c r="HQ351" s="2" t="s">
        <v>149</v>
      </c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>
        <v>0</v>
      </c>
      <c r="IL351" s="2"/>
      <c r="IM351" s="2"/>
      <c r="IN351" s="2"/>
      <c r="IO351" s="2"/>
      <c r="IP351" s="2"/>
      <c r="IQ351" s="2"/>
      <c r="IR351" s="2"/>
      <c r="IS351" s="2"/>
      <c r="IT351" s="2"/>
      <c r="IU351" s="2"/>
    </row>
    <row r="352" spans="1:255" x14ac:dyDescent="0.2">
      <c r="A352">
        <v>18</v>
      </c>
      <c r="B352">
        <v>1</v>
      </c>
      <c r="C352">
        <v>742</v>
      </c>
      <c r="E352" t="s">
        <v>531</v>
      </c>
      <c r="F352" t="s">
        <v>532</v>
      </c>
      <c r="G352" t="s">
        <v>533</v>
      </c>
      <c r="H352" t="s">
        <v>396</v>
      </c>
      <c r="I352">
        <f>I350*J352</f>
        <v>-9.0757080000000006</v>
      </c>
      <c r="J352">
        <v>-1.1300000000000001</v>
      </c>
      <c r="K352">
        <v>-1.1299999999999999</v>
      </c>
      <c r="O352">
        <f>ROUND(CP352,0)</f>
        <v>-30468</v>
      </c>
      <c r="P352">
        <f>ROUND(CQ352*I352,0)</f>
        <v>-30468</v>
      </c>
      <c r="Q352">
        <f>ROUND(CR352*I352,0)</f>
        <v>0</v>
      </c>
      <c r="R352">
        <f>ROUND(CS352*I352,0)</f>
        <v>0</v>
      </c>
      <c r="S352">
        <f>ROUND(CT352*I352,0)</f>
        <v>0</v>
      </c>
      <c r="T352">
        <f>ROUND(CU352*I352,0)</f>
        <v>0</v>
      </c>
      <c r="U352">
        <f t="shared" si="217"/>
        <v>0</v>
      </c>
      <c r="V352">
        <f t="shared" si="218"/>
        <v>0</v>
      </c>
      <c r="W352">
        <f>ROUND(CX352*I352,0)</f>
        <v>-3</v>
      </c>
      <c r="X352">
        <f>ROUND(CY352,0)</f>
        <v>0</v>
      </c>
      <c r="Y352">
        <f>ROUND(CZ352,0)</f>
        <v>0</v>
      </c>
      <c r="AA352">
        <v>53551707</v>
      </c>
      <c r="AB352">
        <f t="shared" si="219"/>
        <v>458</v>
      </c>
      <c r="AC352">
        <f t="shared" si="220"/>
        <v>458</v>
      </c>
      <c r="AD352">
        <f t="shared" si="238"/>
        <v>0</v>
      </c>
      <c r="AE352">
        <f t="shared" si="239"/>
        <v>0</v>
      </c>
      <c r="AF352">
        <f t="shared" si="239"/>
        <v>0</v>
      </c>
      <c r="AG352">
        <f t="shared" si="221"/>
        <v>0</v>
      </c>
      <c r="AH352">
        <f t="shared" si="240"/>
        <v>0</v>
      </c>
      <c r="AI352">
        <f t="shared" si="240"/>
        <v>0</v>
      </c>
      <c r="AJ352">
        <f t="shared" si="222"/>
        <v>0.28999999999999998</v>
      </c>
      <c r="AK352">
        <v>458</v>
      </c>
      <c r="AL352">
        <v>458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0.28999999999999998</v>
      </c>
      <c r="AT352">
        <v>100</v>
      </c>
      <c r="AU352">
        <v>49</v>
      </c>
      <c r="AV352">
        <v>1</v>
      </c>
      <c r="AW352">
        <v>1</v>
      </c>
      <c r="AZ352">
        <v>1</v>
      </c>
      <c r="BA352">
        <v>1</v>
      </c>
      <c r="BB352">
        <v>1</v>
      </c>
      <c r="BC352">
        <v>7.33</v>
      </c>
      <c r="BD352" t="s">
        <v>3</v>
      </c>
      <c r="BE352" t="s">
        <v>3</v>
      </c>
      <c r="BF352" t="s">
        <v>3</v>
      </c>
      <c r="BG352" t="s">
        <v>3</v>
      </c>
      <c r="BH352">
        <v>3</v>
      </c>
      <c r="BI352">
        <v>1</v>
      </c>
      <c r="BJ352" t="s">
        <v>534</v>
      </c>
      <c r="BM352">
        <v>15001</v>
      </c>
      <c r="BN352">
        <v>0</v>
      </c>
      <c r="BO352" t="s">
        <v>532</v>
      </c>
      <c r="BP352">
        <v>1</v>
      </c>
      <c r="BQ352">
        <v>2</v>
      </c>
      <c r="BR352">
        <v>1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3</v>
      </c>
      <c r="BZ352">
        <v>100</v>
      </c>
      <c r="CA352">
        <v>49</v>
      </c>
      <c r="CB352" t="s">
        <v>3</v>
      </c>
      <c r="CE352">
        <v>0</v>
      </c>
      <c r="CF352">
        <v>0</v>
      </c>
      <c r="CG352">
        <v>0</v>
      </c>
      <c r="CM352">
        <v>0</v>
      </c>
      <c r="CN352" t="s">
        <v>3</v>
      </c>
      <c r="CO352">
        <v>0</v>
      </c>
      <c r="CP352">
        <f t="shared" si="223"/>
        <v>-30468</v>
      </c>
      <c r="CQ352">
        <f t="shared" si="224"/>
        <v>3357.14</v>
      </c>
      <c r="CR352">
        <f t="shared" si="225"/>
        <v>0</v>
      </c>
      <c r="CS352">
        <f t="shared" si="226"/>
        <v>0</v>
      </c>
      <c r="CT352">
        <f t="shared" si="227"/>
        <v>0</v>
      </c>
      <c r="CU352">
        <f t="shared" si="228"/>
        <v>0</v>
      </c>
      <c r="CV352">
        <f t="shared" si="229"/>
        <v>0</v>
      </c>
      <c r="CW352">
        <f t="shared" si="230"/>
        <v>0</v>
      </c>
      <c r="CX352">
        <f t="shared" si="231"/>
        <v>0.28999999999999998</v>
      </c>
      <c r="CY352">
        <f t="shared" si="232"/>
        <v>0</v>
      </c>
      <c r="CZ352">
        <f t="shared" si="233"/>
        <v>0</v>
      </c>
      <c r="DC352" t="s">
        <v>3</v>
      </c>
      <c r="DD352" t="s">
        <v>3</v>
      </c>
      <c r="DE352" t="s">
        <v>3</v>
      </c>
      <c r="DF352" t="s">
        <v>3</v>
      </c>
      <c r="DG352" t="s">
        <v>3</v>
      </c>
      <c r="DH352" t="s">
        <v>3</v>
      </c>
      <c r="DI352" t="s">
        <v>3</v>
      </c>
      <c r="DJ352" t="s">
        <v>3</v>
      </c>
      <c r="DK352" t="s">
        <v>3</v>
      </c>
      <c r="DL352" t="s">
        <v>3</v>
      </c>
      <c r="DM352" t="s">
        <v>3</v>
      </c>
      <c r="DN352">
        <v>0</v>
      </c>
      <c r="DO352">
        <v>0</v>
      </c>
      <c r="DP352">
        <v>1</v>
      </c>
      <c r="DQ352">
        <v>1</v>
      </c>
      <c r="DU352">
        <v>1005</v>
      </c>
      <c r="DV352" t="s">
        <v>396</v>
      </c>
      <c r="DW352" t="s">
        <v>396</v>
      </c>
      <c r="DX352">
        <v>100</v>
      </c>
      <c r="DZ352" t="s">
        <v>3</v>
      </c>
      <c r="EA352" t="s">
        <v>3</v>
      </c>
      <c r="EB352" t="s">
        <v>3</v>
      </c>
      <c r="EC352" t="s">
        <v>3</v>
      </c>
      <c r="EE352">
        <v>53551142</v>
      </c>
      <c r="EF352">
        <v>2</v>
      </c>
      <c r="EG352" t="s">
        <v>38</v>
      </c>
      <c r="EH352">
        <v>15</v>
      </c>
      <c r="EI352" t="s">
        <v>149</v>
      </c>
      <c r="EJ352">
        <v>1</v>
      </c>
      <c r="EK352">
        <v>15001</v>
      </c>
      <c r="EL352" t="s">
        <v>149</v>
      </c>
      <c r="EM352" t="s">
        <v>150</v>
      </c>
      <c r="EO352" t="s">
        <v>3</v>
      </c>
      <c r="EQ352">
        <v>32768</v>
      </c>
      <c r="ER352">
        <v>458</v>
      </c>
      <c r="ES352">
        <v>458</v>
      </c>
      <c r="ET352">
        <v>0</v>
      </c>
      <c r="EU352">
        <v>0</v>
      </c>
      <c r="EV352">
        <v>0</v>
      </c>
      <c r="EW352">
        <v>0</v>
      </c>
      <c r="EX352">
        <v>0</v>
      </c>
      <c r="FQ352">
        <v>0</v>
      </c>
      <c r="FR352">
        <f>ROUND(IF(AND(BH352=3,BI352=3),P352,0),0)</f>
        <v>0</v>
      </c>
      <c r="FS352">
        <v>0</v>
      </c>
      <c r="FX352">
        <v>100</v>
      </c>
      <c r="FY352">
        <v>49</v>
      </c>
      <c r="GA352" t="s">
        <v>3</v>
      </c>
      <c r="GD352">
        <v>1</v>
      </c>
      <c r="GF352">
        <v>1012483798</v>
      </c>
      <c r="GG352">
        <v>2</v>
      </c>
      <c r="GH352">
        <v>1</v>
      </c>
      <c r="GI352">
        <v>2</v>
      </c>
      <c r="GJ352">
        <v>0</v>
      </c>
      <c r="GK352">
        <v>0</v>
      </c>
      <c r="GL352">
        <f>ROUND(IF(AND(BH352=3,BI352=3,FS352&lt;&gt;0),P352,0),0)</f>
        <v>0</v>
      </c>
      <c r="GM352">
        <f>ROUND(O352+X352+Y352,0)+GX352</f>
        <v>-30468</v>
      </c>
      <c r="GN352">
        <f>IF(OR(BI352=0,BI352=1),ROUND(O352+X352+Y352,0),0)</f>
        <v>-30468</v>
      </c>
      <c r="GO352">
        <f>IF(BI352=2,ROUND(O352+X352+Y352,0),0)</f>
        <v>0</v>
      </c>
      <c r="GP352">
        <f>IF(BI352=4,ROUND(O352+X352+Y352,0)+GX352,0)</f>
        <v>0</v>
      </c>
      <c r="GR352">
        <v>0</v>
      </c>
      <c r="GS352">
        <v>0</v>
      </c>
      <c r="GT352">
        <v>0</v>
      </c>
      <c r="GU352" t="s">
        <v>3</v>
      </c>
      <c r="GV352">
        <f t="shared" si="234"/>
        <v>0</v>
      </c>
      <c r="GW352">
        <v>1</v>
      </c>
      <c r="GX352">
        <f>ROUND(HC352*I352,0)</f>
        <v>0</v>
      </c>
      <c r="HA352">
        <v>0</v>
      </c>
      <c r="HB352">
        <v>0</v>
      </c>
      <c r="HC352">
        <f t="shared" si="235"/>
        <v>0</v>
      </c>
      <c r="HE352" t="s">
        <v>3</v>
      </c>
      <c r="HF352" t="s">
        <v>3</v>
      </c>
      <c r="HM352" t="s">
        <v>3</v>
      </c>
      <c r="HN352" t="s">
        <v>151</v>
      </c>
      <c r="HO352" t="s">
        <v>152</v>
      </c>
      <c r="HP352" t="s">
        <v>149</v>
      </c>
      <c r="HQ352" t="s">
        <v>149</v>
      </c>
      <c r="IK352">
        <v>0</v>
      </c>
    </row>
    <row r="353" spans="1:255" x14ac:dyDescent="0.2">
      <c r="A353" s="2">
        <v>18</v>
      </c>
      <c r="B353" s="2">
        <v>1</v>
      </c>
      <c r="C353" s="2">
        <v>727</v>
      </c>
      <c r="D353" s="2"/>
      <c r="E353" s="2" t="s">
        <v>535</v>
      </c>
      <c r="F353" s="2" t="s">
        <v>536</v>
      </c>
      <c r="G353" s="2" t="s">
        <v>537</v>
      </c>
      <c r="H353" s="2" t="s">
        <v>26</v>
      </c>
      <c r="I353" s="2">
        <f>I349*J353</f>
        <v>-1.6063000000000001E-2</v>
      </c>
      <c r="J353" s="2">
        <v>-1.9999750983614724E-3</v>
      </c>
      <c r="K353" s="2">
        <v>-2E-3</v>
      </c>
      <c r="L353" s="2"/>
      <c r="M353" s="2"/>
      <c r="N353" s="2"/>
      <c r="O353" s="2">
        <f>ROUND(CP353,2)</f>
        <v>-417.48</v>
      </c>
      <c r="P353" s="2">
        <f>ROUND(CQ353*I353,2)</f>
        <v>-417.48</v>
      </c>
      <c r="Q353" s="2">
        <f>ROUND(CR353*I353,2)</f>
        <v>0</v>
      </c>
      <c r="R353" s="2">
        <f>ROUND(CS353*I353,2)</f>
        <v>0</v>
      </c>
      <c r="S353" s="2">
        <f>ROUND(CT353*I353,2)</f>
        <v>0</v>
      </c>
      <c r="T353" s="2">
        <f>ROUND(CU353*I353,2)</f>
        <v>0</v>
      </c>
      <c r="U353" s="2">
        <f t="shared" si="217"/>
        <v>0</v>
      </c>
      <c r="V353" s="2">
        <f t="shared" si="218"/>
        <v>0</v>
      </c>
      <c r="W353" s="2">
        <f>ROUND(CX353*I353,2)</f>
        <v>-0.74</v>
      </c>
      <c r="X353" s="2">
        <f>ROUND(CY353,2)</f>
        <v>0</v>
      </c>
      <c r="Y353" s="2">
        <f>ROUND(CZ353,2)</f>
        <v>0</v>
      </c>
      <c r="Z353" s="2"/>
      <c r="AA353" s="2">
        <v>53551706</v>
      </c>
      <c r="AB353" s="2">
        <f t="shared" si="219"/>
        <v>25990</v>
      </c>
      <c r="AC353" s="2">
        <f t="shared" si="220"/>
        <v>25990</v>
      </c>
      <c r="AD353" s="2">
        <f t="shared" si="238"/>
        <v>0</v>
      </c>
      <c r="AE353" s="2">
        <f t="shared" si="239"/>
        <v>0</v>
      </c>
      <c r="AF353" s="2">
        <f t="shared" si="239"/>
        <v>0</v>
      </c>
      <c r="AG353" s="2">
        <f t="shared" si="221"/>
        <v>0</v>
      </c>
      <c r="AH353" s="2">
        <f t="shared" si="240"/>
        <v>0</v>
      </c>
      <c r="AI353" s="2">
        <f t="shared" si="240"/>
        <v>0</v>
      </c>
      <c r="AJ353" s="2">
        <f t="shared" si="222"/>
        <v>46.13</v>
      </c>
      <c r="AK353" s="2">
        <v>25990</v>
      </c>
      <c r="AL353" s="2">
        <v>25990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46.13</v>
      </c>
      <c r="AT353" s="2">
        <v>100</v>
      </c>
      <c r="AU353" s="2">
        <v>49</v>
      </c>
      <c r="AV353" s="2">
        <v>1</v>
      </c>
      <c r="AW353" s="2">
        <v>1</v>
      </c>
      <c r="AX353" s="2"/>
      <c r="AY353" s="2"/>
      <c r="AZ353" s="2">
        <v>1</v>
      </c>
      <c r="BA353" s="2">
        <v>1</v>
      </c>
      <c r="BB353" s="2">
        <v>1</v>
      </c>
      <c r="BC353" s="2">
        <v>1</v>
      </c>
      <c r="BD353" s="2" t="s">
        <v>3</v>
      </c>
      <c r="BE353" s="2" t="s">
        <v>3</v>
      </c>
      <c r="BF353" s="2" t="s">
        <v>3</v>
      </c>
      <c r="BG353" s="2" t="s">
        <v>3</v>
      </c>
      <c r="BH353" s="2">
        <v>3</v>
      </c>
      <c r="BI353" s="2">
        <v>1</v>
      </c>
      <c r="BJ353" s="2" t="s">
        <v>538</v>
      </c>
      <c r="BK353" s="2"/>
      <c r="BL353" s="2"/>
      <c r="BM353" s="2">
        <v>15001</v>
      </c>
      <c r="BN353" s="2">
        <v>0</v>
      </c>
      <c r="BO353" s="2" t="s">
        <v>3</v>
      </c>
      <c r="BP353" s="2">
        <v>0</v>
      </c>
      <c r="BQ353" s="2">
        <v>2</v>
      </c>
      <c r="BR353" s="2">
        <v>1</v>
      </c>
      <c r="BS353" s="2">
        <v>1</v>
      </c>
      <c r="BT353" s="2">
        <v>1</v>
      </c>
      <c r="BU353" s="2">
        <v>1</v>
      </c>
      <c r="BV353" s="2">
        <v>1</v>
      </c>
      <c r="BW353" s="2">
        <v>1</v>
      </c>
      <c r="BX353" s="2">
        <v>1</v>
      </c>
      <c r="BY353" s="2" t="s">
        <v>3</v>
      </c>
      <c r="BZ353" s="2">
        <v>100</v>
      </c>
      <c r="CA353" s="2">
        <v>49</v>
      </c>
      <c r="CB353" s="2" t="s">
        <v>3</v>
      </c>
      <c r="CC353" s="2"/>
      <c r="CD353" s="2"/>
      <c r="CE353" s="2">
        <v>0</v>
      </c>
      <c r="CF353" s="2">
        <v>0</v>
      </c>
      <c r="CG353" s="2">
        <v>0</v>
      </c>
      <c r="CH353" s="2"/>
      <c r="CI353" s="2"/>
      <c r="CJ353" s="2"/>
      <c r="CK353" s="2"/>
      <c r="CL353" s="2"/>
      <c r="CM353" s="2">
        <v>0</v>
      </c>
      <c r="CN353" s="2" t="s">
        <v>3</v>
      </c>
      <c r="CO353" s="2">
        <v>0</v>
      </c>
      <c r="CP353" s="2">
        <f t="shared" si="223"/>
        <v>-417.48</v>
      </c>
      <c r="CQ353" s="2">
        <f t="shared" si="224"/>
        <v>25990</v>
      </c>
      <c r="CR353" s="2">
        <f t="shared" si="225"/>
        <v>0</v>
      </c>
      <c r="CS353" s="2">
        <f t="shared" si="226"/>
        <v>0</v>
      </c>
      <c r="CT353" s="2">
        <f t="shared" si="227"/>
        <v>0</v>
      </c>
      <c r="CU353" s="2">
        <f t="shared" si="228"/>
        <v>0</v>
      </c>
      <c r="CV353" s="2">
        <f t="shared" si="229"/>
        <v>0</v>
      </c>
      <c r="CW353" s="2">
        <f t="shared" si="230"/>
        <v>0</v>
      </c>
      <c r="CX353" s="2">
        <f t="shared" si="231"/>
        <v>46.13</v>
      </c>
      <c r="CY353" s="2">
        <f t="shared" si="232"/>
        <v>0</v>
      </c>
      <c r="CZ353" s="2">
        <f t="shared" si="233"/>
        <v>0</v>
      </c>
      <c r="DA353" s="2"/>
      <c r="DB353" s="2"/>
      <c r="DC353" s="2" t="s">
        <v>3</v>
      </c>
      <c r="DD353" s="2" t="s">
        <v>3</v>
      </c>
      <c r="DE353" s="2" t="s">
        <v>3</v>
      </c>
      <c r="DF353" s="2" t="s">
        <v>3</v>
      </c>
      <c r="DG353" s="2" t="s">
        <v>3</v>
      </c>
      <c r="DH353" s="2" t="s">
        <v>3</v>
      </c>
      <c r="DI353" s="2" t="s">
        <v>3</v>
      </c>
      <c r="DJ353" s="2" t="s">
        <v>3</v>
      </c>
      <c r="DK353" s="2" t="s">
        <v>3</v>
      </c>
      <c r="DL353" s="2" t="s">
        <v>3</v>
      </c>
      <c r="DM353" s="2" t="s">
        <v>3</v>
      </c>
      <c r="DN353" s="2">
        <v>0</v>
      </c>
      <c r="DO353" s="2">
        <v>0</v>
      </c>
      <c r="DP353" s="2">
        <v>1</v>
      </c>
      <c r="DQ353" s="2">
        <v>1</v>
      </c>
      <c r="DR353" s="2"/>
      <c r="DS353" s="2"/>
      <c r="DT353" s="2"/>
      <c r="DU353" s="2">
        <v>1009</v>
      </c>
      <c r="DV353" s="2" t="s">
        <v>26</v>
      </c>
      <c r="DW353" s="2" t="s">
        <v>26</v>
      </c>
      <c r="DX353" s="2">
        <v>1000</v>
      </c>
      <c r="DY353" s="2"/>
      <c r="DZ353" s="2" t="s">
        <v>3</v>
      </c>
      <c r="EA353" s="2" t="s">
        <v>3</v>
      </c>
      <c r="EB353" s="2" t="s">
        <v>3</v>
      </c>
      <c r="EC353" s="2" t="s">
        <v>3</v>
      </c>
      <c r="ED353" s="2"/>
      <c r="EE353" s="2">
        <v>53551142</v>
      </c>
      <c r="EF353" s="2">
        <v>2</v>
      </c>
      <c r="EG353" s="2" t="s">
        <v>38</v>
      </c>
      <c r="EH353" s="2">
        <v>15</v>
      </c>
      <c r="EI353" s="2" t="s">
        <v>149</v>
      </c>
      <c r="EJ353" s="2">
        <v>1</v>
      </c>
      <c r="EK353" s="2">
        <v>15001</v>
      </c>
      <c r="EL353" s="2" t="s">
        <v>149</v>
      </c>
      <c r="EM353" s="2" t="s">
        <v>150</v>
      </c>
      <c r="EN353" s="2"/>
      <c r="EO353" s="2" t="s">
        <v>3</v>
      </c>
      <c r="EP353" s="2"/>
      <c r="EQ353" s="2">
        <v>32768</v>
      </c>
      <c r="ER353" s="2">
        <v>25990</v>
      </c>
      <c r="ES353" s="2">
        <v>25990</v>
      </c>
      <c r="ET353" s="2">
        <v>0</v>
      </c>
      <c r="EU353" s="2">
        <v>0</v>
      </c>
      <c r="EV353" s="2">
        <v>0</v>
      </c>
      <c r="EW353" s="2">
        <v>0</v>
      </c>
      <c r="EX353" s="2">
        <v>0</v>
      </c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>
        <v>0</v>
      </c>
      <c r="FR353" s="2">
        <f>ROUND(IF(AND(BH353=3,BI353=3),P353,0),2)</f>
        <v>0</v>
      </c>
      <c r="FS353" s="2">
        <v>0</v>
      </c>
      <c r="FT353" s="2"/>
      <c r="FU353" s="2"/>
      <c r="FV353" s="2"/>
      <c r="FW353" s="2"/>
      <c r="FX353" s="2">
        <v>100</v>
      </c>
      <c r="FY353" s="2">
        <v>49</v>
      </c>
      <c r="FZ353" s="2"/>
      <c r="GA353" s="2" t="s">
        <v>3</v>
      </c>
      <c r="GB353" s="2"/>
      <c r="GC353" s="2"/>
      <c r="GD353" s="2">
        <v>1</v>
      </c>
      <c r="GE353" s="2"/>
      <c r="GF353" s="2">
        <v>-768345308</v>
      </c>
      <c r="GG353" s="2">
        <v>2</v>
      </c>
      <c r="GH353" s="2">
        <v>1</v>
      </c>
      <c r="GI353" s="2">
        <v>-2</v>
      </c>
      <c r="GJ353" s="2">
        <v>0</v>
      </c>
      <c r="GK353" s="2">
        <v>0</v>
      </c>
      <c r="GL353" s="2">
        <f>ROUND(IF(AND(BH353=3,BI353=3,FS353&lt;&gt;0),P353,0),2)</f>
        <v>0</v>
      </c>
      <c r="GM353" s="2">
        <f>ROUND(O353+X353+Y353,2)+GX353</f>
        <v>-417.48</v>
      </c>
      <c r="GN353" s="2">
        <f>IF(OR(BI353=0,BI353=1),ROUND(O353+X353+Y353,2),0)</f>
        <v>-417.48</v>
      </c>
      <c r="GO353" s="2">
        <f>IF(BI353=2,ROUND(O353+X353+Y353,2),0)</f>
        <v>0</v>
      </c>
      <c r="GP353" s="2">
        <f>IF(BI353=4,ROUND(O353+X353+Y353,2)+GX353,0)</f>
        <v>0</v>
      </c>
      <c r="GQ353" s="2"/>
      <c r="GR353" s="2">
        <v>0</v>
      </c>
      <c r="GS353" s="2">
        <v>0</v>
      </c>
      <c r="GT353" s="2">
        <v>0</v>
      </c>
      <c r="GU353" s="2" t="s">
        <v>3</v>
      </c>
      <c r="GV353" s="2">
        <f t="shared" si="234"/>
        <v>0</v>
      </c>
      <c r="GW353" s="2">
        <v>1</v>
      </c>
      <c r="GX353" s="2">
        <f>ROUND(HC353*I353,2)</f>
        <v>0</v>
      </c>
      <c r="GY353" s="2"/>
      <c r="GZ353" s="2"/>
      <c r="HA353" s="2">
        <v>0</v>
      </c>
      <c r="HB353" s="2">
        <v>0</v>
      </c>
      <c r="HC353" s="2">
        <f t="shared" si="235"/>
        <v>0</v>
      </c>
      <c r="HD353" s="2"/>
      <c r="HE353" s="2" t="s">
        <v>3</v>
      </c>
      <c r="HF353" s="2" t="s">
        <v>3</v>
      </c>
      <c r="HG353" s="2"/>
      <c r="HH353" s="2"/>
      <c r="HI353" s="2"/>
      <c r="HJ353" s="2"/>
      <c r="HK353" s="2"/>
      <c r="HL353" s="2"/>
      <c r="HM353" s="2" t="s">
        <v>3</v>
      </c>
      <c r="HN353" s="2" t="s">
        <v>151</v>
      </c>
      <c r="HO353" s="2" t="s">
        <v>152</v>
      </c>
      <c r="HP353" s="2" t="s">
        <v>149</v>
      </c>
      <c r="HQ353" s="2" t="s">
        <v>149</v>
      </c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>
        <v>0</v>
      </c>
      <c r="IL353" s="2"/>
      <c r="IM353" s="2"/>
      <c r="IN353" s="2"/>
      <c r="IO353" s="2"/>
      <c r="IP353" s="2"/>
      <c r="IQ353" s="2"/>
      <c r="IR353" s="2"/>
      <c r="IS353" s="2"/>
      <c r="IT353" s="2"/>
      <c r="IU353" s="2"/>
    </row>
    <row r="354" spans="1:255" x14ac:dyDescent="0.2">
      <c r="A354">
        <v>18</v>
      </c>
      <c r="B354">
        <v>1</v>
      </c>
      <c r="C354">
        <v>740</v>
      </c>
      <c r="E354" t="s">
        <v>535</v>
      </c>
      <c r="F354" t="s">
        <v>536</v>
      </c>
      <c r="G354" t="s">
        <v>537</v>
      </c>
      <c r="H354" t="s">
        <v>26</v>
      </c>
      <c r="I354">
        <f>I350*J354</f>
        <v>-1.6063000000000001E-2</v>
      </c>
      <c r="J354">
        <v>-1.9999750983614724E-3</v>
      </c>
      <c r="K354">
        <v>-2E-3</v>
      </c>
      <c r="O354">
        <f>ROUND(CP354,0)</f>
        <v>-1812</v>
      </c>
      <c r="P354">
        <f>ROUND(CQ354*I354,0)</f>
        <v>-1812</v>
      </c>
      <c r="Q354">
        <f>ROUND(CR354*I354,0)</f>
        <v>0</v>
      </c>
      <c r="R354">
        <f>ROUND(CS354*I354,0)</f>
        <v>0</v>
      </c>
      <c r="S354">
        <f>ROUND(CT354*I354,0)</f>
        <v>0</v>
      </c>
      <c r="T354">
        <f>ROUND(CU354*I354,0)</f>
        <v>0</v>
      </c>
      <c r="U354">
        <f t="shared" si="217"/>
        <v>0</v>
      </c>
      <c r="V354">
        <f t="shared" si="218"/>
        <v>0</v>
      </c>
      <c r="W354">
        <f>ROUND(CX354*I354,0)</f>
        <v>-1</v>
      </c>
      <c r="X354">
        <f>ROUND(CY354,0)</f>
        <v>0</v>
      </c>
      <c r="Y354">
        <f>ROUND(CZ354,0)</f>
        <v>0</v>
      </c>
      <c r="AA354">
        <v>53551707</v>
      </c>
      <c r="AB354">
        <f t="shared" si="219"/>
        <v>25990</v>
      </c>
      <c r="AC354">
        <f t="shared" si="220"/>
        <v>25990</v>
      </c>
      <c r="AD354">
        <f t="shared" si="238"/>
        <v>0</v>
      </c>
      <c r="AE354">
        <f t="shared" si="239"/>
        <v>0</v>
      </c>
      <c r="AF354">
        <f t="shared" si="239"/>
        <v>0</v>
      </c>
      <c r="AG354">
        <f t="shared" si="221"/>
        <v>0</v>
      </c>
      <c r="AH354">
        <f t="shared" si="240"/>
        <v>0</v>
      </c>
      <c r="AI354">
        <f t="shared" si="240"/>
        <v>0</v>
      </c>
      <c r="AJ354">
        <f t="shared" si="222"/>
        <v>46.13</v>
      </c>
      <c r="AK354">
        <v>25990</v>
      </c>
      <c r="AL354">
        <v>25990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46.13</v>
      </c>
      <c r="AT354">
        <v>100</v>
      </c>
      <c r="AU354">
        <v>49</v>
      </c>
      <c r="AV354">
        <v>1</v>
      </c>
      <c r="AW354">
        <v>1</v>
      </c>
      <c r="AZ354">
        <v>1</v>
      </c>
      <c r="BA354">
        <v>1</v>
      </c>
      <c r="BB354">
        <v>1</v>
      </c>
      <c r="BC354">
        <v>4.34</v>
      </c>
      <c r="BD354" t="s">
        <v>3</v>
      </c>
      <c r="BE354" t="s">
        <v>3</v>
      </c>
      <c r="BF354" t="s">
        <v>3</v>
      </c>
      <c r="BG354" t="s">
        <v>3</v>
      </c>
      <c r="BH354">
        <v>3</v>
      </c>
      <c r="BI354">
        <v>1</v>
      </c>
      <c r="BJ354" t="s">
        <v>538</v>
      </c>
      <c r="BM354">
        <v>15001</v>
      </c>
      <c r="BN354">
        <v>0</v>
      </c>
      <c r="BO354" t="s">
        <v>536</v>
      </c>
      <c r="BP354">
        <v>1</v>
      </c>
      <c r="BQ354">
        <v>2</v>
      </c>
      <c r="BR354">
        <v>1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3</v>
      </c>
      <c r="BZ354">
        <v>100</v>
      </c>
      <c r="CA354">
        <v>49</v>
      </c>
      <c r="CB354" t="s">
        <v>3</v>
      </c>
      <c r="CE354">
        <v>0</v>
      </c>
      <c r="CF354">
        <v>0</v>
      </c>
      <c r="CG354">
        <v>0</v>
      </c>
      <c r="CM354">
        <v>0</v>
      </c>
      <c r="CN354" t="s">
        <v>3</v>
      </c>
      <c r="CO354">
        <v>0</v>
      </c>
      <c r="CP354">
        <f t="shared" si="223"/>
        <v>-1812</v>
      </c>
      <c r="CQ354">
        <f t="shared" si="224"/>
        <v>112796.59999999999</v>
      </c>
      <c r="CR354">
        <f t="shared" si="225"/>
        <v>0</v>
      </c>
      <c r="CS354">
        <f t="shared" si="226"/>
        <v>0</v>
      </c>
      <c r="CT354">
        <f t="shared" si="227"/>
        <v>0</v>
      </c>
      <c r="CU354">
        <f t="shared" si="228"/>
        <v>0</v>
      </c>
      <c r="CV354">
        <f t="shared" si="229"/>
        <v>0</v>
      </c>
      <c r="CW354">
        <f t="shared" si="230"/>
        <v>0</v>
      </c>
      <c r="CX354">
        <f t="shared" si="231"/>
        <v>46.13</v>
      </c>
      <c r="CY354">
        <f t="shared" si="232"/>
        <v>0</v>
      </c>
      <c r="CZ354">
        <f t="shared" si="233"/>
        <v>0</v>
      </c>
      <c r="DC354" t="s">
        <v>3</v>
      </c>
      <c r="DD354" t="s">
        <v>3</v>
      </c>
      <c r="DE354" t="s">
        <v>3</v>
      </c>
      <c r="DF354" t="s">
        <v>3</v>
      </c>
      <c r="DG354" t="s">
        <v>3</v>
      </c>
      <c r="DH354" t="s">
        <v>3</v>
      </c>
      <c r="DI354" t="s">
        <v>3</v>
      </c>
      <c r="DJ354" t="s">
        <v>3</v>
      </c>
      <c r="DK354" t="s">
        <v>3</v>
      </c>
      <c r="DL354" t="s">
        <v>3</v>
      </c>
      <c r="DM354" t="s">
        <v>3</v>
      </c>
      <c r="DN354">
        <v>0</v>
      </c>
      <c r="DO354">
        <v>0</v>
      </c>
      <c r="DP354">
        <v>1</v>
      </c>
      <c r="DQ354">
        <v>1</v>
      </c>
      <c r="DU354">
        <v>1009</v>
      </c>
      <c r="DV354" t="s">
        <v>26</v>
      </c>
      <c r="DW354" t="s">
        <v>26</v>
      </c>
      <c r="DX354">
        <v>1000</v>
      </c>
      <c r="DZ354" t="s">
        <v>3</v>
      </c>
      <c r="EA354" t="s">
        <v>3</v>
      </c>
      <c r="EB354" t="s">
        <v>3</v>
      </c>
      <c r="EC354" t="s">
        <v>3</v>
      </c>
      <c r="EE354">
        <v>53551142</v>
      </c>
      <c r="EF354">
        <v>2</v>
      </c>
      <c r="EG354" t="s">
        <v>38</v>
      </c>
      <c r="EH354">
        <v>15</v>
      </c>
      <c r="EI354" t="s">
        <v>149</v>
      </c>
      <c r="EJ354">
        <v>1</v>
      </c>
      <c r="EK354">
        <v>15001</v>
      </c>
      <c r="EL354" t="s">
        <v>149</v>
      </c>
      <c r="EM354" t="s">
        <v>150</v>
      </c>
      <c r="EO354" t="s">
        <v>3</v>
      </c>
      <c r="EQ354">
        <v>32768</v>
      </c>
      <c r="ER354">
        <v>25990</v>
      </c>
      <c r="ES354">
        <v>25990</v>
      </c>
      <c r="ET354">
        <v>0</v>
      </c>
      <c r="EU354">
        <v>0</v>
      </c>
      <c r="EV354">
        <v>0</v>
      </c>
      <c r="EW354">
        <v>0</v>
      </c>
      <c r="EX354">
        <v>0</v>
      </c>
      <c r="FQ354">
        <v>0</v>
      </c>
      <c r="FR354">
        <f>ROUND(IF(AND(BH354=3,BI354=3),P354,0),0)</f>
        <v>0</v>
      </c>
      <c r="FS354">
        <v>0</v>
      </c>
      <c r="FX354">
        <v>100</v>
      </c>
      <c r="FY354">
        <v>49</v>
      </c>
      <c r="GA354" t="s">
        <v>3</v>
      </c>
      <c r="GD354">
        <v>1</v>
      </c>
      <c r="GF354">
        <v>-768345308</v>
      </c>
      <c r="GG354">
        <v>2</v>
      </c>
      <c r="GH354">
        <v>1</v>
      </c>
      <c r="GI354">
        <v>2</v>
      </c>
      <c r="GJ354">
        <v>0</v>
      </c>
      <c r="GK354">
        <v>0</v>
      </c>
      <c r="GL354">
        <f>ROUND(IF(AND(BH354=3,BI354=3,FS354&lt;&gt;0),P354,0),0)</f>
        <v>0</v>
      </c>
      <c r="GM354">
        <f>ROUND(O354+X354+Y354,0)+GX354</f>
        <v>-1812</v>
      </c>
      <c r="GN354">
        <f>IF(OR(BI354=0,BI354=1),ROUND(O354+X354+Y354,0),0)</f>
        <v>-1812</v>
      </c>
      <c r="GO354">
        <f>IF(BI354=2,ROUND(O354+X354+Y354,0),0)</f>
        <v>0</v>
      </c>
      <c r="GP354">
        <f>IF(BI354=4,ROUND(O354+X354+Y354,0)+GX354,0)</f>
        <v>0</v>
      </c>
      <c r="GR354">
        <v>0</v>
      </c>
      <c r="GS354">
        <v>0</v>
      </c>
      <c r="GT354">
        <v>0</v>
      </c>
      <c r="GU354" t="s">
        <v>3</v>
      </c>
      <c r="GV354">
        <f t="shared" si="234"/>
        <v>0</v>
      </c>
      <c r="GW354">
        <v>1</v>
      </c>
      <c r="GX354">
        <f>ROUND(HC354*I354,0)</f>
        <v>0</v>
      </c>
      <c r="HA354">
        <v>0</v>
      </c>
      <c r="HB354">
        <v>0</v>
      </c>
      <c r="HC354">
        <f t="shared" si="235"/>
        <v>0</v>
      </c>
      <c r="HE354" t="s">
        <v>3</v>
      </c>
      <c r="HF354" t="s">
        <v>3</v>
      </c>
      <c r="HM354" t="s">
        <v>3</v>
      </c>
      <c r="HN354" t="s">
        <v>151</v>
      </c>
      <c r="HO354" t="s">
        <v>152</v>
      </c>
      <c r="HP354" t="s">
        <v>149</v>
      </c>
      <c r="HQ354" t="s">
        <v>149</v>
      </c>
      <c r="IK354">
        <v>0</v>
      </c>
    </row>
    <row r="355" spans="1:255" x14ac:dyDescent="0.2">
      <c r="A355" s="2">
        <v>18</v>
      </c>
      <c r="B355" s="2">
        <v>1</v>
      </c>
      <c r="C355" s="2">
        <v>730</v>
      </c>
      <c r="D355" s="2"/>
      <c r="E355" s="2" t="s">
        <v>539</v>
      </c>
      <c r="F355" s="2" t="s">
        <v>540</v>
      </c>
      <c r="G355" s="2" t="s">
        <v>541</v>
      </c>
      <c r="H355" s="2" t="s">
        <v>542</v>
      </c>
      <c r="I355" s="2">
        <f>I349*J355</f>
        <v>90.757080000000002</v>
      </c>
      <c r="J355" s="2">
        <v>11.3</v>
      </c>
      <c r="K355" s="2">
        <v>11.3</v>
      </c>
      <c r="L355" s="2"/>
      <c r="M355" s="2"/>
      <c r="N355" s="2"/>
      <c r="O355" s="2">
        <f>ROUND(CP355,2)</f>
        <v>29995.21</v>
      </c>
      <c r="P355" s="2">
        <f>ROUND(CQ355*I355,2)</f>
        <v>29995.21</v>
      </c>
      <c r="Q355" s="2">
        <f>ROUND(CR355*I355,2)</f>
        <v>0</v>
      </c>
      <c r="R355" s="2">
        <f>ROUND(CS355*I355,2)</f>
        <v>0</v>
      </c>
      <c r="S355" s="2">
        <f>ROUND(CT355*I355,2)</f>
        <v>0</v>
      </c>
      <c r="T355" s="2">
        <f>ROUND(CU355*I355,2)</f>
        <v>0</v>
      </c>
      <c r="U355" s="2">
        <f t="shared" ref="U355:U380" si="241">CV355*I355</f>
        <v>0</v>
      </c>
      <c r="V355" s="2">
        <f t="shared" ref="V355:V380" si="242">CW355*I355</f>
        <v>0</v>
      </c>
      <c r="W355" s="2">
        <f>ROUND(CX355*I355,2)</f>
        <v>3.63</v>
      </c>
      <c r="X355" s="2">
        <f>ROUND(CY355,2)</f>
        <v>0</v>
      </c>
      <c r="Y355" s="2">
        <f>ROUND(CZ355,2)</f>
        <v>0</v>
      </c>
      <c r="Z355" s="2"/>
      <c r="AA355" s="2">
        <v>53551706</v>
      </c>
      <c r="AB355" s="2">
        <f t="shared" ref="AB355:AB380" si="243">ROUND((AC355+AD355+AF355),2)</f>
        <v>330.5</v>
      </c>
      <c r="AC355" s="2">
        <f t="shared" ref="AC355:AC380" si="244">ROUND((ES355),2)</f>
        <v>330.5</v>
      </c>
      <c r="AD355" s="2">
        <f t="shared" si="238"/>
        <v>0</v>
      </c>
      <c r="AE355" s="2">
        <f t="shared" si="239"/>
        <v>0</v>
      </c>
      <c r="AF355" s="2">
        <f t="shared" si="239"/>
        <v>0</v>
      </c>
      <c r="AG355" s="2">
        <f t="shared" ref="AG355:AG380" si="245">ROUND((AP355),2)</f>
        <v>0</v>
      </c>
      <c r="AH355" s="2">
        <f t="shared" si="240"/>
        <v>0</v>
      </c>
      <c r="AI355" s="2">
        <f t="shared" si="240"/>
        <v>0</v>
      </c>
      <c r="AJ355" s="2">
        <f t="shared" ref="AJ355:AJ380" si="246">(AS355)</f>
        <v>0.04</v>
      </c>
      <c r="AK355" s="2">
        <v>330.5</v>
      </c>
      <c r="AL355" s="2">
        <v>330.5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0.04</v>
      </c>
      <c r="AT355" s="2">
        <v>100</v>
      </c>
      <c r="AU355" s="2">
        <v>49</v>
      </c>
      <c r="AV355" s="2">
        <v>1</v>
      </c>
      <c r="AW355" s="2">
        <v>1</v>
      </c>
      <c r="AX355" s="2"/>
      <c r="AY355" s="2"/>
      <c r="AZ355" s="2">
        <v>1</v>
      </c>
      <c r="BA355" s="2">
        <v>1</v>
      </c>
      <c r="BB355" s="2">
        <v>1</v>
      </c>
      <c r="BC355" s="2">
        <v>1</v>
      </c>
      <c r="BD355" s="2" t="s">
        <v>3</v>
      </c>
      <c r="BE355" s="2" t="s">
        <v>3</v>
      </c>
      <c r="BF355" s="2" t="s">
        <v>3</v>
      </c>
      <c r="BG355" s="2" t="s">
        <v>3</v>
      </c>
      <c r="BH355" s="2">
        <v>3</v>
      </c>
      <c r="BI355" s="2">
        <v>1</v>
      </c>
      <c r="BJ355" s="2" t="s">
        <v>543</v>
      </c>
      <c r="BK355" s="2"/>
      <c r="BL355" s="2"/>
      <c r="BM355" s="2">
        <v>15001</v>
      </c>
      <c r="BN355" s="2">
        <v>0</v>
      </c>
      <c r="BO355" s="2" t="s">
        <v>3</v>
      </c>
      <c r="BP355" s="2">
        <v>0</v>
      </c>
      <c r="BQ355" s="2">
        <v>2</v>
      </c>
      <c r="BR355" s="2">
        <v>0</v>
      </c>
      <c r="BS355" s="2">
        <v>1</v>
      </c>
      <c r="BT355" s="2">
        <v>1</v>
      </c>
      <c r="BU355" s="2">
        <v>1</v>
      </c>
      <c r="BV355" s="2">
        <v>1</v>
      </c>
      <c r="BW355" s="2">
        <v>1</v>
      </c>
      <c r="BX355" s="2">
        <v>1</v>
      </c>
      <c r="BY355" s="2" t="s">
        <v>3</v>
      </c>
      <c r="BZ355" s="2">
        <v>100</v>
      </c>
      <c r="CA355" s="2">
        <v>49</v>
      </c>
      <c r="CB355" s="2" t="s">
        <v>3</v>
      </c>
      <c r="CC355" s="2"/>
      <c r="CD355" s="2"/>
      <c r="CE355" s="2">
        <v>0</v>
      </c>
      <c r="CF355" s="2">
        <v>0</v>
      </c>
      <c r="CG355" s="2">
        <v>0</v>
      </c>
      <c r="CH355" s="2"/>
      <c r="CI355" s="2"/>
      <c r="CJ355" s="2"/>
      <c r="CK355" s="2"/>
      <c r="CL355" s="2"/>
      <c r="CM355" s="2">
        <v>0</v>
      </c>
      <c r="CN355" s="2" t="s">
        <v>3</v>
      </c>
      <c r="CO355" s="2">
        <v>0</v>
      </c>
      <c r="CP355" s="2">
        <f t="shared" ref="CP355:CP380" si="247">(P355+Q355+S355)</f>
        <v>29995.21</v>
      </c>
      <c r="CQ355" s="2">
        <f t="shared" si="224"/>
        <v>330.5</v>
      </c>
      <c r="CR355" s="2">
        <f t="shared" ref="CR355:CR380" si="248">AD355*BB355</f>
        <v>0</v>
      </c>
      <c r="CS355" s="2">
        <f t="shared" ref="CS355:CS380" si="249">AE355*BS355</f>
        <v>0</v>
      </c>
      <c r="CT355" s="2">
        <f t="shared" ref="CT355:CT380" si="250">AF355*BA355</f>
        <v>0</v>
      </c>
      <c r="CU355" s="2">
        <f t="shared" ref="CU355:CU380" si="251">AG355</f>
        <v>0</v>
      </c>
      <c r="CV355" s="2">
        <f t="shared" ref="CV355:CV380" si="252">AH355</f>
        <v>0</v>
      </c>
      <c r="CW355" s="2">
        <f t="shared" ref="CW355:CW380" si="253">AI355</f>
        <v>0</v>
      </c>
      <c r="CX355" s="2">
        <f t="shared" ref="CX355:CX380" si="254">AJ355</f>
        <v>0.04</v>
      </c>
      <c r="CY355" s="2">
        <f t="shared" ref="CY355:CY380" si="255">(((S355+R355)*AT355)/100)</f>
        <v>0</v>
      </c>
      <c r="CZ355" s="2">
        <f t="shared" ref="CZ355:CZ380" si="256">(((S355+R355)*AU355)/100)</f>
        <v>0</v>
      </c>
      <c r="DA355" s="2"/>
      <c r="DB355" s="2"/>
      <c r="DC355" s="2" t="s">
        <v>3</v>
      </c>
      <c r="DD355" s="2" t="s">
        <v>3</v>
      </c>
      <c r="DE355" s="2" t="s">
        <v>3</v>
      </c>
      <c r="DF355" s="2" t="s">
        <v>3</v>
      </c>
      <c r="DG355" s="2" t="s">
        <v>3</v>
      </c>
      <c r="DH355" s="2" t="s">
        <v>3</v>
      </c>
      <c r="DI355" s="2" t="s">
        <v>3</v>
      </c>
      <c r="DJ355" s="2" t="s">
        <v>3</v>
      </c>
      <c r="DK355" s="2" t="s">
        <v>3</v>
      </c>
      <c r="DL355" s="2" t="s">
        <v>3</v>
      </c>
      <c r="DM355" s="2" t="s">
        <v>3</v>
      </c>
      <c r="DN355" s="2">
        <v>0</v>
      </c>
      <c r="DO355" s="2">
        <v>0</v>
      </c>
      <c r="DP355" s="2">
        <v>1</v>
      </c>
      <c r="DQ355" s="2">
        <v>1</v>
      </c>
      <c r="DR355" s="2"/>
      <c r="DS355" s="2"/>
      <c r="DT355" s="2"/>
      <c r="DU355" s="2">
        <v>1005</v>
      </c>
      <c r="DV355" s="2" t="s">
        <v>542</v>
      </c>
      <c r="DW355" s="2" t="s">
        <v>542</v>
      </c>
      <c r="DX355" s="2">
        <v>10</v>
      </c>
      <c r="DY355" s="2"/>
      <c r="DZ355" s="2" t="s">
        <v>3</v>
      </c>
      <c r="EA355" s="2" t="s">
        <v>3</v>
      </c>
      <c r="EB355" s="2" t="s">
        <v>3</v>
      </c>
      <c r="EC355" s="2" t="s">
        <v>3</v>
      </c>
      <c r="ED355" s="2"/>
      <c r="EE355" s="2">
        <v>53551142</v>
      </c>
      <c r="EF355" s="2">
        <v>2</v>
      </c>
      <c r="EG355" s="2" t="s">
        <v>38</v>
      </c>
      <c r="EH355" s="2">
        <v>15</v>
      </c>
      <c r="EI355" s="2" t="s">
        <v>149</v>
      </c>
      <c r="EJ355" s="2">
        <v>1</v>
      </c>
      <c r="EK355" s="2">
        <v>15001</v>
      </c>
      <c r="EL355" s="2" t="s">
        <v>149</v>
      </c>
      <c r="EM355" s="2" t="s">
        <v>150</v>
      </c>
      <c r="EN355" s="2"/>
      <c r="EO355" s="2" t="s">
        <v>3</v>
      </c>
      <c r="EP355" s="2"/>
      <c r="EQ355" s="2">
        <v>0</v>
      </c>
      <c r="ER355" s="2">
        <v>330.5</v>
      </c>
      <c r="ES355" s="2">
        <v>330.5</v>
      </c>
      <c r="ET355" s="2">
        <v>0</v>
      </c>
      <c r="EU355" s="2">
        <v>0</v>
      </c>
      <c r="EV355" s="2">
        <v>0</v>
      </c>
      <c r="EW355" s="2">
        <v>0</v>
      </c>
      <c r="EX355" s="2">
        <v>0</v>
      </c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>
        <v>0</v>
      </c>
      <c r="FR355" s="2">
        <f>ROUND(IF(AND(BH355=3,BI355=3),P355,0),2)</f>
        <v>0</v>
      </c>
      <c r="FS355" s="2">
        <v>0</v>
      </c>
      <c r="FT355" s="2"/>
      <c r="FU355" s="2"/>
      <c r="FV355" s="2"/>
      <c r="FW355" s="2"/>
      <c r="FX355" s="2">
        <v>100</v>
      </c>
      <c r="FY355" s="2">
        <v>49</v>
      </c>
      <c r="FZ355" s="2"/>
      <c r="GA355" s="2" t="s">
        <v>3</v>
      </c>
      <c r="GB355" s="2"/>
      <c r="GC355" s="2"/>
      <c r="GD355" s="2">
        <v>1</v>
      </c>
      <c r="GE355" s="2"/>
      <c r="GF355" s="2">
        <v>-159642765</v>
      </c>
      <c r="GG355" s="2">
        <v>2</v>
      </c>
      <c r="GH355" s="2">
        <v>1</v>
      </c>
      <c r="GI355" s="2">
        <v>-2</v>
      </c>
      <c r="GJ355" s="2">
        <v>0</v>
      </c>
      <c r="GK355" s="2">
        <v>0</v>
      </c>
      <c r="GL355" s="2">
        <f>ROUND(IF(AND(BH355=3,BI355=3,FS355&lt;&gt;0),P355,0),2)</f>
        <v>0</v>
      </c>
      <c r="GM355" s="2">
        <f>ROUND(O355+X355+Y355,2)+GX355</f>
        <v>29995.21</v>
      </c>
      <c r="GN355" s="2">
        <f>IF(OR(BI355=0,BI355=1),ROUND(O355+X355+Y355,2),0)</f>
        <v>29995.21</v>
      </c>
      <c r="GO355" s="2">
        <f>IF(BI355=2,ROUND(O355+X355+Y355,2),0)</f>
        <v>0</v>
      </c>
      <c r="GP355" s="2">
        <f>IF(BI355=4,ROUND(O355+X355+Y355,2)+GX355,0)</f>
        <v>0</v>
      </c>
      <c r="GQ355" s="2"/>
      <c r="GR355" s="2">
        <v>0</v>
      </c>
      <c r="GS355" s="2">
        <v>0</v>
      </c>
      <c r="GT355" s="2">
        <v>0</v>
      </c>
      <c r="GU355" s="2" t="s">
        <v>3</v>
      </c>
      <c r="GV355" s="2">
        <f t="shared" ref="GV355:GV380" si="257">ROUND((GT355),2)</f>
        <v>0</v>
      </c>
      <c r="GW355" s="2">
        <v>1</v>
      </c>
      <c r="GX355" s="2">
        <f>ROUND(HC355*I355,2)</f>
        <v>0</v>
      </c>
      <c r="GY355" s="2"/>
      <c r="GZ355" s="2"/>
      <c r="HA355" s="2">
        <v>0</v>
      </c>
      <c r="HB355" s="2">
        <v>0</v>
      </c>
      <c r="HC355" s="2">
        <f t="shared" ref="HC355:HC380" si="258">GV355*GW355</f>
        <v>0</v>
      </c>
      <c r="HD355" s="2"/>
      <c r="HE355" s="2" t="s">
        <v>3</v>
      </c>
      <c r="HF355" s="2" t="s">
        <v>3</v>
      </c>
      <c r="HG355" s="2"/>
      <c r="HH355" s="2"/>
      <c r="HI355" s="2"/>
      <c r="HJ355" s="2"/>
      <c r="HK355" s="2"/>
      <c r="HL355" s="2"/>
      <c r="HM355" s="2" t="s">
        <v>3</v>
      </c>
      <c r="HN355" s="2" t="s">
        <v>151</v>
      </c>
      <c r="HO355" s="2" t="s">
        <v>152</v>
      </c>
      <c r="HP355" s="2" t="s">
        <v>149</v>
      </c>
      <c r="HQ355" s="2" t="s">
        <v>149</v>
      </c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>
        <v>0</v>
      </c>
      <c r="IL355" s="2"/>
      <c r="IM355" s="2"/>
      <c r="IN355" s="2"/>
      <c r="IO355" s="2"/>
      <c r="IP355" s="2"/>
      <c r="IQ355" s="2"/>
      <c r="IR355" s="2"/>
      <c r="IS355" s="2"/>
      <c r="IT355" s="2"/>
      <c r="IU355" s="2"/>
    </row>
    <row r="356" spans="1:255" x14ac:dyDescent="0.2">
      <c r="A356">
        <v>18</v>
      </c>
      <c r="B356">
        <v>1</v>
      </c>
      <c r="C356">
        <v>743</v>
      </c>
      <c r="E356" t="s">
        <v>539</v>
      </c>
      <c r="F356" t="s">
        <v>540</v>
      </c>
      <c r="G356" t="s">
        <v>541</v>
      </c>
      <c r="H356" t="s">
        <v>542</v>
      </c>
      <c r="I356">
        <f>I350*J356</f>
        <v>90.757080000000002</v>
      </c>
      <c r="J356">
        <v>11.3</v>
      </c>
      <c r="K356">
        <v>11.3</v>
      </c>
      <c r="O356">
        <f>ROUND(CP356,0)</f>
        <v>328748</v>
      </c>
      <c r="P356">
        <f>ROUND(CQ356*I356,0)</f>
        <v>328748</v>
      </c>
      <c r="Q356">
        <f>ROUND(CR356*I356,0)</f>
        <v>0</v>
      </c>
      <c r="R356">
        <f>ROUND(CS356*I356,0)</f>
        <v>0</v>
      </c>
      <c r="S356">
        <f>ROUND(CT356*I356,0)</f>
        <v>0</v>
      </c>
      <c r="T356">
        <f>ROUND(CU356*I356,0)</f>
        <v>0</v>
      </c>
      <c r="U356">
        <f t="shared" si="241"/>
        <v>0</v>
      </c>
      <c r="V356">
        <f t="shared" si="242"/>
        <v>0</v>
      </c>
      <c r="W356">
        <f>ROUND(CX356*I356,0)</f>
        <v>4</v>
      </c>
      <c r="X356">
        <f>ROUND(CY356,0)</f>
        <v>0</v>
      </c>
      <c r="Y356">
        <f>ROUND(CZ356,0)</f>
        <v>0</v>
      </c>
      <c r="AA356">
        <v>53551707</v>
      </c>
      <c r="AB356">
        <f t="shared" si="243"/>
        <v>330.5</v>
      </c>
      <c r="AC356">
        <f t="shared" si="244"/>
        <v>330.5</v>
      </c>
      <c r="AD356">
        <f t="shared" si="238"/>
        <v>0</v>
      </c>
      <c r="AE356">
        <f t="shared" si="239"/>
        <v>0</v>
      </c>
      <c r="AF356">
        <f t="shared" si="239"/>
        <v>0</v>
      </c>
      <c r="AG356">
        <f t="shared" si="245"/>
        <v>0</v>
      </c>
      <c r="AH356">
        <f t="shared" si="240"/>
        <v>0</v>
      </c>
      <c r="AI356">
        <f t="shared" si="240"/>
        <v>0</v>
      </c>
      <c r="AJ356">
        <f t="shared" si="246"/>
        <v>0.04</v>
      </c>
      <c r="AK356">
        <v>330.5</v>
      </c>
      <c r="AL356">
        <v>330.5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0.04</v>
      </c>
      <c r="AT356">
        <v>100</v>
      </c>
      <c r="AU356">
        <v>49</v>
      </c>
      <c r="AV356">
        <v>1</v>
      </c>
      <c r="AW356">
        <v>1</v>
      </c>
      <c r="AZ356">
        <v>1</v>
      </c>
      <c r="BA356">
        <v>1</v>
      </c>
      <c r="BB356">
        <v>1</v>
      </c>
      <c r="BC356">
        <v>10.96</v>
      </c>
      <c r="BD356" t="s">
        <v>3</v>
      </c>
      <c r="BE356" t="s">
        <v>3</v>
      </c>
      <c r="BF356" t="s">
        <v>3</v>
      </c>
      <c r="BG356" t="s">
        <v>3</v>
      </c>
      <c r="BH356">
        <v>3</v>
      </c>
      <c r="BI356">
        <v>1</v>
      </c>
      <c r="BJ356" t="s">
        <v>543</v>
      </c>
      <c r="BM356">
        <v>15001</v>
      </c>
      <c r="BN356">
        <v>0</v>
      </c>
      <c r="BO356" t="s">
        <v>540</v>
      </c>
      <c r="BP356">
        <v>1</v>
      </c>
      <c r="BQ356">
        <v>2</v>
      </c>
      <c r="BR356">
        <v>0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3</v>
      </c>
      <c r="BZ356">
        <v>100</v>
      </c>
      <c r="CA356">
        <v>49</v>
      </c>
      <c r="CB356" t="s">
        <v>3</v>
      </c>
      <c r="CE356">
        <v>0</v>
      </c>
      <c r="CF356">
        <v>0</v>
      </c>
      <c r="CG356">
        <v>0</v>
      </c>
      <c r="CM356">
        <v>0</v>
      </c>
      <c r="CN356" t="s">
        <v>3</v>
      </c>
      <c r="CO356">
        <v>0</v>
      </c>
      <c r="CP356">
        <f t="shared" si="247"/>
        <v>328748</v>
      </c>
      <c r="CQ356">
        <f t="shared" si="224"/>
        <v>3622.28</v>
      </c>
      <c r="CR356">
        <f t="shared" si="248"/>
        <v>0</v>
      </c>
      <c r="CS356">
        <f t="shared" si="249"/>
        <v>0</v>
      </c>
      <c r="CT356">
        <f t="shared" si="250"/>
        <v>0</v>
      </c>
      <c r="CU356">
        <f t="shared" si="251"/>
        <v>0</v>
      </c>
      <c r="CV356">
        <f t="shared" si="252"/>
        <v>0</v>
      </c>
      <c r="CW356">
        <f t="shared" si="253"/>
        <v>0</v>
      </c>
      <c r="CX356">
        <f t="shared" si="254"/>
        <v>0.04</v>
      </c>
      <c r="CY356">
        <f t="shared" si="255"/>
        <v>0</v>
      </c>
      <c r="CZ356">
        <f t="shared" si="256"/>
        <v>0</v>
      </c>
      <c r="DC356" t="s">
        <v>3</v>
      </c>
      <c r="DD356" t="s">
        <v>3</v>
      </c>
      <c r="DE356" t="s">
        <v>3</v>
      </c>
      <c r="DF356" t="s">
        <v>3</v>
      </c>
      <c r="DG356" t="s">
        <v>3</v>
      </c>
      <c r="DH356" t="s">
        <v>3</v>
      </c>
      <c r="DI356" t="s">
        <v>3</v>
      </c>
      <c r="DJ356" t="s">
        <v>3</v>
      </c>
      <c r="DK356" t="s">
        <v>3</v>
      </c>
      <c r="DL356" t="s">
        <v>3</v>
      </c>
      <c r="DM356" t="s">
        <v>3</v>
      </c>
      <c r="DN356">
        <v>0</v>
      </c>
      <c r="DO356">
        <v>0</v>
      </c>
      <c r="DP356">
        <v>1</v>
      </c>
      <c r="DQ356">
        <v>1</v>
      </c>
      <c r="DU356">
        <v>1005</v>
      </c>
      <c r="DV356" t="s">
        <v>542</v>
      </c>
      <c r="DW356" t="s">
        <v>542</v>
      </c>
      <c r="DX356">
        <v>10</v>
      </c>
      <c r="DZ356" t="s">
        <v>3</v>
      </c>
      <c r="EA356" t="s">
        <v>3</v>
      </c>
      <c r="EB356" t="s">
        <v>3</v>
      </c>
      <c r="EC356" t="s">
        <v>3</v>
      </c>
      <c r="EE356">
        <v>53551142</v>
      </c>
      <c r="EF356">
        <v>2</v>
      </c>
      <c r="EG356" t="s">
        <v>38</v>
      </c>
      <c r="EH356">
        <v>15</v>
      </c>
      <c r="EI356" t="s">
        <v>149</v>
      </c>
      <c r="EJ356">
        <v>1</v>
      </c>
      <c r="EK356">
        <v>15001</v>
      </c>
      <c r="EL356" t="s">
        <v>149</v>
      </c>
      <c r="EM356" t="s">
        <v>150</v>
      </c>
      <c r="EO356" t="s">
        <v>3</v>
      </c>
      <c r="EQ356">
        <v>0</v>
      </c>
      <c r="ER356">
        <v>330.5</v>
      </c>
      <c r="ES356">
        <v>330.5</v>
      </c>
      <c r="ET356">
        <v>0</v>
      </c>
      <c r="EU356">
        <v>0</v>
      </c>
      <c r="EV356">
        <v>0</v>
      </c>
      <c r="EW356">
        <v>0</v>
      </c>
      <c r="EX356">
        <v>0</v>
      </c>
      <c r="FQ356">
        <v>0</v>
      </c>
      <c r="FR356">
        <f>ROUND(IF(AND(BH356=3,BI356=3),P356,0),0)</f>
        <v>0</v>
      </c>
      <c r="FS356">
        <v>0</v>
      </c>
      <c r="FX356">
        <v>100</v>
      </c>
      <c r="FY356">
        <v>49</v>
      </c>
      <c r="GA356" t="s">
        <v>3</v>
      </c>
      <c r="GD356">
        <v>1</v>
      </c>
      <c r="GF356">
        <v>-159642765</v>
      </c>
      <c r="GG356">
        <v>2</v>
      </c>
      <c r="GH356">
        <v>1</v>
      </c>
      <c r="GI356">
        <v>2</v>
      </c>
      <c r="GJ356">
        <v>0</v>
      </c>
      <c r="GK356">
        <v>0</v>
      </c>
      <c r="GL356">
        <f>ROUND(IF(AND(BH356=3,BI356=3,FS356&lt;&gt;0),P356,0),0)</f>
        <v>0</v>
      </c>
      <c r="GM356">
        <f>ROUND(O356+X356+Y356,0)+GX356</f>
        <v>328748</v>
      </c>
      <c r="GN356">
        <f>IF(OR(BI356=0,BI356=1),ROUND(O356+X356+Y356,0),0)</f>
        <v>328748</v>
      </c>
      <c r="GO356">
        <f>IF(BI356=2,ROUND(O356+X356+Y356,0),0)</f>
        <v>0</v>
      </c>
      <c r="GP356">
        <f>IF(BI356=4,ROUND(O356+X356+Y356,0)+GX356,0)</f>
        <v>0</v>
      </c>
      <c r="GR356">
        <v>0</v>
      </c>
      <c r="GS356">
        <v>3</v>
      </c>
      <c r="GT356">
        <v>0</v>
      </c>
      <c r="GU356" t="s">
        <v>3</v>
      </c>
      <c r="GV356">
        <f t="shared" si="257"/>
        <v>0</v>
      </c>
      <c r="GW356">
        <v>1</v>
      </c>
      <c r="GX356">
        <f>ROUND(HC356*I356,0)</f>
        <v>0</v>
      </c>
      <c r="HA356">
        <v>0</v>
      </c>
      <c r="HB356">
        <v>0</v>
      </c>
      <c r="HC356">
        <f t="shared" si="258"/>
        <v>0</v>
      </c>
      <c r="HE356" t="s">
        <v>3</v>
      </c>
      <c r="HF356" t="s">
        <v>3</v>
      </c>
      <c r="HM356" t="s">
        <v>3</v>
      </c>
      <c r="HN356" t="s">
        <v>151</v>
      </c>
      <c r="HO356" t="s">
        <v>152</v>
      </c>
      <c r="HP356" t="s">
        <v>149</v>
      </c>
      <c r="HQ356" t="s">
        <v>149</v>
      </c>
      <c r="IK356">
        <v>0</v>
      </c>
    </row>
    <row r="357" spans="1:255" x14ac:dyDescent="0.2">
      <c r="A357" s="2">
        <v>18</v>
      </c>
      <c r="B357" s="2">
        <v>1</v>
      </c>
      <c r="C357" s="2">
        <v>731</v>
      </c>
      <c r="D357" s="2"/>
      <c r="E357" s="2" t="s">
        <v>544</v>
      </c>
      <c r="F357" s="2" t="s">
        <v>545</v>
      </c>
      <c r="G357" s="2" t="s">
        <v>546</v>
      </c>
      <c r="H357" s="2" t="s">
        <v>143</v>
      </c>
      <c r="I357" s="2">
        <f>I349*J357</f>
        <v>160.63200000000001</v>
      </c>
      <c r="J357" s="2">
        <v>20.000000000000004</v>
      </c>
      <c r="K357" s="2">
        <v>20</v>
      </c>
      <c r="L357" s="2"/>
      <c r="M357" s="2"/>
      <c r="N357" s="2"/>
      <c r="O357" s="2">
        <f>ROUND(CP357,2)</f>
        <v>18442.16</v>
      </c>
      <c r="P357" s="2">
        <f>ROUND(CQ357*I357,2)</f>
        <v>18442.16</v>
      </c>
      <c r="Q357" s="2">
        <f>ROUND(CR357*I357,2)</f>
        <v>0</v>
      </c>
      <c r="R357" s="2">
        <f>ROUND(CS357*I357,2)</f>
        <v>0</v>
      </c>
      <c r="S357" s="2">
        <f>ROUND(CT357*I357,2)</f>
        <v>0</v>
      </c>
      <c r="T357" s="2">
        <f>ROUND(CU357*I357,2)</f>
        <v>0</v>
      </c>
      <c r="U357" s="2">
        <f t="shared" si="241"/>
        <v>0</v>
      </c>
      <c r="V357" s="2">
        <f t="shared" si="242"/>
        <v>0</v>
      </c>
      <c r="W357" s="2">
        <f>ROUND(CX357*I357,2)</f>
        <v>6.43</v>
      </c>
      <c r="X357" s="2">
        <f>ROUND(CY357,2)</f>
        <v>0</v>
      </c>
      <c r="Y357" s="2">
        <f>ROUND(CZ357,2)</f>
        <v>0</v>
      </c>
      <c r="Z357" s="2"/>
      <c r="AA357" s="2">
        <v>53551706</v>
      </c>
      <c r="AB357" s="2">
        <f t="shared" si="243"/>
        <v>114.81</v>
      </c>
      <c r="AC357" s="2">
        <f t="shared" si="244"/>
        <v>114.81</v>
      </c>
      <c r="AD357" s="2">
        <f t="shared" si="238"/>
        <v>0</v>
      </c>
      <c r="AE357" s="2">
        <f t="shared" si="239"/>
        <v>0</v>
      </c>
      <c r="AF357" s="2">
        <f t="shared" si="239"/>
        <v>0</v>
      </c>
      <c r="AG357" s="2">
        <f t="shared" si="245"/>
        <v>0</v>
      </c>
      <c r="AH357" s="2">
        <f t="shared" si="240"/>
        <v>0</v>
      </c>
      <c r="AI357" s="2">
        <f t="shared" si="240"/>
        <v>0</v>
      </c>
      <c r="AJ357" s="2">
        <f t="shared" si="246"/>
        <v>0.04</v>
      </c>
      <c r="AK357" s="2">
        <v>114.81</v>
      </c>
      <c r="AL357" s="2">
        <v>114.81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0.04</v>
      </c>
      <c r="AT357" s="2">
        <v>100</v>
      </c>
      <c r="AU357" s="2">
        <v>49</v>
      </c>
      <c r="AV357" s="2">
        <v>1</v>
      </c>
      <c r="AW357" s="2">
        <v>1</v>
      </c>
      <c r="AX357" s="2"/>
      <c r="AY357" s="2"/>
      <c r="AZ357" s="2">
        <v>1</v>
      </c>
      <c r="BA357" s="2">
        <v>1</v>
      </c>
      <c r="BB357" s="2">
        <v>1</v>
      </c>
      <c r="BC357" s="2">
        <v>1</v>
      </c>
      <c r="BD357" s="2" t="s">
        <v>3</v>
      </c>
      <c r="BE357" s="2" t="s">
        <v>3</v>
      </c>
      <c r="BF357" s="2" t="s">
        <v>3</v>
      </c>
      <c r="BG357" s="2" t="s">
        <v>3</v>
      </c>
      <c r="BH357" s="2">
        <v>3</v>
      </c>
      <c r="BI357" s="2">
        <v>1</v>
      </c>
      <c r="BJ357" s="2" t="s">
        <v>547</v>
      </c>
      <c r="BK357" s="2"/>
      <c r="BL357" s="2"/>
      <c r="BM357" s="2">
        <v>15001</v>
      </c>
      <c r="BN357" s="2">
        <v>0</v>
      </c>
      <c r="BO357" s="2" t="s">
        <v>3</v>
      </c>
      <c r="BP357" s="2">
        <v>0</v>
      </c>
      <c r="BQ357" s="2">
        <v>2</v>
      </c>
      <c r="BR357" s="2">
        <v>0</v>
      </c>
      <c r="BS357" s="2">
        <v>1</v>
      </c>
      <c r="BT357" s="2">
        <v>1</v>
      </c>
      <c r="BU357" s="2">
        <v>1</v>
      </c>
      <c r="BV357" s="2">
        <v>1</v>
      </c>
      <c r="BW357" s="2">
        <v>1</v>
      </c>
      <c r="BX357" s="2">
        <v>1</v>
      </c>
      <c r="BY357" s="2" t="s">
        <v>3</v>
      </c>
      <c r="BZ357" s="2">
        <v>100</v>
      </c>
      <c r="CA357" s="2">
        <v>49</v>
      </c>
      <c r="CB357" s="2" t="s">
        <v>3</v>
      </c>
      <c r="CC357" s="2"/>
      <c r="CD357" s="2"/>
      <c r="CE357" s="2">
        <v>0</v>
      </c>
      <c r="CF357" s="2">
        <v>0</v>
      </c>
      <c r="CG357" s="2">
        <v>0</v>
      </c>
      <c r="CH357" s="2"/>
      <c r="CI357" s="2"/>
      <c r="CJ357" s="2"/>
      <c r="CK357" s="2"/>
      <c r="CL357" s="2"/>
      <c r="CM357" s="2">
        <v>0</v>
      </c>
      <c r="CN357" s="2" t="s">
        <v>3</v>
      </c>
      <c r="CO357" s="2">
        <v>0</v>
      </c>
      <c r="CP357" s="2">
        <f t="shared" si="247"/>
        <v>18442.16</v>
      </c>
      <c r="CQ357" s="2">
        <f t="shared" si="224"/>
        <v>114.81</v>
      </c>
      <c r="CR357" s="2">
        <f t="shared" si="248"/>
        <v>0</v>
      </c>
      <c r="CS357" s="2">
        <f t="shared" si="249"/>
        <v>0</v>
      </c>
      <c r="CT357" s="2">
        <f t="shared" si="250"/>
        <v>0</v>
      </c>
      <c r="CU357" s="2">
        <f t="shared" si="251"/>
        <v>0</v>
      </c>
      <c r="CV357" s="2">
        <f t="shared" si="252"/>
        <v>0</v>
      </c>
      <c r="CW357" s="2">
        <f t="shared" si="253"/>
        <v>0</v>
      </c>
      <c r="CX357" s="2">
        <f t="shared" si="254"/>
        <v>0.04</v>
      </c>
      <c r="CY357" s="2">
        <f t="shared" si="255"/>
        <v>0</v>
      </c>
      <c r="CZ357" s="2">
        <f t="shared" si="256"/>
        <v>0</v>
      </c>
      <c r="DA357" s="2"/>
      <c r="DB357" s="2"/>
      <c r="DC357" s="2" t="s">
        <v>3</v>
      </c>
      <c r="DD357" s="2" t="s">
        <v>3</v>
      </c>
      <c r="DE357" s="2" t="s">
        <v>3</v>
      </c>
      <c r="DF357" s="2" t="s">
        <v>3</v>
      </c>
      <c r="DG357" s="2" t="s">
        <v>3</v>
      </c>
      <c r="DH357" s="2" t="s">
        <v>3</v>
      </c>
      <c r="DI357" s="2" t="s">
        <v>3</v>
      </c>
      <c r="DJ357" s="2" t="s">
        <v>3</v>
      </c>
      <c r="DK357" s="2" t="s">
        <v>3</v>
      </c>
      <c r="DL357" s="2" t="s">
        <v>3</v>
      </c>
      <c r="DM357" s="2" t="s">
        <v>3</v>
      </c>
      <c r="DN357" s="2">
        <v>0</v>
      </c>
      <c r="DO357" s="2">
        <v>0</v>
      </c>
      <c r="DP357" s="2">
        <v>1</v>
      </c>
      <c r="DQ357" s="2">
        <v>1</v>
      </c>
      <c r="DR357" s="2"/>
      <c r="DS357" s="2"/>
      <c r="DT357" s="2"/>
      <c r="DU357" s="2">
        <v>1009</v>
      </c>
      <c r="DV357" s="2" t="s">
        <v>143</v>
      </c>
      <c r="DW357" s="2" t="s">
        <v>143</v>
      </c>
      <c r="DX357" s="2">
        <v>1</v>
      </c>
      <c r="DY357" s="2"/>
      <c r="DZ357" s="2" t="s">
        <v>3</v>
      </c>
      <c r="EA357" s="2" t="s">
        <v>3</v>
      </c>
      <c r="EB357" s="2" t="s">
        <v>3</v>
      </c>
      <c r="EC357" s="2" t="s">
        <v>3</v>
      </c>
      <c r="ED357" s="2"/>
      <c r="EE357" s="2">
        <v>53551142</v>
      </c>
      <c r="EF357" s="2">
        <v>2</v>
      </c>
      <c r="EG357" s="2" t="s">
        <v>38</v>
      </c>
      <c r="EH357" s="2">
        <v>15</v>
      </c>
      <c r="EI357" s="2" t="s">
        <v>149</v>
      </c>
      <c r="EJ357" s="2">
        <v>1</v>
      </c>
      <c r="EK357" s="2">
        <v>15001</v>
      </c>
      <c r="EL357" s="2" t="s">
        <v>149</v>
      </c>
      <c r="EM357" s="2" t="s">
        <v>150</v>
      </c>
      <c r="EN357" s="2"/>
      <c r="EO357" s="2" t="s">
        <v>3</v>
      </c>
      <c r="EP357" s="2"/>
      <c r="EQ357" s="2">
        <v>0</v>
      </c>
      <c r="ER357" s="2">
        <v>114.81</v>
      </c>
      <c r="ES357" s="2">
        <v>114.81</v>
      </c>
      <c r="ET357" s="2">
        <v>0</v>
      </c>
      <c r="EU357" s="2">
        <v>0</v>
      </c>
      <c r="EV357" s="2">
        <v>0</v>
      </c>
      <c r="EW357" s="2">
        <v>0</v>
      </c>
      <c r="EX357" s="2">
        <v>0</v>
      </c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>
        <v>0</v>
      </c>
      <c r="FR357" s="2">
        <f>ROUND(IF(AND(BH357=3,BI357=3),P357,0),2)</f>
        <v>0</v>
      </c>
      <c r="FS357" s="2">
        <v>0</v>
      </c>
      <c r="FT357" s="2"/>
      <c r="FU357" s="2"/>
      <c r="FV357" s="2"/>
      <c r="FW357" s="2"/>
      <c r="FX357" s="2">
        <v>100</v>
      </c>
      <c r="FY357" s="2">
        <v>49</v>
      </c>
      <c r="FZ357" s="2"/>
      <c r="GA357" s="2" t="s">
        <v>3</v>
      </c>
      <c r="GB357" s="2"/>
      <c r="GC357" s="2"/>
      <c r="GD357" s="2">
        <v>1</v>
      </c>
      <c r="GE357" s="2"/>
      <c r="GF357" s="2">
        <v>-1115347845</v>
      </c>
      <c r="GG357" s="2">
        <v>2</v>
      </c>
      <c r="GH357" s="2">
        <v>1</v>
      </c>
      <c r="GI357" s="2">
        <v>-2</v>
      </c>
      <c r="GJ357" s="2">
        <v>0</v>
      </c>
      <c r="GK357" s="2">
        <v>0</v>
      </c>
      <c r="GL357" s="2">
        <f>ROUND(IF(AND(BH357=3,BI357=3,FS357&lt;&gt;0),P357,0),2)</f>
        <v>0</v>
      </c>
      <c r="GM357" s="2">
        <f>ROUND(O357+X357+Y357,2)+GX357</f>
        <v>18442.16</v>
      </c>
      <c r="GN357" s="2">
        <f>IF(OR(BI357=0,BI357=1),ROUND(O357+X357+Y357,2),0)</f>
        <v>18442.16</v>
      </c>
      <c r="GO357" s="2">
        <f>IF(BI357=2,ROUND(O357+X357+Y357,2),0)</f>
        <v>0</v>
      </c>
      <c r="GP357" s="2">
        <f>IF(BI357=4,ROUND(O357+X357+Y357,2)+GX357,0)</f>
        <v>0</v>
      </c>
      <c r="GQ357" s="2"/>
      <c r="GR357" s="2">
        <v>0</v>
      </c>
      <c r="GS357" s="2">
        <v>0</v>
      </c>
      <c r="GT357" s="2">
        <v>0</v>
      </c>
      <c r="GU357" s="2" t="s">
        <v>3</v>
      </c>
      <c r="GV357" s="2">
        <f t="shared" si="257"/>
        <v>0</v>
      </c>
      <c r="GW357" s="2">
        <v>1</v>
      </c>
      <c r="GX357" s="2">
        <f>ROUND(HC357*I357,2)</f>
        <v>0</v>
      </c>
      <c r="GY357" s="2"/>
      <c r="GZ357" s="2"/>
      <c r="HA357" s="2">
        <v>0</v>
      </c>
      <c r="HB357" s="2">
        <v>0</v>
      </c>
      <c r="HC357" s="2">
        <f t="shared" si="258"/>
        <v>0</v>
      </c>
      <c r="HD357" s="2"/>
      <c r="HE357" s="2" t="s">
        <v>3</v>
      </c>
      <c r="HF357" s="2" t="s">
        <v>3</v>
      </c>
      <c r="HG357" s="2"/>
      <c r="HH357" s="2"/>
      <c r="HI357" s="2"/>
      <c r="HJ357" s="2"/>
      <c r="HK357" s="2"/>
      <c r="HL357" s="2"/>
      <c r="HM357" s="2" t="s">
        <v>3</v>
      </c>
      <c r="HN357" s="2" t="s">
        <v>151</v>
      </c>
      <c r="HO357" s="2" t="s">
        <v>152</v>
      </c>
      <c r="HP357" s="2" t="s">
        <v>149</v>
      </c>
      <c r="HQ357" s="2" t="s">
        <v>149</v>
      </c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>
        <v>0</v>
      </c>
      <c r="IL357" s="2"/>
      <c r="IM357" s="2"/>
      <c r="IN357" s="2"/>
      <c r="IO357" s="2"/>
      <c r="IP357" s="2"/>
      <c r="IQ357" s="2"/>
      <c r="IR357" s="2"/>
      <c r="IS357" s="2"/>
      <c r="IT357" s="2"/>
      <c r="IU357" s="2"/>
    </row>
    <row r="358" spans="1:255" x14ac:dyDescent="0.2">
      <c r="A358">
        <v>18</v>
      </c>
      <c r="B358">
        <v>1</v>
      </c>
      <c r="C358">
        <v>744</v>
      </c>
      <c r="E358" t="s">
        <v>544</v>
      </c>
      <c r="F358" t="s">
        <v>545</v>
      </c>
      <c r="G358" t="s">
        <v>546</v>
      </c>
      <c r="H358" t="s">
        <v>143</v>
      </c>
      <c r="I358">
        <f>I350*J358</f>
        <v>160.63200000000001</v>
      </c>
      <c r="J358">
        <v>20.000000000000004</v>
      </c>
      <c r="K358">
        <v>20</v>
      </c>
      <c r="O358">
        <f>ROUND(CP358,0)</f>
        <v>191245</v>
      </c>
      <c r="P358">
        <f>ROUND(CQ358*I358,0)</f>
        <v>191245</v>
      </c>
      <c r="Q358">
        <f>ROUND(CR358*I358,0)</f>
        <v>0</v>
      </c>
      <c r="R358">
        <f>ROUND(CS358*I358,0)</f>
        <v>0</v>
      </c>
      <c r="S358">
        <f>ROUND(CT358*I358,0)</f>
        <v>0</v>
      </c>
      <c r="T358">
        <f>ROUND(CU358*I358,0)</f>
        <v>0</v>
      </c>
      <c r="U358">
        <f t="shared" si="241"/>
        <v>0</v>
      </c>
      <c r="V358">
        <f t="shared" si="242"/>
        <v>0</v>
      </c>
      <c r="W358">
        <f>ROUND(CX358*I358,0)</f>
        <v>6</v>
      </c>
      <c r="X358">
        <f>ROUND(CY358,0)</f>
        <v>0</v>
      </c>
      <c r="Y358">
        <f>ROUND(CZ358,0)</f>
        <v>0</v>
      </c>
      <c r="AA358">
        <v>53551707</v>
      </c>
      <c r="AB358">
        <f t="shared" si="243"/>
        <v>114.81</v>
      </c>
      <c r="AC358">
        <f t="shared" si="244"/>
        <v>114.81</v>
      </c>
      <c r="AD358">
        <f t="shared" si="238"/>
        <v>0</v>
      </c>
      <c r="AE358">
        <f t="shared" si="239"/>
        <v>0</v>
      </c>
      <c r="AF358">
        <f t="shared" si="239"/>
        <v>0</v>
      </c>
      <c r="AG358">
        <f t="shared" si="245"/>
        <v>0</v>
      </c>
      <c r="AH358">
        <f t="shared" si="240"/>
        <v>0</v>
      </c>
      <c r="AI358">
        <f t="shared" si="240"/>
        <v>0</v>
      </c>
      <c r="AJ358">
        <f t="shared" si="246"/>
        <v>0.04</v>
      </c>
      <c r="AK358">
        <v>114.81</v>
      </c>
      <c r="AL358">
        <v>114.81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0.04</v>
      </c>
      <c r="AT358">
        <v>100</v>
      </c>
      <c r="AU358">
        <v>49</v>
      </c>
      <c r="AV358">
        <v>1</v>
      </c>
      <c r="AW358">
        <v>1</v>
      </c>
      <c r="AZ358">
        <v>1</v>
      </c>
      <c r="BA358">
        <v>1</v>
      </c>
      <c r="BB358">
        <v>1</v>
      </c>
      <c r="BC358">
        <v>10.37</v>
      </c>
      <c r="BD358" t="s">
        <v>3</v>
      </c>
      <c r="BE358" t="s">
        <v>3</v>
      </c>
      <c r="BF358" t="s">
        <v>3</v>
      </c>
      <c r="BG358" t="s">
        <v>3</v>
      </c>
      <c r="BH358">
        <v>3</v>
      </c>
      <c r="BI358">
        <v>1</v>
      </c>
      <c r="BJ358" t="s">
        <v>547</v>
      </c>
      <c r="BM358">
        <v>15001</v>
      </c>
      <c r="BN358">
        <v>0</v>
      </c>
      <c r="BO358" t="s">
        <v>545</v>
      </c>
      <c r="BP358">
        <v>1</v>
      </c>
      <c r="BQ358">
        <v>2</v>
      </c>
      <c r="BR358">
        <v>0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 t="s">
        <v>3</v>
      </c>
      <c r="BZ358">
        <v>100</v>
      </c>
      <c r="CA358">
        <v>49</v>
      </c>
      <c r="CB358" t="s">
        <v>3</v>
      </c>
      <c r="CE358">
        <v>0</v>
      </c>
      <c r="CF358">
        <v>0</v>
      </c>
      <c r="CG358">
        <v>0</v>
      </c>
      <c r="CM358">
        <v>0</v>
      </c>
      <c r="CN358" t="s">
        <v>3</v>
      </c>
      <c r="CO358">
        <v>0</v>
      </c>
      <c r="CP358">
        <f t="shared" si="247"/>
        <v>191245</v>
      </c>
      <c r="CQ358">
        <f t="shared" si="224"/>
        <v>1190.5797</v>
      </c>
      <c r="CR358">
        <f t="shared" si="248"/>
        <v>0</v>
      </c>
      <c r="CS358">
        <f t="shared" si="249"/>
        <v>0</v>
      </c>
      <c r="CT358">
        <f t="shared" si="250"/>
        <v>0</v>
      </c>
      <c r="CU358">
        <f t="shared" si="251"/>
        <v>0</v>
      </c>
      <c r="CV358">
        <f t="shared" si="252"/>
        <v>0</v>
      </c>
      <c r="CW358">
        <f t="shared" si="253"/>
        <v>0</v>
      </c>
      <c r="CX358">
        <f t="shared" si="254"/>
        <v>0.04</v>
      </c>
      <c r="CY358">
        <f t="shared" si="255"/>
        <v>0</v>
      </c>
      <c r="CZ358">
        <f t="shared" si="256"/>
        <v>0</v>
      </c>
      <c r="DC358" t="s">
        <v>3</v>
      </c>
      <c r="DD358" t="s">
        <v>3</v>
      </c>
      <c r="DE358" t="s">
        <v>3</v>
      </c>
      <c r="DF358" t="s">
        <v>3</v>
      </c>
      <c r="DG358" t="s">
        <v>3</v>
      </c>
      <c r="DH358" t="s">
        <v>3</v>
      </c>
      <c r="DI358" t="s">
        <v>3</v>
      </c>
      <c r="DJ358" t="s">
        <v>3</v>
      </c>
      <c r="DK358" t="s">
        <v>3</v>
      </c>
      <c r="DL358" t="s">
        <v>3</v>
      </c>
      <c r="DM358" t="s">
        <v>3</v>
      </c>
      <c r="DN358">
        <v>0</v>
      </c>
      <c r="DO358">
        <v>0</v>
      </c>
      <c r="DP358">
        <v>1</v>
      </c>
      <c r="DQ358">
        <v>1</v>
      </c>
      <c r="DU358">
        <v>1009</v>
      </c>
      <c r="DV358" t="s">
        <v>143</v>
      </c>
      <c r="DW358" t="s">
        <v>143</v>
      </c>
      <c r="DX358">
        <v>1</v>
      </c>
      <c r="DZ358" t="s">
        <v>3</v>
      </c>
      <c r="EA358" t="s">
        <v>3</v>
      </c>
      <c r="EB358" t="s">
        <v>3</v>
      </c>
      <c r="EC358" t="s">
        <v>3</v>
      </c>
      <c r="EE358">
        <v>53551142</v>
      </c>
      <c r="EF358">
        <v>2</v>
      </c>
      <c r="EG358" t="s">
        <v>38</v>
      </c>
      <c r="EH358">
        <v>15</v>
      </c>
      <c r="EI358" t="s">
        <v>149</v>
      </c>
      <c r="EJ358">
        <v>1</v>
      </c>
      <c r="EK358">
        <v>15001</v>
      </c>
      <c r="EL358" t="s">
        <v>149</v>
      </c>
      <c r="EM358" t="s">
        <v>150</v>
      </c>
      <c r="EO358" t="s">
        <v>3</v>
      </c>
      <c r="EQ358">
        <v>0</v>
      </c>
      <c r="ER358">
        <v>114.81</v>
      </c>
      <c r="ES358">
        <v>114.81</v>
      </c>
      <c r="ET358">
        <v>0</v>
      </c>
      <c r="EU358">
        <v>0</v>
      </c>
      <c r="EV358">
        <v>0</v>
      </c>
      <c r="EW358">
        <v>0</v>
      </c>
      <c r="EX358">
        <v>0</v>
      </c>
      <c r="FQ358">
        <v>0</v>
      </c>
      <c r="FR358">
        <f>ROUND(IF(AND(BH358=3,BI358=3),P358,0),0)</f>
        <v>0</v>
      </c>
      <c r="FS358">
        <v>0</v>
      </c>
      <c r="FX358">
        <v>100</v>
      </c>
      <c r="FY358">
        <v>49</v>
      </c>
      <c r="GA358" t="s">
        <v>3</v>
      </c>
      <c r="GD358">
        <v>1</v>
      </c>
      <c r="GF358">
        <v>-1115347845</v>
      </c>
      <c r="GG358">
        <v>2</v>
      </c>
      <c r="GH358">
        <v>1</v>
      </c>
      <c r="GI358">
        <v>2</v>
      </c>
      <c r="GJ358">
        <v>0</v>
      </c>
      <c r="GK358">
        <v>0</v>
      </c>
      <c r="GL358">
        <f>ROUND(IF(AND(BH358=3,BI358=3,FS358&lt;&gt;0),P358,0),0)</f>
        <v>0</v>
      </c>
      <c r="GM358">
        <f>ROUND(O358+X358+Y358,0)+GX358</f>
        <v>191245</v>
      </c>
      <c r="GN358">
        <f>IF(OR(BI358=0,BI358=1),ROUND(O358+X358+Y358,0),0)</f>
        <v>191245</v>
      </c>
      <c r="GO358">
        <f>IF(BI358=2,ROUND(O358+X358+Y358,0),0)</f>
        <v>0</v>
      </c>
      <c r="GP358">
        <f>IF(BI358=4,ROUND(O358+X358+Y358,0)+GX358,0)</f>
        <v>0</v>
      </c>
      <c r="GR358">
        <v>0</v>
      </c>
      <c r="GS358">
        <v>3</v>
      </c>
      <c r="GT358">
        <v>0</v>
      </c>
      <c r="GU358" t="s">
        <v>3</v>
      </c>
      <c r="GV358">
        <f t="shared" si="257"/>
        <v>0</v>
      </c>
      <c r="GW358">
        <v>1</v>
      </c>
      <c r="GX358">
        <f>ROUND(HC358*I358,0)</f>
        <v>0</v>
      </c>
      <c r="HA358">
        <v>0</v>
      </c>
      <c r="HB358">
        <v>0</v>
      </c>
      <c r="HC358">
        <f t="shared" si="258"/>
        <v>0</v>
      </c>
      <c r="HE358" t="s">
        <v>3</v>
      </c>
      <c r="HF358" t="s">
        <v>3</v>
      </c>
      <c r="HM358" t="s">
        <v>3</v>
      </c>
      <c r="HN358" t="s">
        <v>151</v>
      </c>
      <c r="HO358" t="s">
        <v>152</v>
      </c>
      <c r="HP358" t="s">
        <v>149</v>
      </c>
      <c r="HQ358" t="s">
        <v>149</v>
      </c>
      <c r="IK358">
        <v>0</v>
      </c>
    </row>
    <row r="359" spans="1:255" x14ac:dyDescent="0.2">
      <c r="A359" s="2">
        <v>17</v>
      </c>
      <c r="B359" s="2">
        <v>1</v>
      </c>
      <c r="C359" s="2">
        <f>ROW(SmtRes!A748)</f>
        <v>748</v>
      </c>
      <c r="D359" s="2">
        <f>ROW(EtalonRes!A698)</f>
        <v>698</v>
      </c>
      <c r="E359" s="2" t="s">
        <v>548</v>
      </c>
      <c r="F359" s="2" t="s">
        <v>549</v>
      </c>
      <c r="G359" s="2" t="s">
        <v>550</v>
      </c>
      <c r="H359" s="2" t="s">
        <v>551</v>
      </c>
      <c r="I359" s="2">
        <f>ROUND(803.16/100,7)</f>
        <v>8.0315999999999992</v>
      </c>
      <c r="J359" s="2">
        <v>0</v>
      </c>
      <c r="K359" s="2">
        <f>ROUND(803.16/100,7)</f>
        <v>8.0315999999999992</v>
      </c>
      <c r="L359" s="2"/>
      <c r="M359" s="2"/>
      <c r="N359" s="2"/>
      <c r="O359" s="2">
        <f>ROUND(CP359,2)</f>
        <v>856.33</v>
      </c>
      <c r="P359" s="2">
        <f>ROUND(CQ359*I359,2)</f>
        <v>0</v>
      </c>
      <c r="Q359" s="2">
        <f>ROUND(CR359*I359,2)</f>
        <v>0</v>
      </c>
      <c r="R359" s="2">
        <f>ROUND(CS359*I359,2)</f>
        <v>0</v>
      </c>
      <c r="S359" s="2">
        <f>ROUND(CT359*I359,2)</f>
        <v>856.33</v>
      </c>
      <c r="T359" s="2">
        <f>ROUND(CU359*I359,2)</f>
        <v>0</v>
      </c>
      <c r="U359" s="2">
        <f t="shared" si="241"/>
        <v>89.010608579999996</v>
      </c>
      <c r="V359" s="2">
        <f t="shared" si="242"/>
        <v>0</v>
      </c>
      <c r="W359" s="2">
        <f>ROUND(CX359*I359,2)</f>
        <v>0</v>
      </c>
      <c r="X359" s="2">
        <f>ROUND(CY359,2)</f>
        <v>770.7</v>
      </c>
      <c r="Y359" s="2">
        <f>ROUND(CZ359,2)</f>
        <v>356.66</v>
      </c>
      <c r="Z359" s="2"/>
      <c r="AA359" s="2">
        <v>53551706</v>
      </c>
      <c r="AB359" s="2">
        <f t="shared" si="243"/>
        <v>106.62</v>
      </c>
      <c r="AC359" s="2">
        <f t="shared" si="244"/>
        <v>0</v>
      </c>
      <c r="AD359" s="2">
        <f>ROUND(((((ET359*ROUND((1.25*1.15),7)))-((EU359*ROUND((1.25*1.15),7))))+AE359),2)</f>
        <v>0</v>
      </c>
      <c r="AE359" s="2">
        <f>ROUND(((EU359*ROUND((1.25*1.15),7))),2)</f>
        <v>0</v>
      </c>
      <c r="AF359" s="2">
        <f>ROUND(((EV359*ROUND((1.15*1.15),7))),2)</f>
        <v>106.62</v>
      </c>
      <c r="AG359" s="2">
        <f t="shared" si="245"/>
        <v>0</v>
      </c>
      <c r="AH359" s="2">
        <f>((EW359*ROUND((1.15*1.15),7)))</f>
        <v>11.082550000000001</v>
      </c>
      <c r="AI359" s="2">
        <f>((EX359*ROUND((1.25*1.15),7)))</f>
        <v>0</v>
      </c>
      <c r="AJ359" s="2">
        <f t="shared" si="246"/>
        <v>0</v>
      </c>
      <c r="AK359" s="2">
        <v>80.62</v>
      </c>
      <c r="AL359" s="2">
        <v>0</v>
      </c>
      <c r="AM359" s="2">
        <v>0</v>
      </c>
      <c r="AN359" s="2">
        <v>0</v>
      </c>
      <c r="AO359" s="2">
        <v>80.62</v>
      </c>
      <c r="AP359" s="2">
        <v>0</v>
      </c>
      <c r="AQ359" s="2">
        <v>8.3800000000000008</v>
      </c>
      <c r="AR359" s="2">
        <v>0</v>
      </c>
      <c r="AS359" s="2">
        <v>0</v>
      </c>
      <c r="AT359" s="2">
        <v>90</v>
      </c>
      <c r="AU359" s="2">
        <v>41.65</v>
      </c>
      <c r="AV359" s="2">
        <v>1</v>
      </c>
      <c r="AW359" s="2">
        <v>1</v>
      </c>
      <c r="AX359" s="2"/>
      <c r="AY359" s="2"/>
      <c r="AZ359" s="2">
        <v>1</v>
      </c>
      <c r="BA359" s="2">
        <v>1</v>
      </c>
      <c r="BB359" s="2">
        <v>1</v>
      </c>
      <c r="BC359" s="2">
        <v>1</v>
      </c>
      <c r="BD359" s="2" t="s">
        <v>3</v>
      </c>
      <c r="BE359" s="2" t="s">
        <v>3</v>
      </c>
      <c r="BF359" s="2" t="s">
        <v>3</v>
      </c>
      <c r="BG359" s="2" t="s">
        <v>3</v>
      </c>
      <c r="BH359" s="2">
        <v>0</v>
      </c>
      <c r="BI359" s="2">
        <v>1</v>
      </c>
      <c r="BJ359" s="2" t="s">
        <v>552</v>
      </c>
      <c r="BK359" s="2"/>
      <c r="BL359" s="2"/>
      <c r="BM359" s="2">
        <v>15001</v>
      </c>
      <c r="BN359" s="2">
        <v>0</v>
      </c>
      <c r="BO359" s="2" t="s">
        <v>3</v>
      </c>
      <c r="BP359" s="2">
        <v>0</v>
      </c>
      <c r="BQ359" s="2">
        <v>2</v>
      </c>
      <c r="BR359" s="2">
        <v>0</v>
      </c>
      <c r="BS359" s="2">
        <v>1</v>
      </c>
      <c r="BT359" s="2">
        <v>1</v>
      </c>
      <c r="BU359" s="2">
        <v>1</v>
      </c>
      <c r="BV359" s="2">
        <v>1</v>
      </c>
      <c r="BW359" s="2">
        <v>1</v>
      </c>
      <c r="BX359" s="2">
        <v>1</v>
      </c>
      <c r="BY359" s="2" t="s">
        <v>3</v>
      </c>
      <c r="BZ359" s="2">
        <v>100</v>
      </c>
      <c r="CA359" s="2">
        <v>49</v>
      </c>
      <c r="CB359" s="2" t="s">
        <v>3</v>
      </c>
      <c r="CC359" s="2"/>
      <c r="CD359" s="2"/>
      <c r="CE359" s="2">
        <v>0</v>
      </c>
      <c r="CF359" s="2">
        <v>0</v>
      </c>
      <c r="CG359" s="2">
        <v>0</v>
      </c>
      <c r="CH359" s="2"/>
      <c r="CI359" s="2"/>
      <c r="CJ359" s="2"/>
      <c r="CK359" s="2"/>
      <c r="CL359" s="2"/>
      <c r="CM359" s="2">
        <v>0</v>
      </c>
      <c r="CN359" s="2" t="s">
        <v>2151</v>
      </c>
      <c r="CO359" s="2">
        <v>0</v>
      </c>
      <c r="CP359" s="2">
        <f t="shared" si="247"/>
        <v>856.33</v>
      </c>
      <c r="CQ359" s="2">
        <f t="shared" si="224"/>
        <v>0</v>
      </c>
      <c r="CR359" s="2">
        <f t="shared" si="248"/>
        <v>0</v>
      </c>
      <c r="CS359" s="2">
        <f t="shared" si="249"/>
        <v>0</v>
      </c>
      <c r="CT359" s="2">
        <f t="shared" si="250"/>
        <v>106.62</v>
      </c>
      <c r="CU359" s="2">
        <f t="shared" si="251"/>
        <v>0</v>
      </c>
      <c r="CV359" s="2">
        <f t="shared" si="252"/>
        <v>11.082550000000001</v>
      </c>
      <c r="CW359" s="2">
        <f t="shared" si="253"/>
        <v>0</v>
      </c>
      <c r="CX359" s="2">
        <f t="shared" si="254"/>
        <v>0</v>
      </c>
      <c r="CY359" s="2">
        <f t="shared" si="255"/>
        <v>770.697</v>
      </c>
      <c r="CZ359" s="2">
        <f t="shared" si="256"/>
        <v>356.66144500000001</v>
      </c>
      <c r="DA359" s="2"/>
      <c r="DB359" s="2"/>
      <c r="DC359" s="2" t="s">
        <v>3</v>
      </c>
      <c r="DD359" s="2" t="s">
        <v>3</v>
      </c>
      <c r="DE359" s="2" t="s">
        <v>61</v>
      </c>
      <c r="DF359" s="2" t="s">
        <v>61</v>
      </c>
      <c r="DG359" s="2" t="s">
        <v>62</v>
      </c>
      <c r="DH359" s="2" t="s">
        <v>3</v>
      </c>
      <c r="DI359" s="2" t="s">
        <v>62</v>
      </c>
      <c r="DJ359" s="2" t="s">
        <v>61</v>
      </c>
      <c r="DK359" s="2" t="s">
        <v>3</v>
      </c>
      <c r="DL359" s="2" t="s">
        <v>86</v>
      </c>
      <c r="DM359" s="2" t="s">
        <v>63</v>
      </c>
      <c r="DN359" s="2">
        <v>0</v>
      </c>
      <c r="DO359" s="2">
        <v>0</v>
      </c>
      <c r="DP359" s="2">
        <v>1</v>
      </c>
      <c r="DQ359" s="2">
        <v>1</v>
      </c>
      <c r="DR359" s="2"/>
      <c r="DS359" s="2"/>
      <c r="DT359" s="2"/>
      <c r="DU359" s="2">
        <v>1013</v>
      </c>
      <c r="DV359" s="2" t="s">
        <v>551</v>
      </c>
      <c r="DW359" s="2" t="s">
        <v>551</v>
      </c>
      <c r="DX359" s="2">
        <v>1</v>
      </c>
      <c r="DY359" s="2"/>
      <c r="DZ359" s="2" t="s">
        <v>3</v>
      </c>
      <c r="EA359" s="2" t="s">
        <v>3</v>
      </c>
      <c r="EB359" s="2" t="s">
        <v>3</v>
      </c>
      <c r="EC359" s="2" t="s">
        <v>3</v>
      </c>
      <c r="ED359" s="2"/>
      <c r="EE359" s="2">
        <v>53551142</v>
      </c>
      <c r="EF359" s="2">
        <v>2</v>
      </c>
      <c r="EG359" s="2" t="s">
        <v>38</v>
      </c>
      <c r="EH359" s="2">
        <v>15</v>
      </c>
      <c r="EI359" s="2" t="s">
        <v>149</v>
      </c>
      <c r="EJ359" s="2">
        <v>1</v>
      </c>
      <c r="EK359" s="2">
        <v>15001</v>
      </c>
      <c r="EL359" s="2" t="s">
        <v>149</v>
      </c>
      <c r="EM359" s="2" t="s">
        <v>150</v>
      </c>
      <c r="EN359" s="2"/>
      <c r="EO359" s="2" t="s">
        <v>67</v>
      </c>
      <c r="EP359" s="2"/>
      <c r="EQ359" s="2">
        <v>131072</v>
      </c>
      <c r="ER359" s="2">
        <v>80.62</v>
      </c>
      <c r="ES359" s="2">
        <v>0</v>
      </c>
      <c r="ET359" s="2">
        <v>0</v>
      </c>
      <c r="EU359" s="2">
        <v>0</v>
      </c>
      <c r="EV359" s="2">
        <v>80.62</v>
      </c>
      <c r="EW359" s="2">
        <v>8.3800000000000008</v>
      </c>
      <c r="EX359" s="2">
        <v>0</v>
      </c>
      <c r="EY359" s="2">
        <v>0</v>
      </c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>
        <v>0</v>
      </c>
      <c r="FR359" s="2">
        <f>ROUND(IF(AND(BH359=3,BI359=3),P359,0),2)</f>
        <v>0</v>
      </c>
      <c r="FS359" s="2">
        <v>0</v>
      </c>
      <c r="FT359" s="2"/>
      <c r="FU359" s="2"/>
      <c r="FV359" s="2"/>
      <c r="FW359" s="2"/>
      <c r="FX359" s="2">
        <v>90</v>
      </c>
      <c r="FY359" s="2">
        <v>41.65</v>
      </c>
      <c r="FZ359" s="2"/>
      <c r="GA359" s="2" t="s">
        <v>3</v>
      </c>
      <c r="GB359" s="2"/>
      <c r="GC359" s="2"/>
      <c r="GD359" s="2">
        <v>1</v>
      </c>
      <c r="GE359" s="2"/>
      <c r="GF359" s="2">
        <v>208853623</v>
      </c>
      <c r="GG359" s="2">
        <v>2</v>
      </c>
      <c r="GH359" s="2">
        <v>1</v>
      </c>
      <c r="GI359" s="2">
        <v>-2</v>
      </c>
      <c r="GJ359" s="2">
        <v>0</v>
      </c>
      <c r="GK359" s="2">
        <v>0</v>
      </c>
      <c r="GL359" s="2">
        <f>ROUND(IF(AND(BH359=3,BI359=3,FS359&lt;&gt;0),P359,0),2)</f>
        <v>0</v>
      </c>
      <c r="GM359" s="2">
        <f>ROUND(O359+X359+Y359,2)+GX359</f>
        <v>1983.69</v>
      </c>
      <c r="GN359" s="2">
        <f>IF(OR(BI359=0,BI359=1),ROUND(O359+X359+Y359,2),0)</f>
        <v>1983.69</v>
      </c>
      <c r="GO359" s="2">
        <f>IF(BI359=2,ROUND(O359+X359+Y359,2),0)</f>
        <v>0</v>
      </c>
      <c r="GP359" s="2">
        <f>IF(BI359=4,ROUND(O359+X359+Y359,2)+GX359,0)</f>
        <v>0</v>
      </c>
      <c r="GQ359" s="2"/>
      <c r="GR359" s="2">
        <v>0</v>
      </c>
      <c r="GS359" s="2">
        <v>0</v>
      </c>
      <c r="GT359" s="2">
        <v>0</v>
      </c>
      <c r="GU359" s="2" t="s">
        <v>3</v>
      </c>
      <c r="GV359" s="2">
        <f t="shared" si="257"/>
        <v>0</v>
      </c>
      <c r="GW359" s="2">
        <v>1</v>
      </c>
      <c r="GX359" s="2">
        <f>ROUND(HC359*I359,2)</f>
        <v>0</v>
      </c>
      <c r="GY359" s="2"/>
      <c r="GZ359" s="2"/>
      <c r="HA359" s="2">
        <v>0</v>
      </c>
      <c r="HB359" s="2">
        <v>0</v>
      </c>
      <c r="HC359" s="2">
        <f t="shared" si="258"/>
        <v>0</v>
      </c>
      <c r="HD359" s="2"/>
      <c r="HE359" s="2" t="s">
        <v>3</v>
      </c>
      <c r="HF359" s="2" t="s">
        <v>3</v>
      </c>
      <c r="HG359" s="2"/>
      <c r="HH359" s="2"/>
      <c r="HI359" s="2"/>
      <c r="HJ359" s="2"/>
      <c r="HK359" s="2"/>
      <c r="HL359" s="2"/>
      <c r="HM359" s="2" t="s">
        <v>3</v>
      </c>
      <c r="HN359" s="2" t="s">
        <v>151</v>
      </c>
      <c r="HO359" s="2" t="s">
        <v>152</v>
      </c>
      <c r="HP359" s="2" t="s">
        <v>149</v>
      </c>
      <c r="HQ359" s="2" t="s">
        <v>149</v>
      </c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>
        <v>0</v>
      </c>
      <c r="IL359" s="2"/>
      <c r="IM359" s="2"/>
      <c r="IN359" s="2"/>
      <c r="IO359" s="2"/>
      <c r="IP359" s="2"/>
      <c r="IQ359" s="2"/>
      <c r="IR359" s="2"/>
      <c r="IS359" s="2"/>
      <c r="IT359" s="2"/>
      <c r="IU359" s="2"/>
    </row>
    <row r="360" spans="1:255" x14ac:dyDescent="0.2">
      <c r="A360">
        <v>17</v>
      </c>
      <c r="B360">
        <v>1</v>
      </c>
      <c r="C360">
        <f>ROW(SmtRes!A750)</f>
        <v>750</v>
      </c>
      <c r="D360">
        <f>ROW(EtalonRes!A700)</f>
        <v>700</v>
      </c>
      <c r="E360" t="s">
        <v>548</v>
      </c>
      <c r="F360" t="s">
        <v>549</v>
      </c>
      <c r="G360" t="s">
        <v>550</v>
      </c>
      <c r="H360" t="s">
        <v>551</v>
      </c>
      <c r="I360">
        <f>ROUND(803.16/100,7)</f>
        <v>8.0315999999999992</v>
      </c>
      <c r="J360">
        <v>0</v>
      </c>
      <c r="K360">
        <f>ROUND(803.16/100,7)</f>
        <v>8.0315999999999992</v>
      </c>
      <c r="O360">
        <f>ROUND(CP360,0)</f>
        <v>30177</v>
      </c>
      <c r="P360">
        <f>ROUND(CQ360*I360,0)</f>
        <v>0</v>
      </c>
      <c r="Q360">
        <f>ROUND(CR360*I360,0)</f>
        <v>0</v>
      </c>
      <c r="R360">
        <f>ROUND(CS360*I360,0)</f>
        <v>0</v>
      </c>
      <c r="S360">
        <f>ROUND(CT360*I360,0)</f>
        <v>30177</v>
      </c>
      <c r="T360">
        <f>ROUND(CU360*I360,0)</f>
        <v>0</v>
      </c>
      <c r="U360">
        <f t="shared" si="241"/>
        <v>89.010608579999996</v>
      </c>
      <c r="V360">
        <f t="shared" si="242"/>
        <v>0</v>
      </c>
      <c r="W360">
        <f>ROUND(CX360*I360,0)</f>
        <v>0</v>
      </c>
      <c r="X360">
        <f>ROUND(CY360,0)</f>
        <v>27159</v>
      </c>
      <c r="Y360">
        <f>ROUND(CZ360,0)</f>
        <v>12569</v>
      </c>
      <c r="AA360">
        <v>53551707</v>
      </c>
      <c r="AB360">
        <f t="shared" si="243"/>
        <v>106.62</v>
      </c>
      <c r="AC360">
        <f t="shared" si="244"/>
        <v>0</v>
      </c>
      <c r="AD360">
        <f>ROUND(((((ET360*ROUND((1.25*1.15),7)))-((EU360*ROUND((1.25*1.15),7))))+AE360),2)</f>
        <v>0</v>
      </c>
      <c r="AE360">
        <f>ROUND(((EU360*ROUND((1.25*1.15),7))),2)</f>
        <v>0</v>
      </c>
      <c r="AF360">
        <f>ROUND(((EV360*ROUND((1.15*1.15),7))),2)</f>
        <v>106.62</v>
      </c>
      <c r="AG360">
        <f t="shared" si="245"/>
        <v>0</v>
      </c>
      <c r="AH360">
        <f>((EW360*ROUND((1.15*1.15),7)))</f>
        <v>11.082550000000001</v>
      </c>
      <c r="AI360">
        <f>((EX360*ROUND((1.25*1.15),7)))</f>
        <v>0</v>
      </c>
      <c r="AJ360">
        <f t="shared" si="246"/>
        <v>0</v>
      </c>
      <c r="AK360">
        <v>80.62</v>
      </c>
      <c r="AL360">
        <v>0</v>
      </c>
      <c r="AM360">
        <v>0</v>
      </c>
      <c r="AN360">
        <v>0</v>
      </c>
      <c r="AO360">
        <v>80.62</v>
      </c>
      <c r="AP360">
        <v>0</v>
      </c>
      <c r="AQ360">
        <v>8.3800000000000008</v>
      </c>
      <c r="AR360">
        <v>0</v>
      </c>
      <c r="AS360">
        <v>0</v>
      </c>
      <c r="AT360">
        <v>90</v>
      </c>
      <c r="AU360">
        <v>41.65</v>
      </c>
      <c r="AV360">
        <v>1</v>
      </c>
      <c r="AW360">
        <v>1</v>
      </c>
      <c r="AZ360">
        <v>1</v>
      </c>
      <c r="BA360">
        <v>35.24</v>
      </c>
      <c r="BB360">
        <v>1</v>
      </c>
      <c r="BC360">
        <v>1</v>
      </c>
      <c r="BD360" t="s">
        <v>3</v>
      </c>
      <c r="BE360" t="s">
        <v>3</v>
      </c>
      <c r="BF360" t="s">
        <v>3</v>
      </c>
      <c r="BG360" t="s">
        <v>3</v>
      </c>
      <c r="BH360">
        <v>0</v>
      </c>
      <c r="BI360">
        <v>1</v>
      </c>
      <c r="BJ360" t="s">
        <v>552</v>
      </c>
      <c r="BM360">
        <v>15001</v>
      </c>
      <c r="BN360">
        <v>0</v>
      </c>
      <c r="BO360" t="s">
        <v>549</v>
      </c>
      <c r="BP360">
        <v>1</v>
      </c>
      <c r="BQ360">
        <v>2</v>
      </c>
      <c r="BR360">
        <v>0</v>
      </c>
      <c r="BS360">
        <v>35.24</v>
      </c>
      <c r="BT360">
        <v>1</v>
      </c>
      <c r="BU360">
        <v>1</v>
      </c>
      <c r="BV360">
        <v>1</v>
      </c>
      <c r="BW360">
        <v>1</v>
      </c>
      <c r="BX360">
        <v>1</v>
      </c>
      <c r="BY360" t="s">
        <v>3</v>
      </c>
      <c r="BZ360">
        <v>100</v>
      </c>
      <c r="CA360">
        <v>49</v>
      </c>
      <c r="CB360" t="s">
        <v>3</v>
      </c>
      <c r="CE360">
        <v>0</v>
      </c>
      <c r="CF360">
        <v>0</v>
      </c>
      <c r="CG360">
        <v>0</v>
      </c>
      <c r="CM360">
        <v>0</v>
      </c>
      <c r="CN360" t="s">
        <v>2151</v>
      </c>
      <c r="CO360">
        <v>0</v>
      </c>
      <c r="CP360">
        <f t="shared" si="247"/>
        <v>30177</v>
      </c>
      <c r="CQ360">
        <f t="shared" si="224"/>
        <v>0</v>
      </c>
      <c r="CR360">
        <f t="shared" si="248"/>
        <v>0</v>
      </c>
      <c r="CS360">
        <f t="shared" si="249"/>
        <v>0</v>
      </c>
      <c r="CT360">
        <f t="shared" si="250"/>
        <v>3757.2888000000003</v>
      </c>
      <c r="CU360">
        <f t="shared" si="251"/>
        <v>0</v>
      </c>
      <c r="CV360">
        <f t="shared" si="252"/>
        <v>11.082550000000001</v>
      </c>
      <c r="CW360">
        <f t="shared" si="253"/>
        <v>0</v>
      </c>
      <c r="CX360">
        <f t="shared" si="254"/>
        <v>0</v>
      </c>
      <c r="CY360">
        <f t="shared" si="255"/>
        <v>27159.3</v>
      </c>
      <c r="CZ360">
        <f t="shared" si="256"/>
        <v>12568.720500000001</v>
      </c>
      <c r="DC360" t="s">
        <v>3</v>
      </c>
      <c r="DD360" t="s">
        <v>3</v>
      </c>
      <c r="DE360" t="s">
        <v>61</v>
      </c>
      <c r="DF360" t="s">
        <v>61</v>
      </c>
      <c r="DG360" t="s">
        <v>62</v>
      </c>
      <c r="DH360" t="s">
        <v>3</v>
      </c>
      <c r="DI360" t="s">
        <v>62</v>
      </c>
      <c r="DJ360" t="s">
        <v>61</v>
      </c>
      <c r="DK360" t="s">
        <v>3</v>
      </c>
      <c r="DL360" t="s">
        <v>86</v>
      </c>
      <c r="DM360" t="s">
        <v>63</v>
      </c>
      <c r="DN360">
        <v>0</v>
      </c>
      <c r="DO360">
        <v>0</v>
      </c>
      <c r="DP360">
        <v>1</v>
      </c>
      <c r="DQ360">
        <v>1</v>
      </c>
      <c r="DU360">
        <v>1013</v>
      </c>
      <c r="DV360" t="s">
        <v>551</v>
      </c>
      <c r="DW360" t="s">
        <v>551</v>
      </c>
      <c r="DX360">
        <v>1</v>
      </c>
      <c r="DZ360" t="s">
        <v>3</v>
      </c>
      <c r="EA360" t="s">
        <v>3</v>
      </c>
      <c r="EB360" t="s">
        <v>3</v>
      </c>
      <c r="EC360" t="s">
        <v>3</v>
      </c>
      <c r="EE360">
        <v>53551142</v>
      </c>
      <c r="EF360">
        <v>2</v>
      </c>
      <c r="EG360" t="s">
        <v>38</v>
      </c>
      <c r="EH360">
        <v>15</v>
      </c>
      <c r="EI360" t="s">
        <v>149</v>
      </c>
      <c r="EJ360">
        <v>1</v>
      </c>
      <c r="EK360">
        <v>15001</v>
      </c>
      <c r="EL360" t="s">
        <v>149</v>
      </c>
      <c r="EM360" t="s">
        <v>150</v>
      </c>
      <c r="EO360" t="s">
        <v>67</v>
      </c>
      <c r="EQ360">
        <v>131072</v>
      </c>
      <c r="ER360">
        <v>80.62</v>
      </c>
      <c r="ES360">
        <v>0</v>
      </c>
      <c r="ET360">
        <v>0</v>
      </c>
      <c r="EU360">
        <v>0</v>
      </c>
      <c r="EV360">
        <v>80.62</v>
      </c>
      <c r="EW360">
        <v>8.3800000000000008</v>
      </c>
      <c r="EX360">
        <v>0</v>
      </c>
      <c r="EY360">
        <v>0</v>
      </c>
      <c r="FQ360">
        <v>0</v>
      </c>
      <c r="FR360">
        <f>ROUND(IF(AND(BH360=3,BI360=3),P360,0),0)</f>
        <v>0</v>
      </c>
      <c r="FS360">
        <v>0</v>
      </c>
      <c r="FX360">
        <v>90</v>
      </c>
      <c r="FY360">
        <v>41.65</v>
      </c>
      <c r="GA360" t="s">
        <v>3</v>
      </c>
      <c r="GD360">
        <v>1</v>
      </c>
      <c r="GF360">
        <v>208853623</v>
      </c>
      <c r="GG360">
        <v>2</v>
      </c>
      <c r="GH360">
        <v>1</v>
      </c>
      <c r="GI360">
        <v>2</v>
      </c>
      <c r="GJ360">
        <v>0</v>
      </c>
      <c r="GK360">
        <v>0</v>
      </c>
      <c r="GL360">
        <f>ROUND(IF(AND(BH360=3,BI360=3,FS360&lt;&gt;0),P360,0),0)</f>
        <v>0</v>
      </c>
      <c r="GM360">
        <f>ROUND(O360+X360+Y360,0)+GX360</f>
        <v>69905</v>
      </c>
      <c r="GN360">
        <f>IF(OR(BI360=0,BI360=1),ROUND(O360+X360+Y360,0),0)</f>
        <v>69905</v>
      </c>
      <c r="GO360">
        <f>IF(BI360=2,ROUND(O360+X360+Y360,0),0)</f>
        <v>0</v>
      </c>
      <c r="GP360">
        <f>IF(BI360=4,ROUND(O360+X360+Y360,0)+GX360,0)</f>
        <v>0</v>
      </c>
      <c r="GR360">
        <v>0</v>
      </c>
      <c r="GS360">
        <v>0</v>
      </c>
      <c r="GT360">
        <v>0</v>
      </c>
      <c r="GU360" t="s">
        <v>3</v>
      </c>
      <c r="GV360">
        <f t="shared" si="257"/>
        <v>0</v>
      </c>
      <c r="GW360">
        <v>1</v>
      </c>
      <c r="GX360">
        <f>ROUND(HC360*I360,0)</f>
        <v>0</v>
      </c>
      <c r="HA360">
        <v>0</v>
      </c>
      <c r="HB360">
        <v>0</v>
      </c>
      <c r="HC360">
        <f t="shared" si="258"/>
        <v>0</v>
      </c>
      <c r="HE360" t="s">
        <v>3</v>
      </c>
      <c r="HF360" t="s">
        <v>3</v>
      </c>
      <c r="HM360" t="s">
        <v>3</v>
      </c>
      <c r="HN360" t="s">
        <v>151</v>
      </c>
      <c r="HO360" t="s">
        <v>152</v>
      </c>
      <c r="HP360" t="s">
        <v>149</v>
      </c>
      <c r="HQ360" t="s">
        <v>149</v>
      </c>
      <c r="IK360">
        <v>0</v>
      </c>
    </row>
    <row r="361" spans="1:255" x14ac:dyDescent="0.2">
      <c r="A361" s="2">
        <v>18</v>
      </c>
      <c r="B361" s="2">
        <v>1</v>
      </c>
      <c r="C361" s="2">
        <v>748</v>
      </c>
      <c r="D361" s="2"/>
      <c r="E361" s="2" t="s">
        <v>553</v>
      </c>
      <c r="F361" s="2" t="s">
        <v>554</v>
      </c>
      <c r="G361" s="2" t="s">
        <v>555</v>
      </c>
      <c r="H361" s="2" t="s">
        <v>420</v>
      </c>
      <c r="I361" s="2">
        <f>I359*J361</f>
        <v>200.79</v>
      </c>
      <c r="J361" s="2">
        <v>25</v>
      </c>
      <c r="K361" s="2">
        <v>25</v>
      </c>
      <c r="L361" s="2"/>
      <c r="M361" s="2"/>
      <c r="N361" s="2"/>
      <c r="O361" s="2">
        <f>ROUND(CP361,2)</f>
        <v>18016.89</v>
      </c>
      <c r="P361" s="2">
        <f>ROUND(CQ361*I361,2)</f>
        <v>18016.89</v>
      </c>
      <c r="Q361" s="2">
        <f>ROUND(CR361*I361,2)</f>
        <v>0</v>
      </c>
      <c r="R361" s="2">
        <f>ROUND(CS361*I361,2)</f>
        <v>0</v>
      </c>
      <c r="S361" s="2">
        <f>ROUND(CT361*I361,2)</f>
        <v>0</v>
      </c>
      <c r="T361" s="2">
        <f>ROUND(CU361*I361,2)</f>
        <v>0</v>
      </c>
      <c r="U361" s="2">
        <f t="shared" si="241"/>
        <v>0</v>
      </c>
      <c r="V361" s="2">
        <f t="shared" si="242"/>
        <v>0</v>
      </c>
      <c r="W361" s="2">
        <f>ROUND(CX361*I361,2)</f>
        <v>18.07</v>
      </c>
      <c r="X361" s="2">
        <f>ROUND(CY361,2)</f>
        <v>0</v>
      </c>
      <c r="Y361" s="2">
        <f>ROUND(CZ361,2)</f>
        <v>0</v>
      </c>
      <c r="Z361" s="2"/>
      <c r="AA361" s="2">
        <v>53551706</v>
      </c>
      <c r="AB361" s="2">
        <f t="shared" si="243"/>
        <v>89.73</v>
      </c>
      <c r="AC361" s="2">
        <f t="shared" si="244"/>
        <v>89.73</v>
      </c>
      <c r="AD361" s="2">
        <f>ROUND((((ET361)-(EU361))+AE361),2)</f>
        <v>0</v>
      </c>
      <c r="AE361" s="2">
        <f>ROUND((EU361),2)</f>
        <v>0</v>
      </c>
      <c r="AF361" s="2">
        <f>ROUND((EV361),2)</f>
        <v>0</v>
      </c>
      <c r="AG361" s="2">
        <f t="shared" si="245"/>
        <v>0</v>
      </c>
      <c r="AH361" s="2">
        <f>(EW361)</f>
        <v>0</v>
      </c>
      <c r="AI361" s="2">
        <f>(EX361)</f>
        <v>0</v>
      </c>
      <c r="AJ361" s="2">
        <f t="shared" si="246"/>
        <v>0.09</v>
      </c>
      <c r="AK361" s="2">
        <v>89.73</v>
      </c>
      <c r="AL361" s="2">
        <v>89.73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0.09</v>
      </c>
      <c r="AT361" s="2">
        <v>100</v>
      </c>
      <c r="AU361" s="2">
        <v>49</v>
      </c>
      <c r="AV361" s="2">
        <v>1</v>
      </c>
      <c r="AW361" s="2">
        <v>1</v>
      </c>
      <c r="AX361" s="2"/>
      <c r="AY361" s="2"/>
      <c r="AZ361" s="2">
        <v>1</v>
      </c>
      <c r="BA361" s="2">
        <v>1</v>
      </c>
      <c r="BB361" s="2">
        <v>1</v>
      </c>
      <c r="BC361" s="2">
        <v>1</v>
      </c>
      <c r="BD361" s="2" t="s">
        <v>3</v>
      </c>
      <c r="BE361" s="2" t="s">
        <v>3</v>
      </c>
      <c r="BF361" s="2" t="s">
        <v>3</v>
      </c>
      <c r="BG361" s="2" t="s">
        <v>3</v>
      </c>
      <c r="BH361" s="2">
        <v>3</v>
      </c>
      <c r="BI361" s="2">
        <v>1</v>
      </c>
      <c r="BJ361" s="2" t="s">
        <v>556</v>
      </c>
      <c r="BK361" s="2"/>
      <c r="BL361" s="2"/>
      <c r="BM361" s="2">
        <v>15001</v>
      </c>
      <c r="BN361" s="2">
        <v>0</v>
      </c>
      <c r="BO361" s="2" t="s">
        <v>3</v>
      </c>
      <c r="BP361" s="2">
        <v>0</v>
      </c>
      <c r="BQ361" s="2">
        <v>2</v>
      </c>
      <c r="BR361" s="2">
        <v>0</v>
      </c>
      <c r="BS361" s="2">
        <v>1</v>
      </c>
      <c r="BT361" s="2">
        <v>1</v>
      </c>
      <c r="BU361" s="2">
        <v>1</v>
      </c>
      <c r="BV361" s="2">
        <v>1</v>
      </c>
      <c r="BW361" s="2">
        <v>1</v>
      </c>
      <c r="BX361" s="2">
        <v>1</v>
      </c>
      <c r="BY361" s="2" t="s">
        <v>3</v>
      </c>
      <c r="BZ361" s="2">
        <v>100</v>
      </c>
      <c r="CA361" s="2">
        <v>49</v>
      </c>
      <c r="CB361" s="2" t="s">
        <v>3</v>
      </c>
      <c r="CC361" s="2"/>
      <c r="CD361" s="2"/>
      <c r="CE361" s="2">
        <v>0</v>
      </c>
      <c r="CF361" s="2">
        <v>0</v>
      </c>
      <c r="CG361" s="2">
        <v>0</v>
      </c>
      <c r="CH361" s="2"/>
      <c r="CI361" s="2"/>
      <c r="CJ361" s="2"/>
      <c r="CK361" s="2"/>
      <c r="CL361" s="2"/>
      <c r="CM361" s="2">
        <v>0</v>
      </c>
      <c r="CN361" s="2" t="s">
        <v>2160</v>
      </c>
      <c r="CO361" s="2">
        <v>0</v>
      </c>
      <c r="CP361" s="2">
        <f t="shared" si="247"/>
        <v>18016.89</v>
      </c>
      <c r="CQ361" s="2">
        <f t="shared" si="224"/>
        <v>89.73</v>
      </c>
      <c r="CR361" s="2">
        <f t="shared" si="248"/>
        <v>0</v>
      </c>
      <c r="CS361" s="2">
        <f t="shared" si="249"/>
        <v>0</v>
      </c>
      <c r="CT361" s="2">
        <f t="shared" si="250"/>
        <v>0</v>
      </c>
      <c r="CU361" s="2">
        <f t="shared" si="251"/>
        <v>0</v>
      </c>
      <c r="CV361" s="2">
        <f t="shared" si="252"/>
        <v>0</v>
      </c>
      <c r="CW361" s="2">
        <f t="shared" si="253"/>
        <v>0</v>
      </c>
      <c r="CX361" s="2">
        <f t="shared" si="254"/>
        <v>0.09</v>
      </c>
      <c r="CY361" s="2">
        <f t="shared" si="255"/>
        <v>0</v>
      </c>
      <c r="CZ361" s="2">
        <f t="shared" si="256"/>
        <v>0</v>
      </c>
      <c r="DA361" s="2"/>
      <c r="DB361" s="2"/>
      <c r="DC361" s="2" t="s">
        <v>3</v>
      </c>
      <c r="DD361" s="2" t="s">
        <v>3</v>
      </c>
      <c r="DE361" s="2" t="s">
        <v>3</v>
      </c>
      <c r="DF361" s="2" t="s">
        <v>3</v>
      </c>
      <c r="DG361" s="2" t="s">
        <v>3</v>
      </c>
      <c r="DH361" s="2" t="s">
        <v>3</v>
      </c>
      <c r="DI361" s="2" t="s">
        <v>3</v>
      </c>
      <c r="DJ361" s="2" t="s">
        <v>3</v>
      </c>
      <c r="DK361" s="2" t="s">
        <v>3</v>
      </c>
      <c r="DL361" s="2" t="s">
        <v>3</v>
      </c>
      <c r="DM361" s="2" t="s">
        <v>3</v>
      </c>
      <c r="DN361" s="2">
        <v>0</v>
      </c>
      <c r="DO361" s="2">
        <v>0</v>
      </c>
      <c r="DP361" s="2">
        <v>1</v>
      </c>
      <c r="DQ361" s="2">
        <v>1</v>
      </c>
      <c r="DR361" s="2"/>
      <c r="DS361" s="2"/>
      <c r="DT361" s="2"/>
      <c r="DU361" s="2">
        <v>1002</v>
      </c>
      <c r="DV361" s="2" t="s">
        <v>420</v>
      </c>
      <c r="DW361" s="2" t="s">
        <v>420</v>
      </c>
      <c r="DX361" s="2">
        <v>1</v>
      </c>
      <c r="DY361" s="2"/>
      <c r="DZ361" s="2" t="s">
        <v>3</v>
      </c>
      <c r="EA361" s="2" t="s">
        <v>3</v>
      </c>
      <c r="EB361" s="2" t="s">
        <v>3</v>
      </c>
      <c r="EC361" s="2" t="s">
        <v>3</v>
      </c>
      <c r="ED361" s="2"/>
      <c r="EE361" s="2">
        <v>53551142</v>
      </c>
      <c r="EF361" s="2">
        <v>2</v>
      </c>
      <c r="EG361" s="2" t="s">
        <v>38</v>
      </c>
      <c r="EH361" s="2">
        <v>15</v>
      </c>
      <c r="EI361" s="2" t="s">
        <v>149</v>
      </c>
      <c r="EJ361" s="2">
        <v>1</v>
      </c>
      <c r="EK361" s="2">
        <v>15001</v>
      </c>
      <c r="EL361" s="2" t="s">
        <v>149</v>
      </c>
      <c r="EM361" s="2" t="s">
        <v>150</v>
      </c>
      <c r="EN361" s="2"/>
      <c r="EO361" s="2" t="s">
        <v>557</v>
      </c>
      <c r="EP361" s="2"/>
      <c r="EQ361" s="2">
        <v>0</v>
      </c>
      <c r="ER361" s="2">
        <v>89.73</v>
      </c>
      <c r="ES361" s="2">
        <v>89.73</v>
      </c>
      <c r="ET361" s="2">
        <v>0</v>
      </c>
      <c r="EU361" s="2">
        <v>0</v>
      </c>
      <c r="EV361" s="2">
        <v>0</v>
      </c>
      <c r="EW361" s="2">
        <v>0</v>
      </c>
      <c r="EX361" s="2">
        <v>0</v>
      </c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>
        <v>0</v>
      </c>
      <c r="FR361" s="2">
        <f>ROUND(IF(AND(BH361=3,BI361=3),P361,0),2)</f>
        <v>0</v>
      </c>
      <c r="FS361" s="2">
        <v>0</v>
      </c>
      <c r="FT361" s="2"/>
      <c r="FU361" s="2"/>
      <c r="FV361" s="2"/>
      <c r="FW361" s="2"/>
      <c r="FX361" s="2">
        <v>100</v>
      </c>
      <c r="FY361" s="2">
        <v>49</v>
      </c>
      <c r="FZ361" s="2"/>
      <c r="GA361" s="2" t="s">
        <v>3</v>
      </c>
      <c r="GB361" s="2"/>
      <c r="GC361" s="2"/>
      <c r="GD361" s="2">
        <v>1</v>
      </c>
      <c r="GE361" s="2"/>
      <c r="GF361" s="2">
        <v>-553295724</v>
      </c>
      <c r="GG361" s="2">
        <v>2</v>
      </c>
      <c r="GH361" s="2">
        <v>1</v>
      </c>
      <c r="GI361" s="2">
        <v>-2</v>
      </c>
      <c r="GJ361" s="2">
        <v>0</v>
      </c>
      <c r="GK361" s="2">
        <v>0</v>
      </c>
      <c r="GL361" s="2">
        <f>ROUND(IF(AND(BH361=3,BI361=3,FS361&lt;&gt;0),P361,0),2)</f>
        <v>0</v>
      </c>
      <c r="GM361" s="2">
        <f>ROUND(O361+X361+Y361,2)+GX361</f>
        <v>18016.89</v>
      </c>
      <c r="GN361" s="2">
        <f>IF(OR(BI361=0,BI361=1),ROUND(O361+X361+Y361,2),0)</f>
        <v>18016.89</v>
      </c>
      <c r="GO361" s="2">
        <f>IF(BI361=2,ROUND(O361+X361+Y361,2),0)</f>
        <v>0</v>
      </c>
      <c r="GP361" s="2">
        <f>IF(BI361=4,ROUND(O361+X361+Y361,2)+GX361,0)</f>
        <v>0</v>
      </c>
      <c r="GQ361" s="2"/>
      <c r="GR361" s="2">
        <v>0</v>
      </c>
      <c r="GS361" s="2">
        <v>0</v>
      </c>
      <c r="GT361" s="2">
        <v>0</v>
      </c>
      <c r="GU361" s="2" t="s">
        <v>3</v>
      </c>
      <c r="GV361" s="2">
        <f t="shared" si="257"/>
        <v>0</v>
      </c>
      <c r="GW361" s="2">
        <v>1</v>
      </c>
      <c r="GX361" s="2">
        <f>ROUND(HC361*I361,2)</f>
        <v>0</v>
      </c>
      <c r="GY361" s="2"/>
      <c r="GZ361" s="2"/>
      <c r="HA361" s="2">
        <v>0</v>
      </c>
      <c r="HB361" s="2">
        <v>0</v>
      </c>
      <c r="HC361" s="2">
        <f t="shared" si="258"/>
        <v>0</v>
      </c>
      <c r="HD361" s="2"/>
      <c r="HE361" s="2" t="s">
        <v>3</v>
      </c>
      <c r="HF361" s="2" t="s">
        <v>3</v>
      </c>
      <c r="HG361" s="2"/>
      <c r="HH361" s="2"/>
      <c r="HI361" s="2"/>
      <c r="HJ361" s="2"/>
      <c r="HK361" s="2"/>
      <c r="HL361" s="2"/>
      <c r="HM361" s="2" t="s">
        <v>3</v>
      </c>
      <c r="HN361" s="2" t="s">
        <v>151</v>
      </c>
      <c r="HO361" s="2" t="s">
        <v>152</v>
      </c>
      <c r="HP361" s="2" t="s">
        <v>149</v>
      </c>
      <c r="HQ361" s="2" t="s">
        <v>149</v>
      </c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>
        <v>0</v>
      </c>
      <c r="IL361" s="2"/>
      <c r="IM361" s="2"/>
      <c r="IN361" s="2"/>
      <c r="IO361" s="2"/>
      <c r="IP361" s="2"/>
      <c r="IQ361" s="2"/>
      <c r="IR361" s="2"/>
      <c r="IS361" s="2"/>
      <c r="IT361" s="2"/>
      <c r="IU361" s="2"/>
    </row>
    <row r="362" spans="1:255" x14ac:dyDescent="0.2">
      <c r="A362">
        <v>18</v>
      </c>
      <c r="B362">
        <v>1</v>
      </c>
      <c r="C362">
        <v>750</v>
      </c>
      <c r="E362" t="s">
        <v>553</v>
      </c>
      <c r="F362" t="s">
        <v>554</v>
      </c>
      <c r="G362" t="s">
        <v>555</v>
      </c>
      <c r="H362" t="s">
        <v>420</v>
      </c>
      <c r="I362">
        <f>I360*J362</f>
        <v>200.79</v>
      </c>
      <c r="J362">
        <v>25</v>
      </c>
      <c r="K362">
        <v>25</v>
      </c>
      <c r="O362">
        <f>ROUND(CP362,0)</f>
        <v>147018</v>
      </c>
      <c r="P362">
        <f>ROUND(CQ362*I362,0)</f>
        <v>147018</v>
      </c>
      <c r="Q362">
        <f>ROUND(CR362*I362,0)</f>
        <v>0</v>
      </c>
      <c r="R362">
        <f>ROUND(CS362*I362,0)</f>
        <v>0</v>
      </c>
      <c r="S362">
        <f>ROUND(CT362*I362,0)</f>
        <v>0</v>
      </c>
      <c r="T362">
        <f>ROUND(CU362*I362,0)</f>
        <v>0</v>
      </c>
      <c r="U362">
        <f t="shared" si="241"/>
        <v>0</v>
      </c>
      <c r="V362">
        <f t="shared" si="242"/>
        <v>0</v>
      </c>
      <c r="W362">
        <f>ROUND(CX362*I362,0)</f>
        <v>18</v>
      </c>
      <c r="X362">
        <f>ROUND(CY362,0)</f>
        <v>0</v>
      </c>
      <c r="Y362">
        <f>ROUND(CZ362,0)</f>
        <v>0</v>
      </c>
      <c r="AA362">
        <v>53551707</v>
      </c>
      <c r="AB362">
        <f t="shared" si="243"/>
        <v>89.73</v>
      </c>
      <c r="AC362">
        <f t="shared" si="244"/>
        <v>89.73</v>
      </c>
      <c r="AD362">
        <f>ROUND((((ET362)-(EU362))+AE362),2)</f>
        <v>0</v>
      </c>
      <c r="AE362">
        <f>ROUND((EU362),2)</f>
        <v>0</v>
      </c>
      <c r="AF362">
        <f>ROUND((EV362),2)</f>
        <v>0</v>
      </c>
      <c r="AG362">
        <f t="shared" si="245"/>
        <v>0</v>
      </c>
      <c r="AH362">
        <f>(EW362)</f>
        <v>0</v>
      </c>
      <c r="AI362">
        <f>(EX362)</f>
        <v>0</v>
      </c>
      <c r="AJ362">
        <f t="shared" si="246"/>
        <v>0.09</v>
      </c>
      <c r="AK362">
        <v>89.73</v>
      </c>
      <c r="AL362">
        <v>89.73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0.09</v>
      </c>
      <c r="AT362">
        <v>100</v>
      </c>
      <c r="AU362">
        <v>49</v>
      </c>
      <c r="AV362">
        <v>1</v>
      </c>
      <c r="AW362">
        <v>1</v>
      </c>
      <c r="AZ362">
        <v>1</v>
      </c>
      <c r="BA362">
        <v>1</v>
      </c>
      <c r="BB362">
        <v>1</v>
      </c>
      <c r="BC362">
        <v>8.16</v>
      </c>
      <c r="BD362" t="s">
        <v>3</v>
      </c>
      <c r="BE362" t="s">
        <v>3</v>
      </c>
      <c r="BF362" t="s">
        <v>3</v>
      </c>
      <c r="BG362" t="s">
        <v>3</v>
      </c>
      <c r="BH362">
        <v>3</v>
      </c>
      <c r="BI362">
        <v>1</v>
      </c>
      <c r="BJ362" t="s">
        <v>556</v>
      </c>
      <c r="BM362">
        <v>15001</v>
      </c>
      <c r="BN362">
        <v>0</v>
      </c>
      <c r="BO362" t="s">
        <v>554</v>
      </c>
      <c r="BP362">
        <v>1</v>
      </c>
      <c r="BQ362">
        <v>2</v>
      </c>
      <c r="BR362">
        <v>0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3</v>
      </c>
      <c r="BZ362">
        <v>100</v>
      </c>
      <c r="CA362">
        <v>49</v>
      </c>
      <c r="CB362" t="s">
        <v>3</v>
      </c>
      <c r="CE362">
        <v>0</v>
      </c>
      <c r="CF362">
        <v>0</v>
      </c>
      <c r="CG362">
        <v>0</v>
      </c>
      <c r="CM362">
        <v>0</v>
      </c>
      <c r="CN362" t="s">
        <v>2160</v>
      </c>
      <c r="CO362">
        <v>0</v>
      </c>
      <c r="CP362">
        <f t="shared" si="247"/>
        <v>147018</v>
      </c>
      <c r="CQ362">
        <f t="shared" si="224"/>
        <v>732.19680000000005</v>
      </c>
      <c r="CR362">
        <f t="shared" si="248"/>
        <v>0</v>
      </c>
      <c r="CS362">
        <f t="shared" si="249"/>
        <v>0</v>
      </c>
      <c r="CT362">
        <f t="shared" si="250"/>
        <v>0</v>
      </c>
      <c r="CU362">
        <f t="shared" si="251"/>
        <v>0</v>
      </c>
      <c r="CV362">
        <f t="shared" si="252"/>
        <v>0</v>
      </c>
      <c r="CW362">
        <f t="shared" si="253"/>
        <v>0</v>
      </c>
      <c r="CX362">
        <f t="shared" si="254"/>
        <v>0.09</v>
      </c>
      <c r="CY362">
        <f t="shared" si="255"/>
        <v>0</v>
      </c>
      <c r="CZ362">
        <f t="shared" si="256"/>
        <v>0</v>
      </c>
      <c r="DC362" t="s">
        <v>3</v>
      </c>
      <c r="DD362" t="s">
        <v>3</v>
      </c>
      <c r="DE362" t="s">
        <v>3</v>
      </c>
      <c r="DF362" t="s">
        <v>3</v>
      </c>
      <c r="DG362" t="s">
        <v>3</v>
      </c>
      <c r="DH362" t="s">
        <v>3</v>
      </c>
      <c r="DI362" t="s">
        <v>3</v>
      </c>
      <c r="DJ362" t="s">
        <v>3</v>
      </c>
      <c r="DK362" t="s">
        <v>3</v>
      </c>
      <c r="DL362" t="s">
        <v>3</v>
      </c>
      <c r="DM362" t="s">
        <v>3</v>
      </c>
      <c r="DN362">
        <v>0</v>
      </c>
      <c r="DO362">
        <v>0</v>
      </c>
      <c r="DP362">
        <v>1</v>
      </c>
      <c r="DQ362">
        <v>1</v>
      </c>
      <c r="DU362">
        <v>1002</v>
      </c>
      <c r="DV362" t="s">
        <v>420</v>
      </c>
      <c r="DW362" t="s">
        <v>420</v>
      </c>
      <c r="DX362">
        <v>1</v>
      </c>
      <c r="DZ362" t="s">
        <v>3</v>
      </c>
      <c r="EA362" t="s">
        <v>3</v>
      </c>
      <c r="EB362" t="s">
        <v>3</v>
      </c>
      <c r="EC362" t="s">
        <v>3</v>
      </c>
      <c r="EE362">
        <v>53551142</v>
      </c>
      <c r="EF362">
        <v>2</v>
      </c>
      <c r="EG362" t="s">
        <v>38</v>
      </c>
      <c r="EH362">
        <v>15</v>
      </c>
      <c r="EI362" t="s">
        <v>149</v>
      </c>
      <c r="EJ362">
        <v>1</v>
      </c>
      <c r="EK362">
        <v>15001</v>
      </c>
      <c r="EL362" t="s">
        <v>149</v>
      </c>
      <c r="EM362" t="s">
        <v>150</v>
      </c>
      <c r="EO362" t="s">
        <v>557</v>
      </c>
      <c r="EQ362">
        <v>0</v>
      </c>
      <c r="ER362">
        <v>89.73</v>
      </c>
      <c r="ES362">
        <v>89.73</v>
      </c>
      <c r="ET362">
        <v>0</v>
      </c>
      <c r="EU362">
        <v>0</v>
      </c>
      <c r="EV362">
        <v>0</v>
      </c>
      <c r="EW362">
        <v>0</v>
      </c>
      <c r="EX362">
        <v>0</v>
      </c>
      <c r="FQ362">
        <v>0</v>
      </c>
      <c r="FR362">
        <f>ROUND(IF(AND(BH362=3,BI362=3),P362,0),0)</f>
        <v>0</v>
      </c>
      <c r="FS362">
        <v>0</v>
      </c>
      <c r="FX362">
        <v>100</v>
      </c>
      <c r="FY362">
        <v>49</v>
      </c>
      <c r="GA362" t="s">
        <v>3</v>
      </c>
      <c r="GD362">
        <v>1</v>
      </c>
      <c r="GF362">
        <v>-553295724</v>
      </c>
      <c r="GG362">
        <v>2</v>
      </c>
      <c r="GH362">
        <v>1</v>
      </c>
      <c r="GI362">
        <v>2</v>
      </c>
      <c r="GJ362">
        <v>0</v>
      </c>
      <c r="GK362">
        <v>0</v>
      </c>
      <c r="GL362">
        <f>ROUND(IF(AND(BH362=3,BI362=3,FS362&lt;&gt;0),P362,0),0)</f>
        <v>0</v>
      </c>
      <c r="GM362">
        <f>ROUND(O362+X362+Y362,0)+GX362</f>
        <v>147018</v>
      </c>
      <c r="GN362">
        <f>IF(OR(BI362=0,BI362=1),ROUND(O362+X362+Y362,0),0)</f>
        <v>147018</v>
      </c>
      <c r="GO362">
        <f>IF(BI362=2,ROUND(O362+X362+Y362,0),0)</f>
        <v>0</v>
      </c>
      <c r="GP362">
        <f>IF(BI362=4,ROUND(O362+X362+Y362,0)+GX362,0)</f>
        <v>0</v>
      </c>
      <c r="GR362">
        <v>0</v>
      </c>
      <c r="GS362">
        <v>3</v>
      </c>
      <c r="GT362">
        <v>0</v>
      </c>
      <c r="GU362" t="s">
        <v>3</v>
      </c>
      <c r="GV362">
        <f t="shared" si="257"/>
        <v>0</v>
      </c>
      <c r="GW362">
        <v>1</v>
      </c>
      <c r="GX362">
        <f>ROUND(HC362*I362,0)</f>
        <v>0</v>
      </c>
      <c r="HA362">
        <v>0</v>
      </c>
      <c r="HB362">
        <v>0</v>
      </c>
      <c r="HC362">
        <f t="shared" si="258"/>
        <v>0</v>
      </c>
      <c r="HE362" t="s">
        <v>3</v>
      </c>
      <c r="HF362" t="s">
        <v>3</v>
      </c>
      <c r="HM362" t="s">
        <v>3</v>
      </c>
      <c r="HN362" t="s">
        <v>151</v>
      </c>
      <c r="HO362" t="s">
        <v>152</v>
      </c>
      <c r="HP362" t="s">
        <v>149</v>
      </c>
      <c r="HQ362" t="s">
        <v>149</v>
      </c>
      <c r="IK362">
        <v>0</v>
      </c>
    </row>
    <row r="363" spans="1:255" x14ac:dyDescent="0.2">
      <c r="A363" s="2">
        <v>17</v>
      </c>
      <c r="B363" s="2">
        <v>1</v>
      </c>
      <c r="C363" s="2">
        <f>ROW(SmtRes!A761)</f>
        <v>761</v>
      </c>
      <c r="D363" s="2">
        <f>ROW(EtalonRes!A710)</f>
        <v>710</v>
      </c>
      <c r="E363" s="2" t="s">
        <v>558</v>
      </c>
      <c r="F363" s="2" t="s">
        <v>559</v>
      </c>
      <c r="G363" s="2" t="s">
        <v>560</v>
      </c>
      <c r="H363" s="2" t="s">
        <v>475</v>
      </c>
      <c r="I363" s="2">
        <f>ROUND(22.68/100,7)</f>
        <v>0.2268</v>
      </c>
      <c r="J363" s="2">
        <v>0</v>
      </c>
      <c r="K363" s="2">
        <f>ROUND(22.68/100,7)</f>
        <v>0.2268</v>
      </c>
      <c r="L363" s="2"/>
      <c r="M363" s="2"/>
      <c r="N363" s="2"/>
      <c r="O363" s="2">
        <f>ROUND(CP363,2)</f>
        <v>2537.86</v>
      </c>
      <c r="P363" s="2">
        <f>ROUND(CQ363*I363,2)</f>
        <v>2087.6</v>
      </c>
      <c r="Q363" s="2">
        <f>ROUND(CR363*I363,2)</f>
        <v>10.61</v>
      </c>
      <c r="R363" s="2">
        <f>ROUND(CS363*I363,2)</f>
        <v>5.71</v>
      </c>
      <c r="S363" s="2">
        <f>ROUND(CT363*I363,2)</f>
        <v>439.65</v>
      </c>
      <c r="T363" s="2">
        <f>ROUND(CU363*I363,2)</f>
        <v>0</v>
      </c>
      <c r="U363" s="2">
        <f t="shared" si="241"/>
        <v>47.891898809999994</v>
      </c>
      <c r="V363" s="2">
        <f t="shared" si="242"/>
        <v>0.53794124999999993</v>
      </c>
      <c r="W363" s="2">
        <f>ROUND(CX363*I363,2)</f>
        <v>0</v>
      </c>
      <c r="X363" s="2">
        <f>ROUND(CY363,2)</f>
        <v>400.82</v>
      </c>
      <c r="Y363" s="2">
        <f>ROUND(CZ363,2)</f>
        <v>185.49</v>
      </c>
      <c r="Z363" s="2"/>
      <c r="AA363" s="2">
        <v>53551706</v>
      </c>
      <c r="AB363" s="2">
        <f t="shared" si="243"/>
        <v>11189.87</v>
      </c>
      <c r="AC363" s="2">
        <f t="shared" si="244"/>
        <v>9204.59</v>
      </c>
      <c r="AD363" s="2">
        <f>ROUND(((((ET363*ROUND((1.25*1.15),7)))-((EU363*ROUND((1.25*1.15),7))))+AE363),2)</f>
        <v>46.8</v>
      </c>
      <c r="AE363" s="2">
        <f>ROUND(((EU363*ROUND((1.25*1.15),7))),2)</f>
        <v>25.19</v>
      </c>
      <c r="AF363" s="2">
        <f>ROUND(((EV363*ROUND((1.15*1.15),7))),2)</f>
        <v>1938.48</v>
      </c>
      <c r="AG363" s="2">
        <f t="shared" si="245"/>
        <v>0</v>
      </c>
      <c r="AH363" s="2">
        <f>((EW363*ROUND((1.15*1.15),7)))</f>
        <v>211.16357499999998</v>
      </c>
      <c r="AI363" s="2">
        <f>((EX363*ROUND((1.25*1.15),7)))</f>
        <v>2.3718749999999997</v>
      </c>
      <c r="AJ363" s="2">
        <f t="shared" si="246"/>
        <v>0</v>
      </c>
      <c r="AK363" s="2">
        <v>10702.91</v>
      </c>
      <c r="AL363" s="2">
        <v>9204.59</v>
      </c>
      <c r="AM363" s="2">
        <v>32.549999999999997</v>
      </c>
      <c r="AN363" s="2">
        <v>17.52</v>
      </c>
      <c r="AO363" s="2">
        <v>1465.77</v>
      </c>
      <c r="AP363" s="2">
        <v>0</v>
      </c>
      <c r="AQ363" s="2">
        <v>159.66999999999999</v>
      </c>
      <c r="AR363" s="2">
        <v>1.65</v>
      </c>
      <c r="AS363" s="2">
        <v>0</v>
      </c>
      <c r="AT363" s="2">
        <v>90</v>
      </c>
      <c r="AU363" s="2">
        <v>41.65</v>
      </c>
      <c r="AV363" s="2">
        <v>1</v>
      </c>
      <c r="AW363" s="2">
        <v>1</v>
      </c>
      <c r="AX363" s="2"/>
      <c r="AY363" s="2"/>
      <c r="AZ363" s="2">
        <v>1</v>
      </c>
      <c r="BA363" s="2">
        <v>1</v>
      </c>
      <c r="BB363" s="2">
        <v>1</v>
      </c>
      <c r="BC363" s="2">
        <v>1</v>
      </c>
      <c r="BD363" s="2" t="s">
        <v>3</v>
      </c>
      <c r="BE363" s="2" t="s">
        <v>3</v>
      </c>
      <c r="BF363" s="2" t="s">
        <v>3</v>
      </c>
      <c r="BG363" s="2" t="s">
        <v>3</v>
      </c>
      <c r="BH363" s="2">
        <v>0</v>
      </c>
      <c r="BI363" s="2">
        <v>1</v>
      </c>
      <c r="BJ363" s="2" t="s">
        <v>561</v>
      </c>
      <c r="BK363" s="2"/>
      <c r="BL363" s="2"/>
      <c r="BM363" s="2">
        <v>15001</v>
      </c>
      <c r="BN363" s="2">
        <v>0</v>
      </c>
      <c r="BO363" s="2" t="s">
        <v>3</v>
      </c>
      <c r="BP363" s="2">
        <v>0</v>
      </c>
      <c r="BQ363" s="2">
        <v>2</v>
      </c>
      <c r="BR363" s="2">
        <v>0</v>
      </c>
      <c r="BS363" s="2">
        <v>1</v>
      </c>
      <c r="BT363" s="2">
        <v>1</v>
      </c>
      <c r="BU363" s="2">
        <v>1</v>
      </c>
      <c r="BV363" s="2">
        <v>1</v>
      </c>
      <c r="BW363" s="2">
        <v>1</v>
      </c>
      <c r="BX363" s="2">
        <v>1</v>
      </c>
      <c r="BY363" s="2" t="s">
        <v>3</v>
      </c>
      <c r="BZ363" s="2">
        <v>100</v>
      </c>
      <c r="CA363" s="2">
        <v>49</v>
      </c>
      <c r="CB363" s="2" t="s">
        <v>3</v>
      </c>
      <c r="CC363" s="2"/>
      <c r="CD363" s="2"/>
      <c r="CE363" s="2">
        <v>0</v>
      </c>
      <c r="CF363" s="2">
        <v>0</v>
      </c>
      <c r="CG363" s="2">
        <v>0</v>
      </c>
      <c r="CH363" s="2"/>
      <c r="CI363" s="2"/>
      <c r="CJ363" s="2"/>
      <c r="CK363" s="2"/>
      <c r="CL363" s="2"/>
      <c r="CM363" s="2">
        <v>0</v>
      </c>
      <c r="CN363" s="2" t="s">
        <v>2151</v>
      </c>
      <c r="CO363" s="2">
        <v>0</v>
      </c>
      <c r="CP363" s="2">
        <f t="shared" si="247"/>
        <v>2537.86</v>
      </c>
      <c r="CQ363" s="2">
        <f t="shared" si="224"/>
        <v>9204.59</v>
      </c>
      <c r="CR363" s="2">
        <f t="shared" si="248"/>
        <v>46.8</v>
      </c>
      <c r="CS363" s="2">
        <f t="shared" si="249"/>
        <v>25.19</v>
      </c>
      <c r="CT363" s="2">
        <f t="shared" si="250"/>
        <v>1938.48</v>
      </c>
      <c r="CU363" s="2">
        <f t="shared" si="251"/>
        <v>0</v>
      </c>
      <c r="CV363" s="2">
        <f t="shared" si="252"/>
        <v>211.16357499999998</v>
      </c>
      <c r="CW363" s="2">
        <f t="shared" si="253"/>
        <v>2.3718749999999997</v>
      </c>
      <c r="CX363" s="2">
        <f t="shared" si="254"/>
        <v>0</v>
      </c>
      <c r="CY363" s="2">
        <f t="shared" si="255"/>
        <v>400.82399999999996</v>
      </c>
      <c r="CZ363" s="2">
        <f t="shared" si="256"/>
        <v>185.49243999999999</v>
      </c>
      <c r="DA363" s="2"/>
      <c r="DB363" s="2"/>
      <c r="DC363" s="2" t="s">
        <v>3</v>
      </c>
      <c r="DD363" s="2" t="s">
        <v>3</v>
      </c>
      <c r="DE363" s="2" t="s">
        <v>61</v>
      </c>
      <c r="DF363" s="2" t="s">
        <v>61</v>
      </c>
      <c r="DG363" s="2" t="s">
        <v>62</v>
      </c>
      <c r="DH363" s="2" t="s">
        <v>3</v>
      </c>
      <c r="DI363" s="2" t="s">
        <v>62</v>
      </c>
      <c r="DJ363" s="2" t="s">
        <v>61</v>
      </c>
      <c r="DK363" s="2" t="s">
        <v>3</v>
      </c>
      <c r="DL363" s="2" t="s">
        <v>86</v>
      </c>
      <c r="DM363" s="2" t="s">
        <v>63</v>
      </c>
      <c r="DN363" s="2">
        <v>0</v>
      </c>
      <c r="DO363" s="2">
        <v>0</v>
      </c>
      <c r="DP363" s="2">
        <v>1</v>
      </c>
      <c r="DQ363" s="2">
        <v>1</v>
      </c>
      <c r="DR363" s="2"/>
      <c r="DS363" s="2"/>
      <c r="DT363" s="2"/>
      <c r="DU363" s="2">
        <v>1013</v>
      </c>
      <c r="DV363" s="2" t="s">
        <v>475</v>
      </c>
      <c r="DW363" s="2" t="s">
        <v>475</v>
      </c>
      <c r="DX363" s="2">
        <v>1</v>
      </c>
      <c r="DY363" s="2"/>
      <c r="DZ363" s="2" t="s">
        <v>3</v>
      </c>
      <c r="EA363" s="2" t="s">
        <v>3</v>
      </c>
      <c r="EB363" s="2" t="s">
        <v>3</v>
      </c>
      <c r="EC363" s="2" t="s">
        <v>3</v>
      </c>
      <c r="ED363" s="2"/>
      <c r="EE363" s="2">
        <v>53551142</v>
      </c>
      <c r="EF363" s="2">
        <v>2</v>
      </c>
      <c r="EG363" s="2" t="s">
        <v>38</v>
      </c>
      <c r="EH363" s="2">
        <v>15</v>
      </c>
      <c r="EI363" s="2" t="s">
        <v>149</v>
      </c>
      <c r="EJ363" s="2">
        <v>1</v>
      </c>
      <c r="EK363" s="2">
        <v>15001</v>
      </c>
      <c r="EL363" s="2" t="s">
        <v>149</v>
      </c>
      <c r="EM363" s="2" t="s">
        <v>150</v>
      </c>
      <c r="EN363" s="2"/>
      <c r="EO363" s="2" t="s">
        <v>67</v>
      </c>
      <c r="EP363" s="2"/>
      <c r="EQ363" s="2">
        <v>131072</v>
      </c>
      <c r="ER363" s="2">
        <v>10702.91</v>
      </c>
      <c r="ES363" s="2">
        <v>9204.59</v>
      </c>
      <c r="ET363" s="2">
        <v>32.549999999999997</v>
      </c>
      <c r="EU363" s="2">
        <v>17.52</v>
      </c>
      <c r="EV363" s="2">
        <v>1465.77</v>
      </c>
      <c r="EW363" s="2">
        <v>159.66999999999999</v>
      </c>
      <c r="EX363" s="2">
        <v>1.65</v>
      </c>
      <c r="EY363" s="2">
        <v>0</v>
      </c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>
        <v>0</v>
      </c>
      <c r="FR363" s="2">
        <f>ROUND(IF(AND(BH363=3,BI363=3),P363,0),2)</f>
        <v>0</v>
      </c>
      <c r="FS363" s="2">
        <v>0</v>
      </c>
      <c r="FT363" s="2"/>
      <c r="FU363" s="2"/>
      <c r="FV363" s="2"/>
      <c r="FW363" s="2"/>
      <c r="FX363" s="2">
        <v>90</v>
      </c>
      <c r="FY363" s="2">
        <v>41.65</v>
      </c>
      <c r="FZ363" s="2"/>
      <c r="GA363" s="2" t="s">
        <v>3</v>
      </c>
      <c r="GB363" s="2"/>
      <c r="GC363" s="2"/>
      <c r="GD363" s="2">
        <v>1</v>
      </c>
      <c r="GE363" s="2"/>
      <c r="GF363" s="2">
        <v>-1472794444</v>
      </c>
      <c r="GG363" s="2">
        <v>2</v>
      </c>
      <c r="GH363" s="2">
        <v>1</v>
      </c>
      <c r="GI363" s="2">
        <v>-2</v>
      </c>
      <c r="GJ363" s="2">
        <v>0</v>
      </c>
      <c r="GK363" s="2">
        <v>0</v>
      </c>
      <c r="GL363" s="2">
        <f>ROUND(IF(AND(BH363=3,BI363=3,FS363&lt;&gt;0),P363,0),2)</f>
        <v>0</v>
      </c>
      <c r="GM363" s="2">
        <f>ROUND(O363+X363+Y363,2)+GX363</f>
        <v>3124.17</v>
      </c>
      <c r="GN363" s="2">
        <f>IF(OR(BI363=0,BI363=1),ROUND(O363+X363+Y363,2),0)</f>
        <v>3124.17</v>
      </c>
      <c r="GO363" s="2">
        <f>IF(BI363=2,ROUND(O363+X363+Y363,2),0)</f>
        <v>0</v>
      </c>
      <c r="GP363" s="2">
        <f>IF(BI363=4,ROUND(O363+X363+Y363,2)+GX363,0)</f>
        <v>0</v>
      </c>
      <c r="GQ363" s="2"/>
      <c r="GR363" s="2">
        <v>0</v>
      </c>
      <c r="GS363" s="2">
        <v>0</v>
      </c>
      <c r="GT363" s="2">
        <v>0</v>
      </c>
      <c r="GU363" s="2" t="s">
        <v>3</v>
      </c>
      <c r="GV363" s="2">
        <f t="shared" si="257"/>
        <v>0</v>
      </c>
      <c r="GW363" s="2">
        <v>1</v>
      </c>
      <c r="GX363" s="2">
        <f>ROUND(HC363*I363,2)</f>
        <v>0</v>
      </c>
      <c r="GY363" s="2"/>
      <c r="GZ363" s="2"/>
      <c r="HA363" s="2">
        <v>0</v>
      </c>
      <c r="HB363" s="2">
        <v>0</v>
      </c>
      <c r="HC363" s="2">
        <f t="shared" si="258"/>
        <v>0</v>
      </c>
      <c r="HD363" s="2"/>
      <c r="HE363" s="2" t="s">
        <v>3</v>
      </c>
      <c r="HF363" s="2" t="s">
        <v>3</v>
      </c>
      <c r="HG363" s="2"/>
      <c r="HH363" s="2"/>
      <c r="HI363" s="2"/>
      <c r="HJ363" s="2"/>
      <c r="HK363" s="2"/>
      <c r="HL363" s="2"/>
      <c r="HM363" s="2" t="s">
        <v>3</v>
      </c>
      <c r="HN363" s="2" t="s">
        <v>151</v>
      </c>
      <c r="HO363" s="2" t="s">
        <v>152</v>
      </c>
      <c r="HP363" s="2" t="s">
        <v>149</v>
      </c>
      <c r="HQ363" s="2" t="s">
        <v>149</v>
      </c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>
        <v>0</v>
      </c>
      <c r="IL363" s="2"/>
      <c r="IM363" s="2"/>
      <c r="IN363" s="2"/>
      <c r="IO363" s="2"/>
      <c r="IP363" s="2"/>
      <c r="IQ363" s="2"/>
      <c r="IR363" s="2"/>
      <c r="IS363" s="2"/>
      <c r="IT363" s="2"/>
      <c r="IU363" s="2"/>
    </row>
    <row r="364" spans="1:255" x14ac:dyDescent="0.2">
      <c r="A364">
        <v>17</v>
      </c>
      <c r="B364">
        <v>1</v>
      </c>
      <c r="C364">
        <f>ROW(SmtRes!A772)</f>
        <v>772</v>
      </c>
      <c r="D364">
        <f>ROW(EtalonRes!A720)</f>
        <v>720</v>
      </c>
      <c r="E364" t="s">
        <v>558</v>
      </c>
      <c r="F364" t="s">
        <v>559</v>
      </c>
      <c r="G364" t="s">
        <v>560</v>
      </c>
      <c r="H364" t="s">
        <v>475</v>
      </c>
      <c r="I364">
        <f>ROUND(22.68/100,7)</f>
        <v>0.2268</v>
      </c>
      <c r="J364">
        <v>0</v>
      </c>
      <c r="K364">
        <f>ROUND(22.68/100,7)</f>
        <v>0.2268</v>
      </c>
      <c r="O364">
        <f>ROUND(CP364,0)</f>
        <v>26373</v>
      </c>
      <c r="P364">
        <f>ROUND(CQ364*I364,0)</f>
        <v>10647</v>
      </c>
      <c r="Q364">
        <f>ROUND(CR364*I364,0)</f>
        <v>233</v>
      </c>
      <c r="R364">
        <f>ROUND(CS364*I364,0)</f>
        <v>201</v>
      </c>
      <c r="S364">
        <f>ROUND(CT364*I364,0)</f>
        <v>15493</v>
      </c>
      <c r="T364">
        <f>ROUND(CU364*I364,0)</f>
        <v>0</v>
      </c>
      <c r="U364">
        <f t="shared" si="241"/>
        <v>47.891898809999994</v>
      </c>
      <c r="V364">
        <f t="shared" si="242"/>
        <v>0.53794124999999993</v>
      </c>
      <c r="W364">
        <f>ROUND(CX364*I364,0)</f>
        <v>0</v>
      </c>
      <c r="X364">
        <f>ROUND(CY364,0)</f>
        <v>14125</v>
      </c>
      <c r="Y364">
        <f>ROUND(CZ364,0)</f>
        <v>6537</v>
      </c>
      <c r="AA364">
        <v>53551707</v>
      </c>
      <c r="AB364">
        <f t="shared" si="243"/>
        <v>11189.87</v>
      </c>
      <c r="AC364">
        <f t="shared" si="244"/>
        <v>9204.59</v>
      </c>
      <c r="AD364">
        <f>ROUND(((((ET364*ROUND((1.25*1.15),7)))-((EU364*ROUND((1.25*1.15),7))))+AE364),2)</f>
        <v>46.8</v>
      </c>
      <c r="AE364">
        <f>ROUND(((EU364*ROUND((1.25*1.15),7))),2)</f>
        <v>25.19</v>
      </c>
      <c r="AF364">
        <f>ROUND(((EV364*ROUND((1.15*1.15),7))),2)</f>
        <v>1938.48</v>
      </c>
      <c r="AG364">
        <f t="shared" si="245"/>
        <v>0</v>
      </c>
      <c r="AH364">
        <f>((EW364*ROUND((1.15*1.15),7)))</f>
        <v>211.16357499999998</v>
      </c>
      <c r="AI364">
        <f>((EX364*ROUND((1.25*1.15),7)))</f>
        <v>2.3718749999999997</v>
      </c>
      <c r="AJ364">
        <f t="shared" si="246"/>
        <v>0</v>
      </c>
      <c r="AK364">
        <v>10702.91</v>
      </c>
      <c r="AL364">
        <v>9204.59</v>
      </c>
      <c r="AM364">
        <v>32.549999999999997</v>
      </c>
      <c r="AN364">
        <v>17.52</v>
      </c>
      <c r="AO364">
        <v>1465.77</v>
      </c>
      <c r="AP364">
        <v>0</v>
      </c>
      <c r="AQ364">
        <v>159.66999999999999</v>
      </c>
      <c r="AR364">
        <v>1.65</v>
      </c>
      <c r="AS364">
        <v>0</v>
      </c>
      <c r="AT364">
        <v>90</v>
      </c>
      <c r="AU364">
        <v>41.65</v>
      </c>
      <c r="AV364">
        <v>1</v>
      </c>
      <c r="AW364">
        <v>1</v>
      </c>
      <c r="AZ364">
        <v>1</v>
      </c>
      <c r="BA364">
        <v>35.24</v>
      </c>
      <c r="BB364">
        <v>21.98</v>
      </c>
      <c r="BC364">
        <v>5.0999999999999996</v>
      </c>
      <c r="BD364" t="s">
        <v>3</v>
      </c>
      <c r="BE364" t="s">
        <v>3</v>
      </c>
      <c r="BF364" t="s">
        <v>3</v>
      </c>
      <c r="BG364" t="s">
        <v>3</v>
      </c>
      <c r="BH364">
        <v>0</v>
      </c>
      <c r="BI364">
        <v>1</v>
      </c>
      <c r="BJ364" t="s">
        <v>561</v>
      </c>
      <c r="BM364">
        <v>15001</v>
      </c>
      <c r="BN364">
        <v>0</v>
      </c>
      <c r="BO364" t="s">
        <v>559</v>
      </c>
      <c r="BP364">
        <v>1</v>
      </c>
      <c r="BQ364">
        <v>2</v>
      </c>
      <c r="BR364">
        <v>0</v>
      </c>
      <c r="BS364">
        <v>35.24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3</v>
      </c>
      <c r="BZ364">
        <v>100</v>
      </c>
      <c r="CA364">
        <v>49</v>
      </c>
      <c r="CB364" t="s">
        <v>3</v>
      </c>
      <c r="CE364">
        <v>0</v>
      </c>
      <c r="CF364">
        <v>0</v>
      </c>
      <c r="CG364">
        <v>0</v>
      </c>
      <c r="CM364">
        <v>0</v>
      </c>
      <c r="CN364" t="s">
        <v>2151</v>
      </c>
      <c r="CO364">
        <v>0</v>
      </c>
      <c r="CP364">
        <f t="shared" si="247"/>
        <v>26373</v>
      </c>
      <c r="CQ364">
        <f t="shared" si="224"/>
        <v>46943.409</v>
      </c>
      <c r="CR364">
        <f t="shared" si="248"/>
        <v>1028.664</v>
      </c>
      <c r="CS364">
        <f t="shared" si="249"/>
        <v>887.69560000000013</v>
      </c>
      <c r="CT364">
        <f t="shared" si="250"/>
        <v>68312.035199999998</v>
      </c>
      <c r="CU364">
        <f t="shared" si="251"/>
        <v>0</v>
      </c>
      <c r="CV364">
        <f t="shared" si="252"/>
        <v>211.16357499999998</v>
      </c>
      <c r="CW364">
        <f t="shared" si="253"/>
        <v>2.3718749999999997</v>
      </c>
      <c r="CX364">
        <f t="shared" si="254"/>
        <v>0</v>
      </c>
      <c r="CY364">
        <f t="shared" si="255"/>
        <v>14124.6</v>
      </c>
      <c r="CZ364">
        <f t="shared" si="256"/>
        <v>6536.5509999999995</v>
      </c>
      <c r="DC364" t="s">
        <v>3</v>
      </c>
      <c r="DD364" t="s">
        <v>3</v>
      </c>
      <c r="DE364" t="s">
        <v>61</v>
      </c>
      <c r="DF364" t="s">
        <v>61</v>
      </c>
      <c r="DG364" t="s">
        <v>62</v>
      </c>
      <c r="DH364" t="s">
        <v>3</v>
      </c>
      <c r="DI364" t="s">
        <v>62</v>
      </c>
      <c r="DJ364" t="s">
        <v>61</v>
      </c>
      <c r="DK364" t="s">
        <v>3</v>
      </c>
      <c r="DL364" t="s">
        <v>86</v>
      </c>
      <c r="DM364" t="s">
        <v>63</v>
      </c>
      <c r="DN364">
        <v>0</v>
      </c>
      <c r="DO364">
        <v>0</v>
      </c>
      <c r="DP364">
        <v>1</v>
      </c>
      <c r="DQ364">
        <v>1</v>
      </c>
      <c r="DU364">
        <v>1013</v>
      </c>
      <c r="DV364" t="s">
        <v>475</v>
      </c>
      <c r="DW364" t="s">
        <v>475</v>
      </c>
      <c r="DX364">
        <v>1</v>
      </c>
      <c r="DZ364" t="s">
        <v>3</v>
      </c>
      <c r="EA364" t="s">
        <v>3</v>
      </c>
      <c r="EB364" t="s">
        <v>3</v>
      </c>
      <c r="EC364" t="s">
        <v>3</v>
      </c>
      <c r="EE364">
        <v>53551142</v>
      </c>
      <c r="EF364">
        <v>2</v>
      </c>
      <c r="EG364" t="s">
        <v>38</v>
      </c>
      <c r="EH364">
        <v>15</v>
      </c>
      <c r="EI364" t="s">
        <v>149</v>
      </c>
      <c r="EJ364">
        <v>1</v>
      </c>
      <c r="EK364">
        <v>15001</v>
      </c>
      <c r="EL364" t="s">
        <v>149</v>
      </c>
      <c r="EM364" t="s">
        <v>150</v>
      </c>
      <c r="EO364" t="s">
        <v>67</v>
      </c>
      <c r="EQ364">
        <v>131072</v>
      </c>
      <c r="ER364">
        <v>10702.91</v>
      </c>
      <c r="ES364">
        <v>9204.59</v>
      </c>
      <c r="ET364">
        <v>32.549999999999997</v>
      </c>
      <c r="EU364">
        <v>17.52</v>
      </c>
      <c r="EV364">
        <v>1465.77</v>
      </c>
      <c r="EW364">
        <v>159.66999999999999</v>
      </c>
      <c r="EX364">
        <v>1.65</v>
      </c>
      <c r="EY364">
        <v>0</v>
      </c>
      <c r="FQ364">
        <v>0</v>
      </c>
      <c r="FR364">
        <f>ROUND(IF(AND(BH364=3,BI364=3),P364,0),0)</f>
        <v>0</v>
      </c>
      <c r="FS364">
        <v>0</v>
      </c>
      <c r="FX364">
        <v>90</v>
      </c>
      <c r="FY364">
        <v>41.65</v>
      </c>
      <c r="GA364" t="s">
        <v>3</v>
      </c>
      <c r="GD364">
        <v>1</v>
      </c>
      <c r="GF364">
        <v>-1472794444</v>
      </c>
      <c r="GG364">
        <v>2</v>
      </c>
      <c r="GH364">
        <v>1</v>
      </c>
      <c r="GI364">
        <v>2</v>
      </c>
      <c r="GJ364">
        <v>0</v>
      </c>
      <c r="GK364">
        <v>0</v>
      </c>
      <c r="GL364">
        <f>ROUND(IF(AND(BH364=3,BI364=3,FS364&lt;&gt;0),P364,0),0)</f>
        <v>0</v>
      </c>
      <c r="GM364">
        <f>ROUND(O364+X364+Y364,0)+GX364</f>
        <v>47035</v>
      </c>
      <c r="GN364">
        <f>IF(OR(BI364=0,BI364=1),ROUND(O364+X364+Y364,0),0)</f>
        <v>47035</v>
      </c>
      <c r="GO364">
        <f>IF(BI364=2,ROUND(O364+X364+Y364,0),0)</f>
        <v>0</v>
      </c>
      <c r="GP364">
        <f>IF(BI364=4,ROUND(O364+X364+Y364,0)+GX364,0)</f>
        <v>0</v>
      </c>
      <c r="GR364">
        <v>0</v>
      </c>
      <c r="GS364">
        <v>0</v>
      </c>
      <c r="GT364">
        <v>0</v>
      </c>
      <c r="GU364" t="s">
        <v>3</v>
      </c>
      <c r="GV364">
        <f t="shared" si="257"/>
        <v>0</v>
      </c>
      <c r="GW364">
        <v>1</v>
      </c>
      <c r="GX364">
        <f>ROUND(HC364*I364,0)</f>
        <v>0</v>
      </c>
      <c r="HA364">
        <v>0</v>
      </c>
      <c r="HB364">
        <v>0</v>
      </c>
      <c r="HC364">
        <f t="shared" si="258"/>
        <v>0</v>
      </c>
      <c r="HE364" t="s">
        <v>3</v>
      </c>
      <c r="HF364" t="s">
        <v>3</v>
      </c>
      <c r="HM364" t="s">
        <v>3</v>
      </c>
      <c r="HN364" t="s">
        <v>151</v>
      </c>
      <c r="HO364" t="s">
        <v>152</v>
      </c>
      <c r="HP364" t="s">
        <v>149</v>
      </c>
      <c r="HQ364" t="s">
        <v>149</v>
      </c>
      <c r="IK364">
        <v>0</v>
      </c>
    </row>
    <row r="365" spans="1:255" x14ac:dyDescent="0.2">
      <c r="A365" s="2">
        <v>18</v>
      </c>
      <c r="B365" s="2">
        <v>1</v>
      </c>
      <c r="C365" s="2">
        <v>756</v>
      </c>
      <c r="D365" s="2"/>
      <c r="E365" s="2" t="s">
        <v>562</v>
      </c>
      <c r="F365" s="2" t="s">
        <v>563</v>
      </c>
      <c r="G365" s="2" t="s">
        <v>564</v>
      </c>
      <c r="H365" s="2" t="s">
        <v>128</v>
      </c>
      <c r="I365" s="2">
        <f>I363*J365</f>
        <v>-22.68</v>
      </c>
      <c r="J365" s="2">
        <v>-100</v>
      </c>
      <c r="K365" s="2">
        <v>-100</v>
      </c>
      <c r="L365" s="2"/>
      <c r="M365" s="2"/>
      <c r="N365" s="2"/>
      <c r="O365" s="2">
        <f>ROUND(CP365,2)</f>
        <v>-1614.36</v>
      </c>
      <c r="P365" s="2">
        <f>ROUND(CQ365*I365,2)</f>
        <v>-1614.36</v>
      </c>
      <c r="Q365" s="2">
        <f>ROUND(CR365*I365,2)</f>
        <v>0</v>
      </c>
      <c r="R365" s="2">
        <f>ROUND(CS365*I365,2)</f>
        <v>0</v>
      </c>
      <c r="S365" s="2">
        <f>ROUND(CT365*I365,2)</f>
        <v>0</v>
      </c>
      <c r="T365" s="2">
        <f>ROUND(CU365*I365,2)</f>
        <v>0</v>
      </c>
      <c r="U365" s="2">
        <f t="shared" si="241"/>
        <v>0</v>
      </c>
      <c r="V365" s="2">
        <f t="shared" si="242"/>
        <v>0</v>
      </c>
      <c r="W365" s="2">
        <f>ROUND(CX365*I365,2)</f>
        <v>-15.65</v>
      </c>
      <c r="X365" s="2">
        <f>ROUND(CY365,2)</f>
        <v>0</v>
      </c>
      <c r="Y365" s="2">
        <f>ROUND(CZ365,2)</f>
        <v>0</v>
      </c>
      <c r="Z365" s="2"/>
      <c r="AA365" s="2">
        <v>53551706</v>
      </c>
      <c r="AB365" s="2">
        <f t="shared" si="243"/>
        <v>71.180000000000007</v>
      </c>
      <c r="AC365" s="2">
        <f t="shared" si="244"/>
        <v>71.180000000000007</v>
      </c>
      <c r="AD365" s="2">
        <f t="shared" ref="AD365:AD370" si="259">ROUND((((ET365)-(EU365))+AE365),2)</f>
        <v>0</v>
      </c>
      <c r="AE365" s="2">
        <f t="shared" ref="AE365:AF370" si="260">ROUND((EU365),2)</f>
        <v>0</v>
      </c>
      <c r="AF365" s="2">
        <f t="shared" si="260"/>
        <v>0</v>
      </c>
      <c r="AG365" s="2">
        <f t="shared" si="245"/>
        <v>0</v>
      </c>
      <c r="AH365" s="2">
        <f t="shared" ref="AH365:AI370" si="261">(EW365)</f>
        <v>0</v>
      </c>
      <c r="AI365" s="2">
        <f t="shared" si="261"/>
        <v>0</v>
      </c>
      <c r="AJ365" s="2">
        <f t="shared" si="246"/>
        <v>0.69</v>
      </c>
      <c r="AK365" s="2">
        <v>71.180000000000007</v>
      </c>
      <c r="AL365" s="2">
        <v>71.180000000000007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0.69</v>
      </c>
      <c r="AT365" s="2">
        <v>100</v>
      </c>
      <c r="AU365" s="2">
        <v>49</v>
      </c>
      <c r="AV365" s="2">
        <v>1</v>
      </c>
      <c r="AW365" s="2">
        <v>1</v>
      </c>
      <c r="AX365" s="2"/>
      <c r="AY365" s="2"/>
      <c r="AZ365" s="2">
        <v>1</v>
      </c>
      <c r="BA365" s="2">
        <v>1</v>
      </c>
      <c r="BB365" s="2">
        <v>1</v>
      </c>
      <c r="BC365" s="2">
        <v>1</v>
      </c>
      <c r="BD365" s="2" t="s">
        <v>3</v>
      </c>
      <c r="BE365" s="2" t="s">
        <v>3</v>
      </c>
      <c r="BF365" s="2" t="s">
        <v>3</v>
      </c>
      <c r="BG365" s="2" t="s">
        <v>3</v>
      </c>
      <c r="BH365" s="2">
        <v>3</v>
      </c>
      <c r="BI365" s="2">
        <v>1</v>
      </c>
      <c r="BJ365" s="2" t="s">
        <v>565</v>
      </c>
      <c r="BK365" s="2"/>
      <c r="BL365" s="2"/>
      <c r="BM365" s="2">
        <v>15001</v>
      </c>
      <c r="BN365" s="2">
        <v>0</v>
      </c>
      <c r="BO365" s="2" t="s">
        <v>3</v>
      </c>
      <c r="BP365" s="2">
        <v>0</v>
      </c>
      <c r="BQ365" s="2">
        <v>2</v>
      </c>
      <c r="BR365" s="2">
        <v>1</v>
      </c>
      <c r="BS365" s="2">
        <v>1</v>
      </c>
      <c r="BT365" s="2">
        <v>1</v>
      </c>
      <c r="BU365" s="2">
        <v>1</v>
      </c>
      <c r="BV365" s="2">
        <v>1</v>
      </c>
      <c r="BW365" s="2">
        <v>1</v>
      </c>
      <c r="BX365" s="2">
        <v>1</v>
      </c>
      <c r="BY365" s="2" t="s">
        <v>3</v>
      </c>
      <c r="BZ365" s="2">
        <v>100</v>
      </c>
      <c r="CA365" s="2">
        <v>49</v>
      </c>
      <c r="CB365" s="2" t="s">
        <v>3</v>
      </c>
      <c r="CC365" s="2"/>
      <c r="CD365" s="2"/>
      <c r="CE365" s="2">
        <v>0</v>
      </c>
      <c r="CF365" s="2">
        <v>0</v>
      </c>
      <c r="CG365" s="2">
        <v>0</v>
      </c>
      <c r="CH365" s="2"/>
      <c r="CI365" s="2"/>
      <c r="CJ365" s="2"/>
      <c r="CK365" s="2"/>
      <c r="CL365" s="2"/>
      <c r="CM365" s="2">
        <v>0</v>
      </c>
      <c r="CN365" s="2" t="s">
        <v>3</v>
      </c>
      <c r="CO365" s="2">
        <v>0</v>
      </c>
      <c r="CP365" s="2">
        <f t="shared" si="247"/>
        <v>-1614.36</v>
      </c>
      <c r="CQ365" s="2">
        <f t="shared" si="224"/>
        <v>71.180000000000007</v>
      </c>
      <c r="CR365" s="2">
        <f t="shared" si="248"/>
        <v>0</v>
      </c>
      <c r="CS365" s="2">
        <f t="shared" si="249"/>
        <v>0</v>
      </c>
      <c r="CT365" s="2">
        <f t="shared" si="250"/>
        <v>0</v>
      </c>
      <c r="CU365" s="2">
        <f t="shared" si="251"/>
        <v>0</v>
      </c>
      <c r="CV365" s="2">
        <f t="shared" si="252"/>
        <v>0</v>
      </c>
      <c r="CW365" s="2">
        <f t="shared" si="253"/>
        <v>0</v>
      </c>
      <c r="CX365" s="2">
        <f t="shared" si="254"/>
        <v>0.69</v>
      </c>
      <c r="CY365" s="2">
        <f t="shared" si="255"/>
        <v>0</v>
      </c>
      <c r="CZ365" s="2">
        <f t="shared" si="256"/>
        <v>0</v>
      </c>
      <c r="DA365" s="2"/>
      <c r="DB365" s="2"/>
      <c r="DC365" s="2" t="s">
        <v>3</v>
      </c>
      <c r="DD365" s="2" t="s">
        <v>3</v>
      </c>
      <c r="DE365" s="2" t="s">
        <v>3</v>
      </c>
      <c r="DF365" s="2" t="s">
        <v>3</v>
      </c>
      <c r="DG365" s="2" t="s">
        <v>3</v>
      </c>
      <c r="DH365" s="2" t="s">
        <v>3</v>
      </c>
      <c r="DI365" s="2" t="s">
        <v>3</v>
      </c>
      <c r="DJ365" s="2" t="s">
        <v>3</v>
      </c>
      <c r="DK365" s="2" t="s">
        <v>3</v>
      </c>
      <c r="DL365" s="2" t="s">
        <v>3</v>
      </c>
      <c r="DM365" s="2" t="s">
        <v>3</v>
      </c>
      <c r="DN365" s="2">
        <v>0</v>
      </c>
      <c r="DO365" s="2">
        <v>0</v>
      </c>
      <c r="DP365" s="2">
        <v>1</v>
      </c>
      <c r="DQ365" s="2">
        <v>1</v>
      </c>
      <c r="DR365" s="2"/>
      <c r="DS365" s="2"/>
      <c r="DT365" s="2"/>
      <c r="DU365" s="2">
        <v>1005</v>
      </c>
      <c r="DV365" s="2" t="s">
        <v>128</v>
      </c>
      <c r="DW365" s="2" t="s">
        <v>128</v>
      </c>
      <c r="DX365" s="2">
        <v>1</v>
      </c>
      <c r="DY365" s="2"/>
      <c r="DZ365" s="2" t="s">
        <v>3</v>
      </c>
      <c r="EA365" s="2" t="s">
        <v>3</v>
      </c>
      <c r="EB365" s="2" t="s">
        <v>3</v>
      </c>
      <c r="EC365" s="2" t="s">
        <v>3</v>
      </c>
      <c r="ED365" s="2"/>
      <c r="EE365" s="2">
        <v>53551142</v>
      </c>
      <c r="EF365" s="2">
        <v>2</v>
      </c>
      <c r="EG365" s="2" t="s">
        <v>38</v>
      </c>
      <c r="EH365" s="2">
        <v>15</v>
      </c>
      <c r="EI365" s="2" t="s">
        <v>149</v>
      </c>
      <c r="EJ365" s="2">
        <v>1</v>
      </c>
      <c r="EK365" s="2">
        <v>15001</v>
      </c>
      <c r="EL365" s="2" t="s">
        <v>149</v>
      </c>
      <c r="EM365" s="2" t="s">
        <v>150</v>
      </c>
      <c r="EN365" s="2"/>
      <c r="EO365" s="2" t="s">
        <v>3</v>
      </c>
      <c r="EP365" s="2"/>
      <c r="EQ365" s="2">
        <v>32768</v>
      </c>
      <c r="ER365" s="2">
        <v>71.180000000000007</v>
      </c>
      <c r="ES365" s="2">
        <v>71.180000000000007</v>
      </c>
      <c r="ET365" s="2">
        <v>0</v>
      </c>
      <c r="EU365" s="2">
        <v>0</v>
      </c>
      <c r="EV365" s="2">
        <v>0</v>
      </c>
      <c r="EW365" s="2">
        <v>0</v>
      </c>
      <c r="EX365" s="2">
        <v>0</v>
      </c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>
        <v>0</v>
      </c>
      <c r="FR365" s="2">
        <f>ROUND(IF(AND(BH365=3,BI365=3),P365,0),2)</f>
        <v>0</v>
      </c>
      <c r="FS365" s="2">
        <v>0</v>
      </c>
      <c r="FT365" s="2"/>
      <c r="FU365" s="2"/>
      <c r="FV365" s="2"/>
      <c r="FW365" s="2"/>
      <c r="FX365" s="2">
        <v>100</v>
      </c>
      <c r="FY365" s="2">
        <v>49</v>
      </c>
      <c r="FZ365" s="2"/>
      <c r="GA365" s="2" t="s">
        <v>3</v>
      </c>
      <c r="GB365" s="2"/>
      <c r="GC365" s="2"/>
      <c r="GD365" s="2">
        <v>1</v>
      </c>
      <c r="GE365" s="2"/>
      <c r="GF365" s="2">
        <v>-554123694</v>
      </c>
      <c r="GG365" s="2">
        <v>2</v>
      </c>
      <c r="GH365" s="2">
        <v>1</v>
      </c>
      <c r="GI365" s="2">
        <v>-2</v>
      </c>
      <c r="GJ365" s="2">
        <v>0</v>
      </c>
      <c r="GK365" s="2">
        <v>0</v>
      </c>
      <c r="GL365" s="2">
        <f>ROUND(IF(AND(BH365=3,BI365=3,FS365&lt;&gt;0),P365,0),2)</f>
        <v>0</v>
      </c>
      <c r="GM365" s="2">
        <f>ROUND(O365+X365+Y365,2)+GX365</f>
        <v>-1614.36</v>
      </c>
      <c r="GN365" s="2">
        <f>IF(OR(BI365=0,BI365=1),ROUND(O365+X365+Y365,2),0)</f>
        <v>-1614.36</v>
      </c>
      <c r="GO365" s="2">
        <f>IF(BI365=2,ROUND(O365+X365+Y365,2),0)</f>
        <v>0</v>
      </c>
      <c r="GP365" s="2">
        <f>IF(BI365=4,ROUND(O365+X365+Y365,2)+GX365,0)</f>
        <v>0</v>
      </c>
      <c r="GQ365" s="2"/>
      <c r="GR365" s="2">
        <v>0</v>
      </c>
      <c r="GS365" s="2">
        <v>0</v>
      </c>
      <c r="GT365" s="2">
        <v>0</v>
      </c>
      <c r="GU365" s="2" t="s">
        <v>3</v>
      </c>
      <c r="GV365" s="2">
        <f t="shared" si="257"/>
        <v>0</v>
      </c>
      <c r="GW365" s="2">
        <v>1</v>
      </c>
      <c r="GX365" s="2">
        <f>ROUND(HC365*I365,2)</f>
        <v>0</v>
      </c>
      <c r="GY365" s="2"/>
      <c r="GZ365" s="2"/>
      <c r="HA365" s="2">
        <v>0</v>
      </c>
      <c r="HB365" s="2">
        <v>0</v>
      </c>
      <c r="HC365" s="2">
        <f t="shared" si="258"/>
        <v>0</v>
      </c>
      <c r="HD365" s="2"/>
      <c r="HE365" s="2" t="s">
        <v>3</v>
      </c>
      <c r="HF365" s="2" t="s">
        <v>3</v>
      </c>
      <c r="HG365" s="2"/>
      <c r="HH365" s="2"/>
      <c r="HI365" s="2"/>
      <c r="HJ365" s="2"/>
      <c r="HK365" s="2"/>
      <c r="HL365" s="2"/>
      <c r="HM365" s="2" t="s">
        <v>3</v>
      </c>
      <c r="HN365" s="2" t="s">
        <v>151</v>
      </c>
      <c r="HO365" s="2" t="s">
        <v>152</v>
      </c>
      <c r="HP365" s="2" t="s">
        <v>149</v>
      </c>
      <c r="HQ365" s="2" t="s">
        <v>149</v>
      </c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>
        <v>0</v>
      </c>
      <c r="IL365" s="2"/>
      <c r="IM365" s="2"/>
      <c r="IN365" s="2"/>
      <c r="IO365" s="2"/>
      <c r="IP365" s="2"/>
      <c r="IQ365" s="2"/>
      <c r="IR365" s="2"/>
      <c r="IS365" s="2"/>
      <c r="IT365" s="2"/>
      <c r="IU365" s="2"/>
    </row>
    <row r="366" spans="1:255" x14ac:dyDescent="0.2">
      <c r="A366">
        <v>18</v>
      </c>
      <c r="B366">
        <v>1</v>
      </c>
      <c r="C366">
        <v>767</v>
      </c>
      <c r="E366" t="s">
        <v>562</v>
      </c>
      <c r="F366" t="s">
        <v>563</v>
      </c>
      <c r="G366" t="s">
        <v>564</v>
      </c>
      <c r="H366" t="s">
        <v>128</v>
      </c>
      <c r="I366">
        <f>I364*J366</f>
        <v>-22.68</v>
      </c>
      <c r="J366">
        <v>-100</v>
      </c>
      <c r="K366">
        <v>-100</v>
      </c>
      <c r="O366">
        <f>ROUND(CP366,0)</f>
        <v>-8685</v>
      </c>
      <c r="P366">
        <f>ROUND(CQ366*I366,0)</f>
        <v>-8685</v>
      </c>
      <c r="Q366">
        <f>ROUND(CR366*I366,0)</f>
        <v>0</v>
      </c>
      <c r="R366">
        <f>ROUND(CS366*I366,0)</f>
        <v>0</v>
      </c>
      <c r="S366">
        <f>ROUND(CT366*I366,0)</f>
        <v>0</v>
      </c>
      <c r="T366">
        <f>ROUND(CU366*I366,0)</f>
        <v>0</v>
      </c>
      <c r="U366">
        <f t="shared" si="241"/>
        <v>0</v>
      </c>
      <c r="V366">
        <f t="shared" si="242"/>
        <v>0</v>
      </c>
      <c r="W366">
        <f>ROUND(CX366*I366,0)</f>
        <v>-16</v>
      </c>
      <c r="X366">
        <f>ROUND(CY366,0)</f>
        <v>0</v>
      </c>
      <c r="Y366">
        <f>ROUND(CZ366,0)</f>
        <v>0</v>
      </c>
      <c r="AA366">
        <v>53551707</v>
      </c>
      <c r="AB366">
        <f t="shared" si="243"/>
        <v>71.180000000000007</v>
      </c>
      <c r="AC366">
        <f t="shared" si="244"/>
        <v>71.180000000000007</v>
      </c>
      <c r="AD366">
        <f t="shared" si="259"/>
        <v>0</v>
      </c>
      <c r="AE366">
        <f t="shared" si="260"/>
        <v>0</v>
      </c>
      <c r="AF366">
        <f t="shared" si="260"/>
        <v>0</v>
      </c>
      <c r="AG366">
        <f t="shared" si="245"/>
        <v>0</v>
      </c>
      <c r="AH366">
        <f t="shared" si="261"/>
        <v>0</v>
      </c>
      <c r="AI366">
        <f t="shared" si="261"/>
        <v>0</v>
      </c>
      <c r="AJ366">
        <f t="shared" si="246"/>
        <v>0.69</v>
      </c>
      <c r="AK366">
        <v>71.180000000000007</v>
      </c>
      <c r="AL366">
        <v>71.180000000000007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0.69</v>
      </c>
      <c r="AT366">
        <v>100</v>
      </c>
      <c r="AU366">
        <v>49</v>
      </c>
      <c r="AV366">
        <v>1</v>
      </c>
      <c r="AW366">
        <v>1</v>
      </c>
      <c r="AZ366">
        <v>1</v>
      </c>
      <c r="BA366">
        <v>1</v>
      </c>
      <c r="BB366">
        <v>1</v>
      </c>
      <c r="BC366">
        <v>5.38</v>
      </c>
      <c r="BD366" t="s">
        <v>3</v>
      </c>
      <c r="BE366" t="s">
        <v>3</v>
      </c>
      <c r="BF366" t="s">
        <v>3</v>
      </c>
      <c r="BG366" t="s">
        <v>3</v>
      </c>
      <c r="BH366">
        <v>3</v>
      </c>
      <c r="BI366">
        <v>1</v>
      </c>
      <c r="BJ366" t="s">
        <v>565</v>
      </c>
      <c r="BM366">
        <v>15001</v>
      </c>
      <c r="BN366">
        <v>0</v>
      </c>
      <c r="BO366" t="s">
        <v>563</v>
      </c>
      <c r="BP366">
        <v>1</v>
      </c>
      <c r="BQ366">
        <v>2</v>
      </c>
      <c r="BR366">
        <v>1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 t="s">
        <v>3</v>
      </c>
      <c r="BZ366">
        <v>100</v>
      </c>
      <c r="CA366">
        <v>49</v>
      </c>
      <c r="CB366" t="s">
        <v>3</v>
      </c>
      <c r="CE366">
        <v>0</v>
      </c>
      <c r="CF366">
        <v>0</v>
      </c>
      <c r="CG366">
        <v>0</v>
      </c>
      <c r="CM366">
        <v>0</v>
      </c>
      <c r="CN366" t="s">
        <v>3</v>
      </c>
      <c r="CO366">
        <v>0</v>
      </c>
      <c r="CP366">
        <f t="shared" si="247"/>
        <v>-8685</v>
      </c>
      <c r="CQ366">
        <f t="shared" si="224"/>
        <v>382.94840000000005</v>
      </c>
      <c r="CR366">
        <f t="shared" si="248"/>
        <v>0</v>
      </c>
      <c r="CS366">
        <f t="shared" si="249"/>
        <v>0</v>
      </c>
      <c r="CT366">
        <f t="shared" si="250"/>
        <v>0</v>
      </c>
      <c r="CU366">
        <f t="shared" si="251"/>
        <v>0</v>
      </c>
      <c r="CV366">
        <f t="shared" si="252"/>
        <v>0</v>
      </c>
      <c r="CW366">
        <f t="shared" si="253"/>
        <v>0</v>
      </c>
      <c r="CX366">
        <f t="shared" si="254"/>
        <v>0.69</v>
      </c>
      <c r="CY366">
        <f t="shared" si="255"/>
        <v>0</v>
      </c>
      <c r="CZ366">
        <f t="shared" si="256"/>
        <v>0</v>
      </c>
      <c r="DC366" t="s">
        <v>3</v>
      </c>
      <c r="DD366" t="s">
        <v>3</v>
      </c>
      <c r="DE366" t="s">
        <v>3</v>
      </c>
      <c r="DF366" t="s">
        <v>3</v>
      </c>
      <c r="DG366" t="s">
        <v>3</v>
      </c>
      <c r="DH366" t="s">
        <v>3</v>
      </c>
      <c r="DI366" t="s">
        <v>3</v>
      </c>
      <c r="DJ366" t="s">
        <v>3</v>
      </c>
      <c r="DK366" t="s">
        <v>3</v>
      </c>
      <c r="DL366" t="s">
        <v>3</v>
      </c>
      <c r="DM366" t="s">
        <v>3</v>
      </c>
      <c r="DN366">
        <v>0</v>
      </c>
      <c r="DO366">
        <v>0</v>
      </c>
      <c r="DP366">
        <v>1</v>
      </c>
      <c r="DQ366">
        <v>1</v>
      </c>
      <c r="DU366">
        <v>1005</v>
      </c>
      <c r="DV366" t="s">
        <v>128</v>
      </c>
      <c r="DW366" t="s">
        <v>128</v>
      </c>
      <c r="DX366">
        <v>1</v>
      </c>
      <c r="DZ366" t="s">
        <v>3</v>
      </c>
      <c r="EA366" t="s">
        <v>3</v>
      </c>
      <c r="EB366" t="s">
        <v>3</v>
      </c>
      <c r="EC366" t="s">
        <v>3</v>
      </c>
      <c r="EE366">
        <v>53551142</v>
      </c>
      <c r="EF366">
        <v>2</v>
      </c>
      <c r="EG366" t="s">
        <v>38</v>
      </c>
      <c r="EH366">
        <v>15</v>
      </c>
      <c r="EI366" t="s">
        <v>149</v>
      </c>
      <c r="EJ366">
        <v>1</v>
      </c>
      <c r="EK366">
        <v>15001</v>
      </c>
      <c r="EL366" t="s">
        <v>149</v>
      </c>
      <c r="EM366" t="s">
        <v>150</v>
      </c>
      <c r="EO366" t="s">
        <v>3</v>
      </c>
      <c r="EQ366">
        <v>32768</v>
      </c>
      <c r="ER366">
        <v>71.180000000000007</v>
      </c>
      <c r="ES366">
        <v>71.180000000000007</v>
      </c>
      <c r="ET366">
        <v>0</v>
      </c>
      <c r="EU366">
        <v>0</v>
      </c>
      <c r="EV366">
        <v>0</v>
      </c>
      <c r="EW366">
        <v>0</v>
      </c>
      <c r="EX366">
        <v>0</v>
      </c>
      <c r="FQ366">
        <v>0</v>
      </c>
      <c r="FR366">
        <f>ROUND(IF(AND(BH366=3,BI366=3),P366,0),0)</f>
        <v>0</v>
      </c>
      <c r="FS366">
        <v>0</v>
      </c>
      <c r="FX366">
        <v>100</v>
      </c>
      <c r="FY366">
        <v>49</v>
      </c>
      <c r="GA366" t="s">
        <v>3</v>
      </c>
      <c r="GD366">
        <v>1</v>
      </c>
      <c r="GF366">
        <v>-554123694</v>
      </c>
      <c r="GG366">
        <v>2</v>
      </c>
      <c r="GH366">
        <v>1</v>
      </c>
      <c r="GI366">
        <v>2</v>
      </c>
      <c r="GJ366">
        <v>0</v>
      </c>
      <c r="GK366">
        <v>0</v>
      </c>
      <c r="GL366">
        <f>ROUND(IF(AND(BH366=3,BI366=3,FS366&lt;&gt;0),P366,0),0)</f>
        <v>0</v>
      </c>
      <c r="GM366">
        <f>ROUND(O366+X366+Y366,0)+GX366</f>
        <v>-8685</v>
      </c>
      <c r="GN366">
        <f>IF(OR(BI366=0,BI366=1),ROUND(O366+X366+Y366,0),0)</f>
        <v>-8685</v>
      </c>
      <c r="GO366">
        <f>IF(BI366=2,ROUND(O366+X366+Y366,0),0)</f>
        <v>0</v>
      </c>
      <c r="GP366">
        <f>IF(BI366=4,ROUND(O366+X366+Y366,0)+GX366,0)</f>
        <v>0</v>
      </c>
      <c r="GR366">
        <v>0</v>
      </c>
      <c r="GS366">
        <v>0</v>
      </c>
      <c r="GT366">
        <v>0</v>
      </c>
      <c r="GU366" t="s">
        <v>3</v>
      </c>
      <c r="GV366">
        <f t="shared" si="257"/>
        <v>0</v>
      </c>
      <c r="GW366">
        <v>1</v>
      </c>
      <c r="GX366">
        <f>ROUND(HC366*I366,0)</f>
        <v>0</v>
      </c>
      <c r="HA366">
        <v>0</v>
      </c>
      <c r="HB366">
        <v>0</v>
      </c>
      <c r="HC366">
        <f t="shared" si="258"/>
        <v>0</v>
      </c>
      <c r="HE366" t="s">
        <v>3</v>
      </c>
      <c r="HF366" t="s">
        <v>3</v>
      </c>
      <c r="HM366" t="s">
        <v>3</v>
      </c>
      <c r="HN366" t="s">
        <v>151</v>
      </c>
      <c r="HO366" t="s">
        <v>152</v>
      </c>
      <c r="HP366" t="s">
        <v>149</v>
      </c>
      <c r="HQ366" t="s">
        <v>149</v>
      </c>
      <c r="IK366">
        <v>0</v>
      </c>
    </row>
    <row r="367" spans="1:255" x14ac:dyDescent="0.2">
      <c r="A367" s="2">
        <v>18</v>
      </c>
      <c r="B367" s="2">
        <v>1</v>
      </c>
      <c r="C367" s="2">
        <v>758</v>
      </c>
      <c r="D367" s="2"/>
      <c r="E367" s="2" t="s">
        <v>566</v>
      </c>
      <c r="F367" s="2" t="s">
        <v>567</v>
      </c>
      <c r="G367" s="2" t="s">
        <v>568</v>
      </c>
      <c r="H367" s="2" t="s">
        <v>128</v>
      </c>
      <c r="I367" s="2">
        <f>I363*J367</f>
        <v>22.68</v>
      </c>
      <c r="J367" s="2">
        <v>100</v>
      </c>
      <c r="K367" s="2">
        <v>100</v>
      </c>
      <c r="L367" s="2"/>
      <c r="M367" s="2"/>
      <c r="N367" s="2"/>
      <c r="O367" s="2">
        <f>ROUND(CP367,2)</f>
        <v>1817.12</v>
      </c>
      <c r="P367" s="2">
        <f>ROUND(CQ367*I367,2)</f>
        <v>1817.12</v>
      </c>
      <c r="Q367" s="2">
        <f>ROUND(CR367*I367,2)</f>
        <v>0</v>
      </c>
      <c r="R367" s="2">
        <f>ROUND(CS367*I367,2)</f>
        <v>0</v>
      </c>
      <c r="S367" s="2">
        <f>ROUND(CT367*I367,2)</f>
        <v>0</v>
      </c>
      <c r="T367" s="2">
        <f>ROUND(CU367*I367,2)</f>
        <v>0</v>
      </c>
      <c r="U367" s="2">
        <f t="shared" si="241"/>
        <v>0</v>
      </c>
      <c r="V367" s="2">
        <f t="shared" si="242"/>
        <v>0</v>
      </c>
      <c r="W367" s="2">
        <f>ROUND(CX367*I367,2)</f>
        <v>20.41</v>
      </c>
      <c r="X367" s="2">
        <f>ROUND(CY367,2)</f>
        <v>0</v>
      </c>
      <c r="Y367" s="2">
        <f>ROUND(CZ367,2)</f>
        <v>0</v>
      </c>
      <c r="Z367" s="2"/>
      <c r="AA367" s="2">
        <v>53551706</v>
      </c>
      <c r="AB367" s="2">
        <f t="shared" si="243"/>
        <v>80.12</v>
      </c>
      <c r="AC367" s="2">
        <f t="shared" si="244"/>
        <v>80.12</v>
      </c>
      <c r="AD367" s="2">
        <f t="shared" si="259"/>
        <v>0</v>
      </c>
      <c r="AE367" s="2">
        <f t="shared" si="260"/>
        <v>0</v>
      </c>
      <c r="AF367" s="2">
        <f t="shared" si="260"/>
        <v>0</v>
      </c>
      <c r="AG367" s="2">
        <f t="shared" si="245"/>
        <v>0</v>
      </c>
      <c r="AH367" s="2">
        <f t="shared" si="261"/>
        <v>0</v>
      </c>
      <c r="AI367" s="2">
        <f t="shared" si="261"/>
        <v>0</v>
      </c>
      <c r="AJ367" s="2">
        <f t="shared" si="246"/>
        <v>0.9</v>
      </c>
      <c r="AK367" s="2">
        <v>80.12</v>
      </c>
      <c r="AL367" s="2">
        <v>80.12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0.9</v>
      </c>
      <c r="AT367" s="2">
        <v>112</v>
      </c>
      <c r="AU367" s="2">
        <v>49</v>
      </c>
      <c r="AV367" s="2">
        <v>1</v>
      </c>
      <c r="AW367" s="2">
        <v>1</v>
      </c>
      <c r="AX367" s="2"/>
      <c r="AY367" s="2"/>
      <c r="AZ367" s="2">
        <v>1</v>
      </c>
      <c r="BA367" s="2">
        <v>1</v>
      </c>
      <c r="BB367" s="2">
        <v>1</v>
      </c>
      <c r="BC367" s="2">
        <v>1</v>
      </c>
      <c r="BD367" s="2" t="s">
        <v>3</v>
      </c>
      <c r="BE367" s="2" t="s">
        <v>3</v>
      </c>
      <c r="BF367" s="2" t="s">
        <v>3</v>
      </c>
      <c r="BG367" s="2" t="s">
        <v>3</v>
      </c>
      <c r="BH367" s="2">
        <v>3</v>
      </c>
      <c r="BI367" s="2">
        <v>1</v>
      </c>
      <c r="BJ367" s="2" t="s">
        <v>569</v>
      </c>
      <c r="BK367" s="2"/>
      <c r="BL367" s="2"/>
      <c r="BM367" s="2">
        <v>11001</v>
      </c>
      <c r="BN367" s="2">
        <v>0</v>
      </c>
      <c r="BO367" s="2" t="s">
        <v>3</v>
      </c>
      <c r="BP367" s="2">
        <v>0</v>
      </c>
      <c r="BQ367" s="2">
        <v>2</v>
      </c>
      <c r="BR367" s="2">
        <v>0</v>
      </c>
      <c r="BS367" s="2">
        <v>1</v>
      </c>
      <c r="BT367" s="2">
        <v>1</v>
      </c>
      <c r="BU367" s="2">
        <v>1</v>
      </c>
      <c r="BV367" s="2">
        <v>1</v>
      </c>
      <c r="BW367" s="2">
        <v>1</v>
      </c>
      <c r="BX367" s="2">
        <v>1</v>
      </c>
      <c r="BY367" s="2" t="s">
        <v>3</v>
      </c>
      <c r="BZ367" s="2">
        <v>112</v>
      </c>
      <c r="CA367" s="2">
        <v>49</v>
      </c>
      <c r="CB367" s="2" t="s">
        <v>3</v>
      </c>
      <c r="CC367" s="2"/>
      <c r="CD367" s="2"/>
      <c r="CE367" s="2">
        <v>0</v>
      </c>
      <c r="CF367" s="2">
        <v>0</v>
      </c>
      <c r="CG367" s="2">
        <v>0</v>
      </c>
      <c r="CH367" s="2"/>
      <c r="CI367" s="2"/>
      <c r="CJ367" s="2"/>
      <c r="CK367" s="2"/>
      <c r="CL367" s="2"/>
      <c r="CM367" s="2">
        <v>0</v>
      </c>
      <c r="CN367" s="2" t="s">
        <v>3</v>
      </c>
      <c r="CO367" s="2">
        <v>0</v>
      </c>
      <c r="CP367" s="2">
        <f t="shared" si="247"/>
        <v>1817.12</v>
      </c>
      <c r="CQ367" s="2">
        <f t="shared" si="224"/>
        <v>80.12</v>
      </c>
      <c r="CR367" s="2">
        <f t="shared" si="248"/>
        <v>0</v>
      </c>
      <c r="CS367" s="2">
        <f t="shared" si="249"/>
        <v>0</v>
      </c>
      <c r="CT367" s="2">
        <f t="shared" si="250"/>
        <v>0</v>
      </c>
      <c r="CU367" s="2">
        <f t="shared" si="251"/>
        <v>0</v>
      </c>
      <c r="CV367" s="2">
        <f t="shared" si="252"/>
        <v>0</v>
      </c>
      <c r="CW367" s="2">
        <f t="shared" si="253"/>
        <v>0</v>
      </c>
      <c r="CX367" s="2">
        <f t="shared" si="254"/>
        <v>0.9</v>
      </c>
      <c r="CY367" s="2">
        <f t="shared" si="255"/>
        <v>0</v>
      </c>
      <c r="CZ367" s="2">
        <f t="shared" si="256"/>
        <v>0</v>
      </c>
      <c r="DA367" s="2"/>
      <c r="DB367" s="2"/>
      <c r="DC367" s="2" t="s">
        <v>3</v>
      </c>
      <c r="DD367" s="2" t="s">
        <v>3</v>
      </c>
      <c r="DE367" s="2" t="s">
        <v>3</v>
      </c>
      <c r="DF367" s="2" t="s">
        <v>3</v>
      </c>
      <c r="DG367" s="2" t="s">
        <v>3</v>
      </c>
      <c r="DH367" s="2" t="s">
        <v>3</v>
      </c>
      <c r="DI367" s="2" t="s">
        <v>3</v>
      </c>
      <c r="DJ367" s="2" t="s">
        <v>3</v>
      </c>
      <c r="DK367" s="2" t="s">
        <v>3</v>
      </c>
      <c r="DL367" s="2" t="s">
        <v>3</v>
      </c>
      <c r="DM367" s="2" t="s">
        <v>3</v>
      </c>
      <c r="DN367" s="2">
        <v>0</v>
      </c>
      <c r="DO367" s="2">
        <v>0</v>
      </c>
      <c r="DP367" s="2">
        <v>1</v>
      </c>
      <c r="DQ367" s="2">
        <v>1</v>
      </c>
      <c r="DR367" s="2"/>
      <c r="DS367" s="2"/>
      <c r="DT367" s="2"/>
      <c r="DU367" s="2">
        <v>1005</v>
      </c>
      <c r="DV367" s="2" t="s">
        <v>128</v>
      </c>
      <c r="DW367" s="2" t="s">
        <v>128</v>
      </c>
      <c r="DX367" s="2">
        <v>1</v>
      </c>
      <c r="DY367" s="2"/>
      <c r="DZ367" s="2" t="s">
        <v>3</v>
      </c>
      <c r="EA367" s="2" t="s">
        <v>3</v>
      </c>
      <c r="EB367" s="2" t="s">
        <v>3</v>
      </c>
      <c r="EC367" s="2" t="s">
        <v>3</v>
      </c>
      <c r="ED367" s="2"/>
      <c r="EE367" s="2">
        <v>53551116</v>
      </c>
      <c r="EF367" s="2">
        <v>2</v>
      </c>
      <c r="EG367" s="2" t="s">
        <v>38</v>
      </c>
      <c r="EH367" s="2">
        <v>11</v>
      </c>
      <c r="EI367" s="2" t="s">
        <v>104</v>
      </c>
      <c r="EJ367" s="2">
        <v>1</v>
      </c>
      <c r="EK367" s="2">
        <v>11001</v>
      </c>
      <c r="EL367" s="2" t="s">
        <v>104</v>
      </c>
      <c r="EM367" s="2" t="s">
        <v>105</v>
      </c>
      <c r="EN367" s="2"/>
      <c r="EO367" s="2" t="s">
        <v>3</v>
      </c>
      <c r="EP367" s="2"/>
      <c r="EQ367" s="2">
        <v>0</v>
      </c>
      <c r="ER367" s="2">
        <v>80.12</v>
      </c>
      <c r="ES367" s="2">
        <v>80.12</v>
      </c>
      <c r="ET367" s="2">
        <v>0</v>
      </c>
      <c r="EU367" s="2">
        <v>0</v>
      </c>
      <c r="EV367" s="2">
        <v>0</v>
      </c>
      <c r="EW367" s="2">
        <v>0</v>
      </c>
      <c r="EX367" s="2">
        <v>0</v>
      </c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>
        <v>0</v>
      </c>
      <c r="FR367" s="2">
        <f>ROUND(IF(AND(BH367=3,BI367=3),P367,0),2)</f>
        <v>0</v>
      </c>
      <c r="FS367" s="2">
        <v>0</v>
      </c>
      <c r="FT367" s="2"/>
      <c r="FU367" s="2"/>
      <c r="FV367" s="2"/>
      <c r="FW367" s="2"/>
      <c r="FX367" s="2">
        <v>112</v>
      </c>
      <c r="FY367" s="2">
        <v>49</v>
      </c>
      <c r="FZ367" s="2"/>
      <c r="GA367" s="2" t="s">
        <v>3</v>
      </c>
      <c r="GB367" s="2"/>
      <c r="GC367" s="2"/>
      <c r="GD367" s="2">
        <v>1</v>
      </c>
      <c r="GE367" s="2"/>
      <c r="GF367" s="2">
        <v>1801684651</v>
      </c>
      <c r="GG367" s="2">
        <v>2</v>
      </c>
      <c r="GH367" s="2">
        <v>1</v>
      </c>
      <c r="GI367" s="2">
        <v>-2</v>
      </c>
      <c r="GJ367" s="2">
        <v>0</v>
      </c>
      <c r="GK367" s="2">
        <v>0</v>
      </c>
      <c r="GL367" s="2">
        <f>ROUND(IF(AND(BH367=3,BI367=3,FS367&lt;&gt;0),P367,0),2)</f>
        <v>0</v>
      </c>
      <c r="GM367" s="2">
        <f>ROUND(O367+X367+Y367,2)+GX367</f>
        <v>1817.12</v>
      </c>
      <c r="GN367" s="2">
        <f>IF(OR(BI367=0,BI367=1),ROUND(O367+X367+Y367,2),0)</f>
        <v>1817.12</v>
      </c>
      <c r="GO367" s="2">
        <f>IF(BI367=2,ROUND(O367+X367+Y367,2),0)</f>
        <v>0</v>
      </c>
      <c r="GP367" s="2">
        <f>IF(BI367=4,ROUND(O367+X367+Y367,2)+GX367,0)</f>
        <v>0</v>
      </c>
      <c r="GQ367" s="2"/>
      <c r="GR367" s="2">
        <v>0</v>
      </c>
      <c r="GS367" s="2">
        <v>0</v>
      </c>
      <c r="GT367" s="2">
        <v>0</v>
      </c>
      <c r="GU367" s="2" t="s">
        <v>3</v>
      </c>
      <c r="GV367" s="2">
        <f t="shared" si="257"/>
        <v>0</v>
      </c>
      <c r="GW367" s="2">
        <v>1</v>
      </c>
      <c r="GX367" s="2">
        <f>ROUND(HC367*I367,2)</f>
        <v>0</v>
      </c>
      <c r="GY367" s="2"/>
      <c r="GZ367" s="2"/>
      <c r="HA367" s="2">
        <v>0</v>
      </c>
      <c r="HB367" s="2">
        <v>0</v>
      </c>
      <c r="HC367" s="2">
        <f t="shared" si="258"/>
        <v>0</v>
      </c>
      <c r="HD367" s="2"/>
      <c r="HE367" s="2" t="s">
        <v>3</v>
      </c>
      <c r="HF367" s="2" t="s">
        <v>3</v>
      </c>
      <c r="HG367" s="2"/>
      <c r="HH367" s="2"/>
      <c r="HI367" s="2"/>
      <c r="HJ367" s="2"/>
      <c r="HK367" s="2"/>
      <c r="HL367" s="2"/>
      <c r="HM367" s="2" t="s">
        <v>3</v>
      </c>
      <c r="HN367" s="2" t="s">
        <v>106</v>
      </c>
      <c r="HO367" s="2" t="s">
        <v>107</v>
      </c>
      <c r="HP367" s="2" t="s">
        <v>104</v>
      </c>
      <c r="HQ367" s="2" t="s">
        <v>104</v>
      </c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>
        <v>0</v>
      </c>
      <c r="IL367" s="2"/>
      <c r="IM367" s="2"/>
      <c r="IN367" s="2"/>
      <c r="IO367" s="2"/>
      <c r="IP367" s="2"/>
      <c r="IQ367" s="2"/>
      <c r="IR367" s="2"/>
      <c r="IS367" s="2"/>
      <c r="IT367" s="2"/>
      <c r="IU367" s="2"/>
    </row>
    <row r="368" spans="1:255" x14ac:dyDescent="0.2">
      <c r="A368">
        <v>18</v>
      </c>
      <c r="B368">
        <v>1</v>
      </c>
      <c r="C368">
        <v>769</v>
      </c>
      <c r="E368" t="s">
        <v>566</v>
      </c>
      <c r="F368" t="s">
        <v>567</v>
      </c>
      <c r="G368" t="s">
        <v>568</v>
      </c>
      <c r="H368" t="s">
        <v>128</v>
      </c>
      <c r="I368">
        <f>I364*J368</f>
        <v>22.68</v>
      </c>
      <c r="J368">
        <v>100</v>
      </c>
      <c r="K368">
        <v>100</v>
      </c>
      <c r="O368">
        <f>ROUND(CP368,0)</f>
        <v>15664</v>
      </c>
      <c r="P368">
        <f>ROUND(CQ368*I368,0)</f>
        <v>15664</v>
      </c>
      <c r="Q368">
        <f>ROUND(CR368*I368,0)</f>
        <v>0</v>
      </c>
      <c r="R368">
        <f>ROUND(CS368*I368,0)</f>
        <v>0</v>
      </c>
      <c r="S368">
        <f>ROUND(CT368*I368,0)</f>
        <v>0</v>
      </c>
      <c r="T368">
        <f>ROUND(CU368*I368,0)</f>
        <v>0</v>
      </c>
      <c r="U368">
        <f t="shared" si="241"/>
        <v>0</v>
      </c>
      <c r="V368">
        <f t="shared" si="242"/>
        <v>0</v>
      </c>
      <c r="W368">
        <f>ROUND(CX368*I368,0)</f>
        <v>20</v>
      </c>
      <c r="X368">
        <f>ROUND(CY368,0)</f>
        <v>0</v>
      </c>
      <c r="Y368">
        <f>ROUND(CZ368,0)</f>
        <v>0</v>
      </c>
      <c r="AA368">
        <v>53551707</v>
      </c>
      <c r="AB368">
        <f t="shared" si="243"/>
        <v>80.12</v>
      </c>
      <c r="AC368">
        <f t="shared" si="244"/>
        <v>80.12</v>
      </c>
      <c r="AD368">
        <f t="shared" si="259"/>
        <v>0</v>
      </c>
      <c r="AE368">
        <f t="shared" si="260"/>
        <v>0</v>
      </c>
      <c r="AF368">
        <f t="shared" si="260"/>
        <v>0</v>
      </c>
      <c r="AG368">
        <f t="shared" si="245"/>
        <v>0</v>
      </c>
      <c r="AH368">
        <f t="shared" si="261"/>
        <v>0</v>
      </c>
      <c r="AI368">
        <f t="shared" si="261"/>
        <v>0</v>
      </c>
      <c r="AJ368">
        <f t="shared" si="246"/>
        <v>0.9</v>
      </c>
      <c r="AK368">
        <v>80.12</v>
      </c>
      <c r="AL368">
        <v>80.12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0.9</v>
      </c>
      <c r="AT368">
        <v>112</v>
      </c>
      <c r="AU368">
        <v>65</v>
      </c>
      <c r="AV368">
        <v>1</v>
      </c>
      <c r="AW368">
        <v>1</v>
      </c>
      <c r="AZ368">
        <v>1</v>
      </c>
      <c r="BA368">
        <v>1</v>
      </c>
      <c r="BB368">
        <v>1</v>
      </c>
      <c r="BC368">
        <v>8.6199999999999992</v>
      </c>
      <c r="BD368" t="s">
        <v>3</v>
      </c>
      <c r="BE368" t="s">
        <v>3</v>
      </c>
      <c r="BF368" t="s">
        <v>3</v>
      </c>
      <c r="BG368" t="s">
        <v>3</v>
      </c>
      <c r="BH368">
        <v>3</v>
      </c>
      <c r="BI368">
        <v>1</v>
      </c>
      <c r="BJ368" t="s">
        <v>569</v>
      </c>
      <c r="BM368">
        <v>11001</v>
      </c>
      <c r="BN368">
        <v>0</v>
      </c>
      <c r="BO368" t="s">
        <v>567</v>
      </c>
      <c r="BP368">
        <v>1</v>
      </c>
      <c r="BQ368">
        <v>2</v>
      </c>
      <c r="BR368">
        <v>0</v>
      </c>
      <c r="BS368">
        <v>1</v>
      </c>
      <c r="BT368">
        <v>1</v>
      </c>
      <c r="BU368">
        <v>1</v>
      </c>
      <c r="BV368">
        <v>1</v>
      </c>
      <c r="BW368">
        <v>1</v>
      </c>
      <c r="BX368">
        <v>1</v>
      </c>
      <c r="BY368" t="s">
        <v>3</v>
      </c>
      <c r="BZ368">
        <v>112</v>
      </c>
      <c r="CA368">
        <v>65</v>
      </c>
      <c r="CB368" t="s">
        <v>3</v>
      </c>
      <c r="CE368">
        <v>0</v>
      </c>
      <c r="CF368">
        <v>0</v>
      </c>
      <c r="CG368">
        <v>0</v>
      </c>
      <c r="CM368">
        <v>0</v>
      </c>
      <c r="CN368" t="s">
        <v>3</v>
      </c>
      <c r="CO368">
        <v>0</v>
      </c>
      <c r="CP368">
        <f t="shared" si="247"/>
        <v>15664</v>
      </c>
      <c r="CQ368">
        <f t="shared" si="224"/>
        <v>690.63440000000003</v>
      </c>
      <c r="CR368">
        <f t="shared" si="248"/>
        <v>0</v>
      </c>
      <c r="CS368">
        <f t="shared" si="249"/>
        <v>0</v>
      </c>
      <c r="CT368">
        <f t="shared" si="250"/>
        <v>0</v>
      </c>
      <c r="CU368">
        <f t="shared" si="251"/>
        <v>0</v>
      </c>
      <c r="CV368">
        <f t="shared" si="252"/>
        <v>0</v>
      </c>
      <c r="CW368">
        <f t="shared" si="253"/>
        <v>0</v>
      </c>
      <c r="CX368">
        <f t="shared" si="254"/>
        <v>0.9</v>
      </c>
      <c r="CY368">
        <f t="shared" si="255"/>
        <v>0</v>
      </c>
      <c r="CZ368">
        <f t="shared" si="256"/>
        <v>0</v>
      </c>
      <c r="DC368" t="s">
        <v>3</v>
      </c>
      <c r="DD368" t="s">
        <v>3</v>
      </c>
      <c r="DE368" t="s">
        <v>3</v>
      </c>
      <c r="DF368" t="s">
        <v>3</v>
      </c>
      <c r="DG368" t="s">
        <v>3</v>
      </c>
      <c r="DH368" t="s">
        <v>3</v>
      </c>
      <c r="DI368" t="s">
        <v>3</v>
      </c>
      <c r="DJ368" t="s">
        <v>3</v>
      </c>
      <c r="DK368" t="s">
        <v>3</v>
      </c>
      <c r="DL368" t="s">
        <v>3</v>
      </c>
      <c r="DM368" t="s">
        <v>3</v>
      </c>
      <c r="DN368">
        <v>0</v>
      </c>
      <c r="DO368">
        <v>0</v>
      </c>
      <c r="DP368">
        <v>1</v>
      </c>
      <c r="DQ368">
        <v>1</v>
      </c>
      <c r="DU368">
        <v>1005</v>
      </c>
      <c r="DV368" t="s">
        <v>128</v>
      </c>
      <c r="DW368" t="s">
        <v>128</v>
      </c>
      <c r="DX368">
        <v>1</v>
      </c>
      <c r="DZ368" t="s">
        <v>3</v>
      </c>
      <c r="EA368" t="s">
        <v>3</v>
      </c>
      <c r="EB368" t="s">
        <v>3</v>
      </c>
      <c r="EC368" t="s">
        <v>3</v>
      </c>
      <c r="EE368">
        <v>53551116</v>
      </c>
      <c r="EF368">
        <v>2</v>
      </c>
      <c r="EG368" t="s">
        <v>38</v>
      </c>
      <c r="EH368">
        <v>11</v>
      </c>
      <c r="EI368" t="s">
        <v>104</v>
      </c>
      <c r="EJ368">
        <v>1</v>
      </c>
      <c r="EK368">
        <v>11001</v>
      </c>
      <c r="EL368" t="s">
        <v>104</v>
      </c>
      <c r="EM368" t="s">
        <v>105</v>
      </c>
      <c r="EO368" t="s">
        <v>3</v>
      </c>
      <c r="EQ368">
        <v>0</v>
      </c>
      <c r="ER368">
        <v>80.12</v>
      </c>
      <c r="ES368">
        <v>80.12</v>
      </c>
      <c r="ET368">
        <v>0</v>
      </c>
      <c r="EU368">
        <v>0</v>
      </c>
      <c r="EV368">
        <v>0</v>
      </c>
      <c r="EW368">
        <v>0</v>
      </c>
      <c r="EX368">
        <v>0</v>
      </c>
      <c r="FQ368">
        <v>0</v>
      </c>
      <c r="FR368">
        <f>ROUND(IF(AND(BH368=3,BI368=3),P368,0),0)</f>
        <v>0</v>
      </c>
      <c r="FS368">
        <v>0</v>
      </c>
      <c r="FX368">
        <v>112</v>
      </c>
      <c r="FY368">
        <v>65</v>
      </c>
      <c r="GA368" t="s">
        <v>3</v>
      </c>
      <c r="GD368">
        <v>1</v>
      </c>
      <c r="GF368">
        <v>1801684651</v>
      </c>
      <c r="GG368">
        <v>2</v>
      </c>
      <c r="GH368">
        <v>1</v>
      </c>
      <c r="GI368">
        <v>2</v>
      </c>
      <c r="GJ368">
        <v>0</v>
      </c>
      <c r="GK368">
        <v>0</v>
      </c>
      <c r="GL368">
        <f>ROUND(IF(AND(BH368=3,BI368=3,FS368&lt;&gt;0),P368,0),0)</f>
        <v>0</v>
      </c>
      <c r="GM368">
        <f>ROUND(O368+X368+Y368,0)+GX368</f>
        <v>15664</v>
      </c>
      <c r="GN368">
        <f>IF(OR(BI368=0,BI368=1),ROUND(O368+X368+Y368,0),0)</f>
        <v>15664</v>
      </c>
      <c r="GO368">
        <f>IF(BI368=2,ROUND(O368+X368+Y368,0),0)</f>
        <v>0</v>
      </c>
      <c r="GP368">
        <f>IF(BI368=4,ROUND(O368+X368+Y368,0)+GX368,0)</f>
        <v>0</v>
      </c>
      <c r="GR368">
        <v>0</v>
      </c>
      <c r="GS368">
        <v>3</v>
      </c>
      <c r="GT368">
        <v>0</v>
      </c>
      <c r="GU368" t="s">
        <v>3</v>
      </c>
      <c r="GV368">
        <f t="shared" si="257"/>
        <v>0</v>
      </c>
      <c r="GW368">
        <v>1</v>
      </c>
      <c r="GX368">
        <f>ROUND(HC368*I368,0)</f>
        <v>0</v>
      </c>
      <c r="HA368">
        <v>0</v>
      </c>
      <c r="HB368">
        <v>0</v>
      </c>
      <c r="HC368">
        <f t="shared" si="258"/>
        <v>0</v>
      </c>
      <c r="HE368" t="s">
        <v>3</v>
      </c>
      <c r="HF368" t="s">
        <v>3</v>
      </c>
      <c r="HM368" t="s">
        <v>3</v>
      </c>
      <c r="HN368" t="s">
        <v>106</v>
      </c>
      <c r="HO368" t="s">
        <v>107</v>
      </c>
      <c r="HP368" t="s">
        <v>104</v>
      </c>
      <c r="HQ368" t="s">
        <v>104</v>
      </c>
      <c r="IK368">
        <v>0</v>
      </c>
    </row>
    <row r="369" spans="1:255" x14ac:dyDescent="0.2">
      <c r="A369" s="2">
        <v>18</v>
      </c>
      <c r="B369" s="2">
        <v>1</v>
      </c>
      <c r="C369" s="2">
        <v>761</v>
      </c>
      <c r="D369" s="2"/>
      <c r="E369" s="2" t="s">
        <v>570</v>
      </c>
      <c r="F369" s="2" t="s">
        <v>198</v>
      </c>
      <c r="G369" s="2" t="s">
        <v>571</v>
      </c>
      <c r="H369" s="2" t="s">
        <v>128</v>
      </c>
      <c r="I369" s="2">
        <f>I363*J369</f>
        <v>0</v>
      </c>
      <c r="J369" s="2">
        <v>0</v>
      </c>
      <c r="K369" s="2">
        <v>0</v>
      </c>
      <c r="L369" s="2"/>
      <c r="M369" s="2"/>
      <c r="N369" s="2"/>
      <c r="O369" s="2">
        <f>ROUND(CP369,2)</f>
        <v>0</v>
      </c>
      <c r="P369" s="2">
        <f>ROUND(ROUND(CQ369*I369,0)/BC369,2)</f>
        <v>0</v>
      </c>
      <c r="Q369" s="2">
        <f>ROUND(CR369*I369,2)</f>
        <v>0</v>
      </c>
      <c r="R369" s="2">
        <f>ROUND(CS369*I369,2)</f>
        <v>0</v>
      </c>
      <c r="S369" s="2">
        <f>ROUND(CT369*I369,2)</f>
        <v>0</v>
      </c>
      <c r="T369" s="2">
        <f>ROUND(CU369*I369,2)</f>
        <v>0</v>
      </c>
      <c r="U369" s="2">
        <f t="shared" si="241"/>
        <v>0</v>
      </c>
      <c r="V369" s="2">
        <f t="shared" si="242"/>
        <v>0</v>
      </c>
      <c r="W369" s="2">
        <f>ROUND(CX369*I369,2)</f>
        <v>0</v>
      </c>
      <c r="X369" s="2">
        <f>ROUND(CY369,2)</f>
        <v>0</v>
      </c>
      <c r="Y369" s="2">
        <f>ROUND(CZ369,2)</f>
        <v>0</v>
      </c>
      <c r="Z369" s="2"/>
      <c r="AA369" s="2">
        <v>53551706</v>
      </c>
      <c r="AB369" s="2">
        <f t="shared" si="243"/>
        <v>762.5</v>
      </c>
      <c r="AC369" s="2">
        <f t="shared" si="244"/>
        <v>762.5</v>
      </c>
      <c r="AD369" s="2">
        <f t="shared" si="259"/>
        <v>0</v>
      </c>
      <c r="AE369" s="2">
        <f t="shared" si="260"/>
        <v>0</v>
      </c>
      <c r="AF369" s="2">
        <f t="shared" si="260"/>
        <v>0</v>
      </c>
      <c r="AG369" s="2">
        <f t="shared" si="245"/>
        <v>0</v>
      </c>
      <c r="AH369" s="2">
        <f t="shared" si="261"/>
        <v>0</v>
      </c>
      <c r="AI369" s="2">
        <f t="shared" si="261"/>
        <v>0</v>
      </c>
      <c r="AJ369" s="2">
        <f t="shared" si="246"/>
        <v>0</v>
      </c>
      <c r="AK369" s="2">
        <v>762.5</v>
      </c>
      <c r="AL369" s="2">
        <v>762.5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100</v>
      </c>
      <c r="AU369" s="2">
        <v>49</v>
      </c>
      <c r="AV369" s="2">
        <v>1</v>
      </c>
      <c r="AW369" s="2">
        <v>1</v>
      </c>
      <c r="AX369" s="2"/>
      <c r="AY369" s="2"/>
      <c r="AZ369" s="2">
        <v>1</v>
      </c>
      <c r="BA369" s="2">
        <v>1</v>
      </c>
      <c r="BB369" s="2">
        <v>1</v>
      </c>
      <c r="BC369" s="2">
        <v>1</v>
      </c>
      <c r="BD369" s="2" t="s">
        <v>3</v>
      </c>
      <c r="BE369" s="2" t="s">
        <v>3</v>
      </c>
      <c r="BF369" s="2" t="s">
        <v>3</v>
      </c>
      <c r="BG369" s="2" t="s">
        <v>3</v>
      </c>
      <c r="BH369" s="2">
        <v>3</v>
      </c>
      <c r="BI369" s="2">
        <v>1</v>
      </c>
      <c r="BJ369" s="2" t="s">
        <v>3</v>
      </c>
      <c r="BK369" s="2"/>
      <c r="BL369" s="2"/>
      <c r="BM369" s="2">
        <v>15001</v>
      </c>
      <c r="BN369" s="2">
        <v>0</v>
      </c>
      <c r="BO369" s="2" t="s">
        <v>3</v>
      </c>
      <c r="BP369" s="2">
        <v>0</v>
      </c>
      <c r="BQ369" s="2">
        <v>2</v>
      </c>
      <c r="BR369" s="2">
        <v>0</v>
      </c>
      <c r="BS369" s="2">
        <v>1</v>
      </c>
      <c r="BT369" s="2">
        <v>1</v>
      </c>
      <c r="BU369" s="2">
        <v>1</v>
      </c>
      <c r="BV369" s="2">
        <v>1</v>
      </c>
      <c r="BW369" s="2">
        <v>1</v>
      </c>
      <c r="BX369" s="2">
        <v>1</v>
      </c>
      <c r="BY369" s="2" t="s">
        <v>3</v>
      </c>
      <c r="BZ369" s="2">
        <v>100</v>
      </c>
      <c r="CA369" s="2">
        <v>49</v>
      </c>
      <c r="CB369" s="2" t="s">
        <v>3</v>
      </c>
      <c r="CC369" s="2"/>
      <c r="CD369" s="2"/>
      <c r="CE369" s="2">
        <v>0</v>
      </c>
      <c r="CF369" s="2">
        <v>0</v>
      </c>
      <c r="CG369" s="2">
        <v>0</v>
      </c>
      <c r="CH369" s="2"/>
      <c r="CI369" s="2"/>
      <c r="CJ369" s="2"/>
      <c r="CK369" s="2"/>
      <c r="CL369" s="2"/>
      <c r="CM369" s="2">
        <v>0</v>
      </c>
      <c r="CN369" s="2" t="s">
        <v>3</v>
      </c>
      <c r="CO369" s="2">
        <v>0</v>
      </c>
      <c r="CP369" s="2">
        <f t="shared" si="247"/>
        <v>0</v>
      </c>
      <c r="CQ369" s="2">
        <f>AC369</f>
        <v>762.5</v>
      </c>
      <c r="CR369" s="2">
        <f t="shared" si="248"/>
        <v>0</v>
      </c>
      <c r="CS369" s="2">
        <f t="shared" si="249"/>
        <v>0</v>
      </c>
      <c r="CT369" s="2">
        <f t="shared" si="250"/>
        <v>0</v>
      </c>
      <c r="CU369" s="2">
        <f t="shared" si="251"/>
        <v>0</v>
      </c>
      <c r="CV369" s="2">
        <f t="shared" si="252"/>
        <v>0</v>
      </c>
      <c r="CW369" s="2">
        <f t="shared" si="253"/>
        <v>0</v>
      </c>
      <c r="CX369" s="2">
        <f t="shared" si="254"/>
        <v>0</v>
      </c>
      <c r="CY369" s="2">
        <f t="shared" si="255"/>
        <v>0</v>
      </c>
      <c r="CZ369" s="2">
        <f t="shared" si="256"/>
        <v>0</v>
      </c>
      <c r="DA369" s="2"/>
      <c r="DB369" s="2"/>
      <c r="DC369" s="2" t="s">
        <v>3</v>
      </c>
      <c r="DD369" s="2" t="s">
        <v>3</v>
      </c>
      <c r="DE369" s="2" t="s">
        <v>3</v>
      </c>
      <c r="DF369" s="2" t="s">
        <v>3</v>
      </c>
      <c r="DG369" s="2" t="s">
        <v>3</v>
      </c>
      <c r="DH369" s="2" t="s">
        <v>3</v>
      </c>
      <c r="DI369" s="2" t="s">
        <v>3</v>
      </c>
      <c r="DJ369" s="2" t="s">
        <v>3</v>
      </c>
      <c r="DK369" s="2" t="s">
        <v>3</v>
      </c>
      <c r="DL369" s="2" t="s">
        <v>3</v>
      </c>
      <c r="DM369" s="2" t="s">
        <v>3</v>
      </c>
      <c r="DN369" s="2">
        <v>0</v>
      </c>
      <c r="DO369" s="2">
        <v>0</v>
      </c>
      <c r="DP369" s="2">
        <v>1</v>
      </c>
      <c r="DQ369" s="2">
        <v>1</v>
      </c>
      <c r="DR369" s="2"/>
      <c r="DS369" s="2"/>
      <c r="DT369" s="2"/>
      <c r="DU369" s="2">
        <v>1005</v>
      </c>
      <c r="DV369" s="2" t="s">
        <v>128</v>
      </c>
      <c r="DW369" s="2" t="s">
        <v>128</v>
      </c>
      <c r="DX369" s="2">
        <v>1</v>
      </c>
      <c r="DY369" s="2"/>
      <c r="DZ369" s="2" t="s">
        <v>3</v>
      </c>
      <c r="EA369" s="2" t="s">
        <v>3</v>
      </c>
      <c r="EB369" s="2" t="s">
        <v>3</v>
      </c>
      <c r="EC369" s="2" t="s">
        <v>3</v>
      </c>
      <c r="ED369" s="2"/>
      <c r="EE369" s="2">
        <v>53551142</v>
      </c>
      <c r="EF369" s="2">
        <v>2</v>
      </c>
      <c r="EG369" s="2" t="s">
        <v>38</v>
      </c>
      <c r="EH369" s="2">
        <v>15</v>
      </c>
      <c r="EI369" s="2" t="s">
        <v>149</v>
      </c>
      <c r="EJ369" s="2">
        <v>1</v>
      </c>
      <c r="EK369" s="2">
        <v>15001</v>
      </c>
      <c r="EL369" s="2" t="s">
        <v>149</v>
      </c>
      <c r="EM369" s="2" t="s">
        <v>150</v>
      </c>
      <c r="EN369" s="2"/>
      <c r="EO369" s="2" t="s">
        <v>3</v>
      </c>
      <c r="EP369" s="2"/>
      <c r="EQ369" s="2">
        <v>0</v>
      </c>
      <c r="ER369" s="2">
        <v>777.75</v>
      </c>
      <c r="ES369" s="2">
        <v>762.5</v>
      </c>
      <c r="ET369" s="2">
        <v>0</v>
      </c>
      <c r="EU369" s="2">
        <v>0</v>
      </c>
      <c r="EV369" s="2">
        <v>0</v>
      </c>
      <c r="EW369" s="2">
        <v>0</v>
      </c>
      <c r="EX369" s="2">
        <v>0</v>
      </c>
      <c r="EY369" s="2"/>
      <c r="EZ369" s="2">
        <v>5</v>
      </c>
      <c r="FA369" s="2"/>
      <c r="FB369" s="2"/>
      <c r="FC369" s="2">
        <v>1</v>
      </c>
      <c r="FD369" s="2">
        <v>18</v>
      </c>
      <c r="FE369" s="2"/>
      <c r="FF369" s="2">
        <v>915</v>
      </c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>
        <v>0</v>
      </c>
      <c r="FR369" s="2">
        <f>ROUND(IF(AND(BH369=3,BI369=3),P369,0),2)</f>
        <v>0</v>
      </c>
      <c r="FS369" s="2">
        <v>0</v>
      </c>
      <c r="FT369" s="2"/>
      <c r="FU369" s="2"/>
      <c r="FV369" s="2"/>
      <c r="FW369" s="2"/>
      <c r="FX369" s="2">
        <v>100</v>
      </c>
      <c r="FY369" s="2">
        <v>49</v>
      </c>
      <c r="FZ369" s="2"/>
      <c r="GA369" s="2" t="s">
        <v>572</v>
      </c>
      <c r="GB369" s="2"/>
      <c r="GC369" s="2"/>
      <c r="GD369" s="2">
        <v>1</v>
      </c>
      <c r="GE369" s="2"/>
      <c r="GF369" s="2">
        <v>678808418</v>
      </c>
      <c r="GG369" s="2">
        <v>2</v>
      </c>
      <c r="GH369" s="2">
        <v>3</v>
      </c>
      <c r="GI369" s="2">
        <v>3</v>
      </c>
      <c r="GJ369" s="2">
        <v>0</v>
      </c>
      <c r="GK369" s="2">
        <v>0</v>
      </c>
      <c r="GL369" s="2">
        <f>ROUND(IF(AND(BH369=3,BI369=3,FS369&lt;&gt;0),P369,0),2)</f>
        <v>0</v>
      </c>
      <c r="GM369" s="2">
        <f>ROUND(O369+X369+Y369,2)+GX369</f>
        <v>0</v>
      </c>
      <c r="GN369" s="2">
        <f>IF(OR(BI369=0,BI369=1),ROUND(O369+X369+Y369,2),0)</f>
        <v>0</v>
      </c>
      <c r="GO369" s="2">
        <f>IF(BI369=2,ROUND(O369+X369+Y369,2),0)</f>
        <v>0</v>
      </c>
      <c r="GP369" s="2">
        <f>IF(BI369=4,ROUND(O369+X369+Y369,2)+GX369,0)</f>
        <v>0</v>
      </c>
      <c r="GQ369" s="2"/>
      <c r="GR369" s="2">
        <v>1</v>
      </c>
      <c r="GS369" s="2">
        <v>1</v>
      </c>
      <c r="GT369" s="2">
        <v>0</v>
      </c>
      <c r="GU369" s="2" t="s">
        <v>3</v>
      </c>
      <c r="GV369" s="2">
        <f t="shared" si="257"/>
        <v>0</v>
      </c>
      <c r="GW369" s="2">
        <v>1</v>
      </c>
      <c r="GX369" s="2">
        <f>ROUND(HC369*I369,2)</f>
        <v>0</v>
      </c>
      <c r="GY369" s="2"/>
      <c r="GZ369" s="2"/>
      <c r="HA369" s="2">
        <v>0</v>
      </c>
      <c r="HB369" s="2">
        <v>0</v>
      </c>
      <c r="HC369" s="2">
        <f t="shared" si="258"/>
        <v>0</v>
      </c>
      <c r="HD369" s="2"/>
      <c r="HE369" s="2" t="s">
        <v>138</v>
      </c>
      <c r="HF369" s="2" t="s">
        <v>138</v>
      </c>
      <c r="HG369" s="2">
        <f>ROUND(AC369*I369,0)</f>
        <v>0</v>
      </c>
      <c r="HH369" s="2"/>
      <c r="HI369" s="2"/>
      <c r="HJ369" s="2"/>
      <c r="HK369" s="2"/>
      <c r="HL369" s="2"/>
      <c r="HM369" s="2" t="s">
        <v>3</v>
      </c>
      <c r="HN369" s="2" t="s">
        <v>151</v>
      </c>
      <c r="HO369" s="2" t="s">
        <v>152</v>
      </c>
      <c r="HP369" s="2" t="s">
        <v>149</v>
      </c>
      <c r="HQ369" s="2" t="s">
        <v>149</v>
      </c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>
        <v>0</v>
      </c>
      <c r="IL369" s="2"/>
      <c r="IM369" s="2"/>
      <c r="IN369" s="2"/>
      <c r="IO369" s="2"/>
      <c r="IP369" s="2"/>
      <c r="IQ369" s="2"/>
      <c r="IR369" s="2"/>
      <c r="IS369" s="2"/>
      <c r="IT369" s="2"/>
      <c r="IU369" s="2"/>
    </row>
    <row r="370" spans="1:255" x14ac:dyDescent="0.2">
      <c r="A370">
        <v>18</v>
      </c>
      <c r="B370">
        <v>1</v>
      </c>
      <c r="C370">
        <v>772</v>
      </c>
      <c r="E370" t="s">
        <v>570</v>
      </c>
      <c r="F370" t="s">
        <v>198</v>
      </c>
      <c r="G370" t="s">
        <v>571</v>
      </c>
      <c r="H370" t="s">
        <v>128</v>
      </c>
      <c r="I370">
        <f>I364*J370</f>
        <v>0</v>
      </c>
      <c r="J370">
        <v>0</v>
      </c>
      <c r="K370">
        <v>0</v>
      </c>
      <c r="O370">
        <f>ROUND(CP370,0)</f>
        <v>0</v>
      </c>
      <c r="P370">
        <f>ROUND(CQ370*I370,0)</f>
        <v>0</v>
      </c>
      <c r="Q370">
        <f>ROUND(CR370*I370,0)</f>
        <v>0</v>
      </c>
      <c r="R370">
        <f>ROUND(CS370*I370,0)</f>
        <v>0</v>
      </c>
      <c r="S370">
        <f>ROUND(CT370*I370,0)</f>
        <v>0</v>
      </c>
      <c r="T370">
        <f>ROUND(CU370*I370,0)</f>
        <v>0</v>
      </c>
      <c r="U370">
        <f t="shared" si="241"/>
        <v>0</v>
      </c>
      <c r="V370">
        <f t="shared" si="242"/>
        <v>0</v>
      </c>
      <c r="W370">
        <f>ROUND(CX370*I370,0)</f>
        <v>0</v>
      </c>
      <c r="X370">
        <f>ROUND(CY370,0)</f>
        <v>0</v>
      </c>
      <c r="Y370">
        <f>ROUND(CZ370,0)</f>
        <v>0</v>
      </c>
      <c r="AA370">
        <v>53551707</v>
      </c>
      <c r="AB370">
        <f t="shared" si="243"/>
        <v>777.75</v>
      </c>
      <c r="AC370">
        <f t="shared" si="244"/>
        <v>777.75</v>
      </c>
      <c r="AD370">
        <f t="shared" si="259"/>
        <v>0</v>
      </c>
      <c r="AE370">
        <f t="shared" si="260"/>
        <v>0</v>
      </c>
      <c r="AF370">
        <f t="shared" si="260"/>
        <v>0</v>
      </c>
      <c r="AG370">
        <f t="shared" si="245"/>
        <v>0</v>
      </c>
      <c r="AH370">
        <f t="shared" si="261"/>
        <v>0</v>
      </c>
      <c r="AI370">
        <f t="shared" si="261"/>
        <v>0</v>
      </c>
      <c r="AJ370">
        <f t="shared" si="246"/>
        <v>0</v>
      </c>
      <c r="AK370">
        <v>777.75</v>
      </c>
      <c r="AL370">
        <v>777.75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100</v>
      </c>
      <c r="AU370">
        <v>49</v>
      </c>
      <c r="AV370">
        <v>1</v>
      </c>
      <c r="AW370">
        <v>1</v>
      </c>
      <c r="AZ370">
        <v>1</v>
      </c>
      <c r="BA370">
        <v>1</v>
      </c>
      <c r="BB370">
        <v>1</v>
      </c>
      <c r="BC370">
        <v>1</v>
      </c>
      <c r="BD370" t="s">
        <v>3</v>
      </c>
      <c r="BE370" t="s">
        <v>3</v>
      </c>
      <c r="BF370" t="s">
        <v>3</v>
      </c>
      <c r="BG370" t="s">
        <v>3</v>
      </c>
      <c r="BH370">
        <v>3</v>
      </c>
      <c r="BI370">
        <v>1</v>
      </c>
      <c r="BJ370" t="s">
        <v>3</v>
      </c>
      <c r="BM370">
        <v>15001</v>
      </c>
      <c r="BN370">
        <v>0</v>
      </c>
      <c r="BO370" t="s">
        <v>3</v>
      </c>
      <c r="BP370">
        <v>0</v>
      </c>
      <c r="BQ370">
        <v>2</v>
      </c>
      <c r="BR370">
        <v>0</v>
      </c>
      <c r="BS370">
        <v>1</v>
      </c>
      <c r="BT370">
        <v>1</v>
      </c>
      <c r="BU370">
        <v>1</v>
      </c>
      <c r="BV370">
        <v>1</v>
      </c>
      <c r="BW370">
        <v>1</v>
      </c>
      <c r="BX370">
        <v>1</v>
      </c>
      <c r="BY370" t="s">
        <v>3</v>
      </c>
      <c r="BZ370">
        <v>100</v>
      </c>
      <c r="CA370">
        <v>49</v>
      </c>
      <c r="CB370" t="s">
        <v>3</v>
      </c>
      <c r="CE370">
        <v>0</v>
      </c>
      <c r="CF370">
        <v>0</v>
      </c>
      <c r="CG370">
        <v>0</v>
      </c>
      <c r="CM370">
        <v>0</v>
      </c>
      <c r="CN370" t="s">
        <v>3</v>
      </c>
      <c r="CO370">
        <v>0</v>
      </c>
      <c r="CP370">
        <f t="shared" si="247"/>
        <v>0</v>
      </c>
      <c r="CQ370">
        <f>AC370</f>
        <v>777.75</v>
      </c>
      <c r="CR370">
        <f t="shared" si="248"/>
        <v>0</v>
      </c>
      <c r="CS370">
        <f t="shared" si="249"/>
        <v>0</v>
      </c>
      <c r="CT370">
        <f t="shared" si="250"/>
        <v>0</v>
      </c>
      <c r="CU370">
        <f t="shared" si="251"/>
        <v>0</v>
      </c>
      <c r="CV370">
        <f t="shared" si="252"/>
        <v>0</v>
      </c>
      <c r="CW370">
        <f t="shared" si="253"/>
        <v>0</v>
      </c>
      <c r="CX370">
        <f t="shared" si="254"/>
        <v>0</v>
      </c>
      <c r="CY370">
        <f t="shared" si="255"/>
        <v>0</v>
      </c>
      <c r="CZ370">
        <f t="shared" si="256"/>
        <v>0</v>
      </c>
      <c r="DC370" t="s">
        <v>3</v>
      </c>
      <c r="DD370" t="s">
        <v>3</v>
      </c>
      <c r="DE370" t="s">
        <v>3</v>
      </c>
      <c r="DF370" t="s">
        <v>3</v>
      </c>
      <c r="DG370" t="s">
        <v>3</v>
      </c>
      <c r="DH370" t="s">
        <v>3</v>
      </c>
      <c r="DI370" t="s">
        <v>3</v>
      </c>
      <c r="DJ370" t="s">
        <v>3</v>
      </c>
      <c r="DK370" t="s">
        <v>3</v>
      </c>
      <c r="DL370" t="s">
        <v>3</v>
      </c>
      <c r="DM370" t="s">
        <v>3</v>
      </c>
      <c r="DN370">
        <v>0</v>
      </c>
      <c r="DO370">
        <v>0</v>
      </c>
      <c r="DP370">
        <v>1</v>
      </c>
      <c r="DQ370">
        <v>1</v>
      </c>
      <c r="DU370">
        <v>1005</v>
      </c>
      <c r="DV370" t="s">
        <v>128</v>
      </c>
      <c r="DW370" t="s">
        <v>128</v>
      </c>
      <c r="DX370">
        <v>1</v>
      </c>
      <c r="DZ370" t="s">
        <v>3</v>
      </c>
      <c r="EA370" t="s">
        <v>3</v>
      </c>
      <c r="EB370" t="s">
        <v>3</v>
      </c>
      <c r="EC370" t="s">
        <v>3</v>
      </c>
      <c r="EE370">
        <v>53551142</v>
      </c>
      <c r="EF370">
        <v>2</v>
      </c>
      <c r="EG370" t="s">
        <v>38</v>
      </c>
      <c r="EH370">
        <v>15</v>
      </c>
      <c r="EI370" t="s">
        <v>149</v>
      </c>
      <c r="EJ370">
        <v>1</v>
      </c>
      <c r="EK370">
        <v>15001</v>
      </c>
      <c r="EL370" t="s">
        <v>149</v>
      </c>
      <c r="EM370" t="s">
        <v>150</v>
      </c>
      <c r="EO370" t="s">
        <v>3</v>
      </c>
      <c r="EQ370">
        <v>0</v>
      </c>
      <c r="ER370">
        <v>777.75</v>
      </c>
      <c r="ES370">
        <v>777.75</v>
      </c>
      <c r="ET370">
        <v>0</v>
      </c>
      <c r="EU370">
        <v>0</v>
      </c>
      <c r="EV370">
        <v>0</v>
      </c>
      <c r="EW370">
        <v>0</v>
      </c>
      <c r="EX370">
        <v>0</v>
      </c>
      <c r="EZ370">
        <v>5</v>
      </c>
      <c r="FC370">
        <v>1</v>
      </c>
      <c r="FD370">
        <v>18</v>
      </c>
      <c r="FF370">
        <v>915</v>
      </c>
      <c r="FQ370">
        <v>0</v>
      </c>
      <c r="FR370">
        <f>ROUND(IF(AND(BH370=3,BI370=3),P370,0),0)</f>
        <v>0</v>
      </c>
      <c r="FS370">
        <v>0</v>
      </c>
      <c r="FX370">
        <v>100</v>
      </c>
      <c r="FY370">
        <v>49</v>
      </c>
      <c r="GA370" t="s">
        <v>573</v>
      </c>
      <c r="GD370">
        <v>1</v>
      </c>
      <c r="GF370">
        <v>678808418</v>
      </c>
      <c r="GG370">
        <v>2</v>
      </c>
      <c r="GH370">
        <v>3</v>
      </c>
      <c r="GI370">
        <v>3</v>
      </c>
      <c r="GJ370">
        <v>0</v>
      </c>
      <c r="GK370">
        <v>0</v>
      </c>
      <c r="GL370">
        <f>ROUND(IF(AND(BH370=3,BI370=3,FS370&lt;&gt;0),P370,0),0)</f>
        <v>0</v>
      </c>
      <c r="GM370">
        <f>ROUND(O370+X370+Y370,0)+GX370</f>
        <v>0</v>
      </c>
      <c r="GN370">
        <f>IF(OR(BI370=0,BI370=1),ROUND(O370+X370+Y370,0),0)</f>
        <v>0</v>
      </c>
      <c r="GO370">
        <f>IF(BI370=2,ROUND(O370+X370+Y370,0),0)</f>
        <v>0</v>
      </c>
      <c r="GP370">
        <f>IF(BI370=4,ROUND(O370+X370+Y370,0)+GX370,0)</f>
        <v>0</v>
      </c>
      <c r="GR370">
        <v>1</v>
      </c>
      <c r="GS370">
        <v>1</v>
      </c>
      <c r="GT370">
        <v>0</v>
      </c>
      <c r="GU370" t="s">
        <v>3</v>
      </c>
      <c r="GV370">
        <f t="shared" si="257"/>
        <v>0</v>
      </c>
      <c r="GW370">
        <v>1</v>
      </c>
      <c r="GX370">
        <f>ROUND(HC370*I370,0)</f>
        <v>0</v>
      </c>
      <c r="HA370">
        <v>0</v>
      </c>
      <c r="HB370">
        <v>0</v>
      </c>
      <c r="HC370">
        <f t="shared" si="258"/>
        <v>0</v>
      </c>
      <c r="HE370" t="s">
        <v>138</v>
      </c>
      <c r="HF370" t="s">
        <v>31</v>
      </c>
      <c r="HG370">
        <f>ROUND(AC370*I370,0)</f>
        <v>0</v>
      </c>
      <c r="HM370" t="s">
        <v>3</v>
      </c>
      <c r="HN370" t="s">
        <v>151</v>
      </c>
      <c r="HO370" t="s">
        <v>152</v>
      </c>
      <c r="HP370" t="s">
        <v>149</v>
      </c>
      <c r="HQ370" t="s">
        <v>149</v>
      </c>
      <c r="IK370">
        <v>0</v>
      </c>
    </row>
    <row r="371" spans="1:255" x14ac:dyDescent="0.2">
      <c r="A371" s="2">
        <v>17</v>
      </c>
      <c r="B371" s="2">
        <v>1</v>
      </c>
      <c r="C371" s="2">
        <f>ROW(SmtRes!A778)</f>
        <v>778</v>
      </c>
      <c r="D371" s="2">
        <f>ROW(EtalonRes!A725)</f>
        <v>725</v>
      </c>
      <c r="E371" s="2" t="s">
        <v>574</v>
      </c>
      <c r="F371" s="2" t="s">
        <v>575</v>
      </c>
      <c r="G371" s="2" t="s">
        <v>576</v>
      </c>
      <c r="H371" s="2" t="s">
        <v>577</v>
      </c>
      <c r="I371" s="2">
        <f>ROUND(72/100,7)</f>
        <v>0.72</v>
      </c>
      <c r="J371" s="2">
        <v>0</v>
      </c>
      <c r="K371" s="2">
        <f>ROUND(72/100,7)</f>
        <v>0.72</v>
      </c>
      <c r="L371" s="2"/>
      <c r="M371" s="2"/>
      <c r="N371" s="2"/>
      <c r="O371" s="2">
        <f>ROUND(CP371,2)</f>
        <v>2376.56</v>
      </c>
      <c r="P371" s="2">
        <f>ROUND(CQ371*I371,2)</f>
        <v>1704.95</v>
      </c>
      <c r="Q371" s="2">
        <f>ROUND(CR371*I371,2)</f>
        <v>44.95</v>
      </c>
      <c r="R371" s="2">
        <f>ROUND(CS371*I371,2)</f>
        <v>0</v>
      </c>
      <c r="S371" s="2">
        <f>ROUND(CT371*I371,2)</f>
        <v>626.66</v>
      </c>
      <c r="T371" s="2">
        <f>ROUND(CU371*I371,2)</f>
        <v>0</v>
      </c>
      <c r="U371" s="2">
        <f t="shared" si="241"/>
        <v>71.700659999999999</v>
      </c>
      <c r="V371" s="2">
        <f t="shared" si="242"/>
        <v>0</v>
      </c>
      <c r="W371" s="2">
        <f>ROUND(CX371*I371,2)</f>
        <v>0</v>
      </c>
      <c r="X371" s="2">
        <f>ROUND(CY371,2)</f>
        <v>609.11</v>
      </c>
      <c r="Y371" s="2">
        <f>ROUND(CZ371,2)</f>
        <v>292.95999999999998</v>
      </c>
      <c r="Z371" s="2"/>
      <c r="AA371" s="2">
        <v>53551706</v>
      </c>
      <c r="AB371" s="2">
        <f t="shared" si="243"/>
        <v>3300.77</v>
      </c>
      <c r="AC371" s="2">
        <f t="shared" si="244"/>
        <v>2367.98</v>
      </c>
      <c r="AD371" s="2">
        <f>ROUND(((((ET371*ROUND((1.25*1.15),7)))-((EU371*ROUND((1.25*1.15),7))))+AE371),2)</f>
        <v>62.43</v>
      </c>
      <c r="AE371" s="2">
        <f>ROUND(((EU371*ROUND((1.25*1.15),7))),2)</f>
        <v>0</v>
      </c>
      <c r="AF371" s="2">
        <f>ROUND(((EV371*ROUND((1.15*1.15),7))),2)</f>
        <v>870.36</v>
      </c>
      <c r="AG371" s="2">
        <f t="shared" si="245"/>
        <v>0</v>
      </c>
      <c r="AH371" s="2">
        <f>((EW371*ROUND((1.15*1.15),7)))</f>
        <v>99.584249999999997</v>
      </c>
      <c r="AI371" s="2">
        <f>((EX371*ROUND((1.25*1.15),7)))</f>
        <v>0</v>
      </c>
      <c r="AJ371" s="2">
        <f t="shared" si="246"/>
        <v>0</v>
      </c>
      <c r="AK371" s="2">
        <v>3069.53</v>
      </c>
      <c r="AL371" s="2">
        <v>2367.98</v>
      </c>
      <c r="AM371" s="2">
        <v>43.43</v>
      </c>
      <c r="AN371" s="2">
        <v>0</v>
      </c>
      <c r="AO371" s="2">
        <v>658.12</v>
      </c>
      <c r="AP371" s="2">
        <v>0</v>
      </c>
      <c r="AQ371" s="2">
        <v>75.3</v>
      </c>
      <c r="AR371" s="2">
        <v>0</v>
      </c>
      <c r="AS371" s="2">
        <v>0</v>
      </c>
      <c r="AT371" s="2">
        <v>97.2</v>
      </c>
      <c r="AU371" s="2">
        <v>46.75</v>
      </c>
      <c r="AV371" s="2">
        <v>1</v>
      </c>
      <c r="AW371" s="2">
        <v>1</v>
      </c>
      <c r="AX371" s="2"/>
      <c r="AY371" s="2"/>
      <c r="AZ371" s="2">
        <v>1</v>
      </c>
      <c r="BA371" s="2">
        <v>1</v>
      </c>
      <c r="BB371" s="2">
        <v>1</v>
      </c>
      <c r="BC371" s="2">
        <v>1</v>
      </c>
      <c r="BD371" s="2" t="s">
        <v>3</v>
      </c>
      <c r="BE371" s="2" t="s">
        <v>3</v>
      </c>
      <c r="BF371" s="2" t="s">
        <v>3</v>
      </c>
      <c r="BG371" s="2" t="s">
        <v>3</v>
      </c>
      <c r="BH371" s="2">
        <v>0</v>
      </c>
      <c r="BI371" s="2">
        <v>1</v>
      </c>
      <c r="BJ371" s="2" t="s">
        <v>578</v>
      </c>
      <c r="BK371" s="2"/>
      <c r="BL371" s="2"/>
      <c r="BM371" s="2">
        <v>10001</v>
      </c>
      <c r="BN371" s="2">
        <v>0</v>
      </c>
      <c r="BO371" s="2" t="s">
        <v>3</v>
      </c>
      <c r="BP371" s="2">
        <v>0</v>
      </c>
      <c r="BQ371" s="2">
        <v>2</v>
      </c>
      <c r="BR371" s="2">
        <v>0</v>
      </c>
      <c r="BS371" s="2">
        <v>1</v>
      </c>
      <c r="BT371" s="2">
        <v>1</v>
      </c>
      <c r="BU371" s="2">
        <v>1</v>
      </c>
      <c r="BV371" s="2">
        <v>1</v>
      </c>
      <c r="BW371" s="2">
        <v>1</v>
      </c>
      <c r="BX371" s="2">
        <v>1</v>
      </c>
      <c r="BY371" s="2" t="s">
        <v>3</v>
      </c>
      <c r="BZ371" s="2">
        <v>108</v>
      </c>
      <c r="CA371" s="2">
        <v>55</v>
      </c>
      <c r="CB371" s="2" t="s">
        <v>3</v>
      </c>
      <c r="CC371" s="2"/>
      <c r="CD371" s="2"/>
      <c r="CE371" s="2">
        <v>0</v>
      </c>
      <c r="CF371" s="2">
        <v>0</v>
      </c>
      <c r="CG371" s="2">
        <v>0</v>
      </c>
      <c r="CH371" s="2"/>
      <c r="CI371" s="2"/>
      <c r="CJ371" s="2"/>
      <c r="CK371" s="2"/>
      <c r="CL371" s="2"/>
      <c r="CM371" s="2">
        <v>0</v>
      </c>
      <c r="CN371" s="2" t="s">
        <v>2151</v>
      </c>
      <c r="CO371" s="2">
        <v>0</v>
      </c>
      <c r="CP371" s="2">
        <f t="shared" si="247"/>
        <v>2376.56</v>
      </c>
      <c r="CQ371" s="2">
        <f t="shared" ref="CQ371:CQ380" si="262">AC371*BC371</f>
        <v>2367.98</v>
      </c>
      <c r="CR371" s="2">
        <f t="shared" si="248"/>
        <v>62.43</v>
      </c>
      <c r="CS371" s="2">
        <f t="shared" si="249"/>
        <v>0</v>
      </c>
      <c r="CT371" s="2">
        <f t="shared" si="250"/>
        <v>870.36</v>
      </c>
      <c r="CU371" s="2">
        <f t="shared" si="251"/>
        <v>0</v>
      </c>
      <c r="CV371" s="2">
        <f t="shared" si="252"/>
        <v>99.584249999999997</v>
      </c>
      <c r="CW371" s="2">
        <f t="shared" si="253"/>
        <v>0</v>
      </c>
      <c r="CX371" s="2">
        <f t="shared" si="254"/>
        <v>0</v>
      </c>
      <c r="CY371" s="2">
        <f t="shared" si="255"/>
        <v>609.11351999999999</v>
      </c>
      <c r="CZ371" s="2">
        <f t="shared" si="256"/>
        <v>292.96355</v>
      </c>
      <c r="DA371" s="2"/>
      <c r="DB371" s="2"/>
      <c r="DC371" s="2" t="s">
        <v>3</v>
      </c>
      <c r="DD371" s="2" t="s">
        <v>3</v>
      </c>
      <c r="DE371" s="2" t="s">
        <v>61</v>
      </c>
      <c r="DF371" s="2" t="s">
        <v>61</v>
      </c>
      <c r="DG371" s="2" t="s">
        <v>62</v>
      </c>
      <c r="DH371" s="2" t="s">
        <v>3</v>
      </c>
      <c r="DI371" s="2" t="s">
        <v>62</v>
      </c>
      <c r="DJ371" s="2" t="s">
        <v>61</v>
      </c>
      <c r="DK371" s="2" t="s">
        <v>3</v>
      </c>
      <c r="DL371" s="2" t="s">
        <v>86</v>
      </c>
      <c r="DM371" s="2" t="s">
        <v>63</v>
      </c>
      <c r="DN371" s="2">
        <v>0</v>
      </c>
      <c r="DO371" s="2">
        <v>0</v>
      </c>
      <c r="DP371" s="2">
        <v>1</v>
      </c>
      <c r="DQ371" s="2">
        <v>1</v>
      </c>
      <c r="DR371" s="2"/>
      <c r="DS371" s="2"/>
      <c r="DT371" s="2"/>
      <c r="DU371" s="2">
        <v>1013</v>
      </c>
      <c r="DV371" s="2" t="s">
        <v>577</v>
      </c>
      <c r="DW371" s="2" t="s">
        <v>577</v>
      </c>
      <c r="DX371" s="2">
        <v>1</v>
      </c>
      <c r="DY371" s="2"/>
      <c r="DZ371" s="2" t="s">
        <v>3</v>
      </c>
      <c r="EA371" s="2" t="s">
        <v>3</v>
      </c>
      <c r="EB371" s="2" t="s">
        <v>3</v>
      </c>
      <c r="EC371" s="2" t="s">
        <v>3</v>
      </c>
      <c r="ED371" s="2"/>
      <c r="EE371" s="2">
        <v>53551115</v>
      </c>
      <c r="EF371" s="2">
        <v>2</v>
      </c>
      <c r="EG371" s="2" t="s">
        <v>38</v>
      </c>
      <c r="EH371" s="2">
        <v>10</v>
      </c>
      <c r="EI371" s="2" t="s">
        <v>503</v>
      </c>
      <c r="EJ371" s="2">
        <v>1</v>
      </c>
      <c r="EK371" s="2">
        <v>10001</v>
      </c>
      <c r="EL371" s="2" t="s">
        <v>503</v>
      </c>
      <c r="EM371" s="2" t="s">
        <v>504</v>
      </c>
      <c r="EN371" s="2"/>
      <c r="EO371" s="2" t="s">
        <v>67</v>
      </c>
      <c r="EP371" s="2"/>
      <c r="EQ371" s="2">
        <v>131072</v>
      </c>
      <c r="ER371" s="2">
        <v>3069.53</v>
      </c>
      <c r="ES371" s="2">
        <v>2367.98</v>
      </c>
      <c r="ET371" s="2">
        <v>43.43</v>
      </c>
      <c r="EU371" s="2">
        <v>0</v>
      </c>
      <c r="EV371" s="2">
        <v>658.12</v>
      </c>
      <c r="EW371" s="2">
        <v>75.3</v>
      </c>
      <c r="EX371" s="2">
        <v>0</v>
      </c>
      <c r="EY371" s="2">
        <v>0</v>
      </c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>
        <v>0</v>
      </c>
      <c r="FR371" s="2">
        <f>ROUND(IF(AND(BH371=3,BI371=3),P371,0),2)</f>
        <v>0</v>
      </c>
      <c r="FS371" s="2">
        <v>0</v>
      </c>
      <c r="FT371" s="2"/>
      <c r="FU371" s="2"/>
      <c r="FV371" s="2"/>
      <c r="FW371" s="2"/>
      <c r="FX371" s="2">
        <v>97.2</v>
      </c>
      <c r="FY371" s="2">
        <v>46.75</v>
      </c>
      <c r="FZ371" s="2"/>
      <c r="GA371" s="2" t="s">
        <v>3</v>
      </c>
      <c r="GB371" s="2"/>
      <c r="GC371" s="2"/>
      <c r="GD371" s="2">
        <v>1</v>
      </c>
      <c r="GE371" s="2"/>
      <c r="GF371" s="2">
        <v>-1100201463</v>
      </c>
      <c r="GG371" s="2">
        <v>2</v>
      </c>
      <c r="GH371" s="2">
        <v>1</v>
      </c>
      <c r="GI371" s="2">
        <v>-2</v>
      </c>
      <c r="GJ371" s="2">
        <v>0</v>
      </c>
      <c r="GK371" s="2">
        <v>0</v>
      </c>
      <c r="GL371" s="2">
        <f>ROUND(IF(AND(BH371=3,BI371=3,FS371&lt;&gt;0),P371,0),2)</f>
        <v>0</v>
      </c>
      <c r="GM371" s="2">
        <f>ROUND(O371+X371+Y371,2)+GX371</f>
        <v>3278.63</v>
      </c>
      <c r="GN371" s="2">
        <f>IF(OR(BI371=0,BI371=1),ROUND(O371+X371+Y371,2),0)</f>
        <v>3278.63</v>
      </c>
      <c r="GO371" s="2">
        <f>IF(BI371=2,ROUND(O371+X371+Y371,2),0)</f>
        <v>0</v>
      </c>
      <c r="GP371" s="2">
        <f>IF(BI371=4,ROUND(O371+X371+Y371,2)+GX371,0)</f>
        <v>0</v>
      </c>
      <c r="GQ371" s="2"/>
      <c r="GR371" s="2">
        <v>0</v>
      </c>
      <c r="GS371" s="2">
        <v>0</v>
      </c>
      <c r="GT371" s="2">
        <v>0</v>
      </c>
      <c r="GU371" s="2" t="s">
        <v>3</v>
      </c>
      <c r="GV371" s="2">
        <f t="shared" si="257"/>
        <v>0</v>
      </c>
      <c r="GW371" s="2">
        <v>1</v>
      </c>
      <c r="GX371" s="2">
        <f>ROUND(HC371*I371,2)</f>
        <v>0</v>
      </c>
      <c r="GY371" s="2"/>
      <c r="GZ371" s="2"/>
      <c r="HA371" s="2">
        <v>0</v>
      </c>
      <c r="HB371" s="2">
        <v>0</v>
      </c>
      <c r="HC371" s="2">
        <f t="shared" si="258"/>
        <v>0</v>
      </c>
      <c r="HD371" s="2"/>
      <c r="HE371" s="2" t="s">
        <v>3</v>
      </c>
      <c r="HF371" s="2" t="s">
        <v>3</v>
      </c>
      <c r="HG371" s="2"/>
      <c r="HH371" s="2"/>
      <c r="HI371" s="2"/>
      <c r="HJ371" s="2"/>
      <c r="HK371" s="2"/>
      <c r="HL371" s="2"/>
      <c r="HM371" s="2" t="s">
        <v>3</v>
      </c>
      <c r="HN371" s="2" t="s">
        <v>505</v>
      </c>
      <c r="HO371" s="2" t="s">
        <v>506</v>
      </c>
      <c r="HP371" s="2" t="s">
        <v>503</v>
      </c>
      <c r="HQ371" s="2" t="s">
        <v>503</v>
      </c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>
        <v>0</v>
      </c>
      <c r="IL371" s="2"/>
      <c r="IM371" s="2"/>
      <c r="IN371" s="2"/>
      <c r="IO371" s="2"/>
      <c r="IP371" s="2"/>
      <c r="IQ371" s="2"/>
      <c r="IR371" s="2"/>
      <c r="IS371" s="2"/>
      <c r="IT371" s="2"/>
      <c r="IU371" s="2"/>
    </row>
    <row r="372" spans="1:255" x14ac:dyDescent="0.2">
      <c r="A372">
        <v>17</v>
      </c>
      <c r="B372">
        <v>1</v>
      </c>
      <c r="C372">
        <f>ROW(SmtRes!A784)</f>
        <v>784</v>
      </c>
      <c r="D372">
        <f>ROW(EtalonRes!A730)</f>
        <v>730</v>
      </c>
      <c r="E372" t="s">
        <v>574</v>
      </c>
      <c r="F372" t="s">
        <v>575</v>
      </c>
      <c r="G372" t="s">
        <v>576</v>
      </c>
      <c r="H372" t="s">
        <v>577</v>
      </c>
      <c r="I372">
        <f>ROUND(72/100,7)</f>
        <v>0.72</v>
      </c>
      <c r="J372">
        <v>0</v>
      </c>
      <c r="K372">
        <f>ROUND(72/100,7)</f>
        <v>0.72</v>
      </c>
      <c r="O372">
        <f>ROUND(CP372,0)</f>
        <v>41741</v>
      </c>
      <c r="P372">
        <f>ROUND(CQ372*I372,0)</f>
        <v>18840</v>
      </c>
      <c r="Q372">
        <f>ROUND(CR372*I372,0)</f>
        <v>818</v>
      </c>
      <c r="R372">
        <f>ROUND(CS372*I372,0)</f>
        <v>0</v>
      </c>
      <c r="S372">
        <f>ROUND(CT372*I372,0)</f>
        <v>22083</v>
      </c>
      <c r="T372">
        <f>ROUND(CU372*I372,0)</f>
        <v>0</v>
      </c>
      <c r="U372">
        <f t="shared" si="241"/>
        <v>71.700659999999999</v>
      </c>
      <c r="V372">
        <f t="shared" si="242"/>
        <v>0</v>
      </c>
      <c r="W372">
        <f>ROUND(CX372*I372,0)</f>
        <v>0</v>
      </c>
      <c r="X372">
        <f>ROUND(CY372,0)</f>
        <v>21465</v>
      </c>
      <c r="Y372">
        <f>ROUND(CZ372,0)</f>
        <v>10324</v>
      </c>
      <c r="AA372">
        <v>53551707</v>
      </c>
      <c r="AB372">
        <f t="shared" si="243"/>
        <v>3300.77</v>
      </c>
      <c r="AC372">
        <f t="shared" si="244"/>
        <v>2367.98</v>
      </c>
      <c r="AD372">
        <f>ROUND(((((ET372*ROUND((1.25*1.15),7)))-((EU372*ROUND((1.25*1.15),7))))+AE372),2)</f>
        <v>62.43</v>
      </c>
      <c r="AE372">
        <f>ROUND(((EU372*ROUND((1.25*1.15),7))),2)</f>
        <v>0</v>
      </c>
      <c r="AF372">
        <f>ROUND(((EV372*ROUND((1.15*1.15),7))),2)</f>
        <v>870.36</v>
      </c>
      <c r="AG372">
        <f t="shared" si="245"/>
        <v>0</v>
      </c>
      <c r="AH372">
        <f>((EW372*ROUND((1.15*1.15),7)))</f>
        <v>99.584249999999997</v>
      </c>
      <c r="AI372">
        <f>((EX372*ROUND((1.25*1.15),7)))</f>
        <v>0</v>
      </c>
      <c r="AJ372">
        <f t="shared" si="246"/>
        <v>0</v>
      </c>
      <c r="AK372">
        <v>3069.53</v>
      </c>
      <c r="AL372">
        <v>2367.98</v>
      </c>
      <c r="AM372">
        <v>43.43</v>
      </c>
      <c r="AN372">
        <v>0</v>
      </c>
      <c r="AO372">
        <v>658.12</v>
      </c>
      <c r="AP372">
        <v>0</v>
      </c>
      <c r="AQ372">
        <v>75.3</v>
      </c>
      <c r="AR372">
        <v>0</v>
      </c>
      <c r="AS372">
        <v>0</v>
      </c>
      <c r="AT372">
        <v>97.2</v>
      </c>
      <c r="AU372">
        <v>46.75</v>
      </c>
      <c r="AV372">
        <v>1</v>
      </c>
      <c r="AW372">
        <v>1</v>
      </c>
      <c r="AZ372">
        <v>1</v>
      </c>
      <c r="BA372">
        <v>35.24</v>
      </c>
      <c r="BB372">
        <v>18.2</v>
      </c>
      <c r="BC372">
        <v>11.05</v>
      </c>
      <c r="BD372" t="s">
        <v>3</v>
      </c>
      <c r="BE372" t="s">
        <v>3</v>
      </c>
      <c r="BF372" t="s">
        <v>3</v>
      </c>
      <c r="BG372" t="s">
        <v>3</v>
      </c>
      <c r="BH372">
        <v>0</v>
      </c>
      <c r="BI372">
        <v>1</v>
      </c>
      <c r="BJ372" t="s">
        <v>578</v>
      </c>
      <c r="BM372">
        <v>10001</v>
      </c>
      <c r="BN372">
        <v>0</v>
      </c>
      <c r="BO372" t="s">
        <v>575</v>
      </c>
      <c r="BP372">
        <v>1</v>
      </c>
      <c r="BQ372">
        <v>2</v>
      </c>
      <c r="BR372">
        <v>0</v>
      </c>
      <c r="BS372">
        <v>35.24</v>
      </c>
      <c r="BT372">
        <v>1</v>
      </c>
      <c r="BU372">
        <v>1</v>
      </c>
      <c r="BV372">
        <v>1</v>
      </c>
      <c r="BW372">
        <v>1</v>
      </c>
      <c r="BX372">
        <v>1</v>
      </c>
      <c r="BY372" t="s">
        <v>3</v>
      </c>
      <c r="BZ372">
        <v>108</v>
      </c>
      <c r="CA372">
        <v>55</v>
      </c>
      <c r="CB372" t="s">
        <v>3</v>
      </c>
      <c r="CE372">
        <v>0</v>
      </c>
      <c r="CF372">
        <v>0</v>
      </c>
      <c r="CG372">
        <v>0</v>
      </c>
      <c r="CM372">
        <v>0</v>
      </c>
      <c r="CN372" t="s">
        <v>2151</v>
      </c>
      <c r="CO372">
        <v>0</v>
      </c>
      <c r="CP372">
        <f t="shared" si="247"/>
        <v>41741</v>
      </c>
      <c r="CQ372">
        <f t="shared" si="262"/>
        <v>26166.179</v>
      </c>
      <c r="CR372">
        <f t="shared" si="248"/>
        <v>1136.2259999999999</v>
      </c>
      <c r="CS372">
        <f t="shared" si="249"/>
        <v>0</v>
      </c>
      <c r="CT372">
        <f t="shared" si="250"/>
        <v>30671.486400000002</v>
      </c>
      <c r="CU372">
        <f t="shared" si="251"/>
        <v>0</v>
      </c>
      <c r="CV372">
        <f t="shared" si="252"/>
        <v>99.584249999999997</v>
      </c>
      <c r="CW372">
        <f t="shared" si="253"/>
        <v>0</v>
      </c>
      <c r="CX372">
        <f t="shared" si="254"/>
        <v>0</v>
      </c>
      <c r="CY372">
        <f t="shared" si="255"/>
        <v>21464.675999999999</v>
      </c>
      <c r="CZ372">
        <f t="shared" si="256"/>
        <v>10323.8025</v>
      </c>
      <c r="DC372" t="s">
        <v>3</v>
      </c>
      <c r="DD372" t="s">
        <v>3</v>
      </c>
      <c r="DE372" t="s">
        <v>61</v>
      </c>
      <c r="DF372" t="s">
        <v>61</v>
      </c>
      <c r="DG372" t="s">
        <v>62</v>
      </c>
      <c r="DH372" t="s">
        <v>3</v>
      </c>
      <c r="DI372" t="s">
        <v>62</v>
      </c>
      <c r="DJ372" t="s">
        <v>61</v>
      </c>
      <c r="DK372" t="s">
        <v>3</v>
      </c>
      <c r="DL372" t="s">
        <v>86</v>
      </c>
      <c r="DM372" t="s">
        <v>63</v>
      </c>
      <c r="DN372">
        <v>0</v>
      </c>
      <c r="DO372">
        <v>0</v>
      </c>
      <c r="DP372">
        <v>1</v>
      </c>
      <c r="DQ372">
        <v>1</v>
      </c>
      <c r="DU372">
        <v>1013</v>
      </c>
      <c r="DV372" t="s">
        <v>577</v>
      </c>
      <c r="DW372" t="s">
        <v>577</v>
      </c>
      <c r="DX372">
        <v>1</v>
      </c>
      <c r="DZ372" t="s">
        <v>3</v>
      </c>
      <c r="EA372" t="s">
        <v>3</v>
      </c>
      <c r="EB372" t="s">
        <v>3</v>
      </c>
      <c r="EC372" t="s">
        <v>3</v>
      </c>
      <c r="EE372">
        <v>53551115</v>
      </c>
      <c r="EF372">
        <v>2</v>
      </c>
      <c r="EG372" t="s">
        <v>38</v>
      </c>
      <c r="EH372">
        <v>10</v>
      </c>
      <c r="EI372" t="s">
        <v>503</v>
      </c>
      <c r="EJ372">
        <v>1</v>
      </c>
      <c r="EK372">
        <v>10001</v>
      </c>
      <c r="EL372" t="s">
        <v>503</v>
      </c>
      <c r="EM372" t="s">
        <v>504</v>
      </c>
      <c r="EO372" t="s">
        <v>67</v>
      </c>
      <c r="EQ372">
        <v>131072</v>
      </c>
      <c r="ER372">
        <v>3069.53</v>
      </c>
      <c r="ES372">
        <v>2367.98</v>
      </c>
      <c r="ET372">
        <v>43.43</v>
      </c>
      <c r="EU372">
        <v>0</v>
      </c>
      <c r="EV372">
        <v>658.12</v>
      </c>
      <c r="EW372">
        <v>75.3</v>
      </c>
      <c r="EX372">
        <v>0</v>
      </c>
      <c r="EY372">
        <v>0</v>
      </c>
      <c r="FQ372">
        <v>0</v>
      </c>
      <c r="FR372">
        <f>ROUND(IF(AND(BH372=3,BI372=3),P372,0),0)</f>
        <v>0</v>
      </c>
      <c r="FS372">
        <v>0</v>
      </c>
      <c r="FX372">
        <v>97.2</v>
      </c>
      <c r="FY372">
        <v>46.75</v>
      </c>
      <c r="GA372" t="s">
        <v>3</v>
      </c>
      <c r="GD372">
        <v>1</v>
      </c>
      <c r="GF372">
        <v>-1100201463</v>
      </c>
      <c r="GG372">
        <v>2</v>
      </c>
      <c r="GH372">
        <v>1</v>
      </c>
      <c r="GI372">
        <v>2</v>
      </c>
      <c r="GJ372">
        <v>0</v>
      </c>
      <c r="GK372">
        <v>0</v>
      </c>
      <c r="GL372">
        <f>ROUND(IF(AND(BH372=3,BI372=3,FS372&lt;&gt;0),P372,0),0)</f>
        <v>0</v>
      </c>
      <c r="GM372">
        <f>ROUND(O372+X372+Y372,0)+GX372</f>
        <v>73530</v>
      </c>
      <c r="GN372">
        <f>IF(OR(BI372=0,BI372=1),ROUND(O372+X372+Y372,0),0)</f>
        <v>73530</v>
      </c>
      <c r="GO372">
        <f>IF(BI372=2,ROUND(O372+X372+Y372,0),0)</f>
        <v>0</v>
      </c>
      <c r="GP372">
        <f>IF(BI372=4,ROUND(O372+X372+Y372,0)+GX372,0)</f>
        <v>0</v>
      </c>
      <c r="GR372">
        <v>0</v>
      </c>
      <c r="GS372">
        <v>3</v>
      </c>
      <c r="GT372">
        <v>0</v>
      </c>
      <c r="GU372" t="s">
        <v>3</v>
      </c>
      <c r="GV372">
        <f t="shared" si="257"/>
        <v>0</v>
      </c>
      <c r="GW372">
        <v>1</v>
      </c>
      <c r="GX372">
        <f>ROUND(HC372*I372,0)</f>
        <v>0</v>
      </c>
      <c r="HA372">
        <v>0</v>
      </c>
      <c r="HB372">
        <v>0</v>
      </c>
      <c r="HC372">
        <f t="shared" si="258"/>
        <v>0</v>
      </c>
      <c r="HE372" t="s">
        <v>3</v>
      </c>
      <c r="HF372" t="s">
        <v>3</v>
      </c>
      <c r="HM372" t="s">
        <v>3</v>
      </c>
      <c r="HN372" t="s">
        <v>505</v>
      </c>
      <c r="HO372" t="s">
        <v>506</v>
      </c>
      <c r="HP372" t="s">
        <v>503</v>
      </c>
      <c r="HQ372" t="s">
        <v>503</v>
      </c>
      <c r="IK372">
        <v>0</v>
      </c>
    </row>
    <row r="373" spans="1:255" x14ac:dyDescent="0.2">
      <c r="A373" s="2">
        <v>18</v>
      </c>
      <c r="B373" s="2">
        <v>1</v>
      </c>
      <c r="C373" s="2">
        <v>777</v>
      </c>
      <c r="D373" s="2"/>
      <c r="E373" s="2" t="s">
        <v>579</v>
      </c>
      <c r="F373" s="2" t="s">
        <v>580</v>
      </c>
      <c r="G373" s="2" t="s">
        <v>581</v>
      </c>
      <c r="H373" s="2" t="s">
        <v>396</v>
      </c>
      <c r="I373" s="2">
        <f>I371*J373</f>
        <v>-0.7380000000000001</v>
      </c>
      <c r="J373" s="2">
        <v>-1.0250000000000001</v>
      </c>
      <c r="K373" s="2">
        <v>-1.0249999999999999</v>
      </c>
      <c r="L373" s="2"/>
      <c r="M373" s="2"/>
      <c r="N373" s="2"/>
      <c r="O373" s="2">
        <f>ROUND(CP373,2)</f>
        <v>-1679.32</v>
      </c>
      <c r="P373" s="2">
        <f>ROUND(CQ373*I373,2)</f>
        <v>-1679.32</v>
      </c>
      <c r="Q373" s="2">
        <f>ROUND(CR373*I373,2)</f>
        <v>0</v>
      </c>
      <c r="R373" s="2">
        <f>ROUND(CS373*I373,2)</f>
        <v>0</v>
      </c>
      <c r="S373" s="2">
        <f>ROUND(CT373*I373,2)</f>
        <v>0</v>
      </c>
      <c r="T373" s="2">
        <f>ROUND(CU373*I373,2)</f>
        <v>0</v>
      </c>
      <c r="U373" s="2">
        <f t="shared" si="241"/>
        <v>0</v>
      </c>
      <c r="V373" s="2">
        <f t="shared" si="242"/>
        <v>0</v>
      </c>
      <c r="W373" s="2">
        <f>ROUND(CX373*I373,2)</f>
        <v>0</v>
      </c>
      <c r="X373" s="2">
        <f>ROUND(CY373,2)</f>
        <v>0</v>
      </c>
      <c r="Y373" s="2">
        <f>ROUND(CZ373,2)</f>
        <v>0</v>
      </c>
      <c r="Z373" s="2"/>
      <c r="AA373" s="2">
        <v>53551706</v>
      </c>
      <c r="AB373" s="2">
        <f t="shared" si="243"/>
        <v>2275.5</v>
      </c>
      <c r="AC373" s="2">
        <f t="shared" si="244"/>
        <v>2275.5</v>
      </c>
      <c r="AD373" s="2">
        <f>ROUND((((ET373)-(EU373))+AE373),2)</f>
        <v>0</v>
      </c>
      <c r="AE373" s="2">
        <f t="shared" ref="AE373:AF376" si="263">ROUND((EU373),2)</f>
        <v>0</v>
      </c>
      <c r="AF373" s="2">
        <f t="shared" si="263"/>
        <v>0</v>
      </c>
      <c r="AG373" s="2">
        <f t="shared" si="245"/>
        <v>0</v>
      </c>
      <c r="AH373" s="2">
        <f t="shared" ref="AH373:AI376" si="264">(EW373)</f>
        <v>0</v>
      </c>
      <c r="AI373" s="2">
        <f t="shared" si="264"/>
        <v>0</v>
      </c>
      <c r="AJ373" s="2">
        <f t="shared" si="246"/>
        <v>0</v>
      </c>
      <c r="AK373" s="2">
        <v>2275.5</v>
      </c>
      <c r="AL373" s="2">
        <v>2275.5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108</v>
      </c>
      <c r="AU373" s="2">
        <v>55</v>
      </c>
      <c r="AV373" s="2">
        <v>1</v>
      </c>
      <c r="AW373" s="2">
        <v>1</v>
      </c>
      <c r="AX373" s="2"/>
      <c r="AY373" s="2"/>
      <c r="AZ373" s="2">
        <v>1</v>
      </c>
      <c r="BA373" s="2">
        <v>1</v>
      </c>
      <c r="BB373" s="2">
        <v>1</v>
      </c>
      <c r="BC373" s="2">
        <v>1</v>
      </c>
      <c r="BD373" s="2" t="s">
        <v>3</v>
      </c>
      <c r="BE373" s="2" t="s">
        <v>3</v>
      </c>
      <c r="BF373" s="2" t="s">
        <v>3</v>
      </c>
      <c r="BG373" s="2" t="s">
        <v>3</v>
      </c>
      <c r="BH373" s="2">
        <v>3</v>
      </c>
      <c r="BI373" s="2">
        <v>1</v>
      </c>
      <c r="BJ373" s="2" t="s">
        <v>582</v>
      </c>
      <c r="BK373" s="2"/>
      <c r="BL373" s="2"/>
      <c r="BM373" s="2">
        <v>10001</v>
      </c>
      <c r="BN373" s="2">
        <v>0</v>
      </c>
      <c r="BO373" s="2" t="s">
        <v>3</v>
      </c>
      <c r="BP373" s="2">
        <v>0</v>
      </c>
      <c r="BQ373" s="2">
        <v>2</v>
      </c>
      <c r="BR373" s="2">
        <v>1</v>
      </c>
      <c r="BS373" s="2">
        <v>1</v>
      </c>
      <c r="BT373" s="2">
        <v>1</v>
      </c>
      <c r="BU373" s="2">
        <v>1</v>
      </c>
      <c r="BV373" s="2">
        <v>1</v>
      </c>
      <c r="BW373" s="2">
        <v>1</v>
      </c>
      <c r="BX373" s="2">
        <v>1</v>
      </c>
      <c r="BY373" s="2" t="s">
        <v>3</v>
      </c>
      <c r="BZ373" s="2">
        <v>108</v>
      </c>
      <c r="CA373" s="2">
        <v>55</v>
      </c>
      <c r="CB373" s="2" t="s">
        <v>3</v>
      </c>
      <c r="CC373" s="2"/>
      <c r="CD373" s="2"/>
      <c r="CE373" s="2">
        <v>0</v>
      </c>
      <c r="CF373" s="2">
        <v>0</v>
      </c>
      <c r="CG373" s="2">
        <v>0</v>
      </c>
      <c r="CH373" s="2"/>
      <c r="CI373" s="2"/>
      <c r="CJ373" s="2"/>
      <c r="CK373" s="2"/>
      <c r="CL373" s="2"/>
      <c r="CM373" s="2">
        <v>0</v>
      </c>
      <c r="CN373" s="2" t="s">
        <v>3</v>
      </c>
      <c r="CO373" s="2">
        <v>0</v>
      </c>
      <c r="CP373" s="2">
        <f t="shared" si="247"/>
        <v>-1679.32</v>
      </c>
      <c r="CQ373" s="2">
        <f t="shared" si="262"/>
        <v>2275.5</v>
      </c>
      <c r="CR373" s="2">
        <f t="shared" si="248"/>
        <v>0</v>
      </c>
      <c r="CS373" s="2">
        <f t="shared" si="249"/>
        <v>0</v>
      </c>
      <c r="CT373" s="2">
        <f t="shared" si="250"/>
        <v>0</v>
      </c>
      <c r="CU373" s="2">
        <f t="shared" si="251"/>
        <v>0</v>
      </c>
      <c r="CV373" s="2">
        <f t="shared" si="252"/>
        <v>0</v>
      </c>
      <c r="CW373" s="2">
        <f t="shared" si="253"/>
        <v>0</v>
      </c>
      <c r="CX373" s="2">
        <f t="shared" si="254"/>
        <v>0</v>
      </c>
      <c r="CY373" s="2">
        <f t="shared" si="255"/>
        <v>0</v>
      </c>
      <c r="CZ373" s="2">
        <f t="shared" si="256"/>
        <v>0</v>
      </c>
      <c r="DA373" s="2"/>
      <c r="DB373" s="2"/>
      <c r="DC373" s="2" t="s">
        <v>3</v>
      </c>
      <c r="DD373" s="2" t="s">
        <v>3</v>
      </c>
      <c r="DE373" s="2" t="s">
        <v>3</v>
      </c>
      <c r="DF373" s="2" t="s">
        <v>3</v>
      </c>
      <c r="DG373" s="2" t="s">
        <v>3</v>
      </c>
      <c r="DH373" s="2" t="s">
        <v>3</v>
      </c>
      <c r="DI373" s="2" t="s">
        <v>3</v>
      </c>
      <c r="DJ373" s="2" t="s">
        <v>3</v>
      </c>
      <c r="DK373" s="2" t="s">
        <v>3</v>
      </c>
      <c r="DL373" s="2" t="s">
        <v>3</v>
      </c>
      <c r="DM373" s="2" t="s">
        <v>3</v>
      </c>
      <c r="DN373" s="2">
        <v>0</v>
      </c>
      <c r="DO373" s="2">
        <v>0</v>
      </c>
      <c r="DP373" s="2">
        <v>1</v>
      </c>
      <c r="DQ373" s="2">
        <v>1</v>
      </c>
      <c r="DR373" s="2"/>
      <c r="DS373" s="2"/>
      <c r="DT373" s="2"/>
      <c r="DU373" s="2">
        <v>1005</v>
      </c>
      <c r="DV373" s="2" t="s">
        <v>396</v>
      </c>
      <c r="DW373" s="2" t="s">
        <v>396</v>
      </c>
      <c r="DX373" s="2">
        <v>100</v>
      </c>
      <c r="DY373" s="2"/>
      <c r="DZ373" s="2" t="s">
        <v>3</v>
      </c>
      <c r="EA373" s="2" t="s">
        <v>3</v>
      </c>
      <c r="EB373" s="2" t="s">
        <v>3</v>
      </c>
      <c r="EC373" s="2" t="s">
        <v>3</v>
      </c>
      <c r="ED373" s="2"/>
      <c r="EE373" s="2">
        <v>53551115</v>
      </c>
      <c r="EF373" s="2">
        <v>2</v>
      </c>
      <c r="EG373" s="2" t="s">
        <v>38</v>
      </c>
      <c r="EH373" s="2">
        <v>10</v>
      </c>
      <c r="EI373" s="2" t="s">
        <v>503</v>
      </c>
      <c r="EJ373" s="2">
        <v>1</v>
      </c>
      <c r="EK373" s="2">
        <v>10001</v>
      </c>
      <c r="EL373" s="2" t="s">
        <v>503</v>
      </c>
      <c r="EM373" s="2" t="s">
        <v>504</v>
      </c>
      <c r="EN373" s="2"/>
      <c r="EO373" s="2" t="s">
        <v>3</v>
      </c>
      <c r="EP373" s="2"/>
      <c r="EQ373" s="2">
        <v>0</v>
      </c>
      <c r="ER373" s="2">
        <v>2275.5</v>
      </c>
      <c r="ES373" s="2">
        <v>2275.5</v>
      </c>
      <c r="ET373" s="2">
        <v>0</v>
      </c>
      <c r="EU373" s="2">
        <v>0</v>
      </c>
      <c r="EV373" s="2">
        <v>0</v>
      </c>
      <c r="EW373" s="2">
        <v>0</v>
      </c>
      <c r="EX373" s="2">
        <v>0</v>
      </c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>
        <v>0</v>
      </c>
      <c r="FR373" s="2">
        <f>ROUND(IF(AND(BH373=3,BI373=3),P373,0),2)</f>
        <v>0</v>
      </c>
      <c r="FS373" s="2">
        <v>0</v>
      </c>
      <c r="FT373" s="2"/>
      <c r="FU373" s="2"/>
      <c r="FV373" s="2"/>
      <c r="FW373" s="2"/>
      <c r="FX373" s="2">
        <v>108</v>
      </c>
      <c r="FY373" s="2">
        <v>55</v>
      </c>
      <c r="FZ373" s="2"/>
      <c r="GA373" s="2" t="s">
        <v>3</v>
      </c>
      <c r="GB373" s="2"/>
      <c r="GC373" s="2"/>
      <c r="GD373" s="2">
        <v>1</v>
      </c>
      <c r="GE373" s="2"/>
      <c r="GF373" s="2">
        <v>-1011621594</v>
      </c>
      <c r="GG373" s="2">
        <v>2</v>
      </c>
      <c r="GH373" s="2">
        <v>1</v>
      </c>
      <c r="GI373" s="2">
        <v>-2</v>
      </c>
      <c r="GJ373" s="2">
        <v>0</v>
      </c>
      <c r="GK373" s="2">
        <v>0</v>
      </c>
      <c r="GL373" s="2">
        <f>ROUND(IF(AND(BH373=3,BI373=3,FS373&lt;&gt;0),P373,0),2)</f>
        <v>0</v>
      </c>
      <c r="GM373" s="2">
        <f>ROUND(O373+X373+Y373,2)+GX373</f>
        <v>-1679.32</v>
      </c>
      <c r="GN373" s="2">
        <f>IF(OR(BI373=0,BI373=1),ROUND(O373+X373+Y373,2),0)</f>
        <v>-1679.32</v>
      </c>
      <c r="GO373" s="2">
        <f>IF(BI373=2,ROUND(O373+X373+Y373,2),0)</f>
        <v>0</v>
      </c>
      <c r="GP373" s="2">
        <f>IF(BI373=4,ROUND(O373+X373+Y373,2)+GX373,0)</f>
        <v>0</v>
      </c>
      <c r="GQ373" s="2"/>
      <c r="GR373" s="2">
        <v>0</v>
      </c>
      <c r="GS373" s="2">
        <v>0</v>
      </c>
      <c r="GT373" s="2">
        <v>0</v>
      </c>
      <c r="GU373" s="2" t="s">
        <v>3</v>
      </c>
      <c r="GV373" s="2">
        <f t="shared" si="257"/>
        <v>0</v>
      </c>
      <c r="GW373" s="2">
        <v>1</v>
      </c>
      <c r="GX373" s="2">
        <f>ROUND(HC373*I373,2)</f>
        <v>0</v>
      </c>
      <c r="GY373" s="2"/>
      <c r="GZ373" s="2"/>
      <c r="HA373" s="2">
        <v>0</v>
      </c>
      <c r="HB373" s="2">
        <v>0</v>
      </c>
      <c r="HC373" s="2">
        <f t="shared" si="258"/>
        <v>0</v>
      </c>
      <c r="HD373" s="2"/>
      <c r="HE373" s="2" t="s">
        <v>3</v>
      </c>
      <c r="HF373" s="2" t="s">
        <v>3</v>
      </c>
      <c r="HG373" s="2"/>
      <c r="HH373" s="2"/>
      <c r="HI373" s="2"/>
      <c r="HJ373" s="2"/>
      <c r="HK373" s="2"/>
      <c r="HL373" s="2"/>
      <c r="HM373" s="2" t="s">
        <v>3</v>
      </c>
      <c r="HN373" s="2" t="s">
        <v>505</v>
      </c>
      <c r="HO373" s="2" t="s">
        <v>506</v>
      </c>
      <c r="HP373" s="2" t="s">
        <v>503</v>
      </c>
      <c r="HQ373" s="2" t="s">
        <v>503</v>
      </c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>
        <v>0</v>
      </c>
      <c r="IL373" s="2"/>
      <c r="IM373" s="2"/>
      <c r="IN373" s="2"/>
      <c r="IO373" s="2"/>
      <c r="IP373" s="2"/>
      <c r="IQ373" s="2"/>
      <c r="IR373" s="2"/>
      <c r="IS373" s="2"/>
      <c r="IT373" s="2"/>
      <c r="IU373" s="2"/>
    </row>
    <row r="374" spans="1:255" x14ac:dyDescent="0.2">
      <c r="A374">
        <v>18</v>
      </c>
      <c r="B374">
        <v>1</v>
      </c>
      <c r="C374">
        <v>783</v>
      </c>
      <c r="E374" t="s">
        <v>579</v>
      </c>
      <c r="F374" t="s">
        <v>580</v>
      </c>
      <c r="G374" t="s">
        <v>581</v>
      </c>
      <c r="H374" t="s">
        <v>396</v>
      </c>
      <c r="I374">
        <f>I372*J374</f>
        <v>-0.7380000000000001</v>
      </c>
      <c r="J374">
        <v>-1.0250000000000001</v>
      </c>
      <c r="K374">
        <v>-1.0249999999999999</v>
      </c>
      <c r="O374">
        <f>ROUND(CP374,0)</f>
        <v>-18506</v>
      </c>
      <c r="P374">
        <f>ROUND(CQ374*I374,0)</f>
        <v>-18506</v>
      </c>
      <c r="Q374">
        <f>ROUND(CR374*I374,0)</f>
        <v>0</v>
      </c>
      <c r="R374">
        <f>ROUND(CS374*I374,0)</f>
        <v>0</v>
      </c>
      <c r="S374">
        <f>ROUND(CT374*I374,0)</f>
        <v>0</v>
      </c>
      <c r="T374">
        <f>ROUND(CU374*I374,0)</f>
        <v>0</v>
      </c>
      <c r="U374">
        <f t="shared" si="241"/>
        <v>0</v>
      </c>
      <c r="V374">
        <f t="shared" si="242"/>
        <v>0</v>
      </c>
      <c r="W374">
        <f>ROUND(CX374*I374,0)</f>
        <v>0</v>
      </c>
      <c r="X374">
        <f>ROUND(CY374,0)</f>
        <v>0</v>
      </c>
      <c r="Y374">
        <f>ROUND(CZ374,0)</f>
        <v>0</v>
      </c>
      <c r="AA374">
        <v>53551707</v>
      </c>
      <c r="AB374">
        <f t="shared" si="243"/>
        <v>2275.5</v>
      </c>
      <c r="AC374">
        <f t="shared" si="244"/>
        <v>2275.5</v>
      </c>
      <c r="AD374">
        <f>ROUND((((ET374)-(EU374))+AE374),2)</f>
        <v>0</v>
      </c>
      <c r="AE374">
        <f t="shared" si="263"/>
        <v>0</v>
      </c>
      <c r="AF374">
        <f t="shared" si="263"/>
        <v>0</v>
      </c>
      <c r="AG374">
        <f t="shared" si="245"/>
        <v>0</v>
      </c>
      <c r="AH374">
        <f t="shared" si="264"/>
        <v>0</v>
      </c>
      <c r="AI374">
        <f t="shared" si="264"/>
        <v>0</v>
      </c>
      <c r="AJ374">
        <f t="shared" si="246"/>
        <v>0</v>
      </c>
      <c r="AK374">
        <v>2275.5</v>
      </c>
      <c r="AL374">
        <v>2275.5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108</v>
      </c>
      <c r="AU374">
        <v>55</v>
      </c>
      <c r="AV374">
        <v>1</v>
      </c>
      <c r="AW374">
        <v>1</v>
      </c>
      <c r="AZ374">
        <v>1</v>
      </c>
      <c r="BA374">
        <v>1</v>
      </c>
      <c r="BB374">
        <v>1</v>
      </c>
      <c r="BC374">
        <v>11.02</v>
      </c>
      <c r="BD374" t="s">
        <v>3</v>
      </c>
      <c r="BE374" t="s">
        <v>3</v>
      </c>
      <c r="BF374" t="s">
        <v>3</v>
      </c>
      <c r="BG374" t="s">
        <v>3</v>
      </c>
      <c r="BH374">
        <v>3</v>
      </c>
      <c r="BI374">
        <v>1</v>
      </c>
      <c r="BJ374" t="s">
        <v>582</v>
      </c>
      <c r="BM374">
        <v>10001</v>
      </c>
      <c r="BN374">
        <v>0</v>
      </c>
      <c r="BO374" t="s">
        <v>580</v>
      </c>
      <c r="BP374">
        <v>1</v>
      </c>
      <c r="BQ374">
        <v>2</v>
      </c>
      <c r="BR374">
        <v>1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 t="s">
        <v>3</v>
      </c>
      <c r="BZ374">
        <v>108</v>
      </c>
      <c r="CA374">
        <v>55</v>
      </c>
      <c r="CB374" t="s">
        <v>3</v>
      </c>
      <c r="CE374">
        <v>0</v>
      </c>
      <c r="CF374">
        <v>0</v>
      </c>
      <c r="CG374">
        <v>0</v>
      </c>
      <c r="CM374">
        <v>0</v>
      </c>
      <c r="CN374" t="s">
        <v>3</v>
      </c>
      <c r="CO374">
        <v>0</v>
      </c>
      <c r="CP374">
        <f t="shared" si="247"/>
        <v>-18506</v>
      </c>
      <c r="CQ374">
        <f t="shared" si="262"/>
        <v>25076.01</v>
      </c>
      <c r="CR374">
        <f t="shared" si="248"/>
        <v>0</v>
      </c>
      <c r="CS374">
        <f t="shared" si="249"/>
        <v>0</v>
      </c>
      <c r="CT374">
        <f t="shared" si="250"/>
        <v>0</v>
      </c>
      <c r="CU374">
        <f t="shared" si="251"/>
        <v>0</v>
      </c>
      <c r="CV374">
        <f t="shared" si="252"/>
        <v>0</v>
      </c>
      <c r="CW374">
        <f t="shared" si="253"/>
        <v>0</v>
      </c>
      <c r="CX374">
        <f t="shared" si="254"/>
        <v>0</v>
      </c>
      <c r="CY374">
        <f t="shared" si="255"/>
        <v>0</v>
      </c>
      <c r="CZ374">
        <f t="shared" si="256"/>
        <v>0</v>
      </c>
      <c r="DC374" t="s">
        <v>3</v>
      </c>
      <c r="DD374" t="s">
        <v>3</v>
      </c>
      <c r="DE374" t="s">
        <v>3</v>
      </c>
      <c r="DF374" t="s">
        <v>3</v>
      </c>
      <c r="DG374" t="s">
        <v>3</v>
      </c>
      <c r="DH374" t="s">
        <v>3</v>
      </c>
      <c r="DI374" t="s">
        <v>3</v>
      </c>
      <c r="DJ374" t="s">
        <v>3</v>
      </c>
      <c r="DK374" t="s">
        <v>3</v>
      </c>
      <c r="DL374" t="s">
        <v>3</v>
      </c>
      <c r="DM374" t="s">
        <v>3</v>
      </c>
      <c r="DN374">
        <v>0</v>
      </c>
      <c r="DO374">
        <v>0</v>
      </c>
      <c r="DP374">
        <v>1</v>
      </c>
      <c r="DQ374">
        <v>1</v>
      </c>
      <c r="DU374">
        <v>1005</v>
      </c>
      <c r="DV374" t="s">
        <v>396</v>
      </c>
      <c r="DW374" t="s">
        <v>396</v>
      </c>
      <c r="DX374">
        <v>100</v>
      </c>
      <c r="DZ374" t="s">
        <v>3</v>
      </c>
      <c r="EA374" t="s">
        <v>3</v>
      </c>
      <c r="EB374" t="s">
        <v>3</v>
      </c>
      <c r="EC374" t="s">
        <v>3</v>
      </c>
      <c r="EE374">
        <v>53551115</v>
      </c>
      <c r="EF374">
        <v>2</v>
      </c>
      <c r="EG374" t="s">
        <v>38</v>
      </c>
      <c r="EH374">
        <v>10</v>
      </c>
      <c r="EI374" t="s">
        <v>503</v>
      </c>
      <c r="EJ374">
        <v>1</v>
      </c>
      <c r="EK374">
        <v>10001</v>
      </c>
      <c r="EL374" t="s">
        <v>503</v>
      </c>
      <c r="EM374" t="s">
        <v>504</v>
      </c>
      <c r="EO374" t="s">
        <v>3</v>
      </c>
      <c r="EQ374">
        <v>0</v>
      </c>
      <c r="ER374">
        <v>2275.5</v>
      </c>
      <c r="ES374">
        <v>2275.5</v>
      </c>
      <c r="ET374">
        <v>0</v>
      </c>
      <c r="EU374">
        <v>0</v>
      </c>
      <c r="EV374">
        <v>0</v>
      </c>
      <c r="EW374">
        <v>0</v>
      </c>
      <c r="EX374">
        <v>0</v>
      </c>
      <c r="FQ374">
        <v>0</v>
      </c>
      <c r="FR374">
        <f>ROUND(IF(AND(BH374=3,BI374=3),P374,0),0)</f>
        <v>0</v>
      </c>
      <c r="FS374">
        <v>0</v>
      </c>
      <c r="FX374">
        <v>108</v>
      </c>
      <c r="FY374">
        <v>55</v>
      </c>
      <c r="GA374" t="s">
        <v>3</v>
      </c>
      <c r="GD374">
        <v>1</v>
      </c>
      <c r="GF374">
        <v>-1011621594</v>
      </c>
      <c r="GG374">
        <v>2</v>
      </c>
      <c r="GH374">
        <v>1</v>
      </c>
      <c r="GI374">
        <v>2</v>
      </c>
      <c r="GJ374">
        <v>0</v>
      </c>
      <c r="GK374">
        <v>0</v>
      </c>
      <c r="GL374">
        <f>ROUND(IF(AND(BH374=3,BI374=3,FS374&lt;&gt;0),P374,0),0)</f>
        <v>0</v>
      </c>
      <c r="GM374">
        <f>ROUND(O374+X374+Y374,0)+GX374</f>
        <v>-18506</v>
      </c>
      <c r="GN374">
        <f>IF(OR(BI374=0,BI374=1),ROUND(O374+X374+Y374,0),0)</f>
        <v>-18506</v>
      </c>
      <c r="GO374">
        <f>IF(BI374=2,ROUND(O374+X374+Y374,0),0)</f>
        <v>0</v>
      </c>
      <c r="GP374">
        <f>IF(BI374=4,ROUND(O374+X374+Y374,0)+GX374,0)</f>
        <v>0</v>
      </c>
      <c r="GR374">
        <v>0</v>
      </c>
      <c r="GS374">
        <v>3</v>
      </c>
      <c r="GT374">
        <v>0</v>
      </c>
      <c r="GU374" t="s">
        <v>3</v>
      </c>
      <c r="GV374">
        <f t="shared" si="257"/>
        <v>0</v>
      </c>
      <c r="GW374">
        <v>1</v>
      </c>
      <c r="GX374">
        <f>ROUND(HC374*I374,0)</f>
        <v>0</v>
      </c>
      <c r="HA374">
        <v>0</v>
      </c>
      <c r="HB374">
        <v>0</v>
      </c>
      <c r="HC374">
        <f t="shared" si="258"/>
        <v>0</v>
      </c>
      <c r="HE374" t="s">
        <v>3</v>
      </c>
      <c r="HF374" t="s">
        <v>3</v>
      </c>
      <c r="HM374" t="s">
        <v>3</v>
      </c>
      <c r="HN374" t="s">
        <v>505</v>
      </c>
      <c r="HO374" t="s">
        <v>506</v>
      </c>
      <c r="HP374" t="s">
        <v>503</v>
      </c>
      <c r="HQ374" t="s">
        <v>503</v>
      </c>
      <c r="IK374">
        <v>0</v>
      </c>
    </row>
    <row r="375" spans="1:255" x14ac:dyDescent="0.2">
      <c r="A375" s="2">
        <v>18</v>
      </c>
      <c r="B375" s="2">
        <v>1</v>
      </c>
      <c r="C375" s="2">
        <v>778</v>
      </c>
      <c r="D375" s="2"/>
      <c r="E375" s="2" t="s">
        <v>583</v>
      </c>
      <c r="F375" s="2" t="s">
        <v>584</v>
      </c>
      <c r="G375" s="2" t="s">
        <v>585</v>
      </c>
      <c r="H375" s="2" t="s">
        <v>425</v>
      </c>
      <c r="I375" s="2">
        <f>I371*J375</f>
        <v>8.64</v>
      </c>
      <c r="J375" s="2">
        <v>12.000000000000002</v>
      </c>
      <c r="K375" s="2">
        <v>12</v>
      </c>
      <c r="L375" s="2"/>
      <c r="M375" s="2"/>
      <c r="N375" s="2"/>
      <c r="O375" s="2">
        <f>ROUND(CP375,2)</f>
        <v>48039.78</v>
      </c>
      <c r="P375" s="2">
        <f>ROUND(CQ375*I375,2)</f>
        <v>48039.78</v>
      </c>
      <c r="Q375" s="2">
        <f>ROUND(CR375*I375,2)</f>
        <v>0</v>
      </c>
      <c r="R375" s="2">
        <f>ROUND(CS375*I375,2)</f>
        <v>0</v>
      </c>
      <c r="S375" s="2">
        <f>ROUND(CT375*I375,2)</f>
        <v>0</v>
      </c>
      <c r="T375" s="2">
        <f>ROUND(CU375*I375,2)</f>
        <v>0</v>
      </c>
      <c r="U375" s="2">
        <f t="shared" si="241"/>
        <v>0</v>
      </c>
      <c r="V375" s="2">
        <f t="shared" si="242"/>
        <v>0</v>
      </c>
      <c r="W375" s="2">
        <f>ROUND(CX375*I375,2)</f>
        <v>155</v>
      </c>
      <c r="X375" s="2">
        <f>ROUND(CY375,2)</f>
        <v>0</v>
      </c>
      <c r="Y375" s="2">
        <f>ROUND(CZ375,2)</f>
        <v>0</v>
      </c>
      <c r="Z375" s="2"/>
      <c r="AA375" s="2">
        <v>53551706</v>
      </c>
      <c r="AB375" s="2">
        <f t="shared" si="243"/>
        <v>5560.16</v>
      </c>
      <c r="AC375" s="2">
        <f t="shared" si="244"/>
        <v>5560.16</v>
      </c>
      <c r="AD375" s="2">
        <f>ROUND((((ET375)-(EU375))+AE375),2)</f>
        <v>0</v>
      </c>
      <c r="AE375" s="2">
        <f t="shared" si="263"/>
        <v>0</v>
      </c>
      <c r="AF375" s="2">
        <f t="shared" si="263"/>
        <v>0</v>
      </c>
      <c r="AG375" s="2">
        <f t="shared" si="245"/>
        <v>0</v>
      </c>
      <c r="AH375" s="2">
        <f t="shared" si="264"/>
        <v>0</v>
      </c>
      <c r="AI375" s="2">
        <f t="shared" si="264"/>
        <v>0</v>
      </c>
      <c r="AJ375" s="2">
        <f t="shared" si="246"/>
        <v>17.940000000000001</v>
      </c>
      <c r="AK375" s="2">
        <v>5560.16</v>
      </c>
      <c r="AL375" s="2">
        <v>5560.16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17.940000000000001</v>
      </c>
      <c r="AT375" s="2">
        <v>108</v>
      </c>
      <c r="AU375" s="2">
        <v>55</v>
      </c>
      <c r="AV375" s="2">
        <v>1</v>
      </c>
      <c r="AW375" s="2">
        <v>1</v>
      </c>
      <c r="AX375" s="2"/>
      <c r="AY375" s="2"/>
      <c r="AZ375" s="2">
        <v>1</v>
      </c>
      <c r="BA375" s="2">
        <v>1</v>
      </c>
      <c r="BB375" s="2">
        <v>1</v>
      </c>
      <c r="BC375" s="2">
        <v>1</v>
      </c>
      <c r="BD375" s="2" t="s">
        <v>3</v>
      </c>
      <c r="BE375" s="2" t="s">
        <v>3</v>
      </c>
      <c r="BF375" s="2" t="s">
        <v>3</v>
      </c>
      <c r="BG375" s="2" t="s">
        <v>3</v>
      </c>
      <c r="BH375" s="2">
        <v>3</v>
      </c>
      <c r="BI375" s="2">
        <v>1</v>
      </c>
      <c r="BJ375" s="2" t="s">
        <v>586</v>
      </c>
      <c r="BK375" s="2"/>
      <c r="BL375" s="2"/>
      <c r="BM375" s="2">
        <v>10001</v>
      </c>
      <c r="BN375" s="2">
        <v>0</v>
      </c>
      <c r="BO375" s="2" t="s">
        <v>3</v>
      </c>
      <c r="BP375" s="2">
        <v>0</v>
      </c>
      <c r="BQ375" s="2">
        <v>2</v>
      </c>
      <c r="BR375" s="2">
        <v>0</v>
      </c>
      <c r="BS375" s="2">
        <v>1</v>
      </c>
      <c r="BT375" s="2">
        <v>1</v>
      </c>
      <c r="BU375" s="2">
        <v>1</v>
      </c>
      <c r="BV375" s="2">
        <v>1</v>
      </c>
      <c r="BW375" s="2">
        <v>1</v>
      </c>
      <c r="BX375" s="2">
        <v>1</v>
      </c>
      <c r="BY375" s="2" t="s">
        <v>3</v>
      </c>
      <c r="BZ375" s="2">
        <v>108</v>
      </c>
      <c r="CA375" s="2">
        <v>55</v>
      </c>
      <c r="CB375" s="2" t="s">
        <v>3</v>
      </c>
      <c r="CC375" s="2"/>
      <c r="CD375" s="2"/>
      <c r="CE375" s="2">
        <v>0</v>
      </c>
      <c r="CF375" s="2">
        <v>0</v>
      </c>
      <c r="CG375" s="2">
        <v>0</v>
      </c>
      <c r="CH375" s="2"/>
      <c r="CI375" s="2"/>
      <c r="CJ375" s="2"/>
      <c r="CK375" s="2"/>
      <c r="CL375" s="2"/>
      <c r="CM375" s="2">
        <v>0</v>
      </c>
      <c r="CN375" s="2" t="s">
        <v>3</v>
      </c>
      <c r="CO375" s="2">
        <v>0</v>
      </c>
      <c r="CP375" s="2">
        <f t="shared" si="247"/>
        <v>48039.78</v>
      </c>
      <c r="CQ375" s="2">
        <f t="shared" si="262"/>
        <v>5560.16</v>
      </c>
      <c r="CR375" s="2">
        <f t="shared" si="248"/>
        <v>0</v>
      </c>
      <c r="CS375" s="2">
        <f t="shared" si="249"/>
        <v>0</v>
      </c>
      <c r="CT375" s="2">
        <f t="shared" si="250"/>
        <v>0</v>
      </c>
      <c r="CU375" s="2">
        <f t="shared" si="251"/>
        <v>0</v>
      </c>
      <c r="CV375" s="2">
        <f t="shared" si="252"/>
        <v>0</v>
      </c>
      <c r="CW375" s="2">
        <f t="shared" si="253"/>
        <v>0</v>
      </c>
      <c r="CX375" s="2">
        <f t="shared" si="254"/>
        <v>17.940000000000001</v>
      </c>
      <c r="CY375" s="2">
        <f t="shared" si="255"/>
        <v>0</v>
      </c>
      <c r="CZ375" s="2">
        <f t="shared" si="256"/>
        <v>0</v>
      </c>
      <c r="DA375" s="2"/>
      <c r="DB375" s="2"/>
      <c r="DC375" s="2" t="s">
        <v>3</v>
      </c>
      <c r="DD375" s="2" t="s">
        <v>3</v>
      </c>
      <c r="DE375" s="2" t="s">
        <v>3</v>
      </c>
      <c r="DF375" s="2" t="s">
        <v>3</v>
      </c>
      <c r="DG375" s="2" t="s">
        <v>3</v>
      </c>
      <c r="DH375" s="2" t="s">
        <v>3</v>
      </c>
      <c r="DI375" s="2" t="s">
        <v>3</v>
      </c>
      <c r="DJ375" s="2" t="s">
        <v>3</v>
      </c>
      <c r="DK375" s="2" t="s">
        <v>3</v>
      </c>
      <c r="DL375" s="2" t="s">
        <v>3</v>
      </c>
      <c r="DM375" s="2" t="s">
        <v>3</v>
      </c>
      <c r="DN375" s="2">
        <v>0</v>
      </c>
      <c r="DO375" s="2">
        <v>0</v>
      </c>
      <c r="DP375" s="2">
        <v>1</v>
      </c>
      <c r="DQ375" s="2">
        <v>1</v>
      </c>
      <c r="DR375" s="2"/>
      <c r="DS375" s="2"/>
      <c r="DT375" s="2"/>
      <c r="DU375" s="2">
        <v>1007</v>
      </c>
      <c r="DV375" s="2" t="s">
        <v>425</v>
      </c>
      <c r="DW375" s="2" t="s">
        <v>425</v>
      </c>
      <c r="DX375" s="2">
        <v>1</v>
      </c>
      <c r="DY375" s="2"/>
      <c r="DZ375" s="2" t="s">
        <v>3</v>
      </c>
      <c r="EA375" s="2" t="s">
        <v>3</v>
      </c>
      <c r="EB375" s="2" t="s">
        <v>3</v>
      </c>
      <c r="EC375" s="2" t="s">
        <v>3</v>
      </c>
      <c r="ED375" s="2"/>
      <c r="EE375" s="2">
        <v>53551115</v>
      </c>
      <c r="EF375" s="2">
        <v>2</v>
      </c>
      <c r="EG375" s="2" t="s">
        <v>38</v>
      </c>
      <c r="EH375" s="2">
        <v>10</v>
      </c>
      <c r="EI375" s="2" t="s">
        <v>503</v>
      </c>
      <c r="EJ375" s="2">
        <v>1</v>
      </c>
      <c r="EK375" s="2">
        <v>10001</v>
      </c>
      <c r="EL375" s="2" t="s">
        <v>503</v>
      </c>
      <c r="EM375" s="2" t="s">
        <v>504</v>
      </c>
      <c r="EN375" s="2"/>
      <c r="EO375" s="2" t="s">
        <v>3</v>
      </c>
      <c r="EP375" s="2"/>
      <c r="EQ375" s="2">
        <v>0</v>
      </c>
      <c r="ER375" s="2">
        <v>5560.16</v>
      </c>
      <c r="ES375" s="2">
        <v>5560.16</v>
      </c>
      <c r="ET375" s="2">
        <v>0</v>
      </c>
      <c r="EU375" s="2">
        <v>0</v>
      </c>
      <c r="EV375" s="2">
        <v>0</v>
      </c>
      <c r="EW375" s="2">
        <v>0</v>
      </c>
      <c r="EX375" s="2">
        <v>0</v>
      </c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>
        <v>0</v>
      </c>
      <c r="FR375" s="2">
        <f>ROUND(IF(AND(BH375=3,BI375=3),P375,0),2)</f>
        <v>0</v>
      </c>
      <c r="FS375" s="2">
        <v>0</v>
      </c>
      <c r="FT375" s="2"/>
      <c r="FU375" s="2"/>
      <c r="FV375" s="2"/>
      <c r="FW375" s="2"/>
      <c r="FX375" s="2">
        <v>108</v>
      </c>
      <c r="FY375" s="2">
        <v>55</v>
      </c>
      <c r="FZ375" s="2"/>
      <c r="GA375" s="2" t="s">
        <v>3</v>
      </c>
      <c r="GB375" s="2"/>
      <c r="GC375" s="2"/>
      <c r="GD375" s="2">
        <v>1</v>
      </c>
      <c r="GE375" s="2"/>
      <c r="GF375" s="2">
        <v>-1679095291</v>
      </c>
      <c r="GG375" s="2">
        <v>2</v>
      </c>
      <c r="GH375" s="2">
        <v>1</v>
      </c>
      <c r="GI375" s="2">
        <v>-2</v>
      </c>
      <c r="GJ375" s="2">
        <v>0</v>
      </c>
      <c r="GK375" s="2">
        <v>0</v>
      </c>
      <c r="GL375" s="2">
        <f>ROUND(IF(AND(BH375=3,BI375=3,FS375&lt;&gt;0),P375,0),2)</f>
        <v>0</v>
      </c>
      <c r="GM375" s="2">
        <f>ROUND(O375+X375+Y375,2)+GX375</f>
        <v>48039.78</v>
      </c>
      <c r="GN375" s="2">
        <f>IF(OR(BI375=0,BI375=1),ROUND(O375+X375+Y375,2),0)</f>
        <v>48039.78</v>
      </c>
      <c r="GO375" s="2">
        <f>IF(BI375=2,ROUND(O375+X375+Y375,2),0)</f>
        <v>0</v>
      </c>
      <c r="GP375" s="2">
        <f>IF(BI375=4,ROUND(O375+X375+Y375,2)+GX375,0)</f>
        <v>0</v>
      </c>
      <c r="GQ375" s="2"/>
      <c r="GR375" s="2">
        <v>0</v>
      </c>
      <c r="GS375" s="2">
        <v>0</v>
      </c>
      <c r="GT375" s="2">
        <v>0</v>
      </c>
      <c r="GU375" s="2" t="s">
        <v>3</v>
      </c>
      <c r="GV375" s="2">
        <f t="shared" si="257"/>
        <v>0</v>
      </c>
      <c r="GW375" s="2">
        <v>1</v>
      </c>
      <c r="GX375" s="2">
        <f>ROUND(HC375*I375,2)</f>
        <v>0</v>
      </c>
      <c r="GY375" s="2"/>
      <c r="GZ375" s="2"/>
      <c r="HA375" s="2">
        <v>0</v>
      </c>
      <c r="HB375" s="2">
        <v>0</v>
      </c>
      <c r="HC375" s="2">
        <f t="shared" si="258"/>
        <v>0</v>
      </c>
      <c r="HD375" s="2"/>
      <c r="HE375" s="2" t="s">
        <v>3</v>
      </c>
      <c r="HF375" s="2" t="s">
        <v>3</v>
      </c>
      <c r="HG375" s="2"/>
      <c r="HH375" s="2"/>
      <c r="HI375" s="2"/>
      <c r="HJ375" s="2"/>
      <c r="HK375" s="2"/>
      <c r="HL375" s="2"/>
      <c r="HM375" s="2" t="s">
        <v>3</v>
      </c>
      <c r="HN375" s="2" t="s">
        <v>505</v>
      </c>
      <c r="HO375" s="2" t="s">
        <v>506</v>
      </c>
      <c r="HP375" s="2" t="s">
        <v>503</v>
      </c>
      <c r="HQ375" s="2" t="s">
        <v>503</v>
      </c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>
        <v>0</v>
      </c>
      <c r="IL375" s="2"/>
      <c r="IM375" s="2"/>
      <c r="IN375" s="2"/>
      <c r="IO375" s="2"/>
      <c r="IP375" s="2"/>
      <c r="IQ375" s="2"/>
      <c r="IR375" s="2"/>
      <c r="IS375" s="2"/>
      <c r="IT375" s="2"/>
      <c r="IU375" s="2"/>
    </row>
    <row r="376" spans="1:255" x14ac:dyDescent="0.2">
      <c r="A376">
        <v>18</v>
      </c>
      <c r="B376">
        <v>1</v>
      </c>
      <c r="C376">
        <v>784</v>
      </c>
      <c r="E376" t="s">
        <v>583</v>
      </c>
      <c r="F376" t="s">
        <v>584</v>
      </c>
      <c r="G376" t="s">
        <v>585</v>
      </c>
      <c r="H376" t="s">
        <v>425</v>
      </c>
      <c r="I376">
        <f>I372*J376</f>
        <v>8.64</v>
      </c>
      <c r="J376">
        <v>12.000000000000002</v>
      </c>
      <c r="K376">
        <v>12</v>
      </c>
      <c r="O376">
        <f>ROUND(CP376,0)</f>
        <v>622596</v>
      </c>
      <c r="P376">
        <f>ROUND(CQ376*I376,0)</f>
        <v>622596</v>
      </c>
      <c r="Q376">
        <f>ROUND(CR376*I376,0)</f>
        <v>0</v>
      </c>
      <c r="R376">
        <f>ROUND(CS376*I376,0)</f>
        <v>0</v>
      </c>
      <c r="S376">
        <f>ROUND(CT376*I376,0)</f>
        <v>0</v>
      </c>
      <c r="T376">
        <f>ROUND(CU376*I376,0)</f>
        <v>0</v>
      </c>
      <c r="U376">
        <f t="shared" si="241"/>
        <v>0</v>
      </c>
      <c r="V376">
        <f t="shared" si="242"/>
        <v>0</v>
      </c>
      <c r="W376">
        <f>ROUND(CX376*I376,0)</f>
        <v>155</v>
      </c>
      <c r="X376">
        <f>ROUND(CY376,0)</f>
        <v>0</v>
      </c>
      <c r="Y376">
        <f>ROUND(CZ376,0)</f>
        <v>0</v>
      </c>
      <c r="AA376">
        <v>53551707</v>
      </c>
      <c r="AB376">
        <f t="shared" si="243"/>
        <v>5560.16</v>
      </c>
      <c r="AC376">
        <f t="shared" si="244"/>
        <v>5560.16</v>
      </c>
      <c r="AD376">
        <f>ROUND((((ET376)-(EU376))+AE376),2)</f>
        <v>0</v>
      </c>
      <c r="AE376">
        <f t="shared" si="263"/>
        <v>0</v>
      </c>
      <c r="AF376">
        <f t="shared" si="263"/>
        <v>0</v>
      </c>
      <c r="AG376">
        <f t="shared" si="245"/>
        <v>0</v>
      </c>
      <c r="AH376">
        <f t="shared" si="264"/>
        <v>0</v>
      </c>
      <c r="AI376">
        <f t="shared" si="264"/>
        <v>0</v>
      </c>
      <c r="AJ376">
        <f t="shared" si="246"/>
        <v>17.940000000000001</v>
      </c>
      <c r="AK376">
        <v>5560.16</v>
      </c>
      <c r="AL376">
        <v>5560.16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17.940000000000001</v>
      </c>
      <c r="AT376">
        <v>108</v>
      </c>
      <c r="AU376">
        <v>55</v>
      </c>
      <c r="AV376">
        <v>1</v>
      </c>
      <c r="AW376">
        <v>1</v>
      </c>
      <c r="AZ376">
        <v>1</v>
      </c>
      <c r="BA376">
        <v>1</v>
      </c>
      <c r="BB376">
        <v>1</v>
      </c>
      <c r="BC376">
        <v>12.96</v>
      </c>
      <c r="BD376" t="s">
        <v>3</v>
      </c>
      <c r="BE376" t="s">
        <v>3</v>
      </c>
      <c r="BF376" t="s">
        <v>3</v>
      </c>
      <c r="BG376" t="s">
        <v>3</v>
      </c>
      <c r="BH376">
        <v>3</v>
      </c>
      <c r="BI376">
        <v>1</v>
      </c>
      <c r="BJ376" t="s">
        <v>586</v>
      </c>
      <c r="BM376">
        <v>10001</v>
      </c>
      <c r="BN376">
        <v>0</v>
      </c>
      <c r="BO376" t="s">
        <v>584</v>
      </c>
      <c r="BP376">
        <v>1</v>
      </c>
      <c r="BQ376">
        <v>2</v>
      </c>
      <c r="BR376">
        <v>0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 t="s">
        <v>3</v>
      </c>
      <c r="BZ376">
        <v>108</v>
      </c>
      <c r="CA376">
        <v>55</v>
      </c>
      <c r="CB376" t="s">
        <v>3</v>
      </c>
      <c r="CE376">
        <v>0</v>
      </c>
      <c r="CF376">
        <v>0</v>
      </c>
      <c r="CG376">
        <v>0</v>
      </c>
      <c r="CM376">
        <v>0</v>
      </c>
      <c r="CN376" t="s">
        <v>3</v>
      </c>
      <c r="CO376">
        <v>0</v>
      </c>
      <c r="CP376">
        <f t="shared" si="247"/>
        <v>622596</v>
      </c>
      <c r="CQ376">
        <f t="shared" si="262"/>
        <v>72059.673600000009</v>
      </c>
      <c r="CR376">
        <f t="shared" si="248"/>
        <v>0</v>
      </c>
      <c r="CS376">
        <f t="shared" si="249"/>
        <v>0</v>
      </c>
      <c r="CT376">
        <f t="shared" si="250"/>
        <v>0</v>
      </c>
      <c r="CU376">
        <f t="shared" si="251"/>
        <v>0</v>
      </c>
      <c r="CV376">
        <f t="shared" si="252"/>
        <v>0</v>
      </c>
      <c r="CW376">
        <f t="shared" si="253"/>
        <v>0</v>
      </c>
      <c r="CX376">
        <f t="shared" si="254"/>
        <v>17.940000000000001</v>
      </c>
      <c r="CY376">
        <f t="shared" si="255"/>
        <v>0</v>
      </c>
      <c r="CZ376">
        <f t="shared" si="256"/>
        <v>0</v>
      </c>
      <c r="DC376" t="s">
        <v>3</v>
      </c>
      <c r="DD376" t="s">
        <v>3</v>
      </c>
      <c r="DE376" t="s">
        <v>3</v>
      </c>
      <c r="DF376" t="s">
        <v>3</v>
      </c>
      <c r="DG376" t="s">
        <v>3</v>
      </c>
      <c r="DH376" t="s">
        <v>3</v>
      </c>
      <c r="DI376" t="s">
        <v>3</v>
      </c>
      <c r="DJ376" t="s">
        <v>3</v>
      </c>
      <c r="DK376" t="s">
        <v>3</v>
      </c>
      <c r="DL376" t="s">
        <v>3</v>
      </c>
      <c r="DM376" t="s">
        <v>3</v>
      </c>
      <c r="DN376">
        <v>0</v>
      </c>
      <c r="DO376">
        <v>0</v>
      </c>
      <c r="DP376">
        <v>1</v>
      </c>
      <c r="DQ376">
        <v>1</v>
      </c>
      <c r="DU376">
        <v>1007</v>
      </c>
      <c r="DV376" t="s">
        <v>425</v>
      </c>
      <c r="DW376" t="s">
        <v>425</v>
      </c>
      <c r="DX376">
        <v>1</v>
      </c>
      <c r="DZ376" t="s">
        <v>3</v>
      </c>
      <c r="EA376" t="s">
        <v>3</v>
      </c>
      <c r="EB376" t="s">
        <v>3</v>
      </c>
      <c r="EC376" t="s">
        <v>3</v>
      </c>
      <c r="EE376">
        <v>53551115</v>
      </c>
      <c r="EF376">
        <v>2</v>
      </c>
      <c r="EG376" t="s">
        <v>38</v>
      </c>
      <c r="EH376">
        <v>10</v>
      </c>
      <c r="EI376" t="s">
        <v>503</v>
      </c>
      <c r="EJ376">
        <v>1</v>
      </c>
      <c r="EK376">
        <v>10001</v>
      </c>
      <c r="EL376" t="s">
        <v>503</v>
      </c>
      <c r="EM376" t="s">
        <v>504</v>
      </c>
      <c r="EO376" t="s">
        <v>3</v>
      </c>
      <c r="EQ376">
        <v>0</v>
      </c>
      <c r="ER376">
        <v>5560.16</v>
      </c>
      <c r="ES376">
        <v>5560.16</v>
      </c>
      <c r="ET376">
        <v>0</v>
      </c>
      <c r="EU376">
        <v>0</v>
      </c>
      <c r="EV376">
        <v>0</v>
      </c>
      <c r="EW376">
        <v>0</v>
      </c>
      <c r="EX376">
        <v>0</v>
      </c>
      <c r="FQ376">
        <v>0</v>
      </c>
      <c r="FR376">
        <f>ROUND(IF(AND(BH376=3,BI376=3),P376,0),0)</f>
        <v>0</v>
      </c>
      <c r="FS376">
        <v>0</v>
      </c>
      <c r="FX376">
        <v>108</v>
      </c>
      <c r="FY376">
        <v>55</v>
      </c>
      <c r="GA376" t="s">
        <v>3</v>
      </c>
      <c r="GD376">
        <v>1</v>
      </c>
      <c r="GF376">
        <v>-1679095291</v>
      </c>
      <c r="GG376">
        <v>2</v>
      </c>
      <c r="GH376">
        <v>1</v>
      </c>
      <c r="GI376">
        <v>2</v>
      </c>
      <c r="GJ376">
        <v>0</v>
      </c>
      <c r="GK376">
        <v>0</v>
      </c>
      <c r="GL376">
        <f>ROUND(IF(AND(BH376=3,BI376=3,FS376&lt;&gt;0),P376,0),0)</f>
        <v>0</v>
      </c>
      <c r="GM376">
        <f>ROUND(O376+X376+Y376,0)+GX376</f>
        <v>622596</v>
      </c>
      <c r="GN376">
        <f>IF(OR(BI376=0,BI376=1),ROUND(O376+X376+Y376,0),0)</f>
        <v>622596</v>
      </c>
      <c r="GO376">
        <f>IF(BI376=2,ROUND(O376+X376+Y376,0),0)</f>
        <v>0</v>
      </c>
      <c r="GP376">
        <f>IF(BI376=4,ROUND(O376+X376+Y376,0)+GX376,0)</f>
        <v>0</v>
      </c>
      <c r="GR376">
        <v>0</v>
      </c>
      <c r="GS376">
        <v>3</v>
      </c>
      <c r="GT376">
        <v>0</v>
      </c>
      <c r="GU376" t="s">
        <v>3</v>
      </c>
      <c r="GV376">
        <f t="shared" si="257"/>
        <v>0</v>
      </c>
      <c r="GW376">
        <v>1</v>
      </c>
      <c r="GX376">
        <f>ROUND(HC376*I376,0)</f>
        <v>0</v>
      </c>
      <c r="HA376">
        <v>0</v>
      </c>
      <c r="HB376">
        <v>0</v>
      </c>
      <c r="HC376">
        <f t="shared" si="258"/>
        <v>0</v>
      </c>
      <c r="HE376" t="s">
        <v>3</v>
      </c>
      <c r="HF376" t="s">
        <v>3</v>
      </c>
      <c r="HM376" t="s">
        <v>3</v>
      </c>
      <c r="HN376" t="s">
        <v>505</v>
      </c>
      <c r="HO376" t="s">
        <v>506</v>
      </c>
      <c r="HP376" t="s">
        <v>503</v>
      </c>
      <c r="HQ376" t="s">
        <v>503</v>
      </c>
      <c r="IK376">
        <v>0</v>
      </c>
    </row>
    <row r="377" spans="1:255" x14ac:dyDescent="0.2">
      <c r="A377" s="2">
        <v>17</v>
      </c>
      <c r="B377" s="2">
        <v>1</v>
      </c>
      <c r="C377" s="2">
        <f>ROW(SmtRes!A792)</f>
        <v>792</v>
      </c>
      <c r="D377" s="2">
        <f>ROW(EtalonRes!A738)</f>
        <v>738</v>
      </c>
      <c r="E377" s="2" t="s">
        <v>587</v>
      </c>
      <c r="F377" s="2" t="s">
        <v>588</v>
      </c>
      <c r="G377" s="2" t="s">
        <v>589</v>
      </c>
      <c r="H377" s="2" t="s">
        <v>590</v>
      </c>
      <c r="I377" s="2">
        <v>28</v>
      </c>
      <c r="J377" s="2">
        <v>0</v>
      </c>
      <c r="K377" s="2">
        <v>28</v>
      </c>
      <c r="L377" s="2"/>
      <c r="M377" s="2"/>
      <c r="N377" s="2"/>
      <c r="O377" s="2">
        <f>ROUND(CP377,2)</f>
        <v>689.08</v>
      </c>
      <c r="P377" s="2">
        <f>ROUND(CQ377*I377,2)</f>
        <v>108.64</v>
      </c>
      <c r="Q377" s="2">
        <f>ROUND(CR377*I377,2)</f>
        <v>95.48</v>
      </c>
      <c r="R377" s="2">
        <f>ROUND(CS377*I377,2)</f>
        <v>0</v>
      </c>
      <c r="S377" s="2">
        <f>ROUND(CT377*I377,2)</f>
        <v>484.96</v>
      </c>
      <c r="T377" s="2">
        <f>ROUND(CU377*I377,2)</f>
        <v>0</v>
      </c>
      <c r="U377" s="2">
        <f t="shared" si="241"/>
        <v>54.063800000000001</v>
      </c>
      <c r="V377" s="2">
        <f t="shared" si="242"/>
        <v>0</v>
      </c>
      <c r="W377" s="2">
        <f>ROUND(CX377*I377,2)</f>
        <v>0</v>
      </c>
      <c r="X377" s="2">
        <f>ROUND(CY377,2)</f>
        <v>528.12</v>
      </c>
      <c r="Y377" s="2">
        <f>ROUND(CZ377,2)</f>
        <v>296.8</v>
      </c>
      <c r="Z377" s="2"/>
      <c r="AA377" s="2">
        <v>53551706</v>
      </c>
      <c r="AB377" s="2">
        <f t="shared" si="243"/>
        <v>24.61</v>
      </c>
      <c r="AC377" s="2">
        <f t="shared" si="244"/>
        <v>3.88</v>
      </c>
      <c r="AD377" s="2">
        <f>ROUND(((((ET377*ROUND((1.25*1.15),7)))-((EU377*ROUND((1.25*1.15),7))))+AE377),2)</f>
        <v>3.41</v>
      </c>
      <c r="AE377" s="2">
        <f>ROUND(((EU377*ROUND((1.25*1.15),7))),2)</f>
        <v>0</v>
      </c>
      <c r="AF377" s="2">
        <f>ROUND(((EV377*ROUND((1.15*1.15),7))),2)</f>
        <v>17.32</v>
      </c>
      <c r="AG377" s="2">
        <f t="shared" si="245"/>
        <v>0</v>
      </c>
      <c r="AH377" s="2">
        <f>((EW377*ROUND((1.15*1.15),7)))</f>
        <v>1.93085</v>
      </c>
      <c r="AI377" s="2">
        <f>((EX377*ROUND((1.25*1.15),7)))</f>
        <v>0</v>
      </c>
      <c r="AJ377" s="2">
        <f t="shared" si="246"/>
        <v>0</v>
      </c>
      <c r="AK377" s="2">
        <v>19.350000000000001</v>
      </c>
      <c r="AL377" s="2">
        <v>3.88</v>
      </c>
      <c r="AM377" s="2">
        <v>2.37</v>
      </c>
      <c r="AN377" s="2">
        <v>0</v>
      </c>
      <c r="AO377" s="2">
        <v>13.1</v>
      </c>
      <c r="AP377" s="2">
        <v>0</v>
      </c>
      <c r="AQ377" s="2">
        <v>1.46</v>
      </c>
      <c r="AR377" s="2">
        <v>0</v>
      </c>
      <c r="AS377" s="2">
        <v>0</v>
      </c>
      <c r="AT377" s="2">
        <v>108.9</v>
      </c>
      <c r="AU377" s="2">
        <v>61.2</v>
      </c>
      <c r="AV377" s="2">
        <v>1</v>
      </c>
      <c r="AW377" s="2">
        <v>1</v>
      </c>
      <c r="AX377" s="2"/>
      <c r="AY377" s="2"/>
      <c r="AZ377" s="2">
        <v>1</v>
      </c>
      <c r="BA377" s="2">
        <v>1</v>
      </c>
      <c r="BB377" s="2">
        <v>1</v>
      </c>
      <c r="BC377" s="2">
        <v>1</v>
      </c>
      <c r="BD377" s="2" t="s">
        <v>3</v>
      </c>
      <c r="BE377" s="2" t="s">
        <v>3</v>
      </c>
      <c r="BF377" s="2" t="s">
        <v>3</v>
      </c>
      <c r="BG377" s="2" t="s">
        <v>3</v>
      </c>
      <c r="BH377" s="2">
        <v>0</v>
      </c>
      <c r="BI377" s="2">
        <v>1</v>
      </c>
      <c r="BJ377" s="2" t="s">
        <v>591</v>
      </c>
      <c r="BK377" s="2"/>
      <c r="BL377" s="2"/>
      <c r="BM377" s="2">
        <v>20001</v>
      </c>
      <c r="BN377" s="2">
        <v>0</v>
      </c>
      <c r="BO377" s="2" t="s">
        <v>3</v>
      </c>
      <c r="BP377" s="2">
        <v>0</v>
      </c>
      <c r="BQ377" s="2">
        <v>22</v>
      </c>
      <c r="BR377" s="2">
        <v>0</v>
      </c>
      <c r="BS377" s="2">
        <v>1</v>
      </c>
      <c r="BT377" s="2">
        <v>1</v>
      </c>
      <c r="BU377" s="2">
        <v>1</v>
      </c>
      <c r="BV377" s="2">
        <v>1</v>
      </c>
      <c r="BW377" s="2">
        <v>1</v>
      </c>
      <c r="BX377" s="2">
        <v>1</v>
      </c>
      <c r="BY377" s="2" t="s">
        <v>3</v>
      </c>
      <c r="BZ377" s="2">
        <v>121</v>
      </c>
      <c r="CA377" s="2">
        <v>72</v>
      </c>
      <c r="CB377" s="2" t="s">
        <v>3</v>
      </c>
      <c r="CC377" s="2"/>
      <c r="CD377" s="2"/>
      <c r="CE377" s="2">
        <v>0</v>
      </c>
      <c r="CF377" s="2">
        <v>0</v>
      </c>
      <c r="CG377" s="2">
        <v>0</v>
      </c>
      <c r="CH377" s="2"/>
      <c r="CI377" s="2"/>
      <c r="CJ377" s="2"/>
      <c r="CK377" s="2"/>
      <c r="CL377" s="2"/>
      <c r="CM377" s="2">
        <v>0</v>
      </c>
      <c r="CN377" s="2" t="s">
        <v>2151</v>
      </c>
      <c r="CO377" s="2">
        <v>0</v>
      </c>
      <c r="CP377" s="2">
        <f t="shared" si="247"/>
        <v>689.07999999999993</v>
      </c>
      <c r="CQ377" s="2">
        <f t="shared" si="262"/>
        <v>3.88</v>
      </c>
      <c r="CR377" s="2">
        <f t="shared" si="248"/>
        <v>3.41</v>
      </c>
      <c r="CS377" s="2">
        <f t="shared" si="249"/>
        <v>0</v>
      </c>
      <c r="CT377" s="2">
        <f t="shared" si="250"/>
        <v>17.32</v>
      </c>
      <c r="CU377" s="2">
        <f t="shared" si="251"/>
        <v>0</v>
      </c>
      <c r="CV377" s="2">
        <f t="shared" si="252"/>
        <v>1.93085</v>
      </c>
      <c r="CW377" s="2">
        <f t="shared" si="253"/>
        <v>0</v>
      </c>
      <c r="CX377" s="2">
        <f t="shared" si="254"/>
        <v>0</v>
      </c>
      <c r="CY377" s="2">
        <f t="shared" si="255"/>
        <v>528.12144000000001</v>
      </c>
      <c r="CZ377" s="2">
        <f t="shared" si="256"/>
        <v>296.79552000000001</v>
      </c>
      <c r="DA377" s="2"/>
      <c r="DB377" s="2"/>
      <c r="DC377" s="2" t="s">
        <v>3</v>
      </c>
      <c r="DD377" s="2" t="s">
        <v>3</v>
      </c>
      <c r="DE377" s="2" t="s">
        <v>61</v>
      </c>
      <c r="DF377" s="2" t="s">
        <v>61</v>
      </c>
      <c r="DG377" s="2" t="s">
        <v>62</v>
      </c>
      <c r="DH377" s="2" t="s">
        <v>3</v>
      </c>
      <c r="DI377" s="2" t="s">
        <v>62</v>
      </c>
      <c r="DJ377" s="2" t="s">
        <v>61</v>
      </c>
      <c r="DK377" s="2" t="s">
        <v>3</v>
      </c>
      <c r="DL377" s="2" t="s">
        <v>86</v>
      </c>
      <c r="DM377" s="2" t="s">
        <v>63</v>
      </c>
      <c r="DN377" s="2">
        <v>0</v>
      </c>
      <c r="DO377" s="2">
        <v>0</v>
      </c>
      <c r="DP377" s="2">
        <v>1</v>
      </c>
      <c r="DQ377" s="2">
        <v>1</v>
      </c>
      <c r="DR377" s="2"/>
      <c r="DS377" s="2"/>
      <c r="DT377" s="2"/>
      <c r="DU377" s="2">
        <v>1013</v>
      </c>
      <c r="DV377" s="2" t="s">
        <v>590</v>
      </c>
      <c r="DW377" s="2" t="s">
        <v>590</v>
      </c>
      <c r="DX377" s="2">
        <v>1</v>
      </c>
      <c r="DY377" s="2"/>
      <c r="DZ377" s="2" t="s">
        <v>3</v>
      </c>
      <c r="EA377" s="2" t="s">
        <v>3</v>
      </c>
      <c r="EB377" s="2" t="s">
        <v>3</v>
      </c>
      <c r="EC377" s="2" t="s">
        <v>3</v>
      </c>
      <c r="ED377" s="2"/>
      <c r="EE377" s="2">
        <v>53551148</v>
      </c>
      <c r="EF377" s="2">
        <v>22</v>
      </c>
      <c r="EG377" s="2" t="s">
        <v>592</v>
      </c>
      <c r="EH377" s="2">
        <v>16</v>
      </c>
      <c r="EI377" s="2" t="s">
        <v>593</v>
      </c>
      <c r="EJ377" s="2">
        <v>1</v>
      </c>
      <c r="EK377" s="2">
        <v>20001</v>
      </c>
      <c r="EL377" s="2" t="s">
        <v>594</v>
      </c>
      <c r="EM377" s="2" t="s">
        <v>595</v>
      </c>
      <c r="EN377" s="2"/>
      <c r="EO377" s="2" t="s">
        <v>67</v>
      </c>
      <c r="EP377" s="2"/>
      <c r="EQ377" s="2">
        <v>131072</v>
      </c>
      <c r="ER377" s="2">
        <v>19.350000000000001</v>
      </c>
      <c r="ES377" s="2">
        <v>3.88</v>
      </c>
      <c r="ET377" s="2">
        <v>2.37</v>
      </c>
      <c r="EU377" s="2">
        <v>0</v>
      </c>
      <c r="EV377" s="2">
        <v>13.1</v>
      </c>
      <c r="EW377" s="2">
        <v>1.46</v>
      </c>
      <c r="EX377" s="2">
        <v>0</v>
      </c>
      <c r="EY377" s="2">
        <v>0</v>
      </c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>
        <v>0</v>
      </c>
      <c r="FR377" s="2">
        <f>ROUND(IF(AND(BH377=3,BI377=3),P377,0),2)</f>
        <v>0</v>
      </c>
      <c r="FS377" s="2">
        <v>0</v>
      </c>
      <c r="FT377" s="2"/>
      <c r="FU377" s="2"/>
      <c r="FV377" s="2"/>
      <c r="FW377" s="2"/>
      <c r="FX377" s="2">
        <v>108.9</v>
      </c>
      <c r="FY377" s="2">
        <v>61.2</v>
      </c>
      <c r="FZ377" s="2"/>
      <c r="GA377" s="2" t="s">
        <v>3</v>
      </c>
      <c r="GB377" s="2"/>
      <c r="GC377" s="2"/>
      <c r="GD377" s="2">
        <v>1</v>
      </c>
      <c r="GE377" s="2"/>
      <c r="GF377" s="2">
        <v>785316088</v>
      </c>
      <c r="GG377" s="2">
        <v>2</v>
      </c>
      <c r="GH377" s="2">
        <v>1</v>
      </c>
      <c r="GI377" s="2">
        <v>-2</v>
      </c>
      <c r="GJ377" s="2">
        <v>0</v>
      </c>
      <c r="GK377" s="2">
        <v>0</v>
      </c>
      <c r="GL377" s="2">
        <f>ROUND(IF(AND(BH377=3,BI377=3,FS377&lt;&gt;0),P377,0),2)</f>
        <v>0</v>
      </c>
      <c r="GM377" s="2">
        <f>ROUND(O377+X377+Y377,2)+GX377</f>
        <v>1514</v>
      </c>
      <c r="GN377" s="2">
        <f>IF(OR(BI377=0,BI377=1),ROUND(O377+X377+Y377,2),0)</f>
        <v>1514</v>
      </c>
      <c r="GO377" s="2">
        <f>IF(BI377=2,ROUND(O377+X377+Y377,2),0)</f>
        <v>0</v>
      </c>
      <c r="GP377" s="2">
        <f>IF(BI377=4,ROUND(O377+X377+Y377,2)+GX377,0)</f>
        <v>0</v>
      </c>
      <c r="GQ377" s="2"/>
      <c r="GR377" s="2">
        <v>0</v>
      </c>
      <c r="GS377" s="2">
        <v>0</v>
      </c>
      <c r="GT377" s="2">
        <v>0</v>
      </c>
      <c r="GU377" s="2" t="s">
        <v>3</v>
      </c>
      <c r="GV377" s="2">
        <f t="shared" si="257"/>
        <v>0</v>
      </c>
      <c r="GW377" s="2">
        <v>1</v>
      </c>
      <c r="GX377" s="2">
        <f>ROUND(HC377*I377,2)</f>
        <v>0</v>
      </c>
      <c r="GY377" s="2"/>
      <c r="GZ377" s="2"/>
      <c r="HA377" s="2">
        <v>0</v>
      </c>
      <c r="HB377" s="2">
        <v>0</v>
      </c>
      <c r="HC377" s="2">
        <f t="shared" si="258"/>
        <v>0</v>
      </c>
      <c r="HD377" s="2"/>
      <c r="HE377" s="2" t="s">
        <v>3</v>
      </c>
      <c r="HF377" s="2" t="s">
        <v>3</v>
      </c>
      <c r="HG377" s="2"/>
      <c r="HH377" s="2"/>
      <c r="HI377" s="2"/>
      <c r="HJ377" s="2"/>
      <c r="HK377" s="2"/>
      <c r="HL377" s="2"/>
      <c r="HM377" s="2" t="s">
        <v>3</v>
      </c>
      <c r="HN377" s="2" t="s">
        <v>596</v>
      </c>
      <c r="HO377" s="2" t="s">
        <v>597</v>
      </c>
      <c r="HP377" s="2" t="s">
        <v>593</v>
      </c>
      <c r="HQ377" s="2" t="s">
        <v>593</v>
      </c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>
        <v>0</v>
      </c>
      <c r="IL377" s="2"/>
      <c r="IM377" s="2"/>
      <c r="IN377" s="2"/>
      <c r="IO377" s="2"/>
      <c r="IP377" s="2"/>
      <c r="IQ377" s="2"/>
      <c r="IR377" s="2"/>
      <c r="IS377" s="2"/>
      <c r="IT377" s="2"/>
      <c r="IU377" s="2"/>
    </row>
    <row r="378" spans="1:255" x14ac:dyDescent="0.2">
      <c r="A378">
        <v>17</v>
      </c>
      <c r="B378">
        <v>1</v>
      </c>
      <c r="C378">
        <f>ROW(SmtRes!A800)</f>
        <v>800</v>
      </c>
      <c r="D378">
        <f>ROW(EtalonRes!A746)</f>
        <v>746</v>
      </c>
      <c r="E378" t="s">
        <v>587</v>
      </c>
      <c r="F378" t="s">
        <v>588</v>
      </c>
      <c r="G378" t="s">
        <v>589</v>
      </c>
      <c r="H378" t="s">
        <v>590</v>
      </c>
      <c r="I378">
        <v>28</v>
      </c>
      <c r="J378">
        <v>0</v>
      </c>
      <c r="K378">
        <v>28</v>
      </c>
      <c r="O378">
        <f>ROUND(CP378,0)</f>
        <v>19199</v>
      </c>
      <c r="P378">
        <f>ROUND(CQ378*I378,0)</f>
        <v>1084</v>
      </c>
      <c r="Q378">
        <f>ROUND(CR378*I378,0)</f>
        <v>1025</v>
      </c>
      <c r="R378">
        <f>ROUND(CS378*I378,0)</f>
        <v>0</v>
      </c>
      <c r="S378">
        <f>ROUND(CT378*I378,0)</f>
        <v>17090</v>
      </c>
      <c r="T378">
        <f>ROUND(CU378*I378,0)</f>
        <v>0</v>
      </c>
      <c r="U378">
        <f t="shared" si="241"/>
        <v>54.063800000000001</v>
      </c>
      <c r="V378">
        <f t="shared" si="242"/>
        <v>0</v>
      </c>
      <c r="W378">
        <f>ROUND(CX378*I378,0)</f>
        <v>0</v>
      </c>
      <c r="X378">
        <f>ROUND(CY378,0)</f>
        <v>18611</v>
      </c>
      <c r="Y378">
        <f>ROUND(CZ378,0)</f>
        <v>10459</v>
      </c>
      <c r="AA378">
        <v>53551707</v>
      </c>
      <c r="AB378">
        <f t="shared" si="243"/>
        <v>24.61</v>
      </c>
      <c r="AC378">
        <f t="shared" si="244"/>
        <v>3.88</v>
      </c>
      <c r="AD378">
        <f>ROUND(((((ET378*ROUND((1.25*1.15),7)))-((EU378*ROUND((1.25*1.15),7))))+AE378),2)</f>
        <v>3.41</v>
      </c>
      <c r="AE378">
        <f>ROUND(((EU378*ROUND((1.25*1.15),7))),2)</f>
        <v>0</v>
      </c>
      <c r="AF378">
        <f>ROUND(((EV378*ROUND((1.15*1.15),7))),2)</f>
        <v>17.32</v>
      </c>
      <c r="AG378">
        <f t="shared" si="245"/>
        <v>0</v>
      </c>
      <c r="AH378">
        <f>((EW378*ROUND((1.15*1.15),7)))</f>
        <v>1.93085</v>
      </c>
      <c r="AI378">
        <f>((EX378*ROUND((1.25*1.15),7)))</f>
        <v>0</v>
      </c>
      <c r="AJ378">
        <f t="shared" si="246"/>
        <v>0</v>
      </c>
      <c r="AK378">
        <v>19.350000000000001</v>
      </c>
      <c r="AL378">
        <v>3.88</v>
      </c>
      <c r="AM378">
        <v>2.37</v>
      </c>
      <c r="AN378">
        <v>0</v>
      </c>
      <c r="AO378">
        <v>13.1</v>
      </c>
      <c r="AP378">
        <v>0</v>
      </c>
      <c r="AQ378">
        <v>1.46</v>
      </c>
      <c r="AR378">
        <v>0</v>
      </c>
      <c r="AS378">
        <v>0</v>
      </c>
      <c r="AT378">
        <v>108.9</v>
      </c>
      <c r="AU378">
        <v>61.2</v>
      </c>
      <c r="AV378">
        <v>1</v>
      </c>
      <c r="AW378">
        <v>1</v>
      </c>
      <c r="AZ378">
        <v>1</v>
      </c>
      <c r="BA378">
        <v>35.24</v>
      </c>
      <c r="BB378">
        <v>10.74</v>
      </c>
      <c r="BC378">
        <v>9.98</v>
      </c>
      <c r="BD378" t="s">
        <v>3</v>
      </c>
      <c r="BE378" t="s">
        <v>3</v>
      </c>
      <c r="BF378" t="s">
        <v>3</v>
      </c>
      <c r="BG378" t="s">
        <v>3</v>
      </c>
      <c r="BH378">
        <v>0</v>
      </c>
      <c r="BI378">
        <v>1</v>
      </c>
      <c r="BJ378" t="s">
        <v>591</v>
      </c>
      <c r="BM378">
        <v>20001</v>
      </c>
      <c r="BN378">
        <v>0</v>
      </c>
      <c r="BO378" t="s">
        <v>588</v>
      </c>
      <c r="BP378">
        <v>1</v>
      </c>
      <c r="BQ378">
        <v>22</v>
      </c>
      <c r="BR378">
        <v>0</v>
      </c>
      <c r="BS378">
        <v>35.24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3</v>
      </c>
      <c r="BZ378">
        <v>121</v>
      </c>
      <c r="CA378">
        <v>72</v>
      </c>
      <c r="CB378" t="s">
        <v>3</v>
      </c>
      <c r="CE378">
        <v>0</v>
      </c>
      <c r="CF378">
        <v>0</v>
      </c>
      <c r="CG378">
        <v>0</v>
      </c>
      <c r="CM378">
        <v>0</v>
      </c>
      <c r="CN378" t="s">
        <v>2151</v>
      </c>
      <c r="CO378">
        <v>0</v>
      </c>
      <c r="CP378">
        <f t="shared" si="247"/>
        <v>19199</v>
      </c>
      <c r="CQ378">
        <f t="shared" si="262"/>
        <v>38.7224</v>
      </c>
      <c r="CR378">
        <f t="shared" si="248"/>
        <v>36.623400000000004</v>
      </c>
      <c r="CS378">
        <f t="shared" si="249"/>
        <v>0</v>
      </c>
      <c r="CT378">
        <f t="shared" si="250"/>
        <v>610.35680000000002</v>
      </c>
      <c r="CU378">
        <f t="shared" si="251"/>
        <v>0</v>
      </c>
      <c r="CV378">
        <f t="shared" si="252"/>
        <v>1.93085</v>
      </c>
      <c r="CW378">
        <f t="shared" si="253"/>
        <v>0</v>
      </c>
      <c r="CX378">
        <f t="shared" si="254"/>
        <v>0</v>
      </c>
      <c r="CY378">
        <f t="shared" si="255"/>
        <v>18611.009999999998</v>
      </c>
      <c r="CZ378">
        <f t="shared" si="256"/>
        <v>10459.08</v>
      </c>
      <c r="DC378" t="s">
        <v>3</v>
      </c>
      <c r="DD378" t="s">
        <v>3</v>
      </c>
      <c r="DE378" t="s">
        <v>61</v>
      </c>
      <c r="DF378" t="s">
        <v>61</v>
      </c>
      <c r="DG378" t="s">
        <v>62</v>
      </c>
      <c r="DH378" t="s">
        <v>3</v>
      </c>
      <c r="DI378" t="s">
        <v>62</v>
      </c>
      <c r="DJ378" t="s">
        <v>61</v>
      </c>
      <c r="DK378" t="s">
        <v>3</v>
      </c>
      <c r="DL378" t="s">
        <v>86</v>
      </c>
      <c r="DM378" t="s">
        <v>63</v>
      </c>
      <c r="DN378">
        <v>0</v>
      </c>
      <c r="DO378">
        <v>0</v>
      </c>
      <c r="DP378">
        <v>1</v>
      </c>
      <c r="DQ378">
        <v>1</v>
      </c>
      <c r="DU378">
        <v>1013</v>
      </c>
      <c r="DV378" t="s">
        <v>590</v>
      </c>
      <c r="DW378" t="s">
        <v>590</v>
      </c>
      <c r="DX378">
        <v>1</v>
      </c>
      <c r="DZ378" t="s">
        <v>3</v>
      </c>
      <c r="EA378" t="s">
        <v>3</v>
      </c>
      <c r="EB378" t="s">
        <v>3</v>
      </c>
      <c r="EC378" t="s">
        <v>3</v>
      </c>
      <c r="EE378">
        <v>53551148</v>
      </c>
      <c r="EF378">
        <v>22</v>
      </c>
      <c r="EG378" t="s">
        <v>592</v>
      </c>
      <c r="EH378">
        <v>16</v>
      </c>
      <c r="EI378" t="s">
        <v>593</v>
      </c>
      <c r="EJ378">
        <v>1</v>
      </c>
      <c r="EK378">
        <v>20001</v>
      </c>
      <c r="EL378" t="s">
        <v>594</v>
      </c>
      <c r="EM378" t="s">
        <v>595</v>
      </c>
      <c r="EO378" t="s">
        <v>67</v>
      </c>
      <c r="EQ378">
        <v>131072</v>
      </c>
      <c r="ER378">
        <v>19.350000000000001</v>
      </c>
      <c r="ES378">
        <v>3.88</v>
      </c>
      <c r="ET378">
        <v>2.37</v>
      </c>
      <c r="EU378">
        <v>0</v>
      </c>
      <c r="EV378">
        <v>13.1</v>
      </c>
      <c r="EW378">
        <v>1.46</v>
      </c>
      <c r="EX378">
        <v>0</v>
      </c>
      <c r="EY378">
        <v>0</v>
      </c>
      <c r="FQ378">
        <v>0</v>
      </c>
      <c r="FR378">
        <f>ROUND(IF(AND(BH378=3,BI378=3),P378,0),0)</f>
        <v>0</v>
      </c>
      <c r="FS378">
        <v>0</v>
      </c>
      <c r="FX378">
        <v>108.9</v>
      </c>
      <c r="FY378">
        <v>61.2</v>
      </c>
      <c r="GA378" t="s">
        <v>3</v>
      </c>
      <c r="GD378">
        <v>1</v>
      </c>
      <c r="GF378">
        <v>785316088</v>
      </c>
      <c r="GG378">
        <v>2</v>
      </c>
      <c r="GH378">
        <v>1</v>
      </c>
      <c r="GI378">
        <v>2</v>
      </c>
      <c r="GJ378">
        <v>0</v>
      </c>
      <c r="GK378">
        <v>0</v>
      </c>
      <c r="GL378">
        <f>ROUND(IF(AND(BH378=3,BI378=3,FS378&lt;&gt;0),P378,0),0)</f>
        <v>0</v>
      </c>
      <c r="GM378">
        <f>ROUND(O378+X378+Y378,0)+GX378</f>
        <v>48269</v>
      </c>
      <c r="GN378">
        <f>IF(OR(BI378=0,BI378=1),ROUND(O378+X378+Y378,0),0)</f>
        <v>48269</v>
      </c>
      <c r="GO378">
        <f>IF(BI378=2,ROUND(O378+X378+Y378,0),0)</f>
        <v>0</v>
      </c>
      <c r="GP378">
        <f>IF(BI378=4,ROUND(O378+X378+Y378,0)+GX378,0)</f>
        <v>0</v>
      </c>
      <c r="GR378">
        <v>0</v>
      </c>
      <c r="GS378">
        <v>0</v>
      </c>
      <c r="GT378">
        <v>0</v>
      </c>
      <c r="GU378" t="s">
        <v>3</v>
      </c>
      <c r="GV378">
        <f t="shared" si="257"/>
        <v>0</v>
      </c>
      <c r="GW378">
        <v>1</v>
      </c>
      <c r="GX378">
        <f>ROUND(HC378*I378,0)</f>
        <v>0</v>
      </c>
      <c r="HA378">
        <v>0</v>
      </c>
      <c r="HB378">
        <v>0</v>
      </c>
      <c r="HC378">
        <f t="shared" si="258"/>
        <v>0</v>
      </c>
      <c r="HE378" t="s">
        <v>3</v>
      </c>
      <c r="HF378" t="s">
        <v>3</v>
      </c>
      <c r="HM378" t="s">
        <v>3</v>
      </c>
      <c r="HN378" t="s">
        <v>596</v>
      </c>
      <c r="HO378" t="s">
        <v>597</v>
      </c>
      <c r="HP378" t="s">
        <v>593</v>
      </c>
      <c r="HQ378" t="s">
        <v>593</v>
      </c>
      <c r="IK378">
        <v>0</v>
      </c>
    </row>
    <row r="379" spans="1:255" x14ac:dyDescent="0.2">
      <c r="A379" s="2">
        <v>18</v>
      </c>
      <c r="B379" s="2">
        <v>1</v>
      </c>
      <c r="C379" s="2">
        <v>791</v>
      </c>
      <c r="D379" s="2"/>
      <c r="E379" s="2" t="s">
        <v>598</v>
      </c>
      <c r="F379" s="2" t="s">
        <v>599</v>
      </c>
      <c r="G379" s="2" t="s">
        <v>600</v>
      </c>
      <c r="H379" s="2" t="s">
        <v>160</v>
      </c>
      <c r="I379" s="2">
        <f>I377*J379</f>
        <v>28</v>
      </c>
      <c r="J379" s="2">
        <v>1</v>
      </c>
      <c r="K379" s="2">
        <v>1</v>
      </c>
      <c r="L379" s="2"/>
      <c r="M379" s="2"/>
      <c r="N379" s="2"/>
      <c r="O379" s="2">
        <f>ROUND(CP379,2)</f>
        <v>8545.0400000000009</v>
      </c>
      <c r="P379" s="2">
        <f>ROUND(CQ379*I379,2)</f>
        <v>8545.0400000000009</v>
      </c>
      <c r="Q379" s="2">
        <f>ROUND(CR379*I379,2)</f>
        <v>0</v>
      </c>
      <c r="R379" s="2">
        <f>ROUND(CS379*I379,2)</f>
        <v>0</v>
      </c>
      <c r="S379" s="2">
        <f>ROUND(CT379*I379,2)</f>
        <v>0</v>
      </c>
      <c r="T379" s="2">
        <f>ROUND(CU379*I379,2)</f>
        <v>0</v>
      </c>
      <c r="U379" s="2">
        <f t="shared" si="241"/>
        <v>0</v>
      </c>
      <c r="V379" s="2">
        <f t="shared" si="242"/>
        <v>0</v>
      </c>
      <c r="W379" s="2">
        <f>ROUND(CX379*I379,2)</f>
        <v>0.84</v>
      </c>
      <c r="X379" s="2">
        <f>ROUND(CY379,2)</f>
        <v>0</v>
      </c>
      <c r="Y379" s="2">
        <f>ROUND(CZ379,2)</f>
        <v>0</v>
      </c>
      <c r="Z379" s="2"/>
      <c r="AA379" s="2">
        <v>53551706</v>
      </c>
      <c r="AB379" s="2">
        <f t="shared" si="243"/>
        <v>305.18</v>
      </c>
      <c r="AC379" s="2">
        <f t="shared" si="244"/>
        <v>305.18</v>
      </c>
      <c r="AD379" s="2">
        <f>ROUND((((ET379)-(EU379))+AE379),2)</f>
        <v>0</v>
      </c>
      <c r="AE379" s="2">
        <f>ROUND((EU379),2)</f>
        <v>0</v>
      </c>
      <c r="AF379" s="2">
        <f>ROUND((EV379),2)</f>
        <v>0</v>
      </c>
      <c r="AG379" s="2">
        <f t="shared" si="245"/>
        <v>0</v>
      </c>
      <c r="AH379" s="2">
        <f>(EW379)</f>
        <v>0</v>
      </c>
      <c r="AI379" s="2">
        <f>(EX379)</f>
        <v>0</v>
      </c>
      <c r="AJ379" s="2">
        <f t="shared" si="246"/>
        <v>0.03</v>
      </c>
      <c r="AK379" s="2">
        <v>305.18</v>
      </c>
      <c r="AL379" s="2">
        <v>305.18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0.03</v>
      </c>
      <c r="AT379" s="2">
        <v>121</v>
      </c>
      <c r="AU379" s="2">
        <v>72</v>
      </c>
      <c r="AV379" s="2">
        <v>1</v>
      </c>
      <c r="AW379" s="2">
        <v>1</v>
      </c>
      <c r="AX379" s="2"/>
      <c r="AY379" s="2"/>
      <c r="AZ379" s="2">
        <v>1</v>
      </c>
      <c r="BA379" s="2">
        <v>1</v>
      </c>
      <c r="BB379" s="2">
        <v>1</v>
      </c>
      <c r="BC379" s="2">
        <v>1</v>
      </c>
      <c r="BD379" s="2" t="s">
        <v>3</v>
      </c>
      <c r="BE379" s="2" t="s">
        <v>3</v>
      </c>
      <c r="BF379" s="2" t="s">
        <v>3</v>
      </c>
      <c r="BG379" s="2" t="s">
        <v>3</v>
      </c>
      <c r="BH379" s="2">
        <v>3</v>
      </c>
      <c r="BI379" s="2">
        <v>1</v>
      </c>
      <c r="BJ379" s="2" t="s">
        <v>601</v>
      </c>
      <c r="BK379" s="2"/>
      <c r="BL379" s="2"/>
      <c r="BM379" s="2">
        <v>20001</v>
      </c>
      <c r="BN379" s="2">
        <v>0</v>
      </c>
      <c r="BO379" s="2" t="s">
        <v>3</v>
      </c>
      <c r="BP379" s="2">
        <v>0</v>
      </c>
      <c r="BQ379" s="2">
        <v>22</v>
      </c>
      <c r="BR379" s="2">
        <v>0</v>
      </c>
      <c r="BS379" s="2">
        <v>1</v>
      </c>
      <c r="BT379" s="2">
        <v>1</v>
      </c>
      <c r="BU379" s="2">
        <v>1</v>
      </c>
      <c r="BV379" s="2">
        <v>1</v>
      </c>
      <c r="BW379" s="2">
        <v>1</v>
      </c>
      <c r="BX379" s="2">
        <v>1</v>
      </c>
      <c r="BY379" s="2" t="s">
        <v>3</v>
      </c>
      <c r="BZ379" s="2">
        <v>121</v>
      </c>
      <c r="CA379" s="2">
        <v>72</v>
      </c>
      <c r="CB379" s="2" t="s">
        <v>3</v>
      </c>
      <c r="CC379" s="2"/>
      <c r="CD379" s="2"/>
      <c r="CE379" s="2">
        <v>0</v>
      </c>
      <c r="CF379" s="2">
        <v>0</v>
      </c>
      <c r="CG379" s="2">
        <v>0</v>
      </c>
      <c r="CH379" s="2"/>
      <c r="CI379" s="2"/>
      <c r="CJ379" s="2"/>
      <c r="CK379" s="2"/>
      <c r="CL379" s="2"/>
      <c r="CM379" s="2">
        <v>0</v>
      </c>
      <c r="CN379" s="2" t="s">
        <v>3</v>
      </c>
      <c r="CO379" s="2">
        <v>0</v>
      </c>
      <c r="CP379" s="2">
        <f t="shared" si="247"/>
        <v>8545.0400000000009</v>
      </c>
      <c r="CQ379" s="2">
        <f t="shared" si="262"/>
        <v>305.18</v>
      </c>
      <c r="CR379" s="2">
        <f t="shared" si="248"/>
        <v>0</v>
      </c>
      <c r="CS379" s="2">
        <f t="shared" si="249"/>
        <v>0</v>
      </c>
      <c r="CT379" s="2">
        <f t="shared" si="250"/>
        <v>0</v>
      </c>
      <c r="CU379" s="2">
        <f t="shared" si="251"/>
        <v>0</v>
      </c>
      <c r="CV379" s="2">
        <f t="shared" si="252"/>
        <v>0</v>
      </c>
      <c r="CW379" s="2">
        <f t="shared" si="253"/>
        <v>0</v>
      </c>
      <c r="CX379" s="2">
        <f t="shared" si="254"/>
        <v>0.03</v>
      </c>
      <c r="CY379" s="2">
        <f t="shared" si="255"/>
        <v>0</v>
      </c>
      <c r="CZ379" s="2">
        <f t="shared" si="256"/>
        <v>0</v>
      </c>
      <c r="DA379" s="2"/>
      <c r="DB379" s="2"/>
      <c r="DC379" s="2" t="s">
        <v>3</v>
      </c>
      <c r="DD379" s="2" t="s">
        <v>3</v>
      </c>
      <c r="DE379" s="2" t="s">
        <v>3</v>
      </c>
      <c r="DF379" s="2" t="s">
        <v>3</v>
      </c>
      <c r="DG379" s="2" t="s">
        <v>3</v>
      </c>
      <c r="DH379" s="2" t="s">
        <v>3</v>
      </c>
      <c r="DI379" s="2" t="s">
        <v>3</v>
      </c>
      <c r="DJ379" s="2" t="s">
        <v>3</v>
      </c>
      <c r="DK379" s="2" t="s">
        <v>3</v>
      </c>
      <c r="DL379" s="2" t="s">
        <v>3</v>
      </c>
      <c r="DM379" s="2" t="s">
        <v>3</v>
      </c>
      <c r="DN379" s="2">
        <v>0</v>
      </c>
      <c r="DO379" s="2">
        <v>0</v>
      </c>
      <c r="DP379" s="2">
        <v>1</v>
      </c>
      <c r="DQ379" s="2">
        <v>1</v>
      </c>
      <c r="DR379" s="2"/>
      <c r="DS379" s="2"/>
      <c r="DT379" s="2"/>
      <c r="DU379" s="2">
        <v>1010</v>
      </c>
      <c r="DV379" s="2" t="s">
        <v>160</v>
      </c>
      <c r="DW379" s="2" t="s">
        <v>160</v>
      </c>
      <c r="DX379" s="2">
        <v>1</v>
      </c>
      <c r="DY379" s="2"/>
      <c r="DZ379" s="2" t="s">
        <v>3</v>
      </c>
      <c r="EA379" s="2" t="s">
        <v>3</v>
      </c>
      <c r="EB379" s="2" t="s">
        <v>3</v>
      </c>
      <c r="EC379" s="2" t="s">
        <v>3</v>
      </c>
      <c r="ED379" s="2"/>
      <c r="EE379" s="2">
        <v>53551148</v>
      </c>
      <c r="EF379" s="2">
        <v>22</v>
      </c>
      <c r="EG379" s="2" t="s">
        <v>592</v>
      </c>
      <c r="EH379" s="2">
        <v>16</v>
      </c>
      <c r="EI379" s="2" t="s">
        <v>593</v>
      </c>
      <c r="EJ379" s="2">
        <v>1</v>
      </c>
      <c r="EK379" s="2">
        <v>20001</v>
      </c>
      <c r="EL379" s="2" t="s">
        <v>594</v>
      </c>
      <c r="EM379" s="2" t="s">
        <v>595</v>
      </c>
      <c r="EN379" s="2"/>
      <c r="EO379" s="2" t="s">
        <v>3</v>
      </c>
      <c r="EP379" s="2"/>
      <c r="EQ379" s="2">
        <v>0</v>
      </c>
      <c r="ER379" s="2">
        <v>305.18</v>
      </c>
      <c r="ES379" s="2">
        <v>305.18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>
        <v>0</v>
      </c>
      <c r="FR379" s="2">
        <f>ROUND(IF(AND(BH379=3,BI379=3),P379,0),2)</f>
        <v>0</v>
      </c>
      <c r="FS379" s="2">
        <v>0</v>
      </c>
      <c r="FT379" s="2"/>
      <c r="FU379" s="2"/>
      <c r="FV379" s="2"/>
      <c r="FW379" s="2"/>
      <c r="FX379" s="2">
        <v>121</v>
      </c>
      <c r="FY379" s="2">
        <v>72</v>
      </c>
      <c r="FZ379" s="2"/>
      <c r="GA379" s="2" t="s">
        <v>3</v>
      </c>
      <c r="GB379" s="2"/>
      <c r="GC379" s="2"/>
      <c r="GD379" s="2">
        <v>1</v>
      </c>
      <c r="GE379" s="2"/>
      <c r="GF379" s="2">
        <v>-798566015</v>
      </c>
      <c r="GG379" s="2">
        <v>2</v>
      </c>
      <c r="GH379" s="2">
        <v>1</v>
      </c>
      <c r="GI379" s="2">
        <v>-2</v>
      </c>
      <c r="GJ379" s="2">
        <v>0</v>
      </c>
      <c r="GK379" s="2">
        <v>0</v>
      </c>
      <c r="GL379" s="2">
        <f>ROUND(IF(AND(BH379=3,BI379=3,FS379&lt;&gt;0),P379,0),2)</f>
        <v>0</v>
      </c>
      <c r="GM379" s="2">
        <f>ROUND(O379+X379+Y379,2)+GX379</f>
        <v>8545.0400000000009</v>
      </c>
      <c r="GN379" s="2">
        <f>IF(OR(BI379=0,BI379=1),ROUND(O379+X379+Y379,2),0)</f>
        <v>8545.0400000000009</v>
      </c>
      <c r="GO379" s="2">
        <f>IF(BI379=2,ROUND(O379+X379+Y379,2),0)</f>
        <v>0</v>
      </c>
      <c r="GP379" s="2">
        <f>IF(BI379=4,ROUND(O379+X379+Y379,2)+GX379,0)</f>
        <v>0</v>
      </c>
      <c r="GQ379" s="2"/>
      <c r="GR379" s="2">
        <v>0</v>
      </c>
      <c r="GS379" s="2">
        <v>0</v>
      </c>
      <c r="GT379" s="2">
        <v>0</v>
      </c>
      <c r="GU379" s="2" t="s">
        <v>3</v>
      </c>
      <c r="GV379" s="2">
        <f t="shared" si="257"/>
        <v>0</v>
      </c>
      <c r="GW379" s="2">
        <v>1</v>
      </c>
      <c r="GX379" s="2">
        <f>ROUND(HC379*I379,2)</f>
        <v>0</v>
      </c>
      <c r="GY379" s="2"/>
      <c r="GZ379" s="2"/>
      <c r="HA379" s="2">
        <v>0</v>
      </c>
      <c r="HB379" s="2">
        <v>0</v>
      </c>
      <c r="HC379" s="2">
        <f t="shared" si="258"/>
        <v>0</v>
      </c>
      <c r="HD379" s="2"/>
      <c r="HE379" s="2" t="s">
        <v>3</v>
      </c>
      <c r="HF379" s="2" t="s">
        <v>3</v>
      </c>
      <c r="HG379" s="2"/>
      <c r="HH379" s="2"/>
      <c r="HI379" s="2"/>
      <c r="HJ379" s="2"/>
      <c r="HK379" s="2"/>
      <c r="HL379" s="2"/>
      <c r="HM379" s="2" t="s">
        <v>3</v>
      </c>
      <c r="HN379" s="2" t="s">
        <v>596</v>
      </c>
      <c r="HO379" s="2" t="s">
        <v>597</v>
      </c>
      <c r="HP379" s="2" t="s">
        <v>593</v>
      </c>
      <c r="HQ379" s="2" t="s">
        <v>593</v>
      </c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>
        <v>0</v>
      </c>
      <c r="IL379" s="2"/>
      <c r="IM379" s="2"/>
      <c r="IN379" s="2"/>
      <c r="IO379" s="2"/>
      <c r="IP379" s="2"/>
      <c r="IQ379" s="2"/>
      <c r="IR379" s="2"/>
      <c r="IS379" s="2"/>
      <c r="IT379" s="2"/>
      <c r="IU379" s="2"/>
    </row>
    <row r="380" spans="1:255" x14ac:dyDescent="0.2">
      <c r="A380">
        <v>18</v>
      </c>
      <c r="B380">
        <v>1</v>
      </c>
      <c r="C380">
        <v>799</v>
      </c>
      <c r="E380" t="s">
        <v>598</v>
      </c>
      <c r="F380" t="s">
        <v>599</v>
      </c>
      <c r="G380" t="s">
        <v>600</v>
      </c>
      <c r="H380" t="s">
        <v>160</v>
      </c>
      <c r="I380">
        <f>I378*J380</f>
        <v>28</v>
      </c>
      <c r="J380">
        <v>1</v>
      </c>
      <c r="K380">
        <v>1</v>
      </c>
      <c r="O380">
        <f>ROUND(CP380,0)</f>
        <v>17774</v>
      </c>
      <c r="P380">
        <f>ROUND(CQ380*I380,0)</f>
        <v>17774</v>
      </c>
      <c r="Q380">
        <f>ROUND(CR380*I380,0)</f>
        <v>0</v>
      </c>
      <c r="R380">
        <f>ROUND(CS380*I380,0)</f>
        <v>0</v>
      </c>
      <c r="S380">
        <f>ROUND(CT380*I380,0)</f>
        <v>0</v>
      </c>
      <c r="T380">
        <f>ROUND(CU380*I380,0)</f>
        <v>0</v>
      </c>
      <c r="U380">
        <f t="shared" si="241"/>
        <v>0</v>
      </c>
      <c r="V380">
        <f t="shared" si="242"/>
        <v>0</v>
      </c>
      <c r="W380">
        <f>ROUND(CX380*I380,0)</f>
        <v>1</v>
      </c>
      <c r="X380">
        <f>ROUND(CY380,0)</f>
        <v>0</v>
      </c>
      <c r="Y380">
        <f>ROUND(CZ380,0)</f>
        <v>0</v>
      </c>
      <c r="AA380">
        <v>53551707</v>
      </c>
      <c r="AB380">
        <f t="shared" si="243"/>
        <v>305.18</v>
      </c>
      <c r="AC380">
        <f t="shared" si="244"/>
        <v>305.18</v>
      </c>
      <c r="AD380">
        <f>ROUND((((ET380)-(EU380))+AE380),2)</f>
        <v>0</v>
      </c>
      <c r="AE380">
        <f>ROUND((EU380),2)</f>
        <v>0</v>
      </c>
      <c r="AF380">
        <f>ROUND((EV380),2)</f>
        <v>0</v>
      </c>
      <c r="AG380">
        <f t="shared" si="245"/>
        <v>0</v>
      </c>
      <c r="AH380">
        <f>(EW380)</f>
        <v>0</v>
      </c>
      <c r="AI380">
        <f>(EX380)</f>
        <v>0</v>
      </c>
      <c r="AJ380">
        <f t="shared" si="246"/>
        <v>0.03</v>
      </c>
      <c r="AK380">
        <v>305.18</v>
      </c>
      <c r="AL380">
        <v>305.18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0.03</v>
      </c>
      <c r="AT380">
        <v>121</v>
      </c>
      <c r="AU380">
        <v>72</v>
      </c>
      <c r="AV380">
        <v>1</v>
      </c>
      <c r="AW380">
        <v>1</v>
      </c>
      <c r="AZ380">
        <v>1</v>
      </c>
      <c r="BA380">
        <v>1</v>
      </c>
      <c r="BB380">
        <v>1</v>
      </c>
      <c r="BC380">
        <v>2.08</v>
      </c>
      <c r="BD380" t="s">
        <v>3</v>
      </c>
      <c r="BE380" t="s">
        <v>3</v>
      </c>
      <c r="BF380" t="s">
        <v>3</v>
      </c>
      <c r="BG380" t="s">
        <v>3</v>
      </c>
      <c r="BH380">
        <v>3</v>
      </c>
      <c r="BI380">
        <v>1</v>
      </c>
      <c r="BJ380" t="s">
        <v>601</v>
      </c>
      <c r="BM380">
        <v>20001</v>
      </c>
      <c r="BN380">
        <v>0</v>
      </c>
      <c r="BO380" t="s">
        <v>599</v>
      </c>
      <c r="BP380">
        <v>1</v>
      </c>
      <c r="BQ380">
        <v>22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121</v>
      </c>
      <c r="CA380">
        <v>72</v>
      </c>
      <c r="CB380" t="s">
        <v>3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si="247"/>
        <v>17774</v>
      </c>
      <c r="CQ380">
        <f t="shared" si="262"/>
        <v>634.77440000000001</v>
      </c>
      <c r="CR380">
        <f t="shared" si="248"/>
        <v>0</v>
      </c>
      <c r="CS380">
        <f t="shared" si="249"/>
        <v>0</v>
      </c>
      <c r="CT380">
        <f t="shared" si="250"/>
        <v>0</v>
      </c>
      <c r="CU380">
        <f t="shared" si="251"/>
        <v>0</v>
      </c>
      <c r="CV380">
        <f t="shared" si="252"/>
        <v>0</v>
      </c>
      <c r="CW380">
        <f t="shared" si="253"/>
        <v>0</v>
      </c>
      <c r="CX380">
        <f t="shared" si="254"/>
        <v>0.03</v>
      </c>
      <c r="CY380">
        <f t="shared" si="255"/>
        <v>0</v>
      </c>
      <c r="CZ380">
        <f t="shared" si="256"/>
        <v>0</v>
      </c>
      <c r="DC380" t="s">
        <v>3</v>
      </c>
      <c r="DD380" t="s">
        <v>3</v>
      </c>
      <c r="DE380" t="s">
        <v>3</v>
      </c>
      <c r="DF380" t="s">
        <v>3</v>
      </c>
      <c r="DG380" t="s">
        <v>3</v>
      </c>
      <c r="DH380" t="s">
        <v>3</v>
      </c>
      <c r="DI380" t="s">
        <v>3</v>
      </c>
      <c r="DJ380" t="s">
        <v>3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1010</v>
      </c>
      <c r="DV380" t="s">
        <v>160</v>
      </c>
      <c r="DW380" t="s">
        <v>160</v>
      </c>
      <c r="DX380">
        <v>1</v>
      </c>
      <c r="DZ380" t="s">
        <v>3</v>
      </c>
      <c r="EA380" t="s">
        <v>3</v>
      </c>
      <c r="EB380" t="s">
        <v>3</v>
      </c>
      <c r="EC380" t="s">
        <v>3</v>
      </c>
      <c r="EE380">
        <v>53551148</v>
      </c>
      <c r="EF380">
        <v>22</v>
      </c>
      <c r="EG380" t="s">
        <v>592</v>
      </c>
      <c r="EH380">
        <v>16</v>
      </c>
      <c r="EI380" t="s">
        <v>593</v>
      </c>
      <c r="EJ380">
        <v>1</v>
      </c>
      <c r="EK380">
        <v>20001</v>
      </c>
      <c r="EL380" t="s">
        <v>594</v>
      </c>
      <c r="EM380" t="s">
        <v>595</v>
      </c>
      <c r="EO380" t="s">
        <v>3</v>
      </c>
      <c r="EQ380">
        <v>0</v>
      </c>
      <c r="ER380">
        <v>305.18</v>
      </c>
      <c r="ES380">
        <v>305.18</v>
      </c>
      <c r="ET380">
        <v>0</v>
      </c>
      <c r="EU380">
        <v>0</v>
      </c>
      <c r="EV380">
        <v>0</v>
      </c>
      <c r="EW380">
        <v>0</v>
      </c>
      <c r="EX380">
        <v>0</v>
      </c>
      <c r="FQ380">
        <v>0</v>
      </c>
      <c r="FR380">
        <f>ROUND(IF(AND(BH380=3,BI380=3),P380,0),0)</f>
        <v>0</v>
      </c>
      <c r="FS380">
        <v>0</v>
      </c>
      <c r="FX380">
        <v>121</v>
      </c>
      <c r="FY380">
        <v>72</v>
      </c>
      <c r="GA380" t="s">
        <v>3</v>
      </c>
      <c r="GD380">
        <v>1</v>
      </c>
      <c r="GF380">
        <v>-798566015</v>
      </c>
      <c r="GG380">
        <v>2</v>
      </c>
      <c r="GH380">
        <v>1</v>
      </c>
      <c r="GI380">
        <v>2</v>
      </c>
      <c r="GJ380">
        <v>0</v>
      </c>
      <c r="GK380">
        <v>0</v>
      </c>
      <c r="GL380">
        <f>ROUND(IF(AND(BH380=3,BI380=3,FS380&lt;&gt;0),P380,0),0)</f>
        <v>0</v>
      </c>
      <c r="GM380">
        <f>ROUND(O380+X380+Y380,0)+GX380</f>
        <v>17774</v>
      </c>
      <c r="GN380">
        <f>IF(OR(BI380=0,BI380=1),ROUND(O380+X380+Y380,0),0)</f>
        <v>17774</v>
      </c>
      <c r="GO380">
        <f>IF(BI380=2,ROUND(O380+X380+Y380,0),0)</f>
        <v>0</v>
      </c>
      <c r="GP380">
        <f>IF(BI380=4,ROUND(O380+X380+Y380,0)+GX380,0)</f>
        <v>0</v>
      </c>
      <c r="GR380">
        <v>0</v>
      </c>
      <c r="GS380">
        <v>3</v>
      </c>
      <c r="GT380">
        <v>0</v>
      </c>
      <c r="GU380" t="s">
        <v>3</v>
      </c>
      <c r="GV380">
        <f t="shared" si="257"/>
        <v>0</v>
      </c>
      <c r="GW380">
        <v>1</v>
      </c>
      <c r="GX380">
        <f>ROUND(HC380*I380,0)</f>
        <v>0</v>
      </c>
      <c r="HA380">
        <v>0</v>
      </c>
      <c r="HB380">
        <v>0</v>
      </c>
      <c r="HC380">
        <f t="shared" si="258"/>
        <v>0</v>
      </c>
      <c r="HE380" t="s">
        <v>3</v>
      </c>
      <c r="HF380" t="s">
        <v>3</v>
      </c>
      <c r="HM380" t="s">
        <v>3</v>
      </c>
      <c r="HN380" t="s">
        <v>596</v>
      </c>
      <c r="HO380" t="s">
        <v>597</v>
      </c>
      <c r="HP380" t="s">
        <v>593</v>
      </c>
      <c r="HQ380" t="s">
        <v>593</v>
      </c>
      <c r="IK380">
        <v>0</v>
      </c>
    </row>
    <row r="382" spans="1:255" x14ac:dyDescent="0.2">
      <c r="A382" s="3">
        <v>51</v>
      </c>
      <c r="B382" s="3">
        <f>B319</f>
        <v>1</v>
      </c>
      <c r="C382" s="3">
        <f>A319</f>
        <v>4</v>
      </c>
      <c r="D382" s="3">
        <f>ROW(A319)</f>
        <v>319</v>
      </c>
      <c r="E382" s="3"/>
      <c r="F382" s="3" t="str">
        <f>IF(F319&lt;&gt;"",F319,"")</f>
        <v/>
      </c>
      <c r="G382" s="3" t="str">
        <f>IF(G319&lt;&gt;"",G319,"")</f>
        <v>4. Стены (кабинеты)</v>
      </c>
      <c r="H382" s="3">
        <v>0</v>
      </c>
      <c r="I382" s="3"/>
      <c r="J382" s="3"/>
      <c r="K382" s="3"/>
      <c r="L382" s="3"/>
      <c r="M382" s="3"/>
      <c r="N382" s="3"/>
      <c r="O382" s="3">
        <f t="shared" ref="O382:T382" si="265">ROUND(AB382,0)</f>
        <v>250118</v>
      </c>
      <c r="P382" s="3">
        <f t="shared" si="265"/>
        <v>233187</v>
      </c>
      <c r="Q382" s="3">
        <f t="shared" si="265"/>
        <v>663</v>
      </c>
      <c r="R382" s="3">
        <f t="shared" si="265"/>
        <v>147</v>
      </c>
      <c r="S382" s="3">
        <f t="shared" si="265"/>
        <v>16268</v>
      </c>
      <c r="T382" s="3">
        <f t="shared" si="265"/>
        <v>0</v>
      </c>
      <c r="U382" s="3">
        <f>AH382</f>
        <v>1833.0616645199998</v>
      </c>
      <c r="V382" s="3">
        <f>AI382</f>
        <v>11.140222500000002</v>
      </c>
      <c r="W382" s="3">
        <f>ROUND(AJ382,0)</f>
        <v>1631</v>
      </c>
      <c r="X382" s="3">
        <f>ROUND(AK382,0)</f>
        <v>15784</v>
      </c>
      <c r="Y382" s="3">
        <f>ROUND(AL382,0)</f>
        <v>7736</v>
      </c>
      <c r="Z382" s="3"/>
      <c r="AA382" s="3"/>
      <c r="AB382" s="3">
        <f>ROUND(SUMIF(AA323:AA380,"=53551706",O323:O380),0)</f>
        <v>250118</v>
      </c>
      <c r="AC382" s="3">
        <f>ROUND(SUMIF(AA323:AA380,"=53551706",P323:P380),0)</f>
        <v>233187</v>
      </c>
      <c r="AD382" s="3">
        <f>ROUND(SUMIF(AA323:AA380,"=53551706",Q323:Q380),0)</f>
        <v>663</v>
      </c>
      <c r="AE382" s="3">
        <f>ROUND(SUMIF(AA323:AA380,"=53551706",R323:R380),0)</f>
        <v>147</v>
      </c>
      <c r="AF382" s="3">
        <f>ROUND(SUMIF(AA323:AA380,"=53551706",S323:S380),0)</f>
        <v>16268</v>
      </c>
      <c r="AG382" s="3">
        <f>ROUND(SUMIF(AA323:AA380,"=53551706",T323:T380),0)</f>
        <v>0</v>
      </c>
      <c r="AH382" s="3">
        <f>SUMIF(AA323:AA380,"=53551706",U323:U380)</f>
        <v>1833.0616645199998</v>
      </c>
      <c r="AI382" s="3">
        <f>SUMIF(AA323:AA380,"=53551706",V323:V380)</f>
        <v>11.140222500000002</v>
      </c>
      <c r="AJ382" s="3">
        <f>ROUND(SUMIF(AA323:AA380,"=53551706",W323:W380),0)</f>
        <v>1631</v>
      </c>
      <c r="AK382" s="3">
        <f>ROUND(SUMIF(AA323:AA380,"=53551706",X323:X380),0)</f>
        <v>15784</v>
      </c>
      <c r="AL382" s="3">
        <f>ROUND(SUMIF(AA323:AA380,"=53551706",Y323:Y380),0)</f>
        <v>7736</v>
      </c>
      <c r="AM382" s="3"/>
      <c r="AN382" s="3"/>
      <c r="AO382" s="3">
        <f t="shared" ref="AO382:BD382" si="266">ROUND(BX382,0)</f>
        <v>0</v>
      </c>
      <c r="AP382" s="3">
        <f t="shared" si="266"/>
        <v>0</v>
      </c>
      <c r="AQ382" s="3">
        <f t="shared" si="266"/>
        <v>0</v>
      </c>
      <c r="AR382" s="3">
        <f t="shared" si="266"/>
        <v>273638</v>
      </c>
      <c r="AS382" s="3">
        <f t="shared" si="266"/>
        <v>273638</v>
      </c>
      <c r="AT382" s="3">
        <f t="shared" si="266"/>
        <v>0</v>
      </c>
      <c r="AU382" s="3">
        <f t="shared" si="266"/>
        <v>0</v>
      </c>
      <c r="AV382" s="3">
        <f t="shared" si="266"/>
        <v>233187</v>
      </c>
      <c r="AW382" s="3">
        <f t="shared" si="266"/>
        <v>233187</v>
      </c>
      <c r="AX382" s="3">
        <f t="shared" si="266"/>
        <v>0</v>
      </c>
      <c r="AY382" s="3">
        <f t="shared" si="266"/>
        <v>233187</v>
      </c>
      <c r="AZ382" s="3">
        <f t="shared" si="266"/>
        <v>0</v>
      </c>
      <c r="BA382" s="3">
        <f t="shared" si="266"/>
        <v>0</v>
      </c>
      <c r="BB382" s="3">
        <f t="shared" si="266"/>
        <v>0</v>
      </c>
      <c r="BC382" s="3">
        <f t="shared" si="266"/>
        <v>0</v>
      </c>
      <c r="BD382" s="3">
        <f t="shared" si="266"/>
        <v>0</v>
      </c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>
        <f>ROUND(SUMIF(AA323:AA380,"=53551706",FQ323:FQ380),0)</f>
        <v>0</v>
      </c>
      <c r="BY382" s="3">
        <f>ROUND(SUMIF(AA323:AA380,"=53551706",FR323:FR380),0)</f>
        <v>0</v>
      </c>
      <c r="BZ382" s="3">
        <f>ROUND(SUMIF(AA323:AA380,"=53551706",GL323:GL380),0)</f>
        <v>0</v>
      </c>
      <c r="CA382" s="3">
        <f>ROUND(SUMIF(AA323:AA380,"=53551706",GM323:GM380),0)</f>
        <v>273638</v>
      </c>
      <c r="CB382" s="3">
        <f>ROUND(SUMIF(AA323:AA380,"=53551706",GN323:GN380),0)</f>
        <v>273638</v>
      </c>
      <c r="CC382" s="3">
        <f>ROUND(SUMIF(AA323:AA380,"=53551706",GO323:GO380),0)</f>
        <v>0</v>
      </c>
      <c r="CD382" s="3">
        <f>ROUND(SUMIF(AA323:AA380,"=53551706",GP323:GP380),0)</f>
        <v>0</v>
      </c>
      <c r="CE382" s="3">
        <f>AC382-BX382</f>
        <v>233187</v>
      </c>
      <c r="CF382" s="3">
        <f>AC382-BY382</f>
        <v>233187</v>
      </c>
      <c r="CG382" s="3">
        <f>BX382-BZ382</f>
        <v>0</v>
      </c>
      <c r="CH382" s="3">
        <f>AC382-BX382-BY382+BZ382</f>
        <v>233187</v>
      </c>
      <c r="CI382" s="3">
        <f>BY382-BZ382</f>
        <v>0</v>
      </c>
      <c r="CJ382" s="3">
        <f>ROUND(SUMIF(AA323:AA380,"=53551706",GX323:GX380),0)</f>
        <v>0</v>
      </c>
      <c r="CK382" s="3">
        <f>ROUND(SUMIF(AA323:AA380,"=53551706",GY323:GY380),0)</f>
        <v>0</v>
      </c>
      <c r="CL382" s="3">
        <f>ROUND(SUMIF(AA323:AA380,"=53551706",GZ323:GZ380),0)</f>
        <v>0</v>
      </c>
      <c r="CM382" s="3">
        <f>ROUND(SUMIF(AA323:AA380,"=53551706",HD323:HD380),0)</f>
        <v>0</v>
      </c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4">
        <f t="shared" ref="DG382:DL382" si="267">ROUND(DT382,0)</f>
        <v>2906717</v>
      </c>
      <c r="DH382" s="4">
        <f t="shared" si="267"/>
        <v>2324881</v>
      </c>
      <c r="DI382" s="4">
        <f t="shared" si="267"/>
        <v>8569</v>
      </c>
      <c r="DJ382" s="4">
        <f t="shared" si="267"/>
        <v>5195</v>
      </c>
      <c r="DK382" s="4">
        <f t="shared" si="267"/>
        <v>573267</v>
      </c>
      <c r="DL382" s="4">
        <f t="shared" si="267"/>
        <v>0</v>
      </c>
      <c r="DM382" s="4">
        <f>DZ382</f>
        <v>1833.0616645199998</v>
      </c>
      <c r="DN382" s="4">
        <f>EA382</f>
        <v>11.140222500000002</v>
      </c>
      <c r="DO382" s="4">
        <f>ROUND(EB382,0)</f>
        <v>1630</v>
      </c>
      <c r="DP382" s="4">
        <f>ROUND(EC382,0)</f>
        <v>556234</v>
      </c>
      <c r="DQ382" s="4">
        <f>ROUND(ED382,0)</f>
        <v>272605</v>
      </c>
      <c r="DR382" s="4"/>
      <c r="DS382" s="4"/>
      <c r="DT382" s="4">
        <f>ROUND(SUMIF(AA323:AA380,"=53551707",O323:O380),0)</f>
        <v>2906717</v>
      </c>
      <c r="DU382" s="4">
        <f>ROUND(SUMIF(AA323:AA380,"=53551707",P323:P380),0)</f>
        <v>2324881</v>
      </c>
      <c r="DV382" s="4">
        <f>ROUND(SUMIF(AA323:AA380,"=53551707",Q323:Q380),0)</f>
        <v>8569</v>
      </c>
      <c r="DW382" s="4">
        <f>ROUND(SUMIF(AA323:AA380,"=53551707",R323:R380),0)</f>
        <v>5195</v>
      </c>
      <c r="DX382" s="4">
        <f>ROUND(SUMIF(AA323:AA380,"=53551707",S323:S380),0)</f>
        <v>573267</v>
      </c>
      <c r="DY382" s="4">
        <f>ROUND(SUMIF(AA323:AA380,"=53551707",T323:T380),0)</f>
        <v>0</v>
      </c>
      <c r="DZ382" s="4">
        <f>SUMIF(AA323:AA380,"=53551707",U323:U380)</f>
        <v>1833.0616645199998</v>
      </c>
      <c r="EA382" s="4">
        <f>SUMIF(AA323:AA380,"=53551707",V323:V380)</f>
        <v>11.140222500000002</v>
      </c>
      <c r="EB382" s="4">
        <f>ROUND(SUMIF(AA323:AA380,"=53551707",W323:W380),0)</f>
        <v>1630</v>
      </c>
      <c r="EC382" s="4">
        <f>ROUND(SUMIF(AA323:AA380,"=53551707",X323:X380),0)</f>
        <v>556234</v>
      </c>
      <c r="ED382" s="4">
        <f>ROUND(SUMIF(AA323:AA380,"=53551707",Y323:Y380),0)</f>
        <v>272605</v>
      </c>
      <c r="EE382" s="4"/>
      <c r="EF382" s="4"/>
      <c r="EG382" s="4">
        <f t="shared" ref="EG382:EV382" si="268">ROUND(FP382,0)</f>
        <v>0</v>
      </c>
      <c r="EH382" s="4">
        <f t="shared" si="268"/>
        <v>0</v>
      </c>
      <c r="EI382" s="4">
        <f t="shared" si="268"/>
        <v>0</v>
      </c>
      <c r="EJ382" s="4">
        <f t="shared" si="268"/>
        <v>3735556</v>
      </c>
      <c r="EK382" s="4">
        <f t="shared" si="268"/>
        <v>3735556</v>
      </c>
      <c r="EL382" s="4">
        <f t="shared" si="268"/>
        <v>0</v>
      </c>
      <c r="EM382" s="4">
        <f t="shared" si="268"/>
        <v>0</v>
      </c>
      <c r="EN382" s="4">
        <f t="shared" si="268"/>
        <v>2324881</v>
      </c>
      <c r="EO382" s="4">
        <f t="shared" si="268"/>
        <v>2324881</v>
      </c>
      <c r="EP382" s="4">
        <f t="shared" si="268"/>
        <v>0</v>
      </c>
      <c r="EQ382" s="4">
        <f t="shared" si="268"/>
        <v>2324881</v>
      </c>
      <c r="ER382" s="4">
        <f t="shared" si="268"/>
        <v>0</v>
      </c>
      <c r="ES382" s="4">
        <f t="shared" si="268"/>
        <v>0</v>
      </c>
      <c r="ET382" s="4">
        <f t="shared" si="268"/>
        <v>0</v>
      </c>
      <c r="EU382" s="4">
        <f t="shared" si="268"/>
        <v>0</v>
      </c>
      <c r="EV382" s="4">
        <f t="shared" si="268"/>
        <v>0</v>
      </c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>
        <f>ROUND(SUMIF(AA323:AA380,"=53551707",FQ323:FQ380),0)</f>
        <v>0</v>
      </c>
      <c r="FQ382" s="4">
        <f>ROUND(SUMIF(AA323:AA380,"=53551707",FR323:FR380),0)</f>
        <v>0</v>
      </c>
      <c r="FR382" s="4">
        <f>ROUND(SUMIF(AA323:AA380,"=53551707",GL323:GL380),0)</f>
        <v>0</v>
      </c>
      <c r="FS382" s="4">
        <f>ROUND(SUMIF(AA323:AA380,"=53551707",GM323:GM380),0)</f>
        <v>3735556</v>
      </c>
      <c r="FT382" s="4">
        <f>ROUND(SUMIF(AA323:AA380,"=53551707",GN323:GN380),0)</f>
        <v>3735556</v>
      </c>
      <c r="FU382" s="4">
        <f>ROUND(SUMIF(AA323:AA380,"=53551707",GO323:GO380),0)</f>
        <v>0</v>
      </c>
      <c r="FV382" s="4">
        <f>ROUND(SUMIF(AA323:AA380,"=53551707",GP323:GP380),0)</f>
        <v>0</v>
      </c>
      <c r="FW382" s="4">
        <f>DU382-FP382</f>
        <v>2324881</v>
      </c>
      <c r="FX382" s="4">
        <f>DU382-FQ382</f>
        <v>2324881</v>
      </c>
      <c r="FY382" s="4">
        <f>FP382-FR382</f>
        <v>0</v>
      </c>
      <c r="FZ382" s="4">
        <f>DU382-FP382-FQ382+FR382</f>
        <v>2324881</v>
      </c>
      <c r="GA382" s="4">
        <f>FQ382-FR382</f>
        <v>0</v>
      </c>
      <c r="GB382" s="4">
        <f>ROUND(SUMIF(AA323:AA380,"=53551707",GX323:GX380),0)</f>
        <v>0</v>
      </c>
      <c r="GC382" s="4">
        <f>ROUND(SUMIF(AA323:AA380,"=53551707",GY323:GY380),0)</f>
        <v>0</v>
      </c>
      <c r="GD382" s="4">
        <f>ROUND(SUMIF(AA323:AA380,"=53551707",GZ323:GZ380),0)</f>
        <v>0</v>
      </c>
      <c r="GE382" s="4">
        <f>ROUND(SUMIF(AA323:AA380,"=53551707",HD323:HD380),0)</f>
        <v>0</v>
      </c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>
        <v>0</v>
      </c>
    </row>
    <row r="384" spans="1:255" x14ac:dyDescent="0.2">
      <c r="A384" s="5">
        <v>50</v>
      </c>
      <c r="B384" s="5">
        <v>0</v>
      </c>
      <c r="C384" s="5">
        <v>0</v>
      </c>
      <c r="D384" s="5">
        <v>1</v>
      </c>
      <c r="E384" s="5">
        <v>201</v>
      </c>
      <c r="F384" s="5">
        <f>ROUND(Source!O382,O384)</f>
        <v>250118</v>
      </c>
      <c r="G384" s="5" t="s">
        <v>249</v>
      </c>
      <c r="H384" s="5" t="s">
        <v>250</v>
      </c>
      <c r="I384" s="5"/>
      <c r="J384" s="5"/>
      <c r="K384" s="5">
        <v>201</v>
      </c>
      <c r="L384" s="5">
        <v>1</v>
      </c>
      <c r="M384" s="5">
        <v>3</v>
      </c>
      <c r="N384" s="5" t="s">
        <v>3</v>
      </c>
      <c r="O384" s="5">
        <v>2</v>
      </c>
      <c r="P384" s="5">
        <f>ROUND(Source!DG382,O384)</f>
        <v>2906717</v>
      </c>
      <c r="Q384" s="5"/>
      <c r="R384" s="5"/>
      <c r="S384" s="5"/>
      <c r="T384" s="5"/>
      <c r="U384" s="5"/>
      <c r="V384" s="5"/>
      <c r="W384" s="5">
        <v>250117.74</v>
      </c>
      <c r="X384" s="5">
        <v>1</v>
      </c>
      <c r="Y384" s="5">
        <v>250117.74</v>
      </c>
      <c r="Z384" s="5">
        <v>2906717</v>
      </c>
      <c r="AA384" s="5">
        <v>1</v>
      </c>
      <c r="AB384" s="5">
        <v>2906717</v>
      </c>
    </row>
    <row r="385" spans="1:28" x14ac:dyDescent="0.2">
      <c r="A385" s="5">
        <v>50</v>
      </c>
      <c r="B385" s="5">
        <v>0</v>
      </c>
      <c r="C385" s="5">
        <v>0</v>
      </c>
      <c r="D385" s="5">
        <v>1</v>
      </c>
      <c r="E385" s="5">
        <v>202</v>
      </c>
      <c r="F385" s="5">
        <f>ROUND(Source!P382,O385)</f>
        <v>233187</v>
      </c>
      <c r="G385" s="5" t="s">
        <v>251</v>
      </c>
      <c r="H385" s="5" t="s">
        <v>252</v>
      </c>
      <c r="I385" s="5"/>
      <c r="J385" s="5"/>
      <c r="K385" s="5">
        <v>202</v>
      </c>
      <c r="L385" s="5">
        <v>2</v>
      </c>
      <c r="M385" s="5">
        <v>3</v>
      </c>
      <c r="N385" s="5" t="s">
        <v>3</v>
      </c>
      <c r="O385" s="5">
        <v>2</v>
      </c>
      <c r="P385" s="5">
        <f>ROUND(Source!DH382,O385)</f>
        <v>2324881</v>
      </c>
      <c r="Q385" s="5"/>
      <c r="R385" s="5"/>
      <c r="S385" s="5"/>
      <c r="T385" s="5"/>
      <c r="U385" s="5"/>
      <c r="V385" s="5"/>
      <c r="W385" s="5">
        <v>233186.83</v>
      </c>
      <c r="X385" s="5">
        <v>1</v>
      </c>
      <c r="Y385" s="5">
        <v>233186.83</v>
      </c>
      <c r="Z385" s="5">
        <v>2324881</v>
      </c>
      <c r="AA385" s="5">
        <v>1</v>
      </c>
      <c r="AB385" s="5">
        <v>2324881</v>
      </c>
    </row>
    <row r="386" spans="1:28" x14ac:dyDescent="0.2">
      <c r="A386" s="5">
        <v>50</v>
      </c>
      <c r="B386" s="5">
        <v>0</v>
      </c>
      <c r="C386" s="5">
        <v>0</v>
      </c>
      <c r="D386" s="5">
        <v>1</v>
      </c>
      <c r="E386" s="5">
        <v>43095185</v>
      </c>
      <c r="F386" s="5">
        <f>ROUND(Source!AO382,O386)</f>
        <v>0</v>
      </c>
      <c r="G386" s="5" t="s">
        <v>253</v>
      </c>
      <c r="H386" s="5" t="s">
        <v>254</v>
      </c>
      <c r="I386" s="5"/>
      <c r="J386" s="5"/>
      <c r="K386" s="5">
        <v>222</v>
      </c>
      <c r="L386" s="5">
        <v>3</v>
      </c>
      <c r="M386" s="5">
        <v>3</v>
      </c>
      <c r="N386" s="5" t="s">
        <v>3</v>
      </c>
      <c r="O386" s="5">
        <v>2</v>
      </c>
      <c r="P386" s="5">
        <f>ROUND(Source!EG382,O386)</f>
        <v>0</v>
      </c>
      <c r="Q386" s="5"/>
      <c r="R386" s="5"/>
      <c r="S386" s="5"/>
      <c r="T386" s="5"/>
      <c r="U386" s="5"/>
      <c r="V386" s="5"/>
      <c r="W386" s="5">
        <v>0</v>
      </c>
      <c r="X386" s="5">
        <v>1</v>
      </c>
      <c r="Y386" s="5">
        <v>0</v>
      </c>
      <c r="Z386" s="5">
        <v>0</v>
      </c>
      <c r="AA386" s="5">
        <v>1</v>
      </c>
      <c r="AB386" s="5">
        <v>0</v>
      </c>
    </row>
    <row r="387" spans="1:28" x14ac:dyDescent="0.2">
      <c r="A387" s="5">
        <v>50</v>
      </c>
      <c r="B387" s="5">
        <v>0</v>
      </c>
      <c r="C387" s="5">
        <v>0</v>
      </c>
      <c r="D387" s="5">
        <v>1</v>
      </c>
      <c r="E387" s="5">
        <v>225</v>
      </c>
      <c r="F387" s="5">
        <f>ROUND(Source!AV382,O387)</f>
        <v>233187</v>
      </c>
      <c r="G387" s="5" t="s">
        <v>255</v>
      </c>
      <c r="H387" s="5" t="s">
        <v>256</v>
      </c>
      <c r="I387" s="5"/>
      <c r="J387" s="5"/>
      <c r="K387" s="5">
        <v>225</v>
      </c>
      <c r="L387" s="5">
        <v>4</v>
      </c>
      <c r="M387" s="5">
        <v>3</v>
      </c>
      <c r="N387" s="5" t="s">
        <v>3</v>
      </c>
      <c r="O387" s="5">
        <v>2</v>
      </c>
      <c r="P387" s="5">
        <f>ROUND(Source!EN382,O387)</f>
        <v>2324881</v>
      </c>
      <c r="Q387" s="5"/>
      <c r="R387" s="5"/>
      <c r="S387" s="5"/>
      <c r="T387" s="5"/>
      <c r="U387" s="5"/>
      <c r="V387" s="5"/>
      <c r="W387" s="5">
        <v>233186.83</v>
      </c>
      <c r="X387" s="5">
        <v>1</v>
      </c>
      <c r="Y387" s="5">
        <v>233186.83</v>
      </c>
      <c r="Z387" s="5">
        <v>2324881</v>
      </c>
      <c r="AA387" s="5">
        <v>1</v>
      </c>
      <c r="AB387" s="5">
        <v>2324881</v>
      </c>
    </row>
    <row r="388" spans="1:28" x14ac:dyDescent="0.2">
      <c r="A388" s="5">
        <v>50</v>
      </c>
      <c r="B388" s="5">
        <v>0</v>
      </c>
      <c r="C388" s="5">
        <v>0</v>
      </c>
      <c r="D388" s="5">
        <v>1</v>
      </c>
      <c r="E388" s="5">
        <v>226</v>
      </c>
      <c r="F388" s="5">
        <f>ROUND(Source!AW382,O388)</f>
        <v>233187</v>
      </c>
      <c r="G388" s="5" t="s">
        <v>257</v>
      </c>
      <c r="H388" s="5" t="s">
        <v>258</v>
      </c>
      <c r="I388" s="5"/>
      <c r="J388" s="5"/>
      <c r="K388" s="5">
        <v>226</v>
      </c>
      <c r="L388" s="5">
        <v>5</v>
      </c>
      <c r="M388" s="5">
        <v>3</v>
      </c>
      <c r="N388" s="5" t="s">
        <v>3</v>
      </c>
      <c r="O388" s="5">
        <v>2</v>
      </c>
      <c r="P388" s="5">
        <f>ROUND(Source!EO382,O388)</f>
        <v>2324881</v>
      </c>
      <c r="Q388" s="5"/>
      <c r="R388" s="5"/>
      <c r="S388" s="5"/>
      <c r="T388" s="5"/>
      <c r="U388" s="5"/>
      <c r="V388" s="5"/>
      <c r="W388" s="5">
        <v>233186.83</v>
      </c>
      <c r="X388" s="5">
        <v>1</v>
      </c>
      <c r="Y388" s="5">
        <v>233186.83</v>
      </c>
      <c r="Z388" s="5">
        <v>2324881</v>
      </c>
      <c r="AA388" s="5">
        <v>1</v>
      </c>
      <c r="AB388" s="5">
        <v>2324881</v>
      </c>
    </row>
    <row r="389" spans="1:28" x14ac:dyDescent="0.2">
      <c r="A389" s="5">
        <v>50</v>
      </c>
      <c r="B389" s="5">
        <v>0</v>
      </c>
      <c r="C389" s="5">
        <v>0</v>
      </c>
      <c r="D389" s="5">
        <v>1</v>
      </c>
      <c r="E389" s="5">
        <v>227</v>
      </c>
      <c r="F389" s="5">
        <f>ROUND(Source!AX382,O389)</f>
        <v>0</v>
      </c>
      <c r="G389" s="5" t="s">
        <v>259</v>
      </c>
      <c r="H389" s="5" t="s">
        <v>260</v>
      </c>
      <c r="I389" s="5"/>
      <c r="J389" s="5"/>
      <c r="K389" s="5">
        <v>227</v>
      </c>
      <c r="L389" s="5">
        <v>6</v>
      </c>
      <c r="M389" s="5">
        <v>3</v>
      </c>
      <c r="N389" s="5" t="s">
        <v>3</v>
      </c>
      <c r="O389" s="5">
        <v>2</v>
      </c>
      <c r="P389" s="5">
        <f>ROUND(Source!EP382,O389)</f>
        <v>0</v>
      </c>
      <c r="Q389" s="5"/>
      <c r="R389" s="5"/>
      <c r="S389" s="5"/>
      <c r="T389" s="5"/>
      <c r="U389" s="5"/>
      <c r="V389" s="5"/>
      <c r="W389" s="5">
        <v>0</v>
      </c>
      <c r="X389" s="5">
        <v>1</v>
      </c>
      <c r="Y389" s="5">
        <v>0</v>
      </c>
      <c r="Z389" s="5">
        <v>0</v>
      </c>
      <c r="AA389" s="5">
        <v>1</v>
      </c>
      <c r="AB389" s="5">
        <v>0</v>
      </c>
    </row>
    <row r="390" spans="1:28" x14ac:dyDescent="0.2">
      <c r="A390" s="5">
        <v>50</v>
      </c>
      <c r="B390" s="5">
        <v>0</v>
      </c>
      <c r="C390" s="5">
        <v>0</v>
      </c>
      <c r="D390" s="5">
        <v>1</v>
      </c>
      <c r="E390" s="5">
        <v>228</v>
      </c>
      <c r="F390" s="5">
        <f>ROUND(Source!AY382,O390)</f>
        <v>233187</v>
      </c>
      <c r="G390" s="5" t="s">
        <v>261</v>
      </c>
      <c r="H390" s="5" t="s">
        <v>262</v>
      </c>
      <c r="I390" s="5"/>
      <c r="J390" s="5"/>
      <c r="K390" s="5">
        <v>228</v>
      </c>
      <c r="L390" s="5">
        <v>7</v>
      </c>
      <c r="M390" s="5">
        <v>3</v>
      </c>
      <c r="N390" s="5" t="s">
        <v>3</v>
      </c>
      <c r="O390" s="5">
        <v>2</v>
      </c>
      <c r="P390" s="5">
        <f>ROUND(Source!EQ382,O390)</f>
        <v>2324881</v>
      </c>
      <c r="Q390" s="5"/>
      <c r="R390" s="5"/>
      <c r="S390" s="5"/>
      <c r="T390" s="5"/>
      <c r="U390" s="5"/>
      <c r="V390" s="5"/>
      <c r="W390" s="5">
        <v>233186.83</v>
      </c>
      <c r="X390" s="5">
        <v>1</v>
      </c>
      <c r="Y390" s="5">
        <v>233186.83</v>
      </c>
      <c r="Z390" s="5">
        <v>2324881</v>
      </c>
      <c r="AA390" s="5">
        <v>1</v>
      </c>
      <c r="AB390" s="5">
        <v>2324881</v>
      </c>
    </row>
    <row r="391" spans="1:28" x14ac:dyDescent="0.2">
      <c r="A391" s="5">
        <v>50</v>
      </c>
      <c r="B391" s="5">
        <v>0</v>
      </c>
      <c r="C391" s="5">
        <v>0</v>
      </c>
      <c r="D391" s="5">
        <v>1</v>
      </c>
      <c r="E391" s="5">
        <v>216</v>
      </c>
      <c r="F391" s="5">
        <f>ROUND(Source!AP382,O391)</f>
        <v>0</v>
      </c>
      <c r="G391" s="5" t="s">
        <v>263</v>
      </c>
      <c r="H391" s="5" t="s">
        <v>264</v>
      </c>
      <c r="I391" s="5"/>
      <c r="J391" s="5"/>
      <c r="K391" s="5">
        <v>216</v>
      </c>
      <c r="L391" s="5">
        <v>8</v>
      </c>
      <c r="M391" s="5">
        <v>3</v>
      </c>
      <c r="N391" s="5" t="s">
        <v>3</v>
      </c>
      <c r="O391" s="5">
        <v>2</v>
      </c>
      <c r="P391" s="5">
        <f>ROUND(Source!EH382,O391)</f>
        <v>0</v>
      </c>
      <c r="Q391" s="5"/>
      <c r="R391" s="5"/>
      <c r="S391" s="5"/>
      <c r="T391" s="5"/>
      <c r="U391" s="5"/>
      <c r="V391" s="5"/>
      <c r="W391" s="5">
        <v>0</v>
      </c>
      <c r="X391" s="5">
        <v>1</v>
      </c>
      <c r="Y391" s="5">
        <v>0</v>
      </c>
      <c r="Z391" s="5">
        <v>0</v>
      </c>
      <c r="AA391" s="5">
        <v>1</v>
      </c>
      <c r="AB391" s="5">
        <v>0</v>
      </c>
    </row>
    <row r="392" spans="1:28" x14ac:dyDescent="0.2">
      <c r="A392" s="5">
        <v>50</v>
      </c>
      <c r="B392" s="5">
        <v>0</v>
      </c>
      <c r="C392" s="5">
        <v>0</v>
      </c>
      <c r="D392" s="5">
        <v>1</v>
      </c>
      <c r="E392" s="5">
        <v>223</v>
      </c>
      <c r="F392" s="5">
        <f>ROUND(Source!AQ382,O392)</f>
        <v>0</v>
      </c>
      <c r="G392" s="5" t="s">
        <v>265</v>
      </c>
      <c r="H392" s="5" t="s">
        <v>266</v>
      </c>
      <c r="I392" s="5"/>
      <c r="J392" s="5"/>
      <c r="K392" s="5">
        <v>223</v>
      </c>
      <c r="L392" s="5">
        <v>9</v>
      </c>
      <c r="M392" s="5">
        <v>3</v>
      </c>
      <c r="N392" s="5" t="s">
        <v>3</v>
      </c>
      <c r="O392" s="5">
        <v>2</v>
      </c>
      <c r="P392" s="5">
        <f>ROUND(Source!EI382,O392)</f>
        <v>0</v>
      </c>
      <c r="Q392" s="5"/>
      <c r="R392" s="5"/>
      <c r="S392" s="5"/>
      <c r="T392" s="5"/>
      <c r="U392" s="5"/>
      <c r="V392" s="5"/>
      <c r="W392" s="5">
        <v>0</v>
      </c>
      <c r="X392" s="5">
        <v>1</v>
      </c>
      <c r="Y392" s="5">
        <v>0</v>
      </c>
      <c r="Z392" s="5">
        <v>0</v>
      </c>
      <c r="AA392" s="5">
        <v>1</v>
      </c>
      <c r="AB392" s="5">
        <v>0</v>
      </c>
    </row>
    <row r="393" spans="1:28" x14ac:dyDescent="0.2">
      <c r="A393" s="5">
        <v>50</v>
      </c>
      <c r="B393" s="5">
        <v>0</v>
      </c>
      <c r="C393" s="5">
        <v>0</v>
      </c>
      <c r="D393" s="5">
        <v>1</v>
      </c>
      <c r="E393" s="5">
        <v>229</v>
      </c>
      <c r="F393" s="5">
        <f>ROUND(Source!AZ382,O393)</f>
        <v>0</v>
      </c>
      <c r="G393" s="5" t="s">
        <v>267</v>
      </c>
      <c r="H393" s="5" t="s">
        <v>268</v>
      </c>
      <c r="I393" s="5"/>
      <c r="J393" s="5"/>
      <c r="K393" s="5">
        <v>229</v>
      </c>
      <c r="L393" s="5">
        <v>10</v>
      </c>
      <c r="M393" s="5">
        <v>3</v>
      </c>
      <c r="N393" s="5" t="s">
        <v>3</v>
      </c>
      <c r="O393" s="5">
        <v>2</v>
      </c>
      <c r="P393" s="5">
        <f>ROUND(Source!ER382,O393)</f>
        <v>0</v>
      </c>
      <c r="Q393" s="5"/>
      <c r="R393" s="5"/>
      <c r="S393" s="5"/>
      <c r="T393" s="5"/>
      <c r="U393" s="5"/>
      <c r="V393" s="5"/>
      <c r="W393" s="5">
        <v>0</v>
      </c>
      <c r="X393" s="5">
        <v>1</v>
      </c>
      <c r="Y393" s="5">
        <v>0</v>
      </c>
      <c r="Z393" s="5">
        <v>0</v>
      </c>
      <c r="AA393" s="5">
        <v>1</v>
      </c>
      <c r="AB393" s="5">
        <v>0</v>
      </c>
    </row>
    <row r="394" spans="1:28" x14ac:dyDescent="0.2">
      <c r="A394" s="5">
        <v>50</v>
      </c>
      <c r="B394" s="5">
        <v>0</v>
      </c>
      <c r="C394" s="5">
        <v>0</v>
      </c>
      <c r="D394" s="5">
        <v>1</v>
      </c>
      <c r="E394" s="5">
        <v>203</v>
      </c>
      <c r="F394" s="5">
        <f>ROUND(Source!Q382,O394)</f>
        <v>663</v>
      </c>
      <c r="G394" s="5" t="s">
        <v>269</v>
      </c>
      <c r="H394" s="5" t="s">
        <v>270</v>
      </c>
      <c r="I394" s="5"/>
      <c r="J394" s="5"/>
      <c r="K394" s="5">
        <v>203</v>
      </c>
      <c r="L394" s="5">
        <v>11</v>
      </c>
      <c r="M394" s="5">
        <v>3</v>
      </c>
      <c r="N394" s="5" t="s">
        <v>3</v>
      </c>
      <c r="O394" s="5">
        <v>2</v>
      </c>
      <c r="P394" s="5">
        <f>ROUND(Source!DI382,O394)</f>
        <v>8569</v>
      </c>
      <c r="Q394" s="5"/>
      <c r="R394" s="5"/>
      <c r="S394" s="5"/>
      <c r="T394" s="5"/>
      <c r="U394" s="5"/>
      <c r="V394" s="5"/>
      <c r="W394" s="5">
        <v>663.4</v>
      </c>
      <c r="X394" s="5">
        <v>1</v>
      </c>
      <c r="Y394" s="5">
        <v>663.4</v>
      </c>
      <c r="Z394" s="5">
        <v>8569</v>
      </c>
      <c r="AA394" s="5">
        <v>1</v>
      </c>
      <c r="AB394" s="5">
        <v>8569</v>
      </c>
    </row>
    <row r="395" spans="1:28" x14ac:dyDescent="0.2">
      <c r="A395" s="5">
        <v>50</v>
      </c>
      <c r="B395" s="5">
        <v>0</v>
      </c>
      <c r="C395" s="5">
        <v>0</v>
      </c>
      <c r="D395" s="5">
        <v>1</v>
      </c>
      <c r="E395" s="5">
        <v>231</v>
      </c>
      <c r="F395" s="5">
        <f>ROUND(Source!BB382,O395)</f>
        <v>0</v>
      </c>
      <c r="G395" s="5" t="s">
        <v>271</v>
      </c>
      <c r="H395" s="5" t="s">
        <v>272</v>
      </c>
      <c r="I395" s="5"/>
      <c r="J395" s="5"/>
      <c r="K395" s="5">
        <v>231</v>
      </c>
      <c r="L395" s="5">
        <v>12</v>
      </c>
      <c r="M395" s="5">
        <v>3</v>
      </c>
      <c r="N395" s="5" t="s">
        <v>3</v>
      </c>
      <c r="O395" s="5">
        <v>2</v>
      </c>
      <c r="P395" s="5">
        <f>ROUND(Source!ET382,O395)</f>
        <v>0</v>
      </c>
      <c r="Q395" s="5"/>
      <c r="R395" s="5"/>
      <c r="S395" s="5"/>
      <c r="T395" s="5"/>
      <c r="U395" s="5"/>
      <c r="V395" s="5"/>
      <c r="W395" s="5">
        <v>0</v>
      </c>
      <c r="X395" s="5">
        <v>1</v>
      </c>
      <c r="Y395" s="5">
        <v>0</v>
      </c>
      <c r="Z395" s="5">
        <v>0</v>
      </c>
      <c r="AA395" s="5">
        <v>1</v>
      </c>
      <c r="AB395" s="5">
        <v>0</v>
      </c>
    </row>
    <row r="396" spans="1:28" x14ac:dyDescent="0.2">
      <c r="A396" s="5">
        <v>50</v>
      </c>
      <c r="B396" s="5">
        <v>0</v>
      </c>
      <c r="C396" s="5">
        <v>0</v>
      </c>
      <c r="D396" s="5">
        <v>1</v>
      </c>
      <c r="E396" s="5">
        <v>204</v>
      </c>
      <c r="F396" s="5">
        <f>ROUND(Source!R382,O396)</f>
        <v>147</v>
      </c>
      <c r="G396" s="5" t="s">
        <v>273</v>
      </c>
      <c r="H396" s="5" t="s">
        <v>274</v>
      </c>
      <c r="I396" s="5"/>
      <c r="J396" s="5"/>
      <c r="K396" s="5">
        <v>204</v>
      </c>
      <c r="L396" s="5">
        <v>13</v>
      </c>
      <c r="M396" s="5">
        <v>3</v>
      </c>
      <c r="N396" s="5" t="s">
        <v>3</v>
      </c>
      <c r="O396" s="5">
        <v>2</v>
      </c>
      <c r="P396" s="5">
        <f>ROUND(Source!DJ382,O396)</f>
        <v>5195</v>
      </c>
      <c r="Q396" s="5"/>
      <c r="R396" s="5"/>
      <c r="S396" s="5"/>
      <c r="T396" s="5"/>
      <c r="U396" s="5"/>
      <c r="V396" s="5"/>
      <c r="W396" s="5">
        <v>147.42000000000002</v>
      </c>
      <c r="X396" s="5">
        <v>1</v>
      </c>
      <c r="Y396" s="5">
        <v>147.42000000000002</v>
      </c>
      <c r="Z396" s="5">
        <v>5195</v>
      </c>
      <c r="AA396" s="5">
        <v>1</v>
      </c>
      <c r="AB396" s="5">
        <v>5195</v>
      </c>
    </row>
    <row r="397" spans="1:28" x14ac:dyDescent="0.2">
      <c r="A397" s="5">
        <v>50</v>
      </c>
      <c r="B397" s="5">
        <v>0</v>
      </c>
      <c r="C397" s="5">
        <v>0</v>
      </c>
      <c r="D397" s="5">
        <v>1</v>
      </c>
      <c r="E397" s="5">
        <v>205</v>
      </c>
      <c r="F397" s="5">
        <f>ROUND(Source!S382,O397)</f>
        <v>16268</v>
      </c>
      <c r="G397" s="5" t="s">
        <v>275</v>
      </c>
      <c r="H397" s="5" t="s">
        <v>276</v>
      </c>
      <c r="I397" s="5"/>
      <c r="J397" s="5"/>
      <c r="K397" s="5">
        <v>205</v>
      </c>
      <c r="L397" s="5">
        <v>14</v>
      </c>
      <c r="M397" s="5">
        <v>3</v>
      </c>
      <c r="N397" s="5" t="s">
        <v>3</v>
      </c>
      <c r="O397" s="5">
        <v>2</v>
      </c>
      <c r="P397" s="5">
        <f>ROUND(Source!DK382,O397)</f>
        <v>573267</v>
      </c>
      <c r="Q397" s="5"/>
      <c r="R397" s="5"/>
      <c r="S397" s="5"/>
      <c r="T397" s="5"/>
      <c r="U397" s="5"/>
      <c r="V397" s="5"/>
      <c r="W397" s="5">
        <v>16267.51</v>
      </c>
      <c r="X397" s="5">
        <v>1</v>
      </c>
      <c r="Y397" s="5">
        <v>16267.51</v>
      </c>
      <c r="Z397" s="5">
        <v>573267</v>
      </c>
      <c r="AA397" s="5">
        <v>1</v>
      </c>
      <c r="AB397" s="5">
        <v>573267</v>
      </c>
    </row>
    <row r="398" spans="1:28" x14ac:dyDescent="0.2">
      <c r="A398" s="5">
        <v>50</v>
      </c>
      <c r="B398" s="5">
        <v>0</v>
      </c>
      <c r="C398" s="5">
        <v>0</v>
      </c>
      <c r="D398" s="5">
        <v>1</v>
      </c>
      <c r="E398" s="5">
        <v>232</v>
      </c>
      <c r="F398" s="5">
        <f>ROUND(Source!BC382,O398)</f>
        <v>0</v>
      </c>
      <c r="G398" s="5" t="s">
        <v>277</v>
      </c>
      <c r="H398" s="5" t="s">
        <v>278</v>
      </c>
      <c r="I398" s="5"/>
      <c r="J398" s="5"/>
      <c r="K398" s="5">
        <v>232</v>
      </c>
      <c r="L398" s="5">
        <v>15</v>
      </c>
      <c r="M398" s="5">
        <v>3</v>
      </c>
      <c r="N398" s="5" t="s">
        <v>3</v>
      </c>
      <c r="O398" s="5">
        <v>2</v>
      </c>
      <c r="P398" s="5">
        <f>ROUND(Source!EU382,O398)</f>
        <v>0</v>
      </c>
      <c r="Q398" s="5"/>
      <c r="R398" s="5"/>
      <c r="S398" s="5"/>
      <c r="T398" s="5"/>
      <c r="U398" s="5"/>
      <c r="V398" s="5"/>
      <c r="W398" s="5">
        <v>0</v>
      </c>
      <c r="X398" s="5">
        <v>1</v>
      </c>
      <c r="Y398" s="5">
        <v>0</v>
      </c>
      <c r="Z398" s="5">
        <v>0</v>
      </c>
      <c r="AA398" s="5">
        <v>1</v>
      </c>
      <c r="AB398" s="5">
        <v>0</v>
      </c>
    </row>
    <row r="399" spans="1:28" x14ac:dyDescent="0.2">
      <c r="A399" s="5">
        <v>50</v>
      </c>
      <c r="B399" s="5">
        <v>0</v>
      </c>
      <c r="C399" s="5">
        <v>0</v>
      </c>
      <c r="D399" s="5">
        <v>1</v>
      </c>
      <c r="E399" s="5">
        <v>214</v>
      </c>
      <c r="F399" s="5">
        <f>ROUND(Source!AS382,O399)</f>
        <v>273638</v>
      </c>
      <c r="G399" s="5" t="s">
        <v>279</v>
      </c>
      <c r="H399" s="5" t="s">
        <v>280</v>
      </c>
      <c r="I399" s="5"/>
      <c r="J399" s="5"/>
      <c r="K399" s="5">
        <v>214</v>
      </c>
      <c r="L399" s="5">
        <v>16</v>
      </c>
      <c r="M399" s="5">
        <v>3</v>
      </c>
      <c r="N399" s="5" t="s">
        <v>3</v>
      </c>
      <c r="O399" s="5">
        <v>2</v>
      </c>
      <c r="P399" s="5">
        <f>ROUND(Source!EK382,O399)</f>
        <v>3735556</v>
      </c>
      <c r="Q399" s="5"/>
      <c r="R399" s="5"/>
      <c r="S399" s="5"/>
      <c r="T399" s="5"/>
      <c r="U399" s="5"/>
      <c r="V399" s="5"/>
      <c r="W399" s="5">
        <v>273637.51</v>
      </c>
      <c r="X399" s="5">
        <v>1</v>
      </c>
      <c r="Y399" s="5">
        <v>273637.51</v>
      </c>
      <c r="Z399" s="5">
        <v>3735556</v>
      </c>
      <c r="AA399" s="5">
        <v>1</v>
      </c>
      <c r="AB399" s="5">
        <v>3735556</v>
      </c>
    </row>
    <row r="400" spans="1:28" x14ac:dyDescent="0.2">
      <c r="A400" s="5">
        <v>50</v>
      </c>
      <c r="B400" s="5">
        <v>0</v>
      </c>
      <c r="C400" s="5">
        <v>0</v>
      </c>
      <c r="D400" s="5">
        <v>1</v>
      </c>
      <c r="E400" s="5">
        <v>215</v>
      </c>
      <c r="F400" s="5">
        <f>ROUND(Source!AT382,O400)</f>
        <v>0</v>
      </c>
      <c r="G400" s="5" t="s">
        <v>281</v>
      </c>
      <c r="H400" s="5" t="s">
        <v>282</v>
      </c>
      <c r="I400" s="5"/>
      <c r="J400" s="5"/>
      <c r="K400" s="5">
        <v>215</v>
      </c>
      <c r="L400" s="5">
        <v>17</v>
      </c>
      <c r="M400" s="5">
        <v>3</v>
      </c>
      <c r="N400" s="5" t="s">
        <v>3</v>
      </c>
      <c r="O400" s="5">
        <v>2</v>
      </c>
      <c r="P400" s="5">
        <f>ROUND(Source!EL382,O400)</f>
        <v>0</v>
      </c>
      <c r="Q400" s="5"/>
      <c r="R400" s="5"/>
      <c r="S400" s="5"/>
      <c r="T400" s="5"/>
      <c r="U400" s="5"/>
      <c r="V400" s="5"/>
      <c r="W400" s="5">
        <v>0</v>
      </c>
      <c r="X400" s="5">
        <v>1</v>
      </c>
      <c r="Y400" s="5">
        <v>0</v>
      </c>
      <c r="Z400" s="5">
        <v>0</v>
      </c>
      <c r="AA400" s="5">
        <v>1</v>
      </c>
      <c r="AB400" s="5">
        <v>0</v>
      </c>
    </row>
    <row r="401" spans="1:255" x14ac:dyDescent="0.2">
      <c r="A401" s="5">
        <v>50</v>
      </c>
      <c r="B401" s="5">
        <v>0</v>
      </c>
      <c r="C401" s="5">
        <v>0</v>
      </c>
      <c r="D401" s="5">
        <v>1</v>
      </c>
      <c r="E401" s="5">
        <v>217</v>
      </c>
      <c r="F401" s="5">
        <f>ROUND(Source!AU382,O401)</f>
        <v>0</v>
      </c>
      <c r="G401" s="5" t="s">
        <v>283</v>
      </c>
      <c r="H401" s="5" t="s">
        <v>284</v>
      </c>
      <c r="I401" s="5"/>
      <c r="J401" s="5"/>
      <c r="K401" s="5">
        <v>217</v>
      </c>
      <c r="L401" s="5">
        <v>18</v>
      </c>
      <c r="M401" s="5">
        <v>3</v>
      </c>
      <c r="N401" s="5" t="s">
        <v>3</v>
      </c>
      <c r="O401" s="5">
        <v>2</v>
      </c>
      <c r="P401" s="5">
        <f>ROUND(Source!EM382,O401)</f>
        <v>0</v>
      </c>
      <c r="Q401" s="5"/>
      <c r="R401" s="5"/>
      <c r="S401" s="5"/>
      <c r="T401" s="5"/>
      <c r="U401" s="5"/>
      <c r="V401" s="5"/>
      <c r="W401" s="5">
        <v>0</v>
      </c>
      <c r="X401" s="5">
        <v>1</v>
      </c>
      <c r="Y401" s="5">
        <v>0</v>
      </c>
      <c r="Z401" s="5">
        <v>0</v>
      </c>
      <c r="AA401" s="5">
        <v>1</v>
      </c>
      <c r="AB401" s="5">
        <v>0</v>
      </c>
    </row>
    <row r="402" spans="1:255" x14ac:dyDescent="0.2">
      <c r="A402" s="5">
        <v>50</v>
      </c>
      <c r="B402" s="5">
        <v>0</v>
      </c>
      <c r="C402" s="5">
        <v>0</v>
      </c>
      <c r="D402" s="5">
        <v>1</v>
      </c>
      <c r="E402" s="5">
        <v>230</v>
      </c>
      <c r="F402" s="5">
        <f>ROUND(Source!BA382,O402)</f>
        <v>0</v>
      </c>
      <c r="G402" s="5" t="s">
        <v>285</v>
      </c>
      <c r="H402" s="5" t="s">
        <v>286</v>
      </c>
      <c r="I402" s="5"/>
      <c r="J402" s="5"/>
      <c r="K402" s="5">
        <v>230</v>
      </c>
      <c r="L402" s="5">
        <v>19</v>
      </c>
      <c r="M402" s="5">
        <v>3</v>
      </c>
      <c r="N402" s="5" t="s">
        <v>3</v>
      </c>
      <c r="O402" s="5">
        <v>2</v>
      </c>
      <c r="P402" s="5">
        <f>ROUND(Source!ES382,O402)</f>
        <v>0</v>
      </c>
      <c r="Q402" s="5"/>
      <c r="R402" s="5"/>
      <c r="S402" s="5"/>
      <c r="T402" s="5"/>
      <c r="U402" s="5"/>
      <c r="V402" s="5"/>
      <c r="W402" s="5">
        <v>0</v>
      </c>
      <c r="X402" s="5">
        <v>1</v>
      </c>
      <c r="Y402" s="5">
        <v>0</v>
      </c>
      <c r="Z402" s="5">
        <v>0</v>
      </c>
      <c r="AA402" s="5">
        <v>1</v>
      </c>
      <c r="AB402" s="5">
        <v>0</v>
      </c>
    </row>
    <row r="403" spans="1:255" x14ac:dyDescent="0.2">
      <c r="A403" s="5">
        <v>50</v>
      </c>
      <c r="B403" s="5">
        <v>0</v>
      </c>
      <c r="C403" s="5">
        <v>0</v>
      </c>
      <c r="D403" s="5">
        <v>1</v>
      </c>
      <c r="E403" s="5">
        <v>206</v>
      </c>
      <c r="F403" s="5">
        <f>ROUND(Source!T382,O403)</f>
        <v>0</v>
      </c>
      <c r="G403" s="5" t="s">
        <v>287</v>
      </c>
      <c r="H403" s="5" t="s">
        <v>288</v>
      </c>
      <c r="I403" s="5"/>
      <c r="J403" s="5"/>
      <c r="K403" s="5">
        <v>206</v>
      </c>
      <c r="L403" s="5">
        <v>20</v>
      </c>
      <c r="M403" s="5">
        <v>3</v>
      </c>
      <c r="N403" s="5" t="s">
        <v>3</v>
      </c>
      <c r="O403" s="5">
        <v>2</v>
      </c>
      <c r="P403" s="5">
        <f>ROUND(Source!DL382,O403)</f>
        <v>0</v>
      </c>
      <c r="Q403" s="5"/>
      <c r="R403" s="5"/>
      <c r="S403" s="5"/>
      <c r="T403" s="5"/>
      <c r="U403" s="5"/>
      <c r="V403" s="5"/>
      <c r="W403" s="5">
        <v>0</v>
      </c>
      <c r="X403" s="5">
        <v>1</v>
      </c>
      <c r="Y403" s="5">
        <v>0</v>
      </c>
      <c r="Z403" s="5">
        <v>0</v>
      </c>
      <c r="AA403" s="5">
        <v>1</v>
      </c>
      <c r="AB403" s="5">
        <v>0</v>
      </c>
    </row>
    <row r="404" spans="1:255" x14ac:dyDescent="0.2">
      <c r="A404" s="5">
        <v>50</v>
      </c>
      <c r="B404" s="5">
        <v>0</v>
      </c>
      <c r="C404" s="5">
        <v>0</v>
      </c>
      <c r="D404" s="5">
        <v>1</v>
      </c>
      <c r="E404" s="5">
        <v>207</v>
      </c>
      <c r="F404" s="5">
        <f>Source!U382</f>
        <v>1833.0616645199998</v>
      </c>
      <c r="G404" s="5" t="s">
        <v>289</v>
      </c>
      <c r="H404" s="5" t="s">
        <v>290</v>
      </c>
      <c r="I404" s="5"/>
      <c r="J404" s="5"/>
      <c r="K404" s="5">
        <v>207</v>
      </c>
      <c r="L404" s="5">
        <v>21</v>
      </c>
      <c r="M404" s="5">
        <v>3</v>
      </c>
      <c r="N404" s="5" t="s">
        <v>3</v>
      </c>
      <c r="O404" s="5">
        <v>-1</v>
      </c>
      <c r="P404" s="5">
        <f>Source!DM382</f>
        <v>1833.0616645199998</v>
      </c>
      <c r="Q404" s="5"/>
      <c r="R404" s="5"/>
      <c r="S404" s="5"/>
      <c r="T404" s="5"/>
      <c r="U404" s="5"/>
      <c r="V404" s="5"/>
      <c r="W404" s="5">
        <v>1833.0616645</v>
      </c>
      <c r="X404" s="5">
        <v>1</v>
      </c>
      <c r="Y404" s="5">
        <v>1833.0616645</v>
      </c>
      <c r="Z404" s="5">
        <v>1833.0616645</v>
      </c>
      <c r="AA404" s="5">
        <v>1</v>
      </c>
      <c r="AB404" s="5">
        <v>1833.0616645</v>
      </c>
    </row>
    <row r="405" spans="1:255" x14ac:dyDescent="0.2">
      <c r="A405" s="5">
        <v>50</v>
      </c>
      <c r="B405" s="5">
        <v>0</v>
      </c>
      <c r="C405" s="5">
        <v>0</v>
      </c>
      <c r="D405" s="5">
        <v>1</v>
      </c>
      <c r="E405" s="5">
        <v>208</v>
      </c>
      <c r="F405" s="5">
        <f>Source!V382</f>
        <v>11.140222500000002</v>
      </c>
      <c r="G405" s="5" t="s">
        <v>291</v>
      </c>
      <c r="H405" s="5" t="s">
        <v>292</v>
      </c>
      <c r="I405" s="5"/>
      <c r="J405" s="5"/>
      <c r="K405" s="5">
        <v>208</v>
      </c>
      <c r="L405" s="5">
        <v>22</v>
      </c>
      <c r="M405" s="5">
        <v>3</v>
      </c>
      <c r="N405" s="5" t="s">
        <v>3</v>
      </c>
      <c r="O405" s="5">
        <v>-1</v>
      </c>
      <c r="P405" s="5">
        <f>Source!DN382</f>
        <v>11.140222500000002</v>
      </c>
      <c r="Q405" s="5"/>
      <c r="R405" s="5"/>
      <c r="S405" s="5"/>
      <c r="T405" s="5"/>
      <c r="U405" s="5"/>
      <c r="V405" s="5"/>
      <c r="W405" s="5">
        <v>11.1402225</v>
      </c>
      <c r="X405" s="5">
        <v>1</v>
      </c>
      <c r="Y405" s="5">
        <v>11.1402225</v>
      </c>
      <c r="Z405" s="5">
        <v>11.1402225</v>
      </c>
      <c r="AA405" s="5">
        <v>1</v>
      </c>
      <c r="AB405" s="5">
        <v>11.1402225</v>
      </c>
    </row>
    <row r="406" spans="1:255" x14ac:dyDescent="0.2">
      <c r="A406" s="5">
        <v>50</v>
      </c>
      <c r="B406" s="5">
        <v>0</v>
      </c>
      <c r="C406" s="5">
        <v>0</v>
      </c>
      <c r="D406" s="5">
        <v>1</v>
      </c>
      <c r="E406" s="5">
        <v>209</v>
      </c>
      <c r="F406" s="5">
        <f>ROUND(Source!W382,O406)</f>
        <v>1631</v>
      </c>
      <c r="G406" s="5" t="s">
        <v>293</v>
      </c>
      <c r="H406" s="5" t="s">
        <v>294</v>
      </c>
      <c r="I406" s="5"/>
      <c r="J406" s="5"/>
      <c r="K406" s="5">
        <v>209</v>
      </c>
      <c r="L406" s="5">
        <v>23</v>
      </c>
      <c r="M406" s="5">
        <v>3</v>
      </c>
      <c r="N406" s="5" t="s">
        <v>3</v>
      </c>
      <c r="O406" s="5">
        <v>2</v>
      </c>
      <c r="P406" s="5">
        <f>ROUND(Source!DO382,O406)</f>
        <v>1630</v>
      </c>
      <c r="Q406" s="5"/>
      <c r="R406" s="5"/>
      <c r="S406" s="5"/>
      <c r="T406" s="5"/>
      <c r="U406" s="5"/>
      <c r="V406" s="5"/>
      <c r="W406" s="5">
        <v>1631.05</v>
      </c>
      <c r="X406" s="5">
        <v>1</v>
      </c>
      <c r="Y406" s="5">
        <v>1631.05</v>
      </c>
      <c r="Z406" s="5">
        <v>1630</v>
      </c>
      <c r="AA406" s="5">
        <v>1</v>
      </c>
      <c r="AB406" s="5">
        <v>1630</v>
      </c>
    </row>
    <row r="407" spans="1:255" x14ac:dyDescent="0.2">
      <c r="A407" s="5">
        <v>50</v>
      </c>
      <c r="B407" s="5">
        <v>0</v>
      </c>
      <c r="C407" s="5">
        <v>0</v>
      </c>
      <c r="D407" s="5">
        <v>1</v>
      </c>
      <c r="E407" s="5">
        <v>233</v>
      </c>
      <c r="F407" s="5">
        <f>ROUND(Source!BD382,O407)</f>
        <v>0</v>
      </c>
      <c r="G407" s="5" t="s">
        <v>295</v>
      </c>
      <c r="H407" s="5" t="s">
        <v>296</v>
      </c>
      <c r="I407" s="5"/>
      <c r="J407" s="5"/>
      <c r="K407" s="5">
        <v>233</v>
      </c>
      <c r="L407" s="5">
        <v>24</v>
      </c>
      <c r="M407" s="5">
        <v>3</v>
      </c>
      <c r="N407" s="5" t="s">
        <v>3</v>
      </c>
      <c r="O407" s="5">
        <v>2</v>
      </c>
      <c r="P407" s="5">
        <f>ROUND(Source!EV382,O407)</f>
        <v>0</v>
      </c>
      <c r="Q407" s="5"/>
      <c r="R407" s="5"/>
      <c r="S407" s="5"/>
      <c r="T407" s="5"/>
      <c r="U407" s="5"/>
      <c r="V407" s="5"/>
      <c r="W407" s="5">
        <v>0</v>
      </c>
      <c r="X407" s="5">
        <v>1</v>
      </c>
      <c r="Y407" s="5">
        <v>0</v>
      </c>
      <c r="Z407" s="5">
        <v>0</v>
      </c>
      <c r="AA407" s="5">
        <v>1</v>
      </c>
      <c r="AB407" s="5">
        <v>0</v>
      </c>
    </row>
    <row r="408" spans="1:255" x14ac:dyDescent="0.2">
      <c r="A408" s="5">
        <v>50</v>
      </c>
      <c r="B408" s="5">
        <v>0</v>
      </c>
      <c r="C408" s="5">
        <v>0</v>
      </c>
      <c r="D408" s="5">
        <v>1</v>
      </c>
      <c r="E408" s="5">
        <v>210</v>
      </c>
      <c r="F408" s="5">
        <f>ROUND(Source!X382,O408)</f>
        <v>15784</v>
      </c>
      <c r="G408" s="5" t="s">
        <v>297</v>
      </c>
      <c r="H408" s="5" t="s">
        <v>298</v>
      </c>
      <c r="I408" s="5"/>
      <c r="J408" s="5"/>
      <c r="K408" s="5">
        <v>210</v>
      </c>
      <c r="L408" s="5">
        <v>25</v>
      </c>
      <c r="M408" s="5">
        <v>3</v>
      </c>
      <c r="N408" s="5" t="s">
        <v>3</v>
      </c>
      <c r="O408" s="5">
        <v>2</v>
      </c>
      <c r="P408" s="5">
        <f>ROUND(Source!DP382,O408)</f>
        <v>556234</v>
      </c>
      <c r="Q408" s="5"/>
      <c r="R408" s="5"/>
      <c r="S408" s="5"/>
      <c r="T408" s="5"/>
      <c r="U408" s="5"/>
      <c r="V408" s="5"/>
      <c r="W408" s="5">
        <v>15784.16</v>
      </c>
      <c r="X408" s="5">
        <v>1</v>
      </c>
      <c r="Y408" s="5">
        <v>15784.16</v>
      </c>
      <c r="Z408" s="5">
        <v>556234</v>
      </c>
      <c r="AA408" s="5">
        <v>1</v>
      </c>
      <c r="AB408" s="5">
        <v>556234</v>
      </c>
    </row>
    <row r="409" spans="1:255" x14ac:dyDescent="0.2">
      <c r="A409" s="5">
        <v>50</v>
      </c>
      <c r="B409" s="5">
        <v>0</v>
      </c>
      <c r="C409" s="5">
        <v>0</v>
      </c>
      <c r="D409" s="5">
        <v>1</v>
      </c>
      <c r="E409" s="5">
        <v>211</v>
      </c>
      <c r="F409" s="5">
        <f>ROUND(Source!Y382,O409)</f>
        <v>7736</v>
      </c>
      <c r="G409" s="5" t="s">
        <v>299</v>
      </c>
      <c r="H409" s="5" t="s">
        <v>300</v>
      </c>
      <c r="I409" s="5"/>
      <c r="J409" s="5"/>
      <c r="K409" s="5">
        <v>211</v>
      </c>
      <c r="L409" s="5">
        <v>26</v>
      </c>
      <c r="M409" s="5">
        <v>3</v>
      </c>
      <c r="N409" s="5" t="s">
        <v>3</v>
      </c>
      <c r="O409" s="5">
        <v>2</v>
      </c>
      <c r="P409" s="5">
        <f>ROUND(Source!DQ382,O409)</f>
        <v>272605</v>
      </c>
      <c r="Q409" s="5"/>
      <c r="R409" s="5"/>
      <c r="S409" s="5"/>
      <c r="T409" s="5"/>
      <c r="U409" s="5"/>
      <c r="V409" s="5"/>
      <c r="W409" s="5">
        <v>7735.61</v>
      </c>
      <c r="X409" s="5">
        <v>1</v>
      </c>
      <c r="Y409" s="5">
        <v>7735.61</v>
      </c>
      <c r="Z409" s="5">
        <v>272605</v>
      </c>
      <c r="AA409" s="5">
        <v>1</v>
      </c>
      <c r="AB409" s="5">
        <v>272605</v>
      </c>
    </row>
    <row r="410" spans="1:255" x14ac:dyDescent="0.2">
      <c r="A410" s="5">
        <v>50</v>
      </c>
      <c r="B410" s="5">
        <v>0</v>
      </c>
      <c r="C410" s="5">
        <v>0</v>
      </c>
      <c r="D410" s="5">
        <v>1</v>
      </c>
      <c r="E410" s="5">
        <v>224</v>
      </c>
      <c r="F410" s="5">
        <f>ROUND(Source!AR382,O410)</f>
        <v>273638</v>
      </c>
      <c r="G410" s="5" t="s">
        <v>301</v>
      </c>
      <c r="H410" s="5" t="s">
        <v>302</v>
      </c>
      <c r="I410" s="5"/>
      <c r="J410" s="5"/>
      <c r="K410" s="5">
        <v>224</v>
      </c>
      <c r="L410" s="5">
        <v>27</v>
      </c>
      <c r="M410" s="5">
        <v>3</v>
      </c>
      <c r="N410" s="5" t="s">
        <v>3</v>
      </c>
      <c r="O410" s="5">
        <v>2</v>
      </c>
      <c r="P410" s="5">
        <f>ROUND(Source!EJ382,O410)</f>
        <v>3735556</v>
      </c>
      <c r="Q410" s="5"/>
      <c r="R410" s="5"/>
      <c r="S410" s="5"/>
      <c r="T410" s="5"/>
      <c r="U410" s="5"/>
      <c r="V410" s="5"/>
      <c r="W410" s="5">
        <v>273637.50999999995</v>
      </c>
      <c r="X410" s="5">
        <v>1</v>
      </c>
      <c r="Y410" s="5">
        <v>273637.50999999995</v>
      </c>
      <c r="Z410" s="5">
        <v>3735556</v>
      </c>
      <c r="AA410" s="5">
        <v>1</v>
      </c>
      <c r="AB410" s="5">
        <v>3735556</v>
      </c>
    </row>
    <row r="412" spans="1:255" x14ac:dyDescent="0.2">
      <c r="A412" s="1">
        <v>4</v>
      </c>
      <c r="B412" s="1">
        <v>1</v>
      </c>
      <c r="C412" s="1"/>
      <c r="D412" s="1">
        <f>ROW(A485)</f>
        <v>485</v>
      </c>
      <c r="E412" s="1"/>
      <c r="F412" s="1" t="s">
        <v>3</v>
      </c>
      <c r="G412" s="1" t="s">
        <v>602</v>
      </c>
      <c r="H412" s="1" t="s">
        <v>3</v>
      </c>
      <c r="I412" s="1">
        <v>0</v>
      </c>
      <c r="J412" s="1"/>
      <c r="K412" s="1">
        <v>-1</v>
      </c>
      <c r="L412" s="1"/>
      <c r="M412" s="1" t="s">
        <v>3</v>
      </c>
      <c r="N412" s="1"/>
      <c r="O412" s="1"/>
      <c r="P412" s="1"/>
      <c r="Q412" s="1"/>
      <c r="R412" s="1"/>
      <c r="S412" s="1">
        <v>0</v>
      </c>
      <c r="T412" s="1">
        <v>0</v>
      </c>
      <c r="U412" s="1" t="s">
        <v>3</v>
      </c>
      <c r="V412" s="1">
        <v>0</v>
      </c>
      <c r="W412" s="1"/>
      <c r="X412" s="1"/>
      <c r="Y412" s="1"/>
      <c r="Z412" s="1"/>
      <c r="AA412" s="1"/>
      <c r="AB412" s="1" t="s">
        <v>3</v>
      </c>
      <c r="AC412" s="1" t="s">
        <v>3</v>
      </c>
      <c r="AD412" s="1" t="s">
        <v>3</v>
      </c>
      <c r="AE412" s="1" t="s">
        <v>3</v>
      </c>
      <c r="AF412" s="1" t="s">
        <v>3</v>
      </c>
      <c r="AG412" s="1" t="s">
        <v>3</v>
      </c>
      <c r="AH412" s="1"/>
      <c r="AI412" s="1"/>
      <c r="AJ412" s="1"/>
      <c r="AK412" s="1"/>
      <c r="AL412" s="1"/>
      <c r="AM412" s="1"/>
      <c r="AN412" s="1"/>
      <c r="AO412" s="1"/>
      <c r="AP412" s="1" t="s">
        <v>3</v>
      </c>
      <c r="AQ412" s="1" t="s">
        <v>3</v>
      </c>
      <c r="AR412" s="1" t="s">
        <v>3</v>
      </c>
      <c r="AS412" s="1"/>
      <c r="AT412" s="1"/>
      <c r="AU412" s="1"/>
      <c r="AV412" s="1"/>
      <c r="AW412" s="1"/>
      <c r="AX412" s="1"/>
      <c r="AY412" s="1"/>
      <c r="AZ412" s="1" t="s">
        <v>3</v>
      </c>
      <c r="BA412" s="1"/>
      <c r="BB412" s="1" t="s">
        <v>3</v>
      </c>
      <c r="BC412" s="1" t="s">
        <v>3</v>
      </c>
      <c r="BD412" s="1" t="s">
        <v>3</v>
      </c>
      <c r="BE412" s="1" t="s">
        <v>3</v>
      </c>
      <c r="BF412" s="1" t="s">
        <v>3</v>
      </c>
      <c r="BG412" s="1" t="s">
        <v>3</v>
      </c>
      <c r="BH412" s="1" t="s">
        <v>3</v>
      </c>
      <c r="BI412" s="1" t="s">
        <v>3</v>
      </c>
      <c r="BJ412" s="1" t="s">
        <v>3</v>
      </c>
      <c r="BK412" s="1" t="s">
        <v>3</v>
      </c>
      <c r="BL412" s="1" t="s">
        <v>3</v>
      </c>
      <c r="BM412" s="1" t="s">
        <v>3</v>
      </c>
      <c r="BN412" s="1" t="s">
        <v>3</v>
      </c>
      <c r="BO412" s="1" t="s">
        <v>3</v>
      </c>
      <c r="BP412" s="1" t="s">
        <v>3</v>
      </c>
      <c r="BQ412" s="1"/>
      <c r="BR412" s="1"/>
      <c r="BS412" s="1"/>
      <c r="BT412" s="1"/>
      <c r="BU412" s="1"/>
      <c r="BV412" s="1"/>
      <c r="BW412" s="1"/>
      <c r="BX412" s="1">
        <v>0</v>
      </c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>
        <v>0</v>
      </c>
    </row>
    <row r="414" spans="1:255" x14ac:dyDescent="0.2">
      <c r="A414" s="3">
        <v>52</v>
      </c>
      <c r="B414" s="3">
        <f t="shared" ref="B414:G414" si="269">B485</f>
        <v>1</v>
      </c>
      <c r="C414" s="3">
        <f t="shared" si="269"/>
        <v>4</v>
      </c>
      <c r="D414" s="3">
        <f t="shared" si="269"/>
        <v>412</v>
      </c>
      <c r="E414" s="3">
        <f t="shared" si="269"/>
        <v>0</v>
      </c>
      <c r="F414" s="3" t="str">
        <f t="shared" si="269"/>
        <v/>
      </c>
      <c r="G414" s="3" t="str">
        <f t="shared" si="269"/>
        <v>5. Стены (коридор, с/у, лестничный марш правый)</v>
      </c>
      <c r="H414" s="3"/>
      <c r="I414" s="3"/>
      <c r="J414" s="3"/>
      <c r="K414" s="3"/>
      <c r="L414" s="3"/>
      <c r="M414" s="3"/>
      <c r="N414" s="3"/>
      <c r="O414" s="3">
        <f t="shared" ref="O414:AT414" si="270">O485</f>
        <v>654245</v>
      </c>
      <c r="P414" s="3">
        <f t="shared" si="270"/>
        <v>642042</v>
      </c>
      <c r="Q414" s="3">
        <f t="shared" si="270"/>
        <v>413</v>
      </c>
      <c r="R414" s="3">
        <f t="shared" si="270"/>
        <v>20</v>
      </c>
      <c r="S414" s="3">
        <f t="shared" si="270"/>
        <v>11789</v>
      </c>
      <c r="T414" s="3">
        <f t="shared" si="270"/>
        <v>0</v>
      </c>
      <c r="U414" s="3">
        <f t="shared" si="270"/>
        <v>1328.7696706825</v>
      </c>
      <c r="V414" s="3">
        <f t="shared" si="270"/>
        <v>1.7944505124999999</v>
      </c>
      <c r="W414" s="3">
        <f t="shared" si="270"/>
        <v>940</v>
      </c>
      <c r="X414" s="3">
        <f t="shared" si="270"/>
        <v>11493</v>
      </c>
      <c r="Y414" s="3">
        <f t="shared" si="270"/>
        <v>5654</v>
      </c>
      <c r="Z414" s="3">
        <f t="shared" si="270"/>
        <v>0</v>
      </c>
      <c r="AA414" s="3">
        <f t="shared" si="270"/>
        <v>0</v>
      </c>
      <c r="AB414" s="3">
        <f t="shared" si="270"/>
        <v>654245</v>
      </c>
      <c r="AC414" s="3">
        <f t="shared" si="270"/>
        <v>642042</v>
      </c>
      <c r="AD414" s="3">
        <f t="shared" si="270"/>
        <v>413</v>
      </c>
      <c r="AE414" s="3">
        <f t="shared" si="270"/>
        <v>20</v>
      </c>
      <c r="AF414" s="3">
        <f t="shared" si="270"/>
        <v>11789</v>
      </c>
      <c r="AG414" s="3">
        <f t="shared" si="270"/>
        <v>0</v>
      </c>
      <c r="AH414" s="3">
        <f t="shared" si="270"/>
        <v>1328.7696706825</v>
      </c>
      <c r="AI414" s="3">
        <f t="shared" si="270"/>
        <v>1.7944505124999999</v>
      </c>
      <c r="AJ414" s="3">
        <f t="shared" si="270"/>
        <v>940</v>
      </c>
      <c r="AK414" s="3">
        <f t="shared" si="270"/>
        <v>11493</v>
      </c>
      <c r="AL414" s="3">
        <f t="shared" si="270"/>
        <v>5654</v>
      </c>
      <c r="AM414" s="3">
        <f t="shared" si="270"/>
        <v>0</v>
      </c>
      <c r="AN414" s="3">
        <f t="shared" si="270"/>
        <v>0</v>
      </c>
      <c r="AO414" s="3">
        <f t="shared" si="270"/>
        <v>0</v>
      </c>
      <c r="AP414" s="3">
        <f t="shared" si="270"/>
        <v>0</v>
      </c>
      <c r="AQ414" s="3">
        <f t="shared" si="270"/>
        <v>0</v>
      </c>
      <c r="AR414" s="3">
        <f t="shared" si="270"/>
        <v>671392</v>
      </c>
      <c r="AS414" s="3">
        <f t="shared" si="270"/>
        <v>671392</v>
      </c>
      <c r="AT414" s="3">
        <f t="shared" si="270"/>
        <v>0</v>
      </c>
      <c r="AU414" s="3">
        <f t="shared" ref="AU414:BZ414" si="271">AU485</f>
        <v>0</v>
      </c>
      <c r="AV414" s="3">
        <f t="shared" si="271"/>
        <v>642042</v>
      </c>
      <c r="AW414" s="3">
        <f t="shared" si="271"/>
        <v>642042</v>
      </c>
      <c r="AX414" s="3">
        <f t="shared" si="271"/>
        <v>0</v>
      </c>
      <c r="AY414" s="3">
        <f t="shared" si="271"/>
        <v>642042</v>
      </c>
      <c r="AZ414" s="3">
        <f t="shared" si="271"/>
        <v>0</v>
      </c>
      <c r="BA414" s="3">
        <f t="shared" si="271"/>
        <v>0</v>
      </c>
      <c r="BB414" s="3">
        <f t="shared" si="271"/>
        <v>0</v>
      </c>
      <c r="BC414" s="3">
        <f t="shared" si="271"/>
        <v>0</v>
      </c>
      <c r="BD414" s="3">
        <f t="shared" si="271"/>
        <v>0</v>
      </c>
      <c r="BE414" s="3">
        <f t="shared" si="271"/>
        <v>0</v>
      </c>
      <c r="BF414" s="3">
        <f t="shared" si="271"/>
        <v>0</v>
      </c>
      <c r="BG414" s="3">
        <f t="shared" si="271"/>
        <v>0</v>
      </c>
      <c r="BH414" s="3">
        <f t="shared" si="271"/>
        <v>0</v>
      </c>
      <c r="BI414" s="3">
        <f t="shared" si="271"/>
        <v>0</v>
      </c>
      <c r="BJ414" s="3">
        <f t="shared" si="271"/>
        <v>0</v>
      </c>
      <c r="BK414" s="3">
        <f t="shared" si="271"/>
        <v>0</v>
      </c>
      <c r="BL414" s="3">
        <f t="shared" si="271"/>
        <v>0</v>
      </c>
      <c r="BM414" s="3">
        <f t="shared" si="271"/>
        <v>0</v>
      </c>
      <c r="BN414" s="3">
        <f t="shared" si="271"/>
        <v>0</v>
      </c>
      <c r="BO414" s="3">
        <f t="shared" si="271"/>
        <v>0</v>
      </c>
      <c r="BP414" s="3">
        <f t="shared" si="271"/>
        <v>0</v>
      </c>
      <c r="BQ414" s="3">
        <f t="shared" si="271"/>
        <v>0</v>
      </c>
      <c r="BR414" s="3">
        <f t="shared" si="271"/>
        <v>0</v>
      </c>
      <c r="BS414" s="3">
        <f t="shared" si="271"/>
        <v>0</v>
      </c>
      <c r="BT414" s="3">
        <f t="shared" si="271"/>
        <v>0</v>
      </c>
      <c r="BU414" s="3">
        <f t="shared" si="271"/>
        <v>0</v>
      </c>
      <c r="BV414" s="3">
        <f t="shared" si="271"/>
        <v>0</v>
      </c>
      <c r="BW414" s="3">
        <f t="shared" si="271"/>
        <v>0</v>
      </c>
      <c r="BX414" s="3">
        <f t="shared" si="271"/>
        <v>0</v>
      </c>
      <c r="BY414" s="3">
        <f t="shared" si="271"/>
        <v>0</v>
      </c>
      <c r="BZ414" s="3">
        <f t="shared" si="271"/>
        <v>0</v>
      </c>
      <c r="CA414" s="3">
        <f t="shared" ref="CA414:DF414" si="272">CA485</f>
        <v>671392</v>
      </c>
      <c r="CB414" s="3">
        <f t="shared" si="272"/>
        <v>671392</v>
      </c>
      <c r="CC414" s="3">
        <f t="shared" si="272"/>
        <v>0</v>
      </c>
      <c r="CD414" s="3">
        <f t="shared" si="272"/>
        <v>0</v>
      </c>
      <c r="CE414" s="3">
        <f t="shared" si="272"/>
        <v>642042</v>
      </c>
      <c r="CF414" s="3">
        <f t="shared" si="272"/>
        <v>642042</v>
      </c>
      <c r="CG414" s="3">
        <f t="shared" si="272"/>
        <v>0</v>
      </c>
      <c r="CH414" s="3">
        <f t="shared" si="272"/>
        <v>642042</v>
      </c>
      <c r="CI414" s="3">
        <f t="shared" si="272"/>
        <v>0</v>
      </c>
      <c r="CJ414" s="3">
        <f t="shared" si="272"/>
        <v>0</v>
      </c>
      <c r="CK414" s="3">
        <f t="shared" si="272"/>
        <v>0</v>
      </c>
      <c r="CL414" s="3">
        <f t="shared" si="272"/>
        <v>0</v>
      </c>
      <c r="CM414" s="3">
        <f t="shared" si="272"/>
        <v>0</v>
      </c>
      <c r="CN414" s="3">
        <f t="shared" si="272"/>
        <v>0</v>
      </c>
      <c r="CO414" s="3">
        <f t="shared" si="272"/>
        <v>0</v>
      </c>
      <c r="CP414" s="3">
        <f t="shared" si="272"/>
        <v>0</v>
      </c>
      <c r="CQ414" s="3">
        <f t="shared" si="272"/>
        <v>0</v>
      </c>
      <c r="CR414" s="3">
        <f t="shared" si="272"/>
        <v>0</v>
      </c>
      <c r="CS414" s="3">
        <f t="shared" si="272"/>
        <v>0</v>
      </c>
      <c r="CT414" s="3">
        <f t="shared" si="272"/>
        <v>0</v>
      </c>
      <c r="CU414" s="3">
        <f t="shared" si="272"/>
        <v>0</v>
      </c>
      <c r="CV414" s="3">
        <f t="shared" si="272"/>
        <v>0</v>
      </c>
      <c r="CW414" s="3">
        <f t="shared" si="272"/>
        <v>0</v>
      </c>
      <c r="CX414" s="3">
        <f t="shared" si="272"/>
        <v>0</v>
      </c>
      <c r="CY414" s="3">
        <f t="shared" si="272"/>
        <v>0</v>
      </c>
      <c r="CZ414" s="3">
        <f t="shared" si="272"/>
        <v>0</v>
      </c>
      <c r="DA414" s="3">
        <f t="shared" si="272"/>
        <v>0</v>
      </c>
      <c r="DB414" s="3">
        <f t="shared" si="272"/>
        <v>0</v>
      </c>
      <c r="DC414" s="3">
        <f t="shared" si="272"/>
        <v>0</v>
      </c>
      <c r="DD414" s="3">
        <f t="shared" si="272"/>
        <v>0</v>
      </c>
      <c r="DE414" s="3">
        <f t="shared" si="272"/>
        <v>0</v>
      </c>
      <c r="DF414" s="3">
        <f t="shared" si="272"/>
        <v>0</v>
      </c>
      <c r="DG414" s="4">
        <f t="shared" ref="DG414:EL414" si="273">DG485</f>
        <v>2025791</v>
      </c>
      <c r="DH414" s="4">
        <f t="shared" si="273"/>
        <v>1605040</v>
      </c>
      <c r="DI414" s="4">
        <f t="shared" si="273"/>
        <v>5292</v>
      </c>
      <c r="DJ414" s="4">
        <f t="shared" si="273"/>
        <v>689</v>
      </c>
      <c r="DK414" s="4">
        <f t="shared" si="273"/>
        <v>415459</v>
      </c>
      <c r="DL414" s="4">
        <f t="shared" si="273"/>
        <v>0</v>
      </c>
      <c r="DM414" s="4">
        <f t="shared" si="273"/>
        <v>1328.7696706825</v>
      </c>
      <c r="DN414" s="4">
        <f t="shared" si="273"/>
        <v>1.7944505124999999</v>
      </c>
      <c r="DO414" s="4">
        <f t="shared" si="273"/>
        <v>940</v>
      </c>
      <c r="DP414" s="4">
        <f t="shared" si="273"/>
        <v>405004</v>
      </c>
      <c r="DQ414" s="4">
        <f t="shared" si="273"/>
        <v>199264</v>
      </c>
      <c r="DR414" s="4">
        <f t="shared" si="273"/>
        <v>0</v>
      </c>
      <c r="DS414" s="4">
        <f t="shared" si="273"/>
        <v>0</v>
      </c>
      <c r="DT414" s="4">
        <f t="shared" si="273"/>
        <v>2025791</v>
      </c>
      <c r="DU414" s="4">
        <f t="shared" si="273"/>
        <v>1605040</v>
      </c>
      <c r="DV414" s="4">
        <f t="shared" si="273"/>
        <v>5292</v>
      </c>
      <c r="DW414" s="4">
        <f t="shared" si="273"/>
        <v>689</v>
      </c>
      <c r="DX414" s="4">
        <f t="shared" si="273"/>
        <v>415459</v>
      </c>
      <c r="DY414" s="4">
        <f t="shared" si="273"/>
        <v>0</v>
      </c>
      <c r="DZ414" s="4">
        <f t="shared" si="273"/>
        <v>1328.7696706825</v>
      </c>
      <c r="EA414" s="4">
        <f t="shared" si="273"/>
        <v>1.7944505124999999</v>
      </c>
      <c r="EB414" s="4">
        <f t="shared" si="273"/>
        <v>940</v>
      </c>
      <c r="EC414" s="4">
        <f t="shared" si="273"/>
        <v>405004</v>
      </c>
      <c r="ED414" s="4">
        <f t="shared" si="273"/>
        <v>199264</v>
      </c>
      <c r="EE414" s="4">
        <f t="shared" si="273"/>
        <v>0</v>
      </c>
      <c r="EF414" s="4">
        <f t="shared" si="273"/>
        <v>0</v>
      </c>
      <c r="EG414" s="4">
        <f t="shared" si="273"/>
        <v>0</v>
      </c>
      <c r="EH414" s="4">
        <f t="shared" si="273"/>
        <v>0</v>
      </c>
      <c r="EI414" s="4">
        <f t="shared" si="273"/>
        <v>0</v>
      </c>
      <c r="EJ414" s="4">
        <f t="shared" si="273"/>
        <v>2630059</v>
      </c>
      <c r="EK414" s="4">
        <f t="shared" si="273"/>
        <v>2630059</v>
      </c>
      <c r="EL414" s="4">
        <f t="shared" si="273"/>
        <v>0</v>
      </c>
      <c r="EM414" s="4">
        <f t="shared" ref="EM414:FR414" si="274">EM485</f>
        <v>0</v>
      </c>
      <c r="EN414" s="4">
        <f t="shared" si="274"/>
        <v>1605040</v>
      </c>
      <c r="EO414" s="4">
        <f t="shared" si="274"/>
        <v>1605040</v>
      </c>
      <c r="EP414" s="4">
        <f t="shared" si="274"/>
        <v>0</v>
      </c>
      <c r="EQ414" s="4">
        <f t="shared" si="274"/>
        <v>1605040</v>
      </c>
      <c r="ER414" s="4">
        <f t="shared" si="274"/>
        <v>0</v>
      </c>
      <c r="ES414" s="4">
        <f t="shared" si="274"/>
        <v>0</v>
      </c>
      <c r="ET414" s="4">
        <f t="shared" si="274"/>
        <v>0</v>
      </c>
      <c r="EU414" s="4">
        <f t="shared" si="274"/>
        <v>0</v>
      </c>
      <c r="EV414" s="4">
        <f t="shared" si="274"/>
        <v>0</v>
      </c>
      <c r="EW414" s="4">
        <f t="shared" si="274"/>
        <v>0</v>
      </c>
      <c r="EX414" s="4">
        <f t="shared" si="274"/>
        <v>0</v>
      </c>
      <c r="EY414" s="4">
        <f t="shared" si="274"/>
        <v>0</v>
      </c>
      <c r="EZ414" s="4">
        <f t="shared" si="274"/>
        <v>0</v>
      </c>
      <c r="FA414" s="4">
        <f t="shared" si="274"/>
        <v>0</v>
      </c>
      <c r="FB414" s="4">
        <f t="shared" si="274"/>
        <v>0</v>
      </c>
      <c r="FC414" s="4">
        <f t="shared" si="274"/>
        <v>0</v>
      </c>
      <c r="FD414" s="4">
        <f t="shared" si="274"/>
        <v>0</v>
      </c>
      <c r="FE414" s="4">
        <f t="shared" si="274"/>
        <v>0</v>
      </c>
      <c r="FF414" s="4">
        <f t="shared" si="274"/>
        <v>0</v>
      </c>
      <c r="FG414" s="4">
        <f t="shared" si="274"/>
        <v>0</v>
      </c>
      <c r="FH414" s="4">
        <f t="shared" si="274"/>
        <v>0</v>
      </c>
      <c r="FI414" s="4">
        <f t="shared" si="274"/>
        <v>0</v>
      </c>
      <c r="FJ414" s="4">
        <f t="shared" si="274"/>
        <v>0</v>
      </c>
      <c r="FK414" s="4">
        <f t="shared" si="274"/>
        <v>0</v>
      </c>
      <c r="FL414" s="4">
        <f t="shared" si="274"/>
        <v>0</v>
      </c>
      <c r="FM414" s="4">
        <f t="shared" si="274"/>
        <v>0</v>
      </c>
      <c r="FN414" s="4">
        <f t="shared" si="274"/>
        <v>0</v>
      </c>
      <c r="FO414" s="4">
        <f t="shared" si="274"/>
        <v>0</v>
      </c>
      <c r="FP414" s="4">
        <f t="shared" si="274"/>
        <v>0</v>
      </c>
      <c r="FQ414" s="4">
        <f t="shared" si="274"/>
        <v>0</v>
      </c>
      <c r="FR414" s="4">
        <f t="shared" si="274"/>
        <v>0</v>
      </c>
      <c r="FS414" s="4">
        <f t="shared" ref="FS414:GX414" si="275">FS485</f>
        <v>2630059</v>
      </c>
      <c r="FT414" s="4">
        <f t="shared" si="275"/>
        <v>2630059</v>
      </c>
      <c r="FU414" s="4">
        <f t="shared" si="275"/>
        <v>0</v>
      </c>
      <c r="FV414" s="4">
        <f t="shared" si="275"/>
        <v>0</v>
      </c>
      <c r="FW414" s="4">
        <f t="shared" si="275"/>
        <v>1605040</v>
      </c>
      <c r="FX414" s="4">
        <f t="shared" si="275"/>
        <v>1605040</v>
      </c>
      <c r="FY414" s="4">
        <f t="shared" si="275"/>
        <v>0</v>
      </c>
      <c r="FZ414" s="4">
        <f t="shared" si="275"/>
        <v>1605040</v>
      </c>
      <c r="GA414" s="4">
        <f t="shared" si="275"/>
        <v>0</v>
      </c>
      <c r="GB414" s="4">
        <f t="shared" si="275"/>
        <v>0</v>
      </c>
      <c r="GC414" s="4">
        <f t="shared" si="275"/>
        <v>0</v>
      </c>
      <c r="GD414" s="4">
        <f t="shared" si="275"/>
        <v>0</v>
      </c>
      <c r="GE414" s="4">
        <f t="shared" si="275"/>
        <v>0</v>
      </c>
      <c r="GF414" s="4">
        <f t="shared" si="275"/>
        <v>0</v>
      </c>
      <c r="GG414" s="4">
        <f t="shared" si="275"/>
        <v>0</v>
      </c>
      <c r="GH414" s="4">
        <f t="shared" si="275"/>
        <v>0</v>
      </c>
      <c r="GI414" s="4">
        <f t="shared" si="275"/>
        <v>0</v>
      </c>
      <c r="GJ414" s="4">
        <f t="shared" si="275"/>
        <v>0</v>
      </c>
      <c r="GK414" s="4">
        <f t="shared" si="275"/>
        <v>0</v>
      </c>
      <c r="GL414" s="4">
        <f t="shared" si="275"/>
        <v>0</v>
      </c>
      <c r="GM414" s="4">
        <f t="shared" si="275"/>
        <v>0</v>
      </c>
      <c r="GN414" s="4">
        <f t="shared" si="275"/>
        <v>0</v>
      </c>
      <c r="GO414" s="4">
        <f t="shared" si="275"/>
        <v>0</v>
      </c>
      <c r="GP414" s="4">
        <f t="shared" si="275"/>
        <v>0</v>
      </c>
      <c r="GQ414" s="4">
        <f t="shared" si="275"/>
        <v>0</v>
      </c>
      <c r="GR414" s="4">
        <f t="shared" si="275"/>
        <v>0</v>
      </c>
      <c r="GS414" s="4">
        <f t="shared" si="275"/>
        <v>0</v>
      </c>
      <c r="GT414" s="4">
        <f t="shared" si="275"/>
        <v>0</v>
      </c>
      <c r="GU414" s="4">
        <f t="shared" si="275"/>
        <v>0</v>
      </c>
      <c r="GV414" s="4">
        <f t="shared" si="275"/>
        <v>0</v>
      </c>
      <c r="GW414" s="4">
        <f t="shared" si="275"/>
        <v>0</v>
      </c>
      <c r="GX414" s="4">
        <f t="shared" si="275"/>
        <v>0</v>
      </c>
    </row>
    <row r="416" spans="1:255" x14ac:dyDescent="0.2">
      <c r="A416" s="2">
        <v>17</v>
      </c>
      <c r="B416" s="2">
        <v>1</v>
      </c>
      <c r="C416" s="2">
        <f>ROW(SmtRes!A804)</f>
        <v>804</v>
      </c>
      <c r="D416" s="2">
        <f>ROW(EtalonRes!A749)</f>
        <v>749</v>
      </c>
      <c r="E416" s="2" t="s">
        <v>603</v>
      </c>
      <c r="F416" s="2" t="s">
        <v>604</v>
      </c>
      <c r="G416" s="2" t="s">
        <v>605</v>
      </c>
      <c r="H416" s="2" t="s">
        <v>606</v>
      </c>
      <c r="I416" s="2">
        <f>ROUND(32.6/100,7)</f>
        <v>0.32600000000000001</v>
      </c>
      <c r="J416" s="2">
        <v>0</v>
      </c>
      <c r="K416" s="2">
        <f>ROUND(32.6/100,7)</f>
        <v>0.32600000000000001</v>
      </c>
      <c r="L416" s="2"/>
      <c r="M416" s="2"/>
      <c r="N416" s="2"/>
      <c r="O416" s="2">
        <f>ROUND(CP416,2)</f>
        <v>26.02</v>
      </c>
      <c r="P416" s="2">
        <f>ROUND(CQ416*I416,2)</f>
        <v>0</v>
      </c>
      <c r="Q416" s="2">
        <f>ROUND(CR416*I416,2)</f>
        <v>2.34</v>
      </c>
      <c r="R416" s="2">
        <f>ROUND(CS416*I416,2)</f>
        <v>1.01</v>
      </c>
      <c r="S416" s="2">
        <f>ROUND(CT416*I416,2)</f>
        <v>23.68</v>
      </c>
      <c r="T416" s="2">
        <f>ROUND(CU416*I416,2)</f>
        <v>0</v>
      </c>
      <c r="U416" s="2">
        <f t="shared" ref="U416:U447" si="276">CV416*I416</f>
        <v>2.7405189999999999</v>
      </c>
      <c r="V416" s="2">
        <f t="shared" ref="V416:V447" si="277">CW416*I416</f>
        <v>7.4979999999999991E-2</v>
      </c>
      <c r="W416" s="2">
        <f>ROUND(CX416*I416,2)</f>
        <v>0</v>
      </c>
      <c r="X416" s="2">
        <f>ROUND(CY416,2)</f>
        <v>22.22</v>
      </c>
      <c r="Y416" s="2">
        <f>ROUND(CZ416,2)</f>
        <v>11.11</v>
      </c>
      <c r="Z416" s="2"/>
      <c r="AA416" s="2">
        <v>53551706</v>
      </c>
      <c r="AB416" s="2">
        <f t="shared" ref="AB416:AB447" si="278">ROUND((AC416+AD416+AF416),2)</f>
        <v>79.819999999999993</v>
      </c>
      <c r="AC416" s="2">
        <f t="shared" ref="AC416:AC447" si="279">ROUND((ES416),2)</f>
        <v>0</v>
      </c>
      <c r="AD416" s="2">
        <f>ROUND(((((ET416*ROUND(1.15,7)))-((EU416*ROUND(1.15,7))))+AE416),2)</f>
        <v>7.19</v>
      </c>
      <c r="AE416" s="2">
        <f>ROUND(((EU416*ROUND(1.15,7))),2)</f>
        <v>3.11</v>
      </c>
      <c r="AF416" s="2">
        <f>ROUND(((EV416*ROUND(1.15,7))),2)</f>
        <v>72.63</v>
      </c>
      <c r="AG416" s="2">
        <f t="shared" ref="AG416:AG447" si="280">ROUND((AP416),2)</f>
        <v>0</v>
      </c>
      <c r="AH416" s="2">
        <f>((EW416*ROUND(1.15,7)))</f>
        <v>8.4064999999999994</v>
      </c>
      <c r="AI416" s="2">
        <f>((EX416*ROUND(1.15,7)))</f>
        <v>0.22999999999999998</v>
      </c>
      <c r="AJ416" s="2">
        <f t="shared" ref="AJ416:AJ447" si="281">(AS416)</f>
        <v>0</v>
      </c>
      <c r="AK416" s="2">
        <v>69.41</v>
      </c>
      <c r="AL416" s="2">
        <v>0</v>
      </c>
      <c r="AM416" s="2">
        <v>6.25</v>
      </c>
      <c r="AN416" s="2">
        <v>2.7</v>
      </c>
      <c r="AO416" s="2">
        <v>63.16</v>
      </c>
      <c r="AP416" s="2">
        <v>0</v>
      </c>
      <c r="AQ416" s="2">
        <v>7.31</v>
      </c>
      <c r="AR416" s="2">
        <v>0.2</v>
      </c>
      <c r="AS416" s="2">
        <v>0</v>
      </c>
      <c r="AT416" s="2">
        <v>90</v>
      </c>
      <c r="AU416" s="2">
        <v>45</v>
      </c>
      <c r="AV416" s="2">
        <v>1</v>
      </c>
      <c r="AW416" s="2">
        <v>1</v>
      </c>
      <c r="AX416" s="2"/>
      <c r="AY416" s="2"/>
      <c r="AZ416" s="2">
        <v>1</v>
      </c>
      <c r="BA416" s="2">
        <v>1</v>
      </c>
      <c r="BB416" s="2">
        <v>1</v>
      </c>
      <c r="BC416" s="2">
        <v>1</v>
      </c>
      <c r="BD416" s="2" t="s">
        <v>3</v>
      </c>
      <c r="BE416" s="2" t="s">
        <v>3</v>
      </c>
      <c r="BF416" s="2" t="s">
        <v>3</v>
      </c>
      <c r="BG416" s="2" t="s">
        <v>3</v>
      </c>
      <c r="BH416" s="2">
        <v>0</v>
      </c>
      <c r="BI416" s="2">
        <v>1</v>
      </c>
      <c r="BJ416" s="2" t="s">
        <v>607</v>
      </c>
      <c r="BK416" s="2"/>
      <c r="BL416" s="2"/>
      <c r="BM416" s="2">
        <v>63001</v>
      </c>
      <c r="BN416" s="2">
        <v>0</v>
      </c>
      <c r="BO416" s="2" t="s">
        <v>3</v>
      </c>
      <c r="BP416" s="2">
        <v>0</v>
      </c>
      <c r="BQ416" s="2">
        <v>6</v>
      </c>
      <c r="BR416" s="2">
        <v>0</v>
      </c>
      <c r="BS416" s="2">
        <v>1</v>
      </c>
      <c r="BT416" s="2">
        <v>1</v>
      </c>
      <c r="BU416" s="2">
        <v>1</v>
      </c>
      <c r="BV416" s="2">
        <v>1</v>
      </c>
      <c r="BW416" s="2">
        <v>1</v>
      </c>
      <c r="BX416" s="2">
        <v>1</v>
      </c>
      <c r="BY416" s="2" t="s">
        <v>3</v>
      </c>
      <c r="BZ416" s="2">
        <v>90</v>
      </c>
      <c r="CA416" s="2">
        <v>45</v>
      </c>
      <c r="CB416" s="2" t="s">
        <v>3</v>
      </c>
      <c r="CC416" s="2"/>
      <c r="CD416" s="2"/>
      <c r="CE416" s="2">
        <v>0</v>
      </c>
      <c r="CF416" s="2">
        <v>0</v>
      </c>
      <c r="CG416" s="2">
        <v>0</v>
      </c>
      <c r="CH416" s="2"/>
      <c r="CI416" s="2"/>
      <c r="CJ416" s="2"/>
      <c r="CK416" s="2"/>
      <c r="CL416" s="2"/>
      <c r="CM416" s="2">
        <v>0</v>
      </c>
      <c r="CN416" s="2" t="s">
        <v>2161</v>
      </c>
      <c r="CO416" s="2">
        <v>0</v>
      </c>
      <c r="CP416" s="2">
        <f t="shared" ref="CP416:CP447" si="282">(P416+Q416+S416)</f>
        <v>26.02</v>
      </c>
      <c r="CQ416" s="2">
        <f t="shared" ref="CQ416:CQ439" si="283">AC416*BC416</f>
        <v>0</v>
      </c>
      <c r="CR416" s="2">
        <f t="shared" ref="CR416:CR447" si="284">AD416*BB416</f>
        <v>7.19</v>
      </c>
      <c r="CS416" s="2">
        <f t="shared" ref="CS416:CS447" si="285">AE416*BS416</f>
        <v>3.11</v>
      </c>
      <c r="CT416" s="2">
        <f t="shared" ref="CT416:CT447" si="286">AF416*BA416</f>
        <v>72.63</v>
      </c>
      <c r="CU416" s="2">
        <f t="shared" ref="CU416:CU447" si="287">AG416</f>
        <v>0</v>
      </c>
      <c r="CV416" s="2">
        <f t="shared" ref="CV416:CV447" si="288">AH416</f>
        <v>8.4064999999999994</v>
      </c>
      <c r="CW416" s="2">
        <f t="shared" ref="CW416:CW447" si="289">AI416</f>
        <v>0.22999999999999998</v>
      </c>
      <c r="CX416" s="2">
        <f t="shared" ref="CX416:CX447" si="290">AJ416</f>
        <v>0</v>
      </c>
      <c r="CY416" s="2">
        <f t="shared" ref="CY416:CY447" si="291">(((S416+R416)*AT416)/100)</f>
        <v>22.221</v>
      </c>
      <c r="CZ416" s="2">
        <f t="shared" ref="CZ416:CZ447" si="292">(((S416+R416)*AU416)/100)</f>
        <v>11.1105</v>
      </c>
      <c r="DA416" s="2"/>
      <c r="DB416" s="2"/>
      <c r="DC416" s="2" t="s">
        <v>3</v>
      </c>
      <c r="DD416" s="2" t="s">
        <v>3</v>
      </c>
      <c r="DE416" s="2" t="s">
        <v>16</v>
      </c>
      <c r="DF416" s="2" t="s">
        <v>16</v>
      </c>
      <c r="DG416" s="2" t="s">
        <v>16</v>
      </c>
      <c r="DH416" s="2" t="s">
        <v>3</v>
      </c>
      <c r="DI416" s="2" t="s">
        <v>16</v>
      </c>
      <c r="DJ416" s="2" t="s">
        <v>16</v>
      </c>
      <c r="DK416" s="2" t="s">
        <v>3</v>
      </c>
      <c r="DL416" s="2" t="s">
        <v>3</v>
      </c>
      <c r="DM416" s="2" t="s">
        <v>3</v>
      </c>
      <c r="DN416" s="2">
        <v>0</v>
      </c>
      <c r="DO416" s="2">
        <v>0</v>
      </c>
      <c r="DP416" s="2">
        <v>1</v>
      </c>
      <c r="DQ416" s="2">
        <v>1</v>
      </c>
      <c r="DR416" s="2"/>
      <c r="DS416" s="2"/>
      <c r="DT416" s="2"/>
      <c r="DU416" s="2">
        <v>1013</v>
      </c>
      <c r="DV416" s="2" t="s">
        <v>606</v>
      </c>
      <c r="DW416" s="2" t="s">
        <v>606</v>
      </c>
      <c r="DX416" s="2">
        <v>1</v>
      </c>
      <c r="DY416" s="2"/>
      <c r="DZ416" s="2" t="s">
        <v>3</v>
      </c>
      <c r="EA416" s="2" t="s">
        <v>3</v>
      </c>
      <c r="EB416" s="2" t="s">
        <v>3</v>
      </c>
      <c r="EC416" s="2" t="s">
        <v>3</v>
      </c>
      <c r="ED416" s="2"/>
      <c r="EE416" s="2">
        <v>53551225</v>
      </c>
      <c r="EF416" s="2">
        <v>6</v>
      </c>
      <c r="EG416" s="2" t="s">
        <v>17</v>
      </c>
      <c r="EH416" s="2">
        <v>97</v>
      </c>
      <c r="EI416" s="2" t="s">
        <v>477</v>
      </c>
      <c r="EJ416" s="2">
        <v>1</v>
      </c>
      <c r="EK416" s="2">
        <v>63001</v>
      </c>
      <c r="EL416" s="2" t="s">
        <v>478</v>
      </c>
      <c r="EM416" s="2" t="s">
        <v>479</v>
      </c>
      <c r="EN416" s="2"/>
      <c r="EO416" s="2" t="s">
        <v>608</v>
      </c>
      <c r="EP416" s="2"/>
      <c r="EQ416" s="2">
        <v>131072</v>
      </c>
      <c r="ER416" s="2">
        <v>69.41</v>
      </c>
      <c r="ES416" s="2">
        <v>0</v>
      </c>
      <c r="ET416" s="2">
        <v>6.25</v>
      </c>
      <c r="EU416" s="2">
        <v>2.7</v>
      </c>
      <c r="EV416" s="2">
        <v>63.16</v>
      </c>
      <c r="EW416" s="2">
        <v>7.31</v>
      </c>
      <c r="EX416" s="2">
        <v>0.2</v>
      </c>
      <c r="EY416" s="2">
        <v>0</v>
      </c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>
        <v>0</v>
      </c>
      <c r="FR416" s="2">
        <f>ROUND(IF(AND(BH416=3,BI416=3),P416,0),2)</f>
        <v>0</v>
      </c>
      <c r="FS416" s="2">
        <v>0</v>
      </c>
      <c r="FT416" s="2"/>
      <c r="FU416" s="2"/>
      <c r="FV416" s="2"/>
      <c r="FW416" s="2"/>
      <c r="FX416" s="2">
        <v>90</v>
      </c>
      <c r="FY416" s="2">
        <v>45</v>
      </c>
      <c r="FZ416" s="2"/>
      <c r="GA416" s="2" t="s">
        <v>3</v>
      </c>
      <c r="GB416" s="2"/>
      <c r="GC416" s="2"/>
      <c r="GD416" s="2">
        <v>1</v>
      </c>
      <c r="GE416" s="2"/>
      <c r="GF416" s="2">
        <v>-1906193446</v>
      </c>
      <c r="GG416" s="2">
        <v>2</v>
      </c>
      <c r="GH416" s="2">
        <v>1</v>
      </c>
      <c r="GI416" s="2">
        <v>-2</v>
      </c>
      <c r="GJ416" s="2">
        <v>0</v>
      </c>
      <c r="GK416" s="2">
        <v>0</v>
      </c>
      <c r="GL416" s="2">
        <f>ROUND(IF(AND(BH416=3,BI416=3,FS416&lt;&gt;0),P416,0),2)</f>
        <v>0</v>
      </c>
      <c r="GM416" s="2">
        <f>ROUND(O416+X416+Y416,2)+GX416</f>
        <v>59.35</v>
      </c>
      <c r="GN416" s="2">
        <f>IF(OR(BI416=0,BI416=1),ROUND(O416+X416+Y416,2),0)</f>
        <v>59.35</v>
      </c>
      <c r="GO416" s="2">
        <f>IF(BI416=2,ROUND(O416+X416+Y416,2),0)</f>
        <v>0</v>
      </c>
      <c r="GP416" s="2">
        <f>IF(BI416=4,ROUND(O416+X416+Y416,2)+GX416,0)</f>
        <v>0</v>
      </c>
      <c r="GQ416" s="2"/>
      <c r="GR416" s="2">
        <v>0</v>
      </c>
      <c r="GS416" s="2">
        <v>0</v>
      </c>
      <c r="GT416" s="2">
        <v>0</v>
      </c>
      <c r="GU416" s="2" t="s">
        <v>3</v>
      </c>
      <c r="GV416" s="2">
        <f t="shared" ref="GV416:GV447" si="293">ROUND((GT416),2)</f>
        <v>0</v>
      </c>
      <c r="GW416" s="2">
        <v>1</v>
      </c>
      <c r="GX416" s="2">
        <f>ROUND(HC416*I416,2)</f>
        <v>0</v>
      </c>
      <c r="GY416" s="2"/>
      <c r="GZ416" s="2"/>
      <c r="HA416" s="2">
        <v>0</v>
      </c>
      <c r="HB416" s="2">
        <v>0</v>
      </c>
      <c r="HC416" s="2">
        <f t="shared" ref="HC416:HC447" si="294">GV416*GW416</f>
        <v>0</v>
      </c>
      <c r="HD416" s="2"/>
      <c r="HE416" s="2" t="s">
        <v>3</v>
      </c>
      <c r="HF416" s="2" t="s">
        <v>3</v>
      </c>
      <c r="HG416" s="2"/>
      <c r="HH416" s="2"/>
      <c r="HI416" s="2"/>
      <c r="HJ416" s="2"/>
      <c r="HK416" s="2"/>
      <c r="HL416" s="2"/>
      <c r="HM416" s="2" t="s">
        <v>3</v>
      </c>
      <c r="HN416" s="2" t="s">
        <v>480</v>
      </c>
      <c r="HO416" s="2" t="s">
        <v>481</v>
      </c>
      <c r="HP416" s="2" t="s">
        <v>478</v>
      </c>
      <c r="HQ416" s="2" t="s">
        <v>478</v>
      </c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>
        <v>0</v>
      </c>
      <c r="IL416" s="2"/>
      <c r="IM416" s="2"/>
      <c r="IN416" s="2"/>
      <c r="IO416" s="2"/>
      <c r="IP416" s="2"/>
      <c r="IQ416" s="2"/>
      <c r="IR416" s="2"/>
      <c r="IS416" s="2"/>
      <c r="IT416" s="2"/>
      <c r="IU416" s="2"/>
    </row>
    <row r="417" spans="1:255" x14ac:dyDescent="0.2">
      <c r="A417">
        <v>17</v>
      </c>
      <c r="B417">
        <v>1</v>
      </c>
      <c r="C417">
        <f>ROW(SmtRes!A808)</f>
        <v>808</v>
      </c>
      <c r="D417">
        <f>ROW(EtalonRes!A752)</f>
        <v>752</v>
      </c>
      <c r="E417" t="s">
        <v>603</v>
      </c>
      <c r="F417" t="s">
        <v>604</v>
      </c>
      <c r="G417" t="s">
        <v>605</v>
      </c>
      <c r="H417" t="s">
        <v>606</v>
      </c>
      <c r="I417">
        <f>ROUND(32.6/100,7)</f>
        <v>0.32600000000000001</v>
      </c>
      <c r="J417">
        <v>0</v>
      </c>
      <c r="K417">
        <f>ROUND(32.6/100,7)</f>
        <v>0.32600000000000001</v>
      </c>
      <c r="O417">
        <f>ROUND(CP417,0)</f>
        <v>871</v>
      </c>
      <c r="P417">
        <f>ROUND(CQ417*I417,0)</f>
        <v>0</v>
      </c>
      <c r="Q417">
        <f>ROUND(CR417*I417,0)</f>
        <v>37</v>
      </c>
      <c r="R417">
        <f>ROUND(CS417*I417,0)</f>
        <v>36</v>
      </c>
      <c r="S417">
        <f>ROUND(CT417*I417,0)</f>
        <v>834</v>
      </c>
      <c r="T417">
        <f>ROUND(CU417*I417,0)</f>
        <v>0</v>
      </c>
      <c r="U417">
        <f t="shared" si="276"/>
        <v>2.7405189999999999</v>
      </c>
      <c r="V417">
        <f t="shared" si="277"/>
        <v>7.4979999999999991E-2</v>
      </c>
      <c r="W417">
        <f>ROUND(CX417*I417,0)</f>
        <v>0</v>
      </c>
      <c r="X417">
        <f>ROUND(CY417,0)</f>
        <v>783</v>
      </c>
      <c r="Y417">
        <f>ROUND(CZ417,0)</f>
        <v>392</v>
      </c>
      <c r="AA417">
        <v>53551707</v>
      </c>
      <c r="AB417">
        <f t="shared" si="278"/>
        <v>79.819999999999993</v>
      </c>
      <c r="AC417">
        <f t="shared" si="279"/>
        <v>0</v>
      </c>
      <c r="AD417">
        <f>ROUND(((((ET417*ROUND(1.15,7)))-((EU417*ROUND(1.15,7))))+AE417),2)</f>
        <v>7.19</v>
      </c>
      <c r="AE417">
        <f>ROUND(((EU417*ROUND(1.15,7))),2)</f>
        <v>3.11</v>
      </c>
      <c r="AF417">
        <f>ROUND(((EV417*ROUND(1.15,7))),2)</f>
        <v>72.63</v>
      </c>
      <c r="AG417">
        <f t="shared" si="280"/>
        <v>0</v>
      </c>
      <c r="AH417">
        <f>((EW417*ROUND(1.15,7)))</f>
        <v>8.4064999999999994</v>
      </c>
      <c r="AI417">
        <f>((EX417*ROUND(1.15,7)))</f>
        <v>0.22999999999999998</v>
      </c>
      <c r="AJ417">
        <f t="shared" si="281"/>
        <v>0</v>
      </c>
      <c r="AK417">
        <v>69.41</v>
      </c>
      <c r="AL417">
        <v>0</v>
      </c>
      <c r="AM417">
        <v>6.25</v>
      </c>
      <c r="AN417">
        <v>2.7</v>
      </c>
      <c r="AO417">
        <v>63.16</v>
      </c>
      <c r="AP417">
        <v>0</v>
      </c>
      <c r="AQ417">
        <v>7.31</v>
      </c>
      <c r="AR417">
        <v>0.2</v>
      </c>
      <c r="AS417">
        <v>0</v>
      </c>
      <c r="AT417">
        <v>90</v>
      </c>
      <c r="AU417">
        <v>45</v>
      </c>
      <c r="AV417">
        <v>1</v>
      </c>
      <c r="AW417">
        <v>1</v>
      </c>
      <c r="AZ417">
        <v>1</v>
      </c>
      <c r="BA417">
        <v>35.24</v>
      </c>
      <c r="BB417">
        <v>15.89</v>
      </c>
      <c r="BC417">
        <v>1</v>
      </c>
      <c r="BD417" t="s">
        <v>3</v>
      </c>
      <c r="BE417" t="s">
        <v>3</v>
      </c>
      <c r="BF417" t="s">
        <v>3</v>
      </c>
      <c r="BG417" t="s">
        <v>3</v>
      </c>
      <c r="BH417">
        <v>0</v>
      </c>
      <c r="BI417">
        <v>1</v>
      </c>
      <c r="BJ417" t="s">
        <v>607</v>
      </c>
      <c r="BM417">
        <v>63001</v>
      </c>
      <c r="BN417">
        <v>0</v>
      </c>
      <c r="BO417" t="s">
        <v>604</v>
      </c>
      <c r="BP417">
        <v>1</v>
      </c>
      <c r="BQ417">
        <v>6</v>
      </c>
      <c r="BR417">
        <v>0</v>
      </c>
      <c r="BS417">
        <v>35.24</v>
      </c>
      <c r="BT417">
        <v>1</v>
      </c>
      <c r="BU417">
        <v>1</v>
      </c>
      <c r="BV417">
        <v>1</v>
      </c>
      <c r="BW417">
        <v>1</v>
      </c>
      <c r="BX417">
        <v>1</v>
      </c>
      <c r="BY417" t="s">
        <v>3</v>
      </c>
      <c r="BZ417">
        <v>90</v>
      </c>
      <c r="CA417">
        <v>45</v>
      </c>
      <c r="CB417" t="s">
        <v>3</v>
      </c>
      <c r="CE417">
        <v>0</v>
      </c>
      <c r="CF417">
        <v>0</v>
      </c>
      <c r="CG417">
        <v>0</v>
      </c>
      <c r="CM417">
        <v>0</v>
      </c>
      <c r="CN417" t="s">
        <v>2161</v>
      </c>
      <c r="CO417">
        <v>0</v>
      </c>
      <c r="CP417">
        <f t="shared" si="282"/>
        <v>871</v>
      </c>
      <c r="CQ417">
        <f t="shared" si="283"/>
        <v>0</v>
      </c>
      <c r="CR417">
        <f t="shared" si="284"/>
        <v>114.24910000000001</v>
      </c>
      <c r="CS417">
        <f t="shared" si="285"/>
        <v>109.5964</v>
      </c>
      <c r="CT417">
        <f t="shared" si="286"/>
        <v>2559.4812000000002</v>
      </c>
      <c r="CU417">
        <f t="shared" si="287"/>
        <v>0</v>
      </c>
      <c r="CV417">
        <f t="shared" si="288"/>
        <v>8.4064999999999994</v>
      </c>
      <c r="CW417">
        <f t="shared" si="289"/>
        <v>0.22999999999999998</v>
      </c>
      <c r="CX417">
        <f t="shared" si="290"/>
        <v>0</v>
      </c>
      <c r="CY417">
        <f t="shared" si="291"/>
        <v>783</v>
      </c>
      <c r="CZ417">
        <f t="shared" si="292"/>
        <v>391.5</v>
      </c>
      <c r="DC417" t="s">
        <v>3</v>
      </c>
      <c r="DD417" t="s">
        <v>3</v>
      </c>
      <c r="DE417" t="s">
        <v>16</v>
      </c>
      <c r="DF417" t="s">
        <v>16</v>
      </c>
      <c r="DG417" t="s">
        <v>16</v>
      </c>
      <c r="DH417" t="s">
        <v>3</v>
      </c>
      <c r="DI417" t="s">
        <v>16</v>
      </c>
      <c r="DJ417" t="s">
        <v>16</v>
      </c>
      <c r="DK417" t="s">
        <v>3</v>
      </c>
      <c r="DL417" t="s">
        <v>3</v>
      </c>
      <c r="DM417" t="s">
        <v>3</v>
      </c>
      <c r="DN417">
        <v>0</v>
      </c>
      <c r="DO417">
        <v>0</v>
      </c>
      <c r="DP417">
        <v>1</v>
      </c>
      <c r="DQ417">
        <v>1</v>
      </c>
      <c r="DU417">
        <v>1013</v>
      </c>
      <c r="DV417" t="s">
        <v>606</v>
      </c>
      <c r="DW417" t="s">
        <v>606</v>
      </c>
      <c r="DX417">
        <v>1</v>
      </c>
      <c r="DZ417" t="s">
        <v>3</v>
      </c>
      <c r="EA417" t="s">
        <v>3</v>
      </c>
      <c r="EB417" t="s">
        <v>3</v>
      </c>
      <c r="EC417" t="s">
        <v>3</v>
      </c>
      <c r="EE417">
        <v>53551225</v>
      </c>
      <c r="EF417">
        <v>6</v>
      </c>
      <c r="EG417" t="s">
        <v>17</v>
      </c>
      <c r="EH417">
        <v>97</v>
      </c>
      <c r="EI417" t="s">
        <v>477</v>
      </c>
      <c r="EJ417">
        <v>1</v>
      </c>
      <c r="EK417">
        <v>63001</v>
      </c>
      <c r="EL417" t="s">
        <v>478</v>
      </c>
      <c r="EM417" t="s">
        <v>479</v>
      </c>
      <c r="EO417" t="s">
        <v>608</v>
      </c>
      <c r="EQ417">
        <v>131072</v>
      </c>
      <c r="ER417">
        <v>69.41</v>
      </c>
      <c r="ES417">
        <v>0</v>
      </c>
      <c r="ET417">
        <v>6.25</v>
      </c>
      <c r="EU417">
        <v>2.7</v>
      </c>
      <c r="EV417">
        <v>63.16</v>
      </c>
      <c r="EW417">
        <v>7.31</v>
      </c>
      <c r="EX417">
        <v>0.2</v>
      </c>
      <c r="EY417">
        <v>0</v>
      </c>
      <c r="FQ417">
        <v>0</v>
      </c>
      <c r="FR417">
        <f>ROUND(IF(AND(BH417=3,BI417=3),P417,0),0)</f>
        <v>0</v>
      </c>
      <c r="FS417">
        <v>0</v>
      </c>
      <c r="FX417">
        <v>90</v>
      </c>
      <c r="FY417">
        <v>45</v>
      </c>
      <c r="GA417" t="s">
        <v>3</v>
      </c>
      <c r="GD417">
        <v>1</v>
      </c>
      <c r="GF417">
        <v>-1906193446</v>
      </c>
      <c r="GG417">
        <v>2</v>
      </c>
      <c r="GH417">
        <v>1</v>
      </c>
      <c r="GI417">
        <v>2</v>
      </c>
      <c r="GJ417">
        <v>0</v>
      </c>
      <c r="GK417">
        <v>0</v>
      </c>
      <c r="GL417">
        <f>ROUND(IF(AND(BH417=3,BI417=3,FS417&lt;&gt;0),P417,0),0)</f>
        <v>0</v>
      </c>
      <c r="GM417">
        <f>ROUND(O417+X417+Y417,0)+GX417</f>
        <v>2046</v>
      </c>
      <c r="GN417">
        <f>IF(OR(BI417=0,BI417=1),ROUND(O417+X417+Y417,0),0)</f>
        <v>2046</v>
      </c>
      <c r="GO417">
        <f>IF(BI417=2,ROUND(O417+X417+Y417,0),0)</f>
        <v>0</v>
      </c>
      <c r="GP417">
        <f>IF(BI417=4,ROUND(O417+X417+Y417,0)+GX417,0)</f>
        <v>0</v>
      </c>
      <c r="GR417">
        <v>0</v>
      </c>
      <c r="GS417">
        <v>3</v>
      </c>
      <c r="GT417">
        <v>0</v>
      </c>
      <c r="GU417" t="s">
        <v>3</v>
      </c>
      <c r="GV417">
        <f t="shared" si="293"/>
        <v>0</v>
      </c>
      <c r="GW417">
        <v>1</v>
      </c>
      <c r="GX417">
        <f>ROUND(HC417*I417,0)</f>
        <v>0</v>
      </c>
      <c r="HA417">
        <v>0</v>
      </c>
      <c r="HB417">
        <v>0</v>
      </c>
      <c r="HC417">
        <f t="shared" si="294"/>
        <v>0</v>
      </c>
      <c r="HE417" t="s">
        <v>3</v>
      </c>
      <c r="HF417" t="s">
        <v>3</v>
      </c>
      <c r="HM417" t="s">
        <v>3</v>
      </c>
      <c r="HN417" t="s">
        <v>480</v>
      </c>
      <c r="HO417" t="s">
        <v>481</v>
      </c>
      <c r="HP417" t="s">
        <v>478</v>
      </c>
      <c r="HQ417" t="s">
        <v>478</v>
      </c>
      <c r="IK417">
        <v>0</v>
      </c>
    </row>
    <row r="418" spans="1:255" x14ac:dyDescent="0.2">
      <c r="A418" s="2">
        <v>18</v>
      </c>
      <c r="B418" s="2">
        <v>1</v>
      </c>
      <c r="C418" s="2">
        <v>804</v>
      </c>
      <c r="D418" s="2"/>
      <c r="E418" s="2" t="s">
        <v>609</v>
      </c>
      <c r="F418" s="2" t="s">
        <v>24</v>
      </c>
      <c r="G418" s="2" t="s">
        <v>25</v>
      </c>
      <c r="H418" s="2" t="s">
        <v>26</v>
      </c>
      <c r="I418" s="2">
        <f>I416*J418</f>
        <v>1.6277999999999999</v>
      </c>
      <c r="J418" s="2">
        <v>4.9932515337423311</v>
      </c>
      <c r="K418" s="2">
        <v>4.993252</v>
      </c>
      <c r="L418" s="2"/>
      <c r="M418" s="2"/>
      <c r="N418" s="2"/>
      <c r="O418" s="2">
        <f>ROUND(CP418,2)</f>
        <v>0</v>
      </c>
      <c r="P418" s="2">
        <f>ROUND(CQ418*I418,2)</f>
        <v>0</v>
      </c>
      <c r="Q418" s="2">
        <f>ROUND(CR418*I418,2)</f>
        <v>0</v>
      </c>
      <c r="R418" s="2">
        <f>ROUND(CS418*I418,2)</f>
        <v>0</v>
      </c>
      <c r="S418" s="2">
        <f>ROUND(CT418*I418,2)</f>
        <v>0</v>
      </c>
      <c r="T418" s="2">
        <f>ROUND(CU418*I418,2)</f>
        <v>0</v>
      </c>
      <c r="U418" s="2">
        <f t="shared" si="276"/>
        <v>0</v>
      </c>
      <c r="V418" s="2">
        <f t="shared" si="277"/>
        <v>0</v>
      </c>
      <c r="W418" s="2">
        <f>ROUND(CX418*I418,2)</f>
        <v>0</v>
      </c>
      <c r="X418" s="2">
        <f>ROUND(CY418,2)</f>
        <v>0</v>
      </c>
      <c r="Y418" s="2">
        <f>ROUND(CZ418,2)</f>
        <v>0</v>
      </c>
      <c r="Z418" s="2"/>
      <c r="AA418" s="2">
        <v>53551706</v>
      </c>
      <c r="AB418" s="2">
        <f t="shared" si="278"/>
        <v>0</v>
      </c>
      <c r="AC418" s="2">
        <f t="shared" si="279"/>
        <v>0</v>
      </c>
      <c r="AD418" s="2">
        <f>ROUND((((ET418)-(EU418))+AE418),2)</f>
        <v>0</v>
      </c>
      <c r="AE418" s="2">
        <f>ROUND((EU418),2)</f>
        <v>0</v>
      </c>
      <c r="AF418" s="2">
        <f>ROUND((EV418),2)</f>
        <v>0</v>
      </c>
      <c r="AG418" s="2">
        <f t="shared" si="280"/>
        <v>0</v>
      </c>
      <c r="AH418" s="2">
        <f>(EW418)</f>
        <v>0</v>
      </c>
      <c r="AI418" s="2">
        <f>(EX418)</f>
        <v>0</v>
      </c>
      <c r="AJ418" s="2">
        <f t="shared" si="281"/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90</v>
      </c>
      <c r="AU418" s="2">
        <v>45</v>
      </c>
      <c r="AV418" s="2">
        <v>1</v>
      </c>
      <c r="AW418" s="2">
        <v>1</v>
      </c>
      <c r="AX418" s="2"/>
      <c r="AY418" s="2"/>
      <c r="AZ418" s="2">
        <v>1</v>
      </c>
      <c r="BA418" s="2">
        <v>1</v>
      </c>
      <c r="BB418" s="2">
        <v>1</v>
      </c>
      <c r="BC418" s="2">
        <v>1</v>
      </c>
      <c r="BD418" s="2" t="s">
        <v>3</v>
      </c>
      <c r="BE418" s="2" t="s">
        <v>3</v>
      </c>
      <c r="BF418" s="2" t="s">
        <v>3</v>
      </c>
      <c r="BG418" s="2" t="s">
        <v>3</v>
      </c>
      <c r="BH418" s="2">
        <v>3</v>
      </c>
      <c r="BI418" s="2">
        <v>1</v>
      </c>
      <c r="BJ418" s="2" t="s">
        <v>399</v>
      </c>
      <c r="BK418" s="2"/>
      <c r="BL418" s="2"/>
      <c r="BM418" s="2">
        <v>63001</v>
      </c>
      <c r="BN418" s="2">
        <v>0</v>
      </c>
      <c r="BO418" s="2" t="s">
        <v>3</v>
      </c>
      <c r="BP418" s="2">
        <v>0</v>
      </c>
      <c r="BQ418" s="2">
        <v>6</v>
      </c>
      <c r="BR418" s="2">
        <v>0</v>
      </c>
      <c r="BS418" s="2">
        <v>1</v>
      </c>
      <c r="BT418" s="2">
        <v>1</v>
      </c>
      <c r="BU418" s="2">
        <v>1</v>
      </c>
      <c r="BV418" s="2">
        <v>1</v>
      </c>
      <c r="BW418" s="2">
        <v>1</v>
      </c>
      <c r="BX418" s="2">
        <v>1</v>
      </c>
      <c r="BY418" s="2" t="s">
        <v>3</v>
      </c>
      <c r="BZ418" s="2">
        <v>90</v>
      </c>
      <c r="CA418" s="2">
        <v>45</v>
      </c>
      <c r="CB418" s="2" t="s">
        <v>3</v>
      </c>
      <c r="CC418" s="2"/>
      <c r="CD418" s="2"/>
      <c r="CE418" s="2">
        <v>0</v>
      </c>
      <c r="CF418" s="2">
        <v>0</v>
      </c>
      <c r="CG418" s="2">
        <v>0</v>
      </c>
      <c r="CH418" s="2"/>
      <c r="CI418" s="2"/>
      <c r="CJ418" s="2"/>
      <c r="CK418" s="2"/>
      <c r="CL418" s="2"/>
      <c r="CM418" s="2">
        <v>0</v>
      </c>
      <c r="CN418" s="2" t="s">
        <v>3</v>
      </c>
      <c r="CO418" s="2">
        <v>0</v>
      </c>
      <c r="CP418" s="2">
        <f t="shared" si="282"/>
        <v>0</v>
      </c>
      <c r="CQ418" s="2">
        <f t="shared" si="283"/>
        <v>0</v>
      </c>
      <c r="CR418" s="2">
        <f t="shared" si="284"/>
        <v>0</v>
      </c>
      <c r="CS418" s="2">
        <f t="shared" si="285"/>
        <v>0</v>
      </c>
      <c r="CT418" s="2">
        <f t="shared" si="286"/>
        <v>0</v>
      </c>
      <c r="CU418" s="2">
        <f t="shared" si="287"/>
        <v>0</v>
      </c>
      <c r="CV418" s="2">
        <f t="shared" si="288"/>
        <v>0</v>
      </c>
      <c r="CW418" s="2">
        <f t="shared" si="289"/>
        <v>0</v>
      </c>
      <c r="CX418" s="2">
        <f t="shared" si="290"/>
        <v>0</v>
      </c>
      <c r="CY418" s="2">
        <f t="shared" si="291"/>
        <v>0</v>
      </c>
      <c r="CZ418" s="2">
        <f t="shared" si="292"/>
        <v>0</v>
      </c>
      <c r="DA418" s="2"/>
      <c r="DB418" s="2"/>
      <c r="DC418" s="2" t="s">
        <v>3</v>
      </c>
      <c r="DD418" s="2" t="s">
        <v>3</v>
      </c>
      <c r="DE418" s="2" t="s">
        <v>3</v>
      </c>
      <c r="DF418" s="2" t="s">
        <v>3</v>
      </c>
      <c r="DG418" s="2" t="s">
        <v>3</v>
      </c>
      <c r="DH418" s="2" t="s">
        <v>3</v>
      </c>
      <c r="DI418" s="2" t="s">
        <v>3</v>
      </c>
      <c r="DJ418" s="2" t="s">
        <v>3</v>
      </c>
      <c r="DK418" s="2" t="s">
        <v>3</v>
      </c>
      <c r="DL418" s="2" t="s">
        <v>3</v>
      </c>
      <c r="DM418" s="2" t="s">
        <v>3</v>
      </c>
      <c r="DN418" s="2">
        <v>0</v>
      </c>
      <c r="DO418" s="2">
        <v>0</v>
      </c>
      <c r="DP418" s="2">
        <v>1</v>
      </c>
      <c r="DQ418" s="2">
        <v>1</v>
      </c>
      <c r="DR418" s="2"/>
      <c r="DS418" s="2"/>
      <c r="DT418" s="2"/>
      <c r="DU418" s="2">
        <v>1009</v>
      </c>
      <c r="DV418" s="2" t="s">
        <v>26</v>
      </c>
      <c r="DW418" s="2" t="s">
        <v>26</v>
      </c>
      <c r="DX418" s="2">
        <v>1000</v>
      </c>
      <c r="DY418" s="2"/>
      <c r="DZ418" s="2" t="s">
        <v>3</v>
      </c>
      <c r="EA418" s="2" t="s">
        <v>3</v>
      </c>
      <c r="EB418" s="2" t="s">
        <v>3</v>
      </c>
      <c r="EC418" s="2" t="s">
        <v>3</v>
      </c>
      <c r="ED418" s="2"/>
      <c r="EE418" s="2">
        <v>53551225</v>
      </c>
      <c r="EF418" s="2">
        <v>6</v>
      </c>
      <c r="EG418" s="2" t="s">
        <v>17</v>
      </c>
      <c r="EH418" s="2">
        <v>97</v>
      </c>
      <c r="EI418" s="2" t="s">
        <v>477</v>
      </c>
      <c r="EJ418" s="2">
        <v>1</v>
      </c>
      <c r="EK418" s="2">
        <v>63001</v>
      </c>
      <c r="EL418" s="2" t="s">
        <v>478</v>
      </c>
      <c r="EM418" s="2" t="s">
        <v>479</v>
      </c>
      <c r="EN418" s="2"/>
      <c r="EO418" s="2" t="s">
        <v>3</v>
      </c>
      <c r="EP418" s="2"/>
      <c r="EQ418" s="2">
        <v>0</v>
      </c>
      <c r="ER418" s="2">
        <v>0</v>
      </c>
      <c r="ES418" s="2">
        <v>0</v>
      </c>
      <c r="ET418" s="2">
        <v>0</v>
      </c>
      <c r="EU418" s="2">
        <v>0</v>
      </c>
      <c r="EV418" s="2">
        <v>0</v>
      </c>
      <c r="EW418" s="2">
        <v>0</v>
      </c>
      <c r="EX418" s="2">
        <v>0</v>
      </c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>
        <v>0</v>
      </c>
      <c r="FR418" s="2">
        <f>ROUND(IF(AND(BH418=3,BI418=3),P418,0),2)</f>
        <v>0</v>
      </c>
      <c r="FS418" s="2">
        <v>0</v>
      </c>
      <c r="FT418" s="2"/>
      <c r="FU418" s="2"/>
      <c r="FV418" s="2"/>
      <c r="FW418" s="2"/>
      <c r="FX418" s="2">
        <v>90</v>
      </c>
      <c r="FY418" s="2">
        <v>45</v>
      </c>
      <c r="FZ418" s="2"/>
      <c r="GA418" s="2" t="s">
        <v>3</v>
      </c>
      <c r="GB418" s="2"/>
      <c r="GC418" s="2"/>
      <c r="GD418" s="2">
        <v>1</v>
      </c>
      <c r="GE418" s="2"/>
      <c r="GF418" s="2">
        <v>529508801</v>
      </c>
      <c r="GG418" s="2">
        <v>2</v>
      </c>
      <c r="GH418" s="2">
        <v>1</v>
      </c>
      <c r="GI418" s="2">
        <v>-2</v>
      </c>
      <c r="GJ418" s="2">
        <v>0</v>
      </c>
      <c r="GK418" s="2">
        <v>0</v>
      </c>
      <c r="GL418" s="2">
        <f>ROUND(IF(AND(BH418=3,BI418=3,FS418&lt;&gt;0),P418,0),2)</f>
        <v>0</v>
      </c>
      <c r="GM418" s="2">
        <f>ROUND(O418+X418+Y418,2)+GX418</f>
        <v>0</v>
      </c>
      <c r="GN418" s="2">
        <f>IF(OR(BI418=0,BI418=1),ROUND(O418+X418+Y418,2),0)</f>
        <v>0</v>
      </c>
      <c r="GO418" s="2">
        <f>IF(BI418=2,ROUND(O418+X418+Y418,2),0)</f>
        <v>0</v>
      </c>
      <c r="GP418" s="2">
        <f>IF(BI418=4,ROUND(O418+X418+Y418,2)+GX418,0)</f>
        <v>0</v>
      </c>
      <c r="GQ418" s="2"/>
      <c r="GR418" s="2">
        <v>0</v>
      </c>
      <c r="GS418" s="2">
        <v>0</v>
      </c>
      <c r="GT418" s="2">
        <v>0</v>
      </c>
      <c r="GU418" s="2" t="s">
        <v>3</v>
      </c>
      <c r="GV418" s="2">
        <f t="shared" si="293"/>
        <v>0</v>
      </c>
      <c r="GW418" s="2">
        <v>1</v>
      </c>
      <c r="GX418" s="2">
        <f>ROUND(HC418*I418,2)</f>
        <v>0</v>
      </c>
      <c r="GY418" s="2"/>
      <c r="GZ418" s="2"/>
      <c r="HA418" s="2">
        <v>0</v>
      </c>
      <c r="HB418" s="2">
        <v>0</v>
      </c>
      <c r="HC418" s="2">
        <f t="shared" si="294"/>
        <v>0</v>
      </c>
      <c r="HD418" s="2"/>
      <c r="HE418" s="2" t="s">
        <v>3</v>
      </c>
      <c r="HF418" s="2" t="s">
        <v>3</v>
      </c>
      <c r="HG418" s="2"/>
      <c r="HH418" s="2"/>
      <c r="HI418" s="2"/>
      <c r="HJ418" s="2"/>
      <c r="HK418" s="2"/>
      <c r="HL418" s="2"/>
      <c r="HM418" s="2" t="s">
        <v>3</v>
      </c>
      <c r="HN418" s="2" t="s">
        <v>480</v>
      </c>
      <c r="HO418" s="2" t="s">
        <v>481</v>
      </c>
      <c r="HP418" s="2" t="s">
        <v>478</v>
      </c>
      <c r="HQ418" s="2" t="s">
        <v>478</v>
      </c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>
        <v>0</v>
      </c>
      <c r="IL418" s="2"/>
      <c r="IM418" s="2"/>
      <c r="IN418" s="2"/>
      <c r="IO418" s="2"/>
      <c r="IP418" s="2"/>
      <c r="IQ418" s="2"/>
      <c r="IR418" s="2"/>
      <c r="IS418" s="2"/>
      <c r="IT418" s="2"/>
      <c r="IU418" s="2"/>
    </row>
    <row r="419" spans="1:255" x14ac:dyDescent="0.2">
      <c r="A419">
        <v>18</v>
      </c>
      <c r="B419">
        <v>1</v>
      </c>
      <c r="C419">
        <v>808</v>
      </c>
      <c r="E419" t="s">
        <v>609</v>
      </c>
      <c r="F419" t="s">
        <v>24</v>
      </c>
      <c r="G419" t="s">
        <v>25</v>
      </c>
      <c r="H419" t="s">
        <v>26</v>
      </c>
      <c r="I419">
        <f>I417*J419</f>
        <v>1.6277999999999999</v>
      </c>
      <c r="J419">
        <v>4.9932515337423311</v>
      </c>
      <c r="K419">
        <v>4.993252</v>
      </c>
      <c r="O419">
        <f>ROUND(CP419,0)</f>
        <v>0</v>
      </c>
      <c r="P419">
        <f>ROUND(CQ419*I419,0)</f>
        <v>0</v>
      </c>
      <c r="Q419">
        <f>ROUND(CR419*I419,0)</f>
        <v>0</v>
      </c>
      <c r="R419">
        <f>ROUND(CS419*I419,0)</f>
        <v>0</v>
      </c>
      <c r="S419">
        <f>ROUND(CT419*I419,0)</f>
        <v>0</v>
      </c>
      <c r="T419">
        <f>ROUND(CU419*I419,0)</f>
        <v>0</v>
      </c>
      <c r="U419">
        <f t="shared" si="276"/>
        <v>0</v>
      </c>
      <c r="V419">
        <f t="shared" si="277"/>
        <v>0</v>
      </c>
      <c r="W419">
        <f>ROUND(CX419*I419,0)</f>
        <v>0</v>
      </c>
      <c r="X419">
        <f>ROUND(CY419,0)</f>
        <v>0</v>
      </c>
      <c r="Y419">
        <f>ROUND(CZ419,0)</f>
        <v>0</v>
      </c>
      <c r="AA419">
        <v>53551707</v>
      </c>
      <c r="AB419">
        <f t="shared" si="278"/>
        <v>0</v>
      </c>
      <c r="AC419">
        <f t="shared" si="279"/>
        <v>0</v>
      </c>
      <c r="AD419">
        <f>ROUND((((ET419)-(EU419))+AE419),2)</f>
        <v>0</v>
      </c>
      <c r="AE419">
        <f>ROUND((EU419),2)</f>
        <v>0</v>
      </c>
      <c r="AF419">
        <f>ROUND((EV419),2)</f>
        <v>0</v>
      </c>
      <c r="AG419">
        <f t="shared" si="280"/>
        <v>0</v>
      </c>
      <c r="AH419">
        <f>(EW419)</f>
        <v>0</v>
      </c>
      <c r="AI419">
        <f>(EX419)</f>
        <v>0</v>
      </c>
      <c r="AJ419">
        <f t="shared" si="281"/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90</v>
      </c>
      <c r="AU419">
        <v>45</v>
      </c>
      <c r="AV419">
        <v>1</v>
      </c>
      <c r="AW419">
        <v>1</v>
      </c>
      <c r="AZ419">
        <v>1</v>
      </c>
      <c r="BA419">
        <v>1</v>
      </c>
      <c r="BB419">
        <v>1</v>
      </c>
      <c r="BC419">
        <v>6.14</v>
      </c>
      <c r="BD419" t="s">
        <v>3</v>
      </c>
      <c r="BE419" t="s">
        <v>3</v>
      </c>
      <c r="BF419" t="s">
        <v>3</v>
      </c>
      <c r="BG419" t="s">
        <v>3</v>
      </c>
      <c r="BH419">
        <v>3</v>
      </c>
      <c r="BI419">
        <v>1</v>
      </c>
      <c r="BJ419" t="s">
        <v>399</v>
      </c>
      <c r="BM419">
        <v>63001</v>
      </c>
      <c r="BN419">
        <v>0</v>
      </c>
      <c r="BO419" t="s">
        <v>30</v>
      </c>
      <c r="BP419">
        <v>1</v>
      </c>
      <c r="BQ419">
        <v>6</v>
      </c>
      <c r="BR419">
        <v>0</v>
      </c>
      <c r="BS419">
        <v>1</v>
      </c>
      <c r="BT419">
        <v>1</v>
      </c>
      <c r="BU419">
        <v>1</v>
      </c>
      <c r="BV419">
        <v>1</v>
      </c>
      <c r="BW419">
        <v>1</v>
      </c>
      <c r="BX419">
        <v>1</v>
      </c>
      <c r="BY419" t="s">
        <v>3</v>
      </c>
      <c r="BZ419">
        <v>90</v>
      </c>
      <c r="CA419">
        <v>45</v>
      </c>
      <c r="CB419" t="s">
        <v>3</v>
      </c>
      <c r="CE419">
        <v>0</v>
      </c>
      <c r="CF419">
        <v>0</v>
      </c>
      <c r="CG419">
        <v>0</v>
      </c>
      <c r="CM419">
        <v>0</v>
      </c>
      <c r="CN419" t="s">
        <v>3</v>
      </c>
      <c r="CO419">
        <v>0</v>
      </c>
      <c r="CP419">
        <f t="shared" si="282"/>
        <v>0</v>
      </c>
      <c r="CQ419">
        <f t="shared" si="283"/>
        <v>0</v>
      </c>
      <c r="CR419">
        <f t="shared" si="284"/>
        <v>0</v>
      </c>
      <c r="CS419">
        <f t="shared" si="285"/>
        <v>0</v>
      </c>
      <c r="CT419">
        <f t="shared" si="286"/>
        <v>0</v>
      </c>
      <c r="CU419">
        <f t="shared" si="287"/>
        <v>0</v>
      </c>
      <c r="CV419">
        <f t="shared" si="288"/>
        <v>0</v>
      </c>
      <c r="CW419">
        <f t="shared" si="289"/>
        <v>0</v>
      </c>
      <c r="CX419">
        <f t="shared" si="290"/>
        <v>0</v>
      </c>
      <c r="CY419">
        <f t="shared" si="291"/>
        <v>0</v>
      </c>
      <c r="CZ419">
        <f t="shared" si="292"/>
        <v>0</v>
      </c>
      <c r="DC419" t="s">
        <v>3</v>
      </c>
      <c r="DD419" t="s">
        <v>3</v>
      </c>
      <c r="DE419" t="s">
        <v>3</v>
      </c>
      <c r="DF419" t="s">
        <v>3</v>
      </c>
      <c r="DG419" t="s">
        <v>3</v>
      </c>
      <c r="DH419" t="s">
        <v>3</v>
      </c>
      <c r="DI419" t="s">
        <v>3</v>
      </c>
      <c r="DJ419" t="s">
        <v>3</v>
      </c>
      <c r="DK419" t="s">
        <v>3</v>
      </c>
      <c r="DL419" t="s">
        <v>3</v>
      </c>
      <c r="DM419" t="s">
        <v>3</v>
      </c>
      <c r="DN419">
        <v>0</v>
      </c>
      <c r="DO419">
        <v>0</v>
      </c>
      <c r="DP419">
        <v>1</v>
      </c>
      <c r="DQ419">
        <v>1</v>
      </c>
      <c r="DU419">
        <v>1009</v>
      </c>
      <c r="DV419" t="s">
        <v>26</v>
      </c>
      <c r="DW419" t="s">
        <v>26</v>
      </c>
      <c r="DX419">
        <v>1000</v>
      </c>
      <c r="DZ419" t="s">
        <v>3</v>
      </c>
      <c r="EA419" t="s">
        <v>3</v>
      </c>
      <c r="EB419" t="s">
        <v>3</v>
      </c>
      <c r="EC419" t="s">
        <v>3</v>
      </c>
      <c r="EE419">
        <v>53551225</v>
      </c>
      <c r="EF419">
        <v>6</v>
      </c>
      <c r="EG419" t="s">
        <v>17</v>
      </c>
      <c r="EH419">
        <v>97</v>
      </c>
      <c r="EI419" t="s">
        <v>477</v>
      </c>
      <c r="EJ419">
        <v>1</v>
      </c>
      <c r="EK419">
        <v>63001</v>
      </c>
      <c r="EL419" t="s">
        <v>478</v>
      </c>
      <c r="EM419" t="s">
        <v>479</v>
      </c>
      <c r="EO419" t="s">
        <v>3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FQ419">
        <v>0</v>
      </c>
      <c r="FR419">
        <f>ROUND(IF(AND(BH419=3,BI419=3),P419,0),0)</f>
        <v>0</v>
      </c>
      <c r="FS419">
        <v>0</v>
      </c>
      <c r="FX419">
        <v>90</v>
      </c>
      <c r="FY419">
        <v>45</v>
      </c>
      <c r="GA419" t="s">
        <v>3</v>
      </c>
      <c r="GD419">
        <v>1</v>
      </c>
      <c r="GF419">
        <v>529508801</v>
      </c>
      <c r="GG419">
        <v>2</v>
      </c>
      <c r="GH419">
        <v>1</v>
      </c>
      <c r="GI419">
        <v>5</v>
      </c>
      <c r="GJ419">
        <v>0</v>
      </c>
      <c r="GK419">
        <v>0</v>
      </c>
      <c r="GL419">
        <f>ROUND(IF(AND(BH419=3,BI419=3,FS419&lt;&gt;0),P419,0),0)</f>
        <v>0</v>
      </c>
      <c r="GM419">
        <f>ROUND(O419+X419+Y419,0)+GX419</f>
        <v>0</v>
      </c>
      <c r="GN419">
        <f>IF(OR(BI419=0,BI419=1),ROUND(O419+X419+Y419,0),0)</f>
        <v>0</v>
      </c>
      <c r="GO419">
        <f>IF(BI419=2,ROUND(O419+X419+Y419,0),0)</f>
        <v>0</v>
      </c>
      <c r="GP419">
        <f>IF(BI419=4,ROUND(O419+X419+Y419,0)+GX419,0)</f>
        <v>0</v>
      </c>
      <c r="GR419">
        <v>0</v>
      </c>
      <c r="GS419">
        <v>0</v>
      </c>
      <c r="GT419">
        <v>0</v>
      </c>
      <c r="GU419" t="s">
        <v>3</v>
      </c>
      <c r="GV419">
        <f t="shared" si="293"/>
        <v>0</v>
      </c>
      <c r="GW419">
        <v>1</v>
      </c>
      <c r="GX419">
        <f>ROUND(HC419*I419,0)</f>
        <v>0</v>
      </c>
      <c r="HA419">
        <v>0</v>
      </c>
      <c r="HB419">
        <v>0</v>
      </c>
      <c r="HC419">
        <f t="shared" si="294"/>
        <v>0</v>
      </c>
      <c r="HE419" t="s">
        <v>3</v>
      </c>
      <c r="HF419" t="s">
        <v>3</v>
      </c>
      <c r="HM419" t="s">
        <v>3</v>
      </c>
      <c r="HN419" t="s">
        <v>480</v>
      </c>
      <c r="HO419" t="s">
        <v>481</v>
      </c>
      <c r="HP419" t="s">
        <v>478</v>
      </c>
      <c r="HQ419" t="s">
        <v>478</v>
      </c>
      <c r="IK419">
        <v>0</v>
      </c>
    </row>
    <row r="420" spans="1:255" x14ac:dyDescent="0.2">
      <c r="A420" s="2">
        <v>17</v>
      </c>
      <c r="B420" s="2">
        <v>1</v>
      </c>
      <c r="C420" s="2">
        <f>ROW(SmtRes!A814)</f>
        <v>814</v>
      </c>
      <c r="D420" s="2">
        <f>ROW(EtalonRes!A757)</f>
        <v>757</v>
      </c>
      <c r="E420" s="2" t="s">
        <v>610</v>
      </c>
      <c r="F420" s="2" t="s">
        <v>473</v>
      </c>
      <c r="G420" s="2" t="s">
        <v>474</v>
      </c>
      <c r="H420" s="2" t="s">
        <v>475</v>
      </c>
      <c r="I420" s="2">
        <f>ROUND(35.37/100,7)</f>
        <v>0.35370000000000001</v>
      </c>
      <c r="J420" s="2">
        <v>0</v>
      </c>
      <c r="K420" s="2">
        <f>ROUND(35.37/100,7)</f>
        <v>0.35370000000000001</v>
      </c>
      <c r="L420" s="2"/>
      <c r="M420" s="2"/>
      <c r="N420" s="2"/>
      <c r="O420" s="2">
        <f>ROUND(CP420,2)</f>
        <v>275.39999999999998</v>
      </c>
      <c r="P420" s="2">
        <f>ROUND(CQ420*I420,2)</f>
        <v>0</v>
      </c>
      <c r="Q420" s="2">
        <f>ROUND(CR420*I420,2)</f>
        <v>37.549999999999997</v>
      </c>
      <c r="R420" s="2">
        <f>ROUND(CS420*I420,2)</f>
        <v>8.6300000000000008</v>
      </c>
      <c r="S420" s="2">
        <f>ROUND(CT420*I420,2)</f>
        <v>237.85</v>
      </c>
      <c r="T420" s="2">
        <f>ROUND(CU420*I420,2)</f>
        <v>0</v>
      </c>
      <c r="U420" s="2">
        <f t="shared" si="276"/>
        <v>30.2218965</v>
      </c>
      <c r="V420" s="2">
        <f t="shared" si="277"/>
        <v>0.80944245000000004</v>
      </c>
      <c r="W420" s="2">
        <f>ROUND(CX420*I420,2)</f>
        <v>0</v>
      </c>
      <c r="X420" s="2">
        <f>ROUND(CY420,2)</f>
        <v>221.83</v>
      </c>
      <c r="Y420" s="2">
        <f>ROUND(CZ420,2)</f>
        <v>110.92</v>
      </c>
      <c r="Z420" s="2"/>
      <c r="AA420" s="2">
        <v>53551706</v>
      </c>
      <c r="AB420" s="2">
        <f t="shared" si="278"/>
        <v>778.61</v>
      </c>
      <c r="AC420" s="2">
        <f t="shared" si="279"/>
        <v>0</v>
      </c>
      <c r="AD420" s="2">
        <f>ROUND(((((ET420*ROUND(1.15,7)))-((EU420*ROUND(1.15,7))))+AE420),2)</f>
        <v>106.16</v>
      </c>
      <c r="AE420" s="2">
        <f>ROUND(((EU420*ROUND(1.15,7))),2)</f>
        <v>24.41</v>
      </c>
      <c r="AF420" s="2">
        <f>ROUND(((EV420*ROUND(1.15,7))),2)</f>
        <v>672.45</v>
      </c>
      <c r="AG420" s="2">
        <f t="shared" si="280"/>
        <v>0</v>
      </c>
      <c r="AH420" s="2">
        <f>((EW420*ROUND(1.15,7)))</f>
        <v>85.444999999999993</v>
      </c>
      <c r="AI420" s="2">
        <f>((EX420*ROUND(1.15,7)))</f>
        <v>2.2885</v>
      </c>
      <c r="AJ420" s="2">
        <f t="shared" si="281"/>
        <v>0</v>
      </c>
      <c r="AK420" s="2">
        <v>677.06</v>
      </c>
      <c r="AL420" s="2">
        <v>0</v>
      </c>
      <c r="AM420" s="2">
        <v>92.32</v>
      </c>
      <c r="AN420" s="2">
        <v>21.23</v>
      </c>
      <c r="AO420" s="2">
        <v>584.74</v>
      </c>
      <c r="AP420" s="2">
        <v>0</v>
      </c>
      <c r="AQ420" s="2">
        <v>74.3</v>
      </c>
      <c r="AR420" s="2">
        <v>1.99</v>
      </c>
      <c r="AS420" s="2">
        <v>0</v>
      </c>
      <c r="AT420" s="2">
        <v>90</v>
      </c>
      <c r="AU420" s="2">
        <v>45</v>
      </c>
      <c r="AV420" s="2">
        <v>1</v>
      </c>
      <c r="AW420" s="2">
        <v>1</v>
      </c>
      <c r="AX420" s="2"/>
      <c r="AY420" s="2"/>
      <c r="AZ420" s="2">
        <v>1</v>
      </c>
      <c r="BA420" s="2">
        <v>1</v>
      </c>
      <c r="BB420" s="2">
        <v>1</v>
      </c>
      <c r="BC420" s="2">
        <v>1</v>
      </c>
      <c r="BD420" s="2" t="s">
        <v>3</v>
      </c>
      <c r="BE420" s="2" t="s">
        <v>3</v>
      </c>
      <c r="BF420" s="2" t="s">
        <v>3</v>
      </c>
      <c r="BG420" s="2" t="s">
        <v>3</v>
      </c>
      <c r="BH420" s="2">
        <v>0</v>
      </c>
      <c r="BI420" s="2">
        <v>1</v>
      </c>
      <c r="BJ420" s="2" t="s">
        <v>476</v>
      </c>
      <c r="BK420" s="2"/>
      <c r="BL420" s="2"/>
      <c r="BM420" s="2">
        <v>63001</v>
      </c>
      <c r="BN420" s="2">
        <v>0</v>
      </c>
      <c r="BO420" s="2" t="s">
        <v>3</v>
      </c>
      <c r="BP420" s="2">
        <v>0</v>
      </c>
      <c r="BQ420" s="2">
        <v>6</v>
      </c>
      <c r="BR420" s="2">
        <v>0</v>
      </c>
      <c r="BS420" s="2">
        <v>1</v>
      </c>
      <c r="BT420" s="2">
        <v>1</v>
      </c>
      <c r="BU420" s="2">
        <v>1</v>
      </c>
      <c r="BV420" s="2">
        <v>1</v>
      </c>
      <c r="BW420" s="2">
        <v>1</v>
      </c>
      <c r="BX420" s="2">
        <v>1</v>
      </c>
      <c r="BY420" s="2" t="s">
        <v>3</v>
      </c>
      <c r="BZ420" s="2">
        <v>90</v>
      </c>
      <c r="CA420" s="2">
        <v>45</v>
      </c>
      <c r="CB420" s="2" t="s">
        <v>3</v>
      </c>
      <c r="CC420" s="2"/>
      <c r="CD420" s="2"/>
      <c r="CE420" s="2">
        <v>0</v>
      </c>
      <c r="CF420" s="2">
        <v>0</v>
      </c>
      <c r="CG420" s="2">
        <v>0</v>
      </c>
      <c r="CH420" s="2"/>
      <c r="CI420" s="2"/>
      <c r="CJ420" s="2"/>
      <c r="CK420" s="2"/>
      <c r="CL420" s="2"/>
      <c r="CM420" s="2">
        <v>0</v>
      </c>
      <c r="CN420" s="2" t="s">
        <v>2158</v>
      </c>
      <c r="CO420" s="2">
        <v>0</v>
      </c>
      <c r="CP420" s="2">
        <f t="shared" si="282"/>
        <v>275.39999999999998</v>
      </c>
      <c r="CQ420" s="2">
        <f t="shared" si="283"/>
        <v>0</v>
      </c>
      <c r="CR420" s="2">
        <f t="shared" si="284"/>
        <v>106.16</v>
      </c>
      <c r="CS420" s="2">
        <f t="shared" si="285"/>
        <v>24.41</v>
      </c>
      <c r="CT420" s="2">
        <f t="shared" si="286"/>
        <v>672.45</v>
      </c>
      <c r="CU420" s="2">
        <f t="shared" si="287"/>
        <v>0</v>
      </c>
      <c r="CV420" s="2">
        <f t="shared" si="288"/>
        <v>85.444999999999993</v>
      </c>
      <c r="CW420" s="2">
        <f t="shared" si="289"/>
        <v>2.2885</v>
      </c>
      <c r="CX420" s="2">
        <f t="shared" si="290"/>
        <v>0</v>
      </c>
      <c r="CY420" s="2">
        <f t="shared" si="291"/>
        <v>221.83199999999999</v>
      </c>
      <c r="CZ420" s="2">
        <f t="shared" si="292"/>
        <v>110.916</v>
      </c>
      <c r="DA420" s="2"/>
      <c r="DB420" s="2"/>
      <c r="DC420" s="2" t="s">
        <v>3</v>
      </c>
      <c r="DD420" s="2" t="s">
        <v>3</v>
      </c>
      <c r="DE420" s="2" t="s">
        <v>16</v>
      </c>
      <c r="DF420" s="2" t="s">
        <v>16</v>
      </c>
      <c r="DG420" s="2" t="s">
        <v>16</v>
      </c>
      <c r="DH420" s="2" t="s">
        <v>3</v>
      </c>
      <c r="DI420" s="2" t="s">
        <v>16</v>
      </c>
      <c r="DJ420" s="2" t="s">
        <v>16</v>
      </c>
      <c r="DK420" s="2" t="s">
        <v>3</v>
      </c>
      <c r="DL420" s="2" t="s">
        <v>3</v>
      </c>
      <c r="DM420" s="2" t="s">
        <v>3</v>
      </c>
      <c r="DN420" s="2">
        <v>0</v>
      </c>
      <c r="DO420" s="2">
        <v>0</v>
      </c>
      <c r="DP420" s="2">
        <v>1</v>
      </c>
      <c r="DQ420" s="2">
        <v>1</v>
      </c>
      <c r="DR420" s="2"/>
      <c r="DS420" s="2"/>
      <c r="DT420" s="2"/>
      <c r="DU420" s="2">
        <v>1013</v>
      </c>
      <c r="DV420" s="2" t="s">
        <v>475</v>
      </c>
      <c r="DW420" s="2" t="s">
        <v>475</v>
      </c>
      <c r="DX420" s="2">
        <v>1</v>
      </c>
      <c r="DY420" s="2"/>
      <c r="DZ420" s="2" t="s">
        <v>3</v>
      </c>
      <c r="EA420" s="2" t="s">
        <v>3</v>
      </c>
      <c r="EB420" s="2" t="s">
        <v>3</v>
      </c>
      <c r="EC420" s="2" t="s">
        <v>3</v>
      </c>
      <c r="ED420" s="2"/>
      <c r="EE420" s="2">
        <v>53551225</v>
      </c>
      <c r="EF420" s="2">
        <v>6</v>
      </c>
      <c r="EG420" s="2" t="s">
        <v>17</v>
      </c>
      <c r="EH420" s="2">
        <v>97</v>
      </c>
      <c r="EI420" s="2" t="s">
        <v>477</v>
      </c>
      <c r="EJ420" s="2">
        <v>1</v>
      </c>
      <c r="EK420" s="2">
        <v>63001</v>
      </c>
      <c r="EL420" s="2" t="s">
        <v>478</v>
      </c>
      <c r="EM420" s="2" t="s">
        <v>479</v>
      </c>
      <c r="EN420" s="2"/>
      <c r="EO420" s="2" t="s">
        <v>339</v>
      </c>
      <c r="EP420" s="2"/>
      <c r="EQ420" s="2">
        <v>131072</v>
      </c>
      <c r="ER420" s="2">
        <v>677.06</v>
      </c>
      <c r="ES420" s="2">
        <v>0</v>
      </c>
      <c r="ET420" s="2">
        <v>92.32</v>
      </c>
      <c r="EU420" s="2">
        <v>21.23</v>
      </c>
      <c r="EV420" s="2">
        <v>584.74</v>
      </c>
      <c r="EW420" s="2">
        <v>74.3</v>
      </c>
      <c r="EX420" s="2">
        <v>1.99</v>
      </c>
      <c r="EY420" s="2">
        <v>0</v>
      </c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>
        <v>0</v>
      </c>
      <c r="FR420" s="2">
        <f>ROUND(IF(AND(BH420=3,BI420=3),P420,0),2)</f>
        <v>0</v>
      </c>
      <c r="FS420" s="2">
        <v>0</v>
      </c>
      <c r="FT420" s="2"/>
      <c r="FU420" s="2"/>
      <c r="FV420" s="2"/>
      <c r="FW420" s="2"/>
      <c r="FX420" s="2">
        <v>90</v>
      </c>
      <c r="FY420" s="2">
        <v>45</v>
      </c>
      <c r="FZ420" s="2"/>
      <c r="GA420" s="2" t="s">
        <v>3</v>
      </c>
      <c r="GB420" s="2"/>
      <c r="GC420" s="2"/>
      <c r="GD420" s="2">
        <v>1</v>
      </c>
      <c r="GE420" s="2"/>
      <c r="GF420" s="2">
        <v>1711040718</v>
      </c>
      <c r="GG420" s="2">
        <v>2</v>
      </c>
      <c r="GH420" s="2">
        <v>1</v>
      </c>
      <c r="GI420" s="2">
        <v>-2</v>
      </c>
      <c r="GJ420" s="2">
        <v>0</v>
      </c>
      <c r="GK420" s="2">
        <v>0</v>
      </c>
      <c r="GL420" s="2">
        <f>ROUND(IF(AND(BH420=3,BI420=3,FS420&lt;&gt;0),P420,0),2)</f>
        <v>0</v>
      </c>
      <c r="GM420" s="2">
        <f>ROUND(O420+X420+Y420,2)+GX420</f>
        <v>608.15</v>
      </c>
      <c r="GN420" s="2">
        <f>IF(OR(BI420=0,BI420=1),ROUND(O420+X420+Y420,2),0)</f>
        <v>608.15</v>
      </c>
      <c r="GO420" s="2">
        <f>IF(BI420=2,ROUND(O420+X420+Y420,2),0)</f>
        <v>0</v>
      </c>
      <c r="GP420" s="2">
        <f>IF(BI420=4,ROUND(O420+X420+Y420,2)+GX420,0)</f>
        <v>0</v>
      </c>
      <c r="GQ420" s="2"/>
      <c r="GR420" s="2">
        <v>0</v>
      </c>
      <c r="GS420" s="2">
        <v>0</v>
      </c>
      <c r="GT420" s="2">
        <v>0</v>
      </c>
      <c r="GU420" s="2" t="s">
        <v>3</v>
      </c>
      <c r="GV420" s="2">
        <f t="shared" si="293"/>
        <v>0</v>
      </c>
      <c r="GW420" s="2">
        <v>1</v>
      </c>
      <c r="GX420" s="2">
        <f>ROUND(HC420*I420,2)</f>
        <v>0</v>
      </c>
      <c r="GY420" s="2"/>
      <c r="GZ420" s="2"/>
      <c r="HA420" s="2">
        <v>0</v>
      </c>
      <c r="HB420" s="2">
        <v>0</v>
      </c>
      <c r="HC420" s="2">
        <f t="shared" si="294"/>
        <v>0</v>
      </c>
      <c r="HD420" s="2"/>
      <c r="HE420" s="2" t="s">
        <v>3</v>
      </c>
      <c r="HF420" s="2" t="s">
        <v>3</v>
      </c>
      <c r="HG420" s="2"/>
      <c r="HH420" s="2"/>
      <c r="HI420" s="2"/>
      <c r="HJ420" s="2"/>
      <c r="HK420" s="2"/>
      <c r="HL420" s="2"/>
      <c r="HM420" s="2" t="s">
        <v>3</v>
      </c>
      <c r="HN420" s="2" t="s">
        <v>480</v>
      </c>
      <c r="HO420" s="2" t="s">
        <v>481</v>
      </c>
      <c r="HP420" s="2" t="s">
        <v>478</v>
      </c>
      <c r="HQ420" s="2" t="s">
        <v>478</v>
      </c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>
        <v>0</v>
      </c>
      <c r="IL420" s="2"/>
      <c r="IM420" s="2"/>
      <c r="IN420" s="2"/>
      <c r="IO420" s="2"/>
      <c r="IP420" s="2"/>
      <c r="IQ420" s="2"/>
      <c r="IR420" s="2"/>
      <c r="IS420" s="2"/>
      <c r="IT420" s="2"/>
      <c r="IU420" s="2"/>
    </row>
    <row r="421" spans="1:255" x14ac:dyDescent="0.2">
      <c r="A421">
        <v>17</v>
      </c>
      <c r="B421">
        <v>1</v>
      </c>
      <c r="C421">
        <f>ROW(SmtRes!A820)</f>
        <v>820</v>
      </c>
      <c r="D421">
        <f>ROW(EtalonRes!A762)</f>
        <v>762</v>
      </c>
      <c r="E421" t="s">
        <v>610</v>
      </c>
      <c r="F421" t="s">
        <v>473</v>
      </c>
      <c r="G421" t="s">
        <v>474</v>
      </c>
      <c r="H421" t="s">
        <v>475</v>
      </c>
      <c r="I421">
        <f>ROUND(35.37/100,7)</f>
        <v>0.35370000000000001</v>
      </c>
      <c r="J421">
        <v>0</v>
      </c>
      <c r="K421">
        <f>ROUND(35.37/100,7)</f>
        <v>0.35370000000000001</v>
      </c>
      <c r="O421">
        <f>ROUND(CP421,0)</f>
        <v>8829</v>
      </c>
      <c r="P421">
        <f>ROUND(CQ421*I421,0)</f>
        <v>0</v>
      </c>
      <c r="Q421">
        <f>ROUND(CR421*I421,0)</f>
        <v>447</v>
      </c>
      <c r="R421">
        <f>ROUND(CS421*I421,0)</f>
        <v>304</v>
      </c>
      <c r="S421">
        <f>ROUND(CT421*I421,0)</f>
        <v>8382</v>
      </c>
      <c r="T421">
        <f>ROUND(CU421*I421,0)</f>
        <v>0</v>
      </c>
      <c r="U421">
        <f t="shared" si="276"/>
        <v>30.2218965</v>
      </c>
      <c r="V421">
        <f t="shared" si="277"/>
        <v>0.80944245000000004</v>
      </c>
      <c r="W421">
        <f>ROUND(CX421*I421,0)</f>
        <v>0</v>
      </c>
      <c r="X421">
        <f>ROUND(CY421,0)</f>
        <v>7817</v>
      </c>
      <c r="Y421">
        <f>ROUND(CZ421,0)</f>
        <v>3909</v>
      </c>
      <c r="AA421">
        <v>53551707</v>
      </c>
      <c r="AB421">
        <f t="shared" si="278"/>
        <v>778.61</v>
      </c>
      <c r="AC421">
        <f t="shared" si="279"/>
        <v>0</v>
      </c>
      <c r="AD421">
        <f>ROUND(((((ET421*ROUND(1.15,7)))-((EU421*ROUND(1.15,7))))+AE421),2)</f>
        <v>106.16</v>
      </c>
      <c r="AE421">
        <f>ROUND(((EU421*ROUND(1.15,7))),2)</f>
        <v>24.41</v>
      </c>
      <c r="AF421">
        <f>ROUND(((EV421*ROUND(1.15,7))),2)</f>
        <v>672.45</v>
      </c>
      <c r="AG421">
        <f t="shared" si="280"/>
        <v>0</v>
      </c>
      <c r="AH421">
        <f>((EW421*ROUND(1.15,7)))</f>
        <v>85.444999999999993</v>
      </c>
      <c r="AI421">
        <f>((EX421*ROUND(1.15,7)))</f>
        <v>2.2885</v>
      </c>
      <c r="AJ421">
        <f t="shared" si="281"/>
        <v>0</v>
      </c>
      <c r="AK421">
        <v>677.06</v>
      </c>
      <c r="AL421">
        <v>0</v>
      </c>
      <c r="AM421">
        <v>92.32</v>
      </c>
      <c r="AN421">
        <v>21.23</v>
      </c>
      <c r="AO421">
        <v>584.74</v>
      </c>
      <c r="AP421">
        <v>0</v>
      </c>
      <c r="AQ421">
        <v>74.3</v>
      </c>
      <c r="AR421">
        <v>1.99</v>
      </c>
      <c r="AS421">
        <v>0</v>
      </c>
      <c r="AT421">
        <v>90</v>
      </c>
      <c r="AU421">
        <v>45</v>
      </c>
      <c r="AV421">
        <v>1</v>
      </c>
      <c r="AW421">
        <v>1</v>
      </c>
      <c r="AZ421">
        <v>1</v>
      </c>
      <c r="BA421">
        <v>35.24</v>
      </c>
      <c r="BB421">
        <v>11.91</v>
      </c>
      <c r="BC421">
        <v>1</v>
      </c>
      <c r="BD421" t="s">
        <v>3</v>
      </c>
      <c r="BE421" t="s">
        <v>3</v>
      </c>
      <c r="BF421" t="s">
        <v>3</v>
      </c>
      <c r="BG421" t="s">
        <v>3</v>
      </c>
      <c r="BH421">
        <v>0</v>
      </c>
      <c r="BI421">
        <v>1</v>
      </c>
      <c r="BJ421" t="s">
        <v>476</v>
      </c>
      <c r="BM421">
        <v>63001</v>
      </c>
      <c r="BN421">
        <v>0</v>
      </c>
      <c r="BO421" t="s">
        <v>473</v>
      </c>
      <c r="BP421">
        <v>1</v>
      </c>
      <c r="BQ421">
        <v>6</v>
      </c>
      <c r="BR421">
        <v>0</v>
      </c>
      <c r="BS421">
        <v>35.24</v>
      </c>
      <c r="BT421">
        <v>1</v>
      </c>
      <c r="BU421">
        <v>1</v>
      </c>
      <c r="BV421">
        <v>1</v>
      </c>
      <c r="BW421">
        <v>1</v>
      </c>
      <c r="BX421">
        <v>1</v>
      </c>
      <c r="BY421" t="s">
        <v>3</v>
      </c>
      <c r="BZ421">
        <v>90</v>
      </c>
      <c r="CA421">
        <v>45</v>
      </c>
      <c r="CB421" t="s">
        <v>3</v>
      </c>
      <c r="CE421">
        <v>0</v>
      </c>
      <c r="CF421">
        <v>0</v>
      </c>
      <c r="CG421">
        <v>0</v>
      </c>
      <c r="CM421">
        <v>0</v>
      </c>
      <c r="CN421" t="s">
        <v>2158</v>
      </c>
      <c r="CO421">
        <v>0</v>
      </c>
      <c r="CP421">
        <f t="shared" si="282"/>
        <v>8829</v>
      </c>
      <c r="CQ421">
        <f t="shared" si="283"/>
        <v>0</v>
      </c>
      <c r="CR421">
        <f t="shared" si="284"/>
        <v>1264.3656000000001</v>
      </c>
      <c r="CS421">
        <f t="shared" si="285"/>
        <v>860.2084000000001</v>
      </c>
      <c r="CT421">
        <f t="shared" si="286"/>
        <v>23697.138000000003</v>
      </c>
      <c r="CU421">
        <f t="shared" si="287"/>
        <v>0</v>
      </c>
      <c r="CV421">
        <f t="shared" si="288"/>
        <v>85.444999999999993</v>
      </c>
      <c r="CW421">
        <f t="shared" si="289"/>
        <v>2.2885</v>
      </c>
      <c r="CX421">
        <f t="shared" si="290"/>
        <v>0</v>
      </c>
      <c r="CY421">
        <f t="shared" si="291"/>
        <v>7817.4</v>
      </c>
      <c r="CZ421">
        <f t="shared" si="292"/>
        <v>3908.7</v>
      </c>
      <c r="DC421" t="s">
        <v>3</v>
      </c>
      <c r="DD421" t="s">
        <v>3</v>
      </c>
      <c r="DE421" t="s">
        <v>16</v>
      </c>
      <c r="DF421" t="s">
        <v>16</v>
      </c>
      <c r="DG421" t="s">
        <v>16</v>
      </c>
      <c r="DH421" t="s">
        <v>3</v>
      </c>
      <c r="DI421" t="s">
        <v>16</v>
      </c>
      <c r="DJ421" t="s">
        <v>16</v>
      </c>
      <c r="DK421" t="s">
        <v>3</v>
      </c>
      <c r="DL421" t="s">
        <v>3</v>
      </c>
      <c r="DM421" t="s">
        <v>3</v>
      </c>
      <c r="DN421">
        <v>0</v>
      </c>
      <c r="DO421">
        <v>0</v>
      </c>
      <c r="DP421">
        <v>1</v>
      </c>
      <c r="DQ421">
        <v>1</v>
      </c>
      <c r="DU421">
        <v>1013</v>
      </c>
      <c r="DV421" t="s">
        <v>475</v>
      </c>
      <c r="DW421" t="s">
        <v>475</v>
      </c>
      <c r="DX421">
        <v>1</v>
      </c>
      <c r="DZ421" t="s">
        <v>3</v>
      </c>
      <c r="EA421" t="s">
        <v>3</v>
      </c>
      <c r="EB421" t="s">
        <v>3</v>
      </c>
      <c r="EC421" t="s">
        <v>3</v>
      </c>
      <c r="EE421">
        <v>53551225</v>
      </c>
      <c r="EF421">
        <v>6</v>
      </c>
      <c r="EG421" t="s">
        <v>17</v>
      </c>
      <c r="EH421">
        <v>97</v>
      </c>
      <c r="EI421" t="s">
        <v>477</v>
      </c>
      <c r="EJ421">
        <v>1</v>
      </c>
      <c r="EK421">
        <v>63001</v>
      </c>
      <c r="EL421" t="s">
        <v>478</v>
      </c>
      <c r="EM421" t="s">
        <v>479</v>
      </c>
      <c r="EO421" t="s">
        <v>339</v>
      </c>
      <c r="EQ421">
        <v>131072</v>
      </c>
      <c r="ER421">
        <v>677.06</v>
      </c>
      <c r="ES421">
        <v>0</v>
      </c>
      <c r="ET421">
        <v>92.32</v>
      </c>
      <c r="EU421">
        <v>21.23</v>
      </c>
      <c r="EV421">
        <v>584.74</v>
      </c>
      <c r="EW421">
        <v>74.3</v>
      </c>
      <c r="EX421">
        <v>1.99</v>
      </c>
      <c r="EY421">
        <v>0</v>
      </c>
      <c r="FQ421">
        <v>0</v>
      </c>
      <c r="FR421">
        <f>ROUND(IF(AND(BH421=3,BI421=3),P421,0),0)</f>
        <v>0</v>
      </c>
      <c r="FS421">
        <v>0</v>
      </c>
      <c r="FX421">
        <v>90</v>
      </c>
      <c r="FY421">
        <v>45</v>
      </c>
      <c r="GA421" t="s">
        <v>3</v>
      </c>
      <c r="GD421">
        <v>1</v>
      </c>
      <c r="GF421">
        <v>1711040718</v>
      </c>
      <c r="GG421">
        <v>2</v>
      </c>
      <c r="GH421">
        <v>1</v>
      </c>
      <c r="GI421">
        <v>2</v>
      </c>
      <c r="GJ421">
        <v>0</v>
      </c>
      <c r="GK421">
        <v>0</v>
      </c>
      <c r="GL421">
        <f>ROUND(IF(AND(BH421=3,BI421=3,FS421&lt;&gt;0),P421,0),0)</f>
        <v>0</v>
      </c>
      <c r="GM421">
        <f>ROUND(O421+X421+Y421,0)+GX421</f>
        <v>20555</v>
      </c>
      <c r="GN421">
        <f>IF(OR(BI421=0,BI421=1),ROUND(O421+X421+Y421,0),0)</f>
        <v>20555</v>
      </c>
      <c r="GO421">
        <f>IF(BI421=2,ROUND(O421+X421+Y421,0),0)</f>
        <v>0</v>
      </c>
      <c r="GP421">
        <f>IF(BI421=4,ROUND(O421+X421+Y421,0)+GX421,0)</f>
        <v>0</v>
      </c>
      <c r="GR421">
        <v>0</v>
      </c>
      <c r="GS421">
        <v>0</v>
      </c>
      <c r="GT421">
        <v>0</v>
      </c>
      <c r="GU421" t="s">
        <v>3</v>
      </c>
      <c r="GV421">
        <f t="shared" si="293"/>
        <v>0</v>
      </c>
      <c r="GW421">
        <v>1</v>
      </c>
      <c r="GX421">
        <f>ROUND(HC421*I421,0)</f>
        <v>0</v>
      </c>
      <c r="HA421">
        <v>0</v>
      </c>
      <c r="HB421">
        <v>0</v>
      </c>
      <c r="HC421">
        <f t="shared" si="294"/>
        <v>0</v>
      </c>
      <c r="HE421" t="s">
        <v>3</v>
      </c>
      <c r="HF421" t="s">
        <v>3</v>
      </c>
      <c r="HM421" t="s">
        <v>3</v>
      </c>
      <c r="HN421" t="s">
        <v>480</v>
      </c>
      <c r="HO421" t="s">
        <v>481</v>
      </c>
      <c r="HP421" t="s">
        <v>478</v>
      </c>
      <c r="HQ421" t="s">
        <v>478</v>
      </c>
      <c r="IK421">
        <v>0</v>
      </c>
    </row>
    <row r="422" spans="1:255" x14ac:dyDescent="0.2">
      <c r="A422" s="2">
        <v>18</v>
      </c>
      <c r="B422" s="2">
        <v>1</v>
      </c>
      <c r="C422" s="2">
        <v>814</v>
      </c>
      <c r="D422" s="2"/>
      <c r="E422" s="2" t="s">
        <v>611</v>
      </c>
      <c r="F422" s="2" t="s">
        <v>24</v>
      </c>
      <c r="G422" s="2" t="s">
        <v>25</v>
      </c>
      <c r="H422" s="2" t="s">
        <v>26</v>
      </c>
      <c r="I422" s="2">
        <f>I420*J422</f>
        <v>1.52091</v>
      </c>
      <c r="J422" s="2">
        <v>4.3</v>
      </c>
      <c r="K422" s="2">
        <v>4.3</v>
      </c>
      <c r="L422" s="2"/>
      <c r="M422" s="2"/>
      <c r="N422" s="2"/>
      <c r="O422" s="2">
        <f>ROUND(CP422,2)</f>
        <v>0</v>
      </c>
      <c r="P422" s="2">
        <f>ROUND(CQ422*I422,2)</f>
        <v>0</v>
      </c>
      <c r="Q422" s="2">
        <f>ROUND(CR422*I422,2)</f>
        <v>0</v>
      </c>
      <c r="R422" s="2">
        <f>ROUND(CS422*I422,2)</f>
        <v>0</v>
      </c>
      <c r="S422" s="2">
        <f>ROUND(CT422*I422,2)</f>
        <v>0</v>
      </c>
      <c r="T422" s="2">
        <f>ROUND(CU422*I422,2)</f>
        <v>0</v>
      </c>
      <c r="U422" s="2">
        <f t="shared" si="276"/>
        <v>0</v>
      </c>
      <c r="V422" s="2">
        <f t="shared" si="277"/>
        <v>0</v>
      </c>
      <c r="W422" s="2">
        <f>ROUND(CX422*I422,2)</f>
        <v>0</v>
      </c>
      <c r="X422" s="2">
        <f>ROUND(CY422,2)</f>
        <v>0</v>
      </c>
      <c r="Y422" s="2">
        <f>ROUND(CZ422,2)</f>
        <v>0</v>
      </c>
      <c r="Z422" s="2"/>
      <c r="AA422" s="2">
        <v>53551706</v>
      </c>
      <c r="AB422" s="2">
        <f t="shared" si="278"/>
        <v>0</v>
      </c>
      <c r="AC422" s="2">
        <f t="shared" si="279"/>
        <v>0</v>
      </c>
      <c r="AD422" s="2">
        <f>ROUND((((ET422)-(EU422))+AE422),2)</f>
        <v>0</v>
      </c>
      <c r="AE422" s="2">
        <f>ROUND((EU422),2)</f>
        <v>0</v>
      </c>
      <c r="AF422" s="2">
        <f>ROUND((EV422),2)</f>
        <v>0</v>
      </c>
      <c r="AG422" s="2">
        <f t="shared" si="280"/>
        <v>0</v>
      </c>
      <c r="AH422" s="2">
        <f>(EW422)</f>
        <v>0</v>
      </c>
      <c r="AI422" s="2">
        <f>(EX422)</f>
        <v>0</v>
      </c>
      <c r="AJ422" s="2">
        <f t="shared" si="281"/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90</v>
      </c>
      <c r="AU422" s="2">
        <v>45</v>
      </c>
      <c r="AV422" s="2">
        <v>1</v>
      </c>
      <c r="AW422" s="2">
        <v>1</v>
      </c>
      <c r="AX422" s="2"/>
      <c r="AY422" s="2"/>
      <c r="AZ422" s="2">
        <v>1</v>
      </c>
      <c r="BA422" s="2">
        <v>1</v>
      </c>
      <c r="BB422" s="2">
        <v>1</v>
      </c>
      <c r="BC422" s="2">
        <v>1</v>
      </c>
      <c r="BD422" s="2" t="s">
        <v>3</v>
      </c>
      <c r="BE422" s="2" t="s">
        <v>3</v>
      </c>
      <c r="BF422" s="2" t="s">
        <v>3</v>
      </c>
      <c r="BG422" s="2" t="s">
        <v>3</v>
      </c>
      <c r="BH422" s="2">
        <v>3</v>
      </c>
      <c r="BI422" s="2">
        <v>1</v>
      </c>
      <c r="BJ422" s="2" t="s">
        <v>399</v>
      </c>
      <c r="BK422" s="2"/>
      <c r="BL422" s="2"/>
      <c r="BM422" s="2">
        <v>63001</v>
      </c>
      <c r="BN422" s="2">
        <v>0</v>
      </c>
      <c r="BO422" s="2" t="s">
        <v>3</v>
      </c>
      <c r="BP422" s="2">
        <v>0</v>
      </c>
      <c r="BQ422" s="2">
        <v>6</v>
      </c>
      <c r="BR422" s="2">
        <v>0</v>
      </c>
      <c r="BS422" s="2">
        <v>1</v>
      </c>
      <c r="BT422" s="2">
        <v>1</v>
      </c>
      <c r="BU422" s="2">
        <v>1</v>
      </c>
      <c r="BV422" s="2">
        <v>1</v>
      </c>
      <c r="BW422" s="2">
        <v>1</v>
      </c>
      <c r="BX422" s="2">
        <v>1</v>
      </c>
      <c r="BY422" s="2" t="s">
        <v>3</v>
      </c>
      <c r="BZ422" s="2">
        <v>90</v>
      </c>
      <c r="CA422" s="2">
        <v>45</v>
      </c>
      <c r="CB422" s="2" t="s">
        <v>3</v>
      </c>
      <c r="CC422" s="2"/>
      <c r="CD422" s="2"/>
      <c r="CE422" s="2">
        <v>0</v>
      </c>
      <c r="CF422" s="2">
        <v>0</v>
      </c>
      <c r="CG422" s="2">
        <v>0</v>
      </c>
      <c r="CH422" s="2"/>
      <c r="CI422" s="2"/>
      <c r="CJ422" s="2"/>
      <c r="CK422" s="2"/>
      <c r="CL422" s="2"/>
      <c r="CM422" s="2">
        <v>0</v>
      </c>
      <c r="CN422" s="2" t="s">
        <v>3</v>
      </c>
      <c r="CO422" s="2">
        <v>0</v>
      </c>
      <c r="CP422" s="2">
        <f t="shared" si="282"/>
        <v>0</v>
      </c>
      <c r="CQ422" s="2">
        <f t="shared" si="283"/>
        <v>0</v>
      </c>
      <c r="CR422" s="2">
        <f t="shared" si="284"/>
        <v>0</v>
      </c>
      <c r="CS422" s="2">
        <f t="shared" si="285"/>
        <v>0</v>
      </c>
      <c r="CT422" s="2">
        <f t="shared" si="286"/>
        <v>0</v>
      </c>
      <c r="CU422" s="2">
        <f t="shared" si="287"/>
        <v>0</v>
      </c>
      <c r="CV422" s="2">
        <f t="shared" si="288"/>
        <v>0</v>
      </c>
      <c r="CW422" s="2">
        <f t="shared" si="289"/>
        <v>0</v>
      </c>
      <c r="CX422" s="2">
        <f t="shared" si="290"/>
        <v>0</v>
      </c>
      <c r="CY422" s="2">
        <f t="shared" si="291"/>
        <v>0</v>
      </c>
      <c r="CZ422" s="2">
        <f t="shared" si="292"/>
        <v>0</v>
      </c>
      <c r="DA422" s="2"/>
      <c r="DB422" s="2"/>
      <c r="DC422" s="2" t="s">
        <v>3</v>
      </c>
      <c r="DD422" s="2" t="s">
        <v>3</v>
      </c>
      <c r="DE422" s="2" t="s">
        <v>3</v>
      </c>
      <c r="DF422" s="2" t="s">
        <v>3</v>
      </c>
      <c r="DG422" s="2" t="s">
        <v>3</v>
      </c>
      <c r="DH422" s="2" t="s">
        <v>3</v>
      </c>
      <c r="DI422" s="2" t="s">
        <v>3</v>
      </c>
      <c r="DJ422" s="2" t="s">
        <v>3</v>
      </c>
      <c r="DK422" s="2" t="s">
        <v>3</v>
      </c>
      <c r="DL422" s="2" t="s">
        <v>3</v>
      </c>
      <c r="DM422" s="2" t="s">
        <v>3</v>
      </c>
      <c r="DN422" s="2">
        <v>0</v>
      </c>
      <c r="DO422" s="2">
        <v>0</v>
      </c>
      <c r="DP422" s="2">
        <v>1</v>
      </c>
      <c r="DQ422" s="2">
        <v>1</v>
      </c>
      <c r="DR422" s="2"/>
      <c r="DS422" s="2"/>
      <c r="DT422" s="2"/>
      <c r="DU422" s="2">
        <v>1009</v>
      </c>
      <c r="DV422" s="2" t="s">
        <v>26</v>
      </c>
      <c r="DW422" s="2" t="s">
        <v>26</v>
      </c>
      <c r="DX422" s="2">
        <v>1000</v>
      </c>
      <c r="DY422" s="2"/>
      <c r="DZ422" s="2" t="s">
        <v>3</v>
      </c>
      <c r="EA422" s="2" t="s">
        <v>3</v>
      </c>
      <c r="EB422" s="2" t="s">
        <v>3</v>
      </c>
      <c r="EC422" s="2" t="s">
        <v>3</v>
      </c>
      <c r="ED422" s="2"/>
      <c r="EE422" s="2">
        <v>53551225</v>
      </c>
      <c r="EF422" s="2">
        <v>6</v>
      </c>
      <c r="EG422" s="2" t="s">
        <v>17</v>
      </c>
      <c r="EH422" s="2">
        <v>97</v>
      </c>
      <c r="EI422" s="2" t="s">
        <v>477</v>
      </c>
      <c r="EJ422" s="2">
        <v>1</v>
      </c>
      <c r="EK422" s="2">
        <v>63001</v>
      </c>
      <c r="EL422" s="2" t="s">
        <v>478</v>
      </c>
      <c r="EM422" s="2" t="s">
        <v>479</v>
      </c>
      <c r="EN422" s="2"/>
      <c r="EO422" s="2" t="s">
        <v>3</v>
      </c>
      <c r="EP422" s="2"/>
      <c r="EQ422" s="2">
        <v>0</v>
      </c>
      <c r="ER422" s="2">
        <v>0</v>
      </c>
      <c r="ES422" s="2">
        <v>0</v>
      </c>
      <c r="ET422" s="2">
        <v>0</v>
      </c>
      <c r="EU422" s="2">
        <v>0</v>
      </c>
      <c r="EV422" s="2">
        <v>0</v>
      </c>
      <c r="EW422" s="2">
        <v>0</v>
      </c>
      <c r="EX422" s="2">
        <v>0</v>
      </c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>
        <v>0</v>
      </c>
      <c r="FR422" s="2">
        <f>ROUND(IF(AND(BH422=3,BI422=3),P422,0),2)</f>
        <v>0</v>
      </c>
      <c r="FS422" s="2">
        <v>0</v>
      </c>
      <c r="FT422" s="2"/>
      <c r="FU422" s="2"/>
      <c r="FV422" s="2"/>
      <c r="FW422" s="2"/>
      <c r="FX422" s="2">
        <v>90</v>
      </c>
      <c r="FY422" s="2">
        <v>45</v>
      </c>
      <c r="FZ422" s="2"/>
      <c r="GA422" s="2" t="s">
        <v>3</v>
      </c>
      <c r="GB422" s="2"/>
      <c r="GC422" s="2"/>
      <c r="GD422" s="2">
        <v>1</v>
      </c>
      <c r="GE422" s="2"/>
      <c r="GF422" s="2">
        <v>529508801</v>
      </c>
      <c r="GG422" s="2">
        <v>2</v>
      </c>
      <c r="GH422" s="2">
        <v>1</v>
      </c>
      <c r="GI422" s="2">
        <v>-2</v>
      </c>
      <c r="GJ422" s="2">
        <v>0</v>
      </c>
      <c r="GK422" s="2">
        <v>0</v>
      </c>
      <c r="GL422" s="2">
        <f>ROUND(IF(AND(BH422=3,BI422=3,FS422&lt;&gt;0),P422,0),2)</f>
        <v>0</v>
      </c>
      <c r="GM422" s="2">
        <f>ROUND(O422+X422+Y422,2)+GX422</f>
        <v>0</v>
      </c>
      <c r="GN422" s="2">
        <f>IF(OR(BI422=0,BI422=1),ROUND(O422+X422+Y422,2),0)</f>
        <v>0</v>
      </c>
      <c r="GO422" s="2">
        <f>IF(BI422=2,ROUND(O422+X422+Y422,2),0)</f>
        <v>0</v>
      </c>
      <c r="GP422" s="2">
        <f>IF(BI422=4,ROUND(O422+X422+Y422,2)+GX422,0)</f>
        <v>0</v>
      </c>
      <c r="GQ422" s="2"/>
      <c r="GR422" s="2">
        <v>0</v>
      </c>
      <c r="GS422" s="2">
        <v>0</v>
      </c>
      <c r="GT422" s="2">
        <v>0</v>
      </c>
      <c r="GU422" s="2" t="s">
        <v>3</v>
      </c>
      <c r="GV422" s="2">
        <f t="shared" si="293"/>
        <v>0</v>
      </c>
      <c r="GW422" s="2">
        <v>1</v>
      </c>
      <c r="GX422" s="2">
        <f>ROUND(HC422*I422,2)</f>
        <v>0</v>
      </c>
      <c r="GY422" s="2"/>
      <c r="GZ422" s="2"/>
      <c r="HA422" s="2">
        <v>0</v>
      </c>
      <c r="HB422" s="2">
        <v>0</v>
      </c>
      <c r="HC422" s="2">
        <f t="shared" si="294"/>
        <v>0</v>
      </c>
      <c r="HD422" s="2"/>
      <c r="HE422" s="2" t="s">
        <v>3</v>
      </c>
      <c r="HF422" s="2" t="s">
        <v>3</v>
      </c>
      <c r="HG422" s="2"/>
      <c r="HH422" s="2"/>
      <c r="HI422" s="2"/>
      <c r="HJ422" s="2"/>
      <c r="HK422" s="2"/>
      <c r="HL422" s="2"/>
      <c r="HM422" s="2" t="s">
        <v>3</v>
      </c>
      <c r="HN422" s="2" t="s">
        <v>480</v>
      </c>
      <c r="HO422" s="2" t="s">
        <v>481</v>
      </c>
      <c r="HP422" s="2" t="s">
        <v>478</v>
      </c>
      <c r="HQ422" s="2" t="s">
        <v>478</v>
      </c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>
        <v>0</v>
      </c>
      <c r="IL422" s="2"/>
      <c r="IM422" s="2"/>
      <c r="IN422" s="2"/>
      <c r="IO422" s="2"/>
      <c r="IP422" s="2"/>
      <c r="IQ422" s="2"/>
      <c r="IR422" s="2"/>
      <c r="IS422" s="2"/>
      <c r="IT422" s="2"/>
      <c r="IU422" s="2"/>
    </row>
    <row r="423" spans="1:255" x14ac:dyDescent="0.2">
      <c r="A423">
        <v>18</v>
      </c>
      <c r="B423">
        <v>1</v>
      </c>
      <c r="C423">
        <v>820</v>
      </c>
      <c r="E423" t="s">
        <v>611</v>
      </c>
      <c r="F423" t="s">
        <v>24</v>
      </c>
      <c r="G423" t="s">
        <v>25</v>
      </c>
      <c r="H423" t="s">
        <v>26</v>
      </c>
      <c r="I423">
        <f>I421*J423</f>
        <v>1.52091</v>
      </c>
      <c r="J423">
        <v>4.3</v>
      </c>
      <c r="K423">
        <v>4.3</v>
      </c>
      <c r="O423">
        <f>ROUND(CP423,0)</f>
        <v>0</v>
      </c>
      <c r="P423">
        <f>ROUND(CQ423*I423,0)</f>
        <v>0</v>
      </c>
      <c r="Q423">
        <f>ROUND(CR423*I423,0)</f>
        <v>0</v>
      </c>
      <c r="R423">
        <f>ROUND(CS423*I423,0)</f>
        <v>0</v>
      </c>
      <c r="S423">
        <f>ROUND(CT423*I423,0)</f>
        <v>0</v>
      </c>
      <c r="T423">
        <f>ROUND(CU423*I423,0)</f>
        <v>0</v>
      </c>
      <c r="U423">
        <f t="shared" si="276"/>
        <v>0</v>
      </c>
      <c r="V423">
        <f t="shared" si="277"/>
        <v>0</v>
      </c>
      <c r="W423">
        <f>ROUND(CX423*I423,0)</f>
        <v>0</v>
      </c>
      <c r="X423">
        <f>ROUND(CY423,0)</f>
        <v>0</v>
      </c>
      <c r="Y423">
        <f>ROUND(CZ423,0)</f>
        <v>0</v>
      </c>
      <c r="AA423">
        <v>53551707</v>
      </c>
      <c r="AB423">
        <f t="shared" si="278"/>
        <v>0</v>
      </c>
      <c r="AC423">
        <f t="shared" si="279"/>
        <v>0</v>
      </c>
      <c r="AD423">
        <f>ROUND((((ET423)-(EU423))+AE423),2)</f>
        <v>0</v>
      </c>
      <c r="AE423">
        <f>ROUND((EU423),2)</f>
        <v>0</v>
      </c>
      <c r="AF423">
        <f>ROUND((EV423),2)</f>
        <v>0</v>
      </c>
      <c r="AG423">
        <f t="shared" si="280"/>
        <v>0</v>
      </c>
      <c r="AH423">
        <f>(EW423)</f>
        <v>0</v>
      </c>
      <c r="AI423">
        <f>(EX423)</f>
        <v>0</v>
      </c>
      <c r="AJ423">
        <f t="shared" si="281"/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90</v>
      </c>
      <c r="AU423">
        <v>45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6.14</v>
      </c>
      <c r="BD423" t="s">
        <v>3</v>
      </c>
      <c r="BE423" t="s">
        <v>3</v>
      </c>
      <c r="BF423" t="s">
        <v>3</v>
      </c>
      <c r="BG423" t="s">
        <v>3</v>
      </c>
      <c r="BH423">
        <v>3</v>
      </c>
      <c r="BI423">
        <v>1</v>
      </c>
      <c r="BJ423" t="s">
        <v>399</v>
      </c>
      <c r="BM423">
        <v>63001</v>
      </c>
      <c r="BN423">
        <v>0</v>
      </c>
      <c r="BO423" t="s">
        <v>30</v>
      </c>
      <c r="BP423">
        <v>1</v>
      </c>
      <c r="BQ423">
        <v>6</v>
      </c>
      <c r="BR423">
        <v>0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90</v>
      </c>
      <c r="CA423">
        <v>45</v>
      </c>
      <c r="CB423" t="s">
        <v>3</v>
      </c>
      <c r="CE423">
        <v>0</v>
      </c>
      <c r="CF423">
        <v>0</v>
      </c>
      <c r="CG423">
        <v>0</v>
      </c>
      <c r="CM423">
        <v>0</v>
      </c>
      <c r="CN423" t="s">
        <v>3</v>
      </c>
      <c r="CO423">
        <v>0</v>
      </c>
      <c r="CP423">
        <f t="shared" si="282"/>
        <v>0</v>
      </c>
      <c r="CQ423">
        <f t="shared" si="283"/>
        <v>0</v>
      </c>
      <c r="CR423">
        <f t="shared" si="284"/>
        <v>0</v>
      </c>
      <c r="CS423">
        <f t="shared" si="285"/>
        <v>0</v>
      </c>
      <c r="CT423">
        <f t="shared" si="286"/>
        <v>0</v>
      </c>
      <c r="CU423">
        <f t="shared" si="287"/>
        <v>0</v>
      </c>
      <c r="CV423">
        <f t="shared" si="288"/>
        <v>0</v>
      </c>
      <c r="CW423">
        <f t="shared" si="289"/>
        <v>0</v>
      </c>
      <c r="CX423">
        <f t="shared" si="290"/>
        <v>0</v>
      </c>
      <c r="CY423">
        <f t="shared" si="291"/>
        <v>0</v>
      </c>
      <c r="CZ423">
        <f t="shared" si="292"/>
        <v>0</v>
      </c>
      <c r="DC423" t="s">
        <v>3</v>
      </c>
      <c r="DD423" t="s">
        <v>3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DU423">
        <v>1009</v>
      </c>
      <c r="DV423" t="s">
        <v>26</v>
      </c>
      <c r="DW423" t="s">
        <v>26</v>
      </c>
      <c r="DX423">
        <v>1000</v>
      </c>
      <c r="DZ423" t="s">
        <v>3</v>
      </c>
      <c r="EA423" t="s">
        <v>3</v>
      </c>
      <c r="EB423" t="s">
        <v>3</v>
      </c>
      <c r="EC423" t="s">
        <v>3</v>
      </c>
      <c r="EE423">
        <v>53551225</v>
      </c>
      <c r="EF423">
        <v>6</v>
      </c>
      <c r="EG423" t="s">
        <v>17</v>
      </c>
      <c r="EH423">
        <v>97</v>
      </c>
      <c r="EI423" t="s">
        <v>477</v>
      </c>
      <c r="EJ423">
        <v>1</v>
      </c>
      <c r="EK423">
        <v>63001</v>
      </c>
      <c r="EL423" t="s">
        <v>478</v>
      </c>
      <c r="EM423" t="s">
        <v>479</v>
      </c>
      <c r="EO423" t="s">
        <v>3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FQ423">
        <v>0</v>
      </c>
      <c r="FR423">
        <f>ROUND(IF(AND(BH423=3,BI423=3),P423,0),0)</f>
        <v>0</v>
      </c>
      <c r="FS423">
        <v>0</v>
      </c>
      <c r="FX423">
        <v>90</v>
      </c>
      <c r="FY423">
        <v>45</v>
      </c>
      <c r="GA423" t="s">
        <v>3</v>
      </c>
      <c r="GD423">
        <v>1</v>
      </c>
      <c r="GF423">
        <v>529508801</v>
      </c>
      <c r="GG423">
        <v>2</v>
      </c>
      <c r="GH423">
        <v>1</v>
      </c>
      <c r="GI423">
        <v>5</v>
      </c>
      <c r="GJ423">
        <v>0</v>
      </c>
      <c r="GK423">
        <v>0</v>
      </c>
      <c r="GL423">
        <f>ROUND(IF(AND(BH423=3,BI423=3,FS423&lt;&gt;0),P423,0),0)</f>
        <v>0</v>
      </c>
      <c r="GM423">
        <f>ROUND(O423+X423+Y423,0)+GX423</f>
        <v>0</v>
      </c>
      <c r="GN423">
        <f>IF(OR(BI423=0,BI423=1),ROUND(O423+X423+Y423,0),0)</f>
        <v>0</v>
      </c>
      <c r="GO423">
        <f>IF(BI423=2,ROUND(O423+X423+Y423,0),0)</f>
        <v>0</v>
      </c>
      <c r="GP423">
        <f>IF(BI423=4,ROUND(O423+X423+Y423,0)+GX423,0)</f>
        <v>0</v>
      </c>
      <c r="GR423">
        <v>0</v>
      </c>
      <c r="GS423">
        <v>0</v>
      </c>
      <c r="GT423">
        <v>0</v>
      </c>
      <c r="GU423" t="s">
        <v>3</v>
      </c>
      <c r="GV423">
        <f t="shared" si="293"/>
        <v>0</v>
      </c>
      <c r="GW423">
        <v>1</v>
      </c>
      <c r="GX423">
        <f>ROUND(HC423*I423,0)</f>
        <v>0</v>
      </c>
      <c r="HA423">
        <v>0</v>
      </c>
      <c r="HB423">
        <v>0</v>
      </c>
      <c r="HC423">
        <f t="shared" si="294"/>
        <v>0</v>
      </c>
      <c r="HE423" t="s">
        <v>3</v>
      </c>
      <c r="HF423" t="s">
        <v>3</v>
      </c>
      <c r="HM423" t="s">
        <v>3</v>
      </c>
      <c r="HN423" t="s">
        <v>480</v>
      </c>
      <c r="HO423" t="s">
        <v>481</v>
      </c>
      <c r="HP423" t="s">
        <v>478</v>
      </c>
      <c r="HQ423" t="s">
        <v>478</v>
      </c>
      <c r="IK423">
        <v>0</v>
      </c>
    </row>
    <row r="424" spans="1:255" x14ac:dyDescent="0.2">
      <c r="A424" s="2">
        <v>17</v>
      </c>
      <c r="B424" s="2">
        <v>1</v>
      </c>
      <c r="C424" s="2">
        <f>ROW(SmtRes!A822)</f>
        <v>822</v>
      </c>
      <c r="D424" s="2">
        <f>ROW(EtalonRes!A763)</f>
        <v>763</v>
      </c>
      <c r="E424" s="2" t="s">
        <v>612</v>
      </c>
      <c r="F424" s="2" t="s">
        <v>484</v>
      </c>
      <c r="G424" s="2" t="s">
        <v>485</v>
      </c>
      <c r="H424" s="2" t="s">
        <v>396</v>
      </c>
      <c r="I424" s="2">
        <f>ROUND(529.95/100,7)</f>
        <v>5.2995000000000001</v>
      </c>
      <c r="J424" s="2">
        <v>0</v>
      </c>
      <c r="K424" s="2">
        <f>ROUND(529.95/100,7)</f>
        <v>5.2995000000000001</v>
      </c>
      <c r="L424" s="2"/>
      <c r="M424" s="2"/>
      <c r="N424" s="2"/>
      <c r="O424" s="2">
        <f>ROUND(CP424,2)</f>
        <v>1084.81</v>
      </c>
      <c r="P424" s="2">
        <f>ROUND(CQ424*I424,2)</f>
        <v>0</v>
      </c>
      <c r="Q424" s="2">
        <f>ROUND(CR424*I424,2)</f>
        <v>0</v>
      </c>
      <c r="R424" s="2">
        <f>ROUND(CS424*I424,2)</f>
        <v>0</v>
      </c>
      <c r="S424" s="2">
        <f>ROUND(CT424*I424,2)</f>
        <v>1084.81</v>
      </c>
      <c r="T424" s="2">
        <f>ROUND(CU424*I424,2)</f>
        <v>0</v>
      </c>
      <c r="U424" s="2">
        <f t="shared" si="276"/>
        <v>139.07477850000001</v>
      </c>
      <c r="V424" s="2">
        <f t="shared" si="277"/>
        <v>0</v>
      </c>
      <c r="W424" s="2">
        <f>ROUND(CX424*I424,2)</f>
        <v>0</v>
      </c>
      <c r="X424" s="2">
        <f>ROUND(CY424,2)</f>
        <v>1117.3499999999999</v>
      </c>
      <c r="Y424" s="2">
        <f>ROUND(CZ424,2)</f>
        <v>640.04</v>
      </c>
      <c r="Z424" s="2"/>
      <c r="AA424" s="2">
        <v>53551706</v>
      </c>
      <c r="AB424" s="2">
        <f t="shared" si="278"/>
        <v>204.7</v>
      </c>
      <c r="AC424" s="2">
        <f t="shared" si="279"/>
        <v>0</v>
      </c>
      <c r="AD424" s="2">
        <f>ROUND(((((ET424*ROUND(1.15,7)))-((EU424*ROUND(1.15,7))))+AE424),2)</f>
        <v>0</v>
      </c>
      <c r="AE424" s="2">
        <f>ROUND(((EU424*ROUND(1.15,7))),2)</f>
        <v>0</v>
      </c>
      <c r="AF424" s="2">
        <f>ROUND(((EV424*ROUND(1.15,7))),2)</f>
        <v>204.7</v>
      </c>
      <c r="AG424" s="2">
        <f t="shared" si="280"/>
        <v>0</v>
      </c>
      <c r="AH424" s="2">
        <f>((EW424*ROUND(1.15,7)))</f>
        <v>26.242999999999999</v>
      </c>
      <c r="AI424" s="2">
        <f>((EX424*ROUND(1.15,7)))</f>
        <v>0</v>
      </c>
      <c r="AJ424" s="2">
        <f t="shared" si="281"/>
        <v>0</v>
      </c>
      <c r="AK424" s="2">
        <v>178</v>
      </c>
      <c r="AL424" s="2">
        <v>0</v>
      </c>
      <c r="AM424" s="2">
        <v>0</v>
      </c>
      <c r="AN424" s="2">
        <v>0</v>
      </c>
      <c r="AO424" s="2">
        <v>178</v>
      </c>
      <c r="AP424" s="2">
        <v>0</v>
      </c>
      <c r="AQ424" s="2">
        <v>22.82</v>
      </c>
      <c r="AR424" s="2">
        <v>0</v>
      </c>
      <c r="AS424" s="2">
        <v>0</v>
      </c>
      <c r="AT424" s="2">
        <v>103</v>
      </c>
      <c r="AU424" s="2">
        <v>59</v>
      </c>
      <c r="AV424" s="2">
        <v>1</v>
      </c>
      <c r="AW424" s="2">
        <v>1</v>
      </c>
      <c r="AX424" s="2"/>
      <c r="AY424" s="2"/>
      <c r="AZ424" s="2">
        <v>1</v>
      </c>
      <c r="BA424" s="2">
        <v>1</v>
      </c>
      <c r="BB424" s="2">
        <v>1</v>
      </c>
      <c r="BC424" s="2">
        <v>1</v>
      </c>
      <c r="BD424" s="2" t="s">
        <v>3</v>
      </c>
      <c r="BE424" s="2" t="s">
        <v>3</v>
      </c>
      <c r="BF424" s="2" t="s">
        <v>3</v>
      </c>
      <c r="BG424" s="2" t="s">
        <v>3</v>
      </c>
      <c r="BH424" s="2">
        <v>0</v>
      </c>
      <c r="BI424" s="2">
        <v>1</v>
      </c>
      <c r="BJ424" s="2" t="s">
        <v>486</v>
      </c>
      <c r="BK424" s="2"/>
      <c r="BL424" s="2"/>
      <c r="BM424" s="2">
        <v>46001</v>
      </c>
      <c r="BN424" s="2">
        <v>0</v>
      </c>
      <c r="BO424" s="2" t="s">
        <v>3</v>
      </c>
      <c r="BP424" s="2">
        <v>0</v>
      </c>
      <c r="BQ424" s="2">
        <v>2</v>
      </c>
      <c r="BR424" s="2">
        <v>0</v>
      </c>
      <c r="BS424" s="2">
        <v>1</v>
      </c>
      <c r="BT424" s="2">
        <v>1</v>
      </c>
      <c r="BU424" s="2">
        <v>1</v>
      </c>
      <c r="BV424" s="2">
        <v>1</v>
      </c>
      <c r="BW424" s="2">
        <v>1</v>
      </c>
      <c r="BX424" s="2">
        <v>1</v>
      </c>
      <c r="BY424" s="2" t="s">
        <v>3</v>
      </c>
      <c r="BZ424" s="2">
        <v>103</v>
      </c>
      <c r="CA424" s="2">
        <v>59</v>
      </c>
      <c r="CB424" s="2" t="s">
        <v>3</v>
      </c>
      <c r="CC424" s="2"/>
      <c r="CD424" s="2"/>
      <c r="CE424" s="2">
        <v>0</v>
      </c>
      <c r="CF424" s="2">
        <v>0</v>
      </c>
      <c r="CG424" s="2">
        <v>0</v>
      </c>
      <c r="CH424" s="2"/>
      <c r="CI424" s="2"/>
      <c r="CJ424" s="2"/>
      <c r="CK424" s="2"/>
      <c r="CL424" s="2"/>
      <c r="CM424" s="2">
        <v>0</v>
      </c>
      <c r="CN424" s="2" t="s">
        <v>2158</v>
      </c>
      <c r="CO424" s="2">
        <v>0</v>
      </c>
      <c r="CP424" s="2">
        <f t="shared" si="282"/>
        <v>1084.81</v>
      </c>
      <c r="CQ424" s="2">
        <f t="shared" si="283"/>
        <v>0</v>
      </c>
      <c r="CR424" s="2">
        <f t="shared" si="284"/>
        <v>0</v>
      </c>
      <c r="CS424" s="2">
        <f t="shared" si="285"/>
        <v>0</v>
      </c>
      <c r="CT424" s="2">
        <f t="shared" si="286"/>
        <v>204.7</v>
      </c>
      <c r="CU424" s="2">
        <f t="shared" si="287"/>
        <v>0</v>
      </c>
      <c r="CV424" s="2">
        <f t="shared" si="288"/>
        <v>26.242999999999999</v>
      </c>
      <c r="CW424" s="2">
        <f t="shared" si="289"/>
        <v>0</v>
      </c>
      <c r="CX424" s="2">
        <f t="shared" si="290"/>
        <v>0</v>
      </c>
      <c r="CY424" s="2">
        <f t="shared" si="291"/>
        <v>1117.3543</v>
      </c>
      <c r="CZ424" s="2">
        <f t="shared" si="292"/>
        <v>640.03789999999992</v>
      </c>
      <c r="DA424" s="2"/>
      <c r="DB424" s="2"/>
      <c r="DC424" s="2" t="s">
        <v>3</v>
      </c>
      <c r="DD424" s="2" t="s">
        <v>3</v>
      </c>
      <c r="DE424" s="2" t="s">
        <v>16</v>
      </c>
      <c r="DF424" s="2" t="s">
        <v>16</v>
      </c>
      <c r="DG424" s="2" t="s">
        <v>16</v>
      </c>
      <c r="DH424" s="2" t="s">
        <v>3</v>
      </c>
      <c r="DI424" s="2" t="s">
        <v>16</v>
      </c>
      <c r="DJ424" s="2" t="s">
        <v>16</v>
      </c>
      <c r="DK424" s="2" t="s">
        <v>3</v>
      </c>
      <c r="DL424" s="2" t="s">
        <v>3</v>
      </c>
      <c r="DM424" s="2" t="s">
        <v>3</v>
      </c>
      <c r="DN424" s="2">
        <v>0</v>
      </c>
      <c r="DO424" s="2">
        <v>0</v>
      </c>
      <c r="DP424" s="2">
        <v>1</v>
      </c>
      <c r="DQ424" s="2">
        <v>1</v>
      </c>
      <c r="DR424" s="2"/>
      <c r="DS424" s="2"/>
      <c r="DT424" s="2"/>
      <c r="DU424" s="2">
        <v>1005</v>
      </c>
      <c r="DV424" s="2" t="s">
        <v>396</v>
      </c>
      <c r="DW424" s="2" t="s">
        <v>396</v>
      </c>
      <c r="DX424" s="2">
        <v>100</v>
      </c>
      <c r="DY424" s="2"/>
      <c r="DZ424" s="2" t="s">
        <v>3</v>
      </c>
      <c r="EA424" s="2" t="s">
        <v>3</v>
      </c>
      <c r="EB424" s="2" t="s">
        <v>3</v>
      </c>
      <c r="EC424" s="2" t="s">
        <v>3</v>
      </c>
      <c r="ED424" s="2"/>
      <c r="EE424" s="2">
        <v>53551202</v>
      </c>
      <c r="EF424" s="2">
        <v>2</v>
      </c>
      <c r="EG424" s="2" t="s">
        <v>38</v>
      </c>
      <c r="EH424" s="2">
        <v>40</v>
      </c>
      <c r="EI424" s="2" t="s">
        <v>466</v>
      </c>
      <c r="EJ424" s="2">
        <v>1</v>
      </c>
      <c r="EK424" s="2">
        <v>46001</v>
      </c>
      <c r="EL424" s="2" t="s">
        <v>467</v>
      </c>
      <c r="EM424" s="2" t="s">
        <v>468</v>
      </c>
      <c r="EN424" s="2"/>
      <c r="EO424" s="2" t="s">
        <v>339</v>
      </c>
      <c r="EP424" s="2"/>
      <c r="EQ424" s="2">
        <v>131072</v>
      </c>
      <c r="ER424" s="2">
        <v>178</v>
      </c>
      <c r="ES424" s="2">
        <v>0</v>
      </c>
      <c r="ET424" s="2">
        <v>0</v>
      </c>
      <c r="EU424" s="2">
        <v>0</v>
      </c>
      <c r="EV424" s="2">
        <v>178</v>
      </c>
      <c r="EW424" s="2">
        <v>22.82</v>
      </c>
      <c r="EX424" s="2">
        <v>0</v>
      </c>
      <c r="EY424" s="2">
        <v>0</v>
      </c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>
        <v>0</v>
      </c>
      <c r="FR424" s="2">
        <f>ROUND(IF(AND(BH424=3,BI424=3),P424,0),2)</f>
        <v>0</v>
      </c>
      <c r="FS424" s="2">
        <v>0</v>
      </c>
      <c r="FT424" s="2"/>
      <c r="FU424" s="2"/>
      <c r="FV424" s="2"/>
      <c r="FW424" s="2"/>
      <c r="FX424" s="2">
        <v>103</v>
      </c>
      <c r="FY424" s="2">
        <v>59</v>
      </c>
      <c r="FZ424" s="2"/>
      <c r="GA424" s="2" t="s">
        <v>3</v>
      </c>
      <c r="GB424" s="2"/>
      <c r="GC424" s="2"/>
      <c r="GD424" s="2">
        <v>1</v>
      </c>
      <c r="GE424" s="2"/>
      <c r="GF424" s="2">
        <v>-1393731504</v>
      </c>
      <c r="GG424" s="2">
        <v>2</v>
      </c>
      <c r="GH424" s="2">
        <v>1</v>
      </c>
      <c r="GI424" s="2">
        <v>-2</v>
      </c>
      <c r="GJ424" s="2">
        <v>0</v>
      </c>
      <c r="GK424" s="2">
        <v>0</v>
      </c>
      <c r="GL424" s="2">
        <f>ROUND(IF(AND(BH424=3,BI424=3,FS424&lt;&gt;0),P424,0),2)</f>
        <v>0</v>
      </c>
      <c r="GM424" s="2">
        <f>ROUND(O424+X424+Y424,2)+GX424</f>
        <v>2842.2</v>
      </c>
      <c r="GN424" s="2">
        <f>IF(OR(BI424=0,BI424=1),ROUND(O424+X424+Y424,2),0)</f>
        <v>2842.2</v>
      </c>
      <c r="GO424" s="2">
        <f>IF(BI424=2,ROUND(O424+X424+Y424,2),0)</f>
        <v>0</v>
      </c>
      <c r="GP424" s="2">
        <f>IF(BI424=4,ROUND(O424+X424+Y424,2)+GX424,0)</f>
        <v>0</v>
      </c>
      <c r="GQ424" s="2"/>
      <c r="GR424" s="2">
        <v>0</v>
      </c>
      <c r="GS424" s="2">
        <v>0</v>
      </c>
      <c r="GT424" s="2">
        <v>0</v>
      </c>
      <c r="GU424" s="2" t="s">
        <v>3</v>
      </c>
      <c r="GV424" s="2">
        <f t="shared" si="293"/>
        <v>0</v>
      </c>
      <c r="GW424" s="2">
        <v>1</v>
      </c>
      <c r="GX424" s="2">
        <f>ROUND(HC424*I424,2)</f>
        <v>0</v>
      </c>
      <c r="GY424" s="2"/>
      <c r="GZ424" s="2"/>
      <c r="HA424" s="2">
        <v>0</v>
      </c>
      <c r="HB424" s="2">
        <v>0</v>
      </c>
      <c r="HC424" s="2">
        <f t="shared" si="294"/>
        <v>0</v>
      </c>
      <c r="HD424" s="2"/>
      <c r="HE424" s="2" t="s">
        <v>3</v>
      </c>
      <c r="HF424" s="2" t="s">
        <v>3</v>
      </c>
      <c r="HG424" s="2"/>
      <c r="HH424" s="2"/>
      <c r="HI424" s="2"/>
      <c r="HJ424" s="2"/>
      <c r="HK424" s="2"/>
      <c r="HL424" s="2"/>
      <c r="HM424" s="2" t="s">
        <v>3</v>
      </c>
      <c r="HN424" s="2" t="s">
        <v>469</v>
      </c>
      <c r="HO424" s="2" t="s">
        <v>470</v>
      </c>
      <c r="HP424" s="2" t="s">
        <v>467</v>
      </c>
      <c r="HQ424" s="2" t="s">
        <v>467</v>
      </c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>
        <v>0</v>
      </c>
      <c r="IL424" s="2"/>
      <c r="IM424" s="2"/>
      <c r="IN424" s="2"/>
      <c r="IO424" s="2"/>
      <c r="IP424" s="2"/>
      <c r="IQ424" s="2"/>
      <c r="IR424" s="2"/>
      <c r="IS424" s="2"/>
      <c r="IT424" s="2"/>
      <c r="IU424" s="2"/>
    </row>
    <row r="425" spans="1:255" x14ac:dyDescent="0.2">
      <c r="A425">
        <v>17</v>
      </c>
      <c r="B425">
        <v>1</v>
      </c>
      <c r="C425">
        <f>ROW(SmtRes!A824)</f>
        <v>824</v>
      </c>
      <c r="D425">
        <f>ROW(EtalonRes!A764)</f>
        <v>764</v>
      </c>
      <c r="E425" t="s">
        <v>612</v>
      </c>
      <c r="F425" t="s">
        <v>484</v>
      </c>
      <c r="G425" t="s">
        <v>485</v>
      </c>
      <c r="H425" t="s">
        <v>396</v>
      </c>
      <c r="I425">
        <f>ROUND(529.95/100,7)</f>
        <v>5.2995000000000001</v>
      </c>
      <c r="J425">
        <v>0</v>
      </c>
      <c r="K425">
        <f>ROUND(529.95/100,7)</f>
        <v>5.2995000000000001</v>
      </c>
      <c r="O425">
        <f>ROUND(CP425,0)</f>
        <v>38229</v>
      </c>
      <c r="P425">
        <f>ROUND(CQ425*I425,0)</f>
        <v>0</v>
      </c>
      <c r="Q425">
        <f>ROUND(CR425*I425,0)</f>
        <v>0</v>
      </c>
      <c r="R425">
        <f>ROUND(CS425*I425,0)</f>
        <v>0</v>
      </c>
      <c r="S425">
        <f>ROUND(CT425*I425,0)</f>
        <v>38229</v>
      </c>
      <c r="T425">
        <f>ROUND(CU425*I425,0)</f>
        <v>0</v>
      </c>
      <c r="U425">
        <f t="shared" si="276"/>
        <v>139.07477850000001</v>
      </c>
      <c r="V425">
        <f t="shared" si="277"/>
        <v>0</v>
      </c>
      <c r="W425">
        <f>ROUND(CX425*I425,0)</f>
        <v>0</v>
      </c>
      <c r="X425">
        <f>ROUND(CY425,0)</f>
        <v>39376</v>
      </c>
      <c r="Y425">
        <f>ROUND(CZ425,0)</f>
        <v>22555</v>
      </c>
      <c r="AA425">
        <v>53551707</v>
      </c>
      <c r="AB425">
        <f t="shared" si="278"/>
        <v>204.7</v>
      </c>
      <c r="AC425">
        <f t="shared" si="279"/>
        <v>0</v>
      </c>
      <c r="AD425">
        <f>ROUND(((((ET425*ROUND(1.15,7)))-((EU425*ROUND(1.15,7))))+AE425),2)</f>
        <v>0</v>
      </c>
      <c r="AE425">
        <f>ROUND(((EU425*ROUND(1.15,7))),2)</f>
        <v>0</v>
      </c>
      <c r="AF425">
        <f>ROUND(((EV425*ROUND(1.15,7))),2)</f>
        <v>204.7</v>
      </c>
      <c r="AG425">
        <f t="shared" si="280"/>
        <v>0</v>
      </c>
      <c r="AH425">
        <f>((EW425*ROUND(1.15,7)))</f>
        <v>26.242999999999999</v>
      </c>
      <c r="AI425">
        <f>((EX425*ROUND(1.15,7)))</f>
        <v>0</v>
      </c>
      <c r="AJ425">
        <f t="shared" si="281"/>
        <v>0</v>
      </c>
      <c r="AK425">
        <v>178</v>
      </c>
      <c r="AL425">
        <v>0</v>
      </c>
      <c r="AM425">
        <v>0</v>
      </c>
      <c r="AN425">
        <v>0</v>
      </c>
      <c r="AO425">
        <v>178</v>
      </c>
      <c r="AP425">
        <v>0</v>
      </c>
      <c r="AQ425">
        <v>22.82</v>
      </c>
      <c r="AR425">
        <v>0</v>
      </c>
      <c r="AS425">
        <v>0</v>
      </c>
      <c r="AT425">
        <v>103</v>
      </c>
      <c r="AU425">
        <v>59</v>
      </c>
      <c r="AV425">
        <v>1</v>
      </c>
      <c r="AW425">
        <v>1</v>
      </c>
      <c r="AZ425">
        <v>1</v>
      </c>
      <c r="BA425">
        <v>35.24</v>
      </c>
      <c r="BB425">
        <v>1</v>
      </c>
      <c r="BC425">
        <v>1</v>
      </c>
      <c r="BD425" t="s">
        <v>3</v>
      </c>
      <c r="BE425" t="s">
        <v>3</v>
      </c>
      <c r="BF425" t="s">
        <v>3</v>
      </c>
      <c r="BG425" t="s">
        <v>3</v>
      </c>
      <c r="BH425">
        <v>0</v>
      </c>
      <c r="BI425">
        <v>1</v>
      </c>
      <c r="BJ425" t="s">
        <v>486</v>
      </c>
      <c r="BM425">
        <v>46001</v>
      </c>
      <c r="BN425">
        <v>0</v>
      </c>
      <c r="BO425" t="s">
        <v>484</v>
      </c>
      <c r="BP425">
        <v>1</v>
      </c>
      <c r="BQ425">
        <v>2</v>
      </c>
      <c r="BR425">
        <v>0</v>
      </c>
      <c r="BS425">
        <v>35.24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103</v>
      </c>
      <c r="CA425">
        <v>59</v>
      </c>
      <c r="CB425" t="s">
        <v>3</v>
      </c>
      <c r="CE425">
        <v>0</v>
      </c>
      <c r="CF425">
        <v>0</v>
      </c>
      <c r="CG425">
        <v>0</v>
      </c>
      <c r="CM425">
        <v>0</v>
      </c>
      <c r="CN425" t="s">
        <v>2158</v>
      </c>
      <c r="CO425">
        <v>0</v>
      </c>
      <c r="CP425">
        <f t="shared" si="282"/>
        <v>38229</v>
      </c>
      <c r="CQ425">
        <f t="shared" si="283"/>
        <v>0</v>
      </c>
      <c r="CR425">
        <f t="shared" si="284"/>
        <v>0</v>
      </c>
      <c r="CS425">
        <f t="shared" si="285"/>
        <v>0</v>
      </c>
      <c r="CT425">
        <f t="shared" si="286"/>
        <v>7213.6279999999997</v>
      </c>
      <c r="CU425">
        <f t="shared" si="287"/>
        <v>0</v>
      </c>
      <c r="CV425">
        <f t="shared" si="288"/>
        <v>26.242999999999999</v>
      </c>
      <c r="CW425">
        <f t="shared" si="289"/>
        <v>0</v>
      </c>
      <c r="CX425">
        <f t="shared" si="290"/>
        <v>0</v>
      </c>
      <c r="CY425">
        <f t="shared" si="291"/>
        <v>39375.870000000003</v>
      </c>
      <c r="CZ425">
        <f t="shared" si="292"/>
        <v>22555.11</v>
      </c>
      <c r="DC425" t="s">
        <v>3</v>
      </c>
      <c r="DD425" t="s">
        <v>3</v>
      </c>
      <c r="DE425" t="s">
        <v>16</v>
      </c>
      <c r="DF425" t="s">
        <v>16</v>
      </c>
      <c r="DG425" t="s">
        <v>16</v>
      </c>
      <c r="DH425" t="s">
        <v>3</v>
      </c>
      <c r="DI425" t="s">
        <v>16</v>
      </c>
      <c r="DJ425" t="s">
        <v>16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DU425">
        <v>1005</v>
      </c>
      <c r="DV425" t="s">
        <v>396</v>
      </c>
      <c r="DW425" t="s">
        <v>396</v>
      </c>
      <c r="DX425">
        <v>100</v>
      </c>
      <c r="DZ425" t="s">
        <v>3</v>
      </c>
      <c r="EA425" t="s">
        <v>3</v>
      </c>
      <c r="EB425" t="s">
        <v>3</v>
      </c>
      <c r="EC425" t="s">
        <v>3</v>
      </c>
      <c r="EE425">
        <v>53551202</v>
      </c>
      <c r="EF425">
        <v>2</v>
      </c>
      <c r="EG425" t="s">
        <v>38</v>
      </c>
      <c r="EH425">
        <v>40</v>
      </c>
      <c r="EI425" t="s">
        <v>466</v>
      </c>
      <c r="EJ425">
        <v>1</v>
      </c>
      <c r="EK425">
        <v>46001</v>
      </c>
      <c r="EL425" t="s">
        <v>467</v>
      </c>
      <c r="EM425" t="s">
        <v>468</v>
      </c>
      <c r="EO425" t="s">
        <v>339</v>
      </c>
      <c r="EQ425">
        <v>131072</v>
      </c>
      <c r="ER425">
        <v>178</v>
      </c>
      <c r="ES425">
        <v>0</v>
      </c>
      <c r="ET425">
        <v>0</v>
      </c>
      <c r="EU425">
        <v>0</v>
      </c>
      <c r="EV425">
        <v>178</v>
      </c>
      <c r="EW425">
        <v>22.82</v>
      </c>
      <c r="EX425">
        <v>0</v>
      </c>
      <c r="EY425">
        <v>0</v>
      </c>
      <c r="FQ425">
        <v>0</v>
      </c>
      <c r="FR425">
        <f>ROUND(IF(AND(BH425=3,BI425=3),P425,0),0)</f>
        <v>0</v>
      </c>
      <c r="FS425">
        <v>0</v>
      </c>
      <c r="FX425">
        <v>103</v>
      </c>
      <c r="FY425">
        <v>59</v>
      </c>
      <c r="GA425" t="s">
        <v>3</v>
      </c>
      <c r="GD425">
        <v>1</v>
      </c>
      <c r="GF425">
        <v>-1393731504</v>
      </c>
      <c r="GG425">
        <v>2</v>
      </c>
      <c r="GH425">
        <v>1</v>
      </c>
      <c r="GI425">
        <v>2</v>
      </c>
      <c r="GJ425">
        <v>0</v>
      </c>
      <c r="GK425">
        <v>0</v>
      </c>
      <c r="GL425">
        <f>ROUND(IF(AND(BH425=3,BI425=3,FS425&lt;&gt;0),P425,0),0)</f>
        <v>0</v>
      </c>
      <c r="GM425">
        <f>ROUND(O425+X425+Y425,0)+GX425</f>
        <v>100160</v>
      </c>
      <c r="GN425">
        <f>IF(OR(BI425=0,BI425=1),ROUND(O425+X425+Y425,0),0)</f>
        <v>100160</v>
      </c>
      <c r="GO425">
        <f>IF(BI425=2,ROUND(O425+X425+Y425,0),0)</f>
        <v>0</v>
      </c>
      <c r="GP425">
        <f>IF(BI425=4,ROUND(O425+X425+Y425,0)+GX425,0)</f>
        <v>0</v>
      </c>
      <c r="GR425">
        <v>0</v>
      </c>
      <c r="GS425">
        <v>0</v>
      </c>
      <c r="GT425">
        <v>0</v>
      </c>
      <c r="GU425" t="s">
        <v>3</v>
      </c>
      <c r="GV425">
        <f t="shared" si="293"/>
        <v>0</v>
      </c>
      <c r="GW425">
        <v>1</v>
      </c>
      <c r="GX425">
        <f>ROUND(HC425*I425,0)</f>
        <v>0</v>
      </c>
      <c r="HA425">
        <v>0</v>
      </c>
      <c r="HB425">
        <v>0</v>
      </c>
      <c r="HC425">
        <f t="shared" si="294"/>
        <v>0</v>
      </c>
      <c r="HE425" t="s">
        <v>3</v>
      </c>
      <c r="HF425" t="s">
        <v>3</v>
      </c>
      <c r="HM425" t="s">
        <v>3</v>
      </c>
      <c r="HN425" t="s">
        <v>469</v>
      </c>
      <c r="HO425" t="s">
        <v>470</v>
      </c>
      <c r="HP425" t="s">
        <v>467</v>
      </c>
      <c r="HQ425" t="s">
        <v>467</v>
      </c>
      <c r="IK425">
        <v>0</v>
      </c>
    </row>
    <row r="426" spans="1:255" x14ac:dyDescent="0.2">
      <c r="A426" s="2">
        <v>18</v>
      </c>
      <c r="B426" s="2">
        <v>1</v>
      </c>
      <c r="C426" s="2">
        <v>822</v>
      </c>
      <c r="D426" s="2"/>
      <c r="E426" s="2" t="s">
        <v>613</v>
      </c>
      <c r="F426" s="2" t="s">
        <v>24</v>
      </c>
      <c r="G426" s="2" t="s">
        <v>25</v>
      </c>
      <c r="H426" s="2" t="s">
        <v>26</v>
      </c>
      <c r="I426" s="2">
        <f>I424*J426</f>
        <v>0.26497500000000002</v>
      </c>
      <c r="J426" s="2">
        <v>0.05</v>
      </c>
      <c r="K426" s="2">
        <v>0.05</v>
      </c>
      <c r="L426" s="2"/>
      <c r="M426" s="2"/>
      <c r="N426" s="2"/>
      <c r="O426" s="2">
        <f>ROUND(CP426,2)</f>
        <v>0</v>
      </c>
      <c r="P426" s="2">
        <f>ROUND(CQ426*I426,2)</f>
        <v>0</v>
      </c>
      <c r="Q426" s="2">
        <f>ROUND(CR426*I426,2)</f>
        <v>0</v>
      </c>
      <c r="R426" s="2">
        <f>ROUND(CS426*I426,2)</f>
        <v>0</v>
      </c>
      <c r="S426" s="2">
        <f>ROUND(CT426*I426,2)</f>
        <v>0</v>
      </c>
      <c r="T426" s="2">
        <f>ROUND(CU426*I426,2)</f>
        <v>0</v>
      </c>
      <c r="U426" s="2">
        <f t="shared" si="276"/>
        <v>0</v>
      </c>
      <c r="V426" s="2">
        <f t="shared" si="277"/>
        <v>0</v>
      </c>
      <c r="W426" s="2">
        <f>ROUND(CX426*I426,2)</f>
        <v>0</v>
      </c>
      <c r="X426" s="2">
        <f>ROUND(CY426,2)</f>
        <v>0</v>
      </c>
      <c r="Y426" s="2">
        <f>ROUND(CZ426,2)</f>
        <v>0</v>
      </c>
      <c r="Z426" s="2"/>
      <c r="AA426" s="2">
        <v>53551706</v>
      </c>
      <c r="AB426" s="2">
        <f t="shared" si="278"/>
        <v>0</v>
      </c>
      <c r="AC426" s="2">
        <f t="shared" si="279"/>
        <v>0</v>
      </c>
      <c r="AD426" s="2">
        <f>ROUND((((ET426)-(EU426))+AE426),2)</f>
        <v>0</v>
      </c>
      <c r="AE426" s="2">
        <f>ROUND((EU426),2)</f>
        <v>0</v>
      </c>
      <c r="AF426" s="2">
        <f>ROUND((EV426),2)</f>
        <v>0</v>
      </c>
      <c r="AG426" s="2">
        <f t="shared" si="280"/>
        <v>0</v>
      </c>
      <c r="AH426" s="2">
        <f>(EW426)</f>
        <v>0</v>
      </c>
      <c r="AI426" s="2">
        <f>(EX426)</f>
        <v>0</v>
      </c>
      <c r="AJ426" s="2">
        <f t="shared" si="281"/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103</v>
      </c>
      <c r="AU426" s="2">
        <v>59</v>
      </c>
      <c r="AV426" s="2">
        <v>1</v>
      </c>
      <c r="AW426" s="2">
        <v>1</v>
      </c>
      <c r="AX426" s="2"/>
      <c r="AY426" s="2"/>
      <c r="AZ426" s="2">
        <v>1</v>
      </c>
      <c r="BA426" s="2">
        <v>1</v>
      </c>
      <c r="BB426" s="2">
        <v>1</v>
      </c>
      <c r="BC426" s="2">
        <v>1</v>
      </c>
      <c r="BD426" s="2" t="s">
        <v>3</v>
      </c>
      <c r="BE426" s="2" t="s">
        <v>3</v>
      </c>
      <c r="BF426" s="2" t="s">
        <v>3</v>
      </c>
      <c r="BG426" s="2" t="s">
        <v>3</v>
      </c>
      <c r="BH426" s="2">
        <v>3</v>
      </c>
      <c r="BI426" s="2">
        <v>1</v>
      </c>
      <c r="BJ426" s="2" t="s">
        <v>399</v>
      </c>
      <c r="BK426" s="2"/>
      <c r="BL426" s="2"/>
      <c r="BM426" s="2">
        <v>46001</v>
      </c>
      <c r="BN426" s="2">
        <v>0</v>
      </c>
      <c r="BO426" s="2" t="s">
        <v>3</v>
      </c>
      <c r="BP426" s="2">
        <v>0</v>
      </c>
      <c r="BQ426" s="2">
        <v>2</v>
      </c>
      <c r="BR426" s="2">
        <v>0</v>
      </c>
      <c r="BS426" s="2">
        <v>1</v>
      </c>
      <c r="BT426" s="2">
        <v>1</v>
      </c>
      <c r="BU426" s="2">
        <v>1</v>
      </c>
      <c r="BV426" s="2">
        <v>1</v>
      </c>
      <c r="BW426" s="2">
        <v>1</v>
      </c>
      <c r="BX426" s="2">
        <v>1</v>
      </c>
      <c r="BY426" s="2" t="s">
        <v>3</v>
      </c>
      <c r="BZ426" s="2">
        <v>103</v>
      </c>
      <c r="CA426" s="2">
        <v>59</v>
      </c>
      <c r="CB426" s="2" t="s">
        <v>3</v>
      </c>
      <c r="CC426" s="2"/>
      <c r="CD426" s="2"/>
      <c r="CE426" s="2">
        <v>0</v>
      </c>
      <c r="CF426" s="2">
        <v>0</v>
      </c>
      <c r="CG426" s="2">
        <v>0</v>
      </c>
      <c r="CH426" s="2"/>
      <c r="CI426" s="2"/>
      <c r="CJ426" s="2"/>
      <c r="CK426" s="2"/>
      <c r="CL426" s="2"/>
      <c r="CM426" s="2">
        <v>0</v>
      </c>
      <c r="CN426" s="2" t="s">
        <v>3</v>
      </c>
      <c r="CO426" s="2">
        <v>0</v>
      </c>
      <c r="CP426" s="2">
        <f t="shared" si="282"/>
        <v>0</v>
      </c>
      <c r="CQ426" s="2">
        <f t="shared" si="283"/>
        <v>0</v>
      </c>
      <c r="CR426" s="2">
        <f t="shared" si="284"/>
        <v>0</v>
      </c>
      <c r="CS426" s="2">
        <f t="shared" si="285"/>
        <v>0</v>
      </c>
      <c r="CT426" s="2">
        <f t="shared" si="286"/>
        <v>0</v>
      </c>
      <c r="CU426" s="2">
        <f t="shared" si="287"/>
        <v>0</v>
      </c>
      <c r="CV426" s="2">
        <f t="shared" si="288"/>
        <v>0</v>
      </c>
      <c r="CW426" s="2">
        <f t="shared" si="289"/>
        <v>0</v>
      </c>
      <c r="CX426" s="2">
        <f t="shared" si="290"/>
        <v>0</v>
      </c>
      <c r="CY426" s="2">
        <f t="shared" si="291"/>
        <v>0</v>
      </c>
      <c r="CZ426" s="2">
        <f t="shared" si="292"/>
        <v>0</v>
      </c>
      <c r="DA426" s="2"/>
      <c r="DB426" s="2"/>
      <c r="DC426" s="2" t="s">
        <v>3</v>
      </c>
      <c r="DD426" s="2" t="s">
        <v>3</v>
      </c>
      <c r="DE426" s="2" t="s">
        <v>3</v>
      </c>
      <c r="DF426" s="2" t="s">
        <v>3</v>
      </c>
      <c r="DG426" s="2" t="s">
        <v>3</v>
      </c>
      <c r="DH426" s="2" t="s">
        <v>3</v>
      </c>
      <c r="DI426" s="2" t="s">
        <v>3</v>
      </c>
      <c r="DJ426" s="2" t="s">
        <v>3</v>
      </c>
      <c r="DK426" s="2" t="s">
        <v>3</v>
      </c>
      <c r="DL426" s="2" t="s">
        <v>3</v>
      </c>
      <c r="DM426" s="2" t="s">
        <v>3</v>
      </c>
      <c r="DN426" s="2">
        <v>0</v>
      </c>
      <c r="DO426" s="2">
        <v>0</v>
      </c>
      <c r="DP426" s="2">
        <v>1</v>
      </c>
      <c r="DQ426" s="2">
        <v>1</v>
      </c>
      <c r="DR426" s="2"/>
      <c r="DS426" s="2"/>
      <c r="DT426" s="2"/>
      <c r="DU426" s="2">
        <v>1009</v>
      </c>
      <c r="DV426" s="2" t="s">
        <v>26</v>
      </c>
      <c r="DW426" s="2" t="s">
        <v>26</v>
      </c>
      <c r="DX426" s="2">
        <v>1000</v>
      </c>
      <c r="DY426" s="2"/>
      <c r="DZ426" s="2" t="s">
        <v>3</v>
      </c>
      <c r="EA426" s="2" t="s">
        <v>3</v>
      </c>
      <c r="EB426" s="2" t="s">
        <v>3</v>
      </c>
      <c r="EC426" s="2" t="s">
        <v>3</v>
      </c>
      <c r="ED426" s="2"/>
      <c r="EE426" s="2">
        <v>53551202</v>
      </c>
      <c r="EF426" s="2">
        <v>2</v>
      </c>
      <c r="EG426" s="2" t="s">
        <v>38</v>
      </c>
      <c r="EH426" s="2">
        <v>40</v>
      </c>
      <c r="EI426" s="2" t="s">
        <v>466</v>
      </c>
      <c r="EJ426" s="2">
        <v>1</v>
      </c>
      <c r="EK426" s="2">
        <v>46001</v>
      </c>
      <c r="EL426" s="2" t="s">
        <v>467</v>
      </c>
      <c r="EM426" s="2" t="s">
        <v>468</v>
      </c>
      <c r="EN426" s="2"/>
      <c r="EO426" s="2" t="s">
        <v>3</v>
      </c>
      <c r="EP426" s="2"/>
      <c r="EQ426" s="2">
        <v>0</v>
      </c>
      <c r="ER426" s="2">
        <v>0</v>
      </c>
      <c r="ES426" s="2">
        <v>0</v>
      </c>
      <c r="ET426" s="2">
        <v>0</v>
      </c>
      <c r="EU426" s="2">
        <v>0</v>
      </c>
      <c r="EV426" s="2">
        <v>0</v>
      </c>
      <c r="EW426" s="2">
        <v>0</v>
      </c>
      <c r="EX426" s="2">
        <v>0</v>
      </c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>
        <v>0</v>
      </c>
      <c r="FR426" s="2">
        <f>ROUND(IF(AND(BH426=3,BI426=3),P426,0),2)</f>
        <v>0</v>
      </c>
      <c r="FS426" s="2">
        <v>0</v>
      </c>
      <c r="FT426" s="2"/>
      <c r="FU426" s="2"/>
      <c r="FV426" s="2"/>
      <c r="FW426" s="2"/>
      <c r="FX426" s="2">
        <v>103</v>
      </c>
      <c r="FY426" s="2">
        <v>59</v>
      </c>
      <c r="FZ426" s="2"/>
      <c r="GA426" s="2" t="s">
        <v>3</v>
      </c>
      <c r="GB426" s="2"/>
      <c r="GC426" s="2"/>
      <c r="GD426" s="2">
        <v>1</v>
      </c>
      <c r="GE426" s="2"/>
      <c r="GF426" s="2">
        <v>529508801</v>
      </c>
      <c r="GG426" s="2">
        <v>2</v>
      </c>
      <c r="GH426" s="2">
        <v>1</v>
      </c>
      <c r="GI426" s="2">
        <v>-2</v>
      </c>
      <c r="GJ426" s="2">
        <v>0</v>
      </c>
      <c r="GK426" s="2">
        <v>0</v>
      </c>
      <c r="GL426" s="2">
        <f>ROUND(IF(AND(BH426=3,BI426=3,FS426&lt;&gt;0),P426,0),2)</f>
        <v>0</v>
      </c>
      <c r="GM426" s="2">
        <f>ROUND(O426+X426+Y426,2)+GX426</f>
        <v>0</v>
      </c>
      <c r="GN426" s="2">
        <f>IF(OR(BI426=0,BI426=1),ROUND(O426+X426+Y426,2),0)</f>
        <v>0</v>
      </c>
      <c r="GO426" s="2">
        <f>IF(BI426=2,ROUND(O426+X426+Y426,2),0)</f>
        <v>0</v>
      </c>
      <c r="GP426" s="2">
        <f>IF(BI426=4,ROUND(O426+X426+Y426,2)+GX426,0)</f>
        <v>0</v>
      </c>
      <c r="GQ426" s="2"/>
      <c r="GR426" s="2">
        <v>0</v>
      </c>
      <c r="GS426" s="2">
        <v>0</v>
      </c>
      <c r="GT426" s="2">
        <v>0</v>
      </c>
      <c r="GU426" s="2" t="s">
        <v>3</v>
      </c>
      <c r="GV426" s="2">
        <f t="shared" si="293"/>
        <v>0</v>
      </c>
      <c r="GW426" s="2">
        <v>1</v>
      </c>
      <c r="GX426" s="2">
        <f>ROUND(HC426*I426,2)</f>
        <v>0</v>
      </c>
      <c r="GY426" s="2"/>
      <c r="GZ426" s="2"/>
      <c r="HA426" s="2">
        <v>0</v>
      </c>
      <c r="HB426" s="2">
        <v>0</v>
      </c>
      <c r="HC426" s="2">
        <f t="shared" si="294"/>
        <v>0</v>
      </c>
      <c r="HD426" s="2"/>
      <c r="HE426" s="2" t="s">
        <v>3</v>
      </c>
      <c r="HF426" s="2" t="s">
        <v>3</v>
      </c>
      <c r="HG426" s="2"/>
      <c r="HH426" s="2"/>
      <c r="HI426" s="2"/>
      <c r="HJ426" s="2"/>
      <c r="HK426" s="2"/>
      <c r="HL426" s="2"/>
      <c r="HM426" s="2" t="s">
        <v>3</v>
      </c>
      <c r="HN426" s="2" t="s">
        <v>469</v>
      </c>
      <c r="HO426" s="2" t="s">
        <v>470</v>
      </c>
      <c r="HP426" s="2" t="s">
        <v>467</v>
      </c>
      <c r="HQ426" s="2" t="s">
        <v>467</v>
      </c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>
        <v>0</v>
      </c>
      <c r="IL426" s="2"/>
      <c r="IM426" s="2"/>
      <c r="IN426" s="2"/>
      <c r="IO426" s="2"/>
      <c r="IP426" s="2"/>
      <c r="IQ426" s="2"/>
      <c r="IR426" s="2"/>
      <c r="IS426" s="2"/>
      <c r="IT426" s="2"/>
      <c r="IU426" s="2"/>
    </row>
    <row r="427" spans="1:255" x14ac:dyDescent="0.2">
      <c r="A427">
        <v>18</v>
      </c>
      <c r="B427">
        <v>1</v>
      </c>
      <c r="C427">
        <v>824</v>
      </c>
      <c r="E427" t="s">
        <v>613</v>
      </c>
      <c r="F427" t="s">
        <v>24</v>
      </c>
      <c r="G427" t="s">
        <v>25</v>
      </c>
      <c r="H427" t="s">
        <v>26</v>
      </c>
      <c r="I427">
        <f>I425*J427</f>
        <v>0.26497500000000002</v>
      </c>
      <c r="J427">
        <v>0.05</v>
      </c>
      <c r="K427">
        <v>0.05</v>
      </c>
      <c r="O427">
        <f>ROUND(CP427,0)</f>
        <v>0</v>
      </c>
      <c r="P427">
        <f>ROUND(CQ427*I427,0)</f>
        <v>0</v>
      </c>
      <c r="Q427">
        <f>ROUND(CR427*I427,0)</f>
        <v>0</v>
      </c>
      <c r="R427">
        <f>ROUND(CS427*I427,0)</f>
        <v>0</v>
      </c>
      <c r="S427">
        <f>ROUND(CT427*I427,0)</f>
        <v>0</v>
      </c>
      <c r="T427">
        <f>ROUND(CU427*I427,0)</f>
        <v>0</v>
      </c>
      <c r="U427">
        <f t="shared" si="276"/>
        <v>0</v>
      </c>
      <c r="V427">
        <f t="shared" si="277"/>
        <v>0</v>
      </c>
      <c r="W427">
        <f>ROUND(CX427*I427,0)</f>
        <v>0</v>
      </c>
      <c r="X427">
        <f>ROUND(CY427,0)</f>
        <v>0</v>
      </c>
      <c r="Y427">
        <f>ROUND(CZ427,0)</f>
        <v>0</v>
      </c>
      <c r="AA427">
        <v>53551707</v>
      </c>
      <c r="AB427">
        <f t="shared" si="278"/>
        <v>0</v>
      </c>
      <c r="AC427">
        <f t="shared" si="279"/>
        <v>0</v>
      </c>
      <c r="AD427">
        <f>ROUND((((ET427)-(EU427))+AE427),2)</f>
        <v>0</v>
      </c>
      <c r="AE427">
        <f>ROUND((EU427),2)</f>
        <v>0</v>
      </c>
      <c r="AF427">
        <f>ROUND((EV427),2)</f>
        <v>0</v>
      </c>
      <c r="AG427">
        <f t="shared" si="280"/>
        <v>0</v>
      </c>
      <c r="AH427">
        <f>(EW427)</f>
        <v>0</v>
      </c>
      <c r="AI427">
        <f>(EX427)</f>
        <v>0</v>
      </c>
      <c r="AJ427">
        <f t="shared" si="281"/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103</v>
      </c>
      <c r="AU427">
        <v>59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6.14</v>
      </c>
      <c r="BD427" t="s">
        <v>3</v>
      </c>
      <c r="BE427" t="s">
        <v>3</v>
      </c>
      <c r="BF427" t="s">
        <v>3</v>
      </c>
      <c r="BG427" t="s">
        <v>3</v>
      </c>
      <c r="BH427">
        <v>3</v>
      </c>
      <c r="BI427">
        <v>1</v>
      </c>
      <c r="BJ427" t="s">
        <v>399</v>
      </c>
      <c r="BM427">
        <v>46001</v>
      </c>
      <c r="BN427">
        <v>0</v>
      </c>
      <c r="BO427" t="s">
        <v>30</v>
      </c>
      <c r="BP427">
        <v>1</v>
      </c>
      <c r="BQ427">
        <v>2</v>
      </c>
      <c r="BR427">
        <v>0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3</v>
      </c>
      <c r="BZ427">
        <v>103</v>
      </c>
      <c r="CA427">
        <v>59</v>
      </c>
      <c r="CB427" t="s">
        <v>3</v>
      </c>
      <c r="CE427">
        <v>0</v>
      </c>
      <c r="CF427">
        <v>0</v>
      </c>
      <c r="CG427">
        <v>0</v>
      </c>
      <c r="CM427">
        <v>0</v>
      </c>
      <c r="CN427" t="s">
        <v>3</v>
      </c>
      <c r="CO427">
        <v>0</v>
      </c>
      <c r="CP427">
        <f t="shared" si="282"/>
        <v>0</v>
      </c>
      <c r="CQ427">
        <f t="shared" si="283"/>
        <v>0</v>
      </c>
      <c r="CR427">
        <f t="shared" si="284"/>
        <v>0</v>
      </c>
      <c r="CS427">
        <f t="shared" si="285"/>
        <v>0</v>
      </c>
      <c r="CT427">
        <f t="shared" si="286"/>
        <v>0</v>
      </c>
      <c r="CU427">
        <f t="shared" si="287"/>
        <v>0</v>
      </c>
      <c r="CV427">
        <f t="shared" si="288"/>
        <v>0</v>
      </c>
      <c r="CW427">
        <f t="shared" si="289"/>
        <v>0</v>
      </c>
      <c r="CX427">
        <f t="shared" si="290"/>
        <v>0</v>
      </c>
      <c r="CY427">
        <f t="shared" si="291"/>
        <v>0</v>
      </c>
      <c r="CZ427">
        <f t="shared" si="292"/>
        <v>0</v>
      </c>
      <c r="DC427" t="s">
        <v>3</v>
      </c>
      <c r="DD427" t="s">
        <v>3</v>
      </c>
      <c r="DE427" t="s">
        <v>3</v>
      </c>
      <c r="DF427" t="s">
        <v>3</v>
      </c>
      <c r="DG427" t="s">
        <v>3</v>
      </c>
      <c r="DH427" t="s">
        <v>3</v>
      </c>
      <c r="DI427" t="s">
        <v>3</v>
      </c>
      <c r="DJ427" t="s">
        <v>3</v>
      </c>
      <c r="DK427" t="s">
        <v>3</v>
      </c>
      <c r="DL427" t="s">
        <v>3</v>
      </c>
      <c r="DM427" t="s">
        <v>3</v>
      </c>
      <c r="DN427">
        <v>0</v>
      </c>
      <c r="DO427">
        <v>0</v>
      </c>
      <c r="DP427">
        <v>1</v>
      </c>
      <c r="DQ427">
        <v>1</v>
      </c>
      <c r="DU427">
        <v>1009</v>
      </c>
      <c r="DV427" t="s">
        <v>26</v>
      </c>
      <c r="DW427" t="s">
        <v>26</v>
      </c>
      <c r="DX427">
        <v>1000</v>
      </c>
      <c r="DZ427" t="s">
        <v>3</v>
      </c>
      <c r="EA427" t="s">
        <v>3</v>
      </c>
      <c r="EB427" t="s">
        <v>3</v>
      </c>
      <c r="EC427" t="s">
        <v>3</v>
      </c>
      <c r="EE427">
        <v>53551202</v>
      </c>
      <c r="EF427">
        <v>2</v>
      </c>
      <c r="EG427" t="s">
        <v>38</v>
      </c>
      <c r="EH427">
        <v>40</v>
      </c>
      <c r="EI427" t="s">
        <v>466</v>
      </c>
      <c r="EJ427">
        <v>1</v>
      </c>
      <c r="EK427">
        <v>46001</v>
      </c>
      <c r="EL427" t="s">
        <v>467</v>
      </c>
      <c r="EM427" t="s">
        <v>468</v>
      </c>
      <c r="EO427" t="s">
        <v>3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FQ427">
        <v>0</v>
      </c>
      <c r="FR427">
        <f>ROUND(IF(AND(BH427=3,BI427=3),P427,0),0)</f>
        <v>0</v>
      </c>
      <c r="FS427">
        <v>0</v>
      </c>
      <c r="FX427">
        <v>103</v>
      </c>
      <c r="FY427">
        <v>59</v>
      </c>
      <c r="GA427" t="s">
        <v>3</v>
      </c>
      <c r="GD427">
        <v>1</v>
      </c>
      <c r="GF427">
        <v>529508801</v>
      </c>
      <c r="GG427">
        <v>2</v>
      </c>
      <c r="GH427">
        <v>1</v>
      </c>
      <c r="GI427">
        <v>5</v>
      </c>
      <c r="GJ427">
        <v>0</v>
      </c>
      <c r="GK427">
        <v>0</v>
      </c>
      <c r="GL427">
        <f>ROUND(IF(AND(BH427=3,BI427=3,FS427&lt;&gt;0),P427,0),0)</f>
        <v>0</v>
      </c>
      <c r="GM427">
        <f>ROUND(O427+X427+Y427,0)+GX427</f>
        <v>0</v>
      </c>
      <c r="GN427">
        <f>IF(OR(BI427=0,BI427=1),ROUND(O427+X427+Y427,0),0)</f>
        <v>0</v>
      </c>
      <c r="GO427">
        <f>IF(BI427=2,ROUND(O427+X427+Y427,0),0)</f>
        <v>0</v>
      </c>
      <c r="GP427">
        <f>IF(BI427=4,ROUND(O427+X427+Y427,0)+GX427,0)</f>
        <v>0</v>
      </c>
      <c r="GR427">
        <v>0</v>
      </c>
      <c r="GS427">
        <v>0</v>
      </c>
      <c r="GT427">
        <v>0</v>
      </c>
      <c r="GU427" t="s">
        <v>3</v>
      </c>
      <c r="GV427">
        <f t="shared" si="293"/>
        <v>0</v>
      </c>
      <c r="GW427">
        <v>1</v>
      </c>
      <c r="GX427">
        <f>ROUND(HC427*I427,0)</f>
        <v>0</v>
      </c>
      <c r="HA427">
        <v>0</v>
      </c>
      <c r="HB427">
        <v>0</v>
      </c>
      <c r="HC427">
        <f t="shared" si="294"/>
        <v>0</v>
      </c>
      <c r="HE427" t="s">
        <v>3</v>
      </c>
      <c r="HF427" t="s">
        <v>3</v>
      </c>
      <c r="HM427" t="s">
        <v>3</v>
      </c>
      <c r="HN427" t="s">
        <v>469</v>
      </c>
      <c r="HO427" t="s">
        <v>470</v>
      </c>
      <c r="HP427" t="s">
        <v>467</v>
      </c>
      <c r="HQ427" t="s">
        <v>467</v>
      </c>
      <c r="IK427">
        <v>0</v>
      </c>
    </row>
    <row r="428" spans="1:255" x14ac:dyDescent="0.2">
      <c r="A428" s="2">
        <v>17</v>
      </c>
      <c r="B428" s="2">
        <v>1</v>
      </c>
      <c r="C428" s="2">
        <f>ROW(SmtRes!A826)</f>
        <v>826</v>
      </c>
      <c r="D428" s="2">
        <f>ROW(EtalonRes!A766)</f>
        <v>766</v>
      </c>
      <c r="E428" s="2" t="s">
        <v>614</v>
      </c>
      <c r="F428" s="2" t="s">
        <v>489</v>
      </c>
      <c r="G428" s="2" t="s">
        <v>490</v>
      </c>
      <c r="H428" s="2" t="s">
        <v>491</v>
      </c>
      <c r="I428" s="2">
        <v>0</v>
      </c>
      <c r="J428" s="2">
        <v>0</v>
      </c>
      <c r="K428" s="2">
        <v>0</v>
      </c>
      <c r="L428" s="2"/>
      <c r="M428" s="2"/>
      <c r="N428" s="2"/>
      <c r="O428" s="2">
        <f>ROUND(CP428,2)</f>
        <v>0</v>
      </c>
      <c r="P428" s="2">
        <f>ROUND(CQ428*I428,2)</f>
        <v>0</v>
      </c>
      <c r="Q428" s="2">
        <f>ROUND(CR428*I428,2)</f>
        <v>0</v>
      </c>
      <c r="R428" s="2">
        <f>ROUND(CS428*I428,2)</f>
        <v>0</v>
      </c>
      <c r="S428" s="2">
        <f>ROUND(CT428*I428,2)</f>
        <v>0</v>
      </c>
      <c r="T428" s="2">
        <f>ROUND(CU428*I428,2)</f>
        <v>0</v>
      </c>
      <c r="U428" s="2">
        <f t="shared" si="276"/>
        <v>0</v>
      </c>
      <c r="V428" s="2">
        <f t="shared" si="277"/>
        <v>0</v>
      </c>
      <c r="W428" s="2">
        <f>ROUND(CX428*I428,2)</f>
        <v>0</v>
      </c>
      <c r="X428" s="2">
        <f>ROUND(CY428,2)</f>
        <v>0</v>
      </c>
      <c r="Y428" s="2">
        <f>ROUND(CZ428,2)</f>
        <v>0</v>
      </c>
      <c r="Z428" s="2"/>
      <c r="AA428" s="2">
        <v>53551706</v>
      </c>
      <c r="AB428" s="2">
        <f t="shared" si="278"/>
        <v>1.51</v>
      </c>
      <c r="AC428" s="2">
        <f t="shared" si="279"/>
        <v>0</v>
      </c>
      <c r="AD428" s="2">
        <f>ROUND(((((ET428*ROUND((1.25*1.15),7)))-((EU428*ROUND((1.25*1.15),7))))+AE428),2)</f>
        <v>0.39</v>
      </c>
      <c r="AE428" s="2">
        <f>ROUND(((EU428*ROUND((1.25*1.15),7))),2)</f>
        <v>0</v>
      </c>
      <c r="AF428" s="2">
        <f>ROUND(((EV428*ROUND((1.15*1.15),7))),2)</f>
        <v>1.1200000000000001</v>
      </c>
      <c r="AG428" s="2">
        <f t="shared" si="280"/>
        <v>0</v>
      </c>
      <c r="AH428" s="2">
        <f>((EW428*ROUND((1.15*1.15),7)))</f>
        <v>0.13225000000000001</v>
      </c>
      <c r="AI428" s="2">
        <f>((EX428*ROUND((1.25*1.15),7)))</f>
        <v>0</v>
      </c>
      <c r="AJ428" s="2">
        <f t="shared" si="281"/>
        <v>0</v>
      </c>
      <c r="AK428" s="2">
        <v>1.1200000000000001</v>
      </c>
      <c r="AL428" s="2">
        <v>0</v>
      </c>
      <c r="AM428" s="2">
        <v>0.27</v>
      </c>
      <c r="AN428" s="2">
        <v>0</v>
      </c>
      <c r="AO428" s="2">
        <v>0.85</v>
      </c>
      <c r="AP428" s="2">
        <v>0</v>
      </c>
      <c r="AQ428" s="2">
        <v>0.1</v>
      </c>
      <c r="AR428" s="2">
        <v>0</v>
      </c>
      <c r="AS428" s="2">
        <v>0</v>
      </c>
      <c r="AT428" s="2">
        <v>84.6</v>
      </c>
      <c r="AU428" s="2">
        <v>43.35</v>
      </c>
      <c r="AV428" s="2">
        <v>1</v>
      </c>
      <c r="AW428" s="2">
        <v>1</v>
      </c>
      <c r="AX428" s="2"/>
      <c r="AY428" s="2"/>
      <c r="AZ428" s="2">
        <v>1</v>
      </c>
      <c r="BA428" s="2">
        <v>1</v>
      </c>
      <c r="BB428" s="2">
        <v>1</v>
      </c>
      <c r="BC428" s="2">
        <v>1</v>
      </c>
      <c r="BD428" s="2" t="s">
        <v>3</v>
      </c>
      <c r="BE428" s="2" t="s">
        <v>3</v>
      </c>
      <c r="BF428" s="2" t="s">
        <v>3</v>
      </c>
      <c r="BG428" s="2" t="s">
        <v>3</v>
      </c>
      <c r="BH428" s="2">
        <v>0</v>
      </c>
      <c r="BI428" s="2">
        <v>1</v>
      </c>
      <c r="BJ428" s="2" t="s">
        <v>492</v>
      </c>
      <c r="BK428" s="2"/>
      <c r="BL428" s="2"/>
      <c r="BM428" s="2">
        <v>13001</v>
      </c>
      <c r="BN428" s="2">
        <v>0</v>
      </c>
      <c r="BO428" s="2" t="s">
        <v>3</v>
      </c>
      <c r="BP428" s="2">
        <v>0</v>
      </c>
      <c r="BQ428" s="2">
        <v>2</v>
      </c>
      <c r="BR428" s="2">
        <v>0</v>
      </c>
      <c r="BS428" s="2">
        <v>1</v>
      </c>
      <c r="BT428" s="2">
        <v>1</v>
      </c>
      <c r="BU428" s="2">
        <v>1</v>
      </c>
      <c r="BV428" s="2">
        <v>1</v>
      </c>
      <c r="BW428" s="2">
        <v>1</v>
      </c>
      <c r="BX428" s="2">
        <v>1</v>
      </c>
      <c r="BY428" s="2" t="s">
        <v>3</v>
      </c>
      <c r="BZ428" s="2">
        <v>94</v>
      </c>
      <c r="CA428" s="2">
        <v>51</v>
      </c>
      <c r="CB428" s="2" t="s">
        <v>3</v>
      </c>
      <c r="CC428" s="2"/>
      <c r="CD428" s="2"/>
      <c r="CE428" s="2">
        <v>0</v>
      </c>
      <c r="CF428" s="2">
        <v>0</v>
      </c>
      <c r="CG428" s="2">
        <v>0</v>
      </c>
      <c r="CH428" s="2"/>
      <c r="CI428" s="2"/>
      <c r="CJ428" s="2"/>
      <c r="CK428" s="2"/>
      <c r="CL428" s="2"/>
      <c r="CM428" s="2">
        <v>0</v>
      </c>
      <c r="CN428" s="2" t="s">
        <v>2151</v>
      </c>
      <c r="CO428" s="2">
        <v>0</v>
      </c>
      <c r="CP428" s="2">
        <f t="shared" si="282"/>
        <v>0</v>
      </c>
      <c r="CQ428" s="2">
        <f t="shared" si="283"/>
        <v>0</v>
      </c>
      <c r="CR428" s="2">
        <f t="shared" si="284"/>
        <v>0.39</v>
      </c>
      <c r="CS428" s="2">
        <f t="shared" si="285"/>
        <v>0</v>
      </c>
      <c r="CT428" s="2">
        <f t="shared" si="286"/>
        <v>1.1200000000000001</v>
      </c>
      <c r="CU428" s="2">
        <f t="shared" si="287"/>
        <v>0</v>
      </c>
      <c r="CV428" s="2">
        <f t="shared" si="288"/>
        <v>0.13225000000000001</v>
      </c>
      <c r="CW428" s="2">
        <f t="shared" si="289"/>
        <v>0</v>
      </c>
      <c r="CX428" s="2">
        <f t="shared" si="290"/>
        <v>0</v>
      </c>
      <c r="CY428" s="2">
        <f t="shared" si="291"/>
        <v>0</v>
      </c>
      <c r="CZ428" s="2">
        <f t="shared" si="292"/>
        <v>0</v>
      </c>
      <c r="DA428" s="2"/>
      <c r="DB428" s="2"/>
      <c r="DC428" s="2" t="s">
        <v>3</v>
      </c>
      <c r="DD428" s="2" t="s">
        <v>3</v>
      </c>
      <c r="DE428" s="2" t="s">
        <v>61</v>
      </c>
      <c r="DF428" s="2" t="s">
        <v>61</v>
      </c>
      <c r="DG428" s="2" t="s">
        <v>62</v>
      </c>
      <c r="DH428" s="2" t="s">
        <v>3</v>
      </c>
      <c r="DI428" s="2" t="s">
        <v>62</v>
      </c>
      <c r="DJ428" s="2" t="s">
        <v>61</v>
      </c>
      <c r="DK428" s="2" t="s">
        <v>3</v>
      </c>
      <c r="DL428" s="2" t="s">
        <v>86</v>
      </c>
      <c r="DM428" s="2" t="s">
        <v>63</v>
      </c>
      <c r="DN428" s="2">
        <v>0</v>
      </c>
      <c r="DO428" s="2">
        <v>0</v>
      </c>
      <c r="DP428" s="2">
        <v>1</v>
      </c>
      <c r="DQ428" s="2">
        <v>1</v>
      </c>
      <c r="DR428" s="2"/>
      <c r="DS428" s="2"/>
      <c r="DT428" s="2"/>
      <c r="DU428" s="2">
        <v>1013</v>
      </c>
      <c r="DV428" s="2" t="s">
        <v>491</v>
      </c>
      <c r="DW428" s="2" t="s">
        <v>491</v>
      </c>
      <c r="DX428" s="2">
        <v>1</v>
      </c>
      <c r="DY428" s="2"/>
      <c r="DZ428" s="2" t="s">
        <v>3</v>
      </c>
      <c r="EA428" s="2" t="s">
        <v>3</v>
      </c>
      <c r="EB428" s="2" t="s">
        <v>3</v>
      </c>
      <c r="EC428" s="2" t="s">
        <v>3</v>
      </c>
      <c r="ED428" s="2"/>
      <c r="EE428" s="2">
        <v>53551119</v>
      </c>
      <c r="EF428" s="2">
        <v>2</v>
      </c>
      <c r="EG428" s="2" t="s">
        <v>38</v>
      </c>
      <c r="EH428" s="2">
        <v>13</v>
      </c>
      <c r="EI428" s="2" t="s">
        <v>493</v>
      </c>
      <c r="EJ428" s="2">
        <v>1</v>
      </c>
      <c r="EK428" s="2">
        <v>13001</v>
      </c>
      <c r="EL428" s="2" t="s">
        <v>494</v>
      </c>
      <c r="EM428" s="2" t="s">
        <v>495</v>
      </c>
      <c r="EN428" s="2"/>
      <c r="EO428" s="2" t="s">
        <v>67</v>
      </c>
      <c r="EP428" s="2"/>
      <c r="EQ428" s="2">
        <v>131072</v>
      </c>
      <c r="ER428" s="2">
        <v>1.1200000000000001</v>
      </c>
      <c r="ES428" s="2">
        <v>0</v>
      </c>
      <c r="ET428" s="2">
        <v>0.27</v>
      </c>
      <c r="EU428" s="2">
        <v>0</v>
      </c>
      <c r="EV428" s="2">
        <v>0.85</v>
      </c>
      <c r="EW428" s="2">
        <v>0.1</v>
      </c>
      <c r="EX428" s="2">
        <v>0</v>
      </c>
      <c r="EY428" s="2">
        <v>0</v>
      </c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>
        <v>0</v>
      </c>
      <c r="FR428" s="2">
        <f>ROUND(IF(AND(BH428=3,BI428=3),P428,0),2)</f>
        <v>0</v>
      </c>
      <c r="FS428" s="2">
        <v>0</v>
      </c>
      <c r="FT428" s="2"/>
      <c r="FU428" s="2"/>
      <c r="FV428" s="2"/>
      <c r="FW428" s="2"/>
      <c r="FX428" s="2">
        <v>84.6</v>
      </c>
      <c r="FY428" s="2">
        <v>43.35</v>
      </c>
      <c r="FZ428" s="2"/>
      <c r="GA428" s="2" t="s">
        <v>3</v>
      </c>
      <c r="GB428" s="2"/>
      <c r="GC428" s="2"/>
      <c r="GD428" s="2">
        <v>1</v>
      </c>
      <c r="GE428" s="2"/>
      <c r="GF428" s="2">
        <v>715688099</v>
      </c>
      <c r="GG428" s="2">
        <v>2</v>
      </c>
      <c r="GH428" s="2">
        <v>1</v>
      </c>
      <c r="GI428" s="2">
        <v>-2</v>
      </c>
      <c r="GJ428" s="2">
        <v>0</v>
      </c>
      <c r="GK428" s="2">
        <v>0</v>
      </c>
      <c r="GL428" s="2">
        <f>ROUND(IF(AND(BH428=3,BI428=3,FS428&lt;&gt;0),P428,0),2)</f>
        <v>0</v>
      </c>
      <c r="GM428" s="2">
        <f>ROUND(O428+X428+Y428,2)+GX428</f>
        <v>0</v>
      </c>
      <c r="GN428" s="2">
        <f>IF(OR(BI428=0,BI428=1),ROUND(O428+X428+Y428,2),0)</f>
        <v>0</v>
      </c>
      <c r="GO428" s="2">
        <f>IF(BI428=2,ROUND(O428+X428+Y428,2),0)</f>
        <v>0</v>
      </c>
      <c r="GP428" s="2">
        <f>IF(BI428=4,ROUND(O428+X428+Y428,2)+GX428,0)</f>
        <v>0</v>
      </c>
      <c r="GQ428" s="2"/>
      <c r="GR428" s="2">
        <v>0</v>
      </c>
      <c r="GS428" s="2">
        <v>0</v>
      </c>
      <c r="GT428" s="2">
        <v>0</v>
      </c>
      <c r="GU428" s="2" t="s">
        <v>3</v>
      </c>
      <c r="GV428" s="2">
        <f t="shared" si="293"/>
        <v>0</v>
      </c>
      <c r="GW428" s="2">
        <v>1</v>
      </c>
      <c r="GX428" s="2">
        <f>ROUND(HC428*I428,2)</f>
        <v>0</v>
      </c>
      <c r="GY428" s="2"/>
      <c r="GZ428" s="2"/>
      <c r="HA428" s="2">
        <v>0</v>
      </c>
      <c r="HB428" s="2">
        <v>0</v>
      </c>
      <c r="HC428" s="2">
        <f t="shared" si="294"/>
        <v>0</v>
      </c>
      <c r="HD428" s="2"/>
      <c r="HE428" s="2" t="s">
        <v>3</v>
      </c>
      <c r="HF428" s="2" t="s">
        <v>3</v>
      </c>
      <c r="HG428" s="2"/>
      <c r="HH428" s="2"/>
      <c r="HI428" s="2"/>
      <c r="HJ428" s="2"/>
      <c r="HK428" s="2"/>
      <c r="HL428" s="2"/>
      <c r="HM428" s="2" t="s">
        <v>3</v>
      </c>
      <c r="HN428" s="2" t="s">
        <v>496</v>
      </c>
      <c r="HO428" s="2" t="s">
        <v>497</v>
      </c>
      <c r="HP428" s="2" t="s">
        <v>493</v>
      </c>
      <c r="HQ428" s="2" t="s">
        <v>493</v>
      </c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>
        <v>0</v>
      </c>
      <c r="IL428" s="2"/>
      <c r="IM428" s="2"/>
      <c r="IN428" s="2"/>
      <c r="IO428" s="2"/>
      <c r="IP428" s="2"/>
      <c r="IQ428" s="2"/>
      <c r="IR428" s="2"/>
      <c r="IS428" s="2"/>
      <c r="IT428" s="2"/>
      <c r="IU428" s="2"/>
    </row>
    <row r="429" spans="1:255" x14ac:dyDescent="0.2">
      <c r="A429">
        <v>17</v>
      </c>
      <c r="B429">
        <v>1</v>
      </c>
      <c r="C429">
        <f>ROW(SmtRes!A828)</f>
        <v>828</v>
      </c>
      <c r="D429">
        <f>ROW(EtalonRes!A768)</f>
        <v>768</v>
      </c>
      <c r="E429" t="s">
        <v>614</v>
      </c>
      <c r="F429" t="s">
        <v>489</v>
      </c>
      <c r="G429" t="s">
        <v>490</v>
      </c>
      <c r="H429" t="s">
        <v>491</v>
      </c>
      <c r="I429">
        <v>0</v>
      </c>
      <c r="J429">
        <v>0</v>
      </c>
      <c r="K429">
        <v>0</v>
      </c>
      <c r="O429">
        <f>ROUND(CP429,0)</f>
        <v>0</v>
      </c>
      <c r="P429">
        <f>ROUND(CQ429*I429,0)</f>
        <v>0</v>
      </c>
      <c r="Q429">
        <f>ROUND(CR429*I429,0)</f>
        <v>0</v>
      </c>
      <c r="R429">
        <f>ROUND(CS429*I429,0)</f>
        <v>0</v>
      </c>
      <c r="S429">
        <f>ROUND(CT429*I429,0)</f>
        <v>0</v>
      </c>
      <c r="T429">
        <f>ROUND(CU429*I429,0)</f>
        <v>0</v>
      </c>
      <c r="U429">
        <f t="shared" si="276"/>
        <v>0</v>
      </c>
      <c r="V429">
        <f t="shared" si="277"/>
        <v>0</v>
      </c>
      <c r="W429">
        <f>ROUND(CX429*I429,0)</f>
        <v>0</v>
      </c>
      <c r="X429">
        <f>ROUND(CY429,0)</f>
        <v>0</v>
      </c>
      <c r="Y429">
        <f>ROUND(CZ429,0)</f>
        <v>0</v>
      </c>
      <c r="AA429">
        <v>53551707</v>
      </c>
      <c r="AB429">
        <f t="shared" si="278"/>
        <v>1.51</v>
      </c>
      <c r="AC429">
        <f t="shared" si="279"/>
        <v>0</v>
      </c>
      <c r="AD429">
        <f>ROUND(((((ET429*ROUND((1.25*1.15),7)))-((EU429*ROUND((1.25*1.15),7))))+AE429),2)</f>
        <v>0.39</v>
      </c>
      <c r="AE429">
        <f>ROUND(((EU429*ROUND((1.25*1.15),7))),2)</f>
        <v>0</v>
      </c>
      <c r="AF429">
        <f>ROUND(((EV429*ROUND((1.15*1.15),7))),2)</f>
        <v>1.1200000000000001</v>
      </c>
      <c r="AG429">
        <f t="shared" si="280"/>
        <v>0</v>
      </c>
      <c r="AH429">
        <f>((EW429*ROUND((1.15*1.15),7)))</f>
        <v>0.13225000000000001</v>
      </c>
      <c r="AI429">
        <f>((EX429*ROUND((1.25*1.15),7)))</f>
        <v>0</v>
      </c>
      <c r="AJ429">
        <f t="shared" si="281"/>
        <v>0</v>
      </c>
      <c r="AK429">
        <v>1.1200000000000001</v>
      </c>
      <c r="AL429">
        <v>0</v>
      </c>
      <c r="AM429">
        <v>0.27</v>
      </c>
      <c r="AN429">
        <v>0</v>
      </c>
      <c r="AO429">
        <v>0.85</v>
      </c>
      <c r="AP429">
        <v>0</v>
      </c>
      <c r="AQ429">
        <v>0.1</v>
      </c>
      <c r="AR429">
        <v>0</v>
      </c>
      <c r="AS429">
        <v>0</v>
      </c>
      <c r="AT429">
        <v>84.6</v>
      </c>
      <c r="AU429">
        <v>43.35</v>
      </c>
      <c r="AV429">
        <v>1</v>
      </c>
      <c r="AW429">
        <v>1</v>
      </c>
      <c r="AZ429">
        <v>1</v>
      </c>
      <c r="BA429">
        <v>35.24</v>
      </c>
      <c r="BB429">
        <v>7.93</v>
      </c>
      <c r="BC429">
        <v>1</v>
      </c>
      <c r="BD429" t="s">
        <v>3</v>
      </c>
      <c r="BE429" t="s">
        <v>3</v>
      </c>
      <c r="BF429" t="s">
        <v>3</v>
      </c>
      <c r="BG429" t="s">
        <v>3</v>
      </c>
      <c r="BH429">
        <v>0</v>
      </c>
      <c r="BI429">
        <v>1</v>
      </c>
      <c r="BJ429" t="s">
        <v>492</v>
      </c>
      <c r="BM429">
        <v>13001</v>
      </c>
      <c r="BN429">
        <v>0</v>
      </c>
      <c r="BO429" t="s">
        <v>489</v>
      </c>
      <c r="BP429">
        <v>1</v>
      </c>
      <c r="BQ429">
        <v>2</v>
      </c>
      <c r="BR429">
        <v>0</v>
      </c>
      <c r="BS429">
        <v>35.24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3</v>
      </c>
      <c r="BZ429">
        <v>94</v>
      </c>
      <c r="CA429">
        <v>51</v>
      </c>
      <c r="CB429" t="s">
        <v>3</v>
      </c>
      <c r="CE429">
        <v>0</v>
      </c>
      <c r="CF429">
        <v>0</v>
      </c>
      <c r="CG429">
        <v>0</v>
      </c>
      <c r="CM429">
        <v>0</v>
      </c>
      <c r="CN429" t="s">
        <v>2151</v>
      </c>
      <c r="CO429">
        <v>0</v>
      </c>
      <c r="CP429">
        <f t="shared" si="282"/>
        <v>0</v>
      </c>
      <c r="CQ429">
        <f t="shared" si="283"/>
        <v>0</v>
      </c>
      <c r="CR429">
        <f t="shared" si="284"/>
        <v>3.0926999999999998</v>
      </c>
      <c r="CS429">
        <f t="shared" si="285"/>
        <v>0</v>
      </c>
      <c r="CT429">
        <f t="shared" si="286"/>
        <v>39.468800000000009</v>
      </c>
      <c r="CU429">
        <f t="shared" si="287"/>
        <v>0</v>
      </c>
      <c r="CV429">
        <f t="shared" si="288"/>
        <v>0.13225000000000001</v>
      </c>
      <c r="CW429">
        <f t="shared" si="289"/>
        <v>0</v>
      </c>
      <c r="CX429">
        <f t="shared" si="290"/>
        <v>0</v>
      </c>
      <c r="CY429">
        <f t="shared" si="291"/>
        <v>0</v>
      </c>
      <c r="CZ429">
        <f t="shared" si="292"/>
        <v>0</v>
      </c>
      <c r="DC429" t="s">
        <v>3</v>
      </c>
      <c r="DD429" t="s">
        <v>3</v>
      </c>
      <c r="DE429" t="s">
        <v>61</v>
      </c>
      <c r="DF429" t="s">
        <v>61</v>
      </c>
      <c r="DG429" t="s">
        <v>62</v>
      </c>
      <c r="DH429" t="s">
        <v>3</v>
      </c>
      <c r="DI429" t="s">
        <v>62</v>
      </c>
      <c r="DJ429" t="s">
        <v>61</v>
      </c>
      <c r="DK429" t="s">
        <v>3</v>
      </c>
      <c r="DL429" t="s">
        <v>86</v>
      </c>
      <c r="DM429" t="s">
        <v>63</v>
      </c>
      <c r="DN429">
        <v>0</v>
      </c>
      <c r="DO429">
        <v>0</v>
      </c>
      <c r="DP429">
        <v>1</v>
      </c>
      <c r="DQ429">
        <v>1</v>
      </c>
      <c r="DU429">
        <v>1013</v>
      </c>
      <c r="DV429" t="s">
        <v>491</v>
      </c>
      <c r="DW429" t="s">
        <v>491</v>
      </c>
      <c r="DX429">
        <v>1</v>
      </c>
      <c r="DZ429" t="s">
        <v>3</v>
      </c>
      <c r="EA429" t="s">
        <v>3</v>
      </c>
      <c r="EB429" t="s">
        <v>3</v>
      </c>
      <c r="EC429" t="s">
        <v>3</v>
      </c>
      <c r="EE429">
        <v>53551119</v>
      </c>
      <c r="EF429">
        <v>2</v>
      </c>
      <c r="EG429" t="s">
        <v>38</v>
      </c>
      <c r="EH429">
        <v>13</v>
      </c>
      <c r="EI429" t="s">
        <v>493</v>
      </c>
      <c r="EJ429">
        <v>1</v>
      </c>
      <c r="EK429">
        <v>13001</v>
      </c>
      <c r="EL429" t="s">
        <v>494</v>
      </c>
      <c r="EM429" t="s">
        <v>495</v>
      </c>
      <c r="EO429" t="s">
        <v>67</v>
      </c>
      <c r="EQ429">
        <v>131072</v>
      </c>
      <c r="ER429">
        <v>1.1200000000000001</v>
      </c>
      <c r="ES429">
        <v>0</v>
      </c>
      <c r="ET429">
        <v>0.27</v>
      </c>
      <c r="EU429">
        <v>0</v>
      </c>
      <c r="EV429">
        <v>0.85</v>
      </c>
      <c r="EW429">
        <v>0.1</v>
      </c>
      <c r="EX429">
        <v>0</v>
      </c>
      <c r="EY429">
        <v>0</v>
      </c>
      <c r="FQ429">
        <v>0</v>
      </c>
      <c r="FR429">
        <f>ROUND(IF(AND(BH429=3,BI429=3),P429,0),0)</f>
        <v>0</v>
      </c>
      <c r="FS429">
        <v>0</v>
      </c>
      <c r="FX429">
        <v>84.6</v>
      </c>
      <c r="FY429">
        <v>43.35</v>
      </c>
      <c r="GA429" t="s">
        <v>3</v>
      </c>
      <c r="GD429">
        <v>1</v>
      </c>
      <c r="GF429">
        <v>715688099</v>
      </c>
      <c r="GG429">
        <v>2</v>
      </c>
      <c r="GH429">
        <v>1</v>
      </c>
      <c r="GI429">
        <v>2</v>
      </c>
      <c r="GJ429">
        <v>0</v>
      </c>
      <c r="GK429">
        <v>0</v>
      </c>
      <c r="GL429">
        <f>ROUND(IF(AND(BH429=3,BI429=3,FS429&lt;&gt;0),P429,0),0)</f>
        <v>0</v>
      </c>
      <c r="GM429">
        <f>ROUND(O429+X429+Y429,0)+GX429</f>
        <v>0</v>
      </c>
      <c r="GN429">
        <f>IF(OR(BI429=0,BI429=1),ROUND(O429+X429+Y429,0),0)</f>
        <v>0</v>
      </c>
      <c r="GO429">
        <f>IF(BI429=2,ROUND(O429+X429+Y429,0),0)</f>
        <v>0</v>
      </c>
      <c r="GP429">
        <f>IF(BI429=4,ROUND(O429+X429+Y429,0)+GX429,0)</f>
        <v>0</v>
      </c>
      <c r="GR429">
        <v>0</v>
      </c>
      <c r="GS429">
        <v>3</v>
      </c>
      <c r="GT429">
        <v>0</v>
      </c>
      <c r="GU429" t="s">
        <v>3</v>
      </c>
      <c r="GV429">
        <f t="shared" si="293"/>
        <v>0</v>
      </c>
      <c r="GW429">
        <v>1</v>
      </c>
      <c r="GX429">
        <f>ROUND(HC429*I429,0)</f>
        <v>0</v>
      </c>
      <c r="HA429">
        <v>0</v>
      </c>
      <c r="HB429">
        <v>0</v>
      </c>
      <c r="HC429">
        <f t="shared" si="294"/>
        <v>0</v>
      </c>
      <c r="HE429" t="s">
        <v>3</v>
      </c>
      <c r="HF429" t="s">
        <v>3</v>
      </c>
      <c r="HM429" t="s">
        <v>3</v>
      </c>
      <c r="HN429" t="s">
        <v>496</v>
      </c>
      <c r="HO429" t="s">
        <v>497</v>
      </c>
      <c r="HP429" t="s">
        <v>493</v>
      </c>
      <c r="HQ429" t="s">
        <v>493</v>
      </c>
      <c r="IK429">
        <v>0</v>
      </c>
    </row>
    <row r="430" spans="1:255" x14ac:dyDescent="0.2">
      <c r="A430" s="2">
        <v>17</v>
      </c>
      <c r="B430" s="2">
        <v>1</v>
      </c>
      <c r="C430" s="2">
        <f>ROW(SmtRes!A842)</f>
        <v>842</v>
      </c>
      <c r="D430" s="2">
        <f>ROW(EtalonRes!A778)</f>
        <v>778</v>
      </c>
      <c r="E430" s="2" t="s">
        <v>615</v>
      </c>
      <c r="F430" s="2" t="s">
        <v>559</v>
      </c>
      <c r="G430" s="2" t="s">
        <v>560</v>
      </c>
      <c r="H430" s="2" t="s">
        <v>475</v>
      </c>
      <c r="I430" s="2">
        <f>ROUND(35.37/100,7)</f>
        <v>0.35370000000000001</v>
      </c>
      <c r="J430" s="2">
        <v>0</v>
      </c>
      <c r="K430" s="2">
        <f>ROUND(35.37/100,7)</f>
        <v>0.35370000000000001</v>
      </c>
      <c r="L430" s="2"/>
      <c r="M430" s="2"/>
      <c r="N430" s="2"/>
      <c r="O430" s="2">
        <f>ROUND(CP430,2)</f>
        <v>3957.85</v>
      </c>
      <c r="P430" s="2">
        <f>ROUND(CQ430*I430,2)</f>
        <v>3255.66</v>
      </c>
      <c r="Q430" s="2">
        <f>ROUND(CR430*I430,2)</f>
        <v>16.55</v>
      </c>
      <c r="R430" s="2">
        <f>ROUND(CS430*I430,2)</f>
        <v>8.91</v>
      </c>
      <c r="S430" s="2">
        <f>ROUND(CT430*I430,2)</f>
        <v>685.64</v>
      </c>
      <c r="T430" s="2">
        <f>ROUND(CU430*I430,2)</f>
        <v>0</v>
      </c>
      <c r="U430" s="2">
        <f t="shared" si="276"/>
        <v>74.688556477500001</v>
      </c>
      <c r="V430" s="2">
        <f t="shared" si="277"/>
        <v>0.83893218749999998</v>
      </c>
      <c r="W430" s="2">
        <f>ROUND(CX430*I430,2)</f>
        <v>0</v>
      </c>
      <c r="X430" s="2">
        <f>ROUND(CY430,2)</f>
        <v>625.1</v>
      </c>
      <c r="Y430" s="2">
        <f>ROUND(CZ430,2)</f>
        <v>289.27999999999997</v>
      </c>
      <c r="Z430" s="2"/>
      <c r="AA430" s="2">
        <v>53551706</v>
      </c>
      <c r="AB430" s="2">
        <f t="shared" si="278"/>
        <v>11189.87</v>
      </c>
      <c r="AC430" s="2">
        <f t="shared" si="279"/>
        <v>9204.59</v>
      </c>
      <c r="AD430" s="2">
        <f>ROUND(((((ET430*ROUND((1.25*1.15),7)))-((EU430*ROUND((1.25*1.15),7))))+AE430),2)</f>
        <v>46.8</v>
      </c>
      <c r="AE430" s="2">
        <f>ROUND(((EU430*ROUND((1.25*1.15),7))),2)</f>
        <v>25.19</v>
      </c>
      <c r="AF430" s="2">
        <f>ROUND(((EV430*ROUND((1.15*1.15),7))),2)</f>
        <v>1938.48</v>
      </c>
      <c r="AG430" s="2">
        <f t="shared" si="280"/>
        <v>0</v>
      </c>
      <c r="AH430" s="2">
        <f>((EW430*ROUND((1.15*1.15),7)))</f>
        <v>211.16357499999998</v>
      </c>
      <c r="AI430" s="2">
        <f>((EX430*ROUND((1.25*1.15),7)))</f>
        <v>2.3718749999999997</v>
      </c>
      <c r="AJ430" s="2">
        <f t="shared" si="281"/>
        <v>0</v>
      </c>
      <c r="AK430" s="2">
        <v>10702.91</v>
      </c>
      <c r="AL430" s="2">
        <v>9204.59</v>
      </c>
      <c r="AM430" s="2">
        <v>32.549999999999997</v>
      </c>
      <c r="AN430" s="2">
        <v>17.52</v>
      </c>
      <c r="AO430" s="2">
        <v>1465.77</v>
      </c>
      <c r="AP430" s="2">
        <v>0</v>
      </c>
      <c r="AQ430" s="2">
        <v>159.66999999999999</v>
      </c>
      <c r="AR430" s="2">
        <v>1.65</v>
      </c>
      <c r="AS430" s="2">
        <v>0</v>
      </c>
      <c r="AT430" s="2">
        <v>90</v>
      </c>
      <c r="AU430" s="2">
        <v>41.65</v>
      </c>
      <c r="AV430" s="2">
        <v>1</v>
      </c>
      <c r="AW430" s="2">
        <v>1</v>
      </c>
      <c r="AX430" s="2"/>
      <c r="AY430" s="2"/>
      <c r="AZ430" s="2">
        <v>1</v>
      </c>
      <c r="BA430" s="2">
        <v>1</v>
      </c>
      <c r="BB430" s="2">
        <v>1</v>
      </c>
      <c r="BC430" s="2">
        <v>1</v>
      </c>
      <c r="BD430" s="2" t="s">
        <v>3</v>
      </c>
      <c r="BE430" s="2" t="s">
        <v>3</v>
      </c>
      <c r="BF430" s="2" t="s">
        <v>3</v>
      </c>
      <c r="BG430" s="2" t="s">
        <v>3</v>
      </c>
      <c r="BH430" s="2">
        <v>0</v>
      </c>
      <c r="BI430" s="2">
        <v>1</v>
      </c>
      <c r="BJ430" s="2" t="s">
        <v>561</v>
      </c>
      <c r="BK430" s="2"/>
      <c r="BL430" s="2"/>
      <c r="BM430" s="2">
        <v>15001</v>
      </c>
      <c r="BN430" s="2">
        <v>0</v>
      </c>
      <c r="BO430" s="2" t="s">
        <v>3</v>
      </c>
      <c r="BP430" s="2">
        <v>0</v>
      </c>
      <c r="BQ430" s="2">
        <v>2</v>
      </c>
      <c r="BR430" s="2">
        <v>0</v>
      </c>
      <c r="BS430" s="2">
        <v>1</v>
      </c>
      <c r="BT430" s="2">
        <v>1</v>
      </c>
      <c r="BU430" s="2">
        <v>1</v>
      </c>
      <c r="BV430" s="2">
        <v>1</v>
      </c>
      <c r="BW430" s="2">
        <v>1</v>
      </c>
      <c r="BX430" s="2">
        <v>1</v>
      </c>
      <c r="BY430" s="2" t="s">
        <v>3</v>
      </c>
      <c r="BZ430" s="2">
        <v>100</v>
      </c>
      <c r="CA430" s="2">
        <v>49</v>
      </c>
      <c r="CB430" s="2" t="s">
        <v>3</v>
      </c>
      <c r="CC430" s="2"/>
      <c r="CD430" s="2"/>
      <c r="CE430" s="2">
        <v>0</v>
      </c>
      <c r="CF430" s="2">
        <v>0</v>
      </c>
      <c r="CG430" s="2">
        <v>0</v>
      </c>
      <c r="CH430" s="2"/>
      <c r="CI430" s="2"/>
      <c r="CJ430" s="2"/>
      <c r="CK430" s="2"/>
      <c r="CL430" s="2"/>
      <c r="CM430" s="2">
        <v>0</v>
      </c>
      <c r="CN430" s="2" t="s">
        <v>2151</v>
      </c>
      <c r="CO430" s="2">
        <v>0</v>
      </c>
      <c r="CP430" s="2">
        <f t="shared" si="282"/>
        <v>3957.85</v>
      </c>
      <c r="CQ430" s="2">
        <f t="shared" si="283"/>
        <v>9204.59</v>
      </c>
      <c r="CR430" s="2">
        <f t="shared" si="284"/>
        <v>46.8</v>
      </c>
      <c r="CS430" s="2">
        <f t="shared" si="285"/>
        <v>25.19</v>
      </c>
      <c r="CT430" s="2">
        <f t="shared" si="286"/>
        <v>1938.48</v>
      </c>
      <c r="CU430" s="2">
        <f t="shared" si="287"/>
        <v>0</v>
      </c>
      <c r="CV430" s="2">
        <f t="shared" si="288"/>
        <v>211.16357499999998</v>
      </c>
      <c r="CW430" s="2">
        <f t="shared" si="289"/>
        <v>2.3718749999999997</v>
      </c>
      <c r="CX430" s="2">
        <f t="shared" si="290"/>
        <v>0</v>
      </c>
      <c r="CY430" s="2">
        <f t="shared" si="291"/>
        <v>625.09499999999991</v>
      </c>
      <c r="CZ430" s="2">
        <f t="shared" si="292"/>
        <v>289.28007499999995</v>
      </c>
      <c r="DA430" s="2"/>
      <c r="DB430" s="2"/>
      <c r="DC430" s="2" t="s">
        <v>3</v>
      </c>
      <c r="DD430" s="2" t="s">
        <v>3</v>
      </c>
      <c r="DE430" s="2" t="s">
        <v>61</v>
      </c>
      <c r="DF430" s="2" t="s">
        <v>61</v>
      </c>
      <c r="DG430" s="2" t="s">
        <v>62</v>
      </c>
      <c r="DH430" s="2" t="s">
        <v>3</v>
      </c>
      <c r="DI430" s="2" t="s">
        <v>62</v>
      </c>
      <c r="DJ430" s="2" t="s">
        <v>61</v>
      </c>
      <c r="DK430" s="2" t="s">
        <v>3</v>
      </c>
      <c r="DL430" s="2" t="s">
        <v>86</v>
      </c>
      <c r="DM430" s="2" t="s">
        <v>63</v>
      </c>
      <c r="DN430" s="2">
        <v>0</v>
      </c>
      <c r="DO430" s="2">
        <v>0</v>
      </c>
      <c r="DP430" s="2">
        <v>1</v>
      </c>
      <c r="DQ430" s="2">
        <v>1</v>
      </c>
      <c r="DR430" s="2"/>
      <c r="DS430" s="2"/>
      <c r="DT430" s="2"/>
      <c r="DU430" s="2">
        <v>1013</v>
      </c>
      <c r="DV430" s="2" t="s">
        <v>475</v>
      </c>
      <c r="DW430" s="2" t="s">
        <v>475</v>
      </c>
      <c r="DX430" s="2">
        <v>1</v>
      </c>
      <c r="DY430" s="2"/>
      <c r="DZ430" s="2" t="s">
        <v>3</v>
      </c>
      <c r="EA430" s="2" t="s">
        <v>3</v>
      </c>
      <c r="EB430" s="2" t="s">
        <v>3</v>
      </c>
      <c r="EC430" s="2" t="s">
        <v>3</v>
      </c>
      <c r="ED430" s="2"/>
      <c r="EE430" s="2">
        <v>53551142</v>
      </c>
      <c r="EF430" s="2">
        <v>2</v>
      </c>
      <c r="EG430" s="2" t="s">
        <v>38</v>
      </c>
      <c r="EH430" s="2">
        <v>15</v>
      </c>
      <c r="EI430" s="2" t="s">
        <v>149</v>
      </c>
      <c r="EJ430" s="2">
        <v>1</v>
      </c>
      <c r="EK430" s="2">
        <v>15001</v>
      </c>
      <c r="EL430" s="2" t="s">
        <v>149</v>
      </c>
      <c r="EM430" s="2" t="s">
        <v>150</v>
      </c>
      <c r="EN430" s="2"/>
      <c r="EO430" s="2" t="s">
        <v>67</v>
      </c>
      <c r="EP430" s="2"/>
      <c r="EQ430" s="2">
        <v>131072</v>
      </c>
      <c r="ER430" s="2">
        <v>10702.91</v>
      </c>
      <c r="ES430" s="2">
        <v>9204.59</v>
      </c>
      <c r="ET430" s="2">
        <v>32.549999999999997</v>
      </c>
      <c r="EU430" s="2">
        <v>17.52</v>
      </c>
      <c r="EV430" s="2">
        <v>1465.77</v>
      </c>
      <c r="EW430" s="2">
        <v>159.66999999999999</v>
      </c>
      <c r="EX430" s="2">
        <v>1.65</v>
      </c>
      <c r="EY430" s="2">
        <v>0</v>
      </c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>
        <v>0</v>
      </c>
      <c r="FR430" s="2">
        <f>ROUND(IF(AND(BH430=3,BI430=3),P430,0),2)</f>
        <v>0</v>
      </c>
      <c r="FS430" s="2">
        <v>0</v>
      </c>
      <c r="FT430" s="2"/>
      <c r="FU430" s="2"/>
      <c r="FV430" s="2"/>
      <c r="FW430" s="2"/>
      <c r="FX430" s="2">
        <v>90</v>
      </c>
      <c r="FY430" s="2">
        <v>41.65</v>
      </c>
      <c r="FZ430" s="2"/>
      <c r="GA430" s="2" t="s">
        <v>3</v>
      </c>
      <c r="GB430" s="2"/>
      <c r="GC430" s="2"/>
      <c r="GD430" s="2">
        <v>1</v>
      </c>
      <c r="GE430" s="2"/>
      <c r="GF430" s="2">
        <v>-1472794444</v>
      </c>
      <c r="GG430" s="2">
        <v>2</v>
      </c>
      <c r="GH430" s="2">
        <v>1</v>
      </c>
      <c r="GI430" s="2">
        <v>-2</v>
      </c>
      <c r="GJ430" s="2">
        <v>0</v>
      </c>
      <c r="GK430" s="2">
        <v>0</v>
      </c>
      <c r="GL430" s="2">
        <f>ROUND(IF(AND(BH430=3,BI430=3,FS430&lt;&gt;0),P430,0),2)</f>
        <v>0</v>
      </c>
      <c r="GM430" s="2">
        <f>ROUND(O430+X430+Y430,2)+GX430</f>
        <v>4872.2299999999996</v>
      </c>
      <c r="GN430" s="2">
        <f>IF(OR(BI430=0,BI430=1),ROUND(O430+X430+Y430,2),0)</f>
        <v>4872.2299999999996</v>
      </c>
      <c r="GO430" s="2">
        <f>IF(BI430=2,ROUND(O430+X430+Y430,2),0)</f>
        <v>0</v>
      </c>
      <c r="GP430" s="2">
        <f>IF(BI430=4,ROUND(O430+X430+Y430,2)+GX430,0)</f>
        <v>0</v>
      </c>
      <c r="GQ430" s="2"/>
      <c r="GR430" s="2">
        <v>0</v>
      </c>
      <c r="GS430" s="2">
        <v>0</v>
      </c>
      <c r="GT430" s="2">
        <v>0</v>
      </c>
      <c r="GU430" s="2" t="s">
        <v>3</v>
      </c>
      <c r="GV430" s="2">
        <f t="shared" si="293"/>
        <v>0</v>
      </c>
      <c r="GW430" s="2">
        <v>1</v>
      </c>
      <c r="GX430" s="2">
        <f>ROUND(HC430*I430,2)</f>
        <v>0</v>
      </c>
      <c r="GY430" s="2"/>
      <c r="GZ430" s="2"/>
      <c r="HA430" s="2">
        <v>0</v>
      </c>
      <c r="HB430" s="2">
        <v>0</v>
      </c>
      <c r="HC430" s="2">
        <f t="shared" si="294"/>
        <v>0</v>
      </c>
      <c r="HD430" s="2"/>
      <c r="HE430" s="2" t="s">
        <v>3</v>
      </c>
      <c r="HF430" s="2" t="s">
        <v>3</v>
      </c>
      <c r="HG430" s="2"/>
      <c r="HH430" s="2"/>
      <c r="HI430" s="2"/>
      <c r="HJ430" s="2"/>
      <c r="HK430" s="2"/>
      <c r="HL430" s="2"/>
      <c r="HM430" s="2" t="s">
        <v>3</v>
      </c>
      <c r="HN430" s="2" t="s">
        <v>151</v>
      </c>
      <c r="HO430" s="2" t="s">
        <v>152</v>
      </c>
      <c r="HP430" s="2" t="s">
        <v>149</v>
      </c>
      <c r="HQ430" s="2" t="s">
        <v>149</v>
      </c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>
        <v>0</v>
      </c>
      <c r="IL430" s="2"/>
      <c r="IM430" s="2"/>
      <c r="IN430" s="2"/>
      <c r="IO430" s="2"/>
      <c r="IP430" s="2"/>
      <c r="IQ430" s="2"/>
      <c r="IR430" s="2"/>
      <c r="IS430" s="2"/>
      <c r="IT430" s="2"/>
      <c r="IU430" s="2"/>
    </row>
    <row r="431" spans="1:255" x14ac:dyDescent="0.2">
      <c r="A431">
        <v>17</v>
      </c>
      <c r="B431">
        <v>1</v>
      </c>
      <c r="C431">
        <f>ROW(SmtRes!A856)</f>
        <v>856</v>
      </c>
      <c r="D431">
        <f>ROW(EtalonRes!A788)</f>
        <v>788</v>
      </c>
      <c r="E431" t="s">
        <v>615</v>
      </c>
      <c r="F431" t="s">
        <v>559</v>
      </c>
      <c r="G431" t="s">
        <v>560</v>
      </c>
      <c r="H431" t="s">
        <v>475</v>
      </c>
      <c r="I431">
        <f>ROUND(35.37/100,7)</f>
        <v>0.35370000000000001</v>
      </c>
      <c r="J431">
        <v>0</v>
      </c>
      <c r="K431">
        <f>ROUND(35.37/100,7)</f>
        <v>0.35370000000000001</v>
      </c>
      <c r="O431">
        <f>ROUND(CP431,0)</f>
        <v>41130</v>
      </c>
      <c r="P431">
        <f>ROUND(CQ431*I431,0)</f>
        <v>16604</v>
      </c>
      <c r="Q431">
        <f>ROUND(CR431*I431,0)</f>
        <v>364</v>
      </c>
      <c r="R431">
        <f>ROUND(CS431*I431,0)</f>
        <v>314</v>
      </c>
      <c r="S431">
        <f>ROUND(CT431*I431,0)</f>
        <v>24162</v>
      </c>
      <c r="T431">
        <f>ROUND(CU431*I431,0)</f>
        <v>0</v>
      </c>
      <c r="U431">
        <f t="shared" si="276"/>
        <v>74.688556477500001</v>
      </c>
      <c r="V431">
        <f t="shared" si="277"/>
        <v>0.83893218749999998</v>
      </c>
      <c r="W431">
        <f>ROUND(CX431*I431,0)</f>
        <v>0</v>
      </c>
      <c r="X431">
        <f>ROUND(CY431,0)</f>
        <v>22028</v>
      </c>
      <c r="Y431">
        <f>ROUND(CZ431,0)</f>
        <v>10194</v>
      </c>
      <c r="AA431">
        <v>53551707</v>
      </c>
      <c r="AB431">
        <f t="shared" si="278"/>
        <v>11189.87</v>
      </c>
      <c r="AC431">
        <f t="shared" si="279"/>
        <v>9204.59</v>
      </c>
      <c r="AD431">
        <f>ROUND(((((ET431*ROUND((1.25*1.15),7)))-((EU431*ROUND((1.25*1.15),7))))+AE431),2)</f>
        <v>46.8</v>
      </c>
      <c r="AE431">
        <f>ROUND(((EU431*ROUND((1.25*1.15),7))),2)</f>
        <v>25.19</v>
      </c>
      <c r="AF431">
        <f>ROUND(((EV431*ROUND((1.15*1.15),7))),2)</f>
        <v>1938.48</v>
      </c>
      <c r="AG431">
        <f t="shared" si="280"/>
        <v>0</v>
      </c>
      <c r="AH431">
        <f>((EW431*ROUND((1.15*1.15),7)))</f>
        <v>211.16357499999998</v>
      </c>
      <c r="AI431">
        <f>((EX431*ROUND((1.25*1.15),7)))</f>
        <v>2.3718749999999997</v>
      </c>
      <c r="AJ431">
        <f t="shared" si="281"/>
        <v>0</v>
      </c>
      <c r="AK431">
        <v>10702.91</v>
      </c>
      <c r="AL431">
        <v>9204.59</v>
      </c>
      <c r="AM431">
        <v>32.549999999999997</v>
      </c>
      <c r="AN431">
        <v>17.52</v>
      </c>
      <c r="AO431">
        <v>1465.77</v>
      </c>
      <c r="AP431">
        <v>0</v>
      </c>
      <c r="AQ431">
        <v>159.66999999999999</v>
      </c>
      <c r="AR431">
        <v>1.65</v>
      </c>
      <c r="AS431">
        <v>0</v>
      </c>
      <c r="AT431">
        <v>90</v>
      </c>
      <c r="AU431">
        <v>41.65</v>
      </c>
      <c r="AV431">
        <v>1</v>
      </c>
      <c r="AW431">
        <v>1</v>
      </c>
      <c r="AZ431">
        <v>1</v>
      </c>
      <c r="BA431">
        <v>35.24</v>
      </c>
      <c r="BB431">
        <v>21.98</v>
      </c>
      <c r="BC431">
        <v>5.0999999999999996</v>
      </c>
      <c r="BD431" t="s">
        <v>3</v>
      </c>
      <c r="BE431" t="s">
        <v>3</v>
      </c>
      <c r="BF431" t="s">
        <v>3</v>
      </c>
      <c r="BG431" t="s">
        <v>3</v>
      </c>
      <c r="BH431">
        <v>0</v>
      </c>
      <c r="BI431">
        <v>1</v>
      </c>
      <c r="BJ431" t="s">
        <v>561</v>
      </c>
      <c r="BM431">
        <v>15001</v>
      </c>
      <c r="BN431">
        <v>0</v>
      </c>
      <c r="BO431" t="s">
        <v>559</v>
      </c>
      <c r="BP431">
        <v>1</v>
      </c>
      <c r="BQ431">
        <v>2</v>
      </c>
      <c r="BR431">
        <v>0</v>
      </c>
      <c r="BS431">
        <v>35.24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3</v>
      </c>
      <c r="BZ431">
        <v>100</v>
      </c>
      <c r="CA431">
        <v>49</v>
      </c>
      <c r="CB431" t="s">
        <v>3</v>
      </c>
      <c r="CE431">
        <v>0</v>
      </c>
      <c r="CF431">
        <v>0</v>
      </c>
      <c r="CG431">
        <v>0</v>
      </c>
      <c r="CM431">
        <v>0</v>
      </c>
      <c r="CN431" t="s">
        <v>2151</v>
      </c>
      <c r="CO431">
        <v>0</v>
      </c>
      <c r="CP431">
        <f t="shared" si="282"/>
        <v>41130</v>
      </c>
      <c r="CQ431">
        <f t="shared" si="283"/>
        <v>46943.409</v>
      </c>
      <c r="CR431">
        <f t="shared" si="284"/>
        <v>1028.664</v>
      </c>
      <c r="CS431">
        <f t="shared" si="285"/>
        <v>887.69560000000013</v>
      </c>
      <c r="CT431">
        <f t="shared" si="286"/>
        <v>68312.035199999998</v>
      </c>
      <c r="CU431">
        <f t="shared" si="287"/>
        <v>0</v>
      </c>
      <c r="CV431">
        <f t="shared" si="288"/>
        <v>211.16357499999998</v>
      </c>
      <c r="CW431">
        <f t="shared" si="289"/>
        <v>2.3718749999999997</v>
      </c>
      <c r="CX431">
        <f t="shared" si="290"/>
        <v>0</v>
      </c>
      <c r="CY431">
        <f t="shared" si="291"/>
        <v>22028.400000000001</v>
      </c>
      <c r="CZ431">
        <f t="shared" si="292"/>
        <v>10194.254000000001</v>
      </c>
      <c r="DC431" t="s">
        <v>3</v>
      </c>
      <c r="DD431" t="s">
        <v>3</v>
      </c>
      <c r="DE431" t="s">
        <v>61</v>
      </c>
      <c r="DF431" t="s">
        <v>61</v>
      </c>
      <c r="DG431" t="s">
        <v>62</v>
      </c>
      <c r="DH431" t="s">
        <v>3</v>
      </c>
      <c r="DI431" t="s">
        <v>62</v>
      </c>
      <c r="DJ431" t="s">
        <v>61</v>
      </c>
      <c r="DK431" t="s">
        <v>3</v>
      </c>
      <c r="DL431" t="s">
        <v>86</v>
      </c>
      <c r="DM431" t="s">
        <v>63</v>
      </c>
      <c r="DN431">
        <v>0</v>
      </c>
      <c r="DO431">
        <v>0</v>
      </c>
      <c r="DP431">
        <v>1</v>
      </c>
      <c r="DQ431">
        <v>1</v>
      </c>
      <c r="DU431">
        <v>1013</v>
      </c>
      <c r="DV431" t="s">
        <v>475</v>
      </c>
      <c r="DW431" t="s">
        <v>475</v>
      </c>
      <c r="DX431">
        <v>1</v>
      </c>
      <c r="DZ431" t="s">
        <v>3</v>
      </c>
      <c r="EA431" t="s">
        <v>3</v>
      </c>
      <c r="EB431" t="s">
        <v>3</v>
      </c>
      <c r="EC431" t="s">
        <v>3</v>
      </c>
      <c r="EE431">
        <v>53551142</v>
      </c>
      <c r="EF431">
        <v>2</v>
      </c>
      <c r="EG431" t="s">
        <v>38</v>
      </c>
      <c r="EH431">
        <v>15</v>
      </c>
      <c r="EI431" t="s">
        <v>149</v>
      </c>
      <c r="EJ431">
        <v>1</v>
      </c>
      <c r="EK431">
        <v>15001</v>
      </c>
      <c r="EL431" t="s">
        <v>149</v>
      </c>
      <c r="EM431" t="s">
        <v>150</v>
      </c>
      <c r="EO431" t="s">
        <v>67</v>
      </c>
      <c r="EQ431">
        <v>131072</v>
      </c>
      <c r="ER431">
        <v>10702.91</v>
      </c>
      <c r="ES431">
        <v>9204.59</v>
      </c>
      <c r="ET431">
        <v>32.549999999999997</v>
      </c>
      <c r="EU431">
        <v>17.52</v>
      </c>
      <c r="EV431">
        <v>1465.77</v>
      </c>
      <c r="EW431">
        <v>159.66999999999999</v>
      </c>
      <c r="EX431">
        <v>1.65</v>
      </c>
      <c r="EY431">
        <v>0</v>
      </c>
      <c r="FQ431">
        <v>0</v>
      </c>
      <c r="FR431">
        <f>ROUND(IF(AND(BH431=3,BI431=3),P431,0),0)</f>
        <v>0</v>
      </c>
      <c r="FS431">
        <v>0</v>
      </c>
      <c r="FX431">
        <v>90</v>
      </c>
      <c r="FY431">
        <v>41.65</v>
      </c>
      <c r="GA431" t="s">
        <v>3</v>
      </c>
      <c r="GD431">
        <v>1</v>
      </c>
      <c r="GF431">
        <v>-1472794444</v>
      </c>
      <c r="GG431">
        <v>2</v>
      </c>
      <c r="GH431">
        <v>1</v>
      </c>
      <c r="GI431">
        <v>2</v>
      </c>
      <c r="GJ431">
        <v>0</v>
      </c>
      <c r="GK431">
        <v>0</v>
      </c>
      <c r="GL431">
        <f>ROUND(IF(AND(BH431=3,BI431=3,FS431&lt;&gt;0),P431,0),0)</f>
        <v>0</v>
      </c>
      <c r="GM431">
        <f>ROUND(O431+X431+Y431,0)+GX431</f>
        <v>73352</v>
      </c>
      <c r="GN431">
        <f>IF(OR(BI431=0,BI431=1),ROUND(O431+X431+Y431,0),0)</f>
        <v>73352</v>
      </c>
      <c r="GO431">
        <f>IF(BI431=2,ROUND(O431+X431+Y431,0),0)</f>
        <v>0</v>
      </c>
      <c r="GP431">
        <f>IF(BI431=4,ROUND(O431+X431+Y431,0)+GX431,0)</f>
        <v>0</v>
      </c>
      <c r="GR431">
        <v>0</v>
      </c>
      <c r="GS431">
        <v>0</v>
      </c>
      <c r="GT431">
        <v>0</v>
      </c>
      <c r="GU431" t="s">
        <v>3</v>
      </c>
      <c r="GV431">
        <f t="shared" si="293"/>
        <v>0</v>
      </c>
      <c r="GW431">
        <v>1</v>
      </c>
      <c r="GX431">
        <f>ROUND(HC431*I431,0)</f>
        <v>0</v>
      </c>
      <c r="HA431">
        <v>0</v>
      </c>
      <c r="HB431">
        <v>0</v>
      </c>
      <c r="HC431">
        <f t="shared" si="294"/>
        <v>0</v>
      </c>
      <c r="HE431" t="s">
        <v>3</v>
      </c>
      <c r="HF431" t="s">
        <v>3</v>
      </c>
      <c r="HM431" t="s">
        <v>3</v>
      </c>
      <c r="HN431" t="s">
        <v>151</v>
      </c>
      <c r="HO431" t="s">
        <v>152</v>
      </c>
      <c r="HP431" t="s">
        <v>149</v>
      </c>
      <c r="HQ431" t="s">
        <v>149</v>
      </c>
      <c r="IK431">
        <v>0</v>
      </c>
    </row>
    <row r="432" spans="1:255" x14ac:dyDescent="0.2">
      <c r="A432" s="2">
        <v>18</v>
      </c>
      <c r="B432" s="2">
        <v>1</v>
      </c>
      <c r="C432" s="2">
        <v>834</v>
      </c>
      <c r="D432" s="2"/>
      <c r="E432" s="2" t="s">
        <v>616</v>
      </c>
      <c r="F432" s="2" t="s">
        <v>563</v>
      </c>
      <c r="G432" s="2" t="s">
        <v>564</v>
      </c>
      <c r="H432" s="2" t="s">
        <v>128</v>
      </c>
      <c r="I432" s="2">
        <f>I430*J432</f>
        <v>-35.369999999999997</v>
      </c>
      <c r="J432" s="2">
        <v>-99.999999999999986</v>
      </c>
      <c r="K432" s="2">
        <v>-100</v>
      </c>
      <c r="L432" s="2"/>
      <c r="M432" s="2"/>
      <c r="N432" s="2"/>
      <c r="O432" s="2">
        <f>ROUND(CP432,2)</f>
        <v>-2517.64</v>
      </c>
      <c r="P432" s="2">
        <f>ROUND(CQ432*I432,2)</f>
        <v>-2517.64</v>
      </c>
      <c r="Q432" s="2">
        <f>ROUND(CR432*I432,2)</f>
        <v>0</v>
      </c>
      <c r="R432" s="2">
        <f>ROUND(CS432*I432,2)</f>
        <v>0</v>
      </c>
      <c r="S432" s="2">
        <f>ROUND(CT432*I432,2)</f>
        <v>0</v>
      </c>
      <c r="T432" s="2">
        <f>ROUND(CU432*I432,2)</f>
        <v>0</v>
      </c>
      <c r="U432" s="2">
        <f t="shared" si="276"/>
        <v>0</v>
      </c>
      <c r="V432" s="2">
        <f t="shared" si="277"/>
        <v>0</v>
      </c>
      <c r="W432" s="2">
        <f>ROUND(CX432*I432,2)</f>
        <v>-115.31</v>
      </c>
      <c r="X432" s="2">
        <f>ROUND(CY432,2)</f>
        <v>0</v>
      </c>
      <c r="Y432" s="2">
        <f>ROUND(CZ432,2)</f>
        <v>0</v>
      </c>
      <c r="Z432" s="2"/>
      <c r="AA432" s="2">
        <v>53551706</v>
      </c>
      <c r="AB432" s="2">
        <f t="shared" si="278"/>
        <v>71.180000000000007</v>
      </c>
      <c r="AC432" s="2">
        <f t="shared" si="279"/>
        <v>71.180000000000007</v>
      </c>
      <c r="AD432" s="2">
        <f t="shared" ref="AD432:AD443" si="295">ROUND((((ET432)-(EU432))+AE432),2)</f>
        <v>0</v>
      </c>
      <c r="AE432" s="2">
        <f t="shared" ref="AE432:AE443" si="296">ROUND((EU432),2)</f>
        <v>0</v>
      </c>
      <c r="AF432" s="2">
        <f t="shared" ref="AF432:AF443" si="297">ROUND((EV432),2)</f>
        <v>0</v>
      </c>
      <c r="AG432" s="2">
        <f t="shared" si="280"/>
        <v>0</v>
      </c>
      <c r="AH432" s="2">
        <f t="shared" ref="AH432:AH443" si="298">(EW432)</f>
        <v>0</v>
      </c>
      <c r="AI432" s="2">
        <f t="shared" ref="AI432:AI443" si="299">(EX432)</f>
        <v>0</v>
      </c>
      <c r="AJ432" s="2">
        <f t="shared" si="281"/>
        <v>3.26</v>
      </c>
      <c r="AK432" s="2">
        <v>71.180000000000007</v>
      </c>
      <c r="AL432" s="2">
        <v>71.180000000000007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3.26</v>
      </c>
      <c r="AT432" s="2">
        <v>100</v>
      </c>
      <c r="AU432" s="2">
        <v>49</v>
      </c>
      <c r="AV432" s="2">
        <v>1</v>
      </c>
      <c r="AW432" s="2">
        <v>1</v>
      </c>
      <c r="AX432" s="2"/>
      <c r="AY432" s="2"/>
      <c r="AZ432" s="2">
        <v>1</v>
      </c>
      <c r="BA432" s="2">
        <v>1</v>
      </c>
      <c r="BB432" s="2">
        <v>1</v>
      </c>
      <c r="BC432" s="2">
        <v>1</v>
      </c>
      <c r="BD432" s="2" t="s">
        <v>3</v>
      </c>
      <c r="BE432" s="2" t="s">
        <v>3</v>
      </c>
      <c r="BF432" s="2" t="s">
        <v>3</v>
      </c>
      <c r="BG432" s="2" t="s">
        <v>3</v>
      </c>
      <c r="BH432" s="2">
        <v>3</v>
      </c>
      <c r="BI432" s="2">
        <v>1</v>
      </c>
      <c r="BJ432" s="2" t="s">
        <v>617</v>
      </c>
      <c r="BK432" s="2"/>
      <c r="BL432" s="2"/>
      <c r="BM432" s="2">
        <v>15001</v>
      </c>
      <c r="BN432" s="2">
        <v>0</v>
      </c>
      <c r="BO432" s="2" t="s">
        <v>3</v>
      </c>
      <c r="BP432" s="2">
        <v>0</v>
      </c>
      <c r="BQ432" s="2">
        <v>2</v>
      </c>
      <c r="BR432" s="2">
        <v>1</v>
      </c>
      <c r="BS432" s="2">
        <v>1</v>
      </c>
      <c r="BT432" s="2">
        <v>1</v>
      </c>
      <c r="BU432" s="2">
        <v>1</v>
      </c>
      <c r="BV432" s="2">
        <v>1</v>
      </c>
      <c r="BW432" s="2">
        <v>1</v>
      </c>
      <c r="BX432" s="2">
        <v>1</v>
      </c>
      <c r="BY432" s="2" t="s">
        <v>3</v>
      </c>
      <c r="BZ432" s="2">
        <v>100</v>
      </c>
      <c r="CA432" s="2">
        <v>49</v>
      </c>
      <c r="CB432" s="2" t="s">
        <v>3</v>
      </c>
      <c r="CC432" s="2"/>
      <c r="CD432" s="2"/>
      <c r="CE432" s="2">
        <v>0</v>
      </c>
      <c r="CF432" s="2">
        <v>0</v>
      </c>
      <c r="CG432" s="2">
        <v>0</v>
      </c>
      <c r="CH432" s="2"/>
      <c r="CI432" s="2"/>
      <c r="CJ432" s="2"/>
      <c r="CK432" s="2"/>
      <c r="CL432" s="2"/>
      <c r="CM432" s="2">
        <v>0</v>
      </c>
      <c r="CN432" s="2" t="s">
        <v>3</v>
      </c>
      <c r="CO432" s="2">
        <v>0</v>
      </c>
      <c r="CP432" s="2">
        <f t="shared" si="282"/>
        <v>-2517.64</v>
      </c>
      <c r="CQ432" s="2">
        <f t="shared" si="283"/>
        <v>71.180000000000007</v>
      </c>
      <c r="CR432" s="2">
        <f t="shared" si="284"/>
        <v>0</v>
      </c>
      <c r="CS432" s="2">
        <f t="shared" si="285"/>
        <v>0</v>
      </c>
      <c r="CT432" s="2">
        <f t="shared" si="286"/>
        <v>0</v>
      </c>
      <c r="CU432" s="2">
        <f t="shared" si="287"/>
        <v>0</v>
      </c>
      <c r="CV432" s="2">
        <f t="shared" si="288"/>
        <v>0</v>
      </c>
      <c r="CW432" s="2">
        <f t="shared" si="289"/>
        <v>0</v>
      </c>
      <c r="CX432" s="2">
        <f t="shared" si="290"/>
        <v>3.26</v>
      </c>
      <c r="CY432" s="2">
        <f t="shared" si="291"/>
        <v>0</v>
      </c>
      <c r="CZ432" s="2">
        <f t="shared" si="292"/>
        <v>0</v>
      </c>
      <c r="DA432" s="2"/>
      <c r="DB432" s="2"/>
      <c r="DC432" s="2" t="s">
        <v>3</v>
      </c>
      <c r="DD432" s="2" t="s">
        <v>3</v>
      </c>
      <c r="DE432" s="2" t="s">
        <v>3</v>
      </c>
      <c r="DF432" s="2" t="s">
        <v>3</v>
      </c>
      <c r="DG432" s="2" t="s">
        <v>3</v>
      </c>
      <c r="DH432" s="2" t="s">
        <v>3</v>
      </c>
      <c r="DI432" s="2" t="s">
        <v>3</v>
      </c>
      <c r="DJ432" s="2" t="s">
        <v>3</v>
      </c>
      <c r="DK432" s="2" t="s">
        <v>3</v>
      </c>
      <c r="DL432" s="2" t="s">
        <v>3</v>
      </c>
      <c r="DM432" s="2" t="s">
        <v>3</v>
      </c>
      <c r="DN432" s="2">
        <v>0</v>
      </c>
      <c r="DO432" s="2">
        <v>0</v>
      </c>
      <c r="DP432" s="2">
        <v>1</v>
      </c>
      <c r="DQ432" s="2">
        <v>1</v>
      </c>
      <c r="DR432" s="2"/>
      <c r="DS432" s="2"/>
      <c r="DT432" s="2"/>
      <c r="DU432" s="2">
        <v>1005</v>
      </c>
      <c r="DV432" s="2" t="s">
        <v>128</v>
      </c>
      <c r="DW432" s="2" t="s">
        <v>128</v>
      </c>
      <c r="DX432" s="2">
        <v>1</v>
      </c>
      <c r="DY432" s="2"/>
      <c r="DZ432" s="2" t="s">
        <v>3</v>
      </c>
      <c r="EA432" s="2" t="s">
        <v>3</v>
      </c>
      <c r="EB432" s="2" t="s">
        <v>3</v>
      </c>
      <c r="EC432" s="2" t="s">
        <v>3</v>
      </c>
      <c r="ED432" s="2"/>
      <c r="EE432" s="2">
        <v>53551142</v>
      </c>
      <c r="EF432" s="2">
        <v>2</v>
      </c>
      <c r="EG432" s="2" t="s">
        <v>38</v>
      </c>
      <c r="EH432" s="2">
        <v>15</v>
      </c>
      <c r="EI432" s="2" t="s">
        <v>149</v>
      </c>
      <c r="EJ432" s="2">
        <v>1</v>
      </c>
      <c r="EK432" s="2">
        <v>15001</v>
      </c>
      <c r="EL432" s="2" t="s">
        <v>149</v>
      </c>
      <c r="EM432" s="2" t="s">
        <v>150</v>
      </c>
      <c r="EN432" s="2"/>
      <c r="EO432" s="2" t="s">
        <v>3</v>
      </c>
      <c r="EP432" s="2"/>
      <c r="EQ432" s="2">
        <v>32768</v>
      </c>
      <c r="ER432" s="2">
        <v>71.180000000000007</v>
      </c>
      <c r="ES432" s="2">
        <v>71.180000000000007</v>
      </c>
      <c r="ET432" s="2">
        <v>0</v>
      </c>
      <c r="EU432" s="2">
        <v>0</v>
      </c>
      <c r="EV432" s="2">
        <v>0</v>
      </c>
      <c r="EW432" s="2">
        <v>0</v>
      </c>
      <c r="EX432" s="2">
        <v>0</v>
      </c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>
        <v>0</v>
      </c>
      <c r="FR432" s="2">
        <f>ROUND(IF(AND(BH432=3,BI432=3),P432,0),2)</f>
        <v>0</v>
      </c>
      <c r="FS432" s="2">
        <v>0</v>
      </c>
      <c r="FT432" s="2"/>
      <c r="FU432" s="2"/>
      <c r="FV432" s="2"/>
      <c r="FW432" s="2"/>
      <c r="FX432" s="2">
        <v>100</v>
      </c>
      <c r="FY432" s="2">
        <v>49</v>
      </c>
      <c r="FZ432" s="2"/>
      <c r="GA432" s="2" t="s">
        <v>3</v>
      </c>
      <c r="GB432" s="2"/>
      <c r="GC432" s="2"/>
      <c r="GD432" s="2">
        <v>1</v>
      </c>
      <c r="GE432" s="2"/>
      <c r="GF432" s="2">
        <v>-2040509459</v>
      </c>
      <c r="GG432" s="2">
        <v>2</v>
      </c>
      <c r="GH432" s="2">
        <v>1</v>
      </c>
      <c r="GI432" s="2">
        <v>-2</v>
      </c>
      <c r="GJ432" s="2">
        <v>0</v>
      </c>
      <c r="GK432" s="2">
        <v>0</v>
      </c>
      <c r="GL432" s="2">
        <f>ROUND(IF(AND(BH432=3,BI432=3,FS432&lt;&gt;0),P432,0),2)</f>
        <v>0</v>
      </c>
      <c r="GM432" s="2">
        <f>ROUND(O432+X432+Y432,2)+GX432</f>
        <v>-2517.64</v>
      </c>
      <c r="GN432" s="2">
        <f>IF(OR(BI432=0,BI432=1),ROUND(O432+X432+Y432,2),0)</f>
        <v>-2517.64</v>
      </c>
      <c r="GO432" s="2">
        <f>IF(BI432=2,ROUND(O432+X432+Y432,2),0)</f>
        <v>0</v>
      </c>
      <c r="GP432" s="2">
        <f>IF(BI432=4,ROUND(O432+X432+Y432,2)+GX432,0)</f>
        <v>0</v>
      </c>
      <c r="GQ432" s="2"/>
      <c r="GR432" s="2">
        <v>0</v>
      </c>
      <c r="GS432" s="2">
        <v>0</v>
      </c>
      <c r="GT432" s="2">
        <v>0</v>
      </c>
      <c r="GU432" s="2" t="s">
        <v>3</v>
      </c>
      <c r="GV432" s="2">
        <f t="shared" si="293"/>
        <v>0</v>
      </c>
      <c r="GW432" s="2">
        <v>1</v>
      </c>
      <c r="GX432" s="2">
        <f>ROUND(HC432*I432,2)</f>
        <v>0</v>
      </c>
      <c r="GY432" s="2"/>
      <c r="GZ432" s="2"/>
      <c r="HA432" s="2">
        <v>0</v>
      </c>
      <c r="HB432" s="2">
        <v>0</v>
      </c>
      <c r="HC432" s="2">
        <f t="shared" si="294"/>
        <v>0</v>
      </c>
      <c r="HD432" s="2"/>
      <c r="HE432" s="2" t="s">
        <v>3</v>
      </c>
      <c r="HF432" s="2" t="s">
        <v>3</v>
      </c>
      <c r="HG432" s="2"/>
      <c r="HH432" s="2"/>
      <c r="HI432" s="2"/>
      <c r="HJ432" s="2"/>
      <c r="HK432" s="2"/>
      <c r="HL432" s="2"/>
      <c r="HM432" s="2" t="s">
        <v>3</v>
      </c>
      <c r="HN432" s="2" t="s">
        <v>151</v>
      </c>
      <c r="HO432" s="2" t="s">
        <v>152</v>
      </c>
      <c r="HP432" s="2" t="s">
        <v>149</v>
      </c>
      <c r="HQ432" s="2" t="s">
        <v>149</v>
      </c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>
        <v>0</v>
      </c>
      <c r="IL432" s="2"/>
      <c r="IM432" s="2"/>
      <c r="IN432" s="2"/>
      <c r="IO432" s="2"/>
      <c r="IP432" s="2"/>
      <c r="IQ432" s="2"/>
      <c r="IR432" s="2"/>
      <c r="IS432" s="2"/>
      <c r="IT432" s="2"/>
      <c r="IU432" s="2"/>
    </row>
    <row r="433" spans="1:255" x14ac:dyDescent="0.2">
      <c r="A433">
        <v>18</v>
      </c>
      <c r="B433">
        <v>1</v>
      </c>
      <c r="C433">
        <v>848</v>
      </c>
      <c r="E433" t="s">
        <v>616</v>
      </c>
      <c r="F433" t="s">
        <v>563</v>
      </c>
      <c r="G433" t="s">
        <v>564</v>
      </c>
      <c r="H433" t="s">
        <v>128</v>
      </c>
      <c r="I433">
        <f>I431*J433</f>
        <v>-35.369999999999997</v>
      </c>
      <c r="J433">
        <v>-99.999999999999986</v>
      </c>
      <c r="K433">
        <v>-100</v>
      </c>
      <c r="O433">
        <f>ROUND(CP433,0)</f>
        <v>-13545</v>
      </c>
      <c r="P433">
        <f>ROUND(CQ433*I433,0)</f>
        <v>-13545</v>
      </c>
      <c r="Q433">
        <f>ROUND(CR433*I433,0)</f>
        <v>0</v>
      </c>
      <c r="R433">
        <f>ROUND(CS433*I433,0)</f>
        <v>0</v>
      </c>
      <c r="S433">
        <f>ROUND(CT433*I433,0)</f>
        <v>0</v>
      </c>
      <c r="T433">
        <f>ROUND(CU433*I433,0)</f>
        <v>0</v>
      </c>
      <c r="U433">
        <f t="shared" si="276"/>
        <v>0</v>
      </c>
      <c r="V433">
        <f t="shared" si="277"/>
        <v>0</v>
      </c>
      <c r="W433">
        <f>ROUND(CX433*I433,0)</f>
        <v>-115</v>
      </c>
      <c r="X433">
        <f>ROUND(CY433,0)</f>
        <v>0</v>
      </c>
      <c r="Y433">
        <f>ROUND(CZ433,0)</f>
        <v>0</v>
      </c>
      <c r="AA433">
        <v>53551707</v>
      </c>
      <c r="AB433">
        <f t="shared" si="278"/>
        <v>71.180000000000007</v>
      </c>
      <c r="AC433">
        <f t="shared" si="279"/>
        <v>71.180000000000007</v>
      </c>
      <c r="AD433">
        <f t="shared" si="295"/>
        <v>0</v>
      </c>
      <c r="AE433">
        <f t="shared" si="296"/>
        <v>0</v>
      </c>
      <c r="AF433">
        <f t="shared" si="297"/>
        <v>0</v>
      </c>
      <c r="AG433">
        <f t="shared" si="280"/>
        <v>0</v>
      </c>
      <c r="AH433">
        <f t="shared" si="298"/>
        <v>0</v>
      </c>
      <c r="AI433">
        <f t="shared" si="299"/>
        <v>0</v>
      </c>
      <c r="AJ433">
        <f t="shared" si="281"/>
        <v>3.26</v>
      </c>
      <c r="AK433">
        <v>71.180000000000007</v>
      </c>
      <c r="AL433">
        <v>71.180000000000007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3.26</v>
      </c>
      <c r="AT433">
        <v>100</v>
      </c>
      <c r="AU433">
        <v>49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v>5.38</v>
      </c>
      <c r="BD433" t="s">
        <v>3</v>
      </c>
      <c r="BE433" t="s">
        <v>3</v>
      </c>
      <c r="BF433" t="s">
        <v>3</v>
      </c>
      <c r="BG433" t="s">
        <v>3</v>
      </c>
      <c r="BH433">
        <v>3</v>
      </c>
      <c r="BI433">
        <v>1</v>
      </c>
      <c r="BJ433" t="s">
        <v>617</v>
      </c>
      <c r="BM433">
        <v>15001</v>
      </c>
      <c r="BN433">
        <v>0</v>
      </c>
      <c r="BO433" t="s">
        <v>563</v>
      </c>
      <c r="BP433">
        <v>1</v>
      </c>
      <c r="BQ433">
        <v>2</v>
      </c>
      <c r="BR433">
        <v>1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3</v>
      </c>
      <c r="BZ433">
        <v>100</v>
      </c>
      <c r="CA433">
        <v>49</v>
      </c>
      <c r="CB433" t="s">
        <v>3</v>
      </c>
      <c r="CE433">
        <v>0</v>
      </c>
      <c r="CF433">
        <v>0</v>
      </c>
      <c r="CG433">
        <v>0</v>
      </c>
      <c r="CM433">
        <v>0</v>
      </c>
      <c r="CN433" t="s">
        <v>3</v>
      </c>
      <c r="CO433">
        <v>0</v>
      </c>
      <c r="CP433">
        <f t="shared" si="282"/>
        <v>-13545</v>
      </c>
      <c r="CQ433">
        <f t="shared" si="283"/>
        <v>382.94840000000005</v>
      </c>
      <c r="CR433">
        <f t="shared" si="284"/>
        <v>0</v>
      </c>
      <c r="CS433">
        <f t="shared" si="285"/>
        <v>0</v>
      </c>
      <c r="CT433">
        <f t="shared" si="286"/>
        <v>0</v>
      </c>
      <c r="CU433">
        <f t="shared" si="287"/>
        <v>0</v>
      </c>
      <c r="CV433">
        <f t="shared" si="288"/>
        <v>0</v>
      </c>
      <c r="CW433">
        <f t="shared" si="289"/>
        <v>0</v>
      </c>
      <c r="CX433">
        <f t="shared" si="290"/>
        <v>3.26</v>
      </c>
      <c r="CY433">
        <f t="shared" si="291"/>
        <v>0</v>
      </c>
      <c r="CZ433">
        <f t="shared" si="292"/>
        <v>0</v>
      </c>
      <c r="DC433" t="s">
        <v>3</v>
      </c>
      <c r="DD433" t="s">
        <v>3</v>
      </c>
      <c r="DE433" t="s">
        <v>3</v>
      </c>
      <c r="DF433" t="s">
        <v>3</v>
      </c>
      <c r="DG433" t="s">
        <v>3</v>
      </c>
      <c r="DH433" t="s">
        <v>3</v>
      </c>
      <c r="DI433" t="s">
        <v>3</v>
      </c>
      <c r="DJ433" t="s">
        <v>3</v>
      </c>
      <c r="DK433" t="s">
        <v>3</v>
      </c>
      <c r="DL433" t="s">
        <v>3</v>
      </c>
      <c r="DM433" t="s">
        <v>3</v>
      </c>
      <c r="DN433">
        <v>0</v>
      </c>
      <c r="DO433">
        <v>0</v>
      </c>
      <c r="DP433">
        <v>1</v>
      </c>
      <c r="DQ433">
        <v>1</v>
      </c>
      <c r="DU433">
        <v>1005</v>
      </c>
      <c r="DV433" t="s">
        <v>128</v>
      </c>
      <c r="DW433" t="s">
        <v>128</v>
      </c>
      <c r="DX433">
        <v>1</v>
      </c>
      <c r="DZ433" t="s">
        <v>3</v>
      </c>
      <c r="EA433" t="s">
        <v>3</v>
      </c>
      <c r="EB433" t="s">
        <v>3</v>
      </c>
      <c r="EC433" t="s">
        <v>3</v>
      </c>
      <c r="EE433">
        <v>53551142</v>
      </c>
      <c r="EF433">
        <v>2</v>
      </c>
      <c r="EG433" t="s">
        <v>38</v>
      </c>
      <c r="EH433">
        <v>15</v>
      </c>
      <c r="EI433" t="s">
        <v>149</v>
      </c>
      <c r="EJ433">
        <v>1</v>
      </c>
      <c r="EK433">
        <v>15001</v>
      </c>
      <c r="EL433" t="s">
        <v>149</v>
      </c>
      <c r="EM433" t="s">
        <v>150</v>
      </c>
      <c r="EO433" t="s">
        <v>3</v>
      </c>
      <c r="EQ433">
        <v>32768</v>
      </c>
      <c r="ER433">
        <v>71.180000000000007</v>
      </c>
      <c r="ES433">
        <v>71.180000000000007</v>
      </c>
      <c r="ET433">
        <v>0</v>
      </c>
      <c r="EU433">
        <v>0</v>
      </c>
      <c r="EV433">
        <v>0</v>
      </c>
      <c r="EW433">
        <v>0</v>
      </c>
      <c r="EX433">
        <v>0</v>
      </c>
      <c r="FQ433">
        <v>0</v>
      </c>
      <c r="FR433">
        <f>ROUND(IF(AND(BH433=3,BI433=3),P433,0),0)</f>
        <v>0</v>
      </c>
      <c r="FS433">
        <v>0</v>
      </c>
      <c r="FX433">
        <v>100</v>
      </c>
      <c r="FY433">
        <v>49</v>
      </c>
      <c r="GA433" t="s">
        <v>3</v>
      </c>
      <c r="GD433">
        <v>1</v>
      </c>
      <c r="GF433">
        <v>-2040509459</v>
      </c>
      <c r="GG433">
        <v>2</v>
      </c>
      <c r="GH433">
        <v>1</v>
      </c>
      <c r="GI433">
        <v>2</v>
      </c>
      <c r="GJ433">
        <v>0</v>
      </c>
      <c r="GK433">
        <v>0</v>
      </c>
      <c r="GL433">
        <f>ROUND(IF(AND(BH433=3,BI433=3,FS433&lt;&gt;0),P433,0),0)</f>
        <v>0</v>
      </c>
      <c r="GM433">
        <f>ROUND(O433+X433+Y433,0)+GX433</f>
        <v>-13545</v>
      </c>
      <c r="GN433">
        <f>IF(OR(BI433=0,BI433=1),ROUND(O433+X433+Y433,0),0)</f>
        <v>-13545</v>
      </c>
      <c r="GO433">
        <f>IF(BI433=2,ROUND(O433+X433+Y433,0),0)</f>
        <v>0</v>
      </c>
      <c r="GP433">
        <f>IF(BI433=4,ROUND(O433+X433+Y433,0)+GX433,0)</f>
        <v>0</v>
      </c>
      <c r="GR433">
        <v>0</v>
      </c>
      <c r="GS433">
        <v>0</v>
      </c>
      <c r="GT433">
        <v>0</v>
      </c>
      <c r="GU433" t="s">
        <v>3</v>
      </c>
      <c r="GV433">
        <f t="shared" si="293"/>
        <v>0</v>
      </c>
      <c r="GW433">
        <v>1</v>
      </c>
      <c r="GX433">
        <f>ROUND(HC433*I433,0)</f>
        <v>0</v>
      </c>
      <c r="HA433">
        <v>0</v>
      </c>
      <c r="HB433">
        <v>0</v>
      </c>
      <c r="HC433">
        <f t="shared" si="294"/>
        <v>0</v>
      </c>
      <c r="HE433" t="s">
        <v>3</v>
      </c>
      <c r="HF433" t="s">
        <v>3</v>
      </c>
      <c r="HM433" t="s">
        <v>3</v>
      </c>
      <c r="HN433" t="s">
        <v>151</v>
      </c>
      <c r="HO433" t="s">
        <v>152</v>
      </c>
      <c r="HP433" t="s">
        <v>149</v>
      </c>
      <c r="HQ433" t="s">
        <v>149</v>
      </c>
      <c r="IK433">
        <v>0</v>
      </c>
    </row>
    <row r="434" spans="1:255" x14ac:dyDescent="0.2">
      <c r="A434" s="2">
        <v>18</v>
      </c>
      <c r="B434" s="2">
        <v>1</v>
      </c>
      <c r="C434" s="2">
        <v>836</v>
      </c>
      <c r="D434" s="2"/>
      <c r="E434" s="2" t="s">
        <v>618</v>
      </c>
      <c r="F434" s="2" t="s">
        <v>619</v>
      </c>
      <c r="G434" s="2" t="s">
        <v>620</v>
      </c>
      <c r="H434" s="2" t="s">
        <v>26</v>
      </c>
      <c r="I434" s="2">
        <f>I430*J434</f>
        <v>-0.13263800000000001</v>
      </c>
      <c r="J434" s="2">
        <v>-0.37500141362736783</v>
      </c>
      <c r="K434" s="2">
        <v>-0.37500099999999997</v>
      </c>
      <c r="L434" s="2"/>
      <c r="M434" s="2"/>
      <c r="N434" s="2"/>
      <c r="O434" s="2">
        <f>ROUND(CP434,2)</f>
        <v>-572.47</v>
      </c>
      <c r="P434" s="2">
        <f>ROUND(CQ434*I434,2)</f>
        <v>-572.47</v>
      </c>
      <c r="Q434" s="2">
        <f>ROUND(CR434*I434,2)</f>
        <v>0</v>
      </c>
      <c r="R434" s="2">
        <f>ROUND(CS434*I434,2)</f>
        <v>0</v>
      </c>
      <c r="S434" s="2">
        <f>ROUND(CT434*I434,2)</f>
        <v>0</v>
      </c>
      <c r="T434" s="2">
        <f>ROUND(CU434*I434,2)</f>
        <v>0</v>
      </c>
      <c r="U434" s="2">
        <f t="shared" si="276"/>
        <v>0</v>
      </c>
      <c r="V434" s="2">
        <f t="shared" si="277"/>
        <v>0</v>
      </c>
      <c r="W434" s="2">
        <f>ROUND(CX434*I434,2)</f>
        <v>-26.22</v>
      </c>
      <c r="X434" s="2">
        <f>ROUND(CY434,2)</f>
        <v>0</v>
      </c>
      <c r="Y434" s="2">
        <f>ROUND(CZ434,2)</f>
        <v>0</v>
      </c>
      <c r="Z434" s="2"/>
      <c r="AA434" s="2">
        <v>53551706</v>
      </c>
      <c r="AB434" s="2">
        <f t="shared" si="278"/>
        <v>4316</v>
      </c>
      <c r="AC434" s="2">
        <f t="shared" si="279"/>
        <v>4316</v>
      </c>
      <c r="AD434" s="2">
        <f t="shared" si="295"/>
        <v>0</v>
      </c>
      <c r="AE434" s="2">
        <f t="shared" si="296"/>
        <v>0</v>
      </c>
      <c r="AF434" s="2">
        <f t="shared" si="297"/>
        <v>0</v>
      </c>
      <c r="AG434" s="2">
        <f t="shared" si="280"/>
        <v>0</v>
      </c>
      <c r="AH434" s="2">
        <f t="shared" si="298"/>
        <v>0</v>
      </c>
      <c r="AI434" s="2">
        <f t="shared" si="299"/>
        <v>0</v>
      </c>
      <c r="AJ434" s="2">
        <f t="shared" si="281"/>
        <v>197.65</v>
      </c>
      <c r="AK434" s="2">
        <v>4316</v>
      </c>
      <c r="AL434" s="2">
        <v>4316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197.65</v>
      </c>
      <c r="AT434" s="2">
        <v>100</v>
      </c>
      <c r="AU434" s="2">
        <v>49</v>
      </c>
      <c r="AV434" s="2">
        <v>1</v>
      </c>
      <c r="AW434" s="2">
        <v>1</v>
      </c>
      <c r="AX434" s="2"/>
      <c r="AY434" s="2"/>
      <c r="AZ434" s="2">
        <v>1</v>
      </c>
      <c r="BA434" s="2">
        <v>1</v>
      </c>
      <c r="BB434" s="2">
        <v>1</v>
      </c>
      <c r="BC434" s="2">
        <v>1</v>
      </c>
      <c r="BD434" s="2" t="s">
        <v>3</v>
      </c>
      <c r="BE434" s="2" t="s">
        <v>3</v>
      </c>
      <c r="BF434" s="2" t="s">
        <v>3</v>
      </c>
      <c r="BG434" s="2" t="s">
        <v>3</v>
      </c>
      <c r="BH434" s="2">
        <v>3</v>
      </c>
      <c r="BI434" s="2">
        <v>1</v>
      </c>
      <c r="BJ434" s="2" t="s">
        <v>621</v>
      </c>
      <c r="BK434" s="2"/>
      <c r="BL434" s="2"/>
      <c r="BM434" s="2">
        <v>15001</v>
      </c>
      <c r="BN434" s="2">
        <v>0</v>
      </c>
      <c r="BO434" s="2" t="s">
        <v>3</v>
      </c>
      <c r="BP434" s="2">
        <v>0</v>
      </c>
      <c r="BQ434" s="2">
        <v>2</v>
      </c>
      <c r="BR434" s="2">
        <v>1</v>
      </c>
      <c r="BS434" s="2">
        <v>1</v>
      </c>
      <c r="BT434" s="2">
        <v>1</v>
      </c>
      <c r="BU434" s="2">
        <v>1</v>
      </c>
      <c r="BV434" s="2">
        <v>1</v>
      </c>
      <c r="BW434" s="2">
        <v>1</v>
      </c>
      <c r="BX434" s="2">
        <v>1</v>
      </c>
      <c r="BY434" s="2" t="s">
        <v>3</v>
      </c>
      <c r="BZ434" s="2">
        <v>100</v>
      </c>
      <c r="CA434" s="2">
        <v>49</v>
      </c>
      <c r="CB434" s="2" t="s">
        <v>3</v>
      </c>
      <c r="CC434" s="2"/>
      <c r="CD434" s="2"/>
      <c r="CE434" s="2">
        <v>0</v>
      </c>
      <c r="CF434" s="2">
        <v>0</v>
      </c>
      <c r="CG434" s="2">
        <v>0</v>
      </c>
      <c r="CH434" s="2"/>
      <c r="CI434" s="2"/>
      <c r="CJ434" s="2"/>
      <c r="CK434" s="2"/>
      <c r="CL434" s="2"/>
      <c r="CM434" s="2">
        <v>0</v>
      </c>
      <c r="CN434" s="2" t="s">
        <v>3</v>
      </c>
      <c r="CO434" s="2">
        <v>0</v>
      </c>
      <c r="CP434" s="2">
        <f t="shared" si="282"/>
        <v>-572.47</v>
      </c>
      <c r="CQ434" s="2">
        <f t="shared" si="283"/>
        <v>4316</v>
      </c>
      <c r="CR434" s="2">
        <f t="shared" si="284"/>
        <v>0</v>
      </c>
      <c r="CS434" s="2">
        <f t="shared" si="285"/>
        <v>0</v>
      </c>
      <c r="CT434" s="2">
        <f t="shared" si="286"/>
        <v>0</v>
      </c>
      <c r="CU434" s="2">
        <f t="shared" si="287"/>
        <v>0</v>
      </c>
      <c r="CV434" s="2">
        <f t="shared" si="288"/>
        <v>0</v>
      </c>
      <c r="CW434" s="2">
        <f t="shared" si="289"/>
        <v>0</v>
      </c>
      <c r="CX434" s="2">
        <f t="shared" si="290"/>
        <v>197.65</v>
      </c>
      <c r="CY434" s="2">
        <f t="shared" si="291"/>
        <v>0</v>
      </c>
      <c r="CZ434" s="2">
        <f t="shared" si="292"/>
        <v>0</v>
      </c>
      <c r="DA434" s="2"/>
      <c r="DB434" s="2"/>
      <c r="DC434" s="2" t="s">
        <v>3</v>
      </c>
      <c r="DD434" s="2" t="s">
        <v>3</v>
      </c>
      <c r="DE434" s="2" t="s">
        <v>3</v>
      </c>
      <c r="DF434" s="2" t="s">
        <v>3</v>
      </c>
      <c r="DG434" s="2" t="s">
        <v>3</v>
      </c>
      <c r="DH434" s="2" t="s">
        <v>3</v>
      </c>
      <c r="DI434" s="2" t="s">
        <v>3</v>
      </c>
      <c r="DJ434" s="2" t="s">
        <v>3</v>
      </c>
      <c r="DK434" s="2" t="s">
        <v>3</v>
      </c>
      <c r="DL434" s="2" t="s">
        <v>3</v>
      </c>
      <c r="DM434" s="2" t="s">
        <v>3</v>
      </c>
      <c r="DN434" s="2">
        <v>0</v>
      </c>
      <c r="DO434" s="2">
        <v>0</v>
      </c>
      <c r="DP434" s="2">
        <v>1</v>
      </c>
      <c r="DQ434" s="2">
        <v>1</v>
      </c>
      <c r="DR434" s="2"/>
      <c r="DS434" s="2"/>
      <c r="DT434" s="2"/>
      <c r="DU434" s="2">
        <v>1009</v>
      </c>
      <c r="DV434" s="2" t="s">
        <v>26</v>
      </c>
      <c r="DW434" s="2" t="s">
        <v>26</v>
      </c>
      <c r="DX434" s="2">
        <v>1000</v>
      </c>
      <c r="DY434" s="2"/>
      <c r="DZ434" s="2" t="s">
        <v>3</v>
      </c>
      <c r="EA434" s="2" t="s">
        <v>3</v>
      </c>
      <c r="EB434" s="2" t="s">
        <v>3</v>
      </c>
      <c r="EC434" s="2" t="s">
        <v>3</v>
      </c>
      <c r="ED434" s="2"/>
      <c r="EE434" s="2">
        <v>53551142</v>
      </c>
      <c r="EF434" s="2">
        <v>2</v>
      </c>
      <c r="EG434" s="2" t="s">
        <v>38</v>
      </c>
      <c r="EH434" s="2">
        <v>15</v>
      </c>
      <c r="EI434" s="2" t="s">
        <v>149</v>
      </c>
      <c r="EJ434" s="2">
        <v>1</v>
      </c>
      <c r="EK434" s="2">
        <v>15001</v>
      </c>
      <c r="EL434" s="2" t="s">
        <v>149</v>
      </c>
      <c r="EM434" s="2" t="s">
        <v>150</v>
      </c>
      <c r="EN434" s="2"/>
      <c r="EO434" s="2" t="s">
        <v>3</v>
      </c>
      <c r="EP434" s="2"/>
      <c r="EQ434" s="2">
        <v>32768</v>
      </c>
      <c r="ER434" s="2">
        <v>4316</v>
      </c>
      <c r="ES434" s="2">
        <v>4316</v>
      </c>
      <c r="ET434" s="2">
        <v>0</v>
      </c>
      <c r="EU434" s="2">
        <v>0</v>
      </c>
      <c r="EV434" s="2">
        <v>0</v>
      </c>
      <c r="EW434" s="2">
        <v>0</v>
      </c>
      <c r="EX434" s="2">
        <v>0</v>
      </c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>
        <v>0</v>
      </c>
      <c r="FR434" s="2">
        <f>ROUND(IF(AND(BH434=3,BI434=3),P434,0),2)</f>
        <v>0</v>
      </c>
      <c r="FS434" s="2">
        <v>0</v>
      </c>
      <c r="FT434" s="2"/>
      <c r="FU434" s="2"/>
      <c r="FV434" s="2"/>
      <c r="FW434" s="2"/>
      <c r="FX434" s="2">
        <v>100</v>
      </c>
      <c r="FY434" s="2">
        <v>49</v>
      </c>
      <c r="FZ434" s="2"/>
      <c r="GA434" s="2" t="s">
        <v>3</v>
      </c>
      <c r="GB434" s="2"/>
      <c r="GC434" s="2"/>
      <c r="GD434" s="2">
        <v>1</v>
      </c>
      <c r="GE434" s="2"/>
      <c r="GF434" s="2">
        <v>-363471204</v>
      </c>
      <c r="GG434" s="2">
        <v>2</v>
      </c>
      <c r="GH434" s="2">
        <v>1</v>
      </c>
      <c r="GI434" s="2">
        <v>-2</v>
      </c>
      <c r="GJ434" s="2">
        <v>0</v>
      </c>
      <c r="GK434" s="2">
        <v>0</v>
      </c>
      <c r="GL434" s="2">
        <f>ROUND(IF(AND(BH434=3,BI434=3,FS434&lt;&gt;0),P434,0),2)</f>
        <v>0</v>
      </c>
      <c r="GM434" s="2">
        <f>ROUND(O434+X434+Y434,2)+GX434</f>
        <v>-572.47</v>
      </c>
      <c r="GN434" s="2">
        <f>IF(OR(BI434=0,BI434=1),ROUND(O434+X434+Y434,2),0)</f>
        <v>-572.47</v>
      </c>
      <c r="GO434" s="2">
        <f>IF(BI434=2,ROUND(O434+X434+Y434,2),0)</f>
        <v>0</v>
      </c>
      <c r="GP434" s="2">
        <f>IF(BI434=4,ROUND(O434+X434+Y434,2)+GX434,0)</f>
        <v>0</v>
      </c>
      <c r="GQ434" s="2"/>
      <c r="GR434" s="2">
        <v>0</v>
      </c>
      <c r="GS434" s="2">
        <v>0</v>
      </c>
      <c r="GT434" s="2">
        <v>0</v>
      </c>
      <c r="GU434" s="2" t="s">
        <v>3</v>
      </c>
      <c r="GV434" s="2">
        <f t="shared" si="293"/>
        <v>0</v>
      </c>
      <c r="GW434" s="2">
        <v>1</v>
      </c>
      <c r="GX434" s="2">
        <f>ROUND(HC434*I434,2)</f>
        <v>0</v>
      </c>
      <c r="GY434" s="2"/>
      <c r="GZ434" s="2"/>
      <c r="HA434" s="2">
        <v>0</v>
      </c>
      <c r="HB434" s="2">
        <v>0</v>
      </c>
      <c r="HC434" s="2">
        <f t="shared" si="294"/>
        <v>0</v>
      </c>
      <c r="HD434" s="2"/>
      <c r="HE434" s="2" t="s">
        <v>3</v>
      </c>
      <c r="HF434" s="2" t="s">
        <v>3</v>
      </c>
      <c r="HG434" s="2"/>
      <c r="HH434" s="2"/>
      <c r="HI434" s="2"/>
      <c r="HJ434" s="2"/>
      <c r="HK434" s="2"/>
      <c r="HL434" s="2"/>
      <c r="HM434" s="2" t="s">
        <v>3</v>
      </c>
      <c r="HN434" s="2" t="s">
        <v>151</v>
      </c>
      <c r="HO434" s="2" t="s">
        <v>152</v>
      </c>
      <c r="HP434" s="2" t="s">
        <v>149</v>
      </c>
      <c r="HQ434" s="2" t="s">
        <v>149</v>
      </c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>
        <v>0</v>
      </c>
      <c r="IL434" s="2"/>
      <c r="IM434" s="2"/>
      <c r="IN434" s="2"/>
      <c r="IO434" s="2"/>
      <c r="IP434" s="2"/>
      <c r="IQ434" s="2"/>
      <c r="IR434" s="2"/>
      <c r="IS434" s="2"/>
      <c r="IT434" s="2"/>
      <c r="IU434" s="2"/>
    </row>
    <row r="435" spans="1:255" x14ac:dyDescent="0.2">
      <c r="A435">
        <v>18</v>
      </c>
      <c r="B435">
        <v>1</v>
      </c>
      <c r="C435">
        <v>850</v>
      </c>
      <c r="E435" t="s">
        <v>618</v>
      </c>
      <c r="F435" t="s">
        <v>619</v>
      </c>
      <c r="G435" t="s">
        <v>620</v>
      </c>
      <c r="H435" t="s">
        <v>26</v>
      </c>
      <c r="I435">
        <f>I431*J435</f>
        <v>-0.13263800000000001</v>
      </c>
      <c r="J435">
        <v>-0.37500141362736783</v>
      </c>
      <c r="K435">
        <v>-0.37500099999999997</v>
      </c>
      <c r="O435">
        <f>ROUND(CP435,0)</f>
        <v>-1259</v>
      </c>
      <c r="P435">
        <f>ROUND(CQ435*I435,0)</f>
        <v>-1259</v>
      </c>
      <c r="Q435">
        <f>ROUND(CR435*I435,0)</f>
        <v>0</v>
      </c>
      <c r="R435">
        <f>ROUND(CS435*I435,0)</f>
        <v>0</v>
      </c>
      <c r="S435">
        <f>ROUND(CT435*I435,0)</f>
        <v>0</v>
      </c>
      <c r="T435">
        <f>ROUND(CU435*I435,0)</f>
        <v>0</v>
      </c>
      <c r="U435">
        <f t="shared" si="276"/>
        <v>0</v>
      </c>
      <c r="V435">
        <f t="shared" si="277"/>
        <v>0</v>
      </c>
      <c r="W435">
        <f>ROUND(CX435*I435,0)</f>
        <v>-26</v>
      </c>
      <c r="X435">
        <f>ROUND(CY435,0)</f>
        <v>0</v>
      </c>
      <c r="Y435">
        <f>ROUND(CZ435,0)</f>
        <v>0</v>
      </c>
      <c r="AA435">
        <v>53551707</v>
      </c>
      <c r="AB435">
        <f t="shared" si="278"/>
        <v>4316</v>
      </c>
      <c r="AC435">
        <f t="shared" si="279"/>
        <v>4316</v>
      </c>
      <c r="AD435">
        <f t="shared" si="295"/>
        <v>0</v>
      </c>
      <c r="AE435">
        <f t="shared" si="296"/>
        <v>0</v>
      </c>
      <c r="AF435">
        <f t="shared" si="297"/>
        <v>0</v>
      </c>
      <c r="AG435">
        <f t="shared" si="280"/>
        <v>0</v>
      </c>
      <c r="AH435">
        <f t="shared" si="298"/>
        <v>0</v>
      </c>
      <c r="AI435">
        <f t="shared" si="299"/>
        <v>0</v>
      </c>
      <c r="AJ435">
        <f t="shared" si="281"/>
        <v>197.65</v>
      </c>
      <c r="AK435">
        <v>4316</v>
      </c>
      <c r="AL435">
        <v>4316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197.65</v>
      </c>
      <c r="AT435">
        <v>100</v>
      </c>
      <c r="AU435">
        <v>49</v>
      </c>
      <c r="AV435">
        <v>1</v>
      </c>
      <c r="AW435">
        <v>1</v>
      </c>
      <c r="AZ435">
        <v>1</v>
      </c>
      <c r="BA435">
        <v>1</v>
      </c>
      <c r="BB435">
        <v>1</v>
      </c>
      <c r="BC435">
        <v>2.2000000000000002</v>
      </c>
      <c r="BD435" t="s">
        <v>3</v>
      </c>
      <c r="BE435" t="s">
        <v>3</v>
      </c>
      <c r="BF435" t="s">
        <v>3</v>
      </c>
      <c r="BG435" t="s">
        <v>3</v>
      </c>
      <c r="BH435">
        <v>3</v>
      </c>
      <c r="BI435">
        <v>1</v>
      </c>
      <c r="BJ435" t="s">
        <v>621</v>
      </c>
      <c r="BM435">
        <v>15001</v>
      </c>
      <c r="BN435">
        <v>0</v>
      </c>
      <c r="BO435" t="s">
        <v>619</v>
      </c>
      <c r="BP435">
        <v>1</v>
      </c>
      <c r="BQ435">
        <v>2</v>
      </c>
      <c r="BR435">
        <v>1</v>
      </c>
      <c r="BS435">
        <v>1</v>
      </c>
      <c r="BT435">
        <v>1</v>
      </c>
      <c r="BU435">
        <v>1</v>
      </c>
      <c r="BV435">
        <v>1</v>
      </c>
      <c r="BW435">
        <v>1</v>
      </c>
      <c r="BX435">
        <v>1</v>
      </c>
      <c r="BY435" t="s">
        <v>3</v>
      </c>
      <c r="BZ435">
        <v>100</v>
      </c>
      <c r="CA435">
        <v>49</v>
      </c>
      <c r="CB435" t="s">
        <v>3</v>
      </c>
      <c r="CE435">
        <v>0</v>
      </c>
      <c r="CF435">
        <v>0</v>
      </c>
      <c r="CG435">
        <v>0</v>
      </c>
      <c r="CM435">
        <v>0</v>
      </c>
      <c r="CN435" t="s">
        <v>3</v>
      </c>
      <c r="CO435">
        <v>0</v>
      </c>
      <c r="CP435">
        <f t="shared" si="282"/>
        <v>-1259</v>
      </c>
      <c r="CQ435">
        <f t="shared" si="283"/>
        <v>9495.2000000000007</v>
      </c>
      <c r="CR435">
        <f t="shared" si="284"/>
        <v>0</v>
      </c>
      <c r="CS435">
        <f t="shared" si="285"/>
        <v>0</v>
      </c>
      <c r="CT435">
        <f t="shared" si="286"/>
        <v>0</v>
      </c>
      <c r="CU435">
        <f t="shared" si="287"/>
        <v>0</v>
      </c>
      <c r="CV435">
        <f t="shared" si="288"/>
        <v>0</v>
      </c>
      <c r="CW435">
        <f t="shared" si="289"/>
        <v>0</v>
      </c>
      <c r="CX435">
        <f t="shared" si="290"/>
        <v>197.65</v>
      </c>
      <c r="CY435">
        <f t="shared" si="291"/>
        <v>0</v>
      </c>
      <c r="CZ435">
        <f t="shared" si="292"/>
        <v>0</v>
      </c>
      <c r="DC435" t="s">
        <v>3</v>
      </c>
      <c r="DD435" t="s">
        <v>3</v>
      </c>
      <c r="DE435" t="s">
        <v>3</v>
      </c>
      <c r="DF435" t="s">
        <v>3</v>
      </c>
      <c r="DG435" t="s">
        <v>3</v>
      </c>
      <c r="DH435" t="s">
        <v>3</v>
      </c>
      <c r="DI435" t="s">
        <v>3</v>
      </c>
      <c r="DJ435" t="s">
        <v>3</v>
      </c>
      <c r="DK435" t="s">
        <v>3</v>
      </c>
      <c r="DL435" t="s">
        <v>3</v>
      </c>
      <c r="DM435" t="s">
        <v>3</v>
      </c>
      <c r="DN435">
        <v>0</v>
      </c>
      <c r="DO435">
        <v>0</v>
      </c>
      <c r="DP435">
        <v>1</v>
      </c>
      <c r="DQ435">
        <v>1</v>
      </c>
      <c r="DU435">
        <v>1009</v>
      </c>
      <c r="DV435" t="s">
        <v>26</v>
      </c>
      <c r="DW435" t="s">
        <v>26</v>
      </c>
      <c r="DX435">
        <v>1000</v>
      </c>
      <c r="DZ435" t="s">
        <v>3</v>
      </c>
      <c r="EA435" t="s">
        <v>3</v>
      </c>
      <c r="EB435" t="s">
        <v>3</v>
      </c>
      <c r="EC435" t="s">
        <v>3</v>
      </c>
      <c r="EE435">
        <v>53551142</v>
      </c>
      <c r="EF435">
        <v>2</v>
      </c>
      <c r="EG435" t="s">
        <v>38</v>
      </c>
      <c r="EH435">
        <v>15</v>
      </c>
      <c r="EI435" t="s">
        <v>149</v>
      </c>
      <c r="EJ435">
        <v>1</v>
      </c>
      <c r="EK435">
        <v>15001</v>
      </c>
      <c r="EL435" t="s">
        <v>149</v>
      </c>
      <c r="EM435" t="s">
        <v>150</v>
      </c>
      <c r="EO435" t="s">
        <v>3</v>
      </c>
      <c r="EQ435">
        <v>32768</v>
      </c>
      <c r="ER435">
        <v>4316</v>
      </c>
      <c r="ES435">
        <v>4316</v>
      </c>
      <c r="ET435">
        <v>0</v>
      </c>
      <c r="EU435">
        <v>0</v>
      </c>
      <c r="EV435">
        <v>0</v>
      </c>
      <c r="EW435">
        <v>0</v>
      </c>
      <c r="EX435">
        <v>0</v>
      </c>
      <c r="FQ435">
        <v>0</v>
      </c>
      <c r="FR435">
        <f>ROUND(IF(AND(BH435=3,BI435=3),P435,0),0)</f>
        <v>0</v>
      </c>
      <c r="FS435">
        <v>0</v>
      </c>
      <c r="FX435">
        <v>100</v>
      </c>
      <c r="FY435">
        <v>49</v>
      </c>
      <c r="GA435" t="s">
        <v>3</v>
      </c>
      <c r="GD435">
        <v>1</v>
      </c>
      <c r="GF435">
        <v>-363471204</v>
      </c>
      <c r="GG435">
        <v>2</v>
      </c>
      <c r="GH435">
        <v>1</v>
      </c>
      <c r="GI435">
        <v>2</v>
      </c>
      <c r="GJ435">
        <v>0</v>
      </c>
      <c r="GK435">
        <v>0</v>
      </c>
      <c r="GL435">
        <f>ROUND(IF(AND(BH435=3,BI435=3,FS435&lt;&gt;0),P435,0),0)</f>
        <v>0</v>
      </c>
      <c r="GM435">
        <f>ROUND(O435+X435+Y435,0)+GX435</f>
        <v>-1259</v>
      </c>
      <c r="GN435">
        <f>IF(OR(BI435=0,BI435=1),ROUND(O435+X435+Y435,0),0)</f>
        <v>-1259</v>
      </c>
      <c r="GO435">
        <f>IF(BI435=2,ROUND(O435+X435+Y435,0),0)</f>
        <v>0</v>
      </c>
      <c r="GP435">
        <f>IF(BI435=4,ROUND(O435+X435+Y435,0)+GX435,0)</f>
        <v>0</v>
      </c>
      <c r="GR435">
        <v>0</v>
      </c>
      <c r="GS435">
        <v>0</v>
      </c>
      <c r="GT435">
        <v>0</v>
      </c>
      <c r="GU435" t="s">
        <v>3</v>
      </c>
      <c r="GV435">
        <f t="shared" si="293"/>
        <v>0</v>
      </c>
      <c r="GW435">
        <v>1</v>
      </c>
      <c r="GX435">
        <f>ROUND(HC435*I435,0)</f>
        <v>0</v>
      </c>
      <c r="HA435">
        <v>0</v>
      </c>
      <c r="HB435">
        <v>0</v>
      </c>
      <c r="HC435">
        <f t="shared" si="294"/>
        <v>0</v>
      </c>
      <c r="HE435" t="s">
        <v>3</v>
      </c>
      <c r="HF435" t="s">
        <v>3</v>
      </c>
      <c r="HM435" t="s">
        <v>3</v>
      </c>
      <c r="HN435" t="s">
        <v>151</v>
      </c>
      <c r="HO435" t="s">
        <v>152</v>
      </c>
      <c r="HP435" t="s">
        <v>149</v>
      </c>
      <c r="HQ435" t="s">
        <v>149</v>
      </c>
      <c r="IK435">
        <v>0</v>
      </c>
    </row>
    <row r="436" spans="1:255" x14ac:dyDescent="0.2">
      <c r="A436" s="2">
        <v>18</v>
      </c>
      <c r="B436" s="2">
        <v>1</v>
      </c>
      <c r="C436" s="2">
        <v>838</v>
      </c>
      <c r="D436" s="2"/>
      <c r="E436" s="2" t="s">
        <v>622</v>
      </c>
      <c r="F436" s="2" t="s">
        <v>623</v>
      </c>
      <c r="G436" s="2" t="s">
        <v>624</v>
      </c>
      <c r="H436" s="2" t="s">
        <v>143</v>
      </c>
      <c r="I436" s="2">
        <f>I430*J436</f>
        <v>194.535</v>
      </c>
      <c r="J436" s="2">
        <v>550</v>
      </c>
      <c r="K436" s="2">
        <v>550</v>
      </c>
      <c r="L436" s="2"/>
      <c r="M436" s="2"/>
      <c r="N436" s="2"/>
      <c r="O436" s="2">
        <f>ROUND(CP436,2)</f>
        <v>603.05999999999995</v>
      </c>
      <c r="P436" s="2">
        <f>ROUND(CQ436*I436,2)</f>
        <v>603.05999999999995</v>
      </c>
      <c r="Q436" s="2">
        <f>ROUND(CR436*I436,2)</f>
        <v>0</v>
      </c>
      <c r="R436" s="2">
        <f>ROUND(CS436*I436,2)</f>
        <v>0</v>
      </c>
      <c r="S436" s="2">
        <f>ROUND(CT436*I436,2)</f>
        <v>0</v>
      </c>
      <c r="T436" s="2">
        <f>ROUND(CU436*I436,2)</f>
        <v>0</v>
      </c>
      <c r="U436" s="2">
        <f t="shared" si="276"/>
        <v>0</v>
      </c>
      <c r="V436" s="2">
        <f t="shared" si="277"/>
        <v>0</v>
      </c>
      <c r="W436" s="2">
        <f>ROUND(CX436*I436,2)</f>
        <v>27.23</v>
      </c>
      <c r="X436" s="2">
        <f>ROUND(CY436,2)</f>
        <v>0</v>
      </c>
      <c r="Y436" s="2">
        <f>ROUND(CZ436,2)</f>
        <v>0</v>
      </c>
      <c r="Z436" s="2"/>
      <c r="AA436" s="2">
        <v>53551706</v>
      </c>
      <c r="AB436" s="2">
        <f t="shared" si="278"/>
        <v>3.1</v>
      </c>
      <c r="AC436" s="2">
        <f t="shared" si="279"/>
        <v>3.1</v>
      </c>
      <c r="AD436" s="2">
        <f t="shared" si="295"/>
        <v>0</v>
      </c>
      <c r="AE436" s="2">
        <f t="shared" si="296"/>
        <v>0</v>
      </c>
      <c r="AF436" s="2">
        <f t="shared" si="297"/>
        <v>0</v>
      </c>
      <c r="AG436" s="2">
        <f t="shared" si="280"/>
        <v>0</v>
      </c>
      <c r="AH436" s="2">
        <f t="shared" si="298"/>
        <v>0</v>
      </c>
      <c r="AI436" s="2">
        <f t="shared" si="299"/>
        <v>0</v>
      </c>
      <c r="AJ436" s="2">
        <f t="shared" si="281"/>
        <v>0.14000000000000001</v>
      </c>
      <c r="AK436" s="2">
        <v>3.1</v>
      </c>
      <c r="AL436" s="2">
        <v>3.1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0.14000000000000001</v>
      </c>
      <c r="AT436" s="2">
        <v>100</v>
      </c>
      <c r="AU436" s="2">
        <v>49</v>
      </c>
      <c r="AV436" s="2">
        <v>1</v>
      </c>
      <c r="AW436" s="2">
        <v>1</v>
      </c>
      <c r="AX436" s="2"/>
      <c r="AY436" s="2"/>
      <c r="AZ436" s="2">
        <v>1</v>
      </c>
      <c r="BA436" s="2">
        <v>1</v>
      </c>
      <c r="BB436" s="2">
        <v>1</v>
      </c>
      <c r="BC436" s="2">
        <v>1</v>
      </c>
      <c r="BD436" s="2" t="s">
        <v>3</v>
      </c>
      <c r="BE436" s="2" t="s">
        <v>3</v>
      </c>
      <c r="BF436" s="2" t="s">
        <v>3</v>
      </c>
      <c r="BG436" s="2" t="s">
        <v>3</v>
      </c>
      <c r="BH436" s="2">
        <v>3</v>
      </c>
      <c r="BI436" s="2">
        <v>1</v>
      </c>
      <c r="BJ436" s="2" t="s">
        <v>625</v>
      </c>
      <c r="BK436" s="2"/>
      <c r="BL436" s="2"/>
      <c r="BM436" s="2">
        <v>15001</v>
      </c>
      <c r="BN436" s="2">
        <v>0</v>
      </c>
      <c r="BO436" s="2" t="s">
        <v>3</v>
      </c>
      <c r="BP436" s="2">
        <v>0</v>
      </c>
      <c r="BQ436" s="2">
        <v>2</v>
      </c>
      <c r="BR436" s="2">
        <v>0</v>
      </c>
      <c r="BS436" s="2">
        <v>1</v>
      </c>
      <c r="BT436" s="2">
        <v>1</v>
      </c>
      <c r="BU436" s="2">
        <v>1</v>
      </c>
      <c r="BV436" s="2">
        <v>1</v>
      </c>
      <c r="BW436" s="2">
        <v>1</v>
      </c>
      <c r="BX436" s="2">
        <v>1</v>
      </c>
      <c r="BY436" s="2" t="s">
        <v>3</v>
      </c>
      <c r="BZ436" s="2">
        <v>100</v>
      </c>
      <c r="CA436" s="2">
        <v>49</v>
      </c>
      <c r="CB436" s="2" t="s">
        <v>3</v>
      </c>
      <c r="CC436" s="2"/>
      <c r="CD436" s="2"/>
      <c r="CE436" s="2">
        <v>0</v>
      </c>
      <c r="CF436" s="2">
        <v>0</v>
      </c>
      <c r="CG436" s="2">
        <v>0</v>
      </c>
      <c r="CH436" s="2"/>
      <c r="CI436" s="2"/>
      <c r="CJ436" s="2"/>
      <c r="CK436" s="2"/>
      <c r="CL436" s="2"/>
      <c r="CM436" s="2">
        <v>0</v>
      </c>
      <c r="CN436" s="2" t="s">
        <v>3</v>
      </c>
      <c r="CO436" s="2">
        <v>0</v>
      </c>
      <c r="CP436" s="2">
        <f t="shared" si="282"/>
        <v>603.05999999999995</v>
      </c>
      <c r="CQ436" s="2">
        <f t="shared" si="283"/>
        <v>3.1</v>
      </c>
      <c r="CR436" s="2">
        <f t="shared" si="284"/>
        <v>0</v>
      </c>
      <c r="CS436" s="2">
        <f t="shared" si="285"/>
        <v>0</v>
      </c>
      <c r="CT436" s="2">
        <f t="shared" si="286"/>
        <v>0</v>
      </c>
      <c r="CU436" s="2">
        <f t="shared" si="287"/>
        <v>0</v>
      </c>
      <c r="CV436" s="2">
        <f t="shared" si="288"/>
        <v>0</v>
      </c>
      <c r="CW436" s="2">
        <f t="shared" si="289"/>
        <v>0</v>
      </c>
      <c r="CX436" s="2">
        <f t="shared" si="290"/>
        <v>0.14000000000000001</v>
      </c>
      <c r="CY436" s="2">
        <f t="shared" si="291"/>
        <v>0</v>
      </c>
      <c r="CZ436" s="2">
        <f t="shared" si="292"/>
        <v>0</v>
      </c>
      <c r="DA436" s="2"/>
      <c r="DB436" s="2"/>
      <c r="DC436" s="2" t="s">
        <v>3</v>
      </c>
      <c r="DD436" s="2" t="s">
        <v>3</v>
      </c>
      <c r="DE436" s="2" t="s">
        <v>3</v>
      </c>
      <c r="DF436" s="2" t="s">
        <v>3</v>
      </c>
      <c r="DG436" s="2" t="s">
        <v>3</v>
      </c>
      <c r="DH436" s="2" t="s">
        <v>3</v>
      </c>
      <c r="DI436" s="2" t="s">
        <v>3</v>
      </c>
      <c r="DJ436" s="2" t="s">
        <v>3</v>
      </c>
      <c r="DK436" s="2" t="s">
        <v>3</v>
      </c>
      <c r="DL436" s="2" t="s">
        <v>3</v>
      </c>
      <c r="DM436" s="2" t="s">
        <v>3</v>
      </c>
      <c r="DN436" s="2">
        <v>0</v>
      </c>
      <c r="DO436" s="2">
        <v>0</v>
      </c>
      <c r="DP436" s="2">
        <v>1</v>
      </c>
      <c r="DQ436" s="2">
        <v>1</v>
      </c>
      <c r="DR436" s="2"/>
      <c r="DS436" s="2"/>
      <c r="DT436" s="2"/>
      <c r="DU436" s="2">
        <v>1009</v>
      </c>
      <c r="DV436" s="2" t="s">
        <v>143</v>
      </c>
      <c r="DW436" s="2" t="s">
        <v>143</v>
      </c>
      <c r="DX436" s="2">
        <v>1</v>
      </c>
      <c r="DY436" s="2"/>
      <c r="DZ436" s="2" t="s">
        <v>3</v>
      </c>
      <c r="EA436" s="2" t="s">
        <v>3</v>
      </c>
      <c r="EB436" s="2" t="s">
        <v>3</v>
      </c>
      <c r="EC436" s="2" t="s">
        <v>3</v>
      </c>
      <c r="ED436" s="2"/>
      <c r="EE436" s="2">
        <v>53551142</v>
      </c>
      <c r="EF436" s="2">
        <v>2</v>
      </c>
      <c r="EG436" s="2" t="s">
        <v>38</v>
      </c>
      <c r="EH436" s="2">
        <v>15</v>
      </c>
      <c r="EI436" s="2" t="s">
        <v>149</v>
      </c>
      <c r="EJ436" s="2">
        <v>1</v>
      </c>
      <c r="EK436" s="2">
        <v>15001</v>
      </c>
      <c r="EL436" s="2" t="s">
        <v>149</v>
      </c>
      <c r="EM436" s="2" t="s">
        <v>150</v>
      </c>
      <c r="EN436" s="2"/>
      <c r="EO436" s="2" t="s">
        <v>3</v>
      </c>
      <c r="EP436" s="2"/>
      <c r="EQ436" s="2">
        <v>0</v>
      </c>
      <c r="ER436" s="2">
        <v>3.1</v>
      </c>
      <c r="ES436" s="2">
        <v>3.1</v>
      </c>
      <c r="ET436" s="2">
        <v>0</v>
      </c>
      <c r="EU436" s="2">
        <v>0</v>
      </c>
      <c r="EV436" s="2">
        <v>0</v>
      </c>
      <c r="EW436" s="2">
        <v>0</v>
      </c>
      <c r="EX436" s="2">
        <v>0</v>
      </c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>
        <v>0</v>
      </c>
      <c r="FR436" s="2">
        <f>ROUND(IF(AND(BH436=3,BI436=3),P436,0),2)</f>
        <v>0</v>
      </c>
      <c r="FS436" s="2">
        <v>0</v>
      </c>
      <c r="FT436" s="2"/>
      <c r="FU436" s="2"/>
      <c r="FV436" s="2"/>
      <c r="FW436" s="2"/>
      <c r="FX436" s="2">
        <v>100</v>
      </c>
      <c r="FY436" s="2">
        <v>49</v>
      </c>
      <c r="FZ436" s="2"/>
      <c r="GA436" s="2" t="s">
        <v>3</v>
      </c>
      <c r="GB436" s="2"/>
      <c r="GC436" s="2"/>
      <c r="GD436" s="2">
        <v>1</v>
      </c>
      <c r="GE436" s="2"/>
      <c r="GF436" s="2">
        <v>668542510</v>
      </c>
      <c r="GG436" s="2">
        <v>2</v>
      </c>
      <c r="GH436" s="2">
        <v>1</v>
      </c>
      <c r="GI436" s="2">
        <v>-2</v>
      </c>
      <c r="GJ436" s="2">
        <v>0</v>
      </c>
      <c r="GK436" s="2">
        <v>0</v>
      </c>
      <c r="GL436" s="2">
        <f>ROUND(IF(AND(BH436=3,BI436=3,FS436&lt;&gt;0),P436,0),2)</f>
        <v>0</v>
      </c>
      <c r="GM436" s="2">
        <f>ROUND(O436+X436+Y436,2)+GX436</f>
        <v>603.05999999999995</v>
      </c>
      <c r="GN436" s="2">
        <f>IF(OR(BI436=0,BI436=1),ROUND(O436+X436+Y436,2),0)</f>
        <v>603.05999999999995</v>
      </c>
      <c r="GO436" s="2">
        <f>IF(BI436=2,ROUND(O436+X436+Y436,2),0)</f>
        <v>0</v>
      </c>
      <c r="GP436" s="2">
        <f>IF(BI436=4,ROUND(O436+X436+Y436,2)+GX436,0)</f>
        <v>0</v>
      </c>
      <c r="GQ436" s="2"/>
      <c r="GR436" s="2">
        <v>0</v>
      </c>
      <c r="GS436" s="2">
        <v>0</v>
      </c>
      <c r="GT436" s="2">
        <v>0</v>
      </c>
      <c r="GU436" s="2" t="s">
        <v>3</v>
      </c>
      <c r="GV436" s="2">
        <f t="shared" si="293"/>
        <v>0</v>
      </c>
      <c r="GW436" s="2">
        <v>1</v>
      </c>
      <c r="GX436" s="2">
        <f>ROUND(HC436*I436,2)</f>
        <v>0</v>
      </c>
      <c r="GY436" s="2"/>
      <c r="GZ436" s="2"/>
      <c r="HA436" s="2">
        <v>0</v>
      </c>
      <c r="HB436" s="2">
        <v>0</v>
      </c>
      <c r="HC436" s="2">
        <f t="shared" si="294"/>
        <v>0</v>
      </c>
      <c r="HD436" s="2"/>
      <c r="HE436" s="2" t="s">
        <v>3</v>
      </c>
      <c r="HF436" s="2" t="s">
        <v>3</v>
      </c>
      <c r="HG436" s="2"/>
      <c r="HH436" s="2"/>
      <c r="HI436" s="2"/>
      <c r="HJ436" s="2"/>
      <c r="HK436" s="2"/>
      <c r="HL436" s="2"/>
      <c r="HM436" s="2" t="s">
        <v>3</v>
      </c>
      <c r="HN436" s="2" t="s">
        <v>151</v>
      </c>
      <c r="HO436" s="2" t="s">
        <v>152</v>
      </c>
      <c r="HP436" s="2" t="s">
        <v>149</v>
      </c>
      <c r="HQ436" s="2" t="s">
        <v>149</v>
      </c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>
        <v>0</v>
      </c>
      <c r="IL436" s="2"/>
      <c r="IM436" s="2"/>
      <c r="IN436" s="2"/>
      <c r="IO436" s="2"/>
      <c r="IP436" s="2"/>
      <c r="IQ436" s="2"/>
      <c r="IR436" s="2"/>
      <c r="IS436" s="2"/>
      <c r="IT436" s="2"/>
      <c r="IU436" s="2"/>
    </row>
    <row r="437" spans="1:255" x14ac:dyDescent="0.2">
      <c r="A437">
        <v>18</v>
      </c>
      <c r="B437">
        <v>1</v>
      </c>
      <c r="C437">
        <v>852</v>
      </c>
      <c r="E437" t="s">
        <v>622</v>
      </c>
      <c r="F437" t="s">
        <v>623</v>
      </c>
      <c r="G437" t="s">
        <v>624</v>
      </c>
      <c r="H437" t="s">
        <v>143</v>
      </c>
      <c r="I437">
        <f>I431*J437</f>
        <v>194.535</v>
      </c>
      <c r="J437">
        <v>550</v>
      </c>
      <c r="K437">
        <v>550</v>
      </c>
      <c r="O437">
        <f>ROUND(CP437,0)</f>
        <v>2575</v>
      </c>
      <c r="P437">
        <f>ROUND(CQ437*I437,0)</f>
        <v>2575</v>
      </c>
      <c r="Q437">
        <f>ROUND(CR437*I437,0)</f>
        <v>0</v>
      </c>
      <c r="R437">
        <f>ROUND(CS437*I437,0)</f>
        <v>0</v>
      </c>
      <c r="S437">
        <f>ROUND(CT437*I437,0)</f>
        <v>0</v>
      </c>
      <c r="T437">
        <f>ROUND(CU437*I437,0)</f>
        <v>0</v>
      </c>
      <c r="U437">
        <f t="shared" si="276"/>
        <v>0</v>
      </c>
      <c r="V437">
        <f t="shared" si="277"/>
        <v>0</v>
      </c>
      <c r="W437">
        <f>ROUND(CX437*I437,0)</f>
        <v>27</v>
      </c>
      <c r="X437">
        <f>ROUND(CY437,0)</f>
        <v>0</v>
      </c>
      <c r="Y437">
        <f>ROUND(CZ437,0)</f>
        <v>0</v>
      </c>
      <c r="AA437">
        <v>53551707</v>
      </c>
      <c r="AB437">
        <f t="shared" si="278"/>
        <v>3.1</v>
      </c>
      <c r="AC437">
        <f t="shared" si="279"/>
        <v>3.1</v>
      </c>
      <c r="AD437">
        <f t="shared" si="295"/>
        <v>0</v>
      </c>
      <c r="AE437">
        <f t="shared" si="296"/>
        <v>0</v>
      </c>
      <c r="AF437">
        <f t="shared" si="297"/>
        <v>0</v>
      </c>
      <c r="AG437">
        <f t="shared" si="280"/>
        <v>0</v>
      </c>
      <c r="AH437">
        <f t="shared" si="298"/>
        <v>0</v>
      </c>
      <c r="AI437">
        <f t="shared" si="299"/>
        <v>0</v>
      </c>
      <c r="AJ437">
        <f t="shared" si="281"/>
        <v>0.14000000000000001</v>
      </c>
      <c r="AK437">
        <v>3.1</v>
      </c>
      <c r="AL437">
        <v>3.1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0.14000000000000001</v>
      </c>
      <c r="AT437">
        <v>100</v>
      </c>
      <c r="AU437">
        <v>49</v>
      </c>
      <c r="AV437">
        <v>1</v>
      </c>
      <c r="AW437">
        <v>1</v>
      </c>
      <c r="AZ437">
        <v>1</v>
      </c>
      <c r="BA437">
        <v>1</v>
      </c>
      <c r="BB437">
        <v>1</v>
      </c>
      <c r="BC437">
        <v>4.2699999999999996</v>
      </c>
      <c r="BD437" t="s">
        <v>3</v>
      </c>
      <c r="BE437" t="s">
        <v>3</v>
      </c>
      <c r="BF437" t="s">
        <v>3</v>
      </c>
      <c r="BG437" t="s">
        <v>3</v>
      </c>
      <c r="BH437">
        <v>3</v>
      </c>
      <c r="BI437">
        <v>1</v>
      </c>
      <c r="BJ437" t="s">
        <v>625</v>
      </c>
      <c r="BM437">
        <v>15001</v>
      </c>
      <c r="BN437">
        <v>0</v>
      </c>
      <c r="BO437" t="s">
        <v>623</v>
      </c>
      <c r="BP437">
        <v>1</v>
      </c>
      <c r="BQ437">
        <v>2</v>
      </c>
      <c r="BR437">
        <v>0</v>
      </c>
      <c r="BS437">
        <v>1</v>
      </c>
      <c r="BT437">
        <v>1</v>
      </c>
      <c r="BU437">
        <v>1</v>
      </c>
      <c r="BV437">
        <v>1</v>
      </c>
      <c r="BW437">
        <v>1</v>
      </c>
      <c r="BX437">
        <v>1</v>
      </c>
      <c r="BY437" t="s">
        <v>3</v>
      </c>
      <c r="BZ437">
        <v>100</v>
      </c>
      <c r="CA437">
        <v>49</v>
      </c>
      <c r="CB437" t="s">
        <v>3</v>
      </c>
      <c r="CE437">
        <v>0</v>
      </c>
      <c r="CF437">
        <v>0</v>
      </c>
      <c r="CG437">
        <v>0</v>
      </c>
      <c r="CM437">
        <v>0</v>
      </c>
      <c r="CN437" t="s">
        <v>3</v>
      </c>
      <c r="CO437">
        <v>0</v>
      </c>
      <c r="CP437">
        <f t="shared" si="282"/>
        <v>2575</v>
      </c>
      <c r="CQ437">
        <f t="shared" si="283"/>
        <v>13.236999999999998</v>
      </c>
      <c r="CR437">
        <f t="shared" si="284"/>
        <v>0</v>
      </c>
      <c r="CS437">
        <f t="shared" si="285"/>
        <v>0</v>
      </c>
      <c r="CT437">
        <f t="shared" si="286"/>
        <v>0</v>
      </c>
      <c r="CU437">
        <f t="shared" si="287"/>
        <v>0</v>
      </c>
      <c r="CV437">
        <f t="shared" si="288"/>
        <v>0</v>
      </c>
      <c r="CW437">
        <f t="shared" si="289"/>
        <v>0</v>
      </c>
      <c r="CX437">
        <f t="shared" si="290"/>
        <v>0.14000000000000001</v>
      </c>
      <c r="CY437">
        <f t="shared" si="291"/>
        <v>0</v>
      </c>
      <c r="CZ437">
        <f t="shared" si="292"/>
        <v>0</v>
      </c>
      <c r="DC437" t="s">
        <v>3</v>
      </c>
      <c r="DD437" t="s">
        <v>3</v>
      </c>
      <c r="DE437" t="s">
        <v>3</v>
      </c>
      <c r="DF437" t="s">
        <v>3</v>
      </c>
      <c r="DG437" t="s">
        <v>3</v>
      </c>
      <c r="DH437" t="s">
        <v>3</v>
      </c>
      <c r="DI437" t="s">
        <v>3</v>
      </c>
      <c r="DJ437" t="s">
        <v>3</v>
      </c>
      <c r="DK437" t="s">
        <v>3</v>
      </c>
      <c r="DL437" t="s">
        <v>3</v>
      </c>
      <c r="DM437" t="s">
        <v>3</v>
      </c>
      <c r="DN437">
        <v>0</v>
      </c>
      <c r="DO437">
        <v>0</v>
      </c>
      <c r="DP437">
        <v>1</v>
      </c>
      <c r="DQ437">
        <v>1</v>
      </c>
      <c r="DU437">
        <v>1009</v>
      </c>
      <c r="DV437" t="s">
        <v>143</v>
      </c>
      <c r="DW437" t="s">
        <v>143</v>
      </c>
      <c r="DX437">
        <v>1</v>
      </c>
      <c r="DZ437" t="s">
        <v>3</v>
      </c>
      <c r="EA437" t="s">
        <v>3</v>
      </c>
      <c r="EB437" t="s">
        <v>3</v>
      </c>
      <c r="EC437" t="s">
        <v>3</v>
      </c>
      <c r="EE437">
        <v>53551142</v>
      </c>
      <c r="EF437">
        <v>2</v>
      </c>
      <c r="EG437" t="s">
        <v>38</v>
      </c>
      <c r="EH437">
        <v>15</v>
      </c>
      <c r="EI437" t="s">
        <v>149</v>
      </c>
      <c r="EJ437">
        <v>1</v>
      </c>
      <c r="EK437">
        <v>15001</v>
      </c>
      <c r="EL437" t="s">
        <v>149</v>
      </c>
      <c r="EM437" t="s">
        <v>150</v>
      </c>
      <c r="EO437" t="s">
        <v>3</v>
      </c>
      <c r="EQ437">
        <v>0</v>
      </c>
      <c r="ER437">
        <v>3.1</v>
      </c>
      <c r="ES437">
        <v>3.1</v>
      </c>
      <c r="ET437">
        <v>0</v>
      </c>
      <c r="EU437">
        <v>0</v>
      </c>
      <c r="EV437">
        <v>0</v>
      </c>
      <c r="EW437">
        <v>0</v>
      </c>
      <c r="EX437">
        <v>0</v>
      </c>
      <c r="FQ437">
        <v>0</v>
      </c>
      <c r="FR437">
        <f>ROUND(IF(AND(BH437=3,BI437=3),P437,0),0)</f>
        <v>0</v>
      </c>
      <c r="FS437">
        <v>0</v>
      </c>
      <c r="FX437">
        <v>100</v>
      </c>
      <c r="FY437">
        <v>49</v>
      </c>
      <c r="GA437" t="s">
        <v>3</v>
      </c>
      <c r="GD437">
        <v>1</v>
      </c>
      <c r="GF437">
        <v>668542510</v>
      </c>
      <c r="GG437">
        <v>2</v>
      </c>
      <c r="GH437">
        <v>1</v>
      </c>
      <c r="GI437">
        <v>2</v>
      </c>
      <c r="GJ437">
        <v>0</v>
      </c>
      <c r="GK437">
        <v>0</v>
      </c>
      <c r="GL437">
        <f>ROUND(IF(AND(BH437=3,BI437=3,FS437&lt;&gt;0),P437,0),0)</f>
        <v>0</v>
      </c>
      <c r="GM437">
        <f>ROUND(O437+X437+Y437,0)+GX437</f>
        <v>2575</v>
      </c>
      <c r="GN437">
        <f>IF(OR(BI437=0,BI437=1),ROUND(O437+X437+Y437,0),0)</f>
        <v>2575</v>
      </c>
      <c r="GO437">
        <f>IF(BI437=2,ROUND(O437+X437+Y437,0),0)</f>
        <v>0</v>
      </c>
      <c r="GP437">
        <f>IF(BI437=4,ROUND(O437+X437+Y437,0)+GX437,0)</f>
        <v>0</v>
      </c>
      <c r="GR437">
        <v>0</v>
      </c>
      <c r="GS437">
        <v>0</v>
      </c>
      <c r="GT437">
        <v>0</v>
      </c>
      <c r="GU437" t="s">
        <v>3</v>
      </c>
      <c r="GV437">
        <f t="shared" si="293"/>
        <v>0</v>
      </c>
      <c r="GW437">
        <v>1</v>
      </c>
      <c r="GX437">
        <f>ROUND(HC437*I437,0)</f>
        <v>0</v>
      </c>
      <c r="HA437">
        <v>0</v>
      </c>
      <c r="HB437">
        <v>0</v>
      </c>
      <c r="HC437">
        <f t="shared" si="294"/>
        <v>0</v>
      </c>
      <c r="HE437" t="s">
        <v>3</v>
      </c>
      <c r="HF437" t="s">
        <v>3</v>
      </c>
      <c r="HM437" t="s">
        <v>3</v>
      </c>
      <c r="HN437" t="s">
        <v>151</v>
      </c>
      <c r="HO437" t="s">
        <v>152</v>
      </c>
      <c r="HP437" t="s">
        <v>149</v>
      </c>
      <c r="HQ437" t="s">
        <v>149</v>
      </c>
      <c r="IK437">
        <v>0</v>
      </c>
    </row>
    <row r="438" spans="1:255" x14ac:dyDescent="0.2">
      <c r="A438" s="2">
        <v>18</v>
      </c>
      <c r="B438" s="2">
        <v>1</v>
      </c>
      <c r="C438" s="2">
        <v>839</v>
      </c>
      <c r="D438" s="2"/>
      <c r="E438" s="2" t="s">
        <v>626</v>
      </c>
      <c r="F438" s="2" t="s">
        <v>567</v>
      </c>
      <c r="G438" s="2" t="s">
        <v>568</v>
      </c>
      <c r="H438" s="2" t="s">
        <v>128</v>
      </c>
      <c r="I438" s="2">
        <f>I430*J438</f>
        <v>35.369999999999997</v>
      </c>
      <c r="J438" s="2">
        <v>99.999999999999986</v>
      </c>
      <c r="K438" s="2">
        <v>100</v>
      </c>
      <c r="L438" s="2"/>
      <c r="M438" s="2"/>
      <c r="N438" s="2"/>
      <c r="O438" s="2">
        <f>ROUND(CP438,2)</f>
        <v>2833.84</v>
      </c>
      <c r="P438" s="2">
        <f>ROUND(CQ438*I438,2)</f>
        <v>2833.84</v>
      </c>
      <c r="Q438" s="2">
        <f>ROUND(CR438*I438,2)</f>
        <v>0</v>
      </c>
      <c r="R438" s="2">
        <f>ROUND(CS438*I438,2)</f>
        <v>0</v>
      </c>
      <c r="S438" s="2">
        <f>ROUND(CT438*I438,2)</f>
        <v>0</v>
      </c>
      <c r="T438" s="2">
        <f>ROUND(CU438*I438,2)</f>
        <v>0</v>
      </c>
      <c r="U438" s="2">
        <f t="shared" si="276"/>
        <v>0</v>
      </c>
      <c r="V438" s="2">
        <f t="shared" si="277"/>
        <v>0</v>
      </c>
      <c r="W438" s="2">
        <f>ROUND(CX438*I438,2)</f>
        <v>31.83</v>
      </c>
      <c r="X438" s="2">
        <f>ROUND(CY438,2)</f>
        <v>0</v>
      </c>
      <c r="Y438" s="2">
        <f>ROUND(CZ438,2)</f>
        <v>0</v>
      </c>
      <c r="Z438" s="2"/>
      <c r="AA438" s="2">
        <v>53551706</v>
      </c>
      <c r="AB438" s="2">
        <f t="shared" si="278"/>
        <v>80.12</v>
      </c>
      <c r="AC438" s="2">
        <f t="shared" si="279"/>
        <v>80.12</v>
      </c>
      <c r="AD438" s="2">
        <f t="shared" si="295"/>
        <v>0</v>
      </c>
      <c r="AE438" s="2">
        <f t="shared" si="296"/>
        <v>0</v>
      </c>
      <c r="AF438" s="2">
        <f t="shared" si="297"/>
        <v>0</v>
      </c>
      <c r="AG438" s="2">
        <f t="shared" si="280"/>
        <v>0</v>
      </c>
      <c r="AH438" s="2">
        <f t="shared" si="298"/>
        <v>0</v>
      </c>
      <c r="AI438" s="2">
        <f t="shared" si="299"/>
        <v>0</v>
      </c>
      <c r="AJ438" s="2">
        <f t="shared" si="281"/>
        <v>0.9</v>
      </c>
      <c r="AK438" s="2">
        <v>80.12</v>
      </c>
      <c r="AL438" s="2">
        <v>80.12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0.9</v>
      </c>
      <c r="AT438" s="2">
        <v>100</v>
      </c>
      <c r="AU438" s="2">
        <v>49</v>
      </c>
      <c r="AV438" s="2">
        <v>1</v>
      </c>
      <c r="AW438" s="2">
        <v>1</v>
      </c>
      <c r="AX438" s="2"/>
      <c r="AY438" s="2"/>
      <c r="AZ438" s="2">
        <v>1</v>
      </c>
      <c r="BA438" s="2">
        <v>1</v>
      </c>
      <c r="BB438" s="2">
        <v>1</v>
      </c>
      <c r="BC438" s="2">
        <v>1</v>
      </c>
      <c r="BD438" s="2" t="s">
        <v>3</v>
      </c>
      <c r="BE438" s="2" t="s">
        <v>3</v>
      </c>
      <c r="BF438" s="2" t="s">
        <v>3</v>
      </c>
      <c r="BG438" s="2" t="s">
        <v>3</v>
      </c>
      <c r="BH438" s="2">
        <v>3</v>
      </c>
      <c r="BI438" s="2">
        <v>1</v>
      </c>
      <c r="BJ438" s="2" t="s">
        <v>569</v>
      </c>
      <c r="BK438" s="2"/>
      <c r="BL438" s="2"/>
      <c r="BM438" s="2">
        <v>15001</v>
      </c>
      <c r="BN438" s="2">
        <v>0</v>
      </c>
      <c r="BO438" s="2" t="s">
        <v>3</v>
      </c>
      <c r="BP438" s="2">
        <v>0</v>
      </c>
      <c r="BQ438" s="2">
        <v>2</v>
      </c>
      <c r="BR438" s="2">
        <v>0</v>
      </c>
      <c r="BS438" s="2">
        <v>1</v>
      </c>
      <c r="BT438" s="2">
        <v>1</v>
      </c>
      <c r="BU438" s="2">
        <v>1</v>
      </c>
      <c r="BV438" s="2">
        <v>1</v>
      </c>
      <c r="BW438" s="2">
        <v>1</v>
      </c>
      <c r="BX438" s="2">
        <v>1</v>
      </c>
      <c r="BY438" s="2" t="s">
        <v>3</v>
      </c>
      <c r="BZ438" s="2">
        <v>100</v>
      </c>
      <c r="CA438" s="2">
        <v>49</v>
      </c>
      <c r="CB438" s="2" t="s">
        <v>3</v>
      </c>
      <c r="CC438" s="2"/>
      <c r="CD438" s="2"/>
      <c r="CE438" s="2">
        <v>0</v>
      </c>
      <c r="CF438" s="2">
        <v>0</v>
      </c>
      <c r="CG438" s="2">
        <v>0</v>
      </c>
      <c r="CH438" s="2"/>
      <c r="CI438" s="2"/>
      <c r="CJ438" s="2"/>
      <c r="CK438" s="2"/>
      <c r="CL438" s="2"/>
      <c r="CM438" s="2">
        <v>0</v>
      </c>
      <c r="CN438" s="2" t="s">
        <v>3</v>
      </c>
      <c r="CO438" s="2">
        <v>0</v>
      </c>
      <c r="CP438" s="2">
        <f t="shared" si="282"/>
        <v>2833.84</v>
      </c>
      <c r="CQ438" s="2">
        <f t="shared" si="283"/>
        <v>80.12</v>
      </c>
      <c r="CR438" s="2">
        <f t="shared" si="284"/>
        <v>0</v>
      </c>
      <c r="CS438" s="2">
        <f t="shared" si="285"/>
        <v>0</v>
      </c>
      <c r="CT438" s="2">
        <f t="shared" si="286"/>
        <v>0</v>
      </c>
      <c r="CU438" s="2">
        <f t="shared" si="287"/>
        <v>0</v>
      </c>
      <c r="CV438" s="2">
        <f t="shared" si="288"/>
        <v>0</v>
      </c>
      <c r="CW438" s="2">
        <f t="shared" si="289"/>
        <v>0</v>
      </c>
      <c r="CX438" s="2">
        <f t="shared" si="290"/>
        <v>0.9</v>
      </c>
      <c r="CY438" s="2">
        <f t="shared" si="291"/>
        <v>0</v>
      </c>
      <c r="CZ438" s="2">
        <f t="shared" si="292"/>
        <v>0</v>
      </c>
      <c r="DA438" s="2"/>
      <c r="DB438" s="2"/>
      <c r="DC438" s="2" t="s">
        <v>3</v>
      </c>
      <c r="DD438" s="2" t="s">
        <v>3</v>
      </c>
      <c r="DE438" s="2" t="s">
        <v>3</v>
      </c>
      <c r="DF438" s="2" t="s">
        <v>3</v>
      </c>
      <c r="DG438" s="2" t="s">
        <v>3</v>
      </c>
      <c r="DH438" s="2" t="s">
        <v>3</v>
      </c>
      <c r="DI438" s="2" t="s">
        <v>3</v>
      </c>
      <c r="DJ438" s="2" t="s">
        <v>3</v>
      </c>
      <c r="DK438" s="2" t="s">
        <v>3</v>
      </c>
      <c r="DL438" s="2" t="s">
        <v>3</v>
      </c>
      <c r="DM438" s="2" t="s">
        <v>3</v>
      </c>
      <c r="DN438" s="2">
        <v>0</v>
      </c>
      <c r="DO438" s="2">
        <v>0</v>
      </c>
      <c r="DP438" s="2">
        <v>1</v>
      </c>
      <c r="DQ438" s="2">
        <v>1</v>
      </c>
      <c r="DR438" s="2"/>
      <c r="DS438" s="2"/>
      <c r="DT438" s="2"/>
      <c r="DU438" s="2">
        <v>1005</v>
      </c>
      <c r="DV438" s="2" t="s">
        <v>128</v>
      </c>
      <c r="DW438" s="2" t="s">
        <v>128</v>
      </c>
      <c r="DX438" s="2">
        <v>1</v>
      </c>
      <c r="DY438" s="2"/>
      <c r="DZ438" s="2" t="s">
        <v>3</v>
      </c>
      <c r="EA438" s="2" t="s">
        <v>3</v>
      </c>
      <c r="EB438" s="2" t="s">
        <v>3</v>
      </c>
      <c r="EC438" s="2" t="s">
        <v>3</v>
      </c>
      <c r="ED438" s="2"/>
      <c r="EE438" s="2">
        <v>53551142</v>
      </c>
      <c r="EF438" s="2">
        <v>2</v>
      </c>
      <c r="EG438" s="2" t="s">
        <v>38</v>
      </c>
      <c r="EH438" s="2">
        <v>15</v>
      </c>
      <c r="EI438" s="2" t="s">
        <v>149</v>
      </c>
      <c r="EJ438" s="2">
        <v>1</v>
      </c>
      <c r="EK438" s="2">
        <v>15001</v>
      </c>
      <c r="EL438" s="2" t="s">
        <v>149</v>
      </c>
      <c r="EM438" s="2" t="s">
        <v>150</v>
      </c>
      <c r="EN438" s="2"/>
      <c r="EO438" s="2" t="s">
        <v>3</v>
      </c>
      <c r="EP438" s="2"/>
      <c r="EQ438" s="2">
        <v>0</v>
      </c>
      <c r="ER438" s="2">
        <v>80.12</v>
      </c>
      <c r="ES438" s="2">
        <v>80.12</v>
      </c>
      <c r="ET438" s="2">
        <v>0</v>
      </c>
      <c r="EU438" s="2">
        <v>0</v>
      </c>
      <c r="EV438" s="2">
        <v>0</v>
      </c>
      <c r="EW438" s="2">
        <v>0</v>
      </c>
      <c r="EX438" s="2">
        <v>0</v>
      </c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>
        <v>0</v>
      </c>
      <c r="FR438" s="2">
        <f>ROUND(IF(AND(BH438=3,BI438=3),P438,0),2)</f>
        <v>0</v>
      </c>
      <c r="FS438" s="2">
        <v>0</v>
      </c>
      <c r="FT438" s="2"/>
      <c r="FU438" s="2"/>
      <c r="FV438" s="2"/>
      <c r="FW438" s="2"/>
      <c r="FX438" s="2">
        <v>100</v>
      </c>
      <c r="FY438" s="2">
        <v>49</v>
      </c>
      <c r="FZ438" s="2"/>
      <c r="GA438" s="2" t="s">
        <v>3</v>
      </c>
      <c r="GB438" s="2"/>
      <c r="GC438" s="2"/>
      <c r="GD438" s="2">
        <v>1</v>
      </c>
      <c r="GE438" s="2"/>
      <c r="GF438" s="2">
        <v>1801684651</v>
      </c>
      <c r="GG438" s="2">
        <v>2</v>
      </c>
      <c r="GH438" s="2">
        <v>1</v>
      </c>
      <c r="GI438" s="2">
        <v>-2</v>
      </c>
      <c r="GJ438" s="2">
        <v>0</v>
      </c>
      <c r="GK438" s="2">
        <v>0</v>
      </c>
      <c r="GL438" s="2">
        <f>ROUND(IF(AND(BH438=3,BI438=3,FS438&lt;&gt;0),P438,0),2)</f>
        <v>0</v>
      </c>
      <c r="GM438" s="2">
        <f>ROUND(O438+X438+Y438,2)+GX438</f>
        <v>2833.84</v>
      </c>
      <c r="GN438" s="2">
        <f>IF(OR(BI438=0,BI438=1),ROUND(O438+X438+Y438,2),0)</f>
        <v>2833.84</v>
      </c>
      <c r="GO438" s="2">
        <f>IF(BI438=2,ROUND(O438+X438+Y438,2),0)</f>
        <v>0</v>
      </c>
      <c r="GP438" s="2">
        <f>IF(BI438=4,ROUND(O438+X438+Y438,2)+GX438,0)</f>
        <v>0</v>
      </c>
      <c r="GQ438" s="2"/>
      <c r="GR438" s="2">
        <v>0</v>
      </c>
      <c r="GS438" s="2">
        <v>0</v>
      </c>
      <c r="GT438" s="2">
        <v>0</v>
      </c>
      <c r="GU438" s="2" t="s">
        <v>3</v>
      </c>
      <c r="GV438" s="2">
        <f t="shared" si="293"/>
        <v>0</v>
      </c>
      <c r="GW438" s="2">
        <v>1</v>
      </c>
      <c r="GX438" s="2">
        <f>ROUND(HC438*I438,2)</f>
        <v>0</v>
      </c>
      <c r="GY438" s="2"/>
      <c r="GZ438" s="2"/>
      <c r="HA438" s="2">
        <v>0</v>
      </c>
      <c r="HB438" s="2">
        <v>0</v>
      </c>
      <c r="HC438" s="2">
        <f t="shared" si="294"/>
        <v>0</v>
      </c>
      <c r="HD438" s="2"/>
      <c r="HE438" s="2" t="s">
        <v>3</v>
      </c>
      <c r="HF438" s="2" t="s">
        <v>3</v>
      </c>
      <c r="HG438" s="2"/>
      <c r="HH438" s="2"/>
      <c r="HI438" s="2"/>
      <c r="HJ438" s="2"/>
      <c r="HK438" s="2"/>
      <c r="HL438" s="2"/>
      <c r="HM438" s="2" t="s">
        <v>3</v>
      </c>
      <c r="HN438" s="2" t="s">
        <v>151</v>
      </c>
      <c r="HO438" s="2" t="s">
        <v>152</v>
      </c>
      <c r="HP438" s="2" t="s">
        <v>149</v>
      </c>
      <c r="HQ438" s="2" t="s">
        <v>149</v>
      </c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>
        <v>0</v>
      </c>
      <c r="IL438" s="2"/>
      <c r="IM438" s="2"/>
      <c r="IN438" s="2"/>
      <c r="IO438" s="2"/>
      <c r="IP438" s="2"/>
      <c r="IQ438" s="2"/>
      <c r="IR438" s="2"/>
      <c r="IS438" s="2"/>
      <c r="IT438" s="2"/>
      <c r="IU438" s="2"/>
    </row>
    <row r="439" spans="1:255" x14ac:dyDescent="0.2">
      <c r="A439">
        <v>18</v>
      </c>
      <c r="B439">
        <v>1</v>
      </c>
      <c r="C439">
        <v>853</v>
      </c>
      <c r="E439" t="s">
        <v>626</v>
      </c>
      <c r="F439" t="s">
        <v>567</v>
      </c>
      <c r="G439" t="s">
        <v>568</v>
      </c>
      <c r="H439" t="s">
        <v>128</v>
      </c>
      <c r="I439">
        <f>I431*J439</f>
        <v>35.369999999999997</v>
      </c>
      <c r="J439">
        <v>99.999999999999986</v>
      </c>
      <c r="K439">
        <v>100</v>
      </c>
      <c r="O439">
        <f>ROUND(CP439,0)</f>
        <v>24428</v>
      </c>
      <c r="P439">
        <f>ROUND(CQ439*I439,0)</f>
        <v>24428</v>
      </c>
      <c r="Q439">
        <f>ROUND(CR439*I439,0)</f>
        <v>0</v>
      </c>
      <c r="R439">
        <f>ROUND(CS439*I439,0)</f>
        <v>0</v>
      </c>
      <c r="S439">
        <f>ROUND(CT439*I439,0)</f>
        <v>0</v>
      </c>
      <c r="T439">
        <f>ROUND(CU439*I439,0)</f>
        <v>0</v>
      </c>
      <c r="U439">
        <f t="shared" si="276"/>
        <v>0</v>
      </c>
      <c r="V439">
        <f t="shared" si="277"/>
        <v>0</v>
      </c>
      <c r="W439">
        <f>ROUND(CX439*I439,0)</f>
        <v>32</v>
      </c>
      <c r="X439">
        <f>ROUND(CY439,0)</f>
        <v>0</v>
      </c>
      <c r="Y439">
        <f>ROUND(CZ439,0)</f>
        <v>0</v>
      </c>
      <c r="AA439">
        <v>53551707</v>
      </c>
      <c r="AB439">
        <f t="shared" si="278"/>
        <v>80.12</v>
      </c>
      <c r="AC439">
        <f t="shared" si="279"/>
        <v>80.12</v>
      </c>
      <c r="AD439">
        <f t="shared" si="295"/>
        <v>0</v>
      </c>
      <c r="AE439">
        <f t="shared" si="296"/>
        <v>0</v>
      </c>
      <c r="AF439">
        <f t="shared" si="297"/>
        <v>0</v>
      </c>
      <c r="AG439">
        <f t="shared" si="280"/>
        <v>0</v>
      </c>
      <c r="AH439">
        <f t="shared" si="298"/>
        <v>0</v>
      </c>
      <c r="AI439">
        <f t="shared" si="299"/>
        <v>0</v>
      </c>
      <c r="AJ439">
        <f t="shared" si="281"/>
        <v>0.9</v>
      </c>
      <c r="AK439">
        <v>80.12</v>
      </c>
      <c r="AL439">
        <v>80.12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0.9</v>
      </c>
      <c r="AT439">
        <v>100</v>
      </c>
      <c r="AU439">
        <v>49</v>
      </c>
      <c r="AV439">
        <v>1</v>
      </c>
      <c r="AW439">
        <v>1</v>
      </c>
      <c r="AZ439">
        <v>1</v>
      </c>
      <c r="BA439">
        <v>1</v>
      </c>
      <c r="BB439">
        <v>1</v>
      </c>
      <c r="BC439">
        <v>8.6199999999999992</v>
      </c>
      <c r="BD439" t="s">
        <v>3</v>
      </c>
      <c r="BE439" t="s">
        <v>3</v>
      </c>
      <c r="BF439" t="s">
        <v>3</v>
      </c>
      <c r="BG439" t="s">
        <v>3</v>
      </c>
      <c r="BH439">
        <v>3</v>
      </c>
      <c r="BI439">
        <v>1</v>
      </c>
      <c r="BJ439" t="s">
        <v>569</v>
      </c>
      <c r="BM439">
        <v>15001</v>
      </c>
      <c r="BN439">
        <v>0</v>
      </c>
      <c r="BO439" t="s">
        <v>567</v>
      </c>
      <c r="BP439">
        <v>1</v>
      </c>
      <c r="BQ439">
        <v>2</v>
      </c>
      <c r="BR439">
        <v>0</v>
      </c>
      <c r="BS439">
        <v>1</v>
      </c>
      <c r="BT439">
        <v>1</v>
      </c>
      <c r="BU439">
        <v>1</v>
      </c>
      <c r="BV439">
        <v>1</v>
      </c>
      <c r="BW439">
        <v>1</v>
      </c>
      <c r="BX439">
        <v>1</v>
      </c>
      <c r="BY439" t="s">
        <v>3</v>
      </c>
      <c r="BZ439">
        <v>100</v>
      </c>
      <c r="CA439">
        <v>49</v>
      </c>
      <c r="CB439" t="s">
        <v>3</v>
      </c>
      <c r="CE439">
        <v>0</v>
      </c>
      <c r="CF439">
        <v>0</v>
      </c>
      <c r="CG439">
        <v>0</v>
      </c>
      <c r="CM439">
        <v>0</v>
      </c>
      <c r="CN439" t="s">
        <v>3</v>
      </c>
      <c r="CO439">
        <v>0</v>
      </c>
      <c r="CP439">
        <f t="shared" si="282"/>
        <v>24428</v>
      </c>
      <c r="CQ439">
        <f t="shared" si="283"/>
        <v>690.63440000000003</v>
      </c>
      <c r="CR439">
        <f t="shared" si="284"/>
        <v>0</v>
      </c>
      <c r="CS439">
        <f t="shared" si="285"/>
        <v>0</v>
      </c>
      <c r="CT439">
        <f t="shared" si="286"/>
        <v>0</v>
      </c>
      <c r="CU439">
        <f t="shared" si="287"/>
        <v>0</v>
      </c>
      <c r="CV439">
        <f t="shared" si="288"/>
        <v>0</v>
      </c>
      <c r="CW439">
        <f t="shared" si="289"/>
        <v>0</v>
      </c>
      <c r="CX439">
        <f t="shared" si="290"/>
        <v>0.9</v>
      </c>
      <c r="CY439">
        <f t="shared" si="291"/>
        <v>0</v>
      </c>
      <c r="CZ439">
        <f t="shared" si="292"/>
        <v>0</v>
      </c>
      <c r="DC439" t="s">
        <v>3</v>
      </c>
      <c r="DD439" t="s">
        <v>3</v>
      </c>
      <c r="DE439" t="s">
        <v>3</v>
      </c>
      <c r="DF439" t="s">
        <v>3</v>
      </c>
      <c r="DG439" t="s">
        <v>3</v>
      </c>
      <c r="DH439" t="s">
        <v>3</v>
      </c>
      <c r="DI439" t="s">
        <v>3</v>
      </c>
      <c r="DJ439" t="s">
        <v>3</v>
      </c>
      <c r="DK439" t="s">
        <v>3</v>
      </c>
      <c r="DL439" t="s">
        <v>3</v>
      </c>
      <c r="DM439" t="s">
        <v>3</v>
      </c>
      <c r="DN439">
        <v>0</v>
      </c>
      <c r="DO439">
        <v>0</v>
      </c>
      <c r="DP439">
        <v>1</v>
      </c>
      <c r="DQ439">
        <v>1</v>
      </c>
      <c r="DU439">
        <v>1005</v>
      </c>
      <c r="DV439" t="s">
        <v>128</v>
      </c>
      <c r="DW439" t="s">
        <v>128</v>
      </c>
      <c r="DX439">
        <v>1</v>
      </c>
      <c r="DZ439" t="s">
        <v>3</v>
      </c>
      <c r="EA439" t="s">
        <v>3</v>
      </c>
      <c r="EB439" t="s">
        <v>3</v>
      </c>
      <c r="EC439" t="s">
        <v>3</v>
      </c>
      <c r="EE439">
        <v>53551142</v>
      </c>
      <c r="EF439">
        <v>2</v>
      </c>
      <c r="EG439" t="s">
        <v>38</v>
      </c>
      <c r="EH439">
        <v>15</v>
      </c>
      <c r="EI439" t="s">
        <v>149</v>
      </c>
      <c r="EJ439">
        <v>1</v>
      </c>
      <c r="EK439">
        <v>15001</v>
      </c>
      <c r="EL439" t="s">
        <v>149</v>
      </c>
      <c r="EM439" t="s">
        <v>150</v>
      </c>
      <c r="EO439" t="s">
        <v>3</v>
      </c>
      <c r="EQ439">
        <v>0</v>
      </c>
      <c r="ER439">
        <v>80.12</v>
      </c>
      <c r="ES439">
        <v>80.12</v>
      </c>
      <c r="ET439">
        <v>0</v>
      </c>
      <c r="EU439">
        <v>0</v>
      </c>
      <c r="EV439">
        <v>0</v>
      </c>
      <c r="EW439">
        <v>0</v>
      </c>
      <c r="EX439">
        <v>0</v>
      </c>
      <c r="FQ439">
        <v>0</v>
      </c>
      <c r="FR439">
        <f>ROUND(IF(AND(BH439=3,BI439=3),P439,0),0)</f>
        <v>0</v>
      </c>
      <c r="FS439">
        <v>0</v>
      </c>
      <c r="FX439">
        <v>100</v>
      </c>
      <c r="FY439">
        <v>49</v>
      </c>
      <c r="GA439" t="s">
        <v>3</v>
      </c>
      <c r="GD439">
        <v>1</v>
      </c>
      <c r="GF439">
        <v>1801684651</v>
      </c>
      <c r="GG439">
        <v>2</v>
      </c>
      <c r="GH439">
        <v>1</v>
      </c>
      <c r="GI439">
        <v>2</v>
      </c>
      <c r="GJ439">
        <v>0</v>
      </c>
      <c r="GK439">
        <v>0</v>
      </c>
      <c r="GL439">
        <f>ROUND(IF(AND(BH439=3,BI439=3,FS439&lt;&gt;0),P439,0),0)</f>
        <v>0</v>
      </c>
      <c r="GM439">
        <f>ROUND(O439+X439+Y439,0)+GX439</f>
        <v>24428</v>
      </c>
      <c r="GN439">
        <f>IF(OR(BI439=0,BI439=1),ROUND(O439+X439+Y439,0),0)</f>
        <v>24428</v>
      </c>
      <c r="GO439">
        <f>IF(BI439=2,ROUND(O439+X439+Y439,0),0)</f>
        <v>0</v>
      </c>
      <c r="GP439">
        <f>IF(BI439=4,ROUND(O439+X439+Y439,0)+GX439,0)</f>
        <v>0</v>
      </c>
      <c r="GR439">
        <v>0</v>
      </c>
      <c r="GS439">
        <v>3</v>
      </c>
      <c r="GT439">
        <v>0</v>
      </c>
      <c r="GU439" t="s">
        <v>3</v>
      </c>
      <c r="GV439">
        <f t="shared" si="293"/>
        <v>0</v>
      </c>
      <c r="GW439">
        <v>1</v>
      </c>
      <c r="GX439">
        <f>ROUND(HC439*I439,0)</f>
        <v>0</v>
      </c>
      <c r="HA439">
        <v>0</v>
      </c>
      <c r="HB439">
        <v>0</v>
      </c>
      <c r="HC439">
        <f t="shared" si="294"/>
        <v>0</v>
      </c>
      <c r="HE439" t="s">
        <v>3</v>
      </c>
      <c r="HF439" t="s">
        <v>3</v>
      </c>
      <c r="HM439" t="s">
        <v>3</v>
      </c>
      <c r="HN439" t="s">
        <v>151</v>
      </c>
      <c r="HO439" t="s">
        <v>152</v>
      </c>
      <c r="HP439" t="s">
        <v>149</v>
      </c>
      <c r="HQ439" t="s">
        <v>149</v>
      </c>
      <c r="IK439">
        <v>0</v>
      </c>
    </row>
    <row r="440" spans="1:255" x14ac:dyDescent="0.2">
      <c r="A440" s="2">
        <v>18</v>
      </c>
      <c r="B440" s="2">
        <v>1</v>
      </c>
      <c r="C440" s="2">
        <v>842</v>
      </c>
      <c r="D440" s="2"/>
      <c r="E440" s="2" t="s">
        <v>627</v>
      </c>
      <c r="F440" s="2" t="s">
        <v>203</v>
      </c>
      <c r="G440" s="2" t="s">
        <v>628</v>
      </c>
      <c r="H440" s="2" t="s">
        <v>128</v>
      </c>
      <c r="I440" s="2">
        <f>I430*J440</f>
        <v>0</v>
      </c>
      <c r="J440" s="2">
        <v>0</v>
      </c>
      <c r="K440" s="2">
        <v>0</v>
      </c>
      <c r="L440" s="2"/>
      <c r="M440" s="2"/>
      <c r="N440" s="2"/>
      <c r="O440" s="2">
        <f>ROUND(CP440,2)</f>
        <v>0</v>
      </c>
      <c r="P440" s="2">
        <f>ROUND(ROUND(CQ440*I440,0)/BC440,2)</f>
        <v>0</v>
      </c>
      <c r="Q440" s="2">
        <f>ROUND(CR440*I440,2)</f>
        <v>0</v>
      </c>
      <c r="R440" s="2">
        <f>ROUND(CS440*I440,2)</f>
        <v>0</v>
      </c>
      <c r="S440" s="2">
        <f>ROUND(CT440*I440,2)</f>
        <v>0</v>
      </c>
      <c r="T440" s="2">
        <f>ROUND(CU440*I440,2)</f>
        <v>0</v>
      </c>
      <c r="U440" s="2">
        <f t="shared" si="276"/>
        <v>0</v>
      </c>
      <c r="V440" s="2">
        <f t="shared" si="277"/>
        <v>0</v>
      </c>
      <c r="W440" s="2">
        <f>ROUND(CX440*I440,2)</f>
        <v>0</v>
      </c>
      <c r="X440" s="2">
        <f>ROUND(CY440,2)</f>
        <v>0</v>
      </c>
      <c r="Y440" s="2">
        <f>ROUND(CZ440,2)</f>
        <v>0</v>
      </c>
      <c r="Z440" s="2"/>
      <c r="AA440" s="2">
        <v>53551706</v>
      </c>
      <c r="AB440" s="2">
        <f t="shared" si="278"/>
        <v>848.33</v>
      </c>
      <c r="AC440" s="2">
        <f t="shared" si="279"/>
        <v>848.33</v>
      </c>
      <c r="AD440" s="2">
        <f t="shared" si="295"/>
        <v>0</v>
      </c>
      <c r="AE440" s="2">
        <f t="shared" si="296"/>
        <v>0</v>
      </c>
      <c r="AF440" s="2">
        <f t="shared" si="297"/>
        <v>0</v>
      </c>
      <c r="AG440" s="2">
        <f t="shared" si="280"/>
        <v>0</v>
      </c>
      <c r="AH440" s="2">
        <f t="shared" si="298"/>
        <v>0</v>
      </c>
      <c r="AI440" s="2">
        <f t="shared" si="299"/>
        <v>0</v>
      </c>
      <c r="AJ440" s="2">
        <f t="shared" si="281"/>
        <v>0</v>
      </c>
      <c r="AK440" s="2">
        <v>848.33</v>
      </c>
      <c r="AL440" s="2">
        <v>848.33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100</v>
      </c>
      <c r="AU440" s="2">
        <v>49</v>
      </c>
      <c r="AV440" s="2">
        <v>1</v>
      </c>
      <c r="AW440" s="2">
        <v>1</v>
      </c>
      <c r="AX440" s="2"/>
      <c r="AY440" s="2"/>
      <c r="AZ440" s="2">
        <v>1</v>
      </c>
      <c r="BA440" s="2">
        <v>1</v>
      </c>
      <c r="BB440" s="2">
        <v>1</v>
      </c>
      <c r="BC440" s="2">
        <v>1</v>
      </c>
      <c r="BD440" s="2" t="s">
        <v>3</v>
      </c>
      <c r="BE440" s="2" t="s">
        <v>3</v>
      </c>
      <c r="BF440" s="2" t="s">
        <v>3</v>
      </c>
      <c r="BG440" s="2" t="s">
        <v>3</v>
      </c>
      <c r="BH440" s="2">
        <v>3</v>
      </c>
      <c r="BI440" s="2">
        <v>1</v>
      </c>
      <c r="BJ440" s="2" t="s">
        <v>3</v>
      </c>
      <c r="BK440" s="2"/>
      <c r="BL440" s="2"/>
      <c r="BM440" s="2">
        <v>15001</v>
      </c>
      <c r="BN440" s="2">
        <v>0</v>
      </c>
      <c r="BO440" s="2" t="s">
        <v>3</v>
      </c>
      <c r="BP440" s="2">
        <v>0</v>
      </c>
      <c r="BQ440" s="2">
        <v>2</v>
      </c>
      <c r="BR440" s="2">
        <v>0</v>
      </c>
      <c r="BS440" s="2">
        <v>1</v>
      </c>
      <c r="BT440" s="2">
        <v>1</v>
      </c>
      <c r="BU440" s="2">
        <v>1</v>
      </c>
      <c r="BV440" s="2">
        <v>1</v>
      </c>
      <c r="BW440" s="2">
        <v>1</v>
      </c>
      <c r="BX440" s="2">
        <v>1</v>
      </c>
      <c r="BY440" s="2" t="s">
        <v>3</v>
      </c>
      <c r="BZ440" s="2">
        <v>100</v>
      </c>
      <c r="CA440" s="2">
        <v>49</v>
      </c>
      <c r="CB440" s="2" t="s">
        <v>3</v>
      </c>
      <c r="CC440" s="2"/>
      <c r="CD440" s="2"/>
      <c r="CE440" s="2">
        <v>0</v>
      </c>
      <c r="CF440" s="2">
        <v>0</v>
      </c>
      <c r="CG440" s="2">
        <v>0</v>
      </c>
      <c r="CH440" s="2"/>
      <c r="CI440" s="2"/>
      <c r="CJ440" s="2"/>
      <c r="CK440" s="2"/>
      <c r="CL440" s="2"/>
      <c r="CM440" s="2">
        <v>0</v>
      </c>
      <c r="CN440" s="2" t="s">
        <v>3</v>
      </c>
      <c r="CO440" s="2">
        <v>0</v>
      </c>
      <c r="CP440" s="2">
        <f t="shared" si="282"/>
        <v>0</v>
      </c>
      <c r="CQ440" s="2">
        <f>AC440</f>
        <v>848.33</v>
      </c>
      <c r="CR440" s="2">
        <f t="shared" si="284"/>
        <v>0</v>
      </c>
      <c r="CS440" s="2">
        <f t="shared" si="285"/>
        <v>0</v>
      </c>
      <c r="CT440" s="2">
        <f t="shared" si="286"/>
        <v>0</v>
      </c>
      <c r="CU440" s="2">
        <f t="shared" si="287"/>
        <v>0</v>
      </c>
      <c r="CV440" s="2">
        <f t="shared" si="288"/>
        <v>0</v>
      </c>
      <c r="CW440" s="2">
        <f t="shared" si="289"/>
        <v>0</v>
      </c>
      <c r="CX440" s="2">
        <f t="shared" si="290"/>
        <v>0</v>
      </c>
      <c r="CY440" s="2">
        <f t="shared" si="291"/>
        <v>0</v>
      </c>
      <c r="CZ440" s="2">
        <f t="shared" si="292"/>
        <v>0</v>
      </c>
      <c r="DA440" s="2"/>
      <c r="DB440" s="2"/>
      <c r="DC440" s="2" t="s">
        <v>3</v>
      </c>
      <c r="DD440" s="2" t="s">
        <v>3</v>
      </c>
      <c r="DE440" s="2" t="s">
        <v>3</v>
      </c>
      <c r="DF440" s="2" t="s">
        <v>3</v>
      </c>
      <c r="DG440" s="2" t="s">
        <v>3</v>
      </c>
      <c r="DH440" s="2" t="s">
        <v>3</v>
      </c>
      <c r="DI440" s="2" t="s">
        <v>3</v>
      </c>
      <c r="DJ440" s="2" t="s">
        <v>3</v>
      </c>
      <c r="DK440" s="2" t="s">
        <v>3</v>
      </c>
      <c r="DL440" s="2" t="s">
        <v>3</v>
      </c>
      <c r="DM440" s="2" t="s">
        <v>3</v>
      </c>
      <c r="DN440" s="2">
        <v>0</v>
      </c>
      <c r="DO440" s="2">
        <v>0</v>
      </c>
      <c r="DP440" s="2">
        <v>1</v>
      </c>
      <c r="DQ440" s="2">
        <v>1</v>
      </c>
      <c r="DR440" s="2"/>
      <c r="DS440" s="2"/>
      <c r="DT440" s="2"/>
      <c r="DU440" s="2">
        <v>1005</v>
      </c>
      <c r="DV440" s="2" t="s">
        <v>128</v>
      </c>
      <c r="DW440" s="2" t="s">
        <v>128</v>
      </c>
      <c r="DX440" s="2">
        <v>1</v>
      </c>
      <c r="DY440" s="2"/>
      <c r="DZ440" s="2" t="s">
        <v>3</v>
      </c>
      <c r="EA440" s="2" t="s">
        <v>3</v>
      </c>
      <c r="EB440" s="2" t="s">
        <v>3</v>
      </c>
      <c r="EC440" s="2" t="s">
        <v>3</v>
      </c>
      <c r="ED440" s="2"/>
      <c r="EE440" s="2">
        <v>53551142</v>
      </c>
      <c r="EF440" s="2">
        <v>2</v>
      </c>
      <c r="EG440" s="2" t="s">
        <v>38</v>
      </c>
      <c r="EH440" s="2">
        <v>15</v>
      </c>
      <c r="EI440" s="2" t="s">
        <v>149</v>
      </c>
      <c r="EJ440" s="2">
        <v>1</v>
      </c>
      <c r="EK440" s="2">
        <v>15001</v>
      </c>
      <c r="EL440" s="2" t="s">
        <v>149</v>
      </c>
      <c r="EM440" s="2" t="s">
        <v>150</v>
      </c>
      <c r="EN440" s="2"/>
      <c r="EO440" s="2" t="s">
        <v>3</v>
      </c>
      <c r="EP440" s="2"/>
      <c r="EQ440" s="2">
        <v>0</v>
      </c>
      <c r="ER440" s="2">
        <v>136.49</v>
      </c>
      <c r="ES440" s="2">
        <v>848.33</v>
      </c>
      <c r="ET440" s="2">
        <v>0</v>
      </c>
      <c r="EU440" s="2">
        <v>0</v>
      </c>
      <c r="EV440" s="2">
        <v>0</v>
      </c>
      <c r="EW440" s="2">
        <v>0</v>
      </c>
      <c r="EX440" s="2">
        <v>0</v>
      </c>
      <c r="EY440" s="2"/>
      <c r="EZ440" s="2">
        <v>5</v>
      </c>
      <c r="FA440" s="2"/>
      <c r="FB440" s="2"/>
      <c r="FC440" s="2">
        <v>1</v>
      </c>
      <c r="FD440" s="2">
        <v>18</v>
      </c>
      <c r="FE440" s="2"/>
      <c r="FF440" s="2">
        <v>1018</v>
      </c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>
        <v>0</v>
      </c>
      <c r="FR440" s="2">
        <f>ROUND(IF(AND(BH440=3,BI440=3),P440,0),2)</f>
        <v>0</v>
      </c>
      <c r="FS440" s="2">
        <v>0</v>
      </c>
      <c r="FT440" s="2"/>
      <c r="FU440" s="2"/>
      <c r="FV440" s="2"/>
      <c r="FW440" s="2"/>
      <c r="FX440" s="2">
        <v>100</v>
      </c>
      <c r="FY440" s="2">
        <v>49</v>
      </c>
      <c r="FZ440" s="2"/>
      <c r="GA440" s="2" t="s">
        <v>629</v>
      </c>
      <c r="GB440" s="2"/>
      <c r="GC440" s="2"/>
      <c r="GD440" s="2">
        <v>1</v>
      </c>
      <c r="GE440" s="2"/>
      <c r="GF440" s="2">
        <v>-2125634006</v>
      </c>
      <c r="GG440" s="2">
        <v>2</v>
      </c>
      <c r="GH440" s="2">
        <v>3</v>
      </c>
      <c r="GI440" s="2">
        <v>-2</v>
      </c>
      <c r="GJ440" s="2">
        <v>0</v>
      </c>
      <c r="GK440" s="2">
        <v>0</v>
      </c>
      <c r="GL440" s="2">
        <f>ROUND(IF(AND(BH440=3,BI440=3,FS440&lt;&gt;0),P440,0),2)</f>
        <v>0</v>
      </c>
      <c r="GM440" s="2">
        <f>ROUND(O440+X440+Y440,2)+GX440</f>
        <v>0</v>
      </c>
      <c r="GN440" s="2">
        <f>IF(OR(BI440=0,BI440=1),ROUND(O440+X440+Y440,2),0)</f>
        <v>0</v>
      </c>
      <c r="GO440" s="2">
        <f>IF(BI440=2,ROUND(O440+X440+Y440,2),0)</f>
        <v>0</v>
      </c>
      <c r="GP440" s="2">
        <f>IF(BI440=4,ROUND(O440+X440+Y440,2)+GX440,0)</f>
        <v>0</v>
      </c>
      <c r="GQ440" s="2"/>
      <c r="GR440" s="2">
        <v>1</v>
      </c>
      <c r="GS440" s="2">
        <v>1</v>
      </c>
      <c r="GT440" s="2">
        <v>0</v>
      </c>
      <c r="GU440" s="2" t="s">
        <v>3</v>
      </c>
      <c r="GV440" s="2">
        <f t="shared" si="293"/>
        <v>0</v>
      </c>
      <c r="GW440" s="2">
        <v>1</v>
      </c>
      <c r="GX440" s="2">
        <f>ROUND(HC440*I440,2)</f>
        <v>0</v>
      </c>
      <c r="GY440" s="2"/>
      <c r="GZ440" s="2"/>
      <c r="HA440" s="2">
        <v>0</v>
      </c>
      <c r="HB440" s="2">
        <v>0</v>
      </c>
      <c r="HC440" s="2">
        <f t="shared" si="294"/>
        <v>0</v>
      </c>
      <c r="HD440" s="2"/>
      <c r="HE440" s="2" t="s">
        <v>138</v>
      </c>
      <c r="HF440" s="2" t="s">
        <v>138</v>
      </c>
      <c r="HG440" s="2">
        <f>ROUND(AC440*I440,0)</f>
        <v>0</v>
      </c>
      <c r="HH440" s="2"/>
      <c r="HI440" s="2"/>
      <c r="HJ440" s="2"/>
      <c r="HK440" s="2"/>
      <c r="HL440" s="2"/>
      <c r="HM440" s="2" t="s">
        <v>3</v>
      </c>
      <c r="HN440" s="2" t="s">
        <v>151</v>
      </c>
      <c r="HO440" s="2" t="s">
        <v>152</v>
      </c>
      <c r="HP440" s="2" t="s">
        <v>149</v>
      </c>
      <c r="HQ440" s="2" t="s">
        <v>149</v>
      </c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>
        <v>0</v>
      </c>
      <c r="IL440" s="2"/>
      <c r="IM440" s="2"/>
      <c r="IN440" s="2"/>
      <c r="IO440" s="2"/>
      <c r="IP440" s="2"/>
      <c r="IQ440" s="2"/>
      <c r="IR440" s="2"/>
      <c r="IS440" s="2"/>
      <c r="IT440" s="2"/>
      <c r="IU440" s="2"/>
    </row>
    <row r="441" spans="1:255" x14ac:dyDescent="0.2">
      <c r="A441">
        <v>18</v>
      </c>
      <c r="B441">
        <v>1</v>
      </c>
      <c r="C441">
        <v>856</v>
      </c>
      <c r="E441" t="s">
        <v>627</v>
      </c>
      <c r="F441" t="s">
        <v>203</v>
      </c>
      <c r="G441" t="s">
        <v>628</v>
      </c>
      <c r="H441" t="s">
        <v>128</v>
      </c>
      <c r="I441">
        <f>I431*J441</f>
        <v>0</v>
      </c>
      <c r="J441">
        <v>0</v>
      </c>
      <c r="K441">
        <v>0</v>
      </c>
      <c r="O441">
        <f>ROUND(CP441,0)</f>
        <v>0</v>
      </c>
      <c r="P441">
        <f>ROUND(CQ441*I441,0)</f>
        <v>0</v>
      </c>
      <c r="Q441">
        <f>ROUND(CR441*I441,0)</f>
        <v>0</v>
      </c>
      <c r="R441">
        <f>ROUND(CS441*I441,0)</f>
        <v>0</v>
      </c>
      <c r="S441">
        <f>ROUND(CT441*I441,0)</f>
        <v>0</v>
      </c>
      <c r="T441">
        <f>ROUND(CU441*I441,0)</f>
        <v>0</v>
      </c>
      <c r="U441">
        <f t="shared" si="276"/>
        <v>0</v>
      </c>
      <c r="V441">
        <f t="shared" si="277"/>
        <v>0</v>
      </c>
      <c r="W441">
        <f>ROUND(CX441*I441,0)</f>
        <v>0</v>
      </c>
      <c r="X441">
        <f>ROUND(CY441,0)</f>
        <v>0</v>
      </c>
      <c r="Y441">
        <f>ROUND(CZ441,0)</f>
        <v>0</v>
      </c>
      <c r="AA441">
        <v>53551707</v>
      </c>
      <c r="AB441">
        <f t="shared" si="278"/>
        <v>865.3</v>
      </c>
      <c r="AC441">
        <f t="shared" si="279"/>
        <v>865.3</v>
      </c>
      <c r="AD441">
        <f t="shared" si="295"/>
        <v>0</v>
      </c>
      <c r="AE441">
        <f t="shared" si="296"/>
        <v>0</v>
      </c>
      <c r="AF441">
        <f t="shared" si="297"/>
        <v>0</v>
      </c>
      <c r="AG441">
        <f t="shared" si="280"/>
        <v>0</v>
      </c>
      <c r="AH441">
        <f t="shared" si="298"/>
        <v>0</v>
      </c>
      <c r="AI441">
        <f t="shared" si="299"/>
        <v>0</v>
      </c>
      <c r="AJ441">
        <f t="shared" si="281"/>
        <v>0</v>
      </c>
      <c r="AK441">
        <v>865.30000000000007</v>
      </c>
      <c r="AL441">
        <v>865.30000000000007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100</v>
      </c>
      <c r="AU441">
        <v>49</v>
      </c>
      <c r="AV441">
        <v>1</v>
      </c>
      <c r="AW441">
        <v>1</v>
      </c>
      <c r="AZ441">
        <v>1</v>
      </c>
      <c r="BA441">
        <v>1</v>
      </c>
      <c r="BB441">
        <v>1</v>
      </c>
      <c r="BC441">
        <v>6.14</v>
      </c>
      <c r="BD441" t="s">
        <v>3</v>
      </c>
      <c r="BE441" t="s">
        <v>3</v>
      </c>
      <c r="BF441" t="s">
        <v>3</v>
      </c>
      <c r="BG441" t="s">
        <v>3</v>
      </c>
      <c r="BH441">
        <v>3</v>
      </c>
      <c r="BI441">
        <v>1</v>
      </c>
      <c r="BJ441" t="s">
        <v>3</v>
      </c>
      <c r="BM441">
        <v>15001</v>
      </c>
      <c r="BN441">
        <v>0</v>
      </c>
      <c r="BO441" t="s">
        <v>30</v>
      </c>
      <c r="BP441">
        <v>1</v>
      </c>
      <c r="BQ441">
        <v>2</v>
      </c>
      <c r="BR441">
        <v>0</v>
      </c>
      <c r="BS441">
        <v>1</v>
      </c>
      <c r="BT441">
        <v>1</v>
      </c>
      <c r="BU441">
        <v>1</v>
      </c>
      <c r="BV441">
        <v>1</v>
      </c>
      <c r="BW441">
        <v>1</v>
      </c>
      <c r="BX441">
        <v>1</v>
      </c>
      <c r="BY441" t="s">
        <v>3</v>
      </c>
      <c r="BZ441">
        <v>100</v>
      </c>
      <c r="CA441">
        <v>49</v>
      </c>
      <c r="CB441" t="s">
        <v>3</v>
      </c>
      <c r="CE441">
        <v>0</v>
      </c>
      <c r="CF441">
        <v>0</v>
      </c>
      <c r="CG441">
        <v>0</v>
      </c>
      <c r="CM441">
        <v>0</v>
      </c>
      <c r="CN441" t="s">
        <v>3</v>
      </c>
      <c r="CO441">
        <v>0</v>
      </c>
      <c r="CP441">
        <f t="shared" si="282"/>
        <v>0</v>
      </c>
      <c r="CQ441">
        <f>AC441</f>
        <v>865.3</v>
      </c>
      <c r="CR441">
        <f t="shared" si="284"/>
        <v>0</v>
      </c>
      <c r="CS441">
        <f t="shared" si="285"/>
        <v>0</v>
      </c>
      <c r="CT441">
        <f t="shared" si="286"/>
        <v>0</v>
      </c>
      <c r="CU441">
        <f t="shared" si="287"/>
        <v>0</v>
      </c>
      <c r="CV441">
        <f t="shared" si="288"/>
        <v>0</v>
      </c>
      <c r="CW441">
        <f t="shared" si="289"/>
        <v>0</v>
      </c>
      <c r="CX441">
        <f t="shared" si="290"/>
        <v>0</v>
      </c>
      <c r="CY441">
        <f t="shared" si="291"/>
        <v>0</v>
      </c>
      <c r="CZ441">
        <f t="shared" si="292"/>
        <v>0</v>
      </c>
      <c r="DC441" t="s">
        <v>3</v>
      </c>
      <c r="DD441" t="s">
        <v>3</v>
      </c>
      <c r="DE441" t="s">
        <v>3</v>
      </c>
      <c r="DF441" t="s">
        <v>3</v>
      </c>
      <c r="DG441" t="s">
        <v>3</v>
      </c>
      <c r="DH441" t="s">
        <v>3</v>
      </c>
      <c r="DI441" t="s">
        <v>3</v>
      </c>
      <c r="DJ441" t="s">
        <v>3</v>
      </c>
      <c r="DK441" t="s">
        <v>3</v>
      </c>
      <c r="DL441" t="s">
        <v>3</v>
      </c>
      <c r="DM441" t="s">
        <v>3</v>
      </c>
      <c r="DN441">
        <v>0</v>
      </c>
      <c r="DO441">
        <v>0</v>
      </c>
      <c r="DP441">
        <v>1</v>
      </c>
      <c r="DQ441">
        <v>1</v>
      </c>
      <c r="DU441">
        <v>1005</v>
      </c>
      <c r="DV441" t="s">
        <v>128</v>
      </c>
      <c r="DW441" t="s">
        <v>128</v>
      </c>
      <c r="DX441">
        <v>1</v>
      </c>
      <c r="DZ441" t="s">
        <v>3</v>
      </c>
      <c r="EA441" t="s">
        <v>3</v>
      </c>
      <c r="EB441" t="s">
        <v>3</v>
      </c>
      <c r="EC441" t="s">
        <v>3</v>
      </c>
      <c r="EE441">
        <v>53551142</v>
      </c>
      <c r="EF441">
        <v>2</v>
      </c>
      <c r="EG441" t="s">
        <v>38</v>
      </c>
      <c r="EH441">
        <v>15</v>
      </c>
      <c r="EI441" t="s">
        <v>149</v>
      </c>
      <c r="EJ441">
        <v>1</v>
      </c>
      <c r="EK441">
        <v>15001</v>
      </c>
      <c r="EL441" t="s">
        <v>149</v>
      </c>
      <c r="EM441" t="s">
        <v>150</v>
      </c>
      <c r="EO441" t="s">
        <v>3</v>
      </c>
      <c r="EQ441">
        <v>0</v>
      </c>
      <c r="ER441">
        <v>136.49</v>
      </c>
      <c r="ES441">
        <v>865.30000000000007</v>
      </c>
      <c r="ET441">
        <v>0</v>
      </c>
      <c r="EU441">
        <v>0</v>
      </c>
      <c r="EV441">
        <v>0</v>
      </c>
      <c r="EW441">
        <v>0</v>
      </c>
      <c r="EX441">
        <v>0</v>
      </c>
      <c r="EZ441">
        <v>5</v>
      </c>
      <c r="FC441">
        <v>1</v>
      </c>
      <c r="FD441">
        <v>18</v>
      </c>
      <c r="FF441">
        <v>1018</v>
      </c>
      <c r="FQ441">
        <v>0</v>
      </c>
      <c r="FR441">
        <f>ROUND(IF(AND(BH441=3,BI441=3),P441,0),0)</f>
        <v>0</v>
      </c>
      <c r="FS441">
        <v>0</v>
      </c>
      <c r="FX441">
        <v>100</v>
      </c>
      <c r="FY441">
        <v>49</v>
      </c>
      <c r="GA441" t="s">
        <v>630</v>
      </c>
      <c r="GD441">
        <v>1</v>
      </c>
      <c r="GF441">
        <v>-2125634006</v>
      </c>
      <c r="GG441">
        <v>2</v>
      </c>
      <c r="GH441">
        <v>3</v>
      </c>
      <c r="GI441">
        <v>5</v>
      </c>
      <c r="GJ441">
        <v>0</v>
      </c>
      <c r="GK441">
        <v>0</v>
      </c>
      <c r="GL441">
        <f>ROUND(IF(AND(BH441=3,BI441=3,FS441&lt;&gt;0),P441,0),0)</f>
        <v>0</v>
      </c>
      <c r="GM441">
        <f>ROUND(O441+X441+Y441,0)+GX441</f>
        <v>0</v>
      </c>
      <c r="GN441">
        <f>IF(OR(BI441=0,BI441=1),ROUND(O441+X441+Y441,0),0)</f>
        <v>0</v>
      </c>
      <c r="GO441">
        <f>IF(BI441=2,ROUND(O441+X441+Y441,0),0)</f>
        <v>0</v>
      </c>
      <c r="GP441">
        <f>IF(BI441=4,ROUND(O441+X441+Y441,0)+GX441,0)</f>
        <v>0</v>
      </c>
      <c r="GR441">
        <v>1</v>
      </c>
      <c r="GS441">
        <v>1</v>
      </c>
      <c r="GT441">
        <v>0</v>
      </c>
      <c r="GU441" t="s">
        <v>3</v>
      </c>
      <c r="GV441">
        <f t="shared" si="293"/>
        <v>0</v>
      </c>
      <c r="GW441">
        <v>1</v>
      </c>
      <c r="GX441">
        <f>ROUND(HC441*I441,0)</f>
        <v>0</v>
      </c>
      <c r="HA441">
        <v>0</v>
      </c>
      <c r="HB441">
        <v>0</v>
      </c>
      <c r="HC441">
        <f t="shared" si="294"/>
        <v>0</v>
      </c>
      <c r="HE441" t="s">
        <v>138</v>
      </c>
      <c r="HF441" t="s">
        <v>31</v>
      </c>
      <c r="HG441">
        <f>ROUND(AC441*I441,0)</f>
        <v>0</v>
      </c>
      <c r="HM441" t="s">
        <v>3</v>
      </c>
      <c r="HN441" t="s">
        <v>151</v>
      </c>
      <c r="HO441" t="s">
        <v>152</v>
      </c>
      <c r="HP441" t="s">
        <v>149</v>
      </c>
      <c r="HQ441" t="s">
        <v>149</v>
      </c>
      <c r="IK441">
        <v>0</v>
      </c>
    </row>
    <row r="442" spans="1:255" x14ac:dyDescent="0.2">
      <c r="A442" s="2">
        <v>18</v>
      </c>
      <c r="B442" s="2">
        <v>1</v>
      </c>
      <c r="C442" s="2">
        <v>837</v>
      </c>
      <c r="D442" s="2"/>
      <c r="E442" s="2" t="s">
        <v>631</v>
      </c>
      <c r="F442" s="2" t="s">
        <v>418</v>
      </c>
      <c r="G442" s="2" t="s">
        <v>419</v>
      </c>
      <c r="H442" s="2" t="s">
        <v>420</v>
      </c>
      <c r="I442" s="2">
        <f>I430*J442</f>
        <v>7.0739999999999998</v>
      </c>
      <c r="J442" s="2">
        <v>20</v>
      </c>
      <c r="K442" s="2">
        <v>20</v>
      </c>
      <c r="L442" s="2"/>
      <c r="M442" s="2"/>
      <c r="N442" s="2"/>
      <c r="O442" s="2">
        <f>ROUND(CP442,2)</f>
        <v>221.98</v>
      </c>
      <c r="P442" s="2">
        <f>ROUND(CQ442*I442,2)</f>
        <v>221.98</v>
      </c>
      <c r="Q442" s="2">
        <f>ROUND(CR442*I442,2)</f>
        <v>0</v>
      </c>
      <c r="R442" s="2">
        <f>ROUND(CS442*I442,2)</f>
        <v>0</v>
      </c>
      <c r="S442" s="2">
        <f>ROUND(CT442*I442,2)</f>
        <v>0</v>
      </c>
      <c r="T442" s="2">
        <f>ROUND(CU442*I442,2)</f>
        <v>0</v>
      </c>
      <c r="U442" s="2">
        <f t="shared" si="276"/>
        <v>0</v>
      </c>
      <c r="V442" s="2">
        <f t="shared" si="277"/>
        <v>0</v>
      </c>
      <c r="W442" s="2">
        <f>ROUND(CX442*I442,2)</f>
        <v>10.19</v>
      </c>
      <c r="X442" s="2">
        <f>ROUND(CY442,2)</f>
        <v>0</v>
      </c>
      <c r="Y442" s="2">
        <f>ROUND(CZ442,2)</f>
        <v>0</v>
      </c>
      <c r="Z442" s="2"/>
      <c r="AA442" s="2">
        <v>53551706</v>
      </c>
      <c r="AB442" s="2">
        <f t="shared" si="278"/>
        <v>31.38</v>
      </c>
      <c r="AC442" s="2">
        <f t="shared" si="279"/>
        <v>31.38</v>
      </c>
      <c r="AD442" s="2">
        <f t="shared" si="295"/>
        <v>0</v>
      </c>
      <c r="AE442" s="2">
        <f t="shared" si="296"/>
        <v>0</v>
      </c>
      <c r="AF442" s="2">
        <f t="shared" si="297"/>
        <v>0</v>
      </c>
      <c r="AG442" s="2">
        <f t="shared" si="280"/>
        <v>0</v>
      </c>
      <c r="AH442" s="2">
        <f t="shared" si="298"/>
        <v>0</v>
      </c>
      <c r="AI442" s="2">
        <f t="shared" si="299"/>
        <v>0</v>
      </c>
      <c r="AJ442" s="2">
        <f t="shared" si="281"/>
        <v>1.44</v>
      </c>
      <c r="AK442" s="2">
        <v>31.38</v>
      </c>
      <c r="AL442" s="2">
        <v>31.38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1.44</v>
      </c>
      <c r="AT442" s="2">
        <v>100</v>
      </c>
      <c r="AU442" s="2">
        <v>49</v>
      </c>
      <c r="AV442" s="2">
        <v>1</v>
      </c>
      <c r="AW442" s="2">
        <v>1</v>
      </c>
      <c r="AX442" s="2"/>
      <c r="AY442" s="2"/>
      <c r="AZ442" s="2">
        <v>1</v>
      </c>
      <c r="BA442" s="2">
        <v>1</v>
      </c>
      <c r="BB442" s="2">
        <v>1</v>
      </c>
      <c r="BC442" s="2">
        <v>1</v>
      </c>
      <c r="BD442" s="2" t="s">
        <v>3</v>
      </c>
      <c r="BE442" s="2" t="s">
        <v>3</v>
      </c>
      <c r="BF442" s="2" t="s">
        <v>3</v>
      </c>
      <c r="BG442" s="2" t="s">
        <v>3</v>
      </c>
      <c r="BH442" s="2">
        <v>3</v>
      </c>
      <c r="BI442" s="2">
        <v>1</v>
      </c>
      <c r="BJ442" s="2" t="s">
        <v>421</v>
      </c>
      <c r="BK442" s="2"/>
      <c r="BL442" s="2"/>
      <c r="BM442" s="2">
        <v>15001</v>
      </c>
      <c r="BN442" s="2">
        <v>0</v>
      </c>
      <c r="BO442" s="2" t="s">
        <v>3</v>
      </c>
      <c r="BP442" s="2">
        <v>0</v>
      </c>
      <c r="BQ442" s="2">
        <v>2</v>
      </c>
      <c r="BR442" s="2">
        <v>0</v>
      </c>
      <c r="BS442" s="2">
        <v>1</v>
      </c>
      <c r="BT442" s="2">
        <v>1</v>
      </c>
      <c r="BU442" s="2">
        <v>1</v>
      </c>
      <c r="BV442" s="2">
        <v>1</v>
      </c>
      <c r="BW442" s="2">
        <v>1</v>
      </c>
      <c r="BX442" s="2">
        <v>1</v>
      </c>
      <c r="BY442" s="2" t="s">
        <v>3</v>
      </c>
      <c r="BZ442" s="2">
        <v>100</v>
      </c>
      <c r="CA442" s="2">
        <v>49</v>
      </c>
      <c r="CB442" s="2" t="s">
        <v>3</v>
      </c>
      <c r="CC442" s="2"/>
      <c r="CD442" s="2"/>
      <c r="CE442" s="2">
        <v>0</v>
      </c>
      <c r="CF442" s="2">
        <v>0</v>
      </c>
      <c r="CG442" s="2">
        <v>0</v>
      </c>
      <c r="CH442" s="2"/>
      <c r="CI442" s="2"/>
      <c r="CJ442" s="2"/>
      <c r="CK442" s="2"/>
      <c r="CL442" s="2"/>
      <c r="CM442" s="2">
        <v>0</v>
      </c>
      <c r="CN442" s="2" t="s">
        <v>3</v>
      </c>
      <c r="CO442" s="2">
        <v>0</v>
      </c>
      <c r="CP442" s="2">
        <f t="shared" si="282"/>
        <v>221.98</v>
      </c>
      <c r="CQ442" s="2">
        <f t="shared" ref="CQ442:CQ473" si="300">AC442*BC442</f>
        <v>31.38</v>
      </c>
      <c r="CR442" s="2">
        <f t="shared" si="284"/>
        <v>0</v>
      </c>
      <c r="CS442" s="2">
        <f t="shared" si="285"/>
        <v>0</v>
      </c>
      <c r="CT442" s="2">
        <f t="shared" si="286"/>
        <v>0</v>
      </c>
      <c r="CU442" s="2">
        <f t="shared" si="287"/>
        <v>0</v>
      </c>
      <c r="CV442" s="2">
        <f t="shared" si="288"/>
        <v>0</v>
      </c>
      <c r="CW442" s="2">
        <f t="shared" si="289"/>
        <v>0</v>
      </c>
      <c r="CX442" s="2">
        <f t="shared" si="290"/>
        <v>1.44</v>
      </c>
      <c r="CY442" s="2">
        <f t="shared" si="291"/>
        <v>0</v>
      </c>
      <c r="CZ442" s="2">
        <f t="shared" si="292"/>
        <v>0</v>
      </c>
      <c r="DA442" s="2"/>
      <c r="DB442" s="2"/>
      <c r="DC442" s="2" t="s">
        <v>3</v>
      </c>
      <c r="DD442" s="2" t="s">
        <v>3</v>
      </c>
      <c r="DE442" s="2" t="s">
        <v>3</v>
      </c>
      <c r="DF442" s="2" t="s">
        <v>3</v>
      </c>
      <c r="DG442" s="2" t="s">
        <v>3</v>
      </c>
      <c r="DH442" s="2" t="s">
        <v>3</v>
      </c>
      <c r="DI442" s="2" t="s">
        <v>3</v>
      </c>
      <c r="DJ442" s="2" t="s">
        <v>3</v>
      </c>
      <c r="DK442" s="2" t="s">
        <v>3</v>
      </c>
      <c r="DL442" s="2" t="s">
        <v>3</v>
      </c>
      <c r="DM442" s="2" t="s">
        <v>3</v>
      </c>
      <c r="DN442" s="2">
        <v>0</v>
      </c>
      <c r="DO442" s="2">
        <v>0</v>
      </c>
      <c r="DP442" s="2">
        <v>1</v>
      </c>
      <c r="DQ442" s="2">
        <v>1</v>
      </c>
      <c r="DR442" s="2"/>
      <c r="DS442" s="2"/>
      <c r="DT442" s="2"/>
      <c r="DU442" s="2">
        <v>1002</v>
      </c>
      <c r="DV442" s="2" t="s">
        <v>420</v>
      </c>
      <c r="DW442" s="2" t="s">
        <v>420</v>
      </c>
      <c r="DX442" s="2">
        <v>1</v>
      </c>
      <c r="DY442" s="2"/>
      <c r="DZ442" s="2" t="s">
        <v>3</v>
      </c>
      <c r="EA442" s="2" t="s">
        <v>3</v>
      </c>
      <c r="EB442" s="2" t="s">
        <v>3</v>
      </c>
      <c r="EC442" s="2" t="s">
        <v>3</v>
      </c>
      <c r="ED442" s="2"/>
      <c r="EE442" s="2">
        <v>53551142</v>
      </c>
      <c r="EF442" s="2">
        <v>2</v>
      </c>
      <c r="EG442" s="2" t="s">
        <v>38</v>
      </c>
      <c r="EH442" s="2">
        <v>15</v>
      </c>
      <c r="EI442" s="2" t="s">
        <v>149</v>
      </c>
      <c r="EJ442" s="2">
        <v>1</v>
      </c>
      <c r="EK442" s="2">
        <v>15001</v>
      </c>
      <c r="EL442" s="2" t="s">
        <v>149</v>
      </c>
      <c r="EM442" s="2" t="s">
        <v>150</v>
      </c>
      <c r="EN442" s="2"/>
      <c r="EO442" s="2" t="s">
        <v>3</v>
      </c>
      <c r="EP442" s="2"/>
      <c r="EQ442" s="2">
        <v>0</v>
      </c>
      <c r="ER442" s="2">
        <v>31.38</v>
      </c>
      <c r="ES442" s="2">
        <v>31.38</v>
      </c>
      <c r="ET442" s="2">
        <v>0</v>
      </c>
      <c r="EU442" s="2">
        <v>0</v>
      </c>
      <c r="EV442" s="2">
        <v>0</v>
      </c>
      <c r="EW442" s="2">
        <v>0</v>
      </c>
      <c r="EX442" s="2">
        <v>0</v>
      </c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>
        <v>0</v>
      </c>
      <c r="FR442" s="2">
        <f>ROUND(IF(AND(BH442=3,BI442=3),P442,0),2)</f>
        <v>0</v>
      </c>
      <c r="FS442" s="2">
        <v>0</v>
      </c>
      <c r="FT442" s="2"/>
      <c r="FU442" s="2"/>
      <c r="FV442" s="2"/>
      <c r="FW442" s="2"/>
      <c r="FX442" s="2">
        <v>100</v>
      </c>
      <c r="FY442" s="2">
        <v>49</v>
      </c>
      <c r="FZ442" s="2"/>
      <c r="GA442" s="2" t="s">
        <v>3</v>
      </c>
      <c r="GB442" s="2"/>
      <c r="GC442" s="2"/>
      <c r="GD442" s="2">
        <v>1</v>
      </c>
      <c r="GE442" s="2"/>
      <c r="GF442" s="2">
        <v>1789933445</v>
      </c>
      <c r="GG442" s="2">
        <v>2</v>
      </c>
      <c r="GH442" s="2">
        <v>1</v>
      </c>
      <c r="GI442" s="2">
        <v>-2</v>
      </c>
      <c r="GJ442" s="2">
        <v>0</v>
      </c>
      <c r="GK442" s="2">
        <v>0</v>
      </c>
      <c r="GL442" s="2">
        <f>ROUND(IF(AND(BH442=3,BI442=3,FS442&lt;&gt;0),P442,0),2)</f>
        <v>0</v>
      </c>
      <c r="GM442" s="2">
        <f>ROUND(O442+X442+Y442,2)+GX442</f>
        <v>221.98</v>
      </c>
      <c r="GN442" s="2">
        <f>IF(OR(BI442=0,BI442=1),ROUND(O442+X442+Y442,2),0)</f>
        <v>221.98</v>
      </c>
      <c r="GO442" s="2">
        <f>IF(BI442=2,ROUND(O442+X442+Y442,2),0)</f>
        <v>0</v>
      </c>
      <c r="GP442" s="2">
        <f>IF(BI442=4,ROUND(O442+X442+Y442,2)+GX442,0)</f>
        <v>0</v>
      </c>
      <c r="GQ442" s="2"/>
      <c r="GR442" s="2">
        <v>0</v>
      </c>
      <c r="GS442" s="2">
        <v>0</v>
      </c>
      <c r="GT442" s="2">
        <v>0</v>
      </c>
      <c r="GU442" s="2" t="s">
        <v>3</v>
      </c>
      <c r="GV442" s="2">
        <f t="shared" si="293"/>
        <v>0</v>
      </c>
      <c r="GW442" s="2">
        <v>1</v>
      </c>
      <c r="GX442" s="2">
        <f>ROUND(HC442*I442,2)</f>
        <v>0</v>
      </c>
      <c r="GY442" s="2"/>
      <c r="GZ442" s="2"/>
      <c r="HA442" s="2">
        <v>0</v>
      </c>
      <c r="HB442" s="2">
        <v>0</v>
      </c>
      <c r="HC442" s="2">
        <f t="shared" si="294"/>
        <v>0</v>
      </c>
      <c r="HD442" s="2"/>
      <c r="HE442" s="2" t="s">
        <v>3</v>
      </c>
      <c r="HF442" s="2" t="s">
        <v>3</v>
      </c>
      <c r="HG442" s="2"/>
      <c r="HH442" s="2"/>
      <c r="HI442" s="2"/>
      <c r="HJ442" s="2"/>
      <c r="HK442" s="2"/>
      <c r="HL442" s="2"/>
      <c r="HM442" s="2" t="s">
        <v>3</v>
      </c>
      <c r="HN442" s="2" t="s">
        <v>151</v>
      </c>
      <c r="HO442" s="2" t="s">
        <v>152</v>
      </c>
      <c r="HP442" s="2" t="s">
        <v>149</v>
      </c>
      <c r="HQ442" s="2" t="s">
        <v>149</v>
      </c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>
        <v>0</v>
      </c>
      <c r="IL442" s="2"/>
      <c r="IM442" s="2"/>
      <c r="IN442" s="2"/>
      <c r="IO442" s="2"/>
      <c r="IP442" s="2"/>
      <c r="IQ442" s="2"/>
      <c r="IR442" s="2"/>
      <c r="IS442" s="2"/>
      <c r="IT442" s="2"/>
      <c r="IU442" s="2"/>
    </row>
    <row r="443" spans="1:255" x14ac:dyDescent="0.2">
      <c r="A443">
        <v>18</v>
      </c>
      <c r="B443">
        <v>1</v>
      </c>
      <c r="C443">
        <v>851</v>
      </c>
      <c r="E443" t="s">
        <v>631</v>
      </c>
      <c r="F443" t="s">
        <v>418</v>
      </c>
      <c r="G443" t="s">
        <v>419</v>
      </c>
      <c r="H443" t="s">
        <v>420</v>
      </c>
      <c r="I443">
        <f>I431*J443</f>
        <v>7.0739999999999998</v>
      </c>
      <c r="J443">
        <v>20</v>
      </c>
      <c r="K443">
        <v>20</v>
      </c>
      <c r="O443">
        <f>ROUND(CP443,0)</f>
        <v>519</v>
      </c>
      <c r="P443">
        <f>ROUND(CQ443*I443,0)</f>
        <v>519</v>
      </c>
      <c r="Q443">
        <f>ROUND(CR443*I443,0)</f>
        <v>0</v>
      </c>
      <c r="R443">
        <f>ROUND(CS443*I443,0)</f>
        <v>0</v>
      </c>
      <c r="S443">
        <f>ROUND(CT443*I443,0)</f>
        <v>0</v>
      </c>
      <c r="T443">
        <f>ROUND(CU443*I443,0)</f>
        <v>0</v>
      </c>
      <c r="U443">
        <f t="shared" si="276"/>
        <v>0</v>
      </c>
      <c r="V443">
        <f t="shared" si="277"/>
        <v>0</v>
      </c>
      <c r="W443">
        <f>ROUND(CX443*I443,0)</f>
        <v>10</v>
      </c>
      <c r="X443">
        <f>ROUND(CY443,0)</f>
        <v>0</v>
      </c>
      <c r="Y443">
        <f>ROUND(CZ443,0)</f>
        <v>0</v>
      </c>
      <c r="AA443">
        <v>53551707</v>
      </c>
      <c r="AB443">
        <f t="shared" si="278"/>
        <v>31.38</v>
      </c>
      <c r="AC443">
        <f t="shared" si="279"/>
        <v>31.38</v>
      </c>
      <c r="AD443">
        <f t="shared" si="295"/>
        <v>0</v>
      </c>
      <c r="AE443">
        <f t="shared" si="296"/>
        <v>0</v>
      </c>
      <c r="AF443">
        <f t="shared" si="297"/>
        <v>0</v>
      </c>
      <c r="AG443">
        <f t="shared" si="280"/>
        <v>0</v>
      </c>
      <c r="AH443">
        <f t="shared" si="298"/>
        <v>0</v>
      </c>
      <c r="AI443">
        <f t="shared" si="299"/>
        <v>0</v>
      </c>
      <c r="AJ443">
        <f t="shared" si="281"/>
        <v>1.44</v>
      </c>
      <c r="AK443">
        <v>31.38</v>
      </c>
      <c r="AL443">
        <v>31.38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1.44</v>
      </c>
      <c r="AT443">
        <v>100</v>
      </c>
      <c r="AU443">
        <v>49</v>
      </c>
      <c r="AV443">
        <v>1</v>
      </c>
      <c r="AW443">
        <v>1</v>
      </c>
      <c r="AZ443">
        <v>1</v>
      </c>
      <c r="BA443">
        <v>1</v>
      </c>
      <c r="BB443">
        <v>1</v>
      </c>
      <c r="BC443">
        <v>2.34</v>
      </c>
      <c r="BD443" t="s">
        <v>3</v>
      </c>
      <c r="BE443" t="s">
        <v>3</v>
      </c>
      <c r="BF443" t="s">
        <v>3</v>
      </c>
      <c r="BG443" t="s">
        <v>3</v>
      </c>
      <c r="BH443">
        <v>3</v>
      </c>
      <c r="BI443">
        <v>1</v>
      </c>
      <c r="BJ443" t="s">
        <v>421</v>
      </c>
      <c r="BM443">
        <v>15001</v>
      </c>
      <c r="BN443">
        <v>0</v>
      </c>
      <c r="BO443" t="s">
        <v>418</v>
      </c>
      <c r="BP443">
        <v>1</v>
      </c>
      <c r="BQ443">
        <v>2</v>
      </c>
      <c r="BR443">
        <v>0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1</v>
      </c>
      <c r="BY443" t="s">
        <v>3</v>
      </c>
      <c r="BZ443">
        <v>100</v>
      </c>
      <c r="CA443">
        <v>49</v>
      </c>
      <c r="CB443" t="s">
        <v>3</v>
      </c>
      <c r="CE443">
        <v>0</v>
      </c>
      <c r="CF443">
        <v>0</v>
      </c>
      <c r="CG443">
        <v>0</v>
      </c>
      <c r="CM443">
        <v>0</v>
      </c>
      <c r="CN443" t="s">
        <v>3</v>
      </c>
      <c r="CO443">
        <v>0</v>
      </c>
      <c r="CP443">
        <f t="shared" si="282"/>
        <v>519</v>
      </c>
      <c r="CQ443">
        <f t="shared" si="300"/>
        <v>73.429199999999994</v>
      </c>
      <c r="CR443">
        <f t="shared" si="284"/>
        <v>0</v>
      </c>
      <c r="CS443">
        <f t="shared" si="285"/>
        <v>0</v>
      </c>
      <c r="CT443">
        <f t="shared" si="286"/>
        <v>0</v>
      </c>
      <c r="CU443">
        <f t="shared" si="287"/>
        <v>0</v>
      </c>
      <c r="CV443">
        <f t="shared" si="288"/>
        <v>0</v>
      </c>
      <c r="CW443">
        <f t="shared" si="289"/>
        <v>0</v>
      </c>
      <c r="CX443">
        <f t="shared" si="290"/>
        <v>1.44</v>
      </c>
      <c r="CY443">
        <f t="shared" si="291"/>
        <v>0</v>
      </c>
      <c r="CZ443">
        <f t="shared" si="292"/>
        <v>0</v>
      </c>
      <c r="DC443" t="s">
        <v>3</v>
      </c>
      <c r="DD443" t="s">
        <v>3</v>
      </c>
      <c r="DE443" t="s">
        <v>3</v>
      </c>
      <c r="DF443" t="s">
        <v>3</v>
      </c>
      <c r="DG443" t="s">
        <v>3</v>
      </c>
      <c r="DH443" t="s">
        <v>3</v>
      </c>
      <c r="DI443" t="s">
        <v>3</v>
      </c>
      <c r="DJ443" t="s">
        <v>3</v>
      </c>
      <c r="DK443" t="s">
        <v>3</v>
      </c>
      <c r="DL443" t="s">
        <v>3</v>
      </c>
      <c r="DM443" t="s">
        <v>3</v>
      </c>
      <c r="DN443">
        <v>0</v>
      </c>
      <c r="DO443">
        <v>0</v>
      </c>
      <c r="DP443">
        <v>1</v>
      </c>
      <c r="DQ443">
        <v>1</v>
      </c>
      <c r="DU443">
        <v>1002</v>
      </c>
      <c r="DV443" t="s">
        <v>420</v>
      </c>
      <c r="DW443" t="s">
        <v>420</v>
      </c>
      <c r="DX443">
        <v>1</v>
      </c>
      <c r="DZ443" t="s">
        <v>3</v>
      </c>
      <c r="EA443" t="s">
        <v>3</v>
      </c>
      <c r="EB443" t="s">
        <v>3</v>
      </c>
      <c r="EC443" t="s">
        <v>3</v>
      </c>
      <c r="EE443">
        <v>53551142</v>
      </c>
      <c r="EF443">
        <v>2</v>
      </c>
      <c r="EG443" t="s">
        <v>38</v>
      </c>
      <c r="EH443">
        <v>15</v>
      </c>
      <c r="EI443" t="s">
        <v>149</v>
      </c>
      <c r="EJ443">
        <v>1</v>
      </c>
      <c r="EK443">
        <v>15001</v>
      </c>
      <c r="EL443" t="s">
        <v>149</v>
      </c>
      <c r="EM443" t="s">
        <v>150</v>
      </c>
      <c r="EO443" t="s">
        <v>3</v>
      </c>
      <c r="EQ443">
        <v>0</v>
      </c>
      <c r="ER443">
        <v>31.38</v>
      </c>
      <c r="ES443">
        <v>31.38</v>
      </c>
      <c r="ET443">
        <v>0</v>
      </c>
      <c r="EU443">
        <v>0</v>
      </c>
      <c r="EV443">
        <v>0</v>
      </c>
      <c r="EW443">
        <v>0</v>
      </c>
      <c r="EX443">
        <v>0</v>
      </c>
      <c r="FQ443">
        <v>0</v>
      </c>
      <c r="FR443">
        <f>ROUND(IF(AND(BH443=3,BI443=3),P443,0),0)</f>
        <v>0</v>
      </c>
      <c r="FS443">
        <v>0</v>
      </c>
      <c r="FX443">
        <v>100</v>
      </c>
      <c r="FY443">
        <v>49</v>
      </c>
      <c r="GA443" t="s">
        <v>3</v>
      </c>
      <c r="GD443">
        <v>1</v>
      </c>
      <c r="GF443">
        <v>1789933445</v>
      </c>
      <c r="GG443">
        <v>2</v>
      </c>
      <c r="GH443">
        <v>1</v>
      </c>
      <c r="GI443">
        <v>2</v>
      </c>
      <c r="GJ443">
        <v>0</v>
      </c>
      <c r="GK443">
        <v>0</v>
      </c>
      <c r="GL443">
        <f>ROUND(IF(AND(BH443=3,BI443=3,FS443&lt;&gt;0),P443,0),0)</f>
        <v>0</v>
      </c>
      <c r="GM443">
        <f>ROUND(O443+X443+Y443,0)+GX443</f>
        <v>519</v>
      </c>
      <c r="GN443">
        <f>IF(OR(BI443=0,BI443=1),ROUND(O443+X443+Y443,0),0)</f>
        <v>519</v>
      </c>
      <c r="GO443">
        <f>IF(BI443=2,ROUND(O443+X443+Y443,0),0)</f>
        <v>0</v>
      </c>
      <c r="GP443">
        <f>IF(BI443=4,ROUND(O443+X443+Y443,0)+GX443,0)</f>
        <v>0</v>
      </c>
      <c r="GR443">
        <v>0</v>
      </c>
      <c r="GS443">
        <v>0</v>
      </c>
      <c r="GT443">
        <v>0</v>
      </c>
      <c r="GU443" t="s">
        <v>3</v>
      </c>
      <c r="GV443">
        <f t="shared" si="293"/>
        <v>0</v>
      </c>
      <c r="GW443">
        <v>1</v>
      </c>
      <c r="GX443">
        <f>ROUND(HC443*I443,0)</f>
        <v>0</v>
      </c>
      <c r="HA443">
        <v>0</v>
      </c>
      <c r="HB443">
        <v>0</v>
      </c>
      <c r="HC443">
        <f t="shared" si="294"/>
        <v>0</v>
      </c>
      <c r="HE443" t="s">
        <v>3</v>
      </c>
      <c r="HF443" t="s">
        <v>3</v>
      </c>
      <c r="HM443" t="s">
        <v>3</v>
      </c>
      <c r="HN443" t="s">
        <v>151</v>
      </c>
      <c r="HO443" t="s">
        <v>152</v>
      </c>
      <c r="HP443" t="s">
        <v>149</v>
      </c>
      <c r="HQ443" t="s">
        <v>149</v>
      </c>
      <c r="IK443">
        <v>0</v>
      </c>
    </row>
    <row r="444" spans="1:255" x14ac:dyDescent="0.2">
      <c r="A444" s="2">
        <v>17</v>
      </c>
      <c r="B444" s="2">
        <v>1</v>
      </c>
      <c r="C444" s="2">
        <f>ROW(SmtRes!A874)</f>
        <v>874</v>
      </c>
      <c r="D444" s="2">
        <f>ROW(EtalonRes!A806)</f>
        <v>806</v>
      </c>
      <c r="E444" s="2" t="s">
        <v>632</v>
      </c>
      <c r="F444" s="2" t="s">
        <v>499</v>
      </c>
      <c r="G444" s="2" t="s">
        <v>500</v>
      </c>
      <c r="H444" s="2" t="s">
        <v>501</v>
      </c>
      <c r="I444" s="2">
        <f>ROUND(494.58/100,7)</f>
        <v>4.9458000000000002</v>
      </c>
      <c r="J444" s="2">
        <v>0</v>
      </c>
      <c r="K444" s="2">
        <f>ROUND(494.58/100,7)</f>
        <v>4.9458000000000002</v>
      </c>
      <c r="L444" s="2"/>
      <c r="M444" s="2"/>
      <c r="N444" s="2"/>
      <c r="O444" s="2">
        <f>ROUND(CP444,2)</f>
        <v>52946.28</v>
      </c>
      <c r="P444" s="2">
        <f>ROUND(CQ444*I444,2)</f>
        <v>47387.94</v>
      </c>
      <c r="Q444" s="2">
        <f>ROUND(CR444*I444,2)</f>
        <v>100.4</v>
      </c>
      <c r="R444" s="2">
        <f>ROUND(CS444*I444,2)</f>
        <v>0</v>
      </c>
      <c r="S444" s="2">
        <f>ROUND(CT444*I444,2)</f>
        <v>5457.94</v>
      </c>
      <c r="T444" s="2">
        <f>ROUND(CU444*I444,2)</f>
        <v>0</v>
      </c>
      <c r="U444" s="2">
        <f t="shared" si="276"/>
        <v>601.75548600000002</v>
      </c>
      <c r="V444" s="2">
        <f t="shared" si="277"/>
        <v>0</v>
      </c>
      <c r="W444" s="2">
        <f>ROUND(CX444*I444,2)</f>
        <v>0</v>
      </c>
      <c r="X444" s="2">
        <f>ROUND(CY444,2)</f>
        <v>5305.12</v>
      </c>
      <c r="Y444" s="2">
        <f>ROUND(CZ444,2)</f>
        <v>2551.59</v>
      </c>
      <c r="Z444" s="2"/>
      <c r="AA444" s="2">
        <v>53551706</v>
      </c>
      <c r="AB444" s="2">
        <f t="shared" si="278"/>
        <v>10705.3</v>
      </c>
      <c r="AC444" s="2">
        <f t="shared" si="279"/>
        <v>9581.4500000000007</v>
      </c>
      <c r="AD444" s="2">
        <f>ROUND(((((ET444*ROUND((1.25*1.15),7)))-((EU444*ROUND((1.25*1.15),7))))+AE444),2)</f>
        <v>20.3</v>
      </c>
      <c r="AE444" s="2">
        <f>ROUND(((EU444*ROUND((1.25*1.15),7))),2)</f>
        <v>0</v>
      </c>
      <c r="AF444" s="2">
        <f>ROUND(((EV444*ROUND((1.15*1.15),7))),2)</f>
        <v>1103.55</v>
      </c>
      <c r="AG444" s="2">
        <f t="shared" si="280"/>
        <v>0</v>
      </c>
      <c r="AH444" s="2">
        <f>((EW444*ROUND((1.15*1.15),7)))</f>
        <v>121.67</v>
      </c>
      <c r="AI444" s="2">
        <f>((EX444*ROUND((1.25*1.15),7)))</f>
        <v>0</v>
      </c>
      <c r="AJ444" s="2">
        <f t="shared" si="281"/>
        <v>0</v>
      </c>
      <c r="AK444" s="2">
        <v>10430.01</v>
      </c>
      <c r="AL444" s="2">
        <v>9581.4500000000007</v>
      </c>
      <c r="AM444" s="2">
        <v>14.12</v>
      </c>
      <c r="AN444" s="2">
        <v>0</v>
      </c>
      <c r="AO444" s="2">
        <v>834.44</v>
      </c>
      <c r="AP444" s="2">
        <v>0</v>
      </c>
      <c r="AQ444" s="2">
        <v>92</v>
      </c>
      <c r="AR444" s="2">
        <v>0</v>
      </c>
      <c r="AS444" s="2">
        <v>0</v>
      </c>
      <c r="AT444" s="2">
        <v>97.2</v>
      </c>
      <c r="AU444" s="2">
        <v>46.75</v>
      </c>
      <c r="AV444" s="2">
        <v>1</v>
      </c>
      <c r="AW444" s="2">
        <v>1</v>
      </c>
      <c r="AX444" s="2"/>
      <c r="AY444" s="2"/>
      <c r="AZ444" s="2">
        <v>1</v>
      </c>
      <c r="BA444" s="2">
        <v>1</v>
      </c>
      <c r="BB444" s="2">
        <v>1</v>
      </c>
      <c r="BC444" s="2">
        <v>1</v>
      </c>
      <c r="BD444" s="2" t="s">
        <v>3</v>
      </c>
      <c r="BE444" s="2" t="s">
        <v>3</v>
      </c>
      <c r="BF444" s="2" t="s">
        <v>3</v>
      </c>
      <c r="BG444" s="2" t="s">
        <v>3</v>
      </c>
      <c r="BH444" s="2">
        <v>0</v>
      </c>
      <c r="BI444" s="2">
        <v>1</v>
      </c>
      <c r="BJ444" s="2" t="s">
        <v>502</v>
      </c>
      <c r="BK444" s="2"/>
      <c r="BL444" s="2"/>
      <c r="BM444" s="2">
        <v>10001</v>
      </c>
      <c r="BN444" s="2">
        <v>0</v>
      </c>
      <c r="BO444" s="2" t="s">
        <v>3</v>
      </c>
      <c r="BP444" s="2">
        <v>0</v>
      </c>
      <c r="BQ444" s="2">
        <v>2</v>
      </c>
      <c r="BR444" s="2">
        <v>0</v>
      </c>
      <c r="BS444" s="2">
        <v>1</v>
      </c>
      <c r="BT444" s="2">
        <v>1</v>
      </c>
      <c r="BU444" s="2">
        <v>1</v>
      </c>
      <c r="BV444" s="2">
        <v>1</v>
      </c>
      <c r="BW444" s="2">
        <v>1</v>
      </c>
      <c r="BX444" s="2">
        <v>1</v>
      </c>
      <c r="BY444" s="2" t="s">
        <v>3</v>
      </c>
      <c r="BZ444" s="2">
        <v>108</v>
      </c>
      <c r="CA444" s="2">
        <v>55</v>
      </c>
      <c r="CB444" s="2" t="s">
        <v>3</v>
      </c>
      <c r="CC444" s="2"/>
      <c r="CD444" s="2"/>
      <c r="CE444" s="2">
        <v>0</v>
      </c>
      <c r="CF444" s="2">
        <v>0</v>
      </c>
      <c r="CG444" s="2">
        <v>0</v>
      </c>
      <c r="CH444" s="2"/>
      <c r="CI444" s="2"/>
      <c r="CJ444" s="2"/>
      <c r="CK444" s="2"/>
      <c r="CL444" s="2"/>
      <c r="CM444" s="2">
        <v>0</v>
      </c>
      <c r="CN444" s="2" t="s">
        <v>2151</v>
      </c>
      <c r="CO444" s="2">
        <v>0</v>
      </c>
      <c r="CP444" s="2">
        <f t="shared" si="282"/>
        <v>52946.280000000006</v>
      </c>
      <c r="CQ444" s="2">
        <f t="shared" si="300"/>
        <v>9581.4500000000007</v>
      </c>
      <c r="CR444" s="2">
        <f t="shared" si="284"/>
        <v>20.3</v>
      </c>
      <c r="CS444" s="2">
        <f t="shared" si="285"/>
        <v>0</v>
      </c>
      <c r="CT444" s="2">
        <f t="shared" si="286"/>
        <v>1103.55</v>
      </c>
      <c r="CU444" s="2">
        <f t="shared" si="287"/>
        <v>0</v>
      </c>
      <c r="CV444" s="2">
        <f t="shared" si="288"/>
        <v>121.67</v>
      </c>
      <c r="CW444" s="2">
        <f t="shared" si="289"/>
        <v>0</v>
      </c>
      <c r="CX444" s="2">
        <f t="shared" si="290"/>
        <v>0</v>
      </c>
      <c r="CY444" s="2">
        <f t="shared" si="291"/>
        <v>5305.1176799999994</v>
      </c>
      <c r="CZ444" s="2">
        <f t="shared" si="292"/>
        <v>2551.5869499999999</v>
      </c>
      <c r="DA444" s="2"/>
      <c r="DB444" s="2"/>
      <c r="DC444" s="2" t="s">
        <v>3</v>
      </c>
      <c r="DD444" s="2" t="s">
        <v>3</v>
      </c>
      <c r="DE444" s="2" t="s">
        <v>61</v>
      </c>
      <c r="DF444" s="2" t="s">
        <v>61</v>
      </c>
      <c r="DG444" s="2" t="s">
        <v>62</v>
      </c>
      <c r="DH444" s="2" t="s">
        <v>3</v>
      </c>
      <c r="DI444" s="2" t="s">
        <v>62</v>
      </c>
      <c r="DJ444" s="2" t="s">
        <v>61</v>
      </c>
      <c r="DK444" s="2" t="s">
        <v>3</v>
      </c>
      <c r="DL444" s="2" t="s">
        <v>86</v>
      </c>
      <c r="DM444" s="2" t="s">
        <v>63</v>
      </c>
      <c r="DN444" s="2">
        <v>0</v>
      </c>
      <c r="DO444" s="2">
        <v>0</v>
      </c>
      <c r="DP444" s="2">
        <v>1</v>
      </c>
      <c r="DQ444" s="2">
        <v>1</v>
      </c>
      <c r="DR444" s="2"/>
      <c r="DS444" s="2"/>
      <c r="DT444" s="2"/>
      <c r="DU444" s="2">
        <v>1005</v>
      </c>
      <c r="DV444" s="2" t="s">
        <v>501</v>
      </c>
      <c r="DW444" s="2" t="s">
        <v>501</v>
      </c>
      <c r="DX444" s="2">
        <v>100</v>
      </c>
      <c r="DY444" s="2"/>
      <c r="DZ444" s="2" t="s">
        <v>3</v>
      </c>
      <c r="EA444" s="2" t="s">
        <v>3</v>
      </c>
      <c r="EB444" s="2" t="s">
        <v>3</v>
      </c>
      <c r="EC444" s="2" t="s">
        <v>3</v>
      </c>
      <c r="ED444" s="2"/>
      <c r="EE444" s="2">
        <v>53551115</v>
      </c>
      <c r="EF444" s="2">
        <v>2</v>
      </c>
      <c r="EG444" s="2" t="s">
        <v>38</v>
      </c>
      <c r="EH444" s="2">
        <v>10</v>
      </c>
      <c r="EI444" s="2" t="s">
        <v>503</v>
      </c>
      <c r="EJ444" s="2">
        <v>1</v>
      </c>
      <c r="EK444" s="2">
        <v>10001</v>
      </c>
      <c r="EL444" s="2" t="s">
        <v>503</v>
      </c>
      <c r="EM444" s="2" t="s">
        <v>504</v>
      </c>
      <c r="EN444" s="2"/>
      <c r="EO444" s="2" t="s">
        <v>67</v>
      </c>
      <c r="EP444" s="2"/>
      <c r="EQ444" s="2">
        <v>131072</v>
      </c>
      <c r="ER444" s="2">
        <v>10430.01</v>
      </c>
      <c r="ES444" s="2">
        <v>9581.4500000000007</v>
      </c>
      <c r="ET444" s="2">
        <v>14.12</v>
      </c>
      <c r="EU444" s="2">
        <v>0</v>
      </c>
      <c r="EV444" s="2">
        <v>834.44</v>
      </c>
      <c r="EW444" s="2">
        <v>92</v>
      </c>
      <c r="EX444" s="2">
        <v>0</v>
      </c>
      <c r="EY444" s="2">
        <v>0</v>
      </c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>
        <v>0</v>
      </c>
      <c r="FR444" s="2">
        <f>ROUND(IF(AND(BH444=3,BI444=3),P444,0),2)</f>
        <v>0</v>
      </c>
      <c r="FS444" s="2">
        <v>0</v>
      </c>
      <c r="FT444" s="2"/>
      <c r="FU444" s="2"/>
      <c r="FV444" s="2"/>
      <c r="FW444" s="2"/>
      <c r="FX444" s="2">
        <v>97.2</v>
      </c>
      <c r="FY444" s="2">
        <v>46.75</v>
      </c>
      <c r="FZ444" s="2"/>
      <c r="GA444" s="2" t="s">
        <v>3</v>
      </c>
      <c r="GB444" s="2"/>
      <c r="GC444" s="2"/>
      <c r="GD444" s="2">
        <v>1</v>
      </c>
      <c r="GE444" s="2"/>
      <c r="GF444" s="2">
        <v>1125333646</v>
      </c>
      <c r="GG444" s="2">
        <v>2</v>
      </c>
      <c r="GH444" s="2">
        <v>1</v>
      </c>
      <c r="GI444" s="2">
        <v>-2</v>
      </c>
      <c r="GJ444" s="2">
        <v>0</v>
      </c>
      <c r="GK444" s="2">
        <v>0</v>
      </c>
      <c r="GL444" s="2">
        <f>ROUND(IF(AND(BH444=3,BI444=3,FS444&lt;&gt;0),P444,0),2)</f>
        <v>0</v>
      </c>
      <c r="GM444" s="2">
        <f>ROUND(O444+X444+Y444,2)+GX444</f>
        <v>60802.99</v>
      </c>
      <c r="GN444" s="2">
        <f>IF(OR(BI444=0,BI444=1),ROUND(O444+X444+Y444,2),0)</f>
        <v>60802.99</v>
      </c>
      <c r="GO444" s="2">
        <f>IF(BI444=2,ROUND(O444+X444+Y444,2),0)</f>
        <v>0</v>
      </c>
      <c r="GP444" s="2">
        <f>IF(BI444=4,ROUND(O444+X444+Y444,2)+GX444,0)</f>
        <v>0</v>
      </c>
      <c r="GQ444" s="2"/>
      <c r="GR444" s="2">
        <v>0</v>
      </c>
      <c r="GS444" s="2">
        <v>0</v>
      </c>
      <c r="GT444" s="2">
        <v>0</v>
      </c>
      <c r="GU444" s="2" t="s">
        <v>3</v>
      </c>
      <c r="GV444" s="2">
        <f t="shared" si="293"/>
        <v>0</v>
      </c>
      <c r="GW444" s="2">
        <v>1</v>
      </c>
      <c r="GX444" s="2">
        <f>ROUND(HC444*I444,2)</f>
        <v>0</v>
      </c>
      <c r="GY444" s="2"/>
      <c r="GZ444" s="2"/>
      <c r="HA444" s="2">
        <v>0</v>
      </c>
      <c r="HB444" s="2">
        <v>0</v>
      </c>
      <c r="HC444" s="2">
        <f t="shared" si="294"/>
        <v>0</v>
      </c>
      <c r="HD444" s="2"/>
      <c r="HE444" s="2" t="s">
        <v>3</v>
      </c>
      <c r="HF444" s="2" t="s">
        <v>3</v>
      </c>
      <c r="HG444" s="2"/>
      <c r="HH444" s="2"/>
      <c r="HI444" s="2"/>
      <c r="HJ444" s="2"/>
      <c r="HK444" s="2"/>
      <c r="HL444" s="2"/>
      <c r="HM444" s="2" t="s">
        <v>3</v>
      </c>
      <c r="HN444" s="2" t="s">
        <v>505</v>
      </c>
      <c r="HO444" s="2" t="s">
        <v>506</v>
      </c>
      <c r="HP444" s="2" t="s">
        <v>503</v>
      </c>
      <c r="HQ444" s="2" t="s">
        <v>503</v>
      </c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>
        <v>0</v>
      </c>
      <c r="IL444" s="2"/>
      <c r="IM444" s="2"/>
      <c r="IN444" s="2"/>
      <c r="IO444" s="2"/>
      <c r="IP444" s="2"/>
      <c r="IQ444" s="2"/>
      <c r="IR444" s="2"/>
      <c r="IS444" s="2"/>
      <c r="IT444" s="2"/>
      <c r="IU444" s="2"/>
    </row>
    <row r="445" spans="1:255" x14ac:dyDescent="0.2">
      <c r="A445">
        <v>17</v>
      </c>
      <c r="B445">
        <v>1</v>
      </c>
      <c r="C445">
        <f>ROW(SmtRes!A892)</f>
        <v>892</v>
      </c>
      <c r="D445">
        <f>ROW(EtalonRes!A824)</f>
        <v>824</v>
      </c>
      <c r="E445" t="s">
        <v>632</v>
      </c>
      <c r="F445" t="s">
        <v>499</v>
      </c>
      <c r="G445" t="s">
        <v>500</v>
      </c>
      <c r="H445" t="s">
        <v>501</v>
      </c>
      <c r="I445">
        <f>ROUND(494.58/100,7)</f>
        <v>4.9458000000000002</v>
      </c>
      <c r="J445">
        <v>0</v>
      </c>
      <c r="K445">
        <f>ROUND(494.58/100,7)</f>
        <v>4.9458000000000002</v>
      </c>
      <c r="O445">
        <f>ROUND(CP445,0)</f>
        <v>690062</v>
      </c>
      <c r="P445">
        <f>ROUND(CQ445*I445,0)</f>
        <v>497099</v>
      </c>
      <c r="Q445">
        <f>ROUND(CR445*I445,0)</f>
        <v>625</v>
      </c>
      <c r="R445">
        <f>ROUND(CS445*I445,0)</f>
        <v>0</v>
      </c>
      <c r="S445">
        <f>ROUND(CT445*I445,0)</f>
        <v>192338</v>
      </c>
      <c r="T445">
        <f>ROUND(CU445*I445,0)</f>
        <v>0</v>
      </c>
      <c r="U445">
        <f t="shared" si="276"/>
        <v>601.75548600000002</v>
      </c>
      <c r="V445">
        <f t="shared" si="277"/>
        <v>0</v>
      </c>
      <c r="W445">
        <f>ROUND(CX445*I445,0)</f>
        <v>0</v>
      </c>
      <c r="X445">
        <f>ROUND(CY445,0)</f>
        <v>186953</v>
      </c>
      <c r="Y445">
        <f>ROUND(CZ445,0)</f>
        <v>89918</v>
      </c>
      <c r="AA445">
        <v>53551707</v>
      </c>
      <c r="AB445">
        <f t="shared" si="278"/>
        <v>10705.3</v>
      </c>
      <c r="AC445">
        <f t="shared" si="279"/>
        <v>9581.4500000000007</v>
      </c>
      <c r="AD445">
        <f>ROUND(((((ET445*ROUND((1.25*1.15),7)))-((EU445*ROUND((1.25*1.15),7))))+AE445),2)</f>
        <v>20.3</v>
      </c>
      <c r="AE445">
        <f>ROUND(((EU445*ROUND((1.25*1.15),7))),2)</f>
        <v>0</v>
      </c>
      <c r="AF445">
        <f>ROUND(((EV445*ROUND((1.15*1.15),7))),2)</f>
        <v>1103.55</v>
      </c>
      <c r="AG445">
        <f t="shared" si="280"/>
        <v>0</v>
      </c>
      <c r="AH445">
        <f>((EW445*ROUND((1.15*1.15),7)))</f>
        <v>121.67</v>
      </c>
      <c r="AI445">
        <f>((EX445*ROUND((1.25*1.15),7)))</f>
        <v>0</v>
      </c>
      <c r="AJ445">
        <f t="shared" si="281"/>
        <v>0</v>
      </c>
      <c r="AK445">
        <v>10430.01</v>
      </c>
      <c r="AL445">
        <v>9581.4500000000007</v>
      </c>
      <c r="AM445">
        <v>14.12</v>
      </c>
      <c r="AN445">
        <v>0</v>
      </c>
      <c r="AO445">
        <v>834.44</v>
      </c>
      <c r="AP445">
        <v>0</v>
      </c>
      <c r="AQ445">
        <v>92</v>
      </c>
      <c r="AR445">
        <v>0</v>
      </c>
      <c r="AS445">
        <v>0</v>
      </c>
      <c r="AT445">
        <v>97.2</v>
      </c>
      <c r="AU445">
        <v>46.75</v>
      </c>
      <c r="AV445">
        <v>1</v>
      </c>
      <c r="AW445">
        <v>1</v>
      </c>
      <c r="AZ445">
        <v>1</v>
      </c>
      <c r="BA445">
        <v>35.24</v>
      </c>
      <c r="BB445">
        <v>6.23</v>
      </c>
      <c r="BC445">
        <v>10.49</v>
      </c>
      <c r="BD445" t="s">
        <v>3</v>
      </c>
      <c r="BE445" t="s">
        <v>3</v>
      </c>
      <c r="BF445" t="s">
        <v>3</v>
      </c>
      <c r="BG445" t="s">
        <v>3</v>
      </c>
      <c r="BH445">
        <v>0</v>
      </c>
      <c r="BI445">
        <v>1</v>
      </c>
      <c r="BJ445" t="s">
        <v>502</v>
      </c>
      <c r="BM445">
        <v>10001</v>
      </c>
      <c r="BN445">
        <v>0</v>
      </c>
      <c r="BO445" t="s">
        <v>499</v>
      </c>
      <c r="BP445">
        <v>1</v>
      </c>
      <c r="BQ445">
        <v>2</v>
      </c>
      <c r="BR445">
        <v>0</v>
      </c>
      <c r="BS445">
        <v>35.24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3</v>
      </c>
      <c r="BZ445">
        <v>108</v>
      </c>
      <c r="CA445">
        <v>55</v>
      </c>
      <c r="CB445" t="s">
        <v>3</v>
      </c>
      <c r="CE445">
        <v>0</v>
      </c>
      <c r="CF445">
        <v>0</v>
      </c>
      <c r="CG445">
        <v>0</v>
      </c>
      <c r="CM445">
        <v>0</v>
      </c>
      <c r="CN445" t="s">
        <v>2151</v>
      </c>
      <c r="CO445">
        <v>0</v>
      </c>
      <c r="CP445">
        <f t="shared" si="282"/>
        <v>690062</v>
      </c>
      <c r="CQ445">
        <f t="shared" si="300"/>
        <v>100509.41050000001</v>
      </c>
      <c r="CR445">
        <f t="shared" si="284"/>
        <v>126.46900000000001</v>
      </c>
      <c r="CS445">
        <f t="shared" si="285"/>
        <v>0</v>
      </c>
      <c r="CT445">
        <f t="shared" si="286"/>
        <v>38889.101999999999</v>
      </c>
      <c r="CU445">
        <f t="shared" si="287"/>
        <v>0</v>
      </c>
      <c r="CV445">
        <f t="shared" si="288"/>
        <v>121.67</v>
      </c>
      <c r="CW445">
        <f t="shared" si="289"/>
        <v>0</v>
      </c>
      <c r="CX445">
        <f t="shared" si="290"/>
        <v>0</v>
      </c>
      <c r="CY445">
        <f t="shared" si="291"/>
        <v>186952.53600000002</v>
      </c>
      <c r="CZ445">
        <f t="shared" si="292"/>
        <v>89918.014999999999</v>
      </c>
      <c r="DC445" t="s">
        <v>3</v>
      </c>
      <c r="DD445" t="s">
        <v>3</v>
      </c>
      <c r="DE445" t="s">
        <v>61</v>
      </c>
      <c r="DF445" t="s">
        <v>61</v>
      </c>
      <c r="DG445" t="s">
        <v>62</v>
      </c>
      <c r="DH445" t="s">
        <v>3</v>
      </c>
      <c r="DI445" t="s">
        <v>62</v>
      </c>
      <c r="DJ445" t="s">
        <v>61</v>
      </c>
      <c r="DK445" t="s">
        <v>3</v>
      </c>
      <c r="DL445" t="s">
        <v>86</v>
      </c>
      <c r="DM445" t="s">
        <v>63</v>
      </c>
      <c r="DN445">
        <v>0</v>
      </c>
      <c r="DO445">
        <v>0</v>
      </c>
      <c r="DP445">
        <v>1</v>
      </c>
      <c r="DQ445">
        <v>1</v>
      </c>
      <c r="DU445">
        <v>1005</v>
      </c>
      <c r="DV445" t="s">
        <v>501</v>
      </c>
      <c r="DW445" t="s">
        <v>501</v>
      </c>
      <c r="DX445">
        <v>100</v>
      </c>
      <c r="DZ445" t="s">
        <v>3</v>
      </c>
      <c r="EA445" t="s">
        <v>3</v>
      </c>
      <c r="EB445" t="s">
        <v>3</v>
      </c>
      <c r="EC445" t="s">
        <v>3</v>
      </c>
      <c r="EE445">
        <v>53551115</v>
      </c>
      <c r="EF445">
        <v>2</v>
      </c>
      <c r="EG445" t="s">
        <v>38</v>
      </c>
      <c r="EH445">
        <v>10</v>
      </c>
      <c r="EI445" t="s">
        <v>503</v>
      </c>
      <c r="EJ445">
        <v>1</v>
      </c>
      <c r="EK445">
        <v>10001</v>
      </c>
      <c r="EL445" t="s">
        <v>503</v>
      </c>
      <c r="EM445" t="s">
        <v>504</v>
      </c>
      <c r="EO445" t="s">
        <v>67</v>
      </c>
      <c r="EQ445">
        <v>131072</v>
      </c>
      <c r="ER445">
        <v>10430.01</v>
      </c>
      <c r="ES445">
        <v>9581.4500000000007</v>
      </c>
      <c r="ET445">
        <v>14.12</v>
      </c>
      <c r="EU445">
        <v>0</v>
      </c>
      <c r="EV445">
        <v>834.44</v>
      </c>
      <c r="EW445">
        <v>92</v>
      </c>
      <c r="EX445">
        <v>0</v>
      </c>
      <c r="EY445">
        <v>0</v>
      </c>
      <c r="FQ445">
        <v>0</v>
      </c>
      <c r="FR445">
        <f>ROUND(IF(AND(BH445=3,BI445=3),P445,0),0)</f>
        <v>0</v>
      </c>
      <c r="FS445">
        <v>0</v>
      </c>
      <c r="FX445">
        <v>97.2</v>
      </c>
      <c r="FY445">
        <v>46.75</v>
      </c>
      <c r="GA445" t="s">
        <v>3</v>
      </c>
      <c r="GD445">
        <v>1</v>
      </c>
      <c r="GF445">
        <v>1125333646</v>
      </c>
      <c r="GG445">
        <v>2</v>
      </c>
      <c r="GH445">
        <v>1</v>
      </c>
      <c r="GI445">
        <v>2</v>
      </c>
      <c r="GJ445">
        <v>0</v>
      </c>
      <c r="GK445">
        <v>0</v>
      </c>
      <c r="GL445">
        <f>ROUND(IF(AND(BH445=3,BI445=3,FS445&lt;&gt;0),P445,0),0)</f>
        <v>0</v>
      </c>
      <c r="GM445">
        <f>ROUND(O445+X445+Y445,0)+GX445</f>
        <v>966933</v>
      </c>
      <c r="GN445">
        <f>IF(OR(BI445=0,BI445=1),ROUND(O445+X445+Y445,0),0)</f>
        <v>966933</v>
      </c>
      <c r="GO445">
        <f>IF(BI445=2,ROUND(O445+X445+Y445,0),0)</f>
        <v>0</v>
      </c>
      <c r="GP445">
        <f>IF(BI445=4,ROUND(O445+X445+Y445,0)+GX445,0)</f>
        <v>0</v>
      </c>
      <c r="GR445">
        <v>0</v>
      </c>
      <c r="GS445">
        <v>0</v>
      </c>
      <c r="GT445">
        <v>0</v>
      </c>
      <c r="GU445" t="s">
        <v>3</v>
      </c>
      <c r="GV445">
        <f t="shared" si="293"/>
        <v>0</v>
      </c>
      <c r="GW445">
        <v>1</v>
      </c>
      <c r="GX445">
        <f>ROUND(HC445*I445,0)</f>
        <v>0</v>
      </c>
      <c r="HA445">
        <v>0</v>
      </c>
      <c r="HB445">
        <v>0</v>
      </c>
      <c r="HC445">
        <f t="shared" si="294"/>
        <v>0</v>
      </c>
      <c r="HE445" t="s">
        <v>3</v>
      </c>
      <c r="HF445" t="s">
        <v>3</v>
      </c>
      <c r="HM445" t="s">
        <v>3</v>
      </c>
      <c r="HN445" t="s">
        <v>505</v>
      </c>
      <c r="HO445" t="s">
        <v>506</v>
      </c>
      <c r="HP445" t="s">
        <v>503</v>
      </c>
      <c r="HQ445" t="s">
        <v>503</v>
      </c>
      <c r="IK445">
        <v>0</v>
      </c>
    </row>
    <row r="446" spans="1:255" x14ac:dyDescent="0.2">
      <c r="A446" s="2">
        <v>17</v>
      </c>
      <c r="B446" s="2">
        <v>1</v>
      </c>
      <c r="C446" s="2"/>
      <c r="D446" s="2"/>
      <c r="E446" s="2" t="s">
        <v>633</v>
      </c>
      <c r="F446" s="2" t="s">
        <v>508</v>
      </c>
      <c r="G446" s="2" t="s">
        <v>509</v>
      </c>
      <c r="H446" s="2" t="s">
        <v>143</v>
      </c>
      <c r="I446" s="2">
        <v>8902.44</v>
      </c>
      <c r="J446" s="2">
        <v>0</v>
      </c>
      <c r="K446" s="2">
        <v>8902.44</v>
      </c>
      <c r="L446" s="2"/>
      <c r="M446" s="2"/>
      <c r="N446" s="2"/>
      <c r="O446" s="2">
        <f>ROUND(CP446,2)</f>
        <v>18606.099999999999</v>
      </c>
      <c r="P446" s="2">
        <f>ROUND(CQ446*I446,2)</f>
        <v>18606.099999999999</v>
      </c>
      <c r="Q446" s="2">
        <f>ROUND(CR446*I446,2)</f>
        <v>0</v>
      </c>
      <c r="R446" s="2">
        <f>ROUND(CS446*I446,2)</f>
        <v>0</v>
      </c>
      <c r="S446" s="2">
        <f>ROUND(CT446*I446,2)</f>
        <v>0</v>
      </c>
      <c r="T446" s="2">
        <f>ROUND(CU446*I446,2)</f>
        <v>0</v>
      </c>
      <c r="U446" s="2">
        <f t="shared" si="276"/>
        <v>0</v>
      </c>
      <c r="V446" s="2">
        <f t="shared" si="277"/>
        <v>0</v>
      </c>
      <c r="W446" s="2">
        <f>ROUND(CX446*I446,2)</f>
        <v>890.24</v>
      </c>
      <c r="X446" s="2">
        <f>ROUND(CY446,2)</f>
        <v>0</v>
      </c>
      <c r="Y446" s="2">
        <f>ROUND(CZ446,2)</f>
        <v>0</v>
      </c>
      <c r="Z446" s="2"/>
      <c r="AA446" s="2">
        <v>53551706</v>
      </c>
      <c r="AB446" s="2">
        <f t="shared" si="278"/>
        <v>2.09</v>
      </c>
      <c r="AC446" s="2">
        <f t="shared" si="279"/>
        <v>2.09</v>
      </c>
      <c r="AD446" s="2">
        <f>ROUND((((ET446)-(EU446))+AE446),2)</f>
        <v>0</v>
      </c>
      <c r="AE446" s="2">
        <f>ROUND((EU446),2)</f>
        <v>0</v>
      </c>
      <c r="AF446" s="2">
        <f>ROUND((EV446),2)</f>
        <v>0</v>
      </c>
      <c r="AG446" s="2">
        <f t="shared" si="280"/>
        <v>0</v>
      </c>
      <c r="AH446" s="2">
        <f>(EW446)</f>
        <v>0</v>
      </c>
      <c r="AI446" s="2">
        <f>(EX446)</f>
        <v>0</v>
      </c>
      <c r="AJ446" s="2">
        <f t="shared" si="281"/>
        <v>0.1</v>
      </c>
      <c r="AK446" s="2">
        <v>2.09</v>
      </c>
      <c r="AL446" s="2">
        <v>2.09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0.1</v>
      </c>
      <c r="AT446" s="2">
        <v>100</v>
      </c>
      <c r="AU446" s="2">
        <v>49</v>
      </c>
      <c r="AV446" s="2">
        <v>1</v>
      </c>
      <c r="AW446" s="2">
        <v>1</v>
      </c>
      <c r="AX446" s="2"/>
      <c r="AY446" s="2"/>
      <c r="AZ446" s="2">
        <v>1</v>
      </c>
      <c r="BA446" s="2">
        <v>1</v>
      </c>
      <c r="BB446" s="2">
        <v>1</v>
      </c>
      <c r="BC446" s="2">
        <v>1</v>
      </c>
      <c r="BD446" s="2" t="s">
        <v>3</v>
      </c>
      <c r="BE446" s="2" t="s">
        <v>3</v>
      </c>
      <c r="BF446" s="2" t="s">
        <v>3</v>
      </c>
      <c r="BG446" s="2" t="s">
        <v>3</v>
      </c>
      <c r="BH446" s="2">
        <v>3</v>
      </c>
      <c r="BI446" s="2">
        <v>1</v>
      </c>
      <c r="BJ446" s="2" t="s">
        <v>510</v>
      </c>
      <c r="BK446" s="2"/>
      <c r="BL446" s="2"/>
      <c r="BM446" s="2">
        <v>15001</v>
      </c>
      <c r="BN446" s="2">
        <v>0</v>
      </c>
      <c r="BO446" s="2" t="s">
        <v>3</v>
      </c>
      <c r="BP446" s="2">
        <v>0</v>
      </c>
      <c r="BQ446" s="2">
        <v>2</v>
      </c>
      <c r="BR446" s="2">
        <v>0</v>
      </c>
      <c r="BS446" s="2">
        <v>1</v>
      </c>
      <c r="BT446" s="2">
        <v>1</v>
      </c>
      <c r="BU446" s="2">
        <v>1</v>
      </c>
      <c r="BV446" s="2">
        <v>1</v>
      </c>
      <c r="BW446" s="2">
        <v>1</v>
      </c>
      <c r="BX446" s="2">
        <v>1</v>
      </c>
      <c r="BY446" s="2" t="s">
        <v>3</v>
      </c>
      <c r="BZ446" s="2">
        <v>100</v>
      </c>
      <c r="CA446" s="2">
        <v>49</v>
      </c>
      <c r="CB446" s="2" t="s">
        <v>3</v>
      </c>
      <c r="CC446" s="2"/>
      <c r="CD446" s="2"/>
      <c r="CE446" s="2">
        <v>0</v>
      </c>
      <c r="CF446" s="2">
        <v>0</v>
      </c>
      <c r="CG446" s="2">
        <v>0</v>
      </c>
      <c r="CH446" s="2"/>
      <c r="CI446" s="2"/>
      <c r="CJ446" s="2"/>
      <c r="CK446" s="2"/>
      <c r="CL446" s="2"/>
      <c r="CM446" s="2">
        <v>0</v>
      </c>
      <c r="CN446" s="2" t="s">
        <v>3</v>
      </c>
      <c r="CO446" s="2">
        <v>0</v>
      </c>
      <c r="CP446" s="2">
        <f t="shared" si="282"/>
        <v>18606.099999999999</v>
      </c>
      <c r="CQ446" s="2">
        <f t="shared" si="300"/>
        <v>2.09</v>
      </c>
      <c r="CR446" s="2">
        <f t="shared" si="284"/>
        <v>0</v>
      </c>
      <c r="CS446" s="2">
        <f t="shared" si="285"/>
        <v>0</v>
      </c>
      <c r="CT446" s="2">
        <f t="shared" si="286"/>
        <v>0</v>
      </c>
      <c r="CU446" s="2">
        <f t="shared" si="287"/>
        <v>0</v>
      </c>
      <c r="CV446" s="2">
        <f t="shared" si="288"/>
        <v>0</v>
      </c>
      <c r="CW446" s="2">
        <f t="shared" si="289"/>
        <v>0</v>
      </c>
      <c r="CX446" s="2">
        <f t="shared" si="290"/>
        <v>0.1</v>
      </c>
      <c r="CY446" s="2">
        <f t="shared" si="291"/>
        <v>0</v>
      </c>
      <c r="CZ446" s="2">
        <f t="shared" si="292"/>
        <v>0</v>
      </c>
      <c r="DA446" s="2"/>
      <c r="DB446" s="2"/>
      <c r="DC446" s="2" t="s">
        <v>3</v>
      </c>
      <c r="DD446" s="2" t="s">
        <v>3</v>
      </c>
      <c r="DE446" s="2" t="s">
        <v>3</v>
      </c>
      <c r="DF446" s="2" t="s">
        <v>3</v>
      </c>
      <c r="DG446" s="2" t="s">
        <v>3</v>
      </c>
      <c r="DH446" s="2" t="s">
        <v>3</v>
      </c>
      <c r="DI446" s="2" t="s">
        <v>3</v>
      </c>
      <c r="DJ446" s="2" t="s">
        <v>3</v>
      </c>
      <c r="DK446" s="2" t="s">
        <v>3</v>
      </c>
      <c r="DL446" s="2" t="s">
        <v>3</v>
      </c>
      <c r="DM446" s="2" t="s">
        <v>3</v>
      </c>
      <c r="DN446" s="2">
        <v>0</v>
      </c>
      <c r="DO446" s="2">
        <v>0</v>
      </c>
      <c r="DP446" s="2">
        <v>1</v>
      </c>
      <c r="DQ446" s="2">
        <v>1</v>
      </c>
      <c r="DR446" s="2"/>
      <c r="DS446" s="2"/>
      <c r="DT446" s="2"/>
      <c r="DU446" s="2">
        <v>1009</v>
      </c>
      <c r="DV446" s="2" t="s">
        <v>143</v>
      </c>
      <c r="DW446" s="2" t="s">
        <v>143</v>
      </c>
      <c r="DX446" s="2">
        <v>1</v>
      </c>
      <c r="DY446" s="2"/>
      <c r="DZ446" s="2" t="s">
        <v>3</v>
      </c>
      <c r="EA446" s="2" t="s">
        <v>3</v>
      </c>
      <c r="EB446" s="2" t="s">
        <v>3</v>
      </c>
      <c r="EC446" s="2" t="s">
        <v>3</v>
      </c>
      <c r="ED446" s="2"/>
      <c r="EE446" s="2">
        <v>53551142</v>
      </c>
      <c r="EF446" s="2">
        <v>2</v>
      </c>
      <c r="EG446" s="2" t="s">
        <v>38</v>
      </c>
      <c r="EH446" s="2">
        <v>15</v>
      </c>
      <c r="EI446" s="2" t="s">
        <v>149</v>
      </c>
      <c r="EJ446" s="2">
        <v>1</v>
      </c>
      <c r="EK446" s="2">
        <v>15001</v>
      </c>
      <c r="EL446" s="2" t="s">
        <v>149</v>
      </c>
      <c r="EM446" s="2" t="s">
        <v>150</v>
      </c>
      <c r="EN446" s="2"/>
      <c r="EO446" s="2" t="s">
        <v>3</v>
      </c>
      <c r="EP446" s="2"/>
      <c r="EQ446" s="2">
        <v>131072</v>
      </c>
      <c r="ER446" s="2">
        <v>2.09</v>
      </c>
      <c r="ES446" s="2">
        <v>2.09</v>
      </c>
      <c r="ET446" s="2">
        <v>0</v>
      </c>
      <c r="EU446" s="2">
        <v>0</v>
      </c>
      <c r="EV446" s="2">
        <v>0</v>
      </c>
      <c r="EW446" s="2">
        <v>0</v>
      </c>
      <c r="EX446" s="2">
        <v>0</v>
      </c>
      <c r="EY446" s="2">
        <v>0</v>
      </c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>
        <v>0</v>
      </c>
      <c r="FR446" s="2">
        <f>ROUND(IF(AND(BH446=3,BI446=3),P446,0),2)</f>
        <v>0</v>
      </c>
      <c r="FS446" s="2">
        <v>0</v>
      </c>
      <c r="FT446" s="2"/>
      <c r="FU446" s="2"/>
      <c r="FV446" s="2"/>
      <c r="FW446" s="2"/>
      <c r="FX446" s="2">
        <v>100</v>
      </c>
      <c r="FY446" s="2">
        <v>49</v>
      </c>
      <c r="FZ446" s="2"/>
      <c r="GA446" s="2" t="s">
        <v>3</v>
      </c>
      <c r="GB446" s="2"/>
      <c r="GC446" s="2"/>
      <c r="GD446" s="2">
        <v>1</v>
      </c>
      <c r="GE446" s="2"/>
      <c r="GF446" s="2">
        <v>1707402428</v>
      </c>
      <c r="GG446" s="2">
        <v>2</v>
      </c>
      <c r="GH446" s="2">
        <v>1</v>
      </c>
      <c r="GI446" s="2">
        <v>-2</v>
      </c>
      <c r="GJ446" s="2">
        <v>0</v>
      </c>
      <c r="GK446" s="2">
        <v>0</v>
      </c>
      <c r="GL446" s="2">
        <f>ROUND(IF(AND(BH446=3,BI446=3,FS446&lt;&gt;0),P446,0),2)</f>
        <v>0</v>
      </c>
      <c r="GM446" s="2">
        <f>ROUND(O446+X446+Y446,2)+GX446</f>
        <v>18606.099999999999</v>
      </c>
      <c r="GN446" s="2">
        <f>IF(OR(BI446=0,BI446=1),ROUND(O446+X446+Y446,2),0)</f>
        <v>18606.099999999999</v>
      </c>
      <c r="GO446" s="2">
        <f>IF(BI446=2,ROUND(O446+X446+Y446,2),0)</f>
        <v>0</v>
      </c>
      <c r="GP446" s="2">
        <f>IF(BI446=4,ROUND(O446+X446+Y446,2)+GX446,0)</f>
        <v>0</v>
      </c>
      <c r="GQ446" s="2"/>
      <c r="GR446" s="2">
        <v>0</v>
      </c>
      <c r="GS446" s="2">
        <v>0</v>
      </c>
      <c r="GT446" s="2">
        <v>0</v>
      </c>
      <c r="GU446" s="2" t="s">
        <v>3</v>
      </c>
      <c r="GV446" s="2">
        <f t="shared" si="293"/>
        <v>0</v>
      </c>
      <c r="GW446" s="2">
        <v>1</v>
      </c>
      <c r="GX446" s="2">
        <f>ROUND(HC446*I446,2)</f>
        <v>0</v>
      </c>
      <c r="GY446" s="2"/>
      <c r="GZ446" s="2"/>
      <c r="HA446" s="2">
        <v>0</v>
      </c>
      <c r="HB446" s="2">
        <v>0</v>
      </c>
      <c r="HC446" s="2">
        <f t="shared" si="294"/>
        <v>0</v>
      </c>
      <c r="HD446" s="2"/>
      <c r="HE446" s="2" t="s">
        <v>3</v>
      </c>
      <c r="HF446" s="2" t="s">
        <v>3</v>
      </c>
      <c r="HG446" s="2"/>
      <c r="HH446" s="2"/>
      <c r="HI446" s="2"/>
      <c r="HJ446" s="2"/>
      <c r="HK446" s="2"/>
      <c r="HL446" s="2"/>
      <c r="HM446" s="2" t="s">
        <v>3</v>
      </c>
      <c r="HN446" s="2" t="s">
        <v>151</v>
      </c>
      <c r="HO446" s="2" t="s">
        <v>152</v>
      </c>
      <c r="HP446" s="2" t="s">
        <v>149</v>
      </c>
      <c r="HQ446" s="2" t="s">
        <v>149</v>
      </c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>
        <v>0</v>
      </c>
      <c r="IL446" s="2"/>
      <c r="IM446" s="2"/>
      <c r="IN446" s="2"/>
      <c r="IO446" s="2"/>
      <c r="IP446" s="2"/>
      <c r="IQ446" s="2"/>
      <c r="IR446" s="2"/>
      <c r="IS446" s="2"/>
      <c r="IT446" s="2"/>
      <c r="IU446" s="2"/>
    </row>
    <row r="447" spans="1:255" x14ac:dyDescent="0.2">
      <c r="A447">
        <v>17</v>
      </c>
      <c r="B447">
        <v>1</v>
      </c>
      <c r="E447" t="s">
        <v>633</v>
      </c>
      <c r="F447" t="s">
        <v>508</v>
      </c>
      <c r="G447" t="s">
        <v>509</v>
      </c>
      <c r="H447" t="s">
        <v>143</v>
      </c>
      <c r="I447">
        <v>8902.44</v>
      </c>
      <c r="J447">
        <v>0</v>
      </c>
      <c r="K447">
        <v>8902.44</v>
      </c>
      <c r="O447">
        <f>ROUND(CP447,0)</f>
        <v>115358</v>
      </c>
      <c r="P447">
        <f>ROUND(CQ447*I447,0)</f>
        <v>115358</v>
      </c>
      <c r="Q447">
        <f>ROUND(CR447*I447,0)</f>
        <v>0</v>
      </c>
      <c r="R447">
        <f>ROUND(CS447*I447,0)</f>
        <v>0</v>
      </c>
      <c r="S447">
        <f>ROUND(CT447*I447,0)</f>
        <v>0</v>
      </c>
      <c r="T447">
        <f>ROUND(CU447*I447,0)</f>
        <v>0</v>
      </c>
      <c r="U447">
        <f t="shared" si="276"/>
        <v>0</v>
      </c>
      <c r="V447">
        <f t="shared" si="277"/>
        <v>0</v>
      </c>
      <c r="W447">
        <f>ROUND(CX447*I447,0)</f>
        <v>890</v>
      </c>
      <c r="X447">
        <f>ROUND(CY447,0)</f>
        <v>0</v>
      </c>
      <c r="Y447">
        <f>ROUND(CZ447,0)</f>
        <v>0</v>
      </c>
      <c r="AA447">
        <v>53551707</v>
      </c>
      <c r="AB447">
        <f t="shared" si="278"/>
        <v>2.09</v>
      </c>
      <c r="AC447">
        <f t="shared" si="279"/>
        <v>2.09</v>
      </c>
      <c r="AD447">
        <f>ROUND((((ET447)-(EU447))+AE447),2)</f>
        <v>0</v>
      </c>
      <c r="AE447">
        <f>ROUND((EU447),2)</f>
        <v>0</v>
      </c>
      <c r="AF447">
        <f>ROUND((EV447),2)</f>
        <v>0</v>
      </c>
      <c r="AG447">
        <f t="shared" si="280"/>
        <v>0</v>
      </c>
      <c r="AH447">
        <f>(EW447)</f>
        <v>0</v>
      </c>
      <c r="AI447">
        <f>(EX447)</f>
        <v>0</v>
      </c>
      <c r="AJ447">
        <f t="shared" si="281"/>
        <v>0.1</v>
      </c>
      <c r="AK447">
        <v>2.09</v>
      </c>
      <c r="AL447">
        <v>2.09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0.1</v>
      </c>
      <c r="AT447">
        <v>100</v>
      </c>
      <c r="AU447">
        <v>49</v>
      </c>
      <c r="AV447">
        <v>1</v>
      </c>
      <c r="AW447">
        <v>1</v>
      </c>
      <c r="AZ447">
        <v>1</v>
      </c>
      <c r="BA447">
        <v>1</v>
      </c>
      <c r="BB447">
        <v>1</v>
      </c>
      <c r="BC447">
        <v>6.2</v>
      </c>
      <c r="BD447" t="s">
        <v>3</v>
      </c>
      <c r="BE447" t="s">
        <v>3</v>
      </c>
      <c r="BF447" t="s">
        <v>3</v>
      </c>
      <c r="BG447" t="s">
        <v>3</v>
      </c>
      <c r="BH447">
        <v>3</v>
      </c>
      <c r="BI447">
        <v>1</v>
      </c>
      <c r="BJ447" t="s">
        <v>510</v>
      </c>
      <c r="BM447">
        <v>15001</v>
      </c>
      <c r="BN447">
        <v>0</v>
      </c>
      <c r="BO447" t="s">
        <v>508</v>
      </c>
      <c r="BP447">
        <v>1</v>
      </c>
      <c r="BQ447">
        <v>2</v>
      </c>
      <c r="BR447">
        <v>0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3</v>
      </c>
      <c r="BZ447">
        <v>100</v>
      </c>
      <c r="CA447">
        <v>49</v>
      </c>
      <c r="CB447" t="s">
        <v>3</v>
      </c>
      <c r="CE447">
        <v>0</v>
      </c>
      <c r="CF447">
        <v>0</v>
      </c>
      <c r="CG447">
        <v>0</v>
      </c>
      <c r="CM447">
        <v>0</v>
      </c>
      <c r="CN447" t="s">
        <v>3</v>
      </c>
      <c r="CO447">
        <v>0</v>
      </c>
      <c r="CP447">
        <f t="shared" si="282"/>
        <v>115358</v>
      </c>
      <c r="CQ447">
        <f t="shared" si="300"/>
        <v>12.958</v>
      </c>
      <c r="CR447">
        <f t="shared" si="284"/>
        <v>0</v>
      </c>
      <c r="CS447">
        <f t="shared" si="285"/>
        <v>0</v>
      </c>
      <c r="CT447">
        <f t="shared" si="286"/>
        <v>0</v>
      </c>
      <c r="CU447">
        <f t="shared" si="287"/>
        <v>0</v>
      </c>
      <c r="CV447">
        <f t="shared" si="288"/>
        <v>0</v>
      </c>
      <c r="CW447">
        <f t="shared" si="289"/>
        <v>0</v>
      </c>
      <c r="CX447">
        <f t="shared" si="290"/>
        <v>0.1</v>
      </c>
      <c r="CY447">
        <f t="shared" si="291"/>
        <v>0</v>
      </c>
      <c r="CZ447">
        <f t="shared" si="292"/>
        <v>0</v>
      </c>
      <c r="DC447" t="s">
        <v>3</v>
      </c>
      <c r="DD447" t="s">
        <v>3</v>
      </c>
      <c r="DE447" t="s">
        <v>3</v>
      </c>
      <c r="DF447" t="s">
        <v>3</v>
      </c>
      <c r="DG447" t="s">
        <v>3</v>
      </c>
      <c r="DH447" t="s">
        <v>3</v>
      </c>
      <c r="DI447" t="s">
        <v>3</v>
      </c>
      <c r="DJ447" t="s">
        <v>3</v>
      </c>
      <c r="DK447" t="s">
        <v>3</v>
      </c>
      <c r="DL447" t="s">
        <v>3</v>
      </c>
      <c r="DM447" t="s">
        <v>3</v>
      </c>
      <c r="DN447">
        <v>0</v>
      </c>
      <c r="DO447">
        <v>0</v>
      </c>
      <c r="DP447">
        <v>1</v>
      </c>
      <c r="DQ447">
        <v>1</v>
      </c>
      <c r="DU447">
        <v>1009</v>
      </c>
      <c r="DV447" t="s">
        <v>143</v>
      </c>
      <c r="DW447" t="s">
        <v>143</v>
      </c>
      <c r="DX447">
        <v>1</v>
      </c>
      <c r="DZ447" t="s">
        <v>3</v>
      </c>
      <c r="EA447" t="s">
        <v>3</v>
      </c>
      <c r="EB447" t="s">
        <v>3</v>
      </c>
      <c r="EC447" t="s">
        <v>3</v>
      </c>
      <c r="EE447">
        <v>53551142</v>
      </c>
      <c r="EF447">
        <v>2</v>
      </c>
      <c r="EG447" t="s">
        <v>38</v>
      </c>
      <c r="EH447">
        <v>15</v>
      </c>
      <c r="EI447" t="s">
        <v>149</v>
      </c>
      <c r="EJ447">
        <v>1</v>
      </c>
      <c r="EK447">
        <v>15001</v>
      </c>
      <c r="EL447" t="s">
        <v>149</v>
      </c>
      <c r="EM447" t="s">
        <v>150</v>
      </c>
      <c r="EO447" t="s">
        <v>3</v>
      </c>
      <c r="EQ447">
        <v>131072</v>
      </c>
      <c r="ER447">
        <v>2.09</v>
      </c>
      <c r="ES447">
        <v>2.09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FQ447">
        <v>0</v>
      </c>
      <c r="FR447">
        <f>ROUND(IF(AND(BH447=3,BI447=3),P447,0),0)</f>
        <v>0</v>
      </c>
      <c r="FS447">
        <v>0</v>
      </c>
      <c r="FX447">
        <v>100</v>
      </c>
      <c r="FY447">
        <v>49</v>
      </c>
      <c r="GA447" t="s">
        <v>3</v>
      </c>
      <c r="GD447">
        <v>1</v>
      </c>
      <c r="GF447">
        <v>1707402428</v>
      </c>
      <c r="GG447">
        <v>2</v>
      </c>
      <c r="GH447">
        <v>1</v>
      </c>
      <c r="GI447">
        <v>2</v>
      </c>
      <c r="GJ447">
        <v>0</v>
      </c>
      <c r="GK447">
        <v>0</v>
      </c>
      <c r="GL447">
        <f>ROUND(IF(AND(BH447=3,BI447=3,FS447&lt;&gt;0),P447,0),0)</f>
        <v>0</v>
      </c>
      <c r="GM447">
        <f>ROUND(O447+X447+Y447,0)+GX447</f>
        <v>115358</v>
      </c>
      <c r="GN447">
        <f>IF(OR(BI447=0,BI447=1),ROUND(O447+X447+Y447,0),0)</f>
        <v>115358</v>
      </c>
      <c r="GO447">
        <f>IF(BI447=2,ROUND(O447+X447+Y447,0),0)</f>
        <v>0</v>
      </c>
      <c r="GP447">
        <f>IF(BI447=4,ROUND(O447+X447+Y447,0)+GX447,0)</f>
        <v>0</v>
      </c>
      <c r="GR447">
        <v>0</v>
      </c>
      <c r="GS447">
        <v>0</v>
      </c>
      <c r="GT447">
        <v>0</v>
      </c>
      <c r="GU447" t="s">
        <v>3</v>
      </c>
      <c r="GV447">
        <f t="shared" si="293"/>
        <v>0</v>
      </c>
      <c r="GW447">
        <v>1</v>
      </c>
      <c r="GX447">
        <f>ROUND(HC447*I447,0)</f>
        <v>0</v>
      </c>
      <c r="HA447">
        <v>0</v>
      </c>
      <c r="HB447">
        <v>0</v>
      </c>
      <c r="HC447">
        <f t="shared" si="294"/>
        <v>0</v>
      </c>
      <c r="HE447" t="s">
        <v>3</v>
      </c>
      <c r="HF447" t="s">
        <v>3</v>
      </c>
      <c r="HM447" t="s">
        <v>3</v>
      </c>
      <c r="HN447" t="s">
        <v>151</v>
      </c>
      <c r="HO447" t="s">
        <v>152</v>
      </c>
      <c r="HP447" t="s">
        <v>149</v>
      </c>
      <c r="HQ447" t="s">
        <v>149</v>
      </c>
      <c r="IK447">
        <v>0</v>
      </c>
    </row>
    <row r="448" spans="1:255" x14ac:dyDescent="0.2">
      <c r="A448" s="2">
        <v>17</v>
      </c>
      <c r="B448" s="2">
        <v>1</v>
      </c>
      <c r="C448" s="2">
        <f>ROW(SmtRes!A903)</f>
        <v>903</v>
      </c>
      <c r="D448" s="2">
        <f>ROW(EtalonRes!A834)</f>
        <v>834</v>
      </c>
      <c r="E448" s="2" t="s">
        <v>634</v>
      </c>
      <c r="F448" s="2" t="s">
        <v>512</v>
      </c>
      <c r="G448" s="2" t="s">
        <v>513</v>
      </c>
      <c r="H448" s="2" t="s">
        <v>514</v>
      </c>
      <c r="I448" s="2">
        <v>0</v>
      </c>
      <c r="J448" s="2">
        <v>0</v>
      </c>
      <c r="K448" s="2">
        <v>0</v>
      </c>
      <c r="L448" s="2"/>
      <c r="M448" s="2"/>
      <c r="N448" s="2"/>
      <c r="O448" s="2">
        <f>ROUND(CP448,2)</f>
        <v>0</v>
      </c>
      <c r="P448" s="2">
        <f>ROUND(CQ448*I448,2)</f>
        <v>0</v>
      </c>
      <c r="Q448" s="2">
        <f>ROUND(CR448*I448,2)</f>
        <v>0</v>
      </c>
      <c r="R448" s="2">
        <f>ROUND(CS448*I448,2)</f>
        <v>0</v>
      </c>
      <c r="S448" s="2">
        <f>ROUND(CT448*I448,2)</f>
        <v>0</v>
      </c>
      <c r="T448" s="2">
        <f>ROUND(CU448*I448,2)</f>
        <v>0</v>
      </c>
      <c r="U448" s="2">
        <f t="shared" ref="U448:U483" si="301">CV448*I448</f>
        <v>0</v>
      </c>
      <c r="V448" s="2">
        <f t="shared" ref="V448:V483" si="302">CW448*I448</f>
        <v>0</v>
      </c>
      <c r="W448" s="2">
        <f>ROUND(CX448*I448,2)</f>
        <v>0</v>
      </c>
      <c r="X448" s="2">
        <f>ROUND(CY448,2)</f>
        <v>0</v>
      </c>
      <c r="Y448" s="2">
        <f>ROUND(CZ448,2)</f>
        <v>0</v>
      </c>
      <c r="Z448" s="2"/>
      <c r="AA448" s="2">
        <v>53551706</v>
      </c>
      <c r="AB448" s="2">
        <f t="shared" ref="AB448:AB479" si="303">ROUND((AC448+AD448+AF448),2)</f>
        <v>6322.48</v>
      </c>
      <c r="AC448" s="2">
        <f t="shared" ref="AC448:AC469" si="304">ROUND((ES448),2)</f>
        <v>4666.3</v>
      </c>
      <c r="AD448" s="2">
        <f>ROUND(((((ET448*ROUND((1.25*1.15),7)))-((EU448*ROUND((1.25*1.15),7))))+AE448),2)</f>
        <v>78.52</v>
      </c>
      <c r="AE448" s="2">
        <f>ROUND(((EU448*ROUND((1.25*1.15),7))),2)</f>
        <v>27.26</v>
      </c>
      <c r="AF448" s="2">
        <f>ROUND(((EV448*ROUND((1.15*1.15),7))),2)</f>
        <v>1577.66</v>
      </c>
      <c r="AG448" s="2">
        <f t="shared" ref="AG448:AG483" si="305">ROUND((AP448),2)</f>
        <v>0</v>
      </c>
      <c r="AH448" s="2">
        <f>((EW448*ROUND((1.15*1.15),7)))</f>
        <v>171.85887499999998</v>
      </c>
      <c r="AI448" s="2">
        <f>((EX448*ROUND((1.25*1.15),7)))</f>
        <v>2.0699999999999998</v>
      </c>
      <c r="AJ448" s="2">
        <f t="shared" ref="AJ448:AJ483" si="306">(AS448)</f>
        <v>0</v>
      </c>
      <c r="AK448" s="2">
        <v>5913.86</v>
      </c>
      <c r="AL448" s="2">
        <v>4666.3</v>
      </c>
      <c r="AM448" s="2">
        <v>54.62</v>
      </c>
      <c r="AN448" s="2">
        <v>18.96</v>
      </c>
      <c r="AO448" s="2">
        <v>1192.94</v>
      </c>
      <c r="AP448" s="2">
        <v>0</v>
      </c>
      <c r="AQ448" s="2">
        <v>129.94999999999999</v>
      </c>
      <c r="AR448" s="2">
        <v>1.44</v>
      </c>
      <c r="AS448" s="2">
        <v>0</v>
      </c>
      <c r="AT448" s="2">
        <v>90</v>
      </c>
      <c r="AU448" s="2">
        <v>41.65</v>
      </c>
      <c r="AV448" s="2">
        <v>1</v>
      </c>
      <c r="AW448" s="2">
        <v>1</v>
      </c>
      <c r="AX448" s="2"/>
      <c r="AY448" s="2"/>
      <c r="AZ448" s="2">
        <v>1</v>
      </c>
      <c r="BA448" s="2">
        <v>1</v>
      </c>
      <c r="BB448" s="2">
        <v>1</v>
      </c>
      <c r="BC448" s="2">
        <v>1</v>
      </c>
      <c r="BD448" s="2" t="s">
        <v>3</v>
      </c>
      <c r="BE448" s="2" t="s">
        <v>3</v>
      </c>
      <c r="BF448" s="2" t="s">
        <v>3</v>
      </c>
      <c r="BG448" s="2" t="s">
        <v>3</v>
      </c>
      <c r="BH448" s="2">
        <v>0</v>
      </c>
      <c r="BI448" s="2">
        <v>1</v>
      </c>
      <c r="BJ448" s="2" t="s">
        <v>515</v>
      </c>
      <c r="BK448" s="2"/>
      <c r="BL448" s="2"/>
      <c r="BM448" s="2">
        <v>15001</v>
      </c>
      <c r="BN448" s="2">
        <v>0</v>
      </c>
      <c r="BO448" s="2" t="s">
        <v>3</v>
      </c>
      <c r="BP448" s="2">
        <v>0</v>
      </c>
      <c r="BQ448" s="2">
        <v>2</v>
      </c>
      <c r="BR448" s="2">
        <v>0</v>
      </c>
      <c r="BS448" s="2">
        <v>1</v>
      </c>
      <c r="BT448" s="2">
        <v>1</v>
      </c>
      <c r="BU448" s="2">
        <v>1</v>
      </c>
      <c r="BV448" s="2">
        <v>1</v>
      </c>
      <c r="BW448" s="2">
        <v>1</v>
      </c>
      <c r="BX448" s="2">
        <v>1</v>
      </c>
      <c r="BY448" s="2" t="s">
        <v>3</v>
      </c>
      <c r="BZ448" s="2">
        <v>100</v>
      </c>
      <c r="CA448" s="2">
        <v>49</v>
      </c>
      <c r="CB448" s="2" t="s">
        <v>3</v>
      </c>
      <c r="CC448" s="2"/>
      <c r="CD448" s="2"/>
      <c r="CE448" s="2">
        <v>0</v>
      </c>
      <c r="CF448" s="2">
        <v>0</v>
      </c>
      <c r="CG448" s="2">
        <v>0</v>
      </c>
      <c r="CH448" s="2"/>
      <c r="CI448" s="2"/>
      <c r="CJ448" s="2"/>
      <c r="CK448" s="2"/>
      <c r="CL448" s="2"/>
      <c r="CM448" s="2">
        <v>0</v>
      </c>
      <c r="CN448" s="2" t="s">
        <v>2151</v>
      </c>
      <c r="CO448" s="2">
        <v>0</v>
      </c>
      <c r="CP448" s="2">
        <f t="shared" ref="CP448:CP483" si="307">(P448+Q448+S448)</f>
        <v>0</v>
      </c>
      <c r="CQ448" s="2">
        <f t="shared" si="300"/>
        <v>4666.3</v>
      </c>
      <c r="CR448" s="2">
        <f t="shared" ref="CR448:CR483" si="308">AD448*BB448</f>
        <v>78.52</v>
      </c>
      <c r="CS448" s="2">
        <f t="shared" ref="CS448:CS483" si="309">AE448*BS448</f>
        <v>27.26</v>
      </c>
      <c r="CT448" s="2">
        <f t="shared" ref="CT448:CT483" si="310">AF448*BA448</f>
        <v>1577.66</v>
      </c>
      <c r="CU448" s="2">
        <f t="shared" ref="CU448:CU483" si="311">AG448</f>
        <v>0</v>
      </c>
      <c r="CV448" s="2">
        <f t="shared" ref="CV448:CV483" si="312">AH448</f>
        <v>171.85887499999998</v>
      </c>
      <c r="CW448" s="2">
        <f t="shared" ref="CW448:CW483" si="313">AI448</f>
        <v>2.0699999999999998</v>
      </c>
      <c r="CX448" s="2">
        <f t="shared" ref="CX448:CX483" si="314">AJ448</f>
        <v>0</v>
      </c>
      <c r="CY448" s="2">
        <f t="shared" ref="CY448:CY483" si="315">(((S448+R448)*AT448)/100)</f>
        <v>0</v>
      </c>
      <c r="CZ448" s="2">
        <f t="shared" ref="CZ448:CZ483" si="316">(((S448+R448)*AU448)/100)</f>
        <v>0</v>
      </c>
      <c r="DA448" s="2"/>
      <c r="DB448" s="2"/>
      <c r="DC448" s="2" t="s">
        <v>3</v>
      </c>
      <c r="DD448" s="2" t="s">
        <v>3</v>
      </c>
      <c r="DE448" s="2" t="s">
        <v>61</v>
      </c>
      <c r="DF448" s="2" t="s">
        <v>61</v>
      </c>
      <c r="DG448" s="2" t="s">
        <v>62</v>
      </c>
      <c r="DH448" s="2" t="s">
        <v>3</v>
      </c>
      <c r="DI448" s="2" t="s">
        <v>62</v>
      </c>
      <c r="DJ448" s="2" t="s">
        <v>61</v>
      </c>
      <c r="DK448" s="2" t="s">
        <v>3</v>
      </c>
      <c r="DL448" s="2" t="s">
        <v>86</v>
      </c>
      <c r="DM448" s="2" t="s">
        <v>63</v>
      </c>
      <c r="DN448" s="2">
        <v>0</v>
      </c>
      <c r="DO448" s="2">
        <v>0</v>
      </c>
      <c r="DP448" s="2">
        <v>1</v>
      </c>
      <c r="DQ448" s="2">
        <v>1</v>
      </c>
      <c r="DR448" s="2"/>
      <c r="DS448" s="2"/>
      <c r="DT448" s="2"/>
      <c r="DU448" s="2">
        <v>1013</v>
      </c>
      <c r="DV448" s="2" t="s">
        <v>514</v>
      </c>
      <c r="DW448" s="2" t="s">
        <v>514</v>
      </c>
      <c r="DX448" s="2">
        <v>1</v>
      </c>
      <c r="DY448" s="2"/>
      <c r="DZ448" s="2" t="s">
        <v>3</v>
      </c>
      <c r="EA448" s="2" t="s">
        <v>3</v>
      </c>
      <c r="EB448" s="2" t="s">
        <v>3</v>
      </c>
      <c r="EC448" s="2" t="s">
        <v>3</v>
      </c>
      <c r="ED448" s="2"/>
      <c r="EE448" s="2">
        <v>53551142</v>
      </c>
      <c r="EF448" s="2">
        <v>2</v>
      </c>
      <c r="EG448" s="2" t="s">
        <v>38</v>
      </c>
      <c r="EH448" s="2">
        <v>15</v>
      </c>
      <c r="EI448" s="2" t="s">
        <v>149</v>
      </c>
      <c r="EJ448" s="2">
        <v>1</v>
      </c>
      <c r="EK448" s="2">
        <v>15001</v>
      </c>
      <c r="EL448" s="2" t="s">
        <v>149</v>
      </c>
      <c r="EM448" s="2" t="s">
        <v>150</v>
      </c>
      <c r="EN448" s="2"/>
      <c r="EO448" s="2" t="s">
        <v>67</v>
      </c>
      <c r="EP448" s="2"/>
      <c r="EQ448" s="2">
        <v>131072</v>
      </c>
      <c r="ER448" s="2">
        <v>5913.86</v>
      </c>
      <c r="ES448" s="2">
        <v>4666.3</v>
      </c>
      <c r="ET448" s="2">
        <v>54.62</v>
      </c>
      <c r="EU448" s="2">
        <v>18.96</v>
      </c>
      <c r="EV448" s="2">
        <v>1192.94</v>
      </c>
      <c r="EW448" s="2">
        <v>129.94999999999999</v>
      </c>
      <c r="EX448" s="2">
        <v>1.44</v>
      </c>
      <c r="EY448" s="2">
        <v>0</v>
      </c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>
        <v>0</v>
      </c>
      <c r="FR448" s="2">
        <f>ROUND(IF(AND(BH448=3,BI448=3),P448,0),2)</f>
        <v>0</v>
      </c>
      <c r="FS448" s="2">
        <v>0</v>
      </c>
      <c r="FT448" s="2"/>
      <c r="FU448" s="2"/>
      <c r="FV448" s="2"/>
      <c r="FW448" s="2"/>
      <c r="FX448" s="2">
        <v>90</v>
      </c>
      <c r="FY448" s="2">
        <v>41.65</v>
      </c>
      <c r="FZ448" s="2"/>
      <c r="GA448" s="2" t="s">
        <v>3</v>
      </c>
      <c r="GB448" s="2"/>
      <c r="GC448" s="2"/>
      <c r="GD448" s="2">
        <v>1</v>
      </c>
      <c r="GE448" s="2"/>
      <c r="GF448" s="2">
        <v>107943903</v>
      </c>
      <c r="GG448" s="2">
        <v>2</v>
      </c>
      <c r="GH448" s="2">
        <v>1</v>
      </c>
      <c r="GI448" s="2">
        <v>-2</v>
      </c>
      <c r="GJ448" s="2">
        <v>0</v>
      </c>
      <c r="GK448" s="2">
        <v>0</v>
      </c>
      <c r="GL448" s="2">
        <f>ROUND(IF(AND(BH448=3,BI448=3,FS448&lt;&gt;0),P448,0),2)</f>
        <v>0</v>
      </c>
      <c r="GM448" s="2">
        <f>ROUND(O448+X448+Y448,2)+GX448</f>
        <v>0</v>
      </c>
      <c r="GN448" s="2">
        <f>IF(OR(BI448=0,BI448=1),ROUND(O448+X448+Y448,2),0)</f>
        <v>0</v>
      </c>
      <c r="GO448" s="2">
        <f>IF(BI448=2,ROUND(O448+X448+Y448,2),0)</f>
        <v>0</v>
      </c>
      <c r="GP448" s="2">
        <f>IF(BI448=4,ROUND(O448+X448+Y448,2)+GX448,0)</f>
        <v>0</v>
      </c>
      <c r="GQ448" s="2"/>
      <c r="GR448" s="2">
        <v>0</v>
      </c>
      <c r="GS448" s="2">
        <v>0</v>
      </c>
      <c r="GT448" s="2">
        <v>0</v>
      </c>
      <c r="GU448" s="2" t="s">
        <v>3</v>
      </c>
      <c r="GV448" s="2">
        <f t="shared" ref="GV448:GV469" si="317">ROUND((GT448),2)</f>
        <v>0</v>
      </c>
      <c r="GW448" s="2">
        <v>1</v>
      </c>
      <c r="GX448" s="2">
        <f>ROUND(HC448*I448,2)</f>
        <v>0</v>
      </c>
      <c r="GY448" s="2"/>
      <c r="GZ448" s="2"/>
      <c r="HA448" s="2">
        <v>0</v>
      </c>
      <c r="HB448" s="2">
        <v>0</v>
      </c>
      <c r="HC448" s="2">
        <f t="shared" ref="HC448:HC483" si="318">GV448*GW448</f>
        <v>0</v>
      </c>
      <c r="HD448" s="2"/>
      <c r="HE448" s="2" t="s">
        <v>3</v>
      </c>
      <c r="HF448" s="2" t="s">
        <v>3</v>
      </c>
      <c r="HG448" s="2"/>
      <c r="HH448" s="2"/>
      <c r="HI448" s="2"/>
      <c r="HJ448" s="2"/>
      <c r="HK448" s="2"/>
      <c r="HL448" s="2"/>
      <c r="HM448" s="2" t="s">
        <v>3</v>
      </c>
      <c r="HN448" s="2" t="s">
        <v>151</v>
      </c>
      <c r="HO448" s="2" t="s">
        <v>152</v>
      </c>
      <c r="HP448" s="2" t="s">
        <v>149</v>
      </c>
      <c r="HQ448" s="2" t="s">
        <v>149</v>
      </c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>
        <v>0</v>
      </c>
      <c r="IL448" s="2"/>
      <c r="IM448" s="2"/>
      <c r="IN448" s="2"/>
      <c r="IO448" s="2"/>
      <c r="IP448" s="2"/>
      <c r="IQ448" s="2"/>
      <c r="IR448" s="2"/>
      <c r="IS448" s="2"/>
      <c r="IT448" s="2"/>
      <c r="IU448" s="2"/>
    </row>
    <row r="449" spans="1:255" x14ac:dyDescent="0.2">
      <c r="A449">
        <v>17</v>
      </c>
      <c r="B449">
        <v>1</v>
      </c>
      <c r="C449">
        <f>ROW(SmtRes!A914)</f>
        <v>914</v>
      </c>
      <c r="D449">
        <f>ROW(EtalonRes!A844)</f>
        <v>844</v>
      </c>
      <c r="E449" t="s">
        <v>634</v>
      </c>
      <c r="F449" t="s">
        <v>512</v>
      </c>
      <c r="G449" t="s">
        <v>513</v>
      </c>
      <c r="H449" t="s">
        <v>514</v>
      </c>
      <c r="I449">
        <v>0</v>
      </c>
      <c r="J449">
        <v>0</v>
      </c>
      <c r="K449">
        <v>0</v>
      </c>
      <c r="O449">
        <f>ROUND(CP449,0)</f>
        <v>0</v>
      </c>
      <c r="P449">
        <f>ROUND(CQ449*I449,0)</f>
        <v>0</v>
      </c>
      <c r="Q449">
        <f>ROUND(CR449*I449,0)</f>
        <v>0</v>
      </c>
      <c r="R449">
        <f>ROUND(CS449*I449,0)</f>
        <v>0</v>
      </c>
      <c r="S449">
        <f>ROUND(CT449*I449,0)</f>
        <v>0</v>
      </c>
      <c r="T449">
        <f>ROUND(CU449*I449,0)</f>
        <v>0</v>
      </c>
      <c r="U449">
        <f t="shared" si="301"/>
        <v>0</v>
      </c>
      <c r="V449">
        <f t="shared" si="302"/>
        <v>0</v>
      </c>
      <c r="W449">
        <f>ROUND(CX449*I449,0)</f>
        <v>0</v>
      </c>
      <c r="X449">
        <f>ROUND(CY449,0)</f>
        <v>0</v>
      </c>
      <c r="Y449">
        <f>ROUND(CZ449,0)</f>
        <v>0</v>
      </c>
      <c r="AA449">
        <v>53551707</v>
      </c>
      <c r="AB449">
        <f t="shared" si="303"/>
        <v>6322.48</v>
      </c>
      <c r="AC449">
        <f t="shared" si="304"/>
        <v>4666.3</v>
      </c>
      <c r="AD449">
        <f>ROUND(((((ET449*ROUND((1.25*1.15),7)))-((EU449*ROUND((1.25*1.15),7))))+AE449),2)</f>
        <v>78.52</v>
      </c>
      <c r="AE449">
        <f>ROUND(((EU449*ROUND((1.25*1.15),7))),2)</f>
        <v>27.26</v>
      </c>
      <c r="AF449">
        <f>ROUND(((EV449*ROUND((1.15*1.15),7))),2)</f>
        <v>1577.66</v>
      </c>
      <c r="AG449">
        <f t="shared" si="305"/>
        <v>0</v>
      </c>
      <c r="AH449">
        <f>((EW449*ROUND((1.15*1.15),7)))</f>
        <v>171.85887499999998</v>
      </c>
      <c r="AI449">
        <f>((EX449*ROUND((1.25*1.15),7)))</f>
        <v>2.0699999999999998</v>
      </c>
      <c r="AJ449">
        <f t="shared" si="306"/>
        <v>0</v>
      </c>
      <c r="AK449">
        <v>5913.86</v>
      </c>
      <c r="AL449">
        <v>4666.3</v>
      </c>
      <c r="AM449">
        <v>54.62</v>
      </c>
      <c r="AN449">
        <v>18.96</v>
      </c>
      <c r="AO449">
        <v>1192.94</v>
      </c>
      <c r="AP449">
        <v>0</v>
      </c>
      <c r="AQ449">
        <v>129.94999999999999</v>
      </c>
      <c r="AR449">
        <v>1.44</v>
      </c>
      <c r="AS449">
        <v>0</v>
      </c>
      <c r="AT449">
        <v>90</v>
      </c>
      <c r="AU449">
        <v>41.65</v>
      </c>
      <c r="AV449">
        <v>1</v>
      </c>
      <c r="AW449">
        <v>1</v>
      </c>
      <c r="AZ449">
        <v>1</v>
      </c>
      <c r="BA449">
        <v>35.24</v>
      </c>
      <c r="BB449">
        <v>14.27</v>
      </c>
      <c r="BC449">
        <v>6.08</v>
      </c>
      <c r="BD449" t="s">
        <v>3</v>
      </c>
      <c r="BE449" t="s">
        <v>3</v>
      </c>
      <c r="BF449" t="s">
        <v>3</v>
      </c>
      <c r="BG449" t="s">
        <v>3</v>
      </c>
      <c r="BH449">
        <v>0</v>
      </c>
      <c r="BI449">
        <v>1</v>
      </c>
      <c r="BJ449" t="s">
        <v>515</v>
      </c>
      <c r="BM449">
        <v>15001</v>
      </c>
      <c r="BN449">
        <v>0</v>
      </c>
      <c r="BO449" t="s">
        <v>512</v>
      </c>
      <c r="BP449">
        <v>1</v>
      </c>
      <c r="BQ449">
        <v>2</v>
      </c>
      <c r="BR449">
        <v>0</v>
      </c>
      <c r="BS449">
        <v>35.24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3</v>
      </c>
      <c r="BZ449">
        <v>100</v>
      </c>
      <c r="CA449">
        <v>49</v>
      </c>
      <c r="CB449" t="s">
        <v>3</v>
      </c>
      <c r="CE449">
        <v>0</v>
      </c>
      <c r="CF449">
        <v>0</v>
      </c>
      <c r="CG449">
        <v>0</v>
      </c>
      <c r="CM449">
        <v>0</v>
      </c>
      <c r="CN449" t="s">
        <v>2151</v>
      </c>
      <c r="CO449">
        <v>0</v>
      </c>
      <c r="CP449">
        <f t="shared" si="307"/>
        <v>0</v>
      </c>
      <c r="CQ449">
        <f t="shared" si="300"/>
        <v>28371.104000000003</v>
      </c>
      <c r="CR449">
        <f t="shared" si="308"/>
        <v>1120.4803999999999</v>
      </c>
      <c r="CS449">
        <f t="shared" si="309"/>
        <v>960.64240000000007</v>
      </c>
      <c r="CT449">
        <f t="shared" si="310"/>
        <v>55596.738400000009</v>
      </c>
      <c r="CU449">
        <f t="shared" si="311"/>
        <v>0</v>
      </c>
      <c r="CV449">
        <f t="shared" si="312"/>
        <v>171.85887499999998</v>
      </c>
      <c r="CW449">
        <f t="shared" si="313"/>
        <v>2.0699999999999998</v>
      </c>
      <c r="CX449">
        <f t="shared" si="314"/>
        <v>0</v>
      </c>
      <c r="CY449">
        <f t="shared" si="315"/>
        <v>0</v>
      </c>
      <c r="CZ449">
        <f t="shared" si="316"/>
        <v>0</v>
      </c>
      <c r="DC449" t="s">
        <v>3</v>
      </c>
      <c r="DD449" t="s">
        <v>3</v>
      </c>
      <c r="DE449" t="s">
        <v>61</v>
      </c>
      <c r="DF449" t="s">
        <v>61</v>
      </c>
      <c r="DG449" t="s">
        <v>62</v>
      </c>
      <c r="DH449" t="s">
        <v>3</v>
      </c>
      <c r="DI449" t="s">
        <v>62</v>
      </c>
      <c r="DJ449" t="s">
        <v>61</v>
      </c>
      <c r="DK449" t="s">
        <v>3</v>
      </c>
      <c r="DL449" t="s">
        <v>86</v>
      </c>
      <c r="DM449" t="s">
        <v>63</v>
      </c>
      <c r="DN449">
        <v>0</v>
      </c>
      <c r="DO449">
        <v>0</v>
      </c>
      <c r="DP449">
        <v>1</v>
      </c>
      <c r="DQ449">
        <v>1</v>
      </c>
      <c r="DU449">
        <v>1013</v>
      </c>
      <c r="DV449" t="s">
        <v>514</v>
      </c>
      <c r="DW449" t="s">
        <v>514</v>
      </c>
      <c r="DX449">
        <v>1</v>
      </c>
      <c r="DZ449" t="s">
        <v>3</v>
      </c>
      <c r="EA449" t="s">
        <v>3</v>
      </c>
      <c r="EB449" t="s">
        <v>3</v>
      </c>
      <c r="EC449" t="s">
        <v>3</v>
      </c>
      <c r="EE449">
        <v>53551142</v>
      </c>
      <c r="EF449">
        <v>2</v>
      </c>
      <c r="EG449" t="s">
        <v>38</v>
      </c>
      <c r="EH449">
        <v>15</v>
      </c>
      <c r="EI449" t="s">
        <v>149</v>
      </c>
      <c r="EJ449">
        <v>1</v>
      </c>
      <c r="EK449">
        <v>15001</v>
      </c>
      <c r="EL449" t="s">
        <v>149</v>
      </c>
      <c r="EM449" t="s">
        <v>150</v>
      </c>
      <c r="EO449" t="s">
        <v>67</v>
      </c>
      <c r="EQ449">
        <v>131072</v>
      </c>
      <c r="ER449">
        <v>5913.86</v>
      </c>
      <c r="ES449">
        <v>4666.3</v>
      </c>
      <c r="ET449">
        <v>54.62</v>
      </c>
      <c r="EU449">
        <v>18.96</v>
      </c>
      <c r="EV449">
        <v>1192.94</v>
      </c>
      <c r="EW449">
        <v>129.94999999999999</v>
      </c>
      <c r="EX449">
        <v>1.44</v>
      </c>
      <c r="EY449">
        <v>0</v>
      </c>
      <c r="FQ449">
        <v>0</v>
      </c>
      <c r="FR449">
        <f>ROUND(IF(AND(BH449=3,BI449=3),P449,0),0)</f>
        <v>0</v>
      </c>
      <c r="FS449">
        <v>0</v>
      </c>
      <c r="FX449">
        <v>90</v>
      </c>
      <c r="FY449">
        <v>41.65</v>
      </c>
      <c r="GA449" t="s">
        <v>3</v>
      </c>
      <c r="GD449">
        <v>1</v>
      </c>
      <c r="GF449">
        <v>107943903</v>
      </c>
      <c r="GG449">
        <v>2</v>
      </c>
      <c r="GH449">
        <v>1</v>
      </c>
      <c r="GI449">
        <v>2</v>
      </c>
      <c r="GJ449">
        <v>0</v>
      </c>
      <c r="GK449">
        <v>0</v>
      </c>
      <c r="GL449">
        <f>ROUND(IF(AND(BH449=3,BI449=3,FS449&lt;&gt;0),P449,0),0)</f>
        <v>0</v>
      </c>
      <c r="GM449">
        <f>ROUND(O449+X449+Y449,0)+GX449</f>
        <v>0</v>
      </c>
      <c r="GN449">
        <f>IF(OR(BI449=0,BI449=1),ROUND(O449+X449+Y449,0),0)</f>
        <v>0</v>
      </c>
      <c r="GO449">
        <f>IF(BI449=2,ROUND(O449+X449+Y449,0),0)</f>
        <v>0</v>
      </c>
      <c r="GP449">
        <f>IF(BI449=4,ROUND(O449+X449+Y449,0)+GX449,0)</f>
        <v>0</v>
      </c>
      <c r="GR449">
        <v>0</v>
      </c>
      <c r="GS449">
        <v>0</v>
      </c>
      <c r="GT449">
        <v>0</v>
      </c>
      <c r="GU449" t="s">
        <v>3</v>
      </c>
      <c r="GV449">
        <f t="shared" si="317"/>
        <v>0</v>
      </c>
      <c r="GW449">
        <v>1</v>
      </c>
      <c r="GX449">
        <f>ROUND(HC449*I449,0)</f>
        <v>0</v>
      </c>
      <c r="HA449">
        <v>0</v>
      </c>
      <c r="HB449">
        <v>0</v>
      </c>
      <c r="HC449">
        <f t="shared" si="318"/>
        <v>0</v>
      </c>
      <c r="HE449" t="s">
        <v>3</v>
      </c>
      <c r="HF449" t="s">
        <v>3</v>
      </c>
      <c r="HM449" t="s">
        <v>3</v>
      </c>
      <c r="HN449" t="s">
        <v>151</v>
      </c>
      <c r="HO449" t="s">
        <v>152</v>
      </c>
      <c r="HP449" t="s">
        <v>149</v>
      </c>
      <c r="HQ449" t="s">
        <v>149</v>
      </c>
      <c r="IK449">
        <v>0</v>
      </c>
    </row>
    <row r="450" spans="1:255" x14ac:dyDescent="0.2">
      <c r="A450" s="2">
        <v>18</v>
      </c>
      <c r="B450" s="2">
        <v>1</v>
      </c>
      <c r="C450" s="2">
        <v>902</v>
      </c>
      <c r="D450" s="2"/>
      <c r="E450" s="2" t="s">
        <v>635</v>
      </c>
      <c r="F450" s="2" t="s">
        <v>517</v>
      </c>
      <c r="G450" s="2" t="s">
        <v>518</v>
      </c>
      <c r="H450" s="2" t="s">
        <v>425</v>
      </c>
      <c r="I450" s="2">
        <f>I448*J450</f>
        <v>0</v>
      </c>
      <c r="J450" s="2">
        <v>-3.1</v>
      </c>
      <c r="K450" s="2">
        <v>-3.1</v>
      </c>
      <c r="L450" s="2"/>
      <c r="M450" s="2"/>
      <c r="N450" s="2"/>
      <c r="O450" s="2">
        <f>ROUND(CP450,2)</f>
        <v>0</v>
      </c>
      <c r="P450" s="2">
        <f>ROUND(CQ450*I450,2)</f>
        <v>0</v>
      </c>
      <c r="Q450" s="2">
        <f>ROUND(CR450*I450,2)</f>
        <v>0</v>
      </c>
      <c r="R450" s="2">
        <f>ROUND(CS450*I450,2)</f>
        <v>0</v>
      </c>
      <c r="S450" s="2">
        <f>ROUND(CT450*I450,2)</f>
        <v>0</v>
      </c>
      <c r="T450" s="2">
        <f>ROUND(CU450*I450,2)</f>
        <v>0</v>
      </c>
      <c r="U450" s="2">
        <f t="shared" si="301"/>
        <v>0</v>
      </c>
      <c r="V450" s="2">
        <f t="shared" si="302"/>
        <v>0</v>
      </c>
      <c r="W450" s="2">
        <f>ROUND(CX450*I450,2)</f>
        <v>0</v>
      </c>
      <c r="X450" s="2">
        <f>ROUND(CY450,2)</f>
        <v>0</v>
      </c>
      <c r="Y450" s="2">
        <f>ROUND(CZ450,2)</f>
        <v>0</v>
      </c>
      <c r="Z450" s="2"/>
      <c r="AA450" s="2">
        <v>53551706</v>
      </c>
      <c r="AB450" s="2">
        <f t="shared" si="303"/>
        <v>477.5</v>
      </c>
      <c r="AC450" s="2">
        <f t="shared" si="304"/>
        <v>477.5</v>
      </c>
      <c r="AD450" s="2">
        <f>ROUND((((ET450)-(EU450))+AE450),2)</f>
        <v>0</v>
      </c>
      <c r="AE450" s="2">
        <f t="shared" ref="AE450:AF453" si="319">ROUND((EU450),2)</f>
        <v>0</v>
      </c>
      <c r="AF450" s="2">
        <f t="shared" si="319"/>
        <v>0</v>
      </c>
      <c r="AG450" s="2">
        <f t="shared" si="305"/>
        <v>0</v>
      </c>
      <c r="AH450" s="2">
        <f t="shared" ref="AH450:AI453" si="320">(EW450)</f>
        <v>0</v>
      </c>
      <c r="AI450" s="2">
        <f t="shared" si="320"/>
        <v>0</v>
      </c>
      <c r="AJ450" s="2">
        <f t="shared" si="306"/>
        <v>64.900000000000006</v>
      </c>
      <c r="AK450" s="2">
        <v>477.5</v>
      </c>
      <c r="AL450" s="2">
        <v>477.5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64.900000000000006</v>
      </c>
      <c r="AT450" s="2">
        <v>100</v>
      </c>
      <c r="AU450" s="2">
        <v>49</v>
      </c>
      <c r="AV450" s="2">
        <v>1</v>
      </c>
      <c r="AW450" s="2">
        <v>1</v>
      </c>
      <c r="AX450" s="2"/>
      <c r="AY450" s="2"/>
      <c r="AZ450" s="2">
        <v>1</v>
      </c>
      <c r="BA450" s="2">
        <v>1</v>
      </c>
      <c r="BB450" s="2">
        <v>1</v>
      </c>
      <c r="BC450" s="2">
        <v>1</v>
      </c>
      <c r="BD450" s="2" t="s">
        <v>3</v>
      </c>
      <c r="BE450" s="2" t="s">
        <v>3</v>
      </c>
      <c r="BF450" s="2" t="s">
        <v>3</v>
      </c>
      <c r="BG450" s="2" t="s">
        <v>3</v>
      </c>
      <c r="BH450" s="2">
        <v>3</v>
      </c>
      <c r="BI450" s="2">
        <v>1</v>
      </c>
      <c r="BJ450" s="2" t="s">
        <v>519</v>
      </c>
      <c r="BK450" s="2"/>
      <c r="BL450" s="2"/>
      <c r="BM450" s="2">
        <v>15001</v>
      </c>
      <c r="BN450" s="2">
        <v>0</v>
      </c>
      <c r="BO450" s="2" t="s">
        <v>3</v>
      </c>
      <c r="BP450" s="2">
        <v>0</v>
      </c>
      <c r="BQ450" s="2">
        <v>2</v>
      </c>
      <c r="BR450" s="2">
        <v>1</v>
      </c>
      <c r="BS450" s="2">
        <v>1</v>
      </c>
      <c r="BT450" s="2">
        <v>1</v>
      </c>
      <c r="BU450" s="2">
        <v>1</v>
      </c>
      <c r="BV450" s="2">
        <v>1</v>
      </c>
      <c r="BW450" s="2">
        <v>1</v>
      </c>
      <c r="BX450" s="2">
        <v>1</v>
      </c>
      <c r="BY450" s="2" t="s">
        <v>3</v>
      </c>
      <c r="BZ450" s="2">
        <v>100</v>
      </c>
      <c r="CA450" s="2">
        <v>49</v>
      </c>
      <c r="CB450" s="2" t="s">
        <v>3</v>
      </c>
      <c r="CC450" s="2"/>
      <c r="CD450" s="2"/>
      <c r="CE450" s="2">
        <v>0</v>
      </c>
      <c r="CF450" s="2">
        <v>0</v>
      </c>
      <c r="CG450" s="2">
        <v>0</v>
      </c>
      <c r="CH450" s="2"/>
      <c r="CI450" s="2"/>
      <c r="CJ450" s="2"/>
      <c r="CK450" s="2"/>
      <c r="CL450" s="2"/>
      <c r="CM450" s="2">
        <v>0</v>
      </c>
      <c r="CN450" s="2" t="s">
        <v>3</v>
      </c>
      <c r="CO450" s="2">
        <v>0</v>
      </c>
      <c r="CP450" s="2">
        <f t="shared" si="307"/>
        <v>0</v>
      </c>
      <c r="CQ450" s="2">
        <f t="shared" si="300"/>
        <v>477.5</v>
      </c>
      <c r="CR450" s="2">
        <f t="shared" si="308"/>
        <v>0</v>
      </c>
      <c r="CS450" s="2">
        <f t="shared" si="309"/>
        <v>0</v>
      </c>
      <c r="CT450" s="2">
        <f t="shared" si="310"/>
        <v>0</v>
      </c>
      <c r="CU450" s="2">
        <f t="shared" si="311"/>
        <v>0</v>
      </c>
      <c r="CV450" s="2">
        <f t="shared" si="312"/>
        <v>0</v>
      </c>
      <c r="CW450" s="2">
        <f t="shared" si="313"/>
        <v>0</v>
      </c>
      <c r="CX450" s="2">
        <f t="shared" si="314"/>
        <v>64.900000000000006</v>
      </c>
      <c r="CY450" s="2">
        <f t="shared" si="315"/>
        <v>0</v>
      </c>
      <c r="CZ450" s="2">
        <f t="shared" si="316"/>
        <v>0</v>
      </c>
      <c r="DA450" s="2"/>
      <c r="DB450" s="2"/>
      <c r="DC450" s="2" t="s">
        <v>3</v>
      </c>
      <c r="DD450" s="2" t="s">
        <v>3</v>
      </c>
      <c r="DE450" s="2" t="s">
        <v>3</v>
      </c>
      <c r="DF450" s="2" t="s">
        <v>3</v>
      </c>
      <c r="DG450" s="2" t="s">
        <v>3</v>
      </c>
      <c r="DH450" s="2" t="s">
        <v>3</v>
      </c>
      <c r="DI450" s="2" t="s">
        <v>3</v>
      </c>
      <c r="DJ450" s="2" t="s">
        <v>3</v>
      </c>
      <c r="DK450" s="2" t="s">
        <v>3</v>
      </c>
      <c r="DL450" s="2" t="s">
        <v>3</v>
      </c>
      <c r="DM450" s="2" t="s">
        <v>3</v>
      </c>
      <c r="DN450" s="2">
        <v>0</v>
      </c>
      <c r="DO450" s="2">
        <v>0</v>
      </c>
      <c r="DP450" s="2">
        <v>1</v>
      </c>
      <c r="DQ450" s="2">
        <v>1</v>
      </c>
      <c r="DR450" s="2"/>
      <c r="DS450" s="2"/>
      <c r="DT450" s="2"/>
      <c r="DU450" s="2">
        <v>1007</v>
      </c>
      <c r="DV450" s="2" t="s">
        <v>425</v>
      </c>
      <c r="DW450" s="2" t="s">
        <v>425</v>
      </c>
      <c r="DX450" s="2">
        <v>1</v>
      </c>
      <c r="DY450" s="2"/>
      <c r="DZ450" s="2" t="s">
        <v>3</v>
      </c>
      <c r="EA450" s="2" t="s">
        <v>3</v>
      </c>
      <c r="EB450" s="2" t="s">
        <v>3</v>
      </c>
      <c r="EC450" s="2" t="s">
        <v>3</v>
      </c>
      <c r="ED450" s="2"/>
      <c r="EE450" s="2">
        <v>53551142</v>
      </c>
      <c r="EF450" s="2">
        <v>2</v>
      </c>
      <c r="EG450" s="2" t="s">
        <v>38</v>
      </c>
      <c r="EH450" s="2">
        <v>15</v>
      </c>
      <c r="EI450" s="2" t="s">
        <v>149</v>
      </c>
      <c r="EJ450" s="2">
        <v>1</v>
      </c>
      <c r="EK450" s="2">
        <v>15001</v>
      </c>
      <c r="EL450" s="2" t="s">
        <v>149</v>
      </c>
      <c r="EM450" s="2" t="s">
        <v>150</v>
      </c>
      <c r="EN450" s="2"/>
      <c r="EO450" s="2" t="s">
        <v>3</v>
      </c>
      <c r="EP450" s="2"/>
      <c r="EQ450" s="2">
        <v>32768</v>
      </c>
      <c r="ER450" s="2">
        <v>477.5</v>
      </c>
      <c r="ES450" s="2">
        <v>477.5</v>
      </c>
      <c r="ET450" s="2">
        <v>0</v>
      </c>
      <c r="EU450" s="2">
        <v>0</v>
      </c>
      <c r="EV450" s="2">
        <v>0</v>
      </c>
      <c r="EW450" s="2">
        <v>0</v>
      </c>
      <c r="EX450" s="2">
        <v>0</v>
      </c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>
        <v>0</v>
      </c>
      <c r="FR450" s="2">
        <f>ROUND(IF(AND(BH450=3,BI450=3),P450,0),2)</f>
        <v>0</v>
      </c>
      <c r="FS450" s="2">
        <v>0</v>
      </c>
      <c r="FT450" s="2"/>
      <c r="FU450" s="2"/>
      <c r="FV450" s="2"/>
      <c r="FW450" s="2"/>
      <c r="FX450" s="2">
        <v>100</v>
      </c>
      <c r="FY450" s="2">
        <v>49</v>
      </c>
      <c r="FZ450" s="2"/>
      <c r="GA450" s="2" t="s">
        <v>3</v>
      </c>
      <c r="GB450" s="2"/>
      <c r="GC450" s="2"/>
      <c r="GD450" s="2">
        <v>1</v>
      </c>
      <c r="GE450" s="2"/>
      <c r="GF450" s="2">
        <v>1506650496</v>
      </c>
      <c r="GG450" s="2">
        <v>2</v>
      </c>
      <c r="GH450" s="2">
        <v>1</v>
      </c>
      <c r="GI450" s="2">
        <v>-2</v>
      </c>
      <c r="GJ450" s="2">
        <v>0</v>
      </c>
      <c r="GK450" s="2">
        <v>0</v>
      </c>
      <c r="GL450" s="2">
        <f>ROUND(IF(AND(BH450=3,BI450=3,FS450&lt;&gt;0),P450,0),2)</f>
        <v>0</v>
      </c>
      <c r="GM450" s="2">
        <f>ROUND(O450+X450+Y450,2)+GX450</f>
        <v>0</v>
      </c>
      <c r="GN450" s="2">
        <f>IF(OR(BI450=0,BI450=1),ROUND(O450+X450+Y450,2),0)</f>
        <v>0</v>
      </c>
      <c r="GO450" s="2">
        <f>IF(BI450=2,ROUND(O450+X450+Y450,2),0)</f>
        <v>0</v>
      </c>
      <c r="GP450" s="2">
        <f>IF(BI450=4,ROUND(O450+X450+Y450,2)+GX450,0)</f>
        <v>0</v>
      </c>
      <c r="GQ450" s="2"/>
      <c r="GR450" s="2">
        <v>0</v>
      </c>
      <c r="GS450" s="2">
        <v>0</v>
      </c>
      <c r="GT450" s="2">
        <v>0</v>
      </c>
      <c r="GU450" s="2" t="s">
        <v>3</v>
      </c>
      <c r="GV450" s="2">
        <f t="shared" si="317"/>
        <v>0</v>
      </c>
      <c r="GW450" s="2">
        <v>1</v>
      </c>
      <c r="GX450" s="2">
        <f>ROUND(HC450*I450,2)</f>
        <v>0</v>
      </c>
      <c r="GY450" s="2"/>
      <c r="GZ450" s="2"/>
      <c r="HA450" s="2">
        <v>0</v>
      </c>
      <c r="HB450" s="2">
        <v>0</v>
      </c>
      <c r="HC450" s="2">
        <f t="shared" si="318"/>
        <v>0</v>
      </c>
      <c r="HD450" s="2"/>
      <c r="HE450" s="2" t="s">
        <v>3</v>
      </c>
      <c r="HF450" s="2" t="s">
        <v>3</v>
      </c>
      <c r="HG450" s="2"/>
      <c r="HH450" s="2"/>
      <c r="HI450" s="2"/>
      <c r="HJ450" s="2"/>
      <c r="HK450" s="2"/>
      <c r="HL450" s="2"/>
      <c r="HM450" s="2" t="s">
        <v>3</v>
      </c>
      <c r="HN450" s="2" t="s">
        <v>151</v>
      </c>
      <c r="HO450" s="2" t="s">
        <v>152</v>
      </c>
      <c r="HP450" s="2" t="s">
        <v>149</v>
      </c>
      <c r="HQ450" s="2" t="s">
        <v>149</v>
      </c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>
        <v>0</v>
      </c>
      <c r="IL450" s="2"/>
      <c r="IM450" s="2"/>
      <c r="IN450" s="2"/>
      <c r="IO450" s="2"/>
      <c r="IP450" s="2"/>
      <c r="IQ450" s="2"/>
      <c r="IR450" s="2"/>
      <c r="IS450" s="2"/>
      <c r="IT450" s="2"/>
      <c r="IU450" s="2"/>
    </row>
    <row r="451" spans="1:255" x14ac:dyDescent="0.2">
      <c r="A451">
        <v>18</v>
      </c>
      <c r="B451">
        <v>1</v>
      </c>
      <c r="C451">
        <v>913</v>
      </c>
      <c r="E451" t="s">
        <v>635</v>
      </c>
      <c r="F451" t="s">
        <v>517</v>
      </c>
      <c r="G451" t="s">
        <v>518</v>
      </c>
      <c r="H451" t="s">
        <v>425</v>
      </c>
      <c r="I451">
        <f>I449*J451</f>
        <v>0</v>
      </c>
      <c r="J451">
        <v>-3.1</v>
      </c>
      <c r="K451">
        <v>-3.1</v>
      </c>
      <c r="O451">
        <f>ROUND(CP451,0)</f>
        <v>0</v>
      </c>
      <c r="P451">
        <f>ROUND(CQ451*I451,0)</f>
        <v>0</v>
      </c>
      <c r="Q451">
        <f>ROUND(CR451*I451,0)</f>
        <v>0</v>
      </c>
      <c r="R451">
        <f>ROUND(CS451*I451,0)</f>
        <v>0</v>
      </c>
      <c r="S451">
        <f>ROUND(CT451*I451,0)</f>
        <v>0</v>
      </c>
      <c r="T451">
        <f>ROUND(CU451*I451,0)</f>
        <v>0</v>
      </c>
      <c r="U451">
        <f t="shared" si="301"/>
        <v>0</v>
      </c>
      <c r="V451">
        <f t="shared" si="302"/>
        <v>0</v>
      </c>
      <c r="W451">
        <f>ROUND(CX451*I451,0)</f>
        <v>0</v>
      </c>
      <c r="X451">
        <f>ROUND(CY451,0)</f>
        <v>0</v>
      </c>
      <c r="Y451">
        <f>ROUND(CZ451,0)</f>
        <v>0</v>
      </c>
      <c r="AA451">
        <v>53551707</v>
      </c>
      <c r="AB451">
        <f t="shared" si="303"/>
        <v>477.5</v>
      </c>
      <c r="AC451">
        <f t="shared" si="304"/>
        <v>477.5</v>
      </c>
      <c r="AD451">
        <f>ROUND((((ET451)-(EU451))+AE451),2)</f>
        <v>0</v>
      </c>
      <c r="AE451">
        <f t="shared" si="319"/>
        <v>0</v>
      </c>
      <c r="AF451">
        <f t="shared" si="319"/>
        <v>0</v>
      </c>
      <c r="AG451">
        <f t="shared" si="305"/>
        <v>0</v>
      </c>
      <c r="AH451">
        <f t="shared" si="320"/>
        <v>0</v>
      </c>
      <c r="AI451">
        <f t="shared" si="320"/>
        <v>0</v>
      </c>
      <c r="AJ451">
        <f t="shared" si="306"/>
        <v>64.900000000000006</v>
      </c>
      <c r="AK451">
        <v>477.5</v>
      </c>
      <c r="AL451">
        <v>477.5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64.900000000000006</v>
      </c>
      <c r="AT451">
        <v>100</v>
      </c>
      <c r="AU451">
        <v>49</v>
      </c>
      <c r="AV451">
        <v>1</v>
      </c>
      <c r="AW451">
        <v>1</v>
      </c>
      <c r="AZ451">
        <v>1</v>
      </c>
      <c r="BA451">
        <v>1</v>
      </c>
      <c r="BB451">
        <v>1</v>
      </c>
      <c r="BC451">
        <v>7.62</v>
      </c>
      <c r="BD451" t="s">
        <v>3</v>
      </c>
      <c r="BE451" t="s">
        <v>3</v>
      </c>
      <c r="BF451" t="s">
        <v>3</v>
      </c>
      <c r="BG451" t="s">
        <v>3</v>
      </c>
      <c r="BH451">
        <v>3</v>
      </c>
      <c r="BI451">
        <v>1</v>
      </c>
      <c r="BJ451" t="s">
        <v>519</v>
      </c>
      <c r="BM451">
        <v>15001</v>
      </c>
      <c r="BN451">
        <v>0</v>
      </c>
      <c r="BO451" t="s">
        <v>517</v>
      </c>
      <c r="BP451">
        <v>1</v>
      </c>
      <c r="BQ451">
        <v>2</v>
      </c>
      <c r="BR451">
        <v>1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3</v>
      </c>
      <c r="BZ451">
        <v>100</v>
      </c>
      <c r="CA451">
        <v>49</v>
      </c>
      <c r="CB451" t="s">
        <v>3</v>
      </c>
      <c r="CE451">
        <v>0</v>
      </c>
      <c r="CF451">
        <v>0</v>
      </c>
      <c r="CG451">
        <v>0</v>
      </c>
      <c r="CM451">
        <v>0</v>
      </c>
      <c r="CN451" t="s">
        <v>3</v>
      </c>
      <c r="CO451">
        <v>0</v>
      </c>
      <c r="CP451">
        <f t="shared" si="307"/>
        <v>0</v>
      </c>
      <c r="CQ451">
        <f t="shared" si="300"/>
        <v>3638.55</v>
      </c>
      <c r="CR451">
        <f t="shared" si="308"/>
        <v>0</v>
      </c>
      <c r="CS451">
        <f t="shared" si="309"/>
        <v>0</v>
      </c>
      <c r="CT451">
        <f t="shared" si="310"/>
        <v>0</v>
      </c>
      <c r="CU451">
        <f t="shared" si="311"/>
        <v>0</v>
      </c>
      <c r="CV451">
        <f t="shared" si="312"/>
        <v>0</v>
      </c>
      <c r="CW451">
        <f t="shared" si="313"/>
        <v>0</v>
      </c>
      <c r="CX451">
        <f t="shared" si="314"/>
        <v>64.900000000000006</v>
      </c>
      <c r="CY451">
        <f t="shared" si="315"/>
        <v>0</v>
      </c>
      <c r="CZ451">
        <f t="shared" si="316"/>
        <v>0</v>
      </c>
      <c r="DC451" t="s">
        <v>3</v>
      </c>
      <c r="DD451" t="s">
        <v>3</v>
      </c>
      <c r="DE451" t="s">
        <v>3</v>
      </c>
      <c r="DF451" t="s">
        <v>3</v>
      </c>
      <c r="DG451" t="s">
        <v>3</v>
      </c>
      <c r="DH451" t="s">
        <v>3</v>
      </c>
      <c r="DI451" t="s">
        <v>3</v>
      </c>
      <c r="DJ451" t="s">
        <v>3</v>
      </c>
      <c r="DK451" t="s">
        <v>3</v>
      </c>
      <c r="DL451" t="s">
        <v>3</v>
      </c>
      <c r="DM451" t="s">
        <v>3</v>
      </c>
      <c r="DN451">
        <v>0</v>
      </c>
      <c r="DO451">
        <v>0</v>
      </c>
      <c r="DP451">
        <v>1</v>
      </c>
      <c r="DQ451">
        <v>1</v>
      </c>
      <c r="DU451">
        <v>1007</v>
      </c>
      <c r="DV451" t="s">
        <v>425</v>
      </c>
      <c r="DW451" t="s">
        <v>425</v>
      </c>
      <c r="DX451">
        <v>1</v>
      </c>
      <c r="DZ451" t="s">
        <v>3</v>
      </c>
      <c r="EA451" t="s">
        <v>3</v>
      </c>
      <c r="EB451" t="s">
        <v>3</v>
      </c>
      <c r="EC451" t="s">
        <v>3</v>
      </c>
      <c r="EE451">
        <v>53551142</v>
      </c>
      <c r="EF451">
        <v>2</v>
      </c>
      <c r="EG451" t="s">
        <v>38</v>
      </c>
      <c r="EH451">
        <v>15</v>
      </c>
      <c r="EI451" t="s">
        <v>149</v>
      </c>
      <c r="EJ451">
        <v>1</v>
      </c>
      <c r="EK451">
        <v>15001</v>
      </c>
      <c r="EL451" t="s">
        <v>149</v>
      </c>
      <c r="EM451" t="s">
        <v>150</v>
      </c>
      <c r="EO451" t="s">
        <v>3</v>
      </c>
      <c r="EQ451">
        <v>32768</v>
      </c>
      <c r="ER451">
        <v>477.5</v>
      </c>
      <c r="ES451">
        <v>477.5</v>
      </c>
      <c r="ET451">
        <v>0</v>
      </c>
      <c r="EU451">
        <v>0</v>
      </c>
      <c r="EV451">
        <v>0</v>
      </c>
      <c r="EW451">
        <v>0</v>
      </c>
      <c r="EX451">
        <v>0</v>
      </c>
      <c r="FQ451">
        <v>0</v>
      </c>
      <c r="FR451">
        <f>ROUND(IF(AND(BH451=3,BI451=3),P451,0),0)</f>
        <v>0</v>
      </c>
      <c r="FS451">
        <v>0</v>
      </c>
      <c r="FX451">
        <v>100</v>
      </c>
      <c r="FY451">
        <v>49</v>
      </c>
      <c r="GA451" t="s">
        <v>3</v>
      </c>
      <c r="GD451">
        <v>1</v>
      </c>
      <c r="GF451">
        <v>1506650496</v>
      </c>
      <c r="GG451">
        <v>2</v>
      </c>
      <c r="GH451">
        <v>1</v>
      </c>
      <c r="GI451">
        <v>2</v>
      </c>
      <c r="GJ451">
        <v>0</v>
      </c>
      <c r="GK451">
        <v>0</v>
      </c>
      <c r="GL451">
        <f>ROUND(IF(AND(BH451=3,BI451=3,FS451&lt;&gt;0),P451,0),0)</f>
        <v>0</v>
      </c>
      <c r="GM451">
        <f>ROUND(O451+X451+Y451,0)+GX451</f>
        <v>0</v>
      </c>
      <c r="GN451">
        <f>IF(OR(BI451=0,BI451=1),ROUND(O451+X451+Y451,0),0)</f>
        <v>0</v>
      </c>
      <c r="GO451">
        <f>IF(BI451=2,ROUND(O451+X451+Y451,0),0)</f>
        <v>0</v>
      </c>
      <c r="GP451">
        <f>IF(BI451=4,ROUND(O451+X451+Y451,0)+GX451,0)</f>
        <v>0</v>
      </c>
      <c r="GR451">
        <v>0</v>
      </c>
      <c r="GS451">
        <v>0</v>
      </c>
      <c r="GT451">
        <v>0</v>
      </c>
      <c r="GU451" t="s">
        <v>3</v>
      </c>
      <c r="GV451">
        <f t="shared" si="317"/>
        <v>0</v>
      </c>
      <c r="GW451">
        <v>1</v>
      </c>
      <c r="GX451">
        <f>ROUND(HC451*I451,0)</f>
        <v>0</v>
      </c>
      <c r="HA451">
        <v>0</v>
      </c>
      <c r="HB451">
        <v>0</v>
      </c>
      <c r="HC451">
        <f t="shared" si="318"/>
        <v>0</v>
      </c>
      <c r="HE451" t="s">
        <v>3</v>
      </c>
      <c r="HF451" t="s">
        <v>3</v>
      </c>
      <c r="HM451" t="s">
        <v>3</v>
      </c>
      <c r="HN451" t="s">
        <v>151</v>
      </c>
      <c r="HO451" t="s">
        <v>152</v>
      </c>
      <c r="HP451" t="s">
        <v>149</v>
      </c>
      <c r="HQ451" t="s">
        <v>149</v>
      </c>
      <c r="IK451">
        <v>0</v>
      </c>
    </row>
    <row r="452" spans="1:255" x14ac:dyDescent="0.2">
      <c r="A452" s="2">
        <v>18</v>
      </c>
      <c r="B452" s="2">
        <v>1</v>
      </c>
      <c r="C452" s="2">
        <v>901</v>
      </c>
      <c r="D452" s="2"/>
      <c r="E452" s="2" t="s">
        <v>636</v>
      </c>
      <c r="F452" s="2" t="s">
        <v>508</v>
      </c>
      <c r="G452" s="2" t="s">
        <v>509</v>
      </c>
      <c r="H452" s="2" t="s">
        <v>143</v>
      </c>
      <c r="I452" s="2">
        <f>I448*J452</f>
        <v>0</v>
      </c>
      <c r="J452" s="2">
        <v>1800</v>
      </c>
      <c r="K452" s="2">
        <v>1800</v>
      </c>
      <c r="L452" s="2"/>
      <c r="M452" s="2"/>
      <c r="N452" s="2"/>
      <c r="O452" s="2">
        <f>ROUND(CP452,2)</f>
        <v>0</v>
      </c>
      <c r="P452" s="2">
        <f>ROUND(CQ452*I452,2)</f>
        <v>0</v>
      </c>
      <c r="Q452" s="2">
        <f>ROUND(CR452*I452,2)</f>
        <v>0</v>
      </c>
      <c r="R452" s="2">
        <f>ROUND(CS452*I452,2)</f>
        <v>0</v>
      </c>
      <c r="S452" s="2">
        <f>ROUND(CT452*I452,2)</f>
        <v>0</v>
      </c>
      <c r="T452" s="2">
        <f>ROUND(CU452*I452,2)</f>
        <v>0</v>
      </c>
      <c r="U452" s="2">
        <f t="shared" si="301"/>
        <v>0</v>
      </c>
      <c r="V452" s="2">
        <f t="shared" si="302"/>
        <v>0</v>
      </c>
      <c r="W452" s="2">
        <f>ROUND(CX452*I452,2)</f>
        <v>0</v>
      </c>
      <c r="X452" s="2">
        <f>ROUND(CY452,2)</f>
        <v>0</v>
      </c>
      <c r="Y452" s="2">
        <f>ROUND(CZ452,2)</f>
        <v>0</v>
      </c>
      <c r="Z452" s="2"/>
      <c r="AA452" s="2">
        <v>53551706</v>
      </c>
      <c r="AB452" s="2">
        <f t="shared" si="303"/>
        <v>2.09</v>
      </c>
      <c r="AC452" s="2">
        <f t="shared" si="304"/>
        <v>2.09</v>
      </c>
      <c r="AD452" s="2">
        <f>ROUND((((ET452)-(EU452))+AE452),2)</f>
        <v>0</v>
      </c>
      <c r="AE452" s="2">
        <f t="shared" si="319"/>
        <v>0</v>
      </c>
      <c r="AF452" s="2">
        <f t="shared" si="319"/>
        <v>0</v>
      </c>
      <c r="AG452" s="2">
        <f t="shared" si="305"/>
        <v>0</v>
      </c>
      <c r="AH452" s="2">
        <f t="shared" si="320"/>
        <v>0</v>
      </c>
      <c r="AI452" s="2">
        <f t="shared" si="320"/>
        <v>0</v>
      </c>
      <c r="AJ452" s="2">
        <f t="shared" si="306"/>
        <v>0.1</v>
      </c>
      <c r="AK452" s="2">
        <v>2.09</v>
      </c>
      <c r="AL452" s="2">
        <v>2.09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0.1</v>
      </c>
      <c r="AT452" s="2">
        <v>100</v>
      </c>
      <c r="AU452" s="2">
        <v>49</v>
      </c>
      <c r="AV452" s="2">
        <v>1</v>
      </c>
      <c r="AW452" s="2">
        <v>1</v>
      </c>
      <c r="AX452" s="2"/>
      <c r="AY452" s="2"/>
      <c r="AZ452" s="2">
        <v>1</v>
      </c>
      <c r="BA452" s="2">
        <v>1</v>
      </c>
      <c r="BB452" s="2">
        <v>1</v>
      </c>
      <c r="BC452" s="2">
        <v>1</v>
      </c>
      <c r="BD452" s="2" t="s">
        <v>3</v>
      </c>
      <c r="BE452" s="2" t="s">
        <v>3</v>
      </c>
      <c r="BF452" s="2" t="s">
        <v>3</v>
      </c>
      <c r="BG452" s="2" t="s">
        <v>3</v>
      </c>
      <c r="BH452" s="2">
        <v>3</v>
      </c>
      <c r="BI452" s="2">
        <v>1</v>
      </c>
      <c r="BJ452" s="2" t="s">
        <v>510</v>
      </c>
      <c r="BK452" s="2"/>
      <c r="BL452" s="2"/>
      <c r="BM452" s="2">
        <v>15001</v>
      </c>
      <c r="BN452" s="2">
        <v>0</v>
      </c>
      <c r="BO452" s="2" t="s">
        <v>3</v>
      </c>
      <c r="BP452" s="2">
        <v>0</v>
      </c>
      <c r="BQ452" s="2">
        <v>2</v>
      </c>
      <c r="BR452" s="2">
        <v>0</v>
      </c>
      <c r="BS452" s="2">
        <v>1</v>
      </c>
      <c r="BT452" s="2">
        <v>1</v>
      </c>
      <c r="BU452" s="2">
        <v>1</v>
      </c>
      <c r="BV452" s="2">
        <v>1</v>
      </c>
      <c r="BW452" s="2">
        <v>1</v>
      </c>
      <c r="BX452" s="2">
        <v>1</v>
      </c>
      <c r="BY452" s="2" t="s">
        <v>3</v>
      </c>
      <c r="BZ452" s="2">
        <v>100</v>
      </c>
      <c r="CA452" s="2">
        <v>49</v>
      </c>
      <c r="CB452" s="2" t="s">
        <v>3</v>
      </c>
      <c r="CC452" s="2"/>
      <c r="CD452" s="2"/>
      <c r="CE452" s="2">
        <v>0</v>
      </c>
      <c r="CF452" s="2">
        <v>0</v>
      </c>
      <c r="CG452" s="2">
        <v>0</v>
      </c>
      <c r="CH452" s="2"/>
      <c r="CI452" s="2"/>
      <c r="CJ452" s="2"/>
      <c r="CK452" s="2"/>
      <c r="CL452" s="2"/>
      <c r="CM452" s="2">
        <v>0</v>
      </c>
      <c r="CN452" s="2" t="s">
        <v>3</v>
      </c>
      <c r="CO452" s="2">
        <v>0</v>
      </c>
      <c r="CP452" s="2">
        <f t="shared" si="307"/>
        <v>0</v>
      </c>
      <c r="CQ452" s="2">
        <f t="shared" si="300"/>
        <v>2.09</v>
      </c>
      <c r="CR452" s="2">
        <f t="shared" si="308"/>
        <v>0</v>
      </c>
      <c r="CS452" s="2">
        <f t="shared" si="309"/>
        <v>0</v>
      </c>
      <c r="CT452" s="2">
        <f t="shared" si="310"/>
        <v>0</v>
      </c>
      <c r="CU452" s="2">
        <f t="shared" si="311"/>
        <v>0</v>
      </c>
      <c r="CV452" s="2">
        <f t="shared" si="312"/>
        <v>0</v>
      </c>
      <c r="CW452" s="2">
        <f t="shared" si="313"/>
        <v>0</v>
      </c>
      <c r="CX452" s="2">
        <f t="shared" si="314"/>
        <v>0.1</v>
      </c>
      <c r="CY452" s="2">
        <f t="shared" si="315"/>
        <v>0</v>
      </c>
      <c r="CZ452" s="2">
        <f t="shared" si="316"/>
        <v>0</v>
      </c>
      <c r="DA452" s="2"/>
      <c r="DB452" s="2"/>
      <c r="DC452" s="2" t="s">
        <v>3</v>
      </c>
      <c r="DD452" s="2" t="s">
        <v>3</v>
      </c>
      <c r="DE452" s="2" t="s">
        <v>3</v>
      </c>
      <c r="DF452" s="2" t="s">
        <v>3</v>
      </c>
      <c r="DG452" s="2" t="s">
        <v>3</v>
      </c>
      <c r="DH452" s="2" t="s">
        <v>3</v>
      </c>
      <c r="DI452" s="2" t="s">
        <v>3</v>
      </c>
      <c r="DJ452" s="2" t="s">
        <v>3</v>
      </c>
      <c r="DK452" s="2" t="s">
        <v>3</v>
      </c>
      <c r="DL452" s="2" t="s">
        <v>3</v>
      </c>
      <c r="DM452" s="2" t="s">
        <v>3</v>
      </c>
      <c r="DN452" s="2">
        <v>0</v>
      </c>
      <c r="DO452" s="2">
        <v>0</v>
      </c>
      <c r="DP452" s="2">
        <v>1</v>
      </c>
      <c r="DQ452" s="2">
        <v>1</v>
      </c>
      <c r="DR452" s="2"/>
      <c r="DS452" s="2"/>
      <c r="DT452" s="2"/>
      <c r="DU452" s="2">
        <v>1009</v>
      </c>
      <c r="DV452" s="2" t="s">
        <v>143</v>
      </c>
      <c r="DW452" s="2" t="s">
        <v>143</v>
      </c>
      <c r="DX452" s="2">
        <v>1</v>
      </c>
      <c r="DY452" s="2"/>
      <c r="DZ452" s="2" t="s">
        <v>3</v>
      </c>
      <c r="EA452" s="2" t="s">
        <v>3</v>
      </c>
      <c r="EB452" s="2" t="s">
        <v>3</v>
      </c>
      <c r="EC452" s="2" t="s">
        <v>3</v>
      </c>
      <c r="ED452" s="2"/>
      <c r="EE452" s="2">
        <v>53551142</v>
      </c>
      <c r="EF452" s="2">
        <v>2</v>
      </c>
      <c r="EG452" s="2" t="s">
        <v>38</v>
      </c>
      <c r="EH452" s="2">
        <v>15</v>
      </c>
      <c r="EI452" s="2" t="s">
        <v>149</v>
      </c>
      <c r="EJ452" s="2">
        <v>1</v>
      </c>
      <c r="EK452" s="2">
        <v>15001</v>
      </c>
      <c r="EL452" s="2" t="s">
        <v>149</v>
      </c>
      <c r="EM452" s="2" t="s">
        <v>150</v>
      </c>
      <c r="EN452" s="2"/>
      <c r="EO452" s="2" t="s">
        <v>3</v>
      </c>
      <c r="EP452" s="2"/>
      <c r="EQ452" s="2">
        <v>0</v>
      </c>
      <c r="ER452" s="2">
        <v>2.09</v>
      </c>
      <c r="ES452" s="2">
        <v>2.09</v>
      </c>
      <c r="ET452" s="2">
        <v>0</v>
      </c>
      <c r="EU452" s="2">
        <v>0</v>
      </c>
      <c r="EV452" s="2">
        <v>0</v>
      </c>
      <c r="EW452" s="2">
        <v>0</v>
      </c>
      <c r="EX452" s="2">
        <v>0</v>
      </c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>
        <v>0</v>
      </c>
      <c r="FR452" s="2">
        <f>ROUND(IF(AND(BH452=3,BI452=3),P452,0),2)</f>
        <v>0</v>
      </c>
      <c r="FS452" s="2">
        <v>0</v>
      </c>
      <c r="FT452" s="2"/>
      <c r="FU452" s="2"/>
      <c r="FV452" s="2"/>
      <c r="FW452" s="2"/>
      <c r="FX452" s="2">
        <v>100</v>
      </c>
      <c r="FY452" s="2">
        <v>49</v>
      </c>
      <c r="FZ452" s="2"/>
      <c r="GA452" s="2" t="s">
        <v>3</v>
      </c>
      <c r="GB452" s="2"/>
      <c r="GC452" s="2"/>
      <c r="GD452" s="2">
        <v>1</v>
      </c>
      <c r="GE452" s="2"/>
      <c r="GF452" s="2">
        <v>1707402428</v>
      </c>
      <c r="GG452" s="2">
        <v>2</v>
      </c>
      <c r="GH452" s="2">
        <v>1</v>
      </c>
      <c r="GI452" s="2">
        <v>-2</v>
      </c>
      <c r="GJ452" s="2">
        <v>0</v>
      </c>
      <c r="GK452" s="2">
        <v>0</v>
      </c>
      <c r="GL452" s="2">
        <f>ROUND(IF(AND(BH452=3,BI452=3,FS452&lt;&gt;0),P452,0),2)</f>
        <v>0</v>
      </c>
      <c r="GM452" s="2">
        <f>ROUND(O452+X452+Y452,2)+GX452</f>
        <v>0</v>
      </c>
      <c r="GN452" s="2">
        <f>IF(OR(BI452=0,BI452=1),ROUND(O452+X452+Y452,2),0)</f>
        <v>0</v>
      </c>
      <c r="GO452" s="2">
        <f>IF(BI452=2,ROUND(O452+X452+Y452,2),0)</f>
        <v>0</v>
      </c>
      <c r="GP452" s="2">
        <f>IF(BI452=4,ROUND(O452+X452+Y452,2)+GX452,0)</f>
        <v>0</v>
      </c>
      <c r="GQ452" s="2"/>
      <c r="GR452" s="2">
        <v>0</v>
      </c>
      <c r="GS452" s="2">
        <v>0</v>
      </c>
      <c r="GT452" s="2">
        <v>0</v>
      </c>
      <c r="GU452" s="2" t="s">
        <v>3</v>
      </c>
      <c r="GV452" s="2">
        <f t="shared" si="317"/>
        <v>0</v>
      </c>
      <c r="GW452" s="2">
        <v>1</v>
      </c>
      <c r="GX452" s="2">
        <f>ROUND(HC452*I452,2)</f>
        <v>0</v>
      </c>
      <c r="GY452" s="2"/>
      <c r="GZ452" s="2"/>
      <c r="HA452" s="2">
        <v>0</v>
      </c>
      <c r="HB452" s="2">
        <v>0</v>
      </c>
      <c r="HC452" s="2">
        <f t="shared" si="318"/>
        <v>0</v>
      </c>
      <c r="HD452" s="2"/>
      <c r="HE452" s="2" t="s">
        <v>3</v>
      </c>
      <c r="HF452" s="2" t="s">
        <v>3</v>
      </c>
      <c r="HG452" s="2"/>
      <c r="HH452" s="2"/>
      <c r="HI452" s="2"/>
      <c r="HJ452" s="2"/>
      <c r="HK452" s="2"/>
      <c r="HL452" s="2"/>
      <c r="HM452" s="2" t="s">
        <v>3</v>
      </c>
      <c r="HN452" s="2" t="s">
        <v>151</v>
      </c>
      <c r="HO452" s="2" t="s">
        <v>152</v>
      </c>
      <c r="HP452" s="2" t="s">
        <v>149</v>
      </c>
      <c r="HQ452" s="2" t="s">
        <v>149</v>
      </c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>
        <v>0</v>
      </c>
      <c r="IL452" s="2"/>
      <c r="IM452" s="2"/>
      <c r="IN452" s="2"/>
      <c r="IO452" s="2"/>
      <c r="IP452" s="2"/>
      <c r="IQ452" s="2"/>
      <c r="IR452" s="2"/>
      <c r="IS452" s="2"/>
      <c r="IT452" s="2"/>
      <c r="IU452" s="2"/>
    </row>
    <row r="453" spans="1:255" x14ac:dyDescent="0.2">
      <c r="A453">
        <v>18</v>
      </c>
      <c r="B453">
        <v>1</v>
      </c>
      <c r="C453">
        <v>912</v>
      </c>
      <c r="E453" t="s">
        <v>636</v>
      </c>
      <c r="F453" t="s">
        <v>508</v>
      </c>
      <c r="G453" t="s">
        <v>509</v>
      </c>
      <c r="H453" t="s">
        <v>143</v>
      </c>
      <c r="I453">
        <f>I449*J453</f>
        <v>0</v>
      </c>
      <c r="J453">
        <v>1800</v>
      </c>
      <c r="K453">
        <v>1800</v>
      </c>
      <c r="O453">
        <f>ROUND(CP453,0)</f>
        <v>0</v>
      </c>
      <c r="P453">
        <f>ROUND(CQ453*I453,0)</f>
        <v>0</v>
      </c>
      <c r="Q453">
        <f>ROUND(CR453*I453,0)</f>
        <v>0</v>
      </c>
      <c r="R453">
        <f>ROUND(CS453*I453,0)</f>
        <v>0</v>
      </c>
      <c r="S453">
        <f>ROUND(CT453*I453,0)</f>
        <v>0</v>
      </c>
      <c r="T453">
        <f>ROUND(CU453*I453,0)</f>
        <v>0</v>
      </c>
      <c r="U453">
        <f t="shared" si="301"/>
        <v>0</v>
      </c>
      <c r="V453">
        <f t="shared" si="302"/>
        <v>0</v>
      </c>
      <c r="W453">
        <f>ROUND(CX453*I453,0)</f>
        <v>0</v>
      </c>
      <c r="X453">
        <f>ROUND(CY453,0)</f>
        <v>0</v>
      </c>
      <c r="Y453">
        <f>ROUND(CZ453,0)</f>
        <v>0</v>
      </c>
      <c r="AA453">
        <v>53551707</v>
      </c>
      <c r="AB453">
        <f t="shared" si="303"/>
        <v>2.09</v>
      </c>
      <c r="AC453">
        <f t="shared" si="304"/>
        <v>2.09</v>
      </c>
      <c r="AD453">
        <f>ROUND((((ET453)-(EU453))+AE453),2)</f>
        <v>0</v>
      </c>
      <c r="AE453">
        <f t="shared" si="319"/>
        <v>0</v>
      </c>
      <c r="AF453">
        <f t="shared" si="319"/>
        <v>0</v>
      </c>
      <c r="AG453">
        <f t="shared" si="305"/>
        <v>0</v>
      </c>
      <c r="AH453">
        <f t="shared" si="320"/>
        <v>0</v>
      </c>
      <c r="AI453">
        <f t="shared" si="320"/>
        <v>0</v>
      </c>
      <c r="AJ453">
        <f t="shared" si="306"/>
        <v>0.1</v>
      </c>
      <c r="AK453">
        <v>2.09</v>
      </c>
      <c r="AL453">
        <v>2.09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0.1</v>
      </c>
      <c r="AT453">
        <v>100</v>
      </c>
      <c r="AU453">
        <v>49</v>
      </c>
      <c r="AV453">
        <v>1</v>
      </c>
      <c r="AW453">
        <v>1</v>
      </c>
      <c r="AZ453">
        <v>1</v>
      </c>
      <c r="BA453">
        <v>1</v>
      </c>
      <c r="BB453">
        <v>1</v>
      </c>
      <c r="BC453">
        <v>6.2</v>
      </c>
      <c r="BD453" t="s">
        <v>3</v>
      </c>
      <c r="BE453" t="s">
        <v>3</v>
      </c>
      <c r="BF453" t="s">
        <v>3</v>
      </c>
      <c r="BG453" t="s">
        <v>3</v>
      </c>
      <c r="BH453">
        <v>3</v>
      </c>
      <c r="BI453">
        <v>1</v>
      </c>
      <c r="BJ453" t="s">
        <v>510</v>
      </c>
      <c r="BM453">
        <v>15001</v>
      </c>
      <c r="BN453">
        <v>0</v>
      </c>
      <c r="BO453" t="s">
        <v>508</v>
      </c>
      <c r="BP453">
        <v>1</v>
      </c>
      <c r="BQ453">
        <v>2</v>
      </c>
      <c r="BR453">
        <v>0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3</v>
      </c>
      <c r="BZ453">
        <v>100</v>
      </c>
      <c r="CA453">
        <v>49</v>
      </c>
      <c r="CB453" t="s">
        <v>3</v>
      </c>
      <c r="CE453">
        <v>0</v>
      </c>
      <c r="CF453">
        <v>0</v>
      </c>
      <c r="CG453">
        <v>0</v>
      </c>
      <c r="CM453">
        <v>0</v>
      </c>
      <c r="CN453" t="s">
        <v>3</v>
      </c>
      <c r="CO453">
        <v>0</v>
      </c>
      <c r="CP453">
        <f t="shared" si="307"/>
        <v>0</v>
      </c>
      <c r="CQ453">
        <f t="shared" si="300"/>
        <v>12.958</v>
      </c>
      <c r="CR453">
        <f t="shared" si="308"/>
        <v>0</v>
      </c>
      <c r="CS453">
        <f t="shared" si="309"/>
        <v>0</v>
      </c>
      <c r="CT453">
        <f t="shared" si="310"/>
        <v>0</v>
      </c>
      <c r="CU453">
        <f t="shared" si="311"/>
        <v>0</v>
      </c>
      <c r="CV453">
        <f t="shared" si="312"/>
        <v>0</v>
      </c>
      <c r="CW453">
        <f t="shared" si="313"/>
        <v>0</v>
      </c>
      <c r="CX453">
        <f t="shared" si="314"/>
        <v>0.1</v>
      </c>
      <c r="CY453">
        <f t="shared" si="315"/>
        <v>0</v>
      </c>
      <c r="CZ453">
        <f t="shared" si="316"/>
        <v>0</v>
      </c>
      <c r="DC453" t="s">
        <v>3</v>
      </c>
      <c r="DD453" t="s">
        <v>3</v>
      </c>
      <c r="DE453" t="s">
        <v>3</v>
      </c>
      <c r="DF453" t="s">
        <v>3</v>
      </c>
      <c r="DG453" t="s">
        <v>3</v>
      </c>
      <c r="DH453" t="s">
        <v>3</v>
      </c>
      <c r="DI453" t="s">
        <v>3</v>
      </c>
      <c r="DJ453" t="s">
        <v>3</v>
      </c>
      <c r="DK453" t="s">
        <v>3</v>
      </c>
      <c r="DL453" t="s">
        <v>3</v>
      </c>
      <c r="DM453" t="s">
        <v>3</v>
      </c>
      <c r="DN453">
        <v>0</v>
      </c>
      <c r="DO453">
        <v>0</v>
      </c>
      <c r="DP453">
        <v>1</v>
      </c>
      <c r="DQ453">
        <v>1</v>
      </c>
      <c r="DU453">
        <v>1009</v>
      </c>
      <c r="DV453" t="s">
        <v>143</v>
      </c>
      <c r="DW453" t="s">
        <v>143</v>
      </c>
      <c r="DX453">
        <v>1</v>
      </c>
      <c r="DZ453" t="s">
        <v>3</v>
      </c>
      <c r="EA453" t="s">
        <v>3</v>
      </c>
      <c r="EB453" t="s">
        <v>3</v>
      </c>
      <c r="EC453" t="s">
        <v>3</v>
      </c>
      <c r="EE453">
        <v>53551142</v>
      </c>
      <c r="EF453">
        <v>2</v>
      </c>
      <c r="EG453" t="s">
        <v>38</v>
      </c>
      <c r="EH453">
        <v>15</v>
      </c>
      <c r="EI453" t="s">
        <v>149</v>
      </c>
      <c r="EJ453">
        <v>1</v>
      </c>
      <c r="EK453">
        <v>15001</v>
      </c>
      <c r="EL453" t="s">
        <v>149</v>
      </c>
      <c r="EM453" t="s">
        <v>150</v>
      </c>
      <c r="EO453" t="s">
        <v>3</v>
      </c>
      <c r="EQ453">
        <v>0</v>
      </c>
      <c r="ER453">
        <v>2.09</v>
      </c>
      <c r="ES453">
        <v>2.09</v>
      </c>
      <c r="ET453">
        <v>0</v>
      </c>
      <c r="EU453">
        <v>0</v>
      </c>
      <c r="EV453">
        <v>0</v>
      </c>
      <c r="EW453">
        <v>0</v>
      </c>
      <c r="EX453">
        <v>0</v>
      </c>
      <c r="FQ453">
        <v>0</v>
      </c>
      <c r="FR453">
        <f>ROUND(IF(AND(BH453=3,BI453=3),P453,0),0)</f>
        <v>0</v>
      </c>
      <c r="FS453">
        <v>0</v>
      </c>
      <c r="FX453">
        <v>100</v>
      </c>
      <c r="FY453">
        <v>49</v>
      </c>
      <c r="GA453" t="s">
        <v>3</v>
      </c>
      <c r="GD453">
        <v>1</v>
      </c>
      <c r="GF453">
        <v>1707402428</v>
      </c>
      <c r="GG453">
        <v>2</v>
      </c>
      <c r="GH453">
        <v>1</v>
      </c>
      <c r="GI453">
        <v>2</v>
      </c>
      <c r="GJ453">
        <v>0</v>
      </c>
      <c r="GK453">
        <v>0</v>
      </c>
      <c r="GL453">
        <f>ROUND(IF(AND(BH453=3,BI453=3,FS453&lt;&gt;0),P453,0),0)</f>
        <v>0</v>
      </c>
      <c r="GM453">
        <f>ROUND(O453+X453+Y453,0)+GX453</f>
        <v>0</v>
      </c>
      <c r="GN453">
        <f>IF(OR(BI453=0,BI453=1),ROUND(O453+X453+Y453,0),0)</f>
        <v>0</v>
      </c>
      <c r="GO453">
        <f>IF(BI453=2,ROUND(O453+X453+Y453,0),0)</f>
        <v>0</v>
      </c>
      <c r="GP453">
        <f>IF(BI453=4,ROUND(O453+X453+Y453,0)+GX453,0)</f>
        <v>0</v>
      </c>
      <c r="GR453">
        <v>0</v>
      </c>
      <c r="GS453">
        <v>0</v>
      </c>
      <c r="GT453">
        <v>0</v>
      </c>
      <c r="GU453" t="s">
        <v>3</v>
      </c>
      <c r="GV453">
        <f t="shared" si="317"/>
        <v>0</v>
      </c>
      <c r="GW453">
        <v>1</v>
      </c>
      <c r="GX453">
        <f>ROUND(HC453*I453,0)</f>
        <v>0</v>
      </c>
      <c r="HA453">
        <v>0</v>
      </c>
      <c r="HB453">
        <v>0</v>
      </c>
      <c r="HC453">
        <f t="shared" si="318"/>
        <v>0</v>
      </c>
      <c r="HE453" t="s">
        <v>3</v>
      </c>
      <c r="HF453" t="s">
        <v>3</v>
      </c>
      <c r="HM453" t="s">
        <v>3</v>
      </c>
      <c r="HN453" t="s">
        <v>151</v>
      </c>
      <c r="HO453" t="s">
        <v>152</v>
      </c>
      <c r="HP453" t="s">
        <v>149</v>
      </c>
      <c r="HQ453" t="s">
        <v>149</v>
      </c>
      <c r="IK453">
        <v>0</v>
      </c>
    </row>
    <row r="454" spans="1:255" x14ac:dyDescent="0.2">
      <c r="A454" s="2">
        <v>17</v>
      </c>
      <c r="B454" s="2">
        <v>1</v>
      </c>
      <c r="C454" s="2">
        <f>ROW(SmtRes!A921)</f>
        <v>921</v>
      </c>
      <c r="D454" s="2">
        <f>ROW(EtalonRes!A851)</f>
        <v>851</v>
      </c>
      <c r="E454" s="2" t="s">
        <v>637</v>
      </c>
      <c r="F454" s="2" t="s">
        <v>522</v>
      </c>
      <c r="G454" s="2" t="s">
        <v>523</v>
      </c>
      <c r="H454" s="2" t="s">
        <v>524</v>
      </c>
      <c r="I454" s="2">
        <v>0</v>
      </c>
      <c r="J454" s="2">
        <v>0</v>
      </c>
      <c r="K454" s="2">
        <v>0</v>
      </c>
      <c r="L454" s="2"/>
      <c r="M454" s="2"/>
      <c r="N454" s="2"/>
      <c r="O454" s="2">
        <f>ROUND(CP454,2)</f>
        <v>0</v>
      </c>
      <c r="P454" s="2">
        <f>ROUND(CQ454*I454,2)</f>
        <v>0</v>
      </c>
      <c r="Q454" s="2">
        <f>ROUND(CR454*I454,2)</f>
        <v>0</v>
      </c>
      <c r="R454" s="2">
        <f>ROUND(CS454*I454,2)</f>
        <v>0</v>
      </c>
      <c r="S454" s="2">
        <f>ROUND(CT454*I454,2)</f>
        <v>0</v>
      </c>
      <c r="T454" s="2">
        <f>ROUND(CU454*I454,2)</f>
        <v>0</v>
      </c>
      <c r="U454" s="2">
        <f t="shared" si="301"/>
        <v>0</v>
      </c>
      <c r="V454" s="2">
        <f t="shared" si="302"/>
        <v>0</v>
      </c>
      <c r="W454" s="2">
        <f>ROUND(CX454*I454,2)</f>
        <v>0</v>
      </c>
      <c r="X454" s="2">
        <f>ROUND(CY454,2)</f>
        <v>0</v>
      </c>
      <c r="Y454" s="2">
        <f>ROUND(CZ454,2)</f>
        <v>0</v>
      </c>
      <c r="Z454" s="2"/>
      <c r="AA454" s="2">
        <v>53551706</v>
      </c>
      <c r="AB454" s="2">
        <f t="shared" si="303"/>
        <v>557.49</v>
      </c>
      <c r="AC454" s="2">
        <f t="shared" si="304"/>
        <v>402.49</v>
      </c>
      <c r="AD454" s="2">
        <f>ROUND(((((ET454*ROUND((1.25*1.15),7)))-((EU454*ROUND((1.25*1.15),7))))+AE454),2)</f>
        <v>4.21</v>
      </c>
      <c r="AE454" s="2">
        <f>ROUND(((EU454*ROUND((1.25*1.15),7))),2)</f>
        <v>0.2</v>
      </c>
      <c r="AF454" s="2">
        <f>ROUND(((EV454*ROUND((1.15*1.15),7))),2)</f>
        <v>150.79</v>
      </c>
      <c r="AG454" s="2">
        <f t="shared" si="305"/>
        <v>0</v>
      </c>
      <c r="AH454" s="2">
        <f>((EW454*ROUND((1.15*1.15),7)))</f>
        <v>15.856775000000001</v>
      </c>
      <c r="AI454" s="2">
        <f>((EX454*ROUND((1.25*1.15),7)))</f>
        <v>1.4375000000000001E-2</v>
      </c>
      <c r="AJ454" s="2">
        <f t="shared" si="306"/>
        <v>0</v>
      </c>
      <c r="AK454" s="2">
        <v>519.44000000000005</v>
      </c>
      <c r="AL454" s="2">
        <v>402.49</v>
      </c>
      <c r="AM454" s="2">
        <v>2.93</v>
      </c>
      <c r="AN454" s="2">
        <v>0.14000000000000001</v>
      </c>
      <c r="AO454" s="2">
        <v>114.02</v>
      </c>
      <c r="AP454" s="2">
        <v>0</v>
      </c>
      <c r="AQ454" s="2">
        <v>11.99</v>
      </c>
      <c r="AR454" s="2">
        <v>0.01</v>
      </c>
      <c r="AS454" s="2">
        <v>0</v>
      </c>
      <c r="AT454" s="2">
        <v>90</v>
      </c>
      <c r="AU454" s="2">
        <v>41.65</v>
      </c>
      <c r="AV454" s="2">
        <v>1</v>
      </c>
      <c r="AW454" s="2">
        <v>1</v>
      </c>
      <c r="AX454" s="2"/>
      <c r="AY454" s="2"/>
      <c r="AZ454" s="2">
        <v>1</v>
      </c>
      <c r="BA454" s="2">
        <v>1</v>
      </c>
      <c r="BB454" s="2">
        <v>1</v>
      </c>
      <c r="BC454" s="2">
        <v>1</v>
      </c>
      <c r="BD454" s="2" t="s">
        <v>3</v>
      </c>
      <c r="BE454" s="2" t="s">
        <v>3</v>
      </c>
      <c r="BF454" s="2" t="s">
        <v>3</v>
      </c>
      <c r="BG454" s="2" t="s">
        <v>3</v>
      </c>
      <c r="BH454" s="2">
        <v>0</v>
      </c>
      <c r="BI454" s="2">
        <v>1</v>
      </c>
      <c r="BJ454" s="2" t="s">
        <v>525</v>
      </c>
      <c r="BK454" s="2"/>
      <c r="BL454" s="2"/>
      <c r="BM454" s="2">
        <v>15001</v>
      </c>
      <c r="BN454" s="2">
        <v>0</v>
      </c>
      <c r="BO454" s="2" t="s">
        <v>3</v>
      </c>
      <c r="BP454" s="2">
        <v>0</v>
      </c>
      <c r="BQ454" s="2">
        <v>2</v>
      </c>
      <c r="BR454" s="2">
        <v>0</v>
      </c>
      <c r="BS454" s="2">
        <v>1</v>
      </c>
      <c r="BT454" s="2">
        <v>1</v>
      </c>
      <c r="BU454" s="2">
        <v>1</v>
      </c>
      <c r="BV454" s="2">
        <v>1</v>
      </c>
      <c r="BW454" s="2">
        <v>1</v>
      </c>
      <c r="BX454" s="2">
        <v>1</v>
      </c>
      <c r="BY454" s="2" t="s">
        <v>3</v>
      </c>
      <c r="BZ454" s="2">
        <v>100</v>
      </c>
      <c r="CA454" s="2">
        <v>49</v>
      </c>
      <c r="CB454" s="2" t="s">
        <v>3</v>
      </c>
      <c r="CC454" s="2"/>
      <c r="CD454" s="2"/>
      <c r="CE454" s="2">
        <v>0</v>
      </c>
      <c r="CF454" s="2">
        <v>0</v>
      </c>
      <c r="CG454" s="2">
        <v>0</v>
      </c>
      <c r="CH454" s="2"/>
      <c r="CI454" s="2"/>
      <c r="CJ454" s="2"/>
      <c r="CK454" s="2"/>
      <c r="CL454" s="2"/>
      <c r="CM454" s="2">
        <v>0</v>
      </c>
      <c r="CN454" s="2" t="s">
        <v>2151</v>
      </c>
      <c r="CO454" s="2">
        <v>0</v>
      </c>
      <c r="CP454" s="2">
        <f t="shared" si="307"/>
        <v>0</v>
      </c>
      <c r="CQ454" s="2">
        <f t="shared" si="300"/>
        <v>402.49</v>
      </c>
      <c r="CR454" s="2">
        <f t="shared" si="308"/>
        <v>4.21</v>
      </c>
      <c r="CS454" s="2">
        <f t="shared" si="309"/>
        <v>0.2</v>
      </c>
      <c r="CT454" s="2">
        <f t="shared" si="310"/>
        <v>150.79</v>
      </c>
      <c r="CU454" s="2">
        <f t="shared" si="311"/>
        <v>0</v>
      </c>
      <c r="CV454" s="2">
        <f t="shared" si="312"/>
        <v>15.856775000000001</v>
      </c>
      <c r="CW454" s="2">
        <f t="shared" si="313"/>
        <v>1.4375000000000001E-2</v>
      </c>
      <c r="CX454" s="2">
        <f t="shared" si="314"/>
        <v>0</v>
      </c>
      <c r="CY454" s="2">
        <f t="shared" si="315"/>
        <v>0</v>
      </c>
      <c r="CZ454" s="2">
        <f t="shared" si="316"/>
        <v>0</v>
      </c>
      <c r="DA454" s="2"/>
      <c r="DB454" s="2"/>
      <c r="DC454" s="2" t="s">
        <v>3</v>
      </c>
      <c r="DD454" s="2" t="s">
        <v>3</v>
      </c>
      <c r="DE454" s="2" t="s">
        <v>61</v>
      </c>
      <c r="DF454" s="2" t="s">
        <v>61</v>
      </c>
      <c r="DG454" s="2" t="s">
        <v>62</v>
      </c>
      <c r="DH454" s="2" t="s">
        <v>3</v>
      </c>
      <c r="DI454" s="2" t="s">
        <v>62</v>
      </c>
      <c r="DJ454" s="2" t="s">
        <v>61</v>
      </c>
      <c r="DK454" s="2" t="s">
        <v>3</v>
      </c>
      <c r="DL454" s="2" t="s">
        <v>86</v>
      </c>
      <c r="DM454" s="2" t="s">
        <v>63</v>
      </c>
      <c r="DN454" s="2">
        <v>0</v>
      </c>
      <c r="DO454" s="2">
        <v>0</v>
      </c>
      <c r="DP454" s="2">
        <v>1</v>
      </c>
      <c r="DQ454" s="2">
        <v>1</v>
      </c>
      <c r="DR454" s="2"/>
      <c r="DS454" s="2"/>
      <c r="DT454" s="2"/>
      <c r="DU454" s="2">
        <v>1005</v>
      </c>
      <c r="DV454" s="2" t="s">
        <v>524</v>
      </c>
      <c r="DW454" s="2" t="s">
        <v>524</v>
      </c>
      <c r="DX454" s="2">
        <v>100</v>
      </c>
      <c r="DY454" s="2"/>
      <c r="DZ454" s="2" t="s">
        <v>3</v>
      </c>
      <c r="EA454" s="2" t="s">
        <v>3</v>
      </c>
      <c r="EB454" s="2" t="s">
        <v>3</v>
      </c>
      <c r="EC454" s="2" t="s">
        <v>3</v>
      </c>
      <c r="ED454" s="2"/>
      <c r="EE454" s="2">
        <v>53551142</v>
      </c>
      <c r="EF454" s="2">
        <v>2</v>
      </c>
      <c r="EG454" s="2" t="s">
        <v>38</v>
      </c>
      <c r="EH454" s="2">
        <v>15</v>
      </c>
      <c r="EI454" s="2" t="s">
        <v>149</v>
      </c>
      <c r="EJ454" s="2">
        <v>1</v>
      </c>
      <c r="EK454" s="2">
        <v>15001</v>
      </c>
      <c r="EL454" s="2" t="s">
        <v>149</v>
      </c>
      <c r="EM454" s="2" t="s">
        <v>150</v>
      </c>
      <c r="EN454" s="2"/>
      <c r="EO454" s="2" t="s">
        <v>67</v>
      </c>
      <c r="EP454" s="2"/>
      <c r="EQ454" s="2">
        <v>131072</v>
      </c>
      <c r="ER454" s="2">
        <v>519.44000000000005</v>
      </c>
      <c r="ES454" s="2">
        <v>402.49</v>
      </c>
      <c r="ET454" s="2">
        <v>2.93</v>
      </c>
      <c r="EU454" s="2">
        <v>0.14000000000000001</v>
      </c>
      <c r="EV454" s="2">
        <v>114.02</v>
      </c>
      <c r="EW454" s="2">
        <v>11.99</v>
      </c>
      <c r="EX454" s="2">
        <v>0.01</v>
      </c>
      <c r="EY454" s="2">
        <v>0</v>
      </c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>
        <v>0</v>
      </c>
      <c r="FR454" s="2">
        <f>ROUND(IF(AND(BH454=3,BI454=3),P454,0),2)</f>
        <v>0</v>
      </c>
      <c r="FS454" s="2">
        <v>0</v>
      </c>
      <c r="FT454" s="2"/>
      <c r="FU454" s="2"/>
      <c r="FV454" s="2"/>
      <c r="FW454" s="2"/>
      <c r="FX454" s="2">
        <v>90</v>
      </c>
      <c r="FY454" s="2">
        <v>41.65</v>
      </c>
      <c r="FZ454" s="2"/>
      <c r="GA454" s="2" t="s">
        <v>3</v>
      </c>
      <c r="GB454" s="2"/>
      <c r="GC454" s="2"/>
      <c r="GD454" s="2">
        <v>1</v>
      </c>
      <c r="GE454" s="2"/>
      <c r="GF454" s="2">
        <v>1070078254</v>
      </c>
      <c r="GG454" s="2">
        <v>2</v>
      </c>
      <c r="GH454" s="2">
        <v>1</v>
      </c>
      <c r="GI454" s="2">
        <v>-2</v>
      </c>
      <c r="GJ454" s="2">
        <v>0</v>
      </c>
      <c r="GK454" s="2">
        <v>0</v>
      </c>
      <c r="GL454" s="2">
        <f>ROUND(IF(AND(BH454=3,BI454=3,FS454&lt;&gt;0),P454,0),2)</f>
        <v>0</v>
      </c>
      <c r="GM454" s="2">
        <f>ROUND(O454+X454+Y454,2)+GX454</f>
        <v>0</v>
      </c>
      <c r="GN454" s="2">
        <f>IF(OR(BI454=0,BI454=1),ROUND(O454+X454+Y454,2),0)</f>
        <v>0</v>
      </c>
      <c r="GO454" s="2">
        <f>IF(BI454=2,ROUND(O454+X454+Y454,2),0)</f>
        <v>0</v>
      </c>
      <c r="GP454" s="2">
        <f>IF(BI454=4,ROUND(O454+X454+Y454,2)+GX454,0)</f>
        <v>0</v>
      </c>
      <c r="GQ454" s="2"/>
      <c r="GR454" s="2">
        <v>0</v>
      </c>
      <c r="GS454" s="2">
        <v>0</v>
      </c>
      <c r="GT454" s="2">
        <v>0</v>
      </c>
      <c r="GU454" s="2" t="s">
        <v>3</v>
      </c>
      <c r="GV454" s="2">
        <f t="shared" si="317"/>
        <v>0</v>
      </c>
      <c r="GW454" s="2">
        <v>1</v>
      </c>
      <c r="GX454" s="2">
        <f>ROUND(HC454*I454,2)</f>
        <v>0</v>
      </c>
      <c r="GY454" s="2"/>
      <c r="GZ454" s="2"/>
      <c r="HA454" s="2">
        <v>0</v>
      </c>
      <c r="HB454" s="2">
        <v>0</v>
      </c>
      <c r="HC454" s="2">
        <f t="shared" si="318"/>
        <v>0</v>
      </c>
      <c r="HD454" s="2"/>
      <c r="HE454" s="2" t="s">
        <v>3</v>
      </c>
      <c r="HF454" s="2" t="s">
        <v>3</v>
      </c>
      <c r="HG454" s="2"/>
      <c r="HH454" s="2"/>
      <c r="HI454" s="2"/>
      <c r="HJ454" s="2"/>
      <c r="HK454" s="2"/>
      <c r="HL454" s="2"/>
      <c r="HM454" s="2" t="s">
        <v>3</v>
      </c>
      <c r="HN454" s="2" t="s">
        <v>151</v>
      </c>
      <c r="HO454" s="2" t="s">
        <v>152</v>
      </c>
      <c r="HP454" s="2" t="s">
        <v>149</v>
      </c>
      <c r="HQ454" s="2" t="s">
        <v>149</v>
      </c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>
        <v>0</v>
      </c>
      <c r="IL454" s="2"/>
      <c r="IM454" s="2"/>
      <c r="IN454" s="2"/>
      <c r="IO454" s="2"/>
      <c r="IP454" s="2"/>
      <c r="IQ454" s="2"/>
      <c r="IR454" s="2"/>
      <c r="IS454" s="2"/>
      <c r="IT454" s="2"/>
      <c r="IU454" s="2"/>
    </row>
    <row r="455" spans="1:255" x14ac:dyDescent="0.2">
      <c r="A455">
        <v>17</v>
      </c>
      <c r="B455">
        <v>1</v>
      </c>
      <c r="C455">
        <f>ROW(SmtRes!A928)</f>
        <v>928</v>
      </c>
      <c r="D455">
        <f>ROW(EtalonRes!A858)</f>
        <v>858</v>
      </c>
      <c r="E455" t="s">
        <v>637</v>
      </c>
      <c r="F455" t="s">
        <v>522</v>
      </c>
      <c r="G455" t="s">
        <v>523</v>
      </c>
      <c r="H455" t="s">
        <v>524</v>
      </c>
      <c r="I455">
        <v>0</v>
      </c>
      <c r="J455">
        <v>0</v>
      </c>
      <c r="K455">
        <v>0</v>
      </c>
      <c r="O455">
        <f>ROUND(CP455,0)</f>
        <v>0</v>
      </c>
      <c r="P455">
        <f>ROUND(CQ455*I455,0)</f>
        <v>0</v>
      </c>
      <c r="Q455">
        <f>ROUND(CR455*I455,0)</f>
        <v>0</v>
      </c>
      <c r="R455">
        <f>ROUND(CS455*I455,0)</f>
        <v>0</v>
      </c>
      <c r="S455">
        <f>ROUND(CT455*I455,0)</f>
        <v>0</v>
      </c>
      <c r="T455">
        <f>ROUND(CU455*I455,0)</f>
        <v>0</v>
      </c>
      <c r="U455">
        <f t="shared" si="301"/>
        <v>0</v>
      </c>
      <c r="V455">
        <f t="shared" si="302"/>
        <v>0</v>
      </c>
      <c r="W455">
        <f>ROUND(CX455*I455,0)</f>
        <v>0</v>
      </c>
      <c r="X455">
        <f>ROUND(CY455,0)</f>
        <v>0</v>
      </c>
      <c r="Y455">
        <f>ROUND(CZ455,0)</f>
        <v>0</v>
      </c>
      <c r="AA455">
        <v>53551707</v>
      </c>
      <c r="AB455">
        <f t="shared" si="303"/>
        <v>557.49</v>
      </c>
      <c r="AC455">
        <f t="shared" si="304"/>
        <v>402.49</v>
      </c>
      <c r="AD455">
        <f>ROUND(((((ET455*ROUND((1.25*1.15),7)))-((EU455*ROUND((1.25*1.15),7))))+AE455),2)</f>
        <v>4.21</v>
      </c>
      <c r="AE455">
        <f>ROUND(((EU455*ROUND((1.25*1.15),7))),2)</f>
        <v>0.2</v>
      </c>
      <c r="AF455">
        <f>ROUND(((EV455*ROUND((1.15*1.15),7))),2)</f>
        <v>150.79</v>
      </c>
      <c r="AG455">
        <f t="shared" si="305"/>
        <v>0</v>
      </c>
      <c r="AH455">
        <f>((EW455*ROUND((1.15*1.15),7)))</f>
        <v>15.856775000000001</v>
      </c>
      <c r="AI455">
        <f>((EX455*ROUND((1.25*1.15),7)))</f>
        <v>1.4375000000000001E-2</v>
      </c>
      <c r="AJ455">
        <f t="shared" si="306"/>
        <v>0</v>
      </c>
      <c r="AK455">
        <v>519.44000000000005</v>
      </c>
      <c r="AL455">
        <v>402.49</v>
      </c>
      <c r="AM455">
        <v>2.93</v>
      </c>
      <c r="AN455">
        <v>0.14000000000000001</v>
      </c>
      <c r="AO455">
        <v>114.02</v>
      </c>
      <c r="AP455">
        <v>0</v>
      </c>
      <c r="AQ455">
        <v>11.99</v>
      </c>
      <c r="AR455">
        <v>0.01</v>
      </c>
      <c r="AS455">
        <v>0</v>
      </c>
      <c r="AT455">
        <v>90</v>
      </c>
      <c r="AU455">
        <v>41.65</v>
      </c>
      <c r="AV455">
        <v>1</v>
      </c>
      <c r="AW455">
        <v>1</v>
      </c>
      <c r="AZ455">
        <v>1</v>
      </c>
      <c r="BA455">
        <v>35.24</v>
      </c>
      <c r="BB455">
        <v>18.059999999999999</v>
      </c>
      <c r="BC455">
        <v>3.96</v>
      </c>
      <c r="BD455" t="s">
        <v>3</v>
      </c>
      <c r="BE455" t="s">
        <v>3</v>
      </c>
      <c r="BF455" t="s">
        <v>3</v>
      </c>
      <c r="BG455" t="s">
        <v>3</v>
      </c>
      <c r="BH455">
        <v>0</v>
      </c>
      <c r="BI455">
        <v>1</v>
      </c>
      <c r="BJ455" t="s">
        <v>525</v>
      </c>
      <c r="BM455">
        <v>15001</v>
      </c>
      <c r="BN455">
        <v>0</v>
      </c>
      <c r="BO455" t="s">
        <v>522</v>
      </c>
      <c r="BP455">
        <v>1</v>
      </c>
      <c r="BQ455">
        <v>2</v>
      </c>
      <c r="BR455">
        <v>0</v>
      </c>
      <c r="BS455">
        <v>35.24</v>
      </c>
      <c r="BT455">
        <v>1</v>
      </c>
      <c r="BU455">
        <v>1</v>
      </c>
      <c r="BV455">
        <v>1</v>
      </c>
      <c r="BW455">
        <v>1</v>
      </c>
      <c r="BX455">
        <v>1</v>
      </c>
      <c r="BY455" t="s">
        <v>3</v>
      </c>
      <c r="BZ455">
        <v>100</v>
      </c>
      <c r="CA455">
        <v>49</v>
      </c>
      <c r="CB455" t="s">
        <v>3</v>
      </c>
      <c r="CE455">
        <v>0</v>
      </c>
      <c r="CF455">
        <v>0</v>
      </c>
      <c r="CG455">
        <v>0</v>
      </c>
      <c r="CM455">
        <v>0</v>
      </c>
      <c r="CN455" t="s">
        <v>2151</v>
      </c>
      <c r="CO455">
        <v>0</v>
      </c>
      <c r="CP455">
        <f t="shared" si="307"/>
        <v>0</v>
      </c>
      <c r="CQ455">
        <f t="shared" si="300"/>
        <v>1593.8604</v>
      </c>
      <c r="CR455">
        <f t="shared" si="308"/>
        <v>76.032599999999988</v>
      </c>
      <c r="CS455">
        <f t="shared" si="309"/>
        <v>7.0480000000000009</v>
      </c>
      <c r="CT455">
        <f t="shared" si="310"/>
        <v>5313.8396000000002</v>
      </c>
      <c r="CU455">
        <f t="shared" si="311"/>
        <v>0</v>
      </c>
      <c r="CV455">
        <f t="shared" si="312"/>
        <v>15.856775000000001</v>
      </c>
      <c r="CW455">
        <f t="shared" si="313"/>
        <v>1.4375000000000001E-2</v>
      </c>
      <c r="CX455">
        <f t="shared" si="314"/>
        <v>0</v>
      </c>
      <c r="CY455">
        <f t="shared" si="315"/>
        <v>0</v>
      </c>
      <c r="CZ455">
        <f t="shared" si="316"/>
        <v>0</v>
      </c>
      <c r="DC455" t="s">
        <v>3</v>
      </c>
      <c r="DD455" t="s">
        <v>3</v>
      </c>
      <c r="DE455" t="s">
        <v>61</v>
      </c>
      <c r="DF455" t="s">
        <v>61</v>
      </c>
      <c r="DG455" t="s">
        <v>62</v>
      </c>
      <c r="DH455" t="s">
        <v>3</v>
      </c>
      <c r="DI455" t="s">
        <v>62</v>
      </c>
      <c r="DJ455" t="s">
        <v>61</v>
      </c>
      <c r="DK455" t="s">
        <v>3</v>
      </c>
      <c r="DL455" t="s">
        <v>86</v>
      </c>
      <c r="DM455" t="s">
        <v>63</v>
      </c>
      <c r="DN455">
        <v>0</v>
      </c>
      <c r="DO455">
        <v>0</v>
      </c>
      <c r="DP455">
        <v>1</v>
      </c>
      <c r="DQ455">
        <v>1</v>
      </c>
      <c r="DU455">
        <v>1005</v>
      </c>
      <c r="DV455" t="s">
        <v>524</v>
      </c>
      <c r="DW455" t="s">
        <v>524</v>
      </c>
      <c r="DX455">
        <v>100</v>
      </c>
      <c r="DZ455" t="s">
        <v>3</v>
      </c>
      <c r="EA455" t="s">
        <v>3</v>
      </c>
      <c r="EB455" t="s">
        <v>3</v>
      </c>
      <c r="EC455" t="s">
        <v>3</v>
      </c>
      <c r="EE455">
        <v>53551142</v>
      </c>
      <c r="EF455">
        <v>2</v>
      </c>
      <c r="EG455" t="s">
        <v>38</v>
      </c>
      <c r="EH455">
        <v>15</v>
      </c>
      <c r="EI455" t="s">
        <v>149</v>
      </c>
      <c r="EJ455">
        <v>1</v>
      </c>
      <c r="EK455">
        <v>15001</v>
      </c>
      <c r="EL455" t="s">
        <v>149</v>
      </c>
      <c r="EM455" t="s">
        <v>150</v>
      </c>
      <c r="EO455" t="s">
        <v>67</v>
      </c>
      <c r="EQ455">
        <v>131072</v>
      </c>
      <c r="ER455">
        <v>519.44000000000005</v>
      </c>
      <c r="ES455">
        <v>402.49</v>
      </c>
      <c r="ET455">
        <v>2.93</v>
      </c>
      <c r="EU455">
        <v>0.14000000000000001</v>
      </c>
      <c r="EV455">
        <v>114.02</v>
      </c>
      <c r="EW455">
        <v>11.99</v>
      </c>
      <c r="EX455">
        <v>0.01</v>
      </c>
      <c r="EY455">
        <v>0</v>
      </c>
      <c r="FQ455">
        <v>0</v>
      </c>
      <c r="FR455">
        <f>ROUND(IF(AND(BH455=3,BI455=3),P455,0),0)</f>
        <v>0</v>
      </c>
      <c r="FS455">
        <v>0</v>
      </c>
      <c r="FX455">
        <v>90</v>
      </c>
      <c r="FY455">
        <v>41.65</v>
      </c>
      <c r="GA455" t="s">
        <v>3</v>
      </c>
      <c r="GD455">
        <v>1</v>
      </c>
      <c r="GF455">
        <v>1070078254</v>
      </c>
      <c r="GG455">
        <v>2</v>
      </c>
      <c r="GH455">
        <v>1</v>
      </c>
      <c r="GI455">
        <v>2</v>
      </c>
      <c r="GJ455">
        <v>0</v>
      </c>
      <c r="GK455">
        <v>0</v>
      </c>
      <c r="GL455">
        <f>ROUND(IF(AND(BH455=3,BI455=3,FS455&lt;&gt;0),P455,0),0)</f>
        <v>0</v>
      </c>
      <c r="GM455">
        <f>ROUND(O455+X455+Y455,0)+GX455</f>
        <v>0</v>
      </c>
      <c r="GN455">
        <f>IF(OR(BI455=0,BI455=1),ROUND(O455+X455+Y455,0),0)</f>
        <v>0</v>
      </c>
      <c r="GO455">
        <f>IF(BI455=2,ROUND(O455+X455+Y455,0),0)</f>
        <v>0</v>
      </c>
      <c r="GP455">
        <f>IF(BI455=4,ROUND(O455+X455+Y455,0)+GX455,0)</f>
        <v>0</v>
      </c>
      <c r="GR455">
        <v>0</v>
      </c>
      <c r="GS455">
        <v>0</v>
      </c>
      <c r="GT455">
        <v>0</v>
      </c>
      <c r="GU455" t="s">
        <v>3</v>
      </c>
      <c r="GV455">
        <f t="shared" si="317"/>
        <v>0</v>
      </c>
      <c r="GW455">
        <v>1</v>
      </c>
      <c r="GX455">
        <f>ROUND(HC455*I455,0)</f>
        <v>0</v>
      </c>
      <c r="HA455">
        <v>0</v>
      </c>
      <c r="HB455">
        <v>0</v>
      </c>
      <c r="HC455">
        <f t="shared" si="318"/>
        <v>0</v>
      </c>
      <c r="HE455" t="s">
        <v>3</v>
      </c>
      <c r="HF455" t="s">
        <v>3</v>
      </c>
      <c r="HM455" t="s">
        <v>3</v>
      </c>
      <c r="HN455" t="s">
        <v>151</v>
      </c>
      <c r="HO455" t="s">
        <v>152</v>
      </c>
      <c r="HP455" t="s">
        <v>149</v>
      </c>
      <c r="HQ455" t="s">
        <v>149</v>
      </c>
      <c r="IK455">
        <v>0</v>
      </c>
    </row>
    <row r="456" spans="1:255" x14ac:dyDescent="0.2">
      <c r="A456" s="2">
        <v>17</v>
      </c>
      <c r="B456" s="2">
        <v>1</v>
      </c>
      <c r="C456" s="2">
        <f>ROW(SmtRes!A941)</f>
        <v>941</v>
      </c>
      <c r="D456" s="2">
        <f>ROW(EtalonRes!A869)</f>
        <v>869</v>
      </c>
      <c r="E456" s="2" t="s">
        <v>638</v>
      </c>
      <c r="F456" s="2" t="s">
        <v>527</v>
      </c>
      <c r="G456" s="2" t="s">
        <v>528</v>
      </c>
      <c r="H456" s="2" t="s">
        <v>529</v>
      </c>
      <c r="I456" s="2">
        <f>ROUND(494.58/100,7)</f>
        <v>4.9458000000000002</v>
      </c>
      <c r="J456" s="2">
        <v>0</v>
      </c>
      <c r="K456" s="2">
        <f>ROUND(494.58/100,7)</f>
        <v>4.9458000000000002</v>
      </c>
      <c r="L456" s="2"/>
      <c r="M456" s="2"/>
      <c r="N456" s="2"/>
      <c r="O456" s="2">
        <f>ROUND(CP456,2)</f>
        <v>5115.09</v>
      </c>
      <c r="P456" s="2">
        <f>ROUND(CQ456*I456,2)</f>
        <v>3157.79</v>
      </c>
      <c r="Q456" s="2">
        <f>ROUND(CR456*I456,2)</f>
        <v>8.41</v>
      </c>
      <c r="R456" s="2">
        <f>ROUND(CS456*I456,2)</f>
        <v>0.99</v>
      </c>
      <c r="S456" s="2">
        <f>ROUND(CT456*I456,2)</f>
        <v>1948.89</v>
      </c>
      <c r="T456" s="2">
        <f>ROUND(CU456*I456,2)</f>
        <v>0</v>
      </c>
      <c r="U456" s="2">
        <f t="shared" si="301"/>
        <v>219.96779341500002</v>
      </c>
      <c r="V456" s="2">
        <f t="shared" si="302"/>
        <v>7.1095875000000003E-2</v>
      </c>
      <c r="W456" s="2">
        <f>ROUND(CX456*I456,2)</f>
        <v>0</v>
      </c>
      <c r="X456" s="2">
        <f>ROUND(CY456,2)</f>
        <v>1754.89</v>
      </c>
      <c r="Y456" s="2">
        <f>ROUND(CZ456,2)</f>
        <v>812.13</v>
      </c>
      <c r="Z456" s="2"/>
      <c r="AA456" s="2">
        <v>53551706</v>
      </c>
      <c r="AB456" s="2">
        <f t="shared" si="303"/>
        <v>1034.23</v>
      </c>
      <c r="AC456" s="2">
        <f t="shared" si="304"/>
        <v>638.48</v>
      </c>
      <c r="AD456" s="2">
        <f>ROUND(((((ET456*ROUND((1.25*1.15),7)))-((EU456*ROUND((1.25*1.15),7))))+AE456),2)</f>
        <v>1.7</v>
      </c>
      <c r="AE456" s="2">
        <f>ROUND(((EU456*ROUND((1.25*1.15),7))),2)</f>
        <v>0.2</v>
      </c>
      <c r="AF456" s="2">
        <f>ROUND(((EV456*ROUND((1.15*1.15),7))),2)</f>
        <v>394.05</v>
      </c>
      <c r="AG456" s="2">
        <f t="shared" si="305"/>
        <v>0</v>
      </c>
      <c r="AH456" s="2">
        <f>((EW456*ROUND((1.15*1.15),7)))</f>
        <v>44.475675000000003</v>
      </c>
      <c r="AI456" s="2">
        <f>((EX456*ROUND((1.25*1.15),7)))</f>
        <v>1.4375000000000001E-2</v>
      </c>
      <c r="AJ456" s="2">
        <f t="shared" si="306"/>
        <v>0</v>
      </c>
      <c r="AK456" s="2">
        <v>937.62</v>
      </c>
      <c r="AL456" s="2">
        <v>638.48</v>
      </c>
      <c r="AM456" s="2">
        <v>1.18</v>
      </c>
      <c r="AN456" s="2">
        <v>0.14000000000000001</v>
      </c>
      <c r="AO456" s="2">
        <v>297.95999999999998</v>
      </c>
      <c r="AP456" s="2">
        <v>0</v>
      </c>
      <c r="AQ456" s="2">
        <v>33.630000000000003</v>
      </c>
      <c r="AR456" s="2">
        <v>0.01</v>
      </c>
      <c r="AS456" s="2">
        <v>0</v>
      </c>
      <c r="AT456" s="2">
        <v>90</v>
      </c>
      <c r="AU456" s="2">
        <v>41.65</v>
      </c>
      <c r="AV456" s="2">
        <v>1</v>
      </c>
      <c r="AW456" s="2">
        <v>1</v>
      </c>
      <c r="AX456" s="2"/>
      <c r="AY456" s="2"/>
      <c r="AZ456" s="2">
        <v>1</v>
      </c>
      <c r="BA456" s="2">
        <v>1</v>
      </c>
      <c r="BB456" s="2">
        <v>1</v>
      </c>
      <c r="BC456" s="2">
        <v>1</v>
      </c>
      <c r="BD456" s="2" t="s">
        <v>3</v>
      </c>
      <c r="BE456" s="2" t="s">
        <v>3</v>
      </c>
      <c r="BF456" s="2" t="s">
        <v>3</v>
      </c>
      <c r="BG456" s="2" t="s">
        <v>3</v>
      </c>
      <c r="BH456" s="2">
        <v>0</v>
      </c>
      <c r="BI456" s="2">
        <v>1</v>
      </c>
      <c r="BJ456" s="2" t="s">
        <v>530</v>
      </c>
      <c r="BK456" s="2"/>
      <c r="BL456" s="2"/>
      <c r="BM456" s="2">
        <v>15001</v>
      </c>
      <c r="BN456" s="2">
        <v>0</v>
      </c>
      <c r="BO456" s="2" t="s">
        <v>3</v>
      </c>
      <c r="BP456" s="2">
        <v>0</v>
      </c>
      <c r="BQ456" s="2">
        <v>2</v>
      </c>
      <c r="BR456" s="2">
        <v>0</v>
      </c>
      <c r="BS456" s="2">
        <v>1</v>
      </c>
      <c r="BT456" s="2">
        <v>1</v>
      </c>
      <c r="BU456" s="2">
        <v>1</v>
      </c>
      <c r="BV456" s="2">
        <v>1</v>
      </c>
      <c r="BW456" s="2">
        <v>1</v>
      </c>
      <c r="BX456" s="2">
        <v>1</v>
      </c>
      <c r="BY456" s="2" t="s">
        <v>3</v>
      </c>
      <c r="BZ456" s="2">
        <v>100</v>
      </c>
      <c r="CA456" s="2">
        <v>49</v>
      </c>
      <c r="CB456" s="2" t="s">
        <v>3</v>
      </c>
      <c r="CC456" s="2"/>
      <c r="CD456" s="2"/>
      <c r="CE456" s="2">
        <v>0</v>
      </c>
      <c r="CF456" s="2">
        <v>0</v>
      </c>
      <c r="CG456" s="2">
        <v>0</v>
      </c>
      <c r="CH456" s="2"/>
      <c r="CI456" s="2"/>
      <c r="CJ456" s="2"/>
      <c r="CK456" s="2"/>
      <c r="CL456" s="2"/>
      <c r="CM456" s="2">
        <v>0</v>
      </c>
      <c r="CN456" s="2" t="s">
        <v>2151</v>
      </c>
      <c r="CO456" s="2">
        <v>0</v>
      </c>
      <c r="CP456" s="2">
        <f t="shared" si="307"/>
        <v>5115.09</v>
      </c>
      <c r="CQ456" s="2">
        <f t="shared" si="300"/>
        <v>638.48</v>
      </c>
      <c r="CR456" s="2">
        <f t="shared" si="308"/>
        <v>1.7</v>
      </c>
      <c r="CS456" s="2">
        <f t="shared" si="309"/>
        <v>0.2</v>
      </c>
      <c r="CT456" s="2">
        <f t="shared" si="310"/>
        <v>394.05</v>
      </c>
      <c r="CU456" s="2">
        <f t="shared" si="311"/>
        <v>0</v>
      </c>
      <c r="CV456" s="2">
        <f t="shared" si="312"/>
        <v>44.475675000000003</v>
      </c>
      <c r="CW456" s="2">
        <f t="shared" si="313"/>
        <v>1.4375000000000001E-2</v>
      </c>
      <c r="CX456" s="2">
        <f t="shared" si="314"/>
        <v>0</v>
      </c>
      <c r="CY456" s="2">
        <f t="shared" si="315"/>
        <v>1754.8920000000001</v>
      </c>
      <c r="CZ456" s="2">
        <f t="shared" si="316"/>
        <v>812.12502000000006</v>
      </c>
      <c r="DA456" s="2"/>
      <c r="DB456" s="2"/>
      <c r="DC456" s="2" t="s">
        <v>3</v>
      </c>
      <c r="DD456" s="2" t="s">
        <v>3</v>
      </c>
      <c r="DE456" s="2" t="s">
        <v>61</v>
      </c>
      <c r="DF456" s="2" t="s">
        <v>61</v>
      </c>
      <c r="DG456" s="2" t="s">
        <v>62</v>
      </c>
      <c r="DH456" s="2" t="s">
        <v>3</v>
      </c>
      <c r="DI456" s="2" t="s">
        <v>62</v>
      </c>
      <c r="DJ456" s="2" t="s">
        <v>61</v>
      </c>
      <c r="DK456" s="2" t="s">
        <v>3</v>
      </c>
      <c r="DL456" s="2" t="s">
        <v>86</v>
      </c>
      <c r="DM456" s="2" t="s">
        <v>63</v>
      </c>
      <c r="DN456" s="2">
        <v>0</v>
      </c>
      <c r="DO456" s="2">
        <v>0</v>
      </c>
      <c r="DP456" s="2">
        <v>1</v>
      </c>
      <c r="DQ456" s="2">
        <v>1</v>
      </c>
      <c r="DR456" s="2"/>
      <c r="DS456" s="2"/>
      <c r="DT456" s="2"/>
      <c r="DU456" s="2">
        <v>1013</v>
      </c>
      <c r="DV456" s="2" t="s">
        <v>529</v>
      </c>
      <c r="DW456" s="2" t="s">
        <v>529</v>
      </c>
      <c r="DX456" s="2">
        <v>1</v>
      </c>
      <c r="DY456" s="2"/>
      <c r="DZ456" s="2" t="s">
        <v>3</v>
      </c>
      <c r="EA456" s="2" t="s">
        <v>3</v>
      </c>
      <c r="EB456" s="2" t="s">
        <v>3</v>
      </c>
      <c r="EC456" s="2" t="s">
        <v>3</v>
      </c>
      <c r="ED456" s="2"/>
      <c r="EE456" s="2">
        <v>53551142</v>
      </c>
      <c r="EF456" s="2">
        <v>2</v>
      </c>
      <c r="EG456" s="2" t="s">
        <v>38</v>
      </c>
      <c r="EH456" s="2">
        <v>15</v>
      </c>
      <c r="EI456" s="2" t="s">
        <v>149</v>
      </c>
      <c r="EJ456" s="2">
        <v>1</v>
      </c>
      <c r="EK456" s="2">
        <v>15001</v>
      </c>
      <c r="EL456" s="2" t="s">
        <v>149</v>
      </c>
      <c r="EM456" s="2" t="s">
        <v>150</v>
      </c>
      <c r="EN456" s="2"/>
      <c r="EO456" s="2" t="s">
        <v>67</v>
      </c>
      <c r="EP456" s="2"/>
      <c r="EQ456" s="2">
        <v>131072</v>
      </c>
      <c r="ER456" s="2">
        <v>937.62</v>
      </c>
      <c r="ES456" s="2">
        <v>638.48</v>
      </c>
      <c r="ET456" s="2">
        <v>1.18</v>
      </c>
      <c r="EU456" s="2">
        <v>0.14000000000000001</v>
      </c>
      <c r="EV456" s="2">
        <v>297.95999999999998</v>
      </c>
      <c r="EW456" s="2">
        <v>33.630000000000003</v>
      </c>
      <c r="EX456" s="2">
        <v>0.01</v>
      </c>
      <c r="EY456" s="2">
        <v>0</v>
      </c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>
        <v>0</v>
      </c>
      <c r="FR456" s="2">
        <f>ROUND(IF(AND(BH456=3,BI456=3),P456,0),2)</f>
        <v>0</v>
      </c>
      <c r="FS456" s="2">
        <v>0</v>
      </c>
      <c r="FT456" s="2"/>
      <c r="FU456" s="2"/>
      <c r="FV456" s="2"/>
      <c r="FW456" s="2"/>
      <c r="FX456" s="2">
        <v>90</v>
      </c>
      <c r="FY456" s="2">
        <v>41.65</v>
      </c>
      <c r="FZ456" s="2"/>
      <c r="GA456" s="2" t="s">
        <v>3</v>
      </c>
      <c r="GB456" s="2"/>
      <c r="GC456" s="2"/>
      <c r="GD456" s="2">
        <v>1</v>
      </c>
      <c r="GE456" s="2"/>
      <c r="GF456" s="2">
        <v>-151632471</v>
      </c>
      <c r="GG456" s="2">
        <v>2</v>
      </c>
      <c r="GH456" s="2">
        <v>1</v>
      </c>
      <c r="GI456" s="2">
        <v>-2</v>
      </c>
      <c r="GJ456" s="2">
        <v>0</v>
      </c>
      <c r="GK456" s="2">
        <v>0</v>
      </c>
      <c r="GL456" s="2">
        <f>ROUND(IF(AND(BH456=3,BI456=3,FS456&lt;&gt;0),P456,0),2)</f>
        <v>0</v>
      </c>
      <c r="GM456" s="2">
        <f>ROUND(O456+X456+Y456,2)+GX456</f>
        <v>7682.11</v>
      </c>
      <c r="GN456" s="2">
        <f>IF(OR(BI456=0,BI456=1),ROUND(O456+X456+Y456,2),0)</f>
        <v>7682.11</v>
      </c>
      <c r="GO456" s="2">
        <f>IF(BI456=2,ROUND(O456+X456+Y456,2),0)</f>
        <v>0</v>
      </c>
      <c r="GP456" s="2">
        <f>IF(BI456=4,ROUND(O456+X456+Y456,2)+GX456,0)</f>
        <v>0</v>
      </c>
      <c r="GQ456" s="2"/>
      <c r="GR456" s="2">
        <v>0</v>
      </c>
      <c r="GS456" s="2">
        <v>0</v>
      </c>
      <c r="GT456" s="2">
        <v>0</v>
      </c>
      <c r="GU456" s="2" t="s">
        <v>3</v>
      </c>
      <c r="GV456" s="2">
        <f t="shared" si="317"/>
        <v>0</v>
      </c>
      <c r="GW456" s="2">
        <v>1</v>
      </c>
      <c r="GX456" s="2">
        <f>ROUND(HC456*I456,2)</f>
        <v>0</v>
      </c>
      <c r="GY456" s="2"/>
      <c r="GZ456" s="2"/>
      <c r="HA456" s="2">
        <v>0</v>
      </c>
      <c r="HB456" s="2">
        <v>0</v>
      </c>
      <c r="HC456" s="2">
        <f t="shared" si="318"/>
        <v>0</v>
      </c>
      <c r="HD456" s="2"/>
      <c r="HE456" s="2" t="s">
        <v>3</v>
      </c>
      <c r="HF456" s="2" t="s">
        <v>3</v>
      </c>
      <c r="HG456" s="2"/>
      <c r="HH456" s="2"/>
      <c r="HI456" s="2"/>
      <c r="HJ456" s="2"/>
      <c r="HK456" s="2"/>
      <c r="HL456" s="2"/>
      <c r="HM456" s="2" t="s">
        <v>3</v>
      </c>
      <c r="HN456" s="2" t="s">
        <v>151</v>
      </c>
      <c r="HO456" s="2" t="s">
        <v>152</v>
      </c>
      <c r="HP456" s="2" t="s">
        <v>149</v>
      </c>
      <c r="HQ456" s="2" t="s">
        <v>149</v>
      </c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>
        <v>0</v>
      </c>
      <c r="IL456" s="2"/>
      <c r="IM456" s="2"/>
      <c r="IN456" s="2"/>
      <c r="IO456" s="2"/>
      <c r="IP456" s="2"/>
      <c r="IQ456" s="2"/>
      <c r="IR456" s="2"/>
      <c r="IS456" s="2"/>
      <c r="IT456" s="2"/>
      <c r="IU456" s="2"/>
    </row>
    <row r="457" spans="1:255" x14ac:dyDescent="0.2">
      <c r="A457">
        <v>17</v>
      </c>
      <c r="B457">
        <v>1</v>
      </c>
      <c r="C457">
        <f>ROW(SmtRes!A954)</f>
        <v>954</v>
      </c>
      <c r="D457">
        <f>ROW(EtalonRes!A880)</f>
        <v>880</v>
      </c>
      <c r="E457" t="s">
        <v>638</v>
      </c>
      <c r="F457" t="s">
        <v>527</v>
      </c>
      <c r="G457" t="s">
        <v>528</v>
      </c>
      <c r="H457" t="s">
        <v>529</v>
      </c>
      <c r="I457">
        <f>ROUND(494.58/100,7)</f>
        <v>4.9458000000000002</v>
      </c>
      <c r="J457">
        <v>0</v>
      </c>
      <c r="K457">
        <f>ROUND(494.58/100,7)</f>
        <v>4.9458000000000002</v>
      </c>
      <c r="O457">
        <f>ROUND(CP457,0)</f>
        <v>91090</v>
      </c>
      <c r="P457">
        <f>ROUND(CQ457*I457,0)</f>
        <v>22262</v>
      </c>
      <c r="Q457">
        <f>ROUND(CR457*I457,0)</f>
        <v>149</v>
      </c>
      <c r="R457">
        <f>ROUND(CS457*I457,0)</f>
        <v>35</v>
      </c>
      <c r="S457">
        <f>ROUND(CT457*I457,0)</f>
        <v>68679</v>
      </c>
      <c r="T457">
        <f>ROUND(CU457*I457,0)</f>
        <v>0</v>
      </c>
      <c r="U457">
        <f t="shared" si="301"/>
        <v>219.96779341500002</v>
      </c>
      <c r="V457">
        <f t="shared" si="302"/>
        <v>7.1095875000000003E-2</v>
      </c>
      <c r="W457">
        <f>ROUND(CX457*I457,0)</f>
        <v>0</v>
      </c>
      <c r="X457">
        <f>ROUND(CY457,0)</f>
        <v>61843</v>
      </c>
      <c r="Y457">
        <f>ROUND(CZ457,0)</f>
        <v>28619</v>
      </c>
      <c r="AA457">
        <v>53551707</v>
      </c>
      <c r="AB457">
        <f t="shared" si="303"/>
        <v>1034.23</v>
      </c>
      <c r="AC457">
        <f t="shared" si="304"/>
        <v>638.48</v>
      </c>
      <c r="AD457">
        <f>ROUND(((((ET457*ROUND((1.25*1.15),7)))-((EU457*ROUND((1.25*1.15),7))))+AE457),2)</f>
        <v>1.7</v>
      </c>
      <c r="AE457">
        <f>ROUND(((EU457*ROUND((1.25*1.15),7))),2)</f>
        <v>0.2</v>
      </c>
      <c r="AF457">
        <f>ROUND(((EV457*ROUND((1.15*1.15),7))),2)</f>
        <v>394.05</v>
      </c>
      <c r="AG457">
        <f t="shared" si="305"/>
        <v>0</v>
      </c>
      <c r="AH457">
        <f>((EW457*ROUND((1.15*1.15),7)))</f>
        <v>44.475675000000003</v>
      </c>
      <c r="AI457">
        <f>((EX457*ROUND((1.25*1.15),7)))</f>
        <v>1.4375000000000001E-2</v>
      </c>
      <c r="AJ457">
        <f t="shared" si="306"/>
        <v>0</v>
      </c>
      <c r="AK457">
        <v>937.62</v>
      </c>
      <c r="AL457">
        <v>638.48</v>
      </c>
      <c r="AM457">
        <v>1.18</v>
      </c>
      <c r="AN457">
        <v>0.14000000000000001</v>
      </c>
      <c r="AO457">
        <v>297.95999999999998</v>
      </c>
      <c r="AP457">
        <v>0</v>
      </c>
      <c r="AQ457">
        <v>33.630000000000003</v>
      </c>
      <c r="AR457">
        <v>0.01</v>
      </c>
      <c r="AS457">
        <v>0</v>
      </c>
      <c r="AT457">
        <v>90</v>
      </c>
      <c r="AU457">
        <v>41.65</v>
      </c>
      <c r="AV457">
        <v>1</v>
      </c>
      <c r="AW457">
        <v>1</v>
      </c>
      <c r="AZ457">
        <v>1</v>
      </c>
      <c r="BA457">
        <v>35.24</v>
      </c>
      <c r="BB457">
        <v>17.75</v>
      </c>
      <c r="BC457">
        <v>7.05</v>
      </c>
      <c r="BD457" t="s">
        <v>3</v>
      </c>
      <c r="BE457" t="s">
        <v>3</v>
      </c>
      <c r="BF457" t="s">
        <v>3</v>
      </c>
      <c r="BG457" t="s">
        <v>3</v>
      </c>
      <c r="BH457">
        <v>0</v>
      </c>
      <c r="BI457">
        <v>1</v>
      </c>
      <c r="BJ457" t="s">
        <v>530</v>
      </c>
      <c r="BM457">
        <v>15001</v>
      </c>
      <c r="BN457">
        <v>0</v>
      </c>
      <c r="BO457" t="s">
        <v>527</v>
      </c>
      <c r="BP457">
        <v>1</v>
      </c>
      <c r="BQ457">
        <v>2</v>
      </c>
      <c r="BR457">
        <v>0</v>
      </c>
      <c r="BS457">
        <v>35.24</v>
      </c>
      <c r="BT457">
        <v>1</v>
      </c>
      <c r="BU457">
        <v>1</v>
      </c>
      <c r="BV457">
        <v>1</v>
      </c>
      <c r="BW457">
        <v>1</v>
      </c>
      <c r="BX457">
        <v>1</v>
      </c>
      <c r="BY457" t="s">
        <v>3</v>
      </c>
      <c r="BZ457">
        <v>100</v>
      </c>
      <c r="CA457">
        <v>49</v>
      </c>
      <c r="CB457" t="s">
        <v>3</v>
      </c>
      <c r="CE457">
        <v>0</v>
      </c>
      <c r="CF457">
        <v>0</v>
      </c>
      <c r="CG457">
        <v>0</v>
      </c>
      <c r="CM457">
        <v>0</v>
      </c>
      <c r="CN457" t="s">
        <v>2151</v>
      </c>
      <c r="CO457">
        <v>0</v>
      </c>
      <c r="CP457">
        <f t="shared" si="307"/>
        <v>91090</v>
      </c>
      <c r="CQ457">
        <f t="shared" si="300"/>
        <v>4501.2839999999997</v>
      </c>
      <c r="CR457">
        <f t="shared" si="308"/>
        <v>30.175000000000001</v>
      </c>
      <c r="CS457">
        <f t="shared" si="309"/>
        <v>7.0480000000000009</v>
      </c>
      <c r="CT457">
        <f t="shared" si="310"/>
        <v>13886.322000000002</v>
      </c>
      <c r="CU457">
        <f t="shared" si="311"/>
        <v>0</v>
      </c>
      <c r="CV457">
        <f t="shared" si="312"/>
        <v>44.475675000000003</v>
      </c>
      <c r="CW457">
        <f t="shared" si="313"/>
        <v>1.4375000000000001E-2</v>
      </c>
      <c r="CX457">
        <f t="shared" si="314"/>
        <v>0</v>
      </c>
      <c r="CY457">
        <f t="shared" si="315"/>
        <v>61842.6</v>
      </c>
      <c r="CZ457">
        <f t="shared" si="316"/>
        <v>28619.381000000001</v>
      </c>
      <c r="DC457" t="s">
        <v>3</v>
      </c>
      <c r="DD457" t="s">
        <v>3</v>
      </c>
      <c r="DE457" t="s">
        <v>61</v>
      </c>
      <c r="DF457" t="s">
        <v>61</v>
      </c>
      <c r="DG457" t="s">
        <v>62</v>
      </c>
      <c r="DH457" t="s">
        <v>3</v>
      </c>
      <c r="DI457" t="s">
        <v>62</v>
      </c>
      <c r="DJ457" t="s">
        <v>61</v>
      </c>
      <c r="DK457" t="s">
        <v>3</v>
      </c>
      <c r="DL457" t="s">
        <v>86</v>
      </c>
      <c r="DM457" t="s">
        <v>63</v>
      </c>
      <c r="DN457">
        <v>0</v>
      </c>
      <c r="DO457">
        <v>0</v>
      </c>
      <c r="DP457">
        <v>1</v>
      </c>
      <c r="DQ457">
        <v>1</v>
      </c>
      <c r="DU457">
        <v>1013</v>
      </c>
      <c r="DV457" t="s">
        <v>529</v>
      </c>
      <c r="DW457" t="s">
        <v>529</v>
      </c>
      <c r="DX457">
        <v>1</v>
      </c>
      <c r="DZ457" t="s">
        <v>3</v>
      </c>
      <c r="EA457" t="s">
        <v>3</v>
      </c>
      <c r="EB457" t="s">
        <v>3</v>
      </c>
      <c r="EC457" t="s">
        <v>3</v>
      </c>
      <c r="EE457">
        <v>53551142</v>
      </c>
      <c r="EF457">
        <v>2</v>
      </c>
      <c r="EG457" t="s">
        <v>38</v>
      </c>
      <c r="EH457">
        <v>15</v>
      </c>
      <c r="EI457" t="s">
        <v>149</v>
      </c>
      <c r="EJ457">
        <v>1</v>
      </c>
      <c r="EK457">
        <v>15001</v>
      </c>
      <c r="EL457" t="s">
        <v>149</v>
      </c>
      <c r="EM457" t="s">
        <v>150</v>
      </c>
      <c r="EO457" t="s">
        <v>67</v>
      </c>
      <c r="EQ457">
        <v>131072</v>
      </c>
      <c r="ER457">
        <v>937.62</v>
      </c>
      <c r="ES457">
        <v>638.48</v>
      </c>
      <c r="ET457">
        <v>1.18</v>
      </c>
      <c r="EU457">
        <v>0.14000000000000001</v>
      </c>
      <c r="EV457">
        <v>297.95999999999998</v>
      </c>
      <c r="EW457">
        <v>33.630000000000003</v>
      </c>
      <c r="EX457">
        <v>0.01</v>
      </c>
      <c r="EY457">
        <v>0</v>
      </c>
      <c r="FQ457">
        <v>0</v>
      </c>
      <c r="FR457">
        <f>ROUND(IF(AND(BH457=3,BI457=3),P457,0),0)</f>
        <v>0</v>
      </c>
      <c r="FS457">
        <v>0</v>
      </c>
      <c r="FX457">
        <v>90</v>
      </c>
      <c r="FY457">
        <v>41.65</v>
      </c>
      <c r="GA457" t="s">
        <v>3</v>
      </c>
      <c r="GD457">
        <v>1</v>
      </c>
      <c r="GF457">
        <v>-151632471</v>
      </c>
      <c r="GG457">
        <v>2</v>
      </c>
      <c r="GH457">
        <v>1</v>
      </c>
      <c r="GI457">
        <v>2</v>
      </c>
      <c r="GJ457">
        <v>0</v>
      </c>
      <c r="GK457">
        <v>0</v>
      </c>
      <c r="GL457">
        <f>ROUND(IF(AND(BH457=3,BI457=3,FS457&lt;&gt;0),P457,0),0)</f>
        <v>0</v>
      </c>
      <c r="GM457">
        <f>ROUND(O457+X457+Y457,0)+GX457</f>
        <v>181552</v>
      </c>
      <c r="GN457">
        <f>IF(OR(BI457=0,BI457=1),ROUND(O457+X457+Y457,0),0)</f>
        <v>181552</v>
      </c>
      <c r="GO457">
        <f>IF(BI457=2,ROUND(O457+X457+Y457,0),0)</f>
        <v>0</v>
      </c>
      <c r="GP457">
        <f>IF(BI457=4,ROUND(O457+X457+Y457,0)+GX457,0)</f>
        <v>0</v>
      </c>
      <c r="GR457">
        <v>0</v>
      </c>
      <c r="GS457">
        <v>0</v>
      </c>
      <c r="GT457">
        <v>0</v>
      </c>
      <c r="GU457" t="s">
        <v>3</v>
      </c>
      <c r="GV457">
        <f t="shared" si="317"/>
        <v>0</v>
      </c>
      <c r="GW457">
        <v>1</v>
      </c>
      <c r="GX457">
        <f>ROUND(HC457*I457,0)</f>
        <v>0</v>
      </c>
      <c r="HA457">
        <v>0</v>
      </c>
      <c r="HB457">
        <v>0</v>
      </c>
      <c r="HC457">
        <f t="shared" si="318"/>
        <v>0</v>
      </c>
      <c r="HE457" t="s">
        <v>3</v>
      </c>
      <c r="HF457" t="s">
        <v>3</v>
      </c>
      <c r="HM457" t="s">
        <v>3</v>
      </c>
      <c r="HN457" t="s">
        <v>151</v>
      </c>
      <c r="HO457" t="s">
        <v>152</v>
      </c>
      <c r="HP457" t="s">
        <v>149</v>
      </c>
      <c r="HQ457" t="s">
        <v>149</v>
      </c>
      <c r="IK457">
        <v>0</v>
      </c>
    </row>
    <row r="458" spans="1:255" x14ac:dyDescent="0.2">
      <c r="A458" s="2">
        <v>18</v>
      </c>
      <c r="B458" s="2">
        <v>1</v>
      </c>
      <c r="C458" s="2">
        <v>937</v>
      </c>
      <c r="D458" s="2"/>
      <c r="E458" s="2" t="s">
        <v>639</v>
      </c>
      <c r="F458" s="2" t="s">
        <v>532</v>
      </c>
      <c r="G458" s="2" t="s">
        <v>533</v>
      </c>
      <c r="H458" s="2" t="s">
        <v>396</v>
      </c>
      <c r="I458" s="2">
        <f>I456*J458</f>
        <v>-5.5887539999999998</v>
      </c>
      <c r="J458" s="2">
        <v>-1.1299999999999999</v>
      </c>
      <c r="K458" s="2">
        <v>-1.1299999999999999</v>
      </c>
      <c r="L458" s="2"/>
      <c r="M458" s="2"/>
      <c r="N458" s="2"/>
      <c r="O458" s="2">
        <f>ROUND(CP458,2)</f>
        <v>-2559.65</v>
      </c>
      <c r="P458" s="2">
        <f>ROUND(CQ458*I458,2)</f>
        <v>-2559.65</v>
      </c>
      <c r="Q458" s="2">
        <f>ROUND(CR458*I458,2)</f>
        <v>0</v>
      </c>
      <c r="R458" s="2">
        <f>ROUND(CS458*I458,2)</f>
        <v>0</v>
      </c>
      <c r="S458" s="2">
        <f>ROUND(CT458*I458,2)</f>
        <v>0</v>
      </c>
      <c r="T458" s="2">
        <f>ROUND(CU458*I458,2)</f>
        <v>0</v>
      </c>
      <c r="U458" s="2">
        <f t="shared" si="301"/>
        <v>0</v>
      </c>
      <c r="V458" s="2">
        <f t="shared" si="302"/>
        <v>0</v>
      </c>
      <c r="W458" s="2">
        <f>ROUND(CX458*I458,2)</f>
        <v>-1.62</v>
      </c>
      <c r="X458" s="2">
        <f>ROUND(CY458,2)</f>
        <v>0</v>
      </c>
      <c r="Y458" s="2">
        <f>ROUND(CZ458,2)</f>
        <v>0</v>
      </c>
      <c r="Z458" s="2"/>
      <c r="AA458" s="2">
        <v>53551706</v>
      </c>
      <c r="AB458" s="2">
        <f t="shared" si="303"/>
        <v>458</v>
      </c>
      <c r="AC458" s="2">
        <f t="shared" si="304"/>
        <v>458</v>
      </c>
      <c r="AD458" s="2">
        <f t="shared" ref="AD458:AD465" si="321">ROUND((((ET458)-(EU458))+AE458),2)</f>
        <v>0</v>
      </c>
      <c r="AE458" s="2">
        <f t="shared" ref="AE458:AF465" si="322">ROUND((EU458),2)</f>
        <v>0</v>
      </c>
      <c r="AF458" s="2">
        <f t="shared" si="322"/>
        <v>0</v>
      </c>
      <c r="AG458" s="2">
        <f t="shared" si="305"/>
        <v>0</v>
      </c>
      <c r="AH458" s="2">
        <f t="shared" ref="AH458:AI465" si="323">(EW458)</f>
        <v>0</v>
      </c>
      <c r="AI458" s="2">
        <f t="shared" si="323"/>
        <v>0</v>
      </c>
      <c r="AJ458" s="2">
        <f t="shared" si="306"/>
        <v>0.28999999999999998</v>
      </c>
      <c r="AK458" s="2">
        <v>458</v>
      </c>
      <c r="AL458" s="2">
        <v>458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0.28999999999999998</v>
      </c>
      <c r="AT458" s="2">
        <v>100</v>
      </c>
      <c r="AU458" s="2">
        <v>49</v>
      </c>
      <c r="AV458" s="2">
        <v>1</v>
      </c>
      <c r="AW458" s="2">
        <v>1</v>
      </c>
      <c r="AX458" s="2"/>
      <c r="AY458" s="2"/>
      <c r="AZ458" s="2">
        <v>1</v>
      </c>
      <c r="BA458" s="2">
        <v>1</v>
      </c>
      <c r="BB458" s="2">
        <v>1</v>
      </c>
      <c r="BC458" s="2">
        <v>1</v>
      </c>
      <c r="BD458" s="2" t="s">
        <v>3</v>
      </c>
      <c r="BE458" s="2" t="s">
        <v>3</v>
      </c>
      <c r="BF458" s="2" t="s">
        <v>3</v>
      </c>
      <c r="BG458" s="2" t="s">
        <v>3</v>
      </c>
      <c r="BH458" s="2">
        <v>3</v>
      </c>
      <c r="BI458" s="2">
        <v>1</v>
      </c>
      <c r="BJ458" s="2" t="s">
        <v>534</v>
      </c>
      <c r="BK458" s="2"/>
      <c r="BL458" s="2"/>
      <c r="BM458" s="2">
        <v>15001</v>
      </c>
      <c r="BN458" s="2">
        <v>0</v>
      </c>
      <c r="BO458" s="2" t="s">
        <v>3</v>
      </c>
      <c r="BP458" s="2">
        <v>0</v>
      </c>
      <c r="BQ458" s="2">
        <v>2</v>
      </c>
      <c r="BR458" s="2">
        <v>1</v>
      </c>
      <c r="BS458" s="2">
        <v>1</v>
      </c>
      <c r="BT458" s="2">
        <v>1</v>
      </c>
      <c r="BU458" s="2">
        <v>1</v>
      </c>
      <c r="BV458" s="2">
        <v>1</v>
      </c>
      <c r="BW458" s="2">
        <v>1</v>
      </c>
      <c r="BX458" s="2">
        <v>1</v>
      </c>
      <c r="BY458" s="2" t="s">
        <v>3</v>
      </c>
      <c r="BZ458" s="2">
        <v>100</v>
      </c>
      <c r="CA458" s="2">
        <v>49</v>
      </c>
      <c r="CB458" s="2" t="s">
        <v>3</v>
      </c>
      <c r="CC458" s="2"/>
      <c r="CD458" s="2"/>
      <c r="CE458" s="2">
        <v>0</v>
      </c>
      <c r="CF458" s="2">
        <v>0</v>
      </c>
      <c r="CG458" s="2">
        <v>0</v>
      </c>
      <c r="CH458" s="2"/>
      <c r="CI458" s="2"/>
      <c r="CJ458" s="2"/>
      <c r="CK458" s="2"/>
      <c r="CL458" s="2"/>
      <c r="CM458" s="2">
        <v>0</v>
      </c>
      <c r="CN458" s="2" t="s">
        <v>3</v>
      </c>
      <c r="CO458" s="2">
        <v>0</v>
      </c>
      <c r="CP458" s="2">
        <f t="shared" si="307"/>
        <v>-2559.65</v>
      </c>
      <c r="CQ458" s="2">
        <f t="shared" si="300"/>
        <v>458</v>
      </c>
      <c r="CR458" s="2">
        <f t="shared" si="308"/>
        <v>0</v>
      </c>
      <c r="CS458" s="2">
        <f t="shared" si="309"/>
        <v>0</v>
      </c>
      <c r="CT458" s="2">
        <f t="shared" si="310"/>
        <v>0</v>
      </c>
      <c r="CU458" s="2">
        <f t="shared" si="311"/>
        <v>0</v>
      </c>
      <c r="CV458" s="2">
        <f t="shared" si="312"/>
        <v>0</v>
      </c>
      <c r="CW458" s="2">
        <f t="shared" si="313"/>
        <v>0</v>
      </c>
      <c r="CX458" s="2">
        <f t="shared" si="314"/>
        <v>0.28999999999999998</v>
      </c>
      <c r="CY458" s="2">
        <f t="shared" si="315"/>
        <v>0</v>
      </c>
      <c r="CZ458" s="2">
        <f t="shared" si="316"/>
        <v>0</v>
      </c>
      <c r="DA458" s="2"/>
      <c r="DB458" s="2"/>
      <c r="DC458" s="2" t="s">
        <v>3</v>
      </c>
      <c r="DD458" s="2" t="s">
        <v>3</v>
      </c>
      <c r="DE458" s="2" t="s">
        <v>3</v>
      </c>
      <c r="DF458" s="2" t="s">
        <v>3</v>
      </c>
      <c r="DG458" s="2" t="s">
        <v>3</v>
      </c>
      <c r="DH458" s="2" t="s">
        <v>3</v>
      </c>
      <c r="DI458" s="2" t="s">
        <v>3</v>
      </c>
      <c r="DJ458" s="2" t="s">
        <v>3</v>
      </c>
      <c r="DK458" s="2" t="s">
        <v>3</v>
      </c>
      <c r="DL458" s="2" t="s">
        <v>3</v>
      </c>
      <c r="DM458" s="2" t="s">
        <v>3</v>
      </c>
      <c r="DN458" s="2">
        <v>0</v>
      </c>
      <c r="DO458" s="2">
        <v>0</v>
      </c>
      <c r="DP458" s="2">
        <v>1</v>
      </c>
      <c r="DQ458" s="2">
        <v>1</v>
      </c>
      <c r="DR458" s="2"/>
      <c r="DS458" s="2"/>
      <c r="DT458" s="2"/>
      <c r="DU458" s="2">
        <v>1005</v>
      </c>
      <c r="DV458" s="2" t="s">
        <v>396</v>
      </c>
      <c r="DW458" s="2" t="s">
        <v>396</v>
      </c>
      <c r="DX458" s="2">
        <v>100</v>
      </c>
      <c r="DY458" s="2"/>
      <c r="DZ458" s="2" t="s">
        <v>3</v>
      </c>
      <c r="EA458" s="2" t="s">
        <v>3</v>
      </c>
      <c r="EB458" s="2" t="s">
        <v>3</v>
      </c>
      <c r="EC458" s="2" t="s">
        <v>3</v>
      </c>
      <c r="ED458" s="2"/>
      <c r="EE458" s="2">
        <v>53551142</v>
      </c>
      <c r="EF458" s="2">
        <v>2</v>
      </c>
      <c r="EG458" s="2" t="s">
        <v>38</v>
      </c>
      <c r="EH458" s="2">
        <v>15</v>
      </c>
      <c r="EI458" s="2" t="s">
        <v>149</v>
      </c>
      <c r="EJ458" s="2">
        <v>1</v>
      </c>
      <c r="EK458" s="2">
        <v>15001</v>
      </c>
      <c r="EL458" s="2" t="s">
        <v>149</v>
      </c>
      <c r="EM458" s="2" t="s">
        <v>150</v>
      </c>
      <c r="EN458" s="2"/>
      <c r="EO458" s="2" t="s">
        <v>3</v>
      </c>
      <c r="EP458" s="2"/>
      <c r="EQ458" s="2">
        <v>32768</v>
      </c>
      <c r="ER458" s="2">
        <v>458</v>
      </c>
      <c r="ES458" s="2">
        <v>458</v>
      </c>
      <c r="ET458" s="2">
        <v>0</v>
      </c>
      <c r="EU458" s="2">
        <v>0</v>
      </c>
      <c r="EV458" s="2">
        <v>0</v>
      </c>
      <c r="EW458" s="2">
        <v>0</v>
      </c>
      <c r="EX458" s="2">
        <v>0</v>
      </c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>
        <v>0</v>
      </c>
      <c r="FR458" s="2">
        <f>ROUND(IF(AND(BH458=3,BI458=3),P458,0),2)</f>
        <v>0</v>
      </c>
      <c r="FS458" s="2">
        <v>0</v>
      </c>
      <c r="FT458" s="2"/>
      <c r="FU458" s="2"/>
      <c r="FV458" s="2"/>
      <c r="FW458" s="2"/>
      <c r="FX458" s="2">
        <v>100</v>
      </c>
      <c r="FY458" s="2">
        <v>49</v>
      </c>
      <c r="FZ458" s="2"/>
      <c r="GA458" s="2" t="s">
        <v>3</v>
      </c>
      <c r="GB458" s="2"/>
      <c r="GC458" s="2"/>
      <c r="GD458" s="2">
        <v>1</v>
      </c>
      <c r="GE458" s="2"/>
      <c r="GF458" s="2">
        <v>1012483798</v>
      </c>
      <c r="GG458" s="2">
        <v>2</v>
      </c>
      <c r="GH458" s="2">
        <v>1</v>
      </c>
      <c r="GI458" s="2">
        <v>-2</v>
      </c>
      <c r="GJ458" s="2">
        <v>0</v>
      </c>
      <c r="GK458" s="2">
        <v>0</v>
      </c>
      <c r="GL458" s="2">
        <f>ROUND(IF(AND(BH458=3,BI458=3,FS458&lt;&gt;0),P458,0),2)</f>
        <v>0</v>
      </c>
      <c r="GM458" s="2">
        <f>ROUND(O458+X458+Y458,2)+GX458</f>
        <v>-2559.65</v>
      </c>
      <c r="GN458" s="2">
        <f>IF(OR(BI458=0,BI458=1),ROUND(O458+X458+Y458,2),0)</f>
        <v>-2559.65</v>
      </c>
      <c r="GO458" s="2">
        <f>IF(BI458=2,ROUND(O458+X458+Y458,2),0)</f>
        <v>0</v>
      </c>
      <c r="GP458" s="2">
        <f>IF(BI458=4,ROUND(O458+X458+Y458,2)+GX458,0)</f>
        <v>0</v>
      </c>
      <c r="GQ458" s="2"/>
      <c r="GR458" s="2">
        <v>0</v>
      </c>
      <c r="GS458" s="2">
        <v>0</v>
      </c>
      <c r="GT458" s="2">
        <v>0</v>
      </c>
      <c r="GU458" s="2" t="s">
        <v>3</v>
      </c>
      <c r="GV458" s="2">
        <f t="shared" si="317"/>
        <v>0</v>
      </c>
      <c r="GW458" s="2">
        <v>1</v>
      </c>
      <c r="GX458" s="2">
        <f>ROUND(HC458*I458,2)</f>
        <v>0</v>
      </c>
      <c r="GY458" s="2"/>
      <c r="GZ458" s="2"/>
      <c r="HA458" s="2">
        <v>0</v>
      </c>
      <c r="HB458" s="2">
        <v>0</v>
      </c>
      <c r="HC458" s="2">
        <f t="shared" si="318"/>
        <v>0</v>
      </c>
      <c r="HD458" s="2"/>
      <c r="HE458" s="2" t="s">
        <v>3</v>
      </c>
      <c r="HF458" s="2" t="s">
        <v>3</v>
      </c>
      <c r="HG458" s="2"/>
      <c r="HH458" s="2"/>
      <c r="HI458" s="2"/>
      <c r="HJ458" s="2"/>
      <c r="HK458" s="2"/>
      <c r="HL458" s="2"/>
      <c r="HM458" s="2" t="s">
        <v>3</v>
      </c>
      <c r="HN458" s="2" t="s">
        <v>151</v>
      </c>
      <c r="HO458" s="2" t="s">
        <v>152</v>
      </c>
      <c r="HP458" s="2" t="s">
        <v>149</v>
      </c>
      <c r="HQ458" s="2" t="s">
        <v>149</v>
      </c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>
        <v>0</v>
      </c>
      <c r="IL458" s="2"/>
      <c r="IM458" s="2"/>
      <c r="IN458" s="2"/>
      <c r="IO458" s="2"/>
      <c r="IP458" s="2"/>
      <c r="IQ458" s="2"/>
      <c r="IR458" s="2"/>
      <c r="IS458" s="2"/>
      <c r="IT458" s="2"/>
      <c r="IU458" s="2"/>
    </row>
    <row r="459" spans="1:255" x14ac:dyDescent="0.2">
      <c r="A459">
        <v>18</v>
      </c>
      <c r="B459">
        <v>1</v>
      </c>
      <c r="C459">
        <v>950</v>
      </c>
      <c r="E459" t="s">
        <v>639</v>
      </c>
      <c r="F459" t="s">
        <v>532</v>
      </c>
      <c r="G459" t="s">
        <v>533</v>
      </c>
      <c r="H459" t="s">
        <v>396</v>
      </c>
      <c r="I459">
        <f>I457*J459</f>
        <v>-5.5887539999999998</v>
      </c>
      <c r="J459">
        <v>-1.1299999999999999</v>
      </c>
      <c r="K459">
        <v>-1.1299999999999999</v>
      </c>
      <c r="O459">
        <f>ROUND(CP459,0)</f>
        <v>-18762</v>
      </c>
      <c r="P459">
        <f>ROUND(CQ459*I459,0)</f>
        <v>-18762</v>
      </c>
      <c r="Q459">
        <f>ROUND(CR459*I459,0)</f>
        <v>0</v>
      </c>
      <c r="R459">
        <f>ROUND(CS459*I459,0)</f>
        <v>0</v>
      </c>
      <c r="S459">
        <f>ROUND(CT459*I459,0)</f>
        <v>0</v>
      </c>
      <c r="T459">
        <f>ROUND(CU459*I459,0)</f>
        <v>0</v>
      </c>
      <c r="U459">
        <f t="shared" si="301"/>
        <v>0</v>
      </c>
      <c r="V459">
        <f t="shared" si="302"/>
        <v>0</v>
      </c>
      <c r="W459">
        <f>ROUND(CX459*I459,0)</f>
        <v>-2</v>
      </c>
      <c r="X459">
        <f>ROUND(CY459,0)</f>
        <v>0</v>
      </c>
      <c r="Y459">
        <f>ROUND(CZ459,0)</f>
        <v>0</v>
      </c>
      <c r="AA459">
        <v>53551707</v>
      </c>
      <c r="AB459">
        <f t="shared" si="303"/>
        <v>458</v>
      </c>
      <c r="AC459">
        <f t="shared" si="304"/>
        <v>458</v>
      </c>
      <c r="AD459">
        <f t="shared" si="321"/>
        <v>0</v>
      </c>
      <c r="AE459">
        <f t="shared" si="322"/>
        <v>0</v>
      </c>
      <c r="AF459">
        <f t="shared" si="322"/>
        <v>0</v>
      </c>
      <c r="AG459">
        <f t="shared" si="305"/>
        <v>0</v>
      </c>
      <c r="AH459">
        <f t="shared" si="323"/>
        <v>0</v>
      </c>
      <c r="AI459">
        <f t="shared" si="323"/>
        <v>0</v>
      </c>
      <c r="AJ459">
        <f t="shared" si="306"/>
        <v>0.28999999999999998</v>
      </c>
      <c r="AK459">
        <v>458</v>
      </c>
      <c r="AL459">
        <v>458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0.28999999999999998</v>
      </c>
      <c r="AT459">
        <v>100</v>
      </c>
      <c r="AU459">
        <v>49</v>
      </c>
      <c r="AV459">
        <v>1</v>
      </c>
      <c r="AW459">
        <v>1</v>
      </c>
      <c r="AZ459">
        <v>1</v>
      </c>
      <c r="BA459">
        <v>1</v>
      </c>
      <c r="BB459">
        <v>1</v>
      </c>
      <c r="BC459">
        <v>7.33</v>
      </c>
      <c r="BD459" t="s">
        <v>3</v>
      </c>
      <c r="BE459" t="s">
        <v>3</v>
      </c>
      <c r="BF459" t="s">
        <v>3</v>
      </c>
      <c r="BG459" t="s">
        <v>3</v>
      </c>
      <c r="BH459">
        <v>3</v>
      </c>
      <c r="BI459">
        <v>1</v>
      </c>
      <c r="BJ459" t="s">
        <v>534</v>
      </c>
      <c r="BM459">
        <v>15001</v>
      </c>
      <c r="BN459">
        <v>0</v>
      </c>
      <c r="BO459" t="s">
        <v>532</v>
      </c>
      <c r="BP459">
        <v>1</v>
      </c>
      <c r="BQ459">
        <v>2</v>
      </c>
      <c r="BR459">
        <v>1</v>
      </c>
      <c r="BS459">
        <v>1</v>
      </c>
      <c r="BT459">
        <v>1</v>
      </c>
      <c r="BU459">
        <v>1</v>
      </c>
      <c r="BV459">
        <v>1</v>
      </c>
      <c r="BW459">
        <v>1</v>
      </c>
      <c r="BX459">
        <v>1</v>
      </c>
      <c r="BY459" t="s">
        <v>3</v>
      </c>
      <c r="BZ459">
        <v>100</v>
      </c>
      <c r="CA459">
        <v>49</v>
      </c>
      <c r="CB459" t="s">
        <v>3</v>
      </c>
      <c r="CE459">
        <v>0</v>
      </c>
      <c r="CF459">
        <v>0</v>
      </c>
      <c r="CG459">
        <v>0</v>
      </c>
      <c r="CM459">
        <v>0</v>
      </c>
      <c r="CN459" t="s">
        <v>3</v>
      </c>
      <c r="CO459">
        <v>0</v>
      </c>
      <c r="CP459">
        <f t="shared" si="307"/>
        <v>-18762</v>
      </c>
      <c r="CQ459">
        <f t="shared" si="300"/>
        <v>3357.14</v>
      </c>
      <c r="CR459">
        <f t="shared" si="308"/>
        <v>0</v>
      </c>
      <c r="CS459">
        <f t="shared" si="309"/>
        <v>0</v>
      </c>
      <c r="CT459">
        <f t="shared" si="310"/>
        <v>0</v>
      </c>
      <c r="CU459">
        <f t="shared" si="311"/>
        <v>0</v>
      </c>
      <c r="CV459">
        <f t="shared" si="312"/>
        <v>0</v>
      </c>
      <c r="CW459">
        <f t="shared" si="313"/>
        <v>0</v>
      </c>
      <c r="CX459">
        <f t="shared" si="314"/>
        <v>0.28999999999999998</v>
      </c>
      <c r="CY459">
        <f t="shared" si="315"/>
        <v>0</v>
      </c>
      <c r="CZ459">
        <f t="shared" si="316"/>
        <v>0</v>
      </c>
      <c r="DC459" t="s">
        <v>3</v>
      </c>
      <c r="DD459" t="s">
        <v>3</v>
      </c>
      <c r="DE459" t="s">
        <v>3</v>
      </c>
      <c r="DF459" t="s">
        <v>3</v>
      </c>
      <c r="DG459" t="s">
        <v>3</v>
      </c>
      <c r="DH459" t="s">
        <v>3</v>
      </c>
      <c r="DI459" t="s">
        <v>3</v>
      </c>
      <c r="DJ459" t="s">
        <v>3</v>
      </c>
      <c r="DK459" t="s">
        <v>3</v>
      </c>
      <c r="DL459" t="s">
        <v>3</v>
      </c>
      <c r="DM459" t="s">
        <v>3</v>
      </c>
      <c r="DN459">
        <v>0</v>
      </c>
      <c r="DO459">
        <v>0</v>
      </c>
      <c r="DP459">
        <v>1</v>
      </c>
      <c r="DQ459">
        <v>1</v>
      </c>
      <c r="DU459">
        <v>1005</v>
      </c>
      <c r="DV459" t="s">
        <v>396</v>
      </c>
      <c r="DW459" t="s">
        <v>396</v>
      </c>
      <c r="DX459">
        <v>100</v>
      </c>
      <c r="DZ459" t="s">
        <v>3</v>
      </c>
      <c r="EA459" t="s">
        <v>3</v>
      </c>
      <c r="EB459" t="s">
        <v>3</v>
      </c>
      <c r="EC459" t="s">
        <v>3</v>
      </c>
      <c r="EE459">
        <v>53551142</v>
      </c>
      <c r="EF459">
        <v>2</v>
      </c>
      <c r="EG459" t="s">
        <v>38</v>
      </c>
      <c r="EH459">
        <v>15</v>
      </c>
      <c r="EI459" t="s">
        <v>149</v>
      </c>
      <c r="EJ459">
        <v>1</v>
      </c>
      <c r="EK459">
        <v>15001</v>
      </c>
      <c r="EL459" t="s">
        <v>149</v>
      </c>
      <c r="EM459" t="s">
        <v>150</v>
      </c>
      <c r="EO459" t="s">
        <v>3</v>
      </c>
      <c r="EQ459">
        <v>32768</v>
      </c>
      <c r="ER459">
        <v>458</v>
      </c>
      <c r="ES459">
        <v>458</v>
      </c>
      <c r="ET459">
        <v>0</v>
      </c>
      <c r="EU459">
        <v>0</v>
      </c>
      <c r="EV459">
        <v>0</v>
      </c>
      <c r="EW459">
        <v>0</v>
      </c>
      <c r="EX459">
        <v>0</v>
      </c>
      <c r="FQ459">
        <v>0</v>
      </c>
      <c r="FR459">
        <f>ROUND(IF(AND(BH459=3,BI459=3),P459,0),0)</f>
        <v>0</v>
      </c>
      <c r="FS459">
        <v>0</v>
      </c>
      <c r="FX459">
        <v>100</v>
      </c>
      <c r="FY459">
        <v>49</v>
      </c>
      <c r="GA459" t="s">
        <v>3</v>
      </c>
      <c r="GD459">
        <v>1</v>
      </c>
      <c r="GF459">
        <v>1012483798</v>
      </c>
      <c r="GG459">
        <v>2</v>
      </c>
      <c r="GH459">
        <v>1</v>
      </c>
      <c r="GI459">
        <v>2</v>
      </c>
      <c r="GJ459">
        <v>0</v>
      </c>
      <c r="GK459">
        <v>0</v>
      </c>
      <c r="GL459">
        <f>ROUND(IF(AND(BH459=3,BI459=3,FS459&lt;&gt;0),P459,0),0)</f>
        <v>0</v>
      </c>
      <c r="GM459">
        <f>ROUND(O459+X459+Y459,0)+GX459</f>
        <v>-18762</v>
      </c>
      <c r="GN459">
        <f>IF(OR(BI459=0,BI459=1),ROUND(O459+X459+Y459,0),0)</f>
        <v>-18762</v>
      </c>
      <c r="GO459">
        <f>IF(BI459=2,ROUND(O459+X459+Y459,0),0)</f>
        <v>0</v>
      </c>
      <c r="GP459">
        <f>IF(BI459=4,ROUND(O459+X459+Y459,0)+GX459,0)</f>
        <v>0</v>
      </c>
      <c r="GR459">
        <v>0</v>
      </c>
      <c r="GS459">
        <v>0</v>
      </c>
      <c r="GT459">
        <v>0</v>
      </c>
      <c r="GU459" t="s">
        <v>3</v>
      </c>
      <c r="GV459">
        <f t="shared" si="317"/>
        <v>0</v>
      </c>
      <c r="GW459">
        <v>1</v>
      </c>
      <c r="GX459">
        <f>ROUND(HC459*I459,0)</f>
        <v>0</v>
      </c>
      <c r="HA459">
        <v>0</v>
      </c>
      <c r="HB459">
        <v>0</v>
      </c>
      <c r="HC459">
        <f t="shared" si="318"/>
        <v>0</v>
      </c>
      <c r="HE459" t="s">
        <v>3</v>
      </c>
      <c r="HF459" t="s">
        <v>3</v>
      </c>
      <c r="HM459" t="s">
        <v>3</v>
      </c>
      <c r="HN459" t="s">
        <v>151</v>
      </c>
      <c r="HO459" t="s">
        <v>152</v>
      </c>
      <c r="HP459" t="s">
        <v>149</v>
      </c>
      <c r="HQ459" t="s">
        <v>149</v>
      </c>
      <c r="IK459">
        <v>0</v>
      </c>
    </row>
    <row r="460" spans="1:255" x14ac:dyDescent="0.2">
      <c r="A460" s="2">
        <v>18</v>
      </c>
      <c r="B460" s="2">
        <v>1</v>
      </c>
      <c r="C460" s="2">
        <v>935</v>
      </c>
      <c r="D460" s="2"/>
      <c r="E460" s="2" t="s">
        <v>640</v>
      </c>
      <c r="F460" s="2" t="s">
        <v>536</v>
      </c>
      <c r="G460" s="2" t="s">
        <v>537</v>
      </c>
      <c r="H460" s="2" t="s">
        <v>26</v>
      </c>
      <c r="I460" s="2">
        <f>I456*J460</f>
        <v>-9.8919999999999998E-3</v>
      </c>
      <c r="J460" s="2">
        <v>-2.0000808767034655E-3</v>
      </c>
      <c r="K460" s="2">
        <v>-2E-3</v>
      </c>
      <c r="L460" s="2"/>
      <c r="M460" s="2"/>
      <c r="N460" s="2"/>
      <c r="O460" s="2">
        <f>ROUND(CP460,2)</f>
        <v>-257.08999999999997</v>
      </c>
      <c r="P460" s="2">
        <f>ROUND(CQ460*I460,2)</f>
        <v>-257.08999999999997</v>
      </c>
      <c r="Q460" s="2">
        <f>ROUND(CR460*I460,2)</f>
        <v>0</v>
      </c>
      <c r="R460" s="2">
        <f>ROUND(CS460*I460,2)</f>
        <v>0</v>
      </c>
      <c r="S460" s="2">
        <f>ROUND(CT460*I460,2)</f>
        <v>0</v>
      </c>
      <c r="T460" s="2">
        <f>ROUND(CU460*I460,2)</f>
        <v>0</v>
      </c>
      <c r="U460" s="2">
        <f t="shared" si="301"/>
        <v>0</v>
      </c>
      <c r="V460" s="2">
        <f t="shared" si="302"/>
        <v>0</v>
      </c>
      <c r="W460" s="2">
        <f>ROUND(CX460*I460,2)</f>
        <v>-0.46</v>
      </c>
      <c r="X460" s="2">
        <f>ROUND(CY460,2)</f>
        <v>0</v>
      </c>
      <c r="Y460" s="2">
        <f>ROUND(CZ460,2)</f>
        <v>0</v>
      </c>
      <c r="Z460" s="2"/>
      <c r="AA460" s="2">
        <v>53551706</v>
      </c>
      <c r="AB460" s="2">
        <f t="shared" si="303"/>
        <v>25990</v>
      </c>
      <c r="AC460" s="2">
        <f t="shared" si="304"/>
        <v>25990</v>
      </c>
      <c r="AD460" s="2">
        <f t="shared" si="321"/>
        <v>0</v>
      </c>
      <c r="AE460" s="2">
        <f t="shared" si="322"/>
        <v>0</v>
      </c>
      <c r="AF460" s="2">
        <f t="shared" si="322"/>
        <v>0</v>
      </c>
      <c r="AG460" s="2">
        <f t="shared" si="305"/>
        <v>0</v>
      </c>
      <c r="AH460" s="2">
        <f t="shared" si="323"/>
        <v>0</v>
      </c>
      <c r="AI460" s="2">
        <f t="shared" si="323"/>
        <v>0</v>
      </c>
      <c r="AJ460" s="2">
        <f t="shared" si="306"/>
        <v>46.13</v>
      </c>
      <c r="AK460" s="2">
        <v>25990</v>
      </c>
      <c r="AL460" s="2">
        <v>25990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46.13</v>
      </c>
      <c r="AT460" s="2">
        <v>100</v>
      </c>
      <c r="AU460" s="2">
        <v>49</v>
      </c>
      <c r="AV460" s="2">
        <v>1</v>
      </c>
      <c r="AW460" s="2">
        <v>1</v>
      </c>
      <c r="AX460" s="2"/>
      <c r="AY460" s="2"/>
      <c r="AZ460" s="2">
        <v>1</v>
      </c>
      <c r="BA460" s="2">
        <v>1</v>
      </c>
      <c r="BB460" s="2">
        <v>1</v>
      </c>
      <c r="BC460" s="2">
        <v>1</v>
      </c>
      <c r="BD460" s="2" t="s">
        <v>3</v>
      </c>
      <c r="BE460" s="2" t="s">
        <v>3</v>
      </c>
      <c r="BF460" s="2" t="s">
        <v>3</v>
      </c>
      <c r="BG460" s="2" t="s">
        <v>3</v>
      </c>
      <c r="BH460" s="2">
        <v>3</v>
      </c>
      <c r="BI460" s="2">
        <v>1</v>
      </c>
      <c r="BJ460" s="2" t="s">
        <v>538</v>
      </c>
      <c r="BK460" s="2"/>
      <c r="BL460" s="2"/>
      <c r="BM460" s="2">
        <v>15001</v>
      </c>
      <c r="BN460" s="2">
        <v>0</v>
      </c>
      <c r="BO460" s="2" t="s">
        <v>3</v>
      </c>
      <c r="BP460" s="2">
        <v>0</v>
      </c>
      <c r="BQ460" s="2">
        <v>2</v>
      </c>
      <c r="BR460" s="2">
        <v>1</v>
      </c>
      <c r="BS460" s="2">
        <v>1</v>
      </c>
      <c r="BT460" s="2">
        <v>1</v>
      </c>
      <c r="BU460" s="2">
        <v>1</v>
      </c>
      <c r="BV460" s="2">
        <v>1</v>
      </c>
      <c r="BW460" s="2">
        <v>1</v>
      </c>
      <c r="BX460" s="2">
        <v>1</v>
      </c>
      <c r="BY460" s="2" t="s">
        <v>3</v>
      </c>
      <c r="BZ460" s="2">
        <v>100</v>
      </c>
      <c r="CA460" s="2">
        <v>49</v>
      </c>
      <c r="CB460" s="2" t="s">
        <v>3</v>
      </c>
      <c r="CC460" s="2"/>
      <c r="CD460" s="2"/>
      <c r="CE460" s="2">
        <v>0</v>
      </c>
      <c r="CF460" s="2">
        <v>0</v>
      </c>
      <c r="CG460" s="2">
        <v>0</v>
      </c>
      <c r="CH460" s="2"/>
      <c r="CI460" s="2"/>
      <c r="CJ460" s="2"/>
      <c r="CK460" s="2"/>
      <c r="CL460" s="2"/>
      <c r="CM460" s="2">
        <v>0</v>
      </c>
      <c r="CN460" s="2" t="s">
        <v>3</v>
      </c>
      <c r="CO460" s="2">
        <v>0</v>
      </c>
      <c r="CP460" s="2">
        <f t="shared" si="307"/>
        <v>-257.08999999999997</v>
      </c>
      <c r="CQ460" s="2">
        <f t="shared" si="300"/>
        <v>25990</v>
      </c>
      <c r="CR460" s="2">
        <f t="shared" si="308"/>
        <v>0</v>
      </c>
      <c r="CS460" s="2">
        <f t="shared" si="309"/>
        <v>0</v>
      </c>
      <c r="CT460" s="2">
        <f t="shared" si="310"/>
        <v>0</v>
      </c>
      <c r="CU460" s="2">
        <f t="shared" si="311"/>
        <v>0</v>
      </c>
      <c r="CV460" s="2">
        <f t="shared" si="312"/>
        <v>0</v>
      </c>
      <c r="CW460" s="2">
        <f t="shared" si="313"/>
        <v>0</v>
      </c>
      <c r="CX460" s="2">
        <f t="shared" si="314"/>
        <v>46.13</v>
      </c>
      <c r="CY460" s="2">
        <f t="shared" si="315"/>
        <v>0</v>
      </c>
      <c r="CZ460" s="2">
        <f t="shared" si="316"/>
        <v>0</v>
      </c>
      <c r="DA460" s="2"/>
      <c r="DB460" s="2"/>
      <c r="DC460" s="2" t="s">
        <v>3</v>
      </c>
      <c r="DD460" s="2" t="s">
        <v>3</v>
      </c>
      <c r="DE460" s="2" t="s">
        <v>3</v>
      </c>
      <c r="DF460" s="2" t="s">
        <v>3</v>
      </c>
      <c r="DG460" s="2" t="s">
        <v>3</v>
      </c>
      <c r="DH460" s="2" t="s">
        <v>3</v>
      </c>
      <c r="DI460" s="2" t="s">
        <v>3</v>
      </c>
      <c r="DJ460" s="2" t="s">
        <v>3</v>
      </c>
      <c r="DK460" s="2" t="s">
        <v>3</v>
      </c>
      <c r="DL460" s="2" t="s">
        <v>3</v>
      </c>
      <c r="DM460" s="2" t="s">
        <v>3</v>
      </c>
      <c r="DN460" s="2">
        <v>0</v>
      </c>
      <c r="DO460" s="2">
        <v>0</v>
      </c>
      <c r="DP460" s="2">
        <v>1</v>
      </c>
      <c r="DQ460" s="2">
        <v>1</v>
      </c>
      <c r="DR460" s="2"/>
      <c r="DS460" s="2"/>
      <c r="DT460" s="2"/>
      <c r="DU460" s="2">
        <v>1009</v>
      </c>
      <c r="DV460" s="2" t="s">
        <v>26</v>
      </c>
      <c r="DW460" s="2" t="s">
        <v>26</v>
      </c>
      <c r="DX460" s="2">
        <v>1000</v>
      </c>
      <c r="DY460" s="2"/>
      <c r="DZ460" s="2" t="s">
        <v>3</v>
      </c>
      <c r="EA460" s="2" t="s">
        <v>3</v>
      </c>
      <c r="EB460" s="2" t="s">
        <v>3</v>
      </c>
      <c r="EC460" s="2" t="s">
        <v>3</v>
      </c>
      <c r="ED460" s="2"/>
      <c r="EE460" s="2">
        <v>53551142</v>
      </c>
      <c r="EF460" s="2">
        <v>2</v>
      </c>
      <c r="EG460" s="2" t="s">
        <v>38</v>
      </c>
      <c r="EH460" s="2">
        <v>15</v>
      </c>
      <c r="EI460" s="2" t="s">
        <v>149</v>
      </c>
      <c r="EJ460" s="2">
        <v>1</v>
      </c>
      <c r="EK460" s="2">
        <v>15001</v>
      </c>
      <c r="EL460" s="2" t="s">
        <v>149</v>
      </c>
      <c r="EM460" s="2" t="s">
        <v>150</v>
      </c>
      <c r="EN460" s="2"/>
      <c r="EO460" s="2" t="s">
        <v>3</v>
      </c>
      <c r="EP460" s="2"/>
      <c r="EQ460" s="2">
        <v>32768</v>
      </c>
      <c r="ER460" s="2">
        <v>25990</v>
      </c>
      <c r="ES460" s="2">
        <v>25990</v>
      </c>
      <c r="ET460" s="2">
        <v>0</v>
      </c>
      <c r="EU460" s="2">
        <v>0</v>
      </c>
      <c r="EV460" s="2">
        <v>0</v>
      </c>
      <c r="EW460" s="2">
        <v>0</v>
      </c>
      <c r="EX460" s="2">
        <v>0</v>
      </c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>
        <v>0</v>
      </c>
      <c r="FR460" s="2">
        <f>ROUND(IF(AND(BH460=3,BI460=3),P460,0),2)</f>
        <v>0</v>
      </c>
      <c r="FS460" s="2">
        <v>0</v>
      </c>
      <c r="FT460" s="2"/>
      <c r="FU460" s="2"/>
      <c r="FV460" s="2"/>
      <c r="FW460" s="2"/>
      <c r="FX460" s="2">
        <v>100</v>
      </c>
      <c r="FY460" s="2">
        <v>49</v>
      </c>
      <c r="FZ460" s="2"/>
      <c r="GA460" s="2" t="s">
        <v>3</v>
      </c>
      <c r="GB460" s="2"/>
      <c r="GC460" s="2"/>
      <c r="GD460" s="2">
        <v>1</v>
      </c>
      <c r="GE460" s="2"/>
      <c r="GF460" s="2">
        <v>-768345308</v>
      </c>
      <c r="GG460" s="2">
        <v>2</v>
      </c>
      <c r="GH460" s="2">
        <v>1</v>
      </c>
      <c r="GI460" s="2">
        <v>-2</v>
      </c>
      <c r="GJ460" s="2">
        <v>0</v>
      </c>
      <c r="GK460" s="2">
        <v>0</v>
      </c>
      <c r="GL460" s="2">
        <f>ROUND(IF(AND(BH460=3,BI460=3,FS460&lt;&gt;0),P460,0),2)</f>
        <v>0</v>
      </c>
      <c r="GM460" s="2">
        <f>ROUND(O460+X460+Y460,2)+GX460</f>
        <v>-257.08999999999997</v>
      </c>
      <c r="GN460" s="2">
        <f>IF(OR(BI460=0,BI460=1),ROUND(O460+X460+Y460,2),0)</f>
        <v>-257.08999999999997</v>
      </c>
      <c r="GO460" s="2">
        <f>IF(BI460=2,ROUND(O460+X460+Y460,2),0)</f>
        <v>0</v>
      </c>
      <c r="GP460" s="2">
        <f>IF(BI460=4,ROUND(O460+X460+Y460,2)+GX460,0)</f>
        <v>0</v>
      </c>
      <c r="GQ460" s="2"/>
      <c r="GR460" s="2">
        <v>0</v>
      </c>
      <c r="GS460" s="2">
        <v>0</v>
      </c>
      <c r="GT460" s="2">
        <v>0</v>
      </c>
      <c r="GU460" s="2" t="s">
        <v>3</v>
      </c>
      <c r="GV460" s="2">
        <f t="shared" si="317"/>
        <v>0</v>
      </c>
      <c r="GW460" s="2">
        <v>1</v>
      </c>
      <c r="GX460" s="2">
        <f>ROUND(HC460*I460,2)</f>
        <v>0</v>
      </c>
      <c r="GY460" s="2"/>
      <c r="GZ460" s="2"/>
      <c r="HA460" s="2">
        <v>0</v>
      </c>
      <c r="HB460" s="2">
        <v>0</v>
      </c>
      <c r="HC460" s="2">
        <f t="shared" si="318"/>
        <v>0</v>
      </c>
      <c r="HD460" s="2"/>
      <c r="HE460" s="2" t="s">
        <v>3</v>
      </c>
      <c r="HF460" s="2" t="s">
        <v>3</v>
      </c>
      <c r="HG460" s="2"/>
      <c r="HH460" s="2"/>
      <c r="HI460" s="2"/>
      <c r="HJ460" s="2"/>
      <c r="HK460" s="2"/>
      <c r="HL460" s="2"/>
      <c r="HM460" s="2" t="s">
        <v>3</v>
      </c>
      <c r="HN460" s="2" t="s">
        <v>151</v>
      </c>
      <c r="HO460" s="2" t="s">
        <v>152</v>
      </c>
      <c r="HP460" s="2" t="s">
        <v>149</v>
      </c>
      <c r="HQ460" s="2" t="s">
        <v>149</v>
      </c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>
        <v>0</v>
      </c>
      <c r="IL460" s="2"/>
      <c r="IM460" s="2"/>
      <c r="IN460" s="2"/>
      <c r="IO460" s="2"/>
      <c r="IP460" s="2"/>
      <c r="IQ460" s="2"/>
      <c r="IR460" s="2"/>
      <c r="IS460" s="2"/>
      <c r="IT460" s="2"/>
      <c r="IU460" s="2"/>
    </row>
    <row r="461" spans="1:255" x14ac:dyDescent="0.2">
      <c r="A461">
        <v>18</v>
      </c>
      <c r="B461">
        <v>1</v>
      </c>
      <c r="C461">
        <v>948</v>
      </c>
      <c r="E461" t="s">
        <v>640</v>
      </c>
      <c r="F461" t="s">
        <v>536</v>
      </c>
      <c r="G461" t="s">
        <v>537</v>
      </c>
      <c r="H461" t="s">
        <v>26</v>
      </c>
      <c r="I461">
        <f>I457*J461</f>
        <v>-9.8919999999999998E-3</v>
      </c>
      <c r="J461">
        <v>-2.0000808767034655E-3</v>
      </c>
      <c r="K461">
        <v>-2E-3</v>
      </c>
      <c r="O461">
        <f>ROUND(CP461,0)</f>
        <v>-1116</v>
      </c>
      <c r="P461">
        <f>ROUND(CQ461*I461,0)</f>
        <v>-1116</v>
      </c>
      <c r="Q461">
        <f>ROUND(CR461*I461,0)</f>
        <v>0</v>
      </c>
      <c r="R461">
        <f>ROUND(CS461*I461,0)</f>
        <v>0</v>
      </c>
      <c r="S461">
        <f>ROUND(CT461*I461,0)</f>
        <v>0</v>
      </c>
      <c r="T461">
        <f>ROUND(CU461*I461,0)</f>
        <v>0</v>
      </c>
      <c r="U461">
        <f t="shared" si="301"/>
        <v>0</v>
      </c>
      <c r="V461">
        <f t="shared" si="302"/>
        <v>0</v>
      </c>
      <c r="W461">
        <f>ROUND(CX461*I461,0)</f>
        <v>0</v>
      </c>
      <c r="X461">
        <f>ROUND(CY461,0)</f>
        <v>0</v>
      </c>
      <c r="Y461">
        <f>ROUND(CZ461,0)</f>
        <v>0</v>
      </c>
      <c r="AA461">
        <v>53551707</v>
      </c>
      <c r="AB461">
        <f t="shared" si="303"/>
        <v>25990</v>
      </c>
      <c r="AC461">
        <f t="shared" si="304"/>
        <v>25990</v>
      </c>
      <c r="AD461">
        <f t="shared" si="321"/>
        <v>0</v>
      </c>
      <c r="AE461">
        <f t="shared" si="322"/>
        <v>0</v>
      </c>
      <c r="AF461">
        <f t="shared" si="322"/>
        <v>0</v>
      </c>
      <c r="AG461">
        <f t="shared" si="305"/>
        <v>0</v>
      </c>
      <c r="AH461">
        <f t="shared" si="323"/>
        <v>0</v>
      </c>
      <c r="AI461">
        <f t="shared" si="323"/>
        <v>0</v>
      </c>
      <c r="AJ461">
        <f t="shared" si="306"/>
        <v>46.13</v>
      </c>
      <c r="AK461">
        <v>25990</v>
      </c>
      <c r="AL461">
        <v>25990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46.13</v>
      </c>
      <c r="AT461">
        <v>100</v>
      </c>
      <c r="AU461">
        <v>49</v>
      </c>
      <c r="AV461">
        <v>1</v>
      </c>
      <c r="AW461">
        <v>1</v>
      </c>
      <c r="AZ461">
        <v>1</v>
      </c>
      <c r="BA461">
        <v>1</v>
      </c>
      <c r="BB461">
        <v>1</v>
      </c>
      <c r="BC461">
        <v>4.34</v>
      </c>
      <c r="BD461" t="s">
        <v>3</v>
      </c>
      <c r="BE461" t="s">
        <v>3</v>
      </c>
      <c r="BF461" t="s">
        <v>3</v>
      </c>
      <c r="BG461" t="s">
        <v>3</v>
      </c>
      <c r="BH461">
        <v>3</v>
      </c>
      <c r="BI461">
        <v>1</v>
      </c>
      <c r="BJ461" t="s">
        <v>538</v>
      </c>
      <c r="BM461">
        <v>15001</v>
      </c>
      <c r="BN461">
        <v>0</v>
      </c>
      <c r="BO461" t="s">
        <v>536</v>
      </c>
      <c r="BP461">
        <v>1</v>
      </c>
      <c r="BQ461">
        <v>2</v>
      </c>
      <c r="BR461">
        <v>1</v>
      </c>
      <c r="BS461">
        <v>1</v>
      </c>
      <c r="BT461">
        <v>1</v>
      </c>
      <c r="BU461">
        <v>1</v>
      </c>
      <c r="BV461">
        <v>1</v>
      </c>
      <c r="BW461">
        <v>1</v>
      </c>
      <c r="BX461">
        <v>1</v>
      </c>
      <c r="BY461" t="s">
        <v>3</v>
      </c>
      <c r="BZ461">
        <v>100</v>
      </c>
      <c r="CA461">
        <v>49</v>
      </c>
      <c r="CB461" t="s">
        <v>3</v>
      </c>
      <c r="CE461">
        <v>0</v>
      </c>
      <c r="CF461">
        <v>0</v>
      </c>
      <c r="CG461">
        <v>0</v>
      </c>
      <c r="CM461">
        <v>0</v>
      </c>
      <c r="CN461" t="s">
        <v>3</v>
      </c>
      <c r="CO461">
        <v>0</v>
      </c>
      <c r="CP461">
        <f t="shared" si="307"/>
        <v>-1116</v>
      </c>
      <c r="CQ461">
        <f t="shared" si="300"/>
        <v>112796.59999999999</v>
      </c>
      <c r="CR461">
        <f t="shared" si="308"/>
        <v>0</v>
      </c>
      <c r="CS461">
        <f t="shared" si="309"/>
        <v>0</v>
      </c>
      <c r="CT461">
        <f t="shared" si="310"/>
        <v>0</v>
      </c>
      <c r="CU461">
        <f t="shared" si="311"/>
        <v>0</v>
      </c>
      <c r="CV461">
        <f t="shared" si="312"/>
        <v>0</v>
      </c>
      <c r="CW461">
        <f t="shared" si="313"/>
        <v>0</v>
      </c>
      <c r="CX461">
        <f t="shared" si="314"/>
        <v>46.13</v>
      </c>
      <c r="CY461">
        <f t="shared" si="315"/>
        <v>0</v>
      </c>
      <c r="CZ461">
        <f t="shared" si="316"/>
        <v>0</v>
      </c>
      <c r="DC461" t="s">
        <v>3</v>
      </c>
      <c r="DD461" t="s">
        <v>3</v>
      </c>
      <c r="DE461" t="s">
        <v>3</v>
      </c>
      <c r="DF461" t="s">
        <v>3</v>
      </c>
      <c r="DG461" t="s">
        <v>3</v>
      </c>
      <c r="DH461" t="s">
        <v>3</v>
      </c>
      <c r="DI461" t="s">
        <v>3</v>
      </c>
      <c r="DJ461" t="s">
        <v>3</v>
      </c>
      <c r="DK461" t="s">
        <v>3</v>
      </c>
      <c r="DL461" t="s">
        <v>3</v>
      </c>
      <c r="DM461" t="s">
        <v>3</v>
      </c>
      <c r="DN461">
        <v>0</v>
      </c>
      <c r="DO461">
        <v>0</v>
      </c>
      <c r="DP461">
        <v>1</v>
      </c>
      <c r="DQ461">
        <v>1</v>
      </c>
      <c r="DU461">
        <v>1009</v>
      </c>
      <c r="DV461" t="s">
        <v>26</v>
      </c>
      <c r="DW461" t="s">
        <v>26</v>
      </c>
      <c r="DX461">
        <v>1000</v>
      </c>
      <c r="DZ461" t="s">
        <v>3</v>
      </c>
      <c r="EA461" t="s">
        <v>3</v>
      </c>
      <c r="EB461" t="s">
        <v>3</v>
      </c>
      <c r="EC461" t="s">
        <v>3</v>
      </c>
      <c r="EE461">
        <v>53551142</v>
      </c>
      <c r="EF461">
        <v>2</v>
      </c>
      <c r="EG461" t="s">
        <v>38</v>
      </c>
      <c r="EH461">
        <v>15</v>
      </c>
      <c r="EI461" t="s">
        <v>149</v>
      </c>
      <c r="EJ461">
        <v>1</v>
      </c>
      <c r="EK461">
        <v>15001</v>
      </c>
      <c r="EL461" t="s">
        <v>149</v>
      </c>
      <c r="EM461" t="s">
        <v>150</v>
      </c>
      <c r="EO461" t="s">
        <v>3</v>
      </c>
      <c r="EQ461">
        <v>32768</v>
      </c>
      <c r="ER461">
        <v>25990</v>
      </c>
      <c r="ES461">
        <v>25990</v>
      </c>
      <c r="ET461">
        <v>0</v>
      </c>
      <c r="EU461">
        <v>0</v>
      </c>
      <c r="EV461">
        <v>0</v>
      </c>
      <c r="EW461">
        <v>0</v>
      </c>
      <c r="EX461">
        <v>0</v>
      </c>
      <c r="FQ461">
        <v>0</v>
      </c>
      <c r="FR461">
        <f>ROUND(IF(AND(BH461=3,BI461=3),P461,0),0)</f>
        <v>0</v>
      </c>
      <c r="FS461">
        <v>0</v>
      </c>
      <c r="FX461">
        <v>100</v>
      </c>
      <c r="FY461">
        <v>49</v>
      </c>
      <c r="GA461" t="s">
        <v>3</v>
      </c>
      <c r="GD461">
        <v>1</v>
      </c>
      <c r="GF461">
        <v>-768345308</v>
      </c>
      <c r="GG461">
        <v>2</v>
      </c>
      <c r="GH461">
        <v>1</v>
      </c>
      <c r="GI461">
        <v>2</v>
      </c>
      <c r="GJ461">
        <v>0</v>
      </c>
      <c r="GK461">
        <v>0</v>
      </c>
      <c r="GL461">
        <f>ROUND(IF(AND(BH461=3,BI461=3,FS461&lt;&gt;0),P461,0),0)</f>
        <v>0</v>
      </c>
      <c r="GM461">
        <f>ROUND(O461+X461+Y461,0)+GX461</f>
        <v>-1116</v>
      </c>
      <c r="GN461">
        <f>IF(OR(BI461=0,BI461=1),ROUND(O461+X461+Y461,0),0)</f>
        <v>-1116</v>
      </c>
      <c r="GO461">
        <f>IF(BI461=2,ROUND(O461+X461+Y461,0),0)</f>
        <v>0</v>
      </c>
      <c r="GP461">
        <f>IF(BI461=4,ROUND(O461+X461+Y461,0)+GX461,0)</f>
        <v>0</v>
      </c>
      <c r="GR461">
        <v>0</v>
      </c>
      <c r="GS461">
        <v>0</v>
      </c>
      <c r="GT461">
        <v>0</v>
      </c>
      <c r="GU461" t="s">
        <v>3</v>
      </c>
      <c r="GV461">
        <f t="shared" si="317"/>
        <v>0</v>
      </c>
      <c r="GW461">
        <v>1</v>
      </c>
      <c r="GX461">
        <f>ROUND(HC461*I461,0)</f>
        <v>0</v>
      </c>
      <c r="HA461">
        <v>0</v>
      </c>
      <c r="HB461">
        <v>0</v>
      </c>
      <c r="HC461">
        <f t="shared" si="318"/>
        <v>0</v>
      </c>
      <c r="HE461" t="s">
        <v>3</v>
      </c>
      <c r="HF461" t="s">
        <v>3</v>
      </c>
      <c r="HM461" t="s">
        <v>3</v>
      </c>
      <c r="HN461" t="s">
        <v>151</v>
      </c>
      <c r="HO461" t="s">
        <v>152</v>
      </c>
      <c r="HP461" t="s">
        <v>149</v>
      </c>
      <c r="HQ461" t="s">
        <v>149</v>
      </c>
      <c r="IK461">
        <v>0</v>
      </c>
    </row>
    <row r="462" spans="1:255" x14ac:dyDescent="0.2">
      <c r="A462" s="2">
        <v>18</v>
      </c>
      <c r="B462" s="2">
        <v>1</v>
      </c>
      <c r="C462" s="2">
        <v>938</v>
      </c>
      <c r="D462" s="2"/>
      <c r="E462" s="2" t="s">
        <v>641</v>
      </c>
      <c r="F462" s="2" t="s">
        <v>540</v>
      </c>
      <c r="G462" s="2" t="s">
        <v>541</v>
      </c>
      <c r="H462" s="2" t="s">
        <v>542</v>
      </c>
      <c r="I462" s="2">
        <f>I456*J462</f>
        <v>55.887539999999994</v>
      </c>
      <c r="J462" s="2">
        <v>11.299999999999999</v>
      </c>
      <c r="K462" s="2">
        <v>11.3</v>
      </c>
      <c r="L462" s="2"/>
      <c r="M462" s="2"/>
      <c r="N462" s="2"/>
      <c r="O462" s="2">
        <f>ROUND(CP462,2)</f>
        <v>18470.830000000002</v>
      </c>
      <c r="P462" s="2">
        <f>ROUND(CQ462*I462,2)</f>
        <v>18470.830000000002</v>
      </c>
      <c r="Q462" s="2">
        <f>ROUND(CR462*I462,2)</f>
        <v>0</v>
      </c>
      <c r="R462" s="2">
        <f>ROUND(CS462*I462,2)</f>
        <v>0</v>
      </c>
      <c r="S462" s="2">
        <f>ROUND(CT462*I462,2)</f>
        <v>0</v>
      </c>
      <c r="T462" s="2">
        <f>ROUND(CU462*I462,2)</f>
        <v>0</v>
      </c>
      <c r="U462" s="2">
        <f t="shared" si="301"/>
        <v>0</v>
      </c>
      <c r="V462" s="2">
        <f t="shared" si="302"/>
        <v>0</v>
      </c>
      <c r="W462" s="2">
        <f>ROUND(CX462*I462,2)</f>
        <v>2.2400000000000002</v>
      </c>
      <c r="X462" s="2">
        <f>ROUND(CY462,2)</f>
        <v>0</v>
      </c>
      <c r="Y462" s="2">
        <f>ROUND(CZ462,2)</f>
        <v>0</v>
      </c>
      <c r="Z462" s="2"/>
      <c r="AA462" s="2">
        <v>53551706</v>
      </c>
      <c r="AB462" s="2">
        <f t="shared" si="303"/>
        <v>330.5</v>
      </c>
      <c r="AC462" s="2">
        <f t="shared" si="304"/>
        <v>330.5</v>
      </c>
      <c r="AD462" s="2">
        <f t="shared" si="321"/>
        <v>0</v>
      </c>
      <c r="AE462" s="2">
        <f t="shared" si="322"/>
        <v>0</v>
      </c>
      <c r="AF462" s="2">
        <f t="shared" si="322"/>
        <v>0</v>
      </c>
      <c r="AG462" s="2">
        <f t="shared" si="305"/>
        <v>0</v>
      </c>
      <c r="AH462" s="2">
        <f t="shared" si="323"/>
        <v>0</v>
      </c>
      <c r="AI462" s="2">
        <f t="shared" si="323"/>
        <v>0</v>
      </c>
      <c r="AJ462" s="2">
        <f t="shared" si="306"/>
        <v>0.04</v>
      </c>
      <c r="AK462" s="2">
        <v>330.5</v>
      </c>
      <c r="AL462" s="2">
        <v>330.5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0.04</v>
      </c>
      <c r="AT462" s="2">
        <v>100</v>
      </c>
      <c r="AU462" s="2">
        <v>49</v>
      </c>
      <c r="AV462" s="2">
        <v>1</v>
      </c>
      <c r="AW462" s="2">
        <v>1</v>
      </c>
      <c r="AX462" s="2"/>
      <c r="AY462" s="2"/>
      <c r="AZ462" s="2">
        <v>1</v>
      </c>
      <c r="BA462" s="2">
        <v>1</v>
      </c>
      <c r="BB462" s="2">
        <v>1</v>
      </c>
      <c r="BC462" s="2">
        <v>1</v>
      </c>
      <c r="BD462" s="2" t="s">
        <v>3</v>
      </c>
      <c r="BE462" s="2" t="s">
        <v>3</v>
      </c>
      <c r="BF462" s="2" t="s">
        <v>3</v>
      </c>
      <c r="BG462" s="2" t="s">
        <v>3</v>
      </c>
      <c r="BH462" s="2">
        <v>3</v>
      </c>
      <c r="BI462" s="2">
        <v>1</v>
      </c>
      <c r="BJ462" s="2" t="s">
        <v>543</v>
      </c>
      <c r="BK462" s="2"/>
      <c r="BL462" s="2"/>
      <c r="BM462" s="2">
        <v>15001</v>
      </c>
      <c r="BN462" s="2">
        <v>0</v>
      </c>
      <c r="BO462" s="2" t="s">
        <v>3</v>
      </c>
      <c r="BP462" s="2">
        <v>0</v>
      </c>
      <c r="BQ462" s="2">
        <v>2</v>
      </c>
      <c r="BR462" s="2">
        <v>0</v>
      </c>
      <c r="BS462" s="2">
        <v>1</v>
      </c>
      <c r="BT462" s="2">
        <v>1</v>
      </c>
      <c r="BU462" s="2">
        <v>1</v>
      </c>
      <c r="BV462" s="2">
        <v>1</v>
      </c>
      <c r="BW462" s="2">
        <v>1</v>
      </c>
      <c r="BX462" s="2">
        <v>1</v>
      </c>
      <c r="BY462" s="2" t="s">
        <v>3</v>
      </c>
      <c r="BZ462" s="2">
        <v>100</v>
      </c>
      <c r="CA462" s="2">
        <v>49</v>
      </c>
      <c r="CB462" s="2" t="s">
        <v>3</v>
      </c>
      <c r="CC462" s="2"/>
      <c r="CD462" s="2"/>
      <c r="CE462" s="2">
        <v>0</v>
      </c>
      <c r="CF462" s="2">
        <v>0</v>
      </c>
      <c r="CG462" s="2">
        <v>0</v>
      </c>
      <c r="CH462" s="2"/>
      <c r="CI462" s="2"/>
      <c r="CJ462" s="2"/>
      <c r="CK462" s="2"/>
      <c r="CL462" s="2"/>
      <c r="CM462" s="2">
        <v>0</v>
      </c>
      <c r="CN462" s="2" t="s">
        <v>3</v>
      </c>
      <c r="CO462" s="2">
        <v>0</v>
      </c>
      <c r="CP462" s="2">
        <f t="shared" si="307"/>
        <v>18470.830000000002</v>
      </c>
      <c r="CQ462" s="2">
        <f t="shared" si="300"/>
        <v>330.5</v>
      </c>
      <c r="CR462" s="2">
        <f t="shared" si="308"/>
        <v>0</v>
      </c>
      <c r="CS462" s="2">
        <f t="shared" si="309"/>
        <v>0</v>
      </c>
      <c r="CT462" s="2">
        <f t="shared" si="310"/>
        <v>0</v>
      </c>
      <c r="CU462" s="2">
        <f t="shared" si="311"/>
        <v>0</v>
      </c>
      <c r="CV462" s="2">
        <f t="shared" si="312"/>
        <v>0</v>
      </c>
      <c r="CW462" s="2">
        <f t="shared" si="313"/>
        <v>0</v>
      </c>
      <c r="CX462" s="2">
        <f t="shared" si="314"/>
        <v>0.04</v>
      </c>
      <c r="CY462" s="2">
        <f t="shared" si="315"/>
        <v>0</v>
      </c>
      <c r="CZ462" s="2">
        <f t="shared" si="316"/>
        <v>0</v>
      </c>
      <c r="DA462" s="2"/>
      <c r="DB462" s="2"/>
      <c r="DC462" s="2" t="s">
        <v>3</v>
      </c>
      <c r="DD462" s="2" t="s">
        <v>3</v>
      </c>
      <c r="DE462" s="2" t="s">
        <v>3</v>
      </c>
      <c r="DF462" s="2" t="s">
        <v>3</v>
      </c>
      <c r="DG462" s="2" t="s">
        <v>3</v>
      </c>
      <c r="DH462" s="2" t="s">
        <v>3</v>
      </c>
      <c r="DI462" s="2" t="s">
        <v>3</v>
      </c>
      <c r="DJ462" s="2" t="s">
        <v>3</v>
      </c>
      <c r="DK462" s="2" t="s">
        <v>3</v>
      </c>
      <c r="DL462" s="2" t="s">
        <v>3</v>
      </c>
      <c r="DM462" s="2" t="s">
        <v>3</v>
      </c>
      <c r="DN462" s="2">
        <v>0</v>
      </c>
      <c r="DO462" s="2">
        <v>0</v>
      </c>
      <c r="DP462" s="2">
        <v>1</v>
      </c>
      <c r="DQ462" s="2">
        <v>1</v>
      </c>
      <c r="DR462" s="2"/>
      <c r="DS462" s="2"/>
      <c r="DT462" s="2"/>
      <c r="DU462" s="2">
        <v>1005</v>
      </c>
      <c r="DV462" s="2" t="s">
        <v>542</v>
      </c>
      <c r="DW462" s="2" t="s">
        <v>542</v>
      </c>
      <c r="DX462" s="2">
        <v>10</v>
      </c>
      <c r="DY462" s="2"/>
      <c r="DZ462" s="2" t="s">
        <v>3</v>
      </c>
      <c r="EA462" s="2" t="s">
        <v>3</v>
      </c>
      <c r="EB462" s="2" t="s">
        <v>3</v>
      </c>
      <c r="EC462" s="2" t="s">
        <v>3</v>
      </c>
      <c r="ED462" s="2"/>
      <c r="EE462" s="2">
        <v>53551142</v>
      </c>
      <c r="EF462" s="2">
        <v>2</v>
      </c>
      <c r="EG462" s="2" t="s">
        <v>38</v>
      </c>
      <c r="EH462" s="2">
        <v>15</v>
      </c>
      <c r="EI462" s="2" t="s">
        <v>149</v>
      </c>
      <c r="EJ462" s="2">
        <v>1</v>
      </c>
      <c r="EK462" s="2">
        <v>15001</v>
      </c>
      <c r="EL462" s="2" t="s">
        <v>149</v>
      </c>
      <c r="EM462" s="2" t="s">
        <v>150</v>
      </c>
      <c r="EN462" s="2"/>
      <c r="EO462" s="2" t="s">
        <v>3</v>
      </c>
      <c r="EP462" s="2"/>
      <c r="EQ462" s="2">
        <v>0</v>
      </c>
      <c r="ER462" s="2">
        <v>330.5</v>
      </c>
      <c r="ES462" s="2">
        <v>330.5</v>
      </c>
      <c r="ET462" s="2">
        <v>0</v>
      </c>
      <c r="EU462" s="2">
        <v>0</v>
      </c>
      <c r="EV462" s="2">
        <v>0</v>
      </c>
      <c r="EW462" s="2">
        <v>0</v>
      </c>
      <c r="EX462" s="2">
        <v>0</v>
      </c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>
        <v>0</v>
      </c>
      <c r="FR462" s="2">
        <f>ROUND(IF(AND(BH462=3,BI462=3),P462,0),2)</f>
        <v>0</v>
      </c>
      <c r="FS462" s="2">
        <v>0</v>
      </c>
      <c r="FT462" s="2"/>
      <c r="FU462" s="2"/>
      <c r="FV462" s="2"/>
      <c r="FW462" s="2"/>
      <c r="FX462" s="2">
        <v>100</v>
      </c>
      <c r="FY462" s="2">
        <v>49</v>
      </c>
      <c r="FZ462" s="2"/>
      <c r="GA462" s="2" t="s">
        <v>3</v>
      </c>
      <c r="GB462" s="2"/>
      <c r="GC462" s="2"/>
      <c r="GD462" s="2">
        <v>1</v>
      </c>
      <c r="GE462" s="2"/>
      <c r="GF462" s="2">
        <v>-159642765</v>
      </c>
      <c r="GG462" s="2">
        <v>2</v>
      </c>
      <c r="GH462" s="2">
        <v>1</v>
      </c>
      <c r="GI462" s="2">
        <v>-2</v>
      </c>
      <c r="GJ462" s="2">
        <v>0</v>
      </c>
      <c r="GK462" s="2">
        <v>0</v>
      </c>
      <c r="GL462" s="2">
        <f>ROUND(IF(AND(BH462=3,BI462=3,FS462&lt;&gt;0),P462,0),2)</f>
        <v>0</v>
      </c>
      <c r="GM462" s="2">
        <f>ROUND(O462+X462+Y462,2)+GX462</f>
        <v>18470.830000000002</v>
      </c>
      <c r="GN462" s="2">
        <f>IF(OR(BI462=0,BI462=1),ROUND(O462+X462+Y462,2),0)</f>
        <v>18470.830000000002</v>
      </c>
      <c r="GO462" s="2">
        <f>IF(BI462=2,ROUND(O462+X462+Y462,2),0)</f>
        <v>0</v>
      </c>
      <c r="GP462" s="2">
        <f>IF(BI462=4,ROUND(O462+X462+Y462,2)+GX462,0)</f>
        <v>0</v>
      </c>
      <c r="GQ462" s="2"/>
      <c r="GR462" s="2">
        <v>0</v>
      </c>
      <c r="GS462" s="2">
        <v>0</v>
      </c>
      <c r="GT462" s="2">
        <v>0</v>
      </c>
      <c r="GU462" s="2" t="s">
        <v>3</v>
      </c>
      <c r="GV462" s="2">
        <f t="shared" si="317"/>
        <v>0</v>
      </c>
      <c r="GW462" s="2">
        <v>1</v>
      </c>
      <c r="GX462" s="2">
        <f>ROUND(HC462*I462,2)</f>
        <v>0</v>
      </c>
      <c r="GY462" s="2"/>
      <c r="GZ462" s="2"/>
      <c r="HA462" s="2">
        <v>0</v>
      </c>
      <c r="HB462" s="2">
        <v>0</v>
      </c>
      <c r="HC462" s="2">
        <f t="shared" si="318"/>
        <v>0</v>
      </c>
      <c r="HD462" s="2"/>
      <c r="HE462" s="2" t="s">
        <v>3</v>
      </c>
      <c r="HF462" s="2" t="s">
        <v>3</v>
      </c>
      <c r="HG462" s="2"/>
      <c r="HH462" s="2"/>
      <c r="HI462" s="2"/>
      <c r="HJ462" s="2"/>
      <c r="HK462" s="2"/>
      <c r="HL462" s="2"/>
      <c r="HM462" s="2" t="s">
        <v>3</v>
      </c>
      <c r="HN462" s="2" t="s">
        <v>151</v>
      </c>
      <c r="HO462" s="2" t="s">
        <v>152</v>
      </c>
      <c r="HP462" s="2" t="s">
        <v>149</v>
      </c>
      <c r="HQ462" s="2" t="s">
        <v>149</v>
      </c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>
        <v>0</v>
      </c>
      <c r="IL462" s="2"/>
      <c r="IM462" s="2"/>
      <c r="IN462" s="2"/>
      <c r="IO462" s="2"/>
      <c r="IP462" s="2"/>
      <c r="IQ462" s="2"/>
      <c r="IR462" s="2"/>
      <c r="IS462" s="2"/>
      <c r="IT462" s="2"/>
      <c r="IU462" s="2"/>
    </row>
    <row r="463" spans="1:255" x14ac:dyDescent="0.2">
      <c r="A463">
        <v>18</v>
      </c>
      <c r="B463">
        <v>1</v>
      </c>
      <c r="C463">
        <v>951</v>
      </c>
      <c r="E463" t="s">
        <v>641</v>
      </c>
      <c r="F463" t="s">
        <v>540</v>
      </c>
      <c r="G463" t="s">
        <v>541</v>
      </c>
      <c r="H463" t="s">
        <v>542</v>
      </c>
      <c r="I463">
        <f>I457*J463</f>
        <v>55.887539999999994</v>
      </c>
      <c r="J463">
        <v>11.299999999999999</v>
      </c>
      <c r="K463">
        <v>11.3</v>
      </c>
      <c r="O463">
        <f>ROUND(CP463,0)</f>
        <v>202440</v>
      </c>
      <c r="P463">
        <f>ROUND(CQ463*I463,0)</f>
        <v>202440</v>
      </c>
      <c r="Q463">
        <f>ROUND(CR463*I463,0)</f>
        <v>0</v>
      </c>
      <c r="R463">
        <f>ROUND(CS463*I463,0)</f>
        <v>0</v>
      </c>
      <c r="S463">
        <f>ROUND(CT463*I463,0)</f>
        <v>0</v>
      </c>
      <c r="T463">
        <f>ROUND(CU463*I463,0)</f>
        <v>0</v>
      </c>
      <c r="U463">
        <f t="shared" si="301"/>
        <v>0</v>
      </c>
      <c r="V463">
        <f t="shared" si="302"/>
        <v>0</v>
      </c>
      <c r="W463">
        <f>ROUND(CX463*I463,0)</f>
        <v>2</v>
      </c>
      <c r="X463">
        <f>ROUND(CY463,0)</f>
        <v>0</v>
      </c>
      <c r="Y463">
        <f>ROUND(CZ463,0)</f>
        <v>0</v>
      </c>
      <c r="AA463">
        <v>53551707</v>
      </c>
      <c r="AB463">
        <f t="shared" si="303"/>
        <v>330.5</v>
      </c>
      <c r="AC463">
        <f t="shared" si="304"/>
        <v>330.5</v>
      </c>
      <c r="AD463">
        <f t="shared" si="321"/>
        <v>0</v>
      </c>
      <c r="AE463">
        <f t="shared" si="322"/>
        <v>0</v>
      </c>
      <c r="AF463">
        <f t="shared" si="322"/>
        <v>0</v>
      </c>
      <c r="AG463">
        <f t="shared" si="305"/>
        <v>0</v>
      </c>
      <c r="AH463">
        <f t="shared" si="323"/>
        <v>0</v>
      </c>
      <c r="AI463">
        <f t="shared" si="323"/>
        <v>0</v>
      </c>
      <c r="AJ463">
        <f t="shared" si="306"/>
        <v>0.04</v>
      </c>
      <c r="AK463">
        <v>330.5</v>
      </c>
      <c r="AL463">
        <v>330.5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0.04</v>
      </c>
      <c r="AT463">
        <v>100</v>
      </c>
      <c r="AU463">
        <v>49</v>
      </c>
      <c r="AV463">
        <v>1</v>
      </c>
      <c r="AW463">
        <v>1</v>
      </c>
      <c r="AZ463">
        <v>1</v>
      </c>
      <c r="BA463">
        <v>1</v>
      </c>
      <c r="BB463">
        <v>1</v>
      </c>
      <c r="BC463">
        <v>10.96</v>
      </c>
      <c r="BD463" t="s">
        <v>3</v>
      </c>
      <c r="BE463" t="s">
        <v>3</v>
      </c>
      <c r="BF463" t="s">
        <v>3</v>
      </c>
      <c r="BG463" t="s">
        <v>3</v>
      </c>
      <c r="BH463">
        <v>3</v>
      </c>
      <c r="BI463">
        <v>1</v>
      </c>
      <c r="BJ463" t="s">
        <v>543</v>
      </c>
      <c r="BM463">
        <v>15001</v>
      </c>
      <c r="BN463">
        <v>0</v>
      </c>
      <c r="BO463" t="s">
        <v>540</v>
      </c>
      <c r="BP463">
        <v>1</v>
      </c>
      <c r="BQ463">
        <v>2</v>
      </c>
      <c r="BR463">
        <v>0</v>
      </c>
      <c r="BS463">
        <v>1</v>
      </c>
      <c r="BT463">
        <v>1</v>
      </c>
      <c r="BU463">
        <v>1</v>
      </c>
      <c r="BV463">
        <v>1</v>
      </c>
      <c r="BW463">
        <v>1</v>
      </c>
      <c r="BX463">
        <v>1</v>
      </c>
      <c r="BY463" t="s">
        <v>3</v>
      </c>
      <c r="BZ463">
        <v>100</v>
      </c>
      <c r="CA463">
        <v>49</v>
      </c>
      <c r="CB463" t="s">
        <v>3</v>
      </c>
      <c r="CE463">
        <v>0</v>
      </c>
      <c r="CF463">
        <v>0</v>
      </c>
      <c r="CG463">
        <v>0</v>
      </c>
      <c r="CM463">
        <v>0</v>
      </c>
      <c r="CN463" t="s">
        <v>3</v>
      </c>
      <c r="CO463">
        <v>0</v>
      </c>
      <c r="CP463">
        <f t="shared" si="307"/>
        <v>202440</v>
      </c>
      <c r="CQ463">
        <f t="shared" si="300"/>
        <v>3622.28</v>
      </c>
      <c r="CR463">
        <f t="shared" si="308"/>
        <v>0</v>
      </c>
      <c r="CS463">
        <f t="shared" si="309"/>
        <v>0</v>
      </c>
      <c r="CT463">
        <f t="shared" si="310"/>
        <v>0</v>
      </c>
      <c r="CU463">
        <f t="shared" si="311"/>
        <v>0</v>
      </c>
      <c r="CV463">
        <f t="shared" si="312"/>
        <v>0</v>
      </c>
      <c r="CW463">
        <f t="shared" si="313"/>
        <v>0</v>
      </c>
      <c r="CX463">
        <f t="shared" si="314"/>
        <v>0.04</v>
      </c>
      <c r="CY463">
        <f t="shared" si="315"/>
        <v>0</v>
      </c>
      <c r="CZ463">
        <f t="shared" si="316"/>
        <v>0</v>
      </c>
      <c r="DC463" t="s">
        <v>3</v>
      </c>
      <c r="DD463" t="s">
        <v>3</v>
      </c>
      <c r="DE463" t="s">
        <v>3</v>
      </c>
      <c r="DF463" t="s">
        <v>3</v>
      </c>
      <c r="DG463" t="s">
        <v>3</v>
      </c>
      <c r="DH463" t="s">
        <v>3</v>
      </c>
      <c r="DI463" t="s">
        <v>3</v>
      </c>
      <c r="DJ463" t="s">
        <v>3</v>
      </c>
      <c r="DK463" t="s">
        <v>3</v>
      </c>
      <c r="DL463" t="s">
        <v>3</v>
      </c>
      <c r="DM463" t="s">
        <v>3</v>
      </c>
      <c r="DN463">
        <v>0</v>
      </c>
      <c r="DO463">
        <v>0</v>
      </c>
      <c r="DP463">
        <v>1</v>
      </c>
      <c r="DQ463">
        <v>1</v>
      </c>
      <c r="DU463">
        <v>1005</v>
      </c>
      <c r="DV463" t="s">
        <v>542</v>
      </c>
      <c r="DW463" t="s">
        <v>542</v>
      </c>
      <c r="DX463">
        <v>10</v>
      </c>
      <c r="DZ463" t="s">
        <v>3</v>
      </c>
      <c r="EA463" t="s">
        <v>3</v>
      </c>
      <c r="EB463" t="s">
        <v>3</v>
      </c>
      <c r="EC463" t="s">
        <v>3</v>
      </c>
      <c r="EE463">
        <v>53551142</v>
      </c>
      <c r="EF463">
        <v>2</v>
      </c>
      <c r="EG463" t="s">
        <v>38</v>
      </c>
      <c r="EH463">
        <v>15</v>
      </c>
      <c r="EI463" t="s">
        <v>149</v>
      </c>
      <c r="EJ463">
        <v>1</v>
      </c>
      <c r="EK463">
        <v>15001</v>
      </c>
      <c r="EL463" t="s">
        <v>149</v>
      </c>
      <c r="EM463" t="s">
        <v>150</v>
      </c>
      <c r="EO463" t="s">
        <v>3</v>
      </c>
      <c r="EQ463">
        <v>0</v>
      </c>
      <c r="ER463">
        <v>330.5</v>
      </c>
      <c r="ES463">
        <v>330.5</v>
      </c>
      <c r="ET463">
        <v>0</v>
      </c>
      <c r="EU463">
        <v>0</v>
      </c>
      <c r="EV463">
        <v>0</v>
      </c>
      <c r="EW463">
        <v>0</v>
      </c>
      <c r="EX463">
        <v>0</v>
      </c>
      <c r="FQ463">
        <v>0</v>
      </c>
      <c r="FR463">
        <f>ROUND(IF(AND(BH463=3,BI463=3),P463,0),0)</f>
        <v>0</v>
      </c>
      <c r="FS463">
        <v>0</v>
      </c>
      <c r="FX463">
        <v>100</v>
      </c>
      <c r="FY463">
        <v>49</v>
      </c>
      <c r="GA463" t="s">
        <v>3</v>
      </c>
      <c r="GD463">
        <v>1</v>
      </c>
      <c r="GF463">
        <v>-159642765</v>
      </c>
      <c r="GG463">
        <v>2</v>
      </c>
      <c r="GH463">
        <v>1</v>
      </c>
      <c r="GI463">
        <v>2</v>
      </c>
      <c r="GJ463">
        <v>0</v>
      </c>
      <c r="GK463">
        <v>0</v>
      </c>
      <c r="GL463">
        <f>ROUND(IF(AND(BH463=3,BI463=3,FS463&lt;&gt;0),P463,0),0)</f>
        <v>0</v>
      </c>
      <c r="GM463">
        <f>ROUND(O463+X463+Y463,0)+GX463</f>
        <v>202440</v>
      </c>
      <c r="GN463">
        <f>IF(OR(BI463=0,BI463=1),ROUND(O463+X463+Y463,0),0)</f>
        <v>202440</v>
      </c>
      <c r="GO463">
        <f>IF(BI463=2,ROUND(O463+X463+Y463,0),0)</f>
        <v>0</v>
      </c>
      <c r="GP463">
        <f>IF(BI463=4,ROUND(O463+X463+Y463,0)+GX463,0)</f>
        <v>0</v>
      </c>
      <c r="GR463">
        <v>0</v>
      </c>
      <c r="GS463">
        <v>3</v>
      </c>
      <c r="GT463">
        <v>0</v>
      </c>
      <c r="GU463" t="s">
        <v>3</v>
      </c>
      <c r="GV463">
        <f t="shared" si="317"/>
        <v>0</v>
      </c>
      <c r="GW463">
        <v>1</v>
      </c>
      <c r="GX463">
        <f>ROUND(HC463*I463,0)</f>
        <v>0</v>
      </c>
      <c r="HA463">
        <v>0</v>
      </c>
      <c r="HB463">
        <v>0</v>
      </c>
      <c r="HC463">
        <f t="shared" si="318"/>
        <v>0</v>
      </c>
      <c r="HE463" t="s">
        <v>3</v>
      </c>
      <c r="HF463" t="s">
        <v>3</v>
      </c>
      <c r="HM463" t="s">
        <v>3</v>
      </c>
      <c r="HN463" t="s">
        <v>151</v>
      </c>
      <c r="HO463" t="s">
        <v>152</v>
      </c>
      <c r="HP463" t="s">
        <v>149</v>
      </c>
      <c r="HQ463" t="s">
        <v>149</v>
      </c>
      <c r="IK463">
        <v>0</v>
      </c>
    </row>
    <row r="464" spans="1:255" x14ac:dyDescent="0.2">
      <c r="A464" s="2">
        <v>18</v>
      </c>
      <c r="B464" s="2">
        <v>1</v>
      </c>
      <c r="C464" s="2">
        <v>939</v>
      </c>
      <c r="D464" s="2"/>
      <c r="E464" s="2" t="s">
        <v>642</v>
      </c>
      <c r="F464" s="2" t="s">
        <v>545</v>
      </c>
      <c r="G464" s="2" t="s">
        <v>546</v>
      </c>
      <c r="H464" s="2" t="s">
        <v>143</v>
      </c>
      <c r="I464" s="2">
        <f>I456*J464</f>
        <v>98.915999999999997</v>
      </c>
      <c r="J464" s="2">
        <v>20</v>
      </c>
      <c r="K464" s="2">
        <v>20</v>
      </c>
      <c r="L464" s="2"/>
      <c r="M464" s="2"/>
      <c r="N464" s="2"/>
      <c r="O464" s="2">
        <f>ROUND(CP464,2)</f>
        <v>11356.55</v>
      </c>
      <c r="P464" s="2">
        <f>ROUND(CQ464*I464,2)</f>
        <v>11356.55</v>
      </c>
      <c r="Q464" s="2">
        <f>ROUND(CR464*I464,2)</f>
        <v>0</v>
      </c>
      <c r="R464" s="2">
        <f>ROUND(CS464*I464,2)</f>
        <v>0</v>
      </c>
      <c r="S464" s="2">
        <f>ROUND(CT464*I464,2)</f>
        <v>0</v>
      </c>
      <c r="T464" s="2">
        <f>ROUND(CU464*I464,2)</f>
        <v>0</v>
      </c>
      <c r="U464" s="2">
        <f t="shared" si="301"/>
        <v>0</v>
      </c>
      <c r="V464" s="2">
        <f t="shared" si="302"/>
        <v>0</v>
      </c>
      <c r="W464" s="2">
        <f>ROUND(CX464*I464,2)</f>
        <v>3.96</v>
      </c>
      <c r="X464" s="2">
        <f>ROUND(CY464,2)</f>
        <v>0</v>
      </c>
      <c r="Y464" s="2">
        <f>ROUND(CZ464,2)</f>
        <v>0</v>
      </c>
      <c r="Z464" s="2"/>
      <c r="AA464" s="2">
        <v>53551706</v>
      </c>
      <c r="AB464" s="2">
        <f t="shared" si="303"/>
        <v>114.81</v>
      </c>
      <c r="AC464" s="2">
        <f t="shared" si="304"/>
        <v>114.81</v>
      </c>
      <c r="AD464" s="2">
        <f t="shared" si="321"/>
        <v>0</v>
      </c>
      <c r="AE464" s="2">
        <f t="shared" si="322"/>
        <v>0</v>
      </c>
      <c r="AF464" s="2">
        <f t="shared" si="322"/>
        <v>0</v>
      </c>
      <c r="AG464" s="2">
        <f t="shared" si="305"/>
        <v>0</v>
      </c>
      <c r="AH464" s="2">
        <f t="shared" si="323"/>
        <v>0</v>
      </c>
      <c r="AI464" s="2">
        <f t="shared" si="323"/>
        <v>0</v>
      </c>
      <c r="AJ464" s="2">
        <f t="shared" si="306"/>
        <v>0.04</v>
      </c>
      <c r="AK464" s="2">
        <v>114.81</v>
      </c>
      <c r="AL464" s="2">
        <v>114.81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0.04</v>
      </c>
      <c r="AT464" s="2">
        <v>100</v>
      </c>
      <c r="AU464" s="2">
        <v>49</v>
      </c>
      <c r="AV464" s="2">
        <v>1</v>
      </c>
      <c r="AW464" s="2">
        <v>1</v>
      </c>
      <c r="AX464" s="2"/>
      <c r="AY464" s="2"/>
      <c r="AZ464" s="2">
        <v>1</v>
      </c>
      <c r="BA464" s="2">
        <v>1</v>
      </c>
      <c r="BB464" s="2">
        <v>1</v>
      </c>
      <c r="BC464" s="2">
        <v>1</v>
      </c>
      <c r="BD464" s="2" t="s">
        <v>3</v>
      </c>
      <c r="BE464" s="2" t="s">
        <v>3</v>
      </c>
      <c r="BF464" s="2" t="s">
        <v>3</v>
      </c>
      <c r="BG464" s="2" t="s">
        <v>3</v>
      </c>
      <c r="BH464" s="2">
        <v>3</v>
      </c>
      <c r="BI464" s="2">
        <v>1</v>
      </c>
      <c r="BJ464" s="2" t="s">
        <v>547</v>
      </c>
      <c r="BK464" s="2"/>
      <c r="BL464" s="2"/>
      <c r="BM464" s="2">
        <v>15001</v>
      </c>
      <c r="BN464" s="2">
        <v>0</v>
      </c>
      <c r="BO464" s="2" t="s">
        <v>3</v>
      </c>
      <c r="BP464" s="2">
        <v>0</v>
      </c>
      <c r="BQ464" s="2">
        <v>2</v>
      </c>
      <c r="BR464" s="2">
        <v>0</v>
      </c>
      <c r="BS464" s="2">
        <v>1</v>
      </c>
      <c r="BT464" s="2">
        <v>1</v>
      </c>
      <c r="BU464" s="2">
        <v>1</v>
      </c>
      <c r="BV464" s="2">
        <v>1</v>
      </c>
      <c r="BW464" s="2">
        <v>1</v>
      </c>
      <c r="BX464" s="2">
        <v>1</v>
      </c>
      <c r="BY464" s="2" t="s">
        <v>3</v>
      </c>
      <c r="BZ464" s="2">
        <v>100</v>
      </c>
      <c r="CA464" s="2">
        <v>49</v>
      </c>
      <c r="CB464" s="2" t="s">
        <v>3</v>
      </c>
      <c r="CC464" s="2"/>
      <c r="CD464" s="2"/>
      <c r="CE464" s="2">
        <v>0</v>
      </c>
      <c r="CF464" s="2">
        <v>0</v>
      </c>
      <c r="CG464" s="2">
        <v>0</v>
      </c>
      <c r="CH464" s="2"/>
      <c r="CI464" s="2"/>
      <c r="CJ464" s="2"/>
      <c r="CK464" s="2"/>
      <c r="CL464" s="2"/>
      <c r="CM464" s="2">
        <v>0</v>
      </c>
      <c r="CN464" s="2" t="s">
        <v>3</v>
      </c>
      <c r="CO464" s="2">
        <v>0</v>
      </c>
      <c r="CP464" s="2">
        <f t="shared" si="307"/>
        <v>11356.55</v>
      </c>
      <c r="CQ464" s="2">
        <f t="shared" si="300"/>
        <v>114.81</v>
      </c>
      <c r="CR464" s="2">
        <f t="shared" si="308"/>
        <v>0</v>
      </c>
      <c r="CS464" s="2">
        <f t="shared" si="309"/>
        <v>0</v>
      </c>
      <c r="CT464" s="2">
        <f t="shared" si="310"/>
        <v>0</v>
      </c>
      <c r="CU464" s="2">
        <f t="shared" si="311"/>
        <v>0</v>
      </c>
      <c r="CV464" s="2">
        <f t="shared" si="312"/>
        <v>0</v>
      </c>
      <c r="CW464" s="2">
        <f t="shared" si="313"/>
        <v>0</v>
      </c>
      <c r="CX464" s="2">
        <f t="shared" si="314"/>
        <v>0.04</v>
      </c>
      <c r="CY464" s="2">
        <f t="shared" si="315"/>
        <v>0</v>
      </c>
      <c r="CZ464" s="2">
        <f t="shared" si="316"/>
        <v>0</v>
      </c>
      <c r="DA464" s="2"/>
      <c r="DB464" s="2"/>
      <c r="DC464" s="2" t="s">
        <v>3</v>
      </c>
      <c r="DD464" s="2" t="s">
        <v>3</v>
      </c>
      <c r="DE464" s="2" t="s">
        <v>3</v>
      </c>
      <c r="DF464" s="2" t="s">
        <v>3</v>
      </c>
      <c r="DG464" s="2" t="s">
        <v>3</v>
      </c>
      <c r="DH464" s="2" t="s">
        <v>3</v>
      </c>
      <c r="DI464" s="2" t="s">
        <v>3</v>
      </c>
      <c r="DJ464" s="2" t="s">
        <v>3</v>
      </c>
      <c r="DK464" s="2" t="s">
        <v>3</v>
      </c>
      <c r="DL464" s="2" t="s">
        <v>3</v>
      </c>
      <c r="DM464" s="2" t="s">
        <v>3</v>
      </c>
      <c r="DN464" s="2">
        <v>0</v>
      </c>
      <c r="DO464" s="2">
        <v>0</v>
      </c>
      <c r="DP464" s="2">
        <v>1</v>
      </c>
      <c r="DQ464" s="2">
        <v>1</v>
      </c>
      <c r="DR464" s="2"/>
      <c r="DS464" s="2"/>
      <c r="DT464" s="2"/>
      <c r="DU464" s="2">
        <v>1009</v>
      </c>
      <c r="DV464" s="2" t="s">
        <v>143</v>
      </c>
      <c r="DW464" s="2" t="s">
        <v>143</v>
      </c>
      <c r="DX464" s="2">
        <v>1</v>
      </c>
      <c r="DY464" s="2"/>
      <c r="DZ464" s="2" t="s">
        <v>3</v>
      </c>
      <c r="EA464" s="2" t="s">
        <v>3</v>
      </c>
      <c r="EB464" s="2" t="s">
        <v>3</v>
      </c>
      <c r="EC464" s="2" t="s">
        <v>3</v>
      </c>
      <c r="ED464" s="2"/>
      <c r="EE464" s="2">
        <v>53551142</v>
      </c>
      <c r="EF464" s="2">
        <v>2</v>
      </c>
      <c r="EG464" s="2" t="s">
        <v>38</v>
      </c>
      <c r="EH464" s="2">
        <v>15</v>
      </c>
      <c r="EI464" s="2" t="s">
        <v>149</v>
      </c>
      <c r="EJ464" s="2">
        <v>1</v>
      </c>
      <c r="EK464" s="2">
        <v>15001</v>
      </c>
      <c r="EL464" s="2" t="s">
        <v>149</v>
      </c>
      <c r="EM464" s="2" t="s">
        <v>150</v>
      </c>
      <c r="EN464" s="2"/>
      <c r="EO464" s="2" t="s">
        <v>3</v>
      </c>
      <c r="EP464" s="2"/>
      <c r="EQ464" s="2">
        <v>0</v>
      </c>
      <c r="ER464" s="2">
        <v>114.81</v>
      </c>
      <c r="ES464" s="2">
        <v>114.81</v>
      </c>
      <c r="ET464" s="2">
        <v>0</v>
      </c>
      <c r="EU464" s="2">
        <v>0</v>
      </c>
      <c r="EV464" s="2">
        <v>0</v>
      </c>
      <c r="EW464" s="2">
        <v>0</v>
      </c>
      <c r="EX464" s="2">
        <v>0</v>
      </c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>
        <v>0</v>
      </c>
      <c r="FR464" s="2">
        <f>ROUND(IF(AND(BH464=3,BI464=3),P464,0),2)</f>
        <v>0</v>
      </c>
      <c r="FS464" s="2">
        <v>0</v>
      </c>
      <c r="FT464" s="2"/>
      <c r="FU464" s="2"/>
      <c r="FV464" s="2"/>
      <c r="FW464" s="2"/>
      <c r="FX464" s="2">
        <v>100</v>
      </c>
      <c r="FY464" s="2">
        <v>49</v>
      </c>
      <c r="FZ464" s="2"/>
      <c r="GA464" s="2" t="s">
        <v>3</v>
      </c>
      <c r="GB464" s="2"/>
      <c r="GC464" s="2"/>
      <c r="GD464" s="2">
        <v>1</v>
      </c>
      <c r="GE464" s="2"/>
      <c r="GF464" s="2">
        <v>-1115347845</v>
      </c>
      <c r="GG464" s="2">
        <v>2</v>
      </c>
      <c r="GH464" s="2">
        <v>1</v>
      </c>
      <c r="GI464" s="2">
        <v>-2</v>
      </c>
      <c r="GJ464" s="2">
        <v>0</v>
      </c>
      <c r="GK464" s="2">
        <v>0</v>
      </c>
      <c r="GL464" s="2">
        <f>ROUND(IF(AND(BH464=3,BI464=3,FS464&lt;&gt;0),P464,0),2)</f>
        <v>0</v>
      </c>
      <c r="GM464" s="2">
        <f>ROUND(O464+X464+Y464,2)+GX464</f>
        <v>11356.55</v>
      </c>
      <c r="GN464" s="2">
        <f>IF(OR(BI464=0,BI464=1),ROUND(O464+X464+Y464,2),0)</f>
        <v>11356.55</v>
      </c>
      <c r="GO464" s="2">
        <f>IF(BI464=2,ROUND(O464+X464+Y464,2),0)</f>
        <v>0</v>
      </c>
      <c r="GP464" s="2">
        <f>IF(BI464=4,ROUND(O464+X464+Y464,2)+GX464,0)</f>
        <v>0</v>
      </c>
      <c r="GQ464" s="2"/>
      <c r="GR464" s="2">
        <v>0</v>
      </c>
      <c r="GS464" s="2">
        <v>0</v>
      </c>
      <c r="GT464" s="2">
        <v>0</v>
      </c>
      <c r="GU464" s="2" t="s">
        <v>3</v>
      </c>
      <c r="GV464" s="2">
        <f t="shared" si="317"/>
        <v>0</v>
      </c>
      <c r="GW464" s="2">
        <v>1</v>
      </c>
      <c r="GX464" s="2">
        <f>ROUND(HC464*I464,2)</f>
        <v>0</v>
      </c>
      <c r="GY464" s="2"/>
      <c r="GZ464" s="2"/>
      <c r="HA464" s="2">
        <v>0</v>
      </c>
      <c r="HB464" s="2">
        <v>0</v>
      </c>
      <c r="HC464" s="2">
        <f t="shared" si="318"/>
        <v>0</v>
      </c>
      <c r="HD464" s="2"/>
      <c r="HE464" s="2" t="s">
        <v>3</v>
      </c>
      <c r="HF464" s="2" t="s">
        <v>3</v>
      </c>
      <c r="HG464" s="2"/>
      <c r="HH464" s="2"/>
      <c r="HI464" s="2"/>
      <c r="HJ464" s="2"/>
      <c r="HK464" s="2"/>
      <c r="HL464" s="2"/>
      <c r="HM464" s="2" t="s">
        <v>3</v>
      </c>
      <c r="HN464" s="2" t="s">
        <v>151</v>
      </c>
      <c r="HO464" s="2" t="s">
        <v>152</v>
      </c>
      <c r="HP464" s="2" t="s">
        <v>149</v>
      </c>
      <c r="HQ464" s="2" t="s">
        <v>149</v>
      </c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>
        <v>0</v>
      </c>
      <c r="IL464" s="2"/>
      <c r="IM464" s="2"/>
      <c r="IN464" s="2"/>
      <c r="IO464" s="2"/>
      <c r="IP464" s="2"/>
      <c r="IQ464" s="2"/>
      <c r="IR464" s="2"/>
      <c r="IS464" s="2"/>
      <c r="IT464" s="2"/>
      <c r="IU464" s="2"/>
    </row>
    <row r="465" spans="1:255" x14ac:dyDescent="0.2">
      <c r="A465">
        <v>18</v>
      </c>
      <c r="B465">
        <v>1</v>
      </c>
      <c r="C465">
        <v>952</v>
      </c>
      <c r="E465" t="s">
        <v>642</v>
      </c>
      <c r="F465" t="s">
        <v>545</v>
      </c>
      <c r="G465" t="s">
        <v>546</v>
      </c>
      <c r="H465" t="s">
        <v>143</v>
      </c>
      <c r="I465">
        <f>I457*J465</f>
        <v>98.915999999999997</v>
      </c>
      <c r="J465">
        <v>20</v>
      </c>
      <c r="K465">
        <v>20</v>
      </c>
      <c r="O465">
        <f>ROUND(CP465,0)</f>
        <v>117767</v>
      </c>
      <c r="P465">
        <f>ROUND(CQ465*I465,0)</f>
        <v>117767</v>
      </c>
      <c r="Q465">
        <f>ROUND(CR465*I465,0)</f>
        <v>0</v>
      </c>
      <c r="R465">
        <f>ROUND(CS465*I465,0)</f>
        <v>0</v>
      </c>
      <c r="S465">
        <f>ROUND(CT465*I465,0)</f>
        <v>0</v>
      </c>
      <c r="T465">
        <f>ROUND(CU465*I465,0)</f>
        <v>0</v>
      </c>
      <c r="U465">
        <f t="shared" si="301"/>
        <v>0</v>
      </c>
      <c r="V465">
        <f t="shared" si="302"/>
        <v>0</v>
      </c>
      <c r="W465">
        <f>ROUND(CX465*I465,0)</f>
        <v>4</v>
      </c>
      <c r="X465">
        <f>ROUND(CY465,0)</f>
        <v>0</v>
      </c>
      <c r="Y465">
        <f>ROUND(CZ465,0)</f>
        <v>0</v>
      </c>
      <c r="AA465">
        <v>53551707</v>
      </c>
      <c r="AB465">
        <f t="shared" si="303"/>
        <v>114.81</v>
      </c>
      <c r="AC465">
        <f t="shared" si="304"/>
        <v>114.81</v>
      </c>
      <c r="AD465">
        <f t="shared" si="321"/>
        <v>0</v>
      </c>
      <c r="AE465">
        <f t="shared" si="322"/>
        <v>0</v>
      </c>
      <c r="AF465">
        <f t="shared" si="322"/>
        <v>0</v>
      </c>
      <c r="AG465">
        <f t="shared" si="305"/>
        <v>0</v>
      </c>
      <c r="AH465">
        <f t="shared" si="323"/>
        <v>0</v>
      </c>
      <c r="AI465">
        <f t="shared" si="323"/>
        <v>0</v>
      </c>
      <c r="AJ465">
        <f t="shared" si="306"/>
        <v>0.04</v>
      </c>
      <c r="AK465">
        <v>114.81</v>
      </c>
      <c r="AL465">
        <v>114.81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0.04</v>
      </c>
      <c r="AT465">
        <v>100</v>
      </c>
      <c r="AU465">
        <v>49</v>
      </c>
      <c r="AV465">
        <v>1</v>
      </c>
      <c r="AW465">
        <v>1</v>
      </c>
      <c r="AZ465">
        <v>1</v>
      </c>
      <c r="BA465">
        <v>1</v>
      </c>
      <c r="BB465">
        <v>1</v>
      </c>
      <c r="BC465">
        <v>10.37</v>
      </c>
      <c r="BD465" t="s">
        <v>3</v>
      </c>
      <c r="BE465" t="s">
        <v>3</v>
      </c>
      <c r="BF465" t="s">
        <v>3</v>
      </c>
      <c r="BG465" t="s">
        <v>3</v>
      </c>
      <c r="BH465">
        <v>3</v>
      </c>
      <c r="BI465">
        <v>1</v>
      </c>
      <c r="BJ465" t="s">
        <v>547</v>
      </c>
      <c r="BM465">
        <v>15001</v>
      </c>
      <c r="BN465">
        <v>0</v>
      </c>
      <c r="BO465" t="s">
        <v>545</v>
      </c>
      <c r="BP465">
        <v>1</v>
      </c>
      <c r="BQ465">
        <v>2</v>
      </c>
      <c r="BR465">
        <v>0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1</v>
      </c>
      <c r="BY465" t="s">
        <v>3</v>
      </c>
      <c r="BZ465">
        <v>100</v>
      </c>
      <c r="CA465">
        <v>49</v>
      </c>
      <c r="CB465" t="s">
        <v>3</v>
      </c>
      <c r="CE465">
        <v>0</v>
      </c>
      <c r="CF465">
        <v>0</v>
      </c>
      <c r="CG465">
        <v>0</v>
      </c>
      <c r="CM465">
        <v>0</v>
      </c>
      <c r="CN465" t="s">
        <v>3</v>
      </c>
      <c r="CO465">
        <v>0</v>
      </c>
      <c r="CP465">
        <f t="shared" si="307"/>
        <v>117767</v>
      </c>
      <c r="CQ465">
        <f t="shared" si="300"/>
        <v>1190.5797</v>
      </c>
      <c r="CR465">
        <f t="shared" si="308"/>
        <v>0</v>
      </c>
      <c r="CS465">
        <f t="shared" si="309"/>
        <v>0</v>
      </c>
      <c r="CT465">
        <f t="shared" si="310"/>
        <v>0</v>
      </c>
      <c r="CU465">
        <f t="shared" si="311"/>
        <v>0</v>
      </c>
      <c r="CV465">
        <f t="shared" si="312"/>
        <v>0</v>
      </c>
      <c r="CW465">
        <f t="shared" si="313"/>
        <v>0</v>
      </c>
      <c r="CX465">
        <f t="shared" si="314"/>
        <v>0.04</v>
      </c>
      <c r="CY465">
        <f t="shared" si="315"/>
        <v>0</v>
      </c>
      <c r="CZ465">
        <f t="shared" si="316"/>
        <v>0</v>
      </c>
      <c r="DC465" t="s">
        <v>3</v>
      </c>
      <c r="DD465" t="s">
        <v>3</v>
      </c>
      <c r="DE465" t="s">
        <v>3</v>
      </c>
      <c r="DF465" t="s">
        <v>3</v>
      </c>
      <c r="DG465" t="s">
        <v>3</v>
      </c>
      <c r="DH465" t="s">
        <v>3</v>
      </c>
      <c r="DI465" t="s">
        <v>3</v>
      </c>
      <c r="DJ465" t="s">
        <v>3</v>
      </c>
      <c r="DK465" t="s">
        <v>3</v>
      </c>
      <c r="DL465" t="s">
        <v>3</v>
      </c>
      <c r="DM465" t="s">
        <v>3</v>
      </c>
      <c r="DN465">
        <v>0</v>
      </c>
      <c r="DO465">
        <v>0</v>
      </c>
      <c r="DP465">
        <v>1</v>
      </c>
      <c r="DQ465">
        <v>1</v>
      </c>
      <c r="DU465">
        <v>1009</v>
      </c>
      <c r="DV465" t="s">
        <v>143</v>
      </c>
      <c r="DW465" t="s">
        <v>143</v>
      </c>
      <c r="DX465">
        <v>1</v>
      </c>
      <c r="DZ465" t="s">
        <v>3</v>
      </c>
      <c r="EA465" t="s">
        <v>3</v>
      </c>
      <c r="EB465" t="s">
        <v>3</v>
      </c>
      <c r="EC465" t="s">
        <v>3</v>
      </c>
      <c r="EE465">
        <v>53551142</v>
      </c>
      <c r="EF465">
        <v>2</v>
      </c>
      <c r="EG465" t="s">
        <v>38</v>
      </c>
      <c r="EH465">
        <v>15</v>
      </c>
      <c r="EI465" t="s">
        <v>149</v>
      </c>
      <c r="EJ465">
        <v>1</v>
      </c>
      <c r="EK465">
        <v>15001</v>
      </c>
      <c r="EL465" t="s">
        <v>149</v>
      </c>
      <c r="EM465" t="s">
        <v>150</v>
      </c>
      <c r="EO465" t="s">
        <v>3</v>
      </c>
      <c r="EQ465">
        <v>0</v>
      </c>
      <c r="ER465">
        <v>114.81</v>
      </c>
      <c r="ES465">
        <v>114.81</v>
      </c>
      <c r="ET465">
        <v>0</v>
      </c>
      <c r="EU465">
        <v>0</v>
      </c>
      <c r="EV465">
        <v>0</v>
      </c>
      <c r="EW465">
        <v>0</v>
      </c>
      <c r="EX465">
        <v>0</v>
      </c>
      <c r="FQ465">
        <v>0</v>
      </c>
      <c r="FR465">
        <f>ROUND(IF(AND(BH465=3,BI465=3),P465,0),0)</f>
        <v>0</v>
      </c>
      <c r="FS465">
        <v>0</v>
      </c>
      <c r="FX465">
        <v>100</v>
      </c>
      <c r="FY465">
        <v>49</v>
      </c>
      <c r="GA465" t="s">
        <v>3</v>
      </c>
      <c r="GD465">
        <v>1</v>
      </c>
      <c r="GF465">
        <v>-1115347845</v>
      </c>
      <c r="GG465">
        <v>2</v>
      </c>
      <c r="GH465">
        <v>1</v>
      </c>
      <c r="GI465">
        <v>2</v>
      </c>
      <c r="GJ465">
        <v>0</v>
      </c>
      <c r="GK465">
        <v>0</v>
      </c>
      <c r="GL465">
        <f>ROUND(IF(AND(BH465=3,BI465=3,FS465&lt;&gt;0),P465,0),0)</f>
        <v>0</v>
      </c>
      <c r="GM465">
        <f>ROUND(O465+X465+Y465,0)+GX465</f>
        <v>117767</v>
      </c>
      <c r="GN465">
        <f>IF(OR(BI465=0,BI465=1),ROUND(O465+X465+Y465,0),0)</f>
        <v>117767</v>
      </c>
      <c r="GO465">
        <f>IF(BI465=2,ROUND(O465+X465+Y465,0),0)</f>
        <v>0</v>
      </c>
      <c r="GP465">
        <f>IF(BI465=4,ROUND(O465+X465+Y465,0)+GX465,0)</f>
        <v>0</v>
      </c>
      <c r="GR465">
        <v>0</v>
      </c>
      <c r="GS465">
        <v>3</v>
      </c>
      <c r="GT465">
        <v>0</v>
      </c>
      <c r="GU465" t="s">
        <v>3</v>
      </c>
      <c r="GV465">
        <f t="shared" si="317"/>
        <v>0</v>
      </c>
      <c r="GW465">
        <v>1</v>
      </c>
      <c r="GX465">
        <f>ROUND(HC465*I465,0)</f>
        <v>0</v>
      </c>
      <c r="HA465">
        <v>0</v>
      </c>
      <c r="HB465">
        <v>0</v>
      </c>
      <c r="HC465">
        <f t="shared" si="318"/>
        <v>0</v>
      </c>
      <c r="HE465" t="s">
        <v>3</v>
      </c>
      <c r="HF465" t="s">
        <v>3</v>
      </c>
      <c r="HM465" t="s">
        <v>3</v>
      </c>
      <c r="HN465" t="s">
        <v>151</v>
      </c>
      <c r="HO465" t="s">
        <v>152</v>
      </c>
      <c r="HP465" t="s">
        <v>149</v>
      </c>
      <c r="HQ465" t="s">
        <v>149</v>
      </c>
      <c r="IK465">
        <v>0</v>
      </c>
    </row>
    <row r="466" spans="1:255" x14ac:dyDescent="0.2">
      <c r="A466" s="2">
        <v>17</v>
      </c>
      <c r="B466" s="2">
        <v>1</v>
      </c>
      <c r="C466" s="2">
        <f>ROW(SmtRes!A956)</f>
        <v>956</v>
      </c>
      <c r="D466" s="2">
        <f>ROW(EtalonRes!A882)</f>
        <v>882</v>
      </c>
      <c r="E466" s="2" t="s">
        <v>643</v>
      </c>
      <c r="F466" s="2" t="s">
        <v>549</v>
      </c>
      <c r="G466" s="2" t="s">
        <v>550</v>
      </c>
      <c r="H466" s="2" t="s">
        <v>551</v>
      </c>
      <c r="I466" s="2">
        <f>ROUND(494.58/100,7)</f>
        <v>4.9458000000000002</v>
      </c>
      <c r="J466" s="2">
        <v>0</v>
      </c>
      <c r="K466" s="2">
        <f>ROUND(494.58/100,7)</f>
        <v>4.9458000000000002</v>
      </c>
      <c r="L466" s="2"/>
      <c r="M466" s="2"/>
      <c r="N466" s="2"/>
      <c r="O466" s="2">
        <f>ROUND(CP466,2)</f>
        <v>527.32000000000005</v>
      </c>
      <c r="P466" s="2">
        <f>ROUND(CQ466*I466,2)</f>
        <v>0</v>
      </c>
      <c r="Q466" s="2">
        <f>ROUND(CR466*I466,2)</f>
        <v>0</v>
      </c>
      <c r="R466" s="2">
        <f>ROUND(CS466*I466,2)</f>
        <v>0</v>
      </c>
      <c r="S466" s="2">
        <f>ROUND(CT466*I466,2)</f>
        <v>527.32000000000005</v>
      </c>
      <c r="T466" s="2">
        <f>ROUND(CU466*I466,2)</f>
        <v>0</v>
      </c>
      <c r="U466" s="2">
        <f t="shared" si="301"/>
        <v>54.812075790000009</v>
      </c>
      <c r="V466" s="2">
        <f t="shared" si="302"/>
        <v>0</v>
      </c>
      <c r="W466" s="2">
        <f>ROUND(CX466*I466,2)</f>
        <v>0</v>
      </c>
      <c r="X466" s="2">
        <f>ROUND(CY466,2)</f>
        <v>474.59</v>
      </c>
      <c r="Y466" s="2">
        <f>ROUND(CZ466,2)</f>
        <v>219.63</v>
      </c>
      <c r="Z466" s="2"/>
      <c r="AA466" s="2">
        <v>53551706</v>
      </c>
      <c r="AB466" s="2">
        <f t="shared" si="303"/>
        <v>106.62</v>
      </c>
      <c r="AC466" s="2">
        <f t="shared" si="304"/>
        <v>0</v>
      </c>
      <c r="AD466" s="2">
        <f>ROUND(((((ET466*ROUND((1.25*1.15),7)))-((EU466*ROUND((1.25*1.15),7))))+AE466),2)</f>
        <v>0</v>
      </c>
      <c r="AE466" s="2">
        <f>ROUND(((EU466*ROUND((1.25*1.15),7))),2)</f>
        <v>0</v>
      </c>
      <c r="AF466" s="2">
        <f>ROUND(((EV466*ROUND((1.15*1.15),7))),2)</f>
        <v>106.62</v>
      </c>
      <c r="AG466" s="2">
        <f t="shared" si="305"/>
        <v>0</v>
      </c>
      <c r="AH466" s="2">
        <f>((EW466*ROUND((1.15*1.15),7)))</f>
        <v>11.082550000000001</v>
      </c>
      <c r="AI466" s="2">
        <f>((EX466*ROUND((1.25*1.15),7)))</f>
        <v>0</v>
      </c>
      <c r="AJ466" s="2">
        <f t="shared" si="306"/>
        <v>0</v>
      </c>
      <c r="AK466" s="2">
        <v>80.62</v>
      </c>
      <c r="AL466" s="2">
        <v>0</v>
      </c>
      <c r="AM466" s="2">
        <v>0</v>
      </c>
      <c r="AN466" s="2">
        <v>0</v>
      </c>
      <c r="AO466" s="2">
        <v>80.62</v>
      </c>
      <c r="AP466" s="2">
        <v>0</v>
      </c>
      <c r="AQ466" s="2">
        <v>8.3800000000000008</v>
      </c>
      <c r="AR466" s="2">
        <v>0</v>
      </c>
      <c r="AS466" s="2">
        <v>0</v>
      </c>
      <c r="AT466" s="2">
        <v>90</v>
      </c>
      <c r="AU466" s="2">
        <v>41.65</v>
      </c>
      <c r="AV466" s="2">
        <v>1</v>
      </c>
      <c r="AW466" s="2">
        <v>1</v>
      </c>
      <c r="AX466" s="2"/>
      <c r="AY466" s="2"/>
      <c r="AZ466" s="2">
        <v>1</v>
      </c>
      <c r="BA466" s="2">
        <v>1</v>
      </c>
      <c r="BB466" s="2">
        <v>1</v>
      </c>
      <c r="BC466" s="2">
        <v>1</v>
      </c>
      <c r="BD466" s="2" t="s">
        <v>3</v>
      </c>
      <c r="BE466" s="2" t="s">
        <v>3</v>
      </c>
      <c r="BF466" s="2" t="s">
        <v>3</v>
      </c>
      <c r="BG466" s="2" t="s">
        <v>3</v>
      </c>
      <c r="BH466" s="2">
        <v>0</v>
      </c>
      <c r="BI466" s="2">
        <v>1</v>
      </c>
      <c r="BJ466" s="2" t="s">
        <v>552</v>
      </c>
      <c r="BK466" s="2"/>
      <c r="BL466" s="2"/>
      <c r="BM466" s="2">
        <v>15001</v>
      </c>
      <c r="BN466" s="2">
        <v>0</v>
      </c>
      <c r="BO466" s="2" t="s">
        <v>3</v>
      </c>
      <c r="BP466" s="2">
        <v>0</v>
      </c>
      <c r="BQ466" s="2">
        <v>2</v>
      </c>
      <c r="BR466" s="2">
        <v>0</v>
      </c>
      <c r="BS466" s="2">
        <v>1</v>
      </c>
      <c r="BT466" s="2">
        <v>1</v>
      </c>
      <c r="BU466" s="2">
        <v>1</v>
      </c>
      <c r="BV466" s="2">
        <v>1</v>
      </c>
      <c r="BW466" s="2">
        <v>1</v>
      </c>
      <c r="BX466" s="2">
        <v>1</v>
      </c>
      <c r="BY466" s="2" t="s">
        <v>3</v>
      </c>
      <c r="BZ466" s="2">
        <v>100</v>
      </c>
      <c r="CA466" s="2">
        <v>49</v>
      </c>
      <c r="CB466" s="2" t="s">
        <v>3</v>
      </c>
      <c r="CC466" s="2"/>
      <c r="CD466" s="2"/>
      <c r="CE466" s="2">
        <v>0</v>
      </c>
      <c r="CF466" s="2">
        <v>0</v>
      </c>
      <c r="CG466" s="2">
        <v>0</v>
      </c>
      <c r="CH466" s="2"/>
      <c r="CI466" s="2"/>
      <c r="CJ466" s="2"/>
      <c r="CK466" s="2"/>
      <c r="CL466" s="2"/>
      <c r="CM466" s="2">
        <v>0</v>
      </c>
      <c r="CN466" s="2" t="s">
        <v>2151</v>
      </c>
      <c r="CO466" s="2">
        <v>0</v>
      </c>
      <c r="CP466" s="2">
        <f t="shared" si="307"/>
        <v>527.32000000000005</v>
      </c>
      <c r="CQ466" s="2">
        <f t="shared" si="300"/>
        <v>0</v>
      </c>
      <c r="CR466" s="2">
        <f t="shared" si="308"/>
        <v>0</v>
      </c>
      <c r="CS466" s="2">
        <f t="shared" si="309"/>
        <v>0</v>
      </c>
      <c r="CT466" s="2">
        <f t="shared" si="310"/>
        <v>106.62</v>
      </c>
      <c r="CU466" s="2">
        <f t="shared" si="311"/>
        <v>0</v>
      </c>
      <c r="CV466" s="2">
        <f t="shared" si="312"/>
        <v>11.082550000000001</v>
      </c>
      <c r="CW466" s="2">
        <f t="shared" si="313"/>
        <v>0</v>
      </c>
      <c r="CX466" s="2">
        <f t="shared" si="314"/>
        <v>0</v>
      </c>
      <c r="CY466" s="2">
        <f t="shared" si="315"/>
        <v>474.58800000000002</v>
      </c>
      <c r="CZ466" s="2">
        <f t="shared" si="316"/>
        <v>219.62878000000001</v>
      </c>
      <c r="DA466" s="2"/>
      <c r="DB466" s="2"/>
      <c r="DC466" s="2" t="s">
        <v>3</v>
      </c>
      <c r="DD466" s="2" t="s">
        <v>3</v>
      </c>
      <c r="DE466" s="2" t="s">
        <v>61</v>
      </c>
      <c r="DF466" s="2" t="s">
        <v>61</v>
      </c>
      <c r="DG466" s="2" t="s">
        <v>62</v>
      </c>
      <c r="DH466" s="2" t="s">
        <v>3</v>
      </c>
      <c r="DI466" s="2" t="s">
        <v>62</v>
      </c>
      <c r="DJ466" s="2" t="s">
        <v>61</v>
      </c>
      <c r="DK466" s="2" t="s">
        <v>3</v>
      </c>
      <c r="DL466" s="2" t="s">
        <v>86</v>
      </c>
      <c r="DM466" s="2" t="s">
        <v>63</v>
      </c>
      <c r="DN466" s="2">
        <v>0</v>
      </c>
      <c r="DO466" s="2">
        <v>0</v>
      </c>
      <c r="DP466" s="2">
        <v>1</v>
      </c>
      <c r="DQ466" s="2">
        <v>1</v>
      </c>
      <c r="DR466" s="2"/>
      <c r="DS466" s="2"/>
      <c r="DT466" s="2"/>
      <c r="DU466" s="2">
        <v>1013</v>
      </c>
      <c r="DV466" s="2" t="s">
        <v>551</v>
      </c>
      <c r="DW466" s="2" t="s">
        <v>551</v>
      </c>
      <c r="DX466" s="2">
        <v>1</v>
      </c>
      <c r="DY466" s="2"/>
      <c r="DZ466" s="2" t="s">
        <v>3</v>
      </c>
      <c r="EA466" s="2" t="s">
        <v>3</v>
      </c>
      <c r="EB466" s="2" t="s">
        <v>3</v>
      </c>
      <c r="EC466" s="2" t="s">
        <v>3</v>
      </c>
      <c r="ED466" s="2"/>
      <c r="EE466" s="2">
        <v>53551142</v>
      </c>
      <c r="EF466" s="2">
        <v>2</v>
      </c>
      <c r="EG466" s="2" t="s">
        <v>38</v>
      </c>
      <c r="EH466" s="2">
        <v>15</v>
      </c>
      <c r="EI466" s="2" t="s">
        <v>149</v>
      </c>
      <c r="EJ466" s="2">
        <v>1</v>
      </c>
      <c r="EK466" s="2">
        <v>15001</v>
      </c>
      <c r="EL466" s="2" t="s">
        <v>149</v>
      </c>
      <c r="EM466" s="2" t="s">
        <v>150</v>
      </c>
      <c r="EN466" s="2"/>
      <c r="EO466" s="2" t="s">
        <v>67</v>
      </c>
      <c r="EP466" s="2"/>
      <c r="EQ466" s="2">
        <v>131072</v>
      </c>
      <c r="ER466" s="2">
        <v>80.62</v>
      </c>
      <c r="ES466" s="2">
        <v>0</v>
      </c>
      <c r="ET466" s="2">
        <v>0</v>
      </c>
      <c r="EU466" s="2">
        <v>0</v>
      </c>
      <c r="EV466" s="2">
        <v>80.62</v>
      </c>
      <c r="EW466" s="2">
        <v>8.3800000000000008</v>
      </c>
      <c r="EX466" s="2">
        <v>0</v>
      </c>
      <c r="EY466" s="2">
        <v>0</v>
      </c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>
        <v>0</v>
      </c>
      <c r="FR466" s="2">
        <f>ROUND(IF(AND(BH466=3,BI466=3),P466,0),2)</f>
        <v>0</v>
      </c>
      <c r="FS466" s="2">
        <v>0</v>
      </c>
      <c r="FT466" s="2"/>
      <c r="FU466" s="2"/>
      <c r="FV466" s="2"/>
      <c r="FW466" s="2"/>
      <c r="FX466" s="2">
        <v>90</v>
      </c>
      <c r="FY466" s="2">
        <v>41.65</v>
      </c>
      <c r="FZ466" s="2"/>
      <c r="GA466" s="2" t="s">
        <v>3</v>
      </c>
      <c r="GB466" s="2"/>
      <c r="GC466" s="2"/>
      <c r="GD466" s="2">
        <v>1</v>
      </c>
      <c r="GE466" s="2"/>
      <c r="GF466" s="2">
        <v>208853623</v>
      </c>
      <c r="GG466" s="2">
        <v>2</v>
      </c>
      <c r="GH466" s="2">
        <v>1</v>
      </c>
      <c r="GI466" s="2">
        <v>-2</v>
      </c>
      <c r="GJ466" s="2">
        <v>0</v>
      </c>
      <c r="GK466" s="2">
        <v>0</v>
      </c>
      <c r="GL466" s="2">
        <f>ROUND(IF(AND(BH466=3,BI466=3,FS466&lt;&gt;0),P466,0),2)</f>
        <v>0</v>
      </c>
      <c r="GM466" s="2">
        <f>ROUND(O466+X466+Y466,2)+GX466</f>
        <v>1221.54</v>
      </c>
      <c r="GN466" s="2">
        <f>IF(OR(BI466=0,BI466=1),ROUND(O466+X466+Y466,2),0)</f>
        <v>1221.54</v>
      </c>
      <c r="GO466" s="2">
        <f>IF(BI466=2,ROUND(O466+X466+Y466,2),0)</f>
        <v>0</v>
      </c>
      <c r="GP466" s="2">
        <f>IF(BI466=4,ROUND(O466+X466+Y466,2)+GX466,0)</f>
        <v>0</v>
      </c>
      <c r="GQ466" s="2"/>
      <c r="GR466" s="2">
        <v>0</v>
      </c>
      <c r="GS466" s="2">
        <v>0</v>
      </c>
      <c r="GT466" s="2">
        <v>0</v>
      </c>
      <c r="GU466" s="2" t="s">
        <v>3</v>
      </c>
      <c r="GV466" s="2">
        <f t="shared" si="317"/>
        <v>0</v>
      </c>
      <c r="GW466" s="2">
        <v>1</v>
      </c>
      <c r="GX466" s="2">
        <f>ROUND(HC466*I466,2)</f>
        <v>0</v>
      </c>
      <c r="GY466" s="2"/>
      <c r="GZ466" s="2"/>
      <c r="HA466" s="2">
        <v>0</v>
      </c>
      <c r="HB466" s="2">
        <v>0</v>
      </c>
      <c r="HC466" s="2">
        <f t="shared" si="318"/>
        <v>0</v>
      </c>
      <c r="HD466" s="2"/>
      <c r="HE466" s="2" t="s">
        <v>3</v>
      </c>
      <c r="HF466" s="2" t="s">
        <v>3</v>
      </c>
      <c r="HG466" s="2"/>
      <c r="HH466" s="2"/>
      <c r="HI466" s="2"/>
      <c r="HJ466" s="2"/>
      <c r="HK466" s="2"/>
      <c r="HL466" s="2"/>
      <c r="HM466" s="2" t="s">
        <v>3</v>
      </c>
      <c r="HN466" s="2" t="s">
        <v>151</v>
      </c>
      <c r="HO466" s="2" t="s">
        <v>152</v>
      </c>
      <c r="HP466" s="2" t="s">
        <v>149</v>
      </c>
      <c r="HQ466" s="2" t="s">
        <v>149</v>
      </c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>
        <v>0</v>
      </c>
      <c r="IL466" s="2"/>
      <c r="IM466" s="2"/>
      <c r="IN466" s="2"/>
      <c r="IO466" s="2"/>
      <c r="IP466" s="2"/>
      <c r="IQ466" s="2"/>
      <c r="IR466" s="2"/>
      <c r="IS466" s="2"/>
      <c r="IT466" s="2"/>
      <c r="IU466" s="2"/>
    </row>
    <row r="467" spans="1:255" x14ac:dyDescent="0.2">
      <c r="A467">
        <v>17</v>
      </c>
      <c r="B467">
        <v>1</v>
      </c>
      <c r="C467">
        <f>ROW(SmtRes!A958)</f>
        <v>958</v>
      </c>
      <c r="D467">
        <f>ROW(EtalonRes!A884)</f>
        <v>884</v>
      </c>
      <c r="E467" t="s">
        <v>643</v>
      </c>
      <c r="F467" t="s">
        <v>549</v>
      </c>
      <c r="G467" t="s">
        <v>550</v>
      </c>
      <c r="H467" t="s">
        <v>551</v>
      </c>
      <c r="I467">
        <f>ROUND(494.58/100,7)</f>
        <v>4.9458000000000002</v>
      </c>
      <c r="J467">
        <v>0</v>
      </c>
      <c r="K467">
        <f>ROUND(494.58/100,7)</f>
        <v>4.9458000000000002</v>
      </c>
      <c r="O467">
        <f>ROUND(CP467,0)</f>
        <v>18583</v>
      </c>
      <c r="P467">
        <f>ROUND(CQ467*I467,0)</f>
        <v>0</v>
      </c>
      <c r="Q467">
        <f>ROUND(CR467*I467,0)</f>
        <v>0</v>
      </c>
      <c r="R467">
        <f>ROUND(CS467*I467,0)</f>
        <v>0</v>
      </c>
      <c r="S467">
        <f>ROUND(CT467*I467,0)</f>
        <v>18583</v>
      </c>
      <c r="T467">
        <f>ROUND(CU467*I467,0)</f>
        <v>0</v>
      </c>
      <c r="U467">
        <f t="shared" si="301"/>
        <v>54.812075790000009</v>
      </c>
      <c r="V467">
        <f t="shared" si="302"/>
        <v>0</v>
      </c>
      <c r="W467">
        <f>ROUND(CX467*I467,0)</f>
        <v>0</v>
      </c>
      <c r="X467">
        <f>ROUND(CY467,0)</f>
        <v>16725</v>
      </c>
      <c r="Y467">
        <f>ROUND(CZ467,0)</f>
        <v>7740</v>
      </c>
      <c r="AA467">
        <v>53551707</v>
      </c>
      <c r="AB467">
        <f t="shared" si="303"/>
        <v>106.62</v>
      </c>
      <c r="AC467">
        <f t="shared" si="304"/>
        <v>0</v>
      </c>
      <c r="AD467">
        <f>ROUND(((((ET467*ROUND((1.25*1.15),7)))-((EU467*ROUND((1.25*1.15),7))))+AE467),2)</f>
        <v>0</v>
      </c>
      <c r="AE467">
        <f>ROUND(((EU467*ROUND((1.25*1.15),7))),2)</f>
        <v>0</v>
      </c>
      <c r="AF467">
        <f>ROUND(((EV467*ROUND((1.15*1.15),7))),2)</f>
        <v>106.62</v>
      </c>
      <c r="AG467">
        <f t="shared" si="305"/>
        <v>0</v>
      </c>
      <c r="AH467">
        <f>((EW467*ROUND((1.15*1.15),7)))</f>
        <v>11.082550000000001</v>
      </c>
      <c r="AI467">
        <f>((EX467*ROUND((1.25*1.15),7)))</f>
        <v>0</v>
      </c>
      <c r="AJ467">
        <f t="shared" si="306"/>
        <v>0</v>
      </c>
      <c r="AK467">
        <v>80.62</v>
      </c>
      <c r="AL467">
        <v>0</v>
      </c>
      <c r="AM467">
        <v>0</v>
      </c>
      <c r="AN467">
        <v>0</v>
      </c>
      <c r="AO467">
        <v>80.62</v>
      </c>
      <c r="AP467">
        <v>0</v>
      </c>
      <c r="AQ467">
        <v>8.3800000000000008</v>
      </c>
      <c r="AR467">
        <v>0</v>
      </c>
      <c r="AS467">
        <v>0</v>
      </c>
      <c r="AT467">
        <v>90</v>
      </c>
      <c r="AU467">
        <v>41.65</v>
      </c>
      <c r="AV467">
        <v>1</v>
      </c>
      <c r="AW467">
        <v>1</v>
      </c>
      <c r="AZ467">
        <v>1</v>
      </c>
      <c r="BA467">
        <v>35.24</v>
      </c>
      <c r="BB467">
        <v>1</v>
      </c>
      <c r="BC467">
        <v>1</v>
      </c>
      <c r="BD467" t="s">
        <v>3</v>
      </c>
      <c r="BE467" t="s">
        <v>3</v>
      </c>
      <c r="BF467" t="s">
        <v>3</v>
      </c>
      <c r="BG467" t="s">
        <v>3</v>
      </c>
      <c r="BH467">
        <v>0</v>
      </c>
      <c r="BI467">
        <v>1</v>
      </c>
      <c r="BJ467" t="s">
        <v>552</v>
      </c>
      <c r="BM467">
        <v>15001</v>
      </c>
      <c r="BN467">
        <v>0</v>
      </c>
      <c r="BO467" t="s">
        <v>549</v>
      </c>
      <c r="BP467">
        <v>1</v>
      </c>
      <c r="BQ467">
        <v>2</v>
      </c>
      <c r="BR467">
        <v>0</v>
      </c>
      <c r="BS467">
        <v>35.24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100</v>
      </c>
      <c r="CA467">
        <v>49</v>
      </c>
      <c r="CB467" t="s">
        <v>3</v>
      </c>
      <c r="CE467">
        <v>0</v>
      </c>
      <c r="CF467">
        <v>0</v>
      </c>
      <c r="CG467">
        <v>0</v>
      </c>
      <c r="CM467">
        <v>0</v>
      </c>
      <c r="CN467" t="s">
        <v>2151</v>
      </c>
      <c r="CO467">
        <v>0</v>
      </c>
      <c r="CP467">
        <f t="shared" si="307"/>
        <v>18583</v>
      </c>
      <c r="CQ467">
        <f t="shared" si="300"/>
        <v>0</v>
      </c>
      <c r="CR467">
        <f t="shared" si="308"/>
        <v>0</v>
      </c>
      <c r="CS467">
        <f t="shared" si="309"/>
        <v>0</v>
      </c>
      <c r="CT467">
        <f t="shared" si="310"/>
        <v>3757.2888000000003</v>
      </c>
      <c r="CU467">
        <f t="shared" si="311"/>
        <v>0</v>
      </c>
      <c r="CV467">
        <f t="shared" si="312"/>
        <v>11.082550000000001</v>
      </c>
      <c r="CW467">
        <f t="shared" si="313"/>
        <v>0</v>
      </c>
      <c r="CX467">
        <f t="shared" si="314"/>
        <v>0</v>
      </c>
      <c r="CY467">
        <f t="shared" si="315"/>
        <v>16724.7</v>
      </c>
      <c r="CZ467">
        <f t="shared" si="316"/>
        <v>7739.8194999999996</v>
      </c>
      <c r="DC467" t="s">
        <v>3</v>
      </c>
      <c r="DD467" t="s">
        <v>3</v>
      </c>
      <c r="DE467" t="s">
        <v>61</v>
      </c>
      <c r="DF467" t="s">
        <v>61</v>
      </c>
      <c r="DG467" t="s">
        <v>62</v>
      </c>
      <c r="DH467" t="s">
        <v>3</v>
      </c>
      <c r="DI467" t="s">
        <v>62</v>
      </c>
      <c r="DJ467" t="s">
        <v>61</v>
      </c>
      <c r="DK467" t="s">
        <v>3</v>
      </c>
      <c r="DL467" t="s">
        <v>86</v>
      </c>
      <c r="DM467" t="s">
        <v>63</v>
      </c>
      <c r="DN467">
        <v>0</v>
      </c>
      <c r="DO467">
        <v>0</v>
      </c>
      <c r="DP467">
        <v>1</v>
      </c>
      <c r="DQ467">
        <v>1</v>
      </c>
      <c r="DU467">
        <v>1013</v>
      </c>
      <c r="DV467" t="s">
        <v>551</v>
      </c>
      <c r="DW467" t="s">
        <v>551</v>
      </c>
      <c r="DX467">
        <v>1</v>
      </c>
      <c r="DZ467" t="s">
        <v>3</v>
      </c>
      <c r="EA467" t="s">
        <v>3</v>
      </c>
      <c r="EB467" t="s">
        <v>3</v>
      </c>
      <c r="EC467" t="s">
        <v>3</v>
      </c>
      <c r="EE467">
        <v>53551142</v>
      </c>
      <c r="EF467">
        <v>2</v>
      </c>
      <c r="EG467" t="s">
        <v>38</v>
      </c>
      <c r="EH467">
        <v>15</v>
      </c>
      <c r="EI467" t="s">
        <v>149</v>
      </c>
      <c r="EJ467">
        <v>1</v>
      </c>
      <c r="EK467">
        <v>15001</v>
      </c>
      <c r="EL467" t="s">
        <v>149</v>
      </c>
      <c r="EM467" t="s">
        <v>150</v>
      </c>
      <c r="EO467" t="s">
        <v>67</v>
      </c>
      <c r="EQ467">
        <v>131072</v>
      </c>
      <c r="ER467">
        <v>80.62</v>
      </c>
      <c r="ES467">
        <v>0</v>
      </c>
      <c r="ET467">
        <v>0</v>
      </c>
      <c r="EU467">
        <v>0</v>
      </c>
      <c r="EV467">
        <v>80.62</v>
      </c>
      <c r="EW467">
        <v>8.3800000000000008</v>
      </c>
      <c r="EX467">
        <v>0</v>
      </c>
      <c r="EY467">
        <v>0</v>
      </c>
      <c r="FQ467">
        <v>0</v>
      </c>
      <c r="FR467">
        <f>ROUND(IF(AND(BH467=3,BI467=3),P467,0),0)</f>
        <v>0</v>
      </c>
      <c r="FS467">
        <v>0</v>
      </c>
      <c r="FX467">
        <v>90</v>
      </c>
      <c r="FY467">
        <v>41.65</v>
      </c>
      <c r="GA467" t="s">
        <v>3</v>
      </c>
      <c r="GD467">
        <v>1</v>
      </c>
      <c r="GF467">
        <v>208853623</v>
      </c>
      <c r="GG467">
        <v>2</v>
      </c>
      <c r="GH467">
        <v>1</v>
      </c>
      <c r="GI467">
        <v>2</v>
      </c>
      <c r="GJ467">
        <v>0</v>
      </c>
      <c r="GK467">
        <v>0</v>
      </c>
      <c r="GL467">
        <f>ROUND(IF(AND(BH467=3,BI467=3,FS467&lt;&gt;0),P467,0),0)</f>
        <v>0</v>
      </c>
      <c r="GM467">
        <f>ROUND(O467+X467+Y467,0)+GX467</f>
        <v>43048</v>
      </c>
      <c r="GN467">
        <f>IF(OR(BI467=0,BI467=1),ROUND(O467+X467+Y467,0),0)</f>
        <v>43048</v>
      </c>
      <c r="GO467">
        <f>IF(BI467=2,ROUND(O467+X467+Y467,0),0)</f>
        <v>0</v>
      </c>
      <c r="GP467">
        <f>IF(BI467=4,ROUND(O467+X467+Y467,0)+GX467,0)</f>
        <v>0</v>
      </c>
      <c r="GR467">
        <v>0</v>
      </c>
      <c r="GS467">
        <v>0</v>
      </c>
      <c r="GT467">
        <v>0</v>
      </c>
      <c r="GU467" t="s">
        <v>3</v>
      </c>
      <c r="GV467">
        <f t="shared" si="317"/>
        <v>0</v>
      </c>
      <c r="GW467">
        <v>1</v>
      </c>
      <c r="GX467">
        <f>ROUND(HC467*I467,0)</f>
        <v>0</v>
      </c>
      <c r="HA467">
        <v>0</v>
      </c>
      <c r="HB467">
        <v>0</v>
      </c>
      <c r="HC467">
        <f t="shared" si="318"/>
        <v>0</v>
      </c>
      <c r="HE467" t="s">
        <v>3</v>
      </c>
      <c r="HF467" t="s">
        <v>3</v>
      </c>
      <c r="HM467" t="s">
        <v>3</v>
      </c>
      <c r="HN467" t="s">
        <v>151</v>
      </c>
      <c r="HO467" t="s">
        <v>152</v>
      </c>
      <c r="HP467" t="s">
        <v>149</v>
      </c>
      <c r="HQ467" t="s">
        <v>149</v>
      </c>
      <c r="IK467">
        <v>0</v>
      </c>
    </row>
    <row r="468" spans="1:255" x14ac:dyDescent="0.2">
      <c r="A468" s="2">
        <v>18</v>
      </c>
      <c r="B468" s="2">
        <v>1</v>
      </c>
      <c r="C468" s="2">
        <v>956</v>
      </c>
      <c r="D468" s="2"/>
      <c r="E468" s="2" t="s">
        <v>644</v>
      </c>
      <c r="F468" s="2" t="s">
        <v>554</v>
      </c>
      <c r="G468" s="2" t="s">
        <v>645</v>
      </c>
      <c r="H468" s="2" t="s">
        <v>420</v>
      </c>
      <c r="I468" s="2">
        <f>I466*J468</f>
        <v>123.64499999999998</v>
      </c>
      <c r="J468" s="2">
        <v>24.999999999999996</v>
      </c>
      <c r="K468" s="2">
        <v>25</v>
      </c>
      <c r="L468" s="2"/>
      <c r="M468" s="2"/>
      <c r="N468" s="2"/>
      <c r="O468" s="2">
        <f>ROUND(CP468,2)</f>
        <v>11094.67</v>
      </c>
      <c r="P468" s="2">
        <f>ROUND(CQ468*I468,2)</f>
        <v>11094.67</v>
      </c>
      <c r="Q468" s="2">
        <f>ROUND(CR468*I468,2)</f>
        <v>0</v>
      </c>
      <c r="R468" s="2">
        <f>ROUND(CS468*I468,2)</f>
        <v>0</v>
      </c>
      <c r="S468" s="2">
        <f>ROUND(CT468*I468,2)</f>
        <v>0</v>
      </c>
      <c r="T468" s="2">
        <f>ROUND(CU468*I468,2)</f>
        <v>0</v>
      </c>
      <c r="U468" s="2">
        <f t="shared" si="301"/>
        <v>0</v>
      </c>
      <c r="V468" s="2">
        <f t="shared" si="302"/>
        <v>0</v>
      </c>
      <c r="W468" s="2">
        <f>ROUND(CX468*I468,2)</f>
        <v>11.13</v>
      </c>
      <c r="X468" s="2">
        <f>ROUND(CY468,2)</f>
        <v>0</v>
      </c>
      <c r="Y468" s="2">
        <f>ROUND(CZ468,2)</f>
        <v>0</v>
      </c>
      <c r="Z468" s="2"/>
      <c r="AA468" s="2">
        <v>53551706</v>
      </c>
      <c r="AB468" s="2">
        <f t="shared" si="303"/>
        <v>89.73</v>
      </c>
      <c r="AC468" s="2">
        <f t="shared" si="304"/>
        <v>89.73</v>
      </c>
      <c r="AD468" s="2">
        <f>ROUND((((ET468)-(EU468))+AE468),2)</f>
        <v>0</v>
      </c>
      <c r="AE468" s="2">
        <f>ROUND((EU468),2)</f>
        <v>0</v>
      </c>
      <c r="AF468" s="2">
        <f>ROUND((EV468),2)</f>
        <v>0</v>
      </c>
      <c r="AG468" s="2">
        <f t="shared" si="305"/>
        <v>0</v>
      </c>
      <c r="AH468" s="2">
        <f>(EW468)</f>
        <v>0</v>
      </c>
      <c r="AI468" s="2">
        <f>(EX468)</f>
        <v>0</v>
      </c>
      <c r="AJ468" s="2">
        <f t="shared" si="306"/>
        <v>0.09</v>
      </c>
      <c r="AK468" s="2">
        <v>89.73</v>
      </c>
      <c r="AL468" s="2">
        <v>89.73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0.09</v>
      </c>
      <c r="AT468" s="2">
        <v>100</v>
      </c>
      <c r="AU468" s="2">
        <v>49</v>
      </c>
      <c r="AV468" s="2">
        <v>1</v>
      </c>
      <c r="AW468" s="2">
        <v>1</v>
      </c>
      <c r="AX468" s="2"/>
      <c r="AY468" s="2"/>
      <c r="AZ468" s="2">
        <v>1</v>
      </c>
      <c r="BA468" s="2">
        <v>1</v>
      </c>
      <c r="BB468" s="2">
        <v>1</v>
      </c>
      <c r="BC468" s="2">
        <v>1</v>
      </c>
      <c r="BD468" s="2" t="s">
        <v>3</v>
      </c>
      <c r="BE468" s="2" t="s">
        <v>3</v>
      </c>
      <c r="BF468" s="2" t="s">
        <v>3</v>
      </c>
      <c r="BG468" s="2" t="s">
        <v>3</v>
      </c>
      <c r="BH468" s="2">
        <v>3</v>
      </c>
      <c r="BI468" s="2">
        <v>1</v>
      </c>
      <c r="BJ468" s="2" t="s">
        <v>556</v>
      </c>
      <c r="BK468" s="2"/>
      <c r="BL468" s="2"/>
      <c r="BM468" s="2">
        <v>15001</v>
      </c>
      <c r="BN468" s="2">
        <v>0</v>
      </c>
      <c r="BO468" s="2" t="s">
        <v>3</v>
      </c>
      <c r="BP468" s="2">
        <v>0</v>
      </c>
      <c r="BQ468" s="2">
        <v>2</v>
      </c>
      <c r="BR468" s="2">
        <v>0</v>
      </c>
      <c r="BS468" s="2">
        <v>1</v>
      </c>
      <c r="BT468" s="2">
        <v>1</v>
      </c>
      <c r="BU468" s="2">
        <v>1</v>
      </c>
      <c r="BV468" s="2">
        <v>1</v>
      </c>
      <c r="BW468" s="2">
        <v>1</v>
      </c>
      <c r="BX468" s="2">
        <v>1</v>
      </c>
      <c r="BY468" s="2" t="s">
        <v>3</v>
      </c>
      <c r="BZ468" s="2">
        <v>100</v>
      </c>
      <c r="CA468" s="2">
        <v>49</v>
      </c>
      <c r="CB468" s="2" t="s">
        <v>3</v>
      </c>
      <c r="CC468" s="2"/>
      <c r="CD468" s="2"/>
      <c r="CE468" s="2">
        <v>0</v>
      </c>
      <c r="CF468" s="2">
        <v>0</v>
      </c>
      <c r="CG468" s="2">
        <v>0</v>
      </c>
      <c r="CH468" s="2"/>
      <c r="CI468" s="2"/>
      <c r="CJ468" s="2"/>
      <c r="CK468" s="2"/>
      <c r="CL468" s="2"/>
      <c r="CM468" s="2">
        <v>0</v>
      </c>
      <c r="CN468" s="2" t="s">
        <v>2160</v>
      </c>
      <c r="CO468" s="2">
        <v>0</v>
      </c>
      <c r="CP468" s="2">
        <f t="shared" si="307"/>
        <v>11094.67</v>
      </c>
      <c r="CQ468" s="2">
        <f t="shared" si="300"/>
        <v>89.73</v>
      </c>
      <c r="CR468" s="2">
        <f t="shared" si="308"/>
        <v>0</v>
      </c>
      <c r="CS468" s="2">
        <f t="shared" si="309"/>
        <v>0</v>
      </c>
      <c r="CT468" s="2">
        <f t="shared" si="310"/>
        <v>0</v>
      </c>
      <c r="CU468" s="2">
        <f t="shared" si="311"/>
        <v>0</v>
      </c>
      <c r="CV468" s="2">
        <f t="shared" si="312"/>
        <v>0</v>
      </c>
      <c r="CW468" s="2">
        <f t="shared" si="313"/>
        <v>0</v>
      </c>
      <c r="CX468" s="2">
        <f t="shared" si="314"/>
        <v>0.09</v>
      </c>
      <c r="CY468" s="2">
        <f t="shared" si="315"/>
        <v>0</v>
      </c>
      <c r="CZ468" s="2">
        <f t="shared" si="316"/>
        <v>0</v>
      </c>
      <c r="DA468" s="2"/>
      <c r="DB468" s="2"/>
      <c r="DC468" s="2" t="s">
        <v>3</v>
      </c>
      <c r="DD468" s="2" t="s">
        <v>3</v>
      </c>
      <c r="DE468" s="2" t="s">
        <v>3</v>
      </c>
      <c r="DF468" s="2" t="s">
        <v>3</v>
      </c>
      <c r="DG468" s="2" t="s">
        <v>3</v>
      </c>
      <c r="DH468" s="2" t="s">
        <v>3</v>
      </c>
      <c r="DI468" s="2" t="s">
        <v>3</v>
      </c>
      <c r="DJ468" s="2" t="s">
        <v>3</v>
      </c>
      <c r="DK468" s="2" t="s">
        <v>3</v>
      </c>
      <c r="DL468" s="2" t="s">
        <v>3</v>
      </c>
      <c r="DM468" s="2" t="s">
        <v>3</v>
      </c>
      <c r="DN468" s="2">
        <v>0</v>
      </c>
      <c r="DO468" s="2">
        <v>0</v>
      </c>
      <c r="DP468" s="2">
        <v>1</v>
      </c>
      <c r="DQ468" s="2">
        <v>1</v>
      </c>
      <c r="DR468" s="2"/>
      <c r="DS468" s="2"/>
      <c r="DT468" s="2"/>
      <c r="DU468" s="2">
        <v>1002</v>
      </c>
      <c r="DV468" s="2" t="s">
        <v>420</v>
      </c>
      <c r="DW468" s="2" t="s">
        <v>420</v>
      </c>
      <c r="DX468" s="2">
        <v>1</v>
      </c>
      <c r="DY468" s="2"/>
      <c r="DZ468" s="2" t="s">
        <v>3</v>
      </c>
      <c r="EA468" s="2" t="s">
        <v>3</v>
      </c>
      <c r="EB468" s="2" t="s">
        <v>3</v>
      </c>
      <c r="EC468" s="2" t="s">
        <v>3</v>
      </c>
      <c r="ED468" s="2"/>
      <c r="EE468" s="2">
        <v>53551142</v>
      </c>
      <c r="EF468" s="2">
        <v>2</v>
      </c>
      <c r="EG468" s="2" t="s">
        <v>38</v>
      </c>
      <c r="EH468" s="2">
        <v>15</v>
      </c>
      <c r="EI468" s="2" t="s">
        <v>149</v>
      </c>
      <c r="EJ468" s="2">
        <v>1</v>
      </c>
      <c r="EK468" s="2">
        <v>15001</v>
      </c>
      <c r="EL468" s="2" t="s">
        <v>149</v>
      </c>
      <c r="EM468" s="2" t="s">
        <v>150</v>
      </c>
      <c r="EN468" s="2"/>
      <c r="EO468" s="2" t="s">
        <v>557</v>
      </c>
      <c r="EP468" s="2"/>
      <c r="EQ468" s="2">
        <v>0</v>
      </c>
      <c r="ER468" s="2">
        <v>89.73</v>
      </c>
      <c r="ES468" s="2">
        <v>89.73</v>
      </c>
      <c r="ET468" s="2">
        <v>0</v>
      </c>
      <c r="EU468" s="2">
        <v>0</v>
      </c>
      <c r="EV468" s="2">
        <v>0</v>
      </c>
      <c r="EW468" s="2">
        <v>0</v>
      </c>
      <c r="EX468" s="2">
        <v>0</v>
      </c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>
        <v>0</v>
      </c>
      <c r="FR468" s="2">
        <f>ROUND(IF(AND(BH468=3,BI468=3),P468,0),2)</f>
        <v>0</v>
      </c>
      <c r="FS468" s="2">
        <v>0</v>
      </c>
      <c r="FT468" s="2"/>
      <c r="FU468" s="2"/>
      <c r="FV468" s="2"/>
      <c r="FW468" s="2"/>
      <c r="FX468" s="2">
        <v>100</v>
      </c>
      <c r="FY468" s="2">
        <v>49</v>
      </c>
      <c r="FZ468" s="2"/>
      <c r="GA468" s="2" t="s">
        <v>3</v>
      </c>
      <c r="GB468" s="2"/>
      <c r="GC468" s="2"/>
      <c r="GD468" s="2">
        <v>1</v>
      </c>
      <c r="GE468" s="2"/>
      <c r="GF468" s="2">
        <v>668159158</v>
      </c>
      <c r="GG468" s="2">
        <v>2</v>
      </c>
      <c r="GH468" s="2">
        <v>1</v>
      </c>
      <c r="GI468" s="2">
        <v>-2</v>
      </c>
      <c r="GJ468" s="2">
        <v>0</v>
      </c>
      <c r="GK468" s="2">
        <v>0</v>
      </c>
      <c r="GL468" s="2">
        <f>ROUND(IF(AND(BH468=3,BI468=3,FS468&lt;&gt;0),P468,0),2)</f>
        <v>0</v>
      </c>
      <c r="GM468" s="2">
        <f>ROUND(O468+X468+Y468,2)+GX468</f>
        <v>11094.67</v>
      </c>
      <c r="GN468" s="2">
        <f>IF(OR(BI468=0,BI468=1),ROUND(O468+X468+Y468,2),0)</f>
        <v>11094.67</v>
      </c>
      <c r="GO468" s="2">
        <f>IF(BI468=2,ROUND(O468+X468+Y468,2),0)</f>
        <v>0</v>
      </c>
      <c r="GP468" s="2">
        <f>IF(BI468=4,ROUND(O468+X468+Y468,2)+GX468,0)</f>
        <v>0</v>
      </c>
      <c r="GQ468" s="2"/>
      <c r="GR468" s="2">
        <v>0</v>
      </c>
      <c r="GS468" s="2">
        <v>0</v>
      </c>
      <c r="GT468" s="2">
        <v>0</v>
      </c>
      <c r="GU468" s="2" t="s">
        <v>3</v>
      </c>
      <c r="GV468" s="2">
        <f t="shared" si="317"/>
        <v>0</v>
      </c>
      <c r="GW468" s="2">
        <v>1</v>
      </c>
      <c r="GX468" s="2">
        <f>ROUND(HC468*I468,2)</f>
        <v>0</v>
      </c>
      <c r="GY468" s="2"/>
      <c r="GZ468" s="2"/>
      <c r="HA468" s="2">
        <v>0</v>
      </c>
      <c r="HB468" s="2">
        <v>0</v>
      </c>
      <c r="HC468" s="2">
        <f t="shared" si="318"/>
        <v>0</v>
      </c>
      <c r="HD468" s="2"/>
      <c r="HE468" s="2" t="s">
        <v>3</v>
      </c>
      <c r="HF468" s="2" t="s">
        <v>3</v>
      </c>
      <c r="HG468" s="2"/>
      <c r="HH468" s="2"/>
      <c r="HI468" s="2"/>
      <c r="HJ468" s="2"/>
      <c r="HK468" s="2"/>
      <c r="HL468" s="2"/>
      <c r="HM468" s="2" t="s">
        <v>3</v>
      </c>
      <c r="HN468" s="2" t="s">
        <v>151</v>
      </c>
      <c r="HO468" s="2" t="s">
        <v>152</v>
      </c>
      <c r="HP468" s="2" t="s">
        <v>149</v>
      </c>
      <c r="HQ468" s="2" t="s">
        <v>149</v>
      </c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>
        <v>0</v>
      </c>
      <c r="IL468" s="2"/>
      <c r="IM468" s="2"/>
      <c r="IN468" s="2"/>
      <c r="IO468" s="2"/>
      <c r="IP468" s="2"/>
      <c r="IQ468" s="2"/>
      <c r="IR468" s="2"/>
      <c r="IS468" s="2"/>
      <c r="IT468" s="2"/>
      <c r="IU468" s="2"/>
    </row>
    <row r="469" spans="1:255" x14ac:dyDescent="0.2">
      <c r="A469">
        <v>18</v>
      </c>
      <c r="B469">
        <v>1</v>
      </c>
      <c r="C469">
        <v>958</v>
      </c>
      <c r="E469" t="s">
        <v>644</v>
      </c>
      <c r="F469" t="s">
        <v>554</v>
      </c>
      <c r="G469" t="s">
        <v>645</v>
      </c>
      <c r="H469" t="s">
        <v>420</v>
      </c>
      <c r="I469">
        <f>I467*J469</f>
        <v>123.64499999999998</v>
      </c>
      <c r="J469">
        <v>24.999999999999996</v>
      </c>
      <c r="K469">
        <v>25</v>
      </c>
      <c r="O469">
        <f>ROUND(CP469,0)</f>
        <v>90532</v>
      </c>
      <c r="P469">
        <f>ROUND(CQ469*I469,0)</f>
        <v>90532</v>
      </c>
      <c r="Q469">
        <f>ROUND(CR469*I469,0)</f>
        <v>0</v>
      </c>
      <c r="R469">
        <f>ROUND(CS469*I469,0)</f>
        <v>0</v>
      </c>
      <c r="S469">
        <f>ROUND(CT469*I469,0)</f>
        <v>0</v>
      </c>
      <c r="T469">
        <f>ROUND(CU469*I469,0)</f>
        <v>0</v>
      </c>
      <c r="U469">
        <f t="shared" si="301"/>
        <v>0</v>
      </c>
      <c r="V469">
        <f t="shared" si="302"/>
        <v>0</v>
      </c>
      <c r="W469">
        <f>ROUND(CX469*I469,0)</f>
        <v>11</v>
      </c>
      <c r="X469">
        <f>ROUND(CY469,0)</f>
        <v>0</v>
      </c>
      <c r="Y469">
        <f>ROUND(CZ469,0)</f>
        <v>0</v>
      </c>
      <c r="AA469">
        <v>53551707</v>
      </c>
      <c r="AB469">
        <f t="shared" si="303"/>
        <v>89.73</v>
      </c>
      <c r="AC469">
        <f t="shared" si="304"/>
        <v>89.73</v>
      </c>
      <c r="AD469">
        <f>ROUND((((ET469)-(EU469))+AE469),2)</f>
        <v>0</v>
      </c>
      <c r="AE469">
        <f>ROUND((EU469),2)</f>
        <v>0</v>
      </c>
      <c r="AF469">
        <f>ROUND((EV469),2)</f>
        <v>0</v>
      </c>
      <c r="AG469">
        <f t="shared" si="305"/>
        <v>0</v>
      </c>
      <c r="AH469">
        <f>(EW469)</f>
        <v>0</v>
      </c>
      <c r="AI469">
        <f>(EX469)</f>
        <v>0</v>
      </c>
      <c r="AJ469">
        <f t="shared" si="306"/>
        <v>0.09</v>
      </c>
      <c r="AK469">
        <v>89.73</v>
      </c>
      <c r="AL469">
        <v>89.73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0.09</v>
      </c>
      <c r="AT469">
        <v>100</v>
      </c>
      <c r="AU469">
        <v>49</v>
      </c>
      <c r="AV469">
        <v>1</v>
      </c>
      <c r="AW469">
        <v>1</v>
      </c>
      <c r="AZ469">
        <v>1</v>
      </c>
      <c r="BA469">
        <v>1</v>
      </c>
      <c r="BB469">
        <v>1</v>
      </c>
      <c r="BC469">
        <v>8.16</v>
      </c>
      <c r="BD469" t="s">
        <v>3</v>
      </c>
      <c r="BE469" t="s">
        <v>3</v>
      </c>
      <c r="BF469" t="s">
        <v>3</v>
      </c>
      <c r="BG469" t="s">
        <v>3</v>
      </c>
      <c r="BH469">
        <v>3</v>
      </c>
      <c r="BI469">
        <v>1</v>
      </c>
      <c r="BJ469" t="s">
        <v>556</v>
      </c>
      <c r="BM469">
        <v>15001</v>
      </c>
      <c r="BN469">
        <v>0</v>
      </c>
      <c r="BO469" t="s">
        <v>554</v>
      </c>
      <c r="BP469">
        <v>1</v>
      </c>
      <c r="BQ469">
        <v>2</v>
      </c>
      <c r="BR469">
        <v>0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3</v>
      </c>
      <c r="BZ469">
        <v>100</v>
      </c>
      <c r="CA469">
        <v>49</v>
      </c>
      <c r="CB469" t="s">
        <v>3</v>
      </c>
      <c r="CE469">
        <v>0</v>
      </c>
      <c r="CF469">
        <v>0</v>
      </c>
      <c r="CG469">
        <v>0</v>
      </c>
      <c r="CM469">
        <v>0</v>
      </c>
      <c r="CN469" t="s">
        <v>2160</v>
      </c>
      <c r="CO469">
        <v>0</v>
      </c>
      <c r="CP469">
        <f t="shared" si="307"/>
        <v>90532</v>
      </c>
      <c r="CQ469">
        <f t="shared" si="300"/>
        <v>732.19680000000005</v>
      </c>
      <c r="CR469">
        <f t="shared" si="308"/>
        <v>0</v>
      </c>
      <c r="CS469">
        <f t="shared" si="309"/>
        <v>0</v>
      </c>
      <c r="CT469">
        <f t="shared" si="310"/>
        <v>0</v>
      </c>
      <c r="CU469">
        <f t="shared" si="311"/>
        <v>0</v>
      </c>
      <c r="CV469">
        <f t="shared" si="312"/>
        <v>0</v>
      </c>
      <c r="CW469">
        <f t="shared" si="313"/>
        <v>0</v>
      </c>
      <c r="CX469">
        <f t="shared" si="314"/>
        <v>0.09</v>
      </c>
      <c r="CY469">
        <f t="shared" si="315"/>
        <v>0</v>
      </c>
      <c r="CZ469">
        <f t="shared" si="316"/>
        <v>0</v>
      </c>
      <c r="DC469" t="s">
        <v>3</v>
      </c>
      <c r="DD469" t="s">
        <v>3</v>
      </c>
      <c r="DE469" t="s">
        <v>3</v>
      </c>
      <c r="DF469" t="s">
        <v>3</v>
      </c>
      <c r="DG469" t="s">
        <v>3</v>
      </c>
      <c r="DH469" t="s">
        <v>3</v>
      </c>
      <c r="DI469" t="s">
        <v>3</v>
      </c>
      <c r="DJ469" t="s">
        <v>3</v>
      </c>
      <c r="DK469" t="s">
        <v>3</v>
      </c>
      <c r="DL469" t="s">
        <v>3</v>
      </c>
      <c r="DM469" t="s">
        <v>3</v>
      </c>
      <c r="DN469">
        <v>0</v>
      </c>
      <c r="DO469">
        <v>0</v>
      </c>
      <c r="DP469">
        <v>1</v>
      </c>
      <c r="DQ469">
        <v>1</v>
      </c>
      <c r="DU469">
        <v>1002</v>
      </c>
      <c r="DV469" t="s">
        <v>420</v>
      </c>
      <c r="DW469" t="s">
        <v>420</v>
      </c>
      <c r="DX469">
        <v>1</v>
      </c>
      <c r="DZ469" t="s">
        <v>3</v>
      </c>
      <c r="EA469" t="s">
        <v>3</v>
      </c>
      <c r="EB469" t="s">
        <v>3</v>
      </c>
      <c r="EC469" t="s">
        <v>3</v>
      </c>
      <c r="EE469">
        <v>53551142</v>
      </c>
      <c r="EF469">
        <v>2</v>
      </c>
      <c r="EG469" t="s">
        <v>38</v>
      </c>
      <c r="EH469">
        <v>15</v>
      </c>
      <c r="EI469" t="s">
        <v>149</v>
      </c>
      <c r="EJ469">
        <v>1</v>
      </c>
      <c r="EK469">
        <v>15001</v>
      </c>
      <c r="EL469" t="s">
        <v>149</v>
      </c>
      <c r="EM469" t="s">
        <v>150</v>
      </c>
      <c r="EO469" t="s">
        <v>557</v>
      </c>
      <c r="EQ469">
        <v>0</v>
      </c>
      <c r="ER469">
        <v>89.73</v>
      </c>
      <c r="ES469">
        <v>89.73</v>
      </c>
      <c r="ET469">
        <v>0</v>
      </c>
      <c r="EU469">
        <v>0</v>
      </c>
      <c r="EV469">
        <v>0</v>
      </c>
      <c r="EW469">
        <v>0</v>
      </c>
      <c r="EX469">
        <v>0</v>
      </c>
      <c r="FQ469">
        <v>0</v>
      </c>
      <c r="FR469">
        <f>ROUND(IF(AND(BH469=3,BI469=3),P469,0),0)</f>
        <v>0</v>
      </c>
      <c r="FS469">
        <v>0</v>
      </c>
      <c r="FX469">
        <v>100</v>
      </c>
      <c r="FY469">
        <v>49</v>
      </c>
      <c r="GA469" t="s">
        <v>3</v>
      </c>
      <c r="GD469">
        <v>1</v>
      </c>
      <c r="GF469">
        <v>668159158</v>
      </c>
      <c r="GG469">
        <v>2</v>
      </c>
      <c r="GH469">
        <v>1</v>
      </c>
      <c r="GI469">
        <v>2</v>
      </c>
      <c r="GJ469">
        <v>0</v>
      </c>
      <c r="GK469">
        <v>0</v>
      </c>
      <c r="GL469">
        <f>ROUND(IF(AND(BH469=3,BI469=3,FS469&lt;&gt;0),P469,0),0)</f>
        <v>0</v>
      </c>
      <c r="GM469">
        <f>ROUND(O469+X469+Y469,0)+GX469</f>
        <v>90532</v>
      </c>
      <c r="GN469">
        <f>IF(OR(BI469=0,BI469=1),ROUND(O469+X469+Y469,0),0)</f>
        <v>90532</v>
      </c>
      <c r="GO469">
        <f>IF(BI469=2,ROUND(O469+X469+Y469,0),0)</f>
        <v>0</v>
      </c>
      <c r="GP469">
        <f>IF(BI469=4,ROUND(O469+X469+Y469,0)+GX469,0)</f>
        <v>0</v>
      </c>
      <c r="GR469">
        <v>0</v>
      </c>
      <c r="GS469">
        <v>3</v>
      </c>
      <c r="GT469">
        <v>0</v>
      </c>
      <c r="GU469" t="s">
        <v>3</v>
      </c>
      <c r="GV469">
        <f t="shared" si="317"/>
        <v>0</v>
      </c>
      <c r="GW469">
        <v>1</v>
      </c>
      <c r="GX469">
        <f>ROUND(HC469*I469,0)</f>
        <v>0</v>
      </c>
      <c r="HA469">
        <v>0</v>
      </c>
      <c r="HB469">
        <v>0</v>
      </c>
      <c r="HC469">
        <f t="shared" si="318"/>
        <v>0</v>
      </c>
      <c r="HE469" t="s">
        <v>3</v>
      </c>
      <c r="HF469" t="s">
        <v>3</v>
      </c>
      <c r="HM469" t="s">
        <v>3</v>
      </c>
      <c r="HN469" t="s">
        <v>151</v>
      </c>
      <c r="HO469" t="s">
        <v>152</v>
      </c>
      <c r="HP469" t="s">
        <v>149</v>
      </c>
      <c r="HQ469" t="s">
        <v>149</v>
      </c>
      <c r="IK469">
        <v>0</v>
      </c>
    </row>
    <row r="470" spans="1:255" x14ac:dyDescent="0.2">
      <c r="A470" s="2">
        <v>17</v>
      </c>
      <c r="B470" s="2">
        <v>1</v>
      </c>
      <c r="C470" s="2">
        <f>ROW(SmtRes!A964)</f>
        <v>964</v>
      </c>
      <c r="D470" s="2">
        <f>ROW(EtalonRes!A889)</f>
        <v>889</v>
      </c>
      <c r="E470" s="2" t="s">
        <v>646</v>
      </c>
      <c r="F470" s="2" t="s">
        <v>575</v>
      </c>
      <c r="G470" s="2" t="s">
        <v>647</v>
      </c>
      <c r="H470" s="2" t="s">
        <v>577</v>
      </c>
      <c r="I470" s="2">
        <f>ROUND(89/100,7)</f>
        <v>0.89</v>
      </c>
      <c r="J470" s="2">
        <v>0</v>
      </c>
      <c r="K470" s="2">
        <f>ROUND(89/100,7)</f>
        <v>0.89</v>
      </c>
      <c r="L470" s="2"/>
      <c r="M470" s="2"/>
      <c r="N470" s="2"/>
      <c r="O470" s="2">
        <f>ROUND(CP470,2)</f>
        <v>5875.38</v>
      </c>
      <c r="P470" s="2">
        <f>ROUND(CQ470*I470,2)</f>
        <v>4215</v>
      </c>
      <c r="Q470" s="2">
        <f>ROUND(CR470*I470,2)</f>
        <v>111.13</v>
      </c>
      <c r="R470" s="2">
        <f>ROUND(CS470*I470,2)</f>
        <v>0</v>
      </c>
      <c r="S470" s="2">
        <f>ROUND(CT470*I470,2)</f>
        <v>1549.25</v>
      </c>
      <c r="T470" s="2">
        <f>ROUND(CU470*I470,2)</f>
        <v>0</v>
      </c>
      <c r="U470" s="2">
        <f t="shared" si="301"/>
        <v>177.25996499999999</v>
      </c>
      <c r="V470" s="2">
        <f t="shared" si="302"/>
        <v>0</v>
      </c>
      <c r="W470" s="2">
        <f>ROUND(CX470*I470,2)</f>
        <v>0</v>
      </c>
      <c r="X470" s="2">
        <f>ROUND(CY470,2)</f>
        <v>1673.19</v>
      </c>
      <c r="Y470" s="2">
        <f>ROUND(CZ470,2)</f>
        <v>852.09</v>
      </c>
      <c r="Z470" s="2"/>
      <c r="AA470" s="2">
        <v>53551706</v>
      </c>
      <c r="AB470" s="2">
        <f t="shared" si="303"/>
        <v>6601.55</v>
      </c>
      <c r="AC470" s="2">
        <f>ROUND(((ES470*ROUND(2,7))),2)</f>
        <v>4735.96</v>
      </c>
      <c r="AD470" s="2">
        <f>ROUND(((((ET470*ROUND(((1.25*1.15)*2),7)))-((EU470*ROUND(((1.25*1.15)*2),7))))+AE470),2)</f>
        <v>124.86</v>
      </c>
      <c r="AE470" s="2">
        <f>ROUND(((EU470*ROUND(((1.25*1.15)*2),7))),2)</f>
        <v>0</v>
      </c>
      <c r="AF470" s="2">
        <f>ROUND(((EV470*ROUND(((1.15*1.15)*2),7))),2)</f>
        <v>1740.73</v>
      </c>
      <c r="AG470" s="2">
        <f t="shared" si="305"/>
        <v>0</v>
      </c>
      <c r="AH470" s="2">
        <f>((EW470*ROUND(((1.15*1.15)*2),7)))</f>
        <v>199.16849999999999</v>
      </c>
      <c r="AI470" s="2">
        <f>((EX470*ROUND(((1.25*1.15)*2),7)))</f>
        <v>0</v>
      </c>
      <c r="AJ470" s="2">
        <f t="shared" si="306"/>
        <v>0</v>
      </c>
      <c r="AK470" s="2">
        <v>3069.53</v>
      </c>
      <c r="AL470" s="2">
        <v>2367.98</v>
      </c>
      <c r="AM470" s="2">
        <v>43.43</v>
      </c>
      <c r="AN470" s="2">
        <v>0</v>
      </c>
      <c r="AO470" s="2">
        <v>658.12</v>
      </c>
      <c r="AP470" s="2">
        <v>0</v>
      </c>
      <c r="AQ470" s="2">
        <v>75.3</v>
      </c>
      <c r="AR470" s="2">
        <v>0</v>
      </c>
      <c r="AS470" s="2">
        <v>0</v>
      </c>
      <c r="AT470" s="2">
        <v>108</v>
      </c>
      <c r="AU470" s="2">
        <v>55</v>
      </c>
      <c r="AV470" s="2">
        <v>1</v>
      </c>
      <c r="AW470" s="2">
        <v>1</v>
      </c>
      <c r="AX470" s="2"/>
      <c r="AY470" s="2"/>
      <c r="AZ470" s="2">
        <v>1</v>
      </c>
      <c r="BA470" s="2">
        <v>1</v>
      </c>
      <c r="BB470" s="2">
        <v>1</v>
      </c>
      <c r="BC470" s="2">
        <v>1</v>
      </c>
      <c r="BD470" s="2" t="s">
        <v>3</v>
      </c>
      <c r="BE470" s="2" t="s">
        <v>3</v>
      </c>
      <c r="BF470" s="2" t="s">
        <v>3</v>
      </c>
      <c r="BG470" s="2" t="s">
        <v>3</v>
      </c>
      <c r="BH470" s="2">
        <v>0</v>
      </c>
      <c r="BI470" s="2">
        <v>1</v>
      </c>
      <c r="BJ470" s="2" t="s">
        <v>578</v>
      </c>
      <c r="BK470" s="2"/>
      <c r="BL470" s="2"/>
      <c r="BM470" s="2">
        <v>10001</v>
      </c>
      <c r="BN470" s="2">
        <v>0</v>
      </c>
      <c r="BO470" s="2" t="s">
        <v>3</v>
      </c>
      <c r="BP470" s="2">
        <v>0</v>
      </c>
      <c r="BQ470" s="2">
        <v>2</v>
      </c>
      <c r="BR470" s="2">
        <v>0</v>
      </c>
      <c r="BS470" s="2">
        <v>1</v>
      </c>
      <c r="BT470" s="2">
        <v>1</v>
      </c>
      <c r="BU470" s="2">
        <v>1</v>
      </c>
      <c r="BV470" s="2">
        <v>1</v>
      </c>
      <c r="BW470" s="2">
        <v>1</v>
      </c>
      <c r="BX470" s="2">
        <v>1</v>
      </c>
      <c r="BY470" s="2" t="s">
        <v>3</v>
      </c>
      <c r="BZ470" s="2">
        <v>108</v>
      </c>
      <c r="CA470" s="2">
        <v>55</v>
      </c>
      <c r="CB470" s="2" t="s">
        <v>3</v>
      </c>
      <c r="CC470" s="2"/>
      <c r="CD470" s="2"/>
      <c r="CE470" s="2">
        <v>0</v>
      </c>
      <c r="CF470" s="2">
        <v>0</v>
      </c>
      <c r="CG470" s="2">
        <v>0</v>
      </c>
      <c r="CH470" s="2"/>
      <c r="CI470" s="2"/>
      <c r="CJ470" s="2"/>
      <c r="CK470" s="2"/>
      <c r="CL470" s="2"/>
      <c r="CM470" s="2">
        <v>0</v>
      </c>
      <c r="CN470" s="2" t="s">
        <v>2162</v>
      </c>
      <c r="CO470" s="2">
        <v>0</v>
      </c>
      <c r="CP470" s="2">
        <f t="shared" si="307"/>
        <v>5875.38</v>
      </c>
      <c r="CQ470" s="2">
        <f t="shared" si="300"/>
        <v>4735.96</v>
      </c>
      <c r="CR470" s="2">
        <f t="shared" si="308"/>
        <v>124.86</v>
      </c>
      <c r="CS470" s="2">
        <f t="shared" si="309"/>
        <v>0</v>
      </c>
      <c r="CT470" s="2">
        <f t="shared" si="310"/>
        <v>1740.73</v>
      </c>
      <c r="CU470" s="2">
        <f t="shared" si="311"/>
        <v>0</v>
      </c>
      <c r="CV470" s="2">
        <f t="shared" si="312"/>
        <v>199.16849999999999</v>
      </c>
      <c r="CW470" s="2">
        <f t="shared" si="313"/>
        <v>0</v>
      </c>
      <c r="CX470" s="2">
        <f t="shared" si="314"/>
        <v>0</v>
      </c>
      <c r="CY470" s="2">
        <f t="shared" si="315"/>
        <v>1673.19</v>
      </c>
      <c r="CZ470" s="2">
        <f t="shared" si="316"/>
        <v>852.08749999999998</v>
      </c>
      <c r="DA470" s="2"/>
      <c r="DB470" s="2"/>
      <c r="DC470" s="2" t="s">
        <v>3</v>
      </c>
      <c r="DD470" s="2" t="s">
        <v>101</v>
      </c>
      <c r="DE470" s="2" t="s">
        <v>102</v>
      </c>
      <c r="DF470" s="2" t="s">
        <v>102</v>
      </c>
      <c r="DG470" s="2" t="s">
        <v>103</v>
      </c>
      <c r="DH470" s="2" t="s">
        <v>3</v>
      </c>
      <c r="DI470" s="2" t="s">
        <v>103</v>
      </c>
      <c r="DJ470" s="2" t="s">
        <v>102</v>
      </c>
      <c r="DK470" s="2" t="s">
        <v>3</v>
      </c>
      <c r="DL470" s="2" t="s">
        <v>3</v>
      </c>
      <c r="DM470" s="2" t="s">
        <v>3</v>
      </c>
      <c r="DN470" s="2">
        <v>0</v>
      </c>
      <c r="DO470" s="2">
        <v>0</v>
      </c>
      <c r="DP470" s="2">
        <v>1</v>
      </c>
      <c r="DQ470" s="2">
        <v>1</v>
      </c>
      <c r="DR470" s="2"/>
      <c r="DS470" s="2"/>
      <c r="DT470" s="2"/>
      <c r="DU470" s="2">
        <v>1013</v>
      </c>
      <c r="DV470" s="2" t="s">
        <v>577</v>
      </c>
      <c r="DW470" s="2" t="s">
        <v>577</v>
      </c>
      <c r="DX470" s="2">
        <v>1</v>
      </c>
      <c r="DY470" s="2"/>
      <c r="DZ470" s="2" t="s">
        <v>3</v>
      </c>
      <c r="EA470" s="2" t="s">
        <v>3</v>
      </c>
      <c r="EB470" s="2" t="s">
        <v>3</v>
      </c>
      <c r="EC470" s="2" t="s">
        <v>3</v>
      </c>
      <c r="ED470" s="2"/>
      <c r="EE470" s="2">
        <v>53551115</v>
      </c>
      <c r="EF470" s="2">
        <v>2</v>
      </c>
      <c r="EG470" s="2" t="s">
        <v>38</v>
      </c>
      <c r="EH470" s="2">
        <v>10</v>
      </c>
      <c r="EI470" s="2" t="s">
        <v>503</v>
      </c>
      <c r="EJ470" s="2">
        <v>1</v>
      </c>
      <c r="EK470" s="2">
        <v>10001</v>
      </c>
      <c r="EL470" s="2" t="s">
        <v>503</v>
      </c>
      <c r="EM470" s="2" t="s">
        <v>504</v>
      </c>
      <c r="EN470" s="2"/>
      <c r="EO470" s="2" t="s">
        <v>648</v>
      </c>
      <c r="EP470" s="2"/>
      <c r="EQ470" s="2">
        <v>131072</v>
      </c>
      <c r="ER470" s="2">
        <v>3069.53</v>
      </c>
      <c r="ES470" s="2">
        <v>2367.98</v>
      </c>
      <c r="ET470" s="2">
        <v>43.43</v>
      </c>
      <c r="EU470" s="2">
        <v>0</v>
      </c>
      <c r="EV470" s="2">
        <v>658.12</v>
      </c>
      <c r="EW470" s="2">
        <v>75.3</v>
      </c>
      <c r="EX470" s="2">
        <v>0</v>
      </c>
      <c r="EY470" s="2">
        <v>0</v>
      </c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>
        <v>0</v>
      </c>
      <c r="FR470" s="2">
        <f>ROUND(IF(AND(BH470=3,BI470=3),P470,0),2)</f>
        <v>0</v>
      </c>
      <c r="FS470" s="2">
        <v>0</v>
      </c>
      <c r="FT470" s="2"/>
      <c r="FU470" s="2"/>
      <c r="FV470" s="2"/>
      <c r="FW470" s="2"/>
      <c r="FX470" s="2">
        <v>108</v>
      </c>
      <c r="FY470" s="2">
        <v>55</v>
      </c>
      <c r="FZ470" s="2"/>
      <c r="GA470" s="2" t="s">
        <v>3</v>
      </c>
      <c r="GB470" s="2"/>
      <c r="GC470" s="2"/>
      <c r="GD470" s="2">
        <v>1</v>
      </c>
      <c r="GE470" s="2"/>
      <c r="GF470" s="2">
        <v>729660894</v>
      </c>
      <c r="GG470" s="2">
        <v>2</v>
      </c>
      <c r="GH470" s="2">
        <v>1</v>
      </c>
      <c r="GI470" s="2">
        <v>-2</v>
      </c>
      <c r="GJ470" s="2">
        <v>0</v>
      </c>
      <c r="GK470" s="2">
        <v>0</v>
      </c>
      <c r="GL470" s="2">
        <f>ROUND(IF(AND(BH470=3,BI470=3,FS470&lt;&gt;0),P470,0),2)</f>
        <v>0</v>
      </c>
      <c r="GM470" s="2">
        <f>ROUND(O470+X470+Y470,2)+GX470</f>
        <v>8400.66</v>
      </c>
      <c r="GN470" s="2">
        <f>IF(OR(BI470=0,BI470=1),ROUND(O470+X470+Y470,2),0)</f>
        <v>8400.66</v>
      </c>
      <c r="GO470" s="2">
        <f>IF(BI470=2,ROUND(O470+X470+Y470,2),0)</f>
        <v>0</v>
      </c>
      <c r="GP470" s="2">
        <f>IF(BI470=4,ROUND(O470+X470+Y470,2)+GX470,0)</f>
        <v>0</v>
      </c>
      <c r="GQ470" s="2"/>
      <c r="GR470" s="2">
        <v>0</v>
      </c>
      <c r="GS470" s="2">
        <v>0</v>
      </c>
      <c r="GT470" s="2">
        <v>0</v>
      </c>
      <c r="GU470" s="2" t="s">
        <v>101</v>
      </c>
      <c r="GV470" s="2">
        <f>ROUND(((GT470*ROUND(2,7))),2)</f>
        <v>0</v>
      </c>
      <c r="GW470" s="2">
        <v>1</v>
      </c>
      <c r="GX470" s="2">
        <f>ROUND(HC470*I470,2)</f>
        <v>0</v>
      </c>
      <c r="GY470" s="2"/>
      <c r="GZ470" s="2"/>
      <c r="HA470" s="2">
        <v>0</v>
      </c>
      <c r="HB470" s="2">
        <v>0</v>
      </c>
      <c r="HC470" s="2">
        <f t="shared" si="318"/>
        <v>0</v>
      </c>
      <c r="HD470" s="2"/>
      <c r="HE470" s="2" t="s">
        <v>3</v>
      </c>
      <c r="HF470" s="2" t="s">
        <v>3</v>
      </c>
      <c r="HG470" s="2"/>
      <c r="HH470" s="2"/>
      <c r="HI470" s="2"/>
      <c r="HJ470" s="2"/>
      <c r="HK470" s="2"/>
      <c r="HL470" s="2"/>
      <c r="HM470" s="2" t="s">
        <v>3</v>
      </c>
      <c r="HN470" s="2" t="s">
        <v>505</v>
      </c>
      <c r="HO470" s="2" t="s">
        <v>506</v>
      </c>
      <c r="HP470" s="2" t="s">
        <v>503</v>
      </c>
      <c r="HQ470" s="2" t="s">
        <v>503</v>
      </c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>
        <v>0</v>
      </c>
      <c r="IL470" s="2"/>
      <c r="IM470" s="2"/>
      <c r="IN470" s="2"/>
      <c r="IO470" s="2"/>
      <c r="IP470" s="2"/>
      <c r="IQ470" s="2"/>
      <c r="IR470" s="2"/>
      <c r="IS470" s="2"/>
      <c r="IT470" s="2"/>
      <c r="IU470" s="2"/>
    </row>
    <row r="471" spans="1:255" x14ac:dyDescent="0.2">
      <c r="A471">
        <v>17</v>
      </c>
      <c r="B471">
        <v>1</v>
      </c>
      <c r="C471">
        <f>ROW(SmtRes!A970)</f>
        <v>970</v>
      </c>
      <c r="D471">
        <f>ROW(EtalonRes!A894)</f>
        <v>894</v>
      </c>
      <c r="E471" t="s">
        <v>646</v>
      </c>
      <c r="F471" t="s">
        <v>575</v>
      </c>
      <c r="G471" t="s">
        <v>647</v>
      </c>
      <c r="H471" t="s">
        <v>577</v>
      </c>
      <c r="I471">
        <f>ROUND(89/100,7)</f>
        <v>0.89</v>
      </c>
      <c r="J471">
        <v>0</v>
      </c>
      <c r="K471">
        <f>ROUND(89/100,7)</f>
        <v>0.89</v>
      </c>
      <c r="O471">
        <f>ROUND(CP471,0)</f>
        <v>103194</v>
      </c>
      <c r="P471">
        <f>ROUND(CQ471*I471,0)</f>
        <v>46576</v>
      </c>
      <c r="Q471">
        <f>ROUND(CR471*I471,0)</f>
        <v>2022</v>
      </c>
      <c r="R471">
        <f>ROUND(CS471*I471,0)</f>
        <v>0</v>
      </c>
      <c r="S471">
        <f>ROUND(CT471*I471,0)</f>
        <v>54596</v>
      </c>
      <c r="T471">
        <f>ROUND(CU471*I471,0)</f>
        <v>0</v>
      </c>
      <c r="U471">
        <f t="shared" si="301"/>
        <v>177.25996499999999</v>
      </c>
      <c r="V471">
        <f t="shared" si="302"/>
        <v>0</v>
      </c>
      <c r="W471">
        <f>ROUND(CX471*I471,0)</f>
        <v>0</v>
      </c>
      <c r="X471">
        <f>ROUND(CY471,0)</f>
        <v>58964</v>
      </c>
      <c r="Y471">
        <f>ROUND(CZ471,0)</f>
        <v>30028</v>
      </c>
      <c r="AA471">
        <v>53551707</v>
      </c>
      <c r="AB471">
        <f t="shared" si="303"/>
        <v>6601.55</v>
      </c>
      <c r="AC471">
        <f>ROUND(((ES471*ROUND(2,7))),2)</f>
        <v>4735.96</v>
      </c>
      <c r="AD471">
        <f>ROUND(((((ET471*ROUND(((1.25*1.15)*2),7)))-((EU471*ROUND(((1.25*1.15)*2),7))))+AE471),2)</f>
        <v>124.86</v>
      </c>
      <c r="AE471">
        <f>ROUND(((EU471*ROUND(((1.25*1.15)*2),7))),2)</f>
        <v>0</v>
      </c>
      <c r="AF471">
        <f>ROUND(((EV471*ROUND(((1.15*1.15)*2),7))),2)</f>
        <v>1740.73</v>
      </c>
      <c r="AG471">
        <f t="shared" si="305"/>
        <v>0</v>
      </c>
      <c r="AH471">
        <f>((EW471*ROUND(((1.15*1.15)*2),7)))</f>
        <v>199.16849999999999</v>
      </c>
      <c r="AI471">
        <f>((EX471*ROUND(((1.25*1.15)*2),7)))</f>
        <v>0</v>
      </c>
      <c r="AJ471">
        <f t="shared" si="306"/>
        <v>0</v>
      </c>
      <c r="AK471">
        <v>3069.53</v>
      </c>
      <c r="AL471">
        <v>2367.98</v>
      </c>
      <c r="AM471">
        <v>43.43</v>
      </c>
      <c r="AN471">
        <v>0</v>
      </c>
      <c r="AO471">
        <v>658.12</v>
      </c>
      <c r="AP471">
        <v>0</v>
      </c>
      <c r="AQ471">
        <v>75.3</v>
      </c>
      <c r="AR471">
        <v>0</v>
      </c>
      <c r="AS471">
        <v>0</v>
      </c>
      <c r="AT471">
        <v>108</v>
      </c>
      <c r="AU471">
        <v>55</v>
      </c>
      <c r="AV471">
        <v>1</v>
      </c>
      <c r="AW471">
        <v>1</v>
      </c>
      <c r="AZ471">
        <v>1</v>
      </c>
      <c r="BA471">
        <v>35.24</v>
      </c>
      <c r="BB471">
        <v>18.2</v>
      </c>
      <c r="BC471">
        <v>11.05</v>
      </c>
      <c r="BD471" t="s">
        <v>3</v>
      </c>
      <c r="BE471" t="s">
        <v>3</v>
      </c>
      <c r="BF471" t="s">
        <v>3</v>
      </c>
      <c r="BG471" t="s">
        <v>3</v>
      </c>
      <c r="BH471">
        <v>0</v>
      </c>
      <c r="BI471">
        <v>1</v>
      </c>
      <c r="BJ471" t="s">
        <v>578</v>
      </c>
      <c r="BM471">
        <v>10001</v>
      </c>
      <c r="BN471">
        <v>0</v>
      </c>
      <c r="BO471" t="s">
        <v>575</v>
      </c>
      <c r="BP471">
        <v>1</v>
      </c>
      <c r="BQ471">
        <v>2</v>
      </c>
      <c r="BR471">
        <v>0</v>
      </c>
      <c r="BS471">
        <v>35.24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108</v>
      </c>
      <c r="CA471">
        <v>55</v>
      </c>
      <c r="CB471" t="s">
        <v>3</v>
      </c>
      <c r="CE471">
        <v>0</v>
      </c>
      <c r="CF471">
        <v>0</v>
      </c>
      <c r="CG471">
        <v>0</v>
      </c>
      <c r="CM471">
        <v>0</v>
      </c>
      <c r="CN471" t="s">
        <v>2162</v>
      </c>
      <c r="CO471">
        <v>0</v>
      </c>
      <c r="CP471">
        <f t="shared" si="307"/>
        <v>103194</v>
      </c>
      <c r="CQ471">
        <f t="shared" si="300"/>
        <v>52332.358</v>
      </c>
      <c r="CR471">
        <f t="shared" si="308"/>
        <v>2272.4519999999998</v>
      </c>
      <c r="CS471">
        <f t="shared" si="309"/>
        <v>0</v>
      </c>
      <c r="CT471">
        <f t="shared" si="310"/>
        <v>61343.325200000007</v>
      </c>
      <c r="CU471">
        <f t="shared" si="311"/>
        <v>0</v>
      </c>
      <c r="CV471">
        <f t="shared" si="312"/>
        <v>199.16849999999999</v>
      </c>
      <c r="CW471">
        <f t="shared" si="313"/>
        <v>0</v>
      </c>
      <c r="CX471">
        <f t="shared" si="314"/>
        <v>0</v>
      </c>
      <c r="CY471">
        <f t="shared" si="315"/>
        <v>58963.68</v>
      </c>
      <c r="CZ471">
        <f t="shared" si="316"/>
        <v>30027.8</v>
      </c>
      <c r="DC471" t="s">
        <v>3</v>
      </c>
      <c r="DD471" t="s">
        <v>101</v>
      </c>
      <c r="DE471" t="s">
        <v>102</v>
      </c>
      <c r="DF471" t="s">
        <v>102</v>
      </c>
      <c r="DG471" t="s">
        <v>103</v>
      </c>
      <c r="DH471" t="s">
        <v>3</v>
      </c>
      <c r="DI471" t="s">
        <v>103</v>
      </c>
      <c r="DJ471" t="s">
        <v>102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DU471">
        <v>1013</v>
      </c>
      <c r="DV471" t="s">
        <v>577</v>
      </c>
      <c r="DW471" t="s">
        <v>577</v>
      </c>
      <c r="DX471">
        <v>1</v>
      </c>
      <c r="DZ471" t="s">
        <v>3</v>
      </c>
      <c r="EA471" t="s">
        <v>3</v>
      </c>
      <c r="EB471" t="s">
        <v>3</v>
      </c>
      <c r="EC471" t="s">
        <v>3</v>
      </c>
      <c r="EE471">
        <v>53551115</v>
      </c>
      <c r="EF471">
        <v>2</v>
      </c>
      <c r="EG471" t="s">
        <v>38</v>
      </c>
      <c r="EH471">
        <v>10</v>
      </c>
      <c r="EI471" t="s">
        <v>503</v>
      </c>
      <c r="EJ471">
        <v>1</v>
      </c>
      <c r="EK471">
        <v>10001</v>
      </c>
      <c r="EL471" t="s">
        <v>503</v>
      </c>
      <c r="EM471" t="s">
        <v>504</v>
      </c>
      <c r="EO471" t="s">
        <v>648</v>
      </c>
      <c r="EQ471">
        <v>131072</v>
      </c>
      <c r="ER471">
        <v>3069.53</v>
      </c>
      <c r="ES471">
        <v>2367.98</v>
      </c>
      <c r="ET471">
        <v>43.43</v>
      </c>
      <c r="EU471">
        <v>0</v>
      </c>
      <c r="EV471">
        <v>658.12</v>
      </c>
      <c r="EW471">
        <v>75.3</v>
      </c>
      <c r="EX471">
        <v>0</v>
      </c>
      <c r="EY471">
        <v>0</v>
      </c>
      <c r="FQ471">
        <v>0</v>
      </c>
      <c r="FR471">
        <f>ROUND(IF(AND(BH471=3,BI471=3),P471,0),0)</f>
        <v>0</v>
      </c>
      <c r="FS471">
        <v>0</v>
      </c>
      <c r="FX471">
        <v>108</v>
      </c>
      <c r="FY471">
        <v>55</v>
      </c>
      <c r="GA471" t="s">
        <v>3</v>
      </c>
      <c r="GD471">
        <v>1</v>
      </c>
      <c r="GF471">
        <v>729660894</v>
      </c>
      <c r="GG471">
        <v>2</v>
      </c>
      <c r="GH471">
        <v>1</v>
      </c>
      <c r="GI471">
        <v>2</v>
      </c>
      <c r="GJ471">
        <v>0</v>
      </c>
      <c r="GK471">
        <v>0</v>
      </c>
      <c r="GL471">
        <f>ROUND(IF(AND(BH471=3,BI471=3,FS471&lt;&gt;0),P471,0),0)</f>
        <v>0</v>
      </c>
      <c r="GM471">
        <f>ROUND(O471+X471+Y471,0)+GX471</f>
        <v>192186</v>
      </c>
      <c r="GN471">
        <f>IF(OR(BI471=0,BI471=1),ROUND(O471+X471+Y471,0),0)</f>
        <v>192186</v>
      </c>
      <c r="GO471">
        <f>IF(BI471=2,ROUND(O471+X471+Y471,0),0)</f>
        <v>0</v>
      </c>
      <c r="GP471">
        <f>IF(BI471=4,ROUND(O471+X471+Y471,0)+GX471,0)</f>
        <v>0</v>
      </c>
      <c r="GR471">
        <v>0</v>
      </c>
      <c r="GS471">
        <v>3</v>
      </c>
      <c r="GT471">
        <v>0</v>
      </c>
      <c r="GU471" t="s">
        <v>101</v>
      </c>
      <c r="GV471">
        <f>ROUND(((GT471*ROUND(2,7))),2)</f>
        <v>0</v>
      </c>
      <c r="GW471">
        <v>1</v>
      </c>
      <c r="GX471">
        <f>ROUND(HC471*I471,0)</f>
        <v>0</v>
      </c>
      <c r="HA471">
        <v>0</v>
      </c>
      <c r="HB471">
        <v>0</v>
      </c>
      <c r="HC471">
        <f t="shared" si="318"/>
        <v>0</v>
      </c>
      <c r="HE471" t="s">
        <v>3</v>
      </c>
      <c r="HF471" t="s">
        <v>3</v>
      </c>
      <c r="HM471" t="s">
        <v>3</v>
      </c>
      <c r="HN471" t="s">
        <v>505</v>
      </c>
      <c r="HO471" t="s">
        <v>506</v>
      </c>
      <c r="HP471" t="s">
        <v>503</v>
      </c>
      <c r="HQ471" t="s">
        <v>503</v>
      </c>
      <c r="IK471">
        <v>0</v>
      </c>
    </row>
    <row r="472" spans="1:255" x14ac:dyDescent="0.2">
      <c r="A472" s="2">
        <v>18</v>
      </c>
      <c r="B472" s="2">
        <v>1</v>
      </c>
      <c r="C472" s="2">
        <v>963</v>
      </c>
      <c r="D472" s="2"/>
      <c r="E472" s="2" t="s">
        <v>649</v>
      </c>
      <c r="F472" s="2" t="s">
        <v>580</v>
      </c>
      <c r="G472" s="2" t="s">
        <v>581</v>
      </c>
      <c r="H472" s="2" t="s">
        <v>396</v>
      </c>
      <c r="I472" s="2">
        <f>I470*J472</f>
        <v>-1.8244999999999998</v>
      </c>
      <c r="J472" s="2">
        <v>-2.0499999999999998</v>
      </c>
      <c r="K472" s="2">
        <v>-1.0249999999999999</v>
      </c>
      <c r="L472" s="2"/>
      <c r="M472" s="2"/>
      <c r="N472" s="2"/>
      <c r="O472" s="2">
        <f>ROUND(CP472,2)</f>
        <v>-4151.6499999999996</v>
      </c>
      <c r="P472" s="2">
        <f>ROUND(CQ472*I472,2)</f>
        <v>-4151.6499999999996</v>
      </c>
      <c r="Q472" s="2">
        <f>ROUND(CR472*I472,2)</f>
        <v>0</v>
      </c>
      <c r="R472" s="2">
        <f>ROUND(CS472*I472,2)</f>
        <v>0</v>
      </c>
      <c r="S472" s="2">
        <f>ROUND(CT472*I472,2)</f>
        <v>0</v>
      </c>
      <c r="T472" s="2">
        <f>ROUND(CU472*I472,2)</f>
        <v>0</v>
      </c>
      <c r="U472" s="2">
        <f t="shared" si="301"/>
        <v>0</v>
      </c>
      <c r="V472" s="2">
        <f t="shared" si="302"/>
        <v>0</v>
      </c>
      <c r="W472" s="2">
        <f>ROUND(CX472*I472,2)</f>
        <v>0</v>
      </c>
      <c r="X472" s="2">
        <f>ROUND(CY472,2)</f>
        <v>0</v>
      </c>
      <c r="Y472" s="2">
        <f>ROUND(CZ472,2)</f>
        <v>0</v>
      </c>
      <c r="Z472" s="2"/>
      <c r="AA472" s="2">
        <v>53551706</v>
      </c>
      <c r="AB472" s="2">
        <f t="shared" si="303"/>
        <v>2275.5</v>
      </c>
      <c r="AC472" s="2">
        <f t="shared" ref="AC472:AC483" si="324">ROUND((ES472),2)</f>
        <v>2275.5</v>
      </c>
      <c r="AD472" s="2">
        <f>ROUND((((ET472)-(EU472))+AE472),2)</f>
        <v>0</v>
      </c>
      <c r="AE472" s="2">
        <f t="shared" ref="AE472:AF475" si="325">ROUND((EU472),2)</f>
        <v>0</v>
      </c>
      <c r="AF472" s="2">
        <f t="shared" si="325"/>
        <v>0</v>
      </c>
      <c r="AG472" s="2">
        <f t="shared" si="305"/>
        <v>0</v>
      </c>
      <c r="AH472" s="2">
        <f t="shared" ref="AH472:AI475" si="326">(EW472)</f>
        <v>0</v>
      </c>
      <c r="AI472" s="2">
        <f t="shared" si="326"/>
        <v>0</v>
      </c>
      <c r="AJ472" s="2">
        <f t="shared" si="306"/>
        <v>0</v>
      </c>
      <c r="AK472" s="2">
        <v>2275.5</v>
      </c>
      <c r="AL472" s="2">
        <v>2275.5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108</v>
      </c>
      <c r="AU472" s="2">
        <v>55</v>
      </c>
      <c r="AV472" s="2">
        <v>1</v>
      </c>
      <c r="AW472" s="2">
        <v>1</v>
      </c>
      <c r="AX472" s="2"/>
      <c r="AY472" s="2"/>
      <c r="AZ472" s="2">
        <v>1</v>
      </c>
      <c r="BA472" s="2">
        <v>1</v>
      </c>
      <c r="BB472" s="2">
        <v>1</v>
      </c>
      <c r="BC472" s="2">
        <v>1</v>
      </c>
      <c r="BD472" s="2" t="s">
        <v>3</v>
      </c>
      <c r="BE472" s="2" t="s">
        <v>3</v>
      </c>
      <c r="BF472" s="2" t="s">
        <v>3</v>
      </c>
      <c r="BG472" s="2" t="s">
        <v>3</v>
      </c>
      <c r="BH472" s="2">
        <v>3</v>
      </c>
      <c r="BI472" s="2">
        <v>1</v>
      </c>
      <c r="BJ472" s="2" t="s">
        <v>582</v>
      </c>
      <c r="BK472" s="2"/>
      <c r="BL472" s="2"/>
      <c r="BM472" s="2">
        <v>10001</v>
      </c>
      <c r="BN472" s="2">
        <v>0</v>
      </c>
      <c r="BO472" s="2" t="s">
        <v>3</v>
      </c>
      <c r="BP472" s="2">
        <v>0</v>
      </c>
      <c r="BQ472" s="2">
        <v>2</v>
      </c>
      <c r="BR472" s="2">
        <v>1</v>
      </c>
      <c r="BS472" s="2">
        <v>1</v>
      </c>
      <c r="BT472" s="2">
        <v>1</v>
      </c>
      <c r="BU472" s="2">
        <v>1</v>
      </c>
      <c r="BV472" s="2">
        <v>1</v>
      </c>
      <c r="BW472" s="2">
        <v>1</v>
      </c>
      <c r="BX472" s="2">
        <v>1</v>
      </c>
      <c r="BY472" s="2" t="s">
        <v>3</v>
      </c>
      <c r="BZ472" s="2">
        <v>108</v>
      </c>
      <c r="CA472" s="2">
        <v>55</v>
      </c>
      <c r="CB472" s="2" t="s">
        <v>3</v>
      </c>
      <c r="CC472" s="2"/>
      <c r="CD472" s="2"/>
      <c r="CE472" s="2">
        <v>0</v>
      </c>
      <c r="CF472" s="2">
        <v>0</v>
      </c>
      <c r="CG472" s="2">
        <v>0</v>
      </c>
      <c r="CH472" s="2"/>
      <c r="CI472" s="2"/>
      <c r="CJ472" s="2"/>
      <c r="CK472" s="2"/>
      <c r="CL472" s="2"/>
      <c r="CM472" s="2">
        <v>0</v>
      </c>
      <c r="CN472" s="2" t="s">
        <v>2162</v>
      </c>
      <c r="CO472" s="2">
        <v>0</v>
      </c>
      <c r="CP472" s="2">
        <f t="shared" si="307"/>
        <v>-4151.6499999999996</v>
      </c>
      <c r="CQ472" s="2">
        <f t="shared" si="300"/>
        <v>2275.5</v>
      </c>
      <c r="CR472" s="2">
        <f t="shared" si="308"/>
        <v>0</v>
      </c>
      <c r="CS472" s="2">
        <f t="shared" si="309"/>
        <v>0</v>
      </c>
      <c r="CT472" s="2">
        <f t="shared" si="310"/>
        <v>0</v>
      </c>
      <c r="CU472" s="2">
        <f t="shared" si="311"/>
        <v>0</v>
      </c>
      <c r="CV472" s="2">
        <f t="shared" si="312"/>
        <v>0</v>
      </c>
      <c r="CW472" s="2">
        <f t="shared" si="313"/>
        <v>0</v>
      </c>
      <c r="CX472" s="2">
        <f t="shared" si="314"/>
        <v>0</v>
      </c>
      <c r="CY472" s="2">
        <f t="shared" si="315"/>
        <v>0</v>
      </c>
      <c r="CZ472" s="2">
        <f t="shared" si="316"/>
        <v>0</v>
      </c>
      <c r="DA472" s="2"/>
      <c r="DB472" s="2"/>
      <c r="DC472" s="2" t="s">
        <v>3</v>
      </c>
      <c r="DD472" s="2" t="s">
        <v>3</v>
      </c>
      <c r="DE472" s="2" t="s">
        <v>3</v>
      </c>
      <c r="DF472" s="2" t="s">
        <v>3</v>
      </c>
      <c r="DG472" s="2" t="s">
        <v>3</v>
      </c>
      <c r="DH472" s="2" t="s">
        <v>3</v>
      </c>
      <c r="DI472" s="2" t="s">
        <v>3</v>
      </c>
      <c r="DJ472" s="2" t="s">
        <v>3</v>
      </c>
      <c r="DK472" s="2" t="s">
        <v>3</v>
      </c>
      <c r="DL472" s="2" t="s">
        <v>3</v>
      </c>
      <c r="DM472" s="2" t="s">
        <v>3</v>
      </c>
      <c r="DN472" s="2">
        <v>0</v>
      </c>
      <c r="DO472" s="2">
        <v>0</v>
      </c>
      <c r="DP472" s="2">
        <v>1</v>
      </c>
      <c r="DQ472" s="2">
        <v>1</v>
      </c>
      <c r="DR472" s="2"/>
      <c r="DS472" s="2"/>
      <c r="DT472" s="2"/>
      <c r="DU472" s="2">
        <v>1005</v>
      </c>
      <c r="DV472" s="2" t="s">
        <v>396</v>
      </c>
      <c r="DW472" s="2" t="s">
        <v>396</v>
      </c>
      <c r="DX472" s="2">
        <v>100</v>
      </c>
      <c r="DY472" s="2"/>
      <c r="DZ472" s="2" t="s">
        <v>3</v>
      </c>
      <c r="EA472" s="2" t="s">
        <v>3</v>
      </c>
      <c r="EB472" s="2" t="s">
        <v>3</v>
      </c>
      <c r="EC472" s="2" t="s">
        <v>3</v>
      </c>
      <c r="ED472" s="2"/>
      <c r="EE472" s="2">
        <v>53551115</v>
      </c>
      <c r="EF472" s="2">
        <v>2</v>
      </c>
      <c r="EG472" s="2" t="s">
        <v>38</v>
      </c>
      <c r="EH472" s="2">
        <v>10</v>
      </c>
      <c r="EI472" s="2" t="s">
        <v>503</v>
      </c>
      <c r="EJ472" s="2">
        <v>1</v>
      </c>
      <c r="EK472" s="2">
        <v>10001</v>
      </c>
      <c r="EL472" s="2" t="s">
        <v>503</v>
      </c>
      <c r="EM472" s="2" t="s">
        <v>504</v>
      </c>
      <c r="EN472" s="2"/>
      <c r="EO472" s="2" t="s">
        <v>648</v>
      </c>
      <c r="EP472" s="2"/>
      <c r="EQ472" s="2">
        <v>0</v>
      </c>
      <c r="ER472" s="2">
        <v>2275.5</v>
      </c>
      <c r="ES472" s="2">
        <v>2275.5</v>
      </c>
      <c r="ET472" s="2">
        <v>0</v>
      </c>
      <c r="EU472" s="2">
        <v>0</v>
      </c>
      <c r="EV472" s="2">
        <v>0</v>
      </c>
      <c r="EW472" s="2">
        <v>0</v>
      </c>
      <c r="EX472" s="2">
        <v>0</v>
      </c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>
        <v>0</v>
      </c>
      <c r="FR472" s="2">
        <f>ROUND(IF(AND(BH472=3,BI472=3),P472,0),2)</f>
        <v>0</v>
      </c>
      <c r="FS472" s="2">
        <v>0</v>
      </c>
      <c r="FT472" s="2"/>
      <c r="FU472" s="2"/>
      <c r="FV472" s="2"/>
      <c r="FW472" s="2"/>
      <c r="FX472" s="2">
        <v>108</v>
      </c>
      <c r="FY472" s="2">
        <v>55</v>
      </c>
      <c r="FZ472" s="2"/>
      <c r="GA472" s="2" t="s">
        <v>3</v>
      </c>
      <c r="GB472" s="2"/>
      <c r="GC472" s="2"/>
      <c r="GD472" s="2">
        <v>1</v>
      </c>
      <c r="GE472" s="2"/>
      <c r="GF472" s="2">
        <v>-1011621594</v>
      </c>
      <c r="GG472" s="2">
        <v>2</v>
      </c>
      <c r="GH472" s="2">
        <v>1</v>
      </c>
      <c r="GI472" s="2">
        <v>3</v>
      </c>
      <c r="GJ472" s="2">
        <v>0</v>
      </c>
      <c r="GK472" s="2">
        <v>0</v>
      </c>
      <c r="GL472" s="2">
        <f>ROUND(IF(AND(BH472=3,BI472=3,FS472&lt;&gt;0),P472,0),2)</f>
        <v>0</v>
      </c>
      <c r="GM472" s="2">
        <f>ROUND(O472+X472+Y472,2)+GX472</f>
        <v>-4151.6499999999996</v>
      </c>
      <c r="GN472" s="2">
        <f>IF(OR(BI472=0,BI472=1),ROUND(O472+X472+Y472,2),0)</f>
        <v>-4151.6499999999996</v>
      </c>
      <c r="GO472" s="2">
        <f>IF(BI472=2,ROUND(O472+X472+Y472,2),0)</f>
        <v>0</v>
      </c>
      <c r="GP472" s="2">
        <f>IF(BI472=4,ROUND(O472+X472+Y472,2)+GX472,0)</f>
        <v>0</v>
      </c>
      <c r="GQ472" s="2"/>
      <c r="GR472" s="2">
        <v>0</v>
      </c>
      <c r="GS472" s="2">
        <v>0</v>
      </c>
      <c r="GT472" s="2">
        <v>0</v>
      </c>
      <c r="GU472" s="2" t="s">
        <v>3</v>
      </c>
      <c r="GV472" s="2">
        <f t="shared" ref="GV472:GV483" si="327">ROUND((GT472),2)</f>
        <v>0</v>
      </c>
      <c r="GW472" s="2">
        <v>1</v>
      </c>
      <c r="GX472" s="2">
        <f>ROUND(HC472*I472,2)</f>
        <v>0</v>
      </c>
      <c r="GY472" s="2"/>
      <c r="GZ472" s="2"/>
      <c r="HA472" s="2">
        <v>0</v>
      </c>
      <c r="HB472" s="2">
        <v>0</v>
      </c>
      <c r="HC472" s="2">
        <f t="shared" si="318"/>
        <v>0</v>
      </c>
      <c r="HD472" s="2"/>
      <c r="HE472" s="2" t="s">
        <v>3</v>
      </c>
      <c r="HF472" s="2" t="s">
        <v>3</v>
      </c>
      <c r="HG472" s="2"/>
      <c r="HH472" s="2"/>
      <c r="HI472" s="2"/>
      <c r="HJ472" s="2"/>
      <c r="HK472" s="2"/>
      <c r="HL472" s="2"/>
      <c r="HM472" s="2" t="s">
        <v>101</v>
      </c>
      <c r="HN472" s="2" t="s">
        <v>505</v>
      </c>
      <c r="HO472" s="2" t="s">
        <v>506</v>
      </c>
      <c r="HP472" s="2" t="s">
        <v>503</v>
      </c>
      <c r="HQ472" s="2" t="s">
        <v>503</v>
      </c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>
        <v>0</v>
      </c>
      <c r="IL472" s="2"/>
      <c r="IM472" s="2"/>
      <c r="IN472" s="2"/>
      <c r="IO472" s="2"/>
      <c r="IP472" s="2"/>
      <c r="IQ472" s="2"/>
      <c r="IR472" s="2"/>
      <c r="IS472" s="2"/>
      <c r="IT472" s="2"/>
      <c r="IU472" s="2"/>
    </row>
    <row r="473" spans="1:255" x14ac:dyDescent="0.2">
      <c r="A473">
        <v>18</v>
      </c>
      <c r="B473">
        <v>1</v>
      </c>
      <c r="C473">
        <v>969</v>
      </c>
      <c r="E473" t="s">
        <v>649</v>
      </c>
      <c r="F473" t="s">
        <v>580</v>
      </c>
      <c r="G473" t="s">
        <v>581</v>
      </c>
      <c r="H473" t="s">
        <v>396</v>
      </c>
      <c r="I473">
        <f>I471*J473</f>
        <v>-1.8244999999999998</v>
      </c>
      <c r="J473">
        <v>-2.0499999999999998</v>
      </c>
      <c r="K473">
        <v>-1.0249999999999999</v>
      </c>
      <c r="O473">
        <f>ROUND(CP473,0)</f>
        <v>-46498</v>
      </c>
      <c r="P473">
        <f>ROUND(CQ473*I473,0)</f>
        <v>-46498</v>
      </c>
      <c r="Q473">
        <f>ROUND(CR473*I473,0)</f>
        <v>0</v>
      </c>
      <c r="R473">
        <f>ROUND(CS473*I473,0)</f>
        <v>0</v>
      </c>
      <c r="S473">
        <f>ROUND(CT473*I473,0)</f>
        <v>0</v>
      </c>
      <c r="T473">
        <f>ROUND(CU473*I473,0)</f>
        <v>0</v>
      </c>
      <c r="U473">
        <f t="shared" si="301"/>
        <v>0</v>
      </c>
      <c r="V473">
        <f t="shared" si="302"/>
        <v>0</v>
      </c>
      <c r="W473">
        <f>ROUND(CX473*I473,0)</f>
        <v>0</v>
      </c>
      <c r="X473">
        <f>ROUND(CY473,0)</f>
        <v>0</v>
      </c>
      <c r="Y473">
        <f>ROUND(CZ473,0)</f>
        <v>0</v>
      </c>
      <c r="AA473">
        <v>53551707</v>
      </c>
      <c r="AB473">
        <f t="shared" si="303"/>
        <v>2275.5</v>
      </c>
      <c r="AC473">
        <f t="shared" si="324"/>
        <v>2275.5</v>
      </c>
      <c r="AD473">
        <f>ROUND((((ET473)-(EU473))+AE473),2)</f>
        <v>0</v>
      </c>
      <c r="AE473">
        <f t="shared" si="325"/>
        <v>0</v>
      </c>
      <c r="AF473">
        <f t="shared" si="325"/>
        <v>0</v>
      </c>
      <c r="AG473">
        <f t="shared" si="305"/>
        <v>0</v>
      </c>
      <c r="AH473">
        <f t="shared" si="326"/>
        <v>0</v>
      </c>
      <c r="AI473">
        <f t="shared" si="326"/>
        <v>0</v>
      </c>
      <c r="AJ473">
        <f t="shared" si="306"/>
        <v>0</v>
      </c>
      <c r="AK473">
        <v>2275.5</v>
      </c>
      <c r="AL473">
        <v>2275.5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108</v>
      </c>
      <c r="AU473">
        <v>55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11.2</v>
      </c>
      <c r="BD473" t="s">
        <v>3</v>
      </c>
      <c r="BE473" t="s">
        <v>3</v>
      </c>
      <c r="BF473" t="s">
        <v>3</v>
      </c>
      <c r="BG473" t="s">
        <v>3</v>
      </c>
      <c r="BH473">
        <v>3</v>
      </c>
      <c r="BI473">
        <v>1</v>
      </c>
      <c r="BJ473" t="s">
        <v>582</v>
      </c>
      <c r="BM473">
        <v>10001</v>
      </c>
      <c r="BN473">
        <v>0</v>
      </c>
      <c r="BO473" t="s">
        <v>580</v>
      </c>
      <c r="BP473">
        <v>1</v>
      </c>
      <c r="BQ473">
        <v>2</v>
      </c>
      <c r="BR473">
        <v>1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108</v>
      </c>
      <c r="CA473">
        <v>55</v>
      </c>
      <c r="CB473" t="s">
        <v>3</v>
      </c>
      <c r="CE473">
        <v>0</v>
      </c>
      <c r="CF473">
        <v>0</v>
      </c>
      <c r="CG473">
        <v>0</v>
      </c>
      <c r="CM473">
        <v>0</v>
      </c>
      <c r="CN473" t="s">
        <v>2162</v>
      </c>
      <c r="CO473">
        <v>0</v>
      </c>
      <c r="CP473">
        <f t="shared" si="307"/>
        <v>-46498</v>
      </c>
      <c r="CQ473">
        <f t="shared" si="300"/>
        <v>25485.599999999999</v>
      </c>
      <c r="CR473">
        <f t="shared" si="308"/>
        <v>0</v>
      </c>
      <c r="CS473">
        <f t="shared" si="309"/>
        <v>0</v>
      </c>
      <c r="CT473">
        <f t="shared" si="310"/>
        <v>0</v>
      </c>
      <c r="CU473">
        <f t="shared" si="311"/>
        <v>0</v>
      </c>
      <c r="CV473">
        <f t="shared" si="312"/>
        <v>0</v>
      </c>
      <c r="CW473">
        <f t="shared" si="313"/>
        <v>0</v>
      </c>
      <c r="CX473">
        <f t="shared" si="314"/>
        <v>0</v>
      </c>
      <c r="CY473">
        <f t="shared" si="315"/>
        <v>0</v>
      </c>
      <c r="CZ473">
        <f t="shared" si="316"/>
        <v>0</v>
      </c>
      <c r="DC473" t="s">
        <v>3</v>
      </c>
      <c r="DD473" t="s">
        <v>3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DU473">
        <v>1005</v>
      </c>
      <c r="DV473" t="s">
        <v>396</v>
      </c>
      <c r="DW473" t="s">
        <v>396</v>
      </c>
      <c r="DX473">
        <v>100</v>
      </c>
      <c r="DZ473" t="s">
        <v>3</v>
      </c>
      <c r="EA473" t="s">
        <v>3</v>
      </c>
      <c r="EB473" t="s">
        <v>3</v>
      </c>
      <c r="EC473" t="s">
        <v>3</v>
      </c>
      <c r="EE473">
        <v>53551115</v>
      </c>
      <c r="EF473">
        <v>2</v>
      </c>
      <c r="EG473" t="s">
        <v>38</v>
      </c>
      <c r="EH473">
        <v>10</v>
      </c>
      <c r="EI473" t="s">
        <v>503</v>
      </c>
      <c r="EJ473">
        <v>1</v>
      </c>
      <c r="EK473">
        <v>10001</v>
      </c>
      <c r="EL473" t="s">
        <v>503</v>
      </c>
      <c r="EM473" t="s">
        <v>504</v>
      </c>
      <c r="EO473" t="s">
        <v>648</v>
      </c>
      <c r="EQ473">
        <v>0</v>
      </c>
      <c r="ER473">
        <v>2275.5</v>
      </c>
      <c r="ES473">
        <v>2275.5</v>
      </c>
      <c r="ET473">
        <v>0</v>
      </c>
      <c r="EU473">
        <v>0</v>
      </c>
      <c r="EV473">
        <v>0</v>
      </c>
      <c r="EW473">
        <v>0</v>
      </c>
      <c r="EX473">
        <v>0</v>
      </c>
      <c r="FQ473">
        <v>0</v>
      </c>
      <c r="FR473">
        <f>ROUND(IF(AND(BH473=3,BI473=3),P473,0),0)</f>
        <v>0</v>
      </c>
      <c r="FS473">
        <v>0</v>
      </c>
      <c r="FX473">
        <v>108</v>
      </c>
      <c r="FY473">
        <v>55</v>
      </c>
      <c r="GA473" t="s">
        <v>3</v>
      </c>
      <c r="GD473">
        <v>1</v>
      </c>
      <c r="GF473">
        <v>-1011621594</v>
      </c>
      <c r="GG473">
        <v>2</v>
      </c>
      <c r="GH473">
        <v>1</v>
      </c>
      <c r="GI473">
        <v>3</v>
      </c>
      <c r="GJ473">
        <v>0</v>
      </c>
      <c r="GK473">
        <v>0</v>
      </c>
      <c r="GL473">
        <f>ROUND(IF(AND(BH473=3,BI473=3,FS473&lt;&gt;0),P473,0),0)</f>
        <v>0</v>
      </c>
      <c r="GM473">
        <f>ROUND(O473+X473+Y473,0)+GX473</f>
        <v>-46498</v>
      </c>
      <c r="GN473">
        <f>IF(OR(BI473=0,BI473=1),ROUND(O473+X473+Y473,0),0)</f>
        <v>-46498</v>
      </c>
      <c r="GO473">
        <f>IF(BI473=2,ROUND(O473+X473+Y473,0),0)</f>
        <v>0</v>
      </c>
      <c r="GP473">
        <f>IF(BI473=4,ROUND(O473+X473+Y473,0)+GX473,0)</f>
        <v>0</v>
      </c>
      <c r="GR473">
        <v>0</v>
      </c>
      <c r="GS473">
        <v>3</v>
      </c>
      <c r="GT473">
        <v>0</v>
      </c>
      <c r="GU473" t="s">
        <v>3</v>
      </c>
      <c r="GV473">
        <f t="shared" si="327"/>
        <v>0</v>
      </c>
      <c r="GW473">
        <v>1</v>
      </c>
      <c r="GX473">
        <f>ROUND(HC473*I473,0)</f>
        <v>0</v>
      </c>
      <c r="HA473">
        <v>0</v>
      </c>
      <c r="HB473">
        <v>0</v>
      </c>
      <c r="HC473">
        <f t="shared" si="318"/>
        <v>0</v>
      </c>
      <c r="HE473" t="s">
        <v>3</v>
      </c>
      <c r="HF473" t="s">
        <v>3</v>
      </c>
      <c r="HM473" t="s">
        <v>101</v>
      </c>
      <c r="HN473" t="s">
        <v>505</v>
      </c>
      <c r="HO473" t="s">
        <v>506</v>
      </c>
      <c r="HP473" t="s">
        <v>503</v>
      </c>
      <c r="HQ473" t="s">
        <v>503</v>
      </c>
      <c r="IK473">
        <v>0</v>
      </c>
    </row>
    <row r="474" spans="1:255" x14ac:dyDescent="0.2">
      <c r="A474" s="2">
        <v>18</v>
      </c>
      <c r="B474" s="2">
        <v>1</v>
      </c>
      <c r="C474" s="2">
        <v>964</v>
      </c>
      <c r="D474" s="2"/>
      <c r="E474" s="2" t="s">
        <v>650</v>
      </c>
      <c r="F474" s="2" t="s">
        <v>651</v>
      </c>
      <c r="G474" s="2" t="s">
        <v>652</v>
      </c>
      <c r="H474" s="2" t="s">
        <v>185</v>
      </c>
      <c r="I474" s="2">
        <f>I470*J474</f>
        <v>297.08</v>
      </c>
      <c r="J474" s="2">
        <v>333.79775280898872</v>
      </c>
      <c r="K474" s="2">
        <v>333.797753</v>
      </c>
      <c r="L474" s="2"/>
      <c r="M474" s="2"/>
      <c r="N474" s="2"/>
      <c r="O474" s="2">
        <f>ROUND(CP474,2)</f>
        <v>526494</v>
      </c>
      <c r="P474" s="2">
        <f>ROUND(ROUND(CQ474*I474,0)/BC474,2)</f>
        <v>526494</v>
      </c>
      <c r="Q474" s="2">
        <f>ROUND(CR474*I474,2)</f>
        <v>0</v>
      </c>
      <c r="R474" s="2">
        <f>ROUND(CS474*I474,2)</f>
        <v>0</v>
      </c>
      <c r="S474" s="2">
        <f>ROUND(CT474*I474,2)</f>
        <v>0</v>
      </c>
      <c r="T474" s="2">
        <f>ROUND(CU474*I474,2)</f>
        <v>0</v>
      </c>
      <c r="U474" s="2">
        <f t="shared" si="301"/>
        <v>0</v>
      </c>
      <c r="V474" s="2">
        <f t="shared" si="302"/>
        <v>0</v>
      </c>
      <c r="W474" s="2">
        <f>ROUND(CX474*I474,2)</f>
        <v>0</v>
      </c>
      <c r="X474" s="2">
        <f>ROUND(CY474,2)</f>
        <v>0</v>
      </c>
      <c r="Y474" s="2">
        <f>ROUND(CZ474,2)</f>
        <v>0</v>
      </c>
      <c r="Z474" s="2"/>
      <c r="AA474" s="2">
        <v>53551706</v>
      </c>
      <c r="AB474" s="2">
        <f t="shared" si="303"/>
        <v>1772.23</v>
      </c>
      <c r="AC474" s="2">
        <f t="shared" si="324"/>
        <v>1772.23</v>
      </c>
      <c r="AD474" s="2">
        <f>ROUND((((ET474)-(EU474))+AE474),2)</f>
        <v>0</v>
      </c>
      <c r="AE474" s="2">
        <f t="shared" si="325"/>
        <v>0</v>
      </c>
      <c r="AF474" s="2">
        <f t="shared" si="325"/>
        <v>0</v>
      </c>
      <c r="AG474" s="2">
        <f t="shared" si="305"/>
        <v>0</v>
      </c>
      <c r="AH474" s="2">
        <f t="shared" si="326"/>
        <v>0</v>
      </c>
      <c r="AI474" s="2">
        <f t="shared" si="326"/>
        <v>0</v>
      </c>
      <c r="AJ474" s="2">
        <f t="shared" si="306"/>
        <v>0</v>
      </c>
      <c r="AK474" s="2">
        <v>1772.23</v>
      </c>
      <c r="AL474" s="2">
        <v>1772.23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108</v>
      </c>
      <c r="AU474" s="2">
        <v>55</v>
      </c>
      <c r="AV474" s="2">
        <v>1</v>
      </c>
      <c r="AW474" s="2">
        <v>1</v>
      </c>
      <c r="AX474" s="2"/>
      <c r="AY474" s="2"/>
      <c r="AZ474" s="2">
        <v>1</v>
      </c>
      <c r="BA474" s="2">
        <v>1</v>
      </c>
      <c r="BB474" s="2">
        <v>1</v>
      </c>
      <c r="BC474" s="2">
        <v>1</v>
      </c>
      <c r="BD474" s="2" t="s">
        <v>3</v>
      </c>
      <c r="BE474" s="2" t="s">
        <v>3</v>
      </c>
      <c r="BF474" s="2" t="s">
        <v>3</v>
      </c>
      <c r="BG474" s="2" t="s">
        <v>3</v>
      </c>
      <c r="BH474" s="2">
        <v>3</v>
      </c>
      <c r="BI474" s="2">
        <v>1</v>
      </c>
      <c r="BJ474" s="2" t="s">
        <v>3</v>
      </c>
      <c r="BK474" s="2"/>
      <c r="BL474" s="2"/>
      <c r="BM474" s="2">
        <v>10001</v>
      </c>
      <c r="BN474" s="2">
        <v>0</v>
      </c>
      <c r="BO474" s="2" t="s">
        <v>3</v>
      </c>
      <c r="BP474" s="2">
        <v>0</v>
      </c>
      <c r="BQ474" s="2">
        <v>2</v>
      </c>
      <c r="BR474" s="2">
        <v>0</v>
      </c>
      <c r="BS474" s="2">
        <v>1</v>
      </c>
      <c r="BT474" s="2">
        <v>1</v>
      </c>
      <c r="BU474" s="2">
        <v>1</v>
      </c>
      <c r="BV474" s="2">
        <v>1</v>
      </c>
      <c r="BW474" s="2">
        <v>1</v>
      </c>
      <c r="BX474" s="2">
        <v>1</v>
      </c>
      <c r="BY474" s="2" t="s">
        <v>3</v>
      </c>
      <c r="BZ474" s="2">
        <v>108</v>
      </c>
      <c r="CA474" s="2">
        <v>55</v>
      </c>
      <c r="CB474" s="2" t="s">
        <v>3</v>
      </c>
      <c r="CC474" s="2"/>
      <c r="CD474" s="2"/>
      <c r="CE474" s="2">
        <v>0</v>
      </c>
      <c r="CF474" s="2">
        <v>0</v>
      </c>
      <c r="CG474" s="2">
        <v>0</v>
      </c>
      <c r="CH474" s="2"/>
      <c r="CI474" s="2"/>
      <c r="CJ474" s="2"/>
      <c r="CK474" s="2"/>
      <c r="CL474" s="2"/>
      <c r="CM474" s="2">
        <v>0</v>
      </c>
      <c r="CN474" s="2" t="s">
        <v>3</v>
      </c>
      <c r="CO474" s="2">
        <v>0</v>
      </c>
      <c r="CP474" s="2">
        <f t="shared" si="307"/>
        <v>526494</v>
      </c>
      <c r="CQ474" s="2">
        <f>AC474</f>
        <v>1772.23</v>
      </c>
      <c r="CR474" s="2">
        <f t="shared" si="308"/>
        <v>0</v>
      </c>
      <c r="CS474" s="2">
        <f t="shared" si="309"/>
        <v>0</v>
      </c>
      <c r="CT474" s="2">
        <f t="shared" si="310"/>
        <v>0</v>
      </c>
      <c r="CU474" s="2">
        <f t="shared" si="311"/>
        <v>0</v>
      </c>
      <c r="CV474" s="2">
        <f t="shared" si="312"/>
        <v>0</v>
      </c>
      <c r="CW474" s="2">
        <f t="shared" si="313"/>
        <v>0</v>
      </c>
      <c r="CX474" s="2">
        <f t="shared" si="314"/>
        <v>0</v>
      </c>
      <c r="CY474" s="2">
        <f t="shared" si="315"/>
        <v>0</v>
      </c>
      <c r="CZ474" s="2">
        <f t="shared" si="316"/>
        <v>0</v>
      </c>
      <c r="DA474" s="2"/>
      <c r="DB474" s="2"/>
      <c r="DC474" s="2" t="s">
        <v>3</v>
      </c>
      <c r="DD474" s="2" t="s">
        <v>3</v>
      </c>
      <c r="DE474" s="2" t="s">
        <v>3</v>
      </c>
      <c r="DF474" s="2" t="s">
        <v>3</v>
      </c>
      <c r="DG474" s="2" t="s">
        <v>3</v>
      </c>
      <c r="DH474" s="2" t="s">
        <v>3</v>
      </c>
      <c r="DI474" s="2" t="s">
        <v>3</v>
      </c>
      <c r="DJ474" s="2" t="s">
        <v>3</v>
      </c>
      <c r="DK474" s="2" t="s">
        <v>3</v>
      </c>
      <c r="DL474" s="2" t="s">
        <v>3</v>
      </c>
      <c r="DM474" s="2" t="s">
        <v>3</v>
      </c>
      <c r="DN474" s="2">
        <v>0</v>
      </c>
      <c r="DO474" s="2">
        <v>0</v>
      </c>
      <c r="DP474" s="2">
        <v>1</v>
      </c>
      <c r="DQ474" s="2">
        <v>1</v>
      </c>
      <c r="DR474" s="2"/>
      <c r="DS474" s="2"/>
      <c r="DT474" s="2"/>
      <c r="DU474" s="2">
        <v>1003</v>
      </c>
      <c r="DV474" s="2" t="s">
        <v>185</v>
      </c>
      <c r="DW474" s="2" t="s">
        <v>185</v>
      </c>
      <c r="DX474" s="2">
        <v>1</v>
      </c>
      <c r="DY474" s="2"/>
      <c r="DZ474" s="2" t="s">
        <v>3</v>
      </c>
      <c r="EA474" s="2" t="s">
        <v>3</v>
      </c>
      <c r="EB474" s="2" t="s">
        <v>3</v>
      </c>
      <c r="EC474" s="2" t="s">
        <v>3</v>
      </c>
      <c r="ED474" s="2"/>
      <c r="EE474" s="2">
        <v>53551115</v>
      </c>
      <c r="EF474" s="2">
        <v>2</v>
      </c>
      <c r="EG474" s="2" t="s">
        <v>38</v>
      </c>
      <c r="EH474" s="2">
        <v>10</v>
      </c>
      <c r="EI474" s="2" t="s">
        <v>503</v>
      </c>
      <c r="EJ474" s="2">
        <v>1</v>
      </c>
      <c r="EK474" s="2">
        <v>10001</v>
      </c>
      <c r="EL474" s="2" t="s">
        <v>503</v>
      </c>
      <c r="EM474" s="2" t="s">
        <v>504</v>
      </c>
      <c r="EN474" s="2"/>
      <c r="EO474" s="2" t="s">
        <v>3</v>
      </c>
      <c r="EP474" s="2"/>
      <c r="EQ474" s="2">
        <v>0</v>
      </c>
      <c r="ER474" s="2">
        <v>285.11999999999995</v>
      </c>
      <c r="ES474" s="2">
        <v>1772.23</v>
      </c>
      <c r="ET474" s="2">
        <v>0</v>
      </c>
      <c r="EU474" s="2">
        <v>0</v>
      </c>
      <c r="EV474" s="2">
        <v>0</v>
      </c>
      <c r="EW474" s="2">
        <v>0</v>
      </c>
      <c r="EX474" s="2">
        <v>0</v>
      </c>
      <c r="EY474" s="2"/>
      <c r="EZ474" s="2">
        <v>5</v>
      </c>
      <c r="FA474" s="2"/>
      <c r="FB474" s="2"/>
      <c r="FC474" s="2">
        <v>1</v>
      </c>
      <c r="FD474" s="2">
        <v>18</v>
      </c>
      <c r="FE474" s="2"/>
      <c r="FF474" s="2">
        <v>2126.67</v>
      </c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>
        <v>0</v>
      </c>
      <c r="FR474" s="2">
        <f>ROUND(IF(AND(BH474=3,BI474=3),P474,0),2)</f>
        <v>0</v>
      </c>
      <c r="FS474" s="2">
        <v>0</v>
      </c>
      <c r="FT474" s="2"/>
      <c r="FU474" s="2"/>
      <c r="FV474" s="2"/>
      <c r="FW474" s="2"/>
      <c r="FX474" s="2">
        <v>108</v>
      </c>
      <c r="FY474" s="2">
        <v>55</v>
      </c>
      <c r="FZ474" s="2"/>
      <c r="GA474" s="2" t="s">
        <v>653</v>
      </c>
      <c r="GB474" s="2"/>
      <c r="GC474" s="2"/>
      <c r="GD474" s="2">
        <v>1</v>
      </c>
      <c r="GE474" s="2"/>
      <c r="GF474" s="2">
        <v>-1097852192</v>
      </c>
      <c r="GG474" s="2">
        <v>2</v>
      </c>
      <c r="GH474" s="2">
        <v>3</v>
      </c>
      <c r="GI474" s="2">
        <v>-2</v>
      </c>
      <c r="GJ474" s="2">
        <v>0</v>
      </c>
      <c r="GK474" s="2">
        <v>0</v>
      </c>
      <c r="GL474" s="2">
        <f>ROUND(IF(AND(BH474=3,BI474=3,FS474&lt;&gt;0),P474,0),2)</f>
        <v>0</v>
      </c>
      <c r="GM474" s="2">
        <f>ROUND(O474+X474+Y474,2)+GX474</f>
        <v>526494</v>
      </c>
      <c r="GN474" s="2">
        <f>IF(OR(BI474=0,BI474=1),ROUND(O474+X474+Y474,2),0)</f>
        <v>526494</v>
      </c>
      <c r="GO474" s="2">
        <f>IF(BI474=2,ROUND(O474+X474+Y474,2),0)</f>
        <v>0</v>
      </c>
      <c r="GP474" s="2">
        <f>IF(BI474=4,ROUND(O474+X474+Y474,2)+GX474,0)</f>
        <v>0</v>
      </c>
      <c r="GQ474" s="2"/>
      <c r="GR474" s="2">
        <v>1</v>
      </c>
      <c r="GS474" s="2">
        <v>1</v>
      </c>
      <c r="GT474" s="2">
        <v>0</v>
      </c>
      <c r="GU474" s="2" t="s">
        <v>3</v>
      </c>
      <c r="GV474" s="2">
        <f t="shared" si="327"/>
        <v>0</v>
      </c>
      <c r="GW474" s="2">
        <v>1</v>
      </c>
      <c r="GX474" s="2">
        <f>ROUND(HC474*I474,2)</f>
        <v>0</v>
      </c>
      <c r="GY474" s="2"/>
      <c r="GZ474" s="2"/>
      <c r="HA474" s="2">
        <v>0</v>
      </c>
      <c r="HB474" s="2">
        <v>0</v>
      </c>
      <c r="HC474" s="2">
        <f t="shared" si="318"/>
        <v>0</v>
      </c>
      <c r="HD474" s="2"/>
      <c r="HE474" s="2" t="s">
        <v>138</v>
      </c>
      <c r="HF474" s="2" t="s">
        <v>138</v>
      </c>
      <c r="HG474" s="2">
        <f>ROUND(AC474*I474,0)</f>
        <v>526494</v>
      </c>
      <c r="HH474" s="2"/>
      <c r="HI474" s="2"/>
      <c r="HJ474" s="2"/>
      <c r="HK474" s="2"/>
      <c r="HL474" s="2"/>
      <c r="HM474" s="2" t="s">
        <v>3</v>
      </c>
      <c r="HN474" s="2" t="s">
        <v>505</v>
      </c>
      <c r="HO474" s="2" t="s">
        <v>506</v>
      </c>
      <c r="HP474" s="2" t="s">
        <v>503</v>
      </c>
      <c r="HQ474" s="2" t="s">
        <v>503</v>
      </c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>
        <v>0</v>
      </c>
      <c r="IL474" s="2"/>
      <c r="IM474" s="2"/>
      <c r="IN474" s="2"/>
      <c r="IO474" s="2"/>
      <c r="IP474" s="2"/>
      <c r="IQ474" s="2"/>
      <c r="IR474" s="2"/>
      <c r="IS474" s="2"/>
      <c r="IT474" s="2"/>
      <c r="IU474" s="2"/>
    </row>
    <row r="475" spans="1:255" x14ac:dyDescent="0.2">
      <c r="A475">
        <v>18</v>
      </c>
      <c r="B475">
        <v>1</v>
      </c>
      <c r="C475">
        <v>970</v>
      </c>
      <c r="E475" t="s">
        <v>650</v>
      </c>
      <c r="F475" t="s">
        <v>651</v>
      </c>
      <c r="G475" t="s">
        <v>652</v>
      </c>
      <c r="H475" t="s">
        <v>185</v>
      </c>
      <c r="I475">
        <f>I471*J475</f>
        <v>297.08</v>
      </c>
      <c r="J475">
        <v>333.79775280898872</v>
      </c>
      <c r="K475">
        <v>333.797753</v>
      </c>
      <c r="O475">
        <f>ROUND(CP475,0)</f>
        <v>537023</v>
      </c>
      <c r="P475">
        <f>ROUND(CQ475*I475,0)</f>
        <v>537023</v>
      </c>
      <c r="Q475">
        <f>ROUND(CR475*I475,0)</f>
        <v>0</v>
      </c>
      <c r="R475">
        <f>ROUND(CS475*I475,0)</f>
        <v>0</v>
      </c>
      <c r="S475">
        <f>ROUND(CT475*I475,0)</f>
        <v>0</v>
      </c>
      <c r="T475">
        <f>ROUND(CU475*I475,0)</f>
        <v>0</v>
      </c>
      <c r="U475">
        <f t="shared" si="301"/>
        <v>0</v>
      </c>
      <c r="V475">
        <f t="shared" si="302"/>
        <v>0</v>
      </c>
      <c r="W475">
        <f>ROUND(CX475*I475,0)</f>
        <v>0</v>
      </c>
      <c r="X475">
        <f>ROUND(CY475,0)</f>
        <v>0</v>
      </c>
      <c r="Y475">
        <f>ROUND(CZ475,0)</f>
        <v>0</v>
      </c>
      <c r="AA475">
        <v>53551707</v>
      </c>
      <c r="AB475">
        <f t="shared" si="303"/>
        <v>1807.67</v>
      </c>
      <c r="AC475">
        <f t="shared" si="324"/>
        <v>1807.67</v>
      </c>
      <c r="AD475">
        <f>ROUND((((ET475)-(EU475))+AE475),2)</f>
        <v>0</v>
      </c>
      <c r="AE475">
        <f t="shared" si="325"/>
        <v>0</v>
      </c>
      <c r="AF475">
        <f t="shared" si="325"/>
        <v>0</v>
      </c>
      <c r="AG475">
        <f t="shared" si="305"/>
        <v>0</v>
      </c>
      <c r="AH475">
        <f t="shared" si="326"/>
        <v>0</v>
      </c>
      <c r="AI475">
        <f t="shared" si="326"/>
        <v>0</v>
      </c>
      <c r="AJ475">
        <f t="shared" si="306"/>
        <v>0</v>
      </c>
      <c r="AK475">
        <v>1807.67</v>
      </c>
      <c r="AL475">
        <v>1807.67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108</v>
      </c>
      <c r="AU475">
        <v>55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6.14</v>
      </c>
      <c r="BD475" t="s">
        <v>3</v>
      </c>
      <c r="BE475" t="s">
        <v>3</v>
      </c>
      <c r="BF475" t="s">
        <v>3</v>
      </c>
      <c r="BG475" t="s">
        <v>3</v>
      </c>
      <c r="BH475">
        <v>3</v>
      </c>
      <c r="BI475">
        <v>1</v>
      </c>
      <c r="BJ475" t="s">
        <v>3</v>
      </c>
      <c r="BM475">
        <v>10001</v>
      </c>
      <c r="BN475">
        <v>0</v>
      </c>
      <c r="BO475" t="s">
        <v>30</v>
      </c>
      <c r="BP475">
        <v>1</v>
      </c>
      <c r="BQ475">
        <v>2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108</v>
      </c>
      <c r="CA475">
        <v>55</v>
      </c>
      <c r="CB475" t="s">
        <v>3</v>
      </c>
      <c r="CE475">
        <v>0</v>
      </c>
      <c r="CF475">
        <v>0</v>
      </c>
      <c r="CG475">
        <v>0</v>
      </c>
      <c r="CM475">
        <v>0</v>
      </c>
      <c r="CN475" t="s">
        <v>3</v>
      </c>
      <c r="CO475">
        <v>0</v>
      </c>
      <c r="CP475">
        <f t="shared" si="307"/>
        <v>537023</v>
      </c>
      <c r="CQ475">
        <f>AC475</f>
        <v>1807.67</v>
      </c>
      <c r="CR475">
        <f t="shared" si="308"/>
        <v>0</v>
      </c>
      <c r="CS475">
        <f t="shared" si="309"/>
        <v>0</v>
      </c>
      <c r="CT475">
        <f t="shared" si="310"/>
        <v>0</v>
      </c>
      <c r="CU475">
        <f t="shared" si="311"/>
        <v>0</v>
      </c>
      <c r="CV475">
        <f t="shared" si="312"/>
        <v>0</v>
      </c>
      <c r="CW475">
        <f t="shared" si="313"/>
        <v>0</v>
      </c>
      <c r="CX475">
        <f t="shared" si="314"/>
        <v>0</v>
      </c>
      <c r="CY475">
        <f t="shared" si="315"/>
        <v>0</v>
      </c>
      <c r="CZ475">
        <f t="shared" si="316"/>
        <v>0</v>
      </c>
      <c r="DC475" t="s">
        <v>3</v>
      </c>
      <c r="DD475" t="s">
        <v>3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DU475">
        <v>1003</v>
      </c>
      <c r="DV475" t="s">
        <v>185</v>
      </c>
      <c r="DW475" t="s">
        <v>185</v>
      </c>
      <c r="DX475">
        <v>1</v>
      </c>
      <c r="DZ475" t="s">
        <v>3</v>
      </c>
      <c r="EA475" t="s">
        <v>3</v>
      </c>
      <c r="EB475" t="s">
        <v>3</v>
      </c>
      <c r="EC475" t="s">
        <v>3</v>
      </c>
      <c r="EE475">
        <v>53551115</v>
      </c>
      <c r="EF475">
        <v>2</v>
      </c>
      <c r="EG475" t="s">
        <v>38</v>
      </c>
      <c r="EH475">
        <v>10</v>
      </c>
      <c r="EI475" t="s">
        <v>503</v>
      </c>
      <c r="EJ475">
        <v>1</v>
      </c>
      <c r="EK475">
        <v>10001</v>
      </c>
      <c r="EL475" t="s">
        <v>503</v>
      </c>
      <c r="EM475" t="s">
        <v>504</v>
      </c>
      <c r="EO475" t="s">
        <v>3</v>
      </c>
      <c r="EQ475">
        <v>0</v>
      </c>
      <c r="ER475">
        <v>285.11999999999995</v>
      </c>
      <c r="ES475">
        <v>1807.67</v>
      </c>
      <c r="ET475">
        <v>0</v>
      </c>
      <c r="EU475">
        <v>0</v>
      </c>
      <c r="EV475">
        <v>0</v>
      </c>
      <c r="EW475">
        <v>0</v>
      </c>
      <c r="EX475">
        <v>0</v>
      </c>
      <c r="EZ475">
        <v>5</v>
      </c>
      <c r="FC475">
        <v>1</v>
      </c>
      <c r="FD475">
        <v>18</v>
      </c>
      <c r="FF475">
        <v>2126.67</v>
      </c>
      <c r="FQ475">
        <v>0</v>
      </c>
      <c r="FR475">
        <f>ROUND(IF(AND(BH475=3,BI475=3),P475,0),0)</f>
        <v>0</v>
      </c>
      <c r="FS475">
        <v>0</v>
      </c>
      <c r="FX475">
        <v>108</v>
      </c>
      <c r="FY475">
        <v>55</v>
      </c>
      <c r="GA475" t="s">
        <v>654</v>
      </c>
      <c r="GD475">
        <v>1</v>
      </c>
      <c r="GF475">
        <v>-1097852192</v>
      </c>
      <c r="GG475">
        <v>2</v>
      </c>
      <c r="GH475">
        <v>3</v>
      </c>
      <c r="GI475">
        <v>5</v>
      </c>
      <c r="GJ475">
        <v>0</v>
      </c>
      <c r="GK475">
        <v>0</v>
      </c>
      <c r="GL475">
        <f>ROUND(IF(AND(BH475=3,BI475=3,FS475&lt;&gt;0),P475,0),0)</f>
        <v>0</v>
      </c>
      <c r="GM475">
        <f>ROUND(O475+X475+Y475,0)+GX475</f>
        <v>537023</v>
      </c>
      <c r="GN475">
        <f>IF(OR(BI475=0,BI475=1),ROUND(O475+X475+Y475,0),0)</f>
        <v>537023</v>
      </c>
      <c r="GO475">
        <f>IF(BI475=2,ROUND(O475+X475+Y475,0),0)</f>
        <v>0</v>
      </c>
      <c r="GP475">
        <f>IF(BI475=4,ROUND(O475+X475+Y475,0)+GX475,0)</f>
        <v>0</v>
      </c>
      <c r="GR475">
        <v>1</v>
      </c>
      <c r="GS475">
        <v>1</v>
      </c>
      <c r="GT475">
        <v>0</v>
      </c>
      <c r="GU475" t="s">
        <v>3</v>
      </c>
      <c r="GV475">
        <f t="shared" si="327"/>
        <v>0</v>
      </c>
      <c r="GW475">
        <v>1</v>
      </c>
      <c r="GX475">
        <f>ROUND(HC475*I475,0)</f>
        <v>0</v>
      </c>
      <c r="HA475">
        <v>0</v>
      </c>
      <c r="HB475">
        <v>0</v>
      </c>
      <c r="HC475">
        <f t="shared" si="318"/>
        <v>0</v>
      </c>
      <c r="HE475" t="s">
        <v>138</v>
      </c>
      <c r="HF475" t="s">
        <v>31</v>
      </c>
      <c r="HG475">
        <f>ROUND(AC475*I475,0)</f>
        <v>537023</v>
      </c>
      <c r="HM475" t="s">
        <v>3</v>
      </c>
      <c r="HN475" t="s">
        <v>505</v>
      </c>
      <c r="HO475" t="s">
        <v>506</v>
      </c>
      <c r="HP475" t="s">
        <v>503</v>
      </c>
      <c r="HQ475" t="s">
        <v>503</v>
      </c>
      <c r="IK475">
        <v>0</v>
      </c>
    </row>
    <row r="476" spans="1:255" x14ac:dyDescent="0.2">
      <c r="A476" s="2">
        <v>17</v>
      </c>
      <c r="B476" s="2">
        <v>1</v>
      </c>
      <c r="C476" s="2">
        <f>ROW(SmtRes!A978)</f>
        <v>978</v>
      </c>
      <c r="D476" s="2">
        <f>ROW(EtalonRes!A902)</f>
        <v>902</v>
      </c>
      <c r="E476" s="2" t="s">
        <v>655</v>
      </c>
      <c r="F476" s="2" t="s">
        <v>588</v>
      </c>
      <c r="G476" s="2" t="s">
        <v>589</v>
      </c>
      <c r="H476" s="2" t="s">
        <v>590</v>
      </c>
      <c r="I476" s="2">
        <v>6</v>
      </c>
      <c r="J476" s="2">
        <v>0</v>
      </c>
      <c r="K476" s="2">
        <v>6</v>
      </c>
      <c r="L476" s="2"/>
      <c r="M476" s="2"/>
      <c r="N476" s="2"/>
      <c r="O476" s="2">
        <f>ROUND(CP476,2)</f>
        <v>147.66</v>
      </c>
      <c r="P476" s="2">
        <f>ROUND(CQ476*I476,2)</f>
        <v>23.28</v>
      </c>
      <c r="Q476" s="2">
        <f>ROUND(CR476*I476,2)</f>
        <v>20.46</v>
      </c>
      <c r="R476" s="2">
        <f>ROUND(CS476*I476,2)</f>
        <v>0</v>
      </c>
      <c r="S476" s="2">
        <f>ROUND(CT476*I476,2)</f>
        <v>103.92</v>
      </c>
      <c r="T476" s="2">
        <f>ROUND(CU476*I476,2)</f>
        <v>0</v>
      </c>
      <c r="U476" s="2">
        <f t="shared" si="301"/>
        <v>11.585100000000001</v>
      </c>
      <c r="V476" s="2">
        <f t="shared" si="302"/>
        <v>0</v>
      </c>
      <c r="W476" s="2">
        <f>ROUND(CX476*I476,2)</f>
        <v>0</v>
      </c>
      <c r="X476" s="2">
        <f>ROUND(CY476,2)</f>
        <v>113.17</v>
      </c>
      <c r="Y476" s="2">
        <f>ROUND(CZ476,2)</f>
        <v>63.6</v>
      </c>
      <c r="Z476" s="2"/>
      <c r="AA476" s="2">
        <v>53551706</v>
      </c>
      <c r="AB476" s="2">
        <f t="shared" si="303"/>
        <v>24.61</v>
      </c>
      <c r="AC476" s="2">
        <f t="shared" si="324"/>
        <v>3.88</v>
      </c>
      <c r="AD476" s="2">
        <f>ROUND(((((ET476*ROUND((1.25*1.15),7)))-((EU476*ROUND((1.25*1.15),7))))+AE476),2)</f>
        <v>3.41</v>
      </c>
      <c r="AE476" s="2">
        <f>ROUND(((EU476*ROUND((1.25*1.15),7))),2)</f>
        <v>0</v>
      </c>
      <c r="AF476" s="2">
        <f>ROUND(((EV476*ROUND((1.15*1.15),7))),2)</f>
        <v>17.32</v>
      </c>
      <c r="AG476" s="2">
        <f t="shared" si="305"/>
        <v>0</v>
      </c>
      <c r="AH476" s="2">
        <f>((EW476*ROUND((1.15*1.15),7)))</f>
        <v>1.93085</v>
      </c>
      <c r="AI476" s="2">
        <f>((EX476*ROUND((1.25*1.15),7)))</f>
        <v>0</v>
      </c>
      <c r="AJ476" s="2">
        <f t="shared" si="306"/>
        <v>0</v>
      </c>
      <c r="AK476" s="2">
        <v>19.350000000000001</v>
      </c>
      <c r="AL476" s="2">
        <v>3.88</v>
      </c>
      <c r="AM476" s="2">
        <v>2.37</v>
      </c>
      <c r="AN476" s="2">
        <v>0</v>
      </c>
      <c r="AO476" s="2">
        <v>13.1</v>
      </c>
      <c r="AP476" s="2">
        <v>0</v>
      </c>
      <c r="AQ476" s="2">
        <v>1.46</v>
      </c>
      <c r="AR476" s="2">
        <v>0</v>
      </c>
      <c r="AS476" s="2">
        <v>0</v>
      </c>
      <c r="AT476" s="2">
        <v>108.9</v>
      </c>
      <c r="AU476" s="2">
        <v>61.2</v>
      </c>
      <c r="AV476" s="2">
        <v>1</v>
      </c>
      <c r="AW476" s="2">
        <v>1</v>
      </c>
      <c r="AX476" s="2"/>
      <c r="AY476" s="2"/>
      <c r="AZ476" s="2">
        <v>1</v>
      </c>
      <c r="BA476" s="2">
        <v>1</v>
      </c>
      <c r="BB476" s="2">
        <v>1</v>
      </c>
      <c r="BC476" s="2">
        <v>1</v>
      </c>
      <c r="BD476" s="2" t="s">
        <v>3</v>
      </c>
      <c r="BE476" s="2" t="s">
        <v>3</v>
      </c>
      <c r="BF476" s="2" t="s">
        <v>3</v>
      </c>
      <c r="BG476" s="2" t="s">
        <v>3</v>
      </c>
      <c r="BH476" s="2">
        <v>0</v>
      </c>
      <c r="BI476" s="2">
        <v>1</v>
      </c>
      <c r="BJ476" s="2" t="s">
        <v>591</v>
      </c>
      <c r="BK476" s="2"/>
      <c r="BL476" s="2"/>
      <c r="BM476" s="2">
        <v>20001</v>
      </c>
      <c r="BN476" s="2">
        <v>0</v>
      </c>
      <c r="BO476" s="2" t="s">
        <v>3</v>
      </c>
      <c r="BP476" s="2">
        <v>0</v>
      </c>
      <c r="BQ476" s="2">
        <v>22</v>
      </c>
      <c r="BR476" s="2">
        <v>0</v>
      </c>
      <c r="BS476" s="2">
        <v>1</v>
      </c>
      <c r="BT476" s="2">
        <v>1</v>
      </c>
      <c r="BU476" s="2">
        <v>1</v>
      </c>
      <c r="BV476" s="2">
        <v>1</v>
      </c>
      <c r="BW476" s="2">
        <v>1</v>
      </c>
      <c r="BX476" s="2">
        <v>1</v>
      </c>
      <c r="BY476" s="2" t="s">
        <v>3</v>
      </c>
      <c r="BZ476" s="2">
        <v>121</v>
      </c>
      <c r="CA476" s="2">
        <v>72</v>
      </c>
      <c r="CB476" s="2" t="s">
        <v>3</v>
      </c>
      <c r="CC476" s="2"/>
      <c r="CD476" s="2"/>
      <c r="CE476" s="2">
        <v>0</v>
      </c>
      <c r="CF476" s="2">
        <v>0</v>
      </c>
      <c r="CG476" s="2">
        <v>0</v>
      </c>
      <c r="CH476" s="2"/>
      <c r="CI476" s="2"/>
      <c r="CJ476" s="2"/>
      <c r="CK476" s="2"/>
      <c r="CL476" s="2"/>
      <c r="CM476" s="2">
        <v>0</v>
      </c>
      <c r="CN476" s="2" t="s">
        <v>2151</v>
      </c>
      <c r="CO476" s="2">
        <v>0</v>
      </c>
      <c r="CP476" s="2">
        <f t="shared" si="307"/>
        <v>147.66</v>
      </c>
      <c r="CQ476" s="2">
        <f t="shared" ref="CQ476:CQ483" si="328">AC476*BC476</f>
        <v>3.88</v>
      </c>
      <c r="CR476" s="2">
        <f t="shared" si="308"/>
        <v>3.41</v>
      </c>
      <c r="CS476" s="2">
        <f t="shared" si="309"/>
        <v>0</v>
      </c>
      <c r="CT476" s="2">
        <f t="shared" si="310"/>
        <v>17.32</v>
      </c>
      <c r="CU476" s="2">
        <f t="shared" si="311"/>
        <v>0</v>
      </c>
      <c r="CV476" s="2">
        <f t="shared" si="312"/>
        <v>1.93085</v>
      </c>
      <c r="CW476" s="2">
        <f t="shared" si="313"/>
        <v>0</v>
      </c>
      <c r="CX476" s="2">
        <f t="shared" si="314"/>
        <v>0</v>
      </c>
      <c r="CY476" s="2">
        <f t="shared" si="315"/>
        <v>113.16888</v>
      </c>
      <c r="CZ476" s="2">
        <f t="shared" si="316"/>
        <v>63.599040000000002</v>
      </c>
      <c r="DA476" s="2"/>
      <c r="DB476" s="2"/>
      <c r="DC476" s="2" t="s">
        <v>3</v>
      </c>
      <c r="DD476" s="2" t="s">
        <v>3</v>
      </c>
      <c r="DE476" s="2" t="s">
        <v>61</v>
      </c>
      <c r="DF476" s="2" t="s">
        <v>61</v>
      </c>
      <c r="DG476" s="2" t="s">
        <v>62</v>
      </c>
      <c r="DH476" s="2" t="s">
        <v>3</v>
      </c>
      <c r="DI476" s="2" t="s">
        <v>62</v>
      </c>
      <c r="DJ476" s="2" t="s">
        <v>61</v>
      </c>
      <c r="DK476" s="2" t="s">
        <v>3</v>
      </c>
      <c r="DL476" s="2" t="s">
        <v>86</v>
      </c>
      <c r="DM476" s="2" t="s">
        <v>63</v>
      </c>
      <c r="DN476" s="2">
        <v>0</v>
      </c>
      <c r="DO476" s="2">
        <v>0</v>
      </c>
      <c r="DP476" s="2">
        <v>1</v>
      </c>
      <c r="DQ476" s="2">
        <v>1</v>
      </c>
      <c r="DR476" s="2"/>
      <c r="DS476" s="2"/>
      <c r="DT476" s="2"/>
      <c r="DU476" s="2">
        <v>1013</v>
      </c>
      <c r="DV476" s="2" t="s">
        <v>590</v>
      </c>
      <c r="DW476" s="2" t="s">
        <v>590</v>
      </c>
      <c r="DX476" s="2">
        <v>1</v>
      </c>
      <c r="DY476" s="2"/>
      <c r="DZ476" s="2" t="s">
        <v>3</v>
      </c>
      <c r="EA476" s="2" t="s">
        <v>3</v>
      </c>
      <c r="EB476" s="2" t="s">
        <v>3</v>
      </c>
      <c r="EC476" s="2" t="s">
        <v>3</v>
      </c>
      <c r="ED476" s="2"/>
      <c r="EE476" s="2">
        <v>53551148</v>
      </c>
      <c r="EF476" s="2">
        <v>22</v>
      </c>
      <c r="EG476" s="2" t="s">
        <v>592</v>
      </c>
      <c r="EH476" s="2">
        <v>16</v>
      </c>
      <c r="EI476" s="2" t="s">
        <v>593</v>
      </c>
      <c r="EJ476" s="2">
        <v>1</v>
      </c>
      <c r="EK476" s="2">
        <v>20001</v>
      </c>
      <c r="EL476" s="2" t="s">
        <v>594</v>
      </c>
      <c r="EM476" s="2" t="s">
        <v>595</v>
      </c>
      <c r="EN476" s="2"/>
      <c r="EO476" s="2" t="s">
        <v>67</v>
      </c>
      <c r="EP476" s="2"/>
      <c r="EQ476" s="2">
        <v>131072</v>
      </c>
      <c r="ER476" s="2">
        <v>19.350000000000001</v>
      </c>
      <c r="ES476" s="2">
        <v>3.88</v>
      </c>
      <c r="ET476" s="2">
        <v>2.37</v>
      </c>
      <c r="EU476" s="2">
        <v>0</v>
      </c>
      <c r="EV476" s="2">
        <v>13.1</v>
      </c>
      <c r="EW476" s="2">
        <v>1.46</v>
      </c>
      <c r="EX476" s="2">
        <v>0</v>
      </c>
      <c r="EY476" s="2">
        <v>0</v>
      </c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>
        <v>0</v>
      </c>
      <c r="FR476" s="2">
        <f>ROUND(IF(AND(BH476=3,BI476=3),P476,0),2)</f>
        <v>0</v>
      </c>
      <c r="FS476" s="2">
        <v>0</v>
      </c>
      <c r="FT476" s="2"/>
      <c r="FU476" s="2"/>
      <c r="FV476" s="2"/>
      <c r="FW476" s="2"/>
      <c r="FX476" s="2">
        <v>108.9</v>
      </c>
      <c r="FY476" s="2">
        <v>61.2</v>
      </c>
      <c r="FZ476" s="2"/>
      <c r="GA476" s="2" t="s">
        <v>3</v>
      </c>
      <c r="GB476" s="2"/>
      <c r="GC476" s="2"/>
      <c r="GD476" s="2">
        <v>1</v>
      </c>
      <c r="GE476" s="2"/>
      <c r="GF476" s="2">
        <v>785316088</v>
      </c>
      <c r="GG476" s="2">
        <v>2</v>
      </c>
      <c r="GH476" s="2">
        <v>1</v>
      </c>
      <c r="GI476" s="2">
        <v>-2</v>
      </c>
      <c r="GJ476" s="2">
        <v>0</v>
      </c>
      <c r="GK476" s="2">
        <v>0</v>
      </c>
      <c r="GL476" s="2">
        <f>ROUND(IF(AND(BH476=3,BI476=3,FS476&lt;&gt;0),P476,0),2)</f>
        <v>0</v>
      </c>
      <c r="GM476" s="2">
        <f>ROUND(O476+X476+Y476,2)+GX476</f>
        <v>324.43</v>
      </c>
      <c r="GN476" s="2">
        <f>IF(OR(BI476=0,BI476=1),ROUND(O476+X476+Y476,2),0)</f>
        <v>324.43</v>
      </c>
      <c r="GO476" s="2">
        <f>IF(BI476=2,ROUND(O476+X476+Y476,2),0)</f>
        <v>0</v>
      </c>
      <c r="GP476" s="2">
        <f>IF(BI476=4,ROUND(O476+X476+Y476,2)+GX476,0)</f>
        <v>0</v>
      </c>
      <c r="GQ476" s="2"/>
      <c r="GR476" s="2">
        <v>0</v>
      </c>
      <c r="GS476" s="2">
        <v>0</v>
      </c>
      <c r="GT476" s="2">
        <v>0</v>
      </c>
      <c r="GU476" s="2" t="s">
        <v>3</v>
      </c>
      <c r="GV476" s="2">
        <f t="shared" si="327"/>
        <v>0</v>
      </c>
      <c r="GW476" s="2">
        <v>1</v>
      </c>
      <c r="GX476" s="2">
        <f>ROUND(HC476*I476,2)</f>
        <v>0</v>
      </c>
      <c r="GY476" s="2"/>
      <c r="GZ476" s="2"/>
      <c r="HA476" s="2">
        <v>0</v>
      </c>
      <c r="HB476" s="2">
        <v>0</v>
      </c>
      <c r="HC476" s="2">
        <f t="shared" si="318"/>
        <v>0</v>
      </c>
      <c r="HD476" s="2"/>
      <c r="HE476" s="2" t="s">
        <v>3</v>
      </c>
      <c r="HF476" s="2" t="s">
        <v>3</v>
      </c>
      <c r="HG476" s="2"/>
      <c r="HH476" s="2"/>
      <c r="HI476" s="2"/>
      <c r="HJ476" s="2"/>
      <c r="HK476" s="2"/>
      <c r="HL476" s="2"/>
      <c r="HM476" s="2" t="s">
        <v>3</v>
      </c>
      <c r="HN476" s="2" t="s">
        <v>596</v>
      </c>
      <c r="HO476" s="2" t="s">
        <v>597</v>
      </c>
      <c r="HP476" s="2" t="s">
        <v>593</v>
      </c>
      <c r="HQ476" s="2" t="s">
        <v>593</v>
      </c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>
        <v>0</v>
      </c>
      <c r="IL476" s="2"/>
      <c r="IM476" s="2"/>
      <c r="IN476" s="2"/>
      <c r="IO476" s="2"/>
      <c r="IP476" s="2"/>
      <c r="IQ476" s="2"/>
      <c r="IR476" s="2"/>
      <c r="IS476" s="2"/>
      <c r="IT476" s="2"/>
      <c r="IU476" s="2"/>
    </row>
    <row r="477" spans="1:255" x14ac:dyDescent="0.2">
      <c r="A477">
        <v>17</v>
      </c>
      <c r="B477">
        <v>1</v>
      </c>
      <c r="C477">
        <f>ROW(SmtRes!A986)</f>
        <v>986</v>
      </c>
      <c r="D477">
        <f>ROW(EtalonRes!A910)</f>
        <v>910</v>
      </c>
      <c r="E477" t="s">
        <v>655</v>
      </c>
      <c r="F477" t="s">
        <v>588</v>
      </c>
      <c r="G477" t="s">
        <v>589</v>
      </c>
      <c r="H477" t="s">
        <v>590</v>
      </c>
      <c r="I477">
        <v>6</v>
      </c>
      <c r="J477">
        <v>0</v>
      </c>
      <c r="K477">
        <v>6</v>
      </c>
      <c r="O477">
        <f>ROUND(CP477,0)</f>
        <v>4114</v>
      </c>
      <c r="P477">
        <f>ROUND(CQ477*I477,0)</f>
        <v>232</v>
      </c>
      <c r="Q477">
        <f>ROUND(CR477*I477,0)</f>
        <v>220</v>
      </c>
      <c r="R477">
        <f>ROUND(CS477*I477,0)</f>
        <v>0</v>
      </c>
      <c r="S477">
        <f>ROUND(CT477*I477,0)</f>
        <v>3662</v>
      </c>
      <c r="T477">
        <f>ROUND(CU477*I477,0)</f>
        <v>0</v>
      </c>
      <c r="U477">
        <f t="shared" si="301"/>
        <v>11.585100000000001</v>
      </c>
      <c r="V477">
        <f t="shared" si="302"/>
        <v>0</v>
      </c>
      <c r="W477">
        <f>ROUND(CX477*I477,0)</f>
        <v>0</v>
      </c>
      <c r="X477">
        <f>ROUND(CY477,0)</f>
        <v>3988</v>
      </c>
      <c r="Y477">
        <f>ROUND(CZ477,0)</f>
        <v>2241</v>
      </c>
      <c r="AA477">
        <v>53551707</v>
      </c>
      <c r="AB477">
        <f t="shared" si="303"/>
        <v>24.61</v>
      </c>
      <c r="AC477">
        <f t="shared" si="324"/>
        <v>3.88</v>
      </c>
      <c r="AD477">
        <f>ROUND(((((ET477*ROUND((1.25*1.15),7)))-((EU477*ROUND((1.25*1.15),7))))+AE477),2)</f>
        <v>3.41</v>
      </c>
      <c r="AE477">
        <f>ROUND(((EU477*ROUND((1.25*1.15),7))),2)</f>
        <v>0</v>
      </c>
      <c r="AF477">
        <f>ROUND(((EV477*ROUND((1.15*1.15),7))),2)</f>
        <v>17.32</v>
      </c>
      <c r="AG477">
        <f t="shared" si="305"/>
        <v>0</v>
      </c>
      <c r="AH477">
        <f>((EW477*ROUND((1.15*1.15),7)))</f>
        <v>1.93085</v>
      </c>
      <c r="AI477">
        <f>((EX477*ROUND((1.25*1.15),7)))</f>
        <v>0</v>
      </c>
      <c r="AJ477">
        <f t="shared" si="306"/>
        <v>0</v>
      </c>
      <c r="AK477">
        <v>19.350000000000001</v>
      </c>
      <c r="AL477">
        <v>3.88</v>
      </c>
      <c r="AM477">
        <v>2.37</v>
      </c>
      <c r="AN477">
        <v>0</v>
      </c>
      <c r="AO477">
        <v>13.1</v>
      </c>
      <c r="AP477">
        <v>0</v>
      </c>
      <c r="AQ477">
        <v>1.46</v>
      </c>
      <c r="AR477">
        <v>0</v>
      </c>
      <c r="AS477">
        <v>0</v>
      </c>
      <c r="AT477">
        <v>108.9</v>
      </c>
      <c r="AU477">
        <v>61.2</v>
      </c>
      <c r="AV477">
        <v>1</v>
      </c>
      <c r="AW477">
        <v>1</v>
      </c>
      <c r="AZ477">
        <v>1</v>
      </c>
      <c r="BA477">
        <v>35.24</v>
      </c>
      <c r="BB477">
        <v>10.74</v>
      </c>
      <c r="BC477">
        <v>9.98</v>
      </c>
      <c r="BD477" t="s">
        <v>3</v>
      </c>
      <c r="BE477" t="s">
        <v>3</v>
      </c>
      <c r="BF477" t="s">
        <v>3</v>
      </c>
      <c r="BG477" t="s">
        <v>3</v>
      </c>
      <c r="BH477">
        <v>0</v>
      </c>
      <c r="BI477">
        <v>1</v>
      </c>
      <c r="BJ477" t="s">
        <v>591</v>
      </c>
      <c r="BM477">
        <v>20001</v>
      </c>
      <c r="BN477">
        <v>0</v>
      </c>
      <c r="BO477" t="s">
        <v>588</v>
      </c>
      <c r="BP477">
        <v>1</v>
      </c>
      <c r="BQ477">
        <v>22</v>
      </c>
      <c r="BR477">
        <v>0</v>
      </c>
      <c r="BS477">
        <v>35.24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121</v>
      </c>
      <c r="CA477">
        <v>72</v>
      </c>
      <c r="CB477" t="s">
        <v>3</v>
      </c>
      <c r="CE477">
        <v>0</v>
      </c>
      <c r="CF477">
        <v>0</v>
      </c>
      <c r="CG477">
        <v>0</v>
      </c>
      <c r="CM477">
        <v>0</v>
      </c>
      <c r="CN477" t="s">
        <v>2151</v>
      </c>
      <c r="CO477">
        <v>0</v>
      </c>
      <c r="CP477">
        <f t="shared" si="307"/>
        <v>4114</v>
      </c>
      <c r="CQ477">
        <f t="shared" si="328"/>
        <v>38.7224</v>
      </c>
      <c r="CR477">
        <f t="shared" si="308"/>
        <v>36.623400000000004</v>
      </c>
      <c r="CS477">
        <f t="shared" si="309"/>
        <v>0</v>
      </c>
      <c r="CT477">
        <f t="shared" si="310"/>
        <v>610.35680000000002</v>
      </c>
      <c r="CU477">
        <f t="shared" si="311"/>
        <v>0</v>
      </c>
      <c r="CV477">
        <f t="shared" si="312"/>
        <v>1.93085</v>
      </c>
      <c r="CW477">
        <f t="shared" si="313"/>
        <v>0</v>
      </c>
      <c r="CX477">
        <f t="shared" si="314"/>
        <v>0</v>
      </c>
      <c r="CY477">
        <f t="shared" si="315"/>
        <v>3987.9180000000006</v>
      </c>
      <c r="CZ477">
        <f t="shared" si="316"/>
        <v>2241.1440000000002</v>
      </c>
      <c r="DC477" t="s">
        <v>3</v>
      </c>
      <c r="DD477" t="s">
        <v>3</v>
      </c>
      <c r="DE477" t="s">
        <v>61</v>
      </c>
      <c r="DF477" t="s">
        <v>61</v>
      </c>
      <c r="DG477" t="s">
        <v>62</v>
      </c>
      <c r="DH477" t="s">
        <v>3</v>
      </c>
      <c r="DI477" t="s">
        <v>62</v>
      </c>
      <c r="DJ477" t="s">
        <v>61</v>
      </c>
      <c r="DK477" t="s">
        <v>3</v>
      </c>
      <c r="DL477" t="s">
        <v>86</v>
      </c>
      <c r="DM477" t="s">
        <v>63</v>
      </c>
      <c r="DN477">
        <v>0</v>
      </c>
      <c r="DO477">
        <v>0</v>
      </c>
      <c r="DP477">
        <v>1</v>
      </c>
      <c r="DQ477">
        <v>1</v>
      </c>
      <c r="DU477">
        <v>1013</v>
      </c>
      <c r="DV477" t="s">
        <v>590</v>
      </c>
      <c r="DW477" t="s">
        <v>590</v>
      </c>
      <c r="DX477">
        <v>1</v>
      </c>
      <c r="DZ477" t="s">
        <v>3</v>
      </c>
      <c r="EA477" t="s">
        <v>3</v>
      </c>
      <c r="EB477" t="s">
        <v>3</v>
      </c>
      <c r="EC477" t="s">
        <v>3</v>
      </c>
      <c r="EE477">
        <v>53551148</v>
      </c>
      <c r="EF477">
        <v>22</v>
      </c>
      <c r="EG477" t="s">
        <v>592</v>
      </c>
      <c r="EH477">
        <v>16</v>
      </c>
      <c r="EI477" t="s">
        <v>593</v>
      </c>
      <c r="EJ477">
        <v>1</v>
      </c>
      <c r="EK477">
        <v>20001</v>
      </c>
      <c r="EL477" t="s">
        <v>594</v>
      </c>
      <c r="EM477" t="s">
        <v>595</v>
      </c>
      <c r="EO477" t="s">
        <v>67</v>
      </c>
      <c r="EQ477">
        <v>131072</v>
      </c>
      <c r="ER477">
        <v>19.350000000000001</v>
      </c>
      <c r="ES477">
        <v>3.88</v>
      </c>
      <c r="ET477">
        <v>2.37</v>
      </c>
      <c r="EU477">
        <v>0</v>
      </c>
      <c r="EV477">
        <v>13.1</v>
      </c>
      <c r="EW477">
        <v>1.46</v>
      </c>
      <c r="EX477">
        <v>0</v>
      </c>
      <c r="EY477">
        <v>0</v>
      </c>
      <c r="FQ477">
        <v>0</v>
      </c>
      <c r="FR477">
        <f>ROUND(IF(AND(BH477=3,BI477=3),P477,0),0)</f>
        <v>0</v>
      </c>
      <c r="FS477">
        <v>0</v>
      </c>
      <c r="FX477">
        <v>108.9</v>
      </c>
      <c r="FY477">
        <v>61.2</v>
      </c>
      <c r="GA477" t="s">
        <v>3</v>
      </c>
      <c r="GD477">
        <v>1</v>
      </c>
      <c r="GF477">
        <v>785316088</v>
      </c>
      <c r="GG477">
        <v>2</v>
      </c>
      <c r="GH477">
        <v>1</v>
      </c>
      <c r="GI477">
        <v>2</v>
      </c>
      <c r="GJ477">
        <v>0</v>
      </c>
      <c r="GK477">
        <v>0</v>
      </c>
      <c r="GL477">
        <f>ROUND(IF(AND(BH477=3,BI477=3,FS477&lt;&gt;0),P477,0),0)</f>
        <v>0</v>
      </c>
      <c r="GM477">
        <f>ROUND(O477+X477+Y477,0)+GX477</f>
        <v>10343</v>
      </c>
      <c r="GN477">
        <f>IF(OR(BI477=0,BI477=1),ROUND(O477+X477+Y477,0),0)</f>
        <v>10343</v>
      </c>
      <c r="GO477">
        <f>IF(BI477=2,ROUND(O477+X477+Y477,0),0)</f>
        <v>0</v>
      </c>
      <c r="GP477">
        <f>IF(BI477=4,ROUND(O477+X477+Y477,0)+GX477,0)</f>
        <v>0</v>
      </c>
      <c r="GR477">
        <v>0</v>
      </c>
      <c r="GS477">
        <v>0</v>
      </c>
      <c r="GT477">
        <v>0</v>
      </c>
      <c r="GU477" t="s">
        <v>3</v>
      </c>
      <c r="GV477">
        <f t="shared" si="327"/>
        <v>0</v>
      </c>
      <c r="GW477">
        <v>1</v>
      </c>
      <c r="GX477">
        <f>ROUND(HC477*I477,0)</f>
        <v>0</v>
      </c>
      <c r="HA477">
        <v>0</v>
      </c>
      <c r="HB477">
        <v>0</v>
      </c>
      <c r="HC477">
        <f t="shared" si="318"/>
        <v>0</v>
      </c>
      <c r="HE477" t="s">
        <v>3</v>
      </c>
      <c r="HF477" t="s">
        <v>3</v>
      </c>
      <c r="HM477" t="s">
        <v>3</v>
      </c>
      <c r="HN477" t="s">
        <v>596</v>
      </c>
      <c r="HO477" t="s">
        <v>597</v>
      </c>
      <c r="HP477" t="s">
        <v>593</v>
      </c>
      <c r="HQ477" t="s">
        <v>593</v>
      </c>
      <c r="IK477">
        <v>0</v>
      </c>
    </row>
    <row r="478" spans="1:255" x14ac:dyDescent="0.2">
      <c r="A478" s="2">
        <v>18</v>
      </c>
      <c r="B478" s="2">
        <v>1</v>
      </c>
      <c r="C478" s="2">
        <v>977</v>
      </c>
      <c r="D478" s="2"/>
      <c r="E478" s="2" t="s">
        <v>656</v>
      </c>
      <c r="F478" s="2" t="s">
        <v>599</v>
      </c>
      <c r="G478" s="2" t="s">
        <v>657</v>
      </c>
      <c r="H478" s="2" t="s">
        <v>160</v>
      </c>
      <c r="I478" s="2">
        <f>I476*J478</f>
        <v>6</v>
      </c>
      <c r="J478" s="2">
        <v>1</v>
      </c>
      <c r="K478" s="2">
        <v>1</v>
      </c>
      <c r="L478" s="2"/>
      <c r="M478" s="2"/>
      <c r="N478" s="2"/>
      <c r="O478" s="2">
        <f>ROUND(CP478,2)</f>
        <v>1831.08</v>
      </c>
      <c r="P478" s="2">
        <f>ROUND(CQ478*I478,2)</f>
        <v>1831.08</v>
      </c>
      <c r="Q478" s="2">
        <f>ROUND(CR478*I478,2)</f>
        <v>0</v>
      </c>
      <c r="R478" s="2">
        <f>ROUND(CS478*I478,2)</f>
        <v>0</v>
      </c>
      <c r="S478" s="2">
        <f>ROUND(CT478*I478,2)</f>
        <v>0</v>
      </c>
      <c r="T478" s="2">
        <f>ROUND(CU478*I478,2)</f>
        <v>0</v>
      </c>
      <c r="U478" s="2">
        <f t="shared" si="301"/>
        <v>0</v>
      </c>
      <c r="V478" s="2">
        <f t="shared" si="302"/>
        <v>0</v>
      </c>
      <c r="W478" s="2">
        <f>ROUND(CX478*I478,2)</f>
        <v>0.18</v>
      </c>
      <c r="X478" s="2">
        <f>ROUND(CY478,2)</f>
        <v>0</v>
      </c>
      <c r="Y478" s="2">
        <f>ROUND(CZ478,2)</f>
        <v>0</v>
      </c>
      <c r="Z478" s="2"/>
      <c r="AA478" s="2">
        <v>53551706</v>
      </c>
      <c r="AB478" s="2">
        <f t="shared" si="303"/>
        <v>305.18</v>
      </c>
      <c r="AC478" s="2">
        <f t="shared" si="324"/>
        <v>305.18</v>
      </c>
      <c r="AD478" s="2">
        <f>ROUND((((ET478)-(EU478))+AE478),2)</f>
        <v>0</v>
      </c>
      <c r="AE478" s="2">
        <f>ROUND((EU478),2)</f>
        <v>0</v>
      </c>
      <c r="AF478" s="2">
        <f>ROUND((EV478),2)</f>
        <v>0</v>
      </c>
      <c r="AG478" s="2">
        <f t="shared" si="305"/>
        <v>0</v>
      </c>
      <c r="AH478" s="2">
        <f>(EW478)</f>
        <v>0</v>
      </c>
      <c r="AI478" s="2">
        <f>(EX478)</f>
        <v>0</v>
      </c>
      <c r="AJ478" s="2">
        <f t="shared" si="306"/>
        <v>0.03</v>
      </c>
      <c r="AK478" s="2">
        <v>305.18</v>
      </c>
      <c r="AL478" s="2">
        <v>305.18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0.03</v>
      </c>
      <c r="AT478" s="2">
        <v>121</v>
      </c>
      <c r="AU478" s="2">
        <v>72</v>
      </c>
      <c r="AV478" s="2">
        <v>1</v>
      </c>
      <c r="AW478" s="2">
        <v>1</v>
      </c>
      <c r="AX478" s="2"/>
      <c r="AY478" s="2"/>
      <c r="AZ478" s="2">
        <v>1</v>
      </c>
      <c r="BA478" s="2">
        <v>1</v>
      </c>
      <c r="BB478" s="2">
        <v>1</v>
      </c>
      <c r="BC478" s="2">
        <v>1</v>
      </c>
      <c r="BD478" s="2" t="s">
        <v>3</v>
      </c>
      <c r="BE478" s="2" t="s">
        <v>3</v>
      </c>
      <c r="BF478" s="2" t="s">
        <v>3</v>
      </c>
      <c r="BG478" s="2" t="s">
        <v>3</v>
      </c>
      <c r="BH478" s="2">
        <v>3</v>
      </c>
      <c r="BI478" s="2">
        <v>1</v>
      </c>
      <c r="BJ478" s="2" t="s">
        <v>601</v>
      </c>
      <c r="BK478" s="2"/>
      <c r="BL478" s="2"/>
      <c r="BM478" s="2">
        <v>20001</v>
      </c>
      <c r="BN478" s="2">
        <v>0</v>
      </c>
      <c r="BO478" s="2" t="s">
        <v>3</v>
      </c>
      <c r="BP478" s="2">
        <v>0</v>
      </c>
      <c r="BQ478" s="2">
        <v>22</v>
      </c>
      <c r="BR478" s="2">
        <v>0</v>
      </c>
      <c r="BS478" s="2">
        <v>1</v>
      </c>
      <c r="BT478" s="2">
        <v>1</v>
      </c>
      <c r="BU478" s="2">
        <v>1</v>
      </c>
      <c r="BV478" s="2">
        <v>1</v>
      </c>
      <c r="BW478" s="2">
        <v>1</v>
      </c>
      <c r="BX478" s="2">
        <v>1</v>
      </c>
      <c r="BY478" s="2" t="s">
        <v>3</v>
      </c>
      <c r="BZ478" s="2">
        <v>121</v>
      </c>
      <c r="CA478" s="2">
        <v>72</v>
      </c>
      <c r="CB478" s="2" t="s">
        <v>3</v>
      </c>
      <c r="CC478" s="2"/>
      <c r="CD478" s="2"/>
      <c r="CE478" s="2">
        <v>0</v>
      </c>
      <c r="CF478" s="2">
        <v>0</v>
      </c>
      <c r="CG478" s="2">
        <v>0</v>
      </c>
      <c r="CH478" s="2"/>
      <c r="CI478" s="2"/>
      <c r="CJ478" s="2"/>
      <c r="CK478" s="2"/>
      <c r="CL478" s="2"/>
      <c r="CM478" s="2">
        <v>0</v>
      </c>
      <c r="CN478" s="2" t="s">
        <v>3</v>
      </c>
      <c r="CO478" s="2">
        <v>0</v>
      </c>
      <c r="CP478" s="2">
        <f t="shared" si="307"/>
        <v>1831.08</v>
      </c>
      <c r="CQ478" s="2">
        <f t="shared" si="328"/>
        <v>305.18</v>
      </c>
      <c r="CR478" s="2">
        <f t="shared" si="308"/>
        <v>0</v>
      </c>
      <c r="CS478" s="2">
        <f t="shared" si="309"/>
        <v>0</v>
      </c>
      <c r="CT478" s="2">
        <f t="shared" si="310"/>
        <v>0</v>
      </c>
      <c r="CU478" s="2">
        <f t="shared" si="311"/>
        <v>0</v>
      </c>
      <c r="CV478" s="2">
        <f t="shared" si="312"/>
        <v>0</v>
      </c>
      <c r="CW478" s="2">
        <f t="shared" si="313"/>
        <v>0</v>
      </c>
      <c r="CX478" s="2">
        <f t="shared" si="314"/>
        <v>0.03</v>
      </c>
      <c r="CY478" s="2">
        <f t="shared" si="315"/>
        <v>0</v>
      </c>
      <c r="CZ478" s="2">
        <f t="shared" si="316"/>
        <v>0</v>
      </c>
      <c r="DA478" s="2"/>
      <c r="DB478" s="2"/>
      <c r="DC478" s="2" t="s">
        <v>3</v>
      </c>
      <c r="DD478" s="2" t="s">
        <v>3</v>
      </c>
      <c r="DE478" s="2" t="s">
        <v>3</v>
      </c>
      <c r="DF478" s="2" t="s">
        <v>3</v>
      </c>
      <c r="DG478" s="2" t="s">
        <v>3</v>
      </c>
      <c r="DH478" s="2" t="s">
        <v>3</v>
      </c>
      <c r="DI478" s="2" t="s">
        <v>3</v>
      </c>
      <c r="DJ478" s="2" t="s">
        <v>3</v>
      </c>
      <c r="DK478" s="2" t="s">
        <v>3</v>
      </c>
      <c r="DL478" s="2" t="s">
        <v>3</v>
      </c>
      <c r="DM478" s="2" t="s">
        <v>3</v>
      </c>
      <c r="DN478" s="2">
        <v>0</v>
      </c>
      <c r="DO478" s="2">
        <v>0</v>
      </c>
      <c r="DP478" s="2">
        <v>1</v>
      </c>
      <c r="DQ478" s="2">
        <v>1</v>
      </c>
      <c r="DR478" s="2"/>
      <c r="DS478" s="2"/>
      <c r="DT478" s="2"/>
      <c r="DU478" s="2">
        <v>1010</v>
      </c>
      <c r="DV478" s="2" t="s">
        <v>160</v>
      </c>
      <c r="DW478" s="2" t="s">
        <v>160</v>
      </c>
      <c r="DX478" s="2">
        <v>1</v>
      </c>
      <c r="DY478" s="2"/>
      <c r="DZ478" s="2" t="s">
        <v>3</v>
      </c>
      <c r="EA478" s="2" t="s">
        <v>3</v>
      </c>
      <c r="EB478" s="2" t="s">
        <v>3</v>
      </c>
      <c r="EC478" s="2" t="s">
        <v>3</v>
      </c>
      <c r="ED478" s="2"/>
      <c r="EE478" s="2">
        <v>53551148</v>
      </c>
      <c r="EF478" s="2">
        <v>22</v>
      </c>
      <c r="EG478" s="2" t="s">
        <v>592</v>
      </c>
      <c r="EH478" s="2">
        <v>16</v>
      </c>
      <c r="EI478" s="2" t="s">
        <v>593</v>
      </c>
      <c r="EJ478" s="2">
        <v>1</v>
      </c>
      <c r="EK478" s="2">
        <v>20001</v>
      </c>
      <c r="EL478" s="2" t="s">
        <v>594</v>
      </c>
      <c r="EM478" s="2" t="s">
        <v>595</v>
      </c>
      <c r="EN478" s="2"/>
      <c r="EO478" s="2" t="s">
        <v>3</v>
      </c>
      <c r="EP478" s="2"/>
      <c r="EQ478" s="2">
        <v>0</v>
      </c>
      <c r="ER478" s="2">
        <v>305.18</v>
      </c>
      <c r="ES478" s="2">
        <v>305.18</v>
      </c>
      <c r="ET478" s="2">
        <v>0</v>
      </c>
      <c r="EU478" s="2">
        <v>0</v>
      </c>
      <c r="EV478" s="2">
        <v>0</v>
      </c>
      <c r="EW478" s="2">
        <v>0</v>
      </c>
      <c r="EX478" s="2">
        <v>0</v>
      </c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>
        <v>0</v>
      </c>
      <c r="FR478" s="2">
        <f>ROUND(IF(AND(BH478=3,BI478=3),P478,0),2)</f>
        <v>0</v>
      </c>
      <c r="FS478" s="2">
        <v>0</v>
      </c>
      <c r="FT478" s="2"/>
      <c r="FU478" s="2"/>
      <c r="FV478" s="2"/>
      <c r="FW478" s="2"/>
      <c r="FX478" s="2">
        <v>121</v>
      </c>
      <c r="FY478" s="2">
        <v>72</v>
      </c>
      <c r="FZ478" s="2"/>
      <c r="GA478" s="2" t="s">
        <v>3</v>
      </c>
      <c r="GB478" s="2"/>
      <c r="GC478" s="2"/>
      <c r="GD478" s="2">
        <v>1</v>
      </c>
      <c r="GE478" s="2"/>
      <c r="GF478" s="2">
        <v>-1401952725</v>
      </c>
      <c r="GG478" s="2">
        <v>2</v>
      </c>
      <c r="GH478" s="2">
        <v>1</v>
      </c>
      <c r="GI478" s="2">
        <v>-2</v>
      </c>
      <c r="GJ478" s="2">
        <v>0</v>
      </c>
      <c r="GK478" s="2">
        <v>0</v>
      </c>
      <c r="GL478" s="2">
        <f>ROUND(IF(AND(BH478=3,BI478=3,FS478&lt;&gt;0),P478,0),2)</f>
        <v>0</v>
      </c>
      <c r="GM478" s="2">
        <f>ROUND(O478+X478+Y478,2)+GX478</f>
        <v>1831.08</v>
      </c>
      <c r="GN478" s="2">
        <f>IF(OR(BI478=0,BI478=1),ROUND(O478+X478+Y478,2),0)</f>
        <v>1831.08</v>
      </c>
      <c r="GO478" s="2">
        <f>IF(BI478=2,ROUND(O478+X478+Y478,2),0)</f>
        <v>0</v>
      </c>
      <c r="GP478" s="2">
        <f>IF(BI478=4,ROUND(O478+X478+Y478,2)+GX478,0)</f>
        <v>0</v>
      </c>
      <c r="GQ478" s="2"/>
      <c r="GR478" s="2">
        <v>0</v>
      </c>
      <c r="GS478" s="2">
        <v>0</v>
      </c>
      <c r="GT478" s="2">
        <v>0</v>
      </c>
      <c r="GU478" s="2" t="s">
        <v>3</v>
      </c>
      <c r="GV478" s="2">
        <f t="shared" si="327"/>
        <v>0</v>
      </c>
      <c r="GW478" s="2">
        <v>1</v>
      </c>
      <c r="GX478" s="2">
        <f>ROUND(HC478*I478,2)</f>
        <v>0</v>
      </c>
      <c r="GY478" s="2"/>
      <c r="GZ478" s="2"/>
      <c r="HA478" s="2">
        <v>0</v>
      </c>
      <c r="HB478" s="2">
        <v>0</v>
      </c>
      <c r="HC478" s="2">
        <f t="shared" si="318"/>
        <v>0</v>
      </c>
      <c r="HD478" s="2"/>
      <c r="HE478" s="2" t="s">
        <v>3</v>
      </c>
      <c r="HF478" s="2" t="s">
        <v>3</v>
      </c>
      <c r="HG478" s="2"/>
      <c r="HH478" s="2"/>
      <c r="HI478" s="2"/>
      <c r="HJ478" s="2"/>
      <c r="HK478" s="2"/>
      <c r="HL478" s="2"/>
      <c r="HM478" s="2" t="s">
        <v>3</v>
      </c>
      <c r="HN478" s="2" t="s">
        <v>596</v>
      </c>
      <c r="HO478" s="2" t="s">
        <v>597</v>
      </c>
      <c r="HP478" s="2" t="s">
        <v>593</v>
      </c>
      <c r="HQ478" s="2" t="s">
        <v>593</v>
      </c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>
        <v>0</v>
      </c>
      <c r="IL478" s="2"/>
      <c r="IM478" s="2"/>
      <c r="IN478" s="2"/>
      <c r="IO478" s="2"/>
      <c r="IP478" s="2"/>
      <c r="IQ478" s="2"/>
      <c r="IR478" s="2"/>
      <c r="IS478" s="2"/>
      <c r="IT478" s="2"/>
      <c r="IU478" s="2"/>
    </row>
    <row r="479" spans="1:255" x14ac:dyDescent="0.2">
      <c r="A479">
        <v>18</v>
      </c>
      <c r="B479">
        <v>1</v>
      </c>
      <c r="C479">
        <v>985</v>
      </c>
      <c r="E479" t="s">
        <v>656</v>
      </c>
      <c r="F479" t="s">
        <v>599</v>
      </c>
      <c r="G479" t="s">
        <v>657</v>
      </c>
      <c r="H479" t="s">
        <v>160</v>
      </c>
      <c r="I479">
        <f>I477*J479</f>
        <v>6</v>
      </c>
      <c r="J479">
        <v>1</v>
      </c>
      <c r="K479">
        <v>1</v>
      </c>
      <c r="O479">
        <f>ROUND(CP479,0)</f>
        <v>3809</v>
      </c>
      <c r="P479">
        <f>ROUND(CQ479*I479,0)</f>
        <v>3809</v>
      </c>
      <c r="Q479">
        <f>ROUND(CR479*I479,0)</f>
        <v>0</v>
      </c>
      <c r="R479">
        <f>ROUND(CS479*I479,0)</f>
        <v>0</v>
      </c>
      <c r="S479">
        <f>ROUND(CT479*I479,0)</f>
        <v>0</v>
      </c>
      <c r="T479">
        <f>ROUND(CU479*I479,0)</f>
        <v>0</v>
      </c>
      <c r="U479">
        <f t="shared" si="301"/>
        <v>0</v>
      </c>
      <c r="V479">
        <f t="shared" si="302"/>
        <v>0</v>
      </c>
      <c r="W479">
        <f>ROUND(CX479*I479,0)</f>
        <v>0</v>
      </c>
      <c r="X479">
        <f>ROUND(CY479,0)</f>
        <v>0</v>
      </c>
      <c r="Y479">
        <f>ROUND(CZ479,0)</f>
        <v>0</v>
      </c>
      <c r="AA479">
        <v>53551707</v>
      </c>
      <c r="AB479">
        <f t="shared" si="303"/>
        <v>305.18</v>
      </c>
      <c r="AC479">
        <f t="shared" si="324"/>
        <v>305.18</v>
      </c>
      <c r="AD479">
        <f>ROUND((((ET479)-(EU479))+AE479),2)</f>
        <v>0</v>
      </c>
      <c r="AE479">
        <f>ROUND((EU479),2)</f>
        <v>0</v>
      </c>
      <c r="AF479">
        <f>ROUND((EV479),2)</f>
        <v>0</v>
      </c>
      <c r="AG479">
        <f t="shared" si="305"/>
        <v>0</v>
      </c>
      <c r="AH479">
        <f>(EW479)</f>
        <v>0</v>
      </c>
      <c r="AI479">
        <f>(EX479)</f>
        <v>0</v>
      </c>
      <c r="AJ479">
        <f t="shared" si="306"/>
        <v>0.03</v>
      </c>
      <c r="AK479">
        <v>305.18</v>
      </c>
      <c r="AL479">
        <v>305.18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0.03</v>
      </c>
      <c r="AT479">
        <v>121</v>
      </c>
      <c r="AU479">
        <v>72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2.08</v>
      </c>
      <c r="BD479" t="s">
        <v>3</v>
      </c>
      <c r="BE479" t="s">
        <v>3</v>
      </c>
      <c r="BF479" t="s">
        <v>3</v>
      </c>
      <c r="BG479" t="s">
        <v>3</v>
      </c>
      <c r="BH479">
        <v>3</v>
      </c>
      <c r="BI479">
        <v>1</v>
      </c>
      <c r="BJ479" t="s">
        <v>601</v>
      </c>
      <c r="BM479">
        <v>20001</v>
      </c>
      <c r="BN479">
        <v>0</v>
      </c>
      <c r="BO479" t="s">
        <v>599</v>
      </c>
      <c r="BP479">
        <v>1</v>
      </c>
      <c r="BQ479">
        <v>22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3</v>
      </c>
      <c r="BZ479">
        <v>121</v>
      </c>
      <c r="CA479">
        <v>72</v>
      </c>
      <c r="CB479" t="s">
        <v>3</v>
      </c>
      <c r="CE479">
        <v>0</v>
      </c>
      <c r="CF479">
        <v>0</v>
      </c>
      <c r="CG479">
        <v>0</v>
      </c>
      <c r="CM479">
        <v>0</v>
      </c>
      <c r="CN479" t="s">
        <v>3</v>
      </c>
      <c r="CO479">
        <v>0</v>
      </c>
      <c r="CP479">
        <f t="shared" si="307"/>
        <v>3809</v>
      </c>
      <c r="CQ479">
        <f t="shared" si="328"/>
        <v>634.77440000000001</v>
      </c>
      <c r="CR479">
        <f t="shared" si="308"/>
        <v>0</v>
      </c>
      <c r="CS479">
        <f t="shared" si="309"/>
        <v>0</v>
      </c>
      <c r="CT479">
        <f t="shared" si="310"/>
        <v>0</v>
      </c>
      <c r="CU479">
        <f t="shared" si="311"/>
        <v>0</v>
      </c>
      <c r="CV479">
        <f t="shared" si="312"/>
        <v>0</v>
      </c>
      <c r="CW479">
        <f t="shared" si="313"/>
        <v>0</v>
      </c>
      <c r="CX479">
        <f t="shared" si="314"/>
        <v>0.03</v>
      </c>
      <c r="CY479">
        <f t="shared" si="315"/>
        <v>0</v>
      </c>
      <c r="CZ479">
        <f t="shared" si="316"/>
        <v>0</v>
      </c>
      <c r="DC479" t="s">
        <v>3</v>
      </c>
      <c r="DD479" t="s">
        <v>3</v>
      </c>
      <c r="DE479" t="s">
        <v>3</v>
      </c>
      <c r="DF479" t="s">
        <v>3</v>
      </c>
      <c r="DG479" t="s">
        <v>3</v>
      </c>
      <c r="DH479" t="s">
        <v>3</v>
      </c>
      <c r="DI479" t="s">
        <v>3</v>
      </c>
      <c r="DJ479" t="s">
        <v>3</v>
      </c>
      <c r="DK479" t="s">
        <v>3</v>
      </c>
      <c r="DL479" t="s">
        <v>3</v>
      </c>
      <c r="DM479" t="s">
        <v>3</v>
      </c>
      <c r="DN479">
        <v>0</v>
      </c>
      <c r="DO479">
        <v>0</v>
      </c>
      <c r="DP479">
        <v>1</v>
      </c>
      <c r="DQ479">
        <v>1</v>
      </c>
      <c r="DU479">
        <v>1010</v>
      </c>
      <c r="DV479" t="s">
        <v>160</v>
      </c>
      <c r="DW479" t="s">
        <v>160</v>
      </c>
      <c r="DX479">
        <v>1</v>
      </c>
      <c r="DZ479" t="s">
        <v>3</v>
      </c>
      <c r="EA479" t="s">
        <v>3</v>
      </c>
      <c r="EB479" t="s">
        <v>3</v>
      </c>
      <c r="EC479" t="s">
        <v>3</v>
      </c>
      <c r="EE479">
        <v>53551148</v>
      </c>
      <c r="EF479">
        <v>22</v>
      </c>
      <c r="EG479" t="s">
        <v>592</v>
      </c>
      <c r="EH479">
        <v>16</v>
      </c>
      <c r="EI479" t="s">
        <v>593</v>
      </c>
      <c r="EJ479">
        <v>1</v>
      </c>
      <c r="EK479">
        <v>20001</v>
      </c>
      <c r="EL479" t="s">
        <v>594</v>
      </c>
      <c r="EM479" t="s">
        <v>595</v>
      </c>
      <c r="EO479" t="s">
        <v>3</v>
      </c>
      <c r="EQ479">
        <v>0</v>
      </c>
      <c r="ER479">
        <v>305.18</v>
      </c>
      <c r="ES479">
        <v>305.18</v>
      </c>
      <c r="ET479">
        <v>0</v>
      </c>
      <c r="EU479">
        <v>0</v>
      </c>
      <c r="EV479">
        <v>0</v>
      </c>
      <c r="EW479">
        <v>0</v>
      </c>
      <c r="EX479">
        <v>0</v>
      </c>
      <c r="FQ479">
        <v>0</v>
      </c>
      <c r="FR479">
        <f>ROUND(IF(AND(BH479=3,BI479=3),P479,0),0)</f>
        <v>0</v>
      </c>
      <c r="FS479">
        <v>0</v>
      </c>
      <c r="FX479">
        <v>121</v>
      </c>
      <c r="FY479">
        <v>72</v>
      </c>
      <c r="GA479" t="s">
        <v>3</v>
      </c>
      <c r="GD479">
        <v>1</v>
      </c>
      <c r="GF479">
        <v>-1401952725</v>
      </c>
      <c r="GG479">
        <v>2</v>
      </c>
      <c r="GH479">
        <v>1</v>
      </c>
      <c r="GI479">
        <v>2</v>
      </c>
      <c r="GJ479">
        <v>0</v>
      </c>
      <c r="GK479">
        <v>0</v>
      </c>
      <c r="GL479">
        <f>ROUND(IF(AND(BH479=3,BI479=3,FS479&lt;&gt;0),P479,0),0)</f>
        <v>0</v>
      </c>
      <c r="GM479">
        <f>ROUND(O479+X479+Y479,0)+GX479</f>
        <v>3809</v>
      </c>
      <c r="GN479">
        <f>IF(OR(BI479=0,BI479=1),ROUND(O479+X479+Y479,0),0)</f>
        <v>3809</v>
      </c>
      <c r="GO479">
        <f>IF(BI479=2,ROUND(O479+X479+Y479,0),0)</f>
        <v>0</v>
      </c>
      <c r="GP479">
        <f>IF(BI479=4,ROUND(O479+X479+Y479,0)+GX479,0)</f>
        <v>0</v>
      </c>
      <c r="GR479">
        <v>0</v>
      </c>
      <c r="GS479">
        <v>3</v>
      </c>
      <c r="GT479">
        <v>0</v>
      </c>
      <c r="GU479" t="s">
        <v>3</v>
      </c>
      <c r="GV479">
        <f t="shared" si="327"/>
        <v>0</v>
      </c>
      <c r="GW479">
        <v>1</v>
      </c>
      <c r="GX479">
        <f>ROUND(HC479*I479,0)</f>
        <v>0</v>
      </c>
      <c r="HA479">
        <v>0</v>
      </c>
      <c r="HB479">
        <v>0</v>
      </c>
      <c r="HC479">
        <f t="shared" si="318"/>
        <v>0</v>
      </c>
      <c r="HE479" t="s">
        <v>3</v>
      </c>
      <c r="HF479" t="s">
        <v>3</v>
      </c>
      <c r="HM479" t="s">
        <v>3</v>
      </c>
      <c r="HN479" t="s">
        <v>596</v>
      </c>
      <c r="HO479" t="s">
        <v>597</v>
      </c>
      <c r="HP479" t="s">
        <v>593</v>
      </c>
      <c r="HQ479" t="s">
        <v>593</v>
      </c>
      <c r="IK479">
        <v>0</v>
      </c>
    </row>
    <row r="480" spans="1:255" x14ac:dyDescent="0.2">
      <c r="A480" s="2">
        <v>17</v>
      </c>
      <c r="B480" s="2">
        <v>1</v>
      </c>
      <c r="C480" s="2">
        <f>ROW(SmtRes!A992)</f>
        <v>992</v>
      </c>
      <c r="D480" s="2">
        <f>ROW(EtalonRes!A916)</f>
        <v>916</v>
      </c>
      <c r="E480" s="2" t="s">
        <v>658</v>
      </c>
      <c r="F480" s="2" t="s">
        <v>659</v>
      </c>
      <c r="G480" s="2" t="s">
        <v>660</v>
      </c>
      <c r="H480" s="2" t="s">
        <v>661</v>
      </c>
      <c r="I480" s="2">
        <v>10</v>
      </c>
      <c r="J480" s="2">
        <v>0</v>
      </c>
      <c r="K480" s="2">
        <v>10</v>
      </c>
      <c r="L480" s="2"/>
      <c r="M480" s="2"/>
      <c r="N480" s="2"/>
      <c r="O480" s="2">
        <f>ROUND(CP480,2)</f>
        <v>509</v>
      </c>
      <c r="P480" s="2">
        <f>ROUND(CQ480*I480,2)</f>
        <v>222.5</v>
      </c>
      <c r="Q480" s="2">
        <f>ROUND(CR480*I480,2)</f>
        <v>116.4</v>
      </c>
      <c r="R480" s="2">
        <f>ROUND(CS480*I480,2)</f>
        <v>0</v>
      </c>
      <c r="S480" s="2">
        <f>ROUND(CT480*I480,2)</f>
        <v>170.1</v>
      </c>
      <c r="T480" s="2">
        <f>ROUND(CU480*I480,2)</f>
        <v>0</v>
      </c>
      <c r="U480" s="2">
        <f t="shared" si="301"/>
        <v>16.663499999999999</v>
      </c>
      <c r="V480" s="2">
        <f t="shared" si="302"/>
        <v>0</v>
      </c>
      <c r="W480" s="2">
        <f>ROUND(CX480*I480,2)</f>
        <v>0</v>
      </c>
      <c r="X480" s="2">
        <f>ROUND(CY480,2)</f>
        <v>185.24</v>
      </c>
      <c r="Y480" s="2">
        <f>ROUND(CZ480,2)</f>
        <v>104.1</v>
      </c>
      <c r="Z480" s="2"/>
      <c r="AA480" s="2">
        <v>53551706</v>
      </c>
      <c r="AB480" s="2">
        <f t="shared" ref="AB480:AB483" si="329">ROUND((AC480+AD480+AF480),2)</f>
        <v>50.9</v>
      </c>
      <c r="AC480" s="2">
        <f t="shared" si="324"/>
        <v>22.25</v>
      </c>
      <c r="AD480" s="2">
        <f>ROUND(((((ET480*ROUND((1.25*1.15),7)))-((EU480*ROUND((1.25*1.15),7))))+AE480),2)</f>
        <v>11.64</v>
      </c>
      <c r="AE480" s="2">
        <f>ROUND(((EU480*ROUND((1.25*1.15),7))),2)</f>
        <v>0</v>
      </c>
      <c r="AF480" s="2">
        <f>ROUND(((EV480*ROUND((1.15*1.15),7))),2)</f>
        <v>17.010000000000002</v>
      </c>
      <c r="AG480" s="2">
        <f t="shared" si="305"/>
        <v>0</v>
      </c>
      <c r="AH480" s="2">
        <f>((EW480*ROUND((1.15*1.15),7)))</f>
        <v>1.66635</v>
      </c>
      <c r="AI480" s="2">
        <f>((EX480*ROUND((1.25*1.15),7)))</f>
        <v>0</v>
      </c>
      <c r="AJ480" s="2">
        <f t="shared" si="306"/>
        <v>0</v>
      </c>
      <c r="AK480" s="2">
        <v>43.21</v>
      </c>
      <c r="AL480" s="2">
        <v>22.25</v>
      </c>
      <c r="AM480" s="2">
        <v>8.1</v>
      </c>
      <c r="AN480" s="2">
        <v>0</v>
      </c>
      <c r="AO480" s="2">
        <v>12.86</v>
      </c>
      <c r="AP480" s="2">
        <v>0</v>
      </c>
      <c r="AQ480" s="2">
        <v>1.26</v>
      </c>
      <c r="AR480" s="2">
        <v>0</v>
      </c>
      <c r="AS480" s="2">
        <v>0</v>
      </c>
      <c r="AT480" s="2">
        <v>108.9</v>
      </c>
      <c r="AU480" s="2">
        <v>61.2</v>
      </c>
      <c r="AV480" s="2">
        <v>1</v>
      </c>
      <c r="AW480" s="2">
        <v>1</v>
      </c>
      <c r="AX480" s="2"/>
      <c r="AY480" s="2"/>
      <c r="AZ480" s="2">
        <v>1</v>
      </c>
      <c r="BA480" s="2">
        <v>1</v>
      </c>
      <c r="BB480" s="2">
        <v>1</v>
      </c>
      <c r="BC480" s="2">
        <v>1</v>
      </c>
      <c r="BD480" s="2" t="s">
        <v>3</v>
      </c>
      <c r="BE480" s="2" t="s">
        <v>3</v>
      </c>
      <c r="BF480" s="2" t="s">
        <v>3</v>
      </c>
      <c r="BG480" s="2" t="s">
        <v>3</v>
      </c>
      <c r="BH480" s="2">
        <v>0</v>
      </c>
      <c r="BI480" s="2">
        <v>1</v>
      </c>
      <c r="BJ480" s="2" t="s">
        <v>662</v>
      </c>
      <c r="BK480" s="2"/>
      <c r="BL480" s="2"/>
      <c r="BM480" s="2">
        <v>20001</v>
      </c>
      <c r="BN480" s="2">
        <v>0</v>
      </c>
      <c r="BO480" s="2" t="s">
        <v>3</v>
      </c>
      <c r="BP480" s="2">
        <v>0</v>
      </c>
      <c r="BQ480" s="2">
        <v>22</v>
      </c>
      <c r="BR480" s="2">
        <v>0</v>
      </c>
      <c r="BS480" s="2">
        <v>1</v>
      </c>
      <c r="BT480" s="2">
        <v>1</v>
      </c>
      <c r="BU480" s="2">
        <v>1</v>
      </c>
      <c r="BV480" s="2">
        <v>1</v>
      </c>
      <c r="BW480" s="2">
        <v>1</v>
      </c>
      <c r="BX480" s="2">
        <v>1</v>
      </c>
      <c r="BY480" s="2" t="s">
        <v>3</v>
      </c>
      <c r="BZ480" s="2">
        <v>121</v>
      </c>
      <c r="CA480" s="2">
        <v>72</v>
      </c>
      <c r="CB480" s="2" t="s">
        <v>3</v>
      </c>
      <c r="CC480" s="2"/>
      <c r="CD480" s="2"/>
      <c r="CE480" s="2">
        <v>0</v>
      </c>
      <c r="CF480" s="2">
        <v>0</v>
      </c>
      <c r="CG480" s="2">
        <v>0</v>
      </c>
      <c r="CH480" s="2"/>
      <c r="CI480" s="2"/>
      <c r="CJ480" s="2"/>
      <c r="CK480" s="2"/>
      <c r="CL480" s="2"/>
      <c r="CM480" s="2">
        <v>0</v>
      </c>
      <c r="CN480" s="2" t="s">
        <v>2155</v>
      </c>
      <c r="CO480" s="2">
        <v>0</v>
      </c>
      <c r="CP480" s="2">
        <f t="shared" si="307"/>
        <v>509</v>
      </c>
      <c r="CQ480" s="2">
        <f t="shared" si="328"/>
        <v>22.25</v>
      </c>
      <c r="CR480" s="2">
        <f t="shared" si="308"/>
        <v>11.64</v>
      </c>
      <c r="CS480" s="2">
        <f t="shared" si="309"/>
        <v>0</v>
      </c>
      <c r="CT480" s="2">
        <f t="shared" si="310"/>
        <v>17.010000000000002</v>
      </c>
      <c r="CU480" s="2">
        <f t="shared" si="311"/>
        <v>0</v>
      </c>
      <c r="CV480" s="2">
        <f t="shared" si="312"/>
        <v>1.66635</v>
      </c>
      <c r="CW480" s="2">
        <f t="shared" si="313"/>
        <v>0</v>
      </c>
      <c r="CX480" s="2">
        <f t="shared" si="314"/>
        <v>0</v>
      </c>
      <c r="CY480" s="2">
        <f t="shared" si="315"/>
        <v>185.2389</v>
      </c>
      <c r="CZ480" s="2">
        <f t="shared" si="316"/>
        <v>104.10120000000001</v>
      </c>
      <c r="DA480" s="2"/>
      <c r="DB480" s="2"/>
      <c r="DC480" s="2" t="s">
        <v>3</v>
      </c>
      <c r="DD480" s="2" t="s">
        <v>3</v>
      </c>
      <c r="DE480" s="2" t="s">
        <v>61</v>
      </c>
      <c r="DF480" s="2" t="s">
        <v>61</v>
      </c>
      <c r="DG480" s="2" t="s">
        <v>62</v>
      </c>
      <c r="DH480" s="2" t="s">
        <v>3</v>
      </c>
      <c r="DI480" s="2" t="s">
        <v>62</v>
      </c>
      <c r="DJ480" s="2" t="s">
        <v>61</v>
      </c>
      <c r="DK480" s="2" t="s">
        <v>3</v>
      </c>
      <c r="DL480" s="2" t="s">
        <v>86</v>
      </c>
      <c r="DM480" s="2" t="s">
        <v>663</v>
      </c>
      <c r="DN480" s="2">
        <v>0</v>
      </c>
      <c r="DO480" s="2">
        <v>0</v>
      </c>
      <c r="DP480" s="2">
        <v>1</v>
      </c>
      <c r="DQ480" s="2">
        <v>1</v>
      </c>
      <c r="DR480" s="2"/>
      <c r="DS480" s="2"/>
      <c r="DT480" s="2"/>
      <c r="DU480" s="2">
        <v>1013</v>
      </c>
      <c r="DV480" s="2" t="s">
        <v>661</v>
      </c>
      <c r="DW480" s="2" t="s">
        <v>661</v>
      </c>
      <c r="DX480" s="2">
        <v>1</v>
      </c>
      <c r="DY480" s="2"/>
      <c r="DZ480" s="2" t="s">
        <v>3</v>
      </c>
      <c r="EA480" s="2" t="s">
        <v>3</v>
      </c>
      <c r="EB480" s="2" t="s">
        <v>3</v>
      </c>
      <c r="EC480" s="2" t="s">
        <v>3</v>
      </c>
      <c r="ED480" s="2"/>
      <c r="EE480" s="2">
        <v>53551148</v>
      </c>
      <c r="EF480" s="2">
        <v>22</v>
      </c>
      <c r="EG480" s="2" t="s">
        <v>592</v>
      </c>
      <c r="EH480" s="2">
        <v>16</v>
      </c>
      <c r="EI480" s="2" t="s">
        <v>593</v>
      </c>
      <c r="EJ480" s="2">
        <v>1</v>
      </c>
      <c r="EK480" s="2">
        <v>20001</v>
      </c>
      <c r="EL480" s="2" t="s">
        <v>594</v>
      </c>
      <c r="EM480" s="2" t="s">
        <v>595</v>
      </c>
      <c r="EN480" s="2"/>
      <c r="EO480" s="2" t="s">
        <v>182</v>
      </c>
      <c r="EP480" s="2"/>
      <c r="EQ480" s="2">
        <v>131072</v>
      </c>
      <c r="ER480" s="2">
        <v>43.21</v>
      </c>
      <c r="ES480" s="2">
        <v>22.25</v>
      </c>
      <c r="ET480" s="2">
        <v>8.1</v>
      </c>
      <c r="EU480" s="2">
        <v>0</v>
      </c>
      <c r="EV480" s="2">
        <v>12.86</v>
      </c>
      <c r="EW480" s="2">
        <v>1.26</v>
      </c>
      <c r="EX480" s="2">
        <v>0</v>
      </c>
      <c r="EY480" s="2">
        <v>0</v>
      </c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>
        <v>0</v>
      </c>
      <c r="FR480" s="2">
        <f>ROUND(IF(AND(BH480=3,BI480=3),P480,0),2)</f>
        <v>0</v>
      </c>
      <c r="FS480" s="2">
        <v>0</v>
      </c>
      <c r="FT480" s="2"/>
      <c r="FU480" s="2"/>
      <c r="FV480" s="2"/>
      <c r="FW480" s="2"/>
      <c r="FX480" s="2">
        <v>108.9</v>
      </c>
      <c r="FY480" s="2">
        <v>61.2</v>
      </c>
      <c r="FZ480" s="2"/>
      <c r="GA480" s="2" t="s">
        <v>3</v>
      </c>
      <c r="GB480" s="2"/>
      <c r="GC480" s="2"/>
      <c r="GD480" s="2">
        <v>1</v>
      </c>
      <c r="GE480" s="2"/>
      <c r="GF480" s="2">
        <v>-1189187182</v>
      </c>
      <c r="GG480" s="2">
        <v>2</v>
      </c>
      <c r="GH480" s="2">
        <v>1</v>
      </c>
      <c r="GI480" s="2">
        <v>-2</v>
      </c>
      <c r="GJ480" s="2">
        <v>0</v>
      </c>
      <c r="GK480" s="2">
        <v>0</v>
      </c>
      <c r="GL480" s="2">
        <f>ROUND(IF(AND(BH480=3,BI480=3,FS480&lt;&gt;0),P480,0),2)</f>
        <v>0</v>
      </c>
      <c r="GM480" s="2">
        <f>ROUND(O480+X480+Y480,2)+GX480</f>
        <v>798.34</v>
      </c>
      <c r="GN480" s="2">
        <f>IF(OR(BI480=0,BI480=1),ROUND(O480+X480+Y480,2),0)</f>
        <v>798.34</v>
      </c>
      <c r="GO480" s="2">
        <f>IF(BI480=2,ROUND(O480+X480+Y480,2),0)</f>
        <v>0</v>
      </c>
      <c r="GP480" s="2">
        <f>IF(BI480=4,ROUND(O480+X480+Y480,2)+GX480,0)</f>
        <v>0</v>
      </c>
      <c r="GQ480" s="2"/>
      <c r="GR480" s="2">
        <v>0</v>
      </c>
      <c r="GS480" s="2">
        <v>0</v>
      </c>
      <c r="GT480" s="2">
        <v>0</v>
      </c>
      <c r="GU480" s="2" t="s">
        <v>3</v>
      </c>
      <c r="GV480" s="2">
        <f t="shared" si="327"/>
        <v>0</v>
      </c>
      <c r="GW480" s="2">
        <v>1</v>
      </c>
      <c r="GX480" s="2">
        <f>ROUND(HC480*I480,2)</f>
        <v>0</v>
      </c>
      <c r="GY480" s="2"/>
      <c r="GZ480" s="2"/>
      <c r="HA480" s="2">
        <v>0</v>
      </c>
      <c r="HB480" s="2">
        <v>0</v>
      </c>
      <c r="HC480" s="2">
        <f t="shared" si="318"/>
        <v>0</v>
      </c>
      <c r="HD480" s="2"/>
      <c r="HE480" s="2" t="s">
        <v>3</v>
      </c>
      <c r="HF480" s="2" t="s">
        <v>3</v>
      </c>
      <c r="HG480" s="2"/>
      <c r="HH480" s="2"/>
      <c r="HI480" s="2"/>
      <c r="HJ480" s="2"/>
      <c r="HK480" s="2"/>
      <c r="HL480" s="2"/>
      <c r="HM480" s="2" t="s">
        <v>3</v>
      </c>
      <c r="HN480" s="2" t="s">
        <v>596</v>
      </c>
      <c r="HO480" s="2" t="s">
        <v>597</v>
      </c>
      <c r="HP480" s="2" t="s">
        <v>593</v>
      </c>
      <c r="HQ480" s="2" t="s">
        <v>593</v>
      </c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>
        <v>0</v>
      </c>
      <c r="IL480" s="2"/>
      <c r="IM480" s="2"/>
      <c r="IN480" s="2"/>
      <c r="IO480" s="2"/>
      <c r="IP480" s="2"/>
      <c r="IQ480" s="2"/>
      <c r="IR480" s="2"/>
      <c r="IS480" s="2"/>
      <c r="IT480" s="2"/>
      <c r="IU480" s="2"/>
    </row>
    <row r="481" spans="1:255" x14ac:dyDescent="0.2">
      <c r="A481">
        <v>17</v>
      </c>
      <c r="B481">
        <v>1</v>
      </c>
      <c r="C481">
        <f>ROW(SmtRes!A998)</f>
        <v>998</v>
      </c>
      <c r="D481">
        <f>ROW(EtalonRes!A922)</f>
        <v>922</v>
      </c>
      <c r="E481" t="s">
        <v>658</v>
      </c>
      <c r="F481" t="s">
        <v>659</v>
      </c>
      <c r="G481" t="s">
        <v>660</v>
      </c>
      <c r="H481" t="s">
        <v>661</v>
      </c>
      <c r="I481">
        <v>10</v>
      </c>
      <c r="J481">
        <v>0</v>
      </c>
      <c r="K481">
        <v>10</v>
      </c>
      <c r="O481">
        <f>ROUND(CP481,0)</f>
        <v>10602</v>
      </c>
      <c r="P481">
        <f>ROUND(CQ481*I481,0)</f>
        <v>3180</v>
      </c>
      <c r="Q481">
        <f>ROUND(CR481*I481,0)</f>
        <v>1428</v>
      </c>
      <c r="R481">
        <f>ROUND(CS481*I481,0)</f>
        <v>0</v>
      </c>
      <c r="S481">
        <f>ROUND(CT481*I481,0)</f>
        <v>5994</v>
      </c>
      <c r="T481">
        <f>ROUND(CU481*I481,0)</f>
        <v>0</v>
      </c>
      <c r="U481">
        <f t="shared" si="301"/>
        <v>16.663499999999999</v>
      </c>
      <c r="V481">
        <f t="shared" si="302"/>
        <v>0</v>
      </c>
      <c r="W481">
        <f>ROUND(CX481*I481,0)</f>
        <v>0</v>
      </c>
      <c r="X481">
        <f>ROUND(CY481,0)</f>
        <v>6527</v>
      </c>
      <c r="Y481">
        <f>ROUND(CZ481,0)</f>
        <v>3668</v>
      </c>
      <c r="AA481">
        <v>53551707</v>
      </c>
      <c r="AB481">
        <f t="shared" si="329"/>
        <v>50.9</v>
      </c>
      <c r="AC481">
        <f t="shared" si="324"/>
        <v>22.25</v>
      </c>
      <c r="AD481">
        <f>ROUND(((((ET481*ROUND((1.25*1.15),7)))-((EU481*ROUND((1.25*1.15),7))))+AE481),2)</f>
        <v>11.64</v>
      </c>
      <c r="AE481">
        <f>ROUND(((EU481*ROUND((1.25*1.15),7))),2)</f>
        <v>0</v>
      </c>
      <c r="AF481">
        <f>ROUND(((EV481*ROUND((1.15*1.15),7))),2)</f>
        <v>17.010000000000002</v>
      </c>
      <c r="AG481">
        <f t="shared" si="305"/>
        <v>0</v>
      </c>
      <c r="AH481">
        <f>((EW481*ROUND((1.15*1.15),7)))</f>
        <v>1.66635</v>
      </c>
      <c r="AI481">
        <f>((EX481*ROUND((1.25*1.15),7)))</f>
        <v>0</v>
      </c>
      <c r="AJ481">
        <f t="shared" si="306"/>
        <v>0</v>
      </c>
      <c r="AK481">
        <v>43.21</v>
      </c>
      <c r="AL481">
        <v>22.25</v>
      </c>
      <c r="AM481">
        <v>8.1</v>
      </c>
      <c r="AN481">
        <v>0</v>
      </c>
      <c r="AO481">
        <v>12.86</v>
      </c>
      <c r="AP481">
        <v>0</v>
      </c>
      <c r="AQ481">
        <v>1.26</v>
      </c>
      <c r="AR481">
        <v>0</v>
      </c>
      <c r="AS481">
        <v>0</v>
      </c>
      <c r="AT481">
        <v>108.9</v>
      </c>
      <c r="AU481">
        <v>61.2</v>
      </c>
      <c r="AV481">
        <v>1</v>
      </c>
      <c r="AW481">
        <v>1</v>
      </c>
      <c r="AZ481">
        <v>1</v>
      </c>
      <c r="BA481">
        <v>35.24</v>
      </c>
      <c r="BB481">
        <v>12.27</v>
      </c>
      <c r="BC481">
        <v>14.29</v>
      </c>
      <c r="BD481" t="s">
        <v>3</v>
      </c>
      <c r="BE481" t="s">
        <v>3</v>
      </c>
      <c r="BF481" t="s">
        <v>3</v>
      </c>
      <c r="BG481" t="s">
        <v>3</v>
      </c>
      <c r="BH481">
        <v>0</v>
      </c>
      <c r="BI481">
        <v>1</v>
      </c>
      <c r="BJ481" t="s">
        <v>662</v>
      </c>
      <c r="BM481">
        <v>20001</v>
      </c>
      <c r="BN481">
        <v>0</v>
      </c>
      <c r="BO481" t="s">
        <v>659</v>
      </c>
      <c r="BP481">
        <v>1</v>
      </c>
      <c r="BQ481">
        <v>22</v>
      </c>
      <c r="BR481">
        <v>0</v>
      </c>
      <c r="BS481">
        <v>35.24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121</v>
      </c>
      <c r="CA481">
        <v>72</v>
      </c>
      <c r="CB481" t="s">
        <v>3</v>
      </c>
      <c r="CE481">
        <v>0</v>
      </c>
      <c r="CF481">
        <v>0</v>
      </c>
      <c r="CG481">
        <v>0</v>
      </c>
      <c r="CM481">
        <v>0</v>
      </c>
      <c r="CN481" t="s">
        <v>2155</v>
      </c>
      <c r="CO481">
        <v>0</v>
      </c>
      <c r="CP481">
        <f t="shared" si="307"/>
        <v>10602</v>
      </c>
      <c r="CQ481">
        <f t="shared" si="328"/>
        <v>317.95249999999999</v>
      </c>
      <c r="CR481">
        <f t="shared" si="308"/>
        <v>142.8228</v>
      </c>
      <c r="CS481">
        <f t="shared" si="309"/>
        <v>0</v>
      </c>
      <c r="CT481">
        <f t="shared" si="310"/>
        <v>599.43240000000014</v>
      </c>
      <c r="CU481">
        <f t="shared" si="311"/>
        <v>0</v>
      </c>
      <c r="CV481">
        <f t="shared" si="312"/>
        <v>1.66635</v>
      </c>
      <c r="CW481">
        <f t="shared" si="313"/>
        <v>0</v>
      </c>
      <c r="CX481">
        <f t="shared" si="314"/>
        <v>0</v>
      </c>
      <c r="CY481">
        <f t="shared" si="315"/>
        <v>6527.4659999999994</v>
      </c>
      <c r="CZ481">
        <f t="shared" si="316"/>
        <v>3668.328</v>
      </c>
      <c r="DC481" t="s">
        <v>3</v>
      </c>
      <c r="DD481" t="s">
        <v>3</v>
      </c>
      <c r="DE481" t="s">
        <v>61</v>
      </c>
      <c r="DF481" t="s">
        <v>61</v>
      </c>
      <c r="DG481" t="s">
        <v>62</v>
      </c>
      <c r="DH481" t="s">
        <v>3</v>
      </c>
      <c r="DI481" t="s">
        <v>62</v>
      </c>
      <c r="DJ481" t="s">
        <v>61</v>
      </c>
      <c r="DK481" t="s">
        <v>3</v>
      </c>
      <c r="DL481" t="s">
        <v>86</v>
      </c>
      <c r="DM481" t="s">
        <v>663</v>
      </c>
      <c r="DN481">
        <v>0</v>
      </c>
      <c r="DO481">
        <v>0</v>
      </c>
      <c r="DP481">
        <v>1</v>
      </c>
      <c r="DQ481">
        <v>1</v>
      </c>
      <c r="DU481">
        <v>1013</v>
      </c>
      <c r="DV481" t="s">
        <v>661</v>
      </c>
      <c r="DW481" t="s">
        <v>661</v>
      </c>
      <c r="DX481">
        <v>1</v>
      </c>
      <c r="DZ481" t="s">
        <v>3</v>
      </c>
      <c r="EA481" t="s">
        <v>3</v>
      </c>
      <c r="EB481" t="s">
        <v>3</v>
      </c>
      <c r="EC481" t="s">
        <v>3</v>
      </c>
      <c r="EE481">
        <v>53551148</v>
      </c>
      <c r="EF481">
        <v>22</v>
      </c>
      <c r="EG481" t="s">
        <v>592</v>
      </c>
      <c r="EH481">
        <v>16</v>
      </c>
      <c r="EI481" t="s">
        <v>593</v>
      </c>
      <c r="EJ481">
        <v>1</v>
      </c>
      <c r="EK481">
        <v>20001</v>
      </c>
      <c r="EL481" t="s">
        <v>594</v>
      </c>
      <c r="EM481" t="s">
        <v>595</v>
      </c>
      <c r="EO481" t="s">
        <v>182</v>
      </c>
      <c r="EQ481">
        <v>131072</v>
      </c>
      <c r="ER481">
        <v>43.21</v>
      </c>
      <c r="ES481">
        <v>22.25</v>
      </c>
      <c r="ET481">
        <v>8.1</v>
      </c>
      <c r="EU481">
        <v>0</v>
      </c>
      <c r="EV481">
        <v>12.86</v>
      </c>
      <c r="EW481">
        <v>1.26</v>
      </c>
      <c r="EX481">
        <v>0</v>
      </c>
      <c r="EY481">
        <v>0</v>
      </c>
      <c r="FQ481">
        <v>0</v>
      </c>
      <c r="FR481">
        <f>ROUND(IF(AND(BH481=3,BI481=3),P481,0),0)</f>
        <v>0</v>
      </c>
      <c r="FS481">
        <v>0</v>
      </c>
      <c r="FX481">
        <v>108.9</v>
      </c>
      <c r="FY481">
        <v>61.2</v>
      </c>
      <c r="GA481" t="s">
        <v>3</v>
      </c>
      <c r="GD481">
        <v>1</v>
      </c>
      <c r="GF481">
        <v>-1189187182</v>
      </c>
      <c r="GG481">
        <v>2</v>
      </c>
      <c r="GH481">
        <v>1</v>
      </c>
      <c r="GI481">
        <v>2</v>
      </c>
      <c r="GJ481">
        <v>0</v>
      </c>
      <c r="GK481">
        <v>0</v>
      </c>
      <c r="GL481">
        <f>ROUND(IF(AND(BH481=3,BI481=3,FS481&lt;&gt;0),P481,0),0)</f>
        <v>0</v>
      </c>
      <c r="GM481">
        <f>ROUND(O481+X481+Y481,0)+GX481</f>
        <v>20797</v>
      </c>
      <c r="GN481">
        <f>IF(OR(BI481=0,BI481=1),ROUND(O481+X481+Y481,0),0)</f>
        <v>20797</v>
      </c>
      <c r="GO481">
        <f>IF(BI481=2,ROUND(O481+X481+Y481,0),0)</f>
        <v>0</v>
      </c>
      <c r="GP481">
        <f>IF(BI481=4,ROUND(O481+X481+Y481,0)+GX481,0)</f>
        <v>0</v>
      </c>
      <c r="GR481">
        <v>0</v>
      </c>
      <c r="GS481">
        <v>0</v>
      </c>
      <c r="GT481">
        <v>0</v>
      </c>
      <c r="GU481" t="s">
        <v>3</v>
      </c>
      <c r="GV481">
        <f t="shared" si="327"/>
        <v>0</v>
      </c>
      <c r="GW481">
        <v>1</v>
      </c>
      <c r="GX481">
        <f>ROUND(HC481*I481,0)</f>
        <v>0</v>
      </c>
      <c r="HA481">
        <v>0</v>
      </c>
      <c r="HB481">
        <v>0</v>
      </c>
      <c r="HC481">
        <f t="shared" si="318"/>
        <v>0</v>
      </c>
      <c r="HE481" t="s">
        <v>3</v>
      </c>
      <c r="HF481" t="s">
        <v>3</v>
      </c>
      <c r="HM481" t="s">
        <v>3</v>
      </c>
      <c r="HN481" t="s">
        <v>596</v>
      </c>
      <c r="HO481" t="s">
        <v>597</v>
      </c>
      <c r="HP481" t="s">
        <v>593</v>
      </c>
      <c r="HQ481" t="s">
        <v>593</v>
      </c>
      <c r="IK481">
        <v>0</v>
      </c>
    </row>
    <row r="482" spans="1:255" x14ac:dyDescent="0.2">
      <c r="A482" s="2">
        <v>18</v>
      </c>
      <c r="B482" s="2">
        <v>1</v>
      </c>
      <c r="C482" s="2">
        <v>992</v>
      </c>
      <c r="D482" s="2"/>
      <c r="E482" s="2" t="s">
        <v>664</v>
      </c>
      <c r="F482" s="2" t="s">
        <v>665</v>
      </c>
      <c r="G482" s="2" t="s">
        <v>666</v>
      </c>
      <c r="H482" s="2" t="s">
        <v>160</v>
      </c>
      <c r="I482" s="2">
        <f>I480*J482</f>
        <v>10</v>
      </c>
      <c r="J482" s="2">
        <v>1</v>
      </c>
      <c r="K482" s="2">
        <v>1</v>
      </c>
      <c r="L482" s="2"/>
      <c r="M482" s="2"/>
      <c r="N482" s="2"/>
      <c r="O482" s="2">
        <f>ROUND(CP482,2)</f>
        <v>2326.5</v>
      </c>
      <c r="P482" s="2">
        <f>ROUND(CQ482*I482,2)</f>
        <v>2326.5</v>
      </c>
      <c r="Q482" s="2">
        <f>ROUND(CR482*I482,2)</f>
        <v>0</v>
      </c>
      <c r="R482" s="2">
        <f>ROUND(CS482*I482,2)</f>
        <v>0</v>
      </c>
      <c r="S482" s="2">
        <f>ROUND(CT482*I482,2)</f>
        <v>0</v>
      </c>
      <c r="T482" s="2">
        <f>ROUND(CU482*I482,2)</f>
        <v>0</v>
      </c>
      <c r="U482" s="2">
        <f t="shared" si="301"/>
        <v>0</v>
      </c>
      <c r="V482" s="2">
        <f t="shared" si="302"/>
        <v>0</v>
      </c>
      <c r="W482" s="2">
        <f>ROUND(CX482*I482,2)</f>
        <v>106.5</v>
      </c>
      <c r="X482" s="2">
        <f>ROUND(CY482,2)</f>
        <v>0</v>
      </c>
      <c r="Y482" s="2">
        <f>ROUND(CZ482,2)</f>
        <v>0</v>
      </c>
      <c r="Z482" s="2"/>
      <c r="AA482" s="2">
        <v>53551706</v>
      </c>
      <c r="AB482" s="2">
        <f t="shared" si="329"/>
        <v>232.65</v>
      </c>
      <c r="AC482" s="2">
        <f t="shared" si="324"/>
        <v>232.65</v>
      </c>
      <c r="AD482" s="2">
        <f>ROUND((((ET482)-(EU482))+AE482),2)</f>
        <v>0</v>
      </c>
      <c r="AE482" s="2">
        <f>ROUND((EU482),2)</f>
        <v>0</v>
      </c>
      <c r="AF482" s="2">
        <f>ROUND((EV482),2)</f>
        <v>0</v>
      </c>
      <c r="AG482" s="2">
        <f t="shared" si="305"/>
        <v>0</v>
      </c>
      <c r="AH482" s="2">
        <f>(EW482)</f>
        <v>0</v>
      </c>
      <c r="AI482" s="2">
        <f>(EX482)</f>
        <v>0</v>
      </c>
      <c r="AJ482" s="2">
        <f t="shared" si="306"/>
        <v>10.65</v>
      </c>
      <c r="AK482" s="2">
        <v>232.65</v>
      </c>
      <c r="AL482" s="2">
        <v>232.65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10.65</v>
      </c>
      <c r="AT482" s="2">
        <v>121</v>
      </c>
      <c r="AU482" s="2">
        <v>72</v>
      </c>
      <c r="AV482" s="2">
        <v>1</v>
      </c>
      <c r="AW482" s="2">
        <v>1</v>
      </c>
      <c r="AX482" s="2"/>
      <c r="AY482" s="2"/>
      <c r="AZ482" s="2">
        <v>1</v>
      </c>
      <c r="BA482" s="2">
        <v>1</v>
      </c>
      <c r="BB482" s="2">
        <v>1</v>
      </c>
      <c r="BC482" s="2">
        <v>1</v>
      </c>
      <c r="BD482" s="2" t="s">
        <v>3</v>
      </c>
      <c r="BE482" s="2" t="s">
        <v>3</v>
      </c>
      <c r="BF482" s="2" t="s">
        <v>3</v>
      </c>
      <c r="BG482" s="2" t="s">
        <v>3</v>
      </c>
      <c r="BH482" s="2">
        <v>3</v>
      </c>
      <c r="BI482" s="2">
        <v>1</v>
      </c>
      <c r="BJ482" s="2" t="s">
        <v>667</v>
      </c>
      <c r="BK482" s="2"/>
      <c r="BL482" s="2"/>
      <c r="BM482" s="2">
        <v>20001</v>
      </c>
      <c r="BN482" s="2">
        <v>0</v>
      </c>
      <c r="BO482" s="2" t="s">
        <v>3</v>
      </c>
      <c r="BP482" s="2">
        <v>0</v>
      </c>
      <c r="BQ482" s="2">
        <v>22</v>
      </c>
      <c r="BR482" s="2">
        <v>0</v>
      </c>
      <c r="BS482" s="2">
        <v>1</v>
      </c>
      <c r="BT482" s="2">
        <v>1</v>
      </c>
      <c r="BU482" s="2">
        <v>1</v>
      </c>
      <c r="BV482" s="2">
        <v>1</v>
      </c>
      <c r="BW482" s="2">
        <v>1</v>
      </c>
      <c r="BX482" s="2">
        <v>1</v>
      </c>
      <c r="BY482" s="2" t="s">
        <v>3</v>
      </c>
      <c r="BZ482" s="2">
        <v>121</v>
      </c>
      <c r="CA482" s="2">
        <v>72</v>
      </c>
      <c r="CB482" s="2" t="s">
        <v>3</v>
      </c>
      <c r="CC482" s="2"/>
      <c r="CD482" s="2"/>
      <c r="CE482" s="2">
        <v>0</v>
      </c>
      <c r="CF482" s="2">
        <v>0</v>
      </c>
      <c r="CG482" s="2">
        <v>0</v>
      </c>
      <c r="CH482" s="2"/>
      <c r="CI482" s="2"/>
      <c r="CJ482" s="2"/>
      <c r="CK482" s="2"/>
      <c r="CL482" s="2"/>
      <c r="CM482" s="2">
        <v>0</v>
      </c>
      <c r="CN482" s="2" t="s">
        <v>3</v>
      </c>
      <c r="CO482" s="2">
        <v>0</v>
      </c>
      <c r="CP482" s="2">
        <f t="shared" si="307"/>
        <v>2326.5</v>
      </c>
      <c r="CQ482" s="2">
        <f t="shared" si="328"/>
        <v>232.65</v>
      </c>
      <c r="CR482" s="2">
        <f t="shared" si="308"/>
        <v>0</v>
      </c>
      <c r="CS482" s="2">
        <f t="shared" si="309"/>
        <v>0</v>
      </c>
      <c r="CT482" s="2">
        <f t="shared" si="310"/>
        <v>0</v>
      </c>
      <c r="CU482" s="2">
        <f t="shared" si="311"/>
        <v>0</v>
      </c>
      <c r="CV482" s="2">
        <f t="shared" si="312"/>
        <v>0</v>
      </c>
      <c r="CW482" s="2">
        <f t="shared" si="313"/>
        <v>0</v>
      </c>
      <c r="CX482" s="2">
        <f t="shared" si="314"/>
        <v>10.65</v>
      </c>
      <c r="CY482" s="2">
        <f t="shared" si="315"/>
        <v>0</v>
      </c>
      <c r="CZ482" s="2">
        <f t="shared" si="316"/>
        <v>0</v>
      </c>
      <c r="DA482" s="2"/>
      <c r="DB482" s="2"/>
      <c r="DC482" s="2" t="s">
        <v>3</v>
      </c>
      <c r="DD482" s="2" t="s">
        <v>3</v>
      </c>
      <c r="DE482" s="2" t="s">
        <v>3</v>
      </c>
      <c r="DF482" s="2" t="s">
        <v>3</v>
      </c>
      <c r="DG482" s="2" t="s">
        <v>3</v>
      </c>
      <c r="DH482" s="2" t="s">
        <v>3</v>
      </c>
      <c r="DI482" s="2" t="s">
        <v>3</v>
      </c>
      <c r="DJ482" s="2" t="s">
        <v>3</v>
      </c>
      <c r="DK482" s="2" t="s">
        <v>3</v>
      </c>
      <c r="DL482" s="2" t="s">
        <v>3</v>
      </c>
      <c r="DM482" s="2" t="s">
        <v>3</v>
      </c>
      <c r="DN482" s="2">
        <v>0</v>
      </c>
      <c r="DO482" s="2">
        <v>0</v>
      </c>
      <c r="DP482" s="2">
        <v>1</v>
      </c>
      <c r="DQ482" s="2">
        <v>1</v>
      </c>
      <c r="DR482" s="2"/>
      <c r="DS482" s="2"/>
      <c r="DT482" s="2"/>
      <c r="DU482" s="2">
        <v>1010</v>
      </c>
      <c r="DV482" s="2" t="s">
        <v>160</v>
      </c>
      <c r="DW482" s="2" t="s">
        <v>160</v>
      </c>
      <c r="DX482" s="2">
        <v>1</v>
      </c>
      <c r="DY482" s="2"/>
      <c r="DZ482" s="2" t="s">
        <v>3</v>
      </c>
      <c r="EA482" s="2" t="s">
        <v>3</v>
      </c>
      <c r="EB482" s="2" t="s">
        <v>3</v>
      </c>
      <c r="EC482" s="2" t="s">
        <v>3</v>
      </c>
      <c r="ED482" s="2"/>
      <c r="EE482" s="2">
        <v>53551148</v>
      </c>
      <c r="EF482" s="2">
        <v>22</v>
      </c>
      <c r="EG482" s="2" t="s">
        <v>592</v>
      </c>
      <c r="EH482" s="2">
        <v>16</v>
      </c>
      <c r="EI482" s="2" t="s">
        <v>593</v>
      </c>
      <c r="EJ482" s="2">
        <v>1</v>
      </c>
      <c r="EK482" s="2">
        <v>20001</v>
      </c>
      <c r="EL482" s="2" t="s">
        <v>594</v>
      </c>
      <c r="EM482" s="2" t="s">
        <v>595</v>
      </c>
      <c r="EN482" s="2"/>
      <c r="EO482" s="2" t="s">
        <v>3</v>
      </c>
      <c r="EP482" s="2"/>
      <c r="EQ482" s="2">
        <v>0</v>
      </c>
      <c r="ER482" s="2">
        <v>232.65</v>
      </c>
      <c r="ES482" s="2">
        <v>232.65</v>
      </c>
      <c r="ET482" s="2">
        <v>0</v>
      </c>
      <c r="EU482" s="2">
        <v>0</v>
      </c>
      <c r="EV482" s="2">
        <v>0</v>
      </c>
      <c r="EW482" s="2">
        <v>0</v>
      </c>
      <c r="EX482" s="2">
        <v>0</v>
      </c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>
        <v>0</v>
      </c>
      <c r="FR482" s="2">
        <f>ROUND(IF(AND(BH482=3,BI482=3),P482,0),2)</f>
        <v>0</v>
      </c>
      <c r="FS482" s="2">
        <v>0</v>
      </c>
      <c r="FT482" s="2"/>
      <c r="FU482" s="2"/>
      <c r="FV482" s="2"/>
      <c r="FW482" s="2"/>
      <c r="FX482" s="2">
        <v>121</v>
      </c>
      <c r="FY482" s="2">
        <v>72</v>
      </c>
      <c r="FZ482" s="2"/>
      <c r="GA482" s="2" t="s">
        <v>3</v>
      </c>
      <c r="GB482" s="2"/>
      <c r="GC482" s="2"/>
      <c r="GD482" s="2">
        <v>1</v>
      </c>
      <c r="GE482" s="2"/>
      <c r="GF482" s="2">
        <v>1613127410</v>
      </c>
      <c r="GG482" s="2">
        <v>2</v>
      </c>
      <c r="GH482" s="2">
        <v>1</v>
      </c>
      <c r="GI482" s="2">
        <v>-2</v>
      </c>
      <c r="GJ482" s="2">
        <v>0</v>
      </c>
      <c r="GK482" s="2">
        <v>0</v>
      </c>
      <c r="GL482" s="2">
        <f>ROUND(IF(AND(BH482=3,BI482=3,FS482&lt;&gt;0),P482,0),2)</f>
        <v>0</v>
      </c>
      <c r="GM482" s="2">
        <f>ROUND(O482+X482+Y482,2)+GX482</f>
        <v>2326.5</v>
      </c>
      <c r="GN482" s="2">
        <f>IF(OR(BI482=0,BI482=1),ROUND(O482+X482+Y482,2),0)</f>
        <v>2326.5</v>
      </c>
      <c r="GO482" s="2">
        <f>IF(BI482=2,ROUND(O482+X482+Y482,2),0)</f>
        <v>0</v>
      </c>
      <c r="GP482" s="2">
        <f>IF(BI482=4,ROUND(O482+X482+Y482,2)+GX482,0)</f>
        <v>0</v>
      </c>
      <c r="GQ482" s="2"/>
      <c r="GR482" s="2">
        <v>0</v>
      </c>
      <c r="GS482" s="2">
        <v>0</v>
      </c>
      <c r="GT482" s="2">
        <v>0</v>
      </c>
      <c r="GU482" s="2" t="s">
        <v>3</v>
      </c>
      <c r="GV482" s="2">
        <f t="shared" si="327"/>
        <v>0</v>
      </c>
      <c r="GW482" s="2">
        <v>1</v>
      </c>
      <c r="GX482" s="2">
        <f>ROUND(HC482*I482,2)</f>
        <v>0</v>
      </c>
      <c r="GY482" s="2"/>
      <c r="GZ482" s="2"/>
      <c r="HA482" s="2">
        <v>0</v>
      </c>
      <c r="HB482" s="2">
        <v>0</v>
      </c>
      <c r="HC482" s="2">
        <f t="shared" si="318"/>
        <v>0</v>
      </c>
      <c r="HD482" s="2"/>
      <c r="HE482" s="2" t="s">
        <v>3</v>
      </c>
      <c r="HF482" s="2" t="s">
        <v>3</v>
      </c>
      <c r="HG482" s="2"/>
      <c r="HH482" s="2"/>
      <c r="HI482" s="2"/>
      <c r="HJ482" s="2"/>
      <c r="HK482" s="2"/>
      <c r="HL482" s="2"/>
      <c r="HM482" s="2" t="s">
        <v>3</v>
      </c>
      <c r="HN482" s="2" t="s">
        <v>596</v>
      </c>
      <c r="HO482" s="2" t="s">
        <v>597</v>
      </c>
      <c r="HP482" s="2" t="s">
        <v>593</v>
      </c>
      <c r="HQ482" s="2" t="s">
        <v>593</v>
      </c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>
        <v>0</v>
      </c>
      <c r="IL482" s="2"/>
      <c r="IM482" s="2"/>
      <c r="IN482" s="2"/>
      <c r="IO482" s="2"/>
      <c r="IP482" s="2"/>
      <c r="IQ482" s="2"/>
      <c r="IR482" s="2"/>
      <c r="IS482" s="2"/>
      <c r="IT482" s="2"/>
      <c r="IU482" s="2"/>
    </row>
    <row r="483" spans="1:255" x14ac:dyDescent="0.2">
      <c r="A483">
        <v>18</v>
      </c>
      <c r="B483">
        <v>1</v>
      </c>
      <c r="C483">
        <v>998</v>
      </c>
      <c r="E483" t="s">
        <v>664</v>
      </c>
      <c r="F483" t="s">
        <v>665</v>
      </c>
      <c r="G483" t="s">
        <v>666</v>
      </c>
      <c r="H483" t="s">
        <v>160</v>
      </c>
      <c r="I483">
        <f>I481*J483</f>
        <v>10</v>
      </c>
      <c r="J483">
        <v>1</v>
      </c>
      <c r="K483">
        <v>1</v>
      </c>
      <c r="O483">
        <f>ROUND(CP483,0)</f>
        <v>5816</v>
      </c>
      <c r="P483">
        <f>ROUND(CQ483*I483,0)</f>
        <v>5816</v>
      </c>
      <c r="Q483">
        <f>ROUND(CR483*I483,0)</f>
        <v>0</v>
      </c>
      <c r="R483">
        <f>ROUND(CS483*I483,0)</f>
        <v>0</v>
      </c>
      <c r="S483">
        <f>ROUND(CT483*I483,0)</f>
        <v>0</v>
      </c>
      <c r="T483">
        <f>ROUND(CU483*I483,0)</f>
        <v>0</v>
      </c>
      <c r="U483">
        <f t="shared" si="301"/>
        <v>0</v>
      </c>
      <c r="V483">
        <f t="shared" si="302"/>
        <v>0</v>
      </c>
      <c r="W483">
        <f>ROUND(CX483*I483,0)</f>
        <v>107</v>
      </c>
      <c r="X483">
        <f>ROUND(CY483,0)</f>
        <v>0</v>
      </c>
      <c r="Y483">
        <f>ROUND(CZ483,0)</f>
        <v>0</v>
      </c>
      <c r="AA483">
        <v>53551707</v>
      </c>
      <c r="AB483">
        <f t="shared" si="329"/>
        <v>232.65</v>
      </c>
      <c r="AC483">
        <f t="shared" si="324"/>
        <v>232.65</v>
      </c>
      <c r="AD483">
        <f>ROUND((((ET483)-(EU483))+AE483),2)</f>
        <v>0</v>
      </c>
      <c r="AE483">
        <f>ROUND((EU483),2)</f>
        <v>0</v>
      </c>
      <c r="AF483">
        <f>ROUND((EV483),2)</f>
        <v>0</v>
      </c>
      <c r="AG483">
        <f t="shared" si="305"/>
        <v>0</v>
      </c>
      <c r="AH483">
        <f>(EW483)</f>
        <v>0</v>
      </c>
      <c r="AI483">
        <f>(EX483)</f>
        <v>0</v>
      </c>
      <c r="AJ483">
        <f t="shared" si="306"/>
        <v>10.65</v>
      </c>
      <c r="AK483">
        <v>232.65</v>
      </c>
      <c r="AL483">
        <v>232.65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10.65</v>
      </c>
      <c r="AT483">
        <v>121</v>
      </c>
      <c r="AU483">
        <v>72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v>2.5</v>
      </c>
      <c r="BD483" t="s">
        <v>3</v>
      </c>
      <c r="BE483" t="s">
        <v>3</v>
      </c>
      <c r="BF483" t="s">
        <v>3</v>
      </c>
      <c r="BG483" t="s">
        <v>3</v>
      </c>
      <c r="BH483">
        <v>3</v>
      </c>
      <c r="BI483">
        <v>1</v>
      </c>
      <c r="BJ483" t="s">
        <v>667</v>
      </c>
      <c r="BM483">
        <v>20001</v>
      </c>
      <c r="BN483">
        <v>0</v>
      </c>
      <c r="BO483" t="s">
        <v>665</v>
      </c>
      <c r="BP483">
        <v>1</v>
      </c>
      <c r="BQ483">
        <v>22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3</v>
      </c>
      <c r="BZ483">
        <v>121</v>
      </c>
      <c r="CA483">
        <v>72</v>
      </c>
      <c r="CB483" t="s">
        <v>3</v>
      </c>
      <c r="CE483">
        <v>0</v>
      </c>
      <c r="CF483">
        <v>0</v>
      </c>
      <c r="CG483">
        <v>0</v>
      </c>
      <c r="CM483">
        <v>0</v>
      </c>
      <c r="CN483" t="s">
        <v>3</v>
      </c>
      <c r="CO483">
        <v>0</v>
      </c>
      <c r="CP483">
        <f t="shared" si="307"/>
        <v>5816</v>
      </c>
      <c r="CQ483">
        <f t="shared" si="328"/>
        <v>581.625</v>
      </c>
      <c r="CR483">
        <f t="shared" si="308"/>
        <v>0</v>
      </c>
      <c r="CS483">
        <f t="shared" si="309"/>
        <v>0</v>
      </c>
      <c r="CT483">
        <f t="shared" si="310"/>
        <v>0</v>
      </c>
      <c r="CU483">
        <f t="shared" si="311"/>
        <v>0</v>
      </c>
      <c r="CV483">
        <f t="shared" si="312"/>
        <v>0</v>
      </c>
      <c r="CW483">
        <f t="shared" si="313"/>
        <v>0</v>
      </c>
      <c r="CX483">
        <f t="shared" si="314"/>
        <v>10.65</v>
      </c>
      <c r="CY483">
        <f t="shared" si="315"/>
        <v>0</v>
      </c>
      <c r="CZ483">
        <f t="shared" si="316"/>
        <v>0</v>
      </c>
      <c r="DC483" t="s">
        <v>3</v>
      </c>
      <c r="DD483" t="s">
        <v>3</v>
      </c>
      <c r="DE483" t="s">
        <v>3</v>
      </c>
      <c r="DF483" t="s">
        <v>3</v>
      </c>
      <c r="DG483" t="s">
        <v>3</v>
      </c>
      <c r="DH483" t="s">
        <v>3</v>
      </c>
      <c r="DI483" t="s">
        <v>3</v>
      </c>
      <c r="DJ483" t="s">
        <v>3</v>
      </c>
      <c r="DK483" t="s">
        <v>3</v>
      </c>
      <c r="DL483" t="s">
        <v>3</v>
      </c>
      <c r="DM483" t="s">
        <v>3</v>
      </c>
      <c r="DN483">
        <v>0</v>
      </c>
      <c r="DO483">
        <v>0</v>
      </c>
      <c r="DP483">
        <v>1</v>
      </c>
      <c r="DQ483">
        <v>1</v>
      </c>
      <c r="DU483">
        <v>1010</v>
      </c>
      <c r="DV483" t="s">
        <v>160</v>
      </c>
      <c r="DW483" t="s">
        <v>160</v>
      </c>
      <c r="DX483">
        <v>1</v>
      </c>
      <c r="DZ483" t="s">
        <v>3</v>
      </c>
      <c r="EA483" t="s">
        <v>3</v>
      </c>
      <c r="EB483" t="s">
        <v>3</v>
      </c>
      <c r="EC483" t="s">
        <v>3</v>
      </c>
      <c r="EE483">
        <v>53551148</v>
      </c>
      <c r="EF483">
        <v>22</v>
      </c>
      <c r="EG483" t="s">
        <v>592</v>
      </c>
      <c r="EH483">
        <v>16</v>
      </c>
      <c r="EI483" t="s">
        <v>593</v>
      </c>
      <c r="EJ483">
        <v>1</v>
      </c>
      <c r="EK483">
        <v>20001</v>
      </c>
      <c r="EL483" t="s">
        <v>594</v>
      </c>
      <c r="EM483" t="s">
        <v>595</v>
      </c>
      <c r="EO483" t="s">
        <v>3</v>
      </c>
      <c r="EQ483">
        <v>0</v>
      </c>
      <c r="ER483">
        <v>232.65</v>
      </c>
      <c r="ES483">
        <v>232.65</v>
      </c>
      <c r="ET483">
        <v>0</v>
      </c>
      <c r="EU483">
        <v>0</v>
      </c>
      <c r="EV483">
        <v>0</v>
      </c>
      <c r="EW483">
        <v>0</v>
      </c>
      <c r="EX483">
        <v>0</v>
      </c>
      <c r="FQ483">
        <v>0</v>
      </c>
      <c r="FR483">
        <f>ROUND(IF(AND(BH483=3,BI483=3),P483,0),0)</f>
        <v>0</v>
      </c>
      <c r="FS483">
        <v>0</v>
      </c>
      <c r="FX483">
        <v>121</v>
      </c>
      <c r="FY483">
        <v>72</v>
      </c>
      <c r="GA483" t="s">
        <v>3</v>
      </c>
      <c r="GD483">
        <v>1</v>
      </c>
      <c r="GF483">
        <v>1613127410</v>
      </c>
      <c r="GG483">
        <v>2</v>
      </c>
      <c r="GH483">
        <v>1</v>
      </c>
      <c r="GI483">
        <v>2</v>
      </c>
      <c r="GJ483">
        <v>0</v>
      </c>
      <c r="GK483">
        <v>0</v>
      </c>
      <c r="GL483">
        <f>ROUND(IF(AND(BH483=3,BI483=3,FS483&lt;&gt;0),P483,0),0)</f>
        <v>0</v>
      </c>
      <c r="GM483">
        <f>ROUND(O483+X483+Y483,0)+GX483</f>
        <v>5816</v>
      </c>
      <c r="GN483">
        <f>IF(OR(BI483=0,BI483=1),ROUND(O483+X483+Y483,0),0)</f>
        <v>5816</v>
      </c>
      <c r="GO483">
        <f>IF(BI483=2,ROUND(O483+X483+Y483,0),0)</f>
        <v>0</v>
      </c>
      <c r="GP483">
        <f>IF(BI483=4,ROUND(O483+X483+Y483,0)+GX483,0)</f>
        <v>0</v>
      </c>
      <c r="GR483">
        <v>0</v>
      </c>
      <c r="GS483">
        <v>3</v>
      </c>
      <c r="GT483">
        <v>0</v>
      </c>
      <c r="GU483" t="s">
        <v>3</v>
      </c>
      <c r="GV483">
        <f t="shared" si="327"/>
        <v>0</v>
      </c>
      <c r="GW483">
        <v>1</v>
      </c>
      <c r="GX483">
        <f>ROUND(HC483*I483,0)</f>
        <v>0</v>
      </c>
      <c r="HA483">
        <v>0</v>
      </c>
      <c r="HB483">
        <v>0</v>
      </c>
      <c r="HC483">
        <f t="shared" si="318"/>
        <v>0</v>
      </c>
      <c r="HE483" t="s">
        <v>3</v>
      </c>
      <c r="HF483" t="s">
        <v>3</v>
      </c>
      <c r="HM483" t="s">
        <v>3</v>
      </c>
      <c r="HN483" t="s">
        <v>596</v>
      </c>
      <c r="HO483" t="s">
        <v>597</v>
      </c>
      <c r="HP483" t="s">
        <v>593</v>
      </c>
      <c r="HQ483" t="s">
        <v>593</v>
      </c>
      <c r="IK483">
        <v>0</v>
      </c>
    </row>
    <row r="485" spans="1:255" x14ac:dyDescent="0.2">
      <c r="A485" s="3">
        <v>51</v>
      </c>
      <c r="B485" s="3">
        <f>B412</f>
        <v>1</v>
      </c>
      <c r="C485" s="3">
        <f>A412</f>
        <v>4</v>
      </c>
      <c r="D485" s="3">
        <f>ROW(A412)</f>
        <v>412</v>
      </c>
      <c r="E485" s="3"/>
      <c r="F485" s="3" t="str">
        <f>IF(F412&lt;&gt;"",F412,"")</f>
        <v/>
      </c>
      <c r="G485" s="3" t="str">
        <f>IF(G412&lt;&gt;"",G412,"")</f>
        <v>5. Стены (коридор, с/у, лестничный марш правый)</v>
      </c>
      <c r="H485" s="3">
        <v>0</v>
      </c>
      <c r="I485" s="3"/>
      <c r="J485" s="3"/>
      <c r="K485" s="3"/>
      <c r="L485" s="3"/>
      <c r="M485" s="3"/>
      <c r="N485" s="3"/>
      <c r="O485" s="3">
        <f t="shared" ref="O485:T485" si="330">ROUND(AB485,0)</f>
        <v>654245</v>
      </c>
      <c r="P485" s="3">
        <f t="shared" si="330"/>
        <v>642042</v>
      </c>
      <c r="Q485" s="3">
        <f t="shared" si="330"/>
        <v>413</v>
      </c>
      <c r="R485" s="3">
        <f t="shared" si="330"/>
        <v>20</v>
      </c>
      <c r="S485" s="3">
        <f t="shared" si="330"/>
        <v>11789</v>
      </c>
      <c r="T485" s="3">
        <f t="shared" si="330"/>
        <v>0</v>
      </c>
      <c r="U485" s="3">
        <f>AH485</f>
        <v>1328.7696706825</v>
      </c>
      <c r="V485" s="3">
        <f>AI485</f>
        <v>1.7944505124999999</v>
      </c>
      <c r="W485" s="3">
        <f>ROUND(AJ485,0)</f>
        <v>940</v>
      </c>
      <c r="X485" s="3">
        <f>ROUND(AK485,0)</f>
        <v>11493</v>
      </c>
      <c r="Y485" s="3">
        <f>ROUND(AL485,0)</f>
        <v>5654</v>
      </c>
      <c r="Z485" s="3"/>
      <c r="AA485" s="3"/>
      <c r="AB485" s="3">
        <f>ROUND(SUMIF(AA416:AA483,"=53551706",O416:O483),0)</f>
        <v>654245</v>
      </c>
      <c r="AC485" s="3">
        <f>ROUND(SUMIF(AA416:AA483,"=53551706",P416:P483),0)</f>
        <v>642042</v>
      </c>
      <c r="AD485" s="3">
        <f>ROUND(SUMIF(AA416:AA483,"=53551706",Q416:Q483),0)</f>
        <v>413</v>
      </c>
      <c r="AE485" s="3">
        <f>ROUND(SUMIF(AA416:AA483,"=53551706",R416:R483),0)</f>
        <v>20</v>
      </c>
      <c r="AF485" s="3">
        <f>ROUND(SUMIF(AA416:AA483,"=53551706",S416:S483),0)</f>
        <v>11789</v>
      </c>
      <c r="AG485" s="3">
        <f>ROUND(SUMIF(AA416:AA483,"=53551706",T416:T483),0)</f>
        <v>0</v>
      </c>
      <c r="AH485" s="3">
        <f>SUMIF(AA416:AA483,"=53551706",U416:U483)</f>
        <v>1328.7696706825</v>
      </c>
      <c r="AI485" s="3">
        <f>SUMIF(AA416:AA483,"=53551706",V416:V483)</f>
        <v>1.7944505124999999</v>
      </c>
      <c r="AJ485" s="3">
        <f>ROUND(SUMIF(AA416:AA483,"=53551706",W416:W483),0)</f>
        <v>940</v>
      </c>
      <c r="AK485" s="3">
        <f>ROUND(SUMIF(AA416:AA483,"=53551706",X416:X483),0)</f>
        <v>11493</v>
      </c>
      <c r="AL485" s="3">
        <f>ROUND(SUMIF(AA416:AA483,"=53551706",Y416:Y483),0)</f>
        <v>5654</v>
      </c>
      <c r="AM485" s="3"/>
      <c r="AN485" s="3"/>
      <c r="AO485" s="3">
        <f t="shared" ref="AO485:BD485" si="331">ROUND(BX485,0)</f>
        <v>0</v>
      </c>
      <c r="AP485" s="3">
        <f t="shared" si="331"/>
        <v>0</v>
      </c>
      <c r="AQ485" s="3">
        <f t="shared" si="331"/>
        <v>0</v>
      </c>
      <c r="AR485" s="3">
        <f t="shared" si="331"/>
        <v>671392</v>
      </c>
      <c r="AS485" s="3">
        <f t="shared" si="331"/>
        <v>671392</v>
      </c>
      <c r="AT485" s="3">
        <f t="shared" si="331"/>
        <v>0</v>
      </c>
      <c r="AU485" s="3">
        <f t="shared" si="331"/>
        <v>0</v>
      </c>
      <c r="AV485" s="3">
        <f t="shared" si="331"/>
        <v>642042</v>
      </c>
      <c r="AW485" s="3">
        <f t="shared" si="331"/>
        <v>642042</v>
      </c>
      <c r="AX485" s="3">
        <f t="shared" si="331"/>
        <v>0</v>
      </c>
      <c r="AY485" s="3">
        <f t="shared" si="331"/>
        <v>642042</v>
      </c>
      <c r="AZ485" s="3">
        <f t="shared" si="331"/>
        <v>0</v>
      </c>
      <c r="BA485" s="3">
        <f t="shared" si="331"/>
        <v>0</v>
      </c>
      <c r="BB485" s="3">
        <f t="shared" si="331"/>
        <v>0</v>
      </c>
      <c r="BC485" s="3">
        <f t="shared" si="331"/>
        <v>0</v>
      </c>
      <c r="BD485" s="3">
        <f t="shared" si="331"/>
        <v>0</v>
      </c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>
        <f>ROUND(SUMIF(AA416:AA483,"=53551706",FQ416:FQ483),0)</f>
        <v>0</v>
      </c>
      <c r="BY485" s="3">
        <f>ROUND(SUMIF(AA416:AA483,"=53551706",FR416:FR483),0)</f>
        <v>0</v>
      </c>
      <c r="BZ485" s="3">
        <f>ROUND(SUMIF(AA416:AA483,"=53551706",GL416:GL483),0)</f>
        <v>0</v>
      </c>
      <c r="CA485" s="3">
        <f>ROUND(SUMIF(AA416:AA483,"=53551706",GM416:GM483),0)</f>
        <v>671392</v>
      </c>
      <c r="CB485" s="3">
        <f>ROUND(SUMIF(AA416:AA483,"=53551706",GN416:GN483),0)</f>
        <v>671392</v>
      </c>
      <c r="CC485" s="3">
        <f>ROUND(SUMIF(AA416:AA483,"=53551706",GO416:GO483),0)</f>
        <v>0</v>
      </c>
      <c r="CD485" s="3">
        <f>ROUND(SUMIF(AA416:AA483,"=53551706",GP416:GP483),0)</f>
        <v>0</v>
      </c>
      <c r="CE485" s="3">
        <f>AC485-BX485</f>
        <v>642042</v>
      </c>
      <c r="CF485" s="3">
        <f>AC485-BY485</f>
        <v>642042</v>
      </c>
      <c r="CG485" s="3">
        <f>BX485-BZ485</f>
        <v>0</v>
      </c>
      <c r="CH485" s="3">
        <f>AC485-BX485-BY485+BZ485</f>
        <v>642042</v>
      </c>
      <c r="CI485" s="3">
        <f>BY485-BZ485</f>
        <v>0</v>
      </c>
      <c r="CJ485" s="3">
        <f>ROUND(SUMIF(AA416:AA483,"=53551706",GX416:GX483),0)</f>
        <v>0</v>
      </c>
      <c r="CK485" s="3">
        <f>ROUND(SUMIF(AA416:AA483,"=53551706",GY416:GY483),0)</f>
        <v>0</v>
      </c>
      <c r="CL485" s="3">
        <f>ROUND(SUMIF(AA416:AA483,"=53551706",GZ416:GZ483),0)</f>
        <v>0</v>
      </c>
      <c r="CM485" s="3">
        <f>ROUND(SUMIF(AA416:AA483,"=53551706",HD416:HD483),0)</f>
        <v>0</v>
      </c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4">
        <f t="shared" ref="DG485:DL485" si="332">ROUND(DT485,0)</f>
        <v>2025791</v>
      </c>
      <c r="DH485" s="4">
        <f t="shared" si="332"/>
        <v>1605040</v>
      </c>
      <c r="DI485" s="4">
        <f t="shared" si="332"/>
        <v>5292</v>
      </c>
      <c r="DJ485" s="4">
        <f t="shared" si="332"/>
        <v>689</v>
      </c>
      <c r="DK485" s="4">
        <f t="shared" si="332"/>
        <v>415459</v>
      </c>
      <c r="DL485" s="4">
        <f t="shared" si="332"/>
        <v>0</v>
      </c>
      <c r="DM485" s="4">
        <f>DZ485</f>
        <v>1328.7696706825</v>
      </c>
      <c r="DN485" s="4">
        <f>EA485</f>
        <v>1.7944505124999999</v>
      </c>
      <c r="DO485" s="4">
        <f>ROUND(EB485,0)</f>
        <v>940</v>
      </c>
      <c r="DP485" s="4">
        <f>ROUND(EC485,0)</f>
        <v>405004</v>
      </c>
      <c r="DQ485" s="4">
        <f>ROUND(ED485,0)</f>
        <v>199264</v>
      </c>
      <c r="DR485" s="4"/>
      <c r="DS485" s="4"/>
      <c r="DT485" s="4">
        <f>ROUND(SUMIF(AA416:AA483,"=53551707",O416:O483),0)</f>
        <v>2025791</v>
      </c>
      <c r="DU485" s="4">
        <f>ROUND(SUMIF(AA416:AA483,"=53551707",P416:P483),0)</f>
        <v>1605040</v>
      </c>
      <c r="DV485" s="4">
        <f>ROUND(SUMIF(AA416:AA483,"=53551707",Q416:Q483),0)</f>
        <v>5292</v>
      </c>
      <c r="DW485" s="4">
        <f>ROUND(SUMIF(AA416:AA483,"=53551707",R416:R483),0)</f>
        <v>689</v>
      </c>
      <c r="DX485" s="4">
        <f>ROUND(SUMIF(AA416:AA483,"=53551707",S416:S483),0)</f>
        <v>415459</v>
      </c>
      <c r="DY485" s="4">
        <f>ROUND(SUMIF(AA416:AA483,"=53551707",T416:T483),0)</f>
        <v>0</v>
      </c>
      <c r="DZ485" s="4">
        <f>SUMIF(AA416:AA483,"=53551707",U416:U483)</f>
        <v>1328.7696706825</v>
      </c>
      <c r="EA485" s="4">
        <f>SUMIF(AA416:AA483,"=53551707",V416:V483)</f>
        <v>1.7944505124999999</v>
      </c>
      <c r="EB485" s="4">
        <f>ROUND(SUMIF(AA416:AA483,"=53551707",W416:W483),0)</f>
        <v>940</v>
      </c>
      <c r="EC485" s="4">
        <f>ROUND(SUMIF(AA416:AA483,"=53551707",X416:X483),0)</f>
        <v>405004</v>
      </c>
      <c r="ED485" s="4">
        <f>ROUND(SUMIF(AA416:AA483,"=53551707",Y416:Y483),0)</f>
        <v>199264</v>
      </c>
      <c r="EE485" s="4"/>
      <c r="EF485" s="4"/>
      <c r="EG485" s="4">
        <f t="shared" ref="EG485:EV485" si="333">ROUND(FP485,0)</f>
        <v>0</v>
      </c>
      <c r="EH485" s="4">
        <f t="shared" si="333"/>
        <v>0</v>
      </c>
      <c r="EI485" s="4">
        <f t="shared" si="333"/>
        <v>0</v>
      </c>
      <c r="EJ485" s="4">
        <f t="shared" si="333"/>
        <v>2630059</v>
      </c>
      <c r="EK485" s="4">
        <f t="shared" si="333"/>
        <v>2630059</v>
      </c>
      <c r="EL485" s="4">
        <f t="shared" si="333"/>
        <v>0</v>
      </c>
      <c r="EM485" s="4">
        <f t="shared" si="333"/>
        <v>0</v>
      </c>
      <c r="EN485" s="4">
        <f t="shared" si="333"/>
        <v>1605040</v>
      </c>
      <c r="EO485" s="4">
        <f t="shared" si="333"/>
        <v>1605040</v>
      </c>
      <c r="EP485" s="4">
        <f t="shared" si="333"/>
        <v>0</v>
      </c>
      <c r="EQ485" s="4">
        <f t="shared" si="333"/>
        <v>1605040</v>
      </c>
      <c r="ER485" s="4">
        <f t="shared" si="333"/>
        <v>0</v>
      </c>
      <c r="ES485" s="4">
        <f t="shared" si="333"/>
        <v>0</v>
      </c>
      <c r="ET485" s="4">
        <f t="shared" si="333"/>
        <v>0</v>
      </c>
      <c r="EU485" s="4">
        <f t="shared" si="333"/>
        <v>0</v>
      </c>
      <c r="EV485" s="4">
        <f t="shared" si="333"/>
        <v>0</v>
      </c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>
        <f>ROUND(SUMIF(AA416:AA483,"=53551707",FQ416:FQ483),0)</f>
        <v>0</v>
      </c>
      <c r="FQ485" s="4">
        <f>ROUND(SUMIF(AA416:AA483,"=53551707",FR416:FR483),0)</f>
        <v>0</v>
      </c>
      <c r="FR485" s="4">
        <f>ROUND(SUMIF(AA416:AA483,"=53551707",GL416:GL483),0)</f>
        <v>0</v>
      </c>
      <c r="FS485" s="4">
        <f>ROUND(SUMIF(AA416:AA483,"=53551707",GM416:GM483),0)</f>
        <v>2630059</v>
      </c>
      <c r="FT485" s="4">
        <f>ROUND(SUMIF(AA416:AA483,"=53551707",GN416:GN483),0)</f>
        <v>2630059</v>
      </c>
      <c r="FU485" s="4">
        <f>ROUND(SUMIF(AA416:AA483,"=53551707",GO416:GO483),0)</f>
        <v>0</v>
      </c>
      <c r="FV485" s="4">
        <f>ROUND(SUMIF(AA416:AA483,"=53551707",GP416:GP483),0)</f>
        <v>0</v>
      </c>
      <c r="FW485" s="4">
        <f>DU485-FP485</f>
        <v>1605040</v>
      </c>
      <c r="FX485" s="4">
        <f>DU485-FQ485</f>
        <v>1605040</v>
      </c>
      <c r="FY485" s="4">
        <f>FP485-FR485</f>
        <v>0</v>
      </c>
      <c r="FZ485" s="4">
        <f>DU485-FP485-FQ485+FR485</f>
        <v>1605040</v>
      </c>
      <c r="GA485" s="4">
        <f>FQ485-FR485</f>
        <v>0</v>
      </c>
      <c r="GB485" s="4">
        <f>ROUND(SUMIF(AA416:AA483,"=53551707",GX416:GX483),0)</f>
        <v>0</v>
      </c>
      <c r="GC485" s="4">
        <f>ROUND(SUMIF(AA416:AA483,"=53551707",GY416:GY483),0)</f>
        <v>0</v>
      </c>
      <c r="GD485" s="4">
        <f>ROUND(SUMIF(AA416:AA483,"=53551707",GZ416:GZ483),0)</f>
        <v>0</v>
      </c>
      <c r="GE485" s="4">
        <f>ROUND(SUMIF(AA416:AA483,"=53551707",HD416:HD483),0)</f>
        <v>0</v>
      </c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>
        <v>0</v>
      </c>
    </row>
    <row r="487" spans="1:255" x14ac:dyDescent="0.2">
      <c r="A487" s="5">
        <v>50</v>
      </c>
      <c r="B487" s="5">
        <v>0</v>
      </c>
      <c r="C487" s="5">
        <v>0</v>
      </c>
      <c r="D487" s="5">
        <v>1</v>
      </c>
      <c r="E487" s="5">
        <v>201</v>
      </c>
      <c r="F487" s="5">
        <f>ROUND(Source!O485,O487)</f>
        <v>654245</v>
      </c>
      <c r="G487" s="5" t="s">
        <v>249</v>
      </c>
      <c r="H487" s="5" t="s">
        <v>250</v>
      </c>
      <c r="I487" s="5"/>
      <c r="J487" s="5"/>
      <c r="K487" s="5">
        <v>201</v>
      </c>
      <c r="L487" s="5">
        <v>1</v>
      </c>
      <c r="M487" s="5">
        <v>3</v>
      </c>
      <c r="N487" s="5" t="s">
        <v>3</v>
      </c>
      <c r="O487" s="5">
        <v>2</v>
      </c>
      <c r="P487" s="5">
        <f>ROUND(Source!DG485,O487)</f>
        <v>2025791</v>
      </c>
      <c r="Q487" s="5"/>
      <c r="R487" s="5"/>
      <c r="S487" s="5"/>
      <c r="T487" s="5"/>
      <c r="U487" s="5"/>
      <c r="V487" s="5"/>
      <c r="W487" s="5">
        <v>654244.92000000004</v>
      </c>
      <c r="X487" s="5">
        <v>1</v>
      </c>
      <c r="Y487" s="5">
        <v>654244.92000000004</v>
      </c>
      <c r="Z487" s="5">
        <v>2025791</v>
      </c>
      <c r="AA487" s="5">
        <v>1</v>
      </c>
      <c r="AB487" s="5">
        <v>2025791</v>
      </c>
    </row>
    <row r="488" spans="1:255" x14ac:dyDescent="0.2">
      <c r="A488" s="5">
        <v>50</v>
      </c>
      <c r="B488" s="5">
        <v>0</v>
      </c>
      <c r="C488" s="5">
        <v>0</v>
      </c>
      <c r="D488" s="5">
        <v>1</v>
      </c>
      <c r="E488" s="5">
        <v>202</v>
      </c>
      <c r="F488" s="5">
        <f>ROUND(Source!P485,O488)</f>
        <v>642042</v>
      </c>
      <c r="G488" s="5" t="s">
        <v>251</v>
      </c>
      <c r="H488" s="5" t="s">
        <v>252</v>
      </c>
      <c r="I488" s="5"/>
      <c r="J488" s="5"/>
      <c r="K488" s="5">
        <v>202</v>
      </c>
      <c r="L488" s="5">
        <v>2</v>
      </c>
      <c r="M488" s="5">
        <v>3</v>
      </c>
      <c r="N488" s="5" t="s">
        <v>3</v>
      </c>
      <c r="O488" s="5">
        <v>2</v>
      </c>
      <c r="P488" s="5">
        <f>ROUND(Source!DH485,O488)</f>
        <v>1605040</v>
      </c>
      <c r="Q488" s="5"/>
      <c r="R488" s="5"/>
      <c r="S488" s="5"/>
      <c r="T488" s="5"/>
      <c r="U488" s="5"/>
      <c r="V488" s="5"/>
      <c r="W488" s="5">
        <v>642042.28</v>
      </c>
      <c r="X488" s="5">
        <v>1</v>
      </c>
      <c r="Y488" s="5">
        <v>642042.28</v>
      </c>
      <c r="Z488" s="5">
        <v>1605040</v>
      </c>
      <c r="AA488" s="5">
        <v>1</v>
      </c>
      <c r="AB488" s="5">
        <v>1605040</v>
      </c>
    </row>
    <row r="489" spans="1:255" x14ac:dyDescent="0.2">
      <c r="A489" s="5">
        <v>50</v>
      </c>
      <c r="B489" s="5">
        <v>0</v>
      </c>
      <c r="C489" s="5">
        <v>0</v>
      </c>
      <c r="D489" s="5">
        <v>1</v>
      </c>
      <c r="E489" s="5">
        <v>222</v>
      </c>
      <c r="F489" s="5">
        <f>ROUND(Source!AO485,O489)</f>
        <v>0</v>
      </c>
      <c r="G489" s="5" t="s">
        <v>253</v>
      </c>
      <c r="H489" s="5" t="s">
        <v>254</v>
      </c>
      <c r="I489" s="5"/>
      <c r="J489" s="5"/>
      <c r="K489" s="5">
        <v>222</v>
      </c>
      <c r="L489" s="5">
        <v>3</v>
      </c>
      <c r="M489" s="5">
        <v>3</v>
      </c>
      <c r="N489" s="5" t="s">
        <v>3</v>
      </c>
      <c r="O489" s="5">
        <v>2</v>
      </c>
      <c r="P489" s="5">
        <f>ROUND(Source!EG485,O489)</f>
        <v>0</v>
      </c>
      <c r="Q489" s="5"/>
      <c r="R489" s="5"/>
      <c r="S489" s="5"/>
      <c r="T489" s="5"/>
      <c r="U489" s="5"/>
      <c r="V489" s="5"/>
      <c r="W489" s="5">
        <v>0</v>
      </c>
      <c r="X489" s="5">
        <v>1</v>
      </c>
      <c r="Y489" s="5">
        <v>0</v>
      </c>
      <c r="Z489" s="5">
        <v>0</v>
      </c>
      <c r="AA489" s="5">
        <v>1</v>
      </c>
      <c r="AB489" s="5">
        <v>0</v>
      </c>
    </row>
    <row r="490" spans="1:255" x14ac:dyDescent="0.2">
      <c r="A490" s="5">
        <v>50</v>
      </c>
      <c r="B490" s="5">
        <v>0</v>
      </c>
      <c r="C490" s="5">
        <v>0</v>
      </c>
      <c r="D490" s="5">
        <v>1</v>
      </c>
      <c r="E490" s="5">
        <v>225</v>
      </c>
      <c r="F490" s="5">
        <f>ROUND(Source!AV485,O490)</f>
        <v>642042</v>
      </c>
      <c r="G490" s="5" t="s">
        <v>255</v>
      </c>
      <c r="H490" s="5" t="s">
        <v>256</v>
      </c>
      <c r="I490" s="5"/>
      <c r="J490" s="5"/>
      <c r="K490" s="5">
        <v>225</v>
      </c>
      <c r="L490" s="5">
        <v>4</v>
      </c>
      <c r="M490" s="5">
        <v>3</v>
      </c>
      <c r="N490" s="5" t="s">
        <v>3</v>
      </c>
      <c r="O490" s="5">
        <v>2</v>
      </c>
      <c r="P490" s="5">
        <f>ROUND(Source!EN485,O490)</f>
        <v>1605040</v>
      </c>
      <c r="Q490" s="5"/>
      <c r="R490" s="5"/>
      <c r="S490" s="5"/>
      <c r="T490" s="5"/>
      <c r="U490" s="5"/>
      <c r="V490" s="5"/>
      <c r="W490" s="5">
        <v>642042.28</v>
      </c>
      <c r="X490" s="5">
        <v>1</v>
      </c>
      <c r="Y490" s="5">
        <v>642042.28</v>
      </c>
      <c r="Z490" s="5">
        <v>1605040</v>
      </c>
      <c r="AA490" s="5">
        <v>1</v>
      </c>
      <c r="AB490" s="5">
        <v>1605040</v>
      </c>
    </row>
    <row r="491" spans="1:255" x14ac:dyDescent="0.2">
      <c r="A491" s="5">
        <v>50</v>
      </c>
      <c r="B491" s="5">
        <v>0</v>
      </c>
      <c r="C491" s="5">
        <v>0</v>
      </c>
      <c r="D491" s="5">
        <v>1</v>
      </c>
      <c r="E491" s="5">
        <v>226</v>
      </c>
      <c r="F491" s="5">
        <f>ROUND(Source!AW485,O491)</f>
        <v>642042</v>
      </c>
      <c r="G491" s="5" t="s">
        <v>257</v>
      </c>
      <c r="H491" s="5" t="s">
        <v>258</v>
      </c>
      <c r="I491" s="5"/>
      <c r="J491" s="5"/>
      <c r="K491" s="5">
        <v>226</v>
      </c>
      <c r="L491" s="5">
        <v>5</v>
      </c>
      <c r="M491" s="5">
        <v>3</v>
      </c>
      <c r="N491" s="5" t="s">
        <v>3</v>
      </c>
      <c r="O491" s="5">
        <v>2</v>
      </c>
      <c r="P491" s="5">
        <f>ROUND(Source!EO485,O491)</f>
        <v>1605040</v>
      </c>
      <c r="Q491" s="5"/>
      <c r="R491" s="5"/>
      <c r="S491" s="5"/>
      <c r="T491" s="5"/>
      <c r="U491" s="5"/>
      <c r="V491" s="5"/>
      <c r="W491" s="5">
        <v>642042.28</v>
      </c>
      <c r="X491" s="5">
        <v>1</v>
      </c>
      <c r="Y491" s="5">
        <v>642042.28</v>
      </c>
      <c r="Z491" s="5">
        <v>1605040</v>
      </c>
      <c r="AA491" s="5">
        <v>1</v>
      </c>
      <c r="AB491" s="5">
        <v>1605040</v>
      </c>
    </row>
    <row r="492" spans="1:255" x14ac:dyDescent="0.2">
      <c r="A492" s="5">
        <v>50</v>
      </c>
      <c r="B492" s="5">
        <v>0</v>
      </c>
      <c r="C492" s="5">
        <v>0</v>
      </c>
      <c r="D492" s="5">
        <v>1</v>
      </c>
      <c r="E492" s="5">
        <v>227</v>
      </c>
      <c r="F492" s="5">
        <f>ROUND(Source!AX485,O492)</f>
        <v>0</v>
      </c>
      <c r="G492" s="5" t="s">
        <v>259</v>
      </c>
      <c r="H492" s="5" t="s">
        <v>260</v>
      </c>
      <c r="I492" s="5"/>
      <c r="J492" s="5"/>
      <c r="K492" s="5">
        <v>227</v>
      </c>
      <c r="L492" s="5">
        <v>6</v>
      </c>
      <c r="M492" s="5">
        <v>3</v>
      </c>
      <c r="N492" s="5" t="s">
        <v>3</v>
      </c>
      <c r="O492" s="5">
        <v>2</v>
      </c>
      <c r="P492" s="5">
        <f>ROUND(Source!EP485,O492)</f>
        <v>0</v>
      </c>
      <c r="Q492" s="5"/>
      <c r="R492" s="5"/>
      <c r="S492" s="5"/>
      <c r="T492" s="5"/>
      <c r="U492" s="5"/>
      <c r="V492" s="5"/>
      <c r="W492" s="5">
        <v>0</v>
      </c>
      <c r="X492" s="5">
        <v>1</v>
      </c>
      <c r="Y492" s="5">
        <v>0</v>
      </c>
      <c r="Z492" s="5">
        <v>0</v>
      </c>
      <c r="AA492" s="5">
        <v>1</v>
      </c>
      <c r="AB492" s="5">
        <v>0</v>
      </c>
    </row>
    <row r="493" spans="1:255" x14ac:dyDescent="0.2">
      <c r="A493" s="5">
        <v>50</v>
      </c>
      <c r="B493" s="5">
        <v>0</v>
      </c>
      <c r="C493" s="5">
        <v>0</v>
      </c>
      <c r="D493" s="5">
        <v>1</v>
      </c>
      <c r="E493" s="5">
        <v>228</v>
      </c>
      <c r="F493" s="5">
        <f>ROUND(Source!AY485,O493)</f>
        <v>642042</v>
      </c>
      <c r="G493" s="5" t="s">
        <v>261</v>
      </c>
      <c r="H493" s="5" t="s">
        <v>262</v>
      </c>
      <c r="I493" s="5"/>
      <c r="J493" s="5"/>
      <c r="K493" s="5">
        <v>228</v>
      </c>
      <c r="L493" s="5">
        <v>7</v>
      </c>
      <c r="M493" s="5">
        <v>3</v>
      </c>
      <c r="N493" s="5" t="s">
        <v>3</v>
      </c>
      <c r="O493" s="5">
        <v>2</v>
      </c>
      <c r="P493" s="5">
        <f>ROUND(Source!EQ485,O493)</f>
        <v>1605040</v>
      </c>
      <c r="Q493" s="5"/>
      <c r="R493" s="5"/>
      <c r="S493" s="5"/>
      <c r="T493" s="5"/>
      <c r="U493" s="5"/>
      <c r="V493" s="5"/>
      <c r="W493" s="5">
        <v>642042.28</v>
      </c>
      <c r="X493" s="5">
        <v>1</v>
      </c>
      <c r="Y493" s="5">
        <v>642042.28</v>
      </c>
      <c r="Z493" s="5">
        <v>1605040</v>
      </c>
      <c r="AA493" s="5">
        <v>1</v>
      </c>
      <c r="AB493" s="5">
        <v>1605040</v>
      </c>
    </row>
    <row r="494" spans="1:255" x14ac:dyDescent="0.2">
      <c r="A494" s="5">
        <v>50</v>
      </c>
      <c r="B494" s="5">
        <v>0</v>
      </c>
      <c r="C494" s="5">
        <v>0</v>
      </c>
      <c r="D494" s="5">
        <v>1</v>
      </c>
      <c r="E494" s="5">
        <v>216</v>
      </c>
      <c r="F494" s="5">
        <f>ROUND(Source!AP485,O494)</f>
        <v>0</v>
      </c>
      <c r="G494" s="5" t="s">
        <v>263</v>
      </c>
      <c r="H494" s="5" t="s">
        <v>264</v>
      </c>
      <c r="I494" s="5"/>
      <c r="J494" s="5"/>
      <c r="K494" s="5">
        <v>216</v>
      </c>
      <c r="L494" s="5">
        <v>8</v>
      </c>
      <c r="M494" s="5">
        <v>3</v>
      </c>
      <c r="N494" s="5" t="s">
        <v>3</v>
      </c>
      <c r="O494" s="5">
        <v>2</v>
      </c>
      <c r="P494" s="5">
        <f>ROUND(Source!EH485,O494)</f>
        <v>0</v>
      </c>
      <c r="Q494" s="5"/>
      <c r="R494" s="5"/>
      <c r="S494" s="5"/>
      <c r="T494" s="5"/>
      <c r="U494" s="5"/>
      <c r="V494" s="5"/>
      <c r="W494" s="5">
        <v>0</v>
      </c>
      <c r="X494" s="5">
        <v>1</v>
      </c>
      <c r="Y494" s="5">
        <v>0</v>
      </c>
      <c r="Z494" s="5">
        <v>0</v>
      </c>
      <c r="AA494" s="5">
        <v>1</v>
      </c>
      <c r="AB494" s="5">
        <v>0</v>
      </c>
    </row>
    <row r="495" spans="1:255" x14ac:dyDescent="0.2">
      <c r="A495" s="5">
        <v>50</v>
      </c>
      <c r="B495" s="5">
        <v>0</v>
      </c>
      <c r="C495" s="5">
        <v>0</v>
      </c>
      <c r="D495" s="5">
        <v>1</v>
      </c>
      <c r="E495" s="5">
        <v>223</v>
      </c>
      <c r="F495" s="5">
        <f>ROUND(Source!AQ485,O495)</f>
        <v>0</v>
      </c>
      <c r="G495" s="5" t="s">
        <v>265</v>
      </c>
      <c r="H495" s="5" t="s">
        <v>266</v>
      </c>
      <c r="I495" s="5"/>
      <c r="J495" s="5"/>
      <c r="K495" s="5">
        <v>223</v>
      </c>
      <c r="L495" s="5">
        <v>9</v>
      </c>
      <c r="M495" s="5">
        <v>3</v>
      </c>
      <c r="N495" s="5" t="s">
        <v>3</v>
      </c>
      <c r="O495" s="5">
        <v>2</v>
      </c>
      <c r="P495" s="5">
        <f>ROUND(Source!EI485,O495)</f>
        <v>0</v>
      </c>
      <c r="Q495" s="5"/>
      <c r="R495" s="5"/>
      <c r="S495" s="5"/>
      <c r="T495" s="5"/>
      <c r="U495" s="5"/>
      <c r="V495" s="5"/>
      <c r="W495" s="5">
        <v>0</v>
      </c>
      <c r="X495" s="5">
        <v>1</v>
      </c>
      <c r="Y495" s="5">
        <v>0</v>
      </c>
      <c r="Z495" s="5">
        <v>0</v>
      </c>
      <c r="AA495" s="5">
        <v>1</v>
      </c>
      <c r="AB495" s="5">
        <v>0</v>
      </c>
    </row>
    <row r="496" spans="1:255" x14ac:dyDescent="0.2">
      <c r="A496" s="5">
        <v>50</v>
      </c>
      <c r="B496" s="5">
        <v>0</v>
      </c>
      <c r="C496" s="5">
        <v>0</v>
      </c>
      <c r="D496" s="5">
        <v>1</v>
      </c>
      <c r="E496" s="5">
        <v>229</v>
      </c>
      <c r="F496" s="5">
        <f>ROUND(Source!AZ485,O496)</f>
        <v>0</v>
      </c>
      <c r="G496" s="5" t="s">
        <v>267</v>
      </c>
      <c r="H496" s="5" t="s">
        <v>268</v>
      </c>
      <c r="I496" s="5"/>
      <c r="J496" s="5"/>
      <c r="K496" s="5">
        <v>229</v>
      </c>
      <c r="L496" s="5">
        <v>10</v>
      </c>
      <c r="M496" s="5">
        <v>3</v>
      </c>
      <c r="N496" s="5" t="s">
        <v>3</v>
      </c>
      <c r="O496" s="5">
        <v>2</v>
      </c>
      <c r="P496" s="5">
        <f>ROUND(Source!ER485,O496)</f>
        <v>0</v>
      </c>
      <c r="Q496" s="5"/>
      <c r="R496" s="5"/>
      <c r="S496" s="5"/>
      <c r="T496" s="5"/>
      <c r="U496" s="5"/>
      <c r="V496" s="5"/>
      <c r="W496" s="5">
        <v>0</v>
      </c>
      <c r="X496" s="5">
        <v>1</v>
      </c>
      <c r="Y496" s="5">
        <v>0</v>
      </c>
      <c r="Z496" s="5">
        <v>0</v>
      </c>
      <c r="AA496" s="5">
        <v>1</v>
      </c>
      <c r="AB496" s="5">
        <v>0</v>
      </c>
    </row>
    <row r="497" spans="1:28" x14ac:dyDescent="0.2">
      <c r="A497" s="5">
        <v>50</v>
      </c>
      <c r="B497" s="5">
        <v>0</v>
      </c>
      <c r="C497" s="5">
        <v>0</v>
      </c>
      <c r="D497" s="5">
        <v>1</v>
      </c>
      <c r="E497" s="5">
        <v>203</v>
      </c>
      <c r="F497" s="5">
        <f>ROUND(Source!Q485,O497)</f>
        <v>413</v>
      </c>
      <c r="G497" s="5" t="s">
        <v>269</v>
      </c>
      <c r="H497" s="5" t="s">
        <v>270</v>
      </c>
      <c r="I497" s="5"/>
      <c r="J497" s="5"/>
      <c r="K497" s="5">
        <v>203</v>
      </c>
      <c r="L497" s="5">
        <v>11</v>
      </c>
      <c r="M497" s="5">
        <v>3</v>
      </c>
      <c r="N497" s="5" t="s">
        <v>3</v>
      </c>
      <c r="O497" s="5">
        <v>2</v>
      </c>
      <c r="P497" s="5">
        <f>ROUND(Source!DI485,O497)</f>
        <v>5292</v>
      </c>
      <c r="Q497" s="5"/>
      <c r="R497" s="5"/>
      <c r="S497" s="5"/>
      <c r="T497" s="5"/>
      <c r="U497" s="5"/>
      <c r="V497" s="5"/>
      <c r="W497" s="5">
        <v>413.24</v>
      </c>
      <c r="X497" s="5">
        <v>1</v>
      </c>
      <c r="Y497" s="5">
        <v>413.24</v>
      </c>
      <c r="Z497" s="5">
        <v>5292</v>
      </c>
      <c r="AA497" s="5">
        <v>1</v>
      </c>
      <c r="AB497" s="5">
        <v>5292</v>
      </c>
    </row>
    <row r="498" spans="1:28" x14ac:dyDescent="0.2">
      <c r="A498" s="5">
        <v>50</v>
      </c>
      <c r="B498" s="5">
        <v>0</v>
      </c>
      <c r="C498" s="5">
        <v>0</v>
      </c>
      <c r="D498" s="5">
        <v>1</v>
      </c>
      <c r="E498" s="5">
        <v>231</v>
      </c>
      <c r="F498" s="5">
        <f>ROUND(Source!BB485,O498)</f>
        <v>0</v>
      </c>
      <c r="G498" s="5" t="s">
        <v>271</v>
      </c>
      <c r="H498" s="5" t="s">
        <v>272</v>
      </c>
      <c r="I498" s="5"/>
      <c r="J498" s="5"/>
      <c r="K498" s="5">
        <v>231</v>
      </c>
      <c r="L498" s="5">
        <v>12</v>
      </c>
      <c r="M498" s="5">
        <v>3</v>
      </c>
      <c r="N498" s="5" t="s">
        <v>3</v>
      </c>
      <c r="O498" s="5">
        <v>2</v>
      </c>
      <c r="P498" s="5">
        <f>ROUND(Source!ET485,O498)</f>
        <v>0</v>
      </c>
      <c r="Q498" s="5"/>
      <c r="R498" s="5"/>
      <c r="S498" s="5"/>
      <c r="T498" s="5"/>
      <c r="U498" s="5"/>
      <c r="V498" s="5"/>
      <c r="W498" s="5">
        <v>0</v>
      </c>
      <c r="X498" s="5">
        <v>1</v>
      </c>
      <c r="Y498" s="5">
        <v>0</v>
      </c>
      <c r="Z498" s="5">
        <v>0</v>
      </c>
      <c r="AA498" s="5">
        <v>1</v>
      </c>
      <c r="AB498" s="5">
        <v>0</v>
      </c>
    </row>
    <row r="499" spans="1:28" x14ac:dyDescent="0.2">
      <c r="A499" s="5">
        <v>50</v>
      </c>
      <c r="B499" s="5">
        <v>0</v>
      </c>
      <c r="C499" s="5">
        <v>0</v>
      </c>
      <c r="D499" s="5">
        <v>1</v>
      </c>
      <c r="E499" s="5">
        <v>204</v>
      </c>
      <c r="F499" s="5">
        <f>ROUND(Source!R485,O499)</f>
        <v>20</v>
      </c>
      <c r="G499" s="5" t="s">
        <v>273</v>
      </c>
      <c r="H499" s="5" t="s">
        <v>274</v>
      </c>
      <c r="I499" s="5"/>
      <c r="J499" s="5"/>
      <c r="K499" s="5">
        <v>204</v>
      </c>
      <c r="L499" s="5">
        <v>13</v>
      </c>
      <c r="M499" s="5">
        <v>3</v>
      </c>
      <c r="N499" s="5" t="s">
        <v>3</v>
      </c>
      <c r="O499" s="5">
        <v>2</v>
      </c>
      <c r="P499" s="5">
        <f>ROUND(Source!DJ485,O499)</f>
        <v>689</v>
      </c>
      <c r="Q499" s="5"/>
      <c r="R499" s="5"/>
      <c r="S499" s="5"/>
      <c r="T499" s="5"/>
      <c r="U499" s="5"/>
      <c r="V499" s="5"/>
      <c r="W499" s="5">
        <v>19.54</v>
      </c>
      <c r="X499" s="5">
        <v>1</v>
      </c>
      <c r="Y499" s="5">
        <v>19.54</v>
      </c>
      <c r="Z499" s="5">
        <v>689</v>
      </c>
      <c r="AA499" s="5">
        <v>1</v>
      </c>
      <c r="AB499" s="5">
        <v>689</v>
      </c>
    </row>
    <row r="500" spans="1:28" x14ac:dyDescent="0.2">
      <c r="A500" s="5">
        <v>50</v>
      </c>
      <c r="B500" s="5">
        <v>0</v>
      </c>
      <c r="C500" s="5">
        <v>0</v>
      </c>
      <c r="D500" s="5">
        <v>1</v>
      </c>
      <c r="E500" s="5">
        <v>205</v>
      </c>
      <c r="F500" s="5">
        <f>ROUND(Source!S485,O500)</f>
        <v>11789</v>
      </c>
      <c r="G500" s="5" t="s">
        <v>275</v>
      </c>
      <c r="H500" s="5" t="s">
        <v>276</v>
      </c>
      <c r="I500" s="5"/>
      <c r="J500" s="5"/>
      <c r="K500" s="5">
        <v>205</v>
      </c>
      <c r="L500" s="5">
        <v>14</v>
      </c>
      <c r="M500" s="5">
        <v>3</v>
      </c>
      <c r="N500" s="5" t="s">
        <v>3</v>
      </c>
      <c r="O500" s="5">
        <v>2</v>
      </c>
      <c r="P500" s="5">
        <f>ROUND(Source!DK485,O500)</f>
        <v>415459</v>
      </c>
      <c r="Q500" s="5"/>
      <c r="R500" s="5"/>
      <c r="S500" s="5"/>
      <c r="T500" s="5"/>
      <c r="U500" s="5"/>
      <c r="V500" s="5"/>
      <c r="W500" s="5">
        <v>11789.4</v>
      </c>
      <c r="X500" s="5">
        <v>1</v>
      </c>
      <c r="Y500" s="5">
        <v>11789.4</v>
      </c>
      <c r="Z500" s="5">
        <v>415459</v>
      </c>
      <c r="AA500" s="5">
        <v>1</v>
      </c>
      <c r="AB500" s="5">
        <v>415459</v>
      </c>
    </row>
    <row r="501" spans="1:28" x14ac:dyDescent="0.2">
      <c r="A501" s="5">
        <v>50</v>
      </c>
      <c r="B501" s="5">
        <v>0</v>
      </c>
      <c r="C501" s="5">
        <v>0</v>
      </c>
      <c r="D501" s="5">
        <v>1</v>
      </c>
      <c r="E501" s="5">
        <v>232</v>
      </c>
      <c r="F501" s="5">
        <f>ROUND(Source!BC485,O501)</f>
        <v>0</v>
      </c>
      <c r="G501" s="5" t="s">
        <v>277</v>
      </c>
      <c r="H501" s="5" t="s">
        <v>278</v>
      </c>
      <c r="I501" s="5"/>
      <c r="J501" s="5"/>
      <c r="K501" s="5">
        <v>232</v>
      </c>
      <c r="L501" s="5">
        <v>15</v>
      </c>
      <c r="M501" s="5">
        <v>3</v>
      </c>
      <c r="N501" s="5" t="s">
        <v>3</v>
      </c>
      <c r="O501" s="5">
        <v>2</v>
      </c>
      <c r="P501" s="5">
        <f>ROUND(Source!EU485,O501)</f>
        <v>0</v>
      </c>
      <c r="Q501" s="5"/>
      <c r="R501" s="5"/>
      <c r="S501" s="5"/>
      <c r="T501" s="5"/>
      <c r="U501" s="5"/>
      <c r="V501" s="5"/>
      <c r="W501" s="5">
        <v>0</v>
      </c>
      <c r="X501" s="5">
        <v>1</v>
      </c>
      <c r="Y501" s="5">
        <v>0</v>
      </c>
      <c r="Z501" s="5">
        <v>0</v>
      </c>
      <c r="AA501" s="5">
        <v>1</v>
      </c>
      <c r="AB501" s="5">
        <v>0</v>
      </c>
    </row>
    <row r="502" spans="1:28" x14ac:dyDescent="0.2">
      <c r="A502" s="5">
        <v>50</v>
      </c>
      <c r="B502" s="5">
        <v>0</v>
      </c>
      <c r="C502" s="5">
        <v>0</v>
      </c>
      <c r="D502" s="5">
        <v>1</v>
      </c>
      <c r="E502" s="5">
        <v>214</v>
      </c>
      <c r="F502" s="5">
        <f>ROUND(Source!AS485,O502)</f>
        <v>671392</v>
      </c>
      <c r="G502" s="5" t="s">
        <v>279</v>
      </c>
      <c r="H502" s="5" t="s">
        <v>280</v>
      </c>
      <c r="I502" s="5"/>
      <c r="J502" s="5"/>
      <c r="K502" s="5">
        <v>214</v>
      </c>
      <c r="L502" s="5">
        <v>16</v>
      </c>
      <c r="M502" s="5">
        <v>3</v>
      </c>
      <c r="N502" s="5" t="s">
        <v>3</v>
      </c>
      <c r="O502" s="5">
        <v>2</v>
      </c>
      <c r="P502" s="5">
        <f>ROUND(Source!EK485,O502)</f>
        <v>2630059</v>
      </c>
      <c r="Q502" s="5"/>
      <c r="R502" s="5"/>
      <c r="S502" s="5"/>
      <c r="T502" s="5"/>
      <c r="U502" s="5"/>
      <c r="V502" s="5"/>
      <c r="W502" s="5">
        <v>671392.11</v>
      </c>
      <c r="X502" s="5">
        <v>1</v>
      </c>
      <c r="Y502" s="5">
        <v>671392.11</v>
      </c>
      <c r="Z502" s="5">
        <v>2630059</v>
      </c>
      <c r="AA502" s="5">
        <v>1</v>
      </c>
      <c r="AB502" s="5">
        <v>2630059</v>
      </c>
    </row>
    <row r="503" spans="1:28" x14ac:dyDescent="0.2">
      <c r="A503" s="5">
        <v>50</v>
      </c>
      <c r="B503" s="5">
        <v>0</v>
      </c>
      <c r="C503" s="5">
        <v>0</v>
      </c>
      <c r="D503" s="5">
        <v>1</v>
      </c>
      <c r="E503" s="5">
        <v>215</v>
      </c>
      <c r="F503" s="5">
        <f>ROUND(Source!AT485,O503)</f>
        <v>0</v>
      </c>
      <c r="G503" s="5" t="s">
        <v>281</v>
      </c>
      <c r="H503" s="5" t="s">
        <v>282</v>
      </c>
      <c r="I503" s="5"/>
      <c r="J503" s="5"/>
      <c r="K503" s="5">
        <v>215</v>
      </c>
      <c r="L503" s="5">
        <v>17</v>
      </c>
      <c r="M503" s="5">
        <v>3</v>
      </c>
      <c r="N503" s="5" t="s">
        <v>3</v>
      </c>
      <c r="O503" s="5">
        <v>2</v>
      </c>
      <c r="P503" s="5">
        <f>ROUND(Source!EL485,O503)</f>
        <v>0</v>
      </c>
      <c r="Q503" s="5"/>
      <c r="R503" s="5"/>
      <c r="S503" s="5"/>
      <c r="T503" s="5"/>
      <c r="U503" s="5"/>
      <c r="V503" s="5"/>
      <c r="W503" s="5">
        <v>0</v>
      </c>
      <c r="X503" s="5">
        <v>1</v>
      </c>
      <c r="Y503" s="5">
        <v>0</v>
      </c>
      <c r="Z503" s="5">
        <v>0</v>
      </c>
      <c r="AA503" s="5">
        <v>1</v>
      </c>
      <c r="AB503" s="5">
        <v>0</v>
      </c>
    </row>
    <row r="504" spans="1:28" x14ac:dyDescent="0.2">
      <c r="A504" s="5">
        <v>50</v>
      </c>
      <c r="B504" s="5">
        <v>0</v>
      </c>
      <c r="C504" s="5">
        <v>0</v>
      </c>
      <c r="D504" s="5">
        <v>1</v>
      </c>
      <c r="E504" s="5">
        <v>217</v>
      </c>
      <c r="F504" s="5">
        <f>ROUND(Source!AU485,O504)</f>
        <v>0</v>
      </c>
      <c r="G504" s="5" t="s">
        <v>283</v>
      </c>
      <c r="H504" s="5" t="s">
        <v>284</v>
      </c>
      <c r="I504" s="5"/>
      <c r="J504" s="5"/>
      <c r="K504" s="5">
        <v>217</v>
      </c>
      <c r="L504" s="5">
        <v>18</v>
      </c>
      <c r="M504" s="5">
        <v>3</v>
      </c>
      <c r="N504" s="5" t="s">
        <v>3</v>
      </c>
      <c r="O504" s="5">
        <v>2</v>
      </c>
      <c r="P504" s="5">
        <f>ROUND(Source!EM485,O504)</f>
        <v>0</v>
      </c>
      <c r="Q504" s="5"/>
      <c r="R504" s="5"/>
      <c r="S504" s="5"/>
      <c r="T504" s="5"/>
      <c r="U504" s="5"/>
      <c r="V504" s="5"/>
      <c r="W504" s="5">
        <v>0</v>
      </c>
      <c r="X504" s="5">
        <v>1</v>
      </c>
      <c r="Y504" s="5">
        <v>0</v>
      </c>
      <c r="Z504" s="5">
        <v>0</v>
      </c>
      <c r="AA504" s="5">
        <v>1</v>
      </c>
      <c r="AB504" s="5">
        <v>0</v>
      </c>
    </row>
    <row r="505" spans="1:28" x14ac:dyDescent="0.2">
      <c r="A505" s="5">
        <v>50</v>
      </c>
      <c r="B505" s="5">
        <v>0</v>
      </c>
      <c r="C505" s="5">
        <v>0</v>
      </c>
      <c r="D505" s="5">
        <v>1</v>
      </c>
      <c r="E505" s="5">
        <v>230</v>
      </c>
      <c r="F505" s="5">
        <f>ROUND(Source!BA485,O505)</f>
        <v>0</v>
      </c>
      <c r="G505" s="5" t="s">
        <v>285</v>
      </c>
      <c r="H505" s="5" t="s">
        <v>286</v>
      </c>
      <c r="I505" s="5"/>
      <c r="J505" s="5"/>
      <c r="K505" s="5">
        <v>230</v>
      </c>
      <c r="L505" s="5">
        <v>19</v>
      </c>
      <c r="M505" s="5">
        <v>3</v>
      </c>
      <c r="N505" s="5" t="s">
        <v>3</v>
      </c>
      <c r="O505" s="5">
        <v>2</v>
      </c>
      <c r="P505" s="5">
        <f>ROUND(Source!ES485,O505)</f>
        <v>0</v>
      </c>
      <c r="Q505" s="5"/>
      <c r="R505" s="5"/>
      <c r="S505" s="5"/>
      <c r="T505" s="5"/>
      <c r="U505" s="5"/>
      <c r="V505" s="5"/>
      <c r="W505" s="5">
        <v>0</v>
      </c>
      <c r="X505" s="5">
        <v>1</v>
      </c>
      <c r="Y505" s="5">
        <v>0</v>
      </c>
      <c r="Z505" s="5">
        <v>0</v>
      </c>
      <c r="AA505" s="5">
        <v>1</v>
      </c>
      <c r="AB505" s="5">
        <v>0</v>
      </c>
    </row>
    <row r="506" spans="1:28" x14ac:dyDescent="0.2">
      <c r="A506" s="5">
        <v>50</v>
      </c>
      <c r="B506" s="5">
        <v>0</v>
      </c>
      <c r="C506" s="5">
        <v>0</v>
      </c>
      <c r="D506" s="5">
        <v>1</v>
      </c>
      <c r="E506" s="5">
        <v>206</v>
      </c>
      <c r="F506" s="5">
        <f>ROUND(Source!T485,O506)</f>
        <v>0</v>
      </c>
      <c r="G506" s="5" t="s">
        <v>287</v>
      </c>
      <c r="H506" s="5" t="s">
        <v>288</v>
      </c>
      <c r="I506" s="5"/>
      <c r="J506" s="5"/>
      <c r="K506" s="5">
        <v>206</v>
      </c>
      <c r="L506" s="5">
        <v>20</v>
      </c>
      <c r="M506" s="5">
        <v>3</v>
      </c>
      <c r="N506" s="5" t="s">
        <v>3</v>
      </c>
      <c r="O506" s="5">
        <v>2</v>
      </c>
      <c r="P506" s="5">
        <f>ROUND(Source!DL485,O506)</f>
        <v>0</v>
      </c>
      <c r="Q506" s="5"/>
      <c r="R506" s="5"/>
      <c r="S506" s="5"/>
      <c r="T506" s="5"/>
      <c r="U506" s="5"/>
      <c r="V506" s="5"/>
      <c r="W506" s="5">
        <v>0</v>
      </c>
      <c r="X506" s="5">
        <v>1</v>
      </c>
      <c r="Y506" s="5">
        <v>0</v>
      </c>
      <c r="Z506" s="5">
        <v>0</v>
      </c>
      <c r="AA506" s="5">
        <v>1</v>
      </c>
      <c r="AB506" s="5">
        <v>0</v>
      </c>
    </row>
    <row r="507" spans="1:28" x14ac:dyDescent="0.2">
      <c r="A507" s="5">
        <v>50</v>
      </c>
      <c r="B507" s="5">
        <v>0</v>
      </c>
      <c r="C507" s="5">
        <v>0</v>
      </c>
      <c r="D507" s="5">
        <v>1</v>
      </c>
      <c r="E507" s="5">
        <v>207</v>
      </c>
      <c r="F507" s="5">
        <f>Source!U485</f>
        <v>1328.7696706825</v>
      </c>
      <c r="G507" s="5" t="s">
        <v>289</v>
      </c>
      <c r="H507" s="5" t="s">
        <v>290</v>
      </c>
      <c r="I507" s="5"/>
      <c r="J507" s="5"/>
      <c r="K507" s="5">
        <v>207</v>
      </c>
      <c r="L507" s="5">
        <v>21</v>
      </c>
      <c r="M507" s="5">
        <v>3</v>
      </c>
      <c r="N507" s="5" t="s">
        <v>3</v>
      </c>
      <c r="O507" s="5">
        <v>-1</v>
      </c>
      <c r="P507" s="5">
        <f>Source!DM485</f>
        <v>1328.7696706825</v>
      </c>
      <c r="Q507" s="5"/>
      <c r="R507" s="5"/>
      <c r="S507" s="5"/>
      <c r="T507" s="5"/>
      <c r="U507" s="5"/>
      <c r="V507" s="5"/>
      <c r="W507" s="5">
        <v>1328.7696707</v>
      </c>
      <c r="X507" s="5">
        <v>1</v>
      </c>
      <c r="Y507" s="5">
        <v>1328.7696707</v>
      </c>
      <c r="Z507" s="5">
        <v>1328.7696707</v>
      </c>
      <c r="AA507" s="5">
        <v>1</v>
      </c>
      <c r="AB507" s="5">
        <v>1328.7696707</v>
      </c>
    </row>
    <row r="508" spans="1:28" x14ac:dyDescent="0.2">
      <c r="A508" s="5">
        <v>50</v>
      </c>
      <c r="B508" s="5">
        <v>0</v>
      </c>
      <c r="C508" s="5">
        <v>0</v>
      </c>
      <c r="D508" s="5">
        <v>1</v>
      </c>
      <c r="E508" s="5">
        <v>208</v>
      </c>
      <c r="F508" s="5">
        <f>Source!V485</f>
        <v>1.7944505124999999</v>
      </c>
      <c r="G508" s="5" t="s">
        <v>291</v>
      </c>
      <c r="H508" s="5" t="s">
        <v>292</v>
      </c>
      <c r="I508" s="5"/>
      <c r="J508" s="5"/>
      <c r="K508" s="5">
        <v>208</v>
      </c>
      <c r="L508" s="5">
        <v>22</v>
      </c>
      <c r="M508" s="5">
        <v>3</v>
      </c>
      <c r="N508" s="5" t="s">
        <v>3</v>
      </c>
      <c r="O508" s="5">
        <v>-1</v>
      </c>
      <c r="P508" s="5">
        <f>Source!DN485</f>
        <v>1.7944505124999999</v>
      </c>
      <c r="Q508" s="5"/>
      <c r="R508" s="5"/>
      <c r="S508" s="5"/>
      <c r="T508" s="5"/>
      <c r="U508" s="5"/>
      <c r="V508" s="5"/>
      <c r="W508" s="5">
        <v>1.7944504999999999</v>
      </c>
      <c r="X508" s="5">
        <v>1</v>
      </c>
      <c r="Y508" s="5">
        <v>1.7944504999999999</v>
      </c>
      <c r="Z508" s="5">
        <v>1.7944504999999999</v>
      </c>
      <c r="AA508" s="5">
        <v>1</v>
      </c>
      <c r="AB508" s="5">
        <v>1.7944504999999999</v>
      </c>
    </row>
    <row r="509" spans="1:28" x14ac:dyDescent="0.2">
      <c r="A509" s="5">
        <v>50</v>
      </c>
      <c r="B509" s="5">
        <v>0</v>
      </c>
      <c r="C509" s="5">
        <v>0</v>
      </c>
      <c r="D509" s="5">
        <v>1</v>
      </c>
      <c r="E509" s="5">
        <v>209</v>
      </c>
      <c r="F509" s="5">
        <f>ROUND(Source!W485,O509)</f>
        <v>940</v>
      </c>
      <c r="G509" s="5" t="s">
        <v>293</v>
      </c>
      <c r="H509" s="5" t="s">
        <v>294</v>
      </c>
      <c r="I509" s="5"/>
      <c r="J509" s="5"/>
      <c r="K509" s="5">
        <v>209</v>
      </c>
      <c r="L509" s="5">
        <v>23</v>
      </c>
      <c r="M509" s="5">
        <v>3</v>
      </c>
      <c r="N509" s="5" t="s">
        <v>3</v>
      </c>
      <c r="O509" s="5">
        <v>2</v>
      </c>
      <c r="P509" s="5">
        <f>ROUND(Source!DO485,O509)</f>
        <v>940</v>
      </c>
      <c r="Q509" s="5"/>
      <c r="R509" s="5"/>
      <c r="S509" s="5"/>
      <c r="T509" s="5"/>
      <c r="U509" s="5"/>
      <c r="V509" s="5"/>
      <c r="W509" s="5">
        <v>939.89</v>
      </c>
      <c r="X509" s="5">
        <v>1</v>
      </c>
      <c r="Y509" s="5">
        <v>939.89</v>
      </c>
      <c r="Z509" s="5">
        <v>940</v>
      </c>
      <c r="AA509" s="5">
        <v>1</v>
      </c>
      <c r="AB509" s="5">
        <v>940</v>
      </c>
    </row>
    <row r="510" spans="1:28" x14ac:dyDescent="0.2">
      <c r="A510" s="5">
        <v>50</v>
      </c>
      <c r="B510" s="5">
        <v>0</v>
      </c>
      <c r="C510" s="5">
        <v>0</v>
      </c>
      <c r="D510" s="5">
        <v>1</v>
      </c>
      <c r="E510" s="5">
        <v>233</v>
      </c>
      <c r="F510" s="5">
        <f>ROUND(Source!BD485,O510)</f>
        <v>0</v>
      </c>
      <c r="G510" s="5" t="s">
        <v>295</v>
      </c>
      <c r="H510" s="5" t="s">
        <v>296</v>
      </c>
      <c r="I510" s="5"/>
      <c r="J510" s="5"/>
      <c r="K510" s="5">
        <v>233</v>
      </c>
      <c r="L510" s="5">
        <v>24</v>
      </c>
      <c r="M510" s="5">
        <v>3</v>
      </c>
      <c r="N510" s="5" t="s">
        <v>3</v>
      </c>
      <c r="O510" s="5">
        <v>2</v>
      </c>
      <c r="P510" s="5">
        <f>ROUND(Source!EV485,O510)</f>
        <v>0</v>
      </c>
      <c r="Q510" s="5"/>
      <c r="R510" s="5"/>
      <c r="S510" s="5"/>
      <c r="T510" s="5"/>
      <c r="U510" s="5"/>
      <c r="V510" s="5"/>
      <c r="W510" s="5">
        <v>0</v>
      </c>
      <c r="X510" s="5">
        <v>1</v>
      </c>
      <c r="Y510" s="5">
        <v>0</v>
      </c>
      <c r="Z510" s="5">
        <v>0</v>
      </c>
      <c r="AA510" s="5">
        <v>1</v>
      </c>
      <c r="AB510" s="5">
        <v>0</v>
      </c>
    </row>
    <row r="511" spans="1:28" x14ac:dyDescent="0.2">
      <c r="A511" s="5">
        <v>50</v>
      </c>
      <c r="B511" s="5">
        <v>0</v>
      </c>
      <c r="C511" s="5">
        <v>0</v>
      </c>
      <c r="D511" s="5">
        <v>1</v>
      </c>
      <c r="E511" s="5">
        <v>210</v>
      </c>
      <c r="F511" s="5">
        <f>ROUND(Source!X485,O511)</f>
        <v>11493</v>
      </c>
      <c r="G511" s="5" t="s">
        <v>297</v>
      </c>
      <c r="H511" s="5" t="s">
        <v>298</v>
      </c>
      <c r="I511" s="5"/>
      <c r="J511" s="5"/>
      <c r="K511" s="5">
        <v>210</v>
      </c>
      <c r="L511" s="5">
        <v>25</v>
      </c>
      <c r="M511" s="5">
        <v>3</v>
      </c>
      <c r="N511" s="5" t="s">
        <v>3</v>
      </c>
      <c r="O511" s="5">
        <v>2</v>
      </c>
      <c r="P511" s="5">
        <f>ROUND(Source!DP485,O511)</f>
        <v>405004</v>
      </c>
      <c r="Q511" s="5"/>
      <c r="R511" s="5"/>
      <c r="S511" s="5"/>
      <c r="T511" s="5"/>
      <c r="U511" s="5"/>
      <c r="V511" s="5"/>
      <c r="W511" s="5">
        <v>11492.7</v>
      </c>
      <c r="X511" s="5">
        <v>1</v>
      </c>
      <c r="Y511" s="5">
        <v>11492.7</v>
      </c>
      <c r="Z511" s="5">
        <v>405004</v>
      </c>
      <c r="AA511" s="5">
        <v>1</v>
      </c>
      <c r="AB511" s="5">
        <v>405004</v>
      </c>
    </row>
    <row r="512" spans="1:28" x14ac:dyDescent="0.2">
      <c r="A512" s="5">
        <v>50</v>
      </c>
      <c r="B512" s="5">
        <v>0</v>
      </c>
      <c r="C512" s="5">
        <v>0</v>
      </c>
      <c r="D512" s="5">
        <v>1</v>
      </c>
      <c r="E512" s="5">
        <v>211</v>
      </c>
      <c r="F512" s="5">
        <f>ROUND(Source!Y485,O512)</f>
        <v>5654</v>
      </c>
      <c r="G512" s="5" t="s">
        <v>299</v>
      </c>
      <c r="H512" s="5" t="s">
        <v>300</v>
      </c>
      <c r="I512" s="5"/>
      <c r="J512" s="5"/>
      <c r="K512" s="5">
        <v>211</v>
      </c>
      <c r="L512" s="5">
        <v>26</v>
      </c>
      <c r="M512" s="5">
        <v>3</v>
      </c>
      <c r="N512" s="5" t="s">
        <v>3</v>
      </c>
      <c r="O512" s="5">
        <v>2</v>
      </c>
      <c r="P512" s="5">
        <f>ROUND(Source!DQ485,O512)</f>
        <v>199264</v>
      </c>
      <c r="Q512" s="5"/>
      <c r="R512" s="5"/>
      <c r="S512" s="5"/>
      <c r="T512" s="5"/>
      <c r="U512" s="5"/>
      <c r="V512" s="5"/>
      <c r="W512" s="5">
        <v>5654.49</v>
      </c>
      <c r="X512" s="5">
        <v>1</v>
      </c>
      <c r="Y512" s="5">
        <v>5654.49</v>
      </c>
      <c r="Z512" s="5">
        <v>199264</v>
      </c>
      <c r="AA512" s="5">
        <v>1</v>
      </c>
      <c r="AB512" s="5">
        <v>199264</v>
      </c>
    </row>
    <row r="513" spans="1:255" x14ac:dyDescent="0.2">
      <c r="A513" s="5">
        <v>50</v>
      </c>
      <c r="B513" s="5">
        <v>0</v>
      </c>
      <c r="C513" s="5">
        <v>0</v>
      </c>
      <c r="D513" s="5">
        <v>1</v>
      </c>
      <c r="E513" s="5">
        <v>224</v>
      </c>
      <c r="F513" s="5">
        <f>ROUND(Source!AR485,O513)</f>
        <v>671392</v>
      </c>
      <c r="G513" s="5" t="s">
        <v>301</v>
      </c>
      <c r="H513" s="5" t="s">
        <v>302</v>
      </c>
      <c r="I513" s="5"/>
      <c r="J513" s="5"/>
      <c r="K513" s="5">
        <v>224</v>
      </c>
      <c r="L513" s="5">
        <v>27</v>
      </c>
      <c r="M513" s="5">
        <v>3</v>
      </c>
      <c r="N513" s="5" t="s">
        <v>3</v>
      </c>
      <c r="O513" s="5">
        <v>2</v>
      </c>
      <c r="P513" s="5">
        <f>ROUND(Source!EJ485,O513)</f>
        <v>2630059</v>
      </c>
      <c r="Q513" s="5"/>
      <c r="R513" s="5"/>
      <c r="S513" s="5"/>
      <c r="T513" s="5"/>
      <c r="U513" s="5"/>
      <c r="V513" s="5"/>
      <c r="W513" s="5">
        <v>671392.11</v>
      </c>
      <c r="X513" s="5">
        <v>1</v>
      </c>
      <c r="Y513" s="5">
        <v>671392.11</v>
      </c>
      <c r="Z513" s="5">
        <v>2630059</v>
      </c>
      <c r="AA513" s="5">
        <v>1</v>
      </c>
      <c r="AB513" s="5">
        <v>2630059</v>
      </c>
    </row>
    <row r="515" spans="1:255" x14ac:dyDescent="0.2">
      <c r="A515" s="1">
        <v>4</v>
      </c>
      <c r="B515" s="1">
        <v>1</v>
      </c>
      <c r="C515" s="1"/>
      <c r="D515" s="1">
        <f>ROW(A536)</f>
        <v>536</v>
      </c>
      <c r="E515" s="1"/>
      <c r="F515" s="1" t="s">
        <v>3</v>
      </c>
      <c r="G515" s="1" t="s">
        <v>668</v>
      </c>
      <c r="H515" s="1" t="s">
        <v>3</v>
      </c>
      <c r="I515" s="1">
        <v>0</v>
      </c>
      <c r="J515" s="1"/>
      <c r="K515" s="1">
        <v>-1</v>
      </c>
      <c r="L515" s="1"/>
      <c r="M515" s="1" t="s">
        <v>3</v>
      </c>
      <c r="N515" s="1"/>
      <c r="O515" s="1"/>
      <c r="P515" s="1"/>
      <c r="Q515" s="1"/>
      <c r="R515" s="1"/>
      <c r="S515" s="1">
        <v>0</v>
      </c>
      <c r="T515" s="1">
        <v>0</v>
      </c>
      <c r="U515" s="1" t="s">
        <v>3</v>
      </c>
      <c r="V515" s="1">
        <v>0</v>
      </c>
      <c r="W515" s="1"/>
      <c r="X515" s="1"/>
      <c r="Y515" s="1"/>
      <c r="Z515" s="1"/>
      <c r="AA515" s="1"/>
      <c r="AB515" s="1" t="s">
        <v>3</v>
      </c>
      <c r="AC515" s="1" t="s">
        <v>3</v>
      </c>
      <c r="AD515" s="1" t="s">
        <v>3</v>
      </c>
      <c r="AE515" s="1" t="s">
        <v>3</v>
      </c>
      <c r="AF515" s="1" t="s">
        <v>3</v>
      </c>
      <c r="AG515" s="1" t="s">
        <v>3</v>
      </c>
      <c r="AH515" s="1"/>
      <c r="AI515" s="1"/>
      <c r="AJ515" s="1"/>
      <c r="AK515" s="1"/>
      <c r="AL515" s="1"/>
      <c r="AM515" s="1"/>
      <c r="AN515" s="1"/>
      <c r="AO515" s="1"/>
      <c r="AP515" s="1" t="s">
        <v>3</v>
      </c>
      <c r="AQ515" s="1" t="s">
        <v>3</v>
      </c>
      <c r="AR515" s="1" t="s">
        <v>3</v>
      </c>
      <c r="AS515" s="1"/>
      <c r="AT515" s="1"/>
      <c r="AU515" s="1"/>
      <c r="AV515" s="1"/>
      <c r="AW515" s="1"/>
      <c r="AX515" s="1"/>
      <c r="AY515" s="1"/>
      <c r="AZ515" s="1" t="s">
        <v>3</v>
      </c>
      <c r="BA515" s="1"/>
      <c r="BB515" s="1" t="s">
        <v>3</v>
      </c>
      <c r="BC515" s="1" t="s">
        <v>3</v>
      </c>
      <c r="BD515" s="1" t="s">
        <v>3</v>
      </c>
      <c r="BE515" s="1" t="s">
        <v>3</v>
      </c>
      <c r="BF515" s="1" t="s">
        <v>3</v>
      </c>
      <c r="BG515" s="1" t="s">
        <v>3</v>
      </c>
      <c r="BH515" s="1" t="s">
        <v>3</v>
      </c>
      <c r="BI515" s="1" t="s">
        <v>3</v>
      </c>
      <c r="BJ515" s="1" t="s">
        <v>3</v>
      </c>
      <c r="BK515" s="1" t="s">
        <v>3</v>
      </c>
      <c r="BL515" s="1" t="s">
        <v>3</v>
      </c>
      <c r="BM515" s="1" t="s">
        <v>3</v>
      </c>
      <c r="BN515" s="1" t="s">
        <v>3</v>
      </c>
      <c r="BO515" s="1" t="s">
        <v>3</v>
      </c>
      <c r="BP515" s="1" t="s">
        <v>3</v>
      </c>
      <c r="BQ515" s="1"/>
      <c r="BR515" s="1"/>
      <c r="BS515" s="1"/>
      <c r="BT515" s="1"/>
      <c r="BU515" s="1"/>
      <c r="BV515" s="1"/>
      <c r="BW515" s="1"/>
      <c r="BX515" s="1">
        <v>0</v>
      </c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>
        <v>0</v>
      </c>
    </row>
    <row r="517" spans="1:255" x14ac:dyDescent="0.2">
      <c r="A517" s="3">
        <v>52</v>
      </c>
      <c r="B517" s="3">
        <f t="shared" ref="B517:G517" si="334">B536</f>
        <v>1</v>
      </c>
      <c r="C517" s="3">
        <f t="shared" si="334"/>
        <v>4</v>
      </c>
      <c r="D517" s="3">
        <f t="shared" si="334"/>
        <v>515</v>
      </c>
      <c r="E517" s="3">
        <f t="shared" si="334"/>
        <v>0</v>
      </c>
      <c r="F517" s="3" t="str">
        <f t="shared" si="334"/>
        <v/>
      </c>
      <c r="G517" s="3" t="str">
        <f t="shared" si="334"/>
        <v>6. Потолок (кабинеты)</v>
      </c>
      <c r="H517" s="3"/>
      <c r="I517" s="3"/>
      <c r="J517" s="3"/>
      <c r="K517" s="3"/>
      <c r="L517" s="3"/>
      <c r="M517" s="3"/>
      <c r="N517" s="3"/>
      <c r="O517" s="3">
        <f t="shared" ref="O517:AT517" si="335">O536</f>
        <v>217914</v>
      </c>
      <c r="P517" s="3">
        <f t="shared" si="335"/>
        <v>199059</v>
      </c>
      <c r="Q517" s="3">
        <f t="shared" si="335"/>
        <v>6484</v>
      </c>
      <c r="R517" s="3">
        <f t="shared" si="335"/>
        <v>72</v>
      </c>
      <c r="S517" s="3">
        <f t="shared" si="335"/>
        <v>12370</v>
      </c>
      <c r="T517" s="3">
        <f t="shared" si="335"/>
        <v>0</v>
      </c>
      <c r="U517" s="3">
        <f t="shared" si="335"/>
        <v>1309.9173796499997</v>
      </c>
      <c r="V517" s="3">
        <f t="shared" si="335"/>
        <v>5.3193824999999997</v>
      </c>
      <c r="W517" s="3">
        <f t="shared" si="335"/>
        <v>0</v>
      </c>
      <c r="X517" s="3">
        <f t="shared" si="335"/>
        <v>11787</v>
      </c>
      <c r="Y517" s="3">
        <f t="shared" si="335"/>
        <v>6024</v>
      </c>
      <c r="Z517" s="3">
        <f t="shared" si="335"/>
        <v>0</v>
      </c>
      <c r="AA517" s="3">
        <f t="shared" si="335"/>
        <v>0</v>
      </c>
      <c r="AB517" s="3">
        <f t="shared" si="335"/>
        <v>217914</v>
      </c>
      <c r="AC517" s="3">
        <f t="shared" si="335"/>
        <v>199059</v>
      </c>
      <c r="AD517" s="3">
        <f t="shared" si="335"/>
        <v>6484</v>
      </c>
      <c r="AE517" s="3">
        <f t="shared" si="335"/>
        <v>72</v>
      </c>
      <c r="AF517" s="3">
        <f t="shared" si="335"/>
        <v>12370</v>
      </c>
      <c r="AG517" s="3">
        <f t="shared" si="335"/>
        <v>0</v>
      </c>
      <c r="AH517" s="3">
        <f t="shared" si="335"/>
        <v>1309.9173796499997</v>
      </c>
      <c r="AI517" s="3">
        <f t="shared" si="335"/>
        <v>5.3193824999999997</v>
      </c>
      <c r="AJ517" s="3">
        <f t="shared" si="335"/>
        <v>0</v>
      </c>
      <c r="AK517" s="3">
        <f t="shared" si="335"/>
        <v>11787</v>
      </c>
      <c r="AL517" s="3">
        <f t="shared" si="335"/>
        <v>6024</v>
      </c>
      <c r="AM517" s="3">
        <f t="shared" si="335"/>
        <v>0</v>
      </c>
      <c r="AN517" s="3">
        <f t="shared" si="335"/>
        <v>0</v>
      </c>
      <c r="AO517" s="3">
        <f t="shared" si="335"/>
        <v>0</v>
      </c>
      <c r="AP517" s="3">
        <f t="shared" si="335"/>
        <v>0</v>
      </c>
      <c r="AQ517" s="3">
        <f t="shared" si="335"/>
        <v>0</v>
      </c>
      <c r="AR517" s="3">
        <f t="shared" si="335"/>
        <v>235725</v>
      </c>
      <c r="AS517" s="3">
        <f t="shared" si="335"/>
        <v>235725</v>
      </c>
      <c r="AT517" s="3">
        <f t="shared" si="335"/>
        <v>0</v>
      </c>
      <c r="AU517" s="3">
        <f t="shared" ref="AU517:BZ517" si="336">AU536</f>
        <v>0</v>
      </c>
      <c r="AV517" s="3">
        <f t="shared" si="336"/>
        <v>199059</v>
      </c>
      <c r="AW517" s="3">
        <f t="shared" si="336"/>
        <v>199059</v>
      </c>
      <c r="AX517" s="3">
        <f t="shared" si="336"/>
        <v>0</v>
      </c>
      <c r="AY517" s="3">
        <f t="shared" si="336"/>
        <v>199059</v>
      </c>
      <c r="AZ517" s="3">
        <f t="shared" si="336"/>
        <v>0</v>
      </c>
      <c r="BA517" s="3">
        <f t="shared" si="336"/>
        <v>0</v>
      </c>
      <c r="BB517" s="3">
        <f t="shared" si="336"/>
        <v>0</v>
      </c>
      <c r="BC517" s="3">
        <f t="shared" si="336"/>
        <v>0</v>
      </c>
      <c r="BD517" s="3">
        <f t="shared" si="336"/>
        <v>0</v>
      </c>
      <c r="BE517" s="3">
        <f t="shared" si="336"/>
        <v>0</v>
      </c>
      <c r="BF517" s="3">
        <f t="shared" si="336"/>
        <v>0</v>
      </c>
      <c r="BG517" s="3">
        <f t="shared" si="336"/>
        <v>0</v>
      </c>
      <c r="BH517" s="3">
        <f t="shared" si="336"/>
        <v>0</v>
      </c>
      <c r="BI517" s="3">
        <f t="shared" si="336"/>
        <v>0</v>
      </c>
      <c r="BJ517" s="3">
        <f t="shared" si="336"/>
        <v>0</v>
      </c>
      <c r="BK517" s="3">
        <f t="shared" si="336"/>
        <v>0</v>
      </c>
      <c r="BL517" s="3">
        <f t="shared" si="336"/>
        <v>0</v>
      </c>
      <c r="BM517" s="3">
        <f t="shared" si="336"/>
        <v>0</v>
      </c>
      <c r="BN517" s="3">
        <f t="shared" si="336"/>
        <v>0</v>
      </c>
      <c r="BO517" s="3">
        <f t="shared" si="336"/>
        <v>0</v>
      </c>
      <c r="BP517" s="3">
        <f t="shared" si="336"/>
        <v>0</v>
      </c>
      <c r="BQ517" s="3">
        <f t="shared" si="336"/>
        <v>0</v>
      </c>
      <c r="BR517" s="3">
        <f t="shared" si="336"/>
        <v>0</v>
      </c>
      <c r="BS517" s="3">
        <f t="shared" si="336"/>
        <v>0</v>
      </c>
      <c r="BT517" s="3">
        <f t="shared" si="336"/>
        <v>0</v>
      </c>
      <c r="BU517" s="3">
        <f t="shared" si="336"/>
        <v>0</v>
      </c>
      <c r="BV517" s="3">
        <f t="shared" si="336"/>
        <v>0</v>
      </c>
      <c r="BW517" s="3">
        <f t="shared" si="336"/>
        <v>0</v>
      </c>
      <c r="BX517" s="3">
        <f t="shared" si="336"/>
        <v>0</v>
      </c>
      <c r="BY517" s="3">
        <f t="shared" si="336"/>
        <v>0</v>
      </c>
      <c r="BZ517" s="3">
        <f t="shared" si="336"/>
        <v>0</v>
      </c>
      <c r="CA517" s="3">
        <f t="shared" ref="CA517:DF517" si="337">CA536</f>
        <v>235725</v>
      </c>
      <c r="CB517" s="3">
        <f t="shared" si="337"/>
        <v>235725</v>
      </c>
      <c r="CC517" s="3">
        <f t="shared" si="337"/>
        <v>0</v>
      </c>
      <c r="CD517" s="3">
        <f t="shared" si="337"/>
        <v>0</v>
      </c>
      <c r="CE517" s="3">
        <f t="shared" si="337"/>
        <v>199059</v>
      </c>
      <c r="CF517" s="3">
        <f t="shared" si="337"/>
        <v>199059</v>
      </c>
      <c r="CG517" s="3">
        <f t="shared" si="337"/>
        <v>0</v>
      </c>
      <c r="CH517" s="3">
        <f t="shared" si="337"/>
        <v>199059</v>
      </c>
      <c r="CI517" s="3">
        <f t="shared" si="337"/>
        <v>0</v>
      </c>
      <c r="CJ517" s="3">
        <f t="shared" si="337"/>
        <v>0</v>
      </c>
      <c r="CK517" s="3">
        <f t="shared" si="337"/>
        <v>0</v>
      </c>
      <c r="CL517" s="3">
        <f t="shared" si="337"/>
        <v>0</v>
      </c>
      <c r="CM517" s="3">
        <f t="shared" si="337"/>
        <v>0</v>
      </c>
      <c r="CN517" s="3">
        <f t="shared" si="337"/>
        <v>0</v>
      </c>
      <c r="CO517" s="3">
        <f t="shared" si="337"/>
        <v>0</v>
      </c>
      <c r="CP517" s="3">
        <f t="shared" si="337"/>
        <v>0</v>
      </c>
      <c r="CQ517" s="3">
        <f t="shared" si="337"/>
        <v>0</v>
      </c>
      <c r="CR517" s="3">
        <f t="shared" si="337"/>
        <v>0</v>
      </c>
      <c r="CS517" s="3">
        <f t="shared" si="337"/>
        <v>0</v>
      </c>
      <c r="CT517" s="3">
        <f t="shared" si="337"/>
        <v>0</v>
      </c>
      <c r="CU517" s="3">
        <f t="shared" si="337"/>
        <v>0</v>
      </c>
      <c r="CV517" s="3">
        <f t="shared" si="337"/>
        <v>0</v>
      </c>
      <c r="CW517" s="3">
        <f t="shared" si="337"/>
        <v>0</v>
      </c>
      <c r="CX517" s="3">
        <f t="shared" si="337"/>
        <v>0</v>
      </c>
      <c r="CY517" s="3">
        <f t="shared" si="337"/>
        <v>0</v>
      </c>
      <c r="CZ517" s="3">
        <f t="shared" si="337"/>
        <v>0</v>
      </c>
      <c r="DA517" s="3">
        <f t="shared" si="337"/>
        <v>0</v>
      </c>
      <c r="DB517" s="3">
        <f t="shared" si="337"/>
        <v>0</v>
      </c>
      <c r="DC517" s="3">
        <f t="shared" si="337"/>
        <v>0</v>
      </c>
      <c r="DD517" s="3">
        <f t="shared" si="337"/>
        <v>0</v>
      </c>
      <c r="DE517" s="3">
        <f t="shared" si="337"/>
        <v>0</v>
      </c>
      <c r="DF517" s="3">
        <f t="shared" si="337"/>
        <v>0</v>
      </c>
      <c r="DG517" s="4">
        <f t="shared" ref="DG517:EL517" si="338">DG536</f>
        <v>1025090</v>
      </c>
      <c r="DH517" s="4">
        <f t="shared" si="338"/>
        <v>513131</v>
      </c>
      <c r="DI517" s="4">
        <f t="shared" si="338"/>
        <v>76026</v>
      </c>
      <c r="DJ517" s="4">
        <f t="shared" si="338"/>
        <v>2531</v>
      </c>
      <c r="DK517" s="4">
        <f t="shared" si="338"/>
        <v>435933</v>
      </c>
      <c r="DL517" s="4">
        <f t="shared" si="338"/>
        <v>0</v>
      </c>
      <c r="DM517" s="4">
        <f t="shared" si="338"/>
        <v>1309.9173796499997</v>
      </c>
      <c r="DN517" s="4">
        <f t="shared" si="338"/>
        <v>5.3193824999999997</v>
      </c>
      <c r="DO517" s="4">
        <f t="shared" si="338"/>
        <v>0</v>
      </c>
      <c r="DP517" s="4">
        <f t="shared" si="338"/>
        <v>415388</v>
      </c>
      <c r="DQ517" s="4">
        <f t="shared" si="338"/>
        <v>212271</v>
      </c>
      <c r="DR517" s="4">
        <f t="shared" si="338"/>
        <v>0</v>
      </c>
      <c r="DS517" s="4">
        <f t="shared" si="338"/>
        <v>0</v>
      </c>
      <c r="DT517" s="4">
        <f t="shared" si="338"/>
        <v>1025090</v>
      </c>
      <c r="DU517" s="4">
        <f t="shared" si="338"/>
        <v>513131</v>
      </c>
      <c r="DV517" s="4">
        <f t="shared" si="338"/>
        <v>76026</v>
      </c>
      <c r="DW517" s="4">
        <f t="shared" si="338"/>
        <v>2531</v>
      </c>
      <c r="DX517" s="4">
        <f t="shared" si="338"/>
        <v>435933</v>
      </c>
      <c r="DY517" s="4">
        <f t="shared" si="338"/>
        <v>0</v>
      </c>
      <c r="DZ517" s="4">
        <f t="shared" si="338"/>
        <v>1309.9173796499997</v>
      </c>
      <c r="EA517" s="4">
        <f t="shared" si="338"/>
        <v>5.3193824999999997</v>
      </c>
      <c r="EB517" s="4">
        <f t="shared" si="338"/>
        <v>0</v>
      </c>
      <c r="EC517" s="4">
        <f t="shared" si="338"/>
        <v>415388</v>
      </c>
      <c r="ED517" s="4">
        <f t="shared" si="338"/>
        <v>212271</v>
      </c>
      <c r="EE517" s="4">
        <f t="shared" si="338"/>
        <v>0</v>
      </c>
      <c r="EF517" s="4">
        <f t="shared" si="338"/>
        <v>0</v>
      </c>
      <c r="EG517" s="4">
        <f t="shared" si="338"/>
        <v>0</v>
      </c>
      <c r="EH517" s="4">
        <f t="shared" si="338"/>
        <v>0</v>
      </c>
      <c r="EI517" s="4">
        <f t="shared" si="338"/>
        <v>0</v>
      </c>
      <c r="EJ517" s="4">
        <f t="shared" si="338"/>
        <v>1652749</v>
      </c>
      <c r="EK517" s="4">
        <f t="shared" si="338"/>
        <v>1652749</v>
      </c>
      <c r="EL517" s="4">
        <f t="shared" si="338"/>
        <v>0</v>
      </c>
      <c r="EM517" s="4">
        <f t="shared" ref="EM517:FR517" si="339">EM536</f>
        <v>0</v>
      </c>
      <c r="EN517" s="4">
        <f t="shared" si="339"/>
        <v>513131</v>
      </c>
      <c r="EO517" s="4">
        <f t="shared" si="339"/>
        <v>513131</v>
      </c>
      <c r="EP517" s="4">
        <f t="shared" si="339"/>
        <v>0</v>
      </c>
      <c r="EQ517" s="4">
        <f t="shared" si="339"/>
        <v>513131</v>
      </c>
      <c r="ER517" s="4">
        <f t="shared" si="339"/>
        <v>0</v>
      </c>
      <c r="ES517" s="4">
        <f t="shared" si="339"/>
        <v>0</v>
      </c>
      <c r="ET517" s="4">
        <f t="shared" si="339"/>
        <v>0</v>
      </c>
      <c r="EU517" s="4">
        <f t="shared" si="339"/>
        <v>0</v>
      </c>
      <c r="EV517" s="4">
        <f t="shared" si="339"/>
        <v>0</v>
      </c>
      <c r="EW517" s="4">
        <f t="shared" si="339"/>
        <v>0</v>
      </c>
      <c r="EX517" s="4">
        <f t="shared" si="339"/>
        <v>0</v>
      </c>
      <c r="EY517" s="4">
        <f t="shared" si="339"/>
        <v>0</v>
      </c>
      <c r="EZ517" s="4">
        <f t="shared" si="339"/>
        <v>0</v>
      </c>
      <c r="FA517" s="4">
        <f t="shared" si="339"/>
        <v>0</v>
      </c>
      <c r="FB517" s="4">
        <f t="shared" si="339"/>
        <v>0</v>
      </c>
      <c r="FC517" s="4">
        <f t="shared" si="339"/>
        <v>0</v>
      </c>
      <c r="FD517" s="4">
        <f t="shared" si="339"/>
        <v>0</v>
      </c>
      <c r="FE517" s="4">
        <f t="shared" si="339"/>
        <v>0</v>
      </c>
      <c r="FF517" s="4">
        <f t="shared" si="339"/>
        <v>0</v>
      </c>
      <c r="FG517" s="4">
        <f t="shared" si="339"/>
        <v>0</v>
      </c>
      <c r="FH517" s="4">
        <f t="shared" si="339"/>
        <v>0</v>
      </c>
      <c r="FI517" s="4">
        <f t="shared" si="339"/>
        <v>0</v>
      </c>
      <c r="FJ517" s="4">
        <f t="shared" si="339"/>
        <v>0</v>
      </c>
      <c r="FK517" s="4">
        <f t="shared" si="339"/>
        <v>0</v>
      </c>
      <c r="FL517" s="4">
        <f t="shared" si="339"/>
        <v>0</v>
      </c>
      <c r="FM517" s="4">
        <f t="shared" si="339"/>
        <v>0</v>
      </c>
      <c r="FN517" s="4">
        <f t="shared" si="339"/>
        <v>0</v>
      </c>
      <c r="FO517" s="4">
        <f t="shared" si="339"/>
        <v>0</v>
      </c>
      <c r="FP517" s="4">
        <f t="shared" si="339"/>
        <v>0</v>
      </c>
      <c r="FQ517" s="4">
        <f t="shared" si="339"/>
        <v>0</v>
      </c>
      <c r="FR517" s="4">
        <f t="shared" si="339"/>
        <v>0</v>
      </c>
      <c r="FS517" s="4">
        <f t="shared" ref="FS517:GX517" si="340">FS536</f>
        <v>1652749</v>
      </c>
      <c r="FT517" s="4">
        <f t="shared" si="340"/>
        <v>1652749</v>
      </c>
      <c r="FU517" s="4">
        <f t="shared" si="340"/>
        <v>0</v>
      </c>
      <c r="FV517" s="4">
        <f t="shared" si="340"/>
        <v>0</v>
      </c>
      <c r="FW517" s="4">
        <f t="shared" si="340"/>
        <v>513131</v>
      </c>
      <c r="FX517" s="4">
        <f t="shared" si="340"/>
        <v>513131</v>
      </c>
      <c r="FY517" s="4">
        <f t="shared" si="340"/>
        <v>0</v>
      </c>
      <c r="FZ517" s="4">
        <f t="shared" si="340"/>
        <v>513131</v>
      </c>
      <c r="GA517" s="4">
        <f t="shared" si="340"/>
        <v>0</v>
      </c>
      <c r="GB517" s="4">
        <f t="shared" si="340"/>
        <v>0</v>
      </c>
      <c r="GC517" s="4">
        <f t="shared" si="340"/>
        <v>0</v>
      </c>
      <c r="GD517" s="4">
        <f t="shared" si="340"/>
        <v>0</v>
      </c>
      <c r="GE517" s="4">
        <f t="shared" si="340"/>
        <v>0</v>
      </c>
      <c r="GF517" s="4">
        <f t="shared" si="340"/>
        <v>0</v>
      </c>
      <c r="GG517" s="4">
        <f t="shared" si="340"/>
        <v>0</v>
      </c>
      <c r="GH517" s="4">
        <f t="shared" si="340"/>
        <v>0</v>
      </c>
      <c r="GI517" s="4">
        <f t="shared" si="340"/>
        <v>0</v>
      </c>
      <c r="GJ517" s="4">
        <f t="shared" si="340"/>
        <v>0</v>
      </c>
      <c r="GK517" s="4">
        <f t="shared" si="340"/>
        <v>0</v>
      </c>
      <c r="GL517" s="4">
        <f t="shared" si="340"/>
        <v>0</v>
      </c>
      <c r="GM517" s="4">
        <f t="shared" si="340"/>
        <v>0</v>
      </c>
      <c r="GN517" s="4">
        <f t="shared" si="340"/>
        <v>0</v>
      </c>
      <c r="GO517" s="4">
        <f t="shared" si="340"/>
        <v>0</v>
      </c>
      <c r="GP517" s="4">
        <f t="shared" si="340"/>
        <v>0</v>
      </c>
      <c r="GQ517" s="4">
        <f t="shared" si="340"/>
        <v>0</v>
      </c>
      <c r="GR517" s="4">
        <f t="shared" si="340"/>
        <v>0</v>
      </c>
      <c r="GS517" s="4">
        <f t="shared" si="340"/>
        <v>0</v>
      </c>
      <c r="GT517" s="4">
        <f t="shared" si="340"/>
        <v>0</v>
      </c>
      <c r="GU517" s="4">
        <f t="shared" si="340"/>
        <v>0</v>
      </c>
      <c r="GV517" s="4">
        <f t="shared" si="340"/>
        <v>0</v>
      </c>
      <c r="GW517" s="4">
        <f t="shared" si="340"/>
        <v>0</v>
      </c>
      <c r="GX517" s="4">
        <f t="shared" si="340"/>
        <v>0</v>
      </c>
    </row>
    <row r="519" spans="1:255" x14ac:dyDescent="0.2">
      <c r="A519" s="2">
        <v>17</v>
      </c>
      <c r="B519" s="2">
        <v>1</v>
      </c>
      <c r="C519" s="2">
        <f>ROW(SmtRes!A1000)</f>
        <v>1000</v>
      </c>
      <c r="D519" s="2">
        <f>ROW(EtalonRes!A924)</f>
        <v>924</v>
      </c>
      <c r="E519" s="2" t="s">
        <v>669</v>
      </c>
      <c r="F519" s="2" t="s">
        <v>670</v>
      </c>
      <c r="G519" s="2" t="s">
        <v>671</v>
      </c>
      <c r="H519" s="2" t="s">
        <v>396</v>
      </c>
      <c r="I519" s="2">
        <f>ROUND(486.9/100,7)</f>
        <v>4.8689999999999998</v>
      </c>
      <c r="J519" s="2">
        <v>0</v>
      </c>
      <c r="K519" s="2">
        <f>ROUND(486.9/100,7)</f>
        <v>4.8689999999999998</v>
      </c>
      <c r="L519" s="2"/>
      <c r="M519" s="2"/>
      <c r="N519" s="2"/>
      <c r="O519" s="2">
        <f>ROUND(CP519,2)</f>
        <v>1634.72</v>
      </c>
      <c r="P519" s="2">
        <f>ROUND(CQ519*I519,2)</f>
        <v>0</v>
      </c>
      <c r="Q519" s="2">
        <f>ROUND(CR519*I519,2)</f>
        <v>0</v>
      </c>
      <c r="R519" s="2">
        <f>ROUND(CS519*I519,2)</f>
        <v>0</v>
      </c>
      <c r="S519" s="2">
        <f>ROUND(CT519*I519,2)</f>
        <v>1634.72</v>
      </c>
      <c r="T519" s="2">
        <f>ROUND(CU519*I519,2)</f>
        <v>0</v>
      </c>
      <c r="U519" s="2">
        <f t="shared" ref="U519:U534" si="341">CV519*I519</f>
        <v>193.23356849999996</v>
      </c>
      <c r="V519" s="2">
        <f t="shared" ref="V519:V534" si="342">CW519*I519</f>
        <v>0</v>
      </c>
      <c r="W519" s="2">
        <f>ROUND(CX519*I519,2)</f>
        <v>0</v>
      </c>
      <c r="X519" s="2">
        <f>ROUND(CY519,2)</f>
        <v>1471.25</v>
      </c>
      <c r="Y519" s="2">
        <f>ROUND(CZ519,2)</f>
        <v>735.62</v>
      </c>
      <c r="Z519" s="2"/>
      <c r="AA519" s="2">
        <v>53551706</v>
      </c>
      <c r="AB519" s="2">
        <f t="shared" ref="AB519:AB534" si="343">ROUND((AC519+AD519+AF519),2)</f>
        <v>335.74</v>
      </c>
      <c r="AC519" s="2">
        <f t="shared" ref="AC519:AC534" si="344">ROUND((ES519),2)</f>
        <v>0</v>
      </c>
      <c r="AD519" s="2">
        <f>ROUND(((((ET519*ROUND(1.15,7)))-((EU519*ROUND(1.15,7))))+AE519),2)</f>
        <v>0</v>
      </c>
      <c r="AE519" s="2">
        <f>ROUND(((EU519*ROUND(1.15,7))),2)</f>
        <v>0</v>
      </c>
      <c r="AF519" s="2">
        <f>ROUND(((EV519*ROUND(1.15,7))),2)</f>
        <v>335.74</v>
      </c>
      <c r="AG519" s="2">
        <f t="shared" ref="AG519:AG534" si="345">ROUND((AP519),2)</f>
        <v>0</v>
      </c>
      <c r="AH519" s="2">
        <f>((EW519*ROUND(1.15,7)))</f>
        <v>39.686499999999995</v>
      </c>
      <c r="AI519" s="2">
        <f>((EX519*ROUND(1.15,7)))</f>
        <v>0</v>
      </c>
      <c r="AJ519" s="2">
        <f t="shared" ref="AJ519:AJ534" si="346">(AS519)</f>
        <v>0</v>
      </c>
      <c r="AK519" s="2">
        <v>291.95</v>
      </c>
      <c r="AL519" s="2">
        <v>0</v>
      </c>
      <c r="AM519" s="2">
        <v>0</v>
      </c>
      <c r="AN519" s="2">
        <v>0</v>
      </c>
      <c r="AO519" s="2">
        <v>291.95</v>
      </c>
      <c r="AP519" s="2">
        <v>0</v>
      </c>
      <c r="AQ519" s="2">
        <v>34.51</v>
      </c>
      <c r="AR519" s="2">
        <v>0</v>
      </c>
      <c r="AS519" s="2">
        <v>0</v>
      </c>
      <c r="AT519" s="2">
        <v>90</v>
      </c>
      <c r="AU519" s="2">
        <v>45</v>
      </c>
      <c r="AV519" s="2">
        <v>1</v>
      </c>
      <c r="AW519" s="2">
        <v>1</v>
      </c>
      <c r="AX519" s="2"/>
      <c r="AY519" s="2"/>
      <c r="AZ519" s="2">
        <v>1</v>
      </c>
      <c r="BA519" s="2">
        <v>1</v>
      </c>
      <c r="BB519" s="2">
        <v>1</v>
      </c>
      <c r="BC519" s="2">
        <v>1</v>
      </c>
      <c r="BD519" s="2" t="s">
        <v>3</v>
      </c>
      <c r="BE519" s="2" t="s">
        <v>3</v>
      </c>
      <c r="BF519" s="2" t="s">
        <v>3</v>
      </c>
      <c r="BG519" s="2" t="s">
        <v>3</v>
      </c>
      <c r="BH519" s="2">
        <v>0</v>
      </c>
      <c r="BI519" s="2">
        <v>1</v>
      </c>
      <c r="BJ519" s="2" t="s">
        <v>672</v>
      </c>
      <c r="BK519" s="2"/>
      <c r="BL519" s="2"/>
      <c r="BM519" s="2">
        <v>63001</v>
      </c>
      <c r="BN519" s="2">
        <v>0</v>
      </c>
      <c r="BO519" s="2" t="s">
        <v>3</v>
      </c>
      <c r="BP519" s="2">
        <v>0</v>
      </c>
      <c r="BQ519" s="2">
        <v>6</v>
      </c>
      <c r="BR519" s="2">
        <v>0</v>
      </c>
      <c r="BS519" s="2">
        <v>1</v>
      </c>
      <c r="BT519" s="2">
        <v>1</v>
      </c>
      <c r="BU519" s="2">
        <v>1</v>
      </c>
      <c r="BV519" s="2">
        <v>1</v>
      </c>
      <c r="BW519" s="2">
        <v>1</v>
      </c>
      <c r="BX519" s="2">
        <v>1</v>
      </c>
      <c r="BY519" s="2" t="s">
        <v>3</v>
      </c>
      <c r="BZ519" s="2">
        <v>90</v>
      </c>
      <c r="CA519" s="2">
        <v>45</v>
      </c>
      <c r="CB519" s="2" t="s">
        <v>3</v>
      </c>
      <c r="CC519" s="2"/>
      <c r="CD519" s="2"/>
      <c r="CE519" s="2">
        <v>0</v>
      </c>
      <c r="CF519" s="2">
        <v>0</v>
      </c>
      <c r="CG519" s="2">
        <v>0</v>
      </c>
      <c r="CH519" s="2"/>
      <c r="CI519" s="2"/>
      <c r="CJ519" s="2"/>
      <c r="CK519" s="2"/>
      <c r="CL519" s="2"/>
      <c r="CM519" s="2">
        <v>0</v>
      </c>
      <c r="CN519" s="2" t="s">
        <v>2150</v>
      </c>
      <c r="CO519" s="2">
        <v>0</v>
      </c>
      <c r="CP519" s="2">
        <f t="shared" ref="CP519:CP534" si="347">(P519+Q519+S519)</f>
        <v>1634.72</v>
      </c>
      <c r="CQ519" s="2">
        <f t="shared" ref="CQ519:CQ530" si="348">AC519*BC519</f>
        <v>0</v>
      </c>
      <c r="CR519" s="2">
        <f t="shared" ref="CR519:CR534" si="349">AD519*BB519</f>
        <v>0</v>
      </c>
      <c r="CS519" s="2">
        <f t="shared" ref="CS519:CS534" si="350">AE519*BS519</f>
        <v>0</v>
      </c>
      <c r="CT519" s="2">
        <f t="shared" ref="CT519:CT534" si="351">AF519*BA519</f>
        <v>335.74</v>
      </c>
      <c r="CU519" s="2">
        <f t="shared" ref="CU519:CU534" si="352">AG519</f>
        <v>0</v>
      </c>
      <c r="CV519" s="2">
        <f t="shared" ref="CV519:CV534" si="353">AH519</f>
        <v>39.686499999999995</v>
      </c>
      <c r="CW519" s="2">
        <f t="shared" ref="CW519:CW534" si="354">AI519</f>
        <v>0</v>
      </c>
      <c r="CX519" s="2">
        <f t="shared" ref="CX519:CX534" si="355">AJ519</f>
        <v>0</v>
      </c>
      <c r="CY519" s="2">
        <f t="shared" ref="CY519:CY534" si="356">(((S519+R519)*AT519)/100)</f>
        <v>1471.2479999999998</v>
      </c>
      <c r="CZ519" s="2">
        <f t="shared" ref="CZ519:CZ534" si="357">(((S519+R519)*AU519)/100)</f>
        <v>735.62399999999991</v>
      </c>
      <c r="DA519" s="2"/>
      <c r="DB519" s="2"/>
      <c r="DC519" s="2" t="s">
        <v>3</v>
      </c>
      <c r="DD519" s="2" t="s">
        <v>3</v>
      </c>
      <c r="DE519" s="2" t="s">
        <v>16</v>
      </c>
      <c r="DF519" s="2" t="s">
        <v>16</v>
      </c>
      <c r="DG519" s="2" t="s">
        <v>16</v>
      </c>
      <c r="DH519" s="2" t="s">
        <v>3</v>
      </c>
      <c r="DI519" s="2" t="s">
        <v>16</v>
      </c>
      <c r="DJ519" s="2" t="s">
        <v>16</v>
      </c>
      <c r="DK519" s="2" t="s">
        <v>3</v>
      </c>
      <c r="DL519" s="2" t="s">
        <v>3</v>
      </c>
      <c r="DM519" s="2" t="s">
        <v>3</v>
      </c>
      <c r="DN519" s="2">
        <v>0</v>
      </c>
      <c r="DO519" s="2">
        <v>0</v>
      </c>
      <c r="DP519" s="2">
        <v>1</v>
      </c>
      <c r="DQ519" s="2">
        <v>1</v>
      </c>
      <c r="DR519" s="2"/>
      <c r="DS519" s="2"/>
      <c r="DT519" s="2"/>
      <c r="DU519" s="2">
        <v>1005</v>
      </c>
      <c r="DV519" s="2" t="s">
        <v>396</v>
      </c>
      <c r="DW519" s="2" t="s">
        <v>396</v>
      </c>
      <c r="DX519" s="2">
        <v>100</v>
      </c>
      <c r="DY519" s="2"/>
      <c r="DZ519" s="2" t="s">
        <v>3</v>
      </c>
      <c r="EA519" s="2" t="s">
        <v>3</v>
      </c>
      <c r="EB519" s="2" t="s">
        <v>3</v>
      </c>
      <c r="EC519" s="2" t="s">
        <v>3</v>
      </c>
      <c r="ED519" s="2"/>
      <c r="EE519" s="2">
        <v>53551225</v>
      </c>
      <c r="EF519" s="2">
        <v>6</v>
      </c>
      <c r="EG519" s="2" t="s">
        <v>17</v>
      </c>
      <c r="EH519" s="2">
        <v>97</v>
      </c>
      <c r="EI519" s="2" t="s">
        <v>477</v>
      </c>
      <c r="EJ519" s="2">
        <v>1</v>
      </c>
      <c r="EK519" s="2">
        <v>63001</v>
      </c>
      <c r="EL519" s="2" t="s">
        <v>478</v>
      </c>
      <c r="EM519" s="2" t="s">
        <v>479</v>
      </c>
      <c r="EN519" s="2"/>
      <c r="EO519" s="2" t="s">
        <v>52</v>
      </c>
      <c r="EP519" s="2"/>
      <c r="EQ519" s="2">
        <v>131072</v>
      </c>
      <c r="ER519" s="2">
        <v>291.95</v>
      </c>
      <c r="ES519" s="2">
        <v>0</v>
      </c>
      <c r="ET519" s="2">
        <v>0</v>
      </c>
      <c r="EU519" s="2">
        <v>0</v>
      </c>
      <c r="EV519" s="2">
        <v>291.95</v>
      </c>
      <c r="EW519" s="2">
        <v>34.51</v>
      </c>
      <c r="EX519" s="2">
        <v>0</v>
      </c>
      <c r="EY519" s="2">
        <v>0</v>
      </c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>
        <v>0</v>
      </c>
      <c r="FR519" s="2">
        <f>ROUND(IF(AND(BH519=3,BI519=3),P519,0),2)</f>
        <v>0</v>
      </c>
      <c r="FS519" s="2">
        <v>0</v>
      </c>
      <c r="FT519" s="2"/>
      <c r="FU519" s="2"/>
      <c r="FV519" s="2"/>
      <c r="FW519" s="2"/>
      <c r="FX519" s="2">
        <v>90</v>
      </c>
      <c r="FY519" s="2">
        <v>45</v>
      </c>
      <c r="FZ519" s="2"/>
      <c r="GA519" s="2" t="s">
        <v>3</v>
      </c>
      <c r="GB519" s="2"/>
      <c r="GC519" s="2"/>
      <c r="GD519" s="2">
        <v>1</v>
      </c>
      <c r="GE519" s="2"/>
      <c r="GF519" s="2">
        <v>-943141071</v>
      </c>
      <c r="GG519" s="2">
        <v>2</v>
      </c>
      <c r="GH519" s="2">
        <v>1</v>
      </c>
      <c r="GI519" s="2">
        <v>-2</v>
      </c>
      <c r="GJ519" s="2">
        <v>0</v>
      </c>
      <c r="GK519" s="2">
        <v>0</v>
      </c>
      <c r="GL519" s="2">
        <f>ROUND(IF(AND(BH519=3,BI519=3,FS519&lt;&gt;0),P519,0),2)</f>
        <v>0</v>
      </c>
      <c r="GM519" s="2">
        <f>ROUND(O519+X519+Y519,2)+GX519</f>
        <v>3841.59</v>
      </c>
      <c r="GN519" s="2">
        <f>IF(OR(BI519=0,BI519=1),ROUND(O519+X519+Y519,2),0)</f>
        <v>3841.59</v>
      </c>
      <c r="GO519" s="2">
        <f>IF(BI519=2,ROUND(O519+X519+Y519,2),0)</f>
        <v>0</v>
      </c>
      <c r="GP519" s="2">
        <f>IF(BI519=4,ROUND(O519+X519+Y519,2)+GX519,0)</f>
        <v>0</v>
      </c>
      <c r="GQ519" s="2"/>
      <c r="GR519" s="2">
        <v>0</v>
      </c>
      <c r="GS519" s="2">
        <v>0</v>
      </c>
      <c r="GT519" s="2">
        <v>0</v>
      </c>
      <c r="GU519" s="2" t="s">
        <v>3</v>
      </c>
      <c r="GV519" s="2">
        <f t="shared" ref="GV519:GV534" si="358">ROUND((GT519),2)</f>
        <v>0</v>
      </c>
      <c r="GW519" s="2">
        <v>1</v>
      </c>
      <c r="GX519" s="2">
        <f>ROUND(HC519*I519,2)</f>
        <v>0</v>
      </c>
      <c r="GY519" s="2"/>
      <c r="GZ519" s="2"/>
      <c r="HA519" s="2">
        <v>0</v>
      </c>
      <c r="HB519" s="2">
        <v>0</v>
      </c>
      <c r="HC519" s="2">
        <f t="shared" ref="HC519:HC534" si="359">GV519*GW519</f>
        <v>0</v>
      </c>
      <c r="HD519" s="2"/>
      <c r="HE519" s="2" t="s">
        <v>3</v>
      </c>
      <c r="HF519" s="2" t="s">
        <v>3</v>
      </c>
      <c r="HG519" s="2"/>
      <c r="HH519" s="2"/>
      <c r="HI519" s="2"/>
      <c r="HJ519" s="2"/>
      <c r="HK519" s="2"/>
      <c r="HL519" s="2"/>
      <c r="HM519" s="2" t="s">
        <v>3</v>
      </c>
      <c r="HN519" s="2" t="s">
        <v>480</v>
      </c>
      <c r="HO519" s="2" t="s">
        <v>481</v>
      </c>
      <c r="HP519" s="2" t="s">
        <v>478</v>
      </c>
      <c r="HQ519" s="2" t="s">
        <v>478</v>
      </c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>
        <v>0</v>
      </c>
      <c r="IL519" s="2"/>
      <c r="IM519" s="2"/>
      <c r="IN519" s="2"/>
      <c r="IO519" s="2"/>
      <c r="IP519" s="2"/>
      <c r="IQ519" s="2"/>
      <c r="IR519" s="2"/>
      <c r="IS519" s="2"/>
      <c r="IT519" s="2"/>
      <c r="IU519" s="2"/>
    </row>
    <row r="520" spans="1:255" x14ac:dyDescent="0.2">
      <c r="A520">
        <v>17</v>
      </c>
      <c r="B520">
        <v>1</v>
      </c>
      <c r="C520">
        <f>ROW(SmtRes!A1002)</f>
        <v>1002</v>
      </c>
      <c r="D520">
        <f>ROW(EtalonRes!A926)</f>
        <v>926</v>
      </c>
      <c r="E520" t="s">
        <v>669</v>
      </c>
      <c r="F520" t="s">
        <v>670</v>
      </c>
      <c r="G520" t="s">
        <v>671</v>
      </c>
      <c r="H520" t="s">
        <v>396</v>
      </c>
      <c r="I520">
        <f>ROUND(486.9/100,7)</f>
        <v>4.8689999999999998</v>
      </c>
      <c r="J520">
        <v>0</v>
      </c>
      <c r="K520">
        <f>ROUND(486.9/100,7)</f>
        <v>4.8689999999999998</v>
      </c>
      <c r="O520">
        <f>ROUND(CP520,0)</f>
        <v>57607</v>
      </c>
      <c r="P520">
        <f>ROUND(CQ520*I520,0)</f>
        <v>0</v>
      </c>
      <c r="Q520">
        <f>ROUND(CR520*I520,0)</f>
        <v>0</v>
      </c>
      <c r="R520">
        <f>ROUND(CS520*I520,0)</f>
        <v>0</v>
      </c>
      <c r="S520">
        <f>ROUND(CT520*I520,0)</f>
        <v>57607</v>
      </c>
      <c r="T520">
        <f>ROUND(CU520*I520,0)</f>
        <v>0</v>
      </c>
      <c r="U520">
        <f t="shared" si="341"/>
        <v>193.23356849999996</v>
      </c>
      <c r="V520">
        <f t="shared" si="342"/>
        <v>0</v>
      </c>
      <c r="W520">
        <f>ROUND(CX520*I520,0)</f>
        <v>0</v>
      </c>
      <c r="X520">
        <f>ROUND(CY520,0)</f>
        <v>51846</v>
      </c>
      <c r="Y520">
        <f>ROUND(CZ520,0)</f>
        <v>25923</v>
      </c>
      <c r="AA520">
        <v>53551707</v>
      </c>
      <c r="AB520">
        <f t="shared" si="343"/>
        <v>335.74</v>
      </c>
      <c r="AC520">
        <f t="shared" si="344"/>
        <v>0</v>
      </c>
      <c r="AD520">
        <f>ROUND(((((ET520*ROUND(1.15,7)))-((EU520*ROUND(1.15,7))))+AE520),2)</f>
        <v>0</v>
      </c>
      <c r="AE520">
        <f>ROUND(((EU520*ROUND(1.15,7))),2)</f>
        <v>0</v>
      </c>
      <c r="AF520">
        <f>ROUND(((EV520*ROUND(1.15,7))),2)</f>
        <v>335.74</v>
      </c>
      <c r="AG520">
        <f t="shared" si="345"/>
        <v>0</v>
      </c>
      <c r="AH520">
        <f>((EW520*ROUND(1.15,7)))</f>
        <v>39.686499999999995</v>
      </c>
      <c r="AI520">
        <f>((EX520*ROUND(1.15,7)))</f>
        <v>0</v>
      </c>
      <c r="AJ520">
        <f t="shared" si="346"/>
        <v>0</v>
      </c>
      <c r="AK520">
        <v>291.95</v>
      </c>
      <c r="AL520">
        <v>0</v>
      </c>
      <c r="AM520">
        <v>0</v>
      </c>
      <c r="AN520">
        <v>0</v>
      </c>
      <c r="AO520">
        <v>291.95</v>
      </c>
      <c r="AP520">
        <v>0</v>
      </c>
      <c r="AQ520">
        <v>34.51</v>
      </c>
      <c r="AR520">
        <v>0</v>
      </c>
      <c r="AS520">
        <v>0</v>
      </c>
      <c r="AT520">
        <v>90</v>
      </c>
      <c r="AU520">
        <v>45</v>
      </c>
      <c r="AV520">
        <v>1</v>
      </c>
      <c r="AW520">
        <v>1</v>
      </c>
      <c r="AZ520">
        <v>1</v>
      </c>
      <c r="BA520">
        <v>35.24</v>
      </c>
      <c r="BB520">
        <v>1</v>
      </c>
      <c r="BC520">
        <v>1</v>
      </c>
      <c r="BD520" t="s">
        <v>3</v>
      </c>
      <c r="BE520" t="s">
        <v>3</v>
      </c>
      <c r="BF520" t="s">
        <v>3</v>
      </c>
      <c r="BG520" t="s">
        <v>3</v>
      </c>
      <c r="BH520">
        <v>0</v>
      </c>
      <c r="BI520">
        <v>1</v>
      </c>
      <c r="BJ520" t="s">
        <v>672</v>
      </c>
      <c r="BM520">
        <v>63001</v>
      </c>
      <c r="BN520">
        <v>0</v>
      </c>
      <c r="BO520" t="s">
        <v>670</v>
      </c>
      <c r="BP520">
        <v>1</v>
      </c>
      <c r="BQ520">
        <v>6</v>
      </c>
      <c r="BR520">
        <v>0</v>
      </c>
      <c r="BS520">
        <v>35.24</v>
      </c>
      <c r="BT520">
        <v>1</v>
      </c>
      <c r="BU520">
        <v>1</v>
      </c>
      <c r="BV520">
        <v>1</v>
      </c>
      <c r="BW520">
        <v>1</v>
      </c>
      <c r="BX520">
        <v>1</v>
      </c>
      <c r="BY520" t="s">
        <v>3</v>
      </c>
      <c r="BZ520">
        <v>90</v>
      </c>
      <c r="CA520">
        <v>45</v>
      </c>
      <c r="CB520" t="s">
        <v>3</v>
      </c>
      <c r="CE520">
        <v>0</v>
      </c>
      <c r="CF520">
        <v>0</v>
      </c>
      <c r="CG520">
        <v>0</v>
      </c>
      <c r="CM520">
        <v>0</v>
      </c>
      <c r="CN520" t="s">
        <v>2150</v>
      </c>
      <c r="CO520">
        <v>0</v>
      </c>
      <c r="CP520">
        <f t="shared" si="347"/>
        <v>57607</v>
      </c>
      <c r="CQ520">
        <f t="shared" si="348"/>
        <v>0</v>
      </c>
      <c r="CR520">
        <f t="shared" si="349"/>
        <v>0</v>
      </c>
      <c r="CS520">
        <f t="shared" si="350"/>
        <v>0</v>
      </c>
      <c r="CT520">
        <f t="shared" si="351"/>
        <v>11831.4776</v>
      </c>
      <c r="CU520">
        <f t="shared" si="352"/>
        <v>0</v>
      </c>
      <c r="CV520">
        <f t="shared" si="353"/>
        <v>39.686499999999995</v>
      </c>
      <c r="CW520">
        <f t="shared" si="354"/>
        <v>0</v>
      </c>
      <c r="CX520">
        <f t="shared" si="355"/>
        <v>0</v>
      </c>
      <c r="CY520">
        <f t="shared" si="356"/>
        <v>51846.3</v>
      </c>
      <c r="CZ520">
        <f t="shared" si="357"/>
        <v>25923.15</v>
      </c>
      <c r="DC520" t="s">
        <v>3</v>
      </c>
      <c r="DD520" t="s">
        <v>3</v>
      </c>
      <c r="DE520" t="s">
        <v>16</v>
      </c>
      <c r="DF520" t="s">
        <v>16</v>
      </c>
      <c r="DG520" t="s">
        <v>16</v>
      </c>
      <c r="DH520" t="s">
        <v>3</v>
      </c>
      <c r="DI520" t="s">
        <v>16</v>
      </c>
      <c r="DJ520" t="s">
        <v>16</v>
      </c>
      <c r="DK520" t="s">
        <v>3</v>
      </c>
      <c r="DL520" t="s">
        <v>3</v>
      </c>
      <c r="DM520" t="s">
        <v>3</v>
      </c>
      <c r="DN520">
        <v>0</v>
      </c>
      <c r="DO520">
        <v>0</v>
      </c>
      <c r="DP520">
        <v>1</v>
      </c>
      <c r="DQ520">
        <v>1</v>
      </c>
      <c r="DU520">
        <v>1005</v>
      </c>
      <c r="DV520" t="s">
        <v>396</v>
      </c>
      <c r="DW520" t="s">
        <v>396</v>
      </c>
      <c r="DX520">
        <v>100</v>
      </c>
      <c r="DZ520" t="s">
        <v>3</v>
      </c>
      <c r="EA520" t="s">
        <v>3</v>
      </c>
      <c r="EB520" t="s">
        <v>3</v>
      </c>
      <c r="EC520" t="s">
        <v>3</v>
      </c>
      <c r="EE520">
        <v>53551225</v>
      </c>
      <c r="EF520">
        <v>6</v>
      </c>
      <c r="EG520" t="s">
        <v>17</v>
      </c>
      <c r="EH520">
        <v>97</v>
      </c>
      <c r="EI520" t="s">
        <v>477</v>
      </c>
      <c r="EJ520">
        <v>1</v>
      </c>
      <c r="EK520">
        <v>63001</v>
      </c>
      <c r="EL520" t="s">
        <v>478</v>
      </c>
      <c r="EM520" t="s">
        <v>479</v>
      </c>
      <c r="EO520" t="s">
        <v>52</v>
      </c>
      <c r="EQ520">
        <v>131072</v>
      </c>
      <c r="ER520">
        <v>291.95</v>
      </c>
      <c r="ES520">
        <v>0</v>
      </c>
      <c r="ET520">
        <v>0</v>
      </c>
      <c r="EU520">
        <v>0</v>
      </c>
      <c r="EV520">
        <v>291.95</v>
      </c>
      <c r="EW520">
        <v>34.51</v>
      </c>
      <c r="EX520">
        <v>0</v>
      </c>
      <c r="EY520">
        <v>0</v>
      </c>
      <c r="FQ520">
        <v>0</v>
      </c>
      <c r="FR520">
        <f>ROUND(IF(AND(BH520=3,BI520=3),P520,0),0)</f>
        <v>0</v>
      </c>
      <c r="FS520">
        <v>0</v>
      </c>
      <c r="FX520">
        <v>90</v>
      </c>
      <c r="FY520">
        <v>45</v>
      </c>
      <c r="GA520" t="s">
        <v>3</v>
      </c>
      <c r="GD520">
        <v>1</v>
      </c>
      <c r="GF520">
        <v>-943141071</v>
      </c>
      <c r="GG520">
        <v>2</v>
      </c>
      <c r="GH520">
        <v>1</v>
      </c>
      <c r="GI520">
        <v>2</v>
      </c>
      <c r="GJ520">
        <v>0</v>
      </c>
      <c r="GK520">
        <v>0</v>
      </c>
      <c r="GL520">
        <f>ROUND(IF(AND(BH520=3,BI520=3,FS520&lt;&gt;0),P520,0),0)</f>
        <v>0</v>
      </c>
      <c r="GM520">
        <f>ROUND(O520+X520+Y520,0)+GX520</f>
        <v>135376</v>
      </c>
      <c r="GN520">
        <f>IF(OR(BI520=0,BI520=1),ROUND(O520+X520+Y520,0),0)</f>
        <v>135376</v>
      </c>
      <c r="GO520">
        <f>IF(BI520=2,ROUND(O520+X520+Y520,0),0)</f>
        <v>0</v>
      </c>
      <c r="GP520">
        <f>IF(BI520=4,ROUND(O520+X520+Y520,0)+GX520,0)</f>
        <v>0</v>
      </c>
      <c r="GR520">
        <v>0</v>
      </c>
      <c r="GS520">
        <v>0</v>
      </c>
      <c r="GT520">
        <v>0</v>
      </c>
      <c r="GU520" t="s">
        <v>3</v>
      </c>
      <c r="GV520">
        <f t="shared" si="358"/>
        <v>0</v>
      </c>
      <c r="GW520">
        <v>1</v>
      </c>
      <c r="GX520">
        <f>ROUND(HC520*I520,0)</f>
        <v>0</v>
      </c>
      <c r="HA520">
        <v>0</v>
      </c>
      <c r="HB520">
        <v>0</v>
      </c>
      <c r="HC520">
        <f t="shared" si="359"/>
        <v>0</v>
      </c>
      <c r="HE520" t="s">
        <v>3</v>
      </c>
      <c r="HF520" t="s">
        <v>3</v>
      </c>
      <c r="HM520" t="s">
        <v>3</v>
      </c>
      <c r="HN520" t="s">
        <v>480</v>
      </c>
      <c r="HO520" t="s">
        <v>481</v>
      </c>
      <c r="HP520" t="s">
        <v>478</v>
      </c>
      <c r="HQ520" t="s">
        <v>478</v>
      </c>
      <c r="IK520">
        <v>0</v>
      </c>
    </row>
    <row r="521" spans="1:255" x14ac:dyDescent="0.2">
      <c r="A521" s="2">
        <v>18</v>
      </c>
      <c r="B521" s="2">
        <v>1</v>
      </c>
      <c r="C521" s="2">
        <v>1000</v>
      </c>
      <c r="D521" s="2"/>
      <c r="E521" s="2" t="s">
        <v>673</v>
      </c>
      <c r="F521" s="2" t="s">
        <v>24</v>
      </c>
      <c r="G521" s="2" t="s">
        <v>25</v>
      </c>
      <c r="H521" s="2" t="s">
        <v>26</v>
      </c>
      <c r="I521" s="2">
        <f>I519*J521</f>
        <v>1.7333639999999999</v>
      </c>
      <c r="J521" s="2">
        <v>0.35599999999999998</v>
      </c>
      <c r="K521" s="2">
        <v>0.35599999999999998</v>
      </c>
      <c r="L521" s="2"/>
      <c r="M521" s="2"/>
      <c r="N521" s="2"/>
      <c r="O521" s="2">
        <f>ROUND(CP521,2)</f>
        <v>0</v>
      </c>
      <c r="P521" s="2">
        <f>ROUND(CQ521*I521,2)</f>
        <v>0</v>
      </c>
      <c r="Q521" s="2">
        <f>ROUND(CR521*I521,2)</f>
        <v>0</v>
      </c>
      <c r="R521" s="2">
        <f>ROUND(CS521*I521,2)</f>
        <v>0</v>
      </c>
      <c r="S521" s="2">
        <f>ROUND(CT521*I521,2)</f>
        <v>0</v>
      </c>
      <c r="T521" s="2">
        <f>ROUND(CU521*I521,2)</f>
        <v>0</v>
      </c>
      <c r="U521" s="2">
        <f t="shared" si="341"/>
        <v>0</v>
      </c>
      <c r="V521" s="2">
        <f t="shared" si="342"/>
        <v>0</v>
      </c>
      <c r="W521" s="2">
        <f>ROUND(CX521*I521,2)</f>
        <v>0</v>
      </c>
      <c r="X521" s="2">
        <f>ROUND(CY521,2)</f>
        <v>0</v>
      </c>
      <c r="Y521" s="2">
        <f>ROUND(CZ521,2)</f>
        <v>0</v>
      </c>
      <c r="Z521" s="2"/>
      <c r="AA521" s="2">
        <v>53551706</v>
      </c>
      <c r="AB521" s="2">
        <f t="shared" si="343"/>
        <v>0</v>
      </c>
      <c r="AC521" s="2">
        <f t="shared" si="344"/>
        <v>0</v>
      </c>
      <c r="AD521" s="2">
        <f>ROUND((((ET521)-(EU521))+AE521),2)</f>
        <v>0</v>
      </c>
      <c r="AE521" s="2">
        <f>ROUND((EU521),2)</f>
        <v>0</v>
      </c>
      <c r="AF521" s="2">
        <f>ROUND((EV521),2)</f>
        <v>0</v>
      </c>
      <c r="AG521" s="2">
        <f t="shared" si="345"/>
        <v>0</v>
      </c>
      <c r="AH521" s="2">
        <f>(EW521)</f>
        <v>0</v>
      </c>
      <c r="AI521" s="2">
        <f>(EX521)</f>
        <v>0</v>
      </c>
      <c r="AJ521" s="2">
        <f t="shared" si="346"/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90</v>
      </c>
      <c r="AU521" s="2">
        <v>45</v>
      </c>
      <c r="AV521" s="2">
        <v>1</v>
      </c>
      <c r="AW521" s="2">
        <v>1</v>
      </c>
      <c r="AX521" s="2"/>
      <c r="AY521" s="2"/>
      <c r="AZ521" s="2">
        <v>1</v>
      </c>
      <c r="BA521" s="2">
        <v>1</v>
      </c>
      <c r="BB521" s="2">
        <v>1</v>
      </c>
      <c r="BC521" s="2">
        <v>1</v>
      </c>
      <c r="BD521" s="2" t="s">
        <v>3</v>
      </c>
      <c r="BE521" s="2" t="s">
        <v>3</v>
      </c>
      <c r="BF521" s="2" t="s">
        <v>3</v>
      </c>
      <c r="BG521" s="2" t="s">
        <v>3</v>
      </c>
      <c r="BH521" s="2">
        <v>3</v>
      </c>
      <c r="BI521" s="2">
        <v>1</v>
      </c>
      <c r="BJ521" s="2" t="s">
        <v>399</v>
      </c>
      <c r="BK521" s="2"/>
      <c r="BL521" s="2"/>
      <c r="BM521" s="2">
        <v>63001</v>
      </c>
      <c r="BN521" s="2">
        <v>0</v>
      </c>
      <c r="BO521" s="2" t="s">
        <v>3</v>
      </c>
      <c r="BP521" s="2">
        <v>0</v>
      </c>
      <c r="BQ521" s="2">
        <v>6</v>
      </c>
      <c r="BR521" s="2">
        <v>0</v>
      </c>
      <c r="BS521" s="2">
        <v>1</v>
      </c>
      <c r="BT521" s="2">
        <v>1</v>
      </c>
      <c r="BU521" s="2">
        <v>1</v>
      </c>
      <c r="BV521" s="2">
        <v>1</v>
      </c>
      <c r="BW521" s="2">
        <v>1</v>
      </c>
      <c r="BX521" s="2">
        <v>1</v>
      </c>
      <c r="BY521" s="2" t="s">
        <v>3</v>
      </c>
      <c r="BZ521" s="2">
        <v>90</v>
      </c>
      <c r="CA521" s="2">
        <v>45</v>
      </c>
      <c r="CB521" s="2" t="s">
        <v>3</v>
      </c>
      <c r="CC521" s="2"/>
      <c r="CD521" s="2"/>
      <c r="CE521" s="2">
        <v>0</v>
      </c>
      <c r="CF521" s="2">
        <v>0</v>
      </c>
      <c r="CG521" s="2">
        <v>0</v>
      </c>
      <c r="CH521" s="2"/>
      <c r="CI521" s="2"/>
      <c r="CJ521" s="2"/>
      <c r="CK521" s="2"/>
      <c r="CL521" s="2"/>
      <c r="CM521" s="2">
        <v>0</v>
      </c>
      <c r="CN521" s="2" t="s">
        <v>3</v>
      </c>
      <c r="CO521" s="2">
        <v>0</v>
      </c>
      <c r="CP521" s="2">
        <f t="shared" si="347"/>
        <v>0</v>
      </c>
      <c r="CQ521" s="2">
        <f t="shared" si="348"/>
        <v>0</v>
      </c>
      <c r="CR521" s="2">
        <f t="shared" si="349"/>
        <v>0</v>
      </c>
      <c r="CS521" s="2">
        <f t="shared" si="350"/>
        <v>0</v>
      </c>
      <c r="CT521" s="2">
        <f t="shared" si="351"/>
        <v>0</v>
      </c>
      <c r="CU521" s="2">
        <f t="shared" si="352"/>
        <v>0</v>
      </c>
      <c r="CV521" s="2">
        <f t="shared" si="353"/>
        <v>0</v>
      </c>
      <c r="CW521" s="2">
        <f t="shared" si="354"/>
        <v>0</v>
      </c>
      <c r="CX521" s="2">
        <f t="shared" si="355"/>
        <v>0</v>
      </c>
      <c r="CY521" s="2">
        <f t="shared" si="356"/>
        <v>0</v>
      </c>
      <c r="CZ521" s="2">
        <f t="shared" si="357"/>
        <v>0</v>
      </c>
      <c r="DA521" s="2"/>
      <c r="DB521" s="2"/>
      <c r="DC521" s="2" t="s">
        <v>3</v>
      </c>
      <c r="DD521" s="2" t="s">
        <v>3</v>
      </c>
      <c r="DE521" s="2" t="s">
        <v>3</v>
      </c>
      <c r="DF521" s="2" t="s">
        <v>3</v>
      </c>
      <c r="DG521" s="2" t="s">
        <v>3</v>
      </c>
      <c r="DH521" s="2" t="s">
        <v>3</v>
      </c>
      <c r="DI521" s="2" t="s">
        <v>3</v>
      </c>
      <c r="DJ521" s="2" t="s">
        <v>3</v>
      </c>
      <c r="DK521" s="2" t="s">
        <v>3</v>
      </c>
      <c r="DL521" s="2" t="s">
        <v>3</v>
      </c>
      <c r="DM521" s="2" t="s">
        <v>3</v>
      </c>
      <c r="DN521" s="2">
        <v>0</v>
      </c>
      <c r="DO521" s="2">
        <v>0</v>
      </c>
      <c r="DP521" s="2">
        <v>1</v>
      </c>
      <c r="DQ521" s="2">
        <v>1</v>
      </c>
      <c r="DR521" s="2"/>
      <c r="DS521" s="2"/>
      <c r="DT521" s="2"/>
      <c r="DU521" s="2">
        <v>1009</v>
      </c>
      <c r="DV521" s="2" t="s">
        <v>26</v>
      </c>
      <c r="DW521" s="2" t="s">
        <v>26</v>
      </c>
      <c r="DX521" s="2">
        <v>1000</v>
      </c>
      <c r="DY521" s="2"/>
      <c r="DZ521" s="2" t="s">
        <v>3</v>
      </c>
      <c r="EA521" s="2" t="s">
        <v>3</v>
      </c>
      <c r="EB521" s="2" t="s">
        <v>3</v>
      </c>
      <c r="EC521" s="2" t="s">
        <v>3</v>
      </c>
      <c r="ED521" s="2"/>
      <c r="EE521" s="2">
        <v>53551225</v>
      </c>
      <c r="EF521" s="2">
        <v>6</v>
      </c>
      <c r="EG521" s="2" t="s">
        <v>17</v>
      </c>
      <c r="EH521" s="2">
        <v>97</v>
      </c>
      <c r="EI521" s="2" t="s">
        <v>477</v>
      </c>
      <c r="EJ521" s="2">
        <v>1</v>
      </c>
      <c r="EK521" s="2">
        <v>63001</v>
      </c>
      <c r="EL521" s="2" t="s">
        <v>478</v>
      </c>
      <c r="EM521" s="2" t="s">
        <v>479</v>
      </c>
      <c r="EN521" s="2"/>
      <c r="EO521" s="2" t="s">
        <v>3</v>
      </c>
      <c r="EP521" s="2"/>
      <c r="EQ521" s="2">
        <v>0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0</v>
      </c>
      <c r="EX521" s="2">
        <v>0</v>
      </c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>
        <v>0</v>
      </c>
      <c r="FR521" s="2">
        <f>ROUND(IF(AND(BH521=3,BI521=3),P521,0),2)</f>
        <v>0</v>
      </c>
      <c r="FS521" s="2">
        <v>0</v>
      </c>
      <c r="FT521" s="2"/>
      <c r="FU521" s="2"/>
      <c r="FV521" s="2"/>
      <c r="FW521" s="2"/>
      <c r="FX521" s="2">
        <v>90</v>
      </c>
      <c r="FY521" s="2">
        <v>45</v>
      </c>
      <c r="FZ521" s="2"/>
      <c r="GA521" s="2" t="s">
        <v>3</v>
      </c>
      <c r="GB521" s="2"/>
      <c r="GC521" s="2"/>
      <c r="GD521" s="2">
        <v>1</v>
      </c>
      <c r="GE521" s="2"/>
      <c r="GF521" s="2">
        <v>529508801</v>
      </c>
      <c r="GG521" s="2">
        <v>2</v>
      </c>
      <c r="GH521" s="2">
        <v>1</v>
      </c>
      <c r="GI521" s="2">
        <v>-2</v>
      </c>
      <c r="GJ521" s="2">
        <v>0</v>
      </c>
      <c r="GK521" s="2">
        <v>0</v>
      </c>
      <c r="GL521" s="2">
        <f>ROUND(IF(AND(BH521=3,BI521=3,FS521&lt;&gt;0),P521,0),2)</f>
        <v>0</v>
      </c>
      <c r="GM521" s="2">
        <f>ROUND(O521+X521+Y521,2)+GX521</f>
        <v>0</v>
      </c>
      <c r="GN521" s="2">
        <f>IF(OR(BI521=0,BI521=1),ROUND(O521+X521+Y521,2),0)</f>
        <v>0</v>
      </c>
      <c r="GO521" s="2">
        <f>IF(BI521=2,ROUND(O521+X521+Y521,2),0)</f>
        <v>0</v>
      </c>
      <c r="GP521" s="2">
        <f>IF(BI521=4,ROUND(O521+X521+Y521,2)+GX521,0)</f>
        <v>0</v>
      </c>
      <c r="GQ521" s="2"/>
      <c r="GR521" s="2">
        <v>0</v>
      </c>
      <c r="GS521" s="2">
        <v>0</v>
      </c>
      <c r="GT521" s="2">
        <v>0</v>
      </c>
      <c r="GU521" s="2" t="s">
        <v>3</v>
      </c>
      <c r="GV521" s="2">
        <f t="shared" si="358"/>
        <v>0</v>
      </c>
      <c r="GW521" s="2">
        <v>1</v>
      </c>
      <c r="GX521" s="2">
        <f>ROUND(HC521*I521,2)</f>
        <v>0</v>
      </c>
      <c r="GY521" s="2"/>
      <c r="GZ521" s="2"/>
      <c r="HA521" s="2">
        <v>0</v>
      </c>
      <c r="HB521" s="2">
        <v>0</v>
      </c>
      <c r="HC521" s="2">
        <f t="shared" si="359"/>
        <v>0</v>
      </c>
      <c r="HD521" s="2"/>
      <c r="HE521" s="2" t="s">
        <v>3</v>
      </c>
      <c r="HF521" s="2" t="s">
        <v>3</v>
      </c>
      <c r="HG521" s="2"/>
      <c r="HH521" s="2"/>
      <c r="HI521" s="2"/>
      <c r="HJ521" s="2"/>
      <c r="HK521" s="2"/>
      <c r="HL521" s="2"/>
      <c r="HM521" s="2" t="s">
        <v>3</v>
      </c>
      <c r="HN521" s="2" t="s">
        <v>480</v>
      </c>
      <c r="HO521" s="2" t="s">
        <v>481</v>
      </c>
      <c r="HP521" s="2" t="s">
        <v>478</v>
      </c>
      <c r="HQ521" s="2" t="s">
        <v>478</v>
      </c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>
        <v>0</v>
      </c>
      <c r="IL521" s="2"/>
      <c r="IM521" s="2"/>
      <c r="IN521" s="2"/>
      <c r="IO521" s="2"/>
      <c r="IP521" s="2"/>
      <c r="IQ521" s="2"/>
      <c r="IR521" s="2"/>
      <c r="IS521" s="2"/>
      <c r="IT521" s="2"/>
      <c r="IU521" s="2"/>
    </row>
    <row r="522" spans="1:255" x14ac:dyDescent="0.2">
      <c r="A522">
        <v>18</v>
      </c>
      <c r="B522">
        <v>1</v>
      </c>
      <c r="C522">
        <v>1002</v>
      </c>
      <c r="E522" t="s">
        <v>673</v>
      </c>
      <c r="F522" t="s">
        <v>24</v>
      </c>
      <c r="G522" t="s">
        <v>25</v>
      </c>
      <c r="H522" t="s">
        <v>26</v>
      </c>
      <c r="I522">
        <f>I520*J522</f>
        <v>1.7333639999999999</v>
      </c>
      <c r="J522">
        <v>0.35599999999999998</v>
      </c>
      <c r="K522">
        <v>0.35599999999999998</v>
      </c>
      <c r="O522">
        <f>ROUND(CP522,0)</f>
        <v>0</v>
      </c>
      <c r="P522">
        <f>ROUND(CQ522*I522,0)</f>
        <v>0</v>
      </c>
      <c r="Q522">
        <f>ROUND(CR522*I522,0)</f>
        <v>0</v>
      </c>
      <c r="R522">
        <f>ROUND(CS522*I522,0)</f>
        <v>0</v>
      </c>
      <c r="S522">
        <f>ROUND(CT522*I522,0)</f>
        <v>0</v>
      </c>
      <c r="T522">
        <f>ROUND(CU522*I522,0)</f>
        <v>0</v>
      </c>
      <c r="U522">
        <f t="shared" si="341"/>
        <v>0</v>
      </c>
      <c r="V522">
        <f t="shared" si="342"/>
        <v>0</v>
      </c>
      <c r="W522">
        <f>ROUND(CX522*I522,0)</f>
        <v>0</v>
      </c>
      <c r="X522">
        <f>ROUND(CY522,0)</f>
        <v>0</v>
      </c>
      <c r="Y522">
        <f>ROUND(CZ522,0)</f>
        <v>0</v>
      </c>
      <c r="AA522">
        <v>53551707</v>
      </c>
      <c r="AB522">
        <f t="shared" si="343"/>
        <v>0</v>
      </c>
      <c r="AC522">
        <f t="shared" si="344"/>
        <v>0</v>
      </c>
      <c r="AD522">
        <f>ROUND((((ET522)-(EU522))+AE522),2)</f>
        <v>0</v>
      </c>
      <c r="AE522">
        <f>ROUND((EU522),2)</f>
        <v>0</v>
      </c>
      <c r="AF522">
        <f>ROUND((EV522),2)</f>
        <v>0</v>
      </c>
      <c r="AG522">
        <f t="shared" si="345"/>
        <v>0</v>
      </c>
      <c r="AH522">
        <f>(EW522)</f>
        <v>0</v>
      </c>
      <c r="AI522">
        <f>(EX522)</f>
        <v>0</v>
      </c>
      <c r="AJ522">
        <f t="shared" si="346"/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90</v>
      </c>
      <c r="AU522">
        <v>45</v>
      </c>
      <c r="AV522">
        <v>1</v>
      </c>
      <c r="AW522">
        <v>1</v>
      </c>
      <c r="AZ522">
        <v>1</v>
      </c>
      <c r="BA522">
        <v>1</v>
      </c>
      <c r="BB522">
        <v>1</v>
      </c>
      <c r="BC522">
        <v>6.14</v>
      </c>
      <c r="BD522" t="s">
        <v>3</v>
      </c>
      <c r="BE522" t="s">
        <v>3</v>
      </c>
      <c r="BF522" t="s">
        <v>3</v>
      </c>
      <c r="BG522" t="s">
        <v>3</v>
      </c>
      <c r="BH522">
        <v>3</v>
      </c>
      <c r="BI522">
        <v>1</v>
      </c>
      <c r="BJ522" t="s">
        <v>399</v>
      </c>
      <c r="BM522">
        <v>63001</v>
      </c>
      <c r="BN522">
        <v>0</v>
      </c>
      <c r="BO522" t="s">
        <v>30</v>
      </c>
      <c r="BP522">
        <v>1</v>
      </c>
      <c r="BQ522">
        <v>6</v>
      </c>
      <c r="BR522">
        <v>0</v>
      </c>
      <c r="BS522">
        <v>1</v>
      </c>
      <c r="BT522">
        <v>1</v>
      </c>
      <c r="BU522">
        <v>1</v>
      </c>
      <c r="BV522">
        <v>1</v>
      </c>
      <c r="BW522">
        <v>1</v>
      </c>
      <c r="BX522">
        <v>1</v>
      </c>
      <c r="BY522" t="s">
        <v>3</v>
      </c>
      <c r="BZ522">
        <v>90</v>
      </c>
      <c r="CA522">
        <v>45</v>
      </c>
      <c r="CB522" t="s">
        <v>3</v>
      </c>
      <c r="CE522">
        <v>0</v>
      </c>
      <c r="CF522">
        <v>0</v>
      </c>
      <c r="CG522">
        <v>0</v>
      </c>
      <c r="CM522">
        <v>0</v>
      </c>
      <c r="CN522" t="s">
        <v>3</v>
      </c>
      <c r="CO522">
        <v>0</v>
      </c>
      <c r="CP522">
        <f t="shared" si="347"/>
        <v>0</v>
      </c>
      <c r="CQ522">
        <f t="shared" si="348"/>
        <v>0</v>
      </c>
      <c r="CR522">
        <f t="shared" si="349"/>
        <v>0</v>
      </c>
      <c r="CS522">
        <f t="shared" si="350"/>
        <v>0</v>
      </c>
      <c r="CT522">
        <f t="shared" si="351"/>
        <v>0</v>
      </c>
      <c r="CU522">
        <f t="shared" si="352"/>
        <v>0</v>
      </c>
      <c r="CV522">
        <f t="shared" si="353"/>
        <v>0</v>
      </c>
      <c r="CW522">
        <f t="shared" si="354"/>
        <v>0</v>
      </c>
      <c r="CX522">
        <f t="shared" si="355"/>
        <v>0</v>
      </c>
      <c r="CY522">
        <f t="shared" si="356"/>
        <v>0</v>
      </c>
      <c r="CZ522">
        <f t="shared" si="357"/>
        <v>0</v>
      </c>
      <c r="DC522" t="s">
        <v>3</v>
      </c>
      <c r="DD522" t="s">
        <v>3</v>
      </c>
      <c r="DE522" t="s">
        <v>3</v>
      </c>
      <c r="DF522" t="s">
        <v>3</v>
      </c>
      <c r="DG522" t="s">
        <v>3</v>
      </c>
      <c r="DH522" t="s">
        <v>3</v>
      </c>
      <c r="DI522" t="s">
        <v>3</v>
      </c>
      <c r="DJ522" t="s">
        <v>3</v>
      </c>
      <c r="DK522" t="s">
        <v>3</v>
      </c>
      <c r="DL522" t="s">
        <v>3</v>
      </c>
      <c r="DM522" t="s">
        <v>3</v>
      </c>
      <c r="DN522">
        <v>0</v>
      </c>
      <c r="DO522">
        <v>0</v>
      </c>
      <c r="DP522">
        <v>1</v>
      </c>
      <c r="DQ522">
        <v>1</v>
      </c>
      <c r="DU522">
        <v>1009</v>
      </c>
      <c r="DV522" t="s">
        <v>26</v>
      </c>
      <c r="DW522" t="s">
        <v>26</v>
      </c>
      <c r="DX522">
        <v>1000</v>
      </c>
      <c r="DZ522" t="s">
        <v>3</v>
      </c>
      <c r="EA522" t="s">
        <v>3</v>
      </c>
      <c r="EB522" t="s">
        <v>3</v>
      </c>
      <c r="EC522" t="s">
        <v>3</v>
      </c>
      <c r="EE522">
        <v>53551225</v>
      </c>
      <c r="EF522">
        <v>6</v>
      </c>
      <c r="EG522" t="s">
        <v>17</v>
      </c>
      <c r="EH522">
        <v>97</v>
      </c>
      <c r="EI522" t="s">
        <v>477</v>
      </c>
      <c r="EJ522">
        <v>1</v>
      </c>
      <c r="EK522">
        <v>63001</v>
      </c>
      <c r="EL522" t="s">
        <v>478</v>
      </c>
      <c r="EM522" t="s">
        <v>479</v>
      </c>
      <c r="EO522" t="s">
        <v>3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FQ522">
        <v>0</v>
      </c>
      <c r="FR522">
        <f>ROUND(IF(AND(BH522=3,BI522=3),P522,0),0)</f>
        <v>0</v>
      </c>
      <c r="FS522">
        <v>0</v>
      </c>
      <c r="FX522">
        <v>90</v>
      </c>
      <c r="FY522">
        <v>45</v>
      </c>
      <c r="GA522" t="s">
        <v>3</v>
      </c>
      <c r="GD522">
        <v>1</v>
      </c>
      <c r="GF522">
        <v>529508801</v>
      </c>
      <c r="GG522">
        <v>2</v>
      </c>
      <c r="GH522">
        <v>1</v>
      </c>
      <c r="GI522">
        <v>5</v>
      </c>
      <c r="GJ522">
        <v>0</v>
      </c>
      <c r="GK522">
        <v>0</v>
      </c>
      <c r="GL522">
        <f>ROUND(IF(AND(BH522=3,BI522=3,FS522&lt;&gt;0),P522,0),0)</f>
        <v>0</v>
      </c>
      <c r="GM522">
        <f>ROUND(O522+X522+Y522,0)+GX522</f>
        <v>0</v>
      </c>
      <c r="GN522">
        <f>IF(OR(BI522=0,BI522=1),ROUND(O522+X522+Y522,0),0)</f>
        <v>0</v>
      </c>
      <c r="GO522">
        <f>IF(BI522=2,ROUND(O522+X522+Y522,0),0)</f>
        <v>0</v>
      </c>
      <c r="GP522">
        <f>IF(BI522=4,ROUND(O522+X522+Y522,0)+GX522,0)</f>
        <v>0</v>
      </c>
      <c r="GR522">
        <v>0</v>
      </c>
      <c r="GS522">
        <v>0</v>
      </c>
      <c r="GT522">
        <v>0</v>
      </c>
      <c r="GU522" t="s">
        <v>3</v>
      </c>
      <c r="GV522">
        <f t="shared" si="358"/>
        <v>0</v>
      </c>
      <c r="GW522">
        <v>1</v>
      </c>
      <c r="GX522">
        <f>ROUND(HC522*I522,0)</f>
        <v>0</v>
      </c>
      <c r="HA522">
        <v>0</v>
      </c>
      <c r="HB522">
        <v>0</v>
      </c>
      <c r="HC522">
        <f t="shared" si="359"/>
        <v>0</v>
      </c>
      <c r="HE522" t="s">
        <v>3</v>
      </c>
      <c r="HF522" t="s">
        <v>3</v>
      </c>
      <c r="HM522" t="s">
        <v>3</v>
      </c>
      <c r="HN522" t="s">
        <v>480</v>
      </c>
      <c r="HO522" t="s">
        <v>481</v>
      </c>
      <c r="HP522" t="s">
        <v>478</v>
      </c>
      <c r="HQ522" t="s">
        <v>478</v>
      </c>
      <c r="IK522">
        <v>0</v>
      </c>
    </row>
    <row r="523" spans="1:255" x14ac:dyDescent="0.2">
      <c r="A523" s="2">
        <v>17</v>
      </c>
      <c r="B523" s="2">
        <v>1</v>
      </c>
      <c r="C523" s="2">
        <f>ROW(SmtRes!A1004)</f>
        <v>1004</v>
      </c>
      <c r="D523" s="2">
        <f>ROW(EtalonRes!A928)</f>
        <v>928</v>
      </c>
      <c r="E523" s="2" t="s">
        <v>674</v>
      </c>
      <c r="F523" s="2" t="s">
        <v>489</v>
      </c>
      <c r="G523" s="2" t="s">
        <v>490</v>
      </c>
      <c r="H523" s="2" t="s">
        <v>491</v>
      </c>
      <c r="I523" s="2">
        <v>0</v>
      </c>
      <c r="J523" s="2">
        <v>0</v>
      </c>
      <c r="K523" s="2">
        <v>0</v>
      </c>
      <c r="L523" s="2"/>
      <c r="M523" s="2"/>
      <c r="N523" s="2"/>
      <c r="O523" s="2">
        <f>ROUND(CP523,2)</f>
        <v>0</v>
      </c>
      <c r="P523" s="2">
        <f>ROUND(CQ523*I523,2)</f>
        <v>0</v>
      </c>
      <c r="Q523" s="2">
        <f>ROUND(CR523*I523,2)</f>
        <v>0</v>
      </c>
      <c r="R523" s="2">
        <f>ROUND(CS523*I523,2)</f>
        <v>0</v>
      </c>
      <c r="S523" s="2">
        <f>ROUND(CT523*I523,2)</f>
        <v>0</v>
      </c>
      <c r="T523" s="2">
        <f>ROUND(CU523*I523,2)</f>
        <v>0</v>
      </c>
      <c r="U523" s="2">
        <f t="shared" si="341"/>
        <v>0</v>
      </c>
      <c r="V523" s="2">
        <f t="shared" si="342"/>
        <v>0</v>
      </c>
      <c r="W523" s="2">
        <f>ROUND(CX523*I523,2)</f>
        <v>0</v>
      </c>
      <c r="X523" s="2">
        <f>ROUND(CY523,2)</f>
        <v>0</v>
      </c>
      <c r="Y523" s="2">
        <f>ROUND(CZ523,2)</f>
        <v>0</v>
      </c>
      <c r="Z523" s="2"/>
      <c r="AA523" s="2">
        <v>53551706</v>
      </c>
      <c r="AB523" s="2">
        <f t="shared" si="343"/>
        <v>1.51</v>
      </c>
      <c r="AC523" s="2">
        <f t="shared" si="344"/>
        <v>0</v>
      </c>
      <c r="AD523" s="2">
        <f>ROUND(((((ET523*ROUND((1.25*1.15),7)))-((EU523*ROUND((1.25*1.15),7))))+AE523),2)</f>
        <v>0.39</v>
      </c>
      <c r="AE523" s="2">
        <f>ROUND(((EU523*ROUND((1.25*1.15),7))),2)</f>
        <v>0</v>
      </c>
      <c r="AF523" s="2">
        <f>ROUND(((EV523*ROUND((1.15*1.15),7))),2)</f>
        <v>1.1200000000000001</v>
      </c>
      <c r="AG523" s="2">
        <f t="shared" si="345"/>
        <v>0</v>
      </c>
      <c r="AH523" s="2">
        <f>((EW523*ROUND((1.15*1.15),7)))</f>
        <v>0.13225000000000001</v>
      </c>
      <c r="AI523" s="2">
        <f>((EX523*ROUND((1.25*1.15),7)))</f>
        <v>0</v>
      </c>
      <c r="AJ523" s="2">
        <f t="shared" si="346"/>
        <v>0</v>
      </c>
      <c r="AK523" s="2">
        <v>1.1200000000000001</v>
      </c>
      <c r="AL523" s="2">
        <v>0</v>
      </c>
      <c r="AM523" s="2">
        <v>0.27</v>
      </c>
      <c r="AN523" s="2">
        <v>0</v>
      </c>
      <c r="AO523" s="2">
        <v>0.85</v>
      </c>
      <c r="AP523" s="2">
        <v>0</v>
      </c>
      <c r="AQ523" s="2">
        <v>0.1</v>
      </c>
      <c r="AR523" s="2">
        <v>0</v>
      </c>
      <c r="AS523" s="2">
        <v>0</v>
      </c>
      <c r="AT523" s="2">
        <v>84.6</v>
      </c>
      <c r="AU523" s="2">
        <v>43.35</v>
      </c>
      <c r="AV523" s="2">
        <v>1</v>
      </c>
      <c r="AW523" s="2">
        <v>1</v>
      </c>
      <c r="AX523" s="2"/>
      <c r="AY523" s="2"/>
      <c r="AZ523" s="2">
        <v>1</v>
      </c>
      <c r="BA523" s="2">
        <v>1</v>
      </c>
      <c r="BB523" s="2">
        <v>1</v>
      </c>
      <c r="BC523" s="2">
        <v>1</v>
      </c>
      <c r="BD523" s="2" t="s">
        <v>3</v>
      </c>
      <c r="BE523" s="2" t="s">
        <v>3</v>
      </c>
      <c r="BF523" s="2" t="s">
        <v>3</v>
      </c>
      <c r="BG523" s="2" t="s">
        <v>3</v>
      </c>
      <c r="BH523" s="2">
        <v>0</v>
      </c>
      <c r="BI523" s="2">
        <v>1</v>
      </c>
      <c r="BJ523" s="2" t="s">
        <v>492</v>
      </c>
      <c r="BK523" s="2"/>
      <c r="BL523" s="2"/>
      <c r="BM523" s="2">
        <v>13001</v>
      </c>
      <c r="BN523" s="2">
        <v>0</v>
      </c>
      <c r="BO523" s="2" t="s">
        <v>3</v>
      </c>
      <c r="BP523" s="2">
        <v>0</v>
      </c>
      <c r="BQ523" s="2">
        <v>2</v>
      </c>
      <c r="BR523" s="2">
        <v>0</v>
      </c>
      <c r="BS523" s="2">
        <v>1</v>
      </c>
      <c r="BT523" s="2">
        <v>1</v>
      </c>
      <c r="BU523" s="2">
        <v>1</v>
      </c>
      <c r="BV523" s="2">
        <v>1</v>
      </c>
      <c r="BW523" s="2">
        <v>1</v>
      </c>
      <c r="BX523" s="2">
        <v>1</v>
      </c>
      <c r="BY523" s="2" t="s">
        <v>3</v>
      </c>
      <c r="BZ523" s="2">
        <v>94</v>
      </c>
      <c r="CA523" s="2">
        <v>51</v>
      </c>
      <c r="CB523" s="2" t="s">
        <v>3</v>
      </c>
      <c r="CC523" s="2"/>
      <c r="CD523" s="2"/>
      <c r="CE523" s="2">
        <v>0</v>
      </c>
      <c r="CF523" s="2">
        <v>0</v>
      </c>
      <c r="CG523" s="2">
        <v>0</v>
      </c>
      <c r="CH523" s="2"/>
      <c r="CI523" s="2"/>
      <c r="CJ523" s="2"/>
      <c r="CK523" s="2"/>
      <c r="CL523" s="2"/>
      <c r="CM523" s="2">
        <v>0</v>
      </c>
      <c r="CN523" s="2" t="s">
        <v>2151</v>
      </c>
      <c r="CO523" s="2">
        <v>0</v>
      </c>
      <c r="CP523" s="2">
        <f t="shared" si="347"/>
        <v>0</v>
      </c>
      <c r="CQ523" s="2">
        <f t="shared" si="348"/>
        <v>0</v>
      </c>
      <c r="CR523" s="2">
        <f t="shared" si="349"/>
        <v>0.39</v>
      </c>
      <c r="CS523" s="2">
        <f t="shared" si="350"/>
        <v>0</v>
      </c>
      <c r="CT523" s="2">
        <f t="shared" si="351"/>
        <v>1.1200000000000001</v>
      </c>
      <c r="CU523" s="2">
        <f t="shared" si="352"/>
        <v>0</v>
      </c>
      <c r="CV523" s="2">
        <f t="shared" si="353"/>
        <v>0.13225000000000001</v>
      </c>
      <c r="CW523" s="2">
        <f t="shared" si="354"/>
        <v>0</v>
      </c>
      <c r="CX523" s="2">
        <f t="shared" si="355"/>
        <v>0</v>
      </c>
      <c r="CY523" s="2">
        <f t="shared" si="356"/>
        <v>0</v>
      </c>
      <c r="CZ523" s="2">
        <f t="shared" si="357"/>
        <v>0</v>
      </c>
      <c r="DA523" s="2"/>
      <c r="DB523" s="2"/>
      <c r="DC523" s="2" t="s">
        <v>3</v>
      </c>
      <c r="DD523" s="2" t="s">
        <v>3</v>
      </c>
      <c r="DE523" s="2" t="s">
        <v>61</v>
      </c>
      <c r="DF523" s="2" t="s">
        <v>61</v>
      </c>
      <c r="DG523" s="2" t="s">
        <v>62</v>
      </c>
      <c r="DH523" s="2" t="s">
        <v>3</v>
      </c>
      <c r="DI523" s="2" t="s">
        <v>62</v>
      </c>
      <c r="DJ523" s="2" t="s">
        <v>61</v>
      </c>
      <c r="DK523" s="2" t="s">
        <v>3</v>
      </c>
      <c r="DL523" s="2" t="s">
        <v>86</v>
      </c>
      <c r="DM523" s="2" t="s">
        <v>63</v>
      </c>
      <c r="DN523" s="2">
        <v>0</v>
      </c>
      <c r="DO523" s="2">
        <v>0</v>
      </c>
      <c r="DP523" s="2">
        <v>1</v>
      </c>
      <c r="DQ523" s="2">
        <v>1</v>
      </c>
      <c r="DR523" s="2"/>
      <c r="DS523" s="2"/>
      <c r="DT523" s="2"/>
      <c r="DU523" s="2">
        <v>1013</v>
      </c>
      <c r="DV523" s="2" t="s">
        <v>491</v>
      </c>
      <c r="DW523" s="2" t="s">
        <v>491</v>
      </c>
      <c r="DX523" s="2">
        <v>1</v>
      </c>
      <c r="DY523" s="2"/>
      <c r="DZ523" s="2" t="s">
        <v>3</v>
      </c>
      <c r="EA523" s="2" t="s">
        <v>3</v>
      </c>
      <c r="EB523" s="2" t="s">
        <v>3</v>
      </c>
      <c r="EC523" s="2" t="s">
        <v>3</v>
      </c>
      <c r="ED523" s="2"/>
      <c r="EE523" s="2">
        <v>53551119</v>
      </c>
      <c r="EF523" s="2">
        <v>2</v>
      </c>
      <c r="EG523" s="2" t="s">
        <v>38</v>
      </c>
      <c r="EH523" s="2">
        <v>13</v>
      </c>
      <c r="EI523" s="2" t="s">
        <v>493</v>
      </c>
      <c r="EJ523" s="2">
        <v>1</v>
      </c>
      <c r="EK523" s="2">
        <v>13001</v>
      </c>
      <c r="EL523" s="2" t="s">
        <v>494</v>
      </c>
      <c r="EM523" s="2" t="s">
        <v>495</v>
      </c>
      <c r="EN523" s="2"/>
      <c r="EO523" s="2" t="s">
        <v>67</v>
      </c>
      <c r="EP523" s="2"/>
      <c r="EQ523" s="2">
        <v>131072</v>
      </c>
      <c r="ER523" s="2">
        <v>1.1200000000000001</v>
      </c>
      <c r="ES523" s="2">
        <v>0</v>
      </c>
      <c r="ET523" s="2">
        <v>0.27</v>
      </c>
      <c r="EU523" s="2">
        <v>0</v>
      </c>
      <c r="EV523" s="2">
        <v>0.85</v>
      </c>
      <c r="EW523" s="2">
        <v>0.1</v>
      </c>
      <c r="EX523" s="2">
        <v>0</v>
      </c>
      <c r="EY523" s="2">
        <v>0</v>
      </c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>
        <v>0</v>
      </c>
      <c r="FR523" s="2">
        <f>ROUND(IF(AND(BH523=3,BI523=3),P523,0),2)</f>
        <v>0</v>
      </c>
      <c r="FS523" s="2">
        <v>0</v>
      </c>
      <c r="FT523" s="2"/>
      <c r="FU523" s="2"/>
      <c r="FV523" s="2"/>
      <c r="FW523" s="2"/>
      <c r="FX523" s="2">
        <v>84.6</v>
      </c>
      <c r="FY523" s="2">
        <v>43.35</v>
      </c>
      <c r="FZ523" s="2"/>
      <c r="GA523" s="2" t="s">
        <v>3</v>
      </c>
      <c r="GB523" s="2"/>
      <c r="GC523" s="2"/>
      <c r="GD523" s="2">
        <v>1</v>
      </c>
      <c r="GE523" s="2"/>
      <c r="GF523" s="2">
        <v>715688099</v>
      </c>
      <c r="GG523" s="2">
        <v>2</v>
      </c>
      <c r="GH523" s="2">
        <v>1</v>
      </c>
      <c r="GI523" s="2">
        <v>-2</v>
      </c>
      <c r="GJ523" s="2">
        <v>0</v>
      </c>
      <c r="GK523" s="2">
        <v>0</v>
      </c>
      <c r="GL523" s="2">
        <f>ROUND(IF(AND(BH523=3,BI523=3,FS523&lt;&gt;0),P523,0),2)</f>
        <v>0</v>
      </c>
      <c r="GM523" s="2">
        <f>ROUND(O523+X523+Y523,2)+GX523</f>
        <v>0</v>
      </c>
      <c r="GN523" s="2">
        <f>IF(OR(BI523=0,BI523=1),ROUND(O523+X523+Y523,2),0)</f>
        <v>0</v>
      </c>
      <c r="GO523" s="2">
        <f>IF(BI523=2,ROUND(O523+X523+Y523,2),0)</f>
        <v>0</v>
      </c>
      <c r="GP523" s="2">
        <f>IF(BI523=4,ROUND(O523+X523+Y523,2)+GX523,0)</f>
        <v>0</v>
      </c>
      <c r="GQ523" s="2"/>
      <c r="GR523" s="2">
        <v>0</v>
      </c>
      <c r="GS523" s="2">
        <v>0</v>
      </c>
      <c r="GT523" s="2">
        <v>0</v>
      </c>
      <c r="GU523" s="2" t="s">
        <v>3</v>
      </c>
      <c r="GV523" s="2">
        <f t="shared" si="358"/>
        <v>0</v>
      </c>
      <c r="GW523" s="2">
        <v>1</v>
      </c>
      <c r="GX523" s="2">
        <f>ROUND(HC523*I523,2)</f>
        <v>0</v>
      </c>
      <c r="GY523" s="2"/>
      <c r="GZ523" s="2"/>
      <c r="HA523" s="2">
        <v>0</v>
      </c>
      <c r="HB523" s="2">
        <v>0</v>
      </c>
      <c r="HC523" s="2">
        <f t="shared" si="359"/>
        <v>0</v>
      </c>
      <c r="HD523" s="2"/>
      <c r="HE523" s="2" t="s">
        <v>3</v>
      </c>
      <c r="HF523" s="2" t="s">
        <v>3</v>
      </c>
      <c r="HG523" s="2"/>
      <c r="HH523" s="2"/>
      <c r="HI523" s="2"/>
      <c r="HJ523" s="2"/>
      <c r="HK523" s="2"/>
      <c r="HL523" s="2"/>
      <c r="HM523" s="2" t="s">
        <v>3</v>
      </c>
      <c r="HN523" s="2" t="s">
        <v>496</v>
      </c>
      <c r="HO523" s="2" t="s">
        <v>497</v>
      </c>
      <c r="HP523" s="2" t="s">
        <v>493</v>
      </c>
      <c r="HQ523" s="2" t="s">
        <v>493</v>
      </c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>
        <v>0</v>
      </c>
      <c r="IL523" s="2"/>
      <c r="IM523" s="2"/>
      <c r="IN523" s="2"/>
      <c r="IO523" s="2"/>
      <c r="IP523" s="2"/>
      <c r="IQ523" s="2"/>
      <c r="IR523" s="2"/>
      <c r="IS523" s="2"/>
      <c r="IT523" s="2"/>
      <c r="IU523" s="2"/>
    </row>
    <row r="524" spans="1:255" x14ac:dyDescent="0.2">
      <c r="A524">
        <v>17</v>
      </c>
      <c r="B524">
        <v>1</v>
      </c>
      <c r="C524">
        <f>ROW(SmtRes!A1006)</f>
        <v>1006</v>
      </c>
      <c r="D524">
        <f>ROW(EtalonRes!A930)</f>
        <v>930</v>
      </c>
      <c r="E524" t="s">
        <v>674</v>
      </c>
      <c r="F524" t="s">
        <v>489</v>
      </c>
      <c r="G524" t="s">
        <v>490</v>
      </c>
      <c r="H524" t="s">
        <v>491</v>
      </c>
      <c r="I524">
        <v>0</v>
      </c>
      <c r="J524">
        <v>0</v>
      </c>
      <c r="K524">
        <v>0</v>
      </c>
      <c r="O524">
        <f>ROUND(CP524,0)</f>
        <v>0</v>
      </c>
      <c r="P524">
        <f>ROUND(CQ524*I524,0)</f>
        <v>0</v>
      </c>
      <c r="Q524">
        <f>ROUND(CR524*I524,0)</f>
        <v>0</v>
      </c>
      <c r="R524">
        <f>ROUND(CS524*I524,0)</f>
        <v>0</v>
      </c>
      <c r="S524">
        <f>ROUND(CT524*I524,0)</f>
        <v>0</v>
      </c>
      <c r="T524">
        <f>ROUND(CU524*I524,0)</f>
        <v>0</v>
      </c>
      <c r="U524">
        <f t="shared" si="341"/>
        <v>0</v>
      </c>
      <c r="V524">
        <f t="shared" si="342"/>
        <v>0</v>
      </c>
      <c r="W524">
        <f>ROUND(CX524*I524,0)</f>
        <v>0</v>
      </c>
      <c r="X524">
        <f>ROUND(CY524,0)</f>
        <v>0</v>
      </c>
      <c r="Y524">
        <f>ROUND(CZ524,0)</f>
        <v>0</v>
      </c>
      <c r="AA524">
        <v>53551707</v>
      </c>
      <c r="AB524">
        <f t="shared" si="343"/>
        <v>1.51</v>
      </c>
      <c r="AC524">
        <f t="shared" si="344"/>
        <v>0</v>
      </c>
      <c r="AD524">
        <f>ROUND(((((ET524*ROUND((1.25*1.15),7)))-((EU524*ROUND((1.25*1.15),7))))+AE524),2)</f>
        <v>0.39</v>
      </c>
      <c r="AE524">
        <f>ROUND(((EU524*ROUND((1.25*1.15),7))),2)</f>
        <v>0</v>
      </c>
      <c r="AF524">
        <f>ROUND(((EV524*ROUND((1.15*1.15),7))),2)</f>
        <v>1.1200000000000001</v>
      </c>
      <c r="AG524">
        <f t="shared" si="345"/>
        <v>0</v>
      </c>
      <c r="AH524">
        <f>((EW524*ROUND((1.15*1.15),7)))</f>
        <v>0.13225000000000001</v>
      </c>
      <c r="AI524">
        <f>((EX524*ROUND((1.25*1.15),7)))</f>
        <v>0</v>
      </c>
      <c r="AJ524">
        <f t="shared" si="346"/>
        <v>0</v>
      </c>
      <c r="AK524">
        <v>1.1200000000000001</v>
      </c>
      <c r="AL524">
        <v>0</v>
      </c>
      <c r="AM524">
        <v>0.27</v>
      </c>
      <c r="AN524">
        <v>0</v>
      </c>
      <c r="AO524">
        <v>0.85</v>
      </c>
      <c r="AP524">
        <v>0</v>
      </c>
      <c r="AQ524">
        <v>0.1</v>
      </c>
      <c r="AR524">
        <v>0</v>
      </c>
      <c r="AS524">
        <v>0</v>
      </c>
      <c r="AT524">
        <v>84.6</v>
      </c>
      <c r="AU524">
        <v>43.35</v>
      </c>
      <c r="AV524">
        <v>1</v>
      </c>
      <c r="AW524">
        <v>1</v>
      </c>
      <c r="AZ524">
        <v>1</v>
      </c>
      <c r="BA524">
        <v>35.24</v>
      </c>
      <c r="BB524">
        <v>7.93</v>
      </c>
      <c r="BC524">
        <v>1</v>
      </c>
      <c r="BD524" t="s">
        <v>3</v>
      </c>
      <c r="BE524" t="s">
        <v>3</v>
      </c>
      <c r="BF524" t="s">
        <v>3</v>
      </c>
      <c r="BG524" t="s">
        <v>3</v>
      </c>
      <c r="BH524">
        <v>0</v>
      </c>
      <c r="BI524">
        <v>1</v>
      </c>
      <c r="BJ524" t="s">
        <v>492</v>
      </c>
      <c r="BM524">
        <v>13001</v>
      </c>
      <c r="BN524">
        <v>0</v>
      </c>
      <c r="BO524" t="s">
        <v>489</v>
      </c>
      <c r="BP524">
        <v>1</v>
      </c>
      <c r="BQ524">
        <v>2</v>
      </c>
      <c r="BR524">
        <v>0</v>
      </c>
      <c r="BS524">
        <v>35.24</v>
      </c>
      <c r="BT524">
        <v>1</v>
      </c>
      <c r="BU524">
        <v>1</v>
      </c>
      <c r="BV524">
        <v>1</v>
      </c>
      <c r="BW524">
        <v>1</v>
      </c>
      <c r="BX524">
        <v>1</v>
      </c>
      <c r="BY524" t="s">
        <v>3</v>
      </c>
      <c r="BZ524">
        <v>94</v>
      </c>
      <c r="CA524">
        <v>51</v>
      </c>
      <c r="CB524" t="s">
        <v>3</v>
      </c>
      <c r="CE524">
        <v>0</v>
      </c>
      <c r="CF524">
        <v>0</v>
      </c>
      <c r="CG524">
        <v>0</v>
      </c>
      <c r="CM524">
        <v>0</v>
      </c>
      <c r="CN524" t="s">
        <v>2151</v>
      </c>
      <c r="CO524">
        <v>0</v>
      </c>
      <c r="CP524">
        <f t="shared" si="347"/>
        <v>0</v>
      </c>
      <c r="CQ524">
        <f t="shared" si="348"/>
        <v>0</v>
      </c>
      <c r="CR524">
        <f t="shared" si="349"/>
        <v>3.0926999999999998</v>
      </c>
      <c r="CS524">
        <f t="shared" si="350"/>
        <v>0</v>
      </c>
      <c r="CT524">
        <f t="shared" si="351"/>
        <v>39.468800000000009</v>
      </c>
      <c r="CU524">
        <f t="shared" si="352"/>
        <v>0</v>
      </c>
      <c r="CV524">
        <f t="shared" si="353"/>
        <v>0.13225000000000001</v>
      </c>
      <c r="CW524">
        <f t="shared" si="354"/>
        <v>0</v>
      </c>
      <c r="CX524">
        <f t="shared" si="355"/>
        <v>0</v>
      </c>
      <c r="CY524">
        <f t="shared" si="356"/>
        <v>0</v>
      </c>
      <c r="CZ524">
        <f t="shared" si="357"/>
        <v>0</v>
      </c>
      <c r="DC524" t="s">
        <v>3</v>
      </c>
      <c r="DD524" t="s">
        <v>3</v>
      </c>
      <c r="DE524" t="s">
        <v>61</v>
      </c>
      <c r="DF524" t="s">
        <v>61</v>
      </c>
      <c r="DG524" t="s">
        <v>62</v>
      </c>
      <c r="DH524" t="s">
        <v>3</v>
      </c>
      <c r="DI524" t="s">
        <v>62</v>
      </c>
      <c r="DJ524" t="s">
        <v>61</v>
      </c>
      <c r="DK524" t="s">
        <v>3</v>
      </c>
      <c r="DL524" t="s">
        <v>86</v>
      </c>
      <c r="DM524" t="s">
        <v>63</v>
      </c>
      <c r="DN524">
        <v>0</v>
      </c>
      <c r="DO524">
        <v>0</v>
      </c>
      <c r="DP524">
        <v>1</v>
      </c>
      <c r="DQ524">
        <v>1</v>
      </c>
      <c r="DU524">
        <v>1013</v>
      </c>
      <c r="DV524" t="s">
        <v>491</v>
      </c>
      <c r="DW524" t="s">
        <v>491</v>
      </c>
      <c r="DX524">
        <v>1</v>
      </c>
      <c r="DZ524" t="s">
        <v>3</v>
      </c>
      <c r="EA524" t="s">
        <v>3</v>
      </c>
      <c r="EB524" t="s">
        <v>3</v>
      </c>
      <c r="EC524" t="s">
        <v>3</v>
      </c>
      <c r="EE524">
        <v>53551119</v>
      </c>
      <c r="EF524">
        <v>2</v>
      </c>
      <c r="EG524" t="s">
        <v>38</v>
      </c>
      <c r="EH524">
        <v>13</v>
      </c>
      <c r="EI524" t="s">
        <v>493</v>
      </c>
      <c r="EJ524">
        <v>1</v>
      </c>
      <c r="EK524">
        <v>13001</v>
      </c>
      <c r="EL524" t="s">
        <v>494</v>
      </c>
      <c r="EM524" t="s">
        <v>495</v>
      </c>
      <c r="EO524" t="s">
        <v>67</v>
      </c>
      <c r="EQ524">
        <v>131072</v>
      </c>
      <c r="ER524">
        <v>1.1200000000000001</v>
      </c>
      <c r="ES524">
        <v>0</v>
      </c>
      <c r="ET524">
        <v>0.27</v>
      </c>
      <c r="EU524">
        <v>0</v>
      </c>
      <c r="EV524">
        <v>0.85</v>
      </c>
      <c r="EW524">
        <v>0.1</v>
      </c>
      <c r="EX524">
        <v>0</v>
      </c>
      <c r="EY524">
        <v>0</v>
      </c>
      <c r="FQ524">
        <v>0</v>
      </c>
      <c r="FR524">
        <f>ROUND(IF(AND(BH524=3,BI524=3),P524,0),0)</f>
        <v>0</v>
      </c>
      <c r="FS524">
        <v>0</v>
      </c>
      <c r="FX524">
        <v>84.6</v>
      </c>
      <c r="FY524">
        <v>43.35</v>
      </c>
      <c r="GA524" t="s">
        <v>3</v>
      </c>
      <c r="GD524">
        <v>1</v>
      </c>
      <c r="GF524">
        <v>715688099</v>
      </c>
      <c r="GG524">
        <v>2</v>
      </c>
      <c r="GH524">
        <v>1</v>
      </c>
      <c r="GI524">
        <v>2</v>
      </c>
      <c r="GJ524">
        <v>0</v>
      </c>
      <c r="GK524">
        <v>0</v>
      </c>
      <c r="GL524">
        <f>ROUND(IF(AND(BH524=3,BI524=3,FS524&lt;&gt;0),P524,0),0)</f>
        <v>0</v>
      </c>
      <c r="GM524">
        <f>ROUND(O524+X524+Y524,0)+GX524</f>
        <v>0</v>
      </c>
      <c r="GN524">
        <f>IF(OR(BI524=0,BI524=1),ROUND(O524+X524+Y524,0),0)</f>
        <v>0</v>
      </c>
      <c r="GO524">
        <f>IF(BI524=2,ROUND(O524+X524+Y524,0),0)</f>
        <v>0</v>
      </c>
      <c r="GP524">
        <f>IF(BI524=4,ROUND(O524+X524+Y524,0)+GX524,0)</f>
        <v>0</v>
      </c>
      <c r="GR524">
        <v>0</v>
      </c>
      <c r="GS524">
        <v>3</v>
      </c>
      <c r="GT524">
        <v>0</v>
      </c>
      <c r="GU524" t="s">
        <v>3</v>
      </c>
      <c r="GV524">
        <f t="shared" si="358"/>
        <v>0</v>
      </c>
      <c r="GW524">
        <v>1</v>
      </c>
      <c r="GX524">
        <f>ROUND(HC524*I524,0)</f>
        <v>0</v>
      </c>
      <c r="HA524">
        <v>0</v>
      </c>
      <c r="HB524">
        <v>0</v>
      </c>
      <c r="HC524">
        <f t="shared" si="359"/>
        <v>0</v>
      </c>
      <c r="HE524" t="s">
        <v>3</v>
      </c>
      <c r="HF524" t="s">
        <v>3</v>
      </c>
      <c r="HM524" t="s">
        <v>3</v>
      </c>
      <c r="HN524" t="s">
        <v>496</v>
      </c>
      <c r="HO524" t="s">
        <v>497</v>
      </c>
      <c r="HP524" t="s">
        <v>493</v>
      </c>
      <c r="HQ524" t="s">
        <v>493</v>
      </c>
      <c r="IK524">
        <v>0</v>
      </c>
    </row>
    <row r="525" spans="1:255" x14ac:dyDescent="0.2">
      <c r="A525" s="2">
        <v>17</v>
      </c>
      <c r="B525" s="2">
        <v>1</v>
      </c>
      <c r="C525" s="2">
        <f>ROW(SmtRes!A1014)</f>
        <v>1014</v>
      </c>
      <c r="D525" s="2">
        <f>ROW(EtalonRes!A936)</f>
        <v>936</v>
      </c>
      <c r="E525" s="2" t="s">
        <v>675</v>
      </c>
      <c r="F525" s="2" t="s">
        <v>676</v>
      </c>
      <c r="G525" s="2" t="s">
        <v>677</v>
      </c>
      <c r="H525" s="2" t="s">
        <v>475</v>
      </c>
      <c r="I525" s="2">
        <f>ROUND(486.9/100,7)</f>
        <v>4.8689999999999998</v>
      </c>
      <c r="J525" s="2">
        <v>0</v>
      </c>
      <c r="K525" s="2">
        <f>ROUND(486.9/100,7)</f>
        <v>4.8689999999999998</v>
      </c>
      <c r="L525" s="2"/>
      <c r="M525" s="2"/>
      <c r="N525" s="2"/>
      <c r="O525" s="2">
        <f>ROUND(CP525,2)</f>
        <v>35288.76</v>
      </c>
      <c r="P525" s="2">
        <f>ROUND(CQ525*I525,2)</f>
        <v>26053.29</v>
      </c>
      <c r="Q525" s="2">
        <f>ROUND(CR525*I525,2)</f>
        <v>3033.68</v>
      </c>
      <c r="R525" s="2">
        <f>ROUND(CS525*I525,2)</f>
        <v>71.819999999999993</v>
      </c>
      <c r="S525" s="2">
        <f>ROUND(CT525*I525,2)</f>
        <v>6201.79</v>
      </c>
      <c r="T525" s="2">
        <f>ROUND(CU525*I525,2)</f>
        <v>0</v>
      </c>
      <c r="U525" s="2">
        <f t="shared" si="341"/>
        <v>659.76581114999988</v>
      </c>
      <c r="V525" s="2">
        <f t="shared" si="342"/>
        <v>5.3193824999999997</v>
      </c>
      <c r="W525" s="2">
        <f>ROUND(CX525*I525,2)</f>
        <v>0</v>
      </c>
      <c r="X525" s="2">
        <f>ROUND(CY525,2)</f>
        <v>5646.25</v>
      </c>
      <c r="Y525" s="2">
        <f>ROUND(CZ525,2)</f>
        <v>2612.96</v>
      </c>
      <c r="Z525" s="2"/>
      <c r="AA525" s="2">
        <v>53551706</v>
      </c>
      <c r="AB525" s="2">
        <f t="shared" si="343"/>
        <v>7247.64</v>
      </c>
      <c r="AC525" s="2">
        <f t="shared" si="344"/>
        <v>5350.85</v>
      </c>
      <c r="AD525" s="2">
        <f>ROUND(((((ET525*ROUND((1.25*1.15),7)))-((EU525*ROUND((1.25*1.15),7))))+AE525),2)</f>
        <v>623.05999999999995</v>
      </c>
      <c r="AE525" s="2">
        <f>ROUND(((EU525*ROUND((1.25*1.15),7))),2)</f>
        <v>14.75</v>
      </c>
      <c r="AF525" s="2">
        <f>ROUND(((EV525*ROUND((1.15*1.15),7))),2)</f>
        <v>1273.73</v>
      </c>
      <c r="AG525" s="2">
        <f t="shared" si="345"/>
        <v>0</v>
      </c>
      <c r="AH525" s="2">
        <f>((EW525*ROUND((1.15*1.15),7)))</f>
        <v>135.50334999999998</v>
      </c>
      <c r="AI525" s="2">
        <f>((EX525*ROUND((1.25*1.15),7)))</f>
        <v>1.0925</v>
      </c>
      <c r="AJ525" s="2">
        <f t="shared" si="346"/>
        <v>0</v>
      </c>
      <c r="AK525" s="2">
        <v>6747.4</v>
      </c>
      <c r="AL525" s="2">
        <v>5350.85</v>
      </c>
      <c r="AM525" s="2">
        <v>433.43</v>
      </c>
      <c r="AN525" s="2">
        <v>10.26</v>
      </c>
      <c r="AO525" s="2">
        <v>963.12</v>
      </c>
      <c r="AP525" s="2">
        <v>0</v>
      </c>
      <c r="AQ525" s="2">
        <v>102.46</v>
      </c>
      <c r="AR525" s="2">
        <v>0.76</v>
      </c>
      <c r="AS525" s="2">
        <v>0</v>
      </c>
      <c r="AT525" s="2">
        <v>90</v>
      </c>
      <c r="AU525" s="2">
        <v>41.65</v>
      </c>
      <c r="AV525" s="2">
        <v>1</v>
      </c>
      <c r="AW525" s="2">
        <v>1</v>
      </c>
      <c r="AX525" s="2"/>
      <c r="AY525" s="2"/>
      <c r="AZ525" s="2">
        <v>1</v>
      </c>
      <c r="BA525" s="2">
        <v>1</v>
      </c>
      <c r="BB525" s="2">
        <v>1</v>
      </c>
      <c r="BC525" s="2">
        <v>1</v>
      </c>
      <c r="BD525" s="2" t="s">
        <v>3</v>
      </c>
      <c r="BE525" s="2" t="s">
        <v>3</v>
      </c>
      <c r="BF525" s="2" t="s">
        <v>3</v>
      </c>
      <c r="BG525" s="2" t="s">
        <v>3</v>
      </c>
      <c r="BH525" s="2">
        <v>0</v>
      </c>
      <c r="BI525" s="2">
        <v>1</v>
      </c>
      <c r="BJ525" s="2" t="s">
        <v>678</v>
      </c>
      <c r="BK525" s="2"/>
      <c r="BL525" s="2"/>
      <c r="BM525" s="2">
        <v>15001</v>
      </c>
      <c r="BN525" s="2">
        <v>0</v>
      </c>
      <c r="BO525" s="2" t="s">
        <v>3</v>
      </c>
      <c r="BP525" s="2">
        <v>0</v>
      </c>
      <c r="BQ525" s="2">
        <v>2</v>
      </c>
      <c r="BR525" s="2">
        <v>0</v>
      </c>
      <c r="BS525" s="2">
        <v>1</v>
      </c>
      <c r="BT525" s="2">
        <v>1</v>
      </c>
      <c r="BU525" s="2">
        <v>1</v>
      </c>
      <c r="BV525" s="2">
        <v>1</v>
      </c>
      <c r="BW525" s="2">
        <v>1</v>
      </c>
      <c r="BX525" s="2">
        <v>1</v>
      </c>
      <c r="BY525" s="2" t="s">
        <v>3</v>
      </c>
      <c r="BZ525" s="2">
        <v>100</v>
      </c>
      <c r="CA525" s="2">
        <v>49</v>
      </c>
      <c r="CB525" s="2" t="s">
        <v>3</v>
      </c>
      <c r="CC525" s="2"/>
      <c r="CD525" s="2"/>
      <c r="CE525" s="2">
        <v>0</v>
      </c>
      <c r="CF525" s="2">
        <v>0</v>
      </c>
      <c r="CG525" s="2">
        <v>0</v>
      </c>
      <c r="CH525" s="2"/>
      <c r="CI525" s="2"/>
      <c r="CJ525" s="2"/>
      <c r="CK525" s="2"/>
      <c r="CL525" s="2"/>
      <c r="CM525" s="2">
        <v>0</v>
      </c>
      <c r="CN525" s="2" t="s">
        <v>2151</v>
      </c>
      <c r="CO525" s="2">
        <v>0</v>
      </c>
      <c r="CP525" s="2">
        <f t="shared" si="347"/>
        <v>35288.76</v>
      </c>
      <c r="CQ525" s="2">
        <f t="shared" si="348"/>
        <v>5350.85</v>
      </c>
      <c r="CR525" s="2">
        <f t="shared" si="349"/>
        <v>623.05999999999995</v>
      </c>
      <c r="CS525" s="2">
        <f t="shared" si="350"/>
        <v>14.75</v>
      </c>
      <c r="CT525" s="2">
        <f t="shared" si="351"/>
        <v>1273.73</v>
      </c>
      <c r="CU525" s="2">
        <f t="shared" si="352"/>
        <v>0</v>
      </c>
      <c r="CV525" s="2">
        <f t="shared" si="353"/>
        <v>135.50334999999998</v>
      </c>
      <c r="CW525" s="2">
        <f t="shared" si="354"/>
        <v>1.0925</v>
      </c>
      <c r="CX525" s="2">
        <f t="shared" si="355"/>
        <v>0</v>
      </c>
      <c r="CY525" s="2">
        <f t="shared" si="356"/>
        <v>5646.2489999999998</v>
      </c>
      <c r="CZ525" s="2">
        <f t="shared" si="357"/>
        <v>2612.9585649999995</v>
      </c>
      <c r="DA525" s="2"/>
      <c r="DB525" s="2"/>
      <c r="DC525" s="2" t="s">
        <v>3</v>
      </c>
      <c r="DD525" s="2" t="s">
        <v>3</v>
      </c>
      <c r="DE525" s="2" t="s">
        <v>61</v>
      </c>
      <c r="DF525" s="2" t="s">
        <v>61</v>
      </c>
      <c r="DG525" s="2" t="s">
        <v>62</v>
      </c>
      <c r="DH525" s="2" t="s">
        <v>3</v>
      </c>
      <c r="DI525" s="2" t="s">
        <v>62</v>
      </c>
      <c r="DJ525" s="2" t="s">
        <v>61</v>
      </c>
      <c r="DK525" s="2" t="s">
        <v>3</v>
      </c>
      <c r="DL525" s="2" t="s">
        <v>86</v>
      </c>
      <c r="DM525" s="2" t="s">
        <v>63</v>
      </c>
      <c r="DN525" s="2">
        <v>0</v>
      </c>
      <c r="DO525" s="2">
        <v>0</v>
      </c>
      <c r="DP525" s="2">
        <v>1</v>
      </c>
      <c r="DQ525" s="2">
        <v>1</v>
      </c>
      <c r="DR525" s="2"/>
      <c r="DS525" s="2"/>
      <c r="DT525" s="2"/>
      <c r="DU525" s="2">
        <v>1013</v>
      </c>
      <c r="DV525" s="2" t="s">
        <v>475</v>
      </c>
      <c r="DW525" s="2" t="s">
        <v>475</v>
      </c>
      <c r="DX525" s="2">
        <v>1</v>
      </c>
      <c r="DY525" s="2"/>
      <c r="DZ525" s="2" t="s">
        <v>3</v>
      </c>
      <c r="EA525" s="2" t="s">
        <v>3</v>
      </c>
      <c r="EB525" s="2" t="s">
        <v>3</v>
      </c>
      <c r="EC525" s="2" t="s">
        <v>3</v>
      </c>
      <c r="ED525" s="2"/>
      <c r="EE525" s="2">
        <v>53551142</v>
      </c>
      <c r="EF525" s="2">
        <v>2</v>
      </c>
      <c r="EG525" s="2" t="s">
        <v>38</v>
      </c>
      <c r="EH525" s="2">
        <v>15</v>
      </c>
      <c r="EI525" s="2" t="s">
        <v>149</v>
      </c>
      <c r="EJ525" s="2">
        <v>1</v>
      </c>
      <c r="EK525" s="2">
        <v>15001</v>
      </c>
      <c r="EL525" s="2" t="s">
        <v>149</v>
      </c>
      <c r="EM525" s="2" t="s">
        <v>150</v>
      </c>
      <c r="EN525" s="2"/>
      <c r="EO525" s="2" t="s">
        <v>67</v>
      </c>
      <c r="EP525" s="2"/>
      <c r="EQ525" s="2">
        <v>131072</v>
      </c>
      <c r="ER525" s="2">
        <v>6747.4</v>
      </c>
      <c r="ES525" s="2">
        <v>5350.85</v>
      </c>
      <c r="ET525" s="2">
        <v>433.43</v>
      </c>
      <c r="EU525" s="2">
        <v>10.26</v>
      </c>
      <c r="EV525" s="2">
        <v>963.12</v>
      </c>
      <c r="EW525" s="2">
        <v>102.46</v>
      </c>
      <c r="EX525" s="2">
        <v>0.76</v>
      </c>
      <c r="EY525" s="2">
        <v>0</v>
      </c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>
        <v>0</v>
      </c>
      <c r="FR525" s="2">
        <f>ROUND(IF(AND(BH525=3,BI525=3),P525,0),2)</f>
        <v>0</v>
      </c>
      <c r="FS525" s="2">
        <v>0</v>
      </c>
      <c r="FT525" s="2"/>
      <c r="FU525" s="2"/>
      <c r="FV525" s="2"/>
      <c r="FW525" s="2"/>
      <c r="FX525" s="2">
        <v>90</v>
      </c>
      <c r="FY525" s="2">
        <v>41.65</v>
      </c>
      <c r="FZ525" s="2"/>
      <c r="GA525" s="2" t="s">
        <v>3</v>
      </c>
      <c r="GB525" s="2"/>
      <c r="GC525" s="2"/>
      <c r="GD525" s="2">
        <v>1</v>
      </c>
      <c r="GE525" s="2"/>
      <c r="GF525" s="2">
        <v>-1153906230</v>
      </c>
      <c r="GG525" s="2">
        <v>2</v>
      </c>
      <c r="GH525" s="2">
        <v>1</v>
      </c>
      <c r="GI525" s="2">
        <v>-2</v>
      </c>
      <c r="GJ525" s="2">
        <v>0</v>
      </c>
      <c r="GK525" s="2">
        <v>0</v>
      </c>
      <c r="GL525" s="2">
        <f>ROUND(IF(AND(BH525=3,BI525=3,FS525&lt;&gt;0),P525,0),2)</f>
        <v>0</v>
      </c>
      <c r="GM525" s="2">
        <f>ROUND(O525+X525+Y525,2)+GX525</f>
        <v>43547.97</v>
      </c>
      <c r="GN525" s="2">
        <f>IF(OR(BI525=0,BI525=1),ROUND(O525+X525+Y525,2),0)</f>
        <v>43547.97</v>
      </c>
      <c r="GO525" s="2">
        <f>IF(BI525=2,ROUND(O525+X525+Y525,2),0)</f>
        <v>0</v>
      </c>
      <c r="GP525" s="2">
        <f>IF(BI525=4,ROUND(O525+X525+Y525,2)+GX525,0)</f>
        <v>0</v>
      </c>
      <c r="GQ525" s="2"/>
      <c r="GR525" s="2">
        <v>0</v>
      </c>
      <c r="GS525" s="2">
        <v>0</v>
      </c>
      <c r="GT525" s="2">
        <v>0</v>
      </c>
      <c r="GU525" s="2" t="s">
        <v>3</v>
      </c>
      <c r="GV525" s="2">
        <f t="shared" si="358"/>
        <v>0</v>
      </c>
      <c r="GW525" s="2">
        <v>1</v>
      </c>
      <c r="GX525" s="2">
        <f>ROUND(HC525*I525,2)</f>
        <v>0</v>
      </c>
      <c r="GY525" s="2"/>
      <c r="GZ525" s="2"/>
      <c r="HA525" s="2">
        <v>0</v>
      </c>
      <c r="HB525" s="2">
        <v>0</v>
      </c>
      <c r="HC525" s="2">
        <f t="shared" si="359"/>
        <v>0</v>
      </c>
      <c r="HD525" s="2"/>
      <c r="HE525" s="2" t="s">
        <v>3</v>
      </c>
      <c r="HF525" s="2" t="s">
        <v>3</v>
      </c>
      <c r="HG525" s="2"/>
      <c r="HH525" s="2"/>
      <c r="HI525" s="2"/>
      <c r="HJ525" s="2"/>
      <c r="HK525" s="2"/>
      <c r="HL525" s="2"/>
      <c r="HM525" s="2" t="s">
        <v>3</v>
      </c>
      <c r="HN525" s="2" t="s">
        <v>151</v>
      </c>
      <c r="HO525" s="2" t="s">
        <v>152</v>
      </c>
      <c r="HP525" s="2" t="s">
        <v>149</v>
      </c>
      <c r="HQ525" s="2" t="s">
        <v>149</v>
      </c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>
        <v>0</v>
      </c>
      <c r="IL525" s="2"/>
      <c r="IM525" s="2"/>
      <c r="IN525" s="2"/>
      <c r="IO525" s="2"/>
      <c r="IP525" s="2"/>
      <c r="IQ525" s="2"/>
      <c r="IR525" s="2"/>
      <c r="IS525" s="2"/>
      <c r="IT525" s="2"/>
      <c r="IU525" s="2"/>
    </row>
    <row r="526" spans="1:255" x14ac:dyDescent="0.2">
      <c r="A526">
        <v>17</v>
      </c>
      <c r="B526">
        <v>1</v>
      </c>
      <c r="C526">
        <f>ROW(SmtRes!A1022)</f>
        <v>1022</v>
      </c>
      <c r="D526">
        <f>ROW(EtalonRes!A942)</f>
        <v>942</v>
      </c>
      <c r="E526" t="s">
        <v>675</v>
      </c>
      <c r="F526" t="s">
        <v>676</v>
      </c>
      <c r="G526" t="s">
        <v>677</v>
      </c>
      <c r="H526" t="s">
        <v>475</v>
      </c>
      <c r="I526">
        <f>ROUND(486.9/100,7)</f>
        <v>4.8689999999999998</v>
      </c>
      <c r="J526">
        <v>0</v>
      </c>
      <c r="K526">
        <f>ROUND(486.9/100,7)</f>
        <v>4.8689999999999998</v>
      </c>
      <c r="O526">
        <f>ROUND(CP526,0)</f>
        <v>409221</v>
      </c>
      <c r="P526">
        <f>ROUND(CQ526*I526,0)</f>
        <v>136519</v>
      </c>
      <c r="Q526">
        <f>ROUND(CR526*I526,0)</f>
        <v>54151</v>
      </c>
      <c r="R526">
        <f>ROUND(CS526*I526,0)</f>
        <v>2531</v>
      </c>
      <c r="S526">
        <f>ROUND(CT526*I526,0)</f>
        <v>218551</v>
      </c>
      <c r="T526">
        <f>ROUND(CU526*I526,0)</f>
        <v>0</v>
      </c>
      <c r="U526">
        <f t="shared" si="341"/>
        <v>659.76581114999988</v>
      </c>
      <c r="V526">
        <f t="shared" si="342"/>
        <v>5.3193824999999997</v>
      </c>
      <c r="W526">
        <f>ROUND(CX526*I526,0)</f>
        <v>0</v>
      </c>
      <c r="X526">
        <f>ROUND(CY526,0)</f>
        <v>198974</v>
      </c>
      <c r="Y526">
        <f>ROUND(CZ526,0)</f>
        <v>92081</v>
      </c>
      <c r="AA526">
        <v>53551707</v>
      </c>
      <c r="AB526">
        <f t="shared" si="343"/>
        <v>7247.64</v>
      </c>
      <c r="AC526">
        <f t="shared" si="344"/>
        <v>5350.85</v>
      </c>
      <c r="AD526">
        <f>ROUND(((((ET526*ROUND((1.25*1.15),7)))-((EU526*ROUND((1.25*1.15),7))))+AE526),2)</f>
        <v>623.05999999999995</v>
      </c>
      <c r="AE526">
        <f>ROUND(((EU526*ROUND((1.25*1.15),7))),2)</f>
        <v>14.75</v>
      </c>
      <c r="AF526">
        <f>ROUND(((EV526*ROUND((1.15*1.15),7))),2)</f>
        <v>1273.73</v>
      </c>
      <c r="AG526">
        <f t="shared" si="345"/>
        <v>0</v>
      </c>
      <c r="AH526">
        <f>((EW526*ROUND((1.15*1.15),7)))</f>
        <v>135.50334999999998</v>
      </c>
      <c r="AI526">
        <f>((EX526*ROUND((1.25*1.15),7)))</f>
        <v>1.0925</v>
      </c>
      <c r="AJ526">
        <f t="shared" si="346"/>
        <v>0</v>
      </c>
      <c r="AK526">
        <v>6747.4</v>
      </c>
      <c r="AL526">
        <v>5350.85</v>
      </c>
      <c r="AM526">
        <v>433.43</v>
      </c>
      <c r="AN526">
        <v>10.26</v>
      </c>
      <c r="AO526">
        <v>963.12</v>
      </c>
      <c r="AP526">
        <v>0</v>
      </c>
      <c r="AQ526">
        <v>102.46</v>
      </c>
      <c r="AR526">
        <v>0.76</v>
      </c>
      <c r="AS526">
        <v>0</v>
      </c>
      <c r="AT526">
        <v>90</v>
      </c>
      <c r="AU526">
        <v>41.65</v>
      </c>
      <c r="AV526">
        <v>1</v>
      </c>
      <c r="AW526">
        <v>1</v>
      </c>
      <c r="AZ526">
        <v>1</v>
      </c>
      <c r="BA526">
        <v>35.24</v>
      </c>
      <c r="BB526">
        <v>17.850000000000001</v>
      </c>
      <c r="BC526">
        <v>5.24</v>
      </c>
      <c r="BD526" t="s">
        <v>3</v>
      </c>
      <c r="BE526" t="s">
        <v>3</v>
      </c>
      <c r="BF526" t="s">
        <v>3</v>
      </c>
      <c r="BG526" t="s">
        <v>3</v>
      </c>
      <c r="BH526">
        <v>0</v>
      </c>
      <c r="BI526">
        <v>1</v>
      </c>
      <c r="BJ526" t="s">
        <v>678</v>
      </c>
      <c r="BM526">
        <v>15001</v>
      </c>
      <c r="BN526">
        <v>0</v>
      </c>
      <c r="BO526" t="s">
        <v>676</v>
      </c>
      <c r="BP526">
        <v>1</v>
      </c>
      <c r="BQ526">
        <v>2</v>
      </c>
      <c r="BR526">
        <v>0</v>
      </c>
      <c r="BS526">
        <v>35.24</v>
      </c>
      <c r="BT526">
        <v>1</v>
      </c>
      <c r="BU526">
        <v>1</v>
      </c>
      <c r="BV526">
        <v>1</v>
      </c>
      <c r="BW526">
        <v>1</v>
      </c>
      <c r="BX526">
        <v>1</v>
      </c>
      <c r="BY526" t="s">
        <v>3</v>
      </c>
      <c r="BZ526">
        <v>100</v>
      </c>
      <c r="CA526">
        <v>49</v>
      </c>
      <c r="CB526" t="s">
        <v>3</v>
      </c>
      <c r="CE526">
        <v>0</v>
      </c>
      <c r="CF526">
        <v>0</v>
      </c>
      <c r="CG526">
        <v>0</v>
      </c>
      <c r="CM526">
        <v>0</v>
      </c>
      <c r="CN526" t="s">
        <v>2151</v>
      </c>
      <c r="CO526">
        <v>0</v>
      </c>
      <c r="CP526">
        <f t="shared" si="347"/>
        <v>409221</v>
      </c>
      <c r="CQ526">
        <f t="shared" si="348"/>
        <v>28038.454000000002</v>
      </c>
      <c r="CR526">
        <f t="shared" si="349"/>
        <v>11121.620999999999</v>
      </c>
      <c r="CS526">
        <f t="shared" si="350"/>
        <v>519.79000000000008</v>
      </c>
      <c r="CT526">
        <f t="shared" si="351"/>
        <v>44886.245200000005</v>
      </c>
      <c r="CU526">
        <f t="shared" si="352"/>
        <v>0</v>
      </c>
      <c r="CV526">
        <f t="shared" si="353"/>
        <v>135.50334999999998</v>
      </c>
      <c r="CW526">
        <f t="shared" si="354"/>
        <v>1.0925</v>
      </c>
      <c r="CX526">
        <f t="shared" si="355"/>
        <v>0</v>
      </c>
      <c r="CY526">
        <f t="shared" si="356"/>
        <v>198973.8</v>
      </c>
      <c r="CZ526">
        <f t="shared" si="357"/>
        <v>92080.652999999991</v>
      </c>
      <c r="DC526" t="s">
        <v>3</v>
      </c>
      <c r="DD526" t="s">
        <v>3</v>
      </c>
      <c r="DE526" t="s">
        <v>61</v>
      </c>
      <c r="DF526" t="s">
        <v>61</v>
      </c>
      <c r="DG526" t="s">
        <v>62</v>
      </c>
      <c r="DH526" t="s">
        <v>3</v>
      </c>
      <c r="DI526" t="s">
        <v>62</v>
      </c>
      <c r="DJ526" t="s">
        <v>61</v>
      </c>
      <c r="DK526" t="s">
        <v>3</v>
      </c>
      <c r="DL526" t="s">
        <v>86</v>
      </c>
      <c r="DM526" t="s">
        <v>63</v>
      </c>
      <c r="DN526">
        <v>0</v>
      </c>
      <c r="DO526">
        <v>0</v>
      </c>
      <c r="DP526">
        <v>1</v>
      </c>
      <c r="DQ526">
        <v>1</v>
      </c>
      <c r="DU526">
        <v>1013</v>
      </c>
      <c r="DV526" t="s">
        <v>475</v>
      </c>
      <c r="DW526" t="s">
        <v>475</v>
      </c>
      <c r="DX526">
        <v>1</v>
      </c>
      <c r="DZ526" t="s">
        <v>3</v>
      </c>
      <c r="EA526" t="s">
        <v>3</v>
      </c>
      <c r="EB526" t="s">
        <v>3</v>
      </c>
      <c r="EC526" t="s">
        <v>3</v>
      </c>
      <c r="EE526">
        <v>53551142</v>
      </c>
      <c r="EF526">
        <v>2</v>
      </c>
      <c r="EG526" t="s">
        <v>38</v>
      </c>
      <c r="EH526">
        <v>15</v>
      </c>
      <c r="EI526" t="s">
        <v>149</v>
      </c>
      <c r="EJ526">
        <v>1</v>
      </c>
      <c r="EK526">
        <v>15001</v>
      </c>
      <c r="EL526" t="s">
        <v>149</v>
      </c>
      <c r="EM526" t="s">
        <v>150</v>
      </c>
      <c r="EO526" t="s">
        <v>67</v>
      </c>
      <c r="EQ526">
        <v>131072</v>
      </c>
      <c r="ER526">
        <v>6747.4</v>
      </c>
      <c r="ES526">
        <v>5350.85</v>
      </c>
      <c r="ET526">
        <v>433.43</v>
      </c>
      <c r="EU526">
        <v>10.26</v>
      </c>
      <c r="EV526">
        <v>963.12</v>
      </c>
      <c r="EW526">
        <v>102.46</v>
      </c>
      <c r="EX526">
        <v>0.76</v>
      </c>
      <c r="EY526">
        <v>0</v>
      </c>
      <c r="FQ526">
        <v>0</v>
      </c>
      <c r="FR526">
        <f>ROUND(IF(AND(BH526=3,BI526=3),P526,0),0)</f>
        <v>0</v>
      </c>
      <c r="FS526">
        <v>0</v>
      </c>
      <c r="FX526">
        <v>90</v>
      </c>
      <c r="FY526">
        <v>41.65</v>
      </c>
      <c r="GA526" t="s">
        <v>3</v>
      </c>
      <c r="GD526">
        <v>1</v>
      </c>
      <c r="GF526">
        <v>-1153906230</v>
      </c>
      <c r="GG526">
        <v>2</v>
      </c>
      <c r="GH526">
        <v>1</v>
      </c>
      <c r="GI526">
        <v>2</v>
      </c>
      <c r="GJ526">
        <v>0</v>
      </c>
      <c r="GK526">
        <v>0</v>
      </c>
      <c r="GL526">
        <f>ROUND(IF(AND(BH526=3,BI526=3,FS526&lt;&gt;0),P526,0),0)</f>
        <v>0</v>
      </c>
      <c r="GM526">
        <f>ROUND(O526+X526+Y526,0)+GX526</f>
        <v>700276</v>
      </c>
      <c r="GN526">
        <f>IF(OR(BI526=0,BI526=1),ROUND(O526+X526+Y526,0),0)</f>
        <v>700276</v>
      </c>
      <c r="GO526">
        <f>IF(BI526=2,ROUND(O526+X526+Y526,0),0)</f>
        <v>0</v>
      </c>
      <c r="GP526">
        <f>IF(BI526=4,ROUND(O526+X526+Y526,0)+GX526,0)</f>
        <v>0</v>
      </c>
      <c r="GR526">
        <v>0</v>
      </c>
      <c r="GS526">
        <v>0</v>
      </c>
      <c r="GT526">
        <v>0</v>
      </c>
      <c r="GU526" t="s">
        <v>3</v>
      </c>
      <c r="GV526">
        <f t="shared" si="358"/>
        <v>0</v>
      </c>
      <c r="GW526">
        <v>1</v>
      </c>
      <c r="GX526">
        <f>ROUND(HC526*I526,0)</f>
        <v>0</v>
      </c>
      <c r="HA526">
        <v>0</v>
      </c>
      <c r="HB526">
        <v>0</v>
      </c>
      <c r="HC526">
        <f t="shared" si="359"/>
        <v>0</v>
      </c>
      <c r="HE526" t="s">
        <v>3</v>
      </c>
      <c r="HF526" t="s">
        <v>3</v>
      </c>
      <c r="HM526" t="s">
        <v>3</v>
      </c>
      <c r="HN526" t="s">
        <v>151</v>
      </c>
      <c r="HO526" t="s">
        <v>152</v>
      </c>
      <c r="HP526" t="s">
        <v>149</v>
      </c>
      <c r="HQ526" t="s">
        <v>149</v>
      </c>
      <c r="IK526">
        <v>0</v>
      </c>
    </row>
    <row r="527" spans="1:255" x14ac:dyDescent="0.2">
      <c r="A527" s="2">
        <v>18</v>
      </c>
      <c r="B527" s="2">
        <v>1</v>
      </c>
      <c r="C527" s="2">
        <v>1012</v>
      </c>
      <c r="D527" s="2"/>
      <c r="E527" s="2" t="s">
        <v>679</v>
      </c>
      <c r="F527" s="2" t="s">
        <v>680</v>
      </c>
      <c r="G527" s="2" t="s">
        <v>681</v>
      </c>
      <c r="H527" s="2" t="s">
        <v>128</v>
      </c>
      <c r="I527" s="2">
        <f>I525*J527</f>
        <v>-501.50699999999995</v>
      </c>
      <c r="J527" s="2">
        <v>-103</v>
      </c>
      <c r="K527" s="2">
        <v>-103</v>
      </c>
      <c r="L527" s="2"/>
      <c r="M527" s="2"/>
      <c r="N527" s="2"/>
      <c r="O527" s="2">
        <f>ROUND(CP527,2)</f>
        <v>-14543.7</v>
      </c>
      <c r="P527" s="2">
        <f>ROUND(CQ527*I527,2)</f>
        <v>-14543.7</v>
      </c>
      <c r="Q527" s="2">
        <f>ROUND(CR527*I527,2)</f>
        <v>0</v>
      </c>
      <c r="R527" s="2">
        <f>ROUND(CS527*I527,2)</f>
        <v>0</v>
      </c>
      <c r="S527" s="2">
        <f>ROUND(CT527*I527,2)</f>
        <v>0</v>
      </c>
      <c r="T527" s="2">
        <f>ROUND(CU527*I527,2)</f>
        <v>0</v>
      </c>
      <c r="U527" s="2">
        <f t="shared" si="341"/>
        <v>0</v>
      </c>
      <c r="V527" s="2">
        <f t="shared" si="342"/>
        <v>0</v>
      </c>
      <c r="W527" s="2">
        <f>ROUND(CX527*I527,2)</f>
        <v>-75.23</v>
      </c>
      <c r="X527" s="2">
        <f>ROUND(CY527,2)</f>
        <v>0</v>
      </c>
      <c r="Y527" s="2">
        <f>ROUND(CZ527,2)</f>
        <v>0</v>
      </c>
      <c r="Z527" s="2"/>
      <c r="AA527" s="2">
        <v>53551706</v>
      </c>
      <c r="AB527" s="2">
        <f t="shared" si="343"/>
        <v>29</v>
      </c>
      <c r="AC527" s="2">
        <f t="shared" si="344"/>
        <v>29</v>
      </c>
      <c r="AD527" s="2">
        <f t="shared" ref="AD527:AD532" si="360">ROUND((((ET527)-(EU527))+AE527),2)</f>
        <v>0</v>
      </c>
      <c r="AE527" s="2">
        <f t="shared" ref="AE527:AF532" si="361">ROUND((EU527),2)</f>
        <v>0</v>
      </c>
      <c r="AF527" s="2">
        <f t="shared" si="361"/>
        <v>0</v>
      </c>
      <c r="AG527" s="2">
        <f t="shared" si="345"/>
        <v>0</v>
      </c>
      <c r="AH527" s="2">
        <f t="shared" ref="AH527:AI532" si="362">(EW527)</f>
        <v>0</v>
      </c>
      <c r="AI527" s="2">
        <f t="shared" si="362"/>
        <v>0</v>
      </c>
      <c r="AJ527" s="2">
        <f t="shared" si="346"/>
        <v>0.15</v>
      </c>
      <c r="AK527" s="2">
        <v>29</v>
      </c>
      <c r="AL527" s="2">
        <v>29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0.15</v>
      </c>
      <c r="AT527" s="2">
        <v>100</v>
      </c>
      <c r="AU527" s="2">
        <v>49</v>
      </c>
      <c r="AV527" s="2">
        <v>1</v>
      </c>
      <c r="AW527" s="2">
        <v>1</v>
      </c>
      <c r="AX527" s="2"/>
      <c r="AY527" s="2"/>
      <c r="AZ527" s="2">
        <v>1</v>
      </c>
      <c r="BA527" s="2">
        <v>1</v>
      </c>
      <c r="BB527" s="2">
        <v>1</v>
      </c>
      <c r="BC527" s="2">
        <v>1</v>
      </c>
      <c r="BD527" s="2" t="s">
        <v>3</v>
      </c>
      <c r="BE527" s="2" t="s">
        <v>3</v>
      </c>
      <c r="BF527" s="2" t="s">
        <v>3</v>
      </c>
      <c r="BG527" s="2" t="s">
        <v>3</v>
      </c>
      <c r="BH527" s="2">
        <v>3</v>
      </c>
      <c r="BI527" s="2">
        <v>1</v>
      </c>
      <c r="BJ527" s="2" t="s">
        <v>682</v>
      </c>
      <c r="BK527" s="2"/>
      <c r="BL527" s="2"/>
      <c r="BM527" s="2">
        <v>15001</v>
      </c>
      <c r="BN527" s="2">
        <v>0</v>
      </c>
      <c r="BO527" s="2" t="s">
        <v>3</v>
      </c>
      <c r="BP527" s="2">
        <v>0</v>
      </c>
      <c r="BQ527" s="2">
        <v>2</v>
      </c>
      <c r="BR527" s="2">
        <v>1</v>
      </c>
      <c r="BS527" s="2">
        <v>1</v>
      </c>
      <c r="BT527" s="2">
        <v>1</v>
      </c>
      <c r="BU527" s="2">
        <v>1</v>
      </c>
      <c r="BV527" s="2">
        <v>1</v>
      </c>
      <c r="BW527" s="2">
        <v>1</v>
      </c>
      <c r="BX527" s="2">
        <v>1</v>
      </c>
      <c r="BY527" s="2" t="s">
        <v>3</v>
      </c>
      <c r="BZ527" s="2">
        <v>100</v>
      </c>
      <c r="CA527" s="2">
        <v>49</v>
      </c>
      <c r="CB527" s="2" t="s">
        <v>3</v>
      </c>
      <c r="CC527" s="2"/>
      <c r="CD527" s="2"/>
      <c r="CE527" s="2">
        <v>0</v>
      </c>
      <c r="CF527" s="2">
        <v>0</v>
      </c>
      <c r="CG527" s="2">
        <v>0</v>
      </c>
      <c r="CH527" s="2"/>
      <c r="CI527" s="2"/>
      <c r="CJ527" s="2"/>
      <c r="CK527" s="2"/>
      <c r="CL527" s="2"/>
      <c r="CM527" s="2">
        <v>0</v>
      </c>
      <c r="CN527" s="2" t="s">
        <v>3</v>
      </c>
      <c r="CO527" s="2">
        <v>0</v>
      </c>
      <c r="CP527" s="2">
        <f t="shared" si="347"/>
        <v>-14543.7</v>
      </c>
      <c r="CQ527" s="2">
        <f t="shared" si="348"/>
        <v>29</v>
      </c>
      <c r="CR527" s="2">
        <f t="shared" si="349"/>
        <v>0</v>
      </c>
      <c r="CS527" s="2">
        <f t="shared" si="350"/>
        <v>0</v>
      </c>
      <c r="CT527" s="2">
        <f t="shared" si="351"/>
        <v>0</v>
      </c>
      <c r="CU527" s="2">
        <f t="shared" si="352"/>
        <v>0</v>
      </c>
      <c r="CV527" s="2">
        <f t="shared" si="353"/>
        <v>0</v>
      </c>
      <c r="CW527" s="2">
        <f t="shared" si="354"/>
        <v>0</v>
      </c>
      <c r="CX527" s="2">
        <f t="shared" si="355"/>
        <v>0.15</v>
      </c>
      <c r="CY527" s="2">
        <f t="shared" si="356"/>
        <v>0</v>
      </c>
      <c r="CZ527" s="2">
        <f t="shared" si="357"/>
        <v>0</v>
      </c>
      <c r="DA527" s="2"/>
      <c r="DB527" s="2"/>
      <c r="DC527" s="2" t="s">
        <v>3</v>
      </c>
      <c r="DD527" s="2" t="s">
        <v>3</v>
      </c>
      <c r="DE527" s="2" t="s">
        <v>3</v>
      </c>
      <c r="DF527" s="2" t="s">
        <v>3</v>
      </c>
      <c r="DG527" s="2" t="s">
        <v>3</v>
      </c>
      <c r="DH527" s="2" t="s">
        <v>3</v>
      </c>
      <c r="DI527" s="2" t="s">
        <v>3</v>
      </c>
      <c r="DJ527" s="2" t="s">
        <v>3</v>
      </c>
      <c r="DK527" s="2" t="s">
        <v>3</v>
      </c>
      <c r="DL527" s="2" t="s">
        <v>3</v>
      </c>
      <c r="DM527" s="2" t="s">
        <v>3</v>
      </c>
      <c r="DN527" s="2">
        <v>0</v>
      </c>
      <c r="DO527" s="2">
        <v>0</v>
      </c>
      <c r="DP527" s="2">
        <v>1</v>
      </c>
      <c r="DQ527" s="2">
        <v>1</v>
      </c>
      <c r="DR527" s="2"/>
      <c r="DS527" s="2"/>
      <c r="DT527" s="2"/>
      <c r="DU527" s="2">
        <v>1005</v>
      </c>
      <c r="DV527" s="2" t="s">
        <v>128</v>
      </c>
      <c r="DW527" s="2" t="s">
        <v>128</v>
      </c>
      <c r="DX527" s="2">
        <v>1</v>
      </c>
      <c r="DY527" s="2"/>
      <c r="DZ527" s="2" t="s">
        <v>3</v>
      </c>
      <c r="EA527" s="2" t="s">
        <v>3</v>
      </c>
      <c r="EB527" s="2" t="s">
        <v>3</v>
      </c>
      <c r="EC527" s="2" t="s">
        <v>3</v>
      </c>
      <c r="ED527" s="2"/>
      <c r="EE527" s="2">
        <v>53551142</v>
      </c>
      <c r="EF527" s="2">
        <v>2</v>
      </c>
      <c r="EG527" s="2" t="s">
        <v>38</v>
      </c>
      <c r="EH527" s="2">
        <v>15</v>
      </c>
      <c r="EI527" s="2" t="s">
        <v>149</v>
      </c>
      <c r="EJ527" s="2">
        <v>1</v>
      </c>
      <c r="EK527" s="2">
        <v>15001</v>
      </c>
      <c r="EL527" s="2" t="s">
        <v>149</v>
      </c>
      <c r="EM527" s="2" t="s">
        <v>150</v>
      </c>
      <c r="EN527" s="2"/>
      <c r="EO527" s="2" t="s">
        <v>3</v>
      </c>
      <c r="EP527" s="2"/>
      <c r="EQ527" s="2">
        <v>32768</v>
      </c>
      <c r="ER527" s="2">
        <v>29</v>
      </c>
      <c r="ES527" s="2">
        <v>29</v>
      </c>
      <c r="ET527" s="2">
        <v>0</v>
      </c>
      <c r="EU527" s="2">
        <v>0</v>
      </c>
      <c r="EV527" s="2">
        <v>0</v>
      </c>
      <c r="EW527" s="2">
        <v>0</v>
      </c>
      <c r="EX527" s="2">
        <v>0</v>
      </c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>
        <v>0</v>
      </c>
      <c r="FR527" s="2">
        <f>ROUND(IF(AND(BH527=3,BI527=3),P527,0),2)</f>
        <v>0</v>
      </c>
      <c r="FS527" s="2">
        <v>0</v>
      </c>
      <c r="FT527" s="2"/>
      <c r="FU527" s="2"/>
      <c r="FV527" s="2"/>
      <c r="FW527" s="2"/>
      <c r="FX527" s="2">
        <v>100</v>
      </c>
      <c r="FY527" s="2">
        <v>49</v>
      </c>
      <c r="FZ527" s="2"/>
      <c r="GA527" s="2" t="s">
        <v>3</v>
      </c>
      <c r="GB527" s="2"/>
      <c r="GC527" s="2"/>
      <c r="GD527" s="2">
        <v>1</v>
      </c>
      <c r="GE527" s="2"/>
      <c r="GF527" s="2">
        <v>1707226279</v>
      </c>
      <c r="GG527" s="2">
        <v>2</v>
      </c>
      <c r="GH527" s="2">
        <v>1</v>
      </c>
      <c r="GI527" s="2">
        <v>-2</v>
      </c>
      <c r="GJ527" s="2">
        <v>0</v>
      </c>
      <c r="GK527" s="2">
        <v>0</v>
      </c>
      <c r="GL527" s="2">
        <f>ROUND(IF(AND(BH527=3,BI527=3,FS527&lt;&gt;0),P527,0),2)</f>
        <v>0</v>
      </c>
      <c r="GM527" s="2">
        <f>ROUND(O527+X527+Y527,2)+GX527</f>
        <v>-14543.7</v>
      </c>
      <c r="GN527" s="2">
        <f>IF(OR(BI527=0,BI527=1),ROUND(O527+X527+Y527,2),0)</f>
        <v>-14543.7</v>
      </c>
      <c r="GO527" s="2">
        <f>IF(BI527=2,ROUND(O527+X527+Y527,2),0)</f>
        <v>0</v>
      </c>
      <c r="GP527" s="2">
        <f>IF(BI527=4,ROUND(O527+X527+Y527,2)+GX527,0)</f>
        <v>0</v>
      </c>
      <c r="GQ527" s="2"/>
      <c r="GR527" s="2">
        <v>0</v>
      </c>
      <c r="GS527" s="2">
        <v>0</v>
      </c>
      <c r="GT527" s="2">
        <v>0</v>
      </c>
      <c r="GU527" s="2" t="s">
        <v>3</v>
      </c>
      <c r="GV527" s="2">
        <f t="shared" si="358"/>
        <v>0</v>
      </c>
      <c r="GW527" s="2">
        <v>1</v>
      </c>
      <c r="GX527" s="2">
        <f>ROUND(HC527*I527,2)</f>
        <v>0</v>
      </c>
      <c r="GY527" s="2"/>
      <c r="GZ527" s="2"/>
      <c r="HA527" s="2">
        <v>0</v>
      </c>
      <c r="HB527" s="2">
        <v>0</v>
      </c>
      <c r="HC527" s="2">
        <f t="shared" si="359"/>
        <v>0</v>
      </c>
      <c r="HD527" s="2"/>
      <c r="HE527" s="2" t="s">
        <v>3</v>
      </c>
      <c r="HF527" s="2" t="s">
        <v>3</v>
      </c>
      <c r="HG527" s="2"/>
      <c r="HH527" s="2"/>
      <c r="HI527" s="2"/>
      <c r="HJ527" s="2"/>
      <c r="HK527" s="2"/>
      <c r="HL527" s="2"/>
      <c r="HM527" s="2" t="s">
        <v>3</v>
      </c>
      <c r="HN527" s="2" t="s">
        <v>151</v>
      </c>
      <c r="HO527" s="2" t="s">
        <v>152</v>
      </c>
      <c r="HP527" s="2" t="s">
        <v>149</v>
      </c>
      <c r="HQ527" s="2" t="s">
        <v>149</v>
      </c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>
        <v>0</v>
      </c>
      <c r="IL527" s="2"/>
      <c r="IM527" s="2"/>
      <c r="IN527" s="2"/>
      <c r="IO527" s="2"/>
      <c r="IP527" s="2"/>
      <c r="IQ527" s="2"/>
      <c r="IR527" s="2"/>
      <c r="IS527" s="2"/>
      <c r="IT527" s="2"/>
      <c r="IU527" s="2"/>
    </row>
    <row r="528" spans="1:255" x14ac:dyDescent="0.2">
      <c r="A528">
        <v>18</v>
      </c>
      <c r="B528">
        <v>1</v>
      </c>
      <c r="C528">
        <v>1020</v>
      </c>
      <c r="E528" t="s">
        <v>679</v>
      </c>
      <c r="F528" t="s">
        <v>680</v>
      </c>
      <c r="G528" t="s">
        <v>681</v>
      </c>
      <c r="H528" t="s">
        <v>128</v>
      </c>
      <c r="I528">
        <f>I526*J528</f>
        <v>-501.50699999999995</v>
      </c>
      <c r="J528">
        <v>-103</v>
      </c>
      <c r="K528">
        <v>-103</v>
      </c>
      <c r="O528">
        <f>ROUND(CP528,0)</f>
        <v>-117513</v>
      </c>
      <c r="P528">
        <f>ROUND(CQ528*I528,0)</f>
        <v>-117513</v>
      </c>
      <c r="Q528">
        <f>ROUND(CR528*I528,0)</f>
        <v>0</v>
      </c>
      <c r="R528">
        <f>ROUND(CS528*I528,0)</f>
        <v>0</v>
      </c>
      <c r="S528">
        <f>ROUND(CT528*I528,0)</f>
        <v>0</v>
      </c>
      <c r="T528">
        <f>ROUND(CU528*I528,0)</f>
        <v>0</v>
      </c>
      <c r="U528">
        <f t="shared" si="341"/>
        <v>0</v>
      </c>
      <c r="V528">
        <f t="shared" si="342"/>
        <v>0</v>
      </c>
      <c r="W528">
        <f>ROUND(CX528*I528,0)</f>
        <v>-75</v>
      </c>
      <c r="X528">
        <f>ROUND(CY528,0)</f>
        <v>0</v>
      </c>
      <c r="Y528">
        <f>ROUND(CZ528,0)</f>
        <v>0</v>
      </c>
      <c r="AA528">
        <v>53551707</v>
      </c>
      <c r="AB528">
        <f t="shared" si="343"/>
        <v>29</v>
      </c>
      <c r="AC528">
        <f t="shared" si="344"/>
        <v>29</v>
      </c>
      <c r="AD528">
        <f t="shared" si="360"/>
        <v>0</v>
      </c>
      <c r="AE528">
        <f t="shared" si="361"/>
        <v>0</v>
      </c>
      <c r="AF528">
        <f t="shared" si="361"/>
        <v>0</v>
      </c>
      <c r="AG528">
        <f t="shared" si="345"/>
        <v>0</v>
      </c>
      <c r="AH528">
        <f t="shared" si="362"/>
        <v>0</v>
      </c>
      <c r="AI528">
        <f t="shared" si="362"/>
        <v>0</v>
      </c>
      <c r="AJ528">
        <f t="shared" si="346"/>
        <v>0.15</v>
      </c>
      <c r="AK528">
        <v>29</v>
      </c>
      <c r="AL528">
        <v>29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0.15</v>
      </c>
      <c r="AT528">
        <v>100</v>
      </c>
      <c r="AU528">
        <v>49</v>
      </c>
      <c r="AV528">
        <v>1</v>
      </c>
      <c r="AW528">
        <v>1</v>
      </c>
      <c r="AZ528">
        <v>1</v>
      </c>
      <c r="BA528">
        <v>1</v>
      </c>
      <c r="BB528">
        <v>1</v>
      </c>
      <c r="BC528">
        <v>8.08</v>
      </c>
      <c r="BD528" t="s">
        <v>3</v>
      </c>
      <c r="BE528" t="s">
        <v>3</v>
      </c>
      <c r="BF528" t="s">
        <v>3</v>
      </c>
      <c r="BG528" t="s">
        <v>3</v>
      </c>
      <c r="BH528">
        <v>3</v>
      </c>
      <c r="BI528">
        <v>1</v>
      </c>
      <c r="BJ528" t="s">
        <v>682</v>
      </c>
      <c r="BM528">
        <v>15001</v>
      </c>
      <c r="BN528">
        <v>0</v>
      </c>
      <c r="BO528" t="s">
        <v>680</v>
      </c>
      <c r="BP528">
        <v>1</v>
      </c>
      <c r="BQ528">
        <v>2</v>
      </c>
      <c r="BR528">
        <v>1</v>
      </c>
      <c r="BS528">
        <v>1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3</v>
      </c>
      <c r="BZ528">
        <v>100</v>
      </c>
      <c r="CA528">
        <v>49</v>
      </c>
      <c r="CB528" t="s">
        <v>3</v>
      </c>
      <c r="CE528">
        <v>0</v>
      </c>
      <c r="CF528">
        <v>0</v>
      </c>
      <c r="CG528">
        <v>0</v>
      </c>
      <c r="CM528">
        <v>0</v>
      </c>
      <c r="CN528" t="s">
        <v>3</v>
      </c>
      <c r="CO528">
        <v>0</v>
      </c>
      <c r="CP528">
        <f t="shared" si="347"/>
        <v>-117513</v>
      </c>
      <c r="CQ528">
        <f t="shared" si="348"/>
        <v>234.32</v>
      </c>
      <c r="CR528">
        <f t="shared" si="349"/>
        <v>0</v>
      </c>
      <c r="CS528">
        <f t="shared" si="350"/>
        <v>0</v>
      </c>
      <c r="CT528">
        <f t="shared" si="351"/>
        <v>0</v>
      </c>
      <c r="CU528">
        <f t="shared" si="352"/>
        <v>0</v>
      </c>
      <c r="CV528">
        <f t="shared" si="353"/>
        <v>0</v>
      </c>
      <c r="CW528">
        <f t="shared" si="354"/>
        <v>0</v>
      </c>
      <c r="CX528">
        <f t="shared" si="355"/>
        <v>0.15</v>
      </c>
      <c r="CY528">
        <f t="shared" si="356"/>
        <v>0</v>
      </c>
      <c r="CZ528">
        <f t="shared" si="357"/>
        <v>0</v>
      </c>
      <c r="DC528" t="s">
        <v>3</v>
      </c>
      <c r="DD528" t="s">
        <v>3</v>
      </c>
      <c r="DE528" t="s">
        <v>3</v>
      </c>
      <c r="DF528" t="s">
        <v>3</v>
      </c>
      <c r="DG528" t="s">
        <v>3</v>
      </c>
      <c r="DH528" t="s">
        <v>3</v>
      </c>
      <c r="DI528" t="s">
        <v>3</v>
      </c>
      <c r="DJ528" t="s">
        <v>3</v>
      </c>
      <c r="DK528" t="s">
        <v>3</v>
      </c>
      <c r="DL528" t="s">
        <v>3</v>
      </c>
      <c r="DM528" t="s">
        <v>3</v>
      </c>
      <c r="DN528">
        <v>0</v>
      </c>
      <c r="DO528">
        <v>0</v>
      </c>
      <c r="DP528">
        <v>1</v>
      </c>
      <c r="DQ528">
        <v>1</v>
      </c>
      <c r="DU528">
        <v>1005</v>
      </c>
      <c r="DV528" t="s">
        <v>128</v>
      </c>
      <c r="DW528" t="s">
        <v>128</v>
      </c>
      <c r="DX528">
        <v>1</v>
      </c>
      <c r="DZ528" t="s">
        <v>3</v>
      </c>
      <c r="EA528" t="s">
        <v>3</v>
      </c>
      <c r="EB528" t="s">
        <v>3</v>
      </c>
      <c r="EC528" t="s">
        <v>3</v>
      </c>
      <c r="EE528">
        <v>53551142</v>
      </c>
      <c r="EF528">
        <v>2</v>
      </c>
      <c r="EG528" t="s">
        <v>38</v>
      </c>
      <c r="EH528">
        <v>15</v>
      </c>
      <c r="EI528" t="s">
        <v>149</v>
      </c>
      <c r="EJ528">
        <v>1</v>
      </c>
      <c r="EK528">
        <v>15001</v>
      </c>
      <c r="EL528" t="s">
        <v>149</v>
      </c>
      <c r="EM528" t="s">
        <v>150</v>
      </c>
      <c r="EO528" t="s">
        <v>3</v>
      </c>
      <c r="EQ528">
        <v>32768</v>
      </c>
      <c r="ER528">
        <v>29</v>
      </c>
      <c r="ES528">
        <v>29</v>
      </c>
      <c r="ET528">
        <v>0</v>
      </c>
      <c r="EU528">
        <v>0</v>
      </c>
      <c r="EV528">
        <v>0</v>
      </c>
      <c r="EW528">
        <v>0</v>
      </c>
      <c r="EX528">
        <v>0</v>
      </c>
      <c r="FQ528">
        <v>0</v>
      </c>
      <c r="FR528">
        <f>ROUND(IF(AND(BH528=3,BI528=3),P528,0),0)</f>
        <v>0</v>
      </c>
      <c r="FS528">
        <v>0</v>
      </c>
      <c r="FX528">
        <v>100</v>
      </c>
      <c r="FY528">
        <v>49</v>
      </c>
      <c r="GA528" t="s">
        <v>3</v>
      </c>
      <c r="GD528">
        <v>1</v>
      </c>
      <c r="GF528">
        <v>1707226279</v>
      </c>
      <c r="GG528">
        <v>2</v>
      </c>
      <c r="GH528">
        <v>1</v>
      </c>
      <c r="GI528">
        <v>2</v>
      </c>
      <c r="GJ528">
        <v>0</v>
      </c>
      <c r="GK528">
        <v>0</v>
      </c>
      <c r="GL528">
        <f>ROUND(IF(AND(BH528=3,BI528=3,FS528&lt;&gt;0),P528,0),0)</f>
        <v>0</v>
      </c>
      <c r="GM528">
        <f>ROUND(O528+X528+Y528,0)+GX528</f>
        <v>-117513</v>
      </c>
      <c r="GN528">
        <f>IF(OR(BI528=0,BI528=1),ROUND(O528+X528+Y528,0),0)</f>
        <v>-117513</v>
      </c>
      <c r="GO528">
        <f>IF(BI528=2,ROUND(O528+X528+Y528,0),0)</f>
        <v>0</v>
      </c>
      <c r="GP528">
        <f>IF(BI528=4,ROUND(O528+X528+Y528,0)+GX528,0)</f>
        <v>0</v>
      </c>
      <c r="GR528">
        <v>0</v>
      </c>
      <c r="GS528">
        <v>0</v>
      </c>
      <c r="GT528">
        <v>0</v>
      </c>
      <c r="GU528" t="s">
        <v>3</v>
      </c>
      <c r="GV528">
        <f t="shared" si="358"/>
        <v>0</v>
      </c>
      <c r="GW528">
        <v>1</v>
      </c>
      <c r="GX528">
        <f>ROUND(HC528*I528,0)</f>
        <v>0</v>
      </c>
      <c r="HA528">
        <v>0</v>
      </c>
      <c r="HB528">
        <v>0</v>
      </c>
      <c r="HC528">
        <f t="shared" si="359"/>
        <v>0</v>
      </c>
      <c r="HE528" t="s">
        <v>3</v>
      </c>
      <c r="HF528" t="s">
        <v>3</v>
      </c>
      <c r="HM528" t="s">
        <v>3</v>
      </c>
      <c r="HN528" t="s">
        <v>151</v>
      </c>
      <c r="HO528" t="s">
        <v>152</v>
      </c>
      <c r="HP528" t="s">
        <v>149</v>
      </c>
      <c r="HQ528" t="s">
        <v>149</v>
      </c>
      <c r="IK528">
        <v>0</v>
      </c>
    </row>
    <row r="529" spans="1:255" x14ac:dyDescent="0.2">
      <c r="A529" s="2">
        <v>18</v>
      </c>
      <c r="B529" s="2">
        <v>1</v>
      </c>
      <c r="C529" s="2">
        <v>1013</v>
      </c>
      <c r="D529" s="2"/>
      <c r="E529" s="2" t="s">
        <v>683</v>
      </c>
      <c r="F529" s="2" t="s">
        <v>684</v>
      </c>
      <c r="G529" s="2" t="s">
        <v>685</v>
      </c>
      <c r="H529" s="2" t="s">
        <v>128</v>
      </c>
      <c r="I529" s="2">
        <f>I525*J529</f>
        <v>501.50699999999995</v>
      </c>
      <c r="J529" s="2">
        <v>103</v>
      </c>
      <c r="K529" s="2">
        <v>103</v>
      </c>
      <c r="L529" s="2"/>
      <c r="M529" s="2"/>
      <c r="N529" s="2"/>
      <c r="O529" s="2">
        <f>ROUND(CP529,2)</f>
        <v>24047.26</v>
      </c>
      <c r="P529" s="2">
        <f>ROUND(CQ529*I529,2)</f>
        <v>24047.26</v>
      </c>
      <c r="Q529" s="2">
        <f>ROUND(CR529*I529,2)</f>
        <v>0</v>
      </c>
      <c r="R529" s="2">
        <f>ROUND(CS529*I529,2)</f>
        <v>0</v>
      </c>
      <c r="S529" s="2">
        <f>ROUND(CT529*I529,2)</f>
        <v>0</v>
      </c>
      <c r="T529" s="2">
        <f>ROUND(CU529*I529,2)</f>
        <v>0</v>
      </c>
      <c r="U529" s="2">
        <f t="shared" si="341"/>
        <v>0</v>
      </c>
      <c r="V529" s="2">
        <f t="shared" si="342"/>
        <v>0</v>
      </c>
      <c r="W529" s="2">
        <f>ROUND(CX529*I529,2)</f>
        <v>75.23</v>
      </c>
      <c r="X529" s="2">
        <f>ROUND(CY529,2)</f>
        <v>0</v>
      </c>
      <c r="Y529" s="2">
        <f>ROUND(CZ529,2)</f>
        <v>0</v>
      </c>
      <c r="Z529" s="2"/>
      <c r="AA529" s="2">
        <v>53551706</v>
      </c>
      <c r="AB529" s="2">
        <f t="shared" si="343"/>
        <v>47.95</v>
      </c>
      <c r="AC529" s="2">
        <f t="shared" si="344"/>
        <v>47.95</v>
      </c>
      <c r="AD529" s="2">
        <f t="shared" si="360"/>
        <v>0</v>
      </c>
      <c r="AE529" s="2">
        <f t="shared" si="361"/>
        <v>0</v>
      </c>
      <c r="AF529" s="2">
        <f t="shared" si="361"/>
        <v>0</v>
      </c>
      <c r="AG529" s="2">
        <f t="shared" si="345"/>
        <v>0</v>
      </c>
      <c r="AH529" s="2">
        <f t="shared" si="362"/>
        <v>0</v>
      </c>
      <c r="AI529" s="2">
        <f t="shared" si="362"/>
        <v>0</v>
      </c>
      <c r="AJ529" s="2">
        <f t="shared" si="346"/>
        <v>0.15</v>
      </c>
      <c r="AK529" s="2">
        <v>47.95</v>
      </c>
      <c r="AL529" s="2">
        <v>47.95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0.15</v>
      </c>
      <c r="AT529" s="2">
        <v>100</v>
      </c>
      <c r="AU529" s="2">
        <v>49</v>
      </c>
      <c r="AV529" s="2">
        <v>1</v>
      </c>
      <c r="AW529" s="2">
        <v>1</v>
      </c>
      <c r="AX529" s="2"/>
      <c r="AY529" s="2"/>
      <c r="AZ529" s="2">
        <v>1</v>
      </c>
      <c r="BA529" s="2">
        <v>1</v>
      </c>
      <c r="BB529" s="2">
        <v>1</v>
      </c>
      <c r="BC529" s="2">
        <v>1</v>
      </c>
      <c r="BD529" s="2" t="s">
        <v>3</v>
      </c>
      <c r="BE529" s="2" t="s">
        <v>3</v>
      </c>
      <c r="BF529" s="2" t="s">
        <v>3</v>
      </c>
      <c r="BG529" s="2" t="s">
        <v>3</v>
      </c>
      <c r="BH529" s="2">
        <v>3</v>
      </c>
      <c r="BI529" s="2">
        <v>1</v>
      </c>
      <c r="BJ529" s="2" t="s">
        <v>686</v>
      </c>
      <c r="BK529" s="2"/>
      <c r="BL529" s="2"/>
      <c r="BM529" s="2">
        <v>15001</v>
      </c>
      <c r="BN529" s="2">
        <v>0</v>
      </c>
      <c r="BO529" s="2" t="s">
        <v>3</v>
      </c>
      <c r="BP529" s="2">
        <v>0</v>
      </c>
      <c r="BQ529" s="2">
        <v>2</v>
      </c>
      <c r="BR529" s="2">
        <v>0</v>
      </c>
      <c r="BS529" s="2">
        <v>1</v>
      </c>
      <c r="BT529" s="2">
        <v>1</v>
      </c>
      <c r="BU529" s="2">
        <v>1</v>
      </c>
      <c r="BV529" s="2">
        <v>1</v>
      </c>
      <c r="BW529" s="2">
        <v>1</v>
      </c>
      <c r="BX529" s="2">
        <v>1</v>
      </c>
      <c r="BY529" s="2" t="s">
        <v>3</v>
      </c>
      <c r="BZ529" s="2">
        <v>100</v>
      </c>
      <c r="CA529" s="2">
        <v>49</v>
      </c>
      <c r="CB529" s="2" t="s">
        <v>3</v>
      </c>
      <c r="CC529" s="2"/>
      <c r="CD529" s="2"/>
      <c r="CE529" s="2">
        <v>0</v>
      </c>
      <c r="CF529" s="2">
        <v>0</v>
      </c>
      <c r="CG529" s="2">
        <v>0</v>
      </c>
      <c r="CH529" s="2"/>
      <c r="CI529" s="2"/>
      <c r="CJ529" s="2"/>
      <c r="CK529" s="2"/>
      <c r="CL529" s="2"/>
      <c r="CM529" s="2">
        <v>0</v>
      </c>
      <c r="CN529" s="2" t="s">
        <v>3</v>
      </c>
      <c r="CO529" s="2">
        <v>0</v>
      </c>
      <c r="CP529" s="2">
        <f t="shared" si="347"/>
        <v>24047.26</v>
      </c>
      <c r="CQ529" s="2">
        <f t="shared" si="348"/>
        <v>47.95</v>
      </c>
      <c r="CR529" s="2">
        <f t="shared" si="349"/>
        <v>0</v>
      </c>
      <c r="CS529" s="2">
        <f t="shared" si="350"/>
        <v>0</v>
      </c>
      <c r="CT529" s="2">
        <f t="shared" si="351"/>
        <v>0</v>
      </c>
      <c r="CU529" s="2">
        <f t="shared" si="352"/>
        <v>0</v>
      </c>
      <c r="CV529" s="2">
        <f t="shared" si="353"/>
        <v>0</v>
      </c>
      <c r="CW529" s="2">
        <f t="shared" si="354"/>
        <v>0</v>
      </c>
      <c r="CX529" s="2">
        <f t="shared" si="355"/>
        <v>0.15</v>
      </c>
      <c r="CY529" s="2">
        <f t="shared" si="356"/>
        <v>0</v>
      </c>
      <c r="CZ529" s="2">
        <f t="shared" si="357"/>
        <v>0</v>
      </c>
      <c r="DA529" s="2"/>
      <c r="DB529" s="2"/>
      <c r="DC529" s="2" t="s">
        <v>3</v>
      </c>
      <c r="DD529" s="2" t="s">
        <v>3</v>
      </c>
      <c r="DE529" s="2" t="s">
        <v>3</v>
      </c>
      <c r="DF529" s="2" t="s">
        <v>3</v>
      </c>
      <c r="DG529" s="2" t="s">
        <v>3</v>
      </c>
      <c r="DH529" s="2" t="s">
        <v>3</v>
      </c>
      <c r="DI529" s="2" t="s">
        <v>3</v>
      </c>
      <c r="DJ529" s="2" t="s">
        <v>3</v>
      </c>
      <c r="DK529" s="2" t="s">
        <v>3</v>
      </c>
      <c r="DL529" s="2" t="s">
        <v>3</v>
      </c>
      <c r="DM529" s="2" t="s">
        <v>3</v>
      </c>
      <c r="DN529" s="2">
        <v>0</v>
      </c>
      <c r="DO529" s="2">
        <v>0</v>
      </c>
      <c r="DP529" s="2">
        <v>1</v>
      </c>
      <c r="DQ529" s="2">
        <v>1</v>
      </c>
      <c r="DR529" s="2"/>
      <c r="DS529" s="2"/>
      <c r="DT529" s="2"/>
      <c r="DU529" s="2">
        <v>1005</v>
      </c>
      <c r="DV529" s="2" t="s">
        <v>128</v>
      </c>
      <c r="DW529" s="2" t="s">
        <v>128</v>
      </c>
      <c r="DX529" s="2">
        <v>1</v>
      </c>
      <c r="DY529" s="2"/>
      <c r="DZ529" s="2" t="s">
        <v>3</v>
      </c>
      <c r="EA529" s="2" t="s">
        <v>3</v>
      </c>
      <c r="EB529" s="2" t="s">
        <v>3</v>
      </c>
      <c r="EC529" s="2" t="s">
        <v>3</v>
      </c>
      <c r="ED529" s="2"/>
      <c r="EE529" s="2">
        <v>53551142</v>
      </c>
      <c r="EF529" s="2">
        <v>2</v>
      </c>
      <c r="EG529" s="2" t="s">
        <v>38</v>
      </c>
      <c r="EH529" s="2">
        <v>15</v>
      </c>
      <c r="EI529" s="2" t="s">
        <v>149</v>
      </c>
      <c r="EJ529" s="2">
        <v>1</v>
      </c>
      <c r="EK529" s="2">
        <v>15001</v>
      </c>
      <c r="EL529" s="2" t="s">
        <v>149</v>
      </c>
      <c r="EM529" s="2" t="s">
        <v>150</v>
      </c>
      <c r="EN529" s="2"/>
      <c r="EO529" s="2" t="s">
        <v>3</v>
      </c>
      <c r="EP529" s="2"/>
      <c r="EQ529" s="2">
        <v>0</v>
      </c>
      <c r="ER529" s="2">
        <v>47.95</v>
      </c>
      <c r="ES529" s="2">
        <v>47.95</v>
      </c>
      <c r="ET529" s="2">
        <v>0</v>
      </c>
      <c r="EU529" s="2">
        <v>0</v>
      </c>
      <c r="EV529" s="2">
        <v>0</v>
      </c>
      <c r="EW529" s="2">
        <v>0</v>
      </c>
      <c r="EX529" s="2">
        <v>0</v>
      </c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>
        <v>0</v>
      </c>
      <c r="FR529" s="2">
        <f>ROUND(IF(AND(BH529=3,BI529=3),P529,0),2)</f>
        <v>0</v>
      </c>
      <c r="FS529" s="2">
        <v>0</v>
      </c>
      <c r="FT529" s="2"/>
      <c r="FU529" s="2"/>
      <c r="FV529" s="2"/>
      <c r="FW529" s="2"/>
      <c r="FX529" s="2">
        <v>100</v>
      </c>
      <c r="FY529" s="2">
        <v>49</v>
      </c>
      <c r="FZ529" s="2"/>
      <c r="GA529" s="2" t="s">
        <v>3</v>
      </c>
      <c r="GB529" s="2"/>
      <c r="GC529" s="2"/>
      <c r="GD529" s="2">
        <v>1</v>
      </c>
      <c r="GE529" s="2"/>
      <c r="GF529" s="2">
        <v>-664624970</v>
      </c>
      <c r="GG529" s="2">
        <v>2</v>
      </c>
      <c r="GH529" s="2">
        <v>1</v>
      </c>
      <c r="GI529" s="2">
        <v>-2</v>
      </c>
      <c r="GJ529" s="2">
        <v>0</v>
      </c>
      <c r="GK529" s="2">
        <v>0</v>
      </c>
      <c r="GL529" s="2">
        <f>ROUND(IF(AND(BH529=3,BI529=3,FS529&lt;&gt;0),P529,0),2)</f>
        <v>0</v>
      </c>
      <c r="GM529" s="2">
        <f>ROUND(O529+X529+Y529,2)+GX529</f>
        <v>24047.26</v>
      </c>
      <c r="GN529" s="2">
        <f>IF(OR(BI529=0,BI529=1),ROUND(O529+X529+Y529,2),0)</f>
        <v>24047.26</v>
      </c>
      <c r="GO529" s="2">
        <f>IF(BI529=2,ROUND(O529+X529+Y529,2),0)</f>
        <v>0</v>
      </c>
      <c r="GP529" s="2">
        <f>IF(BI529=4,ROUND(O529+X529+Y529,2)+GX529,0)</f>
        <v>0</v>
      </c>
      <c r="GQ529" s="2"/>
      <c r="GR529" s="2">
        <v>0</v>
      </c>
      <c r="GS529" s="2">
        <v>0</v>
      </c>
      <c r="GT529" s="2">
        <v>0</v>
      </c>
      <c r="GU529" s="2" t="s">
        <v>3</v>
      </c>
      <c r="GV529" s="2">
        <f t="shared" si="358"/>
        <v>0</v>
      </c>
      <c r="GW529" s="2">
        <v>1</v>
      </c>
      <c r="GX529" s="2">
        <f>ROUND(HC529*I529,2)</f>
        <v>0</v>
      </c>
      <c r="GY529" s="2"/>
      <c r="GZ529" s="2"/>
      <c r="HA529" s="2">
        <v>0</v>
      </c>
      <c r="HB529" s="2">
        <v>0</v>
      </c>
      <c r="HC529" s="2">
        <f t="shared" si="359"/>
        <v>0</v>
      </c>
      <c r="HD529" s="2"/>
      <c r="HE529" s="2" t="s">
        <v>3</v>
      </c>
      <c r="HF529" s="2" t="s">
        <v>3</v>
      </c>
      <c r="HG529" s="2"/>
      <c r="HH529" s="2"/>
      <c r="HI529" s="2"/>
      <c r="HJ529" s="2"/>
      <c r="HK529" s="2"/>
      <c r="HL529" s="2"/>
      <c r="HM529" s="2" t="s">
        <v>3</v>
      </c>
      <c r="HN529" s="2" t="s">
        <v>151</v>
      </c>
      <c r="HO529" s="2" t="s">
        <v>152</v>
      </c>
      <c r="HP529" s="2" t="s">
        <v>149</v>
      </c>
      <c r="HQ529" s="2" t="s">
        <v>149</v>
      </c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>
        <v>0</v>
      </c>
      <c r="IL529" s="2"/>
      <c r="IM529" s="2"/>
      <c r="IN529" s="2"/>
      <c r="IO529" s="2"/>
      <c r="IP529" s="2"/>
      <c r="IQ529" s="2"/>
      <c r="IR529" s="2"/>
      <c r="IS529" s="2"/>
      <c r="IT529" s="2"/>
      <c r="IU529" s="2"/>
    </row>
    <row r="530" spans="1:255" x14ac:dyDescent="0.2">
      <c r="A530">
        <v>18</v>
      </c>
      <c r="B530">
        <v>1</v>
      </c>
      <c r="C530">
        <v>1021</v>
      </c>
      <c r="E530" t="s">
        <v>683</v>
      </c>
      <c r="F530" t="s">
        <v>684</v>
      </c>
      <c r="G530" t="s">
        <v>685</v>
      </c>
      <c r="H530" t="s">
        <v>128</v>
      </c>
      <c r="I530">
        <f>I526*J530</f>
        <v>501.50699999999995</v>
      </c>
      <c r="J530">
        <v>103</v>
      </c>
      <c r="K530">
        <v>103</v>
      </c>
      <c r="O530">
        <f>ROUND(CP530,0)</f>
        <v>302515</v>
      </c>
      <c r="P530">
        <f>ROUND(CQ530*I530,0)</f>
        <v>302515</v>
      </c>
      <c r="Q530">
        <f>ROUND(CR530*I530,0)</f>
        <v>0</v>
      </c>
      <c r="R530">
        <f>ROUND(CS530*I530,0)</f>
        <v>0</v>
      </c>
      <c r="S530">
        <f>ROUND(CT530*I530,0)</f>
        <v>0</v>
      </c>
      <c r="T530">
        <f>ROUND(CU530*I530,0)</f>
        <v>0</v>
      </c>
      <c r="U530">
        <f t="shared" si="341"/>
        <v>0</v>
      </c>
      <c r="V530">
        <f t="shared" si="342"/>
        <v>0</v>
      </c>
      <c r="W530">
        <f>ROUND(CX530*I530,0)</f>
        <v>75</v>
      </c>
      <c r="X530">
        <f>ROUND(CY530,0)</f>
        <v>0</v>
      </c>
      <c r="Y530">
        <f>ROUND(CZ530,0)</f>
        <v>0</v>
      </c>
      <c r="AA530">
        <v>53551707</v>
      </c>
      <c r="AB530">
        <f t="shared" si="343"/>
        <v>47.95</v>
      </c>
      <c r="AC530">
        <f t="shared" si="344"/>
        <v>47.95</v>
      </c>
      <c r="AD530">
        <f t="shared" si="360"/>
        <v>0</v>
      </c>
      <c r="AE530">
        <f t="shared" si="361"/>
        <v>0</v>
      </c>
      <c r="AF530">
        <f t="shared" si="361"/>
        <v>0</v>
      </c>
      <c r="AG530">
        <f t="shared" si="345"/>
        <v>0</v>
      </c>
      <c r="AH530">
        <f t="shared" si="362"/>
        <v>0</v>
      </c>
      <c r="AI530">
        <f t="shared" si="362"/>
        <v>0</v>
      </c>
      <c r="AJ530">
        <f t="shared" si="346"/>
        <v>0.15</v>
      </c>
      <c r="AK530">
        <v>47.95</v>
      </c>
      <c r="AL530">
        <v>47.95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0.15</v>
      </c>
      <c r="AT530">
        <v>100</v>
      </c>
      <c r="AU530">
        <v>49</v>
      </c>
      <c r="AV530">
        <v>1</v>
      </c>
      <c r="AW530">
        <v>1</v>
      </c>
      <c r="AZ530">
        <v>1</v>
      </c>
      <c r="BA530">
        <v>1</v>
      </c>
      <c r="BB530">
        <v>1</v>
      </c>
      <c r="BC530">
        <v>12.58</v>
      </c>
      <c r="BD530" t="s">
        <v>3</v>
      </c>
      <c r="BE530" t="s">
        <v>3</v>
      </c>
      <c r="BF530" t="s">
        <v>3</v>
      </c>
      <c r="BG530" t="s">
        <v>3</v>
      </c>
      <c r="BH530">
        <v>3</v>
      </c>
      <c r="BI530">
        <v>1</v>
      </c>
      <c r="BJ530" t="s">
        <v>686</v>
      </c>
      <c r="BM530">
        <v>15001</v>
      </c>
      <c r="BN530">
        <v>0</v>
      </c>
      <c r="BO530" t="s">
        <v>684</v>
      </c>
      <c r="BP530">
        <v>1</v>
      </c>
      <c r="BQ530">
        <v>2</v>
      </c>
      <c r="BR530">
        <v>0</v>
      </c>
      <c r="BS530">
        <v>1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3</v>
      </c>
      <c r="BZ530">
        <v>100</v>
      </c>
      <c r="CA530">
        <v>49</v>
      </c>
      <c r="CB530" t="s">
        <v>3</v>
      </c>
      <c r="CE530">
        <v>0</v>
      </c>
      <c r="CF530">
        <v>0</v>
      </c>
      <c r="CG530">
        <v>0</v>
      </c>
      <c r="CM530">
        <v>0</v>
      </c>
      <c r="CN530" t="s">
        <v>3</v>
      </c>
      <c r="CO530">
        <v>0</v>
      </c>
      <c r="CP530">
        <f t="shared" si="347"/>
        <v>302515</v>
      </c>
      <c r="CQ530">
        <f t="shared" si="348"/>
        <v>603.21100000000001</v>
      </c>
      <c r="CR530">
        <f t="shared" si="349"/>
        <v>0</v>
      </c>
      <c r="CS530">
        <f t="shared" si="350"/>
        <v>0</v>
      </c>
      <c r="CT530">
        <f t="shared" si="351"/>
        <v>0</v>
      </c>
      <c r="CU530">
        <f t="shared" si="352"/>
        <v>0</v>
      </c>
      <c r="CV530">
        <f t="shared" si="353"/>
        <v>0</v>
      </c>
      <c r="CW530">
        <f t="shared" si="354"/>
        <v>0</v>
      </c>
      <c r="CX530">
        <f t="shared" si="355"/>
        <v>0.15</v>
      </c>
      <c r="CY530">
        <f t="shared" si="356"/>
        <v>0</v>
      </c>
      <c r="CZ530">
        <f t="shared" si="357"/>
        <v>0</v>
      </c>
      <c r="DC530" t="s">
        <v>3</v>
      </c>
      <c r="DD530" t="s">
        <v>3</v>
      </c>
      <c r="DE530" t="s">
        <v>3</v>
      </c>
      <c r="DF530" t="s">
        <v>3</v>
      </c>
      <c r="DG530" t="s">
        <v>3</v>
      </c>
      <c r="DH530" t="s">
        <v>3</v>
      </c>
      <c r="DI530" t="s">
        <v>3</v>
      </c>
      <c r="DJ530" t="s">
        <v>3</v>
      </c>
      <c r="DK530" t="s">
        <v>3</v>
      </c>
      <c r="DL530" t="s">
        <v>3</v>
      </c>
      <c r="DM530" t="s">
        <v>3</v>
      </c>
      <c r="DN530">
        <v>0</v>
      </c>
      <c r="DO530">
        <v>0</v>
      </c>
      <c r="DP530">
        <v>1</v>
      </c>
      <c r="DQ530">
        <v>1</v>
      </c>
      <c r="DU530">
        <v>1005</v>
      </c>
      <c r="DV530" t="s">
        <v>128</v>
      </c>
      <c r="DW530" t="s">
        <v>128</v>
      </c>
      <c r="DX530">
        <v>1</v>
      </c>
      <c r="DZ530" t="s">
        <v>3</v>
      </c>
      <c r="EA530" t="s">
        <v>3</v>
      </c>
      <c r="EB530" t="s">
        <v>3</v>
      </c>
      <c r="EC530" t="s">
        <v>3</v>
      </c>
      <c r="EE530">
        <v>53551142</v>
      </c>
      <c r="EF530">
        <v>2</v>
      </c>
      <c r="EG530" t="s">
        <v>38</v>
      </c>
      <c r="EH530">
        <v>15</v>
      </c>
      <c r="EI530" t="s">
        <v>149</v>
      </c>
      <c r="EJ530">
        <v>1</v>
      </c>
      <c r="EK530">
        <v>15001</v>
      </c>
      <c r="EL530" t="s">
        <v>149</v>
      </c>
      <c r="EM530" t="s">
        <v>150</v>
      </c>
      <c r="EO530" t="s">
        <v>3</v>
      </c>
      <c r="EQ530">
        <v>0</v>
      </c>
      <c r="ER530">
        <v>47.95</v>
      </c>
      <c r="ES530">
        <v>47.95</v>
      </c>
      <c r="ET530">
        <v>0</v>
      </c>
      <c r="EU530">
        <v>0</v>
      </c>
      <c r="EV530">
        <v>0</v>
      </c>
      <c r="EW530">
        <v>0</v>
      </c>
      <c r="EX530">
        <v>0</v>
      </c>
      <c r="FQ530">
        <v>0</v>
      </c>
      <c r="FR530">
        <f>ROUND(IF(AND(BH530=3,BI530=3),P530,0),0)</f>
        <v>0</v>
      </c>
      <c r="FS530">
        <v>0</v>
      </c>
      <c r="FX530">
        <v>100</v>
      </c>
      <c r="FY530">
        <v>49</v>
      </c>
      <c r="GA530" t="s">
        <v>3</v>
      </c>
      <c r="GD530">
        <v>1</v>
      </c>
      <c r="GF530">
        <v>-664624970</v>
      </c>
      <c r="GG530">
        <v>2</v>
      </c>
      <c r="GH530">
        <v>1</v>
      </c>
      <c r="GI530">
        <v>2</v>
      </c>
      <c r="GJ530">
        <v>0</v>
      </c>
      <c r="GK530">
        <v>0</v>
      </c>
      <c r="GL530">
        <f>ROUND(IF(AND(BH530=3,BI530=3,FS530&lt;&gt;0),P530,0),0)</f>
        <v>0</v>
      </c>
      <c r="GM530">
        <f>ROUND(O530+X530+Y530,0)+GX530</f>
        <v>302515</v>
      </c>
      <c r="GN530">
        <f>IF(OR(BI530=0,BI530=1),ROUND(O530+X530+Y530,0),0)</f>
        <v>302515</v>
      </c>
      <c r="GO530">
        <f>IF(BI530=2,ROUND(O530+X530+Y530,0),0)</f>
        <v>0</v>
      </c>
      <c r="GP530">
        <f>IF(BI530=4,ROUND(O530+X530+Y530,0)+GX530,0)</f>
        <v>0</v>
      </c>
      <c r="GR530">
        <v>0</v>
      </c>
      <c r="GS530">
        <v>3</v>
      </c>
      <c r="GT530">
        <v>0</v>
      </c>
      <c r="GU530" t="s">
        <v>3</v>
      </c>
      <c r="GV530">
        <f t="shared" si="358"/>
        <v>0</v>
      </c>
      <c r="GW530">
        <v>1</v>
      </c>
      <c r="GX530">
        <f>ROUND(HC530*I530,0)</f>
        <v>0</v>
      </c>
      <c r="HA530">
        <v>0</v>
      </c>
      <c r="HB530">
        <v>0</v>
      </c>
      <c r="HC530">
        <f t="shared" si="359"/>
        <v>0</v>
      </c>
      <c r="HE530" t="s">
        <v>3</v>
      </c>
      <c r="HF530" t="s">
        <v>3</v>
      </c>
      <c r="HM530" t="s">
        <v>3</v>
      </c>
      <c r="HN530" t="s">
        <v>151</v>
      </c>
      <c r="HO530" t="s">
        <v>152</v>
      </c>
      <c r="HP530" t="s">
        <v>149</v>
      </c>
      <c r="HQ530" t="s">
        <v>149</v>
      </c>
      <c r="IK530">
        <v>0</v>
      </c>
    </row>
    <row r="531" spans="1:255" x14ac:dyDescent="0.2">
      <c r="A531" s="2">
        <v>18</v>
      </c>
      <c r="B531" s="2">
        <v>1</v>
      </c>
      <c r="C531" s="2">
        <v>1014</v>
      </c>
      <c r="D531" s="2"/>
      <c r="E531" s="2" t="s">
        <v>687</v>
      </c>
      <c r="F531" s="2" t="s">
        <v>688</v>
      </c>
      <c r="G531" s="2" t="s">
        <v>689</v>
      </c>
      <c r="H531" s="2" t="s">
        <v>219</v>
      </c>
      <c r="I531" s="2">
        <f>I525*J531</f>
        <v>681</v>
      </c>
      <c r="J531" s="2">
        <v>139.86444855206409</v>
      </c>
      <c r="K531" s="2">
        <v>139.86444900000001</v>
      </c>
      <c r="L531" s="2"/>
      <c r="M531" s="2"/>
      <c r="N531" s="2"/>
      <c r="O531" s="2">
        <f>ROUND(CP531,2)</f>
        <v>160028</v>
      </c>
      <c r="P531" s="2">
        <f>ROUND(ROUND(CQ531*I531,0)/BC531,2)</f>
        <v>160028</v>
      </c>
      <c r="Q531" s="2">
        <f>ROUND(CR531*I531,2)</f>
        <v>0</v>
      </c>
      <c r="R531" s="2">
        <f>ROUND(CS531*I531,2)</f>
        <v>0</v>
      </c>
      <c r="S531" s="2">
        <f>ROUND(CT531*I531,2)</f>
        <v>0</v>
      </c>
      <c r="T531" s="2">
        <f>ROUND(CU531*I531,2)</f>
        <v>0</v>
      </c>
      <c r="U531" s="2">
        <f t="shared" si="341"/>
        <v>0</v>
      </c>
      <c r="V531" s="2">
        <f t="shared" si="342"/>
        <v>0</v>
      </c>
      <c r="W531" s="2">
        <f>ROUND(CX531*I531,2)</f>
        <v>0</v>
      </c>
      <c r="X531" s="2">
        <f>ROUND(CY531,2)</f>
        <v>0</v>
      </c>
      <c r="Y531" s="2">
        <f>ROUND(CZ531,2)</f>
        <v>0</v>
      </c>
      <c r="Z531" s="2"/>
      <c r="AA531" s="2">
        <v>53551706</v>
      </c>
      <c r="AB531" s="2">
        <f t="shared" si="343"/>
        <v>234.99</v>
      </c>
      <c r="AC531" s="2">
        <f t="shared" si="344"/>
        <v>234.99</v>
      </c>
      <c r="AD531" s="2">
        <f t="shared" si="360"/>
        <v>0</v>
      </c>
      <c r="AE531" s="2">
        <f t="shared" si="361"/>
        <v>0</v>
      </c>
      <c r="AF531" s="2">
        <f t="shared" si="361"/>
        <v>0</v>
      </c>
      <c r="AG531" s="2">
        <f t="shared" si="345"/>
        <v>0</v>
      </c>
      <c r="AH531" s="2">
        <f t="shared" si="362"/>
        <v>0</v>
      </c>
      <c r="AI531" s="2">
        <f t="shared" si="362"/>
        <v>0</v>
      </c>
      <c r="AJ531" s="2">
        <f t="shared" si="346"/>
        <v>0</v>
      </c>
      <c r="AK531" s="2">
        <v>234.99</v>
      </c>
      <c r="AL531" s="2">
        <v>234.99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100</v>
      </c>
      <c r="AU531" s="2">
        <v>49</v>
      </c>
      <c r="AV531" s="2">
        <v>1</v>
      </c>
      <c r="AW531" s="2">
        <v>1</v>
      </c>
      <c r="AX531" s="2"/>
      <c r="AY531" s="2"/>
      <c r="AZ531" s="2">
        <v>1</v>
      </c>
      <c r="BA531" s="2">
        <v>1</v>
      </c>
      <c r="BB531" s="2">
        <v>1</v>
      </c>
      <c r="BC531" s="2">
        <v>1</v>
      </c>
      <c r="BD531" s="2" t="s">
        <v>3</v>
      </c>
      <c r="BE531" s="2" t="s">
        <v>3</v>
      </c>
      <c r="BF531" s="2" t="s">
        <v>3</v>
      </c>
      <c r="BG531" s="2" t="s">
        <v>3</v>
      </c>
      <c r="BH531" s="2">
        <v>3</v>
      </c>
      <c r="BI531" s="2">
        <v>1</v>
      </c>
      <c r="BJ531" s="2" t="s">
        <v>690</v>
      </c>
      <c r="BK531" s="2"/>
      <c r="BL531" s="2"/>
      <c r="BM531" s="2">
        <v>15001</v>
      </c>
      <c r="BN531" s="2">
        <v>0</v>
      </c>
      <c r="BO531" s="2" t="s">
        <v>3</v>
      </c>
      <c r="BP531" s="2">
        <v>0</v>
      </c>
      <c r="BQ531" s="2">
        <v>2</v>
      </c>
      <c r="BR531" s="2">
        <v>0</v>
      </c>
      <c r="BS531" s="2">
        <v>1</v>
      </c>
      <c r="BT531" s="2">
        <v>1</v>
      </c>
      <c r="BU531" s="2">
        <v>1</v>
      </c>
      <c r="BV531" s="2">
        <v>1</v>
      </c>
      <c r="BW531" s="2">
        <v>1</v>
      </c>
      <c r="BX531" s="2">
        <v>1</v>
      </c>
      <c r="BY531" s="2" t="s">
        <v>3</v>
      </c>
      <c r="BZ531" s="2">
        <v>100</v>
      </c>
      <c r="CA531" s="2">
        <v>49</v>
      </c>
      <c r="CB531" s="2" t="s">
        <v>3</v>
      </c>
      <c r="CC531" s="2"/>
      <c r="CD531" s="2"/>
      <c r="CE531" s="2">
        <v>0</v>
      </c>
      <c r="CF531" s="2">
        <v>0</v>
      </c>
      <c r="CG531" s="2">
        <v>0</v>
      </c>
      <c r="CH531" s="2"/>
      <c r="CI531" s="2"/>
      <c r="CJ531" s="2"/>
      <c r="CK531" s="2"/>
      <c r="CL531" s="2"/>
      <c r="CM531" s="2">
        <v>0</v>
      </c>
      <c r="CN531" s="2" t="s">
        <v>3</v>
      </c>
      <c r="CO531" s="2">
        <v>0</v>
      </c>
      <c r="CP531" s="2">
        <f t="shared" si="347"/>
        <v>160028</v>
      </c>
      <c r="CQ531" s="2">
        <f>AC531</f>
        <v>234.99</v>
      </c>
      <c r="CR531" s="2">
        <f t="shared" si="349"/>
        <v>0</v>
      </c>
      <c r="CS531" s="2">
        <f t="shared" si="350"/>
        <v>0</v>
      </c>
      <c r="CT531" s="2">
        <f t="shared" si="351"/>
        <v>0</v>
      </c>
      <c r="CU531" s="2">
        <f t="shared" si="352"/>
        <v>0</v>
      </c>
      <c r="CV531" s="2">
        <f t="shared" si="353"/>
        <v>0</v>
      </c>
      <c r="CW531" s="2">
        <f t="shared" si="354"/>
        <v>0</v>
      </c>
      <c r="CX531" s="2">
        <f t="shared" si="355"/>
        <v>0</v>
      </c>
      <c r="CY531" s="2">
        <f t="shared" si="356"/>
        <v>0</v>
      </c>
      <c r="CZ531" s="2">
        <f t="shared" si="357"/>
        <v>0</v>
      </c>
      <c r="DA531" s="2"/>
      <c r="DB531" s="2"/>
      <c r="DC531" s="2" t="s">
        <v>3</v>
      </c>
      <c r="DD531" s="2" t="s">
        <v>3</v>
      </c>
      <c r="DE531" s="2" t="s">
        <v>3</v>
      </c>
      <c r="DF531" s="2" t="s">
        <v>3</v>
      </c>
      <c r="DG531" s="2" t="s">
        <v>3</v>
      </c>
      <c r="DH531" s="2" t="s">
        <v>3</v>
      </c>
      <c r="DI531" s="2" t="s">
        <v>3</v>
      </c>
      <c r="DJ531" s="2" t="s">
        <v>3</v>
      </c>
      <c r="DK531" s="2" t="s">
        <v>3</v>
      </c>
      <c r="DL531" s="2" t="s">
        <v>3</v>
      </c>
      <c r="DM531" s="2" t="s">
        <v>3</v>
      </c>
      <c r="DN531" s="2">
        <v>0</v>
      </c>
      <c r="DO531" s="2">
        <v>0</v>
      </c>
      <c r="DP531" s="2">
        <v>1</v>
      </c>
      <c r="DQ531" s="2">
        <v>1</v>
      </c>
      <c r="DR531" s="2"/>
      <c r="DS531" s="2"/>
      <c r="DT531" s="2"/>
      <c r="DU531" s="2">
        <v>1013</v>
      </c>
      <c r="DV531" s="2" t="s">
        <v>219</v>
      </c>
      <c r="DW531" s="2" t="s">
        <v>219</v>
      </c>
      <c r="DX531" s="2">
        <v>1</v>
      </c>
      <c r="DY531" s="2"/>
      <c r="DZ531" s="2" t="s">
        <v>3</v>
      </c>
      <c r="EA531" s="2" t="s">
        <v>3</v>
      </c>
      <c r="EB531" s="2" t="s">
        <v>3</v>
      </c>
      <c r="EC531" s="2" t="s">
        <v>3</v>
      </c>
      <c r="ED531" s="2"/>
      <c r="EE531" s="2">
        <v>53551142</v>
      </c>
      <c r="EF531" s="2">
        <v>2</v>
      </c>
      <c r="EG531" s="2" t="s">
        <v>38</v>
      </c>
      <c r="EH531" s="2">
        <v>15</v>
      </c>
      <c r="EI531" s="2" t="s">
        <v>149</v>
      </c>
      <c r="EJ531" s="2">
        <v>1</v>
      </c>
      <c r="EK531" s="2">
        <v>15001</v>
      </c>
      <c r="EL531" s="2" t="s">
        <v>149</v>
      </c>
      <c r="EM531" s="2" t="s">
        <v>150</v>
      </c>
      <c r="EN531" s="2"/>
      <c r="EO531" s="2" t="s">
        <v>3</v>
      </c>
      <c r="EP531" s="2"/>
      <c r="EQ531" s="2">
        <v>0</v>
      </c>
      <c r="ER531" s="2">
        <v>234.99</v>
      </c>
      <c r="ES531" s="2">
        <v>234.99</v>
      </c>
      <c r="ET531" s="2">
        <v>0</v>
      </c>
      <c r="EU531" s="2">
        <v>0</v>
      </c>
      <c r="EV531" s="2">
        <v>0</v>
      </c>
      <c r="EW531" s="2">
        <v>0</v>
      </c>
      <c r="EX531" s="2">
        <v>0</v>
      </c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>
        <v>0</v>
      </c>
      <c r="FR531" s="2">
        <f>ROUND(IF(AND(BH531=3,BI531=3),P531,0),2)</f>
        <v>0</v>
      </c>
      <c r="FS531" s="2">
        <v>0</v>
      </c>
      <c r="FT531" s="2"/>
      <c r="FU531" s="2"/>
      <c r="FV531" s="2"/>
      <c r="FW531" s="2"/>
      <c r="FX531" s="2">
        <v>100</v>
      </c>
      <c r="FY531" s="2">
        <v>49</v>
      </c>
      <c r="FZ531" s="2"/>
      <c r="GA531" s="2" t="s">
        <v>3</v>
      </c>
      <c r="GB531" s="2"/>
      <c r="GC531" s="2"/>
      <c r="GD531" s="2">
        <v>1</v>
      </c>
      <c r="GE531" s="2">
        <v>234.99</v>
      </c>
      <c r="GF531" s="2">
        <v>6250413</v>
      </c>
      <c r="GG531" s="2">
        <v>2</v>
      </c>
      <c r="GH531" s="2">
        <v>0</v>
      </c>
      <c r="GI531" s="2">
        <v>-2</v>
      </c>
      <c r="GJ531" s="2">
        <v>0</v>
      </c>
      <c r="GK531" s="2">
        <v>0</v>
      </c>
      <c r="GL531" s="2">
        <f>ROUND(IF(AND(BH531=3,BI531=3,FS531&lt;&gt;0),P531,0),2)</f>
        <v>0</v>
      </c>
      <c r="GM531" s="2">
        <f>ROUND(O531+X531+Y531,2)+GX531</f>
        <v>160028</v>
      </c>
      <c r="GN531" s="2">
        <f>IF(OR(BI531=0,BI531=1),ROUND(O531+X531+Y531,2),0)</f>
        <v>160028</v>
      </c>
      <c r="GO531" s="2">
        <f>IF(BI531=2,ROUND(O531+X531+Y531,2),0)</f>
        <v>0</v>
      </c>
      <c r="GP531" s="2">
        <f>IF(BI531=4,ROUND(O531+X531+Y531,2)+GX531,0)</f>
        <v>0</v>
      </c>
      <c r="GQ531" s="2"/>
      <c r="GR531" s="2">
        <v>3</v>
      </c>
      <c r="GS531" s="2">
        <v>1</v>
      </c>
      <c r="GT531" s="2">
        <v>0</v>
      </c>
      <c r="GU531" s="2" t="s">
        <v>3</v>
      </c>
      <c r="GV531" s="2">
        <f t="shared" si="358"/>
        <v>0</v>
      </c>
      <c r="GW531" s="2">
        <v>1</v>
      </c>
      <c r="GX531" s="2">
        <f>ROUND(HC531*I531,2)</f>
        <v>0</v>
      </c>
      <c r="GY531" s="2"/>
      <c r="GZ531" s="2"/>
      <c r="HA531" s="2">
        <v>0</v>
      </c>
      <c r="HB531" s="2">
        <v>0</v>
      </c>
      <c r="HC531" s="2">
        <f t="shared" si="359"/>
        <v>0</v>
      </c>
      <c r="HD531" s="2"/>
      <c r="HE531" s="2" t="s">
        <v>3</v>
      </c>
      <c r="HF531" s="2" t="s">
        <v>3</v>
      </c>
      <c r="HG531" s="2">
        <f>ROUND(AC531*I531,0)</f>
        <v>160028</v>
      </c>
      <c r="HH531" s="2"/>
      <c r="HI531" s="2"/>
      <c r="HJ531" s="2"/>
      <c r="HK531" s="2"/>
      <c r="HL531" s="2"/>
      <c r="HM531" s="2" t="s">
        <v>3</v>
      </c>
      <c r="HN531" s="2" t="s">
        <v>151</v>
      </c>
      <c r="HO531" s="2" t="s">
        <v>152</v>
      </c>
      <c r="HP531" s="2" t="s">
        <v>149</v>
      </c>
      <c r="HQ531" s="2" t="s">
        <v>149</v>
      </c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>
        <v>0</v>
      </c>
      <c r="IL531" s="2"/>
      <c r="IM531" s="2"/>
      <c r="IN531" s="2"/>
      <c r="IO531" s="2"/>
      <c r="IP531" s="2"/>
      <c r="IQ531" s="2"/>
      <c r="IR531" s="2"/>
      <c r="IS531" s="2"/>
      <c r="IT531" s="2"/>
      <c r="IU531" s="2"/>
    </row>
    <row r="532" spans="1:255" x14ac:dyDescent="0.2">
      <c r="A532">
        <v>18</v>
      </c>
      <c r="B532">
        <v>1</v>
      </c>
      <c r="C532">
        <v>1022</v>
      </c>
      <c r="E532" t="s">
        <v>687</v>
      </c>
      <c r="F532" t="s">
        <v>688</v>
      </c>
      <c r="G532" t="s">
        <v>689</v>
      </c>
      <c r="H532" t="s">
        <v>219</v>
      </c>
      <c r="I532">
        <f>I526*J532</f>
        <v>681</v>
      </c>
      <c r="J532">
        <v>139.86444855206409</v>
      </c>
      <c r="K532">
        <v>139.86444900000001</v>
      </c>
      <c r="O532">
        <f>ROUND(CP532,0)</f>
        <v>160028</v>
      </c>
      <c r="P532">
        <f>ROUND(CQ532*I532,0)</f>
        <v>160028</v>
      </c>
      <c r="Q532">
        <f>ROUND(CR532*I532,0)</f>
        <v>0</v>
      </c>
      <c r="R532">
        <f>ROUND(CS532*I532,0)</f>
        <v>0</v>
      </c>
      <c r="S532">
        <f>ROUND(CT532*I532,0)</f>
        <v>0</v>
      </c>
      <c r="T532">
        <f>ROUND(CU532*I532,0)</f>
        <v>0</v>
      </c>
      <c r="U532">
        <f t="shared" si="341"/>
        <v>0</v>
      </c>
      <c r="V532">
        <f t="shared" si="342"/>
        <v>0</v>
      </c>
      <c r="W532">
        <f>ROUND(CX532*I532,0)</f>
        <v>0</v>
      </c>
      <c r="X532">
        <f>ROUND(CY532,0)</f>
        <v>0</v>
      </c>
      <c r="Y532">
        <f>ROUND(CZ532,0)</f>
        <v>0</v>
      </c>
      <c r="AA532">
        <v>53551707</v>
      </c>
      <c r="AB532">
        <f t="shared" si="343"/>
        <v>234.99</v>
      </c>
      <c r="AC532">
        <f t="shared" si="344"/>
        <v>234.99</v>
      </c>
      <c r="AD532">
        <f t="shared" si="360"/>
        <v>0</v>
      </c>
      <c r="AE532">
        <f t="shared" si="361"/>
        <v>0</v>
      </c>
      <c r="AF532">
        <f t="shared" si="361"/>
        <v>0</v>
      </c>
      <c r="AG532">
        <f t="shared" si="345"/>
        <v>0</v>
      </c>
      <c r="AH532">
        <f t="shared" si="362"/>
        <v>0</v>
      </c>
      <c r="AI532">
        <f t="shared" si="362"/>
        <v>0</v>
      </c>
      <c r="AJ532">
        <f t="shared" si="346"/>
        <v>0</v>
      </c>
      <c r="AK532">
        <v>234.99</v>
      </c>
      <c r="AL532">
        <v>234.99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100</v>
      </c>
      <c r="AU532">
        <v>49</v>
      </c>
      <c r="AV532">
        <v>1</v>
      </c>
      <c r="AW532">
        <v>1</v>
      </c>
      <c r="AZ532">
        <v>1</v>
      </c>
      <c r="BA532">
        <v>1</v>
      </c>
      <c r="BB532">
        <v>1</v>
      </c>
      <c r="BC532">
        <v>6.14</v>
      </c>
      <c r="BD532" t="s">
        <v>3</v>
      </c>
      <c r="BE532" t="s">
        <v>3</v>
      </c>
      <c r="BF532" t="s">
        <v>3</v>
      </c>
      <c r="BG532" t="s">
        <v>3</v>
      </c>
      <c r="BH532">
        <v>3</v>
      </c>
      <c r="BI532">
        <v>1</v>
      </c>
      <c r="BJ532" t="s">
        <v>690</v>
      </c>
      <c r="BM532">
        <v>15001</v>
      </c>
      <c r="BN532">
        <v>0</v>
      </c>
      <c r="BO532" t="s">
        <v>30</v>
      </c>
      <c r="BP532">
        <v>1</v>
      </c>
      <c r="BQ532">
        <v>2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3</v>
      </c>
      <c r="BZ532">
        <v>100</v>
      </c>
      <c r="CA532">
        <v>49</v>
      </c>
      <c r="CB532" t="s">
        <v>3</v>
      </c>
      <c r="CE532">
        <v>0</v>
      </c>
      <c r="CF532">
        <v>0</v>
      </c>
      <c r="CG532">
        <v>0</v>
      </c>
      <c r="CM532">
        <v>0</v>
      </c>
      <c r="CN532" t="s">
        <v>3</v>
      </c>
      <c r="CO532">
        <v>0</v>
      </c>
      <c r="CP532">
        <f t="shared" si="347"/>
        <v>160028</v>
      </c>
      <c r="CQ532">
        <f>AC532</f>
        <v>234.99</v>
      </c>
      <c r="CR532">
        <f t="shared" si="349"/>
        <v>0</v>
      </c>
      <c r="CS532">
        <f t="shared" si="350"/>
        <v>0</v>
      </c>
      <c r="CT532">
        <f t="shared" si="351"/>
        <v>0</v>
      </c>
      <c r="CU532">
        <f t="shared" si="352"/>
        <v>0</v>
      </c>
      <c r="CV532">
        <f t="shared" si="353"/>
        <v>0</v>
      </c>
      <c r="CW532">
        <f t="shared" si="354"/>
        <v>0</v>
      </c>
      <c r="CX532">
        <f t="shared" si="355"/>
        <v>0</v>
      </c>
      <c r="CY532">
        <f t="shared" si="356"/>
        <v>0</v>
      </c>
      <c r="CZ532">
        <f t="shared" si="357"/>
        <v>0</v>
      </c>
      <c r="DC532" t="s">
        <v>3</v>
      </c>
      <c r="DD532" t="s">
        <v>3</v>
      </c>
      <c r="DE532" t="s">
        <v>3</v>
      </c>
      <c r="DF532" t="s">
        <v>3</v>
      </c>
      <c r="DG532" t="s">
        <v>3</v>
      </c>
      <c r="DH532" t="s">
        <v>3</v>
      </c>
      <c r="DI532" t="s">
        <v>3</v>
      </c>
      <c r="DJ532" t="s">
        <v>3</v>
      </c>
      <c r="DK532" t="s">
        <v>3</v>
      </c>
      <c r="DL532" t="s">
        <v>3</v>
      </c>
      <c r="DM532" t="s">
        <v>3</v>
      </c>
      <c r="DN532">
        <v>0</v>
      </c>
      <c r="DO532">
        <v>0</v>
      </c>
      <c r="DP532">
        <v>1</v>
      </c>
      <c r="DQ532">
        <v>1</v>
      </c>
      <c r="DU532">
        <v>1013</v>
      </c>
      <c r="DV532" t="s">
        <v>219</v>
      </c>
      <c r="DW532" t="s">
        <v>219</v>
      </c>
      <c r="DX532">
        <v>1</v>
      </c>
      <c r="DZ532" t="s">
        <v>3</v>
      </c>
      <c r="EA532" t="s">
        <v>3</v>
      </c>
      <c r="EB532" t="s">
        <v>3</v>
      </c>
      <c r="EC532" t="s">
        <v>3</v>
      </c>
      <c r="EE532">
        <v>53551142</v>
      </c>
      <c r="EF532">
        <v>2</v>
      </c>
      <c r="EG532" t="s">
        <v>38</v>
      </c>
      <c r="EH532">
        <v>15</v>
      </c>
      <c r="EI532" t="s">
        <v>149</v>
      </c>
      <c r="EJ532">
        <v>1</v>
      </c>
      <c r="EK532">
        <v>15001</v>
      </c>
      <c r="EL532" t="s">
        <v>149</v>
      </c>
      <c r="EM532" t="s">
        <v>150</v>
      </c>
      <c r="EO532" t="s">
        <v>3</v>
      </c>
      <c r="EQ532">
        <v>0</v>
      </c>
      <c r="ER532">
        <v>234.99</v>
      </c>
      <c r="ES532">
        <v>234.99</v>
      </c>
      <c r="ET532">
        <v>0</v>
      </c>
      <c r="EU532">
        <v>0</v>
      </c>
      <c r="EV532">
        <v>0</v>
      </c>
      <c r="EW532">
        <v>0</v>
      </c>
      <c r="EX532">
        <v>0</v>
      </c>
      <c r="FQ532">
        <v>0</v>
      </c>
      <c r="FR532">
        <f>ROUND(IF(AND(BH532=3,BI532=3),P532,0),0)</f>
        <v>0</v>
      </c>
      <c r="FS532">
        <v>0</v>
      </c>
      <c r="FX532">
        <v>100</v>
      </c>
      <c r="FY532">
        <v>49</v>
      </c>
      <c r="GA532" t="s">
        <v>3</v>
      </c>
      <c r="GD532">
        <v>1</v>
      </c>
      <c r="GE532">
        <v>38.270000000000003</v>
      </c>
      <c r="GF532">
        <v>6250413</v>
      </c>
      <c r="GG532">
        <v>2</v>
      </c>
      <c r="GH532">
        <v>1</v>
      </c>
      <c r="GI532">
        <v>5</v>
      </c>
      <c r="GJ532">
        <v>0</v>
      </c>
      <c r="GK532">
        <v>0</v>
      </c>
      <c r="GL532">
        <f>ROUND(IF(AND(BH532=3,BI532=3,FS532&lt;&gt;0),P532,0),0)</f>
        <v>0</v>
      </c>
      <c r="GM532">
        <f>ROUND(O532+X532+Y532,0)+GX532</f>
        <v>160028</v>
      </c>
      <c r="GN532">
        <f>IF(OR(BI532=0,BI532=1),ROUND(O532+X532+Y532,0),0)</f>
        <v>160028</v>
      </c>
      <c r="GO532">
        <f>IF(BI532=2,ROUND(O532+X532+Y532,0),0)</f>
        <v>0</v>
      </c>
      <c r="GP532">
        <f>IF(BI532=4,ROUND(O532+X532+Y532,0)+GX532,0)</f>
        <v>0</v>
      </c>
      <c r="GR532">
        <v>3</v>
      </c>
      <c r="GS532">
        <v>1</v>
      </c>
      <c r="GT532">
        <v>0</v>
      </c>
      <c r="GU532" t="s">
        <v>3</v>
      </c>
      <c r="GV532">
        <f t="shared" si="358"/>
        <v>0</v>
      </c>
      <c r="GW532">
        <v>1</v>
      </c>
      <c r="GX532">
        <f>ROUND(HC532*I532,0)</f>
        <v>0</v>
      </c>
      <c r="HA532">
        <v>0</v>
      </c>
      <c r="HB532">
        <v>0</v>
      </c>
      <c r="HC532">
        <f t="shared" si="359"/>
        <v>0</v>
      </c>
      <c r="HE532" t="s">
        <v>3</v>
      </c>
      <c r="HF532" t="s">
        <v>3</v>
      </c>
      <c r="HG532">
        <f>ROUND(AC532*I532,0)</f>
        <v>160028</v>
      </c>
      <c r="HM532" t="s">
        <v>3</v>
      </c>
      <c r="HN532" t="s">
        <v>151</v>
      </c>
      <c r="HO532" t="s">
        <v>152</v>
      </c>
      <c r="HP532" t="s">
        <v>149</v>
      </c>
      <c r="HQ532" t="s">
        <v>149</v>
      </c>
      <c r="IK532">
        <v>0</v>
      </c>
    </row>
    <row r="533" spans="1:255" x14ac:dyDescent="0.2">
      <c r="A533" s="2">
        <v>17</v>
      </c>
      <c r="B533" s="2">
        <v>1</v>
      </c>
      <c r="C533" s="2">
        <f>ROW(SmtRes!A1028)</f>
        <v>1028</v>
      </c>
      <c r="D533" s="2">
        <f>ROW(EtalonRes!A948)</f>
        <v>948</v>
      </c>
      <c r="E533" s="2" t="s">
        <v>691</v>
      </c>
      <c r="F533" s="2" t="s">
        <v>692</v>
      </c>
      <c r="G533" s="2" t="s">
        <v>693</v>
      </c>
      <c r="H533" s="2" t="s">
        <v>694</v>
      </c>
      <c r="I533" s="2">
        <v>172</v>
      </c>
      <c r="J533" s="2">
        <v>0</v>
      </c>
      <c r="K533" s="2">
        <v>172</v>
      </c>
      <c r="L533" s="2"/>
      <c r="M533" s="2"/>
      <c r="N533" s="2"/>
      <c r="O533" s="2">
        <f>ROUND(CP533,2)</f>
        <v>11458.64</v>
      </c>
      <c r="P533" s="2">
        <f>ROUND(CQ533*I533,2)</f>
        <v>3474.4</v>
      </c>
      <c r="Q533" s="2">
        <f>ROUND(CR533*I533,2)</f>
        <v>3450.32</v>
      </c>
      <c r="R533" s="2">
        <f>ROUND(CS533*I533,2)</f>
        <v>0</v>
      </c>
      <c r="S533" s="2">
        <f>ROUND(CT533*I533,2)</f>
        <v>4533.92</v>
      </c>
      <c r="T533" s="2">
        <f>ROUND(CU533*I533,2)</f>
        <v>0</v>
      </c>
      <c r="U533" s="2">
        <f t="shared" si="341"/>
        <v>456.91799999999995</v>
      </c>
      <c r="V533" s="2">
        <f t="shared" si="342"/>
        <v>0</v>
      </c>
      <c r="W533" s="2">
        <f>ROUND(CX533*I533,2)</f>
        <v>0</v>
      </c>
      <c r="X533" s="2">
        <f>ROUND(CY533,2)</f>
        <v>4669.9399999999996</v>
      </c>
      <c r="Y533" s="2">
        <f>ROUND(CZ533,2)</f>
        <v>2675.01</v>
      </c>
      <c r="Z533" s="2"/>
      <c r="AA533" s="2">
        <v>53551706</v>
      </c>
      <c r="AB533" s="2">
        <f t="shared" si="343"/>
        <v>66.62</v>
      </c>
      <c r="AC533" s="2">
        <f t="shared" si="344"/>
        <v>20.2</v>
      </c>
      <c r="AD533" s="2">
        <f>ROUND(((((ET533*ROUND(1.15,7)))-((EU533*ROUND(1.15,7))))+AE533),2)</f>
        <v>20.059999999999999</v>
      </c>
      <c r="AE533" s="2">
        <f>ROUND(((EU533*ROUND(1.15,7))),2)</f>
        <v>0</v>
      </c>
      <c r="AF533" s="2">
        <f>ROUND(((EV533*ROUND(1.15,7))),2)</f>
        <v>26.36</v>
      </c>
      <c r="AG533" s="2">
        <f t="shared" si="345"/>
        <v>0</v>
      </c>
      <c r="AH533" s="2">
        <f>((EW533*ROUND(1.15,7)))</f>
        <v>2.6564999999999999</v>
      </c>
      <c r="AI533" s="2">
        <f>((EX533*ROUND(1.15,7)))</f>
        <v>0</v>
      </c>
      <c r="AJ533" s="2">
        <f t="shared" si="346"/>
        <v>0</v>
      </c>
      <c r="AK533" s="2">
        <v>60.56</v>
      </c>
      <c r="AL533" s="2">
        <v>20.2</v>
      </c>
      <c r="AM533" s="2">
        <v>17.440000000000001</v>
      </c>
      <c r="AN533" s="2">
        <v>0</v>
      </c>
      <c r="AO533" s="2">
        <v>22.92</v>
      </c>
      <c r="AP533" s="2">
        <v>0</v>
      </c>
      <c r="AQ533" s="2">
        <v>2.31</v>
      </c>
      <c r="AR533" s="2">
        <v>0</v>
      </c>
      <c r="AS533" s="2">
        <v>0</v>
      </c>
      <c r="AT533" s="2">
        <v>103</v>
      </c>
      <c r="AU533" s="2">
        <v>59</v>
      </c>
      <c r="AV533" s="2">
        <v>1</v>
      </c>
      <c r="AW533" s="2">
        <v>1</v>
      </c>
      <c r="AX533" s="2"/>
      <c r="AY533" s="2"/>
      <c r="AZ533" s="2">
        <v>1</v>
      </c>
      <c r="BA533" s="2">
        <v>1</v>
      </c>
      <c r="BB533" s="2">
        <v>1</v>
      </c>
      <c r="BC533" s="2">
        <v>1</v>
      </c>
      <c r="BD533" s="2" t="s">
        <v>3</v>
      </c>
      <c r="BE533" s="2" t="s">
        <v>3</v>
      </c>
      <c r="BF533" s="2" t="s">
        <v>3</v>
      </c>
      <c r="BG533" s="2" t="s">
        <v>3</v>
      </c>
      <c r="BH533" s="2">
        <v>0</v>
      </c>
      <c r="BI533" s="2">
        <v>1</v>
      </c>
      <c r="BJ533" s="2" t="s">
        <v>695</v>
      </c>
      <c r="BK533" s="2"/>
      <c r="BL533" s="2"/>
      <c r="BM533" s="2">
        <v>46001</v>
      </c>
      <c r="BN533" s="2">
        <v>0</v>
      </c>
      <c r="BO533" s="2" t="s">
        <v>3</v>
      </c>
      <c r="BP533" s="2">
        <v>0</v>
      </c>
      <c r="BQ533" s="2">
        <v>2</v>
      </c>
      <c r="BR533" s="2">
        <v>0</v>
      </c>
      <c r="BS533" s="2">
        <v>1</v>
      </c>
      <c r="BT533" s="2">
        <v>1</v>
      </c>
      <c r="BU533" s="2">
        <v>1</v>
      </c>
      <c r="BV533" s="2">
        <v>1</v>
      </c>
      <c r="BW533" s="2">
        <v>1</v>
      </c>
      <c r="BX533" s="2">
        <v>1</v>
      </c>
      <c r="BY533" s="2" t="s">
        <v>3</v>
      </c>
      <c r="BZ533" s="2">
        <v>103</v>
      </c>
      <c r="CA533" s="2">
        <v>59</v>
      </c>
      <c r="CB533" s="2" t="s">
        <v>3</v>
      </c>
      <c r="CC533" s="2"/>
      <c r="CD533" s="2"/>
      <c r="CE533" s="2">
        <v>0</v>
      </c>
      <c r="CF533" s="2">
        <v>0</v>
      </c>
      <c r="CG533" s="2">
        <v>0</v>
      </c>
      <c r="CH533" s="2"/>
      <c r="CI533" s="2"/>
      <c r="CJ533" s="2"/>
      <c r="CK533" s="2"/>
      <c r="CL533" s="2"/>
      <c r="CM533" s="2">
        <v>0</v>
      </c>
      <c r="CN533" s="2" t="s">
        <v>2148</v>
      </c>
      <c r="CO533" s="2">
        <v>0</v>
      </c>
      <c r="CP533" s="2">
        <f t="shared" si="347"/>
        <v>11458.64</v>
      </c>
      <c r="CQ533" s="2">
        <f>AC533*BC533</f>
        <v>20.2</v>
      </c>
      <c r="CR533" s="2">
        <f t="shared" si="349"/>
        <v>20.059999999999999</v>
      </c>
      <c r="CS533" s="2">
        <f t="shared" si="350"/>
        <v>0</v>
      </c>
      <c r="CT533" s="2">
        <f t="shared" si="351"/>
        <v>26.36</v>
      </c>
      <c r="CU533" s="2">
        <f t="shared" si="352"/>
        <v>0</v>
      </c>
      <c r="CV533" s="2">
        <f t="shared" si="353"/>
        <v>2.6564999999999999</v>
      </c>
      <c r="CW533" s="2">
        <f t="shared" si="354"/>
        <v>0</v>
      </c>
      <c r="CX533" s="2">
        <f t="shared" si="355"/>
        <v>0</v>
      </c>
      <c r="CY533" s="2">
        <f t="shared" si="356"/>
        <v>4669.9376000000002</v>
      </c>
      <c r="CZ533" s="2">
        <f t="shared" si="357"/>
        <v>2675.0128000000004</v>
      </c>
      <c r="DA533" s="2"/>
      <c r="DB533" s="2"/>
      <c r="DC533" s="2" t="s">
        <v>3</v>
      </c>
      <c r="DD533" s="2" t="s">
        <v>3</v>
      </c>
      <c r="DE533" s="2" t="s">
        <v>16</v>
      </c>
      <c r="DF533" s="2" t="s">
        <v>16</v>
      </c>
      <c r="DG533" s="2" t="s">
        <v>16</v>
      </c>
      <c r="DH533" s="2" t="s">
        <v>3</v>
      </c>
      <c r="DI533" s="2" t="s">
        <v>16</v>
      </c>
      <c r="DJ533" s="2" t="s">
        <v>16</v>
      </c>
      <c r="DK533" s="2" t="s">
        <v>3</v>
      </c>
      <c r="DL533" s="2" t="s">
        <v>3</v>
      </c>
      <c r="DM533" s="2" t="s">
        <v>3</v>
      </c>
      <c r="DN533" s="2">
        <v>0</v>
      </c>
      <c r="DO533" s="2">
        <v>0</v>
      </c>
      <c r="DP533" s="2">
        <v>1</v>
      </c>
      <c r="DQ533" s="2">
        <v>1</v>
      </c>
      <c r="DR533" s="2"/>
      <c r="DS533" s="2"/>
      <c r="DT533" s="2"/>
      <c r="DU533" s="2">
        <v>1013</v>
      </c>
      <c r="DV533" s="2" t="s">
        <v>694</v>
      </c>
      <c r="DW533" s="2" t="s">
        <v>694</v>
      </c>
      <c r="DX533" s="2">
        <v>1</v>
      </c>
      <c r="DY533" s="2"/>
      <c r="DZ533" s="2" t="s">
        <v>3</v>
      </c>
      <c r="EA533" s="2" t="s">
        <v>3</v>
      </c>
      <c r="EB533" s="2" t="s">
        <v>3</v>
      </c>
      <c r="EC533" s="2" t="s">
        <v>3</v>
      </c>
      <c r="ED533" s="2"/>
      <c r="EE533" s="2">
        <v>53551202</v>
      </c>
      <c r="EF533" s="2">
        <v>2</v>
      </c>
      <c r="EG533" s="2" t="s">
        <v>38</v>
      </c>
      <c r="EH533" s="2">
        <v>40</v>
      </c>
      <c r="EI533" s="2" t="s">
        <v>466</v>
      </c>
      <c r="EJ533" s="2">
        <v>1</v>
      </c>
      <c r="EK533" s="2">
        <v>46001</v>
      </c>
      <c r="EL533" s="2" t="s">
        <v>467</v>
      </c>
      <c r="EM533" s="2" t="s">
        <v>468</v>
      </c>
      <c r="EN533" s="2"/>
      <c r="EO533" s="2" t="s">
        <v>20</v>
      </c>
      <c r="EP533" s="2"/>
      <c r="EQ533" s="2">
        <v>131072</v>
      </c>
      <c r="ER533" s="2">
        <v>60.56</v>
      </c>
      <c r="ES533" s="2">
        <v>20.2</v>
      </c>
      <c r="ET533" s="2">
        <v>17.440000000000001</v>
      </c>
      <c r="EU533" s="2">
        <v>0</v>
      </c>
      <c r="EV533" s="2">
        <v>22.92</v>
      </c>
      <c r="EW533" s="2">
        <v>2.31</v>
      </c>
      <c r="EX533" s="2">
        <v>0</v>
      </c>
      <c r="EY533" s="2">
        <v>0</v>
      </c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>
        <v>0</v>
      </c>
      <c r="FR533" s="2">
        <f>ROUND(IF(AND(BH533=3,BI533=3),P533,0),2)</f>
        <v>0</v>
      </c>
      <c r="FS533" s="2">
        <v>0</v>
      </c>
      <c r="FT533" s="2"/>
      <c r="FU533" s="2"/>
      <c r="FV533" s="2"/>
      <c r="FW533" s="2"/>
      <c r="FX533" s="2">
        <v>103</v>
      </c>
      <c r="FY533" s="2">
        <v>59</v>
      </c>
      <c r="FZ533" s="2"/>
      <c r="GA533" s="2" t="s">
        <v>3</v>
      </c>
      <c r="GB533" s="2"/>
      <c r="GC533" s="2"/>
      <c r="GD533" s="2">
        <v>1</v>
      </c>
      <c r="GE533" s="2"/>
      <c r="GF533" s="2">
        <v>1898553264</v>
      </c>
      <c r="GG533" s="2">
        <v>2</v>
      </c>
      <c r="GH533" s="2">
        <v>1</v>
      </c>
      <c r="GI533" s="2">
        <v>-2</v>
      </c>
      <c r="GJ533" s="2">
        <v>0</v>
      </c>
      <c r="GK533" s="2">
        <v>0</v>
      </c>
      <c r="GL533" s="2">
        <f>ROUND(IF(AND(BH533=3,BI533=3,FS533&lt;&gt;0),P533,0),2)</f>
        <v>0</v>
      </c>
      <c r="GM533" s="2">
        <f>ROUND(O533+X533+Y533,2)+GX533</f>
        <v>18803.59</v>
      </c>
      <c r="GN533" s="2">
        <f>IF(OR(BI533=0,BI533=1),ROUND(O533+X533+Y533,2),0)</f>
        <v>18803.59</v>
      </c>
      <c r="GO533" s="2">
        <f>IF(BI533=2,ROUND(O533+X533+Y533,2),0)</f>
        <v>0</v>
      </c>
      <c r="GP533" s="2">
        <f>IF(BI533=4,ROUND(O533+X533+Y533,2)+GX533,0)</f>
        <v>0</v>
      </c>
      <c r="GQ533" s="2"/>
      <c r="GR533" s="2">
        <v>0</v>
      </c>
      <c r="GS533" s="2">
        <v>0</v>
      </c>
      <c r="GT533" s="2">
        <v>0</v>
      </c>
      <c r="GU533" s="2" t="s">
        <v>3</v>
      </c>
      <c r="GV533" s="2">
        <f t="shared" si="358"/>
        <v>0</v>
      </c>
      <c r="GW533" s="2">
        <v>1</v>
      </c>
      <c r="GX533" s="2">
        <f>ROUND(HC533*I533,2)</f>
        <v>0</v>
      </c>
      <c r="GY533" s="2"/>
      <c r="GZ533" s="2"/>
      <c r="HA533" s="2">
        <v>0</v>
      </c>
      <c r="HB533" s="2">
        <v>0</v>
      </c>
      <c r="HC533" s="2">
        <f t="shared" si="359"/>
        <v>0</v>
      </c>
      <c r="HD533" s="2"/>
      <c r="HE533" s="2" t="s">
        <v>3</v>
      </c>
      <c r="HF533" s="2" t="s">
        <v>3</v>
      </c>
      <c r="HG533" s="2"/>
      <c r="HH533" s="2"/>
      <c r="HI533" s="2"/>
      <c r="HJ533" s="2"/>
      <c r="HK533" s="2"/>
      <c r="HL533" s="2"/>
      <c r="HM533" s="2" t="s">
        <v>3</v>
      </c>
      <c r="HN533" s="2" t="s">
        <v>469</v>
      </c>
      <c r="HO533" s="2" t="s">
        <v>470</v>
      </c>
      <c r="HP533" s="2" t="s">
        <v>467</v>
      </c>
      <c r="HQ533" s="2" t="s">
        <v>467</v>
      </c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>
        <v>0</v>
      </c>
      <c r="IL533" s="2"/>
      <c r="IM533" s="2"/>
      <c r="IN533" s="2"/>
      <c r="IO533" s="2"/>
      <c r="IP533" s="2"/>
      <c r="IQ533" s="2"/>
      <c r="IR533" s="2"/>
      <c r="IS533" s="2"/>
      <c r="IT533" s="2"/>
      <c r="IU533" s="2"/>
    </row>
    <row r="534" spans="1:255" x14ac:dyDescent="0.2">
      <c r="A534">
        <v>17</v>
      </c>
      <c r="B534">
        <v>1</v>
      </c>
      <c r="C534">
        <f>ROW(SmtRes!A1034)</f>
        <v>1034</v>
      </c>
      <c r="D534">
        <f>ROW(EtalonRes!A954)</f>
        <v>954</v>
      </c>
      <c r="E534" t="s">
        <v>691</v>
      </c>
      <c r="F534" t="s">
        <v>692</v>
      </c>
      <c r="G534" t="s">
        <v>693</v>
      </c>
      <c r="H534" t="s">
        <v>694</v>
      </c>
      <c r="I534">
        <v>172</v>
      </c>
      <c r="J534">
        <v>0</v>
      </c>
      <c r="K534">
        <v>172</v>
      </c>
      <c r="O534">
        <f>ROUND(CP534,0)</f>
        <v>213232</v>
      </c>
      <c r="P534">
        <f>ROUND(CQ534*I534,0)</f>
        <v>31582</v>
      </c>
      <c r="Q534">
        <f>ROUND(CR534*I534,0)</f>
        <v>21875</v>
      </c>
      <c r="R534">
        <f>ROUND(CS534*I534,0)</f>
        <v>0</v>
      </c>
      <c r="S534">
        <f>ROUND(CT534*I534,0)</f>
        <v>159775</v>
      </c>
      <c r="T534">
        <f>ROUND(CU534*I534,0)</f>
        <v>0</v>
      </c>
      <c r="U534">
        <f t="shared" si="341"/>
        <v>456.91799999999995</v>
      </c>
      <c r="V534">
        <f t="shared" si="342"/>
        <v>0</v>
      </c>
      <c r="W534">
        <f>ROUND(CX534*I534,0)</f>
        <v>0</v>
      </c>
      <c r="X534">
        <f>ROUND(CY534,0)</f>
        <v>164568</v>
      </c>
      <c r="Y534">
        <f>ROUND(CZ534,0)</f>
        <v>94267</v>
      </c>
      <c r="AA534">
        <v>53551707</v>
      </c>
      <c r="AB534">
        <f t="shared" si="343"/>
        <v>66.62</v>
      </c>
      <c r="AC534">
        <f t="shared" si="344"/>
        <v>20.2</v>
      </c>
      <c r="AD534">
        <f>ROUND(((((ET534*ROUND(1.15,7)))-((EU534*ROUND(1.15,7))))+AE534),2)</f>
        <v>20.059999999999999</v>
      </c>
      <c r="AE534">
        <f>ROUND(((EU534*ROUND(1.15,7))),2)</f>
        <v>0</v>
      </c>
      <c r="AF534">
        <f>ROUND(((EV534*ROUND(1.15,7))),2)</f>
        <v>26.36</v>
      </c>
      <c r="AG534">
        <f t="shared" si="345"/>
        <v>0</v>
      </c>
      <c r="AH534">
        <f>((EW534*ROUND(1.15,7)))</f>
        <v>2.6564999999999999</v>
      </c>
      <c r="AI534">
        <f>((EX534*ROUND(1.15,7)))</f>
        <v>0</v>
      </c>
      <c r="AJ534">
        <f t="shared" si="346"/>
        <v>0</v>
      </c>
      <c r="AK534">
        <v>60.56</v>
      </c>
      <c r="AL534">
        <v>20.2</v>
      </c>
      <c r="AM534">
        <v>17.440000000000001</v>
      </c>
      <c r="AN534">
        <v>0</v>
      </c>
      <c r="AO534">
        <v>22.92</v>
      </c>
      <c r="AP534">
        <v>0</v>
      </c>
      <c r="AQ534">
        <v>2.31</v>
      </c>
      <c r="AR534">
        <v>0</v>
      </c>
      <c r="AS534">
        <v>0</v>
      </c>
      <c r="AT534">
        <v>103</v>
      </c>
      <c r="AU534">
        <v>59</v>
      </c>
      <c r="AV534">
        <v>1</v>
      </c>
      <c r="AW534">
        <v>1</v>
      </c>
      <c r="AZ534">
        <v>1</v>
      </c>
      <c r="BA534">
        <v>35.24</v>
      </c>
      <c r="BB534">
        <v>6.34</v>
      </c>
      <c r="BC534">
        <v>9.09</v>
      </c>
      <c r="BD534" t="s">
        <v>3</v>
      </c>
      <c r="BE534" t="s">
        <v>3</v>
      </c>
      <c r="BF534" t="s">
        <v>3</v>
      </c>
      <c r="BG534" t="s">
        <v>3</v>
      </c>
      <c r="BH534">
        <v>0</v>
      </c>
      <c r="BI534">
        <v>1</v>
      </c>
      <c r="BJ534" t="s">
        <v>695</v>
      </c>
      <c r="BM534">
        <v>46001</v>
      </c>
      <c r="BN534">
        <v>0</v>
      </c>
      <c r="BO534" t="s">
        <v>692</v>
      </c>
      <c r="BP534">
        <v>1</v>
      </c>
      <c r="BQ534">
        <v>2</v>
      </c>
      <c r="BR534">
        <v>0</v>
      </c>
      <c r="BS534">
        <v>35.24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3</v>
      </c>
      <c r="BZ534">
        <v>103</v>
      </c>
      <c r="CA534">
        <v>59</v>
      </c>
      <c r="CB534" t="s">
        <v>3</v>
      </c>
      <c r="CE534">
        <v>0</v>
      </c>
      <c r="CF534">
        <v>0</v>
      </c>
      <c r="CG534">
        <v>0</v>
      </c>
      <c r="CM534">
        <v>0</v>
      </c>
      <c r="CN534" t="s">
        <v>2148</v>
      </c>
      <c r="CO534">
        <v>0</v>
      </c>
      <c r="CP534">
        <f t="shared" si="347"/>
        <v>213232</v>
      </c>
      <c r="CQ534">
        <f>AC534*BC534</f>
        <v>183.61799999999999</v>
      </c>
      <c r="CR534">
        <f t="shared" si="349"/>
        <v>127.18039999999999</v>
      </c>
      <c r="CS534">
        <f t="shared" si="350"/>
        <v>0</v>
      </c>
      <c r="CT534">
        <f t="shared" si="351"/>
        <v>928.92640000000006</v>
      </c>
      <c r="CU534">
        <f t="shared" si="352"/>
        <v>0</v>
      </c>
      <c r="CV534">
        <f t="shared" si="353"/>
        <v>2.6564999999999999</v>
      </c>
      <c r="CW534">
        <f t="shared" si="354"/>
        <v>0</v>
      </c>
      <c r="CX534">
        <f t="shared" si="355"/>
        <v>0</v>
      </c>
      <c r="CY534">
        <f t="shared" si="356"/>
        <v>164568.25</v>
      </c>
      <c r="CZ534">
        <f t="shared" si="357"/>
        <v>94267.25</v>
      </c>
      <c r="DC534" t="s">
        <v>3</v>
      </c>
      <c r="DD534" t="s">
        <v>3</v>
      </c>
      <c r="DE534" t="s">
        <v>16</v>
      </c>
      <c r="DF534" t="s">
        <v>16</v>
      </c>
      <c r="DG534" t="s">
        <v>16</v>
      </c>
      <c r="DH534" t="s">
        <v>3</v>
      </c>
      <c r="DI534" t="s">
        <v>16</v>
      </c>
      <c r="DJ534" t="s">
        <v>16</v>
      </c>
      <c r="DK534" t="s">
        <v>3</v>
      </c>
      <c r="DL534" t="s">
        <v>3</v>
      </c>
      <c r="DM534" t="s">
        <v>3</v>
      </c>
      <c r="DN534">
        <v>0</v>
      </c>
      <c r="DO534">
        <v>0</v>
      </c>
      <c r="DP534">
        <v>1</v>
      </c>
      <c r="DQ534">
        <v>1</v>
      </c>
      <c r="DU534">
        <v>1013</v>
      </c>
      <c r="DV534" t="s">
        <v>694</v>
      </c>
      <c r="DW534" t="s">
        <v>694</v>
      </c>
      <c r="DX534">
        <v>1</v>
      </c>
      <c r="DZ534" t="s">
        <v>3</v>
      </c>
      <c r="EA534" t="s">
        <v>3</v>
      </c>
      <c r="EB534" t="s">
        <v>3</v>
      </c>
      <c r="EC534" t="s">
        <v>3</v>
      </c>
      <c r="EE534">
        <v>53551202</v>
      </c>
      <c r="EF534">
        <v>2</v>
      </c>
      <c r="EG534" t="s">
        <v>38</v>
      </c>
      <c r="EH534">
        <v>40</v>
      </c>
      <c r="EI534" t="s">
        <v>466</v>
      </c>
      <c r="EJ534">
        <v>1</v>
      </c>
      <c r="EK534">
        <v>46001</v>
      </c>
      <c r="EL534" t="s">
        <v>467</v>
      </c>
      <c r="EM534" t="s">
        <v>468</v>
      </c>
      <c r="EO534" t="s">
        <v>20</v>
      </c>
      <c r="EQ534">
        <v>131072</v>
      </c>
      <c r="ER534">
        <v>60.56</v>
      </c>
      <c r="ES534">
        <v>20.2</v>
      </c>
      <c r="ET534">
        <v>17.440000000000001</v>
      </c>
      <c r="EU534">
        <v>0</v>
      </c>
      <c r="EV534">
        <v>22.92</v>
      </c>
      <c r="EW534">
        <v>2.31</v>
      </c>
      <c r="EX534">
        <v>0</v>
      </c>
      <c r="EY534">
        <v>0</v>
      </c>
      <c r="FQ534">
        <v>0</v>
      </c>
      <c r="FR534">
        <f>ROUND(IF(AND(BH534=3,BI534=3),P534,0),0)</f>
        <v>0</v>
      </c>
      <c r="FS534">
        <v>0</v>
      </c>
      <c r="FX534">
        <v>103</v>
      </c>
      <c r="FY534">
        <v>59</v>
      </c>
      <c r="GA534" t="s">
        <v>3</v>
      </c>
      <c r="GD534">
        <v>1</v>
      </c>
      <c r="GF534">
        <v>1898553264</v>
      </c>
      <c r="GG534">
        <v>2</v>
      </c>
      <c r="GH534">
        <v>1</v>
      </c>
      <c r="GI534">
        <v>2</v>
      </c>
      <c r="GJ534">
        <v>0</v>
      </c>
      <c r="GK534">
        <v>0</v>
      </c>
      <c r="GL534">
        <f>ROUND(IF(AND(BH534=3,BI534=3,FS534&lt;&gt;0),P534,0),0)</f>
        <v>0</v>
      </c>
      <c r="GM534">
        <f>ROUND(O534+X534+Y534,0)+GX534</f>
        <v>472067</v>
      </c>
      <c r="GN534">
        <f>IF(OR(BI534=0,BI534=1),ROUND(O534+X534+Y534,0),0)</f>
        <v>472067</v>
      </c>
      <c r="GO534">
        <f>IF(BI534=2,ROUND(O534+X534+Y534,0),0)</f>
        <v>0</v>
      </c>
      <c r="GP534">
        <f>IF(BI534=4,ROUND(O534+X534+Y534,0)+GX534,0)</f>
        <v>0</v>
      </c>
      <c r="GR534">
        <v>0</v>
      </c>
      <c r="GS534">
        <v>3</v>
      </c>
      <c r="GT534">
        <v>0</v>
      </c>
      <c r="GU534" t="s">
        <v>3</v>
      </c>
      <c r="GV534">
        <f t="shared" si="358"/>
        <v>0</v>
      </c>
      <c r="GW534">
        <v>1</v>
      </c>
      <c r="GX534">
        <f>ROUND(HC534*I534,0)</f>
        <v>0</v>
      </c>
      <c r="HA534">
        <v>0</v>
      </c>
      <c r="HB534">
        <v>0</v>
      </c>
      <c r="HC534">
        <f t="shared" si="359"/>
        <v>0</v>
      </c>
      <c r="HE534" t="s">
        <v>3</v>
      </c>
      <c r="HF534" t="s">
        <v>3</v>
      </c>
      <c r="HM534" t="s">
        <v>3</v>
      </c>
      <c r="HN534" t="s">
        <v>469</v>
      </c>
      <c r="HO534" t="s">
        <v>470</v>
      </c>
      <c r="HP534" t="s">
        <v>467</v>
      </c>
      <c r="HQ534" t="s">
        <v>467</v>
      </c>
      <c r="IK534">
        <v>0</v>
      </c>
    </row>
    <row r="536" spans="1:255" x14ac:dyDescent="0.2">
      <c r="A536" s="3">
        <v>51</v>
      </c>
      <c r="B536" s="3">
        <f>B515</f>
        <v>1</v>
      </c>
      <c r="C536" s="3">
        <f>A515</f>
        <v>4</v>
      </c>
      <c r="D536" s="3">
        <f>ROW(A515)</f>
        <v>515</v>
      </c>
      <c r="E536" s="3"/>
      <c r="F536" s="3" t="str">
        <f>IF(F515&lt;&gt;"",F515,"")</f>
        <v/>
      </c>
      <c r="G536" s="3" t="str">
        <f>IF(G515&lt;&gt;"",G515,"")</f>
        <v>6. Потолок (кабинеты)</v>
      </c>
      <c r="H536" s="3">
        <v>0</v>
      </c>
      <c r="I536" s="3"/>
      <c r="J536" s="3"/>
      <c r="K536" s="3"/>
      <c r="L536" s="3"/>
      <c r="M536" s="3"/>
      <c r="N536" s="3"/>
      <c r="O536" s="3">
        <f t="shared" ref="O536:T536" si="363">ROUND(AB536,0)</f>
        <v>217914</v>
      </c>
      <c r="P536" s="3">
        <f t="shared" si="363"/>
        <v>199059</v>
      </c>
      <c r="Q536" s="3">
        <f t="shared" si="363"/>
        <v>6484</v>
      </c>
      <c r="R536" s="3">
        <f t="shared" si="363"/>
        <v>72</v>
      </c>
      <c r="S536" s="3">
        <f t="shared" si="363"/>
        <v>12370</v>
      </c>
      <c r="T536" s="3">
        <f t="shared" si="363"/>
        <v>0</v>
      </c>
      <c r="U536" s="3">
        <f>AH536</f>
        <v>1309.9173796499997</v>
      </c>
      <c r="V536" s="3">
        <f>AI536</f>
        <v>5.3193824999999997</v>
      </c>
      <c r="W536" s="3">
        <f>ROUND(AJ536,0)</f>
        <v>0</v>
      </c>
      <c r="X536" s="3">
        <f>ROUND(AK536,0)</f>
        <v>11787</v>
      </c>
      <c r="Y536" s="3">
        <f>ROUND(AL536,0)</f>
        <v>6024</v>
      </c>
      <c r="Z536" s="3"/>
      <c r="AA536" s="3"/>
      <c r="AB536" s="3">
        <f>ROUND(SUMIF(AA519:AA534,"=53551706",O519:O534),0)</f>
        <v>217914</v>
      </c>
      <c r="AC536" s="3">
        <f>ROUND(SUMIF(AA519:AA534,"=53551706",P519:P534),0)</f>
        <v>199059</v>
      </c>
      <c r="AD536" s="3">
        <f>ROUND(SUMIF(AA519:AA534,"=53551706",Q519:Q534),0)</f>
        <v>6484</v>
      </c>
      <c r="AE536" s="3">
        <f>ROUND(SUMIF(AA519:AA534,"=53551706",R519:R534),0)</f>
        <v>72</v>
      </c>
      <c r="AF536" s="3">
        <f>ROUND(SUMIF(AA519:AA534,"=53551706",S519:S534),0)</f>
        <v>12370</v>
      </c>
      <c r="AG536" s="3">
        <f>ROUND(SUMIF(AA519:AA534,"=53551706",T519:T534),0)</f>
        <v>0</v>
      </c>
      <c r="AH536" s="3">
        <f>SUMIF(AA519:AA534,"=53551706",U519:U534)</f>
        <v>1309.9173796499997</v>
      </c>
      <c r="AI536" s="3">
        <f>SUMIF(AA519:AA534,"=53551706",V519:V534)</f>
        <v>5.3193824999999997</v>
      </c>
      <c r="AJ536" s="3">
        <f>ROUND(SUMIF(AA519:AA534,"=53551706",W519:W534),0)</f>
        <v>0</v>
      </c>
      <c r="AK536" s="3">
        <f>ROUND(SUMIF(AA519:AA534,"=53551706",X519:X534),0)</f>
        <v>11787</v>
      </c>
      <c r="AL536" s="3">
        <f>ROUND(SUMIF(AA519:AA534,"=53551706",Y519:Y534),0)</f>
        <v>6024</v>
      </c>
      <c r="AM536" s="3"/>
      <c r="AN536" s="3"/>
      <c r="AO536" s="3">
        <f t="shared" ref="AO536:BD536" si="364">ROUND(BX536,0)</f>
        <v>0</v>
      </c>
      <c r="AP536" s="3">
        <f t="shared" si="364"/>
        <v>0</v>
      </c>
      <c r="AQ536" s="3">
        <f t="shared" si="364"/>
        <v>0</v>
      </c>
      <c r="AR536" s="3">
        <f t="shared" si="364"/>
        <v>235725</v>
      </c>
      <c r="AS536" s="3">
        <f t="shared" si="364"/>
        <v>235725</v>
      </c>
      <c r="AT536" s="3">
        <f t="shared" si="364"/>
        <v>0</v>
      </c>
      <c r="AU536" s="3">
        <f t="shared" si="364"/>
        <v>0</v>
      </c>
      <c r="AV536" s="3">
        <f t="shared" si="364"/>
        <v>199059</v>
      </c>
      <c r="AW536" s="3">
        <f t="shared" si="364"/>
        <v>199059</v>
      </c>
      <c r="AX536" s="3">
        <f t="shared" si="364"/>
        <v>0</v>
      </c>
      <c r="AY536" s="3">
        <f t="shared" si="364"/>
        <v>199059</v>
      </c>
      <c r="AZ536" s="3">
        <f t="shared" si="364"/>
        <v>0</v>
      </c>
      <c r="BA536" s="3">
        <f t="shared" si="364"/>
        <v>0</v>
      </c>
      <c r="BB536" s="3">
        <f t="shared" si="364"/>
        <v>0</v>
      </c>
      <c r="BC536" s="3">
        <f t="shared" si="364"/>
        <v>0</v>
      </c>
      <c r="BD536" s="3">
        <f t="shared" si="364"/>
        <v>0</v>
      </c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>
        <f>ROUND(SUMIF(AA519:AA534,"=53551706",FQ519:FQ534),0)</f>
        <v>0</v>
      </c>
      <c r="BY536" s="3">
        <f>ROUND(SUMIF(AA519:AA534,"=53551706",FR519:FR534),0)</f>
        <v>0</v>
      </c>
      <c r="BZ536" s="3">
        <f>ROUND(SUMIF(AA519:AA534,"=53551706",GL519:GL534),0)</f>
        <v>0</v>
      </c>
      <c r="CA536" s="3">
        <f>ROUND(SUMIF(AA519:AA534,"=53551706",GM519:GM534),0)</f>
        <v>235725</v>
      </c>
      <c r="CB536" s="3">
        <f>ROUND(SUMIF(AA519:AA534,"=53551706",GN519:GN534),0)</f>
        <v>235725</v>
      </c>
      <c r="CC536" s="3">
        <f>ROUND(SUMIF(AA519:AA534,"=53551706",GO519:GO534),0)</f>
        <v>0</v>
      </c>
      <c r="CD536" s="3">
        <f>ROUND(SUMIF(AA519:AA534,"=53551706",GP519:GP534),0)</f>
        <v>0</v>
      </c>
      <c r="CE536" s="3">
        <f>AC536-BX536</f>
        <v>199059</v>
      </c>
      <c r="CF536" s="3">
        <f>AC536-BY536</f>
        <v>199059</v>
      </c>
      <c r="CG536" s="3">
        <f>BX536-BZ536</f>
        <v>0</v>
      </c>
      <c r="CH536" s="3">
        <f>AC536-BX536-BY536+BZ536</f>
        <v>199059</v>
      </c>
      <c r="CI536" s="3">
        <f>BY536-BZ536</f>
        <v>0</v>
      </c>
      <c r="CJ536" s="3">
        <f>ROUND(SUMIF(AA519:AA534,"=53551706",GX519:GX534),0)</f>
        <v>0</v>
      </c>
      <c r="CK536" s="3">
        <f>ROUND(SUMIF(AA519:AA534,"=53551706",GY519:GY534),0)</f>
        <v>0</v>
      </c>
      <c r="CL536" s="3">
        <f>ROUND(SUMIF(AA519:AA534,"=53551706",GZ519:GZ534),0)</f>
        <v>0</v>
      </c>
      <c r="CM536" s="3">
        <f>ROUND(SUMIF(AA519:AA534,"=53551706",HD519:HD534),0)</f>
        <v>0</v>
      </c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4">
        <f t="shared" ref="DG536:DL536" si="365">ROUND(DT536,0)</f>
        <v>1025090</v>
      </c>
      <c r="DH536" s="4">
        <f t="shared" si="365"/>
        <v>513131</v>
      </c>
      <c r="DI536" s="4">
        <f t="shared" si="365"/>
        <v>76026</v>
      </c>
      <c r="DJ536" s="4">
        <f t="shared" si="365"/>
        <v>2531</v>
      </c>
      <c r="DK536" s="4">
        <f t="shared" si="365"/>
        <v>435933</v>
      </c>
      <c r="DL536" s="4">
        <f t="shared" si="365"/>
        <v>0</v>
      </c>
      <c r="DM536" s="4">
        <f>DZ536</f>
        <v>1309.9173796499997</v>
      </c>
      <c r="DN536" s="4">
        <f>EA536</f>
        <v>5.3193824999999997</v>
      </c>
      <c r="DO536" s="4">
        <f>ROUND(EB536,0)</f>
        <v>0</v>
      </c>
      <c r="DP536" s="4">
        <f>ROUND(EC536,0)</f>
        <v>415388</v>
      </c>
      <c r="DQ536" s="4">
        <f>ROUND(ED536,0)</f>
        <v>212271</v>
      </c>
      <c r="DR536" s="4"/>
      <c r="DS536" s="4"/>
      <c r="DT536" s="4">
        <f>ROUND(SUMIF(AA519:AA534,"=53551707",O519:O534),0)</f>
        <v>1025090</v>
      </c>
      <c r="DU536" s="4">
        <f>ROUND(SUMIF(AA519:AA534,"=53551707",P519:P534),0)</f>
        <v>513131</v>
      </c>
      <c r="DV536" s="4">
        <f>ROUND(SUMIF(AA519:AA534,"=53551707",Q519:Q534),0)</f>
        <v>76026</v>
      </c>
      <c r="DW536" s="4">
        <f>ROUND(SUMIF(AA519:AA534,"=53551707",R519:R534),0)</f>
        <v>2531</v>
      </c>
      <c r="DX536" s="4">
        <f>ROUND(SUMIF(AA519:AA534,"=53551707",S519:S534),0)</f>
        <v>435933</v>
      </c>
      <c r="DY536" s="4">
        <f>ROUND(SUMIF(AA519:AA534,"=53551707",T519:T534),0)</f>
        <v>0</v>
      </c>
      <c r="DZ536" s="4">
        <f>SUMIF(AA519:AA534,"=53551707",U519:U534)</f>
        <v>1309.9173796499997</v>
      </c>
      <c r="EA536" s="4">
        <f>SUMIF(AA519:AA534,"=53551707",V519:V534)</f>
        <v>5.3193824999999997</v>
      </c>
      <c r="EB536" s="4">
        <f>ROUND(SUMIF(AA519:AA534,"=53551707",W519:W534),0)</f>
        <v>0</v>
      </c>
      <c r="EC536" s="4">
        <f>ROUND(SUMIF(AA519:AA534,"=53551707",X519:X534),0)</f>
        <v>415388</v>
      </c>
      <c r="ED536" s="4">
        <f>ROUND(SUMIF(AA519:AA534,"=53551707",Y519:Y534),0)</f>
        <v>212271</v>
      </c>
      <c r="EE536" s="4"/>
      <c r="EF536" s="4"/>
      <c r="EG536" s="4">
        <f t="shared" ref="EG536:EV536" si="366">ROUND(FP536,0)</f>
        <v>0</v>
      </c>
      <c r="EH536" s="4">
        <f t="shared" si="366"/>
        <v>0</v>
      </c>
      <c r="EI536" s="4">
        <f t="shared" si="366"/>
        <v>0</v>
      </c>
      <c r="EJ536" s="4">
        <f t="shared" si="366"/>
        <v>1652749</v>
      </c>
      <c r="EK536" s="4">
        <f t="shared" si="366"/>
        <v>1652749</v>
      </c>
      <c r="EL536" s="4">
        <f t="shared" si="366"/>
        <v>0</v>
      </c>
      <c r="EM536" s="4">
        <f t="shared" si="366"/>
        <v>0</v>
      </c>
      <c r="EN536" s="4">
        <f t="shared" si="366"/>
        <v>513131</v>
      </c>
      <c r="EO536" s="4">
        <f t="shared" si="366"/>
        <v>513131</v>
      </c>
      <c r="EP536" s="4">
        <f t="shared" si="366"/>
        <v>0</v>
      </c>
      <c r="EQ536" s="4">
        <f t="shared" si="366"/>
        <v>513131</v>
      </c>
      <c r="ER536" s="4">
        <f t="shared" si="366"/>
        <v>0</v>
      </c>
      <c r="ES536" s="4">
        <f t="shared" si="366"/>
        <v>0</v>
      </c>
      <c r="ET536" s="4">
        <f t="shared" si="366"/>
        <v>0</v>
      </c>
      <c r="EU536" s="4">
        <f t="shared" si="366"/>
        <v>0</v>
      </c>
      <c r="EV536" s="4">
        <f t="shared" si="366"/>
        <v>0</v>
      </c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>
        <f>ROUND(SUMIF(AA519:AA534,"=53551707",FQ519:FQ534),0)</f>
        <v>0</v>
      </c>
      <c r="FQ536" s="4">
        <f>ROUND(SUMIF(AA519:AA534,"=53551707",FR519:FR534),0)</f>
        <v>0</v>
      </c>
      <c r="FR536" s="4">
        <f>ROUND(SUMIF(AA519:AA534,"=53551707",GL519:GL534),0)</f>
        <v>0</v>
      </c>
      <c r="FS536" s="4">
        <f>ROUND(SUMIF(AA519:AA534,"=53551707",GM519:GM534),0)</f>
        <v>1652749</v>
      </c>
      <c r="FT536" s="4">
        <f>ROUND(SUMIF(AA519:AA534,"=53551707",GN519:GN534),0)</f>
        <v>1652749</v>
      </c>
      <c r="FU536" s="4">
        <f>ROUND(SUMIF(AA519:AA534,"=53551707",GO519:GO534),0)</f>
        <v>0</v>
      </c>
      <c r="FV536" s="4">
        <f>ROUND(SUMIF(AA519:AA534,"=53551707",GP519:GP534),0)</f>
        <v>0</v>
      </c>
      <c r="FW536" s="4">
        <f>DU536-FP536</f>
        <v>513131</v>
      </c>
      <c r="FX536" s="4">
        <f>DU536-FQ536</f>
        <v>513131</v>
      </c>
      <c r="FY536" s="4">
        <f>FP536-FR536</f>
        <v>0</v>
      </c>
      <c r="FZ536" s="4">
        <f>DU536-FP536-FQ536+FR536</f>
        <v>513131</v>
      </c>
      <c r="GA536" s="4">
        <f>FQ536-FR536</f>
        <v>0</v>
      </c>
      <c r="GB536" s="4">
        <f>ROUND(SUMIF(AA519:AA534,"=53551707",GX519:GX534),0)</f>
        <v>0</v>
      </c>
      <c r="GC536" s="4">
        <f>ROUND(SUMIF(AA519:AA534,"=53551707",GY519:GY534),0)</f>
        <v>0</v>
      </c>
      <c r="GD536" s="4">
        <f>ROUND(SUMIF(AA519:AA534,"=53551707",GZ519:GZ534),0)</f>
        <v>0</v>
      </c>
      <c r="GE536" s="4">
        <f>ROUND(SUMIF(AA519:AA534,"=53551707",HD519:HD534),0)</f>
        <v>0</v>
      </c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>
        <v>0</v>
      </c>
    </row>
    <row r="538" spans="1:255" x14ac:dyDescent="0.2">
      <c r="A538" s="5">
        <v>50</v>
      </c>
      <c r="B538" s="5">
        <v>0</v>
      </c>
      <c r="C538" s="5">
        <v>0</v>
      </c>
      <c r="D538" s="5">
        <v>1</v>
      </c>
      <c r="E538" s="5">
        <v>201</v>
      </c>
      <c r="F538" s="5">
        <f>ROUND(Source!O536,O538)</f>
        <v>217914</v>
      </c>
      <c r="G538" s="5" t="s">
        <v>249</v>
      </c>
      <c r="H538" s="5" t="s">
        <v>250</v>
      </c>
      <c r="I538" s="5"/>
      <c r="J538" s="5"/>
      <c r="K538" s="5">
        <v>201</v>
      </c>
      <c r="L538" s="5">
        <v>1</v>
      </c>
      <c r="M538" s="5">
        <v>3</v>
      </c>
      <c r="N538" s="5" t="s">
        <v>3</v>
      </c>
      <c r="O538" s="5">
        <v>2</v>
      </c>
      <c r="P538" s="5">
        <f>ROUND(Source!DG536,O538)</f>
        <v>1025090</v>
      </c>
      <c r="Q538" s="5"/>
      <c r="R538" s="5"/>
      <c r="S538" s="5"/>
      <c r="T538" s="5"/>
      <c r="U538" s="5"/>
      <c r="V538" s="5"/>
      <c r="W538" s="5">
        <v>217913.68</v>
      </c>
      <c r="X538" s="5">
        <v>1</v>
      </c>
      <c r="Y538" s="5">
        <v>217913.68</v>
      </c>
      <c r="Z538" s="5">
        <v>1025090</v>
      </c>
      <c r="AA538" s="5">
        <v>1</v>
      </c>
      <c r="AB538" s="5">
        <v>1025090</v>
      </c>
    </row>
    <row r="539" spans="1:255" x14ac:dyDescent="0.2">
      <c r="A539" s="5">
        <v>50</v>
      </c>
      <c r="B539" s="5">
        <v>0</v>
      </c>
      <c r="C539" s="5">
        <v>0</v>
      </c>
      <c r="D539" s="5">
        <v>1</v>
      </c>
      <c r="E539" s="5">
        <v>202</v>
      </c>
      <c r="F539" s="5">
        <f>ROUND(Source!P536,O539)</f>
        <v>199059</v>
      </c>
      <c r="G539" s="5" t="s">
        <v>251</v>
      </c>
      <c r="H539" s="5" t="s">
        <v>252</v>
      </c>
      <c r="I539" s="5"/>
      <c r="J539" s="5"/>
      <c r="K539" s="5">
        <v>202</v>
      </c>
      <c r="L539" s="5">
        <v>2</v>
      </c>
      <c r="M539" s="5">
        <v>3</v>
      </c>
      <c r="N539" s="5" t="s">
        <v>3</v>
      </c>
      <c r="O539" s="5">
        <v>2</v>
      </c>
      <c r="P539" s="5">
        <f>ROUND(Source!DH536,O539)</f>
        <v>513131</v>
      </c>
      <c r="Q539" s="5"/>
      <c r="R539" s="5"/>
      <c r="S539" s="5"/>
      <c r="T539" s="5"/>
      <c r="U539" s="5"/>
      <c r="V539" s="5"/>
      <c r="W539" s="5">
        <v>199059.25</v>
      </c>
      <c r="X539" s="5">
        <v>1</v>
      </c>
      <c r="Y539" s="5">
        <v>199059.25</v>
      </c>
      <c r="Z539" s="5">
        <v>513131</v>
      </c>
      <c r="AA539" s="5">
        <v>1</v>
      </c>
      <c r="AB539" s="5">
        <v>513131</v>
      </c>
    </row>
    <row r="540" spans="1:255" x14ac:dyDescent="0.2">
      <c r="A540" s="5">
        <v>50</v>
      </c>
      <c r="B540" s="5">
        <v>0</v>
      </c>
      <c r="C540" s="5">
        <v>0</v>
      </c>
      <c r="D540" s="5">
        <v>1</v>
      </c>
      <c r="E540" s="5">
        <v>222</v>
      </c>
      <c r="F540" s="5">
        <f>ROUND(Source!AO536,O540)</f>
        <v>0</v>
      </c>
      <c r="G540" s="5" t="s">
        <v>253</v>
      </c>
      <c r="H540" s="5" t="s">
        <v>254</v>
      </c>
      <c r="I540" s="5"/>
      <c r="J540" s="5"/>
      <c r="K540" s="5">
        <v>222</v>
      </c>
      <c r="L540" s="5">
        <v>3</v>
      </c>
      <c r="M540" s="5">
        <v>3</v>
      </c>
      <c r="N540" s="5" t="s">
        <v>3</v>
      </c>
      <c r="O540" s="5">
        <v>2</v>
      </c>
      <c r="P540" s="5">
        <f>ROUND(Source!EG536,O540)</f>
        <v>0</v>
      </c>
      <c r="Q540" s="5"/>
      <c r="R540" s="5"/>
      <c r="S540" s="5"/>
      <c r="T540" s="5"/>
      <c r="U540" s="5"/>
      <c r="V540" s="5"/>
      <c r="W540" s="5">
        <v>0</v>
      </c>
      <c r="X540" s="5">
        <v>1</v>
      </c>
      <c r="Y540" s="5">
        <v>0</v>
      </c>
      <c r="Z540" s="5">
        <v>0</v>
      </c>
      <c r="AA540" s="5">
        <v>1</v>
      </c>
      <c r="AB540" s="5">
        <v>0</v>
      </c>
    </row>
    <row r="541" spans="1:255" x14ac:dyDescent="0.2">
      <c r="A541" s="5">
        <v>50</v>
      </c>
      <c r="B541" s="5">
        <v>0</v>
      </c>
      <c r="C541" s="5">
        <v>0</v>
      </c>
      <c r="D541" s="5">
        <v>1</v>
      </c>
      <c r="E541" s="5">
        <v>225</v>
      </c>
      <c r="F541" s="5">
        <f>ROUND(Source!AV536,O541)</f>
        <v>199059</v>
      </c>
      <c r="G541" s="5" t="s">
        <v>255</v>
      </c>
      <c r="H541" s="5" t="s">
        <v>256</v>
      </c>
      <c r="I541" s="5"/>
      <c r="J541" s="5"/>
      <c r="K541" s="5">
        <v>225</v>
      </c>
      <c r="L541" s="5">
        <v>4</v>
      </c>
      <c r="M541" s="5">
        <v>3</v>
      </c>
      <c r="N541" s="5" t="s">
        <v>3</v>
      </c>
      <c r="O541" s="5">
        <v>2</v>
      </c>
      <c r="P541" s="5">
        <f>ROUND(Source!EN536,O541)</f>
        <v>513131</v>
      </c>
      <c r="Q541" s="5"/>
      <c r="R541" s="5"/>
      <c r="S541" s="5"/>
      <c r="T541" s="5"/>
      <c r="U541" s="5"/>
      <c r="V541" s="5"/>
      <c r="W541" s="5">
        <v>199059.25</v>
      </c>
      <c r="X541" s="5">
        <v>1</v>
      </c>
      <c r="Y541" s="5">
        <v>199059.25</v>
      </c>
      <c r="Z541" s="5">
        <v>513131</v>
      </c>
      <c r="AA541" s="5">
        <v>1</v>
      </c>
      <c r="AB541" s="5">
        <v>513131</v>
      </c>
    </row>
    <row r="542" spans="1:255" x14ac:dyDescent="0.2">
      <c r="A542" s="5">
        <v>50</v>
      </c>
      <c r="B542" s="5">
        <v>0</v>
      </c>
      <c r="C542" s="5">
        <v>0</v>
      </c>
      <c r="D542" s="5">
        <v>1</v>
      </c>
      <c r="E542" s="5">
        <v>226</v>
      </c>
      <c r="F542" s="5">
        <f>ROUND(Source!AW536,O542)</f>
        <v>199059</v>
      </c>
      <c r="G542" s="5" t="s">
        <v>257</v>
      </c>
      <c r="H542" s="5" t="s">
        <v>258</v>
      </c>
      <c r="I542" s="5"/>
      <c r="J542" s="5"/>
      <c r="K542" s="5">
        <v>226</v>
      </c>
      <c r="L542" s="5">
        <v>5</v>
      </c>
      <c r="M542" s="5">
        <v>3</v>
      </c>
      <c r="N542" s="5" t="s">
        <v>3</v>
      </c>
      <c r="O542" s="5">
        <v>2</v>
      </c>
      <c r="P542" s="5">
        <f>ROUND(Source!EO536,O542)</f>
        <v>513131</v>
      </c>
      <c r="Q542" s="5"/>
      <c r="R542" s="5"/>
      <c r="S542" s="5"/>
      <c r="T542" s="5"/>
      <c r="U542" s="5"/>
      <c r="V542" s="5"/>
      <c r="W542" s="5">
        <v>199059.25</v>
      </c>
      <c r="X542" s="5">
        <v>1</v>
      </c>
      <c r="Y542" s="5">
        <v>199059.25</v>
      </c>
      <c r="Z542" s="5">
        <v>513131</v>
      </c>
      <c r="AA542" s="5">
        <v>1</v>
      </c>
      <c r="AB542" s="5">
        <v>513131</v>
      </c>
    </row>
    <row r="543" spans="1:255" x14ac:dyDescent="0.2">
      <c r="A543" s="5">
        <v>50</v>
      </c>
      <c r="B543" s="5">
        <v>0</v>
      </c>
      <c r="C543" s="5">
        <v>0</v>
      </c>
      <c r="D543" s="5">
        <v>1</v>
      </c>
      <c r="E543" s="5">
        <v>227</v>
      </c>
      <c r="F543" s="5">
        <f>ROUND(Source!AX536,O543)</f>
        <v>0</v>
      </c>
      <c r="G543" s="5" t="s">
        <v>259</v>
      </c>
      <c r="H543" s="5" t="s">
        <v>260</v>
      </c>
      <c r="I543" s="5"/>
      <c r="J543" s="5"/>
      <c r="K543" s="5">
        <v>227</v>
      </c>
      <c r="L543" s="5">
        <v>6</v>
      </c>
      <c r="M543" s="5">
        <v>3</v>
      </c>
      <c r="N543" s="5" t="s">
        <v>3</v>
      </c>
      <c r="O543" s="5">
        <v>2</v>
      </c>
      <c r="P543" s="5">
        <f>ROUND(Source!EP536,O543)</f>
        <v>0</v>
      </c>
      <c r="Q543" s="5"/>
      <c r="R543" s="5"/>
      <c r="S543" s="5"/>
      <c r="T543" s="5"/>
      <c r="U543" s="5"/>
      <c r="V543" s="5"/>
      <c r="W543" s="5">
        <v>0</v>
      </c>
      <c r="X543" s="5">
        <v>1</v>
      </c>
      <c r="Y543" s="5">
        <v>0</v>
      </c>
      <c r="Z543" s="5">
        <v>0</v>
      </c>
      <c r="AA543" s="5">
        <v>1</v>
      </c>
      <c r="AB543" s="5">
        <v>0</v>
      </c>
    </row>
    <row r="544" spans="1:255" x14ac:dyDescent="0.2">
      <c r="A544" s="5">
        <v>50</v>
      </c>
      <c r="B544" s="5">
        <v>0</v>
      </c>
      <c r="C544" s="5">
        <v>0</v>
      </c>
      <c r="D544" s="5">
        <v>1</v>
      </c>
      <c r="E544" s="5">
        <v>228</v>
      </c>
      <c r="F544" s="5">
        <f>ROUND(Source!AY536,O544)</f>
        <v>199059</v>
      </c>
      <c r="G544" s="5" t="s">
        <v>261</v>
      </c>
      <c r="H544" s="5" t="s">
        <v>262</v>
      </c>
      <c r="I544" s="5"/>
      <c r="J544" s="5"/>
      <c r="K544" s="5">
        <v>228</v>
      </c>
      <c r="L544" s="5">
        <v>7</v>
      </c>
      <c r="M544" s="5">
        <v>3</v>
      </c>
      <c r="N544" s="5" t="s">
        <v>3</v>
      </c>
      <c r="O544" s="5">
        <v>2</v>
      </c>
      <c r="P544" s="5">
        <f>ROUND(Source!EQ536,O544)</f>
        <v>513131</v>
      </c>
      <c r="Q544" s="5"/>
      <c r="R544" s="5"/>
      <c r="S544" s="5"/>
      <c r="T544" s="5"/>
      <c r="U544" s="5"/>
      <c r="V544" s="5"/>
      <c r="W544" s="5">
        <v>199059.25</v>
      </c>
      <c r="X544" s="5">
        <v>1</v>
      </c>
      <c r="Y544" s="5">
        <v>199059.25</v>
      </c>
      <c r="Z544" s="5">
        <v>513131</v>
      </c>
      <c r="AA544" s="5">
        <v>1</v>
      </c>
      <c r="AB544" s="5">
        <v>513131</v>
      </c>
    </row>
    <row r="545" spans="1:28" x14ac:dyDescent="0.2">
      <c r="A545" s="5">
        <v>50</v>
      </c>
      <c r="B545" s="5">
        <v>0</v>
      </c>
      <c r="C545" s="5">
        <v>0</v>
      </c>
      <c r="D545" s="5">
        <v>1</v>
      </c>
      <c r="E545" s="5">
        <v>216</v>
      </c>
      <c r="F545" s="5">
        <f>ROUND(Source!AP536,O545)</f>
        <v>0</v>
      </c>
      <c r="G545" s="5" t="s">
        <v>263</v>
      </c>
      <c r="H545" s="5" t="s">
        <v>264</v>
      </c>
      <c r="I545" s="5"/>
      <c r="J545" s="5"/>
      <c r="K545" s="5">
        <v>216</v>
      </c>
      <c r="L545" s="5">
        <v>8</v>
      </c>
      <c r="M545" s="5">
        <v>3</v>
      </c>
      <c r="N545" s="5" t="s">
        <v>3</v>
      </c>
      <c r="O545" s="5">
        <v>2</v>
      </c>
      <c r="P545" s="5">
        <f>ROUND(Source!EH536,O545)</f>
        <v>0</v>
      </c>
      <c r="Q545" s="5"/>
      <c r="R545" s="5"/>
      <c r="S545" s="5"/>
      <c r="T545" s="5"/>
      <c r="U545" s="5"/>
      <c r="V545" s="5"/>
      <c r="W545" s="5">
        <v>0</v>
      </c>
      <c r="X545" s="5">
        <v>1</v>
      </c>
      <c r="Y545" s="5">
        <v>0</v>
      </c>
      <c r="Z545" s="5">
        <v>0</v>
      </c>
      <c r="AA545" s="5">
        <v>1</v>
      </c>
      <c r="AB545" s="5">
        <v>0</v>
      </c>
    </row>
    <row r="546" spans="1:28" x14ac:dyDescent="0.2">
      <c r="A546" s="5">
        <v>50</v>
      </c>
      <c r="B546" s="5">
        <v>0</v>
      </c>
      <c r="C546" s="5">
        <v>0</v>
      </c>
      <c r="D546" s="5">
        <v>1</v>
      </c>
      <c r="E546" s="5">
        <v>223</v>
      </c>
      <c r="F546" s="5">
        <f>ROUND(Source!AQ536,O546)</f>
        <v>0</v>
      </c>
      <c r="G546" s="5" t="s">
        <v>265</v>
      </c>
      <c r="H546" s="5" t="s">
        <v>266</v>
      </c>
      <c r="I546" s="5"/>
      <c r="J546" s="5"/>
      <c r="K546" s="5">
        <v>223</v>
      </c>
      <c r="L546" s="5">
        <v>9</v>
      </c>
      <c r="M546" s="5">
        <v>3</v>
      </c>
      <c r="N546" s="5" t="s">
        <v>3</v>
      </c>
      <c r="O546" s="5">
        <v>2</v>
      </c>
      <c r="P546" s="5">
        <f>ROUND(Source!EI536,O546)</f>
        <v>0</v>
      </c>
      <c r="Q546" s="5"/>
      <c r="R546" s="5"/>
      <c r="S546" s="5"/>
      <c r="T546" s="5"/>
      <c r="U546" s="5"/>
      <c r="V546" s="5"/>
      <c r="W546" s="5">
        <v>0</v>
      </c>
      <c r="X546" s="5">
        <v>1</v>
      </c>
      <c r="Y546" s="5">
        <v>0</v>
      </c>
      <c r="Z546" s="5">
        <v>0</v>
      </c>
      <c r="AA546" s="5">
        <v>1</v>
      </c>
      <c r="AB546" s="5">
        <v>0</v>
      </c>
    </row>
    <row r="547" spans="1:28" x14ac:dyDescent="0.2">
      <c r="A547" s="5">
        <v>50</v>
      </c>
      <c r="B547" s="5">
        <v>0</v>
      </c>
      <c r="C547" s="5">
        <v>0</v>
      </c>
      <c r="D547" s="5">
        <v>1</v>
      </c>
      <c r="E547" s="5">
        <v>229</v>
      </c>
      <c r="F547" s="5">
        <f>ROUND(Source!AZ536,O547)</f>
        <v>0</v>
      </c>
      <c r="G547" s="5" t="s">
        <v>267</v>
      </c>
      <c r="H547" s="5" t="s">
        <v>268</v>
      </c>
      <c r="I547" s="5"/>
      <c r="J547" s="5"/>
      <c r="K547" s="5">
        <v>229</v>
      </c>
      <c r="L547" s="5">
        <v>10</v>
      </c>
      <c r="M547" s="5">
        <v>3</v>
      </c>
      <c r="N547" s="5" t="s">
        <v>3</v>
      </c>
      <c r="O547" s="5">
        <v>2</v>
      </c>
      <c r="P547" s="5">
        <f>ROUND(Source!ER536,O547)</f>
        <v>0</v>
      </c>
      <c r="Q547" s="5"/>
      <c r="R547" s="5"/>
      <c r="S547" s="5"/>
      <c r="T547" s="5"/>
      <c r="U547" s="5"/>
      <c r="V547" s="5"/>
      <c r="W547" s="5">
        <v>0</v>
      </c>
      <c r="X547" s="5">
        <v>1</v>
      </c>
      <c r="Y547" s="5">
        <v>0</v>
      </c>
      <c r="Z547" s="5">
        <v>0</v>
      </c>
      <c r="AA547" s="5">
        <v>1</v>
      </c>
      <c r="AB547" s="5">
        <v>0</v>
      </c>
    </row>
    <row r="548" spans="1:28" x14ac:dyDescent="0.2">
      <c r="A548" s="5">
        <v>50</v>
      </c>
      <c r="B548" s="5">
        <v>0</v>
      </c>
      <c r="C548" s="5">
        <v>0</v>
      </c>
      <c r="D548" s="5">
        <v>1</v>
      </c>
      <c r="E548" s="5">
        <v>203</v>
      </c>
      <c r="F548" s="5">
        <f>ROUND(Source!Q536,O548)</f>
        <v>6484</v>
      </c>
      <c r="G548" s="5" t="s">
        <v>269</v>
      </c>
      <c r="H548" s="5" t="s">
        <v>270</v>
      </c>
      <c r="I548" s="5"/>
      <c r="J548" s="5"/>
      <c r="K548" s="5">
        <v>203</v>
      </c>
      <c r="L548" s="5">
        <v>11</v>
      </c>
      <c r="M548" s="5">
        <v>3</v>
      </c>
      <c r="N548" s="5" t="s">
        <v>3</v>
      </c>
      <c r="O548" s="5">
        <v>2</v>
      </c>
      <c r="P548" s="5">
        <f>ROUND(Source!DI536,O548)</f>
        <v>76026</v>
      </c>
      <c r="Q548" s="5"/>
      <c r="R548" s="5"/>
      <c r="S548" s="5"/>
      <c r="T548" s="5"/>
      <c r="U548" s="5"/>
      <c r="V548" s="5"/>
      <c r="W548" s="5">
        <v>6484</v>
      </c>
      <c r="X548" s="5">
        <v>1</v>
      </c>
      <c r="Y548" s="5">
        <v>6484</v>
      </c>
      <c r="Z548" s="5">
        <v>76026</v>
      </c>
      <c r="AA548" s="5">
        <v>1</v>
      </c>
      <c r="AB548" s="5">
        <v>76026</v>
      </c>
    </row>
    <row r="549" spans="1:28" x14ac:dyDescent="0.2">
      <c r="A549" s="5">
        <v>50</v>
      </c>
      <c r="B549" s="5">
        <v>0</v>
      </c>
      <c r="C549" s="5">
        <v>0</v>
      </c>
      <c r="D549" s="5">
        <v>1</v>
      </c>
      <c r="E549" s="5">
        <v>231</v>
      </c>
      <c r="F549" s="5">
        <f>ROUND(Source!BB536,O549)</f>
        <v>0</v>
      </c>
      <c r="G549" s="5" t="s">
        <v>271</v>
      </c>
      <c r="H549" s="5" t="s">
        <v>272</v>
      </c>
      <c r="I549" s="5"/>
      <c r="J549" s="5"/>
      <c r="K549" s="5">
        <v>231</v>
      </c>
      <c r="L549" s="5">
        <v>12</v>
      </c>
      <c r="M549" s="5">
        <v>3</v>
      </c>
      <c r="N549" s="5" t="s">
        <v>3</v>
      </c>
      <c r="O549" s="5">
        <v>2</v>
      </c>
      <c r="P549" s="5">
        <f>ROUND(Source!ET536,O549)</f>
        <v>0</v>
      </c>
      <c r="Q549" s="5"/>
      <c r="R549" s="5"/>
      <c r="S549" s="5"/>
      <c r="T549" s="5"/>
      <c r="U549" s="5"/>
      <c r="V549" s="5"/>
      <c r="W549" s="5">
        <v>0</v>
      </c>
      <c r="X549" s="5">
        <v>1</v>
      </c>
      <c r="Y549" s="5">
        <v>0</v>
      </c>
      <c r="Z549" s="5">
        <v>0</v>
      </c>
      <c r="AA549" s="5">
        <v>1</v>
      </c>
      <c r="AB549" s="5">
        <v>0</v>
      </c>
    </row>
    <row r="550" spans="1:28" x14ac:dyDescent="0.2">
      <c r="A550" s="5">
        <v>50</v>
      </c>
      <c r="B550" s="5">
        <v>0</v>
      </c>
      <c r="C550" s="5">
        <v>0</v>
      </c>
      <c r="D550" s="5">
        <v>1</v>
      </c>
      <c r="E550" s="5">
        <v>204</v>
      </c>
      <c r="F550" s="5">
        <f>ROUND(Source!R536,O550)</f>
        <v>72</v>
      </c>
      <c r="G550" s="5" t="s">
        <v>273</v>
      </c>
      <c r="H550" s="5" t="s">
        <v>274</v>
      </c>
      <c r="I550" s="5"/>
      <c r="J550" s="5"/>
      <c r="K550" s="5">
        <v>204</v>
      </c>
      <c r="L550" s="5">
        <v>13</v>
      </c>
      <c r="M550" s="5">
        <v>3</v>
      </c>
      <c r="N550" s="5" t="s">
        <v>3</v>
      </c>
      <c r="O550" s="5">
        <v>2</v>
      </c>
      <c r="P550" s="5">
        <f>ROUND(Source!DJ536,O550)</f>
        <v>2531</v>
      </c>
      <c r="Q550" s="5"/>
      <c r="R550" s="5"/>
      <c r="S550" s="5"/>
      <c r="T550" s="5"/>
      <c r="U550" s="5"/>
      <c r="V550" s="5"/>
      <c r="W550" s="5">
        <v>71.819999999999993</v>
      </c>
      <c r="X550" s="5">
        <v>1</v>
      </c>
      <c r="Y550" s="5">
        <v>71.819999999999993</v>
      </c>
      <c r="Z550" s="5">
        <v>2531</v>
      </c>
      <c r="AA550" s="5">
        <v>1</v>
      </c>
      <c r="AB550" s="5">
        <v>2531</v>
      </c>
    </row>
    <row r="551" spans="1:28" x14ac:dyDescent="0.2">
      <c r="A551" s="5">
        <v>50</v>
      </c>
      <c r="B551" s="5">
        <v>0</v>
      </c>
      <c r="C551" s="5">
        <v>0</v>
      </c>
      <c r="D551" s="5">
        <v>1</v>
      </c>
      <c r="E551" s="5">
        <v>205</v>
      </c>
      <c r="F551" s="5">
        <f>ROUND(Source!S536,O551)</f>
        <v>12370</v>
      </c>
      <c r="G551" s="5" t="s">
        <v>275</v>
      </c>
      <c r="H551" s="5" t="s">
        <v>276</v>
      </c>
      <c r="I551" s="5"/>
      <c r="J551" s="5"/>
      <c r="K551" s="5">
        <v>205</v>
      </c>
      <c r="L551" s="5">
        <v>14</v>
      </c>
      <c r="M551" s="5">
        <v>3</v>
      </c>
      <c r="N551" s="5" t="s">
        <v>3</v>
      </c>
      <c r="O551" s="5">
        <v>2</v>
      </c>
      <c r="P551" s="5">
        <f>ROUND(Source!DK536,O551)</f>
        <v>435933</v>
      </c>
      <c r="Q551" s="5"/>
      <c r="R551" s="5"/>
      <c r="S551" s="5"/>
      <c r="T551" s="5"/>
      <c r="U551" s="5"/>
      <c r="V551" s="5"/>
      <c r="W551" s="5">
        <v>12370.43</v>
      </c>
      <c r="X551" s="5">
        <v>1</v>
      </c>
      <c r="Y551" s="5">
        <v>12370.43</v>
      </c>
      <c r="Z551" s="5">
        <v>435933</v>
      </c>
      <c r="AA551" s="5">
        <v>1</v>
      </c>
      <c r="AB551" s="5">
        <v>435933</v>
      </c>
    </row>
    <row r="552" spans="1:28" x14ac:dyDescent="0.2">
      <c r="A552" s="5">
        <v>50</v>
      </c>
      <c r="B552" s="5">
        <v>0</v>
      </c>
      <c r="C552" s="5">
        <v>0</v>
      </c>
      <c r="D552" s="5">
        <v>1</v>
      </c>
      <c r="E552" s="5">
        <v>232</v>
      </c>
      <c r="F552" s="5">
        <f>ROUND(Source!BC536,O552)</f>
        <v>0</v>
      </c>
      <c r="G552" s="5" t="s">
        <v>277</v>
      </c>
      <c r="H552" s="5" t="s">
        <v>278</v>
      </c>
      <c r="I552" s="5"/>
      <c r="J552" s="5"/>
      <c r="K552" s="5">
        <v>232</v>
      </c>
      <c r="L552" s="5">
        <v>15</v>
      </c>
      <c r="M552" s="5">
        <v>3</v>
      </c>
      <c r="N552" s="5" t="s">
        <v>3</v>
      </c>
      <c r="O552" s="5">
        <v>2</v>
      </c>
      <c r="P552" s="5">
        <f>ROUND(Source!EU536,O552)</f>
        <v>0</v>
      </c>
      <c r="Q552" s="5"/>
      <c r="R552" s="5"/>
      <c r="S552" s="5"/>
      <c r="T552" s="5"/>
      <c r="U552" s="5"/>
      <c r="V552" s="5"/>
      <c r="W552" s="5">
        <v>0</v>
      </c>
      <c r="X552" s="5">
        <v>1</v>
      </c>
      <c r="Y552" s="5">
        <v>0</v>
      </c>
      <c r="Z552" s="5">
        <v>0</v>
      </c>
      <c r="AA552" s="5">
        <v>1</v>
      </c>
      <c r="AB552" s="5">
        <v>0</v>
      </c>
    </row>
    <row r="553" spans="1:28" x14ac:dyDescent="0.2">
      <c r="A553" s="5">
        <v>50</v>
      </c>
      <c r="B553" s="5">
        <v>0</v>
      </c>
      <c r="C553" s="5">
        <v>0</v>
      </c>
      <c r="D553" s="5">
        <v>1</v>
      </c>
      <c r="E553" s="5">
        <v>214</v>
      </c>
      <c r="F553" s="5">
        <f>ROUND(Source!AS536,O553)</f>
        <v>235725</v>
      </c>
      <c r="G553" s="5" t="s">
        <v>279</v>
      </c>
      <c r="H553" s="5" t="s">
        <v>280</v>
      </c>
      <c r="I553" s="5"/>
      <c r="J553" s="5"/>
      <c r="K553" s="5">
        <v>214</v>
      </c>
      <c r="L553" s="5">
        <v>16</v>
      </c>
      <c r="M553" s="5">
        <v>3</v>
      </c>
      <c r="N553" s="5" t="s">
        <v>3</v>
      </c>
      <c r="O553" s="5">
        <v>2</v>
      </c>
      <c r="P553" s="5">
        <f>ROUND(Source!EK536,O553)</f>
        <v>1652749</v>
      </c>
      <c r="Q553" s="5"/>
      <c r="R553" s="5"/>
      <c r="S553" s="5"/>
      <c r="T553" s="5"/>
      <c r="U553" s="5"/>
      <c r="V553" s="5"/>
      <c r="W553" s="5">
        <v>235724.71</v>
      </c>
      <c r="X553" s="5">
        <v>1</v>
      </c>
      <c r="Y553" s="5">
        <v>235724.71</v>
      </c>
      <c r="Z553" s="5">
        <v>1652749</v>
      </c>
      <c r="AA553" s="5">
        <v>1</v>
      </c>
      <c r="AB553" s="5">
        <v>1652749</v>
      </c>
    </row>
    <row r="554" spans="1:28" x14ac:dyDescent="0.2">
      <c r="A554" s="5">
        <v>50</v>
      </c>
      <c r="B554" s="5">
        <v>0</v>
      </c>
      <c r="C554" s="5">
        <v>0</v>
      </c>
      <c r="D554" s="5">
        <v>1</v>
      </c>
      <c r="E554" s="5">
        <v>215</v>
      </c>
      <c r="F554" s="5">
        <f>ROUND(Source!AT536,O554)</f>
        <v>0</v>
      </c>
      <c r="G554" s="5" t="s">
        <v>281</v>
      </c>
      <c r="H554" s="5" t="s">
        <v>282</v>
      </c>
      <c r="I554" s="5"/>
      <c r="J554" s="5"/>
      <c r="K554" s="5">
        <v>215</v>
      </c>
      <c r="L554" s="5">
        <v>17</v>
      </c>
      <c r="M554" s="5">
        <v>3</v>
      </c>
      <c r="N554" s="5" t="s">
        <v>3</v>
      </c>
      <c r="O554" s="5">
        <v>2</v>
      </c>
      <c r="P554" s="5">
        <f>ROUND(Source!EL536,O554)</f>
        <v>0</v>
      </c>
      <c r="Q554" s="5"/>
      <c r="R554" s="5"/>
      <c r="S554" s="5"/>
      <c r="T554" s="5"/>
      <c r="U554" s="5"/>
      <c r="V554" s="5"/>
      <c r="W554" s="5">
        <v>0</v>
      </c>
      <c r="X554" s="5">
        <v>1</v>
      </c>
      <c r="Y554" s="5">
        <v>0</v>
      </c>
      <c r="Z554" s="5">
        <v>0</v>
      </c>
      <c r="AA554" s="5">
        <v>1</v>
      </c>
      <c r="AB554" s="5">
        <v>0</v>
      </c>
    </row>
    <row r="555" spans="1:28" x14ac:dyDescent="0.2">
      <c r="A555" s="5">
        <v>50</v>
      </c>
      <c r="B555" s="5">
        <v>0</v>
      </c>
      <c r="C555" s="5">
        <v>0</v>
      </c>
      <c r="D555" s="5">
        <v>1</v>
      </c>
      <c r="E555" s="5">
        <v>217</v>
      </c>
      <c r="F555" s="5">
        <f>ROUND(Source!AU536,O555)</f>
        <v>0</v>
      </c>
      <c r="G555" s="5" t="s">
        <v>283</v>
      </c>
      <c r="H555" s="5" t="s">
        <v>284</v>
      </c>
      <c r="I555" s="5"/>
      <c r="J555" s="5"/>
      <c r="K555" s="5">
        <v>217</v>
      </c>
      <c r="L555" s="5">
        <v>18</v>
      </c>
      <c r="M555" s="5">
        <v>3</v>
      </c>
      <c r="N555" s="5" t="s">
        <v>3</v>
      </c>
      <c r="O555" s="5">
        <v>2</v>
      </c>
      <c r="P555" s="5">
        <f>ROUND(Source!EM536,O555)</f>
        <v>0</v>
      </c>
      <c r="Q555" s="5"/>
      <c r="R555" s="5"/>
      <c r="S555" s="5"/>
      <c r="T555" s="5"/>
      <c r="U555" s="5"/>
      <c r="V555" s="5"/>
      <c r="W555" s="5">
        <v>0</v>
      </c>
      <c r="X555" s="5">
        <v>1</v>
      </c>
      <c r="Y555" s="5">
        <v>0</v>
      </c>
      <c r="Z555" s="5">
        <v>0</v>
      </c>
      <c r="AA555" s="5">
        <v>1</v>
      </c>
      <c r="AB555" s="5">
        <v>0</v>
      </c>
    </row>
    <row r="556" spans="1:28" x14ac:dyDescent="0.2">
      <c r="A556" s="5">
        <v>50</v>
      </c>
      <c r="B556" s="5">
        <v>0</v>
      </c>
      <c r="C556" s="5">
        <v>0</v>
      </c>
      <c r="D556" s="5">
        <v>1</v>
      </c>
      <c r="E556" s="5">
        <v>230</v>
      </c>
      <c r="F556" s="5">
        <f>ROUND(Source!BA536,O556)</f>
        <v>0</v>
      </c>
      <c r="G556" s="5" t="s">
        <v>285</v>
      </c>
      <c r="H556" s="5" t="s">
        <v>286</v>
      </c>
      <c r="I556" s="5"/>
      <c r="J556" s="5"/>
      <c r="K556" s="5">
        <v>230</v>
      </c>
      <c r="L556" s="5">
        <v>19</v>
      </c>
      <c r="M556" s="5">
        <v>3</v>
      </c>
      <c r="N556" s="5" t="s">
        <v>3</v>
      </c>
      <c r="O556" s="5">
        <v>2</v>
      </c>
      <c r="P556" s="5">
        <f>ROUND(Source!ES536,O556)</f>
        <v>0</v>
      </c>
      <c r="Q556" s="5"/>
      <c r="R556" s="5"/>
      <c r="S556" s="5"/>
      <c r="T556" s="5"/>
      <c r="U556" s="5"/>
      <c r="V556" s="5"/>
      <c r="W556" s="5">
        <v>0</v>
      </c>
      <c r="X556" s="5">
        <v>1</v>
      </c>
      <c r="Y556" s="5">
        <v>0</v>
      </c>
      <c r="Z556" s="5">
        <v>0</v>
      </c>
      <c r="AA556" s="5">
        <v>1</v>
      </c>
      <c r="AB556" s="5">
        <v>0</v>
      </c>
    </row>
    <row r="557" spans="1:28" x14ac:dyDescent="0.2">
      <c r="A557" s="5">
        <v>50</v>
      </c>
      <c r="B557" s="5">
        <v>0</v>
      </c>
      <c r="C557" s="5">
        <v>0</v>
      </c>
      <c r="D557" s="5">
        <v>1</v>
      </c>
      <c r="E557" s="5">
        <v>206</v>
      </c>
      <c r="F557" s="5">
        <f>ROUND(Source!T536,O557)</f>
        <v>0</v>
      </c>
      <c r="G557" s="5" t="s">
        <v>287</v>
      </c>
      <c r="H557" s="5" t="s">
        <v>288</v>
      </c>
      <c r="I557" s="5"/>
      <c r="J557" s="5"/>
      <c r="K557" s="5">
        <v>206</v>
      </c>
      <c r="L557" s="5">
        <v>20</v>
      </c>
      <c r="M557" s="5">
        <v>3</v>
      </c>
      <c r="N557" s="5" t="s">
        <v>3</v>
      </c>
      <c r="O557" s="5">
        <v>2</v>
      </c>
      <c r="P557" s="5">
        <f>ROUND(Source!DL536,O557)</f>
        <v>0</v>
      </c>
      <c r="Q557" s="5"/>
      <c r="R557" s="5"/>
      <c r="S557" s="5"/>
      <c r="T557" s="5"/>
      <c r="U557" s="5"/>
      <c r="V557" s="5"/>
      <c r="W557" s="5">
        <v>0</v>
      </c>
      <c r="X557" s="5">
        <v>1</v>
      </c>
      <c r="Y557" s="5">
        <v>0</v>
      </c>
      <c r="Z557" s="5">
        <v>0</v>
      </c>
      <c r="AA557" s="5">
        <v>1</v>
      </c>
      <c r="AB557" s="5">
        <v>0</v>
      </c>
    </row>
    <row r="558" spans="1:28" x14ac:dyDescent="0.2">
      <c r="A558" s="5">
        <v>50</v>
      </c>
      <c r="B558" s="5">
        <v>0</v>
      </c>
      <c r="C558" s="5">
        <v>0</v>
      </c>
      <c r="D558" s="5">
        <v>1</v>
      </c>
      <c r="E558" s="5">
        <v>207</v>
      </c>
      <c r="F558" s="5">
        <f>Source!U536</f>
        <v>1309.9173796499997</v>
      </c>
      <c r="G558" s="5" t="s">
        <v>289</v>
      </c>
      <c r="H558" s="5" t="s">
        <v>290</v>
      </c>
      <c r="I558" s="5"/>
      <c r="J558" s="5"/>
      <c r="K558" s="5">
        <v>207</v>
      </c>
      <c r="L558" s="5">
        <v>21</v>
      </c>
      <c r="M558" s="5">
        <v>3</v>
      </c>
      <c r="N558" s="5" t="s">
        <v>3</v>
      </c>
      <c r="O558" s="5">
        <v>-1</v>
      </c>
      <c r="P558" s="5">
        <f>Source!DM536</f>
        <v>1309.9173796499997</v>
      </c>
      <c r="Q558" s="5"/>
      <c r="R558" s="5"/>
      <c r="S558" s="5"/>
      <c r="T558" s="5"/>
      <c r="U558" s="5"/>
      <c r="V558" s="5"/>
      <c r="W558" s="5">
        <v>1309.9173797000001</v>
      </c>
      <c r="X558" s="5">
        <v>1</v>
      </c>
      <c r="Y558" s="5">
        <v>1309.9173797000001</v>
      </c>
      <c r="Z558" s="5">
        <v>1309.9173797000001</v>
      </c>
      <c r="AA558" s="5">
        <v>1</v>
      </c>
      <c r="AB558" s="5">
        <v>1309.9173797000001</v>
      </c>
    </row>
    <row r="559" spans="1:28" x14ac:dyDescent="0.2">
      <c r="A559" s="5">
        <v>50</v>
      </c>
      <c r="B559" s="5">
        <v>0</v>
      </c>
      <c r="C559" s="5">
        <v>0</v>
      </c>
      <c r="D559" s="5">
        <v>1</v>
      </c>
      <c r="E559" s="5">
        <v>208</v>
      </c>
      <c r="F559" s="5">
        <f>Source!V536</f>
        <v>5.3193824999999997</v>
      </c>
      <c r="G559" s="5" t="s">
        <v>291</v>
      </c>
      <c r="H559" s="5" t="s">
        <v>292</v>
      </c>
      <c r="I559" s="5"/>
      <c r="J559" s="5"/>
      <c r="K559" s="5">
        <v>208</v>
      </c>
      <c r="L559" s="5">
        <v>22</v>
      </c>
      <c r="M559" s="5">
        <v>3</v>
      </c>
      <c r="N559" s="5" t="s">
        <v>3</v>
      </c>
      <c r="O559" s="5">
        <v>-1</v>
      </c>
      <c r="P559" s="5">
        <f>Source!DN536</f>
        <v>5.3193824999999997</v>
      </c>
      <c r="Q559" s="5"/>
      <c r="R559" s="5"/>
      <c r="S559" s="5"/>
      <c r="T559" s="5"/>
      <c r="U559" s="5"/>
      <c r="V559" s="5"/>
      <c r="W559" s="5">
        <v>5.3193824999999997</v>
      </c>
      <c r="X559" s="5">
        <v>1</v>
      </c>
      <c r="Y559" s="5">
        <v>5.3193824999999997</v>
      </c>
      <c r="Z559" s="5">
        <v>5.3193824999999997</v>
      </c>
      <c r="AA559" s="5">
        <v>1</v>
      </c>
      <c r="AB559" s="5">
        <v>5.3193824999999997</v>
      </c>
    </row>
    <row r="560" spans="1:28" x14ac:dyDescent="0.2">
      <c r="A560" s="5">
        <v>50</v>
      </c>
      <c r="B560" s="5">
        <v>0</v>
      </c>
      <c r="C560" s="5">
        <v>0</v>
      </c>
      <c r="D560" s="5">
        <v>1</v>
      </c>
      <c r="E560" s="5">
        <v>209</v>
      </c>
      <c r="F560" s="5">
        <f>ROUND(Source!W536,O560)</f>
        <v>0</v>
      </c>
      <c r="G560" s="5" t="s">
        <v>293</v>
      </c>
      <c r="H560" s="5" t="s">
        <v>294</v>
      </c>
      <c r="I560" s="5"/>
      <c r="J560" s="5"/>
      <c r="K560" s="5">
        <v>209</v>
      </c>
      <c r="L560" s="5">
        <v>23</v>
      </c>
      <c r="M560" s="5">
        <v>3</v>
      </c>
      <c r="N560" s="5" t="s">
        <v>3</v>
      </c>
      <c r="O560" s="5">
        <v>2</v>
      </c>
      <c r="P560" s="5">
        <f>ROUND(Source!DO536,O560)</f>
        <v>0</v>
      </c>
      <c r="Q560" s="5"/>
      <c r="R560" s="5"/>
      <c r="S560" s="5"/>
      <c r="T560" s="5"/>
      <c r="U560" s="5"/>
      <c r="V560" s="5"/>
      <c r="W560" s="5">
        <v>0</v>
      </c>
      <c r="X560" s="5">
        <v>1</v>
      </c>
      <c r="Y560" s="5">
        <v>0</v>
      </c>
      <c r="Z560" s="5">
        <v>0</v>
      </c>
      <c r="AA560" s="5">
        <v>1</v>
      </c>
      <c r="AB560" s="5">
        <v>0</v>
      </c>
    </row>
    <row r="561" spans="1:255" x14ac:dyDescent="0.2">
      <c r="A561" s="5">
        <v>50</v>
      </c>
      <c r="B561" s="5">
        <v>0</v>
      </c>
      <c r="C561" s="5">
        <v>0</v>
      </c>
      <c r="D561" s="5">
        <v>1</v>
      </c>
      <c r="E561" s="5">
        <v>233</v>
      </c>
      <c r="F561" s="5">
        <f>ROUND(Source!BD536,O561)</f>
        <v>0</v>
      </c>
      <c r="G561" s="5" t="s">
        <v>295</v>
      </c>
      <c r="H561" s="5" t="s">
        <v>296</v>
      </c>
      <c r="I561" s="5"/>
      <c r="J561" s="5"/>
      <c r="K561" s="5">
        <v>233</v>
      </c>
      <c r="L561" s="5">
        <v>24</v>
      </c>
      <c r="M561" s="5">
        <v>3</v>
      </c>
      <c r="N561" s="5" t="s">
        <v>3</v>
      </c>
      <c r="O561" s="5">
        <v>2</v>
      </c>
      <c r="P561" s="5">
        <f>ROUND(Source!EV536,O561)</f>
        <v>0</v>
      </c>
      <c r="Q561" s="5"/>
      <c r="R561" s="5"/>
      <c r="S561" s="5"/>
      <c r="T561" s="5"/>
      <c r="U561" s="5"/>
      <c r="V561" s="5"/>
      <c r="W561" s="5">
        <v>0</v>
      </c>
      <c r="X561" s="5">
        <v>1</v>
      </c>
      <c r="Y561" s="5">
        <v>0</v>
      </c>
      <c r="Z561" s="5">
        <v>0</v>
      </c>
      <c r="AA561" s="5">
        <v>1</v>
      </c>
      <c r="AB561" s="5">
        <v>0</v>
      </c>
    </row>
    <row r="562" spans="1:255" x14ac:dyDescent="0.2">
      <c r="A562" s="5">
        <v>50</v>
      </c>
      <c r="B562" s="5">
        <v>0</v>
      </c>
      <c r="C562" s="5">
        <v>0</v>
      </c>
      <c r="D562" s="5">
        <v>1</v>
      </c>
      <c r="E562" s="5">
        <v>210</v>
      </c>
      <c r="F562" s="5">
        <f>ROUND(Source!X536,O562)</f>
        <v>11787</v>
      </c>
      <c r="G562" s="5" t="s">
        <v>297</v>
      </c>
      <c r="H562" s="5" t="s">
        <v>298</v>
      </c>
      <c r="I562" s="5"/>
      <c r="J562" s="5"/>
      <c r="K562" s="5">
        <v>210</v>
      </c>
      <c r="L562" s="5">
        <v>25</v>
      </c>
      <c r="M562" s="5">
        <v>3</v>
      </c>
      <c r="N562" s="5" t="s">
        <v>3</v>
      </c>
      <c r="O562" s="5">
        <v>2</v>
      </c>
      <c r="P562" s="5">
        <f>ROUND(Source!DP536,O562)</f>
        <v>415388</v>
      </c>
      <c r="Q562" s="5"/>
      <c r="R562" s="5"/>
      <c r="S562" s="5"/>
      <c r="T562" s="5"/>
      <c r="U562" s="5"/>
      <c r="V562" s="5"/>
      <c r="W562" s="5">
        <v>11787.44</v>
      </c>
      <c r="X562" s="5">
        <v>1</v>
      </c>
      <c r="Y562" s="5">
        <v>11787.44</v>
      </c>
      <c r="Z562" s="5">
        <v>415388</v>
      </c>
      <c r="AA562" s="5">
        <v>1</v>
      </c>
      <c r="AB562" s="5">
        <v>415388</v>
      </c>
    </row>
    <row r="563" spans="1:255" x14ac:dyDescent="0.2">
      <c r="A563" s="5">
        <v>50</v>
      </c>
      <c r="B563" s="5">
        <v>0</v>
      </c>
      <c r="C563" s="5">
        <v>0</v>
      </c>
      <c r="D563" s="5">
        <v>1</v>
      </c>
      <c r="E563" s="5">
        <v>211</v>
      </c>
      <c r="F563" s="5">
        <f>ROUND(Source!Y536,O563)</f>
        <v>6024</v>
      </c>
      <c r="G563" s="5" t="s">
        <v>299</v>
      </c>
      <c r="H563" s="5" t="s">
        <v>300</v>
      </c>
      <c r="I563" s="5"/>
      <c r="J563" s="5"/>
      <c r="K563" s="5">
        <v>211</v>
      </c>
      <c r="L563" s="5">
        <v>26</v>
      </c>
      <c r="M563" s="5">
        <v>3</v>
      </c>
      <c r="N563" s="5" t="s">
        <v>3</v>
      </c>
      <c r="O563" s="5">
        <v>2</v>
      </c>
      <c r="P563" s="5">
        <f>ROUND(Source!DQ536,O563)</f>
        <v>212271</v>
      </c>
      <c r="Q563" s="5"/>
      <c r="R563" s="5"/>
      <c r="S563" s="5"/>
      <c r="T563" s="5"/>
      <c r="U563" s="5"/>
      <c r="V563" s="5"/>
      <c r="W563" s="5">
        <v>6023.59</v>
      </c>
      <c r="X563" s="5">
        <v>1</v>
      </c>
      <c r="Y563" s="5">
        <v>6023.59</v>
      </c>
      <c r="Z563" s="5">
        <v>212271</v>
      </c>
      <c r="AA563" s="5">
        <v>1</v>
      </c>
      <c r="AB563" s="5">
        <v>212271</v>
      </c>
    </row>
    <row r="564" spans="1:255" x14ac:dyDescent="0.2">
      <c r="A564" s="5">
        <v>50</v>
      </c>
      <c r="B564" s="5">
        <v>0</v>
      </c>
      <c r="C564" s="5">
        <v>0</v>
      </c>
      <c r="D564" s="5">
        <v>1</v>
      </c>
      <c r="E564" s="5">
        <v>224</v>
      </c>
      <c r="F564" s="5">
        <f>ROUND(Source!AR536,O564)</f>
        <v>235725</v>
      </c>
      <c r="G564" s="5" t="s">
        <v>301</v>
      </c>
      <c r="H564" s="5" t="s">
        <v>302</v>
      </c>
      <c r="I564" s="5"/>
      <c r="J564" s="5"/>
      <c r="K564" s="5">
        <v>224</v>
      </c>
      <c r="L564" s="5">
        <v>27</v>
      </c>
      <c r="M564" s="5">
        <v>3</v>
      </c>
      <c r="N564" s="5" t="s">
        <v>3</v>
      </c>
      <c r="O564" s="5">
        <v>2</v>
      </c>
      <c r="P564" s="5">
        <f>ROUND(Source!EJ536,O564)</f>
        <v>1652749</v>
      </c>
      <c r="Q564" s="5"/>
      <c r="R564" s="5"/>
      <c r="S564" s="5"/>
      <c r="T564" s="5"/>
      <c r="U564" s="5"/>
      <c r="V564" s="5"/>
      <c r="W564" s="5">
        <v>235724.71</v>
      </c>
      <c r="X564" s="5">
        <v>1</v>
      </c>
      <c r="Y564" s="5">
        <v>235724.71</v>
      </c>
      <c r="Z564" s="5">
        <v>1652749</v>
      </c>
      <c r="AA564" s="5">
        <v>1</v>
      </c>
      <c r="AB564" s="5">
        <v>1652749</v>
      </c>
    </row>
    <row r="566" spans="1:255" x14ac:dyDescent="0.2">
      <c r="A566" s="1">
        <v>4</v>
      </c>
      <c r="B566" s="1">
        <v>1</v>
      </c>
      <c r="C566" s="1"/>
      <c r="D566" s="1">
        <f>ROW(A595)</f>
        <v>595</v>
      </c>
      <c r="E566" s="1"/>
      <c r="F566" s="1" t="s">
        <v>3</v>
      </c>
      <c r="G566" s="1" t="s">
        <v>696</v>
      </c>
      <c r="H566" s="1" t="s">
        <v>3</v>
      </c>
      <c r="I566" s="1">
        <v>0</v>
      </c>
      <c r="J566" s="1"/>
      <c r="K566" s="1">
        <v>-1</v>
      </c>
      <c r="L566" s="1"/>
      <c r="M566" s="1" t="s">
        <v>3</v>
      </c>
      <c r="N566" s="1"/>
      <c r="O566" s="1"/>
      <c r="P566" s="1"/>
      <c r="Q566" s="1"/>
      <c r="R566" s="1"/>
      <c r="S566" s="1">
        <v>0</v>
      </c>
      <c r="T566" s="1">
        <v>0</v>
      </c>
      <c r="U566" s="1" t="s">
        <v>3</v>
      </c>
      <c r="V566" s="1">
        <v>0</v>
      </c>
      <c r="W566" s="1"/>
      <c r="X566" s="1"/>
      <c r="Y566" s="1"/>
      <c r="Z566" s="1"/>
      <c r="AA566" s="1"/>
      <c r="AB566" s="1" t="s">
        <v>3</v>
      </c>
      <c r="AC566" s="1" t="s">
        <v>3</v>
      </c>
      <c r="AD566" s="1" t="s">
        <v>3</v>
      </c>
      <c r="AE566" s="1" t="s">
        <v>3</v>
      </c>
      <c r="AF566" s="1" t="s">
        <v>3</v>
      </c>
      <c r="AG566" s="1" t="s">
        <v>3</v>
      </c>
      <c r="AH566" s="1"/>
      <c r="AI566" s="1"/>
      <c r="AJ566" s="1"/>
      <c r="AK566" s="1"/>
      <c r="AL566" s="1"/>
      <c r="AM566" s="1"/>
      <c r="AN566" s="1"/>
      <c r="AO566" s="1"/>
      <c r="AP566" s="1" t="s">
        <v>3</v>
      </c>
      <c r="AQ566" s="1" t="s">
        <v>3</v>
      </c>
      <c r="AR566" s="1" t="s">
        <v>3</v>
      </c>
      <c r="AS566" s="1"/>
      <c r="AT566" s="1"/>
      <c r="AU566" s="1"/>
      <c r="AV566" s="1"/>
      <c r="AW566" s="1"/>
      <c r="AX566" s="1"/>
      <c r="AY566" s="1"/>
      <c r="AZ566" s="1" t="s">
        <v>3</v>
      </c>
      <c r="BA566" s="1"/>
      <c r="BB566" s="1" t="s">
        <v>3</v>
      </c>
      <c r="BC566" s="1" t="s">
        <v>3</v>
      </c>
      <c r="BD566" s="1" t="s">
        <v>3</v>
      </c>
      <c r="BE566" s="1" t="s">
        <v>3</v>
      </c>
      <c r="BF566" s="1" t="s">
        <v>3</v>
      </c>
      <c r="BG566" s="1" t="s">
        <v>3</v>
      </c>
      <c r="BH566" s="1" t="s">
        <v>3</v>
      </c>
      <c r="BI566" s="1" t="s">
        <v>3</v>
      </c>
      <c r="BJ566" s="1" t="s">
        <v>3</v>
      </c>
      <c r="BK566" s="1" t="s">
        <v>3</v>
      </c>
      <c r="BL566" s="1" t="s">
        <v>3</v>
      </c>
      <c r="BM566" s="1" t="s">
        <v>3</v>
      </c>
      <c r="BN566" s="1" t="s">
        <v>3</v>
      </c>
      <c r="BO566" s="1" t="s">
        <v>3</v>
      </c>
      <c r="BP566" s="1" t="s">
        <v>3</v>
      </c>
      <c r="BQ566" s="1"/>
      <c r="BR566" s="1"/>
      <c r="BS566" s="1"/>
      <c r="BT566" s="1"/>
      <c r="BU566" s="1"/>
      <c r="BV566" s="1"/>
      <c r="BW566" s="1"/>
      <c r="BX566" s="1">
        <v>0</v>
      </c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>
        <v>0</v>
      </c>
    </row>
    <row r="568" spans="1:255" x14ac:dyDescent="0.2">
      <c r="A568" s="3">
        <v>52</v>
      </c>
      <c r="B568" s="3">
        <f t="shared" ref="B568:G568" si="367">B595</f>
        <v>1</v>
      </c>
      <c r="C568" s="3">
        <f t="shared" si="367"/>
        <v>4</v>
      </c>
      <c r="D568" s="3">
        <f t="shared" si="367"/>
        <v>566</v>
      </c>
      <c r="E568" s="3">
        <f t="shared" si="367"/>
        <v>0</v>
      </c>
      <c r="F568" s="3" t="str">
        <f t="shared" si="367"/>
        <v/>
      </c>
      <c r="G568" s="3" t="str">
        <f t="shared" si="367"/>
        <v>7. Потолок (коридор, с/у, лестничный марш)</v>
      </c>
      <c r="H568" s="3"/>
      <c r="I568" s="3"/>
      <c r="J568" s="3"/>
      <c r="K568" s="3"/>
      <c r="L568" s="3"/>
      <c r="M568" s="3"/>
      <c r="N568" s="3"/>
      <c r="O568" s="3">
        <f t="shared" ref="O568:AT568" si="368">O595</f>
        <v>199872</v>
      </c>
      <c r="P568" s="3">
        <f t="shared" si="368"/>
        <v>192431</v>
      </c>
      <c r="Q568" s="3">
        <f t="shared" si="368"/>
        <v>2085</v>
      </c>
      <c r="R568" s="3">
        <f t="shared" si="368"/>
        <v>49</v>
      </c>
      <c r="S568" s="3">
        <f t="shared" si="368"/>
        <v>5356</v>
      </c>
      <c r="T568" s="3">
        <f t="shared" si="368"/>
        <v>0</v>
      </c>
      <c r="U568" s="3">
        <f t="shared" si="368"/>
        <v>583.03727559499998</v>
      </c>
      <c r="V568" s="3">
        <f t="shared" si="368"/>
        <v>3.6551772499999999</v>
      </c>
      <c r="W568" s="3">
        <f t="shared" si="368"/>
        <v>-5</v>
      </c>
      <c r="X568" s="3">
        <f t="shared" si="368"/>
        <v>4865</v>
      </c>
      <c r="Y568" s="3">
        <f t="shared" si="368"/>
        <v>2288</v>
      </c>
      <c r="Z568" s="3">
        <f t="shared" si="368"/>
        <v>0</v>
      </c>
      <c r="AA568" s="3">
        <f t="shared" si="368"/>
        <v>0</v>
      </c>
      <c r="AB568" s="3">
        <f t="shared" si="368"/>
        <v>199872</v>
      </c>
      <c r="AC568" s="3">
        <f t="shared" si="368"/>
        <v>192431</v>
      </c>
      <c r="AD568" s="3">
        <f t="shared" si="368"/>
        <v>2085</v>
      </c>
      <c r="AE568" s="3">
        <f t="shared" si="368"/>
        <v>49</v>
      </c>
      <c r="AF568" s="3">
        <f t="shared" si="368"/>
        <v>5356</v>
      </c>
      <c r="AG568" s="3">
        <f t="shared" si="368"/>
        <v>0</v>
      </c>
      <c r="AH568" s="3">
        <f t="shared" si="368"/>
        <v>583.03727559499998</v>
      </c>
      <c r="AI568" s="3">
        <f t="shared" si="368"/>
        <v>3.6551772499999999</v>
      </c>
      <c r="AJ568" s="3">
        <f t="shared" si="368"/>
        <v>-5</v>
      </c>
      <c r="AK568" s="3">
        <f t="shared" si="368"/>
        <v>4865</v>
      </c>
      <c r="AL568" s="3">
        <f t="shared" si="368"/>
        <v>2288</v>
      </c>
      <c r="AM568" s="3">
        <f t="shared" si="368"/>
        <v>0</v>
      </c>
      <c r="AN568" s="3">
        <f t="shared" si="368"/>
        <v>0</v>
      </c>
      <c r="AO568" s="3">
        <f t="shared" si="368"/>
        <v>0</v>
      </c>
      <c r="AP568" s="3">
        <f t="shared" si="368"/>
        <v>0</v>
      </c>
      <c r="AQ568" s="3">
        <f t="shared" si="368"/>
        <v>0</v>
      </c>
      <c r="AR568" s="3">
        <f t="shared" si="368"/>
        <v>207025</v>
      </c>
      <c r="AS568" s="3">
        <f t="shared" si="368"/>
        <v>207025</v>
      </c>
      <c r="AT568" s="3">
        <f t="shared" si="368"/>
        <v>0</v>
      </c>
      <c r="AU568" s="3">
        <f t="shared" ref="AU568:BZ568" si="369">AU595</f>
        <v>0</v>
      </c>
      <c r="AV568" s="3">
        <f t="shared" si="369"/>
        <v>192431</v>
      </c>
      <c r="AW568" s="3">
        <f t="shared" si="369"/>
        <v>192431</v>
      </c>
      <c r="AX568" s="3">
        <f t="shared" si="369"/>
        <v>0</v>
      </c>
      <c r="AY568" s="3">
        <f t="shared" si="369"/>
        <v>192431</v>
      </c>
      <c r="AZ568" s="3">
        <f t="shared" si="369"/>
        <v>0</v>
      </c>
      <c r="BA568" s="3">
        <f t="shared" si="369"/>
        <v>0</v>
      </c>
      <c r="BB568" s="3">
        <f t="shared" si="369"/>
        <v>0</v>
      </c>
      <c r="BC568" s="3">
        <f t="shared" si="369"/>
        <v>0</v>
      </c>
      <c r="BD568" s="3">
        <f t="shared" si="369"/>
        <v>0</v>
      </c>
      <c r="BE568" s="3">
        <f t="shared" si="369"/>
        <v>0</v>
      </c>
      <c r="BF568" s="3">
        <f t="shared" si="369"/>
        <v>0</v>
      </c>
      <c r="BG568" s="3">
        <f t="shared" si="369"/>
        <v>0</v>
      </c>
      <c r="BH568" s="3">
        <f t="shared" si="369"/>
        <v>0</v>
      </c>
      <c r="BI568" s="3">
        <f t="shared" si="369"/>
        <v>0</v>
      </c>
      <c r="BJ568" s="3">
        <f t="shared" si="369"/>
        <v>0</v>
      </c>
      <c r="BK568" s="3">
        <f t="shared" si="369"/>
        <v>0</v>
      </c>
      <c r="BL568" s="3">
        <f t="shared" si="369"/>
        <v>0</v>
      </c>
      <c r="BM568" s="3">
        <f t="shared" si="369"/>
        <v>0</v>
      </c>
      <c r="BN568" s="3">
        <f t="shared" si="369"/>
        <v>0</v>
      </c>
      <c r="BO568" s="3">
        <f t="shared" si="369"/>
        <v>0</v>
      </c>
      <c r="BP568" s="3">
        <f t="shared" si="369"/>
        <v>0</v>
      </c>
      <c r="BQ568" s="3">
        <f t="shared" si="369"/>
        <v>0</v>
      </c>
      <c r="BR568" s="3">
        <f t="shared" si="369"/>
        <v>0</v>
      </c>
      <c r="BS568" s="3">
        <f t="shared" si="369"/>
        <v>0</v>
      </c>
      <c r="BT568" s="3">
        <f t="shared" si="369"/>
        <v>0</v>
      </c>
      <c r="BU568" s="3">
        <f t="shared" si="369"/>
        <v>0</v>
      </c>
      <c r="BV568" s="3">
        <f t="shared" si="369"/>
        <v>0</v>
      </c>
      <c r="BW568" s="3">
        <f t="shared" si="369"/>
        <v>0</v>
      </c>
      <c r="BX568" s="3">
        <f t="shared" si="369"/>
        <v>0</v>
      </c>
      <c r="BY568" s="3">
        <f t="shared" si="369"/>
        <v>0</v>
      </c>
      <c r="BZ568" s="3">
        <f t="shared" si="369"/>
        <v>0</v>
      </c>
      <c r="CA568" s="3">
        <f t="shared" ref="CA568:DF568" si="370">CA595</f>
        <v>207025</v>
      </c>
      <c r="CB568" s="3">
        <f t="shared" si="370"/>
        <v>207025</v>
      </c>
      <c r="CC568" s="3">
        <f t="shared" si="370"/>
        <v>0</v>
      </c>
      <c r="CD568" s="3">
        <f t="shared" si="370"/>
        <v>0</v>
      </c>
      <c r="CE568" s="3">
        <f t="shared" si="370"/>
        <v>192431</v>
      </c>
      <c r="CF568" s="3">
        <f t="shared" si="370"/>
        <v>192431</v>
      </c>
      <c r="CG568" s="3">
        <f t="shared" si="370"/>
        <v>0</v>
      </c>
      <c r="CH568" s="3">
        <f t="shared" si="370"/>
        <v>192431</v>
      </c>
      <c r="CI568" s="3">
        <f t="shared" si="370"/>
        <v>0</v>
      </c>
      <c r="CJ568" s="3">
        <f t="shared" si="370"/>
        <v>0</v>
      </c>
      <c r="CK568" s="3">
        <f t="shared" si="370"/>
        <v>0</v>
      </c>
      <c r="CL568" s="3">
        <f t="shared" si="370"/>
        <v>0</v>
      </c>
      <c r="CM568" s="3">
        <f t="shared" si="370"/>
        <v>0</v>
      </c>
      <c r="CN568" s="3">
        <f t="shared" si="370"/>
        <v>0</v>
      </c>
      <c r="CO568" s="3">
        <f t="shared" si="370"/>
        <v>0</v>
      </c>
      <c r="CP568" s="3">
        <f t="shared" si="370"/>
        <v>0</v>
      </c>
      <c r="CQ568" s="3">
        <f t="shared" si="370"/>
        <v>0</v>
      </c>
      <c r="CR568" s="3">
        <f t="shared" si="370"/>
        <v>0</v>
      </c>
      <c r="CS568" s="3">
        <f t="shared" si="370"/>
        <v>0</v>
      </c>
      <c r="CT568" s="3">
        <f t="shared" si="370"/>
        <v>0</v>
      </c>
      <c r="CU568" s="3">
        <f t="shared" si="370"/>
        <v>0</v>
      </c>
      <c r="CV568" s="3">
        <f t="shared" si="370"/>
        <v>0</v>
      </c>
      <c r="CW568" s="3">
        <f t="shared" si="370"/>
        <v>0</v>
      </c>
      <c r="CX568" s="3">
        <f t="shared" si="370"/>
        <v>0</v>
      </c>
      <c r="CY568" s="3">
        <f t="shared" si="370"/>
        <v>0</v>
      </c>
      <c r="CZ568" s="3">
        <f t="shared" si="370"/>
        <v>0</v>
      </c>
      <c r="DA568" s="3">
        <f t="shared" si="370"/>
        <v>0</v>
      </c>
      <c r="DB568" s="3">
        <f t="shared" si="370"/>
        <v>0</v>
      </c>
      <c r="DC568" s="3">
        <f t="shared" si="370"/>
        <v>0</v>
      </c>
      <c r="DD568" s="3">
        <f t="shared" si="370"/>
        <v>0</v>
      </c>
      <c r="DE568" s="3">
        <f t="shared" si="370"/>
        <v>0</v>
      </c>
      <c r="DF568" s="3">
        <f t="shared" si="370"/>
        <v>0</v>
      </c>
      <c r="DG568" s="4">
        <f t="shared" ref="DG568:EL568" si="371">DG595</f>
        <v>596087</v>
      </c>
      <c r="DH568" s="4">
        <f t="shared" si="371"/>
        <v>370124</v>
      </c>
      <c r="DI568" s="4">
        <f t="shared" si="371"/>
        <v>37210</v>
      </c>
      <c r="DJ568" s="4">
        <f t="shared" si="371"/>
        <v>1739</v>
      </c>
      <c r="DK568" s="4">
        <f t="shared" si="371"/>
        <v>188753</v>
      </c>
      <c r="DL568" s="4">
        <f t="shared" si="371"/>
        <v>0</v>
      </c>
      <c r="DM568" s="4">
        <f t="shared" si="371"/>
        <v>583.03727559499998</v>
      </c>
      <c r="DN568" s="4">
        <f t="shared" si="371"/>
        <v>3.6551772499999999</v>
      </c>
      <c r="DO568" s="4">
        <f t="shared" si="371"/>
        <v>-5</v>
      </c>
      <c r="DP568" s="4">
        <f t="shared" si="371"/>
        <v>171443</v>
      </c>
      <c r="DQ568" s="4">
        <f t="shared" si="371"/>
        <v>80633</v>
      </c>
      <c r="DR568" s="4">
        <f t="shared" si="371"/>
        <v>0</v>
      </c>
      <c r="DS568" s="4">
        <f t="shared" si="371"/>
        <v>0</v>
      </c>
      <c r="DT568" s="4">
        <f t="shared" si="371"/>
        <v>596087</v>
      </c>
      <c r="DU568" s="4">
        <f t="shared" si="371"/>
        <v>370124</v>
      </c>
      <c r="DV568" s="4">
        <f t="shared" si="371"/>
        <v>37210</v>
      </c>
      <c r="DW568" s="4">
        <f t="shared" si="371"/>
        <v>1739</v>
      </c>
      <c r="DX568" s="4">
        <f t="shared" si="371"/>
        <v>188753</v>
      </c>
      <c r="DY568" s="4">
        <f t="shared" si="371"/>
        <v>0</v>
      </c>
      <c r="DZ568" s="4">
        <f t="shared" si="371"/>
        <v>583.03727559499998</v>
      </c>
      <c r="EA568" s="4">
        <f t="shared" si="371"/>
        <v>3.6551772499999999</v>
      </c>
      <c r="EB568" s="4">
        <f t="shared" si="371"/>
        <v>-5</v>
      </c>
      <c r="EC568" s="4">
        <f t="shared" si="371"/>
        <v>171443</v>
      </c>
      <c r="ED568" s="4">
        <f t="shared" si="371"/>
        <v>80633</v>
      </c>
      <c r="EE568" s="4">
        <f t="shared" si="371"/>
        <v>0</v>
      </c>
      <c r="EF568" s="4">
        <f t="shared" si="371"/>
        <v>0</v>
      </c>
      <c r="EG568" s="4">
        <f t="shared" si="371"/>
        <v>0</v>
      </c>
      <c r="EH568" s="4">
        <f t="shared" si="371"/>
        <v>0</v>
      </c>
      <c r="EI568" s="4">
        <f t="shared" si="371"/>
        <v>0</v>
      </c>
      <c r="EJ568" s="4">
        <f t="shared" si="371"/>
        <v>848163</v>
      </c>
      <c r="EK568" s="4">
        <f t="shared" si="371"/>
        <v>848163</v>
      </c>
      <c r="EL568" s="4">
        <f t="shared" si="371"/>
        <v>0</v>
      </c>
      <c r="EM568" s="4">
        <f t="shared" ref="EM568:FR568" si="372">EM595</f>
        <v>0</v>
      </c>
      <c r="EN568" s="4">
        <f t="shared" si="372"/>
        <v>370124</v>
      </c>
      <c r="EO568" s="4">
        <f t="shared" si="372"/>
        <v>370124</v>
      </c>
      <c r="EP568" s="4">
        <f t="shared" si="372"/>
        <v>0</v>
      </c>
      <c r="EQ568" s="4">
        <f t="shared" si="372"/>
        <v>370124</v>
      </c>
      <c r="ER568" s="4">
        <f t="shared" si="372"/>
        <v>0</v>
      </c>
      <c r="ES568" s="4">
        <f t="shared" si="372"/>
        <v>0</v>
      </c>
      <c r="ET568" s="4">
        <f t="shared" si="372"/>
        <v>0</v>
      </c>
      <c r="EU568" s="4">
        <f t="shared" si="372"/>
        <v>0</v>
      </c>
      <c r="EV568" s="4">
        <f t="shared" si="372"/>
        <v>0</v>
      </c>
      <c r="EW568" s="4">
        <f t="shared" si="372"/>
        <v>0</v>
      </c>
      <c r="EX568" s="4">
        <f t="shared" si="372"/>
        <v>0</v>
      </c>
      <c r="EY568" s="4">
        <f t="shared" si="372"/>
        <v>0</v>
      </c>
      <c r="EZ568" s="4">
        <f t="shared" si="372"/>
        <v>0</v>
      </c>
      <c r="FA568" s="4">
        <f t="shared" si="372"/>
        <v>0</v>
      </c>
      <c r="FB568" s="4">
        <f t="shared" si="372"/>
        <v>0</v>
      </c>
      <c r="FC568" s="4">
        <f t="shared" si="372"/>
        <v>0</v>
      </c>
      <c r="FD568" s="4">
        <f t="shared" si="372"/>
        <v>0</v>
      </c>
      <c r="FE568" s="4">
        <f t="shared" si="372"/>
        <v>0</v>
      </c>
      <c r="FF568" s="4">
        <f t="shared" si="372"/>
        <v>0</v>
      </c>
      <c r="FG568" s="4">
        <f t="shared" si="372"/>
        <v>0</v>
      </c>
      <c r="FH568" s="4">
        <f t="shared" si="372"/>
        <v>0</v>
      </c>
      <c r="FI568" s="4">
        <f t="shared" si="372"/>
        <v>0</v>
      </c>
      <c r="FJ568" s="4">
        <f t="shared" si="372"/>
        <v>0</v>
      </c>
      <c r="FK568" s="4">
        <f t="shared" si="372"/>
        <v>0</v>
      </c>
      <c r="FL568" s="4">
        <f t="shared" si="372"/>
        <v>0</v>
      </c>
      <c r="FM568" s="4">
        <f t="shared" si="372"/>
        <v>0</v>
      </c>
      <c r="FN568" s="4">
        <f t="shared" si="372"/>
        <v>0</v>
      </c>
      <c r="FO568" s="4">
        <f t="shared" si="372"/>
        <v>0</v>
      </c>
      <c r="FP568" s="4">
        <f t="shared" si="372"/>
        <v>0</v>
      </c>
      <c r="FQ568" s="4">
        <f t="shared" si="372"/>
        <v>0</v>
      </c>
      <c r="FR568" s="4">
        <f t="shared" si="372"/>
        <v>0</v>
      </c>
      <c r="FS568" s="4">
        <f t="shared" ref="FS568:GX568" si="373">FS595</f>
        <v>848163</v>
      </c>
      <c r="FT568" s="4">
        <f t="shared" si="373"/>
        <v>848163</v>
      </c>
      <c r="FU568" s="4">
        <f t="shared" si="373"/>
        <v>0</v>
      </c>
      <c r="FV568" s="4">
        <f t="shared" si="373"/>
        <v>0</v>
      </c>
      <c r="FW568" s="4">
        <f t="shared" si="373"/>
        <v>370124</v>
      </c>
      <c r="FX568" s="4">
        <f t="shared" si="373"/>
        <v>370124</v>
      </c>
      <c r="FY568" s="4">
        <f t="shared" si="373"/>
        <v>0</v>
      </c>
      <c r="FZ568" s="4">
        <f t="shared" si="373"/>
        <v>370124</v>
      </c>
      <c r="GA568" s="4">
        <f t="shared" si="373"/>
        <v>0</v>
      </c>
      <c r="GB568" s="4">
        <f t="shared" si="373"/>
        <v>0</v>
      </c>
      <c r="GC568" s="4">
        <f t="shared" si="373"/>
        <v>0</v>
      </c>
      <c r="GD568" s="4">
        <f t="shared" si="373"/>
        <v>0</v>
      </c>
      <c r="GE568" s="4">
        <f t="shared" si="373"/>
        <v>0</v>
      </c>
      <c r="GF568" s="4">
        <f t="shared" si="373"/>
        <v>0</v>
      </c>
      <c r="GG568" s="4">
        <f t="shared" si="373"/>
        <v>0</v>
      </c>
      <c r="GH568" s="4">
        <f t="shared" si="373"/>
        <v>0</v>
      </c>
      <c r="GI568" s="4">
        <f t="shared" si="373"/>
        <v>0</v>
      </c>
      <c r="GJ568" s="4">
        <f t="shared" si="373"/>
        <v>0</v>
      </c>
      <c r="GK568" s="4">
        <f t="shared" si="373"/>
        <v>0</v>
      </c>
      <c r="GL568" s="4">
        <f t="shared" si="373"/>
        <v>0</v>
      </c>
      <c r="GM568" s="4">
        <f t="shared" si="373"/>
        <v>0</v>
      </c>
      <c r="GN568" s="4">
        <f t="shared" si="373"/>
        <v>0</v>
      </c>
      <c r="GO568" s="4">
        <f t="shared" si="373"/>
        <v>0</v>
      </c>
      <c r="GP568" s="4">
        <f t="shared" si="373"/>
        <v>0</v>
      </c>
      <c r="GQ568" s="4">
        <f t="shared" si="373"/>
        <v>0</v>
      </c>
      <c r="GR568" s="4">
        <f t="shared" si="373"/>
        <v>0</v>
      </c>
      <c r="GS568" s="4">
        <f t="shared" si="373"/>
        <v>0</v>
      </c>
      <c r="GT568" s="4">
        <f t="shared" si="373"/>
        <v>0</v>
      </c>
      <c r="GU568" s="4">
        <f t="shared" si="373"/>
        <v>0</v>
      </c>
      <c r="GV568" s="4">
        <f t="shared" si="373"/>
        <v>0</v>
      </c>
      <c r="GW568" s="4">
        <f t="shared" si="373"/>
        <v>0</v>
      </c>
      <c r="GX568" s="4">
        <f t="shared" si="373"/>
        <v>0</v>
      </c>
    </row>
    <row r="570" spans="1:255" x14ac:dyDescent="0.2">
      <c r="A570" s="2">
        <v>17</v>
      </c>
      <c r="B570" s="2">
        <v>1</v>
      </c>
      <c r="C570" s="2">
        <f>ROW(SmtRes!A1036)</f>
        <v>1036</v>
      </c>
      <c r="D570" s="2">
        <f>ROW(EtalonRes!A956)</f>
        <v>956</v>
      </c>
      <c r="E570" s="2" t="s">
        <v>697</v>
      </c>
      <c r="F570" s="2" t="s">
        <v>670</v>
      </c>
      <c r="G570" s="2" t="s">
        <v>671</v>
      </c>
      <c r="H570" s="2" t="s">
        <v>396</v>
      </c>
      <c r="I570" s="2">
        <f>ROUND(299.2/100,7)</f>
        <v>2.992</v>
      </c>
      <c r="J570" s="2">
        <v>0</v>
      </c>
      <c r="K570" s="2">
        <f>ROUND(299.2/100,7)</f>
        <v>2.992</v>
      </c>
      <c r="L570" s="2"/>
      <c r="M570" s="2"/>
      <c r="N570" s="2"/>
      <c r="O570" s="2">
        <f>ROUND(CP570,2)</f>
        <v>1004.53</v>
      </c>
      <c r="P570" s="2">
        <f>ROUND(CQ570*I570,2)</f>
        <v>0</v>
      </c>
      <c r="Q570" s="2">
        <f>ROUND(CR570*I570,2)</f>
        <v>0</v>
      </c>
      <c r="R570" s="2">
        <f>ROUND(CS570*I570,2)</f>
        <v>0</v>
      </c>
      <c r="S570" s="2">
        <f>ROUND(CT570*I570,2)</f>
        <v>1004.53</v>
      </c>
      <c r="T570" s="2">
        <f>ROUND(CU570*I570,2)</f>
        <v>0</v>
      </c>
      <c r="U570" s="2">
        <f t="shared" ref="U570:U593" si="374">CV570*I570</f>
        <v>118.74200799999998</v>
      </c>
      <c r="V570" s="2">
        <f t="shared" ref="V570:V593" si="375">CW570*I570</f>
        <v>0</v>
      </c>
      <c r="W570" s="2">
        <f>ROUND(CX570*I570,2)</f>
        <v>0</v>
      </c>
      <c r="X570" s="2">
        <f>ROUND(CY570,2)</f>
        <v>904.08</v>
      </c>
      <c r="Y570" s="2">
        <f>ROUND(CZ570,2)</f>
        <v>452.04</v>
      </c>
      <c r="Z570" s="2"/>
      <c r="AA570" s="2">
        <v>53551706</v>
      </c>
      <c r="AB570" s="2">
        <f t="shared" ref="AB570:AB593" si="376">ROUND((AC570+AD570+AF570),2)</f>
        <v>335.74</v>
      </c>
      <c r="AC570" s="2">
        <f t="shared" ref="AC570:AC593" si="377">ROUND((ES570),2)</f>
        <v>0</v>
      </c>
      <c r="AD570" s="2">
        <f>ROUND(((((ET570*ROUND(1.15,7)))-((EU570*ROUND(1.15,7))))+AE570),2)</f>
        <v>0</v>
      </c>
      <c r="AE570" s="2">
        <f>ROUND(((EU570*ROUND(1.15,7))),2)</f>
        <v>0</v>
      </c>
      <c r="AF570" s="2">
        <f>ROUND(((EV570*ROUND(1.15,7))),2)</f>
        <v>335.74</v>
      </c>
      <c r="AG570" s="2">
        <f t="shared" ref="AG570:AG593" si="378">ROUND((AP570),2)</f>
        <v>0</v>
      </c>
      <c r="AH570" s="2">
        <f>((EW570*ROUND(1.15,7)))</f>
        <v>39.686499999999995</v>
      </c>
      <c r="AI570" s="2">
        <f>((EX570*ROUND(1.15,7)))</f>
        <v>0</v>
      </c>
      <c r="AJ570" s="2">
        <f t="shared" ref="AJ570:AJ593" si="379">(AS570)</f>
        <v>0</v>
      </c>
      <c r="AK570" s="2">
        <v>291.95</v>
      </c>
      <c r="AL570" s="2">
        <v>0</v>
      </c>
      <c r="AM570" s="2">
        <v>0</v>
      </c>
      <c r="AN570" s="2">
        <v>0</v>
      </c>
      <c r="AO570" s="2">
        <v>291.95</v>
      </c>
      <c r="AP570" s="2">
        <v>0</v>
      </c>
      <c r="AQ570" s="2">
        <v>34.51</v>
      </c>
      <c r="AR570" s="2">
        <v>0</v>
      </c>
      <c r="AS570" s="2">
        <v>0</v>
      </c>
      <c r="AT570" s="2">
        <v>90</v>
      </c>
      <c r="AU570" s="2">
        <v>45</v>
      </c>
      <c r="AV570" s="2">
        <v>1</v>
      </c>
      <c r="AW570" s="2">
        <v>1</v>
      </c>
      <c r="AX570" s="2"/>
      <c r="AY570" s="2"/>
      <c r="AZ570" s="2">
        <v>1</v>
      </c>
      <c r="BA570" s="2">
        <v>1</v>
      </c>
      <c r="BB570" s="2">
        <v>1</v>
      </c>
      <c r="BC570" s="2">
        <v>1</v>
      </c>
      <c r="BD570" s="2" t="s">
        <v>3</v>
      </c>
      <c r="BE570" s="2" t="s">
        <v>3</v>
      </c>
      <c r="BF570" s="2" t="s">
        <v>3</v>
      </c>
      <c r="BG570" s="2" t="s">
        <v>3</v>
      </c>
      <c r="BH570" s="2">
        <v>0</v>
      </c>
      <c r="BI570" s="2">
        <v>1</v>
      </c>
      <c r="BJ570" s="2" t="s">
        <v>672</v>
      </c>
      <c r="BK570" s="2"/>
      <c r="BL570" s="2"/>
      <c r="BM570" s="2">
        <v>63001</v>
      </c>
      <c r="BN570" s="2">
        <v>0</v>
      </c>
      <c r="BO570" s="2" t="s">
        <v>3</v>
      </c>
      <c r="BP570" s="2">
        <v>0</v>
      </c>
      <c r="BQ570" s="2">
        <v>6</v>
      </c>
      <c r="BR570" s="2">
        <v>0</v>
      </c>
      <c r="BS570" s="2">
        <v>1</v>
      </c>
      <c r="BT570" s="2">
        <v>1</v>
      </c>
      <c r="BU570" s="2">
        <v>1</v>
      </c>
      <c r="BV570" s="2">
        <v>1</v>
      </c>
      <c r="BW570" s="2">
        <v>1</v>
      </c>
      <c r="BX570" s="2">
        <v>1</v>
      </c>
      <c r="BY570" s="2" t="s">
        <v>3</v>
      </c>
      <c r="BZ570" s="2">
        <v>90</v>
      </c>
      <c r="CA570" s="2">
        <v>45</v>
      </c>
      <c r="CB570" s="2" t="s">
        <v>3</v>
      </c>
      <c r="CC570" s="2"/>
      <c r="CD570" s="2"/>
      <c r="CE570" s="2">
        <v>0</v>
      </c>
      <c r="CF570" s="2">
        <v>0</v>
      </c>
      <c r="CG570" s="2">
        <v>0</v>
      </c>
      <c r="CH570" s="2"/>
      <c r="CI570" s="2"/>
      <c r="CJ570" s="2"/>
      <c r="CK570" s="2"/>
      <c r="CL570" s="2"/>
      <c r="CM570" s="2">
        <v>0</v>
      </c>
      <c r="CN570" s="2" t="s">
        <v>2150</v>
      </c>
      <c r="CO570" s="2">
        <v>0</v>
      </c>
      <c r="CP570" s="2">
        <f t="shared" ref="CP570:CP593" si="380">(P570+Q570+S570)</f>
        <v>1004.53</v>
      </c>
      <c r="CQ570" s="2">
        <f t="shared" ref="CQ570:CQ585" si="381">AC570*BC570</f>
        <v>0</v>
      </c>
      <c r="CR570" s="2">
        <f t="shared" ref="CR570:CR593" si="382">AD570*BB570</f>
        <v>0</v>
      </c>
      <c r="CS570" s="2">
        <f t="shared" ref="CS570:CS593" si="383">AE570*BS570</f>
        <v>0</v>
      </c>
      <c r="CT570" s="2">
        <f t="shared" ref="CT570:CT593" si="384">AF570*BA570</f>
        <v>335.74</v>
      </c>
      <c r="CU570" s="2">
        <f t="shared" ref="CU570:CU593" si="385">AG570</f>
        <v>0</v>
      </c>
      <c r="CV570" s="2">
        <f t="shared" ref="CV570:CV593" si="386">AH570</f>
        <v>39.686499999999995</v>
      </c>
      <c r="CW570" s="2">
        <f t="shared" ref="CW570:CW593" si="387">AI570</f>
        <v>0</v>
      </c>
      <c r="CX570" s="2">
        <f t="shared" ref="CX570:CX593" si="388">AJ570</f>
        <v>0</v>
      </c>
      <c r="CY570" s="2">
        <f t="shared" ref="CY570:CY593" si="389">(((S570+R570)*AT570)/100)</f>
        <v>904.077</v>
      </c>
      <c r="CZ570" s="2">
        <f t="shared" ref="CZ570:CZ593" si="390">(((S570+R570)*AU570)/100)</f>
        <v>452.0385</v>
      </c>
      <c r="DA570" s="2"/>
      <c r="DB570" s="2"/>
      <c r="DC570" s="2" t="s">
        <v>3</v>
      </c>
      <c r="DD570" s="2" t="s">
        <v>3</v>
      </c>
      <c r="DE570" s="2" t="s">
        <v>16</v>
      </c>
      <c r="DF570" s="2" t="s">
        <v>16</v>
      </c>
      <c r="DG570" s="2" t="s">
        <v>16</v>
      </c>
      <c r="DH570" s="2" t="s">
        <v>3</v>
      </c>
      <c r="DI570" s="2" t="s">
        <v>16</v>
      </c>
      <c r="DJ570" s="2" t="s">
        <v>16</v>
      </c>
      <c r="DK570" s="2" t="s">
        <v>3</v>
      </c>
      <c r="DL570" s="2" t="s">
        <v>3</v>
      </c>
      <c r="DM570" s="2" t="s">
        <v>3</v>
      </c>
      <c r="DN570" s="2">
        <v>0</v>
      </c>
      <c r="DO570" s="2">
        <v>0</v>
      </c>
      <c r="DP570" s="2">
        <v>1</v>
      </c>
      <c r="DQ570" s="2">
        <v>1</v>
      </c>
      <c r="DR570" s="2"/>
      <c r="DS570" s="2"/>
      <c r="DT570" s="2"/>
      <c r="DU570" s="2">
        <v>1005</v>
      </c>
      <c r="DV570" s="2" t="s">
        <v>396</v>
      </c>
      <c r="DW570" s="2" t="s">
        <v>396</v>
      </c>
      <c r="DX570" s="2">
        <v>100</v>
      </c>
      <c r="DY570" s="2"/>
      <c r="DZ570" s="2" t="s">
        <v>3</v>
      </c>
      <c r="EA570" s="2" t="s">
        <v>3</v>
      </c>
      <c r="EB570" s="2" t="s">
        <v>3</v>
      </c>
      <c r="EC570" s="2" t="s">
        <v>3</v>
      </c>
      <c r="ED570" s="2"/>
      <c r="EE570" s="2">
        <v>53551225</v>
      </c>
      <c r="EF570" s="2">
        <v>6</v>
      </c>
      <c r="EG570" s="2" t="s">
        <v>17</v>
      </c>
      <c r="EH570" s="2">
        <v>97</v>
      </c>
      <c r="EI570" s="2" t="s">
        <v>477</v>
      </c>
      <c r="EJ570" s="2">
        <v>1</v>
      </c>
      <c r="EK570" s="2">
        <v>63001</v>
      </c>
      <c r="EL570" s="2" t="s">
        <v>478</v>
      </c>
      <c r="EM570" s="2" t="s">
        <v>479</v>
      </c>
      <c r="EN570" s="2"/>
      <c r="EO570" s="2" t="s">
        <v>52</v>
      </c>
      <c r="EP570" s="2"/>
      <c r="EQ570" s="2">
        <v>131072</v>
      </c>
      <c r="ER570" s="2">
        <v>291.95</v>
      </c>
      <c r="ES570" s="2">
        <v>0</v>
      </c>
      <c r="ET570" s="2">
        <v>0</v>
      </c>
      <c r="EU570" s="2">
        <v>0</v>
      </c>
      <c r="EV570" s="2">
        <v>291.95</v>
      </c>
      <c r="EW570" s="2">
        <v>34.51</v>
      </c>
      <c r="EX570" s="2">
        <v>0</v>
      </c>
      <c r="EY570" s="2">
        <v>0</v>
      </c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>
        <v>0</v>
      </c>
      <c r="FR570" s="2">
        <f>ROUND(IF(AND(BH570=3,BI570=3),P570,0),2)</f>
        <v>0</v>
      </c>
      <c r="FS570" s="2">
        <v>0</v>
      </c>
      <c r="FT570" s="2"/>
      <c r="FU570" s="2"/>
      <c r="FV570" s="2"/>
      <c r="FW570" s="2"/>
      <c r="FX570" s="2">
        <v>90</v>
      </c>
      <c r="FY570" s="2">
        <v>45</v>
      </c>
      <c r="FZ570" s="2"/>
      <c r="GA570" s="2" t="s">
        <v>3</v>
      </c>
      <c r="GB570" s="2"/>
      <c r="GC570" s="2"/>
      <c r="GD570" s="2">
        <v>1</v>
      </c>
      <c r="GE570" s="2"/>
      <c r="GF570" s="2">
        <v>-943141071</v>
      </c>
      <c r="GG570" s="2">
        <v>2</v>
      </c>
      <c r="GH570" s="2">
        <v>1</v>
      </c>
      <c r="GI570" s="2">
        <v>-2</v>
      </c>
      <c r="GJ570" s="2">
        <v>0</v>
      </c>
      <c r="GK570" s="2">
        <v>0</v>
      </c>
      <c r="GL570" s="2">
        <f>ROUND(IF(AND(BH570=3,BI570=3,FS570&lt;&gt;0),P570,0),2)</f>
        <v>0</v>
      </c>
      <c r="GM570" s="2">
        <f>ROUND(O570+X570+Y570,2)+GX570</f>
        <v>2360.65</v>
      </c>
      <c r="GN570" s="2">
        <f>IF(OR(BI570=0,BI570=1),ROUND(O570+X570+Y570,2),0)</f>
        <v>2360.65</v>
      </c>
      <c r="GO570" s="2">
        <f>IF(BI570=2,ROUND(O570+X570+Y570,2),0)</f>
        <v>0</v>
      </c>
      <c r="GP570" s="2">
        <f>IF(BI570=4,ROUND(O570+X570+Y570,2)+GX570,0)</f>
        <v>0</v>
      </c>
      <c r="GQ570" s="2"/>
      <c r="GR570" s="2">
        <v>0</v>
      </c>
      <c r="GS570" s="2">
        <v>0</v>
      </c>
      <c r="GT570" s="2">
        <v>0</v>
      </c>
      <c r="GU570" s="2" t="s">
        <v>3</v>
      </c>
      <c r="GV570" s="2">
        <f t="shared" ref="GV570:GV593" si="391">ROUND((GT570),2)</f>
        <v>0</v>
      </c>
      <c r="GW570" s="2">
        <v>1</v>
      </c>
      <c r="GX570" s="2">
        <f>ROUND(HC570*I570,2)</f>
        <v>0</v>
      </c>
      <c r="GY570" s="2"/>
      <c r="GZ570" s="2"/>
      <c r="HA570" s="2">
        <v>0</v>
      </c>
      <c r="HB570" s="2">
        <v>0</v>
      </c>
      <c r="HC570" s="2">
        <f t="shared" ref="HC570:HC593" si="392">GV570*GW570</f>
        <v>0</v>
      </c>
      <c r="HD570" s="2"/>
      <c r="HE570" s="2" t="s">
        <v>3</v>
      </c>
      <c r="HF570" s="2" t="s">
        <v>3</v>
      </c>
      <c r="HG570" s="2"/>
      <c r="HH570" s="2"/>
      <c r="HI570" s="2"/>
      <c r="HJ570" s="2"/>
      <c r="HK570" s="2"/>
      <c r="HL570" s="2"/>
      <c r="HM570" s="2" t="s">
        <v>3</v>
      </c>
      <c r="HN570" s="2" t="s">
        <v>480</v>
      </c>
      <c r="HO570" s="2" t="s">
        <v>481</v>
      </c>
      <c r="HP570" s="2" t="s">
        <v>478</v>
      </c>
      <c r="HQ570" s="2" t="s">
        <v>478</v>
      </c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>
        <v>0</v>
      </c>
      <c r="IL570" s="2"/>
      <c r="IM570" s="2"/>
      <c r="IN570" s="2"/>
      <c r="IO570" s="2"/>
      <c r="IP570" s="2"/>
      <c r="IQ570" s="2"/>
      <c r="IR570" s="2"/>
      <c r="IS570" s="2"/>
      <c r="IT570" s="2"/>
      <c r="IU570" s="2"/>
    </row>
    <row r="571" spans="1:255" x14ac:dyDescent="0.2">
      <c r="A571">
        <v>17</v>
      </c>
      <c r="B571">
        <v>1</v>
      </c>
      <c r="C571">
        <f>ROW(SmtRes!A1038)</f>
        <v>1038</v>
      </c>
      <c r="D571">
        <f>ROW(EtalonRes!A958)</f>
        <v>958</v>
      </c>
      <c r="E571" t="s">
        <v>697</v>
      </c>
      <c r="F571" t="s">
        <v>670</v>
      </c>
      <c r="G571" t="s">
        <v>671</v>
      </c>
      <c r="H571" t="s">
        <v>396</v>
      </c>
      <c r="I571">
        <f>ROUND(299.2/100,7)</f>
        <v>2.992</v>
      </c>
      <c r="J571">
        <v>0</v>
      </c>
      <c r="K571">
        <f>ROUND(299.2/100,7)</f>
        <v>2.992</v>
      </c>
      <c r="O571">
        <f>ROUND(CP571,0)</f>
        <v>35400</v>
      </c>
      <c r="P571">
        <f>ROUND(CQ571*I571,0)</f>
        <v>0</v>
      </c>
      <c r="Q571">
        <f>ROUND(CR571*I571,0)</f>
        <v>0</v>
      </c>
      <c r="R571">
        <f>ROUND(CS571*I571,0)</f>
        <v>0</v>
      </c>
      <c r="S571">
        <f>ROUND(CT571*I571,0)</f>
        <v>35400</v>
      </c>
      <c r="T571">
        <f>ROUND(CU571*I571,0)</f>
        <v>0</v>
      </c>
      <c r="U571">
        <f t="shared" si="374"/>
        <v>118.74200799999998</v>
      </c>
      <c r="V571">
        <f t="shared" si="375"/>
        <v>0</v>
      </c>
      <c r="W571">
        <f>ROUND(CX571*I571,0)</f>
        <v>0</v>
      </c>
      <c r="X571">
        <f>ROUND(CY571,0)</f>
        <v>31860</v>
      </c>
      <c r="Y571">
        <f>ROUND(CZ571,0)</f>
        <v>15930</v>
      </c>
      <c r="AA571">
        <v>53551707</v>
      </c>
      <c r="AB571">
        <f t="shared" si="376"/>
        <v>335.74</v>
      </c>
      <c r="AC571">
        <f t="shared" si="377"/>
        <v>0</v>
      </c>
      <c r="AD571">
        <f>ROUND(((((ET571*ROUND(1.15,7)))-((EU571*ROUND(1.15,7))))+AE571),2)</f>
        <v>0</v>
      </c>
      <c r="AE571">
        <f>ROUND(((EU571*ROUND(1.15,7))),2)</f>
        <v>0</v>
      </c>
      <c r="AF571">
        <f>ROUND(((EV571*ROUND(1.15,7))),2)</f>
        <v>335.74</v>
      </c>
      <c r="AG571">
        <f t="shared" si="378"/>
        <v>0</v>
      </c>
      <c r="AH571">
        <f>((EW571*ROUND(1.15,7)))</f>
        <v>39.686499999999995</v>
      </c>
      <c r="AI571">
        <f>((EX571*ROUND(1.15,7)))</f>
        <v>0</v>
      </c>
      <c r="AJ571">
        <f t="shared" si="379"/>
        <v>0</v>
      </c>
      <c r="AK571">
        <v>291.95</v>
      </c>
      <c r="AL571">
        <v>0</v>
      </c>
      <c r="AM571">
        <v>0</v>
      </c>
      <c r="AN571">
        <v>0</v>
      </c>
      <c r="AO571">
        <v>291.95</v>
      </c>
      <c r="AP571">
        <v>0</v>
      </c>
      <c r="AQ571">
        <v>34.51</v>
      </c>
      <c r="AR571">
        <v>0</v>
      </c>
      <c r="AS571">
        <v>0</v>
      </c>
      <c r="AT571">
        <v>90</v>
      </c>
      <c r="AU571">
        <v>45</v>
      </c>
      <c r="AV571">
        <v>1</v>
      </c>
      <c r="AW571">
        <v>1</v>
      </c>
      <c r="AZ571">
        <v>1</v>
      </c>
      <c r="BA571">
        <v>35.24</v>
      </c>
      <c r="BB571">
        <v>1</v>
      </c>
      <c r="BC571">
        <v>1</v>
      </c>
      <c r="BD571" t="s">
        <v>3</v>
      </c>
      <c r="BE571" t="s">
        <v>3</v>
      </c>
      <c r="BF571" t="s">
        <v>3</v>
      </c>
      <c r="BG571" t="s">
        <v>3</v>
      </c>
      <c r="BH571">
        <v>0</v>
      </c>
      <c r="BI571">
        <v>1</v>
      </c>
      <c r="BJ571" t="s">
        <v>672</v>
      </c>
      <c r="BM571">
        <v>63001</v>
      </c>
      <c r="BN571">
        <v>0</v>
      </c>
      <c r="BO571" t="s">
        <v>670</v>
      </c>
      <c r="BP571">
        <v>1</v>
      </c>
      <c r="BQ571">
        <v>6</v>
      </c>
      <c r="BR571">
        <v>0</v>
      </c>
      <c r="BS571">
        <v>35.24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90</v>
      </c>
      <c r="CA571">
        <v>45</v>
      </c>
      <c r="CB571" t="s">
        <v>3</v>
      </c>
      <c r="CE571">
        <v>0</v>
      </c>
      <c r="CF571">
        <v>0</v>
      </c>
      <c r="CG571">
        <v>0</v>
      </c>
      <c r="CM571">
        <v>0</v>
      </c>
      <c r="CN571" t="s">
        <v>2150</v>
      </c>
      <c r="CO571">
        <v>0</v>
      </c>
      <c r="CP571">
        <f t="shared" si="380"/>
        <v>35400</v>
      </c>
      <c r="CQ571">
        <f t="shared" si="381"/>
        <v>0</v>
      </c>
      <c r="CR571">
        <f t="shared" si="382"/>
        <v>0</v>
      </c>
      <c r="CS571">
        <f t="shared" si="383"/>
        <v>0</v>
      </c>
      <c r="CT571">
        <f t="shared" si="384"/>
        <v>11831.4776</v>
      </c>
      <c r="CU571">
        <f t="shared" si="385"/>
        <v>0</v>
      </c>
      <c r="CV571">
        <f t="shared" si="386"/>
        <v>39.686499999999995</v>
      </c>
      <c r="CW571">
        <f t="shared" si="387"/>
        <v>0</v>
      </c>
      <c r="CX571">
        <f t="shared" si="388"/>
        <v>0</v>
      </c>
      <c r="CY571">
        <f t="shared" si="389"/>
        <v>31860</v>
      </c>
      <c r="CZ571">
        <f t="shared" si="390"/>
        <v>15930</v>
      </c>
      <c r="DC571" t="s">
        <v>3</v>
      </c>
      <c r="DD571" t="s">
        <v>3</v>
      </c>
      <c r="DE571" t="s">
        <v>16</v>
      </c>
      <c r="DF571" t="s">
        <v>16</v>
      </c>
      <c r="DG571" t="s">
        <v>16</v>
      </c>
      <c r="DH571" t="s">
        <v>3</v>
      </c>
      <c r="DI571" t="s">
        <v>16</v>
      </c>
      <c r="DJ571" t="s">
        <v>16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1005</v>
      </c>
      <c r="DV571" t="s">
        <v>396</v>
      </c>
      <c r="DW571" t="s">
        <v>396</v>
      </c>
      <c r="DX571">
        <v>100</v>
      </c>
      <c r="DZ571" t="s">
        <v>3</v>
      </c>
      <c r="EA571" t="s">
        <v>3</v>
      </c>
      <c r="EB571" t="s">
        <v>3</v>
      </c>
      <c r="EC571" t="s">
        <v>3</v>
      </c>
      <c r="EE571">
        <v>53551225</v>
      </c>
      <c r="EF571">
        <v>6</v>
      </c>
      <c r="EG571" t="s">
        <v>17</v>
      </c>
      <c r="EH571">
        <v>97</v>
      </c>
      <c r="EI571" t="s">
        <v>477</v>
      </c>
      <c r="EJ571">
        <v>1</v>
      </c>
      <c r="EK571">
        <v>63001</v>
      </c>
      <c r="EL571" t="s">
        <v>478</v>
      </c>
      <c r="EM571" t="s">
        <v>479</v>
      </c>
      <c r="EO571" t="s">
        <v>52</v>
      </c>
      <c r="EQ571">
        <v>131072</v>
      </c>
      <c r="ER571">
        <v>291.95</v>
      </c>
      <c r="ES571">
        <v>0</v>
      </c>
      <c r="ET571">
        <v>0</v>
      </c>
      <c r="EU571">
        <v>0</v>
      </c>
      <c r="EV571">
        <v>291.95</v>
      </c>
      <c r="EW571">
        <v>34.51</v>
      </c>
      <c r="EX571">
        <v>0</v>
      </c>
      <c r="EY571">
        <v>0</v>
      </c>
      <c r="FQ571">
        <v>0</v>
      </c>
      <c r="FR571">
        <f>ROUND(IF(AND(BH571=3,BI571=3),P571,0),0)</f>
        <v>0</v>
      </c>
      <c r="FS571">
        <v>0</v>
      </c>
      <c r="FX571">
        <v>90</v>
      </c>
      <c r="FY571">
        <v>45</v>
      </c>
      <c r="GA571" t="s">
        <v>3</v>
      </c>
      <c r="GD571">
        <v>1</v>
      </c>
      <c r="GF571">
        <v>-943141071</v>
      </c>
      <c r="GG571">
        <v>2</v>
      </c>
      <c r="GH571">
        <v>1</v>
      </c>
      <c r="GI571">
        <v>2</v>
      </c>
      <c r="GJ571">
        <v>0</v>
      </c>
      <c r="GK571">
        <v>0</v>
      </c>
      <c r="GL571">
        <f>ROUND(IF(AND(BH571=3,BI571=3,FS571&lt;&gt;0),P571,0),0)</f>
        <v>0</v>
      </c>
      <c r="GM571">
        <f>ROUND(O571+X571+Y571,0)+GX571</f>
        <v>83190</v>
      </c>
      <c r="GN571">
        <f>IF(OR(BI571=0,BI571=1),ROUND(O571+X571+Y571,0),0)</f>
        <v>83190</v>
      </c>
      <c r="GO571">
        <f>IF(BI571=2,ROUND(O571+X571+Y571,0),0)</f>
        <v>0</v>
      </c>
      <c r="GP571">
        <f>IF(BI571=4,ROUND(O571+X571+Y571,0)+GX571,0)</f>
        <v>0</v>
      </c>
      <c r="GR571">
        <v>0</v>
      </c>
      <c r="GS571">
        <v>0</v>
      </c>
      <c r="GT571">
        <v>0</v>
      </c>
      <c r="GU571" t="s">
        <v>3</v>
      </c>
      <c r="GV571">
        <f t="shared" si="391"/>
        <v>0</v>
      </c>
      <c r="GW571">
        <v>1</v>
      </c>
      <c r="GX571">
        <f>ROUND(HC571*I571,0)</f>
        <v>0</v>
      </c>
      <c r="HA571">
        <v>0</v>
      </c>
      <c r="HB571">
        <v>0</v>
      </c>
      <c r="HC571">
        <f t="shared" si="392"/>
        <v>0</v>
      </c>
      <c r="HE571" t="s">
        <v>3</v>
      </c>
      <c r="HF571" t="s">
        <v>3</v>
      </c>
      <c r="HM571" t="s">
        <v>3</v>
      </c>
      <c r="HN571" t="s">
        <v>480</v>
      </c>
      <c r="HO571" t="s">
        <v>481</v>
      </c>
      <c r="HP571" t="s">
        <v>478</v>
      </c>
      <c r="HQ571" t="s">
        <v>478</v>
      </c>
      <c r="IK571">
        <v>0</v>
      </c>
    </row>
    <row r="572" spans="1:255" x14ac:dyDescent="0.2">
      <c r="A572" s="2">
        <v>18</v>
      </c>
      <c r="B572" s="2">
        <v>1</v>
      </c>
      <c r="C572" s="2">
        <v>1036</v>
      </c>
      <c r="D572" s="2"/>
      <c r="E572" s="2" t="s">
        <v>698</v>
      </c>
      <c r="F572" s="2" t="s">
        <v>24</v>
      </c>
      <c r="G572" s="2" t="s">
        <v>25</v>
      </c>
      <c r="H572" s="2" t="s">
        <v>26</v>
      </c>
      <c r="I572" s="2">
        <f>I570*J572</f>
        <v>1.0651520000000001</v>
      </c>
      <c r="J572" s="2">
        <v>0.35600000000000004</v>
      </c>
      <c r="K572" s="2">
        <v>0.35599999999999998</v>
      </c>
      <c r="L572" s="2"/>
      <c r="M572" s="2"/>
      <c r="N572" s="2"/>
      <c r="O572" s="2">
        <f>ROUND(CP572,2)</f>
        <v>0</v>
      </c>
      <c r="P572" s="2">
        <f>ROUND(CQ572*I572,2)</f>
        <v>0</v>
      </c>
      <c r="Q572" s="2">
        <f>ROUND(CR572*I572,2)</f>
        <v>0</v>
      </c>
      <c r="R572" s="2">
        <f>ROUND(CS572*I572,2)</f>
        <v>0</v>
      </c>
      <c r="S572" s="2">
        <f>ROUND(CT572*I572,2)</f>
        <v>0</v>
      </c>
      <c r="T572" s="2">
        <f>ROUND(CU572*I572,2)</f>
        <v>0</v>
      </c>
      <c r="U572" s="2">
        <f t="shared" si="374"/>
        <v>0</v>
      </c>
      <c r="V572" s="2">
        <f t="shared" si="375"/>
        <v>0</v>
      </c>
      <c r="W572" s="2">
        <f>ROUND(CX572*I572,2)</f>
        <v>0</v>
      </c>
      <c r="X572" s="2">
        <f>ROUND(CY572,2)</f>
        <v>0</v>
      </c>
      <c r="Y572" s="2">
        <f>ROUND(CZ572,2)</f>
        <v>0</v>
      </c>
      <c r="Z572" s="2"/>
      <c r="AA572" s="2">
        <v>53551706</v>
      </c>
      <c r="AB572" s="2">
        <f t="shared" si="376"/>
        <v>0</v>
      </c>
      <c r="AC572" s="2">
        <f t="shared" si="377"/>
        <v>0</v>
      </c>
      <c r="AD572" s="2">
        <f>ROUND((((ET572)-(EU572))+AE572),2)</f>
        <v>0</v>
      </c>
      <c r="AE572" s="2">
        <f>ROUND((EU572),2)</f>
        <v>0</v>
      </c>
      <c r="AF572" s="2">
        <f>ROUND((EV572),2)</f>
        <v>0</v>
      </c>
      <c r="AG572" s="2">
        <f t="shared" si="378"/>
        <v>0</v>
      </c>
      <c r="AH572" s="2">
        <f>(EW572)</f>
        <v>0</v>
      </c>
      <c r="AI572" s="2">
        <f>(EX572)</f>
        <v>0</v>
      </c>
      <c r="AJ572" s="2">
        <f t="shared" si="379"/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90</v>
      </c>
      <c r="AU572" s="2">
        <v>45</v>
      </c>
      <c r="AV572" s="2">
        <v>1</v>
      </c>
      <c r="AW572" s="2">
        <v>1</v>
      </c>
      <c r="AX572" s="2"/>
      <c r="AY572" s="2"/>
      <c r="AZ572" s="2">
        <v>1</v>
      </c>
      <c r="BA572" s="2">
        <v>1</v>
      </c>
      <c r="BB572" s="2">
        <v>1</v>
      </c>
      <c r="BC572" s="2">
        <v>1</v>
      </c>
      <c r="BD572" s="2" t="s">
        <v>3</v>
      </c>
      <c r="BE572" s="2" t="s">
        <v>3</v>
      </c>
      <c r="BF572" s="2" t="s">
        <v>3</v>
      </c>
      <c r="BG572" s="2" t="s">
        <v>3</v>
      </c>
      <c r="BH572" s="2">
        <v>3</v>
      </c>
      <c r="BI572" s="2">
        <v>1</v>
      </c>
      <c r="BJ572" s="2" t="s">
        <v>399</v>
      </c>
      <c r="BK572" s="2"/>
      <c r="BL572" s="2"/>
      <c r="BM572" s="2">
        <v>63001</v>
      </c>
      <c r="BN572" s="2">
        <v>0</v>
      </c>
      <c r="BO572" s="2" t="s">
        <v>3</v>
      </c>
      <c r="BP572" s="2">
        <v>0</v>
      </c>
      <c r="BQ572" s="2">
        <v>6</v>
      </c>
      <c r="BR572" s="2">
        <v>0</v>
      </c>
      <c r="BS572" s="2">
        <v>1</v>
      </c>
      <c r="BT572" s="2">
        <v>1</v>
      </c>
      <c r="BU572" s="2">
        <v>1</v>
      </c>
      <c r="BV572" s="2">
        <v>1</v>
      </c>
      <c r="BW572" s="2">
        <v>1</v>
      </c>
      <c r="BX572" s="2">
        <v>1</v>
      </c>
      <c r="BY572" s="2" t="s">
        <v>3</v>
      </c>
      <c r="BZ572" s="2">
        <v>90</v>
      </c>
      <c r="CA572" s="2">
        <v>45</v>
      </c>
      <c r="CB572" s="2" t="s">
        <v>3</v>
      </c>
      <c r="CC572" s="2"/>
      <c r="CD572" s="2"/>
      <c r="CE572" s="2">
        <v>0</v>
      </c>
      <c r="CF572" s="2">
        <v>0</v>
      </c>
      <c r="CG572" s="2">
        <v>0</v>
      </c>
      <c r="CH572" s="2"/>
      <c r="CI572" s="2"/>
      <c r="CJ572" s="2"/>
      <c r="CK572" s="2"/>
      <c r="CL572" s="2"/>
      <c r="CM572" s="2">
        <v>0</v>
      </c>
      <c r="CN572" s="2" t="s">
        <v>3</v>
      </c>
      <c r="CO572" s="2">
        <v>0</v>
      </c>
      <c r="CP572" s="2">
        <f t="shared" si="380"/>
        <v>0</v>
      </c>
      <c r="CQ572" s="2">
        <f t="shared" si="381"/>
        <v>0</v>
      </c>
      <c r="CR572" s="2">
        <f t="shared" si="382"/>
        <v>0</v>
      </c>
      <c r="CS572" s="2">
        <f t="shared" si="383"/>
        <v>0</v>
      </c>
      <c r="CT572" s="2">
        <f t="shared" si="384"/>
        <v>0</v>
      </c>
      <c r="CU572" s="2">
        <f t="shared" si="385"/>
        <v>0</v>
      </c>
      <c r="CV572" s="2">
        <f t="shared" si="386"/>
        <v>0</v>
      </c>
      <c r="CW572" s="2">
        <f t="shared" si="387"/>
        <v>0</v>
      </c>
      <c r="CX572" s="2">
        <f t="shared" si="388"/>
        <v>0</v>
      </c>
      <c r="CY572" s="2">
        <f t="shared" si="389"/>
        <v>0</v>
      </c>
      <c r="CZ572" s="2">
        <f t="shared" si="390"/>
        <v>0</v>
      </c>
      <c r="DA572" s="2"/>
      <c r="DB572" s="2"/>
      <c r="DC572" s="2" t="s">
        <v>3</v>
      </c>
      <c r="DD572" s="2" t="s">
        <v>3</v>
      </c>
      <c r="DE572" s="2" t="s">
        <v>3</v>
      </c>
      <c r="DF572" s="2" t="s">
        <v>3</v>
      </c>
      <c r="DG572" s="2" t="s">
        <v>3</v>
      </c>
      <c r="DH572" s="2" t="s">
        <v>3</v>
      </c>
      <c r="DI572" s="2" t="s">
        <v>3</v>
      </c>
      <c r="DJ572" s="2" t="s">
        <v>3</v>
      </c>
      <c r="DK572" s="2" t="s">
        <v>3</v>
      </c>
      <c r="DL572" s="2" t="s">
        <v>3</v>
      </c>
      <c r="DM572" s="2" t="s">
        <v>3</v>
      </c>
      <c r="DN572" s="2">
        <v>0</v>
      </c>
      <c r="DO572" s="2">
        <v>0</v>
      </c>
      <c r="DP572" s="2">
        <v>1</v>
      </c>
      <c r="DQ572" s="2">
        <v>1</v>
      </c>
      <c r="DR572" s="2"/>
      <c r="DS572" s="2"/>
      <c r="DT572" s="2"/>
      <c r="DU572" s="2">
        <v>1009</v>
      </c>
      <c r="DV572" s="2" t="s">
        <v>26</v>
      </c>
      <c r="DW572" s="2" t="s">
        <v>26</v>
      </c>
      <c r="DX572" s="2">
        <v>1000</v>
      </c>
      <c r="DY572" s="2"/>
      <c r="DZ572" s="2" t="s">
        <v>3</v>
      </c>
      <c r="EA572" s="2" t="s">
        <v>3</v>
      </c>
      <c r="EB572" s="2" t="s">
        <v>3</v>
      </c>
      <c r="EC572" s="2" t="s">
        <v>3</v>
      </c>
      <c r="ED572" s="2"/>
      <c r="EE572" s="2">
        <v>53551225</v>
      </c>
      <c r="EF572" s="2">
        <v>6</v>
      </c>
      <c r="EG572" s="2" t="s">
        <v>17</v>
      </c>
      <c r="EH572" s="2">
        <v>97</v>
      </c>
      <c r="EI572" s="2" t="s">
        <v>477</v>
      </c>
      <c r="EJ572" s="2">
        <v>1</v>
      </c>
      <c r="EK572" s="2">
        <v>63001</v>
      </c>
      <c r="EL572" s="2" t="s">
        <v>478</v>
      </c>
      <c r="EM572" s="2" t="s">
        <v>479</v>
      </c>
      <c r="EN572" s="2"/>
      <c r="EO572" s="2" t="s">
        <v>3</v>
      </c>
      <c r="EP572" s="2"/>
      <c r="EQ572" s="2">
        <v>0</v>
      </c>
      <c r="ER572" s="2">
        <v>0</v>
      </c>
      <c r="ES572" s="2">
        <v>0</v>
      </c>
      <c r="ET572" s="2">
        <v>0</v>
      </c>
      <c r="EU572" s="2">
        <v>0</v>
      </c>
      <c r="EV572" s="2">
        <v>0</v>
      </c>
      <c r="EW572" s="2">
        <v>0</v>
      </c>
      <c r="EX572" s="2">
        <v>0</v>
      </c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>
        <v>0</v>
      </c>
      <c r="FR572" s="2">
        <f>ROUND(IF(AND(BH572=3,BI572=3),P572,0),2)</f>
        <v>0</v>
      </c>
      <c r="FS572" s="2">
        <v>0</v>
      </c>
      <c r="FT572" s="2"/>
      <c r="FU572" s="2"/>
      <c r="FV572" s="2"/>
      <c r="FW572" s="2"/>
      <c r="FX572" s="2">
        <v>90</v>
      </c>
      <c r="FY572" s="2">
        <v>45</v>
      </c>
      <c r="FZ572" s="2"/>
      <c r="GA572" s="2" t="s">
        <v>3</v>
      </c>
      <c r="GB572" s="2"/>
      <c r="GC572" s="2"/>
      <c r="GD572" s="2">
        <v>1</v>
      </c>
      <c r="GE572" s="2"/>
      <c r="GF572" s="2">
        <v>529508801</v>
      </c>
      <c r="GG572" s="2">
        <v>2</v>
      </c>
      <c r="GH572" s="2">
        <v>1</v>
      </c>
      <c r="GI572" s="2">
        <v>-2</v>
      </c>
      <c r="GJ572" s="2">
        <v>0</v>
      </c>
      <c r="GK572" s="2">
        <v>0</v>
      </c>
      <c r="GL572" s="2">
        <f>ROUND(IF(AND(BH572=3,BI572=3,FS572&lt;&gt;0),P572,0),2)</f>
        <v>0</v>
      </c>
      <c r="GM572" s="2">
        <f>ROUND(O572+X572+Y572,2)+GX572</f>
        <v>0</v>
      </c>
      <c r="GN572" s="2">
        <f>IF(OR(BI572=0,BI572=1),ROUND(O572+X572+Y572,2),0)</f>
        <v>0</v>
      </c>
      <c r="GO572" s="2">
        <f>IF(BI572=2,ROUND(O572+X572+Y572,2),0)</f>
        <v>0</v>
      </c>
      <c r="GP572" s="2">
        <f>IF(BI572=4,ROUND(O572+X572+Y572,2)+GX572,0)</f>
        <v>0</v>
      </c>
      <c r="GQ572" s="2"/>
      <c r="GR572" s="2">
        <v>0</v>
      </c>
      <c r="GS572" s="2">
        <v>0</v>
      </c>
      <c r="GT572" s="2">
        <v>0</v>
      </c>
      <c r="GU572" s="2" t="s">
        <v>3</v>
      </c>
      <c r="GV572" s="2">
        <f t="shared" si="391"/>
        <v>0</v>
      </c>
      <c r="GW572" s="2">
        <v>1</v>
      </c>
      <c r="GX572" s="2">
        <f>ROUND(HC572*I572,2)</f>
        <v>0</v>
      </c>
      <c r="GY572" s="2"/>
      <c r="GZ572" s="2"/>
      <c r="HA572" s="2">
        <v>0</v>
      </c>
      <c r="HB572" s="2">
        <v>0</v>
      </c>
      <c r="HC572" s="2">
        <f t="shared" si="392"/>
        <v>0</v>
      </c>
      <c r="HD572" s="2"/>
      <c r="HE572" s="2" t="s">
        <v>3</v>
      </c>
      <c r="HF572" s="2" t="s">
        <v>3</v>
      </c>
      <c r="HG572" s="2"/>
      <c r="HH572" s="2"/>
      <c r="HI572" s="2"/>
      <c r="HJ572" s="2"/>
      <c r="HK572" s="2"/>
      <c r="HL572" s="2"/>
      <c r="HM572" s="2" t="s">
        <v>3</v>
      </c>
      <c r="HN572" s="2" t="s">
        <v>480</v>
      </c>
      <c r="HO572" s="2" t="s">
        <v>481</v>
      </c>
      <c r="HP572" s="2" t="s">
        <v>478</v>
      </c>
      <c r="HQ572" s="2" t="s">
        <v>478</v>
      </c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>
        <v>0</v>
      </c>
      <c r="IL572" s="2"/>
      <c r="IM572" s="2"/>
      <c r="IN572" s="2"/>
      <c r="IO572" s="2"/>
      <c r="IP572" s="2"/>
      <c r="IQ572" s="2"/>
      <c r="IR572" s="2"/>
      <c r="IS572" s="2"/>
      <c r="IT572" s="2"/>
      <c r="IU572" s="2"/>
    </row>
    <row r="573" spans="1:255" x14ac:dyDescent="0.2">
      <c r="A573">
        <v>18</v>
      </c>
      <c r="B573">
        <v>1</v>
      </c>
      <c r="C573">
        <v>1038</v>
      </c>
      <c r="E573" t="s">
        <v>698</v>
      </c>
      <c r="F573" t="s">
        <v>24</v>
      </c>
      <c r="G573" t="s">
        <v>25</v>
      </c>
      <c r="H573" t="s">
        <v>26</v>
      </c>
      <c r="I573">
        <f>I571*J573</f>
        <v>1.0651520000000001</v>
      </c>
      <c r="J573">
        <v>0.35600000000000004</v>
      </c>
      <c r="K573">
        <v>0.35599999999999998</v>
      </c>
      <c r="O573">
        <f>ROUND(CP573,0)</f>
        <v>0</v>
      </c>
      <c r="P573">
        <f>ROUND(CQ573*I573,0)</f>
        <v>0</v>
      </c>
      <c r="Q573">
        <f>ROUND(CR573*I573,0)</f>
        <v>0</v>
      </c>
      <c r="R573">
        <f>ROUND(CS573*I573,0)</f>
        <v>0</v>
      </c>
      <c r="S573">
        <f>ROUND(CT573*I573,0)</f>
        <v>0</v>
      </c>
      <c r="T573">
        <f>ROUND(CU573*I573,0)</f>
        <v>0</v>
      </c>
      <c r="U573">
        <f t="shared" si="374"/>
        <v>0</v>
      </c>
      <c r="V573">
        <f t="shared" si="375"/>
        <v>0</v>
      </c>
      <c r="W573">
        <f>ROUND(CX573*I573,0)</f>
        <v>0</v>
      </c>
      <c r="X573">
        <f>ROUND(CY573,0)</f>
        <v>0</v>
      </c>
      <c r="Y573">
        <f>ROUND(CZ573,0)</f>
        <v>0</v>
      </c>
      <c r="AA573">
        <v>53551707</v>
      </c>
      <c r="AB573">
        <f t="shared" si="376"/>
        <v>0</v>
      </c>
      <c r="AC573">
        <f t="shared" si="377"/>
        <v>0</v>
      </c>
      <c r="AD573">
        <f>ROUND((((ET573)-(EU573))+AE573),2)</f>
        <v>0</v>
      </c>
      <c r="AE573">
        <f>ROUND((EU573),2)</f>
        <v>0</v>
      </c>
      <c r="AF573">
        <f>ROUND((EV573),2)</f>
        <v>0</v>
      </c>
      <c r="AG573">
        <f t="shared" si="378"/>
        <v>0</v>
      </c>
      <c r="AH573">
        <f>(EW573)</f>
        <v>0</v>
      </c>
      <c r="AI573">
        <f>(EX573)</f>
        <v>0</v>
      </c>
      <c r="AJ573">
        <f t="shared" si="379"/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90</v>
      </c>
      <c r="AU573">
        <v>45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6.14</v>
      </c>
      <c r="BD573" t="s">
        <v>3</v>
      </c>
      <c r="BE573" t="s">
        <v>3</v>
      </c>
      <c r="BF573" t="s">
        <v>3</v>
      </c>
      <c r="BG573" t="s">
        <v>3</v>
      </c>
      <c r="BH573">
        <v>3</v>
      </c>
      <c r="BI573">
        <v>1</v>
      </c>
      <c r="BJ573" t="s">
        <v>399</v>
      </c>
      <c r="BM573">
        <v>63001</v>
      </c>
      <c r="BN573">
        <v>0</v>
      </c>
      <c r="BO573" t="s">
        <v>30</v>
      </c>
      <c r="BP573">
        <v>1</v>
      </c>
      <c r="BQ573">
        <v>6</v>
      </c>
      <c r="BR573">
        <v>0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90</v>
      </c>
      <c r="CA573">
        <v>45</v>
      </c>
      <c r="CB573" t="s">
        <v>3</v>
      </c>
      <c r="CE573">
        <v>0</v>
      </c>
      <c r="CF573">
        <v>0</v>
      </c>
      <c r="CG573">
        <v>0</v>
      </c>
      <c r="CM573">
        <v>0</v>
      </c>
      <c r="CN573" t="s">
        <v>3</v>
      </c>
      <c r="CO573">
        <v>0</v>
      </c>
      <c r="CP573">
        <f t="shared" si="380"/>
        <v>0</v>
      </c>
      <c r="CQ573">
        <f t="shared" si="381"/>
        <v>0</v>
      </c>
      <c r="CR573">
        <f t="shared" si="382"/>
        <v>0</v>
      </c>
      <c r="CS573">
        <f t="shared" si="383"/>
        <v>0</v>
      </c>
      <c r="CT573">
        <f t="shared" si="384"/>
        <v>0</v>
      </c>
      <c r="CU573">
        <f t="shared" si="385"/>
        <v>0</v>
      </c>
      <c r="CV573">
        <f t="shared" si="386"/>
        <v>0</v>
      </c>
      <c r="CW573">
        <f t="shared" si="387"/>
        <v>0</v>
      </c>
      <c r="CX573">
        <f t="shared" si="388"/>
        <v>0</v>
      </c>
      <c r="CY573">
        <f t="shared" si="389"/>
        <v>0</v>
      </c>
      <c r="CZ573">
        <f t="shared" si="390"/>
        <v>0</v>
      </c>
      <c r="DC573" t="s">
        <v>3</v>
      </c>
      <c r="DD573" t="s">
        <v>3</v>
      </c>
      <c r="DE573" t="s">
        <v>3</v>
      </c>
      <c r="DF573" t="s">
        <v>3</v>
      </c>
      <c r="DG573" t="s">
        <v>3</v>
      </c>
      <c r="DH573" t="s">
        <v>3</v>
      </c>
      <c r="DI573" t="s">
        <v>3</v>
      </c>
      <c r="DJ573" t="s">
        <v>3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1009</v>
      </c>
      <c r="DV573" t="s">
        <v>26</v>
      </c>
      <c r="DW573" t="s">
        <v>26</v>
      </c>
      <c r="DX573">
        <v>1000</v>
      </c>
      <c r="DZ573" t="s">
        <v>3</v>
      </c>
      <c r="EA573" t="s">
        <v>3</v>
      </c>
      <c r="EB573" t="s">
        <v>3</v>
      </c>
      <c r="EC573" t="s">
        <v>3</v>
      </c>
      <c r="EE573">
        <v>53551225</v>
      </c>
      <c r="EF573">
        <v>6</v>
      </c>
      <c r="EG573" t="s">
        <v>17</v>
      </c>
      <c r="EH573">
        <v>97</v>
      </c>
      <c r="EI573" t="s">
        <v>477</v>
      </c>
      <c r="EJ573">
        <v>1</v>
      </c>
      <c r="EK573">
        <v>63001</v>
      </c>
      <c r="EL573" t="s">
        <v>478</v>
      </c>
      <c r="EM573" t="s">
        <v>479</v>
      </c>
      <c r="EO573" t="s">
        <v>3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FQ573">
        <v>0</v>
      </c>
      <c r="FR573">
        <f>ROUND(IF(AND(BH573=3,BI573=3),P573,0),0)</f>
        <v>0</v>
      </c>
      <c r="FS573">
        <v>0</v>
      </c>
      <c r="FX573">
        <v>90</v>
      </c>
      <c r="FY573">
        <v>45</v>
      </c>
      <c r="GA573" t="s">
        <v>3</v>
      </c>
      <c r="GD573">
        <v>1</v>
      </c>
      <c r="GF573">
        <v>529508801</v>
      </c>
      <c r="GG573">
        <v>2</v>
      </c>
      <c r="GH573">
        <v>1</v>
      </c>
      <c r="GI573">
        <v>5</v>
      </c>
      <c r="GJ573">
        <v>0</v>
      </c>
      <c r="GK573">
        <v>0</v>
      </c>
      <c r="GL573">
        <f>ROUND(IF(AND(BH573=3,BI573=3,FS573&lt;&gt;0),P573,0),0)</f>
        <v>0</v>
      </c>
      <c r="GM573">
        <f>ROUND(O573+X573+Y573,0)+GX573</f>
        <v>0</v>
      </c>
      <c r="GN573">
        <f>IF(OR(BI573=0,BI573=1),ROUND(O573+X573+Y573,0),0)</f>
        <v>0</v>
      </c>
      <c r="GO573">
        <f>IF(BI573=2,ROUND(O573+X573+Y573,0),0)</f>
        <v>0</v>
      </c>
      <c r="GP573">
        <f>IF(BI573=4,ROUND(O573+X573+Y573,0)+GX573,0)</f>
        <v>0</v>
      </c>
      <c r="GR573">
        <v>0</v>
      </c>
      <c r="GS573">
        <v>0</v>
      </c>
      <c r="GT573">
        <v>0</v>
      </c>
      <c r="GU573" t="s">
        <v>3</v>
      </c>
      <c r="GV573">
        <f t="shared" si="391"/>
        <v>0</v>
      </c>
      <c r="GW573">
        <v>1</v>
      </c>
      <c r="GX573">
        <f>ROUND(HC573*I573,0)</f>
        <v>0</v>
      </c>
      <c r="HA573">
        <v>0</v>
      </c>
      <c r="HB573">
        <v>0</v>
      </c>
      <c r="HC573">
        <f t="shared" si="392"/>
        <v>0</v>
      </c>
      <c r="HE573" t="s">
        <v>3</v>
      </c>
      <c r="HF573" t="s">
        <v>3</v>
      </c>
      <c r="HM573" t="s">
        <v>3</v>
      </c>
      <c r="HN573" t="s">
        <v>480</v>
      </c>
      <c r="HO573" t="s">
        <v>481</v>
      </c>
      <c r="HP573" t="s">
        <v>478</v>
      </c>
      <c r="HQ573" t="s">
        <v>478</v>
      </c>
      <c r="IK573">
        <v>0</v>
      </c>
    </row>
    <row r="574" spans="1:255" x14ac:dyDescent="0.2">
      <c r="A574" s="2">
        <v>17</v>
      </c>
      <c r="B574" s="2">
        <v>1</v>
      </c>
      <c r="C574" s="2">
        <f>ROW(SmtRes!A1040)</f>
        <v>1040</v>
      </c>
      <c r="D574" s="2">
        <f>ROW(EtalonRes!A960)</f>
        <v>960</v>
      </c>
      <c r="E574" s="2" t="s">
        <v>699</v>
      </c>
      <c r="F574" s="2" t="s">
        <v>700</v>
      </c>
      <c r="G574" s="2" t="s">
        <v>701</v>
      </c>
      <c r="H574" s="2" t="s">
        <v>396</v>
      </c>
      <c r="I574" s="2">
        <f>ROUND(35.37/100,7)</f>
        <v>0.35370000000000001</v>
      </c>
      <c r="J574" s="2">
        <v>0</v>
      </c>
      <c r="K574" s="2">
        <f>ROUND(35.37/100,7)</f>
        <v>0.35370000000000001</v>
      </c>
      <c r="L574" s="2"/>
      <c r="M574" s="2"/>
      <c r="N574" s="2"/>
      <c r="O574" s="2">
        <f>ROUND(CP574,2)</f>
        <v>90.16</v>
      </c>
      <c r="P574" s="2">
        <f>ROUND(CQ574*I574,2)</f>
        <v>0</v>
      </c>
      <c r="Q574" s="2">
        <f>ROUND(CR574*I574,2)</f>
        <v>0</v>
      </c>
      <c r="R574" s="2">
        <f>ROUND(CS574*I574,2)</f>
        <v>0</v>
      </c>
      <c r="S574" s="2">
        <f>ROUND(CT574*I574,2)</f>
        <v>90.16</v>
      </c>
      <c r="T574" s="2">
        <f>ROUND(CU574*I574,2)</f>
        <v>0</v>
      </c>
      <c r="U574" s="2">
        <f t="shared" si="374"/>
        <v>10.941709499999998</v>
      </c>
      <c r="V574" s="2">
        <f t="shared" si="375"/>
        <v>0</v>
      </c>
      <c r="W574" s="2">
        <f>ROUND(CX574*I574,2)</f>
        <v>0</v>
      </c>
      <c r="X574" s="2">
        <f>ROUND(CY574,2)</f>
        <v>81.14</v>
      </c>
      <c r="Y574" s="2">
        <f>ROUND(CZ574,2)</f>
        <v>40.57</v>
      </c>
      <c r="Z574" s="2"/>
      <c r="AA574" s="2">
        <v>53551706</v>
      </c>
      <c r="AB574" s="2">
        <f t="shared" si="376"/>
        <v>254.91</v>
      </c>
      <c r="AC574" s="2">
        <f t="shared" si="377"/>
        <v>0</v>
      </c>
      <c r="AD574" s="2">
        <f>ROUND(((((ET574*ROUND(1.15,7)))-((EU574*ROUND(1.15,7))))+AE574),2)</f>
        <v>0</v>
      </c>
      <c r="AE574" s="2">
        <f>ROUND(((EU574*ROUND(1.15,7))),2)</f>
        <v>0</v>
      </c>
      <c r="AF574" s="2">
        <f>ROUND(((EV574*ROUND(1.15,7))),2)</f>
        <v>254.91</v>
      </c>
      <c r="AG574" s="2">
        <f t="shared" si="378"/>
        <v>0</v>
      </c>
      <c r="AH574" s="2">
        <f>((EW574*ROUND(1.15,7)))</f>
        <v>30.934999999999995</v>
      </c>
      <c r="AI574" s="2">
        <f>((EX574*ROUND(1.15,7)))</f>
        <v>0</v>
      </c>
      <c r="AJ574" s="2">
        <f t="shared" si="379"/>
        <v>0</v>
      </c>
      <c r="AK574" s="2">
        <v>221.66</v>
      </c>
      <c r="AL574" s="2">
        <v>0</v>
      </c>
      <c r="AM574" s="2">
        <v>0</v>
      </c>
      <c r="AN574" s="2">
        <v>0</v>
      </c>
      <c r="AO574" s="2">
        <v>221.66</v>
      </c>
      <c r="AP574" s="2">
        <v>0</v>
      </c>
      <c r="AQ574" s="2">
        <v>26.9</v>
      </c>
      <c r="AR574" s="2">
        <v>0</v>
      </c>
      <c r="AS574" s="2">
        <v>0</v>
      </c>
      <c r="AT574" s="2">
        <v>90</v>
      </c>
      <c r="AU574" s="2">
        <v>45</v>
      </c>
      <c r="AV574" s="2">
        <v>1</v>
      </c>
      <c r="AW574" s="2">
        <v>1</v>
      </c>
      <c r="AX574" s="2"/>
      <c r="AY574" s="2"/>
      <c r="AZ574" s="2">
        <v>1</v>
      </c>
      <c r="BA574" s="2">
        <v>1</v>
      </c>
      <c r="BB574" s="2">
        <v>1</v>
      </c>
      <c r="BC574" s="2">
        <v>1</v>
      </c>
      <c r="BD574" s="2" t="s">
        <v>3</v>
      </c>
      <c r="BE574" s="2" t="s">
        <v>3</v>
      </c>
      <c r="BF574" s="2" t="s">
        <v>3</v>
      </c>
      <c r="BG574" s="2" t="s">
        <v>3</v>
      </c>
      <c r="BH574" s="2">
        <v>0</v>
      </c>
      <c r="BI574" s="2">
        <v>1</v>
      </c>
      <c r="BJ574" s="2" t="s">
        <v>702</v>
      </c>
      <c r="BK574" s="2"/>
      <c r="BL574" s="2"/>
      <c r="BM574" s="2">
        <v>63001</v>
      </c>
      <c r="BN574" s="2">
        <v>0</v>
      </c>
      <c r="BO574" s="2" t="s">
        <v>3</v>
      </c>
      <c r="BP574" s="2">
        <v>0</v>
      </c>
      <c r="BQ574" s="2">
        <v>6</v>
      </c>
      <c r="BR574" s="2">
        <v>0</v>
      </c>
      <c r="BS574" s="2">
        <v>1</v>
      </c>
      <c r="BT574" s="2">
        <v>1</v>
      </c>
      <c r="BU574" s="2">
        <v>1</v>
      </c>
      <c r="BV574" s="2">
        <v>1</v>
      </c>
      <c r="BW574" s="2">
        <v>1</v>
      </c>
      <c r="BX574" s="2">
        <v>1</v>
      </c>
      <c r="BY574" s="2" t="s">
        <v>3</v>
      </c>
      <c r="BZ574" s="2">
        <v>90</v>
      </c>
      <c r="CA574" s="2">
        <v>45</v>
      </c>
      <c r="CB574" s="2" t="s">
        <v>3</v>
      </c>
      <c r="CC574" s="2"/>
      <c r="CD574" s="2"/>
      <c r="CE574" s="2">
        <v>0</v>
      </c>
      <c r="CF574" s="2">
        <v>0</v>
      </c>
      <c r="CG574" s="2">
        <v>0</v>
      </c>
      <c r="CH574" s="2"/>
      <c r="CI574" s="2"/>
      <c r="CJ574" s="2"/>
      <c r="CK574" s="2"/>
      <c r="CL574" s="2"/>
      <c r="CM574" s="2">
        <v>0</v>
      </c>
      <c r="CN574" s="2" t="s">
        <v>2158</v>
      </c>
      <c r="CO574" s="2">
        <v>0</v>
      </c>
      <c r="CP574" s="2">
        <f t="shared" si="380"/>
        <v>90.16</v>
      </c>
      <c r="CQ574" s="2">
        <f t="shared" si="381"/>
        <v>0</v>
      </c>
      <c r="CR574" s="2">
        <f t="shared" si="382"/>
        <v>0</v>
      </c>
      <c r="CS574" s="2">
        <f t="shared" si="383"/>
        <v>0</v>
      </c>
      <c r="CT574" s="2">
        <f t="shared" si="384"/>
        <v>254.91</v>
      </c>
      <c r="CU574" s="2">
        <f t="shared" si="385"/>
        <v>0</v>
      </c>
      <c r="CV574" s="2">
        <f t="shared" si="386"/>
        <v>30.934999999999995</v>
      </c>
      <c r="CW574" s="2">
        <f t="shared" si="387"/>
        <v>0</v>
      </c>
      <c r="CX574" s="2">
        <f t="shared" si="388"/>
        <v>0</v>
      </c>
      <c r="CY574" s="2">
        <f t="shared" si="389"/>
        <v>81.143999999999991</v>
      </c>
      <c r="CZ574" s="2">
        <f t="shared" si="390"/>
        <v>40.571999999999996</v>
      </c>
      <c r="DA574" s="2"/>
      <c r="DB574" s="2"/>
      <c r="DC574" s="2" t="s">
        <v>3</v>
      </c>
      <c r="DD574" s="2" t="s">
        <v>3</v>
      </c>
      <c r="DE574" s="2" t="s">
        <v>16</v>
      </c>
      <c r="DF574" s="2" t="s">
        <v>16</v>
      </c>
      <c r="DG574" s="2" t="s">
        <v>16</v>
      </c>
      <c r="DH574" s="2" t="s">
        <v>3</v>
      </c>
      <c r="DI574" s="2" t="s">
        <v>16</v>
      </c>
      <c r="DJ574" s="2" t="s">
        <v>16</v>
      </c>
      <c r="DK574" s="2" t="s">
        <v>3</v>
      </c>
      <c r="DL574" s="2" t="s">
        <v>3</v>
      </c>
      <c r="DM574" s="2" t="s">
        <v>3</v>
      </c>
      <c r="DN574" s="2">
        <v>0</v>
      </c>
      <c r="DO574" s="2">
        <v>0</v>
      </c>
      <c r="DP574" s="2">
        <v>1</v>
      </c>
      <c r="DQ574" s="2">
        <v>1</v>
      </c>
      <c r="DR574" s="2"/>
      <c r="DS574" s="2"/>
      <c r="DT574" s="2"/>
      <c r="DU574" s="2">
        <v>1005</v>
      </c>
      <c r="DV574" s="2" t="s">
        <v>396</v>
      </c>
      <c r="DW574" s="2" t="s">
        <v>396</v>
      </c>
      <c r="DX574" s="2">
        <v>100</v>
      </c>
      <c r="DY574" s="2"/>
      <c r="DZ574" s="2" t="s">
        <v>3</v>
      </c>
      <c r="EA574" s="2" t="s">
        <v>3</v>
      </c>
      <c r="EB574" s="2" t="s">
        <v>3</v>
      </c>
      <c r="EC574" s="2" t="s">
        <v>3</v>
      </c>
      <c r="ED574" s="2"/>
      <c r="EE574" s="2">
        <v>53551225</v>
      </c>
      <c r="EF574" s="2">
        <v>6</v>
      </c>
      <c r="EG574" s="2" t="s">
        <v>17</v>
      </c>
      <c r="EH574" s="2">
        <v>97</v>
      </c>
      <c r="EI574" s="2" t="s">
        <v>477</v>
      </c>
      <c r="EJ574" s="2">
        <v>1</v>
      </c>
      <c r="EK574" s="2">
        <v>63001</v>
      </c>
      <c r="EL574" s="2" t="s">
        <v>478</v>
      </c>
      <c r="EM574" s="2" t="s">
        <v>479</v>
      </c>
      <c r="EN574" s="2"/>
      <c r="EO574" s="2" t="s">
        <v>339</v>
      </c>
      <c r="EP574" s="2"/>
      <c r="EQ574" s="2">
        <v>131072</v>
      </c>
      <c r="ER574" s="2">
        <v>221.66</v>
      </c>
      <c r="ES574" s="2">
        <v>0</v>
      </c>
      <c r="ET574" s="2">
        <v>0</v>
      </c>
      <c r="EU574" s="2">
        <v>0</v>
      </c>
      <c r="EV574" s="2">
        <v>221.66</v>
      </c>
      <c r="EW574" s="2">
        <v>26.9</v>
      </c>
      <c r="EX574" s="2">
        <v>0</v>
      </c>
      <c r="EY574" s="2">
        <v>0</v>
      </c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>
        <v>0</v>
      </c>
      <c r="FR574" s="2">
        <f>ROUND(IF(AND(BH574=3,BI574=3),P574,0),2)</f>
        <v>0</v>
      </c>
      <c r="FS574" s="2">
        <v>0</v>
      </c>
      <c r="FT574" s="2"/>
      <c r="FU574" s="2"/>
      <c r="FV574" s="2"/>
      <c r="FW574" s="2"/>
      <c r="FX574" s="2">
        <v>90</v>
      </c>
      <c r="FY574" s="2">
        <v>45</v>
      </c>
      <c r="FZ574" s="2"/>
      <c r="GA574" s="2" t="s">
        <v>3</v>
      </c>
      <c r="GB574" s="2"/>
      <c r="GC574" s="2"/>
      <c r="GD574" s="2">
        <v>1</v>
      </c>
      <c r="GE574" s="2"/>
      <c r="GF574" s="2">
        <v>-1095479800</v>
      </c>
      <c r="GG574" s="2">
        <v>2</v>
      </c>
      <c r="GH574" s="2">
        <v>1</v>
      </c>
      <c r="GI574" s="2">
        <v>-2</v>
      </c>
      <c r="GJ574" s="2">
        <v>0</v>
      </c>
      <c r="GK574" s="2">
        <v>0</v>
      </c>
      <c r="GL574" s="2">
        <f>ROUND(IF(AND(BH574=3,BI574=3,FS574&lt;&gt;0),P574,0),2)</f>
        <v>0</v>
      </c>
      <c r="GM574" s="2">
        <f>ROUND(O574+X574+Y574,2)+GX574</f>
        <v>211.87</v>
      </c>
      <c r="GN574" s="2">
        <f>IF(OR(BI574=0,BI574=1),ROUND(O574+X574+Y574,2),0)</f>
        <v>211.87</v>
      </c>
      <c r="GO574" s="2">
        <f>IF(BI574=2,ROUND(O574+X574+Y574,2),0)</f>
        <v>0</v>
      </c>
      <c r="GP574" s="2">
        <f>IF(BI574=4,ROUND(O574+X574+Y574,2)+GX574,0)</f>
        <v>0</v>
      </c>
      <c r="GQ574" s="2"/>
      <c r="GR574" s="2">
        <v>0</v>
      </c>
      <c r="GS574" s="2">
        <v>0</v>
      </c>
      <c r="GT574" s="2">
        <v>0</v>
      </c>
      <c r="GU574" s="2" t="s">
        <v>3</v>
      </c>
      <c r="GV574" s="2">
        <f t="shared" si="391"/>
        <v>0</v>
      </c>
      <c r="GW574" s="2">
        <v>1</v>
      </c>
      <c r="GX574" s="2">
        <f>ROUND(HC574*I574,2)</f>
        <v>0</v>
      </c>
      <c r="GY574" s="2"/>
      <c r="GZ574" s="2"/>
      <c r="HA574" s="2">
        <v>0</v>
      </c>
      <c r="HB574" s="2">
        <v>0</v>
      </c>
      <c r="HC574" s="2">
        <f t="shared" si="392"/>
        <v>0</v>
      </c>
      <c r="HD574" s="2"/>
      <c r="HE574" s="2" t="s">
        <v>3</v>
      </c>
      <c r="HF574" s="2" t="s">
        <v>3</v>
      </c>
      <c r="HG574" s="2"/>
      <c r="HH574" s="2"/>
      <c r="HI574" s="2"/>
      <c r="HJ574" s="2"/>
      <c r="HK574" s="2"/>
      <c r="HL574" s="2"/>
      <c r="HM574" s="2" t="s">
        <v>3</v>
      </c>
      <c r="HN574" s="2" t="s">
        <v>480</v>
      </c>
      <c r="HO574" s="2" t="s">
        <v>481</v>
      </c>
      <c r="HP574" s="2" t="s">
        <v>478</v>
      </c>
      <c r="HQ574" s="2" t="s">
        <v>478</v>
      </c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>
        <v>0</v>
      </c>
      <c r="IL574" s="2"/>
      <c r="IM574" s="2"/>
      <c r="IN574" s="2"/>
      <c r="IO574" s="2"/>
      <c r="IP574" s="2"/>
      <c r="IQ574" s="2"/>
      <c r="IR574" s="2"/>
      <c r="IS574" s="2"/>
      <c r="IT574" s="2"/>
      <c r="IU574" s="2"/>
    </row>
    <row r="575" spans="1:255" x14ac:dyDescent="0.2">
      <c r="A575">
        <v>17</v>
      </c>
      <c r="B575">
        <v>1</v>
      </c>
      <c r="C575">
        <f>ROW(SmtRes!A1042)</f>
        <v>1042</v>
      </c>
      <c r="D575">
        <f>ROW(EtalonRes!A962)</f>
        <v>962</v>
      </c>
      <c r="E575" t="s">
        <v>699</v>
      </c>
      <c r="F575" t="s">
        <v>700</v>
      </c>
      <c r="G575" t="s">
        <v>701</v>
      </c>
      <c r="H575" t="s">
        <v>396</v>
      </c>
      <c r="I575">
        <f>ROUND(35.37/100,7)</f>
        <v>0.35370000000000001</v>
      </c>
      <c r="J575">
        <v>0</v>
      </c>
      <c r="K575">
        <f>ROUND(35.37/100,7)</f>
        <v>0.35370000000000001</v>
      </c>
      <c r="O575">
        <f>ROUND(CP575,0)</f>
        <v>3177</v>
      </c>
      <c r="P575">
        <f>ROUND(CQ575*I575,0)</f>
        <v>0</v>
      </c>
      <c r="Q575">
        <f>ROUND(CR575*I575,0)</f>
        <v>0</v>
      </c>
      <c r="R575">
        <f>ROUND(CS575*I575,0)</f>
        <v>0</v>
      </c>
      <c r="S575">
        <f>ROUND(CT575*I575,0)</f>
        <v>3177</v>
      </c>
      <c r="T575">
        <f>ROUND(CU575*I575,0)</f>
        <v>0</v>
      </c>
      <c r="U575">
        <f t="shared" si="374"/>
        <v>10.941709499999998</v>
      </c>
      <c r="V575">
        <f t="shared" si="375"/>
        <v>0</v>
      </c>
      <c r="W575">
        <f>ROUND(CX575*I575,0)</f>
        <v>0</v>
      </c>
      <c r="X575">
        <f>ROUND(CY575,0)</f>
        <v>2859</v>
      </c>
      <c r="Y575">
        <f>ROUND(CZ575,0)</f>
        <v>1430</v>
      </c>
      <c r="AA575">
        <v>53551707</v>
      </c>
      <c r="AB575">
        <f t="shared" si="376"/>
        <v>254.91</v>
      </c>
      <c r="AC575">
        <f t="shared" si="377"/>
        <v>0</v>
      </c>
      <c r="AD575">
        <f>ROUND(((((ET575*ROUND(1.15,7)))-((EU575*ROUND(1.15,7))))+AE575),2)</f>
        <v>0</v>
      </c>
      <c r="AE575">
        <f>ROUND(((EU575*ROUND(1.15,7))),2)</f>
        <v>0</v>
      </c>
      <c r="AF575">
        <f>ROUND(((EV575*ROUND(1.15,7))),2)</f>
        <v>254.91</v>
      </c>
      <c r="AG575">
        <f t="shared" si="378"/>
        <v>0</v>
      </c>
      <c r="AH575">
        <f>((EW575*ROUND(1.15,7)))</f>
        <v>30.934999999999995</v>
      </c>
      <c r="AI575">
        <f>((EX575*ROUND(1.15,7)))</f>
        <v>0</v>
      </c>
      <c r="AJ575">
        <f t="shared" si="379"/>
        <v>0</v>
      </c>
      <c r="AK575">
        <v>221.66</v>
      </c>
      <c r="AL575">
        <v>0</v>
      </c>
      <c r="AM575">
        <v>0</v>
      </c>
      <c r="AN575">
        <v>0</v>
      </c>
      <c r="AO575">
        <v>221.66</v>
      </c>
      <c r="AP575">
        <v>0</v>
      </c>
      <c r="AQ575">
        <v>26.9</v>
      </c>
      <c r="AR575">
        <v>0</v>
      </c>
      <c r="AS575">
        <v>0</v>
      </c>
      <c r="AT575">
        <v>90</v>
      </c>
      <c r="AU575">
        <v>45</v>
      </c>
      <c r="AV575">
        <v>1</v>
      </c>
      <c r="AW575">
        <v>1</v>
      </c>
      <c r="AZ575">
        <v>1</v>
      </c>
      <c r="BA575">
        <v>35.24</v>
      </c>
      <c r="BB575">
        <v>1</v>
      </c>
      <c r="BC575">
        <v>1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1</v>
      </c>
      <c r="BJ575" t="s">
        <v>702</v>
      </c>
      <c r="BM575">
        <v>63001</v>
      </c>
      <c r="BN575">
        <v>0</v>
      </c>
      <c r="BO575" t="s">
        <v>700</v>
      </c>
      <c r="BP575">
        <v>1</v>
      </c>
      <c r="BQ575">
        <v>6</v>
      </c>
      <c r="BR575">
        <v>0</v>
      </c>
      <c r="BS575">
        <v>35.24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90</v>
      </c>
      <c r="CA575">
        <v>45</v>
      </c>
      <c r="CB575" t="s">
        <v>3</v>
      </c>
      <c r="CE575">
        <v>0</v>
      </c>
      <c r="CF575">
        <v>0</v>
      </c>
      <c r="CG575">
        <v>0</v>
      </c>
      <c r="CM575">
        <v>0</v>
      </c>
      <c r="CN575" t="s">
        <v>2158</v>
      </c>
      <c r="CO575">
        <v>0</v>
      </c>
      <c r="CP575">
        <f t="shared" si="380"/>
        <v>3177</v>
      </c>
      <c r="CQ575">
        <f t="shared" si="381"/>
        <v>0</v>
      </c>
      <c r="CR575">
        <f t="shared" si="382"/>
        <v>0</v>
      </c>
      <c r="CS575">
        <f t="shared" si="383"/>
        <v>0</v>
      </c>
      <c r="CT575">
        <f t="shared" si="384"/>
        <v>8983.0284000000011</v>
      </c>
      <c r="CU575">
        <f t="shared" si="385"/>
        <v>0</v>
      </c>
      <c r="CV575">
        <f t="shared" si="386"/>
        <v>30.934999999999995</v>
      </c>
      <c r="CW575">
        <f t="shared" si="387"/>
        <v>0</v>
      </c>
      <c r="CX575">
        <f t="shared" si="388"/>
        <v>0</v>
      </c>
      <c r="CY575">
        <f t="shared" si="389"/>
        <v>2859.3</v>
      </c>
      <c r="CZ575">
        <f t="shared" si="390"/>
        <v>1429.65</v>
      </c>
      <c r="DC575" t="s">
        <v>3</v>
      </c>
      <c r="DD575" t="s">
        <v>3</v>
      </c>
      <c r="DE575" t="s">
        <v>16</v>
      </c>
      <c r="DF575" t="s">
        <v>16</v>
      </c>
      <c r="DG575" t="s">
        <v>16</v>
      </c>
      <c r="DH575" t="s">
        <v>3</v>
      </c>
      <c r="DI575" t="s">
        <v>16</v>
      </c>
      <c r="DJ575" t="s">
        <v>16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1005</v>
      </c>
      <c r="DV575" t="s">
        <v>396</v>
      </c>
      <c r="DW575" t="s">
        <v>396</v>
      </c>
      <c r="DX575">
        <v>100</v>
      </c>
      <c r="DZ575" t="s">
        <v>3</v>
      </c>
      <c r="EA575" t="s">
        <v>3</v>
      </c>
      <c r="EB575" t="s">
        <v>3</v>
      </c>
      <c r="EC575" t="s">
        <v>3</v>
      </c>
      <c r="EE575">
        <v>53551225</v>
      </c>
      <c r="EF575">
        <v>6</v>
      </c>
      <c r="EG575" t="s">
        <v>17</v>
      </c>
      <c r="EH575">
        <v>97</v>
      </c>
      <c r="EI575" t="s">
        <v>477</v>
      </c>
      <c r="EJ575">
        <v>1</v>
      </c>
      <c r="EK575">
        <v>63001</v>
      </c>
      <c r="EL575" t="s">
        <v>478</v>
      </c>
      <c r="EM575" t="s">
        <v>479</v>
      </c>
      <c r="EO575" t="s">
        <v>339</v>
      </c>
      <c r="EQ575">
        <v>131072</v>
      </c>
      <c r="ER575">
        <v>221.66</v>
      </c>
      <c r="ES575">
        <v>0</v>
      </c>
      <c r="ET575">
        <v>0</v>
      </c>
      <c r="EU575">
        <v>0</v>
      </c>
      <c r="EV575">
        <v>221.66</v>
      </c>
      <c r="EW575">
        <v>26.9</v>
      </c>
      <c r="EX575">
        <v>0</v>
      </c>
      <c r="EY575">
        <v>0</v>
      </c>
      <c r="FQ575">
        <v>0</v>
      </c>
      <c r="FR575">
        <f>ROUND(IF(AND(BH575=3,BI575=3),P575,0),0)</f>
        <v>0</v>
      </c>
      <c r="FS575">
        <v>0</v>
      </c>
      <c r="FX575">
        <v>90</v>
      </c>
      <c r="FY575">
        <v>45</v>
      </c>
      <c r="GA575" t="s">
        <v>3</v>
      </c>
      <c r="GD575">
        <v>1</v>
      </c>
      <c r="GF575">
        <v>-1095479800</v>
      </c>
      <c r="GG575">
        <v>2</v>
      </c>
      <c r="GH575">
        <v>1</v>
      </c>
      <c r="GI575">
        <v>2</v>
      </c>
      <c r="GJ575">
        <v>0</v>
      </c>
      <c r="GK575">
        <v>0</v>
      </c>
      <c r="GL575">
        <f>ROUND(IF(AND(BH575=3,BI575=3,FS575&lt;&gt;0),P575,0),0)</f>
        <v>0</v>
      </c>
      <c r="GM575">
        <f>ROUND(O575+X575+Y575,0)+GX575</f>
        <v>7466</v>
      </c>
      <c r="GN575">
        <f>IF(OR(BI575=0,BI575=1),ROUND(O575+X575+Y575,0),0)</f>
        <v>7466</v>
      </c>
      <c r="GO575">
        <f>IF(BI575=2,ROUND(O575+X575+Y575,0),0)</f>
        <v>0</v>
      </c>
      <c r="GP575">
        <f>IF(BI575=4,ROUND(O575+X575+Y575,0)+GX575,0)</f>
        <v>0</v>
      </c>
      <c r="GR575">
        <v>0</v>
      </c>
      <c r="GS575">
        <v>0</v>
      </c>
      <c r="GT575">
        <v>0</v>
      </c>
      <c r="GU575" t="s">
        <v>3</v>
      </c>
      <c r="GV575">
        <f t="shared" si="391"/>
        <v>0</v>
      </c>
      <c r="GW575">
        <v>1</v>
      </c>
      <c r="GX575">
        <f>ROUND(HC575*I575,0)</f>
        <v>0</v>
      </c>
      <c r="HA575">
        <v>0</v>
      </c>
      <c r="HB575">
        <v>0</v>
      </c>
      <c r="HC575">
        <f t="shared" si="392"/>
        <v>0</v>
      </c>
      <c r="HE575" t="s">
        <v>3</v>
      </c>
      <c r="HF575" t="s">
        <v>3</v>
      </c>
      <c r="HM575" t="s">
        <v>3</v>
      </c>
      <c r="HN575" t="s">
        <v>480</v>
      </c>
      <c r="HO575" t="s">
        <v>481</v>
      </c>
      <c r="HP575" t="s">
        <v>478</v>
      </c>
      <c r="HQ575" t="s">
        <v>478</v>
      </c>
      <c r="IK575">
        <v>0</v>
      </c>
    </row>
    <row r="576" spans="1:255" x14ac:dyDescent="0.2">
      <c r="A576" s="2">
        <v>18</v>
      </c>
      <c r="B576" s="2">
        <v>1</v>
      </c>
      <c r="C576" s="2">
        <v>1040</v>
      </c>
      <c r="D576" s="2"/>
      <c r="E576" s="2" t="s">
        <v>703</v>
      </c>
      <c r="F576" s="2" t="s">
        <v>24</v>
      </c>
      <c r="G576" s="2" t="s">
        <v>25</v>
      </c>
      <c r="H576" s="2" t="s">
        <v>26</v>
      </c>
      <c r="I576" s="2">
        <f>I574*J576</f>
        <v>0.10009700000000001</v>
      </c>
      <c r="J576" s="2">
        <v>0.28299971727452644</v>
      </c>
      <c r="K576" s="2">
        <v>0.28299999999999997</v>
      </c>
      <c r="L576" s="2"/>
      <c r="M576" s="2"/>
      <c r="N576" s="2"/>
      <c r="O576" s="2">
        <f>ROUND(CP576,2)</f>
        <v>0</v>
      </c>
      <c r="P576" s="2">
        <f>ROUND(CQ576*I576,2)</f>
        <v>0</v>
      </c>
      <c r="Q576" s="2">
        <f>ROUND(CR576*I576,2)</f>
        <v>0</v>
      </c>
      <c r="R576" s="2">
        <f>ROUND(CS576*I576,2)</f>
        <v>0</v>
      </c>
      <c r="S576" s="2">
        <f>ROUND(CT576*I576,2)</f>
        <v>0</v>
      </c>
      <c r="T576" s="2">
        <f>ROUND(CU576*I576,2)</f>
        <v>0</v>
      </c>
      <c r="U576" s="2">
        <f t="shared" si="374"/>
        <v>0</v>
      </c>
      <c r="V576" s="2">
        <f t="shared" si="375"/>
        <v>0</v>
      </c>
      <c r="W576" s="2">
        <f>ROUND(CX576*I576,2)</f>
        <v>0</v>
      </c>
      <c r="X576" s="2">
        <f>ROUND(CY576,2)</f>
        <v>0</v>
      </c>
      <c r="Y576" s="2">
        <f>ROUND(CZ576,2)</f>
        <v>0</v>
      </c>
      <c r="Z576" s="2"/>
      <c r="AA576" s="2">
        <v>53551706</v>
      </c>
      <c r="AB576" s="2">
        <f t="shared" si="376"/>
        <v>0</v>
      </c>
      <c r="AC576" s="2">
        <f t="shared" si="377"/>
        <v>0</v>
      </c>
      <c r="AD576" s="2">
        <f>ROUND((((ET576)-(EU576))+AE576),2)</f>
        <v>0</v>
      </c>
      <c r="AE576" s="2">
        <f>ROUND((EU576),2)</f>
        <v>0</v>
      </c>
      <c r="AF576" s="2">
        <f>ROUND((EV576),2)</f>
        <v>0</v>
      </c>
      <c r="AG576" s="2">
        <f t="shared" si="378"/>
        <v>0</v>
      </c>
      <c r="AH576" s="2">
        <f>(EW576)</f>
        <v>0</v>
      </c>
      <c r="AI576" s="2">
        <f>(EX576)</f>
        <v>0</v>
      </c>
      <c r="AJ576" s="2">
        <f t="shared" si="379"/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90</v>
      </c>
      <c r="AU576" s="2">
        <v>45</v>
      </c>
      <c r="AV576" s="2">
        <v>1</v>
      </c>
      <c r="AW576" s="2">
        <v>1</v>
      </c>
      <c r="AX576" s="2"/>
      <c r="AY576" s="2"/>
      <c r="AZ576" s="2">
        <v>1</v>
      </c>
      <c r="BA576" s="2">
        <v>1</v>
      </c>
      <c r="BB576" s="2">
        <v>1</v>
      </c>
      <c r="BC576" s="2">
        <v>1</v>
      </c>
      <c r="BD576" s="2" t="s">
        <v>3</v>
      </c>
      <c r="BE576" s="2" t="s">
        <v>3</v>
      </c>
      <c r="BF576" s="2" t="s">
        <v>3</v>
      </c>
      <c r="BG576" s="2" t="s">
        <v>3</v>
      </c>
      <c r="BH576" s="2">
        <v>3</v>
      </c>
      <c r="BI576" s="2">
        <v>1</v>
      </c>
      <c r="BJ576" s="2" t="s">
        <v>399</v>
      </c>
      <c r="BK576" s="2"/>
      <c r="BL576" s="2"/>
      <c r="BM576" s="2">
        <v>63001</v>
      </c>
      <c r="BN576" s="2">
        <v>0</v>
      </c>
      <c r="BO576" s="2" t="s">
        <v>3</v>
      </c>
      <c r="BP576" s="2">
        <v>0</v>
      </c>
      <c r="BQ576" s="2">
        <v>6</v>
      </c>
      <c r="BR576" s="2">
        <v>0</v>
      </c>
      <c r="BS576" s="2">
        <v>1</v>
      </c>
      <c r="BT576" s="2">
        <v>1</v>
      </c>
      <c r="BU576" s="2">
        <v>1</v>
      </c>
      <c r="BV576" s="2">
        <v>1</v>
      </c>
      <c r="BW576" s="2">
        <v>1</v>
      </c>
      <c r="BX576" s="2">
        <v>1</v>
      </c>
      <c r="BY576" s="2" t="s">
        <v>3</v>
      </c>
      <c r="BZ576" s="2">
        <v>90</v>
      </c>
      <c r="CA576" s="2">
        <v>45</v>
      </c>
      <c r="CB576" s="2" t="s">
        <v>3</v>
      </c>
      <c r="CC576" s="2"/>
      <c r="CD576" s="2"/>
      <c r="CE576" s="2">
        <v>0</v>
      </c>
      <c r="CF576" s="2">
        <v>0</v>
      </c>
      <c r="CG576" s="2">
        <v>0</v>
      </c>
      <c r="CH576" s="2"/>
      <c r="CI576" s="2"/>
      <c r="CJ576" s="2"/>
      <c r="CK576" s="2"/>
      <c r="CL576" s="2"/>
      <c r="CM576" s="2">
        <v>0</v>
      </c>
      <c r="CN576" s="2" t="s">
        <v>3</v>
      </c>
      <c r="CO576" s="2">
        <v>0</v>
      </c>
      <c r="CP576" s="2">
        <f t="shared" si="380"/>
        <v>0</v>
      </c>
      <c r="CQ576" s="2">
        <f t="shared" si="381"/>
        <v>0</v>
      </c>
      <c r="CR576" s="2">
        <f t="shared" si="382"/>
        <v>0</v>
      </c>
      <c r="CS576" s="2">
        <f t="shared" si="383"/>
        <v>0</v>
      </c>
      <c r="CT576" s="2">
        <f t="shared" si="384"/>
        <v>0</v>
      </c>
      <c r="CU576" s="2">
        <f t="shared" si="385"/>
        <v>0</v>
      </c>
      <c r="CV576" s="2">
        <f t="shared" si="386"/>
        <v>0</v>
      </c>
      <c r="CW576" s="2">
        <f t="shared" si="387"/>
        <v>0</v>
      </c>
      <c r="CX576" s="2">
        <f t="shared" si="388"/>
        <v>0</v>
      </c>
      <c r="CY576" s="2">
        <f t="shared" si="389"/>
        <v>0</v>
      </c>
      <c r="CZ576" s="2">
        <f t="shared" si="390"/>
        <v>0</v>
      </c>
      <c r="DA576" s="2"/>
      <c r="DB576" s="2"/>
      <c r="DC576" s="2" t="s">
        <v>3</v>
      </c>
      <c r="DD576" s="2" t="s">
        <v>3</v>
      </c>
      <c r="DE576" s="2" t="s">
        <v>3</v>
      </c>
      <c r="DF576" s="2" t="s">
        <v>3</v>
      </c>
      <c r="DG576" s="2" t="s">
        <v>3</v>
      </c>
      <c r="DH576" s="2" t="s">
        <v>3</v>
      </c>
      <c r="DI576" s="2" t="s">
        <v>3</v>
      </c>
      <c r="DJ576" s="2" t="s">
        <v>3</v>
      </c>
      <c r="DK576" s="2" t="s">
        <v>3</v>
      </c>
      <c r="DL576" s="2" t="s">
        <v>3</v>
      </c>
      <c r="DM576" s="2" t="s">
        <v>3</v>
      </c>
      <c r="DN576" s="2">
        <v>0</v>
      </c>
      <c r="DO576" s="2">
        <v>0</v>
      </c>
      <c r="DP576" s="2">
        <v>1</v>
      </c>
      <c r="DQ576" s="2">
        <v>1</v>
      </c>
      <c r="DR576" s="2"/>
      <c r="DS576" s="2"/>
      <c r="DT576" s="2"/>
      <c r="DU576" s="2">
        <v>1009</v>
      </c>
      <c r="DV576" s="2" t="s">
        <v>26</v>
      </c>
      <c r="DW576" s="2" t="s">
        <v>26</v>
      </c>
      <c r="DX576" s="2">
        <v>1000</v>
      </c>
      <c r="DY576" s="2"/>
      <c r="DZ576" s="2" t="s">
        <v>3</v>
      </c>
      <c r="EA576" s="2" t="s">
        <v>3</v>
      </c>
      <c r="EB576" s="2" t="s">
        <v>3</v>
      </c>
      <c r="EC576" s="2" t="s">
        <v>3</v>
      </c>
      <c r="ED576" s="2"/>
      <c r="EE576" s="2">
        <v>53551225</v>
      </c>
      <c r="EF576" s="2">
        <v>6</v>
      </c>
      <c r="EG576" s="2" t="s">
        <v>17</v>
      </c>
      <c r="EH576" s="2">
        <v>97</v>
      </c>
      <c r="EI576" s="2" t="s">
        <v>477</v>
      </c>
      <c r="EJ576" s="2">
        <v>1</v>
      </c>
      <c r="EK576" s="2">
        <v>63001</v>
      </c>
      <c r="EL576" s="2" t="s">
        <v>478</v>
      </c>
      <c r="EM576" s="2" t="s">
        <v>479</v>
      </c>
      <c r="EN576" s="2"/>
      <c r="EO576" s="2" t="s">
        <v>3</v>
      </c>
      <c r="EP576" s="2"/>
      <c r="EQ576" s="2">
        <v>0</v>
      </c>
      <c r="ER576" s="2">
        <v>0</v>
      </c>
      <c r="ES576" s="2">
        <v>0</v>
      </c>
      <c r="ET576" s="2">
        <v>0</v>
      </c>
      <c r="EU576" s="2">
        <v>0</v>
      </c>
      <c r="EV576" s="2">
        <v>0</v>
      </c>
      <c r="EW576" s="2">
        <v>0</v>
      </c>
      <c r="EX576" s="2">
        <v>0</v>
      </c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>
        <v>0</v>
      </c>
      <c r="FR576" s="2">
        <f>ROUND(IF(AND(BH576=3,BI576=3),P576,0),2)</f>
        <v>0</v>
      </c>
      <c r="FS576" s="2">
        <v>0</v>
      </c>
      <c r="FT576" s="2"/>
      <c r="FU576" s="2"/>
      <c r="FV576" s="2"/>
      <c r="FW576" s="2"/>
      <c r="FX576" s="2">
        <v>90</v>
      </c>
      <c r="FY576" s="2">
        <v>45</v>
      </c>
      <c r="FZ576" s="2"/>
      <c r="GA576" s="2" t="s">
        <v>3</v>
      </c>
      <c r="GB576" s="2"/>
      <c r="GC576" s="2"/>
      <c r="GD576" s="2">
        <v>1</v>
      </c>
      <c r="GE576" s="2"/>
      <c r="GF576" s="2">
        <v>529508801</v>
      </c>
      <c r="GG576" s="2">
        <v>2</v>
      </c>
      <c r="GH576" s="2">
        <v>1</v>
      </c>
      <c r="GI576" s="2">
        <v>-2</v>
      </c>
      <c r="GJ576" s="2">
        <v>0</v>
      </c>
      <c r="GK576" s="2">
        <v>0</v>
      </c>
      <c r="GL576" s="2">
        <f>ROUND(IF(AND(BH576=3,BI576=3,FS576&lt;&gt;0),P576,0),2)</f>
        <v>0</v>
      </c>
      <c r="GM576" s="2">
        <f>ROUND(O576+X576+Y576,2)+GX576</f>
        <v>0</v>
      </c>
      <c r="GN576" s="2">
        <f>IF(OR(BI576=0,BI576=1),ROUND(O576+X576+Y576,2),0)</f>
        <v>0</v>
      </c>
      <c r="GO576" s="2">
        <f>IF(BI576=2,ROUND(O576+X576+Y576,2),0)</f>
        <v>0</v>
      </c>
      <c r="GP576" s="2">
        <f>IF(BI576=4,ROUND(O576+X576+Y576,2)+GX576,0)</f>
        <v>0</v>
      </c>
      <c r="GQ576" s="2"/>
      <c r="GR576" s="2">
        <v>0</v>
      </c>
      <c r="GS576" s="2">
        <v>0</v>
      </c>
      <c r="GT576" s="2">
        <v>0</v>
      </c>
      <c r="GU576" s="2" t="s">
        <v>3</v>
      </c>
      <c r="GV576" s="2">
        <f t="shared" si="391"/>
        <v>0</v>
      </c>
      <c r="GW576" s="2">
        <v>1</v>
      </c>
      <c r="GX576" s="2">
        <f>ROUND(HC576*I576,2)</f>
        <v>0</v>
      </c>
      <c r="GY576" s="2"/>
      <c r="GZ576" s="2"/>
      <c r="HA576" s="2">
        <v>0</v>
      </c>
      <c r="HB576" s="2">
        <v>0</v>
      </c>
      <c r="HC576" s="2">
        <f t="shared" si="392"/>
        <v>0</v>
      </c>
      <c r="HD576" s="2"/>
      <c r="HE576" s="2" t="s">
        <v>3</v>
      </c>
      <c r="HF576" s="2" t="s">
        <v>3</v>
      </c>
      <c r="HG576" s="2"/>
      <c r="HH576" s="2"/>
      <c r="HI576" s="2"/>
      <c r="HJ576" s="2"/>
      <c r="HK576" s="2"/>
      <c r="HL576" s="2"/>
      <c r="HM576" s="2" t="s">
        <v>3</v>
      </c>
      <c r="HN576" s="2" t="s">
        <v>480</v>
      </c>
      <c r="HO576" s="2" t="s">
        <v>481</v>
      </c>
      <c r="HP576" s="2" t="s">
        <v>478</v>
      </c>
      <c r="HQ576" s="2" t="s">
        <v>478</v>
      </c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>
        <v>0</v>
      </c>
      <c r="IL576" s="2"/>
      <c r="IM576" s="2"/>
      <c r="IN576" s="2"/>
      <c r="IO576" s="2"/>
      <c r="IP576" s="2"/>
      <c r="IQ576" s="2"/>
      <c r="IR576" s="2"/>
      <c r="IS576" s="2"/>
      <c r="IT576" s="2"/>
      <c r="IU576" s="2"/>
    </row>
    <row r="577" spans="1:255" x14ac:dyDescent="0.2">
      <c r="A577">
        <v>18</v>
      </c>
      <c r="B577">
        <v>1</v>
      </c>
      <c r="C577">
        <v>1042</v>
      </c>
      <c r="E577" t="s">
        <v>703</v>
      </c>
      <c r="F577" t="s">
        <v>24</v>
      </c>
      <c r="G577" t="s">
        <v>25</v>
      </c>
      <c r="H577" t="s">
        <v>26</v>
      </c>
      <c r="I577">
        <f>I575*J577</f>
        <v>0.10009700000000001</v>
      </c>
      <c r="J577">
        <v>0.28299971727452644</v>
      </c>
      <c r="K577">
        <v>0.28299999999999997</v>
      </c>
      <c r="O577">
        <f>ROUND(CP577,0)</f>
        <v>0</v>
      </c>
      <c r="P577">
        <f>ROUND(CQ577*I577,0)</f>
        <v>0</v>
      </c>
      <c r="Q577">
        <f>ROUND(CR577*I577,0)</f>
        <v>0</v>
      </c>
      <c r="R577">
        <f>ROUND(CS577*I577,0)</f>
        <v>0</v>
      </c>
      <c r="S577">
        <f>ROUND(CT577*I577,0)</f>
        <v>0</v>
      </c>
      <c r="T577">
        <f>ROUND(CU577*I577,0)</f>
        <v>0</v>
      </c>
      <c r="U577">
        <f t="shared" si="374"/>
        <v>0</v>
      </c>
      <c r="V577">
        <f t="shared" si="375"/>
        <v>0</v>
      </c>
      <c r="W577">
        <f>ROUND(CX577*I577,0)</f>
        <v>0</v>
      </c>
      <c r="X577">
        <f>ROUND(CY577,0)</f>
        <v>0</v>
      </c>
      <c r="Y577">
        <f>ROUND(CZ577,0)</f>
        <v>0</v>
      </c>
      <c r="AA577">
        <v>53551707</v>
      </c>
      <c r="AB577">
        <f t="shared" si="376"/>
        <v>0</v>
      </c>
      <c r="AC577">
        <f t="shared" si="377"/>
        <v>0</v>
      </c>
      <c r="AD577">
        <f>ROUND((((ET577)-(EU577))+AE577),2)</f>
        <v>0</v>
      </c>
      <c r="AE577">
        <f>ROUND((EU577),2)</f>
        <v>0</v>
      </c>
      <c r="AF577">
        <f>ROUND((EV577),2)</f>
        <v>0</v>
      </c>
      <c r="AG577">
        <f t="shared" si="378"/>
        <v>0</v>
      </c>
      <c r="AH577">
        <f>(EW577)</f>
        <v>0</v>
      </c>
      <c r="AI577">
        <f>(EX577)</f>
        <v>0</v>
      </c>
      <c r="AJ577">
        <f t="shared" si="379"/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90</v>
      </c>
      <c r="AU577">
        <v>45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6.14</v>
      </c>
      <c r="BD577" t="s">
        <v>3</v>
      </c>
      <c r="BE577" t="s">
        <v>3</v>
      </c>
      <c r="BF577" t="s">
        <v>3</v>
      </c>
      <c r="BG577" t="s">
        <v>3</v>
      </c>
      <c r="BH577">
        <v>3</v>
      </c>
      <c r="BI577">
        <v>1</v>
      </c>
      <c r="BJ577" t="s">
        <v>399</v>
      </c>
      <c r="BM577">
        <v>63001</v>
      </c>
      <c r="BN577">
        <v>0</v>
      </c>
      <c r="BO577" t="s">
        <v>30</v>
      </c>
      <c r="BP577">
        <v>1</v>
      </c>
      <c r="BQ577">
        <v>6</v>
      </c>
      <c r="BR577">
        <v>0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90</v>
      </c>
      <c r="CA577">
        <v>45</v>
      </c>
      <c r="CB577" t="s">
        <v>3</v>
      </c>
      <c r="CE577">
        <v>0</v>
      </c>
      <c r="CF577">
        <v>0</v>
      </c>
      <c r="CG577">
        <v>0</v>
      </c>
      <c r="CM577">
        <v>0</v>
      </c>
      <c r="CN577" t="s">
        <v>3</v>
      </c>
      <c r="CO577">
        <v>0</v>
      </c>
      <c r="CP577">
        <f t="shared" si="380"/>
        <v>0</v>
      </c>
      <c r="CQ577">
        <f t="shared" si="381"/>
        <v>0</v>
      </c>
      <c r="CR577">
        <f t="shared" si="382"/>
        <v>0</v>
      </c>
      <c r="CS577">
        <f t="shared" si="383"/>
        <v>0</v>
      </c>
      <c r="CT577">
        <f t="shared" si="384"/>
        <v>0</v>
      </c>
      <c r="CU577">
        <f t="shared" si="385"/>
        <v>0</v>
      </c>
      <c r="CV577">
        <f t="shared" si="386"/>
        <v>0</v>
      </c>
      <c r="CW577">
        <f t="shared" si="387"/>
        <v>0</v>
      </c>
      <c r="CX577">
        <f t="shared" si="388"/>
        <v>0</v>
      </c>
      <c r="CY577">
        <f t="shared" si="389"/>
        <v>0</v>
      </c>
      <c r="CZ577">
        <f t="shared" si="390"/>
        <v>0</v>
      </c>
      <c r="DC577" t="s">
        <v>3</v>
      </c>
      <c r="DD577" t="s">
        <v>3</v>
      </c>
      <c r="DE577" t="s">
        <v>3</v>
      </c>
      <c r="DF577" t="s">
        <v>3</v>
      </c>
      <c r="DG577" t="s">
        <v>3</v>
      </c>
      <c r="DH577" t="s">
        <v>3</v>
      </c>
      <c r="DI577" t="s">
        <v>3</v>
      </c>
      <c r="DJ577" t="s">
        <v>3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1009</v>
      </c>
      <c r="DV577" t="s">
        <v>26</v>
      </c>
      <c r="DW577" t="s">
        <v>26</v>
      </c>
      <c r="DX577">
        <v>1000</v>
      </c>
      <c r="DZ577" t="s">
        <v>3</v>
      </c>
      <c r="EA577" t="s">
        <v>3</v>
      </c>
      <c r="EB577" t="s">
        <v>3</v>
      </c>
      <c r="EC577" t="s">
        <v>3</v>
      </c>
      <c r="EE577">
        <v>53551225</v>
      </c>
      <c r="EF577">
        <v>6</v>
      </c>
      <c r="EG577" t="s">
        <v>17</v>
      </c>
      <c r="EH577">
        <v>97</v>
      </c>
      <c r="EI577" t="s">
        <v>477</v>
      </c>
      <c r="EJ577">
        <v>1</v>
      </c>
      <c r="EK577">
        <v>63001</v>
      </c>
      <c r="EL577" t="s">
        <v>478</v>
      </c>
      <c r="EM577" t="s">
        <v>479</v>
      </c>
      <c r="EO577" t="s">
        <v>3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FQ577">
        <v>0</v>
      </c>
      <c r="FR577">
        <f>ROUND(IF(AND(BH577=3,BI577=3),P577,0),0)</f>
        <v>0</v>
      </c>
      <c r="FS577">
        <v>0</v>
      </c>
      <c r="FX577">
        <v>90</v>
      </c>
      <c r="FY577">
        <v>45</v>
      </c>
      <c r="GA577" t="s">
        <v>3</v>
      </c>
      <c r="GD577">
        <v>1</v>
      </c>
      <c r="GF577">
        <v>529508801</v>
      </c>
      <c r="GG577">
        <v>2</v>
      </c>
      <c r="GH577">
        <v>1</v>
      </c>
      <c r="GI577">
        <v>5</v>
      </c>
      <c r="GJ577">
        <v>0</v>
      </c>
      <c r="GK577">
        <v>0</v>
      </c>
      <c r="GL577">
        <f>ROUND(IF(AND(BH577=3,BI577=3,FS577&lt;&gt;0),P577,0),0)</f>
        <v>0</v>
      </c>
      <c r="GM577">
        <f>ROUND(O577+X577+Y577,0)+GX577</f>
        <v>0</v>
      </c>
      <c r="GN577">
        <f>IF(OR(BI577=0,BI577=1),ROUND(O577+X577+Y577,0),0)</f>
        <v>0</v>
      </c>
      <c r="GO577">
        <f>IF(BI577=2,ROUND(O577+X577+Y577,0),0)</f>
        <v>0</v>
      </c>
      <c r="GP577">
        <f>IF(BI577=4,ROUND(O577+X577+Y577,0)+GX577,0)</f>
        <v>0</v>
      </c>
      <c r="GR577">
        <v>0</v>
      </c>
      <c r="GS577">
        <v>0</v>
      </c>
      <c r="GT577">
        <v>0</v>
      </c>
      <c r="GU577" t="s">
        <v>3</v>
      </c>
      <c r="GV577">
        <f t="shared" si="391"/>
        <v>0</v>
      </c>
      <c r="GW577">
        <v>1</v>
      </c>
      <c r="GX577">
        <f>ROUND(HC577*I577,0)</f>
        <v>0</v>
      </c>
      <c r="HA577">
        <v>0</v>
      </c>
      <c r="HB577">
        <v>0</v>
      </c>
      <c r="HC577">
        <f t="shared" si="392"/>
        <v>0</v>
      </c>
      <c r="HE577" t="s">
        <v>3</v>
      </c>
      <c r="HF577" t="s">
        <v>3</v>
      </c>
      <c r="HM577" t="s">
        <v>3</v>
      </c>
      <c r="HN577" t="s">
        <v>480</v>
      </c>
      <c r="HO577" t="s">
        <v>481</v>
      </c>
      <c r="HP577" t="s">
        <v>478</v>
      </c>
      <c r="HQ577" t="s">
        <v>478</v>
      </c>
      <c r="IK577">
        <v>0</v>
      </c>
    </row>
    <row r="578" spans="1:255" x14ac:dyDescent="0.2">
      <c r="A578" s="2">
        <v>17</v>
      </c>
      <c r="B578" s="2">
        <v>1</v>
      </c>
      <c r="C578" s="2">
        <f>ROW(SmtRes!A1044)</f>
        <v>1044</v>
      </c>
      <c r="D578" s="2">
        <f>ROW(EtalonRes!A964)</f>
        <v>964</v>
      </c>
      <c r="E578" s="2" t="s">
        <v>704</v>
      </c>
      <c r="F578" s="2" t="s">
        <v>489</v>
      </c>
      <c r="G578" s="2" t="s">
        <v>490</v>
      </c>
      <c r="H578" s="2" t="s">
        <v>491</v>
      </c>
      <c r="I578" s="2">
        <v>0</v>
      </c>
      <c r="J578" s="2">
        <v>0</v>
      </c>
      <c r="K578" s="2">
        <v>0</v>
      </c>
      <c r="L578" s="2"/>
      <c r="M578" s="2"/>
      <c r="N578" s="2"/>
      <c r="O578" s="2">
        <f>ROUND(CP578,2)</f>
        <v>0</v>
      </c>
      <c r="P578" s="2">
        <f>ROUND(CQ578*I578,2)</f>
        <v>0</v>
      </c>
      <c r="Q578" s="2">
        <f>ROUND(CR578*I578,2)</f>
        <v>0</v>
      </c>
      <c r="R578" s="2">
        <f>ROUND(CS578*I578,2)</f>
        <v>0</v>
      </c>
      <c r="S578" s="2">
        <f>ROUND(CT578*I578,2)</f>
        <v>0</v>
      </c>
      <c r="T578" s="2">
        <f>ROUND(CU578*I578,2)</f>
        <v>0</v>
      </c>
      <c r="U578" s="2">
        <f t="shared" si="374"/>
        <v>0</v>
      </c>
      <c r="V578" s="2">
        <f t="shared" si="375"/>
        <v>0</v>
      </c>
      <c r="W578" s="2">
        <f>ROUND(CX578*I578,2)</f>
        <v>0</v>
      </c>
      <c r="X578" s="2">
        <f>ROUND(CY578,2)</f>
        <v>0</v>
      </c>
      <c r="Y578" s="2">
        <f>ROUND(CZ578,2)</f>
        <v>0</v>
      </c>
      <c r="Z578" s="2"/>
      <c r="AA578" s="2">
        <v>53551706</v>
      </c>
      <c r="AB578" s="2">
        <f t="shared" si="376"/>
        <v>1.51</v>
      </c>
      <c r="AC578" s="2">
        <f t="shared" si="377"/>
        <v>0</v>
      </c>
      <c r="AD578" s="2">
        <f>ROUND(((((ET578*ROUND((1.25*1.15),7)))-((EU578*ROUND((1.25*1.15),7))))+AE578),2)</f>
        <v>0.39</v>
      </c>
      <c r="AE578" s="2">
        <f>ROUND(((EU578*ROUND((1.25*1.15),7))),2)</f>
        <v>0</v>
      </c>
      <c r="AF578" s="2">
        <f>ROUND(((EV578*ROUND((1.15*1.15),7))),2)</f>
        <v>1.1200000000000001</v>
      </c>
      <c r="AG578" s="2">
        <f t="shared" si="378"/>
        <v>0</v>
      </c>
      <c r="AH578" s="2">
        <f>((EW578*ROUND((1.15*1.15),7)))</f>
        <v>0.13225000000000001</v>
      </c>
      <c r="AI578" s="2">
        <f>((EX578*ROUND((1.25*1.15),7)))</f>
        <v>0</v>
      </c>
      <c r="AJ578" s="2">
        <f t="shared" si="379"/>
        <v>0</v>
      </c>
      <c r="AK578" s="2">
        <v>1.1200000000000001</v>
      </c>
      <c r="AL578" s="2">
        <v>0</v>
      </c>
      <c r="AM578" s="2">
        <v>0.27</v>
      </c>
      <c r="AN578" s="2">
        <v>0</v>
      </c>
      <c r="AO578" s="2">
        <v>0.85</v>
      </c>
      <c r="AP578" s="2">
        <v>0</v>
      </c>
      <c r="AQ578" s="2">
        <v>0.1</v>
      </c>
      <c r="AR578" s="2">
        <v>0</v>
      </c>
      <c r="AS578" s="2">
        <v>0</v>
      </c>
      <c r="AT578" s="2">
        <v>84.6</v>
      </c>
      <c r="AU578" s="2">
        <v>43.35</v>
      </c>
      <c r="AV578" s="2">
        <v>1</v>
      </c>
      <c r="AW578" s="2">
        <v>1</v>
      </c>
      <c r="AX578" s="2"/>
      <c r="AY578" s="2"/>
      <c r="AZ578" s="2">
        <v>1</v>
      </c>
      <c r="BA578" s="2">
        <v>1</v>
      </c>
      <c r="BB578" s="2">
        <v>1</v>
      </c>
      <c r="BC578" s="2">
        <v>1</v>
      </c>
      <c r="BD578" s="2" t="s">
        <v>3</v>
      </c>
      <c r="BE578" s="2" t="s">
        <v>3</v>
      </c>
      <c r="BF578" s="2" t="s">
        <v>3</v>
      </c>
      <c r="BG578" s="2" t="s">
        <v>3</v>
      </c>
      <c r="BH578" s="2">
        <v>0</v>
      </c>
      <c r="BI578" s="2">
        <v>1</v>
      </c>
      <c r="BJ578" s="2" t="s">
        <v>492</v>
      </c>
      <c r="BK578" s="2"/>
      <c r="BL578" s="2"/>
      <c r="BM578" s="2">
        <v>13001</v>
      </c>
      <c r="BN578" s="2">
        <v>0</v>
      </c>
      <c r="BO578" s="2" t="s">
        <v>3</v>
      </c>
      <c r="BP578" s="2">
        <v>0</v>
      </c>
      <c r="BQ578" s="2">
        <v>2</v>
      </c>
      <c r="BR578" s="2">
        <v>0</v>
      </c>
      <c r="BS578" s="2">
        <v>1</v>
      </c>
      <c r="BT578" s="2">
        <v>1</v>
      </c>
      <c r="BU578" s="2">
        <v>1</v>
      </c>
      <c r="BV578" s="2">
        <v>1</v>
      </c>
      <c r="BW578" s="2">
        <v>1</v>
      </c>
      <c r="BX578" s="2">
        <v>1</v>
      </c>
      <c r="BY578" s="2" t="s">
        <v>3</v>
      </c>
      <c r="BZ578" s="2">
        <v>94</v>
      </c>
      <c r="CA578" s="2">
        <v>51</v>
      </c>
      <c r="CB578" s="2" t="s">
        <v>3</v>
      </c>
      <c r="CC578" s="2"/>
      <c r="CD578" s="2"/>
      <c r="CE578" s="2">
        <v>0</v>
      </c>
      <c r="CF578" s="2">
        <v>0</v>
      </c>
      <c r="CG578" s="2">
        <v>0</v>
      </c>
      <c r="CH578" s="2"/>
      <c r="CI578" s="2"/>
      <c r="CJ578" s="2"/>
      <c r="CK578" s="2"/>
      <c r="CL578" s="2"/>
      <c r="CM578" s="2">
        <v>0</v>
      </c>
      <c r="CN578" s="2" t="s">
        <v>2151</v>
      </c>
      <c r="CO578" s="2">
        <v>0</v>
      </c>
      <c r="CP578" s="2">
        <f t="shared" si="380"/>
        <v>0</v>
      </c>
      <c r="CQ578" s="2">
        <f t="shared" si="381"/>
        <v>0</v>
      </c>
      <c r="CR578" s="2">
        <f t="shared" si="382"/>
        <v>0.39</v>
      </c>
      <c r="CS578" s="2">
        <f t="shared" si="383"/>
        <v>0</v>
      </c>
      <c r="CT578" s="2">
        <f t="shared" si="384"/>
        <v>1.1200000000000001</v>
      </c>
      <c r="CU578" s="2">
        <f t="shared" si="385"/>
        <v>0</v>
      </c>
      <c r="CV578" s="2">
        <f t="shared" si="386"/>
        <v>0.13225000000000001</v>
      </c>
      <c r="CW578" s="2">
        <f t="shared" si="387"/>
        <v>0</v>
      </c>
      <c r="CX578" s="2">
        <f t="shared" si="388"/>
        <v>0</v>
      </c>
      <c r="CY578" s="2">
        <f t="shared" si="389"/>
        <v>0</v>
      </c>
      <c r="CZ578" s="2">
        <f t="shared" si="390"/>
        <v>0</v>
      </c>
      <c r="DA578" s="2"/>
      <c r="DB578" s="2"/>
      <c r="DC578" s="2" t="s">
        <v>3</v>
      </c>
      <c r="DD578" s="2" t="s">
        <v>3</v>
      </c>
      <c r="DE578" s="2" t="s">
        <v>61</v>
      </c>
      <c r="DF578" s="2" t="s">
        <v>61</v>
      </c>
      <c r="DG578" s="2" t="s">
        <v>62</v>
      </c>
      <c r="DH578" s="2" t="s">
        <v>3</v>
      </c>
      <c r="DI578" s="2" t="s">
        <v>62</v>
      </c>
      <c r="DJ578" s="2" t="s">
        <v>61</v>
      </c>
      <c r="DK578" s="2" t="s">
        <v>3</v>
      </c>
      <c r="DL578" s="2" t="s">
        <v>86</v>
      </c>
      <c r="DM578" s="2" t="s">
        <v>63</v>
      </c>
      <c r="DN578" s="2">
        <v>0</v>
      </c>
      <c r="DO578" s="2">
        <v>0</v>
      </c>
      <c r="DP578" s="2">
        <v>1</v>
      </c>
      <c r="DQ578" s="2">
        <v>1</v>
      </c>
      <c r="DR578" s="2"/>
      <c r="DS578" s="2"/>
      <c r="DT578" s="2"/>
      <c r="DU578" s="2">
        <v>1013</v>
      </c>
      <c r="DV578" s="2" t="s">
        <v>491</v>
      </c>
      <c r="DW578" s="2" t="s">
        <v>491</v>
      </c>
      <c r="DX578" s="2">
        <v>1</v>
      </c>
      <c r="DY578" s="2"/>
      <c r="DZ578" s="2" t="s">
        <v>3</v>
      </c>
      <c r="EA578" s="2" t="s">
        <v>3</v>
      </c>
      <c r="EB578" s="2" t="s">
        <v>3</v>
      </c>
      <c r="EC578" s="2" t="s">
        <v>3</v>
      </c>
      <c r="ED578" s="2"/>
      <c r="EE578" s="2">
        <v>53551119</v>
      </c>
      <c r="EF578" s="2">
        <v>2</v>
      </c>
      <c r="EG578" s="2" t="s">
        <v>38</v>
      </c>
      <c r="EH578" s="2">
        <v>13</v>
      </c>
      <c r="EI578" s="2" t="s">
        <v>493</v>
      </c>
      <c r="EJ578" s="2">
        <v>1</v>
      </c>
      <c r="EK578" s="2">
        <v>13001</v>
      </c>
      <c r="EL578" s="2" t="s">
        <v>494</v>
      </c>
      <c r="EM578" s="2" t="s">
        <v>495</v>
      </c>
      <c r="EN578" s="2"/>
      <c r="EO578" s="2" t="s">
        <v>67</v>
      </c>
      <c r="EP578" s="2"/>
      <c r="EQ578" s="2">
        <v>131072</v>
      </c>
      <c r="ER578" s="2">
        <v>1.1200000000000001</v>
      </c>
      <c r="ES578" s="2">
        <v>0</v>
      </c>
      <c r="ET578" s="2">
        <v>0.27</v>
      </c>
      <c r="EU578" s="2">
        <v>0</v>
      </c>
      <c r="EV578" s="2">
        <v>0.85</v>
      </c>
      <c r="EW578" s="2">
        <v>0.1</v>
      </c>
      <c r="EX578" s="2">
        <v>0</v>
      </c>
      <c r="EY578" s="2">
        <v>0</v>
      </c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>
        <v>0</v>
      </c>
      <c r="FR578" s="2">
        <f>ROUND(IF(AND(BH578=3,BI578=3),P578,0),2)</f>
        <v>0</v>
      </c>
      <c r="FS578" s="2">
        <v>0</v>
      </c>
      <c r="FT578" s="2"/>
      <c r="FU578" s="2"/>
      <c r="FV578" s="2"/>
      <c r="FW578" s="2"/>
      <c r="FX578" s="2">
        <v>84.6</v>
      </c>
      <c r="FY578" s="2">
        <v>43.35</v>
      </c>
      <c r="FZ578" s="2"/>
      <c r="GA578" s="2" t="s">
        <v>3</v>
      </c>
      <c r="GB578" s="2"/>
      <c r="GC578" s="2"/>
      <c r="GD578" s="2">
        <v>1</v>
      </c>
      <c r="GE578" s="2"/>
      <c r="GF578" s="2">
        <v>715688099</v>
      </c>
      <c r="GG578" s="2">
        <v>2</v>
      </c>
      <c r="GH578" s="2">
        <v>1</v>
      </c>
      <c r="GI578" s="2">
        <v>-2</v>
      </c>
      <c r="GJ578" s="2">
        <v>0</v>
      </c>
      <c r="GK578" s="2">
        <v>0</v>
      </c>
      <c r="GL578" s="2">
        <f>ROUND(IF(AND(BH578=3,BI578=3,FS578&lt;&gt;0),P578,0),2)</f>
        <v>0</v>
      </c>
      <c r="GM578" s="2">
        <f>ROUND(O578+X578+Y578,2)+GX578</f>
        <v>0</v>
      </c>
      <c r="GN578" s="2">
        <f>IF(OR(BI578=0,BI578=1),ROUND(O578+X578+Y578,2),0)</f>
        <v>0</v>
      </c>
      <c r="GO578" s="2">
        <f>IF(BI578=2,ROUND(O578+X578+Y578,2),0)</f>
        <v>0</v>
      </c>
      <c r="GP578" s="2">
        <f>IF(BI578=4,ROUND(O578+X578+Y578,2)+GX578,0)</f>
        <v>0</v>
      </c>
      <c r="GQ578" s="2"/>
      <c r="GR578" s="2">
        <v>0</v>
      </c>
      <c r="GS578" s="2">
        <v>0</v>
      </c>
      <c r="GT578" s="2">
        <v>0</v>
      </c>
      <c r="GU578" s="2" t="s">
        <v>3</v>
      </c>
      <c r="GV578" s="2">
        <f t="shared" si="391"/>
        <v>0</v>
      </c>
      <c r="GW578" s="2">
        <v>1</v>
      </c>
      <c r="GX578" s="2">
        <f>ROUND(HC578*I578,2)</f>
        <v>0</v>
      </c>
      <c r="GY578" s="2"/>
      <c r="GZ578" s="2"/>
      <c r="HA578" s="2">
        <v>0</v>
      </c>
      <c r="HB578" s="2">
        <v>0</v>
      </c>
      <c r="HC578" s="2">
        <f t="shared" si="392"/>
        <v>0</v>
      </c>
      <c r="HD578" s="2"/>
      <c r="HE578" s="2" t="s">
        <v>3</v>
      </c>
      <c r="HF578" s="2" t="s">
        <v>3</v>
      </c>
      <c r="HG578" s="2"/>
      <c r="HH578" s="2"/>
      <c r="HI578" s="2"/>
      <c r="HJ578" s="2"/>
      <c r="HK578" s="2"/>
      <c r="HL578" s="2"/>
      <c r="HM578" s="2" t="s">
        <v>3</v>
      </c>
      <c r="HN578" s="2" t="s">
        <v>496</v>
      </c>
      <c r="HO578" s="2" t="s">
        <v>497</v>
      </c>
      <c r="HP578" s="2" t="s">
        <v>493</v>
      </c>
      <c r="HQ578" s="2" t="s">
        <v>493</v>
      </c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>
        <v>0</v>
      </c>
      <c r="IL578" s="2"/>
      <c r="IM578" s="2"/>
      <c r="IN578" s="2"/>
      <c r="IO578" s="2"/>
      <c r="IP578" s="2"/>
      <c r="IQ578" s="2"/>
      <c r="IR578" s="2"/>
      <c r="IS578" s="2"/>
      <c r="IT578" s="2"/>
      <c r="IU578" s="2"/>
    </row>
    <row r="579" spans="1:255" x14ac:dyDescent="0.2">
      <c r="A579">
        <v>17</v>
      </c>
      <c r="B579">
        <v>1</v>
      </c>
      <c r="C579">
        <f>ROW(SmtRes!A1046)</f>
        <v>1046</v>
      </c>
      <c r="D579">
        <f>ROW(EtalonRes!A966)</f>
        <v>966</v>
      </c>
      <c r="E579" t="s">
        <v>704</v>
      </c>
      <c r="F579" t="s">
        <v>489</v>
      </c>
      <c r="G579" t="s">
        <v>490</v>
      </c>
      <c r="H579" t="s">
        <v>491</v>
      </c>
      <c r="I579">
        <v>0</v>
      </c>
      <c r="J579">
        <v>0</v>
      </c>
      <c r="K579">
        <v>0</v>
      </c>
      <c r="O579">
        <f>ROUND(CP579,0)</f>
        <v>0</v>
      </c>
      <c r="P579">
        <f>ROUND(CQ579*I579,0)</f>
        <v>0</v>
      </c>
      <c r="Q579">
        <f>ROUND(CR579*I579,0)</f>
        <v>0</v>
      </c>
      <c r="R579">
        <f>ROUND(CS579*I579,0)</f>
        <v>0</v>
      </c>
      <c r="S579">
        <f>ROUND(CT579*I579,0)</f>
        <v>0</v>
      </c>
      <c r="T579">
        <f>ROUND(CU579*I579,0)</f>
        <v>0</v>
      </c>
      <c r="U579">
        <f t="shared" si="374"/>
        <v>0</v>
      </c>
      <c r="V579">
        <f t="shared" si="375"/>
        <v>0</v>
      </c>
      <c r="W579">
        <f>ROUND(CX579*I579,0)</f>
        <v>0</v>
      </c>
      <c r="X579">
        <f>ROUND(CY579,0)</f>
        <v>0</v>
      </c>
      <c r="Y579">
        <f>ROUND(CZ579,0)</f>
        <v>0</v>
      </c>
      <c r="AA579">
        <v>53551707</v>
      </c>
      <c r="AB579">
        <f t="shared" si="376"/>
        <v>1.51</v>
      </c>
      <c r="AC579">
        <f t="shared" si="377"/>
        <v>0</v>
      </c>
      <c r="AD579">
        <f>ROUND(((((ET579*ROUND((1.25*1.15),7)))-((EU579*ROUND((1.25*1.15),7))))+AE579),2)</f>
        <v>0.39</v>
      </c>
      <c r="AE579">
        <f>ROUND(((EU579*ROUND((1.25*1.15),7))),2)</f>
        <v>0</v>
      </c>
      <c r="AF579">
        <f>ROUND(((EV579*ROUND((1.15*1.15),7))),2)</f>
        <v>1.1200000000000001</v>
      </c>
      <c r="AG579">
        <f t="shared" si="378"/>
        <v>0</v>
      </c>
      <c r="AH579">
        <f>((EW579*ROUND((1.15*1.15),7)))</f>
        <v>0.13225000000000001</v>
      </c>
      <c r="AI579">
        <f>((EX579*ROUND((1.25*1.15),7)))</f>
        <v>0</v>
      </c>
      <c r="AJ579">
        <f t="shared" si="379"/>
        <v>0</v>
      </c>
      <c r="AK579">
        <v>1.1200000000000001</v>
      </c>
      <c r="AL579">
        <v>0</v>
      </c>
      <c r="AM579">
        <v>0.27</v>
      </c>
      <c r="AN579">
        <v>0</v>
      </c>
      <c r="AO579">
        <v>0.85</v>
      </c>
      <c r="AP579">
        <v>0</v>
      </c>
      <c r="AQ579">
        <v>0.1</v>
      </c>
      <c r="AR579">
        <v>0</v>
      </c>
      <c r="AS579">
        <v>0</v>
      </c>
      <c r="AT579">
        <v>84.6</v>
      </c>
      <c r="AU579">
        <v>43.35</v>
      </c>
      <c r="AV579">
        <v>1</v>
      </c>
      <c r="AW579">
        <v>1</v>
      </c>
      <c r="AZ579">
        <v>1</v>
      </c>
      <c r="BA579">
        <v>35.24</v>
      </c>
      <c r="BB579">
        <v>7.93</v>
      </c>
      <c r="BC579">
        <v>1</v>
      </c>
      <c r="BD579" t="s">
        <v>3</v>
      </c>
      <c r="BE579" t="s">
        <v>3</v>
      </c>
      <c r="BF579" t="s">
        <v>3</v>
      </c>
      <c r="BG579" t="s">
        <v>3</v>
      </c>
      <c r="BH579">
        <v>0</v>
      </c>
      <c r="BI579">
        <v>1</v>
      </c>
      <c r="BJ579" t="s">
        <v>492</v>
      </c>
      <c r="BM579">
        <v>13001</v>
      </c>
      <c r="BN579">
        <v>0</v>
      </c>
      <c r="BO579" t="s">
        <v>489</v>
      </c>
      <c r="BP579">
        <v>1</v>
      </c>
      <c r="BQ579">
        <v>2</v>
      </c>
      <c r="BR579">
        <v>0</v>
      </c>
      <c r="BS579">
        <v>35.24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3</v>
      </c>
      <c r="BZ579">
        <v>94</v>
      </c>
      <c r="CA579">
        <v>51</v>
      </c>
      <c r="CB579" t="s">
        <v>3</v>
      </c>
      <c r="CE579">
        <v>0</v>
      </c>
      <c r="CF579">
        <v>0</v>
      </c>
      <c r="CG579">
        <v>0</v>
      </c>
      <c r="CM579">
        <v>0</v>
      </c>
      <c r="CN579" t="s">
        <v>2151</v>
      </c>
      <c r="CO579">
        <v>0</v>
      </c>
      <c r="CP579">
        <f t="shared" si="380"/>
        <v>0</v>
      </c>
      <c r="CQ579">
        <f t="shared" si="381"/>
        <v>0</v>
      </c>
      <c r="CR579">
        <f t="shared" si="382"/>
        <v>3.0926999999999998</v>
      </c>
      <c r="CS579">
        <f t="shared" si="383"/>
        <v>0</v>
      </c>
      <c r="CT579">
        <f t="shared" si="384"/>
        <v>39.468800000000009</v>
      </c>
      <c r="CU579">
        <f t="shared" si="385"/>
        <v>0</v>
      </c>
      <c r="CV579">
        <f t="shared" si="386"/>
        <v>0.13225000000000001</v>
      </c>
      <c r="CW579">
        <f t="shared" si="387"/>
        <v>0</v>
      </c>
      <c r="CX579">
        <f t="shared" si="388"/>
        <v>0</v>
      </c>
      <c r="CY579">
        <f t="shared" si="389"/>
        <v>0</v>
      </c>
      <c r="CZ579">
        <f t="shared" si="390"/>
        <v>0</v>
      </c>
      <c r="DC579" t="s">
        <v>3</v>
      </c>
      <c r="DD579" t="s">
        <v>3</v>
      </c>
      <c r="DE579" t="s">
        <v>61</v>
      </c>
      <c r="DF579" t="s">
        <v>61</v>
      </c>
      <c r="DG579" t="s">
        <v>62</v>
      </c>
      <c r="DH579" t="s">
        <v>3</v>
      </c>
      <c r="DI579" t="s">
        <v>62</v>
      </c>
      <c r="DJ579" t="s">
        <v>61</v>
      </c>
      <c r="DK579" t="s">
        <v>3</v>
      </c>
      <c r="DL579" t="s">
        <v>86</v>
      </c>
      <c r="DM579" t="s">
        <v>63</v>
      </c>
      <c r="DN579">
        <v>0</v>
      </c>
      <c r="DO579">
        <v>0</v>
      </c>
      <c r="DP579">
        <v>1</v>
      </c>
      <c r="DQ579">
        <v>1</v>
      </c>
      <c r="DU579">
        <v>1013</v>
      </c>
      <c r="DV579" t="s">
        <v>491</v>
      </c>
      <c r="DW579" t="s">
        <v>491</v>
      </c>
      <c r="DX579">
        <v>1</v>
      </c>
      <c r="DZ579" t="s">
        <v>3</v>
      </c>
      <c r="EA579" t="s">
        <v>3</v>
      </c>
      <c r="EB579" t="s">
        <v>3</v>
      </c>
      <c r="EC579" t="s">
        <v>3</v>
      </c>
      <c r="EE579">
        <v>53551119</v>
      </c>
      <c r="EF579">
        <v>2</v>
      </c>
      <c r="EG579" t="s">
        <v>38</v>
      </c>
      <c r="EH579">
        <v>13</v>
      </c>
      <c r="EI579" t="s">
        <v>493</v>
      </c>
      <c r="EJ579">
        <v>1</v>
      </c>
      <c r="EK579">
        <v>13001</v>
      </c>
      <c r="EL579" t="s">
        <v>494</v>
      </c>
      <c r="EM579" t="s">
        <v>495</v>
      </c>
      <c r="EO579" t="s">
        <v>67</v>
      </c>
      <c r="EQ579">
        <v>131072</v>
      </c>
      <c r="ER579">
        <v>1.1200000000000001</v>
      </c>
      <c r="ES579">
        <v>0</v>
      </c>
      <c r="ET579">
        <v>0.27</v>
      </c>
      <c r="EU579">
        <v>0</v>
      </c>
      <c r="EV579">
        <v>0.85</v>
      </c>
      <c r="EW579">
        <v>0.1</v>
      </c>
      <c r="EX579">
        <v>0</v>
      </c>
      <c r="EY579">
        <v>0</v>
      </c>
      <c r="FQ579">
        <v>0</v>
      </c>
      <c r="FR579">
        <f>ROUND(IF(AND(BH579=3,BI579=3),P579,0),0)</f>
        <v>0</v>
      </c>
      <c r="FS579">
        <v>0</v>
      </c>
      <c r="FX579">
        <v>84.6</v>
      </c>
      <c r="FY579">
        <v>43.35</v>
      </c>
      <c r="GA579" t="s">
        <v>3</v>
      </c>
      <c r="GD579">
        <v>1</v>
      </c>
      <c r="GF579">
        <v>715688099</v>
      </c>
      <c r="GG579">
        <v>2</v>
      </c>
      <c r="GH579">
        <v>1</v>
      </c>
      <c r="GI579">
        <v>2</v>
      </c>
      <c r="GJ579">
        <v>0</v>
      </c>
      <c r="GK579">
        <v>0</v>
      </c>
      <c r="GL579">
        <f>ROUND(IF(AND(BH579=3,BI579=3,FS579&lt;&gt;0),P579,0),0)</f>
        <v>0</v>
      </c>
      <c r="GM579">
        <f>ROUND(O579+X579+Y579,0)+GX579</f>
        <v>0</v>
      </c>
      <c r="GN579">
        <f>IF(OR(BI579=0,BI579=1),ROUND(O579+X579+Y579,0),0)</f>
        <v>0</v>
      </c>
      <c r="GO579">
        <f>IF(BI579=2,ROUND(O579+X579+Y579,0),0)</f>
        <v>0</v>
      </c>
      <c r="GP579">
        <f>IF(BI579=4,ROUND(O579+X579+Y579,0)+GX579,0)</f>
        <v>0</v>
      </c>
      <c r="GR579">
        <v>0</v>
      </c>
      <c r="GS579">
        <v>3</v>
      </c>
      <c r="GT579">
        <v>0</v>
      </c>
      <c r="GU579" t="s">
        <v>3</v>
      </c>
      <c r="GV579">
        <f t="shared" si="391"/>
        <v>0</v>
      </c>
      <c r="GW579">
        <v>1</v>
      </c>
      <c r="GX579">
        <f>ROUND(HC579*I579,0)</f>
        <v>0</v>
      </c>
      <c r="HA579">
        <v>0</v>
      </c>
      <c r="HB579">
        <v>0</v>
      </c>
      <c r="HC579">
        <f t="shared" si="392"/>
        <v>0</v>
      </c>
      <c r="HE579" t="s">
        <v>3</v>
      </c>
      <c r="HF579" t="s">
        <v>3</v>
      </c>
      <c r="HM579" t="s">
        <v>3</v>
      </c>
      <c r="HN579" t="s">
        <v>496</v>
      </c>
      <c r="HO579" t="s">
        <v>497</v>
      </c>
      <c r="HP579" t="s">
        <v>493</v>
      </c>
      <c r="HQ579" t="s">
        <v>493</v>
      </c>
      <c r="IK579">
        <v>0</v>
      </c>
    </row>
    <row r="580" spans="1:255" x14ac:dyDescent="0.2">
      <c r="A580" s="2">
        <v>17</v>
      </c>
      <c r="B580" s="2">
        <v>1</v>
      </c>
      <c r="C580" s="2">
        <f>ROW(SmtRes!A1054)</f>
        <v>1054</v>
      </c>
      <c r="D580" s="2">
        <f>ROW(EtalonRes!A972)</f>
        <v>972</v>
      </c>
      <c r="E580" s="2" t="s">
        <v>705</v>
      </c>
      <c r="F580" s="2" t="s">
        <v>676</v>
      </c>
      <c r="G580" s="2" t="s">
        <v>677</v>
      </c>
      <c r="H580" s="2" t="s">
        <v>475</v>
      </c>
      <c r="I580" s="2">
        <f>ROUND(299.2/100,7)</f>
        <v>2.992</v>
      </c>
      <c r="J580" s="2">
        <v>0</v>
      </c>
      <c r="K580" s="2">
        <f>ROUND(299.2/100,7)</f>
        <v>2.992</v>
      </c>
      <c r="L580" s="2"/>
      <c r="M580" s="2"/>
      <c r="N580" s="2"/>
      <c r="O580" s="2">
        <f>ROUND(CP580,2)</f>
        <v>21684.94</v>
      </c>
      <c r="P580" s="2">
        <f>ROUND(CQ580*I580,2)</f>
        <v>16009.74</v>
      </c>
      <c r="Q580" s="2">
        <f>ROUND(CR580*I580,2)</f>
        <v>1864.2</v>
      </c>
      <c r="R580" s="2">
        <f>ROUND(CS580*I580,2)</f>
        <v>44.13</v>
      </c>
      <c r="S580" s="2">
        <f>ROUND(CT580*I580,2)</f>
        <v>3811</v>
      </c>
      <c r="T580" s="2">
        <f>ROUND(CU580*I580,2)</f>
        <v>0</v>
      </c>
      <c r="U580" s="2">
        <f t="shared" si="374"/>
        <v>405.42602319999997</v>
      </c>
      <c r="V580" s="2">
        <f t="shared" si="375"/>
        <v>3.2687599999999999</v>
      </c>
      <c r="W580" s="2">
        <f>ROUND(CX580*I580,2)</f>
        <v>0</v>
      </c>
      <c r="X580" s="2">
        <f>ROUND(CY580,2)</f>
        <v>3469.62</v>
      </c>
      <c r="Y580" s="2">
        <f>ROUND(CZ580,2)</f>
        <v>1605.66</v>
      </c>
      <c r="Z580" s="2"/>
      <c r="AA580" s="2">
        <v>53551706</v>
      </c>
      <c r="AB580" s="2">
        <f t="shared" si="376"/>
        <v>7247.64</v>
      </c>
      <c r="AC580" s="2">
        <f t="shared" si="377"/>
        <v>5350.85</v>
      </c>
      <c r="AD580" s="2">
        <f>ROUND(((((ET580*ROUND((1.25*1.15),7)))-((EU580*ROUND((1.25*1.15),7))))+AE580),2)</f>
        <v>623.05999999999995</v>
      </c>
      <c r="AE580" s="2">
        <f>ROUND(((EU580*ROUND((1.25*1.15),7))),2)</f>
        <v>14.75</v>
      </c>
      <c r="AF580" s="2">
        <f>ROUND(((EV580*ROUND((1.15*1.15),7))),2)</f>
        <v>1273.73</v>
      </c>
      <c r="AG580" s="2">
        <f t="shared" si="378"/>
        <v>0</v>
      </c>
      <c r="AH580" s="2">
        <f>((EW580*ROUND((1.15*1.15),7)))</f>
        <v>135.50334999999998</v>
      </c>
      <c r="AI580" s="2">
        <f>((EX580*ROUND((1.25*1.15),7)))</f>
        <v>1.0925</v>
      </c>
      <c r="AJ580" s="2">
        <f t="shared" si="379"/>
        <v>0</v>
      </c>
      <c r="AK580" s="2">
        <v>6747.4</v>
      </c>
      <c r="AL580" s="2">
        <v>5350.85</v>
      </c>
      <c r="AM580" s="2">
        <v>433.43</v>
      </c>
      <c r="AN580" s="2">
        <v>10.26</v>
      </c>
      <c r="AO580" s="2">
        <v>963.12</v>
      </c>
      <c r="AP580" s="2">
        <v>0</v>
      </c>
      <c r="AQ580" s="2">
        <v>102.46</v>
      </c>
      <c r="AR580" s="2">
        <v>0.76</v>
      </c>
      <c r="AS580" s="2">
        <v>0</v>
      </c>
      <c r="AT580" s="2">
        <v>90</v>
      </c>
      <c r="AU580" s="2">
        <v>41.65</v>
      </c>
      <c r="AV580" s="2">
        <v>1</v>
      </c>
      <c r="AW580" s="2">
        <v>1</v>
      </c>
      <c r="AX580" s="2"/>
      <c r="AY580" s="2"/>
      <c r="AZ580" s="2">
        <v>1</v>
      </c>
      <c r="BA580" s="2">
        <v>1</v>
      </c>
      <c r="BB580" s="2">
        <v>1</v>
      </c>
      <c r="BC580" s="2">
        <v>1</v>
      </c>
      <c r="BD580" s="2" t="s">
        <v>3</v>
      </c>
      <c r="BE580" s="2" t="s">
        <v>3</v>
      </c>
      <c r="BF580" s="2" t="s">
        <v>3</v>
      </c>
      <c r="BG580" s="2" t="s">
        <v>3</v>
      </c>
      <c r="BH580" s="2">
        <v>0</v>
      </c>
      <c r="BI580" s="2">
        <v>1</v>
      </c>
      <c r="BJ580" s="2" t="s">
        <v>678</v>
      </c>
      <c r="BK580" s="2"/>
      <c r="BL580" s="2"/>
      <c r="BM580" s="2">
        <v>15001</v>
      </c>
      <c r="BN580" s="2">
        <v>0</v>
      </c>
      <c r="BO580" s="2" t="s">
        <v>3</v>
      </c>
      <c r="BP580" s="2">
        <v>0</v>
      </c>
      <c r="BQ580" s="2">
        <v>2</v>
      </c>
      <c r="BR580" s="2">
        <v>0</v>
      </c>
      <c r="BS580" s="2">
        <v>1</v>
      </c>
      <c r="BT580" s="2">
        <v>1</v>
      </c>
      <c r="BU580" s="2">
        <v>1</v>
      </c>
      <c r="BV580" s="2">
        <v>1</v>
      </c>
      <c r="BW580" s="2">
        <v>1</v>
      </c>
      <c r="BX580" s="2">
        <v>1</v>
      </c>
      <c r="BY580" s="2" t="s">
        <v>3</v>
      </c>
      <c r="BZ580" s="2">
        <v>100</v>
      </c>
      <c r="CA580" s="2">
        <v>49</v>
      </c>
      <c r="CB580" s="2" t="s">
        <v>3</v>
      </c>
      <c r="CC580" s="2"/>
      <c r="CD580" s="2"/>
      <c r="CE580" s="2">
        <v>0</v>
      </c>
      <c r="CF580" s="2">
        <v>0</v>
      </c>
      <c r="CG580" s="2">
        <v>0</v>
      </c>
      <c r="CH580" s="2"/>
      <c r="CI580" s="2"/>
      <c r="CJ580" s="2"/>
      <c r="CK580" s="2"/>
      <c r="CL580" s="2"/>
      <c r="CM580" s="2">
        <v>0</v>
      </c>
      <c r="CN580" s="2" t="s">
        <v>2151</v>
      </c>
      <c r="CO580" s="2">
        <v>0</v>
      </c>
      <c r="CP580" s="2">
        <f t="shared" si="380"/>
        <v>21684.94</v>
      </c>
      <c r="CQ580" s="2">
        <f t="shared" si="381"/>
        <v>5350.85</v>
      </c>
      <c r="CR580" s="2">
        <f t="shared" si="382"/>
        <v>623.05999999999995</v>
      </c>
      <c r="CS580" s="2">
        <f t="shared" si="383"/>
        <v>14.75</v>
      </c>
      <c r="CT580" s="2">
        <f t="shared" si="384"/>
        <v>1273.73</v>
      </c>
      <c r="CU580" s="2">
        <f t="shared" si="385"/>
        <v>0</v>
      </c>
      <c r="CV580" s="2">
        <f t="shared" si="386"/>
        <v>135.50334999999998</v>
      </c>
      <c r="CW580" s="2">
        <f t="shared" si="387"/>
        <v>1.0925</v>
      </c>
      <c r="CX580" s="2">
        <f t="shared" si="388"/>
        <v>0</v>
      </c>
      <c r="CY580" s="2">
        <f t="shared" si="389"/>
        <v>3469.6170000000002</v>
      </c>
      <c r="CZ580" s="2">
        <f t="shared" si="390"/>
        <v>1605.6616450000001</v>
      </c>
      <c r="DA580" s="2"/>
      <c r="DB580" s="2"/>
      <c r="DC580" s="2" t="s">
        <v>3</v>
      </c>
      <c r="DD580" s="2" t="s">
        <v>3</v>
      </c>
      <c r="DE580" s="2" t="s">
        <v>61</v>
      </c>
      <c r="DF580" s="2" t="s">
        <v>61</v>
      </c>
      <c r="DG580" s="2" t="s">
        <v>62</v>
      </c>
      <c r="DH580" s="2" t="s">
        <v>3</v>
      </c>
      <c r="DI580" s="2" t="s">
        <v>62</v>
      </c>
      <c r="DJ580" s="2" t="s">
        <v>61</v>
      </c>
      <c r="DK580" s="2" t="s">
        <v>3</v>
      </c>
      <c r="DL580" s="2" t="s">
        <v>86</v>
      </c>
      <c r="DM580" s="2" t="s">
        <v>63</v>
      </c>
      <c r="DN580" s="2">
        <v>0</v>
      </c>
      <c r="DO580" s="2">
        <v>0</v>
      </c>
      <c r="DP580" s="2">
        <v>1</v>
      </c>
      <c r="DQ580" s="2">
        <v>1</v>
      </c>
      <c r="DR580" s="2"/>
      <c r="DS580" s="2"/>
      <c r="DT580" s="2"/>
      <c r="DU580" s="2">
        <v>1013</v>
      </c>
      <c r="DV580" s="2" t="s">
        <v>475</v>
      </c>
      <c r="DW580" s="2" t="s">
        <v>475</v>
      </c>
      <c r="DX580" s="2">
        <v>1</v>
      </c>
      <c r="DY580" s="2"/>
      <c r="DZ580" s="2" t="s">
        <v>3</v>
      </c>
      <c r="EA580" s="2" t="s">
        <v>3</v>
      </c>
      <c r="EB580" s="2" t="s">
        <v>3</v>
      </c>
      <c r="EC580" s="2" t="s">
        <v>3</v>
      </c>
      <c r="ED580" s="2"/>
      <c r="EE580" s="2">
        <v>53551142</v>
      </c>
      <c r="EF580" s="2">
        <v>2</v>
      </c>
      <c r="EG580" s="2" t="s">
        <v>38</v>
      </c>
      <c r="EH580" s="2">
        <v>15</v>
      </c>
      <c r="EI580" s="2" t="s">
        <v>149</v>
      </c>
      <c r="EJ580" s="2">
        <v>1</v>
      </c>
      <c r="EK580" s="2">
        <v>15001</v>
      </c>
      <c r="EL580" s="2" t="s">
        <v>149</v>
      </c>
      <c r="EM580" s="2" t="s">
        <v>150</v>
      </c>
      <c r="EN580" s="2"/>
      <c r="EO580" s="2" t="s">
        <v>67</v>
      </c>
      <c r="EP580" s="2"/>
      <c r="EQ580" s="2">
        <v>131072</v>
      </c>
      <c r="ER580" s="2">
        <v>6747.4</v>
      </c>
      <c r="ES580" s="2">
        <v>5350.85</v>
      </c>
      <c r="ET580" s="2">
        <v>433.43</v>
      </c>
      <c r="EU580" s="2">
        <v>10.26</v>
      </c>
      <c r="EV580" s="2">
        <v>963.12</v>
      </c>
      <c r="EW580" s="2">
        <v>102.46</v>
      </c>
      <c r="EX580" s="2">
        <v>0.76</v>
      </c>
      <c r="EY580" s="2">
        <v>0</v>
      </c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>
        <v>0</v>
      </c>
      <c r="FR580" s="2">
        <f>ROUND(IF(AND(BH580=3,BI580=3),P580,0),2)</f>
        <v>0</v>
      </c>
      <c r="FS580" s="2">
        <v>0</v>
      </c>
      <c r="FT580" s="2"/>
      <c r="FU580" s="2"/>
      <c r="FV580" s="2"/>
      <c r="FW580" s="2"/>
      <c r="FX580" s="2">
        <v>90</v>
      </c>
      <c r="FY580" s="2">
        <v>41.65</v>
      </c>
      <c r="FZ580" s="2"/>
      <c r="GA580" s="2" t="s">
        <v>3</v>
      </c>
      <c r="GB580" s="2"/>
      <c r="GC580" s="2"/>
      <c r="GD580" s="2">
        <v>1</v>
      </c>
      <c r="GE580" s="2"/>
      <c r="GF580" s="2">
        <v>-1153906230</v>
      </c>
      <c r="GG580" s="2">
        <v>2</v>
      </c>
      <c r="GH580" s="2">
        <v>1</v>
      </c>
      <c r="GI580" s="2">
        <v>-2</v>
      </c>
      <c r="GJ580" s="2">
        <v>0</v>
      </c>
      <c r="GK580" s="2">
        <v>0</v>
      </c>
      <c r="GL580" s="2">
        <f>ROUND(IF(AND(BH580=3,BI580=3,FS580&lt;&gt;0),P580,0),2)</f>
        <v>0</v>
      </c>
      <c r="GM580" s="2">
        <f>ROUND(O580+X580+Y580,2)+GX580</f>
        <v>26760.22</v>
      </c>
      <c r="GN580" s="2">
        <f>IF(OR(BI580=0,BI580=1),ROUND(O580+X580+Y580,2),0)</f>
        <v>26760.22</v>
      </c>
      <c r="GO580" s="2">
        <f>IF(BI580=2,ROUND(O580+X580+Y580,2),0)</f>
        <v>0</v>
      </c>
      <c r="GP580" s="2">
        <f>IF(BI580=4,ROUND(O580+X580+Y580,2)+GX580,0)</f>
        <v>0</v>
      </c>
      <c r="GQ580" s="2"/>
      <c r="GR580" s="2">
        <v>0</v>
      </c>
      <c r="GS580" s="2">
        <v>0</v>
      </c>
      <c r="GT580" s="2">
        <v>0</v>
      </c>
      <c r="GU580" s="2" t="s">
        <v>3</v>
      </c>
      <c r="GV580" s="2">
        <f t="shared" si="391"/>
        <v>0</v>
      </c>
      <c r="GW580" s="2">
        <v>1</v>
      </c>
      <c r="GX580" s="2">
        <f>ROUND(HC580*I580,2)</f>
        <v>0</v>
      </c>
      <c r="GY580" s="2"/>
      <c r="GZ580" s="2"/>
      <c r="HA580" s="2">
        <v>0</v>
      </c>
      <c r="HB580" s="2">
        <v>0</v>
      </c>
      <c r="HC580" s="2">
        <f t="shared" si="392"/>
        <v>0</v>
      </c>
      <c r="HD580" s="2"/>
      <c r="HE580" s="2" t="s">
        <v>3</v>
      </c>
      <c r="HF580" s="2" t="s">
        <v>3</v>
      </c>
      <c r="HG580" s="2"/>
      <c r="HH580" s="2"/>
      <c r="HI580" s="2"/>
      <c r="HJ580" s="2"/>
      <c r="HK580" s="2"/>
      <c r="HL580" s="2"/>
      <c r="HM580" s="2" t="s">
        <v>3</v>
      </c>
      <c r="HN580" s="2" t="s">
        <v>151</v>
      </c>
      <c r="HO580" s="2" t="s">
        <v>152</v>
      </c>
      <c r="HP580" s="2" t="s">
        <v>149</v>
      </c>
      <c r="HQ580" s="2" t="s">
        <v>149</v>
      </c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>
        <v>0</v>
      </c>
      <c r="IL580" s="2"/>
      <c r="IM580" s="2"/>
      <c r="IN580" s="2"/>
      <c r="IO580" s="2"/>
      <c r="IP580" s="2"/>
      <c r="IQ580" s="2"/>
      <c r="IR580" s="2"/>
      <c r="IS580" s="2"/>
      <c r="IT580" s="2"/>
      <c r="IU580" s="2"/>
    </row>
    <row r="581" spans="1:255" x14ac:dyDescent="0.2">
      <c r="A581">
        <v>17</v>
      </c>
      <c r="B581">
        <v>1</v>
      </c>
      <c r="C581">
        <f>ROW(SmtRes!A1062)</f>
        <v>1062</v>
      </c>
      <c r="D581">
        <f>ROW(EtalonRes!A978)</f>
        <v>978</v>
      </c>
      <c r="E581" t="s">
        <v>705</v>
      </c>
      <c r="F581" t="s">
        <v>676</v>
      </c>
      <c r="G581" t="s">
        <v>677</v>
      </c>
      <c r="H581" t="s">
        <v>475</v>
      </c>
      <c r="I581">
        <f>ROUND(299.2/100,7)</f>
        <v>2.992</v>
      </c>
      <c r="J581">
        <v>0</v>
      </c>
      <c r="K581">
        <f>ROUND(299.2/100,7)</f>
        <v>2.992</v>
      </c>
      <c r="O581">
        <f>ROUND(CP581,0)</f>
        <v>251467</v>
      </c>
      <c r="P581">
        <f>ROUND(CQ581*I581,0)</f>
        <v>83891</v>
      </c>
      <c r="Q581">
        <f>ROUND(CR581*I581,0)</f>
        <v>33276</v>
      </c>
      <c r="R581">
        <f>ROUND(CS581*I581,0)</f>
        <v>1555</v>
      </c>
      <c r="S581">
        <f>ROUND(CT581*I581,0)</f>
        <v>134300</v>
      </c>
      <c r="T581">
        <f>ROUND(CU581*I581,0)</f>
        <v>0</v>
      </c>
      <c r="U581">
        <f t="shared" si="374"/>
        <v>405.42602319999997</v>
      </c>
      <c r="V581">
        <f t="shared" si="375"/>
        <v>3.2687599999999999</v>
      </c>
      <c r="W581">
        <f>ROUND(CX581*I581,0)</f>
        <v>0</v>
      </c>
      <c r="X581">
        <f>ROUND(CY581,0)</f>
        <v>122270</v>
      </c>
      <c r="Y581">
        <f>ROUND(CZ581,0)</f>
        <v>56584</v>
      </c>
      <c r="AA581">
        <v>53551707</v>
      </c>
      <c r="AB581">
        <f t="shared" si="376"/>
        <v>7247.64</v>
      </c>
      <c r="AC581">
        <f t="shared" si="377"/>
        <v>5350.85</v>
      </c>
      <c r="AD581">
        <f>ROUND(((((ET581*ROUND((1.25*1.15),7)))-((EU581*ROUND((1.25*1.15),7))))+AE581),2)</f>
        <v>623.05999999999995</v>
      </c>
      <c r="AE581">
        <f>ROUND(((EU581*ROUND((1.25*1.15),7))),2)</f>
        <v>14.75</v>
      </c>
      <c r="AF581">
        <f>ROUND(((EV581*ROUND((1.15*1.15),7))),2)</f>
        <v>1273.73</v>
      </c>
      <c r="AG581">
        <f t="shared" si="378"/>
        <v>0</v>
      </c>
      <c r="AH581">
        <f>((EW581*ROUND((1.15*1.15),7)))</f>
        <v>135.50334999999998</v>
      </c>
      <c r="AI581">
        <f>((EX581*ROUND((1.25*1.15),7)))</f>
        <v>1.0925</v>
      </c>
      <c r="AJ581">
        <f t="shared" si="379"/>
        <v>0</v>
      </c>
      <c r="AK581">
        <v>6747.4</v>
      </c>
      <c r="AL581">
        <v>5350.85</v>
      </c>
      <c r="AM581">
        <v>433.43</v>
      </c>
      <c r="AN581">
        <v>10.26</v>
      </c>
      <c r="AO581">
        <v>963.12</v>
      </c>
      <c r="AP581">
        <v>0</v>
      </c>
      <c r="AQ581">
        <v>102.46</v>
      </c>
      <c r="AR581">
        <v>0.76</v>
      </c>
      <c r="AS581">
        <v>0</v>
      </c>
      <c r="AT581">
        <v>90</v>
      </c>
      <c r="AU581">
        <v>41.65</v>
      </c>
      <c r="AV581">
        <v>1</v>
      </c>
      <c r="AW581">
        <v>1</v>
      </c>
      <c r="AZ581">
        <v>1</v>
      </c>
      <c r="BA581">
        <v>35.24</v>
      </c>
      <c r="BB581">
        <v>17.850000000000001</v>
      </c>
      <c r="BC581">
        <v>5.24</v>
      </c>
      <c r="BD581" t="s">
        <v>3</v>
      </c>
      <c r="BE581" t="s">
        <v>3</v>
      </c>
      <c r="BF581" t="s">
        <v>3</v>
      </c>
      <c r="BG581" t="s">
        <v>3</v>
      </c>
      <c r="BH581">
        <v>0</v>
      </c>
      <c r="BI581">
        <v>1</v>
      </c>
      <c r="BJ581" t="s">
        <v>678</v>
      </c>
      <c r="BM581">
        <v>15001</v>
      </c>
      <c r="BN581">
        <v>0</v>
      </c>
      <c r="BO581" t="s">
        <v>676</v>
      </c>
      <c r="BP581">
        <v>1</v>
      </c>
      <c r="BQ581">
        <v>2</v>
      </c>
      <c r="BR581">
        <v>0</v>
      </c>
      <c r="BS581">
        <v>35.24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3</v>
      </c>
      <c r="BZ581">
        <v>100</v>
      </c>
      <c r="CA581">
        <v>49</v>
      </c>
      <c r="CB581" t="s">
        <v>3</v>
      </c>
      <c r="CE581">
        <v>0</v>
      </c>
      <c r="CF581">
        <v>0</v>
      </c>
      <c r="CG581">
        <v>0</v>
      </c>
      <c r="CM581">
        <v>0</v>
      </c>
      <c r="CN581" t="s">
        <v>2151</v>
      </c>
      <c r="CO581">
        <v>0</v>
      </c>
      <c r="CP581">
        <f t="shared" si="380"/>
        <v>251467</v>
      </c>
      <c r="CQ581">
        <f t="shared" si="381"/>
        <v>28038.454000000002</v>
      </c>
      <c r="CR581">
        <f t="shared" si="382"/>
        <v>11121.620999999999</v>
      </c>
      <c r="CS581">
        <f t="shared" si="383"/>
        <v>519.79000000000008</v>
      </c>
      <c r="CT581">
        <f t="shared" si="384"/>
        <v>44886.245200000005</v>
      </c>
      <c r="CU581">
        <f t="shared" si="385"/>
        <v>0</v>
      </c>
      <c r="CV581">
        <f t="shared" si="386"/>
        <v>135.50334999999998</v>
      </c>
      <c r="CW581">
        <f t="shared" si="387"/>
        <v>1.0925</v>
      </c>
      <c r="CX581">
        <f t="shared" si="388"/>
        <v>0</v>
      </c>
      <c r="CY581">
        <f t="shared" si="389"/>
        <v>122269.5</v>
      </c>
      <c r="CZ581">
        <f t="shared" si="390"/>
        <v>56583.607499999998</v>
      </c>
      <c r="DC581" t="s">
        <v>3</v>
      </c>
      <c r="DD581" t="s">
        <v>3</v>
      </c>
      <c r="DE581" t="s">
        <v>61</v>
      </c>
      <c r="DF581" t="s">
        <v>61</v>
      </c>
      <c r="DG581" t="s">
        <v>62</v>
      </c>
      <c r="DH581" t="s">
        <v>3</v>
      </c>
      <c r="DI581" t="s">
        <v>62</v>
      </c>
      <c r="DJ581" t="s">
        <v>61</v>
      </c>
      <c r="DK581" t="s">
        <v>3</v>
      </c>
      <c r="DL581" t="s">
        <v>86</v>
      </c>
      <c r="DM581" t="s">
        <v>63</v>
      </c>
      <c r="DN581">
        <v>0</v>
      </c>
      <c r="DO581">
        <v>0</v>
      </c>
      <c r="DP581">
        <v>1</v>
      </c>
      <c r="DQ581">
        <v>1</v>
      </c>
      <c r="DU581">
        <v>1013</v>
      </c>
      <c r="DV581" t="s">
        <v>475</v>
      </c>
      <c r="DW581" t="s">
        <v>475</v>
      </c>
      <c r="DX581">
        <v>1</v>
      </c>
      <c r="DZ581" t="s">
        <v>3</v>
      </c>
      <c r="EA581" t="s">
        <v>3</v>
      </c>
      <c r="EB581" t="s">
        <v>3</v>
      </c>
      <c r="EC581" t="s">
        <v>3</v>
      </c>
      <c r="EE581">
        <v>53551142</v>
      </c>
      <c r="EF581">
        <v>2</v>
      </c>
      <c r="EG581" t="s">
        <v>38</v>
      </c>
      <c r="EH581">
        <v>15</v>
      </c>
      <c r="EI581" t="s">
        <v>149</v>
      </c>
      <c r="EJ581">
        <v>1</v>
      </c>
      <c r="EK581">
        <v>15001</v>
      </c>
      <c r="EL581" t="s">
        <v>149</v>
      </c>
      <c r="EM581" t="s">
        <v>150</v>
      </c>
      <c r="EO581" t="s">
        <v>67</v>
      </c>
      <c r="EQ581">
        <v>131072</v>
      </c>
      <c r="ER581">
        <v>6747.4</v>
      </c>
      <c r="ES581">
        <v>5350.85</v>
      </c>
      <c r="ET581">
        <v>433.43</v>
      </c>
      <c r="EU581">
        <v>10.26</v>
      </c>
      <c r="EV581">
        <v>963.12</v>
      </c>
      <c r="EW581">
        <v>102.46</v>
      </c>
      <c r="EX581">
        <v>0.76</v>
      </c>
      <c r="EY581">
        <v>0</v>
      </c>
      <c r="FQ581">
        <v>0</v>
      </c>
      <c r="FR581">
        <f>ROUND(IF(AND(BH581=3,BI581=3),P581,0),0)</f>
        <v>0</v>
      </c>
      <c r="FS581">
        <v>0</v>
      </c>
      <c r="FX581">
        <v>90</v>
      </c>
      <c r="FY581">
        <v>41.65</v>
      </c>
      <c r="GA581" t="s">
        <v>3</v>
      </c>
      <c r="GD581">
        <v>1</v>
      </c>
      <c r="GF581">
        <v>-1153906230</v>
      </c>
      <c r="GG581">
        <v>2</v>
      </c>
      <c r="GH581">
        <v>1</v>
      </c>
      <c r="GI581">
        <v>2</v>
      </c>
      <c r="GJ581">
        <v>0</v>
      </c>
      <c r="GK581">
        <v>0</v>
      </c>
      <c r="GL581">
        <f>ROUND(IF(AND(BH581=3,BI581=3,FS581&lt;&gt;0),P581,0),0)</f>
        <v>0</v>
      </c>
      <c r="GM581">
        <f>ROUND(O581+X581+Y581,0)+GX581</f>
        <v>430321</v>
      </c>
      <c r="GN581">
        <f>IF(OR(BI581=0,BI581=1),ROUND(O581+X581+Y581,0),0)</f>
        <v>430321</v>
      </c>
      <c r="GO581">
        <f>IF(BI581=2,ROUND(O581+X581+Y581,0),0)</f>
        <v>0</v>
      </c>
      <c r="GP581">
        <f>IF(BI581=4,ROUND(O581+X581+Y581,0)+GX581,0)</f>
        <v>0</v>
      </c>
      <c r="GR581">
        <v>0</v>
      </c>
      <c r="GS581">
        <v>0</v>
      </c>
      <c r="GT581">
        <v>0</v>
      </c>
      <c r="GU581" t="s">
        <v>3</v>
      </c>
      <c r="GV581">
        <f t="shared" si="391"/>
        <v>0</v>
      </c>
      <c r="GW581">
        <v>1</v>
      </c>
      <c r="GX581">
        <f>ROUND(HC581*I581,0)</f>
        <v>0</v>
      </c>
      <c r="HA581">
        <v>0</v>
      </c>
      <c r="HB581">
        <v>0</v>
      </c>
      <c r="HC581">
        <f t="shared" si="392"/>
        <v>0</v>
      </c>
      <c r="HE581" t="s">
        <v>3</v>
      </c>
      <c r="HF581" t="s">
        <v>3</v>
      </c>
      <c r="HM581" t="s">
        <v>3</v>
      </c>
      <c r="HN581" t="s">
        <v>151</v>
      </c>
      <c r="HO581" t="s">
        <v>152</v>
      </c>
      <c r="HP581" t="s">
        <v>149</v>
      </c>
      <c r="HQ581" t="s">
        <v>149</v>
      </c>
      <c r="IK581">
        <v>0</v>
      </c>
    </row>
    <row r="582" spans="1:255" x14ac:dyDescent="0.2">
      <c r="A582" s="2">
        <v>18</v>
      </c>
      <c r="B582" s="2">
        <v>1</v>
      </c>
      <c r="C582" s="2">
        <v>1052</v>
      </c>
      <c r="D582" s="2"/>
      <c r="E582" s="2" t="s">
        <v>706</v>
      </c>
      <c r="F582" s="2" t="s">
        <v>680</v>
      </c>
      <c r="G582" s="2" t="s">
        <v>681</v>
      </c>
      <c r="H582" s="2" t="s">
        <v>128</v>
      </c>
      <c r="I582" s="2">
        <f>I580*J582</f>
        <v>-308.17599999999999</v>
      </c>
      <c r="J582" s="2">
        <v>-103</v>
      </c>
      <c r="K582" s="2">
        <v>-103</v>
      </c>
      <c r="L582" s="2"/>
      <c r="M582" s="2"/>
      <c r="N582" s="2"/>
      <c r="O582" s="2">
        <f>ROUND(CP582,2)</f>
        <v>-8937.1</v>
      </c>
      <c r="P582" s="2">
        <f>ROUND(CQ582*I582,2)</f>
        <v>-8937.1</v>
      </c>
      <c r="Q582" s="2">
        <f>ROUND(CR582*I582,2)</f>
        <v>0</v>
      </c>
      <c r="R582" s="2">
        <f>ROUND(CS582*I582,2)</f>
        <v>0</v>
      </c>
      <c r="S582" s="2">
        <f>ROUND(CT582*I582,2)</f>
        <v>0</v>
      </c>
      <c r="T582" s="2">
        <f>ROUND(CU582*I582,2)</f>
        <v>0</v>
      </c>
      <c r="U582" s="2">
        <f t="shared" si="374"/>
        <v>0</v>
      </c>
      <c r="V582" s="2">
        <f t="shared" si="375"/>
        <v>0</v>
      </c>
      <c r="W582" s="2">
        <f>ROUND(CX582*I582,2)</f>
        <v>-46.23</v>
      </c>
      <c r="X582" s="2">
        <f>ROUND(CY582,2)</f>
        <v>0</v>
      </c>
      <c r="Y582" s="2">
        <f>ROUND(CZ582,2)</f>
        <v>0</v>
      </c>
      <c r="Z582" s="2"/>
      <c r="AA582" s="2">
        <v>53551706</v>
      </c>
      <c r="AB582" s="2">
        <f t="shared" si="376"/>
        <v>29</v>
      </c>
      <c r="AC582" s="2">
        <f t="shared" si="377"/>
        <v>29</v>
      </c>
      <c r="AD582" s="2">
        <f t="shared" ref="AD582:AD587" si="393">ROUND((((ET582)-(EU582))+AE582),2)</f>
        <v>0</v>
      </c>
      <c r="AE582" s="2">
        <f t="shared" ref="AE582:AF587" si="394">ROUND((EU582),2)</f>
        <v>0</v>
      </c>
      <c r="AF582" s="2">
        <f t="shared" si="394"/>
        <v>0</v>
      </c>
      <c r="AG582" s="2">
        <f t="shared" si="378"/>
        <v>0</v>
      </c>
      <c r="AH582" s="2">
        <f t="shared" ref="AH582:AI587" si="395">(EW582)</f>
        <v>0</v>
      </c>
      <c r="AI582" s="2">
        <f t="shared" si="395"/>
        <v>0</v>
      </c>
      <c r="AJ582" s="2">
        <f t="shared" si="379"/>
        <v>0.15</v>
      </c>
      <c r="AK582" s="2">
        <v>29</v>
      </c>
      <c r="AL582" s="2">
        <v>29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0.15</v>
      </c>
      <c r="AT582" s="2">
        <v>100</v>
      </c>
      <c r="AU582" s="2">
        <v>49</v>
      </c>
      <c r="AV582" s="2">
        <v>1</v>
      </c>
      <c r="AW582" s="2">
        <v>1</v>
      </c>
      <c r="AX582" s="2"/>
      <c r="AY582" s="2"/>
      <c r="AZ582" s="2">
        <v>1</v>
      </c>
      <c r="BA582" s="2">
        <v>1</v>
      </c>
      <c r="BB582" s="2">
        <v>1</v>
      </c>
      <c r="BC582" s="2">
        <v>1</v>
      </c>
      <c r="BD582" s="2" t="s">
        <v>3</v>
      </c>
      <c r="BE582" s="2" t="s">
        <v>3</v>
      </c>
      <c r="BF582" s="2" t="s">
        <v>3</v>
      </c>
      <c r="BG582" s="2" t="s">
        <v>3</v>
      </c>
      <c r="BH582" s="2">
        <v>3</v>
      </c>
      <c r="BI582" s="2">
        <v>1</v>
      </c>
      <c r="BJ582" s="2" t="s">
        <v>682</v>
      </c>
      <c r="BK582" s="2"/>
      <c r="BL582" s="2"/>
      <c r="BM582" s="2">
        <v>15001</v>
      </c>
      <c r="BN582" s="2">
        <v>0</v>
      </c>
      <c r="BO582" s="2" t="s">
        <v>3</v>
      </c>
      <c r="BP582" s="2">
        <v>0</v>
      </c>
      <c r="BQ582" s="2">
        <v>2</v>
      </c>
      <c r="BR582" s="2">
        <v>1</v>
      </c>
      <c r="BS582" s="2">
        <v>1</v>
      </c>
      <c r="BT582" s="2">
        <v>1</v>
      </c>
      <c r="BU582" s="2">
        <v>1</v>
      </c>
      <c r="BV582" s="2">
        <v>1</v>
      </c>
      <c r="BW582" s="2">
        <v>1</v>
      </c>
      <c r="BX582" s="2">
        <v>1</v>
      </c>
      <c r="BY582" s="2" t="s">
        <v>3</v>
      </c>
      <c r="BZ582" s="2">
        <v>100</v>
      </c>
      <c r="CA582" s="2">
        <v>49</v>
      </c>
      <c r="CB582" s="2" t="s">
        <v>3</v>
      </c>
      <c r="CC582" s="2"/>
      <c r="CD582" s="2"/>
      <c r="CE582" s="2">
        <v>0</v>
      </c>
      <c r="CF582" s="2">
        <v>0</v>
      </c>
      <c r="CG582" s="2">
        <v>0</v>
      </c>
      <c r="CH582" s="2"/>
      <c r="CI582" s="2"/>
      <c r="CJ582" s="2"/>
      <c r="CK582" s="2"/>
      <c r="CL582" s="2"/>
      <c r="CM582" s="2">
        <v>0</v>
      </c>
      <c r="CN582" s="2" t="s">
        <v>3</v>
      </c>
      <c r="CO582" s="2">
        <v>0</v>
      </c>
      <c r="CP582" s="2">
        <f t="shared" si="380"/>
        <v>-8937.1</v>
      </c>
      <c r="CQ582" s="2">
        <f t="shared" si="381"/>
        <v>29</v>
      </c>
      <c r="CR582" s="2">
        <f t="shared" si="382"/>
        <v>0</v>
      </c>
      <c r="CS582" s="2">
        <f t="shared" si="383"/>
        <v>0</v>
      </c>
      <c r="CT582" s="2">
        <f t="shared" si="384"/>
        <v>0</v>
      </c>
      <c r="CU582" s="2">
        <f t="shared" si="385"/>
        <v>0</v>
      </c>
      <c r="CV582" s="2">
        <f t="shared" si="386"/>
        <v>0</v>
      </c>
      <c r="CW582" s="2">
        <f t="shared" si="387"/>
        <v>0</v>
      </c>
      <c r="CX582" s="2">
        <f t="shared" si="388"/>
        <v>0.15</v>
      </c>
      <c r="CY582" s="2">
        <f t="shared" si="389"/>
        <v>0</v>
      </c>
      <c r="CZ582" s="2">
        <f t="shared" si="390"/>
        <v>0</v>
      </c>
      <c r="DA582" s="2"/>
      <c r="DB582" s="2"/>
      <c r="DC582" s="2" t="s">
        <v>3</v>
      </c>
      <c r="DD582" s="2" t="s">
        <v>3</v>
      </c>
      <c r="DE582" s="2" t="s">
        <v>3</v>
      </c>
      <c r="DF582" s="2" t="s">
        <v>3</v>
      </c>
      <c r="DG582" s="2" t="s">
        <v>3</v>
      </c>
      <c r="DH582" s="2" t="s">
        <v>3</v>
      </c>
      <c r="DI582" s="2" t="s">
        <v>3</v>
      </c>
      <c r="DJ582" s="2" t="s">
        <v>3</v>
      </c>
      <c r="DK582" s="2" t="s">
        <v>3</v>
      </c>
      <c r="DL582" s="2" t="s">
        <v>3</v>
      </c>
      <c r="DM582" s="2" t="s">
        <v>3</v>
      </c>
      <c r="DN582" s="2">
        <v>0</v>
      </c>
      <c r="DO582" s="2">
        <v>0</v>
      </c>
      <c r="DP582" s="2">
        <v>1</v>
      </c>
      <c r="DQ582" s="2">
        <v>1</v>
      </c>
      <c r="DR582" s="2"/>
      <c r="DS582" s="2"/>
      <c r="DT582" s="2"/>
      <c r="DU582" s="2">
        <v>1005</v>
      </c>
      <c r="DV582" s="2" t="s">
        <v>128</v>
      </c>
      <c r="DW582" s="2" t="s">
        <v>128</v>
      </c>
      <c r="DX582" s="2">
        <v>1</v>
      </c>
      <c r="DY582" s="2"/>
      <c r="DZ582" s="2" t="s">
        <v>3</v>
      </c>
      <c r="EA582" s="2" t="s">
        <v>3</v>
      </c>
      <c r="EB582" s="2" t="s">
        <v>3</v>
      </c>
      <c r="EC582" s="2" t="s">
        <v>3</v>
      </c>
      <c r="ED582" s="2"/>
      <c r="EE582" s="2">
        <v>53551142</v>
      </c>
      <c r="EF582" s="2">
        <v>2</v>
      </c>
      <c r="EG582" s="2" t="s">
        <v>38</v>
      </c>
      <c r="EH582" s="2">
        <v>15</v>
      </c>
      <c r="EI582" s="2" t="s">
        <v>149</v>
      </c>
      <c r="EJ582" s="2">
        <v>1</v>
      </c>
      <c r="EK582" s="2">
        <v>15001</v>
      </c>
      <c r="EL582" s="2" t="s">
        <v>149</v>
      </c>
      <c r="EM582" s="2" t="s">
        <v>150</v>
      </c>
      <c r="EN582" s="2"/>
      <c r="EO582" s="2" t="s">
        <v>3</v>
      </c>
      <c r="EP582" s="2"/>
      <c r="EQ582" s="2">
        <v>32768</v>
      </c>
      <c r="ER582" s="2">
        <v>29</v>
      </c>
      <c r="ES582" s="2">
        <v>29</v>
      </c>
      <c r="ET582" s="2">
        <v>0</v>
      </c>
      <c r="EU582" s="2">
        <v>0</v>
      </c>
      <c r="EV582" s="2">
        <v>0</v>
      </c>
      <c r="EW582" s="2">
        <v>0</v>
      </c>
      <c r="EX582" s="2">
        <v>0</v>
      </c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>
        <v>0</v>
      </c>
      <c r="FR582" s="2">
        <f>ROUND(IF(AND(BH582=3,BI582=3),P582,0),2)</f>
        <v>0</v>
      </c>
      <c r="FS582" s="2">
        <v>0</v>
      </c>
      <c r="FT582" s="2"/>
      <c r="FU582" s="2"/>
      <c r="FV582" s="2"/>
      <c r="FW582" s="2"/>
      <c r="FX582" s="2">
        <v>100</v>
      </c>
      <c r="FY582" s="2">
        <v>49</v>
      </c>
      <c r="FZ582" s="2"/>
      <c r="GA582" s="2" t="s">
        <v>3</v>
      </c>
      <c r="GB582" s="2"/>
      <c r="GC582" s="2"/>
      <c r="GD582" s="2">
        <v>1</v>
      </c>
      <c r="GE582" s="2"/>
      <c r="GF582" s="2">
        <v>1707226279</v>
      </c>
      <c r="GG582" s="2">
        <v>2</v>
      </c>
      <c r="GH582" s="2">
        <v>1</v>
      </c>
      <c r="GI582" s="2">
        <v>-2</v>
      </c>
      <c r="GJ582" s="2">
        <v>0</v>
      </c>
      <c r="GK582" s="2">
        <v>0</v>
      </c>
      <c r="GL582" s="2">
        <f>ROUND(IF(AND(BH582=3,BI582=3,FS582&lt;&gt;0),P582,0),2)</f>
        <v>0</v>
      </c>
      <c r="GM582" s="2">
        <f>ROUND(O582+X582+Y582,2)+GX582</f>
        <v>-8937.1</v>
      </c>
      <c r="GN582" s="2">
        <f>IF(OR(BI582=0,BI582=1),ROUND(O582+X582+Y582,2),0)</f>
        <v>-8937.1</v>
      </c>
      <c r="GO582" s="2">
        <f>IF(BI582=2,ROUND(O582+X582+Y582,2),0)</f>
        <v>0</v>
      </c>
      <c r="GP582" s="2">
        <f>IF(BI582=4,ROUND(O582+X582+Y582,2)+GX582,0)</f>
        <v>0</v>
      </c>
      <c r="GQ582" s="2"/>
      <c r="GR582" s="2">
        <v>0</v>
      </c>
      <c r="GS582" s="2">
        <v>0</v>
      </c>
      <c r="GT582" s="2">
        <v>0</v>
      </c>
      <c r="GU582" s="2" t="s">
        <v>3</v>
      </c>
      <c r="GV582" s="2">
        <f t="shared" si="391"/>
        <v>0</v>
      </c>
      <c r="GW582" s="2">
        <v>1</v>
      </c>
      <c r="GX582" s="2">
        <f>ROUND(HC582*I582,2)</f>
        <v>0</v>
      </c>
      <c r="GY582" s="2"/>
      <c r="GZ582" s="2"/>
      <c r="HA582" s="2">
        <v>0</v>
      </c>
      <c r="HB582" s="2">
        <v>0</v>
      </c>
      <c r="HC582" s="2">
        <f t="shared" si="392"/>
        <v>0</v>
      </c>
      <c r="HD582" s="2"/>
      <c r="HE582" s="2" t="s">
        <v>3</v>
      </c>
      <c r="HF582" s="2" t="s">
        <v>3</v>
      </c>
      <c r="HG582" s="2"/>
      <c r="HH582" s="2"/>
      <c r="HI582" s="2"/>
      <c r="HJ582" s="2"/>
      <c r="HK582" s="2"/>
      <c r="HL582" s="2"/>
      <c r="HM582" s="2" t="s">
        <v>3</v>
      </c>
      <c r="HN582" s="2" t="s">
        <v>151</v>
      </c>
      <c r="HO582" s="2" t="s">
        <v>152</v>
      </c>
      <c r="HP582" s="2" t="s">
        <v>149</v>
      </c>
      <c r="HQ582" s="2" t="s">
        <v>149</v>
      </c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>
        <v>0</v>
      </c>
      <c r="IL582" s="2"/>
      <c r="IM582" s="2"/>
      <c r="IN582" s="2"/>
      <c r="IO582" s="2"/>
      <c r="IP582" s="2"/>
      <c r="IQ582" s="2"/>
      <c r="IR582" s="2"/>
      <c r="IS582" s="2"/>
      <c r="IT582" s="2"/>
      <c r="IU582" s="2"/>
    </row>
    <row r="583" spans="1:255" x14ac:dyDescent="0.2">
      <c r="A583">
        <v>18</v>
      </c>
      <c r="B583">
        <v>1</v>
      </c>
      <c r="C583">
        <v>1060</v>
      </c>
      <c r="E583" t="s">
        <v>706</v>
      </c>
      <c r="F583" t="s">
        <v>680</v>
      </c>
      <c r="G583" t="s">
        <v>681</v>
      </c>
      <c r="H583" t="s">
        <v>128</v>
      </c>
      <c r="I583">
        <f>I581*J583</f>
        <v>-308.17599999999999</v>
      </c>
      <c r="J583">
        <v>-103</v>
      </c>
      <c r="K583">
        <v>-103</v>
      </c>
      <c r="O583">
        <f>ROUND(CP583,0)</f>
        <v>-72212</v>
      </c>
      <c r="P583">
        <f>ROUND(CQ583*I583,0)</f>
        <v>-72212</v>
      </c>
      <c r="Q583">
        <f>ROUND(CR583*I583,0)</f>
        <v>0</v>
      </c>
      <c r="R583">
        <f>ROUND(CS583*I583,0)</f>
        <v>0</v>
      </c>
      <c r="S583">
        <f>ROUND(CT583*I583,0)</f>
        <v>0</v>
      </c>
      <c r="T583">
        <f>ROUND(CU583*I583,0)</f>
        <v>0</v>
      </c>
      <c r="U583">
        <f t="shared" si="374"/>
        <v>0</v>
      </c>
      <c r="V583">
        <f t="shared" si="375"/>
        <v>0</v>
      </c>
      <c r="W583">
        <f>ROUND(CX583*I583,0)</f>
        <v>-46</v>
      </c>
      <c r="X583">
        <f>ROUND(CY583,0)</f>
        <v>0</v>
      </c>
      <c r="Y583">
        <f>ROUND(CZ583,0)</f>
        <v>0</v>
      </c>
      <c r="AA583">
        <v>53551707</v>
      </c>
      <c r="AB583">
        <f t="shared" si="376"/>
        <v>29</v>
      </c>
      <c r="AC583">
        <f t="shared" si="377"/>
        <v>29</v>
      </c>
      <c r="AD583">
        <f t="shared" si="393"/>
        <v>0</v>
      </c>
      <c r="AE583">
        <f t="shared" si="394"/>
        <v>0</v>
      </c>
      <c r="AF583">
        <f t="shared" si="394"/>
        <v>0</v>
      </c>
      <c r="AG583">
        <f t="shared" si="378"/>
        <v>0</v>
      </c>
      <c r="AH583">
        <f t="shared" si="395"/>
        <v>0</v>
      </c>
      <c r="AI583">
        <f t="shared" si="395"/>
        <v>0</v>
      </c>
      <c r="AJ583">
        <f t="shared" si="379"/>
        <v>0.15</v>
      </c>
      <c r="AK583">
        <v>29</v>
      </c>
      <c r="AL583">
        <v>29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0.15</v>
      </c>
      <c r="AT583">
        <v>100</v>
      </c>
      <c r="AU583">
        <v>49</v>
      </c>
      <c r="AV583">
        <v>1</v>
      </c>
      <c r="AW583">
        <v>1</v>
      </c>
      <c r="AZ583">
        <v>1</v>
      </c>
      <c r="BA583">
        <v>1</v>
      </c>
      <c r="BB583">
        <v>1</v>
      </c>
      <c r="BC583">
        <v>8.08</v>
      </c>
      <c r="BD583" t="s">
        <v>3</v>
      </c>
      <c r="BE583" t="s">
        <v>3</v>
      </c>
      <c r="BF583" t="s">
        <v>3</v>
      </c>
      <c r="BG583" t="s">
        <v>3</v>
      </c>
      <c r="BH583">
        <v>3</v>
      </c>
      <c r="BI583">
        <v>1</v>
      </c>
      <c r="BJ583" t="s">
        <v>682</v>
      </c>
      <c r="BM583">
        <v>15001</v>
      </c>
      <c r="BN583">
        <v>0</v>
      </c>
      <c r="BO583" t="s">
        <v>680</v>
      </c>
      <c r="BP583">
        <v>1</v>
      </c>
      <c r="BQ583">
        <v>2</v>
      </c>
      <c r="BR583">
        <v>1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 t="s">
        <v>3</v>
      </c>
      <c r="BZ583">
        <v>100</v>
      </c>
      <c r="CA583">
        <v>49</v>
      </c>
      <c r="CB583" t="s">
        <v>3</v>
      </c>
      <c r="CE583">
        <v>0</v>
      </c>
      <c r="CF583">
        <v>0</v>
      </c>
      <c r="CG583">
        <v>0</v>
      </c>
      <c r="CM583">
        <v>0</v>
      </c>
      <c r="CN583" t="s">
        <v>3</v>
      </c>
      <c r="CO583">
        <v>0</v>
      </c>
      <c r="CP583">
        <f t="shared" si="380"/>
        <v>-72212</v>
      </c>
      <c r="CQ583">
        <f t="shared" si="381"/>
        <v>234.32</v>
      </c>
      <c r="CR583">
        <f t="shared" si="382"/>
        <v>0</v>
      </c>
      <c r="CS583">
        <f t="shared" si="383"/>
        <v>0</v>
      </c>
      <c r="CT583">
        <f t="shared" si="384"/>
        <v>0</v>
      </c>
      <c r="CU583">
        <f t="shared" si="385"/>
        <v>0</v>
      </c>
      <c r="CV583">
        <f t="shared" si="386"/>
        <v>0</v>
      </c>
      <c r="CW583">
        <f t="shared" si="387"/>
        <v>0</v>
      </c>
      <c r="CX583">
        <f t="shared" si="388"/>
        <v>0.15</v>
      </c>
      <c r="CY583">
        <f t="shared" si="389"/>
        <v>0</v>
      </c>
      <c r="CZ583">
        <f t="shared" si="390"/>
        <v>0</v>
      </c>
      <c r="DC583" t="s">
        <v>3</v>
      </c>
      <c r="DD583" t="s">
        <v>3</v>
      </c>
      <c r="DE583" t="s">
        <v>3</v>
      </c>
      <c r="DF583" t="s">
        <v>3</v>
      </c>
      <c r="DG583" t="s">
        <v>3</v>
      </c>
      <c r="DH583" t="s">
        <v>3</v>
      </c>
      <c r="DI583" t="s">
        <v>3</v>
      </c>
      <c r="DJ583" t="s">
        <v>3</v>
      </c>
      <c r="DK583" t="s">
        <v>3</v>
      </c>
      <c r="DL583" t="s">
        <v>3</v>
      </c>
      <c r="DM583" t="s">
        <v>3</v>
      </c>
      <c r="DN583">
        <v>0</v>
      </c>
      <c r="DO583">
        <v>0</v>
      </c>
      <c r="DP583">
        <v>1</v>
      </c>
      <c r="DQ583">
        <v>1</v>
      </c>
      <c r="DU583">
        <v>1005</v>
      </c>
      <c r="DV583" t="s">
        <v>128</v>
      </c>
      <c r="DW583" t="s">
        <v>128</v>
      </c>
      <c r="DX583">
        <v>1</v>
      </c>
      <c r="DZ583" t="s">
        <v>3</v>
      </c>
      <c r="EA583" t="s">
        <v>3</v>
      </c>
      <c r="EB583" t="s">
        <v>3</v>
      </c>
      <c r="EC583" t="s">
        <v>3</v>
      </c>
      <c r="EE583">
        <v>53551142</v>
      </c>
      <c r="EF583">
        <v>2</v>
      </c>
      <c r="EG583" t="s">
        <v>38</v>
      </c>
      <c r="EH583">
        <v>15</v>
      </c>
      <c r="EI583" t="s">
        <v>149</v>
      </c>
      <c r="EJ583">
        <v>1</v>
      </c>
      <c r="EK583">
        <v>15001</v>
      </c>
      <c r="EL583" t="s">
        <v>149</v>
      </c>
      <c r="EM583" t="s">
        <v>150</v>
      </c>
      <c r="EO583" t="s">
        <v>3</v>
      </c>
      <c r="EQ583">
        <v>32768</v>
      </c>
      <c r="ER583">
        <v>29</v>
      </c>
      <c r="ES583">
        <v>29</v>
      </c>
      <c r="ET583">
        <v>0</v>
      </c>
      <c r="EU583">
        <v>0</v>
      </c>
      <c r="EV583">
        <v>0</v>
      </c>
      <c r="EW583">
        <v>0</v>
      </c>
      <c r="EX583">
        <v>0</v>
      </c>
      <c r="FQ583">
        <v>0</v>
      </c>
      <c r="FR583">
        <f>ROUND(IF(AND(BH583=3,BI583=3),P583,0),0)</f>
        <v>0</v>
      </c>
      <c r="FS583">
        <v>0</v>
      </c>
      <c r="FX583">
        <v>100</v>
      </c>
      <c r="FY583">
        <v>49</v>
      </c>
      <c r="GA583" t="s">
        <v>3</v>
      </c>
      <c r="GD583">
        <v>1</v>
      </c>
      <c r="GF583">
        <v>1707226279</v>
      </c>
      <c r="GG583">
        <v>2</v>
      </c>
      <c r="GH583">
        <v>1</v>
      </c>
      <c r="GI583">
        <v>2</v>
      </c>
      <c r="GJ583">
        <v>0</v>
      </c>
      <c r="GK583">
        <v>0</v>
      </c>
      <c r="GL583">
        <f>ROUND(IF(AND(BH583=3,BI583=3,FS583&lt;&gt;0),P583,0),0)</f>
        <v>0</v>
      </c>
      <c r="GM583">
        <f>ROUND(O583+X583+Y583,0)+GX583</f>
        <v>-72212</v>
      </c>
      <c r="GN583">
        <f>IF(OR(BI583=0,BI583=1),ROUND(O583+X583+Y583,0),0)</f>
        <v>-72212</v>
      </c>
      <c r="GO583">
        <f>IF(BI583=2,ROUND(O583+X583+Y583,0),0)</f>
        <v>0</v>
      </c>
      <c r="GP583">
        <f>IF(BI583=4,ROUND(O583+X583+Y583,0)+GX583,0)</f>
        <v>0</v>
      </c>
      <c r="GR583">
        <v>0</v>
      </c>
      <c r="GS583">
        <v>0</v>
      </c>
      <c r="GT583">
        <v>0</v>
      </c>
      <c r="GU583" t="s">
        <v>3</v>
      </c>
      <c r="GV583">
        <f t="shared" si="391"/>
        <v>0</v>
      </c>
      <c r="GW583">
        <v>1</v>
      </c>
      <c r="GX583">
        <f>ROUND(HC583*I583,0)</f>
        <v>0</v>
      </c>
      <c r="HA583">
        <v>0</v>
      </c>
      <c r="HB583">
        <v>0</v>
      </c>
      <c r="HC583">
        <f t="shared" si="392"/>
        <v>0</v>
      </c>
      <c r="HE583" t="s">
        <v>3</v>
      </c>
      <c r="HF583" t="s">
        <v>3</v>
      </c>
      <c r="HM583" t="s">
        <v>3</v>
      </c>
      <c r="HN583" t="s">
        <v>151</v>
      </c>
      <c r="HO583" t="s">
        <v>152</v>
      </c>
      <c r="HP583" t="s">
        <v>149</v>
      </c>
      <c r="HQ583" t="s">
        <v>149</v>
      </c>
      <c r="IK583">
        <v>0</v>
      </c>
    </row>
    <row r="584" spans="1:255" x14ac:dyDescent="0.2">
      <c r="A584" s="2">
        <v>18</v>
      </c>
      <c r="B584" s="2">
        <v>1</v>
      </c>
      <c r="C584" s="2">
        <v>1053</v>
      </c>
      <c r="D584" s="2"/>
      <c r="E584" s="2" t="s">
        <v>707</v>
      </c>
      <c r="F584" s="2" t="s">
        <v>684</v>
      </c>
      <c r="G584" s="2" t="s">
        <v>708</v>
      </c>
      <c r="H584" s="2" t="s">
        <v>128</v>
      </c>
      <c r="I584" s="2">
        <f>I580*J584</f>
        <v>308.17599999999999</v>
      </c>
      <c r="J584" s="2">
        <v>103</v>
      </c>
      <c r="K584" s="2">
        <v>103</v>
      </c>
      <c r="L584" s="2"/>
      <c r="M584" s="2"/>
      <c r="N584" s="2"/>
      <c r="O584" s="2">
        <f>ROUND(CP584,2)</f>
        <v>14777.04</v>
      </c>
      <c r="P584" s="2">
        <f>ROUND(CQ584*I584,2)</f>
        <v>14777.04</v>
      </c>
      <c r="Q584" s="2">
        <f>ROUND(CR584*I584,2)</f>
        <v>0</v>
      </c>
      <c r="R584" s="2">
        <f>ROUND(CS584*I584,2)</f>
        <v>0</v>
      </c>
      <c r="S584" s="2">
        <f>ROUND(CT584*I584,2)</f>
        <v>0</v>
      </c>
      <c r="T584" s="2">
        <f>ROUND(CU584*I584,2)</f>
        <v>0</v>
      </c>
      <c r="U584" s="2">
        <f t="shared" si="374"/>
        <v>0</v>
      </c>
      <c r="V584" s="2">
        <f t="shared" si="375"/>
        <v>0</v>
      </c>
      <c r="W584" s="2">
        <f>ROUND(CX584*I584,2)</f>
        <v>46.23</v>
      </c>
      <c r="X584" s="2">
        <f>ROUND(CY584,2)</f>
        <v>0</v>
      </c>
      <c r="Y584" s="2">
        <f>ROUND(CZ584,2)</f>
        <v>0</v>
      </c>
      <c r="Z584" s="2"/>
      <c r="AA584" s="2">
        <v>53551706</v>
      </c>
      <c r="AB584" s="2">
        <f t="shared" si="376"/>
        <v>47.95</v>
      </c>
      <c r="AC584" s="2">
        <f t="shared" si="377"/>
        <v>47.95</v>
      </c>
      <c r="AD584" s="2">
        <f t="shared" si="393"/>
        <v>0</v>
      </c>
      <c r="AE584" s="2">
        <f t="shared" si="394"/>
        <v>0</v>
      </c>
      <c r="AF584" s="2">
        <f t="shared" si="394"/>
        <v>0</v>
      </c>
      <c r="AG584" s="2">
        <f t="shared" si="378"/>
        <v>0</v>
      </c>
      <c r="AH584" s="2">
        <f t="shared" si="395"/>
        <v>0</v>
      </c>
      <c r="AI584" s="2">
        <f t="shared" si="395"/>
        <v>0</v>
      </c>
      <c r="AJ584" s="2">
        <f t="shared" si="379"/>
        <v>0.15</v>
      </c>
      <c r="AK584" s="2">
        <v>47.95</v>
      </c>
      <c r="AL584" s="2">
        <v>47.95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0.15</v>
      </c>
      <c r="AT584" s="2">
        <v>100</v>
      </c>
      <c r="AU584" s="2">
        <v>49</v>
      </c>
      <c r="AV584" s="2">
        <v>1</v>
      </c>
      <c r="AW584" s="2">
        <v>1</v>
      </c>
      <c r="AX584" s="2"/>
      <c r="AY584" s="2"/>
      <c r="AZ584" s="2">
        <v>1</v>
      </c>
      <c r="BA584" s="2">
        <v>1</v>
      </c>
      <c r="BB584" s="2">
        <v>1</v>
      </c>
      <c r="BC584" s="2">
        <v>1</v>
      </c>
      <c r="BD584" s="2" t="s">
        <v>3</v>
      </c>
      <c r="BE584" s="2" t="s">
        <v>3</v>
      </c>
      <c r="BF584" s="2" t="s">
        <v>3</v>
      </c>
      <c r="BG584" s="2" t="s">
        <v>3</v>
      </c>
      <c r="BH584" s="2">
        <v>3</v>
      </c>
      <c r="BI584" s="2">
        <v>1</v>
      </c>
      <c r="BJ584" s="2" t="s">
        <v>686</v>
      </c>
      <c r="BK584" s="2"/>
      <c r="BL584" s="2"/>
      <c r="BM584" s="2">
        <v>15001</v>
      </c>
      <c r="BN584" s="2">
        <v>0</v>
      </c>
      <c r="BO584" s="2" t="s">
        <v>3</v>
      </c>
      <c r="BP584" s="2">
        <v>0</v>
      </c>
      <c r="BQ584" s="2">
        <v>2</v>
      </c>
      <c r="BR584" s="2">
        <v>0</v>
      </c>
      <c r="BS584" s="2">
        <v>1</v>
      </c>
      <c r="BT584" s="2">
        <v>1</v>
      </c>
      <c r="BU584" s="2">
        <v>1</v>
      </c>
      <c r="BV584" s="2">
        <v>1</v>
      </c>
      <c r="BW584" s="2">
        <v>1</v>
      </c>
      <c r="BX584" s="2">
        <v>1</v>
      </c>
      <c r="BY584" s="2" t="s">
        <v>3</v>
      </c>
      <c r="BZ584" s="2">
        <v>100</v>
      </c>
      <c r="CA584" s="2">
        <v>49</v>
      </c>
      <c r="CB584" s="2" t="s">
        <v>3</v>
      </c>
      <c r="CC584" s="2"/>
      <c r="CD584" s="2"/>
      <c r="CE584" s="2">
        <v>0</v>
      </c>
      <c r="CF584" s="2">
        <v>0</v>
      </c>
      <c r="CG584" s="2">
        <v>0</v>
      </c>
      <c r="CH584" s="2"/>
      <c r="CI584" s="2"/>
      <c r="CJ584" s="2"/>
      <c r="CK584" s="2"/>
      <c r="CL584" s="2"/>
      <c r="CM584" s="2">
        <v>0</v>
      </c>
      <c r="CN584" s="2" t="s">
        <v>3</v>
      </c>
      <c r="CO584" s="2">
        <v>0</v>
      </c>
      <c r="CP584" s="2">
        <f t="shared" si="380"/>
        <v>14777.04</v>
      </c>
      <c r="CQ584" s="2">
        <f t="shared" si="381"/>
        <v>47.95</v>
      </c>
      <c r="CR584" s="2">
        <f t="shared" si="382"/>
        <v>0</v>
      </c>
      <c r="CS584" s="2">
        <f t="shared" si="383"/>
        <v>0</v>
      </c>
      <c r="CT584" s="2">
        <f t="shared" si="384"/>
        <v>0</v>
      </c>
      <c r="CU584" s="2">
        <f t="shared" si="385"/>
        <v>0</v>
      </c>
      <c r="CV584" s="2">
        <f t="shared" si="386"/>
        <v>0</v>
      </c>
      <c r="CW584" s="2">
        <f t="shared" si="387"/>
        <v>0</v>
      </c>
      <c r="CX584" s="2">
        <f t="shared" si="388"/>
        <v>0.15</v>
      </c>
      <c r="CY584" s="2">
        <f t="shared" si="389"/>
        <v>0</v>
      </c>
      <c r="CZ584" s="2">
        <f t="shared" si="390"/>
        <v>0</v>
      </c>
      <c r="DA584" s="2"/>
      <c r="DB584" s="2"/>
      <c r="DC584" s="2" t="s">
        <v>3</v>
      </c>
      <c r="DD584" s="2" t="s">
        <v>3</v>
      </c>
      <c r="DE584" s="2" t="s">
        <v>3</v>
      </c>
      <c r="DF584" s="2" t="s">
        <v>3</v>
      </c>
      <c r="DG584" s="2" t="s">
        <v>3</v>
      </c>
      <c r="DH584" s="2" t="s">
        <v>3</v>
      </c>
      <c r="DI584" s="2" t="s">
        <v>3</v>
      </c>
      <c r="DJ584" s="2" t="s">
        <v>3</v>
      </c>
      <c r="DK584" s="2" t="s">
        <v>3</v>
      </c>
      <c r="DL584" s="2" t="s">
        <v>3</v>
      </c>
      <c r="DM584" s="2" t="s">
        <v>3</v>
      </c>
      <c r="DN584" s="2">
        <v>0</v>
      </c>
      <c r="DO584" s="2">
        <v>0</v>
      </c>
      <c r="DP584" s="2">
        <v>1</v>
      </c>
      <c r="DQ584" s="2">
        <v>1</v>
      </c>
      <c r="DR584" s="2"/>
      <c r="DS584" s="2"/>
      <c r="DT584" s="2"/>
      <c r="DU584" s="2">
        <v>1005</v>
      </c>
      <c r="DV584" s="2" t="s">
        <v>128</v>
      </c>
      <c r="DW584" s="2" t="s">
        <v>128</v>
      </c>
      <c r="DX584" s="2">
        <v>1</v>
      </c>
      <c r="DY584" s="2"/>
      <c r="DZ584" s="2" t="s">
        <v>3</v>
      </c>
      <c r="EA584" s="2" t="s">
        <v>3</v>
      </c>
      <c r="EB584" s="2" t="s">
        <v>3</v>
      </c>
      <c r="EC584" s="2" t="s">
        <v>3</v>
      </c>
      <c r="ED584" s="2"/>
      <c r="EE584" s="2">
        <v>53551142</v>
      </c>
      <c r="EF584" s="2">
        <v>2</v>
      </c>
      <c r="EG584" s="2" t="s">
        <v>38</v>
      </c>
      <c r="EH584" s="2">
        <v>15</v>
      </c>
      <c r="EI584" s="2" t="s">
        <v>149</v>
      </c>
      <c r="EJ584" s="2">
        <v>1</v>
      </c>
      <c r="EK584" s="2">
        <v>15001</v>
      </c>
      <c r="EL584" s="2" t="s">
        <v>149</v>
      </c>
      <c r="EM584" s="2" t="s">
        <v>150</v>
      </c>
      <c r="EN584" s="2"/>
      <c r="EO584" s="2" t="s">
        <v>3</v>
      </c>
      <c r="EP584" s="2"/>
      <c r="EQ584" s="2">
        <v>0</v>
      </c>
      <c r="ER584" s="2">
        <v>47.95</v>
      </c>
      <c r="ES584" s="2">
        <v>47.95</v>
      </c>
      <c r="ET584" s="2">
        <v>0</v>
      </c>
      <c r="EU584" s="2">
        <v>0</v>
      </c>
      <c r="EV584" s="2">
        <v>0</v>
      </c>
      <c r="EW584" s="2">
        <v>0</v>
      </c>
      <c r="EX584" s="2">
        <v>0</v>
      </c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>
        <v>0</v>
      </c>
      <c r="FR584" s="2">
        <f>ROUND(IF(AND(BH584=3,BI584=3),P584,0),2)</f>
        <v>0</v>
      </c>
      <c r="FS584" s="2">
        <v>0</v>
      </c>
      <c r="FT584" s="2"/>
      <c r="FU584" s="2"/>
      <c r="FV584" s="2"/>
      <c r="FW584" s="2"/>
      <c r="FX584" s="2">
        <v>100</v>
      </c>
      <c r="FY584" s="2">
        <v>49</v>
      </c>
      <c r="FZ584" s="2"/>
      <c r="GA584" s="2" t="s">
        <v>3</v>
      </c>
      <c r="GB584" s="2"/>
      <c r="GC584" s="2"/>
      <c r="GD584" s="2">
        <v>1</v>
      </c>
      <c r="GE584" s="2"/>
      <c r="GF584" s="2">
        <v>1988335351</v>
      </c>
      <c r="GG584" s="2">
        <v>2</v>
      </c>
      <c r="GH584" s="2">
        <v>1</v>
      </c>
      <c r="GI584" s="2">
        <v>-2</v>
      </c>
      <c r="GJ584" s="2">
        <v>0</v>
      </c>
      <c r="GK584" s="2">
        <v>0</v>
      </c>
      <c r="GL584" s="2">
        <f>ROUND(IF(AND(BH584=3,BI584=3,FS584&lt;&gt;0),P584,0),2)</f>
        <v>0</v>
      </c>
      <c r="GM584" s="2">
        <f>ROUND(O584+X584+Y584,2)+GX584</f>
        <v>14777.04</v>
      </c>
      <c r="GN584" s="2">
        <f>IF(OR(BI584=0,BI584=1),ROUND(O584+X584+Y584,2),0)</f>
        <v>14777.04</v>
      </c>
      <c r="GO584" s="2">
        <f>IF(BI584=2,ROUND(O584+X584+Y584,2),0)</f>
        <v>0</v>
      </c>
      <c r="GP584" s="2">
        <f>IF(BI584=4,ROUND(O584+X584+Y584,2)+GX584,0)</f>
        <v>0</v>
      </c>
      <c r="GQ584" s="2"/>
      <c r="GR584" s="2">
        <v>0</v>
      </c>
      <c r="GS584" s="2">
        <v>0</v>
      </c>
      <c r="GT584" s="2">
        <v>0</v>
      </c>
      <c r="GU584" s="2" t="s">
        <v>3</v>
      </c>
      <c r="GV584" s="2">
        <f t="shared" si="391"/>
        <v>0</v>
      </c>
      <c r="GW584" s="2">
        <v>1</v>
      </c>
      <c r="GX584" s="2">
        <f>ROUND(HC584*I584,2)</f>
        <v>0</v>
      </c>
      <c r="GY584" s="2"/>
      <c r="GZ584" s="2"/>
      <c r="HA584" s="2">
        <v>0</v>
      </c>
      <c r="HB584" s="2">
        <v>0</v>
      </c>
      <c r="HC584" s="2">
        <f t="shared" si="392"/>
        <v>0</v>
      </c>
      <c r="HD584" s="2"/>
      <c r="HE584" s="2" t="s">
        <v>3</v>
      </c>
      <c r="HF584" s="2" t="s">
        <v>3</v>
      </c>
      <c r="HG584" s="2"/>
      <c r="HH584" s="2"/>
      <c r="HI584" s="2"/>
      <c r="HJ584" s="2"/>
      <c r="HK584" s="2"/>
      <c r="HL584" s="2"/>
      <c r="HM584" s="2" t="s">
        <v>3</v>
      </c>
      <c r="HN584" s="2" t="s">
        <v>151</v>
      </c>
      <c r="HO584" s="2" t="s">
        <v>152</v>
      </c>
      <c r="HP584" s="2" t="s">
        <v>149</v>
      </c>
      <c r="HQ584" s="2" t="s">
        <v>149</v>
      </c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>
        <v>0</v>
      </c>
      <c r="IL584" s="2"/>
      <c r="IM584" s="2"/>
      <c r="IN584" s="2"/>
      <c r="IO584" s="2"/>
      <c r="IP584" s="2"/>
      <c r="IQ584" s="2"/>
      <c r="IR584" s="2"/>
      <c r="IS584" s="2"/>
      <c r="IT584" s="2"/>
      <c r="IU584" s="2"/>
    </row>
    <row r="585" spans="1:255" x14ac:dyDescent="0.2">
      <c r="A585">
        <v>18</v>
      </c>
      <c r="B585">
        <v>1</v>
      </c>
      <c r="C585">
        <v>1061</v>
      </c>
      <c r="E585" t="s">
        <v>707</v>
      </c>
      <c r="F585" t="s">
        <v>684</v>
      </c>
      <c r="G585" t="s">
        <v>708</v>
      </c>
      <c r="H585" t="s">
        <v>128</v>
      </c>
      <c r="I585">
        <f>I581*J585</f>
        <v>308.17599999999999</v>
      </c>
      <c r="J585">
        <v>103</v>
      </c>
      <c r="K585">
        <v>103</v>
      </c>
      <c r="O585">
        <f>ROUND(CP585,0)</f>
        <v>185895</v>
      </c>
      <c r="P585">
        <f>ROUND(CQ585*I585,0)</f>
        <v>185895</v>
      </c>
      <c r="Q585">
        <f>ROUND(CR585*I585,0)</f>
        <v>0</v>
      </c>
      <c r="R585">
        <f>ROUND(CS585*I585,0)</f>
        <v>0</v>
      </c>
      <c r="S585">
        <f>ROUND(CT585*I585,0)</f>
        <v>0</v>
      </c>
      <c r="T585">
        <f>ROUND(CU585*I585,0)</f>
        <v>0</v>
      </c>
      <c r="U585">
        <f t="shared" si="374"/>
        <v>0</v>
      </c>
      <c r="V585">
        <f t="shared" si="375"/>
        <v>0</v>
      </c>
      <c r="W585">
        <f>ROUND(CX585*I585,0)</f>
        <v>46</v>
      </c>
      <c r="X585">
        <f>ROUND(CY585,0)</f>
        <v>0</v>
      </c>
      <c r="Y585">
        <f>ROUND(CZ585,0)</f>
        <v>0</v>
      </c>
      <c r="AA585">
        <v>53551707</v>
      </c>
      <c r="AB585">
        <f t="shared" si="376"/>
        <v>47.95</v>
      </c>
      <c r="AC585">
        <f t="shared" si="377"/>
        <v>47.95</v>
      </c>
      <c r="AD585">
        <f t="shared" si="393"/>
        <v>0</v>
      </c>
      <c r="AE585">
        <f t="shared" si="394"/>
        <v>0</v>
      </c>
      <c r="AF585">
        <f t="shared" si="394"/>
        <v>0</v>
      </c>
      <c r="AG585">
        <f t="shared" si="378"/>
        <v>0</v>
      </c>
      <c r="AH585">
        <f t="shared" si="395"/>
        <v>0</v>
      </c>
      <c r="AI585">
        <f t="shared" si="395"/>
        <v>0</v>
      </c>
      <c r="AJ585">
        <f t="shared" si="379"/>
        <v>0.15</v>
      </c>
      <c r="AK585">
        <v>47.95</v>
      </c>
      <c r="AL585">
        <v>47.95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0.15</v>
      </c>
      <c r="AT585">
        <v>100</v>
      </c>
      <c r="AU585">
        <v>49</v>
      </c>
      <c r="AV585">
        <v>1</v>
      </c>
      <c r="AW585">
        <v>1</v>
      </c>
      <c r="AZ585">
        <v>1</v>
      </c>
      <c r="BA585">
        <v>1</v>
      </c>
      <c r="BB585">
        <v>1</v>
      </c>
      <c r="BC585">
        <v>12.58</v>
      </c>
      <c r="BD585" t="s">
        <v>3</v>
      </c>
      <c r="BE585" t="s">
        <v>3</v>
      </c>
      <c r="BF585" t="s">
        <v>3</v>
      </c>
      <c r="BG585" t="s">
        <v>3</v>
      </c>
      <c r="BH585">
        <v>3</v>
      </c>
      <c r="BI585">
        <v>1</v>
      </c>
      <c r="BJ585" t="s">
        <v>686</v>
      </c>
      <c r="BM585">
        <v>15001</v>
      </c>
      <c r="BN585">
        <v>0</v>
      </c>
      <c r="BO585" t="s">
        <v>684</v>
      </c>
      <c r="BP585">
        <v>1</v>
      </c>
      <c r="BQ585">
        <v>2</v>
      </c>
      <c r="BR585">
        <v>0</v>
      </c>
      <c r="BS585">
        <v>1</v>
      </c>
      <c r="BT585">
        <v>1</v>
      </c>
      <c r="BU585">
        <v>1</v>
      </c>
      <c r="BV585">
        <v>1</v>
      </c>
      <c r="BW585">
        <v>1</v>
      </c>
      <c r="BX585">
        <v>1</v>
      </c>
      <c r="BY585" t="s">
        <v>3</v>
      </c>
      <c r="BZ585">
        <v>100</v>
      </c>
      <c r="CA585">
        <v>49</v>
      </c>
      <c r="CB585" t="s">
        <v>3</v>
      </c>
      <c r="CE585">
        <v>0</v>
      </c>
      <c r="CF585">
        <v>0</v>
      </c>
      <c r="CG585">
        <v>0</v>
      </c>
      <c r="CM585">
        <v>0</v>
      </c>
      <c r="CN585" t="s">
        <v>3</v>
      </c>
      <c r="CO585">
        <v>0</v>
      </c>
      <c r="CP585">
        <f t="shared" si="380"/>
        <v>185895</v>
      </c>
      <c r="CQ585">
        <f t="shared" si="381"/>
        <v>603.21100000000001</v>
      </c>
      <c r="CR585">
        <f t="shared" si="382"/>
        <v>0</v>
      </c>
      <c r="CS585">
        <f t="shared" si="383"/>
        <v>0</v>
      </c>
      <c r="CT585">
        <f t="shared" si="384"/>
        <v>0</v>
      </c>
      <c r="CU585">
        <f t="shared" si="385"/>
        <v>0</v>
      </c>
      <c r="CV585">
        <f t="shared" si="386"/>
        <v>0</v>
      </c>
      <c r="CW585">
        <f t="shared" si="387"/>
        <v>0</v>
      </c>
      <c r="CX585">
        <f t="shared" si="388"/>
        <v>0.15</v>
      </c>
      <c r="CY585">
        <f t="shared" si="389"/>
        <v>0</v>
      </c>
      <c r="CZ585">
        <f t="shared" si="390"/>
        <v>0</v>
      </c>
      <c r="DC585" t="s">
        <v>3</v>
      </c>
      <c r="DD585" t="s">
        <v>3</v>
      </c>
      <c r="DE585" t="s">
        <v>3</v>
      </c>
      <c r="DF585" t="s">
        <v>3</v>
      </c>
      <c r="DG585" t="s">
        <v>3</v>
      </c>
      <c r="DH585" t="s">
        <v>3</v>
      </c>
      <c r="DI585" t="s">
        <v>3</v>
      </c>
      <c r="DJ585" t="s">
        <v>3</v>
      </c>
      <c r="DK585" t="s">
        <v>3</v>
      </c>
      <c r="DL585" t="s">
        <v>3</v>
      </c>
      <c r="DM585" t="s">
        <v>3</v>
      </c>
      <c r="DN585">
        <v>0</v>
      </c>
      <c r="DO585">
        <v>0</v>
      </c>
      <c r="DP585">
        <v>1</v>
      </c>
      <c r="DQ585">
        <v>1</v>
      </c>
      <c r="DU585">
        <v>1005</v>
      </c>
      <c r="DV585" t="s">
        <v>128</v>
      </c>
      <c r="DW585" t="s">
        <v>128</v>
      </c>
      <c r="DX585">
        <v>1</v>
      </c>
      <c r="DZ585" t="s">
        <v>3</v>
      </c>
      <c r="EA585" t="s">
        <v>3</v>
      </c>
      <c r="EB585" t="s">
        <v>3</v>
      </c>
      <c r="EC585" t="s">
        <v>3</v>
      </c>
      <c r="EE585">
        <v>53551142</v>
      </c>
      <c r="EF585">
        <v>2</v>
      </c>
      <c r="EG585" t="s">
        <v>38</v>
      </c>
      <c r="EH585">
        <v>15</v>
      </c>
      <c r="EI585" t="s">
        <v>149</v>
      </c>
      <c r="EJ585">
        <v>1</v>
      </c>
      <c r="EK585">
        <v>15001</v>
      </c>
      <c r="EL585" t="s">
        <v>149</v>
      </c>
      <c r="EM585" t="s">
        <v>150</v>
      </c>
      <c r="EO585" t="s">
        <v>3</v>
      </c>
      <c r="EQ585">
        <v>0</v>
      </c>
      <c r="ER585">
        <v>47.95</v>
      </c>
      <c r="ES585">
        <v>47.95</v>
      </c>
      <c r="ET585">
        <v>0</v>
      </c>
      <c r="EU585">
        <v>0</v>
      </c>
      <c r="EV585">
        <v>0</v>
      </c>
      <c r="EW585">
        <v>0</v>
      </c>
      <c r="EX585">
        <v>0</v>
      </c>
      <c r="FQ585">
        <v>0</v>
      </c>
      <c r="FR585">
        <f>ROUND(IF(AND(BH585=3,BI585=3),P585,0),0)</f>
        <v>0</v>
      </c>
      <c r="FS585">
        <v>0</v>
      </c>
      <c r="FX585">
        <v>100</v>
      </c>
      <c r="FY585">
        <v>49</v>
      </c>
      <c r="GA585" t="s">
        <v>3</v>
      </c>
      <c r="GD585">
        <v>1</v>
      </c>
      <c r="GF585">
        <v>1988335351</v>
      </c>
      <c r="GG585">
        <v>2</v>
      </c>
      <c r="GH585">
        <v>1</v>
      </c>
      <c r="GI585">
        <v>2</v>
      </c>
      <c r="GJ585">
        <v>0</v>
      </c>
      <c r="GK585">
        <v>0</v>
      </c>
      <c r="GL585">
        <f>ROUND(IF(AND(BH585=3,BI585=3,FS585&lt;&gt;0),P585,0),0)</f>
        <v>0</v>
      </c>
      <c r="GM585">
        <f>ROUND(O585+X585+Y585,0)+GX585</f>
        <v>185895</v>
      </c>
      <c r="GN585">
        <f>IF(OR(BI585=0,BI585=1),ROUND(O585+X585+Y585,0),0)</f>
        <v>185895</v>
      </c>
      <c r="GO585">
        <f>IF(BI585=2,ROUND(O585+X585+Y585,0),0)</f>
        <v>0</v>
      </c>
      <c r="GP585">
        <f>IF(BI585=4,ROUND(O585+X585+Y585,0)+GX585,0)</f>
        <v>0</v>
      </c>
      <c r="GR585">
        <v>0</v>
      </c>
      <c r="GS585">
        <v>3</v>
      </c>
      <c r="GT585">
        <v>0</v>
      </c>
      <c r="GU585" t="s">
        <v>3</v>
      </c>
      <c r="GV585">
        <f t="shared" si="391"/>
        <v>0</v>
      </c>
      <c r="GW585">
        <v>1</v>
      </c>
      <c r="GX585">
        <f>ROUND(HC585*I585,0)</f>
        <v>0</v>
      </c>
      <c r="HA585">
        <v>0</v>
      </c>
      <c r="HB585">
        <v>0</v>
      </c>
      <c r="HC585">
        <f t="shared" si="392"/>
        <v>0</v>
      </c>
      <c r="HE585" t="s">
        <v>3</v>
      </c>
      <c r="HF585" t="s">
        <v>3</v>
      </c>
      <c r="HM585" t="s">
        <v>3</v>
      </c>
      <c r="HN585" t="s">
        <v>151</v>
      </c>
      <c r="HO585" t="s">
        <v>152</v>
      </c>
      <c r="HP585" t="s">
        <v>149</v>
      </c>
      <c r="HQ585" t="s">
        <v>149</v>
      </c>
      <c r="IK585">
        <v>0</v>
      </c>
    </row>
    <row r="586" spans="1:255" x14ac:dyDescent="0.2">
      <c r="A586" s="2">
        <v>18</v>
      </c>
      <c r="B586" s="2">
        <v>1</v>
      </c>
      <c r="C586" s="2">
        <v>1054</v>
      </c>
      <c r="D586" s="2"/>
      <c r="E586" s="2" t="s">
        <v>709</v>
      </c>
      <c r="F586" s="2" t="s">
        <v>688</v>
      </c>
      <c r="G586" s="2" t="s">
        <v>689</v>
      </c>
      <c r="H586" s="2" t="s">
        <v>219</v>
      </c>
      <c r="I586" s="2">
        <f>I580*J586</f>
        <v>419</v>
      </c>
      <c r="J586" s="2">
        <v>140.04010695187165</v>
      </c>
      <c r="K586" s="2">
        <v>140.04010700000001</v>
      </c>
      <c r="L586" s="2"/>
      <c r="M586" s="2"/>
      <c r="N586" s="2"/>
      <c r="O586" s="2">
        <f>ROUND(CP586,2)</f>
        <v>98461</v>
      </c>
      <c r="P586" s="2">
        <f>ROUND(ROUND(CQ586*I586,0)/BC586,2)</f>
        <v>98461</v>
      </c>
      <c r="Q586" s="2">
        <f>ROUND(CR586*I586,2)</f>
        <v>0</v>
      </c>
      <c r="R586" s="2">
        <f>ROUND(CS586*I586,2)</f>
        <v>0</v>
      </c>
      <c r="S586" s="2">
        <f>ROUND(CT586*I586,2)</f>
        <v>0</v>
      </c>
      <c r="T586" s="2">
        <f>ROUND(CU586*I586,2)</f>
        <v>0</v>
      </c>
      <c r="U586" s="2">
        <f t="shared" si="374"/>
        <v>0</v>
      </c>
      <c r="V586" s="2">
        <f t="shared" si="375"/>
        <v>0</v>
      </c>
      <c r="W586" s="2">
        <f>ROUND(CX586*I586,2)</f>
        <v>0</v>
      </c>
      <c r="X586" s="2">
        <f>ROUND(CY586,2)</f>
        <v>0</v>
      </c>
      <c r="Y586" s="2">
        <f>ROUND(CZ586,2)</f>
        <v>0</v>
      </c>
      <c r="Z586" s="2"/>
      <c r="AA586" s="2">
        <v>53551706</v>
      </c>
      <c r="AB586" s="2">
        <f t="shared" si="376"/>
        <v>234.99</v>
      </c>
      <c r="AC586" s="2">
        <f t="shared" si="377"/>
        <v>234.99</v>
      </c>
      <c r="AD586" s="2">
        <f t="shared" si="393"/>
        <v>0</v>
      </c>
      <c r="AE586" s="2">
        <f t="shared" si="394"/>
        <v>0</v>
      </c>
      <c r="AF586" s="2">
        <f t="shared" si="394"/>
        <v>0</v>
      </c>
      <c r="AG586" s="2">
        <f t="shared" si="378"/>
        <v>0</v>
      </c>
      <c r="AH586" s="2">
        <f t="shared" si="395"/>
        <v>0</v>
      </c>
      <c r="AI586" s="2">
        <f t="shared" si="395"/>
        <v>0</v>
      </c>
      <c r="AJ586" s="2">
        <f t="shared" si="379"/>
        <v>0</v>
      </c>
      <c r="AK586" s="2">
        <v>234.99</v>
      </c>
      <c r="AL586" s="2">
        <v>234.99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100</v>
      </c>
      <c r="AU586" s="2">
        <v>49</v>
      </c>
      <c r="AV586" s="2">
        <v>1</v>
      </c>
      <c r="AW586" s="2">
        <v>1</v>
      </c>
      <c r="AX586" s="2"/>
      <c r="AY586" s="2"/>
      <c r="AZ586" s="2">
        <v>1</v>
      </c>
      <c r="BA586" s="2">
        <v>1</v>
      </c>
      <c r="BB586" s="2">
        <v>1</v>
      </c>
      <c r="BC586" s="2">
        <v>1</v>
      </c>
      <c r="BD586" s="2" t="s">
        <v>3</v>
      </c>
      <c r="BE586" s="2" t="s">
        <v>3</v>
      </c>
      <c r="BF586" s="2" t="s">
        <v>3</v>
      </c>
      <c r="BG586" s="2" t="s">
        <v>3</v>
      </c>
      <c r="BH586" s="2">
        <v>3</v>
      </c>
      <c r="BI586" s="2">
        <v>1</v>
      </c>
      <c r="BJ586" s="2" t="s">
        <v>690</v>
      </c>
      <c r="BK586" s="2"/>
      <c r="BL586" s="2"/>
      <c r="BM586" s="2">
        <v>15001</v>
      </c>
      <c r="BN586" s="2">
        <v>0</v>
      </c>
      <c r="BO586" s="2" t="s">
        <v>3</v>
      </c>
      <c r="BP586" s="2">
        <v>0</v>
      </c>
      <c r="BQ586" s="2">
        <v>2</v>
      </c>
      <c r="BR586" s="2">
        <v>0</v>
      </c>
      <c r="BS586" s="2">
        <v>1</v>
      </c>
      <c r="BT586" s="2">
        <v>1</v>
      </c>
      <c r="BU586" s="2">
        <v>1</v>
      </c>
      <c r="BV586" s="2">
        <v>1</v>
      </c>
      <c r="BW586" s="2">
        <v>1</v>
      </c>
      <c r="BX586" s="2">
        <v>1</v>
      </c>
      <c r="BY586" s="2" t="s">
        <v>3</v>
      </c>
      <c r="BZ586" s="2">
        <v>100</v>
      </c>
      <c r="CA586" s="2">
        <v>49</v>
      </c>
      <c r="CB586" s="2" t="s">
        <v>3</v>
      </c>
      <c r="CC586" s="2"/>
      <c r="CD586" s="2"/>
      <c r="CE586" s="2">
        <v>0</v>
      </c>
      <c r="CF586" s="2">
        <v>0</v>
      </c>
      <c r="CG586" s="2">
        <v>0</v>
      </c>
      <c r="CH586" s="2"/>
      <c r="CI586" s="2"/>
      <c r="CJ586" s="2"/>
      <c r="CK586" s="2"/>
      <c r="CL586" s="2"/>
      <c r="CM586" s="2">
        <v>0</v>
      </c>
      <c r="CN586" s="2" t="s">
        <v>3</v>
      </c>
      <c r="CO586" s="2">
        <v>0</v>
      </c>
      <c r="CP586" s="2">
        <f t="shared" si="380"/>
        <v>98461</v>
      </c>
      <c r="CQ586" s="2">
        <f>AC586</f>
        <v>234.99</v>
      </c>
      <c r="CR586" s="2">
        <f t="shared" si="382"/>
        <v>0</v>
      </c>
      <c r="CS586" s="2">
        <f t="shared" si="383"/>
        <v>0</v>
      </c>
      <c r="CT586" s="2">
        <f t="shared" si="384"/>
        <v>0</v>
      </c>
      <c r="CU586" s="2">
        <f t="shared" si="385"/>
        <v>0</v>
      </c>
      <c r="CV586" s="2">
        <f t="shared" si="386"/>
        <v>0</v>
      </c>
      <c r="CW586" s="2">
        <f t="shared" si="387"/>
        <v>0</v>
      </c>
      <c r="CX586" s="2">
        <f t="shared" si="388"/>
        <v>0</v>
      </c>
      <c r="CY586" s="2">
        <f t="shared" si="389"/>
        <v>0</v>
      </c>
      <c r="CZ586" s="2">
        <f t="shared" si="390"/>
        <v>0</v>
      </c>
      <c r="DA586" s="2"/>
      <c r="DB586" s="2"/>
      <c r="DC586" s="2" t="s">
        <v>3</v>
      </c>
      <c r="DD586" s="2" t="s">
        <v>3</v>
      </c>
      <c r="DE586" s="2" t="s">
        <v>3</v>
      </c>
      <c r="DF586" s="2" t="s">
        <v>3</v>
      </c>
      <c r="DG586" s="2" t="s">
        <v>3</v>
      </c>
      <c r="DH586" s="2" t="s">
        <v>3</v>
      </c>
      <c r="DI586" s="2" t="s">
        <v>3</v>
      </c>
      <c r="DJ586" s="2" t="s">
        <v>3</v>
      </c>
      <c r="DK586" s="2" t="s">
        <v>3</v>
      </c>
      <c r="DL586" s="2" t="s">
        <v>3</v>
      </c>
      <c r="DM586" s="2" t="s">
        <v>3</v>
      </c>
      <c r="DN586" s="2">
        <v>0</v>
      </c>
      <c r="DO586" s="2">
        <v>0</v>
      </c>
      <c r="DP586" s="2">
        <v>1</v>
      </c>
      <c r="DQ586" s="2">
        <v>1</v>
      </c>
      <c r="DR586" s="2"/>
      <c r="DS586" s="2"/>
      <c r="DT586" s="2"/>
      <c r="DU586" s="2">
        <v>1013</v>
      </c>
      <c r="DV586" s="2" t="s">
        <v>219</v>
      </c>
      <c r="DW586" s="2" t="s">
        <v>219</v>
      </c>
      <c r="DX586" s="2">
        <v>1</v>
      </c>
      <c r="DY586" s="2"/>
      <c r="DZ586" s="2" t="s">
        <v>3</v>
      </c>
      <c r="EA586" s="2" t="s">
        <v>3</v>
      </c>
      <c r="EB586" s="2" t="s">
        <v>3</v>
      </c>
      <c r="EC586" s="2" t="s">
        <v>3</v>
      </c>
      <c r="ED586" s="2"/>
      <c r="EE586" s="2">
        <v>53551142</v>
      </c>
      <c r="EF586" s="2">
        <v>2</v>
      </c>
      <c r="EG586" s="2" t="s">
        <v>38</v>
      </c>
      <c r="EH586" s="2">
        <v>15</v>
      </c>
      <c r="EI586" s="2" t="s">
        <v>149</v>
      </c>
      <c r="EJ586" s="2">
        <v>1</v>
      </c>
      <c r="EK586" s="2">
        <v>15001</v>
      </c>
      <c r="EL586" s="2" t="s">
        <v>149</v>
      </c>
      <c r="EM586" s="2" t="s">
        <v>150</v>
      </c>
      <c r="EN586" s="2"/>
      <c r="EO586" s="2" t="s">
        <v>3</v>
      </c>
      <c r="EP586" s="2"/>
      <c r="EQ586" s="2">
        <v>0</v>
      </c>
      <c r="ER586" s="2">
        <v>234.99</v>
      </c>
      <c r="ES586" s="2">
        <v>234.99</v>
      </c>
      <c r="ET586" s="2">
        <v>0</v>
      </c>
      <c r="EU586" s="2">
        <v>0</v>
      </c>
      <c r="EV586" s="2">
        <v>0</v>
      </c>
      <c r="EW586" s="2">
        <v>0</v>
      </c>
      <c r="EX586" s="2">
        <v>0</v>
      </c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>
        <v>0</v>
      </c>
      <c r="FR586" s="2">
        <f>ROUND(IF(AND(BH586=3,BI586=3),P586,0),2)</f>
        <v>0</v>
      </c>
      <c r="FS586" s="2">
        <v>0</v>
      </c>
      <c r="FT586" s="2"/>
      <c r="FU586" s="2"/>
      <c r="FV586" s="2"/>
      <c r="FW586" s="2"/>
      <c r="FX586" s="2">
        <v>100</v>
      </c>
      <c r="FY586" s="2">
        <v>49</v>
      </c>
      <c r="FZ586" s="2"/>
      <c r="GA586" s="2" t="s">
        <v>3</v>
      </c>
      <c r="GB586" s="2"/>
      <c r="GC586" s="2"/>
      <c r="GD586" s="2">
        <v>1</v>
      </c>
      <c r="GE586" s="2">
        <v>234.99</v>
      </c>
      <c r="GF586" s="2">
        <v>6250413</v>
      </c>
      <c r="GG586" s="2">
        <v>2</v>
      </c>
      <c r="GH586" s="2">
        <v>0</v>
      </c>
      <c r="GI586" s="2">
        <v>-2</v>
      </c>
      <c r="GJ586" s="2">
        <v>0</v>
      </c>
      <c r="GK586" s="2">
        <v>0</v>
      </c>
      <c r="GL586" s="2">
        <f>ROUND(IF(AND(BH586=3,BI586=3,FS586&lt;&gt;0),P586,0),2)</f>
        <v>0</v>
      </c>
      <c r="GM586" s="2">
        <f>ROUND(O586+X586+Y586,2)+GX586</f>
        <v>98461</v>
      </c>
      <c r="GN586" s="2">
        <f>IF(OR(BI586=0,BI586=1),ROUND(O586+X586+Y586,2),0)</f>
        <v>98461</v>
      </c>
      <c r="GO586" s="2">
        <f>IF(BI586=2,ROUND(O586+X586+Y586,2),0)</f>
        <v>0</v>
      </c>
      <c r="GP586" s="2">
        <f>IF(BI586=4,ROUND(O586+X586+Y586,2)+GX586,0)</f>
        <v>0</v>
      </c>
      <c r="GQ586" s="2"/>
      <c r="GR586" s="2">
        <v>3</v>
      </c>
      <c r="GS586" s="2">
        <v>1</v>
      </c>
      <c r="GT586" s="2">
        <v>0</v>
      </c>
      <c r="GU586" s="2" t="s">
        <v>3</v>
      </c>
      <c r="GV586" s="2">
        <f t="shared" si="391"/>
        <v>0</v>
      </c>
      <c r="GW586" s="2">
        <v>1</v>
      </c>
      <c r="GX586" s="2">
        <f>ROUND(HC586*I586,2)</f>
        <v>0</v>
      </c>
      <c r="GY586" s="2"/>
      <c r="GZ586" s="2"/>
      <c r="HA586" s="2">
        <v>0</v>
      </c>
      <c r="HB586" s="2">
        <v>0</v>
      </c>
      <c r="HC586" s="2">
        <f t="shared" si="392"/>
        <v>0</v>
      </c>
      <c r="HD586" s="2"/>
      <c r="HE586" s="2" t="s">
        <v>3</v>
      </c>
      <c r="HF586" s="2" t="s">
        <v>3</v>
      </c>
      <c r="HG586" s="2">
        <f>ROUND(AC586*I586,0)</f>
        <v>98461</v>
      </c>
      <c r="HH586" s="2"/>
      <c r="HI586" s="2"/>
      <c r="HJ586" s="2"/>
      <c r="HK586" s="2"/>
      <c r="HL586" s="2"/>
      <c r="HM586" s="2" t="s">
        <v>3</v>
      </c>
      <c r="HN586" s="2" t="s">
        <v>151</v>
      </c>
      <c r="HO586" s="2" t="s">
        <v>152</v>
      </c>
      <c r="HP586" s="2" t="s">
        <v>149</v>
      </c>
      <c r="HQ586" s="2" t="s">
        <v>149</v>
      </c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>
        <v>0</v>
      </c>
      <c r="IL586" s="2"/>
      <c r="IM586" s="2"/>
      <c r="IN586" s="2"/>
      <c r="IO586" s="2"/>
      <c r="IP586" s="2"/>
      <c r="IQ586" s="2"/>
      <c r="IR586" s="2"/>
      <c r="IS586" s="2"/>
      <c r="IT586" s="2"/>
      <c r="IU586" s="2"/>
    </row>
    <row r="587" spans="1:255" x14ac:dyDescent="0.2">
      <c r="A587">
        <v>18</v>
      </c>
      <c r="B587">
        <v>1</v>
      </c>
      <c r="C587">
        <v>1062</v>
      </c>
      <c r="E587" t="s">
        <v>709</v>
      </c>
      <c r="F587" t="s">
        <v>688</v>
      </c>
      <c r="G587" t="s">
        <v>689</v>
      </c>
      <c r="H587" t="s">
        <v>219</v>
      </c>
      <c r="I587">
        <f>I581*J587</f>
        <v>419</v>
      </c>
      <c r="J587">
        <v>140.04010695187165</v>
      </c>
      <c r="K587">
        <v>140.04010700000001</v>
      </c>
      <c r="O587">
        <f>ROUND(CP587,0)</f>
        <v>98461</v>
      </c>
      <c r="P587">
        <f>ROUND(CQ587*I587,0)</f>
        <v>98461</v>
      </c>
      <c r="Q587">
        <f>ROUND(CR587*I587,0)</f>
        <v>0</v>
      </c>
      <c r="R587">
        <f>ROUND(CS587*I587,0)</f>
        <v>0</v>
      </c>
      <c r="S587">
        <f>ROUND(CT587*I587,0)</f>
        <v>0</v>
      </c>
      <c r="T587">
        <f>ROUND(CU587*I587,0)</f>
        <v>0</v>
      </c>
      <c r="U587">
        <f t="shared" si="374"/>
        <v>0</v>
      </c>
      <c r="V587">
        <f t="shared" si="375"/>
        <v>0</v>
      </c>
      <c r="W587">
        <f>ROUND(CX587*I587,0)</f>
        <v>0</v>
      </c>
      <c r="X587">
        <f>ROUND(CY587,0)</f>
        <v>0</v>
      </c>
      <c r="Y587">
        <f>ROUND(CZ587,0)</f>
        <v>0</v>
      </c>
      <c r="AA587">
        <v>53551707</v>
      </c>
      <c r="AB587">
        <f t="shared" si="376"/>
        <v>234.99</v>
      </c>
      <c r="AC587">
        <f t="shared" si="377"/>
        <v>234.99</v>
      </c>
      <c r="AD587">
        <f t="shared" si="393"/>
        <v>0</v>
      </c>
      <c r="AE587">
        <f t="shared" si="394"/>
        <v>0</v>
      </c>
      <c r="AF587">
        <f t="shared" si="394"/>
        <v>0</v>
      </c>
      <c r="AG587">
        <f t="shared" si="378"/>
        <v>0</v>
      </c>
      <c r="AH587">
        <f t="shared" si="395"/>
        <v>0</v>
      </c>
      <c r="AI587">
        <f t="shared" si="395"/>
        <v>0</v>
      </c>
      <c r="AJ587">
        <f t="shared" si="379"/>
        <v>0</v>
      </c>
      <c r="AK587">
        <v>234.99</v>
      </c>
      <c r="AL587">
        <v>234.99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100</v>
      </c>
      <c r="AU587">
        <v>49</v>
      </c>
      <c r="AV587">
        <v>1</v>
      </c>
      <c r="AW587">
        <v>1</v>
      </c>
      <c r="AZ587">
        <v>1</v>
      </c>
      <c r="BA587">
        <v>1</v>
      </c>
      <c r="BB587">
        <v>1</v>
      </c>
      <c r="BC587">
        <v>6.14</v>
      </c>
      <c r="BD587" t="s">
        <v>3</v>
      </c>
      <c r="BE587" t="s">
        <v>3</v>
      </c>
      <c r="BF587" t="s">
        <v>3</v>
      </c>
      <c r="BG587" t="s">
        <v>3</v>
      </c>
      <c r="BH587">
        <v>3</v>
      </c>
      <c r="BI587">
        <v>1</v>
      </c>
      <c r="BJ587" t="s">
        <v>690</v>
      </c>
      <c r="BM587">
        <v>15001</v>
      </c>
      <c r="BN587">
        <v>0</v>
      </c>
      <c r="BO587" t="s">
        <v>30</v>
      </c>
      <c r="BP587">
        <v>1</v>
      </c>
      <c r="BQ587">
        <v>2</v>
      </c>
      <c r="BR587">
        <v>0</v>
      </c>
      <c r="BS587">
        <v>1</v>
      </c>
      <c r="BT587">
        <v>1</v>
      </c>
      <c r="BU587">
        <v>1</v>
      </c>
      <c r="BV587">
        <v>1</v>
      </c>
      <c r="BW587">
        <v>1</v>
      </c>
      <c r="BX587">
        <v>1</v>
      </c>
      <c r="BY587" t="s">
        <v>3</v>
      </c>
      <c r="BZ587">
        <v>100</v>
      </c>
      <c r="CA587">
        <v>49</v>
      </c>
      <c r="CB587" t="s">
        <v>3</v>
      </c>
      <c r="CE587">
        <v>0</v>
      </c>
      <c r="CF587">
        <v>0</v>
      </c>
      <c r="CG587">
        <v>0</v>
      </c>
      <c r="CM587">
        <v>0</v>
      </c>
      <c r="CN587" t="s">
        <v>3</v>
      </c>
      <c r="CO587">
        <v>0</v>
      </c>
      <c r="CP587">
        <f t="shared" si="380"/>
        <v>98461</v>
      </c>
      <c r="CQ587">
        <f>AC587</f>
        <v>234.99</v>
      </c>
      <c r="CR587">
        <f t="shared" si="382"/>
        <v>0</v>
      </c>
      <c r="CS587">
        <f t="shared" si="383"/>
        <v>0</v>
      </c>
      <c r="CT587">
        <f t="shared" si="384"/>
        <v>0</v>
      </c>
      <c r="CU587">
        <f t="shared" si="385"/>
        <v>0</v>
      </c>
      <c r="CV587">
        <f t="shared" si="386"/>
        <v>0</v>
      </c>
      <c r="CW587">
        <f t="shared" si="387"/>
        <v>0</v>
      </c>
      <c r="CX587">
        <f t="shared" si="388"/>
        <v>0</v>
      </c>
      <c r="CY587">
        <f t="shared" si="389"/>
        <v>0</v>
      </c>
      <c r="CZ587">
        <f t="shared" si="390"/>
        <v>0</v>
      </c>
      <c r="DC587" t="s">
        <v>3</v>
      </c>
      <c r="DD587" t="s">
        <v>3</v>
      </c>
      <c r="DE587" t="s">
        <v>3</v>
      </c>
      <c r="DF587" t="s">
        <v>3</v>
      </c>
      <c r="DG587" t="s">
        <v>3</v>
      </c>
      <c r="DH587" t="s">
        <v>3</v>
      </c>
      <c r="DI587" t="s">
        <v>3</v>
      </c>
      <c r="DJ587" t="s">
        <v>3</v>
      </c>
      <c r="DK587" t="s">
        <v>3</v>
      </c>
      <c r="DL587" t="s">
        <v>3</v>
      </c>
      <c r="DM587" t="s">
        <v>3</v>
      </c>
      <c r="DN587">
        <v>0</v>
      </c>
      <c r="DO587">
        <v>0</v>
      </c>
      <c r="DP587">
        <v>1</v>
      </c>
      <c r="DQ587">
        <v>1</v>
      </c>
      <c r="DU587">
        <v>1013</v>
      </c>
      <c r="DV587" t="s">
        <v>219</v>
      </c>
      <c r="DW587" t="s">
        <v>219</v>
      </c>
      <c r="DX587">
        <v>1</v>
      </c>
      <c r="DZ587" t="s">
        <v>3</v>
      </c>
      <c r="EA587" t="s">
        <v>3</v>
      </c>
      <c r="EB587" t="s">
        <v>3</v>
      </c>
      <c r="EC587" t="s">
        <v>3</v>
      </c>
      <c r="EE587">
        <v>53551142</v>
      </c>
      <c r="EF587">
        <v>2</v>
      </c>
      <c r="EG587" t="s">
        <v>38</v>
      </c>
      <c r="EH587">
        <v>15</v>
      </c>
      <c r="EI587" t="s">
        <v>149</v>
      </c>
      <c r="EJ587">
        <v>1</v>
      </c>
      <c r="EK587">
        <v>15001</v>
      </c>
      <c r="EL587" t="s">
        <v>149</v>
      </c>
      <c r="EM587" t="s">
        <v>150</v>
      </c>
      <c r="EO587" t="s">
        <v>3</v>
      </c>
      <c r="EQ587">
        <v>0</v>
      </c>
      <c r="ER587">
        <v>234.99</v>
      </c>
      <c r="ES587">
        <v>234.99</v>
      </c>
      <c r="ET587">
        <v>0</v>
      </c>
      <c r="EU587">
        <v>0</v>
      </c>
      <c r="EV587">
        <v>0</v>
      </c>
      <c r="EW587">
        <v>0</v>
      </c>
      <c r="EX587">
        <v>0</v>
      </c>
      <c r="FQ587">
        <v>0</v>
      </c>
      <c r="FR587">
        <f>ROUND(IF(AND(BH587=3,BI587=3),P587,0),0)</f>
        <v>0</v>
      </c>
      <c r="FS587">
        <v>0</v>
      </c>
      <c r="FX587">
        <v>100</v>
      </c>
      <c r="FY587">
        <v>49</v>
      </c>
      <c r="GA587" t="s">
        <v>3</v>
      </c>
      <c r="GD587">
        <v>1</v>
      </c>
      <c r="GE587">
        <v>38.270000000000003</v>
      </c>
      <c r="GF587">
        <v>6250413</v>
      </c>
      <c r="GG587">
        <v>2</v>
      </c>
      <c r="GH587">
        <v>1</v>
      </c>
      <c r="GI587">
        <v>5</v>
      </c>
      <c r="GJ587">
        <v>0</v>
      </c>
      <c r="GK587">
        <v>0</v>
      </c>
      <c r="GL587">
        <f>ROUND(IF(AND(BH587=3,BI587=3,FS587&lt;&gt;0),P587,0),0)</f>
        <v>0</v>
      </c>
      <c r="GM587">
        <f>ROUND(O587+X587+Y587,0)+GX587</f>
        <v>98461</v>
      </c>
      <c r="GN587">
        <f>IF(OR(BI587=0,BI587=1),ROUND(O587+X587+Y587,0),0)</f>
        <v>98461</v>
      </c>
      <c r="GO587">
        <f>IF(BI587=2,ROUND(O587+X587+Y587,0),0)</f>
        <v>0</v>
      </c>
      <c r="GP587">
        <f>IF(BI587=4,ROUND(O587+X587+Y587,0)+GX587,0)</f>
        <v>0</v>
      </c>
      <c r="GR587">
        <v>3</v>
      </c>
      <c r="GS587">
        <v>1</v>
      </c>
      <c r="GT587">
        <v>0</v>
      </c>
      <c r="GU587" t="s">
        <v>3</v>
      </c>
      <c r="GV587">
        <f t="shared" si="391"/>
        <v>0</v>
      </c>
      <c r="GW587">
        <v>1</v>
      </c>
      <c r="GX587">
        <f>ROUND(HC587*I587,0)</f>
        <v>0</v>
      </c>
      <c r="HA587">
        <v>0</v>
      </c>
      <c r="HB587">
        <v>0</v>
      </c>
      <c r="HC587">
        <f t="shared" si="392"/>
        <v>0</v>
      </c>
      <c r="HE587" t="s">
        <v>3</v>
      </c>
      <c r="HF587" t="s">
        <v>3</v>
      </c>
      <c r="HG587">
        <f>ROUND(AC587*I587,0)</f>
        <v>98461</v>
      </c>
      <c r="HM587" t="s">
        <v>3</v>
      </c>
      <c r="HN587" t="s">
        <v>151</v>
      </c>
      <c r="HO587" t="s">
        <v>152</v>
      </c>
      <c r="HP587" t="s">
        <v>149</v>
      </c>
      <c r="HQ587" t="s">
        <v>149</v>
      </c>
      <c r="IK587">
        <v>0</v>
      </c>
    </row>
    <row r="588" spans="1:255" x14ac:dyDescent="0.2">
      <c r="A588" s="2">
        <v>17</v>
      </c>
      <c r="B588" s="2">
        <v>1</v>
      </c>
      <c r="C588" s="2">
        <f>ROW(SmtRes!A1069)</f>
        <v>1069</v>
      </c>
      <c r="D588" s="2">
        <f>ROW(EtalonRes!A984)</f>
        <v>984</v>
      </c>
      <c r="E588" s="2" t="s">
        <v>710</v>
      </c>
      <c r="F588" s="2" t="s">
        <v>676</v>
      </c>
      <c r="G588" s="2" t="s">
        <v>711</v>
      </c>
      <c r="H588" s="2" t="s">
        <v>475</v>
      </c>
      <c r="I588" s="2">
        <f>ROUND(35.37/100,7)</f>
        <v>0.35370000000000001</v>
      </c>
      <c r="J588" s="2">
        <v>0</v>
      </c>
      <c r="K588" s="2">
        <f>ROUND(35.37/100,7)</f>
        <v>0.35370000000000001</v>
      </c>
      <c r="L588" s="2"/>
      <c r="M588" s="2"/>
      <c r="N588" s="2"/>
      <c r="O588" s="2">
        <f>ROUND(CP588,2)</f>
        <v>2563.5</v>
      </c>
      <c r="P588" s="2">
        <f>ROUND(CQ588*I588,2)</f>
        <v>1892.6</v>
      </c>
      <c r="Q588" s="2">
        <f>ROUND(CR588*I588,2)</f>
        <v>220.38</v>
      </c>
      <c r="R588" s="2">
        <f>ROUND(CS588*I588,2)</f>
        <v>5.22</v>
      </c>
      <c r="S588" s="2">
        <f>ROUND(CT588*I588,2)</f>
        <v>450.52</v>
      </c>
      <c r="T588" s="2">
        <f>ROUND(CU588*I588,2)</f>
        <v>0</v>
      </c>
      <c r="U588" s="2">
        <f t="shared" si="374"/>
        <v>47.927534894999994</v>
      </c>
      <c r="V588" s="2">
        <f t="shared" si="375"/>
        <v>0.38641725000000005</v>
      </c>
      <c r="W588" s="2">
        <f>ROUND(CX588*I588,2)</f>
        <v>0</v>
      </c>
      <c r="X588" s="2">
        <f>ROUND(CY588,2)</f>
        <v>410.17</v>
      </c>
      <c r="Y588" s="2">
        <f>ROUND(CZ588,2)</f>
        <v>189.82</v>
      </c>
      <c r="Z588" s="2"/>
      <c r="AA588" s="2">
        <v>53551706</v>
      </c>
      <c r="AB588" s="2">
        <f t="shared" si="376"/>
        <v>7247.64</v>
      </c>
      <c r="AC588" s="2">
        <f t="shared" si="377"/>
        <v>5350.85</v>
      </c>
      <c r="AD588" s="2">
        <f>ROUND(((((ET588*ROUND((1.25*1.15),7)))-((EU588*ROUND((1.25*1.15),7))))+AE588),2)</f>
        <v>623.05999999999995</v>
      </c>
      <c r="AE588" s="2">
        <f>ROUND(((EU588*ROUND((1.25*1.15),7))),2)</f>
        <v>14.75</v>
      </c>
      <c r="AF588" s="2">
        <f>ROUND(((EV588*ROUND((1.15*1.15),7))),2)</f>
        <v>1273.73</v>
      </c>
      <c r="AG588" s="2">
        <f t="shared" si="378"/>
        <v>0</v>
      </c>
      <c r="AH588" s="2">
        <f>((EW588*ROUND((1.15*1.15),7)))</f>
        <v>135.50334999999998</v>
      </c>
      <c r="AI588" s="2">
        <f>((EX588*ROUND((1.25*1.15),7)))</f>
        <v>1.0925</v>
      </c>
      <c r="AJ588" s="2">
        <f t="shared" si="379"/>
        <v>0</v>
      </c>
      <c r="AK588" s="2">
        <v>6747.4</v>
      </c>
      <c r="AL588" s="2">
        <v>5350.85</v>
      </c>
      <c r="AM588" s="2">
        <v>433.43</v>
      </c>
      <c r="AN588" s="2">
        <v>10.26</v>
      </c>
      <c r="AO588" s="2">
        <v>963.12</v>
      </c>
      <c r="AP588" s="2">
        <v>0</v>
      </c>
      <c r="AQ588" s="2">
        <v>102.46</v>
      </c>
      <c r="AR588" s="2">
        <v>0.76</v>
      </c>
      <c r="AS588" s="2">
        <v>0</v>
      </c>
      <c r="AT588" s="2">
        <v>90</v>
      </c>
      <c r="AU588" s="2">
        <v>41.65</v>
      </c>
      <c r="AV588" s="2">
        <v>1</v>
      </c>
      <c r="AW588" s="2">
        <v>1</v>
      </c>
      <c r="AX588" s="2"/>
      <c r="AY588" s="2"/>
      <c r="AZ588" s="2">
        <v>1</v>
      </c>
      <c r="BA588" s="2">
        <v>1</v>
      </c>
      <c r="BB588" s="2">
        <v>1</v>
      </c>
      <c r="BC588" s="2">
        <v>1</v>
      </c>
      <c r="BD588" s="2" t="s">
        <v>3</v>
      </c>
      <c r="BE588" s="2" t="s">
        <v>3</v>
      </c>
      <c r="BF588" s="2" t="s">
        <v>3</v>
      </c>
      <c r="BG588" s="2" t="s">
        <v>3</v>
      </c>
      <c r="BH588" s="2">
        <v>0</v>
      </c>
      <c r="BI588" s="2">
        <v>1</v>
      </c>
      <c r="BJ588" s="2" t="s">
        <v>678</v>
      </c>
      <c r="BK588" s="2"/>
      <c r="BL588" s="2"/>
      <c r="BM588" s="2">
        <v>15001</v>
      </c>
      <c r="BN588" s="2">
        <v>0</v>
      </c>
      <c r="BO588" s="2" t="s">
        <v>3</v>
      </c>
      <c r="BP588" s="2">
        <v>0</v>
      </c>
      <c r="BQ588" s="2">
        <v>2</v>
      </c>
      <c r="BR588" s="2">
        <v>0</v>
      </c>
      <c r="BS588" s="2">
        <v>1</v>
      </c>
      <c r="BT588" s="2">
        <v>1</v>
      </c>
      <c r="BU588" s="2">
        <v>1</v>
      </c>
      <c r="BV588" s="2">
        <v>1</v>
      </c>
      <c r="BW588" s="2">
        <v>1</v>
      </c>
      <c r="BX588" s="2">
        <v>1</v>
      </c>
      <c r="BY588" s="2" t="s">
        <v>3</v>
      </c>
      <c r="BZ588" s="2">
        <v>100</v>
      </c>
      <c r="CA588" s="2">
        <v>49</v>
      </c>
      <c r="CB588" s="2" t="s">
        <v>3</v>
      </c>
      <c r="CC588" s="2"/>
      <c r="CD588" s="2"/>
      <c r="CE588" s="2">
        <v>0</v>
      </c>
      <c r="CF588" s="2">
        <v>0</v>
      </c>
      <c r="CG588" s="2">
        <v>0</v>
      </c>
      <c r="CH588" s="2"/>
      <c r="CI588" s="2"/>
      <c r="CJ588" s="2"/>
      <c r="CK588" s="2"/>
      <c r="CL588" s="2"/>
      <c r="CM588" s="2">
        <v>0</v>
      </c>
      <c r="CN588" s="2" t="s">
        <v>2151</v>
      </c>
      <c r="CO588" s="2">
        <v>0</v>
      </c>
      <c r="CP588" s="2">
        <f t="shared" si="380"/>
        <v>2563.5</v>
      </c>
      <c r="CQ588" s="2">
        <f>AC588*BC588</f>
        <v>5350.85</v>
      </c>
      <c r="CR588" s="2">
        <f t="shared" si="382"/>
        <v>623.05999999999995</v>
      </c>
      <c r="CS588" s="2">
        <f t="shared" si="383"/>
        <v>14.75</v>
      </c>
      <c r="CT588" s="2">
        <f t="shared" si="384"/>
        <v>1273.73</v>
      </c>
      <c r="CU588" s="2">
        <f t="shared" si="385"/>
        <v>0</v>
      </c>
      <c r="CV588" s="2">
        <f t="shared" si="386"/>
        <v>135.50334999999998</v>
      </c>
      <c r="CW588" s="2">
        <f t="shared" si="387"/>
        <v>1.0925</v>
      </c>
      <c r="CX588" s="2">
        <f t="shared" si="388"/>
        <v>0</v>
      </c>
      <c r="CY588" s="2">
        <f t="shared" si="389"/>
        <v>410.166</v>
      </c>
      <c r="CZ588" s="2">
        <f t="shared" si="390"/>
        <v>189.81571</v>
      </c>
      <c r="DA588" s="2"/>
      <c r="DB588" s="2"/>
      <c r="DC588" s="2" t="s">
        <v>3</v>
      </c>
      <c r="DD588" s="2" t="s">
        <v>3</v>
      </c>
      <c r="DE588" s="2" t="s">
        <v>61</v>
      </c>
      <c r="DF588" s="2" t="s">
        <v>61</v>
      </c>
      <c r="DG588" s="2" t="s">
        <v>62</v>
      </c>
      <c r="DH588" s="2" t="s">
        <v>3</v>
      </c>
      <c r="DI588" s="2" t="s">
        <v>62</v>
      </c>
      <c r="DJ588" s="2" t="s">
        <v>61</v>
      </c>
      <c r="DK588" s="2" t="s">
        <v>3</v>
      </c>
      <c r="DL588" s="2" t="s">
        <v>86</v>
      </c>
      <c r="DM588" s="2" t="s">
        <v>63</v>
      </c>
      <c r="DN588" s="2">
        <v>0</v>
      </c>
      <c r="DO588" s="2">
        <v>0</v>
      </c>
      <c r="DP588" s="2">
        <v>1</v>
      </c>
      <c r="DQ588" s="2">
        <v>1</v>
      </c>
      <c r="DR588" s="2"/>
      <c r="DS588" s="2"/>
      <c r="DT588" s="2"/>
      <c r="DU588" s="2">
        <v>1013</v>
      </c>
      <c r="DV588" s="2" t="s">
        <v>475</v>
      </c>
      <c r="DW588" s="2" t="s">
        <v>475</v>
      </c>
      <c r="DX588" s="2">
        <v>1</v>
      </c>
      <c r="DY588" s="2"/>
      <c r="DZ588" s="2" t="s">
        <v>3</v>
      </c>
      <c r="EA588" s="2" t="s">
        <v>3</v>
      </c>
      <c r="EB588" s="2" t="s">
        <v>3</v>
      </c>
      <c r="EC588" s="2" t="s">
        <v>3</v>
      </c>
      <c r="ED588" s="2"/>
      <c r="EE588" s="2">
        <v>53551142</v>
      </c>
      <c r="EF588" s="2">
        <v>2</v>
      </c>
      <c r="EG588" s="2" t="s">
        <v>38</v>
      </c>
      <c r="EH588" s="2">
        <v>15</v>
      </c>
      <c r="EI588" s="2" t="s">
        <v>149</v>
      </c>
      <c r="EJ588" s="2">
        <v>1</v>
      </c>
      <c r="EK588" s="2">
        <v>15001</v>
      </c>
      <c r="EL588" s="2" t="s">
        <v>149</v>
      </c>
      <c r="EM588" s="2" t="s">
        <v>150</v>
      </c>
      <c r="EN588" s="2"/>
      <c r="EO588" s="2" t="s">
        <v>67</v>
      </c>
      <c r="EP588" s="2"/>
      <c r="EQ588" s="2">
        <v>131072</v>
      </c>
      <c r="ER588" s="2">
        <v>6747.4</v>
      </c>
      <c r="ES588" s="2">
        <v>5350.85</v>
      </c>
      <c r="ET588" s="2">
        <v>433.43</v>
      </c>
      <c r="EU588" s="2">
        <v>10.26</v>
      </c>
      <c r="EV588" s="2">
        <v>963.12</v>
      </c>
      <c r="EW588" s="2">
        <v>102.46</v>
      </c>
      <c r="EX588" s="2">
        <v>0.76</v>
      </c>
      <c r="EY588" s="2">
        <v>0</v>
      </c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>
        <v>0</v>
      </c>
      <c r="FR588" s="2">
        <f>ROUND(IF(AND(BH588=3,BI588=3),P588,0),2)</f>
        <v>0</v>
      </c>
      <c r="FS588" s="2">
        <v>0</v>
      </c>
      <c r="FT588" s="2"/>
      <c r="FU588" s="2"/>
      <c r="FV588" s="2"/>
      <c r="FW588" s="2"/>
      <c r="FX588" s="2">
        <v>90</v>
      </c>
      <c r="FY588" s="2">
        <v>41.65</v>
      </c>
      <c r="FZ588" s="2"/>
      <c r="GA588" s="2" t="s">
        <v>3</v>
      </c>
      <c r="GB588" s="2"/>
      <c r="GC588" s="2"/>
      <c r="GD588" s="2">
        <v>1</v>
      </c>
      <c r="GE588" s="2"/>
      <c r="GF588" s="2">
        <v>818637064</v>
      </c>
      <c r="GG588" s="2">
        <v>2</v>
      </c>
      <c r="GH588" s="2">
        <v>1</v>
      </c>
      <c r="GI588" s="2">
        <v>-2</v>
      </c>
      <c r="GJ588" s="2">
        <v>0</v>
      </c>
      <c r="GK588" s="2">
        <v>0</v>
      </c>
      <c r="GL588" s="2">
        <f>ROUND(IF(AND(BH588=3,BI588=3,FS588&lt;&gt;0),P588,0),2)</f>
        <v>0</v>
      </c>
      <c r="GM588" s="2">
        <f>ROUND(O588+X588+Y588,2)+GX588</f>
        <v>3163.49</v>
      </c>
      <c r="GN588" s="2">
        <f>IF(OR(BI588=0,BI588=1),ROUND(O588+X588+Y588,2),0)</f>
        <v>3163.49</v>
      </c>
      <c r="GO588" s="2">
        <f>IF(BI588=2,ROUND(O588+X588+Y588,2),0)</f>
        <v>0</v>
      </c>
      <c r="GP588" s="2">
        <f>IF(BI588=4,ROUND(O588+X588+Y588,2)+GX588,0)</f>
        <v>0</v>
      </c>
      <c r="GQ588" s="2"/>
      <c r="GR588" s="2">
        <v>0</v>
      </c>
      <c r="GS588" s="2">
        <v>0</v>
      </c>
      <c r="GT588" s="2">
        <v>0</v>
      </c>
      <c r="GU588" s="2" t="s">
        <v>3</v>
      </c>
      <c r="GV588" s="2">
        <f t="shared" si="391"/>
        <v>0</v>
      </c>
      <c r="GW588" s="2">
        <v>1</v>
      </c>
      <c r="GX588" s="2">
        <f>ROUND(HC588*I588,2)</f>
        <v>0</v>
      </c>
      <c r="GY588" s="2"/>
      <c r="GZ588" s="2"/>
      <c r="HA588" s="2">
        <v>0</v>
      </c>
      <c r="HB588" s="2">
        <v>0</v>
      </c>
      <c r="HC588" s="2">
        <f t="shared" si="392"/>
        <v>0</v>
      </c>
      <c r="HD588" s="2"/>
      <c r="HE588" s="2" t="s">
        <v>3</v>
      </c>
      <c r="HF588" s="2" t="s">
        <v>3</v>
      </c>
      <c r="HG588" s="2"/>
      <c r="HH588" s="2"/>
      <c r="HI588" s="2"/>
      <c r="HJ588" s="2"/>
      <c r="HK588" s="2"/>
      <c r="HL588" s="2"/>
      <c r="HM588" s="2" t="s">
        <v>3</v>
      </c>
      <c r="HN588" s="2" t="s">
        <v>151</v>
      </c>
      <c r="HO588" s="2" t="s">
        <v>152</v>
      </c>
      <c r="HP588" s="2" t="s">
        <v>149</v>
      </c>
      <c r="HQ588" s="2" t="s">
        <v>149</v>
      </c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>
        <v>0</v>
      </c>
      <c r="IL588" s="2"/>
      <c r="IM588" s="2"/>
      <c r="IN588" s="2"/>
      <c r="IO588" s="2"/>
      <c r="IP588" s="2"/>
      <c r="IQ588" s="2"/>
      <c r="IR588" s="2"/>
      <c r="IS588" s="2"/>
      <c r="IT588" s="2"/>
      <c r="IU588" s="2"/>
    </row>
    <row r="589" spans="1:255" x14ac:dyDescent="0.2">
      <c r="A589">
        <v>17</v>
      </c>
      <c r="B589">
        <v>1</v>
      </c>
      <c r="C589">
        <f>ROW(SmtRes!A1076)</f>
        <v>1076</v>
      </c>
      <c r="D589">
        <f>ROW(EtalonRes!A990)</f>
        <v>990</v>
      </c>
      <c r="E589" t="s">
        <v>710</v>
      </c>
      <c r="F589" t="s">
        <v>676</v>
      </c>
      <c r="G589" t="s">
        <v>711</v>
      </c>
      <c r="H589" t="s">
        <v>475</v>
      </c>
      <c r="I589">
        <f>ROUND(35.37/100,7)</f>
        <v>0.35370000000000001</v>
      </c>
      <c r="J589">
        <v>0</v>
      </c>
      <c r="K589">
        <f>ROUND(35.37/100,7)</f>
        <v>0.35370000000000001</v>
      </c>
      <c r="O589">
        <f>ROUND(CP589,0)</f>
        <v>29727</v>
      </c>
      <c r="P589">
        <f>ROUND(CQ589*I589,0)</f>
        <v>9917</v>
      </c>
      <c r="Q589">
        <f>ROUND(CR589*I589,0)</f>
        <v>3934</v>
      </c>
      <c r="R589">
        <f>ROUND(CS589*I589,0)</f>
        <v>184</v>
      </c>
      <c r="S589">
        <f>ROUND(CT589*I589,0)</f>
        <v>15876</v>
      </c>
      <c r="T589">
        <f>ROUND(CU589*I589,0)</f>
        <v>0</v>
      </c>
      <c r="U589">
        <f t="shared" si="374"/>
        <v>47.927534894999994</v>
      </c>
      <c r="V589">
        <f t="shared" si="375"/>
        <v>0.38641725000000005</v>
      </c>
      <c r="W589">
        <f>ROUND(CX589*I589,0)</f>
        <v>0</v>
      </c>
      <c r="X589">
        <f>ROUND(CY589,0)</f>
        <v>14454</v>
      </c>
      <c r="Y589">
        <f>ROUND(CZ589,0)</f>
        <v>6689</v>
      </c>
      <c r="AA589">
        <v>53551707</v>
      </c>
      <c r="AB589">
        <f t="shared" si="376"/>
        <v>7247.64</v>
      </c>
      <c r="AC589">
        <f t="shared" si="377"/>
        <v>5350.85</v>
      </c>
      <c r="AD589">
        <f>ROUND(((((ET589*ROUND((1.25*1.15),7)))-((EU589*ROUND((1.25*1.15),7))))+AE589),2)</f>
        <v>623.05999999999995</v>
      </c>
      <c r="AE589">
        <f>ROUND(((EU589*ROUND((1.25*1.15),7))),2)</f>
        <v>14.75</v>
      </c>
      <c r="AF589">
        <f>ROUND(((EV589*ROUND((1.15*1.15),7))),2)</f>
        <v>1273.73</v>
      </c>
      <c r="AG589">
        <f t="shared" si="378"/>
        <v>0</v>
      </c>
      <c r="AH589">
        <f>((EW589*ROUND((1.15*1.15),7)))</f>
        <v>135.50334999999998</v>
      </c>
      <c r="AI589">
        <f>((EX589*ROUND((1.25*1.15),7)))</f>
        <v>1.0925</v>
      </c>
      <c r="AJ589">
        <f t="shared" si="379"/>
        <v>0</v>
      </c>
      <c r="AK589">
        <v>6747.4</v>
      </c>
      <c r="AL589">
        <v>5350.85</v>
      </c>
      <c r="AM589">
        <v>433.43</v>
      </c>
      <c r="AN589">
        <v>10.26</v>
      </c>
      <c r="AO589">
        <v>963.12</v>
      </c>
      <c r="AP589">
        <v>0</v>
      </c>
      <c r="AQ589">
        <v>102.46</v>
      </c>
      <c r="AR589">
        <v>0.76</v>
      </c>
      <c r="AS589">
        <v>0</v>
      </c>
      <c r="AT589">
        <v>90</v>
      </c>
      <c r="AU589">
        <v>41.65</v>
      </c>
      <c r="AV589">
        <v>1</v>
      </c>
      <c r="AW589">
        <v>1</v>
      </c>
      <c r="AZ589">
        <v>1</v>
      </c>
      <c r="BA589">
        <v>35.24</v>
      </c>
      <c r="BB589">
        <v>17.850000000000001</v>
      </c>
      <c r="BC589">
        <v>5.24</v>
      </c>
      <c r="BD589" t="s">
        <v>3</v>
      </c>
      <c r="BE589" t="s">
        <v>3</v>
      </c>
      <c r="BF589" t="s">
        <v>3</v>
      </c>
      <c r="BG589" t="s">
        <v>3</v>
      </c>
      <c r="BH589">
        <v>0</v>
      </c>
      <c r="BI589">
        <v>1</v>
      </c>
      <c r="BJ589" t="s">
        <v>678</v>
      </c>
      <c r="BM589">
        <v>15001</v>
      </c>
      <c r="BN589">
        <v>0</v>
      </c>
      <c r="BO589" t="s">
        <v>676</v>
      </c>
      <c r="BP589">
        <v>1</v>
      </c>
      <c r="BQ589">
        <v>2</v>
      </c>
      <c r="BR589">
        <v>0</v>
      </c>
      <c r="BS589">
        <v>35.24</v>
      </c>
      <c r="BT589">
        <v>1</v>
      </c>
      <c r="BU589">
        <v>1</v>
      </c>
      <c r="BV589">
        <v>1</v>
      </c>
      <c r="BW589">
        <v>1</v>
      </c>
      <c r="BX589">
        <v>1</v>
      </c>
      <c r="BY589" t="s">
        <v>3</v>
      </c>
      <c r="BZ589">
        <v>100</v>
      </c>
      <c r="CA589">
        <v>49</v>
      </c>
      <c r="CB589" t="s">
        <v>3</v>
      </c>
      <c r="CE589">
        <v>0</v>
      </c>
      <c r="CF589">
        <v>0</v>
      </c>
      <c r="CG589">
        <v>0</v>
      </c>
      <c r="CM589">
        <v>0</v>
      </c>
      <c r="CN589" t="s">
        <v>2151</v>
      </c>
      <c r="CO589">
        <v>0</v>
      </c>
      <c r="CP589">
        <f t="shared" si="380"/>
        <v>29727</v>
      </c>
      <c r="CQ589">
        <f>AC589*BC589</f>
        <v>28038.454000000002</v>
      </c>
      <c r="CR589">
        <f t="shared" si="382"/>
        <v>11121.620999999999</v>
      </c>
      <c r="CS589">
        <f t="shared" si="383"/>
        <v>519.79000000000008</v>
      </c>
      <c r="CT589">
        <f t="shared" si="384"/>
        <v>44886.245200000005</v>
      </c>
      <c r="CU589">
        <f t="shared" si="385"/>
        <v>0</v>
      </c>
      <c r="CV589">
        <f t="shared" si="386"/>
        <v>135.50334999999998</v>
      </c>
      <c r="CW589">
        <f t="shared" si="387"/>
        <v>1.0925</v>
      </c>
      <c r="CX589">
        <f t="shared" si="388"/>
        <v>0</v>
      </c>
      <c r="CY589">
        <f t="shared" si="389"/>
        <v>14454</v>
      </c>
      <c r="CZ589">
        <f t="shared" si="390"/>
        <v>6688.99</v>
      </c>
      <c r="DC589" t="s">
        <v>3</v>
      </c>
      <c r="DD589" t="s">
        <v>3</v>
      </c>
      <c r="DE589" t="s">
        <v>61</v>
      </c>
      <c r="DF589" t="s">
        <v>61</v>
      </c>
      <c r="DG589" t="s">
        <v>62</v>
      </c>
      <c r="DH589" t="s">
        <v>3</v>
      </c>
      <c r="DI589" t="s">
        <v>62</v>
      </c>
      <c r="DJ589" t="s">
        <v>61</v>
      </c>
      <c r="DK589" t="s">
        <v>3</v>
      </c>
      <c r="DL589" t="s">
        <v>86</v>
      </c>
      <c r="DM589" t="s">
        <v>63</v>
      </c>
      <c r="DN589">
        <v>0</v>
      </c>
      <c r="DO589">
        <v>0</v>
      </c>
      <c r="DP589">
        <v>1</v>
      </c>
      <c r="DQ589">
        <v>1</v>
      </c>
      <c r="DU589">
        <v>1013</v>
      </c>
      <c r="DV589" t="s">
        <v>475</v>
      </c>
      <c r="DW589" t="s">
        <v>475</v>
      </c>
      <c r="DX589">
        <v>1</v>
      </c>
      <c r="DZ589" t="s">
        <v>3</v>
      </c>
      <c r="EA589" t="s">
        <v>3</v>
      </c>
      <c r="EB589" t="s">
        <v>3</v>
      </c>
      <c r="EC589" t="s">
        <v>3</v>
      </c>
      <c r="EE589">
        <v>53551142</v>
      </c>
      <c r="EF589">
        <v>2</v>
      </c>
      <c r="EG589" t="s">
        <v>38</v>
      </c>
      <c r="EH589">
        <v>15</v>
      </c>
      <c r="EI589" t="s">
        <v>149</v>
      </c>
      <c r="EJ589">
        <v>1</v>
      </c>
      <c r="EK589">
        <v>15001</v>
      </c>
      <c r="EL589" t="s">
        <v>149</v>
      </c>
      <c r="EM589" t="s">
        <v>150</v>
      </c>
      <c r="EO589" t="s">
        <v>67</v>
      </c>
      <c r="EQ589">
        <v>131072</v>
      </c>
      <c r="ER589">
        <v>6747.4</v>
      </c>
      <c r="ES589">
        <v>5350.85</v>
      </c>
      <c r="ET589">
        <v>433.43</v>
      </c>
      <c r="EU589">
        <v>10.26</v>
      </c>
      <c r="EV589">
        <v>963.12</v>
      </c>
      <c r="EW589">
        <v>102.46</v>
      </c>
      <c r="EX589">
        <v>0.76</v>
      </c>
      <c r="EY589">
        <v>0</v>
      </c>
      <c r="FQ589">
        <v>0</v>
      </c>
      <c r="FR589">
        <f>ROUND(IF(AND(BH589=3,BI589=3),P589,0),0)</f>
        <v>0</v>
      </c>
      <c r="FS589">
        <v>0</v>
      </c>
      <c r="FX589">
        <v>90</v>
      </c>
      <c r="FY589">
        <v>41.65</v>
      </c>
      <c r="GA589" t="s">
        <v>3</v>
      </c>
      <c r="GD589">
        <v>1</v>
      </c>
      <c r="GF589">
        <v>818637064</v>
      </c>
      <c r="GG589">
        <v>2</v>
      </c>
      <c r="GH589">
        <v>1</v>
      </c>
      <c r="GI589">
        <v>2</v>
      </c>
      <c r="GJ589">
        <v>0</v>
      </c>
      <c r="GK589">
        <v>0</v>
      </c>
      <c r="GL589">
        <f>ROUND(IF(AND(BH589=3,BI589=3,FS589&lt;&gt;0),P589,0),0)</f>
        <v>0</v>
      </c>
      <c r="GM589">
        <f>ROUND(O589+X589+Y589,0)+GX589</f>
        <v>50870</v>
      </c>
      <c r="GN589">
        <f>IF(OR(BI589=0,BI589=1),ROUND(O589+X589+Y589,0),0)</f>
        <v>50870</v>
      </c>
      <c r="GO589">
        <f>IF(BI589=2,ROUND(O589+X589+Y589,0),0)</f>
        <v>0</v>
      </c>
      <c r="GP589">
        <f>IF(BI589=4,ROUND(O589+X589+Y589,0)+GX589,0)</f>
        <v>0</v>
      </c>
      <c r="GR589">
        <v>0</v>
      </c>
      <c r="GS589">
        <v>0</v>
      </c>
      <c r="GT589">
        <v>0</v>
      </c>
      <c r="GU589" t="s">
        <v>3</v>
      </c>
      <c r="GV589">
        <f t="shared" si="391"/>
        <v>0</v>
      </c>
      <c r="GW589">
        <v>1</v>
      </c>
      <c r="GX589">
        <f>ROUND(HC589*I589,0)</f>
        <v>0</v>
      </c>
      <c r="HA589">
        <v>0</v>
      </c>
      <c r="HB589">
        <v>0</v>
      </c>
      <c r="HC589">
        <f t="shared" si="392"/>
        <v>0</v>
      </c>
      <c r="HE589" t="s">
        <v>3</v>
      </c>
      <c r="HF589" t="s">
        <v>3</v>
      </c>
      <c r="HM589" t="s">
        <v>3</v>
      </c>
      <c r="HN589" t="s">
        <v>151</v>
      </c>
      <c r="HO589" t="s">
        <v>152</v>
      </c>
      <c r="HP589" t="s">
        <v>149</v>
      </c>
      <c r="HQ589" t="s">
        <v>149</v>
      </c>
      <c r="IK589">
        <v>0</v>
      </c>
    </row>
    <row r="590" spans="1:255" x14ac:dyDescent="0.2">
      <c r="A590" s="2">
        <v>18</v>
      </c>
      <c r="B590" s="2">
        <v>1</v>
      </c>
      <c r="C590" s="2">
        <v>1068</v>
      </c>
      <c r="D590" s="2"/>
      <c r="E590" s="2" t="s">
        <v>712</v>
      </c>
      <c r="F590" s="2" t="s">
        <v>680</v>
      </c>
      <c r="G590" s="2" t="s">
        <v>681</v>
      </c>
      <c r="H590" s="2" t="s">
        <v>128</v>
      </c>
      <c r="I590" s="2">
        <f>I588*J590</f>
        <v>-36.431100000000001</v>
      </c>
      <c r="J590" s="2">
        <v>-103</v>
      </c>
      <c r="K590" s="2">
        <v>-103</v>
      </c>
      <c r="L590" s="2"/>
      <c r="M590" s="2"/>
      <c r="N590" s="2"/>
      <c r="O590" s="2">
        <f>ROUND(CP590,2)</f>
        <v>-1056.5</v>
      </c>
      <c r="P590" s="2">
        <f>ROUND(CQ590*I590,2)</f>
        <v>-1056.5</v>
      </c>
      <c r="Q590" s="2">
        <f>ROUND(CR590*I590,2)</f>
        <v>0</v>
      </c>
      <c r="R590" s="2">
        <f>ROUND(CS590*I590,2)</f>
        <v>0</v>
      </c>
      <c r="S590" s="2">
        <f>ROUND(CT590*I590,2)</f>
        <v>0</v>
      </c>
      <c r="T590" s="2">
        <f>ROUND(CU590*I590,2)</f>
        <v>0</v>
      </c>
      <c r="U590" s="2">
        <f t="shared" si="374"/>
        <v>0</v>
      </c>
      <c r="V590" s="2">
        <f t="shared" si="375"/>
        <v>0</v>
      </c>
      <c r="W590" s="2">
        <f>ROUND(CX590*I590,2)</f>
        <v>-5.46</v>
      </c>
      <c r="X590" s="2">
        <f>ROUND(CY590,2)</f>
        <v>0</v>
      </c>
      <c r="Y590" s="2">
        <f>ROUND(CZ590,2)</f>
        <v>0</v>
      </c>
      <c r="Z590" s="2"/>
      <c r="AA590" s="2">
        <v>53551706</v>
      </c>
      <c r="AB590" s="2">
        <f t="shared" si="376"/>
        <v>29</v>
      </c>
      <c r="AC590" s="2">
        <f t="shared" si="377"/>
        <v>29</v>
      </c>
      <c r="AD590" s="2">
        <f>ROUND((((ET590)-(EU590))+AE590),2)</f>
        <v>0</v>
      </c>
      <c r="AE590" s="2">
        <f t="shared" ref="AE590:AF593" si="396">ROUND((EU590),2)</f>
        <v>0</v>
      </c>
      <c r="AF590" s="2">
        <f t="shared" si="396"/>
        <v>0</v>
      </c>
      <c r="AG590" s="2">
        <f t="shared" si="378"/>
        <v>0</v>
      </c>
      <c r="AH590" s="2">
        <f t="shared" ref="AH590:AI593" si="397">(EW590)</f>
        <v>0</v>
      </c>
      <c r="AI590" s="2">
        <f t="shared" si="397"/>
        <v>0</v>
      </c>
      <c r="AJ590" s="2">
        <f t="shared" si="379"/>
        <v>0.15</v>
      </c>
      <c r="AK590" s="2">
        <v>29</v>
      </c>
      <c r="AL590" s="2">
        <v>29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0.15</v>
      </c>
      <c r="AT590" s="2">
        <v>100</v>
      </c>
      <c r="AU590" s="2">
        <v>49</v>
      </c>
      <c r="AV590" s="2">
        <v>1</v>
      </c>
      <c r="AW590" s="2">
        <v>1</v>
      </c>
      <c r="AX590" s="2"/>
      <c r="AY590" s="2"/>
      <c r="AZ590" s="2">
        <v>1</v>
      </c>
      <c r="BA590" s="2">
        <v>1</v>
      </c>
      <c r="BB590" s="2">
        <v>1</v>
      </c>
      <c r="BC590" s="2">
        <v>1</v>
      </c>
      <c r="BD590" s="2" t="s">
        <v>3</v>
      </c>
      <c r="BE590" s="2" t="s">
        <v>3</v>
      </c>
      <c r="BF590" s="2" t="s">
        <v>3</v>
      </c>
      <c r="BG590" s="2" t="s">
        <v>3</v>
      </c>
      <c r="BH590" s="2">
        <v>3</v>
      </c>
      <c r="BI590" s="2">
        <v>1</v>
      </c>
      <c r="BJ590" s="2" t="s">
        <v>682</v>
      </c>
      <c r="BK590" s="2"/>
      <c r="BL590" s="2"/>
      <c r="BM590" s="2">
        <v>15001</v>
      </c>
      <c r="BN590" s="2">
        <v>0</v>
      </c>
      <c r="BO590" s="2" t="s">
        <v>3</v>
      </c>
      <c r="BP590" s="2">
        <v>0</v>
      </c>
      <c r="BQ590" s="2">
        <v>2</v>
      </c>
      <c r="BR590" s="2">
        <v>1</v>
      </c>
      <c r="BS590" s="2">
        <v>1</v>
      </c>
      <c r="BT590" s="2">
        <v>1</v>
      </c>
      <c r="BU590" s="2">
        <v>1</v>
      </c>
      <c r="BV590" s="2">
        <v>1</v>
      </c>
      <c r="BW590" s="2">
        <v>1</v>
      </c>
      <c r="BX590" s="2">
        <v>1</v>
      </c>
      <c r="BY590" s="2" t="s">
        <v>3</v>
      </c>
      <c r="BZ590" s="2">
        <v>100</v>
      </c>
      <c r="CA590" s="2">
        <v>49</v>
      </c>
      <c r="CB590" s="2" t="s">
        <v>3</v>
      </c>
      <c r="CC590" s="2"/>
      <c r="CD590" s="2"/>
      <c r="CE590" s="2">
        <v>0</v>
      </c>
      <c r="CF590" s="2">
        <v>0</v>
      </c>
      <c r="CG590" s="2">
        <v>0</v>
      </c>
      <c r="CH590" s="2"/>
      <c r="CI590" s="2"/>
      <c r="CJ590" s="2"/>
      <c r="CK590" s="2"/>
      <c r="CL590" s="2"/>
      <c r="CM590" s="2">
        <v>0</v>
      </c>
      <c r="CN590" s="2" t="s">
        <v>3</v>
      </c>
      <c r="CO590" s="2">
        <v>0</v>
      </c>
      <c r="CP590" s="2">
        <f t="shared" si="380"/>
        <v>-1056.5</v>
      </c>
      <c r="CQ590" s="2">
        <f>AC590*BC590</f>
        <v>29</v>
      </c>
      <c r="CR590" s="2">
        <f t="shared" si="382"/>
        <v>0</v>
      </c>
      <c r="CS590" s="2">
        <f t="shared" si="383"/>
        <v>0</v>
      </c>
      <c r="CT590" s="2">
        <f t="shared" si="384"/>
        <v>0</v>
      </c>
      <c r="CU590" s="2">
        <f t="shared" si="385"/>
        <v>0</v>
      </c>
      <c r="CV590" s="2">
        <f t="shared" si="386"/>
        <v>0</v>
      </c>
      <c r="CW590" s="2">
        <f t="shared" si="387"/>
        <v>0</v>
      </c>
      <c r="CX590" s="2">
        <f t="shared" si="388"/>
        <v>0.15</v>
      </c>
      <c r="CY590" s="2">
        <f t="shared" si="389"/>
        <v>0</v>
      </c>
      <c r="CZ590" s="2">
        <f t="shared" si="390"/>
        <v>0</v>
      </c>
      <c r="DA590" s="2"/>
      <c r="DB590" s="2"/>
      <c r="DC590" s="2" t="s">
        <v>3</v>
      </c>
      <c r="DD590" s="2" t="s">
        <v>3</v>
      </c>
      <c r="DE590" s="2" t="s">
        <v>3</v>
      </c>
      <c r="DF590" s="2" t="s">
        <v>3</v>
      </c>
      <c r="DG590" s="2" t="s">
        <v>3</v>
      </c>
      <c r="DH590" s="2" t="s">
        <v>3</v>
      </c>
      <c r="DI590" s="2" t="s">
        <v>3</v>
      </c>
      <c r="DJ590" s="2" t="s">
        <v>3</v>
      </c>
      <c r="DK590" s="2" t="s">
        <v>3</v>
      </c>
      <c r="DL590" s="2" t="s">
        <v>3</v>
      </c>
      <c r="DM590" s="2" t="s">
        <v>3</v>
      </c>
      <c r="DN590" s="2">
        <v>0</v>
      </c>
      <c r="DO590" s="2">
        <v>0</v>
      </c>
      <c r="DP590" s="2">
        <v>1</v>
      </c>
      <c r="DQ590" s="2">
        <v>1</v>
      </c>
      <c r="DR590" s="2"/>
      <c r="DS590" s="2"/>
      <c r="DT590" s="2"/>
      <c r="DU590" s="2">
        <v>1005</v>
      </c>
      <c r="DV590" s="2" t="s">
        <v>128</v>
      </c>
      <c r="DW590" s="2" t="s">
        <v>128</v>
      </c>
      <c r="DX590" s="2">
        <v>1</v>
      </c>
      <c r="DY590" s="2"/>
      <c r="DZ590" s="2" t="s">
        <v>3</v>
      </c>
      <c r="EA590" s="2" t="s">
        <v>3</v>
      </c>
      <c r="EB590" s="2" t="s">
        <v>3</v>
      </c>
      <c r="EC590" s="2" t="s">
        <v>3</v>
      </c>
      <c r="ED590" s="2"/>
      <c r="EE590" s="2">
        <v>53551142</v>
      </c>
      <c r="EF590" s="2">
        <v>2</v>
      </c>
      <c r="EG590" s="2" t="s">
        <v>38</v>
      </c>
      <c r="EH590" s="2">
        <v>15</v>
      </c>
      <c r="EI590" s="2" t="s">
        <v>149</v>
      </c>
      <c r="EJ590" s="2">
        <v>1</v>
      </c>
      <c r="EK590" s="2">
        <v>15001</v>
      </c>
      <c r="EL590" s="2" t="s">
        <v>149</v>
      </c>
      <c r="EM590" s="2" t="s">
        <v>150</v>
      </c>
      <c r="EN590" s="2"/>
      <c r="EO590" s="2" t="s">
        <v>3</v>
      </c>
      <c r="EP590" s="2"/>
      <c r="EQ590" s="2">
        <v>32768</v>
      </c>
      <c r="ER590" s="2">
        <v>29</v>
      </c>
      <c r="ES590" s="2">
        <v>29</v>
      </c>
      <c r="ET590" s="2">
        <v>0</v>
      </c>
      <c r="EU590" s="2">
        <v>0</v>
      </c>
      <c r="EV590" s="2">
        <v>0</v>
      </c>
      <c r="EW590" s="2">
        <v>0</v>
      </c>
      <c r="EX590" s="2">
        <v>0</v>
      </c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>
        <v>0</v>
      </c>
      <c r="FR590" s="2">
        <f>ROUND(IF(AND(BH590=3,BI590=3),P590,0),2)</f>
        <v>0</v>
      </c>
      <c r="FS590" s="2">
        <v>0</v>
      </c>
      <c r="FT590" s="2"/>
      <c r="FU590" s="2"/>
      <c r="FV590" s="2"/>
      <c r="FW590" s="2"/>
      <c r="FX590" s="2">
        <v>100</v>
      </c>
      <c r="FY590" s="2">
        <v>49</v>
      </c>
      <c r="FZ590" s="2"/>
      <c r="GA590" s="2" t="s">
        <v>3</v>
      </c>
      <c r="GB590" s="2"/>
      <c r="GC590" s="2"/>
      <c r="GD590" s="2">
        <v>1</v>
      </c>
      <c r="GE590" s="2"/>
      <c r="GF590" s="2">
        <v>1707226279</v>
      </c>
      <c r="GG590" s="2">
        <v>2</v>
      </c>
      <c r="GH590" s="2">
        <v>1</v>
      </c>
      <c r="GI590" s="2">
        <v>-2</v>
      </c>
      <c r="GJ590" s="2">
        <v>0</v>
      </c>
      <c r="GK590" s="2">
        <v>0</v>
      </c>
      <c r="GL590" s="2">
        <f>ROUND(IF(AND(BH590=3,BI590=3,FS590&lt;&gt;0),P590,0),2)</f>
        <v>0</v>
      </c>
      <c r="GM590" s="2">
        <f>ROUND(O590+X590+Y590,2)+GX590</f>
        <v>-1056.5</v>
      </c>
      <c r="GN590" s="2">
        <f>IF(OR(BI590=0,BI590=1),ROUND(O590+X590+Y590,2),0)</f>
        <v>-1056.5</v>
      </c>
      <c r="GO590" s="2">
        <f>IF(BI590=2,ROUND(O590+X590+Y590,2),0)</f>
        <v>0</v>
      </c>
      <c r="GP590" s="2">
        <f>IF(BI590=4,ROUND(O590+X590+Y590,2)+GX590,0)</f>
        <v>0</v>
      </c>
      <c r="GQ590" s="2"/>
      <c r="GR590" s="2">
        <v>0</v>
      </c>
      <c r="GS590" s="2">
        <v>0</v>
      </c>
      <c r="GT590" s="2">
        <v>0</v>
      </c>
      <c r="GU590" s="2" t="s">
        <v>3</v>
      </c>
      <c r="GV590" s="2">
        <f t="shared" si="391"/>
        <v>0</v>
      </c>
      <c r="GW590" s="2">
        <v>1</v>
      </c>
      <c r="GX590" s="2">
        <f>ROUND(HC590*I590,2)</f>
        <v>0</v>
      </c>
      <c r="GY590" s="2"/>
      <c r="GZ590" s="2"/>
      <c r="HA590" s="2">
        <v>0</v>
      </c>
      <c r="HB590" s="2">
        <v>0</v>
      </c>
      <c r="HC590" s="2">
        <f t="shared" si="392"/>
        <v>0</v>
      </c>
      <c r="HD590" s="2"/>
      <c r="HE590" s="2" t="s">
        <v>3</v>
      </c>
      <c r="HF590" s="2" t="s">
        <v>3</v>
      </c>
      <c r="HG590" s="2"/>
      <c r="HH590" s="2"/>
      <c r="HI590" s="2"/>
      <c r="HJ590" s="2"/>
      <c r="HK590" s="2"/>
      <c r="HL590" s="2"/>
      <c r="HM590" s="2" t="s">
        <v>3</v>
      </c>
      <c r="HN590" s="2" t="s">
        <v>151</v>
      </c>
      <c r="HO590" s="2" t="s">
        <v>152</v>
      </c>
      <c r="HP590" s="2" t="s">
        <v>149</v>
      </c>
      <c r="HQ590" s="2" t="s">
        <v>149</v>
      </c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>
        <v>0</v>
      </c>
      <c r="IL590" s="2"/>
      <c r="IM590" s="2"/>
      <c r="IN590" s="2"/>
      <c r="IO590" s="2"/>
      <c r="IP590" s="2"/>
      <c r="IQ590" s="2"/>
      <c r="IR590" s="2"/>
      <c r="IS590" s="2"/>
      <c r="IT590" s="2"/>
      <c r="IU590" s="2"/>
    </row>
    <row r="591" spans="1:255" x14ac:dyDescent="0.2">
      <c r="A591">
        <v>18</v>
      </c>
      <c r="B591">
        <v>1</v>
      </c>
      <c r="C591">
        <v>1075</v>
      </c>
      <c r="E591" t="s">
        <v>712</v>
      </c>
      <c r="F591" t="s">
        <v>680</v>
      </c>
      <c r="G591" t="s">
        <v>681</v>
      </c>
      <c r="H591" t="s">
        <v>128</v>
      </c>
      <c r="I591">
        <f>I589*J591</f>
        <v>-36.431100000000001</v>
      </c>
      <c r="J591">
        <v>-103</v>
      </c>
      <c r="K591">
        <v>-103</v>
      </c>
      <c r="O591">
        <f>ROUND(CP591,0)</f>
        <v>-8537</v>
      </c>
      <c r="P591">
        <f>ROUND(CQ591*I591,0)</f>
        <v>-8537</v>
      </c>
      <c r="Q591">
        <f>ROUND(CR591*I591,0)</f>
        <v>0</v>
      </c>
      <c r="R591">
        <f>ROUND(CS591*I591,0)</f>
        <v>0</v>
      </c>
      <c r="S591">
        <f>ROUND(CT591*I591,0)</f>
        <v>0</v>
      </c>
      <c r="T591">
        <f>ROUND(CU591*I591,0)</f>
        <v>0</v>
      </c>
      <c r="U591">
        <f t="shared" si="374"/>
        <v>0</v>
      </c>
      <c r="V591">
        <f t="shared" si="375"/>
        <v>0</v>
      </c>
      <c r="W591">
        <f>ROUND(CX591*I591,0)</f>
        <v>-5</v>
      </c>
      <c r="X591">
        <f>ROUND(CY591,0)</f>
        <v>0</v>
      </c>
      <c r="Y591">
        <f>ROUND(CZ591,0)</f>
        <v>0</v>
      </c>
      <c r="AA591">
        <v>53551707</v>
      </c>
      <c r="AB591">
        <f t="shared" si="376"/>
        <v>29</v>
      </c>
      <c r="AC591">
        <f t="shared" si="377"/>
        <v>29</v>
      </c>
      <c r="AD591">
        <f>ROUND((((ET591)-(EU591))+AE591),2)</f>
        <v>0</v>
      </c>
      <c r="AE591">
        <f t="shared" si="396"/>
        <v>0</v>
      </c>
      <c r="AF591">
        <f t="shared" si="396"/>
        <v>0</v>
      </c>
      <c r="AG591">
        <f t="shared" si="378"/>
        <v>0</v>
      </c>
      <c r="AH591">
        <f t="shared" si="397"/>
        <v>0</v>
      </c>
      <c r="AI591">
        <f t="shared" si="397"/>
        <v>0</v>
      </c>
      <c r="AJ591">
        <f t="shared" si="379"/>
        <v>0.15</v>
      </c>
      <c r="AK591">
        <v>29</v>
      </c>
      <c r="AL591">
        <v>29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0.15</v>
      </c>
      <c r="AT591">
        <v>100</v>
      </c>
      <c r="AU591">
        <v>49</v>
      </c>
      <c r="AV591">
        <v>1</v>
      </c>
      <c r="AW591">
        <v>1</v>
      </c>
      <c r="AZ591">
        <v>1</v>
      </c>
      <c r="BA591">
        <v>1</v>
      </c>
      <c r="BB591">
        <v>1</v>
      </c>
      <c r="BC591">
        <v>8.08</v>
      </c>
      <c r="BD591" t="s">
        <v>3</v>
      </c>
      <c r="BE591" t="s">
        <v>3</v>
      </c>
      <c r="BF591" t="s">
        <v>3</v>
      </c>
      <c r="BG591" t="s">
        <v>3</v>
      </c>
      <c r="BH591">
        <v>3</v>
      </c>
      <c r="BI591">
        <v>1</v>
      </c>
      <c r="BJ591" t="s">
        <v>682</v>
      </c>
      <c r="BM591">
        <v>15001</v>
      </c>
      <c r="BN591">
        <v>0</v>
      </c>
      <c r="BO591" t="s">
        <v>680</v>
      </c>
      <c r="BP591">
        <v>1</v>
      </c>
      <c r="BQ591">
        <v>2</v>
      </c>
      <c r="BR591">
        <v>1</v>
      </c>
      <c r="BS591">
        <v>1</v>
      </c>
      <c r="BT591">
        <v>1</v>
      </c>
      <c r="BU591">
        <v>1</v>
      </c>
      <c r="BV591">
        <v>1</v>
      </c>
      <c r="BW591">
        <v>1</v>
      </c>
      <c r="BX591">
        <v>1</v>
      </c>
      <c r="BY591" t="s">
        <v>3</v>
      </c>
      <c r="BZ591">
        <v>100</v>
      </c>
      <c r="CA591">
        <v>49</v>
      </c>
      <c r="CB591" t="s">
        <v>3</v>
      </c>
      <c r="CE591">
        <v>0</v>
      </c>
      <c r="CF591">
        <v>0</v>
      </c>
      <c r="CG591">
        <v>0</v>
      </c>
      <c r="CM591">
        <v>0</v>
      </c>
      <c r="CN591" t="s">
        <v>3</v>
      </c>
      <c r="CO591">
        <v>0</v>
      </c>
      <c r="CP591">
        <f t="shared" si="380"/>
        <v>-8537</v>
      </c>
      <c r="CQ591">
        <f>AC591*BC591</f>
        <v>234.32</v>
      </c>
      <c r="CR591">
        <f t="shared" si="382"/>
        <v>0</v>
      </c>
      <c r="CS591">
        <f t="shared" si="383"/>
        <v>0</v>
      </c>
      <c r="CT591">
        <f t="shared" si="384"/>
        <v>0</v>
      </c>
      <c r="CU591">
        <f t="shared" si="385"/>
        <v>0</v>
      </c>
      <c r="CV591">
        <f t="shared" si="386"/>
        <v>0</v>
      </c>
      <c r="CW591">
        <f t="shared" si="387"/>
        <v>0</v>
      </c>
      <c r="CX591">
        <f t="shared" si="388"/>
        <v>0.15</v>
      </c>
      <c r="CY591">
        <f t="shared" si="389"/>
        <v>0</v>
      </c>
      <c r="CZ591">
        <f t="shared" si="390"/>
        <v>0</v>
      </c>
      <c r="DC591" t="s">
        <v>3</v>
      </c>
      <c r="DD591" t="s">
        <v>3</v>
      </c>
      <c r="DE591" t="s">
        <v>3</v>
      </c>
      <c r="DF591" t="s">
        <v>3</v>
      </c>
      <c r="DG591" t="s">
        <v>3</v>
      </c>
      <c r="DH591" t="s">
        <v>3</v>
      </c>
      <c r="DI591" t="s">
        <v>3</v>
      </c>
      <c r="DJ591" t="s">
        <v>3</v>
      </c>
      <c r="DK591" t="s">
        <v>3</v>
      </c>
      <c r="DL591" t="s">
        <v>3</v>
      </c>
      <c r="DM591" t="s">
        <v>3</v>
      </c>
      <c r="DN591">
        <v>0</v>
      </c>
      <c r="DO591">
        <v>0</v>
      </c>
      <c r="DP591">
        <v>1</v>
      </c>
      <c r="DQ591">
        <v>1</v>
      </c>
      <c r="DU591">
        <v>1005</v>
      </c>
      <c r="DV591" t="s">
        <v>128</v>
      </c>
      <c r="DW591" t="s">
        <v>128</v>
      </c>
      <c r="DX591">
        <v>1</v>
      </c>
      <c r="DZ591" t="s">
        <v>3</v>
      </c>
      <c r="EA591" t="s">
        <v>3</v>
      </c>
      <c r="EB591" t="s">
        <v>3</v>
      </c>
      <c r="EC591" t="s">
        <v>3</v>
      </c>
      <c r="EE591">
        <v>53551142</v>
      </c>
      <c r="EF591">
        <v>2</v>
      </c>
      <c r="EG591" t="s">
        <v>38</v>
      </c>
      <c r="EH591">
        <v>15</v>
      </c>
      <c r="EI591" t="s">
        <v>149</v>
      </c>
      <c r="EJ591">
        <v>1</v>
      </c>
      <c r="EK591">
        <v>15001</v>
      </c>
      <c r="EL591" t="s">
        <v>149</v>
      </c>
      <c r="EM591" t="s">
        <v>150</v>
      </c>
      <c r="EO591" t="s">
        <v>3</v>
      </c>
      <c r="EQ591">
        <v>32768</v>
      </c>
      <c r="ER591">
        <v>29</v>
      </c>
      <c r="ES591">
        <v>29</v>
      </c>
      <c r="ET591">
        <v>0</v>
      </c>
      <c r="EU591">
        <v>0</v>
      </c>
      <c r="EV591">
        <v>0</v>
      </c>
      <c r="EW591">
        <v>0</v>
      </c>
      <c r="EX591">
        <v>0</v>
      </c>
      <c r="FQ591">
        <v>0</v>
      </c>
      <c r="FR591">
        <f>ROUND(IF(AND(BH591=3,BI591=3),P591,0),0)</f>
        <v>0</v>
      </c>
      <c r="FS591">
        <v>0</v>
      </c>
      <c r="FX591">
        <v>100</v>
      </c>
      <c r="FY591">
        <v>49</v>
      </c>
      <c r="GA591" t="s">
        <v>3</v>
      </c>
      <c r="GD591">
        <v>1</v>
      </c>
      <c r="GF591">
        <v>1707226279</v>
      </c>
      <c r="GG591">
        <v>2</v>
      </c>
      <c r="GH591">
        <v>1</v>
      </c>
      <c r="GI591">
        <v>2</v>
      </c>
      <c r="GJ591">
        <v>0</v>
      </c>
      <c r="GK591">
        <v>0</v>
      </c>
      <c r="GL591">
        <f>ROUND(IF(AND(BH591=3,BI591=3,FS591&lt;&gt;0),P591,0),0)</f>
        <v>0</v>
      </c>
      <c r="GM591">
        <f>ROUND(O591+X591+Y591,0)+GX591</f>
        <v>-8537</v>
      </c>
      <c r="GN591">
        <f>IF(OR(BI591=0,BI591=1),ROUND(O591+X591+Y591,0),0)</f>
        <v>-8537</v>
      </c>
      <c r="GO591">
        <f>IF(BI591=2,ROUND(O591+X591+Y591,0),0)</f>
        <v>0</v>
      </c>
      <c r="GP591">
        <f>IF(BI591=4,ROUND(O591+X591+Y591,0)+GX591,0)</f>
        <v>0</v>
      </c>
      <c r="GR591">
        <v>0</v>
      </c>
      <c r="GS591">
        <v>0</v>
      </c>
      <c r="GT591">
        <v>0</v>
      </c>
      <c r="GU591" t="s">
        <v>3</v>
      </c>
      <c r="GV591">
        <f t="shared" si="391"/>
        <v>0</v>
      </c>
      <c r="GW591">
        <v>1</v>
      </c>
      <c r="GX591">
        <f>ROUND(HC591*I591,0)</f>
        <v>0</v>
      </c>
      <c r="HA591">
        <v>0</v>
      </c>
      <c r="HB591">
        <v>0</v>
      </c>
      <c r="HC591">
        <f t="shared" si="392"/>
        <v>0</v>
      </c>
      <c r="HE591" t="s">
        <v>3</v>
      </c>
      <c r="HF591" t="s">
        <v>3</v>
      </c>
      <c r="HM591" t="s">
        <v>3</v>
      </c>
      <c r="HN591" t="s">
        <v>151</v>
      </c>
      <c r="HO591" t="s">
        <v>152</v>
      </c>
      <c r="HP591" t="s">
        <v>149</v>
      </c>
      <c r="HQ591" t="s">
        <v>149</v>
      </c>
      <c r="IK591">
        <v>0</v>
      </c>
    </row>
    <row r="592" spans="1:255" x14ac:dyDescent="0.2">
      <c r="A592" s="2">
        <v>18</v>
      </c>
      <c r="B592" s="2">
        <v>1</v>
      </c>
      <c r="C592" s="2">
        <v>1069</v>
      </c>
      <c r="D592" s="2"/>
      <c r="E592" s="2" t="s">
        <v>713</v>
      </c>
      <c r="F592" s="2" t="s">
        <v>714</v>
      </c>
      <c r="G592" s="2" t="s">
        <v>715</v>
      </c>
      <c r="H592" s="2" t="s">
        <v>128</v>
      </c>
      <c r="I592" s="2">
        <f>I588*J592</f>
        <v>36.431100000000001</v>
      </c>
      <c r="J592" s="2">
        <v>103</v>
      </c>
      <c r="K592" s="2">
        <v>103</v>
      </c>
      <c r="L592" s="2"/>
      <c r="M592" s="2"/>
      <c r="N592" s="2"/>
      <c r="O592" s="2">
        <f>ROUND(CP592,2)</f>
        <v>71284</v>
      </c>
      <c r="P592" s="2">
        <f>ROUND(ROUND(CQ592*I592,0)/BC592,2)</f>
        <v>71284</v>
      </c>
      <c r="Q592" s="2">
        <f>ROUND(CR592*I592,2)</f>
        <v>0</v>
      </c>
      <c r="R592" s="2">
        <f>ROUND(CS592*I592,2)</f>
        <v>0</v>
      </c>
      <c r="S592" s="2">
        <f>ROUND(CT592*I592,2)</f>
        <v>0</v>
      </c>
      <c r="T592" s="2">
        <f>ROUND(CU592*I592,2)</f>
        <v>0</v>
      </c>
      <c r="U592" s="2">
        <f t="shared" si="374"/>
        <v>0</v>
      </c>
      <c r="V592" s="2">
        <f t="shared" si="375"/>
        <v>0</v>
      </c>
      <c r="W592" s="2">
        <f>ROUND(CX592*I592,2)</f>
        <v>0</v>
      </c>
      <c r="X592" s="2">
        <f>ROUND(CY592,2)</f>
        <v>0</v>
      </c>
      <c r="Y592" s="2">
        <f>ROUND(CZ592,2)</f>
        <v>0</v>
      </c>
      <c r="Z592" s="2"/>
      <c r="AA592" s="2">
        <v>53551706</v>
      </c>
      <c r="AB592" s="2">
        <f t="shared" si="376"/>
        <v>1956.67</v>
      </c>
      <c r="AC592" s="2">
        <f t="shared" si="377"/>
        <v>1956.67</v>
      </c>
      <c r="AD592" s="2">
        <f>ROUND((((ET592)-(EU592))+AE592),2)</f>
        <v>0</v>
      </c>
      <c r="AE592" s="2">
        <f t="shared" si="396"/>
        <v>0</v>
      </c>
      <c r="AF592" s="2">
        <f t="shared" si="396"/>
        <v>0</v>
      </c>
      <c r="AG592" s="2">
        <f t="shared" si="378"/>
        <v>0</v>
      </c>
      <c r="AH592" s="2">
        <f t="shared" si="397"/>
        <v>0</v>
      </c>
      <c r="AI592" s="2">
        <f t="shared" si="397"/>
        <v>0</v>
      </c>
      <c r="AJ592" s="2">
        <f t="shared" si="379"/>
        <v>0</v>
      </c>
      <c r="AK592" s="2">
        <v>1956.67</v>
      </c>
      <c r="AL592" s="2">
        <v>1956.67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100</v>
      </c>
      <c r="AU592" s="2">
        <v>49</v>
      </c>
      <c r="AV592" s="2">
        <v>1</v>
      </c>
      <c r="AW592" s="2">
        <v>1</v>
      </c>
      <c r="AX592" s="2"/>
      <c r="AY592" s="2"/>
      <c r="AZ592" s="2">
        <v>1</v>
      </c>
      <c r="BA592" s="2">
        <v>1</v>
      </c>
      <c r="BB592" s="2">
        <v>1</v>
      </c>
      <c r="BC592" s="2">
        <v>1</v>
      </c>
      <c r="BD592" s="2" t="s">
        <v>3</v>
      </c>
      <c r="BE592" s="2" t="s">
        <v>3</v>
      </c>
      <c r="BF592" s="2" t="s">
        <v>3</v>
      </c>
      <c r="BG592" s="2" t="s">
        <v>3</v>
      </c>
      <c r="BH592" s="2">
        <v>3</v>
      </c>
      <c r="BI592" s="2">
        <v>1</v>
      </c>
      <c r="BJ592" s="2" t="s">
        <v>3</v>
      </c>
      <c r="BK592" s="2"/>
      <c r="BL592" s="2"/>
      <c r="BM592" s="2">
        <v>15001</v>
      </c>
      <c r="BN592" s="2">
        <v>0</v>
      </c>
      <c r="BO592" s="2" t="s">
        <v>3</v>
      </c>
      <c r="BP592" s="2">
        <v>0</v>
      </c>
      <c r="BQ592" s="2">
        <v>2</v>
      </c>
      <c r="BR592" s="2">
        <v>0</v>
      </c>
      <c r="BS592" s="2">
        <v>1</v>
      </c>
      <c r="BT592" s="2">
        <v>1</v>
      </c>
      <c r="BU592" s="2">
        <v>1</v>
      </c>
      <c r="BV592" s="2">
        <v>1</v>
      </c>
      <c r="BW592" s="2">
        <v>1</v>
      </c>
      <c r="BX592" s="2">
        <v>1</v>
      </c>
      <c r="BY592" s="2" t="s">
        <v>3</v>
      </c>
      <c r="BZ592" s="2">
        <v>100</v>
      </c>
      <c r="CA592" s="2">
        <v>49</v>
      </c>
      <c r="CB592" s="2" t="s">
        <v>3</v>
      </c>
      <c r="CC592" s="2"/>
      <c r="CD592" s="2"/>
      <c r="CE592" s="2">
        <v>0</v>
      </c>
      <c r="CF592" s="2">
        <v>0</v>
      </c>
      <c r="CG592" s="2">
        <v>0</v>
      </c>
      <c r="CH592" s="2"/>
      <c r="CI592" s="2"/>
      <c r="CJ592" s="2"/>
      <c r="CK592" s="2"/>
      <c r="CL592" s="2"/>
      <c r="CM592" s="2">
        <v>0</v>
      </c>
      <c r="CN592" s="2" t="s">
        <v>3</v>
      </c>
      <c r="CO592" s="2">
        <v>0</v>
      </c>
      <c r="CP592" s="2">
        <f t="shared" si="380"/>
        <v>71284</v>
      </c>
      <c r="CQ592" s="2">
        <f>AC592</f>
        <v>1956.67</v>
      </c>
      <c r="CR592" s="2">
        <f t="shared" si="382"/>
        <v>0</v>
      </c>
      <c r="CS592" s="2">
        <f t="shared" si="383"/>
        <v>0</v>
      </c>
      <c r="CT592" s="2">
        <f t="shared" si="384"/>
        <v>0</v>
      </c>
      <c r="CU592" s="2">
        <f t="shared" si="385"/>
        <v>0</v>
      </c>
      <c r="CV592" s="2">
        <f t="shared" si="386"/>
        <v>0</v>
      </c>
      <c r="CW592" s="2">
        <f t="shared" si="387"/>
        <v>0</v>
      </c>
      <c r="CX592" s="2">
        <f t="shared" si="388"/>
        <v>0</v>
      </c>
      <c r="CY592" s="2">
        <f t="shared" si="389"/>
        <v>0</v>
      </c>
      <c r="CZ592" s="2">
        <f t="shared" si="390"/>
        <v>0</v>
      </c>
      <c r="DA592" s="2"/>
      <c r="DB592" s="2"/>
      <c r="DC592" s="2" t="s">
        <v>3</v>
      </c>
      <c r="DD592" s="2" t="s">
        <v>3</v>
      </c>
      <c r="DE592" s="2" t="s">
        <v>3</v>
      </c>
      <c r="DF592" s="2" t="s">
        <v>3</v>
      </c>
      <c r="DG592" s="2" t="s">
        <v>3</v>
      </c>
      <c r="DH592" s="2" t="s">
        <v>3</v>
      </c>
      <c r="DI592" s="2" t="s">
        <v>3</v>
      </c>
      <c r="DJ592" s="2" t="s">
        <v>3</v>
      </c>
      <c r="DK592" s="2" t="s">
        <v>3</v>
      </c>
      <c r="DL592" s="2" t="s">
        <v>3</v>
      </c>
      <c r="DM592" s="2" t="s">
        <v>3</v>
      </c>
      <c r="DN592" s="2">
        <v>0</v>
      </c>
      <c r="DO592" s="2">
        <v>0</v>
      </c>
      <c r="DP592" s="2">
        <v>1</v>
      </c>
      <c r="DQ592" s="2">
        <v>1</v>
      </c>
      <c r="DR592" s="2"/>
      <c r="DS592" s="2"/>
      <c r="DT592" s="2"/>
      <c r="DU592" s="2">
        <v>1005</v>
      </c>
      <c r="DV592" s="2" t="s">
        <v>128</v>
      </c>
      <c r="DW592" s="2" t="s">
        <v>128</v>
      </c>
      <c r="DX592" s="2">
        <v>1</v>
      </c>
      <c r="DY592" s="2"/>
      <c r="DZ592" s="2" t="s">
        <v>3</v>
      </c>
      <c r="EA592" s="2" t="s">
        <v>3</v>
      </c>
      <c r="EB592" s="2" t="s">
        <v>3</v>
      </c>
      <c r="EC592" s="2" t="s">
        <v>3</v>
      </c>
      <c r="ED592" s="2"/>
      <c r="EE592" s="2">
        <v>53551142</v>
      </c>
      <c r="EF592" s="2">
        <v>2</v>
      </c>
      <c r="EG592" s="2" t="s">
        <v>38</v>
      </c>
      <c r="EH592" s="2">
        <v>15</v>
      </c>
      <c r="EI592" s="2" t="s">
        <v>149</v>
      </c>
      <c r="EJ592" s="2">
        <v>1</v>
      </c>
      <c r="EK592" s="2">
        <v>15001</v>
      </c>
      <c r="EL592" s="2" t="s">
        <v>149</v>
      </c>
      <c r="EM592" s="2" t="s">
        <v>150</v>
      </c>
      <c r="EN592" s="2"/>
      <c r="EO592" s="2" t="s">
        <v>3</v>
      </c>
      <c r="EP592" s="2"/>
      <c r="EQ592" s="2">
        <v>0</v>
      </c>
      <c r="ER592" s="2">
        <v>314.79000000000002</v>
      </c>
      <c r="ES592" s="2">
        <v>1956.67</v>
      </c>
      <c r="ET592" s="2">
        <v>0</v>
      </c>
      <c r="EU592" s="2">
        <v>0</v>
      </c>
      <c r="EV592" s="2">
        <v>0</v>
      </c>
      <c r="EW592" s="2">
        <v>0</v>
      </c>
      <c r="EX592" s="2">
        <v>0</v>
      </c>
      <c r="EY592" s="2"/>
      <c r="EZ592" s="2">
        <v>5</v>
      </c>
      <c r="FA592" s="2"/>
      <c r="FB592" s="2"/>
      <c r="FC592" s="2">
        <v>1</v>
      </c>
      <c r="FD592" s="2">
        <v>18</v>
      </c>
      <c r="FE592" s="2"/>
      <c r="FF592" s="2">
        <v>2348</v>
      </c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>
        <v>0</v>
      </c>
      <c r="FR592" s="2">
        <f>ROUND(IF(AND(BH592=3,BI592=3),P592,0),2)</f>
        <v>0</v>
      </c>
      <c r="FS592" s="2">
        <v>0</v>
      </c>
      <c r="FT592" s="2"/>
      <c r="FU592" s="2"/>
      <c r="FV592" s="2"/>
      <c r="FW592" s="2"/>
      <c r="FX592" s="2">
        <v>100</v>
      </c>
      <c r="FY592" s="2">
        <v>49</v>
      </c>
      <c r="FZ592" s="2"/>
      <c r="GA592" s="2" t="s">
        <v>716</v>
      </c>
      <c r="GB592" s="2"/>
      <c r="GC592" s="2"/>
      <c r="GD592" s="2">
        <v>1</v>
      </c>
      <c r="GE592" s="2"/>
      <c r="GF592" s="2">
        <v>-718442095</v>
      </c>
      <c r="GG592" s="2">
        <v>2</v>
      </c>
      <c r="GH592" s="2">
        <v>3</v>
      </c>
      <c r="GI592" s="2">
        <v>-2</v>
      </c>
      <c r="GJ592" s="2">
        <v>0</v>
      </c>
      <c r="GK592" s="2">
        <v>0</v>
      </c>
      <c r="GL592" s="2">
        <f>ROUND(IF(AND(BH592=3,BI592=3,FS592&lt;&gt;0),P592,0),2)</f>
        <v>0</v>
      </c>
      <c r="GM592" s="2">
        <f>ROUND(O592+X592+Y592,2)+GX592</f>
        <v>71284</v>
      </c>
      <c r="GN592" s="2">
        <f>IF(OR(BI592=0,BI592=1),ROUND(O592+X592+Y592,2),0)</f>
        <v>71284</v>
      </c>
      <c r="GO592" s="2">
        <f>IF(BI592=2,ROUND(O592+X592+Y592,2),0)</f>
        <v>0</v>
      </c>
      <c r="GP592" s="2">
        <f>IF(BI592=4,ROUND(O592+X592+Y592,2)+GX592,0)</f>
        <v>0</v>
      </c>
      <c r="GQ592" s="2"/>
      <c r="GR592" s="2">
        <v>1</v>
      </c>
      <c r="GS592" s="2">
        <v>1</v>
      </c>
      <c r="GT592" s="2">
        <v>0</v>
      </c>
      <c r="GU592" s="2" t="s">
        <v>3</v>
      </c>
      <c r="GV592" s="2">
        <f t="shared" si="391"/>
        <v>0</v>
      </c>
      <c r="GW592" s="2">
        <v>1</v>
      </c>
      <c r="GX592" s="2">
        <f>ROUND(HC592*I592,2)</f>
        <v>0</v>
      </c>
      <c r="GY592" s="2"/>
      <c r="GZ592" s="2"/>
      <c r="HA592" s="2">
        <v>0</v>
      </c>
      <c r="HB592" s="2">
        <v>0</v>
      </c>
      <c r="HC592" s="2">
        <f t="shared" si="392"/>
        <v>0</v>
      </c>
      <c r="HD592" s="2"/>
      <c r="HE592" s="2" t="s">
        <v>138</v>
      </c>
      <c r="HF592" s="2" t="s">
        <v>138</v>
      </c>
      <c r="HG592" s="2">
        <f>ROUND(AC592*I592,0)</f>
        <v>71284</v>
      </c>
      <c r="HH592" s="2"/>
      <c r="HI592" s="2"/>
      <c r="HJ592" s="2"/>
      <c r="HK592" s="2"/>
      <c r="HL592" s="2"/>
      <c r="HM592" s="2" t="s">
        <v>3</v>
      </c>
      <c r="HN592" s="2" t="s">
        <v>151</v>
      </c>
      <c r="HO592" s="2" t="s">
        <v>152</v>
      </c>
      <c r="HP592" s="2" t="s">
        <v>149</v>
      </c>
      <c r="HQ592" s="2" t="s">
        <v>149</v>
      </c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>
        <v>0</v>
      </c>
      <c r="IL592" s="2"/>
      <c r="IM592" s="2"/>
      <c r="IN592" s="2"/>
      <c r="IO592" s="2"/>
      <c r="IP592" s="2"/>
      <c r="IQ592" s="2"/>
      <c r="IR592" s="2"/>
      <c r="IS592" s="2"/>
      <c r="IT592" s="2"/>
      <c r="IU592" s="2"/>
    </row>
    <row r="593" spans="1:245" x14ac:dyDescent="0.2">
      <c r="A593">
        <v>18</v>
      </c>
      <c r="B593">
        <v>1</v>
      </c>
      <c r="C593">
        <v>1076</v>
      </c>
      <c r="E593" t="s">
        <v>713</v>
      </c>
      <c r="F593" t="s">
        <v>714</v>
      </c>
      <c r="G593" t="s">
        <v>715</v>
      </c>
      <c r="H593" t="s">
        <v>128</v>
      </c>
      <c r="I593">
        <f>I589*J593</f>
        <v>36.431100000000001</v>
      </c>
      <c r="J593">
        <v>103</v>
      </c>
      <c r="K593">
        <v>103</v>
      </c>
      <c r="O593">
        <f>ROUND(CP593,0)</f>
        <v>72709</v>
      </c>
      <c r="P593">
        <f>ROUND(CQ593*I593,0)</f>
        <v>72709</v>
      </c>
      <c r="Q593">
        <f>ROUND(CR593*I593,0)</f>
        <v>0</v>
      </c>
      <c r="R593">
        <f>ROUND(CS593*I593,0)</f>
        <v>0</v>
      </c>
      <c r="S593">
        <f>ROUND(CT593*I593,0)</f>
        <v>0</v>
      </c>
      <c r="T593">
        <f>ROUND(CU593*I593,0)</f>
        <v>0</v>
      </c>
      <c r="U593">
        <f t="shared" si="374"/>
        <v>0</v>
      </c>
      <c r="V593">
        <f t="shared" si="375"/>
        <v>0</v>
      </c>
      <c r="W593">
        <f>ROUND(CX593*I593,0)</f>
        <v>0</v>
      </c>
      <c r="X593">
        <f>ROUND(CY593,0)</f>
        <v>0</v>
      </c>
      <c r="Y593">
        <f>ROUND(CZ593,0)</f>
        <v>0</v>
      </c>
      <c r="AA593">
        <v>53551707</v>
      </c>
      <c r="AB593">
        <f t="shared" si="376"/>
        <v>1995.8</v>
      </c>
      <c r="AC593">
        <f t="shared" si="377"/>
        <v>1995.8</v>
      </c>
      <c r="AD593">
        <f>ROUND((((ET593)-(EU593))+AE593),2)</f>
        <v>0</v>
      </c>
      <c r="AE593">
        <f t="shared" si="396"/>
        <v>0</v>
      </c>
      <c r="AF593">
        <f t="shared" si="396"/>
        <v>0</v>
      </c>
      <c r="AG593">
        <f t="shared" si="378"/>
        <v>0</v>
      </c>
      <c r="AH593">
        <f t="shared" si="397"/>
        <v>0</v>
      </c>
      <c r="AI593">
        <f t="shared" si="397"/>
        <v>0</v>
      </c>
      <c r="AJ593">
        <f t="shared" si="379"/>
        <v>0</v>
      </c>
      <c r="AK593">
        <v>1995.8000000000002</v>
      </c>
      <c r="AL593">
        <v>1995.8000000000002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100</v>
      </c>
      <c r="AU593">
        <v>49</v>
      </c>
      <c r="AV593">
        <v>1</v>
      </c>
      <c r="AW593">
        <v>1</v>
      </c>
      <c r="AZ593">
        <v>1</v>
      </c>
      <c r="BA593">
        <v>1</v>
      </c>
      <c r="BB593">
        <v>1</v>
      </c>
      <c r="BC593">
        <v>6.14</v>
      </c>
      <c r="BD593" t="s">
        <v>3</v>
      </c>
      <c r="BE593" t="s">
        <v>3</v>
      </c>
      <c r="BF593" t="s">
        <v>3</v>
      </c>
      <c r="BG593" t="s">
        <v>3</v>
      </c>
      <c r="BH593">
        <v>3</v>
      </c>
      <c r="BI593">
        <v>1</v>
      </c>
      <c r="BJ593" t="s">
        <v>3</v>
      </c>
      <c r="BM593">
        <v>15001</v>
      </c>
      <c r="BN593">
        <v>0</v>
      </c>
      <c r="BO593" t="s">
        <v>30</v>
      </c>
      <c r="BP593">
        <v>1</v>
      </c>
      <c r="BQ593">
        <v>2</v>
      </c>
      <c r="BR593">
        <v>0</v>
      </c>
      <c r="BS593">
        <v>1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3</v>
      </c>
      <c r="BZ593">
        <v>100</v>
      </c>
      <c r="CA593">
        <v>49</v>
      </c>
      <c r="CB593" t="s">
        <v>3</v>
      </c>
      <c r="CE593">
        <v>0</v>
      </c>
      <c r="CF593">
        <v>0</v>
      </c>
      <c r="CG593">
        <v>0</v>
      </c>
      <c r="CM593">
        <v>0</v>
      </c>
      <c r="CN593" t="s">
        <v>3</v>
      </c>
      <c r="CO593">
        <v>0</v>
      </c>
      <c r="CP593">
        <f t="shared" si="380"/>
        <v>72709</v>
      </c>
      <c r="CQ593">
        <f>AC593</f>
        <v>1995.8</v>
      </c>
      <c r="CR593">
        <f t="shared" si="382"/>
        <v>0</v>
      </c>
      <c r="CS593">
        <f t="shared" si="383"/>
        <v>0</v>
      </c>
      <c r="CT593">
        <f t="shared" si="384"/>
        <v>0</v>
      </c>
      <c r="CU593">
        <f t="shared" si="385"/>
        <v>0</v>
      </c>
      <c r="CV593">
        <f t="shared" si="386"/>
        <v>0</v>
      </c>
      <c r="CW593">
        <f t="shared" si="387"/>
        <v>0</v>
      </c>
      <c r="CX593">
        <f t="shared" si="388"/>
        <v>0</v>
      </c>
      <c r="CY593">
        <f t="shared" si="389"/>
        <v>0</v>
      </c>
      <c r="CZ593">
        <f t="shared" si="390"/>
        <v>0</v>
      </c>
      <c r="DC593" t="s">
        <v>3</v>
      </c>
      <c r="DD593" t="s">
        <v>3</v>
      </c>
      <c r="DE593" t="s">
        <v>3</v>
      </c>
      <c r="DF593" t="s">
        <v>3</v>
      </c>
      <c r="DG593" t="s">
        <v>3</v>
      </c>
      <c r="DH593" t="s">
        <v>3</v>
      </c>
      <c r="DI593" t="s">
        <v>3</v>
      </c>
      <c r="DJ593" t="s">
        <v>3</v>
      </c>
      <c r="DK593" t="s">
        <v>3</v>
      </c>
      <c r="DL593" t="s">
        <v>3</v>
      </c>
      <c r="DM593" t="s">
        <v>3</v>
      </c>
      <c r="DN593">
        <v>0</v>
      </c>
      <c r="DO593">
        <v>0</v>
      </c>
      <c r="DP593">
        <v>1</v>
      </c>
      <c r="DQ593">
        <v>1</v>
      </c>
      <c r="DU593">
        <v>1005</v>
      </c>
      <c r="DV593" t="s">
        <v>128</v>
      </c>
      <c r="DW593" t="s">
        <v>128</v>
      </c>
      <c r="DX593">
        <v>1</v>
      </c>
      <c r="DZ593" t="s">
        <v>3</v>
      </c>
      <c r="EA593" t="s">
        <v>3</v>
      </c>
      <c r="EB593" t="s">
        <v>3</v>
      </c>
      <c r="EC593" t="s">
        <v>3</v>
      </c>
      <c r="EE593">
        <v>53551142</v>
      </c>
      <c r="EF593">
        <v>2</v>
      </c>
      <c r="EG593" t="s">
        <v>38</v>
      </c>
      <c r="EH593">
        <v>15</v>
      </c>
      <c r="EI593" t="s">
        <v>149</v>
      </c>
      <c r="EJ593">
        <v>1</v>
      </c>
      <c r="EK593">
        <v>15001</v>
      </c>
      <c r="EL593" t="s">
        <v>149</v>
      </c>
      <c r="EM593" t="s">
        <v>150</v>
      </c>
      <c r="EO593" t="s">
        <v>3</v>
      </c>
      <c r="EQ593">
        <v>0</v>
      </c>
      <c r="ER593">
        <v>314.79000000000002</v>
      </c>
      <c r="ES593">
        <v>1995.8000000000002</v>
      </c>
      <c r="ET593">
        <v>0</v>
      </c>
      <c r="EU593">
        <v>0</v>
      </c>
      <c r="EV593">
        <v>0</v>
      </c>
      <c r="EW593">
        <v>0</v>
      </c>
      <c r="EX593">
        <v>0</v>
      </c>
      <c r="EZ593">
        <v>5</v>
      </c>
      <c r="FC593">
        <v>1</v>
      </c>
      <c r="FD593">
        <v>18</v>
      </c>
      <c r="FF593">
        <v>2348</v>
      </c>
      <c r="FQ593">
        <v>0</v>
      </c>
      <c r="FR593">
        <f>ROUND(IF(AND(BH593=3,BI593=3),P593,0),0)</f>
        <v>0</v>
      </c>
      <c r="FS593">
        <v>0</v>
      </c>
      <c r="FX593">
        <v>100</v>
      </c>
      <c r="FY593">
        <v>49</v>
      </c>
      <c r="GA593" t="s">
        <v>717</v>
      </c>
      <c r="GD593">
        <v>1</v>
      </c>
      <c r="GF593">
        <v>-718442095</v>
      </c>
      <c r="GG593">
        <v>2</v>
      </c>
      <c r="GH593">
        <v>3</v>
      </c>
      <c r="GI593">
        <v>5</v>
      </c>
      <c r="GJ593">
        <v>0</v>
      </c>
      <c r="GK593">
        <v>0</v>
      </c>
      <c r="GL593">
        <f>ROUND(IF(AND(BH593=3,BI593=3,FS593&lt;&gt;0),P593,0),0)</f>
        <v>0</v>
      </c>
      <c r="GM593">
        <f>ROUND(O593+X593+Y593,0)+GX593</f>
        <v>72709</v>
      </c>
      <c r="GN593">
        <f>IF(OR(BI593=0,BI593=1),ROUND(O593+X593+Y593,0),0)</f>
        <v>72709</v>
      </c>
      <c r="GO593">
        <f>IF(BI593=2,ROUND(O593+X593+Y593,0),0)</f>
        <v>0</v>
      </c>
      <c r="GP593">
        <f>IF(BI593=4,ROUND(O593+X593+Y593,0)+GX593,0)</f>
        <v>0</v>
      </c>
      <c r="GR593">
        <v>1</v>
      </c>
      <c r="GS593">
        <v>1</v>
      </c>
      <c r="GT593">
        <v>0</v>
      </c>
      <c r="GU593" t="s">
        <v>3</v>
      </c>
      <c r="GV593">
        <f t="shared" si="391"/>
        <v>0</v>
      </c>
      <c r="GW593">
        <v>1</v>
      </c>
      <c r="GX593">
        <f>ROUND(HC593*I593,0)</f>
        <v>0</v>
      </c>
      <c r="HA593">
        <v>0</v>
      </c>
      <c r="HB593">
        <v>0</v>
      </c>
      <c r="HC593">
        <f t="shared" si="392"/>
        <v>0</v>
      </c>
      <c r="HE593" t="s">
        <v>138</v>
      </c>
      <c r="HF593" t="s">
        <v>31</v>
      </c>
      <c r="HG593">
        <f>ROUND(AC593*I593,0)</f>
        <v>72709</v>
      </c>
      <c r="HM593" t="s">
        <v>3</v>
      </c>
      <c r="HN593" t="s">
        <v>151</v>
      </c>
      <c r="HO593" t="s">
        <v>152</v>
      </c>
      <c r="HP593" t="s">
        <v>149</v>
      </c>
      <c r="HQ593" t="s">
        <v>149</v>
      </c>
      <c r="IK593">
        <v>0</v>
      </c>
    </row>
    <row r="595" spans="1:245" x14ac:dyDescent="0.2">
      <c r="A595" s="3">
        <v>51</v>
      </c>
      <c r="B595" s="3">
        <f>B566</f>
        <v>1</v>
      </c>
      <c r="C595" s="3">
        <f>A566</f>
        <v>4</v>
      </c>
      <c r="D595" s="3">
        <f>ROW(A566)</f>
        <v>566</v>
      </c>
      <c r="E595" s="3"/>
      <c r="F595" s="3" t="str">
        <f>IF(F566&lt;&gt;"",F566,"")</f>
        <v/>
      </c>
      <c r="G595" s="3" t="str">
        <f>IF(G566&lt;&gt;"",G566,"")</f>
        <v>7. Потолок (коридор, с/у, лестничный марш)</v>
      </c>
      <c r="H595" s="3">
        <v>0</v>
      </c>
      <c r="I595" s="3"/>
      <c r="J595" s="3"/>
      <c r="K595" s="3"/>
      <c r="L595" s="3"/>
      <c r="M595" s="3"/>
      <c r="N595" s="3"/>
      <c r="O595" s="3">
        <f t="shared" ref="O595:T595" si="398">ROUND(AB595,0)</f>
        <v>199872</v>
      </c>
      <c r="P595" s="3">
        <f t="shared" si="398"/>
        <v>192431</v>
      </c>
      <c r="Q595" s="3">
        <f t="shared" si="398"/>
        <v>2085</v>
      </c>
      <c r="R595" s="3">
        <f t="shared" si="398"/>
        <v>49</v>
      </c>
      <c r="S595" s="3">
        <f t="shared" si="398"/>
        <v>5356</v>
      </c>
      <c r="T595" s="3">
        <f t="shared" si="398"/>
        <v>0</v>
      </c>
      <c r="U595" s="3">
        <f>AH595</f>
        <v>583.03727559499998</v>
      </c>
      <c r="V595" s="3">
        <f>AI595</f>
        <v>3.6551772499999999</v>
      </c>
      <c r="W595" s="3">
        <f>ROUND(AJ595,0)</f>
        <v>-5</v>
      </c>
      <c r="X595" s="3">
        <f>ROUND(AK595,0)</f>
        <v>4865</v>
      </c>
      <c r="Y595" s="3">
        <f>ROUND(AL595,0)</f>
        <v>2288</v>
      </c>
      <c r="Z595" s="3"/>
      <c r="AA595" s="3"/>
      <c r="AB595" s="3">
        <f>ROUND(SUMIF(AA570:AA593,"=53551706",O570:O593),0)</f>
        <v>199872</v>
      </c>
      <c r="AC595" s="3">
        <f>ROUND(SUMIF(AA570:AA593,"=53551706",P570:P593),0)</f>
        <v>192431</v>
      </c>
      <c r="AD595" s="3">
        <f>ROUND(SUMIF(AA570:AA593,"=53551706",Q570:Q593),0)</f>
        <v>2085</v>
      </c>
      <c r="AE595" s="3">
        <f>ROUND(SUMIF(AA570:AA593,"=53551706",R570:R593),0)</f>
        <v>49</v>
      </c>
      <c r="AF595" s="3">
        <f>ROUND(SUMIF(AA570:AA593,"=53551706",S570:S593),0)</f>
        <v>5356</v>
      </c>
      <c r="AG595" s="3">
        <f>ROUND(SUMIF(AA570:AA593,"=53551706",T570:T593),0)</f>
        <v>0</v>
      </c>
      <c r="AH595" s="3">
        <f>SUMIF(AA570:AA593,"=53551706",U570:U593)</f>
        <v>583.03727559499998</v>
      </c>
      <c r="AI595" s="3">
        <f>SUMIF(AA570:AA593,"=53551706",V570:V593)</f>
        <v>3.6551772499999999</v>
      </c>
      <c r="AJ595" s="3">
        <f>ROUND(SUMIF(AA570:AA593,"=53551706",W570:W593),0)</f>
        <v>-5</v>
      </c>
      <c r="AK595" s="3">
        <f>ROUND(SUMIF(AA570:AA593,"=53551706",X570:X593),0)</f>
        <v>4865</v>
      </c>
      <c r="AL595" s="3">
        <f>ROUND(SUMIF(AA570:AA593,"=53551706",Y570:Y593),0)</f>
        <v>2288</v>
      </c>
      <c r="AM595" s="3"/>
      <c r="AN595" s="3"/>
      <c r="AO595" s="3">
        <f t="shared" ref="AO595:BD595" si="399">ROUND(BX595,0)</f>
        <v>0</v>
      </c>
      <c r="AP595" s="3">
        <f t="shared" si="399"/>
        <v>0</v>
      </c>
      <c r="AQ595" s="3">
        <f t="shared" si="399"/>
        <v>0</v>
      </c>
      <c r="AR595" s="3">
        <f t="shared" si="399"/>
        <v>207025</v>
      </c>
      <c r="AS595" s="3">
        <f t="shared" si="399"/>
        <v>207025</v>
      </c>
      <c r="AT595" s="3">
        <f t="shared" si="399"/>
        <v>0</v>
      </c>
      <c r="AU595" s="3">
        <f t="shared" si="399"/>
        <v>0</v>
      </c>
      <c r="AV595" s="3">
        <f t="shared" si="399"/>
        <v>192431</v>
      </c>
      <c r="AW595" s="3">
        <f t="shared" si="399"/>
        <v>192431</v>
      </c>
      <c r="AX595" s="3">
        <f t="shared" si="399"/>
        <v>0</v>
      </c>
      <c r="AY595" s="3">
        <f t="shared" si="399"/>
        <v>192431</v>
      </c>
      <c r="AZ595" s="3">
        <f t="shared" si="399"/>
        <v>0</v>
      </c>
      <c r="BA595" s="3">
        <f t="shared" si="399"/>
        <v>0</v>
      </c>
      <c r="BB595" s="3">
        <f t="shared" si="399"/>
        <v>0</v>
      </c>
      <c r="BC595" s="3">
        <f t="shared" si="399"/>
        <v>0</v>
      </c>
      <c r="BD595" s="3">
        <f t="shared" si="399"/>
        <v>0</v>
      </c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>
        <f>ROUND(SUMIF(AA570:AA593,"=53551706",FQ570:FQ593),0)</f>
        <v>0</v>
      </c>
      <c r="BY595" s="3">
        <f>ROUND(SUMIF(AA570:AA593,"=53551706",FR570:FR593),0)</f>
        <v>0</v>
      </c>
      <c r="BZ595" s="3">
        <f>ROUND(SUMIF(AA570:AA593,"=53551706",GL570:GL593),0)</f>
        <v>0</v>
      </c>
      <c r="CA595" s="3">
        <f>ROUND(SUMIF(AA570:AA593,"=53551706",GM570:GM593),0)</f>
        <v>207025</v>
      </c>
      <c r="CB595" s="3">
        <f>ROUND(SUMIF(AA570:AA593,"=53551706",GN570:GN593),0)</f>
        <v>207025</v>
      </c>
      <c r="CC595" s="3">
        <f>ROUND(SUMIF(AA570:AA593,"=53551706",GO570:GO593),0)</f>
        <v>0</v>
      </c>
      <c r="CD595" s="3">
        <f>ROUND(SUMIF(AA570:AA593,"=53551706",GP570:GP593),0)</f>
        <v>0</v>
      </c>
      <c r="CE595" s="3">
        <f>AC595-BX595</f>
        <v>192431</v>
      </c>
      <c r="CF595" s="3">
        <f>AC595-BY595</f>
        <v>192431</v>
      </c>
      <c r="CG595" s="3">
        <f>BX595-BZ595</f>
        <v>0</v>
      </c>
      <c r="CH595" s="3">
        <f>AC595-BX595-BY595+BZ595</f>
        <v>192431</v>
      </c>
      <c r="CI595" s="3">
        <f>BY595-BZ595</f>
        <v>0</v>
      </c>
      <c r="CJ595" s="3">
        <f>ROUND(SUMIF(AA570:AA593,"=53551706",GX570:GX593),0)</f>
        <v>0</v>
      </c>
      <c r="CK595" s="3">
        <f>ROUND(SUMIF(AA570:AA593,"=53551706",GY570:GY593),0)</f>
        <v>0</v>
      </c>
      <c r="CL595" s="3">
        <f>ROUND(SUMIF(AA570:AA593,"=53551706",GZ570:GZ593),0)</f>
        <v>0</v>
      </c>
      <c r="CM595" s="3">
        <f>ROUND(SUMIF(AA570:AA593,"=53551706",HD570:HD593),0)</f>
        <v>0</v>
      </c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4">
        <f t="shared" ref="DG595:DL595" si="400">ROUND(DT595,0)</f>
        <v>596087</v>
      </c>
      <c r="DH595" s="4">
        <f t="shared" si="400"/>
        <v>370124</v>
      </c>
      <c r="DI595" s="4">
        <f t="shared" si="400"/>
        <v>37210</v>
      </c>
      <c r="DJ595" s="4">
        <f t="shared" si="400"/>
        <v>1739</v>
      </c>
      <c r="DK595" s="4">
        <f t="shared" si="400"/>
        <v>188753</v>
      </c>
      <c r="DL595" s="4">
        <f t="shared" si="400"/>
        <v>0</v>
      </c>
      <c r="DM595" s="4">
        <f>DZ595</f>
        <v>583.03727559499998</v>
      </c>
      <c r="DN595" s="4">
        <f>EA595</f>
        <v>3.6551772499999999</v>
      </c>
      <c r="DO595" s="4">
        <f>ROUND(EB595,0)</f>
        <v>-5</v>
      </c>
      <c r="DP595" s="4">
        <f>ROUND(EC595,0)</f>
        <v>171443</v>
      </c>
      <c r="DQ595" s="4">
        <f>ROUND(ED595,0)</f>
        <v>80633</v>
      </c>
      <c r="DR595" s="4"/>
      <c r="DS595" s="4"/>
      <c r="DT595" s="4">
        <f>ROUND(SUMIF(AA570:AA593,"=53551707",O570:O593),0)</f>
        <v>596087</v>
      </c>
      <c r="DU595" s="4">
        <f>ROUND(SUMIF(AA570:AA593,"=53551707",P570:P593),0)</f>
        <v>370124</v>
      </c>
      <c r="DV595" s="4">
        <f>ROUND(SUMIF(AA570:AA593,"=53551707",Q570:Q593),0)</f>
        <v>37210</v>
      </c>
      <c r="DW595" s="4">
        <f>ROUND(SUMIF(AA570:AA593,"=53551707",R570:R593),0)</f>
        <v>1739</v>
      </c>
      <c r="DX595" s="4">
        <f>ROUND(SUMIF(AA570:AA593,"=53551707",S570:S593),0)</f>
        <v>188753</v>
      </c>
      <c r="DY595" s="4">
        <f>ROUND(SUMIF(AA570:AA593,"=53551707",T570:T593),0)</f>
        <v>0</v>
      </c>
      <c r="DZ595" s="4">
        <f>SUMIF(AA570:AA593,"=53551707",U570:U593)</f>
        <v>583.03727559499998</v>
      </c>
      <c r="EA595" s="4">
        <f>SUMIF(AA570:AA593,"=53551707",V570:V593)</f>
        <v>3.6551772499999999</v>
      </c>
      <c r="EB595" s="4">
        <f>ROUND(SUMIF(AA570:AA593,"=53551707",W570:W593),0)</f>
        <v>-5</v>
      </c>
      <c r="EC595" s="4">
        <f>ROUND(SUMIF(AA570:AA593,"=53551707",X570:X593),0)</f>
        <v>171443</v>
      </c>
      <c r="ED595" s="4">
        <f>ROUND(SUMIF(AA570:AA593,"=53551707",Y570:Y593),0)</f>
        <v>80633</v>
      </c>
      <c r="EE595" s="4"/>
      <c r="EF595" s="4"/>
      <c r="EG595" s="4">
        <f t="shared" ref="EG595:EV595" si="401">ROUND(FP595,0)</f>
        <v>0</v>
      </c>
      <c r="EH595" s="4">
        <f t="shared" si="401"/>
        <v>0</v>
      </c>
      <c r="EI595" s="4">
        <f t="shared" si="401"/>
        <v>0</v>
      </c>
      <c r="EJ595" s="4">
        <f t="shared" si="401"/>
        <v>848163</v>
      </c>
      <c r="EK595" s="4">
        <f t="shared" si="401"/>
        <v>848163</v>
      </c>
      <c r="EL595" s="4">
        <f t="shared" si="401"/>
        <v>0</v>
      </c>
      <c r="EM595" s="4">
        <f t="shared" si="401"/>
        <v>0</v>
      </c>
      <c r="EN595" s="4">
        <f t="shared" si="401"/>
        <v>370124</v>
      </c>
      <c r="EO595" s="4">
        <f t="shared" si="401"/>
        <v>370124</v>
      </c>
      <c r="EP595" s="4">
        <f t="shared" si="401"/>
        <v>0</v>
      </c>
      <c r="EQ595" s="4">
        <f t="shared" si="401"/>
        <v>370124</v>
      </c>
      <c r="ER595" s="4">
        <f t="shared" si="401"/>
        <v>0</v>
      </c>
      <c r="ES595" s="4">
        <f t="shared" si="401"/>
        <v>0</v>
      </c>
      <c r="ET595" s="4">
        <f t="shared" si="401"/>
        <v>0</v>
      </c>
      <c r="EU595" s="4">
        <f t="shared" si="401"/>
        <v>0</v>
      </c>
      <c r="EV595" s="4">
        <f t="shared" si="401"/>
        <v>0</v>
      </c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>
        <f>ROUND(SUMIF(AA570:AA593,"=53551707",FQ570:FQ593),0)</f>
        <v>0</v>
      </c>
      <c r="FQ595" s="4">
        <f>ROUND(SUMIF(AA570:AA593,"=53551707",FR570:FR593),0)</f>
        <v>0</v>
      </c>
      <c r="FR595" s="4">
        <f>ROUND(SUMIF(AA570:AA593,"=53551707",GL570:GL593),0)</f>
        <v>0</v>
      </c>
      <c r="FS595" s="4">
        <f>ROUND(SUMIF(AA570:AA593,"=53551707",GM570:GM593),0)</f>
        <v>848163</v>
      </c>
      <c r="FT595" s="4">
        <f>ROUND(SUMIF(AA570:AA593,"=53551707",GN570:GN593),0)</f>
        <v>848163</v>
      </c>
      <c r="FU595" s="4">
        <f>ROUND(SUMIF(AA570:AA593,"=53551707",GO570:GO593),0)</f>
        <v>0</v>
      </c>
      <c r="FV595" s="4">
        <f>ROUND(SUMIF(AA570:AA593,"=53551707",GP570:GP593),0)</f>
        <v>0</v>
      </c>
      <c r="FW595" s="4">
        <f>DU595-FP595</f>
        <v>370124</v>
      </c>
      <c r="FX595" s="4">
        <f>DU595-FQ595</f>
        <v>370124</v>
      </c>
      <c r="FY595" s="4">
        <f>FP595-FR595</f>
        <v>0</v>
      </c>
      <c r="FZ595" s="4">
        <f>DU595-FP595-FQ595+FR595</f>
        <v>370124</v>
      </c>
      <c r="GA595" s="4">
        <f>FQ595-FR595</f>
        <v>0</v>
      </c>
      <c r="GB595" s="4">
        <f>ROUND(SUMIF(AA570:AA593,"=53551707",GX570:GX593),0)</f>
        <v>0</v>
      </c>
      <c r="GC595" s="4">
        <f>ROUND(SUMIF(AA570:AA593,"=53551707",GY570:GY593),0)</f>
        <v>0</v>
      </c>
      <c r="GD595" s="4">
        <f>ROUND(SUMIF(AA570:AA593,"=53551707",GZ570:GZ593),0)</f>
        <v>0</v>
      </c>
      <c r="GE595" s="4">
        <f>ROUND(SUMIF(AA570:AA593,"=53551707",HD570:HD593),0)</f>
        <v>0</v>
      </c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>
        <v>0</v>
      </c>
    </row>
    <row r="597" spans="1:245" x14ac:dyDescent="0.2">
      <c r="A597" s="5">
        <v>50</v>
      </c>
      <c r="B597" s="5">
        <v>0</v>
      </c>
      <c r="C597" s="5">
        <v>0</v>
      </c>
      <c r="D597" s="5">
        <v>1</v>
      </c>
      <c r="E597" s="5">
        <v>201</v>
      </c>
      <c r="F597" s="5">
        <f>ROUND(Source!O595,O597)</f>
        <v>199872</v>
      </c>
      <c r="G597" s="5" t="s">
        <v>249</v>
      </c>
      <c r="H597" s="5" t="s">
        <v>250</v>
      </c>
      <c r="I597" s="5"/>
      <c r="J597" s="5"/>
      <c r="K597" s="5">
        <v>201</v>
      </c>
      <c r="L597" s="5">
        <v>1</v>
      </c>
      <c r="M597" s="5">
        <v>3</v>
      </c>
      <c r="N597" s="5" t="s">
        <v>3</v>
      </c>
      <c r="O597" s="5">
        <v>2</v>
      </c>
      <c r="P597" s="5">
        <f>ROUND(Source!DG595,O597)</f>
        <v>596087</v>
      </c>
      <c r="Q597" s="5"/>
      <c r="R597" s="5"/>
      <c r="S597" s="5"/>
      <c r="T597" s="5"/>
      <c r="U597" s="5"/>
      <c r="V597" s="5"/>
      <c r="W597" s="5">
        <v>199871.57</v>
      </c>
      <c r="X597" s="5">
        <v>1</v>
      </c>
      <c r="Y597" s="5">
        <v>199871.57</v>
      </c>
      <c r="Z597" s="5">
        <v>596087</v>
      </c>
      <c r="AA597" s="5">
        <v>1</v>
      </c>
      <c r="AB597" s="5">
        <v>596087</v>
      </c>
    </row>
    <row r="598" spans="1:245" x14ac:dyDescent="0.2">
      <c r="A598" s="5">
        <v>50</v>
      </c>
      <c r="B598" s="5">
        <v>0</v>
      </c>
      <c r="C598" s="5">
        <v>0</v>
      </c>
      <c r="D598" s="5">
        <v>1</v>
      </c>
      <c r="E598" s="5">
        <v>202</v>
      </c>
      <c r="F598" s="5">
        <f>ROUND(Source!P595,O598)</f>
        <v>192431</v>
      </c>
      <c r="G598" s="5" t="s">
        <v>251</v>
      </c>
      <c r="H598" s="5" t="s">
        <v>252</v>
      </c>
      <c r="I598" s="5"/>
      <c r="J598" s="5"/>
      <c r="K598" s="5">
        <v>202</v>
      </c>
      <c r="L598" s="5">
        <v>2</v>
      </c>
      <c r="M598" s="5">
        <v>3</v>
      </c>
      <c r="N598" s="5" t="s">
        <v>3</v>
      </c>
      <c r="O598" s="5">
        <v>2</v>
      </c>
      <c r="P598" s="5">
        <f>ROUND(Source!DH595,O598)</f>
        <v>370124</v>
      </c>
      <c r="Q598" s="5"/>
      <c r="R598" s="5"/>
      <c r="S598" s="5"/>
      <c r="T598" s="5"/>
      <c r="U598" s="5"/>
      <c r="V598" s="5"/>
      <c r="W598" s="5">
        <v>192430.78</v>
      </c>
      <c r="X598" s="5">
        <v>1</v>
      </c>
      <c r="Y598" s="5">
        <v>192430.78</v>
      </c>
      <c r="Z598" s="5">
        <v>370124</v>
      </c>
      <c r="AA598" s="5">
        <v>1</v>
      </c>
      <c r="AB598" s="5">
        <v>370124</v>
      </c>
    </row>
    <row r="599" spans="1:245" x14ac:dyDescent="0.2">
      <c r="A599" s="5">
        <v>50</v>
      </c>
      <c r="B599" s="5">
        <v>0</v>
      </c>
      <c r="C599" s="5">
        <v>0</v>
      </c>
      <c r="D599" s="5">
        <v>1</v>
      </c>
      <c r="E599" s="5">
        <v>222</v>
      </c>
      <c r="F599" s="5">
        <f>ROUND(Source!AO595,O599)</f>
        <v>0</v>
      </c>
      <c r="G599" s="5" t="s">
        <v>253</v>
      </c>
      <c r="H599" s="5" t="s">
        <v>254</v>
      </c>
      <c r="I599" s="5"/>
      <c r="J599" s="5"/>
      <c r="K599" s="5">
        <v>222</v>
      </c>
      <c r="L599" s="5">
        <v>3</v>
      </c>
      <c r="M599" s="5">
        <v>3</v>
      </c>
      <c r="N599" s="5" t="s">
        <v>3</v>
      </c>
      <c r="O599" s="5">
        <v>2</v>
      </c>
      <c r="P599" s="5">
        <f>ROUND(Source!EG595,O599)</f>
        <v>0</v>
      </c>
      <c r="Q599" s="5"/>
      <c r="R599" s="5"/>
      <c r="S599" s="5"/>
      <c r="T599" s="5"/>
      <c r="U599" s="5"/>
      <c r="V599" s="5"/>
      <c r="W599" s="5">
        <v>0</v>
      </c>
      <c r="X599" s="5">
        <v>1</v>
      </c>
      <c r="Y599" s="5">
        <v>0</v>
      </c>
      <c r="Z599" s="5">
        <v>0</v>
      </c>
      <c r="AA599" s="5">
        <v>1</v>
      </c>
      <c r="AB599" s="5">
        <v>0</v>
      </c>
    </row>
    <row r="600" spans="1:245" x14ac:dyDescent="0.2">
      <c r="A600" s="5">
        <v>50</v>
      </c>
      <c r="B600" s="5">
        <v>0</v>
      </c>
      <c r="C600" s="5">
        <v>0</v>
      </c>
      <c r="D600" s="5">
        <v>1</v>
      </c>
      <c r="E600" s="5">
        <v>225</v>
      </c>
      <c r="F600" s="5">
        <f>ROUND(Source!AV595,O600)</f>
        <v>192431</v>
      </c>
      <c r="G600" s="5" t="s">
        <v>255</v>
      </c>
      <c r="H600" s="5" t="s">
        <v>256</v>
      </c>
      <c r="I600" s="5"/>
      <c r="J600" s="5"/>
      <c r="K600" s="5">
        <v>225</v>
      </c>
      <c r="L600" s="5">
        <v>4</v>
      </c>
      <c r="M600" s="5">
        <v>3</v>
      </c>
      <c r="N600" s="5" t="s">
        <v>3</v>
      </c>
      <c r="O600" s="5">
        <v>2</v>
      </c>
      <c r="P600" s="5">
        <f>ROUND(Source!EN595,O600)</f>
        <v>370124</v>
      </c>
      <c r="Q600" s="5"/>
      <c r="R600" s="5"/>
      <c r="S600" s="5"/>
      <c r="T600" s="5"/>
      <c r="U600" s="5"/>
      <c r="V600" s="5"/>
      <c r="W600" s="5">
        <v>192430.78</v>
      </c>
      <c r="X600" s="5">
        <v>1</v>
      </c>
      <c r="Y600" s="5">
        <v>192430.78</v>
      </c>
      <c r="Z600" s="5">
        <v>370124</v>
      </c>
      <c r="AA600" s="5">
        <v>1</v>
      </c>
      <c r="AB600" s="5">
        <v>370124</v>
      </c>
    </row>
    <row r="601" spans="1:245" x14ac:dyDescent="0.2">
      <c r="A601" s="5">
        <v>50</v>
      </c>
      <c r="B601" s="5">
        <v>0</v>
      </c>
      <c r="C601" s="5">
        <v>0</v>
      </c>
      <c r="D601" s="5">
        <v>1</v>
      </c>
      <c r="E601" s="5">
        <v>226</v>
      </c>
      <c r="F601" s="5">
        <f>ROUND(Source!AW595,O601)</f>
        <v>192431</v>
      </c>
      <c r="G601" s="5" t="s">
        <v>257</v>
      </c>
      <c r="H601" s="5" t="s">
        <v>258</v>
      </c>
      <c r="I601" s="5"/>
      <c r="J601" s="5"/>
      <c r="K601" s="5">
        <v>226</v>
      </c>
      <c r="L601" s="5">
        <v>5</v>
      </c>
      <c r="M601" s="5">
        <v>3</v>
      </c>
      <c r="N601" s="5" t="s">
        <v>3</v>
      </c>
      <c r="O601" s="5">
        <v>2</v>
      </c>
      <c r="P601" s="5">
        <f>ROUND(Source!EO595,O601)</f>
        <v>370124</v>
      </c>
      <c r="Q601" s="5"/>
      <c r="R601" s="5"/>
      <c r="S601" s="5"/>
      <c r="T601" s="5"/>
      <c r="U601" s="5"/>
      <c r="V601" s="5"/>
      <c r="W601" s="5">
        <v>192430.78</v>
      </c>
      <c r="X601" s="5">
        <v>1</v>
      </c>
      <c r="Y601" s="5">
        <v>192430.78</v>
      </c>
      <c r="Z601" s="5">
        <v>370124</v>
      </c>
      <c r="AA601" s="5">
        <v>1</v>
      </c>
      <c r="AB601" s="5">
        <v>370124</v>
      </c>
    </row>
    <row r="602" spans="1:245" x14ac:dyDescent="0.2">
      <c r="A602" s="5">
        <v>50</v>
      </c>
      <c r="B602" s="5">
        <v>0</v>
      </c>
      <c r="C602" s="5">
        <v>0</v>
      </c>
      <c r="D602" s="5">
        <v>1</v>
      </c>
      <c r="E602" s="5">
        <v>227</v>
      </c>
      <c r="F602" s="5">
        <f>ROUND(Source!AX595,O602)</f>
        <v>0</v>
      </c>
      <c r="G602" s="5" t="s">
        <v>259</v>
      </c>
      <c r="H602" s="5" t="s">
        <v>260</v>
      </c>
      <c r="I602" s="5"/>
      <c r="J602" s="5"/>
      <c r="K602" s="5">
        <v>227</v>
      </c>
      <c r="L602" s="5">
        <v>6</v>
      </c>
      <c r="M602" s="5">
        <v>3</v>
      </c>
      <c r="N602" s="5" t="s">
        <v>3</v>
      </c>
      <c r="O602" s="5">
        <v>2</v>
      </c>
      <c r="P602" s="5">
        <f>ROUND(Source!EP595,O602)</f>
        <v>0</v>
      </c>
      <c r="Q602" s="5"/>
      <c r="R602" s="5"/>
      <c r="S602" s="5"/>
      <c r="T602" s="5"/>
      <c r="U602" s="5"/>
      <c r="V602" s="5"/>
      <c r="W602" s="5">
        <v>0</v>
      </c>
      <c r="X602" s="5">
        <v>1</v>
      </c>
      <c r="Y602" s="5">
        <v>0</v>
      </c>
      <c r="Z602" s="5">
        <v>0</v>
      </c>
      <c r="AA602" s="5">
        <v>1</v>
      </c>
      <c r="AB602" s="5">
        <v>0</v>
      </c>
    </row>
    <row r="603" spans="1:245" x14ac:dyDescent="0.2">
      <c r="A603" s="5">
        <v>50</v>
      </c>
      <c r="B603" s="5">
        <v>0</v>
      </c>
      <c r="C603" s="5">
        <v>0</v>
      </c>
      <c r="D603" s="5">
        <v>1</v>
      </c>
      <c r="E603" s="5">
        <v>228</v>
      </c>
      <c r="F603" s="5">
        <f>ROUND(Source!AY595,O603)</f>
        <v>192431</v>
      </c>
      <c r="G603" s="5" t="s">
        <v>261</v>
      </c>
      <c r="H603" s="5" t="s">
        <v>262</v>
      </c>
      <c r="I603" s="5"/>
      <c r="J603" s="5"/>
      <c r="K603" s="5">
        <v>228</v>
      </c>
      <c r="L603" s="5">
        <v>7</v>
      </c>
      <c r="M603" s="5">
        <v>3</v>
      </c>
      <c r="N603" s="5" t="s">
        <v>3</v>
      </c>
      <c r="O603" s="5">
        <v>2</v>
      </c>
      <c r="P603" s="5">
        <f>ROUND(Source!EQ595,O603)</f>
        <v>370124</v>
      </c>
      <c r="Q603" s="5"/>
      <c r="R603" s="5"/>
      <c r="S603" s="5"/>
      <c r="T603" s="5"/>
      <c r="U603" s="5"/>
      <c r="V603" s="5"/>
      <c r="W603" s="5">
        <v>192430.78</v>
      </c>
      <c r="X603" s="5">
        <v>1</v>
      </c>
      <c r="Y603" s="5">
        <v>192430.78</v>
      </c>
      <c r="Z603" s="5">
        <v>370124</v>
      </c>
      <c r="AA603" s="5">
        <v>1</v>
      </c>
      <c r="AB603" s="5">
        <v>370124</v>
      </c>
    </row>
    <row r="604" spans="1:245" x14ac:dyDescent="0.2">
      <c r="A604" s="5">
        <v>50</v>
      </c>
      <c r="B604" s="5">
        <v>0</v>
      </c>
      <c r="C604" s="5">
        <v>0</v>
      </c>
      <c r="D604" s="5">
        <v>1</v>
      </c>
      <c r="E604" s="5">
        <v>216</v>
      </c>
      <c r="F604" s="5">
        <f>ROUND(Source!AP595,O604)</f>
        <v>0</v>
      </c>
      <c r="G604" s="5" t="s">
        <v>263</v>
      </c>
      <c r="H604" s="5" t="s">
        <v>264</v>
      </c>
      <c r="I604" s="5"/>
      <c r="J604" s="5"/>
      <c r="K604" s="5">
        <v>216</v>
      </c>
      <c r="L604" s="5">
        <v>8</v>
      </c>
      <c r="M604" s="5">
        <v>3</v>
      </c>
      <c r="N604" s="5" t="s">
        <v>3</v>
      </c>
      <c r="O604" s="5">
        <v>2</v>
      </c>
      <c r="P604" s="5">
        <f>ROUND(Source!EH595,O604)</f>
        <v>0</v>
      </c>
      <c r="Q604" s="5"/>
      <c r="R604" s="5"/>
      <c r="S604" s="5"/>
      <c r="T604" s="5"/>
      <c r="U604" s="5"/>
      <c r="V604" s="5"/>
      <c r="W604" s="5">
        <v>0</v>
      </c>
      <c r="X604" s="5">
        <v>1</v>
      </c>
      <c r="Y604" s="5">
        <v>0</v>
      </c>
      <c r="Z604" s="5">
        <v>0</v>
      </c>
      <c r="AA604" s="5">
        <v>1</v>
      </c>
      <c r="AB604" s="5">
        <v>0</v>
      </c>
    </row>
    <row r="605" spans="1:245" x14ac:dyDescent="0.2">
      <c r="A605" s="5">
        <v>50</v>
      </c>
      <c r="B605" s="5">
        <v>0</v>
      </c>
      <c r="C605" s="5">
        <v>0</v>
      </c>
      <c r="D605" s="5">
        <v>1</v>
      </c>
      <c r="E605" s="5">
        <v>223</v>
      </c>
      <c r="F605" s="5">
        <f>ROUND(Source!AQ595,O605)</f>
        <v>0</v>
      </c>
      <c r="G605" s="5" t="s">
        <v>265</v>
      </c>
      <c r="H605" s="5" t="s">
        <v>266</v>
      </c>
      <c r="I605" s="5"/>
      <c r="J605" s="5"/>
      <c r="K605" s="5">
        <v>223</v>
      </c>
      <c r="L605" s="5">
        <v>9</v>
      </c>
      <c r="M605" s="5">
        <v>3</v>
      </c>
      <c r="N605" s="5" t="s">
        <v>3</v>
      </c>
      <c r="O605" s="5">
        <v>2</v>
      </c>
      <c r="P605" s="5">
        <f>ROUND(Source!EI595,O605)</f>
        <v>0</v>
      </c>
      <c r="Q605" s="5"/>
      <c r="R605" s="5"/>
      <c r="S605" s="5"/>
      <c r="T605" s="5"/>
      <c r="U605" s="5"/>
      <c r="V605" s="5"/>
      <c r="W605" s="5">
        <v>0</v>
      </c>
      <c r="X605" s="5">
        <v>1</v>
      </c>
      <c r="Y605" s="5">
        <v>0</v>
      </c>
      <c r="Z605" s="5">
        <v>0</v>
      </c>
      <c r="AA605" s="5">
        <v>1</v>
      </c>
      <c r="AB605" s="5">
        <v>0</v>
      </c>
    </row>
    <row r="606" spans="1:245" x14ac:dyDescent="0.2">
      <c r="A606" s="5">
        <v>50</v>
      </c>
      <c r="B606" s="5">
        <v>0</v>
      </c>
      <c r="C606" s="5">
        <v>0</v>
      </c>
      <c r="D606" s="5">
        <v>1</v>
      </c>
      <c r="E606" s="5">
        <v>229</v>
      </c>
      <c r="F606" s="5">
        <f>ROUND(Source!AZ595,O606)</f>
        <v>0</v>
      </c>
      <c r="G606" s="5" t="s">
        <v>267</v>
      </c>
      <c r="H606" s="5" t="s">
        <v>268</v>
      </c>
      <c r="I606" s="5"/>
      <c r="J606" s="5"/>
      <c r="K606" s="5">
        <v>229</v>
      </c>
      <c r="L606" s="5">
        <v>10</v>
      </c>
      <c r="M606" s="5">
        <v>3</v>
      </c>
      <c r="N606" s="5" t="s">
        <v>3</v>
      </c>
      <c r="O606" s="5">
        <v>2</v>
      </c>
      <c r="P606" s="5">
        <f>ROUND(Source!ER595,O606)</f>
        <v>0</v>
      </c>
      <c r="Q606" s="5"/>
      <c r="R606" s="5"/>
      <c r="S606" s="5"/>
      <c r="T606" s="5"/>
      <c r="U606" s="5"/>
      <c r="V606" s="5"/>
      <c r="W606" s="5">
        <v>0</v>
      </c>
      <c r="X606" s="5">
        <v>1</v>
      </c>
      <c r="Y606" s="5">
        <v>0</v>
      </c>
      <c r="Z606" s="5">
        <v>0</v>
      </c>
      <c r="AA606" s="5">
        <v>1</v>
      </c>
      <c r="AB606" s="5">
        <v>0</v>
      </c>
    </row>
    <row r="607" spans="1:245" x14ac:dyDescent="0.2">
      <c r="A607" s="5">
        <v>50</v>
      </c>
      <c r="B607" s="5">
        <v>0</v>
      </c>
      <c r="C607" s="5">
        <v>0</v>
      </c>
      <c r="D607" s="5">
        <v>1</v>
      </c>
      <c r="E607" s="5">
        <v>203</v>
      </c>
      <c r="F607" s="5">
        <f>ROUND(Source!Q595,O607)</f>
        <v>2085</v>
      </c>
      <c r="G607" s="5" t="s">
        <v>269</v>
      </c>
      <c r="H607" s="5" t="s">
        <v>270</v>
      </c>
      <c r="I607" s="5"/>
      <c r="J607" s="5"/>
      <c r="K607" s="5">
        <v>203</v>
      </c>
      <c r="L607" s="5">
        <v>11</v>
      </c>
      <c r="M607" s="5">
        <v>3</v>
      </c>
      <c r="N607" s="5" t="s">
        <v>3</v>
      </c>
      <c r="O607" s="5">
        <v>2</v>
      </c>
      <c r="P607" s="5">
        <f>ROUND(Source!DI595,O607)</f>
        <v>37210</v>
      </c>
      <c r="Q607" s="5"/>
      <c r="R607" s="5"/>
      <c r="S607" s="5"/>
      <c r="T607" s="5"/>
      <c r="U607" s="5"/>
      <c r="V607" s="5"/>
      <c r="W607" s="5">
        <v>2084.58</v>
      </c>
      <c r="X607" s="5">
        <v>1</v>
      </c>
      <c r="Y607" s="5">
        <v>2084.58</v>
      </c>
      <c r="Z607" s="5">
        <v>37210</v>
      </c>
      <c r="AA607" s="5">
        <v>1</v>
      </c>
      <c r="AB607" s="5">
        <v>37210</v>
      </c>
    </row>
    <row r="608" spans="1:245" x14ac:dyDescent="0.2">
      <c r="A608" s="5">
        <v>50</v>
      </c>
      <c r="B608" s="5">
        <v>0</v>
      </c>
      <c r="C608" s="5">
        <v>0</v>
      </c>
      <c r="D608" s="5">
        <v>1</v>
      </c>
      <c r="E608" s="5">
        <v>231</v>
      </c>
      <c r="F608" s="5">
        <f>ROUND(Source!BB595,O608)</f>
        <v>0</v>
      </c>
      <c r="G608" s="5" t="s">
        <v>271</v>
      </c>
      <c r="H608" s="5" t="s">
        <v>272</v>
      </c>
      <c r="I608" s="5"/>
      <c r="J608" s="5"/>
      <c r="K608" s="5">
        <v>231</v>
      </c>
      <c r="L608" s="5">
        <v>12</v>
      </c>
      <c r="M608" s="5">
        <v>3</v>
      </c>
      <c r="N608" s="5" t="s">
        <v>3</v>
      </c>
      <c r="O608" s="5">
        <v>2</v>
      </c>
      <c r="P608" s="5">
        <f>ROUND(Source!ET595,O608)</f>
        <v>0</v>
      </c>
      <c r="Q608" s="5"/>
      <c r="R608" s="5"/>
      <c r="S608" s="5"/>
      <c r="T608" s="5"/>
      <c r="U608" s="5"/>
      <c r="V608" s="5"/>
      <c r="W608" s="5">
        <v>0</v>
      </c>
      <c r="X608" s="5">
        <v>1</v>
      </c>
      <c r="Y608" s="5">
        <v>0</v>
      </c>
      <c r="Z608" s="5">
        <v>0</v>
      </c>
      <c r="AA608" s="5">
        <v>1</v>
      </c>
      <c r="AB608" s="5">
        <v>0</v>
      </c>
    </row>
    <row r="609" spans="1:28" x14ac:dyDescent="0.2">
      <c r="A609" s="5">
        <v>50</v>
      </c>
      <c r="B609" s="5">
        <v>0</v>
      </c>
      <c r="C609" s="5">
        <v>0</v>
      </c>
      <c r="D609" s="5">
        <v>1</v>
      </c>
      <c r="E609" s="5">
        <v>204</v>
      </c>
      <c r="F609" s="5">
        <f>ROUND(Source!R595,O609)</f>
        <v>49</v>
      </c>
      <c r="G609" s="5" t="s">
        <v>273</v>
      </c>
      <c r="H609" s="5" t="s">
        <v>274</v>
      </c>
      <c r="I609" s="5"/>
      <c r="J609" s="5"/>
      <c r="K609" s="5">
        <v>204</v>
      </c>
      <c r="L609" s="5">
        <v>13</v>
      </c>
      <c r="M609" s="5">
        <v>3</v>
      </c>
      <c r="N609" s="5" t="s">
        <v>3</v>
      </c>
      <c r="O609" s="5">
        <v>2</v>
      </c>
      <c r="P609" s="5">
        <f>ROUND(Source!DJ595,O609)</f>
        <v>1739</v>
      </c>
      <c r="Q609" s="5"/>
      <c r="R609" s="5"/>
      <c r="S609" s="5"/>
      <c r="T609" s="5"/>
      <c r="U609" s="5"/>
      <c r="V609" s="5"/>
      <c r="W609" s="5">
        <v>49.35</v>
      </c>
      <c r="X609" s="5">
        <v>1</v>
      </c>
      <c r="Y609" s="5">
        <v>49.35</v>
      </c>
      <c r="Z609" s="5">
        <v>1739</v>
      </c>
      <c r="AA609" s="5">
        <v>1</v>
      </c>
      <c r="AB609" s="5">
        <v>1739</v>
      </c>
    </row>
    <row r="610" spans="1:28" x14ac:dyDescent="0.2">
      <c r="A610" s="5">
        <v>50</v>
      </c>
      <c r="B610" s="5">
        <v>0</v>
      </c>
      <c r="C610" s="5">
        <v>0</v>
      </c>
      <c r="D610" s="5">
        <v>1</v>
      </c>
      <c r="E610" s="5">
        <v>205</v>
      </c>
      <c r="F610" s="5">
        <f>ROUND(Source!S595,O610)</f>
        <v>5356</v>
      </c>
      <c r="G610" s="5" t="s">
        <v>275</v>
      </c>
      <c r="H610" s="5" t="s">
        <v>276</v>
      </c>
      <c r="I610" s="5"/>
      <c r="J610" s="5"/>
      <c r="K610" s="5">
        <v>205</v>
      </c>
      <c r="L610" s="5">
        <v>14</v>
      </c>
      <c r="M610" s="5">
        <v>3</v>
      </c>
      <c r="N610" s="5" t="s">
        <v>3</v>
      </c>
      <c r="O610" s="5">
        <v>2</v>
      </c>
      <c r="P610" s="5">
        <f>ROUND(Source!DK595,O610)</f>
        <v>188753</v>
      </c>
      <c r="Q610" s="5"/>
      <c r="R610" s="5"/>
      <c r="S610" s="5"/>
      <c r="T610" s="5"/>
      <c r="U610" s="5"/>
      <c r="V610" s="5"/>
      <c r="W610" s="5">
        <v>5356.2100000000009</v>
      </c>
      <c r="X610" s="5">
        <v>1</v>
      </c>
      <c r="Y610" s="5">
        <v>5356.2100000000009</v>
      </c>
      <c r="Z610" s="5">
        <v>188753</v>
      </c>
      <c r="AA610" s="5">
        <v>1</v>
      </c>
      <c r="AB610" s="5">
        <v>188753</v>
      </c>
    </row>
    <row r="611" spans="1:28" x14ac:dyDescent="0.2">
      <c r="A611" s="5">
        <v>50</v>
      </c>
      <c r="B611" s="5">
        <v>0</v>
      </c>
      <c r="C611" s="5">
        <v>0</v>
      </c>
      <c r="D611" s="5">
        <v>1</v>
      </c>
      <c r="E611" s="5">
        <v>232</v>
      </c>
      <c r="F611" s="5">
        <f>ROUND(Source!BC595,O611)</f>
        <v>0</v>
      </c>
      <c r="G611" s="5" t="s">
        <v>277</v>
      </c>
      <c r="H611" s="5" t="s">
        <v>278</v>
      </c>
      <c r="I611" s="5"/>
      <c r="J611" s="5"/>
      <c r="K611" s="5">
        <v>232</v>
      </c>
      <c r="L611" s="5">
        <v>15</v>
      </c>
      <c r="M611" s="5">
        <v>3</v>
      </c>
      <c r="N611" s="5" t="s">
        <v>3</v>
      </c>
      <c r="O611" s="5">
        <v>2</v>
      </c>
      <c r="P611" s="5">
        <f>ROUND(Source!EU595,O611)</f>
        <v>0</v>
      </c>
      <c r="Q611" s="5"/>
      <c r="R611" s="5"/>
      <c r="S611" s="5"/>
      <c r="T611" s="5"/>
      <c r="U611" s="5"/>
      <c r="V611" s="5"/>
      <c r="W611" s="5">
        <v>0</v>
      </c>
      <c r="X611" s="5">
        <v>1</v>
      </c>
      <c r="Y611" s="5">
        <v>0</v>
      </c>
      <c r="Z611" s="5">
        <v>0</v>
      </c>
      <c r="AA611" s="5">
        <v>1</v>
      </c>
      <c r="AB611" s="5">
        <v>0</v>
      </c>
    </row>
    <row r="612" spans="1:28" x14ac:dyDescent="0.2">
      <c r="A612" s="5">
        <v>50</v>
      </c>
      <c r="B612" s="5">
        <v>0</v>
      </c>
      <c r="C612" s="5">
        <v>0</v>
      </c>
      <c r="D612" s="5">
        <v>1</v>
      </c>
      <c r="E612" s="5">
        <v>214</v>
      </c>
      <c r="F612" s="5">
        <f>ROUND(Source!AS595,O612)</f>
        <v>207025</v>
      </c>
      <c r="G612" s="5" t="s">
        <v>279</v>
      </c>
      <c r="H612" s="5" t="s">
        <v>280</v>
      </c>
      <c r="I612" s="5"/>
      <c r="J612" s="5"/>
      <c r="K612" s="5">
        <v>214</v>
      </c>
      <c r="L612" s="5">
        <v>16</v>
      </c>
      <c r="M612" s="5">
        <v>3</v>
      </c>
      <c r="N612" s="5" t="s">
        <v>3</v>
      </c>
      <c r="O612" s="5">
        <v>2</v>
      </c>
      <c r="P612" s="5">
        <f>ROUND(Source!EK595,O612)</f>
        <v>848163</v>
      </c>
      <c r="Q612" s="5"/>
      <c r="R612" s="5"/>
      <c r="S612" s="5"/>
      <c r="T612" s="5"/>
      <c r="U612" s="5"/>
      <c r="V612" s="5"/>
      <c r="W612" s="5">
        <v>207024.67</v>
      </c>
      <c r="X612" s="5">
        <v>1</v>
      </c>
      <c r="Y612" s="5">
        <v>207024.67</v>
      </c>
      <c r="Z612" s="5">
        <v>848163</v>
      </c>
      <c r="AA612" s="5">
        <v>1</v>
      </c>
      <c r="AB612" s="5">
        <v>848163</v>
      </c>
    </row>
    <row r="613" spans="1:28" x14ac:dyDescent="0.2">
      <c r="A613" s="5">
        <v>50</v>
      </c>
      <c r="B613" s="5">
        <v>0</v>
      </c>
      <c r="C613" s="5">
        <v>0</v>
      </c>
      <c r="D613" s="5">
        <v>1</v>
      </c>
      <c r="E613" s="5">
        <v>215</v>
      </c>
      <c r="F613" s="5">
        <f>ROUND(Source!AT595,O613)</f>
        <v>0</v>
      </c>
      <c r="G613" s="5" t="s">
        <v>281</v>
      </c>
      <c r="H613" s="5" t="s">
        <v>282</v>
      </c>
      <c r="I613" s="5"/>
      <c r="J613" s="5"/>
      <c r="K613" s="5">
        <v>215</v>
      </c>
      <c r="L613" s="5">
        <v>17</v>
      </c>
      <c r="M613" s="5">
        <v>3</v>
      </c>
      <c r="N613" s="5" t="s">
        <v>3</v>
      </c>
      <c r="O613" s="5">
        <v>2</v>
      </c>
      <c r="P613" s="5">
        <f>ROUND(Source!EL595,O613)</f>
        <v>0</v>
      </c>
      <c r="Q613" s="5"/>
      <c r="R613" s="5"/>
      <c r="S613" s="5"/>
      <c r="T613" s="5"/>
      <c r="U613" s="5"/>
      <c r="V613" s="5"/>
      <c r="W613" s="5">
        <v>0</v>
      </c>
      <c r="X613" s="5">
        <v>1</v>
      </c>
      <c r="Y613" s="5">
        <v>0</v>
      </c>
      <c r="Z613" s="5">
        <v>0</v>
      </c>
      <c r="AA613" s="5">
        <v>1</v>
      </c>
      <c r="AB613" s="5">
        <v>0</v>
      </c>
    </row>
    <row r="614" spans="1:28" x14ac:dyDescent="0.2">
      <c r="A614" s="5">
        <v>50</v>
      </c>
      <c r="B614" s="5">
        <v>0</v>
      </c>
      <c r="C614" s="5">
        <v>0</v>
      </c>
      <c r="D614" s="5">
        <v>1</v>
      </c>
      <c r="E614" s="5">
        <v>217</v>
      </c>
      <c r="F614" s="5">
        <f>ROUND(Source!AU595,O614)</f>
        <v>0</v>
      </c>
      <c r="G614" s="5" t="s">
        <v>283</v>
      </c>
      <c r="H614" s="5" t="s">
        <v>284</v>
      </c>
      <c r="I614" s="5"/>
      <c r="J614" s="5"/>
      <c r="K614" s="5">
        <v>217</v>
      </c>
      <c r="L614" s="5">
        <v>18</v>
      </c>
      <c r="M614" s="5">
        <v>3</v>
      </c>
      <c r="N614" s="5" t="s">
        <v>3</v>
      </c>
      <c r="O614" s="5">
        <v>2</v>
      </c>
      <c r="P614" s="5">
        <f>ROUND(Source!EM595,O614)</f>
        <v>0</v>
      </c>
      <c r="Q614" s="5"/>
      <c r="R614" s="5"/>
      <c r="S614" s="5"/>
      <c r="T614" s="5"/>
      <c r="U614" s="5"/>
      <c r="V614" s="5"/>
      <c r="W614" s="5">
        <v>0</v>
      </c>
      <c r="X614" s="5">
        <v>1</v>
      </c>
      <c r="Y614" s="5">
        <v>0</v>
      </c>
      <c r="Z614" s="5">
        <v>0</v>
      </c>
      <c r="AA614" s="5">
        <v>1</v>
      </c>
      <c r="AB614" s="5">
        <v>0</v>
      </c>
    </row>
    <row r="615" spans="1:28" x14ac:dyDescent="0.2">
      <c r="A615" s="5">
        <v>50</v>
      </c>
      <c r="B615" s="5">
        <v>0</v>
      </c>
      <c r="C615" s="5">
        <v>0</v>
      </c>
      <c r="D615" s="5">
        <v>1</v>
      </c>
      <c r="E615" s="5">
        <v>230</v>
      </c>
      <c r="F615" s="5">
        <f>ROUND(Source!BA595,O615)</f>
        <v>0</v>
      </c>
      <c r="G615" s="5" t="s">
        <v>285</v>
      </c>
      <c r="H615" s="5" t="s">
        <v>286</v>
      </c>
      <c r="I615" s="5"/>
      <c r="J615" s="5"/>
      <c r="K615" s="5">
        <v>230</v>
      </c>
      <c r="L615" s="5">
        <v>19</v>
      </c>
      <c r="M615" s="5">
        <v>3</v>
      </c>
      <c r="N615" s="5" t="s">
        <v>3</v>
      </c>
      <c r="O615" s="5">
        <v>2</v>
      </c>
      <c r="P615" s="5">
        <f>ROUND(Source!ES595,O615)</f>
        <v>0</v>
      </c>
      <c r="Q615" s="5"/>
      <c r="R615" s="5"/>
      <c r="S615" s="5"/>
      <c r="T615" s="5"/>
      <c r="U615" s="5"/>
      <c r="V615" s="5"/>
      <c r="W615" s="5">
        <v>0</v>
      </c>
      <c r="X615" s="5">
        <v>1</v>
      </c>
      <c r="Y615" s="5">
        <v>0</v>
      </c>
      <c r="Z615" s="5">
        <v>0</v>
      </c>
      <c r="AA615" s="5">
        <v>1</v>
      </c>
      <c r="AB615" s="5">
        <v>0</v>
      </c>
    </row>
    <row r="616" spans="1:28" x14ac:dyDescent="0.2">
      <c r="A616" s="5">
        <v>50</v>
      </c>
      <c r="B616" s="5">
        <v>0</v>
      </c>
      <c r="C616" s="5">
        <v>0</v>
      </c>
      <c r="D616" s="5">
        <v>1</v>
      </c>
      <c r="E616" s="5">
        <v>206</v>
      </c>
      <c r="F616" s="5">
        <f>ROUND(Source!T595,O616)</f>
        <v>0</v>
      </c>
      <c r="G616" s="5" t="s">
        <v>287</v>
      </c>
      <c r="H616" s="5" t="s">
        <v>288</v>
      </c>
      <c r="I616" s="5"/>
      <c r="J616" s="5"/>
      <c r="K616" s="5">
        <v>206</v>
      </c>
      <c r="L616" s="5">
        <v>20</v>
      </c>
      <c r="M616" s="5">
        <v>3</v>
      </c>
      <c r="N616" s="5" t="s">
        <v>3</v>
      </c>
      <c r="O616" s="5">
        <v>2</v>
      </c>
      <c r="P616" s="5">
        <f>ROUND(Source!DL595,O616)</f>
        <v>0</v>
      </c>
      <c r="Q616" s="5"/>
      <c r="R616" s="5"/>
      <c r="S616" s="5"/>
      <c r="T616" s="5"/>
      <c r="U616" s="5"/>
      <c r="V616" s="5"/>
      <c r="W616" s="5">
        <v>0</v>
      </c>
      <c r="X616" s="5">
        <v>1</v>
      </c>
      <c r="Y616" s="5">
        <v>0</v>
      </c>
      <c r="Z616" s="5">
        <v>0</v>
      </c>
      <c r="AA616" s="5">
        <v>1</v>
      </c>
      <c r="AB616" s="5">
        <v>0</v>
      </c>
    </row>
    <row r="617" spans="1:28" x14ac:dyDescent="0.2">
      <c r="A617" s="5">
        <v>50</v>
      </c>
      <c r="B617" s="5">
        <v>0</v>
      </c>
      <c r="C617" s="5">
        <v>0</v>
      </c>
      <c r="D617" s="5">
        <v>1</v>
      </c>
      <c r="E617" s="5">
        <v>207</v>
      </c>
      <c r="F617" s="5">
        <f>Source!U595</f>
        <v>583.03727559499998</v>
      </c>
      <c r="G617" s="5" t="s">
        <v>289</v>
      </c>
      <c r="H617" s="5" t="s">
        <v>290</v>
      </c>
      <c r="I617" s="5"/>
      <c r="J617" s="5"/>
      <c r="K617" s="5">
        <v>207</v>
      </c>
      <c r="L617" s="5">
        <v>21</v>
      </c>
      <c r="M617" s="5">
        <v>3</v>
      </c>
      <c r="N617" s="5" t="s">
        <v>3</v>
      </c>
      <c r="O617" s="5">
        <v>-1</v>
      </c>
      <c r="P617" s="5">
        <f>Source!DM595</f>
        <v>583.03727559499998</v>
      </c>
      <c r="Q617" s="5"/>
      <c r="R617" s="5"/>
      <c r="S617" s="5"/>
      <c r="T617" s="5"/>
      <c r="U617" s="5"/>
      <c r="V617" s="5"/>
      <c r="W617" s="5">
        <v>583.03727560000004</v>
      </c>
      <c r="X617" s="5">
        <v>1</v>
      </c>
      <c r="Y617" s="5">
        <v>583.03727560000004</v>
      </c>
      <c r="Z617" s="5">
        <v>583.03727560000004</v>
      </c>
      <c r="AA617" s="5">
        <v>1</v>
      </c>
      <c r="AB617" s="5">
        <v>583.03727560000004</v>
      </c>
    </row>
    <row r="618" spans="1:28" x14ac:dyDescent="0.2">
      <c r="A618" s="5">
        <v>50</v>
      </c>
      <c r="B618" s="5">
        <v>0</v>
      </c>
      <c r="C618" s="5">
        <v>0</v>
      </c>
      <c r="D618" s="5">
        <v>1</v>
      </c>
      <c r="E618" s="5">
        <v>208</v>
      </c>
      <c r="F618" s="5">
        <f>Source!V595</f>
        <v>3.6551772499999999</v>
      </c>
      <c r="G618" s="5" t="s">
        <v>291</v>
      </c>
      <c r="H618" s="5" t="s">
        <v>292</v>
      </c>
      <c r="I618" s="5"/>
      <c r="J618" s="5"/>
      <c r="K618" s="5">
        <v>208</v>
      </c>
      <c r="L618" s="5">
        <v>22</v>
      </c>
      <c r="M618" s="5">
        <v>3</v>
      </c>
      <c r="N618" s="5" t="s">
        <v>3</v>
      </c>
      <c r="O618" s="5">
        <v>-1</v>
      </c>
      <c r="P618" s="5">
        <f>Source!DN595</f>
        <v>3.6551772499999999</v>
      </c>
      <c r="Q618" s="5"/>
      <c r="R618" s="5"/>
      <c r="S618" s="5"/>
      <c r="T618" s="5"/>
      <c r="U618" s="5"/>
      <c r="V618" s="5"/>
      <c r="W618" s="5">
        <v>3.6551773000000001</v>
      </c>
      <c r="X618" s="5">
        <v>1</v>
      </c>
      <c r="Y618" s="5">
        <v>3.6551773000000001</v>
      </c>
      <c r="Z618" s="5">
        <v>3.6551773000000001</v>
      </c>
      <c r="AA618" s="5">
        <v>1</v>
      </c>
      <c r="AB618" s="5">
        <v>3.6551773000000001</v>
      </c>
    </row>
    <row r="619" spans="1:28" x14ac:dyDescent="0.2">
      <c r="A619" s="5">
        <v>50</v>
      </c>
      <c r="B619" s="5">
        <v>0</v>
      </c>
      <c r="C619" s="5">
        <v>0</v>
      </c>
      <c r="D619" s="5">
        <v>1</v>
      </c>
      <c r="E619" s="5">
        <v>209</v>
      </c>
      <c r="F619" s="5">
        <f>ROUND(Source!W595,O619)</f>
        <v>-5</v>
      </c>
      <c r="G619" s="5" t="s">
        <v>293</v>
      </c>
      <c r="H619" s="5" t="s">
        <v>294</v>
      </c>
      <c r="I619" s="5"/>
      <c r="J619" s="5"/>
      <c r="K619" s="5">
        <v>209</v>
      </c>
      <c r="L619" s="5">
        <v>23</v>
      </c>
      <c r="M619" s="5">
        <v>3</v>
      </c>
      <c r="N619" s="5" t="s">
        <v>3</v>
      </c>
      <c r="O619" s="5">
        <v>2</v>
      </c>
      <c r="P619" s="5">
        <f>ROUND(Source!DO595,O619)</f>
        <v>-5</v>
      </c>
      <c r="Q619" s="5"/>
      <c r="R619" s="5"/>
      <c r="S619" s="5"/>
      <c r="T619" s="5"/>
      <c r="U619" s="5"/>
      <c r="V619" s="5"/>
      <c r="W619" s="5">
        <v>-5.46</v>
      </c>
      <c r="X619" s="5">
        <v>1</v>
      </c>
      <c r="Y619" s="5">
        <v>-5.46</v>
      </c>
      <c r="Z619" s="5">
        <v>-5</v>
      </c>
      <c r="AA619" s="5">
        <v>1</v>
      </c>
      <c r="AB619" s="5">
        <v>-5</v>
      </c>
    </row>
    <row r="620" spans="1:28" x14ac:dyDescent="0.2">
      <c r="A620" s="5">
        <v>50</v>
      </c>
      <c r="B620" s="5">
        <v>0</v>
      </c>
      <c r="C620" s="5">
        <v>0</v>
      </c>
      <c r="D620" s="5">
        <v>1</v>
      </c>
      <c r="E620" s="5">
        <v>233</v>
      </c>
      <c r="F620" s="5">
        <f>ROUND(Source!BD595,O620)</f>
        <v>0</v>
      </c>
      <c r="G620" s="5" t="s">
        <v>295</v>
      </c>
      <c r="H620" s="5" t="s">
        <v>296</v>
      </c>
      <c r="I620" s="5"/>
      <c r="J620" s="5"/>
      <c r="K620" s="5">
        <v>233</v>
      </c>
      <c r="L620" s="5">
        <v>24</v>
      </c>
      <c r="M620" s="5">
        <v>3</v>
      </c>
      <c r="N620" s="5" t="s">
        <v>3</v>
      </c>
      <c r="O620" s="5">
        <v>2</v>
      </c>
      <c r="P620" s="5">
        <f>ROUND(Source!EV595,O620)</f>
        <v>0</v>
      </c>
      <c r="Q620" s="5"/>
      <c r="R620" s="5"/>
      <c r="S620" s="5"/>
      <c r="T620" s="5"/>
      <c r="U620" s="5"/>
      <c r="V620" s="5"/>
      <c r="W620" s="5">
        <v>0</v>
      </c>
      <c r="X620" s="5">
        <v>1</v>
      </c>
      <c r="Y620" s="5">
        <v>0</v>
      </c>
      <c r="Z620" s="5">
        <v>0</v>
      </c>
      <c r="AA620" s="5">
        <v>1</v>
      </c>
      <c r="AB620" s="5">
        <v>0</v>
      </c>
    </row>
    <row r="621" spans="1:28" x14ac:dyDescent="0.2">
      <c r="A621" s="5">
        <v>50</v>
      </c>
      <c r="B621" s="5">
        <v>0</v>
      </c>
      <c r="C621" s="5">
        <v>0</v>
      </c>
      <c r="D621" s="5">
        <v>1</v>
      </c>
      <c r="E621" s="5">
        <v>210</v>
      </c>
      <c r="F621" s="5">
        <f>ROUND(Source!X595,O621)</f>
        <v>4865</v>
      </c>
      <c r="G621" s="5" t="s">
        <v>297</v>
      </c>
      <c r="H621" s="5" t="s">
        <v>298</v>
      </c>
      <c r="I621" s="5"/>
      <c r="J621" s="5"/>
      <c r="K621" s="5">
        <v>210</v>
      </c>
      <c r="L621" s="5">
        <v>25</v>
      </c>
      <c r="M621" s="5">
        <v>3</v>
      </c>
      <c r="N621" s="5" t="s">
        <v>3</v>
      </c>
      <c r="O621" s="5">
        <v>2</v>
      </c>
      <c r="P621" s="5">
        <f>ROUND(Source!DP595,O621)</f>
        <v>171443</v>
      </c>
      <c r="Q621" s="5"/>
      <c r="R621" s="5"/>
      <c r="S621" s="5"/>
      <c r="T621" s="5"/>
      <c r="U621" s="5"/>
      <c r="V621" s="5"/>
      <c r="W621" s="5">
        <v>4865.01</v>
      </c>
      <c r="X621" s="5">
        <v>1</v>
      </c>
      <c r="Y621" s="5">
        <v>4865.01</v>
      </c>
      <c r="Z621" s="5">
        <v>171443</v>
      </c>
      <c r="AA621" s="5">
        <v>1</v>
      </c>
      <c r="AB621" s="5">
        <v>171443</v>
      </c>
    </row>
    <row r="622" spans="1:28" x14ac:dyDescent="0.2">
      <c r="A622" s="5">
        <v>50</v>
      </c>
      <c r="B622" s="5">
        <v>0</v>
      </c>
      <c r="C622" s="5">
        <v>0</v>
      </c>
      <c r="D622" s="5">
        <v>1</v>
      </c>
      <c r="E622" s="5">
        <v>211</v>
      </c>
      <c r="F622" s="5">
        <f>ROUND(Source!Y595,O622)</f>
        <v>2288</v>
      </c>
      <c r="G622" s="5" t="s">
        <v>299</v>
      </c>
      <c r="H622" s="5" t="s">
        <v>300</v>
      </c>
      <c r="I622" s="5"/>
      <c r="J622" s="5"/>
      <c r="K622" s="5">
        <v>211</v>
      </c>
      <c r="L622" s="5">
        <v>26</v>
      </c>
      <c r="M622" s="5">
        <v>3</v>
      </c>
      <c r="N622" s="5" t="s">
        <v>3</v>
      </c>
      <c r="O622" s="5">
        <v>2</v>
      </c>
      <c r="P622" s="5">
        <f>ROUND(Source!DQ595,O622)</f>
        <v>80633</v>
      </c>
      <c r="Q622" s="5"/>
      <c r="R622" s="5"/>
      <c r="S622" s="5"/>
      <c r="T622" s="5"/>
      <c r="U622" s="5"/>
      <c r="V622" s="5"/>
      <c r="W622" s="5">
        <v>2288.09</v>
      </c>
      <c r="X622" s="5">
        <v>1</v>
      </c>
      <c r="Y622" s="5">
        <v>2288.09</v>
      </c>
      <c r="Z622" s="5">
        <v>80633</v>
      </c>
      <c r="AA622" s="5">
        <v>1</v>
      </c>
      <c r="AB622" s="5">
        <v>80633</v>
      </c>
    </row>
    <row r="623" spans="1:28" x14ac:dyDescent="0.2">
      <c r="A623" s="5">
        <v>50</v>
      </c>
      <c r="B623" s="5">
        <v>0</v>
      </c>
      <c r="C623" s="5">
        <v>0</v>
      </c>
      <c r="D623" s="5">
        <v>1</v>
      </c>
      <c r="E623" s="5">
        <v>224</v>
      </c>
      <c r="F623" s="5">
        <f>ROUND(Source!AR595,O623)</f>
        <v>207025</v>
      </c>
      <c r="G623" s="5" t="s">
        <v>301</v>
      </c>
      <c r="H623" s="5" t="s">
        <v>302</v>
      </c>
      <c r="I623" s="5"/>
      <c r="J623" s="5"/>
      <c r="K623" s="5">
        <v>224</v>
      </c>
      <c r="L623" s="5">
        <v>27</v>
      </c>
      <c r="M623" s="5">
        <v>3</v>
      </c>
      <c r="N623" s="5" t="s">
        <v>3</v>
      </c>
      <c r="O623" s="5">
        <v>2</v>
      </c>
      <c r="P623" s="5">
        <f>ROUND(Source!EJ595,O623)</f>
        <v>848163</v>
      </c>
      <c r="Q623" s="5"/>
      <c r="R623" s="5"/>
      <c r="S623" s="5"/>
      <c r="T623" s="5"/>
      <c r="U623" s="5"/>
      <c r="V623" s="5"/>
      <c r="W623" s="5">
        <v>207024.67</v>
      </c>
      <c r="X623" s="5">
        <v>1</v>
      </c>
      <c r="Y623" s="5">
        <v>207024.67</v>
      </c>
      <c r="Z623" s="5">
        <v>848163</v>
      </c>
      <c r="AA623" s="5">
        <v>1</v>
      </c>
      <c r="AB623" s="5">
        <v>848163</v>
      </c>
    </row>
    <row r="625" spans="1:255" x14ac:dyDescent="0.2">
      <c r="A625" s="1">
        <v>4</v>
      </c>
      <c r="B625" s="1">
        <v>1</v>
      </c>
      <c r="C625" s="1"/>
      <c r="D625" s="1">
        <f>ROW(A648)</f>
        <v>648</v>
      </c>
      <c r="E625" s="1"/>
      <c r="F625" s="1" t="s">
        <v>3</v>
      </c>
      <c r="G625" s="1" t="s">
        <v>718</v>
      </c>
      <c r="H625" s="1" t="s">
        <v>3</v>
      </c>
      <c r="I625" s="1">
        <v>0</v>
      </c>
      <c r="J625" s="1"/>
      <c r="K625" s="1">
        <v>-1</v>
      </c>
      <c r="L625" s="1"/>
      <c r="M625" s="1" t="s">
        <v>3</v>
      </c>
      <c r="N625" s="1"/>
      <c r="O625" s="1"/>
      <c r="P625" s="1"/>
      <c r="Q625" s="1"/>
      <c r="R625" s="1"/>
      <c r="S625" s="1">
        <v>0</v>
      </c>
      <c r="T625" s="1">
        <v>0</v>
      </c>
      <c r="U625" s="1" t="s">
        <v>3</v>
      </c>
      <c r="V625" s="1">
        <v>0</v>
      </c>
      <c r="W625" s="1"/>
      <c r="X625" s="1"/>
      <c r="Y625" s="1"/>
      <c r="Z625" s="1"/>
      <c r="AA625" s="1"/>
      <c r="AB625" s="1" t="s">
        <v>3</v>
      </c>
      <c r="AC625" s="1" t="s">
        <v>3</v>
      </c>
      <c r="AD625" s="1" t="s">
        <v>3</v>
      </c>
      <c r="AE625" s="1" t="s">
        <v>3</v>
      </c>
      <c r="AF625" s="1" t="s">
        <v>3</v>
      </c>
      <c r="AG625" s="1" t="s">
        <v>3</v>
      </c>
      <c r="AH625" s="1"/>
      <c r="AI625" s="1"/>
      <c r="AJ625" s="1"/>
      <c r="AK625" s="1"/>
      <c r="AL625" s="1"/>
      <c r="AM625" s="1"/>
      <c r="AN625" s="1"/>
      <c r="AO625" s="1"/>
      <c r="AP625" s="1" t="s">
        <v>3</v>
      </c>
      <c r="AQ625" s="1" t="s">
        <v>3</v>
      </c>
      <c r="AR625" s="1" t="s">
        <v>3</v>
      </c>
      <c r="AS625" s="1"/>
      <c r="AT625" s="1"/>
      <c r="AU625" s="1"/>
      <c r="AV625" s="1"/>
      <c r="AW625" s="1"/>
      <c r="AX625" s="1"/>
      <c r="AY625" s="1"/>
      <c r="AZ625" s="1" t="s">
        <v>3</v>
      </c>
      <c r="BA625" s="1"/>
      <c r="BB625" s="1" t="s">
        <v>3</v>
      </c>
      <c r="BC625" s="1" t="s">
        <v>3</v>
      </c>
      <c r="BD625" s="1" t="s">
        <v>3</v>
      </c>
      <c r="BE625" s="1" t="s">
        <v>3</v>
      </c>
      <c r="BF625" s="1" t="s">
        <v>3</v>
      </c>
      <c r="BG625" s="1" t="s">
        <v>3</v>
      </c>
      <c r="BH625" s="1" t="s">
        <v>3</v>
      </c>
      <c r="BI625" s="1" t="s">
        <v>3</v>
      </c>
      <c r="BJ625" s="1" t="s">
        <v>3</v>
      </c>
      <c r="BK625" s="1" t="s">
        <v>3</v>
      </c>
      <c r="BL625" s="1" t="s">
        <v>3</v>
      </c>
      <c r="BM625" s="1" t="s">
        <v>3</v>
      </c>
      <c r="BN625" s="1" t="s">
        <v>3</v>
      </c>
      <c r="BO625" s="1" t="s">
        <v>3</v>
      </c>
      <c r="BP625" s="1" t="s">
        <v>3</v>
      </c>
      <c r="BQ625" s="1"/>
      <c r="BR625" s="1"/>
      <c r="BS625" s="1"/>
      <c r="BT625" s="1"/>
      <c r="BU625" s="1"/>
      <c r="BV625" s="1"/>
      <c r="BW625" s="1"/>
      <c r="BX625" s="1">
        <v>0</v>
      </c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>
        <v>0</v>
      </c>
    </row>
    <row r="627" spans="1:255" x14ac:dyDescent="0.2">
      <c r="A627" s="3">
        <v>52</v>
      </c>
      <c r="B627" s="3">
        <f t="shared" ref="B627:G627" si="402">B648</f>
        <v>1</v>
      </c>
      <c r="C627" s="3">
        <f t="shared" si="402"/>
        <v>4</v>
      </c>
      <c r="D627" s="3">
        <f t="shared" si="402"/>
        <v>625</v>
      </c>
      <c r="E627" s="3">
        <f t="shared" si="402"/>
        <v>0</v>
      </c>
      <c r="F627" s="3" t="str">
        <f t="shared" si="402"/>
        <v/>
      </c>
      <c r="G627" s="3" t="str">
        <f t="shared" si="402"/>
        <v>8. Дверные проемы (кабинеты)</v>
      </c>
      <c r="H627" s="3"/>
      <c r="I627" s="3"/>
      <c r="J627" s="3"/>
      <c r="K627" s="3"/>
      <c r="L627" s="3"/>
      <c r="M627" s="3"/>
      <c r="N627" s="3"/>
      <c r="O627" s="3">
        <f t="shared" ref="O627:AT627" si="403">O648</f>
        <v>179902</v>
      </c>
      <c r="P627" s="3">
        <f t="shared" si="403"/>
        <v>178495</v>
      </c>
      <c r="Q627" s="3">
        <f t="shared" si="403"/>
        <v>248</v>
      </c>
      <c r="R627" s="3">
        <f t="shared" si="403"/>
        <v>38</v>
      </c>
      <c r="S627" s="3">
        <f t="shared" si="403"/>
        <v>1159</v>
      </c>
      <c r="T627" s="3">
        <f t="shared" si="403"/>
        <v>0</v>
      </c>
      <c r="U627" s="3">
        <f t="shared" si="403"/>
        <v>132.68549580000001</v>
      </c>
      <c r="V627" s="3">
        <f t="shared" si="403"/>
        <v>2.803253271</v>
      </c>
      <c r="W627" s="3">
        <f t="shared" si="403"/>
        <v>21</v>
      </c>
      <c r="X627" s="3">
        <f t="shared" si="403"/>
        <v>1150</v>
      </c>
      <c r="Y627" s="3">
        <f t="shared" si="403"/>
        <v>592</v>
      </c>
      <c r="Z627" s="3">
        <f t="shared" si="403"/>
        <v>0</v>
      </c>
      <c r="AA627" s="3">
        <f t="shared" si="403"/>
        <v>0</v>
      </c>
      <c r="AB627" s="3">
        <f t="shared" si="403"/>
        <v>179902</v>
      </c>
      <c r="AC627" s="3">
        <f t="shared" si="403"/>
        <v>178495</v>
      </c>
      <c r="AD627" s="3">
        <f t="shared" si="403"/>
        <v>248</v>
      </c>
      <c r="AE627" s="3">
        <f t="shared" si="403"/>
        <v>38</v>
      </c>
      <c r="AF627" s="3">
        <f t="shared" si="403"/>
        <v>1159</v>
      </c>
      <c r="AG627" s="3">
        <f t="shared" si="403"/>
        <v>0</v>
      </c>
      <c r="AH627" s="3">
        <f t="shared" si="403"/>
        <v>132.68549580000001</v>
      </c>
      <c r="AI627" s="3">
        <f t="shared" si="403"/>
        <v>2.803253271</v>
      </c>
      <c r="AJ627" s="3">
        <f t="shared" si="403"/>
        <v>21</v>
      </c>
      <c r="AK627" s="3">
        <f t="shared" si="403"/>
        <v>1150</v>
      </c>
      <c r="AL627" s="3">
        <f t="shared" si="403"/>
        <v>592</v>
      </c>
      <c r="AM627" s="3">
        <f t="shared" si="403"/>
        <v>0</v>
      </c>
      <c r="AN627" s="3">
        <f t="shared" si="403"/>
        <v>0</v>
      </c>
      <c r="AO627" s="3">
        <f t="shared" si="403"/>
        <v>0</v>
      </c>
      <c r="AP627" s="3">
        <f t="shared" si="403"/>
        <v>0</v>
      </c>
      <c r="AQ627" s="3">
        <f t="shared" si="403"/>
        <v>0</v>
      </c>
      <c r="AR627" s="3">
        <f t="shared" si="403"/>
        <v>181643</v>
      </c>
      <c r="AS627" s="3">
        <f t="shared" si="403"/>
        <v>181643</v>
      </c>
      <c r="AT627" s="3">
        <f t="shared" si="403"/>
        <v>0</v>
      </c>
      <c r="AU627" s="3">
        <f t="shared" ref="AU627:BZ627" si="404">AU648</f>
        <v>0</v>
      </c>
      <c r="AV627" s="3">
        <f t="shared" si="404"/>
        <v>178495</v>
      </c>
      <c r="AW627" s="3">
        <f t="shared" si="404"/>
        <v>178495</v>
      </c>
      <c r="AX627" s="3">
        <f t="shared" si="404"/>
        <v>0</v>
      </c>
      <c r="AY627" s="3">
        <f t="shared" si="404"/>
        <v>178495</v>
      </c>
      <c r="AZ627" s="3">
        <f t="shared" si="404"/>
        <v>0</v>
      </c>
      <c r="BA627" s="3">
        <f t="shared" si="404"/>
        <v>0</v>
      </c>
      <c r="BB627" s="3">
        <f t="shared" si="404"/>
        <v>0</v>
      </c>
      <c r="BC627" s="3">
        <f t="shared" si="404"/>
        <v>0</v>
      </c>
      <c r="BD627" s="3">
        <f t="shared" si="404"/>
        <v>0</v>
      </c>
      <c r="BE627" s="3">
        <f t="shared" si="404"/>
        <v>0</v>
      </c>
      <c r="BF627" s="3">
        <f t="shared" si="404"/>
        <v>0</v>
      </c>
      <c r="BG627" s="3">
        <f t="shared" si="404"/>
        <v>0</v>
      </c>
      <c r="BH627" s="3">
        <f t="shared" si="404"/>
        <v>0</v>
      </c>
      <c r="BI627" s="3">
        <f t="shared" si="404"/>
        <v>0</v>
      </c>
      <c r="BJ627" s="3">
        <f t="shared" si="404"/>
        <v>0</v>
      </c>
      <c r="BK627" s="3">
        <f t="shared" si="404"/>
        <v>0</v>
      </c>
      <c r="BL627" s="3">
        <f t="shared" si="404"/>
        <v>0</v>
      </c>
      <c r="BM627" s="3">
        <f t="shared" si="404"/>
        <v>0</v>
      </c>
      <c r="BN627" s="3">
        <f t="shared" si="404"/>
        <v>0</v>
      </c>
      <c r="BO627" s="3">
        <f t="shared" si="404"/>
        <v>0</v>
      </c>
      <c r="BP627" s="3">
        <f t="shared" si="404"/>
        <v>0</v>
      </c>
      <c r="BQ627" s="3">
        <f t="shared" si="404"/>
        <v>0</v>
      </c>
      <c r="BR627" s="3">
        <f t="shared" si="404"/>
        <v>0</v>
      </c>
      <c r="BS627" s="3">
        <f t="shared" si="404"/>
        <v>0</v>
      </c>
      <c r="BT627" s="3">
        <f t="shared" si="404"/>
        <v>0</v>
      </c>
      <c r="BU627" s="3">
        <f t="shared" si="404"/>
        <v>0</v>
      </c>
      <c r="BV627" s="3">
        <f t="shared" si="404"/>
        <v>0</v>
      </c>
      <c r="BW627" s="3">
        <f t="shared" si="404"/>
        <v>0</v>
      </c>
      <c r="BX627" s="3">
        <f t="shared" si="404"/>
        <v>0</v>
      </c>
      <c r="BY627" s="3">
        <f t="shared" si="404"/>
        <v>0</v>
      </c>
      <c r="BZ627" s="3">
        <f t="shared" si="404"/>
        <v>0</v>
      </c>
      <c r="CA627" s="3">
        <f t="shared" ref="CA627:DF627" si="405">CA648</f>
        <v>181643</v>
      </c>
      <c r="CB627" s="3">
        <f t="shared" si="405"/>
        <v>181643</v>
      </c>
      <c r="CC627" s="3">
        <f t="shared" si="405"/>
        <v>0</v>
      </c>
      <c r="CD627" s="3">
        <f t="shared" si="405"/>
        <v>0</v>
      </c>
      <c r="CE627" s="3">
        <f t="shared" si="405"/>
        <v>178495</v>
      </c>
      <c r="CF627" s="3">
        <f t="shared" si="405"/>
        <v>178495</v>
      </c>
      <c r="CG627" s="3">
        <f t="shared" si="405"/>
        <v>0</v>
      </c>
      <c r="CH627" s="3">
        <f t="shared" si="405"/>
        <v>178495</v>
      </c>
      <c r="CI627" s="3">
        <f t="shared" si="405"/>
        <v>0</v>
      </c>
      <c r="CJ627" s="3">
        <f t="shared" si="405"/>
        <v>0</v>
      </c>
      <c r="CK627" s="3">
        <f t="shared" si="405"/>
        <v>0</v>
      </c>
      <c r="CL627" s="3">
        <f t="shared" si="405"/>
        <v>0</v>
      </c>
      <c r="CM627" s="3">
        <f t="shared" si="405"/>
        <v>0</v>
      </c>
      <c r="CN627" s="3">
        <f t="shared" si="405"/>
        <v>0</v>
      </c>
      <c r="CO627" s="3">
        <f t="shared" si="405"/>
        <v>0</v>
      </c>
      <c r="CP627" s="3">
        <f t="shared" si="405"/>
        <v>0</v>
      </c>
      <c r="CQ627" s="3">
        <f t="shared" si="405"/>
        <v>0</v>
      </c>
      <c r="CR627" s="3">
        <f t="shared" si="405"/>
        <v>0</v>
      </c>
      <c r="CS627" s="3">
        <f t="shared" si="405"/>
        <v>0</v>
      </c>
      <c r="CT627" s="3">
        <f t="shared" si="405"/>
        <v>0</v>
      </c>
      <c r="CU627" s="3">
        <f t="shared" si="405"/>
        <v>0</v>
      </c>
      <c r="CV627" s="3">
        <f t="shared" si="405"/>
        <v>0</v>
      </c>
      <c r="CW627" s="3">
        <f t="shared" si="405"/>
        <v>0</v>
      </c>
      <c r="CX627" s="3">
        <f t="shared" si="405"/>
        <v>0</v>
      </c>
      <c r="CY627" s="3">
        <f t="shared" si="405"/>
        <v>0</v>
      </c>
      <c r="CZ627" s="3">
        <f t="shared" si="405"/>
        <v>0</v>
      </c>
      <c r="DA627" s="3">
        <f t="shared" si="405"/>
        <v>0</v>
      </c>
      <c r="DB627" s="3">
        <f t="shared" si="405"/>
        <v>0</v>
      </c>
      <c r="DC627" s="3">
        <f t="shared" si="405"/>
        <v>0</v>
      </c>
      <c r="DD627" s="3">
        <f t="shared" si="405"/>
        <v>0</v>
      </c>
      <c r="DE627" s="3">
        <f t="shared" si="405"/>
        <v>0</v>
      </c>
      <c r="DF627" s="3">
        <f t="shared" si="405"/>
        <v>0</v>
      </c>
      <c r="DG627" s="4">
        <f t="shared" ref="DG627:EL627" si="406">DG648</f>
        <v>581358</v>
      </c>
      <c r="DH627" s="4">
        <f t="shared" si="406"/>
        <v>536596</v>
      </c>
      <c r="DI627" s="4">
        <f t="shared" si="406"/>
        <v>3928</v>
      </c>
      <c r="DJ627" s="4">
        <f t="shared" si="406"/>
        <v>1334</v>
      </c>
      <c r="DK627" s="4">
        <f t="shared" si="406"/>
        <v>40834</v>
      </c>
      <c r="DL627" s="4">
        <f t="shared" si="406"/>
        <v>0</v>
      </c>
      <c r="DM627" s="4">
        <f t="shared" si="406"/>
        <v>132.68549580000001</v>
      </c>
      <c r="DN627" s="4">
        <f t="shared" si="406"/>
        <v>2.803253271</v>
      </c>
      <c r="DO627" s="4">
        <f t="shared" si="406"/>
        <v>22</v>
      </c>
      <c r="DP627" s="4">
        <f t="shared" si="406"/>
        <v>40527</v>
      </c>
      <c r="DQ627" s="4">
        <f t="shared" si="406"/>
        <v>20846</v>
      </c>
      <c r="DR627" s="4">
        <f t="shared" si="406"/>
        <v>0</v>
      </c>
      <c r="DS627" s="4">
        <f t="shared" si="406"/>
        <v>0</v>
      </c>
      <c r="DT627" s="4">
        <f t="shared" si="406"/>
        <v>581358</v>
      </c>
      <c r="DU627" s="4">
        <f t="shared" si="406"/>
        <v>536596</v>
      </c>
      <c r="DV627" s="4">
        <f t="shared" si="406"/>
        <v>3928</v>
      </c>
      <c r="DW627" s="4">
        <f t="shared" si="406"/>
        <v>1334</v>
      </c>
      <c r="DX627" s="4">
        <f t="shared" si="406"/>
        <v>40834</v>
      </c>
      <c r="DY627" s="4">
        <f t="shared" si="406"/>
        <v>0</v>
      </c>
      <c r="DZ627" s="4">
        <f t="shared" si="406"/>
        <v>132.68549580000001</v>
      </c>
      <c r="EA627" s="4">
        <f t="shared" si="406"/>
        <v>2.803253271</v>
      </c>
      <c r="EB627" s="4">
        <f t="shared" si="406"/>
        <v>22</v>
      </c>
      <c r="EC627" s="4">
        <f t="shared" si="406"/>
        <v>40527</v>
      </c>
      <c r="ED627" s="4">
        <f t="shared" si="406"/>
        <v>20846</v>
      </c>
      <c r="EE627" s="4">
        <f t="shared" si="406"/>
        <v>0</v>
      </c>
      <c r="EF627" s="4">
        <f t="shared" si="406"/>
        <v>0</v>
      </c>
      <c r="EG627" s="4">
        <f t="shared" si="406"/>
        <v>0</v>
      </c>
      <c r="EH627" s="4">
        <f t="shared" si="406"/>
        <v>0</v>
      </c>
      <c r="EI627" s="4">
        <f t="shared" si="406"/>
        <v>0</v>
      </c>
      <c r="EJ627" s="4">
        <f t="shared" si="406"/>
        <v>642731</v>
      </c>
      <c r="EK627" s="4">
        <f t="shared" si="406"/>
        <v>642731</v>
      </c>
      <c r="EL627" s="4">
        <f t="shared" si="406"/>
        <v>0</v>
      </c>
      <c r="EM627" s="4">
        <f t="shared" ref="EM627:FR627" si="407">EM648</f>
        <v>0</v>
      </c>
      <c r="EN627" s="4">
        <f t="shared" si="407"/>
        <v>536596</v>
      </c>
      <c r="EO627" s="4">
        <f t="shared" si="407"/>
        <v>536596</v>
      </c>
      <c r="EP627" s="4">
        <f t="shared" si="407"/>
        <v>0</v>
      </c>
      <c r="EQ627" s="4">
        <f t="shared" si="407"/>
        <v>536596</v>
      </c>
      <c r="ER627" s="4">
        <f t="shared" si="407"/>
        <v>0</v>
      </c>
      <c r="ES627" s="4">
        <f t="shared" si="407"/>
        <v>0</v>
      </c>
      <c r="ET627" s="4">
        <f t="shared" si="407"/>
        <v>0</v>
      </c>
      <c r="EU627" s="4">
        <f t="shared" si="407"/>
        <v>0</v>
      </c>
      <c r="EV627" s="4">
        <f t="shared" si="407"/>
        <v>0</v>
      </c>
      <c r="EW627" s="4">
        <f t="shared" si="407"/>
        <v>0</v>
      </c>
      <c r="EX627" s="4">
        <f t="shared" si="407"/>
        <v>0</v>
      </c>
      <c r="EY627" s="4">
        <f t="shared" si="407"/>
        <v>0</v>
      </c>
      <c r="EZ627" s="4">
        <f t="shared" si="407"/>
        <v>0</v>
      </c>
      <c r="FA627" s="4">
        <f t="shared" si="407"/>
        <v>0</v>
      </c>
      <c r="FB627" s="4">
        <f t="shared" si="407"/>
        <v>0</v>
      </c>
      <c r="FC627" s="4">
        <f t="shared" si="407"/>
        <v>0</v>
      </c>
      <c r="FD627" s="4">
        <f t="shared" si="407"/>
        <v>0</v>
      </c>
      <c r="FE627" s="4">
        <f t="shared" si="407"/>
        <v>0</v>
      </c>
      <c r="FF627" s="4">
        <f t="shared" si="407"/>
        <v>0</v>
      </c>
      <c r="FG627" s="4">
        <f t="shared" si="407"/>
        <v>0</v>
      </c>
      <c r="FH627" s="4">
        <f t="shared" si="407"/>
        <v>0</v>
      </c>
      <c r="FI627" s="4">
        <f t="shared" si="407"/>
        <v>0</v>
      </c>
      <c r="FJ627" s="4">
        <f t="shared" si="407"/>
        <v>0</v>
      </c>
      <c r="FK627" s="4">
        <f t="shared" si="407"/>
        <v>0</v>
      </c>
      <c r="FL627" s="4">
        <f t="shared" si="407"/>
        <v>0</v>
      </c>
      <c r="FM627" s="4">
        <f t="shared" si="407"/>
        <v>0</v>
      </c>
      <c r="FN627" s="4">
        <f t="shared" si="407"/>
        <v>0</v>
      </c>
      <c r="FO627" s="4">
        <f t="shared" si="407"/>
        <v>0</v>
      </c>
      <c r="FP627" s="4">
        <f t="shared" si="407"/>
        <v>0</v>
      </c>
      <c r="FQ627" s="4">
        <f t="shared" si="407"/>
        <v>0</v>
      </c>
      <c r="FR627" s="4">
        <f t="shared" si="407"/>
        <v>0</v>
      </c>
      <c r="FS627" s="4">
        <f t="shared" ref="FS627:GX627" si="408">FS648</f>
        <v>642731</v>
      </c>
      <c r="FT627" s="4">
        <f t="shared" si="408"/>
        <v>642731</v>
      </c>
      <c r="FU627" s="4">
        <f t="shared" si="408"/>
        <v>0</v>
      </c>
      <c r="FV627" s="4">
        <f t="shared" si="408"/>
        <v>0</v>
      </c>
      <c r="FW627" s="4">
        <f t="shared" si="408"/>
        <v>536596</v>
      </c>
      <c r="FX627" s="4">
        <f t="shared" si="408"/>
        <v>536596</v>
      </c>
      <c r="FY627" s="4">
        <f t="shared" si="408"/>
        <v>0</v>
      </c>
      <c r="FZ627" s="4">
        <f t="shared" si="408"/>
        <v>536596</v>
      </c>
      <c r="GA627" s="4">
        <f t="shared" si="408"/>
        <v>0</v>
      </c>
      <c r="GB627" s="4">
        <f t="shared" si="408"/>
        <v>0</v>
      </c>
      <c r="GC627" s="4">
        <f t="shared" si="408"/>
        <v>0</v>
      </c>
      <c r="GD627" s="4">
        <f t="shared" si="408"/>
        <v>0</v>
      </c>
      <c r="GE627" s="4">
        <f t="shared" si="408"/>
        <v>0</v>
      </c>
      <c r="GF627" s="4">
        <f t="shared" si="408"/>
        <v>0</v>
      </c>
      <c r="GG627" s="4">
        <f t="shared" si="408"/>
        <v>0</v>
      </c>
      <c r="GH627" s="4">
        <f t="shared" si="408"/>
        <v>0</v>
      </c>
      <c r="GI627" s="4">
        <f t="shared" si="408"/>
        <v>0</v>
      </c>
      <c r="GJ627" s="4">
        <f t="shared" si="408"/>
        <v>0</v>
      </c>
      <c r="GK627" s="4">
        <f t="shared" si="408"/>
        <v>0</v>
      </c>
      <c r="GL627" s="4">
        <f t="shared" si="408"/>
        <v>0</v>
      </c>
      <c r="GM627" s="4">
        <f t="shared" si="408"/>
        <v>0</v>
      </c>
      <c r="GN627" s="4">
        <f t="shared" si="408"/>
        <v>0</v>
      </c>
      <c r="GO627" s="4">
        <f t="shared" si="408"/>
        <v>0</v>
      </c>
      <c r="GP627" s="4">
        <f t="shared" si="408"/>
        <v>0</v>
      </c>
      <c r="GQ627" s="4">
        <f t="shared" si="408"/>
        <v>0</v>
      </c>
      <c r="GR627" s="4">
        <f t="shared" si="408"/>
        <v>0</v>
      </c>
      <c r="GS627" s="4">
        <f t="shared" si="408"/>
        <v>0</v>
      </c>
      <c r="GT627" s="4">
        <f t="shared" si="408"/>
        <v>0</v>
      </c>
      <c r="GU627" s="4">
        <f t="shared" si="408"/>
        <v>0</v>
      </c>
      <c r="GV627" s="4">
        <f t="shared" si="408"/>
        <v>0</v>
      </c>
      <c r="GW627" s="4">
        <f t="shared" si="408"/>
        <v>0</v>
      </c>
      <c r="GX627" s="4">
        <f t="shared" si="408"/>
        <v>0</v>
      </c>
    </row>
    <row r="629" spans="1:255" x14ac:dyDescent="0.2">
      <c r="A629" s="2">
        <v>17</v>
      </c>
      <c r="B629" s="2">
        <v>1</v>
      </c>
      <c r="C629" s="2">
        <f>ROW(SmtRes!A1080)</f>
        <v>1080</v>
      </c>
      <c r="D629" s="2">
        <f>ROW(EtalonRes!A993)</f>
        <v>993</v>
      </c>
      <c r="E629" s="2" t="s">
        <v>719</v>
      </c>
      <c r="F629" s="2" t="s">
        <v>720</v>
      </c>
      <c r="G629" s="2" t="s">
        <v>721</v>
      </c>
      <c r="H629" s="2" t="s">
        <v>396</v>
      </c>
      <c r="I629" s="2">
        <f>ROUND(23.4/100,7)</f>
        <v>0.23400000000000001</v>
      </c>
      <c r="J629" s="2">
        <v>0</v>
      </c>
      <c r="K629" s="2">
        <f>ROUND(23.4/100,7)</f>
        <v>0.23400000000000001</v>
      </c>
      <c r="L629" s="2"/>
      <c r="M629" s="2"/>
      <c r="N629" s="2"/>
      <c r="O629" s="2">
        <f>ROUND(CP629,2)</f>
        <v>291.32</v>
      </c>
      <c r="P629" s="2">
        <f>ROUND(CQ629*I629,2)</f>
        <v>0</v>
      </c>
      <c r="Q629" s="2">
        <f>ROUND(CR629*I629,2)</f>
        <v>65.11</v>
      </c>
      <c r="R629" s="2">
        <f>ROUND(CS629*I629,2)</f>
        <v>28.12</v>
      </c>
      <c r="S629" s="2">
        <f>ROUND(CT629*I629,2)</f>
        <v>226.21</v>
      </c>
      <c r="T629" s="2">
        <f>ROUND(CU629*I629,2)</f>
        <v>0</v>
      </c>
      <c r="U629" s="2">
        <f t="shared" ref="U629:U646" si="409">CV629*I629</f>
        <v>27.962180999999998</v>
      </c>
      <c r="V629" s="2">
        <f t="shared" ref="V629:V646" si="410">CW629*I629</f>
        <v>2.0828340000000001</v>
      </c>
      <c r="W629" s="2">
        <f>ROUND(CX629*I629,2)</f>
        <v>0</v>
      </c>
      <c r="X629" s="2">
        <f>ROUND(CY629,2)</f>
        <v>261.95999999999998</v>
      </c>
      <c r="Y629" s="2">
        <f>ROUND(CZ629,2)</f>
        <v>150.05000000000001</v>
      </c>
      <c r="Z629" s="2"/>
      <c r="AA629" s="2">
        <v>53551706</v>
      </c>
      <c r="AB629" s="2">
        <f t="shared" ref="AB629:AB646" si="411">ROUND((AC629+AD629+AF629),2)</f>
        <v>1244.96</v>
      </c>
      <c r="AC629" s="2">
        <f t="shared" ref="AC629:AC646" si="412">ROUND((ES629),2)</f>
        <v>0</v>
      </c>
      <c r="AD629" s="2">
        <f>ROUND(((((ET629*ROUND(1.15,7)))-((EU629*ROUND(1.15,7))))+AE629),2)</f>
        <v>278.24</v>
      </c>
      <c r="AE629" s="2">
        <f>ROUND(((EU629*ROUND(1.15,7))),2)</f>
        <v>120.16</v>
      </c>
      <c r="AF629" s="2">
        <f>ROUND(((EV629*ROUND(1.15,7))),2)</f>
        <v>966.72</v>
      </c>
      <c r="AG629" s="2">
        <f t="shared" ref="AG629:AG646" si="413">ROUND((AP629),2)</f>
        <v>0</v>
      </c>
      <c r="AH629" s="2">
        <f>((EW629*ROUND(1.15,7)))</f>
        <v>119.49649999999998</v>
      </c>
      <c r="AI629" s="2">
        <f>((EX629*ROUND(1.15,7)))</f>
        <v>8.9009999999999998</v>
      </c>
      <c r="AJ629" s="2">
        <f t="shared" ref="AJ629:AJ646" si="414">(AS629)</f>
        <v>0</v>
      </c>
      <c r="AK629" s="2">
        <v>1082.58</v>
      </c>
      <c r="AL629" s="2">
        <v>0</v>
      </c>
      <c r="AM629" s="2">
        <v>241.95</v>
      </c>
      <c r="AN629" s="2">
        <v>104.49</v>
      </c>
      <c r="AO629" s="2">
        <v>840.63</v>
      </c>
      <c r="AP629" s="2">
        <v>0</v>
      </c>
      <c r="AQ629" s="2">
        <v>103.91</v>
      </c>
      <c r="AR629" s="2">
        <v>7.74</v>
      </c>
      <c r="AS629" s="2">
        <v>0</v>
      </c>
      <c r="AT629" s="2">
        <v>103</v>
      </c>
      <c r="AU629" s="2">
        <v>59</v>
      </c>
      <c r="AV629" s="2">
        <v>1</v>
      </c>
      <c r="AW629" s="2">
        <v>1</v>
      </c>
      <c r="AX629" s="2"/>
      <c r="AY629" s="2"/>
      <c r="AZ629" s="2">
        <v>1</v>
      </c>
      <c r="BA629" s="2">
        <v>1</v>
      </c>
      <c r="BB629" s="2">
        <v>1</v>
      </c>
      <c r="BC629" s="2">
        <v>1</v>
      </c>
      <c r="BD629" s="2" t="s">
        <v>3</v>
      </c>
      <c r="BE629" s="2" t="s">
        <v>3</v>
      </c>
      <c r="BF629" s="2" t="s">
        <v>3</v>
      </c>
      <c r="BG629" s="2" t="s">
        <v>3</v>
      </c>
      <c r="BH629" s="2">
        <v>0</v>
      </c>
      <c r="BI629" s="2">
        <v>1</v>
      </c>
      <c r="BJ629" s="2" t="s">
        <v>722</v>
      </c>
      <c r="BK629" s="2"/>
      <c r="BL629" s="2"/>
      <c r="BM629" s="2">
        <v>46001</v>
      </c>
      <c r="BN629" s="2">
        <v>0</v>
      </c>
      <c r="BO629" s="2" t="s">
        <v>3</v>
      </c>
      <c r="BP629" s="2">
        <v>0</v>
      </c>
      <c r="BQ629" s="2">
        <v>2</v>
      </c>
      <c r="BR629" s="2">
        <v>0</v>
      </c>
      <c r="BS629" s="2">
        <v>1</v>
      </c>
      <c r="BT629" s="2">
        <v>1</v>
      </c>
      <c r="BU629" s="2">
        <v>1</v>
      </c>
      <c r="BV629" s="2">
        <v>1</v>
      </c>
      <c r="BW629" s="2">
        <v>1</v>
      </c>
      <c r="BX629" s="2">
        <v>1</v>
      </c>
      <c r="BY629" s="2" t="s">
        <v>3</v>
      </c>
      <c r="BZ629" s="2">
        <v>103</v>
      </c>
      <c r="CA629" s="2">
        <v>59</v>
      </c>
      <c r="CB629" s="2" t="s">
        <v>3</v>
      </c>
      <c r="CC629" s="2"/>
      <c r="CD629" s="2"/>
      <c r="CE629" s="2">
        <v>0</v>
      </c>
      <c r="CF629" s="2">
        <v>0</v>
      </c>
      <c r="CG629" s="2">
        <v>0</v>
      </c>
      <c r="CH629" s="2"/>
      <c r="CI629" s="2"/>
      <c r="CJ629" s="2"/>
      <c r="CK629" s="2"/>
      <c r="CL629" s="2"/>
      <c r="CM629" s="2">
        <v>0</v>
      </c>
      <c r="CN629" s="2" t="s">
        <v>2150</v>
      </c>
      <c r="CO629" s="2">
        <v>0</v>
      </c>
      <c r="CP629" s="2">
        <f t="shared" ref="CP629:CP646" si="415">(P629+Q629+S629)</f>
        <v>291.32</v>
      </c>
      <c r="CQ629" s="2">
        <f t="shared" ref="CQ629:CQ644" si="416">AC629*BC629</f>
        <v>0</v>
      </c>
      <c r="CR629" s="2">
        <f t="shared" ref="CR629:CR646" si="417">AD629*BB629</f>
        <v>278.24</v>
      </c>
      <c r="CS629" s="2">
        <f t="shared" ref="CS629:CS646" si="418">AE629*BS629</f>
        <v>120.16</v>
      </c>
      <c r="CT629" s="2">
        <f t="shared" ref="CT629:CT646" si="419">AF629*BA629</f>
        <v>966.72</v>
      </c>
      <c r="CU629" s="2">
        <f t="shared" ref="CU629:CU646" si="420">AG629</f>
        <v>0</v>
      </c>
      <c r="CV629" s="2">
        <f t="shared" ref="CV629:CV646" si="421">AH629</f>
        <v>119.49649999999998</v>
      </c>
      <c r="CW629" s="2">
        <f t="shared" ref="CW629:CW646" si="422">AI629</f>
        <v>8.9009999999999998</v>
      </c>
      <c r="CX629" s="2">
        <f t="shared" ref="CX629:CX646" si="423">AJ629</f>
        <v>0</v>
      </c>
      <c r="CY629" s="2">
        <f t="shared" ref="CY629:CY646" si="424">(((S629+R629)*AT629)/100)</f>
        <v>261.9599</v>
      </c>
      <c r="CZ629" s="2">
        <f t="shared" ref="CZ629:CZ646" si="425">(((S629+R629)*AU629)/100)</f>
        <v>150.05470000000003</v>
      </c>
      <c r="DA629" s="2"/>
      <c r="DB629" s="2"/>
      <c r="DC629" s="2" t="s">
        <v>3</v>
      </c>
      <c r="DD629" s="2" t="s">
        <v>3</v>
      </c>
      <c r="DE629" s="2" t="s">
        <v>16</v>
      </c>
      <c r="DF629" s="2" t="s">
        <v>16</v>
      </c>
      <c r="DG629" s="2" t="s">
        <v>16</v>
      </c>
      <c r="DH629" s="2" t="s">
        <v>3</v>
      </c>
      <c r="DI629" s="2" t="s">
        <v>16</v>
      </c>
      <c r="DJ629" s="2" t="s">
        <v>16</v>
      </c>
      <c r="DK629" s="2" t="s">
        <v>3</v>
      </c>
      <c r="DL629" s="2" t="s">
        <v>3</v>
      </c>
      <c r="DM629" s="2" t="s">
        <v>3</v>
      </c>
      <c r="DN629" s="2">
        <v>0</v>
      </c>
      <c r="DO629" s="2">
        <v>0</v>
      </c>
      <c r="DP629" s="2">
        <v>1</v>
      </c>
      <c r="DQ629" s="2">
        <v>1</v>
      </c>
      <c r="DR629" s="2"/>
      <c r="DS629" s="2"/>
      <c r="DT629" s="2"/>
      <c r="DU629" s="2">
        <v>1005</v>
      </c>
      <c r="DV629" s="2" t="s">
        <v>396</v>
      </c>
      <c r="DW629" s="2" t="s">
        <v>396</v>
      </c>
      <c r="DX629" s="2">
        <v>100</v>
      </c>
      <c r="DY629" s="2"/>
      <c r="DZ629" s="2" t="s">
        <v>3</v>
      </c>
      <c r="EA629" s="2" t="s">
        <v>3</v>
      </c>
      <c r="EB629" s="2" t="s">
        <v>3</v>
      </c>
      <c r="EC629" s="2" t="s">
        <v>3</v>
      </c>
      <c r="ED629" s="2"/>
      <c r="EE629" s="2">
        <v>53551202</v>
      </c>
      <c r="EF629" s="2">
        <v>2</v>
      </c>
      <c r="EG629" s="2" t="s">
        <v>38</v>
      </c>
      <c r="EH629" s="2">
        <v>40</v>
      </c>
      <c r="EI629" s="2" t="s">
        <v>466</v>
      </c>
      <c r="EJ629" s="2">
        <v>1</v>
      </c>
      <c r="EK629" s="2">
        <v>46001</v>
      </c>
      <c r="EL629" s="2" t="s">
        <v>467</v>
      </c>
      <c r="EM629" s="2" t="s">
        <v>468</v>
      </c>
      <c r="EN629" s="2"/>
      <c r="EO629" s="2" t="s">
        <v>52</v>
      </c>
      <c r="EP629" s="2"/>
      <c r="EQ629" s="2">
        <v>131072</v>
      </c>
      <c r="ER629" s="2">
        <v>1082.58</v>
      </c>
      <c r="ES629" s="2">
        <v>0</v>
      </c>
      <c r="ET629" s="2">
        <v>241.95</v>
      </c>
      <c r="EU629" s="2">
        <v>104.49</v>
      </c>
      <c r="EV629" s="2">
        <v>840.63</v>
      </c>
      <c r="EW629" s="2">
        <v>103.91</v>
      </c>
      <c r="EX629" s="2">
        <v>7.74</v>
      </c>
      <c r="EY629" s="2">
        <v>0</v>
      </c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>
        <v>0</v>
      </c>
      <c r="FR629" s="2">
        <f>ROUND(IF(AND(BH629=3,BI629=3),P629,0),2)</f>
        <v>0</v>
      </c>
      <c r="FS629" s="2">
        <v>0</v>
      </c>
      <c r="FT629" s="2"/>
      <c r="FU629" s="2"/>
      <c r="FV629" s="2"/>
      <c r="FW629" s="2"/>
      <c r="FX629" s="2">
        <v>103</v>
      </c>
      <c r="FY629" s="2">
        <v>59</v>
      </c>
      <c r="FZ629" s="2"/>
      <c r="GA629" s="2" t="s">
        <v>3</v>
      </c>
      <c r="GB629" s="2"/>
      <c r="GC629" s="2"/>
      <c r="GD629" s="2">
        <v>1</v>
      </c>
      <c r="GE629" s="2"/>
      <c r="GF629" s="2">
        <v>2143506059</v>
      </c>
      <c r="GG629" s="2">
        <v>2</v>
      </c>
      <c r="GH629" s="2">
        <v>1</v>
      </c>
      <c r="GI629" s="2">
        <v>-2</v>
      </c>
      <c r="GJ629" s="2">
        <v>0</v>
      </c>
      <c r="GK629" s="2">
        <v>0</v>
      </c>
      <c r="GL629" s="2">
        <f>ROUND(IF(AND(BH629=3,BI629=3,FS629&lt;&gt;0),P629,0),2)</f>
        <v>0</v>
      </c>
      <c r="GM629" s="2">
        <f>ROUND(O629+X629+Y629,2)+GX629</f>
        <v>703.33</v>
      </c>
      <c r="GN629" s="2">
        <f>IF(OR(BI629=0,BI629=1),ROUND(O629+X629+Y629,2),0)</f>
        <v>703.33</v>
      </c>
      <c r="GO629" s="2">
        <f>IF(BI629=2,ROUND(O629+X629+Y629,2),0)</f>
        <v>0</v>
      </c>
      <c r="GP629" s="2">
        <f>IF(BI629=4,ROUND(O629+X629+Y629,2)+GX629,0)</f>
        <v>0</v>
      </c>
      <c r="GQ629" s="2"/>
      <c r="GR629" s="2">
        <v>0</v>
      </c>
      <c r="GS629" s="2">
        <v>0</v>
      </c>
      <c r="GT629" s="2">
        <v>0</v>
      </c>
      <c r="GU629" s="2" t="s">
        <v>3</v>
      </c>
      <c r="GV629" s="2">
        <f t="shared" ref="GV629:GV646" si="426">ROUND((GT629),2)</f>
        <v>0</v>
      </c>
      <c r="GW629" s="2">
        <v>1</v>
      </c>
      <c r="GX629" s="2">
        <f>ROUND(HC629*I629,2)</f>
        <v>0</v>
      </c>
      <c r="GY629" s="2"/>
      <c r="GZ629" s="2"/>
      <c r="HA629" s="2">
        <v>0</v>
      </c>
      <c r="HB629" s="2">
        <v>0</v>
      </c>
      <c r="HC629" s="2">
        <f t="shared" ref="HC629:HC646" si="427">GV629*GW629</f>
        <v>0</v>
      </c>
      <c r="HD629" s="2"/>
      <c r="HE629" s="2" t="s">
        <v>3</v>
      </c>
      <c r="HF629" s="2" t="s">
        <v>3</v>
      </c>
      <c r="HG629" s="2"/>
      <c r="HH629" s="2"/>
      <c r="HI629" s="2"/>
      <c r="HJ629" s="2"/>
      <c r="HK629" s="2"/>
      <c r="HL629" s="2"/>
      <c r="HM629" s="2" t="s">
        <v>3</v>
      </c>
      <c r="HN629" s="2" t="s">
        <v>469</v>
      </c>
      <c r="HO629" s="2" t="s">
        <v>470</v>
      </c>
      <c r="HP629" s="2" t="s">
        <v>467</v>
      </c>
      <c r="HQ629" s="2" t="s">
        <v>467</v>
      </c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>
        <v>0</v>
      </c>
      <c r="IL629" s="2"/>
      <c r="IM629" s="2"/>
      <c r="IN629" s="2"/>
      <c r="IO629" s="2"/>
      <c r="IP629" s="2"/>
      <c r="IQ629" s="2"/>
      <c r="IR629" s="2"/>
      <c r="IS629" s="2"/>
      <c r="IT629" s="2"/>
      <c r="IU629" s="2"/>
    </row>
    <row r="630" spans="1:255" x14ac:dyDescent="0.2">
      <c r="A630">
        <v>17</v>
      </c>
      <c r="B630">
        <v>1</v>
      </c>
      <c r="C630">
        <f>ROW(SmtRes!A1084)</f>
        <v>1084</v>
      </c>
      <c r="D630">
        <f>ROW(EtalonRes!A996)</f>
        <v>996</v>
      </c>
      <c r="E630" t="s">
        <v>719</v>
      </c>
      <c r="F630" t="s">
        <v>720</v>
      </c>
      <c r="G630" t="s">
        <v>721</v>
      </c>
      <c r="H630" t="s">
        <v>396</v>
      </c>
      <c r="I630">
        <f>ROUND(23.4/100,7)</f>
        <v>0.23400000000000001</v>
      </c>
      <c r="J630">
        <v>0</v>
      </c>
      <c r="K630">
        <f>ROUND(23.4/100,7)</f>
        <v>0.23400000000000001</v>
      </c>
      <c r="O630">
        <f>ROUND(CP630,0)</f>
        <v>9006</v>
      </c>
      <c r="P630">
        <f>ROUND(CQ630*I630,0)</f>
        <v>0</v>
      </c>
      <c r="Q630">
        <f>ROUND(CR630*I630,0)</f>
        <v>1034</v>
      </c>
      <c r="R630">
        <f>ROUND(CS630*I630,0)</f>
        <v>991</v>
      </c>
      <c r="S630">
        <f>ROUND(CT630*I630,0)</f>
        <v>7972</v>
      </c>
      <c r="T630">
        <f>ROUND(CU630*I630,0)</f>
        <v>0</v>
      </c>
      <c r="U630">
        <f t="shared" si="409"/>
        <v>27.962180999999998</v>
      </c>
      <c r="V630">
        <f t="shared" si="410"/>
        <v>2.0828340000000001</v>
      </c>
      <c r="W630">
        <f>ROUND(CX630*I630,0)</f>
        <v>0</v>
      </c>
      <c r="X630">
        <f>ROUND(CY630,0)</f>
        <v>9232</v>
      </c>
      <c r="Y630">
        <f>ROUND(CZ630,0)</f>
        <v>5288</v>
      </c>
      <c r="AA630">
        <v>53551707</v>
      </c>
      <c r="AB630">
        <f t="shared" si="411"/>
        <v>1244.96</v>
      </c>
      <c r="AC630">
        <f t="shared" si="412"/>
        <v>0</v>
      </c>
      <c r="AD630">
        <f>ROUND(((((ET630*ROUND(1.15,7)))-((EU630*ROUND(1.15,7))))+AE630),2)</f>
        <v>278.24</v>
      </c>
      <c r="AE630">
        <f>ROUND(((EU630*ROUND(1.15,7))),2)</f>
        <v>120.16</v>
      </c>
      <c r="AF630">
        <f>ROUND(((EV630*ROUND(1.15,7))),2)</f>
        <v>966.72</v>
      </c>
      <c r="AG630">
        <f t="shared" si="413"/>
        <v>0</v>
      </c>
      <c r="AH630">
        <f>((EW630*ROUND(1.15,7)))</f>
        <v>119.49649999999998</v>
      </c>
      <c r="AI630">
        <f>((EX630*ROUND(1.15,7)))</f>
        <v>8.9009999999999998</v>
      </c>
      <c r="AJ630">
        <f t="shared" si="414"/>
        <v>0</v>
      </c>
      <c r="AK630">
        <v>1082.58</v>
      </c>
      <c r="AL630">
        <v>0</v>
      </c>
      <c r="AM630">
        <v>241.95</v>
      </c>
      <c r="AN630">
        <v>104.49</v>
      </c>
      <c r="AO630">
        <v>840.63</v>
      </c>
      <c r="AP630">
        <v>0</v>
      </c>
      <c r="AQ630">
        <v>103.91</v>
      </c>
      <c r="AR630">
        <v>7.74</v>
      </c>
      <c r="AS630">
        <v>0</v>
      </c>
      <c r="AT630">
        <v>103</v>
      </c>
      <c r="AU630">
        <v>59</v>
      </c>
      <c r="AV630">
        <v>1</v>
      </c>
      <c r="AW630">
        <v>1</v>
      </c>
      <c r="AZ630">
        <v>1</v>
      </c>
      <c r="BA630">
        <v>35.24</v>
      </c>
      <c r="BB630">
        <v>15.88</v>
      </c>
      <c r="BC630">
        <v>1</v>
      </c>
      <c r="BD630" t="s">
        <v>3</v>
      </c>
      <c r="BE630" t="s">
        <v>3</v>
      </c>
      <c r="BF630" t="s">
        <v>3</v>
      </c>
      <c r="BG630" t="s">
        <v>3</v>
      </c>
      <c r="BH630">
        <v>0</v>
      </c>
      <c r="BI630">
        <v>1</v>
      </c>
      <c r="BJ630" t="s">
        <v>722</v>
      </c>
      <c r="BM630">
        <v>46001</v>
      </c>
      <c r="BN630">
        <v>0</v>
      </c>
      <c r="BO630" t="s">
        <v>720</v>
      </c>
      <c r="BP630">
        <v>1</v>
      </c>
      <c r="BQ630">
        <v>2</v>
      </c>
      <c r="BR630">
        <v>0</v>
      </c>
      <c r="BS630">
        <v>35.24</v>
      </c>
      <c r="BT630">
        <v>1</v>
      </c>
      <c r="BU630">
        <v>1</v>
      </c>
      <c r="BV630">
        <v>1</v>
      </c>
      <c r="BW630">
        <v>1</v>
      </c>
      <c r="BX630">
        <v>1</v>
      </c>
      <c r="BY630" t="s">
        <v>3</v>
      </c>
      <c r="BZ630">
        <v>103</v>
      </c>
      <c r="CA630">
        <v>59</v>
      </c>
      <c r="CB630" t="s">
        <v>3</v>
      </c>
      <c r="CE630">
        <v>0</v>
      </c>
      <c r="CF630">
        <v>0</v>
      </c>
      <c r="CG630">
        <v>0</v>
      </c>
      <c r="CM630">
        <v>0</v>
      </c>
      <c r="CN630" t="s">
        <v>2150</v>
      </c>
      <c r="CO630">
        <v>0</v>
      </c>
      <c r="CP630">
        <f t="shared" si="415"/>
        <v>9006</v>
      </c>
      <c r="CQ630">
        <f t="shared" si="416"/>
        <v>0</v>
      </c>
      <c r="CR630">
        <f t="shared" si="417"/>
        <v>4418.4512000000004</v>
      </c>
      <c r="CS630">
        <f t="shared" si="418"/>
        <v>4234.4384</v>
      </c>
      <c r="CT630">
        <f t="shared" si="419"/>
        <v>34067.212800000001</v>
      </c>
      <c r="CU630">
        <f t="shared" si="420"/>
        <v>0</v>
      </c>
      <c r="CV630">
        <f t="shared" si="421"/>
        <v>119.49649999999998</v>
      </c>
      <c r="CW630">
        <f t="shared" si="422"/>
        <v>8.9009999999999998</v>
      </c>
      <c r="CX630">
        <f t="shared" si="423"/>
        <v>0</v>
      </c>
      <c r="CY630">
        <f t="shared" si="424"/>
        <v>9231.89</v>
      </c>
      <c r="CZ630">
        <f t="shared" si="425"/>
        <v>5288.17</v>
      </c>
      <c r="DC630" t="s">
        <v>3</v>
      </c>
      <c r="DD630" t="s">
        <v>3</v>
      </c>
      <c r="DE630" t="s">
        <v>16</v>
      </c>
      <c r="DF630" t="s">
        <v>16</v>
      </c>
      <c r="DG630" t="s">
        <v>16</v>
      </c>
      <c r="DH630" t="s">
        <v>3</v>
      </c>
      <c r="DI630" t="s">
        <v>16</v>
      </c>
      <c r="DJ630" t="s">
        <v>16</v>
      </c>
      <c r="DK630" t="s">
        <v>3</v>
      </c>
      <c r="DL630" t="s">
        <v>3</v>
      </c>
      <c r="DM630" t="s">
        <v>3</v>
      </c>
      <c r="DN630">
        <v>0</v>
      </c>
      <c r="DO630">
        <v>0</v>
      </c>
      <c r="DP630">
        <v>1</v>
      </c>
      <c r="DQ630">
        <v>1</v>
      </c>
      <c r="DU630">
        <v>1005</v>
      </c>
      <c r="DV630" t="s">
        <v>396</v>
      </c>
      <c r="DW630" t="s">
        <v>396</v>
      </c>
      <c r="DX630">
        <v>100</v>
      </c>
      <c r="DZ630" t="s">
        <v>3</v>
      </c>
      <c r="EA630" t="s">
        <v>3</v>
      </c>
      <c r="EB630" t="s">
        <v>3</v>
      </c>
      <c r="EC630" t="s">
        <v>3</v>
      </c>
      <c r="EE630">
        <v>53551202</v>
      </c>
      <c r="EF630">
        <v>2</v>
      </c>
      <c r="EG630" t="s">
        <v>38</v>
      </c>
      <c r="EH630">
        <v>40</v>
      </c>
      <c r="EI630" t="s">
        <v>466</v>
      </c>
      <c r="EJ630">
        <v>1</v>
      </c>
      <c r="EK630">
        <v>46001</v>
      </c>
      <c r="EL630" t="s">
        <v>467</v>
      </c>
      <c r="EM630" t="s">
        <v>468</v>
      </c>
      <c r="EO630" t="s">
        <v>52</v>
      </c>
      <c r="EQ630">
        <v>131072</v>
      </c>
      <c r="ER630">
        <v>1082.58</v>
      </c>
      <c r="ES630">
        <v>0</v>
      </c>
      <c r="ET630">
        <v>241.95</v>
      </c>
      <c r="EU630">
        <v>104.49</v>
      </c>
      <c r="EV630">
        <v>840.63</v>
      </c>
      <c r="EW630">
        <v>103.91</v>
      </c>
      <c r="EX630">
        <v>7.74</v>
      </c>
      <c r="EY630">
        <v>0</v>
      </c>
      <c r="FQ630">
        <v>0</v>
      </c>
      <c r="FR630">
        <f>ROUND(IF(AND(BH630=3,BI630=3),P630,0),0)</f>
        <v>0</v>
      </c>
      <c r="FS630">
        <v>0</v>
      </c>
      <c r="FX630">
        <v>103</v>
      </c>
      <c r="FY630">
        <v>59</v>
      </c>
      <c r="GA630" t="s">
        <v>3</v>
      </c>
      <c r="GD630">
        <v>1</v>
      </c>
      <c r="GF630">
        <v>2143506059</v>
      </c>
      <c r="GG630">
        <v>2</v>
      </c>
      <c r="GH630">
        <v>1</v>
      </c>
      <c r="GI630">
        <v>2</v>
      </c>
      <c r="GJ630">
        <v>0</v>
      </c>
      <c r="GK630">
        <v>0</v>
      </c>
      <c r="GL630">
        <f>ROUND(IF(AND(BH630=3,BI630=3,FS630&lt;&gt;0),P630,0),0)</f>
        <v>0</v>
      </c>
      <c r="GM630">
        <f>ROUND(O630+X630+Y630,0)+GX630</f>
        <v>23526</v>
      </c>
      <c r="GN630">
        <f>IF(OR(BI630=0,BI630=1),ROUND(O630+X630+Y630,0),0)</f>
        <v>23526</v>
      </c>
      <c r="GO630">
        <f>IF(BI630=2,ROUND(O630+X630+Y630,0),0)</f>
        <v>0</v>
      </c>
      <c r="GP630">
        <f>IF(BI630=4,ROUND(O630+X630+Y630,0)+GX630,0)</f>
        <v>0</v>
      </c>
      <c r="GR630">
        <v>0</v>
      </c>
      <c r="GS630">
        <v>0</v>
      </c>
      <c r="GT630">
        <v>0</v>
      </c>
      <c r="GU630" t="s">
        <v>3</v>
      </c>
      <c r="GV630">
        <f t="shared" si="426"/>
        <v>0</v>
      </c>
      <c r="GW630">
        <v>1</v>
      </c>
      <c r="GX630">
        <f>ROUND(HC630*I630,0)</f>
        <v>0</v>
      </c>
      <c r="HA630">
        <v>0</v>
      </c>
      <c r="HB630">
        <v>0</v>
      </c>
      <c r="HC630">
        <f t="shared" si="427"/>
        <v>0</v>
      </c>
      <c r="HE630" t="s">
        <v>3</v>
      </c>
      <c r="HF630" t="s">
        <v>3</v>
      </c>
      <c r="HM630" t="s">
        <v>3</v>
      </c>
      <c r="HN630" t="s">
        <v>469</v>
      </c>
      <c r="HO630" t="s">
        <v>470</v>
      </c>
      <c r="HP630" t="s">
        <v>467</v>
      </c>
      <c r="HQ630" t="s">
        <v>467</v>
      </c>
      <c r="IK630">
        <v>0</v>
      </c>
    </row>
    <row r="631" spans="1:255" x14ac:dyDescent="0.2">
      <c r="A631" s="2">
        <v>18</v>
      </c>
      <c r="B631" s="2">
        <v>1</v>
      </c>
      <c r="C631" s="2">
        <v>1080</v>
      </c>
      <c r="D631" s="2"/>
      <c r="E631" s="2" t="s">
        <v>723</v>
      </c>
      <c r="F631" s="2" t="s">
        <v>24</v>
      </c>
      <c r="G631" s="2" t="s">
        <v>25</v>
      </c>
      <c r="H631" s="2" t="s">
        <v>26</v>
      </c>
      <c r="I631" s="2">
        <f>I629*J631</f>
        <v>0.35100000000000003</v>
      </c>
      <c r="J631" s="2">
        <v>1.5</v>
      </c>
      <c r="K631" s="2">
        <v>1.5</v>
      </c>
      <c r="L631" s="2"/>
      <c r="M631" s="2"/>
      <c r="N631" s="2"/>
      <c r="O631" s="2">
        <f>ROUND(CP631,2)</f>
        <v>0</v>
      </c>
      <c r="P631" s="2">
        <f>ROUND(CQ631*I631,2)</f>
        <v>0</v>
      </c>
      <c r="Q631" s="2">
        <f>ROUND(CR631*I631,2)</f>
        <v>0</v>
      </c>
      <c r="R631" s="2">
        <f>ROUND(CS631*I631,2)</f>
        <v>0</v>
      </c>
      <c r="S631" s="2">
        <f>ROUND(CT631*I631,2)</f>
        <v>0</v>
      </c>
      <c r="T631" s="2">
        <f>ROUND(CU631*I631,2)</f>
        <v>0</v>
      </c>
      <c r="U631" s="2">
        <f t="shared" si="409"/>
        <v>0</v>
      </c>
      <c r="V631" s="2">
        <f t="shared" si="410"/>
        <v>0</v>
      </c>
      <c r="W631" s="2">
        <f>ROUND(CX631*I631,2)</f>
        <v>0</v>
      </c>
      <c r="X631" s="2">
        <f>ROUND(CY631,2)</f>
        <v>0</v>
      </c>
      <c r="Y631" s="2">
        <f>ROUND(CZ631,2)</f>
        <v>0</v>
      </c>
      <c r="Z631" s="2"/>
      <c r="AA631" s="2">
        <v>53551706</v>
      </c>
      <c r="AB631" s="2">
        <f t="shared" si="411"/>
        <v>0</v>
      </c>
      <c r="AC631" s="2">
        <f t="shared" si="412"/>
        <v>0</v>
      </c>
      <c r="AD631" s="2">
        <f>ROUND((((ET631)-(EU631))+AE631),2)</f>
        <v>0</v>
      </c>
      <c r="AE631" s="2">
        <f>ROUND((EU631),2)</f>
        <v>0</v>
      </c>
      <c r="AF631" s="2">
        <f>ROUND((EV631),2)</f>
        <v>0</v>
      </c>
      <c r="AG631" s="2">
        <f t="shared" si="413"/>
        <v>0</v>
      </c>
      <c r="AH631" s="2">
        <f>(EW631)</f>
        <v>0</v>
      </c>
      <c r="AI631" s="2">
        <f>(EX631)</f>
        <v>0</v>
      </c>
      <c r="AJ631" s="2">
        <f t="shared" si="414"/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103</v>
      </c>
      <c r="AU631" s="2">
        <v>59</v>
      </c>
      <c r="AV631" s="2">
        <v>1</v>
      </c>
      <c r="AW631" s="2">
        <v>1</v>
      </c>
      <c r="AX631" s="2"/>
      <c r="AY631" s="2"/>
      <c r="AZ631" s="2">
        <v>1</v>
      </c>
      <c r="BA631" s="2">
        <v>1</v>
      </c>
      <c r="BB631" s="2">
        <v>1</v>
      </c>
      <c r="BC631" s="2">
        <v>1</v>
      </c>
      <c r="BD631" s="2" t="s">
        <v>3</v>
      </c>
      <c r="BE631" s="2" t="s">
        <v>3</v>
      </c>
      <c r="BF631" s="2" t="s">
        <v>3</v>
      </c>
      <c r="BG631" s="2" t="s">
        <v>3</v>
      </c>
      <c r="BH631" s="2">
        <v>3</v>
      </c>
      <c r="BI631" s="2">
        <v>1</v>
      </c>
      <c r="BJ631" s="2" t="s">
        <v>27</v>
      </c>
      <c r="BK631" s="2"/>
      <c r="BL631" s="2"/>
      <c r="BM631" s="2">
        <v>46001</v>
      </c>
      <c r="BN631" s="2">
        <v>0</v>
      </c>
      <c r="BO631" s="2" t="s">
        <v>3</v>
      </c>
      <c r="BP631" s="2">
        <v>0</v>
      </c>
      <c r="BQ631" s="2">
        <v>2</v>
      </c>
      <c r="BR631" s="2">
        <v>0</v>
      </c>
      <c r="BS631" s="2">
        <v>1</v>
      </c>
      <c r="BT631" s="2">
        <v>1</v>
      </c>
      <c r="BU631" s="2">
        <v>1</v>
      </c>
      <c r="BV631" s="2">
        <v>1</v>
      </c>
      <c r="BW631" s="2">
        <v>1</v>
      </c>
      <c r="BX631" s="2">
        <v>1</v>
      </c>
      <c r="BY631" s="2" t="s">
        <v>3</v>
      </c>
      <c r="BZ631" s="2">
        <v>103</v>
      </c>
      <c r="CA631" s="2">
        <v>59</v>
      </c>
      <c r="CB631" s="2" t="s">
        <v>3</v>
      </c>
      <c r="CC631" s="2"/>
      <c r="CD631" s="2"/>
      <c r="CE631" s="2">
        <v>0</v>
      </c>
      <c r="CF631" s="2">
        <v>0</v>
      </c>
      <c r="CG631" s="2">
        <v>0</v>
      </c>
      <c r="CH631" s="2"/>
      <c r="CI631" s="2"/>
      <c r="CJ631" s="2"/>
      <c r="CK631" s="2"/>
      <c r="CL631" s="2"/>
      <c r="CM631" s="2">
        <v>0</v>
      </c>
      <c r="CN631" s="2" t="s">
        <v>3</v>
      </c>
      <c r="CO631" s="2">
        <v>0</v>
      </c>
      <c r="CP631" s="2">
        <f t="shared" si="415"/>
        <v>0</v>
      </c>
      <c r="CQ631" s="2">
        <f t="shared" si="416"/>
        <v>0</v>
      </c>
      <c r="CR631" s="2">
        <f t="shared" si="417"/>
        <v>0</v>
      </c>
      <c r="CS631" s="2">
        <f t="shared" si="418"/>
        <v>0</v>
      </c>
      <c r="CT631" s="2">
        <f t="shared" si="419"/>
        <v>0</v>
      </c>
      <c r="CU631" s="2">
        <f t="shared" si="420"/>
        <v>0</v>
      </c>
      <c r="CV631" s="2">
        <f t="shared" si="421"/>
        <v>0</v>
      </c>
      <c r="CW631" s="2">
        <f t="shared" si="422"/>
        <v>0</v>
      </c>
      <c r="CX631" s="2">
        <f t="shared" si="423"/>
        <v>0</v>
      </c>
      <c r="CY631" s="2">
        <f t="shared" si="424"/>
        <v>0</v>
      </c>
      <c r="CZ631" s="2">
        <f t="shared" si="425"/>
        <v>0</v>
      </c>
      <c r="DA631" s="2"/>
      <c r="DB631" s="2"/>
      <c r="DC631" s="2" t="s">
        <v>3</v>
      </c>
      <c r="DD631" s="2" t="s">
        <v>3</v>
      </c>
      <c r="DE631" s="2" t="s">
        <v>3</v>
      </c>
      <c r="DF631" s="2" t="s">
        <v>3</v>
      </c>
      <c r="DG631" s="2" t="s">
        <v>3</v>
      </c>
      <c r="DH631" s="2" t="s">
        <v>3</v>
      </c>
      <c r="DI631" s="2" t="s">
        <v>3</v>
      </c>
      <c r="DJ631" s="2" t="s">
        <v>3</v>
      </c>
      <c r="DK631" s="2" t="s">
        <v>3</v>
      </c>
      <c r="DL631" s="2" t="s">
        <v>3</v>
      </c>
      <c r="DM631" s="2" t="s">
        <v>3</v>
      </c>
      <c r="DN631" s="2">
        <v>0</v>
      </c>
      <c r="DO631" s="2">
        <v>0</v>
      </c>
      <c r="DP631" s="2">
        <v>1</v>
      </c>
      <c r="DQ631" s="2">
        <v>1</v>
      </c>
      <c r="DR631" s="2"/>
      <c r="DS631" s="2"/>
      <c r="DT631" s="2"/>
      <c r="DU631" s="2">
        <v>1009</v>
      </c>
      <c r="DV631" s="2" t="s">
        <v>26</v>
      </c>
      <c r="DW631" s="2" t="s">
        <v>26</v>
      </c>
      <c r="DX631" s="2">
        <v>1000</v>
      </c>
      <c r="DY631" s="2"/>
      <c r="DZ631" s="2" t="s">
        <v>3</v>
      </c>
      <c r="EA631" s="2" t="s">
        <v>3</v>
      </c>
      <c r="EB631" s="2" t="s">
        <v>3</v>
      </c>
      <c r="EC631" s="2" t="s">
        <v>3</v>
      </c>
      <c r="ED631" s="2"/>
      <c r="EE631" s="2">
        <v>53551202</v>
      </c>
      <c r="EF631" s="2">
        <v>2</v>
      </c>
      <c r="EG631" s="2" t="s">
        <v>38</v>
      </c>
      <c r="EH631" s="2">
        <v>40</v>
      </c>
      <c r="EI631" s="2" t="s">
        <v>466</v>
      </c>
      <c r="EJ631" s="2">
        <v>1</v>
      </c>
      <c r="EK631" s="2">
        <v>46001</v>
      </c>
      <c r="EL631" s="2" t="s">
        <v>467</v>
      </c>
      <c r="EM631" s="2" t="s">
        <v>468</v>
      </c>
      <c r="EN631" s="2"/>
      <c r="EO631" s="2" t="s">
        <v>3</v>
      </c>
      <c r="EP631" s="2"/>
      <c r="EQ631" s="2">
        <v>0</v>
      </c>
      <c r="ER631" s="2">
        <v>0</v>
      </c>
      <c r="ES631" s="2">
        <v>0</v>
      </c>
      <c r="ET631" s="2">
        <v>0</v>
      </c>
      <c r="EU631" s="2">
        <v>0</v>
      </c>
      <c r="EV631" s="2">
        <v>0</v>
      </c>
      <c r="EW631" s="2">
        <v>0</v>
      </c>
      <c r="EX631" s="2">
        <v>0</v>
      </c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>
        <v>0</v>
      </c>
      <c r="FR631" s="2">
        <f>ROUND(IF(AND(BH631=3,BI631=3),P631,0),2)</f>
        <v>0</v>
      </c>
      <c r="FS631" s="2">
        <v>0</v>
      </c>
      <c r="FT631" s="2"/>
      <c r="FU631" s="2"/>
      <c r="FV631" s="2"/>
      <c r="FW631" s="2"/>
      <c r="FX631" s="2">
        <v>103</v>
      </c>
      <c r="FY631" s="2">
        <v>59</v>
      </c>
      <c r="FZ631" s="2"/>
      <c r="GA631" s="2" t="s">
        <v>3</v>
      </c>
      <c r="GB631" s="2"/>
      <c r="GC631" s="2"/>
      <c r="GD631" s="2">
        <v>1</v>
      </c>
      <c r="GE631" s="2"/>
      <c r="GF631" s="2">
        <v>1876412176</v>
      </c>
      <c r="GG631" s="2">
        <v>2</v>
      </c>
      <c r="GH631" s="2">
        <v>1</v>
      </c>
      <c r="GI631" s="2">
        <v>-2</v>
      </c>
      <c r="GJ631" s="2">
        <v>0</v>
      </c>
      <c r="GK631" s="2">
        <v>0</v>
      </c>
      <c r="GL631" s="2">
        <f>ROUND(IF(AND(BH631=3,BI631=3,FS631&lt;&gt;0),P631,0),2)</f>
        <v>0</v>
      </c>
      <c r="GM631" s="2">
        <f>ROUND(O631+X631+Y631,2)+GX631</f>
        <v>0</v>
      </c>
      <c r="GN631" s="2">
        <f>IF(OR(BI631=0,BI631=1),ROUND(O631+X631+Y631,2),0)</f>
        <v>0</v>
      </c>
      <c r="GO631" s="2">
        <f>IF(BI631=2,ROUND(O631+X631+Y631,2),0)</f>
        <v>0</v>
      </c>
      <c r="GP631" s="2">
        <f>IF(BI631=4,ROUND(O631+X631+Y631,2)+GX631,0)</f>
        <v>0</v>
      </c>
      <c r="GQ631" s="2"/>
      <c r="GR631" s="2">
        <v>0</v>
      </c>
      <c r="GS631" s="2">
        <v>0</v>
      </c>
      <c r="GT631" s="2">
        <v>0</v>
      </c>
      <c r="GU631" s="2" t="s">
        <v>3</v>
      </c>
      <c r="GV631" s="2">
        <f t="shared" si="426"/>
        <v>0</v>
      </c>
      <c r="GW631" s="2">
        <v>1</v>
      </c>
      <c r="GX631" s="2">
        <f>ROUND(HC631*I631,2)</f>
        <v>0</v>
      </c>
      <c r="GY631" s="2"/>
      <c r="GZ631" s="2"/>
      <c r="HA631" s="2">
        <v>0</v>
      </c>
      <c r="HB631" s="2">
        <v>0</v>
      </c>
      <c r="HC631" s="2">
        <f t="shared" si="427"/>
        <v>0</v>
      </c>
      <c r="HD631" s="2"/>
      <c r="HE631" s="2" t="s">
        <v>3</v>
      </c>
      <c r="HF631" s="2" t="s">
        <v>3</v>
      </c>
      <c r="HG631" s="2"/>
      <c r="HH631" s="2"/>
      <c r="HI631" s="2"/>
      <c r="HJ631" s="2"/>
      <c r="HK631" s="2"/>
      <c r="HL631" s="2"/>
      <c r="HM631" s="2" t="s">
        <v>3</v>
      </c>
      <c r="HN631" s="2" t="s">
        <v>469</v>
      </c>
      <c r="HO631" s="2" t="s">
        <v>470</v>
      </c>
      <c r="HP631" s="2" t="s">
        <v>467</v>
      </c>
      <c r="HQ631" s="2" t="s">
        <v>467</v>
      </c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>
        <v>0</v>
      </c>
      <c r="IL631" s="2"/>
      <c r="IM631" s="2"/>
      <c r="IN631" s="2"/>
      <c r="IO631" s="2"/>
      <c r="IP631" s="2"/>
      <c r="IQ631" s="2"/>
      <c r="IR631" s="2"/>
      <c r="IS631" s="2"/>
      <c r="IT631" s="2"/>
      <c r="IU631" s="2"/>
    </row>
    <row r="632" spans="1:255" x14ac:dyDescent="0.2">
      <c r="A632">
        <v>18</v>
      </c>
      <c r="B632">
        <v>1</v>
      </c>
      <c r="C632">
        <v>1084</v>
      </c>
      <c r="E632" t="s">
        <v>723</v>
      </c>
      <c r="F632" t="s">
        <v>24</v>
      </c>
      <c r="G632" t="s">
        <v>25</v>
      </c>
      <c r="H632" t="s">
        <v>26</v>
      </c>
      <c r="I632">
        <f>I630*J632</f>
        <v>0.35100000000000003</v>
      </c>
      <c r="J632">
        <v>1.5</v>
      </c>
      <c r="K632">
        <v>1.5</v>
      </c>
      <c r="O632">
        <f>ROUND(CP632,0)</f>
        <v>0</v>
      </c>
      <c r="P632">
        <f>ROUND(CQ632*I632,0)</f>
        <v>0</v>
      </c>
      <c r="Q632">
        <f>ROUND(CR632*I632,0)</f>
        <v>0</v>
      </c>
      <c r="R632">
        <f>ROUND(CS632*I632,0)</f>
        <v>0</v>
      </c>
      <c r="S632">
        <f>ROUND(CT632*I632,0)</f>
        <v>0</v>
      </c>
      <c r="T632">
        <f>ROUND(CU632*I632,0)</f>
        <v>0</v>
      </c>
      <c r="U632">
        <f t="shared" si="409"/>
        <v>0</v>
      </c>
      <c r="V632">
        <f t="shared" si="410"/>
        <v>0</v>
      </c>
      <c r="W632">
        <f>ROUND(CX632*I632,0)</f>
        <v>0</v>
      </c>
      <c r="X632">
        <f>ROUND(CY632,0)</f>
        <v>0</v>
      </c>
      <c r="Y632">
        <f>ROUND(CZ632,0)</f>
        <v>0</v>
      </c>
      <c r="AA632">
        <v>53551707</v>
      </c>
      <c r="AB632">
        <f t="shared" si="411"/>
        <v>0</v>
      </c>
      <c r="AC632">
        <f t="shared" si="412"/>
        <v>0</v>
      </c>
      <c r="AD632">
        <f>ROUND((((ET632)-(EU632))+AE632),2)</f>
        <v>0</v>
      </c>
      <c r="AE632">
        <f>ROUND((EU632),2)</f>
        <v>0</v>
      </c>
      <c r="AF632">
        <f>ROUND((EV632),2)</f>
        <v>0</v>
      </c>
      <c r="AG632">
        <f t="shared" si="413"/>
        <v>0</v>
      </c>
      <c r="AH632">
        <f>(EW632)</f>
        <v>0</v>
      </c>
      <c r="AI632">
        <f>(EX632)</f>
        <v>0</v>
      </c>
      <c r="AJ632">
        <f t="shared" si="414"/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103</v>
      </c>
      <c r="AU632">
        <v>59</v>
      </c>
      <c r="AV632">
        <v>1</v>
      </c>
      <c r="AW632">
        <v>1</v>
      </c>
      <c r="AZ632">
        <v>1</v>
      </c>
      <c r="BA632">
        <v>1</v>
      </c>
      <c r="BB632">
        <v>1</v>
      </c>
      <c r="BC632">
        <v>6.14</v>
      </c>
      <c r="BD632" t="s">
        <v>3</v>
      </c>
      <c r="BE632" t="s">
        <v>3</v>
      </c>
      <c r="BF632" t="s">
        <v>3</v>
      </c>
      <c r="BG632" t="s">
        <v>3</v>
      </c>
      <c r="BH632">
        <v>3</v>
      </c>
      <c r="BI632">
        <v>1</v>
      </c>
      <c r="BJ632" t="s">
        <v>27</v>
      </c>
      <c r="BM632">
        <v>46001</v>
      </c>
      <c r="BN632">
        <v>0</v>
      </c>
      <c r="BO632" t="s">
        <v>30</v>
      </c>
      <c r="BP632">
        <v>1</v>
      </c>
      <c r="BQ632">
        <v>2</v>
      </c>
      <c r="BR632">
        <v>0</v>
      </c>
      <c r="BS632">
        <v>1</v>
      </c>
      <c r="BT632">
        <v>1</v>
      </c>
      <c r="BU632">
        <v>1</v>
      </c>
      <c r="BV632">
        <v>1</v>
      </c>
      <c r="BW632">
        <v>1</v>
      </c>
      <c r="BX632">
        <v>1</v>
      </c>
      <c r="BY632" t="s">
        <v>3</v>
      </c>
      <c r="BZ632">
        <v>103</v>
      </c>
      <c r="CA632">
        <v>59</v>
      </c>
      <c r="CB632" t="s">
        <v>3</v>
      </c>
      <c r="CE632">
        <v>0</v>
      </c>
      <c r="CF632">
        <v>0</v>
      </c>
      <c r="CG632">
        <v>0</v>
      </c>
      <c r="CM632">
        <v>0</v>
      </c>
      <c r="CN632" t="s">
        <v>3</v>
      </c>
      <c r="CO632">
        <v>0</v>
      </c>
      <c r="CP632">
        <f t="shared" si="415"/>
        <v>0</v>
      </c>
      <c r="CQ632">
        <f t="shared" si="416"/>
        <v>0</v>
      </c>
      <c r="CR632">
        <f t="shared" si="417"/>
        <v>0</v>
      </c>
      <c r="CS632">
        <f t="shared" si="418"/>
        <v>0</v>
      </c>
      <c r="CT632">
        <f t="shared" si="419"/>
        <v>0</v>
      </c>
      <c r="CU632">
        <f t="shared" si="420"/>
        <v>0</v>
      </c>
      <c r="CV632">
        <f t="shared" si="421"/>
        <v>0</v>
      </c>
      <c r="CW632">
        <f t="shared" si="422"/>
        <v>0</v>
      </c>
      <c r="CX632">
        <f t="shared" si="423"/>
        <v>0</v>
      </c>
      <c r="CY632">
        <f t="shared" si="424"/>
        <v>0</v>
      </c>
      <c r="CZ632">
        <f t="shared" si="425"/>
        <v>0</v>
      </c>
      <c r="DC632" t="s">
        <v>3</v>
      </c>
      <c r="DD632" t="s">
        <v>3</v>
      </c>
      <c r="DE632" t="s">
        <v>3</v>
      </c>
      <c r="DF632" t="s">
        <v>3</v>
      </c>
      <c r="DG632" t="s">
        <v>3</v>
      </c>
      <c r="DH632" t="s">
        <v>3</v>
      </c>
      <c r="DI632" t="s">
        <v>3</v>
      </c>
      <c r="DJ632" t="s">
        <v>3</v>
      </c>
      <c r="DK632" t="s">
        <v>3</v>
      </c>
      <c r="DL632" t="s">
        <v>3</v>
      </c>
      <c r="DM632" t="s">
        <v>3</v>
      </c>
      <c r="DN632">
        <v>0</v>
      </c>
      <c r="DO632">
        <v>0</v>
      </c>
      <c r="DP632">
        <v>1</v>
      </c>
      <c r="DQ632">
        <v>1</v>
      </c>
      <c r="DU632">
        <v>1009</v>
      </c>
      <c r="DV632" t="s">
        <v>26</v>
      </c>
      <c r="DW632" t="s">
        <v>26</v>
      </c>
      <c r="DX632">
        <v>1000</v>
      </c>
      <c r="DZ632" t="s">
        <v>3</v>
      </c>
      <c r="EA632" t="s">
        <v>3</v>
      </c>
      <c r="EB632" t="s">
        <v>3</v>
      </c>
      <c r="EC632" t="s">
        <v>3</v>
      </c>
      <c r="EE632">
        <v>53551202</v>
      </c>
      <c r="EF632">
        <v>2</v>
      </c>
      <c r="EG632" t="s">
        <v>38</v>
      </c>
      <c r="EH632">
        <v>40</v>
      </c>
      <c r="EI632" t="s">
        <v>466</v>
      </c>
      <c r="EJ632">
        <v>1</v>
      </c>
      <c r="EK632">
        <v>46001</v>
      </c>
      <c r="EL632" t="s">
        <v>467</v>
      </c>
      <c r="EM632" t="s">
        <v>468</v>
      </c>
      <c r="EO632" t="s">
        <v>3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FQ632">
        <v>0</v>
      </c>
      <c r="FR632">
        <f>ROUND(IF(AND(BH632=3,BI632=3),P632,0),0)</f>
        <v>0</v>
      </c>
      <c r="FS632">
        <v>0</v>
      </c>
      <c r="FX632">
        <v>103</v>
      </c>
      <c r="FY632">
        <v>59</v>
      </c>
      <c r="GA632" t="s">
        <v>3</v>
      </c>
      <c r="GD632">
        <v>1</v>
      </c>
      <c r="GF632">
        <v>1876412176</v>
      </c>
      <c r="GG632">
        <v>2</v>
      </c>
      <c r="GH632">
        <v>1</v>
      </c>
      <c r="GI632">
        <v>5</v>
      </c>
      <c r="GJ632">
        <v>0</v>
      </c>
      <c r="GK632">
        <v>0</v>
      </c>
      <c r="GL632">
        <f>ROUND(IF(AND(BH632=3,BI632=3,FS632&lt;&gt;0),P632,0),0)</f>
        <v>0</v>
      </c>
      <c r="GM632">
        <f>ROUND(O632+X632+Y632,0)+GX632</f>
        <v>0</v>
      </c>
      <c r="GN632">
        <f>IF(OR(BI632=0,BI632=1),ROUND(O632+X632+Y632,0),0)</f>
        <v>0</v>
      </c>
      <c r="GO632">
        <f>IF(BI632=2,ROUND(O632+X632+Y632,0),0)</f>
        <v>0</v>
      </c>
      <c r="GP632">
        <f>IF(BI632=4,ROUND(O632+X632+Y632,0)+GX632,0)</f>
        <v>0</v>
      </c>
      <c r="GR632">
        <v>0</v>
      </c>
      <c r="GS632">
        <v>0</v>
      </c>
      <c r="GT632">
        <v>0</v>
      </c>
      <c r="GU632" t="s">
        <v>3</v>
      </c>
      <c r="GV632">
        <f t="shared" si="426"/>
        <v>0</v>
      </c>
      <c r="GW632">
        <v>1</v>
      </c>
      <c r="GX632">
        <f>ROUND(HC632*I632,0)</f>
        <v>0</v>
      </c>
      <c r="HA632">
        <v>0</v>
      </c>
      <c r="HB632">
        <v>0</v>
      </c>
      <c r="HC632">
        <f t="shared" si="427"/>
        <v>0</v>
      </c>
      <c r="HE632" t="s">
        <v>3</v>
      </c>
      <c r="HF632" t="s">
        <v>3</v>
      </c>
      <c r="HM632" t="s">
        <v>3</v>
      </c>
      <c r="HN632" t="s">
        <v>469</v>
      </c>
      <c r="HO632" t="s">
        <v>470</v>
      </c>
      <c r="HP632" t="s">
        <v>467</v>
      </c>
      <c r="HQ632" t="s">
        <v>467</v>
      </c>
      <c r="IK632">
        <v>0</v>
      </c>
    </row>
    <row r="633" spans="1:255" x14ac:dyDescent="0.2">
      <c r="A633" s="2">
        <v>17</v>
      </c>
      <c r="B633" s="2">
        <v>1</v>
      </c>
      <c r="C633" s="2">
        <f>ROW(SmtRes!A1093)</f>
        <v>1093</v>
      </c>
      <c r="D633" s="2">
        <f>ROW(EtalonRes!A1004)</f>
        <v>1004</v>
      </c>
      <c r="E633" s="2" t="s">
        <v>724</v>
      </c>
      <c r="F633" s="2" t="s">
        <v>725</v>
      </c>
      <c r="G633" s="2" t="s">
        <v>726</v>
      </c>
      <c r="H633" s="2" t="s">
        <v>111</v>
      </c>
      <c r="I633" s="2">
        <f>ROUND(3.77*222.9/1000,7)</f>
        <v>0.840333</v>
      </c>
      <c r="J633" s="2">
        <v>0</v>
      </c>
      <c r="K633" s="2">
        <f>ROUND(3.77*222.9/1000,7)</f>
        <v>0.840333</v>
      </c>
      <c r="L633" s="2"/>
      <c r="M633" s="2"/>
      <c r="N633" s="2"/>
      <c r="O633" s="2">
        <f>ROUND(CP633,2)</f>
        <v>5707.62</v>
      </c>
      <c r="P633" s="2">
        <f>ROUND(CQ633*I633,2)</f>
        <v>5302.94</v>
      </c>
      <c r="Q633" s="2">
        <f>ROUND(CR633*I633,2)</f>
        <v>23.27</v>
      </c>
      <c r="R633" s="2">
        <f>ROUND(CS633*I633,2)</f>
        <v>4.96</v>
      </c>
      <c r="S633" s="2">
        <f>ROUND(CT633*I633,2)</f>
        <v>381.41</v>
      </c>
      <c r="T633" s="2">
        <f>ROUND(CU633*I633,2)</f>
        <v>0</v>
      </c>
      <c r="U633" s="2">
        <f t="shared" si="409"/>
        <v>42.520849799999993</v>
      </c>
      <c r="V633" s="2">
        <f t="shared" si="410"/>
        <v>0.36722552099999994</v>
      </c>
      <c r="W633" s="2">
        <f>ROUND(CX633*I633,2)</f>
        <v>0</v>
      </c>
      <c r="X633" s="2">
        <f>ROUND(CY633,2)</f>
        <v>347.73</v>
      </c>
      <c r="Y633" s="2">
        <f>ROUND(CZ633,2)</f>
        <v>181.59</v>
      </c>
      <c r="Z633" s="2"/>
      <c r="AA633" s="2">
        <v>53551706</v>
      </c>
      <c r="AB633" s="2">
        <f t="shared" si="411"/>
        <v>6792.09</v>
      </c>
      <c r="AC633" s="2">
        <f t="shared" si="412"/>
        <v>6310.52</v>
      </c>
      <c r="AD633" s="2">
        <f>ROUND(((((ET633*ROUND(1.15,7)))-((EU633*ROUND(1.15,7))))+AE633),2)</f>
        <v>27.69</v>
      </c>
      <c r="AE633" s="2">
        <f>ROUND(((EU633*ROUND(1.15,7))),2)</f>
        <v>5.9</v>
      </c>
      <c r="AF633" s="2">
        <f>ROUND(((EV633*ROUND(1.15,7))),2)</f>
        <v>453.88</v>
      </c>
      <c r="AG633" s="2">
        <f t="shared" si="413"/>
        <v>0</v>
      </c>
      <c r="AH633" s="2">
        <f>((EW633*ROUND(1.15,7)))</f>
        <v>50.599999999999994</v>
      </c>
      <c r="AI633" s="2">
        <f>((EX633*ROUND(1.15,7)))</f>
        <v>0.43699999999999994</v>
      </c>
      <c r="AJ633" s="2">
        <f t="shared" si="414"/>
        <v>0</v>
      </c>
      <c r="AK633" s="2">
        <v>6729.28</v>
      </c>
      <c r="AL633" s="2">
        <v>6310.52</v>
      </c>
      <c r="AM633" s="2">
        <v>24.08</v>
      </c>
      <c r="AN633" s="2">
        <v>5.13</v>
      </c>
      <c r="AO633" s="2">
        <v>394.68</v>
      </c>
      <c r="AP633" s="2">
        <v>0</v>
      </c>
      <c r="AQ633" s="2">
        <v>44</v>
      </c>
      <c r="AR633" s="2">
        <v>0.38</v>
      </c>
      <c r="AS633" s="2">
        <v>0</v>
      </c>
      <c r="AT633" s="2">
        <v>90</v>
      </c>
      <c r="AU633" s="2">
        <v>47</v>
      </c>
      <c r="AV633" s="2">
        <v>1</v>
      </c>
      <c r="AW633" s="2">
        <v>1</v>
      </c>
      <c r="AX633" s="2"/>
      <c r="AY633" s="2"/>
      <c r="AZ633" s="2">
        <v>1</v>
      </c>
      <c r="BA633" s="2">
        <v>1</v>
      </c>
      <c r="BB633" s="2">
        <v>1</v>
      </c>
      <c r="BC633" s="2">
        <v>1</v>
      </c>
      <c r="BD633" s="2" t="s">
        <v>3</v>
      </c>
      <c r="BE633" s="2" t="s">
        <v>3</v>
      </c>
      <c r="BF633" s="2" t="s">
        <v>3</v>
      </c>
      <c r="BG633" s="2" t="s">
        <v>3</v>
      </c>
      <c r="BH633" s="2">
        <v>0</v>
      </c>
      <c r="BI633" s="2">
        <v>1</v>
      </c>
      <c r="BJ633" s="2" t="s">
        <v>727</v>
      </c>
      <c r="BK633" s="2"/>
      <c r="BL633" s="2"/>
      <c r="BM633" s="2">
        <v>56001</v>
      </c>
      <c r="BN633" s="2">
        <v>0</v>
      </c>
      <c r="BO633" s="2" t="s">
        <v>3</v>
      </c>
      <c r="BP633" s="2">
        <v>0</v>
      </c>
      <c r="BQ633" s="2">
        <v>6</v>
      </c>
      <c r="BR633" s="2">
        <v>0</v>
      </c>
      <c r="BS633" s="2">
        <v>1</v>
      </c>
      <c r="BT633" s="2">
        <v>1</v>
      </c>
      <c r="BU633" s="2">
        <v>1</v>
      </c>
      <c r="BV633" s="2">
        <v>1</v>
      </c>
      <c r="BW633" s="2">
        <v>1</v>
      </c>
      <c r="BX633" s="2">
        <v>1</v>
      </c>
      <c r="BY633" s="2" t="s">
        <v>3</v>
      </c>
      <c r="BZ633" s="2">
        <v>90</v>
      </c>
      <c r="CA633" s="2">
        <v>47</v>
      </c>
      <c r="CB633" s="2" t="s">
        <v>3</v>
      </c>
      <c r="CC633" s="2"/>
      <c r="CD633" s="2"/>
      <c r="CE633" s="2">
        <v>0</v>
      </c>
      <c r="CF633" s="2">
        <v>0</v>
      </c>
      <c r="CG633" s="2">
        <v>0</v>
      </c>
      <c r="CH633" s="2"/>
      <c r="CI633" s="2"/>
      <c r="CJ633" s="2"/>
      <c r="CK633" s="2"/>
      <c r="CL633" s="2"/>
      <c r="CM633" s="2">
        <v>0</v>
      </c>
      <c r="CN633" s="2" t="s">
        <v>2163</v>
      </c>
      <c r="CO633" s="2">
        <v>0</v>
      </c>
      <c r="CP633" s="2">
        <f t="shared" si="415"/>
        <v>5707.62</v>
      </c>
      <c r="CQ633" s="2">
        <f t="shared" si="416"/>
        <v>6310.52</v>
      </c>
      <c r="CR633" s="2">
        <f t="shared" si="417"/>
        <v>27.69</v>
      </c>
      <c r="CS633" s="2">
        <f t="shared" si="418"/>
        <v>5.9</v>
      </c>
      <c r="CT633" s="2">
        <f t="shared" si="419"/>
        <v>453.88</v>
      </c>
      <c r="CU633" s="2">
        <f t="shared" si="420"/>
        <v>0</v>
      </c>
      <c r="CV633" s="2">
        <f t="shared" si="421"/>
        <v>50.599999999999994</v>
      </c>
      <c r="CW633" s="2">
        <f t="shared" si="422"/>
        <v>0.43699999999999994</v>
      </c>
      <c r="CX633" s="2">
        <f t="shared" si="423"/>
        <v>0</v>
      </c>
      <c r="CY633" s="2">
        <f t="shared" si="424"/>
        <v>347.733</v>
      </c>
      <c r="CZ633" s="2">
        <f t="shared" si="425"/>
        <v>181.59389999999999</v>
      </c>
      <c r="DA633" s="2"/>
      <c r="DB633" s="2"/>
      <c r="DC633" s="2" t="s">
        <v>3</v>
      </c>
      <c r="DD633" s="2" t="s">
        <v>3</v>
      </c>
      <c r="DE633" s="2" t="s">
        <v>16</v>
      </c>
      <c r="DF633" s="2" t="s">
        <v>16</v>
      </c>
      <c r="DG633" s="2" t="s">
        <v>16</v>
      </c>
      <c r="DH633" s="2" t="s">
        <v>3</v>
      </c>
      <c r="DI633" s="2" t="s">
        <v>16</v>
      </c>
      <c r="DJ633" s="2" t="s">
        <v>16</v>
      </c>
      <c r="DK633" s="2" t="s">
        <v>3</v>
      </c>
      <c r="DL633" s="2" t="s">
        <v>3</v>
      </c>
      <c r="DM633" s="2" t="s">
        <v>3</v>
      </c>
      <c r="DN633" s="2">
        <v>0</v>
      </c>
      <c r="DO633" s="2">
        <v>0</v>
      </c>
      <c r="DP633" s="2">
        <v>1</v>
      </c>
      <c r="DQ633" s="2">
        <v>1</v>
      </c>
      <c r="DR633" s="2"/>
      <c r="DS633" s="2"/>
      <c r="DT633" s="2"/>
      <c r="DU633" s="2">
        <v>1013</v>
      </c>
      <c r="DV633" s="2" t="s">
        <v>111</v>
      </c>
      <c r="DW633" s="2" t="s">
        <v>111</v>
      </c>
      <c r="DX633" s="2">
        <v>1</v>
      </c>
      <c r="DY633" s="2"/>
      <c r="DZ633" s="2" t="s">
        <v>3</v>
      </c>
      <c r="EA633" s="2" t="s">
        <v>3</v>
      </c>
      <c r="EB633" s="2" t="s">
        <v>3</v>
      </c>
      <c r="EC633" s="2" t="s">
        <v>3</v>
      </c>
      <c r="ED633" s="2"/>
      <c r="EE633" s="2">
        <v>53551217</v>
      </c>
      <c r="EF633" s="2">
        <v>6</v>
      </c>
      <c r="EG633" s="2" t="s">
        <v>17</v>
      </c>
      <c r="EH633" s="2">
        <v>90</v>
      </c>
      <c r="EI633" s="2" t="s">
        <v>728</v>
      </c>
      <c r="EJ633" s="2">
        <v>1</v>
      </c>
      <c r="EK633" s="2">
        <v>56001</v>
      </c>
      <c r="EL633" s="2" t="s">
        <v>728</v>
      </c>
      <c r="EM633" s="2" t="s">
        <v>729</v>
      </c>
      <c r="EN633" s="2"/>
      <c r="EO633" s="2" t="s">
        <v>730</v>
      </c>
      <c r="EP633" s="2"/>
      <c r="EQ633" s="2">
        <v>131072</v>
      </c>
      <c r="ER633" s="2">
        <v>6729.28</v>
      </c>
      <c r="ES633" s="2">
        <v>6310.52</v>
      </c>
      <c r="ET633" s="2">
        <v>24.08</v>
      </c>
      <c r="EU633" s="2">
        <v>5.13</v>
      </c>
      <c r="EV633" s="2">
        <v>394.68</v>
      </c>
      <c r="EW633" s="2">
        <v>44</v>
      </c>
      <c r="EX633" s="2">
        <v>0.38</v>
      </c>
      <c r="EY633" s="2">
        <v>0</v>
      </c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>
        <v>0</v>
      </c>
      <c r="FR633" s="2">
        <f>ROUND(IF(AND(BH633=3,BI633=3),P633,0),2)</f>
        <v>0</v>
      </c>
      <c r="FS633" s="2">
        <v>0</v>
      </c>
      <c r="FT633" s="2"/>
      <c r="FU633" s="2"/>
      <c r="FV633" s="2"/>
      <c r="FW633" s="2"/>
      <c r="FX633" s="2">
        <v>90</v>
      </c>
      <c r="FY633" s="2">
        <v>47</v>
      </c>
      <c r="FZ633" s="2"/>
      <c r="GA633" s="2" t="s">
        <v>3</v>
      </c>
      <c r="GB633" s="2"/>
      <c r="GC633" s="2"/>
      <c r="GD633" s="2">
        <v>1</v>
      </c>
      <c r="GE633" s="2"/>
      <c r="GF633" s="2">
        <v>-413523074</v>
      </c>
      <c r="GG633" s="2">
        <v>2</v>
      </c>
      <c r="GH633" s="2">
        <v>1</v>
      </c>
      <c r="GI633" s="2">
        <v>-2</v>
      </c>
      <c r="GJ633" s="2">
        <v>0</v>
      </c>
      <c r="GK633" s="2">
        <v>0</v>
      </c>
      <c r="GL633" s="2">
        <f>ROUND(IF(AND(BH633=3,BI633=3,FS633&lt;&gt;0),P633,0),2)</f>
        <v>0</v>
      </c>
      <c r="GM633" s="2">
        <f>ROUND(O633+X633+Y633,2)+GX633</f>
        <v>6236.94</v>
      </c>
      <c r="GN633" s="2">
        <f>IF(OR(BI633=0,BI633=1),ROUND(O633+X633+Y633,2),0)</f>
        <v>6236.94</v>
      </c>
      <c r="GO633" s="2">
        <f>IF(BI633=2,ROUND(O633+X633+Y633,2),0)</f>
        <v>0</v>
      </c>
      <c r="GP633" s="2">
        <f>IF(BI633=4,ROUND(O633+X633+Y633,2)+GX633,0)</f>
        <v>0</v>
      </c>
      <c r="GQ633" s="2"/>
      <c r="GR633" s="2">
        <v>0</v>
      </c>
      <c r="GS633" s="2">
        <v>0</v>
      </c>
      <c r="GT633" s="2">
        <v>0</v>
      </c>
      <c r="GU633" s="2" t="s">
        <v>3</v>
      </c>
      <c r="GV633" s="2">
        <f t="shared" si="426"/>
        <v>0</v>
      </c>
      <c r="GW633" s="2">
        <v>1</v>
      </c>
      <c r="GX633" s="2">
        <f>ROUND(HC633*I633,2)</f>
        <v>0</v>
      </c>
      <c r="GY633" s="2"/>
      <c r="GZ633" s="2"/>
      <c r="HA633" s="2">
        <v>0</v>
      </c>
      <c r="HB633" s="2">
        <v>0</v>
      </c>
      <c r="HC633" s="2">
        <f t="shared" si="427"/>
        <v>0</v>
      </c>
      <c r="HD633" s="2"/>
      <c r="HE633" s="2" t="s">
        <v>3</v>
      </c>
      <c r="HF633" s="2" t="s">
        <v>3</v>
      </c>
      <c r="HG633" s="2"/>
      <c r="HH633" s="2"/>
      <c r="HI633" s="2"/>
      <c r="HJ633" s="2"/>
      <c r="HK633" s="2"/>
      <c r="HL633" s="2"/>
      <c r="HM633" s="2" t="s">
        <v>3</v>
      </c>
      <c r="HN633" s="2" t="s">
        <v>731</v>
      </c>
      <c r="HO633" s="2" t="s">
        <v>732</v>
      </c>
      <c r="HP633" s="2" t="s">
        <v>728</v>
      </c>
      <c r="HQ633" s="2" t="s">
        <v>728</v>
      </c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>
        <v>0</v>
      </c>
      <c r="IL633" s="2"/>
      <c r="IM633" s="2"/>
      <c r="IN633" s="2"/>
      <c r="IO633" s="2"/>
      <c r="IP633" s="2"/>
      <c r="IQ633" s="2"/>
      <c r="IR633" s="2"/>
      <c r="IS633" s="2"/>
      <c r="IT633" s="2"/>
      <c r="IU633" s="2"/>
    </row>
    <row r="634" spans="1:255" x14ac:dyDescent="0.2">
      <c r="A634">
        <v>17</v>
      </c>
      <c r="B634">
        <v>1</v>
      </c>
      <c r="C634">
        <f>ROW(SmtRes!A1102)</f>
        <v>1102</v>
      </c>
      <c r="D634">
        <f>ROW(EtalonRes!A1012)</f>
        <v>1012</v>
      </c>
      <c r="E634" t="s">
        <v>724</v>
      </c>
      <c r="F634" t="s">
        <v>725</v>
      </c>
      <c r="G634" t="s">
        <v>726</v>
      </c>
      <c r="H634" t="s">
        <v>111</v>
      </c>
      <c r="I634">
        <f>ROUND(3.77*222.9/1000,7)</f>
        <v>0.840333</v>
      </c>
      <c r="J634">
        <v>0</v>
      </c>
      <c r="K634">
        <f>ROUND(3.77*222.9/1000,7)</f>
        <v>0.840333</v>
      </c>
      <c r="O634">
        <f>ROUND(CP634,0)</f>
        <v>87568</v>
      </c>
      <c r="P634">
        <f>ROUND(CQ634*I634,0)</f>
        <v>73764</v>
      </c>
      <c r="Q634">
        <f>ROUND(CR634*I634,0)</f>
        <v>363</v>
      </c>
      <c r="R634">
        <f>ROUND(CS634*I634,0)</f>
        <v>175</v>
      </c>
      <c r="S634">
        <f>ROUND(CT634*I634,0)</f>
        <v>13441</v>
      </c>
      <c r="T634">
        <f>ROUND(CU634*I634,0)</f>
        <v>0</v>
      </c>
      <c r="U634">
        <f t="shared" si="409"/>
        <v>42.520849799999993</v>
      </c>
      <c r="V634">
        <f t="shared" si="410"/>
        <v>0.36722552099999994</v>
      </c>
      <c r="W634">
        <f>ROUND(CX634*I634,0)</f>
        <v>0</v>
      </c>
      <c r="X634">
        <f>ROUND(CY634,0)</f>
        <v>12254</v>
      </c>
      <c r="Y634">
        <f>ROUND(CZ634,0)</f>
        <v>6400</v>
      </c>
      <c r="AA634">
        <v>53551707</v>
      </c>
      <c r="AB634">
        <f t="shared" si="411"/>
        <v>6792.09</v>
      </c>
      <c r="AC634">
        <f t="shared" si="412"/>
        <v>6310.52</v>
      </c>
      <c r="AD634">
        <f>ROUND(((((ET634*ROUND(1.15,7)))-((EU634*ROUND(1.15,7))))+AE634),2)</f>
        <v>27.69</v>
      </c>
      <c r="AE634">
        <f>ROUND(((EU634*ROUND(1.15,7))),2)</f>
        <v>5.9</v>
      </c>
      <c r="AF634">
        <f>ROUND(((EV634*ROUND(1.15,7))),2)</f>
        <v>453.88</v>
      </c>
      <c r="AG634">
        <f t="shared" si="413"/>
        <v>0</v>
      </c>
      <c r="AH634">
        <f>((EW634*ROUND(1.15,7)))</f>
        <v>50.599999999999994</v>
      </c>
      <c r="AI634">
        <f>((EX634*ROUND(1.15,7)))</f>
        <v>0.43699999999999994</v>
      </c>
      <c r="AJ634">
        <f t="shared" si="414"/>
        <v>0</v>
      </c>
      <c r="AK634">
        <v>6729.28</v>
      </c>
      <c r="AL634">
        <v>6310.52</v>
      </c>
      <c r="AM634">
        <v>24.08</v>
      </c>
      <c r="AN634">
        <v>5.13</v>
      </c>
      <c r="AO634">
        <v>394.68</v>
      </c>
      <c r="AP634">
        <v>0</v>
      </c>
      <c r="AQ634">
        <v>44</v>
      </c>
      <c r="AR634">
        <v>0.38</v>
      </c>
      <c r="AS634">
        <v>0</v>
      </c>
      <c r="AT634">
        <v>90</v>
      </c>
      <c r="AU634">
        <v>47</v>
      </c>
      <c r="AV634">
        <v>1</v>
      </c>
      <c r="AW634">
        <v>1</v>
      </c>
      <c r="AZ634">
        <v>1</v>
      </c>
      <c r="BA634">
        <v>35.24</v>
      </c>
      <c r="BB634">
        <v>15.58</v>
      </c>
      <c r="BC634">
        <v>13.91</v>
      </c>
      <c r="BD634" t="s">
        <v>3</v>
      </c>
      <c r="BE634" t="s">
        <v>3</v>
      </c>
      <c r="BF634" t="s">
        <v>3</v>
      </c>
      <c r="BG634" t="s">
        <v>3</v>
      </c>
      <c r="BH634">
        <v>0</v>
      </c>
      <c r="BI634">
        <v>1</v>
      </c>
      <c r="BJ634" t="s">
        <v>727</v>
      </c>
      <c r="BM634">
        <v>56001</v>
      </c>
      <c r="BN634">
        <v>0</v>
      </c>
      <c r="BO634" t="s">
        <v>725</v>
      </c>
      <c r="BP634">
        <v>1</v>
      </c>
      <c r="BQ634">
        <v>6</v>
      </c>
      <c r="BR634">
        <v>0</v>
      </c>
      <c r="BS634">
        <v>35.24</v>
      </c>
      <c r="BT634">
        <v>1</v>
      </c>
      <c r="BU634">
        <v>1</v>
      </c>
      <c r="BV634">
        <v>1</v>
      </c>
      <c r="BW634">
        <v>1</v>
      </c>
      <c r="BX634">
        <v>1</v>
      </c>
      <c r="BY634" t="s">
        <v>3</v>
      </c>
      <c r="BZ634">
        <v>90</v>
      </c>
      <c r="CA634">
        <v>47</v>
      </c>
      <c r="CB634" t="s">
        <v>3</v>
      </c>
      <c r="CE634">
        <v>0</v>
      </c>
      <c r="CF634">
        <v>0</v>
      </c>
      <c r="CG634">
        <v>0</v>
      </c>
      <c r="CM634">
        <v>0</v>
      </c>
      <c r="CN634" t="s">
        <v>2163</v>
      </c>
      <c r="CO634">
        <v>0</v>
      </c>
      <c r="CP634">
        <f t="shared" si="415"/>
        <v>87568</v>
      </c>
      <c r="CQ634">
        <f t="shared" si="416"/>
        <v>87779.333200000008</v>
      </c>
      <c r="CR634">
        <f t="shared" si="417"/>
        <v>431.41020000000003</v>
      </c>
      <c r="CS634">
        <f t="shared" si="418"/>
        <v>207.91600000000003</v>
      </c>
      <c r="CT634">
        <f t="shared" si="419"/>
        <v>15994.7312</v>
      </c>
      <c r="CU634">
        <f t="shared" si="420"/>
        <v>0</v>
      </c>
      <c r="CV634">
        <f t="shared" si="421"/>
        <v>50.599999999999994</v>
      </c>
      <c r="CW634">
        <f t="shared" si="422"/>
        <v>0.43699999999999994</v>
      </c>
      <c r="CX634">
        <f t="shared" si="423"/>
        <v>0</v>
      </c>
      <c r="CY634">
        <f t="shared" si="424"/>
        <v>12254.4</v>
      </c>
      <c r="CZ634">
        <f t="shared" si="425"/>
        <v>6399.52</v>
      </c>
      <c r="DC634" t="s">
        <v>3</v>
      </c>
      <c r="DD634" t="s">
        <v>3</v>
      </c>
      <c r="DE634" t="s">
        <v>16</v>
      </c>
      <c r="DF634" t="s">
        <v>16</v>
      </c>
      <c r="DG634" t="s">
        <v>16</v>
      </c>
      <c r="DH634" t="s">
        <v>3</v>
      </c>
      <c r="DI634" t="s">
        <v>16</v>
      </c>
      <c r="DJ634" t="s">
        <v>16</v>
      </c>
      <c r="DK634" t="s">
        <v>3</v>
      </c>
      <c r="DL634" t="s">
        <v>3</v>
      </c>
      <c r="DM634" t="s">
        <v>3</v>
      </c>
      <c r="DN634">
        <v>0</v>
      </c>
      <c r="DO634">
        <v>0</v>
      </c>
      <c r="DP634">
        <v>1</v>
      </c>
      <c r="DQ634">
        <v>1</v>
      </c>
      <c r="DU634">
        <v>1013</v>
      </c>
      <c r="DV634" t="s">
        <v>111</v>
      </c>
      <c r="DW634" t="s">
        <v>111</v>
      </c>
      <c r="DX634">
        <v>1</v>
      </c>
      <c r="DZ634" t="s">
        <v>3</v>
      </c>
      <c r="EA634" t="s">
        <v>3</v>
      </c>
      <c r="EB634" t="s">
        <v>3</v>
      </c>
      <c r="EC634" t="s">
        <v>3</v>
      </c>
      <c r="EE634">
        <v>53551217</v>
      </c>
      <c r="EF634">
        <v>6</v>
      </c>
      <c r="EG634" t="s">
        <v>17</v>
      </c>
      <c r="EH634">
        <v>90</v>
      </c>
      <c r="EI634" t="s">
        <v>728</v>
      </c>
      <c r="EJ634">
        <v>1</v>
      </c>
      <c r="EK634">
        <v>56001</v>
      </c>
      <c r="EL634" t="s">
        <v>728</v>
      </c>
      <c r="EM634" t="s">
        <v>729</v>
      </c>
      <c r="EO634" t="s">
        <v>730</v>
      </c>
      <c r="EQ634">
        <v>131072</v>
      </c>
      <c r="ER634">
        <v>6729.28</v>
      </c>
      <c r="ES634">
        <v>6310.52</v>
      </c>
      <c r="ET634">
        <v>24.08</v>
      </c>
      <c r="EU634">
        <v>5.13</v>
      </c>
      <c r="EV634">
        <v>394.68</v>
      </c>
      <c r="EW634">
        <v>44</v>
      </c>
      <c r="EX634">
        <v>0.38</v>
      </c>
      <c r="EY634">
        <v>0</v>
      </c>
      <c r="FQ634">
        <v>0</v>
      </c>
      <c r="FR634">
        <f>ROUND(IF(AND(BH634=3,BI634=3),P634,0),0)</f>
        <v>0</v>
      </c>
      <c r="FS634">
        <v>0</v>
      </c>
      <c r="FX634">
        <v>90</v>
      </c>
      <c r="FY634">
        <v>47</v>
      </c>
      <c r="GA634" t="s">
        <v>3</v>
      </c>
      <c r="GD634">
        <v>1</v>
      </c>
      <c r="GF634">
        <v>-413523074</v>
      </c>
      <c r="GG634">
        <v>2</v>
      </c>
      <c r="GH634">
        <v>1</v>
      </c>
      <c r="GI634">
        <v>2</v>
      </c>
      <c r="GJ634">
        <v>0</v>
      </c>
      <c r="GK634">
        <v>0</v>
      </c>
      <c r="GL634">
        <f>ROUND(IF(AND(BH634=3,BI634=3,FS634&lt;&gt;0),P634,0),0)</f>
        <v>0</v>
      </c>
      <c r="GM634">
        <f>ROUND(O634+X634+Y634,0)+GX634</f>
        <v>106222</v>
      </c>
      <c r="GN634">
        <f>IF(OR(BI634=0,BI634=1),ROUND(O634+X634+Y634,0),0)</f>
        <v>106222</v>
      </c>
      <c r="GO634">
        <f>IF(BI634=2,ROUND(O634+X634+Y634,0),0)</f>
        <v>0</v>
      </c>
      <c r="GP634">
        <f>IF(BI634=4,ROUND(O634+X634+Y634,0)+GX634,0)</f>
        <v>0</v>
      </c>
      <c r="GR634">
        <v>0</v>
      </c>
      <c r="GS634">
        <v>3</v>
      </c>
      <c r="GT634">
        <v>0</v>
      </c>
      <c r="GU634" t="s">
        <v>3</v>
      </c>
      <c r="GV634">
        <f t="shared" si="426"/>
        <v>0</v>
      </c>
      <c r="GW634">
        <v>1</v>
      </c>
      <c r="GX634">
        <f>ROUND(HC634*I634,0)</f>
        <v>0</v>
      </c>
      <c r="HA634">
        <v>0</v>
      </c>
      <c r="HB634">
        <v>0</v>
      </c>
      <c r="HC634">
        <f t="shared" si="427"/>
        <v>0</v>
      </c>
      <c r="HE634" t="s">
        <v>3</v>
      </c>
      <c r="HF634" t="s">
        <v>3</v>
      </c>
      <c r="HM634" t="s">
        <v>3</v>
      </c>
      <c r="HN634" t="s">
        <v>731</v>
      </c>
      <c r="HO634" t="s">
        <v>732</v>
      </c>
      <c r="HP634" t="s">
        <v>728</v>
      </c>
      <c r="HQ634" t="s">
        <v>728</v>
      </c>
      <c r="IK634">
        <v>0</v>
      </c>
    </row>
    <row r="635" spans="1:255" x14ac:dyDescent="0.2">
      <c r="A635" s="2">
        <v>18</v>
      </c>
      <c r="B635" s="2">
        <v>1</v>
      </c>
      <c r="C635" s="2">
        <v>1091</v>
      </c>
      <c r="D635" s="2"/>
      <c r="E635" s="2" t="s">
        <v>733</v>
      </c>
      <c r="F635" s="2" t="s">
        <v>734</v>
      </c>
      <c r="G635" s="2" t="s">
        <v>735</v>
      </c>
      <c r="H635" s="2" t="s">
        <v>26</v>
      </c>
      <c r="I635" s="2">
        <f>I633*J635</f>
        <v>-0.82352599999999998</v>
      </c>
      <c r="J635" s="2">
        <v>-0.9799995953984908</v>
      </c>
      <c r="K635" s="2">
        <v>-0.98</v>
      </c>
      <c r="L635" s="2"/>
      <c r="M635" s="2"/>
      <c r="N635" s="2"/>
      <c r="O635" s="2">
        <f>ROUND(CP635,2)</f>
        <v>-5025.16</v>
      </c>
      <c r="P635" s="2">
        <f>ROUND(CQ635*I635,2)</f>
        <v>-5025.16</v>
      </c>
      <c r="Q635" s="2">
        <f>ROUND(CR635*I635,2)</f>
        <v>0</v>
      </c>
      <c r="R635" s="2">
        <f>ROUND(CS635*I635,2)</f>
        <v>0</v>
      </c>
      <c r="S635" s="2">
        <f>ROUND(CT635*I635,2)</f>
        <v>0</v>
      </c>
      <c r="T635" s="2">
        <f>ROUND(CU635*I635,2)</f>
        <v>0</v>
      </c>
      <c r="U635" s="2">
        <f t="shared" si="409"/>
        <v>0</v>
      </c>
      <c r="V635" s="2">
        <f t="shared" si="410"/>
        <v>0</v>
      </c>
      <c r="W635" s="2">
        <f>ROUND(CX635*I635,2)</f>
        <v>0</v>
      </c>
      <c r="X635" s="2">
        <f>ROUND(CY635,2)</f>
        <v>0</v>
      </c>
      <c r="Y635" s="2">
        <f>ROUND(CZ635,2)</f>
        <v>0</v>
      </c>
      <c r="Z635" s="2"/>
      <c r="AA635" s="2">
        <v>53551706</v>
      </c>
      <c r="AB635" s="2">
        <f t="shared" si="411"/>
        <v>6102</v>
      </c>
      <c r="AC635" s="2">
        <f t="shared" si="412"/>
        <v>6102</v>
      </c>
      <c r="AD635" s="2">
        <f>ROUND((((ET635)-(EU635))+AE635),2)</f>
        <v>0</v>
      </c>
      <c r="AE635" s="2">
        <f t="shared" ref="AE635:AF638" si="428">ROUND((EU635),2)</f>
        <v>0</v>
      </c>
      <c r="AF635" s="2">
        <f t="shared" si="428"/>
        <v>0</v>
      </c>
      <c r="AG635" s="2">
        <f t="shared" si="413"/>
        <v>0</v>
      </c>
      <c r="AH635" s="2">
        <f t="shared" ref="AH635:AI638" si="429">(EW635)</f>
        <v>0</v>
      </c>
      <c r="AI635" s="2">
        <f t="shared" si="429"/>
        <v>0</v>
      </c>
      <c r="AJ635" s="2">
        <f t="shared" si="414"/>
        <v>0</v>
      </c>
      <c r="AK635" s="2">
        <v>6102</v>
      </c>
      <c r="AL635" s="2">
        <v>6102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90</v>
      </c>
      <c r="AU635" s="2">
        <v>47</v>
      </c>
      <c r="AV635" s="2">
        <v>1</v>
      </c>
      <c r="AW635" s="2">
        <v>1</v>
      </c>
      <c r="AX635" s="2"/>
      <c r="AY635" s="2"/>
      <c r="AZ635" s="2">
        <v>1</v>
      </c>
      <c r="BA635" s="2">
        <v>1</v>
      </c>
      <c r="BB635" s="2">
        <v>1</v>
      </c>
      <c r="BC635" s="2">
        <v>1</v>
      </c>
      <c r="BD635" s="2" t="s">
        <v>3</v>
      </c>
      <c r="BE635" s="2" t="s">
        <v>3</v>
      </c>
      <c r="BF635" s="2" t="s">
        <v>3</v>
      </c>
      <c r="BG635" s="2" t="s">
        <v>3</v>
      </c>
      <c r="BH635" s="2">
        <v>3</v>
      </c>
      <c r="BI635" s="2">
        <v>1</v>
      </c>
      <c r="BJ635" s="2" t="s">
        <v>736</v>
      </c>
      <c r="BK635" s="2"/>
      <c r="BL635" s="2"/>
      <c r="BM635" s="2">
        <v>56001</v>
      </c>
      <c r="BN635" s="2">
        <v>0</v>
      </c>
      <c r="BO635" s="2" t="s">
        <v>3</v>
      </c>
      <c r="BP635" s="2">
        <v>0</v>
      </c>
      <c r="BQ635" s="2">
        <v>6</v>
      </c>
      <c r="BR635" s="2">
        <v>1</v>
      </c>
      <c r="BS635" s="2">
        <v>1</v>
      </c>
      <c r="BT635" s="2">
        <v>1</v>
      </c>
      <c r="BU635" s="2">
        <v>1</v>
      </c>
      <c r="BV635" s="2">
        <v>1</v>
      </c>
      <c r="BW635" s="2">
        <v>1</v>
      </c>
      <c r="BX635" s="2">
        <v>1</v>
      </c>
      <c r="BY635" s="2" t="s">
        <v>3</v>
      </c>
      <c r="BZ635" s="2">
        <v>90</v>
      </c>
      <c r="CA635" s="2">
        <v>47</v>
      </c>
      <c r="CB635" s="2" t="s">
        <v>3</v>
      </c>
      <c r="CC635" s="2"/>
      <c r="CD635" s="2"/>
      <c r="CE635" s="2">
        <v>0</v>
      </c>
      <c r="CF635" s="2">
        <v>0</v>
      </c>
      <c r="CG635" s="2">
        <v>0</v>
      </c>
      <c r="CH635" s="2"/>
      <c r="CI635" s="2"/>
      <c r="CJ635" s="2"/>
      <c r="CK635" s="2"/>
      <c r="CL635" s="2"/>
      <c r="CM635" s="2">
        <v>0</v>
      </c>
      <c r="CN635" s="2" t="s">
        <v>3</v>
      </c>
      <c r="CO635" s="2">
        <v>0</v>
      </c>
      <c r="CP635" s="2">
        <f t="shared" si="415"/>
        <v>-5025.16</v>
      </c>
      <c r="CQ635" s="2">
        <f t="shared" si="416"/>
        <v>6102</v>
      </c>
      <c r="CR635" s="2">
        <f t="shared" si="417"/>
        <v>0</v>
      </c>
      <c r="CS635" s="2">
        <f t="shared" si="418"/>
        <v>0</v>
      </c>
      <c r="CT635" s="2">
        <f t="shared" si="419"/>
        <v>0</v>
      </c>
      <c r="CU635" s="2">
        <f t="shared" si="420"/>
        <v>0</v>
      </c>
      <c r="CV635" s="2">
        <f t="shared" si="421"/>
        <v>0</v>
      </c>
      <c r="CW635" s="2">
        <f t="shared" si="422"/>
        <v>0</v>
      </c>
      <c r="CX635" s="2">
        <f t="shared" si="423"/>
        <v>0</v>
      </c>
      <c r="CY635" s="2">
        <f t="shared" si="424"/>
        <v>0</v>
      </c>
      <c r="CZ635" s="2">
        <f t="shared" si="425"/>
        <v>0</v>
      </c>
      <c r="DA635" s="2"/>
      <c r="DB635" s="2"/>
      <c r="DC635" s="2" t="s">
        <v>3</v>
      </c>
      <c r="DD635" s="2" t="s">
        <v>3</v>
      </c>
      <c r="DE635" s="2" t="s">
        <v>3</v>
      </c>
      <c r="DF635" s="2" t="s">
        <v>3</v>
      </c>
      <c r="DG635" s="2" t="s">
        <v>3</v>
      </c>
      <c r="DH635" s="2" t="s">
        <v>3</v>
      </c>
      <c r="DI635" s="2" t="s">
        <v>3</v>
      </c>
      <c r="DJ635" s="2" t="s">
        <v>3</v>
      </c>
      <c r="DK635" s="2" t="s">
        <v>3</v>
      </c>
      <c r="DL635" s="2" t="s">
        <v>3</v>
      </c>
      <c r="DM635" s="2" t="s">
        <v>3</v>
      </c>
      <c r="DN635" s="2">
        <v>0</v>
      </c>
      <c r="DO635" s="2">
        <v>0</v>
      </c>
      <c r="DP635" s="2">
        <v>1</v>
      </c>
      <c r="DQ635" s="2">
        <v>1</v>
      </c>
      <c r="DR635" s="2"/>
      <c r="DS635" s="2"/>
      <c r="DT635" s="2"/>
      <c r="DU635" s="2">
        <v>1009</v>
      </c>
      <c r="DV635" s="2" t="s">
        <v>26</v>
      </c>
      <c r="DW635" s="2" t="s">
        <v>26</v>
      </c>
      <c r="DX635" s="2">
        <v>1000</v>
      </c>
      <c r="DY635" s="2"/>
      <c r="DZ635" s="2" t="s">
        <v>3</v>
      </c>
      <c r="EA635" s="2" t="s">
        <v>3</v>
      </c>
      <c r="EB635" s="2" t="s">
        <v>3</v>
      </c>
      <c r="EC635" s="2" t="s">
        <v>3</v>
      </c>
      <c r="ED635" s="2"/>
      <c r="EE635" s="2">
        <v>53551217</v>
      </c>
      <c r="EF635" s="2">
        <v>6</v>
      </c>
      <c r="EG635" s="2" t="s">
        <v>17</v>
      </c>
      <c r="EH635" s="2">
        <v>90</v>
      </c>
      <c r="EI635" s="2" t="s">
        <v>728</v>
      </c>
      <c r="EJ635" s="2">
        <v>1</v>
      </c>
      <c r="EK635" s="2">
        <v>56001</v>
      </c>
      <c r="EL635" s="2" t="s">
        <v>728</v>
      </c>
      <c r="EM635" s="2" t="s">
        <v>729</v>
      </c>
      <c r="EN635" s="2"/>
      <c r="EO635" s="2" t="s">
        <v>3</v>
      </c>
      <c r="EP635" s="2"/>
      <c r="EQ635" s="2">
        <v>0</v>
      </c>
      <c r="ER635" s="2">
        <v>6102</v>
      </c>
      <c r="ES635" s="2">
        <v>6102</v>
      </c>
      <c r="ET635" s="2">
        <v>0</v>
      </c>
      <c r="EU635" s="2">
        <v>0</v>
      </c>
      <c r="EV635" s="2">
        <v>0</v>
      </c>
      <c r="EW635" s="2">
        <v>0</v>
      </c>
      <c r="EX635" s="2">
        <v>0</v>
      </c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>
        <v>0</v>
      </c>
      <c r="FR635" s="2">
        <f>ROUND(IF(AND(BH635=3,BI635=3),P635,0),2)</f>
        <v>0</v>
      </c>
      <c r="FS635" s="2">
        <v>0</v>
      </c>
      <c r="FT635" s="2"/>
      <c r="FU635" s="2"/>
      <c r="FV635" s="2"/>
      <c r="FW635" s="2"/>
      <c r="FX635" s="2">
        <v>90</v>
      </c>
      <c r="FY635" s="2">
        <v>47</v>
      </c>
      <c r="FZ635" s="2"/>
      <c r="GA635" s="2" t="s">
        <v>3</v>
      </c>
      <c r="GB635" s="2"/>
      <c r="GC635" s="2"/>
      <c r="GD635" s="2">
        <v>1</v>
      </c>
      <c r="GE635" s="2"/>
      <c r="GF635" s="2">
        <v>649356706</v>
      </c>
      <c r="GG635" s="2">
        <v>2</v>
      </c>
      <c r="GH635" s="2">
        <v>1</v>
      </c>
      <c r="GI635" s="2">
        <v>-2</v>
      </c>
      <c r="GJ635" s="2">
        <v>0</v>
      </c>
      <c r="GK635" s="2">
        <v>0</v>
      </c>
      <c r="GL635" s="2">
        <f>ROUND(IF(AND(BH635=3,BI635=3,FS635&lt;&gt;0),P635,0),2)</f>
        <v>0</v>
      </c>
      <c r="GM635" s="2">
        <f>ROUND(O635+X635+Y635,2)+GX635</f>
        <v>-5025.16</v>
      </c>
      <c r="GN635" s="2">
        <f>IF(OR(BI635=0,BI635=1),ROUND(O635+X635+Y635,2),0)</f>
        <v>-5025.16</v>
      </c>
      <c r="GO635" s="2">
        <f>IF(BI635=2,ROUND(O635+X635+Y635,2),0)</f>
        <v>0</v>
      </c>
      <c r="GP635" s="2">
        <f>IF(BI635=4,ROUND(O635+X635+Y635,2)+GX635,0)</f>
        <v>0</v>
      </c>
      <c r="GQ635" s="2"/>
      <c r="GR635" s="2">
        <v>0</v>
      </c>
      <c r="GS635" s="2">
        <v>0</v>
      </c>
      <c r="GT635" s="2">
        <v>0</v>
      </c>
      <c r="GU635" s="2" t="s">
        <v>3</v>
      </c>
      <c r="GV635" s="2">
        <f t="shared" si="426"/>
        <v>0</v>
      </c>
      <c r="GW635" s="2">
        <v>1</v>
      </c>
      <c r="GX635" s="2">
        <f>ROUND(HC635*I635,2)</f>
        <v>0</v>
      </c>
      <c r="GY635" s="2"/>
      <c r="GZ635" s="2"/>
      <c r="HA635" s="2">
        <v>0</v>
      </c>
      <c r="HB635" s="2">
        <v>0</v>
      </c>
      <c r="HC635" s="2">
        <f t="shared" si="427"/>
        <v>0</v>
      </c>
      <c r="HD635" s="2"/>
      <c r="HE635" s="2" t="s">
        <v>3</v>
      </c>
      <c r="HF635" s="2" t="s">
        <v>3</v>
      </c>
      <c r="HG635" s="2"/>
      <c r="HH635" s="2"/>
      <c r="HI635" s="2"/>
      <c r="HJ635" s="2"/>
      <c r="HK635" s="2"/>
      <c r="HL635" s="2"/>
      <c r="HM635" s="2" t="s">
        <v>3</v>
      </c>
      <c r="HN635" s="2" t="s">
        <v>731</v>
      </c>
      <c r="HO635" s="2" t="s">
        <v>732</v>
      </c>
      <c r="HP635" s="2" t="s">
        <v>728</v>
      </c>
      <c r="HQ635" s="2" t="s">
        <v>728</v>
      </c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>
        <v>0</v>
      </c>
      <c r="IL635" s="2"/>
      <c r="IM635" s="2"/>
      <c r="IN635" s="2"/>
      <c r="IO635" s="2"/>
      <c r="IP635" s="2"/>
      <c r="IQ635" s="2"/>
      <c r="IR635" s="2"/>
      <c r="IS635" s="2"/>
      <c r="IT635" s="2"/>
      <c r="IU635" s="2"/>
    </row>
    <row r="636" spans="1:255" x14ac:dyDescent="0.2">
      <c r="A636">
        <v>18</v>
      </c>
      <c r="B636">
        <v>1</v>
      </c>
      <c r="C636">
        <v>1100</v>
      </c>
      <c r="E636" t="s">
        <v>733</v>
      </c>
      <c r="F636" t="s">
        <v>734</v>
      </c>
      <c r="G636" t="s">
        <v>735</v>
      </c>
      <c r="H636" t="s">
        <v>26</v>
      </c>
      <c r="I636">
        <f>I634*J636</f>
        <v>-0.82352599999999998</v>
      </c>
      <c r="J636">
        <v>-0.9799995953984908</v>
      </c>
      <c r="K636">
        <v>-0.98</v>
      </c>
      <c r="O636">
        <f>ROUND(CP636,0)</f>
        <v>-70101</v>
      </c>
      <c r="P636">
        <f>ROUND(CQ636*I636,0)</f>
        <v>-70101</v>
      </c>
      <c r="Q636">
        <f>ROUND(CR636*I636,0)</f>
        <v>0</v>
      </c>
      <c r="R636">
        <f>ROUND(CS636*I636,0)</f>
        <v>0</v>
      </c>
      <c r="S636">
        <f>ROUND(CT636*I636,0)</f>
        <v>0</v>
      </c>
      <c r="T636">
        <f>ROUND(CU636*I636,0)</f>
        <v>0</v>
      </c>
      <c r="U636">
        <f t="shared" si="409"/>
        <v>0</v>
      </c>
      <c r="V636">
        <f t="shared" si="410"/>
        <v>0</v>
      </c>
      <c r="W636">
        <f>ROUND(CX636*I636,0)</f>
        <v>0</v>
      </c>
      <c r="X636">
        <f>ROUND(CY636,0)</f>
        <v>0</v>
      </c>
      <c r="Y636">
        <f>ROUND(CZ636,0)</f>
        <v>0</v>
      </c>
      <c r="AA636">
        <v>53551707</v>
      </c>
      <c r="AB636">
        <f t="shared" si="411"/>
        <v>6102</v>
      </c>
      <c r="AC636">
        <f t="shared" si="412"/>
        <v>6102</v>
      </c>
      <c r="AD636">
        <f>ROUND((((ET636)-(EU636))+AE636),2)</f>
        <v>0</v>
      </c>
      <c r="AE636">
        <f t="shared" si="428"/>
        <v>0</v>
      </c>
      <c r="AF636">
        <f t="shared" si="428"/>
        <v>0</v>
      </c>
      <c r="AG636">
        <f t="shared" si="413"/>
        <v>0</v>
      </c>
      <c r="AH636">
        <f t="shared" si="429"/>
        <v>0</v>
      </c>
      <c r="AI636">
        <f t="shared" si="429"/>
        <v>0</v>
      </c>
      <c r="AJ636">
        <f t="shared" si="414"/>
        <v>0</v>
      </c>
      <c r="AK636">
        <v>6102</v>
      </c>
      <c r="AL636">
        <v>6102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90</v>
      </c>
      <c r="AU636">
        <v>47</v>
      </c>
      <c r="AV636">
        <v>1</v>
      </c>
      <c r="AW636">
        <v>1</v>
      </c>
      <c r="AZ636">
        <v>1</v>
      </c>
      <c r="BA636">
        <v>1</v>
      </c>
      <c r="BB636">
        <v>1</v>
      </c>
      <c r="BC636">
        <v>13.95</v>
      </c>
      <c r="BD636" t="s">
        <v>3</v>
      </c>
      <c r="BE636" t="s">
        <v>3</v>
      </c>
      <c r="BF636" t="s">
        <v>3</v>
      </c>
      <c r="BG636" t="s">
        <v>3</v>
      </c>
      <c r="BH636">
        <v>3</v>
      </c>
      <c r="BI636">
        <v>1</v>
      </c>
      <c r="BJ636" t="s">
        <v>736</v>
      </c>
      <c r="BM636">
        <v>56001</v>
      </c>
      <c r="BN636">
        <v>0</v>
      </c>
      <c r="BO636" t="s">
        <v>734</v>
      </c>
      <c r="BP636">
        <v>1</v>
      </c>
      <c r="BQ636">
        <v>6</v>
      </c>
      <c r="BR636">
        <v>1</v>
      </c>
      <c r="BS636">
        <v>1</v>
      </c>
      <c r="BT636">
        <v>1</v>
      </c>
      <c r="BU636">
        <v>1</v>
      </c>
      <c r="BV636">
        <v>1</v>
      </c>
      <c r="BW636">
        <v>1</v>
      </c>
      <c r="BX636">
        <v>1</v>
      </c>
      <c r="BY636" t="s">
        <v>3</v>
      </c>
      <c r="BZ636">
        <v>90</v>
      </c>
      <c r="CA636">
        <v>47</v>
      </c>
      <c r="CB636" t="s">
        <v>3</v>
      </c>
      <c r="CE636">
        <v>0</v>
      </c>
      <c r="CF636">
        <v>0</v>
      </c>
      <c r="CG636">
        <v>0</v>
      </c>
      <c r="CM636">
        <v>0</v>
      </c>
      <c r="CN636" t="s">
        <v>3</v>
      </c>
      <c r="CO636">
        <v>0</v>
      </c>
      <c r="CP636">
        <f t="shared" si="415"/>
        <v>-70101</v>
      </c>
      <c r="CQ636">
        <f t="shared" si="416"/>
        <v>85122.9</v>
      </c>
      <c r="CR636">
        <f t="shared" si="417"/>
        <v>0</v>
      </c>
      <c r="CS636">
        <f t="shared" si="418"/>
        <v>0</v>
      </c>
      <c r="CT636">
        <f t="shared" si="419"/>
        <v>0</v>
      </c>
      <c r="CU636">
        <f t="shared" si="420"/>
        <v>0</v>
      </c>
      <c r="CV636">
        <f t="shared" si="421"/>
        <v>0</v>
      </c>
      <c r="CW636">
        <f t="shared" si="422"/>
        <v>0</v>
      </c>
      <c r="CX636">
        <f t="shared" si="423"/>
        <v>0</v>
      </c>
      <c r="CY636">
        <f t="shared" si="424"/>
        <v>0</v>
      </c>
      <c r="CZ636">
        <f t="shared" si="425"/>
        <v>0</v>
      </c>
      <c r="DC636" t="s">
        <v>3</v>
      </c>
      <c r="DD636" t="s">
        <v>3</v>
      </c>
      <c r="DE636" t="s">
        <v>3</v>
      </c>
      <c r="DF636" t="s">
        <v>3</v>
      </c>
      <c r="DG636" t="s">
        <v>3</v>
      </c>
      <c r="DH636" t="s">
        <v>3</v>
      </c>
      <c r="DI636" t="s">
        <v>3</v>
      </c>
      <c r="DJ636" t="s">
        <v>3</v>
      </c>
      <c r="DK636" t="s">
        <v>3</v>
      </c>
      <c r="DL636" t="s">
        <v>3</v>
      </c>
      <c r="DM636" t="s">
        <v>3</v>
      </c>
      <c r="DN636">
        <v>0</v>
      </c>
      <c r="DO636">
        <v>0</v>
      </c>
      <c r="DP636">
        <v>1</v>
      </c>
      <c r="DQ636">
        <v>1</v>
      </c>
      <c r="DU636">
        <v>1009</v>
      </c>
      <c r="DV636" t="s">
        <v>26</v>
      </c>
      <c r="DW636" t="s">
        <v>26</v>
      </c>
      <c r="DX636">
        <v>1000</v>
      </c>
      <c r="DZ636" t="s">
        <v>3</v>
      </c>
      <c r="EA636" t="s">
        <v>3</v>
      </c>
      <c r="EB636" t="s">
        <v>3</v>
      </c>
      <c r="EC636" t="s">
        <v>3</v>
      </c>
      <c r="EE636">
        <v>53551217</v>
      </c>
      <c r="EF636">
        <v>6</v>
      </c>
      <c r="EG636" t="s">
        <v>17</v>
      </c>
      <c r="EH636">
        <v>90</v>
      </c>
      <c r="EI636" t="s">
        <v>728</v>
      </c>
      <c r="EJ636">
        <v>1</v>
      </c>
      <c r="EK636">
        <v>56001</v>
      </c>
      <c r="EL636" t="s">
        <v>728</v>
      </c>
      <c r="EM636" t="s">
        <v>729</v>
      </c>
      <c r="EO636" t="s">
        <v>3</v>
      </c>
      <c r="EQ636">
        <v>0</v>
      </c>
      <c r="ER636">
        <v>6102</v>
      </c>
      <c r="ES636">
        <v>6102</v>
      </c>
      <c r="ET636">
        <v>0</v>
      </c>
      <c r="EU636">
        <v>0</v>
      </c>
      <c r="EV636">
        <v>0</v>
      </c>
      <c r="EW636">
        <v>0</v>
      </c>
      <c r="EX636">
        <v>0</v>
      </c>
      <c r="FQ636">
        <v>0</v>
      </c>
      <c r="FR636">
        <f>ROUND(IF(AND(BH636=3,BI636=3),P636,0),0)</f>
        <v>0</v>
      </c>
      <c r="FS636">
        <v>0</v>
      </c>
      <c r="FX636">
        <v>90</v>
      </c>
      <c r="FY636">
        <v>47</v>
      </c>
      <c r="GA636" t="s">
        <v>3</v>
      </c>
      <c r="GD636">
        <v>1</v>
      </c>
      <c r="GF636">
        <v>649356706</v>
      </c>
      <c r="GG636">
        <v>2</v>
      </c>
      <c r="GH636">
        <v>1</v>
      </c>
      <c r="GI636">
        <v>2</v>
      </c>
      <c r="GJ636">
        <v>0</v>
      </c>
      <c r="GK636">
        <v>0</v>
      </c>
      <c r="GL636">
        <f>ROUND(IF(AND(BH636=3,BI636=3,FS636&lt;&gt;0),P636,0),0)</f>
        <v>0</v>
      </c>
      <c r="GM636">
        <f>ROUND(O636+X636+Y636,0)+GX636</f>
        <v>-70101</v>
      </c>
      <c r="GN636">
        <f>IF(OR(BI636=0,BI636=1),ROUND(O636+X636+Y636,0),0)</f>
        <v>-70101</v>
      </c>
      <c r="GO636">
        <f>IF(BI636=2,ROUND(O636+X636+Y636,0),0)</f>
        <v>0</v>
      </c>
      <c r="GP636">
        <f>IF(BI636=4,ROUND(O636+X636+Y636,0)+GX636,0)</f>
        <v>0</v>
      </c>
      <c r="GR636">
        <v>0</v>
      </c>
      <c r="GS636">
        <v>3</v>
      </c>
      <c r="GT636">
        <v>0</v>
      </c>
      <c r="GU636" t="s">
        <v>3</v>
      </c>
      <c r="GV636">
        <f t="shared" si="426"/>
        <v>0</v>
      </c>
      <c r="GW636">
        <v>1</v>
      </c>
      <c r="GX636">
        <f>ROUND(HC636*I636,0)</f>
        <v>0</v>
      </c>
      <c r="HA636">
        <v>0</v>
      </c>
      <c r="HB636">
        <v>0</v>
      </c>
      <c r="HC636">
        <f t="shared" si="427"/>
        <v>0</v>
      </c>
      <c r="HE636" t="s">
        <v>3</v>
      </c>
      <c r="HF636" t="s">
        <v>3</v>
      </c>
      <c r="HM636" t="s">
        <v>3</v>
      </c>
      <c r="HN636" t="s">
        <v>731</v>
      </c>
      <c r="HO636" t="s">
        <v>732</v>
      </c>
      <c r="HP636" t="s">
        <v>728</v>
      </c>
      <c r="HQ636" t="s">
        <v>728</v>
      </c>
      <c r="IK636">
        <v>0</v>
      </c>
    </row>
    <row r="637" spans="1:255" x14ac:dyDescent="0.2">
      <c r="A637" s="2">
        <v>18</v>
      </c>
      <c r="B637" s="2">
        <v>1</v>
      </c>
      <c r="C637" s="2">
        <v>1093</v>
      </c>
      <c r="D637" s="2"/>
      <c r="E637" s="2" t="s">
        <v>737</v>
      </c>
      <c r="F637" s="2" t="s">
        <v>738</v>
      </c>
      <c r="G637" s="2" t="s">
        <v>739</v>
      </c>
      <c r="H637" s="2" t="s">
        <v>26</v>
      </c>
      <c r="I637" s="2">
        <f>I633*J637</f>
        <v>0.840333</v>
      </c>
      <c r="J637" s="2">
        <v>1</v>
      </c>
      <c r="K637" s="2">
        <v>1</v>
      </c>
      <c r="L637" s="2"/>
      <c r="M637" s="2"/>
      <c r="N637" s="2"/>
      <c r="O637" s="2">
        <f>ROUND(CP637,2)</f>
        <v>4244.59</v>
      </c>
      <c r="P637" s="2">
        <f>ROUND(CQ637*I637,2)</f>
        <v>4244.59</v>
      </c>
      <c r="Q637" s="2">
        <f>ROUND(CR637*I637,2)</f>
        <v>0</v>
      </c>
      <c r="R637" s="2">
        <f>ROUND(CS637*I637,2)</f>
        <v>0</v>
      </c>
      <c r="S637" s="2">
        <f>ROUND(CT637*I637,2)</f>
        <v>0</v>
      </c>
      <c r="T637" s="2">
        <f>ROUND(CU637*I637,2)</f>
        <v>0</v>
      </c>
      <c r="U637" s="2">
        <f t="shared" si="409"/>
        <v>0</v>
      </c>
      <c r="V637" s="2">
        <f t="shared" si="410"/>
        <v>0</v>
      </c>
      <c r="W637" s="2">
        <f>ROUND(CX637*I637,2)</f>
        <v>28.71</v>
      </c>
      <c r="X637" s="2">
        <f>ROUND(CY637,2)</f>
        <v>0</v>
      </c>
      <c r="Y637" s="2">
        <f>ROUND(CZ637,2)</f>
        <v>0</v>
      </c>
      <c r="Z637" s="2"/>
      <c r="AA637" s="2">
        <v>53551706</v>
      </c>
      <c r="AB637" s="2">
        <f t="shared" si="411"/>
        <v>5051.08</v>
      </c>
      <c r="AC637" s="2">
        <f t="shared" si="412"/>
        <v>5051.08</v>
      </c>
      <c r="AD637" s="2">
        <f>ROUND((((ET637)-(EU637))+AE637),2)</f>
        <v>0</v>
      </c>
      <c r="AE637" s="2">
        <f t="shared" si="428"/>
        <v>0</v>
      </c>
      <c r="AF637" s="2">
        <f t="shared" si="428"/>
        <v>0</v>
      </c>
      <c r="AG637" s="2">
        <f t="shared" si="413"/>
        <v>0</v>
      </c>
      <c r="AH637" s="2">
        <f t="shared" si="429"/>
        <v>0</v>
      </c>
      <c r="AI637" s="2">
        <f t="shared" si="429"/>
        <v>0</v>
      </c>
      <c r="AJ637" s="2">
        <f t="shared" si="414"/>
        <v>34.17</v>
      </c>
      <c r="AK637" s="2">
        <v>5051.08</v>
      </c>
      <c r="AL637" s="2">
        <v>5051.08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34.17</v>
      </c>
      <c r="AT637" s="2">
        <v>90</v>
      </c>
      <c r="AU637" s="2">
        <v>47</v>
      </c>
      <c r="AV637" s="2">
        <v>1</v>
      </c>
      <c r="AW637" s="2">
        <v>1</v>
      </c>
      <c r="AX637" s="2"/>
      <c r="AY637" s="2"/>
      <c r="AZ637" s="2">
        <v>1</v>
      </c>
      <c r="BA637" s="2">
        <v>1</v>
      </c>
      <c r="BB637" s="2">
        <v>1</v>
      </c>
      <c r="BC637" s="2">
        <v>1</v>
      </c>
      <c r="BD637" s="2" t="s">
        <v>3</v>
      </c>
      <c r="BE637" s="2" t="s">
        <v>3</v>
      </c>
      <c r="BF637" s="2" t="s">
        <v>3</v>
      </c>
      <c r="BG637" s="2" t="s">
        <v>3</v>
      </c>
      <c r="BH637" s="2">
        <v>3</v>
      </c>
      <c r="BI637" s="2">
        <v>1</v>
      </c>
      <c r="BJ637" s="2" t="s">
        <v>740</v>
      </c>
      <c r="BK637" s="2"/>
      <c r="BL637" s="2"/>
      <c r="BM637" s="2">
        <v>56001</v>
      </c>
      <c r="BN637" s="2">
        <v>0</v>
      </c>
      <c r="BO637" s="2" t="s">
        <v>3</v>
      </c>
      <c r="BP637" s="2">
        <v>0</v>
      </c>
      <c r="BQ637" s="2">
        <v>6</v>
      </c>
      <c r="BR637" s="2">
        <v>0</v>
      </c>
      <c r="BS637" s="2">
        <v>1</v>
      </c>
      <c r="BT637" s="2">
        <v>1</v>
      </c>
      <c r="BU637" s="2">
        <v>1</v>
      </c>
      <c r="BV637" s="2">
        <v>1</v>
      </c>
      <c r="BW637" s="2">
        <v>1</v>
      </c>
      <c r="BX637" s="2">
        <v>1</v>
      </c>
      <c r="BY637" s="2" t="s">
        <v>3</v>
      </c>
      <c r="BZ637" s="2">
        <v>90</v>
      </c>
      <c r="CA637" s="2">
        <v>47</v>
      </c>
      <c r="CB637" s="2" t="s">
        <v>3</v>
      </c>
      <c r="CC637" s="2"/>
      <c r="CD637" s="2"/>
      <c r="CE637" s="2">
        <v>0</v>
      </c>
      <c r="CF637" s="2">
        <v>0</v>
      </c>
      <c r="CG637" s="2">
        <v>0</v>
      </c>
      <c r="CH637" s="2"/>
      <c r="CI637" s="2"/>
      <c r="CJ637" s="2"/>
      <c r="CK637" s="2"/>
      <c r="CL637" s="2"/>
      <c r="CM637" s="2">
        <v>0</v>
      </c>
      <c r="CN637" s="2" t="s">
        <v>3</v>
      </c>
      <c r="CO637" s="2">
        <v>0</v>
      </c>
      <c r="CP637" s="2">
        <f t="shared" si="415"/>
        <v>4244.59</v>
      </c>
      <c r="CQ637" s="2">
        <f t="shared" si="416"/>
        <v>5051.08</v>
      </c>
      <c r="CR637" s="2">
        <f t="shared" si="417"/>
        <v>0</v>
      </c>
      <c r="CS637" s="2">
        <f t="shared" si="418"/>
        <v>0</v>
      </c>
      <c r="CT637" s="2">
        <f t="shared" si="419"/>
        <v>0</v>
      </c>
      <c r="CU637" s="2">
        <f t="shared" si="420"/>
        <v>0</v>
      </c>
      <c r="CV637" s="2">
        <f t="shared" si="421"/>
        <v>0</v>
      </c>
      <c r="CW637" s="2">
        <f t="shared" si="422"/>
        <v>0</v>
      </c>
      <c r="CX637" s="2">
        <f t="shared" si="423"/>
        <v>34.17</v>
      </c>
      <c r="CY637" s="2">
        <f t="shared" si="424"/>
        <v>0</v>
      </c>
      <c r="CZ637" s="2">
        <f t="shared" si="425"/>
        <v>0</v>
      </c>
      <c r="DA637" s="2"/>
      <c r="DB637" s="2"/>
      <c r="DC637" s="2" t="s">
        <v>3</v>
      </c>
      <c r="DD637" s="2" t="s">
        <v>3</v>
      </c>
      <c r="DE637" s="2" t="s">
        <v>3</v>
      </c>
      <c r="DF637" s="2" t="s">
        <v>3</v>
      </c>
      <c r="DG637" s="2" t="s">
        <v>3</v>
      </c>
      <c r="DH637" s="2" t="s">
        <v>3</v>
      </c>
      <c r="DI637" s="2" t="s">
        <v>3</v>
      </c>
      <c r="DJ637" s="2" t="s">
        <v>3</v>
      </c>
      <c r="DK637" s="2" t="s">
        <v>3</v>
      </c>
      <c r="DL637" s="2" t="s">
        <v>3</v>
      </c>
      <c r="DM637" s="2" t="s">
        <v>3</v>
      </c>
      <c r="DN637" s="2">
        <v>0</v>
      </c>
      <c r="DO637" s="2">
        <v>0</v>
      </c>
      <c r="DP637" s="2">
        <v>1</v>
      </c>
      <c r="DQ637" s="2">
        <v>1</v>
      </c>
      <c r="DR637" s="2"/>
      <c r="DS637" s="2"/>
      <c r="DT637" s="2"/>
      <c r="DU637" s="2">
        <v>1009</v>
      </c>
      <c r="DV637" s="2" t="s">
        <v>26</v>
      </c>
      <c r="DW637" s="2" t="s">
        <v>26</v>
      </c>
      <c r="DX637" s="2">
        <v>1000</v>
      </c>
      <c r="DY637" s="2"/>
      <c r="DZ637" s="2" t="s">
        <v>3</v>
      </c>
      <c r="EA637" s="2" t="s">
        <v>3</v>
      </c>
      <c r="EB637" s="2" t="s">
        <v>3</v>
      </c>
      <c r="EC637" s="2" t="s">
        <v>3</v>
      </c>
      <c r="ED637" s="2"/>
      <c r="EE637" s="2">
        <v>53551217</v>
      </c>
      <c r="EF637" s="2">
        <v>6</v>
      </c>
      <c r="EG637" s="2" t="s">
        <v>17</v>
      </c>
      <c r="EH637" s="2">
        <v>90</v>
      </c>
      <c r="EI637" s="2" t="s">
        <v>728</v>
      </c>
      <c r="EJ637" s="2">
        <v>1</v>
      </c>
      <c r="EK637" s="2">
        <v>56001</v>
      </c>
      <c r="EL637" s="2" t="s">
        <v>728</v>
      </c>
      <c r="EM637" s="2" t="s">
        <v>729</v>
      </c>
      <c r="EN637" s="2"/>
      <c r="EO637" s="2" t="s">
        <v>3</v>
      </c>
      <c r="EP637" s="2"/>
      <c r="EQ637" s="2">
        <v>0</v>
      </c>
      <c r="ER637" s="2">
        <v>5051.08</v>
      </c>
      <c r="ES637" s="2">
        <v>5051.08</v>
      </c>
      <c r="ET637" s="2">
        <v>0</v>
      </c>
      <c r="EU637" s="2">
        <v>0</v>
      </c>
      <c r="EV637" s="2">
        <v>0</v>
      </c>
      <c r="EW637" s="2">
        <v>0</v>
      </c>
      <c r="EX637" s="2">
        <v>0</v>
      </c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>
        <v>0</v>
      </c>
      <c r="FR637" s="2">
        <f>ROUND(IF(AND(BH637=3,BI637=3),P637,0),2)</f>
        <v>0</v>
      </c>
      <c r="FS637" s="2">
        <v>0</v>
      </c>
      <c r="FT637" s="2"/>
      <c r="FU637" s="2"/>
      <c r="FV637" s="2"/>
      <c r="FW637" s="2"/>
      <c r="FX637" s="2">
        <v>90</v>
      </c>
      <c r="FY637" s="2">
        <v>47</v>
      </c>
      <c r="FZ637" s="2"/>
      <c r="GA637" s="2" t="s">
        <v>3</v>
      </c>
      <c r="GB637" s="2"/>
      <c r="GC637" s="2"/>
      <c r="GD637" s="2">
        <v>1</v>
      </c>
      <c r="GE637" s="2"/>
      <c r="GF637" s="2">
        <v>942768082</v>
      </c>
      <c r="GG637" s="2">
        <v>2</v>
      </c>
      <c r="GH637" s="2">
        <v>1</v>
      </c>
      <c r="GI637" s="2">
        <v>-2</v>
      </c>
      <c r="GJ637" s="2">
        <v>0</v>
      </c>
      <c r="GK637" s="2">
        <v>0</v>
      </c>
      <c r="GL637" s="2">
        <f>ROUND(IF(AND(BH637=3,BI637=3,FS637&lt;&gt;0),P637,0),2)</f>
        <v>0</v>
      </c>
      <c r="GM637" s="2">
        <f>ROUND(O637+X637+Y637,2)+GX637</f>
        <v>4244.59</v>
      </c>
      <c r="GN637" s="2">
        <f>IF(OR(BI637=0,BI637=1),ROUND(O637+X637+Y637,2),0)</f>
        <v>4244.59</v>
      </c>
      <c r="GO637" s="2">
        <f>IF(BI637=2,ROUND(O637+X637+Y637,2),0)</f>
        <v>0</v>
      </c>
      <c r="GP637" s="2">
        <f>IF(BI637=4,ROUND(O637+X637+Y637,2)+GX637,0)</f>
        <v>0</v>
      </c>
      <c r="GQ637" s="2"/>
      <c r="GR637" s="2">
        <v>0</v>
      </c>
      <c r="GS637" s="2">
        <v>0</v>
      </c>
      <c r="GT637" s="2">
        <v>0</v>
      </c>
      <c r="GU637" s="2" t="s">
        <v>3</v>
      </c>
      <c r="GV637" s="2">
        <f t="shared" si="426"/>
        <v>0</v>
      </c>
      <c r="GW637" s="2">
        <v>1</v>
      </c>
      <c r="GX637" s="2">
        <f>ROUND(HC637*I637,2)</f>
        <v>0</v>
      </c>
      <c r="GY637" s="2"/>
      <c r="GZ637" s="2"/>
      <c r="HA637" s="2">
        <v>0</v>
      </c>
      <c r="HB637" s="2">
        <v>0</v>
      </c>
      <c r="HC637" s="2">
        <f t="shared" si="427"/>
        <v>0</v>
      </c>
      <c r="HD637" s="2"/>
      <c r="HE637" s="2" t="s">
        <v>3</v>
      </c>
      <c r="HF637" s="2" t="s">
        <v>3</v>
      </c>
      <c r="HG637" s="2"/>
      <c r="HH637" s="2"/>
      <c r="HI637" s="2"/>
      <c r="HJ637" s="2"/>
      <c r="HK637" s="2"/>
      <c r="HL637" s="2"/>
      <c r="HM637" s="2" t="s">
        <v>3</v>
      </c>
      <c r="HN637" s="2" t="s">
        <v>731</v>
      </c>
      <c r="HO637" s="2" t="s">
        <v>732</v>
      </c>
      <c r="HP637" s="2" t="s">
        <v>728</v>
      </c>
      <c r="HQ637" s="2" t="s">
        <v>728</v>
      </c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>
        <v>0</v>
      </c>
      <c r="IL637" s="2"/>
      <c r="IM637" s="2"/>
      <c r="IN637" s="2"/>
      <c r="IO637" s="2"/>
      <c r="IP637" s="2"/>
      <c r="IQ637" s="2"/>
      <c r="IR637" s="2"/>
      <c r="IS637" s="2"/>
      <c r="IT637" s="2"/>
      <c r="IU637" s="2"/>
    </row>
    <row r="638" spans="1:255" x14ac:dyDescent="0.2">
      <c r="A638">
        <v>18</v>
      </c>
      <c r="B638">
        <v>1</v>
      </c>
      <c r="C638">
        <v>1102</v>
      </c>
      <c r="E638" t="s">
        <v>737</v>
      </c>
      <c r="F638" t="s">
        <v>738</v>
      </c>
      <c r="G638" t="s">
        <v>739</v>
      </c>
      <c r="H638" t="s">
        <v>26</v>
      </c>
      <c r="I638">
        <f>I634*J638</f>
        <v>0.840333</v>
      </c>
      <c r="J638">
        <v>1</v>
      </c>
      <c r="K638">
        <v>1</v>
      </c>
      <c r="O638">
        <f>ROUND(CP638,0)</f>
        <v>55816</v>
      </c>
      <c r="P638">
        <f>ROUND(CQ638*I638,0)</f>
        <v>55816</v>
      </c>
      <c r="Q638">
        <f>ROUND(CR638*I638,0)</f>
        <v>0</v>
      </c>
      <c r="R638">
        <f>ROUND(CS638*I638,0)</f>
        <v>0</v>
      </c>
      <c r="S638">
        <f>ROUND(CT638*I638,0)</f>
        <v>0</v>
      </c>
      <c r="T638">
        <f>ROUND(CU638*I638,0)</f>
        <v>0</v>
      </c>
      <c r="U638">
        <f t="shared" si="409"/>
        <v>0</v>
      </c>
      <c r="V638">
        <f t="shared" si="410"/>
        <v>0</v>
      </c>
      <c r="W638">
        <f>ROUND(CX638*I638,0)</f>
        <v>29</v>
      </c>
      <c r="X638">
        <f>ROUND(CY638,0)</f>
        <v>0</v>
      </c>
      <c r="Y638">
        <f>ROUND(CZ638,0)</f>
        <v>0</v>
      </c>
      <c r="AA638">
        <v>53551707</v>
      </c>
      <c r="AB638">
        <f t="shared" si="411"/>
        <v>5051.08</v>
      </c>
      <c r="AC638">
        <f t="shared" si="412"/>
        <v>5051.08</v>
      </c>
      <c r="AD638">
        <f>ROUND((((ET638)-(EU638))+AE638),2)</f>
        <v>0</v>
      </c>
      <c r="AE638">
        <f t="shared" si="428"/>
        <v>0</v>
      </c>
      <c r="AF638">
        <f t="shared" si="428"/>
        <v>0</v>
      </c>
      <c r="AG638">
        <f t="shared" si="413"/>
        <v>0</v>
      </c>
      <c r="AH638">
        <f t="shared" si="429"/>
        <v>0</v>
      </c>
      <c r="AI638">
        <f t="shared" si="429"/>
        <v>0</v>
      </c>
      <c r="AJ638">
        <f t="shared" si="414"/>
        <v>34.17</v>
      </c>
      <c r="AK638">
        <v>5051.08</v>
      </c>
      <c r="AL638">
        <v>5051.08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34.17</v>
      </c>
      <c r="AT638">
        <v>90</v>
      </c>
      <c r="AU638">
        <v>47</v>
      </c>
      <c r="AV638">
        <v>1</v>
      </c>
      <c r="AW638">
        <v>1</v>
      </c>
      <c r="AZ638">
        <v>1</v>
      </c>
      <c r="BA638">
        <v>1</v>
      </c>
      <c r="BB638">
        <v>1</v>
      </c>
      <c r="BC638">
        <v>13.15</v>
      </c>
      <c r="BD638" t="s">
        <v>3</v>
      </c>
      <c r="BE638" t="s">
        <v>3</v>
      </c>
      <c r="BF638" t="s">
        <v>3</v>
      </c>
      <c r="BG638" t="s">
        <v>3</v>
      </c>
      <c r="BH638">
        <v>3</v>
      </c>
      <c r="BI638">
        <v>1</v>
      </c>
      <c r="BJ638" t="s">
        <v>740</v>
      </c>
      <c r="BM638">
        <v>56001</v>
      </c>
      <c r="BN638">
        <v>0</v>
      </c>
      <c r="BO638" t="s">
        <v>738</v>
      </c>
      <c r="BP638">
        <v>1</v>
      </c>
      <c r="BQ638">
        <v>6</v>
      </c>
      <c r="BR638">
        <v>0</v>
      </c>
      <c r="BS638">
        <v>1</v>
      </c>
      <c r="BT638">
        <v>1</v>
      </c>
      <c r="BU638">
        <v>1</v>
      </c>
      <c r="BV638">
        <v>1</v>
      </c>
      <c r="BW638">
        <v>1</v>
      </c>
      <c r="BX638">
        <v>1</v>
      </c>
      <c r="BY638" t="s">
        <v>3</v>
      </c>
      <c r="BZ638">
        <v>90</v>
      </c>
      <c r="CA638">
        <v>47</v>
      </c>
      <c r="CB638" t="s">
        <v>3</v>
      </c>
      <c r="CE638">
        <v>0</v>
      </c>
      <c r="CF638">
        <v>0</v>
      </c>
      <c r="CG638">
        <v>0</v>
      </c>
      <c r="CM638">
        <v>0</v>
      </c>
      <c r="CN638" t="s">
        <v>3</v>
      </c>
      <c r="CO638">
        <v>0</v>
      </c>
      <c r="CP638">
        <f t="shared" si="415"/>
        <v>55816</v>
      </c>
      <c r="CQ638">
        <f t="shared" si="416"/>
        <v>66421.702000000005</v>
      </c>
      <c r="CR638">
        <f t="shared" si="417"/>
        <v>0</v>
      </c>
      <c r="CS638">
        <f t="shared" si="418"/>
        <v>0</v>
      </c>
      <c r="CT638">
        <f t="shared" si="419"/>
        <v>0</v>
      </c>
      <c r="CU638">
        <f t="shared" si="420"/>
        <v>0</v>
      </c>
      <c r="CV638">
        <f t="shared" si="421"/>
        <v>0</v>
      </c>
      <c r="CW638">
        <f t="shared" si="422"/>
        <v>0</v>
      </c>
      <c r="CX638">
        <f t="shared" si="423"/>
        <v>34.17</v>
      </c>
      <c r="CY638">
        <f t="shared" si="424"/>
        <v>0</v>
      </c>
      <c r="CZ638">
        <f t="shared" si="425"/>
        <v>0</v>
      </c>
      <c r="DC638" t="s">
        <v>3</v>
      </c>
      <c r="DD638" t="s">
        <v>3</v>
      </c>
      <c r="DE638" t="s">
        <v>3</v>
      </c>
      <c r="DF638" t="s">
        <v>3</v>
      </c>
      <c r="DG638" t="s">
        <v>3</v>
      </c>
      <c r="DH638" t="s">
        <v>3</v>
      </c>
      <c r="DI638" t="s">
        <v>3</v>
      </c>
      <c r="DJ638" t="s">
        <v>3</v>
      </c>
      <c r="DK638" t="s">
        <v>3</v>
      </c>
      <c r="DL638" t="s">
        <v>3</v>
      </c>
      <c r="DM638" t="s">
        <v>3</v>
      </c>
      <c r="DN638">
        <v>0</v>
      </c>
      <c r="DO638">
        <v>0</v>
      </c>
      <c r="DP638">
        <v>1</v>
      </c>
      <c r="DQ638">
        <v>1</v>
      </c>
      <c r="DU638">
        <v>1009</v>
      </c>
      <c r="DV638" t="s">
        <v>26</v>
      </c>
      <c r="DW638" t="s">
        <v>26</v>
      </c>
      <c r="DX638">
        <v>1000</v>
      </c>
      <c r="DZ638" t="s">
        <v>3</v>
      </c>
      <c r="EA638" t="s">
        <v>3</v>
      </c>
      <c r="EB638" t="s">
        <v>3</v>
      </c>
      <c r="EC638" t="s">
        <v>3</v>
      </c>
      <c r="EE638">
        <v>53551217</v>
      </c>
      <c r="EF638">
        <v>6</v>
      </c>
      <c r="EG638" t="s">
        <v>17</v>
      </c>
      <c r="EH638">
        <v>90</v>
      </c>
      <c r="EI638" t="s">
        <v>728</v>
      </c>
      <c r="EJ638">
        <v>1</v>
      </c>
      <c r="EK638">
        <v>56001</v>
      </c>
      <c r="EL638" t="s">
        <v>728</v>
      </c>
      <c r="EM638" t="s">
        <v>729</v>
      </c>
      <c r="EO638" t="s">
        <v>3</v>
      </c>
      <c r="EQ638">
        <v>0</v>
      </c>
      <c r="ER638">
        <v>5051.08</v>
      </c>
      <c r="ES638">
        <v>5051.08</v>
      </c>
      <c r="ET638">
        <v>0</v>
      </c>
      <c r="EU638">
        <v>0</v>
      </c>
      <c r="EV638">
        <v>0</v>
      </c>
      <c r="EW638">
        <v>0</v>
      </c>
      <c r="EX638">
        <v>0</v>
      </c>
      <c r="FQ638">
        <v>0</v>
      </c>
      <c r="FR638">
        <f>ROUND(IF(AND(BH638=3,BI638=3),P638,0),0)</f>
        <v>0</v>
      </c>
      <c r="FS638">
        <v>0</v>
      </c>
      <c r="FX638">
        <v>90</v>
      </c>
      <c r="FY638">
        <v>47</v>
      </c>
      <c r="GA638" t="s">
        <v>3</v>
      </c>
      <c r="GD638">
        <v>1</v>
      </c>
      <c r="GF638">
        <v>942768082</v>
      </c>
      <c r="GG638">
        <v>2</v>
      </c>
      <c r="GH638">
        <v>1</v>
      </c>
      <c r="GI638">
        <v>2</v>
      </c>
      <c r="GJ638">
        <v>0</v>
      </c>
      <c r="GK638">
        <v>0</v>
      </c>
      <c r="GL638">
        <f>ROUND(IF(AND(BH638=3,BI638=3,FS638&lt;&gt;0),P638,0),0)</f>
        <v>0</v>
      </c>
      <c r="GM638">
        <f>ROUND(O638+X638+Y638,0)+GX638</f>
        <v>55816</v>
      </c>
      <c r="GN638">
        <f>IF(OR(BI638=0,BI638=1),ROUND(O638+X638+Y638,0),0)</f>
        <v>55816</v>
      </c>
      <c r="GO638">
        <f>IF(BI638=2,ROUND(O638+X638+Y638,0),0)</f>
        <v>0</v>
      </c>
      <c r="GP638">
        <f>IF(BI638=4,ROUND(O638+X638+Y638,0)+GX638,0)</f>
        <v>0</v>
      </c>
      <c r="GR638">
        <v>0</v>
      </c>
      <c r="GS638">
        <v>3</v>
      </c>
      <c r="GT638">
        <v>0</v>
      </c>
      <c r="GU638" t="s">
        <v>3</v>
      </c>
      <c r="GV638">
        <f t="shared" si="426"/>
        <v>0</v>
      </c>
      <c r="GW638">
        <v>1</v>
      </c>
      <c r="GX638">
        <f>ROUND(HC638*I638,0)</f>
        <v>0</v>
      </c>
      <c r="HA638">
        <v>0</v>
      </c>
      <c r="HB638">
        <v>0</v>
      </c>
      <c r="HC638">
        <f t="shared" si="427"/>
        <v>0</v>
      </c>
      <c r="HE638" t="s">
        <v>3</v>
      </c>
      <c r="HF638" t="s">
        <v>3</v>
      </c>
      <c r="HM638" t="s">
        <v>3</v>
      </c>
      <c r="HN638" t="s">
        <v>731</v>
      </c>
      <c r="HO638" t="s">
        <v>732</v>
      </c>
      <c r="HP638" t="s">
        <v>728</v>
      </c>
      <c r="HQ638" t="s">
        <v>728</v>
      </c>
      <c r="IK638">
        <v>0</v>
      </c>
    </row>
    <row r="639" spans="1:255" x14ac:dyDescent="0.2">
      <c r="A639" s="2">
        <v>17</v>
      </c>
      <c r="B639" s="2">
        <v>1</v>
      </c>
      <c r="C639" s="2">
        <f>ROW(SmtRes!A1117)</f>
        <v>1117</v>
      </c>
      <c r="D639" s="2">
        <f>ROW(EtalonRes!A1025)</f>
        <v>1025</v>
      </c>
      <c r="E639" s="2" t="s">
        <v>741</v>
      </c>
      <c r="F639" s="2" t="s">
        <v>742</v>
      </c>
      <c r="G639" s="2" t="s">
        <v>743</v>
      </c>
      <c r="H639" s="2" t="s">
        <v>744</v>
      </c>
      <c r="I639" s="2">
        <f>ROUND(((2*1*9)+(2*0.9*3))/100,7)</f>
        <v>0.23400000000000001</v>
      </c>
      <c r="J639" s="2">
        <v>0</v>
      </c>
      <c r="K639" s="2">
        <f>ROUND(((2*1*9)+(2*0.9*3))/100,7)</f>
        <v>0.23400000000000001</v>
      </c>
      <c r="L639" s="2"/>
      <c r="M639" s="2"/>
      <c r="N639" s="2"/>
      <c r="O639" s="2">
        <f>ROUND(CP639,2)</f>
        <v>39868.410000000003</v>
      </c>
      <c r="P639" s="2">
        <f>ROUND(CQ639*I639,2)</f>
        <v>39157.94</v>
      </c>
      <c r="Q639" s="2">
        <f>ROUND(CR639*I639,2)</f>
        <v>159.36000000000001</v>
      </c>
      <c r="R639" s="2">
        <f>ROUND(CS639*I639,2)</f>
        <v>4.7699999999999996</v>
      </c>
      <c r="S639" s="2">
        <f>ROUND(CT639*I639,2)</f>
        <v>551.11</v>
      </c>
      <c r="T639" s="2">
        <f>ROUND(CU639*I639,2)</f>
        <v>0</v>
      </c>
      <c r="U639" s="2">
        <f t="shared" si="409"/>
        <v>62.202465000000004</v>
      </c>
      <c r="V639" s="2">
        <f t="shared" si="410"/>
        <v>0.35319375000000003</v>
      </c>
      <c r="W639" s="2">
        <f>ROUND(CX639*I639,2)</f>
        <v>0</v>
      </c>
      <c r="X639" s="2">
        <f>ROUND(CY639,2)</f>
        <v>540.32000000000005</v>
      </c>
      <c r="Y639" s="2">
        <f>ROUND(CZ639,2)</f>
        <v>259.87</v>
      </c>
      <c r="Z639" s="2"/>
      <c r="AA639" s="2">
        <v>53551706</v>
      </c>
      <c r="AB639" s="2">
        <f t="shared" si="411"/>
        <v>170377.81</v>
      </c>
      <c r="AC639" s="2">
        <f t="shared" si="412"/>
        <v>167341.60999999999</v>
      </c>
      <c r="AD639" s="2">
        <f>ROUND(((((ET639*ROUND((1.25*1.15),7)))-((EU639*ROUND((1.25*1.15),7))))+AE639),2)</f>
        <v>681.01</v>
      </c>
      <c r="AE639" s="2">
        <f>ROUND(((EU639*ROUND((1.25*1.15),7))),2)</f>
        <v>20.38</v>
      </c>
      <c r="AF639" s="2">
        <f>ROUND(((EV639*ROUND((1.15*1.15),7))),2)</f>
        <v>2355.19</v>
      </c>
      <c r="AG639" s="2">
        <f t="shared" si="413"/>
        <v>0</v>
      </c>
      <c r="AH639" s="2">
        <f>((EW639*ROUND((1.15*1.15),7)))</f>
        <v>265.82249999999999</v>
      </c>
      <c r="AI639" s="2">
        <f>((EX639*ROUND((1.25*1.15),7)))</f>
        <v>1.5093750000000001</v>
      </c>
      <c r="AJ639" s="2">
        <f t="shared" si="414"/>
        <v>0</v>
      </c>
      <c r="AK639" s="2">
        <v>169596.22</v>
      </c>
      <c r="AL639" s="2">
        <v>167341.60999999999</v>
      </c>
      <c r="AM639" s="2">
        <v>473.75</v>
      </c>
      <c r="AN639" s="2">
        <v>14.18</v>
      </c>
      <c r="AO639" s="2">
        <v>1780.86</v>
      </c>
      <c r="AP639" s="2">
        <v>0</v>
      </c>
      <c r="AQ639" s="2">
        <v>201</v>
      </c>
      <c r="AR639" s="2">
        <v>1.05</v>
      </c>
      <c r="AS639" s="2">
        <v>0</v>
      </c>
      <c r="AT639" s="2">
        <v>97.2</v>
      </c>
      <c r="AU639" s="2">
        <v>46.75</v>
      </c>
      <c r="AV639" s="2">
        <v>1</v>
      </c>
      <c r="AW639" s="2">
        <v>1</v>
      </c>
      <c r="AX639" s="2"/>
      <c r="AY639" s="2"/>
      <c r="AZ639" s="2">
        <v>1</v>
      </c>
      <c r="BA639" s="2">
        <v>1</v>
      </c>
      <c r="BB639" s="2">
        <v>1</v>
      </c>
      <c r="BC639" s="2">
        <v>1</v>
      </c>
      <c r="BD639" s="2" t="s">
        <v>3</v>
      </c>
      <c r="BE639" s="2" t="s">
        <v>3</v>
      </c>
      <c r="BF639" s="2" t="s">
        <v>3</v>
      </c>
      <c r="BG639" s="2" t="s">
        <v>3</v>
      </c>
      <c r="BH639" s="2">
        <v>0</v>
      </c>
      <c r="BI639" s="2">
        <v>1</v>
      </c>
      <c r="BJ639" s="2" t="s">
        <v>745</v>
      </c>
      <c r="BK639" s="2"/>
      <c r="BL639" s="2"/>
      <c r="BM639" s="2">
        <v>10001</v>
      </c>
      <c r="BN639" s="2">
        <v>0</v>
      </c>
      <c r="BO639" s="2" t="s">
        <v>3</v>
      </c>
      <c r="BP639" s="2">
        <v>0</v>
      </c>
      <c r="BQ639" s="2">
        <v>2</v>
      </c>
      <c r="BR639" s="2">
        <v>0</v>
      </c>
      <c r="BS639" s="2">
        <v>1</v>
      </c>
      <c r="BT639" s="2">
        <v>1</v>
      </c>
      <c r="BU639" s="2">
        <v>1</v>
      </c>
      <c r="BV639" s="2">
        <v>1</v>
      </c>
      <c r="BW639" s="2">
        <v>1</v>
      </c>
      <c r="BX639" s="2">
        <v>1</v>
      </c>
      <c r="BY639" s="2" t="s">
        <v>3</v>
      </c>
      <c r="BZ639" s="2">
        <v>108</v>
      </c>
      <c r="CA639" s="2">
        <v>55</v>
      </c>
      <c r="CB639" s="2" t="s">
        <v>3</v>
      </c>
      <c r="CC639" s="2"/>
      <c r="CD639" s="2"/>
      <c r="CE639" s="2">
        <v>0</v>
      </c>
      <c r="CF639" s="2">
        <v>0</v>
      </c>
      <c r="CG639" s="2">
        <v>0</v>
      </c>
      <c r="CH639" s="2"/>
      <c r="CI639" s="2"/>
      <c r="CJ639" s="2"/>
      <c r="CK639" s="2"/>
      <c r="CL639" s="2"/>
      <c r="CM639" s="2">
        <v>0</v>
      </c>
      <c r="CN639" s="2" t="s">
        <v>2151</v>
      </c>
      <c r="CO639" s="2">
        <v>0</v>
      </c>
      <c r="CP639" s="2">
        <f t="shared" si="415"/>
        <v>39868.410000000003</v>
      </c>
      <c r="CQ639" s="2">
        <f t="shared" si="416"/>
        <v>167341.60999999999</v>
      </c>
      <c r="CR639" s="2">
        <f t="shared" si="417"/>
        <v>681.01</v>
      </c>
      <c r="CS639" s="2">
        <f t="shared" si="418"/>
        <v>20.38</v>
      </c>
      <c r="CT639" s="2">
        <f t="shared" si="419"/>
        <v>2355.19</v>
      </c>
      <c r="CU639" s="2">
        <f t="shared" si="420"/>
        <v>0</v>
      </c>
      <c r="CV639" s="2">
        <f t="shared" si="421"/>
        <v>265.82249999999999</v>
      </c>
      <c r="CW639" s="2">
        <f t="shared" si="422"/>
        <v>1.5093750000000001</v>
      </c>
      <c r="CX639" s="2">
        <f t="shared" si="423"/>
        <v>0</v>
      </c>
      <c r="CY639" s="2">
        <f t="shared" si="424"/>
        <v>540.31536000000006</v>
      </c>
      <c r="CZ639" s="2">
        <f t="shared" si="425"/>
        <v>259.87389999999999</v>
      </c>
      <c r="DA639" s="2"/>
      <c r="DB639" s="2"/>
      <c r="DC639" s="2" t="s">
        <v>3</v>
      </c>
      <c r="DD639" s="2" t="s">
        <v>3</v>
      </c>
      <c r="DE639" s="2" t="s">
        <v>61</v>
      </c>
      <c r="DF639" s="2" t="s">
        <v>61</v>
      </c>
      <c r="DG639" s="2" t="s">
        <v>62</v>
      </c>
      <c r="DH639" s="2" t="s">
        <v>3</v>
      </c>
      <c r="DI639" s="2" t="s">
        <v>62</v>
      </c>
      <c r="DJ639" s="2" t="s">
        <v>61</v>
      </c>
      <c r="DK639" s="2" t="s">
        <v>3</v>
      </c>
      <c r="DL639" s="2" t="s">
        <v>86</v>
      </c>
      <c r="DM639" s="2" t="s">
        <v>63</v>
      </c>
      <c r="DN639" s="2">
        <v>0</v>
      </c>
      <c r="DO639" s="2">
        <v>0</v>
      </c>
      <c r="DP639" s="2">
        <v>1</v>
      </c>
      <c r="DQ639" s="2">
        <v>1</v>
      </c>
      <c r="DR639" s="2"/>
      <c r="DS639" s="2"/>
      <c r="DT639" s="2"/>
      <c r="DU639" s="2">
        <v>1013</v>
      </c>
      <c r="DV639" s="2" t="s">
        <v>744</v>
      </c>
      <c r="DW639" s="2" t="s">
        <v>744</v>
      </c>
      <c r="DX639" s="2">
        <v>1</v>
      </c>
      <c r="DY639" s="2"/>
      <c r="DZ639" s="2" t="s">
        <v>3</v>
      </c>
      <c r="EA639" s="2" t="s">
        <v>3</v>
      </c>
      <c r="EB639" s="2" t="s">
        <v>3</v>
      </c>
      <c r="EC639" s="2" t="s">
        <v>3</v>
      </c>
      <c r="ED639" s="2"/>
      <c r="EE639" s="2">
        <v>53551115</v>
      </c>
      <c r="EF639" s="2">
        <v>2</v>
      </c>
      <c r="EG639" s="2" t="s">
        <v>38</v>
      </c>
      <c r="EH639" s="2">
        <v>10</v>
      </c>
      <c r="EI639" s="2" t="s">
        <v>503</v>
      </c>
      <c r="EJ639" s="2">
        <v>1</v>
      </c>
      <c r="EK639" s="2">
        <v>10001</v>
      </c>
      <c r="EL639" s="2" t="s">
        <v>503</v>
      </c>
      <c r="EM639" s="2" t="s">
        <v>504</v>
      </c>
      <c r="EN639" s="2"/>
      <c r="EO639" s="2" t="s">
        <v>67</v>
      </c>
      <c r="EP639" s="2"/>
      <c r="EQ639" s="2">
        <v>131072</v>
      </c>
      <c r="ER639" s="2">
        <v>169596.22</v>
      </c>
      <c r="ES639" s="2">
        <v>167341.60999999999</v>
      </c>
      <c r="ET639" s="2">
        <v>473.75</v>
      </c>
      <c r="EU639" s="2">
        <v>14.18</v>
      </c>
      <c r="EV639" s="2">
        <v>1780.86</v>
      </c>
      <c r="EW639" s="2">
        <v>201</v>
      </c>
      <c r="EX639" s="2">
        <v>1.05</v>
      </c>
      <c r="EY639" s="2">
        <v>0</v>
      </c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>
        <v>0</v>
      </c>
      <c r="FR639" s="2">
        <f>ROUND(IF(AND(BH639=3,BI639=3),P639,0),2)</f>
        <v>0</v>
      </c>
      <c r="FS639" s="2">
        <v>0</v>
      </c>
      <c r="FT639" s="2"/>
      <c r="FU639" s="2"/>
      <c r="FV639" s="2"/>
      <c r="FW639" s="2"/>
      <c r="FX639" s="2">
        <v>97.2</v>
      </c>
      <c r="FY639" s="2">
        <v>46.75</v>
      </c>
      <c r="FZ639" s="2"/>
      <c r="GA639" s="2" t="s">
        <v>3</v>
      </c>
      <c r="GB639" s="2"/>
      <c r="GC639" s="2"/>
      <c r="GD639" s="2">
        <v>1</v>
      </c>
      <c r="GE639" s="2"/>
      <c r="GF639" s="2">
        <v>-1565982156</v>
      </c>
      <c r="GG639" s="2">
        <v>2</v>
      </c>
      <c r="GH639" s="2">
        <v>1</v>
      </c>
      <c r="GI639" s="2">
        <v>-2</v>
      </c>
      <c r="GJ639" s="2">
        <v>0</v>
      </c>
      <c r="GK639" s="2">
        <v>0</v>
      </c>
      <c r="GL639" s="2">
        <f>ROUND(IF(AND(BH639=3,BI639=3,FS639&lt;&gt;0),P639,0),2)</f>
        <v>0</v>
      </c>
      <c r="GM639" s="2">
        <f>ROUND(O639+X639+Y639,2)+GX639</f>
        <v>40668.6</v>
      </c>
      <c r="GN639" s="2">
        <f>IF(OR(BI639=0,BI639=1),ROUND(O639+X639+Y639,2),0)</f>
        <v>40668.6</v>
      </c>
      <c r="GO639" s="2">
        <f>IF(BI639=2,ROUND(O639+X639+Y639,2),0)</f>
        <v>0</v>
      </c>
      <c r="GP639" s="2">
        <f>IF(BI639=4,ROUND(O639+X639+Y639,2)+GX639,0)</f>
        <v>0</v>
      </c>
      <c r="GQ639" s="2"/>
      <c r="GR639" s="2">
        <v>0</v>
      </c>
      <c r="GS639" s="2">
        <v>0</v>
      </c>
      <c r="GT639" s="2">
        <v>0</v>
      </c>
      <c r="GU639" s="2" t="s">
        <v>3</v>
      </c>
      <c r="GV639" s="2">
        <f t="shared" si="426"/>
        <v>0</v>
      </c>
      <c r="GW639" s="2">
        <v>1</v>
      </c>
      <c r="GX639" s="2">
        <f>ROUND(HC639*I639,2)</f>
        <v>0</v>
      </c>
      <c r="GY639" s="2"/>
      <c r="GZ639" s="2"/>
      <c r="HA639" s="2">
        <v>0</v>
      </c>
      <c r="HB639" s="2">
        <v>0</v>
      </c>
      <c r="HC639" s="2">
        <f t="shared" si="427"/>
        <v>0</v>
      </c>
      <c r="HD639" s="2"/>
      <c r="HE639" s="2" t="s">
        <v>3</v>
      </c>
      <c r="HF639" s="2" t="s">
        <v>3</v>
      </c>
      <c r="HG639" s="2"/>
      <c r="HH639" s="2"/>
      <c r="HI639" s="2"/>
      <c r="HJ639" s="2"/>
      <c r="HK639" s="2"/>
      <c r="HL639" s="2"/>
      <c r="HM639" s="2" t="s">
        <v>3</v>
      </c>
      <c r="HN639" s="2" t="s">
        <v>505</v>
      </c>
      <c r="HO639" s="2" t="s">
        <v>506</v>
      </c>
      <c r="HP639" s="2" t="s">
        <v>503</v>
      </c>
      <c r="HQ639" s="2" t="s">
        <v>503</v>
      </c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>
        <v>0</v>
      </c>
      <c r="IL639" s="2"/>
      <c r="IM639" s="2"/>
      <c r="IN639" s="2"/>
      <c r="IO639" s="2"/>
      <c r="IP639" s="2"/>
      <c r="IQ639" s="2"/>
      <c r="IR639" s="2"/>
      <c r="IS639" s="2"/>
      <c r="IT639" s="2"/>
      <c r="IU639" s="2"/>
    </row>
    <row r="640" spans="1:255" x14ac:dyDescent="0.2">
      <c r="A640">
        <v>17</v>
      </c>
      <c r="B640">
        <v>1</v>
      </c>
      <c r="C640">
        <f>ROW(SmtRes!A1132)</f>
        <v>1132</v>
      </c>
      <c r="D640">
        <f>ROW(EtalonRes!A1038)</f>
        <v>1038</v>
      </c>
      <c r="E640" t="s">
        <v>741</v>
      </c>
      <c r="F640" t="s">
        <v>742</v>
      </c>
      <c r="G640" t="s">
        <v>743</v>
      </c>
      <c r="H640" t="s">
        <v>744</v>
      </c>
      <c r="I640">
        <f>ROUND(((2*1*9)+(2*0.9*3))/100,7)</f>
        <v>0.23400000000000001</v>
      </c>
      <c r="J640">
        <v>0</v>
      </c>
      <c r="K640">
        <f>ROUND(((2*1*9)+(2*0.9*3))/100,7)</f>
        <v>0.23400000000000001</v>
      </c>
      <c r="O640">
        <f>ROUND(CP640,0)</f>
        <v>262773</v>
      </c>
      <c r="P640">
        <f>ROUND(CQ640*I640,0)</f>
        <v>240821</v>
      </c>
      <c r="Q640">
        <f>ROUND(CR640*I640,0)</f>
        <v>2531</v>
      </c>
      <c r="R640">
        <f>ROUND(CS640*I640,0)</f>
        <v>168</v>
      </c>
      <c r="S640">
        <f>ROUND(CT640*I640,0)</f>
        <v>19421</v>
      </c>
      <c r="T640">
        <f>ROUND(CU640*I640,0)</f>
        <v>0</v>
      </c>
      <c r="U640">
        <f t="shared" si="409"/>
        <v>62.202465000000004</v>
      </c>
      <c r="V640">
        <f t="shared" si="410"/>
        <v>0.35319375000000003</v>
      </c>
      <c r="W640">
        <f>ROUND(CX640*I640,0)</f>
        <v>0</v>
      </c>
      <c r="X640">
        <f>ROUND(CY640,0)</f>
        <v>19041</v>
      </c>
      <c r="Y640">
        <f>ROUND(CZ640,0)</f>
        <v>9158</v>
      </c>
      <c r="AA640">
        <v>53551707</v>
      </c>
      <c r="AB640">
        <f t="shared" si="411"/>
        <v>170377.81</v>
      </c>
      <c r="AC640">
        <f t="shared" si="412"/>
        <v>167341.60999999999</v>
      </c>
      <c r="AD640">
        <f>ROUND(((((ET640*ROUND((1.25*1.15),7)))-((EU640*ROUND((1.25*1.15),7))))+AE640),2)</f>
        <v>681.01</v>
      </c>
      <c r="AE640">
        <f>ROUND(((EU640*ROUND((1.25*1.15),7))),2)</f>
        <v>20.38</v>
      </c>
      <c r="AF640">
        <f>ROUND(((EV640*ROUND((1.15*1.15),7))),2)</f>
        <v>2355.19</v>
      </c>
      <c r="AG640">
        <f t="shared" si="413"/>
        <v>0</v>
      </c>
      <c r="AH640">
        <f>((EW640*ROUND((1.15*1.15),7)))</f>
        <v>265.82249999999999</v>
      </c>
      <c r="AI640">
        <f>((EX640*ROUND((1.25*1.15),7)))</f>
        <v>1.5093750000000001</v>
      </c>
      <c r="AJ640">
        <f t="shared" si="414"/>
        <v>0</v>
      </c>
      <c r="AK640">
        <v>169596.22</v>
      </c>
      <c r="AL640">
        <v>167341.60999999999</v>
      </c>
      <c r="AM640">
        <v>473.75</v>
      </c>
      <c r="AN640">
        <v>14.18</v>
      </c>
      <c r="AO640">
        <v>1780.86</v>
      </c>
      <c r="AP640">
        <v>0</v>
      </c>
      <c r="AQ640">
        <v>201</v>
      </c>
      <c r="AR640">
        <v>1.05</v>
      </c>
      <c r="AS640">
        <v>0</v>
      </c>
      <c r="AT640">
        <v>97.2</v>
      </c>
      <c r="AU640">
        <v>46.75</v>
      </c>
      <c r="AV640">
        <v>1</v>
      </c>
      <c r="AW640">
        <v>1</v>
      </c>
      <c r="AZ640">
        <v>1</v>
      </c>
      <c r="BA640">
        <v>35.24</v>
      </c>
      <c r="BB640">
        <v>15.88</v>
      </c>
      <c r="BC640">
        <v>6.15</v>
      </c>
      <c r="BD640" t="s">
        <v>3</v>
      </c>
      <c r="BE640" t="s">
        <v>3</v>
      </c>
      <c r="BF640" t="s">
        <v>3</v>
      </c>
      <c r="BG640" t="s">
        <v>3</v>
      </c>
      <c r="BH640">
        <v>0</v>
      </c>
      <c r="BI640">
        <v>1</v>
      </c>
      <c r="BJ640" t="s">
        <v>745</v>
      </c>
      <c r="BM640">
        <v>10001</v>
      </c>
      <c r="BN640">
        <v>0</v>
      </c>
      <c r="BO640" t="s">
        <v>742</v>
      </c>
      <c r="BP640">
        <v>1</v>
      </c>
      <c r="BQ640">
        <v>2</v>
      </c>
      <c r="BR640">
        <v>0</v>
      </c>
      <c r="BS640">
        <v>35.24</v>
      </c>
      <c r="BT640">
        <v>1</v>
      </c>
      <c r="BU640">
        <v>1</v>
      </c>
      <c r="BV640">
        <v>1</v>
      </c>
      <c r="BW640">
        <v>1</v>
      </c>
      <c r="BX640">
        <v>1</v>
      </c>
      <c r="BY640" t="s">
        <v>3</v>
      </c>
      <c r="BZ640">
        <v>108</v>
      </c>
      <c r="CA640">
        <v>55</v>
      </c>
      <c r="CB640" t="s">
        <v>3</v>
      </c>
      <c r="CE640">
        <v>0</v>
      </c>
      <c r="CF640">
        <v>0</v>
      </c>
      <c r="CG640">
        <v>0</v>
      </c>
      <c r="CM640">
        <v>0</v>
      </c>
      <c r="CN640" t="s">
        <v>2151</v>
      </c>
      <c r="CO640">
        <v>0</v>
      </c>
      <c r="CP640">
        <f t="shared" si="415"/>
        <v>262773</v>
      </c>
      <c r="CQ640">
        <f t="shared" si="416"/>
        <v>1029150.9014999999</v>
      </c>
      <c r="CR640">
        <f t="shared" si="417"/>
        <v>10814.4388</v>
      </c>
      <c r="CS640">
        <f t="shared" si="418"/>
        <v>718.19119999999998</v>
      </c>
      <c r="CT640">
        <f t="shared" si="419"/>
        <v>82996.895600000003</v>
      </c>
      <c r="CU640">
        <f t="shared" si="420"/>
        <v>0</v>
      </c>
      <c r="CV640">
        <f t="shared" si="421"/>
        <v>265.82249999999999</v>
      </c>
      <c r="CW640">
        <f t="shared" si="422"/>
        <v>1.5093750000000001</v>
      </c>
      <c r="CX640">
        <f t="shared" si="423"/>
        <v>0</v>
      </c>
      <c r="CY640">
        <f t="shared" si="424"/>
        <v>19040.508000000002</v>
      </c>
      <c r="CZ640">
        <f t="shared" si="425"/>
        <v>9157.8575000000001</v>
      </c>
      <c r="DC640" t="s">
        <v>3</v>
      </c>
      <c r="DD640" t="s">
        <v>3</v>
      </c>
      <c r="DE640" t="s">
        <v>61</v>
      </c>
      <c r="DF640" t="s">
        <v>61</v>
      </c>
      <c r="DG640" t="s">
        <v>62</v>
      </c>
      <c r="DH640" t="s">
        <v>3</v>
      </c>
      <c r="DI640" t="s">
        <v>62</v>
      </c>
      <c r="DJ640" t="s">
        <v>61</v>
      </c>
      <c r="DK640" t="s">
        <v>3</v>
      </c>
      <c r="DL640" t="s">
        <v>86</v>
      </c>
      <c r="DM640" t="s">
        <v>63</v>
      </c>
      <c r="DN640">
        <v>0</v>
      </c>
      <c r="DO640">
        <v>0</v>
      </c>
      <c r="DP640">
        <v>1</v>
      </c>
      <c r="DQ640">
        <v>1</v>
      </c>
      <c r="DU640">
        <v>1013</v>
      </c>
      <c r="DV640" t="s">
        <v>744</v>
      </c>
      <c r="DW640" t="s">
        <v>744</v>
      </c>
      <c r="DX640">
        <v>1</v>
      </c>
      <c r="DZ640" t="s">
        <v>3</v>
      </c>
      <c r="EA640" t="s">
        <v>3</v>
      </c>
      <c r="EB640" t="s">
        <v>3</v>
      </c>
      <c r="EC640" t="s">
        <v>3</v>
      </c>
      <c r="EE640">
        <v>53551115</v>
      </c>
      <c r="EF640">
        <v>2</v>
      </c>
      <c r="EG640" t="s">
        <v>38</v>
      </c>
      <c r="EH640">
        <v>10</v>
      </c>
      <c r="EI640" t="s">
        <v>503</v>
      </c>
      <c r="EJ640">
        <v>1</v>
      </c>
      <c r="EK640">
        <v>10001</v>
      </c>
      <c r="EL640" t="s">
        <v>503</v>
      </c>
      <c r="EM640" t="s">
        <v>504</v>
      </c>
      <c r="EO640" t="s">
        <v>67</v>
      </c>
      <c r="EQ640">
        <v>131072</v>
      </c>
      <c r="ER640">
        <v>169596.22</v>
      </c>
      <c r="ES640">
        <v>167341.60999999999</v>
      </c>
      <c r="ET640">
        <v>473.75</v>
      </c>
      <c r="EU640">
        <v>14.18</v>
      </c>
      <c r="EV640">
        <v>1780.86</v>
      </c>
      <c r="EW640">
        <v>201</v>
      </c>
      <c r="EX640">
        <v>1.05</v>
      </c>
      <c r="EY640">
        <v>0</v>
      </c>
      <c r="FQ640">
        <v>0</v>
      </c>
      <c r="FR640">
        <f>ROUND(IF(AND(BH640=3,BI640=3),P640,0),0)</f>
        <v>0</v>
      </c>
      <c r="FS640">
        <v>0</v>
      </c>
      <c r="FX640">
        <v>97.2</v>
      </c>
      <c r="FY640">
        <v>46.75</v>
      </c>
      <c r="GA640" t="s">
        <v>3</v>
      </c>
      <c r="GD640">
        <v>1</v>
      </c>
      <c r="GF640">
        <v>-1565982156</v>
      </c>
      <c r="GG640">
        <v>2</v>
      </c>
      <c r="GH640">
        <v>1</v>
      </c>
      <c r="GI640">
        <v>2</v>
      </c>
      <c r="GJ640">
        <v>0</v>
      </c>
      <c r="GK640">
        <v>0</v>
      </c>
      <c r="GL640">
        <f>ROUND(IF(AND(BH640=3,BI640=3,FS640&lt;&gt;0),P640,0),0)</f>
        <v>0</v>
      </c>
      <c r="GM640">
        <f>ROUND(O640+X640+Y640,0)+GX640</f>
        <v>290972</v>
      </c>
      <c r="GN640">
        <f>IF(OR(BI640=0,BI640=1),ROUND(O640+X640+Y640,0),0)</f>
        <v>290972</v>
      </c>
      <c r="GO640">
        <f>IF(BI640=2,ROUND(O640+X640+Y640,0),0)</f>
        <v>0</v>
      </c>
      <c r="GP640">
        <f>IF(BI640=4,ROUND(O640+X640+Y640,0)+GX640,0)</f>
        <v>0</v>
      </c>
      <c r="GR640">
        <v>0</v>
      </c>
      <c r="GS640">
        <v>0</v>
      </c>
      <c r="GT640">
        <v>0</v>
      </c>
      <c r="GU640" t="s">
        <v>3</v>
      </c>
      <c r="GV640">
        <f t="shared" si="426"/>
        <v>0</v>
      </c>
      <c r="GW640">
        <v>1</v>
      </c>
      <c r="GX640">
        <f>ROUND(HC640*I640,0)</f>
        <v>0</v>
      </c>
      <c r="HA640">
        <v>0</v>
      </c>
      <c r="HB640">
        <v>0</v>
      </c>
      <c r="HC640">
        <f t="shared" si="427"/>
        <v>0</v>
      </c>
      <c r="HE640" t="s">
        <v>3</v>
      </c>
      <c r="HF640" t="s">
        <v>3</v>
      </c>
      <c r="HM640" t="s">
        <v>3</v>
      </c>
      <c r="HN640" t="s">
        <v>505</v>
      </c>
      <c r="HO640" t="s">
        <v>506</v>
      </c>
      <c r="HP640" t="s">
        <v>503</v>
      </c>
      <c r="HQ640" t="s">
        <v>503</v>
      </c>
      <c r="IK640">
        <v>0</v>
      </c>
    </row>
    <row r="641" spans="1:255" x14ac:dyDescent="0.2">
      <c r="A641" s="2">
        <v>18</v>
      </c>
      <c r="B641" s="2">
        <v>1</v>
      </c>
      <c r="C641" s="2">
        <v>1115</v>
      </c>
      <c r="D641" s="2"/>
      <c r="E641" s="2" t="s">
        <v>746</v>
      </c>
      <c r="F641" s="2" t="s">
        <v>747</v>
      </c>
      <c r="G641" s="2" t="s">
        <v>748</v>
      </c>
      <c r="H641" s="2" t="s">
        <v>128</v>
      </c>
      <c r="I641" s="2">
        <f>I639*J641</f>
        <v>-23.4</v>
      </c>
      <c r="J641" s="2">
        <v>-99.999999999999986</v>
      </c>
      <c r="K641" s="2">
        <v>-100</v>
      </c>
      <c r="L641" s="2"/>
      <c r="M641" s="2"/>
      <c r="N641" s="2"/>
      <c r="O641" s="2">
        <f>ROUND(CP641,2)</f>
        <v>-35889.279999999999</v>
      </c>
      <c r="P641" s="2">
        <f>ROUND(CQ641*I641,2)</f>
        <v>-35889.279999999999</v>
      </c>
      <c r="Q641" s="2">
        <f>ROUND(CR641*I641,2)</f>
        <v>0</v>
      </c>
      <c r="R641" s="2">
        <f>ROUND(CS641*I641,2)</f>
        <v>0</v>
      </c>
      <c r="S641" s="2">
        <f>ROUND(CT641*I641,2)</f>
        <v>0</v>
      </c>
      <c r="T641" s="2">
        <f>ROUND(CU641*I641,2)</f>
        <v>0</v>
      </c>
      <c r="U641" s="2">
        <f t="shared" si="409"/>
        <v>0</v>
      </c>
      <c r="V641" s="2">
        <f t="shared" si="410"/>
        <v>0</v>
      </c>
      <c r="W641" s="2">
        <f>ROUND(CX641*I641,2)</f>
        <v>-52.42</v>
      </c>
      <c r="X641" s="2">
        <f>ROUND(CY641,2)</f>
        <v>0</v>
      </c>
      <c r="Y641" s="2">
        <f>ROUND(CZ641,2)</f>
        <v>0</v>
      </c>
      <c r="Z641" s="2"/>
      <c r="AA641" s="2">
        <v>53551706</v>
      </c>
      <c r="AB641" s="2">
        <f t="shared" si="411"/>
        <v>1533.73</v>
      </c>
      <c r="AC641" s="2">
        <f t="shared" si="412"/>
        <v>1533.73</v>
      </c>
      <c r="AD641" s="2">
        <f t="shared" ref="AD641:AD646" si="430">ROUND((((ET641)-(EU641))+AE641),2)</f>
        <v>0</v>
      </c>
      <c r="AE641" s="2">
        <f t="shared" ref="AE641:AF646" si="431">ROUND((EU641),2)</f>
        <v>0</v>
      </c>
      <c r="AF641" s="2">
        <f t="shared" si="431"/>
        <v>0</v>
      </c>
      <c r="AG641" s="2">
        <f t="shared" si="413"/>
        <v>0</v>
      </c>
      <c r="AH641" s="2">
        <f t="shared" ref="AH641:AI646" si="432">(EW641)</f>
        <v>0</v>
      </c>
      <c r="AI641" s="2">
        <f t="shared" si="432"/>
        <v>0</v>
      </c>
      <c r="AJ641" s="2">
        <f t="shared" si="414"/>
        <v>2.2400000000000002</v>
      </c>
      <c r="AK641" s="2">
        <v>1533.73</v>
      </c>
      <c r="AL641" s="2">
        <v>1533.73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2.2400000000000002</v>
      </c>
      <c r="AT641" s="2">
        <v>108</v>
      </c>
      <c r="AU641" s="2">
        <v>55</v>
      </c>
      <c r="AV641" s="2">
        <v>1</v>
      </c>
      <c r="AW641" s="2">
        <v>1</v>
      </c>
      <c r="AX641" s="2"/>
      <c r="AY641" s="2"/>
      <c r="AZ641" s="2">
        <v>1</v>
      </c>
      <c r="BA641" s="2">
        <v>1</v>
      </c>
      <c r="BB641" s="2">
        <v>1</v>
      </c>
      <c r="BC641" s="2">
        <v>1</v>
      </c>
      <c r="BD641" s="2" t="s">
        <v>3</v>
      </c>
      <c r="BE641" s="2" t="s">
        <v>3</v>
      </c>
      <c r="BF641" s="2" t="s">
        <v>3</v>
      </c>
      <c r="BG641" s="2" t="s">
        <v>3</v>
      </c>
      <c r="BH641" s="2">
        <v>3</v>
      </c>
      <c r="BI641" s="2">
        <v>1</v>
      </c>
      <c r="BJ641" s="2" t="s">
        <v>749</v>
      </c>
      <c r="BK641" s="2"/>
      <c r="BL641" s="2"/>
      <c r="BM641" s="2">
        <v>10001</v>
      </c>
      <c r="BN641" s="2">
        <v>0</v>
      </c>
      <c r="BO641" s="2" t="s">
        <v>3</v>
      </c>
      <c r="BP641" s="2">
        <v>0</v>
      </c>
      <c r="BQ641" s="2">
        <v>2</v>
      </c>
      <c r="BR641" s="2">
        <v>1</v>
      </c>
      <c r="BS641" s="2">
        <v>1</v>
      </c>
      <c r="BT641" s="2">
        <v>1</v>
      </c>
      <c r="BU641" s="2">
        <v>1</v>
      </c>
      <c r="BV641" s="2">
        <v>1</v>
      </c>
      <c r="BW641" s="2">
        <v>1</v>
      </c>
      <c r="BX641" s="2">
        <v>1</v>
      </c>
      <c r="BY641" s="2" t="s">
        <v>3</v>
      </c>
      <c r="BZ641" s="2">
        <v>108</v>
      </c>
      <c r="CA641" s="2">
        <v>55</v>
      </c>
      <c r="CB641" s="2" t="s">
        <v>3</v>
      </c>
      <c r="CC641" s="2"/>
      <c r="CD641" s="2"/>
      <c r="CE641" s="2">
        <v>0</v>
      </c>
      <c r="CF641" s="2">
        <v>0</v>
      </c>
      <c r="CG641" s="2">
        <v>0</v>
      </c>
      <c r="CH641" s="2"/>
      <c r="CI641" s="2"/>
      <c r="CJ641" s="2"/>
      <c r="CK641" s="2"/>
      <c r="CL641" s="2"/>
      <c r="CM641" s="2">
        <v>0</v>
      </c>
      <c r="CN641" s="2" t="s">
        <v>3</v>
      </c>
      <c r="CO641" s="2">
        <v>0</v>
      </c>
      <c r="CP641" s="2">
        <f t="shared" si="415"/>
        <v>-35889.279999999999</v>
      </c>
      <c r="CQ641" s="2">
        <f t="shared" si="416"/>
        <v>1533.73</v>
      </c>
      <c r="CR641" s="2">
        <f t="shared" si="417"/>
        <v>0</v>
      </c>
      <c r="CS641" s="2">
        <f t="shared" si="418"/>
        <v>0</v>
      </c>
      <c r="CT641" s="2">
        <f t="shared" si="419"/>
        <v>0</v>
      </c>
      <c r="CU641" s="2">
        <f t="shared" si="420"/>
        <v>0</v>
      </c>
      <c r="CV641" s="2">
        <f t="shared" si="421"/>
        <v>0</v>
      </c>
      <c r="CW641" s="2">
        <f t="shared" si="422"/>
        <v>0</v>
      </c>
      <c r="CX641" s="2">
        <f t="shared" si="423"/>
        <v>2.2400000000000002</v>
      </c>
      <c r="CY641" s="2">
        <f t="shared" si="424"/>
        <v>0</v>
      </c>
      <c r="CZ641" s="2">
        <f t="shared" si="425"/>
        <v>0</v>
      </c>
      <c r="DA641" s="2"/>
      <c r="DB641" s="2"/>
      <c r="DC641" s="2" t="s">
        <v>3</v>
      </c>
      <c r="DD641" s="2" t="s">
        <v>3</v>
      </c>
      <c r="DE641" s="2" t="s">
        <v>3</v>
      </c>
      <c r="DF641" s="2" t="s">
        <v>3</v>
      </c>
      <c r="DG641" s="2" t="s">
        <v>3</v>
      </c>
      <c r="DH641" s="2" t="s">
        <v>3</v>
      </c>
      <c r="DI641" s="2" t="s">
        <v>3</v>
      </c>
      <c r="DJ641" s="2" t="s">
        <v>3</v>
      </c>
      <c r="DK641" s="2" t="s">
        <v>3</v>
      </c>
      <c r="DL641" s="2" t="s">
        <v>3</v>
      </c>
      <c r="DM641" s="2" t="s">
        <v>3</v>
      </c>
      <c r="DN641" s="2">
        <v>0</v>
      </c>
      <c r="DO641" s="2">
        <v>0</v>
      </c>
      <c r="DP641" s="2">
        <v>1</v>
      </c>
      <c r="DQ641" s="2">
        <v>1</v>
      </c>
      <c r="DR641" s="2"/>
      <c r="DS641" s="2"/>
      <c r="DT641" s="2"/>
      <c r="DU641" s="2">
        <v>1005</v>
      </c>
      <c r="DV641" s="2" t="s">
        <v>128</v>
      </c>
      <c r="DW641" s="2" t="s">
        <v>128</v>
      </c>
      <c r="DX641" s="2">
        <v>1</v>
      </c>
      <c r="DY641" s="2"/>
      <c r="DZ641" s="2" t="s">
        <v>3</v>
      </c>
      <c r="EA641" s="2" t="s">
        <v>3</v>
      </c>
      <c r="EB641" s="2" t="s">
        <v>3</v>
      </c>
      <c r="EC641" s="2" t="s">
        <v>3</v>
      </c>
      <c r="ED641" s="2"/>
      <c r="EE641" s="2">
        <v>53551115</v>
      </c>
      <c r="EF641" s="2">
        <v>2</v>
      </c>
      <c r="EG641" s="2" t="s">
        <v>38</v>
      </c>
      <c r="EH641" s="2">
        <v>10</v>
      </c>
      <c r="EI641" s="2" t="s">
        <v>503</v>
      </c>
      <c r="EJ641" s="2">
        <v>1</v>
      </c>
      <c r="EK641" s="2">
        <v>10001</v>
      </c>
      <c r="EL641" s="2" t="s">
        <v>503</v>
      </c>
      <c r="EM641" s="2" t="s">
        <v>504</v>
      </c>
      <c r="EN641" s="2"/>
      <c r="EO641" s="2" t="s">
        <v>3</v>
      </c>
      <c r="EP641" s="2"/>
      <c r="EQ641" s="2">
        <v>32768</v>
      </c>
      <c r="ER641" s="2">
        <v>1533.73</v>
      </c>
      <c r="ES641" s="2">
        <v>1533.73</v>
      </c>
      <c r="ET641" s="2">
        <v>0</v>
      </c>
      <c r="EU641" s="2">
        <v>0</v>
      </c>
      <c r="EV641" s="2">
        <v>0</v>
      </c>
      <c r="EW641" s="2">
        <v>0</v>
      </c>
      <c r="EX641" s="2">
        <v>0</v>
      </c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>
        <v>0</v>
      </c>
      <c r="FR641" s="2">
        <f>ROUND(IF(AND(BH641=3,BI641=3),P641,0),2)</f>
        <v>0</v>
      </c>
      <c r="FS641" s="2">
        <v>0</v>
      </c>
      <c r="FT641" s="2"/>
      <c r="FU641" s="2"/>
      <c r="FV641" s="2"/>
      <c r="FW641" s="2"/>
      <c r="FX641" s="2">
        <v>108</v>
      </c>
      <c r="FY641" s="2">
        <v>55</v>
      </c>
      <c r="FZ641" s="2"/>
      <c r="GA641" s="2" t="s">
        <v>3</v>
      </c>
      <c r="GB641" s="2"/>
      <c r="GC641" s="2"/>
      <c r="GD641" s="2">
        <v>1</v>
      </c>
      <c r="GE641" s="2"/>
      <c r="GF641" s="2">
        <v>-1462626660</v>
      </c>
      <c r="GG641" s="2">
        <v>2</v>
      </c>
      <c r="GH641" s="2">
        <v>1</v>
      </c>
      <c r="GI641" s="2">
        <v>-2</v>
      </c>
      <c r="GJ641" s="2">
        <v>0</v>
      </c>
      <c r="GK641" s="2">
        <v>0</v>
      </c>
      <c r="GL641" s="2">
        <f>ROUND(IF(AND(BH641=3,BI641=3,FS641&lt;&gt;0),P641,0),2)</f>
        <v>0</v>
      </c>
      <c r="GM641" s="2">
        <f>ROUND(O641+X641+Y641,2)+GX641</f>
        <v>-35889.279999999999</v>
      </c>
      <c r="GN641" s="2">
        <f>IF(OR(BI641=0,BI641=1),ROUND(O641+X641+Y641,2),0)</f>
        <v>-35889.279999999999</v>
      </c>
      <c r="GO641" s="2">
        <f>IF(BI641=2,ROUND(O641+X641+Y641,2),0)</f>
        <v>0</v>
      </c>
      <c r="GP641" s="2">
        <f>IF(BI641=4,ROUND(O641+X641+Y641,2)+GX641,0)</f>
        <v>0</v>
      </c>
      <c r="GQ641" s="2"/>
      <c r="GR641" s="2">
        <v>0</v>
      </c>
      <c r="GS641" s="2">
        <v>0</v>
      </c>
      <c r="GT641" s="2">
        <v>0</v>
      </c>
      <c r="GU641" s="2" t="s">
        <v>3</v>
      </c>
      <c r="GV641" s="2">
        <f t="shared" si="426"/>
        <v>0</v>
      </c>
      <c r="GW641" s="2">
        <v>1</v>
      </c>
      <c r="GX641" s="2">
        <f>ROUND(HC641*I641,2)</f>
        <v>0</v>
      </c>
      <c r="GY641" s="2"/>
      <c r="GZ641" s="2"/>
      <c r="HA641" s="2">
        <v>0</v>
      </c>
      <c r="HB641" s="2">
        <v>0</v>
      </c>
      <c r="HC641" s="2">
        <f t="shared" si="427"/>
        <v>0</v>
      </c>
      <c r="HD641" s="2"/>
      <c r="HE641" s="2" t="s">
        <v>3</v>
      </c>
      <c r="HF641" s="2" t="s">
        <v>3</v>
      </c>
      <c r="HG641" s="2"/>
      <c r="HH641" s="2"/>
      <c r="HI641" s="2"/>
      <c r="HJ641" s="2"/>
      <c r="HK641" s="2"/>
      <c r="HL641" s="2"/>
      <c r="HM641" s="2" t="s">
        <v>3</v>
      </c>
      <c r="HN641" s="2" t="s">
        <v>505</v>
      </c>
      <c r="HO641" s="2" t="s">
        <v>506</v>
      </c>
      <c r="HP641" s="2" t="s">
        <v>503</v>
      </c>
      <c r="HQ641" s="2" t="s">
        <v>503</v>
      </c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>
        <v>0</v>
      </c>
      <c r="IL641" s="2"/>
      <c r="IM641" s="2"/>
      <c r="IN641" s="2"/>
      <c r="IO641" s="2"/>
      <c r="IP641" s="2"/>
      <c r="IQ641" s="2"/>
      <c r="IR641" s="2"/>
      <c r="IS641" s="2"/>
      <c r="IT641" s="2"/>
      <c r="IU641" s="2"/>
    </row>
    <row r="642" spans="1:255" x14ac:dyDescent="0.2">
      <c r="A642">
        <v>18</v>
      </c>
      <c r="B642">
        <v>1</v>
      </c>
      <c r="C642">
        <v>1130</v>
      </c>
      <c r="E642" t="s">
        <v>746</v>
      </c>
      <c r="F642" t="s">
        <v>747</v>
      </c>
      <c r="G642" t="s">
        <v>748</v>
      </c>
      <c r="H642" t="s">
        <v>128</v>
      </c>
      <c r="I642">
        <f>I640*J642</f>
        <v>-23.4</v>
      </c>
      <c r="J642">
        <v>-99.999999999999986</v>
      </c>
      <c r="K642">
        <v>-100</v>
      </c>
      <c r="O642">
        <f>ROUND(CP642,0)</f>
        <v>-225744</v>
      </c>
      <c r="P642">
        <f>ROUND(CQ642*I642,0)</f>
        <v>-225744</v>
      </c>
      <c r="Q642">
        <f>ROUND(CR642*I642,0)</f>
        <v>0</v>
      </c>
      <c r="R642">
        <f>ROUND(CS642*I642,0)</f>
        <v>0</v>
      </c>
      <c r="S642">
        <f>ROUND(CT642*I642,0)</f>
        <v>0</v>
      </c>
      <c r="T642">
        <f>ROUND(CU642*I642,0)</f>
        <v>0</v>
      </c>
      <c r="U642">
        <f t="shared" si="409"/>
        <v>0</v>
      </c>
      <c r="V642">
        <f t="shared" si="410"/>
        <v>0</v>
      </c>
      <c r="W642">
        <f>ROUND(CX642*I642,0)</f>
        <v>-52</v>
      </c>
      <c r="X642">
        <f>ROUND(CY642,0)</f>
        <v>0</v>
      </c>
      <c r="Y642">
        <f>ROUND(CZ642,0)</f>
        <v>0</v>
      </c>
      <c r="AA642">
        <v>53551707</v>
      </c>
      <c r="AB642">
        <f t="shared" si="411"/>
        <v>1533.73</v>
      </c>
      <c r="AC642">
        <f t="shared" si="412"/>
        <v>1533.73</v>
      </c>
      <c r="AD642">
        <f t="shared" si="430"/>
        <v>0</v>
      </c>
      <c r="AE642">
        <f t="shared" si="431"/>
        <v>0</v>
      </c>
      <c r="AF642">
        <f t="shared" si="431"/>
        <v>0</v>
      </c>
      <c r="AG642">
        <f t="shared" si="413"/>
        <v>0</v>
      </c>
      <c r="AH642">
        <f t="shared" si="432"/>
        <v>0</v>
      </c>
      <c r="AI642">
        <f t="shared" si="432"/>
        <v>0</v>
      </c>
      <c r="AJ642">
        <f t="shared" si="414"/>
        <v>2.2400000000000002</v>
      </c>
      <c r="AK642">
        <v>1533.73</v>
      </c>
      <c r="AL642">
        <v>1533.73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2.2400000000000002</v>
      </c>
      <c r="AT642">
        <v>108</v>
      </c>
      <c r="AU642">
        <v>55</v>
      </c>
      <c r="AV642">
        <v>1</v>
      </c>
      <c r="AW642">
        <v>1</v>
      </c>
      <c r="AZ642">
        <v>1</v>
      </c>
      <c r="BA642">
        <v>1</v>
      </c>
      <c r="BB642">
        <v>1</v>
      </c>
      <c r="BC642">
        <v>6.29</v>
      </c>
      <c r="BD642" t="s">
        <v>3</v>
      </c>
      <c r="BE642" t="s">
        <v>3</v>
      </c>
      <c r="BF642" t="s">
        <v>3</v>
      </c>
      <c r="BG642" t="s">
        <v>3</v>
      </c>
      <c r="BH642">
        <v>3</v>
      </c>
      <c r="BI642">
        <v>1</v>
      </c>
      <c r="BJ642" t="s">
        <v>749</v>
      </c>
      <c r="BM642">
        <v>10001</v>
      </c>
      <c r="BN642">
        <v>0</v>
      </c>
      <c r="BO642" t="s">
        <v>747</v>
      </c>
      <c r="BP642">
        <v>1</v>
      </c>
      <c r="BQ642">
        <v>2</v>
      </c>
      <c r="BR642">
        <v>1</v>
      </c>
      <c r="BS642">
        <v>1</v>
      </c>
      <c r="BT642">
        <v>1</v>
      </c>
      <c r="BU642">
        <v>1</v>
      </c>
      <c r="BV642">
        <v>1</v>
      </c>
      <c r="BW642">
        <v>1</v>
      </c>
      <c r="BX642">
        <v>1</v>
      </c>
      <c r="BY642" t="s">
        <v>3</v>
      </c>
      <c r="BZ642">
        <v>108</v>
      </c>
      <c r="CA642">
        <v>55</v>
      </c>
      <c r="CB642" t="s">
        <v>3</v>
      </c>
      <c r="CE642">
        <v>0</v>
      </c>
      <c r="CF642">
        <v>0</v>
      </c>
      <c r="CG642">
        <v>0</v>
      </c>
      <c r="CM642">
        <v>0</v>
      </c>
      <c r="CN642" t="s">
        <v>3</v>
      </c>
      <c r="CO642">
        <v>0</v>
      </c>
      <c r="CP642">
        <f t="shared" si="415"/>
        <v>-225744</v>
      </c>
      <c r="CQ642">
        <f t="shared" si="416"/>
        <v>9647.1617000000006</v>
      </c>
      <c r="CR642">
        <f t="shared" si="417"/>
        <v>0</v>
      </c>
      <c r="CS642">
        <f t="shared" si="418"/>
        <v>0</v>
      </c>
      <c r="CT642">
        <f t="shared" si="419"/>
        <v>0</v>
      </c>
      <c r="CU642">
        <f t="shared" si="420"/>
        <v>0</v>
      </c>
      <c r="CV642">
        <f t="shared" si="421"/>
        <v>0</v>
      </c>
      <c r="CW642">
        <f t="shared" si="422"/>
        <v>0</v>
      </c>
      <c r="CX642">
        <f t="shared" si="423"/>
        <v>2.2400000000000002</v>
      </c>
      <c r="CY642">
        <f t="shared" si="424"/>
        <v>0</v>
      </c>
      <c r="CZ642">
        <f t="shared" si="425"/>
        <v>0</v>
      </c>
      <c r="DC642" t="s">
        <v>3</v>
      </c>
      <c r="DD642" t="s">
        <v>3</v>
      </c>
      <c r="DE642" t="s">
        <v>3</v>
      </c>
      <c r="DF642" t="s">
        <v>3</v>
      </c>
      <c r="DG642" t="s">
        <v>3</v>
      </c>
      <c r="DH642" t="s">
        <v>3</v>
      </c>
      <c r="DI642" t="s">
        <v>3</v>
      </c>
      <c r="DJ642" t="s">
        <v>3</v>
      </c>
      <c r="DK642" t="s">
        <v>3</v>
      </c>
      <c r="DL642" t="s">
        <v>3</v>
      </c>
      <c r="DM642" t="s">
        <v>3</v>
      </c>
      <c r="DN642">
        <v>0</v>
      </c>
      <c r="DO642">
        <v>0</v>
      </c>
      <c r="DP642">
        <v>1</v>
      </c>
      <c r="DQ642">
        <v>1</v>
      </c>
      <c r="DU642">
        <v>1005</v>
      </c>
      <c r="DV642" t="s">
        <v>128</v>
      </c>
      <c r="DW642" t="s">
        <v>128</v>
      </c>
      <c r="DX642">
        <v>1</v>
      </c>
      <c r="DZ642" t="s">
        <v>3</v>
      </c>
      <c r="EA642" t="s">
        <v>3</v>
      </c>
      <c r="EB642" t="s">
        <v>3</v>
      </c>
      <c r="EC642" t="s">
        <v>3</v>
      </c>
      <c r="EE642">
        <v>53551115</v>
      </c>
      <c r="EF642">
        <v>2</v>
      </c>
      <c r="EG642" t="s">
        <v>38</v>
      </c>
      <c r="EH642">
        <v>10</v>
      </c>
      <c r="EI642" t="s">
        <v>503</v>
      </c>
      <c r="EJ642">
        <v>1</v>
      </c>
      <c r="EK642">
        <v>10001</v>
      </c>
      <c r="EL642" t="s">
        <v>503</v>
      </c>
      <c r="EM642" t="s">
        <v>504</v>
      </c>
      <c r="EO642" t="s">
        <v>3</v>
      </c>
      <c r="EQ642">
        <v>32768</v>
      </c>
      <c r="ER642">
        <v>1533.73</v>
      </c>
      <c r="ES642">
        <v>1533.73</v>
      </c>
      <c r="ET642">
        <v>0</v>
      </c>
      <c r="EU642">
        <v>0</v>
      </c>
      <c r="EV642">
        <v>0</v>
      </c>
      <c r="EW642">
        <v>0</v>
      </c>
      <c r="EX642">
        <v>0</v>
      </c>
      <c r="FQ642">
        <v>0</v>
      </c>
      <c r="FR642">
        <f>ROUND(IF(AND(BH642=3,BI642=3),P642,0),0)</f>
        <v>0</v>
      </c>
      <c r="FS642">
        <v>0</v>
      </c>
      <c r="FX642">
        <v>108</v>
      </c>
      <c r="FY642">
        <v>55</v>
      </c>
      <c r="GA642" t="s">
        <v>3</v>
      </c>
      <c r="GD642">
        <v>1</v>
      </c>
      <c r="GF642">
        <v>-1462626660</v>
      </c>
      <c r="GG642">
        <v>2</v>
      </c>
      <c r="GH642">
        <v>1</v>
      </c>
      <c r="GI642">
        <v>2</v>
      </c>
      <c r="GJ642">
        <v>0</v>
      </c>
      <c r="GK642">
        <v>0</v>
      </c>
      <c r="GL642">
        <f>ROUND(IF(AND(BH642=3,BI642=3,FS642&lt;&gt;0),P642,0),0)</f>
        <v>0</v>
      </c>
      <c r="GM642">
        <f>ROUND(O642+X642+Y642,0)+GX642</f>
        <v>-225744</v>
      </c>
      <c r="GN642">
        <f>IF(OR(BI642=0,BI642=1),ROUND(O642+X642+Y642,0),0)</f>
        <v>-225744</v>
      </c>
      <c r="GO642">
        <f>IF(BI642=2,ROUND(O642+X642+Y642,0),0)</f>
        <v>0</v>
      </c>
      <c r="GP642">
        <f>IF(BI642=4,ROUND(O642+X642+Y642,0)+GX642,0)</f>
        <v>0</v>
      </c>
      <c r="GR642">
        <v>0</v>
      </c>
      <c r="GS642">
        <v>0</v>
      </c>
      <c r="GT642">
        <v>0</v>
      </c>
      <c r="GU642" t="s">
        <v>3</v>
      </c>
      <c r="GV642">
        <f t="shared" si="426"/>
        <v>0</v>
      </c>
      <c r="GW642">
        <v>1</v>
      </c>
      <c r="GX642">
        <f>ROUND(HC642*I642,0)</f>
        <v>0</v>
      </c>
      <c r="HA642">
        <v>0</v>
      </c>
      <c r="HB642">
        <v>0</v>
      </c>
      <c r="HC642">
        <f t="shared" si="427"/>
        <v>0</v>
      </c>
      <c r="HE642" t="s">
        <v>3</v>
      </c>
      <c r="HF642" t="s">
        <v>3</v>
      </c>
      <c r="HM642" t="s">
        <v>3</v>
      </c>
      <c r="HN642" t="s">
        <v>505</v>
      </c>
      <c r="HO642" t="s">
        <v>506</v>
      </c>
      <c r="HP642" t="s">
        <v>503</v>
      </c>
      <c r="HQ642" t="s">
        <v>503</v>
      </c>
      <c r="IK642">
        <v>0</v>
      </c>
    </row>
    <row r="643" spans="1:255" x14ac:dyDescent="0.2">
      <c r="A643" s="2">
        <v>18</v>
      </c>
      <c r="B643" s="2">
        <v>1</v>
      </c>
      <c r="C643" s="2">
        <v>1116</v>
      </c>
      <c r="D643" s="2"/>
      <c r="E643" s="2" t="s">
        <v>750</v>
      </c>
      <c r="F643" s="2" t="s">
        <v>751</v>
      </c>
      <c r="G643" s="2" t="s">
        <v>752</v>
      </c>
      <c r="H643" s="2" t="s">
        <v>128</v>
      </c>
      <c r="I643" s="2">
        <f>I639*J643</f>
        <v>23.4</v>
      </c>
      <c r="J643" s="2">
        <v>99.999999999999986</v>
      </c>
      <c r="K643" s="2">
        <v>100</v>
      </c>
      <c r="L643" s="2"/>
      <c r="M643" s="2"/>
      <c r="N643" s="2"/>
      <c r="O643" s="2">
        <f>ROUND(CP643,2)</f>
        <v>56680.18</v>
      </c>
      <c r="P643" s="2">
        <f>ROUND(CQ643*I643,2)</f>
        <v>56680.18</v>
      </c>
      <c r="Q643" s="2">
        <f>ROUND(CR643*I643,2)</f>
        <v>0</v>
      </c>
      <c r="R643" s="2">
        <f>ROUND(CS643*I643,2)</f>
        <v>0</v>
      </c>
      <c r="S643" s="2">
        <f>ROUND(CT643*I643,2)</f>
        <v>0</v>
      </c>
      <c r="T643" s="2">
        <f>ROUND(CU643*I643,2)</f>
        <v>0</v>
      </c>
      <c r="U643" s="2">
        <f t="shared" si="409"/>
        <v>0</v>
      </c>
      <c r="V643" s="2">
        <f t="shared" si="410"/>
        <v>0</v>
      </c>
      <c r="W643" s="2">
        <f>ROUND(CX643*I643,2)</f>
        <v>45.16</v>
      </c>
      <c r="X643" s="2">
        <f>ROUND(CY643,2)</f>
        <v>0</v>
      </c>
      <c r="Y643" s="2">
        <f>ROUND(CZ643,2)</f>
        <v>0</v>
      </c>
      <c r="Z643" s="2"/>
      <c r="AA643" s="2">
        <v>53551706</v>
      </c>
      <c r="AB643" s="2">
        <f t="shared" si="411"/>
        <v>2422.23</v>
      </c>
      <c r="AC643" s="2">
        <f t="shared" si="412"/>
        <v>2422.23</v>
      </c>
      <c r="AD643" s="2">
        <f t="shared" si="430"/>
        <v>0</v>
      </c>
      <c r="AE643" s="2">
        <f t="shared" si="431"/>
        <v>0</v>
      </c>
      <c r="AF643" s="2">
        <f t="shared" si="431"/>
        <v>0</v>
      </c>
      <c r="AG643" s="2">
        <f t="shared" si="413"/>
        <v>0</v>
      </c>
      <c r="AH643" s="2">
        <f t="shared" si="432"/>
        <v>0</v>
      </c>
      <c r="AI643" s="2">
        <f t="shared" si="432"/>
        <v>0</v>
      </c>
      <c r="AJ643" s="2">
        <f t="shared" si="414"/>
        <v>1.93</v>
      </c>
      <c r="AK643" s="2">
        <v>2422.23</v>
      </c>
      <c r="AL643" s="2">
        <v>2422.23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1.93</v>
      </c>
      <c r="AT643" s="2">
        <v>108</v>
      </c>
      <c r="AU643" s="2">
        <v>55</v>
      </c>
      <c r="AV643" s="2">
        <v>1</v>
      </c>
      <c r="AW643" s="2">
        <v>1</v>
      </c>
      <c r="AX643" s="2"/>
      <c r="AY643" s="2"/>
      <c r="AZ643" s="2">
        <v>1</v>
      </c>
      <c r="BA643" s="2">
        <v>1</v>
      </c>
      <c r="BB643" s="2">
        <v>1</v>
      </c>
      <c r="BC643" s="2">
        <v>1</v>
      </c>
      <c r="BD643" s="2" t="s">
        <v>3</v>
      </c>
      <c r="BE643" s="2" t="s">
        <v>3</v>
      </c>
      <c r="BF643" s="2" t="s">
        <v>3</v>
      </c>
      <c r="BG643" s="2" t="s">
        <v>3</v>
      </c>
      <c r="BH643" s="2">
        <v>3</v>
      </c>
      <c r="BI643" s="2">
        <v>1</v>
      </c>
      <c r="BJ643" s="2" t="s">
        <v>753</v>
      </c>
      <c r="BK643" s="2"/>
      <c r="BL643" s="2"/>
      <c r="BM643" s="2">
        <v>10001</v>
      </c>
      <c r="BN643" s="2">
        <v>0</v>
      </c>
      <c r="BO643" s="2" t="s">
        <v>3</v>
      </c>
      <c r="BP643" s="2">
        <v>0</v>
      </c>
      <c r="BQ643" s="2">
        <v>2</v>
      </c>
      <c r="BR643" s="2">
        <v>0</v>
      </c>
      <c r="BS643" s="2">
        <v>1</v>
      </c>
      <c r="BT643" s="2">
        <v>1</v>
      </c>
      <c r="BU643" s="2">
        <v>1</v>
      </c>
      <c r="BV643" s="2">
        <v>1</v>
      </c>
      <c r="BW643" s="2">
        <v>1</v>
      </c>
      <c r="BX643" s="2">
        <v>1</v>
      </c>
      <c r="BY643" s="2" t="s">
        <v>3</v>
      </c>
      <c r="BZ643" s="2">
        <v>108</v>
      </c>
      <c r="CA643" s="2">
        <v>55</v>
      </c>
      <c r="CB643" s="2" t="s">
        <v>3</v>
      </c>
      <c r="CC643" s="2"/>
      <c r="CD643" s="2"/>
      <c r="CE643" s="2">
        <v>0</v>
      </c>
      <c r="CF643" s="2">
        <v>0</v>
      </c>
      <c r="CG643" s="2">
        <v>0</v>
      </c>
      <c r="CH643" s="2"/>
      <c r="CI643" s="2"/>
      <c r="CJ643" s="2"/>
      <c r="CK643" s="2"/>
      <c r="CL643" s="2"/>
      <c r="CM643" s="2">
        <v>0</v>
      </c>
      <c r="CN643" s="2" t="s">
        <v>3</v>
      </c>
      <c r="CO643" s="2">
        <v>0</v>
      </c>
      <c r="CP643" s="2">
        <f t="shared" si="415"/>
        <v>56680.18</v>
      </c>
      <c r="CQ643" s="2">
        <f t="shared" si="416"/>
        <v>2422.23</v>
      </c>
      <c r="CR643" s="2">
        <f t="shared" si="417"/>
        <v>0</v>
      </c>
      <c r="CS643" s="2">
        <f t="shared" si="418"/>
        <v>0</v>
      </c>
      <c r="CT643" s="2">
        <f t="shared" si="419"/>
        <v>0</v>
      </c>
      <c r="CU643" s="2">
        <f t="shared" si="420"/>
        <v>0</v>
      </c>
      <c r="CV643" s="2">
        <f t="shared" si="421"/>
        <v>0</v>
      </c>
      <c r="CW643" s="2">
        <f t="shared" si="422"/>
        <v>0</v>
      </c>
      <c r="CX643" s="2">
        <f t="shared" si="423"/>
        <v>1.93</v>
      </c>
      <c r="CY643" s="2">
        <f t="shared" si="424"/>
        <v>0</v>
      </c>
      <c r="CZ643" s="2">
        <f t="shared" si="425"/>
        <v>0</v>
      </c>
      <c r="DA643" s="2"/>
      <c r="DB643" s="2"/>
      <c r="DC643" s="2" t="s">
        <v>3</v>
      </c>
      <c r="DD643" s="2" t="s">
        <v>3</v>
      </c>
      <c r="DE643" s="2" t="s">
        <v>3</v>
      </c>
      <c r="DF643" s="2" t="s">
        <v>3</v>
      </c>
      <c r="DG643" s="2" t="s">
        <v>3</v>
      </c>
      <c r="DH643" s="2" t="s">
        <v>3</v>
      </c>
      <c r="DI643" s="2" t="s">
        <v>3</v>
      </c>
      <c r="DJ643" s="2" t="s">
        <v>3</v>
      </c>
      <c r="DK643" s="2" t="s">
        <v>3</v>
      </c>
      <c r="DL643" s="2" t="s">
        <v>3</v>
      </c>
      <c r="DM643" s="2" t="s">
        <v>3</v>
      </c>
      <c r="DN643" s="2">
        <v>0</v>
      </c>
      <c r="DO643" s="2">
        <v>0</v>
      </c>
      <c r="DP643" s="2">
        <v>1</v>
      </c>
      <c r="DQ643" s="2">
        <v>1</v>
      </c>
      <c r="DR643" s="2"/>
      <c r="DS643" s="2"/>
      <c r="DT643" s="2"/>
      <c r="DU643" s="2">
        <v>1005</v>
      </c>
      <c r="DV643" s="2" t="s">
        <v>128</v>
      </c>
      <c r="DW643" s="2" t="s">
        <v>128</v>
      </c>
      <c r="DX643" s="2">
        <v>1</v>
      </c>
      <c r="DY643" s="2"/>
      <c r="DZ643" s="2" t="s">
        <v>3</v>
      </c>
      <c r="EA643" s="2" t="s">
        <v>3</v>
      </c>
      <c r="EB643" s="2" t="s">
        <v>3</v>
      </c>
      <c r="EC643" s="2" t="s">
        <v>3</v>
      </c>
      <c r="ED643" s="2"/>
      <c r="EE643" s="2">
        <v>53551115</v>
      </c>
      <c r="EF643" s="2">
        <v>2</v>
      </c>
      <c r="EG643" s="2" t="s">
        <v>38</v>
      </c>
      <c r="EH643" s="2">
        <v>10</v>
      </c>
      <c r="EI643" s="2" t="s">
        <v>503</v>
      </c>
      <c r="EJ643" s="2">
        <v>1</v>
      </c>
      <c r="EK643" s="2">
        <v>10001</v>
      </c>
      <c r="EL643" s="2" t="s">
        <v>503</v>
      </c>
      <c r="EM643" s="2" t="s">
        <v>504</v>
      </c>
      <c r="EN643" s="2"/>
      <c r="EO643" s="2" t="s">
        <v>3</v>
      </c>
      <c r="EP643" s="2"/>
      <c r="EQ643" s="2">
        <v>0</v>
      </c>
      <c r="ER643" s="2">
        <v>2422.23</v>
      </c>
      <c r="ES643" s="2">
        <v>2422.23</v>
      </c>
      <c r="ET643" s="2">
        <v>0</v>
      </c>
      <c r="EU643" s="2">
        <v>0</v>
      </c>
      <c r="EV643" s="2">
        <v>0</v>
      </c>
      <c r="EW643" s="2">
        <v>0</v>
      </c>
      <c r="EX643" s="2">
        <v>0</v>
      </c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>
        <v>0</v>
      </c>
      <c r="FR643" s="2">
        <f>ROUND(IF(AND(BH643=3,BI643=3),P643,0),2)</f>
        <v>0</v>
      </c>
      <c r="FS643" s="2">
        <v>0</v>
      </c>
      <c r="FT643" s="2"/>
      <c r="FU643" s="2"/>
      <c r="FV643" s="2"/>
      <c r="FW643" s="2"/>
      <c r="FX643" s="2">
        <v>108</v>
      </c>
      <c r="FY643" s="2">
        <v>55</v>
      </c>
      <c r="FZ643" s="2"/>
      <c r="GA643" s="2" t="s">
        <v>3</v>
      </c>
      <c r="GB643" s="2"/>
      <c r="GC643" s="2"/>
      <c r="GD643" s="2">
        <v>1</v>
      </c>
      <c r="GE643" s="2"/>
      <c r="GF643" s="2">
        <v>1019037866</v>
      </c>
      <c r="GG643" s="2">
        <v>2</v>
      </c>
      <c r="GH643" s="2">
        <v>1</v>
      </c>
      <c r="GI643" s="2">
        <v>-2</v>
      </c>
      <c r="GJ643" s="2">
        <v>0</v>
      </c>
      <c r="GK643" s="2">
        <v>0</v>
      </c>
      <c r="GL643" s="2">
        <f>ROUND(IF(AND(BH643=3,BI643=3,FS643&lt;&gt;0),P643,0),2)</f>
        <v>0</v>
      </c>
      <c r="GM643" s="2">
        <f>ROUND(O643+X643+Y643,2)+GX643</f>
        <v>56680.18</v>
      </c>
      <c r="GN643" s="2">
        <f>IF(OR(BI643=0,BI643=1),ROUND(O643+X643+Y643,2),0)</f>
        <v>56680.18</v>
      </c>
      <c r="GO643" s="2">
        <f>IF(BI643=2,ROUND(O643+X643+Y643,2),0)</f>
        <v>0</v>
      </c>
      <c r="GP643" s="2">
        <f>IF(BI643=4,ROUND(O643+X643+Y643,2)+GX643,0)</f>
        <v>0</v>
      </c>
      <c r="GQ643" s="2"/>
      <c r="GR643" s="2">
        <v>0</v>
      </c>
      <c r="GS643" s="2">
        <v>0</v>
      </c>
      <c r="GT643" s="2">
        <v>0</v>
      </c>
      <c r="GU643" s="2" t="s">
        <v>3</v>
      </c>
      <c r="GV643" s="2">
        <f t="shared" si="426"/>
        <v>0</v>
      </c>
      <c r="GW643" s="2">
        <v>1</v>
      </c>
      <c r="GX643" s="2">
        <f>ROUND(HC643*I643,2)</f>
        <v>0</v>
      </c>
      <c r="GY643" s="2"/>
      <c r="GZ643" s="2"/>
      <c r="HA643" s="2">
        <v>0</v>
      </c>
      <c r="HB643" s="2">
        <v>0</v>
      </c>
      <c r="HC643" s="2">
        <f t="shared" si="427"/>
        <v>0</v>
      </c>
      <c r="HD643" s="2"/>
      <c r="HE643" s="2" t="s">
        <v>3</v>
      </c>
      <c r="HF643" s="2" t="s">
        <v>3</v>
      </c>
      <c r="HG643" s="2"/>
      <c r="HH643" s="2"/>
      <c r="HI643" s="2"/>
      <c r="HJ643" s="2"/>
      <c r="HK643" s="2"/>
      <c r="HL643" s="2"/>
      <c r="HM643" s="2" t="s">
        <v>3</v>
      </c>
      <c r="HN643" s="2" t="s">
        <v>505</v>
      </c>
      <c r="HO643" s="2" t="s">
        <v>506</v>
      </c>
      <c r="HP643" s="2" t="s">
        <v>503</v>
      </c>
      <c r="HQ643" s="2" t="s">
        <v>503</v>
      </c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>
        <v>0</v>
      </c>
      <c r="IL643" s="2"/>
      <c r="IM643" s="2"/>
      <c r="IN643" s="2"/>
      <c r="IO643" s="2"/>
      <c r="IP643" s="2"/>
      <c r="IQ643" s="2"/>
      <c r="IR643" s="2"/>
      <c r="IS643" s="2"/>
      <c r="IT643" s="2"/>
      <c r="IU643" s="2"/>
    </row>
    <row r="644" spans="1:255" x14ac:dyDescent="0.2">
      <c r="A644">
        <v>18</v>
      </c>
      <c r="B644">
        <v>1</v>
      </c>
      <c r="C644">
        <v>1131</v>
      </c>
      <c r="E644" t="s">
        <v>750</v>
      </c>
      <c r="F644" t="s">
        <v>751</v>
      </c>
      <c r="G644" t="s">
        <v>752</v>
      </c>
      <c r="H644" t="s">
        <v>128</v>
      </c>
      <c r="I644">
        <f>I640*J644</f>
        <v>23.4</v>
      </c>
      <c r="J644">
        <v>99.999999999999986</v>
      </c>
      <c r="K644">
        <v>100</v>
      </c>
      <c r="O644">
        <f>ROUND(CP644,0)</f>
        <v>348016</v>
      </c>
      <c r="P644">
        <f>ROUND(CQ644*I644,0)</f>
        <v>348016</v>
      </c>
      <c r="Q644">
        <f>ROUND(CR644*I644,0)</f>
        <v>0</v>
      </c>
      <c r="R644">
        <f>ROUND(CS644*I644,0)</f>
        <v>0</v>
      </c>
      <c r="S644">
        <f>ROUND(CT644*I644,0)</f>
        <v>0</v>
      </c>
      <c r="T644">
        <f>ROUND(CU644*I644,0)</f>
        <v>0</v>
      </c>
      <c r="U644">
        <f t="shared" si="409"/>
        <v>0</v>
      </c>
      <c r="V644">
        <f t="shared" si="410"/>
        <v>0</v>
      </c>
      <c r="W644">
        <f>ROUND(CX644*I644,0)</f>
        <v>45</v>
      </c>
      <c r="X644">
        <f>ROUND(CY644,0)</f>
        <v>0</v>
      </c>
      <c r="Y644">
        <f>ROUND(CZ644,0)</f>
        <v>0</v>
      </c>
      <c r="AA644">
        <v>53551707</v>
      </c>
      <c r="AB644">
        <f t="shared" si="411"/>
        <v>2422.23</v>
      </c>
      <c r="AC644">
        <f t="shared" si="412"/>
        <v>2422.23</v>
      </c>
      <c r="AD644">
        <f t="shared" si="430"/>
        <v>0</v>
      </c>
      <c r="AE644">
        <f t="shared" si="431"/>
        <v>0</v>
      </c>
      <c r="AF644">
        <f t="shared" si="431"/>
        <v>0</v>
      </c>
      <c r="AG644">
        <f t="shared" si="413"/>
        <v>0</v>
      </c>
      <c r="AH644">
        <f t="shared" si="432"/>
        <v>0</v>
      </c>
      <c r="AI644">
        <f t="shared" si="432"/>
        <v>0</v>
      </c>
      <c r="AJ644">
        <f t="shared" si="414"/>
        <v>1.93</v>
      </c>
      <c r="AK644">
        <v>2422.23</v>
      </c>
      <c r="AL644">
        <v>2422.23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1.93</v>
      </c>
      <c r="AT644">
        <v>108</v>
      </c>
      <c r="AU644">
        <v>55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6.14</v>
      </c>
      <c r="BD644" t="s">
        <v>3</v>
      </c>
      <c r="BE644" t="s">
        <v>3</v>
      </c>
      <c r="BF644" t="s">
        <v>3</v>
      </c>
      <c r="BG644" t="s">
        <v>3</v>
      </c>
      <c r="BH644">
        <v>3</v>
      </c>
      <c r="BI644">
        <v>1</v>
      </c>
      <c r="BJ644" t="s">
        <v>753</v>
      </c>
      <c r="BM644">
        <v>10001</v>
      </c>
      <c r="BN644">
        <v>0</v>
      </c>
      <c r="BO644" t="s">
        <v>30</v>
      </c>
      <c r="BP644">
        <v>1</v>
      </c>
      <c r="BQ644">
        <v>2</v>
      </c>
      <c r="BR644">
        <v>0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3</v>
      </c>
      <c r="BZ644">
        <v>108</v>
      </c>
      <c r="CA644">
        <v>55</v>
      </c>
      <c r="CB644" t="s">
        <v>3</v>
      </c>
      <c r="CE644">
        <v>0</v>
      </c>
      <c r="CF644">
        <v>0</v>
      </c>
      <c r="CG644">
        <v>0</v>
      </c>
      <c r="CM644">
        <v>0</v>
      </c>
      <c r="CN644" t="s">
        <v>3</v>
      </c>
      <c r="CO644">
        <v>0</v>
      </c>
      <c r="CP644">
        <f t="shared" si="415"/>
        <v>348016</v>
      </c>
      <c r="CQ644">
        <f t="shared" si="416"/>
        <v>14872.492199999999</v>
      </c>
      <c r="CR644">
        <f t="shared" si="417"/>
        <v>0</v>
      </c>
      <c r="CS644">
        <f t="shared" si="418"/>
        <v>0</v>
      </c>
      <c r="CT644">
        <f t="shared" si="419"/>
        <v>0</v>
      </c>
      <c r="CU644">
        <f t="shared" si="420"/>
        <v>0</v>
      </c>
      <c r="CV644">
        <f t="shared" si="421"/>
        <v>0</v>
      </c>
      <c r="CW644">
        <f t="shared" si="422"/>
        <v>0</v>
      </c>
      <c r="CX644">
        <f t="shared" si="423"/>
        <v>1.93</v>
      </c>
      <c r="CY644">
        <f t="shared" si="424"/>
        <v>0</v>
      </c>
      <c r="CZ644">
        <f t="shared" si="425"/>
        <v>0</v>
      </c>
      <c r="DC644" t="s">
        <v>3</v>
      </c>
      <c r="DD644" t="s">
        <v>3</v>
      </c>
      <c r="DE644" t="s">
        <v>3</v>
      </c>
      <c r="DF644" t="s">
        <v>3</v>
      </c>
      <c r="DG644" t="s">
        <v>3</v>
      </c>
      <c r="DH644" t="s">
        <v>3</v>
      </c>
      <c r="DI644" t="s">
        <v>3</v>
      </c>
      <c r="DJ644" t="s">
        <v>3</v>
      </c>
      <c r="DK644" t="s">
        <v>3</v>
      </c>
      <c r="DL644" t="s">
        <v>3</v>
      </c>
      <c r="DM644" t="s">
        <v>3</v>
      </c>
      <c r="DN644">
        <v>0</v>
      </c>
      <c r="DO644">
        <v>0</v>
      </c>
      <c r="DP644">
        <v>1</v>
      </c>
      <c r="DQ644">
        <v>1</v>
      </c>
      <c r="DU644">
        <v>1005</v>
      </c>
      <c r="DV644" t="s">
        <v>128</v>
      </c>
      <c r="DW644" t="s">
        <v>128</v>
      </c>
      <c r="DX644">
        <v>1</v>
      </c>
      <c r="DZ644" t="s">
        <v>3</v>
      </c>
      <c r="EA644" t="s">
        <v>3</v>
      </c>
      <c r="EB644" t="s">
        <v>3</v>
      </c>
      <c r="EC644" t="s">
        <v>3</v>
      </c>
      <c r="EE644">
        <v>53551115</v>
      </c>
      <c r="EF644">
        <v>2</v>
      </c>
      <c r="EG644" t="s">
        <v>38</v>
      </c>
      <c r="EH644">
        <v>10</v>
      </c>
      <c r="EI644" t="s">
        <v>503</v>
      </c>
      <c r="EJ644">
        <v>1</v>
      </c>
      <c r="EK644">
        <v>10001</v>
      </c>
      <c r="EL644" t="s">
        <v>503</v>
      </c>
      <c r="EM644" t="s">
        <v>504</v>
      </c>
      <c r="EO644" t="s">
        <v>3</v>
      </c>
      <c r="EQ644">
        <v>0</v>
      </c>
      <c r="ER644">
        <v>2422.23</v>
      </c>
      <c r="ES644">
        <v>2422.23</v>
      </c>
      <c r="ET644">
        <v>0</v>
      </c>
      <c r="EU644">
        <v>0</v>
      </c>
      <c r="EV644">
        <v>0</v>
      </c>
      <c r="EW644">
        <v>0</v>
      </c>
      <c r="EX644">
        <v>0</v>
      </c>
      <c r="FQ644">
        <v>0</v>
      </c>
      <c r="FR644">
        <f>ROUND(IF(AND(BH644=3,BI644=3),P644,0),0)</f>
        <v>0</v>
      </c>
      <c r="FS644">
        <v>0</v>
      </c>
      <c r="FX644">
        <v>108</v>
      </c>
      <c r="FY644">
        <v>55</v>
      </c>
      <c r="GA644" t="s">
        <v>3</v>
      </c>
      <c r="GD644">
        <v>1</v>
      </c>
      <c r="GF644">
        <v>1019037866</v>
      </c>
      <c r="GG644">
        <v>2</v>
      </c>
      <c r="GH644">
        <v>1</v>
      </c>
      <c r="GI644">
        <v>5</v>
      </c>
      <c r="GJ644">
        <v>0</v>
      </c>
      <c r="GK644">
        <v>0</v>
      </c>
      <c r="GL644">
        <f>ROUND(IF(AND(BH644=3,BI644=3,FS644&lt;&gt;0),P644,0),0)</f>
        <v>0</v>
      </c>
      <c r="GM644">
        <f>ROUND(O644+X644+Y644,0)+GX644</f>
        <v>348016</v>
      </c>
      <c r="GN644">
        <f>IF(OR(BI644=0,BI644=1),ROUND(O644+X644+Y644,0),0)</f>
        <v>348016</v>
      </c>
      <c r="GO644">
        <f>IF(BI644=2,ROUND(O644+X644+Y644,0),0)</f>
        <v>0</v>
      </c>
      <c r="GP644">
        <f>IF(BI644=4,ROUND(O644+X644+Y644,0)+GX644,0)</f>
        <v>0</v>
      </c>
      <c r="GR644">
        <v>0</v>
      </c>
      <c r="GS644">
        <v>3</v>
      </c>
      <c r="GT644">
        <v>0</v>
      </c>
      <c r="GU644" t="s">
        <v>3</v>
      </c>
      <c r="GV644">
        <f t="shared" si="426"/>
        <v>0</v>
      </c>
      <c r="GW644">
        <v>1</v>
      </c>
      <c r="GX644">
        <f>ROUND(HC644*I644,0)</f>
        <v>0</v>
      </c>
      <c r="HA644">
        <v>0</v>
      </c>
      <c r="HB644">
        <v>0</v>
      </c>
      <c r="HC644">
        <f t="shared" si="427"/>
        <v>0</v>
      </c>
      <c r="HE644" t="s">
        <v>3</v>
      </c>
      <c r="HF644" t="s">
        <v>3</v>
      </c>
      <c r="HM644" t="s">
        <v>3</v>
      </c>
      <c r="HN644" t="s">
        <v>505</v>
      </c>
      <c r="HO644" t="s">
        <v>506</v>
      </c>
      <c r="HP644" t="s">
        <v>503</v>
      </c>
      <c r="HQ644" t="s">
        <v>503</v>
      </c>
      <c r="IK644">
        <v>0</v>
      </c>
    </row>
    <row r="645" spans="1:255" x14ac:dyDescent="0.2">
      <c r="A645" s="2">
        <v>18</v>
      </c>
      <c r="B645" s="2">
        <v>1</v>
      </c>
      <c r="C645" s="2">
        <v>1117</v>
      </c>
      <c r="D645" s="2"/>
      <c r="E645" s="2" t="s">
        <v>754</v>
      </c>
      <c r="F645" s="2" t="s">
        <v>222</v>
      </c>
      <c r="G645" s="2" t="s">
        <v>223</v>
      </c>
      <c r="H645" s="2" t="s">
        <v>160</v>
      </c>
      <c r="I645" s="2">
        <f>I639*J645</f>
        <v>12</v>
      </c>
      <c r="J645" s="2">
        <v>51.282051282051277</v>
      </c>
      <c r="K645" s="2">
        <v>51.282051000000003</v>
      </c>
      <c r="L645" s="2"/>
      <c r="M645" s="2"/>
      <c r="N645" s="2"/>
      <c r="O645" s="2">
        <f>ROUND(CP645,2)</f>
        <v>114024</v>
      </c>
      <c r="P645" s="2">
        <f>ROUND(ROUND(CQ645*I645,0)/BC645,2)</f>
        <v>114024</v>
      </c>
      <c r="Q645" s="2">
        <f>ROUND(CR645*I645,2)</f>
        <v>0</v>
      </c>
      <c r="R645" s="2">
        <f>ROUND(CS645*I645,2)</f>
        <v>0</v>
      </c>
      <c r="S645" s="2">
        <f>ROUND(CT645*I645,2)</f>
        <v>0</v>
      </c>
      <c r="T645" s="2">
        <f>ROUND(CU645*I645,2)</f>
        <v>0</v>
      </c>
      <c r="U645" s="2">
        <f t="shared" si="409"/>
        <v>0</v>
      </c>
      <c r="V645" s="2">
        <f t="shared" si="410"/>
        <v>0</v>
      </c>
      <c r="W645" s="2">
        <f>ROUND(CX645*I645,2)</f>
        <v>0</v>
      </c>
      <c r="X645" s="2">
        <f>ROUND(CY645,2)</f>
        <v>0</v>
      </c>
      <c r="Y645" s="2">
        <f>ROUND(CZ645,2)</f>
        <v>0</v>
      </c>
      <c r="Z645" s="2"/>
      <c r="AA645" s="2">
        <v>53551706</v>
      </c>
      <c r="AB645" s="2">
        <f t="shared" si="411"/>
        <v>9501.98</v>
      </c>
      <c r="AC645" s="2">
        <f t="shared" si="412"/>
        <v>9501.98</v>
      </c>
      <c r="AD645" s="2">
        <f t="shared" si="430"/>
        <v>0</v>
      </c>
      <c r="AE645" s="2">
        <f t="shared" si="431"/>
        <v>0</v>
      </c>
      <c r="AF645" s="2">
        <f t="shared" si="431"/>
        <v>0</v>
      </c>
      <c r="AG645" s="2">
        <f t="shared" si="413"/>
        <v>0</v>
      </c>
      <c r="AH645" s="2">
        <f t="shared" si="432"/>
        <v>0</v>
      </c>
      <c r="AI645" s="2">
        <f t="shared" si="432"/>
        <v>0</v>
      </c>
      <c r="AJ645" s="2">
        <f t="shared" si="414"/>
        <v>0</v>
      </c>
      <c r="AK645" s="2">
        <v>9501.98</v>
      </c>
      <c r="AL645" s="2">
        <v>9501.98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108</v>
      </c>
      <c r="AU645" s="2">
        <v>55</v>
      </c>
      <c r="AV645" s="2">
        <v>1</v>
      </c>
      <c r="AW645" s="2">
        <v>1</v>
      </c>
      <c r="AX645" s="2"/>
      <c r="AY645" s="2"/>
      <c r="AZ645" s="2">
        <v>1</v>
      </c>
      <c r="BA645" s="2">
        <v>1</v>
      </c>
      <c r="BB645" s="2">
        <v>1</v>
      </c>
      <c r="BC645" s="2">
        <v>1</v>
      </c>
      <c r="BD645" s="2" t="s">
        <v>3</v>
      </c>
      <c r="BE645" s="2" t="s">
        <v>3</v>
      </c>
      <c r="BF645" s="2" t="s">
        <v>3</v>
      </c>
      <c r="BG645" s="2" t="s">
        <v>3</v>
      </c>
      <c r="BH645" s="2">
        <v>3</v>
      </c>
      <c r="BI645" s="2">
        <v>1</v>
      </c>
      <c r="BJ645" s="2" t="s">
        <v>224</v>
      </c>
      <c r="BK645" s="2"/>
      <c r="BL645" s="2"/>
      <c r="BM645" s="2">
        <v>10001</v>
      </c>
      <c r="BN645" s="2">
        <v>0</v>
      </c>
      <c r="BO645" s="2" t="s">
        <v>3</v>
      </c>
      <c r="BP645" s="2">
        <v>0</v>
      </c>
      <c r="BQ645" s="2">
        <v>2</v>
      </c>
      <c r="BR645" s="2">
        <v>0</v>
      </c>
      <c r="BS645" s="2">
        <v>1</v>
      </c>
      <c r="BT645" s="2">
        <v>1</v>
      </c>
      <c r="BU645" s="2">
        <v>1</v>
      </c>
      <c r="BV645" s="2">
        <v>1</v>
      </c>
      <c r="BW645" s="2">
        <v>1</v>
      </c>
      <c r="BX645" s="2">
        <v>1</v>
      </c>
      <c r="BY645" s="2" t="s">
        <v>3</v>
      </c>
      <c r="BZ645" s="2">
        <v>108</v>
      </c>
      <c r="CA645" s="2">
        <v>55</v>
      </c>
      <c r="CB645" s="2" t="s">
        <v>3</v>
      </c>
      <c r="CC645" s="2"/>
      <c r="CD645" s="2"/>
      <c r="CE645" s="2">
        <v>0</v>
      </c>
      <c r="CF645" s="2">
        <v>0</v>
      </c>
      <c r="CG645" s="2">
        <v>0</v>
      </c>
      <c r="CH645" s="2"/>
      <c r="CI645" s="2"/>
      <c r="CJ645" s="2"/>
      <c r="CK645" s="2"/>
      <c r="CL645" s="2"/>
      <c r="CM645" s="2">
        <v>0</v>
      </c>
      <c r="CN645" s="2" t="s">
        <v>3</v>
      </c>
      <c r="CO645" s="2">
        <v>0</v>
      </c>
      <c r="CP645" s="2">
        <f t="shared" si="415"/>
        <v>114024</v>
      </c>
      <c r="CQ645" s="2">
        <f>AC645</f>
        <v>9501.98</v>
      </c>
      <c r="CR645" s="2">
        <f t="shared" si="417"/>
        <v>0</v>
      </c>
      <c r="CS645" s="2">
        <f t="shared" si="418"/>
        <v>0</v>
      </c>
      <c r="CT645" s="2">
        <f t="shared" si="419"/>
        <v>0</v>
      </c>
      <c r="CU645" s="2">
        <f t="shared" si="420"/>
        <v>0</v>
      </c>
      <c r="CV645" s="2">
        <f t="shared" si="421"/>
        <v>0</v>
      </c>
      <c r="CW645" s="2">
        <f t="shared" si="422"/>
        <v>0</v>
      </c>
      <c r="CX645" s="2">
        <f t="shared" si="423"/>
        <v>0</v>
      </c>
      <c r="CY645" s="2">
        <f t="shared" si="424"/>
        <v>0</v>
      </c>
      <c r="CZ645" s="2">
        <f t="shared" si="425"/>
        <v>0</v>
      </c>
      <c r="DA645" s="2"/>
      <c r="DB645" s="2"/>
      <c r="DC645" s="2" t="s">
        <v>3</v>
      </c>
      <c r="DD645" s="2" t="s">
        <v>3</v>
      </c>
      <c r="DE645" s="2" t="s">
        <v>3</v>
      </c>
      <c r="DF645" s="2" t="s">
        <v>3</v>
      </c>
      <c r="DG645" s="2" t="s">
        <v>3</v>
      </c>
      <c r="DH645" s="2" t="s">
        <v>3</v>
      </c>
      <c r="DI645" s="2" t="s">
        <v>3</v>
      </c>
      <c r="DJ645" s="2" t="s">
        <v>3</v>
      </c>
      <c r="DK645" s="2" t="s">
        <v>3</v>
      </c>
      <c r="DL645" s="2" t="s">
        <v>3</v>
      </c>
      <c r="DM645" s="2" t="s">
        <v>3</v>
      </c>
      <c r="DN645" s="2">
        <v>0</v>
      </c>
      <c r="DO645" s="2">
        <v>0</v>
      </c>
      <c r="DP645" s="2">
        <v>1</v>
      </c>
      <c r="DQ645" s="2">
        <v>1</v>
      </c>
      <c r="DR645" s="2"/>
      <c r="DS645" s="2"/>
      <c r="DT645" s="2"/>
      <c r="DU645" s="2">
        <v>1010</v>
      </c>
      <c r="DV645" s="2" t="s">
        <v>160</v>
      </c>
      <c r="DW645" s="2" t="s">
        <v>160</v>
      </c>
      <c r="DX645" s="2">
        <v>1</v>
      </c>
      <c r="DY645" s="2"/>
      <c r="DZ645" s="2" t="s">
        <v>3</v>
      </c>
      <c r="EA645" s="2" t="s">
        <v>3</v>
      </c>
      <c r="EB645" s="2" t="s">
        <v>3</v>
      </c>
      <c r="EC645" s="2" t="s">
        <v>3</v>
      </c>
      <c r="ED645" s="2"/>
      <c r="EE645" s="2">
        <v>53551115</v>
      </c>
      <c r="EF645" s="2">
        <v>2</v>
      </c>
      <c r="EG645" s="2" t="s">
        <v>38</v>
      </c>
      <c r="EH645" s="2">
        <v>10</v>
      </c>
      <c r="EI645" s="2" t="s">
        <v>503</v>
      </c>
      <c r="EJ645" s="2">
        <v>1</v>
      </c>
      <c r="EK645" s="2">
        <v>10001</v>
      </c>
      <c r="EL645" s="2" t="s">
        <v>503</v>
      </c>
      <c r="EM645" s="2" t="s">
        <v>504</v>
      </c>
      <c r="EN645" s="2"/>
      <c r="EO645" s="2" t="s">
        <v>3</v>
      </c>
      <c r="EP645" s="2"/>
      <c r="EQ645" s="2">
        <v>0</v>
      </c>
      <c r="ER645" s="2">
        <v>9501.98</v>
      </c>
      <c r="ES645" s="2">
        <v>9501.98</v>
      </c>
      <c r="ET645" s="2">
        <v>0</v>
      </c>
      <c r="EU645" s="2">
        <v>0</v>
      </c>
      <c r="EV645" s="2">
        <v>0</v>
      </c>
      <c r="EW645" s="2">
        <v>0</v>
      </c>
      <c r="EX645" s="2">
        <v>0</v>
      </c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>
        <v>0</v>
      </c>
      <c r="FR645" s="2">
        <f>ROUND(IF(AND(BH645=3,BI645=3),P645,0),2)</f>
        <v>0</v>
      </c>
      <c r="FS645" s="2">
        <v>0</v>
      </c>
      <c r="FT645" s="2"/>
      <c r="FU645" s="2"/>
      <c r="FV645" s="2"/>
      <c r="FW645" s="2"/>
      <c r="FX645" s="2">
        <v>108</v>
      </c>
      <c r="FY645" s="2">
        <v>55</v>
      </c>
      <c r="FZ645" s="2"/>
      <c r="GA645" s="2" t="s">
        <v>3</v>
      </c>
      <c r="GB645" s="2"/>
      <c r="GC645" s="2"/>
      <c r="GD645" s="2">
        <v>1</v>
      </c>
      <c r="GE645" s="2">
        <v>9501.98</v>
      </c>
      <c r="GF645" s="2">
        <v>-2066279378</v>
      </c>
      <c r="GG645" s="2">
        <v>2</v>
      </c>
      <c r="GH645" s="2">
        <v>0</v>
      </c>
      <c r="GI645" s="2">
        <v>-2</v>
      </c>
      <c r="GJ645" s="2">
        <v>0</v>
      </c>
      <c r="GK645" s="2">
        <v>0</v>
      </c>
      <c r="GL645" s="2">
        <f>ROUND(IF(AND(BH645=3,BI645=3,FS645&lt;&gt;0),P645,0),2)</f>
        <v>0</v>
      </c>
      <c r="GM645" s="2">
        <f>ROUND(O645+X645+Y645,2)+GX645</f>
        <v>114024</v>
      </c>
      <c r="GN645" s="2">
        <f>IF(OR(BI645=0,BI645=1),ROUND(O645+X645+Y645,2),0)</f>
        <v>114024</v>
      </c>
      <c r="GO645" s="2">
        <f>IF(BI645=2,ROUND(O645+X645+Y645,2),0)</f>
        <v>0</v>
      </c>
      <c r="GP645" s="2">
        <f>IF(BI645=4,ROUND(O645+X645+Y645,2)+GX645,0)</f>
        <v>0</v>
      </c>
      <c r="GQ645" s="2"/>
      <c r="GR645" s="2">
        <v>3</v>
      </c>
      <c r="GS645" s="2">
        <v>1</v>
      </c>
      <c r="GT645" s="2">
        <v>0</v>
      </c>
      <c r="GU645" s="2" t="s">
        <v>3</v>
      </c>
      <c r="GV645" s="2">
        <f t="shared" si="426"/>
        <v>0</v>
      </c>
      <c r="GW645" s="2">
        <v>1</v>
      </c>
      <c r="GX645" s="2">
        <f>ROUND(HC645*I645,2)</f>
        <v>0</v>
      </c>
      <c r="GY645" s="2"/>
      <c r="GZ645" s="2"/>
      <c r="HA645" s="2">
        <v>0</v>
      </c>
      <c r="HB645" s="2">
        <v>0</v>
      </c>
      <c r="HC645" s="2">
        <f t="shared" si="427"/>
        <v>0</v>
      </c>
      <c r="HD645" s="2"/>
      <c r="HE645" s="2" t="s">
        <v>3</v>
      </c>
      <c r="HF645" s="2" t="s">
        <v>3</v>
      </c>
      <c r="HG645" s="2">
        <f>ROUND(AC645*I645,0)</f>
        <v>114024</v>
      </c>
      <c r="HH645" s="2"/>
      <c r="HI645" s="2"/>
      <c r="HJ645" s="2"/>
      <c r="HK645" s="2"/>
      <c r="HL645" s="2"/>
      <c r="HM645" s="2" t="s">
        <v>3</v>
      </c>
      <c r="HN645" s="2" t="s">
        <v>505</v>
      </c>
      <c r="HO645" s="2" t="s">
        <v>506</v>
      </c>
      <c r="HP645" s="2" t="s">
        <v>503</v>
      </c>
      <c r="HQ645" s="2" t="s">
        <v>503</v>
      </c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>
        <v>0</v>
      </c>
      <c r="IL645" s="2"/>
      <c r="IM645" s="2"/>
      <c r="IN645" s="2"/>
      <c r="IO645" s="2"/>
      <c r="IP645" s="2"/>
      <c r="IQ645" s="2"/>
      <c r="IR645" s="2"/>
      <c r="IS645" s="2"/>
      <c r="IT645" s="2"/>
      <c r="IU645" s="2"/>
    </row>
    <row r="646" spans="1:255" x14ac:dyDescent="0.2">
      <c r="A646">
        <v>18</v>
      </c>
      <c r="B646">
        <v>1</v>
      </c>
      <c r="C646">
        <v>1132</v>
      </c>
      <c r="E646" t="s">
        <v>754</v>
      </c>
      <c r="F646" t="s">
        <v>222</v>
      </c>
      <c r="G646" t="s">
        <v>223</v>
      </c>
      <c r="H646" t="s">
        <v>160</v>
      </c>
      <c r="I646">
        <f>I640*J646</f>
        <v>12</v>
      </c>
      <c r="J646">
        <v>51.282051282051277</v>
      </c>
      <c r="K646">
        <v>51.282051000000003</v>
      </c>
      <c r="O646">
        <f>ROUND(CP646,0)</f>
        <v>114024</v>
      </c>
      <c r="P646">
        <f>ROUND(CQ646*I646,0)</f>
        <v>114024</v>
      </c>
      <c r="Q646">
        <f>ROUND(CR646*I646,0)</f>
        <v>0</v>
      </c>
      <c r="R646">
        <f>ROUND(CS646*I646,0)</f>
        <v>0</v>
      </c>
      <c r="S646">
        <f>ROUND(CT646*I646,0)</f>
        <v>0</v>
      </c>
      <c r="T646">
        <f>ROUND(CU646*I646,0)</f>
        <v>0</v>
      </c>
      <c r="U646">
        <f t="shared" si="409"/>
        <v>0</v>
      </c>
      <c r="V646">
        <f t="shared" si="410"/>
        <v>0</v>
      </c>
      <c r="W646">
        <f>ROUND(CX646*I646,0)</f>
        <v>0</v>
      </c>
      <c r="X646">
        <f>ROUND(CY646,0)</f>
        <v>0</v>
      </c>
      <c r="Y646">
        <f>ROUND(CZ646,0)</f>
        <v>0</v>
      </c>
      <c r="AA646">
        <v>53551707</v>
      </c>
      <c r="AB646">
        <f t="shared" si="411"/>
        <v>9501.98</v>
      </c>
      <c r="AC646">
        <f t="shared" si="412"/>
        <v>9501.98</v>
      </c>
      <c r="AD646">
        <f t="shared" si="430"/>
        <v>0</v>
      </c>
      <c r="AE646">
        <f t="shared" si="431"/>
        <v>0</v>
      </c>
      <c r="AF646">
        <f t="shared" si="431"/>
        <v>0</v>
      </c>
      <c r="AG646">
        <f t="shared" si="413"/>
        <v>0</v>
      </c>
      <c r="AH646">
        <f t="shared" si="432"/>
        <v>0</v>
      </c>
      <c r="AI646">
        <f t="shared" si="432"/>
        <v>0</v>
      </c>
      <c r="AJ646">
        <f t="shared" si="414"/>
        <v>0</v>
      </c>
      <c r="AK646">
        <v>9501.98</v>
      </c>
      <c r="AL646">
        <v>9501.98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108</v>
      </c>
      <c r="AU646">
        <v>55</v>
      </c>
      <c r="AV646">
        <v>1</v>
      </c>
      <c r="AW646">
        <v>1</v>
      </c>
      <c r="AZ646">
        <v>1</v>
      </c>
      <c r="BA646">
        <v>1</v>
      </c>
      <c r="BB646">
        <v>1</v>
      </c>
      <c r="BC646">
        <v>6.14</v>
      </c>
      <c r="BD646" t="s">
        <v>3</v>
      </c>
      <c r="BE646" t="s">
        <v>3</v>
      </c>
      <c r="BF646" t="s">
        <v>3</v>
      </c>
      <c r="BG646" t="s">
        <v>3</v>
      </c>
      <c r="BH646">
        <v>3</v>
      </c>
      <c r="BI646">
        <v>1</v>
      </c>
      <c r="BJ646" t="s">
        <v>224</v>
      </c>
      <c r="BM646">
        <v>10001</v>
      </c>
      <c r="BN646">
        <v>0</v>
      </c>
      <c r="BO646" t="s">
        <v>30</v>
      </c>
      <c r="BP646">
        <v>1</v>
      </c>
      <c r="BQ646">
        <v>2</v>
      </c>
      <c r="BR646">
        <v>0</v>
      </c>
      <c r="BS646">
        <v>1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3</v>
      </c>
      <c r="BZ646">
        <v>108</v>
      </c>
      <c r="CA646">
        <v>55</v>
      </c>
      <c r="CB646" t="s">
        <v>3</v>
      </c>
      <c r="CE646">
        <v>0</v>
      </c>
      <c r="CF646">
        <v>0</v>
      </c>
      <c r="CG646">
        <v>0</v>
      </c>
      <c r="CM646">
        <v>0</v>
      </c>
      <c r="CN646" t="s">
        <v>3</v>
      </c>
      <c r="CO646">
        <v>0</v>
      </c>
      <c r="CP646">
        <f t="shared" si="415"/>
        <v>114024</v>
      </c>
      <c r="CQ646">
        <f>AC646</f>
        <v>9501.98</v>
      </c>
      <c r="CR646">
        <f t="shared" si="417"/>
        <v>0</v>
      </c>
      <c r="CS646">
        <f t="shared" si="418"/>
        <v>0</v>
      </c>
      <c r="CT646">
        <f t="shared" si="419"/>
        <v>0</v>
      </c>
      <c r="CU646">
        <f t="shared" si="420"/>
        <v>0</v>
      </c>
      <c r="CV646">
        <f t="shared" si="421"/>
        <v>0</v>
      </c>
      <c r="CW646">
        <f t="shared" si="422"/>
        <v>0</v>
      </c>
      <c r="CX646">
        <f t="shared" si="423"/>
        <v>0</v>
      </c>
      <c r="CY646">
        <f t="shared" si="424"/>
        <v>0</v>
      </c>
      <c r="CZ646">
        <f t="shared" si="425"/>
        <v>0</v>
      </c>
      <c r="DC646" t="s">
        <v>3</v>
      </c>
      <c r="DD646" t="s">
        <v>3</v>
      </c>
      <c r="DE646" t="s">
        <v>3</v>
      </c>
      <c r="DF646" t="s">
        <v>3</v>
      </c>
      <c r="DG646" t="s">
        <v>3</v>
      </c>
      <c r="DH646" t="s">
        <v>3</v>
      </c>
      <c r="DI646" t="s">
        <v>3</v>
      </c>
      <c r="DJ646" t="s">
        <v>3</v>
      </c>
      <c r="DK646" t="s">
        <v>3</v>
      </c>
      <c r="DL646" t="s">
        <v>3</v>
      </c>
      <c r="DM646" t="s">
        <v>3</v>
      </c>
      <c r="DN646">
        <v>0</v>
      </c>
      <c r="DO646">
        <v>0</v>
      </c>
      <c r="DP646">
        <v>1</v>
      </c>
      <c r="DQ646">
        <v>1</v>
      </c>
      <c r="DU646">
        <v>1010</v>
      </c>
      <c r="DV646" t="s">
        <v>160</v>
      </c>
      <c r="DW646" t="s">
        <v>160</v>
      </c>
      <c r="DX646">
        <v>1</v>
      </c>
      <c r="DZ646" t="s">
        <v>3</v>
      </c>
      <c r="EA646" t="s">
        <v>3</v>
      </c>
      <c r="EB646" t="s">
        <v>3</v>
      </c>
      <c r="EC646" t="s">
        <v>3</v>
      </c>
      <c r="EE646">
        <v>53551115</v>
      </c>
      <c r="EF646">
        <v>2</v>
      </c>
      <c r="EG646" t="s">
        <v>38</v>
      </c>
      <c r="EH646">
        <v>10</v>
      </c>
      <c r="EI646" t="s">
        <v>503</v>
      </c>
      <c r="EJ646">
        <v>1</v>
      </c>
      <c r="EK646">
        <v>10001</v>
      </c>
      <c r="EL646" t="s">
        <v>503</v>
      </c>
      <c r="EM646" t="s">
        <v>504</v>
      </c>
      <c r="EO646" t="s">
        <v>3</v>
      </c>
      <c r="EQ646">
        <v>0</v>
      </c>
      <c r="ER646">
        <v>9501.98</v>
      </c>
      <c r="ES646">
        <v>9501.98</v>
      </c>
      <c r="ET646">
        <v>0</v>
      </c>
      <c r="EU646">
        <v>0</v>
      </c>
      <c r="EV646">
        <v>0</v>
      </c>
      <c r="EW646">
        <v>0</v>
      </c>
      <c r="EX646">
        <v>0</v>
      </c>
      <c r="FQ646">
        <v>0</v>
      </c>
      <c r="FR646">
        <f>ROUND(IF(AND(BH646=3,BI646=3),P646,0),0)</f>
        <v>0</v>
      </c>
      <c r="FS646">
        <v>0</v>
      </c>
      <c r="FX646">
        <v>108</v>
      </c>
      <c r="FY646">
        <v>55</v>
      </c>
      <c r="GA646" t="s">
        <v>3</v>
      </c>
      <c r="GD646">
        <v>1</v>
      </c>
      <c r="GE646">
        <v>1547.55</v>
      </c>
      <c r="GF646">
        <v>-2066279378</v>
      </c>
      <c r="GG646">
        <v>2</v>
      </c>
      <c r="GH646">
        <v>1</v>
      </c>
      <c r="GI646">
        <v>5</v>
      </c>
      <c r="GJ646">
        <v>0</v>
      </c>
      <c r="GK646">
        <v>0</v>
      </c>
      <c r="GL646">
        <f>ROUND(IF(AND(BH646=3,BI646=3,FS646&lt;&gt;0),P646,0),0)</f>
        <v>0</v>
      </c>
      <c r="GM646">
        <f>ROUND(O646+X646+Y646,0)+GX646</f>
        <v>114024</v>
      </c>
      <c r="GN646">
        <f>IF(OR(BI646=0,BI646=1),ROUND(O646+X646+Y646,0),0)</f>
        <v>114024</v>
      </c>
      <c r="GO646">
        <f>IF(BI646=2,ROUND(O646+X646+Y646,0),0)</f>
        <v>0</v>
      </c>
      <c r="GP646">
        <f>IF(BI646=4,ROUND(O646+X646+Y646,0)+GX646,0)</f>
        <v>0</v>
      </c>
      <c r="GR646">
        <v>3</v>
      </c>
      <c r="GS646">
        <v>1</v>
      </c>
      <c r="GT646">
        <v>0</v>
      </c>
      <c r="GU646" t="s">
        <v>3</v>
      </c>
      <c r="GV646">
        <f t="shared" si="426"/>
        <v>0</v>
      </c>
      <c r="GW646">
        <v>1</v>
      </c>
      <c r="GX646">
        <f>ROUND(HC646*I646,0)</f>
        <v>0</v>
      </c>
      <c r="HA646">
        <v>0</v>
      </c>
      <c r="HB646">
        <v>0</v>
      </c>
      <c r="HC646">
        <f t="shared" si="427"/>
        <v>0</v>
      </c>
      <c r="HE646" t="s">
        <v>3</v>
      </c>
      <c r="HF646" t="s">
        <v>3</v>
      </c>
      <c r="HG646">
        <f>ROUND(AC646*I646,0)</f>
        <v>114024</v>
      </c>
      <c r="HM646" t="s">
        <v>3</v>
      </c>
      <c r="HN646" t="s">
        <v>505</v>
      </c>
      <c r="HO646" t="s">
        <v>506</v>
      </c>
      <c r="HP646" t="s">
        <v>503</v>
      </c>
      <c r="HQ646" t="s">
        <v>503</v>
      </c>
      <c r="IK646">
        <v>0</v>
      </c>
    </row>
    <row r="648" spans="1:255" x14ac:dyDescent="0.2">
      <c r="A648" s="3">
        <v>51</v>
      </c>
      <c r="B648" s="3">
        <f>B625</f>
        <v>1</v>
      </c>
      <c r="C648" s="3">
        <f>A625</f>
        <v>4</v>
      </c>
      <c r="D648" s="3">
        <f>ROW(A625)</f>
        <v>625</v>
      </c>
      <c r="E648" s="3"/>
      <c r="F648" s="3" t="str">
        <f>IF(F625&lt;&gt;"",F625,"")</f>
        <v/>
      </c>
      <c r="G648" s="3" t="str">
        <f>IF(G625&lt;&gt;"",G625,"")</f>
        <v>8. Дверные проемы (кабинеты)</v>
      </c>
      <c r="H648" s="3">
        <v>0</v>
      </c>
      <c r="I648" s="3"/>
      <c r="J648" s="3"/>
      <c r="K648" s="3"/>
      <c r="L648" s="3"/>
      <c r="M648" s="3"/>
      <c r="N648" s="3"/>
      <c r="O648" s="3">
        <f t="shared" ref="O648:T648" si="433">ROUND(AB648,0)</f>
        <v>179902</v>
      </c>
      <c r="P648" s="3">
        <f t="shared" si="433"/>
        <v>178495</v>
      </c>
      <c r="Q648" s="3">
        <f t="shared" si="433"/>
        <v>248</v>
      </c>
      <c r="R648" s="3">
        <f t="shared" si="433"/>
        <v>38</v>
      </c>
      <c r="S648" s="3">
        <f t="shared" si="433"/>
        <v>1159</v>
      </c>
      <c r="T648" s="3">
        <f t="shared" si="433"/>
        <v>0</v>
      </c>
      <c r="U648" s="3">
        <f>AH648</f>
        <v>132.68549580000001</v>
      </c>
      <c r="V648" s="3">
        <f>AI648</f>
        <v>2.803253271</v>
      </c>
      <c r="W648" s="3">
        <f>ROUND(AJ648,0)</f>
        <v>21</v>
      </c>
      <c r="X648" s="3">
        <f>ROUND(AK648,0)</f>
        <v>1150</v>
      </c>
      <c r="Y648" s="3">
        <f>ROUND(AL648,0)</f>
        <v>592</v>
      </c>
      <c r="Z648" s="3"/>
      <c r="AA648" s="3"/>
      <c r="AB648" s="3">
        <f>ROUND(SUMIF(AA629:AA646,"=53551706",O629:O646),0)</f>
        <v>179902</v>
      </c>
      <c r="AC648" s="3">
        <f>ROUND(SUMIF(AA629:AA646,"=53551706",P629:P646),0)</f>
        <v>178495</v>
      </c>
      <c r="AD648" s="3">
        <f>ROUND(SUMIF(AA629:AA646,"=53551706",Q629:Q646),0)</f>
        <v>248</v>
      </c>
      <c r="AE648" s="3">
        <f>ROUND(SUMIF(AA629:AA646,"=53551706",R629:R646),0)</f>
        <v>38</v>
      </c>
      <c r="AF648" s="3">
        <f>ROUND(SUMIF(AA629:AA646,"=53551706",S629:S646),0)</f>
        <v>1159</v>
      </c>
      <c r="AG648" s="3">
        <f>ROUND(SUMIF(AA629:AA646,"=53551706",T629:T646),0)</f>
        <v>0</v>
      </c>
      <c r="AH648" s="3">
        <f>SUMIF(AA629:AA646,"=53551706",U629:U646)</f>
        <v>132.68549580000001</v>
      </c>
      <c r="AI648" s="3">
        <f>SUMIF(AA629:AA646,"=53551706",V629:V646)</f>
        <v>2.803253271</v>
      </c>
      <c r="AJ648" s="3">
        <f>ROUND(SUMIF(AA629:AA646,"=53551706",W629:W646),0)</f>
        <v>21</v>
      </c>
      <c r="AK648" s="3">
        <f>ROUND(SUMIF(AA629:AA646,"=53551706",X629:X646),0)</f>
        <v>1150</v>
      </c>
      <c r="AL648" s="3">
        <f>ROUND(SUMIF(AA629:AA646,"=53551706",Y629:Y646),0)</f>
        <v>592</v>
      </c>
      <c r="AM648" s="3"/>
      <c r="AN648" s="3"/>
      <c r="AO648" s="3">
        <f t="shared" ref="AO648:BD648" si="434">ROUND(BX648,0)</f>
        <v>0</v>
      </c>
      <c r="AP648" s="3">
        <f t="shared" si="434"/>
        <v>0</v>
      </c>
      <c r="AQ648" s="3">
        <f t="shared" si="434"/>
        <v>0</v>
      </c>
      <c r="AR648" s="3">
        <f t="shared" si="434"/>
        <v>181643</v>
      </c>
      <c r="AS648" s="3">
        <f t="shared" si="434"/>
        <v>181643</v>
      </c>
      <c r="AT648" s="3">
        <f t="shared" si="434"/>
        <v>0</v>
      </c>
      <c r="AU648" s="3">
        <f t="shared" si="434"/>
        <v>0</v>
      </c>
      <c r="AV648" s="3">
        <f t="shared" si="434"/>
        <v>178495</v>
      </c>
      <c r="AW648" s="3">
        <f t="shared" si="434"/>
        <v>178495</v>
      </c>
      <c r="AX648" s="3">
        <f t="shared" si="434"/>
        <v>0</v>
      </c>
      <c r="AY648" s="3">
        <f t="shared" si="434"/>
        <v>178495</v>
      </c>
      <c r="AZ648" s="3">
        <f t="shared" si="434"/>
        <v>0</v>
      </c>
      <c r="BA648" s="3">
        <f t="shared" si="434"/>
        <v>0</v>
      </c>
      <c r="BB648" s="3">
        <f t="shared" si="434"/>
        <v>0</v>
      </c>
      <c r="BC648" s="3">
        <f t="shared" si="434"/>
        <v>0</v>
      </c>
      <c r="BD648" s="3">
        <f t="shared" si="434"/>
        <v>0</v>
      </c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>
        <f>ROUND(SUMIF(AA629:AA646,"=53551706",FQ629:FQ646),0)</f>
        <v>0</v>
      </c>
      <c r="BY648" s="3">
        <f>ROUND(SUMIF(AA629:AA646,"=53551706",FR629:FR646),0)</f>
        <v>0</v>
      </c>
      <c r="BZ648" s="3">
        <f>ROUND(SUMIF(AA629:AA646,"=53551706",GL629:GL646),0)</f>
        <v>0</v>
      </c>
      <c r="CA648" s="3">
        <f>ROUND(SUMIF(AA629:AA646,"=53551706",GM629:GM646),0)</f>
        <v>181643</v>
      </c>
      <c r="CB648" s="3">
        <f>ROUND(SUMIF(AA629:AA646,"=53551706",GN629:GN646),0)</f>
        <v>181643</v>
      </c>
      <c r="CC648" s="3">
        <f>ROUND(SUMIF(AA629:AA646,"=53551706",GO629:GO646),0)</f>
        <v>0</v>
      </c>
      <c r="CD648" s="3">
        <f>ROUND(SUMIF(AA629:AA646,"=53551706",GP629:GP646),0)</f>
        <v>0</v>
      </c>
      <c r="CE648" s="3">
        <f>AC648-BX648</f>
        <v>178495</v>
      </c>
      <c r="CF648" s="3">
        <f>AC648-BY648</f>
        <v>178495</v>
      </c>
      <c r="CG648" s="3">
        <f>BX648-BZ648</f>
        <v>0</v>
      </c>
      <c r="CH648" s="3">
        <f>AC648-BX648-BY648+BZ648</f>
        <v>178495</v>
      </c>
      <c r="CI648" s="3">
        <f>BY648-BZ648</f>
        <v>0</v>
      </c>
      <c r="CJ648" s="3">
        <f>ROUND(SUMIF(AA629:AA646,"=53551706",GX629:GX646),0)</f>
        <v>0</v>
      </c>
      <c r="CK648" s="3">
        <f>ROUND(SUMIF(AA629:AA646,"=53551706",GY629:GY646),0)</f>
        <v>0</v>
      </c>
      <c r="CL648" s="3">
        <f>ROUND(SUMIF(AA629:AA646,"=53551706",GZ629:GZ646),0)</f>
        <v>0</v>
      </c>
      <c r="CM648" s="3">
        <f>ROUND(SUMIF(AA629:AA646,"=53551706",HD629:HD646),0)</f>
        <v>0</v>
      </c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4">
        <f t="shared" ref="DG648:DL648" si="435">ROUND(DT648,0)</f>
        <v>581358</v>
      </c>
      <c r="DH648" s="4">
        <f t="shared" si="435"/>
        <v>536596</v>
      </c>
      <c r="DI648" s="4">
        <f t="shared" si="435"/>
        <v>3928</v>
      </c>
      <c r="DJ648" s="4">
        <f t="shared" si="435"/>
        <v>1334</v>
      </c>
      <c r="DK648" s="4">
        <f t="shared" si="435"/>
        <v>40834</v>
      </c>
      <c r="DL648" s="4">
        <f t="shared" si="435"/>
        <v>0</v>
      </c>
      <c r="DM648" s="4">
        <f>DZ648</f>
        <v>132.68549580000001</v>
      </c>
      <c r="DN648" s="4">
        <f>EA648</f>
        <v>2.803253271</v>
      </c>
      <c r="DO648" s="4">
        <f>ROUND(EB648,0)</f>
        <v>22</v>
      </c>
      <c r="DP648" s="4">
        <f>ROUND(EC648,0)</f>
        <v>40527</v>
      </c>
      <c r="DQ648" s="4">
        <f>ROUND(ED648,0)</f>
        <v>20846</v>
      </c>
      <c r="DR648" s="4"/>
      <c r="DS648" s="4"/>
      <c r="DT648" s="4">
        <f>ROUND(SUMIF(AA629:AA646,"=53551707",O629:O646),0)</f>
        <v>581358</v>
      </c>
      <c r="DU648" s="4">
        <f>ROUND(SUMIF(AA629:AA646,"=53551707",P629:P646),0)</f>
        <v>536596</v>
      </c>
      <c r="DV648" s="4">
        <f>ROUND(SUMIF(AA629:AA646,"=53551707",Q629:Q646),0)</f>
        <v>3928</v>
      </c>
      <c r="DW648" s="4">
        <f>ROUND(SUMIF(AA629:AA646,"=53551707",R629:R646),0)</f>
        <v>1334</v>
      </c>
      <c r="DX648" s="4">
        <f>ROUND(SUMIF(AA629:AA646,"=53551707",S629:S646),0)</f>
        <v>40834</v>
      </c>
      <c r="DY648" s="4">
        <f>ROUND(SUMIF(AA629:AA646,"=53551707",T629:T646),0)</f>
        <v>0</v>
      </c>
      <c r="DZ648" s="4">
        <f>SUMIF(AA629:AA646,"=53551707",U629:U646)</f>
        <v>132.68549580000001</v>
      </c>
      <c r="EA648" s="4">
        <f>SUMIF(AA629:AA646,"=53551707",V629:V646)</f>
        <v>2.803253271</v>
      </c>
      <c r="EB648" s="4">
        <f>ROUND(SUMIF(AA629:AA646,"=53551707",W629:W646),0)</f>
        <v>22</v>
      </c>
      <c r="EC648" s="4">
        <f>ROUND(SUMIF(AA629:AA646,"=53551707",X629:X646),0)</f>
        <v>40527</v>
      </c>
      <c r="ED648" s="4">
        <f>ROUND(SUMIF(AA629:AA646,"=53551707",Y629:Y646),0)</f>
        <v>20846</v>
      </c>
      <c r="EE648" s="4"/>
      <c r="EF648" s="4"/>
      <c r="EG648" s="4">
        <f t="shared" ref="EG648:EV648" si="436">ROUND(FP648,0)</f>
        <v>0</v>
      </c>
      <c r="EH648" s="4">
        <f t="shared" si="436"/>
        <v>0</v>
      </c>
      <c r="EI648" s="4">
        <f t="shared" si="436"/>
        <v>0</v>
      </c>
      <c r="EJ648" s="4">
        <f t="shared" si="436"/>
        <v>642731</v>
      </c>
      <c r="EK648" s="4">
        <f t="shared" si="436"/>
        <v>642731</v>
      </c>
      <c r="EL648" s="4">
        <f t="shared" si="436"/>
        <v>0</v>
      </c>
      <c r="EM648" s="4">
        <f t="shared" si="436"/>
        <v>0</v>
      </c>
      <c r="EN648" s="4">
        <f t="shared" si="436"/>
        <v>536596</v>
      </c>
      <c r="EO648" s="4">
        <f t="shared" si="436"/>
        <v>536596</v>
      </c>
      <c r="EP648" s="4">
        <f t="shared" si="436"/>
        <v>0</v>
      </c>
      <c r="EQ648" s="4">
        <f t="shared" si="436"/>
        <v>536596</v>
      </c>
      <c r="ER648" s="4">
        <f t="shared" si="436"/>
        <v>0</v>
      </c>
      <c r="ES648" s="4">
        <f t="shared" si="436"/>
        <v>0</v>
      </c>
      <c r="ET648" s="4">
        <f t="shared" si="436"/>
        <v>0</v>
      </c>
      <c r="EU648" s="4">
        <f t="shared" si="436"/>
        <v>0</v>
      </c>
      <c r="EV648" s="4">
        <f t="shared" si="436"/>
        <v>0</v>
      </c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>
        <f>ROUND(SUMIF(AA629:AA646,"=53551707",FQ629:FQ646),0)</f>
        <v>0</v>
      </c>
      <c r="FQ648" s="4">
        <f>ROUND(SUMIF(AA629:AA646,"=53551707",FR629:FR646),0)</f>
        <v>0</v>
      </c>
      <c r="FR648" s="4">
        <f>ROUND(SUMIF(AA629:AA646,"=53551707",GL629:GL646),0)</f>
        <v>0</v>
      </c>
      <c r="FS648" s="4">
        <f>ROUND(SUMIF(AA629:AA646,"=53551707",GM629:GM646),0)</f>
        <v>642731</v>
      </c>
      <c r="FT648" s="4">
        <f>ROUND(SUMIF(AA629:AA646,"=53551707",GN629:GN646),0)</f>
        <v>642731</v>
      </c>
      <c r="FU648" s="4">
        <f>ROUND(SUMIF(AA629:AA646,"=53551707",GO629:GO646),0)</f>
        <v>0</v>
      </c>
      <c r="FV648" s="4">
        <f>ROUND(SUMIF(AA629:AA646,"=53551707",GP629:GP646),0)</f>
        <v>0</v>
      </c>
      <c r="FW648" s="4">
        <f>DU648-FP648</f>
        <v>536596</v>
      </c>
      <c r="FX648" s="4">
        <f>DU648-FQ648</f>
        <v>536596</v>
      </c>
      <c r="FY648" s="4">
        <f>FP648-FR648</f>
        <v>0</v>
      </c>
      <c r="FZ648" s="4">
        <f>DU648-FP648-FQ648+FR648</f>
        <v>536596</v>
      </c>
      <c r="GA648" s="4">
        <f>FQ648-FR648</f>
        <v>0</v>
      </c>
      <c r="GB648" s="4">
        <f>ROUND(SUMIF(AA629:AA646,"=53551707",GX629:GX646),0)</f>
        <v>0</v>
      </c>
      <c r="GC648" s="4">
        <f>ROUND(SUMIF(AA629:AA646,"=53551707",GY629:GY646),0)</f>
        <v>0</v>
      </c>
      <c r="GD648" s="4">
        <f>ROUND(SUMIF(AA629:AA646,"=53551707",GZ629:GZ646),0)</f>
        <v>0</v>
      </c>
      <c r="GE648" s="4">
        <f>ROUND(SUMIF(AA629:AA646,"=53551707",HD629:HD646),0)</f>
        <v>0</v>
      </c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>
        <v>0</v>
      </c>
    </row>
    <row r="650" spans="1:255" x14ac:dyDescent="0.2">
      <c r="A650" s="5">
        <v>50</v>
      </c>
      <c r="B650" s="5">
        <v>0</v>
      </c>
      <c r="C650" s="5">
        <v>0</v>
      </c>
      <c r="D650" s="5">
        <v>1</v>
      </c>
      <c r="E650" s="5">
        <v>201</v>
      </c>
      <c r="F650" s="5">
        <f>ROUND(Source!O648,O650)</f>
        <v>179902</v>
      </c>
      <c r="G650" s="5" t="s">
        <v>249</v>
      </c>
      <c r="H650" s="5" t="s">
        <v>250</v>
      </c>
      <c r="I650" s="5"/>
      <c r="J650" s="5"/>
      <c r="K650" s="5">
        <v>201</v>
      </c>
      <c r="L650" s="5">
        <v>1</v>
      </c>
      <c r="M650" s="5">
        <v>3</v>
      </c>
      <c r="N650" s="5" t="s">
        <v>3</v>
      </c>
      <c r="O650" s="5">
        <v>2</v>
      </c>
      <c r="P650" s="5">
        <f>ROUND(Source!DG648,O650)</f>
        <v>581358</v>
      </c>
      <c r="Q650" s="5"/>
      <c r="R650" s="5"/>
      <c r="S650" s="5"/>
      <c r="T650" s="5"/>
      <c r="U650" s="5"/>
      <c r="V650" s="5"/>
      <c r="W650" s="5">
        <v>179901.68</v>
      </c>
      <c r="X650" s="5">
        <v>1</v>
      </c>
      <c r="Y650" s="5">
        <v>179901.68</v>
      </c>
      <c r="Z650" s="5">
        <v>581358</v>
      </c>
      <c r="AA650" s="5">
        <v>1</v>
      </c>
      <c r="AB650" s="5">
        <v>581358</v>
      </c>
    </row>
    <row r="651" spans="1:255" x14ac:dyDescent="0.2">
      <c r="A651" s="5">
        <v>50</v>
      </c>
      <c r="B651" s="5">
        <v>0</v>
      </c>
      <c r="C651" s="5">
        <v>0</v>
      </c>
      <c r="D651" s="5">
        <v>1</v>
      </c>
      <c r="E651" s="5">
        <v>202</v>
      </c>
      <c r="F651" s="5">
        <f>ROUND(Source!P648,O651)</f>
        <v>178495</v>
      </c>
      <c r="G651" s="5" t="s">
        <v>251</v>
      </c>
      <c r="H651" s="5" t="s">
        <v>252</v>
      </c>
      <c r="I651" s="5"/>
      <c r="J651" s="5"/>
      <c r="K651" s="5">
        <v>202</v>
      </c>
      <c r="L651" s="5">
        <v>2</v>
      </c>
      <c r="M651" s="5">
        <v>3</v>
      </c>
      <c r="N651" s="5" t="s">
        <v>3</v>
      </c>
      <c r="O651" s="5">
        <v>2</v>
      </c>
      <c r="P651" s="5">
        <f>ROUND(Source!DH648,O651)</f>
        <v>536596</v>
      </c>
      <c r="Q651" s="5"/>
      <c r="R651" s="5"/>
      <c r="S651" s="5"/>
      <c r="T651" s="5"/>
      <c r="U651" s="5"/>
      <c r="V651" s="5"/>
      <c r="W651" s="5">
        <v>178495.21</v>
      </c>
      <c r="X651" s="5">
        <v>1</v>
      </c>
      <c r="Y651" s="5">
        <v>178495.21</v>
      </c>
      <c r="Z651" s="5">
        <v>536596</v>
      </c>
      <c r="AA651" s="5">
        <v>1</v>
      </c>
      <c r="AB651" s="5">
        <v>536596</v>
      </c>
    </row>
    <row r="652" spans="1:255" x14ac:dyDescent="0.2">
      <c r="A652" s="5">
        <v>50</v>
      </c>
      <c r="B652" s="5">
        <v>0</v>
      </c>
      <c r="C652" s="5">
        <v>0</v>
      </c>
      <c r="D652" s="5">
        <v>1</v>
      </c>
      <c r="E652" s="5">
        <v>222</v>
      </c>
      <c r="F652" s="5">
        <f>ROUND(Source!AO648,O652)</f>
        <v>0</v>
      </c>
      <c r="G652" s="5" t="s">
        <v>253</v>
      </c>
      <c r="H652" s="5" t="s">
        <v>254</v>
      </c>
      <c r="I652" s="5"/>
      <c r="J652" s="5"/>
      <c r="K652" s="5">
        <v>222</v>
      </c>
      <c r="L652" s="5">
        <v>3</v>
      </c>
      <c r="M652" s="5">
        <v>3</v>
      </c>
      <c r="N652" s="5" t="s">
        <v>3</v>
      </c>
      <c r="O652" s="5">
        <v>2</v>
      </c>
      <c r="P652" s="5">
        <f>ROUND(Source!EG648,O652)</f>
        <v>0</v>
      </c>
      <c r="Q652" s="5"/>
      <c r="R652" s="5"/>
      <c r="S652" s="5"/>
      <c r="T652" s="5"/>
      <c r="U652" s="5"/>
      <c r="V652" s="5"/>
      <c r="W652" s="5">
        <v>0</v>
      </c>
      <c r="X652" s="5">
        <v>1</v>
      </c>
      <c r="Y652" s="5">
        <v>0</v>
      </c>
      <c r="Z652" s="5">
        <v>0</v>
      </c>
      <c r="AA652" s="5">
        <v>1</v>
      </c>
      <c r="AB652" s="5">
        <v>0</v>
      </c>
    </row>
    <row r="653" spans="1:255" x14ac:dyDescent="0.2">
      <c r="A653" s="5">
        <v>50</v>
      </c>
      <c r="B653" s="5">
        <v>0</v>
      </c>
      <c r="C653" s="5">
        <v>0</v>
      </c>
      <c r="D653" s="5">
        <v>1</v>
      </c>
      <c r="E653" s="5">
        <v>225</v>
      </c>
      <c r="F653" s="5">
        <f>ROUND(Source!AV648,O653)</f>
        <v>178495</v>
      </c>
      <c r="G653" s="5" t="s">
        <v>255</v>
      </c>
      <c r="H653" s="5" t="s">
        <v>256</v>
      </c>
      <c r="I653" s="5"/>
      <c r="J653" s="5"/>
      <c r="K653" s="5">
        <v>225</v>
      </c>
      <c r="L653" s="5">
        <v>4</v>
      </c>
      <c r="M653" s="5">
        <v>3</v>
      </c>
      <c r="N653" s="5" t="s">
        <v>3</v>
      </c>
      <c r="O653" s="5">
        <v>2</v>
      </c>
      <c r="P653" s="5">
        <f>ROUND(Source!EN648,O653)</f>
        <v>536596</v>
      </c>
      <c r="Q653" s="5"/>
      <c r="R653" s="5"/>
      <c r="S653" s="5"/>
      <c r="T653" s="5"/>
      <c r="U653" s="5"/>
      <c r="V653" s="5"/>
      <c r="W653" s="5">
        <v>178495.21</v>
      </c>
      <c r="X653" s="5">
        <v>1</v>
      </c>
      <c r="Y653" s="5">
        <v>178495.21</v>
      </c>
      <c r="Z653" s="5">
        <v>536596</v>
      </c>
      <c r="AA653" s="5">
        <v>1</v>
      </c>
      <c r="AB653" s="5">
        <v>536596</v>
      </c>
    </row>
    <row r="654" spans="1:255" x14ac:dyDescent="0.2">
      <c r="A654" s="5">
        <v>50</v>
      </c>
      <c r="B654" s="5">
        <v>0</v>
      </c>
      <c r="C654" s="5">
        <v>0</v>
      </c>
      <c r="D654" s="5">
        <v>1</v>
      </c>
      <c r="E654" s="5">
        <v>226</v>
      </c>
      <c r="F654" s="5">
        <f>ROUND(Source!AW648,O654)</f>
        <v>178495</v>
      </c>
      <c r="G654" s="5" t="s">
        <v>257</v>
      </c>
      <c r="H654" s="5" t="s">
        <v>258</v>
      </c>
      <c r="I654" s="5"/>
      <c r="J654" s="5"/>
      <c r="K654" s="5">
        <v>226</v>
      </c>
      <c r="L654" s="5">
        <v>5</v>
      </c>
      <c r="M654" s="5">
        <v>3</v>
      </c>
      <c r="N654" s="5" t="s">
        <v>3</v>
      </c>
      <c r="O654" s="5">
        <v>2</v>
      </c>
      <c r="P654" s="5">
        <f>ROUND(Source!EO648,O654)</f>
        <v>536596</v>
      </c>
      <c r="Q654" s="5"/>
      <c r="R654" s="5"/>
      <c r="S654" s="5"/>
      <c r="T654" s="5"/>
      <c r="U654" s="5"/>
      <c r="V654" s="5"/>
      <c r="W654" s="5">
        <v>178495.21</v>
      </c>
      <c r="X654" s="5">
        <v>1</v>
      </c>
      <c r="Y654" s="5">
        <v>178495.21</v>
      </c>
      <c r="Z654" s="5">
        <v>536596</v>
      </c>
      <c r="AA654" s="5">
        <v>1</v>
      </c>
      <c r="AB654" s="5">
        <v>536596</v>
      </c>
    </row>
    <row r="655" spans="1:255" x14ac:dyDescent="0.2">
      <c r="A655" s="5">
        <v>50</v>
      </c>
      <c r="B655" s="5">
        <v>0</v>
      </c>
      <c r="C655" s="5">
        <v>0</v>
      </c>
      <c r="D655" s="5">
        <v>1</v>
      </c>
      <c r="E655" s="5">
        <v>227</v>
      </c>
      <c r="F655" s="5">
        <f>ROUND(Source!AX648,O655)</f>
        <v>0</v>
      </c>
      <c r="G655" s="5" t="s">
        <v>259</v>
      </c>
      <c r="H655" s="5" t="s">
        <v>260</v>
      </c>
      <c r="I655" s="5"/>
      <c r="J655" s="5"/>
      <c r="K655" s="5">
        <v>227</v>
      </c>
      <c r="L655" s="5">
        <v>6</v>
      </c>
      <c r="M655" s="5">
        <v>3</v>
      </c>
      <c r="N655" s="5" t="s">
        <v>3</v>
      </c>
      <c r="O655" s="5">
        <v>2</v>
      </c>
      <c r="P655" s="5">
        <f>ROUND(Source!EP648,O655)</f>
        <v>0</v>
      </c>
      <c r="Q655" s="5"/>
      <c r="R655" s="5"/>
      <c r="S655" s="5"/>
      <c r="T655" s="5"/>
      <c r="U655" s="5"/>
      <c r="V655" s="5"/>
      <c r="W655" s="5">
        <v>0</v>
      </c>
      <c r="X655" s="5">
        <v>1</v>
      </c>
      <c r="Y655" s="5">
        <v>0</v>
      </c>
      <c r="Z655" s="5">
        <v>0</v>
      </c>
      <c r="AA655" s="5">
        <v>1</v>
      </c>
      <c r="AB655" s="5">
        <v>0</v>
      </c>
    </row>
    <row r="656" spans="1:255" x14ac:dyDescent="0.2">
      <c r="A656" s="5">
        <v>50</v>
      </c>
      <c r="B656" s="5">
        <v>0</v>
      </c>
      <c r="C656" s="5">
        <v>0</v>
      </c>
      <c r="D656" s="5">
        <v>1</v>
      </c>
      <c r="E656" s="5">
        <v>228</v>
      </c>
      <c r="F656" s="5">
        <f>ROUND(Source!AY648,O656)</f>
        <v>178495</v>
      </c>
      <c r="G656" s="5" t="s">
        <v>261</v>
      </c>
      <c r="H656" s="5" t="s">
        <v>262</v>
      </c>
      <c r="I656" s="5"/>
      <c r="J656" s="5"/>
      <c r="K656" s="5">
        <v>228</v>
      </c>
      <c r="L656" s="5">
        <v>7</v>
      </c>
      <c r="M656" s="5">
        <v>3</v>
      </c>
      <c r="N656" s="5" t="s">
        <v>3</v>
      </c>
      <c r="O656" s="5">
        <v>2</v>
      </c>
      <c r="P656" s="5">
        <f>ROUND(Source!EQ648,O656)</f>
        <v>536596</v>
      </c>
      <c r="Q656" s="5"/>
      <c r="R656" s="5"/>
      <c r="S656" s="5"/>
      <c r="T656" s="5"/>
      <c r="U656" s="5"/>
      <c r="V656" s="5"/>
      <c r="W656" s="5">
        <v>178495.21</v>
      </c>
      <c r="X656" s="5">
        <v>1</v>
      </c>
      <c r="Y656" s="5">
        <v>178495.21</v>
      </c>
      <c r="Z656" s="5">
        <v>536596</v>
      </c>
      <c r="AA656" s="5">
        <v>1</v>
      </c>
      <c r="AB656" s="5">
        <v>536596</v>
      </c>
    </row>
    <row r="657" spans="1:28" x14ac:dyDescent="0.2">
      <c r="A657" s="5">
        <v>50</v>
      </c>
      <c r="B657" s="5">
        <v>0</v>
      </c>
      <c r="C657" s="5">
        <v>0</v>
      </c>
      <c r="D657" s="5">
        <v>1</v>
      </c>
      <c r="E657" s="5">
        <v>216</v>
      </c>
      <c r="F657" s="5">
        <f>ROUND(Source!AP648,O657)</f>
        <v>0</v>
      </c>
      <c r="G657" s="5" t="s">
        <v>263</v>
      </c>
      <c r="H657" s="5" t="s">
        <v>264</v>
      </c>
      <c r="I657" s="5"/>
      <c r="J657" s="5"/>
      <c r="K657" s="5">
        <v>216</v>
      </c>
      <c r="L657" s="5">
        <v>8</v>
      </c>
      <c r="M657" s="5">
        <v>3</v>
      </c>
      <c r="N657" s="5" t="s">
        <v>3</v>
      </c>
      <c r="O657" s="5">
        <v>2</v>
      </c>
      <c r="P657" s="5">
        <f>ROUND(Source!EH648,O657)</f>
        <v>0</v>
      </c>
      <c r="Q657" s="5"/>
      <c r="R657" s="5"/>
      <c r="S657" s="5"/>
      <c r="T657" s="5"/>
      <c r="U657" s="5"/>
      <c r="V657" s="5"/>
      <c r="W657" s="5">
        <v>0</v>
      </c>
      <c r="X657" s="5">
        <v>1</v>
      </c>
      <c r="Y657" s="5">
        <v>0</v>
      </c>
      <c r="Z657" s="5">
        <v>0</v>
      </c>
      <c r="AA657" s="5">
        <v>1</v>
      </c>
      <c r="AB657" s="5">
        <v>0</v>
      </c>
    </row>
    <row r="658" spans="1:28" x14ac:dyDescent="0.2">
      <c r="A658" s="5">
        <v>50</v>
      </c>
      <c r="B658" s="5">
        <v>0</v>
      </c>
      <c r="C658" s="5">
        <v>0</v>
      </c>
      <c r="D658" s="5">
        <v>1</v>
      </c>
      <c r="E658" s="5">
        <v>223</v>
      </c>
      <c r="F658" s="5">
        <f>ROUND(Source!AQ648,O658)</f>
        <v>0</v>
      </c>
      <c r="G658" s="5" t="s">
        <v>265</v>
      </c>
      <c r="H658" s="5" t="s">
        <v>266</v>
      </c>
      <c r="I658" s="5"/>
      <c r="J658" s="5"/>
      <c r="K658" s="5">
        <v>223</v>
      </c>
      <c r="L658" s="5">
        <v>9</v>
      </c>
      <c r="M658" s="5">
        <v>3</v>
      </c>
      <c r="N658" s="5" t="s">
        <v>3</v>
      </c>
      <c r="O658" s="5">
        <v>2</v>
      </c>
      <c r="P658" s="5">
        <f>ROUND(Source!EI648,O658)</f>
        <v>0</v>
      </c>
      <c r="Q658" s="5"/>
      <c r="R658" s="5"/>
      <c r="S658" s="5"/>
      <c r="T658" s="5"/>
      <c r="U658" s="5"/>
      <c r="V658" s="5"/>
      <c r="W658" s="5">
        <v>0</v>
      </c>
      <c r="X658" s="5">
        <v>1</v>
      </c>
      <c r="Y658" s="5">
        <v>0</v>
      </c>
      <c r="Z658" s="5">
        <v>0</v>
      </c>
      <c r="AA658" s="5">
        <v>1</v>
      </c>
      <c r="AB658" s="5">
        <v>0</v>
      </c>
    </row>
    <row r="659" spans="1:28" x14ac:dyDescent="0.2">
      <c r="A659" s="5">
        <v>50</v>
      </c>
      <c r="B659" s="5">
        <v>0</v>
      </c>
      <c r="C659" s="5">
        <v>0</v>
      </c>
      <c r="D659" s="5">
        <v>1</v>
      </c>
      <c r="E659" s="5">
        <v>229</v>
      </c>
      <c r="F659" s="5">
        <f>ROUND(Source!AZ648,O659)</f>
        <v>0</v>
      </c>
      <c r="G659" s="5" t="s">
        <v>267</v>
      </c>
      <c r="H659" s="5" t="s">
        <v>268</v>
      </c>
      <c r="I659" s="5"/>
      <c r="J659" s="5"/>
      <c r="K659" s="5">
        <v>229</v>
      </c>
      <c r="L659" s="5">
        <v>10</v>
      </c>
      <c r="M659" s="5">
        <v>3</v>
      </c>
      <c r="N659" s="5" t="s">
        <v>3</v>
      </c>
      <c r="O659" s="5">
        <v>2</v>
      </c>
      <c r="P659" s="5">
        <f>ROUND(Source!ER648,O659)</f>
        <v>0</v>
      </c>
      <c r="Q659" s="5"/>
      <c r="R659" s="5"/>
      <c r="S659" s="5"/>
      <c r="T659" s="5"/>
      <c r="U659" s="5"/>
      <c r="V659" s="5"/>
      <c r="W659" s="5">
        <v>0</v>
      </c>
      <c r="X659" s="5">
        <v>1</v>
      </c>
      <c r="Y659" s="5">
        <v>0</v>
      </c>
      <c r="Z659" s="5">
        <v>0</v>
      </c>
      <c r="AA659" s="5">
        <v>1</v>
      </c>
      <c r="AB659" s="5">
        <v>0</v>
      </c>
    </row>
    <row r="660" spans="1:28" x14ac:dyDescent="0.2">
      <c r="A660" s="5">
        <v>50</v>
      </c>
      <c r="B660" s="5">
        <v>0</v>
      </c>
      <c r="C660" s="5">
        <v>0</v>
      </c>
      <c r="D660" s="5">
        <v>1</v>
      </c>
      <c r="E660" s="5">
        <v>203</v>
      </c>
      <c r="F660" s="5">
        <f>ROUND(Source!Q648,O660)</f>
        <v>248</v>
      </c>
      <c r="G660" s="5" t="s">
        <v>269</v>
      </c>
      <c r="H660" s="5" t="s">
        <v>270</v>
      </c>
      <c r="I660" s="5"/>
      <c r="J660" s="5"/>
      <c r="K660" s="5">
        <v>203</v>
      </c>
      <c r="L660" s="5">
        <v>11</v>
      </c>
      <c r="M660" s="5">
        <v>3</v>
      </c>
      <c r="N660" s="5" t="s">
        <v>3</v>
      </c>
      <c r="O660" s="5">
        <v>2</v>
      </c>
      <c r="P660" s="5">
        <f>ROUND(Source!DI648,O660)</f>
        <v>3928</v>
      </c>
      <c r="Q660" s="5"/>
      <c r="R660" s="5"/>
      <c r="S660" s="5"/>
      <c r="T660" s="5"/>
      <c r="U660" s="5"/>
      <c r="V660" s="5"/>
      <c r="W660" s="5">
        <v>247.74</v>
      </c>
      <c r="X660" s="5">
        <v>1</v>
      </c>
      <c r="Y660" s="5">
        <v>247.74</v>
      </c>
      <c r="Z660" s="5">
        <v>3928</v>
      </c>
      <c r="AA660" s="5">
        <v>1</v>
      </c>
      <c r="AB660" s="5">
        <v>3928</v>
      </c>
    </row>
    <row r="661" spans="1:28" x14ac:dyDescent="0.2">
      <c r="A661" s="5">
        <v>50</v>
      </c>
      <c r="B661" s="5">
        <v>0</v>
      </c>
      <c r="C661" s="5">
        <v>0</v>
      </c>
      <c r="D661" s="5">
        <v>1</v>
      </c>
      <c r="E661" s="5">
        <v>231</v>
      </c>
      <c r="F661" s="5">
        <f>ROUND(Source!BB648,O661)</f>
        <v>0</v>
      </c>
      <c r="G661" s="5" t="s">
        <v>271</v>
      </c>
      <c r="H661" s="5" t="s">
        <v>272</v>
      </c>
      <c r="I661" s="5"/>
      <c r="J661" s="5"/>
      <c r="K661" s="5">
        <v>231</v>
      </c>
      <c r="L661" s="5">
        <v>12</v>
      </c>
      <c r="M661" s="5">
        <v>3</v>
      </c>
      <c r="N661" s="5" t="s">
        <v>3</v>
      </c>
      <c r="O661" s="5">
        <v>2</v>
      </c>
      <c r="P661" s="5">
        <f>ROUND(Source!ET648,O661)</f>
        <v>0</v>
      </c>
      <c r="Q661" s="5"/>
      <c r="R661" s="5"/>
      <c r="S661" s="5"/>
      <c r="T661" s="5"/>
      <c r="U661" s="5"/>
      <c r="V661" s="5"/>
      <c r="W661" s="5">
        <v>0</v>
      </c>
      <c r="X661" s="5">
        <v>1</v>
      </c>
      <c r="Y661" s="5">
        <v>0</v>
      </c>
      <c r="Z661" s="5">
        <v>0</v>
      </c>
      <c r="AA661" s="5">
        <v>1</v>
      </c>
      <c r="AB661" s="5">
        <v>0</v>
      </c>
    </row>
    <row r="662" spans="1:28" x14ac:dyDescent="0.2">
      <c r="A662" s="5">
        <v>50</v>
      </c>
      <c r="B662" s="5">
        <v>0</v>
      </c>
      <c r="C662" s="5">
        <v>0</v>
      </c>
      <c r="D662" s="5">
        <v>1</v>
      </c>
      <c r="E662" s="5">
        <v>204</v>
      </c>
      <c r="F662" s="5">
        <f>ROUND(Source!R648,O662)</f>
        <v>38</v>
      </c>
      <c r="G662" s="5" t="s">
        <v>273</v>
      </c>
      <c r="H662" s="5" t="s">
        <v>274</v>
      </c>
      <c r="I662" s="5"/>
      <c r="J662" s="5"/>
      <c r="K662" s="5">
        <v>204</v>
      </c>
      <c r="L662" s="5">
        <v>13</v>
      </c>
      <c r="M662" s="5">
        <v>3</v>
      </c>
      <c r="N662" s="5" t="s">
        <v>3</v>
      </c>
      <c r="O662" s="5">
        <v>2</v>
      </c>
      <c r="P662" s="5">
        <f>ROUND(Source!DJ648,O662)</f>
        <v>1334</v>
      </c>
      <c r="Q662" s="5"/>
      <c r="R662" s="5"/>
      <c r="S662" s="5"/>
      <c r="T662" s="5"/>
      <c r="U662" s="5"/>
      <c r="V662" s="5"/>
      <c r="W662" s="5">
        <v>37.849999999999994</v>
      </c>
      <c r="X662" s="5">
        <v>1</v>
      </c>
      <c r="Y662" s="5">
        <v>37.849999999999994</v>
      </c>
      <c r="Z662" s="5">
        <v>1334</v>
      </c>
      <c r="AA662" s="5">
        <v>1</v>
      </c>
      <c r="AB662" s="5">
        <v>1334</v>
      </c>
    </row>
    <row r="663" spans="1:28" x14ac:dyDescent="0.2">
      <c r="A663" s="5">
        <v>50</v>
      </c>
      <c r="B663" s="5">
        <v>0</v>
      </c>
      <c r="C663" s="5">
        <v>0</v>
      </c>
      <c r="D663" s="5">
        <v>1</v>
      </c>
      <c r="E663" s="5">
        <v>205</v>
      </c>
      <c r="F663" s="5">
        <f>ROUND(Source!S648,O663)</f>
        <v>1159</v>
      </c>
      <c r="G663" s="5" t="s">
        <v>275</v>
      </c>
      <c r="H663" s="5" t="s">
        <v>276</v>
      </c>
      <c r="I663" s="5"/>
      <c r="J663" s="5"/>
      <c r="K663" s="5">
        <v>205</v>
      </c>
      <c r="L663" s="5">
        <v>14</v>
      </c>
      <c r="M663" s="5">
        <v>3</v>
      </c>
      <c r="N663" s="5" t="s">
        <v>3</v>
      </c>
      <c r="O663" s="5">
        <v>2</v>
      </c>
      <c r="P663" s="5">
        <f>ROUND(Source!DK648,O663)</f>
        <v>40834</v>
      </c>
      <c r="Q663" s="5"/>
      <c r="R663" s="5"/>
      <c r="S663" s="5"/>
      <c r="T663" s="5"/>
      <c r="U663" s="5"/>
      <c r="V663" s="5"/>
      <c r="W663" s="5">
        <v>1158.73</v>
      </c>
      <c r="X663" s="5">
        <v>1</v>
      </c>
      <c r="Y663" s="5">
        <v>1158.73</v>
      </c>
      <c r="Z663" s="5">
        <v>40834</v>
      </c>
      <c r="AA663" s="5">
        <v>1</v>
      </c>
      <c r="AB663" s="5">
        <v>40834</v>
      </c>
    </row>
    <row r="664" spans="1:28" x14ac:dyDescent="0.2">
      <c r="A664" s="5">
        <v>50</v>
      </c>
      <c r="B664" s="5">
        <v>0</v>
      </c>
      <c r="C664" s="5">
        <v>0</v>
      </c>
      <c r="D664" s="5">
        <v>1</v>
      </c>
      <c r="E664" s="5">
        <v>232</v>
      </c>
      <c r="F664" s="5">
        <f>ROUND(Source!BC648,O664)</f>
        <v>0</v>
      </c>
      <c r="G664" s="5" t="s">
        <v>277</v>
      </c>
      <c r="H664" s="5" t="s">
        <v>278</v>
      </c>
      <c r="I664" s="5"/>
      <c r="J664" s="5"/>
      <c r="K664" s="5">
        <v>232</v>
      </c>
      <c r="L664" s="5">
        <v>15</v>
      </c>
      <c r="M664" s="5">
        <v>3</v>
      </c>
      <c r="N664" s="5" t="s">
        <v>3</v>
      </c>
      <c r="O664" s="5">
        <v>2</v>
      </c>
      <c r="P664" s="5">
        <f>ROUND(Source!EU648,O664)</f>
        <v>0</v>
      </c>
      <c r="Q664" s="5"/>
      <c r="R664" s="5"/>
      <c r="S664" s="5"/>
      <c r="T664" s="5"/>
      <c r="U664" s="5"/>
      <c r="V664" s="5"/>
      <c r="W664" s="5">
        <v>0</v>
      </c>
      <c r="X664" s="5">
        <v>1</v>
      </c>
      <c r="Y664" s="5">
        <v>0</v>
      </c>
      <c r="Z664" s="5">
        <v>0</v>
      </c>
      <c r="AA664" s="5">
        <v>1</v>
      </c>
      <c r="AB664" s="5">
        <v>0</v>
      </c>
    </row>
    <row r="665" spans="1:28" x14ac:dyDescent="0.2">
      <c r="A665" s="5">
        <v>50</v>
      </c>
      <c r="B665" s="5">
        <v>0</v>
      </c>
      <c r="C665" s="5">
        <v>0</v>
      </c>
      <c r="D665" s="5">
        <v>1</v>
      </c>
      <c r="E665" s="5">
        <v>214</v>
      </c>
      <c r="F665" s="5">
        <f>ROUND(Source!AS648,O665)</f>
        <v>181643</v>
      </c>
      <c r="G665" s="5" t="s">
        <v>279</v>
      </c>
      <c r="H665" s="5" t="s">
        <v>280</v>
      </c>
      <c r="I665" s="5"/>
      <c r="J665" s="5"/>
      <c r="K665" s="5">
        <v>214</v>
      </c>
      <c r="L665" s="5">
        <v>16</v>
      </c>
      <c r="M665" s="5">
        <v>3</v>
      </c>
      <c r="N665" s="5" t="s">
        <v>3</v>
      </c>
      <c r="O665" s="5">
        <v>2</v>
      </c>
      <c r="P665" s="5">
        <f>ROUND(Source!EK648,O665)</f>
        <v>642731</v>
      </c>
      <c r="Q665" s="5"/>
      <c r="R665" s="5"/>
      <c r="S665" s="5"/>
      <c r="T665" s="5"/>
      <c r="U665" s="5"/>
      <c r="V665" s="5"/>
      <c r="W665" s="5">
        <v>181643.2</v>
      </c>
      <c r="X665" s="5">
        <v>1</v>
      </c>
      <c r="Y665" s="5">
        <v>181643.2</v>
      </c>
      <c r="Z665" s="5">
        <v>642731</v>
      </c>
      <c r="AA665" s="5">
        <v>1</v>
      </c>
      <c r="AB665" s="5">
        <v>642731</v>
      </c>
    </row>
    <row r="666" spans="1:28" x14ac:dyDescent="0.2">
      <c r="A666" s="5">
        <v>50</v>
      </c>
      <c r="B666" s="5">
        <v>0</v>
      </c>
      <c r="C666" s="5">
        <v>0</v>
      </c>
      <c r="D666" s="5">
        <v>1</v>
      </c>
      <c r="E666" s="5">
        <v>215</v>
      </c>
      <c r="F666" s="5">
        <f>ROUND(Source!AT648,O666)</f>
        <v>0</v>
      </c>
      <c r="G666" s="5" t="s">
        <v>281</v>
      </c>
      <c r="H666" s="5" t="s">
        <v>282</v>
      </c>
      <c r="I666" s="5"/>
      <c r="J666" s="5"/>
      <c r="K666" s="5">
        <v>215</v>
      </c>
      <c r="L666" s="5">
        <v>17</v>
      </c>
      <c r="M666" s="5">
        <v>3</v>
      </c>
      <c r="N666" s="5" t="s">
        <v>3</v>
      </c>
      <c r="O666" s="5">
        <v>2</v>
      </c>
      <c r="P666" s="5">
        <f>ROUND(Source!EL648,O666)</f>
        <v>0</v>
      </c>
      <c r="Q666" s="5"/>
      <c r="R666" s="5"/>
      <c r="S666" s="5"/>
      <c r="T666" s="5"/>
      <c r="U666" s="5"/>
      <c r="V666" s="5"/>
      <c r="W666" s="5">
        <v>0</v>
      </c>
      <c r="X666" s="5">
        <v>1</v>
      </c>
      <c r="Y666" s="5">
        <v>0</v>
      </c>
      <c r="Z666" s="5">
        <v>0</v>
      </c>
      <c r="AA666" s="5">
        <v>1</v>
      </c>
      <c r="AB666" s="5">
        <v>0</v>
      </c>
    </row>
    <row r="667" spans="1:28" x14ac:dyDescent="0.2">
      <c r="A667" s="5">
        <v>50</v>
      </c>
      <c r="B667" s="5">
        <v>0</v>
      </c>
      <c r="C667" s="5">
        <v>0</v>
      </c>
      <c r="D667" s="5">
        <v>1</v>
      </c>
      <c r="E667" s="5">
        <v>217</v>
      </c>
      <c r="F667" s="5">
        <f>ROUND(Source!AU648,O667)</f>
        <v>0</v>
      </c>
      <c r="G667" s="5" t="s">
        <v>283</v>
      </c>
      <c r="H667" s="5" t="s">
        <v>284</v>
      </c>
      <c r="I667" s="5"/>
      <c r="J667" s="5"/>
      <c r="K667" s="5">
        <v>217</v>
      </c>
      <c r="L667" s="5">
        <v>18</v>
      </c>
      <c r="M667" s="5">
        <v>3</v>
      </c>
      <c r="N667" s="5" t="s">
        <v>3</v>
      </c>
      <c r="O667" s="5">
        <v>2</v>
      </c>
      <c r="P667" s="5">
        <f>ROUND(Source!EM648,O667)</f>
        <v>0</v>
      </c>
      <c r="Q667" s="5"/>
      <c r="R667" s="5"/>
      <c r="S667" s="5"/>
      <c r="T667" s="5"/>
      <c r="U667" s="5"/>
      <c r="V667" s="5"/>
      <c r="W667" s="5">
        <v>0</v>
      </c>
      <c r="X667" s="5">
        <v>1</v>
      </c>
      <c r="Y667" s="5">
        <v>0</v>
      </c>
      <c r="Z667" s="5">
        <v>0</v>
      </c>
      <c r="AA667" s="5">
        <v>1</v>
      </c>
      <c r="AB667" s="5">
        <v>0</v>
      </c>
    </row>
    <row r="668" spans="1:28" x14ac:dyDescent="0.2">
      <c r="A668" s="5">
        <v>50</v>
      </c>
      <c r="B668" s="5">
        <v>0</v>
      </c>
      <c r="C668" s="5">
        <v>0</v>
      </c>
      <c r="D668" s="5">
        <v>1</v>
      </c>
      <c r="E668" s="5">
        <v>230</v>
      </c>
      <c r="F668" s="5">
        <f>ROUND(Source!BA648,O668)</f>
        <v>0</v>
      </c>
      <c r="G668" s="5" t="s">
        <v>285</v>
      </c>
      <c r="H668" s="5" t="s">
        <v>286</v>
      </c>
      <c r="I668" s="5"/>
      <c r="J668" s="5"/>
      <c r="K668" s="5">
        <v>230</v>
      </c>
      <c r="L668" s="5">
        <v>19</v>
      </c>
      <c r="M668" s="5">
        <v>3</v>
      </c>
      <c r="N668" s="5" t="s">
        <v>3</v>
      </c>
      <c r="O668" s="5">
        <v>2</v>
      </c>
      <c r="P668" s="5">
        <f>ROUND(Source!ES648,O668)</f>
        <v>0</v>
      </c>
      <c r="Q668" s="5"/>
      <c r="R668" s="5"/>
      <c r="S668" s="5"/>
      <c r="T668" s="5"/>
      <c r="U668" s="5"/>
      <c r="V668" s="5"/>
      <c r="W668" s="5">
        <v>0</v>
      </c>
      <c r="X668" s="5">
        <v>1</v>
      </c>
      <c r="Y668" s="5">
        <v>0</v>
      </c>
      <c r="Z668" s="5">
        <v>0</v>
      </c>
      <c r="AA668" s="5">
        <v>1</v>
      </c>
      <c r="AB668" s="5">
        <v>0</v>
      </c>
    </row>
    <row r="669" spans="1:28" x14ac:dyDescent="0.2">
      <c r="A669" s="5">
        <v>50</v>
      </c>
      <c r="B669" s="5">
        <v>0</v>
      </c>
      <c r="C669" s="5">
        <v>0</v>
      </c>
      <c r="D669" s="5">
        <v>1</v>
      </c>
      <c r="E669" s="5">
        <v>206</v>
      </c>
      <c r="F669" s="5">
        <f>ROUND(Source!T648,O669)</f>
        <v>0</v>
      </c>
      <c r="G669" s="5" t="s">
        <v>287</v>
      </c>
      <c r="H669" s="5" t="s">
        <v>288</v>
      </c>
      <c r="I669" s="5"/>
      <c r="J669" s="5"/>
      <c r="K669" s="5">
        <v>206</v>
      </c>
      <c r="L669" s="5">
        <v>20</v>
      </c>
      <c r="M669" s="5">
        <v>3</v>
      </c>
      <c r="N669" s="5" t="s">
        <v>3</v>
      </c>
      <c r="O669" s="5">
        <v>2</v>
      </c>
      <c r="P669" s="5">
        <f>ROUND(Source!DL648,O669)</f>
        <v>0</v>
      </c>
      <c r="Q669" s="5"/>
      <c r="R669" s="5"/>
      <c r="S669" s="5"/>
      <c r="T669" s="5"/>
      <c r="U669" s="5"/>
      <c r="V669" s="5"/>
      <c r="W669" s="5">
        <v>0</v>
      </c>
      <c r="X669" s="5">
        <v>1</v>
      </c>
      <c r="Y669" s="5">
        <v>0</v>
      </c>
      <c r="Z669" s="5">
        <v>0</v>
      </c>
      <c r="AA669" s="5">
        <v>1</v>
      </c>
      <c r="AB669" s="5">
        <v>0</v>
      </c>
    </row>
    <row r="670" spans="1:28" x14ac:dyDescent="0.2">
      <c r="A670" s="5">
        <v>50</v>
      </c>
      <c r="B670" s="5">
        <v>0</v>
      </c>
      <c r="C670" s="5">
        <v>0</v>
      </c>
      <c r="D670" s="5">
        <v>1</v>
      </c>
      <c r="E670" s="5">
        <v>207</v>
      </c>
      <c r="F670" s="5">
        <f>Source!U648</f>
        <v>132.68549580000001</v>
      </c>
      <c r="G670" s="5" t="s">
        <v>289</v>
      </c>
      <c r="H670" s="5" t="s">
        <v>290</v>
      </c>
      <c r="I670" s="5"/>
      <c r="J670" s="5"/>
      <c r="K670" s="5">
        <v>207</v>
      </c>
      <c r="L670" s="5">
        <v>21</v>
      </c>
      <c r="M670" s="5">
        <v>3</v>
      </c>
      <c r="N670" s="5" t="s">
        <v>3</v>
      </c>
      <c r="O670" s="5">
        <v>-1</v>
      </c>
      <c r="P670" s="5">
        <f>Source!DM648</f>
        <v>132.68549580000001</v>
      </c>
      <c r="Q670" s="5"/>
      <c r="R670" s="5"/>
      <c r="S670" s="5"/>
      <c r="T670" s="5"/>
      <c r="U670" s="5"/>
      <c r="V670" s="5"/>
      <c r="W670" s="5">
        <v>132.68549580000001</v>
      </c>
      <c r="X670" s="5">
        <v>1</v>
      </c>
      <c r="Y670" s="5">
        <v>132.68549580000001</v>
      </c>
      <c r="Z670" s="5">
        <v>132.68549580000001</v>
      </c>
      <c r="AA670" s="5">
        <v>1</v>
      </c>
      <c r="AB670" s="5">
        <v>132.68549580000001</v>
      </c>
    </row>
    <row r="671" spans="1:28" x14ac:dyDescent="0.2">
      <c r="A671" s="5">
        <v>50</v>
      </c>
      <c r="B671" s="5">
        <v>0</v>
      </c>
      <c r="C671" s="5">
        <v>0</v>
      </c>
      <c r="D671" s="5">
        <v>1</v>
      </c>
      <c r="E671" s="5">
        <v>208</v>
      </c>
      <c r="F671" s="5">
        <f>Source!V648</f>
        <v>2.803253271</v>
      </c>
      <c r="G671" s="5" t="s">
        <v>291</v>
      </c>
      <c r="H671" s="5" t="s">
        <v>292</v>
      </c>
      <c r="I671" s="5"/>
      <c r="J671" s="5"/>
      <c r="K671" s="5">
        <v>208</v>
      </c>
      <c r="L671" s="5">
        <v>22</v>
      </c>
      <c r="M671" s="5">
        <v>3</v>
      </c>
      <c r="N671" s="5" t="s">
        <v>3</v>
      </c>
      <c r="O671" s="5">
        <v>-1</v>
      </c>
      <c r="P671" s="5">
        <f>Source!DN648</f>
        <v>2.803253271</v>
      </c>
      <c r="Q671" s="5"/>
      <c r="R671" s="5"/>
      <c r="S671" s="5"/>
      <c r="T671" s="5"/>
      <c r="U671" s="5"/>
      <c r="V671" s="5"/>
      <c r="W671" s="5">
        <v>2.8032533000000002</v>
      </c>
      <c r="X671" s="5">
        <v>1</v>
      </c>
      <c r="Y671" s="5">
        <v>2.8032533000000002</v>
      </c>
      <c r="Z671" s="5">
        <v>2.8032533000000002</v>
      </c>
      <c r="AA671" s="5">
        <v>1</v>
      </c>
      <c r="AB671" s="5">
        <v>2.8032533000000002</v>
      </c>
    </row>
    <row r="672" spans="1:28" x14ac:dyDescent="0.2">
      <c r="A672" s="5">
        <v>50</v>
      </c>
      <c r="B672" s="5">
        <v>0</v>
      </c>
      <c r="C672" s="5">
        <v>0</v>
      </c>
      <c r="D672" s="5">
        <v>1</v>
      </c>
      <c r="E672" s="5">
        <v>209</v>
      </c>
      <c r="F672" s="5">
        <f>ROUND(Source!W648,O672)</f>
        <v>21</v>
      </c>
      <c r="G672" s="5" t="s">
        <v>293</v>
      </c>
      <c r="H672" s="5" t="s">
        <v>294</v>
      </c>
      <c r="I672" s="5"/>
      <c r="J672" s="5"/>
      <c r="K672" s="5">
        <v>209</v>
      </c>
      <c r="L672" s="5">
        <v>23</v>
      </c>
      <c r="M672" s="5">
        <v>3</v>
      </c>
      <c r="N672" s="5" t="s">
        <v>3</v>
      </c>
      <c r="O672" s="5">
        <v>2</v>
      </c>
      <c r="P672" s="5">
        <f>ROUND(Source!DO648,O672)</f>
        <v>22</v>
      </c>
      <c r="Q672" s="5"/>
      <c r="R672" s="5"/>
      <c r="S672" s="5"/>
      <c r="T672" s="5"/>
      <c r="U672" s="5"/>
      <c r="V672" s="5"/>
      <c r="W672" s="5">
        <v>21.45</v>
      </c>
      <c r="X672" s="5">
        <v>1</v>
      </c>
      <c r="Y672" s="5">
        <v>21.45</v>
      </c>
      <c r="Z672" s="5">
        <v>22</v>
      </c>
      <c r="AA672" s="5">
        <v>1</v>
      </c>
      <c r="AB672" s="5">
        <v>22</v>
      </c>
    </row>
    <row r="673" spans="1:255" x14ac:dyDescent="0.2">
      <c r="A673" s="5">
        <v>50</v>
      </c>
      <c r="B673" s="5">
        <v>0</v>
      </c>
      <c r="C673" s="5">
        <v>0</v>
      </c>
      <c r="D673" s="5">
        <v>1</v>
      </c>
      <c r="E673" s="5">
        <v>233</v>
      </c>
      <c r="F673" s="5">
        <f>ROUND(Source!BD648,O673)</f>
        <v>0</v>
      </c>
      <c r="G673" s="5" t="s">
        <v>295</v>
      </c>
      <c r="H673" s="5" t="s">
        <v>296</v>
      </c>
      <c r="I673" s="5"/>
      <c r="J673" s="5"/>
      <c r="K673" s="5">
        <v>233</v>
      </c>
      <c r="L673" s="5">
        <v>24</v>
      </c>
      <c r="M673" s="5">
        <v>3</v>
      </c>
      <c r="N673" s="5" t="s">
        <v>3</v>
      </c>
      <c r="O673" s="5">
        <v>2</v>
      </c>
      <c r="P673" s="5">
        <f>ROUND(Source!EV648,O673)</f>
        <v>0</v>
      </c>
      <c r="Q673" s="5"/>
      <c r="R673" s="5"/>
      <c r="S673" s="5"/>
      <c r="T673" s="5"/>
      <c r="U673" s="5"/>
      <c r="V673" s="5"/>
      <c r="W673" s="5">
        <v>0</v>
      </c>
      <c r="X673" s="5">
        <v>1</v>
      </c>
      <c r="Y673" s="5">
        <v>0</v>
      </c>
      <c r="Z673" s="5">
        <v>0</v>
      </c>
      <c r="AA673" s="5">
        <v>1</v>
      </c>
      <c r="AB673" s="5">
        <v>0</v>
      </c>
    </row>
    <row r="674" spans="1:255" x14ac:dyDescent="0.2">
      <c r="A674" s="5">
        <v>50</v>
      </c>
      <c r="B674" s="5">
        <v>0</v>
      </c>
      <c r="C674" s="5">
        <v>0</v>
      </c>
      <c r="D674" s="5">
        <v>1</v>
      </c>
      <c r="E674" s="5">
        <v>210</v>
      </c>
      <c r="F674" s="5">
        <f>ROUND(Source!X648,O674)</f>
        <v>1150</v>
      </c>
      <c r="G674" s="5" t="s">
        <v>297</v>
      </c>
      <c r="H674" s="5" t="s">
        <v>298</v>
      </c>
      <c r="I674" s="5"/>
      <c r="J674" s="5"/>
      <c r="K674" s="5">
        <v>210</v>
      </c>
      <c r="L674" s="5">
        <v>25</v>
      </c>
      <c r="M674" s="5">
        <v>3</v>
      </c>
      <c r="N674" s="5" t="s">
        <v>3</v>
      </c>
      <c r="O674" s="5">
        <v>2</v>
      </c>
      <c r="P674" s="5">
        <f>ROUND(Source!DP648,O674)</f>
        <v>40527</v>
      </c>
      <c r="Q674" s="5"/>
      <c r="R674" s="5"/>
      <c r="S674" s="5"/>
      <c r="T674" s="5"/>
      <c r="U674" s="5"/>
      <c r="V674" s="5"/>
      <c r="W674" s="5">
        <v>1150.01</v>
      </c>
      <c r="X674" s="5">
        <v>1</v>
      </c>
      <c r="Y674" s="5">
        <v>1150.01</v>
      </c>
      <c r="Z674" s="5">
        <v>40527</v>
      </c>
      <c r="AA674" s="5">
        <v>1</v>
      </c>
      <c r="AB674" s="5">
        <v>40527</v>
      </c>
    </row>
    <row r="675" spans="1:255" x14ac:dyDescent="0.2">
      <c r="A675" s="5">
        <v>50</v>
      </c>
      <c r="B675" s="5">
        <v>0</v>
      </c>
      <c r="C675" s="5">
        <v>0</v>
      </c>
      <c r="D675" s="5">
        <v>1</v>
      </c>
      <c r="E675" s="5">
        <v>211</v>
      </c>
      <c r="F675" s="5">
        <f>ROUND(Source!Y648,O675)</f>
        <v>592</v>
      </c>
      <c r="G675" s="5" t="s">
        <v>299</v>
      </c>
      <c r="H675" s="5" t="s">
        <v>300</v>
      </c>
      <c r="I675" s="5"/>
      <c r="J675" s="5"/>
      <c r="K675" s="5">
        <v>211</v>
      </c>
      <c r="L675" s="5">
        <v>26</v>
      </c>
      <c r="M675" s="5">
        <v>3</v>
      </c>
      <c r="N675" s="5" t="s">
        <v>3</v>
      </c>
      <c r="O675" s="5">
        <v>2</v>
      </c>
      <c r="P675" s="5">
        <f>ROUND(Source!DQ648,O675)</f>
        <v>20846</v>
      </c>
      <c r="Q675" s="5"/>
      <c r="R675" s="5"/>
      <c r="S675" s="5"/>
      <c r="T675" s="5"/>
      <c r="U675" s="5"/>
      <c r="V675" s="5"/>
      <c r="W675" s="5">
        <v>591.51</v>
      </c>
      <c r="X675" s="5">
        <v>1</v>
      </c>
      <c r="Y675" s="5">
        <v>591.51</v>
      </c>
      <c r="Z675" s="5">
        <v>20846</v>
      </c>
      <c r="AA675" s="5">
        <v>1</v>
      </c>
      <c r="AB675" s="5">
        <v>20846</v>
      </c>
    </row>
    <row r="676" spans="1:255" x14ac:dyDescent="0.2">
      <c r="A676" s="5">
        <v>50</v>
      </c>
      <c r="B676" s="5">
        <v>0</v>
      </c>
      <c r="C676" s="5">
        <v>0</v>
      </c>
      <c r="D676" s="5">
        <v>1</v>
      </c>
      <c r="E676" s="5">
        <v>224</v>
      </c>
      <c r="F676" s="5">
        <f>ROUND(Source!AR648,O676)</f>
        <v>181643</v>
      </c>
      <c r="G676" s="5" t="s">
        <v>301</v>
      </c>
      <c r="H676" s="5" t="s">
        <v>302</v>
      </c>
      <c r="I676" s="5"/>
      <c r="J676" s="5"/>
      <c r="K676" s="5">
        <v>224</v>
      </c>
      <c r="L676" s="5">
        <v>27</v>
      </c>
      <c r="M676" s="5">
        <v>3</v>
      </c>
      <c r="N676" s="5" t="s">
        <v>3</v>
      </c>
      <c r="O676" s="5">
        <v>2</v>
      </c>
      <c r="P676" s="5">
        <f>ROUND(Source!EJ648,O676)</f>
        <v>642731</v>
      </c>
      <c r="Q676" s="5"/>
      <c r="R676" s="5"/>
      <c r="S676" s="5"/>
      <c r="T676" s="5"/>
      <c r="U676" s="5"/>
      <c r="V676" s="5"/>
      <c r="W676" s="5">
        <v>181643.2</v>
      </c>
      <c r="X676" s="5">
        <v>1</v>
      </c>
      <c r="Y676" s="5">
        <v>181643.2</v>
      </c>
      <c r="Z676" s="5">
        <v>642731</v>
      </c>
      <c r="AA676" s="5">
        <v>1</v>
      </c>
      <c r="AB676" s="5">
        <v>642731</v>
      </c>
    </row>
    <row r="678" spans="1:255" x14ac:dyDescent="0.2">
      <c r="A678" s="1">
        <v>4</v>
      </c>
      <c r="B678" s="1">
        <v>1</v>
      </c>
      <c r="C678" s="1"/>
      <c r="D678" s="1">
        <f>ROW(A729)</f>
        <v>729</v>
      </c>
      <c r="E678" s="1"/>
      <c r="F678" s="1" t="s">
        <v>3</v>
      </c>
      <c r="G678" s="1" t="s">
        <v>755</v>
      </c>
      <c r="H678" s="1" t="s">
        <v>3</v>
      </c>
      <c r="I678" s="1">
        <v>0</v>
      </c>
      <c r="J678" s="1"/>
      <c r="K678" s="1">
        <v>-1</v>
      </c>
      <c r="L678" s="1"/>
      <c r="M678" s="1" t="s">
        <v>3</v>
      </c>
      <c r="N678" s="1"/>
      <c r="O678" s="1"/>
      <c r="P678" s="1"/>
      <c r="Q678" s="1"/>
      <c r="R678" s="1"/>
      <c r="S678" s="1">
        <v>0</v>
      </c>
      <c r="T678" s="1">
        <v>0</v>
      </c>
      <c r="U678" s="1" t="s">
        <v>3</v>
      </c>
      <c r="V678" s="1">
        <v>0</v>
      </c>
      <c r="W678" s="1"/>
      <c r="X678" s="1"/>
      <c r="Y678" s="1"/>
      <c r="Z678" s="1"/>
      <c r="AA678" s="1"/>
      <c r="AB678" s="1" t="s">
        <v>3</v>
      </c>
      <c r="AC678" s="1" t="s">
        <v>3</v>
      </c>
      <c r="AD678" s="1" t="s">
        <v>3</v>
      </c>
      <c r="AE678" s="1" t="s">
        <v>3</v>
      </c>
      <c r="AF678" s="1" t="s">
        <v>3</v>
      </c>
      <c r="AG678" s="1" t="s">
        <v>3</v>
      </c>
      <c r="AH678" s="1"/>
      <c r="AI678" s="1"/>
      <c r="AJ678" s="1"/>
      <c r="AK678" s="1"/>
      <c r="AL678" s="1"/>
      <c r="AM678" s="1"/>
      <c r="AN678" s="1"/>
      <c r="AO678" s="1"/>
      <c r="AP678" s="1" t="s">
        <v>3</v>
      </c>
      <c r="AQ678" s="1" t="s">
        <v>3</v>
      </c>
      <c r="AR678" s="1" t="s">
        <v>3</v>
      </c>
      <c r="AS678" s="1"/>
      <c r="AT678" s="1"/>
      <c r="AU678" s="1"/>
      <c r="AV678" s="1"/>
      <c r="AW678" s="1"/>
      <c r="AX678" s="1"/>
      <c r="AY678" s="1"/>
      <c r="AZ678" s="1" t="s">
        <v>3</v>
      </c>
      <c r="BA678" s="1"/>
      <c r="BB678" s="1" t="s">
        <v>3</v>
      </c>
      <c r="BC678" s="1" t="s">
        <v>3</v>
      </c>
      <c r="BD678" s="1" t="s">
        <v>3</v>
      </c>
      <c r="BE678" s="1" t="s">
        <v>3</v>
      </c>
      <c r="BF678" s="1" t="s">
        <v>3</v>
      </c>
      <c r="BG678" s="1" t="s">
        <v>3</v>
      </c>
      <c r="BH678" s="1" t="s">
        <v>3</v>
      </c>
      <c r="BI678" s="1" t="s">
        <v>3</v>
      </c>
      <c r="BJ678" s="1" t="s">
        <v>3</v>
      </c>
      <c r="BK678" s="1" t="s">
        <v>3</v>
      </c>
      <c r="BL678" s="1" t="s">
        <v>3</v>
      </c>
      <c r="BM678" s="1" t="s">
        <v>3</v>
      </c>
      <c r="BN678" s="1" t="s">
        <v>3</v>
      </c>
      <c r="BO678" s="1" t="s">
        <v>3</v>
      </c>
      <c r="BP678" s="1" t="s">
        <v>3</v>
      </c>
      <c r="BQ678" s="1"/>
      <c r="BR678" s="1"/>
      <c r="BS678" s="1"/>
      <c r="BT678" s="1"/>
      <c r="BU678" s="1"/>
      <c r="BV678" s="1"/>
      <c r="BW678" s="1"/>
      <c r="BX678" s="1">
        <v>0</v>
      </c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>
        <v>0</v>
      </c>
    </row>
    <row r="680" spans="1:255" x14ac:dyDescent="0.2">
      <c r="A680" s="3">
        <v>52</v>
      </c>
      <c r="B680" s="3">
        <f t="shared" ref="B680:G680" si="437">B729</f>
        <v>1</v>
      </c>
      <c r="C680" s="3">
        <f t="shared" si="437"/>
        <v>4</v>
      </c>
      <c r="D680" s="3">
        <f t="shared" si="437"/>
        <v>678</v>
      </c>
      <c r="E680" s="3">
        <f t="shared" si="437"/>
        <v>0</v>
      </c>
      <c r="F680" s="3" t="str">
        <f t="shared" si="437"/>
        <v/>
      </c>
      <c r="G680" s="3" t="str">
        <f t="shared" si="437"/>
        <v>9. Дверные проемы (коридор, с/у, лестничный марш)</v>
      </c>
      <c r="H680" s="3"/>
      <c r="I680" s="3"/>
      <c r="J680" s="3"/>
      <c r="K680" s="3"/>
      <c r="L680" s="3"/>
      <c r="M680" s="3"/>
      <c r="N680" s="3"/>
      <c r="O680" s="3">
        <f t="shared" ref="O680:AT680" si="438">O729</f>
        <v>199669</v>
      </c>
      <c r="P680" s="3">
        <f t="shared" si="438"/>
        <v>198480</v>
      </c>
      <c r="Q680" s="3">
        <f t="shared" si="438"/>
        <v>293</v>
      </c>
      <c r="R680" s="3">
        <f t="shared" si="438"/>
        <v>31</v>
      </c>
      <c r="S680" s="3">
        <f t="shared" si="438"/>
        <v>896</v>
      </c>
      <c r="T680" s="3">
        <f t="shared" si="438"/>
        <v>0</v>
      </c>
      <c r="U680" s="3">
        <f t="shared" si="438"/>
        <v>101.94519539999999</v>
      </c>
      <c r="V680" s="3">
        <f t="shared" si="438"/>
        <v>2.2795914329999998</v>
      </c>
      <c r="W680" s="3">
        <f t="shared" si="438"/>
        <v>2</v>
      </c>
      <c r="X680" s="3">
        <f t="shared" si="438"/>
        <v>897</v>
      </c>
      <c r="Y680" s="3">
        <f t="shared" si="438"/>
        <v>471</v>
      </c>
      <c r="Z680" s="3">
        <f t="shared" si="438"/>
        <v>0</v>
      </c>
      <c r="AA680" s="3">
        <f t="shared" si="438"/>
        <v>0</v>
      </c>
      <c r="AB680" s="3">
        <f t="shared" si="438"/>
        <v>199669</v>
      </c>
      <c r="AC680" s="3">
        <f t="shared" si="438"/>
        <v>198480</v>
      </c>
      <c r="AD680" s="3">
        <f t="shared" si="438"/>
        <v>293</v>
      </c>
      <c r="AE680" s="3">
        <f t="shared" si="438"/>
        <v>31</v>
      </c>
      <c r="AF680" s="3">
        <f t="shared" si="438"/>
        <v>896</v>
      </c>
      <c r="AG680" s="3">
        <f t="shared" si="438"/>
        <v>0</v>
      </c>
      <c r="AH680" s="3">
        <f t="shared" si="438"/>
        <v>101.94519539999999</v>
      </c>
      <c r="AI680" s="3">
        <f t="shared" si="438"/>
        <v>2.2795914329999998</v>
      </c>
      <c r="AJ680" s="3">
        <f t="shared" si="438"/>
        <v>2</v>
      </c>
      <c r="AK680" s="3">
        <f t="shared" si="438"/>
        <v>897</v>
      </c>
      <c r="AL680" s="3">
        <f t="shared" si="438"/>
        <v>471</v>
      </c>
      <c r="AM680" s="3">
        <f t="shared" si="438"/>
        <v>0</v>
      </c>
      <c r="AN680" s="3">
        <f t="shared" si="438"/>
        <v>0</v>
      </c>
      <c r="AO680" s="3">
        <f t="shared" si="438"/>
        <v>0</v>
      </c>
      <c r="AP680" s="3">
        <f t="shared" si="438"/>
        <v>0</v>
      </c>
      <c r="AQ680" s="3">
        <f t="shared" si="438"/>
        <v>0</v>
      </c>
      <c r="AR680" s="3">
        <f t="shared" si="438"/>
        <v>201037</v>
      </c>
      <c r="AS680" s="3">
        <f t="shared" si="438"/>
        <v>201037</v>
      </c>
      <c r="AT680" s="3">
        <f t="shared" si="438"/>
        <v>0</v>
      </c>
      <c r="AU680" s="3">
        <f t="shared" ref="AU680:BZ680" si="439">AU729</f>
        <v>0</v>
      </c>
      <c r="AV680" s="3">
        <f t="shared" si="439"/>
        <v>198480</v>
      </c>
      <c r="AW680" s="3">
        <f t="shared" si="439"/>
        <v>198480</v>
      </c>
      <c r="AX680" s="3">
        <f t="shared" si="439"/>
        <v>0</v>
      </c>
      <c r="AY680" s="3">
        <f t="shared" si="439"/>
        <v>198480</v>
      </c>
      <c r="AZ680" s="3">
        <f t="shared" si="439"/>
        <v>0</v>
      </c>
      <c r="BA680" s="3">
        <f t="shared" si="439"/>
        <v>0</v>
      </c>
      <c r="BB680" s="3">
        <f t="shared" si="439"/>
        <v>0</v>
      </c>
      <c r="BC680" s="3">
        <f t="shared" si="439"/>
        <v>0</v>
      </c>
      <c r="BD680" s="3">
        <f t="shared" si="439"/>
        <v>0</v>
      </c>
      <c r="BE680" s="3">
        <f t="shared" si="439"/>
        <v>0</v>
      </c>
      <c r="BF680" s="3">
        <f t="shared" si="439"/>
        <v>0</v>
      </c>
      <c r="BG680" s="3">
        <f t="shared" si="439"/>
        <v>0</v>
      </c>
      <c r="BH680" s="3">
        <f t="shared" si="439"/>
        <v>0</v>
      </c>
      <c r="BI680" s="3">
        <f t="shared" si="439"/>
        <v>0</v>
      </c>
      <c r="BJ680" s="3">
        <f t="shared" si="439"/>
        <v>0</v>
      </c>
      <c r="BK680" s="3">
        <f t="shared" si="439"/>
        <v>0</v>
      </c>
      <c r="BL680" s="3">
        <f t="shared" si="439"/>
        <v>0</v>
      </c>
      <c r="BM680" s="3">
        <f t="shared" si="439"/>
        <v>0</v>
      </c>
      <c r="BN680" s="3">
        <f t="shared" si="439"/>
        <v>0</v>
      </c>
      <c r="BO680" s="3">
        <f t="shared" si="439"/>
        <v>0</v>
      </c>
      <c r="BP680" s="3">
        <f t="shared" si="439"/>
        <v>0</v>
      </c>
      <c r="BQ680" s="3">
        <f t="shared" si="439"/>
        <v>0</v>
      </c>
      <c r="BR680" s="3">
        <f t="shared" si="439"/>
        <v>0</v>
      </c>
      <c r="BS680" s="3">
        <f t="shared" si="439"/>
        <v>0</v>
      </c>
      <c r="BT680" s="3">
        <f t="shared" si="439"/>
        <v>0</v>
      </c>
      <c r="BU680" s="3">
        <f t="shared" si="439"/>
        <v>0</v>
      </c>
      <c r="BV680" s="3">
        <f t="shared" si="439"/>
        <v>0</v>
      </c>
      <c r="BW680" s="3">
        <f t="shared" si="439"/>
        <v>0</v>
      </c>
      <c r="BX680" s="3">
        <f t="shared" si="439"/>
        <v>0</v>
      </c>
      <c r="BY680" s="3">
        <f t="shared" si="439"/>
        <v>0</v>
      </c>
      <c r="BZ680" s="3">
        <f t="shared" si="439"/>
        <v>0</v>
      </c>
      <c r="CA680" s="3">
        <f t="shared" ref="CA680:DF680" si="440">CA729</f>
        <v>201037</v>
      </c>
      <c r="CB680" s="3">
        <f t="shared" si="440"/>
        <v>201037</v>
      </c>
      <c r="CC680" s="3">
        <f t="shared" si="440"/>
        <v>0</v>
      </c>
      <c r="CD680" s="3">
        <f t="shared" si="440"/>
        <v>0</v>
      </c>
      <c r="CE680" s="3">
        <f t="shared" si="440"/>
        <v>198480</v>
      </c>
      <c r="CF680" s="3">
        <f t="shared" si="440"/>
        <v>198480</v>
      </c>
      <c r="CG680" s="3">
        <f t="shared" si="440"/>
        <v>0</v>
      </c>
      <c r="CH680" s="3">
        <f t="shared" si="440"/>
        <v>198480</v>
      </c>
      <c r="CI680" s="3">
        <f t="shared" si="440"/>
        <v>0</v>
      </c>
      <c r="CJ680" s="3">
        <f t="shared" si="440"/>
        <v>0</v>
      </c>
      <c r="CK680" s="3">
        <f t="shared" si="440"/>
        <v>0</v>
      </c>
      <c r="CL680" s="3">
        <f t="shared" si="440"/>
        <v>0</v>
      </c>
      <c r="CM680" s="3">
        <f t="shared" si="440"/>
        <v>0</v>
      </c>
      <c r="CN680" s="3">
        <f t="shared" si="440"/>
        <v>0</v>
      </c>
      <c r="CO680" s="3">
        <f t="shared" si="440"/>
        <v>0</v>
      </c>
      <c r="CP680" s="3">
        <f t="shared" si="440"/>
        <v>0</v>
      </c>
      <c r="CQ680" s="3">
        <f t="shared" si="440"/>
        <v>0</v>
      </c>
      <c r="CR680" s="3">
        <f t="shared" si="440"/>
        <v>0</v>
      </c>
      <c r="CS680" s="3">
        <f t="shared" si="440"/>
        <v>0</v>
      </c>
      <c r="CT680" s="3">
        <f t="shared" si="440"/>
        <v>0</v>
      </c>
      <c r="CU680" s="3">
        <f t="shared" si="440"/>
        <v>0</v>
      </c>
      <c r="CV680" s="3">
        <f t="shared" si="440"/>
        <v>0</v>
      </c>
      <c r="CW680" s="3">
        <f t="shared" si="440"/>
        <v>0</v>
      </c>
      <c r="CX680" s="3">
        <f t="shared" si="440"/>
        <v>0</v>
      </c>
      <c r="CY680" s="3">
        <f t="shared" si="440"/>
        <v>0</v>
      </c>
      <c r="CZ680" s="3">
        <f t="shared" si="440"/>
        <v>0</v>
      </c>
      <c r="DA680" s="3">
        <f t="shared" si="440"/>
        <v>0</v>
      </c>
      <c r="DB680" s="3">
        <f t="shared" si="440"/>
        <v>0</v>
      </c>
      <c r="DC680" s="3">
        <f t="shared" si="440"/>
        <v>0</v>
      </c>
      <c r="DD680" s="3">
        <f t="shared" si="440"/>
        <v>0</v>
      </c>
      <c r="DE680" s="3">
        <f t="shared" si="440"/>
        <v>0</v>
      </c>
      <c r="DF680" s="3">
        <f t="shared" si="440"/>
        <v>0</v>
      </c>
      <c r="DG680" s="4">
        <f t="shared" ref="DG680:EL680" si="441">DG729</f>
        <v>523023</v>
      </c>
      <c r="DH680" s="4">
        <f t="shared" si="441"/>
        <v>486793</v>
      </c>
      <c r="DI680" s="4">
        <f t="shared" si="441"/>
        <v>4658</v>
      </c>
      <c r="DJ680" s="4">
        <f t="shared" si="441"/>
        <v>1084</v>
      </c>
      <c r="DK680" s="4">
        <f t="shared" si="441"/>
        <v>31572</v>
      </c>
      <c r="DL680" s="4">
        <f t="shared" si="441"/>
        <v>0</v>
      </c>
      <c r="DM680" s="4">
        <f t="shared" si="441"/>
        <v>101.94519539999999</v>
      </c>
      <c r="DN680" s="4">
        <f t="shared" si="441"/>
        <v>2.2795914329999998</v>
      </c>
      <c r="DO680" s="4">
        <f t="shared" si="441"/>
        <v>2</v>
      </c>
      <c r="DP680" s="4">
        <f t="shared" si="441"/>
        <v>31602</v>
      </c>
      <c r="DQ680" s="4">
        <f t="shared" si="441"/>
        <v>16599</v>
      </c>
      <c r="DR680" s="4">
        <f t="shared" si="441"/>
        <v>0</v>
      </c>
      <c r="DS680" s="4">
        <f t="shared" si="441"/>
        <v>0</v>
      </c>
      <c r="DT680" s="4">
        <f t="shared" si="441"/>
        <v>523023</v>
      </c>
      <c r="DU680" s="4">
        <f t="shared" si="441"/>
        <v>486793</v>
      </c>
      <c r="DV680" s="4">
        <f t="shared" si="441"/>
        <v>4658</v>
      </c>
      <c r="DW680" s="4">
        <f t="shared" si="441"/>
        <v>1084</v>
      </c>
      <c r="DX680" s="4">
        <f t="shared" si="441"/>
        <v>31572</v>
      </c>
      <c r="DY680" s="4">
        <f t="shared" si="441"/>
        <v>0</v>
      </c>
      <c r="DZ680" s="4">
        <f t="shared" si="441"/>
        <v>101.94519539999999</v>
      </c>
      <c r="EA680" s="4">
        <f t="shared" si="441"/>
        <v>2.2795914329999998</v>
      </c>
      <c r="EB680" s="4">
        <f t="shared" si="441"/>
        <v>2</v>
      </c>
      <c r="EC680" s="4">
        <f t="shared" si="441"/>
        <v>31602</v>
      </c>
      <c r="ED680" s="4">
        <f t="shared" si="441"/>
        <v>16599</v>
      </c>
      <c r="EE680" s="4">
        <f t="shared" si="441"/>
        <v>0</v>
      </c>
      <c r="EF680" s="4">
        <f t="shared" si="441"/>
        <v>0</v>
      </c>
      <c r="EG680" s="4">
        <f t="shared" si="441"/>
        <v>0</v>
      </c>
      <c r="EH680" s="4">
        <f t="shared" si="441"/>
        <v>0</v>
      </c>
      <c r="EI680" s="4">
        <f t="shared" si="441"/>
        <v>0</v>
      </c>
      <c r="EJ680" s="4">
        <f t="shared" si="441"/>
        <v>571224</v>
      </c>
      <c r="EK680" s="4">
        <f t="shared" si="441"/>
        <v>571224</v>
      </c>
      <c r="EL680" s="4">
        <f t="shared" si="441"/>
        <v>0</v>
      </c>
      <c r="EM680" s="4">
        <f t="shared" ref="EM680:FR680" si="442">EM729</f>
        <v>0</v>
      </c>
      <c r="EN680" s="4">
        <f t="shared" si="442"/>
        <v>486793</v>
      </c>
      <c r="EO680" s="4">
        <f t="shared" si="442"/>
        <v>486793</v>
      </c>
      <c r="EP680" s="4">
        <f t="shared" si="442"/>
        <v>0</v>
      </c>
      <c r="EQ680" s="4">
        <f t="shared" si="442"/>
        <v>486793</v>
      </c>
      <c r="ER680" s="4">
        <f t="shared" si="442"/>
        <v>0</v>
      </c>
      <c r="ES680" s="4">
        <f t="shared" si="442"/>
        <v>0</v>
      </c>
      <c r="ET680" s="4">
        <f t="shared" si="442"/>
        <v>0</v>
      </c>
      <c r="EU680" s="4">
        <f t="shared" si="442"/>
        <v>0</v>
      </c>
      <c r="EV680" s="4">
        <f t="shared" si="442"/>
        <v>0</v>
      </c>
      <c r="EW680" s="4">
        <f t="shared" si="442"/>
        <v>0</v>
      </c>
      <c r="EX680" s="4">
        <f t="shared" si="442"/>
        <v>0</v>
      </c>
      <c r="EY680" s="4">
        <f t="shared" si="442"/>
        <v>0</v>
      </c>
      <c r="EZ680" s="4">
        <f t="shared" si="442"/>
        <v>0</v>
      </c>
      <c r="FA680" s="4">
        <f t="shared" si="442"/>
        <v>0</v>
      </c>
      <c r="FB680" s="4">
        <f t="shared" si="442"/>
        <v>0</v>
      </c>
      <c r="FC680" s="4">
        <f t="shared" si="442"/>
        <v>0</v>
      </c>
      <c r="FD680" s="4">
        <f t="shared" si="442"/>
        <v>0</v>
      </c>
      <c r="FE680" s="4">
        <f t="shared" si="442"/>
        <v>0</v>
      </c>
      <c r="FF680" s="4">
        <f t="shared" si="442"/>
        <v>0</v>
      </c>
      <c r="FG680" s="4">
        <f t="shared" si="442"/>
        <v>0</v>
      </c>
      <c r="FH680" s="4">
        <f t="shared" si="442"/>
        <v>0</v>
      </c>
      <c r="FI680" s="4">
        <f t="shared" si="442"/>
        <v>0</v>
      </c>
      <c r="FJ680" s="4">
        <f t="shared" si="442"/>
        <v>0</v>
      </c>
      <c r="FK680" s="4">
        <f t="shared" si="442"/>
        <v>0</v>
      </c>
      <c r="FL680" s="4">
        <f t="shared" si="442"/>
        <v>0</v>
      </c>
      <c r="FM680" s="4">
        <f t="shared" si="442"/>
        <v>0</v>
      </c>
      <c r="FN680" s="4">
        <f t="shared" si="442"/>
        <v>0</v>
      </c>
      <c r="FO680" s="4">
        <f t="shared" si="442"/>
        <v>0</v>
      </c>
      <c r="FP680" s="4">
        <f t="shared" si="442"/>
        <v>0</v>
      </c>
      <c r="FQ680" s="4">
        <f t="shared" si="442"/>
        <v>0</v>
      </c>
      <c r="FR680" s="4">
        <f t="shared" si="442"/>
        <v>0</v>
      </c>
      <c r="FS680" s="4">
        <f t="shared" ref="FS680:GX680" si="443">FS729</f>
        <v>571224</v>
      </c>
      <c r="FT680" s="4">
        <f t="shared" si="443"/>
        <v>571224</v>
      </c>
      <c r="FU680" s="4">
        <f t="shared" si="443"/>
        <v>0</v>
      </c>
      <c r="FV680" s="4">
        <f t="shared" si="443"/>
        <v>0</v>
      </c>
      <c r="FW680" s="4">
        <f t="shared" si="443"/>
        <v>486793</v>
      </c>
      <c r="FX680" s="4">
        <f t="shared" si="443"/>
        <v>486793</v>
      </c>
      <c r="FY680" s="4">
        <f t="shared" si="443"/>
        <v>0</v>
      </c>
      <c r="FZ680" s="4">
        <f t="shared" si="443"/>
        <v>486793</v>
      </c>
      <c r="GA680" s="4">
        <f t="shared" si="443"/>
        <v>0</v>
      </c>
      <c r="GB680" s="4">
        <f t="shared" si="443"/>
        <v>0</v>
      </c>
      <c r="GC680" s="4">
        <f t="shared" si="443"/>
        <v>0</v>
      </c>
      <c r="GD680" s="4">
        <f t="shared" si="443"/>
        <v>0</v>
      </c>
      <c r="GE680" s="4">
        <f t="shared" si="443"/>
        <v>0</v>
      </c>
      <c r="GF680" s="4">
        <f t="shared" si="443"/>
        <v>0</v>
      </c>
      <c r="GG680" s="4">
        <f t="shared" si="443"/>
        <v>0</v>
      </c>
      <c r="GH680" s="4">
        <f t="shared" si="443"/>
        <v>0</v>
      </c>
      <c r="GI680" s="4">
        <f t="shared" si="443"/>
        <v>0</v>
      </c>
      <c r="GJ680" s="4">
        <f t="shared" si="443"/>
        <v>0</v>
      </c>
      <c r="GK680" s="4">
        <f t="shared" si="443"/>
        <v>0</v>
      </c>
      <c r="GL680" s="4">
        <f t="shared" si="443"/>
        <v>0</v>
      </c>
      <c r="GM680" s="4">
        <f t="shared" si="443"/>
        <v>0</v>
      </c>
      <c r="GN680" s="4">
        <f t="shared" si="443"/>
        <v>0</v>
      </c>
      <c r="GO680" s="4">
        <f t="shared" si="443"/>
        <v>0</v>
      </c>
      <c r="GP680" s="4">
        <f t="shared" si="443"/>
        <v>0</v>
      </c>
      <c r="GQ680" s="4">
        <f t="shared" si="443"/>
        <v>0</v>
      </c>
      <c r="GR680" s="4">
        <f t="shared" si="443"/>
        <v>0</v>
      </c>
      <c r="GS680" s="4">
        <f t="shared" si="443"/>
        <v>0</v>
      </c>
      <c r="GT680" s="4">
        <f t="shared" si="443"/>
        <v>0</v>
      </c>
      <c r="GU680" s="4">
        <f t="shared" si="443"/>
        <v>0</v>
      </c>
      <c r="GV680" s="4">
        <f t="shared" si="443"/>
        <v>0</v>
      </c>
      <c r="GW680" s="4">
        <f t="shared" si="443"/>
        <v>0</v>
      </c>
      <c r="GX680" s="4">
        <f t="shared" si="443"/>
        <v>0</v>
      </c>
    </row>
    <row r="682" spans="1:255" x14ac:dyDescent="0.2">
      <c r="A682" s="2">
        <v>17</v>
      </c>
      <c r="B682" s="2">
        <v>1</v>
      </c>
      <c r="C682" s="2">
        <f>ROW(SmtRes!A1136)</f>
        <v>1136</v>
      </c>
      <c r="D682" s="2">
        <f>ROW(EtalonRes!A1041)</f>
        <v>1041</v>
      </c>
      <c r="E682" s="2" t="s">
        <v>756</v>
      </c>
      <c r="F682" s="2" t="s">
        <v>720</v>
      </c>
      <c r="G682" s="2" t="s">
        <v>721</v>
      </c>
      <c r="H682" s="2" t="s">
        <v>396</v>
      </c>
      <c r="I682" s="2">
        <f>ROUND(21/100,7)</f>
        <v>0.21</v>
      </c>
      <c r="J682" s="2">
        <v>0</v>
      </c>
      <c r="K682" s="2">
        <f>ROUND(21/100,7)</f>
        <v>0.21</v>
      </c>
      <c r="L682" s="2"/>
      <c r="M682" s="2"/>
      <c r="N682" s="2"/>
      <c r="O682" s="2">
        <f>ROUND(CP682,2)</f>
        <v>261.44</v>
      </c>
      <c r="P682" s="2">
        <f>ROUND(CQ682*I682,2)</f>
        <v>0</v>
      </c>
      <c r="Q682" s="2">
        <f>ROUND(CR682*I682,2)</f>
        <v>58.43</v>
      </c>
      <c r="R682" s="2">
        <f>ROUND(CS682*I682,2)</f>
        <v>25.23</v>
      </c>
      <c r="S682" s="2">
        <f>ROUND(CT682*I682,2)</f>
        <v>203.01</v>
      </c>
      <c r="T682" s="2">
        <f>ROUND(CU682*I682,2)</f>
        <v>0</v>
      </c>
      <c r="U682" s="2">
        <f t="shared" ref="U682:U727" si="444">CV682*I682</f>
        <v>25.094264999999996</v>
      </c>
      <c r="V682" s="2">
        <f t="shared" ref="V682:V727" si="445">CW682*I682</f>
        <v>1.8692099999999998</v>
      </c>
      <c r="W682" s="2">
        <f>ROUND(CX682*I682,2)</f>
        <v>0</v>
      </c>
      <c r="X682" s="2">
        <f>ROUND(CY682,2)</f>
        <v>235.09</v>
      </c>
      <c r="Y682" s="2">
        <f>ROUND(CZ682,2)</f>
        <v>134.66</v>
      </c>
      <c r="Z682" s="2"/>
      <c r="AA682" s="2">
        <v>53551706</v>
      </c>
      <c r="AB682" s="2">
        <f t="shared" ref="AB682:AB727" si="446">ROUND((AC682+AD682+AF682),2)</f>
        <v>1244.96</v>
      </c>
      <c r="AC682" s="2">
        <f>ROUND((ES682),2)</f>
        <v>0</v>
      </c>
      <c r="AD682" s="2">
        <f>ROUND(((((ET682*ROUND(1.15,7)))-((EU682*ROUND(1.15,7))))+AE682),2)</f>
        <v>278.24</v>
      </c>
      <c r="AE682" s="2">
        <f>ROUND(((EU682*ROUND(1.15,7))),2)</f>
        <v>120.16</v>
      </c>
      <c r="AF682" s="2">
        <f>ROUND(((EV682*ROUND(1.15,7))),2)</f>
        <v>966.72</v>
      </c>
      <c r="AG682" s="2">
        <f t="shared" ref="AG682:AG727" si="447">ROUND((AP682),2)</f>
        <v>0</v>
      </c>
      <c r="AH682" s="2">
        <f>((EW682*ROUND(1.15,7)))</f>
        <v>119.49649999999998</v>
      </c>
      <c r="AI682" s="2">
        <f>((EX682*ROUND(1.15,7)))</f>
        <v>8.9009999999999998</v>
      </c>
      <c r="AJ682" s="2">
        <f t="shared" ref="AJ682:AJ727" si="448">(AS682)</f>
        <v>0</v>
      </c>
      <c r="AK682" s="2">
        <v>1082.58</v>
      </c>
      <c r="AL682" s="2">
        <v>0</v>
      </c>
      <c r="AM682" s="2">
        <v>241.95</v>
      </c>
      <c r="AN682" s="2">
        <v>104.49</v>
      </c>
      <c r="AO682" s="2">
        <v>840.63</v>
      </c>
      <c r="AP682" s="2">
        <v>0</v>
      </c>
      <c r="AQ682" s="2">
        <v>103.91</v>
      </c>
      <c r="AR682" s="2">
        <v>7.74</v>
      </c>
      <c r="AS682" s="2">
        <v>0</v>
      </c>
      <c r="AT682" s="2">
        <v>103</v>
      </c>
      <c r="AU682" s="2">
        <v>59</v>
      </c>
      <c r="AV682" s="2">
        <v>1</v>
      </c>
      <c r="AW682" s="2">
        <v>1</v>
      </c>
      <c r="AX682" s="2"/>
      <c r="AY682" s="2"/>
      <c r="AZ682" s="2">
        <v>1</v>
      </c>
      <c r="BA682" s="2">
        <v>1</v>
      </c>
      <c r="BB682" s="2">
        <v>1</v>
      </c>
      <c r="BC682" s="2">
        <v>1</v>
      </c>
      <c r="BD682" s="2" t="s">
        <v>3</v>
      </c>
      <c r="BE682" s="2" t="s">
        <v>3</v>
      </c>
      <c r="BF682" s="2" t="s">
        <v>3</v>
      </c>
      <c r="BG682" s="2" t="s">
        <v>3</v>
      </c>
      <c r="BH682" s="2">
        <v>0</v>
      </c>
      <c r="BI682" s="2">
        <v>1</v>
      </c>
      <c r="BJ682" s="2" t="s">
        <v>722</v>
      </c>
      <c r="BK682" s="2"/>
      <c r="BL682" s="2"/>
      <c r="BM682" s="2">
        <v>46001</v>
      </c>
      <c r="BN682" s="2">
        <v>0</v>
      </c>
      <c r="BO682" s="2" t="s">
        <v>3</v>
      </c>
      <c r="BP682" s="2">
        <v>0</v>
      </c>
      <c r="BQ682" s="2">
        <v>2</v>
      </c>
      <c r="BR682" s="2">
        <v>0</v>
      </c>
      <c r="BS682" s="2">
        <v>1</v>
      </c>
      <c r="BT682" s="2">
        <v>1</v>
      </c>
      <c r="BU682" s="2">
        <v>1</v>
      </c>
      <c r="BV682" s="2">
        <v>1</v>
      </c>
      <c r="BW682" s="2">
        <v>1</v>
      </c>
      <c r="BX682" s="2">
        <v>1</v>
      </c>
      <c r="BY682" s="2" t="s">
        <v>3</v>
      </c>
      <c r="BZ682" s="2">
        <v>103</v>
      </c>
      <c r="CA682" s="2">
        <v>59</v>
      </c>
      <c r="CB682" s="2" t="s">
        <v>3</v>
      </c>
      <c r="CC682" s="2"/>
      <c r="CD682" s="2"/>
      <c r="CE682" s="2">
        <v>0</v>
      </c>
      <c r="CF682" s="2">
        <v>0</v>
      </c>
      <c r="CG682" s="2">
        <v>0</v>
      </c>
      <c r="CH682" s="2"/>
      <c r="CI682" s="2"/>
      <c r="CJ682" s="2"/>
      <c r="CK682" s="2"/>
      <c r="CL682" s="2"/>
      <c r="CM682" s="2">
        <v>0</v>
      </c>
      <c r="CN682" s="2" t="s">
        <v>2150</v>
      </c>
      <c r="CO682" s="2">
        <v>0</v>
      </c>
      <c r="CP682" s="2">
        <f t="shared" ref="CP682:CP727" si="449">(P682+Q682+S682)</f>
        <v>261.44</v>
      </c>
      <c r="CQ682" s="2">
        <f t="shared" ref="CQ682:CQ701" si="450">AC682*BC682</f>
        <v>0</v>
      </c>
      <c r="CR682" s="2">
        <f t="shared" ref="CR682:CR727" si="451">AD682*BB682</f>
        <v>278.24</v>
      </c>
      <c r="CS682" s="2">
        <f t="shared" ref="CS682:CS727" si="452">AE682*BS682</f>
        <v>120.16</v>
      </c>
      <c r="CT682" s="2">
        <f t="shared" ref="CT682:CT727" si="453">AF682*BA682</f>
        <v>966.72</v>
      </c>
      <c r="CU682" s="2">
        <f t="shared" ref="CU682:CU727" si="454">AG682</f>
        <v>0</v>
      </c>
      <c r="CV682" s="2">
        <f t="shared" ref="CV682:CV727" si="455">AH682</f>
        <v>119.49649999999998</v>
      </c>
      <c r="CW682" s="2">
        <f t="shared" ref="CW682:CW727" si="456">AI682</f>
        <v>8.9009999999999998</v>
      </c>
      <c r="CX682" s="2">
        <f t="shared" ref="CX682:CX727" si="457">AJ682</f>
        <v>0</v>
      </c>
      <c r="CY682" s="2">
        <f t="shared" ref="CY682:CY727" si="458">(((S682+R682)*AT682)/100)</f>
        <v>235.08719999999997</v>
      </c>
      <c r="CZ682" s="2">
        <f t="shared" ref="CZ682:CZ727" si="459">(((S682+R682)*AU682)/100)</f>
        <v>134.66159999999999</v>
      </c>
      <c r="DA682" s="2"/>
      <c r="DB682" s="2"/>
      <c r="DC682" s="2" t="s">
        <v>3</v>
      </c>
      <c r="DD682" s="2" t="s">
        <v>3</v>
      </c>
      <c r="DE682" s="2" t="s">
        <v>16</v>
      </c>
      <c r="DF682" s="2" t="s">
        <v>16</v>
      </c>
      <c r="DG682" s="2" t="s">
        <v>16</v>
      </c>
      <c r="DH682" s="2" t="s">
        <v>3</v>
      </c>
      <c r="DI682" s="2" t="s">
        <v>16</v>
      </c>
      <c r="DJ682" s="2" t="s">
        <v>16</v>
      </c>
      <c r="DK682" s="2" t="s">
        <v>3</v>
      </c>
      <c r="DL682" s="2" t="s">
        <v>3</v>
      </c>
      <c r="DM682" s="2" t="s">
        <v>3</v>
      </c>
      <c r="DN682" s="2">
        <v>0</v>
      </c>
      <c r="DO682" s="2">
        <v>0</v>
      </c>
      <c r="DP682" s="2">
        <v>1</v>
      </c>
      <c r="DQ682" s="2">
        <v>1</v>
      </c>
      <c r="DR682" s="2"/>
      <c r="DS682" s="2"/>
      <c r="DT682" s="2"/>
      <c r="DU682" s="2">
        <v>1005</v>
      </c>
      <c r="DV682" s="2" t="s">
        <v>396</v>
      </c>
      <c r="DW682" s="2" t="s">
        <v>396</v>
      </c>
      <c r="DX682" s="2">
        <v>100</v>
      </c>
      <c r="DY682" s="2"/>
      <c r="DZ682" s="2" t="s">
        <v>3</v>
      </c>
      <c r="EA682" s="2" t="s">
        <v>3</v>
      </c>
      <c r="EB682" s="2" t="s">
        <v>3</v>
      </c>
      <c r="EC682" s="2" t="s">
        <v>3</v>
      </c>
      <c r="ED682" s="2"/>
      <c r="EE682" s="2">
        <v>53551202</v>
      </c>
      <c r="EF682" s="2">
        <v>2</v>
      </c>
      <c r="EG682" s="2" t="s">
        <v>38</v>
      </c>
      <c r="EH682" s="2">
        <v>40</v>
      </c>
      <c r="EI682" s="2" t="s">
        <v>466</v>
      </c>
      <c r="EJ682" s="2">
        <v>1</v>
      </c>
      <c r="EK682" s="2">
        <v>46001</v>
      </c>
      <c r="EL682" s="2" t="s">
        <v>467</v>
      </c>
      <c r="EM682" s="2" t="s">
        <v>468</v>
      </c>
      <c r="EN682" s="2"/>
      <c r="EO682" s="2" t="s">
        <v>52</v>
      </c>
      <c r="EP682" s="2"/>
      <c r="EQ682" s="2">
        <v>131072</v>
      </c>
      <c r="ER682" s="2">
        <v>1082.58</v>
      </c>
      <c r="ES682" s="2">
        <v>0</v>
      </c>
      <c r="ET682" s="2">
        <v>241.95</v>
      </c>
      <c r="EU682" s="2">
        <v>104.49</v>
      </c>
      <c r="EV682" s="2">
        <v>840.63</v>
      </c>
      <c r="EW682" s="2">
        <v>103.91</v>
      </c>
      <c r="EX682" s="2">
        <v>7.74</v>
      </c>
      <c r="EY682" s="2">
        <v>0</v>
      </c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>
        <v>0</v>
      </c>
      <c r="FR682" s="2">
        <f>ROUND(IF(AND(BH682=3,BI682=3),P682,0),2)</f>
        <v>0</v>
      </c>
      <c r="FS682" s="2">
        <v>0</v>
      </c>
      <c r="FT682" s="2"/>
      <c r="FU682" s="2"/>
      <c r="FV682" s="2"/>
      <c r="FW682" s="2"/>
      <c r="FX682" s="2">
        <v>103</v>
      </c>
      <c r="FY682" s="2">
        <v>59</v>
      </c>
      <c r="FZ682" s="2"/>
      <c r="GA682" s="2" t="s">
        <v>3</v>
      </c>
      <c r="GB682" s="2"/>
      <c r="GC682" s="2"/>
      <c r="GD682" s="2">
        <v>1</v>
      </c>
      <c r="GE682" s="2"/>
      <c r="GF682" s="2">
        <v>2143506059</v>
      </c>
      <c r="GG682" s="2">
        <v>2</v>
      </c>
      <c r="GH682" s="2">
        <v>1</v>
      </c>
      <c r="GI682" s="2">
        <v>-2</v>
      </c>
      <c r="GJ682" s="2">
        <v>0</v>
      </c>
      <c r="GK682" s="2">
        <v>0</v>
      </c>
      <c r="GL682" s="2">
        <f>ROUND(IF(AND(BH682=3,BI682=3,FS682&lt;&gt;0),P682,0),2)</f>
        <v>0</v>
      </c>
      <c r="GM682" s="2">
        <f>ROUND(O682+X682+Y682,2)+GX682</f>
        <v>631.19000000000005</v>
      </c>
      <c r="GN682" s="2">
        <f>IF(OR(BI682=0,BI682=1),ROUND(O682+X682+Y682,2),0)</f>
        <v>631.19000000000005</v>
      </c>
      <c r="GO682" s="2">
        <f>IF(BI682=2,ROUND(O682+X682+Y682,2),0)</f>
        <v>0</v>
      </c>
      <c r="GP682" s="2">
        <f>IF(BI682=4,ROUND(O682+X682+Y682,2)+GX682,0)</f>
        <v>0</v>
      </c>
      <c r="GQ682" s="2"/>
      <c r="GR682" s="2">
        <v>0</v>
      </c>
      <c r="GS682" s="2">
        <v>0</v>
      </c>
      <c r="GT682" s="2">
        <v>0</v>
      </c>
      <c r="GU682" s="2" t="s">
        <v>3</v>
      </c>
      <c r="GV682" s="2">
        <f t="shared" ref="GV682:GV727" si="460">ROUND((GT682),2)</f>
        <v>0</v>
      </c>
      <c r="GW682" s="2">
        <v>1</v>
      </c>
      <c r="GX682" s="2">
        <f>ROUND(HC682*I682,2)</f>
        <v>0</v>
      </c>
      <c r="GY682" s="2"/>
      <c r="GZ682" s="2"/>
      <c r="HA682" s="2">
        <v>0</v>
      </c>
      <c r="HB682" s="2">
        <v>0</v>
      </c>
      <c r="HC682" s="2">
        <f t="shared" ref="HC682:HC727" si="461">GV682*GW682</f>
        <v>0</v>
      </c>
      <c r="HD682" s="2"/>
      <c r="HE682" s="2" t="s">
        <v>3</v>
      </c>
      <c r="HF682" s="2" t="s">
        <v>3</v>
      </c>
      <c r="HG682" s="2"/>
      <c r="HH682" s="2"/>
      <c r="HI682" s="2"/>
      <c r="HJ682" s="2"/>
      <c r="HK682" s="2"/>
      <c r="HL682" s="2"/>
      <c r="HM682" s="2" t="s">
        <v>3</v>
      </c>
      <c r="HN682" s="2" t="s">
        <v>469</v>
      </c>
      <c r="HO682" s="2" t="s">
        <v>470</v>
      </c>
      <c r="HP682" s="2" t="s">
        <v>467</v>
      </c>
      <c r="HQ682" s="2" t="s">
        <v>467</v>
      </c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>
        <v>0</v>
      </c>
      <c r="IL682" s="2"/>
      <c r="IM682" s="2"/>
      <c r="IN682" s="2"/>
      <c r="IO682" s="2"/>
      <c r="IP682" s="2"/>
      <c r="IQ682" s="2"/>
      <c r="IR682" s="2"/>
      <c r="IS682" s="2"/>
      <c r="IT682" s="2"/>
      <c r="IU682" s="2"/>
    </row>
    <row r="683" spans="1:255" x14ac:dyDescent="0.2">
      <c r="A683">
        <v>17</v>
      </c>
      <c r="B683">
        <v>1</v>
      </c>
      <c r="C683">
        <f>ROW(SmtRes!A1140)</f>
        <v>1140</v>
      </c>
      <c r="D683">
        <f>ROW(EtalonRes!A1044)</f>
        <v>1044</v>
      </c>
      <c r="E683" t="s">
        <v>756</v>
      </c>
      <c r="F683" t="s">
        <v>720</v>
      </c>
      <c r="G683" t="s">
        <v>721</v>
      </c>
      <c r="H683" t="s">
        <v>396</v>
      </c>
      <c r="I683">
        <f>ROUND(21/100,7)</f>
        <v>0.21</v>
      </c>
      <c r="J683">
        <v>0</v>
      </c>
      <c r="K683">
        <f>ROUND(21/100,7)</f>
        <v>0.21</v>
      </c>
      <c r="O683">
        <f>ROUND(CP683,0)</f>
        <v>8082</v>
      </c>
      <c r="P683">
        <f>ROUND(CQ683*I683,0)</f>
        <v>0</v>
      </c>
      <c r="Q683">
        <f>ROUND(CR683*I683,0)</f>
        <v>928</v>
      </c>
      <c r="R683">
        <f>ROUND(CS683*I683,0)</f>
        <v>889</v>
      </c>
      <c r="S683">
        <f>ROUND(CT683*I683,0)</f>
        <v>7154</v>
      </c>
      <c r="T683">
        <f>ROUND(CU683*I683,0)</f>
        <v>0</v>
      </c>
      <c r="U683">
        <f t="shared" si="444"/>
        <v>25.094264999999996</v>
      </c>
      <c r="V683">
        <f t="shared" si="445"/>
        <v>1.8692099999999998</v>
      </c>
      <c r="W683">
        <f>ROUND(CX683*I683,0)</f>
        <v>0</v>
      </c>
      <c r="X683">
        <f>ROUND(CY683,0)</f>
        <v>8284</v>
      </c>
      <c r="Y683">
        <f>ROUND(CZ683,0)</f>
        <v>4745</v>
      </c>
      <c r="AA683">
        <v>53551707</v>
      </c>
      <c r="AB683">
        <f t="shared" si="446"/>
        <v>1244.96</v>
      </c>
      <c r="AC683">
        <f>ROUND((ES683),2)</f>
        <v>0</v>
      </c>
      <c r="AD683">
        <f>ROUND(((((ET683*ROUND(1.15,7)))-((EU683*ROUND(1.15,7))))+AE683),2)</f>
        <v>278.24</v>
      </c>
      <c r="AE683">
        <f>ROUND(((EU683*ROUND(1.15,7))),2)</f>
        <v>120.16</v>
      </c>
      <c r="AF683">
        <f>ROUND(((EV683*ROUND(1.15,7))),2)</f>
        <v>966.72</v>
      </c>
      <c r="AG683">
        <f t="shared" si="447"/>
        <v>0</v>
      </c>
      <c r="AH683">
        <f>((EW683*ROUND(1.15,7)))</f>
        <v>119.49649999999998</v>
      </c>
      <c r="AI683">
        <f>((EX683*ROUND(1.15,7)))</f>
        <v>8.9009999999999998</v>
      </c>
      <c r="AJ683">
        <f t="shared" si="448"/>
        <v>0</v>
      </c>
      <c r="AK683">
        <v>1082.58</v>
      </c>
      <c r="AL683">
        <v>0</v>
      </c>
      <c r="AM683">
        <v>241.95</v>
      </c>
      <c r="AN683">
        <v>104.49</v>
      </c>
      <c r="AO683">
        <v>840.63</v>
      </c>
      <c r="AP683">
        <v>0</v>
      </c>
      <c r="AQ683">
        <v>103.91</v>
      </c>
      <c r="AR683">
        <v>7.74</v>
      </c>
      <c r="AS683">
        <v>0</v>
      </c>
      <c r="AT683">
        <v>103</v>
      </c>
      <c r="AU683">
        <v>59</v>
      </c>
      <c r="AV683">
        <v>1</v>
      </c>
      <c r="AW683">
        <v>1</v>
      </c>
      <c r="AZ683">
        <v>1</v>
      </c>
      <c r="BA683">
        <v>35.24</v>
      </c>
      <c r="BB683">
        <v>15.88</v>
      </c>
      <c r="BC683">
        <v>1</v>
      </c>
      <c r="BD683" t="s">
        <v>3</v>
      </c>
      <c r="BE683" t="s">
        <v>3</v>
      </c>
      <c r="BF683" t="s">
        <v>3</v>
      </c>
      <c r="BG683" t="s">
        <v>3</v>
      </c>
      <c r="BH683">
        <v>0</v>
      </c>
      <c r="BI683">
        <v>1</v>
      </c>
      <c r="BJ683" t="s">
        <v>722</v>
      </c>
      <c r="BM683">
        <v>46001</v>
      </c>
      <c r="BN683">
        <v>0</v>
      </c>
      <c r="BO683" t="s">
        <v>720</v>
      </c>
      <c r="BP683">
        <v>1</v>
      </c>
      <c r="BQ683">
        <v>2</v>
      </c>
      <c r="BR683">
        <v>0</v>
      </c>
      <c r="BS683">
        <v>35.24</v>
      </c>
      <c r="BT683">
        <v>1</v>
      </c>
      <c r="BU683">
        <v>1</v>
      </c>
      <c r="BV683">
        <v>1</v>
      </c>
      <c r="BW683">
        <v>1</v>
      </c>
      <c r="BX683">
        <v>1</v>
      </c>
      <c r="BY683" t="s">
        <v>3</v>
      </c>
      <c r="BZ683">
        <v>103</v>
      </c>
      <c r="CA683">
        <v>59</v>
      </c>
      <c r="CB683" t="s">
        <v>3</v>
      </c>
      <c r="CE683">
        <v>0</v>
      </c>
      <c r="CF683">
        <v>0</v>
      </c>
      <c r="CG683">
        <v>0</v>
      </c>
      <c r="CM683">
        <v>0</v>
      </c>
      <c r="CN683" t="s">
        <v>2150</v>
      </c>
      <c r="CO683">
        <v>0</v>
      </c>
      <c r="CP683">
        <f t="shared" si="449"/>
        <v>8082</v>
      </c>
      <c r="CQ683">
        <f t="shared" si="450"/>
        <v>0</v>
      </c>
      <c r="CR683">
        <f t="shared" si="451"/>
        <v>4418.4512000000004</v>
      </c>
      <c r="CS683">
        <f t="shared" si="452"/>
        <v>4234.4384</v>
      </c>
      <c r="CT683">
        <f t="shared" si="453"/>
        <v>34067.212800000001</v>
      </c>
      <c r="CU683">
        <f t="shared" si="454"/>
        <v>0</v>
      </c>
      <c r="CV683">
        <f t="shared" si="455"/>
        <v>119.49649999999998</v>
      </c>
      <c r="CW683">
        <f t="shared" si="456"/>
        <v>8.9009999999999998</v>
      </c>
      <c r="CX683">
        <f t="shared" si="457"/>
        <v>0</v>
      </c>
      <c r="CY683">
        <f t="shared" si="458"/>
        <v>8284.2900000000009</v>
      </c>
      <c r="CZ683">
        <f t="shared" si="459"/>
        <v>4745.37</v>
      </c>
      <c r="DC683" t="s">
        <v>3</v>
      </c>
      <c r="DD683" t="s">
        <v>3</v>
      </c>
      <c r="DE683" t="s">
        <v>16</v>
      </c>
      <c r="DF683" t="s">
        <v>16</v>
      </c>
      <c r="DG683" t="s">
        <v>16</v>
      </c>
      <c r="DH683" t="s">
        <v>3</v>
      </c>
      <c r="DI683" t="s">
        <v>16</v>
      </c>
      <c r="DJ683" t="s">
        <v>16</v>
      </c>
      <c r="DK683" t="s">
        <v>3</v>
      </c>
      <c r="DL683" t="s">
        <v>3</v>
      </c>
      <c r="DM683" t="s">
        <v>3</v>
      </c>
      <c r="DN683">
        <v>0</v>
      </c>
      <c r="DO683">
        <v>0</v>
      </c>
      <c r="DP683">
        <v>1</v>
      </c>
      <c r="DQ683">
        <v>1</v>
      </c>
      <c r="DU683">
        <v>1005</v>
      </c>
      <c r="DV683" t="s">
        <v>396</v>
      </c>
      <c r="DW683" t="s">
        <v>396</v>
      </c>
      <c r="DX683">
        <v>100</v>
      </c>
      <c r="DZ683" t="s">
        <v>3</v>
      </c>
      <c r="EA683" t="s">
        <v>3</v>
      </c>
      <c r="EB683" t="s">
        <v>3</v>
      </c>
      <c r="EC683" t="s">
        <v>3</v>
      </c>
      <c r="EE683">
        <v>53551202</v>
      </c>
      <c r="EF683">
        <v>2</v>
      </c>
      <c r="EG683" t="s">
        <v>38</v>
      </c>
      <c r="EH683">
        <v>40</v>
      </c>
      <c r="EI683" t="s">
        <v>466</v>
      </c>
      <c r="EJ683">
        <v>1</v>
      </c>
      <c r="EK683">
        <v>46001</v>
      </c>
      <c r="EL683" t="s">
        <v>467</v>
      </c>
      <c r="EM683" t="s">
        <v>468</v>
      </c>
      <c r="EO683" t="s">
        <v>52</v>
      </c>
      <c r="EQ683">
        <v>131072</v>
      </c>
      <c r="ER683">
        <v>1082.58</v>
      </c>
      <c r="ES683">
        <v>0</v>
      </c>
      <c r="ET683">
        <v>241.95</v>
      </c>
      <c r="EU683">
        <v>104.49</v>
      </c>
      <c r="EV683">
        <v>840.63</v>
      </c>
      <c r="EW683">
        <v>103.91</v>
      </c>
      <c r="EX683">
        <v>7.74</v>
      </c>
      <c r="EY683">
        <v>0</v>
      </c>
      <c r="FQ683">
        <v>0</v>
      </c>
      <c r="FR683">
        <f>ROUND(IF(AND(BH683=3,BI683=3),P683,0),0)</f>
        <v>0</v>
      </c>
      <c r="FS683">
        <v>0</v>
      </c>
      <c r="FX683">
        <v>103</v>
      </c>
      <c r="FY683">
        <v>59</v>
      </c>
      <c r="GA683" t="s">
        <v>3</v>
      </c>
      <c r="GD683">
        <v>1</v>
      </c>
      <c r="GF683">
        <v>2143506059</v>
      </c>
      <c r="GG683">
        <v>2</v>
      </c>
      <c r="GH683">
        <v>1</v>
      </c>
      <c r="GI683">
        <v>2</v>
      </c>
      <c r="GJ683">
        <v>0</v>
      </c>
      <c r="GK683">
        <v>0</v>
      </c>
      <c r="GL683">
        <f>ROUND(IF(AND(BH683=3,BI683=3,FS683&lt;&gt;0),P683,0),0)</f>
        <v>0</v>
      </c>
      <c r="GM683">
        <f>ROUND(O683+X683+Y683,0)+GX683</f>
        <v>21111</v>
      </c>
      <c r="GN683">
        <f>IF(OR(BI683=0,BI683=1),ROUND(O683+X683+Y683,0),0)</f>
        <v>21111</v>
      </c>
      <c r="GO683">
        <f>IF(BI683=2,ROUND(O683+X683+Y683,0),0)</f>
        <v>0</v>
      </c>
      <c r="GP683">
        <f>IF(BI683=4,ROUND(O683+X683+Y683,0)+GX683,0)</f>
        <v>0</v>
      </c>
      <c r="GR683">
        <v>0</v>
      </c>
      <c r="GS683">
        <v>0</v>
      </c>
      <c r="GT683">
        <v>0</v>
      </c>
      <c r="GU683" t="s">
        <v>3</v>
      </c>
      <c r="GV683">
        <f t="shared" si="460"/>
        <v>0</v>
      </c>
      <c r="GW683">
        <v>1</v>
      </c>
      <c r="GX683">
        <f>ROUND(HC683*I683,0)</f>
        <v>0</v>
      </c>
      <c r="HA683">
        <v>0</v>
      </c>
      <c r="HB683">
        <v>0</v>
      </c>
      <c r="HC683">
        <f t="shared" si="461"/>
        <v>0</v>
      </c>
      <c r="HE683" t="s">
        <v>3</v>
      </c>
      <c r="HF683" t="s">
        <v>3</v>
      </c>
      <c r="HM683" t="s">
        <v>3</v>
      </c>
      <c r="HN683" t="s">
        <v>469</v>
      </c>
      <c r="HO683" t="s">
        <v>470</v>
      </c>
      <c r="HP683" t="s">
        <v>467</v>
      </c>
      <c r="HQ683" t="s">
        <v>467</v>
      </c>
      <c r="IK683">
        <v>0</v>
      </c>
    </row>
    <row r="684" spans="1:255" x14ac:dyDescent="0.2">
      <c r="A684" s="2">
        <v>18</v>
      </c>
      <c r="B684" s="2">
        <v>1</v>
      </c>
      <c r="C684" s="2">
        <v>1136</v>
      </c>
      <c r="D684" s="2"/>
      <c r="E684" s="2" t="s">
        <v>757</v>
      </c>
      <c r="F684" s="2" t="s">
        <v>24</v>
      </c>
      <c r="G684" s="2" t="s">
        <v>25</v>
      </c>
      <c r="H684" s="2" t="s">
        <v>26</v>
      </c>
      <c r="I684" s="2">
        <f>I682*J684</f>
        <v>0.315</v>
      </c>
      <c r="J684" s="2">
        <v>1.5</v>
      </c>
      <c r="K684" s="2">
        <v>1.5</v>
      </c>
      <c r="L684" s="2"/>
      <c r="M684" s="2"/>
      <c r="N684" s="2"/>
      <c r="O684" s="2">
        <f>ROUND(CP684,2)</f>
        <v>0</v>
      </c>
      <c r="P684" s="2">
        <f>ROUND(CQ684*I684,2)</f>
        <v>0</v>
      </c>
      <c r="Q684" s="2">
        <f>ROUND(CR684*I684,2)</f>
        <v>0</v>
      </c>
      <c r="R684" s="2">
        <f>ROUND(CS684*I684,2)</f>
        <v>0</v>
      </c>
      <c r="S684" s="2">
        <f>ROUND(CT684*I684,2)</f>
        <v>0</v>
      </c>
      <c r="T684" s="2">
        <f>ROUND(CU684*I684,2)</f>
        <v>0</v>
      </c>
      <c r="U684" s="2">
        <f t="shared" si="444"/>
        <v>0</v>
      </c>
      <c r="V684" s="2">
        <f t="shared" si="445"/>
        <v>0</v>
      </c>
      <c r="W684" s="2">
        <f>ROUND(CX684*I684,2)</f>
        <v>0</v>
      </c>
      <c r="X684" s="2">
        <f>ROUND(CY684,2)</f>
        <v>0</v>
      </c>
      <c r="Y684" s="2">
        <f>ROUND(CZ684,2)</f>
        <v>0</v>
      </c>
      <c r="Z684" s="2"/>
      <c r="AA684" s="2">
        <v>53551706</v>
      </c>
      <c r="AB684" s="2">
        <f t="shared" si="446"/>
        <v>0</v>
      </c>
      <c r="AC684" s="2">
        <f>ROUND((ES684),2)</f>
        <v>0</v>
      </c>
      <c r="AD684" s="2">
        <f>ROUND((((ET684)-(EU684))+AE684),2)</f>
        <v>0</v>
      </c>
      <c r="AE684" s="2">
        <f>ROUND((EU684),2)</f>
        <v>0</v>
      </c>
      <c r="AF684" s="2">
        <f>ROUND((EV684),2)</f>
        <v>0</v>
      </c>
      <c r="AG684" s="2">
        <f t="shared" si="447"/>
        <v>0</v>
      </c>
      <c r="AH684" s="2">
        <f>(EW684)</f>
        <v>0</v>
      </c>
      <c r="AI684" s="2">
        <f>(EX684)</f>
        <v>0</v>
      </c>
      <c r="AJ684" s="2">
        <f t="shared" si="448"/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103</v>
      </c>
      <c r="AU684" s="2">
        <v>59</v>
      </c>
      <c r="AV684" s="2">
        <v>1</v>
      </c>
      <c r="AW684" s="2">
        <v>1</v>
      </c>
      <c r="AX684" s="2"/>
      <c r="AY684" s="2"/>
      <c r="AZ684" s="2">
        <v>1</v>
      </c>
      <c r="BA684" s="2">
        <v>1</v>
      </c>
      <c r="BB684" s="2">
        <v>1</v>
      </c>
      <c r="BC684" s="2">
        <v>1</v>
      </c>
      <c r="BD684" s="2" t="s">
        <v>3</v>
      </c>
      <c r="BE684" s="2" t="s">
        <v>3</v>
      </c>
      <c r="BF684" s="2" t="s">
        <v>3</v>
      </c>
      <c r="BG684" s="2" t="s">
        <v>3</v>
      </c>
      <c r="BH684" s="2">
        <v>3</v>
      </c>
      <c r="BI684" s="2">
        <v>1</v>
      </c>
      <c r="BJ684" s="2" t="s">
        <v>27</v>
      </c>
      <c r="BK684" s="2"/>
      <c r="BL684" s="2"/>
      <c r="BM684" s="2">
        <v>46001</v>
      </c>
      <c r="BN684" s="2">
        <v>0</v>
      </c>
      <c r="BO684" s="2" t="s">
        <v>3</v>
      </c>
      <c r="BP684" s="2">
        <v>0</v>
      </c>
      <c r="BQ684" s="2">
        <v>2</v>
      </c>
      <c r="BR684" s="2">
        <v>0</v>
      </c>
      <c r="BS684" s="2">
        <v>1</v>
      </c>
      <c r="BT684" s="2">
        <v>1</v>
      </c>
      <c r="BU684" s="2">
        <v>1</v>
      </c>
      <c r="BV684" s="2">
        <v>1</v>
      </c>
      <c r="BW684" s="2">
        <v>1</v>
      </c>
      <c r="BX684" s="2">
        <v>1</v>
      </c>
      <c r="BY684" s="2" t="s">
        <v>3</v>
      </c>
      <c r="BZ684" s="2">
        <v>103</v>
      </c>
      <c r="CA684" s="2">
        <v>59</v>
      </c>
      <c r="CB684" s="2" t="s">
        <v>3</v>
      </c>
      <c r="CC684" s="2"/>
      <c r="CD684" s="2"/>
      <c r="CE684" s="2">
        <v>0</v>
      </c>
      <c r="CF684" s="2">
        <v>0</v>
      </c>
      <c r="CG684" s="2">
        <v>0</v>
      </c>
      <c r="CH684" s="2"/>
      <c r="CI684" s="2"/>
      <c r="CJ684" s="2"/>
      <c r="CK684" s="2"/>
      <c r="CL684" s="2"/>
      <c r="CM684" s="2">
        <v>0</v>
      </c>
      <c r="CN684" s="2" t="s">
        <v>3</v>
      </c>
      <c r="CO684" s="2">
        <v>0</v>
      </c>
      <c r="CP684" s="2">
        <f t="shared" si="449"/>
        <v>0</v>
      </c>
      <c r="CQ684" s="2">
        <f t="shared" si="450"/>
        <v>0</v>
      </c>
      <c r="CR684" s="2">
        <f t="shared" si="451"/>
        <v>0</v>
      </c>
      <c r="CS684" s="2">
        <f t="shared" si="452"/>
        <v>0</v>
      </c>
      <c r="CT684" s="2">
        <f t="shared" si="453"/>
        <v>0</v>
      </c>
      <c r="CU684" s="2">
        <f t="shared" si="454"/>
        <v>0</v>
      </c>
      <c r="CV684" s="2">
        <f t="shared" si="455"/>
        <v>0</v>
      </c>
      <c r="CW684" s="2">
        <f t="shared" si="456"/>
        <v>0</v>
      </c>
      <c r="CX684" s="2">
        <f t="shared" si="457"/>
        <v>0</v>
      </c>
      <c r="CY684" s="2">
        <f t="shared" si="458"/>
        <v>0</v>
      </c>
      <c r="CZ684" s="2">
        <f t="shared" si="459"/>
        <v>0</v>
      </c>
      <c r="DA684" s="2"/>
      <c r="DB684" s="2"/>
      <c r="DC684" s="2" t="s">
        <v>3</v>
      </c>
      <c r="DD684" s="2" t="s">
        <v>3</v>
      </c>
      <c r="DE684" s="2" t="s">
        <v>3</v>
      </c>
      <c r="DF684" s="2" t="s">
        <v>3</v>
      </c>
      <c r="DG684" s="2" t="s">
        <v>3</v>
      </c>
      <c r="DH684" s="2" t="s">
        <v>3</v>
      </c>
      <c r="DI684" s="2" t="s">
        <v>3</v>
      </c>
      <c r="DJ684" s="2" t="s">
        <v>3</v>
      </c>
      <c r="DK684" s="2" t="s">
        <v>3</v>
      </c>
      <c r="DL684" s="2" t="s">
        <v>3</v>
      </c>
      <c r="DM684" s="2" t="s">
        <v>3</v>
      </c>
      <c r="DN684" s="2">
        <v>0</v>
      </c>
      <c r="DO684" s="2">
        <v>0</v>
      </c>
      <c r="DP684" s="2">
        <v>1</v>
      </c>
      <c r="DQ684" s="2">
        <v>1</v>
      </c>
      <c r="DR684" s="2"/>
      <c r="DS684" s="2"/>
      <c r="DT684" s="2"/>
      <c r="DU684" s="2">
        <v>1009</v>
      </c>
      <c r="DV684" s="2" t="s">
        <v>26</v>
      </c>
      <c r="DW684" s="2" t="s">
        <v>26</v>
      </c>
      <c r="DX684" s="2">
        <v>1000</v>
      </c>
      <c r="DY684" s="2"/>
      <c r="DZ684" s="2" t="s">
        <v>3</v>
      </c>
      <c r="EA684" s="2" t="s">
        <v>3</v>
      </c>
      <c r="EB684" s="2" t="s">
        <v>3</v>
      </c>
      <c r="EC684" s="2" t="s">
        <v>3</v>
      </c>
      <c r="ED684" s="2"/>
      <c r="EE684" s="2">
        <v>53551202</v>
      </c>
      <c r="EF684" s="2">
        <v>2</v>
      </c>
      <c r="EG684" s="2" t="s">
        <v>38</v>
      </c>
      <c r="EH684" s="2">
        <v>40</v>
      </c>
      <c r="EI684" s="2" t="s">
        <v>466</v>
      </c>
      <c r="EJ684" s="2">
        <v>1</v>
      </c>
      <c r="EK684" s="2">
        <v>46001</v>
      </c>
      <c r="EL684" s="2" t="s">
        <v>467</v>
      </c>
      <c r="EM684" s="2" t="s">
        <v>468</v>
      </c>
      <c r="EN684" s="2"/>
      <c r="EO684" s="2" t="s">
        <v>3</v>
      </c>
      <c r="EP684" s="2"/>
      <c r="EQ684" s="2">
        <v>0</v>
      </c>
      <c r="ER684" s="2">
        <v>0</v>
      </c>
      <c r="ES684" s="2">
        <v>0</v>
      </c>
      <c r="ET684" s="2">
        <v>0</v>
      </c>
      <c r="EU684" s="2">
        <v>0</v>
      </c>
      <c r="EV684" s="2">
        <v>0</v>
      </c>
      <c r="EW684" s="2">
        <v>0</v>
      </c>
      <c r="EX684" s="2">
        <v>0</v>
      </c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>
        <v>0</v>
      </c>
      <c r="FR684" s="2">
        <f>ROUND(IF(AND(BH684=3,BI684=3),P684,0),2)</f>
        <v>0</v>
      </c>
      <c r="FS684" s="2">
        <v>0</v>
      </c>
      <c r="FT684" s="2"/>
      <c r="FU684" s="2"/>
      <c r="FV684" s="2"/>
      <c r="FW684" s="2"/>
      <c r="FX684" s="2">
        <v>103</v>
      </c>
      <c r="FY684" s="2">
        <v>59</v>
      </c>
      <c r="FZ684" s="2"/>
      <c r="GA684" s="2" t="s">
        <v>3</v>
      </c>
      <c r="GB684" s="2"/>
      <c r="GC684" s="2"/>
      <c r="GD684" s="2">
        <v>1</v>
      </c>
      <c r="GE684" s="2"/>
      <c r="GF684" s="2">
        <v>1876412176</v>
      </c>
      <c r="GG684" s="2">
        <v>2</v>
      </c>
      <c r="GH684" s="2">
        <v>1</v>
      </c>
      <c r="GI684" s="2">
        <v>-2</v>
      </c>
      <c r="GJ684" s="2">
        <v>0</v>
      </c>
      <c r="GK684" s="2">
        <v>0</v>
      </c>
      <c r="GL684" s="2">
        <f>ROUND(IF(AND(BH684=3,BI684=3,FS684&lt;&gt;0),P684,0),2)</f>
        <v>0</v>
      </c>
      <c r="GM684" s="2">
        <f>ROUND(O684+X684+Y684,2)+GX684</f>
        <v>0</v>
      </c>
      <c r="GN684" s="2">
        <f>IF(OR(BI684=0,BI684=1),ROUND(O684+X684+Y684,2),0)</f>
        <v>0</v>
      </c>
      <c r="GO684" s="2">
        <f>IF(BI684=2,ROUND(O684+X684+Y684,2),0)</f>
        <v>0</v>
      </c>
      <c r="GP684" s="2">
        <f>IF(BI684=4,ROUND(O684+X684+Y684,2)+GX684,0)</f>
        <v>0</v>
      </c>
      <c r="GQ684" s="2"/>
      <c r="GR684" s="2">
        <v>0</v>
      </c>
      <c r="GS684" s="2">
        <v>0</v>
      </c>
      <c r="GT684" s="2">
        <v>0</v>
      </c>
      <c r="GU684" s="2" t="s">
        <v>3</v>
      </c>
      <c r="GV684" s="2">
        <f t="shared" si="460"/>
        <v>0</v>
      </c>
      <c r="GW684" s="2">
        <v>1</v>
      </c>
      <c r="GX684" s="2">
        <f>ROUND(HC684*I684,2)</f>
        <v>0</v>
      </c>
      <c r="GY684" s="2"/>
      <c r="GZ684" s="2"/>
      <c r="HA684" s="2">
        <v>0</v>
      </c>
      <c r="HB684" s="2">
        <v>0</v>
      </c>
      <c r="HC684" s="2">
        <f t="shared" si="461"/>
        <v>0</v>
      </c>
      <c r="HD684" s="2"/>
      <c r="HE684" s="2" t="s">
        <v>3</v>
      </c>
      <c r="HF684" s="2" t="s">
        <v>3</v>
      </c>
      <c r="HG684" s="2"/>
      <c r="HH684" s="2"/>
      <c r="HI684" s="2"/>
      <c r="HJ684" s="2"/>
      <c r="HK684" s="2"/>
      <c r="HL684" s="2"/>
      <c r="HM684" s="2" t="s">
        <v>3</v>
      </c>
      <c r="HN684" s="2" t="s">
        <v>469</v>
      </c>
      <c r="HO684" s="2" t="s">
        <v>470</v>
      </c>
      <c r="HP684" s="2" t="s">
        <v>467</v>
      </c>
      <c r="HQ684" s="2" t="s">
        <v>467</v>
      </c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>
        <v>0</v>
      </c>
      <c r="IL684" s="2"/>
      <c r="IM684" s="2"/>
      <c r="IN684" s="2"/>
      <c r="IO684" s="2"/>
      <c r="IP684" s="2"/>
      <c r="IQ684" s="2"/>
      <c r="IR684" s="2"/>
      <c r="IS684" s="2"/>
      <c r="IT684" s="2"/>
      <c r="IU684" s="2"/>
    </row>
    <row r="685" spans="1:255" x14ac:dyDescent="0.2">
      <c r="A685">
        <v>18</v>
      </c>
      <c r="B685">
        <v>1</v>
      </c>
      <c r="C685">
        <v>1140</v>
      </c>
      <c r="E685" t="s">
        <v>757</v>
      </c>
      <c r="F685" t="s">
        <v>24</v>
      </c>
      <c r="G685" t="s">
        <v>25</v>
      </c>
      <c r="H685" t="s">
        <v>26</v>
      </c>
      <c r="I685">
        <f>I683*J685</f>
        <v>0.315</v>
      </c>
      <c r="J685">
        <v>1.5</v>
      </c>
      <c r="K685">
        <v>1.5</v>
      </c>
      <c r="O685">
        <f>ROUND(CP685,0)</f>
        <v>0</v>
      </c>
      <c r="P685">
        <f>ROUND(CQ685*I685,0)</f>
        <v>0</v>
      </c>
      <c r="Q685">
        <f>ROUND(CR685*I685,0)</f>
        <v>0</v>
      </c>
      <c r="R685">
        <f>ROUND(CS685*I685,0)</f>
        <v>0</v>
      </c>
      <c r="S685">
        <f>ROUND(CT685*I685,0)</f>
        <v>0</v>
      </c>
      <c r="T685">
        <f>ROUND(CU685*I685,0)</f>
        <v>0</v>
      </c>
      <c r="U685">
        <f t="shared" si="444"/>
        <v>0</v>
      </c>
      <c r="V685">
        <f t="shared" si="445"/>
        <v>0</v>
      </c>
      <c r="W685">
        <f>ROUND(CX685*I685,0)</f>
        <v>0</v>
      </c>
      <c r="X685">
        <f>ROUND(CY685,0)</f>
        <v>0</v>
      </c>
      <c r="Y685">
        <f>ROUND(CZ685,0)</f>
        <v>0</v>
      </c>
      <c r="AA685">
        <v>53551707</v>
      </c>
      <c r="AB685">
        <f t="shared" si="446"/>
        <v>0</v>
      </c>
      <c r="AC685">
        <f>ROUND((ES685),2)</f>
        <v>0</v>
      </c>
      <c r="AD685">
        <f>ROUND((((ET685)-(EU685))+AE685),2)</f>
        <v>0</v>
      </c>
      <c r="AE685">
        <f>ROUND((EU685),2)</f>
        <v>0</v>
      </c>
      <c r="AF685">
        <f>ROUND((EV685),2)</f>
        <v>0</v>
      </c>
      <c r="AG685">
        <f t="shared" si="447"/>
        <v>0</v>
      </c>
      <c r="AH685">
        <f>(EW685)</f>
        <v>0</v>
      </c>
      <c r="AI685">
        <f>(EX685)</f>
        <v>0</v>
      </c>
      <c r="AJ685">
        <f t="shared" si="448"/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103</v>
      </c>
      <c r="AU685">
        <v>59</v>
      </c>
      <c r="AV685">
        <v>1</v>
      </c>
      <c r="AW685">
        <v>1</v>
      </c>
      <c r="AZ685">
        <v>1</v>
      </c>
      <c r="BA685">
        <v>1</v>
      </c>
      <c r="BB685">
        <v>1</v>
      </c>
      <c r="BC685">
        <v>6.14</v>
      </c>
      <c r="BD685" t="s">
        <v>3</v>
      </c>
      <c r="BE685" t="s">
        <v>3</v>
      </c>
      <c r="BF685" t="s">
        <v>3</v>
      </c>
      <c r="BG685" t="s">
        <v>3</v>
      </c>
      <c r="BH685">
        <v>3</v>
      </c>
      <c r="BI685">
        <v>1</v>
      </c>
      <c r="BJ685" t="s">
        <v>27</v>
      </c>
      <c r="BM685">
        <v>46001</v>
      </c>
      <c r="BN685">
        <v>0</v>
      </c>
      <c r="BO685" t="s">
        <v>30</v>
      </c>
      <c r="BP685">
        <v>1</v>
      </c>
      <c r="BQ685">
        <v>2</v>
      </c>
      <c r="BR685">
        <v>0</v>
      </c>
      <c r="BS685">
        <v>1</v>
      </c>
      <c r="BT685">
        <v>1</v>
      </c>
      <c r="BU685">
        <v>1</v>
      </c>
      <c r="BV685">
        <v>1</v>
      </c>
      <c r="BW685">
        <v>1</v>
      </c>
      <c r="BX685">
        <v>1</v>
      </c>
      <c r="BY685" t="s">
        <v>3</v>
      </c>
      <c r="BZ685">
        <v>103</v>
      </c>
      <c r="CA685">
        <v>59</v>
      </c>
      <c r="CB685" t="s">
        <v>3</v>
      </c>
      <c r="CE685">
        <v>0</v>
      </c>
      <c r="CF685">
        <v>0</v>
      </c>
      <c r="CG685">
        <v>0</v>
      </c>
      <c r="CM685">
        <v>0</v>
      </c>
      <c r="CN685" t="s">
        <v>3</v>
      </c>
      <c r="CO685">
        <v>0</v>
      </c>
      <c r="CP685">
        <f t="shared" si="449"/>
        <v>0</v>
      </c>
      <c r="CQ685">
        <f t="shared" si="450"/>
        <v>0</v>
      </c>
      <c r="CR685">
        <f t="shared" si="451"/>
        <v>0</v>
      </c>
      <c r="CS685">
        <f t="shared" si="452"/>
        <v>0</v>
      </c>
      <c r="CT685">
        <f t="shared" si="453"/>
        <v>0</v>
      </c>
      <c r="CU685">
        <f t="shared" si="454"/>
        <v>0</v>
      </c>
      <c r="CV685">
        <f t="shared" si="455"/>
        <v>0</v>
      </c>
      <c r="CW685">
        <f t="shared" si="456"/>
        <v>0</v>
      </c>
      <c r="CX685">
        <f t="shared" si="457"/>
        <v>0</v>
      </c>
      <c r="CY685">
        <f t="shared" si="458"/>
        <v>0</v>
      </c>
      <c r="CZ685">
        <f t="shared" si="459"/>
        <v>0</v>
      </c>
      <c r="DC685" t="s">
        <v>3</v>
      </c>
      <c r="DD685" t="s">
        <v>3</v>
      </c>
      <c r="DE685" t="s">
        <v>3</v>
      </c>
      <c r="DF685" t="s">
        <v>3</v>
      </c>
      <c r="DG685" t="s">
        <v>3</v>
      </c>
      <c r="DH685" t="s">
        <v>3</v>
      </c>
      <c r="DI685" t="s">
        <v>3</v>
      </c>
      <c r="DJ685" t="s">
        <v>3</v>
      </c>
      <c r="DK685" t="s">
        <v>3</v>
      </c>
      <c r="DL685" t="s">
        <v>3</v>
      </c>
      <c r="DM685" t="s">
        <v>3</v>
      </c>
      <c r="DN685">
        <v>0</v>
      </c>
      <c r="DO685">
        <v>0</v>
      </c>
      <c r="DP685">
        <v>1</v>
      </c>
      <c r="DQ685">
        <v>1</v>
      </c>
      <c r="DU685">
        <v>1009</v>
      </c>
      <c r="DV685" t="s">
        <v>26</v>
      </c>
      <c r="DW685" t="s">
        <v>26</v>
      </c>
      <c r="DX685">
        <v>1000</v>
      </c>
      <c r="DZ685" t="s">
        <v>3</v>
      </c>
      <c r="EA685" t="s">
        <v>3</v>
      </c>
      <c r="EB685" t="s">
        <v>3</v>
      </c>
      <c r="EC685" t="s">
        <v>3</v>
      </c>
      <c r="EE685">
        <v>53551202</v>
      </c>
      <c r="EF685">
        <v>2</v>
      </c>
      <c r="EG685" t="s">
        <v>38</v>
      </c>
      <c r="EH685">
        <v>40</v>
      </c>
      <c r="EI685" t="s">
        <v>466</v>
      </c>
      <c r="EJ685">
        <v>1</v>
      </c>
      <c r="EK685">
        <v>46001</v>
      </c>
      <c r="EL685" t="s">
        <v>467</v>
      </c>
      <c r="EM685" t="s">
        <v>468</v>
      </c>
      <c r="EO685" t="s">
        <v>3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FQ685">
        <v>0</v>
      </c>
      <c r="FR685">
        <f>ROUND(IF(AND(BH685=3,BI685=3),P685,0),0)</f>
        <v>0</v>
      </c>
      <c r="FS685">
        <v>0</v>
      </c>
      <c r="FX685">
        <v>103</v>
      </c>
      <c r="FY685">
        <v>59</v>
      </c>
      <c r="GA685" t="s">
        <v>3</v>
      </c>
      <c r="GD685">
        <v>1</v>
      </c>
      <c r="GF685">
        <v>1876412176</v>
      </c>
      <c r="GG685">
        <v>2</v>
      </c>
      <c r="GH685">
        <v>1</v>
      </c>
      <c r="GI685">
        <v>5</v>
      </c>
      <c r="GJ685">
        <v>0</v>
      </c>
      <c r="GK685">
        <v>0</v>
      </c>
      <c r="GL685">
        <f>ROUND(IF(AND(BH685=3,BI685=3,FS685&lt;&gt;0),P685,0),0)</f>
        <v>0</v>
      </c>
      <c r="GM685">
        <f>ROUND(O685+X685+Y685,0)+GX685</f>
        <v>0</v>
      </c>
      <c r="GN685">
        <f>IF(OR(BI685=0,BI685=1),ROUND(O685+X685+Y685,0),0)</f>
        <v>0</v>
      </c>
      <c r="GO685">
        <f>IF(BI685=2,ROUND(O685+X685+Y685,0),0)</f>
        <v>0</v>
      </c>
      <c r="GP685">
        <f>IF(BI685=4,ROUND(O685+X685+Y685,0)+GX685,0)</f>
        <v>0</v>
      </c>
      <c r="GR685">
        <v>0</v>
      </c>
      <c r="GS685">
        <v>0</v>
      </c>
      <c r="GT685">
        <v>0</v>
      </c>
      <c r="GU685" t="s">
        <v>3</v>
      </c>
      <c r="GV685">
        <f t="shared" si="460"/>
        <v>0</v>
      </c>
      <c r="GW685">
        <v>1</v>
      </c>
      <c r="GX685">
        <f>ROUND(HC685*I685,0)</f>
        <v>0</v>
      </c>
      <c r="HA685">
        <v>0</v>
      </c>
      <c r="HB685">
        <v>0</v>
      </c>
      <c r="HC685">
        <f t="shared" si="461"/>
        <v>0</v>
      </c>
      <c r="HE685" t="s">
        <v>3</v>
      </c>
      <c r="HF685" t="s">
        <v>3</v>
      </c>
      <c r="HM685" t="s">
        <v>3</v>
      </c>
      <c r="HN685" t="s">
        <v>469</v>
      </c>
      <c r="HO685" t="s">
        <v>470</v>
      </c>
      <c r="HP685" t="s">
        <v>467</v>
      </c>
      <c r="HQ685" t="s">
        <v>467</v>
      </c>
      <c r="IK685">
        <v>0</v>
      </c>
    </row>
    <row r="686" spans="1:255" x14ac:dyDescent="0.2">
      <c r="A686" s="2">
        <v>17</v>
      </c>
      <c r="B686" s="2">
        <v>1</v>
      </c>
      <c r="C686" s="2">
        <f>ROW(SmtRes!A1149)</f>
        <v>1149</v>
      </c>
      <c r="D686" s="2">
        <f>ROW(EtalonRes!A1054)</f>
        <v>1054</v>
      </c>
      <c r="E686" s="2" t="s">
        <v>758</v>
      </c>
      <c r="F686" s="2" t="s">
        <v>189</v>
      </c>
      <c r="G686" s="2" t="s">
        <v>759</v>
      </c>
      <c r="H686" s="2" t="s">
        <v>191</v>
      </c>
      <c r="I686" s="2">
        <v>2</v>
      </c>
      <c r="J686" s="2">
        <v>0</v>
      </c>
      <c r="K686" s="2">
        <v>2</v>
      </c>
      <c r="L686" s="2"/>
      <c r="M686" s="2"/>
      <c r="N686" s="2"/>
      <c r="O686" s="2">
        <f>ROUND(CP686,2)</f>
        <v>69.040000000000006</v>
      </c>
      <c r="P686" s="2">
        <f>ROUND(CQ686*I686,2)</f>
        <v>0</v>
      </c>
      <c r="Q686" s="2">
        <f>ROUND(CR686*I686,2)</f>
        <v>30.7</v>
      </c>
      <c r="R686" s="2">
        <f>ROUND(CS686*I686,2)</f>
        <v>0</v>
      </c>
      <c r="S686" s="2">
        <f>ROUND(CT686*I686,2)</f>
        <v>38.340000000000003</v>
      </c>
      <c r="T686" s="2">
        <f>ROUND(CU686*I686,2)</f>
        <v>0</v>
      </c>
      <c r="U686" s="2">
        <f t="shared" si="444"/>
        <v>3.8639999999999999</v>
      </c>
      <c r="V686" s="2">
        <f t="shared" si="445"/>
        <v>0</v>
      </c>
      <c r="W686" s="2">
        <f>ROUND(CX686*I686,2)</f>
        <v>0</v>
      </c>
      <c r="X686" s="2">
        <f>ROUND(CY686,2)</f>
        <v>35.659999999999997</v>
      </c>
      <c r="Y686" s="2">
        <f>ROUND(CZ686,2)</f>
        <v>23.77</v>
      </c>
      <c r="Z686" s="2"/>
      <c r="AA686" s="2">
        <v>53551706</v>
      </c>
      <c r="AB686" s="2">
        <f t="shared" si="446"/>
        <v>34.520000000000003</v>
      </c>
      <c r="AC686" s="2">
        <f>ROUND(((ES686*ROUND(0,7))),2)</f>
        <v>0</v>
      </c>
      <c r="AD686" s="2">
        <f>ROUND(((((ET686*ROUND((1.15*0.7),7)))-((EU686*ROUND((1.15*0.7),7))))+AE686),2)</f>
        <v>15.35</v>
      </c>
      <c r="AE686" s="2">
        <f>ROUND(((EU686*ROUND((1.15*0.7),7))),2)</f>
        <v>0</v>
      </c>
      <c r="AF686" s="2">
        <f>ROUND(((EV686*ROUND((1.15*0.7),7))),2)</f>
        <v>19.170000000000002</v>
      </c>
      <c r="AG686" s="2">
        <f t="shared" si="447"/>
        <v>0</v>
      </c>
      <c r="AH686" s="2">
        <f>((EW686*ROUND((1.15*0.7),7)))</f>
        <v>1.9319999999999999</v>
      </c>
      <c r="AI686" s="2">
        <f>((EX686*ROUND((1.15*0.7),7)))</f>
        <v>0</v>
      </c>
      <c r="AJ686" s="2">
        <f t="shared" si="448"/>
        <v>0</v>
      </c>
      <c r="AK686" s="2">
        <v>68.55</v>
      </c>
      <c r="AL686" s="2">
        <v>25.67</v>
      </c>
      <c r="AM686" s="2">
        <v>19.07</v>
      </c>
      <c r="AN686" s="2">
        <v>0</v>
      </c>
      <c r="AO686" s="2">
        <v>23.81</v>
      </c>
      <c r="AP686" s="2">
        <v>0</v>
      </c>
      <c r="AQ686" s="2">
        <v>2.4</v>
      </c>
      <c r="AR686" s="2">
        <v>0</v>
      </c>
      <c r="AS686" s="2">
        <v>0</v>
      </c>
      <c r="AT686" s="2">
        <v>93</v>
      </c>
      <c r="AU686" s="2">
        <v>62</v>
      </c>
      <c r="AV686" s="2">
        <v>1</v>
      </c>
      <c r="AW686" s="2">
        <v>1</v>
      </c>
      <c r="AX686" s="2"/>
      <c r="AY686" s="2"/>
      <c r="AZ686" s="2">
        <v>1</v>
      </c>
      <c r="BA686" s="2">
        <v>1</v>
      </c>
      <c r="BB686" s="2">
        <v>1</v>
      </c>
      <c r="BC686" s="2">
        <v>1</v>
      </c>
      <c r="BD686" s="2" t="s">
        <v>3</v>
      </c>
      <c r="BE686" s="2" t="s">
        <v>3</v>
      </c>
      <c r="BF686" s="2" t="s">
        <v>3</v>
      </c>
      <c r="BG686" s="2" t="s">
        <v>3</v>
      </c>
      <c r="BH686" s="2">
        <v>0</v>
      </c>
      <c r="BI686" s="2">
        <v>1</v>
      </c>
      <c r="BJ686" s="2" t="s">
        <v>192</v>
      </c>
      <c r="BK686" s="2"/>
      <c r="BL686" s="2"/>
      <c r="BM686" s="2">
        <v>9001</v>
      </c>
      <c r="BN686" s="2">
        <v>0</v>
      </c>
      <c r="BO686" s="2" t="s">
        <v>3</v>
      </c>
      <c r="BP686" s="2">
        <v>0</v>
      </c>
      <c r="BQ686" s="2">
        <v>2</v>
      </c>
      <c r="BR686" s="2">
        <v>0</v>
      </c>
      <c r="BS686" s="2">
        <v>1</v>
      </c>
      <c r="BT686" s="2">
        <v>1</v>
      </c>
      <c r="BU686" s="2">
        <v>1</v>
      </c>
      <c r="BV686" s="2">
        <v>1</v>
      </c>
      <c r="BW686" s="2">
        <v>1</v>
      </c>
      <c r="BX686" s="2">
        <v>1</v>
      </c>
      <c r="BY686" s="2" t="s">
        <v>3</v>
      </c>
      <c r="BZ686" s="2">
        <v>93</v>
      </c>
      <c r="CA686" s="2">
        <v>62</v>
      </c>
      <c r="CB686" s="2" t="s">
        <v>3</v>
      </c>
      <c r="CC686" s="2"/>
      <c r="CD686" s="2"/>
      <c r="CE686" s="2">
        <v>0</v>
      </c>
      <c r="CF686" s="2">
        <v>0</v>
      </c>
      <c r="CG686" s="2">
        <v>0</v>
      </c>
      <c r="CH686" s="2"/>
      <c r="CI686" s="2"/>
      <c r="CJ686" s="2"/>
      <c r="CK686" s="2"/>
      <c r="CL686" s="2"/>
      <c r="CM686" s="2">
        <v>0</v>
      </c>
      <c r="CN686" s="2" t="s">
        <v>2149</v>
      </c>
      <c r="CO686" s="2">
        <v>0</v>
      </c>
      <c r="CP686" s="2">
        <f t="shared" si="449"/>
        <v>69.040000000000006</v>
      </c>
      <c r="CQ686" s="2">
        <f t="shared" si="450"/>
        <v>0</v>
      </c>
      <c r="CR686" s="2">
        <f t="shared" si="451"/>
        <v>15.35</v>
      </c>
      <c r="CS686" s="2">
        <f t="shared" si="452"/>
        <v>0</v>
      </c>
      <c r="CT686" s="2">
        <f t="shared" si="453"/>
        <v>19.170000000000002</v>
      </c>
      <c r="CU686" s="2">
        <f t="shared" si="454"/>
        <v>0</v>
      </c>
      <c r="CV686" s="2">
        <f t="shared" si="455"/>
        <v>1.9319999999999999</v>
      </c>
      <c r="CW686" s="2">
        <f t="shared" si="456"/>
        <v>0</v>
      </c>
      <c r="CX686" s="2">
        <f t="shared" si="457"/>
        <v>0</v>
      </c>
      <c r="CY686" s="2">
        <f t="shared" si="458"/>
        <v>35.656200000000005</v>
      </c>
      <c r="CZ686" s="2">
        <f t="shared" si="459"/>
        <v>23.770800000000005</v>
      </c>
      <c r="DA686" s="2"/>
      <c r="DB686" s="2"/>
      <c r="DC686" s="2" t="s">
        <v>3</v>
      </c>
      <c r="DD686" s="2" t="s">
        <v>36</v>
      </c>
      <c r="DE686" s="2" t="s">
        <v>37</v>
      </c>
      <c r="DF686" s="2" t="s">
        <v>37</v>
      </c>
      <c r="DG686" s="2" t="s">
        <v>37</v>
      </c>
      <c r="DH686" s="2" t="s">
        <v>3</v>
      </c>
      <c r="DI686" s="2" t="s">
        <v>37</v>
      </c>
      <c r="DJ686" s="2" t="s">
        <v>37</v>
      </c>
      <c r="DK686" s="2" t="s">
        <v>3</v>
      </c>
      <c r="DL686" s="2" t="s">
        <v>3</v>
      </c>
      <c r="DM686" s="2" t="s">
        <v>3</v>
      </c>
      <c r="DN686" s="2">
        <v>0</v>
      </c>
      <c r="DO686" s="2">
        <v>0</v>
      </c>
      <c r="DP686" s="2">
        <v>1</v>
      </c>
      <c r="DQ686" s="2">
        <v>1</v>
      </c>
      <c r="DR686" s="2"/>
      <c r="DS686" s="2"/>
      <c r="DT686" s="2"/>
      <c r="DU686" s="2">
        <v>1013</v>
      </c>
      <c r="DV686" s="2" t="s">
        <v>191</v>
      </c>
      <c r="DW686" s="2" t="s">
        <v>191</v>
      </c>
      <c r="DX686" s="2">
        <v>1</v>
      </c>
      <c r="DY686" s="2"/>
      <c r="DZ686" s="2" t="s">
        <v>3</v>
      </c>
      <c r="EA686" s="2" t="s">
        <v>3</v>
      </c>
      <c r="EB686" s="2" t="s">
        <v>3</v>
      </c>
      <c r="EC686" s="2" t="s">
        <v>3</v>
      </c>
      <c r="ED686" s="2"/>
      <c r="EE686" s="2">
        <v>53551113</v>
      </c>
      <c r="EF686" s="2">
        <v>2</v>
      </c>
      <c r="EG686" s="2" t="s">
        <v>38</v>
      </c>
      <c r="EH686" s="2">
        <v>9</v>
      </c>
      <c r="EI686" s="2" t="s">
        <v>39</v>
      </c>
      <c r="EJ686" s="2">
        <v>1</v>
      </c>
      <c r="EK686" s="2">
        <v>9001</v>
      </c>
      <c r="EL686" s="2" t="s">
        <v>39</v>
      </c>
      <c r="EM686" s="2" t="s">
        <v>40</v>
      </c>
      <c r="EN686" s="2"/>
      <c r="EO686" s="2" t="s">
        <v>41</v>
      </c>
      <c r="EP686" s="2"/>
      <c r="EQ686" s="2">
        <v>131072</v>
      </c>
      <c r="ER686" s="2">
        <v>68.55</v>
      </c>
      <c r="ES686" s="2">
        <v>25.67</v>
      </c>
      <c r="ET686" s="2">
        <v>19.07</v>
      </c>
      <c r="EU686" s="2">
        <v>0</v>
      </c>
      <c r="EV686" s="2">
        <v>23.81</v>
      </c>
      <c r="EW686" s="2">
        <v>2.4</v>
      </c>
      <c r="EX686" s="2">
        <v>0</v>
      </c>
      <c r="EY686" s="2">
        <v>0</v>
      </c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>
        <v>0</v>
      </c>
      <c r="FR686" s="2">
        <f>ROUND(IF(AND(BH686=3,BI686=3),P686,0),2)</f>
        <v>0</v>
      </c>
      <c r="FS686" s="2">
        <v>0</v>
      </c>
      <c r="FT686" s="2"/>
      <c r="FU686" s="2"/>
      <c r="FV686" s="2"/>
      <c r="FW686" s="2"/>
      <c r="FX686" s="2">
        <v>93</v>
      </c>
      <c r="FY686" s="2">
        <v>62</v>
      </c>
      <c r="FZ686" s="2"/>
      <c r="GA686" s="2" t="s">
        <v>3</v>
      </c>
      <c r="GB686" s="2"/>
      <c r="GC686" s="2"/>
      <c r="GD686" s="2">
        <v>1</v>
      </c>
      <c r="GE686" s="2"/>
      <c r="GF686" s="2">
        <v>-1915923657</v>
      </c>
      <c r="GG686" s="2">
        <v>2</v>
      </c>
      <c r="GH686" s="2">
        <v>1</v>
      </c>
      <c r="GI686" s="2">
        <v>-2</v>
      </c>
      <c r="GJ686" s="2">
        <v>0</v>
      </c>
      <c r="GK686" s="2">
        <v>0</v>
      </c>
      <c r="GL686" s="2">
        <f>ROUND(IF(AND(BH686=3,BI686=3,FS686&lt;&gt;0),P686,0),2)</f>
        <v>0</v>
      </c>
      <c r="GM686" s="2">
        <f>ROUND(O686+X686+Y686,2)+GX686</f>
        <v>128.47</v>
      </c>
      <c r="GN686" s="2">
        <f>IF(OR(BI686=0,BI686=1),ROUND(O686+X686+Y686,2),0)</f>
        <v>128.47</v>
      </c>
      <c r="GO686" s="2">
        <f>IF(BI686=2,ROUND(O686+X686+Y686,2),0)</f>
        <v>0</v>
      </c>
      <c r="GP686" s="2">
        <f>IF(BI686=4,ROUND(O686+X686+Y686,2)+GX686,0)</f>
        <v>0</v>
      </c>
      <c r="GQ686" s="2"/>
      <c r="GR686" s="2">
        <v>0</v>
      </c>
      <c r="GS686" s="2">
        <v>0</v>
      </c>
      <c r="GT686" s="2">
        <v>0</v>
      </c>
      <c r="GU686" s="2" t="s">
        <v>3</v>
      </c>
      <c r="GV686" s="2">
        <f t="shared" si="460"/>
        <v>0</v>
      </c>
      <c r="GW686" s="2">
        <v>1</v>
      </c>
      <c r="GX686" s="2">
        <f>ROUND(HC686*I686,2)</f>
        <v>0</v>
      </c>
      <c r="GY686" s="2"/>
      <c r="GZ686" s="2"/>
      <c r="HA686" s="2">
        <v>0</v>
      </c>
      <c r="HB686" s="2">
        <v>0</v>
      </c>
      <c r="HC686" s="2">
        <f t="shared" si="461"/>
        <v>0</v>
      </c>
      <c r="HD686" s="2"/>
      <c r="HE686" s="2" t="s">
        <v>3</v>
      </c>
      <c r="HF686" s="2" t="s">
        <v>3</v>
      </c>
      <c r="HG686" s="2"/>
      <c r="HH686" s="2"/>
      <c r="HI686" s="2"/>
      <c r="HJ686" s="2"/>
      <c r="HK686" s="2"/>
      <c r="HL686" s="2"/>
      <c r="HM686" s="2" t="s">
        <v>3</v>
      </c>
      <c r="HN686" s="2" t="s">
        <v>42</v>
      </c>
      <c r="HO686" s="2" t="s">
        <v>43</v>
      </c>
      <c r="HP686" s="2" t="s">
        <v>39</v>
      </c>
      <c r="HQ686" s="2" t="s">
        <v>39</v>
      </c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>
        <v>0</v>
      </c>
      <c r="IL686" s="2"/>
      <c r="IM686" s="2"/>
      <c r="IN686" s="2"/>
      <c r="IO686" s="2"/>
      <c r="IP686" s="2"/>
      <c r="IQ686" s="2"/>
      <c r="IR686" s="2"/>
      <c r="IS686" s="2"/>
      <c r="IT686" s="2"/>
      <c r="IU686" s="2"/>
    </row>
    <row r="687" spans="1:255" x14ac:dyDescent="0.2">
      <c r="A687">
        <v>17</v>
      </c>
      <c r="B687">
        <v>1</v>
      </c>
      <c r="C687">
        <f>ROW(SmtRes!A1158)</f>
        <v>1158</v>
      </c>
      <c r="D687">
        <f>ROW(EtalonRes!A1064)</f>
        <v>1064</v>
      </c>
      <c r="E687" t="s">
        <v>758</v>
      </c>
      <c r="F687" t="s">
        <v>189</v>
      </c>
      <c r="G687" t="s">
        <v>759</v>
      </c>
      <c r="H687" t="s">
        <v>191</v>
      </c>
      <c r="I687">
        <v>2</v>
      </c>
      <c r="J687">
        <v>0</v>
      </c>
      <c r="K687">
        <v>2</v>
      </c>
      <c r="O687">
        <f>ROUND(CP687,0)</f>
        <v>1842</v>
      </c>
      <c r="P687">
        <f>ROUND(CQ687*I687,0)</f>
        <v>0</v>
      </c>
      <c r="Q687">
        <f>ROUND(CR687*I687,0)</f>
        <v>491</v>
      </c>
      <c r="R687">
        <f>ROUND(CS687*I687,0)</f>
        <v>0</v>
      </c>
      <c r="S687">
        <f>ROUND(CT687*I687,0)</f>
        <v>1351</v>
      </c>
      <c r="T687">
        <f>ROUND(CU687*I687,0)</f>
        <v>0</v>
      </c>
      <c r="U687">
        <f t="shared" si="444"/>
        <v>3.8639999999999999</v>
      </c>
      <c r="V687">
        <f t="shared" si="445"/>
        <v>0</v>
      </c>
      <c r="W687">
        <f>ROUND(CX687*I687,0)</f>
        <v>0</v>
      </c>
      <c r="X687">
        <f>ROUND(CY687,0)</f>
        <v>1256</v>
      </c>
      <c r="Y687">
        <f>ROUND(CZ687,0)</f>
        <v>838</v>
      </c>
      <c r="AA687">
        <v>53551707</v>
      </c>
      <c r="AB687">
        <f t="shared" si="446"/>
        <v>34.520000000000003</v>
      </c>
      <c r="AC687">
        <f>ROUND(((ES687*ROUND(0,7))),2)</f>
        <v>0</v>
      </c>
      <c r="AD687">
        <f>ROUND(((((ET687*ROUND((1.15*0.7),7)))-((EU687*ROUND((1.15*0.7),7))))+AE687),2)</f>
        <v>15.35</v>
      </c>
      <c r="AE687">
        <f>ROUND(((EU687*ROUND((1.15*0.7),7))),2)</f>
        <v>0</v>
      </c>
      <c r="AF687">
        <f>ROUND(((EV687*ROUND((1.15*0.7),7))),2)</f>
        <v>19.170000000000002</v>
      </c>
      <c r="AG687">
        <f t="shared" si="447"/>
        <v>0</v>
      </c>
      <c r="AH687">
        <f>((EW687*ROUND((1.15*0.7),7)))</f>
        <v>1.9319999999999999</v>
      </c>
      <c r="AI687">
        <f>((EX687*ROUND((1.15*0.7),7)))</f>
        <v>0</v>
      </c>
      <c r="AJ687">
        <f t="shared" si="448"/>
        <v>0</v>
      </c>
      <c r="AK687">
        <v>68.55</v>
      </c>
      <c r="AL687">
        <v>25.67</v>
      </c>
      <c r="AM687">
        <v>19.07</v>
      </c>
      <c r="AN687">
        <v>0</v>
      </c>
      <c r="AO687">
        <v>23.81</v>
      </c>
      <c r="AP687">
        <v>0</v>
      </c>
      <c r="AQ687">
        <v>2.4</v>
      </c>
      <c r="AR687">
        <v>0</v>
      </c>
      <c r="AS687">
        <v>0</v>
      </c>
      <c r="AT687">
        <v>93</v>
      </c>
      <c r="AU687">
        <v>62</v>
      </c>
      <c r="AV687">
        <v>1</v>
      </c>
      <c r="AW687">
        <v>1</v>
      </c>
      <c r="AZ687">
        <v>1</v>
      </c>
      <c r="BA687">
        <v>35.24</v>
      </c>
      <c r="BB687">
        <v>15.98</v>
      </c>
      <c r="BC687">
        <v>8.64</v>
      </c>
      <c r="BD687" t="s">
        <v>3</v>
      </c>
      <c r="BE687" t="s">
        <v>3</v>
      </c>
      <c r="BF687" t="s">
        <v>3</v>
      </c>
      <c r="BG687" t="s">
        <v>3</v>
      </c>
      <c r="BH687">
        <v>0</v>
      </c>
      <c r="BI687">
        <v>1</v>
      </c>
      <c r="BJ687" t="s">
        <v>192</v>
      </c>
      <c r="BM687">
        <v>9001</v>
      </c>
      <c r="BN687">
        <v>0</v>
      </c>
      <c r="BO687" t="s">
        <v>189</v>
      </c>
      <c r="BP687">
        <v>1</v>
      </c>
      <c r="BQ687">
        <v>2</v>
      </c>
      <c r="BR687">
        <v>0</v>
      </c>
      <c r="BS687">
        <v>35.24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93</v>
      </c>
      <c r="CA687">
        <v>62</v>
      </c>
      <c r="CB687" t="s">
        <v>3</v>
      </c>
      <c r="CE687">
        <v>0</v>
      </c>
      <c r="CF687">
        <v>0</v>
      </c>
      <c r="CG687">
        <v>0</v>
      </c>
      <c r="CM687">
        <v>0</v>
      </c>
      <c r="CN687" t="s">
        <v>2149</v>
      </c>
      <c r="CO687">
        <v>0</v>
      </c>
      <c r="CP687">
        <f t="shared" si="449"/>
        <v>1842</v>
      </c>
      <c r="CQ687">
        <f t="shared" si="450"/>
        <v>0</v>
      </c>
      <c r="CR687">
        <f t="shared" si="451"/>
        <v>245.29300000000001</v>
      </c>
      <c r="CS687">
        <f t="shared" si="452"/>
        <v>0</v>
      </c>
      <c r="CT687">
        <f t="shared" si="453"/>
        <v>675.55080000000009</v>
      </c>
      <c r="CU687">
        <f t="shared" si="454"/>
        <v>0</v>
      </c>
      <c r="CV687">
        <f t="shared" si="455"/>
        <v>1.9319999999999999</v>
      </c>
      <c r="CW687">
        <f t="shared" si="456"/>
        <v>0</v>
      </c>
      <c r="CX687">
        <f t="shared" si="457"/>
        <v>0</v>
      </c>
      <c r="CY687">
        <f t="shared" si="458"/>
        <v>1256.43</v>
      </c>
      <c r="CZ687">
        <f t="shared" si="459"/>
        <v>837.62</v>
      </c>
      <c r="DC687" t="s">
        <v>3</v>
      </c>
      <c r="DD687" t="s">
        <v>36</v>
      </c>
      <c r="DE687" t="s">
        <v>37</v>
      </c>
      <c r="DF687" t="s">
        <v>37</v>
      </c>
      <c r="DG687" t="s">
        <v>37</v>
      </c>
      <c r="DH687" t="s">
        <v>3</v>
      </c>
      <c r="DI687" t="s">
        <v>37</v>
      </c>
      <c r="DJ687" t="s">
        <v>37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1013</v>
      </c>
      <c r="DV687" t="s">
        <v>191</v>
      </c>
      <c r="DW687" t="s">
        <v>191</v>
      </c>
      <c r="DX687">
        <v>1</v>
      </c>
      <c r="DZ687" t="s">
        <v>3</v>
      </c>
      <c r="EA687" t="s">
        <v>3</v>
      </c>
      <c r="EB687" t="s">
        <v>3</v>
      </c>
      <c r="EC687" t="s">
        <v>3</v>
      </c>
      <c r="EE687">
        <v>53551113</v>
      </c>
      <c r="EF687">
        <v>2</v>
      </c>
      <c r="EG687" t="s">
        <v>38</v>
      </c>
      <c r="EH687">
        <v>9</v>
      </c>
      <c r="EI687" t="s">
        <v>39</v>
      </c>
      <c r="EJ687">
        <v>1</v>
      </c>
      <c r="EK687">
        <v>9001</v>
      </c>
      <c r="EL687" t="s">
        <v>39</v>
      </c>
      <c r="EM687" t="s">
        <v>40</v>
      </c>
      <c r="EO687" t="s">
        <v>41</v>
      </c>
      <c r="EQ687">
        <v>131072</v>
      </c>
      <c r="ER687">
        <v>68.55</v>
      </c>
      <c r="ES687">
        <v>25.67</v>
      </c>
      <c r="ET687">
        <v>19.07</v>
      </c>
      <c r="EU687">
        <v>0</v>
      </c>
      <c r="EV687">
        <v>23.81</v>
      </c>
      <c r="EW687">
        <v>2.4</v>
      </c>
      <c r="EX687">
        <v>0</v>
      </c>
      <c r="EY687">
        <v>0</v>
      </c>
      <c r="FQ687">
        <v>0</v>
      </c>
      <c r="FR687">
        <f>ROUND(IF(AND(BH687=3,BI687=3),P687,0),0)</f>
        <v>0</v>
      </c>
      <c r="FS687">
        <v>0</v>
      </c>
      <c r="FX687">
        <v>93</v>
      </c>
      <c r="FY687">
        <v>62</v>
      </c>
      <c r="GA687" t="s">
        <v>3</v>
      </c>
      <c r="GD687">
        <v>1</v>
      </c>
      <c r="GF687">
        <v>-1915923657</v>
      </c>
      <c r="GG687">
        <v>2</v>
      </c>
      <c r="GH687">
        <v>1</v>
      </c>
      <c r="GI687">
        <v>2</v>
      </c>
      <c r="GJ687">
        <v>0</v>
      </c>
      <c r="GK687">
        <v>0</v>
      </c>
      <c r="GL687">
        <f>ROUND(IF(AND(BH687=3,BI687=3,FS687&lt;&gt;0),P687,0),0)</f>
        <v>0</v>
      </c>
      <c r="GM687">
        <f>ROUND(O687+X687+Y687,0)+GX687</f>
        <v>3936</v>
      </c>
      <c r="GN687">
        <f>IF(OR(BI687=0,BI687=1),ROUND(O687+X687+Y687,0),0)</f>
        <v>3936</v>
      </c>
      <c r="GO687">
        <f>IF(BI687=2,ROUND(O687+X687+Y687,0),0)</f>
        <v>0</v>
      </c>
      <c r="GP687">
        <f>IF(BI687=4,ROUND(O687+X687+Y687,0)+GX687,0)</f>
        <v>0</v>
      </c>
      <c r="GR687">
        <v>0</v>
      </c>
      <c r="GS687">
        <v>0</v>
      </c>
      <c r="GT687">
        <v>0</v>
      </c>
      <c r="GU687" t="s">
        <v>3</v>
      </c>
      <c r="GV687">
        <f t="shared" si="460"/>
        <v>0</v>
      </c>
      <c r="GW687">
        <v>1</v>
      </c>
      <c r="GX687">
        <f>ROUND(HC687*I687,0)</f>
        <v>0</v>
      </c>
      <c r="HA687">
        <v>0</v>
      </c>
      <c r="HB687">
        <v>0</v>
      </c>
      <c r="HC687">
        <f t="shared" si="461"/>
        <v>0</v>
      </c>
      <c r="HE687" t="s">
        <v>3</v>
      </c>
      <c r="HF687" t="s">
        <v>3</v>
      </c>
      <c r="HM687" t="s">
        <v>3</v>
      </c>
      <c r="HN687" t="s">
        <v>42</v>
      </c>
      <c r="HO687" t="s">
        <v>43</v>
      </c>
      <c r="HP687" t="s">
        <v>39</v>
      </c>
      <c r="HQ687" t="s">
        <v>39</v>
      </c>
      <c r="IK687">
        <v>0</v>
      </c>
    </row>
    <row r="688" spans="1:255" x14ac:dyDescent="0.2">
      <c r="A688" s="2">
        <v>18</v>
      </c>
      <c r="B688" s="2">
        <v>1</v>
      </c>
      <c r="C688" s="2">
        <v>1149</v>
      </c>
      <c r="D688" s="2"/>
      <c r="E688" s="2" t="s">
        <v>760</v>
      </c>
      <c r="F688" s="2" t="s">
        <v>24</v>
      </c>
      <c r="G688" s="2" t="s">
        <v>25</v>
      </c>
      <c r="H688" s="2" t="s">
        <v>26</v>
      </c>
      <c r="I688" s="2">
        <f>I686*J688</f>
        <v>0.03</v>
      </c>
      <c r="J688" s="2">
        <v>1.4999999999999999E-2</v>
      </c>
      <c r="K688" s="2">
        <v>1.4999999999999999E-2</v>
      </c>
      <c r="L688" s="2"/>
      <c r="M688" s="2"/>
      <c r="N688" s="2"/>
      <c r="O688" s="2">
        <f>ROUND(CP688,2)</f>
        <v>0</v>
      </c>
      <c r="P688" s="2">
        <f>ROUND(CQ688*I688,2)</f>
        <v>0</v>
      </c>
      <c r="Q688" s="2">
        <f>ROUND(CR688*I688,2)</f>
        <v>0</v>
      </c>
      <c r="R688" s="2">
        <f>ROUND(CS688*I688,2)</f>
        <v>0</v>
      </c>
      <c r="S688" s="2">
        <f>ROUND(CT688*I688,2)</f>
        <v>0</v>
      </c>
      <c r="T688" s="2">
        <f>ROUND(CU688*I688,2)</f>
        <v>0</v>
      </c>
      <c r="U688" s="2">
        <f t="shared" si="444"/>
        <v>0</v>
      </c>
      <c r="V688" s="2">
        <f t="shared" si="445"/>
        <v>0</v>
      </c>
      <c r="W688" s="2">
        <f>ROUND(CX688*I688,2)</f>
        <v>0</v>
      </c>
      <c r="X688" s="2">
        <f>ROUND(CY688,2)</f>
        <v>0</v>
      </c>
      <c r="Y688" s="2">
        <f>ROUND(CZ688,2)</f>
        <v>0</v>
      </c>
      <c r="Z688" s="2"/>
      <c r="AA688" s="2">
        <v>53551706</v>
      </c>
      <c r="AB688" s="2">
        <f t="shared" si="446"/>
        <v>0</v>
      </c>
      <c r="AC688" s="2">
        <f t="shared" ref="AC688:AC727" si="462">ROUND((ES688),2)</f>
        <v>0</v>
      </c>
      <c r="AD688" s="2">
        <f>ROUND((((ET688)-(EU688))+AE688),2)</f>
        <v>0</v>
      </c>
      <c r="AE688" s="2">
        <f>ROUND((EU688),2)</f>
        <v>0</v>
      </c>
      <c r="AF688" s="2">
        <f>ROUND((EV688),2)</f>
        <v>0</v>
      </c>
      <c r="AG688" s="2">
        <f t="shared" si="447"/>
        <v>0</v>
      </c>
      <c r="AH688" s="2">
        <f>(EW688)</f>
        <v>0</v>
      </c>
      <c r="AI688" s="2">
        <f>(EX688)</f>
        <v>0</v>
      </c>
      <c r="AJ688" s="2">
        <f t="shared" si="448"/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93</v>
      </c>
      <c r="AU688" s="2">
        <v>62</v>
      </c>
      <c r="AV688" s="2">
        <v>1</v>
      </c>
      <c r="AW688" s="2">
        <v>1</v>
      </c>
      <c r="AX688" s="2"/>
      <c r="AY688" s="2"/>
      <c r="AZ688" s="2">
        <v>1</v>
      </c>
      <c r="BA688" s="2">
        <v>1</v>
      </c>
      <c r="BB688" s="2">
        <v>1</v>
      </c>
      <c r="BC688" s="2">
        <v>1</v>
      </c>
      <c r="BD688" s="2" t="s">
        <v>3</v>
      </c>
      <c r="BE688" s="2" t="s">
        <v>3</v>
      </c>
      <c r="BF688" s="2" t="s">
        <v>3</v>
      </c>
      <c r="BG688" s="2" t="s">
        <v>3</v>
      </c>
      <c r="BH688" s="2">
        <v>3</v>
      </c>
      <c r="BI688" s="2">
        <v>1</v>
      </c>
      <c r="BJ688" s="2" t="s">
        <v>194</v>
      </c>
      <c r="BK688" s="2"/>
      <c r="BL688" s="2"/>
      <c r="BM688" s="2">
        <v>9001</v>
      </c>
      <c r="BN688" s="2">
        <v>0</v>
      </c>
      <c r="BO688" s="2" t="s">
        <v>3</v>
      </c>
      <c r="BP688" s="2">
        <v>0</v>
      </c>
      <c r="BQ688" s="2">
        <v>2</v>
      </c>
      <c r="BR688" s="2">
        <v>0</v>
      </c>
      <c r="BS688" s="2">
        <v>1</v>
      </c>
      <c r="BT688" s="2">
        <v>1</v>
      </c>
      <c r="BU688" s="2">
        <v>1</v>
      </c>
      <c r="BV688" s="2">
        <v>1</v>
      </c>
      <c r="BW688" s="2">
        <v>1</v>
      </c>
      <c r="BX688" s="2">
        <v>1</v>
      </c>
      <c r="BY688" s="2" t="s">
        <v>3</v>
      </c>
      <c r="BZ688" s="2">
        <v>93</v>
      </c>
      <c r="CA688" s="2">
        <v>62</v>
      </c>
      <c r="CB688" s="2" t="s">
        <v>3</v>
      </c>
      <c r="CC688" s="2"/>
      <c r="CD688" s="2"/>
      <c r="CE688" s="2">
        <v>0</v>
      </c>
      <c r="CF688" s="2">
        <v>0</v>
      </c>
      <c r="CG688" s="2">
        <v>0</v>
      </c>
      <c r="CH688" s="2"/>
      <c r="CI688" s="2"/>
      <c r="CJ688" s="2"/>
      <c r="CK688" s="2"/>
      <c r="CL688" s="2"/>
      <c r="CM688" s="2">
        <v>0</v>
      </c>
      <c r="CN688" s="2" t="s">
        <v>761</v>
      </c>
      <c r="CO688" s="2">
        <v>0</v>
      </c>
      <c r="CP688" s="2">
        <f t="shared" si="449"/>
        <v>0</v>
      </c>
      <c r="CQ688" s="2">
        <f t="shared" si="450"/>
        <v>0</v>
      </c>
      <c r="CR688" s="2">
        <f t="shared" si="451"/>
        <v>0</v>
      </c>
      <c r="CS688" s="2">
        <f t="shared" si="452"/>
        <v>0</v>
      </c>
      <c r="CT688" s="2">
        <f t="shared" si="453"/>
        <v>0</v>
      </c>
      <c r="CU688" s="2">
        <f t="shared" si="454"/>
        <v>0</v>
      </c>
      <c r="CV688" s="2">
        <f t="shared" si="455"/>
        <v>0</v>
      </c>
      <c r="CW688" s="2">
        <f t="shared" si="456"/>
        <v>0</v>
      </c>
      <c r="CX688" s="2">
        <f t="shared" si="457"/>
        <v>0</v>
      </c>
      <c r="CY688" s="2">
        <f t="shared" si="458"/>
        <v>0</v>
      </c>
      <c r="CZ688" s="2">
        <f t="shared" si="459"/>
        <v>0</v>
      </c>
      <c r="DA688" s="2"/>
      <c r="DB688" s="2"/>
      <c r="DC688" s="2" t="s">
        <v>3</v>
      </c>
      <c r="DD688" s="2" t="s">
        <v>3</v>
      </c>
      <c r="DE688" s="2" t="s">
        <v>3</v>
      </c>
      <c r="DF688" s="2" t="s">
        <v>3</v>
      </c>
      <c r="DG688" s="2" t="s">
        <v>3</v>
      </c>
      <c r="DH688" s="2" t="s">
        <v>3</v>
      </c>
      <c r="DI688" s="2" t="s">
        <v>3</v>
      </c>
      <c r="DJ688" s="2" t="s">
        <v>3</v>
      </c>
      <c r="DK688" s="2" t="s">
        <v>3</v>
      </c>
      <c r="DL688" s="2" t="s">
        <v>3</v>
      </c>
      <c r="DM688" s="2" t="s">
        <v>3</v>
      </c>
      <c r="DN688" s="2">
        <v>0</v>
      </c>
      <c r="DO688" s="2">
        <v>0</v>
      </c>
      <c r="DP688" s="2">
        <v>1</v>
      </c>
      <c r="DQ688" s="2">
        <v>1</v>
      </c>
      <c r="DR688" s="2"/>
      <c r="DS688" s="2"/>
      <c r="DT688" s="2"/>
      <c r="DU688" s="2">
        <v>1009</v>
      </c>
      <c r="DV688" s="2" t="s">
        <v>26</v>
      </c>
      <c r="DW688" s="2" t="s">
        <v>26</v>
      </c>
      <c r="DX688" s="2">
        <v>1000</v>
      </c>
      <c r="DY688" s="2"/>
      <c r="DZ688" s="2" t="s">
        <v>3</v>
      </c>
      <c r="EA688" s="2" t="s">
        <v>3</v>
      </c>
      <c r="EB688" s="2" t="s">
        <v>3</v>
      </c>
      <c r="EC688" s="2" t="s">
        <v>3</v>
      </c>
      <c r="ED688" s="2"/>
      <c r="EE688" s="2">
        <v>53551113</v>
      </c>
      <c r="EF688" s="2">
        <v>2</v>
      </c>
      <c r="EG688" s="2" t="s">
        <v>38</v>
      </c>
      <c r="EH688" s="2">
        <v>9</v>
      </c>
      <c r="EI688" s="2" t="s">
        <v>39</v>
      </c>
      <c r="EJ688" s="2">
        <v>1</v>
      </c>
      <c r="EK688" s="2">
        <v>9001</v>
      </c>
      <c r="EL688" s="2" t="s">
        <v>39</v>
      </c>
      <c r="EM688" s="2" t="s">
        <v>40</v>
      </c>
      <c r="EN688" s="2"/>
      <c r="EO688" s="2" t="s">
        <v>762</v>
      </c>
      <c r="EP688" s="2"/>
      <c r="EQ688" s="2">
        <v>0</v>
      </c>
      <c r="ER688" s="2">
        <v>0</v>
      </c>
      <c r="ES688" s="2">
        <v>0</v>
      </c>
      <c r="ET688" s="2">
        <v>0</v>
      </c>
      <c r="EU688" s="2">
        <v>0</v>
      </c>
      <c r="EV688" s="2">
        <v>0</v>
      </c>
      <c r="EW688" s="2">
        <v>0</v>
      </c>
      <c r="EX688" s="2">
        <v>0</v>
      </c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>
        <v>0</v>
      </c>
      <c r="FR688" s="2">
        <f>ROUND(IF(AND(BH688=3,BI688=3),P688,0),2)</f>
        <v>0</v>
      </c>
      <c r="FS688" s="2">
        <v>0</v>
      </c>
      <c r="FT688" s="2"/>
      <c r="FU688" s="2"/>
      <c r="FV688" s="2"/>
      <c r="FW688" s="2"/>
      <c r="FX688" s="2">
        <v>93</v>
      </c>
      <c r="FY688" s="2">
        <v>62</v>
      </c>
      <c r="FZ688" s="2"/>
      <c r="GA688" s="2" t="s">
        <v>3</v>
      </c>
      <c r="GB688" s="2"/>
      <c r="GC688" s="2"/>
      <c r="GD688" s="2">
        <v>1</v>
      </c>
      <c r="GE688" s="2"/>
      <c r="GF688" s="2">
        <v>1642680958</v>
      </c>
      <c r="GG688" s="2">
        <v>2</v>
      </c>
      <c r="GH688" s="2">
        <v>1</v>
      </c>
      <c r="GI688" s="2">
        <v>-2</v>
      </c>
      <c r="GJ688" s="2">
        <v>0</v>
      </c>
      <c r="GK688" s="2">
        <v>0</v>
      </c>
      <c r="GL688" s="2">
        <f>ROUND(IF(AND(BH688=3,BI688=3,FS688&lt;&gt;0),P688,0),2)</f>
        <v>0</v>
      </c>
      <c r="GM688" s="2">
        <f>ROUND(O688+X688+Y688,2)+GX688</f>
        <v>0</v>
      </c>
      <c r="GN688" s="2">
        <f>IF(OR(BI688=0,BI688=1),ROUND(O688+X688+Y688,2),0)</f>
        <v>0</v>
      </c>
      <c r="GO688" s="2">
        <f>IF(BI688=2,ROUND(O688+X688+Y688,2),0)</f>
        <v>0</v>
      </c>
      <c r="GP688" s="2">
        <f>IF(BI688=4,ROUND(O688+X688+Y688,2)+GX688,0)</f>
        <v>0</v>
      </c>
      <c r="GQ688" s="2"/>
      <c r="GR688" s="2">
        <v>0</v>
      </c>
      <c r="GS688" s="2">
        <v>0</v>
      </c>
      <c r="GT688" s="2">
        <v>0</v>
      </c>
      <c r="GU688" s="2" t="s">
        <v>3</v>
      </c>
      <c r="GV688" s="2">
        <f t="shared" si="460"/>
        <v>0</v>
      </c>
      <c r="GW688" s="2">
        <v>1</v>
      </c>
      <c r="GX688" s="2">
        <f>ROUND(HC688*I688,2)</f>
        <v>0</v>
      </c>
      <c r="GY688" s="2"/>
      <c r="GZ688" s="2"/>
      <c r="HA688" s="2">
        <v>0</v>
      </c>
      <c r="HB688" s="2">
        <v>0</v>
      </c>
      <c r="HC688" s="2">
        <f t="shared" si="461"/>
        <v>0</v>
      </c>
      <c r="HD688" s="2"/>
      <c r="HE688" s="2" t="s">
        <v>3</v>
      </c>
      <c r="HF688" s="2" t="s">
        <v>3</v>
      </c>
      <c r="HG688" s="2"/>
      <c r="HH688" s="2"/>
      <c r="HI688" s="2"/>
      <c r="HJ688" s="2"/>
      <c r="HK688" s="2"/>
      <c r="HL688" s="2"/>
      <c r="HM688" s="2" t="s">
        <v>3</v>
      </c>
      <c r="HN688" s="2" t="s">
        <v>42</v>
      </c>
      <c r="HO688" s="2" t="s">
        <v>43</v>
      </c>
      <c r="HP688" s="2" t="s">
        <v>39</v>
      </c>
      <c r="HQ688" s="2" t="s">
        <v>39</v>
      </c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>
        <v>0</v>
      </c>
      <c r="IL688" s="2"/>
      <c r="IM688" s="2"/>
      <c r="IN688" s="2"/>
      <c r="IO688" s="2"/>
      <c r="IP688" s="2"/>
      <c r="IQ688" s="2"/>
      <c r="IR688" s="2"/>
      <c r="IS688" s="2"/>
      <c r="IT688" s="2"/>
      <c r="IU688" s="2"/>
    </row>
    <row r="689" spans="1:255" x14ac:dyDescent="0.2">
      <c r="A689">
        <v>18</v>
      </c>
      <c r="B689">
        <v>1</v>
      </c>
      <c r="C689">
        <v>1158</v>
      </c>
      <c r="E689" t="s">
        <v>760</v>
      </c>
      <c r="F689" t="s">
        <v>24</v>
      </c>
      <c r="G689" t="s">
        <v>25</v>
      </c>
      <c r="H689" t="s">
        <v>26</v>
      </c>
      <c r="I689">
        <f>I687*J689</f>
        <v>0.03</v>
      </c>
      <c r="J689">
        <v>1.4999999999999999E-2</v>
      </c>
      <c r="K689">
        <v>1.4999999999999999E-2</v>
      </c>
      <c r="O689">
        <f>ROUND(CP689,0)</f>
        <v>0</v>
      </c>
      <c r="P689">
        <f>ROUND(CQ689*I689,0)</f>
        <v>0</v>
      </c>
      <c r="Q689">
        <f>ROUND(CR689*I689,0)</f>
        <v>0</v>
      </c>
      <c r="R689">
        <f>ROUND(CS689*I689,0)</f>
        <v>0</v>
      </c>
      <c r="S689">
        <f>ROUND(CT689*I689,0)</f>
        <v>0</v>
      </c>
      <c r="T689">
        <f>ROUND(CU689*I689,0)</f>
        <v>0</v>
      </c>
      <c r="U689">
        <f t="shared" si="444"/>
        <v>0</v>
      </c>
      <c r="V689">
        <f t="shared" si="445"/>
        <v>0</v>
      </c>
      <c r="W689">
        <f>ROUND(CX689*I689,0)</f>
        <v>0</v>
      </c>
      <c r="X689">
        <f>ROUND(CY689,0)</f>
        <v>0</v>
      </c>
      <c r="Y689">
        <f>ROUND(CZ689,0)</f>
        <v>0</v>
      </c>
      <c r="AA689">
        <v>53551707</v>
      </c>
      <c r="AB689">
        <f t="shared" si="446"/>
        <v>0</v>
      </c>
      <c r="AC689">
        <f t="shared" si="462"/>
        <v>0</v>
      </c>
      <c r="AD689">
        <f>ROUND((((ET689)-(EU689))+AE689),2)</f>
        <v>0</v>
      </c>
      <c r="AE689">
        <f>ROUND((EU689),2)</f>
        <v>0</v>
      </c>
      <c r="AF689">
        <f>ROUND((EV689),2)</f>
        <v>0</v>
      </c>
      <c r="AG689">
        <f t="shared" si="447"/>
        <v>0</v>
      </c>
      <c r="AH689">
        <f>(EW689)</f>
        <v>0</v>
      </c>
      <c r="AI689">
        <f>(EX689)</f>
        <v>0</v>
      </c>
      <c r="AJ689">
        <f t="shared" si="448"/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93</v>
      </c>
      <c r="AU689">
        <v>62</v>
      </c>
      <c r="AV689">
        <v>1</v>
      </c>
      <c r="AW689">
        <v>1</v>
      </c>
      <c r="AZ689">
        <v>1</v>
      </c>
      <c r="BA689">
        <v>1</v>
      </c>
      <c r="BB689">
        <v>1</v>
      </c>
      <c r="BC689">
        <v>6.14</v>
      </c>
      <c r="BD689" t="s">
        <v>3</v>
      </c>
      <c r="BE689" t="s">
        <v>3</v>
      </c>
      <c r="BF689" t="s">
        <v>3</v>
      </c>
      <c r="BG689" t="s">
        <v>3</v>
      </c>
      <c r="BH689">
        <v>3</v>
      </c>
      <c r="BI689">
        <v>1</v>
      </c>
      <c r="BJ689" t="s">
        <v>194</v>
      </c>
      <c r="BM689">
        <v>9001</v>
      </c>
      <c r="BN689">
        <v>0</v>
      </c>
      <c r="BO689" t="s">
        <v>30</v>
      </c>
      <c r="BP689">
        <v>1</v>
      </c>
      <c r="BQ689">
        <v>2</v>
      </c>
      <c r="BR689">
        <v>0</v>
      </c>
      <c r="BS689">
        <v>1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93</v>
      </c>
      <c r="CA689">
        <v>62</v>
      </c>
      <c r="CB689" t="s">
        <v>3</v>
      </c>
      <c r="CE689">
        <v>0</v>
      </c>
      <c r="CF689">
        <v>0</v>
      </c>
      <c r="CG689">
        <v>0</v>
      </c>
      <c r="CM689">
        <v>0</v>
      </c>
      <c r="CN689" t="s">
        <v>761</v>
      </c>
      <c r="CO689">
        <v>0</v>
      </c>
      <c r="CP689">
        <f t="shared" si="449"/>
        <v>0</v>
      </c>
      <c r="CQ689">
        <f t="shared" si="450"/>
        <v>0</v>
      </c>
      <c r="CR689">
        <f t="shared" si="451"/>
        <v>0</v>
      </c>
      <c r="CS689">
        <f t="shared" si="452"/>
        <v>0</v>
      </c>
      <c r="CT689">
        <f t="shared" si="453"/>
        <v>0</v>
      </c>
      <c r="CU689">
        <f t="shared" si="454"/>
        <v>0</v>
      </c>
      <c r="CV689">
        <f t="shared" si="455"/>
        <v>0</v>
      </c>
      <c r="CW689">
        <f t="shared" si="456"/>
        <v>0</v>
      </c>
      <c r="CX689">
        <f t="shared" si="457"/>
        <v>0</v>
      </c>
      <c r="CY689">
        <f t="shared" si="458"/>
        <v>0</v>
      </c>
      <c r="CZ689">
        <f t="shared" si="459"/>
        <v>0</v>
      </c>
      <c r="DC689" t="s">
        <v>3</v>
      </c>
      <c r="DD689" t="s">
        <v>3</v>
      </c>
      <c r="DE689" t="s">
        <v>3</v>
      </c>
      <c r="DF689" t="s">
        <v>3</v>
      </c>
      <c r="DG689" t="s">
        <v>3</v>
      </c>
      <c r="DH689" t="s">
        <v>3</v>
      </c>
      <c r="DI689" t="s">
        <v>3</v>
      </c>
      <c r="DJ689" t="s">
        <v>3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1009</v>
      </c>
      <c r="DV689" t="s">
        <v>26</v>
      </c>
      <c r="DW689" t="s">
        <v>26</v>
      </c>
      <c r="DX689">
        <v>1000</v>
      </c>
      <c r="DZ689" t="s">
        <v>3</v>
      </c>
      <c r="EA689" t="s">
        <v>3</v>
      </c>
      <c r="EB689" t="s">
        <v>3</v>
      </c>
      <c r="EC689" t="s">
        <v>3</v>
      </c>
      <c r="EE689">
        <v>53551113</v>
      </c>
      <c r="EF689">
        <v>2</v>
      </c>
      <c r="EG689" t="s">
        <v>38</v>
      </c>
      <c r="EH689">
        <v>9</v>
      </c>
      <c r="EI689" t="s">
        <v>39</v>
      </c>
      <c r="EJ689">
        <v>1</v>
      </c>
      <c r="EK689">
        <v>9001</v>
      </c>
      <c r="EL689" t="s">
        <v>39</v>
      </c>
      <c r="EM689" t="s">
        <v>40</v>
      </c>
      <c r="EO689" t="s">
        <v>762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FQ689">
        <v>0</v>
      </c>
      <c r="FR689">
        <f>ROUND(IF(AND(BH689=3,BI689=3),P689,0),0)</f>
        <v>0</v>
      </c>
      <c r="FS689">
        <v>0</v>
      </c>
      <c r="FX689">
        <v>93</v>
      </c>
      <c r="FY689">
        <v>62</v>
      </c>
      <c r="GA689" t="s">
        <v>3</v>
      </c>
      <c r="GD689">
        <v>1</v>
      </c>
      <c r="GF689">
        <v>1642680958</v>
      </c>
      <c r="GG689">
        <v>2</v>
      </c>
      <c r="GH689">
        <v>1</v>
      </c>
      <c r="GI689">
        <v>5</v>
      </c>
      <c r="GJ689">
        <v>0</v>
      </c>
      <c r="GK689">
        <v>0</v>
      </c>
      <c r="GL689">
        <f>ROUND(IF(AND(BH689=3,BI689=3,FS689&lt;&gt;0),P689,0),0)</f>
        <v>0</v>
      </c>
      <c r="GM689">
        <f>ROUND(O689+X689+Y689,0)+GX689</f>
        <v>0</v>
      </c>
      <c r="GN689">
        <f>IF(OR(BI689=0,BI689=1),ROUND(O689+X689+Y689,0),0)</f>
        <v>0</v>
      </c>
      <c r="GO689">
        <f>IF(BI689=2,ROUND(O689+X689+Y689,0),0)</f>
        <v>0</v>
      </c>
      <c r="GP689">
        <f>IF(BI689=4,ROUND(O689+X689+Y689,0)+GX689,0)</f>
        <v>0</v>
      </c>
      <c r="GR689">
        <v>0</v>
      </c>
      <c r="GS689">
        <v>0</v>
      </c>
      <c r="GT689">
        <v>0</v>
      </c>
      <c r="GU689" t="s">
        <v>3</v>
      </c>
      <c r="GV689">
        <f t="shared" si="460"/>
        <v>0</v>
      </c>
      <c r="GW689">
        <v>1</v>
      </c>
      <c r="GX689">
        <f>ROUND(HC689*I689,0)</f>
        <v>0</v>
      </c>
      <c r="HA689">
        <v>0</v>
      </c>
      <c r="HB689">
        <v>0</v>
      </c>
      <c r="HC689">
        <f t="shared" si="461"/>
        <v>0</v>
      </c>
      <c r="HE689" t="s">
        <v>3</v>
      </c>
      <c r="HF689" t="s">
        <v>3</v>
      </c>
      <c r="HM689" t="s">
        <v>3</v>
      </c>
      <c r="HN689" t="s">
        <v>42</v>
      </c>
      <c r="HO689" t="s">
        <v>43</v>
      </c>
      <c r="HP689" t="s">
        <v>39</v>
      </c>
      <c r="HQ689" t="s">
        <v>39</v>
      </c>
      <c r="IK689">
        <v>0</v>
      </c>
    </row>
    <row r="690" spans="1:255" x14ac:dyDescent="0.2">
      <c r="A690" s="2">
        <v>17</v>
      </c>
      <c r="B690" s="2">
        <v>1</v>
      </c>
      <c r="C690" s="2">
        <f>ROW(SmtRes!A1167)</f>
        <v>1167</v>
      </c>
      <c r="D690" s="2">
        <f>ROW(EtalonRes!A1072)</f>
        <v>1072</v>
      </c>
      <c r="E690" s="2" t="s">
        <v>763</v>
      </c>
      <c r="F690" s="2" t="s">
        <v>725</v>
      </c>
      <c r="G690" s="2" t="s">
        <v>726</v>
      </c>
      <c r="H690" s="2" t="s">
        <v>111</v>
      </c>
      <c r="I690" s="2">
        <f>ROUND(3.77*56.7/1000,7)</f>
        <v>0.213759</v>
      </c>
      <c r="J690" s="2">
        <v>0</v>
      </c>
      <c r="K690" s="2">
        <f>ROUND(3.77*56.7/1000,7)</f>
        <v>0.213759</v>
      </c>
      <c r="L690" s="2"/>
      <c r="M690" s="2"/>
      <c r="N690" s="2"/>
      <c r="O690" s="2">
        <f>ROUND(CP690,2)</f>
        <v>1451.87</v>
      </c>
      <c r="P690" s="2">
        <f>ROUND(CQ690*I690,2)</f>
        <v>1348.93</v>
      </c>
      <c r="Q690" s="2">
        <f>ROUND(CR690*I690,2)</f>
        <v>5.92</v>
      </c>
      <c r="R690" s="2">
        <f>ROUND(CS690*I690,2)</f>
        <v>1.26</v>
      </c>
      <c r="S690" s="2">
        <f>ROUND(CT690*I690,2)</f>
        <v>97.02</v>
      </c>
      <c r="T690" s="2">
        <f>ROUND(CU690*I690,2)</f>
        <v>0</v>
      </c>
      <c r="U690" s="2">
        <f t="shared" si="444"/>
        <v>10.816205399999999</v>
      </c>
      <c r="V690" s="2">
        <f t="shared" si="445"/>
        <v>9.3412682999999996E-2</v>
      </c>
      <c r="W690" s="2">
        <f>ROUND(CX690*I690,2)</f>
        <v>0</v>
      </c>
      <c r="X690" s="2">
        <f>ROUND(CY690,2)</f>
        <v>88.45</v>
      </c>
      <c r="Y690" s="2">
        <f>ROUND(CZ690,2)</f>
        <v>46.19</v>
      </c>
      <c r="Z690" s="2"/>
      <c r="AA690" s="2">
        <v>53551706</v>
      </c>
      <c r="AB690" s="2">
        <f t="shared" si="446"/>
        <v>6792.09</v>
      </c>
      <c r="AC690" s="2">
        <f t="shared" si="462"/>
        <v>6310.52</v>
      </c>
      <c r="AD690" s="2">
        <f>ROUND(((((ET690*ROUND(1.15,7)))-((EU690*ROUND(1.15,7))))+AE690),2)</f>
        <v>27.69</v>
      </c>
      <c r="AE690" s="2">
        <f>ROUND(((EU690*ROUND(1.15,7))),2)</f>
        <v>5.9</v>
      </c>
      <c r="AF690" s="2">
        <f>ROUND(((EV690*ROUND(1.15,7))),2)</f>
        <v>453.88</v>
      </c>
      <c r="AG690" s="2">
        <f t="shared" si="447"/>
        <v>0</v>
      </c>
      <c r="AH690" s="2">
        <f>((EW690*ROUND(1.15,7)))</f>
        <v>50.599999999999994</v>
      </c>
      <c r="AI690" s="2">
        <f>((EX690*ROUND(1.15,7)))</f>
        <v>0.43699999999999994</v>
      </c>
      <c r="AJ690" s="2">
        <f t="shared" si="448"/>
        <v>0</v>
      </c>
      <c r="AK690" s="2">
        <v>6729.28</v>
      </c>
      <c r="AL690" s="2">
        <v>6310.52</v>
      </c>
      <c r="AM690" s="2">
        <v>24.08</v>
      </c>
      <c r="AN690" s="2">
        <v>5.13</v>
      </c>
      <c r="AO690" s="2">
        <v>394.68</v>
      </c>
      <c r="AP690" s="2">
        <v>0</v>
      </c>
      <c r="AQ690" s="2">
        <v>44</v>
      </c>
      <c r="AR690" s="2">
        <v>0.38</v>
      </c>
      <c r="AS690" s="2">
        <v>0</v>
      </c>
      <c r="AT690" s="2">
        <v>90</v>
      </c>
      <c r="AU690" s="2">
        <v>47</v>
      </c>
      <c r="AV690" s="2">
        <v>1</v>
      </c>
      <c r="AW690" s="2">
        <v>1</v>
      </c>
      <c r="AX690" s="2"/>
      <c r="AY690" s="2"/>
      <c r="AZ690" s="2">
        <v>1</v>
      </c>
      <c r="BA690" s="2">
        <v>1</v>
      </c>
      <c r="BB690" s="2">
        <v>1</v>
      </c>
      <c r="BC690" s="2">
        <v>1</v>
      </c>
      <c r="BD690" s="2" t="s">
        <v>3</v>
      </c>
      <c r="BE690" s="2" t="s">
        <v>3</v>
      </c>
      <c r="BF690" s="2" t="s">
        <v>3</v>
      </c>
      <c r="BG690" s="2" t="s">
        <v>3</v>
      </c>
      <c r="BH690" s="2">
        <v>0</v>
      </c>
      <c r="BI690" s="2">
        <v>1</v>
      </c>
      <c r="BJ690" s="2" t="s">
        <v>727</v>
      </c>
      <c r="BK690" s="2"/>
      <c r="BL690" s="2"/>
      <c r="BM690" s="2">
        <v>56001</v>
      </c>
      <c r="BN690" s="2">
        <v>0</v>
      </c>
      <c r="BO690" s="2" t="s">
        <v>3</v>
      </c>
      <c r="BP690" s="2">
        <v>0</v>
      </c>
      <c r="BQ690" s="2">
        <v>6</v>
      </c>
      <c r="BR690" s="2">
        <v>0</v>
      </c>
      <c r="BS690" s="2">
        <v>1</v>
      </c>
      <c r="BT690" s="2">
        <v>1</v>
      </c>
      <c r="BU690" s="2">
        <v>1</v>
      </c>
      <c r="BV690" s="2">
        <v>1</v>
      </c>
      <c r="BW690" s="2">
        <v>1</v>
      </c>
      <c r="BX690" s="2">
        <v>1</v>
      </c>
      <c r="BY690" s="2" t="s">
        <v>3</v>
      </c>
      <c r="BZ690" s="2">
        <v>90</v>
      </c>
      <c r="CA690" s="2">
        <v>47</v>
      </c>
      <c r="CB690" s="2" t="s">
        <v>3</v>
      </c>
      <c r="CC690" s="2"/>
      <c r="CD690" s="2"/>
      <c r="CE690" s="2">
        <v>0</v>
      </c>
      <c r="CF690" s="2">
        <v>0</v>
      </c>
      <c r="CG690" s="2">
        <v>0</v>
      </c>
      <c r="CH690" s="2"/>
      <c r="CI690" s="2"/>
      <c r="CJ690" s="2"/>
      <c r="CK690" s="2"/>
      <c r="CL690" s="2"/>
      <c r="CM690" s="2">
        <v>0</v>
      </c>
      <c r="CN690" s="2" t="s">
        <v>2163</v>
      </c>
      <c r="CO690" s="2">
        <v>0</v>
      </c>
      <c r="CP690" s="2">
        <f t="shared" si="449"/>
        <v>1451.8700000000001</v>
      </c>
      <c r="CQ690" s="2">
        <f t="shared" si="450"/>
        <v>6310.52</v>
      </c>
      <c r="CR690" s="2">
        <f t="shared" si="451"/>
        <v>27.69</v>
      </c>
      <c r="CS690" s="2">
        <f t="shared" si="452"/>
        <v>5.9</v>
      </c>
      <c r="CT690" s="2">
        <f t="shared" si="453"/>
        <v>453.88</v>
      </c>
      <c r="CU690" s="2">
        <f t="shared" si="454"/>
        <v>0</v>
      </c>
      <c r="CV690" s="2">
        <f t="shared" si="455"/>
        <v>50.599999999999994</v>
      </c>
      <c r="CW690" s="2">
        <f t="shared" si="456"/>
        <v>0.43699999999999994</v>
      </c>
      <c r="CX690" s="2">
        <f t="shared" si="457"/>
        <v>0</v>
      </c>
      <c r="CY690" s="2">
        <f t="shared" si="458"/>
        <v>88.452000000000012</v>
      </c>
      <c r="CZ690" s="2">
        <f t="shared" si="459"/>
        <v>46.191600000000001</v>
      </c>
      <c r="DA690" s="2"/>
      <c r="DB690" s="2"/>
      <c r="DC690" s="2" t="s">
        <v>3</v>
      </c>
      <c r="DD690" s="2" t="s">
        <v>3</v>
      </c>
      <c r="DE690" s="2" t="s">
        <v>16</v>
      </c>
      <c r="DF690" s="2" t="s">
        <v>16</v>
      </c>
      <c r="DG690" s="2" t="s">
        <v>16</v>
      </c>
      <c r="DH690" s="2" t="s">
        <v>3</v>
      </c>
      <c r="DI690" s="2" t="s">
        <v>16</v>
      </c>
      <c r="DJ690" s="2" t="s">
        <v>16</v>
      </c>
      <c r="DK690" s="2" t="s">
        <v>3</v>
      </c>
      <c r="DL690" s="2" t="s">
        <v>3</v>
      </c>
      <c r="DM690" s="2" t="s">
        <v>3</v>
      </c>
      <c r="DN690" s="2">
        <v>0</v>
      </c>
      <c r="DO690" s="2">
        <v>0</v>
      </c>
      <c r="DP690" s="2">
        <v>1</v>
      </c>
      <c r="DQ690" s="2">
        <v>1</v>
      </c>
      <c r="DR690" s="2"/>
      <c r="DS690" s="2"/>
      <c r="DT690" s="2"/>
      <c r="DU690" s="2">
        <v>1013</v>
      </c>
      <c r="DV690" s="2" t="s">
        <v>111</v>
      </c>
      <c r="DW690" s="2" t="s">
        <v>111</v>
      </c>
      <c r="DX690" s="2">
        <v>1</v>
      </c>
      <c r="DY690" s="2"/>
      <c r="DZ690" s="2" t="s">
        <v>3</v>
      </c>
      <c r="EA690" s="2" t="s">
        <v>3</v>
      </c>
      <c r="EB690" s="2" t="s">
        <v>3</v>
      </c>
      <c r="EC690" s="2" t="s">
        <v>3</v>
      </c>
      <c r="ED690" s="2"/>
      <c r="EE690" s="2">
        <v>53551217</v>
      </c>
      <c r="EF690" s="2">
        <v>6</v>
      </c>
      <c r="EG690" s="2" t="s">
        <v>17</v>
      </c>
      <c r="EH690" s="2">
        <v>90</v>
      </c>
      <c r="EI690" s="2" t="s">
        <v>728</v>
      </c>
      <c r="EJ690" s="2">
        <v>1</v>
      </c>
      <c r="EK690" s="2">
        <v>56001</v>
      </c>
      <c r="EL690" s="2" t="s">
        <v>728</v>
      </c>
      <c r="EM690" s="2" t="s">
        <v>729</v>
      </c>
      <c r="EN690" s="2"/>
      <c r="EO690" s="2" t="s">
        <v>730</v>
      </c>
      <c r="EP690" s="2"/>
      <c r="EQ690" s="2">
        <v>131072</v>
      </c>
      <c r="ER690" s="2">
        <v>6729.28</v>
      </c>
      <c r="ES690" s="2">
        <v>6310.52</v>
      </c>
      <c r="ET690" s="2">
        <v>24.08</v>
      </c>
      <c r="EU690" s="2">
        <v>5.13</v>
      </c>
      <c r="EV690" s="2">
        <v>394.68</v>
      </c>
      <c r="EW690" s="2">
        <v>44</v>
      </c>
      <c r="EX690" s="2">
        <v>0.38</v>
      </c>
      <c r="EY690" s="2">
        <v>0</v>
      </c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>
        <v>0</v>
      </c>
      <c r="FR690" s="2">
        <f>ROUND(IF(AND(BH690=3,BI690=3),P690,0),2)</f>
        <v>0</v>
      </c>
      <c r="FS690" s="2">
        <v>0</v>
      </c>
      <c r="FT690" s="2"/>
      <c r="FU690" s="2"/>
      <c r="FV690" s="2"/>
      <c r="FW690" s="2"/>
      <c r="FX690" s="2">
        <v>90</v>
      </c>
      <c r="FY690" s="2">
        <v>47</v>
      </c>
      <c r="FZ690" s="2"/>
      <c r="GA690" s="2" t="s">
        <v>3</v>
      </c>
      <c r="GB690" s="2"/>
      <c r="GC690" s="2"/>
      <c r="GD690" s="2">
        <v>1</v>
      </c>
      <c r="GE690" s="2"/>
      <c r="GF690" s="2">
        <v>-413523074</v>
      </c>
      <c r="GG690" s="2">
        <v>2</v>
      </c>
      <c r="GH690" s="2">
        <v>1</v>
      </c>
      <c r="GI690" s="2">
        <v>-2</v>
      </c>
      <c r="GJ690" s="2">
        <v>0</v>
      </c>
      <c r="GK690" s="2">
        <v>0</v>
      </c>
      <c r="GL690" s="2">
        <f>ROUND(IF(AND(BH690=3,BI690=3,FS690&lt;&gt;0),P690,0),2)</f>
        <v>0</v>
      </c>
      <c r="GM690" s="2">
        <f>ROUND(O690+X690+Y690,2)+GX690</f>
        <v>1586.51</v>
      </c>
      <c r="GN690" s="2">
        <f>IF(OR(BI690=0,BI690=1),ROUND(O690+X690+Y690,2),0)</f>
        <v>1586.51</v>
      </c>
      <c r="GO690" s="2">
        <f>IF(BI690=2,ROUND(O690+X690+Y690,2),0)</f>
        <v>0</v>
      </c>
      <c r="GP690" s="2">
        <f>IF(BI690=4,ROUND(O690+X690+Y690,2)+GX690,0)</f>
        <v>0</v>
      </c>
      <c r="GQ690" s="2"/>
      <c r="GR690" s="2">
        <v>0</v>
      </c>
      <c r="GS690" s="2">
        <v>0</v>
      </c>
      <c r="GT690" s="2">
        <v>0</v>
      </c>
      <c r="GU690" s="2" t="s">
        <v>3</v>
      </c>
      <c r="GV690" s="2">
        <f t="shared" si="460"/>
        <v>0</v>
      </c>
      <c r="GW690" s="2">
        <v>1</v>
      </c>
      <c r="GX690" s="2">
        <f>ROUND(HC690*I690,2)</f>
        <v>0</v>
      </c>
      <c r="GY690" s="2"/>
      <c r="GZ690" s="2"/>
      <c r="HA690" s="2">
        <v>0</v>
      </c>
      <c r="HB690" s="2">
        <v>0</v>
      </c>
      <c r="HC690" s="2">
        <f t="shared" si="461"/>
        <v>0</v>
      </c>
      <c r="HD690" s="2"/>
      <c r="HE690" s="2" t="s">
        <v>3</v>
      </c>
      <c r="HF690" s="2" t="s">
        <v>3</v>
      </c>
      <c r="HG690" s="2"/>
      <c r="HH690" s="2"/>
      <c r="HI690" s="2"/>
      <c r="HJ690" s="2"/>
      <c r="HK690" s="2"/>
      <c r="HL690" s="2"/>
      <c r="HM690" s="2" t="s">
        <v>3</v>
      </c>
      <c r="HN690" s="2" t="s">
        <v>731</v>
      </c>
      <c r="HO690" s="2" t="s">
        <v>732</v>
      </c>
      <c r="HP690" s="2" t="s">
        <v>728</v>
      </c>
      <c r="HQ690" s="2" t="s">
        <v>728</v>
      </c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>
        <v>0</v>
      </c>
      <c r="IL690" s="2"/>
      <c r="IM690" s="2"/>
      <c r="IN690" s="2"/>
      <c r="IO690" s="2"/>
      <c r="IP690" s="2"/>
      <c r="IQ690" s="2"/>
      <c r="IR690" s="2"/>
      <c r="IS690" s="2"/>
      <c r="IT690" s="2"/>
      <c r="IU690" s="2"/>
    </row>
    <row r="691" spans="1:255" x14ac:dyDescent="0.2">
      <c r="A691">
        <v>17</v>
      </c>
      <c r="B691">
        <v>1</v>
      </c>
      <c r="C691">
        <f>ROW(SmtRes!A1176)</f>
        <v>1176</v>
      </c>
      <c r="D691">
        <f>ROW(EtalonRes!A1080)</f>
        <v>1080</v>
      </c>
      <c r="E691" t="s">
        <v>763</v>
      </c>
      <c r="F691" t="s">
        <v>725</v>
      </c>
      <c r="G691" t="s">
        <v>726</v>
      </c>
      <c r="H691" t="s">
        <v>111</v>
      </c>
      <c r="I691">
        <f>ROUND(3.77*56.7/1000,7)</f>
        <v>0.213759</v>
      </c>
      <c r="J691">
        <v>0</v>
      </c>
      <c r="K691">
        <f>ROUND(3.77*56.7/1000,7)</f>
        <v>0.213759</v>
      </c>
      <c r="O691">
        <f>ROUND(CP691,0)</f>
        <v>22275</v>
      </c>
      <c r="P691">
        <f>ROUND(CQ691*I691,0)</f>
        <v>18764</v>
      </c>
      <c r="Q691">
        <f>ROUND(CR691*I691,0)</f>
        <v>92</v>
      </c>
      <c r="R691">
        <f>ROUND(CS691*I691,0)</f>
        <v>44</v>
      </c>
      <c r="S691">
        <f>ROUND(CT691*I691,0)</f>
        <v>3419</v>
      </c>
      <c r="T691">
        <f>ROUND(CU691*I691,0)</f>
        <v>0</v>
      </c>
      <c r="U691">
        <f t="shared" si="444"/>
        <v>10.816205399999999</v>
      </c>
      <c r="V691">
        <f t="shared" si="445"/>
        <v>9.3412682999999996E-2</v>
      </c>
      <c r="W691">
        <f>ROUND(CX691*I691,0)</f>
        <v>0</v>
      </c>
      <c r="X691">
        <f>ROUND(CY691,0)</f>
        <v>3117</v>
      </c>
      <c r="Y691">
        <f>ROUND(CZ691,0)</f>
        <v>1628</v>
      </c>
      <c r="AA691">
        <v>53551707</v>
      </c>
      <c r="AB691">
        <f t="shared" si="446"/>
        <v>6792.09</v>
      </c>
      <c r="AC691">
        <f t="shared" si="462"/>
        <v>6310.52</v>
      </c>
      <c r="AD691">
        <f>ROUND(((((ET691*ROUND(1.15,7)))-((EU691*ROUND(1.15,7))))+AE691),2)</f>
        <v>27.69</v>
      </c>
      <c r="AE691">
        <f>ROUND(((EU691*ROUND(1.15,7))),2)</f>
        <v>5.9</v>
      </c>
      <c r="AF691">
        <f>ROUND(((EV691*ROUND(1.15,7))),2)</f>
        <v>453.88</v>
      </c>
      <c r="AG691">
        <f t="shared" si="447"/>
        <v>0</v>
      </c>
      <c r="AH691">
        <f>((EW691*ROUND(1.15,7)))</f>
        <v>50.599999999999994</v>
      </c>
      <c r="AI691">
        <f>((EX691*ROUND(1.15,7)))</f>
        <v>0.43699999999999994</v>
      </c>
      <c r="AJ691">
        <f t="shared" si="448"/>
        <v>0</v>
      </c>
      <c r="AK691">
        <v>6729.28</v>
      </c>
      <c r="AL691">
        <v>6310.52</v>
      </c>
      <c r="AM691">
        <v>24.08</v>
      </c>
      <c r="AN691">
        <v>5.13</v>
      </c>
      <c r="AO691">
        <v>394.68</v>
      </c>
      <c r="AP691">
        <v>0</v>
      </c>
      <c r="AQ691">
        <v>44</v>
      </c>
      <c r="AR691">
        <v>0.38</v>
      </c>
      <c r="AS691">
        <v>0</v>
      </c>
      <c r="AT691">
        <v>90</v>
      </c>
      <c r="AU691">
        <v>47</v>
      </c>
      <c r="AV691">
        <v>1</v>
      </c>
      <c r="AW691">
        <v>1</v>
      </c>
      <c r="AZ691">
        <v>1</v>
      </c>
      <c r="BA691">
        <v>35.24</v>
      </c>
      <c r="BB691">
        <v>15.58</v>
      </c>
      <c r="BC691">
        <v>13.91</v>
      </c>
      <c r="BD691" t="s">
        <v>3</v>
      </c>
      <c r="BE691" t="s">
        <v>3</v>
      </c>
      <c r="BF691" t="s">
        <v>3</v>
      </c>
      <c r="BG691" t="s">
        <v>3</v>
      </c>
      <c r="BH691">
        <v>0</v>
      </c>
      <c r="BI691">
        <v>1</v>
      </c>
      <c r="BJ691" t="s">
        <v>727</v>
      </c>
      <c r="BM691">
        <v>56001</v>
      </c>
      <c r="BN691">
        <v>0</v>
      </c>
      <c r="BO691" t="s">
        <v>725</v>
      </c>
      <c r="BP691">
        <v>1</v>
      </c>
      <c r="BQ691">
        <v>6</v>
      </c>
      <c r="BR691">
        <v>0</v>
      </c>
      <c r="BS691">
        <v>35.24</v>
      </c>
      <c r="BT691">
        <v>1</v>
      </c>
      <c r="BU691">
        <v>1</v>
      </c>
      <c r="BV691">
        <v>1</v>
      </c>
      <c r="BW691">
        <v>1</v>
      </c>
      <c r="BX691">
        <v>1</v>
      </c>
      <c r="BY691" t="s">
        <v>3</v>
      </c>
      <c r="BZ691">
        <v>90</v>
      </c>
      <c r="CA691">
        <v>47</v>
      </c>
      <c r="CB691" t="s">
        <v>3</v>
      </c>
      <c r="CE691">
        <v>0</v>
      </c>
      <c r="CF691">
        <v>0</v>
      </c>
      <c r="CG691">
        <v>0</v>
      </c>
      <c r="CM691">
        <v>0</v>
      </c>
      <c r="CN691" t="s">
        <v>2163</v>
      </c>
      <c r="CO691">
        <v>0</v>
      </c>
      <c r="CP691">
        <f t="shared" si="449"/>
        <v>22275</v>
      </c>
      <c r="CQ691">
        <f t="shared" si="450"/>
        <v>87779.333200000008</v>
      </c>
      <c r="CR691">
        <f t="shared" si="451"/>
        <v>431.41020000000003</v>
      </c>
      <c r="CS691">
        <f t="shared" si="452"/>
        <v>207.91600000000003</v>
      </c>
      <c r="CT691">
        <f t="shared" si="453"/>
        <v>15994.7312</v>
      </c>
      <c r="CU691">
        <f t="shared" si="454"/>
        <v>0</v>
      </c>
      <c r="CV691">
        <f t="shared" si="455"/>
        <v>50.599999999999994</v>
      </c>
      <c r="CW691">
        <f t="shared" si="456"/>
        <v>0.43699999999999994</v>
      </c>
      <c r="CX691">
        <f t="shared" si="457"/>
        <v>0</v>
      </c>
      <c r="CY691">
        <f t="shared" si="458"/>
        <v>3116.7</v>
      </c>
      <c r="CZ691">
        <f t="shared" si="459"/>
        <v>1627.61</v>
      </c>
      <c r="DC691" t="s">
        <v>3</v>
      </c>
      <c r="DD691" t="s">
        <v>3</v>
      </c>
      <c r="DE691" t="s">
        <v>16</v>
      </c>
      <c r="DF691" t="s">
        <v>16</v>
      </c>
      <c r="DG691" t="s">
        <v>16</v>
      </c>
      <c r="DH691" t="s">
        <v>3</v>
      </c>
      <c r="DI691" t="s">
        <v>16</v>
      </c>
      <c r="DJ691" t="s">
        <v>16</v>
      </c>
      <c r="DK691" t="s">
        <v>3</v>
      </c>
      <c r="DL691" t="s">
        <v>3</v>
      </c>
      <c r="DM691" t="s">
        <v>3</v>
      </c>
      <c r="DN691">
        <v>0</v>
      </c>
      <c r="DO691">
        <v>0</v>
      </c>
      <c r="DP691">
        <v>1</v>
      </c>
      <c r="DQ691">
        <v>1</v>
      </c>
      <c r="DU691">
        <v>1013</v>
      </c>
      <c r="DV691" t="s">
        <v>111</v>
      </c>
      <c r="DW691" t="s">
        <v>111</v>
      </c>
      <c r="DX691">
        <v>1</v>
      </c>
      <c r="DZ691" t="s">
        <v>3</v>
      </c>
      <c r="EA691" t="s">
        <v>3</v>
      </c>
      <c r="EB691" t="s">
        <v>3</v>
      </c>
      <c r="EC691" t="s">
        <v>3</v>
      </c>
      <c r="EE691">
        <v>53551217</v>
      </c>
      <c r="EF691">
        <v>6</v>
      </c>
      <c r="EG691" t="s">
        <v>17</v>
      </c>
      <c r="EH691">
        <v>90</v>
      </c>
      <c r="EI691" t="s">
        <v>728</v>
      </c>
      <c r="EJ691">
        <v>1</v>
      </c>
      <c r="EK691">
        <v>56001</v>
      </c>
      <c r="EL691" t="s">
        <v>728</v>
      </c>
      <c r="EM691" t="s">
        <v>729</v>
      </c>
      <c r="EO691" t="s">
        <v>730</v>
      </c>
      <c r="EQ691">
        <v>131072</v>
      </c>
      <c r="ER691">
        <v>6729.28</v>
      </c>
      <c r="ES691">
        <v>6310.52</v>
      </c>
      <c r="ET691">
        <v>24.08</v>
      </c>
      <c r="EU691">
        <v>5.13</v>
      </c>
      <c r="EV691">
        <v>394.68</v>
      </c>
      <c r="EW691">
        <v>44</v>
      </c>
      <c r="EX691">
        <v>0.38</v>
      </c>
      <c r="EY691">
        <v>0</v>
      </c>
      <c r="FQ691">
        <v>0</v>
      </c>
      <c r="FR691">
        <f>ROUND(IF(AND(BH691=3,BI691=3),P691,0),0)</f>
        <v>0</v>
      </c>
      <c r="FS691">
        <v>0</v>
      </c>
      <c r="FX691">
        <v>90</v>
      </c>
      <c r="FY691">
        <v>47</v>
      </c>
      <c r="GA691" t="s">
        <v>3</v>
      </c>
      <c r="GD691">
        <v>1</v>
      </c>
      <c r="GF691">
        <v>-413523074</v>
      </c>
      <c r="GG691">
        <v>2</v>
      </c>
      <c r="GH691">
        <v>1</v>
      </c>
      <c r="GI691">
        <v>2</v>
      </c>
      <c r="GJ691">
        <v>0</v>
      </c>
      <c r="GK691">
        <v>0</v>
      </c>
      <c r="GL691">
        <f>ROUND(IF(AND(BH691=3,BI691=3,FS691&lt;&gt;0),P691,0),0)</f>
        <v>0</v>
      </c>
      <c r="GM691">
        <f>ROUND(O691+X691+Y691,0)+GX691</f>
        <v>27020</v>
      </c>
      <c r="GN691">
        <f>IF(OR(BI691=0,BI691=1),ROUND(O691+X691+Y691,0),0)</f>
        <v>27020</v>
      </c>
      <c r="GO691">
        <f>IF(BI691=2,ROUND(O691+X691+Y691,0),0)</f>
        <v>0</v>
      </c>
      <c r="GP691">
        <f>IF(BI691=4,ROUND(O691+X691+Y691,0)+GX691,0)</f>
        <v>0</v>
      </c>
      <c r="GR691">
        <v>0</v>
      </c>
      <c r="GS691">
        <v>3</v>
      </c>
      <c r="GT691">
        <v>0</v>
      </c>
      <c r="GU691" t="s">
        <v>3</v>
      </c>
      <c r="GV691">
        <f t="shared" si="460"/>
        <v>0</v>
      </c>
      <c r="GW691">
        <v>1</v>
      </c>
      <c r="GX691">
        <f>ROUND(HC691*I691,0)</f>
        <v>0</v>
      </c>
      <c r="HA691">
        <v>0</v>
      </c>
      <c r="HB691">
        <v>0</v>
      </c>
      <c r="HC691">
        <f t="shared" si="461"/>
        <v>0</v>
      </c>
      <c r="HE691" t="s">
        <v>3</v>
      </c>
      <c r="HF691" t="s">
        <v>3</v>
      </c>
      <c r="HM691" t="s">
        <v>3</v>
      </c>
      <c r="HN691" t="s">
        <v>731</v>
      </c>
      <c r="HO691" t="s">
        <v>732</v>
      </c>
      <c r="HP691" t="s">
        <v>728</v>
      </c>
      <c r="HQ691" t="s">
        <v>728</v>
      </c>
      <c r="IK691">
        <v>0</v>
      </c>
    </row>
    <row r="692" spans="1:255" x14ac:dyDescent="0.2">
      <c r="A692" s="2">
        <v>18</v>
      </c>
      <c r="B692" s="2">
        <v>1</v>
      </c>
      <c r="C692" s="2">
        <v>1165</v>
      </c>
      <c r="D692" s="2"/>
      <c r="E692" s="2" t="s">
        <v>764</v>
      </c>
      <c r="F692" s="2" t="s">
        <v>734</v>
      </c>
      <c r="G692" s="2" t="s">
        <v>735</v>
      </c>
      <c r="H692" s="2" t="s">
        <v>26</v>
      </c>
      <c r="I692" s="2">
        <f>I690*J692</f>
        <v>-0.209484</v>
      </c>
      <c r="J692" s="2">
        <v>-0.98000084206980753</v>
      </c>
      <c r="K692" s="2">
        <v>-0.98000100000000001</v>
      </c>
      <c r="L692" s="2"/>
      <c r="M692" s="2"/>
      <c r="N692" s="2"/>
      <c r="O692" s="2">
        <f>ROUND(CP692,2)</f>
        <v>-1278.27</v>
      </c>
      <c r="P692" s="2">
        <f>ROUND(CQ692*I692,2)</f>
        <v>-1278.27</v>
      </c>
      <c r="Q692" s="2">
        <f>ROUND(CR692*I692,2)</f>
        <v>0</v>
      </c>
      <c r="R692" s="2">
        <f>ROUND(CS692*I692,2)</f>
        <v>0</v>
      </c>
      <c r="S692" s="2">
        <f>ROUND(CT692*I692,2)</f>
        <v>0</v>
      </c>
      <c r="T692" s="2">
        <f>ROUND(CU692*I692,2)</f>
        <v>0</v>
      </c>
      <c r="U692" s="2">
        <f t="shared" si="444"/>
        <v>0</v>
      </c>
      <c r="V692" s="2">
        <f t="shared" si="445"/>
        <v>0</v>
      </c>
      <c r="W692" s="2">
        <f>ROUND(CX692*I692,2)</f>
        <v>0</v>
      </c>
      <c r="X692" s="2">
        <f>ROUND(CY692,2)</f>
        <v>0</v>
      </c>
      <c r="Y692" s="2">
        <f>ROUND(CZ692,2)</f>
        <v>0</v>
      </c>
      <c r="Z692" s="2"/>
      <c r="AA692" s="2">
        <v>53551706</v>
      </c>
      <c r="AB692" s="2">
        <f t="shared" si="446"/>
        <v>6102</v>
      </c>
      <c r="AC692" s="2">
        <f t="shared" si="462"/>
        <v>6102</v>
      </c>
      <c r="AD692" s="2">
        <f>ROUND((((ET692)-(EU692))+AE692),2)</f>
        <v>0</v>
      </c>
      <c r="AE692" s="2">
        <f t="shared" ref="AE692:AF695" si="463">ROUND((EU692),2)</f>
        <v>0</v>
      </c>
      <c r="AF692" s="2">
        <f t="shared" si="463"/>
        <v>0</v>
      </c>
      <c r="AG692" s="2">
        <f t="shared" si="447"/>
        <v>0</v>
      </c>
      <c r="AH692" s="2">
        <f t="shared" ref="AH692:AI695" si="464">(EW692)</f>
        <v>0</v>
      </c>
      <c r="AI692" s="2">
        <f t="shared" si="464"/>
        <v>0</v>
      </c>
      <c r="AJ692" s="2">
        <f t="shared" si="448"/>
        <v>0</v>
      </c>
      <c r="AK692" s="2">
        <v>6102</v>
      </c>
      <c r="AL692" s="2">
        <v>6102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90</v>
      </c>
      <c r="AU692" s="2">
        <v>47</v>
      </c>
      <c r="AV692" s="2">
        <v>1</v>
      </c>
      <c r="AW692" s="2">
        <v>1</v>
      </c>
      <c r="AX692" s="2"/>
      <c r="AY692" s="2"/>
      <c r="AZ692" s="2">
        <v>1</v>
      </c>
      <c r="BA692" s="2">
        <v>1</v>
      </c>
      <c r="BB692" s="2">
        <v>1</v>
      </c>
      <c r="BC692" s="2">
        <v>1</v>
      </c>
      <c r="BD692" s="2" t="s">
        <v>3</v>
      </c>
      <c r="BE692" s="2" t="s">
        <v>3</v>
      </c>
      <c r="BF692" s="2" t="s">
        <v>3</v>
      </c>
      <c r="BG692" s="2" t="s">
        <v>3</v>
      </c>
      <c r="BH692" s="2">
        <v>3</v>
      </c>
      <c r="BI692" s="2">
        <v>1</v>
      </c>
      <c r="BJ692" s="2" t="s">
        <v>736</v>
      </c>
      <c r="BK692" s="2"/>
      <c r="BL692" s="2"/>
      <c r="BM692" s="2">
        <v>56001</v>
      </c>
      <c r="BN692" s="2">
        <v>0</v>
      </c>
      <c r="BO692" s="2" t="s">
        <v>3</v>
      </c>
      <c r="BP692" s="2">
        <v>0</v>
      </c>
      <c r="BQ692" s="2">
        <v>6</v>
      </c>
      <c r="BR692" s="2">
        <v>1</v>
      </c>
      <c r="BS692" s="2">
        <v>1</v>
      </c>
      <c r="BT692" s="2">
        <v>1</v>
      </c>
      <c r="BU692" s="2">
        <v>1</v>
      </c>
      <c r="BV692" s="2">
        <v>1</v>
      </c>
      <c r="BW692" s="2">
        <v>1</v>
      </c>
      <c r="BX692" s="2">
        <v>1</v>
      </c>
      <c r="BY692" s="2" t="s">
        <v>3</v>
      </c>
      <c r="BZ692" s="2">
        <v>90</v>
      </c>
      <c r="CA692" s="2">
        <v>47</v>
      </c>
      <c r="CB692" s="2" t="s">
        <v>3</v>
      </c>
      <c r="CC692" s="2"/>
      <c r="CD692" s="2"/>
      <c r="CE692" s="2">
        <v>0</v>
      </c>
      <c r="CF692" s="2">
        <v>0</v>
      </c>
      <c r="CG692" s="2">
        <v>0</v>
      </c>
      <c r="CH692" s="2"/>
      <c r="CI692" s="2"/>
      <c r="CJ692" s="2"/>
      <c r="CK692" s="2"/>
      <c r="CL692" s="2"/>
      <c r="CM692" s="2">
        <v>0</v>
      </c>
      <c r="CN692" s="2" t="s">
        <v>3</v>
      </c>
      <c r="CO692" s="2">
        <v>0</v>
      </c>
      <c r="CP692" s="2">
        <f t="shared" si="449"/>
        <v>-1278.27</v>
      </c>
      <c r="CQ692" s="2">
        <f t="shared" si="450"/>
        <v>6102</v>
      </c>
      <c r="CR692" s="2">
        <f t="shared" si="451"/>
        <v>0</v>
      </c>
      <c r="CS692" s="2">
        <f t="shared" si="452"/>
        <v>0</v>
      </c>
      <c r="CT692" s="2">
        <f t="shared" si="453"/>
        <v>0</v>
      </c>
      <c r="CU692" s="2">
        <f t="shared" si="454"/>
        <v>0</v>
      </c>
      <c r="CV692" s="2">
        <f t="shared" si="455"/>
        <v>0</v>
      </c>
      <c r="CW692" s="2">
        <f t="shared" si="456"/>
        <v>0</v>
      </c>
      <c r="CX692" s="2">
        <f t="shared" si="457"/>
        <v>0</v>
      </c>
      <c r="CY692" s="2">
        <f t="shared" si="458"/>
        <v>0</v>
      </c>
      <c r="CZ692" s="2">
        <f t="shared" si="459"/>
        <v>0</v>
      </c>
      <c r="DA692" s="2"/>
      <c r="DB692" s="2"/>
      <c r="DC692" s="2" t="s">
        <v>3</v>
      </c>
      <c r="DD692" s="2" t="s">
        <v>3</v>
      </c>
      <c r="DE692" s="2" t="s">
        <v>3</v>
      </c>
      <c r="DF692" s="2" t="s">
        <v>3</v>
      </c>
      <c r="DG692" s="2" t="s">
        <v>3</v>
      </c>
      <c r="DH692" s="2" t="s">
        <v>3</v>
      </c>
      <c r="DI692" s="2" t="s">
        <v>3</v>
      </c>
      <c r="DJ692" s="2" t="s">
        <v>3</v>
      </c>
      <c r="DK692" s="2" t="s">
        <v>3</v>
      </c>
      <c r="DL692" s="2" t="s">
        <v>3</v>
      </c>
      <c r="DM692" s="2" t="s">
        <v>3</v>
      </c>
      <c r="DN692" s="2">
        <v>0</v>
      </c>
      <c r="DO692" s="2">
        <v>0</v>
      </c>
      <c r="DP692" s="2">
        <v>1</v>
      </c>
      <c r="DQ692" s="2">
        <v>1</v>
      </c>
      <c r="DR692" s="2"/>
      <c r="DS692" s="2"/>
      <c r="DT692" s="2"/>
      <c r="DU692" s="2">
        <v>1009</v>
      </c>
      <c r="DV692" s="2" t="s">
        <v>26</v>
      </c>
      <c r="DW692" s="2" t="s">
        <v>26</v>
      </c>
      <c r="DX692" s="2">
        <v>1000</v>
      </c>
      <c r="DY692" s="2"/>
      <c r="DZ692" s="2" t="s">
        <v>3</v>
      </c>
      <c r="EA692" s="2" t="s">
        <v>3</v>
      </c>
      <c r="EB692" s="2" t="s">
        <v>3</v>
      </c>
      <c r="EC692" s="2" t="s">
        <v>3</v>
      </c>
      <c r="ED692" s="2"/>
      <c r="EE692" s="2">
        <v>53551217</v>
      </c>
      <c r="EF692" s="2">
        <v>6</v>
      </c>
      <c r="EG692" s="2" t="s">
        <v>17</v>
      </c>
      <c r="EH692" s="2">
        <v>90</v>
      </c>
      <c r="EI692" s="2" t="s">
        <v>728</v>
      </c>
      <c r="EJ692" s="2">
        <v>1</v>
      </c>
      <c r="EK692" s="2">
        <v>56001</v>
      </c>
      <c r="EL692" s="2" t="s">
        <v>728</v>
      </c>
      <c r="EM692" s="2" t="s">
        <v>729</v>
      </c>
      <c r="EN692" s="2"/>
      <c r="EO692" s="2" t="s">
        <v>3</v>
      </c>
      <c r="EP692" s="2"/>
      <c r="EQ692" s="2">
        <v>32768</v>
      </c>
      <c r="ER692" s="2">
        <v>6102</v>
      </c>
      <c r="ES692" s="2">
        <v>6102</v>
      </c>
      <c r="ET692" s="2">
        <v>0</v>
      </c>
      <c r="EU692" s="2">
        <v>0</v>
      </c>
      <c r="EV692" s="2">
        <v>0</v>
      </c>
      <c r="EW692" s="2">
        <v>0</v>
      </c>
      <c r="EX692" s="2">
        <v>0</v>
      </c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>
        <v>0</v>
      </c>
      <c r="FR692" s="2">
        <f>ROUND(IF(AND(BH692=3,BI692=3),P692,0),2)</f>
        <v>0</v>
      </c>
      <c r="FS692" s="2">
        <v>0</v>
      </c>
      <c r="FT692" s="2"/>
      <c r="FU692" s="2"/>
      <c r="FV692" s="2"/>
      <c r="FW692" s="2"/>
      <c r="FX692" s="2">
        <v>90</v>
      </c>
      <c r="FY692" s="2">
        <v>47</v>
      </c>
      <c r="FZ692" s="2"/>
      <c r="GA692" s="2" t="s">
        <v>3</v>
      </c>
      <c r="GB692" s="2"/>
      <c r="GC692" s="2"/>
      <c r="GD692" s="2">
        <v>1</v>
      </c>
      <c r="GE692" s="2"/>
      <c r="GF692" s="2">
        <v>649356706</v>
      </c>
      <c r="GG692" s="2">
        <v>2</v>
      </c>
      <c r="GH692" s="2">
        <v>1</v>
      </c>
      <c r="GI692" s="2">
        <v>-2</v>
      </c>
      <c r="GJ692" s="2">
        <v>0</v>
      </c>
      <c r="GK692" s="2">
        <v>0</v>
      </c>
      <c r="GL692" s="2">
        <f>ROUND(IF(AND(BH692=3,BI692=3,FS692&lt;&gt;0),P692,0),2)</f>
        <v>0</v>
      </c>
      <c r="GM692" s="2">
        <f>ROUND(O692+X692+Y692,2)+GX692</f>
        <v>-1278.27</v>
      </c>
      <c r="GN692" s="2">
        <f>IF(OR(BI692=0,BI692=1),ROUND(O692+X692+Y692,2),0)</f>
        <v>-1278.27</v>
      </c>
      <c r="GO692" s="2">
        <f>IF(BI692=2,ROUND(O692+X692+Y692,2),0)</f>
        <v>0</v>
      </c>
      <c r="GP692" s="2">
        <f>IF(BI692=4,ROUND(O692+X692+Y692,2)+GX692,0)</f>
        <v>0</v>
      </c>
      <c r="GQ692" s="2"/>
      <c r="GR692" s="2">
        <v>0</v>
      </c>
      <c r="GS692" s="2">
        <v>0</v>
      </c>
      <c r="GT692" s="2">
        <v>0</v>
      </c>
      <c r="GU692" s="2" t="s">
        <v>3</v>
      </c>
      <c r="GV692" s="2">
        <f t="shared" si="460"/>
        <v>0</v>
      </c>
      <c r="GW692" s="2">
        <v>1</v>
      </c>
      <c r="GX692" s="2">
        <f>ROUND(HC692*I692,2)</f>
        <v>0</v>
      </c>
      <c r="GY692" s="2"/>
      <c r="GZ692" s="2"/>
      <c r="HA692" s="2">
        <v>0</v>
      </c>
      <c r="HB692" s="2">
        <v>0</v>
      </c>
      <c r="HC692" s="2">
        <f t="shared" si="461"/>
        <v>0</v>
      </c>
      <c r="HD692" s="2"/>
      <c r="HE692" s="2" t="s">
        <v>3</v>
      </c>
      <c r="HF692" s="2" t="s">
        <v>3</v>
      </c>
      <c r="HG692" s="2"/>
      <c r="HH692" s="2"/>
      <c r="HI692" s="2"/>
      <c r="HJ692" s="2"/>
      <c r="HK692" s="2"/>
      <c r="HL692" s="2"/>
      <c r="HM692" s="2" t="s">
        <v>3</v>
      </c>
      <c r="HN692" s="2" t="s">
        <v>731</v>
      </c>
      <c r="HO692" s="2" t="s">
        <v>732</v>
      </c>
      <c r="HP692" s="2" t="s">
        <v>728</v>
      </c>
      <c r="HQ692" s="2" t="s">
        <v>728</v>
      </c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>
        <v>0</v>
      </c>
      <c r="IL692" s="2"/>
      <c r="IM692" s="2"/>
      <c r="IN692" s="2"/>
      <c r="IO692" s="2"/>
      <c r="IP692" s="2"/>
      <c r="IQ692" s="2"/>
      <c r="IR692" s="2"/>
      <c r="IS692" s="2"/>
      <c r="IT692" s="2"/>
      <c r="IU692" s="2"/>
    </row>
    <row r="693" spans="1:255" x14ac:dyDescent="0.2">
      <c r="A693">
        <v>18</v>
      </c>
      <c r="B693">
        <v>1</v>
      </c>
      <c r="C693">
        <v>1174</v>
      </c>
      <c r="E693" t="s">
        <v>764</v>
      </c>
      <c r="F693" t="s">
        <v>734</v>
      </c>
      <c r="G693" t="s">
        <v>735</v>
      </c>
      <c r="H693" t="s">
        <v>26</v>
      </c>
      <c r="I693">
        <f>I691*J693</f>
        <v>-0.209484</v>
      </c>
      <c r="J693">
        <v>-0.98000084206980753</v>
      </c>
      <c r="K693">
        <v>-0.98000100000000001</v>
      </c>
      <c r="O693">
        <f>ROUND(CP693,0)</f>
        <v>-17832</v>
      </c>
      <c r="P693">
        <f>ROUND(CQ693*I693,0)</f>
        <v>-17832</v>
      </c>
      <c r="Q693">
        <f>ROUND(CR693*I693,0)</f>
        <v>0</v>
      </c>
      <c r="R693">
        <f>ROUND(CS693*I693,0)</f>
        <v>0</v>
      </c>
      <c r="S693">
        <f>ROUND(CT693*I693,0)</f>
        <v>0</v>
      </c>
      <c r="T693">
        <f>ROUND(CU693*I693,0)</f>
        <v>0</v>
      </c>
      <c r="U693">
        <f t="shared" si="444"/>
        <v>0</v>
      </c>
      <c r="V693">
        <f t="shared" si="445"/>
        <v>0</v>
      </c>
      <c r="W693">
        <f>ROUND(CX693*I693,0)</f>
        <v>0</v>
      </c>
      <c r="X693">
        <f>ROUND(CY693,0)</f>
        <v>0</v>
      </c>
      <c r="Y693">
        <f>ROUND(CZ693,0)</f>
        <v>0</v>
      </c>
      <c r="AA693">
        <v>53551707</v>
      </c>
      <c r="AB693">
        <f t="shared" si="446"/>
        <v>6102</v>
      </c>
      <c r="AC693">
        <f t="shared" si="462"/>
        <v>6102</v>
      </c>
      <c r="AD693">
        <f>ROUND((((ET693)-(EU693))+AE693),2)</f>
        <v>0</v>
      </c>
      <c r="AE693">
        <f t="shared" si="463"/>
        <v>0</v>
      </c>
      <c r="AF693">
        <f t="shared" si="463"/>
        <v>0</v>
      </c>
      <c r="AG693">
        <f t="shared" si="447"/>
        <v>0</v>
      </c>
      <c r="AH693">
        <f t="shared" si="464"/>
        <v>0</v>
      </c>
      <c r="AI693">
        <f t="shared" si="464"/>
        <v>0</v>
      </c>
      <c r="AJ693">
        <f t="shared" si="448"/>
        <v>0</v>
      </c>
      <c r="AK693">
        <v>6102</v>
      </c>
      <c r="AL693">
        <v>6102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90</v>
      </c>
      <c r="AU693">
        <v>47</v>
      </c>
      <c r="AV693">
        <v>1</v>
      </c>
      <c r="AW693">
        <v>1</v>
      </c>
      <c r="AZ693">
        <v>1</v>
      </c>
      <c r="BA693">
        <v>1</v>
      </c>
      <c r="BB693">
        <v>1</v>
      </c>
      <c r="BC693">
        <v>13.95</v>
      </c>
      <c r="BD693" t="s">
        <v>3</v>
      </c>
      <c r="BE693" t="s">
        <v>3</v>
      </c>
      <c r="BF693" t="s">
        <v>3</v>
      </c>
      <c r="BG693" t="s">
        <v>3</v>
      </c>
      <c r="BH693">
        <v>3</v>
      </c>
      <c r="BI693">
        <v>1</v>
      </c>
      <c r="BJ693" t="s">
        <v>736</v>
      </c>
      <c r="BM693">
        <v>56001</v>
      </c>
      <c r="BN693">
        <v>0</v>
      </c>
      <c r="BO693" t="s">
        <v>734</v>
      </c>
      <c r="BP693">
        <v>1</v>
      </c>
      <c r="BQ693">
        <v>6</v>
      </c>
      <c r="BR693">
        <v>1</v>
      </c>
      <c r="BS693">
        <v>1</v>
      </c>
      <c r="BT693">
        <v>1</v>
      </c>
      <c r="BU693">
        <v>1</v>
      </c>
      <c r="BV693">
        <v>1</v>
      </c>
      <c r="BW693">
        <v>1</v>
      </c>
      <c r="BX693">
        <v>1</v>
      </c>
      <c r="BY693" t="s">
        <v>3</v>
      </c>
      <c r="BZ693">
        <v>90</v>
      </c>
      <c r="CA693">
        <v>47</v>
      </c>
      <c r="CB693" t="s">
        <v>3</v>
      </c>
      <c r="CE693">
        <v>0</v>
      </c>
      <c r="CF693">
        <v>0</v>
      </c>
      <c r="CG693">
        <v>0</v>
      </c>
      <c r="CM693">
        <v>0</v>
      </c>
      <c r="CN693" t="s">
        <v>3</v>
      </c>
      <c r="CO693">
        <v>0</v>
      </c>
      <c r="CP693">
        <f t="shared" si="449"/>
        <v>-17832</v>
      </c>
      <c r="CQ693">
        <f t="shared" si="450"/>
        <v>85122.9</v>
      </c>
      <c r="CR693">
        <f t="shared" si="451"/>
        <v>0</v>
      </c>
      <c r="CS693">
        <f t="shared" si="452"/>
        <v>0</v>
      </c>
      <c r="CT693">
        <f t="shared" si="453"/>
        <v>0</v>
      </c>
      <c r="CU693">
        <f t="shared" si="454"/>
        <v>0</v>
      </c>
      <c r="CV693">
        <f t="shared" si="455"/>
        <v>0</v>
      </c>
      <c r="CW693">
        <f t="shared" si="456"/>
        <v>0</v>
      </c>
      <c r="CX693">
        <f t="shared" si="457"/>
        <v>0</v>
      </c>
      <c r="CY693">
        <f t="shared" si="458"/>
        <v>0</v>
      </c>
      <c r="CZ693">
        <f t="shared" si="459"/>
        <v>0</v>
      </c>
      <c r="DC693" t="s">
        <v>3</v>
      </c>
      <c r="DD693" t="s">
        <v>3</v>
      </c>
      <c r="DE693" t="s">
        <v>3</v>
      </c>
      <c r="DF693" t="s">
        <v>3</v>
      </c>
      <c r="DG693" t="s">
        <v>3</v>
      </c>
      <c r="DH693" t="s">
        <v>3</v>
      </c>
      <c r="DI693" t="s">
        <v>3</v>
      </c>
      <c r="DJ693" t="s">
        <v>3</v>
      </c>
      <c r="DK693" t="s">
        <v>3</v>
      </c>
      <c r="DL693" t="s">
        <v>3</v>
      </c>
      <c r="DM693" t="s">
        <v>3</v>
      </c>
      <c r="DN693">
        <v>0</v>
      </c>
      <c r="DO693">
        <v>0</v>
      </c>
      <c r="DP693">
        <v>1</v>
      </c>
      <c r="DQ693">
        <v>1</v>
      </c>
      <c r="DU693">
        <v>1009</v>
      </c>
      <c r="DV693" t="s">
        <v>26</v>
      </c>
      <c r="DW693" t="s">
        <v>26</v>
      </c>
      <c r="DX693">
        <v>1000</v>
      </c>
      <c r="DZ693" t="s">
        <v>3</v>
      </c>
      <c r="EA693" t="s">
        <v>3</v>
      </c>
      <c r="EB693" t="s">
        <v>3</v>
      </c>
      <c r="EC693" t="s">
        <v>3</v>
      </c>
      <c r="EE693">
        <v>53551217</v>
      </c>
      <c r="EF693">
        <v>6</v>
      </c>
      <c r="EG693" t="s">
        <v>17</v>
      </c>
      <c r="EH693">
        <v>90</v>
      </c>
      <c r="EI693" t="s">
        <v>728</v>
      </c>
      <c r="EJ693">
        <v>1</v>
      </c>
      <c r="EK693">
        <v>56001</v>
      </c>
      <c r="EL693" t="s">
        <v>728</v>
      </c>
      <c r="EM693" t="s">
        <v>729</v>
      </c>
      <c r="EO693" t="s">
        <v>3</v>
      </c>
      <c r="EQ693">
        <v>32768</v>
      </c>
      <c r="ER693">
        <v>6102</v>
      </c>
      <c r="ES693">
        <v>6102</v>
      </c>
      <c r="ET693">
        <v>0</v>
      </c>
      <c r="EU693">
        <v>0</v>
      </c>
      <c r="EV693">
        <v>0</v>
      </c>
      <c r="EW693">
        <v>0</v>
      </c>
      <c r="EX693">
        <v>0</v>
      </c>
      <c r="FQ693">
        <v>0</v>
      </c>
      <c r="FR693">
        <f>ROUND(IF(AND(BH693=3,BI693=3),P693,0),0)</f>
        <v>0</v>
      </c>
      <c r="FS693">
        <v>0</v>
      </c>
      <c r="FX693">
        <v>90</v>
      </c>
      <c r="FY693">
        <v>47</v>
      </c>
      <c r="GA693" t="s">
        <v>3</v>
      </c>
      <c r="GD693">
        <v>1</v>
      </c>
      <c r="GF693">
        <v>649356706</v>
      </c>
      <c r="GG693">
        <v>2</v>
      </c>
      <c r="GH693">
        <v>1</v>
      </c>
      <c r="GI693">
        <v>2</v>
      </c>
      <c r="GJ693">
        <v>0</v>
      </c>
      <c r="GK693">
        <v>0</v>
      </c>
      <c r="GL693">
        <f>ROUND(IF(AND(BH693=3,BI693=3,FS693&lt;&gt;0),P693,0),0)</f>
        <v>0</v>
      </c>
      <c r="GM693">
        <f>ROUND(O693+X693+Y693,0)+GX693</f>
        <v>-17832</v>
      </c>
      <c r="GN693">
        <f>IF(OR(BI693=0,BI693=1),ROUND(O693+X693+Y693,0),0)</f>
        <v>-17832</v>
      </c>
      <c r="GO693">
        <f>IF(BI693=2,ROUND(O693+X693+Y693,0),0)</f>
        <v>0</v>
      </c>
      <c r="GP693">
        <f>IF(BI693=4,ROUND(O693+X693+Y693,0)+GX693,0)</f>
        <v>0</v>
      </c>
      <c r="GR693">
        <v>0</v>
      </c>
      <c r="GS693">
        <v>3</v>
      </c>
      <c r="GT693">
        <v>0</v>
      </c>
      <c r="GU693" t="s">
        <v>3</v>
      </c>
      <c r="GV693">
        <f t="shared" si="460"/>
        <v>0</v>
      </c>
      <c r="GW693">
        <v>1</v>
      </c>
      <c r="GX693">
        <f>ROUND(HC693*I693,0)</f>
        <v>0</v>
      </c>
      <c r="HA693">
        <v>0</v>
      </c>
      <c r="HB693">
        <v>0</v>
      </c>
      <c r="HC693">
        <f t="shared" si="461"/>
        <v>0</v>
      </c>
      <c r="HE693" t="s">
        <v>3</v>
      </c>
      <c r="HF693" t="s">
        <v>3</v>
      </c>
      <c r="HM693" t="s">
        <v>3</v>
      </c>
      <c r="HN693" t="s">
        <v>731</v>
      </c>
      <c r="HO693" t="s">
        <v>732</v>
      </c>
      <c r="HP693" t="s">
        <v>728</v>
      </c>
      <c r="HQ693" t="s">
        <v>728</v>
      </c>
      <c r="IK693">
        <v>0</v>
      </c>
    </row>
    <row r="694" spans="1:255" x14ac:dyDescent="0.2">
      <c r="A694" s="2">
        <v>18</v>
      </c>
      <c r="B694" s="2">
        <v>1</v>
      </c>
      <c r="C694" s="2">
        <v>1167</v>
      </c>
      <c r="D694" s="2"/>
      <c r="E694" s="2" t="s">
        <v>765</v>
      </c>
      <c r="F694" s="2" t="s">
        <v>738</v>
      </c>
      <c r="G694" s="2" t="s">
        <v>739</v>
      </c>
      <c r="H694" s="2" t="s">
        <v>26</v>
      </c>
      <c r="I694" s="2">
        <f>I690*J694</f>
        <v>0.213759</v>
      </c>
      <c r="J694" s="2">
        <v>1</v>
      </c>
      <c r="K694" s="2">
        <v>1</v>
      </c>
      <c r="L694" s="2"/>
      <c r="M694" s="2"/>
      <c r="N694" s="2"/>
      <c r="O694" s="2">
        <f>ROUND(CP694,2)</f>
        <v>1079.71</v>
      </c>
      <c r="P694" s="2">
        <f>ROUND(CQ694*I694,2)</f>
        <v>1079.71</v>
      </c>
      <c r="Q694" s="2">
        <f>ROUND(CR694*I694,2)</f>
        <v>0</v>
      </c>
      <c r="R694" s="2">
        <f>ROUND(CS694*I694,2)</f>
        <v>0</v>
      </c>
      <c r="S694" s="2">
        <f>ROUND(CT694*I694,2)</f>
        <v>0</v>
      </c>
      <c r="T694" s="2">
        <f>ROUND(CU694*I694,2)</f>
        <v>0</v>
      </c>
      <c r="U694" s="2">
        <f t="shared" si="444"/>
        <v>0</v>
      </c>
      <c r="V694" s="2">
        <f t="shared" si="445"/>
        <v>0</v>
      </c>
      <c r="W694" s="2">
        <f>ROUND(CX694*I694,2)</f>
        <v>7.3</v>
      </c>
      <c r="X694" s="2">
        <f>ROUND(CY694,2)</f>
        <v>0</v>
      </c>
      <c r="Y694" s="2">
        <f>ROUND(CZ694,2)</f>
        <v>0</v>
      </c>
      <c r="Z694" s="2"/>
      <c r="AA694" s="2">
        <v>53551706</v>
      </c>
      <c r="AB694" s="2">
        <f t="shared" si="446"/>
        <v>5051.08</v>
      </c>
      <c r="AC694" s="2">
        <f t="shared" si="462"/>
        <v>5051.08</v>
      </c>
      <c r="AD694" s="2">
        <f>ROUND((((ET694)-(EU694))+AE694),2)</f>
        <v>0</v>
      </c>
      <c r="AE694" s="2">
        <f t="shared" si="463"/>
        <v>0</v>
      </c>
      <c r="AF694" s="2">
        <f t="shared" si="463"/>
        <v>0</v>
      </c>
      <c r="AG694" s="2">
        <f t="shared" si="447"/>
        <v>0</v>
      </c>
      <c r="AH694" s="2">
        <f t="shared" si="464"/>
        <v>0</v>
      </c>
      <c r="AI694" s="2">
        <f t="shared" si="464"/>
        <v>0</v>
      </c>
      <c r="AJ694" s="2">
        <f t="shared" si="448"/>
        <v>34.17</v>
      </c>
      <c r="AK694" s="2">
        <v>5051.08</v>
      </c>
      <c r="AL694" s="2">
        <v>5051.08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34.17</v>
      </c>
      <c r="AT694" s="2">
        <v>90</v>
      </c>
      <c r="AU694" s="2">
        <v>47</v>
      </c>
      <c r="AV694" s="2">
        <v>1</v>
      </c>
      <c r="AW694" s="2">
        <v>1</v>
      </c>
      <c r="AX694" s="2"/>
      <c r="AY694" s="2"/>
      <c r="AZ694" s="2">
        <v>1</v>
      </c>
      <c r="BA694" s="2">
        <v>1</v>
      </c>
      <c r="BB694" s="2">
        <v>1</v>
      </c>
      <c r="BC694" s="2">
        <v>1</v>
      </c>
      <c r="BD694" s="2" t="s">
        <v>3</v>
      </c>
      <c r="BE694" s="2" t="s">
        <v>3</v>
      </c>
      <c r="BF694" s="2" t="s">
        <v>3</v>
      </c>
      <c r="BG694" s="2" t="s">
        <v>3</v>
      </c>
      <c r="BH694" s="2">
        <v>3</v>
      </c>
      <c r="BI694" s="2">
        <v>1</v>
      </c>
      <c r="BJ694" s="2" t="s">
        <v>740</v>
      </c>
      <c r="BK694" s="2"/>
      <c r="BL694" s="2"/>
      <c r="BM694" s="2">
        <v>56001</v>
      </c>
      <c r="BN694" s="2">
        <v>0</v>
      </c>
      <c r="BO694" s="2" t="s">
        <v>3</v>
      </c>
      <c r="BP694" s="2">
        <v>0</v>
      </c>
      <c r="BQ694" s="2">
        <v>6</v>
      </c>
      <c r="BR694" s="2">
        <v>0</v>
      </c>
      <c r="BS694" s="2">
        <v>1</v>
      </c>
      <c r="BT694" s="2">
        <v>1</v>
      </c>
      <c r="BU694" s="2">
        <v>1</v>
      </c>
      <c r="BV694" s="2">
        <v>1</v>
      </c>
      <c r="BW694" s="2">
        <v>1</v>
      </c>
      <c r="BX694" s="2">
        <v>1</v>
      </c>
      <c r="BY694" s="2" t="s">
        <v>3</v>
      </c>
      <c r="BZ694" s="2">
        <v>90</v>
      </c>
      <c r="CA694" s="2">
        <v>47</v>
      </c>
      <c r="CB694" s="2" t="s">
        <v>3</v>
      </c>
      <c r="CC694" s="2"/>
      <c r="CD694" s="2"/>
      <c r="CE694" s="2">
        <v>0</v>
      </c>
      <c r="CF694" s="2">
        <v>0</v>
      </c>
      <c r="CG694" s="2">
        <v>0</v>
      </c>
      <c r="CH694" s="2"/>
      <c r="CI694" s="2"/>
      <c r="CJ694" s="2"/>
      <c r="CK694" s="2"/>
      <c r="CL694" s="2"/>
      <c r="CM694" s="2">
        <v>0</v>
      </c>
      <c r="CN694" s="2" t="s">
        <v>3</v>
      </c>
      <c r="CO694" s="2">
        <v>0</v>
      </c>
      <c r="CP694" s="2">
        <f t="shared" si="449"/>
        <v>1079.71</v>
      </c>
      <c r="CQ694" s="2">
        <f t="shared" si="450"/>
        <v>5051.08</v>
      </c>
      <c r="CR694" s="2">
        <f t="shared" si="451"/>
        <v>0</v>
      </c>
      <c r="CS694" s="2">
        <f t="shared" si="452"/>
        <v>0</v>
      </c>
      <c r="CT694" s="2">
        <f t="shared" si="453"/>
        <v>0</v>
      </c>
      <c r="CU694" s="2">
        <f t="shared" si="454"/>
        <v>0</v>
      </c>
      <c r="CV694" s="2">
        <f t="shared" si="455"/>
        <v>0</v>
      </c>
      <c r="CW694" s="2">
        <f t="shared" si="456"/>
        <v>0</v>
      </c>
      <c r="CX694" s="2">
        <f t="shared" si="457"/>
        <v>34.17</v>
      </c>
      <c r="CY694" s="2">
        <f t="shared" si="458"/>
        <v>0</v>
      </c>
      <c r="CZ694" s="2">
        <f t="shared" si="459"/>
        <v>0</v>
      </c>
      <c r="DA694" s="2"/>
      <c r="DB694" s="2"/>
      <c r="DC694" s="2" t="s">
        <v>3</v>
      </c>
      <c r="DD694" s="2" t="s">
        <v>3</v>
      </c>
      <c r="DE694" s="2" t="s">
        <v>3</v>
      </c>
      <c r="DF694" s="2" t="s">
        <v>3</v>
      </c>
      <c r="DG694" s="2" t="s">
        <v>3</v>
      </c>
      <c r="DH694" s="2" t="s">
        <v>3</v>
      </c>
      <c r="DI694" s="2" t="s">
        <v>3</v>
      </c>
      <c r="DJ694" s="2" t="s">
        <v>3</v>
      </c>
      <c r="DK694" s="2" t="s">
        <v>3</v>
      </c>
      <c r="DL694" s="2" t="s">
        <v>3</v>
      </c>
      <c r="DM694" s="2" t="s">
        <v>3</v>
      </c>
      <c r="DN694" s="2">
        <v>0</v>
      </c>
      <c r="DO694" s="2">
        <v>0</v>
      </c>
      <c r="DP694" s="2">
        <v>1</v>
      </c>
      <c r="DQ694" s="2">
        <v>1</v>
      </c>
      <c r="DR694" s="2"/>
      <c r="DS694" s="2"/>
      <c r="DT694" s="2"/>
      <c r="DU694" s="2">
        <v>1009</v>
      </c>
      <c r="DV694" s="2" t="s">
        <v>26</v>
      </c>
      <c r="DW694" s="2" t="s">
        <v>26</v>
      </c>
      <c r="DX694" s="2">
        <v>1000</v>
      </c>
      <c r="DY694" s="2"/>
      <c r="DZ694" s="2" t="s">
        <v>3</v>
      </c>
      <c r="EA694" s="2" t="s">
        <v>3</v>
      </c>
      <c r="EB694" s="2" t="s">
        <v>3</v>
      </c>
      <c r="EC694" s="2" t="s">
        <v>3</v>
      </c>
      <c r="ED694" s="2"/>
      <c r="EE694" s="2">
        <v>53551217</v>
      </c>
      <c r="EF694" s="2">
        <v>6</v>
      </c>
      <c r="EG694" s="2" t="s">
        <v>17</v>
      </c>
      <c r="EH694" s="2">
        <v>90</v>
      </c>
      <c r="EI694" s="2" t="s">
        <v>728</v>
      </c>
      <c r="EJ694" s="2">
        <v>1</v>
      </c>
      <c r="EK694" s="2">
        <v>56001</v>
      </c>
      <c r="EL694" s="2" t="s">
        <v>728</v>
      </c>
      <c r="EM694" s="2" t="s">
        <v>729</v>
      </c>
      <c r="EN694" s="2"/>
      <c r="EO694" s="2" t="s">
        <v>3</v>
      </c>
      <c r="EP694" s="2"/>
      <c r="EQ694" s="2">
        <v>0</v>
      </c>
      <c r="ER694" s="2">
        <v>5051.08</v>
      </c>
      <c r="ES694" s="2">
        <v>5051.08</v>
      </c>
      <c r="ET694" s="2">
        <v>0</v>
      </c>
      <c r="EU694" s="2">
        <v>0</v>
      </c>
      <c r="EV694" s="2">
        <v>0</v>
      </c>
      <c r="EW694" s="2">
        <v>0</v>
      </c>
      <c r="EX694" s="2">
        <v>0</v>
      </c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>
        <v>0</v>
      </c>
      <c r="FR694" s="2">
        <f>ROUND(IF(AND(BH694=3,BI694=3),P694,0),2)</f>
        <v>0</v>
      </c>
      <c r="FS694" s="2">
        <v>0</v>
      </c>
      <c r="FT694" s="2"/>
      <c r="FU694" s="2"/>
      <c r="FV694" s="2"/>
      <c r="FW694" s="2"/>
      <c r="FX694" s="2">
        <v>90</v>
      </c>
      <c r="FY694" s="2">
        <v>47</v>
      </c>
      <c r="FZ694" s="2"/>
      <c r="GA694" s="2" t="s">
        <v>3</v>
      </c>
      <c r="GB694" s="2"/>
      <c r="GC694" s="2"/>
      <c r="GD694" s="2">
        <v>1</v>
      </c>
      <c r="GE694" s="2"/>
      <c r="GF694" s="2">
        <v>942768082</v>
      </c>
      <c r="GG694" s="2">
        <v>2</v>
      </c>
      <c r="GH694" s="2">
        <v>1</v>
      </c>
      <c r="GI694" s="2">
        <v>-2</v>
      </c>
      <c r="GJ694" s="2">
        <v>0</v>
      </c>
      <c r="GK694" s="2">
        <v>0</v>
      </c>
      <c r="GL694" s="2">
        <f>ROUND(IF(AND(BH694=3,BI694=3,FS694&lt;&gt;0),P694,0),2)</f>
        <v>0</v>
      </c>
      <c r="GM694" s="2">
        <f>ROUND(O694+X694+Y694,2)+GX694</f>
        <v>1079.71</v>
      </c>
      <c r="GN694" s="2">
        <f>IF(OR(BI694=0,BI694=1),ROUND(O694+X694+Y694,2),0)</f>
        <v>1079.71</v>
      </c>
      <c r="GO694" s="2">
        <f>IF(BI694=2,ROUND(O694+X694+Y694,2),0)</f>
        <v>0</v>
      </c>
      <c r="GP694" s="2">
        <f>IF(BI694=4,ROUND(O694+X694+Y694,2)+GX694,0)</f>
        <v>0</v>
      </c>
      <c r="GQ694" s="2"/>
      <c r="GR694" s="2">
        <v>0</v>
      </c>
      <c r="GS694" s="2">
        <v>0</v>
      </c>
      <c r="GT694" s="2">
        <v>0</v>
      </c>
      <c r="GU694" s="2" t="s">
        <v>3</v>
      </c>
      <c r="GV694" s="2">
        <f t="shared" si="460"/>
        <v>0</v>
      </c>
      <c r="GW694" s="2">
        <v>1</v>
      </c>
      <c r="GX694" s="2">
        <f>ROUND(HC694*I694,2)</f>
        <v>0</v>
      </c>
      <c r="GY694" s="2"/>
      <c r="GZ694" s="2"/>
      <c r="HA694" s="2">
        <v>0</v>
      </c>
      <c r="HB694" s="2">
        <v>0</v>
      </c>
      <c r="HC694" s="2">
        <f t="shared" si="461"/>
        <v>0</v>
      </c>
      <c r="HD694" s="2"/>
      <c r="HE694" s="2" t="s">
        <v>3</v>
      </c>
      <c r="HF694" s="2" t="s">
        <v>3</v>
      </c>
      <c r="HG694" s="2"/>
      <c r="HH694" s="2"/>
      <c r="HI694" s="2"/>
      <c r="HJ694" s="2"/>
      <c r="HK694" s="2"/>
      <c r="HL694" s="2"/>
      <c r="HM694" s="2" t="s">
        <v>3</v>
      </c>
      <c r="HN694" s="2" t="s">
        <v>731</v>
      </c>
      <c r="HO694" s="2" t="s">
        <v>732</v>
      </c>
      <c r="HP694" s="2" t="s">
        <v>728</v>
      </c>
      <c r="HQ694" s="2" t="s">
        <v>728</v>
      </c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>
        <v>0</v>
      </c>
      <c r="IL694" s="2"/>
      <c r="IM694" s="2"/>
      <c r="IN694" s="2"/>
      <c r="IO694" s="2"/>
      <c r="IP694" s="2"/>
      <c r="IQ694" s="2"/>
      <c r="IR694" s="2"/>
      <c r="IS694" s="2"/>
      <c r="IT694" s="2"/>
      <c r="IU694" s="2"/>
    </row>
    <row r="695" spans="1:255" x14ac:dyDescent="0.2">
      <c r="A695">
        <v>18</v>
      </c>
      <c r="B695">
        <v>1</v>
      </c>
      <c r="C695">
        <v>1176</v>
      </c>
      <c r="E695" t="s">
        <v>765</v>
      </c>
      <c r="F695" t="s">
        <v>738</v>
      </c>
      <c r="G695" t="s">
        <v>739</v>
      </c>
      <c r="H695" t="s">
        <v>26</v>
      </c>
      <c r="I695">
        <f>I691*J695</f>
        <v>0.213759</v>
      </c>
      <c r="J695">
        <v>1</v>
      </c>
      <c r="K695">
        <v>1</v>
      </c>
      <c r="O695">
        <f>ROUND(CP695,0)</f>
        <v>14198</v>
      </c>
      <c r="P695">
        <f>ROUND(CQ695*I695,0)</f>
        <v>14198</v>
      </c>
      <c r="Q695">
        <f>ROUND(CR695*I695,0)</f>
        <v>0</v>
      </c>
      <c r="R695">
        <f>ROUND(CS695*I695,0)</f>
        <v>0</v>
      </c>
      <c r="S695">
        <f>ROUND(CT695*I695,0)</f>
        <v>0</v>
      </c>
      <c r="T695">
        <f>ROUND(CU695*I695,0)</f>
        <v>0</v>
      </c>
      <c r="U695">
        <f t="shared" si="444"/>
        <v>0</v>
      </c>
      <c r="V695">
        <f t="shared" si="445"/>
        <v>0</v>
      </c>
      <c r="W695">
        <f>ROUND(CX695*I695,0)</f>
        <v>7</v>
      </c>
      <c r="X695">
        <f>ROUND(CY695,0)</f>
        <v>0</v>
      </c>
      <c r="Y695">
        <f>ROUND(CZ695,0)</f>
        <v>0</v>
      </c>
      <c r="AA695">
        <v>53551707</v>
      </c>
      <c r="AB695">
        <f t="shared" si="446"/>
        <v>5051.08</v>
      </c>
      <c r="AC695">
        <f t="shared" si="462"/>
        <v>5051.08</v>
      </c>
      <c r="AD695">
        <f>ROUND((((ET695)-(EU695))+AE695),2)</f>
        <v>0</v>
      </c>
      <c r="AE695">
        <f t="shared" si="463"/>
        <v>0</v>
      </c>
      <c r="AF695">
        <f t="shared" si="463"/>
        <v>0</v>
      </c>
      <c r="AG695">
        <f t="shared" si="447"/>
        <v>0</v>
      </c>
      <c r="AH695">
        <f t="shared" si="464"/>
        <v>0</v>
      </c>
      <c r="AI695">
        <f t="shared" si="464"/>
        <v>0</v>
      </c>
      <c r="AJ695">
        <f t="shared" si="448"/>
        <v>34.17</v>
      </c>
      <c r="AK695">
        <v>5051.08</v>
      </c>
      <c r="AL695">
        <v>5051.08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34.17</v>
      </c>
      <c r="AT695">
        <v>90</v>
      </c>
      <c r="AU695">
        <v>47</v>
      </c>
      <c r="AV695">
        <v>1</v>
      </c>
      <c r="AW695">
        <v>1</v>
      </c>
      <c r="AZ695">
        <v>1</v>
      </c>
      <c r="BA695">
        <v>1</v>
      </c>
      <c r="BB695">
        <v>1</v>
      </c>
      <c r="BC695">
        <v>13.15</v>
      </c>
      <c r="BD695" t="s">
        <v>3</v>
      </c>
      <c r="BE695" t="s">
        <v>3</v>
      </c>
      <c r="BF695" t="s">
        <v>3</v>
      </c>
      <c r="BG695" t="s">
        <v>3</v>
      </c>
      <c r="BH695">
        <v>3</v>
      </c>
      <c r="BI695">
        <v>1</v>
      </c>
      <c r="BJ695" t="s">
        <v>740</v>
      </c>
      <c r="BM695">
        <v>56001</v>
      </c>
      <c r="BN695">
        <v>0</v>
      </c>
      <c r="BO695" t="s">
        <v>738</v>
      </c>
      <c r="BP695">
        <v>1</v>
      </c>
      <c r="BQ695">
        <v>6</v>
      </c>
      <c r="BR695">
        <v>0</v>
      </c>
      <c r="BS695">
        <v>1</v>
      </c>
      <c r="BT695">
        <v>1</v>
      </c>
      <c r="BU695">
        <v>1</v>
      </c>
      <c r="BV695">
        <v>1</v>
      </c>
      <c r="BW695">
        <v>1</v>
      </c>
      <c r="BX695">
        <v>1</v>
      </c>
      <c r="BY695" t="s">
        <v>3</v>
      </c>
      <c r="BZ695">
        <v>90</v>
      </c>
      <c r="CA695">
        <v>47</v>
      </c>
      <c r="CB695" t="s">
        <v>3</v>
      </c>
      <c r="CE695">
        <v>0</v>
      </c>
      <c r="CF695">
        <v>0</v>
      </c>
      <c r="CG695">
        <v>0</v>
      </c>
      <c r="CM695">
        <v>0</v>
      </c>
      <c r="CN695" t="s">
        <v>3</v>
      </c>
      <c r="CO695">
        <v>0</v>
      </c>
      <c r="CP695">
        <f t="shared" si="449"/>
        <v>14198</v>
      </c>
      <c r="CQ695">
        <f t="shared" si="450"/>
        <v>66421.702000000005</v>
      </c>
      <c r="CR695">
        <f t="shared" si="451"/>
        <v>0</v>
      </c>
      <c r="CS695">
        <f t="shared" si="452"/>
        <v>0</v>
      </c>
      <c r="CT695">
        <f t="shared" si="453"/>
        <v>0</v>
      </c>
      <c r="CU695">
        <f t="shared" si="454"/>
        <v>0</v>
      </c>
      <c r="CV695">
        <f t="shared" si="455"/>
        <v>0</v>
      </c>
      <c r="CW695">
        <f t="shared" si="456"/>
        <v>0</v>
      </c>
      <c r="CX695">
        <f t="shared" si="457"/>
        <v>34.17</v>
      </c>
      <c r="CY695">
        <f t="shared" si="458"/>
        <v>0</v>
      </c>
      <c r="CZ695">
        <f t="shared" si="459"/>
        <v>0</v>
      </c>
      <c r="DC695" t="s">
        <v>3</v>
      </c>
      <c r="DD695" t="s">
        <v>3</v>
      </c>
      <c r="DE695" t="s">
        <v>3</v>
      </c>
      <c r="DF695" t="s">
        <v>3</v>
      </c>
      <c r="DG695" t="s">
        <v>3</v>
      </c>
      <c r="DH695" t="s">
        <v>3</v>
      </c>
      <c r="DI695" t="s">
        <v>3</v>
      </c>
      <c r="DJ695" t="s">
        <v>3</v>
      </c>
      <c r="DK695" t="s">
        <v>3</v>
      </c>
      <c r="DL695" t="s">
        <v>3</v>
      </c>
      <c r="DM695" t="s">
        <v>3</v>
      </c>
      <c r="DN695">
        <v>0</v>
      </c>
      <c r="DO695">
        <v>0</v>
      </c>
      <c r="DP695">
        <v>1</v>
      </c>
      <c r="DQ695">
        <v>1</v>
      </c>
      <c r="DU695">
        <v>1009</v>
      </c>
      <c r="DV695" t="s">
        <v>26</v>
      </c>
      <c r="DW695" t="s">
        <v>26</v>
      </c>
      <c r="DX695">
        <v>1000</v>
      </c>
      <c r="DZ695" t="s">
        <v>3</v>
      </c>
      <c r="EA695" t="s">
        <v>3</v>
      </c>
      <c r="EB695" t="s">
        <v>3</v>
      </c>
      <c r="EC695" t="s">
        <v>3</v>
      </c>
      <c r="EE695">
        <v>53551217</v>
      </c>
      <c r="EF695">
        <v>6</v>
      </c>
      <c r="EG695" t="s">
        <v>17</v>
      </c>
      <c r="EH695">
        <v>90</v>
      </c>
      <c r="EI695" t="s">
        <v>728</v>
      </c>
      <c r="EJ695">
        <v>1</v>
      </c>
      <c r="EK695">
        <v>56001</v>
      </c>
      <c r="EL695" t="s">
        <v>728</v>
      </c>
      <c r="EM695" t="s">
        <v>729</v>
      </c>
      <c r="EO695" t="s">
        <v>3</v>
      </c>
      <c r="EQ695">
        <v>0</v>
      </c>
      <c r="ER695">
        <v>5051.08</v>
      </c>
      <c r="ES695">
        <v>5051.08</v>
      </c>
      <c r="ET695">
        <v>0</v>
      </c>
      <c r="EU695">
        <v>0</v>
      </c>
      <c r="EV695">
        <v>0</v>
      </c>
      <c r="EW695">
        <v>0</v>
      </c>
      <c r="EX695">
        <v>0</v>
      </c>
      <c r="FQ695">
        <v>0</v>
      </c>
      <c r="FR695">
        <f>ROUND(IF(AND(BH695=3,BI695=3),P695,0),0)</f>
        <v>0</v>
      </c>
      <c r="FS695">
        <v>0</v>
      </c>
      <c r="FX695">
        <v>90</v>
      </c>
      <c r="FY695">
        <v>47</v>
      </c>
      <c r="GA695" t="s">
        <v>3</v>
      </c>
      <c r="GD695">
        <v>1</v>
      </c>
      <c r="GF695">
        <v>942768082</v>
      </c>
      <c r="GG695">
        <v>2</v>
      </c>
      <c r="GH695">
        <v>1</v>
      </c>
      <c r="GI695">
        <v>2</v>
      </c>
      <c r="GJ695">
        <v>0</v>
      </c>
      <c r="GK695">
        <v>0</v>
      </c>
      <c r="GL695">
        <f>ROUND(IF(AND(BH695=3,BI695=3,FS695&lt;&gt;0),P695,0),0)</f>
        <v>0</v>
      </c>
      <c r="GM695">
        <f>ROUND(O695+X695+Y695,0)+GX695</f>
        <v>14198</v>
      </c>
      <c r="GN695">
        <f>IF(OR(BI695=0,BI695=1),ROUND(O695+X695+Y695,0),0)</f>
        <v>14198</v>
      </c>
      <c r="GO695">
        <f>IF(BI695=2,ROUND(O695+X695+Y695,0),0)</f>
        <v>0</v>
      </c>
      <c r="GP695">
        <f>IF(BI695=4,ROUND(O695+X695+Y695,0)+GX695,0)</f>
        <v>0</v>
      </c>
      <c r="GR695">
        <v>0</v>
      </c>
      <c r="GS695">
        <v>3</v>
      </c>
      <c r="GT695">
        <v>0</v>
      </c>
      <c r="GU695" t="s">
        <v>3</v>
      </c>
      <c r="GV695">
        <f t="shared" si="460"/>
        <v>0</v>
      </c>
      <c r="GW695">
        <v>1</v>
      </c>
      <c r="GX695">
        <f>ROUND(HC695*I695,0)</f>
        <v>0</v>
      </c>
      <c r="HA695">
        <v>0</v>
      </c>
      <c r="HB695">
        <v>0</v>
      </c>
      <c r="HC695">
        <f t="shared" si="461"/>
        <v>0</v>
      </c>
      <c r="HE695" t="s">
        <v>3</v>
      </c>
      <c r="HF695" t="s">
        <v>3</v>
      </c>
      <c r="HM695" t="s">
        <v>3</v>
      </c>
      <c r="HN695" t="s">
        <v>731</v>
      </c>
      <c r="HO695" t="s">
        <v>732</v>
      </c>
      <c r="HP695" t="s">
        <v>728</v>
      </c>
      <c r="HQ695" t="s">
        <v>728</v>
      </c>
      <c r="IK695">
        <v>0</v>
      </c>
    </row>
    <row r="696" spans="1:255" x14ac:dyDescent="0.2">
      <c r="A696" s="2">
        <v>17</v>
      </c>
      <c r="B696" s="2">
        <v>1</v>
      </c>
      <c r="C696" s="2">
        <f>ROW(SmtRes!A1191)</f>
        <v>1191</v>
      </c>
      <c r="D696" s="2">
        <f>ROW(EtalonRes!A1093)</f>
        <v>1093</v>
      </c>
      <c r="E696" s="2" t="s">
        <v>766</v>
      </c>
      <c r="F696" s="2" t="s">
        <v>742</v>
      </c>
      <c r="G696" s="2" t="s">
        <v>767</v>
      </c>
      <c r="H696" s="2" t="s">
        <v>744</v>
      </c>
      <c r="I696" s="2">
        <f>ROUND(17.4/100,7)</f>
        <v>0.17399999999999999</v>
      </c>
      <c r="J696" s="2">
        <v>0</v>
      </c>
      <c r="K696" s="2">
        <f>ROUND(17.4/100,7)</f>
        <v>0.17399999999999999</v>
      </c>
      <c r="L696" s="2"/>
      <c r="M696" s="2"/>
      <c r="N696" s="2"/>
      <c r="O696" s="2">
        <f>ROUND(CP696,2)</f>
        <v>29645.74</v>
      </c>
      <c r="P696" s="2">
        <f>ROUND(CQ696*I696,2)</f>
        <v>29117.439999999999</v>
      </c>
      <c r="Q696" s="2">
        <f>ROUND(CR696*I696,2)</f>
        <v>118.5</v>
      </c>
      <c r="R696" s="2">
        <f>ROUND(CS696*I696,2)</f>
        <v>3.55</v>
      </c>
      <c r="S696" s="2">
        <f>ROUND(CT696*I696,2)</f>
        <v>409.8</v>
      </c>
      <c r="T696" s="2">
        <f>ROUND(CU696*I696,2)</f>
        <v>0</v>
      </c>
      <c r="U696" s="2">
        <f t="shared" si="444"/>
        <v>46.253114999999994</v>
      </c>
      <c r="V696" s="2">
        <f t="shared" si="445"/>
        <v>0.26263124999999998</v>
      </c>
      <c r="W696" s="2">
        <f>ROUND(CX696*I696,2)</f>
        <v>0</v>
      </c>
      <c r="X696" s="2">
        <f>ROUND(CY696,2)</f>
        <v>401.78</v>
      </c>
      <c r="Y696" s="2">
        <f>ROUND(CZ696,2)</f>
        <v>193.24</v>
      </c>
      <c r="Z696" s="2"/>
      <c r="AA696" s="2">
        <v>53551706</v>
      </c>
      <c r="AB696" s="2">
        <f t="shared" si="446"/>
        <v>170377.81</v>
      </c>
      <c r="AC696" s="2">
        <f t="shared" si="462"/>
        <v>167341.60999999999</v>
      </c>
      <c r="AD696" s="2">
        <f>ROUND(((((ET696*ROUND((1.25*1.15),7)))-((EU696*ROUND((1.25*1.15),7))))+AE696),2)</f>
        <v>681.01</v>
      </c>
      <c r="AE696" s="2">
        <f>ROUND(((EU696*ROUND((1.25*1.15),7))),2)</f>
        <v>20.38</v>
      </c>
      <c r="AF696" s="2">
        <f>ROUND(((EV696*ROUND((1.15*1.15),7))),2)</f>
        <v>2355.19</v>
      </c>
      <c r="AG696" s="2">
        <f t="shared" si="447"/>
        <v>0</v>
      </c>
      <c r="AH696" s="2">
        <f>((EW696*ROUND((1.15*1.15),7)))</f>
        <v>265.82249999999999</v>
      </c>
      <c r="AI696" s="2">
        <f>((EX696*ROUND((1.25*1.15),7)))</f>
        <v>1.5093750000000001</v>
      </c>
      <c r="AJ696" s="2">
        <f t="shared" si="448"/>
        <v>0</v>
      </c>
      <c r="AK696" s="2">
        <v>169596.22</v>
      </c>
      <c r="AL696" s="2">
        <v>167341.60999999999</v>
      </c>
      <c r="AM696" s="2">
        <v>473.75</v>
      </c>
      <c r="AN696" s="2">
        <v>14.18</v>
      </c>
      <c r="AO696" s="2">
        <v>1780.86</v>
      </c>
      <c r="AP696" s="2">
        <v>0</v>
      </c>
      <c r="AQ696" s="2">
        <v>201</v>
      </c>
      <c r="AR696" s="2">
        <v>1.05</v>
      </c>
      <c r="AS696" s="2">
        <v>0</v>
      </c>
      <c r="AT696" s="2">
        <v>97.2</v>
      </c>
      <c r="AU696" s="2">
        <v>46.75</v>
      </c>
      <c r="AV696" s="2">
        <v>1</v>
      </c>
      <c r="AW696" s="2">
        <v>1</v>
      </c>
      <c r="AX696" s="2"/>
      <c r="AY696" s="2"/>
      <c r="AZ696" s="2">
        <v>1</v>
      </c>
      <c r="BA696" s="2">
        <v>1</v>
      </c>
      <c r="BB696" s="2">
        <v>1</v>
      </c>
      <c r="BC696" s="2">
        <v>1</v>
      </c>
      <c r="BD696" s="2" t="s">
        <v>3</v>
      </c>
      <c r="BE696" s="2" t="s">
        <v>3</v>
      </c>
      <c r="BF696" s="2" t="s">
        <v>3</v>
      </c>
      <c r="BG696" s="2" t="s">
        <v>3</v>
      </c>
      <c r="BH696" s="2">
        <v>0</v>
      </c>
      <c r="BI696" s="2">
        <v>1</v>
      </c>
      <c r="BJ696" s="2" t="s">
        <v>745</v>
      </c>
      <c r="BK696" s="2"/>
      <c r="BL696" s="2"/>
      <c r="BM696" s="2">
        <v>10001</v>
      </c>
      <c r="BN696" s="2">
        <v>0</v>
      </c>
      <c r="BO696" s="2" t="s">
        <v>3</v>
      </c>
      <c r="BP696" s="2">
        <v>0</v>
      </c>
      <c r="BQ696" s="2">
        <v>2</v>
      </c>
      <c r="BR696" s="2">
        <v>0</v>
      </c>
      <c r="BS696" s="2">
        <v>1</v>
      </c>
      <c r="BT696" s="2">
        <v>1</v>
      </c>
      <c r="BU696" s="2">
        <v>1</v>
      </c>
      <c r="BV696" s="2">
        <v>1</v>
      </c>
      <c r="BW696" s="2">
        <v>1</v>
      </c>
      <c r="BX696" s="2">
        <v>1</v>
      </c>
      <c r="BY696" s="2" t="s">
        <v>3</v>
      </c>
      <c r="BZ696" s="2">
        <v>108</v>
      </c>
      <c r="CA696" s="2">
        <v>55</v>
      </c>
      <c r="CB696" s="2" t="s">
        <v>3</v>
      </c>
      <c r="CC696" s="2"/>
      <c r="CD696" s="2"/>
      <c r="CE696" s="2">
        <v>0</v>
      </c>
      <c r="CF696" s="2">
        <v>0</v>
      </c>
      <c r="CG696" s="2">
        <v>0</v>
      </c>
      <c r="CH696" s="2"/>
      <c r="CI696" s="2"/>
      <c r="CJ696" s="2"/>
      <c r="CK696" s="2"/>
      <c r="CL696" s="2"/>
      <c r="CM696" s="2">
        <v>0</v>
      </c>
      <c r="CN696" s="2" t="s">
        <v>2151</v>
      </c>
      <c r="CO696" s="2">
        <v>0</v>
      </c>
      <c r="CP696" s="2">
        <f t="shared" si="449"/>
        <v>29645.739999999998</v>
      </c>
      <c r="CQ696" s="2">
        <f t="shared" si="450"/>
        <v>167341.60999999999</v>
      </c>
      <c r="CR696" s="2">
        <f t="shared" si="451"/>
        <v>681.01</v>
      </c>
      <c r="CS696" s="2">
        <f t="shared" si="452"/>
        <v>20.38</v>
      </c>
      <c r="CT696" s="2">
        <f t="shared" si="453"/>
        <v>2355.19</v>
      </c>
      <c r="CU696" s="2">
        <f t="shared" si="454"/>
        <v>0</v>
      </c>
      <c r="CV696" s="2">
        <f t="shared" si="455"/>
        <v>265.82249999999999</v>
      </c>
      <c r="CW696" s="2">
        <f t="shared" si="456"/>
        <v>1.5093750000000001</v>
      </c>
      <c r="CX696" s="2">
        <f t="shared" si="457"/>
        <v>0</v>
      </c>
      <c r="CY696" s="2">
        <f t="shared" si="458"/>
        <v>401.77620000000002</v>
      </c>
      <c r="CZ696" s="2">
        <f t="shared" si="459"/>
        <v>193.24112499999998</v>
      </c>
      <c r="DA696" s="2"/>
      <c r="DB696" s="2"/>
      <c r="DC696" s="2" t="s">
        <v>3</v>
      </c>
      <c r="DD696" s="2" t="s">
        <v>3</v>
      </c>
      <c r="DE696" s="2" t="s">
        <v>61</v>
      </c>
      <c r="DF696" s="2" t="s">
        <v>61</v>
      </c>
      <c r="DG696" s="2" t="s">
        <v>62</v>
      </c>
      <c r="DH696" s="2" t="s">
        <v>3</v>
      </c>
      <c r="DI696" s="2" t="s">
        <v>62</v>
      </c>
      <c r="DJ696" s="2" t="s">
        <v>61</v>
      </c>
      <c r="DK696" s="2" t="s">
        <v>3</v>
      </c>
      <c r="DL696" s="2" t="s">
        <v>86</v>
      </c>
      <c r="DM696" s="2" t="s">
        <v>63</v>
      </c>
      <c r="DN696" s="2">
        <v>0</v>
      </c>
      <c r="DO696" s="2">
        <v>0</v>
      </c>
      <c r="DP696" s="2">
        <v>1</v>
      </c>
      <c r="DQ696" s="2">
        <v>1</v>
      </c>
      <c r="DR696" s="2"/>
      <c r="DS696" s="2"/>
      <c r="DT696" s="2"/>
      <c r="DU696" s="2">
        <v>1013</v>
      </c>
      <c r="DV696" s="2" t="s">
        <v>744</v>
      </c>
      <c r="DW696" s="2" t="s">
        <v>744</v>
      </c>
      <c r="DX696" s="2">
        <v>1</v>
      </c>
      <c r="DY696" s="2"/>
      <c r="DZ696" s="2" t="s">
        <v>3</v>
      </c>
      <c r="EA696" s="2" t="s">
        <v>3</v>
      </c>
      <c r="EB696" s="2" t="s">
        <v>3</v>
      </c>
      <c r="EC696" s="2" t="s">
        <v>3</v>
      </c>
      <c r="ED696" s="2"/>
      <c r="EE696" s="2">
        <v>53551115</v>
      </c>
      <c r="EF696" s="2">
        <v>2</v>
      </c>
      <c r="EG696" s="2" t="s">
        <v>38</v>
      </c>
      <c r="EH696" s="2">
        <v>10</v>
      </c>
      <c r="EI696" s="2" t="s">
        <v>503</v>
      </c>
      <c r="EJ696" s="2">
        <v>1</v>
      </c>
      <c r="EK696" s="2">
        <v>10001</v>
      </c>
      <c r="EL696" s="2" t="s">
        <v>503</v>
      </c>
      <c r="EM696" s="2" t="s">
        <v>504</v>
      </c>
      <c r="EN696" s="2"/>
      <c r="EO696" s="2" t="s">
        <v>67</v>
      </c>
      <c r="EP696" s="2"/>
      <c r="EQ696" s="2">
        <v>131072</v>
      </c>
      <c r="ER696" s="2">
        <v>169596.22</v>
      </c>
      <c r="ES696" s="2">
        <v>167341.60999999999</v>
      </c>
      <c r="ET696" s="2">
        <v>473.75</v>
      </c>
      <c r="EU696" s="2">
        <v>14.18</v>
      </c>
      <c r="EV696" s="2">
        <v>1780.86</v>
      </c>
      <c r="EW696" s="2">
        <v>201</v>
      </c>
      <c r="EX696" s="2">
        <v>1.05</v>
      </c>
      <c r="EY696" s="2">
        <v>0</v>
      </c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>
        <v>0</v>
      </c>
      <c r="FR696" s="2">
        <f>ROUND(IF(AND(BH696=3,BI696=3),P696,0),2)</f>
        <v>0</v>
      </c>
      <c r="FS696" s="2">
        <v>0</v>
      </c>
      <c r="FT696" s="2"/>
      <c r="FU696" s="2"/>
      <c r="FV696" s="2"/>
      <c r="FW696" s="2"/>
      <c r="FX696" s="2">
        <v>97.2</v>
      </c>
      <c r="FY696" s="2">
        <v>46.75</v>
      </c>
      <c r="FZ696" s="2"/>
      <c r="GA696" s="2" t="s">
        <v>3</v>
      </c>
      <c r="GB696" s="2"/>
      <c r="GC696" s="2"/>
      <c r="GD696" s="2">
        <v>1</v>
      </c>
      <c r="GE696" s="2"/>
      <c r="GF696" s="2">
        <v>1661781152</v>
      </c>
      <c r="GG696" s="2">
        <v>2</v>
      </c>
      <c r="GH696" s="2">
        <v>1</v>
      </c>
      <c r="GI696" s="2">
        <v>-2</v>
      </c>
      <c r="GJ696" s="2">
        <v>0</v>
      </c>
      <c r="GK696" s="2">
        <v>0</v>
      </c>
      <c r="GL696" s="2">
        <f>ROUND(IF(AND(BH696=3,BI696=3,FS696&lt;&gt;0),P696,0),2)</f>
        <v>0</v>
      </c>
      <c r="GM696" s="2">
        <f>ROUND(O696+X696+Y696,2)+GX696</f>
        <v>30240.76</v>
      </c>
      <c r="GN696" s="2">
        <f>IF(OR(BI696=0,BI696=1),ROUND(O696+X696+Y696,2),0)</f>
        <v>30240.76</v>
      </c>
      <c r="GO696" s="2">
        <f>IF(BI696=2,ROUND(O696+X696+Y696,2),0)</f>
        <v>0</v>
      </c>
      <c r="GP696" s="2">
        <f>IF(BI696=4,ROUND(O696+X696+Y696,2)+GX696,0)</f>
        <v>0</v>
      </c>
      <c r="GQ696" s="2"/>
      <c r="GR696" s="2">
        <v>0</v>
      </c>
      <c r="GS696" s="2">
        <v>0</v>
      </c>
      <c r="GT696" s="2">
        <v>0</v>
      </c>
      <c r="GU696" s="2" t="s">
        <v>3</v>
      </c>
      <c r="GV696" s="2">
        <f t="shared" si="460"/>
        <v>0</v>
      </c>
      <c r="GW696" s="2">
        <v>1</v>
      </c>
      <c r="GX696" s="2">
        <f>ROUND(HC696*I696,2)</f>
        <v>0</v>
      </c>
      <c r="GY696" s="2"/>
      <c r="GZ696" s="2"/>
      <c r="HA696" s="2">
        <v>0</v>
      </c>
      <c r="HB696" s="2">
        <v>0</v>
      </c>
      <c r="HC696" s="2">
        <f t="shared" si="461"/>
        <v>0</v>
      </c>
      <c r="HD696" s="2"/>
      <c r="HE696" s="2" t="s">
        <v>3</v>
      </c>
      <c r="HF696" s="2" t="s">
        <v>3</v>
      </c>
      <c r="HG696" s="2"/>
      <c r="HH696" s="2"/>
      <c r="HI696" s="2"/>
      <c r="HJ696" s="2"/>
      <c r="HK696" s="2"/>
      <c r="HL696" s="2"/>
      <c r="HM696" s="2" t="s">
        <v>3</v>
      </c>
      <c r="HN696" s="2" t="s">
        <v>505</v>
      </c>
      <c r="HO696" s="2" t="s">
        <v>506</v>
      </c>
      <c r="HP696" s="2" t="s">
        <v>503</v>
      </c>
      <c r="HQ696" s="2" t="s">
        <v>503</v>
      </c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>
        <v>0</v>
      </c>
      <c r="IL696" s="2"/>
      <c r="IM696" s="2"/>
      <c r="IN696" s="2"/>
      <c r="IO696" s="2"/>
      <c r="IP696" s="2"/>
      <c r="IQ696" s="2"/>
      <c r="IR696" s="2"/>
      <c r="IS696" s="2"/>
      <c r="IT696" s="2"/>
      <c r="IU696" s="2"/>
    </row>
    <row r="697" spans="1:255" x14ac:dyDescent="0.2">
      <c r="A697">
        <v>17</v>
      </c>
      <c r="B697">
        <v>1</v>
      </c>
      <c r="C697">
        <f>ROW(SmtRes!A1206)</f>
        <v>1206</v>
      </c>
      <c r="D697">
        <f>ROW(EtalonRes!A1106)</f>
        <v>1106</v>
      </c>
      <c r="E697" t="s">
        <v>766</v>
      </c>
      <c r="F697" t="s">
        <v>742</v>
      </c>
      <c r="G697" t="s">
        <v>767</v>
      </c>
      <c r="H697" t="s">
        <v>744</v>
      </c>
      <c r="I697">
        <f>ROUND(17.4/100,7)</f>
        <v>0.17399999999999999</v>
      </c>
      <c r="J697">
        <v>0</v>
      </c>
      <c r="K697">
        <f>ROUND(17.4/100,7)</f>
        <v>0.17399999999999999</v>
      </c>
      <c r="O697">
        <f>ROUND(CP697,0)</f>
        <v>195395</v>
      </c>
      <c r="P697">
        <f>ROUND(CQ697*I697,0)</f>
        <v>179072</v>
      </c>
      <c r="Q697">
        <f>ROUND(CR697*I697,0)</f>
        <v>1882</v>
      </c>
      <c r="R697">
        <f>ROUND(CS697*I697,0)</f>
        <v>125</v>
      </c>
      <c r="S697">
        <f>ROUND(CT697*I697,0)</f>
        <v>14441</v>
      </c>
      <c r="T697">
        <f>ROUND(CU697*I697,0)</f>
        <v>0</v>
      </c>
      <c r="U697">
        <f t="shared" si="444"/>
        <v>46.253114999999994</v>
      </c>
      <c r="V697">
        <f t="shared" si="445"/>
        <v>0.26263124999999998</v>
      </c>
      <c r="W697">
        <f>ROUND(CX697*I697,0)</f>
        <v>0</v>
      </c>
      <c r="X697">
        <f>ROUND(CY697,0)</f>
        <v>14158</v>
      </c>
      <c r="Y697">
        <f>ROUND(CZ697,0)</f>
        <v>6810</v>
      </c>
      <c r="AA697">
        <v>53551707</v>
      </c>
      <c r="AB697">
        <f t="shared" si="446"/>
        <v>170377.81</v>
      </c>
      <c r="AC697">
        <f t="shared" si="462"/>
        <v>167341.60999999999</v>
      </c>
      <c r="AD697">
        <f>ROUND(((((ET697*ROUND((1.25*1.15),7)))-((EU697*ROUND((1.25*1.15),7))))+AE697),2)</f>
        <v>681.01</v>
      </c>
      <c r="AE697">
        <f>ROUND(((EU697*ROUND((1.25*1.15),7))),2)</f>
        <v>20.38</v>
      </c>
      <c r="AF697">
        <f>ROUND(((EV697*ROUND((1.15*1.15),7))),2)</f>
        <v>2355.19</v>
      </c>
      <c r="AG697">
        <f t="shared" si="447"/>
        <v>0</v>
      </c>
      <c r="AH697">
        <f>((EW697*ROUND((1.15*1.15),7)))</f>
        <v>265.82249999999999</v>
      </c>
      <c r="AI697">
        <f>((EX697*ROUND((1.25*1.15),7)))</f>
        <v>1.5093750000000001</v>
      </c>
      <c r="AJ697">
        <f t="shared" si="448"/>
        <v>0</v>
      </c>
      <c r="AK697">
        <v>169596.22</v>
      </c>
      <c r="AL697">
        <v>167341.60999999999</v>
      </c>
      <c r="AM697">
        <v>473.75</v>
      </c>
      <c r="AN697">
        <v>14.18</v>
      </c>
      <c r="AO697">
        <v>1780.86</v>
      </c>
      <c r="AP697">
        <v>0</v>
      </c>
      <c r="AQ697">
        <v>201</v>
      </c>
      <c r="AR697">
        <v>1.05</v>
      </c>
      <c r="AS697">
        <v>0</v>
      </c>
      <c r="AT697">
        <v>97.2</v>
      </c>
      <c r="AU697">
        <v>46.75</v>
      </c>
      <c r="AV697">
        <v>1</v>
      </c>
      <c r="AW697">
        <v>1</v>
      </c>
      <c r="AZ697">
        <v>1</v>
      </c>
      <c r="BA697">
        <v>35.24</v>
      </c>
      <c r="BB697">
        <v>15.88</v>
      </c>
      <c r="BC697">
        <v>6.15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1</v>
      </c>
      <c r="BJ697" t="s">
        <v>745</v>
      </c>
      <c r="BM697">
        <v>10001</v>
      </c>
      <c r="BN697">
        <v>0</v>
      </c>
      <c r="BO697" t="s">
        <v>742</v>
      </c>
      <c r="BP697">
        <v>1</v>
      </c>
      <c r="BQ697">
        <v>2</v>
      </c>
      <c r="BR697">
        <v>0</v>
      </c>
      <c r="BS697">
        <v>35.24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108</v>
      </c>
      <c r="CA697">
        <v>55</v>
      </c>
      <c r="CB697" t="s">
        <v>3</v>
      </c>
      <c r="CE697">
        <v>0</v>
      </c>
      <c r="CF697">
        <v>0</v>
      </c>
      <c r="CG697">
        <v>0</v>
      </c>
      <c r="CM697">
        <v>0</v>
      </c>
      <c r="CN697" t="s">
        <v>2151</v>
      </c>
      <c r="CO697">
        <v>0</v>
      </c>
      <c r="CP697">
        <f t="shared" si="449"/>
        <v>195395</v>
      </c>
      <c r="CQ697">
        <f t="shared" si="450"/>
        <v>1029150.9014999999</v>
      </c>
      <c r="CR697">
        <f t="shared" si="451"/>
        <v>10814.4388</v>
      </c>
      <c r="CS697">
        <f t="shared" si="452"/>
        <v>718.19119999999998</v>
      </c>
      <c r="CT697">
        <f t="shared" si="453"/>
        <v>82996.895600000003</v>
      </c>
      <c r="CU697">
        <f t="shared" si="454"/>
        <v>0</v>
      </c>
      <c r="CV697">
        <f t="shared" si="455"/>
        <v>265.82249999999999</v>
      </c>
      <c r="CW697">
        <f t="shared" si="456"/>
        <v>1.5093750000000001</v>
      </c>
      <c r="CX697">
        <f t="shared" si="457"/>
        <v>0</v>
      </c>
      <c r="CY697">
        <f t="shared" si="458"/>
        <v>14158.152</v>
      </c>
      <c r="CZ697">
        <f t="shared" si="459"/>
        <v>6809.6049999999996</v>
      </c>
      <c r="DC697" t="s">
        <v>3</v>
      </c>
      <c r="DD697" t="s">
        <v>3</v>
      </c>
      <c r="DE697" t="s">
        <v>61</v>
      </c>
      <c r="DF697" t="s">
        <v>61</v>
      </c>
      <c r="DG697" t="s">
        <v>62</v>
      </c>
      <c r="DH697" t="s">
        <v>3</v>
      </c>
      <c r="DI697" t="s">
        <v>62</v>
      </c>
      <c r="DJ697" t="s">
        <v>61</v>
      </c>
      <c r="DK697" t="s">
        <v>3</v>
      </c>
      <c r="DL697" t="s">
        <v>86</v>
      </c>
      <c r="DM697" t="s">
        <v>63</v>
      </c>
      <c r="DN697">
        <v>0</v>
      </c>
      <c r="DO697">
        <v>0</v>
      </c>
      <c r="DP697">
        <v>1</v>
      </c>
      <c r="DQ697">
        <v>1</v>
      </c>
      <c r="DU697">
        <v>1013</v>
      </c>
      <c r="DV697" t="s">
        <v>744</v>
      </c>
      <c r="DW697" t="s">
        <v>744</v>
      </c>
      <c r="DX697">
        <v>1</v>
      </c>
      <c r="DZ697" t="s">
        <v>3</v>
      </c>
      <c r="EA697" t="s">
        <v>3</v>
      </c>
      <c r="EB697" t="s">
        <v>3</v>
      </c>
      <c r="EC697" t="s">
        <v>3</v>
      </c>
      <c r="EE697">
        <v>53551115</v>
      </c>
      <c r="EF697">
        <v>2</v>
      </c>
      <c r="EG697" t="s">
        <v>38</v>
      </c>
      <c r="EH697">
        <v>10</v>
      </c>
      <c r="EI697" t="s">
        <v>503</v>
      </c>
      <c r="EJ697">
        <v>1</v>
      </c>
      <c r="EK697">
        <v>10001</v>
      </c>
      <c r="EL697" t="s">
        <v>503</v>
      </c>
      <c r="EM697" t="s">
        <v>504</v>
      </c>
      <c r="EO697" t="s">
        <v>67</v>
      </c>
      <c r="EQ697">
        <v>131072</v>
      </c>
      <c r="ER697">
        <v>169596.22</v>
      </c>
      <c r="ES697">
        <v>167341.60999999999</v>
      </c>
      <c r="ET697">
        <v>473.75</v>
      </c>
      <c r="EU697">
        <v>14.18</v>
      </c>
      <c r="EV697">
        <v>1780.86</v>
      </c>
      <c r="EW697">
        <v>201</v>
      </c>
      <c r="EX697">
        <v>1.05</v>
      </c>
      <c r="EY697">
        <v>0</v>
      </c>
      <c r="FQ697">
        <v>0</v>
      </c>
      <c r="FR697">
        <f>ROUND(IF(AND(BH697=3,BI697=3),P697,0),0)</f>
        <v>0</v>
      </c>
      <c r="FS697">
        <v>0</v>
      </c>
      <c r="FX697">
        <v>97.2</v>
      </c>
      <c r="FY697">
        <v>46.75</v>
      </c>
      <c r="GA697" t="s">
        <v>3</v>
      </c>
      <c r="GD697">
        <v>1</v>
      </c>
      <c r="GF697">
        <v>1661781152</v>
      </c>
      <c r="GG697">
        <v>2</v>
      </c>
      <c r="GH697">
        <v>1</v>
      </c>
      <c r="GI697">
        <v>2</v>
      </c>
      <c r="GJ697">
        <v>0</v>
      </c>
      <c r="GK697">
        <v>0</v>
      </c>
      <c r="GL697">
        <f>ROUND(IF(AND(BH697=3,BI697=3,FS697&lt;&gt;0),P697,0),0)</f>
        <v>0</v>
      </c>
      <c r="GM697">
        <f>ROUND(O697+X697+Y697,0)+GX697</f>
        <v>216363</v>
      </c>
      <c r="GN697">
        <f>IF(OR(BI697=0,BI697=1),ROUND(O697+X697+Y697,0),0)</f>
        <v>216363</v>
      </c>
      <c r="GO697">
        <f>IF(BI697=2,ROUND(O697+X697+Y697,0),0)</f>
        <v>0</v>
      </c>
      <c r="GP697">
        <f>IF(BI697=4,ROUND(O697+X697+Y697,0)+GX697,0)</f>
        <v>0</v>
      </c>
      <c r="GR697">
        <v>0</v>
      </c>
      <c r="GS697">
        <v>0</v>
      </c>
      <c r="GT697">
        <v>0</v>
      </c>
      <c r="GU697" t="s">
        <v>3</v>
      </c>
      <c r="GV697">
        <f t="shared" si="460"/>
        <v>0</v>
      </c>
      <c r="GW697">
        <v>1</v>
      </c>
      <c r="GX697">
        <f>ROUND(HC697*I697,0)</f>
        <v>0</v>
      </c>
      <c r="HA697">
        <v>0</v>
      </c>
      <c r="HB697">
        <v>0</v>
      </c>
      <c r="HC697">
        <f t="shared" si="461"/>
        <v>0</v>
      </c>
      <c r="HE697" t="s">
        <v>3</v>
      </c>
      <c r="HF697" t="s">
        <v>3</v>
      </c>
      <c r="HM697" t="s">
        <v>3</v>
      </c>
      <c r="HN697" t="s">
        <v>505</v>
      </c>
      <c r="HO697" t="s">
        <v>506</v>
      </c>
      <c r="HP697" t="s">
        <v>503</v>
      </c>
      <c r="HQ697" t="s">
        <v>503</v>
      </c>
      <c r="IK697">
        <v>0</v>
      </c>
    </row>
    <row r="698" spans="1:255" x14ac:dyDescent="0.2">
      <c r="A698" s="2">
        <v>18</v>
      </c>
      <c r="B698" s="2">
        <v>1</v>
      </c>
      <c r="C698" s="2">
        <v>1189</v>
      </c>
      <c r="D698" s="2"/>
      <c r="E698" s="2" t="s">
        <v>768</v>
      </c>
      <c r="F698" s="2" t="s">
        <v>747</v>
      </c>
      <c r="G698" s="2" t="s">
        <v>748</v>
      </c>
      <c r="H698" s="2" t="s">
        <v>128</v>
      </c>
      <c r="I698" s="2">
        <f>I696*J698</f>
        <v>-17.399999999999999</v>
      </c>
      <c r="J698" s="2">
        <v>-100</v>
      </c>
      <c r="K698" s="2">
        <v>-100</v>
      </c>
      <c r="L698" s="2"/>
      <c r="M698" s="2"/>
      <c r="N698" s="2"/>
      <c r="O698" s="2">
        <f>ROUND(CP698,2)</f>
        <v>-26686.9</v>
      </c>
      <c r="P698" s="2">
        <f>ROUND(CQ698*I698,2)</f>
        <v>-26686.9</v>
      </c>
      <c r="Q698" s="2">
        <f>ROUND(CR698*I698,2)</f>
        <v>0</v>
      </c>
      <c r="R698" s="2">
        <f>ROUND(CS698*I698,2)</f>
        <v>0</v>
      </c>
      <c r="S698" s="2">
        <f>ROUND(CT698*I698,2)</f>
        <v>0</v>
      </c>
      <c r="T698" s="2">
        <f>ROUND(CU698*I698,2)</f>
        <v>0</v>
      </c>
      <c r="U698" s="2">
        <f t="shared" si="444"/>
        <v>0</v>
      </c>
      <c r="V698" s="2">
        <f t="shared" si="445"/>
        <v>0</v>
      </c>
      <c r="W698" s="2">
        <f>ROUND(CX698*I698,2)</f>
        <v>-38.979999999999997</v>
      </c>
      <c r="X698" s="2">
        <f>ROUND(CY698,2)</f>
        <v>0</v>
      </c>
      <c r="Y698" s="2">
        <f>ROUND(CZ698,2)</f>
        <v>0</v>
      </c>
      <c r="Z698" s="2"/>
      <c r="AA698" s="2">
        <v>53551706</v>
      </c>
      <c r="AB698" s="2">
        <f t="shared" si="446"/>
        <v>1533.73</v>
      </c>
      <c r="AC698" s="2">
        <f t="shared" si="462"/>
        <v>1533.73</v>
      </c>
      <c r="AD698" s="2">
        <f t="shared" ref="AD698:AD703" si="465">ROUND((((ET698)-(EU698))+AE698),2)</f>
        <v>0</v>
      </c>
      <c r="AE698" s="2">
        <f t="shared" ref="AE698:AF703" si="466">ROUND((EU698),2)</f>
        <v>0</v>
      </c>
      <c r="AF698" s="2">
        <f t="shared" si="466"/>
        <v>0</v>
      </c>
      <c r="AG698" s="2">
        <f t="shared" si="447"/>
        <v>0</v>
      </c>
      <c r="AH698" s="2">
        <f t="shared" ref="AH698:AI703" si="467">(EW698)</f>
        <v>0</v>
      </c>
      <c r="AI698" s="2">
        <f t="shared" si="467"/>
        <v>0</v>
      </c>
      <c r="AJ698" s="2">
        <f t="shared" si="448"/>
        <v>2.2400000000000002</v>
      </c>
      <c r="AK698" s="2">
        <v>1533.73</v>
      </c>
      <c r="AL698" s="2">
        <v>1533.73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2.2400000000000002</v>
      </c>
      <c r="AT698" s="2">
        <v>108</v>
      </c>
      <c r="AU698" s="2">
        <v>55</v>
      </c>
      <c r="AV698" s="2">
        <v>1</v>
      </c>
      <c r="AW698" s="2">
        <v>1</v>
      </c>
      <c r="AX698" s="2"/>
      <c r="AY698" s="2"/>
      <c r="AZ698" s="2">
        <v>1</v>
      </c>
      <c r="BA698" s="2">
        <v>1</v>
      </c>
      <c r="BB698" s="2">
        <v>1</v>
      </c>
      <c r="BC698" s="2">
        <v>1</v>
      </c>
      <c r="BD698" s="2" t="s">
        <v>3</v>
      </c>
      <c r="BE698" s="2" t="s">
        <v>3</v>
      </c>
      <c r="BF698" s="2" t="s">
        <v>3</v>
      </c>
      <c r="BG698" s="2" t="s">
        <v>3</v>
      </c>
      <c r="BH698" s="2">
        <v>3</v>
      </c>
      <c r="BI698" s="2">
        <v>1</v>
      </c>
      <c r="BJ698" s="2" t="s">
        <v>749</v>
      </c>
      <c r="BK698" s="2"/>
      <c r="BL698" s="2"/>
      <c r="BM698" s="2">
        <v>10001</v>
      </c>
      <c r="BN698" s="2">
        <v>0</v>
      </c>
      <c r="BO698" s="2" t="s">
        <v>3</v>
      </c>
      <c r="BP698" s="2">
        <v>0</v>
      </c>
      <c r="BQ698" s="2">
        <v>2</v>
      </c>
      <c r="BR698" s="2">
        <v>1</v>
      </c>
      <c r="BS698" s="2">
        <v>1</v>
      </c>
      <c r="BT698" s="2">
        <v>1</v>
      </c>
      <c r="BU698" s="2">
        <v>1</v>
      </c>
      <c r="BV698" s="2">
        <v>1</v>
      </c>
      <c r="BW698" s="2">
        <v>1</v>
      </c>
      <c r="BX698" s="2">
        <v>1</v>
      </c>
      <c r="BY698" s="2" t="s">
        <v>3</v>
      </c>
      <c r="BZ698" s="2">
        <v>108</v>
      </c>
      <c r="CA698" s="2">
        <v>55</v>
      </c>
      <c r="CB698" s="2" t="s">
        <v>3</v>
      </c>
      <c r="CC698" s="2"/>
      <c r="CD698" s="2"/>
      <c r="CE698" s="2">
        <v>0</v>
      </c>
      <c r="CF698" s="2">
        <v>0</v>
      </c>
      <c r="CG698" s="2">
        <v>0</v>
      </c>
      <c r="CH698" s="2"/>
      <c r="CI698" s="2"/>
      <c r="CJ698" s="2"/>
      <c r="CK698" s="2"/>
      <c r="CL698" s="2"/>
      <c r="CM698" s="2">
        <v>0</v>
      </c>
      <c r="CN698" s="2" t="s">
        <v>3</v>
      </c>
      <c r="CO698" s="2">
        <v>0</v>
      </c>
      <c r="CP698" s="2">
        <f t="shared" si="449"/>
        <v>-26686.9</v>
      </c>
      <c r="CQ698" s="2">
        <f t="shared" si="450"/>
        <v>1533.73</v>
      </c>
      <c r="CR698" s="2">
        <f t="shared" si="451"/>
        <v>0</v>
      </c>
      <c r="CS698" s="2">
        <f t="shared" si="452"/>
        <v>0</v>
      </c>
      <c r="CT698" s="2">
        <f t="shared" si="453"/>
        <v>0</v>
      </c>
      <c r="CU698" s="2">
        <f t="shared" si="454"/>
        <v>0</v>
      </c>
      <c r="CV698" s="2">
        <f t="shared" si="455"/>
        <v>0</v>
      </c>
      <c r="CW698" s="2">
        <f t="shared" si="456"/>
        <v>0</v>
      </c>
      <c r="CX698" s="2">
        <f t="shared" si="457"/>
        <v>2.2400000000000002</v>
      </c>
      <c r="CY698" s="2">
        <f t="shared" si="458"/>
        <v>0</v>
      </c>
      <c r="CZ698" s="2">
        <f t="shared" si="459"/>
        <v>0</v>
      </c>
      <c r="DA698" s="2"/>
      <c r="DB698" s="2"/>
      <c r="DC698" s="2" t="s">
        <v>3</v>
      </c>
      <c r="DD698" s="2" t="s">
        <v>3</v>
      </c>
      <c r="DE698" s="2" t="s">
        <v>3</v>
      </c>
      <c r="DF698" s="2" t="s">
        <v>3</v>
      </c>
      <c r="DG698" s="2" t="s">
        <v>3</v>
      </c>
      <c r="DH698" s="2" t="s">
        <v>3</v>
      </c>
      <c r="DI698" s="2" t="s">
        <v>3</v>
      </c>
      <c r="DJ698" s="2" t="s">
        <v>3</v>
      </c>
      <c r="DK698" s="2" t="s">
        <v>3</v>
      </c>
      <c r="DL698" s="2" t="s">
        <v>3</v>
      </c>
      <c r="DM698" s="2" t="s">
        <v>3</v>
      </c>
      <c r="DN698" s="2">
        <v>0</v>
      </c>
      <c r="DO698" s="2">
        <v>0</v>
      </c>
      <c r="DP698" s="2">
        <v>1</v>
      </c>
      <c r="DQ698" s="2">
        <v>1</v>
      </c>
      <c r="DR698" s="2"/>
      <c r="DS698" s="2"/>
      <c r="DT698" s="2"/>
      <c r="DU698" s="2">
        <v>1005</v>
      </c>
      <c r="DV698" s="2" t="s">
        <v>128</v>
      </c>
      <c r="DW698" s="2" t="s">
        <v>128</v>
      </c>
      <c r="DX698" s="2">
        <v>1</v>
      </c>
      <c r="DY698" s="2"/>
      <c r="DZ698" s="2" t="s">
        <v>3</v>
      </c>
      <c r="EA698" s="2" t="s">
        <v>3</v>
      </c>
      <c r="EB698" s="2" t="s">
        <v>3</v>
      </c>
      <c r="EC698" s="2" t="s">
        <v>3</v>
      </c>
      <c r="ED698" s="2"/>
      <c r="EE698" s="2">
        <v>53551115</v>
      </c>
      <c r="EF698" s="2">
        <v>2</v>
      </c>
      <c r="EG698" s="2" t="s">
        <v>38</v>
      </c>
      <c r="EH698" s="2">
        <v>10</v>
      </c>
      <c r="EI698" s="2" t="s">
        <v>503</v>
      </c>
      <c r="EJ698" s="2">
        <v>1</v>
      </c>
      <c r="EK698" s="2">
        <v>10001</v>
      </c>
      <c r="EL698" s="2" t="s">
        <v>503</v>
      </c>
      <c r="EM698" s="2" t="s">
        <v>504</v>
      </c>
      <c r="EN698" s="2"/>
      <c r="EO698" s="2" t="s">
        <v>3</v>
      </c>
      <c r="EP698" s="2"/>
      <c r="EQ698" s="2">
        <v>32768</v>
      </c>
      <c r="ER698" s="2">
        <v>1533.73</v>
      </c>
      <c r="ES698" s="2">
        <v>1533.73</v>
      </c>
      <c r="ET698" s="2">
        <v>0</v>
      </c>
      <c r="EU698" s="2">
        <v>0</v>
      </c>
      <c r="EV698" s="2">
        <v>0</v>
      </c>
      <c r="EW698" s="2">
        <v>0</v>
      </c>
      <c r="EX698" s="2">
        <v>0</v>
      </c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>
        <v>0</v>
      </c>
      <c r="FR698" s="2">
        <f>ROUND(IF(AND(BH698=3,BI698=3),P698,0),2)</f>
        <v>0</v>
      </c>
      <c r="FS698" s="2">
        <v>0</v>
      </c>
      <c r="FT698" s="2"/>
      <c r="FU698" s="2"/>
      <c r="FV698" s="2"/>
      <c r="FW698" s="2"/>
      <c r="FX698" s="2">
        <v>108</v>
      </c>
      <c r="FY698" s="2">
        <v>55</v>
      </c>
      <c r="FZ698" s="2"/>
      <c r="GA698" s="2" t="s">
        <v>3</v>
      </c>
      <c r="GB698" s="2"/>
      <c r="GC698" s="2"/>
      <c r="GD698" s="2">
        <v>1</v>
      </c>
      <c r="GE698" s="2"/>
      <c r="GF698" s="2">
        <v>-1462626660</v>
      </c>
      <c r="GG698" s="2">
        <v>2</v>
      </c>
      <c r="GH698" s="2">
        <v>1</v>
      </c>
      <c r="GI698" s="2">
        <v>-2</v>
      </c>
      <c r="GJ698" s="2">
        <v>0</v>
      </c>
      <c r="GK698" s="2">
        <v>0</v>
      </c>
      <c r="GL698" s="2">
        <f>ROUND(IF(AND(BH698=3,BI698=3,FS698&lt;&gt;0),P698,0),2)</f>
        <v>0</v>
      </c>
      <c r="GM698" s="2">
        <f>ROUND(O698+X698+Y698,2)+GX698</f>
        <v>-26686.9</v>
      </c>
      <c r="GN698" s="2">
        <f>IF(OR(BI698=0,BI698=1),ROUND(O698+X698+Y698,2),0)</f>
        <v>-26686.9</v>
      </c>
      <c r="GO698" s="2">
        <f>IF(BI698=2,ROUND(O698+X698+Y698,2),0)</f>
        <v>0</v>
      </c>
      <c r="GP698" s="2">
        <f>IF(BI698=4,ROUND(O698+X698+Y698,2)+GX698,0)</f>
        <v>0</v>
      </c>
      <c r="GQ698" s="2"/>
      <c r="GR698" s="2">
        <v>0</v>
      </c>
      <c r="GS698" s="2">
        <v>0</v>
      </c>
      <c r="GT698" s="2">
        <v>0</v>
      </c>
      <c r="GU698" s="2" t="s">
        <v>3</v>
      </c>
      <c r="GV698" s="2">
        <f t="shared" si="460"/>
        <v>0</v>
      </c>
      <c r="GW698" s="2">
        <v>1</v>
      </c>
      <c r="GX698" s="2">
        <f>ROUND(HC698*I698,2)</f>
        <v>0</v>
      </c>
      <c r="GY698" s="2"/>
      <c r="GZ698" s="2"/>
      <c r="HA698" s="2">
        <v>0</v>
      </c>
      <c r="HB698" s="2">
        <v>0</v>
      </c>
      <c r="HC698" s="2">
        <f t="shared" si="461"/>
        <v>0</v>
      </c>
      <c r="HD698" s="2"/>
      <c r="HE698" s="2" t="s">
        <v>3</v>
      </c>
      <c r="HF698" s="2" t="s">
        <v>3</v>
      </c>
      <c r="HG698" s="2"/>
      <c r="HH698" s="2"/>
      <c r="HI698" s="2"/>
      <c r="HJ698" s="2"/>
      <c r="HK698" s="2"/>
      <c r="HL698" s="2"/>
      <c r="HM698" s="2" t="s">
        <v>3</v>
      </c>
      <c r="HN698" s="2" t="s">
        <v>505</v>
      </c>
      <c r="HO698" s="2" t="s">
        <v>506</v>
      </c>
      <c r="HP698" s="2" t="s">
        <v>503</v>
      </c>
      <c r="HQ698" s="2" t="s">
        <v>503</v>
      </c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>
        <v>0</v>
      </c>
      <c r="IL698" s="2"/>
      <c r="IM698" s="2"/>
      <c r="IN698" s="2"/>
      <c r="IO698" s="2"/>
      <c r="IP698" s="2"/>
      <c r="IQ698" s="2"/>
      <c r="IR698" s="2"/>
      <c r="IS698" s="2"/>
      <c r="IT698" s="2"/>
      <c r="IU698" s="2"/>
    </row>
    <row r="699" spans="1:255" x14ac:dyDescent="0.2">
      <c r="A699">
        <v>18</v>
      </c>
      <c r="B699">
        <v>1</v>
      </c>
      <c r="C699">
        <v>1204</v>
      </c>
      <c r="E699" t="s">
        <v>768</v>
      </c>
      <c r="F699" t="s">
        <v>747</v>
      </c>
      <c r="G699" t="s">
        <v>748</v>
      </c>
      <c r="H699" t="s">
        <v>128</v>
      </c>
      <c r="I699">
        <f>I697*J699</f>
        <v>-17.399999999999999</v>
      </c>
      <c r="J699">
        <v>-100</v>
      </c>
      <c r="K699">
        <v>-100</v>
      </c>
      <c r="O699">
        <f>ROUND(CP699,0)</f>
        <v>-167861</v>
      </c>
      <c r="P699">
        <f>ROUND(CQ699*I699,0)</f>
        <v>-167861</v>
      </c>
      <c r="Q699">
        <f>ROUND(CR699*I699,0)</f>
        <v>0</v>
      </c>
      <c r="R699">
        <f>ROUND(CS699*I699,0)</f>
        <v>0</v>
      </c>
      <c r="S699">
        <f>ROUND(CT699*I699,0)</f>
        <v>0</v>
      </c>
      <c r="T699">
        <f>ROUND(CU699*I699,0)</f>
        <v>0</v>
      </c>
      <c r="U699">
        <f t="shared" si="444"/>
        <v>0</v>
      </c>
      <c r="V699">
        <f t="shared" si="445"/>
        <v>0</v>
      </c>
      <c r="W699">
        <f>ROUND(CX699*I699,0)</f>
        <v>-39</v>
      </c>
      <c r="X699">
        <f>ROUND(CY699,0)</f>
        <v>0</v>
      </c>
      <c r="Y699">
        <f>ROUND(CZ699,0)</f>
        <v>0</v>
      </c>
      <c r="AA699">
        <v>53551707</v>
      </c>
      <c r="AB699">
        <f t="shared" si="446"/>
        <v>1533.73</v>
      </c>
      <c r="AC699">
        <f t="shared" si="462"/>
        <v>1533.73</v>
      </c>
      <c r="AD699">
        <f t="shared" si="465"/>
        <v>0</v>
      </c>
      <c r="AE699">
        <f t="shared" si="466"/>
        <v>0</v>
      </c>
      <c r="AF699">
        <f t="shared" si="466"/>
        <v>0</v>
      </c>
      <c r="AG699">
        <f t="shared" si="447"/>
        <v>0</v>
      </c>
      <c r="AH699">
        <f t="shared" si="467"/>
        <v>0</v>
      </c>
      <c r="AI699">
        <f t="shared" si="467"/>
        <v>0</v>
      </c>
      <c r="AJ699">
        <f t="shared" si="448"/>
        <v>2.2400000000000002</v>
      </c>
      <c r="AK699">
        <v>1533.73</v>
      </c>
      <c r="AL699">
        <v>1533.73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2.2400000000000002</v>
      </c>
      <c r="AT699">
        <v>108</v>
      </c>
      <c r="AU699">
        <v>55</v>
      </c>
      <c r="AV699">
        <v>1</v>
      </c>
      <c r="AW699">
        <v>1</v>
      </c>
      <c r="AZ699">
        <v>1</v>
      </c>
      <c r="BA699">
        <v>1</v>
      </c>
      <c r="BB699">
        <v>1</v>
      </c>
      <c r="BC699">
        <v>6.29</v>
      </c>
      <c r="BD699" t="s">
        <v>3</v>
      </c>
      <c r="BE699" t="s">
        <v>3</v>
      </c>
      <c r="BF699" t="s">
        <v>3</v>
      </c>
      <c r="BG699" t="s">
        <v>3</v>
      </c>
      <c r="BH699">
        <v>3</v>
      </c>
      <c r="BI699">
        <v>1</v>
      </c>
      <c r="BJ699" t="s">
        <v>749</v>
      </c>
      <c r="BM699">
        <v>10001</v>
      </c>
      <c r="BN699">
        <v>0</v>
      </c>
      <c r="BO699" t="s">
        <v>747</v>
      </c>
      <c r="BP699">
        <v>1</v>
      </c>
      <c r="BQ699">
        <v>2</v>
      </c>
      <c r="BR699">
        <v>1</v>
      </c>
      <c r="BS699">
        <v>1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108</v>
      </c>
      <c r="CA699">
        <v>55</v>
      </c>
      <c r="CB699" t="s">
        <v>3</v>
      </c>
      <c r="CE699">
        <v>0</v>
      </c>
      <c r="CF699">
        <v>0</v>
      </c>
      <c r="CG699">
        <v>0</v>
      </c>
      <c r="CM699">
        <v>0</v>
      </c>
      <c r="CN699" t="s">
        <v>3</v>
      </c>
      <c r="CO699">
        <v>0</v>
      </c>
      <c r="CP699">
        <f t="shared" si="449"/>
        <v>-167861</v>
      </c>
      <c r="CQ699">
        <f t="shared" si="450"/>
        <v>9647.1617000000006</v>
      </c>
      <c r="CR699">
        <f t="shared" si="451"/>
        <v>0</v>
      </c>
      <c r="CS699">
        <f t="shared" si="452"/>
        <v>0</v>
      </c>
      <c r="CT699">
        <f t="shared" si="453"/>
        <v>0</v>
      </c>
      <c r="CU699">
        <f t="shared" si="454"/>
        <v>0</v>
      </c>
      <c r="CV699">
        <f t="shared" si="455"/>
        <v>0</v>
      </c>
      <c r="CW699">
        <f t="shared" si="456"/>
        <v>0</v>
      </c>
      <c r="CX699">
        <f t="shared" si="457"/>
        <v>2.2400000000000002</v>
      </c>
      <c r="CY699">
        <f t="shared" si="458"/>
        <v>0</v>
      </c>
      <c r="CZ699">
        <f t="shared" si="459"/>
        <v>0</v>
      </c>
      <c r="DC699" t="s">
        <v>3</v>
      </c>
      <c r="DD699" t="s">
        <v>3</v>
      </c>
      <c r="DE699" t="s">
        <v>3</v>
      </c>
      <c r="DF699" t="s">
        <v>3</v>
      </c>
      <c r="DG699" t="s">
        <v>3</v>
      </c>
      <c r="DH699" t="s">
        <v>3</v>
      </c>
      <c r="DI699" t="s">
        <v>3</v>
      </c>
      <c r="DJ699" t="s">
        <v>3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1005</v>
      </c>
      <c r="DV699" t="s">
        <v>128</v>
      </c>
      <c r="DW699" t="s">
        <v>128</v>
      </c>
      <c r="DX699">
        <v>1</v>
      </c>
      <c r="DZ699" t="s">
        <v>3</v>
      </c>
      <c r="EA699" t="s">
        <v>3</v>
      </c>
      <c r="EB699" t="s">
        <v>3</v>
      </c>
      <c r="EC699" t="s">
        <v>3</v>
      </c>
      <c r="EE699">
        <v>53551115</v>
      </c>
      <c r="EF699">
        <v>2</v>
      </c>
      <c r="EG699" t="s">
        <v>38</v>
      </c>
      <c r="EH699">
        <v>10</v>
      </c>
      <c r="EI699" t="s">
        <v>503</v>
      </c>
      <c r="EJ699">
        <v>1</v>
      </c>
      <c r="EK699">
        <v>10001</v>
      </c>
      <c r="EL699" t="s">
        <v>503</v>
      </c>
      <c r="EM699" t="s">
        <v>504</v>
      </c>
      <c r="EO699" t="s">
        <v>3</v>
      </c>
      <c r="EQ699">
        <v>32768</v>
      </c>
      <c r="ER699">
        <v>1533.73</v>
      </c>
      <c r="ES699">
        <v>1533.73</v>
      </c>
      <c r="ET699">
        <v>0</v>
      </c>
      <c r="EU699">
        <v>0</v>
      </c>
      <c r="EV699">
        <v>0</v>
      </c>
      <c r="EW699">
        <v>0</v>
      </c>
      <c r="EX699">
        <v>0</v>
      </c>
      <c r="FQ699">
        <v>0</v>
      </c>
      <c r="FR699">
        <f>ROUND(IF(AND(BH699=3,BI699=3),P699,0),0)</f>
        <v>0</v>
      </c>
      <c r="FS699">
        <v>0</v>
      </c>
      <c r="FX699">
        <v>108</v>
      </c>
      <c r="FY699">
        <v>55</v>
      </c>
      <c r="GA699" t="s">
        <v>3</v>
      </c>
      <c r="GD699">
        <v>1</v>
      </c>
      <c r="GF699">
        <v>-1462626660</v>
      </c>
      <c r="GG699">
        <v>2</v>
      </c>
      <c r="GH699">
        <v>1</v>
      </c>
      <c r="GI699">
        <v>2</v>
      </c>
      <c r="GJ699">
        <v>0</v>
      </c>
      <c r="GK699">
        <v>0</v>
      </c>
      <c r="GL699">
        <f>ROUND(IF(AND(BH699=3,BI699=3,FS699&lt;&gt;0),P699,0),0)</f>
        <v>0</v>
      </c>
      <c r="GM699">
        <f>ROUND(O699+X699+Y699,0)+GX699</f>
        <v>-167861</v>
      </c>
      <c r="GN699">
        <f>IF(OR(BI699=0,BI699=1),ROUND(O699+X699+Y699,0),0)</f>
        <v>-167861</v>
      </c>
      <c r="GO699">
        <f>IF(BI699=2,ROUND(O699+X699+Y699,0),0)</f>
        <v>0</v>
      </c>
      <c r="GP699">
        <f>IF(BI699=4,ROUND(O699+X699+Y699,0)+GX699,0)</f>
        <v>0</v>
      </c>
      <c r="GR699">
        <v>0</v>
      </c>
      <c r="GS699">
        <v>0</v>
      </c>
      <c r="GT699">
        <v>0</v>
      </c>
      <c r="GU699" t="s">
        <v>3</v>
      </c>
      <c r="GV699">
        <f t="shared" si="460"/>
        <v>0</v>
      </c>
      <c r="GW699">
        <v>1</v>
      </c>
      <c r="GX699">
        <f>ROUND(HC699*I699,0)</f>
        <v>0</v>
      </c>
      <c r="HA699">
        <v>0</v>
      </c>
      <c r="HB699">
        <v>0</v>
      </c>
      <c r="HC699">
        <f t="shared" si="461"/>
        <v>0</v>
      </c>
      <c r="HE699" t="s">
        <v>3</v>
      </c>
      <c r="HF699" t="s">
        <v>3</v>
      </c>
      <c r="HM699" t="s">
        <v>3</v>
      </c>
      <c r="HN699" t="s">
        <v>505</v>
      </c>
      <c r="HO699" t="s">
        <v>506</v>
      </c>
      <c r="HP699" t="s">
        <v>503</v>
      </c>
      <c r="HQ699" t="s">
        <v>503</v>
      </c>
      <c r="IK699">
        <v>0</v>
      </c>
    </row>
    <row r="700" spans="1:255" x14ac:dyDescent="0.2">
      <c r="A700" s="2">
        <v>18</v>
      </c>
      <c r="B700" s="2">
        <v>1</v>
      </c>
      <c r="C700" s="2">
        <v>1190</v>
      </c>
      <c r="D700" s="2"/>
      <c r="E700" s="2" t="s">
        <v>769</v>
      </c>
      <c r="F700" s="2" t="s">
        <v>751</v>
      </c>
      <c r="G700" s="2" t="s">
        <v>752</v>
      </c>
      <c r="H700" s="2" t="s">
        <v>128</v>
      </c>
      <c r="I700" s="2">
        <f>I696*J700</f>
        <v>17.399999999999999</v>
      </c>
      <c r="J700" s="2">
        <v>100</v>
      </c>
      <c r="K700" s="2">
        <v>100</v>
      </c>
      <c r="L700" s="2"/>
      <c r="M700" s="2"/>
      <c r="N700" s="2"/>
      <c r="O700" s="2">
        <f>ROUND(CP700,2)</f>
        <v>42146.8</v>
      </c>
      <c r="P700" s="2">
        <f>ROUND(CQ700*I700,2)</f>
        <v>42146.8</v>
      </c>
      <c r="Q700" s="2">
        <f>ROUND(CR700*I700,2)</f>
        <v>0</v>
      </c>
      <c r="R700" s="2">
        <f>ROUND(CS700*I700,2)</f>
        <v>0</v>
      </c>
      <c r="S700" s="2">
        <f>ROUND(CT700*I700,2)</f>
        <v>0</v>
      </c>
      <c r="T700" s="2">
        <f>ROUND(CU700*I700,2)</f>
        <v>0</v>
      </c>
      <c r="U700" s="2">
        <f t="shared" si="444"/>
        <v>0</v>
      </c>
      <c r="V700" s="2">
        <f t="shared" si="445"/>
        <v>0</v>
      </c>
      <c r="W700" s="2">
        <f>ROUND(CX700*I700,2)</f>
        <v>33.58</v>
      </c>
      <c r="X700" s="2">
        <f>ROUND(CY700,2)</f>
        <v>0</v>
      </c>
      <c r="Y700" s="2">
        <f>ROUND(CZ700,2)</f>
        <v>0</v>
      </c>
      <c r="Z700" s="2"/>
      <c r="AA700" s="2">
        <v>53551706</v>
      </c>
      <c r="AB700" s="2">
        <f t="shared" si="446"/>
        <v>2422.23</v>
      </c>
      <c r="AC700" s="2">
        <f t="shared" si="462"/>
        <v>2422.23</v>
      </c>
      <c r="AD700" s="2">
        <f t="shared" si="465"/>
        <v>0</v>
      </c>
      <c r="AE700" s="2">
        <f t="shared" si="466"/>
        <v>0</v>
      </c>
      <c r="AF700" s="2">
        <f t="shared" si="466"/>
        <v>0</v>
      </c>
      <c r="AG700" s="2">
        <f t="shared" si="447"/>
        <v>0</v>
      </c>
      <c r="AH700" s="2">
        <f t="shared" si="467"/>
        <v>0</v>
      </c>
      <c r="AI700" s="2">
        <f t="shared" si="467"/>
        <v>0</v>
      </c>
      <c r="AJ700" s="2">
        <f t="shared" si="448"/>
        <v>1.93</v>
      </c>
      <c r="AK700" s="2">
        <v>2422.23</v>
      </c>
      <c r="AL700" s="2">
        <v>2422.23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1.93</v>
      </c>
      <c r="AT700" s="2">
        <v>108</v>
      </c>
      <c r="AU700" s="2">
        <v>55</v>
      </c>
      <c r="AV700" s="2">
        <v>1</v>
      </c>
      <c r="AW700" s="2">
        <v>1</v>
      </c>
      <c r="AX700" s="2"/>
      <c r="AY700" s="2"/>
      <c r="AZ700" s="2">
        <v>1</v>
      </c>
      <c r="BA700" s="2">
        <v>1</v>
      </c>
      <c r="BB700" s="2">
        <v>1</v>
      </c>
      <c r="BC700" s="2">
        <v>1</v>
      </c>
      <c r="BD700" s="2" t="s">
        <v>3</v>
      </c>
      <c r="BE700" s="2" t="s">
        <v>3</v>
      </c>
      <c r="BF700" s="2" t="s">
        <v>3</v>
      </c>
      <c r="BG700" s="2" t="s">
        <v>3</v>
      </c>
      <c r="BH700" s="2">
        <v>3</v>
      </c>
      <c r="BI700" s="2">
        <v>1</v>
      </c>
      <c r="BJ700" s="2" t="s">
        <v>753</v>
      </c>
      <c r="BK700" s="2"/>
      <c r="BL700" s="2"/>
      <c r="BM700" s="2">
        <v>10001</v>
      </c>
      <c r="BN700" s="2">
        <v>0</v>
      </c>
      <c r="BO700" s="2" t="s">
        <v>3</v>
      </c>
      <c r="BP700" s="2">
        <v>0</v>
      </c>
      <c r="BQ700" s="2">
        <v>2</v>
      </c>
      <c r="BR700" s="2">
        <v>0</v>
      </c>
      <c r="BS700" s="2">
        <v>1</v>
      </c>
      <c r="BT700" s="2">
        <v>1</v>
      </c>
      <c r="BU700" s="2">
        <v>1</v>
      </c>
      <c r="BV700" s="2">
        <v>1</v>
      </c>
      <c r="BW700" s="2">
        <v>1</v>
      </c>
      <c r="BX700" s="2">
        <v>1</v>
      </c>
      <c r="BY700" s="2" t="s">
        <v>3</v>
      </c>
      <c r="BZ700" s="2">
        <v>108</v>
      </c>
      <c r="CA700" s="2">
        <v>55</v>
      </c>
      <c r="CB700" s="2" t="s">
        <v>3</v>
      </c>
      <c r="CC700" s="2"/>
      <c r="CD700" s="2"/>
      <c r="CE700" s="2">
        <v>0</v>
      </c>
      <c r="CF700" s="2">
        <v>0</v>
      </c>
      <c r="CG700" s="2">
        <v>0</v>
      </c>
      <c r="CH700" s="2"/>
      <c r="CI700" s="2"/>
      <c r="CJ700" s="2"/>
      <c r="CK700" s="2"/>
      <c r="CL700" s="2"/>
      <c r="CM700" s="2">
        <v>0</v>
      </c>
      <c r="CN700" s="2" t="s">
        <v>3</v>
      </c>
      <c r="CO700" s="2">
        <v>0</v>
      </c>
      <c r="CP700" s="2">
        <f t="shared" si="449"/>
        <v>42146.8</v>
      </c>
      <c r="CQ700" s="2">
        <f t="shared" si="450"/>
        <v>2422.23</v>
      </c>
      <c r="CR700" s="2">
        <f t="shared" si="451"/>
        <v>0</v>
      </c>
      <c r="CS700" s="2">
        <f t="shared" si="452"/>
        <v>0</v>
      </c>
      <c r="CT700" s="2">
        <f t="shared" si="453"/>
        <v>0</v>
      </c>
      <c r="CU700" s="2">
        <f t="shared" si="454"/>
        <v>0</v>
      </c>
      <c r="CV700" s="2">
        <f t="shared" si="455"/>
        <v>0</v>
      </c>
      <c r="CW700" s="2">
        <f t="shared" si="456"/>
        <v>0</v>
      </c>
      <c r="CX700" s="2">
        <f t="shared" si="457"/>
        <v>1.93</v>
      </c>
      <c r="CY700" s="2">
        <f t="shared" si="458"/>
        <v>0</v>
      </c>
      <c r="CZ700" s="2">
        <f t="shared" si="459"/>
        <v>0</v>
      </c>
      <c r="DA700" s="2"/>
      <c r="DB700" s="2"/>
      <c r="DC700" s="2" t="s">
        <v>3</v>
      </c>
      <c r="DD700" s="2" t="s">
        <v>3</v>
      </c>
      <c r="DE700" s="2" t="s">
        <v>3</v>
      </c>
      <c r="DF700" s="2" t="s">
        <v>3</v>
      </c>
      <c r="DG700" s="2" t="s">
        <v>3</v>
      </c>
      <c r="DH700" s="2" t="s">
        <v>3</v>
      </c>
      <c r="DI700" s="2" t="s">
        <v>3</v>
      </c>
      <c r="DJ700" s="2" t="s">
        <v>3</v>
      </c>
      <c r="DK700" s="2" t="s">
        <v>3</v>
      </c>
      <c r="DL700" s="2" t="s">
        <v>3</v>
      </c>
      <c r="DM700" s="2" t="s">
        <v>3</v>
      </c>
      <c r="DN700" s="2">
        <v>0</v>
      </c>
      <c r="DO700" s="2">
        <v>0</v>
      </c>
      <c r="DP700" s="2">
        <v>1</v>
      </c>
      <c r="DQ700" s="2">
        <v>1</v>
      </c>
      <c r="DR700" s="2"/>
      <c r="DS700" s="2"/>
      <c r="DT700" s="2"/>
      <c r="DU700" s="2">
        <v>1005</v>
      </c>
      <c r="DV700" s="2" t="s">
        <v>128</v>
      </c>
      <c r="DW700" s="2" t="s">
        <v>128</v>
      </c>
      <c r="DX700" s="2">
        <v>1</v>
      </c>
      <c r="DY700" s="2"/>
      <c r="DZ700" s="2" t="s">
        <v>3</v>
      </c>
      <c r="EA700" s="2" t="s">
        <v>3</v>
      </c>
      <c r="EB700" s="2" t="s">
        <v>3</v>
      </c>
      <c r="EC700" s="2" t="s">
        <v>3</v>
      </c>
      <c r="ED700" s="2"/>
      <c r="EE700" s="2">
        <v>53551115</v>
      </c>
      <c r="EF700" s="2">
        <v>2</v>
      </c>
      <c r="EG700" s="2" t="s">
        <v>38</v>
      </c>
      <c r="EH700" s="2">
        <v>10</v>
      </c>
      <c r="EI700" s="2" t="s">
        <v>503</v>
      </c>
      <c r="EJ700" s="2">
        <v>1</v>
      </c>
      <c r="EK700" s="2">
        <v>10001</v>
      </c>
      <c r="EL700" s="2" t="s">
        <v>503</v>
      </c>
      <c r="EM700" s="2" t="s">
        <v>504</v>
      </c>
      <c r="EN700" s="2"/>
      <c r="EO700" s="2" t="s">
        <v>3</v>
      </c>
      <c r="EP700" s="2"/>
      <c r="EQ700" s="2">
        <v>0</v>
      </c>
      <c r="ER700" s="2">
        <v>2422.23</v>
      </c>
      <c r="ES700" s="2">
        <v>2422.23</v>
      </c>
      <c r="ET700" s="2">
        <v>0</v>
      </c>
      <c r="EU700" s="2">
        <v>0</v>
      </c>
      <c r="EV700" s="2">
        <v>0</v>
      </c>
      <c r="EW700" s="2">
        <v>0</v>
      </c>
      <c r="EX700" s="2">
        <v>0</v>
      </c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>
        <v>0</v>
      </c>
      <c r="FR700" s="2">
        <f>ROUND(IF(AND(BH700=3,BI700=3),P700,0),2)</f>
        <v>0</v>
      </c>
      <c r="FS700" s="2">
        <v>0</v>
      </c>
      <c r="FT700" s="2"/>
      <c r="FU700" s="2"/>
      <c r="FV700" s="2"/>
      <c r="FW700" s="2"/>
      <c r="FX700" s="2">
        <v>108</v>
      </c>
      <c r="FY700" s="2">
        <v>55</v>
      </c>
      <c r="FZ700" s="2"/>
      <c r="GA700" s="2" t="s">
        <v>3</v>
      </c>
      <c r="GB700" s="2"/>
      <c r="GC700" s="2"/>
      <c r="GD700" s="2">
        <v>1</v>
      </c>
      <c r="GE700" s="2"/>
      <c r="GF700" s="2">
        <v>1019037866</v>
      </c>
      <c r="GG700" s="2">
        <v>2</v>
      </c>
      <c r="GH700" s="2">
        <v>1</v>
      </c>
      <c r="GI700" s="2">
        <v>-2</v>
      </c>
      <c r="GJ700" s="2">
        <v>0</v>
      </c>
      <c r="GK700" s="2">
        <v>0</v>
      </c>
      <c r="GL700" s="2">
        <f>ROUND(IF(AND(BH700=3,BI700=3,FS700&lt;&gt;0),P700,0),2)</f>
        <v>0</v>
      </c>
      <c r="GM700" s="2">
        <f>ROUND(O700+X700+Y700,2)+GX700</f>
        <v>42146.8</v>
      </c>
      <c r="GN700" s="2">
        <f>IF(OR(BI700=0,BI700=1),ROUND(O700+X700+Y700,2),0)</f>
        <v>42146.8</v>
      </c>
      <c r="GO700" s="2">
        <f>IF(BI700=2,ROUND(O700+X700+Y700,2),0)</f>
        <v>0</v>
      </c>
      <c r="GP700" s="2">
        <f>IF(BI700=4,ROUND(O700+X700+Y700,2)+GX700,0)</f>
        <v>0</v>
      </c>
      <c r="GQ700" s="2"/>
      <c r="GR700" s="2">
        <v>0</v>
      </c>
      <c r="GS700" s="2">
        <v>0</v>
      </c>
      <c r="GT700" s="2">
        <v>0</v>
      </c>
      <c r="GU700" s="2" t="s">
        <v>3</v>
      </c>
      <c r="GV700" s="2">
        <f t="shared" si="460"/>
        <v>0</v>
      </c>
      <c r="GW700" s="2">
        <v>1</v>
      </c>
      <c r="GX700" s="2">
        <f>ROUND(HC700*I700,2)</f>
        <v>0</v>
      </c>
      <c r="GY700" s="2"/>
      <c r="GZ700" s="2"/>
      <c r="HA700" s="2">
        <v>0</v>
      </c>
      <c r="HB700" s="2">
        <v>0</v>
      </c>
      <c r="HC700" s="2">
        <f t="shared" si="461"/>
        <v>0</v>
      </c>
      <c r="HD700" s="2"/>
      <c r="HE700" s="2" t="s">
        <v>3</v>
      </c>
      <c r="HF700" s="2" t="s">
        <v>3</v>
      </c>
      <c r="HG700" s="2"/>
      <c r="HH700" s="2"/>
      <c r="HI700" s="2"/>
      <c r="HJ700" s="2"/>
      <c r="HK700" s="2"/>
      <c r="HL700" s="2"/>
      <c r="HM700" s="2" t="s">
        <v>3</v>
      </c>
      <c r="HN700" s="2" t="s">
        <v>505</v>
      </c>
      <c r="HO700" s="2" t="s">
        <v>506</v>
      </c>
      <c r="HP700" s="2" t="s">
        <v>503</v>
      </c>
      <c r="HQ700" s="2" t="s">
        <v>503</v>
      </c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>
        <v>0</v>
      </c>
      <c r="IL700" s="2"/>
      <c r="IM700" s="2"/>
      <c r="IN700" s="2"/>
      <c r="IO700" s="2"/>
      <c r="IP700" s="2"/>
      <c r="IQ700" s="2"/>
      <c r="IR700" s="2"/>
      <c r="IS700" s="2"/>
      <c r="IT700" s="2"/>
      <c r="IU700" s="2"/>
    </row>
    <row r="701" spans="1:255" x14ac:dyDescent="0.2">
      <c r="A701">
        <v>18</v>
      </c>
      <c r="B701">
        <v>1</v>
      </c>
      <c r="C701">
        <v>1205</v>
      </c>
      <c r="E701" t="s">
        <v>769</v>
      </c>
      <c r="F701" t="s">
        <v>751</v>
      </c>
      <c r="G701" t="s">
        <v>752</v>
      </c>
      <c r="H701" t="s">
        <v>128</v>
      </c>
      <c r="I701">
        <f>I697*J701</f>
        <v>17.399999999999999</v>
      </c>
      <c r="J701">
        <v>100</v>
      </c>
      <c r="K701">
        <v>100</v>
      </c>
      <c r="O701">
        <f>ROUND(CP701,0)</f>
        <v>258781</v>
      </c>
      <c r="P701">
        <f>ROUND(CQ701*I701,0)</f>
        <v>258781</v>
      </c>
      <c r="Q701">
        <f>ROUND(CR701*I701,0)</f>
        <v>0</v>
      </c>
      <c r="R701">
        <f>ROUND(CS701*I701,0)</f>
        <v>0</v>
      </c>
      <c r="S701">
        <f>ROUND(CT701*I701,0)</f>
        <v>0</v>
      </c>
      <c r="T701">
        <f>ROUND(CU701*I701,0)</f>
        <v>0</v>
      </c>
      <c r="U701">
        <f t="shared" si="444"/>
        <v>0</v>
      </c>
      <c r="V701">
        <f t="shared" si="445"/>
        <v>0</v>
      </c>
      <c r="W701">
        <f>ROUND(CX701*I701,0)</f>
        <v>34</v>
      </c>
      <c r="X701">
        <f>ROUND(CY701,0)</f>
        <v>0</v>
      </c>
      <c r="Y701">
        <f>ROUND(CZ701,0)</f>
        <v>0</v>
      </c>
      <c r="AA701">
        <v>53551707</v>
      </c>
      <c r="AB701">
        <f t="shared" si="446"/>
        <v>2422.23</v>
      </c>
      <c r="AC701">
        <f t="shared" si="462"/>
        <v>2422.23</v>
      </c>
      <c r="AD701">
        <f t="shared" si="465"/>
        <v>0</v>
      </c>
      <c r="AE701">
        <f t="shared" si="466"/>
        <v>0</v>
      </c>
      <c r="AF701">
        <f t="shared" si="466"/>
        <v>0</v>
      </c>
      <c r="AG701">
        <f t="shared" si="447"/>
        <v>0</v>
      </c>
      <c r="AH701">
        <f t="shared" si="467"/>
        <v>0</v>
      </c>
      <c r="AI701">
        <f t="shared" si="467"/>
        <v>0</v>
      </c>
      <c r="AJ701">
        <f t="shared" si="448"/>
        <v>1.93</v>
      </c>
      <c r="AK701">
        <v>2422.23</v>
      </c>
      <c r="AL701">
        <v>2422.23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1.93</v>
      </c>
      <c r="AT701">
        <v>108</v>
      </c>
      <c r="AU701">
        <v>55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6.14</v>
      </c>
      <c r="BD701" t="s">
        <v>3</v>
      </c>
      <c r="BE701" t="s">
        <v>3</v>
      </c>
      <c r="BF701" t="s">
        <v>3</v>
      </c>
      <c r="BG701" t="s">
        <v>3</v>
      </c>
      <c r="BH701">
        <v>3</v>
      </c>
      <c r="BI701">
        <v>1</v>
      </c>
      <c r="BJ701" t="s">
        <v>753</v>
      </c>
      <c r="BM701">
        <v>10001</v>
      </c>
      <c r="BN701">
        <v>0</v>
      </c>
      <c r="BO701" t="s">
        <v>30</v>
      </c>
      <c r="BP701">
        <v>1</v>
      </c>
      <c r="BQ701">
        <v>2</v>
      </c>
      <c r="BR701">
        <v>0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108</v>
      </c>
      <c r="CA701">
        <v>55</v>
      </c>
      <c r="CB701" t="s">
        <v>3</v>
      </c>
      <c r="CE701">
        <v>0</v>
      </c>
      <c r="CF701">
        <v>0</v>
      </c>
      <c r="CG701">
        <v>0</v>
      </c>
      <c r="CM701">
        <v>0</v>
      </c>
      <c r="CN701" t="s">
        <v>3</v>
      </c>
      <c r="CO701">
        <v>0</v>
      </c>
      <c r="CP701">
        <f t="shared" si="449"/>
        <v>258781</v>
      </c>
      <c r="CQ701">
        <f t="shared" si="450"/>
        <v>14872.492199999999</v>
      </c>
      <c r="CR701">
        <f t="shared" si="451"/>
        <v>0</v>
      </c>
      <c r="CS701">
        <f t="shared" si="452"/>
        <v>0</v>
      </c>
      <c r="CT701">
        <f t="shared" si="453"/>
        <v>0</v>
      </c>
      <c r="CU701">
        <f t="shared" si="454"/>
        <v>0</v>
      </c>
      <c r="CV701">
        <f t="shared" si="455"/>
        <v>0</v>
      </c>
      <c r="CW701">
        <f t="shared" si="456"/>
        <v>0</v>
      </c>
      <c r="CX701">
        <f t="shared" si="457"/>
        <v>1.93</v>
      </c>
      <c r="CY701">
        <f t="shared" si="458"/>
        <v>0</v>
      </c>
      <c r="CZ701">
        <f t="shared" si="459"/>
        <v>0</v>
      </c>
      <c r="DC701" t="s">
        <v>3</v>
      </c>
      <c r="DD701" t="s">
        <v>3</v>
      </c>
      <c r="DE701" t="s">
        <v>3</v>
      </c>
      <c r="DF701" t="s">
        <v>3</v>
      </c>
      <c r="DG701" t="s">
        <v>3</v>
      </c>
      <c r="DH701" t="s">
        <v>3</v>
      </c>
      <c r="DI701" t="s">
        <v>3</v>
      </c>
      <c r="DJ701" t="s">
        <v>3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1005</v>
      </c>
      <c r="DV701" t="s">
        <v>128</v>
      </c>
      <c r="DW701" t="s">
        <v>128</v>
      </c>
      <c r="DX701">
        <v>1</v>
      </c>
      <c r="DZ701" t="s">
        <v>3</v>
      </c>
      <c r="EA701" t="s">
        <v>3</v>
      </c>
      <c r="EB701" t="s">
        <v>3</v>
      </c>
      <c r="EC701" t="s">
        <v>3</v>
      </c>
      <c r="EE701">
        <v>53551115</v>
      </c>
      <c r="EF701">
        <v>2</v>
      </c>
      <c r="EG701" t="s">
        <v>38</v>
      </c>
      <c r="EH701">
        <v>10</v>
      </c>
      <c r="EI701" t="s">
        <v>503</v>
      </c>
      <c r="EJ701">
        <v>1</v>
      </c>
      <c r="EK701">
        <v>10001</v>
      </c>
      <c r="EL701" t="s">
        <v>503</v>
      </c>
      <c r="EM701" t="s">
        <v>504</v>
      </c>
      <c r="EO701" t="s">
        <v>3</v>
      </c>
      <c r="EQ701">
        <v>0</v>
      </c>
      <c r="ER701">
        <v>2422.23</v>
      </c>
      <c r="ES701">
        <v>2422.23</v>
      </c>
      <c r="ET701">
        <v>0</v>
      </c>
      <c r="EU701">
        <v>0</v>
      </c>
      <c r="EV701">
        <v>0</v>
      </c>
      <c r="EW701">
        <v>0</v>
      </c>
      <c r="EX701">
        <v>0</v>
      </c>
      <c r="FQ701">
        <v>0</v>
      </c>
      <c r="FR701">
        <f>ROUND(IF(AND(BH701=3,BI701=3),P701,0),0)</f>
        <v>0</v>
      </c>
      <c r="FS701">
        <v>0</v>
      </c>
      <c r="FX701">
        <v>108</v>
      </c>
      <c r="FY701">
        <v>55</v>
      </c>
      <c r="GA701" t="s">
        <v>3</v>
      </c>
      <c r="GD701">
        <v>1</v>
      </c>
      <c r="GF701">
        <v>1019037866</v>
      </c>
      <c r="GG701">
        <v>2</v>
      </c>
      <c r="GH701">
        <v>1</v>
      </c>
      <c r="GI701">
        <v>5</v>
      </c>
      <c r="GJ701">
        <v>0</v>
      </c>
      <c r="GK701">
        <v>0</v>
      </c>
      <c r="GL701">
        <f>ROUND(IF(AND(BH701=3,BI701=3,FS701&lt;&gt;0),P701,0),0)</f>
        <v>0</v>
      </c>
      <c r="GM701">
        <f>ROUND(O701+X701+Y701,0)+GX701</f>
        <v>258781</v>
      </c>
      <c r="GN701">
        <f>IF(OR(BI701=0,BI701=1),ROUND(O701+X701+Y701,0),0)</f>
        <v>258781</v>
      </c>
      <c r="GO701">
        <f>IF(BI701=2,ROUND(O701+X701+Y701,0),0)</f>
        <v>0</v>
      </c>
      <c r="GP701">
        <f>IF(BI701=4,ROUND(O701+X701+Y701,0)+GX701,0)</f>
        <v>0</v>
      </c>
      <c r="GR701">
        <v>0</v>
      </c>
      <c r="GS701">
        <v>3</v>
      </c>
      <c r="GT701">
        <v>0</v>
      </c>
      <c r="GU701" t="s">
        <v>3</v>
      </c>
      <c r="GV701">
        <f t="shared" si="460"/>
        <v>0</v>
      </c>
      <c r="GW701">
        <v>1</v>
      </c>
      <c r="GX701">
        <f>ROUND(HC701*I701,0)</f>
        <v>0</v>
      </c>
      <c r="HA701">
        <v>0</v>
      </c>
      <c r="HB701">
        <v>0</v>
      </c>
      <c r="HC701">
        <f t="shared" si="461"/>
        <v>0</v>
      </c>
      <c r="HE701" t="s">
        <v>3</v>
      </c>
      <c r="HF701" t="s">
        <v>3</v>
      </c>
      <c r="HM701" t="s">
        <v>3</v>
      </c>
      <c r="HN701" t="s">
        <v>505</v>
      </c>
      <c r="HO701" t="s">
        <v>506</v>
      </c>
      <c r="HP701" t="s">
        <v>503</v>
      </c>
      <c r="HQ701" t="s">
        <v>503</v>
      </c>
      <c r="IK701">
        <v>0</v>
      </c>
    </row>
    <row r="702" spans="1:255" x14ac:dyDescent="0.2">
      <c r="A702" s="2">
        <v>18</v>
      </c>
      <c r="B702" s="2">
        <v>1</v>
      </c>
      <c r="C702" s="2">
        <v>1191</v>
      </c>
      <c r="D702" s="2"/>
      <c r="E702" s="2" t="s">
        <v>770</v>
      </c>
      <c r="F702" s="2" t="s">
        <v>222</v>
      </c>
      <c r="G702" s="2" t="s">
        <v>223</v>
      </c>
      <c r="H702" s="2" t="s">
        <v>160</v>
      </c>
      <c r="I702" s="2">
        <f>I696*J702</f>
        <v>12</v>
      </c>
      <c r="J702" s="2">
        <v>68.965517241379317</v>
      </c>
      <c r="K702" s="2">
        <v>68.965517000000006</v>
      </c>
      <c r="L702" s="2"/>
      <c r="M702" s="2"/>
      <c r="N702" s="2"/>
      <c r="O702" s="2">
        <f>ROUND(CP702,2)</f>
        <v>114024</v>
      </c>
      <c r="P702" s="2">
        <f>ROUND(ROUND(CQ702*I702,0)/BC702,2)</f>
        <v>114024</v>
      </c>
      <c r="Q702" s="2">
        <f>ROUND(CR702*I702,2)</f>
        <v>0</v>
      </c>
      <c r="R702" s="2">
        <f>ROUND(CS702*I702,2)</f>
        <v>0</v>
      </c>
      <c r="S702" s="2">
        <f>ROUND(CT702*I702,2)</f>
        <v>0</v>
      </c>
      <c r="T702" s="2">
        <f>ROUND(CU702*I702,2)</f>
        <v>0</v>
      </c>
      <c r="U702" s="2">
        <f t="shared" si="444"/>
        <v>0</v>
      </c>
      <c r="V702" s="2">
        <f t="shared" si="445"/>
        <v>0</v>
      </c>
      <c r="W702" s="2">
        <f>ROUND(CX702*I702,2)</f>
        <v>0</v>
      </c>
      <c r="X702" s="2">
        <f>ROUND(CY702,2)</f>
        <v>0</v>
      </c>
      <c r="Y702" s="2">
        <f>ROUND(CZ702,2)</f>
        <v>0</v>
      </c>
      <c r="Z702" s="2"/>
      <c r="AA702" s="2">
        <v>53551706</v>
      </c>
      <c r="AB702" s="2">
        <f t="shared" si="446"/>
        <v>9501.98</v>
      </c>
      <c r="AC702" s="2">
        <f t="shared" si="462"/>
        <v>9501.98</v>
      </c>
      <c r="AD702" s="2">
        <f t="shared" si="465"/>
        <v>0</v>
      </c>
      <c r="AE702" s="2">
        <f t="shared" si="466"/>
        <v>0</v>
      </c>
      <c r="AF702" s="2">
        <f t="shared" si="466"/>
        <v>0</v>
      </c>
      <c r="AG702" s="2">
        <f t="shared" si="447"/>
        <v>0</v>
      </c>
      <c r="AH702" s="2">
        <f t="shared" si="467"/>
        <v>0</v>
      </c>
      <c r="AI702" s="2">
        <f t="shared" si="467"/>
        <v>0</v>
      </c>
      <c r="AJ702" s="2">
        <f t="shared" si="448"/>
        <v>0</v>
      </c>
      <c r="AK702" s="2">
        <v>9501.98</v>
      </c>
      <c r="AL702" s="2">
        <v>9501.98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108</v>
      </c>
      <c r="AU702" s="2">
        <v>55</v>
      </c>
      <c r="AV702" s="2">
        <v>1</v>
      </c>
      <c r="AW702" s="2">
        <v>1</v>
      </c>
      <c r="AX702" s="2"/>
      <c r="AY702" s="2"/>
      <c r="AZ702" s="2">
        <v>1</v>
      </c>
      <c r="BA702" s="2">
        <v>1</v>
      </c>
      <c r="BB702" s="2">
        <v>1</v>
      </c>
      <c r="BC702" s="2">
        <v>1</v>
      </c>
      <c r="BD702" s="2" t="s">
        <v>3</v>
      </c>
      <c r="BE702" s="2" t="s">
        <v>3</v>
      </c>
      <c r="BF702" s="2" t="s">
        <v>3</v>
      </c>
      <c r="BG702" s="2" t="s">
        <v>3</v>
      </c>
      <c r="BH702" s="2">
        <v>3</v>
      </c>
      <c r="BI702" s="2">
        <v>1</v>
      </c>
      <c r="BJ702" s="2" t="s">
        <v>224</v>
      </c>
      <c r="BK702" s="2"/>
      <c r="BL702" s="2"/>
      <c r="BM702" s="2">
        <v>10001</v>
      </c>
      <c r="BN702" s="2">
        <v>0</v>
      </c>
      <c r="BO702" s="2" t="s">
        <v>3</v>
      </c>
      <c r="BP702" s="2">
        <v>0</v>
      </c>
      <c r="BQ702" s="2">
        <v>2</v>
      </c>
      <c r="BR702" s="2">
        <v>0</v>
      </c>
      <c r="BS702" s="2">
        <v>1</v>
      </c>
      <c r="BT702" s="2">
        <v>1</v>
      </c>
      <c r="BU702" s="2">
        <v>1</v>
      </c>
      <c r="BV702" s="2">
        <v>1</v>
      </c>
      <c r="BW702" s="2">
        <v>1</v>
      </c>
      <c r="BX702" s="2">
        <v>1</v>
      </c>
      <c r="BY702" s="2" t="s">
        <v>3</v>
      </c>
      <c r="BZ702" s="2">
        <v>108</v>
      </c>
      <c r="CA702" s="2">
        <v>55</v>
      </c>
      <c r="CB702" s="2" t="s">
        <v>3</v>
      </c>
      <c r="CC702" s="2"/>
      <c r="CD702" s="2"/>
      <c r="CE702" s="2">
        <v>0</v>
      </c>
      <c r="CF702" s="2">
        <v>0</v>
      </c>
      <c r="CG702" s="2">
        <v>0</v>
      </c>
      <c r="CH702" s="2"/>
      <c r="CI702" s="2"/>
      <c r="CJ702" s="2"/>
      <c r="CK702" s="2"/>
      <c r="CL702" s="2"/>
      <c r="CM702" s="2">
        <v>0</v>
      </c>
      <c r="CN702" s="2" t="s">
        <v>3</v>
      </c>
      <c r="CO702" s="2">
        <v>0</v>
      </c>
      <c r="CP702" s="2">
        <f t="shared" si="449"/>
        <v>114024</v>
      </c>
      <c r="CQ702" s="2">
        <f>AC702</f>
        <v>9501.98</v>
      </c>
      <c r="CR702" s="2">
        <f t="shared" si="451"/>
        <v>0</v>
      </c>
      <c r="CS702" s="2">
        <f t="shared" si="452"/>
        <v>0</v>
      </c>
      <c r="CT702" s="2">
        <f t="shared" si="453"/>
        <v>0</v>
      </c>
      <c r="CU702" s="2">
        <f t="shared" si="454"/>
        <v>0</v>
      </c>
      <c r="CV702" s="2">
        <f t="shared" si="455"/>
        <v>0</v>
      </c>
      <c r="CW702" s="2">
        <f t="shared" si="456"/>
        <v>0</v>
      </c>
      <c r="CX702" s="2">
        <f t="shared" si="457"/>
        <v>0</v>
      </c>
      <c r="CY702" s="2">
        <f t="shared" si="458"/>
        <v>0</v>
      </c>
      <c r="CZ702" s="2">
        <f t="shared" si="459"/>
        <v>0</v>
      </c>
      <c r="DA702" s="2"/>
      <c r="DB702" s="2"/>
      <c r="DC702" s="2" t="s">
        <v>3</v>
      </c>
      <c r="DD702" s="2" t="s">
        <v>3</v>
      </c>
      <c r="DE702" s="2" t="s">
        <v>3</v>
      </c>
      <c r="DF702" s="2" t="s">
        <v>3</v>
      </c>
      <c r="DG702" s="2" t="s">
        <v>3</v>
      </c>
      <c r="DH702" s="2" t="s">
        <v>3</v>
      </c>
      <c r="DI702" s="2" t="s">
        <v>3</v>
      </c>
      <c r="DJ702" s="2" t="s">
        <v>3</v>
      </c>
      <c r="DK702" s="2" t="s">
        <v>3</v>
      </c>
      <c r="DL702" s="2" t="s">
        <v>3</v>
      </c>
      <c r="DM702" s="2" t="s">
        <v>3</v>
      </c>
      <c r="DN702" s="2">
        <v>0</v>
      </c>
      <c r="DO702" s="2">
        <v>0</v>
      </c>
      <c r="DP702" s="2">
        <v>1</v>
      </c>
      <c r="DQ702" s="2">
        <v>1</v>
      </c>
      <c r="DR702" s="2"/>
      <c r="DS702" s="2"/>
      <c r="DT702" s="2"/>
      <c r="DU702" s="2">
        <v>1010</v>
      </c>
      <c r="DV702" s="2" t="s">
        <v>160</v>
      </c>
      <c r="DW702" s="2" t="s">
        <v>160</v>
      </c>
      <c r="DX702" s="2">
        <v>1</v>
      </c>
      <c r="DY702" s="2"/>
      <c r="DZ702" s="2" t="s">
        <v>3</v>
      </c>
      <c r="EA702" s="2" t="s">
        <v>3</v>
      </c>
      <c r="EB702" s="2" t="s">
        <v>3</v>
      </c>
      <c r="EC702" s="2" t="s">
        <v>3</v>
      </c>
      <c r="ED702" s="2"/>
      <c r="EE702" s="2">
        <v>53551115</v>
      </c>
      <c r="EF702" s="2">
        <v>2</v>
      </c>
      <c r="EG702" s="2" t="s">
        <v>38</v>
      </c>
      <c r="EH702" s="2">
        <v>10</v>
      </c>
      <c r="EI702" s="2" t="s">
        <v>503</v>
      </c>
      <c r="EJ702" s="2">
        <v>1</v>
      </c>
      <c r="EK702" s="2">
        <v>10001</v>
      </c>
      <c r="EL702" s="2" t="s">
        <v>503</v>
      </c>
      <c r="EM702" s="2" t="s">
        <v>504</v>
      </c>
      <c r="EN702" s="2"/>
      <c r="EO702" s="2" t="s">
        <v>3</v>
      </c>
      <c r="EP702" s="2"/>
      <c r="EQ702" s="2">
        <v>0</v>
      </c>
      <c r="ER702" s="2">
        <v>9501.98</v>
      </c>
      <c r="ES702" s="2">
        <v>9501.98</v>
      </c>
      <c r="ET702" s="2">
        <v>0</v>
      </c>
      <c r="EU702" s="2">
        <v>0</v>
      </c>
      <c r="EV702" s="2">
        <v>0</v>
      </c>
      <c r="EW702" s="2">
        <v>0</v>
      </c>
      <c r="EX702" s="2">
        <v>0</v>
      </c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>
        <v>0</v>
      </c>
      <c r="FR702" s="2">
        <f>ROUND(IF(AND(BH702=3,BI702=3),P702,0),2)</f>
        <v>0</v>
      </c>
      <c r="FS702" s="2">
        <v>0</v>
      </c>
      <c r="FT702" s="2"/>
      <c r="FU702" s="2"/>
      <c r="FV702" s="2"/>
      <c r="FW702" s="2"/>
      <c r="FX702" s="2">
        <v>108</v>
      </c>
      <c r="FY702" s="2">
        <v>55</v>
      </c>
      <c r="FZ702" s="2"/>
      <c r="GA702" s="2" t="s">
        <v>3</v>
      </c>
      <c r="GB702" s="2"/>
      <c r="GC702" s="2"/>
      <c r="GD702" s="2">
        <v>1</v>
      </c>
      <c r="GE702" s="2">
        <v>9501.98</v>
      </c>
      <c r="GF702" s="2">
        <v>-2066279378</v>
      </c>
      <c r="GG702" s="2">
        <v>2</v>
      </c>
      <c r="GH702" s="2">
        <v>0</v>
      </c>
      <c r="GI702" s="2">
        <v>-2</v>
      </c>
      <c r="GJ702" s="2">
        <v>0</v>
      </c>
      <c r="GK702" s="2">
        <v>0</v>
      </c>
      <c r="GL702" s="2">
        <f>ROUND(IF(AND(BH702=3,BI702=3,FS702&lt;&gt;0),P702,0),2)</f>
        <v>0</v>
      </c>
      <c r="GM702" s="2">
        <f>ROUND(O702+X702+Y702,2)+GX702</f>
        <v>114024</v>
      </c>
      <c r="GN702" s="2">
        <f>IF(OR(BI702=0,BI702=1),ROUND(O702+X702+Y702,2),0)</f>
        <v>114024</v>
      </c>
      <c r="GO702" s="2">
        <f>IF(BI702=2,ROUND(O702+X702+Y702,2),0)</f>
        <v>0</v>
      </c>
      <c r="GP702" s="2">
        <f>IF(BI702=4,ROUND(O702+X702+Y702,2)+GX702,0)</f>
        <v>0</v>
      </c>
      <c r="GQ702" s="2"/>
      <c r="GR702" s="2">
        <v>3</v>
      </c>
      <c r="GS702" s="2">
        <v>1</v>
      </c>
      <c r="GT702" s="2">
        <v>0</v>
      </c>
      <c r="GU702" s="2" t="s">
        <v>3</v>
      </c>
      <c r="GV702" s="2">
        <f t="shared" si="460"/>
        <v>0</v>
      </c>
      <c r="GW702" s="2">
        <v>1</v>
      </c>
      <c r="GX702" s="2">
        <f>ROUND(HC702*I702,2)</f>
        <v>0</v>
      </c>
      <c r="GY702" s="2"/>
      <c r="GZ702" s="2"/>
      <c r="HA702" s="2">
        <v>0</v>
      </c>
      <c r="HB702" s="2">
        <v>0</v>
      </c>
      <c r="HC702" s="2">
        <f t="shared" si="461"/>
        <v>0</v>
      </c>
      <c r="HD702" s="2"/>
      <c r="HE702" s="2" t="s">
        <v>3</v>
      </c>
      <c r="HF702" s="2" t="s">
        <v>3</v>
      </c>
      <c r="HG702" s="2">
        <f>ROUND(AC702*I702,0)</f>
        <v>114024</v>
      </c>
      <c r="HH702" s="2"/>
      <c r="HI702" s="2"/>
      <c r="HJ702" s="2"/>
      <c r="HK702" s="2"/>
      <c r="HL702" s="2"/>
      <c r="HM702" s="2" t="s">
        <v>3</v>
      </c>
      <c r="HN702" s="2" t="s">
        <v>505</v>
      </c>
      <c r="HO702" s="2" t="s">
        <v>506</v>
      </c>
      <c r="HP702" s="2" t="s">
        <v>503</v>
      </c>
      <c r="HQ702" s="2" t="s">
        <v>503</v>
      </c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>
        <v>0</v>
      </c>
      <c r="IL702" s="2"/>
      <c r="IM702" s="2"/>
      <c r="IN702" s="2"/>
      <c r="IO702" s="2"/>
      <c r="IP702" s="2"/>
      <c r="IQ702" s="2"/>
      <c r="IR702" s="2"/>
      <c r="IS702" s="2"/>
      <c r="IT702" s="2"/>
      <c r="IU702" s="2"/>
    </row>
    <row r="703" spans="1:255" x14ac:dyDescent="0.2">
      <c r="A703">
        <v>18</v>
      </c>
      <c r="B703">
        <v>1</v>
      </c>
      <c r="C703">
        <v>1206</v>
      </c>
      <c r="E703" t="s">
        <v>770</v>
      </c>
      <c r="F703" t="s">
        <v>222</v>
      </c>
      <c r="G703" t="s">
        <v>223</v>
      </c>
      <c r="H703" t="s">
        <v>160</v>
      </c>
      <c r="I703">
        <f>I697*J703</f>
        <v>12</v>
      </c>
      <c r="J703">
        <v>68.965517241379317</v>
      </c>
      <c r="K703">
        <v>68.965517000000006</v>
      </c>
      <c r="O703">
        <f>ROUND(CP703,0)</f>
        <v>114024</v>
      </c>
      <c r="P703">
        <f>ROUND(CQ703*I703,0)</f>
        <v>114024</v>
      </c>
      <c r="Q703">
        <f>ROUND(CR703*I703,0)</f>
        <v>0</v>
      </c>
      <c r="R703">
        <f>ROUND(CS703*I703,0)</f>
        <v>0</v>
      </c>
      <c r="S703">
        <f>ROUND(CT703*I703,0)</f>
        <v>0</v>
      </c>
      <c r="T703">
        <f>ROUND(CU703*I703,0)</f>
        <v>0</v>
      </c>
      <c r="U703">
        <f t="shared" si="444"/>
        <v>0</v>
      </c>
      <c r="V703">
        <f t="shared" si="445"/>
        <v>0</v>
      </c>
      <c r="W703">
        <f>ROUND(CX703*I703,0)</f>
        <v>0</v>
      </c>
      <c r="X703">
        <f>ROUND(CY703,0)</f>
        <v>0</v>
      </c>
      <c r="Y703">
        <f>ROUND(CZ703,0)</f>
        <v>0</v>
      </c>
      <c r="AA703">
        <v>53551707</v>
      </c>
      <c r="AB703">
        <f t="shared" si="446"/>
        <v>9501.98</v>
      </c>
      <c r="AC703">
        <f t="shared" si="462"/>
        <v>9501.98</v>
      </c>
      <c r="AD703">
        <f t="shared" si="465"/>
        <v>0</v>
      </c>
      <c r="AE703">
        <f t="shared" si="466"/>
        <v>0</v>
      </c>
      <c r="AF703">
        <f t="shared" si="466"/>
        <v>0</v>
      </c>
      <c r="AG703">
        <f t="shared" si="447"/>
        <v>0</v>
      </c>
      <c r="AH703">
        <f t="shared" si="467"/>
        <v>0</v>
      </c>
      <c r="AI703">
        <f t="shared" si="467"/>
        <v>0</v>
      </c>
      <c r="AJ703">
        <f t="shared" si="448"/>
        <v>0</v>
      </c>
      <c r="AK703">
        <v>9501.98</v>
      </c>
      <c r="AL703">
        <v>9501.98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108</v>
      </c>
      <c r="AU703">
        <v>55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6.14</v>
      </c>
      <c r="BD703" t="s">
        <v>3</v>
      </c>
      <c r="BE703" t="s">
        <v>3</v>
      </c>
      <c r="BF703" t="s">
        <v>3</v>
      </c>
      <c r="BG703" t="s">
        <v>3</v>
      </c>
      <c r="BH703">
        <v>3</v>
      </c>
      <c r="BI703">
        <v>1</v>
      </c>
      <c r="BJ703" t="s">
        <v>224</v>
      </c>
      <c r="BM703">
        <v>10001</v>
      </c>
      <c r="BN703">
        <v>0</v>
      </c>
      <c r="BO703" t="s">
        <v>30</v>
      </c>
      <c r="BP703">
        <v>1</v>
      </c>
      <c r="BQ703">
        <v>2</v>
      </c>
      <c r="BR703">
        <v>0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108</v>
      </c>
      <c r="CA703">
        <v>55</v>
      </c>
      <c r="CB703" t="s">
        <v>3</v>
      </c>
      <c r="CE703">
        <v>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 t="shared" si="449"/>
        <v>114024</v>
      </c>
      <c r="CQ703">
        <f>AC703</f>
        <v>9501.98</v>
      </c>
      <c r="CR703">
        <f t="shared" si="451"/>
        <v>0</v>
      </c>
      <c r="CS703">
        <f t="shared" si="452"/>
        <v>0</v>
      </c>
      <c r="CT703">
        <f t="shared" si="453"/>
        <v>0</v>
      </c>
      <c r="CU703">
        <f t="shared" si="454"/>
        <v>0</v>
      </c>
      <c r="CV703">
        <f t="shared" si="455"/>
        <v>0</v>
      </c>
      <c r="CW703">
        <f t="shared" si="456"/>
        <v>0</v>
      </c>
      <c r="CX703">
        <f t="shared" si="457"/>
        <v>0</v>
      </c>
      <c r="CY703">
        <f t="shared" si="458"/>
        <v>0</v>
      </c>
      <c r="CZ703">
        <f t="shared" si="459"/>
        <v>0</v>
      </c>
      <c r="DC703" t="s">
        <v>3</v>
      </c>
      <c r="DD703" t="s">
        <v>3</v>
      </c>
      <c r="DE703" t="s">
        <v>3</v>
      </c>
      <c r="DF703" t="s">
        <v>3</v>
      </c>
      <c r="DG703" t="s">
        <v>3</v>
      </c>
      <c r="DH703" t="s">
        <v>3</v>
      </c>
      <c r="DI703" t="s">
        <v>3</v>
      </c>
      <c r="DJ703" t="s">
        <v>3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1010</v>
      </c>
      <c r="DV703" t="s">
        <v>160</v>
      </c>
      <c r="DW703" t="s">
        <v>160</v>
      </c>
      <c r="DX703">
        <v>1</v>
      </c>
      <c r="DZ703" t="s">
        <v>3</v>
      </c>
      <c r="EA703" t="s">
        <v>3</v>
      </c>
      <c r="EB703" t="s">
        <v>3</v>
      </c>
      <c r="EC703" t="s">
        <v>3</v>
      </c>
      <c r="EE703">
        <v>53551115</v>
      </c>
      <c r="EF703">
        <v>2</v>
      </c>
      <c r="EG703" t="s">
        <v>38</v>
      </c>
      <c r="EH703">
        <v>10</v>
      </c>
      <c r="EI703" t="s">
        <v>503</v>
      </c>
      <c r="EJ703">
        <v>1</v>
      </c>
      <c r="EK703">
        <v>10001</v>
      </c>
      <c r="EL703" t="s">
        <v>503</v>
      </c>
      <c r="EM703" t="s">
        <v>504</v>
      </c>
      <c r="EO703" t="s">
        <v>3</v>
      </c>
      <c r="EQ703">
        <v>0</v>
      </c>
      <c r="ER703">
        <v>9501.98</v>
      </c>
      <c r="ES703">
        <v>9501.98</v>
      </c>
      <c r="ET703">
        <v>0</v>
      </c>
      <c r="EU703">
        <v>0</v>
      </c>
      <c r="EV703">
        <v>0</v>
      </c>
      <c r="EW703">
        <v>0</v>
      </c>
      <c r="EX703">
        <v>0</v>
      </c>
      <c r="FQ703">
        <v>0</v>
      </c>
      <c r="FR703">
        <f>ROUND(IF(AND(BH703=3,BI703=3),P703,0),0)</f>
        <v>0</v>
      </c>
      <c r="FS703">
        <v>0</v>
      </c>
      <c r="FX703">
        <v>108</v>
      </c>
      <c r="FY703">
        <v>55</v>
      </c>
      <c r="GA703" t="s">
        <v>3</v>
      </c>
      <c r="GD703">
        <v>1</v>
      </c>
      <c r="GE703">
        <v>1547.55</v>
      </c>
      <c r="GF703">
        <v>-2066279378</v>
      </c>
      <c r="GG703">
        <v>2</v>
      </c>
      <c r="GH703">
        <v>1</v>
      </c>
      <c r="GI703">
        <v>5</v>
      </c>
      <c r="GJ703">
        <v>0</v>
      </c>
      <c r="GK703">
        <v>0</v>
      </c>
      <c r="GL703">
        <f>ROUND(IF(AND(BH703=3,BI703=3,FS703&lt;&gt;0),P703,0),0)</f>
        <v>0</v>
      </c>
      <c r="GM703">
        <f>ROUND(O703+X703+Y703,0)+GX703</f>
        <v>114024</v>
      </c>
      <c r="GN703">
        <f>IF(OR(BI703=0,BI703=1),ROUND(O703+X703+Y703,0),0)</f>
        <v>114024</v>
      </c>
      <c r="GO703">
        <f>IF(BI703=2,ROUND(O703+X703+Y703,0),0)</f>
        <v>0</v>
      </c>
      <c r="GP703">
        <f>IF(BI703=4,ROUND(O703+X703+Y703,0)+GX703,0)</f>
        <v>0</v>
      </c>
      <c r="GR703">
        <v>3</v>
      </c>
      <c r="GS703">
        <v>1</v>
      </c>
      <c r="GT703">
        <v>0</v>
      </c>
      <c r="GU703" t="s">
        <v>3</v>
      </c>
      <c r="GV703">
        <f t="shared" si="460"/>
        <v>0</v>
      </c>
      <c r="GW703">
        <v>1</v>
      </c>
      <c r="GX703">
        <f>ROUND(HC703*I703,0)</f>
        <v>0</v>
      </c>
      <c r="HA703">
        <v>0</v>
      </c>
      <c r="HB703">
        <v>0</v>
      </c>
      <c r="HC703">
        <f t="shared" si="461"/>
        <v>0</v>
      </c>
      <c r="HE703" t="s">
        <v>3</v>
      </c>
      <c r="HF703" t="s">
        <v>3</v>
      </c>
      <c r="HG703">
        <f>ROUND(AC703*I703,0)</f>
        <v>114024</v>
      </c>
      <c r="HM703" t="s">
        <v>3</v>
      </c>
      <c r="HN703" t="s">
        <v>505</v>
      </c>
      <c r="HO703" t="s">
        <v>506</v>
      </c>
      <c r="HP703" t="s">
        <v>503</v>
      </c>
      <c r="HQ703" t="s">
        <v>503</v>
      </c>
      <c r="IK703">
        <v>0</v>
      </c>
    </row>
    <row r="704" spans="1:255" x14ac:dyDescent="0.2">
      <c r="A704" s="2">
        <v>17</v>
      </c>
      <c r="B704" s="2">
        <v>1</v>
      </c>
      <c r="C704" s="2">
        <f>ROW(SmtRes!A1221)</f>
        <v>1221</v>
      </c>
      <c r="D704" s="2">
        <f>ROW(EtalonRes!A1119)</f>
        <v>1119</v>
      </c>
      <c r="E704" s="2" t="s">
        <v>771</v>
      </c>
      <c r="F704" s="2" t="s">
        <v>742</v>
      </c>
      <c r="G704" s="2" t="s">
        <v>772</v>
      </c>
      <c r="H704" s="2" t="s">
        <v>744</v>
      </c>
      <c r="I704" s="2">
        <f>ROUND(3.6/100,7)</f>
        <v>3.5999999999999997E-2</v>
      </c>
      <c r="J704" s="2">
        <v>0</v>
      </c>
      <c r="K704" s="2">
        <f>ROUND(3.6/100,7)</f>
        <v>3.5999999999999997E-2</v>
      </c>
      <c r="L704" s="2"/>
      <c r="M704" s="2"/>
      <c r="N704" s="2"/>
      <c r="O704" s="2">
        <f>ROUND(CP704,2)</f>
        <v>6133.61</v>
      </c>
      <c r="P704" s="2">
        <f>ROUND(CQ704*I704,2)</f>
        <v>6024.3</v>
      </c>
      <c r="Q704" s="2">
        <f>ROUND(CR704*I704,2)</f>
        <v>24.52</v>
      </c>
      <c r="R704" s="2">
        <f>ROUND(CS704*I704,2)</f>
        <v>0.73</v>
      </c>
      <c r="S704" s="2">
        <f>ROUND(CT704*I704,2)</f>
        <v>84.79</v>
      </c>
      <c r="T704" s="2">
        <f>ROUND(CU704*I704,2)</f>
        <v>0</v>
      </c>
      <c r="U704" s="2">
        <f t="shared" si="444"/>
        <v>9.5696099999999991</v>
      </c>
      <c r="V704" s="2">
        <f t="shared" si="445"/>
        <v>5.4337500000000004E-2</v>
      </c>
      <c r="W704" s="2">
        <f>ROUND(CX704*I704,2)</f>
        <v>0</v>
      </c>
      <c r="X704" s="2">
        <f>ROUND(CY704,2)</f>
        <v>83.13</v>
      </c>
      <c r="Y704" s="2">
        <f>ROUND(CZ704,2)</f>
        <v>39.979999999999997</v>
      </c>
      <c r="Z704" s="2"/>
      <c r="AA704" s="2">
        <v>53551706</v>
      </c>
      <c r="AB704" s="2">
        <f t="shared" si="446"/>
        <v>170377.81</v>
      </c>
      <c r="AC704" s="2">
        <f t="shared" si="462"/>
        <v>167341.60999999999</v>
      </c>
      <c r="AD704" s="2">
        <f>ROUND(((((ET704*ROUND((1.25*1.15),7)))-((EU704*ROUND((1.25*1.15),7))))+AE704),2)</f>
        <v>681.01</v>
      </c>
      <c r="AE704" s="2">
        <f>ROUND(((EU704*ROUND((1.25*1.15),7))),2)</f>
        <v>20.38</v>
      </c>
      <c r="AF704" s="2">
        <f>ROUND(((EV704*ROUND((1.15*1.15),7))),2)</f>
        <v>2355.19</v>
      </c>
      <c r="AG704" s="2">
        <f t="shared" si="447"/>
        <v>0</v>
      </c>
      <c r="AH704" s="2">
        <f>((EW704*ROUND((1.15*1.15),7)))</f>
        <v>265.82249999999999</v>
      </c>
      <c r="AI704" s="2">
        <f>((EX704*ROUND((1.25*1.15),7)))</f>
        <v>1.5093750000000001</v>
      </c>
      <c r="AJ704" s="2">
        <f t="shared" si="448"/>
        <v>0</v>
      </c>
      <c r="AK704" s="2">
        <v>169596.22</v>
      </c>
      <c r="AL704" s="2">
        <v>167341.60999999999</v>
      </c>
      <c r="AM704" s="2">
        <v>473.75</v>
      </c>
      <c r="AN704" s="2">
        <v>14.18</v>
      </c>
      <c r="AO704" s="2">
        <v>1780.86</v>
      </c>
      <c r="AP704" s="2">
        <v>0</v>
      </c>
      <c r="AQ704" s="2">
        <v>201</v>
      </c>
      <c r="AR704" s="2">
        <v>1.05</v>
      </c>
      <c r="AS704" s="2">
        <v>0</v>
      </c>
      <c r="AT704" s="2">
        <v>97.2</v>
      </c>
      <c r="AU704" s="2">
        <v>46.75</v>
      </c>
      <c r="AV704" s="2">
        <v>1</v>
      </c>
      <c r="AW704" s="2">
        <v>1</v>
      </c>
      <c r="AX704" s="2"/>
      <c r="AY704" s="2"/>
      <c r="AZ704" s="2">
        <v>1</v>
      </c>
      <c r="BA704" s="2">
        <v>1</v>
      </c>
      <c r="BB704" s="2">
        <v>1</v>
      </c>
      <c r="BC704" s="2">
        <v>1</v>
      </c>
      <c r="BD704" s="2" t="s">
        <v>3</v>
      </c>
      <c r="BE704" s="2" t="s">
        <v>3</v>
      </c>
      <c r="BF704" s="2" t="s">
        <v>3</v>
      </c>
      <c r="BG704" s="2" t="s">
        <v>3</v>
      </c>
      <c r="BH704" s="2">
        <v>0</v>
      </c>
      <c r="BI704" s="2">
        <v>1</v>
      </c>
      <c r="BJ704" s="2" t="s">
        <v>745</v>
      </c>
      <c r="BK704" s="2"/>
      <c r="BL704" s="2"/>
      <c r="BM704" s="2">
        <v>10001</v>
      </c>
      <c r="BN704" s="2">
        <v>0</v>
      </c>
      <c r="BO704" s="2" t="s">
        <v>3</v>
      </c>
      <c r="BP704" s="2">
        <v>0</v>
      </c>
      <c r="BQ704" s="2">
        <v>2</v>
      </c>
      <c r="BR704" s="2">
        <v>0</v>
      </c>
      <c r="BS704" s="2">
        <v>1</v>
      </c>
      <c r="BT704" s="2">
        <v>1</v>
      </c>
      <c r="BU704" s="2">
        <v>1</v>
      </c>
      <c r="BV704" s="2">
        <v>1</v>
      </c>
      <c r="BW704" s="2">
        <v>1</v>
      </c>
      <c r="BX704" s="2">
        <v>1</v>
      </c>
      <c r="BY704" s="2" t="s">
        <v>3</v>
      </c>
      <c r="BZ704" s="2">
        <v>108</v>
      </c>
      <c r="CA704" s="2">
        <v>55</v>
      </c>
      <c r="CB704" s="2" t="s">
        <v>3</v>
      </c>
      <c r="CC704" s="2"/>
      <c r="CD704" s="2"/>
      <c r="CE704" s="2">
        <v>0</v>
      </c>
      <c r="CF704" s="2">
        <v>0</v>
      </c>
      <c r="CG704" s="2">
        <v>0</v>
      </c>
      <c r="CH704" s="2"/>
      <c r="CI704" s="2"/>
      <c r="CJ704" s="2"/>
      <c r="CK704" s="2"/>
      <c r="CL704" s="2"/>
      <c r="CM704" s="2">
        <v>0</v>
      </c>
      <c r="CN704" s="2" t="s">
        <v>2151</v>
      </c>
      <c r="CO704" s="2">
        <v>0</v>
      </c>
      <c r="CP704" s="2">
        <f t="shared" si="449"/>
        <v>6133.6100000000006</v>
      </c>
      <c r="CQ704" s="2">
        <f t="shared" ref="CQ704:CQ709" si="468">AC704*BC704</f>
        <v>167341.60999999999</v>
      </c>
      <c r="CR704" s="2">
        <f t="shared" si="451"/>
        <v>681.01</v>
      </c>
      <c r="CS704" s="2">
        <f t="shared" si="452"/>
        <v>20.38</v>
      </c>
      <c r="CT704" s="2">
        <f t="shared" si="453"/>
        <v>2355.19</v>
      </c>
      <c r="CU704" s="2">
        <f t="shared" si="454"/>
        <v>0</v>
      </c>
      <c r="CV704" s="2">
        <f t="shared" si="455"/>
        <v>265.82249999999999</v>
      </c>
      <c r="CW704" s="2">
        <f t="shared" si="456"/>
        <v>1.5093750000000001</v>
      </c>
      <c r="CX704" s="2">
        <f t="shared" si="457"/>
        <v>0</v>
      </c>
      <c r="CY704" s="2">
        <f t="shared" si="458"/>
        <v>83.125440000000012</v>
      </c>
      <c r="CZ704" s="2">
        <f t="shared" si="459"/>
        <v>39.980600000000003</v>
      </c>
      <c r="DA704" s="2"/>
      <c r="DB704" s="2"/>
      <c r="DC704" s="2" t="s">
        <v>3</v>
      </c>
      <c r="DD704" s="2" t="s">
        <v>3</v>
      </c>
      <c r="DE704" s="2" t="s">
        <v>61</v>
      </c>
      <c r="DF704" s="2" t="s">
        <v>61</v>
      </c>
      <c r="DG704" s="2" t="s">
        <v>62</v>
      </c>
      <c r="DH704" s="2" t="s">
        <v>3</v>
      </c>
      <c r="DI704" s="2" t="s">
        <v>62</v>
      </c>
      <c r="DJ704" s="2" t="s">
        <v>61</v>
      </c>
      <c r="DK704" s="2" t="s">
        <v>3</v>
      </c>
      <c r="DL704" s="2" t="s">
        <v>86</v>
      </c>
      <c r="DM704" s="2" t="s">
        <v>63</v>
      </c>
      <c r="DN704" s="2">
        <v>0</v>
      </c>
      <c r="DO704" s="2">
        <v>0</v>
      </c>
      <c r="DP704" s="2">
        <v>1</v>
      </c>
      <c r="DQ704" s="2">
        <v>1</v>
      </c>
      <c r="DR704" s="2"/>
      <c r="DS704" s="2"/>
      <c r="DT704" s="2"/>
      <c r="DU704" s="2">
        <v>1013</v>
      </c>
      <c r="DV704" s="2" t="s">
        <v>744</v>
      </c>
      <c r="DW704" s="2" t="s">
        <v>744</v>
      </c>
      <c r="DX704" s="2">
        <v>1</v>
      </c>
      <c r="DY704" s="2"/>
      <c r="DZ704" s="2" t="s">
        <v>3</v>
      </c>
      <c r="EA704" s="2" t="s">
        <v>3</v>
      </c>
      <c r="EB704" s="2" t="s">
        <v>3</v>
      </c>
      <c r="EC704" s="2" t="s">
        <v>3</v>
      </c>
      <c r="ED704" s="2"/>
      <c r="EE704" s="2">
        <v>53551115</v>
      </c>
      <c r="EF704" s="2">
        <v>2</v>
      </c>
      <c r="EG704" s="2" t="s">
        <v>38</v>
      </c>
      <c r="EH704" s="2">
        <v>10</v>
      </c>
      <c r="EI704" s="2" t="s">
        <v>503</v>
      </c>
      <c r="EJ704" s="2">
        <v>1</v>
      </c>
      <c r="EK704" s="2">
        <v>10001</v>
      </c>
      <c r="EL704" s="2" t="s">
        <v>503</v>
      </c>
      <c r="EM704" s="2" t="s">
        <v>504</v>
      </c>
      <c r="EN704" s="2"/>
      <c r="EO704" s="2" t="s">
        <v>67</v>
      </c>
      <c r="EP704" s="2"/>
      <c r="EQ704" s="2">
        <v>131072</v>
      </c>
      <c r="ER704" s="2">
        <v>169596.22</v>
      </c>
      <c r="ES704" s="2">
        <v>167341.60999999999</v>
      </c>
      <c r="ET704" s="2">
        <v>473.75</v>
      </c>
      <c r="EU704" s="2">
        <v>14.18</v>
      </c>
      <c r="EV704" s="2">
        <v>1780.86</v>
      </c>
      <c r="EW704" s="2">
        <v>201</v>
      </c>
      <c r="EX704" s="2">
        <v>1.05</v>
      </c>
      <c r="EY704" s="2">
        <v>0</v>
      </c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>
        <v>0</v>
      </c>
      <c r="FR704" s="2">
        <f>ROUND(IF(AND(BH704=3,BI704=3),P704,0),2)</f>
        <v>0</v>
      </c>
      <c r="FS704" s="2">
        <v>0</v>
      </c>
      <c r="FT704" s="2"/>
      <c r="FU704" s="2"/>
      <c r="FV704" s="2"/>
      <c r="FW704" s="2"/>
      <c r="FX704" s="2">
        <v>97.2</v>
      </c>
      <c r="FY704" s="2">
        <v>46.75</v>
      </c>
      <c r="FZ704" s="2"/>
      <c r="GA704" s="2" t="s">
        <v>3</v>
      </c>
      <c r="GB704" s="2"/>
      <c r="GC704" s="2"/>
      <c r="GD704" s="2">
        <v>1</v>
      </c>
      <c r="GE704" s="2"/>
      <c r="GF704" s="2">
        <v>-187194131</v>
      </c>
      <c r="GG704" s="2">
        <v>2</v>
      </c>
      <c r="GH704" s="2">
        <v>1</v>
      </c>
      <c r="GI704" s="2">
        <v>-2</v>
      </c>
      <c r="GJ704" s="2">
        <v>0</v>
      </c>
      <c r="GK704" s="2">
        <v>0</v>
      </c>
      <c r="GL704" s="2">
        <f>ROUND(IF(AND(BH704=3,BI704=3,FS704&lt;&gt;0),P704,0),2)</f>
        <v>0</v>
      </c>
      <c r="GM704" s="2">
        <f>ROUND(O704+X704+Y704,2)+GX704</f>
        <v>6256.72</v>
      </c>
      <c r="GN704" s="2">
        <f>IF(OR(BI704=0,BI704=1),ROUND(O704+X704+Y704,2),0)</f>
        <v>6256.72</v>
      </c>
      <c r="GO704" s="2">
        <f>IF(BI704=2,ROUND(O704+X704+Y704,2),0)</f>
        <v>0</v>
      </c>
      <c r="GP704" s="2">
        <f>IF(BI704=4,ROUND(O704+X704+Y704,2)+GX704,0)</f>
        <v>0</v>
      </c>
      <c r="GQ704" s="2"/>
      <c r="GR704" s="2">
        <v>0</v>
      </c>
      <c r="GS704" s="2">
        <v>0</v>
      </c>
      <c r="GT704" s="2">
        <v>0</v>
      </c>
      <c r="GU704" s="2" t="s">
        <v>3</v>
      </c>
      <c r="GV704" s="2">
        <f t="shared" si="460"/>
        <v>0</v>
      </c>
      <c r="GW704" s="2">
        <v>1</v>
      </c>
      <c r="GX704" s="2">
        <f>ROUND(HC704*I704,2)</f>
        <v>0</v>
      </c>
      <c r="GY704" s="2"/>
      <c r="GZ704" s="2"/>
      <c r="HA704" s="2">
        <v>0</v>
      </c>
      <c r="HB704" s="2">
        <v>0</v>
      </c>
      <c r="HC704" s="2">
        <f t="shared" si="461"/>
        <v>0</v>
      </c>
      <c r="HD704" s="2"/>
      <c r="HE704" s="2" t="s">
        <v>3</v>
      </c>
      <c r="HF704" s="2" t="s">
        <v>3</v>
      </c>
      <c r="HG704" s="2"/>
      <c r="HH704" s="2"/>
      <c r="HI704" s="2"/>
      <c r="HJ704" s="2"/>
      <c r="HK704" s="2"/>
      <c r="HL704" s="2"/>
      <c r="HM704" s="2" t="s">
        <v>3</v>
      </c>
      <c r="HN704" s="2" t="s">
        <v>505</v>
      </c>
      <c r="HO704" s="2" t="s">
        <v>506</v>
      </c>
      <c r="HP704" s="2" t="s">
        <v>503</v>
      </c>
      <c r="HQ704" s="2" t="s">
        <v>503</v>
      </c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>
        <v>0</v>
      </c>
      <c r="IL704" s="2"/>
      <c r="IM704" s="2"/>
      <c r="IN704" s="2"/>
      <c r="IO704" s="2"/>
      <c r="IP704" s="2"/>
      <c r="IQ704" s="2"/>
      <c r="IR704" s="2"/>
      <c r="IS704" s="2"/>
      <c r="IT704" s="2"/>
      <c r="IU704" s="2"/>
    </row>
    <row r="705" spans="1:255" x14ac:dyDescent="0.2">
      <c r="A705">
        <v>17</v>
      </c>
      <c r="B705">
        <v>1</v>
      </c>
      <c r="C705">
        <f>ROW(SmtRes!A1236)</f>
        <v>1236</v>
      </c>
      <c r="D705">
        <f>ROW(EtalonRes!A1132)</f>
        <v>1132</v>
      </c>
      <c r="E705" t="s">
        <v>771</v>
      </c>
      <c r="F705" t="s">
        <v>742</v>
      </c>
      <c r="G705" t="s">
        <v>772</v>
      </c>
      <c r="H705" t="s">
        <v>744</v>
      </c>
      <c r="I705">
        <f>ROUND(3.6/100,7)</f>
        <v>3.5999999999999997E-2</v>
      </c>
      <c r="J705">
        <v>0</v>
      </c>
      <c r="K705">
        <f>ROUND(3.6/100,7)</f>
        <v>3.5999999999999997E-2</v>
      </c>
      <c r="O705">
        <f>ROUND(CP705,0)</f>
        <v>40426</v>
      </c>
      <c r="P705">
        <f>ROUND(CQ705*I705,0)</f>
        <v>37049</v>
      </c>
      <c r="Q705">
        <f>ROUND(CR705*I705,0)</f>
        <v>389</v>
      </c>
      <c r="R705">
        <f>ROUND(CS705*I705,0)</f>
        <v>26</v>
      </c>
      <c r="S705">
        <f>ROUND(CT705*I705,0)</f>
        <v>2988</v>
      </c>
      <c r="T705">
        <f>ROUND(CU705*I705,0)</f>
        <v>0</v>
      </c>
      <c r="U705">
        <f t="shared" si="444"/>
        <v>9.5696099999999991</v>
      </c>
      <c r="V705">
        <f t="shared" si="445"/>
        <v>5.4337500000000004E-2</v>
      </c>
      <c r="W705">
        <f>ROUND(CX705*I705,0)</f>
        <v>0</v>
      </c>
      <c r="X705">
        <f>ROUND(CY705,0)</f>
        <v>2930</v>
      </c>
      <c r="Y705">
        <f>ROUND(CZ705,0)</f>
        <v>1409</v>
      </c>
      <c r="AA705">
        <v>53551707</v>
      </c>
      <c r="AB705">
        <f t="shared" si="446"/>
        <v>170377.81</v>
      </c>
      <c r="AC705">
        <f t="shared" si="462"/>
        <v>167341.60999999999</v>
      </c>
      <c r="AD705">
        <f>ROUND(((((ET705*ROUND((1.25*1.15),7)))-((EU705*ROUND((1.25*1.15),7))))+AE705),2)</f>
        <v>681.01</v>
      </c>
      <c r="AE705">
        <f>ROUND(((EU705*ROUND((1.25*1.15),7))),2)</f>
        <v>20.38</v>
      </c>
      <c r="AF705">
        <f>ROUND(((EV705*ROUND((1.15*1.15),7))),2)</f>
        <v>2355.19</v>
      </c>
      <c r="AG705">
        <f t="shared" si="447"/>
        <v>0</v>
      </c>
      <c r="AH705">
        <f>((EW705*ROUND((1.15*1.15),7)))</f>
        <v>265.82249999999999</v>
      </c>
      <c r="AI705">
        <f>((EX705*ROUND((1.25*1.15),7)))</f>
        <v>1.5093750000000001</v>
      </c>
      <c r="AJ705">
        <f t="shared" si="448"/>
        <v>0</v>
      </c>
      <c r="AK705">
        <v>169596.22</v>
      </c>
      <c r="AL705">
        <v>167341.60999999999</v>
      </c>
      <c r="AM705">
        <v>473.75</v>
      </c>
      <c r="AN705">
        <v>14.18</v>
      </c>
      <c r="AO705">
        <v>1780.86</v>
      </c>
      <c r="AP705">
        <v>0</v>
      </c>
      <c r="AQ705">
        <v>201</v>
      </c>
      <c r="AR705">
        <v>1.05</v>
      </c>
      <c r="AS705">
        <v>0</v>
      </c>
      <c r="AT705">
        <v>97.2</v>
      </c>
      <c r="AU705">
        <v>46.75</v>
      </c>
      <c r="AV705">
        <v>1</v>
      </c>
      <c r="AW705">
        <v>1</v>
      </c>
      <c r="AZ705">
        <v>1</v>
      </c>
      <c r="BA705">
        <v>35.24</v>
      </c>
      <c r="BB705">
        <v>15.88</v>
      </c>
      <c r="BC705">
        <v>6.15</v>
      </c>
      <c r="BD705" t="s">
        <v>3</v>
      </c>
      <c r="BE705" t="s">
        <v>3</v>
      </c>
      <c r="BF705" t="s">
        <v>3</v>
      </c>
      <c r="BG705" t="s">
        <v>3</v>
      </c>
      <c r="BH705">
        <v>0</v>
      </c>
      <c r="BI705">
        <v>1</v>
      </c>
      <c r="BJ705" t="s">
        <v>745</v>
      </c>
      <c r="BM705">
        <v>10001</v>
      </c>
      <c r="BN705">
        <v>0</v>
      </c>
      <c r="BO705" t="s">
        <v>742</v>
      </c>
      <c r="BP705">
        <v>1</v>
      </c>
      <c r="BQ705">
        <v>2</v>
      </c>
      <c r="BR705">
        <v>0</v>
      </c>
      <c r="BS705">
        <v>35.24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108</v>
      </c>
      <c r="CA705">
        <v>55</v>
      </c>
      <c r="CB705" t="s">
        <v>3</v>
      </c>
      <c r="CE705">
        <v>0</v>
      </c>
      <c r="CF705">
        <v>0</v>
      </c>
      <c r="CG705">
        <v>0</v>
      </c>
      <c r="CM705">
        <v>0</v>
      </c>
      <c r="CN705" t="s">
        <v>2151</v>
      </c>
      <c r="CO705">
        <v>0</v>
      </c>
      <c r="CP705">
        <f t="shared" si="449"/>
        <v>40426</v>
      </c>
      <c r="CQ705">
        <f t="shared" si="468"/>
        <v>1029150.9014999999</v>
      </c>
      <c r="CR705">
        <f t="shared" si="451"/>
        <v>10814.4388</v>
      </c>
      <c r="CS705">
        <f t="shared" si="452"/>
        <v>718.19119999999998</v>
      </c>
      <c r="CT705">
        <f t="shared" si="453"/>
        <v>82996.895600000003</v>
      </c>
      <c r="CU705">
        <f t="shared" si="454"/>
        <v>0</v>
      </c>
      <c r="CV705">
        <f t="shared" si="455"/>
        <v>265.82249999999999</v>
      </c>
      <c r="CW705">
        <f t="shared" si="456"/>
        <v>1.5093750000000001</v>
      </c>
      <c r="CX705">
        <f t="shared" si="457"/>
        <v>0</v>
      </c>
      <c r="CY705">
        <f t="shared" si="458"/>
        <v>2929.6079999999997</v>
      </c>
      <c r="CZ705">
        <f t="shared" si="459"/>
        <v>1409.0450000000001</v>
      </c>
      <c r="DC705" t="s">
        <v>3</v>
      </c>
      <c r="DD705" t="s">
        <v>3</v>
      </c>
      <c r="DE705" t="s">
        <v>61</v>
      </c>
      <c r="DF705" t="s">
        <v>61</v>
      </c>
      <c r="DG705" t="s">
        <v>62</v>
      </c>
      <c r="DH705" t="s">
        <v>3</v>
      </c>
      <c r="DI705" t="s">
        <v>62</v>
      </c>
      <c r="DJ705" t="s">
        <v>61</v>
      </c>
      <c r="DK705" t="s">
        <v>3</v>
      </c>
      <c r="DL705" t="s">
        <v>86</v>
      </c>
      <c r="DM705" t="s">
        <v>63</v>
      </c>
      <c r="DN705">
        <v>0</v>
      </c>
      <c r="DO705">
        <v>0</v>
      </c>
      <c r="DP705">
        <v>1</v>
      </c>
      <c r="DQ705">
        <v>1</v>
      </c>
      <c r="DU705">
        <v>1013</v>
      </c>
      <c r="DV705" t="s">
        <v>744</v>
      </c>
      <c r="DW705" t="s">
        <v>744</v>
      </c>
      <c r="DX705">
        <v>1</v>
      </c>
      <c r="DZ705" t="s">
        <v>3</v>
      </c>
      <c r="EA705" t="s">
        <v>3</v>
      </c>
      <c r="EB705" t="s">
        <v>3</v>
      </c>
      <c r="EC705" t="s">
        <v>3</v>
      </c>
      <c r="EE705">
        <v>53551115</v>
      </c>
      <c r="EF705">
        <v>2</v>
      </c>
      <c r="EG705" t="s">
        <v>38</v>
      </c>
      <c r="EH705">
        <v>10</v>
      </c>
      <c r="EI705" t="s">
        <v>503</v>
      </c>
      <c r="EJ705">
        <v>1</v>
      </c>
      <c r="EK705">
        <v>10001</v>
      </c>
      <c r="EL705" t="s">
        <v>503</v>
      </c>
      <c r="EM705" t="s">
        <v>504</v>
      </c>
      <c r="EO705" t="s">
        <v>67</v>
      </c>
      <c r="EQ705">
        <v>131072</v>
      </c>
      <c r="ER705">
        <v>169596.22</v>
      </c>
      <c r="ES705">
        <v>167341.60999999999</v>
      </c>
      <c r="ET705">
        <v>473.75</v>
      </c>
      <c r="EU705">
        <v>14.18</v>
      </c>
      <c r="EV705">
        <v>1780.86</v>
      </c>
      <c r="EW705">
        <v>201</v>
      </c>
      <c r="EX705">
        <v>1.05</v>
      </c>
      <c r="EY705">
        <v>0</v>
      </c>
      <c r="FQ705">
        <v>0</v>
      </c>
      <c r="FR705">
        <f>ROUND(IF(AND(BH705=3,BI705=3),P705,0),0)</f>
        <v>0</v>
      </c>
      <c r="FS705">
        <v>0</v>
      </c>
      <c r="FX705">
        <v>97.2</v>
      </c>
      <c r="FY705">
        <v>46.75</v>
      </c>
      <c r="GA705" t="s">
        <v>3</v>
      </c>
      <c r="GD705">
        <v>1</v>
      </c>
      <c r="GF705">
        <v>-187194131</v>
      </c>
      <c r="GG705">
        <v>2</v>
      </c>
      <c r="GH705">
        <v>1</v>
      </c>
      <c r="GI705">
        <v>2</v>
      </c>
      <c r="GJ705">
        <v>0</v>
      </c>
      <c r="GK705">
        <v>0</v>
      </c>
      <c r="GL705">
        <f>ROUND(IF(AND(BH705=3,BI705=3,FS705&lt;&gt;0),P705,0),0)</f>
        <v>0</v>
      </c>
      <c r="GM705">
        <f>ROUND(O705+X705+Y705,0)+GX705</f>
        <v>44765</v>
      </c>
      <c r="GN705">
        <f>IF(OR(BI705=0,BI705=1),ROUND(O705+X705+Y705,0),0)</f>
        <v>44765</v>
      </c>
      <c r="GO705">
        <f>IF(BI705=2,ROUND(O705+X705+Y705,0),0)</f>
        <v>0</v>
      </c>
      <c r="GP705">
        <f>IF(BI705=4,ROUND(O705+X705+Y705,0)+GX705,0)</f>
        <v>0</v>
      </c>
      <c r="GR705">
        <v>0</v>
      </c>
      <c r="GS705">
        <v>0</v>
      </c>
      <c r="GT705">
        <v>0</v>
      </c>
      <c r="GU705" t="s">
        <v>3</v>
      </c>
      <c r="GV705">
        <f t="shared" si="460"/>
        <v>0</v>
      </c>
      <c r="GW705">
        <v>1</v>
      </c>
      <c r="GX705">
        <f>ROUND(HC705*I705,0)</f>
        <v>0</v>
      </c>
      <c r="HA705">
        <v>0</v>
      </c>
      <c r="HB705">
        <v>0</v>
      </c>
      <c r="HC705">
        <f t="shared" si="461"/>
        <v>0</v>
      </c>
      <c r="HE705" t="s">
        <v>3</v>
      </c>
      <c r="HF705" t="s">
        <v>3</v>
      </c>
      <c r="HM705" t="s">
        <v>3</v>
      </c>
      <c r="HN705" t="s">
        <v>505</v>
      </c>
      <c r="HO705" t="s">
        <v>506</v>
      </c>
      <c r="HP705" t="s">
        <v>503</v>
      </c>
      <c r="HQ705" t="s">
        <v>503</v>
      </c>
      <c r="IK705">
        <v>0</v>
      </c>
    </row>
    <row r="706" spans="1:255" x14ac:dyDescent="0.2">
      <c r="A706" s="2">
        <v>18</v>
      </c>
      <c r="B706" s="2">
        <v>1</v>
      </c>
      <c r="C706" s="2">
        <v>1220</v>
      </c>
      <c r="D706" s="2"/>
      <c r="E706" s="2" t="s">
        <v>773</v>
      </c>
      <c r="F706" s="2" t="s">
        <v>747</v>
      </c>
      <c r="G706" s="2" t="s">
        <v>748</v>
      </c>
      <c r="H706" s="2" t="s">
        <v>128</v>
      </c>
      <c r="I706" s="2">
        <f>I704*J706</f>
        <v>-3.6</v>
      </c>
      <c r="J706" s="2">
        <v>-100.00000000000001</v>
      </c>
      <c r="K706" s="2">
        <v>-100</v>
      </c>
      <c r="L706" s="2"/>
      <c r="M706" s="2"/>
      <c r="N706" s="2"/>
      <c r="O706" s="2">
        <f>ROUND(CP706,2)</f>
        <v>-5521.43</v>
      </c>
      <c r="P706" s="2">
        <f>ROUND(CQ706*I706,2)</f>
        <v>-5521.43</v>
      </c>
      <c r="Q706" s="2">
        <f>ROUND(CR706*I706,2)</f>
        <v>0</v>
      </c>
      <c r="R706" s="2">
        <f>ROUND(CS706*I706,2)</f>
        <v>0</v>
      </c>
      <c r="S706" s="2">
        <f>ROUND(CT706*I706,2)</f>
        <v>0</v>
      </c>
      <c r="T706" s="2">
        <f>ROUND(CU706*I706,2)</f>
        <v>0</v>
      </c>
      <c r="U706" s="2">
        <f t="shared" si="444"/>
        <v>0</v>
      </c>
      <c r="V706" s="2">
        <f t="shared" si="445"/>
        <v>0</v>
      </c>
      <c r="W706" s="2">
        <f>ROUND(CX706*I706,2)</f>
        <v>-8.06</v>
      </c>
      <c r="X706" s="2">
        <f>ROUND(CY706,2)</f>
        <v>0</v>
      </c>
      <c r="Y706" s="2">
        <f>ROUND(CZ706,2)</f>
        <v>0</v>
      </c>
      <c r="Z706" s="2"/>
      <c r="AA706" s="2">
        <v>53551706</v>
      </c>
      <c r="AB706" s="2">
        <f t="shared" si="446"/>
        <v>1533.73</v>
      </c>
      <c r="AC706" s="2">
        <f t="shared" si="462"/>
        <v>1533.73</v>
      </c>
      <c r="AD706" s="2">
        <f t="shared" ref="AD706:AD711" si="469">ROUND((((ET706)-(EU706))+AE706),2)</f>
        <v>0</v>
      </c>
      <c r="AE706" s="2">
        <f t="shared" ref="AE706:AF711" si="470">ROUND((EU706),2)</f>
        <v>0</v>
      </c>
      <c r="AF706" s="2">
        <f t="shared" si="470"/>
        <v>0</v>
      </c>
      <c r="AG706" s="2">
        <f t="shared" si="447"/>
        <v>0</v>
      </c>
      <c r="AH706" s="2">
        <f t="shared" ref="AH706:AI711" si="471">(EW706)</f>
        <v>0</v>
      </c>
      <c r="AI706" s="2">
        <f t="shared" si="471"/>
        <v>0</v>
      </c>
      <c r="AJ706" s="2">
        <f t="shared" si="448"/>
        <v>2.2400000000000002</v>
      </c>
      <c r="AK706" s="2">
        <v>1533.73</v>
      </c>
      <c r="AL706" s="2">
        <v>1533.73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2.2400000000000002</v>
      </c>
      <c r="AT706" s="2">
        <v>108</v>
      </c>
      <c r="AU706" s="2">
        <v>55</v>
      </c>
      <c r="AV706" s="2">
        <v>1</v>
      </c>
      <c r="AW706" s="2">
        <v>1</v>
      </c>
      <c r="AX706" s="2"/>
      <c r="AY706" s="2"/>
      <c r="AZ706" s="2">
        <v>1</v>
      </c>
      <c r="BA706" s="2">
        <v>1</v>
      </c>
      <c r="BB706" s="2">
        <v>1</v>
      </c>
      <c r="BC706" s="2">
        <v>1</v>
      </c>
      <c r="BD706" s="2" t="s">
        <v>3</v>
      </c>
      <c r="BE706" s="2" t="s">
        <v>3</v>
      </c>
      <c r="BF706" s="2" t="s">
        <v>3</v>
      </c>
      <c r="BG706" s="2" t="s">
        <v>3</v>
      </c>
      <c r="BH706" s="2">
        <v>3</v>
      </c>
      <c r="BI706" s="2">
        <v>1</v>
      </c>
      <c r="BJ706" s="2" t="s">
        <v>749</v>
      </c>
      <c r="BK706" s="2"/>
      <c r="BL706" s="2"/>
      <c r="BM706" s="2">
        <v>10001</v>
      </c>
      <c r="BN706" s="2">
        <v>0</v>
      </c>
      <c r="BO706" s="2" t="s">
        <v>3</v>
      </c>
      <c r="BP706" s="2">
        <v>0</v>
      </c>
      <c r="BQ706" s="2">
        <v>2</v>
      </c>
      <c r="BR706" s="2">
        <v>1</v>
      </c>
      <c r="BS706" s="2">
        <v>1</v>
      </c>
      <c r="BT706" s="2">
        <v>1</v>
      </c>
      <c r="BU706" s="2">
        <v>1</v>
      </c>
      <c r="BV706" s="2">
        <v>1</v>
      </c>
      <c r="BW706" s="2">
        <v>1</v>
      </c>
      <c r="BX706" s="2">
        <v>1</v>
      </c>
      <c r="BY706" s="2" t="s">
        <v>3</v>
      </c>
      <c r="BZ706" s="2">
        <v>108</v>
      </c>
      <c r="CA706" s="2">
        <v>55</v>
      </c>
      <c r="CB706" s="2" t="s">
        <v>3</v>
      </c>
      <c r="CC706" s="2"/>
      <c r="CD706" s="2"/>
      <c r="CE706" s="2">
        <v>0</v>
      </c>
      <c r="CF706" s="2">
        <v>0</v>
      </c>
      <c r="CG706" s="2">
        <v>0</v>
      </c>
      <c r="CH706" s="2"/>
      <c r="CI706" s="2"/>
      <c r="CJ706" s="2"/>
      <c r="CK706" s="2"/>
      <c r="CL706" s="2"/>
      <c r="CM706" s="2">
        <v>0</v>
      </c>
      <c r="CN706" s="2" t="s">
        <v>3</v>
      </c>
      <c r="CO706" s="2">
        <v>0</v>
      </c>
      <c r="CP706" s="2">
        <f t="shared" si="449"/>
        <v>-5521.43</v>
      </c>
      <c r="CQ706" s="2">
        <f t="shared" si="468"/>
        <v>1533.73</v>
      </c>
      <c r="CR706" s="2">
        <f t="shared" si="451"/>
        <v>0</v>
      </c>
      <c r="CS706" s="2">
        <f t="shared" si="452"/>
        <v>0</v>
      </c>
      <c r="CT706" s="2">
        <f t="shared" si="453"/>
        <v>0</v>
      </c>
      <c r="CU706" s="2">
        <f t="shared" si="454"/>
        <v>0</v>
      </c>
      <c r="CV706" s="2">
        <f t="shared" si="455"/>
        <v>0</v>
      </c>
      <c r="CW706" s="2">
        <f t="shared" si="456"/>
        <v>0</v>
      </c>
      <c r="CX706" s="2">
        <f t="shared" si="457"/>
        <v>2.2400000000000002</v>
      </c>
      <c r="CY706" s="2">
        <f t="shared" si="458"/>
        <v>0</v>
      </c>
      <c r="CZ706" s="2">
        <f t="shared" si="459"/>
        <v>0</v>
      </c>
      <c r="DA706" s="2"/>
      <c r="DB706" s="2"/>
      <c r="DC706" s="2" t="s">
        <v>3</v>
      </c>
      <c r="DD706" s="2" t="s">
        <v>3</v>
      </c>
      <c r="DE706" s="2" t="s">
        <v>3</v>
      </c>
      <c r="DF706" s="2" t="s">
        <v>3</v>
      </c>
      <c r="DG706" s="2" t="s">
        <v>3</v>
      </c>
      <c r="DH706" s="2" t="s">
        <v>3</v>
      </c>
      <c r="DI706" s="2" t="s">
        <v>3</v>
      </c>
      <c r="DJ706" s="2" t="s">
        <v>3</v>
      </c>
      <c r="DK706" s="2" t="s">
        <v>3</v>
      </c>
      <c r="DL706" s="2" t="s">
        <v>3</v>
      </c>
      <c r="DM706" s="2" t="s">
        <v>3</v>
      </c>
      <c r="DN706" s="2">
        <v>0</v>
      </c>
      <c r="DO706" s="2">
        <v>0</v>
      </c>
      <c r="DP706" s="2">
        <v>1</v>
      </c>
      <c r="DQ706" s="2">
        <v>1</v>
      </c>
      <c r="DR706" s="2"/>
      <c r="DS706" s="2"/>
      <c r="DT706" s="2"/>
      <c r="DU706" s="2">
        <v>1005</v>
      </c>
      <c r="DV706" s="2" t="s">
        <v>128</v>
      </c>
      <c r="DW706" s="2" t="s">
        <v>128</v>
      </c>
      <c r="DX706" s="2">
        <v>1</v>
      </c>
      <c r="DY706" s="2"/>
      <c r="DZ706" s="2" t="s">
        <v>3</v>
      </c>
      <c r="EA706" s="2" t="s">
        <v>3</v>
      </c>
      <c r="EB706" s="2" t="s">
        <v>3</v>
      </c>
      <c r="EC706" s="2" t="s">
        <v>3</v>
      </c>
      <c r="ED706" s="2"/>
      <c r="EE706" s="2">
        <v>53551115</v>
      </c>
      <c r="EF706" s="2">
        <v>2</v>
      </c>
      <c r="EG706" s="2" t="s">
        <v>38</v>
      </c>
      <c r="EH706" s="2">
        <v>10</v>
      </c>
      <c r="EI706" s="2" t="s">
        <v>503</v>
      </c>
      <c r="EJ706" s="2">
        <v>1</v>
      </c>
      <c r="EK706" s="2">
        <v>10001</v>
      </c>
      <c r="EL706" s="2" t="s">
        <v>503</v>
      </c>
      <c r="EM706" s="2" t="s">
        <v>504</v>
      </c>
      <c r="EN706" s="2"/>
      <c r="EO706" s="2" t="s">
        <v>3</v>
      </c>
      <c r="EP706" s="2"/>
      <c r="EQ706" s="2">
        <v>32768</v>
      </c>
      <c r="ER706" s="2">
        <v>1533.73</v>
      </c>
      <c r="ES706" s="2">
        <v>1533.73</v>
      </c>
      <c r="ET706" s="2">
        <v>0</v>
      </c>
      <c r="EU706" s="2">
        <v>0</v>
      </c>
      <c r="EV706" s="2">
        <v>0</v>
      </c>
      <c r="EW706" s="2">
        <v>0</v>
      </c>
      <c r="EX706" s="2">
        <v>0</v>
      </c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>
        <v>0</v>
      </c>
      <c r="FR706" s="2">
        <f>ROUND(IF(AND(BH706=3,BI706=3),P706,0),2)</f>
        <v>0</v>
      </c>
      <c r="FS706" s="2">
        <v>0</v>
      </c>
      <c r="FT706" s="2"/>
      <c r="FU706" s="2"/>
      <c r="FV706" s="2"/>
      <c r="FW706" s="2"/>
      <c r="FX706" s="2">
        <v>108</v>
      </c>
      <c r="FY706" s="2">
        <v>55</v>
      </c>
      <c r="FZ706" s="2"/>
      <c r="GA706" s="2" t="s">
        <v>3</v>
      </c>
      <c r="GB706" s="2"/>
      <c r="GC706" s="2"/>
      <c r="GD706" s="2">
        <v>1</v>
      </c>
      <c r="GE706" s="2"/>
      <c r="GF706" s="2">
        <v>-1462626660</v>
      </c>
      <c r="GG706" s="2">
        <v>2</v>
      </c>
      <c r="GH706" s="2">
        <v>1</v>
      </c>
      <c r="GI706" s="2">
        <v>-2</v>
      </c>
      <c r="GJ706" s="2">
        <v>0</v>
      </c>
      <c r="GK706" s="2">
        <v>0</v>
      </c>
      <c r="GL706" s="2">
        <f>ROUND(IF(AND(BH706=3,BI706=3,FS706&lt;&gt;0),P706,0),2)</f>
        <v>0</v>
      </c>
      <c r="GM706" s="2">
        <f>ROUND(O706+X706+Y706,2)+GX706</f>
        <v>-5521.43</v>
      </c>
      <c r="GN706" s="2">
        <f>IF(OR(BI706=0,BI706=1),ROUND(O706+X706+Y706,2),0)</f>
        <v>-5521.43</v>
      </c>
      <c r="GO706" s="2">
        <f>IF(BI706=2,ROUND(O706+X706+Y706,2),0)</f>
        <v>0</v>
      </c>
      <c r="GP706" s="2">
        <f>IF(BI706=4,ROUND(O706+X706+Y706,2)+GX706,0)</f>
        <v>0</v>
      </c>
      <c r="GQ706" s="2"/>
      <c r="GR706" s="2">
        <v>0</v>
      </c>
      <c r="GS706" s="2">
        <v>0</v>
      </c>
      <c r="GT706" s="2">
        <v>0</v>
      </c>
      <c r="GU706" s="2" t="s">
        <v>3</v>
      </c>
      <c r="GV706" s="2">
        <f t="shared" si="460"/>
        <v>0</v>
      </c>
      <c r="GW706" s="2">
        <v>1</v>
      </c>
      <c r="GX706" s="2">
        <f>ROUND(HC706*I706,2)</f>
        <v>0</v>
      </c>
      <c r="GY706" s="2"/>
      <c r="GZ706" s="2"/>
      <c r="HA706" s="2">
        <v>0</v>
      </c>
      <c r="HB706" s="2">
        <v>0</v>
      </c>
      <c r="HC706" s="2">
        <f t="shared" si="461"/>
        <v>0</v>
      </c>
      <c r="HD706" s="2"/>
      <c r="HE706" s="2" t="s">
        <v>3</v>
      </c>
      <c r="HF706" s="2" t="s">
        <v>3</v>
      </c>
      <c r="HG706" s="2"/>
      <c r="HH706" s="2"/>
      <c r="HI706" s="2"/>
      <c r="HJ706" s="2"/>
      <c r="HK706" s="2"/>
      <c r="HL706" s="2"/>
      <c r="HM706" s="2" t="s">
        <v>3</v>
      </c>
      <c r="HN706" s="2" t="s">
        <v>505</v>
      </c>
      <c r="HO706" s="2" t="s">
        <v>506</v>
      </c>
      <c r="HP706" s="2" t="s">
        <v>503</v>
      </c>
      <c r="HQ706" s="2" t="s">
        <v>503</v>
      </c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>
        <v>0</v>
      </c>
      <c r="IL706" s="2"/>
      <c r="IM706" s="2"/>
      <c r="IN706" s="2"/>
      <c r="IO706" s="2"/>
      <c r="IP706" s="2"/>
      <c r="IQ706" s="2"/>
      <c r="IR706" s="2"/>
      <c r="IS706" s="2"/>
      <c r="IT706" s="2"/>
      <c r="IU706" s="2"/>
    </row>
    <row r="707" spans="1:255" x14ac:dyDescent="0.2">
      <c r="A707">
        <v>18</v>
      </c>
      <c r="B707">
        <v>1</v>
      </c>
      <c r="C707">
        <v>1235</v>
      </c>
      <c r="E707" t="s">
        <v>773</v>
      </c>
      <c r="F707" t="s">
        <v>747</v>
      </c>
      <c r="G707" t="s">
        <v>748</v>
      </c>
      <c r="H707" t="s">
        <v>128</v>
      </c>
      <c r="I707">
        <f>I705*J707</f>
        <v>-3.6</v>
      </c>
      <c r="J707">
        <v>-100.00000000000001</v>
      </c>
      <c r="K707">
        <v>-100</v>
      </c>
      <c r="O707">
        <f>ROUND(CP707,0)</f>
        <v>-34730</v>
      </c>
      <c r="P707">
        <f>ROUND(CQ707*I707,0)</f>
        <v>-34730</v>
      </c>
      <c r="Q707">
        <f>ROUND(CR707*I707,0)</f>
        <v>0</v>
      </c>
      <c r="R707">
        <f>ROUND(CS707*I707,0)</f>
        <v>0</v>
      </c>
      <c r="S707">
        <f>ROUND(CT707*I707,0)</f>
        <v>0</v>
      </c>
      <c r="T707">
        <f>ROUND(CU707*I707,0)</f>
        <v>0</v>
      </c>
      <c r="U707">
        <f t="shared" si="444"/>
        <v>0</v>
      </c>
      <c r="V707">
        <f t="shared" si="445"/>
        <v>0</v>
      </c>
      <c r="W707">
        <f>ROUND(CX707*I707,0)</f>
        <v>-8</v>
      </c>
      <c r="X707">
        <f>ROUND(CY707,0)</f>
        <v>0</v>
      </c>
      <c r="Y707">
        <f>ROUND(CZ707,0)</f>
        <v>0</v>
      </c>
      <c r="AA707">
        <v>53551707</v>
      </c>
      <c r="AB707">
        <f t="shared" si="446"/>
        <v>1533.73</v>
      </c>
      <c r="AC707">
        <f t="shared" si="462"/>
        <v>1533.73</v>
      </c>
      <c r="AD707">
        <f t="shared" si="469"/>
        <v>0</v>
      </c>
      <c r="AE707">
        <f t="shared" si="470"/>
        <v>0</v>
      </c>
      <c r="AF707">
        <f t="shared" si="470"/>
        <v>0</v>
      </c>
      <c r="AG707">
        <f t="shared" si="447"/>
        <v>0</v>
      </c>
      <c r="AH707">
        <f t="shared" si="471"/>
        <v>0</v>
      </c>
      <c r="AI707">
        <f t="shared" si="471"/>
        <v>0</v>
      </c>
      <c r="AJ707">
        <f t="shared" si="448"/>
        <v>2.2400000000000002</v>
      </c>
      <c r="AK707">
        <v>1533.73</v>
      </c>
      <c r="AL707">
        <v>1533.73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2.2400000000000002</v>
      </c>
      <c r="AT707">
        <v>108</v>
      </c>
      <c r="AU707">
        <v>55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6.29</v>
      </c>
      <c r="BD707" t="s">
        <v>3</v>
      </c>
      <c r="BE707" t="s">
        <v>3</v>
      </c>
      <c r="BF707" t="s">
        <v>3</v>
      </c>
      <c r="BG707" t="s">
        <v>3</v>
      </c>
      <c r="BH707">
        <v>3</v>
      </c>
      <c r="BI707">
        <v>1</v>
      </c>
      <c r="BJ707" t="s">
        <v>749</v>
      </c>
      <c r="BM707">
        <v>10001</v>
      </c>
      <c r="BN707">
        <v>0</v>
      </c>
      <c r="BO707" t="s">
        <v>747</v>
      </c>
      <c r="BP707">
        <v>1</v>
      </c>
      <c r="BQ707">
        <v>2</v>
      </c>
      <c r="BR707">
        <v>1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108</v>
      </c>
      <c r="CA707">
        <v>55</v>
      </c>
      <c r="CB707" t="s">
        <v>3</v>
      </c>
      <c r="CE707">
        <v>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449"/>
        <v>-34730</v>
      </c>
      <c r="CQ707">
        <f t="shared" si="468"/>
        <v>9647.1617000000006</v>
      </c>
      <c r="CR707">
        <f t="shared" si="451"/>
        <v>0</v>
      </c>
      <c r="CS707">
        <f t="shared" si="452"/>
        <v>0</v>
      </c>
      <c r="CT707">
        <f t="shared" si="453"/>
        <v>0</v>
      </c>
      <c r="CU707">
        <f t="shared" si="454"/>
        <v>0</v>
      </c>
      <c r="CV707">
        <f t="shared" si="455"/>
        <v>0</v>
      </c>
      <c r="CW707">
        <f t="shared" si="456"/>
        <v>0</v>
      </c>
      <c r="CX707">
        <f t="shared" si="457"/>
        <v>2.2400000000000002</v>
      </c>
      <c r="CY707">
        <f t="shared" si="458"/>
        <v>0</v>
      </c>
      <c r="CZ707">
        <f t="shared" si="459"/>
        <v>0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1005</v>
      </c>
      <c r="DV707" t="s">
        <v>128</v>
      </c>
      <c r="DW707" t="s">
        <v>128</v>
      </c>
      <c r="DX707">
        <v>1</v>
      </c>
      <c r="DZ707" t="s">
        <v>3</v>
      </c>
      <c r="EA707" t="s">
        <v>3</v>
      </c>
      <c r="EB707" t="s">
        <v>3</v>
      </c>
      <c r="EC707" t="s">
        <v>3</v>
      </c>
      <c r="EE707">
        <v>53551115</v>
      </c>
      <c r="EF707">
        <v>2</v>
      </c>
      <c r="EG707" t="s">
        <v>38</v>
      </c>
      <c r="EH707">
        <v>10</v>
      </c>
      <c r="EI707" t="s">
        <v>503</v>
      </c>
      <c r="EJ707">
        <v>1</v>
      </c>
      <c r="EK707">
        <v>10001</v>
      </c>
      <c r="EL707" t="s">
        <v>503</v>
      </c>
      <c r="EM707" t="s">
        <v>504</v>
      </c>
      <c r="EO707" t="s">
        <v>3</v>
      </c>
      <c r="EQ707">
        <v>32768</v>
      </c>
      <c r="ER707">
        <v>1533.73</v>
      </c>
      <c r="ES707">
        <v>1533.73</v>
      </c>
      <c r="ET707">
        <v>0</v>
      </c>
      <c r="EU707">
        <v>0</v>
      </c>
      <c r="EV707">
        <v>0</v>
      </c>
      <c r="EW707">
        <v>0</v>
      </c>
      <c r="EX707">
        <v>0</v>
      </c>
      <c r="FQ707">
        <v>0</v>
      </c>
      <c r="FR707">
        <f>ROUND(IF(AND(BH707=3,BI707=3),P707,0),0)</f>
        <v>0</v>
      </c>
      <c r="FS707">
        <v>0</v>
      </c>
      <c r="FX707">
        <v>108</v>
      </c>
      <c r="FY707">
        <v>55</v>
      </c>
      <c r="GA707" t="s">
        <v>3</v>
      </c>
      <c r="GD707">
        <v>1</v>
      </c>
      <c r="GF707">
        <v>-1462626660</v>
      </c>
      <c r="GG707">
        <v>2</v>
      </c>
      <c r="GH707">
        <v>1</v>
      </c>
      <c r="GI707">
        <v>2</v>
      </c>
      <c r="GJ707">
        <v>0</v>
      </c>
      <c r="GK707">
        <v>0</v>
      </c>
      <c r="GL707">
        <f>ROUND(IF(AND(BH707=3,BI707=3,FS707&lt;&gt;0),P707,0),0)</f>
        <v>0</v>
      </c>
      <c r="GM707">
        <f>ROUND(O707+X707+Y707,0)+GX707</f>
        <v>-34730</v>
      </c>
      <c r="GN707">
        <f>IF(OR(BI707=0,BI707=1),ROUND(O707+X707+Y707,0),0)</f>
        <v>-34730</v>
      </c>
      <c r="GO707">
        <f>IF(BI707=2,ROUND(O707+X707+Y707,0),0)</f>
        <v>0</v>
      </c>
      <c r="GP707">
        <f>IF(BI707=4,ROUND(O707+X707+Y707,0)+GX707,0)</f>
        <v>0</v>
      </c>
      <c r="GR707">
        <v>0</v>
      </c>
      <c r="GS707">
        <v>0</v>
      </c>
      <c r="GT707">
        <v>0</v>
      </c>
      <c r="GU707" t="s">
        <v>3</v>
      </c>
      <c r="GV707">
        <f t="shared" si="460"/>
        <v>0</v>
      </c>
      <c r="GW707">
        <v>1</v>
      </c>
      <c r="GX707">
        <f>ROUND(HC707*I707,0)</f>
        <v>0</v>
      </c>
      <c r="HA707">
        <v>0</v>
      </c>
      <c r="HB707">
        <v>0</v>
      </c>
      <c r="HC707">
        <f t="shared" si="461"/>
        <v>0</v>
      </c>
      <c r="HE707" t="s">
        <v>3</v>
      </c>
      <c r="HF707" t="s">
        <v>3</v>
      </c>
      <c r="HM707" t="s">
        <v>3</v>
      </c>
      <c r="HN707" t="s">
        <v>505</v>
      </c>
      <c r="HO707" t="s">
        <v>506</v>
      </c>
      <c r="HP707" t="s">
        <v>503</v>
      </c>
      <c r="HQ707" t="s">
        <v>503</v>
      </c>
      <c r="IK707">
        <v>0</v>
      </c>
    </row>
    <row r="708" spans="1:255" x14ac:dyDescent="0.2">
      <c r="A708" s="2">
        <v>18</v>
      </c>
      <c r="B708" s="2">
        <v>1</v>
      </c>
      <c r="C708" s="2">
        <v>1219</v>
      </c>
      <c r="D708" s="2"/>
      <c r="E708" s="2" t="s">
        <v>774</v>
      </c>
      <c r="F708" s="2" t="s">
        <v>775</v>
      </c>
      <c r="G708" s="2" t="s">
        <v>776</v>
      </c>
      <c r="H708" s="2" t="s">
        <v>128</v>
      </c>
      <c r="I708" s="2">
        <f>I704*J708</f>
        <v>3.6</v>
      </c>
      <c r="J708" s="2">
        <v>100.00000000000001</v>
      </c>
      <c r="K708" s="2">
        <v>100</v>
      </c>
      <c r="L708" s="2"/>
      <c r="M708" s="2"/>
      <c r="N708" s="2"/>
      <c r="O708" s="2">
        <f>ROUND(CP708,2)</f>
        <v>5733.76</v>
      </c>
      <c r="P708" s="2">
        <f>ROUND(CQ708*I708,2)</f>
        <v>5733.76</v>
      </c>
      <c r="Q708" s="2">
        <f>ROUND(CR708*I708,2)</f>
        <v>0</v>
      </c>
      <c r="R708" s="2">
        <f>ROUND(CS708*I708,2)</f>
        <v>0</v>
      </c>
      <c r="S708" s="2">
        <f>ROUND(CT708*I708,2)</f>
        <v>0</v>
      </c>
      <c r="T708" s="2">
        <f>ROUND(CU708*I708,2)</f>
        <v>0</v>
      </c>
      <c r="U708" s="2">
        <f t="shared" si="444"/>
        <v>0</v>
      </c>
      <c r="V708" s="2">
        <f t="shared" si="445"/>
        <v>0</v>
      </c>
      <c r="W708" s="2">
        <f>ROUND(CX708*I708,2)</f>
        <v>8.1</v>
      </c>
      <c r="X708" s="2">
        <f>ROUND(CY708,2)</f>
        <v>0</v>
      </c>
      <c r="Y708" s="2">
        <f>ROUND(CZ708,2)</f>
        <v>0</v>
      </c>
      <c r="Z708" s="2"/>
      <c r="AA708" s="2">
        <v>53551706</v>
      </c>
      <c r="AB708" s="2">
        <f t="shared" si="446"/>
        <v>1592.71</v>
      </c>
      <c r="AC708" s="2">
        <f t="shared" si="462"/>
        <v>1592.71</v>
      </c>
      <c r="AD708" s="2">
        <f t="shared" si="469"/>
        <v>0</v>
      </c>
      <c r="AE708" s="2">
        <f t="shared" si="470"/>
        <v>0</v>
      </c>
      <c r="AF708" s="2">
        <f t="shared" si="470"/>
        <v>0</v>
      </c>
      <c r="AG708" s="2">
        <f t="shared" si="447"/>
        <v>0</v>
      </c>
      <c r="AH708" s="2">
        <f t="shared" si="471"/>
        <v>0</v>
      </c>
      <c r="AI708" s="2">
        <f t="shared" si="471"/>
        <v>0</v>
      </c>
      <c r="AJ708" s="2">
        <f t="shared" si="448"/>
        <v>2.25</v>
      </c>
      <c r="AK708" s="2">
        <v>1592.71</v>
      </c>
      <c r="AL708" s="2">
        <v>1592.71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2.25</v>
      </c>
      <c r="AT708" s="2">
        <v>108</v>
      </c>
      <c r="AU708" s="2">
        <v>55</v>
      </c>
      <c r="AV708" s="2">
        <v>1</v>
      </c>
      <c r="AW708" s="2">
        <v>1</v>
      </c>
      <c r="AX708" s="2"/>
      <c r="AY708" s="2"/>
      <c r="AZ708" s="2">
        <v>1</v>
      </c>
      <c r="BA708" s="2">
        <v>1</v>
      </c>
      <c r="BB708" s="2">
        <v>1</v>
      </c>
      <c r="BC708" s="2">
        <v>1</v>
      </c>
      <c r="BD708" s="2" t="s">
        <v>3</v>
      </c>
      <c r="BE708" s="2" t="s">
        <v>3</v>
      </c>
      <c r="BF708" s="2" t="s">
        <v>3</v>
      </c>
      <c r="BG708" s="2" t="s">
        <v>3</v>
      </c>
      <c r="BH708" s="2">
        <v>3</v>
      </c>
      <c r="BI708" s="2">
        <v>1</v>
      </c>
      <c r="BJ708" s="2" t="s">
        <v>777</v>
      </c>
      <c r="BK708" s="2"/>
      <c r="BL708" s="2"/>
      <c r="BM708" s="2">
        <v>10001</v>
      </c>
      <c r="BN708" s="2">
        <v>0</v>
      </c>
      <c r="BO708" s="2" t="s">
        <v>3</v>
      </c>
      <c r="BP708" s="2">
        <v>0</v>
      </c>
      <c r="BQ708" s="2">
        <v>2</v>
      </c>
      <c r="BR708" s="2">
        <v>0</v>
      </c>
      <c r="BS708" s="2">
        <v>1</v>
      </c>
      <c r="BT708" s="2">
        <v>1</v>
      </c>
      <c r="BU708" s="2">
        <v>1</v>
      </c>
      <c r="BV708" s="2">
        <v>1</v>
      </c>
      <c r="BW708" s="2">
        <v>1</v>
      </c>
      <c r="BX708" s="2">
        <v>1</v>
      </c>
      <c r="BY708" s="2" t="s">
        <v>3</v>
      </c>
      <c r="BZ708" s="2">
        <v>108</v>
      </c>
      <c r="CA708" s="2">
        <v>55</v>
      </c>
      <c r="CB708" s="2" t="s">
        <v>3</v>
      </c>
      <c r="CC708" s="2"/>
      <c r="CD708" s="2"/>
      <c r="CE708" s="2">
        <v>0</v>
      </c>
      <c r="CF708" s="2">
        <v>0</v>
      </c>
      <c r="CG708" s="2">
        <v>0</v>
      </c>
      <c r="CH708" s="2"/>
      <c r="CI708" s="2"/>
      <c r="CJ708" s="2"/>
      <c r="CK708" s="2"/>
      <c r="CL708" s="2"/>
      <c r="CM708" s="2">
        <v>0</v>
      </c>
      <c r="CN708" s="2" t="s">
        <v>3</v>
      </c>
      <c r="CO708" s="2">
        <v>0</v>
      </c>
      <c r="CP708" s="2">
        <f t="shared" si="449"/>
        <v>5733.76</v>
      </c>
      <c r="CQ708" s="2">
        <f t="shared" si="468"/>
        <v>1592.71</v>
      </c>
      <c r="CR708" s="2">
        <f t="shared" si="451"/>
        <v>0</v>
      </c>
      <c r="CS708" s="2">
        <f t="shared" si="452"/>
        <v>0</v>
      </c>
      <c r="CT708" s="2">
        <f t="shared" si="453"/>
        <v>0</v>
      </c>
      <c r="CU708" s="2">
        <f t="shared" si="454"/>
        <v>0</v>
      </c>
      <c r="CV708" s="2">
        <f t="shared" si="455"/>
        <v>0</v>
      </c>
      <c r="CW708" s="2">
        <f t="shared" si="456"/>
        <v>0</v>
      </c>
      <c r="CX708" s="2">
        <f t="shared" si="457"/>
        <v>2.25</v>
      </c>
      <c r="CY708" s="2">
        <f t="shared" si="458"/>
        <v>0</v>
      </c>
      <c r="CZ708" s="2">
        <f t="shared" si="459"/>
        <v>0</v>
      </c>
      <c r="DA708" s="2"/>
      <c r="DB708" s="2"/>
      <c r="DC708" s="2" t="s">
        <v>3</v>
      </c>
      <c r="DD708" s="2" t="s">
        <v>3</v>
      </c>
      <c r="DE708" s="2" t="s">
        <v>3</v>
      </c>
      <c r="DF708" s="2" t="s">
        <v>3</v>
      </c>
      <c r="DG708" s="2" t="s">
        <v>3</v>
      </c>
      <c r="DH708" s="2" t="s">
        <v>3</v>
      </c>
      <c r="DI708" s="2" t="s">
        <v>3</v>
      </c>
      <c r="DJ708" s="2" t="s">
        <v>3</v>
      </c>
      <c r="DK708" s="2" t="s">
        <v>3</v>
      </c>
      <c r="DL708" s="2" t="s">
        <v>3</v>
      </c>
      <c r="DM708" s="2" t="s">
        <v>3</v>
      </c>
      <c r="DN708" s="2">
        <v>0</v>
      </c>
      <c r="DO708" s="2">
        <v>0</v>
      </c>
      <c r="DP708" s="2">
        <v>1</v>
      </c>
      <c r="DQ708" s="2">
        <v>1</v>
      </c>
      <c r="DR708" s="2"/>
      <c r="DS708" s="2"/>
      <c r="DT708" s="2"/>
      <c r="DU708" s="2">
        <v>1005</v>
      </c>
      <c r="DV708" s="2" t="s">
        <v>128</v>
      </c>
      <c r="DW708" s="2" t="s">
        <v>128</v>
      </c>
      <c r="DX708" s="2">
        <v>1</v>
      </c>
      <c r="DY708" s="2"/>
      <c r="DZ708" s="2" t="s">
        <v>3</v>
      </c>
      <c r="EA708" s="2" t="s">
        <v>3</v>
      </c>
      <c r="EB708" s="2" t="s">
        <v>3</v>
      </c>
      <c r="EC708" s="2" t="s">
        <v>3</v>
      </c>
      <c r="ED708" s="2"/>
      <c r="EE708" s="2">
        <v>53551115</v>
      </c>
      <c r="EF708" s="2">
        <v>2</v>
      </c>
      <c r="EG708" s="2" t="s">
        <v>38</v>
      </c>
      <c r="EH708" s="2">
        <v>10</v>
      </c>
      <c r="EI708" s="2" t="s">
        <v>503</v>
      </c>
      <c r="EJ708" s="2">
        <v>1</v>
      </c>
      <c r="EK708" s="2">
        <v>10001</v>
      </c>
      <c r="EL708" s="2" t="s">
        <v>503</v>
      </c>
      <c r="EM708" s="2" t="s">
        <v>504</v>
      </c>
      <c r="EN708" s="2"/>
      <c r="EO708" s="2" t="s">
        <v>3</v>
      </c>
      <c r="EP708" s="2"/>
      <c r="EQ708" s="2">
        <v>0</v>
      </c>
      <c r="ER708" s="2">
        <v>1592.71</v>
      </c>
      <c r="ES708" s="2">
        <v>1592.71</v>
      </c>
      <c r="ET708" s="2">
        <v>0</v>
      </c>
      <c r="EU708" s="2">
        <v>0</v>
      </c>
      <c r="EV708" s="2">
        <v>0</v>
      </c>
      <c r="EW708" s="2">
        <v>0</v>
      </c>
      <c r="EX708" s="2">
        <v>0</v>
      </c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>
        <v>0</v>
      </c>
      <c r="FR708" s="2">
        <f>ROUND(IF(AND(BH708=3,BI708=3),P708,0),2)</f>
        <v>0</v>
      </c>
      <c r="FS708" s="2">
        <v>0</v>
      </c>
      <c r="FT708" s="2"/>
      <c r="FU708" s="2"/>
      <c r="FV708" s="2"/>
      <c r="FW708" s="2"/>
      <c r="FX708" s="2">
        <v>108</v>
      </c>
      <c r="FY708" s="2">
        <v>55</v>
      </c>
      <c r="FZ708" s="2"/>
      <c r="GA708" s="2" t="s">
        <v>3</v>
      </c>
      <c r="GB708" s="2"/>
      <c r="GC708" s="2"/>
      <c r="GD708" s="2">
        <v>1</v>
      </c>
      <c r="GE708" s="2"/>
      <c r="GF708" s="2">
        <v>-556462959</v>
      </c>
      <c r="GG708" s="2">
        <v>2</v>
      </c>
      <c r="GH708" s="2">
        <v>1</v>
      </c>
      <c r="GI708" s="2">
        <v>-2</v>
      </c>
      <c r="GJ708" s="2">
        <v>0</v>
      </c>
      <c r="GK708" s="2">
        <v>0</v>
      </c>
      <c r="GL708" s="2">
        <f>ROUND(IF(AND(BH708=3,BI708=3,FS708&lt;&gt;0),P708,0),2)</f>
        <v>0</v>
      </c>
      <c r="GM708" s="2">
        <f>ROUND(O708+X708+Y708,2)+GX708</f>
        <v>5733.76</v>
      </c>
      <c r="GN708" s="2">
        <f>IF(OR(BI708=0,BI708=1),ROUND(O708+X708+Y708,2),0)</f>
        <v>5733.76</v>
      </c>
      <c r="GO708" s="2">
        <f>IF(BI708=2,ROUND(O708+X708+Y708,2),0)</f>
        <v>0</v>
      </c>
      <c r="GP708" s="2">
        <f>IF(BI708=4,ROUND(O708+X708+Y708,2)+GX708,0)</f>
        <v>0</v>
      </c>
      <c r="GQ708" s="2"/>
      <c r="GR708" s="2">
        <v>0</v>
      </c>
      <c r="GS708" s="2">
        <v>0</v>
      </c>
      <c r="GT708" s="2">
        <v>0</v>
      </c>
      <c r="GU708" s="2" t="s">
        <v>3</v>
      </c>
      <c r="GV708" s="2">
        <f t="shared" si="460"/>
        <v>0</v>
      </c>
      <c r="GW708" s="2">
        <v>1</v>
      </c>
      <c r="GX708" s="2">
        <f>ROUND(HC708*I708,2)</f>
        <v>0</v>
      </c>
      <c r="GY708" s="2"/>
      <c r="GZ708" s="2"/>
      <c r="HA708" s="2">
        <v>0</v>
      </c>
      <c r="HB708" s="2">
        <v>0</v>
      </c>
      <c r="HC708" s="2">
        <f t="shared" si="461"/>
        <v>0</v>
      </c>
      <c r="HD708" s="2"/>
      <c r="HE708" s="2" t="s">
        <v>3</v>
      </c>
      <c r="HF708" s="2" t="s">
        <v>3</v>
      </c>
      <c r="HG708" s="2"/>
      <c r="HH708" s="2"/>
      <c r="HI708" s="2"/>
      <c r="HJ708" s="2"/>
      <c r="HK708" s="2"/>
      <c r="HL708" s="2"/>
      <c r="HM708" s="2" t="s">
        <v>3</v>
      </c>
      <c r="HN708" s="2" t="s">
        <v>505</v>
      </c>
      <c r="HO708" s="2" t="s">
        <v>506</v>
      </c>
      <c r="HP708" s="2" t="s">
        <v>503</v>
      </c>
      <c r="HQ708" s="2" t="s">
        <v>503</v>
      </c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>
        <v>0</v>
      </c>
      <c r="IL708" s="2"/>
      <c r="IM708" s="2"/>
      <c r="IN708" s="2"/>
      <c r="IO708" s="2"/>
      <c r="IP708" s="2"/>
      <c r="IQ708" s="2"/>
      <c r="IR708" s="2"/>
      <c r="IS708" s="2"/>
      <c r="IT708" s="2"/>
      <c r="IU708" s="2"/>
    </row>
    <row r="709" spans="1:255" x14ac:dyDescent="0.2">
      <c r="A709">
        <v>18</v>
      </c>
      <c r="B709">
        <v>1</v>
      </c>
      <c r="C709">
        <v>1234</v>
      </c>
      <c r="E709" t="s">
        <v>774</v>
      </c>
      <c r="F709" t="s">
        <v>775</v>
      </c>
      <c r="G709" t="s">
        <v>776</v>
      </c>
      <c r="H709" t="s">
        <v>128</v>
      </c>
      <c r="I709">
        <f>I705*J709</f>
        <v>3.6</v>
      </c>
      <c r="J709">
        <v>100.00000000000001</v>
      </c>
      <c r="K709">
        <v>100</v>
      </c>
      <c r="O709">
        <f>ROUND(CP709,0)</f>
        <v>39620</v>
      </c>
      <c r="P709">
        <f>ROUND(CQ709*I709,0)</f>
        <v>39620</v>
      </c>
      <c r="Q709">
        <f>ROUND(CR709*I709,0)</f>
        <v>0</v>
      </c>
      <c r="R709">
        <f>ROUND(CS709*I709,0)</f>
        <v>0</v>
      </c>
      <c r="S709">
        <f>ROUND(CT709*I709,0)</f>
        <v>0</v>
      </c>
      <c r="T709">
        <f>ROUND(CU709*I709,0)</f>
        <v>0</v>
      </c>
      <c r="U709">
        <f t="shared" si="444"/>
        <v>0</v>
      </c>
      <c r="V709">
        <f t="shared" si="445"/>
        <v>0</v>
      </c>
      <c r="W709">
        <f>ROUND(CX709*I709,0)</f>
        <v>8</v>
      </c>
      <c r="X709">
        <f>ROUND(CY709,0)</f>
        <v>0</v>
      </c>
      <c r="Y709">
        <f>ROUND(CZ709,0)</f>
        <v>0</v>
      </c>
      <c r="AA709">
        <v>53551707</v>
      </c>
      <c r="AB709">
        <f t="shared" si="446"/>
        <v>1592.71</v>
      </c>
      <c r="AC709">
        <f t="shared" si="462"/>
        <v>1592.71</v>
      </c>
      <c r="AD709">
        <f t="shared" si="469"/>
        <v>0</v>
      </c>
      <c r="AE709">
        <f t="shared" si="470"/>
        <v>0</v>
      </c>
      <c r="AF709">
        <f t="shared" si="470"/>
        <v>0</v>
      </c>
      <c r="AG709">
        <f t="shared" si="447"/>
        <v>0</v>
      </c>
      <c r="AH709">
        <f t="shared" si="471"/>
        <v>0</v>
      </c>
      <c r="AI709">
        <f t="shared" si="471"/>
        <v>0</v>
      </c>
      <c r="AJ709">
        <f t="shared" si="448"/>
        <v>2.25</v>
      </c>
      <c r="AK709">
        <v>1592.71</v>
      </c>
      <c r="AL709">
        <v>1592.71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2.25</v>
      </c>
      <c r="AT709">
        <v>108</v>
      </c>
      <c r="AU709">
        <v>55</v>
      </c>
      <c r="AV709">
        <v>1</v>
      </c>
      <c r="AW709">
        <v>1</v>
      </c>
      <c r="AZ709">
        <v>1</v>
      </c>
      <c r="BA709">
        <v>1</v>
      </c>
      <c r="BB709">
        <v>1</v>
      </c>
      <c r="BC709">
        <v>6.91</v>
      </c>
      <c r="BD709" t="s">
        <v>3</v>
      </c>
      <c r="BE709" t="s">
        <v>3</v>
      </c>
      <c r="BF709" t="s">
        <v>3</v>
      </c>
      <c r="BG709" t="s">
        <v>3</v>
      </c>
      <c r="BH709">
        <v>3</v>
      </c>
      <c r="BI709">
        <v>1</v>
      </c>
      <c r="BJ709" t="s">
        <v>777</v>
      </c>
      <c r="BM709">
        <v>10001</v>
      </c>
      <c r="BN709">
        <v>0</v>
      </c>
      <c r="BO709" t="s">
        <v>775</v>
      </c>
      <c r="BP709">
        <v>1</v>
      </c>
      <c r="BQ709">
        <v>2</v>
      </c>
      <c r="BR709">
        <v>0</v>
      </c>
      <c r="BS709">
        <v>1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108</v>
      </c>
      <c r="CA709">
        <v>55</v>
      </c>
      <c r="CB709" t="s">
        <v>3</v>
      </c>
      <c r="CE709">
        <v>0</v>
      </c>
      <c r="CF709">
        <v>0</v>
      </c>
      <c r="CG709">
        <v>0</v>
      </c>
      <c r="CM709">
        <v>0</v>
      </c>
      <c r="CN709" t="s">
        <v>3</v>
      </c>
      <c r="CO709">
        <v>0</v>
      </c>
      <c r="CP709">
        <f t="shared" si="449"/>
        <v>39620</v>
      </c>
      <c r="CQ709">
        <f t="shared" si="468"/>
        <v>11005.626100000001</v>
      </c>
      <c r="CR709">
        <f t="shared" si="451"/>
        <v>0</v>
      </c>
      <c r="CS709">
        <f t="shared" si="452"/>
        <v>0</v>
      </c>
      <c r="CT709">
        <f t="shared" si="453"/>
        <v>0</v>
      </c>
      <c r="CU709">
        <f t="shared" si="454"/>
        <v>0</v>
      </c>
      <c r="CV709">
        <f t="shared" si="455"/>
        <v>0</v>
      </c>
      <c r="CW709">
        <f t="shared" si="456"/>
        <v>0</v>
      </c>
      <c r="CX709">
        <f t="shared" si="457"/>
        <v>2.25</v>
      </c>
      <c r="CY709">
        <f t="shared" si="458"/>
        <v>0</v>
      </c>
      <c r="CZ709">
        <f t="shared" si="459"/>
        <v>0</v>
      </c>
      <c r="DC709" t="s">
        <v>3</v>
      </c>
      <c r="DD709" t="s">
        <v>3</v>
      </c>
      <c r="DE709" t="s">
        <v>3</v>
      </c>
      <c r="DF709" t="s">
        <v>3</v>
      </c>
      <c r="DG709" t="s">
        <v>3</v>
      </c>
      <c r="DH709" t="s">
        <v>3</v>
      </c>
      <c r="DI709" t="s">
        <v>3</v>
      </c>
      <c r="DJ709" t="s">
        <v>3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1005</v>
      </c>
      <c r="DV709" t="s">
        <v>128</v>
      </c>
      <c r="DW709" t="s">
        <v>128</v>
      </c>
      <c r="DX709">
        <v>1</v>
      </c>
      <c r="DZ709" t="s">
        <v>3</v>
      </c>
      <c r="EA709" t="s">
        <v>3</v>
      </c>
      <c r="EB709" t="s">
        <v>3</v>
      </c>
      <c r="EC709" t="s">
        <v>3</v>
      </c>
      <c r="EE709">
        <v>53551115</v>
      </c>
      <c r="EF709">
        <v>2</v>
      </c>
      <c r="EG709" t="s">
        <v>38</v>
      </c>
      <c r="EH709">
        <v>10</v>
      </c>
      <c r="EI709" t="s">
        <v>503</v>
      </c>
      <c r="EJ709">
        <v>1</v>
      </c>
      <c r="EK709">
        <v>10001</v>
      </c>
      <c r="EL709" t="s">
        <v>503</v>
      </c>
      <c r="EM709" t="s">
        <v>504</v>
      </c>
      <c r="EO709" t="s">
        <v>3</v>
      </c>
      <c r="EQ709">
        <v>0</v>
      </c>
      <c r="ER709">
        <v>1592.71</v>
      </c>
      <c r="ES709">
        <v>1592.71</v>
      </c>
      <c r="ET709">
        <v>0</v>
      </c>
      <c r="EU709">
        <v>0</v>
      </c>
      <c r="EV709">
        <v>0</v>
      </c>
      <c r="EW709">
        <v>0</v>
      </c>
      <c r="EX709">
        <v>0</v>
      </c>
      <c r="FQ709">
        <v>0</v>
      </c>
      <c r="FR709">
        <f>ROUND(IF(AND(BH709=3,BI709=3),P709,0),0)</f>
        <v>0</v>
      </c>
      <c r="FS709">
        <v>0</v>
      </c>
      <c r="FX709">
        <v>108</v>
      </c>
      <c r="FY709">
        <v>55</v>
      </c>
      <c r="GA709" t="s">
        <v>3</v>
      </c>
      <c r="GD709">
        <v>1</v>
      </c>
      <c r="GF709">
        <v>-556462959</v>
      </c>
      <c r="GG709">
        <v>2</v>
      </c>
      <c r="GH709">
        <v>1</v>
      </c>
      <c r="GI709">
        <v>2</v>
      </c>
      <c r="GJ709">
        <v>0</v>
      </c>
      <c r="GK709">
        <v>0</v>
      </c>
      <c r="GL709">
        <f>ROUND(IF(AND(BH709=3,BI709=3,FS709&lt;&gt;0),P709,0),0)</f>
        <v>0</v>
      </c>
      <c r="GM709">
        <f>ROUND(O709+X709+Y709,0)+GX709</f>
        <v>39620</v>
      </c>
      <c r="GN709">
        <f>IF(OR(BI709=0,BI709=1),ROUND(O709+X709+Y709,0),0)</f>
        <v>39620</v>
      </c>
      <c r="GO709">
        <f>IF(BI709=2,ROUND(O709+X709+Y709,0),0)</f>
        <v>0</v>
      </c>
      <c r="GP709">
        <f>IF(BI709=4,ROUND(O709+X709+Y709,0)+GX709,0)</f>
        <v>0</v>
      </c>
      <c r="GR709">
        <v>0</v>
      </c>
      <c r="GS709">
        <v>3</v>
      </c>
      <c r="GT709">
        <v>0</v>
      </c>
      <c r="GU709" t="s">
        <v>3</v>
      </c>
      <c r="GV709">
        <f t="shared" si="460"/>
        <v>0</v>
      </c>
      <c r="GW709">
        <v>1</v>
      </c>
      <c r="GX709">
        <f>ROUND(HC709*I709,0)</f>
        <v>0</v>
      </c>
      <c r="HA709">
        <v>0</v>
      </c>
      <c r="HB709">
        <v>0</v>
      </c>
      <c r="HC709">
        <f t="shared" si="461"/>
        <v>0</v>
      </c>
      <c r="HE709" t="s">
        <v>3</v>
      </c>
      <c r="HF709" t="s">
        <v>3</v>
      </c>
      <c r="HM709" t="s">
        <v>3</v>
      </c>
      <c r="HN709" t="s">
        <v>505</v>
      </c>
      <c r="HO709" t="s">
        <v>506</v>
      </c>
      <c r="HP709" t="s">
        <v>503</v>
      </c>
      <c r="HQ709" t="s">
        <v>503</v>
      </c>
      <c r="IK709">
        <v>0</v>
      </c>
    </row>
    <row r="710" spans="1:255" x14ac:dyDescent="0.2">
      <c r="A710" s="2">
        <v>18</v>
      </c>
      <c r="B710" s="2">
        <v>1</v>
      </c>
      <c r="C710" s="2">
        <v>1221</v>
      </c>
      <c r="D710" s="2"/>
      <c r="E710" s="2" t="s">
        <v>778</v>
      </c>
      <c r="F710" s="2" t="s">
        <v>779</v>
      </c>
      <c r="G710" s="2" t="s">
        <v>780</v>
      </c>
      <c r="H710" s="2" t="s">
        <v>160</v>
      </c>
      <c r="I710" s="2">
        <f>I704*J710</f>
        <v>0</v>
      </c>
      <c r="J710" s="2">
        <v>0</v>
      </c>
      <c r="K710" s="2">
        <v>0</v>
      </c>
      <c r="L710" s="2"/>
      <c r="M710" s="2"/>
      <c r="N710" s="2"/>
      <c r="O710" s="2">
        <f>ROUND(CP710,2)</f>
        <v>0</v>
      </c>
      <c r="P710" s="2">
        <f>ROUND(ROUND(CQ710*I710,0)/BC710,2)</f>
        <v>0</v>
      </c>
      <c r="Q710" s="2">
        <f>ROUND(CR710*I710,2)</f>
        <v>0</v>
      </c>
      <c r="R710" s="2">
        <f>ROUND(CS710*I710,2)</f>
        <v>0</v>
      </c>
      <c r="S710" s="2">
        <f>ROUND(CT710*I710,2)</f>
        <v>0</v>
      </c>
      <c r="T710" s="2">
        <f>ROUND(CU710*I710,2)</f>
        <v>0</v>
      </c>
      <c r="U710" s="2">
        <f t="shared" si="444"/>
        <v>0</v>
      </c>
      <c r="V710" s="2">
        <f t="shared" si="445"/>
        <v>0</v>
      </c>
      <c r="W710" s="2">
        <f>ROUND(CX710*I710,2)</f>
        <v>0</v>
      </c>
      <c r="X710" s="2">
        <f>ROUND(CY710,2)</f>
        <v>0</v>
      </c>
      <c r="Y710" s="2">
        <f>ROUND(CZ710,2)</f>
        <v>0</v>
      </c>
      <c r="Z710" s="2"/>
      <c r="AA710" s="2">
        <v>53551706</v>
      </c>
      <c r="AB710" s="2">
        <f t="shared" si="446"/>
        <v>19416.669999999998</v>
      </c>
      <c r="AC710" s="2">
        <f t="shared" si="462"/>
        <v>19416.669999999998</v>
      </c>
      <c r="AD710" s="2">
        <f t="shared" si="469"/>
        <v>0</v>
      </c>
      <c r="AE710" s="2">
        <f t="shared" si="470"/>
        <v>0</v>
      </c>
      <c r="AF710" s="2">
        <f t="shared" si="470"/>
        <v>0</v>
      </c>
      <c r="AG710" s="2">
        <f t="shared" si="447"/>
        <v>0</v>
      </c>
      <c r="AH710" s="2">
        <f t="shared" si="471"/>
        <v>0</v>
      </c>
      <c r="AI710" s="2">
        <f t="shared" si="471"/>
        <v>0</v>
      </c>
      <c r="AJ710" s="2">
        <f t="shared" si="448"/>
        <v>0</v>
      </c>
      <c r="AK710" s="2">
        <v>19416.669999999998</v>
      </c>
      <c r="AL710" s="2">
        <v>19416.669999999998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108</v>
      </c>
      <c r="AU710" s="2">
        <v>55</v>
      </c>
      <c r="AV710" s="2">
        <v>1</v>
      </c>
      <c r="AW710" s="2">
        <v>1</v>
      </c>
      <c r="AX710" s="2"/>
      <c r="AY710" s="2"/>
      <c r="AZ710" s="2">
        <v>1</v>
      </c>
      <c r="BA710" s="2">
        <v>1</v>
      </c>
      <c r="BB710" s="2">
        <v>1</v>
      </c>
      <c r="BC710" s="2">
        <v>1</v>
      </c>
      <c r="BD710" s="2" t="s">
        <v>3</v>
      </c>
      <c r="BE710" s="2" t="s">
        <v>3</v>
      </c>
      <c r="BF710" s="2" t="s">
        <v>3</v>
      </c>
      <c r="BG710" s="2" t="s">
        <v>3</v>
      </c>
      <c r="BH710" s="2">
        <v>3</v>
      </c>
      <c r="BI710" s="2">
        <v>1</v>
      </c>
      <c r="BJ710" s="2" t="s">
        <v>781</v>
      </c>
      <c r="BK710" s="2"/>
      <c r="BL710" s="2"/>
      <c r="BM710" s="2">
        <v>10001</v>
      </c>
      <c r="BN710" s="2">
        <v>0</v>
      </c>
      <c r="BO710" s="2" t="s">
        <v>3</v>
      </c>
      <c r="BP710" s="2">
        <v>0</v>
      </c>
      <c r="BQ710" s="2">
        <v>2</v>
      </c>
      <c r="BR710" s="2">
        <v>0</v>
      </c>
      <c r="BS710" s="2">
        <v>1</v>
      </c>
      <c r="BT710" s="2">
        <v>1</v>
      </c>
      <c r="BU710" s="2">
        <v>1</v>
      </c>
      <c r="BV710" s="2">
        <v>1</v>
      </c>
      <c r="BW710" s="2">
        <v>1</v>
      </c>
      <c r="BX710" s="2">
        <v>1</v>
      </c>
      <c r="BY710" s="2" t="s">
        <v>3</v>
      </c>
      <c r="BZ710" s="2">
        <v>108</v>
      </c>
      <c r="CA710" s="2">
        <v>55</v>
      </c>
      <c r="CB710" s="2" t="s">
        <v>3</v>
      </c>
      <c r="CC710" s="2"/>
      <c r="CD710" s="2"/>
      <c r="CE710" s="2">
        <v>0</v>
      </c>
      <c r="CF710" s="2">
        <v>0</v>
      </c>
      <c r="CG710" s="2">
        <v>0</v>
      </c>
      <c r="CH710" s="2"/>
      <c r="CI710" s="2"/>
      <c r="CJ710" s="2"/>
      <c r="CK710" s="2"/>
      <c r="CL710" s="2"/>
      <c r="CM710" s="2">
        <v>0</v>
      </c>
      <c r="CN710" s="2" t="s">
        <v>3</v>
      </c>
      <c r="CO710" s="2">
        <v>0</v>
      </c>
      <c r="CP710" s="2">
        <f t="shared" si="449"/>
        <v>0</v>
      </c>
      <c r="CQ710" s="2">
        <f>AC710</f>
        <v>19416.669999999998</v>
      </c>
      <c r="CR710" s="2">
        <f t="shared" si="451"/>
        <v>0</v>
      </c>
      <c r="CS710" s="2">
        <f t="shared" si="452"/>
        <v>0</v>
      </c>
      <c r="CT710" s="2">
        <f t="shared" si="453"/>
        <v>0</v>
      </c>
      <c r="CU710" s="2">
        <f t="shared" si="454"/>
        <v>0</v>
      </c>
      <c r="CV710" s="2">
        <f t="shared" si="455"/>
        <v>0</v>
      </c>
      <c r="CW710" s="2">
        <f t="shared" si="456"/>
        <v>0</v>
      </c>
      <c r="CX710" s="2">
        <f t="shared" si="457"/>
        <v>0</v>
      </c>
      <c r="CY710" s="2">
        <f t="shared" si="458"/>
        <v>0</v>
      </c>
      <c r="CZ710" s="2">
        <f t="shared" si="459"/>
        <v>0</v>
      </c>
      <c r="DA710" s="2"/>
      <c r="DB710" s="2"/>
      <c r="DC710" s="2" t="s">
        <v>3</v>
      </c>
      <c r="DD710" s="2" t="s">
        <v>3</v>
      </c>
      <c r="DE710" s="2" t="s">
        <v>3</v>
      </c>
      <c r="DF710" s="2" t="s">
        <v>3</v>
      </c>
      <c r="DG710" s="2" t="s">
        <v>3</v>
      </c>
      <c r="DH710" s="2" t="s">
        <v>3</v>
      </c>
      <c r="DI710" s="2" t="s">
        <v>3</v>
      </c>
      <c r="DJ710" s="2" t="s">
        <v>3</v>
      </c>
      <c r="DK710" s="2" t="s">
        <v>3</v>
      </c>
      <c r="DL710" s="2" t="s">
        <v>3</v>
      </c>
      <c r="DM710" s="2" t="s">
        <v>3</v>
      </c>
      <c r="DN710" s="2">
        <v>0</v>
      </c>
      <c r="DO710" s="2">
        <v>0</v>
      </c>
      <c r="DP710" s="2">
        <v>1</v>
      </c>
      <c r="DQ710" s="2">
        <v>1</v>
      </c>
      <c r="DR710" s="2"/>
      <c r="DS710" s="2"/>
      <c r="DT710" s="2"/>
      <c r="DU710" s="2">
        <v>1010</v>
      </c>
      <c r="DV710" s="2" t="s">
        <v>160</v>
      </c>
      <c r="DW710" s="2" t="s">
        <v>160</v>
      </c>
      <c r="DX710" s="2">
        <v>1</v>
      </c>
      <c r="DY710" s="2"/>
      <c r="DZ710" s="2" t="s">
        <v>3</v>
      </c>
      <c r="EA710" s="2" t="s">
        <v>3</v>
      </c>
      <c r="EB710" s="2" t="s">
        <v>3</v>
      </c>
      <c r="EC710" s="2" t="s">
        <v>3</v>
      </c>
      <c r="ED710" s="2"/>
      <c r="EE710" s="2">
        <v>53551115</v>
      </c>
      <c r="EF710" s="2">
        <v>2</v>
      </c>
      <c r="EG710" s="2" t="s">
        <v>38</v>
      </c>
      <c r="EH710" s="2">
        <v>10</v>
      </c>
      <c r="EI710" s="2" t="s">
        <v>503</v>
      </c>
      <c r="EJ710" s="2">
        <v>1</v>
      </c>
      <c r="EK710" s="2">
        <v>10001</v>
      </c>
      <c r="EL710" s="2" t="s">
        <v>503</v>
      </c>
      <c r="EM710" s="2" t="s">
        <v>504</v>
      </c>
      <c r="EN710" s="2"/>
      <c r="EO710" s="2" t="s">
        <v>3</v>
      </c>
      <c r="EP710" s="2"/>
      <c r="EQ710" s="2">
        <v>0</v>
      </c>
      <c r="ER710" s="2">
        <v>3123.82</v>
      </c>
      <c r="ES710" s="2">
        <v>19416.669999999998</v>
      </c>
      <c r="ET710" s="2">
        <v>0</v>
      </c>
      <c r="EU710" s="2">
        <v>0</v>
      </c>
      <c r="EV710" s="2">
        <v>0</v>
      </c>
      <c r="EW710" s="2">
        <v>0</v>
      </c>
      <c r="EX710" s="2">
        <v>0</v>
      </c>
      <c r="EY710" s="2"/>
      <c r="EZ710" s="2">
        <v>5</v>
      </c>
      <c r="FA710" s="2"/>
      <c r="FB710" s="2"/>
      <c r="FC710" s="2">
        <v>1</v>
      </c>
      <c r="FD710" s="2">
        <v>18</v>
      </c>
      <c r="FE710" s="2"/>
      <c r="FF710" s="2">
        <v>23300</v>
      </c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>
        <v>0</v>
      </c>
      <c r="FR710" s="2">
        <f>ROUND(IF(AND(BH710=3,BI710=3),P710,0),2)</f>
        <v>0</v>
      </c>
      <c r="FS710" s="2">
        <v>0</v>
      </c>
      <c r="FT710" s="2"/>
      <c r="FU710" s="2"/>
      <c r="FV710" s="2"/>
      <c r="FW710" s="2"/>
      <c r="FX710" s="2">
        <v>108</v>
      </c>
      <c r="FY710" s="2">
        <v>55</v>
      </c>
      <c r="FZ710" s="2"/>
      <c r="GA710" s="2" t="s">
        <v>782</v>
      </c>
      <c r="GB710" s="2"/>
      <c r="GC710" s="2"/>
      <c r="GD710" s="2">
        <v>1</v>
      </c>
      <c r="GE710" s="2"/>
      <c r="GF710" s="2">
        <v>1072253918</v>
      </c>
      <c r="GG710" s="2">
        <v>2</v>
      </c>
      <c r="GH710" s="2">
        <v>3</v>
      </c>
      <c r="GI710" s="2">
        <v>-2</v>
      </c>
      <c r="GJ710" s="2">
        <v>0</v>
      </c>
      <c r="GK710" s="2">
        <v>0</v>
      </c>
      <c r="GL710" s="2">
        <f>ROUND(IF(AND(BH710=3,BI710=3,FS710&lt;&gt;0),P710,0),2)</f>
        <v>0</v>
      </c>
      <c r="GM710" s="2">
        <f>ROUND(O710+X710+Y710,2)+GX710</f>
        <v>0</v>
      </c>
      <c r="GN710" s="2">
        <f>IF(OR(BI710=0,BI710=1),ROUND(O710+X710+Y710,2),0)</f>
        <v>0</v>
      </c>
      <c r="GO710" s="2">
        <f>IF(BI710=2,ROUND(O710+X710+Y710,2),0)</f>
        <v>0</v>
      </c>
      <c r="GP710" s="2">
        <f>IF(BI710=4,ROUND(O710+X710+Y710,2)+GX710,0)</f>
        <v>0</v>
      </c>
      <c r="GQ710" s="2"/>
      <c r="GR710" s="2">
        <v>1</v>
      </c>
      <c r="GS710" s="2">
        <v>1</v>
      </c>
      <c r="GT710" s="2">
        <v>0</v>
      </c>
      <c r="GU710" s="2" t="s">
        <v>3</v>
      </c>
      <c r="GV710" s="2">
        <f t="shared" si="460"/>
        <v>0</v>
      </c>
      <c r="GW710" s="2">
        <v>1</v>
      </c>
      <c r="GX710" s="2">
        <f>ROUND(HC710*I710,2)</f>
        <v>0</v>
      </c>
      <c r="GY710" s="2"/>
      <c r="GZ710" s="2"/>
      <c r="HA710" s="2">
        <v>0</v>
      </c>
      <c r="HB710" s="2">
        <v>0</v>
      </c>
      <c r="HC710" s="2">
        <f t="shared" si="461"/>
        <v>0</v>
      </c>
      <c r="HD710" s="2"/>
      <c r="HE710" s="2" t="s">
        <v>138</v>
      </c>
      <c r="HF710" s="2" t="s">
        <v>138</v>
      </c>
      <c r="HG710" s="2">
        <f>ROUND(AC710*I710,0)</f>
        <v>0</v>
      </c>
      <c r="HH710" s="2"/>
      <c r="HI710" s="2"/>
      <c r="HJ710" s="2"/>
      <c r="HK710" s="2"/>
      <c r="HL710" s="2"/>
      <c r="HM710" s="2" t="s">
        <v>3</v>
      </c>
      <c r="HN710" s="2" t="s">
        <v>505</v>
      </c>
      <c r="HO710" s="2" t="s">
        <v>506</v>
      </c>
      <c r="HP710" s="2" t="s">
        <v>503</v>
      </c>
      <c r="HQ710" s="2" t="s">
        <v>503</v>
      </c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>
        <v>0</v>
      </c>
      <c r="IL710" s="2"/>
      <c r="IM710" s="2"/>
      <c r="IN710" s="2"/>
      <c r="IO710" s="2"/>
      <c r="IP710" s="2"/>
      <c r="IQ710" s="2"/>
      <c r="IR710" s="2"/>
      <c r="IS710" s="2"/>
      <c r="IT710" s="2"/>
      <c r="IU710" s="2"/>
    </row>
    <row r="711" spans="1:255" x14ac:dyDescent="0.2">
      <c r="A711">
        <v>18</v>
      </c>
      <c r="B711">
        <v>1</v>
      </c>
      <c r="C711">
        <v>1236</v>
      </c>
      <c r="E711" t="s">
        <v>778</v>
      </c>
      <c r="F711" t="s">
        <v>779</v>
      </c>
      <c r="G711" t="s">
        <v>780</v>
      </c>
      <c r="H711" t="s">
        <v>160</v>
      </c>
      <c r="I711">
        <f>I705*J711</f>
        <v>0</v>
      </c>
      <c r="J711">
        <v>0</v>
      </c>
      <c r="K711">
        <v>0</v>
      </c>
      <c r="O711">
        <f>ROUND(CP711,0)</f>
        <v>0</v>
      </c>
      <c r="P711">
        <f>ROUND(CQ711*I711,0)</f>
        <v>0</v>
      </c>
      <c r="Q711">
        <f>ROUND(CR711*I711,0)</f>
        <v>0</v>
      </c>
      <c r="R711">
        <f>ROUND(CS711*I711,0)</f>
        <v>0</v>
      </c>
      <c r="S711">
        <f>ROUND(CT711*I711,0)</f>
        <v>0</v>
      </c>
      <c r="T711">
        <f>ROUND(CU711*I711,0)</f>
        <v>0</v>
      </c>
      <c r="U711">
        <f t="shared" si="444"/>
        <v>0</v>
      </c>
      <c r="V711">
        <f t="shared" si="445"/>
        <v>0</v>
      </c>
      <c r="W711">
        <f>ROUND(CX711*I711,0)</f>
        <v>0</v>
      </c>
      <c r="X711">
        <f>ROUND(CY711,0)</f>
        <v>0</v>
      </c>
      <c r="Y711">
        <f>ROUND(CZ711,0)</f>
        <v>0</v>
      </c>
      <c r="AA711">
        <v>53551707</v>
      </c>
      <c r="AB711">
        <f t="shared" si="446"/>
        <v>19805</v>
      </c>
      <c r="AC711">
        <f t="shared" si="462"/>
        <v>19805</v>
      </c>
      <c r="AD711">
        <f t="shared" si="469"/>
        <v>0</v>
      </c>
      <c r="AE711">
        <f t="shared" si="470"/>
        <v>0</v>
      </c>
      <c r="AF711">
        <f t="shared" si="470"/>
        <v>0</v>
      </c>
      <c r="AG711">
        <f t="shared" si="447"/>
        <v>0</v>
      </c>
      <c r="AH711">
        <f t="shared" si="471"/>
        <v>0</v>
      </c>
      <c r="AI711">
        <f t="shared" si="471"/>
        <v>0</v>
      </c>
      <c r="AJ711">
        <f t="shared" si="448"/>
        <v>0</v>
      </c>
      <c r="AK711">
        <v>19805</v>
      </c>
      <c r="AL711">
        <v>19805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108</v>
      </c>
      <c r="AU711">
        <v>55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6.14</v>
      </c>
      <c r="BD711" t="s">
        <v>3</v>
      </c>
      <c r="BE711" t="s">
        <v>3</v>
      </c>
      <c r="BF711" t="s">
        <v>3</v>
      </c>
      <c r="BG711" t="s">
        <v>3</v>
      </c>
      <c r="BH711">
        <v>3</v>
      </c>
      <c r="BI711">
        <v>1</v>
      </c>
      <c r="BJ711" t="s">
        <v>781</v>
      </c>
      <c r="BM711">
        <v>10001</v>
      </c>
      <c r="BN711">
        <v>0</v>
      </c>
      <c r="BO711" t="s">
        <v>30</v>
      </c>
      <c r="BP711">
        <v>1</v>
      </c>
      <c r="BQ711">
        <v>2</v>
      </c>
      <c r="BR711">
        <v>0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108</v>
      </c>
      <c r="CA711">
        <v>55</v>
      </c>
      <c r="CB711" t="s">
        <v>3</v>
      </c>
      <c r="CE711">
        <v>0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449"/>
        <v>0</v>
      </c>
      <c r="CQ711">
        <f>AC711</f>
        <v>19805</v>
      </c>
      <c r="CR711">
        <f t="shared" si="451"/>
        <v>0</v>
      </c>
      <c r="CS711">
        <f t="shared" si="452"/>
        <v>0</v>
      </c>
      <c r="CT711">
        <f t="shared" si="453"/>
        <v>0</v>
      </c>
      <c r="CU711">
        <f t="shared" si="454"/>
        <v>0</v>
      </c>
      <c r="CV711">
        <f t="shared" si="455"/>
        <v>0</v>
      </c>
      <c r="CW711">
        <f t="shared" si="456"/>
        <v>0</v>
      </c>
      <c r="CX711">
        <f t="shared" si="457"/>
        <v>0</v>
      </c>
      <c r="CY711">
        <f t="shared" si="458"/>
        <v>0</v>
      </c>
      <c r="CZ711">
        <f t="shared" si="459"/>
        <v>0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1010</v>
      </c>
      <c r="DV711" t="s">
        <v>160</v>
      </c>
      <c r="DW711" t="s">
        <v>160</v>
      </c>
      <c r="DX711">
        <v>1</v>
      </c>
      <c r="DZ711" t="s">
        <v>3</v>
      </c>
      <c r="EA711" t="s">
        <v>3</v>
      </c>
      <c r="EB711" t="s">
        <v>3</v>
      </c>
      <c r="EC711" t="s">
        <v>3</v>
      </c>
      <c r="EE711">
        <v>53551115</v>
      </c>
      <c r="EF711">
        <v>2</v>
      </c>
      <c r="EG711" t="s">
        <v>38</v>
      </c>
      <c r="EH711">
        <v>10</v>
      </c>
      <c r="EI711" t="s">
        <v>503</v>
      </c>
      <c r="EJ711">
        <v>1</v>
      </c>
      <c r="EK711">
        <v>10001</v>
      </c>
      <c r="EL711" t="s">
        <v>503</v>
      </c>
      <c r="EM711" t="s">
        <v>504</v>
      </c>
      <c r="EO711" t="s">
        <v>3</v>
      </c>
      <c r="EQ711">
        <v>0</v>
      </c>
      <c r="ER711">
        <v>3123.82</v>
      </c>
      <c r="ES711">
        <v>19805</v>
      </c>
      <c r="ET711">
        <v>0</v>
      </c>
      <c r="EU711">
        <v>0</v>
      </c>
      <c r="EV711">
        <v>0</v>
      </c>
      <c r="EW711">
        <v>0</v>
      </c>
      <c r="EX711">
        <v>0</v>
      </c>
      <c r="EZ711">
        <v>5</v>
      </c>
      <c r="FC711">
        <v>1</v>
      </c>
      <c r="FD711">
        <v>18</v>
      </c>
      <c r="FF711">
        <v>23300</v>
      </c>
      <c r="FQ711">
        <v>0</v>
      </c>
      <c r="FR711">
        <f>ROUND(IF(AND(BH711=3,BI711=3),P711,0),0)</f>
        <v>0</v>
      </c>
      <c r="FS711">
        <v>0</v>
      </c>
      <c r="FX711">
        <v>108</v>
      </c>
      <c r="FY711">
        <v>55</v>
      </c>
      <c r="GA711" t="s">
        <v>783</v>
      </c>
      <c r="GD711">
        <v>1</v>
      </c>
      <c r="GF711">
        <v>1072253918</v>
      </c>
      <c r="GG711">
        <v>2</v>
      </c>
      <c r="GH711">
        <v>3</v>
      </c>
      <c r="GI711">
        <v>5</v>
      </c>
      <c r="GJ711">
        <v>0</v>
      </c>
      <c r="GK711">
        <v>0</v>
      </c>
      <c r="GL711">
        <f>ROUND(IF(AND(BH711=3,BI711=3,FS711&lt;&gt;0),P711,0),0)</f>
        <v>0</v>
      </c>
      <c r="GM711">
        <f>ROUND(O711+X711+Y711,0)+GX711</f>
        <v>0</v>
      </c>
      <c r="GN711">
        <f>IF(OR(BI711=0,BI711=1),ROUND(O711+X711+Y711,0),0)</f>
        <v>0</v>
      </c>
      <c r="GO711">
        <f>IF(BI711=2,ROUND(O711+X711+Y711,0),0)</f>
        <v>0</v>
      </c>
      <c r="GP711">
        <f>IF(BI711=4,ROUND(O711+X711+Y711,0)+GX711,0)</f>
        <v>0</v>
      </c>
      <c r="GR711">
        <v>1</v>
      </c>
      <c r="GS711">
        <v>1</v>
      </c>
      <c r="GT711">
        <v>0</v>
      </c>
      <c r="GU711" t="s">
        <v>3</v>
      </c>
      <c r="GV711">
        <f t="shared" si="460"/>
        <v>0</v>
      </c>
      <c r="GW711">
        <v>1</v>
      </c>
      <c r="GX711">
        <f>ROUND(HC711*I711,0)</f>
        <v>0</v>
      </c>
      <c r="HA711">
        <v>0</v>
      </c>
      <c r="HB711">
        <v>0</v>
      </c>
      <c r="HC711">
        <f t="shared" si="461"/>
        <v>0</v>
      </c>
      <c r="HE711" t="s">
        <v>138</v>
      </c>
      <c r="HF711" t="s">
        <v>31</v>
      </c>
      <c r="HG711">
        <f>ROUND(AC711*I711,0)</f>
        <v>0</v>
      </c>
      <c r="HM711" t="s">
        <v>3</v>
      </c>
      <c r="HN711" t="s">
        <v>505</v>
      </c>
      <c r="HO711" t="s">
        <v>506</v>
      </c>
      <c r="HP711" t="s">
        <v>503</v>
      </c>
      <c r="HQ711" t="s">
        <v>503</v>
      </c>
      <c r="IK711">
        <v>0</v>
      </c>
    </row>
    <row r="712" spans="1:255" x14ac:dyDescent="0.2">
      <c r="A712" s="2">
        <v>17</v>
      </c>
      <c r="B712" s="2">
        <v>1</v>
      </c>
      <c r="C712" s="2">
        <f>ROW(SmtRes!A1250)</f>
        <v>1250</v>
      </c>
      <c r="D712" s="2">
        <f>ROW(EtalonRes!A1142)</f>
        <v>1142</v>
      </c>
      <c r="E712" s="2" t="s">
        <v>784</v>
      </c>
      <c r="F712" s="2" t="s">
        <v>189</v>
      </c>
      <c r="G712" s="2" t="s">
        <v>196</v>
      </c>
      <c r="H712" s="2" t="s">
        <v>191</v>
      </c>
      <c r="I712" s="2">
        <v>2</v>
      </c>
      <c r="J712" s="2">
        <v>0</v>
      </c>
      <c r="K712" s="2">
        <v>2</v>
      </c>
      <c r="L712" s="2"/>
      <c r="M712" s="2"/>
      <c r="N712" s="2"/>
      <c r="O712" s="2">
        <f>ROUND(CP712,2)</f>
        <v>169.14</v>
      </c>
      <c r="P712" s="2">
        <f>ROUND(CQ712*I712,2)</f>
        <v>51.34</v>
      </c>
      <c r="Q712" s="2">
        <f>ROUND(CR712*I712,2)</f>
        <v>54.82</v>
      </c>
      <c r="R712" s="2">
        <f>ROUND(CS712*I712,2)</f>
        <v>0</v>
      </c>
      <c r="S712" s="2">
        <f>ROUND(CT712*I712,2)</f>
        <v>62.98</v>
      </c>
      <c r="T712" s="2">
        <f>ROUND(CU712*I712,2)</f>
        <v>0</v>
      </c>
      <c r="U712" s="2">
        <f t="shared" si="444"/>
        <v>6.3479999999999999</v>
      </c>
      <c r="V712" s="2">
        <f t="shared" si="445"/>
        <v>0</v>
      </c>
      <c r="W712" s="2">
        <f>ROUND(CX712*I712,2)</f>
        <v>0</v>
      </c>
      <c r="X712" s="2">
        <f>ROUND(CY712,2)</f>
        <v>52.71</v>
      </c>
      <c r="Y712" s="2">
        <f>ROUND(CZ712,2)</f>
        <v>33.19</v>
      </c>
      <c r="Z712" s="2"/>
      <c r="AA712" s="2">
        <v>53551706</v>
      </c>
      <c r="AB712" s="2">
        <f t="shared" si="446"/>
        <v>84.57</v>
      </c>
      <c r="AC712" s="2">
        <f t="shared" si="462"/>
        <v>25.67</v>
      </c>
      <c r="AD712" s="2">
        <f>ROUND(((((ET712*ROUND((1.25*1.15),7)))-((EU712*ROUND((1.25*1.15),7))))+AE712),2)</f>
        <v>27.41</v>
      </c>
      <c r="AE712" s="2">
        <f>ROUND(((EU712*ROUND((1.25*1.15),7))),2)</f>
        <v>0</v>
      </c>
      <c r="AF712" s="2">
        <f>ROUND(((EV712*ROUND((1.15*1.15),7))),2)</f>
        <v>31.49</v>
      </c>
      <c r="AG712" s="2">
        <f t="shared" si="447"/>
        <v>0</v>
      </c>
      <c r="AH712" s="2">
        <f>((EW712*ROUND((1.15*1.15),7)))</f>
        <v>3.1739999999999999</v>
      </c>
      <c r="AI712" s="2">
        <f>((EX712*ROUND((1.25*1.15),7)))</f>
        <v>0</v>
      </c>
      <c r="AJ712" s="2">
        <f t="shared" si="448"/>
        <v>0</v>
      </c>
      <c r="AK712" s="2">
        <v>68.55</v>
      </c>
      <c r="AL712" s="2">
        <v>25.67</v>
      </c>
      <c r="AM712" s="2">
        <v>19.07</v>
      </c>
      <c r="AN712" s="2">
        <v>0</v>
      </c>
      <c r="AO712" s="2">
        <v>23.81</v>
      </c>
      <c r="AP712" s="2">
        <v>0</v>
      </c>
      <c r="AQ712" s="2">
        <v>2.4</v>
      </c>
      <c r="AR712" s="2">
        <v>0</v>
      </c>
      <c r="AS712" s="2">
        <v>0</v>
      </c>
      <c r="AT712" s="2">
        <v>83.7</v>
      </c>
      <c r="AU712" s="2">
        <v>52.7</v>
      </c>
      <c r="AV712" s="2">
        <v>1</v>
      </c>
      <c r="AW712" s="2">
        <v>1</v>
      </c>
      <c r="AX712" s="2"/>
      <c r="AY712" s="2"/>
      <c r="AZ712" s="2">
        <v>1</v>
      </c>
      <c r="BA712" s="2">
        <v>1</v>
      </c>
      <c r="BB712" s="2">
        <v>1</v>
      </c>
      <c r="BC712" s="2">
        <v>1</v>
      </c>
      <c r="BD712" s="2" t="s">
        <v>3</v>
      </c>
      <c r="BE712" s="2" t="s">
        <v>3</v>
      </c>
      <c r="BF712" s="2" t="s">
        <v>3</v>
      </c>
      <c r="BG712" s="2" t="s">
        <v>3</v>
      </c>
      <c r="BH712" s="2">
        <v>0</v>
      </c>
      <c r="BI712" s="2">
        <v>1</v>
      </c>
      <c r="BJ712" s="2" t="s">
        <v>192</v>
      </c>
      <c r="BK712" s="2"/>
      <c r="BL712" s="2"/>
      <c r="BM712" s="2">
        <v>9001</v>
      </c>
      <c r="BN712" s="2">
        <v>0</v>
      </c>
      <c r="BO712" s="2" t="s">
        <v>3</v>
      </c>
      <c r="BP712" s="2">
        <v>0</v>
      </c>
      <c r="BQ712" s="2">
        <v>2</v>
      </c>
      <c r="BR712" s="2">
        <v>0</v>
      </c>
      <c r="BS712" s="2">
        <v>1</v>
      </c>
      <c r="BT712" s="2">
        <v>1</v>
      </c>
      <c r="BU712" s="2">
        <v>1</v>
      </c>
      <c r="BV712" s="2">
        <v>1</v>
      </c>
      <c r="BW712" s="2">
        <v>1</v>
      </c>
      <c r="BX712" s="2">
        <v>1</v>
      </c>
      <c r="BY712" s="2" t="s">
        <v>3</v>
      </c>
      <c r="BZ712" s="2">
        <v>93</v>
      </c>
      <c r="CA712" s="2">
        <v>62</v>
      </c>
      <c r="CB712" s="2" t="s">
        <v>3</v>
      </c>
      <c r="CC712" s="2"/>
      <c r="CD712" s="2"/>
      <c r="CE712" s="2">
        <v>0</v>
      </c>
      <c r="CF712" s="2">
        <v>0</v>
      </c>
      <c r="CG712" s="2">
        <v>0</v>
      </c>
      <c r="CH712" s="2"/>
      <c r="CI712" s="2"/>
      <c r="CJ712" s="2"/>
      <c r="CK712" s="2"/>
      <c r="CL712" s="2"/>
      <c r="CM712" s="2">
        <v>0</v>
      </c>
      <c r="CN712" s="2" t="s">
        <v>2151</v>
      </c>
      <c r="CO712" s="2">
        <v>0</v>
      </c>
      <c r="CP712" s="2">
        <f t="shared" si="449"/>
        <v>169.14</v>
      </c>
      <c r="CQ712" s="2">
        <f>AC712*BC712</f>
        <v>25.67</v>
      </c>
      <c r="CR712" s="2">
        <f t="shared" si="451"/>
        <v>27.41</v>
      </c>
      <c r="CS712" s="2">
        <f t="shared" si="452"/>
        <v>0</v>
      </c>
      <c r="CT712" s="2">
        <f t="shared" si="453"/>
        <v>31.49</v>
      </c>
      <c r="CU712" s="2">
        <f t="shared" si="454"/>
        <v>0</v>
      </c>
      <c r="CV712" s="2">
        <f t="shared" si="455"/>
        <v>3.1739999999999999</v>
      </c>
      <c r="CW712" s="2">
        <f t="shared" si="456"/>
        <v>0</v>
      </c>
      <c r="CX712" s="2">
        <f t="shared" si="457"/>
        <v>0</v>
      </c>
      <c r="CY712" s="2">
        <f t="shared" si="458"/>
        <v>52.714259999999996</v>
      </c>
      <c r="CZ712" s="2">
        <f t="shared" si="459"/>
        <v>33.190460000000002</v>
      </c>
      <c r="DA712" s="2"/>
      <c r="DB712" s="2"/>
      <c r="DC712" s="2" t="s">
        <v>3</v>
      </c>
      <c r="DD712" s="2" t="s">
        <v>3</v>
      </c>
      <c r="DE712" s="2" t="s">
        <v>61</v>
      </c>
      <c r="DF712" s="2" t="s">
        <v>61</v>
      </c>
      <c r="DG712" s="2" t="s">
        <v>62</v>
      </c>
      <c r="DH712" s="2" t="s">
        <v>3</v>
      </c>
      <c r="DI712" s="2" t="s">
        <v>62</v>
      </c>
      <c r="DJ712" s="2" t="s">
        <v>61</v>
      </c>
      <c r="DK712" s="2" t="s">
        <v>3</v>
      </c>
      <c r="DL712" s="2" t="s">
        <v>86</v>
      </c>
      <c r="DM712" s="2" t="s">
        <v>63</v>
      </c>
      <c r="DN712" s="2">
        <v>0</v>
      </c>
      <c r="DO712" s="2">
        <v>0</v>
      </c>
      <c r="DP712" s="2">
        <v>1</v>
      </c>
      <c r="DQ712" s="2">
        <v>1</v>
      </c>
      <c r="DR712" s="2"/>
      <c r="DS712" s="2"/>
      <c r="DT712" s="2"/>
      <c r="DU712" s="2">
        <v>1013</v>
      </c>
      <c r="DV712" s="2" t="s">
        <v>191</v>
      </c>
      <c r="DW712" s="2" t="s">
        <v>191</v>
      </c>
      <c r="DX712" s="2">
        <v>1</v>
      </c>
      <c r="DY712" s="2"/>
      <c r="DZ712" s="2" t="s">
        <v>3</v>
      </c>
      <c r="EA712" s="2" t="s">
        <v>3</v>
      </c>
      <c r="EB712" s="2" t="s">
        <v>3</v>
      </c>
      <c r="EC712" s="2" t="s">
        <v>3</v>
      </c>
      <c r="ED712" s="2"/>
      <c r="EE712" s="2">
        <v>53551113</v>
      </c>
      <c r="EF712" s="2">
        <v>2</v>
      </c>
      <c r="EG712" s="2" t="s">
        <v>38</v>
      </c>
      <c r="EH712" s="2">
        <v>9</v>
      </c>
      <c r="EI712" s="2" t="s">
        <v>39</v>
      </c>
      <c r="EJ712" s="2">
        <v>1</v>
      </c>
      <c r="EK712" s="2">
        <v>9001</v>
      </c>
      <c r="EL712" s="2" t="s">
        <v>39</v>
      </c>
      <c r="EM712" s="2" t="s">
        <v>40</v>
      </c>
      <c r="EN712" s="2"/>
      <c r="EO712" s="2" t="s">
        <v>67</v>
      </c>
      <c r="EP712" s="2"/>
      <c r="EQ712" s="2">
        <v>131072</v>
      </c>
      <c r="ER712" s="2">
        <v>68.55</v>
      </c>
      <c r="ES712" s="2">
        <v>25.67</v>
      </c>
      <c r="ET712" s="2">
        <v>19.07</v>
      </c>
      <c r="EU712" s="2">
        <v>0</v>
      </c>
      <c r="EV712" s="2">
        <v>23.81</v>
      </c>
      <c r="EW712" s="2">
        <v>2.4</v>
      </c>
      <c r="EX712" s="2">
        <v>0</v>
      </c>
      <c r="EY712" s="2">
        <v>0</v>
      </c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>
        <v>0</v>
      </c>
      <c r="FR712" s="2">
        <f>ROUND(IF(AND(BH712=3,BI712=3),P712,0),2)</f>
        <v>0</v>
      </c>
      <c r="FS712" s="2">
        <v>0</v>
      </c>
      <c r="FT712" s="2"/>
      <c r="FU712" s="2"/>
      <c r="FV712" s="2"/>
      <c r="FW712" s="2"/>
      <c r="FX712" s="2">
        <v>83.7</v>
      </c>
      <c r="FY712" s="2">
        <v>52.7</v>
      </c>
      <c r="FZ712" s="2"/>
      <c r="GA712" s="2" t="s">
        <v>3</v>
      </c>
      <c r="GB712" s="2"/>
      <c r="GC712" s="2"/>
      <c r="GD712" s="2">
        <v>1</v>
      </c>
      <c r="GE712" s="2"/>
      <c r="GF712" s="2">
        <v>-969021570</v>
      </c>
      <c r="GG712" s="2">
        <v>2</v>
      </c>
      <c r="GH712" s="2">
        <v>1</v>
      </c>
      <c r="GI712" s="2">
        <v>-2</v>
      </c>
      <c r="GJ712" s="2">
        <v>0</v>
      </c>
      <c r="GK712" s="2">
        <v>0</v>
      </c>
      <c r="GL712" s="2">
        <f>ROUND(IF(AND(BH712=3,BI712=3,FS712&lt;&gt;0),P712,0),2)</f>
        <v>0</v>
      </c>
      <c r="GM712" s="2">
        <f>ROUND(O712+X712+Y712,2)+GX712</f>
        <v>255.04</v>
      </c>
      <c r="GN712" s="2">
        <f>IF(OR(BI712=0,BI712=1),ROUND(O712+X712+Y712,2),0)</f>
        <v>255.04</v>
      </c>
      <c r="GO712" s="2">
        <f>IF(BI712=2,ROUND(O712+X712+Y712,2),0)</f>
        <v>0</v>
      </c>
      <c r="GP712" s="2">
        <f>IF(BI712=4,ROUND(O712+X712+Y712,2)+GX712,0)</f>
        <v>0</v>
      </c>
      <c r="GQ712" s="2"/>
      <c r="GR712" s="2">
        <v>0</v>
      </c>
      <c r="GS712" s="2">
        <v>0</v>
      </c>
      <c r="GT712" s="2">
        <v>0</v>
      </c>
      <c r="GU712" s="2" t="s">
        <v>3</v>
      </c>
      <c r="GV712" s="2">
        <f t="shared" si="460"/>
        <v>0</v>
      </c>
      <c r="GW712" s="2">
        <v>1</v>
      </c>
      <c r="GX712" s="2">
        <f>ROUND(HC712*I712,2)</f>
        <v>0</v>
      </c>
      <c r="GY712" s="2"/>
      <c r="GZ712" s="2"/>
      <c r="HA712" s="2">
        <v>0</v>
      </c>
      <c r="HB712" s="2">
        <v>0</v>
      </c>
      <c r="HC712" s="2">
        <f t="shared" si="461"/>
        <v>0</v>
      </c>
      <c r="HD712" s="2"/>
      <c r="HE712" s="2" t="s">
        <v>3</v>
      </c>
      <c r="HF712" s="2" t="s">
        <v>3</v>
      </c>
      <c r="HG712" s="2"/>
      <c r="HH712" s="2"/>
      <c r="HI712" s="2"/>
      <c r="HJ712" s="2"/>
      <c r="HK712" s="2"/>
      <c r="HL712" s="2"/>
      <c r="HM712" s="2" t="s">
        <v>3</v>
      </c>
      <c r="HN712" s="2" t="s">
        <v>42</v>
      </c>
      <c r="HO712" s="2" t="s">
        <v>43</v>
      </c>
      <c r="HP712" s="2" t="s">
        <v>39</v>
      </c>
      <c r="HQ712" s="2" t="s">
        <v>39</v>
      </c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>
        <v>0</v>
      </c>
      <c r="IL712" s="2"/>
      <c r="IM712" s="2"/>
      <c r="IN712" s="2"/>
      <c r="IO712" s="2"/>
      <c r="IP712" s="2"/>
      <c r="IQ712" s="2"/>
      <c r="IR712" s="2"/>
      <c r="IS712" s="2"/>
      <c r="IT712" s="2"/>
      <c r="IU712" s="2"/>
    </row>
    <row r="713" spans="1:255" x14ac:dyDescent="0.2">
      <c r="A713">
        <v>17</v>
      </c>
      <c r="B713">
        <v>1</v>
      </c>
      <c r="C713">
        <f>ROW(SmtRes!A1264)</f>
        <v>1264</v>
      </c>
      <c r="D713">
        <f>ROW(EtalonRes!A1152)</f>
        <v>1152</v>
      </c>
      <c r="E713" t="s">
        <v>784</v>
      </c>
      <c r="F713" t="s">
        <v>189</v>
      </c>
      <c r="G713" t="s">
        <v>196</v>
      </c>
      <c r="H713" t="s">
        <v>191</v>
      </c>
      <c r="I713">
        <v>2</v>
      </c>
      <c r="J713">
        <v>0</v>
      </c>
      <c r="K713">
        <v>2</v>
      </c>
      <c r="O713">
        <f>ROUND(CP713,0)</f>
        <v>3539</v>
      </c>
      <c r="P713">
        <f>ROUND(CQ713*I713,0)</f>
        <v>444</v>
      </c>
      <c r="Q713">
        <f>ROUND(CR713*I713,0)</f>
        <v>876</v>
      </c>
      <c r="R713">
        <f>ROUND(CS713*I713,0)</f>
        <v>0</v>
      </c>
      <c r="S713">
        <f>ROUND(CT713*I713,0)</f>
        <v>2219</v>
      </c>
      <c r="T713">
        <f>ROUND(CU713*I713,0)</f>
        <v>0</v>
      </c>
      <c r="U713">
        <f t="shared" si="444"/>
        <v>6.3479999999999999</v>
      </c>
      <c r="V713">
        <f t="shared" si="445"/>
        <v>0</v>
      </c>
      <c r="W713">
        <f>ROUND(CX713*I713,0)</f>
        <v>0</v>
      </c>
      <c r="X713">
        <f>ROUND(CY713,0)</f>
        <v>1857</v>
      </c>
      <c r="Y713">
        <f>ROUND(CZ713,0)</f>
        <v>1169</v>
      </c>
      <c r="AA713">
        <v>53551707</v>
      </c>
      <c r="AB713">
        <f t="shared" si="446"/>
        <v>84.57</v>
      </c>
      <c r="AC713">
        <f t="shared" si="462"/>
        <v>25.67</v>
      </c>
      <c r="AD713">
        <f>ROUND(((((ET713*ROUND((1.25*1.15),7)))-((EU713*ROUND((1.25*1.15),7))))+AE713),2)</f>
        <v>27.41</v>
      </c>
      <c r="AE713">
        <f>ROUND(((EU713*ROUND((1.25*1.15),7))),2)</f>
        <v>0</v>
      </c>
      <c r="AF713">
        <f>ROUND(((EV713*ROUND((1.15*1.15),7))),2)</f>
        <v>31.49</v>
      </c>
      <c r="AG713">
        <f t="shared" si="447"/>
        <v>0</v>
      </c>
      <c r="AH713">
        <f>((EW713*ROUND((1.15*1.15),7)))</f>
        <v>3.1739999999999999</v>
      </c>
      <c r="AI713">
        <f>((EX713*ROUND((1.25*1.15),7)))</f>
        <v>0</v>
      </c>
      <c r="AJ713">
        <f t="shared" si="448"/>
        <v>0</v>
      </c>
      <c r="AK713">
        <v>68.55</v>
      </c>
      <c r="AL713">
        <v>25.67</v>
      </c>
      <c r="AM713">
        <v>19.07</v>
      </c>
      <c r="AN713">
        <v>0</v>
      </c>
      <c r="AO713">
        <v>23.81</v>
      </c>
      <c r="AP713">
        <v>0</v>
      </c>
      <c r="AQ713">
        <v>2.4</v>
      </c>
      <c r="AR713">
        <v>0</v>
      </c>
      <c r="AS713">
        <v>0</v>
      </c>
      <c r="AT713">
        <v>83.7</v>
      </c>
      <c r="AU713">
        <v>52.7</v>
      </c>
      <c r="AV713">
        <v>1</v>
      </c>
      <c r="AW713">
        <v>1</v>
      </c>
      <c r="AZ713">
        <v>1</v>
      </c>
      <c r="BA713">
        <v>35.24</v>
      </c>
      <c r="BB713">
        <v>15.98</v>
      </c>
      <c r="BC713">
        <v>8.64</v>
      </c>
      <c r="BD713" t="s">
        <v>3</v>
      </c>
      <c r="BE713" t="s">
        <v>3</v>
      </c>
      <c r="BF713" t="s">
        <v>3</v>
      </c>
      <c r="BG713" t="s">
        <v>3</v>
      </c>
      <c r="BH713">
        <v>0</v>
      </c>
      <c r="BI713">
        <v>1</v>
      </c>
      <c r="BJ713" t="s">
        <v>192</v>
      </c>
      <c r="BM713">
        <v>9001</v>
      </c>
      <c r="BN713">
        <v>0</v>
      </c>
      <c r="BO713" t="s">
        <v>189</v>
      </c>
      <c r="BP713">
        <v>1</v>
      </c>
      <c r="BQ713">
        <v>2</v>
      </c>
      <c r="BR713">
        <v>0</v>
      </c>
      <c r="BS713">
        <v>35.24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93</v>
      </c>
      <c r="CA713">
        <v>62</v>
      </c>
      <c r="CB713" t="s">
        <v>3</v>
      </c>
      <c r="CE713">
        <v>0</v>
      </c>
      <c r="CF713">
        <v>0</v>
      </c>
      <c r="CG713">
        <v>0</v>
      </c>
      <c r="CM713">
        <v>0</v>
      </c>
      <c r="CN713" t="s">
        <v>2151</v>
      </c>
      <c r="CO713">
        <v>0</v>
      </c>
      <c r="CP713">
        <f t="shared" si="449"/>
        <v>3539</v>
      </c>
      <c r="CQ713">
        <f>AC713*BC713</f>
        <v>221.78880000000004</v>
      </c>
      <c r="CR713">
        <f t="shared" si="451"/>
        <v>438.01179999999999</v>
      </c>
      <c r="CS713">
        <f t="shared" si="452"/>
        <v>0</v>
      </c>
      <c r="CT713">
        <f t="shared" si="453"/>
        <v>1109.7076</v>
      </c>
      <c r="CU713">
        <f t="shared" si="454"/>
        <v>0</v>
      </c>
      <c r="CV713">
        <f t="shared" si="455"/>
        <v>3.1739999999999999</v>
      </c>
      <c r="CW713">
        <f t="shared" si="456"/>
        <v>0</v>
      </c>
      <c r="CX713">
        <f t="shared" si="457"/>
        <v>0</v>
      </c>
      <c r="CY713">
        <f t="shared" si="458"/>
        <v>1857.3030000000001</v>
      </c>
      <c r="CZ713">
        <f t="shared" si="459"/>
        <v>1169.413</v>
      </c>
      <c r="DC713" t="s">
        <v>3</v>
      </c>
      <c r="DD713" t="s">
        <v>3</v>
      </c>
      <c r="DE713" t="s">
        <v>61</v>
      </c>
      <c r="DF713" t="s">
        <v>61</v>
      </c>
      <c r="DG713" t="s">
        <v>62</v>
      </c>
      <c r="DH713" t="s">
        <v>3</v>
      </c>
      <c r="DI713" t="s">
        <v>62</v>
      </c>
      <c r="DJ713" t="s">
        <v>61</v>
      </c>
      <c r="DK713" t="s">
        <v>3</v>
      </c>
      <c r="DL713" t="s">
        <v>86</v>
      </c>
      <c r="DM713" t="s">
        <v>63</v>
      </c>
      <c r="DN713">
        <v>0</v>
      </c>
      <c r="DO713">
        <v>0</v>
      </c>
      <c r="DP713">
        <v>1</v>
      </c>
      <c r="DQ713">
        <v>1</v>
      </c>
      <c r="DU713">
        <v>1013</v>
      </c>
      <c r="DV713" t="s">
        <v>191</v>
      </c>
      <c r="DW713" t="s">
        <v>191</v>
      </c>
      <c r="DX713">
        <v>1</v>
      </c>
      <c r="DZ713" t="s">
        <v>3</v>
      </c>
      <c r="EA713" t="s">
        <v>3</v>
      </c>
      <c r="EB713" t="s">
        <v>3</v>
      </c>
      <c r="EC713" t="s">
        <v>3</v>
      </c>
      <c r="EE713">
        <v>53551113</v>
      </c>
      <c r="EF713">
        <v>2</v>
      </c>
      <c r="EG713" t="s">
        <v>38</v>
      </c>
      <c r="EH713">
        <v>9</v>
      </c>
      <c r="EI713" t="s">
        <v>39</v>
      </c>
      <c r="EJ713">
        <v>1</v>
      </c>
      <c r="EK713">
        <v>9001</v>
      </c>
      <c r="EL713" t="s">
        <v>39</v>
      </c>
      <c r="EM713" t="s">
        <v>40</v>
      </c>
      <c r="EO713" t="s">
        <v>67</v>
      </c>
      <c r="EQ713">
        <v>131072</v>
      </c>
      <c r="ER713">
        <v>68.55</v>
      </c>
      <c r="ES713">
        <v>25.67</v>
      </c>
      <c r="ET713">
        <v>19.07</v>
      </c>
      <c r="EU713">
        <v>0</v>
      </c>
      <c r="EV713">
        <v>23.81</v>
      </c>
      <c r="EW713">
        <v>2.4</v>
      </c>
      <c r="EX713">
        <v>0</v>
      </c>
      <c r="EY713">
        <v>0</v>
      </c>
      <c r="FQ713">
        <v>0</v>
      </c>
      <c r="FR713">
        <f>ROUND(IF(AND(BH713=3,BI713=3),P713,0),0)</f>
        <v>0</v>
      </c>
      <c r="FS713">
        <v>0</v>
      </c>
      <c r="FX713">
        <v>83.7</v>
      </c>
      <c r="FY713">
        <v>52.7</v>
      </c>
      <c r="GA713" t="s">
        <v>3</v>
      </c>
      <c r="GD713">
        <v>1</v>
      </c>
      <c r="GF713">
        <v>-969021570</v>
      </c>
      <c r="GG713">
        <v>2</v>
      </c>
      <c r="GH713">
        <v>1</v>
      </c>
      <c r="GI713">
        <v>2</v>
      </c>
      <c r="GJ713">
        <v>0</v>
      </c>
      <c r="GK713">
        <v>0</v>
      </c>
      <c r="GL713">
        <f>ROUND(IF(AND(BH713=3,BI713=3,FS713&lt;&gt;0),P713,0),0)</f>
        <v>0</v>
      </c>
      <c r="GM713">
        <f>ROUND(O713+X713+Y713,0)+GX713</f>
        <v>6565</v>
      </c>
      <c r="GN713">
        <f>IF(OR(BI713=0,BI713=1),ROUND(O713+X713+Y713,0),0)</f>
        <v>6565</v>
      </c>
      <c r="GO713">
        <f>IF(BI713=2,ROUND(O713+X713+Y713,0),0)</f>
        <v>0</v>
      </c>
      <c r="GP713">
        <f>IF(BI713=4,ROUND(O713+X713+Y713,0)+GX713,0)</f>
        <v>0</v>
      </c>
      <c r="GR713">
        <v>0</v>
      </c>
      <c r="GS713">
        <v>0</v>
      </c>
      <c r="GT713">
        <v>0</v>
      </c>
      <c r="GU713" t="s">
        <v>3</v>
      </c>
      <c r="GV713">
        <f t="shared" si="460"/>
        <v>0</v>
      </c>
      <c r="GW713">
        <v>1</v>
      </c>
      <c r="GX713">
        <f>ROUND(HC713*I713,0)</f>
        <v>0</v>
      </c>
      <c r="HA713">
        <v>0</v>
      </c>
      <c r="HB713">
        <v>0</v>
      </c>
      <c r="HC713">
        <f t="shared" si="461"/>
        <v>0</v>
      </c>
      <c r="HE713" t="s">
        <v>3</v>
      </c>
      <c r="HF713" t="s">
        <v>3</v>
      </c>
      <c r="HM713" t="s">
        <v>3</v>
      </c>
      <c r="HN713" t="s">
        <v>42</v>
      </c>
      <c r="HO713" t="s">
        <v>43</v>
      </c>
      <c r="HP713" t="s">
        <v>39</v>
      </c>
      <c r="HQ713" t="s">
        <v>39</v>
      </c>
      <c r="IK713">
        <v>0</v>
      </c>
    </row>
    <row r="714" spans="1:255" x14ac:dyDescent="0.2">
      <c r="A714" s="2">
        <v>18</v>
      </c>
      <c r="B714" s="2">
        <v>1</v>
      </c>
      <c r="C714" s="2">
        <v>1247</v>
      </c>
      <c r="D714" s="2"/>
      <c r="E714" s="2" t="s">
        <v>785</v>
      </c>
      <c r="F714" s="2" t="s">
        <v>786</v>
      </c>
      <c r="G714" s="2" t="s">
        <v>787</v>
      </c>
      <c r="H714" s="2" t="s">
        <v>160</v>
      </c>
      <c r="I714" s="2">
        <f>I712*J714</f>
        <v>1</v>
      </c>
      <c r="J714" s="2">
        <v>0.5</v>
      </c>
      <c r="K714" s="2">
        <v>0.5</v>
      </c>
      <c r="L714" s="2"/>
      <c r="M714" s="2"/>
      <c r="N714" s="2"/>
      <c r="O714" s="2">
        <f>ROUND(CP714,2)</f>
        <v>30750</v>
      </c>
      <c r="P714" s="2">
        <f>ROUND(ROUND(CQ714*I714,0)/BC714,2)</f>
        <v>30750</v>
      </c>
      <c r="Q714" s="2">
        <f>ROUND(CR714*I714,2)</f>
        <v>0</v>
      </c>
      <c r="R714" s="2">
        <f>ROUND(CS714*I714,2)</f>
        <v>0</v>
      </c>
      <c r="S714" s="2">
        <f>ROUND(CT714*I714,2)</f>
        <v>0</v>
      </c>
      <c r="T714" s="2">
        <f>ROUND(CU714*I714,2)</f>
        <v>0</v>
      </c>
      <c r="U714" s="2">
        <f t="shared" si="444"/>
        <v>0</v>
      </c>
      <c r="V714" s="2">
        <f t="shared" si="445"/>
        <v>0</v>
      </c>
      <c r="W714" s="2">
        <f>ROUND(CX714*I714,2)</f>
        <v>0</v>
      </c>
      <c r="X714" s="2">
        <f>ROUND(CY714,2)</f>
        <v>0</v>
      </c>
      <c r="Y714" s="2">
        <f>ROUND(CZ714,2)</f>
        <v>0</v>
      </c>
      <c r="Z714" s="2"/>
      <c r="AA714" s="2">
        <v>53551706</v>
      </c>
      <c r="AB714" s="2">
        <f t="shared" si="446"/>
        <v>30750</v>
      </c>
      <c r="AC714" s="2">
        <f t="shared" si="462"/>
        <v>30750</v>
      </c>
      <c r="AD714" s="2">
        <f t="shared" ref="AD714:AD727" si="472">ROUND((((ET714)-(EU714))+AE714),2)</f>
        <v>0</v>
      </c>
      <c r="AE714" s="2">
        <f t="shared" ref="AE714:AE727" si="473">ROUND((EU714),2)</f>
        <v>0</v>
      </c>
      <c r="AF714" s="2">
        <f t="shared" ref="AF714:AF727" si="474">ROUND((EV714),2)</f>
        <v>0</v>
      </c>
      <c r="AG714" s="2">
        <f t="shared" si="447"/>
        <v>0</v>
      </c>
      <c r="AH714" s="2">
        <f t="shared" ref="AH714:AH727" si="475">(EW714)</f>
        <v>0</v>
      </c>
      <c r="AI714" s="2">
        <f t="shared" ref="AI714:AI727" si="476">(EX714)</f>
        <v>0</v>
      </c>
      <c r="AJ714" s="2">
        <f t="shared" si="448"/>
        <v>0</v>
      </c>
      <c r="AK714" s="2">
        <v>30750</v>
      </c>
      <c r="AL714" s="2">
        <v>30750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93</v>
      </c>
      <c r="AU714" s="2">
        <v>62</v>
      </c>
      <c r="AV714" s="2">
        <v>1</v>
      </c>
      <c r="AW714" s="2">
        <v>1</v>
      </c>
      <c r="AX714" s="2"/>
      <c r="AY714" s="2"/>
      <c r="AZ714" s="2">
        <v>1</v>
      </c>
      <c r="BA714" s="2">
        <v>1</v>
      </c>
      <c r="BB714" s="2">
        <v>1</v>
      </c>
      <c r="BC714" s="2">
        <v>1</v>
      </c>
      <c r="BD714" s="2" t="s">
        <v>3</v>
      </c>
      <c r="BE714" s="2" t="s">
        <v>3</v>
      </c>
      <c r="BF714" s="2" t="s">
        <v>3</v>
      </c>
      <c r="BG714" s="2" t="s">
        <v>3</v>
      </c>
      <c r="BH714" s="2">
        <v>3</v>
      </c>
      <c r="BI714" s="2">
        <v>1</v>
      </c>
      <c r="BJ714" s="2" t="s">
        <v>3</v>
      </c>
      <c r="BK714" s="2"/>
      <c r="BL714" s="2"/>
      <c r="BM714" s="2">
        <v>9001</v>
      </c>
      <c r="BN714" s="2">
        <v>0</v>
      </c>
      <c r="BO714" s="2" t="s">
        <v>3</v>
      </c>
      <c r="BP714" s="2">
        <v>0</v>
      </c>
      <c r="BQ714" s="2">
        <v>2</v>
      </c>
      <c r="BR714" s="2">
        <v>0</v>
      </c>
      <c r="BS714" s="2">
        <v>1</v>
      </c>
      <c r="BT714" s="2">
        <v>1</v>
      </c>
      <c r="BU714" s="2">
        <v>1</v>
      </c>
      <c r="BV714" s="2">
        <v>1</v>
      </c>
      <c r="BW714" s="2">
        <v>1</v>
      </c>
      <c r="BX714" s="2">
        <v>1</v>
      </c>
      <c r="BY714" s="2" t="s">
        <v>3</v>
      </c>
      <c r="BZ714" s="2">
        <v>93</v>
      </c>
      <c r="CA714" s="2">
        <v>62</v>
      </c>
      <c r="CB714" s="2" t="s">
        <v>3</v>
      </c>
      <c r="CC714" s="2"/>
      <c r="CD714" s="2"/>
      <c r="CE714" s="2">
        <v>0</v>
      </c>
      <c r="CF714" s="2">
        <v>0</v>
      </c>
      <c r="CG714" s="2">
        <v>0</v>
      </c>
      <c r="CH714" s="2"/>
      <c r="CI714" s="2"/>
      <c r="CJ714" s="2"/>
      <c r="CK714" s="2"/>
      <c r="CL714" s="2"/>
      <c r="CM714" s="2">
        <v>0</v>
      </c>
      <c r="CN714" s="2" t="s">
        <v>3</v>
      </c>
      <c r="CO714" s="2">
        <v>0</v>
      </c>
      <c r="CP714" s="2">
        <f t="shared" si="449"/>
        <v>30750</v>
      </c>
      <c r="CQ714" s="2">
        <f>AC714</f>
        <v>30750</v>
      </c>
      <c r="CR714" s="2">
        <f t="shared" si="451"/>
        <v>0</v>
      </c>
      <c r="CS714" s="2">
        <f t="shared" si="452"/>
        <v>0</v>
      </c>
      <c r="CT714" s="2">
        <f t="shared" si="453"/>
        <v>0</v>
      </c>
      <c r="CU714" s="2">
        <f t="shared" si="454"/>
        <v>0</v>
      </c>
      <c r="CV714" s="2">
        <f t="shared" si="455"/>
        <v>0</v>
      </c>
      <c r="CW714" s="2">
        <f t="shared" si="456"/>
        <v>0</v>
      </c>
      <c r="CX714" s="2">
        <f t="shared" si="457"/>
        <v>0</v>
      </c>
      <c r="CY714" s="2">
        <f t="shared" si="458"/>
        <v>0</v>
      </c>
      <c r="CZ714" s="2">
        <f t="shared" si="459"/>
        <v>0</v>
      </c>
      <c r="DA714" s="2"/>
      <c r="DB714" s="2"/>
      <c r="DC714" s="2" t="s">
        <v>3</v>
      </c>
      <c r="DD714" s="2" t="s">
        <v>3</v>
      </c>
      <c r="DE714" s="2" t="s">
        <v>3</v>
      </c>
      <c r="DF714" s="2" t="s">
        <v>3</v>
      </c>
      <c r="DG714" s="2" t="s">
        <v>3</v>
      </c>
      <c r="DH714" s="2" t="s">
        <v>3</v>
      </c>
      <c r="DI714" s="2" t="s">
        <v>3</v>
      </c>
      <c r="DJ714" s="2" t="s">
        <v>3</v>
      </c>
      <c r="DK714" s="2" t="s">
        <v>3</v>
      </c>
      <c r="DL714" s="2" t="s">
        <v>3</v>
      </c>
      <c r="DM714" s="2" t="s">
        <v>3</v>
      </c>
      <c r="DN714" s="2">
        <v>0</v>
      </c>
      <c r="DO714" s="2">
        <v>0</v>
      </c>
      <c r="DP714" s="2">
        <v>1</v>
      </c>
      <c r="DQ714" s="2">
        <v>1</v>
      </c>
      <c r="DR714" s="2"/>
      <c r="DS714" s="2"/>
      <c r="DT714" s="2"/>
      <c r="DU714" s="2">
        <v>1010</v>
      </c>
      <c r="DV714" s="2" t="s">
        <v>160</v>
      </c>
      <c r="DW714" s="2" t="s">
        <v>160</v>
      </c>
      <c r="DX714" s="2">
        <v>1</v>
      </c>
      <c r="DY714" s="2"/>
      <c r="DZ714" s="2" t="s">
        <v>3</v>
      </c>
      <c r="EA714" s="2" t="s">
        <v>3</v>
      </c>
      <c r="EB714" s="2" t="s">
        <v>3</v>
      </c>
      <c r="EC714" s="2" t="s">
        <v>3</v>
      </c>
      <c r="ED714" s="2"/>
      <c r="EE714" s="2">
        <v>53551113</v>
      </c>
      <c r="EF714" s="2">
        <v>2</v>
      </c>
      <c r="EG714" s="2" t="s">
        <v>38</v>
      </c>
      <c r="EH714" s="2">
        <v>9</v>
      </c>
      <c r="EI714" s="2" t="s">
        <v>39</v>
      </c>
      <c r="EJ714" s="2">
        <v>1</v>
      </c>
      <c r="EK714" s="2">
        <v>9001</v>
      </c>
      <c r="EL714" s="2" t="s">
        <v>39</v>
      </c>
      <c r="EM714" s="2" t="s">
        <v>40</v>
      </c>
      <c r="EN714" s="2"/>
      <c r="EO714" s="2" t="s">
        <v>3</v>
      </c>
      <c r="EP714" s="2"/>
      <c r="EQ714" s="2">
        <v>0</v>
      </c>
      <c r="ER714" s="2">
        <v>4947.16</v>
      </c>
      <c r="ES714" s="2">
        <v>30750</v>
      </c>
      <c r="ET714" s="2">
        <v>0</v>
      </c>
      <c r="EU714" s="2">
        <v>0</v>
      </c>
      <c r="EV714" s="2">
        <v>0</v>
      </c>
      <c r="EW714" s="2">
        <v>0</v>
      </c>
      <c r="EX714" s="2">
        <v>0</v>
      </c>
      <c r="EY714" s="2"/>
      <c r="EZ714" s="2">
        <v>5</v>
      </c>
      <c r="FA714" s="2"/>
      <c r="FB714" s="2"/>
      <c r="FC714" s="2">
        <v>1</v>
      </c>
      <c r="FD714" s="2">
        <v>18</v>
      </c>
      <c r="FE714" s="2"/>
      <c r="FF714" s="2">
        <v>36900</v>
      </c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>
        <v>0</v>
      </c>
      <c r="FR714" s="2">
        <f>ROUND(IF(AND(BH714=3,BI714=3),P714,0),2)</f>
        <v>0</v>
      </c>
      <c r="FS714" s="2">
        <v>0</v>
      </c>
      <c r="FT714" s="2"/>
      <c r="FU714" s="2"/>
      <c r="FV714" s="2"/>
      <c r="FW714" s="2"/>
      <c r="FX714" s="2">
        <v>93</v>
      </c>
      <c r="FY714" s="2">
        <v>62</v>
      </c>
      <c r="FZ714" s="2"/>
      <c r="GA714" s="2" t="s">
        <v>788</v>
      </c>
      <c r="GB714" s="2"/>
      <c r="GC714" s="2"/>
      <c r="GD714" s="2">
        <v>1</v>
      </c>
      <c r="GE714" s="2"/>
      <c r="GF714" s="2">
        <v>-742144442</v>
      </c>
      <c r="GG714" s="2">
        <v>2</v>
      </c>
      <c r="GH714" s="2">
        <v>3</v>
      </c>
      <c r="GI714" s="2">
        <v>-2</v>
      </c>
      <c r="GJ714" s="2">
        <v>0</v>
      </c>
      <c r="GK714" s="2">
        <v>0</v>
      </c>
      <c r="GL714" s="2">
        <f>ROUND(IF(AND(BH714=3,BI714=3,FS714&lt;&gt;0),P714,0),2)</f>
        <v>0</v>
      </c>
      <c r="GM714" s="2">
        <f>ROUND(O714+X714+Y714,2)+GX714</f>
        <v>30750</v>
      </c>
      <c r="GN714" s="2">
        <f>IF(OR(BI714=0,BI714=1),ROUND(O714+X714+Y714,2),0)</f>
        <v>30750</v>
      </c>
      <c r="GO714" s="2">
        <f>IF(BI714=2,ROUND(O714+X714+Y714,2),0)</f>
        <v>0</v>
      </c>
      <c r="GP714" s="2">
        <f>IF(BI714=4,ROUND(O714+X714+Y714,2)+GX714,0)</f>
        <v>0</v>
      </c>
      <c r="GQ714" s="2"/>
      <c r="GR714" s="2">
        <v>1</v>
      </c>
      <c r="GS714" s="2">
        <v>1</v>
      </c>
      <c r="GT714" s="2">
        <v>0</v>
      </c>
      <c r="GU714" s="2" t="s">
        <v>3</v>
      </c>
      <c r="GV714" s="2">
        <f t="shared" si="460"/>
        <v>0</v>
      </c>
      <c r="GW714" s="2">
        <v>1</v>
      </c>
      <c r="GX714" s="2">
        <f>ROUND(HC714*I714,2)</f>
        <v>0</v>
      </c>
      <c r="GY714" s="2"/>
      <c r="GZ714" s="2"/>
      <c r="HA714" s="2">
        <v>0</v>
      </c>
      <c r="HB714" s="2">
        <v>0</v>
      </c>
      <c r="HC714" s="2">
        <f t="shared" si="461"/>
        <v>0</v>
      </c>
      <c r="HD714" s="2"/>
      <c r="HE714" s="2" t="s">
        <v>138</v>
      </c>
      <c r="HF714" s="2" t="s">
        <v>138</v>
      </c>
      <c r="HG714" s="2">
        <f>ROUND(AC714*I714,0)</f>
        <v>30750</v>
      </c>
      <c r="HH714" s="2"/>
      <c r="HI714" s="2"/>
      <c r="HJ714" s="2"/>
      <c r="HK714" s="2"/>
      <c r="HL714" s="2"/>
      <c r="HM714" s="2" t="s">
        <v>3</v>
      </c>
      <c r="HN714" s="2" t="s">
        <v>42</v>
      </c>
      <c r="HO714" s="2" t="s">
        <v>43</v>
      </c>
      <c r="HP714" s="2" t="s">
        <v>39</v>
      </c>
      <c r="HQ714" s="2" t="s">
        <v>39</v>
      </c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>
        <v>0</v>
      </c>
      <c r="IL714" s="2"/>
      <c r="IM714" s="2"/>
      <c r="IN714" s="2"/>
      <c r="IO714" s="2"/>
      <c r="IP714" s="2"/>
      <c r="IQ714" s="2"/>
      <c r="IR714" s="2"/>
      <c r="IS714" s="2"/>
      <c r="IT714" s="2"/>
      <c r="IU714" s="2"/>
    </row>
    <row r="715" spans="1:255" x14ac:dyDescent="0.2">
      <c r="A715">
        <v>18</v>
      </c>
      <c r="B715">
        <v>1</v>
      </c>
      <c r="C715">
        <v>1261</v>
      </c>
      <c r="E715" t="s">
        <v>785</v>
      </c>
      <c r="F715" t="s">
        <v>786</v>
      </c>
      <c r="G715" t="s">
        <v>787</v>
      </c>
      <c r="H715" t="s">
        <v>160</v>
      </c>
      <c r="I715">
        <f>I713*J715</f>
        <v>1</v>
      </c>
      <c r="J715">
        <v>0.5</v>
      </c>
      <c r="K715">
        <v>0.5</v>
      </c>
      <c r="O715">
        <f>ROUND(CP715,0)</f>
        <v>31365</v>
      </c>
      <c r="P715">
        <f>ROUND(CQ715*I715,0)</f>
        <v>31365</v>
      </c>
      <c r="Q715">
        <f>ROUND(CR715*I715,0)</f>
        <v>0</v>
      </c>
      <c r="R715">
        <f>ROUND(CS715*I715,0)</f>
        <v>0</v>
      </c>
      <c r="S715">
        <f>ROUND(CT715*I715,0)</f>
        <v>0</v>
      </c>
      <c r="T715">
        <f>ROUND(CU715*I715,0)</f>
        <v>0</v>
      </c>
      <c r="U715">
        <f t="shared" si="444"/>
        <v>0</v>
      </c>
      <c r="V715">
        <f t="shared" si="445"/>
        <v>0</v>
      </c>
      <c r="W715">
        <f>ROUND(CX715*I715,0)</f>
        <v>0</v>
      </c>
      <c r="X715">
        <f>ROUND(CY715,0)</f>
        <v>0</v>
      </c>
      <c r="Y715">
        <f>ROUND(CZ715,0)</f>
        <v>0</v>
      </c>
      <c r="AA715">
        <v>53551707</v>
      </c>
      <c r="AB715">
        <f t="shared" si="446"/>
        <v>31365</v>
      </c>
      <c r="AC715">
        <f t="shared" si="462"/>
        <v>31365</v>
      </c>
      <c r="AD715">
        <f t="shared" si="472"/>
        <v>0</v>
      </c>
      <c r="AE715">
        <f t="shared" si="473"/>
        <v>0</v>
      </c>
      <c r="AF715">
        <f t="shared" si="474"/>
        <v>0</v>
      </c>
      <c r="AG715">
        <f t="shared" si="447"/>
        <v>0</v>
      </c>
      <c r="AH715">
        <f t="shared" si="475"/>
        <v>0</v>
      </c>
      <c r="AI715">
        <f t="shared" si="476"/>
        <v>0</v>
      </c>
      <c r="AJ715">
        <f t="shared" si="448"/>
        <v>0</v>
      </c>
      <c r="AK715">
        <v>31365</v>
      </c>
      <c r="AL715">
        <v>31365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93</v>
      </c>
      <c r="AU715">
        <v>62</v>
      </c>
      <c r="AV715">
        <v>1</v>
      </c>
      <c r="AW715">
        <v>1</v>
      </c>
      <c r="AZ715">
        <v>1</v>
      </c>
      <c r="BA715">
        <v>1</v>
      </c>
      <c r="BB715">
        <v>1</v>
      </c>
      <c r="BC715">
        <v>6.14</v>
      </c>
      <c r="BD715" t="s">
        <v>3</v>
      </c>
      <c r="BE715" t="s">
        <v>3</v>
      </c>
      <c r="BF715" t="s">
        <v>3</v>
      </c>
      <c r="BG715" t="s">
        <v>3</v>
      </c>
      <c r="BH715">
        <v>3</v>
      </c>
      <c r="BI715">
        <v>1</v>
      </c>
      <c r="BJ715" t="s">
        <v>3</v>
      </c>
      <c r="BM715">
        <v>9001</v>
      </c>
      <c r="BN715">
        <v>0</v>
      </c>
      <c r="BO715" t="s">
        <v>30</v>
      </c>
      <c r="BP715">
        <v>1</v>
      </c>
      <c r="BQ715">
        <v>2</v>
      </c>
      <c r="BR715">
        <v>0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93</v>
      </c>
      <c r="CA715">
        <v>62</v>
      </c>
      <c r="CB715" t="s">
        <v>3</v>
      </c>
      <c r="CE715">
        <v>0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449"/>
        <v>31365</v>
      </c>
      <c r="CQ715">
        <f>AC715</f>
        <v>31365</v>
      </c>
      <c r="CR715">
        <f t="shared" si="451"/>
        <v>0</v>
      </c>
      <c r="CS715">
        <f t="shared" si="452"/>
        <v>0</v>
      </c>
      <c r="CT715">
        <f t="shared" si="453"/>
        <v>0</v>
      </c>
      <c r="CU715">
        <f t="shared" si="454"/>
        <v>0</v>
      </c>
      <c r="CV715">
        <f t="shared" si="455"/>
        <v>0</v>
      </c>
      <c r="CW715">
        <f t="shared" si="456"/>
        <v>0</v>
      </c>
      <c r="CX715">
        <f t="shared" si="457"/>
        <v>0</v>
      </c>
      <c r="CY715">
        <f t="shared" si="458"/>
        <v>0</v>
      </c>
      <c r="CZ715">
        <f t="shared" si="459"/>
        <v>0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1010</v>
      </c>
      <c r="DV715" t="s">
        <v>160</v>
      </c>
      <c r="DW715" t="s">
        <v>160</v>
      </c>
      <c r="DX715">
        <v>1</v>
      </c>
      <c r="DZ715" t="s">
        <v>3</v>
      </c>
      <c r="EA715" t="s">
        <v>3</v>
      </c>
      <c r="EB715" t="s">
        <v>3</v>
      </c>
      <c r="EC715" t="s">
        <v>3</v>
      </c>
      <c r="EE715">
        <v>53551113</v>
      </c>
      <c r="EF715">
        <v>2</v>
      </c>
      <c r="EG715" t="s">
        <v>38</v>
      </c>
      <c r="EH715">
        <v>9</v>
      </c>
      <c r="EI715" t="s">
        <v>39</v>
      </c>
      <c r="EJ715">
        <v>1</v>
      </c>
      <c r="EK715">
        <v>9001</v>
      </c>
      <c r="EL715" t="s">
        <v>39</v>
      </c>
      <c r="EM715" t="s">
        <v>40</v>
      </c>
      <c r="EO715" t="s">
        <v>3</v>
      </c>
      <c r="EQ715">
        <v>0</v>
      </c>
      <c r="ER715">
        <v>4947.16</v>
      </c>
      <c r="ES715">
        <v>31365</v>
      </c>
      <c r="ET715">
        <v>0</v>
      </c>
      <c r="EU715">
        <v>0</v>
      </c>
      <c r="EV715">
        <v>0</v>
      </c>
      <c r="EW715">
        <v>0</v>
      </c>
      <c r="EX715">
        <v>0</v>
      </c>
      <c r="EZ715">
        <v>5</v>
      </c>
      <c r="FC715">
        <v>1</v>
      </c>
      <c r="FD715">
        <v>18</v>
      </c>
      <c r="FF715">
        <v>36900</v>
      </c>
      <c r="FQ715">
        <v>0</v>
      </c>
      <c r="FR715">
        <f>ROUND(IF(AND(BH715=3,BI715=3),P715,0),0)</f>
        <v>0</v>
      </c>
      <c r="FS715">
        <v>0</v>
      </c>
      <c r="FX715">
        <v>93</v>
      </c>
      <c r="FY715">
        <v>62</v>
      </c>
      <c r="GA715" t="s">
        <v>789</v>
      </c>
      <c r="GD715">
        <v>1</v>
      </c>
      <c r="GF715">
        <v>-742144442</v>
      </c>
      <c r="GG715">
        <v>2</v>
      </c>
      <c r="GH715">
        <v>3</v>
      </c>
      <c r="GI715">
        <v>5</v>
      </c>
      <c r="GJ715">
        <v>0</v>
      </c>
      <c r="GK715">
        <v>0</v>
      </c>
      <c r="GL715">
        <f>ROUND(IF(AND(BH715=3,BI715=3,FS715&lt;&gt;0),P715,0),0)</f>
        <v>0</v>
      </c>
      <c r="GM715">
        <f>ROUND(O715+X715+Y715,0)+GX715</f>
        <v>31365</v>
      </c>
      <c r="GN715">
        <f>IF(OR(BI715=0,BI715=1),ROUND(O715+X715+Y715,0),0)</f>
        <v>31365</v>
      </c>
      <c r="GO715">
        <f>IF(BI715=2,ROUND(O715+X715+Y715,0),0)</f>
        <v>0</v>
      </c>
      <c r="GP715">
        <f>IF(BI715=4,ROUND(O715+X715+Y715,0)+GX715,0)</f>
        <v>0</v>
      </c>
      <c r="GR715">
        <v>1</v>
      </c>
      <c r="GS715">
        <v>1</v>
      </c>
      <c r="GT715">
        <v>0</v>
      </c>
      <c r="GU715" t="s">
        <v>3</v>
      </c>
      <c r="GV715">
        <f t="shared" si="460"/>
        <v>0</v>
      </c>
      <c r="GW715">
        <v>1</v>
      </c>
      <c r="GX715">
        <f>ROUND(HC715*I715,0)</f>
        <v>0</v>
      </c>
      <c r="HA715">
        <v>0</v>
      </c>
      <c r="HB715">
        <v>0</v>
      </c>
      <c r="HC715">
        <f t="shared" si="461"/>
        <v>0</v>
      </c>
      <c r="HE715" t="s">
        <v>138</v>
      </c>
      <c r="HF715" t="s">
        <v>31</v>
      </c>
      <c r="HG715">
        <f>ROUND(AC715*I715,0)</f>
        <v>31365</v>
      </c>
      <c r="HM715" t="s">
        <v>3</v>
      </c>
      <c r="HN715" t="s">
        <v>42</v>
      </c>
      <c r="HO715" t="s">
        <v>43</v>
      </c>
      <c r="HP715" t="s">
        <v>39</v>
      </c>
      <c r="HQ715" t="s">
        <v>39</v>
      </c>
      <c r="IK715">
        <v>0</v>
      </c>
    </row>
    <row r="716" spans="1:255" x14ac:dyDescent="0.2">
      <c r="A716" s="2">
        <v>18</v>
      </c>
      <c r="B716" s="2">
        <v>1</v>
      </c>
      <c r="C716" s="2">
        <v>1245</v>
      </c>
      <c r="D716" s="2"/>
      <c r="E716" s="2" t="s">
        <v>790</v>
      </c>
      <c r="F716" s="2" t="s">
        <v>791</v>
      </c>
      <c r="G716" s="2" t="s">
        <v>792</v>
      </c>
      <c r="H716" s="2" t="s">
        <v>160</v>
      </c>
      <c r="I716" s="2">
        <f>I712*J716</f>
        <v>1</v>
      </c>
      <c r="J716" s="2">
        <v>0.5</v>
      </c>
      <c r="K716" s="2">
        <v>0.5</v>
      </c>
      <c r="L716" s="2"/>
      <c r="M716" s="2"/>
      <c r="N716" s="2"/>
      <c r="O716" s="2">
        <f>ROUND(CP716,2)</f>
        <v>1386.03</v>
      </c>
      <c r="P716" s="2">
        <f>ROUND(CQ716*I716,2)</f>
        <v>1386.03</v>
      </c>
      <c r="Q716" s="2">
        <f>ROUND(CR716*I716,2)</f>
        <v>0</v>
      </c>
      <c r="R716" s="2">
        <f>ROUND(CS716*I716,2)</f>
        <v>0</v>
      </c>
      <c r="S716" s="2">
        <f>ROUND(CT716*I716,2)</f>
        <v>0</v>
      </c>
      <c r="T716" s="2">
        <f>ROUND(CU716*I716,2)</f>
        <v>0</v>
      </c>
      <c r="U716" s="2">
        <f t="shared" si="444"/>
        <v>0</v>
      </c>
      <c r="V716" s="2">
        <f t="shared" si="445"/>
        <v>0</v>
      </c>
      <c r="W716" s="2">
        <f>ROUND(CX716*I716,2)</f>
        <v>0.04</v>
      </c>
      <c r="X716" s="2">
        <f>ROUND(CY716,2)</f>
        <v>0</v>
      </c>
      <c r="Y716" s="2">
        <f>ROUND(CZ716,2)</f>
        <v>0</v>
      </c>
      <c r="Z716" s="2"/>
      <c r="AA716" s="2">
        <v>53551706</v>
      </c>
      <c r="AB716" s="2">
        <f t="shared" si="446"/>
        <v>1386.03</v>
      </c>
      <c r="AC716" s="2">
        <f t="shared" si="462"/>
        <v>1386.03</v>
      </c>
      <c r="AD716" s="2">
        <f t="shared" si="472"/>
        <v>0</v>
      </c>
      <c r="AE716" s="2">
        <f t="shared" si="473"/>
        <v>0</v>
      </c>
      <c r="AF716" s="2">
        <f t="shared" si="474"/>
        <v>0</v>
      </c>
      <c r="AG716" s="2">
        <f t="shared" si="447"/>
        <v>0</v>
      </c>
      <c r="AH716" s="2">
        <f t="shared" si="475"/>
        <v>0</v>
      </c>
      <c r="AI716" s="2">
        <f t="shared" si="476"/>
        <v>0</v>
      </c>
      <c r="AJ716" s="2">
        <f t="shared" si="448"/>
        <v>0.04</v>
      </c>
      <c r="AK716" s="2">
        <v>1386.03</v>
      </c>
      <c r="AL716" s="2">
        <v>1386.03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0.04</v>
      </c>
      <c r="AT716" s="2">
        <v>93</v>
      </c>
      <c r="AU716" s="2">
        <v>62</v>
      </c>
      <c r="AV716" s="2">
        <v>1</v>
      </c>
      <c r="AW716" s="2">
        <v>1</v>
      </c>
      <c r="AX716" s="2"/>
      <c r="AY716" s="2"/>
      <c r="AZ716" s="2">
        <v>1</v>
      </c>
      <c r="BA716" s="2">
        <v>1</v>
      </c>
      <c r="BB716" s="2">
        <v>1</v>
      </c>
      <c r="BC716" s="2">
        <v>1</v>
      </c>
      <c r="BD716" s="2" t="s">
        <v>3</v>
      </c>
      <c r="BE716" s="2" t="s">
        <v>3</v>
      </c>
      <c r="BF716" s="2" t="s">
        <v>3</v>
      </c>
      <c r="BG716" s="2" t="s">
        <v>3</v>
      </c>
      <c r="BH716" s="2">
        <v>3</v>
      </c>
      <c r="BI716" s="2">
        <v>1</v>
      </c>
      <c r="BJ716" s="2" t="s">
        <v>793</v>
      </c>
      <c r="BK716" s="2"/>
      <c r="BL716" s="2"/>
      <c r="BM716" s="2">
        <v>9001</v>
      </c>
      <c r="BN716" s="2">
        <v>0</v>
      </c>
      <c r="BO716" s="2" t="s">
        <v>3</v>
      </c>
      <c r="BP716" s="2">
        <v>0</v>
      </c>
      <c r="BQ716" s="2">
        <v>2</v>
      </c>
      <c r="BR716" s="2">
        <v>0</v>
      </c>
      <c r="BS716" s="2">
        <v>1</v>
      </c>
      <c r="BT716" s="2">
        <v>1</v>
      </c>
      <c r="BU716" s="2">
        <v>1</v>
      </c>
      <c r="BV716" s="2">
        <v>1</v>
      </c>
      <c r="BW716" s="2">
        <v>1</v>
      </c>
      <c r="BX716" s="2">
        <v>1</v>
      </c>
      <c r="BY716" s="2" t="s">
        <v>3</v>
      </c>
      <c r="BZ716" s="2">
        <v>93</v>
      </c>
      <c r="CA716" s="2">
        <v>62</v>
      </c>
      <c r="CB716" s="2" t="s">
        <v>3</v>
      </c>
      <c r="CC716" s="2"/>
      <c r="CD716" s="2"/>
      <c r="CE716" s="2">
        <v>0</v>
      </c>
      <c r="CF716" s="2">
        <v>0</v>
      </c>
      <c r="CG716" s="2">
        <v>0</v>
      </c>
      <c r="CH716" s="2"/>
      <c r="CI716" s="2"/>
      <c r="CJ716" s="2"/>
      <c r="CK716" s="2"/>
      <c r="CL716" s="2"/>
      <c r="CM716" s="2">
        <v>0</v>
      </c>
      <c r="CN716" s="2" t="s">
        <v>3</v>
      </c>
      <c r="CO716" s="2">
        <v>0</v>
      </c>
      <c r="CP716" s="2">
        <f t="shared" si="449"/>
        <v>1386.03</v>
      </c>
      <c r="CQ716" s="2">
        <f>AC716*BC716</f>
        <v>1386.03</v>
      </c>
      <c r="CR716" s="2">
        <f t="shared" si="451"/>
        <v>0</v>
      </c>
      <c r="CS716" s="2">
        <f t="shared" si="452"/>
        <v>0</v>
      </c>
      <c r="CT716" s="2">
        <f t="shared" si="453"/>
        <v>0</v>
      </c>
      <c r="CU716" s="2">
        <f t="shared" si="454"/>
        <v>0</v>
      </c>
      <c r="CV716" s="2">
        <f t="shared" si="455"/>
        <v>0</v>
      </c>
      <c r="CW716" s="2">
        <f t="shared" si="456"/>
        <v>0</v>
      </c>
      <c r="CX716" s="2">
        <f t="shared" si="457"/>
        <v>0.04</v>
      </c>
      <c r="CY716" s="2">
        <f t="shared" si="458"/>
        <v>0</v>
      </c>
      <c r="CZ716" s="2">
        <f t="shared" si="459"/>
        <v>0</v>
      </c>
      <c r="DA716" s="2"/>
      <c r="DB716" s="2"/>
      <c r="DC716" s="2" t="s">
        <v>3</v>
      </c>
      <c r="DD716" s="2" t="s">
        <v>3</v>
      </c>
      <c r="DE716" s="2" t="s">
        <v>3</v>
      </c>
      <c r="DF716" s="2" t="s">
        <v>3</v>
      </c>
      <c r="DG716" s="2" t="s">
        <v>3</v>
      </c>
      <c r="DH716" s="2" t="s">
        <v>3</v>
      </c>
      <c r="DI716" s="2" t="s">
        <v>3</v>
      </c>
      <c r="DJ716" s="2" t="s">
        <v>3</v>
      </c>
      <c r="DK716" s="2" t="s">
        <v>3</v>
      </c>
      <c r="DL716" s="2" t="s">
        <v>3</v>
      </c>
      <c r="DM716" s="2" t="s">
        <v>3</v>
      </c>
      <c r="DN716" s="2">
        <v>0</v>
      </c>
      <c r="DO716" s="2">
        <v>0</v>
      </c>
      <c r="DP716" s="2">
        <v>1</v>
      </c>
      <c r="DQ716" s="2">
        <v>1</v>
      </c>
      <c r="DR716" s="2"/>
      <c r="DS716" s="2"/>
      <c r="DT716" s="2"/>
      <c r="DU716" s="2">
        <v>1010</v>
      </c>
      <c r="DV716" s="2" t="s">
        <v>160</v>
      </c>
      <c r="DW716" s="2" t="s">
        <v>160</v>
      </c>
      <c r="DX716" s="2">
        <v>1</v>
      </c>
      <c r="DY716" s="2"/>
      <c r="DZ716" s="2" t="s">
        <v>3</v>
      </c>
      <c r="EA716" s="2" t="s">
        <v>3</v>
      </c>
      <c r="EB716" s="2" t="s">
        <v>3</v>
      </c>
      <c r="EC716" s="2" t="s">
        <v>3</v>
      </c>
      <c r="ED716" s="2"/>
      <c r="EE716" s="2">
        <v>53551113</v>
      </c>
      <c r="EF716" s="2">
        <v>2</v>
      </c>
      <c r="EG716" s="2" t="s">
        <v>38</v>
      </c>
      <c r="EH716" s="2">
        <v>9</v>
      </c>
      <c r="EI716" s="2" t="s">
        <v>39</v>
      </c>
      <c r="EJ716" s="2">
        <v>1</v>
      </c>
      <c r="EK716" s="2">
        <v>9001</v>
      </c>
      <c r="EL716" s="2" t="s">
        <v>39</v>
      </c>
      <c r="EM716" s="2" t="s">
        <v>40</v>
      </c>
      <c r="EN716" s="2"/>
      <c r="EO716" s="2" t="s">
        <v>3</v>
      </c>
      <c r="EP716" s="2"/>
      <c r="EQ716" s="2">
        <v>0</v>
      </c>
      <c r="ER716" s="2">
        <v>1386.03</v>
      </c>
      <c r="ES716" s="2">
        <v>1386.03</v>
      </c>
      <c r="ET716" s="2">
        <v>0</v>
      </c>
      <c r="EU716" s="2">
        <v>0</v>
      </c>
      <c r="EV716" s="2">
        <v>0</v>
      </c>
      <c r="EW716" s="2">
        <v>0</v>
      </c>
      <c r="EX716" s="2">
        <v>0</v>
      </c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>
        <v>0</v>
      </c>
      <c r="FR716" s="2">
        <f>ROUND(IF(AND(BH716=3,BI716=3),P716,0),2)</f>
        <v>0</v>
      </c>
      <c r="FS716" s="2">
        <v>0</v>
      </c>
      <c r="FT716" s="2"/>
      <c r="FU716" s="2"/>
      <c r="FV716" s="2"/>
      <c r="FW716" s="2"/>
      <c r="FX716" s="2">
        <v>93</v>
      </c>
      <c r="FY716" s="2">
        <v>62</v>
      </c>
      <c r="FZ716" s="2"/>
      <c r="GA716" s="2" t="s">
        <v>3</v>
      </c>
      <c r="GB716" s="2"/>
      <c r="GC716" s="2"/>
      <c r="GD716" s="2">
        <v>1</v>
      </c>
      <c r="GE716" s="2"/>
      <c r="GF716" s="2">
        <v>-1147808528</v>
      </c>
      <c r="GG716" s="2">
        <v>2</v>
      </c>
      <c r="GH716" s="2">
        <v>1</v>
      </c>
      <c r="GI716" s="2">
        <v>-2</v>
      </c>
      <c r="GJ716" s="2">
        <v>0</v>
      </c>
      <c r="GK716" s="2">
        <v>0</v>
      </c>
      <c r="GL716" s="2">
        <f>ROUND(IF(AND(BH716=3,BI716=3,FS716&lt;&gt;0),P716,0),2)</f>
        <v>0</v>
      </c>
      <c r="GM716" s="2">
        <f>ROUND(O716+X716+Y716,2)+GX716</f>
        <v>1386.03</v>
      </c>
      <c r="GN716" s="2">
        <f>IF(OR(BI716=0,BI716=1),ROUND(O716+X716+Y716,2),0)</f>
        <v>1386.03</v>
      </c>
      <c r="GO716" s="2">
        <f>IF(BI716=2,ROUND(O716+X716+Y716,2),0)</f>
        <v>0</v>
      </c>
      <c r="GP716" s="2">
        <f>IF(BI716=4,ROUND(O716+X716+Y716,2)+GX716,0)</f>
        <v>0</v>
      </c>
      <c r="GQ716" s="2"/>
      <c r="GR716" s="2">
        <v>0</v>
      </c>
      <c r="GS716" s="2">
        <v>0</v>
      </c>
      <c r="GT716" s="2">
        <v>0</v>
      </c>
      <c r="GU716" s="2" t="s">
        <v>3</v>
      </c>
      <c r="GV716" s="2">
        <f t="shared" si="460"/>
        <v>0</v>
      </c>
      <c r="GW716" s="2">
        <v>1</v>
      </c>
      <c r="GX716" s="2">
        <f>ROUND(HC716*I716,2)</f>
        <v>0</v>
      </c>
      <c r="GY716" s="2"/>
      <c r="GZ716" s="2"/>
      <c r="HA716" s="2">
        <v>0</v>
      </c>
      <c r="HB716" s="2">
        <v>0</v>
      </c>
      <c r="HC716" s="2">
        <f t="shared" si="461"/>
        <v>0</v>
      </c>
      <c r="HD716" s="2"/>
      <c r="HE716" s="2" t="s">
        <v>3</v>
      </c>
      <c r="HF716" s="2" t="s">
        <v>3</v>
      </c>
      <c r="HG716" s="2"/>
      <c r="HH716" s="2"/>
      <c r="HI716" s="2"/>
      <c r="HJ716" s="2"/>
      <c r="HK716" s="2"/>
      <c r="HL716" s="2"/>
      <c r="HM716" s="2" t="s">
        <v>3</v>
      </c>
      <c r="HN716" s="2" t="s">
        <v>42</v>
      </c>
      <c r="HO716" s="2" t="s">
        <v>43</v>
      </c>
      <c r="HP716" s="2" t="s">
        <v>39</v>
      </c>
      <c r="HQ716" s="2" t="s">
        <v>39</v>
      </c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>
        <v>0</v>
      </c>
      <c r="IL716" s="2"/>
      <c r="IM716" s="2"/>
      <c r="IN716" s="2"/>
      <c r="IO716" s="2"/>
      <c r="IP716" s="2"/>
      <c r="IQ716" s="2"/>
      <c r="IR716" s="2"/>
      <c r="IS716" s="2"/>
      <c r="IT716" s="2"/>
      <c r="IU716" s="2"/>
    </row>
    <row r="717" spans="1:255" x14ac:dyDescent="0.2">
      <c r="A717">
        <v>18</v>
      </c>
      <c r="B717">
        <v>1</v>
      </c>
      <c r="C717">
        <v>1259</v>
      </c>
      <c r="E717" t="s">
        <v>790</v>
      </c>
      <c r="F717" t="s">
        <v>791</v>
      </c>
      <c r="G717" t="s">
        <v>792</v>
      </c>
      <c r="H717" t="s">
        <v>160</v>
      </c>
      <c r="I717">
        <f>I713*J717</f>
        <v>1</v>
      </c>
      <c r="J717">
        <v>0.5</v>
      </c>
      <c r="K717">
        <v>0.5</v>
      </c>
      <c r="O717">
        <f>ROUND(CP717,0)</f>
        <v>12114</v>
      </c>
      <c r="P717">
        <f>ROUND(CQ717*I717,0)</f>
        <v>12114</v>
      </c>
      <c r="Q717">
        <f>ROUND(CR717*I717,0)</f>
        <v>0</v>
      </c>
      <c r="R717">
        <f>ROUND(CS717*I717,0)</f>
        <v>0</v>
      </c>
      <c r="S717">
        <f>ROUND(CT717*I717,0)</f>
        <v>0</v>
      </c>
      <c r="T717">
        <f>ROUND(CU717*I717,0)</f>
        <v>0</v>
      </c>
      <c r="U717">
        <f t="shared" si="444"/>
        <v>0</v>
      </c>
      <c r="V717">
        <f t="shared" si="445"/>
        <v>0</v>
      </c>
      <c r="W717">
        <f>ROUND(CX717*I717,0)</f>
        <v>0</v>
      </c>
      <c r="X717">
        <f>ROUND(CY717,0)</f>
        <v>0</v>
      </c>
      <c r="Y717">
        <f>ROUND(CZ717,0)</f>
        <v>0</v>
      </c>
      <c r="AA717">
        <v>53551707</v>
      </c>
      <c r="AB717">
        <f t="shared" si="446"/>
        <v>1386.03</v>
      </c>
      <c r="AC717">
        <f t="shared" si="462"/>
        <v>1386.03</v>
      </c>
      <c r="AD717">
        <f t="shared" si="472"/>
        <v>0</v>
      </c>
      <c r="AE717">
        <f t="shared" si="473"/>
        <v>0</v>
      </c>
      <c r="AF717">
        <f t="shared" si="474"/>
        <v>0</v>
      </c>
      <c r="AG717">
        <f t="shared" si="447"/>
        <v>0</v>
      </c>
      <c r="AH717">
        <f t="shared" si="475"/>
        <v>0</v>
      </c>
      <c r="AI717">
        <f t="shared" si="476"/>
        <v>0</v>
      </c>
      <c r="AJ717">
        <f t="shared" si="448"/>
        <v>0.04</v>
      </c>
      <c r="AK717">
        <v>1386.03</v>
      </c>
      <c r="AL717">
        <v>1386.03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0.04</v>
      </c>
      <c r="AT717">
        <v>93</v>
      </c>
      <c r="AU717">
        <v>62</v>
      </c>
      <c r="AV717">
        <v>1</v>
      </c>
      <c r="AW717">
        <v>1</v>
      </c>
      <c r="AZ717">
        <v>1</v>
      </c>
      <c r="BA717">
        <v>1</v>
      </c>
      <c r="BB717">
        <v>1</v>
      </c>
      <c r="BC717">
        <v>8.74</v>
      </c>
      <c r="BD717" t="s">
        <v>3</v>
      </c>
      <c r="BE717" t="s">
        <v>3</v>
      </c>
      <c r="BF717" t="s">
        <v>3</v>
      </c>
      <c r="BG717" t="s">
        <v>3</v>
      </c>
      <c r="BH717">
        <v>3</v>
      </c>
      <c r="BI717">
        <v>1</v>
      </c>
      <c r="BJ717" t="s">
        <v>793</v>
      </c>
      <c r="BM717">
        <v>9001</v>
      </c>
      <c r="BN717">
        <v>0</v>
      </c>
      <c r="BO717" t="s">
        <v>791</v>
      </c>
      <c r="BP717">
        <v>1</v>
      </c>
      <c r="BQ717">
        <v>2</v>
      </c>
      <c r="BR717">
        <v>0</v>
      </c>
      <c r="BS717">
        <v>1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93</v>
      </c>
      <c r="CA717">
        <v>62</v>
      </c>
      <c r="CB717" t="s">
        <v>3</v>
      </c>
      <c r="CE717">
        <v>0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449"/>
        <v>12114</v>
      </c>
      <c r="CQ717">
        <f>AC717*BC717</f>
        <v>12113.9022</v>
      </c>
      <c r="CR717">
        <f t="shared" si="451"/>
        <v>0</v>
      </c>
      <c r="CS717">
        <f t="shared" si="452"/>
        <v>0</v>
      </c>
      <c r="CT717">
        <f t="shared" si="453"/>
        <v>0</v>
      </c>
      <c r="CU717">
        <f t="shared" si="454"/>
        <v>0</v>
      </c>
      <c r="CV717">
        <f t="shared" si="455"/>
        <v>0</v>
      </c>
      <c r="CW717">
        <f t="shared" si="456"/>
        <v>0</v>
      </c>
      <c r="CX717">
        <f t="shared" si="457"/>
        <v>0.04</v>
      </c>
      <c r="CY717">
        <f t="shared" si="458"/>
        <v>0</v>
      </c>
      <c r="CZ717">
        <f t="shared" si="459"/>
        <v>0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1010</v>
      </c>
      <c r="DV717" t="s">
        <v>160</v>
      </c>
      <c r="DW717" t="s">
        <v>160</v>
      </c>
      <c r="DX717">
        <v>1</v>
      </c>
      <c r="DZ717" t="s">
        <v>3</v>
      </c>
      <c r="EA717" t="s">
        <v>3</v>
      </c>
      <c r="EB717" t="s">
        <v>3</v>
      </c>
      <c r="EC717" t="s">
        <v>3</v>
      </c>
      <c r="EE717">
        <v>53551113</v>
      </c>
      <c r="EF717">
        <v>2</v>
      </c>
      <c r="EG717" t="s">
        <v>38</v>
      </c>
      <c r="EH717">
        <v>9</v>
      </c>
      <c r="EI717" t="s">
        <v>39</v>
      </c>
      <c r="EJ717">
        <v>1</v>
      </c>
      <c r="EK717">
        <v>9001</v>
      </c>
      <c r="EL717" t="s">
        <v>39</v>
      </c>
      <c r="EM717" t="s">
        <v>40</v>
      </c>
      <c r="EO717" t="s">
        <v>3</v>
      </c>
      <c r="EQ717">
        <v>0</v>
      </c>
      <c r="ER717">
        <v>1386.03</v>
      </c>
      <c r="ES717">
        <v>1386.03</v>
      </c>
      <c r="ET717">
        <v>0</v>
      </c>
      <c r="EU717">
        <v>0</v>
      </c>
      <c r="EV717">
        <v>0</v>
      </c>
      <c r="EW717">
        <v>0</v>
      </c>
      <c r="EX717">
        <v>0</v>
      </c>
      <c r="FQ717">
        <v>0</v>
      </c>
      <c r="FR717">
        <f>ROUND(IF(AND(BH717=3,BI717=3),P717,0),0)</f>
        <v>0</v>
      </c>
      <c r="FS717">
        <v>0</v>
      </c>
      <c r="FX717">
        <v>93</v>
      </c>
      <c r="FY717">
        <v>62</v>
      </c>
      <c r="GA717" t="s">
        <v>3</v>
      </c>
      <c r="GD717">
        <v>1</v>
      </c>
      <c r="GF717">
        <v>-1147808528</v>
      </c>
      <c r="GG717">
        <v>2</v>
      </c>
      <c r="GH717">
        <v>1</v>
      </c>
      <c r="GI717">
        <v>2</v>
      </c>
      <c r="GJ717">
        <v>0</v>
      </c>
      <c r="GK717">
        <v>0</v>
      </c>
      <c r="GL717">
        <f>ROUND(IF(AND(BH717=3,BI717=3,FS717&lt;&gt;0),P717,0),0)</f>
        <v>0</v>
      </c>
      <c r="GM717">
        <f>ROUND(O717+X717+Y717,0)+GX717</f>
        <v>12114</v>
      </c>
      <c r="GN717">
        <f>IF(OR(BI717=0,BI717=1),ROUND(O717+X717+Y717,0),0)</f>
        <v>12114</v>
      </c>
      <c r="GO717">
        <f>IF(BI717=2,ROUND(O717+X717+Y717,0),0)</f>
        <v>0</v>
      </c>
      <c r="GP717">
        <f>IF(BI717=4,ROUND(O717+X717+Y717,0)+GX717,0)</f>
        <v>0</v>
      </c>
      <c r="GR717">
        <v>0</v>
      </c>
      <c r="GS717">
        <v>3</v>
      </c>
      <c r="GT717">
        <v>0</v>
      </c>
      <c r="GU717" t="s">
        <v>3</v>
      </c>
      <c r="GV717">
        <f t="shared" si="460"/>
        <v>0</v>
      </c>
      <c r="GW717">
        <v>1</v>
      </c>
      <c r="GX717">
        <f>ROUND(HC717*I717,0)</f>
        <v>0</v>
      </c>
      <c r="HA717">
        <v>0</v>
      </c>
      <c r="HB717">
        <v>0</v>
      </c>
      <c r="HC717">
        <f t="shared" si="461"/>
        <v>0</v>
      </c>
      <c r="HE717" t="s">
        <v>3</v>
      </c>
      <c r="HF717" t="s">
        <v>3</v>
      </c>
      <c r="HM717" t="s">
        <v>3</v>
      </c>
      <c r="HN717" t="s">
        <v>42</v>
      </c>
      <c r="HO717" t="s">
        <v>43</v>
      </c>
      <c r="HP717" t="s">
        <v>39</v>
      </c>
      <c r="HQ717" t="s">
        <v>39</v>
      </c>
      <c r="IK717">
        <v>0</v>
      </c>
    </row>
    <row r="718" spans="1:255" x14ac:dyDescent="0.2">
      <c r="A718" s="2">
        <v>18</v>
      </c>
      <c r="B718" s="2">
        <v>1</v>
      </c>
      <c r="C718" s="2">
        <v>1242</v>
      </c>
      <c r="D718" s="2"/>
      <c r="E718" s="2" t="s">
        <v>794</v>
      </c>
      <c r="F718" s="2" t="s">
        <v>226</v>
      </c>
      <c r="G718" s="2" t="s">
        <v>227</v>
      </c>
      <c r="H718" s="2" t="s">
        <v>160</v>
      </c>
      <c r="I718" s="2">
        <f>I712*J718</f>
        <v>1</v>
      </c>
      <c r="J718" s="2">
        <v>0.5</v>
      </c>
      <c r="K718" s="2">
        <v>0.5</v>
      </c>
      <c r="L718" s="2"/>
      <c r="M718" s="2"/>
      <c r="N718" s="2"/>
      <c r="O718" s="2">
        <f>ROUND(CP718,2)</f>
        <v>20.25</v>
      </c>
      <c r="P718" s="2">
        <f>ROUND(CQ718*I718,2)</f>
        <v>20.25</v>
      </c>
      <c r="Q718" s="2">
        <f>ROUND(CR718*I718,2)</f>
        <v>0</v>
      </c>
      <c r="R718" s="2">
        <f>ROUND(CS718*I718,2)</f>
        <v>0</v>
      </c>
      <c r="S718" s="2">
        <f>ROUND(CT718*I718,2)</f>
        <v>0</v>
      </c>
      <c r="T718" s="2">
        <f>ROUND(CU718*I718,2)</f>
        <v>0</v>
      </c>
      <c r="U718" s="2">
        <f t="shared" si="444"/>
        <v>0</v>
      </c>
      <c r="V718" s="2">
        <f t="shared" si="445"/>
        <v>0</v>
      </c>
      <c r="W718" s="2">
        <f>ROUND(CX718*I718,2)</f>
        <v>0.02</v>
      </c>
      <c r="X718" s="2">
        <f>ROUND(CY718,2)</f>
        <v>0</v>
      </c>
      <c r="Y718" s="2">
        <f>ROUND(CZ718,2)</f>
        <v>0</v>
      </c>
      <c r="Z718" s="2"/>
      <c r="AA718" s="2">
        <v>53551706</v>
      </c>
      <c r="AB718" s="2">
        <f t="shared" si="446"/>
        <v>20.25</v>
      </c>
      <c r="AC718" s="2">
        <f t="shared" si="462"/>
        <v>20.25</v>
      </c>
      <c r="AD718" s="2">
        <f t="shared" si="472"/>
        <v>0</v>
      </c>
      <c r="AE718" s="2">
        <f t="shared" si="473"/>
        <v>0</v>
      </c>
      <c r="AF718" s="2">
        <f t="shared" si="474"/>
        <v>0</v>
      </c>
      <c r="AG718" s="2">
        <f t="shared" si="447"/>
        <v>0</v>
      </c>
      <c r="AH718" s="2">
        <f t="shared" si="475"/>
        <v>0</v>
      </c>
      <c r="AI718" s="2">
        <f t="shared" si="476"/>
        <v>0</v>
      </c>
      <c r="AJ718" s="2">
        <f t="shared" si="448"/>
        <v>0.02</v>
      </c>
      <c r="AK718" s="2">
        <v>20.25</v>
      </c>
      <c r="AL718" s="2">
        <v>20.25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0.02</v>
      </c>
      <c r="AT718" s="2">
        <v>93</v>
      </c>
      <c r="AU718" s="2">
        <v>62</v>
      </c>
      <c r="AV718" s="2">
        <v>1</v>
      </c>
      <c r="AW718" s="2">
        <v>1</v>
      </c>
      <c r="AX718" s="2"/>
      <c r="AY718" s="2"/>
      <c r="AZ718" s="2">
        <v>1</v>
      </c>
      <c r="BA718" s="2">
        <v>1</v>
      </c>
      <c r="BB718" s="2">
        <v>1</v>
      </c>
      <c r="BC718" s="2">
        <v>1</v>
      </c>
      <c r="BD718" s="2" t="s">
        <v>3</v>
      </c>
      <c r="BE718" s="2" t="s">
        <v>3</v>
      </c>
      <c r="BF718" s="2" t="s">
        <v>3</v>
      </c>
      <c r="BG718" s="2" t="s">
        <v>3</v>
      </c>
      <c r="BH718" s="2">
        <v>3</v>
      </c>
      <c r="BI718" s="2">
        <v>1</v>
      </c>
      <c r="BJ718" s="2" t="s">
        <v>228</v>
      </c>
      <c r="BK718" s="2"/>
      <c r="BL718" s="2"/>
      <c r="BM718" s="2">
        <v>9001</v>
      </c>
      <c r="BN718" s="2">
        <v>0</v>
      </c>
      <c r="BO718" s="2" t="s">
        <v>3</v>
      </c>
      <c r="BP718" s="2">
        <v>0</v>
      </c>
      <c r="BQ718" s="2">
        <v>2</v>
      </c>
      <c r="BR718" s="2">
        <v>0</v>
      </c>
      <c r="BS718" s="2">
        <v>1</v>
      </c>
      <c r="BT718" s="2">
        <v>1</v>
      </c>
      <c r="BU718" s="2">
        <v>1</v>
      </c>
      <c r="BV718" s="2">
        <v>1</v>
      </c>
      <c r="BW718" s="2">
        <v>1</v>
      </c>
      <c r="BX718" s="2">
        <v>1</v>
      </c>
      <c r="BY718" s="2" t="s">
        <v>3</v>
      </c>
      <c r="BZ718" s="2">
        <v>93</v>
      </c>
      <c r="CA718" s="2">
        <v>62</v>
      </c>
      <c r="CB718" s="2" t="s">
        <v>3</v>
      </c>
      <c r="CC718" s="2"/>
      <c r="CD718" s="2"/>
      <c r="CE718" s="2">
        <v>0</v>
      </c>
      <c r="CF718" s="2">
        <v>0</v>
      </c>
      <c r="CG718" s="2">
        <v>0</v>
      </c>
      <c r="CH718" s="2"/>
      <c r="CI718" s="2"/>
      <c r="CJ718" s="2"/>
      <c r="CK718" s="2"/>
      <c r="CL718" s="2"/>
      <c r="CM718" s="2">
        <v>0</v>
      </c>
      <c r="CN718" s="2" t="s">
        <v>3</v>
      </c>
      <c r="CO718" s="2">
        <v>0</v>
      </c>
      <c r="CP718" s="2">
        <f t="shared" si="449"/>
        <v>20.25</v>
      </c>
      <c r="CQ718" s="2">
        <f>AC718*BC718</f>
        <v>20.25</v>
      </c>
      <c r="CR718" s="2">
        <f t="shared" si="451"/>
        <v>0</v>
      </c>
      <c r="CS718" s="2">
        <f t="shared" si="452"/>
        <v>0</v>
      </c>
      <c r="CT718" s="2">
        <f t="shared" si="453"/>
        <v>0</v>
      </c>
      <c r="CU718" s="2">
        <f t="shared" si="454"/>
        <v>0</v>
      </c>
      <c r="CV718" s="2">
        <f t="shared" si="455"/>
        <v>0</v>
      </c>
      <c r="CW718" s="2">
        <f t="shared" si="456"/>
        <v>0</v>
      </c>
      <c r="CX718" s="2">
        <f t="shared" si="457"/>
        <v>0.02</v>
      </c>
      <c r="CY718" s="2">
        <f t="shared" si="458"/>
        <v>0</v>
      </c>
      <c r="CZ718" s="2">
        <f t="shared" si="459"/>
        <v>0</v>
      </c>
      <c r="DA718" s="2"/>
      <c r="DB718" s="2"/>
      <c r="DC718" s="2" t="s">
        <v>3</v>
      </c>
      <c r="DD718" s="2" t="s">
        <v>3</v>
      </c>
      <c r="DE718" s="2" t="s">
        <v>3</v>
      </c>
      <c r="DF718" s="2" t="s">
        <v>3</v>
      </c>
      <c r="DG718" s="2" t="s">
        <v>3</v>
      </c>
      <c r="DH718" s="2" t="s">
        <v>3</v>
      </c>
      <c r="DI718" s="2" t="s">
        <v>3</v>
      </c>
      <c r="DJ718" s="2" t="s">
        <v>3</v>
      </c>
      <c r="DK718" s="2" t="s">
        <v>3</v>
      </c>
      <c r="DL718" s="2" t="s">
        <v>3</v>
      </c>
      <c r="DM718" s="2" t="s">
        <v>3</v>
      </c>
      <c r="DN718" s="2">
        <v>0</v>
      </c>
      <c r="DO718" s="2">
        <v>0</v>
      </c>
      <c r="DP718" s="2">
        <v>1</v>
      </c>
      <c r="DQ718" s="2">
        <v>1</v>
      </c>
      <c r="DR718" s="2"/>
      <c r="DS718" s="2"/>
      <c r="DT718" s="2"/>
      <c r="DU718" s="2">
        <v>1010</v>
      </c>
      <c r="DV718" s="2" t="s">
        <v>160</v>
      </c>
      <c r="DW718" s="2" t="s">
        <v>160</v>
      </c>
      <c r="DX718" s="2">
        <v>1</v>
      </c>
      <c r="DY718" s="2"/>
      <c r="DZ718" s="2" t="s">
        <v>3</v>
      </c>
      <c r="EA718" s="2" t="s">
        <v>3</v>
      </c>
      <c r="EB718" s="2" t="s">
        <v>3</v>
      </c>
      <c r="EC718" s="2" t="s">
        <v>3</v>
      </c>
      <c r="ED718" s="2"/>
      <c r="EE718" s="2">
        <v>53551113</v>
      </c>
      <c r="EF718" s="2">
        <v>2</v>
      </c>
      <c r="EG718" s="2" t="s">
        <v>38</v>
      </c>
      <c r="EH718" s="2">
        <v>9</v>
      </c>
      <c r="EI718" s="2" t="s">
        <v>39</v>
      </c>
      <c r="EJ718" s="2">
        <v>1</v>
      </c>
      <c r="EK718" s="2">
        <v>9001</v>
      </c>
      <c r="EL718" s="2" t="s">
        <v>39</v>
      </c>
      <c r="EM718" s="2" t="s">
        <v>40</v>
      </c>
      <c r="EN718" s="2"/>
      <c r="EO718" s="2" t="s">
        <v>3</v>
      </c>
      <c r="EP718" s="2"/>
      <c r="EQ718" s="2">
        <v>0</v>
      </c>
      <c r="ER718" s="2">
        <v>20.25</v>
      </c>
      <c r="ES718" s="2">
        <v>20.25</v>
      </c>
      <c r="ET718" s="2">
        <v>0</v>
      </c>
      <c r="EU718" s="2">
        <v>0</v>
      </c>
      <c r="EV718" s="2">
        <v>0</v>
      </c>
      <c r="EW718" s="2">
        <v>0</v>
      </c>
      <c r="EX718" s="2">
        <v>0</v>
      </c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>
        <v>0</v>
      </c>
      <c r="FR718" s="2">
        <f>ROUND(IF(AND(BH718=3,BI718=3),P718,0),2)</f>
        <v>0</v>
      </c>
      <c r="FS718" s="2">
        <v>0</v>
      </c>
      <c r="FT718" s="2"/>
      <c r="FU718" s="2"/>
      <c r="FV718" s="2"/>
      <c r="FW718" s="2"/>
      <c r="FX718" s="2">
        <v>93</v>
      </c>
      <c r="FY718" s="2">
        <v>62</v>
      </c>
      <c r="FZ718" s="2"/>
      <c r="GA718" s="2" t="s">
        <v>3</v>
      </c>
      <c r="GB718" s="2"/>
      <c r="GC718" s="2"/>
      <c r="GD718" s="2">
        <v>1</v>
      </c>
      <c r="GE718" s="2"/>
      <c r="GF718" s="2">
        <v>-1030546797</v>
      </c>
      <c r="GG718" s="2">
        <v>2</v>
      </c>
      <c r="GH718" s="2">
        <v>1</v>
      </c>
      <c r="GI718" s="2">
        <v>-2</v>
      </c>
      <c r="GJ718" s="2">
        <v>0</v>
      </c>
      <c r="GK718" s="2">
        <v>0</v>
      </c>
      <c r="GL718" s="2">
        <f>ROUND(IF(AND(BH718=3,BI718=3,FS718&lt;&gt;0),P718,0),2)</f>
        <v>0</v>
      </c>
      <c r="GM718" s="2">
        <f>ROUND(O718+X718+Y718,2)+GX718</f>
        <v>20.25</v>
      </c>
      <c r="GN718" s="2">
        <f>IF(OR(BI718=0,BI718=1),ROUND(O718+X718+Y718,2),0)</f>
        <v>20.25</v>
      </c>
      <c r="GO718" s="2">
        <f>IF(BI718=2,ROUND(O718+X718+Y718,2),0)</f>
        <v>0</v>
      </c>
      <c r="GP718" s="2">
        <f>IF(BI718=4,ROUND(O718+X718+Y718,2)+GX718,0)</f>
        <v>0</v>
      </c>
      <c r="GQ718" s="2"/>
      <c r="GR718" s="2">
        <v>0</v>
      </c>
      <c r="GS718" s="2">
        <v>0</v>
      </c>
      <c r="GT718" s="2">
        <v>0</v>
      </c>
      <c r="GU718" s="2" t="s">
        <v>3</v>
      </c>
      <c r="GV718" s="2">
        <f t="shared" si="460"/>
        <v>0</v>
      </c>
      <c r="GW718" s="2">
        <v>1</v>
      </c>
      <c r="GX718" s="2">
        <f>ROUND(HC718*I718,2)</f>
        <v>0</v>
      </c>
      <c r="GY718" s="2"/>
      <c r="GZ718" s="2"/>
      <c r="HA718" s="2">
        <v>0</v>
      </c>
      <c r="HB718" s="2">
        <v>0</v>
      </c>
      <c r="HC718" s="2">
        <f t="shared" si="461"/>
        <v>0</v>
      </c>
      <c r="HD718" s="2"/>
      <c r="HE718" s="2" t="s">
        <v>3</v>
      </c>
      <c r="HF718" s="2" t="s">
        <v>3</v>
      </c>
      <c r="HG718" s="2"/>
      <c r="HH718" s="2"/>
      <c r="HI718" s="2"/>
      <c r="HJ718" s="2"/>
      <c r="HK718" s="2"/>
      <c r="HL718" s="2"/>
      <c r="HM718" s="2" t="s">
        <v>3</v>
      </c>
      <c r="HN718" s="2" t="s">
        <v>42</v>
      </c>
      <c r="HO718" s="2" t="s">
        <v>43</v>
      </c>
      <c r="HP718" s="2" t="s">
        <v>39</v>
      </c>
      <c r="HQ718" s="2" t="s">
        <v>39</v>
      </c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>
        <v>0</v>
      </c>
      <c r="IL718" s="2"/>
      <c r="IM718" s="2"/>
      <c r="IN718" s="2"/>
      <c r="IO718" s="2"/>
      <c r="IP718" s="2"/>
      <c r="IQ718" s="2"/>
      <c r="IR718" s="2"/>
      <c r="IS718" s="2"/>
      <c r="IT718" s="2"/>
      <c r="IU718" s="2"/>
    </row>
    <row r="719" spans="1:255" x14ac:dyDescent="0.2">
      <c r="A719">
        <v>18</v>
      </c>
      <c r="B719">
        <v>1</v>
      </c>
      <c r="C719">
        <v>1256</v>
      </c>
      <c r="E719" t="s">
        <v>794</v>
      </c>
      <c r="F719" t="s">
        <v>226</v>
      </c>
      <c r="G719" t="s">
        <v>227</v>
      </c>
      <c r="H719" t="s">
        <v>160</v>
      </c>
      <c r="I719">
        <f>I713*J719</f>
        <v>1</v>
      </c>
      <c r="J719">
        <v>0.5</v>
      </c>
      <c r="K719">
        <v>0.5</v>
      </c>
      <c r="O719">
        <f>ROUND(CP719,0)</f>
        <v>48</v>
      </c>
      <c r="P719">
        <f>ROUND(CQ719*I719,0)</f>
        <v>48</v>
      </c>
      <c r="Q719">
        <f>ROUND(CR719*I719,0)</f>
        <v>0</v>
      </c>
      <c r="R719">
        <f>ROUND(CS719*I719,0)</f>
        <v>0</v>
      </c>
      <c r="S719">
        <f>ROUND(CT719*I719,0)</f>
        <v>0</v>
      </c>
      <c r="T719">
        <f>ROUND(CU719*I719,0)</f>
        <v>0</v>
      </c>
      <c r="U719">
        <f t="shared" si="444"/>
        <v>0</v>
      </c>
      <c r="V719">
        <f t="shared" si="445"/>
        <v>0</v>
      </c>
      <c r="W719">
        <f>ROUND(CX719*I719,0)</f>
        <v>0</v>
      </c>
      <c r="X719">
        <f>ROUND(CY719,0)</f>
        <v>0</v>
      </c>
      <c r="Y719">
        <f>ROUND(CZ719,0)</f>
        <v>0</v>
      </c>
      <c r="AA719">
        <v>53551707</v>
      </c>
      <c r="AB719">
        <f t="shared" si="446"/>
        <v>20.25</v>
      </c>
      <c r="AC719">
        <f t="shared" si="462"/>
        <v>20.25</v>
      </c>
      <c r="AD719">
        <f t="shared" si="472"/>
        <v>0</v>
      </c>
      <c r="AE719">
        <f t="shared" si="473"/>
        <v>0</v>
      </c>
      <c r="AF719">
        <f t="shared" si="474"/>
        <v>0</v>
      </c>
      <c r="AG719">
        <f t="shared" si="447"/>
        <v>0</v>
      </c>
      <c r="AH719">
        <f t="shared" si="475"/>
        <v>0</v>
      </c>
      <c r="AI719">
        <f t="shared" si="476"/>
        <v>0</v>
      </c>
      <c r="AJ719">
        <f t="shared" si="448"/>
        <v>0.02</v>
      </c>
      <c r="AK719">
        <v>20.25</v>
      </c>
      <c r="AL719">
        <v>20.25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0.02</v>
      </c>
      <c r="AT719">
        <v>93</v>
      </c>
      <c r="AU719">
        <v>62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2.38</v>
      </c>
      <c r="BD719" t="s">
        <v>3</v>
      </c>
      <c r="BE719" t="s">
        <v>3</v>
      </c>
      <c r="BF719" t="s">
        <v>3</v>
      </c>
      <c r="BG719" t="s">
        <v>3</v>
      </c>
      <c r="BH719">
        <v>3</v>
      </c>
      <c r="BI719">
        <v>1</v>
      </c>
      <c r="BJ719" t="s">
        <v>228</v>
      </c>
      <c r="BM719">
        <v>9001</v>
      </c>
      <c r="BN719">
        <v>0</v>
      </c>
      <c r="BO719" t="s">
        <v>226</v>
      </c>
      <c r="BP719">
        <v>1</v>
      </c>
      <c r="BQ719">
        <v>2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93</v>
      </c>
      <c r="CA719">
        <v>62</v>
      </c>
      <c r="CB719" t="s">
        <v>3</v>
      </c>
      <c r="CE719">
        <v>0</v>
      </c>
      <c r="CF719">
        <v>0</v>
      </c>
      <c r="CG719">
        <v>0</v>
      </c>
      <c r="CM719">
        <v>0</v>
      </c>
      <c r="CN719" t="s">
        <v>3</v>
      </c>
      <c r="CO719">
        <v>0</v>
      </c>
      <c r="CP719">
        <f t="shared" si="449"/>
        <v>48</v>
      </c>
      <c r="CQ719">
        <f>AC719*BC719</f>
        <v>48.195</v>
      </c>
      <c r="CR719">
        <f t="shared" si="451"/>
        <v>0</v>
      </c>
      <c r="CS719">
        <f t="shared" si="452"/>
        <v>0</v>
      </c>
      <c r="CT719">
        <f t="shared" si="453"/>
        <v>0</v>
      </c>
      <c r="CU719">
        <f t="shared" si="454"/>
        <v>0</v>
      </c>
      <c r="CV719">
        <f t="shared" si="455"/>
        <v>0</v>
      </c>
      <c r="CW719">
        <f t="shared" si="456"/>
        <v>0</v>
      </c>
      <c r="CX719">
        <f t="shared" si="457"/>
        <v>0.02</v>
      </c>
      <c r="CY719">
        <f t="shared" si="458"/>
        <v>0</v>
      </c>
      <c r="CZ719">
        <f t="shared" si="459"/>
        <v>0</v>
      </c>
      <c r="DC719" t="s">
        <v>3</v>
      </c>
      <c r="DD719" t="s">
        <v>3</v>
      </c>
      <c r="DE719" t="s">
        <v>3</v>
      </c>
      <c r="DF719" t="s">
        <v>3</v>
      </c>
      <c r="DG719" t="s">
        <v>3</v>
      </c>
      <c r="DH719" t="s">
        <v>3</v>
      </c>
      <c r="DI719" t="s">
        <v>3</v>
      </c>
      <c r="DJ719" t="s">
        <v>3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1010</v>
      </c>
      <c r="DV719" t="s">
        <v>160</v>
      </c>
      <c r="DW719" t="s">
        <v>160</v>
      </c>
      <c r="DX719">
        <v>1</v>
      </c>
      <c r="DZ719" t="s">
        <v>3</v>
      </c>
      <c r="EA719" t="s">
        <v>3</v>
      </c>
      <c r="EB719" t="s">
        <v>3</v>
      </c>
      <c r="EC719" t="s">
        <v>3</v>
      </c>
      <c r="EE719">
        <v>53551113</v>
      </c>
      <c r="EF719">
        <v>2</v>
      </c>
      <c r="EG719" t="s">
        <v>38</v>
      </c>
      <c r="EH719">
        <v>9</v>
      </c>
      <c r="EI719" t="s">
        <v>39</v>
      </c>
      <c r="EJ719">
        <v>1</v>
      </c>
      <c r="EK719">
        <v>9001</v>
      </c>
      <c r="EL719" t="s">
        <v>39</v>
      </c>
      <c r="EM719" t="s">
        <v>40</v>
      </c>
      <c r="EO719" t="s">
        <v>3</v>
      </c>
      <c r="EQ719">
        <v>0</v>
      </c>
      <c r="ER719">
        <v>20.25</v>
      </c>
      <c r="ES719">
        <v>20.25</v>
      </c>
      <c r="ET719">
        <v>0</v>
      </c>
      <c r="EU719">
        <v>0</v>
      </c>
      <c r="EV719">
        <v>0</v>
      </c>
      <c r="EW719">
        <v>0</v>
      </c>
      <c r="EX719">
        <v>0</v>
      </c>
      <c r="FQ719">
        <v>0</v>
      </c>
      <c r="FR719">
        <f>ROUND(IF(AND(BH719=3,BI719=3),P719,0),0)</f>
        <v>0</v>
      </c>
      <c r="FS719">
        <v>0</v>
      </c>
      <c r="FX719">
        <v>93</v>
      </c>
      <c r="FY719">
        <v>62</v>
      </c>
      <c r="GA719" t="s">
        <v>3</v>
      </c>
      <c r="GD719">
        <v>1</v>
      </c>
      <c r="GF719">
        <v>-1030546797</v>
      </c>
      <c r="GG719">
        <v>2</v>
      </c>
      <c r="GH719">
        <v>1</v>
      </c>
      <c r="GI719">
        <v>2</v>
      </c>
      <c r="GJ719">
        <v>0</v>
      </c>
      <c r="GK719">
        <v>0</v>
      </c>
      <c r="GL719">
        <f>ROUND(IF(AND(BH719=3,BI719=3,FS719&lt;&gt;0),P719,0),0)</f>
        <v>0</v>
      </c>
      <c r="GM719">
        <f>ROUND(O719+X719+Y719,0)+GX719</f>
        <v>48</v>
      </c>
      <c r="GN719">
        <f>IF(OR(BI719=0,BI719=1),ROUND(O719+X719+Y719,0),0)</f>
        <v>48</v>
      </c>
      <c r="GO719">
        <f>IF(BI719=2,ROUND(O719+X719+Y719,0),0)</f>
        <v>0</v>
      </c>
      <c r="GP719">
        <f>IF(BI719=4,ROUND(O719+X719+Y719,0)+GX719,0)</f>
        <v>0</v>
      </c>
      <c r="GR719">
        <v>0</v>
      </c>
      <c r="GS719">
        <v>3</v>
      </c>
      <c r="GT719">
        <v>0</v>
      </c>
      <c r="GU719" t="s">
        <v>3</v>
      </c>
      <c r="GV719">
        <f t="shared" si="460"/>
        <v>0</v>
      </c>
      <c r="GW719">
        <v>1</v>
      </c>
      <c r="GX719">
        <f>ROUND(HC719*I719,0)</f>
        <v>0</v>
      </c>
      <c r="HA719">
        <v>0</v>
      </c>
      <c r="HB719">
        <v>0</v>
      </c>
      <c r="HC719">
        <f t="shared" si="461"/>
        <v>0</v>
      </c>
      <c r="HE719" t="s">
        <v>3</v>
      </c>
      <c r="HF719" t="s">
        <v>3</v>
      </c>
      <c r="HM719" t="s">
        <v>3</v>
      </c>
      <c r="HN719" t="s">
        <v>42</v>
      </c>
      <c r="HO719" t="s">
        <v>43</v>
      </c>
      <c r="HP719" t="s">
        <v>39</v>
      </c>
      <c r="HQ719" t="s">
        <v>39</v>
      </c>
      <c r="IK719">
        <v>0</v>
      </c>
    </row>
    <row r="720" spans="1:255" x14ac:dyDescent="0.2">
      <c r="A720" s="2">
        <v>18</v>
      </c>
      <c r="B720" s="2">
        <v>1</v>
      </c>
      <c r="C720" s="2">
        <v>1250</v>
      </c>
      <c r="D720" s="2"/>
      <c r="E720" s="2" t="s">
        <v>795</v>
      </c>
      <c r="F720" s="2" t="s">
        <v>230</v>
      </c>
      <c r="G720" s="2" t="s">
        <v>231</v>
      </c>
      <c r="H720" s="2" t="s">
        <v>160</v>
      </c>
      <c r="I720" s="2">
        <f>I712*J720</f>
        <v>0</v>
      </c>
      <c r="J720" s="2">
        <v>0</v>
      </c>
      <c r="K720" s="2">
        <v>0</v>
      </c>
      <c r="L720" s="2"/>
      <c r="M720" s="2"/>
      <c r="N720" s="2"/>
      <c r="O720" s="2">
        <f>ROUND(CP720,2)</f>
        <v>0</v>
      </c>
      <c r="P720" s="2">
        <f>ROUND(ROUND(CQ720*I720,0)/BC720,2)</f>
        <v>0</v>
      </c>
      <c r="Q720" s="2">
        <f>ROUND(CR720*I720,2)</f>
        <v>0</v>
      </c>
      <c r="R720" s="2">
        <f>ROUND(CS720*I720,2)</f>
        <v>0</v>
      </c>
      <c r="S720" s="2">
        <f>ROUND(CT720*I720,2)</f>
        <v>0</v>
      </c>
      <c r="T720" s="2">
        <f>ROUND(CU720*I720,2)</f>
        <v>0</v>
      </c>
      <c r="U720" s="2">
        <f t="shared" si="444"/>
        <v>0</v>
      </c>
      <c r="V720" s="2">
        <f t="shared" si="445"/>
        <v>0</v>
      </c>
      <c r="W720" s="2">
        <f>ROUND(CX720*I720,2)</f>
        <v>0</v>
      </c>
      <c r="X720" s="2">
        <f>ROUND(CY720,2)</f>
        <v>0</v>
      </c>
      <c r="Y720" s="2">
        <f>ROUND(CZ720,2)</f>
        <v>0</v>
      </c>
      <c r="Z720" s="2"/>
      <c r="AA720" s="2">
        <v>53551706</v>
      </c>
      <c r="AB720" s="2">
        <f t="shared" si="446"/>
        <v>815.83</v>
      </c>
      <c r="AC720" s="2">
        <f t="shared" si="462"/>
        <v>815.83</v>
      </c>
      <c r="AD720" s="2">
        <f t="shared" si="472"/>
        <v>0</v>
      </c>
      <c r="AE720" s="2">
        <f t="shared" si="473"/>
        <v>0</v>
      </c>
      <c r="AF720" s="2">
        <f t="shared" si="474"/>
        <v>0</v>
      </c>
      <c r="AG720" s="2">
        <f t="shared" si="447"/>
        <v>0</v>
      </c>
      <c r="AH720" s="2">
        <f t="shared" si="475"/>
        <v>0</v>
      </c>
      <c r="AI720" s="2">
        <f t="shared" si="476"/>
        <v>0</v>
      </c>
      <c r="AJ720" s="2">
        <f t="shared" si="448"/>
        <v>0</v>
      </c>
      <c r="AK720" s="2">
        <v>815.83</v>
      </c>
      <c r="AL720" s="2">
        <v>815.83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93</v>
      </c>
      <c r="AU720" s="2">
        <v>62</v>
      </c>
      <c r="AV720" s="2">
        <v>1</v>
      </c>
      <c r="AW720" s="2">
        <v>1</v>
      </c>
      <c r="AX720" s="2"/>
      <c r="AY720" s="2"/>
      <c r="AZ720" s="2">
        <v>1</v>
      </c>
      <c r="BA720" s="2">
        <v>1</v>
      </c>
      <c r="BB720" s="2">
        <v>1</v>
      </c>
      <c r="BC720" s="2">
        <v>1</v>
      </c>
      <c r="BD720" s="2" t="s">
        <v>3</v>
      </c>
      <c r="BE720" s="2" t="s">
        <v>3</v>
      </c>
      <c r="BF720" s="2" t="s">
        <v>3</v>
      </c>
      <c r="BG720" s="2" t="s">
        <v>3</v>
      </c>
      <c r="BH720" s="2">
        <v>3</v>
      </c>
      <c r="BI720" s="2">
        <v>1</v>
      </c>
      <c r="BJ720" s="2" t="s">
        <v>232</v>
      </c>
      <c r="BK720" s="2"/>
      <c r="BL720" s="2"/>
      <c r="BM720" s="2">
        <v>9001</v>
      </c>
      <c r="BN720" s="2">
        <v>0</v>
      </c>
      <c r="BO720" s="2" t="s">
        <v>3</v>
      </c>
      <c r="BP720" s="2">
        <v>0</v>
      </c>
      <c r="BQ720" s="2">
        <v>2</v>
      </c>
      <c r="BR720" s="2">
        <v>0</v>
      </c>
      <c r="BS720" s="2">
        <v>1</v>
      </c>
      <c r="BT720" s="2">
        <v>1</v>
      </c>
      <c r="BU720" s="2">
        <v>1</v>
      </c>
      <c r="BV720" s="2">
        <v>1</v>
      </c>
      <c r="BW720" s="2">
        <v>1</v>
      </c>
      <c r="BX720" s="2">
        <v>1</v>
      </c>
      <c r="BY720" s="2" t="s">
        <v>3</v>
      </c>
      <c r="BZ720" s="2">
        <v>93</v>
      </c>
      <c r="CA720" s="2">
        <v>62</v>
      </c>
      <c r="CB720" s="2" t="s">
        <v>3</v>
      </c>
      <c r="CC720" s="2"/>
      <c r="CD720" s="2"/>
      <c r="CE720" s="2">
        <v>0</v>
      </c>
      <c r="CF720" s="2">
        <v>0</v>
      </c>
      <c r="CG720" s="2">
        <v>0</v>
      </c>
      <c r="CH720" s="2"/>
      <c r="CI720" s="2"/>
      <c r="CJ720" s="2"/>
      <c r="CK720" s="2"/>
      <c r="CL720" s="2"/>
      <c r="CM720" s="2">
        <v>0</v>
      </c>
      <c r="CN720" s="2" t="s">
        <v>3</v>
      </c>
      <c r="CO720" s="2">
        <v>0</v>
      </c>
      <c r="CP720" s="2">
        <f t="shared" si="449"/>
        <v>0</v>
      </c>
      <c r="CQ720" s="2">
        <f t="shared" ref="CQ720:CQ725" si="477">AC720</f>
        <v>815.83</v>
      </c>
      <c r="CR720" s="2">
        <f t="shared" si="451"/>
        <v>0</v>
      </c>
      <c r="CS720" s="2">
        <f t="shared" si="452"/>
        <v>0</v>
      </c>
      <c r="CT720" s="2">
        <f t="shared" si="453"/>
        <v>0</v>
      </c>
      <c r="CU720" s="2">
        <f t="shared" si="454"/>
        <v>0</v>
      </c>
      <c r="CV720" s="2">
        <f t="shared" si="455"/>
        <v>0</v>
      </c>
      <c r="CW720" s="2">
        <f t="shared" si="456"/>
        <v>0</v>
      </c>
      <c r="CX720" s="2">
        <f t="shared" si="457"/>
        <v>0</v>
      </c>
      <c r="CY720" s="2">
        <f t="shared" si="458"/>
        <v>0</v>
      </c>
      <c r="CZ720" s="2">
        <f t="shared" si="459"/>
        <v>0</v>
      </c>
      <c r="DA720" s="2"/>
      <c r="DB720" s="2"/>
      <c r="DC720" s="2" t="s">
        <v>3</v>
      </c>
      <c r="DD720" s="2" t="s">
        <v>3</v>
      </c>
      <c r="DE720" s="2" t="s">
        <v>3</v>
      </c>
      <c r="DF720" s="2" t="s">
        <v>3</v>
      </c>
      <c r="DG720" s="2" t="s">
        <v>3</v>
      </c>
      <c r="DH720" s="2" t="s">
        <v>3</v>
      </c>
      <c r="DI720" s="2" t="s">
        <v>3</v>
      </c>
      <c r="DJ720" s="2" t="s">
        <v>3</v>
      </c>
      <c r="DK720" s="2" t="s">
        <v>3</v>
      </c>
      <c r="DL720" s="2" t="s">
        <v>3</v>
      </c>
      <c r="DM720" s="2" t="s">
        <v>3</v>
      </c>
      <c r="DN720" s="2">
        <v>0</v>
      </c>
      <c r="DO720" s="2">
        <v>0</v>
      </c>
      <c r="DP720" s="2">
        <v>1</v>
      </c>
      <c r="DQ720" s="2">
        <v>1</v>
      </c>
      <c r="DR720" s="2"/>
      <c r="DS720" s="2"/>
      <c r="DT720" s="2"/>
      <c r="DU720" s="2">
        <v>1010</v>
      </c>
      <c r="DV720" s="2" t="s">
        <v>160</v>
      </c>
      <c r="DW720" s="2" t="s">
        <v>160</v>
      </c>
      <c r="DX720" s="2">
        <v>1</v>
      </c>
      <c r="DY720" s="2"/>
      <c r="DZ720" s="2" t="s">
        <v>3</v>
      </c>
      <c r="EA720" s="2" t="s">
        <v>3</v>
      </c>
      <c r="EB720" s="2" t="s">
        <v>3</v>
      </c>
      <c r="EC720" s="2" t="s">
        <v>3</v>
      </c>
      <c r="ED720" s="2"/>
      <c r="EE720" s="2">
        <v>53551113</v>
      </c>
      <c r="EF720" s="2">
        <v>2</v>
      </c>
      <c r="EG720" s="2" t="s">
        <v>38</v>
      </c>
      <c r="EH720" s="2">
        <v>9</v>
      </c>
      <c r="EI720" s="2" t="s">
        <v>39</v>
      </c>
      <c r="EJ720" s="2">
        <v>1</v>
      </c>
      <c r="EK720" s="2">
        <v>9001</v>
      </c>
      <c r="EL720" s="2" t="s">
        <v>39</v>
      </c>
      <c r="EM720" s="2" t="s">
        <v>40</v>
      </c>
      <c r="EN720" s="2"/>
      <c r="EO720" s="2" t="s">
        <v>3</v>
      </c>
      <c r="EP720" s="2"/>
      <c r="EQ720" s="2">
        <v>0</v>
      </c>
      <c r="ER720" s="2">
        <v>131.25</v>
      </c>
      <c r="ES720" s="2">
        <v>815.83</v>
      </c>
      <c r="ET720" s="2">
        <v>0</v>
      </c>
      <c r="EU720" s="2">
        <v>0</v>
      </c>
      <c r="EV720" s="2">
        <v>0</v>
      </c>
      <c r="EW720" s="2">
        <v>0</v>
      </c>
      <c r="EX720" s="2">
        <v>0</v>
      </c>
      <c r="EY720" s="2"/>
      <c r="EZ720" s="2">
        <v>5</v>
      </c>
      <c r="FA720" s="2"/>
      <c r="FB720" s="2"/>
      <c r="FC720" s="2">
        <v>1</v>
      </c>
      <c r="FD720" s="2">
        <v>18</v>
      </c>
      <c r="FE720" s="2"/>
      <c r="FF720" s="2">
        <v>979</v>
      </c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>
        <v>0</v>
      </c>
      <c r="FR720" s="2">
        <f>ROUND(IF(AND(BH720=3,BI720=3),P720,0),2)</f>
        <v>0</v>
      </c>
      <c r="FS720" s="2">
        <v>0</v>
      </c>
      <c r="FT720" s="2"/>
      <c r="FU720" s="2"/>
      <c r="FV720" s="2"/>
      <c r="FW720" s="2"/>
      <c r="FX720" s="2">
        <v>93</v>
      </c>
      <c r="FY720" s="2">
        <v>62</v>
      </c>
      <c r="FZ720" s="2"/>
      <c r="GA720" s="2" t="s">
        <v>233</v>
      </c>
      <c r="GB720" s="2"/>
      <c r="GC720" s="2"/>
      <c r="GD720" s="2">
        <v>1</v>
      </c>
      <c r="GE720" s="2"/>
      <c r="GF720" s="2">
        <v>-1205946084</v>
      </c>
      <c r="GG720" s="2">
        <v>2</v>
      </c>
      <c r="GH720" s="2">
        <v>3</v>
      </c>
      <c r="GI720" s="2">
        <v>-2</v>
      </c>
      <c r="GJ720" s="2">
        <v>0</v>
      </c>
      <c r="GK720" s="2">
        <v>0</v>
      </c>
      <c r="GL720" s="2">
        <f>ROUND(IF(AND(BH720=3,BI720=3,FS720&lt;&gt;0),P720,0),2)</f>
        <v>0</v>
      </c>
      <c r="GM720" s="2">
        <f>ROUND(O720+X720+Y720,2)+GX720</f>
        <v>0</v>
      </c>
      <c r="GN720" s="2">
        <f>IF(OR(BI720=0,BI720=1),ROUND(O720+X720+Y720,2),0)</f>
        <v>0</v>
      </c>
      <c r="GO720" s="2">
        <f>IF(BI720=2,ROUND(O720+X720+Y720,2),0)</f>
        <v>0</v>
      </c>
      <c r="GP720" s="2">
        <f>IF(BI720=4,ROUND(O720+X720+Y720,2)+GX720,0)</f>
        <v>0</v>
      </c>
      <c r="GQ720" s="2"/>
      <c r="GR720" s="2">
        <v>1</v>
      </c>
      <c r="GS720" s="2">
        <v>1</v>
      </c>
      <c r="GT720" s="2">
        <v>0</v>
      </c>
      <c r="GU720" s="2" t="s">
        <v>3</v>
      </c>
      <c r="GV720" s="2">
        <f t="shared" si="460"/>
        <v>0</v>
      </c>
      <c r="GW720" s="2">
        <v>1</v>
      </c>
      <c r="GX720" s="2">
        <f>ROUND(HC720*I720,2)</f>
        <v>0</v>
      </c>
      <c r="GY720" s="2"/>
      <c r="GZ720" s="2"/>
      <c r="HA720" s="2">
        <v>0</v>
      </c>
      <c r="HB720" s="2">
        <v>0</v>
      </c>
      <c r="HC720" s="2">
        <f t="shared" si="461"/>
        <v>0</v>
      </c>
      <c r="HD720" s="2"/>
      <c r="HE720" s="2" t="s">
        <v>138</v>
      </c>
      <c r="HF720" s="2" t="s">
        <v>138</v>
      </c>
      <c r="HG720" s="2">
        <f t="shared" ref="HG720:HG725" si="478">ROUND(AC720*I720,0)</f>
        <v>0</v>
      </c>
      <c r="HH720" s="2"/>
      <c r="HI720" s="2"/>
      <c r="HJ720" s="2"/>
      <c r="HK720" s="2"/>
      <c r="HL720" s="2"/>
      <c r="HM720" s="2" t="s">
        <v>3</v>
      </c>
      <c r="HN720" s="2" t="s">
        <v>42</v>
      </c>
      <c r="HO720" s="2" t="s">
        <v>43</v>
      </c>
      <c r="HP720" s="2" t="s">
        <v>39</v>
      </c>
      <c r="HQ720" s="2" t="s">
        <v>39</v>
      </c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>
        <v>0</v>
      </c>
      <c r="IL720" s="2"/>
      <c r="IM720" s="2"/>
      <c r="IN720" s="2"/>
      <c r="IO720" s="2"/>
      <c r="IP720" s="2"/>
      <c r="IQ720" s="2"/>
      <c r="IR720" s="2"/>
      <c r="IS720" s="2"/>
      <c r="IT720" s="2"/>
      <c r="IU720" s="2"/>
    </row>
    <row r="721" spans="1:255" x14ac:dyDescent="0.2">
      <c r="A721">
        <v>18</v>
      </c>
      <c r="B721">
        <v>1</v>
      </c>
      <c r="C721">
        <v>1264</v>
      </c>
      <c r="E721" t="s">
        <v>795</v>
      </c>
      <c r="F721" t="s">
        <v>230</v>
      </c>
      <c r="G721" t="s">
        <v>231</v>
      </c>
      <c r="H721" t="s">
        <v>160</v>
      </c>
      <c r="I721">
        <f>I713*J721</f>
        <v>0</v>
      </c>
      <c r="J721">
        <v>0</v>
      </c>
      <c r="K721">
        <v>0</v>
      </c>
      <c r="O721">
        <f>ROUND(CP721,0)</f>
        <v>0</v>
      </c>
      <c r="P721">
        <f>ROUND(CQ721*I721,0)</f>
        <v>0</v>
      </c>
      <c r="Q721">
        <f>ROUND(CR721*I721,0)</f>
        <v>0</v>
      </c>
      <c r="R721">
        <f>ROUND(CS721*I721,0)</f>
        <v>0</v>
      </c>
      <c r="S721">
        <f>ROUND(CT721*I721,0)</f>
        <v>0</v>
      </c>
      <c r="T721">
        <f>ROUND(CU721*I721,0)</f>
        <v>0</v>
      </c>
      <c r="U721">
        <f t="shared" si="444"/>
        <v>0</v>
      </c>
      <c r="V721">
        <f t="shared" si="445"/>
        <v>0</v>
      </c>
      <c r="W721">
        <f>ROUND(CX721*I721,0)</f>
        <v>0</v>
      </c>
      <c r="X721">
        <f>ROUND(CY721,0)</f>
        <v>0</v>
      </c>
      <c r="Y721">
        <f>ROUND(CZ721,0)</f>
        <v>0</v>
      </c>
      <c r="AA721">
        <v>53551707</v>
      </c>
      <c r="AB721">
        <f t="shared" si="446"/>
        <v>832.15</v>
      </c>
      <c r="AC721">
        <f t="shared" si="462"/>
        <v>832.15</v>
      </c>
      <c r="AD721">
        <f t="shared" si="472"/>
        <v>0</v>
      </c>
      <c r="AE721">
        <f t="shared" si="473"/>
        <v>0</v>
      </c>
      <c r="AF721">
        <f t="shared" si="474"/>
        <v>0</v>
      </c>
      <c r="AG721">
        <f t="shared" si="447"/>
        <v>0</v>
      </c>
      <c r="AH721">
        <f t="shared" si="475"/>
        <v>0</v>
      </c>
      <c r="AI721">
        <f t="shared" si="476"/>
        <v>0</v>
      </c>
      <c r="AJ721">
        <f t="shared" si="448"/>
        <v>0</v>
      </c>
      <c r="AK721">
        <v>832.15000000000009</v>
      </c>
      <c r="AL721">
        <v>832.15000000000009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93</v>
      </c>
      <c r="AU721">
        <v>62</v>
      </c>
      <c r="AV721">
        <v>1</v>
      </c>
      <c r="AW721">
        <v>1</v>
      </c>
      <c r="AZ721">
        <v>1</v>
      </c>
      <c r="BA721">
        <v>1</v>
      </c>
      <c r="BB721">
        <v>1</v>
      </c>
      <c r="BC721">
        <v>6.14</v>
      </c>
      <c r="BD721" t="s">
        <v>3</v>
      </c>
      <c r="BE721" t="s">
        <v>3</v>
      </c>
      <c r="BF721" t="s">
        <v>3</v>
      </c>
      <c r="BG721" t="s">
        <v>3</v>
      </c>
      <c r="BH721">
        <v>3</v>
      </c>
      <c r="BI721">
        <v>1</v>
      </c>
      <c r="BJ721" t="s">
        <v>232</v>
      </c>
      <c r="BM721">
        <v>9001</v>
      </c>
      <c r="BN721">
        <v>0</v>
      </c>
      <c r="BO721" t="s">
        <v>30</v>
      </c>
      <c r="BP721">
        <v>1</v>
      </c>
      <c r="BQ721">
        <v>2</v>
      </c>
      <c r="BR721">
        <v>0</v>
      </c>
      <c r="BS721">
        <v>1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93</v>
      </c>
      <c r="CA721">
        <v>62</v>
      </c>
      <c r="CB721" t="s">
        <v>3</v>
      </c>
      <c r="CE721">
        <v>0</v>
      </c>
      <c r="CF721">
        <v>0</v>
      </c>
      <c r="CG721">
        <v>0</v>
      </c>
      <c r="CM721">
        <v>0</v>
      </c>
      <c r="CN721" t="s">
        <v>3</v>
      </c>
      <c r="CO721">
        <v>0</v>
      </c>
      <c r="CP721">
        <f t="shared" si="449"/>
        <v>0</v>
      </c>
      <c r="CQ721">
        <f t="shared" si="477"/>
        <v>832.15</v>
      </c>
      <c r="CR721">
        <f t="shared" si="451"/>
        <v>0</v>
      </c>
      <c r="CS721">
        <f t="shared" si="452"/>
        <v>0</v>
      </c>
      <c r="CT721">
        <f t="shared" si="453"/>
        <v>0</v>
      </c>
      <c r="CU721">
        <f t="shared" si="454"/>
        <v>0</v>
      </c>
      <c r="CV721">
        <f t="shared" si="455"/>
        <v>0</v>
      </c>
      <c r="CW721">
        <f t="shared" si="456"/>
        <v>0</v>
      </c>
      <c r="CX721">
        <f t="shared" si="457"/>
        <v>0</v>
      </c>
      <c r="CY721">
        <f t="shared" si="458"/>
        <v>0</v>
      </c>
      <c r="CZ721">
        <f t="shared" si="459"/>
        <v>0</v>
      </c>
      <c r="DC721" t="s">
        <v>3</v>
      </c>
      <c r="DD721" t="s">
        <v>3</v>
      </c>
      <c r="DE721" t="s">
        <v>3</v>
      </c>
      <c r="DF721" t="s">
        <v>3</v>
      </c>
      <c r="DG721" t="s">
        <v>3</v>
      </c>
      <c r="DH721" t="s">
        <v>3</v>
      </c>
      <c r="DI721" t="s">
        <v>3</v>
      </c>
      <c r="DJ721" t="s">
        <v>3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1010</v>
      </c>
      <c r="DV721" t="s">
        <v>160</v>
      </c>
      <c r="DW721" t="s">
        <v>160</v>
      </c>
      <c r="DX721">
        <v>1</v>
      </c>
      <c r="DZ721" t="s">
        <v>3</v>
      </c>
      <c r="EA721" t="s">
        <v>3</v>
      </c>
      <c r="EB721" t="s">
        <v>3</v>
      </c>
      <c r="EC721" t="s">
        <v>3</v>
      </c>
      <c r="EE721">
        <v>53551113</v>
      </c>
      <c r="EF721">
        <v>2</v>
      </c>
      <c r="EG721" t="s">
        <v>38</v>
      </c>
      <c r="EH721">
        <v>9</v>
      </c>
      <c r="EI721" t="s">
        <v>39</v>
      </c>
      <c r="EJ721">
        <v>1</v>
      </c>
      <c r="EK721">
        <v>9001</v>
      </c>
      <c r="EL721" t="s">
        <v>39</v>
      </c>
      <c r="EM721" t="s">
        <v>40</v>
      </c>
      <c r="EO721" t="s">
        <v>3</v>
      </c>
      <c r="EQ721">
        <v>0</v>
      </c>
      <c r="ER721">
        <v>131.25</v>
      </c>
      <c r="ES721">
        <v>832.15000000000009</v>
      </c>
      <c r="ET721">
        <v>0</v>
      </c>
      <c r="EU721">
        <v>0</v>
      </c>
      <c r="EV721">
        <v>0</v>
      </c>
      <c r="EW721">
        <v>0</v>
      </c>
      <c r="EX721">
        <v>0</v>
      </c>
      <c r="EZ721">
        <v>5</v>
      </c>
      <c r="FC721">
        <v>1</v>
      </c>
      <c r="FD721">
        <v>18</v>
      </c>
      <c r="FF721">
        <v>979</v>
      </c>
      <c r="FQ721">
        <v>0</v>
      </c>
      <c r="FR721">
        <f>ROUND(IF(AND(BH721=3,BI721=3),P721,0),0)</f>
        <v>0</v>
      </c>
      <c r="FS721">
        <v>0</v>
      </c>
      <c r="FX721">
        <v>93</v>
      </c>
      <c r="FY721">
        <v>62</v>
      </c>
      <c r="GA721" t="s">
        <v>234</v>
      </c>
      <c r="GD721">
        <v>1</v>
      </c>
      <c r="GF721">
        <v>-1205946084</v>
      </c>
      <c r="GG721">
        <v>2</v>
      </c>
      <c r="GH721">
        <v>3</v>
      </c>
      <c r="GI721">
        <v>5</v>
      </c>
      <c r="GJ721">
        <v>0</v>
      </c>
      <c r="GK721">
        <v>0</v>
      </c>
      <c r="GL721">
        <f>ROUND(IF(AND(BH721=3,BI721=3,FS721&lt;&gt;0),P721,0),0)</f>
        <v>0</v>
      </c>
      <c r="GM721">
        <f>ROUND(O721+X721+Y721,0)+GX721</f>
        <v>0</v>
      </c>
      <c r="GN721">
        <f>IF(OR(BI721=0,BI721=1),ROUND(O721+X721+Y721,0),0)</f>
        <v>0</v>
      </c>
      <c r="GO721">
        <f>IF(BI721=2,ROUND(O721+X721+Y721,0),0)</f>
        <v>0</v>
      </c>
      <c r="GP721">
        <f>IF(BI721=4,ROUND(O721+X721+Y721,0)+GX721,0)</f>
        <v>0</v>
      </c>
      <c r="GR721">
        <v>1</v>
      </c>
      <c r="GS721">
        <v>1</v>
      </c>
      <c r="GT721">
        <v>0</v>
      </c>
      <c r="GU721" t="s">
        <v>3</v>
      </c>
      <c r="GV721">
        <f t="shared" si="460"/>
        <v>0</v>
      </c>
      <c r="GW721">
        <v>1</v>
      </c>
      <c r="GX721">
        <f>ROUND(HC721*I721,0)</f>
        <v>0</v>
      </c>
      <c r="HA721">
        <v>0</v>
      </c>
      <c r="HB721">
        <v>0</v>
      </c>
      <c r="HC721">
        <f t="shared" si="461"/>
        <v>0</v>
      </c>
      <c r="HE721" t="s">
        <v>138</v>
      </c>
      <c r="HF721" t="s">
        <v>31</v>
      </c>
      <c r="HG721">
        <f t="shared" si="478"/>
        <v>0</v>
      </c>
      <c r="HM721" t="s">
        <v>3</v>
      </c>
      <c r="HN721" t="s">
        <v>42</v>
      </c>
      <c r="HO721" t="s">
        <v>43</v>
      </c>
      <c r="HP721" t="s">
        <v>39</v>
      </c>
      <c r="HQ721" t="s">
        <v>39</v>
      </c>
      <c r="IK721">
        <v>0</v>
      </c>
    </row>
    <row r="722" spans="1:255" x14ac:dyDescent="0.2">
      <c r="A722" s="2">
        <v>18</v>
      </c>
      <c r="B722" s="2">
        <v>1</v>
      </c>
      <c r="C722" s="2">
        <v>1249</v>
      </c>
      <c r="D722" s="2"/>
      <c r="E722" s="2" t="s">
        <v>796</v>
      </c>
      <c r="F722" s="2" t="s">
        <v>236</v>
      </c>
      <c r="G722" s="2" t="s">
        <v>237</v>
      </c>
      <c r="H722" s="2" t="s">
        <v>160</v>
      </c>
      <c r="I722" s="2">
        <f>I712*J722</f>
        <v>0</v>
      </c>
      <c r="J722" s="2">
        <v>0</v>
      </c>
      <c r="K722" s="2">
        <v>0</v>
      </c>
      <c r="L722" s="2"/>
      <c r="M722" s="2"/>
      <c r="N722" s="2"/>
      <c r="O722" s="2">
        <f>ROUND(CP722,2)</f>
        <v>0</v>
      </c>
      <c r="P722" s="2">
        <f>ROUND(ROUND(CQ722*I722,0)/BC722,2)</f>
        <v>0</v>
      </c>
      <c r="Q722" s="2">
        <f>ROUND(CR722*I722,2)</f>
        <v>0</v>
      </c>
      <c r="R722" s="2">
        <f>ROUND(CS722*I722,2)</f>
        <v>0</v>
      </c>
      <c r="S722" s="2">
        <f>ROUND(CT722*I722,2)</f>
        <v>0</v>
      </c>
      <c r="T722" s="2">
        <f>ROUND(CU722*I722,2)</f>
        <v>0</v>
      </c>
      <c r="U722" s="2">
        <f t="shared" si="444"/>
        <v>0</v>
      </c>
      <c r="V722" s="2">
        <f t="shared" si="445"/>
        <v>0</v>
      </c>
      <c r="W722" s="2">
        <f>ROUND(CX722*I722,2)</f>
        <v>0</v>
      </c>
      <c r="X722" s="2">
        <f>ROUND(CY722,2)</f>
        <v>0</v>
      </c>
      <c r="Y722" s="2">
        <f>ROUND(CZ722,2)</f>
        <v>0</v>
      </c>
      <c r="Z722" s="2"/>
      <c r="AA722" s="2">
        <v>53551706</v>
      </c>
      <c r="AB722" s="2">
        <f t="shared" si="446"/>
        <v>1107.5</v>
      </c>
      <c r="AC722" s="2">
        <f t="shared" si="462"/>
        <v>1107.5</v>
      </c>
      <c r="AD722" s="2">
        <f t="shared" si="472"/>
        <v>0</v>
      </c>
      <c r="AE722" s="2">
        <f t="shared" si="473"/>
        <v>0</v>
      </c>
      <c r="AF722" s="2">
        <f t="shared" si="474"/>
        <v>0</v>
      </c>
      <c r="AG722" s="2">
        <f t="shared" si="447"/>
        <v>0</v>
      </c>
      <c r="AH722" s="2">
        <f t="shared" si="475"/>
        <v>0</v>
      </c>
      <c r="AI722" s="2">
        <f t="shared" si="476"/>
        <v>0</v>
      </c>
      <c r="AJ722" s="2">
        <f t="shared" si="448"/>
        <v>0</v>
      </c>
      <c r="AK722" s="2">
        <v>1107.5</v>
      </c>
      <c r="AL722" s="2">
        <v>1107.5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93</v>
      </c>
      <c r="AU722" s="2">
        <v>62</v>
      </c>
      <c r="AV722" s="2">
        <v>1</v>
      </c>
      <c r="AW722" s="2">
        <v>1</v>
      </c>
      <c r="AX722" s="2"/>
      <c r="AY722" s="2"/>
      <c r="AZ722" s="2">
        <v>1</v>
      </c>
      <c r="BA722" s="2">
        <v>1</v>
      </c>
      <c r="BB722" s="2">
        <v>1</v>
      </c>
      <c r="BC722" s="2">
        <v>1</v>
      </c>
      <c r="BD722" s="2" t="s">
        <v>3</v>
      </c>
      <c r="BE722" s="2" t="s">
        <v>3</v>
      </c>
      <c r="BF722" s="2" t="s">
        <v>3</v>
      </c>
      <c r="BG722" s="2" t="s">
        <v>3</v>
      </c>
      <c r="BH722" s="2">
        <v>3</v>
      </c>
      <c r="BI722" s="2">
        <v>1</v>
      </c>
      <c r="BJ722" s="2" t="s">
        <v>3</v>
      </c>
      <c r="BK722" s="2"/>
      <c r="BL722" s="2"/>
      <c r="BM722" s="2">
        <v>9001</v>
      </c>
      <c r="BN722" s="2">
        <v>0</v>
      </c>
      <c r="BO722" s="2" t="s">
        <v>3</v>
      </c>
      <c r="BP722" s="2">
        <v>0</v>
      </c>
      <c r="BQ722" s="2">
        <v>2</v>
      </c>
      <c r="BR722" s="2">
        <v>0</v>
      </c>
      <c r="BS722" s="2">
        <v>1</v>
      </c>
      <c r="BT722" s="2">
        <v>1</v>
      </c>
      <c r="BU722" s="2">
        <v>1</v>
      </c>
      <c r="BV722" s="2">
        <v>1</v>
      </c>
      <c r="BW722" s="2">
        <v>1</v>
      </c>
      <c r="BX722" s="2">
        <v>1</v>
      </c>
      <c r="BY722" s="2" t="s">
        <v>3</v>
      </c>
      <c r="BZ722" s="2">
        <v>93</v>
      </c>
      <c r="CA722" s="2">
        <v>62</v>
      </c>
      <c r="CB722" s="2" t="s">
        <v>3</v>
      </c>
      <c r="CC722" s="2"/>
      <c r="CD722" s="2"/>
      <c r="CE722" s="2">
        <v>0</v>
      </c>
      <c r="CF722" s="2">
        <v>0</v>
      </c>
      <c r="CG722" s="2">
        <v>0</v>
      </c>
      <c r="CH722" s="2"/>
      <c r="CI722" s="2"/>
      <c r="CJ722" s="2"/>
      <c r="CK722" s="2"/>
      <c r="CL722" s="2"/>
      <c r="CM722" s="2">
        <v>0</v>
      </c>
      <c r="CN722" s="2" t="s">
        <v>3</v>
      </c>
      <c r="CO722" s="2">
        <v>0</v>
      </c>
      <c r="CP722" s="2">
        <f t="shared" si="449"/>
        <v>0</v>
      </c>
      <c r="CQ722" s="2">
        <f t="shared" si="477"/>
        <v>1107.5</v>
      </c>
      <c r="CR722" s="2">
        <f t="shared" si="451"/>
        <v>0</v>
      </c>
      <c r="CS722" s="2">
        <f t="shared" si="452"/>
        <v>0</v>
      </c>
      <c r="CT722" s="2">
        <f t="shared" si="453"/>
        <v>0</v>
      </c>
      <c r="CU722" s="2">
        <f t="shared" si="454"/>
        <v>0</v>
      </c>
      <c r="CV722" s="2">
        <f t="shared" si="455"/>
        <v>0</v>
      </c>
      <c r="CW722" s="2">
        <f t="shared" si="456"/>
        <v>0</v>
      </c>
      <c r="CX722" s="2">
        <f t="shared" si="457"/>
        <v>0</v>
      </c>
      <c r="CY722" s="2">
        <f t="shared" si="458"/>
        <v>0</v>
      </c>
      <c r="CZ722" s="2">
        <f t="shared" si="459"/>
        <v>0</v>
      </c>
      <c r="DA722" s="2"/>
      <c r="DB722" s="2"/>
      <c r="DC722" s="2" t="s">
        <v>3</v>
      </c>
      <c r="DD722" s="2" t="s">
        <v>3</v>
      </c>
      <c r="DE722" s="2" t="s">
        <v>3</v>
      </c>
      <c r="DF722" s="2" t="s">
        <v>3</v>
      </c>
      <c r="DG722" s="2" t="s">
        <v>3</v>
      </c>
      <c r="DH722" s="2" t="s">
        <v>3</v>
      </c>
      <c r="DI722" s="2" t="s">
        <v>3</v>
      </c>
      <c r="DJ722" s="2" t="s">
        <v>3</v>
      </c>
      <c r="DK722" s="2" t="s">
        <v>3</v>
      </c>
      <c r="DL722" s="2" t="s">
        <v>3</v>
      </c>
      <c r="DM722" s="2" t="s">
        <v>3</v>
      </c>
      <c r="DN722" s="2">
        <v>0</v>
      </c>
      <c r="DO722" s="2">
        <v>0</v>
      </c>
      <c r="DP722" s="2">
        <v>1</v>
      </c>
      <c r="DQ722" s="2">
        <v>1</v>
      </c>
      <c r="DR722" s="2"/>
      <c r="DS722" s="2"/>
      <c r="DT722" s="2"/>
      <c r="DU722" s="2">
        <v>1010</v>
      </c>
      <c r="DV722" s="2" t="s">
        <v>160</v>
      </c>
      <c r="DW722" s="2" t="s">
        <v>160</v>
      </c>
      <c r="DX722" s="2">
        <v>1</v>
      </c>
      <c r="DY722" s="2"/>
      <c r="DZ722" s="2" t="s">
        <v>3</v>
      </c>
      <c r="EA722" s="2" t="s">
        <v>3</v>
      </c>
      <c r="EB722" s="2" t="s">
        <v>3</v>
      </c>
      <c r="EC722" s="2" t="s">
        <v>3</v>
      </c>
      <c r="ED722" s="2"/>
      <c r="EE722" s="2">
        <v>53551113</v>
      </c>
      <c r="EF722" s="2">
        <v>2</v>
      </c>
      <c r="EG722" s="2" t="s">
        <v>38</v>
      </c>
      <c r="EH722" s="2">
        <v>9</v>
      </c>
      <c r="EI722" s="2" t="s">
        <v>39</v>
      </c>
      <c r="EJ722" s="2">
        <v>1</v>
      </c>
      <c r="EK722" s="2">
        <v>9001</v>
      </c>
      <c r="EL722" s="2" t="s">
        <v>39</v>
      </c>
      <c r="EM722" s="2" t="s">
        <v>40</v>
      </c>
      <c r="EN722" s="2"/>
      <c r="EO722" s="2" t="s">
        <v>3</v>
      </c>
      <c r="EP722" s="2"/>
      <c r="EQ722" s="2">
        <v>0</v>
      </c>
      <c r="ER722" s="2">
        <v>178.17000000000002</v>
      </c>
      <c r="ES722" s="2">
        <v>1107.5</v>
      </c>
      <c r="ET722" s="2">
        <v>0</v>
      </c>
      <c r="EU722" s="2">
        <v>0</v>
      </c>
      <c r="EV722" s="2">
        <v>0</v>
      </c>
      <c r="EW722" s="2">
        <v>0</v>
      </c>
      <c r="EX722" s="2">
        <v>0</v>
      </c>
      <c r="EY722" s="2"/>
      <c r="EZ722" s="2">
        <v>5</v>
      </c>
      <c r="FA722" s="2"/>
      <c r="FB722" s="2"/>
      <c r="FC722" s="2">
        <v>1</v>
      </c>
      <c r="FD722" s="2">
        <v>18</v>
      </c>
      <c r="FE722" s="2"/>
      <c r="FF722" s="2">
        <v>1329</v>
      </c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>
        <v>0</v>
      </c>
      <c r="FR722" s="2">
        <f>ROUND(IF(AND(BH722=3,BI722=3),P722,0),2)</f>
        <v>0</v>
      </c>
      <c r="FS722" s="2">
        <v>0</v>
      </c>
      <c r="FT722" s="2"/>
      <c r="FU722" s="2"/>
      <c r="FV722" s="2"/>
      <c r="FW722" s="2"/>
      <c r="FX722" s="2">
        <v>93</v>
      </c>
      <c r="FY722" s="2">
        <v>62</v>
      </c>
      <c r="FZ722" s="2"/>
      <c r="GA722" s="2" t="s">
        <v>238</v>
      </c>
      <c r="GB722" s="2"/>
      <c r="GC722" s="2"/>
      <c r="GD722" s="2">
        <v>1</v>
      </c>
      <c r="GE722" s="2"/>
      <c r="GF722" s="2">
        <v>-138546616</v>
      </c>
      <c r="GG722" s="2">
        <v>2</v>
      </c>
      <c r="GH722" s="2">
        <v>3</v>
      </c>
      <c r="GI722" s="2">
        <v>-2</v>
      </c>
      <c r="GJ722" s="2">
        <v>0</v>
      </c>
      <c r="GK722" s="2">
        <v>0</v>
      </c>
      <c r="GL722" s="2">
        <f>ROUND(IF(AND(BH722=3,BI722=3,FS722&lt;&gt;0),P722,0),2)</f>
        <v>0</v>
      </c>
      <c r="GM722" s="2">
        <f>ROUND(O722+X722+Y722,2)+GX722</f>
        <v>0</v>
      </c>
      <c r="GN722" s="2">
        <f>IF(OR(BI722=0,BI722=1),ROUND(O722+X722+Y722,2),0)</f>
        <v>0</v>
      </c>
      <c r="GO722" s="2">
        <f>IF(BI722=2,ROUND(O722+X722+Y722,2),0)</f>
        <v>0</v>
      </c>
      <c r="GP722" s="2">
        <f>IF(BI722=4,ROUND(O722+X722+Y722,2)+GX722,0)</f>
        <v>0</v>
      </c>
      <c r="GQ722" s="2"/>
      <c r="GR722" s="2">
        <v>1</v>
      </c>
      <c r="GS722" s="2">
        <v>1</v>
      </c>
      <c r="GT722" s="2">
        <v>0</v>
      </c>
      <c r="GU722" s="2" t="s">
        <v>3</v>
      </c>
      <c r="GV722" s="2">
        <f t="shared" si="460"/>
        <v>0</v>
      </c>
      <c r="GW722" s="2">
        <v>1</v>
      </c>
      <c r="GX722" s="2">
        <f>ROUND(HC722*I722,2)</f>
        <v>0</v>
      </c>
      <c r="GY722" s="2"/>
      <c r="GZ722" s="2"/>
      <c r="HA722" s="2">
        <v>0</v>
      </c>
      <c r="HB722" s="2">
        <v>0</v>
      </c>
      <c r="HC722" s="2">
        <f t="shared" si="461"/>
        <v>0</v>
      </c>
      <c r="HD722" s="2"/>
      <c r="HE722" s="2" t="s">
        <v>138</v>
      </c>
      <c r="HF722" s="2" t="s">
        <v>138</v>
      </c>
      <c r="HG722" s="2">
        <f t="shared" si="478"/>
        <v>0</v>
      </c>
      <c r="HH722" s="2"/>
      <c r="HI722" s="2"/>
      <c r="HJ722" s="2"/>
      <c r="HK722" s="2"/>
      <c r="HL722" s="2"/>
      <c r="HM722" s="2" t="s">
        <v>3</v>
      </c>
      <c r="HN722" s="2" t="s">
        <v>42</v>
      </c>
      <c r="HO722" s="2" t="s">
        <v>43</v>
      </c>
      <c r="HP722" s="2" t="s">
        <v>39</v>
      </c>
      <c r="HQ722" s="2" t="s">
        <v>39</v>
      </c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>
        <v>0</v>
      </c>
      <c r="IL722" s="2"/>
      <c r="IM722" s="2"/>
      <c r="IN722" s="2"/>
      <c r="IO722" s="2"/>
      <c r="IP722" s="2"/>
      <c r="IQ722" s="2"/>
      <c r="IR722" s="2"/>
      <c r="IS722" s="2"/>
      <c r="IT722" s="2"/>
      <c r="IU722" s="2"/>
    </row>
    <row r="723" spans="1:255" x14ac:dyDescent="0.2">
      <c r="A723">
        <v>18</v>
      </c>
      <c r="B723">
        <v>1</v>
      </c>
      <c r="C723">
        <v>1263</v>
      </c>
      <c r="E723" t="s">
        <v>796</v>
      </c>
      <c r="F723" t="s">
        <v>236</v>
      </c>
      <c r="G723" t="s">
        <v>237</v>
      </c>
      <c r="H723" t="s">
        <v>160</v>
      </c>
      <c r="I723">
        <f>I713*J723</f>
        <v>0</v>
      </c>
      <c r="J723">
        <v>0</v>
      </c>
      <c r="K723">
        <v>0</v>
      </c>
      <c r="O723">
        <f>ROUND(CP723,0)</f>
        <v>0</v>
      </c>
      <c r="P723">
        <f>ROUND(CQ723*I723,0)</f>
        <v>0</v>
      </c>
      <c r="Q723">
        <f>ROUND(CR723*I723,0)</f>
        <v>0</v>
      </c>
      <c r="R723">
        <f>ROUND(CS723*I723,0)</f>
        <v>0</v>
      </c>
      <c r="S723">
        <f>ROUND(CT723*I723,0)</f>
        <v>0</v>
      </c>
      <c r="T723">
        <f>ROUND(CU723*I723,0)</f>
        <v>0</v>
      </c>
      <c r="U723">
        <f t="shared" si="444"/>
        <v>0</v>
      </c>
      <c r="V723">
        <f t="shared" si="445"/>
        <v>0</v>
      </c>
      <c r="W723">
        <f>ROUND(CX723*I723,0)</f>
        <v>0</v>
      </c>
      <c r="X723">
        <f>ROUND(CY723,0)</f>
        <v>0</v>
      </c>
      <c r="Y723">
        <f>ROUND(CZ723,0)</f>
        <v>0</v>
      </c>
      <c r="AA723">
        <v>53551707</v>
      </c>
      <c r="AB723">
        <f t="shared" si="446"/>
        <v>1129.6500000000001</v>
      </c>
      <c r="AC723">
        <f t="shared" si="462"/>
        <v>1129.6500000000001</v>
      </c>
      <c r="AD723">
        <f t="shared" si="472"/>
        <v>0</v>
      </c>
      <c r="AE723">
        <f t="shared" si="473"/>
        <v>0</v>
      </c>
      <c r="AF723">
        <f t="shared" si="474"/>
        <v>0</v>
      </c>
      <c r="AG723">
        <f t="shared" si="447"/>
        <v>0</v>
      </c>
      <c r="AH723">
        <f t="shared" si="475"/>
        <v>0</v>
      </c>
      <c r="AI723">
        <f t="shared" si="476"/>
        <v>0</v>
      </c>
      <c r="AJ723">
        <f t="shared" si="448"/>
        <v>0</v>
      </c>
      <c r="AK723">
        <v>1129.6500000000001</v>
      </c>
      <c r="AL723">
        <v>1129.6500000000001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93</v>
      </c>
      <c r="AU723">
        <v>62</v>
      </c>
      <c r="AV723">
        <v>1</v>
      </c>
      <c r="AW723">
        <v>1</v>
      </c>
      <c r="AZ723">
        <v>1</v>
      </c>
      <c r="BA723">
        <v>1</v>
      </c>
      <c r="BB723">
        <v>1</v>
      </c>
      <c r="BC723">
        <v>6.14</v>
      </c>
      <c r="BD723" t="s">
        <v>3</v>
      </c>
      <c r="BE723" t="s">
        <v>3</v>
      </c>
      <c r="BF723" t="s">
        <v>3</v>
      </c>
      <c r="BG723" t="s">
        <v>3</v>
      </c>
      <c r="BH723">
        <v>3</v>
      </c>
      <c r="BI723">
        <v>1</v>
      </c>
      <c r="BJ723" t="s">
        <v>3</v>
      </c>
      <c r="BM723">
        <v>9001</v>
      </c>
      <c r="BN723">
        <v>0</v>
      </c>
      <c r="BO723" t="s">
        <v>30</v>
      </c>
      <c r="BP723">
        <v>1</v>
      </c>
      <c r="BQ723">
        <v>2</v>
      </c>
      <c r="BR723">
        <v>0</v>
      </c>
      <c r="BS723">
        <v>1</v>
      </c>
      <c r="BT723">
        <v>1</v>
      </c>
      <c r="BU723">
        <v>1</v>
      </c>
      <c r="BV723">
        <v>1</v>
      </c>
      <c r="BW723">
        <v>1</v>
      </c>
      <c r="BX723">
        <v>1</v>
      </c>
      <c r="BY723" t="s">
        <v>3</v>
      </c>
      <c r="BZ723">
        <v>93</v>
      </c>
      <c r="CA723">
        <v>62</v>
      </c>
      <c r="CB723" t="s">
        <v>3</v>
      </c>
      <c r="CE723">
        <v>0</v>
      </c>
      <c r="CF723">
        <v>0</v>
      </c>
      <c r="CG723">
        <v>0</v>
      </c>
      <c r="CM723">
        <v>0</v>
      </c>
      <c r="CN723" t="s">
        <v>3</v>
      </c>
      <c r="CO723">
        <v>0</v>
      </c>
      <c r="CP723">
        <f t="shared" si="449"/>
        <v>0</v>
      </c>
      <c r="CQ723">
        <f t="shared" si="477"/>
        <v>1129.6500000000001</v>
      </c>
      <c r="CR723">
        <f t="shared" si="451"/>
        <v>0</v>
      </c>
      <c r="CS723">
        <f t="shared" si="452"/>
        <v>0</v>
      </c>
      <c r="CT723">
        <f t="shared" si="453"/>
        <v>0</v>
      </c>
      <c r="CU723">
        <f t="shared" si="454"/>
        <v>0</v>
      </c>
      <c r="CV723">
        <f t="shared" si="455"/>
        <v>0</v>
      </c>
      <c r="CW723">
        <f t="shared" si="456"/>
        <v>0</v>
      </c>
      <c r="CX723">
        <f t="shared" si="457"/>
        <v>0</v>
      </c>
      <c r="CY723">
        <f t="shared" si="458"/>
        <v>0</v>
      </c>
      <c r="CZ723">
        <f t="shared" si="459"/>
        <v>0</v>
      </c>
      <c r="DC723" t="s">
        <v>3</v>
      </c>
      <c r="DD723" t="s">
        <v>3</v>
      </c>
      <c r="DE723" t="s">
        <v>3</v>
      </c>
      <c r="DF723" t="s">
        <v>3</v>
      </c>
      <c r="DG723" t="s">
        <v>3</v>
      </c>
      <c r="DH723" t="s">
        <v>3</v>
      </c>
      <c r="DI723" t="s">
        <v>3</v>
      </c>
      <c r="DJ723" t="s">
        <v>3</v>
      </c>
      <c r="DK723" t="s">
        <v>3</v>
      </c>
      <c r="DL723" t="s">
        <v>3</v>
      </c>
      <c r="DM723" t="s">
        <v>3</v>
      </c>
      <c r="DN723">
        <v>0</v>
      </c>
      <c r="DO723">
        <v>0</v>
      </c>
      <c r="DP723">
        <v>1</v>
      </c>
      <c r="DQ723">
        <v>1</v>
      </c>
      <c r="DU723">
        <v>1010</v>
      </c>
      <c r="DV723" t="s">
        <v>160</v>
      </c>
      <c r="DW723" t="s">
        <v>160</v>
      </c>
      <c r="DX723">
        <v>1</v>
      </c>
      <c r="DZ723" t="s">
        <v>3</v>
      </c>
      <c r="EA723" t="s">
        <v>3</v>
      </c>
      <c r="EB723" t="s">
        <v>3</v>
      </c>
      <c r="EC723" t="s">
        <v>3</v>
      </c>
      <c r="EE723">
        <v>53551113</v>
      </c>
      <c r="EF723">
        <v>2</v>
      </c>
      <c r="EG723" t="s">
        <v>38</v>
      </c>
      <c r="EH723">
        <v>9</v>
      </c>
      <c r="EI723" t="s">
        <v>39</v>
      </c>
      <c r="EJ723">
        <v>1</v>
      </c>
      <c r="EK723">
        <v>9001</v>
      </c>
      <c r="EL723" t="s">
        <v>39</v>
      </c>
      <c r="EM723" t="s">
        <v>40</v>
      </c>
      <c r="EO723" t="s">
        <v>3</v>
      </c>
      <c r="EQ723">
        <v>0</v>
      </c>
      <c r="ER723">
        <v>178.17000000000002</v>
      </c>
      <c r="ES723">
        <v>1129.6500000000001</v>
      </c>
      <c r="ET723">
        <v>0</v>
      </c>
      <c r="EU723">
        <v>0</v>
      </c>
      <c r="EV723">
        <v>0</v>
      </c>
      <c r="EW723">
        <v>0</v>
      </c>
      <c r="EX723">
        <v>0</v>
      </c>
      <c r="EZ723">
        <v>5</v>
      </c>
      <c r="FC723">
        <v>1</v>
      </c>
      <c r="FD723">
        <v>18</v>
      </c>
      <c r="FF723">
        <v>1329</v>
      </c>
      <c r="FQ723">
        <v>0</v>
      </c>
      <c r="FR723">
        <f>ROUND(IF(AND(BH723=3,BI723=3),P723,0),0)</f>
        <v>0</v>
      </c>
      <c r="FS723">
        <v>0</v>
      </c>
      <c r="FX723">
        <v>93</v>
      </c>
      <c r="FY723">
        <v>62</v>
      </c>
      <c r="GA723" t="s">
        <v>239</v>
      </c>
      <c r="GD723">
        <v>1</v>
      </c>
      <c r="GF723">
        <v>-138546616</v>
      </c>
      <c r="GG723">
        <v>2</v>
      </c>
      <c r="GH723">
        <v>3</v>
      </c>
      <c r="GI723">
        <v>5</v>
      </c>
      <c r="GJ723">
        <v>0</v>
      </c>
      <c r="GK723">
        <v>0</v>
      </c>
      <c r="GL723">
        <f>ROUND(IF(AND(BH723=3,BI723=3,FS723&lt;&gt;0),P723,0),0)</f>
        <v>0</v>
      </c>
      <c r="GM723">
        <f>ROUND(O723+X723+Y723,0)+GX723</f>
        <v>0</v>
      </c>
      <c r="GN723">
        <f>IF(OR(BI723=0,BI723=1),ROUND(O723+X723+Y723,0),0)</f>
        <v>0</v>
      </c>
      <c r="GO723">
        <f>IF(BI723=2,ROUND(O723+X723+Y723,0),0)</f>
        <v>0</v>
      </c>
      <c r="GP723">
        <f>IF(BI723=4,ROUND(O723+X723+Y723,0)+GX723,0)</f>
        <v>0</v>
      </c>
      <c r="GR723">
        <v>1</v>
      </c>
      <c r="GS723">
        <v>1</v>
      </c>
      <c r="GT723">
        <v>0</v>
      </c>
      <c r="GU723" t="s">
        <v>3</v>
      </c>
      <c r="GV723">
        <f t="shared" si="460"/>
        <v>0</v>
      </c>
      <c r="GW723">
        <v>1</v>
      </c>
      <c r="GX723">
        <f>ROUND(HC723*I723,0)</f>
        <v>0</v>
      </c>
      <c r="HA723">
        <v>0</v>
      </c>
      <c r="HB723">
        <v>0</v>
      </c>
      <c r="HC723">
        <f t="shared" si="461"/>
        <v>0</v>
      </c>
      <c r="HE723" t="s">
        <v>138</v>
      </c>
      <c r="HF723" t="s">
        <v>31</v>
      </c>
      <c r="HG723">
        <f t="shared" si="478"/>
        <v>0</v>
      </c>
      <c r="HM723" t="s">
        <v>3</v>
      </c>
      <c r="HN723" t="s">
        <v>42</v>
      </c>
      <c r="HO723" t="s">
        <v>43</v>
      </c>
      <c r="HP723" t="s">
        <v>39</v>
      </c>
      <c r="HQ723" t="s">
        <v>39</v>
      </c>
      <c r="IK723">
        <v>0</v>
      </c>
    </row>
    <row r="724" spans="1:255" x14ac:dyDescent="0.2">
      <c r="A724" s="2">
        <v>18</v>
      </c>
      <c r="B724" s="2">
        <v>1</v>
      </c>
      <c r="C724" s="2">
        <v>1248</v>
      </c>
      <c r="D724" s="2"/>
      <c r="E724" s="2" t="s">
        <v>797</v>
      </c>
      <c r="F724" s="2" t="s">
        <v>241</v>
      </c>
      <c r="G724" s="2" t="s">
        <v>242</v>
      </c>
      <c r="H724" s="2" t="s">
        <v>160</v>
      </c>
      <c r="I724" s="2">
        <f>I712*J724</f>
        <v>0</v>
      </c>
      <c r="J724" s="2">
        <v>0</v>
      </c>
      <c r="K724" s="2">
        <v>0</v>
      </c>
      <c r="L724" s="2"/>
      <c r="M724" s="2"/>
      <c r="N724" s="2"/>
      <c r="O724" s="2">
        <f>ROUND(CP724,2)</f>
        <v>0</v>
      </c>
      <c r="P724" s="2">
        <f>ROUND(ROUND(CQ724*I724,0)/BC724,2)</f>
        <v>0</v>
      </c>
      <c r="Q724" s="2">
        <f>ROUND(CR724*I724,2)</f>
        <v>0</v>
      </c>
      <c r="R724" s="2">
        <f>ROUND(CS724*I724,2)</f>
        <v>0</v>
      </c>
      <c r="S724" s="2">
        <f>ROUND(CT724*I724,2)</f>
        <v>0</v>
      </c>
      <c r="T724" s="2">
        <f>ROUND(CU724*I724,2)</f>
        <v>0</v>
      </c>
      <c r="U724" s="2">
        <f t="shared" si="444"/>
        <v>0</v>
      </c>
      <c r="V724" s="2">
        <f t="shared" si="445"/>
        <v>0</v>
      </c>
      <c r="W724" s="2">
        <f>ROUND(CX724*I724,2)</f>
        <v>0</v>
      </c>
      <c r="X724" s="2">
        <f>ROUND(CY724,2)</f>
        <v>0</v>
      </c>
      <c r="Y724" s="2">
        <f>ROUND(CZ724,2)</f>
        <v>0</v>
      </c>
      <c r="Z724" s="2"/>
      <c r="AA724" s="2">
        <v>53551706</v>
      </c>
      <c r="AB724" s="2">
        <f t="shared" si="446"/>
        <v>1458.33</v>
      </c>
      <c r="AC724" s="2">
        <f t="shared" si="462"/>
        <v>1458.33</v>
      </c>
      <c r="AD724" s="2">
        <f t="shared" si="472"/>
        <v>0</v>
      </c>
      <c r="AE724" s="2">
        <f t="shared" si="473"/>
        <v>0</v>
      </c>
      <c r="AF724" s="2">
        <f t="shared" si="474"/>
        <v>0</v>
      </c>
      <c r="AG724" s="2">
        <f t="shared" si="447"/>
        <v>0</v>
      </c>
      <c r="AH724" s="2">
        <f t="shared" si="475"/>
        <v>0</v>
      </c>
      <c r="AI724" s="2">
        <f t="shared" si="476"/>
        <v>0</v>
      </c>
      <c r="AJ724" s="2">
        <f t="shared" si="448"/>
        <v>0</v>
      </c>
      <c r="AK724" s="2">
        <v>1458.33</v>
      </c>
      <c r="AL724" s="2">
        <v>1458.33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93</v>
      </c>
      <c r="AU724" s="2">
        <v>62</v>
      </c>
      <c r="AV724" s="2">
        <v>1</v>
      </c>
      <c r="AW724" s="2">
        <v>1</v>
      </c>
      <c r="AX724" s="2"/>
      <c r="AY724" s="2"/>
      <c r="AZ724" s="2">
        <v>1</v>
      </c>
      <c r="BA724" s="2">
        <v>1</v>
      </c>
      <c r="BB724" s="2">
        <v>1</v>
      </c>
      <c r="BC724" s="2">
        <v>1</v>
      </c>
      <c r="BD724" s="2" t="s">
        <v>3</v>
      </c>
      <c r="BE724" s="2" t="s">
        <v>3</v>
      </c>
      <c r="BF724" s="2" t="s">
        <v>3</v>
      </c>
      <c r="BG724" s="2" t="s">
        <v>3</v>
      </c>
      <c r="BH724" s="2">
        <v>3</v>
      </c>
      <c r="BI724" s="2">
        <v>1</v>
      </c>
      <c r="BJ724" s="2" t="s">
        <v>3</v>
      </c>
      <c r="BK724" s="2"/>
      <c r="BL724" s="2"/>
      <c r="BM724" s="2">
        <v>9001</v>
      </c>
      <c r="BN724" s="2">
        <v>0</v>
      </c>
      <c r="BO724" s="2" t="s">
        <v>3</v>
      </c>
      <c r="BP724" s="2">
        <v>0</v>
      </c>
      <c r="BQ724" s="2">
        <v>2</v>
      </c>
      <c r="BR724" s="2">
        <v>0</v>
      </c>
      <c r="BS724" s="2">
        <v>1</v>
      </c>
      <c r="BT724" s="2">
        <v>1</v>
      </c>
      <c r="BU724" s="2">
        <v>1</v>
      </c>
      <c r="BV724" s="2">
        <v>1</v>
      </c>
      <c r="BW724" s="2">
        <v>1</v>
      </c>
      <c r="BX724" s="2">
        <v>1</v>
      </c>
      <c r="BY724" s="2" t="s">
        <v>3</v>
      </c>
      <c r="BZ724" s="2">
        <v>93</v>
      </c>
      <c r="CA724" s="2">
        <v>62</v>
      </c>
      <c r="CB724" s="2" t="s">
        <v>3</v>
      </c>
      <c r="CC724" s="2"/>
      <c r="CD724" s="2"/>
      <c r="CE724" s="2">
        <v>0</v>
      </c>
      <c r="CF724" s="2">
        <v>0</v>
      </c>
      <c r="CG724" s="2">
        <v>0</v>
      </c>
      <c r="CH724" s="2"/>
      <c r="CI724" s="2"/>
      <c r="CJ724" s="2"/>
      <c r="CK724" s="2"/>
      <c r="CL724" s="2"/>
      <c r="CM724" s="2">
        <v>0</v>
      </c>
      <c r="CN724" s="2" t="s">
        <v>3</v>
      </c>
      <c r="CO724" s="2">
        <v>0</v>
      </c>
      <c r="CP724" s="2">
        <f t="shared" si="449"/>
        <v>0</v>
      </c>
      <c r="CQ724" s="2">
        <f t="shared" si="477"/>
        <v>1458.33</v>
      </c>
      <c r="CR724" s="2">
        <f t="shared" si="451"/>
        <v>0</v>
      </c>
      <c r="CS724" s="2">
        <f t="shared" si="452"/>
        <v>0</v>
      </c>
      <c r="CT724" s="2">
        <f t="shared" si="453"/>
        <v>0</v>
      </c>
      <c r="CU724" s="2">
        <f t="shared" si="454"/>
        <v>0</v>
      </c>
      <c r="CV724" s="2">
        <f t="shared" si="455"/>
        <v>0</v>
      </c>
      <c r="CW724" s="2">
        <f t="shared" si="456"/>
        <v>0</v>
      </c>
      <c r="CX724" s="2">
        <f t="shared" si="457"/>
        <v>0</v>
      </c>
      <c r="CY724" s="2">
        <f t="shared" si="458"/>
        <v>0</v>
      </c>
      <c r="CZ724" s="2">
        <f t="shared" si="459"/>
        <v>0</v>
      </c>
      <c r="DA724" s="2"/>
      <c r="DB724" s="2"/>
      <c r="DC724" s="2" t="s">
        <v>3</v>
      </c>
      <c r="DD724" s="2" t="s">
        <v>3</v>
      </c>
      <c r="DE724" s="2" t="s">
        <v>3</v>
      </c>
      <c r="DF724" s="2" t="s">
        <v>3</v>
      </c>
      <c r="DG724" s="2" t="s">
        <v>3</v>
      </c>
      <c r="DH724" s="2" t="s">
        <v>3</v>
      </c>
      <c r="DI724" s="2" t="s">
        <v>3</v>
      </c>
      <c r="DJ724" s="2" t="s">
        <v>3</v>
      </c>
      <c r="DK724" s="2" t="s">
        <v>3</v>
      </c>
      <c r="DL724" s="2" t="s">
        <v>3</v>
      </c>
      <c r="DM724" s="2" t="s">
        <v>3</v>
      </c>
      <c r="DN724" s="2">
        <v>0</v>
      </c>
      <c r="DO724" s="2">
        <v>0</v>
      </c>
      <c r="DP724" s="2">
        <v>1</v>
      </c>
      <c r="DQ724" s="2">
        <v>1</v>
      </c>
      <c r="DR724" s="2"/>
      <c r="DS724" s="2"/>
      <c r="DT724" s="2"/>
      <c r="DU724" s="2">
        <v>1010</v>
      </c>
      <c r="DV724" s="2" t="s">
        <v>160</v>
      </c>
      <c r="DW724" s="2" t="s">
        <v>160</v>
      </c>
      <c r="DX724" s="2">
        <v>1</v>
      </c>
      <c r="DY724" s="2"/>
      <c r="DZ724" s="2" t="s">
        <v>3</v>
      </c>
      <c r="EA724" s="2" t="s">
        <v>3</v>
      </c>
      <c r="EB724" s="2" t="s">
        <v>3</v>
      </c>
      <c r="EC724" s="2" t="s">
        <v>3</v>
      </c>
      <c r="ED724" s="2"/>
      <c r="EE724" s="2">
        <v>53551113</v>
      </c>
      <c r="EF724" s="2">
        <v>2</v>
      </c>
      <c r="EG724" s="2" t="s">
        <v>38</v>
      </c>
      <c r="EH724" s="2">
        <v>9</v>
      </c>
      <c r="EI724" s="2" t="s">
        <v>39</v>
      </c>
      <c r="EJ724" s="2">
        <v>1</v>
      </c>
      <c r="EK724" s="2">
        <v>9001</v>
      </c>
      <c r="EL724" s="2" t="s">
        <v>39</v>
      </c>
      <c r="EM724" s="2" t="s">
        <v>40</v>
      </c>
      <c r="EN724" s="2"/>
      <c r="EO724" s="2" t="s">
        <v>3</v>
      </c>
      <c r="EP724" s="2"/>
      <c r="EQ724" s="2">
        <v>0</v>
      </c>
      <c r="ER724" s="2">
        <v>234.62</v>
      </c>
      <c r="ES724" s="2">
        <v>1458.33</v>
      </c>
      <c r="ET724" s="2">
        <v>0</v>
      </c>
      <c r="EU724" s="2">
        <v>0</v>
      </c>
      <c r="EV724" s="2">
        <v>0</v>
      </c>
      <c r="EW724" s="2">
        <v>0</v>
      </c>
      <c r="EX724" s="2">
        <v>0</v>
      </c>
      <c r="EY724" s="2"/>
      <c r="EZ724" s="2">
        <v>5</v>
      </c>
      <c r="FA724" s="2"/>
      <c r="FB724" s="2"/>
      <c r="FC724" s="2">
        <v>1</v>
      </c>
      <c r="FD724" s="2">
        <v>18</v>
      </c>
      <c r="FE724" s="2"/>
      <c r="FF724" s="2">
        <v>1750</v>
      </c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>
        <v>0</v>
      </c>
      <c r="FR724" s="2">
        <f>ROUND(IF(AND(BH724=3,BI724=3),P724,0),2)</f>
        <v>0</v>
      </c>
      <c r="FS724" s="2">
        <v>0</v>
      </c>
      <c r="FT724" s="2"/>
      <c r="FU724" s="2"/>
      <c r="FV724" s="2"/>
      <c r="FW724" s="2"/>
      <c r="FX724" s="2">
        <v>93</v>
      </c>
      <c r="FY724" s="2">
        <v>62</v>
      </c>
      <c r="FZ724" s="2"/>
      <c r="GA724" s="2" t="s">
        <v>243</v>
      </c>
      <c r="GB724" s="2"/>
      <c r="GC724" s="2"/>
      <c r="GD724" s="2">
        <v>1</v>
      </c>
      <c r="GE724" s="2"/>
      <c r="GF724" s="2">
        <v>-1937644466</v>
      </c>
      <c r="GG724" s="2">
        <v>2</v>
      </c>
      <c r="GH724" s="2">
        <v>3</v>
      </c>
      <c r="GI724" s="2">
        <v>-2</v>
      </c>
      <c r="GJ724" s="2">
        <v>0</v>
      </c>
      <c r="GK724" s="2">
        <v>0</v>
      </c>
      <c r="GL724" s="2">
        <f>ROUND(IF(AND(BH724=3,BI724=3,FS724&lt;&gt;0),P724,0),2)</f>
        <v>0</v>
      </c>
      <c r="GM724" s="2">
        <f>ROUND(O724+X724+Y724,2)+GX724</f>
        <v>0</v>
      </c>
      <c r="GN724" s="2">
        <f>IF(OR(BI724=0,BI724=1),ROUND(O724+X724+Y724,2),0)</f>
        <v>0</v>
      </c>
      <c r="GO724" s="2">
        <f>IF(BI724=2,ROUND(O724+X724+Y724,2),0)</f>
        <v>0</v>
      </c>
      <c r="GP724" s="2">
        <f>IF(BI724=4,ROUND(O724+X724+Y724,2)+GX724,0)</f>
        <v>0</v>
      </c>
      <c r="GQ724" s="2"/>
      <c r="GR724" s="2">
        <v>1</v>
      </c>
      <c r="GS724" s="2">
        <v>1</v>
      </c>
      <c r="GT724" s="2">
        <v>0</v>
      </c>
      <c r="GU724" s="2" t="s">
        <v>3</v>
      </c>
      <c r="GV724" s="2">
        <f t="shared" si="460"/>
        <v>0</v>
      </c>
      <c r="GW724" s="2">
        <v>1</v>
      </c>
      <c r="GX724" s="2">
        <f>ROUND(HC724*I724,2)</f>
        <v>0</v>
      </c>
      <c r="GY724" s="2"/>
      <c r="GZ724" s="2"/>
      <c r="HA724" s="2">
        <v>0</v>
      </c>
      <c r="HB724" s="2">
        <v>0</v>
      </c>
      <c r="HC724" s="2">
        <f t="shared" si="461"/>
        <v>0</v>
      </c>
      <c r="HD724" s="2"/>
      <c r="HE724" s="2" t="s">
        <v>138</v>
      </c>
      <c r="HF724" s="2" t="s">
        <v>138</v>
      </c>
      <c r="HG724" s="2">
        <f t="shared" si="478"/>
        <v>0</v>
      </c>
      <c r="HH724" s="2"/>
      <c r="HI724" s="2"/>
      <c r="HJ724" s="2"/>
      <c r="HK724" s="2"/>
      <c r="HL724" s="2"/>
      <c r="HM724" s="2" t="s">
        <v>3</v>
      </c>
      <c r="HN724" s="2" t="s">
        <v>42</v>
      </c>
      <c r="HO724" s="2" t="s">
        <v>43</v>
      </c>
      <c r="HP724" s="2" t="s">
        <v>39</v>
      </c>
      <c r="HQ724" s="2" t="s">
        <v>39</v>
      </c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>
        <v>0</v>
      </c>
      <c r="IL724" s="2"/>
      <c r="IM724" s="2"/>
      <c r="IN724" s="2"/>
      <c r="IO724" s="2"/>
      <c r="IP724" s="2"/>
      <c r="IQ724" s="2"/>
      <c r="IR724" s="2"/>
      <c r="IS724" s="2"/>
      <c r="IT724" s="2"/>
      <c r="IU724" s="2"/>
    </row>
    <row r="725" spans="1:255" x14ac:dyDescent="0.2">
      <c r="A725">
        <v>18</v>
      </c>
      <c r="B725">
        <v>1</v>
      </c>
      <c r="C725">
        <v>1262</v>
      </c>
      <c r="E725" t="s">
        <v>797</v>
      </c>
      <c r="F725" t="s">
        <v>241</v>
      </c>
      <c r="G725" t="s">
        <v>242</v>
      </c>
      <c r="H725" t="s">
        <v>160</v>
      </c>
      <c r="I725">
        <f>I713*J725</f>
        <v>0</v>
      </c>
      <c r="J725">
        <v>0</v>
      </c>
      <c r="K725">
        <v>0</v>
      </c>
      <c r="O725">
        <f>ROUND(CP725,0)</f>
        <v>0</v>
      </c>
      <c r="P725">
        <f>ROUND(CQ725*I725,0)</f>
        <v>0</v>
      </c>
      <c r="Q725">
        <f>ROUND(CR725*I725,0)</f>
        <v>0</v>
      </c>
      <c r="R725">
        <f>ROUND(CS725*I725,0)</f>
        <v>0</v>
      </c>
      <c r="S725">
        <f>ROUND(CT725*I725,0)</f>
        <v>0</v>
      </c>
      <c r="T725">
        <f>ROUND(CU725*I725,0)</f>
        <v>0</v>
      </c>
      <c r="U725">
        <f t="shared" si="444"/>
        <v>0</v>
      </c>
      <c r="V725">
        <f t="shared" si="445"/>
        <v>0</v>
      </c>
      <c r="W725">
        <f>ROUND(CX725*I725,0)</f>
        <v>0</v>
      </c>
      <c r="X725">
        <f>ROUND(CY725,0)</f>
        <v>0</v>
      </c>
      <c r="Y725">
        <f>ROUND(CZ725,0)</f>
        <v>0</v>
      </c>
      <c r="AA725">
        <v>53551707</v>
      </c>
      <c r="AB725">
        <f t="shared" si="446"/>
        <v>1487.5</v>
      </c>
      <c r="AC725">
        <f t="shared" si="462"/>
        <v>1487.5</v>
      </c>
      <c r="AD725">
        <f t="shared" si="472"/>
        <v>0</v>
      </c>
      <c r="AE725">
        <f t="shared" si="473"/>
        <v>0</v>
      </c>
      <c r="AF725">
        <f t="shared" si="474"/>
        <v>0</v>
      </c>
      <c r="AG725">
        <f t="shared" si="447"/>
        <v>0</v>
      </c>
      <c r="AH725">
        <f t="shared" si="475"/>
        <v>0</v>
      </c>
      <c r="AI725">
        <f t="shared" si="476"/>
        <v>0</v>
      </c>
      <c r="AJ725">
        <f t="shared" si="448"/>
        <v>0</v>
      </c>
      <c r="AK725">
        <v>1487.5</v>
      </c>
      <c r="AL725">
        <v>1487.5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93</v>
      </c>
      <c r="AU725">
        <v>62</v>
      </c>
      <c r="AV725">
        <v>1</v>
      </c>
      <c r="AW725">
        <v>1</v>
      </c>
      <c r="AZ725">
        <v>1</v>
      </c>
      <c r="BA725">
        <v>1</v>
      </c>
      <c r="BB725">
        <v>1</v>
      </c>
      <c r="BC725">
        <v>6.14</v>
      </c>
      <c r="BD725" t="s">
        <v>3</v>
      </c>
      <c r="BE725" t="s">
        <v>3</v>
      </c>
      <c r="BF725" t="s">
        <v>3</v>
      </c>
      <c r="BG725" t="s">
        <v>3</v>
      </c>
      <c r="BH725">
        <v>3</v>
      </c>
      <c r="BI725">
        <v>1</v>
      </c>
      <c r="BJ725" t="s">
        <v>3</v>
      </c>
      <c r="BM725">
        <v>9001</v>
      </c>
      <c r="BN725">
        <v>0</v>
      </c>
      <c r="BO725" t="s">
        <v>30</v>
      </c>
      <c r="BP725">
        <v>1</v>
      </c>
      <c r="BQ725">
        <v>2</v>
      </c>
      <c r="BR725">
        <v>0</v>
      </c>
      <c r="BS725">
        <v>1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93</v>
      </c>
      <c r="CA725">
        <v>62</v>
      </c>
      <c r="CB725" t="s">
        <v>3</v>
      </c>
      <c r="CE725">
        <v>0</v>
      </c>
      <c r="CF725">
        <v>0</v>
      </c>
      <c r="CG725">
        <v>0</v>
      </c>
      <c r="CM725">
        <v>0</v>
      </c>
      <c r="CN725" t="s">
        <v>3</v>
      </c>
      <c r="CO725">
        <v>0</v>
      </c>
      <c r="CP725">
        <f t="shared" si="449"/>
        <v>0</v>
      </c>
      <c r="CQ725">
        <f t="shared" si="477"/>
        <v>1487.5</v>
      </c>
      <c r="CR725">
        <f t="shared" si="451"/>
        <v>0</v>
      </c>
      <c r="CS725">
        <f t="shared" si="452"/>
        <v>0</v>
      </c>
      <c r="CT725">
        <f t="shared" si="453"/>
        <v>0</v>
      </c>
      <c r="CU725">
        <f t="shared" si="454"/>
        <v>0</v>
      </c>
      <c r="CV725">
        <f t="shared" si="455"/>
        <v>0</v>
      </c>
      <c r="CW725">
        <f t="shared" si="456"/>
        <v>0</v>
      </c>
      <c r="CX725">
        <f t="shared" si="457"/>
        <v>0</v>
      </c>
      <c r="CY725">
        <f t="shared" si="458"/>
        <v>0</v>
      </c>
      <c r="CZ725">
        <f t="shared" si="459"/>
        <v>0</v>
      </c>
      <c r="DC725" t="s">
        <v>3</v>
      </c>
      <c r="DD725" t="s">
        <v>3</v>
      </c>
      <c r="DE725" t="s">
        <v>3</v>
      </c>
      <c r="DF725" t="s">
        <v>3</v>
      </c>
      <c r="DG725" t="s">
        <v>3</v>
      </c>
      <c r="DH725" t="s">
        <v>3</v>
      </c>
      <c r="DI725" t="s">
        <v>3</v>
      </c>
      <c r="DJ725" t="s">
        <v>3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1010</v>
      </c>
      <c r="DV725" t="s">
        <v>160</v>
      </c>
      <c r="DW725" t="s">
        <v>160</v>
      </c>
      <c r="DX725">
        <v>1</v>
      </c>
      <c r="DZ725" t="s">
        <v>3</v>
      </c>
      <c r="EA725" t="s">
        <v>3</v>
      </c>
      <c r="EB725" t="s">
        <v>3</v>
      </c>
      <c r="EC725" t="s">
        <v>3</v>
      </c>
      <c r="EE725">
        <v>53551113</v>
      </c>
      <c r="EF725">
        <v>2</v>
      </c>
      <c r="EG725" t="s">
        <v>38</v>
      </c>
      <c r="EH725">
        <v>9</v>
      </c>
      <c r="EI725" t="s">
        <v>39</v>
      </c>
      <c r="EJ725">
        <v>1</v>
      </c>
      <c r="EK725">
        <v>9001</v>
      </c>
      <c r="EL725" t="s">
        <v>39</v>
      </c>
      <c r="EM725" t="s">
        <v>40</v>
      </c>
      <c r="EO725" t="s">
        <v>3</v>
      </c>
      <c r="EQ725">
        <v>0</v>
      </c>
      <c r="ER725">
        <v>234.62</v>
      </c>
      <c r="ES725">
        <v>1487.5</v>
      </c>
      <c r="ET725">
        <v>0</v>
      </c>
      <c r="EU725">
        <v>0</v>
      </c>
      <c r="EV725">
        <v>0</v>
      </c>
      <c r="EW725">
        <v>0</v>
      </c>
      <c r="EX725">
        <v>0</v>
      </c>
      <c r="EZ725">
        <v>5</v>
      </c>
      <c r="FC725">
        <v>1</v>
      </c>
      <c r="FD725">
        <v>18</v>
      </c>
      <c r="FF725">
        <v>1750</v>
      </c>
      <c r="FQ725">
        <v>0</v>
      </c>
      <c r="FR725">
        <f>ROUND(IF(AND(BH725=3,BI725=3),P725,0),0)</f>
        <v>0</v>
      </c>
      <c r="FS725">
        <v>0</v>
      </c>
      <c r="FX725">
        <v>93</v>
      </c>
      <c r="FY725">
        <v>62</v>
      </c>
      <c r="GA725" t="s">
        <v>244</v>
      </c>
      <c r="GD725">
        <v>1</v>
      </c>
      <c r="GF725">
        <v>-1937644466</v>
      </c>
      <c r="GG725">
        <v>2</v>
      </c>
      <c r="GH725">
        <v>3</v>
      </c>
      <c r="GI725">
        <v>5</v>
      </c>
      <c r="GJ725">
        <v>0</v>
      </c>
      <c r="GK725">
        <v>0</v>
      </c>
      <c r="GL725">
        <f>ROUND(IF(AND(BH725=3,BI725=3,FS725&lt;&gt;0),P725,0),0)</f>
        <v>0</v>
      </c>
      <c r="GM725">
        <f>ROUND(O725+X725+Y725,0)+GX725</f>
        <v>0</v>
      </c>
      <c r="GN725">
        <f>IF(OR(BI725=0,BI725=1),ROUND(O725+X725+Y725,0),0)</f>
        <v>0</v>
      </c>
      <c r="GO725">
        <f>IF(BI725=2,ROUND(O725+X725+Y725,0),0)</f>
        <v>0</v>
      </c>
      <c r="GP725">
        <f>IF(BI725=4,ROUND(O725+X725+Y725,0)+GX725,0)</f>
        <v>0</v>
      </c>
      <c r="GR725">
        <v>1</v>
      </c>
      <c r="GS725">
        <v>1</v>
      </c>
      <c r="GT725">
        <v>0</v>
      </c>
      <c r="GU725" t="s">
        <v>3</v>
      </c>
      <c r="GV725">
        <f t="shared" si="460"/>
        <v>0</v>
      </c>
      <c r="GW725">
        <v>1</v>
      </c>
      <c r="GX725">
        <f>ROUND(HC725*I725,0)</f>
        <v>0</v>
      </c>
      <c r="HA725">
        <v>0</v>
      </c>
      <c r="HB725">
        <v>0</v>
      </c>
      <c r="HC725">
        <f t="shared" si="461"/>
        <v>0</v>
      </c>
      <c r="HE725" t="s">
        <v>138</v>
      </c>
      <c r="HF725" t="s">
        <v>31</v>
      </c>
      <c r="HG725">
        <f t="shared" si="478"/>
        <v>0</v>
      </c>
      <c r="HM725" t="s">
        <v>3</v>
      </c>
      <c r="HN725" t="s">
        <v>42</v>
      </c>
      <c r="HO725" t="s">
        <v>43</v>
      </c>
      <c r="HP725" t="s">
        <v>39</v>
      </c>
      <c r="HQ725" t="s">
        <v>39</v>
      </c>
      <c r="IK725">
        <v>0</v>
      </c>
    </row>
    <row r="726" spans="1:255" x14ac:dyDescent="0.2">
      <c r="A726" s="2">
        <v>17</v>
      </c>
      <c r="B726" s="2">
        <v>1</v>
      </c>
      <c r="C726" s="2"/>
      <c r="D726" s="2"/>
      <c r="E726" s="2" t="s">
        <v>798</v>
      </c>
      <c r="F726" s="2" t="s">
        <v>246</v>
      </c>
      <c r="G726" s="2" t="s">
        <v>247</v>
      </c>
      <c r="H726" s="2" t="s">
        <v>160</v>
      </c>
      <c r="I726" s="2">
        <v>1</v>
      </c>
      <c r="J726" s="2">
        <v>0</v>
      </c>
      <c r="K726" s="2">
        <v>1</v>
      </c>
      <c r="L726" s="2"/>
      <c r="M726" s="2"/>
      <c r="N726" s="2"/>
      <c r="O726" s="2">
        <f>ROUND(CP726,2)</f>
        <v>284.25</v>
      </c>
      <c r="P726" s="2">
        <f>ROUND(CQ726*I726,2)</f>
        <v>284.25</v>
      </c>
      <c r="Q726" s="2">
        <f>ROUND(CR726*I726,2)</f>
        <v>0</v>
      </c>
      <c r="R726" s="2">
        <f>ROUND(CS726*I726,2)</f>
        <v>0</v>
      </c>
      <c r="S726" s="2">
        <f>ROUND(CT726*I726,2)</f>
        <v>0</v>
      </c>
      <c r="T726" s="2">
        <f>ROUND(CU726*I726,2)</f>
        <v>0</v>
      </c>
      <c r="U726" s="2">
        <f t="shared" si="444"/>
        <v>0</v>
      </c>
      <c r="V726" s="2">
        <f t="shared" si="445"/>
        <v>0</v>
      </c>
      <c r="W726" s="2">
        <f>ROUND(CX726*I726,2)</f>
        <v>0.05</v>
      </c>
      <c r="X726" s="2">
        <f>ROUND(CY726,2)</f>
        <v>0</v>
      </c>
      <c r="Y726" s="2">
        <f>ROUND(CZ726,2)</f>
        <v>0</v>
      </c>
      <c r="Z726" s="2"/>
      <c r="AA726" s="2">
        <v>53551706</v>
      </c>
      <c r="AB726" s="2">
        <f t="shared" si="446"/>
        <v>284.25</v>
      </c>
      <c r="AC726" s="2">
        <f t="shared" si="462"/>
        <v>284.25</v>
      </c>
      <c r="AD726" s="2">
        <f t="shared" si="472"/>
        <v>0</v>
      </c>
      <c r="AE726" s="2">
        <f t="shared" si="473"/>
        <v>0</v>
      </c>
      <c r="AF726" s="2">
        <f t="shared" si="474"/>
        <v>0</v>
      </c>
      <c r="AG726" s="2">
        <f t="shared" si="447"/>
        <v>0</v>
      </c>
      <c r="AH726" s="2">
        <f t="shared" si="475"/>
        <v>0</v>
      </c>
      <c r="AI726" s="2">
        <f t="shared" si="476"/>
        <v>0</v>
      </c>
      <c r="AJ726" s="2">
        <f t="shared" si="448"/>
        <v>0.05</v>
      </c>
      <c r="AK726" s="2">
        <v>284.25</v>
      </c>
      <c r="AL726" s="2">
        <v>284.25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0.05</v>
      </c>
      <c r="AT726" s="2">
        <v>93</v>
      </c>
      <c r="AU726" s="2">
        <v>62</v>
      </c>
      <c r="AV726" s="2">
        <v>1</v>
      </c>
      <c r="AW726" s="2">
        <v>1</v>
      </c>
      <c r="AX726" s="2"/>
      <c r="AY726" s="2"/>
      <c r="AZ726" s="2">
        <v>1</v>
      </c>
      <c r="BA726" s="2">
        <v>1</v>
      </c>
      <c r="BB726" s="2">
        <v>1</v>
      </c>
      <c r="BC726" s="2">
        <v>1</v>
      </c>
      <c r="BD726" s="2" t="s">
        <v>3</v>
      </c>
      <c r="BE726" s="2" t="s">
        <v>3</v>
      </c>
      <c r="BF726" s="2" t="s">
        <v>3</v>
      </c>
      <c r="BG726" s="2" t="s">
        <v>3</v>
      </c>
      <c r="BH726" s="2">
        <v>3</v>
      </c>
      <c r="BI726" s="2">
        <v>1</v>
      </c>
      <c r="BJ726" s="2" t="s">
        <v>248</v>
      </c>
      <c r="BK726" s="2"/>
      <c r="BL726" s="2"/>
      <c r="BM726" s="2">
        <v>9001</v>
      </c>
      <c r="BN726" s="2">
        <v>0</v>
      </c>
      <c r="BO726" s="2" t="s">
        <v>3</v>
      </c>
      <c r="BP726" s="2">
        <v>0</v>
      </c>
      <c r="BQ726" s="2">
        <v>2</v>
      </c>
      <c r="BR726" s="2">
        <v>0</v>
      </c>
      <c r="BS726" s="2">
        <v>1</v>
      </c>
      <c r="BT726" s="2">
        <v>1</v>
      </c>
      <c r="BU726" s="2">
        <v>1</v>
      </c>
      <c r="BV726" s="2">
        <v>1</v>
      </c>
      <c r="BW726" s="2">
        <v>1</v>
      </c>
      <c r="BX726" s="2">
        <v>1</v>
      </c>
      <c r="BY726" s="2" t="s">
        <v>3</v>
      </c>
      <c r="BZ726" s="2">
        <v>93</v>
      </c>
      <c r="CA726" s="2">
        <v>62</v>
      </c>
      <c r="CB726" s="2" t="s">
        <v>3</v>
      </c>
      <c r="CC726" s="2"/>
      <c r="CD726" s="2"/>
      <c r="CE726" s="2">
        <v>0</v>
      </c>
      <c r="CF726" s="2">
        <v>0</v>
      </c>
      <c r="CG726" s="2">
        <v>0</v>
      </c>
      <c r="CH726" s="2"/>
      <c r="CI726" s="2"/>
      <c r="CJ726" s="2"/>
      <c r="CK726" s="2"/>
      <c r="CL726" s="2"/>
      <c r="CM726" s="2">
        <v>0</v>
      </c>
      <c r="CN726" s="2" t="s">
        <v>3</v>
      </c>
      <c r="CO726" s="2">
        <v>0</v>
      </c>
      <c r="CP726" s="2">
        <f t="shared" si="449"/>
        <v>284.25</v>
      </c>
      <c r="CQ726" s="2">
        <f>AC726*BC726</f>
        <v>284.25</v>
      </c>
      <c r="CR726" s="2">
        <f t="shared" si="451"/>
        <v>0</v>
      </c>
      <c r="CS726" s="2">
        <f t="shared" si="452"/>
        <v>0</v>
      </c>
      <c r="CT726" s="2">
        <f t="shared" si="453"/>
        <v>0</v>
      </c>
      <c r="CU726" s="2">
        <f t="shared" si="454"/>
        <v>0</v>
      </c>
      <c r="CV726" s="2">
        <f t="shared" si="455"/>
        <v>0</v>
      </c>
      <c r="CW726" s="2">
        <f t="shared" si="456"/>
        <v>0</v>
      </c>
      <c r="CX726" s="2">
        <f t="shared" si="457"/>
        <v>0.05</v>
      </c>
      <c r="CY726" s="2">
        <f t="shared" si="458"/>
        <v>0</v>
      </c>
      <c r="CZ726" s="2">
        <f t="shared" si="459"/>
        <v>0</v>
      </c>
      <c r="DA726" s="2"/>
      <c r="DB726" s="2"/>
      <c r="DC726" s="2" t="s">
        <v>3</v>
      </c>
      <c r="DD726" s="2" t="s">
        <v>3</v>
      </c>
      <c r="DE726" s="2" t="s">
        <v>3</v>
      </c>
      <c r="DF726" s="2" t="s">
        <v>3</v>
      </c>
      <c r="DG726" s="2" t="s">
        <v>3</v>
      </c>
      <c r="DH726" s="2" t="s">
        <v>3</v>
      </c>
      <c r="DI726" s="2" t="s">
        <v>3</v>
      </c>
      <c r="DJ726" s="2" t="s">
        <v>3</v>
      </c>
      <c r="DK726" s="2" t="s">
        <v>3</v>
      </c>
      <c r="DL726" s="2" t="s">
        <v>3</v>
      </c>
      <c r="DM726" s="2" t="s">
        <v>3</v>
      </c>
      <c r="DN726" s="2">
        <v>0</v>
      </c>
      <c r="DO726" s="2">
        <v>0</v>
      </c>
      <c r="DP726" s="2">
        <v>1</v>
      </c>
      <c r="DQ726" s="2">
        <v>1</v>
      </c>
      <c r="DR726" s="2"/>
      <c r="DS726" s="2"/>
      <c r="DT726" s="2"/>
      <c r="DU726" s="2">
        <v>1010</v>
      </c>
      <c r="DV726" s="2" t="s">
        <v>160</v>
      </c>
      <c r="DW726" s="2" t="s">
        <v>160</v>
      </c>
      <c r="DX726" s="2">
        <v>1</v>
      </c>
      <c r="DY726" s="2"/>
      <c r="DZ726" s="2" t="s">
        <v>3</v>
      </c>
      <c r="EA726" s="2" t="s">
        <v>3</v>
      </c>
      <c r="EB726" s="2" t="s">
        <v>3</v>
      </c>
      <c r="EC726" s="2" t="s">
        <v>3</v>
      </c>
      <c r="ED726" s="2"/>
      <c r="EE726" s="2">
        <v>53551113</v>
      </c>
      <c r="EF726" s="2">
        <v>2</v>
      </c>
      <c r="EG726" s="2" t="s">
        <v>38</v>
      </c>
      <c r="EH726" s="2">
        <v>9</v>
      </c>
      <c r="EI726" s="2" t="s">
        <v>39</v>
      </c>
      <c r="EJ726" s="2">
        <v>1</v>
      </c>
      <c r="EK726" s="2">
        <v>9001</v>
      </c>
      <c r="EL726" s="2" t="s">
        <v>39</v>
      </c>
      <c r="EM726" s="2" t="s">
        <v>40</v>
      </c>
      <c r="EN726" s="2"/>
      <c r="EO726" s="2" t="s">
        <v>3</v>
      </c>
      <c r="EP726" s="2"/>
      <c r="EQ726" s="2">
        <v>131072</v>
      </c>
      <c r="ER726" s="2">
        <v>284.25</v>
      </c>
      <c r="ES726" s="2">
        <v>284.25</v>
      </c>
      <c r="ET726" s="2">
        <v>0</v>
      </c>
      <c r="EU726" s="2">
        <v>0</v>
      </c>
      <c r="EV726" s="2">
        <v>0</v>
      </c>
      <c r="EW726" s="2">
        <v>0</v>
      </c>
      <c r="EX726" s="2">
        <v>0</v>
      </c>
      <c r="EY726" s="2">
        <v>0</v>
      </c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>
        <v>0</v>
      </c>
      <c r="FR726" s="2">
        <f>ROUND(IF(AND(BH726=3,BI726=3),P726,0),2)</f>
        <v>0</v>
      </c>
      <c r="FS726" s="2">
        <v>0</v>
      </c>
      <c r="FT726" s="2"/>
      <c r="FU726" s="2"/>
      <c r="FV726" s="2"/>
      <c r="FW726" s="2"/>
      <c r="FX726" s="2">
        <v>93</v>
      </c>
      <c r="FY726" s="2">
        <v>62</v>
      </c>
      <c r="FZ726" s="2"/>
      <c r="GA726" s="2" t="s">
        <v>3</v>
      </c>
      <c r="GB726" s="2"/>
      <c r="GC726" s="2"/>
      <c r="GD726" s="2">
        <v>1</v>
      </c>
      <c r="GE726" s="2"/>
      <c r="GF726" s="2">
        <v>-2104137516</v>
      </c>
      <c r="GG726" s="2">
        <v>2</v>
      </c>
      <c r="GH726" s="2">
        <v>1</v>
      </c>
      <c r="GI726" s="2">
        <v>-2</v>
      </c>
      <c r="GJ726" s="2">
        <v>0</v>
      </c>
      <c r="GK726" s="2">
        <v>0</v>
      </c>
      <c r="GL726" s="2">
        <f>ROUND(IF(AND(BH726=3,BI726=3,FS726&lt;&gt;0),P726,0),2)</f>
        <v>0</v>
      </c>
      <c r="GM726" s="2">
        <f>ROUND(O726+X726+Y726,2)+GX726</f>
        <v>284.25</v>
      </c>
      <c r="GN726" s="2">
        <f>IF(OR(BI726=0,BI726=1),ROUND(O726+X726+Y726,2),0)</f>
        <v>284.25</v>
      </c>
      <c r="GO726" s="2">
        <f>IF(BI726=2,ROUND(O726+X726+Y726,2),0)</f>
        <v>0</v>
      </c>
      <c r="GP726" s="2">
        <f>IF(BI726=4,ROUND(O726+X726+Y726,2)+GX726,0)</f>
        <v>0</v>
      </c>
      <c r="GQ726" s="2"/>
      <c r="GR726" s="2">
        <v>0</v>
      </c>
      <c r="GS726" s="2">
        <v>0</v>
      </c>
      <c r="GT726" s="2">
        <v>0</v>
      </c>
      <c r="GU726" s="2" t="s">
        <v>3</v>
      </c>
      <c r="GV726" s="2">
        <f t="shared" si="460"/>
        <v>0</v>
      </c>
      <c r="GW726" s="2">
        <v>1</v>
      </c>
      <c r="GX726" s="2">
        <f>ROUND(HC726*I726,2)</f>
        <v>0</v>
      </c>
      <c r="GY726" s="2"/>
      <c r="GZ726" s="2"/>
      <c r="HA726" s="2">
        <v>0</v>
      </c>
      <c r="HB726" s="2">
        <v>0</v>
      </c>
      <c r="HC726" s="2">
        <f t="shared" si="461"/>
        <v>0</v>
      </c>
      <c r="HD726" s="2"/>
      <c r="HE726" s="2" t="s">
        <v>3</v>
      </c>
      <c r="HF726" s="2" t="s">
        <v>3</v>
      </c>
      <c r="HG726" s="2"/>
      <c r="HH726" s="2"/>
      <c r="HI726" s="2"/>
      <c r="HJ726" s="2"/>
      <c r="HK726" s="2"/>
      <c r="HL726" s="2"/>
      <c r="HM726" s="2" t="s">
        <v>3</v>
      </c>
      <c r="HN726" s="2" t="s">
        <v>42</v>
      </c>
      <c r="HO726" s="2" t="s">
        <v>43</v>
      </c>
      <c r="HP726" s="2" t="s">
        <v>39</v>
      </c>
      <c r="HQ726" s="2" t="s">
        <v>39</v>
      </c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>
        <v>0</v>
      </c>
      <c r="IL726" s="2"/>
      <c r="IM726" s="2"/>
      <c r="IN726" s="2"/>
      <c r="IO726" s="2"/>
      <c r="IP726" s="2"/>
      <c r="IQ726" s="2"/>
      <c r="IR726" s="2"/>
      <c r="IS726" s="2"/>
      <c r="IT726" s="2"/>
      <c r="IU726" s="2"/>
    </row>
    <row r="727" spans="1:255" x14ac:dyDescent="0.2">
      <c r="A727">
        <v>17</v>
      </c>
      <c r="B727">
        <v>1</v>
      </c>
      <c r="E727" t="s">
        <v>798</v>
      </c>
      <c r="F727" t="s">
        <v>246</v>
      </c>
      <c r="G727" t="s">
        <v>247</v>
      </c>
      <c r="H727" t="s">
        <v>160</v>
      </c>
      <c r="I727">
        <v>1</v>
      </c>
      <c r="J727">
        <v>0</v>
      </c>
      <c r="K727">
        <v>1</v>
      </c>
      <c r="O727">
        <f>ROUND(CP727,0)</f>
        <v>1737</v>
      </c>
      <c r="P727">
        <f>ROUND(CQ727*I727,0)</f>
        <v>1737</v>
      </c>
      <c r="Q727">
        <f>ROUND(CR727*I727,0)</f>
        <v>0</v>
      </c>
      <c r="R727">
        <f>ROUND(CS727*I727,0)</f>
        <v>0</v>
      </c>
      <c r="S727">
        <f>ROUND(CT727*I727,0)</f>
        <v>0</v>
      </c>
      <c r="T727">
        <f>ROUND(CU727*I727,0)</f>
        <v>0</v>
      </c>
      <c r="U727">
        <f t="shared" si="444"/>
        <v>0</v>
      </c>
      <c r="V727">
        <f t="shared" si="445"/>
        <v>0</v>
      </c>
      <c r="W727">
        <f>ROUND(CX727*I727,0)</f>
        <v>0</v>
      </c>
      <c r="X727">
        <f>ROUND(CY727,0)</f>
        <v>0</v>
      </c>
      <c r="Y727">
        <f>ROUND(CZ727,0)</f>
        <v>0</v>
      </c>
      <c r="AA727">
        <v>53551707</v>
      </c>
      <c r="AB727">
        <f t="shared" si="446"/>
        <v>284.25</v>
      </c>
      <c r="AC727">
        <f t="shared" si="462"/>
        <v>284.25</v>
      </c>
      <c r="AD727">
        <f t="shared" si="472"/>
        <v>0</v>
      </c>
      <c r="AE727">
        <f t="shared" si="473"/>
        <v>0</v>
      </c>
      <c r="AF727">
        <f t="shared" si="474"/>
        <v>0</v>
      </c>
      <c r="AG727">
        <f t="shared" si="447"/>
        <v>0</v>
      </c>
      <c r="AH727">
        <f t="shared" si="475"/>
        <v>0</v>
      </c>
      <c r="AI727">
        <f t="shared" si="476"/>
        <v>0</v>
      </c>
      <c r="AJ727">
        <f t="shared" si="448"/>
        <v>0.05</v>
      </c>
      <c r="AK727">
        <v>284.25</v>
      </c>
      <c r="AL727">
        <v>284.25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0.05</v>
      </c>
      <c r="AT727">
        <v>93</v>
      </c>
      <c r="AU727">
        <v>62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6.11</v>
      </c>
      <c r="BD727" t="s">
        <v>3</v>
      </c>
      <c r="BE727" t="s">
        <v>3</v>
      </c>
      <c r="BF727" t="s">
        <v>3</v>
      </c>
      <c r="BG727" t="s">
        <v>3</v>
      </c>
      <c r="BH727">
        <v>3</v>
      </c>
      <c r="BI727">
        <v>1</v>
      </c>
      <c r="BJ727" t="s">
        <v>248</v>
      </c>
      <c r="BM727">
        <v>9001</v>
      </c>
      <c r="BN727">
        <v>0</v>
      </c>
      <c r="BO727" t="s">
        <v>246</v>
      </c>
      <c r="BP727">
        <v>1</v>
      </c>
      <c r="BQ727">
        <v>2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93</v>
      </c>
      <c r="CA727">
        <v>62</v>
      </c>
      <c r="CB727" t="s">
        <v>3</v>
      </c>
      <c r="CE727">
        <v>0</v>
      </c>
      <c r="CF727">
        <v>0</v>
      </c>
      <c r="CG727">
        <v>0</v>
      </c>
      <c r="CM727">
        <v>0</v>
      </c>
      <c r="CN727" t="s">
        <v>3</v>
      </c>
      <c r="CO727">
        <v>0</v>
      </c>
      <c r="CP727">
        <f t="shared" si="449"/>
        <v>1737</v>
      </c>
      <c r="CQ727">
        <f>AC727*BC727</f>
        <v>1736.7675000000002</v>
      </c>
      <c r="CR727">
        <f t="shared" si="451"/>
        <v>0</v>
      </c>
      <c r="CS727">
        <f t="shared" si="452"/>
        <v>0</v>
      </c>
      <c r="CT727">
        <f t="shared" si="453"/>
        <v>0</v>
      </c>
      <c r="CU727">
        <f t="shared" si="454"/>
        <v>0</v>
      </c>
      <c r="CV727">
        <f t="shared" si="455"/>
        <v>0</v>
      </c>
      <c r="CW727">
        <f t="shared" si="456"/>
        <v>0</v>
      </c>
      <c r="CX727">
        <f t="shared" si="457"/>
        <v>0.05</v>
      </c>
      <c r="CY727">
        <f t="shared" si="458"/>
        <v>0</v>
      </c>
      <c r="CZ727">
        <f t="shared" si="459"/>
        <v>0</v>
      </c>
      <c r="DC727" t="s">
        <v>3</v>
      </c>
      <c r="DD727" t="s">
        <v>3</v>
      </c>
      <c r="DE727" t="s">
        <v>3</v>
      </c>
      <c r="DF727" t="s">
        <v>3</v>
      </c>
      <c r="DG727" t="s">
        <v>3</v>
      </c>
      <c r="DH727" t="s">
        <v>3</v>
      </c>
      <c r="DI727" t="s">
        <v>3</v>
      </c>
      <c r="DJ727" t="s">
        <v>3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1010</v>
      </c>
      <c r="DV727" t="s">
        <v>160</v>
      </c>
      <c r="DW727" t="s">
        <v>160</v>
      </c>
      <c r="DX727">
        <v>1</v>
      </c>
      <c r="DZ727" t="s">
        <v>3</v>
      </c>
      <c r="EA727" t="s">
        <v>3</v>
      </c>
      <c r="EB727" t="s">
        <v>3</v>
      </c>
      <c r="EC727" t="s">
        <v>3</v>
      </c>
      <c r="EE727">
        <v>53551113</v>
      </c>
      <c r="EF727">
        <v>2</v>
      </c>
      <c r="EG727" t="s">
        <v>38</v>
      </c>
      <c r="EH727">
        <v>9</v>
      </c>
      <c r="EI727" t="s">
        <v>39</v>
      </c>
      <c r="EJ727">
        <v>1</v>
      </c>
      <c r="EK727">
        <v>9001</v>
      </c>
      <c r="EL727" t="s">
        <v>39</v>
      </c>
      <c r="EM727" t="s">
        <v>40</v>
      </c>
      <c r="EO727" t="s">
        <v>3</v>
      </c>
      <c r="EQ727">
        <v>131072</v>
      </c>
      <c r="ER727">
        <v>284.25</v>
      </c>
      <c r="ES727">
        <v>284.25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FQ727">
        <v>0</v>
      </c>
      <c r="FR727">
        <f>ROUND(IF(AND(BH727=3,BI727=3),P727,0),0)</f>
        <v>0</v>
      </c>
      <c r="FS727">
        <v>0</v>
      </c>
      <c r="FX727">
        <v>93</v>
      </c>
      <c r="FY727">
        <v>62</v>
      </c>
      <c r="GA727" t="s">
        <v>3</v>
      </c>
      <c r="GD727">
        <v>1</v>
      </c>
      <c r="GF727">
        <v>-2104137516</v>
      </c>
      <c r="GG727">
        <v>2</v>
      </c>
      <c r="GH727">
        <v>1</v>
      </c>
      <c r="GI727">
        <v>2</v>
      </c>
      <c r="GJ727">
        <v>0</v>
      </c>
      <c r="GK727">
        <v>0</v>
      </c>
      <c r="GL727">
        <f>ROUND(IF(AND(BH727=3,BI727=3,FS727&lt;&gt;0),P727,0),0)</f>
        <v>0</v>
      </c>
      <c r="GM727">
        <f>ROUND(O727+X727+Y727,0)+GX727</f>
        <v>1737</v>
      </c>
      <c r="GN727">
        <f>IF(OR(BI727=0,BI727=1),ROUND(O727+X727+Y727,0),0)</f>
        <v>1737</v>
      </c>
      <c r="GO727">
        <f>IF(BI727=2,ROUND(O727+X727+Y727,0),0)</f>
        <v>0</v>
      </c>
      <c r="GP727">
        <f>IF(BI727=4,ROUND(O727+X727+Y727,0)+GX727,0)</f>
        <v>0</v>
      </c>
      <c r="GR727">
        <v>0</v>
      </c>
      <c r="GS727">
        <v>3</v>
      </c>
      <c r="GT727">
        <v>0</v>
      </c>
      <c r="GU727" t="s">
        <v>3</v>
      </c>
      <c r="GV727">
        <f t="shared" si="460"/>
        <v>0</v>
      </c>
      <c r="GW727">
        <v>1</v>
      </c>
      <c r="GX727">
        <f>ROUND(HC727*I727,0)</f>
        <v>0</v>
      </c>
      <c r="HA727">
        <v>0</v>
      </c>
      <c r="HB727">
        <v>0</v>
      </c>
      <c r="HC727">
        <f t="shared" si="461"/>
        <v>0</v>
      </c>
      <c r="HE727" t="s">
        <v>3</v>
      </c>
      <c r="HF727" t="s">
        <v>3</v>
      </c>
      <c r="HM727" t="s">
        <v>3</v>
      </c>
      <c r="HN727" t="s">
        <v>42</v>
      </c>
      <c r="HO727" t="s">
        <v>43</v>
      </c>
      <c r="HP727" t="s">
        <v>39</v>
      </c>
      <c r="HQ727" t="s">
        <v>39</v>
      </c>
      <c r="IK727">
        <v>0</v>
      </c>
    </row>
    <row r="729" spans="1:255" x14ac:dyDescent="0.2">
      <c r="A729" s="3">
        <v>51</v>
      </c>
      <c r="B729" s="3">
        <f>B678</f>
        <v>1</v>
      </c>
      <c r="C729" s="3">
        <f>A678</f>
        <v>4</v>
      </c>
      <c r="D729" s="3">
        <f>ROW(A678)</f>
        <v>678</v>
      </c>
      <c r="E729" s="3"/>
      <c r="F729" s="3" t="str">
        <f>IF(F678&lt;&gt;"",F678,"")</f>
        <v/>
      </c>
      <c r="G729" s="3" t="str">
        <f>IF(G678&lt;&gt;"",G678,"")</f>
        <v>9. Дверные проемы (коридор, с/у, лестничный марш)</v>
      </c>
      <c r="H729" s="3">
        <v>0</v>
      </c>
      <c r="I729" s="3"/>
      <c r="J729" s="3"/>
      <c r="K729" s="3"/>
      <c r="L729" s="3"/>
      <c r="M729" s="3"/>
      <c r="N729" s="3"/>
      <c r="O729" s="3">
        <f t="shared" ref="O729:T729" si="479">ROUND(AB729,0)</f>
        <v>199669</v>
      </c>
      <c r="P729" s="3">
        <f t="shared" si="479"/>
        <v>198480</v>
      </c>
      <c r="Q729" s="3">
        <f t="shared" si="479"/>
        <v>293</v>
      </c>
      <c r="R729" s="3">
        <f t="shared" si="479"/>
        <v>31</v>
      </c>
      <c r="S729" s="3">
        <f t="shared" si="479"/>
        <v>896</v>
      </c>
      <c r="T729" s="3">
        <f t="shared" si="479"/>
        <v>0</v>
      </c>
      <c r="U729" s="3">
        <f>AH729</f>
        <v>101.94519539999999</v>
      </c>
      <c r="V729" s="3">
        <f>AI729</f>
        <v>2.2795914329999998</v>
      </c>
      <c r="W729" s="3">
        <f>ROUND(AJ729,0)</f>
        <v>2</v>
      </c>
      <c r="X729" s="3">
        <f>ROUND(AK729,0)</f>
        <v>897</v>
      </c>
      <c r="Y729" s="3">
        <f>ROUND(AL729,0)</f>
        <v>471</v>
      </c>
      <c r="Z729" s="3"/>
      <c r="AA729" s="3"/>
      <c r="AB729" s="3">
        <f>ROUND(SUMIF(AA682:AA727,"=53551706",O682:O727),0)</f>
        <v>199669</v>
      </c>
      <c r="AC729" s="3">
        <f>ROUND(SUMIF(AA682:AA727,"=53551706",P682:P727),0)</f>
        <v>198480</v>
      </c>
      <c r="AD729" s="3">
        <f>ROUND(SUMIF(AA682:AA727,"=53551706",Q682:Q727),0)</f>
        <v>293</v>
      </c>
      <c r="AE729" s="3">
        <f>ROUND(SUMIF(AA682:AA727,"=53551706",R682:R727),0)</f>
        <v>31</v>
      </c>
      <c r="AF729" s="3">
        <f>ROUND(SUMIF(AA682:AA727,"=53551706",S682:S727),0)</f>
        <v>896</v>
      </c>
      <c r="AG729" s="3">
        <f>ROUND(SUMIF(AA682:AA727,"=53551706",T682:T727),0)</f>
        <v>0</v>
      </c>
      <c r="AH729" s="3">
        <f>SUMIF(AA682:AA727,"=53551706",U682:U727)</f>
        <v>101.94519539999999</v>
      </c>
      <c r="AI729" s="3">
        <f>SUMIF(AA682:AA727,"=53551706",V682:V727)</f>
        <v>2.2795914329999998</v>
      </c>
      <c r="AJ729" s="3">
        <f>ROUND(SUMIF(AA682:AA727,"=53551706",W682:W727),0)</f>
        <v>2</v>
      </c>
      <c r="AK729" s="3">
        <f>ROUND(SUMIF(AA682:AA727,"=53551706",X682:X727),0)</f>
        <v>897</v>
      </c>
      <c r="AL729" s="3">
        <f>ROUND(SUMIF(AA682:AA727,"=53551706",Y682:Y727),0)</f>
        <v>471</v>
      </c>
      <c r="AM729" s="3"/>
      <c r="AN729" s="3"/>
      <c r="AO729" s="3">
        <f t="shared" ref="AO729:BD729" si="480">ROUND(BX729,0)</f>
        <v>0</v>
      </c>
      <c r="AP729" s="3">
        <f t="shared" si="480"/>
        <v>0</v>
      </c>
      <c r="AQ729" s="3">
        <f t="shared" si="480"/>
        <v>0</v>
      </c>
      <c r="AR729" s="3">
        <f t="shared" si="480"/>
        <v>201037</v>
      </c>
      <c r="AS729" s="3">
        <f t="shared" si="480"/>
        <v>201037</v>
      </c>
      <c r="AT729" s="3">
        <f t="shared" si="480"/>
        <v>0</v>
      </c>
      <c r="AU729" s="3">
        <f t="shared" si="480"/>
        <v>0</v>
      </c>
      <c r="AV729" s="3">
        <f t="shared" si="480"/>
        <v>198480</v>
      </c>
      <c r="AW729" s="3">
        <f t="shared" si="480"/>
        <v>198480</v>
      </c>
      <c r="AX729" s="3">
        <f t="shared" si="480"/>
        <v>0</v>
      </c>
      <c r="AY729" s="3">
        <f t="shared" si="480"/>
        <v>198480</v>
      </c>
      <c r="AZ729" s="3">
        <f t="shared" si="480"/>
        <v>0</v>
      </c>
      <c r="BA729" s="3">
        <f t="shared" si="480"/>
        <v>0</v>
      </c>
      <c r="BB729" s="3">
        <f t="shared" si="480"/>
        <v>0</v>
      </c>
      <c r="BC729" s="3">
        <f t="shared" si="480"/>
        <v>0</v>
      </c>
      <c r="BD729" s="3">
        <f t="shared" si="480"/>
        <v>0</v>
      </c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>
        <f>ROUND(SUMIF(AA682:AA727,"=53551706",FQ682:FQ727),0)</f>
        <v>0</v>
      </c>
      <c r="BY729" s="3">
        <f>ROUND(SUMIF(AA682:AA727,"=53551706",FR682:FR727),0)</f>
        <v>0</v>
      </c>
      <c r="BZ729" s="3">
        <f>ROUND(SUMIF(AA682:AA727,"=53551706",GL682:GL727),0)</f>
        <v>0</v>
      </c>
      <c r="CA729" s="3">
        <f>ROUND(SUMIF(AA682:AA727,"=53551706",GM682:GM727),0)</f>
        <v>201037</v>
      </c>
      <c r="CB729" s="3">
        <f>ROUND(SUMIF(AA682:AA727,"=53551706",GN682:GN727),0)</f>
        <v>201037</v>
      </c>
      <c r="CC729" s="3">
        <f>ROUND(SUMIF(AA682:AA727,"=53551706",GO682:GO727),0)</f>
        <v>0</v>
      </c>
      <c r="CD729" s="3">
        <f>ROUND(SUMIF(AA682:AA727,"=53551706",GP682:GP727),0)</f>
        <v>0</v>
      </c>
      <c r="CE729" s="3">
        <f>AC729-BX729</f>
        <v>198480</v>
      </c>
      <c r="CF729" s="3">
        <f>AC729-BY729</f>
        <v>198480</v>
      </c>
      <c r="CG729" s="3">
        <f>BX729-BZ729</f>
        <v>0</v>
      </c>
      <c r="CH729" s="3">
        <f>AC729-BX729-BY729+BZ729</f>
        <v>198480</v>
      </c>
      <c r="CI729" s="3">
        <f>BY729-BZ729</f>
        <v>0</v>
      </c>
      <c r="CJ729" s="3">
        <f>ROUND(SUMIF(AA682:AA727,"=53551706",GX682:GX727),0)</f>
        <v>0</v>
      </c>
      <c r="CK729" s="3">
        <f>ROUND(SUMIF(AA682:AA727,"=53551706",GY682:GY727),0)</f>
        <v>0</v>
      </c>
      <c r="CL729" s="3">
        <f>ROUND(SUMIF(AA682:AA727,"=53551706",GZ682:GZ727),0)</f>
        <v>0</v>
      </c>
      <c r="CM729" s="3">
        <f>ROUND(SUMIF(AA682:AA727,"=53551706",HD682:HD727),0)</f>
        <v>0</v>
      </c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4">
        <f t="shared" ref="DG729:DL729" si="481">ROUND(DT729,0)</f>
        <v>523023</v>
      </c>
      <c r="DH729" s="4">
        <f t="shared" si="481"/>
        <v>486793</v>
      </c>
      <c r="DI729" s="4">
        <f t="shared" si="481"/>
        <v>4658</v>
      </c>
      <c r="DJ729" s="4">
        <f t="shared" si="481"/>
        <v>1084</v>
      </c>
      <c r="DK729" s="4">
        <f t="shared" si="481"/>
        <v>31572</v>
      </c>
      <c r="DL729" s="4">
        <f t="shared" si="481"/>
        <v>0</v>
      </c>
      <c r="DM729" s="4">
        <f>DZ729</f>
        <v>101.94519539999999</v>
      </c>
      <c r="DN729" s="4">
        <f>EA729</f>
        <v>2.2795914329999998</v>
      </c>
      <c r="DO729" s="4">
        <f>ROUND(EB729,0)</f>
        <v>2</v>
      </c>
      <c r="DP729" s="4">
        <f>ROUND(EC729,0)</f>
        <v>31602</v>
      </c>
      <c r="DQ729" s="4">
        <f>ROUND(ED729,0)</f>
        <v>16599</v>
      </c>
      <c r="DR729" s="4"/>
      <c r="DS729" s="4"/>
      <c r="DT729" s="4">
        <f>ROUND(SUMIF(AA682:AA727,"=53551707",O682:O727),0)</f>
        <v>523023</v>
      </c>
      <c r="DU729" s="4">
        <f>ROUND(SUMIF(AA682:AA727,"=53551707",P682:P727),0)</f>
        <v>486793</v>
      </c>
      <c r="DV729" s="4">
        <f>ROUND(SUMIF(AA682:AA727,"=53551707",Q682:Q727),0)</f>
        <v>4658</v>
      </c>
      <c r="DW729" s="4">
        <f>ROUND(SUMIF(AA682:AA727,"=53551707",R682:R727),0)</f>
        <v>1084</v>
      </c>
      <c r="DX729" s="4">
        <f>ROUND(SUMIF(AA682:AA727,"=53551707",S682:S727),0)</f>
        <v>31572</v>
      </c>
      <c r="DY729" s="4">
        <f>ROUND(SUMIF(AA682:AA727,"=53551707",T682:T727),0)</f>
        <v>0</v>
      </c>
      <c r="DZ729" s="4">
        <f>SUMIF(AA682:AA727,"=53551707",U682:U727)</f>
        <v>101.94519539999999</v>
      </c>
      <c r="EA729" s="4">
        <f>SUMIF(AA682:AA727,"=53551707",V682:V727)</f>
        <v>2.2795914329999998</v>
      </c>
      <c r="EB729" s="4">
        <f>ROUND(SUMIF(AA682:AA727,"=53551707",W682:W727),0)</f>
        <v>2</v>
      </c>
      <c r="EC729" s="4">
        <f>ROUND(SUMIF(AA682:AA727,"=53551707",X682:X727),0)</f>
        <v>31602</v>
      </c>
      <c r="ED729" s="4">
        <f>ROUND(SUMIF(AA682:AA727,"=53551707",Y682:Y727),0)</f>
        <v>16599</v>
      </c>
      <c r="EE729" s="4"/>
      <c r="EF729" s="4"/>
      <c r="EG729" s="4">
        <f t="shared" ref="EG729:EV729" si="482">ROUND(FP729,0)</f>
        <v>0</v>
      </c>
      <c r="EH729" s="4">
        <f t="shared" si="482"/>
        <v>0</v>
      </c>
      <c r="EI729" s="4">
        <f t="shared" si="482"/>
        <v>0</v>
      </c>
      <c r="EJ729" s="4">
        <f t="shared" si="482"/>
        <v>571224</v>
      </c>
      <c r="EK729" s="4">
        <f t="shared" si="482"/>
        <v>571224</v>
      </c>
      <c r="EL729" s="4">
        <f t="shared" si="482"/>
        <v>0</v>
      </c>
      <c r="EM729" s="4">
        <f t="shared" si="482"/>
        <v>0</v>
      </c>
      <c r="EN729" s="4">
        <f t="shared" si="482"/>
        <v>486793</v>
      </c>
      <c r="EO729" s="4">
        <f t="shared" si="482"/>
        <v>486793</v>
      </c>
      <c r="EP729" s="4">
        <f t="shared" si="482"/>
        <v>0</v>
      </c>
      <c r="EQ729" s="4">
        <f t="shared" si="482"/>
        <v>486793</v>
      </c>
      <c r="ER729" s="4">
        <f t="shared" si="482"/>
        <v>0</v>
      </c>
      <c r="ES729" s="4">
        <f t="shared" si="482"/>
        <v>0</v>
      </c>
      <c r="ET729" s="4">
        <f t="shared" si="482"/>
        <v>0</v>
      </c>
      <c r="EU729" s="4">
        <f t="shared" si="482"/>
        <v>0</v>
      </c>
      <c r="EV729" s="4">
        <f t="shared" si="482"/>
        <v>0</v>
      </c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>
        <f>ROUND(SUMIF(AA682:AA727,"=53551707",FQ682:FQ727),0)</f>
        <v>0</v>
      </c>
      <c r="FQ729" s="4">
        <f>ROUND(SUMIF(AA682:AA727,"=53551707",FR682:FR727),0)</f>
        <v>0</v>
      </c>
      <c r="FR729" s="4">
        <f>ROUND(SUMIF(AA682:AA727,"=53551707",GL682:GL727),0)</f>
        <v>0</v>
      </c>
      <c r="FS729" s="4">
        <f>ROUND(SUMIF(AA682:AA727,"=53551707",GM682:GM727),0)</f>
        <v>571224</v>
      </c>
      <c r="FT729" s="4">
        <f>ROUND(SUMIF(AA682:AA727,"=53551707",GN682:GN727),0)</f>
        <v>571224</v>
      </c>
      <c r="FU729" s="4">
        <f>ROUND(SUMIF(AA682:AA727,"=53551707",GO682:GO727),0)</f>
        <v>0</v>
      </c>
      <c r="FV729" s="4">
        <f>ROUND(SUMIF(AA682:AA727,"=53551707",GP682:GP727),0)</f>
        <v>0</v>
      </c>
      <c r="FW729" s="4">
        <f>DU729-FP729</f>
        <v>486793</v>
      </c>
      <c r="FX729" s="4">
        <f>DU729-FQ729</f>
        <v>486793</v>
      </c>
      <c r="FY729" s="4">
        <f>FP729-FR729</f>
        <v>0</v>
      </c>
      <c r="FZ729" s="4">
        <f>DU729-FP729-FQ729+FR729</f>
        <v>486793</v>
      </c>
      <c r="GA729" s="4">
        <f>FQ729-FR729</f>
        <v>0</v>
      </c>
      <c r="GB729" s="4">
        <f>ROUND(SUMIF(AA682:AA727,"=53551707",GX682:GX727),0)</f>
        <v>0</v>
      </c>
      <c r="GC729" s="4">
        <f>ROUND(SUMIF(AA682:AA727,"=53551707",GY682:GY727),0)</f>
        <v>0</v>
      </c>
      <c r="GD729" s="4">
        <f>ROUND(SUMIF(AA682:AA727,"=53551707",GZ682:GZ727),0)</f>
        <v>0</v>
      </c>
      <c r="GE729" s="4">
        <f>ROUND(SUMIF(AA682:AA727,"=53551707",HD682:HD727),0)</f>
        <v>0</v>
      </c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>
        <v>0</v>
      </c>
    </row>
    <row r="731" spans="1:255" x14ac:dyDescent="0.2">
      <c r="A731" s="5">
        <v>50</v>
      </c>
      <c r="B731" s="5">
        <v>0</v>
      </c>
      <c r="C731" s="5">
        <v>0</v>
      </c>
      <c r="D731" s="5">
        <v>1</v>
      </c>
      <c r="E731" s="5">
        <v>201</v>
      </c>
      <c r="F731" s="5">
        <f>ROUND(Source!O729,O731)</f>
        <v>199669</v>
      </c>
      <c r="G731" s="5" t="s">
        <v>249</v>
      </c>
      <c r="H731" s="5" t="s">
        <v>250</v>
      </c>
      <c r="I731" s="5"/>
      <c r="J731" s="5"/>
      <c r="K731" s="5">
        <v>201</v>
      </c>
      <c r="L731" s="5">
        <v>1</v>
      </c>
      <c r="M731" s="5">
        <v>3</v>
      </c>
      <c r="N731" s="5" t="s">
        <v>3</v>
      </c>
      <c r="O731" s="5">
        <v>2</v>
      </c>
      <c r="P731" s="5">
        <f>ROUND(Source!DG729,O731)</f>
        <v>523023</v>
      </c>
      <c r="Q731" s="5"/>
      <c r="R731" s="5"/>
      <c r="S731" s="5"/>
      <c r="T731" s="5"/>
      <c r="U731" s="5"/>
      <c r="V731" s="5"/>
      <c r="W731" s="5">
        <v>199669.03999999998</v>
      </c>
      <c r="X731" s="5">
        <v>1</v>
      </c>
      <c r="Y731" s="5">
        <v>199669.03999999998</v>
      </c>
      <c r="Z731" s="5">
        <v>523023</v>
      </c>
      <c r="AA731" s="5">
        <v>1</v>
      </c>
      <c r="AB731" s="5">
        <v>523023</v>
      </c>
    </row>
    <row r="732" spans="1:255" x14ac:dyDescent="0.2">
      <c r="A732" s="5">
        <v>50</v>
      </c>
      <c r="B732" s="5">
        <v>0</v>
      </c>
      <c r="C732" s="5">
        <v>0</v>
      </c>
      <c r="D732" s="5">
        <v>1</v>
      </c>
      <c r="E732" s="5">
        <v>202</v>
      </c>
      <c r="F732" s="5">
        <f>ROUND(Source!P729,O732)</f>
        <v>198480</v>
      </c>
      <c r="G732" s="5" t="s">
        <v>251</v>
      </c>
      <c r="H732" s="5" t="s">
        <v>252</v>
      </c>
      <c r="I732" s="5"/>
      <c r="J732" s="5"/>
      <c r="K732" s="5">
        <v>202</v>
      </c>
      <c r="L732" s="5">
        <v>2</v>
      </c>
      <c r="M732" s="5">
        <v>3</v>
      </c>
      <c r="N732" s="5" t="s">
        <v>3</v>
      </c>
      <c r="O732" s="5">
        <v>2</v>
      </c>
      <c r="P732" s="5">
        <f>ROUND(Source!DH729,O732)</f>
        <v>486793</v>
      </c>
      <c r="Q732" s="5"/>
      <c r="R732" s="5"/>
      <c r="S732" s="5"/>
      <c r="T732" s="5"/>
      <c r="U732" s="5"/>
      <c r="V732" s="5"/>
      <c r="W732" s="5">
        <v>198480.21</v>
      </c>
      <c r="X732" s="5">
        <v>1</v>
      </c>
      <c r="Y732" s="5">
        <v>198480.21</v>
      </c>
      <c r="Z732" s="5">
        <v>486793</v>
      </c>
      <c r="AA732" s="5">
        <v>1</v>
      </c>
      <c r="AB732" s="5">
        <v>486793</v>
      </c>
    </row>
    <row r="733" spans="1:255" x14ac:dyDescent="0.2">
      <c r="A733" s="5">
        <v>50</v>
      </c>
      <c r="B733" s="5">
        <v>0</v>
      </c>
      <c r="C733" s="5">
        <v>0</v>
      </c>
      <c r="D733" s="5">
        <v>1</v>
      </c>
      <c r="E733" s="5">
        <v>222</v>
      </c>
      <c r="F733" s="5">
        <f>ROUND(Source!AO729,O733)</f>
        <v>0</v>
      </c>
      <c r="G733" s="5" t="s">
        <v>253</v>
      </c>
      <c r="H733" s="5" t="s">
        <v>254</v>
      </c>
      <c r="I733" s="5"/>
      <c r="J733" s="5"/>
      <c r="K733" s="5">
        <v>222</v>
      </c>
      <c r="L733" s="5">
        <v>3</v>
      </c>
      <c r="M733" s="5">
        <v>3</v>
      </c>
      <c r="N733" s="5" t="s">
        <v>3</v>
      </c>
      <c r="O733" s="5">
        <v>2</v>
      </c>
      <c r="P733" s="5">
        <f>ROUND(Source!EG729,O733)</f>
        <v>0</v>
      </c>
      <c r="Q733" s="5"/>
      <c r="R733" s="5"/>
      <c r="S733" s="5"/>
      <c r="T733" s="5"/>
      <c r="U733" s="5"/>
      <c r="V733" s="5"/>
      <c r="W733" s="5">
        <v>0</v>
      </c>
      <c r="X733" s="5">
        <v>1</v>
      </c>
      <c r="Y733" s="5">
        <v>0</v>
      </c>
      <c r="Z733" s="5">
        <v>0</v>
      </c>
      <c r="AA733" s="5">
        <v>1</v>
      </c>
      <c r="AB733" s="5">
        <v>0</v>
      </c>
    </row>
    <row r="734" spans="1:255" x14ac:dyDescent="0.2">
      <c r="A734" s="5">
        <v>50</v>
      </c>
      <c r="B734" s="5">
        <v>0</v>
      </c>
      <c r="C734" s="5">
        <v>0</v>
      </c>
      <c r="D734" s="5">
        <v>1</v>
      </c>
      <c r="E734" s="5">
        <v>225</v>
      </c>
      <c r="F734" s="5">
        <f>ROUND(Source!AV729,O734)</f>
        <v>198480</v>
      </c>
      <c r="G734" s="5" t="s">
        <v>255</v>
      </c>
      <c r="H734" s="5" t="s">
        <v>256</v>
      </c>
      <c r="I734" s="5"/>
      <c r="J734" s="5"/>
      <c r="K734" s="5">
        <v>225</v>
      </c>
      <c r="L734" s="5">
        <v>4</v>
      </c>
      <c r="M734" s="5">
        <v>3</v>
      </c>
      <c r="N734" s="5" t="s">
        <v>3</v>
      </c>
      <c r="O734" s="5">
        <v>2</v>
      </c>
      <c r="P734" s="5">
        <f>ROUND(Source!EN729,O734)</f>
        <v>486793</v>
      </c>
      <c r="Q734" s="5"/>
      <c r="R734" s="5"/>
      <c r="S734" s="5"/>
      <c r="T734" s="5"/>
      <c r="U734" s="5"/>
      <c r="V734" s="5"/>
      <c r="W734" s="5">
        <v>198480.21</v>
      </c>
      <c r="X734" s="5">
        <v>1</v>
      </c>
      <c r="Y734" s="5">
        <v>198480.21</v>
      </c>
      <c r="Z734" s="5">
        <v>486793</v>
      </c>
      <c r="AA734" s="5">
        <v>1</v>
      </c>
      <c r="AB734" s="5">
        <v>486793</v>
      </c>
    </row>
    <row r="735" spans="1:255" x14ac:dyDescent="0.2">
      <c r="A735" s="5">
        <v>50</v>
      </c>
      <c r="B735" s="5">
        <v>0</v>
      </c>
      <c r="C735" s="5">
        <v>0</v>
      </c>
      <c r="D735" s="5">
        <v>1</v>
      </c>
      <c r="E735" s="5">
        <v>226</v>
      </c>
      <c r="F735" s="5">
        <f>ROUND(Source!AW729,O735)</f>
        <v>198480</v>
      </c>
      <c r="G735" s="5" t="s">
        <v>257</v>
      </c>
      <c r="H735" s="5" t="s">
        <v>258</v>
      </c>
      <c r="I735" s="5"/>
      <c r="J735" s="5"/>
      <c r="K735" s="5">
        <v>226</v>
      </c>
      <c r="L735" s="5">
        <v>5</v>
      </c>
      <c r="M735" s="5">
        <v>3</v>
      </c>
      <c r="N735" s="5" t="s">
        <v>3</v>
      </c>
      <c r="O735" s="5">
        <v>2</v>
      </c>
      <c r="P735" s="5">
        <f>ROUND(Source!EO729,O735)</f>
        <v>486793</v>
      </c>
      <c r="Q735" s="5"/>
      <c r="R735" s="5"/>
      <c r="S735" s="5"/>
      <c r="T735" s="5"/>
      <c r="U735" s="5"/>
      <c r="V735" s="5"/>
      <c r="W735" s="5">
        <v>198480.21</v>
      </c>
      <c r="X735" s="5">
        <v>1</v>
      </c>
      <c r="Y735" s="5">
        <v>198480.21</v>
      </c>
      <c r="Z735" s="5">
        <v>486793</v>
      </c>
      <c r="AA735" s="5">
        <v>1</v>
      </c>
      <c r="AB735" s="5">
        <v>486793</v>
      </c>
    </row>
    <row r="736" spans="1:255" x14ac:dyDescent="0.2">
      <c r="A736" s="5">
        <v>50</v>
      </c>
      <c r="B736" s="5">
        <v>0</v>
      </c>
      <c r="C736" s="5">
        <v>0</v>
      </c>
      <c r="D736" s="5">
        <v>1</v>
      </c>
      <c r="E736" s="5">
        <v>227</v>
      </c>
      <c r="F736" s="5">
        <f>ROUND(Source!AX729,O736)</f>
        <v>0</v>
      </c>
      <c r="G736" s="5" t="s">
        <v>259</v>
      </c>
      <c r="H736" s="5" t="s">
        <v>260</v>
      </c>
      <c r="I736" s="5"/>
      <c r="J736" s="5"/>
      <c r="K736" s="5">
        <v>227</v>
      </c>
      <c r="L736" s="5">
        <v>6</v>
      </c>
      <c r="M736" s="5">
        <v>3</v>
      </c>
      <c r="N736" s="5" t="s">
        <v>3</v>
      </c>
      <c r="O736" s="5">
        <v>2</v>
      </c>
      <c r="P736" s="5">
        <f>ROUND(Source!EP729,O736)</f>
        <v>0</v>
      </c>
      <c r="Q736" s="5"/>
      <c r="R736" s="5"/>
      <c r="S736" s="5"/>
      <c r="T736" s="5"/>
      <c r="U736" s="5"/>
      <c r="V736" s="5"/>
      <c r="W736" s="5">
        <v>0</v>
      </c>
      <c r="X736" s="5">
        <v>1</v>
      </c>
      <c r="Y736" s="5">
        <v>0</v>
      </c>
      <c r="Z736" s="5">
        <v>0</v>
      </c>
      <c r="AA736" s="5">
        <v>1</v>
      </c>
      <c r="AB736" s="5">
        <v>0</v>
      </c>
    </row>
    <row r="737" spans="1:28" x14ac:dyDescent="0.2">
      <c r="A737" s="5">
        <v>50</v>
      </c>
      <c r="B737" s="5">
        <v>0</v>
      </c>
      <c r="C737" s="5">
        <v>0</v>
      </c>
      <c r="D737" s="5">
        <v>1</v>
      </c>
      <c r="E737" s="5">
        <v>228</v>
      </c>
      <c r="F737" s="5">
        <f>ROUND(Source!AY729,O737)</f>
        <v>198480</v>
      </c>
      <c r="G737" s="5" t="s">
        <v>261</v>
      </c>
      <c r="H737" s="5" t="s">
        <v>262</v>
      </c>
      <c r="I737" s="5"/>
      <c r="J737" s="5"/>
      <c r="K737" s="5">
        <v>228</v>
      </c>
      <c r="L737" s="5">
        <v>7</v>
      </c>
      <c r="M737" s="5">
        <v>3</v>
      </c>
      <c r="N737" s="5" t="s">
        <v>3</v>
      </c>
      <c r="O737" s="5">
        <v>2</v>
      </c>
      <c r="P737" s="5">
        <f>ROUND(Source!EQ729,O737)</f>
        <v>486793</v>
      </c>
      <c r="Q737" s="5"/>
      <c r="R737" s="5"/>
      <c r="S737" s="5"/>
      <c r="T737" s="5"/>
      <c r="U737" s="5"/>
      <c r="V737" s="5"/>
      <c r="W737" s="5">
        <v>198480.21</v>
      </c>
      <c r="X737" s="5">
        <v>1</v>
      </c>
      <c r="Y737" s="5">
        <v>198480.21</v>
      </c>
      <c r="Z737" s="5">
        <v>486793</v>
      </c>
      <c r="AA737" s="5">
        <v>1</v>
      </c>
      <c r="AB737" s="5">
        <v>486793</v>
      </c>
    </row>
    <row r="738" spans="1:28" x14ac:dyDescent="0.2">
      <c r="A738" s="5">
        <v>50</v>
      </c>
      <c r="B738" s="5">
        <v>0</v>
      </c>
      <c r="C738" s="5">
        <v>0</v>
      </c>
      <c r="D738" s="5">
        <v>1</v>
      </c>
      <c r="E738" s="5">
        <v>216</v>
      </c>
      <c r="F738" s="5">
        <f>ROUND(Source!AP729,O738)</f>
        <v>0</v>
      </c>
      <c r="G738" s="5" t="s">
        <v>263</v>
      </c>
      <c r="H738" s="5" t="s">
        <v>264</v>
      </c>
      <c r="I738" s="5"/>
      <c r="J738" s="5"/>
      <c r="K738" s="5">
        <v>216</v>
      </c>
      <c r="L738" s="5">
        <v>8</v>
      </c>
      <c r="M738" s="5">
        <v>3</v>
      </c>
      <c r="N738" s="5" t="s">
        <v>3</v>
      </c>
      <c r="O738" s="5">
        <v>2</v>
      </c>
      <c r="P738" s="5">
        <f>ROUND(Source!EH729,O738)</f>
        <v>0</v>
      </c>
      <c r="Q738" s="5"/>
      <c r="R738" s="5"/>
      <c r="S738" s="5"/>
      <c r="T738" s="5"/>
      <c r="U738" s="5"/>
      <c r="V738" s="5"/>
      <c r="W738" s="5">
        <v>0</v>
      </c>
      <c r="X738" s="5">
        <v>1</v>
      </c>
      <c r="Y738" s="5">
        <v>0</v>
      </c>
      <c r="Z738" s="5">
        <v>0</v>
      </c>
      <c r="AA738" s="5">
        <v>1</v>
      </c>
      <c r="AB738" s="5">
        <v>0</v>
      </c>
    </row>
    <row r="739" spans="1:28" x14ac:dyDescent="0.2">
      <c r="A739" s="5">
        <v>50</v>
      </c>
      <c r="B739" s="5">
        <v>0</v>
      </c>
      <c r="C739" s="5">
        <v>0</v>
      </c>
      <c r="D739" s="5">
        <v>1</v>
      </c>
      <c r="E739" s="5">
        <v>223</v>
      </c>
      <c r="F739" s="5">
        <f>ROUND(Source!AQ729,O739)</f>
        <v>0</v>
      </c>
      <c r="G739" s="5" t="s">
        <v>265</v>
      </c>
      <c r="H739" s="5" t="s">
        <v>266</v>
      </c>
      <c r="I739" s="5"/>
      <c r="J739" s="5"/>
      <c r="K739" s="5">
        <v>223</v>
      </c>
      <c r="L739" s="5">
        <v>9</v>
      </c>
      <c r="M739" s="5">
        <v>3</v>
      </c>
      <c r="N739" s="5" t="s">
        <v>3</v>
      </c>
      <c r="O739" s="5">
        <v>2</v>
      </c>
      <c r="P739" s="5">
        <f>ROUND(Source!EI729,O739)</f>
        <v>0</v>
      </c>
      <c r="Q739" s="5"/>
      <c r="R739" s="5"/>
      <c r="S739" s="5"/>
      <c r="T739" s="5"/>
      <c r="U739" s="5"/>
      <c r="V739" s="5"/>
      <c r="W739" s="5">
        <v>0</v>
      </c>
      <c r="X739" s="5">
        <v>1</v>
      </c>
      <c r="Y739" s="5">
        <v>0</v>
      </c>
      <c r="Z739" s="5">
        <v>0</v>
      </c>
      <c r="AA739" s="5">
        <v>1</v>
      </c>
      <c r="AB739" s="5">
        <v>0</v>
      </c>
    </row>
    <row r="740" spans="1:28" x14ac:dyDescent="0.2">
      <c r="A740" s="5">
        <v>50</v>
      </c>
      <c r="B740" s="5">
        <v>0</v>
      </c>
      <c r="C740" s="5">
        <v>0</v>
      </c>
      <c r="D740" s="5">
        <v>1</v>
      </c>
      <c r="E740" s="5">
        <v>229</v>
      </c>
      <c r="F740" s="5">
        <f>ROUND(Source!AZ729,O740)</f>
        <v>0</v>
      </c>
      <c r="G740" s="5" t="s">
        <v>267</v>
      </c>
      <c r="H740" s="5" t="s">
        <v>268</v>
      </c>
      <c r="I740" s="5"/>
      <c r="J740" s="5"/>
      <c r="K740" s="5">
        <v>229</v>
      </c>
      <c r="L740" s="5">
        <v>10</v>
      </c>
      <c r="M740" s="5">
        <v>3</v>
      </c>
      <c r="N740" s="5" t="s">
        <v>3</v>
      </c>
      <c r="O740" s="5">
        <v>2</v>
      </c>
      <c r="P740" s="5">
        <f>ROUND(Source!ER729,O740)</f>
        <v>0</v>
      </c>
      <c r="Q740" s="5"/>
      <c r="R740" s="5"/>
      <c r="S740" s="5"/>
      <c r="T740" s="5"/>
      <c r="U740" s="5"/>
      <c r="V740" s="5"/>
      <c r="W740" s="5">
        <v>0</v>
      </c>
      <c r="X740" s="5">
        <v>1</v>
      </c>
      <c r="Y740" s="5">
        <v>0</v>
      </c>
      <c r="Z740" s="5">
        <v>0</v>
      </c>
      <c r="AA740" s="5">
        <v>1</v>
      </c>
      <c r="AB740" s="5">
        <v>0</v>
      </c>
    </row>
    <row r="741" spans="1:28" x14ac:dyDescent="0.2">
      <c r="A741" s="5">
        <v>50</v>
      </c>
      <c r="B741" s="5">
        <v>0</v>
      </c>
      <c r="C741" s="5">
        <v>0</v>
      </c>
      <c r="D741" s="5">
        <v>1</v>
      </c>
      <c r="E741" s="5">
        <v>203</v>
      </c>
      <c r="F741" s="5">
        <f>ROUND(Source!Q729,O741)</f>
        <v>293</v>
      </c>
      <c r="G741" s="5" t="s">
        <v>269</v>
      </c>
      <c r="H741" s="5" t="s">
        <v>270</v>
      </c>
      <c r="I741" s="5"/>
      <c r="J741" s="5"/>
      <c r="K741" s="5">
        <v>203</v>
      </c>
      <c r="L741" s="5">
        <v>11</v>
      </c>
      <c r="M741" s="5">
        <v>3</v>
      </c>
      <c r="N741" s="5" t="s">
        <v>3</v>
      </c>
      <c r="O741" s="5">
        <v>2</v>
      </c>
      <c r="P741" s="5">
        <f>ROUND(Source!DI729,O741)</f>
        <v>4658</v>
      </c>
      <c r="Q741" s="5"/>
      <c r="R741" s="5"/>
      <c r="S741" s="5"/>
      <c r="T741" s="5"/>
      <c r="U741" s="5"/>
      <c r="V741" s="5"/>
      <c r="W741" s="5">
        <v>292.89000000000004</v>
      </c>
      <c r="X741" s="5">
        <v>1</v>
      </c>
      <c r="Y741" s="5">
        <v>292.89000000000004</v>
      </c>
      <c r="Z741" s="5">
        <v>4658</v>
      </c>
      <c r="AA741" s="5">
        <v>1</v>
      </c>
      <c r="AB741" s="5">
        <v>4658</v>
      </c>
    </row>
    <row r="742" spans="1:28" x14ac:dyDescent="0.2">
      <c r="A742" s="5">
        <v>50</v>
      </c>
      <c r="B742" s="5">
        <v>0</v>
      </c>
      <c r="C742" s="5">
        <v>0</v>
      </c>
      <c r="D742" s="5">
        <v>1</v>
      </c>
      <c r="E742" s="5">
        <v>231</v>
      </c>
      <c r="F742" s="5">
        <f>ROUND(Source!BB729,O742)</f>
        <v>0</v>
      </c>
      <c r="G742" s="5" t="s">
        <v>271</v>
      </c>
      <c r="H742" s="5" t="s">
        <v>272</v>
      </c>
      <c r="I742" s="5"/>
      <c r="J742" s="5"/>
      <c r="K742" s="5">
        <v>231</v>
      </c>
      <c r="L742" s="5">
        <v>12</v>
      </c>
      <c r="M742" s="5">
        <v>3</v>
      </c>
      <c r="N742" s="5" t="s">
        <v>3</v>
      </c>
      <c r="O742" s="5">
        <v>2</v>
      </c>
      <c r="P742" s="5">
        <f>ROUND(Source!ET729,O742)</f>
        <v>0</v>
      </c>
      <c r="Q742" s="5"/>
      <c r="R742" s="5"/>
      <c r="S742" s="5"/>
      <c r="T742" s="5"/>
      <c r="U742" s="5"/>
      <c r="V742" s="5"/>
      <c r="W742" s="5">
        <v>0</v>
      </c>
      <c r="X742" s="5">
        <v>1</v>
      </c>
      <c r="Y742" s="5">
        <v>0</v>
      </c>
      <c r="Z742" s="5">
        <v>0</v>
      </c>
      <c r="AA742" s="5">
        <v>1</v>
      </c>
      <c r="AB742" s="5">
        <v>0</v>
      </c>
    </row>
    <row r="743" spans="1:28" x14ac:dyDescent="0.2">
      <c r="A743" s="5">
        <v>50</v>
      </c>
      <c r="B743" s="5">
        <v>0</v>
      </c>
      <c r="C743" s="5">
        <v>0</v>
      </c>
      <c r="D743" s="5">
        <v>1</v>
      </c>
      <c r="E743" s="5">
        <v>204</v>
      </c>
      <c r="F743" s="5">
        <f>ROUND(Source!R729,O743)</f>
        <v>31</v>
      </c>
      <c r="G743" s="5" t="s">
        <v>273</v>
      </c>
      <c r="H743" s="5" t="s">
        <v>274</v>
      </c>
      <c r="I743" s="5"/>
      <c r="J743" s="5"/>
      <c r="K743" s="5">
        <v>204</v>
      </c>
      <c r="L743" s="5">
        <v>13</v>
      </c>
      <c r="M743" s="5">
        <v>3</v>
      </c>
      <c r="N743" s="5" t="s">
        <v>3</v>
      </c>
      <c r="O743" s="5">
        <v>2</v>
      </c>
      <c r="P743" s="5">
        <f>ROUND(Source!DJ729,O743)</f>
        <v>1084</v>
      </c>
      <c r="Q743" s="5"/>
      <c r="R743" s="5"/>
      <c r="S743" s="5"/>
      <c r="T743" s="5"/>
      <c r="U743" s="5"/>
      <c r="V743" s="5"/>
      <c r="W743" s="5">
        <v>30.770000000000003</v>
      </c>
      <c r="X743" s="5">
        <v>1</v>
      </c>
      <c r="Y743" s="5">
        <v>30.770000000000003</v>
      </c>
      <c r="Z743" s="5">
        <v>1084</v>
      </c>
      <c r="AA743" s="5">
        <v>1</v>
      </c>
      <c r="AB743" s="5">
        <v>1084</v>
      </c>
    </row>
    <row r="744" spans="1:28" x14ac:dyDescent="0.2">
      <c r="A744" s="5">
        <v>50</v>
      </c>
      <c r="B744" s="5">
        <v>0</v>
      </c>
      <c r="C744" s="5">
        <v>0</v>
      </c>
      <c r="D744" s="5">
        <v>1</v>
      </c>
      <c r="E744" s="5">
        <v>205</v>
      </c>
      <c r="F744" s="5">
        <f>ROUND(Source!S729,O744)</f>
        <v>896</v>
      </c>
      <c r="G744" s="5" t="s">
        <v>275</v>
      </c>
      <c r="H744" s="5" t="s">
        <v>276</v>
      </c>
      <c r="I744" s="5"/>
      <c r="J744" s="5"/>
      <c r="K744" s="5">
        <v>205</v>
      </c>
      <c r="L744" s="5">
        <v>14</v>
      </c>
      <c r="M744" s="5">
        <v>3</v>
      </c>
      <c r="N744" s="5" t="s">
        <v>3</v>
      </c>
      <c r="O744" s="5">
        <v>2</v>
      </c>
      <c r="P744" s="5">
        <f>ROUND(Source!DK729,O744)</f>
        <v>31572</v>
      </c>
      <c r="Q744" s="5"/>
      <c r="R744" s="5"/>
      <c r="S744" s="5"/>
      <c r="T744" s="5"/>
      <c r="U744" s="5"/>
      <c r="V744" s="5"/>
      <c r="W744" s="5">
        <v>895.94</v>
      </c>
      <c r="X744" s="5">
        <v>1</v>
      </c>
      <c r="Y744" s="5">
        <v>895.94</v>
      </c>
      <c r="Z744" s="5">
        <v>31572</v>
      </c>
      <c r="AA744" s="5">
        <v>1</v>
      </c>
      <c r="AB744" s="5">
        <v>31572</v>
      </c>
    </row>
    <row r="745" spans="1:28" x14ac:dyDescent="0.2">
      <c r="A745" s="5">
        <v>50</v>
      </c>
      <c r="B745" s="5">
        <v>0</v>
      </c>
      <c r="C745" s="5">
        <v>0</v>
      </c>
      <c r="D745" s="5">
        <v>1</v>
      </c>
      <c r="E745" s="5">
        <v>232</v>
      </c>
      <c r="F745" s="5">
        <f>ROUND(Source!BC729,O745)</f>
        <v>0</v>
      </c>
      <c r="G745" s="5" t="s">
        <v>277</v>
      </c>
      <c r="H745" s="5" t="s">
        <v>278</v>
      </c>
      <c r="I745" s="5"/>
      <c r="J745" s="5"/>
      <c r="K745" s="5">
        <v>232</v>
      </c>
      <c r="L745" s="5">
        <v>15</v>
      </c>
      <c r="M745" s="5">
        <v>3</v>
      </c>
      <c r="N745" s="5" t="s">
        <v>3</v>
      </c>
      <c r="O745" s="5">
        <v>2</v>
      </c>
      <c r="P745" s="5">
        <f>ROUND(Source!EU729,O745)</f>
        <v>0</v>
      </c>
      <c r="Q745" s="5"/>
      <c r="R745" s="5"/>
      <c r="S745" s="5"/>
      <c r="T745" s="5"/>
      <c r="U745" s="5"/>
      <c r="V745" s="5"/>
      <c r="W745" s="5">
        <v>0</v>
      </c>
      <c r="X745" s="5">
        <v>1</v>
      </c>
      <c r="Y745" s="5">
        <v>0</v>
      </c>
      <c r="Z745" s="5">
        <v>0</v>
      </c>
      <c r="AA745" s="5">
        <v>1</v>
      </c>
      <c r="AB745" s="5">
        <v>0</v>
      </c>
    </row>
    <row r="746" spans="1:28" x14ac:dyDescent="0.2">
      <c r="A746" s="5">
        <v>50</v>
      </c>
      <c r="B746" s="5">
        <v>0</v>
      </c>
      <c r="C746" s="5">
        <v>0</v>
      </c>
      <c r="D746" s="5">
        <v>1</v>
      </c>
      <c r="E746" s="5">
        <v>214</v>
      </c>
      <c r="F746" s="5">
        <f>ROUND(Source!AS729,O746)</f>
        <v>201037</v>
      </c>
      <c r="G746" s="5" t="s">
        <v>279</v>
      </c>
      <c r="H746" s="5" t="s">
        <v>280</v>
      </c>
      <c r="I746" s="5"/>
      <c r="J746" s="5"/>
      <c r="K746" s="5">
        <v>214</v>
      </c>
      <c r="L746" s="5">
        <v>16</v>
      </c>
      <c r="M746" s="5">
        <v>3</v>
      </c>
      <c r="N746" s="5" t="s">
        <v>3</v>
      </c>
      <c r="O746" s="5">
        <v>2</v>
      </c>
      <c r="P746" s="5">
        <f>ROUND(Source!EK729,O746)</f>
        <v>571224</v>
      </c>
      <c r="Q746" s="5"/>
      <c r="R746" s="5"/>
      <c r="S746" s="5"/>
      <c r="T746" s="5"/>
      <c r="U746" s="5"/>
      <c r="V746" s="5"/>
      <c r="W746" s="5">
        <v>201036.89</v>
      </c>
      <c r="X746" s="5">
        <v>1</v>
      </c>
      <c r="Y746" s="5">
        <v>201036.89</v>
      </c>
      <c r="Z746" s="5">
        <v>571224</v>
      </c>
      <c r="AA746" s="5">
        <v>1</v>
      </c>
      <c r="AB746" s="5">
        <v>571224</v>
      </c>
    </row>
    <row r="747" spans="1:28" x14ac:dyDescent="0.2">
      <c r="A747" s="5">
        <v>50</v>
      </c>
      <c r="B747" s="5">
        <v>0</v>
      </c>
      <c r="C747" s="5">
        <v>0</v>
      </c>
      <c r="D747" s="5">
        <v>1</v>
      </c>
      <c r="E747" s="5">
        <v>215</v>
      </c>
      <c r="F747" s="5">
        <f>ROUND(Source!AT729,O747)</f>
        <v>0</v>
      </c>
      <c r="G747" s="5" t="s">
        <v>281</v>
      </c>
      <c r="H747" s="5" t="s">
        <v>282</v>
      </c>
      <c r="I747" s="5"/>
      <c r="J747" s="5"/>
      <c r="K747" s="5">
        <v>215</v>
      </c>
      <c r="L747" s="5">
        <v>17</v>
      </c>
      <c r="M747" s="5">
        <v>3</v>
      </c>
      <c r="N747" s="5" t="s">
        <v>3</v>
      </c>
      <c r="O747" s="5">
        <v>2</v>
      </c>
      <c r="P747" s="5">
        <f>ROUND(Source!EL729,O747)</f>
        <v>0</v>
      </c>
      <c r="Q747" s="5"/>
      <c r="R747" s="5"/>
      <c r="S747" s="5"/>
      <c r="T747" s="5"/>
      <c r="U747" s="5"/>
      <c r="V747" s="5"/>
      <c r="W747" s="5">
        <v>0</v>
      </c>
      <c r="X747" s="5">
        <v>1</v>
      </c>
      <c r="Y747" s="5">
        <v>0</v>
      </c>
      <c r="Z747" s="5">
        <v>0</v>
      </c>
      <c r="AA747" s="5">
        <v>1</v>
      </c>
      <c r="AB747" s="5">
        <v>0</v>
      </c>
    </row>
    <row r="748" spans="1:28" x14ac:dyDescent="0.2">
      <c r="A748" s="5">
        <v>50</v>
      </c>
      <c r="B748" s="5">
        <v>0</v>
      </c>
      <c r="C748" s="5">
        <v>0</v>
      </c>
      <c r="D748" s="5">
        <v>1</v>
      </c>
      <c r="E748" s="5">
        <v>217</v>
      </c>
      <c r="F748" s="5">
        <f>ROUND(Source!AU729,O748)</f>
        <v>0</v>
      </c>
      <c r="G748" s="5" t="s">
        <v>283</v>
      </c>
      <c r="H748" s="5" t="s">
        <v>284</v>
      </c>
      <c r="I748" s="5"/>
      <c r="J748" s="5"/>
      <c r="K748" s="5">
        <v>217</v>
      </c>
      <c r="L748" s="5">
        <v>18</v>
      </c>
      <c r="M748" s="5">
        <v>3</v>
      </c>
      <c r="N748" s="5" t="s">
        <v>3</v>
      </c>
      <c r="O748" s="5">
        <v>2</v>
      </c>
      <c r="P748" s="5">
        <f>ROUND(Source!EM729,O748)</f>
        <v>0</v>
      </c>
      <c r="Q748" s="5"/>
      <c r="R748" s="5"/>
      <c r="S748" s="5"/>
      <c r="T748" s="5"/>
      <c r="U748" s="5"/>
      <c r="V748" s="5"/>
      <c r="W748" s="5">
        <v>0</v>
      </c>
      <c r="X748" s="5">
        <v>1</v>
      </c>
      <c r="Y748" s="5">
        <v>0</v>
      </c>
      <c r="Z748" s="5">
        <v>0</v>
      </c>
      <c r="AA748" s="5">
        <v>1</v>
      </c>
      <c r="AB748" s="5">
        <v>0</v>
      </c>
    </row>
    <row r="749" spans="1:28" x14ac:dyDescent="0.2">
      <c r="A749" s="5">
        <v>50</v>
      </c>
      <c r="B749" s="5">
        <v>0</v>
      </c>
      <c r="C749" s="5">
        <v>0</v>
      </c>
      <c r="D749" s="5">
        <v>1</v>
      </c>
      <c r="E749" s="5">
        <v>230</v>
      </c>
      <c r="F749" s="5">
        <f>ROUND(Source!BA729,O749)</f>
        <v>0</v>
      </c>
      <c r="G749" s="5" t="s">
        <v>285</v>
      </c>
      <c r="H749" s="5" t="s">
        <v>286</v>
      </c>
      <c r="I749" s="5"/>
      <c r="J749" s="5"/>
      <c r="K749" s="5">
        <v>230</v>
      </c>
      <c r="L749" s="5">
        <v>19</v>
      </c>
      <c r="M749" s="5">
        <v>3</v>
      </c>
      <c r="N749" s="5" t="s">
        <v>3</v>
      </c>
      <c r="O749" s="5">
        <v>2</v>
      </c>
      <c r="P749" s="5">
        <f>ROUND(Source!ES729,O749)</f>
        <v>0</v>
      </c>
      <c r="Q749" s="5"/>
      <c r="R749" s="5"/>
      <c r="S749" s="5"/>
      <c r="T749" s="5"/>
      <c r="U749" s="5"/>
      <c r="V749" s="5"/>
      <c r="W749" s="5">
        <v>0</v>
      </c>
      <c r="X749" s="5">
        <v>1</v>
      </c>
      <c r="Y749" s="5">
        <v>0</v>
      </c>
      <c r="Z749" s="5">
        <v>0</v>
      </c>
      <c r="AA749" s="5">
        <v>1</v>
      </c>
      <c r="AB749" s="5">
        <v>0</v>
      </c>
    </row>
    <row r="750" spans="1:28" x14ac:dyDescent="0.2">
      <c r="A750" s="5">
        <v>50</v>
      </c>
      <c r="B750" s="5">
        <v>0</v>
      </c>
      <c r="C750" s="5">
        <v>0</v>
      </c>
      <c r="D750" s="5">
        <v>1</v>
      </c>
      <c r="E750" s="5">
        <v>206</v>
      </c>
      <c r="F750" s="5">
        <f>ROUND(Source!T729,O750)</f>
        <v>0</v>
      </c>
      <c r="G750" s="5" t="s">
        <v>287</v>
      </c>
      <c r="H750" s="5" t="s">
        <v>288</v>
      </c>
      <c r="I750" s="5"/>
      <c r="J750" s="5"/>
      <c r="K750" s="5">
        <v>206</v>
      </c>
      <c r="L750" s="5">
        <v>20</v>
      </c>
      <c r="M750" s="5">
        <v>3</v>
      </c>
      <c r="N750" s="5" t="s">
        <v>3</v>
      </c>
      <c r="O750" s="5">
        <v>2</v>
      </c>
      <c r="P750" s="5">
        <f>ROUND(Source!DL729,O750)</f>
        <v>0</v>
      </c>
      <c r="Q750" s="5"/>
      <c r="R750" s="5"/>
      <c r="S750" s="5"/>
      <c r="T750" s="5"/>
      <c r="U750" s="5"/>
      <c r="V750" s="5"/>
      <c r="W750" s="5">
        <v>0</v>
      </c>
      <c r="X750" s="5">
        <v>1</v>
      </c>
      <c r="Y750" s="5">
        <v>0</v>
      </c>
      <c r="Z750" s="5">
        <v>0</v>
      </c>
      <c r="AA750" s="5">
        <v>1</v>
      </c>
      <c r="AB750" s="5">
        <v>0</v>
      </c>
    </row>
    <row r="751" spans="1:28" x14ac:dyDescent="0.2">
      <c r="A751" s="5">
        <v>50</v>
      </c>
      <c r="B751" s="5">
        <v>0</v>
      </c>
      <c r="C751" s="5">
        <v>0</v>
      </c>
      <c r="D751" s="5">
        <v>1</v>
      </c>
      <c r="E751" s="5">
        <v>207</v>
      </c>
      <c r="F751" s="5">
        <f>Source!U729</f>
        <v>101.94519539999999</v>
      </c>
      <c r="G751" s="5" t="s">
        <v>289</v>
      </c>
      <c r="H751" s="5" t="s">
        <v>290</v>
      </c>
      <c r="I751" s="5"/>
      <c r="J751" s="5"/>
      <c r="K751" s="5">
        <v>207</v>
      </c>
      <c r="L751" s="5">
        <v>21</v>
      </c>
      <c r="M751" s="5">
        <v>3</v>
      </c>
      <c r="N751" s="5" t="s">
        <v>3</v>
      </c>
      <c r="O751" s="5">
        <v>-1</v>
      </c>
      <c r="P751" s="5">
        <f>Source!DM729</f>
        <v>101.94519539999999</v>
      </c>
      <c r="Q751" s="5"/>
      <c r="R751" s="5"/>
      <c r="S751" s="5"/>
      <c r="T751" s="5"/>
      <c r="U751" s="5"/>
      <c r="V751" s="5"/>
      <c r="W751" s="5">
        <v>101.9451954</v>
      </c>
      <c r="X751" s="5">
        <v>1</v>
      </c>
      <c r="Y751" s="5">
        <v>101.9451954</v>
      </c>
      <c r="Z751" s="5">
        <v>101.9451954</v>
      </c>
      <c r="AA751" s="5">
        <v>1</v>
      </c>
      <c r="AB751" s="5">
        <v>101.9451954</v>
      </c>
    </row>
    <row r="752" spans="1:28" x14ac:dyDescent="0.2">
      <c r="A752" s="5">
        <v>50</v>
      </c>
      <c r="B752" s="5">
        <v>0</v>
      </c>
      <c r="C752" s="5">
        <v>0</v>
      </c>
      <c r="D752" s="5">
        <v>1</v>
      </c>
      <c r="E752" s="5">
        <v>208</v>
      </c>
      <c r="F752" s="5">
        <f>Source!V729</f>
        <v>2.2795914329999998</v>
      </c>
      <c r="G752" s="5" t="s">
        <v>291</v>
      </c>
      <c r="H752" s="5" t="s">
        <v>292</v>
      </c>
      <c r="I752" s="5"/>
      <c r="J752" s="5"/>
      <c r="K752" s="5">
        <v>208</v>
      </c>
      <c r="L752" s="5">
        <v>22</v>
      </c>
      <c r="M752" s="5">
        <v>3</v>
      </c>
      <c r="N752" s="5" t="s">
        <v>3</v>
      </c>
      <c r="O752" s="5">
        <v>-1</v>
      </c>
      <c r="P752" s="5">
        <f>Source!DN729</f>
        <v>2.2795914329999998</v>
      </c>
      <c r="Q752" s="5"/>
      <c r="R752" s="5"/>
      <c r="S752" s="5"/>
      <c r="T752" s="5"/>
      <c r="U752" s="5"/>
      <c r="V752" s="5"/>
      <c r="W752" s="5">
        <v>2.2795914000000002</v>
      </c>
      <c r="X752" s="5">
        <v>1</v>
      </c>
      <c r="Y752" s="5">
        <v>2.2795914000000002</v>
      </c>
      <c r="Z752" s="5">
        <v>2.2795914000000002</v>
      </c>
      <c r="AA752" s="5">
        <v>1</v>
      </c>
      <c r="AB752" s="5">
        <v>2.2795914000000002</v>
      </c>
    </row>
    <row r="753" spans="1:255" x14ac:dyDescent="0.2">
      <c r="A753" s="5">
        <v>50</v>
      </c>
      <c r="B753" s="5">
        <v>0</v>
      </c>
      <c r="C753" s="5">
        <v>0</v>
      </c>
      <c r="D753" s="5">
        <v>1</v>
      </c>
      <c r="E753" s="5">
        <v>209</v>
      </c>
      <c r="F753" s="5">
        <f>ROUND(Source!W729,O753)</f>
        <v>2</v>
      </c>
      <c r="G753" s="5" t="s">
        <v>293</v>
      </c>
      <c r="H753" s="5" t="s">
        <v>294</v>
      </c>
      <c r="I753" s="5"/>
      <c r="J753" s="5"/>
      <c r="K753" s="5">
        <v>209</v>
      </c>
      <c r="L753" s="5">
        <v>23</v>
      </c>
      <c r="M753" s="5">
        <v>3</v>
      </c>
      <c r="N753" s="5" t="s">
        <v>3</v>
      </c>
      <c r="O753" s="5">
        <v>2</v>
      </c>
      <c r="P753" s="5">
        <f>ROUND(Source!DO729,O753)</f>
        <v>2</v>
      </c>
      <c r="Q753" s="5"/>
      <c r="R753" s="5"/>
      <c r="S753" s="5"/>
      <c r="T753" s="5"/>
      <c r="U753" s="5"/>
      <c r="V753" s="5"/>
      <c r="W753" s="5">
        <v>2.0499999999999998</v>
      </c>
      <c r="X753" s="5">
        <v>1</v>
      </c>
      <c r="Y753" s="5">
        <v>2.0499999999999998</v>
      </c>
      <c r="Z753" s="5">
        <v>2</v>
      </c>
      <c r="AA753" s="5">
        <v>1</v>
      </c>
      <c r="AB753" s="5">
        <v>2</v>
      </c>
    </row>
    <row r="754" spans="1:255" x14ac:dyDescent="0.2">
      <c r="A754" s="5">
        <v>50</v>
      </c>
      <c r="B754" s="5">
        <v>0</v>
      </c>
      <c r="C754" s="5">
        <v>0</v>
      </c>
      <c r="D754" s="5">
        <v>1</v>
      </c>
      <c r="E754" s="5">
        <v>233</v>
      </c>
      <c r="F754" s="5">
        <f>ROUND(Source!BD729,O754)</f>
        <v>0</v>
      </c>
      <c r="G754" s="5" t="s">
        <v>295</v>
      </c>
      <c r="H754" s="5" t="s">
        <v>296</v>
      </c>
      <c r="I754" s="5"/>
      <c r="J754" s="5"/>
      <c r="K754" s="5">
        <v>233</v>
      </c>
      <c r="L754" s="5">
        <v>24</v>
      </c>
      <c r="M754" s="5">
        <v>3</v>
      </c>
      <c r="N754" s="5" t="s">
        <v>3</v>
      </c>
      <c r="O754" s="5">
        <v>2</v>
      </c>
      <c r="P754" s="5">
        <f>ROUND(Source!EV729,O754)</f>
        <v>0</v>
      </c>
      <c r="Q754" s="5"/>
      <c r="R754" s="5"/>
      <c r="S754" s="5"/>
      <c r="T754" s="5"/>
      <c r="U754" s="5"/>
      <c r="V754" s="5"/>
      <c r="W754" s="5">
        <v>0</v>
      </c>
      <c r="X754" s="5">
        <v>1</v>
      </c>
      <c r="Y754" s="5">
        <v>0</v>
      </c>
      <c r="Z754" s="5">
        <v>0</v>
      </c>
      <c r="AA754" s="5">
        <v>1</v>
      </c>
      <c r="AB754" s="5">
        <v>0</v>
      </c>
    </row>
    <row r="755" spans="1:255" x14ac:dyDescent="0.2">
      <c r="A755" s="5">
        <v>50</v>
      </c>
      <c r="B755" s="5">
        <v>0</v>
      </c>
      <c r="C755" s="5">
        <v>0</v>
      </c>
      <c r="D755" s="5">
        <v>1</v>
      </c>
      <c r="E755" s="5">
        <v>210</v>
      </c>
      <c r="F755" s="5">
        <f>ROUND(Source!X729,O755)</f>
        <v>897</v>
      </c>
      <c r="G755" s="5" t="s">
        <v>297</v>
      </c>
      <c r="H755" s="5" t="s">
        <v>298</v>
      </c>
      <c r="I755" s="5"/>
      <c r="J755" s="5"/>
      <c r="K755" s="5">
        <v>210</v>
      </c>
      <c r="L755" s="5">
        <v>25</v>
      </c>
      <c r="M755" s="5">
        <v>3</v>
      </c>
      <c r="N755" s="5" t="s">
        <v>3</v>
      </c>
      <c r="O755" s="5">
        <v>2</v>
      </c>
      <c r="P755" s="5">
        <f>ROUND(Source!DP729,O755)</f>
        <v>31602</v>
      </c>
      <c r="Q755" s="5"/>
      <c r="R755" s="5"/>
      <c r="S755" s="5"/>
      <c r="T755" s="5"/>
      <c r="U755" s="5"/>
      <c r="V755" s="5"/>
      <c r="W755" s="5">
        <v>896.82</v>
      </c>
      <c r="X755" s="5">
        <v>1</v>
      </c>
      <c r="Y755" s="5">
        <v>896.82</v>
      </c>
      <c r="Z755" s="5">
        <v>31602</v>
      </c>
      <c r="AA755" s="5">
        <v>1</v>
      </c>
      <c r="AB755" s="5">
        <v>31602</v>
      </c>
    </row>
    <row r="756" spans="1:255" x14ac:dyDescent="0.2">
      <c r="A756" s="5">
        <v>50</v>
      </c>
      <c r="B756" s="5">
        <v>0</v>
      </c>
      <c r="C756" s="5">
        <v>0</v>
      </c>
      <c r="D756" s="5">
        <v>1</v>
      </c>
      <c r="E756" s="5">
        <v>211</v>
      </c>
      <c r="F756" s="5">
        <f>ROUND(Source!Y729,O756)</f>
        <v>471</v>
      </c>
      <c r="G756" s="5" t="s">
        <v>299</v>
      </c>
      <c r="H756" s="5" t="s">
        <v>300</v>
      </c>
      <c r="I756" s="5"/>
      <c r="J756" s="5"/>
      <c r="K756" s="5">
        <v>211</v>
      </c>
      <c r="L756" s="5">
        <v>26</v>
      </c>
      <c r="M756" s="5">
        <v>3</v>
      </c>
      <c r="N756" s="5" t="s">
        <v>3</v>
      </c>
      <c r="O756" s="5">
        <v>2</v>
      </c>
      <c r="P756" s="5">
        <f>ROUND(Source!DQ729,O756)</f>
        <v>16599</v>
      </c>
      <c r="Q756" s="5"/>
      <c r="R756" s="5"/>
      <c r="S756" s="5"/>
      <c r="T756" s="5"/>
      <c r="U756" s="5"/>
      <c r="V756" s="5"/>
      <c r="W756" s="5">
        <v>471.03</v>
      </c>
      <c r="X756" s="5">
        <v>1</v>
      </c>
      <c r="Y756" s="5">
        <v>471.03</v>
      </c>
      <c r="Z756" s="5">
        <v>16599</v>
      </c>
      <c r="AA756" s="5">
        <v>1</v>
      </c>
      <c r="AB756" s="5">
        <v>16599</v>
      </c>
    </row>
    <row r="757" spans="1:255" x14ac:dyDescent="0.2">
      <c r="A757" s="5">
        <v>50</v>
      </c>
      <c r="B757" s="5">
        <v>0</v>
      </c>
      <c r="C757" s="5">
        <v>0</v>
      </c>
      <c r="D757" s="5">
        <v>1</v>
      </c>
      <c r="E757" s="5">
        <v>224</v>
      </c>
      <c r="F757" s="5">
        <f>ROUND(Source!AR729,O757)</f>
        <v>201037</v>
      </c>
      <c r="G757" s="5" t="s">
        <v>301</v>
      </c>
      <c r="H757" s="5" t="s">
        <v>302</v>
      </c>
      <c r="I757" s="5"/>
      <c r="J757" s="5"/>
      <c r="K757" s="5">
        <v>224</v>
      </c>
      <c r="L757" s="5">
        <v>27</v>
      </c>
      <c r="M757" s="5">
        <v>3</v>
      </c>
      <c r="N757" s="5" t="s">
        <v>3</v>
      </c>
      <c r="O757" s="5">
        <v>2</v>
      </c>
      <c r="P757" s="5">
        <f>ROUND(Source!EJ729,O757)</f>
        <v>571224</v>
      </c>
      <c r="Q757" s="5"/>
      <c r="R757" s="5"/>
      <c r="S757" s="5"/>
      <c r="T757" s="5"/>
      <c r="U757" s="5"/>
      <c r="V757" s="5"/>
      <c r="W757" s="5">
        <v>201036.88999999998</v>
      </c>
      <c r="X757" s="5">
        <v>1</v>
      </c>
      <c r="Y757" s="5">
        <v>201036.88999999998</v>
      </c>
      <c r="Z757" s="5">
        <v>571224</v>
      </c>
      <c r="AA757" s="5">
        <v>1</v>
      </c>
      <c r="AB757" s="5">
        <v>571224</v>
      </c>
    </row>
    <row r="759" spans="1:255" x14ac:dyDescent="0.2">
      <c r="A759" s="1">
        <v>4</v>
      </c>
      <c r="B759" s="1">
        <v>1</v>
      </c>
      <c r="C759" s="1"/>
      <c r="D759" s="1">
        <f>ROW(A792)</f>
        <v>792</v>
      </c>
      <c r="E759" s="1"/>
      <c r="F759" s="1" t="s">
        <v>3</v>
      </c>
      <c r="G759" s="1" t="s">
        <v>799</v>
      </c>
      <c r="H759" s="1" t="s">
        <v>3</v>
      </c>
      <c r="I759" s="1">
        <v>0</v>
      </c>
      <c r="J759" s="1"/>
      <c r="K759" s="1">
        <v>1</v>
      </c>
      <c r="L759" s="1"/>
      <c r="M759" s="1" t="s">
        <v>3</v>
      </c>
      <c r="N759" s="1"/>
      <c r="O759" s="1"/>
      <c r="P759" s="1"/>
      <c r="Q759" s="1"/>
      <c r="R759" s="1"/>
      <c r="S759" s="1">
        <v>0</v>
      </c>
      <c r="T759" s="1">
        <v>0</v>
      </c>
      <c r="U759" s="1" t="s">
        <v>3</v>
      </c>
      <c r="V759" s="1">
        <v>0</v>
      </c>
      <c r="W759" s="1"/>
      <c r="X759" s="1"/>
      <c r="Y759" s="1"/>
      <c r="Z759" s="1"/>
      <c r="AA759" s="1"/>
      <c r="AB759" s="1" t="s">
        <v>3</v>
      </c>
      <c r="AC759" s="1" t="s">
        <v>3</v>
      </c>
      <c r="AD759" s="1" t="s">
        <v>3</v>
      </c>
      <c r="AE759" s="1" t="s">
        <v>3</v>
      </c>
      <c r="AF759" s="1" t="s">
        <v>3</v>
      </c>
      <c r="AG759" s="1" t="s">
        <v>3</v>
      </c>
      <c r="AH759" s="1"/>
      <c r="AI759" s="1"/>
      <c r="AJ759" s="1"/>
      <c r="AK759" s="1"/>
      <c r="AL759" s="1"/>
      <c r="AM759" s="1"/>
      <c r="AN759" s="1"/>
      <c r="AO759" s="1"/>
      <c r="AP759" s="1" t="s">
        <v>3</v>
      </c>
      <c r="AQ759" s="1" t="s">
        <v>3</v>
      </c>
      <c r="AR759" s="1" t="s">
        <v>3</v>
      </c>
      <c r="AS759" s="1"/>
      <c r="AT759" s="1"/>
      <c r="AU759" s="1"/>
      <c r="AV759" s="1"/>
      <c r="AW759" s="1"/>
      <c r="AX759" s="1"/>
      <c r="AY759" s="1"/>
      <c r="AZ759" s="1" t="s">
        <v>3</v>
      </c>
      <c r="BA759" s="1"/>
      <c r="BB759" s="1" t="s">
        <v>3</v>
      </c>
      <c r="BC759" s="1" t="s">
        <v>3</v>
      </c>
      <c r="BD759" s="1" t="s">
        <v>3</v>
      </c>
      <c r="BE759" s="1" t="s">
        <v>3</v>
      </c>
      <c r="BF759" s="1" t="s">
        <v>3</v>
      </c>
      <c r="BG759" s="1" t="s">
        <v>3</v>
      </c>
      <c r="BH759" s="1" t="s">
        <v>3</v>
      </c>
      <c r="BI759" s="1" t="s">
        <v>3</v>
      </c>
      <c r="BJ759" s="1" t="s">
        <v>3</v>
      </c>
      <c r="BK759" s="1" t="s">
        <v>3</v>
      </c>
      <c r="BL759" s="1" t="s">
        <v>3</v>
      </c>
      <c r="BM759" s="1" t="s">
        <v>3</v>
      </c>
      <c r="BN759" s="1" t="s">
        <v>3</v>
      </c>
      <c r="BO759" s="1" t="s">
        <v>3</v>
      </c>
      <c r="BP759" s="1" t="s">
        <v>3</v>
      </c>
      <c r="BQ759" s="1"/>
      <c r="BR759" s="1"/>
      <c r="BS759" s="1"/>
      <c r="BT759" s="1"/>
      <c r="BU759" s="1"/>
      <c r="BV759" s="1"/>
      <c r="BW759" s="1"/>
      <c r="BX759" s="1">
        <v>0</v>
      </c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>
        <v>0</v>
      </c>
    </row>
    <row r="761" spans="1:255" x14ac:dyDescent="0.2">
      <c r="A761" s="3">
        <v>52</v>
      </c>
      <c r="B761" s="3">
        <f t="shared" ref="B761:G761" si="483">B792</f>
        <v>1</v>
      </c>
      <c r="C761" s="3">
        <f t="shared" si="483"/>
        <v>4</v>
      </c>
      <c r="D761" s="3">
        <f t="shared" si="483"/>
        <v>759</v>
      </c>
      <c r="E761" s="3">
        <f t="shared" si="483"/>
        <v>0</v>
      </c>
      <c r="F761" s="3" t="str">
        <f t="shared" si="483"/>
        <v/>
      </c>
      <c r="G761" s="3" t="str">
        <f t="shared" si="483"/>
        <v>10. Оконные проемы (кабинеты)</v>
      </c>
      <c r="H761" s="3"/>
      <c r="I761" s="3"/>
      <c r="J761" s="3"/>
      <c r="K761" s="3"/>
      <c r="L761" s="3"/>
      <c r="M761" s="3"/>
      <c r="N761" s="3"/>
      <c r="O761" s="3">
        <f t="shared" ref="O761:AT761" si="484">O792</f>
        <v>118508</v>
      </c>
      <c r="P761" s="3">
        <f t="shared" si="484"/>
        <v>115012</v>
      </c>
      <c r="Q761" s="3">
        <f t="shared" si="484"/>
        <v>751</v>
      </c>
      <c r="R761" s="3">
        <f t="shared" si="484"/>
        <v>123</v>
      </c>
      <c r="S761" s="3">
        <f t="shared" si="484"/>
        <v>2746</v>
      </c>
      <c r="T761" s="3">
        <f t="shared" si="484"/>
        <v>0</v>
      </c>
      <c r="U761" s="3">
        <f t="shared" si="484"/>
        <v>303.51308736999999</v>
      </c>
      <c r="V761" s="3">
        <f t="shared" si="484"/>
        <v>12.142666</v>
      </c>
      <c r="W761" s="3">
        <f t="shared" si="484"/>
        <v>35</v>
      </c>
      <c r="X761" s="3">
        <f t="shared" si="484"/>
        <v>2686</v>
      </c>
      <c r="Y761" s="3">
        <f t="shared" si="484"/>
        <v>1360</v>
      </c>
      <c r="Z761" s="3">
        <f t="shared" si="484"/>
        <v>0</v>
      </c>
      <c r="AA761" s="3">
        <f t="shared" si="484"/>
        <v>0</v>
      </c>
      <c r="AB761" s="3">
        <f t="shared" si="484"/>
        <v>118508</v>
      </c>
      <c r="AC761" s="3">
        <f t="shared" si="484"/>
        <v>115012</v>
      </c>
      <c r="AD761" s="3">
        <f t="shared" si="484"/>
        <v>751</v>
      </c>
      <c r="AE761" s="3">
        <f t="shared" si="484"/>
        <v>123</v>
      </c>
      <c r="AF761" s="3">
        <f t="shared" si="484"/>
        <v>2746</v>
      </c>
      <c r="AG761" s="3">
        <f t="shared" si="484"/>
        <v>0</v>
      </c>
      <c r="AH761" s="3">
        <f t="shared" si="484"/>
        <v>303.51308736999999</v>
      </c>
      <c r="AI761" s="3">
        <f t="shared" si="484"/>
        <v>12.142666</v>
      </c>
      <c r="AJ761" s="3">
        <f t="shared" si="484"/>
        <v>35</v>
      </c>
      <c r="AK761" s="3">
        <f t="shared" si="484"/>
        <v>2686</v>
      </c>
      <c r="AL761" s="3">
        <f t="shared" si="484"/>
        <v>1360</v>
      </c>
      <c r="AM761" s="3">
        <f t="shared" si="484"/>
        <v>0</v>
      </c>
      <c r="AN761" s="3">
        <f t="shared" si="484"/>
        <v>0</v>
      </c>
      <c r="AO761" s="3">
        <f t="shared" si="484"/>
        <v>0</v>
      </c>
      <c r="AP761" s="3">
        <f t="shared" si="484"/>
        <v>0</v>
      </c>
      <c r="AQ761" s="3">
        <f t="shared" si="484"/>
        <v>0</v>
      </c>
      <c r="AR761" s="3">
        <f t="shared" si="484"/>
        <v>122554</v>
      </c>
      <c r="AS761" s="3">
        <f t="shared" si="484"/>
        <v>122554</v>
      </c>
      <c r="AT761" s="3">
        <f t="shared" si="484"/>
        <v>0</v>
      </c>
      <c r="AU761" s="3">
        <f t="shared" ref="AU761:BZ761" si="485">AU792</f>
        <v>0</v>
      </c>
      <c r="AV761" s="3">
        <f t="shared" si="485"/>
        <v>115012</v>
      </c>
      <c r="AW761" s="3">
        <f t="shared" si="485"/>
        <v>115012</v>
      </c>
      <c r="AX761" s="3">
        <f t="shared" si="485"/>
        <v>0</v>
      </c>
      <c r="AY761" s="3">
        <f t="shared" si="485"/>
        <v>115012</v>
      </c>
      <c r="AZ761" s="3">
        <f t="shared" si="485"/>
        <v>0</v>
      </c>
      <c r="BA761" s="3">
        <f t="shared" si="485"/>
        <v>0</v>
      </c>
      <c r="BB761" s="3">
        <f t="shared" si="485"/>
        <v>0</v>
      </c>
      <c r="BC761" s="3">
        <f t="shared" si="485"/>
        <v>0</v>
      </c>
      <c r="BD761" s="3">
        <f t="shared" si="485"/>
        <v>0</v>
      </c>
      <c r="BE761" s="3">
        <f t="shared" si="485"/>
        <v>0</v>
      </c>
      <c r="BF761" s="3">
        <f t="shared" si="485"/>
        <v>0</v>
      </c>
      <c r="BG761" s="3">
        <f t="shared" si="485"/>
        <v>0</v>
      </c>
      <c r="BH761" s="3">
        <f t="shared" si="485"/>
        <v>0</v>
      </c>
      <c r="BI761" s="3">
        <f t="shared" si="485"/>
        <v>0</v>
      </c>
      <c r="BJ761" s="3">
        <f t="shared" si="485"/>
        <v>0</v>
      </c>
      <c r="BK761" s="3">
        <f t="shared" si="485"/>
        <v>0</v>
      </c>
      <c r="BL761" s="3">
        <f t="shared" si="485"/>
        <v>0</v>
      </c>
      <c r="BM761" s="3">
        <f t="shared" si="485"/>
        <v>0</v>
      </c>
      <c r="BN761" s="3">
        <f t="shared" si="485"/>
        <v>0</v>
      </c>
      <c r="BO761" s="3">
        <f t="shared" si="485"/>
        <v>0</v>
      </c>
      <c r="BP761" s="3">
        <f t="shared" si="485"/>
        <v>0</v>
      </c>
      <c r="BQ761" s="3">
        <f t="shared" si="485"/>
        <v>0</v>
      </c>
      <c r="BR761" s="3">
        <f t="shared" si="485"/>
        <v>0</v>
      </c>
      <c r="BS761" s="3">
        <f t="shared" si="485"/>
        <v>0</v>
      </c>
      <c r="BT761" s="3">
        <f t="shared" si="485"/>
        <v>0</v>
      </c>
      <c r="BU761" s="3">
        <f t="shared" si="485"/>
        <v>0</v>
      </c>
      <c r="BV761" s="3">
        <f t="shared" si="485"/>
        <v>0</v>
      </c>
      <c r="BW761" s="3">
        <f t="shared" si="485"/>
        <v>0</v>
      </c>
      <c r="BX761" s="3">
        <f t="shared" si="485"/>
        <v>0</v>
      </c>
      <c r="BY761" s="3">
        <f t="shared" si="485"/>
        <v>0</v>
      </c>
      <c r="BZ761" s="3">
        <f t="shared" si="485"/>
        <v>0</v>
      </c>
      <c r="CA761" s="3">
        <f t="shared" ref="CA761:DF761" si="486">CA792</f>
        <v>122554</v>
      </c>
      <c r="CB761" s="3">
        <f t="shared" si="486"/>
        <v>122554</v>
      </c>
      <c r="CC761" s="3">
        <f t="shared" si="486"/>
        <v>0</v>
      </c>
      <c r="CD761" s="3">
        <f t="shared" si="486"/>
        <v>0</v>
      </c>
      <c r="CE761" s="3">
        <f t="shared" si="486"/>
        <v>115012</v>
      </c>
      <c r="CF761" s="3">
        <f t="shared" si="486"/>
        <v>115012</v>
      </c>
      <c r="CG761" s="3">
        <f t="shared" si="486"/>
        <v>0</v>
      </c>
      <c r="CH761" s="3">
        <f t="shared" si="486"/>
        <v>115012</v>
      </c>
      <c r="CI761" s="3">
        <f t="shared" si="486"/>
        <v>0</v>
      </c>
      <c r="CJ761" s="3">
        <f t="shared" si="486"/>
        <v>0</v>
      </c>
      <c r="CK761" s="3">
        <f t="shared" si="486"/>
        <v>0</v>
      </c>
      <c r="CL761" s="3">
        <f t="shared" si="486"/>
        <v>0</v>
      </c>
      <c r="CM761" s="3">
        <f t="shared" si="486"/>
        <v>0</v>
      </c>
      <c r="CN761" s="3">
        <f t="shared" si="486"/>
        <v>0</v>
      </c>
      <c r="CO761" s="3">
        <f t="shared" si="486"/>
        <v>0</v>
      </c>
      <c r="CP761" s="3">
        <f t="shared" si="486"/>
        <v>0</v>
      </c>
      <c r="CQ761" s="3">
        <f t="shared" si="486"/>
        <v>0</v>
      </c>
      <c r="CR761" s="3">
        <f t="shared" si="486"/>
        <v>0</v>
      </c>
      <c r="CS761" s="3">
        <f t="shared" si="486"/>
        <v>0</v>
      </c>
      <c r="CT761" s="3">
        <f t="shared" si="486"/>
        <v>0</v>
      </c>
      <c r="CU761" s="3">
        <f t="shared" si="486"/>
        <v>0</v>
      </c>
      <c r="CV761" s="3">
        <f t="shared" si="486"/>
        <v>0</v>
      </c>
      <c r="CW761" s="3">
        <f t="shared" si="486"/>
        <v>0</v>
      </c>
      <c r="CX761" s="3">
        <f t="shared" si="486"/>
        <v>0</v>
      </c>
      <c r="CY761" s="3">
        <f t="shared" si="486"/>
        <v>0</v>
      </c>
      <c r="CZ761" s="3">
        <f t="shared" si="486"/>
        <v>0</v>
      </c>
      <c r="DA761" s="3">
        <f t="shared" si="486"/>
        <v>0</v>
      </c>
      <c r="DB761" s="3">
        <f t="shared" si="486"/>
        <v>0</v>
      </c>
      <c r="DC761" s="3">
        <f t="shared" si="486"/>
        <v>0</v>
      </c>
      <c r="DD761" s="3">
        <f t="shared" si="486"/>
        <v>0</v>
      </c>
      <c r="DE761" s="3">
        <f t="shared" si="486"/>
        <v>0</v>
      </c>
      <c r="DF761" s="3">
        <f t="shared" si="486"/>
        <v>0</v>
      </c>
      <c r="DG761" s="4">
        <f t="shared" ref="DG761:EL761" si="487">DG792</f>
        <v>269098</v>
      </c>
      <c r="DH761" s="4">
        <f t="shared" si="487"/>
        <v>161088</v>
      </c>
      <c r="DI761" s="4">
        <f t="shared" si="487"/>
        <v>11252</v>
      </c>
      <c r="DJ761" s="4">
        <f t="shared" si="487"/>
        <v>4340</v>
      </c>
      <c r="DK761" s="4">
        <f t="shared" si="487"/>
        <v>96758</v>
      </c>
      <c r="DL761" s="4">
        <f t="shared" si="487"/>
        <v>0</v>
      </c>
      <c r="DM761" s="4">
        <f t="shared" si="487"/>
        <v>303.51308736999999</v>
      </c>
      <c r="DN761" s="4">
        <f t="shared" si="487"/>
        <v>12.142666</v>
      </c>
      <c r="DO761" s="4">
        <f t="shared" si="487"/>
        <v>35</v>
      </c>
      <c r="DP761" s="4">
        <f t="shared" si="487"/>
        <v>94643</v>
      </c>
      <c r="DQ761" s="4">
        <f t="shared" si="487"/>
        <v>47913</v>
      </c>
      <c r="DR761" s="4">
        <f t="shared" si="487"/>
        <v>0</v>
      </c>
      <c r="DS761" s="4">
        <f t="shared" si="487"/>
        <v>0</v>
      </c>
      <c r="DT761" s="4">
        <f t="shared" si="487"/>
        <v>269098</v>
      </c>
      <c r="DU761" s="4">
        <f t="shared" si="487"/>
        <v>161088</v>
      </c>
      <c r="DV761" s="4">
        <f t="shared" si="487"/>
        <v>11252</v>
      </c>
      <c r="DW761" s="4">
        <f t="shared" si="487"/>
        <v>4340</v>
      </c>
      <c r="DX761" s="4">
        <f t="shared" si="487"/>
        <v>96758</v>
      </c>
      <c r="DY761" s="4">
        <f t="shared" si="487"/>
        <v>0</v>
      </c>
      <c r="DZ761" s="4">
        <f t="shared" si="487"/>
        <v>303.51308736999999</v>
      </c>
      <c r="EA761" s="4">
        <f t="shared" si="487"/>
        <v>12.142666</v>
      </c>
      <c r="EB761" s="4">
        <f t="shared" si="487"/>
        <v>35</v>
      </c>
      <c r="EC761" s="4">
        <f t="shared" si="487"/>
        <v>94643</v>
      </c>
      <c r="ED761" s="4">
        <f t="shared" si="487"/>
        <v>47913</v>
      </c>
      <c r="EE761" s="4">
        <f t="shared" si="487"/>
        <v>0</v>
      </c>
      <c r="EF761" s="4">
        <f t="shared" si="487"/>
        <v>0</v>
      </c>
      <c r="EG761" s="4">
        <f t="shared" si="487"/>
        <v>0</v>
      </c>
      <c r="EH761" s="4">
        <f t="shared" si="487"/>
        <v>0</v>
      </c>
      <c r="EI761" s="4">
        <f t="shared" si="487"/>
        <v>0</v>
      </c>
      <c r="EJ761" s="4">
        <f t="shared" si="487"/>
        <v>411654</v>
      </c>
      <c r="EK761" s="4">
        <f t="shared" si="487"/>
        <v>411654</v>
      </c>
      <c r="EL761" s="4">
        <f t="shared" si="487"/>
        <v>0</v>
      </c>
      <c r="EM761" s="4">
        <f t="shared" ref="EM761:FR761" si="488">EM792</f>
        <v>0</v>
      </c>
      <c r="EN761" s="4">
        <f t="shared" si="488"/>
        <v>161088</v>
      </c>
      <c r="EO761" s="4">
        <f t="shared" si="488"/>
        <v>161088</v>
      </c>
      <c r="EP761" s="4">
        <f t="shared" si="488"/>
        <v>0</v>
      </c>
      <c r="EQ761" s="4">
        <f t="shared" si="488"/>
        <v>161088</v>
      </c>
      <c r="ER761" s="4">
        <f t="shared" si="488"/>
        <v>0</v>
      </c>
      <c r="ES761" s="4">
        <f t="shared" si="488"/>
        <v>0</v>
      </c>
      <c r="ET761" s="4">
        <f t="shared" si="488"/>
        <v>0</v>
      </c>
      <c r="EU761" s="4">
        <f t="shared" si="488"/>
        <v>0</v>
      </c>
      <c r="EV761" s="4">
        <f t="shared" si="488"/>
        <v>0</v>
      </c>
      <c r="EW761" s="4">
        <f t="shared" si="488"/>
        <v>0</v>
      </c>
      <c r="EX761" s="4">
        <f t="shared" si="488"/>
        <v>0</v>
      </c>
      <c r="EY761" s="4">
        <f t="shared" si="488"/>
        <v>0</v>
      </c>
      <c r="EZ761" s="4">
        <f t="shared" si="488"/>
        <v>0</v>
      </c>
      <c r="FA761" s="4">
        <f t="shared" si="488"/>
        <v>0</v>
      </c>
      <c r="FB761" s="4">
        <f t="shared" si="488"/>
        <v>0</v>
      </c>
      <c r="FC761" s="4">
        <f t="shared" si="488"/>
        <v>0</v>
      </c>
      <c r="FD761" s="4">
        <f t="shared" si="488"/>
        <v>0</v>
      </c>
      <c r="FE761" s="4">
        <f t="shared" si="488"/>
        <v>0</v>
      </c>
      <c r="FF761" s="4">
        <f t="shared" si="488"/>
        <v>0</v>
      </c>
      <c r="FG761" s="4">
        <f t="shared" si="488"/>
        <v>0</v>
      </c>
      <c r="FH761" s="4">
        <f t="shared" si="488"/>
        <v>0</v>
      </c>
      <c r="FI761" s="4">
        <f t="shared" si="488"/>
        <v>0</v>
      </c>
      <c r="FJ761" s="4">
        <f t="shared" si="488"/>
        <v>0</v>
      </c>
      <c r="FK761" s="4">
        <f t="shared" si="488"/>
        <v>0</v>
      </c>
      <c r="FL761" s="4">
        <f t="shared" si="488"/>
        <v>0</v>
      </c>
      <c r="FM761" s="4">
        <f t="shared" si="488"/>
        <v>0</v>
      </c>
      <c r="FN761" s="4">
        <f t="shared" si="488"/>
        <v>0</v>
      </c>
      <c r="FO761" s="4">
        <f t="shared" si="488"/>
        <v>0</v>
      </c>
      <c r="FP761" s="4">
        <f t="shared" si="488"/>
        <v>0</v>
      </c>
      <c r="FQ761" s="4">
        <f t="shared" si="488"/>
        <v>0</v>
      </c>
      <c r="FR761" s="4">
        <f t="shared" si="488"/>
        <v>0</v>
      </c>
      <c r="FS761" s="4">
        <f t="shared" ref="FS761:GX761" si="489">FS792</f>
        <v>411654</v>
      </c>
      <c r="FT761" s="4">
        <f t="shared" si="489"/>
        <v>411654</v>
      </c>
      <c r="FU761" s="4">
        <f t="shared" si="489"/>
        <v>0</v>
      </c>
      <c r="FV761" s="4">
        <f t="shared" si="489"/>
        <v>0</v>
      </c>
      <c r="FW761" s="4">
        <f t="shared" si="489"/>
        <v>161088</v>
      </c>
      <c r="FX761" s="4">
        <f t="shared" si="489"/>
        <v>161088</v>
      </c>
      <c r="FY761" s="4">
        <f t="shared" si="489"/>
        <v>0</v>
      </c>
      <c r="FZ761" s="4">
        <f t="shared" si="489"/>
        <v>161088</v>
      </c>
      <c r="GA761" s="4">
        <f t="shared" si="489"/>
        <v>0</v>
      </c>
      <c r="GB761" s="4">
        <f t="shared" si="489"/>
        <v>0</v>
      </c>
      <c r="GC761" s="4">
        <f t="shared" si="489"/>
        <v>0</v>
      </c>
      <c r="GD761" s="4">
        <f t="shared" si="489"/>
        <v>0</v>
      </c>
      <c r="GE761" s="4">
        <f t="shared" si="489"/>
        <v>0</v>
      </c>
      <c r="GF761" s="4">
        <f t="shared" si="489"/>
        <v>0</v>
      </c>
      <c r="GG761" s="4">
        <f t="shared" si="489"/>
        <v>0</v>
      </c>
      <c r="GH761" s="4">
        <f t="shared" si="489"/>
        <v>0</v>
      </c>
      <c r="GI761" s="4">
        <f t="shared" si="489"/>
        <v>0</v>
      </c>
      <c r="GJ761" s="4">
        <f t="shared" si="489"/>
        <v>0</v>
      </c>
      <c r="GK761" s="4">
        <f t="shared" si="489"/>
        <v>0</v>
      </c>
      <c r="GL761" s="4">
        <f t="shared" si="489"/>
        <v>0</v>
      </c>
      <c r="GM761" s="4">
        <f t="shared" si="489"/>
        <v>0</v>
      </c>
      <c r="GN761" s="4">
        <f t="shared" si="489"/>
        <v>0</v>
      </c>
      <c r="GO761" s="4">
        <f t="shared" si="489"/>
        <v>0</v>
      </c>
      <c r="GP761" s="4">
        <f t="shared" si="489"/>
        <v>0</v>
      </c>
      <c r="GQ761" s="4">
        <f t="shared" si="489"/>
        <v>0</v>
      </c>
      <c r="GR761" s="4">
        <f t="shared" si="489"/>
        <v>0</v>
      </c>
      <c r="GS761" s="4">
        <f t="shared" si="489"/>
        <v>0</v>
      </c>
      <c r="GT761" s="4">
        <f t="shared" si="489"/>
        <v>0</v>
      </c>
      <c r="GU761" s="4">
        <f t="shared" si="489"/>
        <v>0</v>
      </c>
      <c r="GV761" s="4">
        <f t="shared" si="489"/>
        <v>0</v>
      </c>
      <c r="GW761" s="4">
        <f t="shared" si="489"/>
        <v>0</v>
      </c>
      <c r="GX761" s="4">
        <f t="shared" si="489"/>
        <v>0</v>
      </c>
    </row>
    <row r="763" spans="1:255" x14ac:dyDescent="0.2">
      <c r="A763" s="2">
        <v>17</v>
      </c>
      <c r="B763" s="2">
        <v>1</v>
      </c>
      <c r="C763" s="2">
        <f>ROW(SmtRes!A1266)</f>
        <v>1266</v>
      </c>
      <c r="D763" s="2">
        <f>ROW(EtalonRes!A1154)</f>
        <v>1154</v>
      </c>
      <c r="E763" s="2" t="s">
        <v>800</v>
      </c>
      <c r="F763" s="2" t="s">
        <v>801</v>
      </c>
      <c r="G763" s="2" t="s">
        <v>802</v>
      </c>
      <c r="H763" s="2" t="s">
        <v>396</v>
      </c>
      <c r="I763" s="2">
        <f>ROUND((80.6*0.3)/100,7)</f>
        <v>0.24179999999999999</v>
      </c>
      <c r="J763" s="2">
        <v>0</v>
      </c>
      <c r="K763" s="2">
        <f>ROUND((80.6*0.3)/100,7)</f>
        <v>0.24179999999999999</v>
      </c>
      <c r="L763" s="2"/>
      <c r="M763" s="2"/>
      <c r="N763" s="2"/>
      <c r="O763" s="2">
        <f>ROUND(CP763,2)</f>
        <v>31.64</v>
      </c>
      <c r="P763" s="2">
        <f>ROUND(CQ763*I763,2)</f>
        <v>0</v>
      </c>
      <c r="Q763" s="2">
        <f>ROUND(CR763*I763,2)</f>
        <v>0</v>
      </c>
      <c r="R763" s="2">
        <f>ROUND(CS763*I763,2)</f>
        <v>0</v>
      </c>
      <c r="S763" s="2">
        <f>ROUND(CT763*I763,2)</f>
        <v>31.64</v>
      </c>
      <c r="T763" s="2">
        <f>ROUND(CU763*I763,2)</f>
        <v>0</v>
      </c>
      <c r="U763" s="2">
        <f t="shared" ref="U763:U790" si="490">CV763*I763</f>
        <v>4.0876289999999988</v>
      </c>
      <c r="V763" s="2">
        <f t="shared" ref="V763:V790" si="491">CW763*I763</f>
        <v>0</v>
      </c>
      <c r="W763" s="2">
        <f>ROUND(CX763*I763,2)</f>
        <v>0</v>
      </c>
      <c r="X763" s="2">
        <f>ROUND(CY763,2)</f>
        <v>28.48</v>
      </c>
      <c r="Y763" s="2">
        <f>ROUND(CZ763,2)</f>
        <v>14.87</v>
      </c>
      <c r="Z763" s="2"/>
      <c r="AA763" s="2">
        <v>53551706</v>
      </c>
      <c r="AB763" s="2">
        <f t="shared" ref="AB763:AB790" si="492">ROUND((AC763+AD763+AF763),2)</f>
        <v>130.85</v>
      </c>
      <c r="AC763" s="2">
        <f t="shared" ref="AC763:AC790" si="493">ROUND((ES763),2)</f>
        <v>0</v>
      </c>
      <c r="AD763" s="2">
        <f>ROUND(((((ET763*ROUND(1.15,7)))-((EU763*ROUND(1.15,7))))+AE763),2)</f>
        <v>0</v>
      </c>
      <c r="AE763" s="2">
        <f>ROUND(((EU763*ROUND(1.15,7))),2)</f>
        <v>0</v>
      </c>
      <c r="AF763" s="2">
        <f>ROUND(((EV763*ROUND(1.15,7))),2)</f>
        <v>130.85</v>
      </c>
      <c r="AG763" s="2">
        <f t="shared" ref="AG763:AG790" si="494">ROUND((AP763),2)</f>
        <v>0</v>
      </c>
      <c r="AH763" s="2">
        <f>((EW763*ROUND(1.15,7)))</f>
        <v>16.904999999999998</v>
      </c>
      <c r="AI763" s="2">
        <f>((EX763*ROUND(1.15,7)))</f>
        <v>0</v>
      </c>
      <c r="AJ763" s="2">
        <f t="shared" ref="AJ763:AJ790" si="495">(AS763)</f>
        <v>0</v>
      </c>
      <c r="AK763" s="2">
        <v>113.78</v>
      </c>
      <c r="AL763" s="2">
        <v>0</v>
      </c>
      <c r="AM763" s="2">
        <v>0</v>
      </c>
      <c r="AN763" s="2">
        <v>0</v>
      </c>
      <c r="AO763" s="2">
        <v>113.78</v>
      </c>
      <c r="AP763" s="2">
        <v>0</v>
      </c>
      <c r="AQ763" s="2">
        <v>14.7</v>
      </c>
      <c r="AR763" s="2">
        <v>0</v>
      </c>
      <c r="AS763" s="2">
        <v>0</v>
      </c>
      <c r="AT763" s="2">
        <v>90</v>
      </c>
      <c r="AU763" s="2">
        <v>47</v>
      </c>
      <c r="AV763" s="2">
        <v>1</v>
      </c>
      <c r="AW763" s="2">
        <v>1</v>
      </c>
      <c r="AX763" s="2"/>
      <c r="AY763" s="2"/>
      <c r="AZ763" s="2">
        <v>1</v>
      </c>
      <c r="BA763" s="2">
        <v>1</v>
      </c>
      <c r="BB763" s="2">
        <v>1</v>
      </c>
      <c r="BC763" s="2">
        <v>1</v>
      </c>
      <c r="BD763" s="2" t="s">
        <v>3</v>
      </c>
      <c r="BE763" s="2" t="s">
        <v>3</v>
      </c>
      <c r="BF763" s="2" t="s">
        <v>3</v>
      </c>
      <c r="BG763" s="2" t="s">
        <v>3</v>
      </c>
      <c r="BH763" s="2">
        <v>0</v>
      </c>
      <c r="BI763" s="2">
        <v>1</v>
      </c>
      <c r="BJ763" s="2" t="s">
        <v>803</v>
      </c>
      <c r="BK763" s="2"/>
      <c r="BL763" s="2"/>
      <c r="BM763" s="2">
        <v>56001</v>
      </c>
      <c r="BN763" s="2">
        <v>0</v>
      </c>
      <c r="BO763" s="2" t="s">
        <v>3</v>
      </c>
      <c r="BP763" s="2">
        <v>0</v>
      </c>
      <c r="BQ763" s="2">
        <v>6</v>
      </c>
      <c r="BR763" s="2">
        <v>0</v>
      </c>
      <c r="BS763" s="2">
        <v>1</v>
      </c>
      <c r="BT763" s="2">
        <v>1</v>
      </c>
      <c r="BU763" s="2">
        <v>1</v>
      </c>
      <c r="BV763" s="2">
        <v>1</v>
      </c>
      <c r="BW763" s="2">
        <v>1</v>
      </c>
      <c r="BX763" s="2">
        <v>1</v>
      </c>
      <c r="BY763" s="2" t="s">
        <v>3</v>
      </c>
      <c r="BZ763" s="2">
        <v>90</v>
      </c>
      <c r="CA763" s="2">
        <v>47</v>
      </c>
      <c r="CB763" s="2" t="s">
        <v>3</v>
      </c>
      <c r="CC763" s="2"/>
      <c r="CD763" s="2"/>
      <c r="CE763" s="2">
        <v>0</v>
      </c>
      <c r="CF763" s="2">
        <v>0</v>
      </c>
      <c r="CG763" s="2">
        <v>0</v>
      </c>
      <c r="CH763" s="2"/>
      <c r="CI763" s="2"/>
      <c r="CJ763" s="2"/>
      <c r="CK763" s="2"/>
      <c r="CL763" s="2"/>
      <c r="CM763" s="2">
        <v>0</v>
      </c>
      <c r="CN763" s="2" t="s">
        <v>2150</v>
      </c>
      <c r="CO763" s="2">
        <v>0</v>
      </c>
      <c r="CP763" s="2">
        <f t="shared" ref="CP763:CP790" si="496">(P763+Q763+S763)</f>
        <v>31.64</v>
      </c>
      <c r="CQ763" s="2">
        <f t="shared" ref="CQ763:CQ790" si="497">AC763*BC763</f>
        <v>0</v>
      </c>
      <c r="CR763" s="2">
        <f t="shared" ref="CR763:CR790" si="498">AD763*BB763</f>
        <v>0</v>
      </c>
      <c r="CS763" s="2">
        <f t="shared" ref="CS763:CS790" si="499">AE763*BS763</f>
        <v>0</v>
      </c>
      <c r="CT763" s="2">
        <f t="shared" ref="CT763:CT790" si="500">AF763*BA763</f>
        <v>130.85</v>
      </c>
      <c r="CU763" s="2">
        <f t="shared" ref="CU763:CU790" si="501">AG763</f>
        <v>0</v>
      </c>
      <c r="CV763" s="2">
        <f t="shared" ref="CV763:CV790" si="502">AH763</f>
        <v>16.904999999999998</v>
      </c>
      <c r="CW763" s="2">
        <f t="shared" ref="CW763:CW790" si="503">AI763</f>
        <v>0</v>
      </c>
      <c r="CX763" s="2">
        <f t="shared" ref="CX763:CX790" si="504">AJ763</f>
        <v>0</v>
      </c>
      <c r="CY763" s="2">
        <f t="shared" ref="CY763:CY790" si="505">(((S763+R763)*AT763)/100)</f>
        <v>28.475999999999999</v>
      </c>
      <c r="CZ763" s="2">
        <f t="shared" ref="CZ763:CZ790" si="506">(((S763+R763)*AU763)/100)</f>
        <v>14.870799999999999</v>
      </c>
      <c r="DA763" s="2"/>
      <c r="DB763" s="2"/>
      <c r="DC763" s="2" t="s">
        <v>3</v>
      </c>
      <c r="DD763" s="2" t="s">
        <v>3</v>
      </c>
      <c r="DE763" s="2" t="s">
        <v>16</v>
      </c>
      <c r="DF763" s="2" t="s">
        <v>16</v>
      </c>
      <c r="DG763" s="2" t="s">
        <v>16</v>
      </c>
      <c r="DH763" s="2" t="s">
        <v>3</v>
      </c>
      <c r="DI763" s="2" t="s">
        <v>16</v>
      </c>
      <c r="DJ763" s="2" t="s">
        <v>16</v>
      </c>
      <c r="DK763" s="2" t="s">
        <v>3</v>
      </c>
      <c r="DL763" s="2" t="s">
        <v>3</v>
      </c>
      <c r="DM763" s="2" t="s">
        <v>3</v>
      </c>
      <c r="DN763" s="2">
        <v>0</v>
      </c>
      <c r="DO763" s="2">
        <v>0</v>
      </c>
      <c r="DP763" s="2">
        <v>1</v>
      </c>
      <c r="DQ763" s="2">
        <v>1</v>
      </c>
      <c r="DR763" s="2"/>
      <c r="DS763" s="2"/>
      <c r="DT763" s="2"/>
      <c r="DU763" s="2">
        <v>1005</v>
      </c>
      <c r="DV763" s="2" t="s">
        <v>396</v>
      </c>
      <c r="DW763" s="2" t="s">
        <v>396</v>
      </c>
      <c r="DX763" s="2">
        <v>100</v>
      </c>
      <c r="DY763" s="2"/>
      <c r="DZ763" s="2" t="s">
        <v>3</v>
      </c>
      <c r="EA763" s="2" t="s">
        <v>3</v>
      </c>
      <c r="EB763" s="2" t="s">
        <v>3</v>
      </c>
      <c r="EC763" s="2" t="s">
        <v>3</v>
      </c>
      <c r="ED763" s="2"/>
      <c r="EE763" s="2">
        <v>53551217</v>
      </c>
      <c r="EF763" s="2">
        <v>6</v>
      </c>
      <c r="EG763" s="2" t="s">
        <v>17</v>
      </c>
      <c r="EH763" s="2">
        <v>90</v>
      </c>
      <c r="EI763" s="2" t="s">
        <v>728</v>
      </c>
      <c r="EJ763" s="2">
        <v>1</v>
      </c>
      <c r="EK763" s="2">
        <v>56001</v>
      </c>
      <c r="EL763" s="2" t="s">
        <v>728</v>
      </c>
      <c r="EM763" s="2" t="s">
        <v>729</v>
      </c>
      <c r="EN763" s="2"/>
      <c r="EO763" s="2" t="s">
        <v>52</v>
      </c>
      <c r="EP763" s="2"/>
      <c r="EQ763" s="2">
        <v>131072</v>
      </c>
      <c r="ER763" s="2">
        <v>113.78</v>
      </c>
      <c r="ES763" s="2">
        <v>0</v>
      </c>
      <c r="ET763" s="2">
        <v>0</v>
      </c>
      <c r="EU763" s="2">
        <v>0</v>
      </c>
      <c r="EV763" s="2">
        <v>113.78</v>
      </c>
      <c r="EW763" s="2">
        <v>14.7</v>
      </c>
      <c r="EX763" s="2">
        <v>0</v>
      </c>
      <c r="EY763" s="2">
        <v>0</v>
      </c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>
        <v>0</v>
      </c>
      <c r="FR763" s="2">
        <f>ROUND(IF(AND(BH763=3,BI763=3),P763,0),2)</f>
        <v>0</v>
      </c>
      <c r="FS763" s="2">
        <v>0</v>
      </c>
      <c r="FT763" s="2"/>
      <c r="FU763" s="2"/>
      <c r="FV763" s="2"/>
      <c r="FW763" s="2"/>
      <c r="FX763" s="2">
        <v>90</v>
      </c>
      <c r="FY763" s="2">
        <v>47</v>
      </c>
      <c r="FZ763" s="2"/>
      <c r="GA763" s="2" t="s">
        <v>3</v>
      </c>
      <c r="GB763" s="2"/>
      <c r="GC763" s="2"/>
      <c r="GD763" s="2">
        <v>1</v>
      </c>
      <c r="GE763" s="2"/>
      <c r="GF763" s="2">
        <v>-574775516</v>
      </c>
      <c r="GG763" s="2">
        <v>2</v>
      </c>
      <c r="GH763" s="2">
        <v>1</v>
      </c>
      <c r="GI763" s="2">
        <v>-2</v>
      </c>
      <c r="GJ763" s="2">
        <v>0</v>
      </c>
      <c r="GK763" s="2">
        <v>0</v>
      </c>
      <c r="GL763" s="2">
        <f>ROUND(IF(AND(BH763=3,BI763=3,FS763&lt;&gt;0),P763,0),2)</f>
        <v>0</v>
      </c>
      <c r="GM763" s="2">
        <f>ROUND(O763+X763+Y763,2)+GX763</f>
        <v>74.989999999999995</v>
      </c>
      <c r="GN763" s="2">
        <f>IF(OR(BI763=0,BI763=1),ROUND(O763+X763+Y763,2),0)</f>
        <v>74.989999999999995</v>
      </c>
      <c r="GO763" s="2">
        <f>IF(BI763=2,ROUND(O763+X763+Y763,2),0)</f>
        <v>0</v>
      </c>
      <c r="GP763" s="2">
        <f>IF(BI763=4,ROUND(O763+X763+Y763,2)+GX763,0)</f>
        <v>0</v>
      </c>
      <c r="GQ763" s="2"/>
      <c r="GR763" s="2">
        <v>0</v>
      </c>
      <c r="GS763" s="2">
        <v>0</v>
      </c>
      <c r="GT763" s="2">
        <v>0</v>
      </c>
      <c r="GU763" s="2" t="s">
        <v>3</v>
      </c>
      <c r="GV763" s="2">
        <f t="shared" ref="GV763:GV790" si="507">ROUND((GT763),2)</f>
        <v>0</v>
      </c>
      <c r="GW763" s="2">
        <v>1</v>
      </c>
      <c r="GX763" s="2">
        <f>ROUND(HC763*I763,2)</f>
        <v>0</v>
      </c>
      <c r="GY763" s="2"/>
      <c r="GZ763" s="2"/>
      <c r="HA763" s="2">
        <v>0</v>
      </c>
      <c r="HB763" s="2">
        <v>0</v>
      </c>
      <c r="HC763" s="2">
        <f t="shared" ref="HC763:HC790" si="508">GV763*GW763</f>
        <v>0</v>
      </c>
      <c r="HD763" s="2"/>
      <c r="HE763" s="2" t="s">
        <v>3</v>
      </c>
      <c r="HF763" s="2" t="s">
        <v>3</v>
      </c>
      <c r="HG763" s="2"/>
      <c r="HH763" s="2"/>
      <c r="HI763" s="2"/>
      <c r="HJ763" s="2"/>
      <c r="HK763" s="2"/>
      <c r="HL763" s="2"/>
      <c r="HM763" s="2" t="s">
        <v>3</v>
      </c>
      <c r="HN763" s="2" t="s">
        <v>731</v>
      </c>
      <c r="HO763" s="2" t="s">
        <v>732</v>
      </c>
      <c r="HP763" s="2" t="s">
        <v>728</v>
      </c>
      <c r="HQ763" s="2" t="s">
        <v>728</v>
      </c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>
        <v>0</v>
      </c>
      <c r="IL763" s="2"/>
      <c r="IM763" s="2"/>
      <c r="IN763" s="2"/>
      <c r="IO763" s="2"/>
      <c r="IP763" s="2"/>
      <c r="IQ763" s="2"/>
      <c r="IR763" s="2"/>
      <c r="IS763" s="2"/>
      <c r="IT763" s="2"/>
      <c r="IU763" s="2"/>
    </row>
    <row r="764" spans="1:255" x14ac:dyDescent="0.2">
      <c r="A764">
        <v>17</v>
      </c>
      <c r="B764">
        <v>1</v>
      </c>
      <c r="C764">
        <f>ROW(SmtRes!A1268)</f>
        <v>1268</v>
      </c>
      <c r="D764">
        <f>ROW(EtalonRes!A1156)</f>
        <v>1156</v>
      </c>
      <c r="E764" t="s">
        <v>800</v>
      </c>
      <c r="F764" t="s">
        <v>801</v>
      </c>
      <c r="G764" t="s">
        <v>802</v>
      </c>
      <c r="H764" t="s">
        <v>396</v>
      </c>
      <c r="I764">
        <f>ROUND((80.6*0.3)/100,7)</f>
        <v>0.24179999999999999</v>
      </c>
      <c r="J764">
        <v>0</v>
      </c>
      <c r="K764">
        <f>ROUND((80.6*0.3)/100,7)</f>
        <v>0.24179999999999999</v>
      </c>
      <c r="O764">
        <f>ROUND(CP764,0)</f>
        <v>1115</v>
      </c>
      <c r="P764">
        <f>ROUND(CQ764*I764,0)</f>
        <v>0</v>
      </c>
      <c r="Q764">
        <f>ROUND(CR764*I764,0)</f>
        <v>0</v>
      </c>
      <c r="R764">
        <f>ROUND(CS764*I764,0)</f>
        <v>0</v>
      </c>
      <c r="S764">
        <f>ROUND(CT764*I764,0)</f>
        <v>1115</v>
      </c>
      <c r="T764">
        <f>ROUND(CU764*I764,0)</f>
        <v>0</v>
      </c>
      <c r="U764">
        <f t="shared" si="490"/>
        <v>4.0876289999999988</v>
      </c>
      <c r="V764">
        <f t="shared" si="491"/>
        <v>0</v>
      </c>
      <c r="W764">
        <f>ROUND(CX764*I764,0)</f>
        <v>0</v>
      </c>
      <c r="X764">
        <f>ROUND(CY764,0)</f>
        <v>1004</v>
      </c>
      <c r="Y764">
        <f>ROUND(CZ764,0)</f>
        <v>524</v>
      </c>
      <c r="AA764">
        <v>53551707</v>
      </c>
      <c r="AB764">
        <f t="shared" si="492"/>
        <v>130.85</v>
      </c>
      <c r="AC764">
        <f t="shared" si="493"/>
        <v>0</v>
      </c>
      <c r="AD764">
        <f>ROUND(((((ET764*ROUND(1.15,7)))-((EU764*ROUND(1.15,7))))+AE764),2)</f>
        <v>0</v>
      </c>
      <c r="AE764">
        <f>ROUND(((EU764*ROUND(1.15,7))),2)</f>
        <v>0</v>
      </c>
      <c r="AF764">
        <f>ROUND(((EV764*ROUND(1.15,7))),2)</f>
        <v>130.85</v>
      </c>
      <c r="AG764">
        <f t="shared" si="494"/>
        <v>0</v>
      </c>
      <c r="AH764">
        <f>((EW764*ROUND(1.15,7)))</f>
        <v>16.904999999999998</v>
      </c>
      <c r="AI764">
        <f>((EX764*ROUND(1.15,7)))</f>
        <v>0</v>
      </c>
      <c r="AJ764">
        <f t="shared" si="495"/>
        <v>0</v>
      </c>
      <c r="AK764">
        <v>113.78</v>
      </c>
      <c r="AL764">
        <v>0</v>
      </c>
      <c r="AM764">
        <v>0</v>
      </c>
      <c r="AN764">
        <v>0</v>
      </c>
      <c r="AO764">
        <v>113.78</v>
      </c>
      <c r="AP764">
        <v>0</v>
      </c>
      <c r="AQ764">
        <v>14.7</v>
      </c>
      <c r="AR764">
        <v>0</v>
      </c>
      <c r="AS764">
        <v>0</v>
      </c>
      <c r="AT764">
        <v>90</v>
      </c>
      <c r="AU764">
        <v>47</v>
      </c>
      <c r="AV764">
        <v>1</v>
      </c>
      <c r="AW764">
        <v>1</v>
      </c>
      <c r="AZ764">
        <v>1</v>
      </c>
      <c r="BA764">
        <v>35.24</v>
      </c>
      <c r="BB764">
        <v>1</v>
      </c>
      <c r="BC764">
        <v>1</v>
      </c>
      <c r="BD764" t="s">
        <v>3</v>
      </c>
      <c r="BE764" t="s">
        <v>3</v>
      </c>
      <c r="BF764" t="s">
        <v>3</v>
      </c>
      <c r="BG764" t="s">
        <v>3</v>
      </c>
      <c r="BH764">
        <v>0</v>
      </c>
      <c r="BI764">
        <v>1</v>
      </c>
      <c r="BJ764" t="s">
        <v>803</v>
      </c>
      <c r="BM764">
        <v>56001</v>
      </c>
      <c r="BN764">
        <v>0</v>
      </c>
      <c r="BO764" t="s">
        <v>801</v>
      </c>
      <c r="BP764">
        <v>1</v>
      </c>
      <c r="BQ764">
        <v>6</v>
      </c>
      <c r="BR764">
        <v>0</v>
      </c>
      <c r="BS764">
        <v>35.24</v>
      </c>
      <c r="BT764">
        <v>1</v>
      </c>
      <c r="BU764">
        <v>1</v>
      </c>
      <c r="BV764">
        <v>1</v>
      </c>
      <c r="BW764">
        <v>1</v>
      </c>
      <c r="BX764">
        <v>1</v>
      </c>
      <c r="BY764" t="s">
        <v>3</v>
      </c>
      <c r="BZ764">
        <v>90</v>
      </c>
      <c r="CA764">
        <v>47</v>
      </c>
      <c r="CB764" t="s">
        <v>3</v>
      </c>
      <c r="CE764">
        <v>0</v>
      </c>
      <c r="CF764">
        <v>0</v>
      </c>
      <c r="CG764">
        <v>0</v>
      </c>
      <c r="CM764">
        <v>0</v>
      </c>
      <c r="CN764" t="s">
        <v>2150</v>
      </c>
      <c r="CO764">
        <v>0</v>
      </c>
      <c r="CP764">
        <f t="shared" si="496"/>
        <v>1115</v>
      </c>
      <c r="CQ764">
        <f t="shared" si="497"/>
        <v>0</v>
      </c>
      <c r="CR764">
        <f t="shared" si="498"/>
        <v>0</v>
      </c>
      <c r="CS764">
        <f t="shared" si="499"/>
        <v>0</v>
      </c>
      <c r="CT764">
        <f t="shared" si="500"/>
        <v>4611.1540000000005</v>
      </c>
      <c r="CU764">
        <f t="shared" si="501"/>
        <v>0</v>
      </c>
      <c r="CV764">
        <f t="shared" si="502"/>
        <v>16.904999999999998</v>
      </c>
      <c r="CW764">
        <f t="shared" si="503"/>
        <v>0</v>
      </c>
      <c r="CX764">
        <f t="shared" si="504"/>
        <v>0</v>
      </c>
      <c r="CY764">
        <f t="shared" si="505"/>
        <v>1003.5</v>
      </c>
      <c r="CZ764">
        <f t="shared" si="506"/>
        <v>524.04999999999995</v>
      </c>
      <c r="DC764" t="s">
        <v>3</v>
      </c>
      <c r="DD764" t="s">
        <v>3</v>
      </c>
      <c r="DE764" t="s">
        <v>16</v>
      </c>
      <c r="DF764" t="s">
        <v>16</v>
      </c>
      <c r="DG764" t="s">
        <v>16</v>
      </c>
      <c r="DH764" t="s">
        <v>3</v>
      </c>
      <c r="DI764" t="s">
        <v>16</v>
      </c>
      <c r="DJ764" t="s">
        <v>16</v>
      </c>
      <c r="DK764" t="s">
        <v>3</v>
      </c>
      <c r="DL764" t="s">
        <v>3</v>
      </c>
      <c r="DM764" t="s">
        <v>3</v>
      </c>
      <c r="DN764">
        <v>0</v>
      </c>
      <c r="DO764">
        <v>0</v>
      </c>
      <c r="DP764">
        <v>1</v>
      </c>
      <c r="DQ764">
        <v>1</v>
      </c>
      <c r="DU764">
        <v>1005</v>
      </c>
      <c r="DV764" t="s">
        <v>396</v>
      </c>
      <c r="DW764" t="s">
        <v>396</v>
      </c>
      <c r="DX764">
        <v>100</v>
      </c>
      <c r="DZ764" t="s">
        <v>3</v>
      </c>
      <c r="EA764" t="s">
        <v>3</v>
      </c>
      <c r="EB764" t="s">
        <v>3</v>
      </c>
      <c r="EC764" t="s">
        <v>3</v>
      </c>
      <c r="EE764">
        <v>53551217</v>
      </c>
      <c r="EF764">
        <v>6</v>
      </c>
      <c r="EG764" t="s">
        <v>17</v>
      </c>
      <c r="EH764">
        <v>90</v>
      </c>
      <c r="EI764" t="s">
        <v>728</v>
      </c>
      <c r="EJ764">
        <v>1</v>
      </c>
      <c r="EK764">
        <v>56001</v>
      </c>
      <c r="EL764" t="s">
        <v>728</v>
      </c>
      <c r="EM764" t="s">
        <v>729</v>
      </c>
      <c r="EO764" t="s">
        <v>52</v>
      </c>
      <c r="EQ764">
        <v>131072</v>
      </c>
      <c r="ER764">
        <v>113.78</v>
      </c>
      <c r="ES764">
        <v>0</v>
      </c>
      <c r="ET764">
        <v>0</v>
      </c>
      <c r="EU764">
        <v>0</v>
      </c>
      <c r="EV764">
        <v>113.78</v>
      </c>
      <c r="EW764">
        <v>14.7</v>
      </c>
      <c r="EX764">
        <v>0</v>
      </c>
      <c r="EY764">
        <v>0</v>
      </c>
      <c r="FQ764">
        <v>0</v>
      </c>
      <c r="FR764">
        <f>ROUND(IF(AND(BH764=3,BI764=3),P764,0),0)</f>
        <v>0</v>
      </c>
      <c r="FS764">
        <v>0</v>
      </c>
      <c r="FX764">
        <v>90</v>
      </c>
      <c r="FY764">
        <v>47</v>
      </c>
      <c r="GA764" t="s">
        <v>3</v>
      </c>
      <c r="GD764">
        <v>1</v>
      </c>
      <c r="GF764">
        <v>-574775516</v>
      </c>
      <c r="GG764">
        <v>2</v>
      </c>
      <c r="GH764">
        <v>1</v>
      </c>
      <c r="GI764">
        <v>2</v>
      </c>
      <c r="GJ764">
        <v>0</v>
      </c>
      <c r="GK764">
        <v>0</v>
      </c>
      <c r="GL764">
        <f>ROUND(IF(AND(BH764=3,BI764=3,FS764&lt;&gt;0),P764,0),0)</f>
        <v>0</v>
      </c>
      <c r="GM764">
        <f>ROUND(O764+X764+Y764,0)+GX764</f>
        <v>2643</v>
      </c>
      <c r="GN764">
        <f>IF(OR(BI764=0,BI764=1),ROUND(O764+X764+Y764,0),0)</f>
        <v>2643</v>
      </c>
      <c r="GO764">
        <f>IF(BI764=2,ROUND(O764+X764+Y764,0),0)</f>
        <v>0</v>
      </c>
      <c r="GP764">
        <f>IF(BI764=4,ROUND(O764+X764+Y764,0)+GX764,0)</f>
        <v>0</v>
      </c>
      <c r="GR764">
        <v>0</v>
      </c>
      <c r="GS764">
        <v>0</v>
      </c>
      <c r="GT764">
        <v>0</v>
      </c>
      <c r="GU764" t="s">
        <v>3</v>
      </c>
      <c r="GV764">
        <f t="shared" si="507"/>
        <v>0</v>
      </c>
      <c r="GW764">
        <v>1</v>
      </c>
      <c r="GX764">
        <f>ROUND(HC764*I764,0)</f>
        <v>0</v>
      </c>
      <c r="HA764">
        <v>0</v>
      </c>
      <c r="HB764">
        <v>0</v>
      </c>
      <c r="HC764">
        <f t="shared" si="508"/>
        <v>0</v>
      </c>
      <c r="HE764" t="s">
        <v>3</v>
      </c>
      <c r="HF764" t="s">
        <v>3</v>
      </c>
      <c r="HM764" t="s">
        <v>3</v>
      </c>
      <c r="HN764" t="s">
        <v>731</v>
      </c>
      <c r="HO764" t="s">
        <v>732</v>
      </c>
      <c r="HP764" t="s">
        <v>728</v>
      </c>
      <c r="HQ764" t="s">
        <v>728</v>
      </c>
      <c r="IK764">
        <v>0</v>
      </c>
    </row>
    <row r="765" spans="1:255" x14ac:dyDescent="0.2">
      <c r="A765" s="2">
        <v>18</v>
      </c>
      <c r="B765" s="2">
        <v>1</v>
      </c>
      <c r="C765" s="2">
        <v>1266</v>
      </c>
      <c r="D765" s="2"/>
      <c r="E765" s="2" t="s">
        <v>804</v>
      </c>
      <c r="F765" s="2" t="s">
        <v>24</v>
      </c>
      <c r="G765" s="2" t="s">
        <v>25</v>
      </c>
      <c r="H765" s="2" t="s">
        <v>26</v>
      </c>
      <c r="I765" s="2">
        <f>I763*J765</f>
        <v>0.16925999999999999</v>
      </c>
      <c r="J765" s="2">
        <v>0.70000000000000007</v>
      </c>
      <c r="K765" s="2">
        <v>0.7</v>
      </c>
      <c r="L765" s="2"/>
      <c r="M765" s="2"/>
      <c r="N765" s="2"/>
      <c r="O765" s="2">
        <f>ROUND(CP765,2)</f>
        <v>0</v>
      </c>
      <c r="P765" s="2">
        <f>ROUND(CQ765*I765,2)</f>
        <v>0</v>
      </c>
      <c r="Q765" s="2">
        <f>ROUND(CR765*I765,2)</f>
        <v>0</v>
      </c>
      <c r="R765" s="2">
        <f>ROUND(CS765*I765,2)</f>
        <v>0</v>
      </c>
      <c r="S765" s="2">
        <f>ROUND(CT765*I765,2)</f>
        <v>0</v>
      </c>
      <c r="T765" s="2">
        <f>ROUND(CU765*I765,2)</f>
        <v>0</v>
      </c>
      <c r="U765" s="2">
        <f t="shared" si="490"/>
        <v>0</v>
      </c>
      <c r="V765" s="2">
        <f t="shared" si="491"/>
        <v>0</v>
      </c>
      <c r="W765" s="2">
        <f>ROUND(CX765*I765,2)</f>
        <v>0</v>
      </c>
      <c r="X765" s="2">
        <f>ROUND(CY765,2)</f>
        <v>0</v>
      </c>
      <c r="Y765" s="2">
        <f>ROUND(CZ765,2)</f>
        <v>0</v>
      </c>
      <c r="Z765" s="2"/>
      <c r="AA765" s="2">
        <v>53551706</v>
      </c>
      <c r="AB765" s="2">
        <f t="shared" si="492"/>
        <v>0</v>
      </c>
      <c r="AC765" s="2">
        <f t="shared" si="493"/>
        <v>0</v>
      </c>
      <c r="AD765" s="2">
        <f>ROUND((((ET765)-(EU765))+AE765),2)</f>
        <v>0</v>
      </c>
      <c r="AE765" s="2">
        <f>ROUND((EU765),2)</f>
        <v>0</v>
      </c>
      <c r="AF765" s="2">
        <f>ROUND((EV765),2)</f>
        <v>0</v>
      </c>
      <c r="AG765" s="2">
        <f t="shared" si="494"/>
        <v>0</v>
      </c>
      <c r="AH765" s="2">
        <f>(EW765)</f>
        <v>0</v>
      </c>
      <c r="AI765" s="2">
        <f>(EX765)</f>
        <v>0</v>
      </c>
      <c r="AJ765" s="2">
        <f t="shared" si="495"/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90</v>
      </c>
      <c r="AU765" s="2">
        <v>47</v>
      </c>
      <c r="AV765" s="2">
        <v>1</v>
      </c>
      <c r="AW765" s="2">
        <v>1</v>
      </c>
      <c r="AX765" s="2"/>
      <c r="AY765" s="2"/>
      <c r="AZ765" s="2">
        <v>1</v>
      </c>
      <c r="BA765" s="2">
        <v>1</v>
      </c>
      <c r="BB765" s="2">
        <v>1</v>
      </c>
      <c r="BC765" s="2">
        <v>1</v>
      </c>
      <c r="BD765" s="2" t="s">
        <v>3</v>
      </c>
      <c r="BE765" s="2" t="s">
        <v>3</v>
      </c>
      <c r="BF765" s="2" t="s">
        <v>3</v>
      </c>
      <c r="BG765" s="2" t="s">
        <v>3</v>
      </c>
      <c r="BH765" s="2">
        <v>3</v>
      </c>
      <c r="BI765" s="2">
        <v>1</v>
      </c>
      <c r="BJ765" s="2" t="s">
        <v>399</v>
      </c>
      <c r="BK765" s="2"/>
      <c r="BL765" s="2"/>
      <c r="BM765" s="2">
        <v>56001</v>
      </c>
      <c r="BN765" s="2">
        <v>0</v>
      </c>
      <c r="BO765" s="2" t="s">
        <v>3</v>
      </c>
      <c r="BP765" s="2">
        <v>0</v>
      </c>
      <c r="BQ765" s="2">
        <v>6</v>
      </c>
      <c r="BR765" s="2">
        <v>0</v>
      </c>
      <c r="BS765" s="2">
        <v>1</v>
      </c>
      <c r="BT765" s="2">
        <v>1</v>
      </c>
      <c r="BU765" s="2">
        <v>1</v>
      </c>
      <c r="BV765" s="2">
        <v>1</v>
      </c>
      <c r="BW765" s="2">
        <v>1</v>
      </c>
      <c r="BX765" s="2">
        <v>1</v>
      </c>
      <c r="BY765" s="2" t="s">
        <v>3</v>
      </c>
      <c r="BZ765" s="2">
        <v>90</v>
      </c>
      <c r="CA765" s="2">
        <v>47</v>
      </c>
      <c r="CB765" s="2" t="s">
        <v>3</v>
      </c>
      <c r="CC765" s="2"/>
      <c r="CD765" s="2"/>
      <c r="CE765" s="2">
        <v>0</v>
      </c>
      <c r="CF765" s="2">
        <v>0</v>
      </c>
      <c r="CG765" s="2">
        <v>0</v>
      </c>
      <c r="CH765" s="2"/>
      <c r="CI765" s="2"/>
      <c r="CJ765" s="2"/>
      <c r="CK765" s="2"/>
      <c r="CL765" s="2"/>
      <c r="CM765" s="2">
        <v>0</v>
      </c>
      <c r="CN765" s="2" t="s">
        <v>3</v>
      </c>
      <c r="CO765" s="2">
        <v>0</v>
      </c>
      <c r="CP765" s="2">
        <f t="shared" si="496"/>
        <v>0</v>
      </c>
      <c r="CQ765" s="2">
        <f t="shared" si="497"/>
        <v>0</v>
      </c>
      <c r="CR765" s="2">
        <f t="shared" si="498"/>
        <v>0</v>
      </c>
      <c r="CS765" s="2">
        <f t="shared" si="499"/>
        <v>0</v>
      </c>
      <c r="CT765" s="2">
        <f t="shared" si="500"/>
        <v>0</v>
      </c>
      <c r="CU765" s="2">
        <f t="shared" si="501"/>
        <v>0</v>
      </c>
      <c r="CV765" s="2">
        <f t="shared" si="502"/>
        <v>0</v>
      </c>
      <c r="CW765" s="2">
        <f t="shared" si="503"/>
        <v>0</v>
      </c>
      <c r="CX765" s="2">
        <f t="shared" si="504"/>
        <v>0</v>
      </c>
      <c r="CY765" s="2">
        <f t="shared" si="505"/>
        <v>0</v>
      </c>
      <c r="CZ765" s="2">
        <f t="shared" si="506"/>
        <v>0</v>
      </c>
      <c r="DA765" s="2"/>
      <c r="DB765" s="2"/>
      <c r="DC765" s="2" t="s">
        <v>3</v>
      </c>
      <c r="DD765" s="2" t="s">
        <v>3</v>
      </c>
      <c r="DE765" s="2" t="s">
        <v>3</v>
      </c>
      <c r="DF765" s="2" t="s">
        <v>3</v>
      </c>
      <c r="DG765" s="2" t="s">
        <v>3</v>
      </c>
      <c r="DH765" s="2" t="s">
        <v>3</v>
      </c>
      <c r="DI765" s="2" t="s">
        <v>3</v>
      </c>
      <c r="DJ765" s="2" t="s">
        <v>3</v>
      </c>
      <c r="DK765" s="2" t="s">
        <v>3</v>
      </c>
      <c r="DL765" s="2" t="s">
        <v>3</v>
      </c>
      <c r="DM765" s="2" t="s">
        <v>3</v>
      </c>
      <c r="DN765" s="2">
        <v>0</v>
      </c>
      <c r="DO765" s="2">
        <v>0</v>
      </c>
      <c r="DP765" s="2">
        <v>1</v>
      </c>
      <c r="DQ765" s="2">
        <v>1</v>
      </c>
      <c r="DR765" s="2"/>
      <c r="DS765" s="2"/>
      <c r="DT765" s="2"/>
      <c r="DU765" s="2">
        <v>1009</v>
      </c>
      <c r="DV765" s="2" t="s">
        <v>26</v>
      </c>
      <c r="DW765" s="2" t="s">
        <v>26</v>
      </c>
      <c r="DX765" s="2">
        <v>1000</v>
      </c>
      <c r="DY765" s="2"/>
      <c r="DZ765" s="2" t="s">
        <v>3</v>
      </c>
      <c r="EA765" s="2" t="s">
        <v>3</v>
      </c>
      <c r="EB765" s="2" t="s">
        <v>3</v>
      </c>
      <c r="EC765" s="2" t="s">
        <v>3</v>
      </c>
      <c r="ED765" s="2"/>
      <c r="EE765" s="2">
        <v>53551217</v>
      </c>
      <c r="EF765" s="2">
        <v>6</v>
      </c>
      <c r="EG765" s="2" t="s">
        <v>17</v>
      </c>
      <c r="EH765" s="2">
        <v>90</v>
      </c>
      <c r="EI765" s="2" t="s">
        <v>728</v>
      </c>
      <c r="EJ765" s="2">
        <v>1</v>
      </c>
      <c r="EK765" s="2">
        <v>56001</v>
      </c>
      <c r="EL765" s="2" t="s">
        <v>728</v>
      </c>
      <c r="EM765" s="2" t="s">
        <v>729</v>
      </c>
      <c r="EN765" s="2"/>
      <c r="EO765" s="2" t="s">
        <v>3</v>
      </c>
      <c r="EP765" s="2"/>
      <c r="EQ765" s="2">
        <v>0</v>
      </c>
      <c r="ER765" s="2">
        <v>0</v>
      </c>
      <c r="ES765" s="2">
        <v>0</v>
      </c>
      <c r="ET765" s="2">
        <v>0</v>
      </c>
      <c r="EU765" s="2">
        <v>0</v>
      </c>
      <c r="EV765" s="2">
        <v>0</v>
      </c>
      <c r="EW765" s="2">
        <v>0</v>
      </c>
      <c r="EX765" s="2">
        <v>0</v>
      </c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>
        <v>0</v>
      </c>
      <c r="FR765" s="2">
        <f>ROUND(IF(AND(BH765=3,BI765=3),P765,0),2)</f>
        <v>0</v>
      </c>
      <c r="FS765" s="2">
        <v>0</v>
      </c>
      <c r="FT765" s="2"/>
      <c r="FU765" s="2"/>
      <c r="FV765" s="2"/>
      <c r="FW765" s="2"/>
      <c r="FX765" s="2">
        <v>90</v>
      </c>
      <c r="FY765" s="2">
        <v>47</v>
      </c>
      <c r="FZ765" s="2"/>
      <c r="GA765" s="2" t="s">
        <v>3</v>
      </c>
      <c r="GB765" s="2"/>
      <c r="GC765" s="2"/>
      <c r="GD765" s="2">
        <v>1</v>
      </c>
      <c r="GE765" s="2"/>
      <c r="GF765" s="2">
        <v>529508801</v>
      </c>
      <c r="GG765" s="2">
        <v>2</v>
      </c>
      <c r="GH765" s="2">
        <v>1</v>
      </c>
      <c r="GI765" s="2">
        <v>-2</v>
      </c>
      <c r="GJ765" s="2">
        <v>0</v>
      </c>
      <c r="GK765" s="2">
        <v>0</v>
      </c>
      <c r="GL765" s="2">
        <f>ROUND(IF(AND(BH765=3,BI765=3,FS765&lt;&gt;0),P765,0),2)</f>
        <v>0</v>
      </c>
      <c r="GM765" s="2">
        <f>ROUND(O765+X765+Y765,2)+GX765</f>
        <v>0</v>
      </c>
      <c r="GN765" s="2">
        <f>IF(OR(BI765=0,BI765=1),ROUND(O765+X765+Y765,2),0)</f>
        <v>0</v>
      </c>
      <c r="GO765" s="2">
        <f>IF(BI765=2,ROUND(O765+X765+Y765,2),0)</f>
        <v>0</v>
      </c>
      <c r="GP765" s="2">
        <f>IF(BI765=4,ROUND(O765+X765+Y765,2)+GX765,0)</f>
        <v>0</v>
      </c>
      <c r="GQ765" s="2"/>
      <c r="GR765" s="2">
        <v>0</v>
      </c>
      <c r="GS765" s="2">
        <v>0</v>
      </c>
      <c r="GT765" s="2">
        <v>0</v>
      </c>
      <c r="GU765" s="2" t="s">
        <v>3</v>
      </c>
      <c r="GV765" s="2">
        <f t="shared" si="507"/>
        <v>0</v>
      </c>
      <c r="GW765" s="2">
        <v>1</v>
      </c>
      <c r="GX765" s="2">
        <f>ROUND(HC765*I765,2)</f>
        <v>0</v>
      </c>
      <c r="GY765" s="2"/>
      <c r="GZ765" s="2"/>
      <c r="HA765" s="2">
        <v>0</v>
      </c>
      <c r="HB765" s="2">
        <v>0</v>
      </c>
      <c r="HC765" s="2">
        <f t="shared" si="508"/>
        <v>0</v>
      </c>
      <c r="HD765" s="2"/>
      <c r="HE765" s="2" t="s">
        <v>3</v>
      </c>
      <c r="HF765" s="2" t="s">
        <v>3</v>
      </c>
      <c r="HG765" s="2"/>
      <c r="HH765" s="2"/>
      <c r="HI765" s="2"/>
      <c r="HJ765" s="2"/>
      <c r="HK765" s="2"/>
      <c r="HL765" s="2"/>
      <c r="HM765" s="2" t="s">
        <v>3</v>
      </c>
      <c r="HN765" s="2" t="s">
        <v>731</v>
      </c>
      <c r="HO765" s="2" t="s">
        <v>732</v>
      </c>
      <c r="HP765" s="2" t="s">
        <v>728</v>
      </c>
      <c r="HQ765" s="2" t="s">
        <v>728</v>
      </c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>
        <v>0</v>
      </c>
      <c r="IL765" s="2"/>
      <c r="IM765" s="2"/>
      <c r="IN765" s="2"/>
      <c r="IO765" s="2"/>
      <c r="IP765" s="2"/>
      <c r="IQ765" s="2"/>
      <c r="IR765" s="2"/>
      <c r="IS765" s="2"/>
      <c r="IT765" s="2"/>
      <c r="IU765" s="2"/>
    </row>
    <row r="766" spans="1:255" x14ac:dyDescent="0.2">
      <c r="A766">
        <v>18</v>
      </c>
      <c r="B766">
        <v>1</v>
      </c>
      <c r="C766">
        <v>1268</v>
      </c>
      <c r="E766" t="s">
        <v>804</v>
      </c>
      <c r="F766" t="s">
        <v>24</v>
      </c>
      <c r="G766" t="s">
        <v>25</v>
      </c>
      <c r="H766" t="s">
        <v>26</v>
      </c>
      <c r="I766">
        <f>I764*J766</f>
        <v>0.16925999999999999</v>
      </c>
      <c r="J766">
        <v>0.70000000000000007</v>
      </c>
      <c r="K766">
        <v>0.7</v>
      </c>
      <c r="O766">
        <f>ROUND(CP766,0)</f>
        <v>0</v>
      </c>
      <c r="P766">
        <f>ROUND(CQ766*I766,0)</f>
        <v>0</v>
      </c>
      <c r="Q766">
        <f>ROUND(CR766*I766,0)</f>
        <v>0</v>
      </c>
      <c r="R766">
        <f>ROUND(CS766*I766,0)</f>
        <v>0</v>
      </c>
      <c r="S766">
        <f>ROUND(CT766*I766,0)</f>
        <v>0</v>
      </c>
      <c r="T766">
        <f>ROUND(CU766*I766,0)</f>
        <v>0</v>
      </c>
      <c r="U766">
        <f t="shared" si="490"/>
        <v>0</v>
      </c>
      <c r="V766">
        <f t="shared" si="491"/>
        <v>0</v>
      </c>
      <c r="W766">
        <f>ROUND(CX766*I766,0)</f>
        <v>0</v>
      </c>
      <c r="X766">
        <f>ROUND(CY766,0)</f>
        <v>0</v>
      </c>
      <c r="Y766">
        <f>ROUND(CZ766,0)</f>
        <v>0</v>
      </c>
      <c r="AA766">
        <v>53551707</v>
      </c>
      <c r="AB766">
        <f t="shared" si="492"/>
        <v>0</v>
      </c>
      <c r="AC766">
        <f t="shared" si="493"/>
        <v>0</v>
      </c>
      <c r="AD766">
        <f>ROUND((((ET766)-(EU766))+AE766),2)</f>
        <v>0</v>
      </c>
      <c r="AE766">
        <f>ROUND((EU766),2)</f>
        <v>0</v>
      </c>
      <c r="AF766">
        <f>ROUND((EV766),2)</f>
        <v>0</v>
      </c>
      <c r="AG766">
        <f t="shared" si="494"/>
        <v>0</v>
      </c>
      <c r="AH766">
        <f>(EW766)</f>
        <v>0</v>
      </c>
      <c r="AI766">
        <f>(EX766)</f>
        <v>0</v>
      </c>
      <c r="AJ766">
        <f t="shared" si="495"/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90</v>
      </c>
      <c r="AU766">
        <v>47</v>
      </c>
      <c r="AV766">
        <v>1</v>
      </c>
      <c r="AW766">
        <v>1</v>
      </c>
      <c r="AZ766">
        <v>1</v>
      </c>
      <c r="BA766">
        <v>1</v>
      </c>
      <c r="BB766">
        <v>1</v>
      </c>
      <c r="BC766">
        <v>6.14</v>
      </c>
      <c r="BD766" t="s">
        <v>3</v>
      </c>
      <c r="BE766" t="s">
        <v>3</v>
      </c>
      <c r="BF766" t="s">
        <v>3</v>
      </c>
      <c r="BG766" t="s">
        <v>3</v>
      </c>
      <c r="BH766">
        <v>3</v>
      </c>
      <c r="BI766">
        <v>1</v>
      </c>
      <c r="BJ766" t="s">
        <v>399</v>
      </c>
      <c r="BM766">
        <v>56001</v>
      </c>
      <c r="BN766">
        <v>0</v>
      </c>
      <c r="BO766" t="s">
        <v>30</v>
      </c>
      <c r="BP766">
        <v>1</v>
      </c>
      <c r="BQ766">
        <v>6</v>
      </c>
      <c r="BR766">
        <v>0</v>
      </c>
      <c r="BS766">
        <v>1</v>
      </c>
      <c r="BT766">
        <v>1</v>
      </c>
      <c r="BU766">
        <v>1</v>
      </c>
      <c r="BV766">
        <v>1</v>
      </c>
      <c r="BW766">
        <v>1</v>
      </c>
      <c r="BX766">
        <v>1</v>
      </c>
      <c r="BY766" t="s">
        <v>3</v>
      </c>
      <c r="BZ766">
        <v>90</v>
      </c>
      <c r="CA766">
        <v>47</v>
      </c>
      <c r="CB766" t="s">
        <v>3</v>
      </c>
      <c r="CE766">
        <v>0</v>
      </c>
      <c r="CF766">
        <v>0</v>
      </c>
      <c r="CG766">
        <v>0</v>
      </c>
      <c r="CM766">
        <v>0</v>
      </c>
      <c r="CN766" t="s">
        <v>3</v>
      </c>
      <c r="CO766">
        <v>0</v>
      </c>
      <c r="CP766">
        <f t="shared" si="496"/>
        <v>0</v>
      </c>
      <c r="CQ766">
        <f t="shared" si="497"/>
        <v>0</v>
      </c>
      <c r="CR766">
        <f t="shared" si="498"/>
        <v>0</v>
      </c>
      <c r="CS766">
        <f t="shared" si="499"/>
        <v>0</v>
      </c>
      <c r="CT766">
        <f t="shared" si="500"/>
        <v>0</v>
      </c>
      <c r="CU766">
        <f t="shared" si="501"/>
        <v>0</v>
      </c>
      <c r="CV766">
        <f t="shared" si="502"/>
        <v>0</v>
      </c>
      <c r="CW766">
        <f t="shared" si="503"/>
        <v>0</v>
      </c>
      <c r="CX766">
        <f t="shared" si="504"/>
        <v>0</v>
      </c>
      <c r="CY766">
        <f t="shared" si="505"/>
        <v>0</v>
      </c>
      <c r="CZ766">
        <f t="shared" si="506"/>
        <v>0</v>
      </c>
      <c r="DC766" t="s">
        <v>3</v>
      </c>
      <c r="DD766" t="s">
        <v>3</v>
      </c>
      <c r="DE766" t="s">
        <v>3</v>
      </c>
      <c r="DF766" t="s">
        <v>3</v>
      </c>
      <c r="DG766" t="s">
        <v>3</v>
      </c>
      <c r="DH766" t="s">
        <v>3</v>
      </c>
      <c r="DI766" t="s">
        <v>3</v>
      </c>
      <c r="DJ766" t="s">
        <v>3</v>
      </c>
      <c r="DK766" t="s">
        <v>3</v>
      </c>
      <c r="DL766" t="s">
        <v>3</v>
      </c>
      <c r="DM766" t="s">
        <v>3</v>
      </c>
      <c r="DN766">
        <v>0</v>
      </c>
      <c r="DO766">
        <v>0</v>
      </c>
      <c r="DP766">
        <v>1</v>
      </c>
      <c r="DQ766">
        <v>1</v>
      </c>
      <c r="DU766">
        <v>1009</v>
      </c>
      <c r="DV766" t="s">
        <v>26</v>
      </c>
      <c r="DW766" t="s">
        <v>26</v>
      </c>
      <c r="DX766">
        <v>1000</v>
      </c>
      <c r="DZ766" t="s">
        <v>3</v>
      </c>
      <c r="EA766" t="s">
        <v>3</v>
      </c>
      <c r="EB766" t="s">
        <v>3</v>
      </c>
      <c r="EC766" t="s">
        <v>3</v>
      </c>
      <c r="EE766">
        <v>53551217</v>
      </c>
      <c r="EF766">
        <v>6</v>
      </c>
      <c r="EG766" t="s">
        <v>17</v>
      </c>
      <c r="EH766">
        <v>90</v>
      </c>
      <c r="EI766" t="s">
        <v>728</v>
      </c>
      <c r="EJ766">
        <v>1</v>
      </c>
      <c r="EK766">
        <v>56001</v>
      </c>
      <c r="EL766" t="s">
        <v>728</v>
      </c>
      <c r="EM766" t="s">
        <v>729</v>
      </c>
      <c r="EO766" t="s">
        <v>3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FQ766">
        <v>0</v>
      </c>
      <c r="FR766">
        <f>ROUND(IF(AND(BH766=3,BI766=3),P766,0),0)</f>
        <v>0</v>
      </c>
      <c r="FS766">
        <v>0</v>
      </c>
      <c r="FX766">
        <v>90</v>
      </c>
      <c r="FY766">
        <v>47</v>
      </c>
      <c r="GA766" t="s">
        <v>3</v>
      </c>
      <c r="GD766">
        <v>1</v>
      </c>
      <c r="GF766">
        <v>529508801</v>
      </c>
      <c r="GG766">
        <v>2</v>
      </c>
      <c r="GH766">
        <v>1</v>
      </c>
      <c r="GI766">
        <v>5</v>
      </c>
      <c r="GJ766">
        <v>0</v>
      </c>
      <c r="GK766">
        <v>0</v>
      </c>
      <c r="GL766">
        <f>ROUND(IF(AND(BH766=3,BI766=3,FS766&lt;&gt;0),P766,0),0)</f>
        <v>0</v>
      </c>
      <c r="GM766">
        <f>ROUND(O766+X766+Y766,0)+GX766</f>
        <v>0</v>
      </c>
      <c r="GN766">
        <f>IF(OR(BI766=0,BI766=1),ROUND(O766+X766+Y766,0),0)</f>
        <v>0</v>
      </c>
      <c r="GO766">
        <f>IF(BI766=2,ROUND(O766+X766+Y766,0),0)</f>
        <v>0</v>
      </c>
      <c r="GP766">
        <f>IF(BI766=4,ROUND(O766+X766+Y766,0)+GX766,0)</f>
        <v>0</v>
      </c>
      <c r="GR766">
        <v>0</v>
      </c>
      <c r="GS766">
        <v>0</v>
      </c>
      <c r="GT766">
        <v>0</v>
      </c>
      <c r="GU766" t="s">
        <v>3</v>
      </c>
      <c r="GV766">
        <f t="shared" si="507"/>
        <v>0</v>
      </c>
      <c r="GW766">
        <v>1</v>
      </c>
      <c r="GX766">
        <f>ROUND(HC766*I766,0)</f>
        <v>0</v>
      </c>
      <c r="HA766">
        <v>0</v>
      </c>
      <c r="HB766">
        <v>0</v>
      </c>
      <c r="HC766">
        <f t="shared" si="508"/>
        <v>0</v>
      </c>
      <c r="HE766" t="s">
        <v>3</v>
      </c>
      <c r="HF766" t="s">
        <v>3</v>
      </c>
      <c r="HM766" t="s">
        <v>3</v>
      </c>
      <c r="HN766" t="s">
        <v>731</v>
      </c>
      <c r="HO766" t="s">
        <v>732</v>
      </c>
      <c r="HP766" t="s">
        <v>728</v>
      </c>
      <c r="HQ766" t="s">
        <v>728</v>
      </c>
      <c r="IK766">
        <v>0</v>
      </c>
    </row>
    <row r="767" spans="1:255" x14ac:dyDescent="0.2">
      <c r="A767" s="2">
        <v>17</v>
      </c>
      <c r="B767" s="2">
        <v>1</v>
      </c>
      <c r="C767" s="2">
        <f>ROW(SmtRes!A1272)</f>
        <v>1272</v>
      </c>
      <c r="D767" s="2">
        <f>ROW(EtalonRes!A1159)</f>
        <v>1159</v>
      </c>
      <c r="E767" s="2" t="s">
        <v>805</v>
      </c>
      <c r="F767" s="2" t="s">
        <v>604</v>
      </c>
      <c r="G767" s="2" t="s">
        <v>806</v>
      </c>
      <c r="H767" s="2" t="s">
        <v>606</v>
      </c>
      <c r="I767" s="2">
        <f>ROUND(62.44/100,7)</f>
        <v>0.62439999999999996</v>
      </c>
      <c r="J767" s="2">
        <v>0</v>
      </c>
      <c r="K767" s="2">
        <f>ROUND(62.44/100,7)</f>
        <v>0.62439999999999996</v>
      </c>
      <c r="L767" s="2"/>
      <c r="M767" s="2"/>
      <c r="N767" s="2"/>
      <c r="O767" s="2">
        <f>ROUND(CP767,2)</f>
        <v>49.84</v>
      </c>
      <c r="P767" s="2">
        <f>ROUND(CQ767*I767,2)</f>
        <v>0</v>
      </c>
      <c r="Q767" s="2">
        <f>ROUND(CR767*I767,2)</f>
        <v>4.49</v>
      </c>
      <c r="R767" s="2">
        <f>ROUND(CS767*I767,2)</f>
        <v>1.94</v>
      </c>
      <c r="S767" s="2">
        <f>ROUND(CT767*I767,2)</f>
        <v>45.35</v>
      </c>
      <c r="T767" s="2">
        <f>ROUND(CU767*I767,2)</f>
        <v>0</v>
      </c>
      <c r="U767" s="2">
        <f t="shared" si="490"/>
        <v>5.2490185999999994</v>
      </c>
      <c r="V767" s="2">
        <f t="shared" si="491"/>
        <v>0.14361199999999999</v>
      </c>
      <c r="W767" s="2">
        <f>ROUND(CX767*I767,2)</f>
        <v>0</v>
      </c>
      <c r="X767" s="2">
        <f>ROUND(CY767,2)</f>
        <v>42.56</v>
      </c>
      <c r="Y767" s="2">
        <f>ROUND(CZ767,2)</f>
        <v>21.28</v>
      </c>
      <c r="Z767" s="2"/>
      <c r="AA767" s="2">
        <v>53551706</v>
      </c>
      <c r="AB767" s="2">
        <f t="shared" si="492"/>
        <v>79.819999999999993</v>
      </c>
      <c r="AC767" s="2">
        <f t="shared" si="493"/>
        <v>0</v>
      </c>
      <c r="AD767" s="2">
        <f>ROUND(((((ET767*ROUND(1.15,7)))-((EU767*ROUND(1.15,7))))+AE767),2)</f>
        <v>7.19</v>
      </c>
      <c r="AE767" s="2">
        <f>ROUND(((EU767*ROUND(1.15,7))),2)</f>
        <v>3.11</v>
      </c>
      <c r="AF767" s="2">
        <f>ROUND(((EV767*ROUND(1.15,7))),2)</f>
        <v>72.63</v>
      </c>
      <c r="AG767" s="2">
        <f t="shared" si="494"/>
        <v>0</v>
      </c>
      <c r="AH767" s="2">
        <f>((EW767*ROUND(1.15,7)))</f>
        <v>8.4064999999999994</v>
      </c>
      <c r="AI767" s="2">
        <f>((EX767*ROUND(1.15,7)))</f>
        <v>0.22999999999999998</v>
      </c>
      <c r="AJ767" s="2">
        <f t="shared" si="495"/>
        <v>0</v>
      </c>
      <c r="AK767" s="2">
        <v>69.41</v>
      </c>
      <c r="AL767" s="2">
        <v>0</v>
      </c>
      <c r="AM767" s="2">
        <v>6.25</v>
      </c>
      <c r="AN767" s="2">
        <v>2.7</v>
      </c>
      <c r="AO767" s="2">
        <v>63.16</v>
      </c>
      <c r="AP767" s="2">
        <v>0</v>
      </c>
      <c r="AQ767" s="2">
        <v>7.31</v>
      </c>
      <c r="AR767" s="2">
        <v>0.2</v>
      </c>
      <c r="AS767" s="2">
        <v>0</v>
      </c>
      <c r="AT767" s="2">
        <v>90</v>
      </c>
      <c r="AU767" s="2">
        <v>45</v>
      </c>
      <c r="AV767" s="2">
        <v>1</v>
      </c>
      <c r="AW767" s="2">
        <v>1</v>
      </c>
      <c r="AX767" s="2"/>
      <c r="AY767" s="2"/>
      <c r="AZ767" s="2">
        <v>1</v>
      </c>
      <c r="BA767" s="2">
        <v>1</v>
      </c>
      <c r="BB767" s="2">
        <v>1</v>
      </c>
      <c r="BC767" s="2">
        <v>1</v>
      </c>
      <c r="BD767" s="2" t="s">
        <v>3</v>
      </c>
      <c r="BE767" s="2" t="s">
        <v>3</v>
      </c>
      <c r="BF767" s="2" t="s">
        <v>3</v>
      </c>
      <c r="BG767" s="2" t="s">
        <v>3</v>
      </c>
      <c r="BH767" s="2">
        <v>0</v>
      </c>
      <c r="BI767" s="2">
        <v>1</v>
      </c>
      <c r="BJ767" s="2" t="s">
        <v>607</v>
      </c>
      <c r="BK767" s="2"/>
      <c r="BL767" s="2"/>
      <c r="BM767" s="2">
        <v>63001</v>
      </c>
      <c r="BN767" s="2">
        <v>0</v>
      </c>
      <c r="BO767" s="2" t="s">
        <v>3</v>
      </c>
      <c r="BP767" s="2">
        <v>0</v>
      </c>
      <c r="BQ767" s="2">
        <v>6</v>
      </c>
      <c r="BR767" s="2">
        <v>0</v>
      </c>
      <c r="BS767" s="2">
        <v>1</v>
      </c>
      <c r="BT767" s="2">
        <v>1</v>
      </c>
      <c r="BU767" s="2">
        <v>1</v>
      </c>
      <c r="BV767" s="2">
        <v>1</v>
      </c>
      <c r="BW767" s="2">
        <v>1</v>
      </c>
      <c r="BX767" s="2">
        <v>1</v>
      </c>
      <c r="BY767" s="2" t="s">
        <v>3</v>
      </c>
      <c r="BZ767" s="2">
        <v>90</v>
      </c>
      <c r="CA767" s="2">
        <v>45</v>
      </c>
      <c r="CB767" s="2" t="s">
        <v>3</v>
      </c>
      <c r="CC767" s="2"/>
      <c r="CD767" s="2"/>
      <c r="CE767" s="2">
        <v>0</v>
      </c>
      <c r="CF767" s="2">
        <v>0</v>
      </c>
      <c r="CG767" s="2">
        <v>0</v>
      </c>
      <c r="CH767" s="2"/>
      <c r="CI767" s="2"/>
      <c r="CJ767" s="2"/>
      <c r="CK767" s="2"/>
      <c r="CL767" s="2"/>
      <c r="CM767" s="2">
        <v>0</v>
      </c>
      <c r="CN767" s="2" t="s">
        <v>2150</v>
      </c>
      <c r="CO767" s="2">
        <v>0</v>
      </c>
      <c r="CP767" s="2">
        <f t="shared" si="496"/>
        <v>49.84</v>
      </c>
      <c r="CQ767" s="2">
        <f t="shared" si="497"/>
        <v>0</v>
      </c>
      <c r="CR767" s="2">
        <f t="shared" si="498"/>
        <v>7.19</v>
      </c>
      <c r="CS767" s="2">
        <f t="shared" si="499"/>
        <v>3.11</v>
      </c>
      <c r="CT767" s="2">
        <f t="shared" si="500"/>
        <v>72.63</v>
      </c>
      <c r="CU767" s="2">
        <f t="shared" si="501"/>
        <v>0</v>
      </c>
      <c r="CV767" s="2">
        <f t="shared" si="502"/>
        <v>8.4064999999999994</v>
      </c>
      <c r="CW767" s="2">
        <f t="shared" si="503"/>
        <v>0.22999999999999998</v>
      </c>
      <c r="CX767" s="2">
        <f t="shared" si="504"/>
        <v>0</v>
      </c>
      <c r="CY767" s="2">
        <f t="shared" si="505"/>
        <v>42.561000000000007</v>
      </c>
      <c r="CZ767" s="2">
        <f t="shared" si="506"/>
        <v>21.280500000000004</v>
      </c>
      <c r="DA767" s="2"/>
      <c r="DB767" s="2"/>
      <c r="DC767" s="2" t="s">
        <v>3</v>
      </c>
      <c r="DD767" s="2" t="s">
        <v>3</v>
      </c>
      <c r="DE767" s="2" t="s">
        <v>16</v>
      </c>
      <c r="DF767" s="2" t="s">
        <v>16</v>
      </c>
      <c r="DG767" s="2" t="s">
        <v>16</v>
      </c>
      <c r="DH767" s="2" t="s">
        <v>3</v>
      </c>
      <c r="DI767" s="2" t="s">
        <v>16</v>
      </c>
      <c r="DJ767" s="2" t="s">
        <v>16</v>
      </c>
      <c r="DK767" s="2" t="s">
        <v>3</v>
      </c>
      <c r="DL767" s="2" t="s">
        <v>3</v>
      </c>
      <c r="DM767" s="2" t="s">
        <v>3</v>
      </c>
      <c r="DN767" s="2">
        <v>0</v>
      </c>
      <c r="DO767" s="2">
        <v>0</v>
      </c>
      <c r="DP767" s="2">
        <v>1</v>
      </c>
      <c r="DQ767" s="2">
        <v>1</v>
      </c>
      <c r="DR767" s="2"/>
      <c r="DS767" s="2"/>
      <c r="DT767" s="2"/>
      <c r="DU767" s="2">
        <v>1013</v>
      </c>
      <c r="DV767" s="2" t="s">
        <v>606</v>
      </c>
      <c r="DW767" s="2" t="s">
        <v>606</v>
      </c>
      <c r="DX767" s="2">
        <v>1</v>
      </c>
      <c r="DY767" s="2"/>
      <c r="DZ767" s="2" t="s">
        <v>3</v>
      </c>
      <c r="EA767" s="2" t="s">
        <v>3</v>
      </c>
      <c r="EB767" s="2" t="s">
        <v>3</v>
      </c>
      <c r="EC767" s="2" t="s">
        <v>3</v>
      </c>
      <c r="ED767" s="2"/>
      <c r="EE767" s="2">
        <v>53551225</v>
      </c>
      <c r="EF767" s="2">
        <v>6</v>
      </c>
      <c r="EG767" s="2" t="s">
        <v>17</v>
      </c>
      <c r="EH767" s="2">
        <v>97</v>
      </c>
      <c r="EI767" s="2" t="s">
        <v>477</v>
      </c>
      <c r="EJ767" s="2">
        <v>1</v>
      </c>
      <c r="EK767" s="2">
        <v>63001</v>
      </c>
      <c r="EL767" s="2" t="s">
        <v>478</v>
      </c>
      <c r="EM767" s="2" t="s">
        <v>479</v>
      </c>
      <c r="EN767" s="2"/>
      <c r="EO767" s="2" t="s">
        <v>52</v>
      </c>
      <c r="EP767" s="2"/>
      <c r="EQ767" s="2">
        <v>131072</v>
      </c>
      <c r="ER767" s="2">
        <v>69.41</v>
      </c>
      <c r="ES767" s="2">
        <v>0</v>
      </c>
      <c r="ET767" s="2">
        <v>6.25</v>
      </c>
      <c r="EU767" s="2">
        <v>2.7</v>
      </c>
      <c r="EV767" s="2">
        <v>63.16</v>
      </c>
      <c r="EW767" s="2">
        <v>7.31</v>
      </c>
      <c r="EX767" s="2">
        <v>0.2</v>
      </c>
      <c r="EY767" s="2">
        <v>0</v>
      </c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>
        <v>0</v>
      </c>
      <c r="FR767" s="2">
        <f>ROUND(IF(AND(BH767=3,BI767=3),P767,0),2)</f>
        <v>0</v>
      </c>
      <c r="FS767" s="2">
        <v>0</v>
      </c>
      <c r="FT767" s="2"/>
      <c r="FU767" s="2"/>
      <c r="FV767" s="2"/>
      <c r="FW767" s="2"/>
      <c r="FX767" s="2">
        <v>90</v>
      </c>
      <c r="FY767" s="2">
        <v>45</v>
      </c>
      <c r="FZ767" s="2"/>
      <c r="GA767" s="2" t="s">
        <v>3</v>
      </c>
      <c r="GB767" s="2"/>
      <c r="GC767" s="2"/>
      <c r="GD767" s="2">
        <v>1</v>
      </c>
      <c r="GE767" s="2"/>
      <c r="GF767" s="2">
        <v>-1504965313</v>
      </c>
      <c r="GG767" s="2">
        <v>2</v>
      </c>
      <c r="GH767" s="2">
        <v>1</v>
      </c>
      <c r="GI767" s="2">
        <v>-2</v>
      </c>
      <c r="GJ767" s="2">
        <v>0</v>
      </c>
      <c r="GK767" s="2">
        <v>0</v>
      </c>
      <c r="GL767" s="2">
        <f>ROUND(IF(AND(BH767=3,BI767=3,FS767&lt;&gt;0),P767,0),2)</f>
        <v>0</v>
      </c>
      <c r="GM767" s="2">
        <f>ROUND(O767+X767+Y767,2)+GX767</f>
        <v>113.68</v>
      </c>
      <c r="GN767" s="2">
        <f>IF(OR(BI767=0,BI767=1),ROUND(O767+X767+Y767,2),0)</f>
        <v>113.68</v>
      </c>
      <c r="GO767" s="2">
        <f>IF(BI767=2,ROUND(O767+X767+Y767,2),0)</f>
        <v>0</v>
      </c>
      <c r="GP767" s="2">
        <f>IF(BI767=4,ROUND(O767+X767+Y767,2)+GX767,0)</f>
        <v>0</v>
      </c>
      <c r="GQ767" s="2"/>
      <c r="GR767" s="2">
        <v>0</v>
      </c>
      <c r="GS767" s="2">
        <v>0</v>
      </c>
      <c r="GT767" s="2">
        <v>0</v>
      </c>
      <c r="GU767" s="2" t="s">
        <v>3</v>
      </c>
      <c r="GV767" s="2">
        <f t="shared" si="507"/>
        <v>0</v>
      </c>
      <c r="GW767" s="2">
        <v>1</v>
      </c>
      <c r="GX767" s="2">
        <f>ROUND(HC767*I767,2)</f>
        <v>0</v>
      </c>
      <c r="GY767" s="2"/>
      <c r="GZ767" s="2"/>
      <c r="HA767" s="2">
        <v>0</v>
      </c>
      <c r="HB767" s="2">
        <v>0</v>
      </c>
      <c r="HC767" s="2">
        <f t="shared" si="508"/>
        <v>0</v>
      </c>
      <c r="HD767" s="2"/>
      <c r="HE767" s="2" t="s">
        <v>3</v>
      </c>
      <c r="HF767" s="2" t="s">
        <v>3</v>
      </c>
      <c r="HG767" s="2"/>
      <c r="HH767" s="2"/>
      <c r="HI767" s="2"/>
      <c r="HJ767" s="2"/>
      <c r="HK767" s="2"/>
      <c r="HL767" s="2"/>
      <c r="HM767" s="2" t="s">
        <v>3</v>
      </c>
      <c r="HN767" s="2" t="s">
        <v>480</v>
      </c>
      <c r="HO767" s="2" t="s">
        <v>481</v>
      </c>
      <c r="HP767" s="2" t="s">
        <v>478</v>
      </c>
      <c r="HQ767" s="2" t="s">
        <v>478</v>
      </c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>
        <v>0</v>
      </c>
      <c r="IL767" s="2"/>
      <c r="IM767" s="2"/>
      <c r="IN767" s="2"/>
      <c r="IO767" s="2"/>
      <c r="IP767" s="2"/>
      <c r="IQ767" s="2"/>
      <c r="IR767" s="2"/>
      <c r="IS767" s="2"/>
      <c r="IT767" s="2"/>
      <c r="IU767" s="2"/>
    </row>
    <row r="768" spans="1:255" x14ac:dyDescent="0.2">
      <c r="A768">
        <v>17</v>
      </c>
      <c r="B768">
        <v>1</v>
      </c>
      <c r="C768">
        <f>ROW(SmtRes!A1276)</f>
        <v>1276</v>
      </c>
      <c r="D768">
        <f>ROW(EtalonRes!A1162)</f>
        <v>1162</v>
      </c>
      <c r="E768" t="s">
        <v>805</v>
      </c>
      <c r="F768" t="s">
        <v>604</v>
      </c>
      <c r="G768" t="s">
        <v>806</v>
      </c>
      <c r="H768" t="s">
        <v>606</v>
      </c>
      <c r="I768">
        <f>ROUND(62.44/100,7)</f>
        <v>0.62439999999999996</v>
      </c>
      <c r="J768">
        <v>0</v>
      </c>
      <c r="K768">
        <f>ROUND(62.44/100,7)</f>
        <v>0.62439999999999996</v>
      </c>
      <c r="O768">
        <f>ROUND(CP768,0)</f>
        <v>1669</v>
      </c>
      <c r="P768">
        <f>ROUND(CQ768*I768,0)</f>
        <v>0</v>
      </c>
      <c r="Q768">
        <f>ROUND(CR768*I768,0)</f>
        <v>71</v>
      </c>
      <c r="R768">
        <f>ROUND(CS768*I768,0)</f>
        <v>68</v>
      </c>
      <c r="S768">
        <f>ROUND(CT768*I768,0)</f>
        <v>1598</v>
      </c>
      <c r="T768">
        <f>ROUND(CU768*I768,0)</f>
        <v>0</v>
      </c>
      <c r="U768">
        <f t="shared" si="490"/>
        <v>5.2490185999999994</v>
      </c>
      <c r="V768">
        <f t="shared" si="491"/>
        <v>0.14361199999999999</v>
      </c>
      <c r="W768">
        <f>ROUND(CX768*I768,0)</f>
        <v>0</v>
      </c>
      <c r="X768">
        <f>ROUND(CY768,0)</f>
        <v>1499</v>
      </c>
      <c r="Y768">
        <f>ROUND(CZ768,0)</f>
        <v>750</v>
      </c>
      <c r="AA768">
        <v>53551707</v>
      </c>
      <c r="AB768">
        <f t="shared" si="492"/>
        <v>79.819999999999993</v>
      </c>
      <c r="AC768">
        <f t="shared" si="493"/>
        <v>0</v>
      </c>
      <c r="AD768">
        <f>ROUND(((((ET768*ROUND(1.15,7)))-((EU768*ROUND(1.15,7))))+AE768),2)</f>
        <v>7.19</v>
      </c>
      <c r="AE768">
        <f>ROUND(((EU768*ROUND(1.15,7))),2)</f>
        <v>3.11</v>
      </c>
      <c r="AF768">
        <f>ROUND(((EV768*ROUND(1.15,7))),2)</f>
        <v>72.63</v>
      </c>
      <c r="AG768">
        <f t="shared" si="494"/>
        <v>0</v>
      </c>
      <c r="AH768">
        <f>((EW768*ROUND(1.15,7)))</f>
        <v>8.4064999999999994</v>
      </c>
      <c r="AI768">
        <f>((EX768*ROUND(1.15,7)))</f>
        <v>0.22999999999999998</v>
      </c>
      <c r="AJ768">
        <f t="shared" si="495"/>
        <v>0</v>
      </c>
      <c r="AK768">
        <v>69.41</v>
      </c>
      <c r="AL768">
        <v>0</v>
      </c>
      <c r="AM768">
        <v>6.25</v>
      </c>
      <c r="AN768">
        <v>2.7</v>
      </c>
      <c r="AO768">
        <v>63.16</v>
      </c>
      <c r="AP768">
        <v>0</v>
      </c>
      <c r="AQ768">
        <v>7.31</v>
      </c>
      <c r="AR768">
        <v>0.2</v>
      </c>
      <c r="AS768">
        <v>0</v>
      </c>
      <c r="AT768">
        <v>90</v>
      </c>
      <c r="AU768">
        <v>45</v>
      </c>
      <c r="AV768">
        <v>1</v>
      </c>
      <c r="AW768">
        <v>1</v>
      </c>
      <c r="AZ768">
        <v>1</v>
      </c>
      <c r="BA768">
        <v>35.24</v>
      </c>
      <c r="BB768">
        <v>15.89</v>
      </c>
      <c r="BC768">
        <v>1</v>
      </c>
      <c r="BD768" t="s">
        <v>3</v>
      </c>
      <c r="BE768" t="s">
        <v>3</v>
      </c>
      <c r="BF768" t="s">
        <v>3</v>
      </c>
      <c r="BG768" t="s">
        <v>3</v>
      </c>
      <c r="BH768">
        <v>0</v>
      </c>
      <c r="BI768">
        <v>1</v>
      </c>
      <c r="BJ768" t="s">
        <v>607</v>
      </c>
      <c r="BM768">
        <v>63001</v>
      </c>
      <c r="BN768">
        <v>0</v>
      </c>
      <c r="BO768" t="s">
        <v>604</v>
      </c>
      <c r="BP768">
        <v>1</v>
      </c>
      <c r="BQ768">
        <v>6</v>
      </c>
      <c r="BR768">
        <v>0</v>
      </c>
      <c r="BS768">
        <v>35.24</v>
      </c>
      <c r="BT768">
        <v>1</v>
      </c>
      <c r="BU768">
        <v>1</v>
      </c>
      <c r="BV768">
        <v>1</v>
      </c>
      <c r="BW768">
        <v>1</v>
      </c>
      <c r="BX768">
        <v>1</v>
      </c>
      <c r="BY768" t="s">
        <v>3</v>
      </c>
      <c r="BZ768">
        <v>90</v>
      </c>
      <c r="CA768">
        <v>45</v>
      </c>
      <c r="CB768" t="s">
        <v>3</v>
      </c>
      <c r="CE768">
        <v>0</v>
      </c>
      <c r="CF768">
        <v>0</v>
      </c>
      <c r="CG768">
        <v>0</v>
      </c>
      <c r="CM768">
        <v>0</v>
      </c>
      <c r="CN768" t="s">
        <v>2150</v>
      </c>
      <c r="CO768">
        <v>0</v>
      </c>
      <c r="CP768">
        <f t="shared" si="496"/>
        <v>1669</v>
      </c>
      <c r="CQ768">
        <f t="shared" si="497"/>
        <v>0</v>
      </c>
      <c r="CR768">
        <f t="shared" si="498"/>
        <v>114.24910000000001</v>
      </c>
      <c r="CS768">
        <f t="shared" si="499"/>
        <v>109.5964</v>
      </c>
      <c r="CT768">
        <f t="shared" si="500"/>
        <v>2559.4812000000002</v>
      </c>
      <c r="CU768">
        <f t="shared" si="501"/>
        <v>0</v>
      </c>
      <c r="CV768">
        <f t="shared" si="502"/>
        <v>8.4064999999999994</v>
      </c>
      <c r="CW768">
        <f t="shared" si="503"/>
        <v>0.22999999999999998</v>
      </c>
      <c r="CX768">
        <f t="shared" si="504"/>
        <v>0</v>
      </c>
      <c r="CY768">
        <f t="shared" si="505"/>
        <v>1499.4</v>
      </c>
      <c r="CZ768">
        <f t="shared" si="506"/>
        <v>749.7</v>
      </c>
      <c r="DC768" t="s">
        <v>3</v>
      </c>
      <c r="DD768" t="s">
        <v>3</v>
      </c>
      <c r="DE768" t="s">
        <v>16</v>
      </c>
      <c r="DF768" t="s">
        <v>16</v>
      </c>
      <c r="DG768" t="s">
        <v>16</v>
      </c>
      <c r="DH768" t="s">
        <v>3</v>
      </c>
      <c r="DI768" t="s">
        <v>16</v>
      </c>
      <c r="DJ768" t="s">
        <v>16</v>
      </c>
      <c r="DK768" t="s">
        <v>3</v>
      </c>
      <c r="DL768" t="s">
        <v>3</v>
      </c>
      <c r="DM768" t="s">
        <v>3</v>
      </c>
      <c r="DN768">
        <v>0</v>
      </c>
      <c r="DO768">
        <v>0</v>
      </c>
      <c r="DP768">
        <v>1</v>
      </c>
      <c r="DQ768">
        <v>1</v>
      </c>
      <c r="DU768">
        <v>1013</v>
      </c>
      <c r="DV768" t="s">
        <v>606</v>
      </c>
      <c r="DW768" t="s">
        <v>606</v>
      </c>
      <c r="DX768">
        <v>1</v>
      </c>
      <c r="DZ768" t="s">
        <v>3</v>
      </c>
      <c r="EA768" t="s">
        <v>3</v>
      </c>
      <c r="EB768" t="s">
        <v>3</v>
      </c>
      <c r="EC768" t="s">
        <v>3</v>
      </c>
      <c r="EE768">
        <v>53551225</v>
      </c>
      <c r="EF768">
        <v>6</v>
      </c>
      <c r="EG768" t="s">
        <v>17</v>
      </c>
      <c r="EH768">
        <v>97</v>
      </c>
      <c r="EI768" t="s">
        <v>477</v>
      </c>
      <c r="EJ768">
        <v>1</v>
      </c>
      <c r="EK768">
        <v>63001</v>
      </c>
      <c r="EL768" t="s">
        <v>478</v>
      </c>
      <c r="EM768" t="s">
        <v>479</v>
      </c>
      <c r="EO768" t="s">
        <v>52</v>
      </c>
      <c r="EQ768">
        <v>131072</v>
      </c>
      <c r="ER768">
        <v>69.41</v>
      </c>
      <c r="ES768">
        <v>0</v>
      </c>
      <c r="ET768">
        <v>6.25</v>
      </c>
      <c r="EU768">
        <v>2.7</v>
      </c>
      <c r="EV768">
        <v>63.16</v>
      </c>
      <c r="EW768">
        <v>7.31</v>
      </c>
      <c r="EX768">
        <v>0.2</v>
      </c>
      <c r="EY768">
        <v>0</v>
      </c>
      <c r="FQ768">
        <v>0</v>
      </c>
      <c r="FR768">
        <f>ROUND(IF(AND(BH768=3,BI768=3),P768,0),0)</f>
        <v>0</v>
      </c>
      <c r="FS768">
        <v>0</v>
      </c>
      <c r="FX768">
        <v>90</v>
      </c>
      <c r="FY768">
        <v>45</v>
      </c>
      <c r="GA768" t="s">
        <v>3</v>
      </c>
      <c r="GD768">
        <v>1</v>
      </c>
      <c r="GF768">
        <v>-1504965313</v>
      </c>
      <c r="GG768">
        <v>2</v>
      </c>
      <c r="GH768">
        <v>1</v>
      </c>
      <c r="GI768">
        <v>2</v>
      </c>
      <c r="GJ768">
        <v>0</v>
      </c>
      <c r="GK768">
        <v>0</v>
      </c>
      <c r="GL768">
        <f>ROUND(IF(AND(BH768=3,BI768=3,FS768&lt;&gt;0),P768,0),0)</f>
        <v>0</v>
      </c>
      <c r="GM768">
        <f>ROUND(O768+X768+Y768,0)+GX768</f>
        <v>3918</v>
      </c>
      <c r="GN768">
        <f>IF(OR(BI768=0,BI768=1),ROUND(O768+X768+Y768,0),0)</f>
        <v>3918</v>
      </c>
      <c r="GO768">
        <f>IF(BI768=2,ROUND(O768+X768+Y768,0),0)</f>
        <v>0</v>
      </c>
      <c r="GP768">
        <f>IF(BI768=4,ROUND(O768+X768+Y768,0)+GX768,0)</f>
        <v>0</v>
      </c>
      <c r="GR768">
        <v>0</v>
      </c>
      <c r="GS768">
        <v>0</v>
      </c>
      <c r="GT768">
        <v>0</v>
      </c>
      <c r="GU768" t="s">
        <v>3</v>
      </c>
      <c r="GV768">
        <f t="shared" si="507"/>
        <v>0</v>
      </c>
      <c r="GW768">
        <v>1</v>
      </c>
      <c r="GX768">
        <f>ROUND(HC768*I768,0)</f>
        <v>0</v>
      </c>
      <c r="HA768">
        <v>0</v>
      </c>
      <c r="HB768">
        <v>0</v>
      </c>
      <c r="HC768">
        <f t="shared" si="508"/>
        <v>0</v>
      </c>
      <c r="HE768" t="s">
        <v>3</v>
      </c>
      <c r="HF768" t="s">
        <v>3</v>
      </c>
      <c r="HM768" t="s">
        <v>3</v>
      </c>
      <c r="HN768" t="s">
        <v>480</v>
      </c>
      <c r="HO768" t="s">
        <v>481</v>
      </c>
      <c r="HP768" t="s">
        <v>478</v>
      </c>
      <c r="HQ768" t="s">
        <v>478</v>
      </c>
      <c r="IK768">
        <v>0</v>
      </c>
    </row>
    <row r="769" spans="1:255" x14ac:dyDescent="0.2">
      <c r="A769" s="2">
        <v>18</v>
      </c>
      <c r="B769" s="2">
        <v>1</v>
      </c>
      <c r="C769" s="2">
        <v>1272</v>
      </c>
      <c r="D769" s="2"/>
      <c r="E769" s="2" t="s">
        <v>807</v>
      </c>
      <c r="F769" s="2" t="s">
        <v>24</v>
      </c>
      <c r="G769" s="2" t="s">
        <v>25</v>
      </c>
      <c r="H769" s="2" t="s">
        <v>26</v>
      </c>
      <c r="I769" s="2">
        <f>I767*J769</f>
        <v>0.93659999999999988</v>
      </c>
      <c r="J769" s="2">
        <v>1.5</v>
      </c>
      <c r="K769" s="2">
        <v>1.5</v>
      </c>
      <c r="L769" s="2"/>
      <c r="M769" s="2"/>
      <c r="N769" s="2"/>
      <c r="O769" s="2">
        <f>ROUND(CP769,2)</f>
        <v>0</v>
      </c>
      <c r="P769" s="2">
        <f>ROUND(CQ769*I769,2)</f>
        <v>0</v>
      </c>
      <c r="Q769" s="2">
        <f>ROUND(CR769*I769,2)</f>
        <v>0</v>
      </c>
      <c r="R769" s="2">
        <f>ROUND(CS769*I769,2)</f>
        <v>0</v>
      </c>
      <c r="S769" s="2">
        <f>ROUND(CT769*I769,2)</f>
        <v>0</v>
      </c>
      <c r="T769" s="2">
        <f>ROUND(CU769*I769,2)</f>
        <v>0</v>
      </c>
      <c r="U769" s="2">
        <f t="shared" si="490"/>
        <v>0</v>
      </c>
      <c r="V769" s="2">
        <f t="shared" si="491"/>
        <v>0</v>
      </c>
      <c r="W769" s="2">
        <f>ROUND(CX769*I769,2)</f>
        <v>0</v>
      </c>
      <c r="X769" s="2">
        <f>ROUND(CY769,2)</f>
        <v>0</v>
      </c>
      <c r="Y769" s="2">
        <f>ROUND(CZ769,2)</f>
        <v>0</v>
      </c>
      <c r="Z769" s="2"/>
      <c r="AA769" s="2">
        <v>53551706</v>
      </c>
      <c r="AB769" s="2">
        <f t="shared" si="492"/>
        <v>0</v>
      </c>
      <c r="AC769" s="2">
        <f t="shared" si="493"/>
        <v>0</v>
      </c>
      <c r="AD769" s="2">
        <f>ROUND((((ET769)-(EU769))+AE769),2)</f>
        <v>0</v>
      </c>
      <c r="AE769" s="2">
        <f>ROUND((EU769),2)</f>
        <v>0</v>
      </c>
      <c r="AF769" s="2">
        <f>ROUND((EV769),2)</f>
        <v>0</v>
      </c>
      <c r="AG769" s="2">
        <f t="shared" si="494"/>
        <v>0</v>
      </c>
      <c r="AH769" s="2">
        <f>(EW769)</f>
        <v>0</v>
      </c>
      <c r="AI769" s="2">
        <f>(EX769)</f>
        <v>0</v>
      </c>
      <c r="AJ769" s="2">
        <f t="shared" si="495"/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90</v>
      </c>
      <c r="AU769" s="2">
        <v>45</v>
      </c>
      <c r="AV769" s="2">
        <v>1</v>
      </c>
      <c r="AW769" s="2">
        <v>1</v>
      </c>
      <c r="AX769" s="2"/>
      <c r="AY769" s="2"/>
      <c r="AZ769" s="2">
        <v>1</v>
      </c>
      <c r="BA769" s="2">
        <v>1</v>
      </c>
      <c r="BB769" s="2">
        <v>1</v>
      </c>
      <c r="BC769" s="2">
        <v>1</v>
      </c>
      <c r="BD769" s="2" t="s">
        <v>3</v>
      </c>
      <c r="BE769" s="2" t="s">
        <v>3</v>
      </c>
      <c r="BF769" s="2" t="s">
        <v>3</v>
      </c>
      <c r="BG769" s="2" t="s">
        <v>3</v>
      </c>
      <c r="BH769" s="2">
        <v>3</v>
      </c>
      <c r="BI769" s="2">
        <v>1</v>
      </c>
      <c r="BJ769" s="2" t="s">
        <v>399</v>
      </c>
      <c r="BK769" s="2"/>
      <c r="BL769" s="2"/>
      <c r="BM769" s="2">
        <v>63001</v>
      </c>
      <c r="BN769" s="2">
        <v>0</v>
      </c>
      <c r="BO769" s="2" t="s">
        <v>3</v>
      </c>
      <c r="BP769" s="2">
        <v>0</v>
      </c>
      <c r="BQ769" s="2">
        <v>6</v>
      </c>
      <c r="BR769" s="2">
        <v>0</v>
      </c>
      <c r="BS769" s="2">
        <v>1</v>
      </c>
      <c r="BT769" s="2">
        <v>1</v>
      </c>
      <c r="BU769" s="2">
        <v>1</v>
      </c>
      <c r="BV769" s="2">
        <v>1</v>
      </c>
      <c r="BW769" s="2">
        <v>1</v>
      </c>
      <c r="BX769" s="2">
        <v>1</v>
      </c>
      <c r="BY769" s="2" t="s">
        <v>3</v>
      </c>
      <c r="BZ769" s="2">
        <v>90</v>
      </c>
      <c r="CA769" s="2">
        <v>45</v>
      </c>
      <c r="CB769" s="2" t="s">
        <v>3</v>
      </c>
      <c r="CC769" s="2"/>
      <c r="CD769" s="2"/>
      <c r="CE769" s="2">
        <v>0</v>
      </c>
      <c r="CF769" s="2">
        <v>0</v>
      </c>
      <c r="CG769" s="2">
        <v>0</v>
      </c>
      <c r="CH769" s="2"/>
      <c r="CI769" s="2"/>
      <c r="CJ769" s="2"/>
      <c r="CK769" s="2"/>
      <c r="CL769" s="2"/>
      <c r="CM769" s="2">
        <v>0</v>
      </c>
      <c r="CN769" s="2" t="s">
        <v>3</v>
      </c>
      <c r="CO769" s="2">
        <v>0</v>
      </c>
      <c r="CP769" s="2">
        <f t="shared" si="496"/>
        <v>0</v>
      </c>
      <c r="CQ769" s="2">
        <f t="shared" si="497"/>
        <v>0</v>
      </c>
      <c r="CR769" s="2">
        <f t="shared" si="498"/>
        <v>0</v>
      </c>
      <c r="CS769" s="2">
        <f t="shared" si="499"/>
        <v>0</v>
      </c>
      <c r="CT769" s="2">
        <f t="shared" si="500"/>
        <v>0</v>
      </c>
      <c r="CU769" s="2">
        <f t="shared" si="501"/>
        <v>0</v>
      </c>
      <c r="CV769" s="2">
        <f t="shared" si="502"/>
        <v>0</v>
      </c>
      <c r="CW769" s="2">
        <f t="shared" si="503"/>
        <v>0</v>
      </c>
      <c r="CX769" s="2">
        <f t="shared" si="504"/>
        <v>0</v>
      </c>
      <c r="CY769" s="2">
        <f t="shared" si="505"/>
        <v>0</v>
      </c>
      <c r="CZ769" s="2">
        <f t="shared" si="506"/>
        <v>0</v>
      </c>
      <c r="DA769" s="2"/>
      <c r="DB769" s="2"/>
      <c r="DC769" s="2" t="s">
        <v>3</v>
      </c>
      <c r="DD769" s="2" t="s">
        <v>3</v>
      </c>
      <c r="DE769" s="2" t="s">
        <v>3</v>
      </c>
      <c r="DF769" s="2" t="s">
        <v>3</v>
      </c>
      <c r="DG769" s="2" t="s">
        <v>3</v>
      </c>
      <c r="DH769" s="2" t="s">
        <v>3</v>
      </c>
      <c r="DI769" s="2" t="s">
        <v>3</v>
      </c>
      <c r="DJ769" s="2" t="s">
        <v>3</v>
      </c>
      <c r="DK769" s="2" t="s">
        <v>3</v>
      </c>
      <c r="DL769" s="2" t="s">
        <v>3</v>
      </c>
      <c r="DM769" s="2" t="s">
        <v>3</v>
      </c>
      <c r="DN769" s="2">
        <v>0</v>
      </c>
      <c r="DO769" s="2">
        <v>0</v>
      </c>
      <c r="DP769" s="2">
        <v>1</v>
      </c>
      <c r="DQ769" s="2">
        <v>1</v>
      </c>
      <c r="DR769" s="2"/>
      <c r="DS769" s="2"/>
      <c r="DT769" s="2"/>
      <c r="DU769" s="2">
        <v>1009</v>
      </c>
      <c r="DV769" s="2" t="s">
        <v>26</v>
      </c>
      <c r="DW769" s="2" t="s">
        <v>26</v>
      </c>
      <c r="DX769" s="2">
        <v>1000</v>
      </c>
      <c r="DY769" s="2"/>
      <c r="DZ769" s="2" t="s">
        <v>3</v>
      </c>
      <c r="EA769" s="2" t="s">
        <v>3</v>
      </c>
      <c r="EB769" s="2" t="s">
        <v>3</v>
      </c>
      <c r="EC769" s="2" t="s">
        <v>3</v>
      </c>
      <c r="ED769" s="2"/>
      <c r="EE769" s="2">
        <v>53551225</v>
      </c>
      <c r="EF769" s="2">
        <v>6</v>
      </c>
      <c r="EG769" s="2" t="s">
        <v>17</v>
      </c>
      <c r="EH769" s="2">
        <v>97</v>
      </c>
      <c r="EI769" s="2" t="s">
        <v>477</v>
      </c>
      <c r="EJ769" s="2">
        <v>1</v>
      </c>
      <c r="EK769" s="2">
        <v>63001</v>
      </c>
      <c r="EL769" s="2" t="s">
        <v>478</v>
      </c>
      <c r="EM769" s="2" t="s">
        <v>479</v>
      </c>
      <c r="EN769" s="2"/>
      <c r="EO769" s="2" t="s">
        <v>3</v>
      </c>
      <c r="EP769" s="2"/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0</v>
      </c>
      <c r="EX769" s="2">
        <v>0</v>
      </c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>
        <v>0</v>
      </c>
      <c r="FR769" s="2">
        <f>ROUND(IF(AND(BH769=3,BI769=3),P769,0),2)</f>
        <v>0</v>
      </c>
      <c r="FS769" s="2">
        <v>0</v>
      </c>
      <c r="FT769" s="2"/>
      <c r="FU769" s="2"/>
      <c r="FV769" s="2"/>
      <c r="FW769" s="2"/>
      <c r="FX769" s="2">
        <v>90</v>
      </c>
      <c r="FY769" s="2">
        <v>45</v>
      </c>
      <c r="FZ769" s="2"/>
      <c r="GA769" s="2" t="s">
        <v>3</v>
      </c>
      <c r="GB769" s="2"/>
      <c r="GC769" s="2"/>
      <c r="GD769" s="2">
        <v>1</v>
      </c>
      <c r="GE769" s="2"/>
      <c r="GF769" s="2">
        <v>529508801</v>
      </c>
      <c r="GG769" s="2">
        <v>2</v>
      </c>
      <c r="GH769" s="2">
        <v>1</v>
      </c>
      <c r="GI769" s="2">
        <v>-2</v>
      </c>
      <c r="GJ769" s="2">
        <v>0</v>
      </c>
      <c r="GK769" s="2">
        <v>0</v>
      </c>
      <c r="GL769" s="2">
        <f>ROUND(IF(AND(BH769=3,BI769=3,FS769&lt;&gt;0),P769,0),2)</f>
        <v>0</v>
      </c>
      <c r="GM769" s="2">
        <f>ROUND(O769+X769+Y769,2)+GX769</f>
        <v>0</v>
      </c>
      <c r="GN769" s="2">
        <f>IF(OR(BI769=0,BI769=1),ROUND(O769+X769+Y769,2),0)</f>
        <v>0</v>
      </c>
      <c r="GO769" s="2">
        <f>IF(BI769=2,ROUND(O769+X769+Y769,2),0)</f>
        <v>0</v>
      </c>
      <c r="GP769" s="2">
        <f>IF(BI769=4,ROUND(O769+X769+Y769,2)+GX769,0)</f>
        <v>0</v>
      </c>
      <c r="GQ769" s="2"/>
      <c r="GR769" s="2">
        <v>0</v>
      </c>
      <c r="GS769" s="2">
        <v>0</v>
      </c>
      <c r="GT769" s="2">
        <v>0</v>
      </c>
      <c r="GU769" s="2" t="s">
        <v>3</v>
      </c>
      <c r="GV769" s="2">
        <f t="shared" si="507"/>
        <v>0</v>
      </c>
      <c r="GW769" s="2">
        <v>1</v>
      </c>
      <c r="GX769" s="2">
        <f>ROUND(HC769*I769,2)</f>
        <v>0</v>
      </c>
      <c r="GY769" s="2"/>
      <c r="GZ769" s="2"/>
      <c r="HA769" s="2">
        <v>0</v>
      </c>
      <c r="HB769" s="2">
        <v>0</v>
      </c>
      <c r="HC769" s="2">
        <f t="shared" si="508"/>
        <v>0</v>
      </c>
      <c r="HD769" s="2"/>
      <c r="HE769" s="2" t="s">
        <v>3</v>
      </c>
      <c r="HF769" s="2" t="s">
        <v>3</v>
      </c>
      <c r="HG769" s="2"/>
      <c r="HH769" s="2"/>
      <c r="HI769" s="2"/>
      <c r="HJ769" s="2"/>
      <c r="HK769" s="2"/>
      <c r="HL769" s="2"/>
      <c r="HM769" s="2" t="s">
        <v>3</v>
      </c>
      <c r="HN769" s="2" t="s">
        <v>480</v>
      </c>
      <c r="HO769" s="2" t="s">
        <v>481</v>
      </c>
      <c r="HP769" s="2" t="s">
        <v>478</v>
      </c>
      <c r="HQ769" s="2" t="s">
        <v>478</v>
      </c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>
        <v>0</v>
      </c>
      <c r="IL769" s="2"/>
      <c r="IM769" s="2"/>
      <c r="IN769" s="2"/>
      <c r="IO769" s="2"/>
      <c r="IP769" s="2"/>
      <c r="IQ769" s="2"/>
      <c r="IR769" s="2"/>
      <c r="IS769" s="2"/>
      <c r="IT769" s="2"/>
      <c r="IU769" s="2"/>
    </row>
    <row r="770" spans="1:255" x14ac:dyDescent="0.2">
      <c r="A770">
        <v>18</v>
      </c>
      <c r="B770">
        <v>1</v>
      </c>
      <c r="C770">
        <v>1276</v>
      </c>
      <c r="E770" t="s">
        <v>807</v>
      </c>
      <c r="F770" t="s">
        <v>24</v>
      </c>
      <c r="G770" t="s">
        <v>25</v>
      </c>
      <c r="H770" t="s">
        <v>26</v>
      </c>
      <c r="I770">
        <f>I768*J770</f>
        <v>0.93659999999999988</v>
      </c>
      <c r="J770">
        <v>1.5</v>
      </c>
      <c r="K770">
        <v>1.5</v>
      </c>
      <c r="O770">
        <f>ROUND(CP770,0)</f>
        <v>0</v>
      </c>
      <c r="P770">
        <f>ROUND(CQ770*I770,0)</f>
        <v>0</v>
      </c>
      <c r="Q770">
        <f>ROUND(CR770*I770,0)</f>
        <v>0</v>
      </c>
      <c r="R770">
        <f>ROUND(CS770*I770,0)</f>
        <v>0</v>
      </c>
      <c r="S770">
        <f>ROUND(CT770*I770,0)</f>
        <v>0</v>
      </c>
      <c r="T770">
        <f>ROUND(CU770*I770,0)</f>
        <v>0</v>
      </c>
      <c r="U770">
        <f t="shared" si="490"/>
        <v>0</v>
      </c>
      <c r="V770">
        <f t="shared" si="491"/>
        <v>0</v>
      </c>
      <c r="W770">
        <f>ROUND(CX770*I770,0)</f>
        <v>0</v>
      </c>
      <c r="X770">
        <f>ROUND(CY770,0)</f>
        <v>0</v>
      </c>
      <c r="Y770">
        <f>ROUND(CZ770,0)</f>
        <v>0</v>
      </c>
      <c r="AA770">
        <v>53551707</v>
      </c>
      <c r="AB770">
        <f t="shared" si="492"/>
        <v>0</v>
      </c>
      <c r="AC770">
        <f t="shared" si="493"/>
        <v>0</v>
      </c>
      <c r="AD770">
        <f>ROUND((((ET770)-(EU770))+AE770),2)</f>
        <v>0</v>
      </c>
      <c r="AE770">
        <f>ROUND((EU770),2)</f>
        <v>0</v>
      </c>
      <c r="AF770">
        <f>ROUND((EV770),2)</f>
        <v>0</v>
      </c>
      <c r="AG770">
        <f t="shared" si="494"/>
        <v>0</v>
      </c>
      <c r="AH770">
        <f>(EW770)</f>
        <v>0</v>
      </c>
      <c r="AI770">
        <f>(EX770)</f>
        <v>0</v>
      </c>
      <c r="AJ770">
        <f t="shared" si="495"/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90</v>
      </c>
      <c r="AU770">
        <v>45</v>
      </c>
      <c r="AV770">
        <v>1</v>
      </c>
      <c r="AW770">
        <v>1</v>
      </c>
      <c r="AZ770">
        <v>1</v>
      </c>
      <c r="BA770">
        <v>1</v>
      </c>
      <c r="BB770">
        <v>1</v>
      </c>
      <c r="BC770">
        <v>6.14</v>
      </c>
      <c r="BD770" t="s">
        <v>3</v>
      </c>
      <c r="BE770" t="s">
        <v>3</v>
      </c>
      <c r="BF770" t="s">
        <v>3</v>
      </c>
      <c r="BG770" t="s">
        <v>3</v>
      </c>
      <c r="BH770">
        <v>3</v>
      </c>
      <c r="BI770">
        <v>1</v>
      </c>
      <c r="BJ770" t="s">
        <v>399</v>
      </c>
      <c r="BM770">
        <v>63001</v>
      </c>
      <c r="BN770">
        <v>0</v>
      </c>
      <c r="BO770" t="s">
        <v>30</v>
      </c>
      <c r="BP770">
        <v>1</v>
      </c>
      <c r="BQ770">
        <v>6</v>
      </c>
      <c r="BR770">
        <v>0</v>
      </c>
      <c r="BS770">
        <v>1</v>
      </c>
      <c r="BT770">
        <v>1</v>
      </c>
      <c r="BU770">
        <v>1</v>
      </c>
      <c r="BV770">
        <v>1</v>
      </c>
      <c r="BW770">
        <v>1</v>
      </c>
      <c r="BX770">
        <v>1</v>
      </c>
      <c r="BY770" t="s">
        <v>3</v>
      </c>
      <c r="BZ770">
        <v>90</v>
      </c>
      <c r="CA770">
        <v>45</v>
      </c>
      <c r="CB770" t="s">
        <v>3</v>
      </c>
      <c r="CE770">
        <v>0</v>
      </c>
      <c r="CF770">
        <v>0</v>
      </c>
      <c r="CG770">
        <v>0</v>
      </c>
      <c r="CM770">
        <v>0</v>
      </c>
      <c r="CN770" t="s">
        <v>3</v>
      </c>
      <c r="CO770">
        <v>0</v>
      </c>
      <c r="CP770">
        <f t="shared" si="496"/>
        <v>0</v>
      </c>
      <c r="CQ770">
        <f t="shared" si="497"/>
        <v>0</v>
      </c>
      <c r="CR770">
        <f t="shared" si="498"/>
        <v>0</v>
      </c>
      <c r="CS770">
        <f t="shared" si="499"/>
        <v>0</v>
      </c>
      <c r="CT770">
        <f t="shared" si="500"/>
        <v>0</v>
      </c>
      <c r="CU770">
        <f t="shared" si="501"/>
        <v>0</v>
      </c>
      <c r="CV770">
        <f t="shared" si="502"/>
        <v>0</v>
      </c>
      <c r="CW770">
        <f t="shared" si="503"/>
        <v>0</v>
      </c>
      <c r="CX770">
        <f t="shared" si="504"/>
        <v>0</v>
      </c>
      <c r="CY770">
        <f t="shared" si="505"/>
        <v>0</v>
      </c>
      <c r="CZ770">
        <f t="shared" si="506"/>
        <v>0</v>
      </c>
      <c r="DC770" t="s">
        <v>3</v>
      </c>
      <c r="DD770" t="s">
        <v>3</v>
      </c>
      <c r="DE770" t="s">
        <v>3</v>
      </c>
      <c r="DF770" t="s">
        <v>3</v>
      </c>
      <c r="DG770" t="s">
        <v>3</v>
      </c>
      <c r="DH770" t="s">
        <v>3</v>
      </c>
      <c r="DI770" t="s">
        <v>3</v>
      </c>
      <c r="DJ770" t="s">
        <v>3</v>
      </c>
      <c r="DK770" t="s">
        <v>3</v>
      </c>
      <c r="DL770" t="s">
        <v>3</v>
      </c>
      <c r="DM770" t="s">
        <v>3</v>
      </c>
      <c r="DN770">
        <v>0</v>
      </c>
      <c r="DO770">
        <v>0</v>
      </c>
      <c r="DP770">
        <v>1</v>
      </c>
      <c r="DQ770">
        <v>1</v>
      </c>
      <c r="DU770">
        <v>1009</v>
      </c>
      <c r="DV770" t="s">
        <v>26</v>
      </c>
      <c r="DW770" t="s">
        <v>26</v>
      </c>
      <c r="DX770">
        <v>1000</v>
      </c>
      <c r="DZ770" t="s">
        <v>3</v>
      </c>
      <c r="EA770" t="s">
        <v>3</v>
      </c>
      <c r="EB770" t="s">
        <v>3</v>
      </c>
      <c r="EC770" t="s">
        <v>3</v>
      </c>
      <c r="EE770">
        <v>53551225</v>
      </c>
      <c r="EF770">
        <v>6</v>
      </c>
      <c r="EG770" t="s">
        <v>17</v>
      </c>
      <c r="EH770">
        <v>97</v>
      </c>
      <c r="EI770" t="s">
        <v>477</v>
      </c>
      <c r="EJ770">
        <v>1</v>
      </c>
      <c r="EK770">
        <v>63001</v>
      </c>
      <c r="EL770" t="s">
        <v>478</v>
      </c>
      <c r="EM770" t="s">
        <v>479</v>
      </c>
      <c r="EO770" t="s">
        <v>3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0</v>
      </c>
      <c r="EW770">
        <v>0</v>
      </c>
      <c r="EX770">
        <v>0</v>
      </c>
      <c r="FQ770">
        <v>0</v>
      </c>
      <c r="FR770">
        <f>ROUND(IF(AND(BH770=3,BI770=3),P770,0),0)</f>
        <v>0</v>
      </c>
      <c r="FS770">
        <v>0</v>
      </c>
      <c r="FX770">
        <v>90</v>
      </c>
      <c r="FY770">
        <v>45</v>
      </c>
      <c r="GA770" t="s">
        <v>3</v>
      </c>
      <c r="GD770">
        <v>1</v>
      </c>
      <c r="GF770">
        <v>529508801</v>
      </c>
      <c r="GG770">
        <v>2</v>
      </c>
      <c r="GH770">
        <v>1</v>
      </c>
      <c r="GI770">
        <v>5</v>
      </c>
      <c r="GJ770">
        <v>0</v>
      </c>
      <c r="GK770">
        <v>0</v>
      </c>
      <c r="GL770">
        <f>ROUND(IF(AND(BH770=3,BI770=3,FS770&lt;&gt;0),P770,0),0)</f>
        <v>0</v>
      </c>
      <c r="GM770">
        <f>ROUND(O770+X770+Y770,0)+GX770</f>
        <v>0</v>
      </c>
      <c r="GN770">
        <f>IF(OR(BI770=0,BI770=1),ROUND(O770+X770+Y770,0),0)</f>
        <v>0</v>
      </c>
      <c r="GO770">
        <f>IF(BI770=2,ROUND(O770+X770+Y770,0),0)</f>
        <v>0</v>
      </c>
      <c r="GP770">
        <f>IF(BI770=4,ROUND(O770+X770+Y770,0)+GX770,0)</f>
        <v>0</v>
      </c>
      <c r="GR770">
        <v>0</v>
      </c>
      <c r="GS770">
        <v>0</v>
      </c>
      <c r="GT770">
        <v>0</v>
      </c>
      <c r="GU770" t="s">
        <v>3</v>
      </c>
      <c r="GV770">
        <f t="shared" si="507"/>
        <v>0</v>
      </c>
      <c r="GW770">
        <v>1</v>
      </c>
      <c r="GX770">
        <f>ROUND(HC770*I770,0)</f>
        <v>0</v>
      </c>
      <c r="HA770">
        <v>0</v>
      </c>
      <c r="HB770">
        <v>0</v>
      </c>
      <c r="HC770">
        <f t="shared" si="508"/>
        <v>0</v>
      </c>
      <c r="HE770" t="s">
        <v>3</v>
      </c>
      <c r="HF770" t="s">
        <v>3</v>
      </c>
      <c r="HM770" t="s">
        <v>3</v>
      </c>
      <c r="HN770" t="s">
        <v>480</v>
      </c>
      <c r="HO770" t="s">
        <v>481</v>
      </c>
      <c r="HP770" t="s">
        <v>478</v>
      </c>
      <c r="HQ770" t="s">
        <v>478</v>
      </c>
      <c r="IK770">
        <v>0</v>
      </c>
    </row>
    <row r="771" spans="1:255" x14ac:dyDescent="0.2">
      <c r="A771" s="2">
        <v>17</v>
      </c>
      <c r="B771" s="2">
        <v>1</v>
      </c>
      <c r="C771" s="2">
        <f>ROW(SmtRes!A1283)</f>
        <v>1283</v>
      </c>
      <c r="D771" s="2">
        <f>ROW(EtalonRes!A1169)</f>
        <v>1169</v>
      </c>
      <c r="E771" s="2" t="s">
        <v>808</v>
      </c>
      <c r="F771" s="2" t="s">
        <v>809</v>
      </c>
      <c r="G771" s="2" t="s">
        <v>810</v>
      </c>
      <c r="H771" s="2" t="s">
        <v>811</v>
      </c>
      <c r="I771" s="2">
        <f>ROUND(80.6/100,7)</f>
        <v>0.80600000000000005</v>
      </c>
      <c r="J771" s="2">
        <v>0</v>
      </c>
      <c r="K771" s="2">
        <f>ROUND(80.6/100,7)</f>
        <v>0.80600000000000005</v>
      </c>
      <c r="L771" s="2"/>
      <c r="M771" s="2"/>
      <c r="N771" s="2"/>
      <c r="O771" s="2">
        <f>ROUND(CP771,2)</f>
        <v>3436.57</v>
      </c>
      <c r="P771" s="2">
        <f>ROUND(CQ771*I771,2)</f>
        <v>3227.3</v>
      </c>
      <c r="Q771" s="2">
        <f>ROUND(CR771*I771,2)</f>
        <v>16.600000000000001</v>
      </c>
      <c r="R771" s="2">
        <f>ROUND(CS771*I771,2)</f>
        <v>0.63</v>
      </c>
      <c r="S771" s="2">
        <f>ROUND(CT771*I771,2)</f>
        <v>192.67</v>
      </c>
      <c r="T771" s="2">
        <f>ROUND(CU771*I771,2)</f>
        <v>0</v>
      </c>
      <c r="U771" s="2">
        <f t="shared" si="490"/>
        <v>22.587162650000003</v>
      </c>
      <c r="V771" s="2">
        <f t="shared" si="491"/>
        <v>4.6345000000000004E-2</v>
      </c>
      <c r="W771" s="2">
        <f>ROUND(CX771*I771,2)</f>
        <v>0</v>
      </c>
      <c r="X771" s="2">
        <f>ROUND(CY771,2)</f>
        <v>187.89</v>
      </c>
      <c r="Y771" s="2">
        <f>ROUND(CZ771,2)</f>
        <v>90.37</v>
      </c>
      <c r="Z771" s="2"/>
      <c r="AA771" s="2">
        <v>53551706</v>
      </c>
      <c r="AB771" s="2">
        <f t="shared" si="492"/>
        <v>4263.7299999999996</v>
      </c>
      <c r="AC771" s="2">
        <f t="shared" si="493"/>
        <v>4004.09</v>
      </c>
      <c r="AD771" s="2">
        <f>ROUND(((((ET771*ROUND((1.25*1.15),7)))-((EU771*ROUND((1.25*1.15),7))))+AE771),2)</f>
        <v>20.6</v>
      </c>
      <c r="AE771" s="2">
        <f>ROUND(((EU771*ROUND((1.25*1.15),7))),2)</f>
        <v>0.78</v>
      </c>
      <c r="AF771" s="2">
        <f>ROUND(((EV771*ROUND((1.15*1.15),7))),2)</f>
        <v>239.04</v>
      </c>
      <c r="AG771" s="2">
        <f t="shared" si="494"/>
        <v>0</v>
      </c>
      <c r="AH771" s="2">
        <f>((EW771*ROUND((1.15*1.15),7)))</f>
        <v>28.023775000000001</v>
      </c>
      <c r="AI771" s="2">
        <f>((EX771*ROUND((1.25*1.15),7)))</f>
        <v>5.7500000000000002E-2</v>
      </c>
      <c r="AJ771" s="2">
        <f t="shared" si="495"/>
        <v>0</v>
      </c>
      <c r="AK771" s="2">
        <v>4199.17</v>
      </c>
      <c r="AL771" s="2">
        <v>4004.09</v>
      </c>
      <c r="AM771" s="2">
        <v>14.33</v>
      </c>
      <c r="AN771" s="2">
        <v>0.54</v>
      </c>
      <c r="AO771" s="2">
        <v>180.75</v>
      </c>
      <c r="AP771" s="2">
        <v>0</v>
      </c>
      <c r="AQ771" s="2">
        <v>21.19</v>
      </c>
      <c r="AR771" s="2">
        <v>0.04</v>
      </c>
      <c r="AS771" s="2">
        <v>0</v>
      </c>
      <c r="AT771" s="2">
        <v>97.2</v>
      </c>
      <c r="AU771" s="2">
        <v>46.75</v>
      </c>
      <c r="AV771" s="2">
        <v>1</v>
      </c>
      <c r="AW771" s="2">
        <v>1</v>
      </c>
      <c r="AX771" s="2"/>
      <c r="AY771" s="2"/>
      <c r="AZ771" s="2">
        <v>1</v>
      </c>
      <c r="BA771" s="2">
        <v>1</v>
      </c>
      <c r="BB771" s="2">
        <v>1</v>
      </c>
      <c r="BC771" s="2">
        <v>1</v>
      </c>
      <c r="BD771" s="2" t="s">
        <v>3</v>
      </c>
      <c r="BE771" s="2" t="s">
        <v>3</v>
      </c>
      <c r="BF771" s="2" t="s">
        <v>3</v>
      </c>
      <c r="BG771" s="2" t="s">
        <v>3</v>
      </c>
      <c r="BH771" s="2">
        <v>0</v>
      </c>
      <c r="BI771" s="2">
        <v>1</v>
      </c>
      <c r="BJ771" s="2" t="s">
        <v>812</v>
      </c>
      <c r="BK771" s="2"/>
      <c r="BL771" s="2"/>
      <c r="BM771" s="2">
        <v>10001</v>
      </c>
      <c r="BN771" s="2">
        <v>0</v>
      </c>
      <c r="BO771" s="2" t="s">
        <v>3</v>
      </c>
      <c r="BP771" s="2">
        <v>0</v>
      </c>
      <c r="BQ771" s="2">
        <v>2</v>
      </c>
      <c r="BR771" s="2">
        <v>0</v>
      </c>
      <c r="BS771" s="2">
        <v>1</v>
      </c>
      <c r="BT771" s="2">
        <v>1</v>
      </c>
      <c r="BU771" s="2">
        <v>1</v>
      </c>
      <c r="BV771" s="2">
        <v>1</v>
      </c>
      <c r="BW771" s="2">
        <v>1</v>
      </c>
      <c r="BX771" s="2">
        <v>1</v>
      </c>
      <c r="BY771" s="2" t="s">
        <v>3</v>
      </c>
      <c r="BZ771" s="2">
        <v>108</v>
      </c>
      <c r="CA771" s="2">
        <v>55</v>
      </c>
      <c r="CB771" s="2" t="s">
        <v>3</v>
      </c>
      <c r="CC771" s="2"/>
      <c r="CD771" s="2"/>
      <c r="CE771" s="2">
        <v>0</v>
      </c>
      <c r="CF771" s="2">
        <v>0</v>
      </c>
      <c r="CG771" s="2">
        <v>0</v>
      </c>
      <c r="CH771" s="2"/>
      <c r="CI771" s="2"/>
      <c r="CJ771" s="2"/>
      <c r="CK771" s="2"/>
      <c r="CL771" s="2"/>
      <c r="CM771" s="2">
        <v>0</v>
      </c>
      <c r="CN771" s="2" t="s">
        <v>2151</v>
      </c>
      <c r="CO771" s="2">
        <v>0</v>
      </c>
      <c r="CP771" s="2">
        <f t="shared" si="496"/>
        <v>3436.57</v>
      </c>
      <c r="CQ771" s="2">
        <f t="shared" si="497"/>
        <v>4004.09</v>
      </c>
      <c r="CR771" s="2">
        <f t="shared" si="498"/>
        <v>20.6</v>
      </c>
      <c r="CS771" s="2">
        <f t="shared" si="499"/>
        <v>0.78</v>
      </c>
      <c r="CT771" s="2">
        <f t="shared" si="500"/>
        <v>239.04</v>
      </c>
      <c r="CU771" s="2">
        <f t="shared" si="501"/>
        <v>0</v>
      </c>
      <c r="CV771" s="2">
        <f t="shared" si="502"/>
        <v>28.023775000000001</v>
      </c>
      <c r="CW771" s="2">
        <f t="shared" si="503"/>
        <v>5.7500000000000002E-2</v>
      </c>
      <c r="CX771" s="2">
        <f t="shared" si="504"/>
        <v>0</v>
      </c>
      <c r="CY771" s="2">
        <f t="shared" si="505"/>
        <v>187.88759999999999</v>
      </c>
      <c r="CZ771" s="2">
        <f t="shared" si="506"/>
        <v>90.367750000000001</v>
      </c>
      <c r="DA771" s="2"/>
      <c r="DB771" s="2"/>
      <c r="DC771" s="2" t="s">
        <v>3</v>
      </c>
      <c r="DD771" s="2" t="s">
        <v>3</v>
      </c>
      <c r="DE771" s="2" t="s">
        <v>61</v>
      </c>
      <c r="DF771" s="2" t="s">
        <v>61</v>
      </c>
      <c r="DG771" s="2" t="s">
        <v>62</v>
      </c>
      <c r="DH771" s="2" t="s">
        <v>3</v>
      </c>
      <c r="DI771" s="2" t="s">
        <v>62</v>
      </c>
      <c r="DJ771" s="2" t="s">
        <v>61</v>
      </c>
      <c r="DK771" s="2" t="s">
        <v>3</v>
      </c>
      <c r="DL771" s="2" t="s">
        <v>86</v>
      </c>
      <c r="DM771" s="2" t="s">
        <v>63</v>
      </c>
      <c r="DN771" s="2">
        <v>0</v>
      </c>
      <c r="DO771" s="2">
        <v>0</v>
      </c>
      <c r="DP771" s="2">
        <v>1</v>
      </c>
      <c r="DQ771" s="2">
        <v>1</v>
      </c>
      <c r="DR771" s="2"/>
      <c r="DS771" s="2"/>
      <c r="DT771" s="2"/>
      <c r="DU771" s="2">
        <v>1013</v>
      </c>
      <c r="DV771" s="2" t="s">
        <v>811</v>
      </c>
      <c r="DW771" s="2" t="s">
        <v>811</v>
      </c>
      <c r="DX771" s="2">
        <v>1</v>
      </c>
      <c r="DY771" s="2"/>
      <c r="DZ771" s="2" t="s">
        <v>3</v>
      </c>
      <c r="EA771" s="2" t="s">
        <v>3</v>
      </c>
      <c r="EB771" s="2" t="s">
        <v>3</v>
      </c>
      <c r="EC771" s="2" t="s">
        <v>3</v>
      </c>
      <c r="ED771" s="2"/>
      <c r="EE771" s="2">
        <v>53551115</v>
      </c>
      <c r="EF771" s="2">
        <v>2</v>
      </c>
      <c r="EG771" s="2" t="s">
        <v>38</v>
      </c>
      <c r="EH771" s="2">
        <v>10</v>
      </c>
      <c r="EI771" s="2" t="s">
        <v>503</v>
      </c>
      <c r="EJ771" s="2">
        <v>1</v>
      </c>
      <c r="EK771" s="2">
        <v>10001</v>
      </c>
      <c r="EL771" s="2" t="s">
        <v>503</v>
      </c>
      <c r="EM771" s="2" t="s">
        <v>504</v>
      </c>
      <c r="EN771" s="2"/>
      <c r="EO771" s="2" t="s">
        <v>67</v>
      </c>
      <c r="EP771" s="2"/>
      <c r="EQ771" s="2">
        <v>131072</v>
      </c>
      <c r="ER771" s="2">
        <v>4199.17</v>
      </c>
      <c r="ES771" s="2">
        <v>4004.09</v>
      </c>
      <c r="ET771" s="2">
        <v>14.33</v>
      </c>
      <c r="EU771" s="2">
        <v>0.54</v>
      </c>
      <c r="EV771" s="2">
        <v>180.75</v>
      </c>
      <c r="EW771" s="2">
        <v>21.19</v>
      </c>
      <c r="EX771" s="2">
        <v>0.04</v>
      </c>
      <c r="EY771" s="2">
        <v>0</v>
      </c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>
        <v>0</v>
      </c>
      <c r="FR771" s="2">
        <f>ROUND(IF(AND(BH771=3,BI771=3),P771,0),2)</f>
        <v>0</v>
      </c>
      <c r="FS771" s="2">
        <v>0</v>
      </c>
      <c r="FT771" s="2"/>
      <c r="FU771" s="2"/>
      <c r="FV771" s="2"/>
      <c r="FW771" s="2"/>
      <c r="FX771" s="2">
        <v>97.2</v>
      </c>
      <c r="FY771" s="2">
        <v>46.75</v>
      </c>
      <c r="FZ771" s="2"/>
      <c r="GA771" s="2" t="s">
        <v>3</v>
      </c>
      <c r="GB771" s="2"/>
      <c r="GC771" s="2"/>
      <c r="GD771" s="2">
        <v>1</v>
      </c>
      <c r="GE771" s="2"/>
      <c r="GF771" s="2">
        <v>1853680876</v>
      </c>
      <c r="GG771" s="2">
        <v>2</v>
      </c>
      <c r="GH771" s="2">
        <v>1</v>
      </c>
      <c r="GI771" s="2">
        <v>-2</v>
      </c>
      <c r="GJ771" s="2">
        <v>0</v>
      </c>
      <c r="GK771" s="2">
        <v>0</v>
      </c>
      <c r="GL771" s="2">
        <f>ROUND(IF(AND(BH771=3,BI771=3,FS771&lt;&gt;0),P771,0),2)</f>
        <v>0</v>
      </c>
      <c r="GM771" s="2">
        <f>ROUND(O771+X771+Y771,2)+GX771</f>
        <v>3714.83</v>
      </c>
      <c r="GN771" s="2">
        <f>IF(OR(BI771=0,BI771=1),ROUND(O771+X771+Y771,2),0)</f>
        <v>3714.83</v>
      </c>
      <c r="GO771" s="2">
        <f>IF(BI771=2,ROUND(O771+X771+Y771,2),0)</f>
        <v>0</v>
      </c>
      <c r="GP771" s="2">
        <f>IF(BI771=4,ROUND(O771+X771+Y771,2)+GX771,0)</f>
        <v>0</v>
      </c>
      <c r="GQ771" s="2"/>
      <c r="GR771" s="2">
        <v>0</v>
      </c>
      <c r="GS771" s="2">
        <v>0</v>
      </c>
      <c r="GT771" s="2">
        <v>0</v>
      </c>
      <c r="GU771" s="2" t="s">
        <v>3</v>
      </c>
      <c r="GV771" s="2">
        <f t="shared" si="507"/>
        <v>0</v>
      </c>
      <c r="GW771" s="2">
        <v>1</v>
      </c>
      <c r="GX771" s="2">
        <f>ROUND(HC771*I771,2)</f>
        <v>0</v>
      </c>
      <c r="GY771" s="2"/>
      <c r="GZ771" s="2"/>
      <c r="HA771" s="2">
        <v>0</v>
      </c>
      <c r="HB771" s="2">
        <v>0</v>
      </c>
      <c r="HC771" s="2">
        <f t="shared" si="508"/>
        <v>0</v>
      </c>
      <c r="HD771" s="2"/>
      <c r="HE771" s="2" t="s">
        <v>3</v>
      </c>
      <c r="HF771" s="2" t="s">
        <v>3</v>
      </c>
      <c r="HG771" s="2"/>
      <c r="HH771" s="2"/>
      <c r="HI771" s="2"/>
      <c r="HJ771" s="2"/>
      <c r="HK771" s="2"/>
      <c r="HL771" s="2"/>
      <c r="HM771" s="2" t="s">
        <v>3</v>
      </c>
      <c r="HN771" s="2" t="s">
        <v>505</v>
      </c>
      <c r="HO771" s="2" t="s">
        <v>506</v>
      </c>
      <c r="HP771" s="2" t="s">
        <v>503</v>
      </c>
      <c r="HQ771" s="2" t="s">
        <v>503</v>
      </c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>
        <v>0</v>
      </c>
      <c r="IL771" s="2"/>
      <c r="IM771" s="2"/>
      <c r="IN771" s="2"/>
      <c r="IO771" s="2"/>
      <c r="IP771" s="2"/>
      <c r="IQ771" s="2"/>
      <c r="IR771" s="2"/>
      <c r="IS771" s="2"/>
      <c r="IT771" s="2"/>
      <c r="IU771" s="2"/>
    </row>
    <row r="772" spans="1:255" x14ac:dyDescent="0.2">
      <c r="A772">
        <v>17</v>
      </c>
      <c r="B772">
        <v>1</v>
      </c>
      <c r="C772">
        <f>ROW(SmtRes!A1290)</f>
        <v>1290</v>
      </c>
      <c r="D772">
        <f>ROW(EtalonRes!A1176)</f>
        <v>1176</v>
      </c>
      <c r="E772" t="s">
        <v>808</v>
      </c>
      <c r="F772" t="s">
        <v>809</v>
      </c>
      <c r="G772" t="s">
        <v>810</v>
      </c>
      <c r="H772" t="s">
        <v>811</v>
      </c>
      <c r="I772">
        <f>ROUND(80.6/100,7)</f>
        <v>0.80600000000000005</v>
      </c>
      <c r="J772">
        <v>0</v>
      </c>
      <c r="K772">
        <f>ROUND(80.6/100,7)</f>
        <v>0.80600000000000005</v>
      </c>
      <c r="O772">
        <f>ROUND(CP772,0)</f>
        <v>23389</v>
      </c>
      <c r="P772">
        <f>ROUND(CQ772*I772,0)</f>
        <v>16298</v>
      </c>
      <c r="Q772">
        <f>ROUND(CR772*I772,0)</f>
        <v>301</v>
      </c>
      <c r="R772">
        <f>ROUND(CS772*I772,0)</f>
        <v>22</v>
      </c>
      <c r="S772">
        <f>ROUND(CT772*I772,0)</f>
        <v>6790</v>
      </c>
      <c r="T772">
        <f>ROUND(CU772*I772,0)</f>
        <v>0</v>
      </c>
      <c r="U772">
        <f t="shared" si="490"/>
        <v>22.587162650000003</v>
      </c>
      <c r="V772">
        <f t="shared" si="491"/>
        <v>4.6345000000000004E-2</v>
      </c>
      <c r="W772">
        <f>ROUND(CX772*I772,0)</f>
        <v>0</v>
      </c>
      <c r="X772">
        <f>ROUND(CY772,0)</f>
        <v>6621</v>
      </c>
      <c r="Y772">
        <f>ROUND(CZ772,0)</f>
        <v>3185</v>
      </c>
      <c r="AA772">
        <v>53551707</v>
      </c>
      <c r="AB772">
        <f t="shared" si="492"/>
        <v>4263.7299999999996</v>
      </c>
      <c r="AC772">
        <f t="shared" si="493"/>
        <v>4004.09</v>
      </c>
      <c r="AD772">
        <f>ROUND(((((ET772*ROUND((1.25*1.15),7)))-((EU772*ROUND((1.25*1.15),7))))+AE772),2)</f>
        <v>20.6</v>
      </c>
      <c r="AE772">
        <f>ROUND(((EU772*ROUND((1.25*1.15),7))),2)</f>
        <v>0.78</v>
      </c>
      <c r="AF772">
        <f>ROUND(((EV772*ROUND((1.15*1.15),7))),2)</f>
        <v>239.04</v>
      </c>
      <c r="AG772">
        <f t="shared" si="494"/>
        <v>0</v>
      </c>
      <c r="AH772">
        <f>((EW772*ROUND((1.15*1.15),7)))</f>
        <v>28.023775000000001</v>
      </c>
      <c r="AI772">
        <f>((EX772*ROUND((1.25*1.15),7)))</f>
        <v>5.7500000000000002E-2</v>
      </c>
      <c r="AJ772">
        <f t="shared" si="495"/>
        <v>0</v>
      </c>
      <c r="AK772">
        <v>4199.17</v>
      </c>
      <c r="AL772">
        <v>4004.09</v>
      </c>
      <c r="AM772">
        <v>14.33</v>
      </c>
      <c r="AN772">
        <v>0.54</v>
      </c>
      <c r="AO772">
        <v>180.75</v>
      </c>
      <c r="AP772">
        <v>0</v>
      </c>
      <c r="AQ772">
        <v>21.19</v>
      </c>
      <c r="AR772">
        <v>0.04</v>
      </c>
      <c r="AS772">
        <v>0</v>
      </c>
      <c r="AT772">
        <v>97.2</v>
      </c>
      <c r="AU772">
        <v>46.75</v>
      </c>
      <c r="AV772">
        <v>1</v>
      </c>
      <c r="AW772">
        <v>1</v>
      </c>
      <c r="AZ772">
        <v>1</v>
      </c>
      <c r="BA772">
        <v>35.24</v>
      </c>
      <c r="BB772">
        <v>18.12</v>
      </c>
      <c r="BC772">
        <v>5.05</v>
      </c>
      <c r="BD772" t="s">
        <v>3</v>
      </c>
      <c r="BE772" t="s">
        <v>3</v>
      </c>
      <c r="BF772" t="s">
        <v>3</v>
      </c>
      <c r="BG772" t="s">
        <v>3</v>
      </c>
      <c r="BH772">
        <v>0</v>
      </c>
      <c r="BI772">
        <v>1</v>
      </c>
      <c r="BJ772" t="s">
        <v>812</v>
      </c>
      <c r="BM772">
        <v>10001</v>
      </c>
      <c r="BN772">
        <v>0</v>
      </c>
      <c r="BO772" t="s">
        <v>809</v>
      </c>
      <c r="BP772">
        <v>1</v>
      </c>
      <c r="BQ772">
        <v>2</v>
      </c>
      <c r="BR772">
        <v>0</v>
      </c>
      <c r="BS772">
        <v>35.24</v>
      </c>
      <c r="BT772">
        <v>1</v>
      </c>
      <c r="BU772">
        <v>1</v>
      </c>
      <c r="BV772">
        <v>1</v>
      </c>
      <c r="BW772">
        <v>1</v>
      </c>
      <c r="BX772">
        <v>1</v>
      </c>
      <c r="BY772" t="s">
        <v>3</v>
      </c>
      <c r="BZ772">
        <v>108</v>
      </c>
      <c r="CA772">
        <v>55</v>
      </c>
      <c r="CB772" t="s">
        <v>3</v>
      </c>
      <c r="CE772">
        <v>0</v>
      </c>
      <c r="CF772">
        <v>0</v>
      </c>
      <c r="CG772">
        <v>0</v>
      </c>
      <c r="CM772">
        <v>0</v>
      </c>
      <c r="CN772" t="s">
        <v>2151</v>
      </c>
      <c r="CO772">
        <v>0</v>
      </c>
      <c r="CP772">
        <f t="shared" si="496"/>
        <v>23389</v>
      </c>
      <c r="CQ772">
        <f t="shared" si="497"/>
        <v>20220.654500000001</v>
      </c>
      <c r="CR772">
        <f t="shared" si="498"/>
        <v>373.27200000000005</v>
      </c>
      <c r="CS772">
        <f t="shared" si="499"/>
        <v>27.487200000000001</v>
      </c>
      <c r="CT772">
        <f t="shared" si="500"/>
        <v>8423.7695999999996</v>
      </c>
      <c r="CU772">
        <f t="shared" si="501"/>
        <v>0</v>
      </c>
      <c r="CV772">
        <f t="shared" si="502"/>
        <v>28.023775000000001</v>
      </c>
      <c r="CW772">
        <f t="shared" si="503"/>
        <v>5.7500000000000002E-2</v>
      </c>
      <c r="CX772">
        <f t="shared" si="504"/>
        <v>0</v>
      </c>
      <c r="CY772">
        <f t="shared" si="505"/>
        <v>6621.2640000000001</v>
      </c>
      <c r="CZ772">
        <f t="shared" si="506"/>
        <v>3184.61</v>
      </c>
      <c r="DC772" t="s">
        <v>3</v>
      </c>
      <c r="DD772" t="s">
        <v>3</v>
      </c>
      <c r="DE772" t="s">
        <v>61</v>
      </c>
      <c r="DF772" t="s">
        <v>61</v>
      </c>
      <c r="DG772" t="s">
        <v>62</v>
      </c>
      <c r="DH772" t="s">
        <v>3</v>
      </c>
      <c r="DI772" t="s">
        <v>62</v>
      </c>
      <c r="DJ772" t="s">
        <v>61</v>
      </c>
      <c r="DK772" t="s">
        <v>3</v>
      </c>
      <c r="DL772" t="s">
        <v>86</v>
      </c>
      <c r="DM772" t="s">
        <v>63</v>
      </c>
      <c r="DN772">
        <v>0</v>
      </c>
      <c r="DO772">
        <v>0</v>
      </c>
      <c r="DP772">
        <v>1</v>
      </c>
      <c r="DQ772">
        <v>1</v>
      </c>
      <c r="DU772">
        <v>1013</v>
      </c>
      <c r="DV772" t="s">
        <v>811</v>
      </c>
      <c r="DW772" t="s">
        <v>811</v>
      </c>
      <c r="DX772">
        <v>1</v>
      </c>
      <c r="DZ772" t="s">
        <v>3</v>
      </c>
      <c r="EA772" t="s">
        <v>3</v>
      </c>
      <c r="EB772" t="s">
        <v>3</v>
      </c>
      <c r="EC772" t="s">
        <v>3</v>
      </c>
      <c r="EE772">
        <v>53551115</v>
      </c>
      <c r="EF772">
        <v>2</v>
      </c>
      <c r="EG772" t="s">
        <v>38</v>
      </c>
      <c r="EH772">
        <v>10</v>
      </c>
      <c r="EI772" t="s">
        <v>503</v>
      </c>
      <c r="EJ772">
        <v>1</v>
      </c>
      <c r="EK772">
        <v>10001</v>
      </c>
      <c r="EL772" t="s">
        <v>503</v>
      </c>
      <c r="EM772" t="s">
        <v>504</v>
      </c>
      <c r="EO772" t="s">
        <v>67</v>
      </c>
      <c r="EQ772">
        <v>131072</v>
      </c>
      <c r="ER772">
        <v>4199.17</v>
      </c>
      <c r="ES772">
        <v>4004.09</v>
      </c>
      <c r="ET772">
        <v>14.33</v>
      </c>
      <c r="EU772">
        <v>0.54</v>
      </c>
      <c r="EV772">
        <v>180.75</v>
      </c>
      <c r="EW772">
        <v>21.19</v>
      </c>
      <c r="EX772">
        <v>0.04</v>
      </c>
      <c r="EY772">
        <v>0</v>
      </c>
      <c r="FQ772">
        <v>0</v>
      </c>
      <c r="FR772">
        <f>ROUND(IF(AND(BH772=3,BI772=3),P772,0),0)</f>
        <v>0</v>
      </c>
      <c r="FS772">
        <v>0</v>
      </c>
      <c r="FX772">
        <v>97.2</v>
      </c>
      <c r="FY772">
        <v>46.75</v>
      </c>
      <c r="GA772" t="s">
        <v>3</v>
      </c>
      <c r="GD772">
        <v>1</v>
      </c>
      <c r="GF772">
        <v>1853680876</v>
      </c>
      <c r="GG772">
        <v>2</v>
      </c>
      <c r="GH772">
        <v>1</v>
      </c>
      <c r="GI772">
        <v>2</v>
      </c>
      <c r="GJ772">
        <v>0</v>
      </c>
      <c r="GK772">
        <v>0</v>
      </c>
      <c r="GL772">
        <f>ROUND(IF(AND(BH772=3,BI772=3,FS772&lt;&gt;0),P772,0),0)</f>
        <v>0</v>
      </c>
      <c r="GM772">
        <f>ROUND(O772+X772+Y772,0)+GX772</f>
        <v>33195</v>
      </c>
      <c r="GN772">
        <f>IF(OR(BI772=0,BI772=1),ROUND(O772+X772+Y772,0),0)</f>
        <v>33195</v>
      </c>
      <c r="GO772">
        <f>IF(BI772=2,ROUND(O772+X772+Y772,0),0)</f>
        <v>0</v>
      </c>
      <c r="GP772">
        <f>IF(BI772=4,ROUND(O772+X772+Y772,0)+GX772,0)</f>
        <v>0</v>
      </c>
      <c r="GR772">
        <v>0</v>
      </c>
      <c r="GS772">
        <v>0</v>
      </c>
      <c r="GT772">
        <v>0</v>
      </c>
      <c r="GU772" t="s">
        <v>3</v>
      </c>
      <c r="GV772">
        <f t="shared" si="507"/>
        <v>0</v>
      </c>
      <c r="GW772">
        <v>1</v>
      </c>
      <c r="GX772">
        <f>ROUND(HC772*I772,0)</f>
        <v>0</v>
      </c>
      <c r="HA772">
        <v>0</v>
      </c>
      <c r="HB772">
        <v>0</v>
      </c>
      <c r="HC772">
        <f t="shared" si="508"/>
        <v>0</v>
      </c>
      <c r="HE772" t="s">
        <v>3</v>
      </c>
      <c r="HF772" t="s">
        <v>3</v>
      </c>
      <c r="HM772" t="s">
        <v>3</v>
      </c>
      <c r="HN772" t="s">
        <v>505</v>
      </c>
      <c r="HO772" t="s">
        <v>506</v>
      </c>
      <c r="HP772" t="s">
        <v>503</v>
      </c>
      <c r="HQ772" t="s">
        <v>503</v>
      </c>
      <c r="IK772">
        <v>0</v>
      </c>
    </row>
    <row r="773" spans="1:255" x14ac:dyDescent="0.2">
      <c r="A773" s="2">
        <v>18</v>
      </c>
      <c r="B773" s="2">
        <v>1</v>
      </c>
      <c r="C773" s="2">
        <v>1282</v>
      </c>
      <c r="D773" s="2"/>
      <c r="E773" s="2" t="s">
        <v>813</v>
      </c>
      <c r="F773" s="2" t="s">
        <v>814</v>
      </c>
      <c r="G773" s="2" t="s">
        <v>815</v>
      </c>
      <c r="H773" s="2" t="s">
        <v>185</v>
      </c>
      <c r="I773" s="2">
        <f>I771*J773</f>
        <v>80.599999999999994</v>
      </c>
      <c r="J773" s="2">
        <v>99.999999999999986</v>
      </c>
      <c r="K773" s="2">
        <v>100</v>
      </c>
      <c r="L773" s="2"/>
      <c r="M773" s="2"/>
      <c r="N773" s="2"/>
      <c r="O773" s="2">
        <f>ROUND(CP773,2)</f>
        <v>22954.07</v>
      </c>
      <c r="P773" s="2">
        <f>ROUND(CQ773*I773,2)</f>
        <v>22954.07</v>
      </c>
      <c r="Q773" s="2">
        <f>ROUND(CR773*I773,2)</f>
        <v>0</v>
      </c>
      <c r="R773" s="2">
        <f>ROUND(CS773*I773,2)</f>
        <v>0</v>
      </c>
      <c r="S773" s="2">
        <f>ROUND(CT773*I773,2)</f>
        <v>0</v>
      </c>
      <c r="T773" s="2">
        <f>ROUND(CU773*I773,2)</f>
        <v>0</v>
      </c>
      <c r="U773" s="2">
        <f t="shared" si="490"/>
        <v>0</v>
      </c>
      <c r="V773" s="2">
        <f t="shared" si="491"/>
        <v>0</v>
      </c>
      <c r="W773" s="2">
        <f>ROUND(CX773*I773,2)</f>
        <v>8.8699999999999992</v>
      </c>
      <c r="X773" s="2">
        <f>ROUND(CY773,2)</f>
        <v>0</v>
      </c>
      <c r="Y773" s="2">
        <f>ROUND(CZ773,2)</f>
        <v>0</v>
      </c>
      <c r="Z773" s="2"/>
      <c r="AA773" s="2">
        <v>53551706</v>
      </c>
      <c r="AB773" s="2">
        <f t="shared" si="492"/>
        <v>284.79000000000002</v>
      </c>
      <c r="AC773" s="2">
        <f t="shared" si="493"/>
        <v>284.79000000000002</v>
      </c>
      <c r="AD773" s="2">
        <f>ROUND((((ET773)-(EU773))+AE773),2)</f>
        <v>0</v>
      </c>
      <c r="AE773" s="2">
        <f>ROUND((EU773),2)</f>
        <v>0</v>
      </c>
      <c r="AF773" s="2">
        <f>ROUND((EV773),2)</f>
        <v>0</v>
      </c>
      <c r="AG773" s="2">
        <f t="shared" si="494"/>
        <v>0</v>
      </c>
      <c r="AH773" s="2">
        <f>(EW773)</f>
        <v>0</v>
      </c>
      <c r="AI773" s="2">
        <f>(EX773)</f>
        <v>0</v>
      </c>
      <c r="AJ773" s="2">
        <f t="shared" si="495"/>
        <v>0.11</v>
      </c>
      <c r="AK773" s="2">
        <v>284.79000000000002</v>
      </c>
      <c r="AL773" s="2">
        <v>284.79000000000002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0.11</v>
      </c>
      <c r="AT773" s="2">
        <v>108</v>
      </c>
      <c r="AU773" s="2">
        <v>55</v>
      </c>
      <c r="AV773" s="2">
        <v>1</v>
      </c>
      <c r="AW773" s="2">
        <v>1</v>
      </c>
      <c r="AX773" s="2"/>
      <c r="AY773" s="2"/>
      <c r="AZ773" s="2">
        <v>1</v>
      </c>
      <c r="BA773" s="2">
        <v>1</v>
      </c>
      <c r="BB773" s="2">
        <v>1</v>
      </c>
      <c r="BC773" s="2">
        <v>1</v>
      </c>
      <c r="BD773" s="2" t="s">
        <v>3</v>
      </c>
      <c r="BE773" s="2" t="s">
        <v>3</v>
      </c>
      <c r="BF773" s="2" t="s">
        <v>3</v>
      </c>
      <c r="BG773" s="2" t="s">
        <v>3</v>
      </c>
      <c r="BH773" s="2">
        <v>3</v>
      </c>
      <c r="BI773" s="2">
        <v>1</v>
      </c>
      <c r="BJ773" s="2" t="s">
        <v>816</v>
      </c>
      <c r="BK773" s="2"/>
      <c r="BL773" s="2"/>
      <c r="BM773" s="2">
        <v>10001</v>
      </c>
      <c r="BN773" s="2">
        <v>0</v>
      </c>
      <c r="BO773" s="2" t="s">
        <v>3</v>
      </c>
      <c r="BP773" s="2">
        <v>0</v>
      </c>
      <c r="BQ773" s="2">
        <v>2</v>
      </c>
      <c r="BR773" s="2">
        <v>0</v>
      </c>
      <c r="BS773" s="2">
        <v>1</v>
      </c>
      <c r="BT773" s="2">
        <v>1</v>
      </c>
      <c r="BU773" s="2">
        <v>1</v>
      </c>
      <c r="BV773" s="2">
        <v>1</v>
      </c>
      <c r="BW773" s="2">
        <v>1</v>
      </c>
      <c r="BX773" s="2">
        <v>1</v>
      </c>
      <c r="BY773" s="2" t="s">
        <v>3</v>
      </c>
      <c r="BZ773" s="2">
        <v>108</v>
      </c>
      <c r="CA773" s="2">
        <v>55</v>
      </c>
      <c r="CB773" s="2" t="s">
        <v>3</v>
      </c>
      <c r="CC773" s="2"/>
      <c r="CD773" s="2"/>
      <c r="CE773" s="2">
        <v>0</v>
      </c>
      <c r="CF773" s="2">
        <v>0</v>
      </c>
      <c r="CG773" s="2">
        <v>0</v>
      </c>
      <c r="CH773" s="2"/>
      <c r="CI773" s="2"/>
      <c r="CJ773" s="2"/>
      <c r="CK773" s="2"/>
      <c r="CL773" s="2"/>
      <c r="CM773" s="2">
        <v>0</v>
      </c>
      <c r="CN773" s="2" t="s">
        <v>3</v>
      </c>
      <c r="CO773" s="2">
        <v>0</v>
      </c>
      <c r="CP773" s="2">
        <f t="shared" si="496"/>
        <v>22954.07</v>
      </c>
      <c r="CQ773" s="2">
        <f t="shared" si="497"/>
        <v>284.79000000000002</v>
      </c>
      <c r="CR773" s="2">
        <f t="shared" si="498"/>
        <v>0</v>
      </c>
      <c r="CS773" s="2">
        <f t="shared" si="499"/>
        <v>0</v>
      </c>
      <c r="CT773" s="2">
        <f t="shared" si="500"/>
        <v>0</v>
      </c>
      <c r="CU773" s="2">
        <f t="shared" si="501"/>
        <v>0</v>
      </c>
      <c r="CV773" s="2">
        <f t="shared" si="502"/>
        <v>0</v>
      </c>
      <c r="CW773" s="2">
        <f t="shared" si="503"/>
        <v>0</v>
      </c>
      <c r="CX773" s="2">
        <f t="shared" si="504"/>
        <v>0.11</v>
      </c>
      <c r="CY773" s="2">
        <f t="shared" si="505"/>
        <v>0</v>
      </c>
      <c r="CZ773" s="2">
        <f t="shared" si="506"/>
        <v>0</v>
      </c>
      <c r="DA773" s="2"/>
      <c r="DB773" s="2"/>
      <c r="DC773" s="2" t="s">
        <v>3</v>
      </c>
      <c r="DD773" s="2" t="s">
        <v>3</v>
      </c>
      <c r="DE773" s="2" t="s">
        <v>3</v>
      </c>
      <c r="DF773" s="2" t="s">
        <v>3</v>
      </c>
      <c r="DG773" s="2" t="s">
        <v>3</v>
      </c>
      <c r="DH773" s="2" t="s">
        <v>3</v>
      </c>
      <c r="DI773" s="2" t="s">
        <v>3</v>
      </c>
      <c r="DJ773" s="2" t="s">
        <v>3</v>
      </c>
      <c r="DK773" s="2" t="s">
        <v>3</v>
      </c>
      <c r="DL773" s="2" t="s">
        <v>3</v>
      </c>
      <c r="DM773" s="2" t="s">
        <v>3</v>
      </c>
      <c r="DN773" s="2">
        <v>0</v>
      </c>
      <c r="DO773" s="2">
        <v>0</v>
      </c>
      <c r="DP773" s="2">
        <v>1</v>
      </c>
      <c r="DQ773" s="2">
        <v>1</v>
      </c>
      <c r="DR773" s="2"/>
      <c r="DS773" s="2"/>
      <c r="DT773" s="2"/>
      <c r="DU773" s="2">
        <v>1003</v>
      </c>
      <c r="DV773" s="2" t="s">
        <v>185</v>
      </c>
      <c r="DW773" s="2" t="s">
        <v>185</v>
      </c>
      <c r="DX773" s="2">
        <v>1</v>
      </c>
      <c r="DY773" s="2"/>
      <c r="DZ773" s="2" t="s">
        <v>3</v>
      </c>
      <c r="EA773" s="2" t="s">
        <v>3</v>
      </c>
      <c r="EB773" s="2" t="s">
        <v>3</v>
      </c>
      <c r="EC773" s="2" t="s">
        <v>3</v>
      </c>
      <c r="ED773" s="2"/>
      <c r="EE773" s="2">
        <v>53551115</v>
      </c>
      <c r="EF773" s="2">
        <v>2</v>
      </c>
      <c r="EG773" s="2" t="s">
        <v>38</v>
      </c>
      <c r="EH773" s="2">
        <v>10</v>
      </c>
      <c r="EI773" s="2" t="s">
        <v>503</v>
      </c>
      <c r="EJ773" s="2">
        <v>1</v>
      </c>
      <c r="EK773" s="2">
        <v>10001</v>
      </c>
      <c r="EL773" s="2" t="s">
        <v>503</v>
      </c>
      <c r="EM773" s="2" t="s">
        <v>504</v>
      </c>
      <c r="EN773" s="2"/>
      <c r="EO773" s="2" t="s">
        <v>3</v>
      </c>
      <c r="EP773" s="2"/>
      <c r="EQ773" s="2">
        <v>0</v>
      </c>
      <c r="ER773" s="2">
        <v>284.79000000000002</v>
      </c>
      <c r="ES773" s="2">
        <v>284.79000000000002</v>
      </c>
      <c r="ET773" s="2">
        <v>0</v>
      </c>
      <c r="EU773" s="2">
        <v>0</v>
      </c>
      <c r="EV773" s="2">
        <v>0</v>
      </c>
      <c r="EW773" s="2">
        <v>0</v>
      </c>
      <c r="EX773" s="2">
        <v>0</v>
      </c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>
        <v>0</v>
      </c>
      <c r="FR773" s="2">
        <f>ROUND(IF(AND(BH773=3,BI773=3),P773,0),2)</f>
        <v>0</v>
      </c>
      <c r="FS773" s="2">
        <v>0</v>
      </c>
      <c r="FT773" s="2"/>
      <c r="FU773" s="2"/>
      <c r="FV773" s="2"/>
      <c r="FW773" s="2"/>
      <c r="FX773" s="2">
        <v>108</v>
      </c>
      <c r="FY773" s="2">
        <v>55</v>
      </c>
      <c r="FZ773" s="2"/>
      <c r="GA773" s="2" t="s">
        <v>3</v>
      </c>
      <c r="GB773" s="2"/>
      <c r="GC773" s="2"/>
      <c r="GD773" s="2">
        <v>1</v>
      </c>
      <c r="GE773" s="2"/>
      <c r="GF773" s="2">
        <v>-602345448</v>
      </c>
      <c r="GG773" s="2">
        <v>2</v>
      </c>
      <c r="GH773" s="2">
        <v>1</v>
      </c>
      <c r="GI773" s="2">
        <v>-2</v>
      </c>
      <c r="GJ773" s="2">
        <v>0</v>
      </c>
      <c r="GK773" s="2">
        <v>0</v>
      </c>
      <c r="GL773" s="2">
        <f>ROUND(IF(AND(BH773=3,BI773=3,FS773&lt;&gt;0),P773,0),2)</f>
        <v>0</v>
      </c>
      <c r="GM773" s="2">
        <f>ROUND(O773+X773+Y773,2)+GX773</f>
        <v>22954.07</v>
      </c>
      <c r="GN773" s="2">
        <f>IF(OR(BI773=0,BI773=1),ROUND(O773+X773+Y773,2),0)</f>
        <v>22954.07</v>
      </c>
      <c r="GO773" s="2">
        <f>IF(BI773=2,ROUND(O773+X773+Y773,2),0)</f>
        <v>0</v>
      </c>
      <c r="GP773" s="2">
        <f>IF(BI773=4,ROUND(O773+X773+Y773,2)+GX773,0)</f>
        <v>0</v>
      </c>
      <c r="GQ773" s="2"/>
      <c r="GR773" s="2">
        <v>0</v>
      </c>
      <c r="GS773" s="2">
        <v>0</v>
      </c>
      <c r="GT773" s="2">
        <v>0</v>
      </c>
      <c r="GU773" s="2" t="s">
        <v>3</v>
      </c>
      <c r="GV773" s="2">
        <f t="shared" si="507"/>
        <v>0</v>
      </c>
      <c r="GW773" s="2">
        <v>1</v>
      </c>
      <c r="GX773" s="2">
        <f>ROUND(HC773*I773,2)</f>
        <v>0</v>
      </c>
      <c r="GY773" s="2"/>
      <c r="GZ773" s="2"/>
      <c r="HA773" s="2">
        <v>0</v>
      </c>
      <c r="HB773" s="2">
        <v>0</v>
      </c>
      <c r="HC773" s="2">
        <f t="shared" si="508"/>
        <v>0</v>
      </c>
      <c r="HD773" s="2"/>
      <c r="HE773" s="2" t="s">
        <v>3</v>
      </c>
      <c r="HF773" s="2" t="s">
        <v>3</v>
      </c>
      <c r="HG773" s="2"/>
      <c r="HH773" s="2"/>
      <c r="HI773" s="2"/>
      <c r="HJ773" s="2"/>
      <c r="HK773" s="2"/>
      <c r="HL773" s="2"/>
      <c r="HM773" s="2" t="s">
        <v>3</v>
      </c>
      <c r="HN773" s="2" t="s">
        <v>505</v>
      </c>
      <c r="HO773" s="2" t="s">
        <v>506</v>
      </c>
      <c r="HP773" s="2" t="s">
        <v>503</v>
      </c>
      <c r="HQ773" s="2" t="s">
        <v>503</v>
      </c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>
        <v>0</v>
      </c>
      <c r="IL773" s="2"/>
      <c r="IM773" s="2"/>
      <c r="IN773" s="2"/>
      <c r="IO773" s="2"/>
      <c r="IP773" s="2"/>
      <c r="IQ773" s="2"/>
      <c r="IR773" s="2"/>
      <c r="IS773" s="2"/>
      <c r="IT773" s="2"/>
      <c r="IU773" s="2"/>
    </row>
    <row r="774" spans="1:255" x14ac:dyDescent="0.2">
      <c r="A774">
        <v>18</v>
      </c>
      <c r="B774">
        <v>1</v>
      </c>
      <c r="C774">
        <v>1289</v>
      </c>
      <c r="E774" t="s">
        <v>813</v>
      </c>
      <c r="F774" t="s">
        <v>814</v>
      </c>
      <c r="G774" t="s">
        <v>815</v>
      </c>
      <c r="H774" t="s">
        <v>185</v>
      </c>
      <c r="I774">
        <f>I772*J774</f>
        <v>80.599999999999994</v>
      </c>
      <c r="J774">
        <v>99.999999999999986</v>
      </c>
      <c r="K774">
        <v>100</v>
      </c>
      <c r="O774">
        <f>ROUND(CP774,0)</f>
        <v>27774</v>
      </c>
      <c r="P774">
        <f>ROUND(CQ774*I774,0)</f>
        <v>27774</v>
      </c>
      <c r="Q774">
        <f>ROUND(CR774*I774,0)</f>
        <v>0</v>
      </c>
      <c r="R774">
        <f>ROUND(CS774*I774,0)</f>
        <v>0</v>
      </c>
      <c r="S774">
        <f>ROUND(CT774*I774,0)</f>
        <v>0</v>
      </c>
      <c r="T774">
        <f>ROUND(CU774*I774,0)</f>
        <v>0</v>
      </c>
      <c r="U774">
        <f t="shared" si="490"/>
        <v>0</v>
      </c>
      <c r="V774">
        <f t="shared" si="491"/>
        <v>0</v>
      </c>
      <c r="W774">
        <f>ROUND(CX774*I774,0)</f>
        <v>9</v>
      </c>
      <c r="X774">
        <f>ROUND(CY774,0)</f>
        <v>0</v>
      </c>
      <c r="Y774">
        <f>ROUND(CZ774,0)</f>
        <v>0</v>
      </c>
      <c r="AA774">
        <v>53551707</v>
      </c>
      <c r="AB774">
        <f t="shared" si="492"/>
        <v>284.79000000000002</v>
      </c>
      <c r="AC774">
        <f t="shared" si="493"/>
        <v>284.79000000000002</v>
      </c>
      <c r="AD774">
        <f>ROUND((((ET774)-(EU774))+AE774),2)</f>
        <v>0</v>
      </c>
      <c r="AE774">
        <f>ROUND((EU774),2)</f>
        <v>0</v>
      </c>
      <c r="AF774">
        <f>ROUND((EV774),2)</f>
        <v>0</v>
      </c>
      <c r="AG774">
        <f t="shared" si="494"/>
        <v>0</v>
      </c>
      <c r="AH774">
        <f>(EW774)</f>
        <v>0</v>
      </c>
      <c r="AI774">
        <f>(EX774)</f>
        <v>0</v>
      </c>
      <c r="AJ774">
        <f t="shared" si="495"/>
        <v>0.11</v>
      </c>
      <c r="AK774">
        <v>284.79000000000002</v>
      </c>
      <c r="AL774">
        <v>284.79000000000002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0.11</v>
      </c>
      <c r="AT774">
        <v>108</v>
      </c>
      <c r="AU774">
        <v>55</v>
      </c>
      <c r="AV774">
        <v>1</v>
      </c>
      <c r="AW774">
        <v>1</v>
      </c>
      <c r="AZ774">
        <v>1</v>
      </c>
      <c r="BA774">
        <v>1</v>
      </c>
      <c r="BB774">
        <v>1</v>
      </c>
      <c r="BC774">
        <v>1.21</v>
      </c>
      <c r="BD774" t="s">
        <v>3</v>
      </c>
      <c r="BE774" t="s">
        <v>3</v>
      </c>
      <c r="BF774" t="s">
        <v>3</v>
      </c>
      <c r="BG774" t="s">
        <v>3</v>
      </c>
      <c r="BH774">
        <v>3</v>
      </c>
      <c r="BI774">
        <v>1</v>
      </c>
      <c r="BJ774" t="s">
        <v>816</v>
      </c>
      <c r="BM774">
        <v>10001</v>
      </c>
      <c r="BN774">
        <v>0</v>
      </c>
      <c r="BO774" t="s">
        <v>814</v>
      </c>
      <c r="BP774">
        <v>1</v>
      </c>
      <c r="BQ774">
        <v>2</v>
      </c>
      <c r="BR774">
        <v>0</v>
      </c>
      <c r="BS774">
        <v>1</v>
      </c>
      <c r="BT774">
        <v>1</v>
      </c>
      <c r="BU774">
        <v>1</v>
      </c>
      <c r="BV774">
        <v>1</v>
      </c>
      <c r="BW774">
        <v>1</v>
      </c>
      <c r="BX774">
        <v>1</v>
      </c>
      <c r="BY774" t="s">
        <v>3</v>
      </c>
      <c r="BZ774">
        <v>108</v>
      </c>
      <c r="CA774">
        <v>55</v>
      </c>
      <c r="CB774" t="s">
        <v>3</v>
      </c>
      <c r="CE774">
        <v>0</v>
      </c>
      <c r="CF774">
        <v>0</v>
      </c>
      <c r="CG774">
        <v>0</v>
      </c>
      <c r="CM774">
        <v>0</v>
      </c>
      <c r="CN774" t="s">
        <v>3</v>
      </c>
      <c r="CO774">
        <v>0</v>
      </c>
      <c r="CP774">
        <f t="shared" si="496"/>
        <v>27774</v>
      </c>
      <c r="CQ774">
        <f t="shared" si="497"/>
        <v>344.59590000000003</v>
      </c>
      <c r="CR774">
        <f t="shared" si="498"/>
        <v>0</v>
      </c>
      <c r="CS774">
        <f t="shared" si="499"/>
        <v>0</v>
      </c>
      <c r="CT774">
        <f t="shared" si="500"/>
        <v>0</v>
      </c>
      <c r="CU774">
        <f t="shared" si="501"/>
        <v>0</v>
      </c>
      <c r="CV774">
        <f t="shared" si="502"/>
        <v>0</v>
      </c>
      <c r="CW774">
        <f t="shared" si="503"/>
        <v>0</v>
      </c>
      <c r="CX774">
        <f t="shared" si="504"/>
        <v>0.11</v>
      </c>
      <c r="CY774">
        <f t="shared" si="505"/>
        <v>0</v>
      </c>
      <c r="CZ774">
        <f t="shared" si="506"/>
        <v>0</v>
      </c>
      <c r="DC774" t="s">
        <v>3</v>
      </c>
      <c r="DD774" t="s">
        <v>3</v>
      </c>
      <c r="DE774" t="s">
        <v>3</v>
      </c>
      <c r="DF774" t="s">
        <v>3</v>
      </c>
      <c r="DG774" t="s">
        <v>3</v>
      </c>
      <c r="DH774" t="s">
        <v>3</v>
      </c>
      <c r="DI774" t="s">
        <v>3</v>
      </c>
      <c r="DJ774" t="s">
        <v>3</v>
      </c>
      <c r="DK774" t="s">
        <v>3</v>
      </c>
      <c r="DL774" t="s">
        <v>3</v>
      </c>
      <c r="DM774" t="s">
        <v>3</v>
      </c>
      <c r="DN774">
        <v>0</v>
      </c>
      <c r="DO774">
        <v>0</v>
      </c>
      <c r="DP774">
        <v>1</v>
      </c>
      <c r="DQ774">
        <v>1</v>
      </c>
      <c r="DU774">
        <v>1003</v>
      </c>
      <c r="DV774" t="s">
        <v>185</v>
      </c>
      <c r="DW774" t="s">
        <v>185</v>
      </c>
      <c r="DX774">
        <v>1</v>
      </c>
      <c r="DZ774" t="s">
        <v>3</v>
      </c>
      <c r="EA774" t="s">
        <v>3</v>
      </c>
      <c r="EB774" t="s">
        <v>3</v>
      </c>
      <c r="EC774" t="s">
        <v>3</v>
      </c>
      <c r="EE774">
        <v>53551115</v>
      </c>
      <c r="EF774">
        <v>2</v>
      </c>
      <c r="EG774" t="s">
        <v>38</v>
      </c>
      <c r="EH774">
        <v>10</v>
      </c>
      <c r="EI774" t="s">
        <v>503</v>
      </c>
      <c r="EJ774">
        <v>1</v>
      </c>
      <c r="EK774">
        <v>10001</v>
      </c>
      <c r="EL774" t="s">
        <v>503</v>
      </c>
      <c r="EM774" t="s">
        <v>504</v>
      </c>
      <c r="EO774" t="s">
        <v>3</v>
      </c>
      <c r="EQ774">
        <v>0</v>
      </c>
      <c r="ER774">
        <v>284.79000000000002</v>
      </c>
      <c r="ES774">
        <v>284.79000000000002</v>
      </c>
      <c r="ET774">
        <v>0</v>
      </c>
      <c r="EU774">
        <v>0</v>
      </c>
      <c r="EV774">
        <v>0</v>
      </c>
      <c r="EW774">
        <v>0</v>
      </c>
      <c r="EX774">
        <v>0</v>
      </c>
      <c r="FQ774">
        <v>0</v>
      </c>
      <c r="FR774">
        <f>ROUND(IF(AND(BH774=3,BI774=3),P774,0),0)</f>
        <v>0</v>
      </c>
      <c r="FS774">
        <v>0</v>
      </c>
      <c r="FX774">
        <v>108</v>
      </c>
      <c r="FY774">
        <v>55</v>
      </c>
      <c r="GA774" t="s">
        <v>3</v>
      </c>
      <c r="GD774">
        <v>1</v>
      </c>
      <c r="GF774">
        <v>-602345448</v>
      </c>
      <c r="GG774">
        <v>2</v>
      </c>
      <c r="GH774">
        <v>1</v>
      </c>
      <c r="GI774">
        <v>2</v>
      </c>
      <c r="GJ774">
        <v>0</v>
      </c>
      <c r="GK774">
        <v>0</v>
      </c>
      <c r="GL774">
        <f>ROUND(IF(AND(BH774=3,BI774=3,FS774&lt;&gt;0),P774,0),0)</f>
        <v>0</v>
      </c>
      <c r="GM774">
        <f>ROUND(O774+X774+Y774,0)+GX774</f>
        <v>27774</v>
      </c>
      <c r="GN774">
        <f>IF(OR(BI774=0,BI774=1),ROUND(O774+X774+Y774,0),0)</f>
        <v>27774</v>
      </c>
      <c r="GO774">
        <f>IF(BI774=2,ROUND(O774+X774+Y774,0),0)</f>
        <v>0</v>
      </c>
      <c r="GP774">
        <f>IF(BI774=4,ROUND(O774+X774+Y774,0)+GX774,0)</f>
        <v>0</v>
      </c>
      <c r="GR774">
        <v>0</v>
      </c>
      <c r="GS774">
        <v>3</v>
      </c>
      <c r="GT774">
        <v>0</v>
      </c>
      <c r="GU774" t="s">
        <v>3</v>
      </c>
      <c r="GV774">
        <f t="shared" si="507"/>
        <v>0</v>
      </c>
      <c r="GW774">
        <v>1</v>
      </c>
      <c r="GX774">
        <f>ROUND(HC774*I774,0)</f>
        <v>0</v>
      </c>
      <c r="HA774">
        <v>0</v>
      </c>
      <c r="HB774">
        <v>0</v>
      </c>
      <c r="HC774">
        <f t="shared" si="508"/>
        <v>0</v>
      </c>
      <c r="HE774" t="s">
        <v>3</v>
      </c>
      <c r="HF774" t="s">
        <v>3</v>
      </c>
      <c r="HM774" t="s">
        <v>3</v>
      </c>
      <c r="HN774" t="s">
        <v>505</v>
      </c>
      <c r="HO774" t="s">
        <v>506</v>
      </c>
      <c r="HP774" t="s">
        <v>503</v>
      </c>
      <c r="HQ774" t="s">
        <v>503</v>
      </c>
      <c r="IK774">
        <v>0</v>
      </c>
    </row>
    <row r="775" spans="1:255" x14ac:dyDescent="0.2">
      <c r="A775" s="2">
        <v>17</v>
      </c>
      <c r="B775" s="2">
        <v>1</v>
      </c>
      <c r="C775" s="2">
        <f>ROW(SmtRes!A1298)</f>
        <v>1298</v>
      </c>
      <c r="D775" s="2">
        <f>ROW(EtalonRes!A1185)</f>
        <v>1185</v>
      </c>
      <c r="E775" s="2" t="s">
        <v>817</v>
      </c>
      <c r="F775" s="2" t="s">
        <v>818</v>
      </c>
      <c r="G775" s="2" t="s">
        <v>819</v>
      </c>
      <c r="H775" s="2" t="s">
        <v>606</v>
      </c>
      <c r="I775" s="2">
        <f>ROUND(93.66/100,7)</f>
        <v>0.93659999999999999</v>
      </c>
      <c r="J775" s="2">
        <v>0</v>
      </c>
      <c r="K775" s="2">
        <f>ROUND(93.66/100,7)</f>
        <v>0.93659999999999999</v>
      </c>
      <c r="L775" s="2"/>
      <c r="M775" s="2"/>
      <c r="N775" s="2"/>
      <c r="O775" s="2">
        <f>ROUND(CP775,2)</f>
        <v>2403.7800000000002</v>
      </c>
      <c r="P775" s="2">
        <f>ROUND(CQ775*I775,2)</f>
        <v>448.5</v>
      </c>
      <c r="Q775" s="2">
        <f>ROUND(CR775*I775,2)</f>
        <v>62.38</v>
      </c>
      <c r="R775" s="2">
        <f>ROUND(CS775*I775,2)</f>
        <v>1.45</v>
      </c>
      <c r="S775" s="2">
        <f>ROUND(CT775*I775,2)</f>
        <v>1892.9</v>
      </c>
      <c r="T775" s="2">
        <f>ROUND(CU775*I775,2)</f>
        <v>0</v>
      </c>
      <c r="U775" s="2">
        <f t="shared" si="490"/>
        <v>206.19864814499999</v>
      </c>
      <c r="V775" s="2">
        <f t="shared" si="491"/>
        <v>0.107709</v>
      </c>
      <c r="W775" s="2">
        <f>ROUND(CX775*I775,2)</f>
        <v>0</v>
      </c>
      <c r="X775" s="2">
        <f>ROUND(CY775,2)</f>
        <v>1704.92</v>
      </c>
      <c r="Y775" s="2">
        <f>ROUND(CZ775,2)</f>
        <v>789</v>
      </c>
      <c r="Z775" s="2"/>
      <c r="AA775" s="2">
        <v>53551706</v>
      </c>
      <c r="AB775" s="2">
        <f t="shared" si="492"/>
        <v>2566.4899999999998</v>
      </c>
      <c r="AC775" s="2">
        <f t="shared" si="493"/>
        <v>478.86</v>
      </c>
      <c r="AD775" s="2">
        <f>ROUND(((((ET775*ROUND((1.25*1.15),7)))-((EU775*ROUND((1.25*1.15),7))))+AE775),2)</f>
        <v>66.599999999999994</v>
      </c>
      <c r="AE775" s="2">
        <f>ROUND(((EU775*ROUND((1.25*1.15),7))),2)</f>
        <v>1.55</v>
      </c>
      <c r="AF775" s="2">
        <f>ROUND(((EV775*ROUND((1.15*1.15),7))),2)</f>
        <v>2021.03</v>
      </c>
      <c r="AG775" s="2">
        <f t="shared" si="494"/>
        <v>0</v>
      </c>
      <c r="AH775" s="2">
        <f>((EW775*ROUND((1.15*1.15),7)))</f>
        <v>220.156575</v>
      </c>
      <c r="AI775" s="2">
        <f>((EX775*ROUND((1.25*1.15),7)))</f>
        <v>0.115</v>
      </c>
      <c r="AJ775" s="2">
        <f t="shared" si="495"/>
        <v>0</v>
      </c>
      <c r="AK775" s="2">
        <v>2053.38</v>
      </c>
      <c r="AL775" s="2">
        <v>478.86</v>
      </c>
      <c r="AM775" s="2">
        <v>46.33</v>
      </c>
      <c r="AN775" s="2">
        <v>1.08</v>
      </c>
      <c r="AO775" s="2">
        <v>1528.19</v>
      </c>
      <c r="AP775" s="2">
        <v>0</v>
      </c>
      <c r="AQ775" s="2">
        <v>166.47</v>
      </c>
      <c r="AR775" s="2">
        <v>0.08</v>
      </c>
      <c r="AS775" s="2">
        <v>0</v>
      </c>
      <c r="AT775" s="2">
        <v>90</v>
      </c>
      <c r="AU775" s="2">
        <v>41.65</v>
      </c>
      <c r="AV775" s="2">
        <v>1</v>
      </c>
      <c r="AW775" s="2">
        <v>1</v>
      </c>
      <c r="AX775" s="2"/>
      <c r="AY775" s="2"/>
      <c r="AZ775" s="2">
        <v>1</v>
      </c>
      <c r="BA775" s="2">
        <v>1</v>
      </c>
      <c r="BB775" s="2">
        <v>1</v>
      </c>
      <c r="BC775" s="2">
        <v>1</v>
      </c>
      <c r="BD775" s="2" t="s">
        <v>3</v>
      </c>
      <c r="BE775" s="2" t="s">
        <v>3</v>
      </c>
      <c r="BF775" s="2" t="s">
        <v>3</v>
      </c>
      <c r="BG775" s="2" t="s">
        <v>3</v>
      </c>
      <c r="BH775" s="2">
        <v>0</v>
      </c>
      <c r="BI775" s="2">
        <v>1</v>
      </c>
      <c r="BJ775" s="2" t="s">
        <v>820</v>
      </c>
      <c r="BK775" s="2"/>
      <c r="BL775" s="2"/>
      <c r="BM775" s="2">
        <v>15001</v>
      </c>
      <c r="BN775" s="2">
        <v>0</v>
      </c>
      <c r="BO775" s="2" t="s">
        <v>3</v>
      </c>
      <c r="BP775" s="2">
        <v>0</v>
      </c>
      <c r="BQ775" s="2">
        <v>2</v>
      </c>
      <c r="BR775" s="2">
        <v>0</v>
      </c>
      <c r="BS775" s="2">
        <v>1</v>
      </c>
      <c r="BT775" s="2">
        <v>1</v>
      </c>
      <c r="BU775" s="2">
        <v>1</v>
      </c>
      <c r="BV775" s="2">
        <v>1</v>
      </c>
      <c r="BW775" s="2">
        <v>1</v>
      </c>
      <c r="BX775" s="2">
        <v>1</v>
      </c>
      <c r="BY775" s="2" t="s">
        <v>3</v>
      </c>
      <c r="BZ775" s="2">
        <v>100</v>
      </c>
      <c r="CA775" s="2">
        <v>49</v>
      </c>
      <c r="CB775" s="2" t="s">
        <v>3</v>
      </c>
      <c r="CC775" s="2"/>
      <c r="CD775" s="2"/>
      <c r="CE775" s="2">
        <v>0</v>
      </c>
      <c r="CF775" s="2">
        <v>0</v>
      </c>
      <c r="CG775" s="2">
        <v>0</v>
      </c>
      <c r="CH775" s="2"/>
      <c r="CI775" s="2"/>
      <c r="CJ775" s="2"/>
      <c r="CK775" s="2"/>
      <c r="CL775" s="2"/>
      <c r="CM775" s="2">
        <v>0</v>
      </c>
      <c r="CN775" s="2" t="s">
        <v>2151</v>
      </c>
      <c r="CO775" s="2">
        <v>0</v>
      </c>
      <c r="CP775" s="2">
        <f t="shared" si="496"/>
        <v>2403.7800000000002</v>
      </c>
      <c r="CQ775" s="2">
        <f t="shared" si="497"/>
        <v>478.86</v>
      </c>
      <c r="CR775" s="2">
        <f t="shared" si="498"/>
        <v>66.599999999999994</v>
      </c>
      <c r="CS775" s="2">
        <f t="shared" si="499"/>
        <v>1.55</v>
      </c>
      <c r="CT775" s="2">
        <f t="shared" si="500"/>
        <v>2021.03</v>
      </c>
      <c r="CU775" s="2">
        <f t="shared" si="501"/>
        <v>0</v>
      </c>
      <c r="CV775" s="2">
        <f t="shared" si="502"/>
        <v>220.156575</v>
      </c>
      <c r="CW775" s="2">
        <f t="shared" si="503"/>
        <v>0.115</v>
      </c>
      <c r="CX775" s="2">
        <f t="shared" si="504"/>
        <v>0</v>
      </c>
      <c r="CY775" s="2">
        <f t="shared" si="505"/>
        <v>1704.915</v>
      </c>
      <c r="CZ775" s="2">
        <f t="shared" si="506"/>
        <v>788.99677500000007</v>
      </c>
      <c r="DA775" s="2"/>
      <c r="DB775" s="2"/>
      <c r="DC775" s="2" t="s">
        <v>3</v>
      </c>
      <c r="DD775" s="2" t="s">
        <v>3</v>
      </c>
      <c r="DE775" s="2" t="s">
        <v>61</v>
      </c>
      <c r="DF775" s="2" t="s">
        <v>61</v>
      </c>
      <c r="DG775" s="2" t="s">
        <v>62</v>
      </c>
      <c r="DH775" s="2" t="s">
        <v>3</v>
      </c>
      <c r="DI775" s="2" t="s">
        <v>62</v>
      </c>
      <c r="DJ775" s="2" t="s">
        <v>61</v>
      </c>
      <c r="DK775" s="2" t="s">
        <v>3</v>
      </c>
      <c r="DL775" s="2" t="s">
        <v>86</v>
      </c>
      <c r="DM775" s="2" t="s">
        <v>63</v>
      </c>
      <c r="DN775" s="2">
        <v>0</v>
      </c>
      <c r="DO775" s="2">
        <v>0</v>
      </c>
      <c r="DP775" s="2">
        <v>1</v>
      </c>
      <c r="DQ775" s="2">
        <v>1</v>
      </c>
      <c r="DR775" s="2"/>
      <c r="DS775" s="2"/>
      <c r="DT775" s="2"/>
      <c r="DU775" s="2">
        <v>1013</v>
      </c>
      <c r="DV775" s="2" t="s">
        <v>606</v>
      </c>
      <c r="DW775" s="2" t="s">
        <v>606</v>
      </c>
      <c r="DX775" s="2">
        <v>1</v>
      </c>
      <c r="DY775" s="2"/>
      <c r="DZ775" s="2" t="s">
        <v>3</v>
      </c>
      <c r="EA775" s="2" t="s">
        <v>3</v>
      </c>
      <c r="EB775" s="2" t="s">
        <v>3</v>
      </c>
      <c r="EC775" s="2" t="s">
        <v>3</v>
      </c>
      <c r="ED775" s="2"/>
      <c r="EE775" s="2">
        <v>53551142</v>
      </c>
      <c r="EF775" s="2">
        <v>2</v>
      </c>
      <c r="EG775" s="2" t="s">
        <v>38</v>
      </c>
      <c r="EH775" s="2">
        <v>15</v>
      </c>
      <c r="EI775" s="2" t="s">
        <v>149</v>
      </c>
      <c r="EJ775" s="2">
        <v>1</v>
      </c>
      <c r="EK775" s="2">
        <v>15001</v>
      </c>
      <c r="EL775" s="2" t="s">
        <v>149</v>
      </c>
      <c r="EM775" s="2" t="s">
        <v>150</v>
      </c>
      <c r="EN775" s="2"/>
      <c r="EO775" s="2" t="s">
        <v>67</v>
      </c>
      <c r="EP775" s="2"/>
      <c r="EQ775" s="2">
        <v>131072</v>
      </c>
      <c r="ER775" s="2">
        <v>2053.38</v>
      </c>
      <c r="ES775" s="2">
        <v>478.86</v>
      </c>
      <c r="ET775" s="2">
        <v>46.33</v>
      </c>
      <c r="EU775" s="2">
        <v>1.08</v>
      </c>
      <c r="EV775" s="2">
        <v>1528.19</v>
      </c>
      <c r="EW775" s="2">
        <v>166.47</v>
      </c>
      <c r="EX775" s="2">
        <v>0.08</v>
      </c>
      <c r="EY775" s="2">
        <v>0</v>
      </c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>
        <v>0</v>
      </c>
      <c r="FR775" s="2">
        <f>ROUND(IF(AND(BH775=3,BI775=3),P775,0),2)</f>
        <v>0</v>
      </c>
      <c r="FS775" s="2">
        <v>0</v>
      </c>
      <c r="FT775" s="2"/>
      <c r="FU775" s="2"/>
      <c r="FV775" s="2"/>
      <c r="FW775" s="2"/>
      <c r="FX775" s="2">
        <v>90</v>
      </c>
      <c r="FY775" s="2">
        <v>41.65</v>
      </c>
      <c r="FZ775" s="2"/>
      <c r="GA775" s="2" t="s">
        <v>3</v>
      </c>
      <c r="GB775" s="2"/>
      <c r="GC775" s="2"/>
      <c r="GD775" s="2">
        <v>1</v>
      </c>
      <c r="GE775" s="2"/>
      <c r="GF775" s="2">
        <v>375197560</v>
      </c>
      <c r="GG775" s="2">
        <v>2</v>
      </c>
      <c r="GH775" s="2">
        <v>1</v>
      </c>
      <c r="GI775" s="2">
        <v>-2</v>
      </c>
      <c r="GJ775" s="2">
        <v>0</v>
      </c>
      <c r="GK775" s="2">
        <v>0</v>
      </c>
      <c r="GL775" s="2">
        <f>ROUND(IF(AND(BH775=3,BI775=3,FS775&lt;&gt;0),P775,0),2)</f>
        <v>0</v>
      </c>
      <c r="GM775" s="2">
        <f>ROUND(O775+X775+Y775,2)+GX775</f>
        <v>4897.7</v>
      </c>
      <c r="GN775" s="2">
        <f>IF(OR(BI775=0,BI775=1),ROUND(O775+X775+Y775,2),0)</f>
        <v>4897.7</v>
      </c>
      <c r="GO775" s="2">
        <f>IF(BI775=2,ROUND(O775+X775+Y775,2),0)</f>
        <v>0</v>
      </c>
      <c r="GP775" s="2">
        <f>IF(BI775=4,ROUND(O775+X775+Y775,2)+GX775,0)</f>
        <v>0</v>
      </c>
      <c r="GQ775" s="2"/>
      <c r="GR775" s="2">
        <v>0</v>
      </c>
      <c r="GS775" s="2">
        <v>0</v>
      </c>
      <c r="GT775" s="2">
        <v>0</v>
      </c>
      <c r="GU775" s="2" t="s">
        <v>3</v>
      </c>
      <c r="GV775" s="2">
        <f t="shared" si="507"/>
        <v>0</v>
      </c>
      <c r="GW775" s="2">
        <v>1</v>
      </c>
      <c r="GX775" s="2">
        <f>ROUND(HC775*I775,2)</f>
        <v>0</v>
      </c>
      <c r="GY775" s="2"/>
      <c r="GZ775" s="2"/>
      <c r="HA775" s="2">
        <v>0</v>
      </c>
      <c r="HB775" s="2">
        <v>0</v>
      </c>
      <c r="HC775" s="2">
        <f t="shared" si="508"/>
        <v>0</v>
      </c>
      <c r="HD775" s="2"/>
      <c r="HE775" s="2" t="s">
        <v>3</v>
      </c>
      <c r="HF775" s="2" t="s">
        <v>3</v>
      </c>
      <c r="HG775" s="2"/>
      <c r="HH775" s="2"/>
      <c r="HI775" s="2"/>
      <c r="HJ775" s="2"/>
      <c r="HK775" s="2"/>
      <c r="HL775" s="2"/>
      <c r="HM775" s="2" t="s">
        <v>3</v>
      </c>
      <c r="HN775" s="2" t="s">
        <v>151</v>
      </c>
      <c r="HO775" s="2" t="s">
        <v>152</v>
      </c>
      <c r="HP775" s="2" t="s">
        <v>149</v>
      </c>
      <c r="HQ775" s="2" t="s">
        <v>149</v>
      </c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>
        <v>0</v>
      </c>
      <c r="IL775" s="2"/>
      <c r="IM775" s="2"/>
      <c r="IN775" s="2"/>
      <c r="IO775" s="2"/>
      <c r="IP775" s="2"/>
      <c r="IQ775" s="2"/>
      <c r="IR775" s="2"/>
      <c r="IS775" s="2"/>
      <c r="IT775" s="2"/>
      <c r="IU775" s="2"/>
    </row>
    <row r="776" spans="1:255" x14ac:dyDescent="0.2">
      <c r="A776">
        <v>17</v>
      </c>
      <c r="B776">
        <v>1</v>
      </c>
      <c r="C776">
        <f>ROW(SmtRes!A1306)</f>
        <v>1306</v>
      </c>
      <c r="D776">
        <f>ROW(EtalonRes!A1194)</f>
        <v>1194</v>
      </c>
      <c r="E776" t="s">
        <v>817</v>
      </c>
      <c r="F776" t="s">
        <v>818</v>
      </c>
      <c r="G776" t="s">
        <v>819</v>
      </c>
      <c r="H776" t="s">
        <v>606</v>
      </c>
      <c r="I776">
        <f>ROUND(93.66/100,7)</f>
        <v>0.93659999999999999</v>
      </c>
      <c r="J776">
        <v>0</v>
      </c>
      <c r="K776">
        <f>ROUND(93.66/100,7)</f>
        <v>0.93659999999999999</v>
      </c>
      <c r="O776">
        <f>ROUND(CP776,0)</f>
        <v>69597</v>
      </c>
      <c r="P776">
        <f>ROUND(CQ776*I776,0)</f>
        <v>1758</v>
      </c>
      <c r="Q776">
        <f>ROUND(CR776*I776,0)</f>
        <v>1133</v>
      </c>
      <c r="R776">
        <f>ROUND(CS776*I776,0)</f>
        <v>51</v>
      </c>
      <c r="S776">
        <f>ROUND(CT776*I776,0)</f>
        <v>66706</v>
      </c>
      <c r="T776">
        <f>ROUND(CU776*I776,0)</f>
        <v>0</v>
      </c>
      <c r="U776">
        <f t="shared" si="490"/>
        <v>206.19864814499999</v>
      </c>
      <c r="V776">
        <f t="shared" si="491"/>
        <v>0.107709</v>
      </c>
      <c r="W776">
        <f>ROUND(CX776*I776,0)</f>
        <v>0</v>
      </c>
      <c r="X776">
        <f>ROUND(CY776,0)</f>
        <v>60081</v>
      </c>
      <c r="Y776">
        <f>ROUND(CZ776,0)</f>
        <v>27804</v>
      </c>
      <c r="AA776">
        <v>53551707</v>
      </c>
      <c r="AB776">
        <f t="shared" si="492"/>
        <v>2566.4899999999998</v>
      </c>
      <c r="AC776">
        <f t="shared" si="493"/>
        <v>478.86</v>
      </c>
      <c r="AD776">
        <f>ROUND(((((ET776*ROUND((1.25*1.15),7)))-((EU776*ROUND((1.25*1.15),7))))+AE776),2)</f>
        <v>66.599999999999994</v>
      </c>
      <c r="AE776">
        <f>ROUND(((EU776*ROUND((1.25*1.15),7))),2)</f>
        <v>1.55</v>
      </c>
      <c r="AF776">
        <f>ROUND(((EV776*ROUND((1.15*1.15),7))),2)</f>
        <v>2021.03</v>
      </c>
      <c r="AG776">
        <f t="shared" si="494"/>
        <v>0</v>
      </c>
      <c r="AH776">
        <f>((EW776*ROUND((1.15*1.15),7)))</f>
        <v>220.156575</v>
      </c>
      <c r="AI776">
        <f>((EX776*ROUND((1.25*1.15),7)))</f>
        <v>0.115</v>
      </c>
      <c r="AJ776">
        <f t="shared" si="495"/>
        <v>0</v>
      </c>
      <c r="AK776">
        <v>2053.38</v>
      </c>
      <c r="AL776">
        <v>478.86</v>
      </c>
      <c r="AM776">
        <v>46.33</v>
      </c>
      <c r="AN776">
        <v>1.08</v>
      </c>
      <c r="AO776">
        <v>1528.19</v>
      </c>
      <c r="AP776">
        <v>0</v>
      </c>
      <c r="AQ776">
        <v>166.47</v>
      </c>
      <c r="AR776">
        <v>0.08</v>
      </c>
      <c r="AS776">
        <v>0</v>
      </c>
      <c r="AT776">
        <v>90</v>
      </c>
      <c r="AU776">
        <v>41.65</v>
      </c>
      <c r="AV776">
        <v>1</v>
      </c>
      <c r="AW776">
        <v>1</v>
      </c>
      <c r="AZ776">
        <v>1</v>
      </c>
      <c r="BA776">
        <v>35.24</v>
      </c>
      <c r="BB776">
        <v>18.16</v>
      </c>
      <c r="BC776">
        <v>3.92</v>
      </c>
      <c r="BD776" t="s">
        <v>3</v>
      </c>
      <c r="BE776" t="s">
        <v>3</v>
      </c>
      <c r="BF776" t="s">
        <v>3</v>
      </c>
      <c r="BG776" t="s">
        <v>3</v>
      </c>
      <c r="BH776">
        <v>0</v>
      </c>
      <c r="BI776">
        <v>1</v>
      </c>
      <c r="BJ776" t="s">
        <v>820</v>
      </c>
      <c r="BM776">
        <v>15001</v>
      </c>
      <c r="BN776">
        <v>0</v>
      </c>
      <c r="BO776" t="s">
        <v>818</v>
      </c>
      <c r="BP776">
        <v>1</v>
      </c>
      <c r="BQ776">
        <v>2</v>
      </c>
      <c r="BR776">
        <v>0</v>
      </c>
      <c r="BS776">
        <v>35.24</v>
      </c>
      <c r="BT776">
        <v>1</v>
      </c>
      <c r="BU776">
        <v>1</v>
      </c>
      <c r="BV776">
        <v>1</v>
      </c>
      <c r="BW776">
        <v>1</v>
      </c>
      <c r="BX776">
        <v>1</v>
      </c>
      <c r="BY776" t="s">
        <v>3</v>
      </c>
      <c r="BZ776">
        <v>100</v>
      </c>
      <c r="CA776">
        <v>49</v>
      </c>
      <c r="CB776" t="s">
        <v>3</v>
      </c>
      <c r="CE776">
        <v>0</v>
      </c>
      <c r="CF776">
        <v>0</v>
      </c>
      <c r="CG776">
        <v>0</v>
      </c>
      <c r="CM776">
        <v>0</v>
      </c>
      <c r="CN776" t="s">
        <v>2151</v>
      </c>
      <c r="CO776">
        <v>0</v>
      </c>
      <c r="CP776">
        <f t="shared" si="496"/>
        <v>69597</v>
      </c>
      <c r="CQ776">
        <f t="shared" si="497"/>
        <v>1877.1312</v>
      </c>
      <c r="CR776">
        <f t="shared" si="498"/>
        <v>1209.4559999999999</v>
      </c>
      <c r="CS776">
        <f t="shared" si="499"/>
        <v>54.622000000000007</v>
      </c>
      <c r="CT776">
        <f t="shared" si="500"/>
        <v>71221.097200000004</v>
      </c>
      <c r="CU776">
        <f t="shared" si="501"/>
        <v>0</v>
      </c>
      <c r="CV776">
        <f t="shared" si="502"/>
        <v>220.156575</v>
      </c>
      <c r="CW776">
        <f t="shared" si="503"/>
        <v>0.115</v>
      </c>
      <c r="CX776">
        <f t="shared" si="504"/>
        <v>0</v>
      </c>
      <c r="CY776">
        <f t="shared" si="505"/>
        <v>60081.3</v>
      </c>
      <c r="CZ776">
        <f t="shared" si="506"/>
        <v>27804.290499999999</v>
      </c>
      <c r="DC776" t="s">
        <v>3</v>
      </c>
      <c r="DD776" t="s">
        <v>3</v>
      </c>
      <c r="DE776" t="s">
        <v>61</v>
      </c>
      <c r="DF776" t="s">
        <v>61</v>
      </c>
      <c r="DG776" t="s">
        <v>62</v>
      </c>
      <c r="DH776" t="s">
        <v>3</v>
      </c>
      <c r="DI776" t="s">
        <v>62</v>
      </c>
      <c r="DJ776" t="s">
        <v>61</v>
      </c>
      <c r="DK776" t="s">
        <v>3</v>
      </c>
      <c r="DL776" t="s">
        <v>86</v>
      </c>
      <c r="DM776" t="s">
        <v>63</v>
      </c>
      <c r="DN776">
        <v>0</v>
      </c>
      <c r="DO776">
        <v>0</v>
      </c>
      <c r="DP776">
        <v>1</v>
      </c>
      <c r="DQ776">
        <v>1</v>
      </c>
      <c r="DU776">
        <v>1013</v>
      </c>
      <c r="DV776" t="s">
        <v>606</v>
      </c>
      <c r="DW776" t="s">
        <v>606</v>
      </c>
      <c r="DX776">
        <v>1</v>
      </c>
      <c r="DZ776" t="s">
        <v>3</v>
      </c>
      <c r="EA776" t="s">
        <v>3</v>
      </c>
      <c r="EB776" t="s">
        <v>3</v>
      </c>
      <c r="EC776" t="s">
        <v>3</v>
      </c>
      <c r="EE776">
        <v>53551142</v>
      </c>
      <c r="EF776">
        <v>2</v>
      </c>
      <c r="EG776" t="s">
        <v>38</v>
      </c>
      <c r="EH776">
        <v>15</v>
      </c>
      <c r="EI776" t="s">
        <v>149</v>
      </c>
      <c r="EJ776">
        <v>1</v>
      </c>
      <c r="EK776">
        <v>15001</v>
      </c>
      <c r="EL776" t="s">
        <v>149</v>
      </c>
      <c r="EM776" t="s">
        <v>150</v>
      </c>
      <c r="EO776" t="s">
        <v>67</v>
      </c>
      <c r="EQ776">
        <v>131072</v>
      </c>
      <c r="ER776">
        <v>2053.38</v>
      </c>
      <c r="ES776">
        <v>478.86</v>
      </c>
      <c r="ET776">
        <v>46.33</v>
      </c>
      <c r="EU776">
        <v>1.08</v>
      </c>
      <c r="EV776">
        <v>1528.19</v>
      </c>
      <c r="EW776">
        <v>166.47</v>
      </c>
      <c r="EX776">
        <v>0.08</v>
      </c>
      <c r="EY776">
        <v>0</v>
      </c>
      <c r="FQ776">
        <v>0</v>
      </c>
      <c r="FR776">
        <f>ROUND(IF(AND(BH776=3,BI776=3),P776,0),0)</f>
        <v>0</v>
      </c>
      <c r="FS776">
        <v>0</v>
      </c>
      <c r="FX776">
        <v>90</v>
      </c>
      <c r="FY776">
        <v>41.65</v>
      </c>
      <c r="GA776" t="s">
        <v>3</v>
      </c>
      <c r="GD776">
        <v>1</v>
      </c>
      <c r="GF776">
        <v>375197560</v>
      </c>
      <c r="GG776">
        <v>2</v>
      </c>
      <c r="GH776">
        <v>1</v>
      </c>
      <c r="GI776">
        <v>2</v>
      </c>
      <c r="GJ776">
        <v>0</v>
      </c>
      <c r="GK776">
        <v>0</v>
      </c>
      <c r="GL776">
        <f>ROUND(IF(AND(BH776=3,BI776=3,FS776&lt;&gt;0),P776,0),0)</f>
        <v>0</v>
      </c>
      <c r="GM776">
        <f>ROUND(O776+X776+Y776,0)+GX776</f>
        <v>157482</v>
      </c>
      <c r="GN776">
        <f>IF(OR(BI776=0,BI776=1),ROUND(O776+X776+Y776,0),0)</f>
        <v>157482</v>
      </c>
      <c r="GO776">
        <f>IF(BI776=2,ROUND(O776+X776+Y776,0),0)</f>
        <v>0</v>
      </c>
      <c r="GP776">
        <f>IF(BI776=4,ROUND(O776+X776+Y776,0)+GX776,0)</f>
        <v>0</v>
      </c>
      <c r="GR776">
        <v>0</v>
      </c>
      <c r="GS776">
        <v>0</v>
      </c>
      <c r="GT776">
        <v>0</v>
      </c>
      <c r="GU776" t="s">
        <v>3</v>
      </c>
      <c r="GV776">
        <f t="shared" si="507"/>
        <v>0</v>
      </c>
      <c r="GW776">
        <v>1</v>
      </c>
      <c r="GX776">
        <f>ROUND(HC776*I776,0)</f>
        <v>0</v>
      </c>
      <c r="HA776">
        <v>0</v>
      </c>
      <c r="HB776">
        <v>0</v>
      </c>
      <c r="HC776">
        <f t="shared" si="508"/>
        <v>0</v>
      </c>
      <c r="HE776" t="s">
        <v>3</v>
      </c>
      <c r="HF776" t="s">
        <v>3</v>
      </c>
      <c r="HM776" t="s">
        <v>3</v>
      </c>
      <c r="HN776" t="s">
        <v>151</v>
      </c>
      <c r="HO776" t="s">
        <v>152</v>
      </c>
      <c r="HP776" t="s">
        <v>149</v>
      </c>
      <c r="HQ776" t="s">
        <v>149</v>
      </c>
      <c r="IK776">
        <v>0</v>
      </c>
    </row>
    <row r="777" spans="1:255" x14ac:dyDescent="0.2">
      <c r="A777" s="2">
        <v>18</v>
      </c>
      <c r="B777" s="2">
        <v>1</v>
      </c>
      <c r="C777" s="2">
        <v>1298</v>
      </c>
      <c r="D777" s="2"/>
      <c r="E777" s="2" t="s">
        <v>821</v>
      </c>
      <c r="F777" s="2" t="s">
        <v>822</v>
      </c>
      <c r="G777" s="2" t="s">
        <v>823</v>
      </c>
      <c r="H777" s="2" t="s">
        <v>128</v>
      </c>
      <c r="I777" s="2">
        <f>I775*J777</f>
        <v>98.343000000000004</v>
      </c>
      <c r="J777" s="2">
        <v>105</v>
      </c>
      <c r="K777" s="2">
        <v>105</v>
      </c>
      <c r="L777" s="2"/>
      <c r="M777" s="2"/>
      <c r="N777" s="2"/>
      <c r="O777" s="2">
        <f>ROUND(CP777,2)</f>
        <v>58479.66</v>
      </c>
      <c r="P777" s="2">
        <f>ROUND(CQ777*I777,2)</f>
        <v>58479.66</v>
      </c>
      <c r="Q777" s="2">
        <f>ROUND(CR777*I777,2)</f>
        <v>0</v>
      </c>
      <c r="R777" s="2">
        <f>ROUND(CS777*I777,2)</f>
        <v>0</v>
      </c>
      <c r="S777" s="2">
        <f>ROUND(CT777*I777,2)</f>
        <v>0</v>
      </c>
      <c r="T777" s="2">
        <f>ROUND(CU777*I777,2)</f>
        <v>0</v>
      </c>
      <c r="U777" s="2">
        <f t="shared" si="490"/>
        <v>0</v>
      </c>
      <c r="V777" s="2">
        <f t="shared" si="491"/>
        <v>0</v>
      </c>
      <c r="W777" s="2">
        <f>ROUND(CX777*I777,2)</f>
        <v>9.83</v>
      </c>
      <c r="X777" s="2">
        <f>ROUND(CY777,2)</f>
        <v>0</v>
      </c>
      <c r="Y777" s="2">
        <f>ROUND(CZ777,2)</f>
        <v>0</v>
      </c>
      <c r="Z777" s="2"/>
      <c r="AA777" s="2">
        <v>53551706</v>
      </c>
      <c r="AB777" s="2">
        <f t="shared" si="492"/>
        <v>594.65</v>
      </c>
      <c r="AC777" s="2">
        <f t="shared" si="493"/>
        <v>594.65</v>
      </c>
      <c r="AD777" s="2">
        <f>ROUND((((ET777)-(EU777))+AE777),2)</f>
        <v>0</v>
      </c>
      <c r="AE777" s="2">
        <f>ROUND((EU777),2)</f>
        <v>0</v>
      </c>
      <c r="AF777" s="2">
        <f>ROUND((EV777),2)</f>
        <v>0</v>
      </c>
      <c r="AG777" s="2">
        <f t="shared" si="494"/>
        <v>0</v>
      </c>
      <c r="AH777" s="2">
        <f>(EW777)</f>
        <v>0</v>
      </c>
      <c r="AI777" s="2">
        <f>(EX777)</f>
        <v>0</v>
      </c>
      <c r="AJ777" s="2">
        <f t="shared" si="495"/>
        <v>0.1</v>
      </c>
      <c r="AK777" s="2">
        <v>594.65</v>
      </c>
      <c r="AL777" s="2">
        <v>594.65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0.1</v>
      </c>
      <c r="AT777" s="2">
        <v>100</v>
      </c>
      <c r="AU777" s="2">
        <v>49</v>
      </c>
      <c r="AV777" s="2">
        <v>1</v>
      </c>
      <c r="AW777" s="2">
        <v>1</v>
      </c>
      <c r="AX777" s="2"/>
      <c r="AY777" s="2"/>
      <c r="AZ777" s="2">
        <v>1</v>
      </c>
      <c r="BA777" s="2">
        <v>1</v>
      </c>
      <c r="BB777" s="2">
        <v>1</v>
      </c>
      <c r="BC777" s="2">
        <v>1</v>
      </c>
      <c r="BD777" s="2" t="s">
        <v>3</v>
      </c>
      <c r="BE777" s="2" t="s">
        <v>3</v>
      </c>
      <c r="BF777" s="2" t="s">
        <v>3</v>
      </c>
      <c r="BG777" s="2" t="s">
        <v>3</v>
      </c>
      <c r="BH777" s="2">
        <v>3</v>
      </c>
      <c r="BI777" s="2">
        <v>1</v>
      </c>
      <c r="BJ777" s="2" t="s">
        <v>824</v>
      </c>
      <c r="BK777" s="2"/>
      <c r="BL777" s="2"/>
      <c r="BM777" s="2">
        <v>15001</v>
      </c>
      <c r="BN777" s="2">
        <v>0</v>
      </c>
      <c r="BO777" s="2" t="s">
        <v>3</v>
      </c>
      <c r="BP777" s="2">
        <v>0</v>
      </c>
      <c r="BQ777" s="2">
        <v>2</v>
      </c>
      <c r="BR777" s="2">
        <v>0</v>
      </c>
      <c r="BS777" s="2">
        <v>1</v>
      </c>
      <c r="BT777" s="2">
        <v>1</v>
      </c>
      <c r="BU777" s="2">
        <v>1</v>
      </c>
      <c r="BV777" s="2">
        <v>1</v>
      </c>
      <c r="BW777" s="2">
        <v>1</v>
      </c>
      <c r="BX777" s="2">
        <v>1</v>
      </c>
      <c r="BY777" s="2" t="s">
        <v>3</v>
      </c>
      <c r="BZ777" s="2">
        <v>100</v>
      </c>
      <c r="CA777" s="2">
        <v>49</v>
      </c>
      <c r="CB777" s="2" t="s">
        <v>3</v>
      </c>
      <c r="CC777" s="2"/>
      <c r="CD777" s="2"/>
      <c r="CE777" s="2">
        <v>0</v>
      </c>
      <c r="CF777" s="2">
        <v>0</v>
      </c>
      <c r="CG777" s="2">
        <v>0</v>
      </c>
      <c r="CH777" s="2"/>
      <c r="CI777" s="2"/>
      <c r="CJ777" s="2"/>
      <c r="CK777" s="2"/>
      <c r="CL777" s="2"/>
      <c r="CM777" s="2">
        <v>0</v>
      </c>
      <c r="CN777" s="2" t="s">
        <v>2164</v>
      </c>
      <c r="CO777" s="2">
        <v>0</v>
      </c>
      <c r="CP777" s="2">
        <f t="shared" si="496"/>
        <v>58479.66</v>
      </c>
      <c r="CQ777" s="2">
        <f t="shared" si="497"/>
        <v>594.65</v>
      </c>
      <c r="CR777" s="2">
        <f t="shared" si="498"/>
        <v>0</v>
      </c>
      <c r="CS777" s="2">
        <f t="shared" si="499"/>
        <v>0</v>
      </c>
      <c r="CT777" s="2">
        <f t="shared" si="500"/>
        <v>0</v>
      </c>
      <c r="CU777" s="2">
        <f t="shared" si="501"/>
        <v>0</v>
      </c>
      <c r="CV777" s="2">
        <f t="shared" si="502"/>
        <v>0</v>
      </c>
      <c r="CW777" s="2">
        <f t="shared" si="503"/>
        <v>0</v>
      </c>
      <c r="CX777" s="2">
        <f t="shared" si="504"/>
        <v>0.1</v>
      </c>
      <c r="CY777" s="2">
        <f t="shared" si="505"/>
        <v>0</v>
      </c>
      <c r="CZ777" s="2">
        <f t="shared" si="506"/>
        <v>0</v>
      </c>
      <c r="DA777" s="2"/>
      <c r="DB777" s="2"/>
      <c r="DC777" s="2" t="s">
        <v>3</v>
      </c>
      <c r="DD777" s="2" t="s">
        <v>3</v>
      </c>
      <c r="DE777" s="2" t="s">
        <v>3</v>
      </c>
      <c r="DF777" s="2" t="s">
        <v>3</v>
      </c>
      <c r="DG777" s="2" t="s">
        <v>3</v>
      </c>
      <c r="DH777" s="2" t="s">
        <v>3</v>
      </c>
      <c r="DI777" s="2" t="s">
        <v>3</v>
      </c>
      <c r="DJ777" s="2" t="s">
        <v>3</v>
      </c>
      <c r="DK777" s="2" t="s">
        <v>3</v>
      </c>
      <c r="DL777" s="2" t="s">
        <v>3</v>
      </c>
      <c r="DM777" s="2" t="s">
        <v>3</v>
      </c>
      <c r="DN777" s="2">
        <v>0</v>
      </c>
      <c r="DO777" s="2">
        <v>0</v>
      </c>
      <c r="DP777" s="2">
        <v>1</v>
      </c>
      <c r="DQ777" s="2">
        <v>1</v>
      </c>
      <c r="DR777" s="2"/>
      <c r="DS777" s="2"/>
      <c r="DT777" s="2"/>
      <c r="DU777" s="2">
        <v>1005</v>
      </c>
      <c r="DV777" s="2" t="s">
        <v>128</v>
      </c>
      <c r="DW777" s="2" t="s">
        <v>128</v>
      </c>
      <c r="DX777" s="2">
        <v>1</v>
      </c>
      <c r="DY777" s="2"/>
      <c r="DZ777" s="2" t="s">
        <v>3</v>
      </c>
      <c r="EA777" s="2" t="s">
        <v>3</v>
      </c>
      <c r="EB777" s="2" t="s">
        <v>3</v>
      </c>
      <c r="EC777" s="2" t="s">
        <v>3</v>
      </c>
      <c r="ED777" s="2"/>
      <c r="EE777" s="2">
        <v>53551142</v>
      </c>
      <c r="EF777" s="2">
        <v>2</v>
      </c>
      <c r="EG777" s="2" t="s">
        <v>38</v>
      </c>
      <c r="EH777" s="2">
        <v>15</v>
      </c>
      <c r="EI777" s="2" t="s">
        <v>149</v>
      </c>
      <c r="EJ777" s="2">
        <v>1</v>
      </c>
      <c r="EK777" s="2">
        <v>15001</v>
      </c>
      <c r="EL777" s="2" t="s">
        <v>149</v>
      </c>
      <c r="EM777" s="2" t="s">
        <v>150</v>
      </c>
      <c r="EN777" s="2"/>
      <c r="EO777" s="2" t="s">
        <v>825</v>
      </c>
      <c r="EP777" s="2"/>
      <c r="EQ777" s="2">
        <v>0</v>
      </c>
      <c r="ER777" s="2">
        <v>594.65</v>
      </c>
      <c r="ES777" s="2">
        <v>594.65</v>
      </c>
      <c r="ET777" s="2">
        <v>0</v>
      </c>
      <c r="EU777" s="2">
        <v>0</v>
      </c>
      <c r="EV777" s="2">
        <v>0</v>
      </c>
      <c r="EW777" s="2">
        <v>0</v>
      </c>
      <c r="EX777" s="2">
        <v>0</v>
      </c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>
        <v>0</v>
      </c>
      <c r="FR777" s="2">
        <f>ROUND(IF(AND(BH777=3,BI777=3),P777,0),2)</f>
        <v>0</v>
      </c>
      <c r="FS777" s="2">
        <v>0</v>
      </c>
      <c r="FT777" s="2"/>
      <c r="FU777" s="2"/>
      <c r="FV777" s="2"/>
      <c r="FW777" s="2"/>
      <c r="FX777" s="2">
        <v>100</v>
      </c>
      <c r="FY777" s="2">
        <v>49</v>
      </c>
      <c r="FZ777" s="2"/>
      <c r="GA777" s="2" t="s">
        <v>3</v>
      </c>
      <c r="GB777" s="2"/>
      <c r="GC777" s="2"/>
      <c r="GD777" s="2">
        <v>1</v>
      </c>
      <c r="GE777" s="2"/>
      <c r="GF777" s="2">
        <v>1272333718</v>
      </c>
      <c r="GG777" s="2">
        <v>2</v>
      </c>
      <c r="GH777" s="2">
        <v>1</v>
      </c>
      <c r="GI777" s="2">
        <v>-2</v>
      </c>
      <c r="GJ777" s="2">
        <v>0</v>
      </c>
      <c r="GK777" s="2">
        <v>0</v>
      </c>
      <c r="GL777" s="2">
        <f>ROUND(IF(AND(BH777=3,BI777=3,FS777&lt;&gt;0),P777,0),2)</f>
        <v>0</v>
      </c>
      <c r="GM777" s="2">
        <f>ROUND(O777+X777+Y777,2)+GX777</f>
        <v>58479.66</v>
      </c>
      <c r="GN777" s="2">
        <f>IF(OR(BI777=0,BI777=1),ROUND(O777+X777+Y777,2),0)</f>
        <v>58479.66</v>
      </c>
      <c r="GO777" s="2">
        <f>IF(BI777=2,ROUND(O777+X777+Y777,2),0)</f>
        <v>0</v>
      </c>
      <c r="GP777" s="2">
        <f>IF(BI777=4,ROUND(O777+X777+Y777,2)+GX777,0)</f>
        <v>0</v>
      </c>
      <c r="GQ777" s="2"/>
      <c r="GR777" s="2">
        <v>0</v>
      </c>
      <c r="GS777" s="2">
        <v>0</v>
      </c>
      <c r="GT777" s="2">
        <v>0</v>
      </c>
      <c r="GU777" s="2" t="s">
        <v>3</v>
      </c>
      <c r="GV777" s="2">
        <f t="shared" si="507"/>
        <v>0</v>
      </c>
      <c r="GW777" s="2">
        <v>1</v>
      </c>
      <c r="GX777" s="2">
        <f>ROUND(HC777*I777,2)</f>
        <v>0</v>
      </c>
      <c r="GY777" s="2"/>
      <c r="GZ777" s="2"/>
      <c r="HA777" s="2">
        <v>0</v>
      </c>
      <c r="HB777" s="2">
        <v>0</v>
      </c>
      <c r="HC777" s="2">
        <f t="shared" si="508"/>
        <v>0</v>
      </c>
      <c r="HD777" s="2"/>
      <c r="HE777" s="2" t="s">
        <v>3</v>
      </c>
      <c r="HF777" s="2" t="s">
        <v>3</v>
      </c>
      <c r="HG777" s="2"/>
      <c r="HH777" s="2"/>
      <c r="HI777" s="2"/>
      <c r="HJ777" s="2"/>
      <c r="HK777" s="2"/>
      <c r="HL777" s="2"/>
      <c r="HM777" s="2" t="s">
        <v>3</v>
      </c>
      <c r="HN777" s="2" t="s">
        <v>151</v>
      </c>
      <c r="HO777" s="2" t="s">
        <v>152</v>
      </c>
      <c r="HP777" s="2" t="s">
        <v>149</v>
      </c>
      <c r="HQ777" s="2" t="s">
        <v>149</v>
      </c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>
        <v>0</v>
      </c>
      <c r="IL777" s="2"/>
      <c r="IM777" s="2"/>
      <c r="IN777" s="2"/>
      <c r="IO777" s="2"/>
      <c r="IP777" s="2"/>
      <c r="IQ777" s="2"/>
      <c r="IR777" s="2"/>
      <c r="IS777" s="2"/>
      <c r="IT777" s="2"/>
      <c r="IU777" s="2"/>
    </row>
    <row r="778" spans="1:255" x14ac:dyDescent="0.2">
      <c r="A778">
        <v>18</v>
      </c>
      <c r="B778">
        <v>1</v>
      </c>
      <c r="C778">
        <v>1306</v>
      </c>
      <c r="E778" t="s">
        <v>821</v>
      </c>
      <c r="F778" t="s">
        <v>822</v>
      </c>
      <c r="G778" t="s">
        <v>823</v>
      </c>
      <c r="H778" t="s">
        <v>128</v>
      </c>
      <c r="I778">
        <f>I776*J778</f>
        <v>98.343000000000004</v>
      </c>
      <c r="J778">
        <v>105</v>
      </c>
      <c r="K778">
        <v>105</v>
      </c>
      <c r="O778">
        <f>ROUND(CP778,0)</f>
        <v>36842</v>
      </c>
      <c r="P778">
        <f>ROUND(CQ778*I778,0)</f>
        <v>36842</v>
      </c>
      <c r="Q778">
        <f>ROUND(CR778*I778,0)</f>
        <v>0</v>
      </c>
      <c r="R778">
        <f>ROUND(CS778*I778,0)</f>
        <v>0</v>
      </c>
      <c r="S778">
        <f>ROUND(CT778*I778,0)</f>
        <v>0</v>
      </c>
      <c r="T778">
        <f>ROUND(CU778*I778,0)</f>
        <v>0</v>
      </c>
      <c r="U778">
        <f t="shared" si="490"/>
        <v>0</v>
      </c>
      <c r="V778">
        <f t="shared" si="491"/>
        <v>0</v>
      </c>
      <c r="W778">
        <f>ROUND(CX778*I778,0)</f>
        <v>10</v>
      </c>
      <c r="X778">
        <f>ROUND(CY778,0)</f>
        <v>0</v>
      </c>
      <c r="Y778">
        <f>ROUND(CZ778,0)</f>
        <v>0</v>
      </c>
      <c r="AA778">
        <v>53551707</v>
      </c>
      <c r="AB778">
        <f t="shared" si="492"/>
        <v>594.65</v>
      </c>
      <c r="AC778">
        <f t="shared" si="493"/>
        <v>594.65</v>
      </c>
      <c r="AD778">
        <f>ROUND((((ET778)-(EU778))+AE778),2)</f>
        <v>0</v>
      </c>
      <c r="AE778">
        <f>ROUND((EU778),2)</f>
        <v>0</v>
      </c>
      <c r="AF778">
        <f>ROUND((EV778),2)</f>
        <v>0</v>
      </c>
      <c r="AG778">
        <f t="shared" si="494"/>
        <v>0</v>
      </c>
      <c r="AH778">
        <f>(EW778)</f>
        <v>0</v>
      </c>
      <c r="AI778">
        <f>(EX778)</f>
        <v>0</v>
      </c>
      <c r="AJ778">
        <f t="shared" si="495"/>
        <v>0.1</v>
      </c>
      <c r="AK778">
        <v>594.65</v>
      </c>
      <c r="AL778">
        <v>594.65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0.1</v>
      </c>
      <c r="AT778">
        <v>100</v>
      </c>
      <c r="AU778">
        <v>49</v>
      </c>
      <c r="AV778">
        <v>1</v>
      </c>
      <c r="AW778">
        <v>1</v>
      </c>
      <c r="AZ778">
        <v>1</v>
      </c>
      <c r="BA778">
        <v>1</v>
      </c>
      <c r="BB778">
        <v>1</v>
      </c>
      <c r="BC778">
        <v>0.63</v>
      </c>
      <c r="BD778" t="s">
        <v>3</v>
      </c>
      <c r="BE778" t="s">
        <v>3</v>
      </c>
      <c r="BF778" t="s">
        <v>3</v>
      </c>
      <c r="BG778" t="s">
        <v>3</v>
      </c>
      <c r="BH778">
        <v>3</v>
      </c>
      <c r="BI778">
        <v>1</v>
      </c>
      <c r="BJ778" t="s">
        <v>824</v>
      </c>
      <c r="BM778">
        <v>15001</v>
      </c>
      <c r="BN778">
        <v>0</v>
      </c>
      <c r="BO778" t="s">
        <v>822</v>
      </c>
      <c r="BP778">
        <v>1</v>
      </c>
      <c r="BQ778">
        <v>2</v>
      </c>
      <c r="BR778">
        <v>0</v>
      </c>
      <c r="BS778">
        <v>1</v>
      </c>
      <c r="BT778">
        <v>1</v>
      </c>
      <c r="BU778">
        <v>1</v>
      </c>
      <c r="BV778">
        <v>1</v>
      </c>
      <c r="BW778">
        <v>1</v>
      </c>
      <c r="BX778">
        <v>1</v>
      </c>
      <c r="BY778" t="s">
        <v>3</v>
      </c>
      <c r="BZ778">
        <v>100</v>
      </c>
      <c r="CA778">
        <v>49</v>
      </c>
      <c r="CB778" t="s">
        <v>3</v>
      </c>
      <c r="CE778">
        <v>0</v>
      </c>
      <c r="CF778">
        <v>0</v>
      </c>
      <c r="CG778">
        <v>0</v>
      </c>
      <c r="CM778">
        <v>0</v>
      </c>
      <c r="CN778" t="s">
        <v>2164</v>
      </c>
      <c r="CO778">
        <v>0</v>
      </c>
      <c r="CP778">
        <f t="shared" si="496"/>
        <v>36842</v>
      </c>
      <c r="CQ778">
        <f t="shared" si="497"/>
        <v>374.62950000000001</v>
      </c>
      <c r="CR778">
        <f t="shared" si="498"/>
        <v>0</v>
      </c>
      <c r="CS778">
        <f t="shared" si="499"/>
        <v>0</v>
      </c>
      <c r="CT778">
        <f t="shared" si="500"/>
        <v>0</v>
      </c>
      <c r="CU778">
        <f t="shared" si="501"/>
        <v>0</v>
      </c>
      <c r="CV778">
        <f t="shared" si="502"/>
        <v>0</v>
      </c>
      <c r="CW778">
        <f t="shared" si="503"/>
        <v>0</v>
      </c>
      <c r="CX778">
        <f t="shared" si="504"/>
        <v>0.1</v>
      </c>
      <c r="CY778">
        <f t="shared" si="505"/>
        <v>0</v>
      </c>
      <c r="CZ778">
        <f t="shared" si="506"/>
        <v>0</v>
      </c>
      <c r="DC778" t="s">
        <v>3</v>
      </c>
      <c r="DD778" t="s">
        <v>3</v>
      </c>
      <c r="DE778" t="s">
        <v>3</v>
      </c>
      <c r="DF778" t="s">
        <v>3</v>
      </c>
      <c r="DG778" t="s">
        <v>3</v>
      </c>
      <c r="DH778" t="s">
        <v>3</v>
      </c>
      <c r="DI778" t="s">
        <v>3</v>
      </c>
      <c r="DJ778" t="s">
        <v>3</v>
      </c>
      <c r="DK778" t="s">
        <v>3</v>
      </c>
      <c r="DL778" t="s">
        <v>3</v>
      </c>
      <c r="DM778" t="s">
        <v>3</v>
      </c>
      <c r="DN778">
        <v>0</v>
      </c>
      <c r="DO778">
        <v>0</v>
      </c>
      <c r="DP778">
        <v>1</v>
      </c>
      <c r="DQ778">
        <v>1</v>
      </c>
      <c r="DU778">
        <v>1005</v>
      </c>
      <c r="DV778" t="s">
        <v>128</v>
      </c>
      <c r="DW778" t="s">
        <v>128</v>
      </c>
      <c r="DX778">
        <v>1</v>
      </c>
      <c r="DZ778" t="s">
        <v>3</v>
      </c>
      <c r="EA778" t="s">
        <v>3</v>
      </c>
      <c r="EB778" t="s">
        <v>3</v>
      </c>
      <c r="EC778" t="s">
        <v>3</v>
      </c>
      <c r="EE778">
        <v>53551142</v>
      </c>
      <c r="EF778">
        <v>2</v>
      </c>
      <c r="EG778" t="s">
        <v>38</v>
      </c>
      <c r="EH778">
        <v>15</v>
      </c>
      <c r="EI778" t="s">
        <v>149</v>
      </c>
      <c r="EJ778">
        <v>1</v>
      </c>
      <c r="EK778">
        <v>15001</v>
      </c>
      <c r="EL778" t="s">
        <v>149</v>
      </c>
      <c r="EM778" t="s">
        <v>150</v>
      </c>
      <c r="EO778" t="s">
        <v>825</v>
      </c>
      <c r="EQ778">
        <v>0</v>
      </c>
      <c r="ER778">
        <v>594.65</v>
      </c>
      <c r="ES778">
        <v>594.65</v>
      </c>
      <c r="ET778">
        <v>0</v>
      </c>
      <c r="EU778">
        <v>0</v>
      </c>
      <c r="EV778">
        <v>0</v>
      </c>
      <c r="EW778">
        <v>0</v>
      </c>
      <c r="EX778">
        <v>0</v>
      </c>
      <c r="FQ778">
        <v>0</v>
      </c>
      <c r="FR778">
        <f>ROUND(IF(AND(BH778=3,BI778=3),P778,0),0)</f>
        <v>0</v>
      </c>
      <c r="FS778">
        <v>0</v>
      </c>
      <c r="FX778">
        <v>100</v>
      </c>
      <c r="FY778">
        <v>49</v>
      </c>
      <c r="GA778" t="s">
        <v>3</v>
      </c>
      <c r="GD778">
        <v>1</v>
      </c>
      <c r="GF778">
        <v>1272333718</v>
      </c>
      <c r="GG778">
        <v>2</v>
      </c>
      <c r="GH778">
        <v>1</v>
      </c>
      <c r="GI778">
        <v>2</v>
      </c>
      <c r="GJ778">
        <v>0</v>
      </c>
      <c r="GK778">
        <v>0</v>
      </c>
      <c r="GL778">
        <f>ROUND(IF(AND(BH778=3,BI778=3,FS778&lt;&gt;0),P778,0),0)</f>
        <v>0</v>
      </c>
      <c r="GM778">
        <f>ROUND(O778+X778+Y778,0)+GX778</f>
        <v>36842</v>
      </c>
      <c r="GN778">
        <f>IF(OR(BI778=0,BI778=1),ROUND(O778+X778+Y778,0),0)</f>
        <v>36842</v>
      </c>
      <c r="GO778">
        <f>IF(BI778=2,ROUND(O778+X778+Y778,0),0)</f>
        <v>0</v>
      </c>
      <c r="GP778">
        <f>IF(BI778=4,ROUND(O778+X778+Y778,0)+GX778,0)</f>
        <v>0</v>
      </c>
      <c r="GR778">
        <v>0</v>
      </c>
      <c r="GS778">
        <v>3</v>
      </c>
      <c r="GT778">
        <v>0</v>
      </c>
      <c r="GU778" t="s">
        <v>3</v>
      </c>
      <c r="GV778">
        <f t="shared" si="507"/>
        <v>0</v>
      </c>
      <c r="GW778">
        <v>1</v>
      </c>
      <c r="GX778">
        <f>ROUND(HC778*I778,0)</f>
        <v>0</v>
      </c>
      <c r="HA778">
        <v>0</v>
      </c>
      <c r="HB778">
        <v>0</v>
      </c>
      <c r="HC778">
        <f t="shared" si="508"/>
        <v>0</v>
      </c>
      <c r="HE778" t="s">
        <v>3</v>
      </c>
      <c r="HF778" t="s">
        <v>3</v>
      </c>
      <c r="HM778" t="s">
        <v>3</v>
      </c>
      <c r="HN778" t="s">
        <v>151</v>
      </c>
      <c r="HO778" t="s">
        <v>152</v>
      </c>
      <c r="HP778" t="s">
        <v>149</v>
      </c>
      <c r="HQ778" t="s">
        <v>149</v>
      </c>
      <c r="IK778">
        <v>0</v>
      </c>
    </row>
    <row r="779" spans="1:255" x14ac:dyDescent="0.2">
      <c r="A779" s="2">
        <v>17</v>
      </c>
      <c r="B779" s="2">
        <v>1</v>
      </c>
      <c r="C779" s="2">
        <f>ROW(SmtRes!A1310)</f>
        <v>1310</v>
      </c>
      <c r="D779" s="2">
        <f>ROW(EtalonRes!A1197)</f>
        <v>1197</v>
      </c>
      <c r="E779" s="2" t="s">
        <v>826</v>
      </c>
      <c r="F779" s="2" t="s">
        <v>827</v>
      </c>
      <c r="G779" s="2" t="s">
        <v>828</v>
      </c>
      <c r="H779" s="2" t="s">
        <v>811</v>
      </c>
      <c r="I779" s="2">
        <f>ROUND(208.13/100,7)</f>
        <v>2.0813000000000001</v>
      </c>
      <c r="J779" s="2">
        <v>0</v>
      </c>
      <c r="K779" s="2">
        <f>ROUND(208.13/100,7)</f>
        <v>2.0813000000000001</v>
      </c>
      <c r="L779" s="2"/>
      <c r="M779" s="2"/>
      <c r="N779" s="2"/>
      <c r="O779" s="2">
        <f>ROUND(CP779,2)</f>
        <v>881.59</v>
      </c>
      <c r="P779" s="2">
        <f>ROUND(CQ779*I779,2)</f>
        <v>724.29</v>
      </c>
      <c r="Q779" s="2">
        <f>ROUND(CR779*I779,2)</f>
        <v>0</v>
      </c>
      <c r="R779" s="2">
        <f>ROUND(CS779*I779,2)</f>
        <v>0</v>
      </c>
      <c r="S779" s="2">
        <f>ROUND(CT779*I779,2)</f>
        <v>157.30000000000001</v>
      </c>
      <c r="T779" s="2">
        <f>ROUND(CU779*I779,2)</f>
        <v>0</v>
      </c>
      <c r="U779" s="2">
        <f t="shared" si="490"/>
        <v>18.441878975000002</v>
      </c>
      <c r="V779" s="2">
        <f t="shared" si="491"/>
        <v>0</v>
      </c>
      <c r="W779" s="2">
        <f>ROUND(CX779*I779,2)</f>
        <v>0</v>
      </c>
      <c r="X779" s="2">
        <f>ROUND(CY779,2)</f>
        <v>152.9</v>
      </c>
      <c r="Y779" s="2">
        <f>ROUND(CZ779,2)</f>
        <v>73.540000000000006</v>
      </c>
      <c r="Z779" s="2"/>
      <c r="AA779" s="2">
        <v>53551706</v>
      </c>
      <c r="AB779" s="2">
        <f t="shared" si="492"/>
        <v>423.58</v>
      </c>
      <c r="AC779" s="2">
        <f t="shared" si="493"/>
        <v>348</v>
      </c>
      <c r="AD779" s="2">
        <f>ROUND(((((ET779*ROUND((1.25*1.15),7)))-((EU779*ROUND((1.25*1.15),7))))+AE779),2)</f>
        <v>0</v>
      </c>
      <c r="AE779" s="2">
        <f>ROUND(((EU779*ROUND((1.25*1.15),7))),2)</f>
        <v>0</v>
      </c>
      <c r="AF779" s="2">
        <f>ROUND(((EV779*ROUND((1.15*1.15),7))),2)</f>
        <v>75.58</v>
      </c>
      <c r="AG779" s="2">
        <f t="shared" si="494"/>
        <v>0</v>
      </c>
      <c r="AH779" s="2">
        <f>((EW779*ROUND((1.15*1.15),7)))</f>
        <v>8.8607499999999995</v>
      </c>
      <c r="AI779" s="2">
        <f>((EX779*ROUND((1.25*1.15),7)))</f>
        <v>0</v>
      </c>
      <c r="AJ779" s="2">
        <f t="shared" si="495"/>
        <v>0</v>
      </c>
      <c r="AK779" s="2">
        <v>405.15</v>
      </c>
      <c r="AL779" s="2">
        <v>348</v>
      </c>
      <c r="AM779" s="2">
        <v>0</v>
      </c>
      <c r="AN779" s="2">
        <v>0</v>
      </c>
      <c r="AO779" s="2">
        <v>57.15</v>
      </c>
      <c r="AP779" s="2">
        <v>0</v>
      </c>
      <c r="AQ779" s="2">
        <v>6.7</v>
      </c>
      <c r="AR779" s="2">
        <v>0</v>
      </c>
      <c r="AS779" s="2">
        <v>0</v>
      </c>
      <c r="AT779" s="2">
        <v>97.2</v>
      </c>
      <c r="AU779" s="2">
        <v>46.75</v>
      </c>
      <c r="AV779" s="2">
        <v>1</v>
      </c>
      <c r="AW779" s="2">
        <v>1</v>
      </c>
      <c r="AX779" s="2"/>
      <c r="AY779" s="2"/>
      <c r="AZ779" s="2">
        <v>1</v>
      </c>
      <c r="BA779" s="2">
        <v>1</v>
      </c>
      <c r="BB779" s="2">
        <v>1</v>
      </c>
      <c r="BC779" s="2">
        <v>1</v>
      </c>
      <c r="BD779" s="2" t="s">
        <v>3</v>
      </c>
      <c r="BE779" s="2" t="s">
        <v>3</v>
      </c>
      <c r="BF779" s="2" t="s">
        <v>3</v>
      </c>
      <c r="BG779" s="2" t="s">
        <v>3</v>
      </c>
      <c r="BH779" s="2">
        <v>0</v>
      </c>
      <c r="BI779" s="2">
        <v>1</v>
      </c>
      <c r="BJ779" s="2" t="s">
        <v>829</v>
      </c>
      <c r="BK779" s="2"/>
      <c r="BL779" s="2"/>
      <c r="BM779" s="2">
        <v>10001</v>
      </c>
      <c r="BN779" s="2">
        <v>0</v>
      </c>
      <c r="BO779" s="2" t="s">
        <v>3</v>
      </c>
      <c r="BP779" s="2">
        <v>0</v>
      </c>
      <c r="BQ779" s="2">
        <v>2</v>
      </c>
      <c r="BR779" s="2">
        <v>0</v>
      </c>
      <c r="BS779" s="2">
        <v>1</v>
      </c>
      <c r="BT779" s="2">
        <v>1</v>
      </c>
      <c r="BU779" s="2">
        <v>1</v>
      </c>
      <c r="BV779" s="2">
        <v>1</v>
      </c>
      <c r="BW779" s="2">
        <v>1</v>
      </c>
      <c r="BX779" s="2">
        <v>1</v>
      </c>
      <c r="BY779" s="2" t="s">
        <v>3</v>
      </c>
      <c r="BZ779" s="2">
        <v>108</v>
      </c>
      <c r="CA779" s="2">
        <v>55</v>
      </c>
      <c r="CB779" s="2" t="s">
        <v>3</v>
      </c>
      <c r="CC779" s="2"/>
      <c r="CD779" s="2"/>
      <c r="CE779" s="2">
        <v>0</v>
      </c>
      <c r="CF779" s="2">
        <v>0</v>
      </c>
      <c r="CG779" s="2">
        <v>0</v>
      </c>
      <c r="CH779" s="2"/>
      <c r="CI779" s="2"/>
      <c r="CJ779" s="2"/>
      <c r="CK779" s="2"/>
      <c r="CL779" s="2"/>
      <c r="CM779" s="2">
        <v>0</v>
      </c>
      <c r="CN779" s="2" t="s">
        <v>2151</v>
      </c>
      <c r="CO779" s="2">
        <v>0</v>
      </c>
      <c r="CP779" s="2">
        <f t="shared" si="496"/>
        <v>881.58999999999992</v>
      </c>
      <c r="CQ779" s="2">
        <f t="shared" si="497"/>
        <v>348</v>
      </c>
      <c r="CR779" s="2">
        <f t="shared" si="498"/>
        <v>0</v>
      </c>
      <c r="CS779" s="2">
        <f t="shared" si="499"/>
        <v>0</v>
      </c>
      <c r="CT779" s="2">
        <f t="shared" si="500"/>
        <v>75.58</v>
      </c>
      <c r="CU779" s="2">
        <f t="shared" si="501"/>
        <v>0</v>
      </c>
      <c r="CV779" s="2">
        <f t="shared" si="502"/>
        <v>8.8607499999999995</v>
      </c>
      <c r="CW779" s="2">
        <f t="shared" si="503"/>
        <v>0</v>
      </c>
      <c r="CX779" s="2">
        <f t="shared" si="504"/>
        <v>0</v>
      </c>
      <c r="CY779" s="2">
        <f t="shared" si="505"/>
        <v>152.8956</v>
      </c>
      <c r="CZ779" s="2">
        <f t="shared" si="506"/>
        <v>73.537750000000003</v>
      </c>
      <c r="DA779" s="2"/>
      <c r="DB779" s="2"/>
      <c r="DC779" s="2" t="s">
        <v>3</v>
      </c>
      <c r="DD779" s="2" t="s">
        <v>3</v>
      </c>
      <c r="DE779" s="2" t="s">
        <v>61</v>
      </c>
      <c r="DF779" s="2" t="s">
        <v>61</v>
      </c>
      <c r="DG779" s="2" t="s">
        <v>62</v>
      </c>
      <c r="DH779" s="2" t="s">
        <v>3</v>
      </c>
      <c r="DI779" s="2" t="s">
        <v>62</v>
      </c>
      <c r="DJ779" s="2" t="s">
        <v>61</v>
      </c>
      <c r="DK779" s="2" t="s">
        <v>3</v>
      </c>
      <c r="DL779" s="2" t="s">
        <v>86</v>
      </c>
      <c r="DM779" s="2" t="s">
        <v>63</v>
      </c>
      <c r="DN779" s="2">
        <v>0</v>
      </c>
      <c r="DO779" s="2">
        <v>0</v>
      </c>
      <c r="DP779" s="2">
        <v>1</v>
      </c>
      <c r="DQ779" s="2">
        <v>1</v>
      </c>
      <c r="DR779" s="2"/>
      <c r="DS779" s="2"/>
      <c r="DT779" s="2"/>
      <c r="DU779" s="2">
        <v>1013</v>
      </c>
      <c r="DV779" s="2" t="s">
        <v>811</v>
      </c>
      <c r="DW779" s="2" t="s">
        <v>811</v>
      </c>
      <c r="DX779" s="2">
        <v>1</v>
      </c>
      <c r="DY779" s="2"/>
      <c r="DZ779" s="2" t="s">
        <v>3</v>
      </c>
      <c r="EA779" s="2" t="s">
        <v>3</v>
      </c>
      <c r="EB779" s="2" t="s">
        <v>3</v>
      </c>
      <c r="EC779" s="2" t="s">
        <v>3</v>
      </c>
      <c r="ED779" s="2"/>
      <c r="EE779" s="2">
        <v>53551115</v>
      </c>
      <c r="EF779" s="2">
        <v>2</v>
      </c>
      <c r="EG779" s="2" t="s">
        <v>38</v>
      </c>
      <c r="EH779" s="2">
        <v>10</v>
      </c>
      <c r="EI779" s="2" t="s">
        <v>503</v>
      </c>
      <c r="EJ779" s="2">
        <v>1</v>
      </c>
      <c r="EK779" s="2">
        <v>10001</v>
      </c>
      <c r="EL779" s="2" t="s">
        <v>503</v>
      </c>
      <c r="EM779" s="2" t="s">
        <v>504</v>
      </c>
      <c r="EN779" s="2"/>
      <c r="EO779" s="2" t="s">
        <v>67</v>
      </c>
      <c r="EP779" s="2"/>
      <c r="EQ779" s="2">
        <v>131072</v>
      </c>
      <c r="ER779" s="2">
        <v>405.15</v>
      </c>
      <c r="ES779" s="2">
        <v>348</v>
      </c>
      <c r="ET779" s="2">
        <v>0</v>
      </c>
      <c r="EU779" s="2">
        <v>0</v>
      </c>
      <c r="EV779" s="2">
        <v>57.15</v>
      </c>
      <c r="EW779" s="2">
        <v>6.7</v>
      </c>
      <c r="EX779" s="2">
        <v>0</v>
      </c>
      <c r="EY779" s="2">
        <v>0</v>
      </c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>
        <v>0</v>
      </c>
      <c r="FR779" s="2">
        <f>ROUND(IF(AND(BH779=3,BI779=3),P779,0),2)</f>
        <v>0</v>
      </c>
      <c r="FS779" s="2">
        <v>0</v>
      </c>
      <c r="FT779" s="2"/>
      <c r="FU779" s="2"/>
      <c r="FV779" s="2"/>
      <c r="FW779" s="2"/>
      <c r="FX779" s="2">
        <v>97.2</v>
      </c>
      <c r="FY779" s="2">
        <v>46.75</v>
      </c>
      <c r="FZ779" s="2"/>
      <c r="GA779" s="2" t="s">
        <v>3</v>
      </c>
      <c r="GB779" s="2"/>
      <c r="GC779" s="2"/>
      <c r="GD779" s="2">
        <v>1</v>
      </c>
      <c r="GE779" s="2"/>
      <c r="GF779" s="2">
        <v>1290382248</v>
      </c>
      <c r="GG779" s="2">
        <v>2</v>
      </c>
      <c r="GH779" s="2">
        <v>1</v>
      </c>
      <c r="GI779" s="2">
        <v>-2</v>
      </c>
      <c r="GJ779" s="2">
        <v>0</v>
      </c>
      <c r="GK779" s="2">
        <v>0</v>
      </c>
      <c r="GL779" s="2">
        <f>ROUND(IF(AND(BH779=3,BI779=3,FS779&lt;&gt;0),P779,0),2)</f>
        <v>0</v>
      </c>
      <c r="GM779" s="2">
        <f>ROUND(O779+X779+Y779,2)+GX779</f>
        <v>1108.03</v>
      </c>
      <c r="GN779" s="2">
        <f>IF(OR(BI779=0,BI779=1),ROUND(O779+X779+Y779,2),0)</f>
        <v>1108.03</v>
      </c>
      <c r="GO779" s="2">
        <f>IF(BI779=2,ROUND(O779+X779+Y779,2),0)</f>
        <v>0</v>
      </c>
      <c r="GP779" s="2">
        <f>IF(BI779=4,ROUND(O779+X779+Y779,2)+GX779,0)</f>
        <v>0</v>
      </c>
      <c r="GQ779" s="2"/>
      <c r="GR779" s="2">
        <v>0</v>
      </c>
      <c r="GS779" s="2">
        <v>0</v>
      </c>
      <c r="GT779" s="2">
        <v>0</v>
      </c>
      <c r="GU779" s="2" t="s">
        <v>3</v>
      </c>
      <c r="GV779" s="2">
        <f t="shared" si="507"/>
        <v>0</v>
      </c>
      <c r="GW779" s="2">
        <v>1</v>
      </c>
      <c r="GX779" s="2">
        <f>ROUND(HC779*I779,2)</f>
        <v>0</v>
      </c>
      <c r="GY779" s="2"/>
      <c r="GZ779" s="2"/>
      <c r="HA779" s="2">
        <v>0</v>
      </c>
      <c r="HB779" s="2">
        <v>0</v>
      </c>
      <c r="HC779" s="2">
        <f t="shared" si="508"/>
        <v>0</v>
      </c>
      <c r="HD779" s="2"/>
      <c r="HE779" s="2" t="s">
        <v>3</v>
      </c>
      <c r="HF779" s="2" t="s">
        <v>3</v>
      </c>
      <c r="HG779" s="2"/>
      <c r="HH779" s="2"/>
      <c r="HI779" s="2"/>
      <c r="HJ779" s="2"/>
      <c r="HK779" s="2"/>
      <c r="HL779" s="2"/>
      <c r="HM779" s="2" t="s">
        <v>3</v>
      </c>
      <c r="HN779" s="2" t="s">
        <v>505</v>
      </c>
      <c r="HO779" s="2" t="s">
        <v>506</v>
      </c>
      <c r="HP779" s="2" t="s">
        <v>503</v>
      </c>
      <c r="HQ779" s="2" t="s">
        <v>503</v>
      </c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>
        <v>0</v>
      </c>
      <c r="IL779" s="2"/>
      <c r="IM779" s="2"/>
      <c r="IN779" s="2"/>
      <c r="IO779" s="2"/>
      <c r="IP779" s="2"/>
      <c r="IQ779" s="2"/>
      <c r="IR779" s="2"/>
      <c r="IS779" s="2"/>
      <c r="IT779" s="2"/>
      <c r="IU779" s="2"/>
    </row>
    <row r="780" spans="1:255" x14ac:dyDescent="0.2">
      <c r="A780">
        <v>17</v>
      </c>
      <c r="B780">
        <v>1</v>
      </c>
      <c r="C780">
        <f>ROW(SmtRes!A1314)</f>
        <v>1314</v>
      </c>
      <c r="D780">
        <f>ROW(EtalonRes!A1200)</f>
        <v>1200</v>
      </c>
      <c r="E780" t="s">
        <v>826</v>
      </c>
      <c r="F780" t="s">
        <v>827</v>
      </c>
      <c r="G780" t="s">
        <v>828</v>
      </c>
      <c r="H780" t="s">
        <v>811</v>
      </c>
      <c r="I780">
        <f>ROUND(208.13/100,7)</f>
        <v>2.0813000000000001</v>
      </c>
      <c r="J780">
        <v>0</v>
      </c>
      <c r="K780">
        <f>ROUND(208.13/100,7)</f>
        <v>2.0813000000000001</v>
      </c>
      <c r="O780">
        <f>ROUND(CP780,0)</f>
        <v>9461</v>
      </c>
      <c r="P780">
        <f>ROUND(CQ780*I780,0)</f>
        <v>3918</v>
      </c>
      <c r="Q780">
        <f>ROUND(CR780*I780,0)</f>
        <v>0</v>
      </c>
      <c r="R780">
        <f>ROUND(CS780*I780,0)</f>
        <v>0</v>
      </c>
      <c r="S780">
        <f>ROUND(CT780*I780,0)</f>
        <v>5543</v>
      </c>
      <c r="T780">
        <f>ROUND(CU780*I780,0)</f>
        <v>0</v>
      </c>
      <c r="U780">
        <f t="shared" si="490"/>
        <v>18.441878975000002</v>
      </c>
      <c r="V780">
        <f t="shared" si="491"/>
        <v>0</v>
      </c>
      <c r="W780">
        <f>ROUND(CX780*I780,0)</f>
        <v>0</v>
      </c>
      <c r="X780">
        <f>ROUND(CY780,0)</f>
        <v>5388</v>
      </c>
      <c r="Y780">
        <f>ROUND(CZ780,0)</f>
        <v>2591</v>
      </c>
      <c r="AA780">
        <v>53551707</v>
      </c>
      <c r="AB780">
        <f t="shared" si="492"/>
        <v>423.58</v>
      </c>
      <c r="AC780">
        <f t="shared" si="493"/>
        <v>348</v>
      </c>
      <c r="AD780">
        <f>ROUND(((((ET780*ROUND((1.25*1.15),7)))-((EU780*ROUND((1.25*1.15),7))))+AE780),2)</f>
        <v>0</v>
      </c>
      <c r="AE780">
        <f>ROUND(((EU780*ROUND((1.25*1.15),7))),2)</f>
        <v>0</v>
      </c>
      <c r="AF780">
        <f>ROUND(((EV780*ROUND((1.15*1.15),7))),2)</f>
        <v>75.58</v>
      </c>
      <c r="AG780">
        <f t="shared" si="494"/>
        <v>0</v>
      </c>
      <c r="AH780">
        <f>((EW780*ROUND((1.15*1.15),7)))</f>
        <v>8.8607499999999995</v>
      </c>
      <c r="AI780">
        <f>((EX780*ROUND((1.25*1.15),7)))</f>
        <v>0</v>
      </c>
      <c r="AJ780">
        <f t="shared" si="495"/>
        <v>0</v>
      </c>
      <c r="AK780">
        <v>405.15</v>
      </c>
      <c r="AL780">
        <v>348</v>
      </c>
      <c r="AM780">
        <v>0</v>
      </c>
      <c r="AN780">
        <v>0</v>
      </c>
      <c r="AO780">
        <v>57.15</v>
      </c>
      <c r="AP780">
        <v>0</v>
      </c>
      <c r="AQ780">
        <v>6.7</v>
      </c>
      <c r="AR780">
        <v>0</v>
      </c>
      <c r="AS780">
        <v>0</v>
      </c>
      <c r="AT780">
        <v>97.2</v>
      </c>
      <c r="AU780">
        <v>46.75</v>
      </c>
      <c r="AV780">
        <v>1</v>
      </c>
      <c r="AW780">
        <v>1</v>
      </c>
      <c r="AZ780">
        <v>1</v>
      </c>
      <c r="BA780">
        <v>35.24</v>
      </c>
      <c r="BB780">
        <v>1</v>
      </c>
      <c r="BC780">
        <v>5.41</v>
      </c>
      <c r="BD780" t="s">
        <v>3</v>
      </c>
      <c r="BE780" t="s">
        <v>3</v>
      </c>
      <c r="BF780" t="s">
        <v>3</v>
      </c>
      <c r="BG780" t="s">
        <v>3</v>
      </c>
      <c r="BH780">
        <v>0</v>
      </c>
      <c r="BI780">
        <v>1</v>
      </c>
      <c r="BJ780" t="s">
        <v>829</v>
      </c>
      <c r="BM780">
        <v>10001</v>
      </c>
      <c r="BN780">
        <v>0</v>
      </c>
      <c r="BO780" t="s">
        <v>827</v>
      </c>
      <c r="BP780">
        <v>1</v>
      </c>
      <c r="BQ780">
        <v>2</v>
      </c>
      <c r="BR780">
        <v>0</v>
      </c>
      <c r="BS780">
        <v>35.24</v>
      </c>
      <c r="BT780">
        <v>1</v>
      </c>
      <c r="BU780">
        <v>1</v>
      </c>
      <c r="BV780">
        <v>1</v>
      </c>
      <c r="BW780">
        <v>1</v>
      </c>
      <c r="BX780">
        <v>1</v>
      </c>
      <c r="BY780" t="s">
        <v>3</v>
      </c>
      <c r="BZ780">
        <v>108</v>
      </c>
      <c r="CA780">
        <v>55</v>
      </c>
      <c r="CB780" t="s">
        <v>3</v>
      </c>
      <c r="CE780">
        <v>0</v>
      </c>
      <c r="CF780">
        <v>0</v>
      </c>
      <c r="CG780">
        <v>0</v>
      </c>
      <c r="CM780">
        <v>0</v>
      </c>
      <c r="CN780" t="s">
        <v>2151</v>
      </c>
      <c r="CO780">
        <v>0</v>
      </c>
      <c r="CP780">
        <f t="shared" si="496"/>
        <v>9461</v>
      </c>
      <c r="CQ780">
        <f t="shared" si="497"/>
        <v>1882.68</v>
      </c>
      <c r="CR780">
        <f t="shared" si="498"/>
        <v>0</v>
      </c>
      <c r="CS780">
        <f t="shared" si="499"/>
        <v>0</v>
      </c>
      <c r="CT780">
        <f t="shared" si="500"/>
        <v>2663.4392000000003</v>
      </c>
      <c r="CU780">
        <f t="shared" si="501"/>
        <v>0</v>
      </c>
      <c r="CV780">
        <f t="shared" si="502"/>
        <v>8.8607499999999995</v>
      </c>
      <c r="CW780">
        <f t="shared" si="503"/>
        <v>0</v>
      </c>
      <c r="CX780">
        <f t="shared" si="504"/>
        <v>0</v>
      </c>
      <c r="CY780">
        <f t="shared" si="505"/>
        <v>5387.7959999999994</v>
      </c>
      <c r="CZ780">
        <f t="shared" si="506"/>
        <v>2591.3525</v>
      </c>
      <c r="DC780" t="s">
        <v>3</v>
      </c>
      <c r="DD780" t="s">
        <v>3</v>
      </c>
      <c r="DE780" t="s">
        <v>61</v>
      </c>
      <c r="DF780" t="s">
        <v>61</v>
      </c>
      <c r="DG780" t="s">
        <v>62</v>
      </c>
      <c r="DH780" t="s">
        <v>3</v>
      </c>
      <c r="DI780" t="s">
        <v>62</v>
      </c>
      <c r="DJ780" t="s">
        <v>61</v>
      </c>
      <c r="DK780" t="s">
        <v>3</v>
      </c>
      <c r="DL780" t="s">
        <v>86</v>
      </c>
      <c r="DM780" t="s">
        <v>63</v>
      </c>
      <c r="DN780">
        <v>0</v>
      </c>
      <c r="DO780">
        <v>0</v>
      </c>
      <c r="DP780">
        <v>1</v>
      </c>
      <c r="DQ780">
        <v>1</v>
      </c>
      <c r="DU780">
        <v>1013</v>
      </c>
      <c r="DV780" t="s">
        <v>811</v>
      </c>
      <c r="DW780" t="s">
        <v>811</v>
      </c>
      <c r="DX780">
        <v>1</v>
      </c>
      <c r="DZ780" t="s">
        <v>3</v>
      </c>
      <c r="EA780" t="s">
        <v>3</v>
      </c>
      <c r="EB780" t="s">
        <v>3</v>
      </c>
      <c r="EC780" t="s">
        <v>3</v>
      </c>
      <c r="EE780">
        <v>53551115</v>
      </c>
      <c r="EF780">
        <v>2</v>
      </c>
      <c r="EG780" t="s">
        <v>38</v>
      </c>
      <c r="EH780">
        <v>10</v>
      </c>
      <c r="EI780" t="s">
        <v>503</v>
      </c>
      <c r="EJ780">
        <v>1</v>
      </c>
      <c r="EK780">
        <v>10001</v>
      </c>
      <c r="EL780" t="s">
        <v>503</v>
      </c>
      <c r="EM780" t="s">
        <v>504</v>
      </c>
      <c r="EO780" t="s">
        <v>67</v>
      </c>
      <c r="EQ780">
        <v>131072</v>
      </c>
      <c r="ER780">
        <v>405.15</v>
      </c>
      <c r="ES780">
        <v>348</v>
      </c>
      <c r="ET780">
        <v>0</v>
      </c>
      <c r="EU780">
        <v>0</v>
      </c>
      <c r="EV780">
        <v>57.15</v>
      </c>
      <c r="EW780">
        <v>6.7</v>
      </c>
      <c r="EX780">
        <v>0</v>
      </c>
      <c r="EY780">
        <v>0</v>
      </c>
      <c r="FQ780">
        <v>0</v>
      </c>
      <c r="FR780">
        <f>ROUND(IF(AND(BH780=3,BI780=3),P780,0),0)</f>
        <v>0</v>
      </c>
      <c r="FS780">
        <v>0</v>
      </c>
      <c r="FX780">
        <v>97.2</v>
      </c>
      <c r="FY780">
        <v>46.75</v>
      </c>
      <c r="GA780" t="s">
        <v>3</v>
      </c>
      <c r="GD780">
        <v>1</v>
      </c>
      <c r="GF780">
        <v>1290382248</v>
      </c>
      <c r="GG780">
        <v>2</v>
      </c>
      <c r="GH780">
        <v>1</v>
      </c>
      <c r="GI780">
        <v>2</v>
      </c>
      <c r="GJ780">
        <v>0</v>
      </c>
      <c r="GK780">
        <v>0</v>
      </c>
      <c r="GL780">
        <f>ROUND(IF(AND(BH780=3,BI780=3,FS780&lt;&gt;0),P780,0),0)</f>
        <v>0</v>
      </c>
      <c r="GM780">
        <f>ROUND(O780+X780+Y780,0)+GX780</f>
        <v>17440</v>
      </c>
      <c r="GN780">
        <f>IF(OR(BI780=0,BI780=1),ROUND(O780+X780+Y780,0),0)</f>
        <v>17440</v>
      </c>
      <c r="GO780">
        <f>IF(BI780=2,ROUND(O780+X780+Y780,0),0)</f>
        <v>0</v>
      </c>
      <c r="GP780">
        <f>IF(BI780=4,ROUND(O780+X780+Y780,0)+GX780,0)</f>
        <v>0</v>
      </c>
      <c r="GR780">
        <v>0</v>
      </c>
      <c r="GS780">
        <v>0</v>
      </c>
      <c r="GT780">
        <v>0</v>
      </c>
      <c r="GU780" t="s">
        <v>3</v>
      </c>
      <c r="GV780">
        <f t="shared" si="507"/>
        <v>0</v>
      </c>
      <c r="GW780">
        <v>1</v>
      </c>
      <c r="GX780">
        <f>ROUND(HC780*I780,0)</f>
        <v>0</v>
      </c>
      <c r="HA780">
        <v>0</v>
      </c>
      <c r="HB780">
        <v>0</v>
      </c>
      <c r="HC780">
        <f t="shared" si="508"/>
        <v>0</v>
      </c>
      <c r="HE780" t="s">
        <v>3</v>
      </c>
      <c r="HF780" t="s">
        <v>3</v>
      </c>
      <c r="HM780" t="s">
        <v>3</v>
      </c>
      <c r="HN780" t="s">
        <v>505</v>
      </c>
      <c r="HO780" t="s">
        <v>506</v>
      </c>
      <c r="HP780" t="s">
        <v>503</v>
      </c>
      <c r="HQ780" t="s">
        <v>503</v>
      </c>
      <c r="IK780">
        <v>0</v>
      </c>
    </row>
    <row r="781" spans="1:255" x14ac:dyDescent="0.2">
      <c r="A781" s="2">
        <v>18</v>
      </c>
      <c r="B781" s="2">
        <v>1</v>
      </c>
      <c r="C781" s="2">
        <v>1308</v>
      </c>
      <c r="D781" s="2"/>
      <c r="E781" s="2" t="s">
        <v>830</v>
      </c>
      <c r="F781" s="2" t="s">
        <v>831</v>
      </c>
      <c r="G781" s="2" t="s">
        <v>832</v>
      </c>
      <c r="H781" s="2" t="s">
        <v>833</v>
      </c>
      <c r="I781" s="2">
        <f>I779*J781</f>
        <v>-20.812999999999999</v>
      </c>
      <c r="J781" s="2">
        <v>-9.9999999999999982</v>
      </c>
      <c r="K781" s="2">
        <v>-10</v>
      </c>
      <c r="L781" s="2"/>
      <c r="M781" s="2"/>
      <c r="N781" s="2"/>
      <c r="O781" s="2">
        <f>ROUND(CP781,2)</f>
        <v>-649.37</v>
      </c>
      <c r="P781" s="2">
        <f>ROUND(CQ781*I781,2)</f>
        <v>-649.37</v>
      </c>
      <c r="Q781" s="2">
        <f>ROUND(CR781*I781,2)</f>
        <v>0</v>
      </c>
      <c r="R781" s="2">
        <f>ROUND(CS781*I781,2)</f>
        <v>0</v>
      </c>
      <c r="S781" s="2">
        <f>ROUND(CT781*I781,2)</f>
        <v>0</v>
      </c>
      <c r="T781" s="2">
        <f>ROUND(CU781*I781,2)</f>
        <v>0</v>
      </c>
      <c r="U781" s="2">
        <f t="shared" si="490"/>
        <v>0</v>
      </c>
      <c r="V781" s="2">
        <f t="shared" si="491"/>
        <v>0</v>
      </c>
      <c r="W781" s="2">
        <f>ROUND(CX781*I781,2)</f>
        <v>-0.42</v>
      </c>
      <c r="X781" s="2">
        <f>ROUND(CY781,2)</f>
        <v>0</v>
      </c>
      <c r="Y781" s="2">
        <f>ROUND(CZ781,2)</f>
        <v>0</v>
      </c>
      <c r="Z781" s="2"/>
      <c r="AA781" s="2">
        <v>53551706</v>
      </c>
      <c r="AB781" s="2">
        <f t="shared" si="492"/>
        <v>31.2</v>
      </c>
      <c r="AC781" s="2">
        <f t="shared" si="493"/>
        <v>31.2</v>
      </c>
      <c r="AD781" s="2">
        <f>ROUND((((ET781)-(EU781))+AE781),2)</f>
        <v>0</v>
      </c>
      <c r="AE781" s="2">
        <f t="shared" ref="AE781:AF784" si="509">ROUND((EU781),2)</f>
        <v>0</v>
      </c>
      <c r="AF781" s="2">
        <f t="shared" si="509"/>
        <v>0</v>
      </c>
      <c r="AG781" s="2">
        <f t="shared" si="494"/>
        <v>0</v>
      </c>
      <c r="AH781" s="2">
        <f t="shared" ref="AH781:AI784" si="510">(EW781)</f>
        <v>0</v>
      </c>
      <c r="AI781" s="2">
        <f t="shared" si="510"/>
        <v>0</v>
      </c>
      <c r="AJ781" s="2">
        <f t="shared" si="495"/>
        <v>0.02</v>
      </c>
      <c r="AK781" s="2">
        <v>31.2</v>
      </c>
      <c r="AL781" s="2">
        <v>31.2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0.02</v>
      </c>
      <c r="AT781" s="2">
        <v>108</v>
      </c>
      <c r="AU781" s="2">
        <v>55</v>
      </c>
      <c r="AV781" s="2">
        <v>1</v>
      </c>
      <c r="AW781" s="2">
        <v>1</v>
      </c>
      <c r="AX781" s="2"/>
      <c r="AY781" s="2"/>
      <c r="AZ781" s="2">
        <v>1</v>
      </c>
      <c r="BA781" s="2">
        <v>1</v>
      </c>
      <c r="BB781" s="2">
        <v>1</v>
      </c>
      <c r="BC781" s="2">
        <v>1</v>
      </c>
      <c r="BD781" s="2" t="s">
        <v>3</v>
      </c>
      <c r="BE781" s="2" t="s">
        <v>3</v>
      </c>
      <c r="BF781" s="2" t="s">
        <v>3</v>
      </c>
      <c r="BG781" s="2" t="s">
        <v>3</v>
      </c>
      <c r="BH781" s="2">
        <v>3</v>
      </c>
      <c r="BI781" s="2">
        <v>1</v>
      </c>
      <c r="BJ781" s="2" t="s">
        <v>834</v>
      </c>
      <c r="BK781" s="2"/>
      <c r="BL781" s="2"/>
      <c r="BM781" s="2">
        <v>10001</v>
      </c>
      <c r="BN781" s="2">
        <v>0</v>
      </c>
      <c r="BO781" s="2" t="s">
        <v>3</v>
      </c>
      <c r="BP781" s="2">
        <v>0</v>
      </c>
      <c r="BQ781" s="2">
        <v>2</v>
      </c>
      <c r="BR781" s="2">
        <v>1</v>
      </c>
      <c r="BS781" s="2">
        <v>1</v>
      </c>
      <c r="BT781" s="2">
        <v>1</v>
      </c>
      <c r="BU781" s="2">
        <v>1</v>
      </c>
      <c r="BV781" s="2">
        <v>1</v>
      </c>
      <c r="BW781" s="2">
        <v>1</v>
      </c>
      <c r="BX781" s="2">
        <v>1</v>
      </c>
      <c r="BY781" s="2" t="s">
        <v>3</v>
      </c>
      <c r="BZ781" s="2">
        <v>108</v>
      </c>
      <c r="CA781" s="2">
        <v>55</v>
      </c>
      <c r="CB781" s="2" t="s">
        <v>3</v>
      </c>
      <c r="CC781" s="2"/>
      <c r="CD781" s="2"/>
      <c r="CE781" s="2">
        <v>0</v>
      </c>
      <c r="CF781" s="2">
        <v>0</v>
      </c>
      <c r="CG781" s="2">
        <v>0</v>
      </c>
      <c r="CH781" s="2"/>
      <c r="CI781" s="2"/>
      <c r="CJ781" s="2"/>
      <c r="CK781" s="2"/>
      <c r="CL781" s="2"/>
      <c r="CM781" s="2">
        <v>0</v>
      </c>
      <c r="CN781" s="2" t="s">
        <v>3</v>
      </c>
      <c r="CO781" s="2">
        <v>0</v>
      </c>
      <c r="CP781" s="2">
        <f t="shared" si="496"/>
        <v>-649.37</v>
      </c>
      <c r="CQ781" s="2">
        <f t="shared" si="497"/>
        <v>31.2</v>
      </c>
      <c r="CR781" s="2">
        <f t="shared" si="498"/>
        <v>0</v>
      </c>
      <c r="CS781" s="2">
        <f t="shared" si="499"/>
        <v>0</v>
      </c>
      <c r="CT781" s="2">
        <f t="shared" si="500"/>
        <v>0</v>
      </c>
      <c r="CU781" s="2">
        <f t="shared" si="501"/>
        <v>0</v>
      </c>
      <c r="CV781" s="2">
        <f t="shared" si="502"/>
        <v>0</v>
      </c>
      <c r="CW781" s="2">
        <f t="shared" si="503"/>
        <v>0</v>
      </c>
      <c r="CX781" s="2">
        <f t="shared" si="504"/>
        <v>0.02</v>
      </c>
      <c r="CY781" s="2">
        <f t="shared" si="505"/>
        <v>0</v>
      </c>
      <c r="CZ781" s="2">
        <f t="shared" si="506"/>
        <v>0</v>
      </c>
      <c r="DA781" s="2"/>
      <c r="DB781" s="2"/>
      <c r="DC781" s="2" t="s">
        <v>3</v>
      </c>
      <c r="DD781" s="2" t="s">
        <v>3</v>
      </c>
      <c r="DE781" s="2" t="s">
        <v>3</v>
      </c>
      <c r="DF781" s="2" t="s">
        <v>3</v>
      </c>
      <c r="DG781" s="2" t="s">
        <v>3</v>
      </c>
      <c r="DH781" s="2" t="s">
        <v>3</v>
      </c>
      <c r="DI781" s="2" t="s">
        <v>3</v>
      </c>
      <c r="DJ781" s="2" t="s">
        <v>3</v>
      </c>
      <c r="DK781" s="2" t="s">
        <v>3</v>
      </c>
      <c r="DL781" s="2" t="s">
        <v>3</v>
      </c>
      <c r="DM781" s="2" t="s">
        <v>3</v>
      </c>
      <c r="DN781" s="2">
        <v>0</v>
      </c>
      <c r="DO781" s="2">
        <v>0</v>
      </c>
      <c r="DP781" s="2">
        <v>1</v>
      </c>
      <c r="DQ781" s="2">
        <v>1</v>
      </c>
      <c r="DR781" s="2"/>
      <c r="DS781" s="2"/>
      <c r="DT781" s="2"/>
      <c r="DU781" s="2">
        <v>1003</v>
      </c>
      <c r="DV781" s="2" t="s">
        <v>833</v>
      </c>
      <c r="DW781" s="2" t="s">
        <v>833</v>
      </c>
      <c r="DX781" s="2">
        <v>10</v>
      </c>
      <c r="DY781" s="2"/>
      <c r="DZ781" s="2" t="s">
        <v>3</v>
      </c>
      <c r="EA781" s="2" t="s">
        <v>3</v>
      </c>
      <c r="EB781" s="2" t="s">
        <v>3</v>
      </c>
      <c r="EC781" s="2" t="s">
        <v>3</v>
      </c>
      <c r="ED781" s="2"/>
      <c r="EE781" s="2">
        <v>53551115</v>
      </c>
      <c r="EF781" s="2">
        <v>2</v>
      </c>
      <c r="EG781" s="2" t="s">
        <v>38</v>
      </c>
      <c r="EH781" s="2">
        <v>10</v>
      </c>
      <c r="EI781" s="2" t="s">
        <v>503</v>
      </c>
      <c r="EJ781" s="2">
        <v>1</v>
      </c>
      <c r="EK781" s="2">
        <v>10001</v>
      </c>
      <c r="EL781" s="2" t="s">
        <v>503</v>
      </c>
      <c r="EM781" s="2" t="s">
        <v>504</v>
      </c>
      <c r="EN781" s="2"/>
      <c r="EO781" s="2" t="s">
        <v>3</v>
      </c>
      <c r="EP781" s="2"/>
      <c r="EQ781" s="2">
        <v>32768</v>
      </c>
      <c r="ER781" s="2">
        <v>31.2</v>
      </c>
      <c r="ES781" s="2">
        <v>31.2</v>
      </c>
      <c r="ET781" s="2">
        <v>0</v>
      </c>
      <c r="EU781" s="2">
        <v>0</v>
      </c>
      <c r="EV781" s="2">
        <v>0</v>
      </c>
      <c r="EW781" s="2">
        <v>0</v>
      </c>
      <c r="EX781" s="2">
        <v>0</v>
      </c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>
        <v>0</v>
      </c>
      <c r="FR781" s="2">
        <f>ROUND(IF(AND(BH781=3,BI781=3),P781,0),2)</f>
        <v>0</v>
      </c>
      <c r="FS781" s="2">
        <v>0</v>
      </c>
      <c r="FT781" s="2"/>
      <c r="FU781" s="2"/>
      <c r="FV781" s="2"/>
      <c r="FW781" s="2"/>
      <c r="FX781" s="2">
        <v>108</v>
      </c>
      <c r="FY781" s="2">
        <v>55</v>
      </c>
      <c r="FZ781" s="2"/>
      <c r="GA781" s="2" t="s">
        <v>3</v>
      </c>
      <c r="GB781" s="2"/>
      <c r="GC781" s="2"/>
      <c r="GD781" s="2">
        <v>1</v>
      </c>
      <c r="GE781" s="2"/>
      <c r="GF781" s="2">
        <v>1745760255</v>
      </c>
      <c r="GG781" s="2">
        <v>2</v>
      </c>
      <c r="GH781" s="2">
        <v>1</v>
      </c>
      <c r="GI781" s="2">
        <v>-2</v>
      </c>
      <c r="GJ781" s="2">
        <v>0</v>
      </c>
      <c r="GK781" s="2">
        <v>0</v>
      </c>
      <c r="GL781" s="2">
        <f>ROUND(IF(AND(BH781=3,BI781=3,FS781&lt;&gt;0),P781,0),2)</f>
        <v>0</v>
      </c>
      <c r="GM781" s="2">
        <f>ROUND(O781+X781+Y781,2)+GX781</f>
        <v>-649.37</v>
      </c>
      <c r="GN781" s="2">
        <f>IF(OR(BI781=0,BI781=1),ROUND(O781+X781+Y781,2),0)</f>
        <v>-649.37</v>
      </c>
      <c r="GO781" s="2">
        <f>IF(BI781=2,ROUND(O781+X781+Y781,2),0)</f>
        <v>0</v>
      </c>
      <c r="GP781" s="2">
        <f>IF(BI781=4,ROUND(O781+X781+Y781,2)+GX781,0)</f>
        <v>0</v>
      </c>
      <c r="GQ781" s="2"/>
      <c r="GR781" s="2">
        <v>0</v>
      </c>
      <c r="GS781" s="2">
        <v>0</v>
      </c>
      <c r="GT781" s="2">
        <v>0</v>
      </c>
      <c r="GU781" s="2" t="s">
        <v>3</v>
      </c>
      <c r="GV781" s="2">
        <f t="shared" si="507"/>
        <v>0</v>
      </c>
      <c r="GW781" s="2">
        <v>1</v>
      </c>
      <c r="GX781" s="2">
        <f>ROUND(HC781*I781,2)</f>
        <v>0</v>
      </c>
      <c r="GY781" s="2"/>
      <c r="GZ781" s="2"/>
      <c r="HA781" s="2">
        <v>0</v>
      </c>
      <c r="HB781" s="2">
        <v>0</v>
      </c>
      <c r="HC781" s="2">
        <f t="shared" si="508"/>
        <v>0</v>
      </c>
      <c r="HD781" s="2"/>
      <c r="HE781" s="2" t="s">
        <v>3</v>
      </c>
      <c r="HF781" s="2" t="s">
        <v>3</v>
      </c>
      <c r="HG781" s="2"/>
      <c r="HH781" s="2"/>
      <c r="HI781" s="2"/>
      <c r="HJ781" s="2"/>
      <c r="HK781" s="2"/>
      <c r="HL781" s="2"/>
      <c r="HM781" s="2" t="s">
        <v>3</v>
      </c>
      <c r="HN781" s="2" t="s">
        <v>505</v>
      </c>
      <c r="HO781" s="2" t="s">
        <v>506</v>
      </c>
      <c r="HP781" s="2" t="s">
        <v>503</v>
      </c>
      <c r="HQ781" s="2" t="s">
        <v>503</v>
      </c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>
        <v>0</v>
      </c>
      <c r="IL781" s="2"/>
      <c r="IM781" s="2"/>
      <c r="IN781" s="2"/>
      <c r="IO781" s="2"/>
      <c r="IP781" s="2"/>
      <c r="IQ781" s="2"/>
      <c r="IR781" s="2"/>
      <c r="IS781" s="2"/>
      <c r="IT781" s="2"/>
      <c r="IU781" s="2"/>
    </row>
    <row r="782" spans="1:255" x14ac:dyDescent="0.2">
      <c r="A782">
        <v>18</v>
      </c>
      <c r="B782">
        <v>1</v>
      </c>
      <c r="C782">
        <v>1312</v>
      </c>
      <c r="E782" t="s">
        <v>830</v>
      </c>
      <c r="F782" t="s">
        <v>831</v>
      </c>
      <c r="G782" t="s">
        <v>832</v>
      </c>
      <c r="H782" t="s">
        <v>833</v>
      </c>
      <c r="I782">
        <f>I780*J782</f>
        <v>-20.812999999999999</v>
      </c>
      <c r="J782">
        <v>-9.9999999999999982</v>
      </c>
      <c r="K782">
        <v>-10</v>
      </c>
      <c r="O782">
        <f>ROUND(CP782,0)</f>
        <v>-3338</v>
      </c>
      <c r="P782">
        <f>ROUND(CQ782*I782,0)</f>
        <v>-3338</v>
      </c>
      <c r="Q782">
        <f>ROUND(CR782*I782,0)</f>
        <v>0</v>
      </c>
      <c r="R782">
        <f>ROUND(CS782*I782,0)</f>
        <v>0</v>
      </c>
      <c r="S782">
        <f>ROUND(CT782*I782,0)</f>
        <v>0</v>
      </c>
      <c r="T782">
        <f>ROUND(CU782*I782,0)</f>
        <v>0</v>
      </c>
      <c r="U782">
        <f t="shared" si="490"/>
        <v>0</v>
      </c>
      <c r="V782">
        <f t="shared" si="491"/>
        <v>0</v>
      </c>
      <c r="W782">
        <f>ROUND(CX782*I782,0)</f>
        <v>0</v>
      </c>
      <c r="X782">
        <f>ROUND(CY782,0)</f>
        <v>0</v>
      </c>
      <c r="Y782">
        <f>ROUND(CZ782,0)</f>
        <v>0</v>
      </c>
      <c r="AA782">
        <v>53551707</v>
      </c>
      <c r="AB782">
        <f t="shared" si="492"/>
        <v>31.2</v>
      </c>
      <c r="AC782">
        <f t="shared" si="493"/>
        <v>31.2</v>
      </c>
      <c r="AD782">
        <f>ROUND((((ET782)-(EU782))+AE782),2)</f>
        <v>0</v>
      </c>
      <c r="AE782">
        <f t="shared" si="509"/>
        <v>0</v>
      </c>
      <c r="AF782">
        <f t="shared" si="509"/>
        <v>0</v>
      </c>
      <c r="AG782">
        <f t="shared" si="494"/>
        <v>0</v>
      </c>
      <c r="AH782">
        <f t="shared" si="510"/>
        <v>0</v>
      </c>
      <c r="AI782">
        <f t="shared" si="510"/>
        <v>0</v>
      </c>
      <c r="AJ782">
        <f t="shared" si="495"/>
        <v>0.02</v>
      </c>
      <c r="AK782">
        <v>31.2</v>
      </c>
      <c r="AL782">
        <v>31.2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0.02</v>
      </c>
      <c r="AT782">
        <v>108</v>
      </c>
      <c r="AU782">
        <v>55</v>
      </c>
      <c r="AV782">
        <v>1</v>
      </c>
      <c r="AW782">
        <v>1</v>
      </c>
      <c r="AZ782">
        <v>1</v>
      </c>
      <c r="BA782">
        <v>1</v>
      </c>
      <c r="BB782">
        <v>1</v>
      </c>
      <c r="BC782">
        <v>5.14</v>
      </c>
      <c r="BD782" t="s">
        <v>3</v>
      </c>
      <c r="BE782" t="s">
        <v>3</v>
      </c>
      <c r="BF782" t="s">
        <v>3</v>
      </c>
      <c r="BG782" t="s">
        <v>3</v>
      </c>
      <c r="BH782">
        <v>3</v>
      </c>
      <c r="BI782">
        <v>1</v>
      </c>
      <c r="BJ782" t="s">
        <v>834</v>
      </c>
      <c r="BM782">
        <v>10001</v>
      </c>
      <c r="BN782">
        <v>0</v>
      </c>
      <c r="BO782" t="s">
        <v>831</v>
      </c>
      <c r="BP782">
        <v>1</v>
      </c>
      <c r="BQ782">
        <v>2</v>
      </c>
      <c r="BR782">
        <v>1</v>
      </c>
      <c r="BS782">
        <v>1</v>
      </c>
      <c r="BT782">
        <v>1</v>
      </c>
      <c r="BU782">
        <v>1</v>
      </c>
      <c r="BV782">
        <v>1</v>
      </c>
      <c r="BW782">
        <v>1</v>
      </c>
      <c r="BX782">
        <v>1</v>
      </c>
      <c r="BY782" t="s">
        <v>3</v>
      </c>
      <c r="BZ782">
        <v>108</v>
      </c>
      <c r="CA782">
        <v>55</v>
      </c>
      <c r="CB782" t="s">
        <v>3</v>
      </c>
      <c r="CE782">
        <v>0</v>
      </c>
      <c r="CF782">
        <v>0</v>
      </c>
      <c r="CG782">
        <v>0</v>
      </c>
      <c r="CM782">
        <v>0</v>
      </c>
      <c r="CN782" t="s">
        <v>3</v>
      </c>
      <c r="CO782">
        <v>0</v>
      </c>
      <c r="CP782">
        <f t="shared" si="496"/>
        <v>-3338</v>
      </c>
      <c r="CQ782">
        <f t="shared" si="497"/>
        <v>160.36799999999999</v>
      </c>
      <c r="CR782">
        <f t="shared" si="498"/>
        <v>0</v>
      </c>
      <c r="CS782">
        <f t="shared" si="499"/>
        <v>0</v>
      </c>
      <c r="CT782">
        <f t="shared" si="500"/>
        <v>0</v>
      </c>
      <c r="CU782">
        <f t="shared" si="501"/>
        <v>0</v>
      </c>
      <c r="CV782">
        <f t="shared" si="502"/>
        <v>0</v>
      </c>
      <c r="CW782">
        <f t="shared" si="503"/>
        <v>0</v>
      </c>
      <c r="CX782">
        <f t="shared" si="504"/>
        <v>0.02</v>
      </c>
      <c r="CY782">
        <f t="shared" si="505"/>
        <v>0</v>
      </c>
      <c r="CZ782">
        <f t="shared" si="506"/>
        <v>0</v>
      </c>
      <c r="DC782" t="s">
        <v>3</v>
      </c>
      <c r="DD782" t="s">
        <v>3</v>
      </c>
      <c r="DE782" t="s">
        <v>3</v>
      </c>
      <c r="DF782" t="s">
        <v>3</v>
      </c>
      <c r="DG782" t="s">
        <v>3</v>
      </c>
      <c r="DH782" t="s">
        <v>3</v>
      </c>
      <c r="DI782" t="s">
        <v>3</v>
      </c>
      <c r="DJ782" t="s">
        <v>3</v>
      </c>
      <c r="DK782" t="s">
        <v>3</v>
      </c>
      <c r="DL782" t="s">
        <v>3</v>
      </c>
      <c r="DM782" t="s">
        <v>3</v>
      </c>
      <c r="DN782">
        <v>0</v>
      </c>
      <c r="DO782">
        <v>0</v>
      </c>
      <c r="DP782">
        <v>1</v>
      </c>
      <c r="DQ782">
        <v>1</v>
      </c>
      <c r="DU782">
        <v>1003</v>
      </c>
      <c r="DV782" t="s">
        <v>833</v>
      </c>
      <c r="DW782" t="s">
        <v>833</v>
      </c>
      <c r="DX782">
        <v>10</v>
      </c>
      <c r="DZ782" t="s">
        <v>3</v>
      </c>
      <c r="EA782" t="s">
        <v>3</v>
      </c>
      <c r="EB782" t="s">
        <v>3</v>
      </c>
      <c r="EC782" t="s">
        <v>3</v>
      </c>
      <c r="EE782">
        <v>53551115</v>
      </c>
      <c r="EF782">
        <v>2</v>
      </c>
      <c r="EG782" t="s">
        <v>38</v>
      </c>
      <c r="EH782">
        <v>10</v>
      </c>
      <c r="EI782" t="s">
        <v>503</v>
      </c>
      <c r="EJ782">
        <v>1</v>
      </c>
      <c r="EK782">
        <v>10001</v>
      </c>
      <c r="EL782" t="s">
        <v>503</v>
      </c>
      <c r="EM782" t="s">
        <v>504</v>
      </c>
      <c r="EO782" t="s">
        <v>3</v>
      </c>
      <c r="EQ782">
        <v>32768</v>
      </c>
      <c r="ER782">
        <v>31.2</v>
      </c>
      <c r="ES782">
        <v>31.2</v>
      </c>
      <c r="ET782">
        <v>0</v>
      </c>
      <c r="EU782">
        <v>0</v>
      </c>
      <c r="EV782">
        <v>0</v>
      </c>
      <c r="EW782">
        <v>0</v>
      </c>
      <c r="EX782">
        <v>0</v>
      </c>
      <c r="FQ782">
        <v>0</v>
      </c>
      <c r="FR782">
        <f>ROUND(IF(AND(BH782=3,BI782=3),P782,0),0)</f>
        <v>0</v>
      </c>
      <c r="FS782">
        <v>0</v>
      </c>
      <c r="FX782">
        <v>108</v>
      </c>
      <c r="FY782">
        <v>55</v>
      </c>
      <c r="GA782" t="s">
        <v>3</v>
      </c>
      <c r="GD782">
        <v>1</v>
      </c>
      <c r="GF782">
        <v>1745760255</v>
      </c>
      <c r="GG782">
        <v>2</v>
      </c>
      <c r="GH782">
        <v>1</v>
      </c>
      <c r="GI782">
        <v>2</v>
      </c>
      <c r="GJ782">
        <v>0</v>
      </c>
      <c r="GK782">
        <v>0</v>
      </c>
      <c r="GL782">
        <f>ROUND(IF(AND(BH782=3,BI782=3,FS782&lt;&gt;0),P782,0),0)</f>
        <v>0</v>
      </c>
      <c r="GM782">
        <f>ROUND(O782+X782+Y782,0)+GX782</f>
        <v>-3338</v>
      </c>
      <c r="GN782">
        <f>IF(OR(BI782=0,BI782=1),ROUND(O782+X782+Y782,0),0)</f>
        <v>-3338</v>
      </c>
      <c r="GO782">
        <f>IF(BI782=2,ROUND(O782+X782+Y782,0),0)</f>
        <v>0</v>
      </c>
      <c r="GP782">
        <f>IF(BI782=4,ROUND(O782+X782+Y782,0)+GX782,0)</f>
        <v>0</v>
      </c>
      <c r="GR782">
        <v>0</v>
      </c>
      <c r="GS782">
        <v>0</v>
      </c>
      <c r="GT782">
        <v>0</v>
      </c>
      <c r="GU782" t="s">
        <v>3</v>
      </c>
      <c r="GV782">
        <f t="shared" si="507"/>
        <v>0</v>
      </c>
      <c r="GW782">
        <v>1</v>
      </c>
      <c r="GX782">
        <f>ROUND(HC782*I782,0)</f>
        <v>0</v>
      </c>
      <c r="HA782">
        <v>0</v>
      </c>
      <c r="HB782">
        <v>0</v>
      </c>
      <c r="HC782">
        <f t="shared" si="508"/>
        <v>0</v>
      </c>
      <c r="HE782" t="s">
        <v>3</v>
      </c>
      <c r="HF782" t="s">
        <v>3</v>
      </c>
      <c r="HM782" t="s">
        <v>3</v>
      </c>
      <c r="HN782" t="s">
        <v>505</v>
      </c>
      <c r="HO782" t="s">
        <v>506</v>
      </c>
      <c r="HP782" t="s">
        <v>503</v>
      </c>
      <c r="HQ782" t="s">
        <v>503</v>
      </c>
      <c r="IK782">
        <v>0</v>
      </c>
    </row>
    <row r="783" spans="1:255" x14ac:dyDescent="0.2">
      <c r="A783" s="2">
        <v>18</v>
      </c>
      <c r="B783" s="2">
        <v>1</v>
      </c>
      <c r="C783" s="2">
        <v>1309</v>
      </c>
      <c r="D783" s="2"/>
      <c r="E783" s="2" t="s">
        <v>835</v>
      </c>
      <c r="F783" s="2" t="s">
        <v>836</v>
      </c>
      <c r="G783" s="2" t="s">
        <v>837</v>
      </c>
      <c r="H783" s="2" t="s">
        <v>833</v>
      </c>
      <c r="I783" s="2">
        <f>I779*J783</f>
        <v>20.812999999999999</v>
      </c>
      <c r="J783" s="2">
        <v>9.9999999999999982</v>
      </c>
      <c r="K783" s="2">
        <v>10</v>
      </c>
      <c r="L783" s="2"/>
      <c r="M783" s="2"/>
      <c r="N783" s="2"/>
      <c r="O783" s="2">
        <f>ROUND(CP783,2)</f>
        <v>707.64</v>
      </c>
      <c r="P783" s="2">
        <f>ROUND(CQ783*I783,2)</f>
        <v>707.64</v>
      </c>
      <c r="Q783" s="2">
        <f>ROUND(CR783*I783,2)</f>
        <v>0</v>
      </c>
      <c r="R783" s="2">
        <f>ROUND(CS783*I783,2)</f>
        <v>0</v>
      </c>
      <c r="S783" s="2">
        <f>ROUND(CT783*I783,2)</f>
        <v>0</v>
      </c>
      <c r="T783" s="2">
        <f>ROUND(CU783*I783,2)</f>
        <v>0</v>
      </c>
      <c r="U783" s="2">
        <f t="shared" si="490"/>
        <v>0</v>
      </c>
      <c r="V783" s="2">
        <f t="shared" si="491"/>
        <v>0</v>
      </c>
      <c r="W783" s="2">
        <f>ROUND(CX783*I783,2)</f>
        <v>0.42</v>
      </c>
      <c r="X783" s="2">
        <f>ROUND(CY783,2)</f>
        <v>0</v>
      </c>
      <c r="Y783" s="2">
        <f>ROUND(CZ783,2)</f>
        <v>0</v>
      </c>
      <c r="Z783" s="2"/>
      <c r="AA783" s="2">
        <v>53551706</v>
      </c>
      <c r="AB783" s="2">
        <f t="shared" si="492"/>
        <v>34</v>
      </c>
      <c r="AC783" s="2">
        <f t="shared" si="493"/>
        <v>34</v>
      </c>
      <c r="AD783" s="2">
        <f>ROUND((((ET783)-(EU783))+AE783),2)</f>
        <v>0</v>
      </c>
      <c r="AE783" s="2">
        <f t="shared" si="509"/>
        <v>0</v>
      </c>
      <c r="AF783" s="2">
        <f t="shared" si="509"/>
        <v>0</v>
      </c>
      <c r="AG783" s="2">
        <f t="shared" si="494"/>
        <v>0</v>
      </c>
      <c r="AH783" s="2">
        <f t="shared" si="510"/>
        <v>0</v>
      </c>
      <c r="AI783" s="2">
        <f t="shared" si="510"/>
        <v>0</v>
      </c>
      <c r="AJ783" s="2">
        <f t="shared" si="495"/>
        <v>0.02</v>
      </c>
      <c r="AK783" s="2">
        <v>34</v>
      </c>
      <c r="AL783" s="2">
        <v>34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0.02</v>
      </c>
      <c r="AT783" s="2">
        <v>108</v>
      </c>
      <c r="AU783" s="2">
        <v>55</v>
      </c>
      <c r="AV783" s="2">
        <v>1</v>
      </c>
      <c r="AW783" s="2">
        <v>1</v>
      </c>
      <c r="AX783" s="2"/>
      <c r="AY783" s="2"/>
      <c r="AZ783" s="2">
        <v>1</v>
      </c>
      <c r="BA783" s="2">
        <v>1</v>
      </c>
      <c r="BB783" s="2">
        <v>1</v>
      </c>
      <c r="BC783" s="2">
        <v>1</v>
      </c>
      <c r="BD783" s="2" t="s">
        <v>3</v>
      </c>
      <c r="BE783" s="2" t="s">
        <v>3</v>
      </c>
      <c r="BF783" s="2" t="s">
        <v>3</v>
      </c>
      <c r="BG783" s="2" t="s">
        <v>3</v>
      </c>
      <c r="BH783" s="2">
        <v>3</v>
      </c>
      <c r="BI783" s="2">
        <v>1</v>
      </c>
      <c r="BJ783" s="2" t="s">
        <v>838</v>
      </c>
      <c r="BK783" s="2"/>
      <c r="BL783" s="2"/>
      <c r="BM783" s="2">
        <v>10001</v>
      </c>
      <c r="BN783" s="2">
        <v>0</v>
      </c>
      <c r="BO783" s="2" t="s">
        <v>3</v>
      </c>
      <c r="BP783" s="2">
        <v>0</v>
      </c>
      <c r="BQ783" s="2">
        <v>2</v>
      </c>
      <c r="BR783" s="2">
        <v>0</v>
      </c>
      <c r="BS783" s="2">
        <v>1</v>
      </c>
      <c r="BT783" s="2">
        <v>1</v>
      </c>
      <c r="BU783" s="2">
        <v>1</v>
      </c>
      <c r="BV783" s="2">
        <v>1</v>
      </c>
      <c r="BW783" s="2">
        <v>1</v>
      </c>
      <c r="BX783" s="2">
        <v>1</v>
      </c>
      <c r="BY783" s="2" t="s">
        <v>3</v>
      </c>
      <c r="BZ783" s="2">
        <v>108</v>
      </c>
      <c r="CA783" s="2">
        <v>55</v>
      </c>
      <c r="CB783" s="2" t="s">
        <v>3</v>
      </c>
      <c r="CC783" s="2"/>
      <c r="CD783" s="2"/>
      <c r="CE783" s="2">
        <v>0</v>
      </c>
      <c r="CF783" s="2">
        <v>0</v>
      </c>
      <c r="CG783" s="2">
        <v>0</v>
      </c>
      <c r="CH783" s="2"/>
      <c r="CI783" s="2"/>
      <c r="CJ783" s="2"/>
      <c r="CK783" s="2"/>
      <c r="CL783" s="2"/>
      <c r="CM783" s="2">
        <v>0</v>
      </c>
      <c r="CN783" s="2" t="s">
        <v>3</v>
      </c>
      <c r="CO783" s="2">
        <v>0</v>
      </c>
      <c r="CP783" s="2">
        <f t="shared" si="496"/>
        <v>707.64</v>
      </c>
      <c r="CQ783" s="2">
        <f t="shared" si="497"/>
        <v>34</v>
      </c>
      <c r="CR783" s="2">
        <f t="shared" si="498"/>
        <v>0</v>
      </c>
      <c r="CS783" s="2">
        <f t="shared" si="499"/>
        <v>0</v>
      </c>
      <c r="CT783" s="2">
        <f t="shared" si="500"/>
        <v>0</v>
      </c>
      <c r="CU783" s="2">
        <f t="shared" si="501"/>
        <v>0</v>
      </c>
      <c r="CV783" s="2">
        <f t="shared" si="502"/>
        <v>0</v>
      </c>
      <c r="CW783" s="2">
        <f t="shared" si="503"/>
        <v>0</v>
      </c>
      <c r="CX783" s="2">
        <f t="shared" si="504"/>
        <v>0.02</v>
      </c>
      <c r="CY783" s="2">
        <f t="shared" si="505"/>
        <v>0</v>
      </c>
      <c r="CZ783" s="2">
        <f t="shared" si="506"/>
        <v>0</v>
      </c>
      <c r="DA783" s="2"/>
      <c r="DB783" s="2"/>
      <c r="DC783" s="2" t="s">
        <v>3</v>
      </c>
      <c r="DD783" s="2" t="s">
        <v>3</v>
      </c>
      <c r="DE783" s="2" t="s">
        <v>3</v>
      </c>
      <c r="DF783" s="2" t="s">
        <v>3</v>
      </c>
      <c r="DG783" s="2" t="s">
        <v>3</v>
      </c>
      <c r="DH783" s="2" t="s">
        <v>3</v>
      </c>
      <c r="DI783" s="2" t="s">
        <v>3</v>
      </c>
      <c r="DJ783" s="2" t="s">
        <v>3</v>
      </c>
      <c r="DK783" s="2" t="s">
        <v>3</v>
      </c>
      <c r="DL783" s="2" t="s">
        <v>3</v>
      </c>
      <c r="DM783" s="2" t="s">
        <v>3</v>
      </c>
      <c r="DN783" s="2">
        <v>0</v>
      </c>
      <c r="DO783" s="2">
        <v>0</v>
      </c>
      <c r="DP783" s="2">
        <v>1</v>
      </c>
      <c r="DQ783" s="2">
        <v>1</v>
      </c>
      <c r="DR783" s="2"/>
      <c r="DS783" s="2"/>
      <c r="DT783" s="2"/>
      <c r="DU783" s="2">
        <v>1003</v>
      </c>
      <c r="DV783" s="2" t="s">
        <v>833</v>
      </c>
      <c r="DW783" s="2" t="s">
        <v>833</v>
      </c>
      <c r="DX783" s="2">
        <v>10</v>
      </c>
      <c r="DY783" s="2"/>
      <c r="DZ783" s="2" t="s">
        <v>3</v>
      </c>
      <c r="EA783" s="2" t="s">
        <v>3</v>
      </c>
      <c r="EB783" s="2" t="s">
        <v>3</v>
      </c>
      <c r="EC783" s="2" t="s">
        <v>3</v>
      </c>
      <c r="ED783" s="2"/>
      <c r="EE783" s="2">
        <v>53551115</v>
      </c>
      <c r="EF783" s="2">
        <v>2</v>
      </c>
      <c r="EG783" s="2" t="s">
        <v>38</v>
      </c>
      <c r="EH783" s="2">
        <v>10</v>
      </c>
      <c r="EI783" s="2" t="s">
        <v>503</v>
      </c>
      <c r="EJ783" s="2">
        <v>1</v>
      </c>
      <c r="EK783" s="2">
        <v>10001</v>
      </c>
      <c r="EL783" s="2" t="s">
        <v>503</v>
      </c>
      <c r="EM783" s="2" t="s">
        <v>504</v>
      </c>
      <c r="EN783" s="2"/>
      <c r="EO783" s="2" t="s">
        <v>3</v>
      </c>
      <c r="EP783" s="2"/>
      <c r="EQ783" s="2">
        <v>0</v>
      </c>
      <c r="ER783" s="2">
        <v>34</v>
      </c>
      <c r="ES783" s="2">
        <v>34</v>
      </c>
      <c r="ET783" s="2">
        <v>0</v>
      </c>
      <c r="EU783" s="2">
        <v>0</v>
      </c>
      <c r="EV783" s="2">
        <v>0</v>
      </c>
      <c r="EW783" s="2">
        <v>0</v>
      </c>
      <c r="EX783" s="2">
        <v>0</v>
      </c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>
        <v>0</v>
      </c>
      <c r="FR783" s="2">
        <f>ROUND(IF(AND(BH783=3,BI783=3),P783,0),2)</f>
        <v>0</v>
      </c>
      <c r="FS783" s="2">
        <v>0</v>
      </c>
      <c r="FT783" s="2"/>
      <c r="FU783" s="2"/>
      <c r="FV783" s="2"/>
      <c r="FW783" s="2"/>
      <c r="FX783" s="2">
        <v>108</v>
      </c>
      <c r="FY783" s="2">
        <v>55</v>
      </c>
      <c r="FZ783" s="2"/>
      <c r="GA783" s="2" t="s">
        <v>3</v>
      </c>
      <c r="GB783" s="2"/>
      <c r="GC783" s="2"/>
      <c r="GD783" s="2">
        <v>1</v>
      </c>
      <c r="GE783" s="2"/>
      <c r="GF783" s="2">
        <v>246419475</v>
      </c>
      <c r="GG783" s="2">
        <v>2</v>
      </c>
      <c r="GH783" s="2">
        <v>1</v>
      </c>
      <c r="GI783" s="2">
        <v>-2</v>
      </c>
      <c r="GJ783" s="2">
        <v>0</v>
      </c>
      <c r="GK783" s="2">
        <v>0</v>
      </c>
      <c r="GL783" s="2">
        <f>ROUND(IF(AND(BH783=3,BI783=3,FS783&lt;&gt;0),P783,0),2)</f>
        <v>0</v>
      </c>
      <c r="GM783" s="2">
        <f>ROUND(O783+X783+Y783,2)+GX783</f>
        <v>707.64</v>
      </c>
      <c r="GN783" s="2">
        <f>IF(OR(BI783=0,BI783=1),ROUND(O783+X783+Y783,2),0)</f>
        <v>707.64</v>
      </c>
      <c r="GO783" s="2">
        <f>IF(BI783=2,ROUND(O783+X783+Y783,2),0)</f>
        <v>0</v>
      </c>
      <c r="GP783" s="2">
        <f>IF(BI783=4,ROUND(O783+X783+Y783,2)+GX783,0)</f>
        <v>0</v>
      </c>
      <c r="GQ783" s="2"/>
      <c r="GR783" s="2">
        <v>0</v>
      </c>
      <c r="GS783" s="2">
        <v>0</v>
      </c>
      <c r="GT783" s="2">
        <v>0</v>
      </c>
      <c r="GU783" s="2" t="s">
        <v>3</v>
      </c>
      <c r="GV783" s="2">
        <f t="shared" si="507"/>
        <v>0</v>
      </c>
      <c r="GW783" s="2">
        <v>1</v>
      </c>
      <c r="GX783" s="2">
        <f>ROUND(HC783*I783,2)</f>
        <v>0</v>
      </c>
      <c r="GY783" s="2"/>
      <c r="GZ783" s="2"/>
      <c r="HA783" s="2">
        <v>0</v>
      </c>
      <c r="HB783" s="2">
        <v>0</v>
      </c>
      <c r="HC783" s="2">
        <f t="shared" si="508"/>
        <v>0</v>
      </c>
      <c r="HD783" s="2"/>
      <c r="HE783" s="2" t="s">
        <v>3</v>
      </c>
      <c r="HF783" s="2" t="s">
        <v>3</v>
      </c>
      <c r="HG783" s="2"/>
      <c r="HH783" s="2"/>
      <c r="HI783" s="2"/>
      <c r="HJ783" s="2"/>
      <c r="HK783" s="2"/>
      <c r="HL783" s="2"/>
      <c r="HM783" s="2" t="s">
        <v>3</v>
      </c>
      <c r="HN783" s="2" t="s">
        <v>505</v>
      </c>
      <c r="HO783" s="2" t="s">
        <v>506</v>
      </c>
      <c r="HP783" s="2" t="s">
        <v>503</v>
      </c>
      <c r="HQ783" s="2" t="s">
        <v>503</v>
      </c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>
        <v>0</v>
      </c>
      <c r="IL783" s="2"/>
      <c r="IM783" s="2"/>
      <c r="IN783" s="2"/>
      <c r="IO783" s="2"/>
      <c r="IP783" s="2"/>
      <c r="IQ783" s="2"/>
      <c r="IR783" s="2"/>
      <c r="IS783" s="2"/>
      <c r="IT783" s="2"/>
      <c r="IU783" s="2"/>
    </row>
    <row r="784" spans="1:255" x14ac:dyDescent="0.2">
      <c r="A784">
        <v>18</v>
      </c>
      <c r="B784">
        <v>1</v>
      </c>
      <c r="C784">
        <v>1313</v>
      </c>
      <c r="E784" t="s">
        <v>835</v>
      </c>
      <c r="F784" t="s">
        <v>836</v>
      </c>
      <c r="G784" t="s">
        <v>837</v>
      </c>
      <c r="H784" t="s">
        <v>833</v>
      </c>
      <c r="I784">
        <f>I780*J784</f>
        <v>20.812999999999999</v>
      </c>
      <c r="J784">
        <v>9.9999999999999982</v>
      </c>
      <c r="K784">
        <v>10</v>
      </c>
      <c r="O784">
        <f>ROUND(CP784,0)</f>
        <v>3871</v>
      </c>
      <c r="P784">
        <f>ROUND(CQ784*I784,0)</f>
        <v>3871</v>
      </c>
      <c r="Q784">
        <f>ROUND(CR784*I784,0)</f>
        <v>0</v>
      </c>
      <c r="R784">
        <f>ROUND(CS784*I784,0)</f>
        <v>0</v>
      </c>
      <c r="S784">
        <f>ROUND(CT784*I784,0)</f>
        <v>0</v>
      </c>
      <c r="T784">
        <f>ROUND(CU784*I784,0)</f>
        <v>0</v>
      </c>
      <c r="U784">
        <f t="shared" si="490"/>
        <v>0</v>
      </c>
      <c r="V784">
        <f t="shared" si="491"/>
        <v>0</v>
      </c>
      <c r="W784">
        <f>ROUND(CX784*I784,0)</f>
        <v>0</v>
      </c>
      <c r="X784">
        <f>ROUND(CY784,0)</f>
        <v>0</v>
      </c>
      <c r="Y784">
        <f>ROUND(CZ784,0)</f>
        <v>0</v>
      </c>
      <c r="AA784">
        <v>53551707</v>
      </c>
      <c r="AB784">
        <f t="shared" si="492"/>
        <v>34</v>
      </c>
      <c r="AC784">
        <f t="shared" si="493"/>
        <v>34</v>
      </c>
      <c r="AD784">
        <f>ROUND((((ET784)-(EU784))+AE784),2)</f>
        <v>0</v>
      </c>
      <c r="AE784">
        <f t="shared" si="509"/>
        <v>0</v>
      </c>
      <c r="AF784">
        <f t="shared" si="509"/>
        <v>0</v>
      </c>
      <c r="AG784">
        <f t="shared" si="494"/>
        <v>0</v>
      </c>
      <c r="AH784">
        <f t="shared" si="510"/>
        <v>0</v>
      </c>
      <c r="AI784">
        <f t="shared" si="510"/>
        <v>0</v>
      </c>
      <c r="AJ784">
        <f t="shared" si="495"/>
        <v>0.02</v>
      </c>
      <c r="AK784">
        <v>34</v>
      </c>
      <c r="AL784">
        <v>34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0.02</v>
      </c>
      <c r="AT784">
        <v>108</v>
      </c>
      <c r="AU784">
        <v>55</v>
      </c>
      <c r="AV784">
        <v>1</v>
      </c>
      <c r="AW784">
        <v>1</v>
      </c>
      <c r="AZ784">
        <v>1</v>
      </c>
      <c r="BA784">
        <v>1</v>
      </c>
      <c r="BB784">
        <v>1</v>
      </c>
      <c r="BC784">
        <v>5.47</v>
      </c>
      <c r="BD784" t="s">
        <v>3</v>
      </c>
      <c r="BE784" t="s">
        <v>3</v>
      </c>
      <c r="BF784" t="s">
        <v>3</v>
      </c>
      <c r="BG784" t="s">
        <v>3</v>
      </c>
      <c r="BH784">
        <v>3</v>
      </c>
      <c r="BI784">
        <v>1</v>
      </c>
      <c r="BJ784" t="s">
        <v>838</v>
      </c>
      <c r="BM784">
        <v>10001</v>
      </c>
      <c r="BN784">
        <v>0</v>
      </c>
      <c r="BO784" t="s">
        <v>836</v>
      </c>
      <c r="BP784">
        <v>1</v>
      </c>
      <c r="BQ784">
        <v>2</v>
      </c>
      <c r="BR784">
        <v>0</v>
      </c>
      <c r="BS784">
        <v>1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108</v>
      </c>
      <c r="CA784">
        <v>55</v>
      </c>
      <c r="CB784" t="s">
        <v>3</v>
      </c>
      <c r="CE784">
        <v>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496"/>
        <v>3871</v>
      </c>
      <c r="CQ784">
        <f t="shared" si="497"/>
        <v>185.98</v>
      </c>
      <c r="CR784">
        <f t="shared" si="498"/>
        <v>0</v>
      </c>
      <c r="CS784">
        <f t="shared" si="499"/>
        <v>0</v>
      </c>
      <c r="CT784">
        <f t="shared" si="500"/>
        <v>0</v>
      </c>
      <c r="CU784">
        <f t="shared" si="501"/>
        <v>0</v>
      </c>
      <c r="CV784">
        <f t="shared" si="502"/>
        <v>0</v>
      </c>
      <c r="CW784">
        <f t="shared" si="503"/>
        <v>0</v>
      </c>
      <c r="CX784">
        <f t="shared" si="504"/>
        <v>0.02</v>
      </c>
      <c r="CY784">
        <f t="shared" si="505"/>
        <v>0</v>
      </c>
      <c r="CZ784">
        <f t="shared" si="506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0</v>
      </c>
      <c r="DO784">
        <v>0</v>
      </c>
      <c r="DP784">
        <v>1</v>
      </c>
      <c r="DQ784">
        <v>1</v>
      </c>
      <c r="DU784">
        <v>1003</v>
      </c>
      <c r="DV784" t="s">
        <v>833</v>
      </c>
      <c r="DW784" t="s">
        <v>833</v>
      </c>
      <c r="DX784">
        <v>10</v>
      </c>
      <c r="DZ784" t="s">
        <v>3</v>
      </c>
      <c r="EA784" t="s">
        <v>3</v>
      </c>
      <c r="EB784" t="s">
        <v>3</v>
      </c>
      <c r="EC784" t="s">
        <v>3</v>
      </c>
      <c r="EE784">
        <v>53551115</v>
      </c>
      <c r="EF784">
        <v>2</v>
      </c>
      <c r="EG784" t="s">
        <v>38</v>
      </c>
      <c r="EH784">
        <v>10</v>
      </c>
      <c r="EI784" t="s">
        <v>503</v>
      </c>
      <c r="EJ784">
        <v>1</v>
      </c>
      <c r="EK784">
        <v>10001</v>
      </c>
      <c r="EL784" t="s">
        <v>503</v>
      </c>
      <c r="EM784" t="s">
        <v>504</v>
      </c>
      <c r="EO784" t="s">
        <v>3</v>
      </c>
      <c r="EQ784">
        <v>0</v>
      </c>
      <c r="ER784">
        <v>34</v>
      </c>
      <c r="ES784">
        <v>34</v>
      </c>
      <c r="ET784">
        <v>0</v>
      </c>
      <c r="EU784">
        <v>0</v>
      </c>
      <c r="EV784">
        <v>0</v>
      </c>
      <c r="EW784">
        <v>0</v>
      </c>
      <c r="EX784">
        <v>0</v>
      </c>
      <c r="FQ784">
        <v>0</v>
      </c>
      <c r="FR784">
        <f>ROUND(IF(AND(BH784=3,BI784=3),P784,0),0)</f>
        <v>0</v>
      </c>
      <c r="FS784">
        <v>0</v>
      </c>
      <c r="FX784">
        <v>108</v>
      </c>
      <c r="FY784">
        <v>55</v>
      </c>
      <c r="GA784" t="s">
        <v>3</v>
      </c>
      <c r="GD784">
        <v>1</v>
      </c>
      <c r="GF784">
        <v>246419475</v>
      </c>
      <c r="GG784">
        <v>2</v>
      </c>
      <c r="GH784">
        <v>1</v>
      </c>
      <c r="GI784">
        <v>2</v>
      </c>
      <c r="GJ784">
        <v>0</v>
      </c>
      <c r="GK784">
        <v>0</v>
      </c>
      <c r="GL784">
        <f>ROUND(IF(AND(BH784=3,BI784=3,FS784&lt;&gt;0),P784,0),0)</f>
        <v>0</v>
      </c>
      <c r="GM784">
        <f>ROUND(O784+X784+Y784,0)+GX784</f>
        <v>3871</v>
      </c>
      <c r="GN784">
        <f>IF(OR(BI784=0,BI784=1),ROUND(O784+X784+Y784,0),0)</f>
        <v>3871</v>
      </c>
      <c r="GO784">
        <f>IF(BI784=2,ROUND(O784+X784+Y784,0),0)</f>
        <v>0</v>
      </c>
      <c r="GP784">
        <f>IF(BI784=4,ROUND(O784+X784+Y784,0)+GX784,0)</f>
        <v>0</v>
      </c>
      <c r="GR784">
        <v>0</v>
      </c>
      <c r="GS784">
        <v>3</v>
      </c>
      <c r="GT784">
        <v>0</v>
      </c>
      <c r="GU784" t="s">
        <v>3</v>
      </c>
      <c r="GV784">
        <f t="shared" si="507"/>
        <v>0</v>
      </c>
      <c r="GW784">
        <v>1</v>
      </c>
      <c r="GX784">
        <f>ROUND(HC784*I784,0)</f>
        <v>0</v>
      </c>
      <c r="HA784">
        <v>0</v>
      </c>
      <c r="HB784">
        <v>0</v>
      </c>
      <c r="HC784">
        <f t="shared" si="508"/>
        <v>0</v>
      </c>
      <c r="HE784" t="s">
        <v>3</v>
      </c>
      <c r="HF784" t="s">
        <v>3</v>
      </c>
      <c r="HM784" t="s">
        <v>3</v>
      </c>
      <c r="HN784" t="s">
        <v>505</v>
      </c>
      <c r="HO784" t="s">
        <v>506</v>
      </c>
      <c r="HP784" t="s">
        <v>503</v>
      </c>
      <c r="HQ784" t="s">
        <v>503</v>
      </c>
      <c r="IK784">
        <v>0</v>
      </c>
    </row>
    <row r="785" spans="1:255" x14ac:dyDescent="0.2">
      <c r="A785" s="2">
        <v>17</v>
      </c>
      <c r="B785" s="2">
        <v>1</v>
      </c>
      <c r="C785" s="2">
        <f>ROW(SmtRes!A1322)</f>
        <v>1322</v>
      </c>
      <c r="D785" s="2">
        <f>ROW(EtalonRes!A1207)</f>
        <v>1207</v>
      </c>
      <c r="E785" s="2" t="s">
        <v>839</v>
      </c>
      <c r="F785" s="2" t="s">
        <v>840</v>
      </c>
      <c r="G785" s="2" t="s">
        <v>841</v>
      </c>
      <c r="H785" s="2" t="s">
        <v>842</v>
      </c>
      <c r="I785" s="2">
        <f>ROUND(200/100,7)</f>
        <v>2</v>
      </c>
      <c r="J785" s="2">
        <v>0</v>
      </c>
      <c r="K785" s="2">
        <f>ROUND(200/100,7)</f>
        <v>2</v>
      </c>
      <c r="L785" s="2"/>
      <c r="M785" s="2"/>
      <c r="N785" s="2"/>
      <c r="O785" s="2">
        <f>ROUND(CP785,2)</f>
        <v>3091.98</v>
      </c>
      <c r="P785" s="2">
        <f>ROUND(CQ785*I785,2)</f>
        <v>1999.02</v>
      </c>
      <c r="Q785" s="2">
        <f>ROUND(CR785*I785,2)</f>
        <v>667.14</v>
      </c>
      <c r="R785" s="2">
        <f>ROUND(CS785*I785,2)</f>
        <v>119.16</v>
      </c>
      <c r="S785" s="2">
        <f>ROUND(CT785*I785,2)</f>
        <v>425.82</v>
      </c>
      <c r="T785" s="2">
        <f>ROUND(CU785*I785,2)</f>
        <v>0</v>
      </c>
      <c r="U785" s="2">
        <f t="shared" si="490"/>
        <v>46.948749999999997</v>
      </c>
      <c r="V785" s="2">
        <f t="shared" si="491"/>
        <v>11.845000000000001</v>
      </c>
      <c r="W785" s="2">
        <f>ROUND(CX785*I785,2)</f>
        <v>0</v>
      </c>
      <c r="X785" s="2">
        <f>ROUND(CY785,2)</f>
        <v>568.96</v>
      </c>
      <c r="Y785" s="2">
        <f>ROUND(CZ785,2)</f>
        <v>370.59</v>
      </c>
      <c r="Z785" s="2"/>
      <c r="AA785" s="2">
        <v>53551706</v>
      </c>
      <c r="AB785" s="2">
        <f t="shared" si="492"/>
        <v>1545.99</v>
      </c>
      <c r="AC785" s="2">
        <f t="shared" si="493"/>
        <v>999.51</v>
      </c>
      <c r="AD785" s="2">
        <f>ROUND(((((ET785*ROUND((1.25*1.15),7)))-((EU785*ROUND((1.25*1.15),7))))+AE785),2)</f>
        <v>333.57</v>
      </c>
      <c r="AE785" s="2">
        <f>ROUND(((EU785*ROUND((1.25*1.15),7))),2)</f>
        <v>59.58</v>
      </c>
      <c r="AF785" s="2">
        <f>ROUND(((EV785*ROUND((1.15*1.15),7))),2)</f>
        <v>212.91</v>
      </c>
      <c r="AG785" s="2">
        <f t="shared" si="494"/>
        <v>0</v>
      </c>
      <c r="AH785" s="2">
        <f>((EW785*ROUND((1.15*1.15),7)))</f>
        <v>23.474374999999998</v>
      </c>
      <c r="AI785" s="2">
        <f>((EX785*ROUND((1.25*1.15),7)))</f>
        <v>5.9225000000000003</v>
      </c>
      <c r="AJ785" s="2">
        <f t="shared" si="495"/>
        <v>0</v>
      </c>
      <c r="AK785" s="2">
        <v>1392.55</v>
      </c>
      <c r="AL785" s="2">
        <v>999.51</v>
      </c>
      <c r="AM785" s="2">
        <v>232.05</v>
      </c>
      <c r="AN785" s="2">
        <v>41.45</v>
      </c>
      <c r="AO785" s="2">
        <v>160.99</v>
      </c>
      <c r="AP785" s="2">
        <v>0</v>
      </c>
      <c r="AQ785" s="2">
        <v>17.75</v>
      </c>
      <c r="AR785" s="2">
        <v>4.12</v>
      </c>
      <c r="AS785" s="2">
        <v>0</v>
      </c>
      <c r="AT785" s="2">
        <v>104.4</v>
      </c>
      <c r="AU785" s="2">
        <v>68</v>
      </c>
      <c r="AV785" s="2">
        <v>1</v>
      </c>
      <c r="AW785" s="2">
        <v>1</v>
      </c>
      <c r="AX785" s="2"/>
      <c r="AY785" s="2"/>
      <c r="AZ785" s="2">
        <v>1</v>
      </c>
      <c r="BA785" s="2">
        <v>1</v>
      </c>
      <c r="BB785" s="2">
        <v>1</v>
      </c>
      <c r="BC785" s="2">
        <v>1</v>
      </c>
      <c r="BD785" s="2" t="s">
        <v>3</v>
      </c>
      <c r="BE785" s="2" t="s">
        <v>3</v>
      </c>
      <c r="BF785" s="2" t="s">
        <v>3</v>
      </c>
      <c r="BG785" s="2" t="s">
        <v>3</v>
      </c>
      <c r="BH785" s="2">
        <v>0</v>
      </c>
      <c r="BI785" s="2">
        <v>1</v>
      </c>
      <c r="BJ785" s="2" t="s">
        <v>843</v>
      </c>
      <c r="BK785" s="2"/>
      <c r="BL785" s="2"/>
      <c r="BM785" s="2">
        <v>7005</v>
      </c>
      <c r="BN785" s="2">
        <v>0</v>
      </c>
      <c r="BO785" s="2" t="s">
        <v>3</v>
      </c>
      <c r="BP785" s="2">
        <v>0</v>
      </c>
      <c r="BQ785" s="2">
        <v>2</v>
      </c>
      <c r="BR785" s="2">
        <v>0</v>
      </c>
      <c r="BS785" s="2">
        <v>1</v>
      </c>
      <c r="BT785" s="2">
        <v>1</v>
      </c>
      <c r="BU785" s="2">
        <v>1</v>
      </c>
      <c r="BV785" s="2">
        <v>1</v>
      </c>
      <c r="BW785" s="2">
        <v>1</v>
      </c>
      <c r="BX785" s="2">
        <v>1</v>
      </c>
      <c r="BY785" s="2" t="s">
        <v>3</v>
      </c>
      <c r="BZ785" s="2">
        <v>116</v>
      </c>
      <c r="CA785" s="2">
        <v>80</v>
      </c>
      <c r="CB785" s="2" t="s">
        <v>3</v>
      </c>
      <c r="CC785" s="2"/>
      <c r="CD785" s="2"/>
      <c r="CE785" s="2">
        <v>0</v>
      </c>
      <c r="CF785" s="2">
        <v>0</v>
      </c>
      <c r="CG785" s="2">
        <v>0</v>
      </c>
      <c r="CH785" s="2"/>
      <c r="CI785" s="2"/>
      <c r="CJ785" s="2"/>
      <c r="CK785" s="2"/>
      <c r="CL785" s="2"/>
      <c r="CM785" s="2">
        <v>0</v>
      </c>
      <c r="CN785" s="2" t="s">
        <v>2151</v>
      </c>
      <c r="CO785" s="2">
        <v>0</v>
      </c>
      <c r="CP785" s="2">
        <f t="shared" si="496"/>
        <v>3091.98</v>
      </c>
      <c r="CQ785" s="2">
        <f t="shared" si="497"/>
        <v>999.51</v>
      </c>
      <c r="CR785" s="2">
        <f t="shared" si="498"/>
        <v>333.57</v>
      </c>
      <c r="CS785" s="2">
        <f t="shared" si="499"/>
        <v>59.58</v>
      </c>
      <c r="CT785" s="2">
        <f t="shared" si="500"/>
        <v>212.91</v>
      </c>
      <c r="CU785" s="2">
        <f t="shared" si="501"/>
        <v>0</v>
      </c>
      <c r="CV785" s="2">
        <f t="shared" si="502"/>
        <v>23.474374999999998</v>
      </c>
      <c r="CW785" s="2">
        <f t="shared" si="503"/>
        <v>5.9225000000000003</v>
      </c>
      <c r="CX785" s="2">
        <f t="shared" si="504"/>
        <v>0</v>
      </c>
      <c r="CY785" s="2">
        <f t="shared" si="505"/>
        <v>568.95911999999998</v>
      </c>
      <c r="CZ785" s="2">
        <f t="shared" si="506"/>
        <v>370.58639999999997</v>
      </c>
      <c r="DA785" s="2"/>
      <c r="DB785" s="2"/>
      <c r="DC785" s="2" t="s">
        <v>3</v>
      </c>
      <c r="DD785" s="2" t="s">
        <v>3</v>
      </c>
      <c r="DE785" s="2" t="s">
        <v>61</v>
      </c>
      <c r="DF785" s="2" t="s">
        <v>61</v>
      </c>
      <c r="DG785" s="2" t="s">
        <v>62</v>
      </c>
      <c r="DH785" s="2" t="s">
        <v>3</v>
      </c>
      <c r="DI785" s="2" t="s">
        <v>62</v>
      </c>
      <c r="DJ785" s="2" t="s">
        <v>61</v>
      </c>
      <c r="DK785" s="2" t="s">
        <v>3</v>
      </c>
      <c r="DL785" s="2" t="s">
        <v>86</v>
      </c>
      <c r="DM785" s="2" t="s">
        <v>63</v>
      </c>
      <c r="DN785" s="2">
        <v>0</v>
      </c>
      <c r="DO785" s="2">
        <v>0</v>
      </c>
      <c r="DP785" s="2">
        <v>1</v>
      </c>
      <c r="DQ785" s="2">
        <v>1</v>
      </c>
      <c r="DR785" s="2"/>
      <c r="DS785" s="2"/>
      <c r="DT785" s="2"/>
      <c r="DU785" s="2">
        <v>1013</v>
      </c>
      <c r="DV785" s="2" t="s">
        <v>842</v>
      </c>
      <c r="DW785" s="2" t="s">
        <v>842</v>
      </c>
      <c r="DX785" s="2">
        <v>1</v>
      </c>
      <c r="DY785" s="2"/>
      <c r="DZ785" s="2" t="s">
        <v>3</v>
      </c>
      <c r="EA785" s="2" t="s">
        <v>3</v>
      </c>
      <c r="EB785" s="2" t="s">
        <v>3</v>
      </c>
      <c r="EC785" s="2" t="s">
        <v>3</v>
      </c>
      <c r="ED785" s="2"/>
      <c r="EE785" s="2">
        <v>53551097</v>
      </c>
      <c r="EF785" s="2">
        <v>2</v>
      </c>
      <c r="EG785" s="2" t="s">
        <v>38</v>
      </c>
      <c r="EH785" s="2">
        <v>7</v>
      </c>
      <c r="EI785" s="2" t="s">
        <v>173</v>
      </c>
      <c r="EJ785" s="2">
        <v>1</v>
      </c>
      <c r="EK785" s="2">
        <v>7005</v>
      </c>
      <c r="EL785" s="2" t="s">
        <v>174</v>
      </c>
      <c r="EM785" s="2" t="s">
        <v>175</v>
      </c>
      <c r="EN785" s="2"/>
      <c r="EO785" s="2" t="s">
        <v>67</v>
      </c>
      <c r="EP785" s="2"/>
      <c r="EQ785" s="2">
        <v>131072</v>
      </c>
      <c r="ER785" s="2">
        <v>1392.55</v>
      </c>
      <c r="ES785" s="2">
        <v>999.51</v>
      </c>
      <c r="ET785" s="2">
        <v>232.05</v>
      </c>
      <c r="EU785" s="2">
        <v>41.45</v>
      </c>
      <c r="EV785" s="2">
        <v>160.99</v>
      </c>
      <c r="EW785" s="2">
        <v>17.75</v>
      </c>
      <c r="EX785" s="2">
        <v>4.12</v>
      </c>
      <c r="EY785" s="2">
        <v>0</v>
      </c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>
        <v>0</v>
      </c>
      <c r="FR785" s="2">
        <f>ROUND(IF(AND(BH785=3,BI785=3),P785,0),2)</f>
        <v>0</v>
      </c>
      <c r="FS785" s="2">
        <v>0</v>
      </c>
      <c r="FT785" s="2"/>
      <c r="FU785" s="2"/>
      <c r="FV785" s="2"/>
      <c r="FW785" s="2"/>
      <c r="FX785" s="2">
        <v>104.4</v>
      </c>
      <c r="FY785" s="2">
        <v>68</v>
      </c>
      <c r="FZ785" s="2"/>
      <c r="GA785" s="2" t="s">
        <v>3</v>
      </c>
      <c r="GB785" s="2"/>
      <c r="GC785" s="2"/>
      <c r="GD785" s="2">
        <v>1</v>
      </c>
      <c r="GE785" s="2"/>
      <c r="GF785" s="2">
        <v>-591902378</v>
      </c>
      <c r="GG785" s="2">
        <v>2</v>
      </c>
      <c r="GH785" s="2">
        <v>1</v>
      </c>
      <c r="GI785" s="2">
        <v>-2</v>
      </c>
      <c r="GJ785" s="2">
        <v>0</v>
      </c>
      <c r="GK785" s="2">
        <v>0</v>
      </c>
      <c r="GL785" s="2">
        <f>ROUND(IF(AND(BH785=3,BI785=3,FS785&lt;&gt;0),P785,0),2)</f>
        <v>0</v>
      </c>
      <c r="GM785" s="2">
        <f>ROUND(O785+X785+Y785,2)+GX785</f>
        <v>4031.53</v>
      </c>
      <c r="GN785" s="2">
        <f>IF(OR(BI785=0,BI785=1),ROUND(O785+X785+Y785,2),0)</f>
        <v>4031.53</v>
      </c>
      <c r="GO785" s="2">
        <f>IF(BI785=2,ROUND(O785+X785+Y785,2),0)</f>
        <v>0</v>
      </c>
      <c r="GP785" s="2">
        <f>IF(BI785=4,ROUND(O785+X785+Y785,2)+GX785,0)</f>
        <v>0</v>
      </c>
      <c r="GQ785" s="2"/>
      <c r="GR785" s="2">
        <v>0</v>
      </c>
      <c r="GS785" s="2">
        <v>0</v>
      </c>
      <c r="GT785" s="2">
        <v>0</v>
      </c>
      <c r="GU785" s="2" t="s">
        <v>3</v>
      </c>
      <c r="GV785" s="2">
        <f t="shared" si="507"/>
        <v>0</v>
      </c>
      <c r="GW785" s="2">
        <v>1</v>
      </c>
      <c r="GX785" s="2">
        <f>ROUND(HC785*I785,2)</f>
        <v>0</v>
      </c>
      <c r="GY785" s="2"/>
      <c r="GZ785" s="2"/>
      <c r="HA785" s="2">
        <v>0</v>
      </c>
      <c r="HB785" s="2">
        <v>0</v>
      </c>
      <c r="HC785" s="2">
        <f t="shared" si="508"/>
        <v>0</v>
      </c>
      <c r="HD785" s="2"/>
      <c r="HE785" s="2" t="s">
        <v>3</v>
      </c>
      <c r="HF785" s="2" t="s">
        <v>3</v>
      </c>
      <c r="HG785" s="2"/>
      <c r="HH785" s="2"/>
      <c r="HI785" s="2"/>
      <c r="HJ785" s="2"/>
      <c r="HK785" s="2"/>
      <c r="HL785" s="2"/>
      <c r="HM785" s="2" t="s">
        <v>3</v>
      </c>
      <c r="HN785" s="2" t="s">
        <v>176</v>
      </c>
      <c r="HO785" s="2" t="s">
        <v>177</v>
      </c>
      <c r="HP785" s="2" t="s">
        <v>174</v>
      </c>
      <c r="HQ785" s="2" t="s">
        <v>174</v>
      </c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>
        <v>0</v>
      </c>
      <c r="IL785" s="2"/>
      <c r="IM785" s="2"/>
      <c r="IN785" s="2"/>
      <c r="IO785" s="2"/>
      <c r="IP785" s="2"/>
      <c r="IQ785" s="2"/>
      <c r="IR785" s="2"/>
      <c r="IS785" s="2"/>
      <c r="IT785" s="2"/>
      <c r="IU785" s="2"/>
    </row>
    <row r="786" spans="1:255" x14ac:dyDescent="0.2">
      <c r="A786">
        <v>17</v>
      </c>
      <c r="B786">
        <v>1</v>
      </c>
      <c r="C786">
        <f>ROW(SmtRes!A1330)</f>
        <v>1330</v>
      </c>
      <c r="D786">
        <f>ROW(EtalonRes!A1214)</f>
        <v>1214</v>
      </c>
      <c r="E786" t="s">
        <v>839</v>
      </c>
      <c r="F786" t="s">
        <v>840</v>
      </c>
      <c r="G786" t="s">
        <v>841</v>
      </c>
      <c r="H786" t="s">
        <v>842</v>
      </c>
      <c r="I786">
        <f>ROUND(200/100,7)</f>
        <v>2</v>
      </c>
      <c r="J786">
        <v>0</v>
      </c>
      <c r="K786">
        <f>ROUND(200/100,7)</f>
        <v>2</v>
      </c>
      <c r="O786">
        <f>ROUND(CP786,0)</f>
        <v>31170</v>
      </c>
      <c r="P786">
        <f>ROUND(CQ786*I786,0)</f>
        <v>6417</v>
      </c>
      <c r="Q786">
        <f>ROUND(CR786*I786,0)</f>
        <v>9747</v>
      </c>
      <c r="R786">
        <f>ROUND(CS786*I786,0)</f>
        <v>4199</v>
      </c>
      <c r="S786">
        <f>ROUND(CT786*I786,0)</f>
        <v>15006</v>
      </c>
      <c r="T786">
        <f>ROUND(CU786*I786,0)</f>
        <v>0</v>
      </c>
      <c r="U786">
        <f t="shared" si="490"/>
        <v>46.948749999999997</v>
      </c>
      <c r="V786">
        <f t="shared" si="491"/>
        <v>11.845000000000001</v>
      </c>
      <c r="W786">
        <f>ROUND(CX786*I786,0)</f>
        <v>0</v>
      </c>
      <c r="X786">
        <f>ROUND(CY786,0)</f>
        <v>20050</v>
      </c>
      <c r="Y786">
        <f>ROUND(CZ786,0)</f>
        <v>13059</v>
      </c>
      <c r="AA786">
        <v>53551707</v>
      </c>
      <c r="AB786">
        <f t="shared" si="492"/>
        <v>1545.99</v>
      </c>
      <c r="AC786">
        <f t="shared" si="493"/>
        <v>999.51</v>
      </c>
      <c r="AD786">
        <f>ROUND(((((ET786*ROUND((1.25*1.15),7)))-((EU786*ROUND((1.25*1.15),7))))+AE786),2)</f>
        <v>333.57</v>
      </c>
      <c r="AE786">
        <f>ROUND(((EU786*ROUND((1.25*1.15),7))),2)</f>
        <v>59.58</v>
      </c>
      <c r="AF786">
        <f>ROUND(((EV786*ROUND((1.15*1.15),7))),2)</f>
        <v>212.91</v>
      </c>
      <c r="AG786">
        <f t="shared" si="494"/>
        <v>0</v>
      </c>
      <c r="AH786">
        <f>((EW786*ROUND((1.15*1.15),7)))</f>
        <v>23.474374999999998</v>
      </c>
      <c r="AI786">
        <f>((EX786*ROUND((1.25*1.15),7)))</f>
        <v>5.9225000000000003</v>
      </c>
      <c r="AJ786">
        <f t="shared" si="495"/>
        <v>0</v>
      </c>
      <c r="AK786">
        <v>1392.55</v>
      </c>
      <c r="AL786">
        <v>999.51</v>
      </c>
      <c r="AM786">
        <v>232.05</v>
      </c>
      <c r="AN786">
        <v>41.45</v>
      </c>
      <c r="AO786">
        <v>160.99</v>
      </c>
      <c r="AP786">
        <v>0</v>
      </c>
      <c r="AQ786">
        <v>17.75</v>
      </c>
      <c r="AR786">
        <v>4.12</v>
      </c>
      <c r="AS786">
        <v>0</v>
      </c>
      <c r="AT786">
        <v>104.4</v>
      </c>
      <c r="AU786">
        <v>68</v>
      </c>
      <c r="AV786">
        <v>1</v>
      </c>
      <c r="AW786">
        <v>1</v>
      </c>
      <c r="AZ786">
        <v>1</v>
      </c>
      <c r="BA786">
        <v>35.24</v>
      </c>
      <c r="BB786">
        <v>14.61</v>
      </c>
      <c r="BC786">
        <v>3.21</v>
      </c>
      <c r="BD786" t="s">
        <v>3</v>
      </c>
      <c r="BE786" t="s">
        <v>3</v>
      </c>
      <c r="BF786" t="s">
        <v>3</v>
      </c>
      <c r="BG786" t="s">
        <v>3</v>
      </c>
      <c r="BH786">
        <v>0</v>
      </c>
      <c r="BI786">
        <v>1</v>
      </c>
      <c r="BJ786" t="s">
        <v>843</v>
      </c>
      <c r="BM786">
        <v>7005</v>
      </c>
      <c r="BN786">
        <v>0</v>
      </c>
      <c r="BO786" t="s">
        <v>840</v>
      </c>
      <c r="BP786">
        <v>1</v>
      </c>
      <c r="BQ786">
        <v>2</v>
      </c>
      <c r="BR786">
        <v>0</v>
      </c>
      <c r="BS786">
        <v>35.24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116</v>
      </c>
      <c r="CA786">
        <v>80</v>
      </c>
      <c r="CB786" t="s">
        <v>3</v>
      </c>
      <c r="CE786">
        <v>0</v>
      </c>
      <c r="CF786">
        <v>0</v>
      </c>
      <c r="CG786">
        <v>0</v>
      </c>
      <c r="CM786">
        <v>0</v>
      </c>
      <c r="CN786" t="s">
        <v>2151</v>
      </c>
      <c r="CO786">
        <v>0</v>
      </c>
      <c r="CP786">
        <f t="shared" si="496"/>
        <v>31170</v>
      </c>
      <c r="CQ786">
        <f t="shared" si="497"/>
        <v>3208.4270999999999</v>
      </c>
      <c r="CR786">
        <f t="shared" si="498"/>
        <v>4873.4576999999999</v>
      </c>
      <c r="CS786">
        <f t="shared" si="499"/>
        <v>2099.5992000000001</v>
      </c>
      <c r="CT786">
        <f t="shared" si="500"/>
        <v>7502.9484000000002</v>
      </c>
      <c r="CU786">
        <f t="shared" si="501"/>
        <v>0</v>
      </c>
      <c r="CV786">
        <f t="shared" si="502"/>
        <v>23.474374999999998</v>
      </c>
      <c r="CW786">
        <f t="shared" si="503"/>
        <v>5.9225000000000003</v>
      </c>
      <c r="CX786">
        <f t="shared" si="504"/>
        <v>0</v>
      </c>
      <c r="CY786">
        <f t="shared" si="505"/>
        <v>20050.02</v>
      </c>
      <c r="CZ786">
        <f t="shared" si="506"/>
        <v>13059.4</v>
      </c>
      <c r="DC786" t="s">
        <v>3</v>
      </c>
      <c r="DD786" t="s">
        <v>3</v>
      </c>
      <c r="DE786" t="s">
        <v>61</v>
      </c>
      <c r="DF786" t="s">
        <v>61</v>
      </c>
      <c r="DG786" t="s">
        <v>62</v>
      </c>
      <c r="DH786" t="s">
        <v>3</v>
      </c>
      <c r="DI786" t="s">
        <v>62</v>
      </c>
      <c r="DJ786" t="s">
        <v>61</v>
      </c>
      <c r="DK786" t="s">
        <v>3</v>
      </c>
      <c r="DL786" t="s">
        <v>86</v>
      </c>
      <c r="DM786" t="s">
        <v>63</v>
      </c>
      <c r="DN786">
        <v>0</v>
      </c>
      <c r="DO786">
        <v>0</v>
      </c>
      <c r="DP786">
        <v>1</v>
      </c>
      <c r="DQ786">
        <v>1</v>
      </c>
      <c r="DU786">
        <v>1013</v>
      </c>
      <c r="DV786" t="s">
        <v>842</v>
      </c>
      <c r="DW786" t="s">
        <v>842</v>
      </c>
      <c r="DX786">
        <v>1</v>
      </c>
      <c r="DZ786" t="s">
        <v>3</v>
      </c>
      <c r="EA786" t="s">
        <v>3</v>
      </c>
      <c r="EB786" t="s">
        <v>3</v>
      </c>
      <c r="EC786" t="s">
        <v>3</v>
      </c>
      <c r="EE786">
        <v>53551097</v>
      </c>
      <c r="EF786">
        <v>2</v>
      </c>
      <c r="EG786" t="s">
        <v>38</v>
      </c>
      <c r="EH786">
        <v>7</v>
      </c>
      <c r="EI786" t="s">
        <v>173</v>
      </c>
      <c r="EJ786">
        <v>1</v>
      </c>
      <c r="EK786">
        <v>7005</v>
      </c>
      <c r="EL786" t="s">
        <v>174</v>
      </c>
      <c r="EM786" t="s">
        <v>175</v>
      </c>
      <c r="EO786" t="s">
        <v>67</v>
      </c>
      <c r="EQ786">
        <v>131072</v>
      </c>
      <c r="ER786">
        <v>1392.55</v>
      </c>
      <c r="ES786">
        <v>999.51</v>
      </c>
      <c r="ET786">
        <v>232.05</v>
      </c>
      <c r="EU786">
        <v>41.45</v>
      </c>
      <c r="EV786">
        <v>160.99</v>
      </c>
      <c r="EW786">
        <v>17.75</v>
      </c>
      <c r="EX786">
        <v>4.12</v>
      </c>
      <c r="EY786">
        <v>0</v>
      </c>
      <c r="FQ786">
        <v>0</v>
      </c>
      <c r="FR786">
        <f>ROUND(IF(AND(BH786=3,BI786=3),P786,0),0)</f>
        <v>0</v>
      </c>
      <c r="FS786">
        <v>0</v>
      </c>
      <c r="FX786">
        <v>104.4</v>
      </c>
      <c r="FY786">
        <v>68</v>
      </c>
      <c r="GA786" t="s">
        <v>3</v>
      </c>
      <c r="GD786">
        <v>1</v>
      </c>
      <c r="GF786">
        <v>-591902378</v>
      </c>
      <c r="GG786">
        <v>2</v>
      </c>
      <c r="GH786">
        <v>1</v>
      </c>
      <c r="GI786">
        <v>2</v>
      </c>
      <c r="GJ786">
        <v>0</v>
      </c>
      <c r="GK786">
        <v>0</v>
      </c>
      <c r="GL786">
        <f>ROUND(IF(AND(BH786=3,BI786=3,FS786&lt;&gt;0),P786,0),0)</f>
        <v>0</v>
      </c>
      <c r="GM786">
        <f>ROUND(O786+X786+Y786,0)+GX786</f>
        <v>64279</v>
      </c>
      <c r="GN786">
        <f>IF(OR(BI786=0,BI786=1),ROUND(O786+X786+Y786,0),0)</f>
        <v>64279</v>
      </c>
      <c r="GO786">
        <f>IF(BI786=2,ROUND(O786+X786+Y786,0),0)</f>
        <v>0</v>
      </c>
      <c r="GP786">
        <f>IF(BI786=4,ROUND(O786+X786+Y786,0)+GX786,0)</f>
        <v>0</v>
      </c>
      <c r="GR786">
        <v>0</v>
      </c>
      <c r="GS786">
        <v>3</v>
      </c>
      <c r="GT786">
        <v>0</v>
      </c>
      <c r="GU786" t="s">
        <v>3</v>
      </c>
      <c r="GV786">
        <f t="shared" si="507"/>
        <v>0</v>
      </c>
      <c r="GW786">
        <v>1</v>
      </c>
      <c r="GX786">
        <f>ROUND(HC786*I786,0)</f>
        <v>0</v>
      </c>
      <c r="HA786">
        <v>0</v>
      </c>
      <c r="HB786">
        <v>0</v>
      </c>
      <c r="HC786">
        <f t="shared" si="508"/>
        <v>0</v>
      </c>
      <c r="HE786" t="s">
        <v>3</v>
      </c>
      <c r="HF786" t="s">
        <v>3</v>
      </c>
      <c r="HM786" t="s">
        <v>3</v>
      </c>
      <c r="HN786" t="s">
        <v>176</v>
      </c>
      <c r="HO786" t="s">
        <v>177</v>
      </c>
      <c r="HP786" t="s">
        <v>174</v>
      </c>
      <c r="HQ786" t="s">
        <v>174</v>
      </c>
      <c r="IK786">
        <v>0</v>
      </c>
    </row>
    <row r="787" spans="1:255" x14ac:dyDescent="0.2">
      <c r="A787" s="2">
        <v>18</v>
      </c>
      <c r="B787" s="2">
        <v>1</v>
      </c>
      <c r="C787" s="2">
        <v>1321</v>
      </c>
      <c r="D787" s="2"/>
      <c r="E787" s="2" t="s">
        <v>844</v>
      </c>
      <c r="F787" s="2" t="s">
        <v>845</v>
      </c>
      <c r="G787" s="2" t="s">
        <v>846</v>
      </c>
      <c r="H787" s="2" t="s">
        <v>143</v>
      </c>
      <c r="I787" s="2">
        <f>I785*J787</f>
        <v>-26.8</v>
      </c>
      <c r="J787" s="2">
        <v>-13.4</v>
      </c>
      <c r="K787" s="2">
        <v>-13.4</v>
      </c>
      <c r="L787" s="2"/>
      <c r="M787" s="2"/>
      <c r="N787" s="2"/>
      <c r="O787" s="2">
        <f>ROUND(CP787,2)</f>
        <v>-1999.01</v>
      </c>
      <c r="P787" s="2">
        <f>ROUND(CQ787*I787,2)</f>
        <v>-1999.01</v>
      </c>
      <c r="Q787" s="2">
        <f>ROUND(CR787*I787,2)</f>
        <v>0</v>
      </c>
      <c r="R787" s="2">
        <f>ROUND(CS787*I787,2)</f>
        <v>0</v>
      </c>
      <c r="S787" s="2">
        <f>ROUND(CT787*I787,2)</f>
        <v>0</v>
      </c>
      <c r="T787" s="2">
        <f>ROUND(CU787*I787,2)</f>
        <v>0</v>
      </c>
      <c r="U787" s="2">
        <f t="shared" si="490"/>
        <v>0</v>
      </c>
      <c r="V787" s="2">
        <f t="shared" si="491"/>
        <v>0</v>
      </c>
      <c r="W787" s="2">
        <f>ROUND(CX787*I787,2)</f>
        <v>0</v>
      </c>
      <c r="X787" s="2">
        <f>ROUND(CY787,2)</f>
        <v>0</v>
      </c>
      <c r="Y787" s="2">
        <f>ROUND(CZ787,2)</f>
        <v>0</v>
      </c>
      <c r="Z787" s="2"/>
      <c r="AA787" s="2">
        <v>53551706</v>
      </c>
      <c r="AB787" s="2">
        <f t="shared" si="492"/>
        <v>74.59</v>
      </c>
      <c r="AC787" s="2">
        <f t="shared" si="493"/>
        <v>74.59</v>
      </c>
      <c r="AD787" s="2">
        <f>ROUND((((ET787)-(EU787))+AE787),2)</f>
        <v>0</v>
      </c>
      <c r="AE787" s="2">
        <f t="shared" ref="AE787:AF790" si="511">ROUND((EU787),2)</f>
        <v>0</v>
      </c>
      <c r="AF787" s="2">
        <f t="shared" si="511"/>
        <v>0</v>
      </c>
      <c r="AG787" s="2">
        <f t="shared" si="494"/>
        <v>0</v>
      </c>
      <c r="AH787" s="2">
        <f t="shared" ref="AH787:AI790" si="512">(EW787)</f>
        <v>0</v>
      </c>
      <c r="AI787" s="2">
        <f t="shared" si="512"/>
        <v>0</v>
      </c>
      <c r="AJ787" s="2">
        <f t="shared" si="495"/>
        <v>0</v>
      </c>
      <c r="AK787" s="2">
        <v>74.59</v>
      </c>
      <c r="AL787" s="2">
        <v>74.59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116</v>
      </c>
      <c r="AU787" s="2">
        <v>80</v>
      </c>
      <c r="AV787" s="2">
        <v>1</v>
      </c>
      <c r="AW787" s="2">
        <v>1</v>
      </c>
      <c r="AX787" s="2"/>
      <c r="AY787" s="2"/>
      <c r="AZ787" s="2">
        <v>1</v>
      </c>
      <c r="BA787" s="2">
        <v>1</v>
      </c>
      <c r="BB787" s="2">
        <v>1</v>
      </c>
      <c r="BC787" s="2">
        <v>1</v>
      </c>
      <c r="BD787" s="2" t="s">
        <v>3</v>
      </c>
      <c r="BE787" s="2" t="s">
        <v>3</v>
      </c>
      <c r="BF787" s="2" t="s">
        <v>3</v>
      </c>
      <c r="BG787" s="2" t="s">
        <v>3</v>
      </c>
      <c r="BH787" s="2">
        <v>3</v>
      </c>
      <c r="BI787" s="2">
        <v>1</v>
      </c>
      <c r="BJ787" s="2" t="s">
        <v>847</v>
      </c>
      <c r="BK787" s="2"/>
      <c r="BL787" s="2"/>
      <c r="BM787" s="2">
        <v>7005</v>
      </c>
      <c r="BN787" s="2">
        <v>0</v>
      </c>
      <c r="BO787" s="2" t="s">
        <v>3</v>
      </c>
      <c r="BP787" s="2">
        <v>0</v>
      </c>
      <c r="BQ787" s="2">
        <v>2</v>
      </c>
      <c r="BR787" s="2">
        <v>1</v>
      </c>
      <c r="BS787" s="2">
        <v>1</v>
      </c>
      <c r="BT787" s="2">
        <v>1</v>
      </c>
      <c r="BU787" s="2">
        <v>1</v>
      </c>
      <c r="BV787" s="2">
        <v>1</v>
      </c>
      <c r="BW787" s="2">
        <v>1</v>
      </c>
      <c r="BX787" s="2">
        <v>1</v>
      </c>
      <c r="BY787" s="2" t="s">
        <v>3</v>
      </c>
      <c r="BZ787" s="2">
        <v>116</v>
      </c>
      <c r="CA787" s="2">
        <v>80</v>
      </c>
      <c r="CB787" s="2" t="s">
        <v>3</v>
      </c>
      <c r="CC787" s="2"/>
      <c r="CD787" s="2"/>
      <c r="CE787" s="2">
        <v>0</v>
      </c>
      <c r="CF787" s="2">
        <v>0</v>
      </c>
      <c r="CG787" s="2">
        <v>0</v>
      </c>
      <c r="CH787" s="2"/>
      <c r="CI787" s="2"/>
      <c r="CJ787" s="2"/>
      <c r="CK787" s="2"/>
      <c r="CL787" s="2"/>
      <c r="CM787" s="2">
        <v>0</v>
      </c>
      <c r="CN787" s="2" t="s">
        <v>3</v>
      </c>
      <c r="CO787" s="2">
        <v>0</v>
      </c>
      <c r="CP787" s="2">
        <f t="shared" si="496"/>
        <v>-1999.01</v>
      </c>
      <c r="CQ787" s="2">
        <f t="shared" si="497"/>
        <v>74.59</v>
      </c>
      <c r="CR787" s="2">
        <f t="shared" si="498"/>
        <v>0</v>
      </c>
      <c r="CS787" s="2">
        <f t="shared" si="499"/>
        <v>0</v>
      </c>
      <c r="CT787" s="2">
        <f t="shared" si="500"/>
        <v>0</v>
      </c>
      <c r="CU787" s="2">
        <f t="shared" si="501"/>
        <v>0</v>
      </c>
      <c r="CV787" s="2">
        <f t="shared" si="502"/>
        <v>0</v>
      </c>
      <c r="CW787" s="2">
        <f t="shared" si="503"/>
        <v>0</v>
      </c>
      <c r="CX787" s="2">
        <f t="shared" si="504"/>
        <v>0</v>
      </c>
      <c r="CY787" s="2">
        <f t="shared" si="505"/>
        <v>0</v>
      </c>
      <c r="CZ787" s="2">
        <f t="shared" si="506"/>
        <v>0</v>
      </c>
      <c r="DA787" s="2"/>
      <c r="DB787" s="2"/>
      <c r="DC787" s="2" t="s">
        <v>3</v>
      </c>
      <c r="DD787" s="2" t="s">
        <v>3</v>
      </c>
      <c r="DE787" s="2" t="s">
        <v>3</v>
      </c>
      <c r="DF787" s="2" t="s">
        <v>3</v>
      </c>
      <c r="DG787" s="2" t="s">
        <v>3</v>
      </c>
      <c r="DH787" s="2" t="s">
        <v>3</v>
      </c>
      <c r="DI787" s="2" t="s">
        <v>3</v>
      </c>
      <c r="DJ787" s="2" t="s">
        <v>3</v>
      </c>
      <c r="DK787" s="2" t="s">
        <v>3</v>
      </c>
      <c r="DL787" s="2" t="s">
        <v>3</v>
      </c>
      <c r="DM787" s="2" t="s">
        <v>3</v>
      </c>
      <c r="DN787" s="2">
        <v>0</v>
      </c>
      <c r="DO787" s="2">
        <v>0</v>
      </c>
      <c r="DP787" s="2">
        <v>1</v>
      </c>
      <c r="DQ787" s="2">
        <v>1</v>
      </c>
      <c r="DR787" s="2"/>
      <c r="DS787" s="2"/>
      <c r="DT787" s="2"/>
      <c r="DU787" s="2">
        <v>1009</v>
      </c>
      <c r="DV787" s="2" t="s">
        <v>143</v>
      </c>
      <c r="DW787" s="2" t="s">
        <v>143</v>
      </c>
      <c r="DX787" s="2">
        <v>1</v>
      </c>
      <c r="DY787" s="2"/>
      <c r="DZ787" s="2" t="s">
        <v>3</v>
      </c>
      <c r="EA787" s="2" t="s">
        <v>3</v>
      </c>
      <c r="EB787" s="2" t="s">
        <v>3</v>
      </c>
      <c r="EC787" s="2" t="s">
        <v>3</v>
      </c>
      <c r="ED787" s="2"/>
      <c r="EE787" s="2">
        <v>53551097</v>
      </c>
      <c r="EF787" s="2">
        <v>2</v>
      </c>
      <c r="EG787" s="2" t="s">
        <v>38</v>
      </c>
      <c r="EH787" s="2">
        <v>7</v>
      </c>
      <c r="EI787" s="2" t="s">
        <v>173</v>
      </c>
      <c r="EJ787" s="2">
        <v>1</v>
      </c>
      <c r="EK787" s="2">
        <v>7005</v>
      </c>
      <c r="EL787" s="2" t="s">
        <v>174</v>
      </c>
      <c r="EM787" s="2" t="s">
        <v>175</v>
      </c>
      <c r="EN787" s="2"/>
      <c r="EO787" s="2" t="s">
        <v>3</v>
      </c>
      <c r="EP787" s="2"/>
      <c r="EQ787" s="2">
        <v>32768</v>
      </c>
      <c r="ER787" s="2">
        <v>74.59</v>
      </c>
      <c r="ES787" s="2">
        <v>74.59</v>
      </c>
      <c r="ET787" s="2">
        <v>0</v>
      </c>
      <c r="EU787" s="2">
        <v>0</v>
      </c>
      <c r="EV787" s="2">
        <v>0</v>
      </c>
      <c r="EW787" s="2">
        <v>0</v>
      </c>
      <c r="EX787" s="2">
        <v>0</v>
      </c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>
        <v>0</v>
      </c>
      <c r="FR787" s="2">
        <f>ROUND(IF(AND(BH787=3,BI787=3),P787,0),2)</f>
        <v>0</v>
      </c>
      <c r="FS787" s="2">
        <v>0</v>
      </c>
      <c r="FT787" s="2"/>
      <c r="FU787" s="2"/>
      <c r="FV787" s="2"/>
      <c r="FW787" s="2"/>
      <c r="FX787" s="2">
        <v>116</v>
      </c>
      <c r="FY787" s="2">
        <v>80</v>
      </c>
      <c r="FZ787" s="2"/>
      <c r="GA787" s="2" t="s">
        <v>3</v>
      </c>
      <c r="GB787" s="2"/>
      <c r="GC787" s="2"/>
      <c r="GD787" s="2">
        <v>1</v>
      </c>
      <c r="GE787" s="2"/>
      <c r="GF787" s="2">
        <v>-1839360142</v>
      </c>
      <c r="GG787" s="2">
        <v>2</v>
      </c>
      <c r="GH787" s="2">
        <v>1</v>
      </c>
      <c r="GI787" s="2">
        <v>-2</v>
      </c>
      <c r="GJ787" s="2">
        <v>0</v>
      </c>
      <c r="GK787" s="2">
        <v>0</v>
      </c>
      <c r="GL787" s="2">
        <f>ROUND(IF(AND(BH787=3,BI787=3,FS787&lt;&gt;0),P787,0),2)</f>
        <v>0</v>
      </c>
      <c r="GM787" s="2">
        <f>ROUND(O787+X787+Y787,2)+GX787</f>
        <v>-1999.01</v>
      </c>
      <c r="GN787" s="2">
        <f>IF(OR(BI787=0,BI787=1),ROUND(O787+X787+Y787,2),0)</f>
        <v>-1999.01</v>
      </c>
      <c r="GO787" s="2">
        <f>IF(BI787=2,ROUND(O787+X787+Y787,2),0)</f>
        <v>0</v>
      </c>
      <c r="GP787" s="2">
        <f>IF(BI787=4,ROUND(O787+X787+Y787,2)+GX787,0)</f>
        <v>0</v>
      </c>
      <c r="GQ787" s="2"/>
      <c r="GR787" s="2">
        <v>0</v>
      </c>
      <c r="GS787" s="2">
        <v>0</v>
      </c>
      <c r="GT787" s="2">
        <v>0</v>
      </c>
      <c r="GU787" s="2" t="s">
        <v>3</v>
      </c>
      <c r="GV787" s="2">
        <f t="shared" si="507"/>
        <v>0</v>
      </c>
      <c r="GW787" s="2">
        <v>1</v>
      </c>
      <c r="GX787" s="2">
        <f>ROUND(HC787*I787,2)</f>
        <v>0</v>
      </c>
      <c r="GY787" s="2"/>
      <c r="GZ787" s="2"/>
      <c r="HA787" s="2">
        <v>0</v>
      </c>
      <c r="HB787" s="2">
        <v>0</v>
      </c>
      <c r="HC787" s="2">
        <f t="shared" si="508"/>
        <v>0</v>
      </c>
      <c r="HD787" s="2"/>
      <c r="HE787" s="2" t="s">
        <v>3</v>
      </c>
      <c r="HF787" s="2" t="s">
        <v>3</v>
      </c>
      <c r="HG787" s="2"/>
      <c r="HH787" s="2"/>
      <c r="HI787" s="2"/>
      <c r="HJ787" s="2"/>
      <c r="HK787" s="2"/>
      <c r="HL787" s="2"/>
      <c r="HM787" s="2" t="s">
        <v>3</v>
      </c>
      <c r="HN787" s="2" t="s">
        <v>176</v>
      </c>
      <c r="HO787" s="2" t="s">
        <v>177</v>
      </c>
      <c r="HP787" s="2" t="s">
        <v>174</v>
      </c>
      <c r="HQ787" s="2" t="s">
        <v>174</v>
      </c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>
        <v>0</v>
      </c>
      <c r="IL787" s="2"/>
      <c r="IM787" s="2"/>
      <c r="IN787" s="2"/>
      <c r="IO787" s="2"/>
      <c r="IP787" s="2"/>
      <c r="IQ787" s="2"/>
      <c r="IR787" s="2"/>
      <c r="IS787" s="2"/>
      <c r="IT787" s="2"/>
      <c r="IU787" s="2"/>
    </row>
    <row r="788" spans="1:255" x14ac:dyDescent="0.2">
      <c r="A788">
        <v>18</v>
      </c>
      <c r="B788">
        <v>1</v>
      </c>
      <c r="C788">
        <v>1329</v>
      </c>
      <c r="E788" t="s">
        <v>844</v>
      </c>
      <c r="F788" t="s">
        <v>845</v>
      </c>
      <c r="G788" t="s">
        <v>846</v>
      </c>
      <c r="H788" t="s">
        <v>143</v>
      </c>
      <c r="I788">
        <f>I786*J788</f>
        <v>-26.8</v>
      </c>
      <c r="J788">
        <v>-13.4</v>
      </c>
      <c r="K788">
        <v>-13.4</v>
      </c>
      <c r="O788">
        <f>ROUND(CP788,0)</f>
        <v>-6417</v>
      </c>
      <c r="P788">
        <f>ROUND(CQ788*I788,0)</f>
        <v>-6417</v>
      </c>
      <c r="Q788">
        <f>ROUND(CR788*I788,0)</f>
        <v>0</v>
      </c>
      <c r="R788">
        <f>ROUND(CS788*I788,0)</f>
        <v>0</v>
      </c>
      <c r="S788">
        <f>ROUND(CT788*I788,0)</f>
        <v>0</v>
      </c>
      <c r="T788">
        <f>ROUND(CU788*I788,0)</f>
        <v>0</v>
      </c>
      <c r="U788">
        <f t="shared" si="490"/>
        <v>0</v>
      </c>
      <c r="V788">
        <f t="shared" si="491"/>
        <v>0</v>
      </c>
      <c r="W788">
        <f>ROUND(CX788*I788,0)</f>
        <v>0</v>
      </c>
      <c r="X788">
        <f>ROUND(CY788,0)</f>
        <v>0</v>
      </c>
      <c r="Y788">
        <f>ROUND(CZ788,0)</f>
        <v>0</v>
      </c>
      <c r="AA788">
        <v>53551707</v>
      </c>
      <c r="AB788">
        <f t="shared" si="492"/>
        <v>74.59</v>
      </c>
      <c r="AC788">
        <f t="shared" si="493"/>
        <v>74.59</v>
      </c>
      <c r="AD788">
        <f>ROUND((((ET788)-(EU788))+AE788),2)</f>
        <v>0</v>
      </c>
      <c r="AE788">
        <f t="shared" si="511"/>
        <v>0</v>
      </c>
      <c r="AF788">
        <f t="shared" si="511"/>
        <v>0</v>
      </c>
      <c r="AG788">
        <f t="shared" si="494"/>
        <v>0</v>
      </c>
      <c r="AH788">
        <f t="shared" si="512"/>
        <v>0</v>
      </c>
      <c r="AI788">
        <f t="shared" si="512"/>
        <v>0</v>
      </c>
      <c r="AJ788">
        <f t="shared" si="495"/>
        <v>0</v>
      </c>
      <c r="AK788">
        <v>74.59</v>
      </c>
      <c r="AL788">
        <v>74.59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116</v>
      </c>
      <c r="AU788">
        <v>80</v>
      </c>
      <c r="AV788">
        <v>1</v>
      </c>
      <c r="AW788">
        <v>1</v>
      </c>
      <c r="AZ788">
        <v>1</v>
      </c>
      <c r="BA788">
        <v>1</v>
      </c>
      <c r="BB788">
        <v>1</v>
      </c>
      <c r="BC788">
        <v>3.21</v>
      </c>
      <c r="BD788" t="s">
        <v>3</v>
      </c>
      <c r="BE788" t="s">
        <v>3</v>
      </c>
      <c r="BF788" t="s">
        <v>3</v>
      </c>
      <c r="BG788" t="s">
        <v>3</v>
      </c>
      <c r="BH788">
        <v>3</v>
      </c>
      <c r="BI788">
        <v>1</v>
      </c>
      <c r="BJ788" t="s">
        <v>847</v>
      </c>
      <c r="BM788">
        <v>7005</v>
      </c>
      <c r="BN788">
        <v>0</v>
      </c>
      <c r="BO788" t="s">
        <v>845</v>
      </c>
      <c r="BP788">
        <v>1</v>
      </c>
      <c r="BQ788">
        <v>2</v>
      </c>
      <c r="BR788">
        <v>1</v>
      </c>
      <c r="BS788">
        <v>1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116</v>
      </c>
      <c r="CA788">
        <v>80</v>
      </c>
      <c r="CB788" t="s">
        <v>3</v>
      </c>
      <c r="CE788">
        <v>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496"/>
        <v>-6417</v>
      </c>
      <c r="CQ788">
        <f t="shared" si="497"/>
        <v>239.43389999999999</v>
      </c>
      <c r="CR788">
        <f t="shared" si="498"/>
        <v>0</v>
      </c>
      <c r="CS788">
        <f t="shared" si="499"/>
        <v>0</v>
      </c>
      <c r="CT788">
        <f t="shared" si="500"/>
        <v>0</v>
      </c>
      <c r="CU788">
        <f t="shared" si="501"/>
        <v>0</v>
      </c>
      <c r="CV788">
        <f t="shared" si="502"/>
        <v>0</v>
      </c>
      <c r="CW788">
        <f t="shared" si="503"/>
        <v>0</v>
      </c>
      <c r="CX788">
        <f t="shared" si="504"/>
        <v>0</v>
      </c>
      <c r="CY788">
        <f t="shared" si="505"/>
        <v>0</v>
      </c>
      <c r="CZ788">
        <f t="shared" si="506"/>
        <v>0</v>
      </c>
      <c r="DC788" t="s">
        <v>3</v>
      </c>
      <c r="DD788" t="s">
        <v>3</v>
      </c>
      <c r="DE788" t="s">
        <v>3</v>
      </c>
      <c r="DF788" t="s">
        <v>3</v>
      </c>
      <c r="DG788" t="s">
        <v>3</v>
      </c>
      <c r="DH788" t="s">
        <v>3</v>
      </c>
      <c r="DI788" t="s">
        <v>3</v>
      </c>
      <c r="DJ788" t="s">
        <v>3</v>
      </c>
      <c r="DK788" t="s">
        <v>3</v>
      </c>
      <c r="DL788" t="s">
        <v>3</v>
      </c>
      <c r="DM788" t="s">
        <v>3</v>
      </c>
      <c r="DN788">
        <v>0</v>
      </c>
      <c r="DO788">
        <v>0</v>
      </c>
      <c r="DP788">
        <v>1</v>
      </c>
      <c r="DQ788">
        <v>1</v>
      </c>
      <c r="DU788">
        <v>1009</v>
      </c>
      <c r="DV788" t="s">
        <v>143</v>
      </c>
      <c r="DW788" t="s">
        <v>143</v>
      </c>
      <c r="DX788">
        <v>1</v>
      </c>
      <c r="DZ788" t="s">
        <v>3</v>
      </c>
      <c r="EA788" t="s">
        <v>3</v>
      </c>
      <c r="EB788" t="s">
        <v>3</v>
      </c>
      <c r="EC788" t="s">
        <v>3</v>
      </c>
      <c r="EE788">
        <v>53551097</v>
      </c>
      <c r="EF788">
        <v>2</v>
      </c>
      <c r="EG788" t="s">
        <v>38</v>
      </c>
      <c r="EH788">
        <v>7</v>
      </c>
      <c r="EI788" t="s">
        <v>173</v>
      </c>
      <c r="EJ788">
        <v>1</v>
      </c>
      <c r="EK788">
        <v>7005</v>
      </c>
      <c r="EL788" t="s">
        <v>174</v>
      </c>
      <c r="EM788" t="s">
        <v>175</v>
      </c>
      <c r="EO788" t="s">
        <v>3</v>
      </c>
      <c r="EQ788">
        <v>32768</v>
      </c>
      <c r="ER788">
        <v>74.59</v>
      </c>
      <c r="ES788">
        <v>74.59</v>
      </c>
      <c r="ET788">
        <v>0</v>
      </c>
      <c r="EU788">
        <v>0</v>
      </c>
      <c r="EV788">
        <v>0</v>
      </c>
      <c r="EW788">
        <v>0</v>
      </c>
      <c r="EX788">
        <v>0</v>
      </c>
      <c r="FQ788">
        <v>0</v>
      </c>
      <c r="FR788">
        <f>ROUND(IF(AND(BH788=3,BI788=3),P788,0),0)</f>
        <v>0</v>
      </c>
      <c r="FS788">
        <v>0</v>
      </c>
      <c r="FX788">
        <v>116</v>
      </c>
      <c r="FY788">
        <v>80</v>
      </c>
      <c r="GA788" t="s">
        <v>3</v>
      </c>
      <c r="GD788">
        <v>1</v>
      </c>
      <c r="GF788">
        <v>-1839360142</v>
      </c>
      <c r="GG788">
        <v>2</v>
      </c>
      <c r="GH788">
        <v>1</v>
      </c>
      <c r="GI788">
        <v>2</v>
      </c>
      <c r="GJ788">
        <v>0</v>
      </c>
      <c r="GK788">
        <v>0</v>
      </c>
      <c r="GL788">
        <f>ROUND(IF(AND(BH788=3,BI788=3,FS788&lt;&gt;0),P788,0),0)</f>
        <v>0</v>
      </c>
      <c r="GM788">
        <f>ROUND(O788+X788+Y788,0)+GX788</f>
        <v>-6417</v>
      </c>
      <c r="GN788">
        <f>IF(OR(BI788=0,BI788=1),ROUND(O788+X788+Y788,0),0)</f>
        <v>-6417</v>
      </c>
      <c r="GO788">
        <f>IF(BI788=2,ROUND(O788+X788+Y788,0),0)</f>
        <v>0</v>
      </c>
      <c r="GP788">
        <f>IF(BI788=4,ROUND(O788+X788+Y788,0)+GX788,0)</f>
        <v>0</v>
      </c>
      <c r="GR788">
        <v>0</v>
      </c>
      <c r="GS788">
        <v>3</v>
      </c>
      <c r="GT788">
        <v>0</v>
      </c>
      <c r="GU788" t="s">
        <v>3</v>
      </c>
      <c r="GV788">
        <f t="shared" si="507"/>
        <v>0</v>
      </c>
      <c r="GW788">
        <v>1</v>
      </c>
      <c r="GX788">
        <f>ROUND(HC788*I788,0)</f>
        <v>0</v>
      </c>
      <c r="HA788">
        <v>0</v>
      </c>
      <c r="HB788">
        <v>0</v>
      </c>
      <c r="HC788">
        <f t="shared" si="508"/>
        <v>0</v>
      </c>
      <c r="HE788" t="s">
        <v>3</v>
      </c>
      <c r="HF788" t="s">
        <v>3</v>
      </c>
      <c r="HM788" t="s">
        <v>3</v>
      </c>
      <c r="HN788" t="s">
        <v>176</v>
      </c>
      <c r="HO788" t="s">
        <v>177</v>
      </c>
      <c r="HP788" t="s">
        <v>174</v>
      </c>
      <c r="HQ788" t="s">
        <v>174</v>
      </c>
      <c r="IK788">
        <v>0</v>
      </c>
    </row>
    <row r="789" spans="1:255" x14ac:dyDescent="0.2">
      <c r="A789" s="2">
        <v>18</v>
      </c>
      <c r="B789" s="2">
        <v>1</v>
      </c>
      <c r="C789" s="2">
        <v>1322</v>
      </c>
      <c r="D789" s="2"/>
      <c r="E789" s="2" t="s">
        <v>848</v>
      </c>
      <c r="F789" s="2" t="s">
        <v>849</v>
      </c>
      <c r="G789" s="2" t="s">
        <v>850</v>
      </c>
      <c r="H789" s="2" t="s">
        <v>160</v>
      </c>
      <c r="I789" s="2">
        <f>I785*J789</f>
        <v>400</v>
      </c>
      <c r="J789" s="2">
        <v>200</v>
      </c>
      <c r="K789" s="2">
        <v>200</v>
      </c>
      <c r="L789" s="2"/>
      <c r="M789" s="2"/>
      <c r="N789" s="2"/>
      <c r="O789" s="2">
        <f>ROUND(CP789,2)</f>
        <v>29120</v>
      </c>
      <c r="P789" s="2">
        <f>ROUND(CQ789*I789,2)</f>
        <v>29120</v>
      </c>
      <c r="Q789" s="2">
        <f>ROUND(CR789*I789,2)</f>
        <v>0</v>
      </c>
      <c r="R789" s="2">
        <f>ROUND(CS789*I789,2)</f>
        <v>0</v>
      </c>
      <c r="S789" s="2">
        <f>ROUND(CT789*I789,2)</f>
        <v>0</v>
      </c>
      <c r="T789" s="2">
        <f>ROUND(CU789*I789,2)</f>
        <v>0</v>
      </c>
      <c r="U789" s="2">
        <f t="shared" si="490"/>
        <v>0</v>
      </c>
      <c r="V789" s="2">
        <f t="shared" si="491"/>
        <v>0</v>
      </c>
      <c r="W789" s="2">
        <f>ROUND(CX789*I789,2)</f>
        <v>16</v>
      </c>
      <c r="X789" s="2">
        <f>ROUND(CY789,2)</f>
        <v>0</v>
      </c>
      <c r="Y789" s="2">
        <f>ROUND(CZ789,2)</f>
        <v>0</v>
      </c>
      <c r="Z789" s="2"/>
      <c r="AA789" s="2">
        <v>53551706</v>
      </c>
      <c r="AB789" s="2">
        <f t="shared" si="492"/>
        <v>72.8</v>
      </c>
      <c r="AC789" s="2">
        <f t="shared" si="493"/>
        <v>72.8</v>
      </c>
      <c r="AD789" s="2">
        <f>ROUND((((ET789)-(EU789))+AE789),2)</f>
        <v>0</v>
      </c>
      <c r="AE789" s="2">
        <f t="shared" si="511"/>
        <v>0</v>
      </c>
      <c r="AF789" s="2">
        <f t="shared" si="511"/>
        <v>0</v>
      </c>
      <c r="AG789" s="2">
        <f t="shared" si="494"/>
        <v>0</v>
      </c>
      <c r="AH789" s="2">
        <f t="shared" si="512"/>
        <v>0</v>
      </c>
      <c r="AI789" s="2">
        <f t="shared" si="512"/>
        <v>0</v>
      </c>
      <c r="AJ789" s="2">
        <f t="shared" si="495"/>
        <v>0.04</v>
      </c>
      <c r="AK789" s="2">
        <v>72.8</v>
      </c>
      <c r="AL789" s="2">
        <v>72.8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0.04</v>
      </c>
      <c r="AT789" s="2">
        <v>116</v>
      </c>
      <c r="AU789" s="2">
        <v>80</v>
      </c>
      <c r="AV789" s="2">
        <v>1</v>
      </c>
      <c r="AW789" s="2">
        <v>1</v>
      </c>
      <c r="AX789" s="2"/>
      <c r="AY789" s="2"/>
      <c r="AZ789" s="2">
        <v>1</v>
      </c>
      <c r="BA789" s="2">
        <v>1</v>
      </c>
      <c r="BB789" s="2">
        <v>1</v>
      </c>
      <c r="BC789" s="2">
        <v>1</v>
      </c>
      <c r="BD789" s="2" t="s">
        <v>3</v>
      </c>
      <c r="BE789" s="2" t="s">
        <v>3</v>
      </c>
      <c r="BF789" s="2" t="s">
        <v>3</v>
      </c>
      <c r="BG789" s="2" t="s">
        <v>3</v>
      </c>
      <c r="BH789" s="2">
        <v>3</v>
      </c>
      <c r="BI789" s="2">
        <v>1</v>
      </c>
      <c r="BJ789" s="2" t="s">
        <v>851</v>
      </c>
      <c r="BK789" s="2"/>
      <c r="BL789" s="2"/>
      <c r="BM789" s="2">
        <v>7005</v>
      </c>
      <c r="BN789" s="2">
        <v>0</v>
      </c>
      <c r="BO789" s="2" t="s">
        <v>3</v>
      </c>
      <c r="BP789" s="2">
        <v>0</v>
      </c>
      <c r="BQ789" s="2">
        <v>2</v>
      </c>
      <c r="BR789" s="2">
        <v>0</v>
      </c>
      <c r="BS789" s="2">
        <v>1</v>
      </c>
      <c r="BT789" s="2">
        <v>1</v>
      </c>
      <c r="BU789" s="2">
        <v>1</v>
      </c>
      <c r="BV789" s="2">
        <v>1</v>
      </c>
      <c r="BW789" s="2">
        <v>1</v>
      </c>
      <c r="BX789" s="2">
        <v>1</v>
      </c>
      <c r="BY789" s="2" t="s">
        <v>3</v>
      </c>
      <c r="BZ789" s="2">
        <v>116</v>
      </c>
      <c r="CA789" s="2">
        <v>80</v>
      </c>
      <c r="CB789" s="2" t="s">
        <v>3</v>
      </c>
      <c r="CC789" s="2"/>
      <c r="CD789" s="2"/>
      <c r="CE789" s="2">
        <v>0</v>
      </c>
      <c r="CF789" s="2">
        <v>0</v>
      </c>
      <c r="CG789" s="2">
        <v>0</v>
      </c>
      <c r="CH789" s="2"/>
      <c r="CI789" s="2"/>
      <c r="CJ789" s="2"/>
      <c r="CK789" s="2"/>
      <c r="CL789" s="2"/>
      <c r="CM789" s="2">
        <v>0</v>
      </c>
      <c r="CN789" s="2" t="s">
        <v>3</v>
      </c>
      <c r="CO789" s="2">
        <v>0</v>
      </c>
      <c r="CP789" s="2">
        <f t="shared" si="496"/>
        <v>29120</v>
      </c>
      <c r="CQ789" s="2">
        <f t="shared" si="497"/>
        <v>72.8</v>
      </c>
      <c r="CR789" s="2">
        <f t="shared" si="498"/>
        <v>0</v>
      </c>
      <c r="CS789" s="2">
        <f t="shared" si="499"/>
        <v>0</v>
      </c>
      <c r="CT789" s="2">
        <f t="shared" si="500"/>
        <v>0</v>
      </c>
      <c r="CU789" s="2">
        <f t="shared" si="501"/>
        <v>0</v>
      </c>
      <c r="CV789" s="2">
        <f t="shared" si="502"/>
        <v>0</v>
      </c>
      <c r="CW789" s="2">
        <f t="shared" si="503"/>
        <v>0</v>
      </c>
      <c r="CX789" s="2">
        <f t="shared" si="504"/>
        <v>0.04</v>
      </c>
      <c r="CY789" s="2">
        <f t="shared" si="505"/>
        <v>0</v>
      </c>
      <c r="CZ789" s="2">
        <f t="shared" si="506"/>
        <v>0</v>
      </c>
      <c r="DA789" s="2"/>
      <c r="DB789" s="2"/>
      <c r="DC789" s="2" t="s">
        <v>3</v>
      </c>
      <c r="DD789" s="2" t="s">
        <v>3</v>
      </c>
      <c r="DE789" s="2" t="s">
        <v>3</v>
      </c>
      <c r="DF789" s="2" t="s">
        <v>3</v>
      </c>
      <c r="DG789" s="2" t="s">
        <v>3</v>
      </c>
      <c r="DH789" s="2" t="s">
        <v>3</v>
      </c>
      <c r="DI789" s="2" t="s">
        <v>3</v>
      </c>
      <c r="DJ789" s="2" t="s">
        <v>3</v>
      </c>
      <c r="DK789" s="2" t="s">
        <v>3</v>
      </c>
      <c r="DL789" s="2" t="s">
        <v>3</v>
      </c>
      <c r="DM789" s="2" t="s">
        <v>3</v>
      </c>
      <c r="DN789" s="2">
        <v>0</v>
      </c>
      <c r="DO789" s="2">
        <v>0</v>
      </c>
      <c r="DP789" s="2">
        <v>1</v>
      </c>
      <c r="DQ789" s="2">
        <v>1</v>
      </c>
      <c r="DR789" s="2"/>
      <c r="DS789" s="2"/>
      <c r="DT789" s="2"/>
      <c r="DU789" s="2">
        <v>1010</v>
      </c>
      <c r="DV789" s="2" t="s">
        <v>160</v>
      </c>
      <c r="DW789" s="2" t="s">
        <v>160</v>
      </c>
      <c r="DX789" s="2">
        <v>1</v>
      </c>
      <c r="DY789" s="2"/>
      <c r="DZ789" s="2" t="s">
        <v>3</v>
      </c>
      <c r="EA789" s="2" t="s">
        <v>3</v>
      </c>
      <c r="EB789" s="2" t="s">
        <v>3</v>
      </c>
      <c r="EC789" s="2" t="s">
        <v>3</v>
      </c>
      <c r="ED789" s="2"/>
      <c r="EE789" s="2">
        <v>53551097</v>
      </c>
      <c r="EF789" s="2">
        <v>2</v>
      </c>
      <c r="EG789" s="2" t="s">
        <v>38</v>
      </c>
      <c r="EH789" s="2">
        <v>7</v>
      </c>
      <c r="EI789" s="2" t="s">
        <v>173</v>
      </c>
      <c r="EJ789" s="2">
        <v>1</v>
      </c>
      <c r="EK789" s="2">
        <v>7005</v>
      </c>
      <c r="EL789" s="2" t="s">
        <v>174</v>
      </c>
      <c r="EM789" s="2" t="s">
        <v>175</v>
      </c>
      <c r="EN789" s="2"/>
      <c r="EO789" s="2" t="s">
        <v>3</v>
      </c>
      <c r="EP789" s="2"/>
      <c r="EQ789" s="2">
        <v>0</v>
      </c>
      <c r="ER789" s="2">
        <v>72.8</v>
      </c>
      <c r="ES789" s="2">
        <v>72.8</v>
      </c>
      <c r="ET789" s="2">
        <v>0</v>
      </c>
      <c r="EU789" s="2">
        <v>0</v>
      </c>
      <c r="EV789" s="2">
        <v>0</v>
      </c>
      <c r="EW789" s="2">
        <v>0</v>
      </c>
      <c r="EX789" s="2">
        <v>0</v>
      </c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>
        <v>0</v>
      </c>
      <c r="FR789" s="2">
        <f>ROUND(IF(AND(BH789=3,BI789=3),P789,0),2)</f>
        <v>0</v>
      </c>
      <c r="FS789" s="2">
        <v>0</v>
      </c>
      <c r="FT789" s="2"/>
      <c r="FU789" s="2"/>
      <c r="FV789" s="2"/>
      <c r="FW789" s="2"/>
      <c r="FX789" s="2">
        <v>116</v>
      </c>
      <c r="FY789" s="2">
        <v>80</v>
      </c>
      <c r="FZ789" s="2"/>
      <c r="GA789" s="2" t="s">
        <v>3</v>
      </c>
      <c r="GB789" s="2"/>
      <c r="GC789" s="2"/>
      <c r="GD789" s="2">
        <v>1</v>
      </c>
      <c r="GE789" s="2"/>
      <c r="GF789" s="2">
        <v>-805328539</v>
      </c>
      <c r="GG789" s="2">
        <v>2</v>
      </c>
      <c r="GH789" s="2">
        <v>1</v>
      </c>
      <c r="GI789" s="2">
        <v>-2</v>
      </c>
      <c r="GJ789" s="2">
        <v>0</v>
      </c>
      <c r="GK789" s="2">
        <v>0</v>
      </c>
      <c r="GL789" s="2">
        <f>ROUND(IF(AND(BH789=3,BI789=3,FS789&lt;&gt;0),P789,0),2)</f>
        <v>0</v>
      </c>
      <c r="GM789" s="2">
        <f>ROUND(O789+X789+Y789,2)+GX789</f>
        <v>29120</v>
      </c>
      <c r="GN789" s="2">
        <f>IF(OR(BI789=0,BI789=1),ROUND(O789+X789+Y789,2),0)</f>
        <v>29120</v>
      </c>
      <c r="GO789" s="2">
        <f>IF(BI789=2,ROUND(O789+X789+Y789,2),0)</f>
        <v>0</v>
      </c>
      <c r="GP789" s="2">
        <f>IF(BI789=4,ROUND(O789+X789+Y789,2)+GX789,0)</f>
        <v>0</v>
      </c>
      <c r="GQ789" s="2"/>
      <c r="GR789" s="2">
        <v>0</v>
      </c>
      <c r="GS789" s="2">
        <v>0</v>
      </c>
      <c r="GT789" s="2">
        <v>0</v>
      </c>
      <c r="GU789" s="2" t="s">
        <v>3</v>
      </c>
      <c r="GV789" s="2">
        <f t="shared" si="507"/>
        <v>0</v>
      </c>
      <c r="GW789" s="2">
        <v>1</v>
      </c>
      <c r="GX789" s="2">
        <f>ROUND(HC789*I789,2)</f>
        <v>0</v>
      </c>
      <c r="GY789" s="2"/>
      <c r="GZ789" s="2"/>
      <c r="HA789" s="2">
        <v>0</v>
      </c>
      <c r="HB789" s="2">
        <v>0</v>
      </c>
      <c r="HC789" s="2">
        <f t="shared" si="508"/>
        <v>0</v>
      </c>
      <c r="HD789" s="2"/>
      <c r="HE789" s="2" t="s">
        <v>3</v>
      </c>
      <c r="HF789" s="2" t="s">
        <v>3</v>
      </c>
      <c r="HG789" s="2"/>
      <c r="HH789" s="2"/>
      <c r="HI789" s="2"/>
      <c r="HJ789" s="2"/>
      <c r="HK789" s="2"/>
      <c r="HL789" s="2"/>
      <c r="HM789" s="2" t="s">
        <v>3</v>
      </c>
      <c r="HN789" s="2" t="s">
        <v>176</v>
      </c>
      <c r="HO789" s="2" t="s">
        <v>177</v>
      </c>
      <c r="HP789" s="2" t="s">
        <v>174</v>
      </c>
      <c r="HQ789" s="2" t="s">
        <v>174</v>
      </c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>
        <v>0</v>
      </c>
      <c r="IL789" s="2"/>
      <c r="IM789" s="2"/>
      <c r="IN789" s="2"/>
      <c r="IO789" s="2"/>
      <c r="IP789" s="2"/>
      <c r="IQ789" s="2"/>
      <c r="IR789" s="2"/>
      <c r="IS789" s="2"/>
      <c r="IT789" s="2"/>
      <c r="IU789" s="2"/>
    </row>
    <row r="790" spans="1:255" x14ac:dyDescent="0.2">
      <c r="A790">
        <v>18</v>
      </c>
      <c r="B790">
        <v>1</v>
      </c>
      <c r="C790">
        <v>1330</v>
      </c>
      <c r="E790" t="s">
        <v>848</v>
      </c>
      <c r="F790" t="s">
        <v>849</v>
      </c>
      <c r="G790" t="s">
        <v>850</v>
      </c>
      <c r="H790" t="s">
        <v>160</v>
      </c>
      <c r="I790">
        <f>I786*J790</f>
        <v>400</v>
      </c>
      <c r="J790">
        <v>200</v>
      </c>
      <c r="K790">
        <v>200</v>
      </c>
      <c r="O790">
        <f>ROUND(CP790,0)</f>
        <v>73965</v>
      </c>
      <c r="P790">
        <f>ROUND(CQ790*I790,0)</f>
        <v>73965</v>
      </c>
      <c r="Q790">
        <f>ROUND(CR790*I790,0)</f>
        <v>0</v>
      </c>
      <c r="R790">
        <f>ROUND(CS790*I790,0)</f>
        <v>0</v>
      </c>
      <c r="S790">
        <f>ROUND(CT790*I790,0)</f>
        <v>0</v>
      </c>
      <c r="T790">
        <f>ROUND(CU790*I790,0)</f>
        <v>0</v>
      </c>
      <c r="U790">
        <f t="shared" si="490"/>
        <v>0</v>
      </c>
      <c r="V790">
        <f t="shared" si="491"/>
        <v>0</v>
      </c>
      <c r="W790">
        <f>ROUND(CX790*I790,0)</f>
        <v>16</v>
      </c>
      <c r="X790">
        <f>ROUND(CY790,0)</f>
        <v>0</v>
      </c>
      <c r="Y790">
        <f>ROUND(CZ790,0)</f>
        <v>0</v>
      </c>
      <c r="AA790">
        <v>53551707</v>
      </c>
      <c r="AB790">
        <f t="shared" si="492"/>
        <v>72.8</v>
      </c>
      <c r="AC790">
        <f t="shared" si="493"/>
        <v>72.8</v>
      </c>
      <c r="AD790">
        <f>ROUND((((ET790)-(EU790))+AE790),2)</f>
        <v>0</v>
      </c>
      <c r="AE790">
        <f t="shared" si="511"/>
        <v>0</v>
      </c>
      <c r="AF790">
        <f t="shared" si="511"/>
        <v>0</v>
      </c>
      <c r="AG790">
        <f t="shared" si="494"/>
        <v>0</v>
      </c>
      <c r="AH790">
        <f t="shared" si="512"/>
        <v>0</v>
      </c>
      <c r="AI790">
        <f t="shared" si="512"/>
        <v>0</v>
      </c>
      <c r="AJ790">
        <f t="shared" si="495"/>
        <v>0.04</v>
      </c>
      <c r="AK790">
        <v>72.8</v>
      </c>
      <c r="AL790">
        <v>72.8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0.04</v>
      </c>
      <c r="AT790">
        <v>116</v>
      </c>
      <c r="AU790">
        <v>80</v>
      </c>
      <c r="AV790">
        <v>1</v>
      </c>
      <c r="AW790">
        <v>1</v>
      </c>
      <c r="AZ790">
        <v>1</v>
      </c>
      <c r="BA790">
        <v>1</v>
      </c>
      <c r="BB790">
        <v>1</v>
      </c>
      <c r="BC790">
        <v>2.54</v>
      </c>
      <c r="BD790" t="s">
        <v>3</v>
      </c>
      <c r="BE790" t="s">
        <v>3</v>
      </c>
      <c r="BF790" t="s">
        <v>3</v>
      </c>
      <c r="BG790" t="s">
        <v>3</v>
      </c>
      <c r="BH790">
        <v>3</v>
      </c>
      <c r="BI790">
        <v>1</v>
      </c>
      <c r="BJ790" t="s">
        <v>851</v>
      </c>
      <c r="BM790">
        <v>7005</v>
      </c>
      <c r="BN790">
        <v>0</v>
      </c>
      <c r="BO790" t="s">
        <v>849</v>
      </c>
      <c r="BP790">
        <v>1</v>
      </c>
      <c r="BQ790">
        <v>2</v>
      </c>
      <c r="BR790">
        <v>0</v>
      </c>
      <c r="BS790">
        <v>1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116</v>
      </c>
      <c r="CA790">
        <v>80</v>
      </c>
      <c r="CB790" t="s">
        <v>3</v>
      </c>
      <c r="CE790">
        <v>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496"/>
        <v>73965</v>
      </c>
      <c r="CQ790">
        <f t="shared" si="497"/>
        <v>184.91200000000001</v>
      </c>
      <c r="CR790">
        <f t="shared" si="498"/>
        <v>0</v>
      </c>
      <c r="CS790">
        <f t="shared" si="499"/>
        <v>0</v>
      </c>
      <c r="CT790">
        <f t="shared" si="500"/>
        <v>0</v>
      </c>
      <c r="CU790">
        <f t="shared" si="501"/>
        <v>0</v>
      </c>
      <c r="CV790">
        <f t="shared" si="502"/>
        <v>0</v>
      </c>
      <c r="CW790">
        <f t="shared" si="503"/>
        <v>0</v>
      </c>
      <c r="CX790">
        <f t="shared" si="504"/>
        <v>0.04</v>
      </c>
      <c r="CY790">
        <f t="shared" si="505"/>
        <v>0</v>
      </c>
      <c r="CZ790">
        <f t="shared" si="506"/>
        <v>0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0</v>
      </c>
      <c r="DO790">
        <v>0</v>
      </c>
      <c r="DP790">
        <v>1</v>
      </c>
      <c r="DQ790">
        <v>1</v>
      </c>
      <c r="DU790">
        <v>1010</v>
      </c>
      <c r="DV790" t="s">
        <v>160</v>
      </c>
      <c r="DW790" t="s">
        <v>160</v>
      </c>
      <c r="DX790">
        <v>1</v>
      </c>
      <c r="DZ790" t="s">
        <v>3</v>
      </c>
      <c r="EA790" t="s">
        <v>3</v>
      </c>
      <c r="EB790" t="s">
        <v>3</v>
      </c>
      <c r="EC790" t="s">
        <v>3</v>
      </c>
      <c r="EE790">
        <v>53551097</v>
      </c>
      <c r="EF790">
        <v>2</v>
      </c>
      <c r="EG790" t="s">
        <v>38</v>
      </c>
      <c r="EH790">
        <v>7</v>
      </c>
      <c r="EI790" t="s">
        <v>173</v>
      </c>
      <c r="EJ790">
        <v>1</v>
      </c>
      <c r="EK790">
        <v>7005</v>
      </c>
      <c r="EL790" t="s">
        <v>174</v>
      </c>
      <c r="EM790" t="s">
        <v>175</v>
      </c>
      <c r="EO790" t="s">
        <v>3</v>
      </c>
      <c r="EQ790">
        <v>0</v>
      </c>
      <c r="ER790">
        <v>72.8</v>
      </c>
      <c r="ES790">
        <v>72.8</v>
      </c>
      <c r="ET790">
        <v>0</v>
      </c>
      <c r="EU790">
        <v>0</v>
      </c>
      <c r="EV790">
        <v>0</v>
      </c>
      <c r="EW790">
        <v>0</v>
      </c>
      <c r="EX790">
        <v>0</v>
      </c>
      <c r="FQ790">
        <v>0</v>
      </c>
      <c r="FR790">
        <f>ROUND(IF(AND(BH790=3,BI790=3),P790,0),0)</f>
        <v>0</v>
      </c>
      <c r="FS790">
        <v>0</v>
      </c>
      <c r="FX790">
        <v>116</v>
      </c>
      <c r="FY790">
        <v>80</v>
      </c>
      <c r="GA790" t="s">
        <v>3</v>
      </c>
      <c r="GD790">
        <v>1</v>
      </c>
      <c r="GF790">
        <v>-805328539</v>
      </c>
      <c r="GG790">
        <v>2</v>
      </c>
      <c r="GH790">
        <v>1</v>
      </c>
      <c r="GI790">
        <v>2</v>
      </c>
      <c r="GJ790">
        <v>0</v>
      </c>
      <c r="GK790">
        <v>0</v>
      </c>
      <c r="GL790">
        <f>ROUND(IF(AND(BH790=3,BI790=3,FS790&lt;&gt;0),P790,0),0)</f>
        <v>0</v>
      </c>
      <c r="GM790">
        <f>ROUND(O790+X790+Y790,0)+GX790</f>
        <v>73965</v>
      </c>
      <c r="GN790">
        <f>IF(OR(BI790=0,BI790=1),ROUND(O790+X790+Y790,0),0)</f>
        <v>73965</v>
      </c>
      <c r="GO790">
        <f>IF(BI790=2,ROUND(O790+X790+Y790,0),0)</f>
        <v>0</v>
      </c>
      <c r="GP790">
        <f>IF(BI790=4,ROUND(O790+X790+Y790,0)+GX790,0)</f>
        <v>0</v>
      </c>
      <c r="GR790">
        <v>0</v>
      </c>
      <c r="GS790">
        <v>3</v>
      </c>
      <c r="GT790">
        <v>0</v>
      </c>
      <c r="GU790" t="s">
        <v>3</v>
      </c>
      <c r="GV790">
        <f t="shared" si="507"/>
        <v>0</v>
      </c>
      <c r="GW790">
        <v>1</v>
      </c>
      <c r="GX790">
        <f>ROUND(HC790*I790,0)</f>
        <v>0</v>
      </c>
      <c r="HA790">
        <v>0</v>
      </c>
      <c r="HB790">
        <v>0</v>
      </c>
      <c r="HC790">
        <f t="shared" si="508"/>
        <v>0</v>
      </c>
      <c r="HE790" t="s">
        <v>3</v>
      </c>
      <c r="HF790" t="s">
        <v>3</v>
      </c>
      <c r="HM790" t="s">
        <v>3</v>
      </c>
      <c r="HN790" t="s">
        <v>176</v>
      </c>
      <c r="HO790" t="s">
        <v>177</v>
      </c>
      <c r="HP790" t="s">
        <v>174</v>
      </c>
      <c r="HQ790" t="s">
        <v>174</v>
      </c>
      <c r="IK790">
        <v>0</v>
      </c>
    </row>
    <row r="792" spans="1:255" x14ac:dyDescent="0.2">
      <c r="A792" s="3">
        <v>51</v>
      </c>
      <c r="B792" s="3">
        <f>B759</f>
        <v>1</v>
      </c>
      <c r="C792" s="3">
        <f>A759</f>
        <v>4</v>
      </c>
      <c r="D792" s="3">
        <f>ROW(A759)</f>
        <v>759</v>
      </c>
      <c r="E792" s="3"/>
      <c r="F792" s="3" t="str">
        <f>IF(F759&lt;&gt;"",F759,"")</f>
        <v/>
      </c>
      <c r="G792" s="3" t="str">
        <f>IF(G759&lt;&gt;"",G759,"")</f>
        <v>10. Оконные проемы (кабинеты)</v>
      </c>
      <c r="H792" s="3">
        <v>0</v>
      </c>
      <c r="I792" s="3"/>
      <c r="J792" s="3"/>
      <c r="K792" s="3"/>
      <c r="L792" s="3"/>
      <c r="M792" s="3"/>
      <c r="N792" s="3"/>
      <c r="O792" s="3">
        <f t="shared" ref="O792:T792" si="513">ROUND(AB792,0)</f>
        <v>118508</v>
      </c>
      <c r="P792" s="3">
        <f t="shared" si="513"/>
        <v>115012</v>
      </c>
      <c r="Q792" s="3">
        <f t="shared" si="513"/>
        <v>751</v>
      </c>
      <c r="R792" s="3">
        <f t="shared" si="513"/>
        <v>123</v>
      </c>
      <c r="S792" s="3">
        <f t="shared" si="513"/>
        <v>2746</v>
      </c>
      <c r="T792" s="3">
        <f t="shared" si="513"/>
        <v>0</v>
      </c>
      <c r="U792" s="3">
        <f>AH792</f>
        <v>303.51308736999999</v>
      </c>
      <c r="V792" s="3">
        <f>AI792</f>
        <v>12.142666</v>
      </c>
      <c r="W792" s="3">
        <f>ROUND(AJ792,0)</f>
        <v>35</v>
      </c>
      <c r="X792" s="3">
        <f>ROUND(AK792,0)</f>
        <v>2686</v>
      </c>
      <c r="Y792" s="3">
        <f>ROUND(AL792,0)</f>
        <v>1360</v>
      </c>
      <c r="Z792" s="3"/>
      <c r="AA792" s="3"/>
      <c r="AB792" s="3">
        <f>ROUND(SUMIF(AA763:AA790,"=53551706",O763:O790),0)</f>
        <v>118508</v>
      </c>
      <c r="AC792" s="3">
        <f>ROUND(SUMIF(AA763:AA790,"=53551706",P763:P790),0)</f>
        <v>115012</v>
      </c>
      <c r="AD792" s="3">
        <f>ROUND(SUMIF(AA763:AA790,"=53551706",Q763:Q790),0)</f>
        <v>751</v>
      </c>
      <c r="AE792" s="3">
        <f>ROUND(SUMIF(AA763:AA790,"=53551706",R763:R790),0)</f>
        <v>123</v>
      </c>
      <c r="AF792" s="3">
        <f>ROUND(SUMIF(AA763:AA790,"=53551706",S763:S790),0)</f>
        <v>2746</v>
      </c>
      <c r="AG792" s="3">
        <f>ROUND(SUMIF(AA763:AA790,"=53551706",T763:T790),0)</f>
        <v>0</v>
      </c>
      <c r="AH792" s="3">
        <f>SUMIF(AA763:AA790,"=53551706",U763:U790)</f>
        <v>303.51308736999999</v>
      </c>
      <c r="AI792" s="3">
        <f>SUMIF(AA763:AA790,"=53551706",V763:V790)</f>
        <v>12.142666</v>
      </c>
      <c r="AJ792" s="3">
        <f>ROUND(SUMIF(AA763:AA790,"=53551706",W763:W790),0)</f>
        <v>35</v>
      </c>
      <c r="AK792" s="3">
        <f>ROUND(SUMIF(AA763:AA790,"=53551706",X763:X790),0)</f>
        <v>2686</v>
      </c>
      <c r="AL792" s="3">
        <f>ROUND(SUMIF(AA763:AA790,"=53551706",Y763:Y790),0)</f>
        <v>1360</v>
      </c>
      <c r="AM792" s="3"/>
      <c r="AN792" s="3"/>
      <c r="AO792" s="3">
        <f t="shared" ref="AO792:BD792" si="514">ROUND(BX792,0)</f>
        <v>0</v>
      </c>
      <c r="AP792" s="3">
        <f t="shared" si="514"/>
        <v>0</v>
      </c>
      <c r="AQ792" s="3">
        <f t="shared" si="514"/>
        <v>0</v>
      </c>
      <c r="AR792" s="3">
        <f t="shared" si="514"/>
        <v>122554</v>
      </c>
      <c r="AS792" s="3">
        <f t="shared" si="514"/>
        <v>122554</v>
      </c>
      <c r="AT792" s="3">
        <f t="shared" si="514"/>
        <v>0</v>
      </c>
      <c r="AU792" s="3">
        <f t="shared" si="514"/>
        <v>0</v>
      </c>
      <c r="AV792" s="3">
        <f t="shared" si="514"/>
        <v>115012</v>
      </c>
      <c r="AW792" s="3">
        <f t="shared" si="514"/>
        <v>115012</v>
      </c>
      <c r="AX792" s="3">
        <f t="shared" si="514"/>
        <v>0</v>
      </c>
      <c r="AY792" s="3">
        <f t="shared" si="514"/>
        <v>115012</v>
      </c>
      <c r="AZ792" s="3">
        <f t="shared" si="514"/>
        <v>0</v>
      </c>
      <c r="BA792" s="3">
        <f t="shared" si="514"/>
        <v>0</v>
      </c>
      <c r="BB792" s="3">
        <f t="shared" si="514"/>
        <v>0</v>
      </c>
      <c r="BC792" s="3">
        <f t="shared" si="514"/>
        <v>0</v>
      </c>
      <c r="BD792" s="3">
        <f t="shared" si="514"/>
        <v>0</v>
      </c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>
        <f>ROUND(SUMIF(AA763:AA790,"=53551706",FQ763:FQ790),0)</f>
        <v>0</v>
      </c>
      <c r="BY792" s="3">
        <f>ROUND(SUMIF(AA763:AA790,"=53551706",FR763:FR790),0)</f>
        <v>0</v>
      </c>
      <c r="BZ792" s="3">
        <f>ROUND(SUMIF(AA763:AA790,"=53551706",GL763:GL790),0)</f>
        <v>0</v>
      </c>
      <c r="CA792" s="3">
        <f>ROUND(SUMIF(AA763:AA790,"=53551706",GM763:GM790),0)</f>
        <v>122554</v>
      </c>
      <c r="CB792" s="3">
        <f>ROUND(SUMIF(AA763:AA790,"=53551706",GN763:GN790),0)</f>
        <v>122554</v>
      </c>
      <c r="CC792" s="3">
        <f>ROUND(SUMIF(AA763:AA790,"=53551706",GO763:GO790),0)</f>
        <v>0</v>
      </c>
      <c r="CD792" s="3">
        <f>ROUND(SUMIF(AA763:AA790,"=53551706",GP763:GP790),0)</f>
        <v>0</v>
      </c>
      <c r="CE792" s="3">
        <f>AC792-BX792</f>
        <v>115012</v>
      </c>
      <c r="CF792" s="3">
        <f>AC792-BY792</f>
        <v>115012</v>
      </c>
      <c r="CG792" s="3">
        <f>BX792-BZ792</f>
        <v>0</v>
      </c>
      <c r="CH792" s="3">
        <f>AC792-BX792-BY792+BZ792</f>
        <v>115012</v>
      </c>
      <c r="CI792" s="3">
        <f>BY792-BZ792</f>
        <v>0</v>
      </c>
      <c r="CJ792" s="3">
        <f>ROUND(SUMIF(AA763:AA790,"=53551706",GX763:GX790),0)</f>
        <v>0</v>
      </c>
      <c r="CK792" s="3">
        <f>ROUND(SUMIF(AA763:AA790,"=53551706",GY763:GY790),0)</f>
        <v>0</v>
      </c>
      <c r="CL792" s="3">
        <f>ROUND(SUMIF(AA763:AA790,"=53551706",GZ763:GZ790),0)</f>
        <v>0</v>
      </c>
      <c r="CM792" s="3">
        <f>ROUND(SUMIF(AA763:AA790,"=53551706",HD763:HD790),0)</f>
        <v>0</v>
      </c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4">
        <f t="shared" ref="DG792:DL792" si="515">ROUND(DT792,0)</f>
        <v>269098</v>
      </c>
      <c r="DH792" s="4">
        <f t="shared" si="515"/>
        <v>161088</v>
      </c>
      <c r="DI792" s="4">
        <f t="shared" si="515"/>
        <v>11252</v>
      </c>
      <c r="DJ792" s="4">
        <f t="shared" si="515"/>
        <v>4340</v>
      </c>
      <c r="DK792" s="4">
        <f t="shared" si="515"/>
        <v>96758</v>
      </c>
      <c r="DL792" s="4">
        <f t="shared" si="515"/>
        <v>0</v>
      </c>
      <c r="DM792" s="4">
        <f>DZ792</f>
        <v>303.51308736999999</v>
      </c>
      <c r="DN792" s="4">
        <f>EA792</f>
        <v>12.142666</v>
      </c>
      <c r="DO792" s="4">
        <f>ROUND(EB792,0)</f>
        <v>35</v>
      </c>
      <c r="DP792" s="4">
        <f>ROUND(EC792,0)</f>
        <v>94643</v>
      </c>
      <c r="DQ792" s="4">
        <f>ROUND(ED792,0)</f>
        <v>47913</v>
      </c>
      <c r="DR792" s="4"/>
      <c r="DS792" s="4"/>
      <c r="DT792" s="4">
        <f>ROUND(SUMIF(AA763:AA790,"=53551707",O763:O790),0)</f>
        <v>269098</v>
      </c>
      <c r="DU792" s="4">
        <f>ROUND(SUMIF(AA763:AA790,"=53551707",P763:P790),0)</f>
        <v>161088</v>
      </c>
      <c r="DV792" s="4">
        <f>ROUND(SUMIF(AA763:AA790,"=53551707",Q763:Q790),0)</f>
        <v>11252</v>
      </c>
      <c r="DW792" s="4">
        <f>ROUND(SUMIF(AA763:AA790,"=53551707",R763:R790),0)</f>
        <v>4340</v>
      </c>
      <c r="DX792" s="4">
        <f>ROUND(SUMIF(AA763:AA790,"=53551707",S763:S790),0)</f>
        <v>96758</v>
      </c>
      <c r="DY792" s="4">
        <f>ROUND(SUMIF(AA763:AA790,"=53551707",T763:T790),0)</f>
        <v>0</v>
      </c>
      <c r="DZ792" s="4">
        <f>SUMIF(AA763:AA790,"=53551707",U763:U790)</f>
        <v>303.51308736999999</v>
      </c>
      <c r="EA792" s="4">
        <f>SUMIF(AA763:AA790,"=53551707",V763:V790)</f>
        <v>12.142666</v>
      </c>
      <c r="EB792" s="4">
        <f>ROUND(SUMIF(AA763:AA790,"=53551707",W763:W790),0)</f>
        <v>35</v>
      </c>
      <c r="EC792" s="4">
        <f>ROUND(SUMIF(AA763:AA790,"=53551707",X763:X790),0)</f>
        <v>94643</v>
      </c>
      <c r="ED792" s="4">
        <f>ROUND(SUMIF(AA763:AA790,"=53551707",Y763:Y790),0)</f>
        <v>47913</v>
      </c>
      <c r="EE792" s="4"/>
      <c r="EF792" s="4"/>
      <c r="EG792" s="4">
        <f t="shared" ref="EG792:EV792" si="516">ROUND(FP792,0)</f>
        <v>0</v>
      </c>
      <c r="EH792" s="4">
        <f t="shared" si="516"/>
        <v>0</v>
      </c>
      <c r="EI792" s="4">
        <f t="shared" si="516"/>
        <v>0</v>
      </c>
      <c r="EJ792" s="4">
        <f t="shared" si="516"/>
        <v>411654</v>
      </c>
      <c r="EK792" s="4">
        <f t="shared" si="516"/>
        <v>411654</v>
      </c>
      <c r="EL792" s="4">
        <f t="shared" si="516"/>
        <v>0</v>
      </c>
      <c r="EM792" s="4">
        <f t="shared" si="516"/>
        <v>0</v>
      </c>
      <c r="EN792" s="4">
        <f t="shared" si="516"/>
        <v>161088</v>
      </c>
      <c r="EO792" s="4">
        <f t="shared" si="516"/>
        <v>161088</v>
      </c>
      <c r="EP792" s="4">
        <f t="shared" si="516"/>
        <v>0</v>
      </c>
      <c r="EQ792" s="4">
        <f t="shared" si="516"/>
        <v>161088</v>
      </c>
      <c r="ER792" s="4">
        <f t="shared" si="516"/>
        <v>0</v>
      </c>
      <c r="ES792" s="4">
        <f t="shared" si="516"/>
        <v>0</v>
      </c>
      <c r="ET792" s="4">
        <f t="shared" si="516"/>
        <v>0</v>
      </c>
      <c r="EU792" s="4">
        <f t="shared" si="516"/>
        <v>0</v>
      </c>
      <c r="EV792" s="4">
        <f t="shared" si="516"/>
        <v>0</v>
      </c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>
        <f>ROUND(SUMIF(AA763:AA790,"=53551707",FQ763:FQ790),0)</f>
        <v>0</v>
      </c>
      <c r="FQ792" s="4">
        <f>ROUND(SUMIF(AA763:AA790,"=53551707",FR763:FR790),0)</f>
        <v>0</v>
      </c>
      <c r="FR792" s="4">
        <f>ROUND(SUMIF(AA763:AA790,"=53551707",GL763:GL790),0)</f>
        <v>0</v>
      </c>
      <c r="FS792" s="4">
        <f>ROUND(SUMIF(AA763:AA790,"=53551707",GM763:GM790),0)</f>
        <v>411654</v>
      </c>
      <c r="FT792" s="4">
        <f>ROUND(SUMIF(AA763:AA790,"=53551707",GN763:GN790),0)</f>
        <v>411654</v>
      </c>
      <c r="FU792" s="4">
        <f>ROUND(SUMIF(AA763:AA790,"=53551707",GO763:GO790),0)</f>
        <v>0</v>
      </c>
      <c r="FV792" s="4">
        <f>ROUND(SUMIF(AA763:AA790,"=53551707",GP763:GP790),0)</f>
        <v>0</v>
      </c>
      <c r="FW792" s="4">
        <f>DU792-FP792</f>
        <v>161088</v>
      </c>
      <c r="FX792" s="4">
        <f>DU792-FQ792</f>
        <v>161088</v>
      </c>
      <c r="FY792" s="4">
        <f>FP792-FR792</f>
        <v>0</v>
      </c>
      <c r="FZ792" s="4">
        <f>DU792-FP792-FQ792+FR792</f>
        <v>161088</v>
      </c>
      <c r="GA792" s="4">
        <f>FQ792-FR792</f>
        <v>0</v>
      </c>
      <c r="GB792" s="4">
        <f>ROUND(SUMIF(AA763:AA790,"=53551707",GX763:GX790),0)</f>
        <v>0</v>
      </c>
      <c r="GC792" s="4">
        <f>ROUND(SUMIF(AA763:AA790,"=53551707",GY763:GY790),0)</f>
        <v>0</v>
      </c>
      <c r="GD792" s="4">
        <f>ROUND(SUMIF(AA763:AA790,"=53551707",GZ763:GZ790),0)</f>
        <v>0</v>
      </c>
      <c r="GE792" s="4">
        <f>ROUND(SUMIF(AA763:AA790,"=53551707",HD763:HD790),0)</f>
        <v>0</v>
      </c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>
        <v>0</v>
      </c>
    </row>
    <row r="794" spans="1:255" x14ac:dyDescent="0.2">
      <c r="A794" s="5">
        <v>50</v>
      </c>
      <c r="B794" s="5">
        <v>0</v>
      </c>
      <c r="C794" s="5">
        <v>0</v>
      </c>
      <c r="D794" s="5">
        <v>1</v>
      </c>
      <c r="E794" s="5">
        <v>201</v>
      </c>
      <c r="F794" s="5">
        <f>ROUND(Source!O792,O794)</f>
        <v>118508</v>
      </c>
      <c r="G794" s="5" t="s">
        <v>249</v>
      </c>
      <c r="H794" s="5" t="s">
        <v>250</v>
      </c>
      <c r="I794" s="5"/>
      <c r="J794" s="5"/>
      <c r="K794" s="5">
        <v>201</v>
      </c>
      <c r="L794" s="5">
        <v>1</v>
      </c>
      <c r="M794" s="5">
        <v>3</v>
      </c>
      <c r="N794" s="5" t="s">
        <v>3</v>
      </c>
      <c r="O794" s="5">
        <v>2</v>
      </c>
      <c r="P794" s="5">
        <f>ROUND(Source!DG792,O794)</f>
        <v>269098</v>
      </c>
      <c r="Q794" s="5"/>
      <c r="R794" s="5"/>
      <c r="S794" s="5"/>
      <c r="T794" s="5"/>
      <c r="U794" s="5"/>
      <c r="V794" s="5"/>
      <c r="W794" s="5">
        <v>118508.39</v>
      </c>
      <c r="X794" s="5">
        <v>1</v>
      </c>
      <c r="Y794" s="5">
        <v>118508.39</v>
      </c>
      <c r="Z794" s="5">
        <v>269098</v>
      </c>
      <c r="AA794" s="5">
        <v>1</v>
      </c>
      <c r="AB794" s="5">
        <v>269098</v>
      </c>
    </row>
    <row r="795" spans="1:255" x14ac:dyDescent="0.2">
      <c r="A795" s="5">
        <v>50</v>
      </c>
      <c r="B795" s="5">
        <v>0</v>
      </c>
      <c r="C795" s="5">
        <v>0</v>
      </c>
      <c r="D795" s="5">
        <v>1</v>
      </c>
      <c r="E795" s="5">
        <v>202</v>
      </c>
      <c r="F795" s="5">
        <f>ROUND(Source!P792,O795)</f>
        <v>115012</v>
      </c>
      <c r="G795" s="5" t="s">
        <v>251</v>
      </c>
      <c r="H795" s="5" t="s">
        <v>252</v>
      </c>
      <c r="I795" s="5"/>
      <c r="J795" s="5"/>
      <c r="K795" s="5">
        <v>202</v>
      </c>
      <c r="L795" s="5">
        <v>2</v>
      </c>
      <c r="M795" s="5">
        <v>3</v>
      </c>
      <c r="N795" s="5" t="s">
        <v>3</v>
      </c>
      <c r="O795" s="5">
        <v>2</v>
      </c>
      <c r="P795" s="5">
        <f>ROUND(Source!DH792,O795)</f>
        <v>161088</v>
      </c>
      <c r="Q795" s="5"/>
      <c r="R795" s="5"/>
      <c r="S795" s="5"/>
      <c r="T795" s="5"/>
      <c r="U795" s="5"/>
      <c r="V795" s="5"/>
      <c r="W795" s="5">
        <v>115012.1</v>
      </c>
      <c r="X795" s="5">
        <v>1</v>
      </c>
      <c r="Y795" s="5">
        <v>115012.1</v>
      </c>
      <c r="Z795" s="5">
        <v>161088</v>
      </c>
      <c r="AA795" s="5">
        <v>1</v>
      </c>
      <c r="AB795" s="5">
        <v>161088</v>
      </c>
    </row>
    <row r="796" spans="1:255" x14ac:dyDescent="0.2">
      <c r="A796" s="5">
        <v>50</v>
      </c>
      <c r="B796" s="5">
        <v>0</v>
      </c>
      <c r="C796" s="5">
        <v>0</v>
      </c>
      <c r="D796" s="5">
        <v>1</v>
      </c>
      <c r="E796" s="5">
        <v>43095185</v>
      </c>
      <c r="F796" s="5">
        <f>ROUND(Source!AO792,O796)</f>
        <v>0</v>
      </c>
      <c r="G796" s="5" t="s">
        <v>253</v>
      </c>
      <c r="H796" s="5" t="s">
        <v>254</v>
      </c>
      <c r="I796" s="5"/>
      <c r="J796" s="5"/>
      <c r="K796" s="5">
        <v>222</v>
      </c>
      <c r="L796" s="5">
        <v>3</v>
      </c>
      <c r="M796" s="5">
        <v>3</v>
      </c>
      <c r="N796" s="5" t="s">
        <v>3</v>
      </c>
      <c r="O796" s="5">
        <v>2</v>
      </c>
      <c r="P796" s="5">
        <f>ROUND(Source!EG792,O796)</f>
        <v>0</v>
      </c>
      <c r="Q796" s="5"/>
      <c r="R796" s="5"/>
      <c r="S796" s="5"/>
      <c r="T796" s="5"/>
      <c r="U796" s="5"/>
      <c r="V796" s="5"/>
      <c r="W796" s="5">
        <v>0</v>
      </c>
      <c r="X796" s="5">
        <v>1</v>
      </c>
      <c r="Y796" s="5">
        <v>0</v>
      </c>
      <c r="Z796" s="5">
        <v>0</v>
      </c>
      <c r="AA796" s="5">
        <v>1</v>
      </c>
      <c r="AB796" s="5">
        <v>0</v>
      </c>
    </row>
    <row r="797" spans="1:255" x14ac:dyDescent="0.2">
      <c r="A797" s="5">
        <v>50</v>
      </c>
      <c r="B797" s="5">
        <v>0</v>
      </c>
      <c r="C797" s="5">
        <v>0</v>
      </c>
      <c r="D797" s="5">
        <v>1</v>
      </c>
      <c r="E797" s="5">
        <v>225</v>
      </c>
      <c r="F797" s="5">
        <f>ROUND(Source!AV792,O797)</f>
        <v>115012</v>
      </c>
      <c r="G797" s="5" t="s">
        <v>255</v>
      </c>
      <c r="H797" s="5" t="s">
        <v>256</v>
      </c>
      <c r="I797" s="5"/>
      <c r="J797" s="5"/>
      <c r="K797" s="5">
        <v>225</v>
      </c>
      <c r="L797" s="5">
        <v>4</v>
      </c>
      <c r="M797" s="5">
        <v>3</v>
      </c>
      <c r="N797" s="5" t="s">
        <v>3</v>
      </c>
      <c r="O797" s="5">
        <v>2</v>
      </c>
      <c r="P797" s="5">
        <f>ROUND(Source!EN792,O797)</f>
        <v>161088</v>
      </c>
      <c r="Q797" s="5"/>
      <c r="R797" s="5"/>
      <c r="S797" s="5"/>
      <c r="T797" s="5"/>
      <c r="U797" s="5"/>
      <c r="V797" s="5"/>
      <c r="W797" s="5">
        <v>115012.1</v>
      </c>
      <c r="X797" s="5">
        <v>1</v>
      </c>
      <c r="Y797" s="5">
        <v>115012.1</v>
      </c>
      <c r="Z797" s="5">
        <v>161088</v>
      </c>
      <c r="AA797" s="5">
        <v>1</v>
      </c>
      <c r="AB797" s="5">
        <v>161088</v>
      </c>
    </row>
    <row r="798" spans="1:255" x14ac:dyDescent="0.2">
      <c r="A798" s="5">
        <v>50</v>
      </c>
      <c r="B798" s="5">
        <v>0</v>
      </c>
      <c r="C798" s="5">
        <v>0</v>
      </c>
      <c r="D798" s="5">
        <v>1</v>
      </c>
      <c r="E798" s="5">
        <v>226</v>
      </c>
      <c r="F798" s="5">
        <f>ROUND(Source!AW792,O798)</f>
        <v>115012</v>
      </c>
      <c r="G798" s="5" t="s">
        <v>257</v>
      </c>
      <c r="H798" s="5" t="s">
        <v>258</v>
      </c>
      <c r="I798" s="5"/>
      <c r="J798" s="5"/>
      <c r="K798" s="5">
        <v>226</v>
      </c>
      <c r="L798" s="5">
        <v>5</v>
      </c>
      <c r="M798" s="5">
        <v>3</v>
      </c>
      <c r="N798" s="5" t="s">
        <v>3</v>
      </c>
      <c r="O798" s="5">
        <v>2</v>
      </c>
      <c r="P798" s="5">
        <f>ROUND(Source!EO792,O798)</f>
        <v>161088</v>
      </c>
      <c r="Q798" s="5"/>
      <c r="R798" s="5"/>
      <c r="S798" s="5"/>
      <c r="T798" s="5"/>
      <c r="U798" s="5"/>
      <c r="V798" s="5"/>
      <c r="W798" s="5">
        <v>115012.1</v>
      </c>
      <c r="X798" s="5">
        <v>1</v>
      </c>
      <c r="Y798" s="5">
        <v>115012.1</v>
      </c>
      <c r="Z798" s="5">
        <v>161088</v>
      </c>
      <c r="AA798" s="5">
        <v>1</v>
      </c>
      <c r="AB798" s="5">
        <v>161088</v>
      </c>
    </row>
    <row r="799" spans="1:255" x14ac:dyDescent="0.2">
      <c r="A799" s="5">
        <v>50</v>
      </c>
      <c r="B799" s="5">
        <v>0</v>
      </c>
      <c r="C799" s="5">
        <v>0</v>
      </c>
      <c r="D799" s="5">
        <v>1</v>
      </c>
      <c r="E799" s="5">
        <v>227</v>
      </c>
      <c r="F799" s="5">
        <f>ROUND(Source!AX792,O799)</f>
        <v>0</v>
      </c>
      <c r="G799" s="5" t="s">
        <v>259</v>
      </c>
      <c r="H799" s="5" t="s">
        <v>260</v>
      </c>
      <c r="I799" s="5"/>
      <c r="J799" s="5"/>
      <c r="K799" s="5">
        <v>227</v>
      </c>
      <c r="L799" s="5">
        <v>6</v>
      </c>
      <c r="M799" s="5">
        <v>3</v>
      </c>
      <c r="N799" s="5" t="s">
        <v>3</v>
      </c>
      <c r="O799" s="5">
        <v>2</v>
      </c>
      <c r="P799" s="5">
        <f>ROUND(Source!EP792,O799)</f>
        <v>0</v>
      </c>
      <c r="Q799" s="5"/>
      <c r="R799" s="5"/>
      <c r="S799" s="5"/>
      <c r="T799" s="5"/>
      <c r="U799" s="5"/>
      <c r="V799" s="5"/>
      <c r="W799" s="5">
        <v>0</v>
      </c>
      <c r="X799" s="5">
        <v>1</v>
      </c>
      <c r="Y799" s="5">
        <v>0</v>
      </c>
      <c r="Z799" s="5">
        <v>0</v>
      </c>
      <c r="AA799" s="5">
        <v>1</v>
      </c>
      <c r="AB799" s="5">
        <v>0</v>
      </c>
    </row>
    <row r="800" spans="1:255" x14ac:dyDescent="0.2">
      <c r="A800" s="5">
        <v>50</v>
      </c>
      <c r="B800" s="5">
        <v>0</v>
      </c>
      <c r="C800" s="5">
        <v>0</v>
      </c>
      <c r="D800" s="5">
        <v>1</v>
      </c>
      <c r="E800" s="5">
        <v>228</v>
      </c>
      <c r="F800" s="5">
        <f>ROUND(Source!AY792,O800)</f>
        <v>115012</v>
      </c>
      <c r="G800" s="5" t="s">
        <v>261</v>
      </c>
      <c r="H800" s="5" t="s">
        <v>262</v>
      </c>
      <c r="I800" s="5"/>
      <c r="J800" s="5"/>
      <c r="K800" s="5">
        <v>228</v>
      </c>
      <c r="L800" s="5">
        <v>7</v>
      </c>
      <c r="M800" s="5">
        <v>3</v>
      </c>
      <c r="N800" s="5" t="s">
        <v>3</v>
      </c>
      <c r="O800" s="5">
        <v>2</v>
      </c>
      <c r="P800" s="5">
        <f>ROUND(Source!EQ792,O800)</f>
        <v>161088</v>
      </c>
      <c r="Q800" s="5"/>
      <c r="R800" s="5"/>
      <c r="S800" s="5"/>
      <c r="T800" s="5"/>
      <c r="U800" s="5"/>
      <c r="V800" s="5"/>
      <c r="W800" s="5">
        <v>115012.1</v>
      </c>
      <c r="X800" s="5">
        <v>1</v>
      </c>
      <c r="Y800" s="5">
        <v>115012.1</v>
      </c>
      <c r="Z800" s="5">
        <v>161088</v>
      </c>
      <c r="AA800" s="5">
        <v>1</v>
      </c>
      <c r="AB800" s="5">
        <v>161088</v>
      </c>
    </row>
    <row r="801" spans="1:28" x14ac:dyDescent="0.2">
      <c r="A801" s="5">
        <v>50</v>
      </c>
      <c r="B801" s="5">
        <v>0</v>
      </c>
      <c r="C801" s="5">
        <v>0</v>
      </c>
      <c r="D801" s="5">
        <v>1</v>
      </c>
      <c r="E801" s="5">
        <v>216</v>
      </c>
      <c r="F801" s="5">
        <f>ROUND(Source!AP792,O801)</f>
        <v>0</v>
      </c>
      <c r="G801" s="5" t="s">
        <v>263</v>
      </c>
      <c r="H801" s="5" t="s">
        <v>264</v>
      </c>
      <c r="I801" s="5"/>
      <c r="J801" s="5"/>
      <c r="K801" s="5">
        <v>216</v>
      </c>
      <c r="L801" s="5">
        <v>8</v>
      </c>
      <c r="M801" s="5">
        <v>3</v>
      </c>
      <c r="N801" s="5" t="s">
        <v>3</v>
      </c>
      <c r="O801" s="5">
        <v>2</v>
      </c>
      <c r="P801" s="5">
        <f>ROUND(Source!EH792,O801)</f>
        <v>0</v>
      </c>
      <c r="Q801" s="5"/>
      <c r="R801" s="5"/>
      <c r="S801" s="5"/>
      <c r="T801" s="5"/>
      <c r="U801" s="5"/>
      <c r="V801" s="5"/>
      <c r="W801" s="5">
        <v>0</v>
      </c>
      <c r="X801" s="5">
        <v>1</v>
      </c>
      <c r="Y801" s="5">
        <v>0</v>
      </c>
      <c r="Z801" s="5">
        <v>0</v>
      </c>
      <c r="AA801" s="5">
        <v>1</v>
      </c>
      <c r="AB801" s="5">
        <v>0</v>
      </c>
    </row>
    <row r="802" spans="1:28" x14ac:dyDescent="0.2">
      <c r="A802" s="5">
        <v>50</v>
      </c>
      <c r="B802" s="5">
        <v>0</v>
      </c>
      <c r="C802" s="5">
        <v>0</v>
      </c>
      <c r="D802" s="5">
        <v>1</v>
      </c>
      <c r="E802" s="5">
        <v>223</v>
      </c>
      <c r="F802" s="5">
        <f>ROUND(Source!AQ792,O802)</f>
        <v>0</v>
      </c>
      <c r="G802" s="5" t="s">
        <v>265</v>
      </c>
      <c r="H802" s="5" t="s">
        <v>266</v>
      </c>
      <c r="I802" s="5"/>
      <c r="J802" s="5"/>
      <c r="K802" s="5">
        <v>223</v>
      </c>
      <c r="L802" s="5">
        <v>9</v>
      </c>
      <c r="M802" s="5">
        <v>3</v>
      </c>
      <c r="N802" s="5" t="s">
        <v>3</v>
      </c>
      <c r="O802" s="5">
        <v>2</v>
      </c>
      <c r="P802" s="5">
        <f>ROUND(Source!EI792,O802)</f>
        <v>0</v>
      </c>
      <c r="Q802" s="5"/>
      <c r="R802" s="5"/>
      <c r="S802" s="5"/>
      <c r="T802" s="5"/>
      <c r="U802" s="5"/>
      <c r="V802" s="5"/>
      <c r="W802" s="5">
        <v>0</v>
      </c>
      <c r="X802" s="5">
        <v>1</v>
      </c>
      <c r="Y802" s="5">
        <v>0</v>
      </c>
      <c r="Z802" s="5">
        <v>0</v>
      </c>
      <c r="AA802" s="5">
        <v>1</v>
      </c>
      <c r="AB802" s="5">
        <v>0</v>
      </c>
    </row>
    <row r="803" spans="1:28" x14ac:dyDescent="0.2">
      <c r="A803" s="5">
        <v>50</v>
      </c>
      <c r="B803" s="5">
        <v>0</v>
      </c>
      <c r="C803" s="5">
        <v>0</v>
      </c>
      <c r="D803" s="5">
        <v>1</v>
      </c>
      <c r="E803" s="5">
        <v>229</v>
      </c>
      <c r="F803" s="5">
        <f>ROUND(Source!AZ792,O803)</f>
        <v>0</v>
      </c>
      <c r="G803" s="5" t="s">
        <v>267</v>
      </c>
      <c r="H803" s="5" t="s">
        <v>268</v>
      </c>
      <c r="I803" s="5"/>
      <c r="J803" s="5"/>
      <c r="K803" s="5">
        <v>229</v>
      </c>
      <c r="L803" s="5">
        <v>10</v>
      </c>
      <c r="M803" s="5">
        <v>3</v>
      </c>
      <c r="N803" s="5" t="s">
        <v>3</v>
      </c>
      <c r="O803" s="5">
        <v>2</v>
      </c>
      <c r="P803" s="5">
        <f>ROUND(Source!ER792,O803)</f>
        <v>0</v>
      </c>
      <c r="Q803" s="5"/>
      <c r="R803" s="5"/>
      <c r="S803" s="5"/>
      <c r="T803" s="5"/>
      <c r="U803" s="5"/>
      <c r="V803" s="5"/>
      <c r="W803" s="5">
        <v>0</v>
      </c>
      <c r="X803" s="5">
        <v>1</v>
      </c>
      <c r="Y803" s="5">
        <v>0</v>
      </c>
      <c r="Z803" s="5">
        <v>0</v>
      </c>
      <c r="AA803" s="5">
        <v>1</v>
      </c>
      <c r="AB803" s="5">
        <v>0</v>
      </c>
    </row>
    <row r="804" spans="1:28" x14ac:dyDescent="0.2">
      <c r="A804" s="5">
        <v>50</v>
      </c>
      <c r="B804" s="5">
        <v>0</v>
      </c>
      <c r="C804" s="5">
        <v>0</v>
      </c>
      <c r="D804" s="5">
        <v>1</v>
      </c>
      <c r="E804" s="5">
        <v>203</v>
      </c>
      <c r="F804" s="5">
        <f>ROUND(Source!Q792,O804)</f>
        <v>751</v>
      </c>
      <c r="G804" s="5" t="s">
        <v>269</v>
      </c>
      <c r="H804" s="5" t="s">
        <v>270</v>
      </c>
      <c r="I804" s="5"/>
      <c r="J804" s="5"/>
      <c r="K804" s="5">
        <v>203</v>
      </c>
      <c r="L804" s="5">
        <v>11</v>
      </c>
      <c r="M804" s="5">
        <v>3</v>
      </c>
      <c r="N804" s="5" t="s">
        <v>3</v>
      </c>
      <c r="O804" s="5">
        <v>2</v>
      </c>
      <c r="P804" s="5">
        <f>ROUND(Source!DI792,O804)</f>
        <v>11252</v>
      </c>
      <c r="Q804" s="5"/>
      <c r="R804" s="5"/>
      <c r="S804" s="5"/>
      <c r="T804" s="5"/>
      <c r="U804" s="5"/>
      <c r="V804" s="5"/>
      <c r="W804" s="5">
        <v>750.61</v>
      </c>
      <c r="X804" s="5">
        <v>1</v>
      </c>
      <c r="Y804" s="5">
        <v>750.61</v>
      </c>
      <c r="Z804" s="5">
        <v>11252</v>
      </c>
      <c r="AA804" s="5">
        <v>1</v>
      </c>
      <c r="AB804" s="5">
        <v>11252</v>
      </c>
    </row>
    <row r="805" spans="1:28" x14ac:dyDescent="0.2">
      <c r="A805" s="5">
        <v>50</v>
      </c>
      <c r="B805" s="5">
        <v>0</v>
      </c>
      <c r="C805" s="5">
        <v>0</v>
      </c>
      <c r="D805" s="5">
        <v>1</v>
      </c>
      <c r="E805" s="5">
        <v>231</v>
      </c>
      <c r="F805" s="5">
        <f>ROUND(Source!BB792,O805)</f>
        <v>0</v>
      </c>
      <c r="G805" s="5" t="s">
        <v>271</v>
      </c>
      <c r="H805" s="5" t="s">
        <v>272</v>
      </c>
      <c r="I805" s="5"/>
      <c r="J805" s="5"/>
      <c r="K805" s="5">
        <v>231</v>
      </c>
      <c r="L805" s="5">
        <v>12</v>
      </c>
      <c r="M805" s="5">
        <v>3</v>
      </c>
      <c r="N805" s="5" t="s">
        <v>3</v>
      </c>
      <c r="O805" s="5">
        <v>2</v>
      </c>
      <c r="P805" s="5">
        <f>ROUND(Source!ET792,O805)</f>
        <v>0</v>
      </c>
      <c r="Q805" s="5"/>
      <c r="R805" s="5"/>
      <c r="S805" s="5"/>
      <c r="T805" s="5"/>
      <c r="U805" s="5"/>
      <c r="V805" s="5"/>
      <c r="W805" s="5">
        <v>0</v>
      </c>
      <c r="X805" s="5">
        <v>1</v>
      </c>
      <c r="Y805" s="5">
        <v>0</v>
      </c>
      <c r="Z805" s="5">
        <v>0</v>
      </c>
      <c r="AA805" s="5">
        <v>1</v>
      </c>
      <c r="AB805" s="5">
        <v>0</v>
      </c>
    </row>
    <row r="806" spans="1:28" x14ac:dyDescent="0.2">
      <c r="A806" s="5">
        <v>50</v>
      </c>
      <c r="B806" s="5">
        <v>0</v>
      </c>
      <c r="C806" s="5">
        <v>0</v>
      </c>
      <c r="D806" s="5">
        <v>1</v>
      </c>
      <c r="E806" s="5">
        <v>204</v>
      </c>
      <c r="F806" s="5">
        <f>ROUND(Source!R792,O806)</f>
        <v>123</v>
      </c>
      <c r="G806" s="5" t="s">
        <v>273</v>
      </c>
      <c r="H806" s="5" t="s">
        <v>274</v>
      </c>
      <c r="I806" s="5"/>
      <c r="J806" s="5"/>
      <c r="K806" s="5">
        <v>204</v>
      </c>
      <c r="L806" s="5">
        <v>13</v>
      </c>
      <c r="M806" s="5">
        <v>3</v>
      </c>
      <c r="N806" s="5" t="s">
        <v>3</v>
      </c>
      <c r="O806" s="5">
        <v>2</v>
      </c>
      <c r="P806" s="5">
        <f>ROUND(Source!DJ792,O806)</f>
        <v>4340</v>
      </c>
      <c r="Q806" s="5"/>
      <c r="R806" s="5"/>
      <c r="S806" s="5"/>
      <c r="T806" s="5"/>
      <c r="U806" s="5"/>
      <c r="V806" s="5"/>
      <c r="W806" s="5">
        <v>123.17999999999999</v>
      </c>
      <c r="X806" s="5">
        <v>1</v>
      </c>
      <c r="Y806" s="5">
        <v>123.17999999999999</v>
      </c>
      <c r="Z806" s="5">
        <v>4340</v>
      </c>
      <c r="AA806" s="5">
        <v>1</v>
      </c>
      <c r="AB806" s="5">
        <v>4340</v>
      </c>
    </row>
    <row r="807" spans="1:28" x14ac:dyDescent="0.2">
      <c r="A807" s="5">
        <v>50</v>
      </c>
      <c r="B807" s="5">
        <v>0</v>
      </c>
      <c r="C807" s="5">
        <v>0</v>
      </c>
      <c r="D807" s="5">
        <v>1</v>
      </c>
      <c r="E807" s="5">
        <v>205</v>
      </c>
      <c r="F807" s="5">
        <f>ROUND(Source!S792,O807)</f>
        <v>2746</v>
      </c>
      <c r="G807" s="5" t="s">
        <v>275</v>
      </c>
      <c r="H807" s="5" t="s">
        <v>276</v>
      </c>
      <c r="I807" s="5"/>
      <c r="J807" s="5"/>
      <c r="K807" s="5">
        <v>205</v>
      </c>
      <c r="L807" s="5">
        <v>14</v>
      </c>
      <c r="M807" s="5">
        <v>3</v>
      </c>
      <c r="N807" s="5" t="s">
        <v>3</v>
      </c>
      <c r="O807" s="5">
        <v>2</v>
      </c>
      <c r="P807" s="5">
        <f>ROUND(Source!DK792,O807)</f>
        <v>96758</v>
      </c>
      <c r="Q807" s="5"/>
      <c r="R807" s="5"/>
      <c r="S807" s="5"/>
      <c r="T807" s="5"/>
      <c r="U807" s="5"/>
      <c r="V807" s="5"/>
      <c r="W807" s="5">
        <v>2745.6800000000003</v>
      </c>
      <c r="X807" s="5">
        <v>1</v>
      </c>
      <c r="Y807" s="5">
        <v>2745.6800000000003</v>
      </c>
      <c r="Z807" s="5">
        <v>96758</v>
      </c>
      <c r="AA807" s="5">
        <v>1</v>
      </c>
      <c r="AB807" s="5">
        <v>96758</v>
      </c>
    </row>
    <row r="808" spans="1:28" x14ac:dyDescent="0.2">
      <c r="A808" s="5">
        <v>50</v>
      </c>
      <c r="B808" s="5">
        <v>0</v>
      </c>
      <c r="C808" s="5">
        <v>0</v>
      </c>
      <c r="D808" s="5">
        <v>1</v>
      </c>
      <c r="E808" s="5">
        <v>232</v>
      </c>
      <c r="F808" s="5">
        <f>ROUND(Source!BC792,O808)</f>
        <v>0</v>
      </c>
      <c r="G808" s="5" t="s">
        <v>277</v>
      </c>
      <c r="H808" s="5" t="s">
        <v>278</v>
      </c>
      <c r="I808" s="5"/>
      <c r="J808" s="5"/>
      <c r="K808" s="5">
        <v>232</v>
      </c>
      <c r="L808" s="5">
        <v>15</v>
      </c>
      <c r="M808" s="5">
        <v>3</v>
      </c>
      <c r="N808" s="5" t="s">
        <v>3</v>
      </c>
      <c r="O808" s="5">
        <v>2</v>
      </c>
      <c r="P808" s="5">
        <f>ROUND(Source!EU792,O808)</f>
        <v>0</v>
      </c>
      <c r="Q808" s="5"/>
      <c r="R808" s="5"/>
      <c r="S808" s="5"/>
      <c r="T808" s="5"/>
      <c r="U808" s="5"/>
      <c r="V808" s="5"/>
      <c r="W808" s="5">
        <v>0</v>
      </c>
      <c r="X808" s="5">
        <v>1</v>
      </c>
      <c r="Y808" s="5">
        <v>0</v>
      </c>
      <c r="Z808" s="5">
        <v>0</v>
      </c>
      <c r="AA808" s="5">
        <v>1</v>
      </c>
      <c r="AB808" s="5">
        <v>0</v>
      </c>
    </row>
    <row r="809" spans="1:28" x14ac:dyDescent="0.2">
      <c r="A809" s="5">
        <v>50</v>
      </c>
      <c r="B809" s="5">
        <v>0</v>
      </c>
      <c r="C809" s="5">
        <v>0</v>
      </c>
      <c r="D809" s="5">
        <v>1</v>
      </c>
      <c r="E809" s="5">
        <v>214</v>
      </c>
      <c r="F809" s="5">
        <f>ROUND(Source!AS792,O809)</f>
        <v>122554</v>
      </c>
      <c r="G809" s="5" t="s">
        <v>279</v>
      </c>
      <c r="H809" s="5" t="s">
        <v>280</v>
      </c>
      <c r="I809" s="5"/>
      <c r="J809" s="5"/>
      <c r="K809" s="5">
        <v>214</v>
      </c>
      <c r="L809" s="5">
        <v>16</v>
      </c>
      <c r="M809" s="5">
        <v>3</v>
      </c>
      <c r="N809" s="5" t="s">
        <v>3</v>
      </c>
      <c r="O809" s="5">
        <v>2</v>
      </c>
      <c r="P809" s="5">
        <f>ROUND(Source!EK792,O809)</f>
        <v>411654</v>
      </c>
      <c r="Q809" s="5"/>
      <c r="R809" s="5"/>
      <c r="S809" s="5"/>
      <c r="T809" s="5"/>
      <c r="U809" s="5"/>
      <c r="V809" s="5"/>
      <c r="W809" s="5">
        <v>122553.75</v>
      </c>
      <c r="X809" s="5">
        <v>1</v>
      </c>
      <c r="Y809" s="5">
        <v>122553.75</v>
      </c>
      <c r="Z809" s="5">
        <v>411654</v>
      </c>
      <c r="AA809" s="5">
        <v>1</v>
      </c>
      <c r="AB809" s="5">
        <v>411654</v>
      </c>
    </row>
    <row r="810" spans="1:28" x14ac:dyDescent="0.2">
      <c r="A810" s="5">
        <v>50</v>
      </c>
      <c r="B810" s="5">
        <v>0</v>
      </c>
      <c r="C810" s="5">
        <v>0</v>
      </c>
      <c r="D810" s="5">
        <v>1</v>
      </c>
      <c r="E810" s="5">
        <v>215</v>
      </c>
      <c r="F810" s="5">
        <f>ROUND(Source!AT792,O810)</f>
        <v>0</v>
      </c>
      <c r="G810" s="5" t="s">
        <v>281</v>
      </c>
      <c r="H810" s="5" t="s">
        <v>282</v>
      </c>
      <c r="I810" s="5"/>
      <c r="J810" s="5"/>
      <c r="K810" s="5">
        <v>215</v>
      </c>
      <c r="L810" s="5">
        <v>17</v>
      </c>
      <c r="M810" s="5">
        <v>3</v>
      </c>
      <c r="N810" s="5" t="s">
        <v>3</v>
      </c>
      <c r="O810" s="5">
        <v>2</v>
      </c>
      <c r="P810" s="5">
        <f>ROUND(Source!EL792,O810)</f>
        <v>0</v>
      </c>
      <c r="Q810" s="5"/>
      <c r="R810" s="5"/>
      <c r="S810" s="5"/>
      <c r="T810" s="5"/>
      <c r="U810" s="5"/>
      <c r="V810" s="5"/>
      <c r="W810" s="5">
        <v>0</v>
      </c>
      <c r="X810" s="5">
        <v>1</v>
      </c>
      <c r="Y810" s="5">
        <v>0</v>
      </c>
      <c r="Z810" s="5">
        <v>0</v>
      </c>
      <c r="AA810" s="5">
        <v>1</v>
      </c>
      <c r="AB810" s="5">
        <v>0</v>
      </c>
    </row>
    <row r="811" spans="1:28" x14ac:dyDescent="0.2">
      <c r="A811" s="5">
        <v>50</v>
      </c>
      <c r="B811" s="5">
        <v>0</v>
      </c>
      <c r="C811" s="5">
        <v>0</v>
      </c>
      <c r="D811" s="5">
        <v>1</v>
      </c>
      <c r="E811" s="5">
        <v>217</v>
      </c>
      <c r="F811" s="5">
        <f>ROUND(Source!AU792,O811)</f>
        <v>0</v>
      </c>
      <c r="G811" s="5" t="s">
        <v>283</v>
      </c>
      <c r="H811" s="5" t="s">
        <v>284</v>
      </c>
      <c r="I811" s="5"/>
      <c r="J811" s="5"/>
      <c r="K811" s="5">
        <v>217</v>
      </c>
      <c r="L811" s="5">
        <v>18</v>
      </c>
      <c r="M811" s="5">
        <v>3</v>
      </c>
      <c r="N811" s="5" t="s">
        <v>3</v>
      </c>
      <c r="O811" s="5">
        <v>2</v>
      </c>
      <c r="P811" s="5">
        <f>ROUND(Source!EM792,O811)</f>
        <v>0</v>
      </c>
      <c r="Q811" s="5"/>
      <c r="R811" s="5"/>
      <c r="S811" s="5"/>
      <c r="T811" s="5"/>
      <c r="U811" s="5"/>
      <c r="V811" s="5"/>
      <c r="W811" s="5">
        <v>0</v>
      </c>
      <c r="X811" s="5">
        <v>1</v>
      </c>
      <c r="Y811" s="5">
        <v>0</v>
      </c>
      <c r="Z811" s="5">
        <v>0</v>
      </c>
      <c r="AA811" s="5">
        <v>1</v>
      </c>
      <c r="AB811" s="5">
        <v>0</v>
      </c>
    </row>
    <row r="812" spans="1:28" x14ac:dyDescent="0.2">
      <c r="A812" s="5">
        <v>50</v>
      </c>
      <c r="B812" s="5">
        <v>0</v>
      </c>
      <c r="C812" s="5">
        <v>0</v>
      </c>
      <c r="D812" s="5">
        <v>1</v>
      </c>
      <c r="E812" s="5">
        <v>230</v>
      </c>
      <c r="F812" s="5">
        <f>ROUND(Source!BA792,O812)</f>
        <v>0</v>
      </c>
      <c r="G812" s="5" t="s">
        <v>285</v>
      </c>
      <c r="H812" s="5" t="s">
        <v>286</v>
      </c>
      <c r="I812" s="5"/>
      <c r="J812" s="5"/>
      <c r="K812" s="5">
        <v>230</v>
      </c>
      <c r="L812" s="5">
        <v>19</v>
      </c>
      <c r="M812" s="5">
        <v>3</v>
      </c>
      <c r="N812" s="5" t="s">
        <v>3</v>
      </c>
      <c r="O812" s="5">
        <v>2</v>
      </c>
      <c r="P812" s="5">
        <f>ROUND(Source!ES792,O812)</f>
        <v>0</v>
      </c>
      <c r="Q812" s="5"/>
      <c r="R812" s="5"/>
      <c r="S812" s="5"/>
      <c r="T812" s="5"/>
      <c r="U812" s="5"/>
      <c r="V812" s="5"/>
      <c r="W812" s="5">
        <v>0</v>
      </c>
      <c r="X812" s="5">
        <v>1</v>
      </c>
      <c r="Y812" s="5">
        <v>0</v>
      </c>
      <c r="Z812" s="5">
        <v>0</v>
      </c>
      <c r="AA812" s="5">
        <v>1</v>
      </c>
      <c r="AB812" s="5">
        <v>0</v>
      </c>
    </row>
    <row r="813" spans="1:28" x14ac:dyDescent="0.2">
      <c r="A813" s="5">
        <v>50</v>
      </c>
      <c r="B813" s="5">
        <v>0</v>
      </c>
      <c r="C813" s="5">
        <v>0</v>
      </c>
      <c r="D813" s="5">
        <v>1</v>
      </c>
      <c r="E813" s="5">
        <v>206</v>
      </c>
      <c r="F813" s="5">
        <f>ROUND(Source!T792,O813)</f>
        <v>0</v>
      </c>
      <c r="G813" s="5" t="s">
        <v>287</v>
      </c>
      <c r="H813" s="5" t="s">
        <v>288</v>
      </c>
      <c r="I813" s="5"/>
      <c r="J813" s="5"/>
      <c r="K813" s="5">
        <v>206</v>
      </c>
      <c r="L813" s="5">
        <v>20</v>
      </c>
      <c r="M813" s="5">
        <v>3</v>
      </c>
      <c r="N813" s="5" t="s">
        <v>3</v>
      </c>
      <c r="O813" s="5">
        <v>2</v>
      </c>
      <c r="P813" s="5">
        <f>ROUND(Source!DL792,O813)</f>
        <v>0</v>
      </c>
      <c r="Q813" s="5"/>
      <c r="R813" s="5"/>
      <c r="S813" s="5"/>
      <c r="T813" s="5"/>
      <c r="U813" s="5"/>
      <c r="V813" s="5"/>
      <c r="W813" s="5">
        <v>0</v>
      </c>
      <c r="X813" s="5">
        <v>1</v>
      </c>
      <c r="Y813" s="5">
        <v>0</v>
      </c>
      <c r="Z813" s="5">
        <v>0</v>
      </c>
      <c r="AA813" s="5">
        <v>1</v>
      </c>
      <c r="AB813" s="5">
        <v>0</v>
      </c>
    </row>
    <row r="814" spans="1:28" x14ac:dyDescent="0.2">
      <c r="A814" s="5">
        <v>50</v>
      </c>
      <c r="B814" s="5">
        <v>0</v>
      </c>
      <c r="C814" s="5">
        <v>0</v>
      </c>
      <c r="D814" s="5">
        <v>1</v>
      </c>
      <c r="E814" s="5">
        <v>207</v>
      </c>
      <c r="F814" s="5">
        <f>Source!U792</f>
        <v>303.51308736999999</v>
      </c>
      <c r="G814" s="5" t="s">
        <v>289</v>
      </c>
      <c r="H814" s="5" t="s">
        <v>290</v>
      </c>
      <c r="I814" s="5"/>
      <c r="J814" s="5"/>
      <c r="K814" s="5">
        <v>207</v>
      </c>
      <c r="L814" s="5">
        <v>21</v>
      </c>
      <c r="M814" s="5">
        <v>3</v>
      </c>
      <c r="N814" s="5" t="s">
        <v>3</v>
      </c>
      <c r="O814" s="5">
        <v>-1</v>
      </c>
      <c r="P814" s="5">
        <f>Source!DM792</f>
        <v>303.51308736999999</v>
      </c>
      <c r="Q814" s="5"/>
      <c r="R814" s="5"/>
      <c r="S814" s="5"/>
      <c r="T814" s="5"/>
      <c r="U814" s="5"/>
      <c r="V814" s="5"/>
      <c r="W814" s="5">
        <v>303.51308740000002</v>
      </c>
      <c r="X814" s="5">
        <v>1</v>
      </c>
      <c r="Y814" s="5">
        <v>303.51308740000002</v>
      </c>
      <c r="Z814" s="5">
        <v>303.51308740000002</v>
      </c>
      <c r="AA814" s="5">
        <v>1</v>
      </c>
      <c r="AB814" s="5">
        <v>303.51308740000002</v>
      </c>
    </row>
    <row r="815" spans="1:28" x14ac:dyDescent="0.2">
      <c r="A815" s="5">
        <v>50</v>
      </c>
      <c r="B815" s="5">
        <v>0</v>
      </c>
      <c r="C815" s="5">
        <v>0</v>
      </c>
      <c r="D815" s="5">
        <v>1</v>
      </c>
      <c r="E815" s="5">
        <v>208</v>
      </c>
      <c r="F815" s="5">
        <f>Source!V792</f>
        <v>12.142666</v>
      </c>
      <c r="G815" s="5" t="s">
        <v>291</v>
      </c>
      <c r="H815" s="5" t="s">
        <v>292</v>
      </c>
      <c r="I815" s="5"/>
      <c r="J815" s="5"/>
      <c r="K815" s="5">
        <v>208</v>
      </c>
      <c r="L815" s="5">
        <v>22</v>
      </c>
      <c r="M815" s="5">
        <v>3</v>
      </c>
      <c r="N815" s="5" t="s">
        <v>3</v>
      </c>
      <c r="O815" s="5">
        <v>-1</v>
      </c>
      <c r="P815" s="5">
        <f>Source!DN792</f>
        <v>12.142666</v>
      </c>
      <c r="Q815" s="5"/>
      <c r="R815" s="5"/>
      <c r="S815" s="5"/>
      <c r="T815" s="5"/>
      <c r="U815" s="5"/>
      <c r="V815" s="5"/>
      <c r="W815" s="5">
        <v>12.142666</v>
      </c>
      <c r="X815" s="5">
        <v>1</v>
      </c>
      <c r="Y815" s="5">
        <v>12.142666</v>
      </c>
      <c r="Z815" s="5">
        <v>12.142666</v>
      </c>
      <c r="AA815" s="5">
        <v>1</v>
      </c>
      <c r="AB815" s="5">
        <v>12.142666</v>
      </c>
    </row>
    <row r="816" spans="1:28" x14ac:dyDescent="0.2">
      <c r="A816" s="5">
        <v>50</v>
      </c>
      <c r="B816" s="5">
        <v>0</v>
      </c>
      <c r="C816" s="5">
        <v>0</v>
      </c>
      <c r="D816" s="5">
        <v>1</v>
      </c>
      <c r="E816" s="5">
        <v>209</v>
      </c>
      <c r="F816" s="5">
        <f>ROUND(Source!W792,O816)</f>
        <v>35</v>
      </c>
      <c r="G816" s="5" t="s">
        <v>293</v>
      </c>
      <c r="H816" s="5" t="s">
        <v>294</v>
      </c>
      <c r="I816" s="5"/>
      <c r="J816" s="5"/>
      <c r="K816" s="5">
        <v>209</v>
      </c>
      <c r="L816" s="5">
        <v>23</v>
      </c>
      <c r="M816" s="5">
        <v>3</v>
      </c>
      <c r="N816" s="5" t="s">
        <v>3</v>
      </c>
      <c r="O816" s="5">
        <v>2</v>
      </c>
      <c r="P816" s="5">
        <f>ROUND(Source!DO792,O816)</f>
        <v>35</v>
      </c>
      <c r="Q816" s="5"/>
      <c r="R816" s="5"/>
      <c r="S816" s="5"/>
      <c r="T816" s="5"/>
      <c r="U816" s="5"/>
      <c r="V816" s="5"/>
      <c r="W816" s="5">
        <v>34.700000000000003</v>
      </c>
      <c r="X816" s="5">
        <v>1</v>
      </c>
      <c r="Y816" s="5">
        <v>34.700000000000003</v>
      </c>
      <c r="Z816" s="5">
        <v>35</v>
      </c>
      <c r="AA816" s="5">
        <v>1</v>
      </c>
      <c r="AB816" s="5">
        <v>35</v>
      </c>
    </row>
    <row r="817" spans="1:255" x14ac:dyDescent="0.2">
      <c r="A817" s="5">
        <v>50</v>
      </c>
      <c r="B817" s="5">
        <v>0</v>
      </c>
      <c r="C817" s="5">
        <v>0</v>
      </c>
      <c r="D817" s="5">
        <v>1</v>
      </c>
      <c r="E817" s="5">
        <v>233</v>
      </c>
      <c r="F817" s="5">
        <f>ROUND(Source!BD792,O817)</f>
        <v>0</v>
      </c>
      <c r="G817" s="5" t="s">
        <v>295</v>
      </c>
      <c r="H817" s="5" t="s">
        <v>296</v>
      </c>
      <c r="I817" s="5"/>
      <c r="J817" s="5"/>
      <c r="K817" s="5">
        <v>233</v>
      </c>
      <c r="L817" s="5">
        <v>24</v>
      </c>
      <c r="M817" s="5">
        <v>3</v>
      </c>
      <c r="N817" s="5" t="s">
        <v>3</v>
      </c>
      <c r="O817" s="5">
        <v>2</v>
      </c>
      <c r="P817" s="5">
        <f>ROUND(Source!EV792,O817)</f>
        <v>0</v>
      </c>
      <c r="Q817" s="5"/>
      <c r="R817" s="5"/>
      <c r="S817" s="5"/>
      <c r="T817" s="5"/>
      <c r="U817" s="5"/>
      <c r="V817" s="5"/>
      <c r="W817" s="5">
        <v>0</v>
      </c>
      <c r="X817" s="5">
        <v>1</v>
      </c>
      <c r="Y817" s="5">
        <v>0</v>
      </c>
      <c r="Z817" s="5">
        <v>0</v>
      </c>
      <c r="AA817" s="5">
        <v>1</v>
      </c>
      <c r="AB817" s="5">
        <v>0</v>
      </c>
    </row>
    <row r="818" spans="1:255" x14ac:dyDescent="0.2">
      <c r="A818" s="5">
        <v>50</v>
      </c>
      <c r="B818" s="5">
        <v>0</v>
      </c>
      <c r="C818" s="5">
        <v>0</v>
      </c>
      <c r="D818" s="5">
        <v>1</v>
      </c>
      <c r="E818" s="5">
        <v>210</v>
      </c>
      <c r="F818" s="5">
        <f>ROUND(Source!X792,O818)</f>
        <v>2686</v>
      </c>
      <c r="G818" s="5" t="s">
        <v>297</v>
      </c>
      <c r="H818" s="5" t="s">
        <v>298</v>
      </c>
      <c r="I818" s="5"/>
      <c r="J818" s="5"/>
      <c r="K818" s="5">
        <v>210</v>
      </c>
      <c r="L818" s="5">
        <v>25</v>
      </c>
      <c r="M818" s="5">
        <v>3</v>
      </c>
      <c r="N818" s="5" t="s">
        <v>3</v>
      </c>
      <c r="O818" s="5">
        <v>2</v>
      </c>
      <c r="P818" s="5">
        <f>ROUND(Source!DP792,O818)</f>
        <v>94643</v>
      </c>
      <c r="Q818" s="5"/>
      <c r="R818" s="5"/>
      <c r="S818" s="5"/>
      <c r="T818" s="5"/>
      <c r="U818" s="5"/>
      <c r="V818" s="5"/>
      <c r="W818" s="5">
        <v>2685.71</v>
      </c>
      <c r="X818" s="5">
        <v>1</v>
      </c>
      <c r="Y818" s="5">
        <v>2685.71</v>
      </c>
      <c r="Z818" s="5">
        <v>94643</v>
      </c>
      <c r="AA818" s="5">
        <v>1</v>
      </c>
      <c r="AB818" s="5">
        <v>94643</v>
      </c>
    </row>
    <row r="819" spans="1:255" x14ac:dyDescent="0.2">
      <c r="A819" s="5">
        <v>50</v>
      </c>
      <c r="B819" s="5">
        <v>0</v>
      </c>
      <c r="C819" s="5">
        <v>0</v>
      </c>
      <c r="D819" s="5">
        <v>1</v>
      </c>
      <c r="E819" s="5">
        <v>211</v>
      </c>
      <c r="F819" s="5">
        <f>ROUND(Source!Y792,O819)</f>
        <v>1360</v>
      </c>
      <c r="G819" s="5" t="s">
        <v>299</v>
      </c>
      <c r="H819" s="5" t="s">
        <v>300</v>
      </c>
      <c r="I819" s="5"/>
      <c r="J819" s="5"/>
      <c r="K819" s="5">
        <v>211</v>
      </c>
      <c r="L819" s="5">
        <v>26</v>
      </c>
      <c r="M819" s="5">
        <v>3</v>
      </c>
      <c r="N819" s="5" t="s">
        <v>3</v>
      </c>
      <c r="O819" s="5">
        <v>2</v>
      </c>
      <c r="P819" s="5">
        <f>ROUND(Source!DQ792,O819)</f>
        <v>47913</v>
      </c>
      <c r="Q819" s="5"/>
      <c r="R819" s="5"/>
      <c r="S819" s="5"/>
      <c r="T819" s="5"/>
      <c r="U819" s="5"/>
      <c r="V819" s="5"/>
      <c r="W819" s="5">
        <v>1359.65</v>
      </c>
      <c r="X819" s="5">
        <v>1</v>
      </c>
      <c r="Y819" s="5">
        <v>1359.65</v>
      </c>
      <c r="Z819" s="5">
        <v>47913</v>
      </c>
      <c r="AA819" s="5">
        <v>1</v>
      </c>
      <c r="AB819" s="5">
        <v>47913</v>
      </c>
    </row>
    <row r="820" spans="1:255" x14ac:dyDescent="0.2">
      <c r="A820" s="5">
        <v>50</v>
      </c>
      <c r="B820" s="5">
        <v>0</v>
      </c>
      <c r="C820" s="5">
        <v>0</v>
      </c>
      <c r="D820" s="5">
        <v>1</v>
      </c>
      <c r="E820" s="5">
        <v>224</v>
      </c>
      <c r="F820" s="5">
        <f>ROUND(Source!AR792,O820)</f>
        <v>122554</v>
      </c>
      <c r="G820" s="5" t="s">
        <v>301</v>
      </c>
      <c r="H820" s="5" t="s">
        <v>302</v>
      </c>
      <c r="I820" s="5"/>
      <c r="J820" s="5"/>
      <c r="K820" s="5">
        <v>224</v>
      </c>
      <c r="L820" s="5">
        <v>27</v>
      </c>
      <c r="M820" s="5">
        <v>3</v>
      </c>
      <c r="N820" s="5" t="s">
        <v>3</v>
      </c>
      <c r="O820" s="5">
        <v>2</v>
      </c>
      <c r="P820" s="5">
        <f>ROUND(Source!EJ792,O820)</f>
        <v>411654</v>
      </c>
      <c r="Q820" s="5"/>
      <c r="R820" s="5"/>
      <c r="S820" s="5"/>
      <c r="T820" s="5"/>
      <c r="U820" s="5"/>
      <c r="V820" s="5"/>
      <c r="W820" s="5">
        <v>122553.75</v>
      </c>
      <c r="X820" s="5">
        <v>1</v>
      </c>
      <c r="Y820" s="5">
        <v>122553.75</v>
      </c>
      <c r="Z820" s="5">
        <v>411654</v>
      </c>
      <c r="AA820" s="5">
        <v>1</v>
      </c>
      <c r="AB820" s="5">
        <v>411654</v>
      </c>
    </row>
    <row r="822" spans="1:255" x14ac:dyDescent="0.2">
      <c r="A822" s="1">
        <v>4</v>
      </c>
      <c r="B822" s="1">
        <v>1</v>
      </c>
      <c r="C822" s="1"/>
      <c r="D822" s="1">
        <f>ROW(A865)</f>
        <v>865</v>
      </c>
      <c r="E822" s="1"/>
      <c r="F822" s="1" t="s">
        <v>3</v>
      </c>
      <c r="G822" s="1" t="s">
        <v>852</v>
      </c>
      <c r="H822" s="1" t="s">
        <v>3</v>
      </c>
      <c r="I822" s="1">
        <v>0</v>
      </c>
      <c r="J822" s="1"/>
      <c r="K822" s="1">
        <v>-1</v>
      </c>
      <c r="L822" s="1"/>
      <c r="M822" s="1" t="s">
        <v>3</v>
      </c>
      <c r="N822" s="1"/>
      <c r="O822" s="1"/>
      <c r="P822" s="1"/>
      <c r="Q822" s="1"/>
      <c r="R822" s="1"/>
      <c r="S822" s="1">
        <v>0</v>
      </c>
      <c r="T822" s="1">
        <v>0</v>
      </c>
      <c r="U822" s="1" t="s">
        <v>3</v>
      </c>
      <c r="V822" s="1">
        <v>0</v>
      </c>
      <c r="W822" s="1"/>
      <c r="X822" s="1"/>
      <c r="Y822" s="1"/>
      <c r="Z822" s="1"/>
      <c r="AA822" s="1"/>
      <c r="AB822" s="1" t="s">
        <v>3</v>
      </c>
      <c r="AC822" s="1" t="s">
        <v>3</v>
      </c>
      <c r="AD822" s="1" t="s">
        <v>3</v>
      </c>
      <c r="AE822" s="1" t="s">
        <v>3</v>
      </c>
      <c r="AF822" s="1" t="s">
        <v>3</v>
      </c>
      <c r="AG822" s="1" t="s">
        <v>3</v>
      </c>
      <c r="AH822" s="1"/>
      <c r="AI822" s="1"/>
      <c r="AJ822" s="1"/>
      <c r="AK822" s="1"/>
      <c r="AL822" s="1"/>
      <c r="AM822" s="1"/>
      <c r="AN822" s="1"/>
      <c r="AO822" s="1"/>
      <c r="AP822" s="1" t="s">
        <v>3</v>
      </c>
      <c r="AQ822" s="1" t="s">
        <v>3</v>
      </c>
      <c r="AR822" s="1" t="s">
        <v>3</v>
      </c>
      <c r="AS822" s="1"/>
      <c r="AT822" s="1"/>
      <c r="AU822" s="1"/>
      <c r="AV822" s="1"/>
      <c r="AW822" s="1"/>
      <c r="AX822" s="1"/>
      <c r="AY822" s="1"/>
      <c r="AZ822" s="1" t="s">
        <v>3</v>
      </c>
      <c r="BA822" s="1"/>
      <c r="BB822" s="1" t="s">
        <v>3</v>
      </c>
      <c r="BC822" s="1" t="s">
        <v>3</v>
      </c>
      <c r="BD822" s="1" t="s">
        <v>3</v>
      </c>
      <c r="BE822" s="1" t="s">
        <v>3</v>
      </c>
      <c r="BF822" s="1" t="s">
        <v>3</v>
      </c>
      <c r="BG822" s="1" t="s">
        <v>3</v>
      </c>
      <c r="BH822" s="1" t="s">
        <v>3</v>
      </c>
      <c r="BI822" s="1" t="s">
        <v>3</v>
      </c>
      <c r="BJ822" s="1" t="s">
        <v>3</v>
      </c>
      <c r="BK822" s="1" t="s">
        <v>3</v>
      </c>
      <c r="BL822" s="1" t="s">
        <v>3</v>
      </c>
      <c r="BM822" s="1" t="s">
        <v>3</v>
      </c>
      <c r="BN822" s="1" t="s">
        <v>3</v>
      </c>
      <c r="BO822" s="1" t="s">
        <v>3</v>
      </c>
      <c r="BP822" s="1" t="s">
        <v>3</v>
      </c>
      <c r="BQ822" s="1"/>
      <c r="BR822" s="1"/>
      <c r="BS822" s="1"/>
      <c r="BT822" s="1"/>
      <c r="BU822" s="1"/>
      <c r="BV822" s="1"/>
      <c r="BW822" s="1"/>
      <c r="BX822" s="1">
        <v>0</v>
      </c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>
        <v>0</v>
      </c>
    </row>
    <row r="824" spans="1:255" x14ac:dyDescent="0.2">
      <c r="A824" s="3">
        <v>52</v>
      </c>
      <c r="B824" s="3">
        <f t="shared" ref="B824:G824" si="517">B865</f>
        <v>1</v>
      </c>
      <c r="C824" s="3">
        <f t="shared" si="517"/>
        <v>4</v>
      </c>
      <c r="D824" s="3">
        <f t="shared" si="517"/>
        <v>822</v>
      </c>
      <c r="E824" s="3">
        <f t="shared" si="517"/>
        <v>0</v>
      </c>
      <c r="F824" s="3" t="str">
        <f t="shared" si="517"/>
        <v/>
      </c>
      <c r="G824" s="3" t="str">
        <f t="shared" si="517"/>
        <v>11. Оконные проемы (коридор, с/у, лестничный марш)</v>
      </c>
      <c r="H824" s="3"/>
      <c r="I824" s="3"/>
      <c r="J824" s="3"/>
      <c r="K824" s="3"/>
      <c r="L824" s="3"/>
      <c r="M824" s="3"/>
      <c r="N824" s="3"/>
      <c r="O824" s="3">
        <f t="shared" ref="O824:AT824" si="518">O865</f>
        <v>123317</v>
      </c>
      <c r="P824" s="3">
        <f t="shared" si="518"/>
        <v>120159</v>
      </c>
      <c r="Q824" s="3">
        <f t="shared" si="518"/>
        <v>955</v>
      </c>
      <c r="R824" s="3">
        <f t="shared" si="518"/>
        <v>146</v>
      </c>
      <c r="S824" s="3">
        <f t="shared" si="518"/>
        <v>2202</v>
      </c>
      <c r="T824" s="3">
        <f t="shared" si="518"/>
        <v>0</v>
      </c>
      <c r="U824" s="3">
        <f t="shared" si="518"/>
        <v>245.60638124499997</v>
      </c>
      <c r="V824" s="3">
        <f t="shared" si="518"/>
        <v>13.864834010000001</v>
      </c>
      <c r="W824" s="3">
        <f t="shared" si="518"/>
        <v>50</v>
      </c>
      <c r="X824" s="3">
        <f t="shared" si="518"/>
        <v>2294</v>
      </c>
      <c r="Y824" s="3">
        <f t="shared" si="518"/>
        <v>1236</v>
      </c>
      <c r="Z824" s="3">
        <f t="shared" si="518"/>
        <v>0</v>
      </c>
      <c r="AA824" s="3">
        <f t="shared" si="518"/>
        <v>0</v>
      </c>
      <c r="AB824" s="3">
        <f t="shared" si="518"/>
        <v>123317</v>
      </c>
      <c r="AC824" s="3">
        <f t="shared" si="518"/>
        <v>120159</v>
      </c>
      <c r="AD824" s="3">
        <f t="shared" si="518"/>
        <v>955</v>
      </c>
      <c r="AE824" s="3">
        <f t="shared" si="518"/>
        <v>146</v>
      </c>
      <c r="AF824" s="3">
        <f t="shared" si="518"/>
        <v>2202</v>
      </c>
      <c r="AG824" s="3">
        <f t="shared" si="518"/>
        <v>0</v>
      </c>
      <c r="AH824" s="3">
        <f t="shared" si="518"/>
        <v>245.60638124499997</v>
      </c>
      <c r="AI824" s="3">
        <f t="shared" si="518"/>
        <v>13.864834010000001</v>
      </c>
      <c r="AJ824" s="3">
        <f t="shared" si="518"/>
        <v>50</v>
      </c>
      <c r="AK824" s="3">
        <f t="shared" si="518"/>
        <v>2294</v>
      </c>
      <c r="AL824" s="3">
        <f t="shared" si="518"/>
        <v>1236</v>
      </c>
      <c r="AM824" s="3">
        <f t="shared" si="518"/>
        <v>0</v>
      </c>
      <c r="AN824" s="3">
        <f t="shared" si="518"/>
        <v>0</v>
      </c>
      <c r="AO824" s="3">
        <f t="shared" si="518"/>
        <v>0</v>
      </c>
      <c r="AP824" s="3">
        <f t="shared" si="518"/>
        <v>0</v>
      </c>
      <c r="AQ824" s="3">
        <f t="shared" si="518"/>
        <v>0</v>
      </c>
      <c r="AR824" s="3">
        <f t="shared" si="518"/>
        <v>126846</v>
      </c>
      <c r="AS824" s="3">
        <f t="shared" si="518"/>
        <v>126846</v>
      </c>
      <c r="AT824" s="3">
        <f t="shared" si="518"/>
        <v>0</v>
      </c>
      <c r="AU824" s="3">
        <f t="shared" ref="AU824:BZ824" si="519">AU865</f>
        <v>0</v>
      </c>
      <c r="AV824" s="3">
        <f t="shared" si="519"/>
        <v>120159</v>
      </c>
      <c r="AW824" s="3">
        <f t="shared" si="519"/>
        <v>120159</v>
      </c>
      <c r="AX824" s="3">
        <f t="shared" si="519"/>
        <v>0</v>
      </c>
      <c r="AY824" s="3">
        <f t="shared" si="519"/>
        <v>120159</v>
      </c>
      <c r="AZ824" s="3">
        <f t="shared" si="519"/>
        <v>0</v>
      </c>
      <c r="BA824" s="3">
        <f t="shared" si="519"/>
        <v>0</v>
      </c>
      <c r="BB824" s="3">
        <f t="shared" si="519"/>
        <v>0</v>
      </c>
      <c r="BC824" s="3">
        <f t="shared" si="519"/>
        <v>0</v>
      </c>
      <c r="BD824" s="3">
        <f t="shared" si="519"/>
        <v>0</v>
      </c>
      <c r="BE824" s="3">
        <f t="shared" si="519"/>
        <v>0</v>
      </c>
      <c r="BF824" s="3">
        <f t="shared" si="519"/>
        <v>0</v>
      </c>
      <c r="BG824" s="3">
        <f t="shared" si="519"/>
        <v>0</v>
      </c>
      <c r="BH824" s="3">
        <f t="shared" si="519"/>
        <v>0</v>
      </c>
      <c r="BI824" s="3">
        <f t="shared" si="519"/>
        <v>0</v>
      </c>
      <c r="BJ824" s="3">
        <f t="shared" si="519"/>
        <v>0</v>
      </c>
      <c r="BK824" s="3">
        <f t="shared" si="519"/>
        <v>0</v>
      </c>
      <c r="BL824" s="3">
        <f t="shared" si="519"/>
        <v>0</v>
      </c>
      <c r="BM824" s="3">
        <f t="shared" si="519"/>
        <v>0</v>
      </c>
      <c r="BN824" s="3">
        <f t="shared" si="519"/>
        <v>0</v>
      </c>
      <c r="BO824" s="3">
        <f t="shared" si="519"/>
        <v>0</v>
      </c>
      <c r="BP824" s="3">
        <f t="shared" si="519"/>
        <v>0</v>
      </c>
      <c r="BQ824" s="3">
        <f t="shared" si="519"/>
        <v>0</v>
      </c>
      <c r="BR824" s="3">
        <f t="shared" si="519"/>
        <v>0</v>
      </c>
      <c r="BS824" s="3">
        <f t="shared" si="519"/>
        <v>0</v>
      </c>
      <c r="BT824" s="3">
        <f t="shared" si="519"/>
        <v>0</v>
      </c>
      <c r="BU824" s="3">
        <f t="shared" si="519"/>
        <v>0</v>
      </c>
      <c r="BV824" s="3">
        <f t="shared" si="519"/>
        <v>0</v>
      </c>
      <c r="BW824" s="3">
        <f t="shared" si="519"/>
        <v>0</v>
      </c>
      <c r="BX824" s="3">
        <f t="shared" si="519"/>
        <v>0</v>
      </c>
      <c r="BY824" s="3">
        <f t="shared" si="519"/>
        <v>0</v>
      </c>
      <c r="BZ824" s="3">
        <f t="shared" si="519"/>
        <v>0</v>
      </c>
      <c r="CA824" s="3">
        <f t="shared" ref="CA824:DF824" si="520">CA865</f>
        <v>126846</v>
      </c>
      <c r="CB824" s="3">
        <f t="shared" si="520"/>
        <v>126846</v>
      </c>
      <c r="CC824" s="3">
        <f t="shared" si="520"/>
        <v>0</v>
      </c>
      <c r="CD824" s="3">
        <f t="shared" si="520"/>
        <v>0</v>
      </c>
      <c r="CE824" s="3">
        <f t="shared" si="520"/>
        <v>120159</v>
      </c>
      <c r="CF824" s="3">
        <f t="shared" si="520"/>
        <v>120159</v>
      </c>
      <c r="CG824" s="3">
        <f t="shared" si="520"/>
        <v>0</v>
      </c>
      <c r="CH824" s="3">
        <f t="shared" si="520"/>
        <v>120159</v>
      </c>
      <c r="CI824" s="3">
        <f t="shared" si="520"/>
        <v>0</v>
      </c>
      <c r="CJ824" s="3">
        <f t="shared" si="520"/>
        <v>0</v>
      </c>
      <c r="CK824" s="3">
        <f t="shared" si="520"/>
        <v>0</v>
      </c>
      <c r="CL824" s="3">
        <f t="shared" si="520"/>
        <v>0</v>
      </c>
      <c r="CM824" s="3">
        <f t="shared" si="520"/>
        <v>0</v>
      </c>
      <c r="CN824" s="3">
        <f t="shared" si="520"/>
        <v>0</v>
      </c>
      <c r="CO824" s="3">
        <f t="shared" si="520"/>
        <v>0</v>
      </c>
      <c r="CP824" s="3">
        <f t="shared" si="520"/>
        <v>0</v>
      </c>
      <c r="CQ824" s="3">
        <f t="shared" si="520"/>
        <v>0</v>
      </c>
      <c r="CR824" s="3">
        <f t="shared" si="520"/>
        <v>0</v>
      </c>
      <c r="CS824" s="3">
        <f t="shared" si="520"/>
        <v>0</v>
      </c>
      <c r="CT824" s="3">
        <f t="shared" si="520"/>
        <v>0</v>
      </c>
      <c r="CU824" s="3">
        <f t="shared" si="520"/>
        <v>0</v>
      </c>
      <c r="CV824" s="3">
        <f t="shared" si="520"/>
        <v>0</v>
      </c>
      <c r="CW824" s="3">
        <f t="shared" si="520"/>
        <v>0</v>
      </c>
      <c r="CX824" s="3">
        <f t="shared" si="520"/>
        <v>0</v>
      </c>
      <c r="CY824" s="3">
        <f t="shared" si="520"/>
        <v>0</v>
      </c>
      <c r="CZ824" s="3">
        <f t="shared" si="520"/>
        <v>0</v>
      </c>
      <c r="DA824" s="3">
        <f t="shared" si="520"/>
        <v>0</v>
      </c>
      <c r="DB824" s="3">
        <f t="shared" si="520"/>
        <v>0</v>
      </c>
      <c r="DC824" s="3">
        <f t="shared" si="520"/>
        <v>0</v>
      </c>
      <c r="DD824" s="3">
        <f t="shared" si="520"/>
        <v>0</v>
      </c>
      <c r="DE824" s="3">
        <f t="shared" si="520"/>
        <v>0</v>
      </c>
      <c r="DF824" s="3">
        <f t="shared" si="520"/>
        <v>0</v>
      </c>
      <c r="DG824" s="4">
        <f t="shared" ref="DG824:EL824" si="521">DG865</f>
        <v>449990</v>
      </c>
      <c r="DH824" s="4">
        <f t="shared" si="521"/>
        <v>358695</v>
      </c>
      <c r="DI824" s="4">
        <f t="shared" si="521"/>
        <v>13680</v>
      </c>
      <c r="DJ824" s="4">
        <f t="shared" si="521"/>
        <v>5161</v>
      </c>
      <c r="DK824" s="4">
        <f t="shared" si="521"/>
        <v>77615</v>
      </c>
      <c r="DL824" s="4">
        <f t="shared" si="521"/>
        <v>0</v>
      </c>
      <c r="DM824" s="4">
        <f t="shared" si="521"/>
        <v>245.60638124499997</v>
      </c>
      <c r="DN824" s="4">
        <f t="shared" si="521"/>
        <v>13.864834010000001</v>
      </c>
      <c r="DO824" s="4">
        <f t="shared" si="521"/>
        <v>50</v>
      </c>
      <c r="DP824" s="4">
        <f t="shared" si="521"/>
        <v>80827</v>
      </c>
      <c r="DQ824" s="4">
        <f t="shared" si="521"/>
        <v>43543</v>
      </c>
      <c r="DR824" s="4">
        <f t="shared" si="521"/>
        <v>0</v>
      </c>
      <c r="DS824" s="4">
        <f t="shared" si="521"/>
        <v>0</v>
      </c>
      <c r="DT824" s="4">
        <f t="shared" si="521"/>
        <v>449990</v>
      </c>
      <c r="DU824" s="4">
        <f t="shared" si="521"/>
        <v>358695</v>
      </c>
      <c r="DV824" s="4">
        <f t="shared" si="521"/>
        <v>13680</v>
      </c>
      <c r="DW824" s="4">
        <f t="shared" si="521"/>
        <v>5161</v>
      </c>
      <c r="DX824" s="4">
        <f t="shared" si="521"/>
        <v>77615</v>
      </c>
      <c r="DY824" s="4">
        <f t="shared" si="521"/>
        <v>0</v>
      </c>
      <c r="DZ824" s="4">
        <f t="shared" si="521"/>
        <v>245.60638124499997</v>
      </c>
      <c r="EA824" s="4">
        <f t="shared" si="521"/>
        <v>13.864834010000001</v>
      </c>
      <c r="EB824" s="4">
        <f t="shared" si="521"/>
        <v>50</v>
      </c>
      <c r="EC824" s="4">
        <f t="shared" si="521"/>
        <v>80827</v>
      </c>
      <c r="ED824" s="4">
        <f t="shared" si="521"/>
        <v>43543</v>
      </c>
      <c r="EE824" s="4">
        <f t="shared" si="521"/>
        <v>0</v>
      </c>
      <c r="EF824" s="4">
        <f t="shared" si="521"/>
        <v>0</v>
      </c>
      <c r="EG824" s="4">
        <f t="shared" si="521"/>
        <v>0</v>
      </c>
      <c r="EH824" s="4">
        <f t="shared" si="521"/>
        <v>0</v>
      </c>
      <c r="EI824" s="4">
        <f t="shared" si="521"/>
        <v>0</v>
      </c>
      <c r="EJ824" s="4">
        <f t="shared" si="521"/>
        <v>574360</v>
      </c>
      <c r="EK824" s="4">
        <f t="shared" si="521"/>
        <v>574360</v>
      </c>
      <c r="EL824" s="4">
        <f t="shared" si="521"/>
        <v>0</v>
      </c>
      <c r="EM824" s="4">
        <f t="shared" ref="EM824:FR824" si="522">EM865</f>
        <v>0</v>
      </c>
      <c r="EN824" s="4">
        <f t="shared" si="522"/>
        <v>358695</v>
      </c>
      <c r="EO824" s="4">
        <f t="shared" si="522"/>
        <v>358695</v>
      </c>
      <c r="EP824" s="4">
        <f t="shared" si="522"/>
        <v>0</v>
      </c>
      <c r="EQ824" s="4">
        <f t="shared" si="522"/>
        <v>358695</v>
      </c>
      <c r="ER824" s="4">
        <f t="shared" si="522"/>
        <v>0</v>
      </c>
      <c r="ES824" s="4">
        <f t="shared" si="522"/>
        <v>0</v>
      </c>
      <c r="ET824" s="4">
        <f t="shared" si="522"/>
        <v>0</v>
      </c>
      <c r="EU824" s="4">
        <f t="shared" si="522"/>
        <v>0</v>
      </c>
      <c r="EV824" s="4">
        <f t="shared" si="522"/>
        <v>0</v>
      </c>
      <c r="EW824" s="4">
        <f t="shared" si="522"/>
        <v>0</v>
      </c>
      <c r="EX824" s="4">
        <f t="shared" si="522"/>
        <v>0</v>
      </c>
      <c r="EY824" s="4">
        <f t="shared" si="522"/>
        <v>0</v>
      </c>
      <c r="EZ824" s="4">
        <f t="shared" si="522"/>
        <v>0</v>
      </c>
      <c r="FA824" s="4">
        <f t="shared" si="522"/>
        <v>0</v>
      </c>
      <c r="FB824" s="4">
        <f t="shared" si="522"/>
        <v>0</v>
      </c>
      <c r="FC824" s="4">
        <f t="shared" si="522"/>
        <v>0</v>
      </c>
      <c r="FD824" s="4">
        <f t="shared" si="522"/>
        <v>0</v>
      </c>
      <c r="FE824" s="4">
        <f t="shared" si="522"/>
        <v>0</v>
      </c>
      <c r="FF824" s="4">
        <f t="shared" si="522"/>
        <v>0</v>
      </c>
      <c r="FG824" s="4">
        <f t="shared" si="522"/>
        <v>0</v>
      </c>
      <c r="FH824" s="4">
        <f t="shared" si="522"/>
        <v>0</v>
      </c>
      <c r="FI824" s="4">
        <f t="shared" si="522"/>
        <v>0</v>
      </c>
      <c r="FJ824" s="4">
        <f t="shared" si="522"/>
        <v>0</v>
      </c>
      <c r="FK824" s="4">
        <f t="shared" si="522"/>
        <v>0</v>
      </c>
      <c r="FL824" s="4">
        <f t="shared" si="522"/>
        <v>0</v>
      </c>
      <c r="FM824" s="4">
        <f t="shared" si="522"/>
        <v>0</v>
      </c>
      <c r="FN824" s="4">
        <f t="shared" si="522"/>
        <v>0</v>
      </c>
      <c r="FO824" s="4">
        <f t="shared" si="522"/>
        <v>0</v>
      </c>
      <c r="FP824" s="4">
        <f t="shared" si="522"/>
        <v>0</v>
      </c>
      <c r="FQ824" s="4">
        <f t="shared" si="522"/>
        <v>0</v>
      </c>
      <c r="FR824" s="4">
        <f t="shared" si="522"/>
        <v>0</v>
      </c>
      <c r="FS824" s="4">
        <f t="shared" ref="FS824:GX824" si="523">FS865</f>
        <v>574360</v>
      </c>
      <c r="FT824" s="4">
        <f t="shared" si="523"/>
        <v>574360</v>
      </c>
      <c r="FU824" s="4">
        <f t="shared" si="523"/>
        <v>0</v>
      </c>
      <c r="FV824" s="4">
        <f t="shared" si="523"/>
        <v>0</v>
      </c>
      <c r="FW824" s="4">
        <f t="shared" si="523"/>
        <v>358695</v>
      </c>
      <c r="FX824" s="4">
        <f t="shared" si="523"/>
        <v>358695</v>
      </c>
      <c r="FY824" s="4">
        <f t="shared" si="523"/>
        <v>0</v>
      </c>
      <c r="FZ824" s="4">
        <f t="shared" si="523"/>
        <v>358695</v>
      </c>
      <c r="GA824" s="4">
        <f t="shared" si="523"/>
        <v>0</v>
      </c>
      <c r="GB824" s="4">
        <f t="shared" si="523"/>
        <v>0</v>
      </c>
      <c r="GC824" s="4">
        <f t="shared" si="523"/>
        <v>0</v>
      </c>
      <c r="GD824" s="4">
        <f t="shared" si="523"/>
        <v>0</v>
      </c>
      <c r="GE824" s="4">
        <f t="shared" si="523"/>
        <v>0</v>
      </c>
      <c r="GF824" s="4">
        <f t="shared" si="523"/>
        <v>0</v>
      </c>
      <c r="GG824" s="4">
        <f t="shared" si="523"/>
        <v>0</v>
      </c>
      <c r="GH824" s="4">
        <f t="shared" si="523"/>
        <v>0</v>
      </c>
      <c r="GI824" s="4">
        <f t="shared" si="523"/>
        <v>0</v>
      </c>
      <c r="GJ824" s="4">
        <f t="shared" si="523"/>
        <v>0</v>
      </c>
      <c r="GK824" s="4">
        <f t="shared" si="523"/>
        <v>0</v>
      </c>
      <c r="GL824" s="4">
        <f t="shared" si="523"/>
        <v>0</v>
      </c>
      <c r="GM824" s="4">
        <f t="shared" si="523"/>
        <v>0</v>
      </c>
      <c r="GN824" s="4">
        <f t="shared" si="523"/>
        <v>0</v>
      </c>
      <c r="GO824" s="4">
        <f t="shared" si="523"/>
        <v>0</v>
      </c>
      <c r="GP824" s="4">
        <f t="shared" si="523"/>
        <v>0</v>
      </c>
      <c r="GQ824" s="4">
        <f t="shared" si="523"/>
        <v>0</v>
      </c>
      <c r="GR824" s="4">
        <f t="shared" si="523"/>
        <v>0</v>
      </c>
      <c r="GS824" s="4">
        <f t="shared" si="523"/>
        <v>0</v>
      </c>
      <c r="GT824" s="4">
        <f t="shared" si="523"/>
        <v>0</v>
      </c>
      <c r="GU824" s="4">
        <f t="shared" si="523"/>
        <v>0</v>
      </c>
      <c r="GV824" s="4">
        <f t="shared" si="523"/>
        <v>0</v>
      </c>
      <c r="GW824" s="4">
        <f t="shared" si="523"/>
        <v>0</v>
      </c>
      <c r="GX824" s="4">
        <f t="shared" si="523"/>
        <v>0</v>
      </c>
    </row>
    <row r="826" spans="1:255" x14ac:dyDescent="0.2">
      <c r="A826" s="2">
        <v>17</v>
      </c>
      <c r="B826" s="2">
        <v>1</v>
      </c>
      <c r="C826" s="2">
        <f>ROW(SmtRes!A1338)</f>
        <v>1338</v>
      </c>
      <c r="D826" s="2">
        <f>ROW(EtalonRes!A1221)</f>
        <v>1221</v>
      </c>
      <c r="E826" s="2" t="s">
        <v>853</v>
      </c>
      <c r="F826" s="2" t="s">
        <v>854</v>
      </c>
      <c r="G826" s="2" t="s">
        <v>855</v>
      </c>
      <c r="H826" s="2" t="s">
        <v>744</v>
      </c>
      <c r="I826" s="2">
        <f>ROUND(22.68/100,7)</f>
        <v>0.2268</v>
      </c>
      <c r="J826" s="2">
        <v>0</v>
      </c>
      <c r="K826" s="2">
        <f>ROUND(22.68/100,7)</f>
        <v>0.2268</v>
      </c>
      <c r="L826" s="2"/>
      <c r="M826" s="2"/>
      <c r="N826" s="2"/>
      <c r="O826" s="2">
        <f>ROUND(CP826,2)</f>
        <v>342.47</v>
      </c>
      <c r="P826" s="2">
        <f>ROUND(CQ826*I826,2)</f>
        <v>0</v>
      </c>
      <c r="Q826" s="2">
        <f>ROUND(CR826*I826,2)</f>
        <v>53.34</v>
      </c>
      <c r="R826" s="2">
        <f>ROUND(CS826*I826,2)</f>
        <v>5.52</v>
      </c>
      <c r="S826" s="2">
        <f>ROUND(CT826*I826,2)</f>
        <v>289.13</v>
      </c>
      <c r="T826" s="2">
        <f>ROUND(CU826*I826,2)</f>
        <v>0</v>
      </c>
      <c r="U826" s="2">
        <f t="shared" ref="U826:U863" si="524">CV826*I826</f>
        <v>32.633798400000003</v>
      </c>
      <c r="V826" s="2">
        <f t="shared" ref="V826:V863" si="525">CW826*I826</f>
        <v>0.40896576000000001</v>
      </c>
      <c r="W826" s="2">
        <f>ROUND(CX826*I826,2)</f>
        <v>0</v>
      </c>
      <c r="X826" s="2">
        <f>ROUND(CY826,2)</f>
        <v>324.12</v>
      </c>
      <c r="Y826" s="2">
        <f>ROUND(CZ826,2)</f>
        <v>203.31</v>
      </c>
      <c r="Z826" s="2"/>
      <c r="AA826" s="2">
        <v>53551706</v>
      </c>
      <c r="AB826" s="2">
        <f t="shared" ref="AB826:AB863" si="526">ROUND((AC826+AD826+AF826),2)</f>
        <v>1510.03</v>
      </c>
      <c r="AC826" s="2">
        <f>ROUND(((ES826*ROUND(0,7))),2)</f>
        <v>0</v>
      </c>
      <c r="AD826" s="2">
        <f>ROUND(((((ET826*ROUND((0.8*1.15),7)))-((EU826*ROUND((0.8*1.15),7))))+AE826),2)</f>
        <v>235.19</v>
      </c>
      <c r="AE826" s="2">
        <f>ROUND(((EU826*ROUND((0.8*1.15),7))),2)</f>
        <v>24.34</v>
      </c>
      <c r="AF826" s="2">
        <f>ROUND(((EV826*ROUND((0.8*1.15),7))),2)</f>
        <v>1274.8399999999999</v>
      </c>
      <c r="AG826" s="2">
        <f t="shared" ref="AG826:AG863" si="527">ROUND((AP826),2)</f>
        <v>0</v>
      </c>
      <c r="AH826" s="2">
        <f>((EW826*ROUND((0.8*1.15),7)))</f>
        <v>143.88800000000001</v>
      </c>
      <c r="AI826" s="2">
        <f>((EX826*ROUND((0.8*1.15),7)))</f>
        <v>1.8032000000000001</v>
      </c>
      <c r="AJ826" s="2">
        <f t="shared" ref="AJ826:AJ863" si="528">(AS826)</f>
        <v>0</v>
      </c>
      <c r="AK826" s="2">
        <v>20563.740000000002</v>
      </c>
      <c r="AL826" s="2">
        <v>18922.400000000001</v>
      </c>
      <c r="AM826" s="2">
        <v>255.64</v>
      </c>
      <c r="AN826" s="2">
        <v>26.46</v>
      </c>
      <c r="AO826" s="2">
        <v>1385.7</v>
      </c>
      <c r="AP826" s="2">
        <v>0</v>
      </c>
      <c r="AQ826" s="2">
        <v>156.4</v>
      </c>
      <c r="AR826" s="2">
        <v>1.96</v>
      </c>
      <c r="AS826" s="2">
        <v>0</v>
      </c>
      <c r="AT826" s="2">
        <v>110</v>
      </c>
      <c r="AU826" s="2">
        <v>69</v>
      </c>
      <c r="AV826" s="2">
        <v>1</v>
      </c>
      <c r="AW826" s="2">
        <v>1</v>
      </c>
      <c r="AX826" s="2"/>
      <c r="AY826" s="2"/>
      <c r="AZ826" s="2">
        <v>1</v>
      </c>
      <c r="BA826" s="2">
        <v>1</v>
      </c>
      <c r="BB826" s="2">
        <v>1</v>
      </c>
      <c r="BC826" s="2">
        <v>1</v>
      </c>
      <c r="BD826" s="2" t="s">
        <v>3</v>
      </c>
      <c r="BE826" s="2" t="s">
        <v>3</v>
      </c>
      <c r="BF826" s="2" t="s">
        <v>3</v>
      </c>
      <c r="BG826" s="2" t="s">
        <v>3</v>
      </c>
      <c r="BH826" s="2">
        <v>0</v>
      </c>
      <c r="BI826" s="2">
        <v>1</v>
      </c>
      <c r="BJ826" s="2" t="s">
        <v>856</v>
      </c>
      <c r="BK826" s="2"/>
      <c r="BL826" s="2"/>
      <c r="BM826" s="2">
        <v>8001</v>
      </c>
      <c r="BN826" s="2">
        <v>0</v>
      </c>
      <c r="BO826" s="2" t="s">
        <v>3</v>
      </c>
      <c r="BP826" s="2">
        <v>0</v>
      </c>
      <c r="BQ826" s="2">
        <v>23</v>
      </c>
      <c r="BR826" s="2">
        <v>0</v>
      </c>
      <c r="BS826" s="2">
        <v>1</v>
      </c>
      <c r="BT826" s="2">
        <v>1</v>
      </c>
      <c r="BU826" s="2">
        <v>1</v>
      </c>
      <c r="BV826" s="2">
        <v>1</v>
      </c>
      <c r="BW826" s="2">
        <v>1</v>
      </c>
      <c r="BX826" s="2">
        <v>1</v>
      </c>
      <c r="BY826" s="2" t="s">
        <v>3</v>
      </c>
      <c r="BZ826" s="2">
        <v>110</v>
      </c>
      <c r="CA826" s="2">
        <v>69</v>
      </c>
      <c r="CB826" s="2" t="s">
        <v>3</v>
      </c>
      <c r="CC826" s="2"/>
      <c r="CD826" s="2"/>
      <c r="CE826" s="2">
        <v>0</v>
      </c>
      <c r="CF826" s="2">
        <v>0</v>
      </c>
      <c r="CG826" s="2">
        <v>0</v>
      </c>
      <c r="CH826" s="2"/>
      <c r="CI826" s="2"/>
      <c r="CJ826" s="2"/>
      <c r="CK826" s="2"/>
      <c r="CL826" s="2"/>
      <c r="CM826" s="2">
        <v>0</v>
      </c>
      <c r="CN826" s="2" t="s">
        <v>2165</v>
      </c>
      <c r="CO826" s="2">
        <v>0</v>
      </c>
      <c r="CP826" s="2">
        <f t="shared" ref="CP826:CP863" si="529">(P826+Q826+S826)</f>
        <v>342.47</v>
      </c>
      <c r="CQ826" s="2">
        <f t="shared" ref="CQ826:CQ855" si="530">AC826*BC826</f>
        <v>0</v>
      </c>
      <c r="CR826" s="2">
        <f t="shared" ref="CR826:CR863" si="531">AD826*BB826</f>
        <v>235.19</v>
      </c>
      <c r="CS826" s="2">
        <f t="shared" ref="CS826:CS863" si="532">AE826*BS826</f>
        <v>24.34</v>
      </c>
      <c r="CT826" s="2">
        <f t="shared" ref="CT826:CT863" si="533">AF826*BA826</f>
        <v>1274.8399999999999</v>
      </c>
      <c r="CU826" s="2">
        <f t="shared" ref="CU826:CU863" si="534">AG826</f>
        <v>0</v>
      </c>
      <c r="CV826" s="2">
        <f t="shared" ref="CV826:CV863" si="535">AH826</f>
        <v>143.88800000000001</v>
      </c>
      <c r="CW826" s="2">
        <f t="shared" ref="CW826:CW863" si="536">AI826</f>
        <v>1.8032000000000001</v>
      </c>
      <c r="CX826" s="2">
        <f t="shared" ref="CX826:CX863" si="537">AJ826</f>
        <v>0</v>
      </c>
      <c r="CY826" s="2">
        <f t="shared" ref="CY826:CY863" si="538">(((S826+R826)*AT826)/100)</f>
        <v>324.11499999999995</v>
      </c>
      <c r="CZ826" s="2">
        <f t="shared" ref="CZ826:CZ863" si="539">(((S826+R826)*AU826)/100)</f>
        <v>203.30849999999998</v>
      </c>
      <c r="DA826" s="2"/>
      <c r="DB826" s="2"/>
      <c r="DC826" s="2" t="s">
        <v>3</v>
      </c>
      <c r="DD826" s="2" t="s">
        <v>36</v>
      </c>
      <c r="DE826" s="2" t="s">
        <v>857</v>
      </c>
      <c r="DF826" s="2" t="s">
        <v>857</v>
      </c>
      <c r="DG826" s="2" t="s">
        <v>857</v>
      </c>
      <c r="DH826" s="2" t="s">
        <v>3</v>
      </c>
      <c r="DI826" s="2" t="s">
        <v>857</v>
      </c>
      <c r="DJ826" s="2" t="s">
        <v>857</v>
      </c>
      <c r="DK826" s="2" t="s">
        <v>3</v>
      </c>
      <c r="DL826" s="2" t="s">
        <v>3</v>
      </c>
      <c r="DM826" s="2" t="s">
        <v>3</v>
      </c>
      <c r="DN826" s="2">
        <v>0</v>
      </c>
      <c r="DO826" s="2">
        <v>0</v>
      </c>
      <c r="DP826" s="2">
        <v>1</v>
      </c>
      <c r="DQ826" s="2">
        <v>1</v>
      </c>
      <c r="DR826" s="2"/>
      <c r="DS826" s="2"/>
      <c r="DT826" s="2"/>
      <c r="DU826" s="2">
        <v>1013</v>
      </c>
      <c r="DV826" s="2" t="s">
        <v>744</v>
      </c>
      <c r="DW826" s="2" t="s">
        <v>744</v>
      </c>
      <c r="DX826" s="2">
        <v>1</v>
      </c>
      <c r="DY826" s="2"/>
      <c r="DZ826" s="2" t="s">
        <v>3</v>
      </c>
      <c r="EA826" s="2" t="s">
        <v>3</v>
      </c>
      <c r="EB826" s="2" t="s">
        <v>3</v>
      </c>
      <c r="EC826" s="2" t="s">
        <v>3</v>
      </c>
      <c r="ED826" s="2"/>
      <c r="EE826" s="2">
        <v>53551111</v>
      </c>
      <c r="EF826" s="2">
        <v>23</v>
      </c>
      <c r="EG826" s="2" t="s">
        <v>76</v>
      </c>
      <c r="EH826" s="2">
        <v>8</v>
      </c>
      <c r="EI826" s="2" t="s">
        <v>77</v>
      </c>
      <c r="EJ826" s="2">
        <v>1</v>
      </c>
      <c r="EK826" s="2">
        <v>8001</v>
      </c>
      <c r="EL826" s="2" t="s">
        <v>77</v>
      </c>
      <c r="EM826" s="2" t="s">
        <v>78</v>
      </c>
      <c r="EN826" s="2"/>
      <c r="EO826" s="2" t="s">
        <v>858</v>
      </c>
      <c r="EP826" s="2"/>
      <c r="EQ826" s="2">
        <v>131072</v>
      </c>
      <c r="ER826" s="2">
        <v>20563.740000000002</v>
      </c>
      <c r="ES826" s="2">
        <v>18922.400000000001</v>
      </c>
      <c r="ET826" s="2">
        <v>255.64</v>
      </c>
      <c r="EU826" s="2">
        <v>26.46</v>
      </c>
      <c r="EV826" s="2">
        <v>1385.7</v>
      </c>
      <c r="EW826" s="2">
        <v>156.4</v>
      </c>
      <c r="EX826" s="2">
        <v>1.96</v>
      </c>
      <c r="EY826" s="2">
        <v>0</v>
      </c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>
        <v>0</v>
      </c>
      <c r="FR826" s="2">
        <f>ROUND(IF(AND(BH826=3,BI826=3),P826,0),2)</f>
        <v>0</v>
      </c>
      <c r="FS826" s="2">
        <v>0</v>
      </c>
      <c r="FT826" s="2"/>
      <c r="FU826" s="2"/>
      <c r="FV826" s="2"/>
      <c r="FW826" s="2"/>
      <c r="FX826" s="2">
        <v>110</v>
      </c>
      <c r="FY826" s="2">
        <v>69</v>
      </c>
      <c r="FZ826" s="2"/>
      <c r="GA826" s="2" t="s">
        <v>3</v>
      </c>
      <c r="GB826" s="2"/>
      <c r="GC826" s="2"/>
      <c r="GD826" s="2">
        <v>1</v>
      </c>
      <c r="GE826" s="2"/>
      <c r="GF826" s="2">
        <v>876295333</v>
      </c>
      <c r="GG826" s="2">
        <v>2</v>
      </c>
      <c r="GH826" s="2">
        <v>1</v>
      </c>
      <c r="GI826" s="2">
        <v>-2</v>
      </c>
      <c r="GJ826" s="2">
        <v>0</v>
      </c>
      <c r="GK826" s="2">
        <v>0</v>
      </c>
      <c r="GL826" s="2">
        <f>ROUND(IF(AND(BH826=3,BI826=3,FS826&lt;&gt;0),P826,0),2)</f>
        <v>0</v>
      </c>
      <c r="GM826" s="2">
        <f>ROUND(O826+X826+Y826,2)+GX826</f>
        <v>869.9</v>
      </c>
      <c r="GN826" s="2">
        <f>IF(OR(BI826=0,BI826=1),ROUND(O826+X826+Y826,2),0)</f>
        <v>869.9</v>
      </c>
      <c r="GO826" s="2">
        <f>IF(BI826=2,ROUND(O826+X826+Y826,2),0)</f>
        <v>0</v>
      </c>
      <c r="GP826" s="2">
        <f>IF(BI826=4,ROUND(O826+X826+Y826,2)+GX826,0)</f>
        <v>0</v>
      </c>
      <c r="GQ826" s="2"/>
      <c r="GR826" s="2">
        <v>0</v>
      </c>
      <c r="GS826" s="2">
        <v>0</v>
      </c>
      <c r="GT826" s="2">
        <v>0</v>
      </c>
      <c r="GU826" s="2" t="s">
        <v>3</v>
      </c>
      <c r="GV826" s="2">
        <f t="shared" ref="GV826:GV863" si="540">ROUND((GT826),2)</f>
        <v>0</v>
      </c>
      <c r="GW826" s="2">
        <v>1</v>
      </c>
      <c r="GX826" s="2">
        <f>ROUND(HC826*I826,2)</f>
        <v>0</v>
      </c>
      <c r="GY826" s="2"/>
      <c r="GZ826" s="2"/>
      <c r="HA826" s="2">
        <v>0</v>
      </c>
      <c r="HB826" s="2">
        <v>0</v>
      </c>
      <c r="HC826" s="2">
        <f t="shared" ref="HC826:HC863" si="541">GV826*GW826</f>
        <v>0</v>
      </c>
      <c r="HD826" s="2"/>
      <c r="HE826" s="2" t="s">
        <v>3</v>
      </c>
      <c r="HF826" s="2" t="s">
        <v>3</v>
      </c>
      <c r="HG826" s="2"/>
      <c r="HH826" s="2"/>
      <c r="HI826" s="2"/>
      <c r="HJ826" s="2"/>
      <c r="HK826" s="2"/>
      <c r="HL826" s="2"/>
      <c r="HM826" s="2" t="s">
        <v>3</v>
      </c>
      <c r="HN826" s="2" t="s">
        <v>80</v>
      </c>
      <c r="HO826" s="2" t="s">
        <v>81</v>
      </c>
      <c r="HP826" s="2" t="s">
        <v>77</v>
      </c>
      <c r="HQ826" s="2" t="s">
        <v>77</v>
      </c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>
        <v>0</v>
      </c>
      <c r="IL826" s="2"/>
      <c r="IM826" s="2"/>
      <c r="IN826" s="2"/>
      <c r="IO826" s="2"/>
      <c r="IP826" s="2"/>
      <c r="IQ826" s="2"/>
      <c r="IR826" s="2"/>
      <c r="IS826" s="2"/>
      <c r="IT826" s="2"/>
      <c r="IU826" s="2"/>
    </row>
    <row r="827" spans="1:255" x14ac:dyDescent="0.2">
      <c r="A827">
        <v>17</v>
      </c>
      <c r="B827">
        <v>1</v>
      </c>
      <c r="C827">
        <f>ROW(SmtRes!A1346)</f>
        <v>1346</v>
      </c>
      <c r="D827">
        <f>ROW(EtalonRes!A1228)</f>
        <v>1228</v>
      </c>
      <c r="E827" t="s">
        <v>853</v>
      </c>
      <c r="F827" t="s">
        <v>854</v>
      </c>
      <c r="G827" t="s">
        <v>855</v>
      </c>
      <c r="H827" t="s">
        <v>744</v>
      </c>
      <c r="I827">
        <f>ROUND(22.68/100,7)</f>
        <v>0.2268</v>
      </c>
      <c r="J827">
        <v>0</v>
      </c>
      <c r="K827">
        <f>ROUND(22.68/100,7)</f>
        <v>0.2268</v>
      </c>
      <c r="O827">
        <f>ROUND(CP827,0)</f>
        <v>10896</v>
      </c>
      <c r="P827">
        <f>ROUND(CQ827*I827,0)</f>
        <v>0</v>
      </c>
      <c r="Q827">
        <f>ROUND(CR827*I827,0)</f>
        <v>707</v>
      </c>
      <c r="R827">
        <f>ROUND(CS827*I827,0)</f>
        <v>195</v>
      </c>
      <c r="S827">
        <f>ROUND(CT827*I827,0)</f>
        <v>10189</v>
      </c>
      <c r="T827">
        <f>ROUND(CU827*I827,0)</f>
        <v>0</v>
      </c>
      <c r="U827">
        <f t="shared" si="524"/>
        <v>32.633798400000003</v>
      </c>
      <c r="V827">
        <f t="shared" si="525"/>
        <v>0.40896576000000001</v>
      </c>
      <c r="W827">
        <f>ROUND(CX827*I827,0)</f>
        <v>0</v>
      </c>
      <c r="X827">
        <f>ROUND(CY827,0)</f>
        <v>11422</v>
      </c>
      <c r="Y827">
        <f>ROUND(CZ827,0)</f>
        <v>7165</v>
      </c>
      <c r="AA827">
        <v>53551707</v>
      </c>
      <c r="AB827">
        <f t="shared" si="526"/>
        <v>1510.03</v>
      </c>
      <c r="AC827">
        <f>ROUND(((ES827*ROUND(0,7))),2)</f>
        <v>0</v>
      </c>
      <c r="AD827">
        <f>ROUND(((((ET827*ROUND((0.8*1.15),7)))-((EU827*ROUND((0.8*1.15),7))))+AE827),2)</f>
        <v>235.19</v>
      </c>
      <c r="AE827">
        <f>ROUND(((EU827*ROUND((0.8*1.15),7))),2)</f>
        <v>24.34</v>
      </c>
      <c r="AF827">
        <f>ROUND(((EV827*ROUND((0.8*1.15),7))),2)</f>
        <v>1274.8399999999999</v>
      </c>
      <c r="AG827">
        <f t="shared" si="527"/>
        <v>0</v>
      </c>
      <c r="AH827">
        <f>((EW827*ROUND((0.8*1.15),7)))</f>
        <v>143.88800000000001</v>
      </c>
      <c r="AI827">
        <f>((EX827*ROUND((0.8*1.15),7)))</f>
        <v>1.8032000000000001</v>
      </c>
      <c r="AJ827">
        <f t="shared" si="528"/>
        <v>0</v>
      </c>
      <c r="AK827">
        <v>20563.740000000002</v>
      </c>
      <c r="AL827">
        <v>18922.400000000001</v>
      </c>
      <c r="AM827">
        <v>255.64</v>
      </c>
      <c r="AN827">
        <v>26.46</v>
      </c>
      <c r="AO827">
        <v>1385.7</v>
      </c>
      <c r="AP827">
        <v>0</v>
      </c>
      <c r="AQ827">
        <v>156.4</v>
      </c>
      <c r="AR827">
        <v>1.96</v>
      </c>
      <c r="AS827">
        <v>0</v>
      </c>
      <c r="AT827">
        <v>110</v>
      </c>
      <c r="AU827">
        <v>69</v>
      </c>
      <c r="AV827">
        <v>1</v>
      </c>
      <c r="AW827">
        <v>1</v>
      </c>
      <c r="AZ827">
        <v>1</v>
      </c>
      <c r="BA827">
        <v>35.24</v>
      </c>
      <c r="BB827">
        <v>13.25</v>
      </c>
      <c r="BC827">
        <v>19.29</v>
      </c>
      <c r="BD827" t="s">
        <v>3</v>
      </c>
      <c r="BE827" t="s">
        <v>3</v>
      </c>
      <c r="BF827" t="s">
        <v>3</v>
      </c>
      <c r="BG827" t="s">
        <v>3</v>
      </c>
      <c r="BH827">
        <v>0</v>
      </c>
      <c r="BI827">
        <v>1</v>
      </c>
      <c r="BJ827" t="s">
        <v>856</v>
      </c>
      <c r="BM827">
        <v>8001</v>
      </c>
      <c r="BN827">
        <v>0</v>
      </c>
      <c r="BO827" t="s">
        <v>854</v>
      </c>
      <c r="BP827">
        <v>1</v>
      </c>
      <c r="BQ827">
        <v>23</v>
      </c>
      <c r="BR827">
        <v>0</v>
      </c>
      <c r="BS827">
        <v>35.24</v>
      </c>
      <c r="BT827">
        <v>1</v>
      </c>
      <c r="BU827">
        <v>1</v>
      </c>
      <c r="BV827">
        <v>1</v>
      </c>
      <c r="BW827">
        <v>1</v>
      </c>
      <c r="BX827">
        <v>1</v>
      </c>
      <c r="BY827" t="s">
        <v>3</v>
      </c>
      <c r="BZ827">
        <v>110</v>
      </c>
      <c r="CA827">
        <v>69</v>
      </c>
      <c r="CB827" t="s">
        <v>3</v>
      </c>
      <c r="CE827">
        <v>0</v>
      </c>
      <c r="CF827">
        <v>0</v>
      </c>
      <c r="CG827">
        <v>0</v>
      </c>
      <c r="CM827">
        <v>0</v>
      </c>
      <c r="CN827" t="s">
        <v>2165</v>
      </c>
      <c r="CO827">
        <v>0</v>
      </c>
      <c r="CP827">
        <f t="shared" si="529"/>
        <v>10896</v>
      </c>
      <c r="CQ827">
        <f t="shared" si="530"/>
        <v>0</v>
      </c>
      <c r="CR827">
        <f t="shared" si="531"/>
        <v>3116.2674999999999</v>
      </c>
      <c r="CS827">
        <f t="shared" si="532"/>
        <v>857.74160000000006</v>
      </c>
      <c r="CT827">
        <f t="shared" si="533"/>
        <v>44925.361599999997</v>
      </c>
      <c r="CU827">
        <f t="shared" si="534"/>
        <v>0</v>
      </c>
      <c r="CV827">
        <f t="shared" si="535"/>
        <v>143.88800000000001</v>
      </c>
      <c r="CW827">
        <f t="shared" si="536"/>
        <v>1.8032000000000001</v>
      </c>
      <c r="CX827">
        <f t="shared" si="537"/>
        <v>0</v>
      </c>
      <c r="CY827">
        <f t="shared" si="538"/>
        <v>11422.4</v>
      </c>
      <c r="CZ827">
        <f t="shared" si="539"/>
        <v>7164.96</v>
      </c>
      <c r="DC827" t="s">
        <v>3</v>
      </c>
      <c r="DD827" t="s">
        <v>36</v>
      </c>
      <c r="DE827" t="s">
        <v>857</v>
      </c>
      <c r="DF827" t="s">
        <v>857</v>
      </c>
      <c r="DG827" t="s">
        <v>857</v>
      </c>
      <c r="DH827" t="s">
        <v>3</v>
      </c>
      <c r="DI827" t="s">
        <v>857</v>
      </c>
      <c r="DJ827" t="s">
        <v>857</v>
      </c>
      <c r="DK827" t="s">
        <v>3</v>
      </c>
      <c r="DL827" t="s">
        <v>3</v>
      </c>
      <c r="DM827" t="s">
        <v>3</v>
      </c>
      <c r="DN827">
        <v>0</v>
      </c>
      <c r="DO827">
        <v>0</v>
      </c>
      <c r="DP827">
        <v>1</v>
      </c>
      <c r="DQ827">
        <v>1</v>
      </c>
      <c r="DU827">
        <v>1013</v>
      </c>
      <c r="DV827" t="s">
        <v>744</v>
      </c>
      <c r="DW827" t="s">
        <v>744</v>
      </c>
      <c r="DX827">
        <v>1</v>
      </c>
      <c r="DZ827" t="s">
        <v>3</v>
      </c>
      <c r="EA827" t="s">
        <v>3</v>
      </c>
      <c r="EB827" t="s">
        <v>3</v>
      </c>
      <c r="EC827" t="s">
        <v>3</v>
      </c>
      <c r="EE827">
        <v>53551111</v>
      </c>
      <c r="EF827">
        <v>23</v>
      </c>
      <c r="EG827" t="s">
        <v>76</v>
      </c>
      <c r="EH827">
        <v>8</v>
      </c>
      <c r="EI827" t="s">
        <v>77</v>
      </c>
      <c r="EJ827">
        <v>1</v>
      </c>
      <c r="EK827">
        <v>8001</v>
      </c>
      <c r="EL827" t="s">
        <v>77</v>
      </c>
      <c r="EM827" t="s">
        <v>78</v>
      </c>
      <c r="EO827" t="s">
        <v>858</v>
      </c>
      <c r="EQ827">
        <v>131072</v>
      </c>
      <c r="ER827">
        <v>20563.740000000002</v>
      </c>
      <c r="ES827">
        <v>18922.400000000001</v>
      </c>
      <c r="ET827">
        <v>255.64</v>
      </c>
      <c r="EU827">
        <v>26.46</v>
      </c>
      <c r="EV827">
        <v>1385.7</v>
      </c>
      <c r="EW827">
        <v>156.4</v>
      </c>
      <c r="EX827">
        <v>1.96</v>
      </c>
      <c r="EY827">
        <v>0</v>
      </c>
      <c r="FQ827">
        <v>0</v>
      </c>
      <c r="FR827">
        <f>ROUND(IF(AND(BH827=3,BI827=3),P827,0),0)</f>
        <v>0</v>
      </c>
      <c r="FS827">
        <v>0</v>
      </c>
      <c r="FX827">
        <v>110</v>
      </c>
      <c r="FY827">
        <v>69</v>
      </c>
      <c r="GA827" t="s">
        <v>3</v>
      </c>
      <c r="GD827">
        <v>1</v>
      </c>
      <c r="GF827">
        <v>876295333</v>
      </c>
      <c r="GG827">
        <v>2</v>
      </c>
      <c r="GH827">
        <v>1</v>
      </c>
      <c r="GI827">
        <v>2</v>
      </c>
      <c r="GJ827">
        <v>0</v>
      </c>
      <c r="GK827">
        <v>0</v>
      </c>
      <c r="GL827">
        <f>ROUND(IF(AND(BH827=3,BI827=3,FS827&lt;&gt;0),P827,0),0)</f>
        <v>0</v>
      </c>
      <c r="GM827">
        <f>ROUND(O827+X827+Y827,0)+GX827</f>
        <v>29483</v>
      </c>
      <c r="GN827">
        <f>IF(OR(BI827=0,BI827=1),ROUND(O827+X827+Y827,0),0)</f>
        <v>29483</v>
      </c>
      <c r="GO827">
        <f>IF(BI827=2,ROUND(O827+X827+Y827,0),0)</f>
        <v>0</v>
      </c>
      <c r="GP827">
        <f>IF(BI827=4,ROUND(O827+X827+Y827,0)+GX827,0)</f>
        <v>0</v>
      </c>
      <c r="GR827">
        <v>0</v>
      </c>
      <c r="GS827">
        <v>3</v>
      </c>
      <c r="GT827">
        <v>0</v>
      </c>
      <c r="GU827" t="s">
        <v>3</v>
      </c>
      <c r="GV827">
        <f t="shared" si="540"/>
        <v>0</v>
      </c>
      <c r="GW827">
        <v>1</v>
      </c>
      <c r="GX827">
        <f>ROUND(HC827*I827,0)</f>
        <v>0</v>
      </c>
      <c r="HA827">
        <v>0</v>
      </c>
      <c r="HB827">
        <v>0</v>
      </c>
      <c r="HC827">
        <f t="shared" si="541"/>
        <v>0</v>
      </c>
      <c r="HE827" t="s">
        <v>3</v>
      </c>
      <c r="HF827" t="s">
        <v>3</v>
      </c>
      <c r="HM827" t="s">
        <v>3</v>
      </c>
      <c r="HN827" t="s">
        <v>80</v>
      </c>
      <c r="HO827" t="s">
        <v>81</v>
      </c>
      <c r="HP827" t="s">
        <v>77</v>
      </c>
      <c r="HQ827" t="s">
        <v>77</v>
      </c>
      <c r="IK827">
        <v>0</v>
      </c>
    </row>
    <row r="828" spans="1:255" x14ac:dyDescent="0.2">
      <c r="A828" s="2">
        <v>18</v>
      </c>
      <c r="B828" s="2">
        <v>1</v>
      </c>
      <c r="C828" s="2">
        <v>1338</v>
      </c>
      <c r="D828" s="2"/>
      <c r="E828" s="2" t="s">
        <v>859</v>
      </c>
      <c r="F828" s="2" t="s">
        <v>24</v>
      </c>
      <c r="G828" s="2" t="s">
        <v>25</v>
      </c>
      <c r="H828" s="2" t="s">
        <v>26</v>
      </c>
      <c r="I828" s="2">
        <f>I826*J828</f>
        <v>0.18143999999999999</v>
      </c>
      <c r="J828" s="2">
        <v>0.79999999999999993</v>
      </c>
      <c r="K828" s="2">
        <v>0.8</v>
      </c>
      <c r="L828" s="2"/>
      <c r="M828" s="2"/>
      <c r="N828" s="2"/>
      <c r="O828" s="2">
        <f>ROUND(CP828,2)</f>
        <v>0</v>
      </c>
      <c r="P828" s="2">
        <f>ROUND(CQ828*I828,2)</f>
        <v>0</v>
      </c>
      <c r="Q828" s="2">
        <f>ROUND(CR828*I828,2)</f>
        <v>0</v>
      </c>
      <c r="R828" s="2">
        <f>ROUND(CS828*I828,2)</f>
        <v>0</v>
      </c>
      <c r="S828" s="2">
        <f>ROUND(CT828*I828,2)</f>
        <v>0</v>
      </c>
      <c r="T828" s="2">
        <f>ROUND(CU828*I828,2)</f>
        <v>0</v>
      </c>
      <c r="U828" s="2">
        <f t="shared" si="524"/>
        <v>0</v>
      </c>
      <c r="V828" s="2">
        <f t="shared" si="525"/>
        <v>0</v>
      </c>
      <c r="W828" s="2">
        <f>ROUND(CX828*I828,2)</f>
        <v>0</v>
      </c>
      <c r="X828" s="2">
        <f>ROUND(CY828,2)</f>
        <v>0</v>
      </c>
      <c r="Y828" s="2">
        <f>ROUND(CZ828,2)</f>
        <v>0</v>
      </c>
      <c r="Z828" s="2"/>
      <c r="AA828" s="2">
        <v>53551706</v>
      </c>
      <c r="AB828" s="2">
        <f t="shared" si="526"/>
        <v>0</v>
      </c>
      <c r="AC828" s="2">
        <f t="shared" ref="AC828:AC863" si="542">ROUND((ES828),2)</f>
        <v>0</v>
      </c>
      <c r="AD828" s="2">
        <f>ROUND((((ET828)-(EU828))+AE828),2)</f>
        <v>0</v>
      </c>
      <c r="AE828" s="2">
        <f>ROUND((EU828),2)</f>
        <v>0</v>
      </c>
      <c r="AF828" s="2">
        <f>ROUND((EV828),2)</f>
        <v>0</v>
      </c>
      <c r="AG828" s="2">
        <f t="shared" si="527"/>
        <v>0</v>
      </c>
      <c r="AH828" s="2">
        <f>(EW828)</f>
        <v>0</v>
      </c>
      <c r="AI828" s="2">
        <f>(EX828)</f>
        <v>0</v>
      </c>
      <c r="AJ828" s="2">
        <f t="shared" si="528"/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110</v>
      </c>
      <c r="AU828" s="2">
        <v>69</v>
      </c>
      <c r="AV828" s="2">
        <v>1</v>
      </c>
      <c r="AW828" s="2">
        <v>1</v>
      </c>
      <c r="AX828" s="2"/>
      <c r="AY828" s="2"/>
      <c r="AZ828" s="2">
        <v>1</v>
      </c>
      <c r="BA828" s="2">
        <v>1</v>
      </c>
      <c r="BB828" s="2">
        <v>1</v>
      </c>
      <c r="BC828" s="2">
        <v>1</v>
      </c>
      <c r="BD828" s="2" t="s">
        <v>3</v>
      </c>
      <c r="BE828" s="2" t="s">
        <v>3</v>
      </c>
      <c r="BF828" s="2" t="s">
        <v>3</v>
      </c>
      <c r="BG828" s="2" t="s">
        <v>3</v>
      </c>
      <c r="BH828" s="2">
        <v>3</v>
      </c>
      <c r="BI828" s="2">
        <v>1</v>
      </c>
      <c r="BJ828" s="2" t="s">
        <v>399</v>
      </c>
      <c r="BK828" s="2"/>
      <c r="BL828" s="2"/>
      <c r="BM828" s="2">
        <v>8001</v>
      </c>
      <c r="BN828" s="2">
        <v>0</v>
      </c>
      <c r="BO828" s="2" t="s">
        <v>3</v>
      </c>
      <c r="BP828" s="2">
        <v>0</v>
      </c>
      <c r="BQ828" s="2">
        <v>23</v>
      </c>
      <c r="BR828" s="2">
        <v>0</v>
      </c>
      <c r="BS828" s="2">
        <v>1</v>
      </c>
      <c r="BT828" s="2">
        <v>1</v>
      </c>
      <c r="BU828" s="2">
        <v>1</v>
      </c>
      <c r="BV828" s="2">
        <v>1</v>
      </c>
      <c r="BW828" s="2">
        <v>1</v>
      </c>
      <c r="BX828" s="2">
        <v>1</v>
      </c>
      <c r="BY828" s="2" t="s">
        <v>3</v>
      </c>
      <c r="BZ828" s="2">
        <v>110</v>
      </c>
      <c r="CA828" s="2">
        <v>69</v>
      </c>
      <c r="CB828" s="2" t="s">
        <v>3</v>
      </c>
      <c r="CC828" s="2"/>
      <c r="CD828" s="2"/>
      <c r="CE828" s="2">
        <v>0</v>
      </c>
      <c r="CF828" s="2">
        <v>0</v>
      </c>
      <c r="CG828" s="2">
        <v>0</v>
      </c>
      <c r="CH828" s="2"/>
      <c r="CI828" s="2"/>
      <c r="CJ828" s="2"/>
      <c r="CK828" s="2"/>
      <c r="CL828" s="2"/>
      <c r="CM828" s="2">
        <v>0</v>
      </c>
      <c r="CN828" s="2" t="s">
        <v>860</v>
      </c>
      <c r="CO828" s="2">
        <v>0</v>
      </c>
      <c r="CP828" s="2">
        <f t="shared" si="529"/>
        <v>0</v>
      </c>
      <c r="CQ828" s="2">
        <f t="shared" si="530"/>
        <v>0</v>
      </c>
      <c r="CR828" s="2">
        <f t="shared" si="531"/>
        <v>0</v>
      </c>
      <c r="CS828" s="2">
        <f t="shared" si="532"/>
        <v>0</v>
      </c>
      <c r="CT828" s="2">
        <f t="shared" si="533"/>
        <v>0</v>
      </c>
      <c r="CU828" s="2">
        <f t="shared" si="534"/>
        <v>0</v>
      </c>
      <c r="CV828" s="2">
        <f t="shared" si="535"/>
        <v>0</v>
      </c>
      <c r="CW828" s="2">
        <f t="shared" si="536"/>
        <v>0</v>
      </c>
      <c r="CX828" s="2">
        <f t="shared" si="537"/>
        <v>0</v>
      </c>
      <c r="CY828" s="2">
        <f t="shared" si="538"/>
        <v>0</v>
      </c>
      <c r="CZ828" s="2">
        <f t="shared" si="539"/>
        <v>0</v>
      </c>
      <c r="DA828" s="2"/>
      <c r="DB828" s="2"/>
      <c r="DC828" s="2" t="s">
        <v>3</v>
      </c>
      <c r="DD828" s="2" t="s">
        <v>3</v>
      </c>
      <c r="DE828" s="2" t="s">
        <v>3</v>
      </c>
      <c r="DF828" s="2" t="s">
        <v>3</v>
      </c>
      <c r="DG828" s="2" t="s">
        <v>3</v>
      </c>
      <c r="DH828" s="2" t="s">
        <v>3</v>
      </c>
      <c r="DI828" s="2" t="s">
        <v>3</v>
      </c>
      <c r="DJ828" s="2" t="s">
        <v>3</v>
      </c>
      <c r="DK828" s="2" t="s">
        <v>3</v>
      </c>
      <c r="DL828" s="2" t="s">
        <v>3</v>
      </c>
      <c r="DM828" s="2" t="s">
        <v>3</v>
      </c>
      <c r="DN828" s="2">
        <v>0</v>
      </c>
      <c r="DO828" s="2">
        <v>0</v>
      </c>
      <c r="DP828" s="2">
        <v>1</v>
      </c>
      <c r="DQ828" s="2">
        <v>1</v>
      </c>
      <c r="DR828" s="2"/>
      <c r="DS828" s="2"/>
      <c r="DT828" s="2"/>
      <c r="DU828" s="2">
        <v>1009</v>
      </c>
      <c r="DV828" s="2" t="s">
        <v>26</v>
      </c>
      <c r="DW828" s="2" t="s">
        <v>26</v>
      </c>
      <c r="DX828" s="2">
        <v>1000</v>
      </c>
      <c r="DY828" s="2"/>
      <c r="DZ828" s="2" t="s">
        <v>3</v>
      </c>
      <c r="EA828" s="2" t="s">
        <v>3</v>
      </c>
      <c r="EB828" s="2" t="s">
        <v>3</v>
      </c>
      <c r="EC828" s="2" t="s">
        <v>3</v>
      </c>
      <c r="ED828" s="2"/>
      <c r="EE828" s="2">
        <v>53551111</v>
      </c>
      <c r="EF828" s="2">
        <v>23</v>
      </c>
      <c r="EG828" s="2" t="s">
        <v>76</v>
      </c>
      <c r="EH828" s="2">
        <v>8</v>
      </c>
      <c r="EI828" s="2" t="s">
        <v>77</v>
      </c>
      <c r="EJ828" s="2">
        <v>1</v>
      </c>
      <c r="EK828" s="2">
        <v>8001</v>
      </c>
      <c r="EL828" s="2" t="s">
        <v>77</v>
      </c>
      <c r="EM828" s="2" t="s">
        <v>78</v>
      </c>
      <c r="EN828" s="2"/>
      <c r="EO828" s="2" t="s">
        <v>861</v>
      </c>
      <c r="EP828" s="2"/>
      <c r="EQ828" s="2">
        <v>0</v>
      </c>
      <c r="ER828" s="2">
        <v>0</v>
      </c>
      <c r="ES828" s="2">
        <v>0</v>
      </c>
      <c r="ET828" s="2">
        <v>0</v>
      </c>
      <c r="EU828" s="2">
        <v>0</v>
      </c>
      <c r="EV828" s="2">
        <v>0</v>
      </c>
      <c r="EW828" s="2">
        <v>0</v>
      </c>
      <c r="EX828" s="2">
        <v>0</v>
      </c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>
        <v>0</v>
      </c>
      <c r="FR828" s="2">
        <f>ROUND(IF(AND(BH828=3,BI828=3),P828,0),2)</f>
        <v>0</v>
      </c>
      <c r="FS828" s="2">
        <v>0</v>
      </c>
      <c r="FT828" s="2"/>
      <c r="FU828" s="2"/>
      <c r="FV828" s="2"/>
      <c r="FW828" s="2"/>
      <c r="FX828" s="2">
        <v>110</v>
      </c>
      <c r="FY828" s="2">
        <v>69</v>
      </c>
      <c r="FZ828" s="2"/>
      <c r="GA828" s="2" t="s">
        <v>3</v>
      </c>
      <c r="GB828" s="2"/>
      <c r="GC828" s="2"/>
      <c r="GD828" s="2">
        <v>1</v>
      </c>
      <c r="GE828" s="2"/>
      <c r="GF828" s="2">
        <v>529508801</v>
      </c>
      <c r="GG828" s="2">
        <v>2</v>
      </c>
      <c r="GH828" s="2">
        <v>1</v>
      </c>
      <c r="GI828" s="2">
        <v>-2</v>
      </c>
      <c r="GJ828" s="2">
        <v>0</v>
      </c>
      <c r="GK828" s="2">
        <v>0</v>
      </c>
      <c r="GL828" s="2">
        <f>ROUND(IF(AND(BH828=3,BI828=3,FS828&lt;&gt;0),P828,0),2)</f>
        <v>0</v>
      </c>
      <c r="GM828" s="2">
        <f>ROUND(O828+X828+Y828,2)+GX828</f>
        <v>0</v>
      </c>
      <c r="GN828" s="2">
        <f>IF(OR(BI828=0,BI828=1),ROUND(O828+X828+Y828,2),0)</f>
        <v>0</v>
      </c>
      <c r="GO828" s="2">
        <f>IF(BI828=2,ROUND(O828+X828+Y828,2),0)</f>
        <v>0</v>
      </c>
      <c r="GP828" s="2">
        <f>IF(BI828=4,ROUND(O828+X828+Y828,2)+GX828,0)</f>
        <v>0</v>
      </c>
      <c r="GQ828" s="2"/>
      <c r="GR828" s="2">
        <v>0</v>
      </c>
      <c r="GS828" s="2">
        <v>0</v>
      </c>
      <c r="GT828" s="2">
        <v>0</v>
      </c>
      <c r="GU828" s="2" t="s">
        <v>3</v>
      </c>
      <c r="GV828" s="2">
        <f t="shared" si="540"/>
        <v>0</v>
      </c>
      <c r="GW828" s="2">
        <v>1</v>
      </c>
      <c r="GX828" s="2">
        <f>ROUND(HC828*I828,2)</f>
        <v>0</v>
      </c>
      <c r="GY828" s="2"/>
      <c r="GZ828" s="2"/>
      <c r="HA828" s="2">
        <v>0</v>
      </c>
      <c r="HB828" s="2">
        <v>0</v>
      </c>
      <c r="HC828" s="2">
        <f t="shared" si="541"/>
        <v>0</v>
      </c>
      <c r="HD828" s="2"/>
      <c r="HE828" s="2" t="s">
        <v>3</v>
      </c>
      <c r="HF828" s="2" t="s">
        <v>3</v>
      </c>
      <c r="HG828" s="2"/>
      <c r="HH828" s="2"/>
      <c r="HI828" s="2"/>
      <c r="HJ828" s="2"/>
      <c r="HK828" s="2"/>
      <c r="HL828" s="2"/>
      <c r="HM828" s="2" t="s">
        <v>3</v>
      </c>
      <c r="HN828" s="2" t="s">
        <v>80</v>
      </c>
      <c r="HO828" s="2" t="s">
        <v>81</v>
      </c>
      <c r="HP828" s="2" t="s">
        <v>77</v>
      </c>
      <c r="HQ828" s="2" t="s">
        <v>77</v>
      </c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>
        <v>0</v>
      </c>
      <c r="IL828" s="2"/>
      <c r="IM828" s="2"/>
      <c r="IN828" s="2"/>
      <c r="IO828" s="2"/>
      <c r="IP828" s="2"/>
      <c r="IQ828" s="2"/>
      <c r="IR828" s="2"/>
      <c r="IS828" s="2"/>
      <c r="IT828" s="2"/>
      <c r="IU828" s="2"/>
    </row>
    <row r="829" spans="1:255" x14ac:dyDescent="0.2">
      <c r="A829">
        <v>18</v>
      </c>
      <c r="B829">
        <v>1</v>
      </c>
      <c r="C829">
        <v>1346</v>
      </c>
      <c r="E829" t="s">
        <v>859</v>
      </c>
      <c r="F829" t="s">
        <v>24</v>
      </c>
      <c r="G829" t="s">
        <v>25</v>
      </c>
      <c r="H829" t="s">
        <v>26</v>
      </c>
      <c r="I829">
        <f>I827*J829</f>
        <v>0.18143999999999999</v>
      </c>
      <c r="J829">
        <v>0.79999999999999993</v>
      </c>
      <c r="K829">
        <v>0.8</v>
      </c>
      <c r="O829">
        <f>ROUND(CP829,0)</f>
        <v>0</v>
      </c>
      <c r="P829">
        <f>ROUND(CQ829*I829,0)</f>
        <v>0</v>
      </c>
      <c r="Q829">
        <f>ROUND(CR829*I829,0)</f>
        <v>0</v>
      </c>
      <c r="R829">
        <f>ROUND(CS829*I829,0)</f>
        <v>0</v>
      </c>
      <c r="S829">
        <f>ROUND(CT829*I829,0)</f>
        <v>0</v>
      </c>
      <c r="T829">
        <f>ROUND(CU829*I829,0)</f>
        <v>0</v>
      </c>
      <c r="U829">
        <f t="shared" si="524"/>
        <v>0</v>
      </c>
      <c r="V829">
        <f t="shared" si="525"/>
        <v>0</v>
      </c>
      <c r="W829">
        <f>ROUND(CX829*I829,0)</f>
        <v>0</v>
      </c>
      <c r="X829">
        <f>ROUND(CY829,0)</f>
        <v>0</v>
      </c>
      <c r="Y829">
        <f>ROUND(CZ829,0)</f>
        <v>0</v>
      </c>
      <c r="AA829">
        <v>53551707</v>
      </c>
      <c r="AB829">
        <f t="shared" si="526"/>
        <v>0</v>
      </c>
      <c r="AC829">
        <f t="shared" si="542"/>
        <v>0</v>
      </c>
      <c r="AD829">
        <f>ROUND((((ET829)-(EU829))+AE829),2)</f>
        <v>0</v>
      </c>
      <c r="AE829">
        <f>ROUND((EU829),2)</f>
        <v>0</v>
      </c>
      <c r="AF829">
        <f>ROUND((EV829),2)</f>
        <v>0</v>
      </c>
      <c r="AG829">
        <f t="shared" si="527"/>
        <v>0</v>
      </c>
      <c r="AH829">
        <f>(EW829)</f>
        <v>0</v>
      </c>
      <c r="AI829">
        <f>(EX829)</f>
        <v>0</v>
      </c>
      <c r="AJ829">
        <f t="shared" si="528"/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110</v>
      </c>
      <c r="AU829">
        <v>69</v>
      </c>
      <c r="AV829">
        <v>1</v>
      </c>
      <c r="AW829">
        <v>1</v>
      </c>
      <c r="AZ829">
        <v>1</v>
      </c>
      <c r="BA829">
        <v>1</v>
      </c>
      <c r="BB829">
        <v>1</v>
      </c>
      <c r="BC829">
        <v>6.14</v>
      </c>
      <c r="BD829" t="s">
        <v>3</v>
      </c>
      <c r="BE829" t="s">
        <v>3</v>
      </c>
      <c r="BF829" t="s">
        <v>3</v>
      </c>
      <c r="BG829" t="s">
        <v>3</v>
      </c>
      <c r="BH829">
        <v>3</v>
      </c>
      <c r="BI829">
        <v>1</v>
      </c>
      <c r="BJ829" t="s">
        <v>399</v>
      </c>
      <c r="BM829">
        <v>8001</v>
      </c>
      <c r="BN829">
        <v>0</v>
      </c>
      <c r="BO829" t="s">
        <v>30</v>
      </c>
      <c r="BP829">
        <v>1</v>
      </c>
      <c r="BQ829">
        <v>23</v>
      </c>
      <c r="BR829">
        <v>0</v>
      </c>
      <c r="BS829">
        <v>1</v>
      </c>
      <c r="BT829">
        <v>1</v>
      </c>
      <c r="BU829">
        <v>1</v>
      </c>
      <c r="BV829">
        <v>1</v>
      </c>
      <c r="BW829">
        <v>1</v>
      </c>
      <c r="BX829">
        <v>1</v>
      </c>
      <c r="BY829" t="s">
        <v>3</v>
      </c>
      <c r="BZ829">
        <v>110</v>
      </c>
      <c r="CA829">
        <v>69</v>
      </c>
      <c r="CB829" t="s">
        <v>3</v>
      </c>
      <c r="CE829">
        <v>0</v>
      </c>
      <c r="CF829">
        <v>0</v>
      </c>
      <c r="CG829">
        <v>0</v>
      </c>
      <c r="CM829">
        <v>0</v>
      </c>
      <c r="CN829" t="s">
        <v>860</v>
      </c>
      <c r="CO829">
        <v>0</v>
      </c>
      <c r="CP829">
        <f t="shared" si="529"/>
        <v>0</v>
      </c>
      <c r="CQ829">
        <f t="shared" si="530"/>
        <v>0</v>
      </c>
      <c r="CR829">
        <f t="shared" si="531"/>
        <v>0</v>
      </c>
      <c r="CS829">
        <f t="shared" si="532"/>
        <v>0</v>
      </c>
      <c r="CT829">
        <f t="shared" si="533"/>
        <v>0</v>
      </c>
      <c r="CU829">
        <f t="shared" si="534"/>
        <v>0</v>
      </c>
      <c r="CV829">
        <f t="shared" si="535"/>
        <v>0</v>
      </c>
      <c r="CW829">
        <f t="shared" si="536"/>
        <v>0</v>
      </c>
      <c r="CX829">
        <f t="shared" si="537"/>
        <v>0</v>
      </c>
      <c r="CY829">
        <f t="shared" si="538"/>
        <v>0</v>
      </c>
      <c r="CZ829">
        <f t="shared" si="539"/>
        <v>0</v>
      </c>
      <c r="DC829" t="s">
        <v>3</v>
      </c>
      <c r="DD829" t="s">
        <v>3</v>
      </c>
      <c r="DE829" t="s">
        <v>3</v>
      </c>
      <c r="DF829" t="s">
        <v>3</v>
      </c>
      <c r="DG829" t="s">
        <v>3</v>
      </c>
      <c r="DH829" t="s">
        <v>3</v>
      </c>
      <c r="DI829" t="s">
        <v>3</v>
      </c>
      <c r="DJ829" t="s">
        <v>3</v>
      </c>
      <c r="DK829" t="s">
        <v>3</v>
      </c>
      <c r="DL829" t="s">
        <v>3</v>
      </c>
      <c r="DM829" t="s">
        <v>3</v>
      </c>
      <c r="DN829">
        <v>0</v>
      </c>
      <c r="DO829">
        <v>0</v>
      </c>
      <c r="DP829">
        <v>1</v>
      </c>
      <c r="DQ829">
        <v>1</v>
      </c>
      <c r="DU829">
        <v>1009</v>
      </c>
      <c r="DV829" t="s">
        <v>26</v>
      </c>
      <c r="DW829" t="s">
        <v>26</v>
      </c>
      <c r="DX829">
        <v>1000</v>
      </c>
      <c r="DZ829" t="s">
        <v>3</v>
      </c>
      <c r="EA829" t="s">
        <v>3</v>
      </c>
      <c r="EB829" t="s">
        <v>3</v>
      </c>
      <c r="EC829" t="s">
        <v>3</v>
      </c>
      <c r="EE829">
        <v>53551111</v>
      </c>
      <c r="EF829">
        <v>23</v>
      </c>
      <c r="EG829" t="s">
        <v>76</v>
      </c>
      <c r="EH829">
        <v>8</v>
      </c>
      <c r="EI829" t="s">
        <v>77</v>
      </c>
      <c r="EJ829">
        <v>1</v>
      </c>
      <c r="EK829">
        <v>8001</v>
      </c>
      <c r="EL829" t="s">
        <v>77</v>
      </c>
      <c r="EM829" t="s">
        <v>78</v>
      </c>
      <c r="EO829" t="s">
        <v>861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FQ829">
        <v>0</v>
      </c>
      <c r="FR829">
        <f>ROUND(IF(AND(BH829=3,BI829=3),P829,0),0)</f>
        <v>0</v>
      </c>
      <c r="FS829">
        <v>0</v>
      </c>
      <c r="FX829">
        <v>110</v>
      </c>
      <c r="FY829">
        <v>69</v>
      </c>
      <c r="GA829" t="s">
        <v>3</v>
      </c>
      <c r="GD829">
        <v>1</v>
      </c>
      <c r="GF829">
        <v>529508801</v>
      </c>
      <c r="GG829">
        <v>2</v>
      </c>
      <c r="GH829">
        <v>1</v>
      </c>
      <c r="GI829">
        <v>5</v>
      </c>
      <c r="GJ829">
        <v>0</v>
      </c>
      <c r="GK829">
        <v>0</v>
      </c>
      <c r="GL829">
        <f>ROUND(IF(AND(BH829=3,BI829=3,FS829&lt;&gt;0),P829,0),0)</f>
        <v>0</v>
      </c>
      <c r="GM829">
        <f>ROUND(O829+X829+Y829,0)+GX829</f>
        <v>0</v>
      </c>
      <c r="GN829">
        <f>IF(OR(BI829=0,BI829=1),ROUND(O829+X829+Y829,0),0)</f>
        <v>0</v>
      </c>
      <c r="GO829">
        <f>IF(BI829=2,ROUND(O829+X829+Y829,0),0)</f>
        <v>0</v>
      </c>
      <c r="GP829">
        <f>IF(BI829=4,ROUND(O829+X829+Y829,0)+GX829,0)</f>
        <v>0</v>
      </c>
      <c r="GR829">
        <v>0</v>
      </c>
      <c r="GS829">
        <v>0</v>
      </c>
      <c r="GT829">
        <v>0</v>
      </c>
      <c r="GU829" t="s">
        <v>3</v>
      </c>
      <c r="GV829">
        <f t="shared" si="540"/>
        <v>0</v>
      </c>
      <c r="GW829">
        <v>1</v>
      </c>
      <c r="GX829">
        <f>ROUND(HC829*I829,0)</f>
        <v>0</v>
      </c>
      <c r="HA829">
        <v>0</v>
      </c>
      <c r="HB829">
        <v>0</v>
      </c>
      <c r="HC829">
        <f t="shared" si="541"/>
        <v>0</v>
      </c>
      <c r="HE829" t="s">
        <v>3</v>
      </c>
      <c r="HF829" t="s">
        <v>3</v>
      </c>
      <c r="HM829" t="s">
        <v>3</v>
      </c>
      <c r="HN829" t="s">
        <v>80</v>
      </c>
      <c r="HO829" t="s">
        <v>81</v>
      </c>
      <c r="HP829" t="s">
        <v>77</v>
      </c>
      <c r="HQ829" t="s">
        <v>77</v>
      </c>
      <c r="IK829">
        <v>0</v>
      </c>
    </row>
    <row r="830" spans="1:255" x14ac:dyDescent="0.2">
      <c r="A830" s="2">
        <v>17</v>
      </c>
      <c r="B830" s="2">
        <v>1</v>
      </c>
      <c r="C830" s="2">
        <f>ROW(SmtRes!A1348)</f>
        <v>1348</v>
      </c>
      <c r="D830" s="2">
        <f>ROW(EtalonRes!A1230)</f>
        <v>1230</v>
      </c>
      <c r="E830" s="2" t="s">
        <v>862</v>
      </c>
      <c r="F830" s="2" t="s">
        <v>801</v>
      </c>
      <c r="G830" s="2" t="s">
        <v>802</v>
      </c>
      <c r="H830" s="2" t="s">
        <v>396</v>
      </c>
      <c r="I830" s="2">
        <f>ROUND(35.6/100,7)</f>
        <v>0.35599999999999998</v>
      </c>
      <c r="J830" s="2">
        <v>0</v>
      </c>
      <c r="K830" s="2">
        <f>ROUND(35.6/100,7)</f>
        <v>0.35599999999999998</v>
      </c>
      <c r="L830" s="2"/>
      <c r="M830" s="2"/>
      <c r="N830" s="2"/>
      <c r="O830" s="2">
        <f>ROUND(CP830,2)</f>
        <v>46.58</v>
      </c>
      <c r="P830" s="2">
        <f>ROUND(CQ830*I830,2)</f>
        <v>0</v>
      </c>
      <c r="Q830" s="2">
        <f>ROUND(CR830*I830,2)</f>
        <v>0</v>
      </c>
      <c r="R830" s="2">
        <f>ROUND(CS830*I830,2)</f>
        <v>0</v>
      </c>
      <c r="S830" s="2">
        <f>ROUND(CT830*I830,2)</f>
        <v>46.58</v>
      </c>
      <c r="T830" s="2">
        <f>ROUND(CU830*I830,2)</f>
        <v>0</v>
      </c>
      <c r="U830" s="2">
        <f t="shared" si="524"/>
        <v>6.0181799999999992</v>
      </c>
      <c r="V830" s="2">
        <f t="shared" si="525"/>
        <v>0</v>
      </c>
      <c r="W830" s="2">
        <f>ROUND(CX830*I830,2)</f>
        <v>0</v>
      </c>
      <c r="X830" s="2">
        <f>ROUND(CY830,2)</f>
        <v>41.92</v>
      </c>
      <c r="Y830" s="2">
        <f>ROUND(CZ830,2)</f>
        <v>21.89</v>
      </c>
      <c r="Z830" s="2"/>
      <c r="AA830" s="2">
        <v>53551706</v>
      </c>
      <c r="AB830" s="2">
        <f t="shared" si="526"/>
        <v>130.85</v>
      </c>
      <c r="AC830" s="2">
        <f t="shared" si="542"/>
        <v>0</v>
      </c>
      <c r="AD830" s="2">
        <f>ROUND(((((ET830*ROUND(1.15,7)))-((EU830*ROUND(1.15,7))))+AE830),2)</f>
        <v>0</v>
      </c>
      <c r="AE830" s="2">
        <f>ROUND(((EU830*ROUND(1.15,7))),2)</f>
        <v>0</v>
      </c>
      <c r="AF830" s="2">
        <f>ROUND(((EV830*ROUND(1.15,7))),2)</f>
        <v>130.85</v>
      </c>
      <c r="AG830" s="2">
        <f t="shared" si="527"/>
        <v>0</v>
      </c>
      <c r="AH830" s="2">
        <f>((EW830*ROUND(1.15,7)))</f>
        <v>16.904999999999998</v>
      </c>
      <c r="AI830" s="2">
        <f>((EX830*ROUND(1.15,7)))</f>
        <v>0</v>
      </c>
      <c r="AJ830" s="2">
        <f t="shared" si="528"/>
        <v>0</v>
      </c>
      <c r="AK830" s="2">
        <v>113.78</v>
      </c>
      <c r="AL830" s="2">
        <v>0</v>
      </c>
      <c r="AM830" s="2">
        <v>0</v>
      </c>
      <c r="AN830" s="2">
        <v>0</v>
      </c>
      <c r="AO830" s="2">
        <v>113.78</v>
      </c>
      <c r="AP830" s="2">
        <v>0</v>
      </c>
      <c r="AQ830" s="2">
        <v>14.7</v>
      </c>
      <c r="AR830" s="2">
        <v>0</v>
      </c>
      <c r="AS830" s="2">
        <v>0</v>
      </c>
      <c r="AT830" s="2">
        <v>90</v>
      </c>
      <c r="AU830" s="2">
        <v>47</v>
      </c>
      <c r="AV830" s="2">
        <v>1</v>
      </c>
      <c r="AW830" s="2">
        <v>1</v>
      </c>
      <c r="AX830" s="2"/>
      <c r="AY830" s="2"/>
      <c r="AZ830" s="2">
        <v>1</v>
      </c>
      <c r="BA830" s="2">
        <v>1</v>
      </c>
      <c r="BB830" s="2">
        <v>1</v>
      </c>
      <c r="BC830" s="2">
        <v>1</v>
      </c>
      <c r="BD830" s="2" t="s">
        <v>3</v>
      </c>
      <c r="BE830" s="2" t="s">
        <v>3</v>
      </c>
      <c r="BF830" s="2" t="s">
        <v>3</v>
      </c>
      <c r="BG830" s="2" t="s">
        <v>3</v>
      </c>
      <c r="BH830" s="2">
        <v>0</v>
      </c>
      <c r="BI830" s="2">
        <v>1</v>
      </c>
      <c r="BJ830" s="2" t="s">
        <v>803</v>
      </c>
      <c r="BK830" s="2"/>
      <c r="BL830" s="2"/>
      <c r="BM830" s="2">
        <v>56001</v>
      </c>
      <c r="BN830" s="2">
        <v>0</v>
      </c>
      <c r="BO830" s="2" t="s">
        <v>3</v>
      </c>
      <c r="BP830" s="2">
        <v>0</v>
      </c>
      <c r="BQ830" s="2">
        <v>6</v>
      </c>
      <c r="BR830" s="2">
        <v>0</v>
      </c>
      <c r="BS830" s="2">
        <v>1</v>
      </c>
      <c r="BT830" s="2">
        <v>1</v>
      </c>
      <c r="BU830" s="2">
        <v>1</v>
      </c>
      <c r="BV830" s="2">
        <v>1</v>
      </c>
      <c r="BW830" s="2">
        <v>1</v>
      </c>
      <c r="BX830" s="2">
        <v>1</v>
      </c>
      <c r="BY830" s="2" t="s">
        <v>3</v>
      </c>
      <c r="BZ830" s="2">
        <v>90</v>
      </c>
      <c r="CA830" s="2">
        <v>47</v>
      </c>
      <c r="CB830" s="2" t="s">
        <v>3</v>
      </c>
      <c r="CC830" s="2"/>
      <c r="CD830" s="2"/>
      <c r="CE830" s="2">
        <v>0</v>
      </c>
      <c r="CF830" s="2">
        <v>0</v>
      </c>
      <c r="CG830" s="2">
        <v>0</v>
      </c>
      <c r="CH830" s="2"/>
      <c r="CI830" s="2"/>
      <c r="CJ830" s="2"/>
      <c r="CK830" s="2"/>
      <c r="CL830" s="2"/>
      <c r="CM830" s="2">
        <v>0</v>
      </c>
      <c r="CN830" s="2" t="s">
        <v>2150</v>
      </c>
      <c r="CO830" s="2">
        <v>0</v>
      </c>
      <c r="CP830" s="2">
        <f t="shared" si="529"/>
        <v>46.58</v>
      </c>
      <c r="CQ830" s="2">
        <f t="shared" si="530"/>
        <v>0</v>
      </c>
      <c r="CR830" s="2">
        <f t="shared" si="531"/>
        <v>0</v>
      </c>
      <c r="CS830" s="2">
        <f t="shared" si="532"/>
        <v>0</v>
      </c>
      <c r="CT830" s="2">
        <f t="shared" si="533"/>
        <v>130.85</v>
      </c>
      <c r="CU830" s="2">
        <f t="shared" si="534"/>
        <v>0</v>
      </c>
      <c r="CV830" s="2">
        <f t="shared" si="535"/>
        <v>16.904999999999998</v>
      </c>
      <c r="CW830" s="2">
        <f t="shared" si="536"/>
        <v>0</v>
      </c>
      <c r="CX830" s="2">
        <f t="shared" si="537"/>
        <v>0</v>
      </c>
      <c r="CY830" s="2">
        <f t="shared" si="538"/>
        <v>41.921999999999997</v>
      </c>
      <c r="CZ830" s="2">
        <f t="shared" si="539"/>
        <v>21.892599999999998</v>
      </c>
      <c r="DA830" s="2"/>
      <c r="DB830" s="2"/>
      <c r="DC830" s="2" t="s">
        <v>3</v>
      </c>
      <c r="DD830" s="2" t="s">
        <v>3</v>
      </c>
      <c r="DE830" s="2" t="s">
        <v>16</v>
      </c>
      <c r="DF830" s="2" t="s">
        <v>16</v>
      </c>
      <c r="DG830" s="2" t="s">
        <v>16</v>
      </c>
      <c r="DH830" s="2" t="s">
        <v>3</v>
      </c>
      <c r="DI830" s="2" t="s">
        <v>16</v>
      </c>
      <c r="DJ830" s="2" t="s">
        <v>16</v>
      </c>
      <c r="DK830" s="2" t="s">
        <v>3</v>
      </c>
      <c r="DL830" s="2" t="s">
        <v>3</v>
      </c>
      <c r="DM830" s="2" t="s">
        <v>3</v>
      </c>
      <c r="DN830" s="2">
        <v>0</v>
      </c>
      <c r="DO830" s="2">
        <v>0</v>
      </c>
      <c r="DP830" s="2">
        <v>1</v>
      </c>
      <c r="DQ830" s="2">
        <v>1</v>
      </c>
      <c r="DR830" s="2"/>
      <c r="DS830" s="2"/>
      <c r="DT830" s="2"/>
      <c r="DU830" s="2">
        <v>1005</v>
      </c>
      <c r="DV830" s="2" t="s">
        <v>396</v>
      </c>
      <c r="DW830" s="2" t="s">
        <v>396</v>
      </c>
      <c r="DX830" s="2">
        <v>100</v>
      </c>
      <c r="DY830" s="2"/>
      <c r="DZ830" s="2" t="s">
        <v>3</v>
      </c>
      <c r="EA830" s="2" t="s">
        <v>3</v>
      </c>
      <c r="EB830" s="2" t="s">
        <v>3</v>
      </c>
      <c r="EC830" s="2" t="s">
        <v>3</v>
      </c>
      <c r="ED830" s="2"/>
      <c r="EE830" s="2">
        <v>53551217</v>
      </c>
      <c r="EF830" s="2">
        <v>6</v>
      </c>
      <c r="EG830" s="2" t="s">
        <v>17</v>
      </c>
      <c r="EH830" s="2">
        <v>90</v>
      </c>
      <c r="EI830" s="2" t="s">
        <v>728</v>
      </c>
      <c r="EJ830" s="2">
        <v>1</v>
      </c>
      <c r="EK830" s="2">
        <v>56001</v>
      </c>
      <c r="EL830" s="2" t="s">
        <v>728</v>
      </c>
      <c r="EM830" s="2" t="s">
        <v>729</v>
      </c>
      <c r="EN830" s="2"/>
      <c r="EO830" s="2" t="s">
        <v>52</v>
      </c>
      <c r="EP830" s="2"/>
      <c r="EQ830" s="2">
        <v>131072</v>
      </c>
      <c r="ER830" s="2">
        <v>113.78</v>
      </c>
      <c r="ES830" s="2">
        <v>0</v>
      </c>
      <c r="ET830" s="2">
        <v>0</v>
      </c>
      <c r="EU830" s="2">
        <v>0</v>
      </c>
      <c r="EV830" s="2">
        <v>113.78</v>
      </c>
      <c r="EW830" s="2">
        <v>14.7</v>
      </c>
      <c r="EX830" s="2">
        <v>0</v>
      </c>
      <c r="EY830" s="2">
        <v>0</v>
      </c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>
        <v>0</v>
      </c>
      <c r="FR830" s="2">
        <f>ROUND(IF(AND(BH830=3,BI830=3),P830,0),2)</f>
        <v>0</v>
      </c>
      <c r="FS830" s="2">
        <v>0</v>
      </c>
      <c r="FT830" s="2"/>
      <c r="FU830" s="2"/>
      <c r="FV830" s="2"/>
      <c r="FW830" s="2"/>
      <c r="FX830" s="2">
        <v>90</v>
      </c>
      <c r="FY830" s="2">
        <v>47</v>
      </c>
      <c r="FZ830" s="2"/>
      <c r="GA830" s="2" t="s">
        <v>3</v>
      </c>
      <c r="GB830" s="2"/>
      <c r="GC830" s="2"/>
      <c r="GD830" s="2">
        <v>1</v>
      </c>
      <c r="GE830" s="2"/>
      <c r="GF830" s="2">
        <v>-574775516</v>
      </c>
      <c r="GG830" s="2">
        <v>2</v>
      </c>
      <c r="GH830" s="2">
        <v>1</v>
      </c>
      <c r="GI830" s="2">
        <v>-2</v>
      </c>
      <c r="GJ830" s="2">
        <v>0</v>
      </c>
      <c r="GK830" s="2">
        <v>0</v>
      </c>
      <c r="GL830" s="2">
        <f>ROUND(IF(AND(BH830=3,BI830=3,FS830&lt;&gt;0),P830,0),2)</f>
        <v>0</v>
      </c>
      <c r="GM830" s="2">
        <f>ROUND(O830+X830+Y830,2)+GX830</f>
        <v>110.39</v>
      </c>
      <c r="GN830" s="2">
        <f>IF(OR(BI830=0,BI830=1),ROUND(O830+X830+Y830,2),0)</f>
        <v>110.39</v>
      </c>
      <c r="GO830" s="2">
        <f>IF(BI830=2,ROUND(O830+X830+Y830,2),0)</f>
        <v>0</v>
      </c>
      <c r="GP830" s="2">
        <f>IF(BI830=4,ROUND(O830+X830+Y830,2)+GX830,0)</f>
        <v>0</v>
      </c>
      <c r="GQ830" s="2"/>
      <c r="GR830" s="2">
        <v>0</v>
      </c>
      <c r="GS830" s="2">
        <v>0</v>
      </c>
      <c r="GT830" s="2">
        <v>0</v>
      </c>
      <c r="GU830" s="2" t="s">
        <v>3</v>
      </c>
      <c r="GV830" s="2">
        <f t="shared" si="540"/>
        <v>0</v>
      </c>
      <c r="GW830" s="2">
        <v>1</v>
      </c>
      <c r="GX830" s="2">
        <f>ROUND(HC830*I830,2)</f>
        <v>0</v>
      </c>
      <c r="GY830" s="2"/>
      <c r="GZ830" s="2"/>
      <c r="HA830" s="2">
        <v>0</v>
      </c>
      <c r="HB830" s="2">
        <v>0</v>
      </c>
      <c r="HC830" s="2">
        <f t="shared" si="541"/>
        <v>0</v>
      </c>
      <c r="HD830" s="2"/>
      <c r="HE830" s="2" t="s">
        <v>3</v>
      </c>
      <c r="HF830" s="2" t="s">
        <v>3</v>
      </c>
      <c r="HG830" s="2"/>
      <c r="HH830" s="2"/>
      <c r="HI830" s="2"/>
      <c r="HJ830" s="2"/>
      <c r="HK830" s="2"/>
      <c r="HL830" s="2"/>
      <c r="HM830" s="2" t="s">
        <v>3</v>
      </c>
      <c r="HN830" s="2" t="s">
        <v>731</v>
      </c>
      <c r="HO830" s="2" t="s">
        <v>732</v>
      </c>
      <c r="HP830" s="2" t="s">
        <v>728</v>
      </c>
      <c r="HQ830" s="2" t="s">
        <v>728</v>
      </c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>
        <v>0</v>
      </c>
      <c r="IL830" s="2"/>
      <c r="IM830" s="2"/>
      <c r="IN830" s="2"/>
      <c r="IO830" s="2"/>
      <c r="IP830" s="2"/>
      <c r="IQ830" s="2"/>
      <c r="IR830" s="2"/>
      <c r="IS830" s="2"/>
      <c r="IT830" s="2"/>
      <c r="IU830" s="2"/>
    </row>
    <row r="831" spans="1:255" x14ac:dyDescent="0.2">
      <c r="A831">
        <v>17</v>
      </c>
      <c r="B831">
        <v>1</v>
      </c>
      <c r="C831">
        <f>ROW(SmtRes!A1350)</f>
        <v>1350</v>
      </c>
      <c r="D831">
        <f>ROW(EtalonRes!A1232)</f>
        <v>1232</v>
      </c>
      <c r="E831" t="s">
        <v>862</v>
      </c>
      <c r="F831" t="s">
        <v>801</v>
      </c>
      <c r="G831" t="s">
        <v>802</v>
      </c>
      <c r="H831" t="s">
        <v>396</v>
      </c>
      <c r="I831">
        <f>ROUND(35.6/100,7)</f>
        <v>0.35599999999999998</v>
      </c>
      <c r="J831">
        <v>0</v>
      </c>
      <c r="K831">
        <f>ROUND(35.6/100,7)</f>
        <v>0.35599999999999998</v>
      </c>
      <c r="O831">
        <f>ROUND(CP831,0)</f>
        <v>1642</v>
      </c>
      <c r="P831">
        <f>ROUND(CQ831*I831,0)</f>
        <v>0</v>
      </c>
      <c r="Q831">
        <f>ROUND(CR831*I831,0)</f>
        <v>0</v>
      </c>
      <c r="R831">
        <f>ROUND(CS831*I831,0)</f>
        <v>0</v>
      </c>
      <c r="S831">
        <f>ROUND(CT831*I831,0)</f>
        <v>1642</v>
      </c>
      <c r="T831">
        <f>ROUND(CU831*I831,0)</f>
        <v>0</v>
      </c>
      <c r="U831">
        <f t="shared" si="524"/>
        <v>6.0181799999999992</v>
      </c>
      <c r="V831">
        <f t="shared" si="525"/>
        <v>0</v>
      </c>
      <c r="W831">
        <f>ROUND(CX831*I831,0)</f>
        <v>0</v>
      </c>
      <c r="X831">
        <f>ROUND(CY831,0)</f>
        <v>1478</v>
      </c>
      <c r="Y831">
        <f>ROUND(CZ831,0)</f>
        <v>772</v>
      </c>
      <c r="AA831">
        <v>53551707</v>
      </c>
      <c r="AB831">
        <f t="shared" si="526"/>
        <v>130.85</v>
      </c>
      <c r="AC831">
        <f t="shared" si="542"/>
        <v>0</v>
      </c>
      <c r="AD831">
        <f>ROUND(((((ET831*ROUND(1.15,7)))-((EU831*ROUND(1.15,7))))+AE831),2)</f>
        <v>0</v>
      </c>
      <c r="AE831">
        <f>ROUND(((EU831*ROUND(1.15,7))),2)</f>
        <v>0</v>
      </c>
      <c r="AF831">
        <f>ROUND(((EV831*ROUND(1.15,7))),2)</f>
        <v>130.85</v>
      </c>
      <c r="AG831">
        <f t="shared" si="527"/>
        <v>0</v>
      </c>
      <c r="AH831">
        <f>((EW831*ROUND(1.15,7)))</f>
        <v>16.904999999999998</v>
      </c>
      <c r="AI831">
        <f>((EX831*ROUND(1.15,7)))</f>
        <v>0</v>
      </c>
      <c r="AJ831">
        <f t="shared" si="528"/>
        <v>0</v>
      </c>
      <c r="AK831">
        <v>113.78</v>
      </c>
      <c r="AL831">
        <v>0</v>
      </c>
      <c r="AM831">
        <v>0</v>
      </c>
      <c r="AN831">
        <v>0</v>
      </c>
      <c r="AO831">
        <v>113.78</v>
      </c>
      <c r="AP831">
        <v>0</v>
      </c>
      <c r="AQ831">
        <v>14.7</v>
      </c>
      <c r="AR831">
        <v>0</v>
      </c>
      <c r="AS831">
        <v>0</v>
      </c>
      <c r="AT831">
        <v>90</v>
      </c>
      <c r="AU831">
        <v>47</v>
      </c>
      <c r="AV831">
        <v>1</v>
      </c>
      <c r="AW831">
        <v>1</v>
      </c>
      <c r="AZ831">
        <v>1</v>
      </c>
      <c r="BA831">
        <v>35.24</v>
      </c>
      <c r="BB831">
        <v>1</v>
      </c>
      <c r="BC831">
        <v>1</v>
      </c>
      <c r="BD831" t="s">
        <v>3</v>
      </c>
      <c r="BE831" t="s">
        <v>3</v>
      </c>
      <c r="BF831" t="s">
        <v>3</v>
      </c>
      <c r="BG831" t="s">
        <v>3</v>
      </c>
      <c r="BH831">
        <v>0</v>
      </c>
      <c r="BI831">
        <v>1</v>
      </c>
      <c r="BJ831" t="s">
        <v>803</v>
      </c>
      <c r="BM831">
        <v>56001</v>
      </c>
      <c r="BN831">
        <v>0</v>
      </c>
      <c r="BO831" t="s">
        <v>801</v>
      </c>
      <c r="BP831">
        <v>1</v>
      </c>
      <c r="BQ831">
        <v>6</v>
      </c>
      <c r="BR831">
        <v>0</v>
      </c>
      <c r="BS831">
        <v>35.24</v>
      </c>
      <c r="BT831">
        <v>1</v>
      </c>
      <c r="BU831">
        <v>1</v>
      </c>
      <c r="BV831">
        <v>1</v>
      </c>
      <c r="BW831">
        <v>1</v>
      </c>
      <c r="BX831">
        <v>1</v>
      </c>
      <c r="BY831" t="s">
        <v>3</v>
      </c>
      <c r="BZ831">
        <v>90</v>
      </c>
      <c r="CA831">
        <v>47</v>
      </c>
      <c r="CB831" t="s">
        <v>3</v>
      </c>
      <c r="CE831">
        <v>0</v>
      </c>
      <c r="CF831">
        <v>0</v>
      </c>
      <c r="CG831">
        <v>0</v>
      </c>
      <c r="CM831">
        <v>0</v>
      </c>
      <c r="CN831" t="s">
        <v>2150</v>
      </c>
      <c r="CO831">
        <v>0</v>
      </c>
      <c r="CP831">
        <f t="shared" si="529"/>
        <v>1642</v>
      </c>
      <c r="CQ831">
        <f t="shared" si="530"/>
        <v>0</v>
      </c>
      <c r="CR831">
        <f t="shared" si="531"/>
        <v>0</v>
      </c>
      <c r="CS831">
        <f t="shared" si="532"/>
        <v>0</v>
      </c>
      <c r="CT831">
        <f t="shared" si="533"/>
        <v>4611.1540000000005</v>
      </c>
      <c r="CU831">
        <f t="shared" si="534"/>
        <v>0</v>
      </c>
      <c r="CV831">
        <f t="shared" si="535"/>
        <v>16.904999999999998</v>
      </c>
      <c r="CW831">
        <f t="shared" si="536"/>
        <v>0</v>
      </c>
      <c r="CX831">
        <f t="shared" si="537"/>
        <v>0</v>
      </c>
      <c r="CY831">
        <f t="shared" si="538"/>
        <v>1477.8</v>
      </c>
      <c r="CZ831">
        <f t="shared" si="539"/>
        <v>771.74</v>
      </c>
      <c r="DC831" t="s">
        <v>3</v>
      </c>
      <c r="DD831" t="s">
        <v>3</v>
      </c>
      <c r="DE831" t="s">
        <v>16</v>
      </c>
      <c r="DF831" t="s">
        <v>16</v>
      </c>
      <c r="DG831" t="s">
        <v>16</v>
      </c>
      <c r="DH831" t="s">
        <v>3</v>
      </c>
      <c r="DI831" t="s">
        <v>16</v>
      </c>
      <c r="DJ831" t="s">
        <v>16</v>
      </c>
      <c r="DK831" t="s">
        <v>3</v>
      </c>
      <c r="DL831" t="s">
        <v>3</v>
      </c>
      <c r="DM831" t="s">
        <v>3</v>
      </c>
      <c r="DN831">
        <v>0</v>
      </c>
      <c r="DO831">
        <v>0</v>
      </c>
      <c r="DP831">
        <v>1</v>
      </c>
      <c r="DQ831">
        <v>1</v>
      </c>
      <c r="DU831">
        <v>1005</v>
      </c>
      <c r="DV831" t="s">
        <v>396</v>
      </c>
      <c r="DW831" t="s">
        <v>396</v>
      </c>
      <c r="DX831">
        <v>100</v>
      </c>
      <c r="DZ831" t="s">
        <v>3</v>
      </c>
      <c r="EA831" t="s">
        <v>3</v>
      </c>
      <c r="EB831" t="s">
        <v>3</v>
      </c>
      <c r="EC831" t="s">
        <v>3</v>
      </c>
      <c r="EE831">
        <v>53551217</v>
      </c>
      <c r="EF831">
        <v>6</v>
      </c>
      <c r="EG831" t="s">
        <v>17</v>
      </c>
      <c r="EH831">
        <v>90</v>
      </c>
      <c r="EI831" t="s">
        <v>728</v>
      </c>
      <c r="EJ831">
        <v>1</v>
      </c>
      <c r="EK831">
        <v>56001</v>
      </c>
      <c r="EL831" t="s">
        <v>728</v>
      </c>
      <c r="EM831" t="s">
        <v>729</v>
      </c>
      <c r="EO831" t="s">
        <v>52</v>
      </c>
      <c r="EQ831">
        <v>131072</v>
      </c>
      <c r="ER831">
        <v>113.78</v>
      </c>
      <c r="ES831">
        <v>0</v>
      </c>
      <c r="ET831">
        <v>0</v>
      </c>
      <c r="EU831">
        <v>0</v>
      </c>
      <c r="EV831">
        <v>113.78</v>
      </c>
      <c r="EW831">
        <v>14.7</v>
      </c>
      <c r="EX831">
        <v>0</v>
      </c>
      <c r="EY831">
        <v>0</v>
      </c>
      <c r="FQ831">
        <v>0</v>
      </c>
      <c r="FR831">
        <f>ROUND(IF(AND(BH831=3,BI831=3),P831,0),0)</f>
        <v>0</v>
      </c>
      <c r="FS831">
        <v>0</v>
      </c>
      <c r="FX831">
        <v>90</v>
      </c>
      <c r="FY831">
        <v>47</v>
      </c>
      <c r="GA831" t="s">
        <v>3</v>
      </c>
      <c r="GD831">
        <v>1</v>
      </c>
      <c r="GF831">
        <v>-574775516</v>
      </c>
      <c r="GG831">
        <v>2</v>
      </c>
      <c r="GH831">
        <v>1</v>
      </c>
      <c r="GI831">
        <v>2</v>
      </c>
      <c r="GJ831">
        <v>0</v>
      </c>
      <c r="GK831">
        <v>0</v>
      </c>
      <c r="GL831">
        <f>ROUND(IF(AND(BH831=3,BI831=3,FS831&lt;&gt;0),P831,0),0)</f>
        <v>0</v>
      </c>
      <c r="GM831">
        <f>ROUND(O831+X831+Y831,0)+GX831</f>
        <v>3892</v>
      </c>
      <c r="GN831">
        <f>IF(OR(BI831=0,BI831=1),ROUND(O831+X831+Y831,0),0)</f>
        <v>3892</v>
      </c>
      <c r="GO831">
        <f>IF(BI831=2,ROUND(O831+X831+Y831,0),0)</f>
        <v>0</v>
      </c>
      <c r="GP831">
        <f>IF(BI831=4,ROUND(O831+X831+Y831,0)+GX831,0)</f>
        <v>0</v>
      </c>
      <c r="GR831">
        <v>0</v>
      </c>
      <c r="GS831">
        <v>0</v>
      </c>
      <c r="GT831">
        <v>0</v>
      </c>
      <c r="GU831" t="s">
        <v>3</v>
      </c>
      <c r="GV831">
        <f t="shared" si="540"/>
        <v>0</v>
      </c>
      <c r="GW831">
        <v>1</v>
      </c>
      <c r="GX831">
        <f>ROUND(HC831*I831,0)</f>
        <v>0</v>
      </c>
      <c r="HA831">
        <v>0</v>
      </c>
      <c r="HB831">
        <v>0</v>
      </c>
      <c r="HC831">
        <f t="shared" si="541"/>
        <v>0</v>
      </c>
      <c r="HE831" t="s">
        <v>3</v>
      </c>
      <c r="HF831" t="s">
        <v>3</v>
      </c>
      <c r="HM831" t="s">
        <v>3</v>
      </c>
      <c r="HN831" t="s">
        <v>731</v>
      </c>
      <c r="HO831" t="s">
        <v>732</v>
      </c>
      <c r="HP831" t="s">
        <v>728</v>
      </c>
      <c r="HQ831" t="s">
        <v>728</v>
      </c>
      <c r="IK831">
        <v>0</v>
      </c>
    </row>
    <row r="832" spans="1:255" x14ac:dyDescent="0.2">
      <c r="A832" s="2">
        <v>18</v>
      </c>
      <c r="B832" s="2">
        <v>1</v>
      </c>
      <c r="C832" s="2">
        <v>1348</v>
      </c>
      <c r="D832" s="2"/>
      <c r="E832" s="2" t="s">
        <v>863</v>
      </c>
      <c r="F832" s="2" t="s">
        <v>24</v>
      </c>
      <c r="G832" s="2" t="s">
        <v>25</v>
      </c>
      <c r="H832" s="2" t="s">
        <v>26</v>
      </c>
      <c r="I832" s="2">
        <f>I830*J832</f>
        <v>0.2492</v>
      </c>
      <c r="J832" s="2">
        <v>0.70000000000000007</v>
      </c>
      <c r="K832" s="2">
        <v>0.7</v>
      </c>
      <c r="L832" s="2"/>
      <c r="M832" s="2"/>
      <c r="N832" s="2"/>
      <c r="O832" s="2">
        <f>ROUND(CP832,2)</f>
        <v>0</v>
      </c>
      <c r="P832" s="2">
        <f>ROUND(CQ832*I832,2)</f>
        <v>0</v>
      </c>
      <c r="Q832" s="2">
        <f>ROUND(CR832*I832,2)</f>
        <v>0</v>
      </c>
      <c r="R832" s="2">
        <f>ROUND(CS832*I832,2)</f>
        <v>0</v>
      </c>
      <c r="S832" s="2">
        <f>ROUND(CT832*I832,2)</f>
        <v>0</v>
      </c>
      <c r="T832" s="2">
        <f>ROUND(CU832*I832,2)</f>
        <v>0</v>
      </c>
      <c r="U832" s="2">
        <f t="shared" si="524"/>
        <v>0</v>
      </c>
      <c r="V832" s="2">
        <f t="shared" si="525"/>
        <v>0</v>
      </c>
      <c r="W832" s="2">
        <f>ROUND(CX832*I832,2)</f>
        <v>0</v>
      </c>
      <c r="X832" s="2">
        <f>ROUND(CY832,2)</f>
        <v>0</v>
      </c>
      <c r="Y832" s="2">
        <f>ROUND(CZ832,2)</f>
        <v>0</v>
      </c>
      <c r="Z832" s="2"/>
      <c r="AA832" s="2">
        <v>53551706</v>
      </c>
      <c r="AB832" s="2">
        <f t="shared" si="526"/>
        <v>0</v>
      </c>
      <c r="AC832" s="2">
        <f t="shared" si="542"/>
        <v>0</v>
      </c>
      <c r="AD832" s="2">
        <f>ROUND((((ET832)-(EU832))+AE832),2)</f>
        <v>0</v>
      </c>
      <c r="AE832" s="2">
        <f>ROUND((EU832),2)</f>
        <v>0</v>
      </c>
      <c r="AF832" s="2">
        <f>ROUND((EV832),2)</f>
        <v>0</v>
      </c>
      <c r="AG832" s="2">
        <f t="shared" si="527"/>
        <v>0</v>
      </c>
      <c r="AH832" s="2">
        <f>(EW832)</f>
        <v>0</v>
      </c>
      <c r="AI832" s="2">
        <f>(EX832)</f>
        <v>0</v>
      </c>
      <c r="AJ832" s="2">
        <f t="shared" si="528"/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90</v>
      </c>
      <c r="AU832" s="2">
        <v>47</v>
      </c>
      <c r="AV832" s="2">
        <v>1</v>
      </c>
      <c r="AW832" s="2">
        <v>1</v>
      </c>
      <c r="AX832" s="2"/>
      <c r="AY832" s="2"/>
      <c r="AZ832" s="2">
        <v>1</v>
      </c>
      <c r="BA832" s="2">
        <v>1</v>
      </c>
      <c r="BB832" s="2">
        <v>1</v>
      </c>
      <c r="BC832" s="2">
        <v>1</v>
      </c>
      <c r="BD832" s="2" t="s">
        <v>3</v>
      </c>
      <c r="BE832" s="2" t="s">
        <v>3</v>
      </c>
      <c r="BF832" s="2" t="s">
        <v>3</v>
      </c>
      <c r="BG832" s="2" t="s">
        <v>3</v>
      </c>
      <c r="BH832" s="2">
        <v>3</v>
      </c>
      <c r="BI832" s="2">
        <v>1</v>
      </c>
      <c r="BJ832" s="2" t="s">
        <v>399</v>
      </c>
      <c r="BK832" s="2"/>
      <c r="BL832" s="2"/>
      <c r="BM832" s="2">
        <v>56001</v>
      </c>
      <c r="BN832" s="2">
        <v>0</v>
      </c>
      <c r="BO832" s="2" t="s">
        <v>3</v>
      </c>
      <c r="BP832" s="2">
        <v>0</v>
      </c>
      <c r="BQ832" s="2">
        <v>6</v>
      </c>
      <c r="BR832" s="2">
        <v>0</v>
      </c>
      <c r="BS832" s="2">
        <v>1</v>
      </c>
      <c r="BT832" s="2">
        <v>1</v>
      </c>
      <c r="BU832" s="2">
        <v>1</v>
      </c>
      <c r="BV832" s="2">
        <v>1</v>
      </c>
      <c r="BW832" s="2">
        <v>1</v>
      </c>
      <c r="BX832" s="2">
        <v>1</v>
      </c>
      <c r="BY832" s="2" t="s">
        <v>3</v>
      </c>
      <c r="BZ832" s="2">
        <v>90</v>
      </c>
      <c r="CA832" s="2">
        <v>47</v>
      </c>
      <c r="CB832" s="2" t="s">
        <v>3</v>
      </c>
      <c r="CC832" s="2"/>
      <c r="CD832" s="2"/>
      <c r="CE832" s="2">
        <v>0</v>
      </c>
      <c r="CF832" s="2">
        <v>0</v>
      </c>
      <c r="CG832" s="2">
        <v>0</v>
      </c>
      <c r="CH832" s="2"/>
      <c r="CI832" s="2"/>
      <c r="CJ832" s="2"/>
      <c r="CK832" s="2"/>
      <c r="CL832" s="2"/>
      <c r="CM832" s="2">
        <v>0</v>
      </c>
      <c r="CN832" s="2" t="s">
        <v>3</v>
      </c>
      <c r="CO832" s="2">
        <v>0</v>
      </c>
      <c r="CP832" s="2">
        <f t="shared" si="529"/>
        <v>0</v>
      </c>
      <c r="CQ832" s="2">
        <f t="shared" si="530"/>
        <v>0</v>
      </c>
      <c r="CR832" s="2">
        <f t="shared" si="531"/>
        <v>0</v>
      </c>
      <c r="CS832" s="2">
        <f t="shared" si="532"/>
        <v>0</v>
      </c>
      <c r="CT832" s="2">
        <f t="shared" si="533"/>
        <v>0</v>
      </c>
      <c r="CU832" s="2">
        <f t="shared" si="534"/>
        <v>0</v>
      </c>
      <c r="CV832" s="2">
        <f t="shared" si="535"/>
        <v>0</v>
      </c>
      <c r="CW832" s="2">
        <f t="shared" si="536"/>
        <v>0</v>
      </c>
      <c r="CX832" s="2">
        <f t="shared" si="537"/>
        <v>0</v>
      </c>
      <c r="CY832" s="2">
        <f t="shared" si="538"/>
        <v>0</v>
      </c>
      <c r="CZ832" s="2">
        <f t="shared" si="539"/>
        <v>0</v>
      </c>
      <c r="DA832" s="2"/>
      <c r="DB832" s="2"/>
      <c r="DC832" s="2" t="s">
        <v>3</v>
      </c>
      <c r="DD832" s="2" t="s">
        <v>3</v>
      </c>
      <c r="DE832" s="2" t="s">
        <v>3</v>
      </c>
      <c r="DF832" s="2" t="s">
        <v>3</v>
      </c>
      <c r="DG832" s="2" t="s">
        <v>3</v>
      </c>
      <c r="DH832" s="2" t="s">
        <v>3</v>
      </c>
      <c r="DI832" s="2" t="s">
        <v>3</v>
      </c>
      <c r="DJ832" s="2" t="s">
        <v>3</v>
      </c>
      <c r="DK832" s="2" t="s">
        <v>3</v>
      </c>
      <c r="DL832" s="2" t="s">
        <v>3</v>
      </c>
      <c r="DM832" s="2" t="s">
        <v>3</v>
      </c>
      <c r="DN832" s="2">
        <v>0</v>
      </c>
      <c r="DO832" s="2">
        <v>0</v>
      </c>
      <c r="DP832" s="2">
        <v>1</v>
      </c>
      <c r="DQ832" s="2">
        <v>1</v>
      </c>
      <c r="DR832" s="2"/>
      <c r="DS832" s="2"/>
      <c r="DT832" s="2"/>
      <c r="DU832" s="2">
        <v>1009</v>
      </c>
      <c r="DV832" s="2" t="s">
        <v>26</v>
      </c>
      <c r="DW832" s="2" t="s">
        <v>26</v>
      </c>
      <c r="DX832" s="2">
        <v>1000</v>
      </c>
      <c r="DY832" s="2"/>
      <c r="DZ832" s="2" t="s">
        <v>3</v>
      </c>
      <c r="EA832" s="2" t="s">
        <v>3</v>
      </c>
      <c r="EB832" s="2" t="s">
        <v>3</v>
      </c>
      <c r="EC832" s="2" t="s">
        <v>3</v>
      </c>
      <c r="ED832" s="2"/>
      <c r="EE832" s="2">
        <v>53551217</v>
      </c>
      <c r="EF832" s="2">
        <v>6</v>
      </c>
      <c r="EG832" s="2" t="s">
        <v>17</v>
      </c>
      <c r="EH832" s="2">
        <v>90</v>
      </c>
      <c r="EI832" s="2" t="s">
        <v>728</v>
      </c>
      <c r="EJ832" s="2">
        <v>1</v>
      </c>
      <c r="EK832" s="2">
        <v>56001</v>
      </c>
      <c r="EL832" s="2" t="s">
        <v>728</v>
      </c>
      <c r="EM832" s="2" t="s">
        <v>729</v>
      </c>
      <c r="EN832" s="2"/>
      <c r="EO832" s="2" t="s">
        <v>3</v>
      </c>
      <c r="EP832" s="2"/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0</v>
      </c>
      <c r="EX832" s="2">
        <v>0</v>
      </c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>
        <v>0</v>
      </c>
      <c r="FR832" s="2">
        <f>ROUND(IF(AND(BH832=3,BI832=3),P832,0),2)</f>
        <v>0</v>
      </c>
      <c r="FS832" s="2">
        <v>0</v>
      </c>
      <c r="FT832" s="2"/>
      <c r="FU832" s="2"/>
      <c r="FV832" s="2"/>
      <c r="FW832" s="2"/>
      <c r="FX832" s="2">
        <v>90</v>
      </c>
      <c r="FY832" s="2">
        <v>47</v>
      </c>
      <c r="FZ832" s="2"/>
      <c r="GA832" s="2" t="s">
        <v>3</v>
      </c>
      <c r="GB832" s="2"/>
      <c r="GC832" s="2"/>
      <c r="GD832" s="2">
        <v>1</v>
      </c>
      <c r="GE832" s="2"/>
      <c r="GF832" s="2">
        <v>529508801</v>
      </c>
      <c r="GG832" s="2">
        <v>2</v>
      </c>
      <c r="GH832" s="2">
        <v>1</v>
      </c>
      <c r="GI832" s="2">
        <v>-2</v>
      </c>
      <c r="GJ832" s="2">
        <v>0</v>
      </c>
      <c r="GK832" s="2">
        <v>0</v>
      </c>
      <c r="GL832" s="2">
        <f>ROUND(IF(AND(BH832=3,BI832=3,FS832&lt;&gt;0),P832,0),2)</f>
        <v>0</v>
      </c>
      <c r="GM832" s="2">
        <f>ROUND(O832+X832+Y832,2)+GX832</f>
        <v>0</v>
      </c>
      <c r="GN832" s="2">
        <f>IF(OR(BI832=0,BI832=1),ROUND(O832+X832+Y832,2),0)</f>
        <v>0</v>
      </c>
      <c r="GO832" s="2">
        <f>IF(BI832=2,ROUND(O832+X832+Y832,2),0)</f>
        <v>0</v>
      </c>
      <c r="GP832" s="2">
        <f>IF(BI832=4,ROUND(O832+X832+Y832,2)+GX832,0)</f>
        <v>0</v>
      </c>
      <c r="GQ832" s="2"/>
      <c r="GR832" s="2">
        <v>0</v>
      </c>
      <c r="GS832" s="2">
        <v>0</v>
      </c>
      <c r="GT832" s="2">
        <v>0</v>
      </c>
      <c r="GU832" s="2" t="s">
        <v>3</v>
      </c>
      <c r="GV832" s="2">
        <f t="shared" si="540"/>
        <v>0</v>
      </c>
      <c r="GW832" s="2">
        <v>1</v>
      </c>
      <c r="GX832" s="2">
        <f>ROUND(HC832*I832,2)</f>
        <v>0</v>
      </c>
      <c r="GY832" s="2"/>
      <c r="GZ832" s="2"/>
      <c r="HA832" s="2">
        <v>0</v>
      </c>
      <c r="HB832" s="2">
        <v>0</v>
      </c>
      <c r="HC832" s="2">
        <f t="shared" si="541"/>
        <v>0</v>
      </c>
      <c r="HD832" s="2"/>
      <c r="HE832" s="2" t="s">
        <v>3</v>
      </c>
      <c r="HF832" s="2" t="s">
        <v>3</v>
      </c>
      <c r="HG832" s="2"/>
      <c r="HH832" s="2"/>
      <c r="HI832" s="2"/>
      <c r="HJ832" s="2"/>
      <c r="HK832" s="2"/>
      <c r="HL832" s="2"/>
      <c r="HM832" s="2" t="s">
        <v>3</v>
      </c>
      <c r="HN832" s="2" t="s">
        <v>731</v>
      </c>
      <c r="HO832" s="2" t="s">
        <v>732</v>
      </c>
      <c r="HP832" s="2" t="s">
        <v>728</v>
      </c>
      <c r="HQ832" s="2" t="s">
        <v>728</v>
      </c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>
        <v>0</v>
      </c>
      <c r="IL832" s="2"/>
      <c r="IM832" s="2"/>
      <c r="IN832" s="2"/>
      <c r="IO832" s="2"/>
      <c r="IP832" s="2"/>
      <c r="IQ832" s="2"/>
      <c r="IR832" s="2"/>
      <c r="IS832" s="2"/>
      <c r="IT832" s="2"/>
      <c r="IU832" s="2"/>
    </row>
    <row r="833" spans="1:255" x14ac:dyDescent="0.2">
      <c r="A833">
        <v>18</v>
      </c>
      <c r="B833">
        <v>1</v>
      </c>
      <c r="C833">
        <v>1350</v>
      </c>
      <c r="E833" t="s">
        <v>863</v>
      </c>
      <c r="F833" t="s">
        <v>24</v>
      </c>
      <c r="G833" t="s">
        <v>25</v>
      </c>
      <c r="H833" t="s">
        <v>26</v>
      </c>
      <c r="I833">
        <f>I831*J833</f>
        <v>0.2492</v>
      </c>
      <c r="J833">
        <v>0.70000000000000007</v>
      </c>
      <c r="K833">
        <v>0.7</v>
      </c>
      <c r="O833">
        <f>ROUND(CP833,0)</f>
        <v>0</v>
      </c>
      <c r="P833">
        <f>ROUND(CQ833*I833,0)</f>
        <v>0</v>
      </c>
      <c r="Q833">
        <f>ROUND(CR833*I833,0)</f>
        <v>0</v>
      </c>
      <c r="R833">
        <f>ROUND(CS833*I833,0)</f>
        <v>0</v>
      </c>
      <c r="S833">
        <f>ROUND(CT833*I833,0)</f>
        <v>0</v>
      </c>
      <c r="T833">
        <f>ROUND(CU833*I833,0)</f>
        <v>0</v>
      </c>
      <c r="U833">
        <f t="shared" si="524"/>
        <v>0</v>
      </c>
      <c r="V833">
        <f t="shared" si="525"/>
        <v>0</v>
      </c>
      <c r="W833">
        <f>ROUND(CX833*I833,0)</f>
        <v>0</v>
      </c>
      <c r="X833">
        <f>ROUND(CY833,0)</f>
        <v>0</v>
      </c>
      <c r="Y833">
        <f>ROUND(CZ833,0)</f>
        <v>0</v>
      </c>
      <c r="AA833">
        <v>53551707</v>
      </c>
      <c r="AB833">
        <f t="shared" si="526"/>
        <v>0</v>
      </c>
      <c r="AC833">
        <f t="shared" si="542"/>
        <v>0</v>
      </c>
      <c r="AD833">
        <f>ROUND((((ET833)-(EU833))+AE833),2)</f>
        <v>0</v>
      </c>
      <c r="AE833">
        <f>ROUND((EU833),2)</f>
        <v>0</v>
      </c>
      <c r="AF833">
        <f>ROUND((EV833),2)</f>
        <v>0</v>
      </c>
      <c r="AG833">
        <f t="shared" si="527"/>
        <v>0</v>
      </c>
      <c r="AH833">
        <f>(EW833)</f>
        <v>0</v>
      </c>
      <c r="AI833">
        <f>(EX833)</f>
        <v>0</v>
      </c>
      <c r="AJ833">
        <f t="shared" si="528"/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90</v>
      </c>
      <c r="AU833">
        <v>47</v>
      </c>
      <c r="AV833">
        <v>1</v>
      </c>
      <c r="AW833">
        <v>1</v>
      </c>
      <c r="AZ833">
        <v>1</v>
      </c>
      <c r="BA833">
        <v>1</v>
      </c>
      <c r="BB833">
        <v>1</v>
      </c>
      <c r="BC833">
        <v>6.14</v>
      </c>
      <c r="BD833" t="s">
        <v>3</v>
      </c>
      <c r="BE833" t="s">
        <v>3</v>
      </c>
      <c r="BF833" t="s">
        <v>3</v>
      </c>
      <c r="BG833" t="s">
        <v>3</v>
      </c>
      <c r="BH833">
        <v>3</v>
      </c>
      <c r="BI833">
        <v>1</v>
      </c>
      <c r="BJ833" t="s">
        <v>399</v>
      </c>
      <c r="BM833">
        <v>56001</v>
      </c>
      <c r="BN833">
        <v>0</v>
      </c>
      <c r="BO833" t="s">
        <v>30</v>
      </c>
      <c r="BP833">
        <v>1</v>
      </c>
      <c r="BQ833">
        <v>6</v>
      </c>
      <c r="BR833">
        <v>0</v>
      </c>
      <c r="BS833">
        <v>1</v>
      </c>
      <c r="BT833">
        <v>1</v>
      </c>
      <c r="BU833">
        <v>1</v>
      </c>
      <c r="BV833">
        <v>1</v>
      </c>
      <c r="BW833">
        <v>1</v>
      </c>
      <c r="BX833">
        <v>1</v>
      </c>
      <c r="BY833" t="s">
        <v>3</v>
      </c>
      <c r="BZ833">
        <v>90</v>
      </c>
      <c r="CA833">
        <v>47</v>
      </c>
      <c r="CB833" t="s">
        <v>3</v>
      </c>
      <c r="CE833">
        <v>0</v>
      </c>
      <c r="CF833">
        <v>0</v>
      </c>
      <c r="CG833">
        <v>0</v>
      </c>
      <c r="CM833">
        <v>0</v>
      </c>
      <c r="CN833" t="s">
        <v>3</v>
      </c>
      <c r="CO833">
        <v>0</v>
      </c>
      <c r="CP833">
        <f t="shared" si="529"/>
        <v>0</v>
      </c>
      <c r="CQ833">
        <f t="shared" si="530"/>
        <v>0</v>
      </c>
      <c r="CR833">
        <f t="shared" si="531"/>
        <v>0</v>
      </c>
      <c r="CS833">
        <f t="shared" si="532"/>
        <v>0</v>
      </c>
      <c r="CT833">
        <f t="shared" si="533"/>
        <v>0</v>
      </c>
      <c r="CU833">
        <f t="shared" si="534"/>
        <v>0</v>
      </c>
      <c r="CV833">
        <f t="shared" si="535"/>
        <v>0</v>
      </c>
      <c r="CW833">
        <f t="shared" si="536"/>
        <v>0</v>
      </c>
      <c r="CX833">
        <f t="shared" si="537"/>
        <v>0</v>
      </c>
      <c r="CY833">
        <f t="shared" si="538"/>
        <v>0</v>
      </c>
      <c r="CZ833">
        <f t="shared" si="539"/>
        <v>0</v>
      </c>
      <c r="DC833" t="s">
        <v>3</v>
      </c>
      <c r="DD833" t="s">
        <v>3</v>
      </c>
      <c r="DE833" t="s">
        <v>3</v>
      </c>
      <c r="DF833" t="s">
        <v>3</v>
      </c>
      <c r="DG833" t="s">
        <v>3</v>
      </c>
      <c r="DH833" t="s">
        <v>3</v>
      </c>
      <c r="DI833" t="s">
        <v>3</v>
      </c>
      <c r="DJ833" t="s">
        <v>3</v>
      </c>
      <c r="DK833" t="s">
        <v>3</v>
      </c>
      <c r="DL833" t="s">
        <v>3</v>
      </c>
      <c r="DM833" t="s">
        <v>3</v>
      </c>
      <c r="DN833">
        <v>0</v>
      </c>
      <c r="DO833">
        <v>0</v>
      </c>
      <c r="DP833">
        <v>1</v>
      </c>
      <c r="DQ833">
        <v>1</v>
      </c>
      <c r="DU833">
        <v>1009</v>
      </c>
      <c r="DV833" t="s">
        <v>26</v>
      </c>
      <c r="DW833" t="s">
        <v>26</v>
      </c>
      <c r="DX833">
        <v>1000</v>
      </c>
      <c r="DZ833" t="s">
        <v>3</v>
      </c>
      <c r="EA833" t="s">
        <v>3</v>
      </c>
      <c r="EB833" t="s">
        <v>3</v>
      </c>
      <c r="EC833" t="s">
        <v>3</v>
      </c>
      <c r="EE833">
        <v>53551217</v>
      </c>
      <c r="EF833">
        <v>6</v>
      </c>
      <c r="EG833" t="s">
        <v>17</v>
      </c>
      <c r="EH833">
        <v>90</v>
      </c>
      <c r="EI833" t="s">
        <v>728</v>
      </c>
      <c r="EJ833">
        <v>1</v>
      </c>
      <c r="EK833">
        <v>56001</v>
      </c>
      <c r="EL833" t="s">
        <v>728</v>
      </c>
      <c r="EM833" t="s">
        <v>729</v>
      </c>
      <c r="EO833" t="s">
        <v>3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FQ833">
        <v>0</v>
      </c>
      <c r="FR833">
        <f>ROUND(IF(AND(BH833=3,BI833=3),P833,0),0)</f>
        <v>0</v>
      </c>
      <c r="FS833">
        <v>0</v>
      </c>
      <c r="FX833">
        <v>90</v>
      </c>
      <c r="FY833">
        <v>47</v>
      </c>
      <c r="GA833" t="s">
        <v>3</v>
      </c>
      <c r="GD833">
        <v>1</v>
      </c>
      <c r="GF833">
        <v>529508801</v>
      </c>
      <c r="GG833">
        <v>2</v>
      </c>
      <c r="GH833">
        <v>1</v>
      </c>
      <c r="GI833">
        <v>5</v>
      </c>
      <c r="GJ833">
        <v>0</v>
      </c>
      <c r="GK833">
        <v>0</v>
      </c>
      <c r="GL833">
        <f>ROUND(IF(AND(BH833=3,BI833=3,FS833&lt;&gt;0),P833,0),0)</f>
        <v>0</v>
      </c>
      <c r="GM833">
        <f>ROUND(O833+X833+Y833,0)+GX833</f>
        <v>0</v>
      </c>
      <c r="GN833">
        <f>IF(OR(BI833=0,BI833=1),ROUND(O833+X833+Y833,0),0)</f>
        <v>0</v>
      </c>
      <c r="GO833">
        <f>IF(BI833=2,ROUND(O833+X833+Y833,0),0)</f>
        <v>0</v>
      </c>
      <c r="GP833">
        <f>IF(BI833=4,ROUND(O833+X833+Y833,0)+GX833,0)</f>
        <v>0</v>
      </c>
      <c r="GR833">
        <v>0</v>
      </c>
      <c r="GS833">
        <v>0</v>
      </c>
      <c r="GT833">
        <v>0</v>
      </c>
      <c r="GU833" t="s">
        <v>3</v>
      </c>
      <c r="GV833">
        <f t="shared" si="540"/>
        <v>0</v>
      </c>
      <c r="GW833">
        <v>1</v>
      </c>
      <c r="GX833">
        <f>ROUND(HC833*I833,0)</f>
        <v>0</v>
      </c>
      <c r="HA833">
        <v>0</v>
      </c>
      <c r="HB833">
        <v>0</v>
      </c>
      <c r="HC833">
        <f t="shared" si="541"/>
        <v>0</v>
      </c>
      <c r="HE833" t="s">
        <v>3</v>
      </c>
      <c r="HF833" t="s">
        <v>3</v>
      </c>
      <c r="HM833" t="s">
        <v>3</v>
      </c>
      <c r="HN833" t="s">
        <v>731</v>
      </c>
      <c r="HO833" t="s">
        <v>732</v>
      </c>
      <c r="HP833" t="s">
        <v>728</v>
      </c>
      <c r="HQ833" t="s">
        <v>728</v>
      </c>
      <c r="IK833">
        <v>0</v>
      </c>
    </row>
    <row r="834" spans="1:255" x14ac:dyDescent="0.2">
      <c r="A834" s="2">
        <v>17</v>
      </c>
      <c r="B834" s="2">
        <v>1</v>
      </c>
      <c r="C834" s="2">
        <f>ROW(SmtRes!A1354)</f>
        <v>1354</v>
      </c>
      <c r="D834" s="2">
        <f>ROW(EtalonRes!A1235)</f>
        <v>1235</v>
      </c>
      <c r="E834" s="2" t="s">
        <v>864</v>
      </c>
      <c r="F834" s="2" t="s">
        <v>604</v>
      </c>
      <c r="G834" s="2" t="s">
        <v>806</v>
      </c>
      <c r="H834" s="2" t="s">
        <v>606</v>
      </c>
      <c r="I834" s="2">
        <f>ROUND(28.2/100,7)</f>
        <v>0.28199999999999997</v>
      </c>
      <c r="J834" s="2">
        <v>0</v>
      </c>
      <c r="K834" s="2">
        <f>ROUND(28.2/100,7)</f>
        <v>0.28199999999999997</v>
      </c>
      <c r="L834" s="2"/>
      <c r="M834" s="2"/>
      <c r="N834" s="2"/>
      <c r="O834" s="2">
        <f>ROUND(CP834,2)</f>
        <v>22.51</v>
      </c>
      <c r="P834" s="2">
        <f>ROUND(CQ834*I834,2)</f>
        <v>0</v>
      </c>
      <c r="Q834" s="2">
        <f>ROUND(CR834*I834,2)</f>
        <v>2.0299999999999998</v>
      </c>
      <c r="R834" s="2">
        <f>ROUND(CS834*I834,2)</f>
        <v>0.88</v>
      </c>
      <c r="S834" s="2">
        <f>ROUND(CT834*I834,2)</f>
        <v>20.48</v>
      </c>
      <c r="T834" s="2">
        <f>ROUND(CU834*I834,2)</f>
        <v>0</v>
      </c>
      <c r="U834" s="2">
        <f t="shared" si="524"/>
        <v>2.3706329999999998</v>
      </c>
      <c r="V834" s="2">
        <f t="shared" si="525"/>
        <v>6.4859999999999987E-2</v>
      </c>
      <c r="W834" s="2">
        <f>ROUND(CX834*I834,2)</f>
        <v>0</v>
      </c>
      <c r="X834" s="2">
        <f>ROUND(CY834,2)</f>
        <v>19.22</v>
      </c>
      <c r="Y834" s="2">
        <f>ROUND(CZ834,2)</f>
        <v>9.61</v>
      </c>
      <c r="Z834" s="2"/>
      <c r="AA834" s="2">
        <v>53551706</v>
      </c>
      <c r="AB834" s="2">
        <f t="shared" si="526"/>
        <v>79.819999999999993</v>
      </c>
      <c r="AC834" s="2">
        <f t="shared" si="542"/>
        <v>0</v>
      </c>
      <c r="AD834" s="2">
        <f>ROUND(((((ET834*ROUND(1.15,7)))-((EU834*ROUND(1.15,7))))+AE834),2)</f>
        <v>7.19</v>
      </c>
      <c r="AE834" s="2">
        <f>ROUND(((EU834*ROUND(1.15,7))),2)</f>
        <v>3.11</v>
      </c>
      <c r="AF834" s="2">
        <f>ROUND(((EV834*ROUND(1.15,7))),2)</f>
        <v>72.63</v>
      </c>
      <c r="AG834" s="2">
        <f t="shared" si="527"/>
        <v>0</v>
      </c>
      <c r="AH834" s="2">
        <f>((EW834*ROUND(1.15,7)))</f>
        <v>8.4064999999999994</v>
      </c>
      <c r="AI834" s="2">
        <f>((EX834*ROUND(1.15,7)))</f>
        <v>0.22999999999999998</v>
      </c>
      <c r="AJ834" s="2">
        <f t="shared" si="528"/>
        <v>0</v>
      </c>
      <c r="AK834" s="2">
        <v>69.41</v>
      </c>
      <c r="AL834" s="2">
        <v>0</v>
      </c>
      <c r="AM834" s="2">
        <v>6.25</v>
      </c>
      <c r="AN834" s="2">
        <v>2.7</v>
      </c>
      <c r="AO834" s="2">
        <v>63.16</v>
      </c>
      <c r="AP834" s="2">
        <v>0</v>
      </c>
      <c r="AQ834" s="2">
        <v>7.31</v>
      </c>
      <c r="AR834" s="2">
        <v>0.2</v>
      </c>
      <c r="AS834" s="2">
        <v>0</v>
      </c>
      <c r="AT834" s="2">
        <v>90</v>
      </c>
      <c r="AU834" s="2">
        <v>45</v>
      </c>
      <c r="AV834" s="2">
        <v>1</v>
      </c>
      <c r="AW834" s="2">
        <v>1</v>
      </c>
      <c r="AX834" s="2"/>
      <c r="AY834" s="2"/>
      <c r="AZ834" s="2">
        <v>1</v>
      </c>
      <c r="BA834" s="2">
        <v>1</v>
      </c>
      <c r="BB834" s="2">
        <v>1</v>
      </c>
      <c r="BC834" s="2">
        <v>1</v>
      </c>
      <c r="BD834" s="2" t="s">
        <v>3</v>
      </c>
      <c r="BE834" s="2" t="s">
        <v>3</v>
      </c>
      <c r="BF834" s="2" t="s">
        <v>3</v>
      </c>
      <c r="BG834" s="2" t="s">
        <v>3</v>
      </c>
      <c r="BH834" s="2">
        <v>0</v>
      </c>
      <c r="BI834" s="2">
        <v>1</v>
      </c>
      <c r="BJ834" s="2" t="s">
        <v>607</v>
      </c>
      <c r="BK834" s="2"/>
      <c r="BL834" s="2"/>
      <c r="BM834" s="2">
        <v>63001</v>
      </c>
      <c r="BN834" s="2">
        <v>0</v>
      </c>
      <c r="BO834" s="2" t="s">
        <v>3</v>
      </c>
      <c r="BP834" s="2">
        <v>0</v>
      </c>
      <c r="BQ834" s="2">
        <v>6</v>
      </c>
      <c r="BR834" s="2">
        <v>0</v>
      </c>
      <c r="BS834" s="2">
        <v>1</v>
      </c>
      <c r="BT834" s="2">
        <v>1</v>
      </c>
      <c r="BU834" s="2">
        <v>1</v>
      </c>
      <c r="BV834" s="2">
        <v>1</v>
      </c>
      <c r="BW834" s="2">
        <v>1</v>
      </c>
      <c r="BX834" s="2">
        <v>1</v>
      </c>
      <c r="BY834" s="2" t="s">
        <v>3</v>
      </c>
      <c r="BZ834" s="2">
        <v>90</v>
      </c>
      <c r="CA834" s="2">
        <v>45</v>
      </c>
      <c r="CB834" s="2" t="s">
        <v>3</v>
      </c>
      <c r="CC834" s="2"/>
      <c r="CD834" s="2"/>
      <c r="CE834" s="2">
        <v>0</v>
      </c>
      <c r="CF834" s="2">
        <v>0</v>
      </c>
      <c r="CG834" s="2">
        <v>0</v>
      </c>
      <c r="CH834" s="2"/>
      <c r="CI834" s="2"/>
      <c r="CJ834" s="2"/>
      <c r="CK834" s="2"/>
      <c r="CL834" s="2"/>
      <c r="CM834" s="2">
        <v>0</v>
      </c>
      <c r="CN834" s="2" t="s">
        <v>2150</v>
      </c>
      <c r="CO834" s="2">
        <v>0</v>
      </c>
      <c r="CP834" s="2">
        <f t="shared" si="529"/>
        <v>22.51</v>
      </c>
      <c r="CQ834" s="2">
        <f t="shared" si="530"/>
        <v>0</v>
      </c>
      <c r="CR834" s="2">
        <f t="shared" si="531"/>
        <v>7.19</v>
      </c>
      <c r="CS834" s="2">
        <f t="shared" si="532"/>
        <v>3.11</v>
      </c>
      <c r="CT834" s="2">
        <f t="shared" si="533"/>
        <v>72.63</v>
      </c>
      <c r="CU834" s="2">
        <f t="shared" si="534"/>
        <v>0</v>
      </c>
      <c r="CV834" s="2">
        <f t="shared" si="535"/>
        <v>8.4064999999999994</v>
      </c>
      <c r="CW834" s="2">
        <f t="shared" si="536"/>
        <v>0.22999999999999998</v>
      </c>
      <c r="CX834" s="2">
        <f t="shared" si="537"/>
        <v>0</v>
      </c>
      <c r="CY834" s="2">
        <f t="shared" si="538"/>
        <v>19.224</v>
      </c>
      <c r="CZ834" s="2">
        <f t="shared" si="539"/>
        <v>9.6120000000000001</v>
      </c>
      <c r="DA834" s="2"/>
      <c r="DB834" s="2"/>
      <c r="DC834" s="2" t="s">
        <v>3</v>
      </c>
      <c r="DD834" s="2" t="s">
        <v>3</v>
      </c>
      <c r="DE834" s="2" t="s">
        <v>16</v>
      </c>
      <c r="DF834" s="2" t="s">
        <v>16</v>
      </c>
      <c r="DG834" s="2" t="s">
        <v>16</v>
      </c>
      <c r="DH834" s="2" t="s">
        <v>3</v>
      </c>
      <c r="DI834" s="2" t="s">
        <v>16</v>
      </c>
      <c r="DJ834" s="2" t="s">
        <v>16</v>
      </c>
      <c r="DK834" s="2" t="s">
        <v>3</v>
      </c>
      <c r="DL834" s="2" t="s">
        <v>3</v>
      </c>
      <c r="DM834" s="2" t="s">
        <v>3</v>
      </c>
      <c r="DN834" s="2">
        <v>0</v>
      </c>
      <c r="DO834" s="2">
        <v>0</v>
      </c>
      <c r="DP834" s="2">
        <v>1</v>
      </c>
      <c r="DQ834" s="2">
        <v>1</v>
      </c>
      <c r="DR834" s="2"/>
      <c r="DS834" s="2"/>
      <c r="DT834" s="2"/>
      <c r="DU834" s="2">
        <v>1013</v>
      </c>
      <c r="DV834" s="2" t="s">
        <v>606</v>
      </c>
      <c r="DW834" s="2" t="s">
        <v>606</v>
      </c>
      <c r="DX834" s="2">
        <v>1</v>
      </c>
      <c r="DY834" s="2"/>
      <c r="DZ834" s="2" t="s">
        <v>3</v>
      </c>
      <c r="EA834" s="2" t="s">
        <v>3</v>
      </c>
      <c r="EB834" s="2" t="s">
        <v>3</v>
      </c>
      <c r="EC834" s="2" t="s">
        <v>3</v>
      </c>
      <c r="ED834" s="2"/>
      <c r="EE834" s="2">
        <v>53551225</v>
      </c>
      <c r="EF834" s="2">
        <v>6</v>
      </c>
      <c r="EG834" s="2" t="s">
        <v>17</v>
      </c>
      <c r="EH834" s="2">
        <v>97</v>
      </c>
      <c r="EI834" s="2" t="s">
        <v>477</v>
      </c>
      <c r="EJ834" s="2">
        <v>1</v>
      </c>
      <c r="EK834" s="2">
        <v>63001</v>
      </c>
      <c r="EL834" s="2" t="s">
        <v>478</v>
      </c>
      <c r="EM834" s="2" t="s">
        <v>479</v>
      </c>
      <c r="EN834" s="2"/>
      <c r="EO834" s="2" t="s">
        <v>52</v>
      </c>
      <c r="EP834" s="2"/>
      <c r="EQ834" s="2">
        <v>131072</v>
      </c>
      <c r="ER834" s="2">
        <v>69.41</v>
      </c>
      <c r="ES834" s="2">
        <v>0</v>
      </c>
      <c r="ET834" s="2">
        <v>6.25</v>
      </c>
      <c r="EU834" s="2">
        <v>2.7</v>
      </c>
      <c r="EV834" s="2">
        <v>63.16</v>
      </c>
      <c r="EW834" s="2">
        <v>7.31</v>
      </c>
      <c r="EX834" s="2">
        <v>0.2</v>
      </c>
      <c r="EY834" s="2">
        <v>0</v>
      </c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>
        <v>0</v>
      </c>
      <c r="FR834" s="2">
        <f>ROUND(IF(AND(BH834=3,BI834=3),P834,0),2)</f>
        <v>0</v>
      </c>
      <c r="FS834" s="2">
        <v>0</v>
      </c>
      <c r="FT834" s="2"/>
      <c r="FU834" s="2"/>
      <c r="FV834" s="2"/>
      <c r="FW834" s="2"/>
      <c r="FX834" s="2">
        <v>90</v>
      </c>
      <c r="FY834" s="2">
        <v>45</v>
      </c>
      <c r="FZ834" s="2"/>
      <c r="GA834" s="2" t="s">
        <v>3</v>
      </c>
      <c r="GB834" s="2"/>
      <c r="GC834" s="2"/>
      <c r="GD834" s="2">
        <v>1</v>
      </c>
      <c r="GE834" s="2"/>
      <c r="GF834" s="2">
        <v>-1504965313</v>
      </c>
      <c r="GG834" s="2">
        <v>2</v>
      </c>
      <c r="GH834" s="2">
        <v>1</v>
      </c>
      <c r="GI834" s="2">
        <v>-2</v>
      </c>
      <c r="GJ834" s="2">
        <v>0</v>
      </c>
      <c r="GK834" s="2">
        <v>0</v>
      </c>
      <c r="GL834" s="2">
        <f>ROUND(IF(AND(BH834=3,BI834=3,FS834&lt;&gt;0),P834,0),2)</f>
        <v>0</v>
      </c>
      <c r="GM834" s="2">
        <f>ROUND(O834+X834+Y834,2)+GX834</f>
        <v>51.34</v>
      </c>
      <c r="GN834" s="2">
        <f>IF(OR(BI834=0,BI834=1),ROUND(O834+X834+Y834,2),0)</f>
        <v>51.34</v>
      </c>
      <c r="GO834" s="2">
        <f>IF(BI834=2,ROUND(O834+X834+Y834,2),0)</f>
        <v>0</v>
      </c>
      <c r="GP834" s="2">
        <f>IF(BI834=4,ROUND(O834+X834+Y834,2)+GX834,0)</f>
        <v>0</v>
      </c>
      <c r="GQ834" s="2"/>
      <c r="GR834" s="2">
        <v>0</v>
      </c>
      <c r="GS834" s="2">
        <v>0</v>
      </c>
      <c r="GT834" s="2">
        <v>0</v>
      </c>
      <c r="GU834" s="2" t="s">
        <v>3</v>
      </c>
      <c r="GV834" s="2">
        <f t="shared" si="540"/>
        <v>0</v>
      </c>
      <c r="GW834" s="2">
        <v>1</v>
      </c>
      <c r="GX834" s="2">
        <f>ROUND(HC834*I834,2)</f>
        <v>0</v>
      </c>
      <c r="GY834" s="2"/>
      <c r="GZ834" s="2"/>
      <c r="HA834" s="2">
        <v>0</v>
      </c>
      <c r="HB834" s="2">
        <v>0</v>
      </c>
      <c r="HC834" s="2">
        <f t="shared" si="541"/>
        <v>0</v>
      </c>
      <c r="HD834" s="2"/>
      <c r="HE834" s="2" t="s">
        <v>3</v>
      </c>
      <c r="HF834" s="2" t="s">
        <v>3</v>
      </c>
      <c r="HG834" s="2"/>
      <c r="HH834" s="2"/>
      <c r="HI834" s="2"/>
      <c r="HJ834" s="2"/>
      <c r="HK834" s="2"/>
      <c r="HL834" s="2"/>
      <c r="HM834" s="2" t="s">
        <v>3</v>
      </c>
      <c r="HN834" s="2" t="s">
        <v>480</v>
      </c>
      <c r="HO834" s="2" t="s">
        <v>481</v>
      </c>
      <c r="HP834" s="2" t="s">
        <v>478</v>
      </c>
      <c r="HQ834" s="2" t="s">
        <v>478</v>
      </c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>
        <v>0</v>
      </c>
      <c r="IL834" s="2"/>
      <c r="IM834" s="2"/>
      <c r="IN834" s="2"/>
      <c r="IO834" s="2"/>
      <c r="IP834" s="2"/>
      <c r="IQ834" s="2"/>
      <c r="IR834" s="2"/>
      <c r="IS834" s="2"/>
      <c r="IT834" s="2"/>
      <c r="IU834" s="2"/>
    </row>
    <row r="835" spans="1:255" x14ac:dyDescent="0.2">
      <c r="A835">
        <v>17</v>
      </c>
      <c r="B835">
        <v>1</v>
      </c>
      <c r="C835">
        <f>ROW(SmtRes!A1358)</f>
        <v>1358</v>
      </c>
      <c r="D835">
        <f>ROW(EtalonRes!A1238)</f>
        <v>1238</v>
      </c>
      <c r="E835" t="s">
        <v>864</v>
      </c>
      <c r="F835" t="s">
        <v>604</v>
      </c>
      <c r="G835" t="s">
        <v>806</v>
      </c>
      <c r="H835" t="s">
        <v>606</v>
      </c>
      <c r="I835">
        <f>ROUND(28.2/100,7)</f>
        <v>0.28199999999999997</v>
      </c>
      <c r="J835">
        <v>0</v>
      </c>
      <c r="K835">
        <f>ROUND(28.2/100,7)</f>
        <v>0.28199999999999997</v>
      </c>
      <c r="O835">
        <f>ROUND(CP835,0)</f>
        <v>754</v>
      </c>
      <c r="P835">
        <f>ROUND(CQ835*I835,0)</f>
        <v>0</v>
      </c>
      <c r="Q835">
        <f>ROUND(CR835*I835,0)</f>
        <v>32</v>
      </c>
      <c r="R835">
        <f>ROUND(CS835*I835,0)</f>
        <v>31</v>
      </c>
      <c r="S835">
        <f>ROUND(CT835*I835,0)</f>
        <v>722</v>
      </c>
      <c r="T835">
        <f>ROUND(CU835*I835,0)</f>
        <v>0</v>
      </c>
      <c r="U835">
        <f t="shared" si="524"/>
        <v>2.3706329999999998</v>
      </c>
      <c r="V835">
        <f t="shared" si="525"/>
        <v>6.4859999999999987E-2</v>
      </c>
      <c r="W835">
        <f>ROUND(CX835*I835,0)</f>
        <v>0</v>
      </c>
      <c r="X835">
        <f>ROUND(CY835,0)</f>
        <v>678</v>
      </c>
      <c r="Y835">
        <f>ROUND(CZ835,0)</f>
        <v>339</v>
      </c>
      <c r="AA835">
        <v>53551707</v>
      </c>
      <c r="AB835">
        <f t="shared" si="526"/>
        <v>79.819999999999993</v>
      </c>
      <c r="AC835">
        <f t="shared" si="542"/>
        <v>0</v>
      </c>
      <c r="AD835">
        <f>ROUND(((((ET835*ROUND(1.15,7)))-((EU835*ROUND(1.15,7))))+AE835),2)</f>
        <v>7.19</v>
      </c>
      <c r="AE835">
        <f>ROUND(((EU835*ROUND(1.15,7))),2)</f>
        <v>3.11</v>
      </c>
      <c r="AF835">
        <f>ROUND(((EV835*ROUND(1.15,7))),2)</f>
        <v>72.63</v>
      </c>
      <c r="AG835">
        <f t="shared" si="527"/>
        <v>0</v>
      </c>
      <c r="AH835">
        <f>((EW835*ROUND(1.15,7)))</f>
        <v>8.4064999999999994</v>
      </c>
      <c r="AI835">
        <f>((EX835*ROUND(1.15,7)))</f>
        <v>0.22999999999999998</v>
      </c>
      <c r="AJ835">
        <f t="shared" si="528"/>
        <v>0</v>
      </c>
      <c r="AK835">
        <v>69.41</v>
      </c>
      <c r="AL835">
        <v>0</v>
      </c>
      <c r="AM835">
        <v>6.25</v>
      </c>
      <c r="AN835">
        <v>2.7</v>
      </c>
      <c r="AO835">
        <v>63.16</v>
      </c>
      <c r="AP835">
        <v>0</v>
      </c>
      <c r="AQ835">
        <v>7.31</v>
      </c>
      <c r="AR835">
        <v>0.2</v>
      </c>
      <c r="AS835">
        <v>0</v>
      </c>
      <c r="AT835">
        <v>90</v>
      </c>
      <c r="AU835">
        <v>45</v>
      </c>
      <c r="AV835">
        <v>1</v>
      </c>
      <c r="AW835">
        <v>1</v>
      </c>
      <c r="AZ835">
        <v>1</v>
      </c>
      <c r="BA835">
        <v>35.24</v>
      </c>
      <c r="BB835">
        <v>15.89</v>
      </c>
      <c r="BC835">
        <v>1</v>
      </c>
      <c r="BD835" t="s">
        <v>3</v>
      </c>
      <c r="BE835" t="s">
        <v>3</v>
      </c>
      <c r="BF835" t="s">
        <v>3</v>
      </c>
      <c r="BG835" t="s">
        <v>3</v>
      </c>
      <c r="BH835">
        <v>0</v>
      </c>
      <c r="BI835">
        <v>1</v>
      </c>
      <c r="BJ835" t="s">
        <v>607</v>
      </c>
      <c r="BM835">
        <v>63001</v>
      </c>
      <c r="BN835">
        <v>0</v>
      </c>
      <c r="BO835" t="s">
        <v>604</v>
      </c>
      <c r="BP835">
        <v>1</v>
      </c>
      <c r="BQ835">
        <v>6</v>
      </c>
      <c r="BR835">
        <v>0</v>
      </c>
      <c r="BS835">
        <v>35.24</v>
      </c>
      <c r="BT835">
        <v>1</v>
      </c>
      <c r="BU835">
        <v>1</v>
      </c>
      <c r="BV835">
        <v>1</v>
      </c>
      <c r="BW835">
        <v>1</v>
      </c>
      <c r="BX835">
        <v>1</v>
      </c>
      <c r="BY835" t="s">
        <v>3</v>
      </c>
      <c r="BZ835">
        <v>90</v>
      </c>
      <c r="CA835">
        <v>45</v>
      </c>
      <c r="CB835" t="s">
        <v>3</v>
      </c>
      <c r="CE835">
        <v>0</v>
      </c>
      <c r="CF835">
        <v>0</v>
      </c>
      <c r="CG835">
        <v>0</v>
      </c>
      <c r="CM835">
        <v>0</v>
      </c>
      <c r="CN835" t="s">
        <v>2150</v>
      </c>
      <c r="CO835">
        <v>0</v>
      </c>
      <c r="CP835">
        <f t="shared" si="529"/>
        <v>754</v>
      </c>
      <c r="CQ835">
        <f t="shared" si="530"/>
        <v>0</v>
      </c>
      <c r="CR835">
        <f t="shared" si="531"/>
        <v>114.24910000000001</v>
      </c>
      <c r="CS835">
        <f t="shared" si="532"/>
        <v>109.5964</v>
      </c>
      <c r="CT835">
        <f t="shared" si="533"/>
        <v>2559.4812000000002</v>
      </c>
      <c r="CU835">
        <f t="shared" si="534"/>
        <v>0</v>
      </c>
      <c r="CV835">
        <f t="shared" si="535"/>
        <v>8.4064999999999994</v>
      </c>
      <c r="CW835">
        <f t="shared" si="536"/>
        <v>0.22999999999999998</v>
      </c>
      <c r="CX835">
        <f t="shared" si="537"/>
        <v>0</v>
      </c>
      <c r="CY835">
        <f t="shared" si="538"/>
        <v>677.7</v>
      </c>
      <c r="CZ835">
        <f t="shared" si="539"/>
        <v>338.85</v>
      </c>
      <c r="DC835" t="s">
        <v>3</v>
      </c>
      <c r="DD835" t="s">
        <v>3</v>
      </c>
      <c r="DE835" t="s">
        <v>16</v>
      </c>
      <c r="DF835" t="s">
        <v>16</v>
      </c>
      <c r="DG835" t="s">
        <v>16</v>
      </c>
      <c r="DH835" t="s">
        <v>3</v>
      </c>
      <c r="DI835" t="s">
        <v>16</v>
      </c>
      <c r="DJ835" t="s">
        <v>16</v>
      </c>
      <c r="DK835" t="s">
        <v>3</v>
      </c>
      <c r="DL835" t="s">
        <v>3</v>
      </c>
      <c r="DM835" t="s">
        <v>3</v>
      </c>
      <c r="DN835">
        <v>0</v>
      </c>
      <c r="DO835">
        <v>0</v>
      </c>
      <c r="DP835">
        <v>1</v>
      </c>
      <c r="DQ835">
        <v>1</v>
      </c>
      <c r="DU835">
        <v>1013</v>
      </c>
      <c r="DV835" t="s">
        <v>606</v>
      </c>
      <c r="DW835" t="s">
        <v>606</v>
      </c>
      <c r="DX835">
        <v>1</v>
      </c>
      <c r="DZ835" t="s">
        <v>3</v>
      </c>
      <c r="EA835" t="s">
        <v>3</v>
      </c>
      <c r="EB835" t="s">
        <v>3</v>
      </c>
      <c r="EC835" t="s">
        <v>3</v>
      </c>
      <c r="EE835">
        <v>53551225</v>
      </c>
      <c r="EF835">
        <v>6</v>
      </c>
      <c r="EG835" t="s">
        <v>17</v>
      </c>
      <c r="EH835">
        <v>97</v>
      </c>
      <c r="EI835" t="s">
        <v>477</v>
      </c>
      <c r="EJ835">
        <v>1</v>
      </c>
      <c r="EK835">
        <v>63001</v>
      </c>
      <c r="EL835" t="s">
        <v>478</v>
      </c>
      <c r="EM835" t="s">
        <v>479</v>
      </c>
      <c r="EO835" t="s">
        <v>52</v>
      </c>
      <c r="EQ835">
        <v>131072</v>
      </c>
      <c r="ER835">
        <v>69.41</v>
      </c>
      <c r="ES835">
        <v>0</v>
      </c>
      <c r="ET835">
        <v>6.25</v>
      </c>
      <c r="EU835">
        <v>2.7</v>
      </c>
      <c r="EV835">
        <v>63.16</v>
      </c>
      <c r="EW835">
        <v>7.31</v>
      </c>
      <c r="EX835">
        <v>0.2</v>
      </c>
      <c r="EY835">
        <v>0</v>
      </c>
      <c r="FQ835">
        <v>0</v>
      </c>
      <c r="FR835">
        <f>ROUND(IF(AND(BH835=3,BI835=3),P835,0),0)</f>
        <v>0</v>
      </c>
      <c r="FS835">
        <v>0</v>
      </c>
      <c r="FX835">
        <v>90</v>
      </c>
      <c r="FY835">
        <v>45</v>
      </c>
      <c r="GA835" t="s">
        <v>3</v>
      </c>
      <c r="GD835">
        <v>1</v>
      </c>
      <c r="GF835">
        <v>-1504965313</v>
      </c>
      <c r="GG835">
        <v>2</v>
      </c>
      <c r="GH835">
        <v>1</v>
      </c>
      <c r="GI835">
        <v>2</v>
      </c>
      <c r="GJ835">
        <v>0</v>
      </c>
      <c r="GK835">
        <v>0</v>
      </c>
      <c r="GL835">
        <f>ROUND(IF(AND(BH835=3,BI835=3,FS835&lt;&gt;0),P835,0),0)</f>
        <v>0</v>
      </c>
      <c r="GM835">
        <f>ROUND(O835+X835+Y835,0)+GX835</f>
        <v>1771</v>
      </c>
      <c r="GN835">
        <f>IF(OR(BI835=0,BI835=1),ROUND(O835+X835+Y835,0),0)</f>
        <v>1771</v>
      </c>
      <c r="GO835">
        <f>IF(BI835=2,ROUND(O835+X835+Y835,0),0)</f>
        <v>0</v>
      </c>
      <c r="GP835">
        <f>IF(BI835=4,ROUND(O835+X835+Y835,0)+GX835,0)</f>
        <v>0</v>
      </c>
      <c r="GR835">
        <v>0</v>
      </c>
      <c r="GS835">
        <v>0</v>
      </c>
      <c r="GT835">
        <v>0</v>
      </c>
      <c r="GU835" t="s">
        <v>3</v>
      </c>
      <c r="GV835">
        <f t="shared" si="540"/>
        <v>0</v>
      </c>
      <c r="GW835">
        <v>1</v>
      </c>
      <c r="GX835">
        <f>ROUND(HC835*I835,0)</f>
        <v>0</v>
      </c>
      <c r="HA835">
        <v>0</v>
      </c>
      <c r="HB835">
        <v>0</v>
      </c>
      <c r="HC835">
        <f t="shared" si="541"/>
        <v>0</v>
      </c>
      <c r="HE835" t="s">
        <v>3</v>
      </c>
      <c r="HF835" t="s">
        <v>3</v>
      </c>
      <c r="HM835" t="s">
        <v>3</v>
      </c>
      <c r="HN835" t="s">
        <v>480</v>
      </c>
      <c r="HO835" t="s">
        <v>481</v>
      </c>
      <c r="HP835" t="s">
        <v>478</v>
      </c>
      <c r="HQ835" t="s">
        <v>478</v>
      </c>
      <c r="IK835">
        <v>0</v>
      </c>
    </row>
    <row r="836" spans="1:255" x14ac:dyDescent="0.2">
      <c r="A836" s="2">
        <v>18</v>
      </c>
      <c r="B836" s="2">
        <v>1</v>
      </c>
      <c r="C836" s="2">
        <v>1354</v>
      </c>
      <c r="D836" s="2"/>
      <c r="E836" s="2" t="s">
        <v>865</v>
      </c>
      <c r="F836" s="2" t="s">
        <v>24</v>
      </c>
      <c r="G836" s="2" t="s">
        <v>25</v>
      </c>
      <c r="H836" s="2" t="s">
        <v>26</v>
      </c>
      <c r="I836" s="2">
        <f>I834*J836</f>
        <v>0.42299999999999993</v>
      </c>
      <c r="J836" s="2">
        <v>1.5</v>
      </c>
      <c r="K836" s="2">
        <v>1.5</v>
      </c>
      <c r="L836" s="2"/>
      <c r="M836" s="2"/>
      <c r="N836" s="2"/>
      <c r="O836" s="2">
        <f>ROUND(CP836,2)</f>
        <v>0</v>
      </c>
      <c r="P836" s="2">
        <f>ROUND(CQ836*I836,2)</f>
        <v>0</v>
      </c>
      <c r="Q836" s="2">
        <f>ROUND(CR836*I836,2)</f>
        <v>0</v>
      </c>
      <c r="R836" s="2">
        <f>ROUND(CS836*I836,2)</f>
        <v>0</v>
      </c>
      <c r="S836" s="2">
        <f>ROUND(CT836*I836,2)</f>
        <v>0</v>
      </c>
      <c r="T836" s="2">
        <f>ROUND(CU836*I836,2)</f>
        <v>0</v>
      </c>
      <c r="U836" s="2">
        <f t="shared" si="524"/>
        <v>0</v>
      </c>
      <c r="V836" s="2">
        <f t="shared" si="525"/>
        <v>0</v>
      </c>
      <c r="W836" s="2">
        <f>ROUND(CX836*I836,2)</f>
        <v>0</v>
      </c>
      <c r="X836" s="2">
        <f>ROUND(CY836,2)</f>
        <v>0</v>
      </c>
      <c r="Y836" s="2">
        <f>ROUND(CZ836,2)</f>
        <v>0</v>
      </c>
      <c r="Z836" s="2"/>
      <c r="AA836" s="2">
        <v>53551706</v>
      </c>
      <c r="AB836" s="2">
        <f t="shared" si="526"/>
        <v>0</v>
      </c>
      <c r="AC836" s="2">
        <f t="shared" si="542"/>
        <v>0</v>
      </c>
      <c r="AD836" s="2">
        <f>ROUND((((ET836)-(EU836))+AE836),2)</f>
        <v>0</v>
      </c>
      <c r="AE836" s="2">
        <f>ROUND((EU836),2)</f>
        <v>0</v>
      </c>
      <c r="AF836" s="2">
        <f>ROUND((EV836),2)</f>
        <v>0</v>
      </c>
      <c r="AG836" s="2">
        <f t="shared" si="527"/>
        <v>0</v>
      </c>
      <c r="AH836" s="2">
        <f>(EW836)</f>
        <v>0</v>
      </c>
      <c r="AI836" s="2">
        <f>(EX836)</f>
        <v>0</v>
      </c>
      <c r="AJ836" s="2">
        <f t="shared" si="528"/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90</v>
      </c>
      <c r="AU836" s="2">
        <v>45</v>
      </c>
      <c r="AV836" s="2">
        <v>1</v>
      </c>
      <c r="AW836" s="2">
        <v>1</v>
      </c>
      <c r="AX836" s="2"/>
      <c r="AY836" s="2"/>
      <c r="AZ836" s="2">
        <v>1</v>
      </c>
      <c r="BA836" s="2">
        <v>1</v>
      </c>
      <c r="BB836" s="2">
        <v>1</v>
      </c>
      <c r="BC836" s="2">
        <v>1</v>
      </c>
      <c r="BD836" s="2" t="s">
        <v>3</v>
      </c>
      <c r="BE836" s="2" t="s">
        <v>3</v>
      </c>
      <c r="BF836" s="2" t="s">
        <v>3</v>
      </c>
      <c r="BG836" s="2" t="s">
        <v>3</v>
      </c>
      <c r="BH836" s="2">
        <v>3</v>
      </c>
      <c r="BI836" s="2">
        <v>1</v>
      </c>
      <c r="BJ836" s="2" t="s">
        <v>399</v>
      </c>
      <c r="BK836" s="2"/>
      <c r="BL836" s="2"/>
      <c r="BM836" s="2">
        <v>63001</v>
      </c>
      <c r="BN836" s="2">
        <v>0</v>
      </c>
      <c r="BO836" s="2" t="s">
        <v>3</v>
      </c>
      <c r="BP836" s="2">
        <v>0</v>
      </c>
      <c r="BQ836" s="2">
        <v>6</v>
      </c>
      <c r="BR836" s="2">
        <v>0</v>
      </c>
      <c r="BS836" s="2">
        <v>1</v>
      </c>
      <c r="BT836" s="2">
        <v>1</v>
      </c>
      <c r="BU836" s="2">
        <v>1</v>
      </c>
      <c r="BV836" s="2">
        <v>1</v>
      </c>
      <c r="BW836" s="2">
        <v>1</v>
      </c>
      <c r="BX836" s="2">
        <v>1</v>
      </c>
      <c r="BY836" s="2" t="s">
        <v>3</v>
      </c>
      <c r="BZ836" s="2">
        <v>90</v>
      </c>
      <c r="CA836" s="2">
        <v>45</v>
      </c>
      <c r="CB836" s="2" t="s">
        <v>3</v>
      </c>
      <c r="CC836" s="2"/>
      <c r="CD836" s="2"/>
      <c r="CE836" s="2">
        <v>0</v>
      </c>
      <c r="CF836" s="2">
        <v>0</v>
      </c>
      <c r="CG836" s="2">
        <v>0</v>
      </c>
      <c r="CH836" s="2"/>
      <c r="CI836" s="2"/>
      <c r="CJ836" s="2"/>
      <c r="CK836" s="2"/>
      <c r="CL836" s="2"/>
      <c r="CM836" s="2">
        <v>0</v>
      </c>
      <c r="CN836" s="2" t="s">
        <v>3</v>
      </c>
      <c r="CO836" s="2">
        <v>0</v>
      </c>
      <c r="CP836" s="2">
        <f t="shared" si="529"/>
        <v>0</v>
      </c>
      <c r="CQ836" s="2">
        <f t="shared" si="530"/>
        <v>0</v>
      </c>
      <c r="CR836" s="2">
        <f t="shared" si="531"/>
        <v>0</v>
      </c>
      <c r="CS836" s="2">
        <f t="shared" si="532"/>
        <v>0</v>
      </c>
      <c r="CT836" s="2">
        <f t="shared" si="533"/>
        <v>0</v>
      </c>
      <c r="CU836" s="2">
        <f t="shared" si="534"/>
        <v>0</v>
      </c>
      <c r="CV836" s="2">
        <f t="shared" si="535"/>
        <v>0</v>
      </c>
      <c r="CW836" s="2">
        <f t="shared" si="536"/>
        <v>0</v>
      </c>
      <c r="CX836" s="2">
        <f t="shared" si="537"/>
        <v>0</v>
      </c>
      <c r="CY836" s="2">
        <f t="shared" si="538"/>
        <v>0</v>
      </c>
      <c r="CZ836" s="2">
        <f t="shared" si="539"/>
        <v>0</v>
      </c>
      <c r="DA836" s="2"/>
      <c r="DB836" s="2"/>
      <c r="DC836" s="2" t="s">
        <v>3</v>
      </c>
      <c r="DD836" s="2" t="s">
        <v>3</v>
      </c>
      <c r="DE836" s="2" t="s">
        <v>3</v>
      </c>
      <c r="DF836" s="2" t="s">
        <v>3</v>
      </c>
      <c r="DG836" s="2" t="s">
        <v>3</v>
      </c>
      <c r="DH836" s="2" t="s">
        <v>3</v>
      </c>
      <c r="DI836" s="2" t="s">
        <v>3</v>
      </c>
      <c r="DJ836" s="2" t="s">
        <v>3</v>
      </c>
      <c r="DK836" s="2" t="s">
        <v>3</v>
      </c>
      <c r="DL836" s="2" t="s">
        <v>3</v>
      </c>
      <c r="DM836" s="2" t="s">
        <v>3</v>
      </c>
      <c r="DN836" s="2">
        <v>0</v>
      </c>
      <c r="DO836" s="2">
        <v>0</v>
      </c>
      <c r="DP836" s="2">
        <v>1</v>
      </c>
      <c r="DQ836" s="2">
        <v>1</v>
      </c>
      <c r="DR836" s="2"/>
      <c r="DS836" s="2"/>
      <c r="DT836" s="2"/>
      <c r="DU836" s="2">
        <v>1009</v>
      </c>
      <c r="DV836" s="2" t="s">
        <v>26</v>
      </c>
      <c r="DW836" s="2" t="s">
        <v>26</v>
      </c>
      <c r="DX836" s="2">
        <v>1000</v>
      </c>
      <c r="DY836" s="2"/>
      <c r="DZ836" s="2" t="s">
        <v>3</v>
      </c>
      <c r="EA836" s="2" t="s">
        <v>3</v>
      </c>
      <c r="EB836" s="2" t="s">
        <v>3</v>
      </c>
      <c r="EC836" s="2" t="s">
        <v>3</v>
      </c>
      <c r="ED836" s="2"/>
      <c r="EE836" s="2">
        <v>53551225</v>
      </c>
      <c r="EF836" s="2">
        <v>6</v>
      </c>
      <c r="EG836" s="2" t="s">
        <v>17</v>
      </c>
      <c r="EH836" s="2">
        <v>97</v>
      </c>
      <c r="EI836" s="2" t="s">
        <v>477</v>
      </c>
      <c r="EJ836" s="2">
        <v>1</v>
      </c>
      <c r="EK836" s="2">
        <v>63001</v>
      </c>
      <c r="EL836" s="2" t="s">
        <v>478</v>
      </c>
      <c r="EM836" s="2" t="s">
        <v>479</v>
      </c>
      <c r="EN836" s="2"/>
      <c r="EO836" s="2" t="s">
        <v>3</v>
      </c>
      <c r="EP836" s="2"/>
      <c r="EQ836" s="2">
        <v>0</v>
      </c>
      <c r="ER836" s="2">
        <v>0</v>
      </c>
      <c r="ES836" s="2">
        <v>0</v>
      </c>
      <c r="ET836" s="2">
        <v>0</v>
      </c>
      <c r="EU836" s="2">
        <v>0</v>
      </c>
      <c r="EV836" s="2">
        <v>0</v>
      </c>
      <c r="EW836" s="2">
        <v>0</v>
      </c>
      <c r="EX836" s="2">
        <v>0</v>
      </c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>
        <v>0</v>
      </c>
      <c r="FR836" s="2">
        <f>ROUND(IF(AND(BH836=3,BI836=3),P836,0),2)</f>
        <v>0</v>
      </c>
      <c r="FS836" s="2">
        <v>0</v>
      </c>
      <c r="FT836" s="2"/>
      <c r="FU836" s="2"/>
      <c r="FV836" s="2"/>
      <c r="FW836" s="2"/>
      <c r="FX836" s="2">
        <v>90</v>
      </c>
      <c r="FY836" s="2">
        <v>45</v>
      </c>
      <c r="FZ836" s="2"/>
      <c r="GA836" s="2" t="s">
        <v>3</v>
      </c>
      <c r="GB836" s="2"/>
      <c r="GC836" s="2"/>
      <c r="GD836" s="2">
        <v>1</v>
      </c>
      <c r="GE836" s="2"/>
      <c r="GF836" s="2">
        <v>529508801</v>
      </c>
      <c r="GG836" s="2">
        <v>2</v>
      </c>
      <c r="GH836" s="2">
        <v>1</v>
      </c>
      <c r="GI836" s="2">
        <v>-2</v>
      </c>
      <c r="GJ836" s="2">
        <v>0</v>
      </c>
      <c r="GK836" s="2">
        <v>0</v>
      </c>
      <c r="GL836" s="2">
        <f>ROUND(IF(AND(BH836=3,BI836=3,FS836&lt;&gt;0),P836,0),2)</f>
        <v>0</v>
      </c>
      <c r="GM836" s="2">
        <f>ROUND(O836+X836+Y836,2)+GX836</f>
        <v>0</v>
      </c>
      <c r="GN836" s="2">
        <f>IF(OR(BI836=0,BI836=1),ROUND(O836+X836+Y836,2),0)</f>
        <v>0</v>
      </c>
      <c r="GO836" s="2">
        <f>IF(BI836=2,ROUND(O836+X836+Y836,2),0)</f>
        <v>0</v>
      </c>
      <c r="GP836" s="2">
        <f>IF(BI836=4,ROUND(O836+X836+Y836,2)+GX836,0)</f>
        <v>0</v>
      </c>
      <c r="GQ836" s="2"/>
      <c r="GR836" s="2">
        <v>0</v>
      </c>
      <c r="GS836" s="2">
        <v>0</v>
      </c>
      <c r="GT836" s="2">
        <v>0</v>
      </c>
      <c r="GU836" s="2" t="s">
        <v>3</v>
      </c>
      <c r="GV836" s="2">
        <f t="shared" si="540"/>
        <v>0</v>
      </c>
      <c r="GW836" s="2">
        <v>1</v>
      </c>
      <c r="GX836" s="2">
        <f>ROUND(HC836*I836,2)</f>
        <v>0</v>
      </c>
      <c r="GY836" s="2"/>
      <c r="GZ836" s="2"/>
      <c r="HA836" s="2">
        <v>0</v>
      </c>
      <c r="HB836" s="2">
        <v>0</v>
      </c>
      <c r="HC836" s="2">
        <f t="shared" si="541"/>
        <v>0</v>
      </c>
      <c r="HD836" s="2"/>
      <c r="HE836" s="2" t="s">
        <v>3</v>
      </c>
      <c r="HF836" s="2" t="s">
        <v>3</v>
      </c>
      <c r="HG836" s="2"/>
      <c r="HH836" s="2"/>
      <c r="HI836" s="2"/>
      <c r="HJ836" s="2"/>
      <c r="HK836" s="2"/>
      <c r="HL836" s="2"/>
      <c r="HM836" s="2" t="s">
        <v>3</v>
      </c>
      <c r="HN836" s="2" t="s">
        <v>480</v>
      </c>
      <c r="HO836" s="2" t="s">
        <v>481</v>
      </c>
      <c r="HP836" s="2" t="s">
        <v>478</v>
      </c>
      <c r="HQ836" s="2" t="s">
        <v>478</v>
      </c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>
        <v>0</v>
      </c>
      <c r="IL836" s="2"/>
      <c r="IM836" s="2"/>
      <c r="IN836" s="2"/>
      <c r="IO836" s="2"/>
      <c r="IP836" s="2"/>
      <c r="IQ836" s="2"/>
      <c r="IR836" s="2"/>
      <c r="IS836" s="2"/>
      <c r="IT836" s="2"/>
      <c r="IU836" s="2"/>
    </row>
    <row r="837" spans="1:255" x14ac:dyDescent="0.2">
      <c r="A837">
        <v>18</v>
      </c>
      <c r="B837">
        <v>1</v>
      </c>
      <c r="C837">
        <v>1358</v>
      </c>
      <c r="E837" t="s">
        <v>865</v>
      </c>
      <c r="F837" t="s">
        <v>24</v>
      </c>
      <c r="G837" t="s">
        <v>25</v>
      </c>
      <c r="H837" t="s">
        <v>26</v>
      </c>
      <c r="I837">
        <f>I835*J837</f>
        <v>0.42299999999999993</v>
      </c>
      <c r="J837">
        <v>1.5</v>
      </c>
      <c r="K837">
        <v>1.5</v>
      </c>
      <c r="O837">
        <f>ROUND(CP837,0)</f>
        <v>0</v>
      </c>
      <c r="P837">
        <f>ROUND(CQ837*I837,0)</f>
        <v>0</v>
      </c>
      <c r="Q837">
        <f>ROUND(CR837*I837,0)</f>
        <v>0</v>
      </c>
      <c r="R837">
        <f>ROUND(CS837*I837,0)</f>
        <v>0</v>
      </c>
      <c r="S837">
        <f>ROUND(CT837*I837,0)</f>
        <v>0</v>
      </c>
      <c r="T837">
        <f>ROUND(CU837*I837,0)</f>
        <v>0</v>
      </c>
      <c r="U837">
        <f t="shared" si="524"/>
        <v>0</v>
      </c>
      <c r="V837">
        <f t="shared" si="525"/>
        <v>0</v>
      </c>
      <c r="W837">
        <f>ROUND(CX837*I837,0)</f>
        <v>0</v>
      </c>
      <c r="X837">
        <f>ROUND(CY837,0)</f>
        <v>0</v>
      </c>
      <c r="Y837">
        <f>ROUND(CZ837,0)</f>
        <v>0</v>
      </c>
      <c r="AA837">
        <v>53551707</v>
      </c>
      <c r="AB837">
        <f t="shared" si="526"/>
        <v>0</v>
      </c>
      <c r="AC837">
        <f t="shared" si="542"/>
        <v>0</v>
      </c>
      <c r="AD837">
        <f>ROUND((((ET837)-(EU837))+AE837),2)</f>
        <v>0</v>
      </c>
      <c r="AE837">
        <f>ROUND((EU837),2)</f>
        <v>0</v>
      </c>
      <c r="AF837">
        <f>ROUND((EV837),2)</f>
        <v>0</v>
      </c>
      <c r="AG837">
        <f t="shared" si="527"/>
        <v>0</v>
      </c>
      <c r="AH837">
        <f>(EW837)</f>
        <v>0</v>
      </c>
      <c r="AI837">
        <f>(EX837)</f>
        <v>0</v>
      </c>
      <c r="AJ837">
        <f t="shared" si="528"/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90</v>
      </c>
      <c r="AU837">
        <v>45</v>
      </c>
      <c r="AV837">
        <v>1</v>
      </c>
      <c r="AW837">
        <v>1</v>
      </c>
      <c r="AZ837">
        <v>1</v>
      </c>
      <c r="BA837">
        <v>1</v>
      </c>
      <c r="BB837">
        <v>1</v>
      </c>
      <c r="BC837">
        <v>6.14</v>
      </c>
      <c r="BD837" t="s">
        <v>3</v>
      </c>
      <c r="BE837" t="s">
        <v>3</v>
      </c>
      <c r="BF837" t="s">
        <v>3</v>
      </c>
      <c r="BG837" t="s">
        <v>3</v>
      </c>
      <c r="BH837">
        <v>3</v>
      </c>
      <c r="BI837">
        <v>1</v>
      </c>
      <c r="BJ837" t="s">
        <v>399</v>
      </c>
      <c r="BM837">
        <v>63001</v>
      </c>
      <c r="BN837">
        <v>0</v>
      </c>
      <c r="BO837" t="s">
        <v>30</v>
      </c>
      <c r="BP837">
        <v>1</v>
      </c>
      <c r="BQ837">
        <v>6</v>
      </c>
      <c r="BR837">
        <v>0</v>
      </c>
      <c r="BS837">
        <v>1</v>
      </c>
      <c r="BT837">
        <v>1</v>
      </c>
      <c r="BU837">
        <v>1</v>
      </c>
      <c r="BV837">
        <v>1</v>
      </c>
      <c r="BW837">
        <v>1</v>
      </c>
      <c r="BX837">
        <v>1</v>
      </c>
      <c r="BY837" t="s">
        <v>3</v>
      </c>
      <c r="BZ837">
        <v>90</v>
      </c>
      <c r="CA837">
        <v>45</v>
      </c>
      <c r="CB837" t="s">
        <v>3</v>
      </c>
      <c r="CE837">
        <v>0</v>
      </c>
      <c r="CF837">
        <v>0</v>
      </c>
      <c r="CG837">
        <v>0</v>
      </c>
      <c r="CM837">
        <v>0</v>
      </c>
      <c r="CN837" t="s">
        <v>3</v>
      </c>
      <c r="CO837">
        <v>0</v>
      </c>
      <c r="CP837">
        <f t="shared" si="529"/>
        <v>0</v>
      </c>
      <c r="CQ837">
        <f t="shared" si="530"/>
        <v>0</v>
      </c>
      <c r="CR837">
        <f t="shared" si="531"/>
        <v>0</v>
      </c>
      <c r="CS837">
        <f t="shared" si="532"/>
        <v>0</v>
      </c>
      <c r="CT837">
        <f t="shared" si="533"/>
        <v>0</v>
      </c>
      <c r="CU837">
        <f t="shared" si="534"/>
        <v>0</v>
      </c>
      <c r="CV837">
        <f t="shared" si="535"/>
        <v>0</v>
      </c>
      <c r="CW837">
        <f t="shared" si="536"/>
        <v>0</v>
      </c>
      <c r="CX837">
        <f t="shared" si="537"/>
        <v>0</v>
      </c>
      <c r="CY837">
        <f t="shared" si="538"/>
        <v>0</v>
      </c>
      <c r="CZ837">
        <f t="shared" si="539"/>
        <v>0</v>
      </c>
      <c r="DC837" t="s">
        <v>3</v>
      </c>
      <c r="DD837" t="s">
        <v>3</v>
      </c>
      <c r="DE837" t="s">
        <v>3</v>
      </c>
      <c r="DF837" t="s">
        <v>3</v>
      </c>
      <c r="DG837" t="s">
        <v>3</v>
      </c>
      <c r="DH837" t="s">
        <v>3</v>
      </c>
      <c r="DI837" t="s">
        <v>3</v>
      </c>
      <c r="DJ837" t="s">
        <v>3</v>
      </c>
      <c r="DK837" t="s">
        <v>3</v>
      </c>
      <c r="DL837" t="s">
        <v>3</v>
      </c>
      <c r="DM837" t="s">
        <v>3</v>
      </c>
      <c r="DN837">
        <v>0</v>
      </c>
      <c r="DO837">
        <v>0</v>
      </c>
      <c r="DP837">
        <v>1</v>
      </c>
      <c r="DQ837">
        <v>1</v>
      </c>
      <c r="DU837">
        <v>1009</v>
      </c>
      <c r="DV837" t="s">
        <v>26</v>
      </c>
      <c r="DW837" t="s">
        <v>26</v>
      </c>
      <c r="DX837">
        <v>1000</v>
      </c>
      <c r="DZ837" t="s">
        <v>3</v>
      </c>
      <c r="EA837" t="s">
        <v>3</v>
      </c>
      <c r="EB837" t="s">
        <v>3</v>
      </c>
      <c r="EC837" t="s">
        <v>3</v>
      </c>
      <c r="EE837">
        <v>53551225</v>
      </c>
      <c r="EF837">
        <v>6</v>
      </c>
      <c r="EG837" t="s">
        <v>17</v>
      </c>
      <c r="EH837">
        <v>97</v>
      </c>
      <c r="EI837" t="s">
        <v>477</v>
      </c>
      <c r="EJ837">
        <v>1</v>
      </c>
      <c r="EK837">
        <v>63001</v>
      </c>
      <c r="EL837" t="s">
        <v>478</v>
      </c>
      <c r="EM837" t="s">
        <v>479</v>
      </c>
      <c r="EO837" t="s">
        <v>3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FQ837">
        <v>0</v>
      </c>
      <c r="FR837">
        <f>ROUND(IF(AND(BH837=3,BI837=3),P837,0),0)</f>
        <v>0</v>
      </c>
      <c r="FS837">
        <v>0</v>
      </c>
      <c r="FX837">
        <v>90</v>
      </c>
      <c r="FY837">
        <v>45</v>
      </c>
      <c r="GA837" t="s">
        <v>3</v>
      </c>
      <c r="GD837">
        <v>1</v>
      </c>
      <c r="GF837">
        <v>529508801</v>
      </c>
      <c r="GG837">
        <v>2</v>
      </c>
      <c r="GH837">
        <v>1</v>
      </c>
      <c r="GI837">
        <v>5</v>
      </c>
      <c r="GJ837">
        <v>0</v>
      </c>
      <c r="GK837">
        <v>0</v>
      </c>
      <c r="GL837">
        <f>ROUND(IF(AND(BH837=3,BI837=3,FS837&lt;&gt;0),P837,0),0)</f>
        <v>0</v>
      </c>
      <c r="GM837">
        <f>ROUND(O837+X837+Y837,0)+GX837</f>
        <v>0</v>
      </c>
      <c r="GN837">
        <f>IF(OR(BI837=0,BI837=1),ROUND(O837+X837+Y837,0),0)</f>
        <v>0</v>
      </c>
      <c r="GO837">
        <f>IF(BI837=2,ROUND(O837+X837+Y837,0),0)</f>
        <v>0</v>
      </c>
      <c r="GP837">
        <f>IF(BI837=4,ROUND(O837+X837+Y837,0)+GX837,0)</f>
        <v>0</v>
      </c>
      <c r="GR837">
        <v>0</v>
      </c>
      <c r="GS837">
        <v>0</v>
      </c>
      <c r="GT837">
        <v>0</v>
      </c>
      <c r="GU837" t="s">
        <v>3</v>
      </c>
      <c r="GV837">
        <f t="shared" si="540"/>
        <v>0</v>
      </c>
      <c r="GW837">
        <v>1</v>
      </c>
      <c r="GX837">
        <f>ROUND(HC837*I837,0)</f>
        <v>0</v>
      </c>
      <c r="HA837">
        <v>0</v>
      </c>
      <c r="HB837">
        <v>0</v>
      </c>
      <c r="HC837">
        <f t="shared" si="541"/>
        <v>0</v>
      </c>
      <c r="HE837" t="s">
        <v>3</v>
      </c>
      <c r="HF837" t="s">
        <v>3</v>
      </c>
      <c r="HM837" t="s">
        <v>3</v>
      </c>
      <c r="HN837" t="s">
        <v>480</v>
      </c>
      <c r="HO837" t="s">
        <v>481</v>
      </c>
      <c r="HP837" t="s">
        <v>478</v>
      </c>
      <c r="HQ837" t="s">
        <v>478</v>
      </c>
      <c r="IK837">
        <v>0</v>
      </c>
    </row>
    <row r="838" spans="1:255" x14ac:dyDescent="0.2">
      <c r="A838" s="2">
        <v>17</v>
      </c>
      <c r="B838" s="2">
        <v>1</v>
      </c>
      <c r="C838" s="2">
        <f>ROW(SmtRes!A1365)</f>
        <v>1365</v>
      </c>
      <c r="D838" s="2">
        <f>ROW(EtalonRes!A1245)</f>
        <v>1245</v>
      </c>
      <c r="E838" s="2" t="s">
        <v>866</v>
      </c>
      <c r="F838" s="2" t="s">
        <v>809</v>
      </c>
      <c r="G838" s="2" t="s">
        <v>810</v>
      </c>
      <c r="H838" s="2" t="s">
        <v>811</v>
      </c>
      <c r="I838" s="2">
        <f>ROUND(35.6/100,7)</f>
        <v>0.35599999999999998</v>
      </c>
      <c r="J838" s="2">
        <v>0</v>
      </c>
      <c r="K838" s="2">
        <f>ROUND(35.6/100,7)</f>
        <v>0.35599999999999998</v>
      </c>
      <c r="L838" s="2"/>
      <c r="M838" s="2"/>
      <c r="N838" s="2"/>
      <c r="O838" s="2">
        <f>ROUND(CP838,2)</f>
        <v>1517.89</v>
      </c>
      <c r="P838" s="2">
        <f>ROUND(CQ838*I838,2)</f>
        <v>1425.46</v>
      </c>
      <c r="Q838" s="2">
        <f>ROUND(CR838*I838,2)</f>
        <v>7.33</v>
      </c>
      <c r="R838" s="2">
        <f>ROUND(CS838*I838,2)</f>
        <v>0.28000000000000003</v>
      </c>
      <c r="S838" s="2">
        <f>ROUND(CT838*I838,2)</f>
        <v>85.1</v>
      </c>
      <c r="T838" s="2">
        <f>ROUND(CU838*I838,2)</f>
        <v>0</v>
      </c>
      <c r="U838" s="2">
        <f t="shared" si="524"/>
        <v>9.9764639000000006</v>
      </c>
      <c r="V838" s="2">
        <f t="shared" si="525"/>
        <v>2.0469999999999999E-2</v>
      </c>
      <c r="W838" s="2">
        <f>ROUND(CX838*I838,2)</f>
        <v>0</v>
      </c>
      <c r="X838" s="2">
        <f>ROUND(CY838,2)</f>
        <v>82.99</v>
      </c>
      <c r="Y838" s="2">
        <f>ROUND(CZ838,2)</f>
        <v>39.92</v>
      </c>
      <c r="Z838" s="2"/>
      <c r="AA838" s="2">
        <v>53551706</v>
      </c>
      <c r="AB838" s="2">
        <f t="shared" si="526"/>
        <v>4263.7299999999996</v>
      </c>
      <c r="AC838" s="2">
        <f t="shared" si="542"/>
        <v>4004.09</v>
      </c>
      <c r="AD838" s="2">
        <f>ROUND(((((ET838*ROUND((1.25*1.15),7)))-((EU838*ROUND((1.25*1.15),7))))+AE838),2)</f>
        <v>20.6</v>
      </c>
      <c r="AE838" s="2">
        <f>ROUND(((EU838*ROUND((1.25*1.15),7))),2)</f>
        <v>0.78</v>
      </c>
      <c r="AF838" s="2">
        <f>ROUND(((EV838*ROUND((1.15*1.15),7))),2)</f>
        <v>239.04</v>
      </c>
      <c r="AG838" s="2">
        <f t="shared" si="527"/>
        <v>0</v>
      </c>
      <c r="AH838" s="2">
        <f>((EW838*ROUND((1.15*1.15),7)))</f>
        <v>28.023775000000001</v>
      </c>
      <c r="AI838" s="2">
        <f>((EX838*ROUND((1.25*1.15),7)))</f>
        <v>5.7500000000000002E-2</v>
      </c>
      <c r="AJ838" s="2">
        <f t="shared" si="528"/>
        <v>0</v>
      </c>
      <c r="AK838" s="2">
        <v>4199.17</v>
      </c>
      <c r="AL838" s="2">
        <v>4004.09</v>
      </c>
      <c r="AM838" s="2">
        <v>14.33</v>
      </c>
      <c r="AN838" s="2">
        <v>0.54</v>
      </c>
      <c r="AO838" s="2">
        <v>180.75</v>
      </c>
      <c r="AP838" s="2">
        <v>0</v>
      </c>
      <c r="AQ838" s="2">
        <v>21.19</v>
      </c>
      <c r="AR838" s="2">
        <v>0.04</v>
      </c>
      <c r="AS838" s="2">
        <v>0</v>
      </c>
      <c r="AT838" s="2">
        <v>97.2</v>
      </c>
      <c r="AU838" s="2">
        <v>46.75</v>
      </c>
      <c r="AV838" s="2">
        <v>1</v>
      </c>
      <c r="AW838" s="2">
        <v>1</v>
      </c>
      <c r="AX838" s="2"/>
      <c r="AY838" s="2"/>
      <c r="AZ838" s="2">
        <v>1</v>
      </c>
      <c r="BA838" s="2">
        <v>1</v>
      </c>
      <c r="BB838" s="2">
        <v>1</v>
      </c>
      <c r="BC838" s="2">
        <v>1</v>
      </c>
      <c r="BD838" s="2" t="s">
        <v>3</v>
      </c>
      <c r="BE838" s="2" t="s">
        <v>3</v>
      </c>
      <c r="BF838" s="2" t="s">
        <v>3</v>
      </c>
      <c r="BG838" s="2" t="s">
        <v>3</v>
      </c>
      <c r="BH838" s="2">
        <v>0</v>
      </c>
      <c r="BI838" s="2">
        <v>1</v>
      </c>
      <c r="BJ838" s="2" t="s">
        <v>812</v>
      </c>
      <c r="BK838" s="2"/>
      <c r="BL838" s="2"/>
      <c r="BM838" s="2">
        <v>10001</v>
      </c>
      <c r="BN838" s="2">
        <v>0</v>
      </c>
      <c r="BO838" s="2" t="s">
        <v>3</v>
      </c>
      <c r="BP838" s="2">
        <v>0</v>
      </c>
      <c r="BQ838" s="2">
        <v>2</v>
      </c>
      <c r="BR838" s="2">
        <v>0</v>
      </c>
      <c r="BS838" s="2">
        <v>1</v>
      </c>
      <c r="BT838" s="2">
        <v>1</v>
      </c>
      <c r="BU838" s="2">
        <v>1</v>
      </c>
      <c r="BV838" s="2">
        <v>1</v>
      </c>
      <c r="BW838" s="2">
        <v>1</v>
      </c>
      <c r="BX838" s="2">
        <v>1</v>
      </c>
      <c r="BY838" s="2" t="s">
        <v>3</v>
      </c>
      <c r="BZ838" s="2">
        <v>108</v>
      </c>
      <c r="CA838" s="2">
        <v>55</v>
      </c>
      <c r="CB838" s="2" t="s">
        <v>3</v>
      </c>
      <c r="CC838" s="2"/>
      <c r="CD838" s="2"/>
      <c r="CE838" s="2">
        <v>0</v>
      </c>
      <c r="CF838" s="2">
        <v>0</v>
      </c>
      <c r="CG838" s="2">
        <v>0</v>
      </c>
      <c r="CH838" s="2"/>
      <c r="CI838" s="2"/>
      <c r="CJ838" s="2"/>
      <c r="CK838" s="2"/>
      <c r="CL838" s="2"/>
      <c r="CM838" s="2">
        <v>0</v>
      </c>
      <c r="CN838" s="2" t="s">
        <v>2151</v>
      </c>
      <c r="CO838" s="2">
        <v>0</v>
      </c>
      <c r="CP838" s="2">
        <f t="shared" si="529"/>
        <v>1517.8899999999999</v>
      </c>
      <c r="CQ838" s="2">
        <f t="shared" si="530"/>
        <v>4004.09</v>
      </c>
      <c r="CR838" s="2">
        <f t="shared" si="531"/>
        <v>20.6</v>
      </c>
      <c r="CS838" s="2">
        <f t="shared" si="532"/>
        <v>0.78</v>
      </c>
      <c r="CT838" s="2">
        <f t="shared" si="533"/>
        <v>239.04</v>
      </c>
      <c r="CU838" s="2">
        <f t="shared" si="534"/>
        <v>0</v>
      </c>
      <c r="CV838" s="2">
        <f t="shared" si="535"/>
        <v>28.023775000000001</v>
      </c>
      <c r="CW838" s="2">
        <f t="shared" si="536"/>
        <v>5.7500000000000002E-2</v>
      </c>
      <c r="CX838" s="2">
        <f t="shared" si="537"/>
        <v>0</v>
      </c>
      <c r="CY838" s="2">
        <f t="shared" si="538"/>
        <v>82.989359999999991</v>
      </c>
      <c r="CZ838" s="2">
        <f t="shared" si="539"/>
        <v>39.915149999999997</v>
      </c>
      <c r="DA838" s="2"/>
      <c r="DB838" s="2"/>
      <c r="DC838" s="2" t="s">
        <v>3</v>
      </c>
      <c r="DD838" s="2" t="s">
        <v>3</v>
      </c>
      <c r="DE838" s="2" t="s">
        <v>61</v>
      </c>
      <c r="DF838" s="2" t="s">
        <v>61</v>
      </c>
      <c r="DG838" s="2" t="s">
        <v>62</v>
      </c>
      <c r="DH838" s="2" t="s">
        <v>3</v>
      </c>
      <c r="DI838" s="2" t="s">
        <v>62</v>
      </c>
      <c r="DJ838" s="2" t="s">
        <v>61</v>
      </c>
      <c r="DK838" s="2" t="s">
        <v>3</v>
      </c>
      <c r="DL838" s="2" t="s">
        <v>86</v>
      </c>
      <c r="DM838" s="2" t="s">
        <v>63</v>
      </c>
      <c r="DN838" s="2">
        <v>0</v>
      </c>
      <c r="DO838" s="2">
        <v>0</v>
      </c>
      <c r="DP838" s="2">
        <v>1</v>
      </c>
      <c r="DQ838" s="2">
        <v>1</v>
      </c>
      <c r="DR838" s="2"/>
      <c r="DS838" s="2"/>
      <c r="DT838" s="2"/>
      <c r="DU838" s="2">
        <v>1013</v>
      </c>
      <c r="DV838" s="2" t="s">
        <v>811</v>
      </c>
      <c r="DW838" s="2" t="s">
        <v>811</v>
      </c>
      <c r="DX838" s="2">
        <v>1</v>
      </c>
      <c r="DY838" s="2"/>
      <c r="DZ838" s="2" t="s">
        <v>3</v>
      </c>
      <c r="EA838" s="2" t="s">
        <v>3</v>
      </c>
      <c r="EB838" s="2" t="s">
        <v>3</v>
      </c>
      <c r="EC838" s="2" t="s">
        <v>3</v>
      </c>
      <c r="ED838" s="2"/>
      <c r="EE838" s="2">
        <v>53551115</v>
      </c>
      <c r="EF838" s="2">
        <v>2</v>
      </c>
      <c r="EG838" s="2" t="s">
        <v>38</v>
      </c>
      <c r="EH838" s="2">
        <v>10</v>
      </c>
      <c r="EI838" s="2" t="s">
        <v>503</v>
      </c>
      <c r="EJ838" s="2">
        <v>1</v>
      </c>
      <c r="EK838" s="2">
        <v>10001</v>
      </c>
      <c r="EL838" s="2" t="s">
        <v>503</v>
      </c>
      <c r="EM838" s="2" t="s">
        <v>504</v>
      </c>
      <c r="EN838" s="2"/>
      <c r="EO838" s="2" t="s">
        <v>67</v>
      </c>
      <c r="EP838" s="2"/>
      <c r="EQ838" s="2">
        <v>131072</v>
      </c>
      <c r="ER838" s="2">
        <v>4199.17</v>
      </c>
      <c r="ES838" s="2">
        <v>4004.09</v>
      </c>
      <c r="ET838" s="2">
        <v>14.33</v>
      </c>
      <c r="EU838" s="2">
        <v>0.54</v>
      </c>
      <c r="EV838" s="2">
        <v>180.75</v>
      </c>
      <c r="EW838" s="2">
        <v>21.19</v>
      </c>
      <c r="EX838" s="2">
        <v>0.04</v>
      </c>
      <c r="EY838" s="2">
        <v>0</v>
      </c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>
        <v>0</v>
      </c>
      <c r="FR838" s="2">
        <f>ROUND(IF(AND(BH838=3,BI838=3),P838,0),2)</f>
        <v>0</v>
      </c>
      <c r="FS838" s="2">
        <v>0</v>
      </c>
      <c r="FT838" s="2"/>
      <c r="FU838" s="2"/>
      <c r="FV838" s="2"/>
      <c r="FW838" s="2"/>
      <c r="FX838" s="2">
        <v>97.2</v>
      </c>
      <c r="FY838" s="2">
        <v>46.75</v>
      </c>
      <c r="FZ838" s="2"/>
      <c r="GA838" s="2" t="s">
        <v>3</v>
      </c>
      <c r="GB838" s="2"/>
      <c r="GC838" s="2"/>
      <c r="GD838" s="2">
        <v>1</v>
      </c>
      <c r="GE838" s="2"/>
      <c r="GF838" s="2">
        <v>1853680876</v>
      </c>
      <c r="GG838" s="2">
        <v>2</v>
      </c>
      <c r="GH838" s="2">
        <v>1</v>
      </c>
      <c r="GI838" s="2">
        <v>-2</v>
      </c>
      <c r="GJ838" s="2">
        <v>0</v>
      </c>
      <c r="GK838" s="2">
        <v>0</v>
      </c>
      <c r="GL838" s="2">
        <f>ROUND(IF(AND(BH838=3,BI838=3,FS838&lt;&gt;0),P838,0),2)</f>
        <v>0</v>
      </c>
      <c r="GM838" s="2">
        <f>ROUND(O838+X838+Y838,2)+GX838</f>
        <v>1640.8</v>
      </c>
      <c r="GN838" s="2">
        <f>IF(OR(BI838=0,BI838=1),ROUND(O838+X838+Y838,2),0)</f>
        <v>1640.8</v>
      </c>
      <c r="GO838" s="2">
        <f>IF(BI838=2,ROUND(O838+X838+Y838,2),0)</f>
        <v>0</v>
      </c>
      <c r="GP838" s="2">
        <f>IF(BI838=4,ROUND(O838+X838+Y838,2)+GX838,0)</f>
        <v>0</v>
      </c>
      <c r="GQ838" s="2"/>
      <c r="GR838" s="2">
        <v>0</v>
      </c>
      <c r="GS838" s="2">
        <v>0</v>
      </c>
      <c r="GT838" s="2">
        <v>0</v>
      </c>
      <c r="GU838" s="2" t="s">
        <v>3</v>
      </c>
      <c r="GV838" s="2">
        <f t="shared" si="540"/>
        <v>0</v>
      </c>
      <c r="GW838" s="2">
        <v>1</v>
      </c>
      <c r="GX838" s="2">
        <f>ROUND(HC838*I838,2)</f>
        <v>0</v>
      </c>
      <c r="GY838" s="2"/>
      <c r="GZ838" s="2"/>
      <c r="HA838" s="2">
        <v>0</v>
      </c>
      <c r="HB838" s="2">
        <v>0</v>
      </c>
      <c r="HC838" s="2">
        <f t="shared" si="541"/>
        <v>0</v>
      </c>
      <c r="HD838" s="2"/>
      <c r="HE838" s="2" t="s">
        <v>3</v>
      </c>
      <c r="HF838" s="2" t="s">
        <v>3</v>
      </c>
      <c r="HG838" s="2"/>
      <c r="HH838" s="2"/>
      <c r="HI838" s="2"/>
      <c r="HJ838" s="2"/>
      <c r="HK838" s="2"/>
      <c r="HL838" s="2"/>
      <c r="HM838" s="2" t="s">
        <v>3</v>
      </c>
      <c r="HN838" s="2" t="s">
        <v>505</v>
      </c>
      <c r="HO838" s="2" t="s">
        <v>506</v>
      </c>
      <c r="HP838" s="2" t="s">
        <v>503</v>
      </c>
      <c r="HQ838" s="2" t="s">
        <v>503</v>
      </c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>
        <v>0</v>
      </c>
      <c r="IL838" s="2"/>
      <c r="IM838" s="2"/>
      <c r="IN838" s="2"/>
      <c r="IO838" s="2"/>
      <c r="IP838" s="2"/>
      <c r="IQ838" s="2"/>
      <c r="IR838" s="2"/>
      <c r="IS838" s="2"/>
      <c r="IT838" s="2"/>
      <c r="IU838" s="2"/>
    </row>
    <row r="839" spans="1:255" x14ac:dyDescent="0.2">
      <c r="A839">
        <v>17</v>
      </c>
      <c r="B839">
        <v>1</v>
      </c>
      <c r="C839">
        <f>ROW(SmtRes!A1372)</f>
        <v>1372</v>
      </c>
      <c r="D839">
        <f>ROW(EtalonRes!A1252)</f>
        <v>1252</v>
      </c>
      <c r="E839" t="s">
        <v>866</v>
      </c>
      <c r="F839" t="s">
        <v>809</v>
      </c>
      <c r="G839" t="s">
        <v>810</v>
      </c>
      <c r="H839" t="s">
        <v>811</v>
      </c>
      <c r="I839">
        <f>ROUND(35.6/100,7)</f>
        <v>0.35599999999999998</v>
      </c>
      <c r="J839">
        <v>0</v>
      </c>
      <c r="K839">
        <f>ROUND(35.6/100,7)</f>
        <v>0.35599999999999998</v>
      </c>
      <c r="O839">
        <f>ROUND(CP839,0)</f>
        <v>10331</v>
      </c>
      <c r="P839">
        <f>ROUND(CQ839*I839,0)</f>
        <v>7199</v>
      </c>
      <c r="Q839">
        <f>ROUND(CR839*I839,0)</f>
        <v>133</v>
      </c>
      <c r="R839">
        <f>ROUND(CS839*I839,0)</f>
        <v>10</v>
      </c>
      <c r="S839">
        <f>ROUND(CT839*I839,0)</f>
        <v>2999</v>
      </c>
      <c r="T839">
        <f>ROUND(CU839*I839,0)</f>
        <v>0</v>
      </c>
      <c r="U839">
        <f t="shared" si="524"/>
        <v>9.9764639000000006</v>
      </c>
      <c r="V839">
        <f t="shared" si="525"/>
        <v>2.0469999999999999E-2</v>
      </c>
      <c r="W839">
        <f>ROUND(CX839*I839,0)</f>
        <v>0</v>
      </c>
      <c r="X839">
        <f>ROUND(CY839,0)</f>
        <v>2925</v>
      </c>
      <c r="Y839">
        <f>ROUND(CZ839,0)</f>
        <v>1407</v>
      </c>
      <c r="AA839">
        <v>53551707</v>
      </c>
      <c r="AB839">
        <f t="shared" si="526"/>
        <v>4263.7299999999996</v>
      </c>
      <c r="AC839">
        <f t="shared" si="542"/>
        <v>4004.09</v>
      </c>
      <c r="AD839">
        <f>ROUND(((((ET839*ROUND((1.25*1.15),7)))-((EU839*ROUND((1.25*1.15),7))))+AE839),2)</f>
        <v>20.6</v>
      </c>
      <c r="AE839">
        <f>ROUND(((EU839*ROUND((1.25*1.15),7))),2)</f>
        <v>0.78</v>
      </c>
      <c r="AF839">
        <f>ROUND(((EV839*ROUND((1.15*1.15),7))),2)</f>
        <v>239.04</v>
      </c>
      <c r="AG839">
        <f t="shared" si="527"/>
        <v>0</v>
      </c>
      <c r="AH839">
        <f>((EW839*ROUND((1.15*1.15),7)))</f>
        <v>28.023775000000001</v>
      </c>
      <c r="AI839">
        <f>((EX839*ROUND((1.25*1.15),7)))</f>
        <v>5.7500000000000002E-2</v>
      </c>
      <c r="AJ839">
        <f t="shared" si="528"/>
        <v>0</v>
      </c>
      <c r="AK839">
        <v>4199.17</v>
      </c>
      <c r="AL839">
        <v>4004.09</v>
      </c>
      <c r="AM839">
        <v>14.33</v>
      </c>
      <c r="AN839">
        <v>0.54</v>
      </c>
      <c r="AO839">
        <v>180.75</v>
      </c>
      <c r="AP839">
        <v>0</v>
      </c>
      <c r="AQ839">
        <v>21.19</v>
      </c>
      <c r="AR839">
        <v>0.04</v>
      </c>
      <c r="AS839">
        <v>0</v>
      </c>
      <c r="AT839">
        <v>97.2</v>
      </c>
      <c r="AU839">
        <v>46.75</v>
      </c>
      <c r="AV839">
        <v>1</v>
      </c>
      <c r="AW839">
        <v>1</v>
      </c>
      <c r="AZ839">
        <v>1</v>
      </c>
      <c r="BA839">
        <v>35.24</v>
      </c>
      <c r="BB839">
        <v>18.12</v>
      </c>
      <c r="BC839">
        <v>5.05</v>
      </c>
      <c r="BD839" t="s">
        <v>3</v>
      </c>
      <c r="BE839" t="s">
        <v>3</v>
      </c>
      <c r="BF839" t="s">
        <v>3</v>
      </c>
      <c r="BG839" t="s">
        <v>3</v>
      </c>
      <c r="BH839">
        <v>0</v>
      </c>
      <c r="BI839">
        <v>1</v>
      </c>
      <c r="BJ839" t="s">
        <v>812</v>
      </c>
      <c r="BM839">
        <v>10001</v>
      </c>
      <c r="BN839">
        <v>0</v>
      </c>
      <c r="BO839" t="s">
        <v>809</v>
      </c>
      <c r="BP839">
        <v>1</v>
      </c>
      <c r="BQ839">
        <v>2</v>
      </c>
      <c r="BR839">
        <v>0</v>
      </c>
      <c r="BS839">
        <v>35.24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108</v>
      </c>
      <c r="CA839">
        <v>55</v>
      </c>
      <c r="CB839" t="s">
        <v>3</v>
      </c>
      <c r="CE839">
        <v>0</v>
      </c>
      <c r="CF839">
        <v>0</v>
      </c>
      <c r="CG839">
        <v>0</v>
      </c>
      <c r="CM839">
        <v>0</v>
      </c>
      <c r="CN839" t="s">
        <v>2151</v>
      </c>
      <c r="CO839">
        <v>0</v>
      </c>
      <c r="CP839">
        <f t="shared" si="529"/>
        <v>10331</v>
      </c>
      <c r="CQ839">
        <f t="shared" si="530"/>
        <v>20220.654500000001</v>
      </c>
      <c r="CR839">
        <f t="shared" si="531"/>
        <v>373.27200000000005</v>
      </c>
      <c r="CS839">
        <f t="shared" si="532"/>
        <v>27.487200000000001</v>
      </c>
      <c r="CT839">
        <f t="shared" si="533"/>
        <v>8423.7695999999996</v>
      </c>
      <c r="CU839">
        <f t="shared" si="534"/>
        <v>0</v>
      </c>
      <c r="CV839">
        <f t="shared" si="535"/>
        <v>28.023775000000001</v>
      </c>
      <c r="CW839">
        <f t="shared" si="536"/>
        <v>5.7500000000000002E-2</v>
      </c>
      <c r="CX839">
        <f t="shared" si="537"/>
        <v>0</v>
      </c>
      <c r="CY839">
        <f t="shared" si="538"/>
        <v>2924.748</v>
      </c>
      <c r="CZ839">
        <f t="shared" si="539"/>
        <v>1406.7075</v>
      </c>
      <c r="DC839" t="s">
        <v>3</v>
      </c>
      <c r="DD839" t="s">
        <v>3</v>
      </c>
      <c r="DE839" t="s">
        <v>61</v>
      </c>
      <c r="DF839" t="s">
        <v>61</v>
      </c>
      <c r="DG839" t="s">
        <v>62</v>
      </c>
      <c r="DH839" t="s">
        <v>3</v>
      </c>
      <c r="DI839" t="s">
        <v>62</v>
      </c>
      <c r="DJ839" t="s">
        <v>61</v>
      </c>
      <c r="DK839" t="s">
        <v>3</v>
      </c>
      <c r="DL839" t="s">
        <v>86</v>
      </c>
      <c r="DM839" t="s">
        <v>63</v>
      </c>
      <c r="DN839">
        <v>0</v>
      </c>
      <c r="DO839">
        <v>0</v>
      </c>
      <c r="DP839">
        <v>1</v>
      </c>
      <c r="DQ839">
        <v>1</v>
      </c>
      <c r="DU839">
        <v>1013</v>
      </c>
      <c r="DV839" t="s">
        <v>811</v>
      </c>
      <c r="DW839" t="s">
        <v>811</v>
      </c>
      <c r="DX839">
        <v>1</v>
      </c>
      <c r="DZ839" t="s">
        <v>3</v>
      </c>
      <c r="EA839" t="s">
        <v>3</v>
      </c>
      <c r="EB839" t="s">
        <v>3</v>
      </c>
      <c r="EC839" t="s">
        <v>3</v>
      </c>
      <c r="EE839">
        <v>53551115</v>
      </c>
      <c r="EF839">
        <v>2</v>
      </c>
      <c r="EG839" t="s">
        <v>38</v>
      </c>
      <c r="EH839">
        <v>10</v>
      </c>
      <c r="EI839" t="s">
        <v>503</v>
      </c>
      <c r="EJ839">
        <v>1</v>
      </c>
      <c r="EK839">
        <v>10001</v>
      </c>
      <c r="EL839" t="s">
        <v>503</v>
      </c>
      <c r="EM839" t="s">
        <v>504</v>
      </c>
      <c r="EO839" t="s">
        <v>67</v>
      </c>
      <c r="EQ839">
        <v>131072</v>
      </c>
      <c r="ER839">
        <v>4199.17</v>
      </c>
      <c r="ES839">
        <v>4004.09</v>
      </c>
      <c r="ET839">
        <v>14.33</v>
      </c>
      <c r="EU839">
        <v>0.54</v>
      </c>
      <c r="EV839">
        <v>180.75</v>
      </c>
      <c r="EW839">
        <v>21.19</v>
      </c>
      <c r="EX839">
        <v>0.04</v>
      </c>
      <c r="EY839">
        <v>0</v>
      </c>
      <c r="FQ839">
        <v>0</v>
      </c>
      <c r="FR839">
        <f>ROUND(IF(AND(BH839=3,BI839=3),P839,0),0)</f>
        <v>0</v>
      </c>
      <c r="FS839">
        <v>0</v>
      </c>
      <c r="FX839">
        <v>97.2</v>
      </c>
      <c r="FY839">
        <v>46.75</v>
      </c>
      <c r="GA839" t="s">
        <v>3</v>
      </c>
      <c r="GD839">
        <v>1</v>
      </c>
      <c r="GF839">
        <v>1853680876</v>
      </c>
      <c r="GG839">
        <v>2</v>
      </c>
      <c r="GH839">
        <v>1</v>
      </c>
      <c r="GI839">
        <v>2</v>
      </c>
      <c r="GJ839">
        <v>0</v>
      </c>
      <c r="GK839">
        <v>0</v>
      </c>
      <c r="GL839">
        <f>ROUND(IF(AND(BH839=3,BI839=3,FS839&lt;&gt;0),P839,0),0)</f>
        <v>0</v>
      </c>
      <c r="GM839">
        <f>ROUND(O839+X839+Y839,0)+GX839</f>
        <v>14663</v>
      </c>
      <c r="GN839">
        <f>IF(OR(BI839=0,BI839=1),ROUND(O839+X839+Y839,0),0)</f>
        <v>14663</v>
      </c>
      <c r="GO839">
        <f>IF(BI839=2,ROUND(O839+X839+Y839,0),0)</f>
        <v>0</v>
      </c>
      <c r="GP839">
        <f>IF(BI839=4,ROUND(O839+X839+Y839,0)+GX839,0)</f>
        <v>0</v>
      </c>
      <c r="GR839">
        <v>0</v>
      </c>
      <c r="GS839">
        <v>0</v>
      </c>
      <c r="GT839">
        <v>0</v>
      </c>
      <c r="GU839" t="s">
        <v>3</v>
      </c>
      <c r="GV839">
        <f t="shared" si="540"/>
        <v>0</v>
      </c>
      <c r="GW839">
        <v>1</v>
      </c>
      <c r="GX839">
        <f>ROUND(HC839*I839,0)</f>
        <v>0</v>
      </c>
      <c r="HA839">
        <v>0</v>
      </c>
      <c r="HB839">
        <v>0</v>
      </c>
      <c r="HC839">
        <f t="shared" si="541"/>
        <v>0</v>
      </c>
      <c r="HE839" t="s">
        <v>3</v>
      </c>
      <c r="HF839" t="s">
        <v>3</v>
      </c>
      <c r="HM839" t="s">
        <v>3</v>
      </c>
      <c r="HN839" t="s">
        <v>505</v>
      </c>
      <c r="HO839" t="s">
        <v>506</v>
      </c>
      <c r="HP839" t="s">
        <v>503</v>
      </c>
      <c r="HQ839" t="s">
        <v>503</v>
      </c>
      <c r="IK839">
        <v>0</v>
      </c>
    </row>
    <row r="840" spans="1:255" x14ac:dyDescent="0.2">
      <c r="A840" s="2">
        <v>18</v>
      </c>
      <c r="B840" s="2">
        <v>1</v>
      </c>
      <c r="C840" s="2">
        <v>1364</v>
      </c>
      <c r="D840" s="2"/>
      <c r="E840" s="2" t="s">
        <v>867</v>
      </c>
      <c r="F840" s="2" t="s">
        <v>814</v>
      </c>
      <c r="G840" s="2" t="s">
        <v>815</v>
      </c>
      <c r="H840" s="2" t="s">
        <v>185</v>
      </c>
      <c r="I840" s="2">
        <f>I838*J840</f>
        <v>35.6</v>
      </c>
      <c r="J840" s="2">
        <v>100.00000000000001</v>
      </c>
      <c r="K840" s="2">
        <v>100</v>
      </c>
      <c r="L840" s="2"/>
      <c r="M840" s="2"/>
      <c r="N840" s="2"/>
      <c r="O840" s="2">
        <f>ROUND(CP840,2)</f>
        <v>10138.52</v>
      </c>
      <c r="P840" s="2">
        <f>ROUND(CQ840*I840,2)</f>
        <v>10138.52</v>
      </c>
      <c r="Q840" s="2">
        <f>ROUND(CR840*I840,2)</f>
        <v>0</v>
      </c>
      <c r="R840" s="2">
        <f>ROUND(CS840*I840,2)</f>
        <v>0</v>
      </c>
      <c r="S840" s="2">
        <f>ROUND(CT840*I840,2)</f>
        <v>0</v>
      </c>
      <c r="T840" s="2">
        <f>ROUND(CU840*I840,2)</f>
        <v>0</v>
      </c>
      <c r="U840" s="2">
        <f t="shared" si="524"/>
        <v>0</v>
      </c>
      <c r="V840" s="2">
        <f t="shared" si="525"/>
        <v>0</v>
      </c>
      <c r="W840" s="2">
        <f>ROUND(CX840*I840,2)</f>
        <v>3.92</v>
      </c>
      <c r="X840" s="2">
        <f>ROUND(CY840,2)</f>
        <v>0</v>
      </c>
      <c r="Y840" s="2">
        <f>ROUND(CZ840,2)</f>
        <v>0</v>
      </c>
      <c r="Z840" s="2"/>
      <c r="AA840" s="2">
        <v>53551706</v>
      </c>
      <c r="AB840" s="2">
        <f t="shared" si="526"/>
        <v>284.79000000000002</v>
      </c>
      <c r="AC840" s="2">
        <f t="shared" si="542"/>
        <v>284.79000000000002</v>
      </c>
      <c r="AD840" s="2">
        <f>ROUND((((ET840)-(EU840))+AE840),2)</f>
        <v>0</v>
      </c>
      <c r="AE840" s="2">
        <f>ROUND((EU840),2)</f>
        <v>0</v>
      </c>
      <c r="AF840" s="2">
        <f>ROUND((EV840),2)</f>
        <v>0</v>
      </c>
      <c r="AG840" s="2">
        <f t="shared" si="527"/>
        <v>0</v>
      </c>
      <c r="AH840" s="2">
        <f>(EW840)</f>
        <v>0</v>
      </c>
      <c r="AI840" s="2">
        <f>(EX840)</f>
        <v>0</v>
      </c>
      <c r="AJ840" s="2">
        <f t="shared" si="528"/>
        <v>0.11</v>
      </c>
      <c r="AK840" s="2">
        <v>284.79000000000002</v>
      </c>
      <c r="AL840" s="2">
        <v>284.79000000000002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0.11</v>
      </c>
      <c r="AT840" s="2">
        <v>108</v>
      </c>
      <c r="AU840" s="2">
        <v>55</v>
      </c>
      <c r="AV840" s="2">
        <v>1</v>
      </c>
      <c r="AW840" s="2">
        <v>1</v>
      </c>
      <c r="AX840" s="2"/>
      <c r="AY840" s="2"/>
      <c r="AZ840" s="2">
        <v>1</v>
      </c>
      <c r="BA840" s="2">
        <v>1</v>
      </c>
      <c r="BB840" s="2">
        <v>1</v>
      </c>
      <c r="BC840" s="2">
        <v>1</v>
      </c>
      <c r="BD840" s="2" t="s">
        <v>3</v>
      </c>
      <c r="BE840" s="2" t="s">
        <v>3</v>
      </c>
      <c r="BF840" s="2" t="s">
        <v>3</v>
      </c>
      <c r="BG840" s="2" t="s">
        <v>3</v>
      </c>
      <c r="BH840" s="2">
        <v>3</v>
      </c>
      <c r="BI840" s="2">
        <v>1</v>
      </c>
      <c r="BJ840" s="2" t="s">
        <v>816</v>
      </c>
      <c r="BK840" s="2"/>
      <c r="BL840" s="2"/>
      <c r="BM840" s="2">
        <v>10001</v>
      </c>
      <c r="BN840" s="2">
        <v>0</v>
      </c>
      <c r="BO840" s="2" t="s">
        <v>3</v>
      </c>
      <c r="BP840" s="2">
        <v>0</v>
      </c>
      <c r="BQ840" s="2">
        <v>2</v>
      </c>
      <c r="BR840" s="2">
        <v>0</v>
      </c>
      <c r="BS840" s="2">
        <v>1</v>
      </c>
      <c r="BT840" s="2">
        <v>1</v>
      </c>
      <c r="BU840" s="2">
        <v>1</v>
      </c>
      <c r="BV840" s="2">
        <v>1</v>
      </c>
      <c r="BW840" s="2">
        <v>1</v>
      </c>
      <c r="BX840" s="2">
        <v>1</v>
      </c>
      <c r="BY840" s="2" t="s">
        <v>3</v>
      </c>
      <c r="BZ840" s="2">
        <v>108</v>
      </c>
      <c r="CA840" s="2">
        <v>55</v>
      </c>
      <c r="CB840" s="2" t="s">
        <v>3</v>
      </c>
      <c r="CC840" s="2"/>
      <c r="CD840" s="2"/>
      <c r="CE840" s="2">
        <v>0</v>
      </c>
      <c r="CF840" s="2">
        <v>0</v>
      </c>
      <c r="CG840" s="2">
        <v>0</v>
      </c>
      <c r="CH840" s="2"/>
      <c r="CI840" s="2"/>
      <c r="CJ840" s="2"/>
      <c r="CK840" s="2"/>
      <c r="CL840" s="2"/>
      <c r="CM840" s="2">
        <v>0</v>
      </c>
      <c r="CN840" s="2" t="s">
        <v>3</v>
      </c>
      <c r="CO840" s="2">
        <v>0</v>
      </c>
      <c r="CP840" s="2">
        <f t="shared" si="529"/>
        <v>10138.52</v>
      </c>
      <c r="CQ840" s="2">
        <f t="shared" si="530"/>
        <v>284.79000000000002</v>
      </c>
      <c r="CR840" s="2">
        <f t="shared" si="531"/>
        <v>0</v>
      </c>
      <c r="CS840" s="2">
        <f t="shared" si="532"/>
        <v>0</v>
      </c>
      <c r="CT840" s="2">
        <f t="shared" si="533"/>
        <v>0</v>
      </c>
      <c r="CU840" s="2">
        <f t="shared" si="534"/>
        <v>0</v>
      </c>
      <c r="CV840" s="2">
        <f t="shared" si="535"/>
        <v>0</v>
      </c>
      <c r="CW840" s="2">
        <f t="shared" si="536"/>
        <v>0</v>
      </c>
      <c r="CX840" s="2">
        <f t="shared" si="537"/>
        <v>0.11</v>
      </c>
      <c r="CY840" s="2">
        <f t="shared" si="538"/>
        <v>0</v>
      </c>
      <c r="CZ840" s="2">
        <f t="shared" si="539"/>
        <v>0</v>
      </c>
      <c r="DA840" s="2"/>
      <c r="DB840" s="2"/>
      <c r="DC840" s="2" t="s">
        <v>3</v>
      </c>
      <c r="DD840" s="2" t="s">
        <v>3</v>
      </c>
      <c r="DE840" s="2" t="s">
        <v>3</v>
      </c>
      <c r="DF840" s="2" t="s">
        <v>3</v>
      </c>
      <c r="DG840" s="2" t="s">
        <v>3</v>
      </c>
      <c r="DH840" s="2" t="s">
        <v>3</v>
      </c>
      <c r="DI840" s="2" t="s">
        <v>3</v>
      </c>
      <c r="DJ840" s="2" t="s">
        <v>3</v>
      </c>
      <c r="DK840" s="2" t="s">
        <v>3</v>
      </c>
      <c r="DL840" s="2" t="s">
        <v>3</v>
      </c>
      <c r="DM840" s="2" t="s">
        <v>3</v>
      </c>
      <c r="DN840" s="2">
        <v>0</v>
      </c>
      <c r="DO840" s="2">
        <v>0</v>
      </c>
      <c r="DP840" s="2">
        <v>1</v>
      </c>
      <c r="DQ840" s="2">
        <v>1</v>
      </c>
      <c r="DR840" s="2"/>
      <c r="DS840" s="2"/>
      <c r="DT840" s="2"/>
      <c r="DU840" s="2">
        <v>1003</v>
      </c>
      <c r="DV840" s="2" t="s">
        <v>185</v>
      </c>
      <c r="DW840" s="2" t="s">
        <v>185</v>
      </c>
      <c r="DX840" s="2">
        <v>1</v>
      </c>
      <c r="DY840" s="2"/>
      <c r="DZ840" s="2" t="s">
        <v>3</v>
      </c>
      <c r="EA840" s="2" t="s">
        <v>3</v>
      </c>
      <c r="EB840" s="2" t="s">
        <v>3</v>
      </c>
      <c r="EC840" s="2" t="s">
        <v>3</v>
      </c>
      <c r="ED840" s="2"/>
      <c r="EE840" s="2">
        <v>53551115</v>
      </c>
      <c r="EF840" s="2">
        <v>2</v>
      </c>
      <c r="EG840" s="2" t="s">
        <v>38</v>
      </c>
      <c r="EH840" s="2">
        <v>10</v>
      </c>
      <c r="EI840" s="2" t="s">
        <v>503</v>
      </c>
      <c r="EJ840" s="2">
        <v>1</v>
      </c>
      <c r="EK840" s="2">
        <v>10001</v>
      </c>
      <c r="EL840" s="2" t="s">
        <v>503</v>
      </c>
      <c r="EM840" s="2" t="s">
        <v>504</v>
      </c>
      <c r="EN840" s="2"/>
      <c r="EO840" s="2" t="s">
        <v>3</v>
      </c>
      <c r="EP840" s="2"/>
      <c r="EQ840" s="2">
        <v>0</v>
      </c>
      <c r="ER840" s="2">
        <v>284.79000000000002</v>
      </c>
      <c r="ES840" s="2">
        <v>284.79000000000002</v>
      </c>
      <c r="ET840" s="2">
        <v>0</v>
      </c>
      <c r="EU840" s="2">
        <v>0</v>
      </c>
      <c r="EV840" s="2">
        <v>0</v>
      </c>
      <c r="EW840" s="2">
        <v>0</v>
      </c>
      <c r="EX840" s="2">
        <v>0</v>
      </c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>
        <v>0</v>
      </c>
      <c r="FR840" s="2">
        <f>ROUND(IF(AND(BH840=3,BI840=3),P840,0),2)</f>
        <v>0</v>
      </c>
      <c r="FS840" s="2">
        <v>0</v>
      </c>
      <c r="FT840" s="2"/>
      <c r="FU840" s="2"/>
      <c r="FV840" s="2"/>
      <c r="FW840" s="2"/>
      <c r="FX840" s="2">
        <v>108</v>
      </c>
      <c r="FY840" s="2">
        <v>55</v>
      </c>
      <c r="FZ840" s="2"/>
      <c r="GA840" s="2" t="s">
        <v>3</v>
      </c>
      <c r="GB840" s="2"/>
      <c r="GC840" s="2"/>
      <c r="GD840" s="2">
        <v>1</v>
      </c>
      <c r="GE840" s="2"/>
      <c r="GF840" s="2">
        <v>-602345448</v>
      </c>
      <c r="GG840" s="2">
        <v>2</v>
      </c>
      <c r="GH840" s="2">
        <v>1</v>
      </c>
      <c r="GI840" s="2">
        <v>-2</v>
      </c>
      <c r="GJ840" s="2">
        <v>0</v>
      </c>
      <c r="GK840" s="2">
        <v>0</v>
      </c>
      <c r="GL840" s="2">
        <f>ROUND(IF(AND(BH840=3,BI840=3,FS840&lt;&gt;0),P840,0),2)</f>
        <v>0</v>
      </c>
      <c r="GM840" s="2">
        <f>ROUND(O840+X840+Y840,2)+GX840</f>
        <v>10138.52</v>
      </c>
      <c r="GN840" s="2">
        <f>IF(OR(BI840=0,BI840=1),ROUND(O840+X840+Y840,2),0)</f>
        <v>10138.52</v>
      </c>
      <c r="GO840" s="2">
        <f>IF(BI840=2,ROUND(O840+X840+Y840,2),0)</f>
        <v>0</v>
      </c>
      <c r="GP840" s="2">
        <f>IF(BI840=4,ROUND(O840+X840+Y840,2)+GX840,0)</f>
        <v>0</v>
      </c>
      <c r="GQ840" s="2"/>
      <c r="GR840" s="2">
        <v>0</v>
      </c>
      <c r="GS840" s="2">
        <v>0</v>
      </c>
      <c r="GT840" s="2">
        <v>0</v>
      </c>
      <c r="GU840" s="2" t="s">
        <v>3</v>
      </c>
      <c r="GV840" s="2">
        <f t="shared" si="540"/>
        <v>0</v>
      </c>
      <c r="GW840" s="2">
        <v>1</v>
      </c>
      <c r="GX840" s="2">
        <f>ROUND(HC840*I840,2)</f>
        <v>0</v>
      </c>
      <c r="GY840" s="2"/>
      <c r="GZ840" s="2"/>
      <c r="HA840" s="2">
        <v>0</v>
      </c>
      <c r="HB840" s="2">
        <v>0</v>
      </c>
      <c r="HC840" s="2">
        <f t="shared" si="541"/>
        <v>0</v>
      </c>
      <c r="HD840" s="2"/>
      <c r="HE840" s="2" t="s">
        <v>3</v>
      </c>
      <c r="HF840" s="2" t="s">
        <v>3</v>
      </c>
      <c r="HG840" s="2"/>
      <c r="HH840" s="2"/>
      <c r="HI840" s="2"/>
      <c r="HJ840" s="2"/>
      <c r="HK840" s="2"/>
      <c r="HL840" s="2"/>
      <c r="HM840" s="2" t="s">
        <v>3</v>
      </c>
      <c r="HN840" s="2" t="s">
        <v>505</v>
      </c>
      <c r="HO840" s="2" t="s">
        <v>506</v>
      </c>
      <c r="HP840" s="2" t="s">
        <v>503</v>
      </c>
      <c r="HQ840" s="2" t="s">
        <v>503</v>
      </c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>
        <v>0</v>
      </c>
      <c r="IL840" s="2"/>
      <c r="IM840" s="2"/>
      <c r="IN840" s="2"/>
      <c r="IO840" s="2"/>
      <c r="IP840" s="2"/>
      <c r="IQ840" s="2"/>
      <c r="IR840" s="2"/>
      <c r="IS840" s="2"/>
      <c r="IT840" s="2"/>
      <c r="IU840" s="2"/>
    </row>
    <row r="841" spans="1:255" x14ac:dyDescent="0.2">
      <c r="A841">
        <v>18</v>
      </c>
      <c r="B841">
        <v>1</v>
      </c>
      <c r="C841">
        <v>1371</v>
      </c>
      <c r="E841" t="s">
        <v>867</v>
      </c>
      <c r="F841" t="s">
        <v>814</v>
      </c>
      <c r="G841" t="s">
        <v>815</v>
      </c>
      <c r="H841" t="s">
        <v>185</v>
      </c>
      <c r="I841">
        <f>I839*J841</f>
        <v>35.6</v>
      </c>
      <c r="J841">
        <v>100.00000000000001</v>
      </c>
      <c r="K841">
        <v>100</v>
      </c>
      <c r="O841">
        <f>ROUND(CP841,0)</f>
        <v>12268</v>
      </c>
      <c r="P841">
        <f>ROUND(CQ841*I841,0)</f>
        <v>12268</v>
      </c>
      <c r="Q841">
        <f>ROUND(CR841*I841,0)</f>
        <v>0</v>
      </c>
      <c r="R841">
        <f>ROUND(CS841*I841,0)</f>
        <v>0</v>
      </c>
      <c r="S841">
        <f>ROUND(CT841*I841,0)</f>
        <v>0</v>
      </c>
      <c r="T841">
        <f>ROUND(CU841*I841,0)</f>
        <v>0</v>
      </c>
      <c r="U841">
        <f t="shared" si="524"/>
        <v>0</v>
      </c>
      <c r="V841">
        <f t="shared" si="525"/>
        <v>0</v>
      </c>
      <c r="W841">
        <f>ROUND(CX841*I841,0)</f>
        <v>4</v>
      </c>
      <c r="X841">
        <f>ROUND(CY841,0)</f>
        <v>0</v>
      </c>
      <c r="Y841">
        <f>ROUND(CZ841,0)</f>
        <v>0</v>
      </c>
      <c r="AA841">
        <v>53551707</v>
      </c>
      <c r="AB841">
        <f t="shared" si="526"/>
        <v>284.79000000000002</v>
      </c>
      <c r="AC841">
        <f t="shared" si="542"/>
        <v>284.79000000000002</v>
      </c>
      <c r="AD841">
        <f>ROUND((((ET841)-(EU841))+AE841),2)</f>
        <v>0</v>
      </c>
      <c r="AE841">
        <f>ROUND((EU841),2)</f>
        <v>0</v>
      </c>
      <c r="AF841">
        <f>ROUND((EV841),2)</f>
        <v>0</v>
      </c>
      <c r="AG841">
        <f t="shared" si="527"/>
        <v>0</v>
      </c>
      <c r="AH841">
        <f>(EW841)</f>
        <v>0</v>
      </c>
      <c r="AI841">
        <f>(EX841)</f>
        <v>0</v>
      </c>
      <c r="AJ841">
        <f t="shared" si="528"/>
        <v>0.11</v>
      </c>
      <c r="AK841">
        <v>284.79000000000002</v>
      </c>
      <c r="AL841">
        <v>284.79000000000002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0.11</v>
      </c>
      <c r="AT841">
        <v>108</v>
      </c>
      <c r="AU841">
        <v>55</v>
      </c>
      <c r="AV841">
        <v>1</v>
      </c>
      <c r="AW841">
        <v>1</v>
      </c>
      <c r="AZ841">
        <v>1</v>
      </c>
      <c r="BA841">
        <v>1</v>
      </c>
      <c r="BB841">
        <v>1</v>
      </c>
      <c r="BC841">
        <v>1.21</v>
      </c>
      <c r="BD841" t="s">
        <v>3</v>
      </c>
      <c r="BE841" t="s">
        <v>3</v>
      </c>
      <c r="BF841" t="s">
        <v>3</v>
      </c>
      <c r="BG841" t="s">
        <v>3</v>
      </c>
      <c r="BH841">
        <v>3</v>
      </c>
      <c r="BI841">
        <v>1</v>
      </c>
      <c r="BJ841" t="s">
        <v>816</v>
      </c>
      <c r="BM841">
        <v>10001</v>
      </c>
      <c r="BN841">
        <v>0</v>
      </c>
      <c r="BO841" t="s">
        <v>814</v>
      </c>
      <c r="BP841">
        <v>1</v>
      </c>
      <c r="BQ841">
        <v>2</v>
      </c>
      <c r="BR841">
        <v>0</v>
      </c>
      <c r="BS841">
        <v>1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108</v>
      </c>
      <c r="CA841">
        <v>55</v>
      </c>
      <c r="CB841" t="s">
        <v>3</v>
      </c>
      <c r="CE841">
        <v>0</v>
      </c>
      <c r="CF841">
        <v>0</v>
      </c>
      <c r="CG841">
        <v>0</v>
      </c>
      <c r="CM841">
        <v>0</v>
      </c>
      <c r="CN841" t="s">
        <v>3</v>
      </c>
      <c r="CO841">
        <v>0</v>
      </c>
      <c r="CP841">
        <f t="shared" si="529"/>
        <v>12268</v>
      </c>
      <c r="CQ841">
        <f t="shared" si="530"/>
        <v>344.59590000000003</v>
      </c>
      <c r="CR841">
        <f t="shared" si="531"/>
        <v>0</v>
      </c>
      <c r="CS841">
        <f t="shared" si="532"/>
        <v>0</v>
      </c>
      <c r="CT841">
        <f t="shared" si="533"/>
        <v>0</v>
      </c>
      <c r="CU841">
        <f t="shared" si="534"/>
        <v>0</v>
      </c>
      <c r="CV841">
        <f t="shared" si="535"/>
        <v>0</v>
      </c>
      <c r="CW841">
        <f t="shared" si="536"/>
        <v>0</v>
      </c>
      <c r="CX841">
        <f t="shared" si="537"/>
        <v>0.11</v>
      </c>
      <c r="CY841">
        <f t="shared" si="538"/>
        <v>0</v>
      </c>
      <c r="CZ841">
        <f t="shared" si="539"/>
        <v>0</v>
      </c>
      <c r="DC841" t="s">
        <v>3</v>
      </c>
      <c r="DD841" t="s">
        <v>3</v>
      </c>
      <c r="DE841" t="s">
        <v>3</v>
      </c>
      <c r="DF841" t="s">
        <v>3</v>
      </c>
      <c r="DG841" t="s">
        <v>3</v>
      </c>
      <c r="DH841" t="s">
        <v>3</v>
      </c>
      <c r="DI841" t="s">
        <v>3</v>
      </c>
      <c r="DJ841" t="s">
        <v>3</v>
      </c>
      <c r="DK841" t="s">
        <v>3</v>
      </c>
      <c r="DL841" t="s">
        <v>3</v>
      </c>
      <c r="DM841" t="s">
        <v>3</v>
      </c>
      <c r="DN841">
        <v>0</v>
      </c>
      <c r="DO841">
        <v>0</v>
      </c>
      <c r="DP841">
        <v>1</v>
      </c>
      <c r="DQ841">
        <v>1</v>
      </c>
      <c r="DU841">
        <v>1003</v>
      </c>
      <c r="DV841" t="s">
        <v>185</v>
      </c>
      <c r="DW841" t="s">
        <v>185</v>
      </c>
      <c r="DX841">
        <v>1</v>
      </c>
      <c r="DZ841" t="s">
        <v>3</v>
      </c>
      <c r="EA841" t="s">
        <v>3</v>
      </c>
      <c r="EB841" t="s">
        <v>3</v>
      </c>
      <c r="EC841" t="s">
        <v>3</v>
      </c>
      <c r="EE841">
        <v>53551115</v>
      </c>
      <c r="EF841">
        <v>2</v>
      </c>
      <c r="EG841" t="s">
        <v>38</v>
      </c>
      <c r="EH841">
        <v>10</v>
      </c>
      <c r="EI841" t="s">
        <v>503</v>
      </c>
      <c r="EJ841">
        <v>1</v>
      </c>
      <c r="EK841">
        <v>10001</v>
      </c>
      <c r="EL841" t="s">
        <v>503</v>
      </c>
      <c r="EM841" t="s">
        <v>504</v>
      </c>
      <c r="EO841" t="s">
        <v>3</v>
      </c>
      <c r="EQ841">
        <v>0</v>
      </c>
      <c r="ER841">
        <v>284.79000000000002</v>
      </c>
      <c r="ES841">
        <v>284.79000000000002</v>
      </c>
      <c r="ET841">
        <v>0</v>
      </c>
      <c r="EU841">
        <v>0</v>
      </c>
      <c r="EV841">
        <v>0</v>
      </c>
      <c r="EW841">
        <v>0</v>
      </c>
      <c r="EX841">
        <v>0</v>
      </c>
      <c r="FQ841">
        <v>0</v>
      </c>
      <c r="FR841">
        <f>ROUND(IF(AND(BH841=3,BI841=3),P841,0),0)</f>
        <v>0</v>
      </c>
      <c r="FS841">
        <v>0</v>
      </c>
      <c r="FX841">
        <v>108</v>
      </c>
      <c r="FY841">
        <v>55</v>
      </c>
      <c r="GA841" t="s">
        <v>3</v>
      </c>
      <c r="GD841">
        <v>1</v>
      </c>
      <c r="GF841">
        <v>-602345448</v>
      </c>
      <c r="GG841">
        <v>2</v>
      </c>
      <c r="GH841">
        <v>1</v>
      </c>
      <c r="GI841">
        <v>2</v>
      </c>
      <c r="GJ841">
        <v>0</v>
      </c>
      <c r="GK841">
        <v>0</v>
      </c>
      <c r="GL841">
        <f>ROUND(IF(AND(BH841=3,BI841=3,FS841&lt;&gt;0),P841,0),0)</f>
        <v>0</v>
      </c>
      <c r="GM841">
        <f>ROUND(O841+X841+Y841,0)+GX841</f>
        <v>12268</v>
      </c>
      <c r="GN841">
        <f>IF(OR(BI841=0,BI841=1),ROUND(O841+X841+Y841,0),0)</f>
        <v>12268</v>
      </c>
      <c r="GO841">
        <f>IF(BI841=2,ROUND(O841+X841+Y841,0),0)</f>
        <v>0</v>
      </c>
      <c r="GP841">
        <f>IF(BI841=4,ROUND(O841+X841+Y841,0)+GX841,0)</f>
        <v>0</v>
      </c>
      <c r="GR841">
        <v>0</v>
      </c>
      <c r="GS841">
        <v>3</v>
      </c>
      <c r="GT841">
        <v>0</v>
      </c>
      <c r="GU841" t="s">
        <v>3</v>
      </c>
      <c r="GV841">
        <f t="shared" si="540"/>
        <v>0</v>
      </c>
      <c r="GW841">
        <v>1</v>
      </c>
      <c r="GX841">
        <f>ROUND(HC841*I841,0)</f>
        <v>0</v>
      </c>
      <c r="HA841">
        <v>0</v>
      </c>
      <c r="HB841">
        <v>0</v>
      </c>
      <c r="HC841">
        <f t="shared" si="541"/>
        <v>0</v>
      </c>
      <c r="HE841" t="s">
        <v>3</v>
      </c>
      <c r="HF841" t="s">
        <v>3</v>
      </c>
      <c r="HM841" t="s">
        <v>3</v>
      </c>
      <c r="HN841" t="s">
        <v>505</v>
      </c>
      <c r="HO841" t="s">
        <v>506</v>
      </c>
      <c r="HP841" t="s">
        <v>503</v>
      </c>
      <c r="HQ841" t="s">
        <v>503</v>
      </c>
      <c r="IK841">
        <v>0</v>
      </c>
    </row>
    <row r="842" spans="1:255" x14ac:dyDescent="0.2">
      <c r="A842" s="2">
        <v>17</v>
      </c>
      <c r="B842" s="2">
        <v>1</v>
      </c>
      <c r="C842" s="2">
        <f>ROW(SmtRes!A1380)</f>
        <v>1380</v>
      </c>
      <c r="D842" s="2">
        <f>ROW(EtalonRes!A1261)</f>
        <v>1261</v>
      </c>
      <c r="E842" s="2" t="s">
        <v>868</v>
      </c>
      <c r="F842" s="2" t="s">
        <v>818</v>
      </c>
      <c r="G842" s="2" t="s">
        <v>819</v>
      </c>
      <c r="H842" s="2" t="s">
        <v>606</v>
      </c>
      <c r="I842" s="2">
        <f>ROUND(42.3/100,7)</f>
        <v>0.42299999999999999</v>
      </c>
      <c r="J842" s="2">
        <v>0</v>
      </c>
      <c r="K842" s="2">
        <f>ROUND(42.3/100,7)</f>
        <v>0.42299999999999999</v>
      </c>
      <c r="L842" s="2"/>
      <c r="M842" s="2"/>
      <c r="N842" s="2"/>
      <c r="O842" s="2">
        <f>ROUND(CP842,2)</f>
        <v>1085.6300000000001</v>
      </c>
      <c r="P842" s="2">
        <f>ROUND(CQ842*I842,2)</f>
        <v>202.56</v>
      </c>
      <c r="Q842" s="2">
        <f>ROUND(CR842*I842,2)</f>
        <v>28.17</v>
      </c>
      <c r="R842" s="2">
        <f>ROUND(CS842*I842,2)</f>
        <v>0.66</v>
      </c>
      <c r="S842" s="2">
        <f>ROUND(CT842*I842,2)</f>
        <v>854.9</v>
      </c>
      <c r="T842" s="2">
        <f>ROUND(CU842*I842,2)</f>
        <v>0</v>
      </c>
      <c r="U842" s="2">
        <f t="shared" si="524"/>
        <v>93.126231224999998</v>
      </c>
      <c r="V842" s="2">
        <f t="shared" si="525"/>
        <v>4.8645000000000001E-2</v>
      </c>
      <c r="W842" s="2">
        <f>ROUND(CX842*I842,2)</f>
        <v>0</v>
      </c>
      <c r="X842" s="2">
        <f>ROUND(CY842,2)</f>
        <v>770</v>
      </c>
      <c r="Y842" s="2">
        <f>ROUND(CZ842,2)</f>
        <v>356.34</v>
      </c>
      <c r="Z842" s="2"/>
      <c r="AA842" s="2">
        <v>53551706</v>
      </c>
      <c r="AB842" s="2">
        <f t="shared" si="526"/>
        <v>2566.4899999999998</v>
      </c>
      <c r="AC842" s="2">
        <f t="shared" si="542"/>
        <v>478.86</v>
      </c>
      <c r="AD842" s="2">
        <f>ROUND(((((ET842*ROUND((1.25*1.15),7)))-((EU842*ROUND((1.25*1.15),7))))+AE842),2)</f>
        <v>66.599999999999994</v>
      </c>
      <c r="AE842" s="2">
        <f>ROUND(((EU842*ROUND((1.25*1.15),7))),2)</f>
        <v>1.55</v>
      </c>
      <c r="AF842" s="2">
        <f>ROUND(((EV842*ROUND((1.15*1.15),7))),2)</f>
        <v>2021.03</v>
      </c>
      <c r="AG842" s="2">
        <f t="shared" si="527"/>
        <v>0</v>
      </c>
      <c r="AH842" s="2">
        <f>((EW842*ROUND((1.15*1.15),7)))</f>
        <v>220.156575</v>
      </c>
      <c r="AI842" s="2">
        <f>((EX842*ROUND((1.25*1.15),7)))</f>
        <v>0.115</v>
      </c>
      <c r="AJ842" s="2">
        <f t="shared" si="528"/>
        <v>0</v>
      </c>
      <c r="AK842" s="2">
        <v>2053.38</v>
      </c>
      <c r="AL842" s="2">
        <v>478.86</v>
      </c>
      <c r="AM842" s="2">
        <v>46.33</v>
      </c>
      <c r="AN842" s="2">
        <v>1.08</v>
      </c>
      <c r="AO842" s="2">
        <v>1528.19</v>
      </c>
      <c r="AP842" s="2">
        <v>0</v>
      </c>
      <c r="AQ842" s="2">
        <v>166.47</v>
      </c>
      <c r="AR842" s="2">
        <v>0.08</v>
      </c>
      <c r="AS842" s="2">
        <v>0</v>
      </c>
      <c r="AT842" s="2">
        <v>90</v>
      </c>
      <c r="AU842" s="2">
        <v>41.65</v>
      </c>
      <c r="AV842" s="2">
        <v>1</v>
      </c>
      <c r="AW842" s="2">
        <v>1</v>
      </c>
      <c r="AX842" s="2"/>
      <c r="AY842" s="2"/>
      <c r="AZ842" s="2">
        <v>1</v>
      </c>
      <c r="BA842" s="2">
        <v>1</v>
      </c>
      <c r="BB842" s="2">
        <v>1</v>
      </c>
      <c r="BC842" s="2">
        <v>1</v>
      </c>
      <c r="BD842" s="2" t="s">
        <v>3</v>
      </c>
      <c r="BE842" s="2" t="s">
        <v>3</v>
      </c>
      <c r="BF842" s="2" t="s">
        <v>3</v>
      </c>
      <c r="BG842" s="2" t="s">
        <v>3</v>
      </c>
      <c r="BH842" s="2">
        <v>0</v>
      </c>
      <c r="BI842" s="2">
        <v>1</v>
      </c>
      <c r="BJ842" s="2" t="s">
        <v>820</v>
      </c>
      <c r="BK842" s="2"/>
      <c r="BL842" s="2"/>
      <c r="BM842" s="2">
        <v>15001</v>
      </c>
      <c r="BN842" s="2">
        <v>0</v>
      </c>
      <c r="BO842" s="2" t="s">
        <v>3</v>
      </c>
      <c r="BP842" s="2">
        <v>0</v>
      </c>
      <c r="BQ842" s="2">
        <v>2</v>
      </c>
      <c r="BR842" s="2">
        <v>0</v>
      </c>
      <c r="BS842" s="2">
        <v>1</v>
      </c>
      <c r="BT842" s="2">
        <v>1</v>
      </c>
      <c r="BU842" s="2">
        <v>1</v>
      </c>
      <c r="BV842" s="2">
        <v>1</v>
      </c>
      <c r="BW842" s="2">
        <v>1</v>
      </c>
      <c r="BX842" s="2">
        <v>1</v>
      </c>
      <c r="BY842" s="2" t="s">
        <v>3</v>
      </c>
      <c r="BZ842" s="2">
        <v>100</v>
      </c>
      <c r="CA842" s="2">
        <v>49</v>
      </c>
      <c r="CB842" s="2" t="s">
        <v>3</v>
      </c>
      <c r="CC842" s="2"/>
      <c r="CD842" s="2"/>
      <c r="CE842" s="2">
        <v>0</v>
      </c>
      <c r="CF842" s="2">
        <v>0</v>
      </c>
      <c r="CG842" s="2">
        <v>0</v>
      </c>
      <c r="CH842" s="2"/>
      <c r="CI842" s="2"/>
      <c r="CJ842" s="2"/>
      <c r="CK842" s="2"/>
      <c r="CL842" s="2"/>
      <c r="CM842" s="2">
        <v>0</v>
      </c>
      <c r="CN842" s="2" t="s">
        <v>2151</v>
      </c>
      <c r="CO842" s="2">
        <v>0</v>
      </c>
      <c r="CP842" s="2">
        <f t="shared" si="529"/>
        <v>1085.6300000000001</v>
      </c>
      <c r="CQ842" s="2">
        <f t="shared" si="530"/>
        <v>478.86</v>
      </c>
      <c r="CR842" s="2">
        <f t="shared" si="531"/>
        <v>66.599999999999994</v>
      </c>
      <c r="CS842" s="2">
        <f t="shared" si="532"/>
        <v>1.55</v>
      </c>
      <c r="CT842" s="2">
        <f t="shared" si="533"/>
        <v>2021.03</v>
      </c>
      <c r="CU842" s="2">
        <f t="shared" si="534"/>
        <v>0</v>
      </c>
      <c r="CV842" s="2">
        <f t="shared" si="535"/>
        <v>220.156575</v>
      </c>
      <c r="CW842" s="2">
        <f t="shared" si="536"/>
        <v>0.115</v>
      </c>
      <c r="CX842" s="2">
        <f t="shared" si="537"/>
        <v>0</v>
      </c>
      <c r="CY842" s="2">
        <f t="shared" si="538"/>
        <v>770.00399999999991</v>
      </c>
      <c r="CZ842" s="2">
        <f t="shared" si="539"/>
        <v>356.34073999999993</v>
      </c>
      <c r="DA842" s="2"/>
      <c r="DB842" s="2"/>
      <c r="DC842" s="2" t="s">
        <v>3</v>
      </c>
      <c r="DD842" s="2" t="s">
        <v>3</v>
      </c>
      <c r="DE842" s="2" t="s">
        <v>61</v>
      </c>
      <c r="DF842" s="2" t="s">
        <v>61</v>
      </c>
      <c r="DG842" s="2" t="s">
        <v>62</v>
      </c>
      <c r="DH842" s="2" t="s">
        <v>3</v>
      </c>
      <c r="DI842" s="2" t="s">
        <v>62</v>
      </c>
      <c r="DJ842" s="2" t="s">
        <v>61</v>
      </c>
      <c r="DK842" s="2" t="s">
        <v>3</v>
      </c>
      <c r="DL842" s="2" t="s">
        <v>86</v>
      </c>
      <c r="DM842" s="2" t="s">
        <v>63</v>
      </c>
      <c r="DN842" s="2">
        <v>0</v>
      </c>
      <c r="DO842" s="2">
        <v>0</v>
      </c>
      <c r="DP842" s="2">
        <v>1</v>
      </c>
      <c r="DQ842" s="2">
        <v>1</v>
      </c>
      <c r="DR842" s="2"/>
      <c r="DS842" s="2"/>
      <c r="DT842" s="2"/>
      <c r="DU842" s="2">
        <v>1013</v>
      </c>
      <c r="DV842" s="2" t="s">
        <v>606</v>
      </c>
      <c r="DW842" s="2" t="s">
        <v>606</v>
      </c>
      <c r="DX842" s="2">
        <v>1</v>
      </c>
      <c r="DY842" s="2"/>
      <c r="DZ842" s="2" t="s">
        <v>3</v>
      </c>
      <c r="EA842" s="2" t="s">
        <v>3</v>
      </c>
      <c r="EB842" s="2" t="s">
        <v>3</v>
      </c>
      <c r="EC842" s="2" t="s">
        <v>3</v>
      </c>
      <c r="ED842" s="2"/>
      <c r="EE842" s="2">
        <v>53551142</v>
      </c>
      <c r="EF842" s="2">
        <v>2</v>
      </c>
      <c r="EG842" s="2" t="s">
        <v>38</v>
      </c>
      <c r="EH842" s="2">
        <v>15</v>
      </c>
      <c r="EI842" s="2" t="s">
        <v>149</v>
      </c>
      <c r="EJ842" s="2">
        <v>1</v>
      </c>
      <c r="EK842" s="2">
        <v>15001</v>
      </c>
      <c r="EL842" s="2" t="s">
        <v>149</v>
      </c>
      <c r="EM842" s="2" t="s">
        <v>150</v>
      </c>
      <c r="EN842" s="2"/>
      <c r="EO842" s="2" t="s">
        <v>67</v>
      </c>
      <c r="EP842" s="2"/>
      <c r="EQ842" s="2">
        <v>131072</v>
      </c>
      <c r="ER842" s="2">
        <v>2053.38</v>
      </c>
      <c r="ES842" s="2">
        <v>478.86</v>
      </c>
      <c r="ET842" s="2">
        <v>46.33</v>
      </c>
      <c r="EU842" s="2">
        <v>1.08</v>
      </c>
      <c r="EV842" s="2">
        <v>1528.19</v>
      </c>
      <c r="EW842" s="2">
        <v>166.47</v>
      </c>
      <c r="EX842" s="2">
        <v>0.08</v>
      </c>
      <c r="EY842" s="2">
        <v>0</v>
      </c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>
        <v>0</v>
      </c>
      <c r="FR842" s="2">
        <f>ROUND(IF(AND(BH842=3,BI842=3),P842,0),2)</f>
        <v>0</v>
      </c>
      <c r="FS842" s="2">
        <v>0</v>
      </c>
      <c r="FT842" s="2"/>
      <c r="FU842" s="2"/>
      <c r="FV842" s="2"/>
      <c r="FW842" s="2"/>
      <c r="FX842" s="2">
        <v>90</v>
      </c>
      <c r="FY842" s="2">
        <v>41.65</v>
      </c>
      <c r="FZ842" s="2"/>
      <c r="GA842" s="2" t="s">
        <v>3</v>
      </c>
      <c r="GB842" s="2"/>
      <c r="GC842" s="2"/>
      <c r="GD842" s="2">
        <v>1</v>
      </c>
      <c r="GE842" s="2"/>
      <c r="GF842" s="2">
        <v>375197560</v>
      </c>
      <c r="GG842" s="2">
        <v>2</v>
      </c>
      <c r="GH842" s="2">
        <v>1</v>
      </c>
      <c r="GI842" s="2">
        <v>-2</v>
      </c>
      <c r="GJ842" s="2">
        <v>0</v>
      </c>
      <c r="GK842" s="2">
        <v>0</v>
      </c>
      <c r="GL842" s="2">
        <f>ROUND(IF(AND(BH842=3,BI842=3,FS842&lt;&gt;0),P842,0),2)</f>
        <v>0</v>
      </c>
      <c r="GM842" s="2">
        <f>ROUND(O842+X842+Y842,2)+GX842</f>
        <v>2211.9699999999998</v>
      </c>
      <c r="GN842" s="2">
        <f>IF(OR(BI842=0,BI842=1),ROUND(O842+X842+Y842,2),0)</f>
        <v>2211.9699999999998</v>
      </c>
      <c r="GO842" s="2">
        <f>IF(BI842=2,ROUND(O842+X842+Y842,2),0)</f>
        <v>0</v>
      </c>
      <c r="GP842" s="2">
        <f>IF(BI842=4,ROUND(O842+X842+Y842,2)+GX842,0)</f>
        <v>0</v>
      </c>
      <c r="GQ842" s="2"/>
      <c r="GR842" s="2">
        <v>0</v>
      </c>
      <c r="GS842" s="2">
        <v>0</v>
      </c>
      <c r="GT842" s="2">
        <v>0</v>
      </c>
      <c r="GU842" s="2" t="s">
        <v>3</v>
      </c>
      <c r="GV842" s="2">
        <f t="shared" si="540"/>
        <v>0</v>
      </c>
      <c r="GW842" s="2">
        <v>1</v>
      </c>
      <c r="GX842" s="2">
        <f>ROUND(HC842*I842,2)</f>
        <v>0</v>
      </c>
      <c r="GY842" s="2"/>
      <c r="GZ842" s="2"/>
      <c r="HA842" s="2">
        <v>0</v>
      </c>
      <c r="HB842" s="2">
        <v>0</v>
      </c>
      <c r="HC842" s="2">
        <f t="shared" si="541"/>
        <v>0</v>
      </c>
      <c r="HD842" s="2"/>
      <c r="HE842" s="2" t="s">
        <v>3</v>
      </c>
      <c r="HF842" s="2" t="s">
        <v>3</v>
      </c>
      <c r="HG842" s="2"/>
      <c r="HH842" s="2"/>
      <c r="HI842" s="2"/>
      <c r="HJ842" s="2"/>
      <c r="HK842" s="2"/>
      <c r="HL842" s="2"/>
      <c r="HM842" s="2" t="s">
        <v>3</v>
      </c>
      <c r="HN842" s="2" t="s">
        <v>151</v>
      </c>
      <c r="HO842" s="2" t="s">
        <v>152</v>
      </c>
      <c r="HP842" s="2" t="s">
        <v>149</v>
      </c>
      <c r="HQ842" s="2" t="s">
        <v>149</v>
      </c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>
        <v>0</v>
      </c>
      <c r="IL842" s="2"/>
      <c r="IM842" s="2"/>
      <c r="IN842" s="2"/>
      <c r="IO842" s="2"/>
      <c r="IP842" s="2"/>
      <c r="IQ842" s="2"/>
      <c r="IR842" s="2"/>
      <c r="IS842" s="2"/>
      <c r="IT842" s="2"/>
      <c r="IU842" s="2"/>
    </row>
    <row r="843" spans="1:255" x14ac:dyDescent="0.2">
      <c r="A843">
        <v>17</v>
      </c>
      <c r="B843">
        <v>1</v>
      </c>
      <c r="C843">
        <f>ROW(SmtRes!A1388)</f>
        <v>1388</v>
      </c>
      <c r="D843">
        <f>ROW(EtalonRes!A1270)</f>
        <v>1270</v>
      </c>
      <c r="E843" t="s">
        <v>868</v>
      </c>
      <c r="F843" t="s">
        <v>818</v>
      </c>
      <c r="G843" t="s">
        <v>819</v>
      </c>
      <c r="H843" t="s">
        <v>606</v>
      </c>
      <c r="I843">
        <f>ROUND(42.3/100,7)</f>
        <v>0.42299999999999999</v>
      </c>
      <c r="J843">
        <v>0</v>
      </c>
      <c r="K843">
        <f>ROUND(42.3/100,7)</f>
        <v>0.42299999999999999</v>
      </c>
      <c r="O843">
        <f>ROUND(CP843,0)</f>
        <v>31433</v>
      </c>
      <c r="P843">
        <f>ROUND(CQ843*I843,0)</f>
        <v>794</v>
      </c>
      <c r="Q843">
        <f>ROUND(CR843*I843,0)</f>
        <v>512</v>
      </c>
      <c r="R843">
        <f>ROUND(CS843*I843,0)</f>
        <v>23</v>
      </c>
      <c r="S843">
        <f>ROUND(CT843*I843,0)</f>
        <v>30127</v>
      </c>
      <c r="T843">
        <f>ROUND(CU843*I843,0)</f>
        <v>0</v>
      </c>
      <c r="U843">
        <f t="shared" si="524"/>
        <v>93.126231224999998</v>
      </c>
      <c r="V843">
        <f t="shared" si="525"/>
        <v>4.8645000000000001E-2</v>
      </c>
      <c r="W843">
        <f>ROUND(CX843*I843,0)</f>
        <v>0</v>
      </c>
      <c r="X843">
        <f>ROUND(CY843,0)</f>
        <v>27135</v>
      </c>
      <c r="Y843">
        <f>ROUND(CZ843,0)</f>
        <v>12557</v>
      </c>
      <c r="AA843">
        <v>53551707</v>
      </c>
      <c r="AB843">
        <f t="shared" si="526"/>
        <v>2566.4899999999998</v>
      </c>
      <c r="AC843">
        <f t="shared" si="542"/>
        <v>478.86</v>
      </c>
      <c r="AD843">
        <f>ROUND(((((ET843*ROUND((1.25*1.15),7)))-((EU843*ROUND((1.25*1.15),7))))+AE843),2)</f>
        <v>66.599999999999994</v>
      </c>
      <c r="AE843">
        <f>ROUND(((EU843*ROUND((1.25*1.15),7))),2)</f>
        <v>1.55</v>
      </c>
      <c r="AF843">
        <f>ROUND(((EV843*ROUND((1.15*1.15),7))),2)</f>
        <v>2021.03</v>
      </c>
      <c r="AG843">
        <f t="shared" si="527"/>
        <v>0</v>
      </c>
      <c r="AH843">
        <f>((EW843*ROUND((1.15*1.15),7)))</f>
        <v>220.156575</v>
      </c>
      <c r="AI843">
        <f>((EX843*ROUND((1.25*1.15),7)))</f>
        <v>0.115</v>
      </c>
      <c r="AJ843">
        <f t="shared" si="528"/>
        <v>0</v>
      </c>
      <c r="AK843">
        <v>2053.38</v>
      </c>
      <c r="AL843">
        <v>478.86</v>
      </c>
      <c r="AM843">
        <v>46.33</v>
      </c>
      <c r="AN843">
        <v>1.08</v>
      </c>
      <c r="AO843">
        <v>1528.19</v>
      </c>
      <c r="AP843">
        <v>0</v>
      </c>
      <c r="AQ843">
        <v>166.47</v>
      </c>
      <c r="AR843">
        <v>0.08</v>
      </c>
      <c r="AS843">
        <v>0</v>
      </c>
      <c r="AT843">
        <v>90</v>
      </c>
      <c r="AU843">
        <v>41.65</v>
      </c>
      <c r="AV843">
        <v>1</v>
      </c>
      <c r="AW843">
        <v>1</v>
      </c>
      <c r="AZ843">
        <v>1</v>
      </c>
      <c r="BA843">
        <v>35.24</v>
      </c>
      <c r="BB843">
        <v>18.16</v>
      </c>
      <c r="BC843">
        <v>3.92</v>
      </c>
      <c r="BD843" t="s">
        <v>3</v>
      </c>
      <c r="BE843" t="s">
        <v>3</v>
      </c>
      <c r="BF843" t="s">
        <v>3</v>
      </c>
      <c r="BG843" t="s">
        <v>3</v>
      </c>
      <c r="BH843">
        <v>0</v>
      </c>
      <c r="BI843">
        <v>1</v>
      </c>
      <c r="BJ843" t="s">
        <v>820</v>
      </c>
      <c r="BM843">
        <v>15001</v>
      </c>
      <c r="BN843">
        <v>0</v>
      </c>
      <c r="BO843" t="s">
        <v>818</v>
      </c>
      <c r="BP843">
        <v>1</v>
      </c>
      <c r="BQ843">
        <v>2</v>
      </c>
      <c r="BR843">
        <v>0</v>
      </c>
      <c r="BS843">
        <v>35.24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100</v>
      </c>
      <c r="CA843">
        <v>49</v>
      </c>
      <c r="CB843" t="s">
        <v>3</v>
      </c>
      <c r="CE843">
        <v>0</v>
      </c>
      <c r="CF843">
        <v>0</v>
      </c>
      <c r="CG843">
        <v>0</v>
      </c>
      <c r="CM843">
        <v>0</v>
      </c>
      <c r="CN843" t="s">
        <v>2151</v>
      </c>
      <c r="CO843">
        <v>0</v>
      </c>
      <c r="CP843">
        <f t="shared" si="529"/>
        <v>31433</v>
      </c>
      <c r="CQ843">
        <f t="shared" si="530"/>
        <v>1877.1312</v>
      </c>
      <c r="CR843">
        <f t="shared" si="531"/>
        <v>1209.4559999999999</v>
      </c>
      <c r="CS843">
        <f t="shared" si="532"/>
        <v>54.622000000000007</v>
      </c>
      <c r="CT843">
        <f t="shared" si="533"/>
        <v>71221.097200000004</v>
      </c>
      <c r="CU843">
        <f t="shared" si="534"/>
        <v>0</v>
      </c>
      <c r="CV843">
        <f t="shared" si="535"/>
        <v>220.156575</v>
      </c>
      <c r="CW843">
        <f t="shared" si="536"/>
        <v>0.115</v>
      </c>
      <c r="CX843">
        <f t="shared" si="537"/>
        <v>0</v>
      </c>
      <c r="CY843">
        <f t="shared" si="538"/>
        <v>27135</v>
      </c>
      <c r="CZ843">
        <f t="shared" si="539"/>
        <v>12557.475</v>
      </c>
      <c r="DC843" t="s">
        <v>3</v>
      </c>
      <c r="DD843" t="s">
        <v>3</v>
      </c>
      <c r="DE843" t="s">
        <v>61</v>
      </c>
      <c r="DF843" t="s">
        <v>61</v>
      </c>
      <c r="DG843" t="s">
        <v>62</v>
      </c>
      <c r="DH843" t="s">
        <v>3</v>
      </c>
      <c r="DI843" t="s">
        <v>62</v>
      </c>
      <c r="DJ843" t="s">
        <v>61</v>
      </c>
      <c r="DK843" t="s">
        <v>3</v>
      </c>
      <c r="DL843" t="s">
        <v>86</v>
      </c>
      <c r="DM843" t="s">
        <v>63</v>
      </c>
      <c r="DN843">
        <v>0</v>
      </c>
      <c r="DO843">
        <v>0</v>
      </c>
      <c r="DP843">
        <v>1</v>
      </c>
      <c r="DQ843">
        <v>1</v>
      </c>
      <c r="DU843">
        <v>1013</v>
      </c>
      <c r="DV843" t="s">
        <v>606</v>
      </c>
      <c r="DW843" t="s">
        <v>606</v>
      </c>
      <c r="DX843">
        <v>1</v>
      </c>
      <c r="DZ843" t="s">
        <v>3</v>
      </c>
      <c r="EA843" t="s">
        <v>3</v>
      </c>
      <c r="EB843" t="s">
        <v>3</v>
      </c>
      <c r="EC843" t="s">
        <v>3</v>
      </c>
      <c r="EE843">
        <v>53551142</v>
      </c>
      <c r="EF843">
        <v>2</v>
      </c>
      <c r="EG843" t="s">
        <v>38</v>
      </c>
      <c r="EH843">
        <v>15</v>
      </c>
      <c r="EI843" t="s">
        <v>149</v>
      </c>
      <c r="EJ843">
        <v>1</v>
      </c>
      <c r="EK843">
        <v>15001</v>
      </c>
      <c r="EL843" t="s">
        <v>149</v>
      </c>
      <c r="EM843" t="s">
        <v>150</v>
      </c>
      <c r="EO843" t="s">
        <v>67</v>
      </c>
      <c r="EQ843">
        <v>131072</v>
      </c>
      <c r="ER843">
        <v>2053.38</v>
      </c>
      <c r="ES843">
        <v>478.86</v>
      </c>
      <c r="ET843">
        <v>46.33</v>
      </c>
      <c r="EU843">
        <v>1.08</v>
      </c>
      <c r="EV843">
        <v>1528.19</v>
      </c>
      <c r="EW843">
        <v>166.47</v>
      </c>
      <c r="EX843">
        <v>0.08</v>
      </c>
      <c r="EY843">
        <v>0</v>
      </c>
      <c r="FQ843">
        <v>0</v>
      </c>
      <c r="FR843">
        <f>ROUND(IF(AND(BH843=3,BI843=3),P843,0),0)</f>
        <v>0</v>
      </c>
      <c r="FS843">
        <v>0</v>
      </c>
      <c r="FX843">
        <v>90</v>
      </c>
      <c r="FY843">
        <v>41.65</v>
      </c>
      <c r="GA843" t="s">
        <v>3</v>
      </c>
      <c r="GD843">
        <v>1</v>
      </c>
      <c r="GF843">
        <v>375197560</v>
      </c>
      <c r="GG843">
        <v>2</v>
      </c>
      <c r="GH843">
        <v>1</v>
      </c>
      <c r="GI843">
        <v>2</v>
      </c>
      <c r="GJ843">
        <v>0</v>
      </c>
      <c r="GK843">
        <v>0</v>
      </c>
      <c r="GL843">
        <f>ROUND(IF(AND(BH843=3,BI843=3,FS843&lt;&gt;0),P843,0),0)</f>
        <v>0</v>
      </c>
      <c r="GM843">
        <f>ROUND(O843+X843+Y843,0)+GX843</f>
        <v>71125</v>
      </c>
      <c r="GN843">
        <f>IF(OR(BI843=0,BI843=1),ROUND(O843+X843+Y843,0),0)</f>
        <v>71125</v>
      </c>
      <c r="GO843">
        <f>IF(BI843=2,ROUND(O843+X843+Y843,0),0)</f>
        <v>0</v>
      </c>
      <c r="GP843">
        <f>IF(BI843=4,ROUND(O843+X843+Y843,0)+GX843,0)</f>
        <v>0</v>
      </c>
      <c r="GR843">
        <v>0</v>
      </c>
      <c r="GS843">
        <v>0</v>
      </c>
      <c r="GT843">
        <v>0</v>
      </c>
      <c r="GU843" t="s">
        <v>3</v>
      </c>
      <c r="GV843">
        <f t="shared" si="540"/>
        <v>0</v>
      </c>
      <c r="GW843">
        <v>1</v>
      </c>
      <c r="GX843">
        <f>ROUND(HC843*I843,0)</f>
        <v>0</v>
      </c>
      <c r="HA843">
        <v>0</v>
      </c>
      <c r="HB843">
        <v>0</v>
      </c>
      <c r="HC843">
        <f t="shared" si="541"/>
        <v>0</v>
      </c>
      <c r="HE843" t="s">
        <v>3</v>
      </c>
      <c r="HF843" t="s">
        <v>3</v>
      </c>
      <c r="HM843" t="s">
        <v>3</v>
      </c>
      <c r="HN843" t="s">
        <v>151</v>
      </c>
      <c r="HO843" t="s">
        <v>152</v>
      </c>
      <c r="HP843" t="s">
        <v>149</v>
      </c>
      <c r="HQ843" t="s">
        <v>149</v>
      </c>
      <c r="IK843">
        <v>0</v>
      </c>
    </row>
    <row r="844" spans="1:255" x14ac:dyDescent="0.2">
      <c r="A844" s="2">
        <v>18</v>
      </c>
      <c r="B844" s="2">
        <v>1</v>
      </c>
      <c r="C844" s="2">
        <v>1380</v>
      </c>
      <c r="D844" s="2"/>
      <c r="E844" s="2" t="s">
        <v>869</v>
      </c>
      <c r="F844" s="2" t="s">
        <v>822</v>
      </c>
      <c r="G844" s="2" t="s">
        <v>823</v>
      </c>
      <c r="H844" s="2" t="s">
        <v>128</v>
      </c>
      <c r="I844" s="2">
        <f>I842*J844</f>
        <v>44.414999999999999</v>
      </c>
      <c r="J844" s="2">
        <v>105</v>
      </c>
      <c r="K844" s="2">
        <v>105</v>
      </c>
      <c r="L844" s="2"/>
      <c r="M844" s="2"/>
      <c r="N844" s="2"/>
      <c r="O844" s="2">
        <f>ROUND(CP844,2)</f>
        <v>26411.38</v>
      </c>
      <c r="P844" s="2">
        <f>ROUND(CQ844*I844,2)</f>
        <v>26411.38</v>
      </c>
      <c r="Q844" s="2">
        <f>ROUND(CR844*I844,2)</f>
        <v>0</v>
      </c>
      <c r="R844" s="2">
        <f>ROUND(CS844*I844,2)</f>
        <v>0</v>
      </c>
      <c r="S844" s="2">
        <f>ROUND(CT844*I844,2)</f>
        <v>0</v>
      </c>
      <c r="T844" s="2">
        <f>ROUND(CU844*I844,2)</f>
        <v>0</v>
      </c>
      <c r="U844" s="2">
        <f t="shared" si="524"/>
        <v>0</v>
      </c>
      <c r="V844" s="2">
        <f t="shared" si="525"/>
        <v>0</v>
      </c>
      <c r="W844" s="2">
        <f>ROUND(CX844*I844,2)</f>
        <v>4.4400000000000004</v>
      </c>
      <c r="X844" s="2">
        <f>ROUND(CY844,2)</f>
        <v>0</v>
      </c>
      <c r="Y844" s="2">
        <f>ROUND(CZ844,2)</f>
        <v>0</v>
      </c>
      <c r="Z844" s="2"/>
      <c r="AA844" s="2">
        <v>53551706</v>
      </c>
      <c r="AB844" s="2">
        <f t="shared" si="526"/>
        <v>594.65</v>
      </c>
      <c r="AC844" s="2">
        <f t="shared" si="542"/>
        <v>594.65</v>
      </c>
      <c r="AD844" s="2">
        <f>ROUND((((ET844)-(EU844))+AE844),2)</f>
        <v>0</v>
      </c>
      <c r="AE844" s="2">
        <f>ROUND((EU844),2)</f>
        <v>0</v>
      </c>
      <c r="AF844" s="2">
        <f>ROUND((EV844),2)</f>
        <v>0</v>
      </c>
      <c r="AG844" s="2">
        <f t="shared" si="527"/>
        <v>0</v>
      </c>
      <c r="AH844" s="2">
        <f>(EW844)</f>
        <v>0</v>
      </c>
      <c r="AI844" s="2">
        <f>(EX844)</f>
        <v>0</v>
      </c>
      <c r="AJ844" s="2">
        <f t="shared" si="528"/>
        <v>0.1</v>
      </c>
      <c r="AK844" s="2">
        <v>594.65</v>
      </c>
      <c r="AL844" s="2">
        <v>594.65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0.1</v>
      </c>
      <c r="AT844" s="2">
        <v>100</v>
      </c>
      <c r="AU844" s="2">
        <v>49</v>
      </c>
      <c r="AV844" s="2">
        <v>1</v>
      </c>
      <c r="AW844" s="2">
        <v>1</v>
      </c>
      <c r="AX844" s="2"/>
      <c r="AY844" s="2"/>
      <c r="AZ844" s="2">
        <v>1</v>
      </c>
      <c r="BA844" s="2">
        <v>1</v>
      </c>
      <c r="BB844" s="2">
        <v>1</v>
      </c>
      <c r="BC844" s="2">
        <v>1</v>
      </c>
      <c r="BD844" s="2" t="s">
        <v>3</v>
      </c>
      <c r="BE844" s="2" t="s">
        <v>3</v>
      </c>
      <c r="BF844" s="2" t="s">
        <v>3</v>
      </c>
      <c r="BG844" s="2" t="s">
        <v>3</v>
      </c>
      <c r="BH844" s="2">
        <v>3</v>
      </c>
      <c r="BI844" s="2">
        <v>1</v>
      </c>
      <c r="BJ844" s="2" t="s">
        <v>824</v>
      </c>
      <c r="BK844" s="2"/>
      <c r="BL844" s="2"/>
      <c r="BM844" s="2">
        <v>15001</v>
      </c>
      <c r="BN844" s="2">
        <v>0</v>
      </c>
      <c r="BO844" s="2" t="s">
        <v>3</v>
      </c>
      <c r="BP844" s="2">
        <v>0</v>
      </c>
      <c r="BQ844" s="2">
        <v>2</v>
      </c>
      <c r="BR844" s="2">
        <v>0</v>
      </c>
      <c r="BS844" s="2">
        <v>1</v>
      </c>
      <c r="BT844" s="2">
        <v>1</v>
      </c>
      <c r="BU844" s="2">
        <v>1</v>
      </c>
      <c r="BV844" s="2">
        <v>1</v>
      </c>
      <c r="BW844" s="2">
        <v>1</v>
      </c>
      <c r="BX844" s="2">
        <v>1</v>
      </c>
      <c r="BY844" s="2" t="s">
        <v>3</v>
      </c>
      <c r="BZ844" s="2">
        <v>100</v>
      </c>
      <c r="CA844" s="2">
        <v>49</v>
      </c>
      <c r="CB844" s="2" t="s">
        <v>3</v>
      </c>
      <c r="CC844" s="2"/>
      <c r="CD844" s="2"/>
      <c r="CE844" s="2">
        <v>0</v>
      </c>
      <c r="CF844" s="2">
        <v>0</v>
      </c>
      <c r="CG844" s="2">
        <v>0</v>
      </c>
      <c r="CH844" s="2"/>
      <c r="CI844" s="2"/>
      <c r="CJ844" s="2"/>
      <c r="CK844" s="2"/>
      <c r="CL844" s="2"/>
      <c r="CM844" s="2">
        <v>0</v>
      </c>
      <c r="CN844" s="2" t="s">
        <v>2164</v>
      </c>
      <c r="CO844" s="2">
        <v>0</v>
      </c>
      <c r="CP844" s="2">
        <f t="shared" si="529"/>
        <v>26411.38</v>
      </c>
      <c r="CQ844" s="2">
        <f t="shared" si="530"/>
        <v>594.65</v>
      </c>
      <c r="CR844" s="2">
        <f t="shared" si="531"/>
        <v>0</v>
      </c>
      <c r="CS844" s="2">
        <f t="shared" si="532"/>
        <v>0</v>
      </c>
      <c r="CT844" s="2">
        <f t="shared" si="533"/>
        <v>0</v>
      </c>
      <c r="CU844" s="2">
        <f t="shared" si="534"/>
        <v>0</v>
      </c>
      <c r="CV844" s="2">
        <f t="shared" si="535"/>
        <v>0</v>
      </c>
      <c r="CW844" s="2">
        <f t="shared" si="536"/>
        <v>0</v>
      </c>
      <c r="CX844" s="2">
        <f t="shared" si="537"/>
        <v>0.1</v>
      </c>
      <c r="CY844" s="2">
        <f t="shared" si="538"/>
        <v>0</v>
      </c>
      <c r="CZ844" s="2">
        <f t="shared" si="539"/>
        <v>0</v>
      </c>
      <c r="DA844" s="2"/>
      <c r="DB844" s="2"/>
      <c r="DC844" s="2" t="s">
        <v>3</v>
      </c>
      <c r="DD844" s="2" t="s">
        <v>3</v>
      </c>
      <c r="DE844" s="2" t="s">
        <v>3</v>
      </c>
      <c r="DF844" s="2" t="s">
        <v>3</v>
      </c>
      <c r="DG844" s="2" t="s">
        <v>3</v>
      </c>
      <c r="DH844" s="2" t="s">
        <v>3</v>
      </c>
      <c r="DI844" s="2" t="s">
        <v>3</v>
      </c>
      <c r="DJ844" s="2" t="s">
        <v>3</v>
      </c>
      <c r="DK844" s="2" t="s">
        <v>3</v>
      </c>
      <c r="DL844" s="2" t="s">
        <v>3</v>
      </c>
      <c r="DM844" s="2" t="s">
        <v>3</v>
      </c>
      <c r="DN844" s="2">
        <v>0</v>
      </c>
      <c r="DO844" s="2">
        <v>0</v>
      </c>
      <c r="DP844" s="2">
        <v>1</v>
      </c>
      <c r="DQ844" s="2">
        <v>1</v>
      </c>
      <c r="DR844" s="2"/>
      <c r="DS844" s="2"/>
      <c r="DT844" s="2"/>
      <c r="DU844" s="2">
        <v>1005</v>
      </c>
      <c r="DV844" s="2" t="s">
        <v>128</v>
      </c>
      <c r="DW844" s="2" t="s">
        <v>128</v>
      </c>
      <c r="DX844" s="2">
        <v>1</v>
      </c>
      <c r="DY844" s="2"/>
      <c r="DZ844" s="2" t="s">
        <v>3</v>
      </c>
      <c r="EA844" s="2" t="s">
        <v>3</v>
      </c>
      <c r="EB844" s="2" t="s">
        <v>3</v>
      </c>
      <c r="EC844" s="2" t="s">
        <v>3</v>
      </c>
      <c r="ED844" s="2"/>
      <c r="EE844" s="2">
        <v>53551142</v>
      </c>
      <c r="EF844" s="2">
        <v>2</v>
      </c>
      <c r="EG844" s="2" t="s">
        <v>38</v>
      </c>
      <c r="EH844" s="2">
        <v>15</v>
      </c>
      <c r="EI844" s="2" t="s">
        <v>149</v>
      </c>
      <c r="EJ844" s="2">
        <v>1</v>
      </c>
      <c r="EK844" s="2">
        <v>15001</v>
      </c>
      <c r="EL844" s="2" t="s">
        <v>149</v>
      </c>
      <c r="EM844" s="2" t="s">
        <v>150</v>
      </c>
      <c r="EN844" s="2"/>
      <c r="EO844" s="2" t="s">
        <v>825</v>
      </c>
      <c r="EP844" s="2"/>
      <c r="EQ844" s="2">
        <v>0</v>
      </c>
      <c r="ER844" s="2">
        <v>594.65</v>
      </c>
      <c r="ES844" s="2">
        <v>594.65</v>
      </c>
      <c r="ET844" s="2">
        <v>0</v>
      </c>
      <c r="EU844" s="2">
        <v>0</v>
      </c>
      <c r="EV844" s="2">
        <v>0</v>
      </c>
      <c r="EW844" s="2">
        <v>0</v>
      </c>
      <c r="EX844" s="2">
        <v>0</v>
      </c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>
        <v>0</v>
      </c>
      <c r="FR844" s="2">
        <f>ROUND(IF(AND(BH844=3,BI844=3),P844,0),2)</f>
        <v>0</v>
      </c>
      <c r="FS844" s="2">
        <v>0</v>
      </c>
      <c r="FT844" s="2"/>
      <c r="FU844" s="2"/>
      <c r="FV844" s="2"/>
      <c r="FW844" s="2"/>
      <c r="FX844" s="2">
        <v>100</v>
      </c>
      <c r="FY844" s="2">
        <v>49</v>
      </c>
      <c r="FZ844" s="2"/>
      <c r="GA844" s="2" t="s">
        <v>3</v>
      </c>
      <c r="GB844" s="2"/>
      <c r="GC844" s="2"/>
      <c r="GD844" s="2">
        <v>1</v>
      </c>
      <c r="GE844" s="2"/>
      <c r="GF844" s="2">
        <v>1272333718</v>
      </c>
      <c r="GG844" s="2">
        <v>2</v>
      </c>
      <c r="GH844" s="2">
        <v>1</v>
      </c>
      <c r="GI844" s="2">
        <v>-2</v>
      </c>
      <c r="GJ844" s="2">
        <v>0</v>
      </c>
      <c r="GK844" s="2">
        <v>0</v>
      </c>
      <c r="GL844" s="2">
        <f>ROUND(IF(AND(BH844=3,BI844=3,FS844&lt;&gt;0),P844,0),2)</f>
        <v>0</v>
      </c>
      <c r="GM844" s="2">
        <f>ROUND(O844+X844+Y844,2)+GX844</f>
        <v>26411.38</v>
      </c>
      <c r="GN844" s="2">
        <f>IF(OR(BI844=0,BI844=1),ROUND(O844+X844+Y844,2),0)</f>
        <v>26411.38</v>
      </c>
      <c r="GO844" s="2">
        <f>IF(BI844=2,ROUND(O844+X844+Y844,2),0)</f>
        <v>0</v>
      </c>
      <c r="GP844" s="2">
        <f>IF(BI844=4,ROUND(O844+X844+Y844,2)+GX844,0)</f>
        <v>0</v>
      </c>
      <c r="GQ844" s="2"/>
      <c r="GR844" s="2">
        <v>0</v>
      </c>
      <c r="GS844" s="2">
        <v>0</v>
      </c>
      <c r="GT844" s="2">
        <v>0</v>
      </c>
      <c r="GU844" s="2" t="s">
        <v>3</v>
      </c>
      <c r="GV844" s="2">
        <f t="shared" si="540"/>
        <v>0</v>
      </c>
      <c r="GW844" s="2">
        <v>1</v>
      </c>
      <c r="GX844" s="2">
        <f>ROUND(HC844*I844,2)</f>
        <v>0</v>
      </c>
      <c r="GY844" s="2"/>
      <c r="GZ844" s="2"/>
      <c r="HA844" s="2">
        <v>0</v>
      </c>
      <c r="HB844" s="2">
        <v>0</v>
      </c>
      <c r="HC844" s="2">
        <f t="shared" si="541"/>
        <v>0</v>
      </c>
      <c r="HD844" s="2"/>
      <c r="HE844" s="2" t="s">
        <v>3</v>
      </c>
      <c r="HF844" s="2" t="s">
        <v>3</v>
      </c>
      <c r="HG844" s="2"/>
      <c r="HH844" s="2"/>
      <c r="HI844" s="2"/>
      <c r="HJ844" s="2"/>
      <c r="HK844" s="2"/>
      <c r="HL844" s="2"/>
      <c r="HM844" s="2" t="s">
        <v>3</v>
      </c>
      <c r="HN844" s="2" t="s">
        <v>151</v>
      </c>
      <c r="HO844" s="2" t="s">
        <v>152</v>
      </c>
      <c r="HP844" s="2" t="s">
        <v>149</v>
      </c>
      <c r="HQ844" s="2" t="s">
        <v>149</v>
      </c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>
        <v>0</v>
      </c>
      <c r="IL844" s="2"/>
      <c r="IM844" s="2"/>
      <c r="IN844" s="2"/>
      <c r="IO844" s="2"/>
      <c r="IP844" s="2"/>
      <c r="IQ844" s="2"/>
      <c r="IR844" s="2"/>
      <c r="IS844" s="2"/>
      <c r="IT844" s="2"/>
      <c r="IU844" s="2"/>
    </row>
    <row r="845" spans="1:255" x14ac:dyDescent="0.2">
      <c r="A845">
        <v>18</v>
      </c>
      <c r="B845">
        <v>1</v>
      </c>
      <c r="C845">
        <v>1388</v>
      </c>
      <c r="E845" t="s">
        <v>869</v>
      </c>
      <c r="F845" t="s">
        <v>822</v>
      </c>
      <c r="G845" t="s">
        <v>823</v>
      </c>
      <c r="H845" t="s">
        <v>128</v>
      </c>
      <c r="I845">
        <f>I843*J845</f>
        <v>44.414999999999999</v>
      </c>
      <c r="J845">
        <v>105</v>
      </c>
      <c r="K845">
        <v>105</v>
      </c>
      <c r="O845">
        <f>ROUND(CP845,0)</f>
        <v>16639</v>
      </c>
      <c r="P845">
        <f>ROUND(CQ845*I845,0)</f>
        <v>16639</v>
      </c>
      <c r="Q845">
        <f>ROUND(CR845*I845,0)</f>
        <v>0</v>
      </c>
      <c r="R845">
        <f>ROUND(CS845*I845,0)</f>
        <v>0</v>
      </c>
      <c r="S845">
        <f>ROUND(CT845*I845,0)</f>
        <v>0</v>
      </c>
      <c r="T845">
        <f>ROUND(CU845*I845,0)</f>
        <v>0</v>
      </c>
      <c r="U845">
        <f t="shared" si="524"/>
        <v>0</v>
      </c>
      <c r="V845">
        <f t="shared" si="525"/>
        <v>0</v>
      </c>
      <c r="W845">
        <f>ROUND(CX845*I845,0)</f>
        <v>4</v>
      </c>
      <c r="X845">
        <f>ROUND(CY845,0)</f>
        <v>0</v>
      </c>
      <c r="Y845">
        <f>ROUND(CZ845,0)</f>
        <v>0</v>
      </c>
      <c r="AA845">
        <v>53551707</v>
      </c>
      <c r="AB845">
        <f t="shared" si="526"/>
        <v>594.65</v>
      </c>
      <c r="AC845">
        <f t="shared" si="542"/>
        <v>594.65</v>
      </c>
      <c r="AD845">
        <f>ROUND((((ET845)-(EU845))+AE845),2)</f>
        <v>0</v>
      </c>
      <c r="AE845">
        <f>ROUND((EU845),2)</f>
        <v>0</v>
      </c>
      <c r="AF845">
        <f>ROUND((EV845),2)</f>
        <v>0</v>
      </c>
      <c r="AG845">
        <f t="shared" si="527"/>
        <v>0</v>
      </c>
      <c r="AH845">
        <f>(EW845)</f>
        <v>0</v>
      </c>
      <c r="AI845">
        <f>(EX845)</f>
        <v>0</v>
      </c>
      <c r="AJ845">
        <f t="shared" si="528"/>
        <v>0.1</v>
      </c>
      <c r="AK845">
        <v>594.65</v>
      </c>
      <c r="AL845">
        <v>594.65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0.1</v>
      </c>
      <c r="AT845">
        <v>100</v>
      </c>
      <c r="AU845">
        <v>49</v>
      </c>
      <c r="AV845">
        <v>1</v>
      </c>
      <c r="AW845">
        <v>1</v>
      </c>
      <c r="AZ845">
        <v>1</v>
      </c>
      <c r="BA845">
        <v>1</v>
      </c>
      <c r="BB845">
        <v>1</v>
      </c>
      <c r="BC845">
        <v>0.63</v>
      </c>
      <c r="BD845" t="s">
        <v>3</v>
      </c>
      <c r="BE845" t="s">
        <v>3</v>
      </c>
      <c r="BF845" t="s">
        <v>3</v>
      </c>
      <c r="BG845" t="s">
        <v>3</v>
      </c>
      <c r="BH845">
        <v>3</v>
      </c>
      <c r="BI845">
        <v>1</v>
      </c>
      <c r="BJ845" t="s">
        <v>824</v>
      </c>
      <c r="BM845">
        <v>15001</v>
      </c>
      <c r="BN845">
        <v>0</v>
      </c>
      <c r="BO845" t="s">
        <v>822</v>
      </c>
      <c r="BP845">
        <v>1</v>
      </c>
      <c r="BQ845">
        <v>2</v>
      </c>
      <c r="BR845">
        <v>0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100</v>
      </c>
      <c r="CA845">
        <v>49</v>
      </c>
      <c r="CB845" t="s">
        <v>3</v>
      </c>
      <c r="CE845">
        <v>0</v>
      </c>
      <c r="CF845">
        <v>0</v>
      </c>
      <c r="CG845">
        <v>0</v>
      </c>
      <c r="CM845">
        <v>0</v>
      </c>
      <c r="CN845" t="s">
        <v>2164</v>
      </c>
      <c r="CO845">
        <v>0</v>
      </c>
      <c r="CP845">
        <f t="shared" si="529"/>
        <v>16639</v>
      </c>
      <c r="CQ845">
        <f t="shared" si="530"/>
        <v>374.62950000000001</v>
      </c>
      <c r="CR845">
        <f t="shared" si="531"/>
        <v>0</v>
      </c>
      <c r="CS845">
        <f t="shared" si="532"/>
        <v>0</v>
      </c>
      <c r="CT845">
        <f t="shared" si="533"/>
        <v>0</v>
      </c>
      <c r="CU845">
        <f t="shared" si="534"/>
        <v>0</v>
      </c>
      <c r="CV845">
        <f t="shared" si="535"/>
        <v>0</v>
      </c>
      <c r="CW845">
        <f t="shared" si="536"/>
        <v>0</v>
      </c>
      <c r="CX845">
        <f t="shared" si="537"/>
        <v>0.1</v>
      </c>
      <c r="CY845">
        <f t="shared" si="538"/>
        <v>0</v>
      </c>
      <c r="CZ845">
        <f t="shared" si="539"/>
        <v>0</v>
      </c>
      <c r="DC845" t="s">
        <v>3</v>
      </c>
      <c r="DD845" t="s">
        <v>3</v>
      </c>
      <c r="DE845" t="s">
        <v>3</v>
      </c>
      <c r="DF845" t="s">
        <v>3</v>
      </c>
      <c r="DG845" t="s">
        <v>3</v>
      </c>
      <c r="DH845" t="s">
        <v>3</v>
      </c>
      <c r="DI845" t="s">
        <v>3</v>
      </c>
      <c r="DJ845" t="s">
        <v>3</v>
      </c>
      <c r="DK845" t="s">
        <v>3</v>
      </c>
      <c r="DL845" t="s">
        <v>3</v>
      </c>
      <c r="DM845" t="s">
        <v>3</v>
      </c>
      <c r="DN845">
        <v>0</v>
      </c>
      <c r="DO845">
        <v>0</v>
      </c>
      <c r="DP845">
        <v>1</v>
      </c>
      <c r="DQ845">
        <v>1</v>
      </c>
      <c r="DU845">
        <v>1005</v>
      </c>
      <c r="DV845" t="s">
        <v>128</v>
      </c>
      <c r="DW845" t="s">
        <v>128</v>
      </c>
      <c r="DX845">
        <v>1</v>
      </c>
      <c r="DZ845" t="s">
        <v>3</v>
      </c>
      <c r="EA845" t="s">
        <v>3</v>
      </c>
      <c r="EB845" t="s">
        <v>3</v>
      </c>
      <c r="EC845" t="s">
        <v>3</v>
      </c>
      <c r="EE845">
        <v>53551142</v>
      </c>
      <c r="EF845">
        <v>2</v>
      </c>
      <c r="EG845" t="s">
        <v>38</v>
      </c>
      <c r="EH845">
        <v>15</v>
      </c>
      <c r="EI845" t="s">
        <v>149</v>
      </c>
      <c r="EJ845">
        <v>1</v>
      </c>
      <c r="EK845">
        <v>15001</v>
      </c>
      <c r="EL845" t="s">
        <v>149</v>
      </c>
      <c r="EM845" t="s">
        <v>150</v>
      </c>
      <c r="EO845" t="s">
        <v>825</v>
      </c>
      <c r="EQ845">
        <v>0</v>
      </c>
      <c r="ER845">
        <v>594.65</v>
      </c>
      <c r="ES845">
        <v>594.65</v>
      </c>
      <c r="ET845">
        <v>0</v>
      </c>
      <c r="EU845">
        <v>0</v>
      </c>
      <c r="EV845">
        <v>0</v>
      </c>
      <c r="EW845">
        <v>0</v>
      </c>
      <c r="EX845">
        <v>0</v>
      </c>
      <c r="FQ845">
        <v>0</v>
      </c>
      <c r="FR845">
        <f>ROUND(IF(AND(BH845=3,BI845=3),P845,0),0)</f>
        <v>0</v>
      </c>
      <c r="FS845">
        <v>0</v>
      </c>
      <c r="FX845">
        <v>100</v>
      </c>
      <c r="FY845">
        <v>49</v>
      </c>
      <c r="GA845" t="s">
        <v>3</v>
      </c>
      <c r="GD845">
        <v>1</v>
      </c>
      <c r="GF845">
        <v>1272333718</v>
      </c>
      <c r="GG845">
        <v>2</v>
      </c>
      <c r="GH845">
        <v>1</v>
      </c>
      <c r="GI845">
        <v>2</v>
      </c>
      <c r="GJ845">
        <v>0</v>
      </c>
      <c r="GK845">
        <v>0</v>
      </c>
      <c r="GL845">
        <f>ROUND(IF(AND(BH845=3,BI845=3,FS845&lt;&gt;0),P845,0),0)</f>
        <v>0</v>
      </c>
      <c r="GM845">
        <f>ROUND(O845+X845+Y845,0)+GX845</f>
        <v>16639</v>
      </c>
      <c r="GN845">
        <f>IF(OR(BI845=0,BI845=1),ROUND(O845+X845+Y845,0),0)</f>
        <v>16639</v>
      </c>
      <c r="GO845">
        <f>IF(BI845=2,ROUND(O845+X845+Y845,0),0)</f>
        <v>0</v>
      </c>
      <c r="GP845">
        <f>IF(BI845=4,ROUND(O845+X845+Y845,0)+GX845,0)</f>
        <v>0</v>
      </c>
      <c r="GR845">
        <v>0</v>
      </c>
      <c r="GS845">
        <v>3</v>
      </c>
      <c r="GT845">
        <v>0</v>
      </c>
      <c r="GU845" t="s">
        <v>3</v>
      </c>
      <c r="GV845">
        <f t="shared" si="540"/>
        <v>0</v>
      </c>
      <c r="GW845">
        <v>1</v>
      </c>
      <c r="GX845">
        <f>ROUND(HC845*I845,0)</f>
        <v>0</v>
      </c>
      <c r="HA845">
        <v>0</v>
      </c>
      <c r="HB845">
        <v>0</v>
      </c>
      <c r="HC845">
        <f t="shared" si="541"/>
        <v>0</v>
      </c>
      <c r="HE845" t="s">
        <v>3</v>
      </c>
      <c r="HF845" t="s">
        <v>3</v>
      </c>
      <c r="HM845" t="s">
        <v>3</v>
      </c>
      <c r="HN845" t="s">
        <v>151</v>
      </c>
      <c r="HO845" t="s">
        <v>152</v>
      </c>
      <c r="HP845" t="s">
        <v>149</v>
      </c>
      <c r="HQ845" t="s">
        <v>149</v>
      </c>
      <c r="IK845">
        <v>0</v>
      </c>
    </row>
    <row r="846" spans="1:255" x14ac:dyDescent="0.2">
      <c r="A846" s="2">
        <v>17</v>
      </c>
      <c r="B846" s="2">
        <v>1</v>
      </c>
      <c r="C846" s="2">
        <f>ROW(SmtRes!A1392)</f>
        <v>1392</v>
      </c>
      <c r="D846" s="2">
        <f>ROW(EtalonRes!A1273)</f>
        <v>1273</v>
      </c>
      <c r="E846" s="2" t="s">
        <v>870</v>
      </c>
      <c r="F846" s="2" t="s">
        <v>827</v>
      </c>
      <c r="G846" s="2" t="s">
        <v>828</v>
      </c>
      <c r="H846" s="2" t="s">
        <v>811</v>
      </c>
      <c r="I846" s="2">
        <f>ROUND(94/100,7)</f>
        <v>0.94</v>
      </c>
      <c r="J846" s="2">
        <v>0</v>
      </c>
      <c r="K846" s="2">
        <f>ROUND(94/100,7)</f>
        <v>0.94</v>
      </c>
      <c r="L846" s="2"/>
      <c r="M846" s="2"/>
      <c r="N846" s="2"/>
      <c r="O846" s="2">
        <f>ROUND(CP846,2)</f>
        <v>398.17</v>
      </c>
      <c r="P846" s="2">
        <f>ROUND(CQ846*I846,2)</f>
        <v>327.12</v>
      </c>
      <c r="Q846" s="2">
        <f>ROUND(CR846*I846,2)</f>
        <v>0</v>
      </c>
      <c r="R846" s="2">
        <f>ROUND(CS846*I846,2)</f>
        <v>0</v>
      </c>
      <c r="S846" s="2">
        <f>ROUND(CT846*I846,2)</f>
        <v>71.05</v>
      </c>
      <c r="T846" s="2">
        <f>ROUND(CU846*I846,2)</f>
        <v>0</v>
      </c>
      <c r="U846" s="2">
        <f t="shared" si="524"/>
        <v>8.3291049999999984</v>
      </c>
      <c r="V846" s="2">
        <f t="shared" si="525"/>
        <v>0</v>
      </c>
      <c r="W846" s="2">
        <f>ROUND(CX846*I846,2)</f>
        <v>0</v>
      </c>
      <c r="X846" s="2">
        <f>ROUND(CY846,2)</f>
        <v>69.06</v>
      </c>
      <c r="Y846" s="2">
        <f>ROUND(CZ846,2)</f>
        <v>33.22</v>
      </c>
      <c r="Z846" s="2"/>
      <c r="AA846" s="2">
        <v>53551706</v>
      </c>
      <c r="AB846" s="2">
        <f t="shared" si="526"/>
        <v>423.58</v>
      </c>
      <c r="AC846" s="2">
        <f t="shared" si="542"/>
        <v>348</v>
      </c>
      <c r="AD846" s="2">
        <f>ROUND(((((ET846*ROUND((1.25*1.15),7)))-((EU846*ROUND((1.25*1.15),7))))+AE846),2)</f>
        <v>0</v>
      </c>
      <c r="AE846" s="2">
        <f>ROUND(((EU846*ROUND((1.25*1.15),7))),2)</f>
        <v>0</v>
      </c>
      <c r="AF846" s="2">
        <f>ROUND(((EV846*ROUND((1.15*1.15),7))),2)</f>
        <v>75.58</v>
      </c>
      <c r="AG846" s="2">
        <f t="shared" si="527"/>
        <v>0</v>
      </c>
      <c r="AH846" s="2">
        <f>((EW846*ROUND((1.15*1.15),7)))</f>
        <v>8.8607499999999995</v>
      </c>
      <c r="AI846" s="2">
        <f>((EX846*ROUND((1.25*1.15),7)))</f>
        <v>0</v>
      </c>
      <c r="AJ846" s="2">
        <f t="shared" si="528"/>
        <v>0</v>
      </c>
      <c r="AK846" s="2">
        <v>405.15</v>
      </c>
      <c r="AL846" s="2">
        <v>348</v>
      </c>
      <c r="AM846" s="2">
        <v>0</v>
      </c>
      <c r="AN846" s="2">
        <v>0</v>
      </c>
      <c r="AO846" s="2">
        <v>57.15</v>
      </c>
      <c r="AP846" s="2">
        <v>0</v>
      </c>
      <c r="AQ846" s="2">
        <v>6.7</v>
      </c>
      <c r="AR846" s="2">
        <v>0</v>
      </c>
      <c r="AS846" s="2">
        <v>0</v>
      </c>
      <c r="AT846" s="2">
        <v>97.2</v>
      </c>
      <c r="AU846" s="2">
        <v>46.75</v>
      </c>
      <c r="AV846" s="2">
        <v>1</v>
      </c>
      <c r="AW846" s="2">
        <v>1</v>
      </c>
      <c r="AX846" s="2"/>
      <c r="AY846" s="2"/>
      <c r="AZ846" s="2">
        <v>1</v>
      </c>
      <c r="BA846" s="2">
        <v>1</v>
      </c>
      <c r="BB846" s="2">
        <v>1</v>
      </c>
      <c r="BC846" s="2">
        <v>1</v>
      </c>
      <c r="BD846" s="2" t="s">
        <v>3</v>
      </c>
      <c r="BE846" s="2" t="s">
        <v>3</v>
      </c>
      <c r="BF846" s="2" t="s">
        <v>3</v>
      </c>
      <c r="BG846" s="2" t="s">
        <v>3</v>
      </c>
      <c r="BH846" s="2">
        <v>0</v>
      </c>
      <c r="BI846" s="2">
        <v>1</v>
      </c>
      <c r="BJ846" s="2" t="s">
        <v>829</v>
      </c>
      <c r="BK846" s="2"/>
      <c r="BL846" s="2"/>
      <c r="BM846" s="2">
        <v>10001</v>
      </c>
      <c r="BN846" s="2">
        <v>0</v>
      </c>
      <c r="BO846" s="2" t="s">
        <v>3</v>
      </c>
      <c r="BP846" s="2">
        <v>0</v>
      </c>
      <c r="BQ846" s="2">
        <v>2</v>
      </c>
      <c r="BR846" s="2">
        <v>0</v>
      </c>
      <c r="BS846" s="2">
        <v>1</v>
      </c>
      <c r="BT846" s="2">
        <v>1</v>
      </c>
      <c r="BU846" s="2">
        <v>1</v>
      </c>
      <c r="BV846" s="2">
        <v>1</v>
      </c>
      <c r="BW846" s="2">
        <v>1</v>
      </c>
      <c r="BX846" s="2">
        <v>1</v>
      </c>
      <c r="BY846" s="2" t="s">
        <v>3</v>
      </c>
      <c r="BZ846" s="2">
        <v>108</v>
      </c>
      <c r="CA846" s="2">
        <v>55</v>
      </c>
      <c r="CB846" s="2" t="s">
        <v>3</v>
      </c>
      <c r="CC846" s="2"/>
      <c r="CD846" s="2"/>
      <c r="CE846" s="2">
        <v>0</v>
      </c>
      <c r="CF846" s="2">
        <v>0</v>
      </c>
      <c r="CG846" s="2">
        <v>0</v>
      </c>
      <c r="CH846" s="2"/>
      <c r="CI846" s="2"/>
      <c r="CJ846" s="2"/>
      <c r="CK846" s="2"/>
      <c r="CL846" s="2"/>
      <c r="CM846" s="2">
        <v>0</v>
      </c>
      <c r="CN846" s="2" t="s">
        <v>2151</v>
      </c>
      <c r="CO846" s="2">
        <v>0</v>
      </c>
      <c r="CP846" s="2">
        <f t="shared" si="529"/>
        <v>398.17</v>
      </c>
      <c r="CQ846" s="2">
        <f t="shared" si="530"/>
        <v>348</v>
      </c>
      <c r="CR846" s="2">
        <f t="shared" si="531"/>
        <v>0</v>
      </c>
      <c r="CS846" s="2">
        <f t="shared" si="532"/>
        <v>0</v>
      </c>
      <c r="CT846" s="2">
        <f t="shared" si="533"/>
        <v>75.58</v>
      </c>
      <c r="CU846" s="2">
        <f t="shared" si="534"/>
        <v>0</v>
      </c>
      <c r="CV846" s="2">
        <f t="shared" si="535"/>
        <v>8.8607499999999995</v>
      </c>
      <c r="CW846" s="2">
        <f t="shared" si="536"/>
        <v>0</v>
      </c>
      <c r="CX846" s="2">
        <f t="shared" si="537"/>
        <v>0</v>
      </c>
      <c r="CY846" s="2">
        <f t="shared" si="538"/>
        <v>69.060599999999994</v>
      </c>
      <c r="CZ846" s="2">
        <f t="shared" si="539"/>
        <v>33.215875000000004</v>
      </c>
      <c r="DA846" s="2"/>
      <c r="DB846" s="2"/>
      <c r="DC846" s="2" t="s">
        <v>3</v>
      </c>
      <c r="DD846" s="2" t="s">
        <v>3</v>
      </c>
      <c r="DE846" s="2" t="s">
        <v>61</v>
      </c>
      <c r="DF846" s="2" t="s">
        <v>61</v>
      </c>
      <c r="DG846" s="2" t="s">
        <v>62</v>
      </c>
      <c r="DH846" s="2" t="s">
        <v>3</v>
      </c>
      <c r="DI846" s="2" t="s">
        <v>62</v>
      </c>
      <c r="DJ846" s="2" t="s">
        <v>61</v>
      </c>
      <c r="DK846" s="2" t="s">
        <v>3</v>
      </c>
      <c r="DL846" s="2" t="s">
        <v>86</v>
      </c>
      <c r="DM846" s="2" t="s">
        <v>63</v>
      </c>
      <c r="DN846" s="2">
        <v>0</v>
      </c>
      <c r="DO846" s="2">
        <v>0</v>
      </c>
      <c r="DP846" s="2">
        <v>1</v>
      </c>
      <c r="DQ846" s="2">
        <v>1</v>
      </c>
      <c r="DR846" s="2"/>
      <c r="DS846" s="2"/>
      <c r="DT846" s="2"/>
      <c r="DU846" s="2">
        <v>1013</v>
      </c>
      <c r="DV846" s="2" t="s">
        <v>811</v>
      </c>
      <c r="DW846" s="2" t="s">
        <v>811</v>
      </c>
      <c r="DX846" s="2">
        <v>1</v>
      </c>
      <c r="DY846" s="2"/>
      <c r="DZ846" s="2" t="s">
        <v>3</v>
      </c>
      <c r="EA846" s="2" t="s">
        <v>3</v>
      </c>
      <c r="EB846" s="2" t="s">
        <v>3</v>
      </c>
      <c r="EC846" s="2" t="s">
        <v>3</v>
      </c>
      <c r="ED846" s="2"/>
      <c r="EE846" s="2">
        <v>53551115</v>
      </c>
      <c r="EF846" s="2">
        <v>2</v>
      </c>
      <c r="EG846" s="2" t="s">
        <v>38</v>
      </c>
      <c r="EH846" s="2">
        <v>10</v>
      </c>
      <c r="EI846" s="2" t="s">
        <v>503</v>
      </c>
      <c r="EJ846" s="2">
        <v>1</v>
      </c>
      <c r="EK846" s="2">
        <v>10001</v>
      </c>
      <c r="EL846" s="2" t="s">
        <v>503</v>
      </c>
      <c r="EM846" s="2" t="s">
        <v>504</v>
      </c>
      <c r="EN846" s="2"/>
      <c r="EO846" s="2" t="s">
        <v>67</v>
      </c>
      <c r="EP846" s="2"/>
      <c r="EQ846" s="2">
        <v>131072</v>
      </c>
      <c r="ER846" s="2">
        <v>405.15</v>
      </c>
      <c r="ES846" s="2">
        <v>348</v>
      </c>
      <c r="ET846" s="2">
        <v>0</v>
      </c>
      <c r="EU846" s="2">
        <v>0</v>
      </c>
      <c r="EV846" s="2">
        <v>57.15</v>
      </c>
      <c r="EW846" s="2">
        <v>6.7</v>
      </c>
      <c r="EX846" s="2">
        <v>0</v>
      </c>
      <c r="EY846" s="2">
        <v>0</v>
      </c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>
        <v>0</v>
      </c>
      <c r="FR846" s="2">
        <f>ROUND(IF(AND(BH846=3,BI846=3),P846,0),2)</f>
        <v>0</v>
      </c>
      <c r="FS846" s="2">
        <v>0</v>
      </c>
      <c r="FT846" s="2"/>
      <c r="FU846" s="2"/>
      <c r="FV846" s="2"/>
      <c r="FW846" s="2"/>
      <c r="FX846" s="2">
        <v>97.2</v>
      </c>
      <c r="FY846" s="2">
        <v>46.75</v>
      </c>
      <c r="FZ846" s="2"/>
      <c r="GA846" s="2" t="s">
        <v>3</v>
      </c>
      <c r="GB846" s="2"/>
      <c r="GC846" s="2"/>
      <c r="GD846" s="2">
        <v>1</v>
      </c>
      <c r="GE846" s="2"/>
      <c r="GF846" s="2">
        <v>1290382248</v>
      </c>
      <c r="GG846" s="2">
        <v>2</v>
      </c>
      <c r="GH846" s="2">
        <v>1</v>
      </c>
      <c r="GI846" s="2">
        <v>-2</v>
      </c>
      <c r="GJ846" s="2">
        <v>0</v>
      </c>
      <c r="GK846" s="2">
        <v>0</v>
      </c>
      <c r="GL846" s="2">
        <f>ROUND(IF(AND(BH846=3,BI846=3,FS846&lt;&gt;0),P846,0),2)</f>
        <v>0</v>
      </c>
      <c r="GM846" s="2">
        <f>ROUND(O846+X846+Y846,2)+GX846</f>
        <v>500.45</v>
      </c>
      <c r="GN846" s="2">
        <f>IF(OR(BI846=0,BI846=1),ROUND(O846+X846+Y846,2),0)</f>
        <v>500.45</v>
      </c>
      <c r="GO846" s="2">
        <f>IF(BI846=2,ROUND(O846+X846+Y846,2),0)</f>
        <v>0</v>
      </c>
      <c r="GP846" s="2">
        <f>IF(BI846=4,ROUND(O846+X846+Y846,2)+GX846,0)</f>
        <v>0</v>
      </c>
      <c r="GQ846" s="2"/>
      <c r="GR846" s="2">
        <v>0</v>
      </c>
      <c r="GS846" s="2">
        <v>0</v>
      </c>
      <c r="GT846" s="2">
        <v>0</v>
      </c>
      <c r="GU846" s="2" t="s">
        <v>3</v>
      </c>
      <c r="GV846" s="2">
        <f t="shared" si="540"/>
        <v>0</v>
      </c>
      <c r="GW846" s="2">
        <v>1</v>
      </c>
      <c r="GX846" s="2">
        <f>ROUND(HC846*I846,2)</f>
        <v>0</v>
      </c>
      <c r="GY846" s="2"/>
      <c r="GZ846" s="2"/>
      <c r="HA846" s="2">
        <v>0</v>
      </c>
      <c r="HB846" s="2">
        <v>0</v>
      </c>
      <c r="HC846" s="2">
        <f t="shared" si="541"/>
        <v>0</v>
      </c>
      <c r="HD846" s="2"/>
      <c r="HE846" s="2" t="s">
        <v>3</v>
      </c>
      <c r="HF846" s="2" t="s">
        <v>3</v>
      </c>
      <c r="HG846" s="2"/>
      <c r="HH846" s="2"/>
      <c r="HI846" s="2"/>
      <c r="HJ846" s="2"/>
      <c r="HK846" s="2"/>
      <c r="HL846" s="2"/>
      <c r="HM846" s="2" t="s">
        <v>3</v>
      </c>
      <c r="HN846" s="2" t="s">
        <v>505</v>
      </c>
      <c r="HO846" s="2" t="s">
        <v>506</v>
      </c>
      <c r="HP846" s="2" t="s">
        <v>503</v>
      </c>
      <c r="HQ846" s="2" t="s">
        <v>503</v>
      </c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>
        <v>0</v>
      </c>
      <c r="IL846" s="2"/>
      <c r="IM846" s="2"/>
      <c r="IN846" s="2"/>
      <c r="IO846" s="2"/>
      <c r="IP846" s="2"/>
      <c r="IQ846" s="2"/>
      <c r="IR846" s="2"/>
      <c r="IS846" s="2"/>
      <c r="IT846" s="2"/>
      <c r="IU846" s="2"/>
    </row>
    <row r="847" spans="1:255" x14ac:dyDescent="0.2">
      <c r="A847">
        <v>17</v>
      </c>
      <c r="B847">
        <v>1</v>
      </c>
      <c r="C847">
        <f>ROW(SmtRes!A1396)</f>
        <v>1396</v>
      </c>
      <c r="D847">
        <f>ROW(EtalonRes!A1276)</f>
        <v>1276</v>
      </c>
      <c r="E847" t="s">
        <v>870</v>
      </c>
      <c r="F847" t="s">
        <v>827</v>
      </c>
      <c r="G847" t="s">
        <v>828</v>
      </c>
      <c r="H847" t="s">
        <v>811</v>
      </c>
      <c r="I847">
        <f>ROUND(94/100,7)</f>
        <v>0.94</v>
      </c>
      <c r="J847">
        <v>0</v>
      </c>
      <c r="K847">
        <f>ROUND(94/100,7)</f>
        <v>0.94</v>
      </c>
      <c r="O847">
        <f>ROUND(CP847,0)</f>
        <v>4274</v>
      </c>
      <c r="P847">
        <f>ROUND(CQ847*I847,0)</f>
        <v>1770</v>
      </c>
      <c r="Q847">
        <f>ROUND(CR847*I847,0)</f>
        <v>0</v>
      </c>
      <c r="R847">
        <f>ROUND(CS847*I847,0)</f>
        <v>0</v>
      </c>
      <c r="S847">
        <f>ROUND(CT847*I847,0)</f>
        <v>2504</v>
      </c>
      <c r="T847">
        <f>ROUND(CU847*I847,0)</f>
        <v>0</v>
      </c>
      <c r="U847">
        <f t="shared" si="524"/>
        <v>8.3291049999999984</v>
      </c>
      <c r="V847">
        <f t="shared" si="525"/>
        <v>0</v>
      </c>
      <c r="W847">
        <f>ROUND(CX847*I847,0)</f>
        <v>0</v>
      </c>
      <c r="X847">
        <f>ROUND(CY847,0)</f>
        <v>2434</v>
      </c>
      <c r="Y847">
        <f>ROUND(CZ847,0)</f>
        <v>1171</v>
      </c>
      <c r="AA847">
        <v>53551707</v>
      </c>
      <c r="AB847">
        <f t="shared" si="526"/>
        <v>423.58</v>
      </c>
      <c r="AC847">
        <f t="shared" si="542"/>
        <v>348</v>
      </c>
      <c r="AD847">
        <f>ROUND(((((ET847*ROUND((1.25*1.15),7)))-((EU847*ROUND((1.25*1.15),7))))+AE847),2)</f>
        <v>0</v>
      </c>
      <c r="AE847">
        <f>ROUND(((EU847*ROUND((1.25*1.15),7))),2)</f>
        <v>0</v>
      </c>
      <c r="AF847">
        <f>ROUND(((EV847*ROUND((1.15*1.15),7))),2)</f>
        <v>75.58</v>
      </c>
      <c r="AG847">
        <f t="shared" si="527"/>
        <v>0</v>
      </c>
      <c r="AH847">
        <f>((EW847*ROUND((1.15*1.15),7)))</f>
        <v>8.8607499999999995</v>
      </c>
      <c r="AI847">
        <f>((EX847*ROUND((1.25*1.15),7)))</f>
        <v>0</v>
      </c>
      <c r="AJ847">
        <f t="shared" si="528"/>
        <v>0</v>
      </c>
      <c r="AK847">
        <v>405.15</v>
      </c>
      <c r="AL847">
        <v>348</v>
      </c>
      <c r="AM847">
        <v>0</v>
      </c>
      <c r="AN847">
        <v>0</v>
      </c>
      <c r="AO847">
        <v>57.15</v>
      </c>
      <c r="AP847">
        <v>0</v>
      </c>
      <c r="AQ847">
        <v>6.7</v>
      </c>
      <c r="AR847">
        <v>0</v>
      </c>
      <c r="AS847">
        <v>0</v>
      </c>
      <c r="AT847">
        <v>97.2</v>
      </c>
      <c r="AU847">
        <v>46.75</v>
      </c>
      <c r="AV847">
        <v>1</v>
      </c>
      <c r="AW847">
        <v>1</v>
      </c>
      <c r="AZ847">
        <v>1</v>
      </c>
      <c r="BA847">
        <v>35.24</v>
      </c>
      <c r="BB847">
        <v>1</v>
      </c>
      <c r="BC847">
        <v>5.41</v>
      </c>
      <c r="BD847" t="s">
        <v>3</v>
      </c>
      <c r="BE847" t="s">
        <v>3</v>
      </c>
      <c r="BF847" t="s">
        <v>3</v>
      </c>
      <c r="BG847" t="s">
        <v>3</v>
      </c>
      <c r="BH847">
        <v>0</v>
      </c>
      <c r="BI847">
        <v>1</v>
      </c>
      <c r="BJ847" t="s">
        <v>829</v>
      </c>
      <c r="BM847">
        <v>10001</v>
      </c>
      <c r="BN847">
        <v>0</v>
      </c>
      <c r="BO847" t="s">
        <v>827</v>
      </c>
      <c r="BP847">
        <v>1</v>
      </c>
      <c r="BQ847">
        <v>2</v>
      </c>
      <c r="BR847">
        <v>0</v>
      </c>
      <c r="BS847">
        <v>35.24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108</v>
      </c>
      <c r="CA847">
        <v>55</v>
      </c>
      <c r="CB847" t="s">
        <v>3</v>
      </c>
      <c r="CE847">
        <v>0</v>
      </c>
      <c r="CF847">
        <v>0</v>
      </c>
      <c r="CG847">
        <v>0</v>
      </c>
      <c r="CM847">
        <v>0</v>
      </c>
      <c r="CN847" t="s">
        <v>2151</v>
      </c>
      <c r="CO847">
        <v>0</v>
      </c>
      <c r="CP847">
        <f t="shared" si="529"/>
        <v>4274</v>
      </c>
      <c r="CQ847">
        <f t="shared" si="530"/>
        <v>1882.68</v>
      </c>
      <c r="CR847">
        <f t="shared" si="531"/>
        <v>0</v>
      </c>
      <c r="CS847">
        <f t="shared" si="532"/>
        <v>0</v>
      </c>
      <c r="CT847">
        <f t="shared" si="533"/>
        <v>2663.4392000000003</v>
      </c>
      <c r="CU847">
        <f t="shared" si="534"/>
        <v>0</v>
      </c>
      <c r="CV847">
        <f t="shared" si="535"/>
        <v>8.8607499999999995</v>
      </c>
      <c r="CW847">
        <f t="shared" si="536"/>
        <v>0</v>
      </c>
      <c r="CX847">
        <f t="shared" si="537"/>
        <v>0</v>
      </c>
      <c r="CY847">
        <f t="shared" si="538"/>
        <v>2433.8880000000004</v>
      </c>
      <c r="CZ847">
        <f t="shared" si="539"/>
        <v>1170.6199999999999</v>
      </c>
      <c r="DC847" t="s">
        <v>3</v>
      </c>
      <c r="DD847" t="s">
        <v>3</v>
      </c>
      <c r="DE847" t="s">
        <v>61</v>
      </c>
      <c r="DF847" t="s">
        <v>61</v>
      </c>
      <c r="DG847" t="s">
        <v>62</v>
      </c>
      <c r="DH847" t="s">
        <v>3</v>
      </c>
      <c r="DI847" t="s">
        <v>62</v>
      </c>
      <c r="DJ847" t="s">
        <v>61</v>
      </c>
      <c r="DK847" t="s">
        <v>3</v>
      </c>
      <c r="DL847" t="s">
        <v>86</v>
      </c>
      <c r="DM847" t="s">
        <v>63</v>
      </c>
      <c r="DN847">
        <v>0</v>
      </c>
      <c r="DO847">
        <v>0</v>
      </c>
      <c r="DP847">
        <v>1</v>
      </c>
      <c r="DQ847">
        <v>1</v>
      </c>
      <c r="DU847">
        <v>1013</v>
      </c>
      <c r="DV847" t="s">
        <v>811</v>
      </c>
      <c r="DW847" t="s">
        <v>811</v>
      </c>
      <c r="DX847">
        <v>1</v>
      </c>
      <c r="DZ847" t="s">
        <v>3</v>
      </c>
      <c r="EA847" t="s">
        <v>3</v>
      </c>
      <c r="EB847" t="s">
        <v>3</v>
      </c>
      <c r="EC847" t="s">
        <v>3</v>
      </c>
      <c r="EE847">
        <v>53551115</v>
      </c>
      <c r="EF847">
        <v>2</v>
      </c>
      <c r="EG847" t="s">
        <v>38</v>
      </c>
      <c r="EH847">
        <v>10</v>
      </c>
      <c r="EI847" t="s">
        <v>503</v>
      </c>
      <c r="EJ847">
        <v>1</v>
      </c>
      <c r="EK847">
        <v>10001</v>
      </c>
      <c r="EL847" t="s">
        <v>503</v>
      </c>
      <c r="EM847" t="s">
        <v>504</v>
      </c>
      <c r="EO847" t="s">
        <v>67</v>
      </c>
      <c r="EQ847">
        <v>131072</v>
      </c>
      <c r="ER847">
        <v>405.15</v>
      </c>
      <c r="ES847">
        <v>348</v>
      </c>
      <c r="ET847">
        <v>0</v>
      </c>
      <c r="EU847">
        <v>0</v>
      </c>
      <c r="EV847">
        <v>57.15</v>
      </c>
      <c r="EW847">
        <v>6.7</v>
      </c>
      <c r="EX847">
        <v>0</v>
      </c>
      <c r="EY847">
        <v>0</v>
      </c>
      <c r="FQ847">
        <v>0</v>
      </c>
      <c r="FR847">
        <f>ROUND(IF(AND(BH847=3,BI847=3),P847,0),0)</f>
        <v>0</v>
      </c>
      <c r="FS847">
        <v>0</v>
      </c>
      <c r="FX847">
        <v>97.2</v>
      </c>
      <c r="FY847">
        <v>46.75</v>
      </c>
      <c r="GA847" t="s">
        <v>3</v>
      </c>
      <c r="GD847">
        <v>1</v>
      </c>
      <c r="GF847">
        <v>1290382248</v>
      </c>
      <c r="GG847">
        <v>2</v>
      </c>
      <c r="GH847">
        <v>1</v>
      </c>
      <c r="GI847">
        <v>2</v>
      </c>
      <c r="GJ847">
        <v>0</v>
      </c>
      <c r="GK847">
        <v>0</v>
      </c>
      <c r="GL847">
        <f>ROUND(IF(AND(BH847=3,BI847=3,FS847&lt;&gt;0),P847,0),0)</f>
        <v>0</v>
      </c>
      <c r="GM847">
        <f>ROUND(O847+X847+Y847,0)+GX847</f>
        <v>7879</v>
      </c>
      <c r="GN847">
        <f>IF(OR(BI847=0,BI847=1),ROUND(O847+X847+Y847,0),0)</f>
        <v>7879</v>
      </c>
      <c r="GO847">
        <f>IF(BI847=2,ROUND(O847+X847+Y847,0),0)</f>
        <v>0</v>
      </c>
      <c r="GP847">
        <f>IF(BI847=4,ROUND(O847+X847+Y847,0)+GX847,0)</f>
        <v>0</v>
      </c>
      <c r="GR847">
        <v>0</v>
      </c>
      <c r="GS847">
        <v>0</v>
      </c>
      <c r="GT847">
        <v>0</v>
      </c>
      <c r="GU847" t="s">
        <v>3</v>
      </c>
      <c r="GV847">
        <f t="shared" si="540"/>
        <v>0</v>
      </c>
      <c r="GW847">
        <v>1</v>
      </c>
      <c r="GX847">
        <f>ROUND(HC847*I847,0)</f>
        <v>0</v>
      </c>
      <c r="HA847">
        <v>0</v>
      </c>
      <c r="HB847">
        <v>0</v>
      </c>
      <c r="HC847">
        <f t="shared" si="541"/>
        <v>0</v>
      </c>
      <c r="HE847" t="s">
        <v>3</v>
      </c>
      <c r="HF847" t="s">
        <v>3</v>
      </c>
      <c r="HM847" t="s">
        <v>3</v>
      </c>
      <c r="HN847" t="s">
        <v>505</v>
      </c>
      <c r="HO847" t="s">
        <v>506</v>
      </c>
      <c r="HP847" t="s">
        <v>503</v>
      </c>
      <c r="HQ847" t="s">
        <v>503</v>
      </c>
      <c r="IK847">
        <v>0</v>
      </c>
    </row>
    <row r="848" spans="1:255" x14ac:dyDescent="0.2">
      <c r="A848" s="2">
        <v>18</v>
      </c>
      <c r="B848" s="2">
        <v>1</v>
      </c>
      <c r="C848" s="2">
        <v>1390</v>
      </c>
      <c r="D848" s="2"/>
      <c r="E848" s="2" t="s">
        <v>871</v>
      </c>
      <c r="F848" s="2" t="s">
        <v>831</v>
      </c>
      <c r="G848" s="2" t="s">
        <v>832</v>
      </c>
      <c r="H848" s="2" t="s">
        <v>833</v>
      </c>
      <c r="I848" s="2">
        <f>I846*J848</f>
        <v>-9.4</v>
      </c>
      <c r="J848" s="2">
        <v>-10.000000000000002</v>
      </c>
      <c r="K848" s="2">
        <v>-10</v>
      </c>
      <c r="L848" s="2"/>
      <c r="M848" s="2"/>
      <c r="N848" s="2"/>
      <c r="O848" s="2">
        <f>ROUND(CP848,2)</f>
        <v>-293.27999999999997</v>
      </c>
      <c r="P848" s="2">
        <f>ROUND(CQ848*I848,2)</f>
        <v>-293.27999999999997</v>
      </c>
      <c r="Q848" s="2">
        <f>ROUND(CR848*I848,2)</f>
        <v>0</v>
      </c>
      <c r="R848" s="2">
        <f>ROUND(CS848*I848,2)</f>
        <v>0</v>
      </c>
      <c r="S848" s="2">
        <f>ROUND(CT848*I848,2)</f>
        <v>0</v>
      </c>
      <c r="T848" s="2">
        <f>ROUND(CU848*I848,2)</f>
        <v>0</v>
      </c>
      <c r="U848" s="2">
        <f t="shared" si="524"/>
        <v>0</v>
      </c>
      <c r="V848" s="2">
        <f t="shared" si="525"/>
        <v>0</v>
      </c>
      <c r="W848" s="2">
        <f>ROUND(CX848*I848,2)</f>
        <v>-0.19</v>
      </c>
      <c r="X848" s="2">
        <f>ROUND(CY848,2)</f>
        <v>0</v>
      </c>
      <c r="Y848" s="2">
        <f>ROUND(CZ848,2)</f>
        <v>0</v>
      </c>
      <c r="Z848" s="2"/>
      <c r="AA848" s="2">
        <v>53551706</v>
      </c>
      <c r="AB848" s="2">
        <f t="shared" si="526"/>
        <v>31.2</v>
      </c>
      <c r="AC848" s="2">
        <f t="shared" si="542"/>
        <v>31.2</v>
      </c>
      <c r="AD848" s="2">
        <f>ROUND((((ET848)-(EU848))+AE848),2)</f>
        <v>0</v>
      </c>
      <c r="AE848" s="2">
        <f t="shared" ref="AE848:AF851" si="543">ROUND((EU848),2)</f>
        <v>0</v>
      </c>
      <c r="AF848" s="2">
        <f t="shared" si="543"/>
        <v>0</v>
      </c>
      <c r="AG848" s="2">
        <f t="shared" si="527"/>
        <v>0</v>
      </c>
      <c r="AH848" s="2">
        <f t="shared" ref="AH848:AI851" si="544">(EW848)</f>
        <v>0</v>
      </c>
      <c r="AI848" s="2">
        <f t="shared" si="544"/>
        <v>0</v>
      </c>
      <c r="AJ848" s="2">
        <f t="shared" si="528"/>
        <v>0.02</v>
      </c>
      <c r="AK848" s="2">
        <v>31.2</v>
      </c>
      <c r="AL848" s="2">
        <v>31.2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0.02</v>
      </c>
      <c r="AT848" s="2">
        <v>108</v>
      </c>
      <c r="AU848" s="2">
        <v>55</v>
      </c>
      <c r="AV848" s="2">
        <v>1</v>
      </c>
      <c r="AW848" s="2">
        <v>1</v>
      </c>
      <c r="AX848" s="2"/>
      <c r="AY848" s="2"/>
      <c r="AZ848" s="2">
        <v>1</v>
      </c>
      <c r="BA848" s="2">
        <v>1</v>
      </c>
      <c r="BB848" s="2">
        <v>1</v>
      </c>
      <c r="BC848" s="2">
        <v>1</v>
      </c>
      <c r="BD848" s="2" t="s">
        <v>3</v>
      </c>
      <c r="BE848" s="2" t="s">
        <v>3</v>
      </c>
      <c r="BF848" s="2" t="s">
        <v>3</v>
      </c>
      <c r="BG848" s="2" t="s">
        <v>3</v>
      </c>
      <c r="BH848" s="2">
        <v>3</v>
      </c>
      <c r="BI848" s="2">
        <v>1</v>
      </c>
      <c r="BJ848" s="2" t="s">
        <v>834</v>
      </c>
      <c r="BK848" s="2"/>
      <c r="BL848" s="2"/>
      <c r="BM848" s="2">
        <v>10001</v>
      </c>
      <c r="BN848" s="2">
        <v>0</v>
      </c>
      <c r="BO848" s="2" t="s">
        <v>3</v>
      </c>
      <c r="BP848" s="2">
        <v>0</v>
      </c>
      <c r="BQ848" s="2">
        <v>2</v>
      </c>
      <c r="BR848" s="2">
        <v>1</v>
      </c>
      <c r="BS848" s="2">
        <v>1</v>
      </c>
      <c r="BT848" s="2">
        <v>1</v>
      </c>
      <c r="BU848" s="2">
        <v>1</v>
      </c>
      <c r="BV848" s="2">
        <v>1</v>
      </c>
      <c r="BW848" s="2">
        <v>1</v>
      </c>
      <c r="BX848" s="2">
        <v>1</v>
      </c>
      <c r="BY848" s="2" t="s">
        <v>3</v>
      </c>
      <c r="BZ848" s="2">
        <v>108</v>
      </c>
      <c r="CA848" s="2">
        <v>55</v>
      </c>
      <c r="CB848" s="2" t="s">
        <v>3</v>
      </c>
      <c r="CC848" s="2"/>
      <c r="CD848" s="2"/>
      <c r="CE848" s="2">
        <v>0</v>
      </c>
      <c r="CF848" s="2">
        <v>0</v>
      </c>
      <c r="CG848" s="2">
        <v>0</v>
      </c>
      <c r="CH848" s="2"/>
      <c r="CI848" s="2"/>
      <c r="CJ848" s="2"/>
      <c r="CK848" s="2"/>
      <c r="CL848" s="2"/>
      <c r="CM848" s="2">
        <v>0</v>
      </c>
      <c r="CN848" s="2" t="s">
        <v>3</v>
      </c>
      <c r="CO848" s="2">
        <v>0</v>
      </c>
      <c r="CP848" s="2">
        <f t="shared" si="529"/>
        <v>-293.27999999999997</v>
      </c>
      <c r="CQ848" s="2">
        <f t="shared" si="530"/>
        <v>31.2</v>
      </c>
      <c r="CR848" s="2">
        <f t="shared" si="531"/>
        <v>0</v>
      </c>
      <c r="CS848" s="2">
        <f t="shared" si="532"/>
        <v>0</v>
      </c>
      <c r="CT848" s="2">
        <f t="shared" si="533"/>
        <v>0</v>
      </c>
      <c r="CU848" s="2">
        <f t="shared" si="534"/>
        <v>0</v>
      </c>
      <c r="CV848" s="2">
        <f t="shared" si="535"/>
        <v>0</v>
      </c>
      <c r="CW848" s="2">
        <f t="shared" si="536"/>
        <v>0</v>
      </c>
      <c r="CX848" s="2">
        <f t="shared" si="537"/>
        <v>0.02</v>
      </c>
      <c r="CY848" s="2">
        <f t="shared" si="538"/>
        <v>0</v>
      </c>
      <c r="CZ848" s="2">
        <f t="shared" si="539"/>
        <v>0</v>
      </c>
      <c r="DA848" s="2"/>
      <c r="DB848" s="2"/>
      <c r="DC848" s="2" t="s">
        <v>3</v>
      </c>
      <c r="DD848" s="2" t="s">
        <v>3</v>
      </c>
      <c r="DE848" s="2" t="s">
        <v>3</v>
      </c>
      <c r="DF848" s="2" t="s">
        <v>3</v>
      </c>
      <c r="DG848" s="2" t="s">
        <v>3</v>
      </c>
      <c r="DH848" s="2" t="s">
        <v>3</v>
      </c>
      <c r="DI848" s="2" t="s">
        <v>3</v>
      </c>
      <c r="DJ848" s="2" t="s">
        <v>3</v>
      </c>
      <c r="DK848" s="2" t="s">
        <v>3</v>
      </c>
      <c r="DL848" s="2" t="s">
        <v>3</v>
      </c>
      <c r="DM848" s="2" t="s">
        <v>3</v>
      </c>
      <c r="DN848" s="2">
        <v>0</v>
      </c>
      <c r="DO848" s="2">
        <v>0</v>
      </c>
      <c r="DP848" s="2">
        <v>1</v>
      </c>
      <c r="DQ848" s="2">
        <v>1</v>
      </c>
      <c r="DR848" s="2"/>
      <c r="DS848" s="2"/>
      <c r="DT848" s="2"/>
      <c r="DU848" s="2">
        <v>1003</v>
      </c>
      <c r="DV848" s="2" t="s">
        <v>833</v>
      </c>
      <c r="DW848" s="2" t="s">
        <v>833</v>
      </c>
      <c r="DX848" s="2">
        <v>10</v>
      </c>
      <c r="DY848" s="2"/>
      <c r="DZ848" s="2" t="s">
        <v>3</v>
      </c>
      <c r="EA848" s="2" t="s">
        <v>3</v>
      </c>
      <c r="EB848" s="2" t="s">
        <v>3</v>
      </c>
      <c r="EC848" s="2" t="s">
        <v>3</v>
      </c>
      <c r="ED848" s="2"/>
      <c r="EE848" s="2">
        <v>53551115</v>
      </c>
      <c r="EF848" s="2">
        <v>2</v>
      </c>
      <c r="EG848" s="2" t="s">
        <v>38</v>
      </c>
      <c r="EH848" s="2">
        <v>10</v>
      </c>
      <c r="EI848" s="2" t="s">
        <v>503</v>
      </c>
      <c r="EJ848" s="2">
        <v>1</v>
      </c>
      <c r="EK848" s="2">
        <v>10001</v>
      </c>
      <c r="EL848" s="2" t="s">
        <v>503</v>
      </c>
      <c r="EM848" s="2" t="s">
        <v>504</v>
      </c>
      <c r="EN848" s="2"/>
      <c r="EO848" s="2" t="s">
        <v>3</v>
      </c>
      <c r="EP848" s="2"/>
      <c r="EQ848" s="2">
        <v>32768</v>
      </c>
      <c r="ER848" s="2">
        <v>31.2</v>
      </c>
      <c r="ES848" s="2">
        <v>31.2</v>
      </c>
      <c r="ET848" s="2">
        <v>0</v>
      </c>
      <c r="EU848" s="2">
        <v>0</v>
      </c>
      <c r="EV848" s="2">
        <v>0</v>
      </c>
      <c r="EW848" s="2">
        <v>0</v>
      </c>
      <c r="EX848" s="2">
        <v>0</v>
      </c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>
        <v>0</v>
      </c>
      <c r="FR848" s="2">
        <f>ROUND(IF(AND(BH848=3,BI848=3),P848,0),2)</f>
        <v>0</v>
      </c>
      <c r="FS848" s="2">
        <v>0</v>
      </c>
      <c r="FT848" s="2"/>
      <c r="FU848" s="2"/>
      <c r="FV848" s="2"/>
      <c r="FW848" s="2"/>
      <c r="FX848" s="2">
        <v>108</v>
      </c>
      <c r="FY848" s="2">
        <v>55</v>
      </c>
      <c r="FZ848" s="2"/>
      <c r="GA848" s="2" t="s">
        <v>3</v>
      </c>
      <c r="GB848" s="2"/>
      <c r="GC848" s="2"/>
      <c r="GD848" s="2">
        <v>1</v>
      </c>
      <c r="GE848" s="2"/>
      <c r="GF848" s="2">
        <v>1745760255</v>
      </c>
      <c r="GG848" s="2">
        <v>2</v>
      </c>
      <c r="GH848" s="2">
        <v>1</v>
      </c>
      <c r="GI848" s="2">
        <v>-2</v>
      </c>
      <c r="GJ848" s="2">
        <v>0</v>
      </c>
      <c r="GK848" s="2">
        <v>0</v>
      </c>
      <c r="GL848" s="2">
        <f>ROUND(IF(AND(BH848=3,BI848=3,FS848&lt;&gt;0),P848,0),2)</f>
        <v>0</v>
      </c>
      <c r="GM848" s="2">
        <f>ROUND(O848+X848+Y848,2)+GX848</f>
        <v>-293.27999999999997</v>
      </c>
      <c r="GN848" s="2">
        <f>IF(OR(BI848=0,BI848=1),ROUND(O848+X848+Y848,2),0)</f>
        <v>-293.27999999999997</v>
      </c>
      <c r="GO848" s="2">
        <f>IF(BI848=2,ROUND(O848+X848+Y848,2),0)</f>
        <v>0</v>
      </c>
      <c r="GP848" s="2">
        <f>IF(BI848=4,ROUND(O848+X848+Y848,2)+GX848,0)</f>
        <v>0</v>
      </c>
      <c r="GQ848" s="2"/>
      <c r="GR848" s="2">
        <v>0</v>
      </c>
      <c r="GS848" s="2">
        <v>0</v>
      </c>
      <c r="GT848" s="2">
        <v>0</v>
      </c>
      <c r="GU848" s="2" t="s">
        <v>3</v>
      </c>
      <c r="GV848" s="2">
        <f t="shared" si="540"/>
        <v>0</v>
      </c>
      <c r="GW848" s="2">
        <v>1</v>
      </c>
      <c r="GX848" s="2">
        <f>ROUND(HC848*I848,2)</f>
        <v>0</v>
      </c>
      <c r="GY848" s="2"/>
      <c r="GZ848" s="2"/>
      <c r="HA848" s="2">
        <v>0</v>
      </c>
      <c r="HB848" s="2">
        <v>0</v>
      </c>
      <c r="HC848" s="2">
        <f t="shared" si="541"/>
        <v>0</v>
      </c>
      <c r="HD848" s="2"/>
      <c r="HE848" s="2" t="s">
        <v>3</v>
      </c>
      <c r="HF848" s="2" t="s">
        <v>3</v>
      </c>
      <c r="HG848" s="2"/>
      <c r="HH848" s="2"/>
      <c r="HI848" s="2"/>
      <c r="HJ848" s="2"/>
      <c r="HK848" s="2"/>
      <c r="HL848" s="2"/>
      <c r="HM848" s="2" t="s">
        <v>3</v>
      </c>
      <c r="HN848" s="2" t="s">
        <v>505</v>
      </c>
      <c r="HO848" s="2" t="s">
        <v>506</v>
      </c>
      <c r="HP848" s="2" t="s">
        <v>503</v>
      </c>
      <c r="HQ848" s="2" t="s">
        <v>503</v>
      </c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>
        <v>0</v>
      </c>
      <c r="IL848" s="2"/>
      <c r="IM848" s="2"/>
      <c r="IN848" s="2"/>
      <c r="IO848" s="2"/>
      <c r="IP848" s="2"/>
      <c r="IQ848" s="2"/>
      <c r="IR848" s="2"/>
      <c r="IS848" s="2"/>
      <c r="IT848" s="2"/>
      <c r="IU848" s="2"/>
    </row>
    <row r="849" spans="1:255" x14ac:dyDescent="0.2">
      <c r="A849">
        <v>18</v>
      </c>
      <c r="B849">
        <v>1</v>
      </c>
      <c r="C849">
        <v>1394</v>
      </c>
      <c r="E849" t="s">
        <v>871</v>
      </c>
      <c r="F849" t="s">
        <v>831</v>
      </c>
      <c r="G849" t="s">
        <v>832</v>
      </c>
      <c r="H849" t="s">
        <v>833</v>
      </c>
      <c r="I849">
        <f>I847*J849</f>
        <v>-9.4</v>
      </c>
      <c r="J849">
        <v>-10.000000000000002</v>
      </c>
      <c r="K849">
        <v>-10</v>
      </c>
      <c r="O849">
        <f>ROUND(CP849,0)</f>
        <v>-1507</v>
      </c>
      <c r="P849">
        <f>ROUND(CQ849*I849,0)</f>
        <v>-1507</v>
      </c>
      <c r="Q849">
        <f>ROUND(CR849*I849,0)</f>
        <v>0</v>
      </c>
      <c r="R849">
        <f>ROUND(CS849*I849,0)</f>
        <v>0</v>
      </c>
      <c r="S849">
        <f>ROUND(CT849*I849,0)</f>
        <v>0</v>
      </c>
      <c r="T849">
        <f>ROUND(CU849*I849,0)</f>
        <v>0</v>
      </c>
      <c r="U849">
        <f t="shared" si="524"/>
        <v>0</v>
      </c>
      <c r="V849">
        <f t="shared" si="525"/>
        <v>0</v>
      </c>
      <c r="W849">
        <f>ROUND(CX849*I849,0)</f>
        <v>0</v>
      </c>
      <c r="X849">
        <f>ROUND(CY849,0)</f>
        <v>0</v>
      </c>
      <c r="Y849">
        <f>ROUND(CZ849,0)</f>
        <v>0</v>
      </c>
      <c r="AA849">
        <v>53551707</v>
      </c>
      <c r="AB849">
        <f t="shared" si="526"/>
        <v>31.2</v>
      </c>
      <c r="AC849">
        <f t="shared" si="542"/>
        <v>31.2</v>
      </c>
      <c r="AD849">
        <f>ROUND((((ET849)-(EU849))+AE849),2)</f>
        <v>0</v>
      </c>
      <c r="AE849">
        <f t="shared" si="543"/>
        <v>0</v>
      </c>
      <c r="AF849">
        <f t="shared" si="543"/>
        <v>0</v>
      </c>
      <c r="AG849">
        <f t="shared" si="527"/>
        <v>0</v>
      </c>
      <c r="AH849">
        <f t="shared" si="544"/>
        <v>0</v>
      </c>
      <c r="AI849">
        <f t="shared" si="544"/>
        <v>0</v>
      </c>
      <c r="AJ849">
        <f t="shared" si="528"/>
        <v>0.02</v>
      </c>
      <c r="AK849">
        <v>31.2</v>
      </c>
      <c r="AL849">
        <v>31.2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0.02</v>
      </c>
      <c r="AT849">
        <v>108</v>
      </c>
      <c r="AU849">
        <v>55</v>
      </c>
      <c r="AV849">
        <v>1</v>
      </c>
      <c r="AW849">
        <v>1</v>
      </c>
      <c r="AZ849">
        <v>1</v>
      </c>
      <c r="BA849">
        <v>1</v>
      </c>
      <c r="BB849">
        <v>1</v>
      </c>
      <c r="BC849">
        <v>5.14</v>
      </c>
      <c r="BD849" t="s">
        <v>3</v>
      </c>
      <c r="BE849" t="s">
        <v>3</v>
      </c>
      <c r="BF849" t="s">
        <v>3</v>
      </c>
      <c r="BG849" t="s">
        <v>3</v>
      </c>
      <c r="BH849">
        <v>3</v>
      </c>
      <c r="BI849">
        <v>1</v>
      </c>
      <c r="BJ849" t="s">
        <v>834</v>
      </c>
      <c r="BM849">
        <v>10001</v>
      </c>
      <c r="BN849">
        <v>0</v>
      </c>
      <c r="BO849" t="s">
        <v>831</v>
      </c>
      <c r="BP849">
        <v>1</v>
      </c>
      <c r="BQ849">
        <v>2</v>
      </c>
      <c r="BR849">
        <v>1</v>
      </c>
      <c r="BS849">
        <v>1</v>
      </c>
      <c r="BT849">
        <v>1</v>
      </c>
      <c r="BU849">
        <v>1</v>
      </c>
      <c r="BV849">
        <v>1</v>
      </c>
      <c r="BW849">
        <v>1</v>
      </c>
      <c r="BX849">
        <v>1</v>
      </c>
      <c r="BY849" t="s">
        <v>3</v>
      </c>
      <c r="BZ849">
        <v>108</v>
      </c>
      <c r="CA849">
        <v>55</v>
      </c>
      <c r="CB849" t="s">
        <v>3</v>
      </c>
      <c r="CE849">
        <v>0</v>
      </c>
      <c r="CF849">
        <v>0</v>
      </c>
      <c r="CG849">
        <v>0</v>
      </c>
      <c r="CM849">
        <v>0</v>
      </c>
      <c r="CN849" t="s">
        <v>3</v>
      </c>
      <c r="CO849">
        <v>0</v>
      </c>
      <c r="CP849">
        <f t="shared" si="529"/>
        <v>-1507</v>
      </c>
      <c r="CQ849">
        <f t="shared" si="530"/>
        <v>160.36799999999999</v>
      </c>
      <c r="CR849">
        <f t="shared" si="531"/>
        <v>0</v>
      </c>
      <c r="CS849">
        <f t="shared" si="532"/>
        <v>0</v>
      </c>
      <c r="CT849">
        <f t="shared" si="533"/>
        <v>0</v>
      </c>
      <c r="CU849">
        <f t="shared" si="534"/>
        <v>0</v>
      </c>
      <c r="CV849">
        <f t="shared" si="535"/>
        <v>0</v>
      </c>
      <c r="CW849">
        <f t="shared" si="536"/>
        <v>0</v>
      </c>
      <c r="CX849">
        <f t="shared" si="537"/>
        <v>0.02</v>
      </c>
      <c r="CY849">
        <f t="shared" si="538"/>
        <v>0</v>
      </c>
      <c r="CZ849">
        <f t="shared" si="539"/>
        <v>0</v>
      </c>
      <c r="DC849" t="s">
        <v>3</v>
      </c>
      <c r="DD849" t="s">
        <v>3</v>
      </c>
      <c r="DE849" t="s">
        <v>3</v>
      </c>
      <c r="DF849" t="s">
        <v>3</v>
      </c>
      <c r="DG849" t="s">
        <v>3</v>
      </c>
      <c r="DH849" t="s">
        <v>3</v>
      </c>
      <c r="DI849" t="s">
        <v>3</v>
      </c>
      <c r="DJ849" t="s">
        <v>3</v>
      </c>
      <c r="DK849" t="s">
        <v>3</v>
      </c>
      <c r="DL849" t="s">
        <v>3</v>
      </c>
      <c r="DM849" t="s">
        <v>3</v>
      </c>
      <c r="DN849">
        <v>0</v>
      </c>
      <c r="DO849">
        <v>0</v>
      </c>
      <c r="DP849">
        <v>1</v>
      </c>
      <c r="DQ849">
        <v>1</v>
      </c>
      <c r="DU849">
        <v>1003</v>
      </c>
      <c r="DV849" t="s">
        <v>833</v>
      </c>
      <c r="DW849" t="s">
        <v>833</v>
      </c>
      <c r="DX849">
        <v>10</v>
      </c>
      <c r="DZ849" t="s">
        <v>3</v>
      </c>
      <c r="EA849" t="s">
        <v>3</v>
      </c>
      <c r="EB849" t="s">
        <v>3</v>
      </c>
      <c r="EC849" t="s">
        <v>3</v>
      </c>
      <c r="EE849">
        <v>53551115</v>
      </c>
      <c r="EF849">
        <v>2</v>
      </c>
      <c r="EG849" t="s">
        <v>38</v>
      </c>
      <c r="EH849">
        <v>10</v>
      </c>
      <c r="EI849" t="s">
        <v>503</v>
      </c>
      <c r="EJ849">
        <v>1</v>
      </c>
      <c r="EK849">
        <v>10001</v>
      </c>
      <c r="EL849" t="s">
        <v>503</v>
      </c>
      <c r="EM849" t="s">
        <v>504</v>
      </c>
      <c r="EO849" t="s">
        <v>3</v>
      </c>
      <c r="EQ849">
        <v>32768</v>
      </c>
      <c r="ER849">
        <v>31.2</v>
      </c>
      <c r="ES849">
        <v>31.2</v>
      </c>
      <c r="ET849">
        <v>0</v>
      </c>
      <c r="EU849">
        <v>0</v>
      </c>
      <c r="EV849">
        <v>0</v>
      </c>
      <c r="EW849">
        <v>0</v>
      </c>
      <c r="EX849">
        <v>0</v>
      </c>
      <c r="FQ849">
        <v>0</v>
      </c>
      <c r="FR849">
        <f>ROUND(IF(AND(BH849=3,BI849=3),P849,0),0)</f>
        <v>0</v>
      </c>
      <c r="FS849">
        <v>0</v>
      </c>
      <c r="FX849">
        <v>108</v>
      </c>
      <c r="FY849">
        <v>55</v>
      </c>
      <c r="GA849" t="s">
        <v>3</v>
      </c>
      <c r="GD849">
        <v>1</v>
      </c>
      <c r="GF849">
        <v>1745760255</v>
      </c>
      <c r="GG849">
        <v>2</v>
      </c>
      <c r="GH849">
        <v>1</v>
      </c>
      <c r="GI849">
        <v>2</v>
      </c>
      <c r="GJ849">
        <v>0</v>
      </c>
      <c r="GK849">
        <v>0</v>
      </c>
      <c r="GL849">
        <f>ROUND(IF(AND(BH849=3,BI849=3,FS849&lt;&gt;0),P849,0),0)</f>
        <v>0</v>
      </c>
      <c r="GM849">
        <f>ROUND(O849+X849+Y849,0)+GX849</f>
        <v>-1507</v>
      </c>
      <c r="GN849">
        <f>IF(OR(BI849=0,BI849=1),ROUND(O849+X849+Y849,0),0)</f>
        <v>-1507</v>
      </c>
      <c r="GO849">
        <f>IF(BI849=2,ROUND(O849+X849+Y849,0),0)</f>
        <v>0</v>
      </c>
      <c r="GP849">
        <f>IF(BI849=4,ROUND(O849+X849+Y849,0)+GX849,0)</f>
        <v>0</v>
      </c>
      <c r="GR849">
        <v>0</v>
      </c>
      <c r="GS849">
        <v>0</v>
      </c>
      <c r="GT849">
        <v>0</v>
      </c>
      <c r="GU849" t="s">
        <v>3</v>
      </c>
      <c r="GV849">
        <f t="shared" si="540"/>
        <v>0</v>
      </c>
      <c r="GW849">
        <v>1</v>
      </c>
      <c r="GX849">
        <f>ROUND(HC849*I849,0)</f>
        <v>0</v>
      </c>
      <c r="HA849">
        <v>0</v>
      </c>
      <c r="HB849">
        <v>0</v>
      </c>
      <c r="HC849">
        <f t="shared" si="541"/>
        <v>0</v>
      </c>
      <c r="HE849" t="s">
        <v>3</v>
      </c>
      <c r="HF849" t="s">
        <v>3</v>
      </c>
      <c r="HM849" t="s">
        <v>3</v>
      </c>
      <c r="HN849" t="s">
        <v>505</v>
      </c>
      <c r="HO849" t="s">
        <v>506</v>
      </c>
      <c r="HP849" t="s">
        <v>503</v>
      </c>
      <c r="HQ849" t="s">
        <v>503</v>
      </c>
      <c r="IK849">
        <v>0</v>
      </c>
    </row>
    <row r="850" spans="1:255" x14ac:dyDescent="0.2">
      <c r="A850" s="2">
        <v>18</v>
      </c>
      <c r="B850" s="2">
        <v>1</v>
      </c>
      <c r="C850" s="2">
        <v>1391</v>
      </c>
      <c r="D850" s="2"/>
      <c r="E850" s="2" t="s">
        <v>872</v>
      </c>
      <c r="F850" s="2" t="s">
        <v>836</v>
      </c>
      <c r="G850" s="2" t="s">
        <v>837</v>
      </c>
      <c r="H850" s="2" t="s">
        <v>833</v>
      </c>
      <c r="I850" s="2">
        <f>I846*J850</f>
        <v>9.4</v>
      </c>
      <c r="J850" s="2">
        <v>10.000000000000002</v>
      </c>
      <c r="K850" s="2">
        <v>10</v>
      </c>
      <c r="L850" s="2"/>
      <c r="M850" s="2"/>
      <c r="N850" s="2"/>
      <c r="O850" s="2">
        <f>ROUND(CP850,2)</f>
        <v>319.60000000000002</v>
      </c>
      <c r="P850" s="2">
        <f>ROUND(CQ850*I850,2)</f>
        <v>319.60000000000002</v>
      </c>
      <c r="Q850" s="2">
        <f>ROUND(CR850*I850,2)</f>
        <v>0</v>
      </c>
      <c r="R850" s="2">
        <f>ROUND(CS850*I850,2)</f>
        <v>0</v>
      </c>
      <c r="S850" s="2">
        <f>ROUND(CT850*I850,2)</f>
        <v>0</v>
      </c>
      <c r="T850" s="2">
        <f>ROUND(CU850*I850,2)</f>
        <v>0</v>
      </c>
      <c r="U850" s="2">
        <f t="shared" si="524"/>
        <v>0</v>
      </c>
      <c r="V850" s="2">
        <f t="shared" si="525"/>
        <v>0</v>
      </c>
      <c r="W850" s="2">
        <f>ROUND(CX850*I850,2)</f>
        <v>0.19</v>
      </c>
      <c r="X850" s="2">
        <f>ROUND(CY850,2)</f>
        <v>0</v>
      </c>
      <c r="Y850" s="2">
        <f>ROUND(CZ850,2)</f>
        <v>0</v>
      </c>
      <c r="Z850" s="2"/>
      <c r="AA850" s="2">
        <v>53551706</v>
      </c>
      <c r="AB850" s="2">
        <f t="shared" si="526"/>
        <v>34</v>
      </c>
      <c r="AC850" s="2">
        <f t="shared" si="542"/>
        <v>34</v>
      </c>
      <c r="AD850" s="2">
        <f>ROUND((((ET850)-(EU850))+AE850),2)</f>
        <v>0</v>
      </c>
      <c r="AE850" s="2">
        <f t="shared" si="543"/>
        <v>0</v>
      </c>
      <c r="AF850" s="2">
        <f t="shared" si="543"/>
        <v>0</v>
      </c>
      <c r="AG850" s="2">
        <f t="shared" si="527"/>
        <v>0</v>
      </c>
      <c r="AH850" s="2">
        <f t="shared" si="544"/>
        <v>0</v>
      </c>
      <c r="AI850" s="2">
        <f t="shared" si="544"/>
        <v>0</v>
      </c>
      <c r="AJ850" s="2">
        <f t="shared" si="528"/>
        <v>0.02</v>
      </c>
      <c r="AK850" s="2">
        <v>34</v>
      </c>
      <c r="AL850" s="2">
        <v>34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0.02</v>
      </c>
      <c r="AT850" s="2">
        <v>108</v>
      </c>
      <c r="AU850" s="2">
        <v>55</v>
      </c>
      <c r="AV850" s="2">
        <v>1</v>
      </c>
      <c r="AW850" s="2">
        <v>1</v>
      </c>
      <c r="AX850" s="2"/>
      <c r="AY850" s="2"/>
      <c r="AZ850" s="2">
        <v>1</v>
      </c>
      <c r="BA850" s="2">
        <v>1</v>
      </c>
      <c r="BB850" s="2">
        <v>1</v>
      </c>
      <c r="BC850" s="2">
        <v>1</v>
      </c>
      <c r="BD850" s="2" t="s">
        <v>3</v>
      </c>
      <c r="BE850" s="2" t="s">
        <v>3</v>
      </c>
      <c r="BF850" s="2" t="s">
        <v>3</v>
      </c>
      <c r="BG850" s="2" t="s">
        <v>3</v>
      </c>
      <c r="BH850" s="2">
        <v>3</v>
      </c>
      <c r="BI850" s="2">
        <v>1</v>
      </c>
      <c r="BJ850" s="2" t="s">
        <v>838</v>
      </c>
      <c r="BK850" s="2"/>
      <c r="BL850" s="2"/>
      <c r="BM850" s="2">
        <v>10001</v>
      </c>
      <c r="BN850" s="2">
        <v>0</v>
      </c>
      <c r="BO850" s="2" t="s">
        <v>3</v>
      </c>
      <c r="BP850" s="2">
        <v>0</v>
      </c>
      <c r="BQ850" s="2">
        <v>2</v>
      </c>
      <c r="BR850" s="2">
        <v>0</v>
      </c>
      <c r="BS850" s="2">
        <v>1</v>
      </c>
      <c r="BT850" s="2">
        <v>1</v>
      </c>
      <c r="BU850" s="2">
        <v>1</v>
      </c>
      <c r="BV850" s="2">
        <v>1</v>
      </c>
      <c r="BW850" s="2">
        <v>1</v>
      </c>
      <c r="BX850" s="2">
        <v>1</v>
      </c>
      <c r="BY850" s="2" t="s">
        <v>3</v>
      </c>
      <c r="BZ850" s="2">
        <v>108</v>
      </c>
      <c r="CA850" s="2">
        <v>55</v>
      </c>
      <c r="CB850" s="2" t="s">
        <v>3</v>
      </c>
      <c r="CC850" s="2"/>
      <c r="CD850" s="2"/>
      <c r="CE850" s="2">
        <v>0</v>
      </c>
      <c r="CF850" s="2">
        <v>0</v>
      </c>
      <c r="CG850" s="2">
        <v>0</v>
      </c>
      <c r="CH850" s="2"/>
      <c r="CI850" s="2"/>
      <c r="CJ850" s="2"/>
      <c r="CK850" s="2"/>
      <c r="CL850" s="2"/>
      <c r="CM850" s="2">
        <v>0</v>
      </c>
      <c r="CN850" s="2" t="s">
        <v>3</v>
      </c>
      <c r="CO850" s="2">
        <v>0</v>
      </c>
      <c r="CP850" s="2">
        <f t="shared" si="529"/>
        <v>319.60000000000002</v>
      </c>
      <c r="CQ850" s="2">
        <f t="shared" si="530"/>
        <v>34</v>
      </c>
      <c r="CR850" s="2">
        <f t="shared" si="531"/>
        <v>0</v>
      </c>
      <c r="CS850" s="2">
        <f t="shared" si="532"/>
        <v>0</v>
      </c>
      <c r="CT850" s="2">
        <f t="shared" si="533"/>
        <v>0</v>
      </c>
      <c r="CU850" s="2">
        <f t="shared" si="534"/>
        <v>0</v>
      </c>
      <c r="CV850" s="2">
        <f t="shared" si="535"/>
        <v>0</v>
      </c>
      <c r="CW850" s="2">
        <f t="shared" si="536"/>
        <v>0</v>
      </c>
      <c r="CX850" s="2">
        <f t="shared" si="537"/>
        <v>0.02</v>
      </c>
      <c r="CY850" s="2">
        <f t="shared" si="538"/>
        <v>0</v>
      </c>
      <c r="CZ850" s="2">
        <f t="shared" si="539"/>
        <v>0</v>
      </c>
      <c r="DA850" s="2"/>
      <c r="DB850" s="2"/>
      <c r="DC850" s="2" t="s">
        <v>3</v>
      </c>
      <c r="DD850" s="2" t="s">
        <v>3</v>
      </c>
      <c r="DE850" s="2" t="s">
        <v>3</v>
      </c>
      <c r="DF850" s="2" t="s">
        <v>3</v>
      </c>
      <c r="DG850" s="2" t="s">
        <v>3</v>
      </c>
      <c r="DH850" s="2" t="s">
        <v>3</v>
      </c>
      <c r="DI850" s="2" t="s">
        <v>3</v>
      </c>
      <c r="DJ850" s="2" t="s">
        <v>3</v>
      </c>
      <c r="DK850" s="2" t="s">
        <v>3</v>
      </c>
      <c r="DL850" s="2" t="s">
        <v>3</v>
      </c>
      <c r="DM850" s="2" t="s">
        <v>3</v>
      </c>
      <c r="DN850" s="2">
        <v>0</v>
      </c>
      <c r="DO850" s="2">
        <v>0</v>
      </c>
      <c r="DP850" s="2">
        <v>1</v>
      </c>
      <c r="DQ850" s="2">
        <v>1</v>
      </c>
      <c r="DR850" s="2"/>
      <c r="DS850" s="2"/>
      <c r="DT850" s="2"/>
      <c r="DU850" s="2">
        <v>1003</v>
      </c>
      <c r="DV850" s="2" t="s">
        <v>833</v>
      </c>
      <c r="DW850" s="2" t="s">
        <v>833</v>
      </c>
      <c r="DX850" s="2">
        <v>10</v>
      </c>
      <c r="DY850" s="2"/>
      <c r="DZ850" s="2" t="s">
        <v>3</v>
      </c>
      <c r="EA850" s="2" t="s">
        <v>3</v>
      </c>
      <c r="EB850" s="2" t="s">
        <v>3</v>
      </c>
      <c r="EC850" s="2" t="s">
        <v>3</v>
      </c>
      <c r="ED850" s="2"/>
      <c r="EE850" s="2">
        <v>53551115</v>
      </c>
      <c r="EF850" s="2">
        <v>2</v>
      </c>
      <c r="EG850" s="2" t="s">
        <v>38</v>
      </c>
      <c r="EH850" s="2">
        <v>10</v>
      </c>
      <c r="EI850" s="2" t="s">
        <v>503</v>
      </c>
      <c r="EJ850" s="2">
        <v>1</v>
      </c>
      <c r="EK850" s="2">
        <v>10001</v>
      </c>
      <c r="EL850" s="2" t="s">
        <v>503</v>
      </c>
      <c r="EM850" s="2" t="s">
        <v>504</v>
      </c>
      <c r="EN850" s="2"/>
      <c r="EO850" s="2" t="s">
        <v>3</v>
      </c>
      <c r="EP850" s="2"/>
      <c r="EQ850" s="2">
        <v>0</v>
      </c>
      <c r="ER850" s="2">
        <v>34</v>
      </c>
      <c r="ES850" s="2">
        <v>34</v>
      </c>
      <c r="ET850" s="2">
        <v>0</v>
      </c>
      <c r="EU850" s="2">
        <v>0</v>
      </c>
      <c r="EV850" s="2">
        <v>0</v>
      </c>
      <c r="EW850" s="2">
        <v>0</v>
      </c>
      <c r="EX850" s="2">
        <v>0</v>
      </c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>
        <v>0</v>
      </c>
      <c r="FR850" s="2">
        <f>ROUND(IF(AND(BH850=3,BI850=3),P850,0),2)</f>
        <v>0</v>
      </c>
      <c r="FS850" s="2">
        <v>0</v>
      </c>
      <c r="FT850" s="2"/>
      <c r="FU850" s="2"/>
      <c r="FV850" s="2"/>
      <c r="FW850" s="2"/>
      <c r="FX850" s="2">
        <v>108</v>
      </c>
      <c r="FY850" s="2">
        <v>55</v>
      </c>
      <c r="FZ850" s="2"/>
      <c r="GA850" s="2" t="s">
        <v>3</v>
      </c>
      <c r="GB850" s="2"/>
      <c r="GC850" s="2"/>
      <c r="GD850" s="2">
        <v>1</v>
      </c>
      <c r="GE850" s="2"/>
      <c r="GF850" s="2">
        <v>246419475</v>
      </c>
      <c r="GG850" s="2">
        <v>2</v>
      </c>
      <c r="GH850" s="2">
        <v>1</v>
      </c>
      <c r="GI850" s="2">
        <v>-2</v>
      </c>
      <c r="GJ850" s="2">
        <v>0</v>
      </c>
      <c r="GK850" s="2">
        <v>0</v>
      </c>
      <c r="GL850" s="2">
        <f>ROUND(IF(AND(BH850=3,BI850=3,FS850&lt;&gt;0),P850,0),2)</f>
        <v>0</v>
      </c>
      <c r="GM850" s="2">
        <f>ROUND(O850+X850+Y850,2)+GX850</f>
        <v>319.60000000000002</v>
      </c>
      <c r="GN850" s="2">
        <f>IF(OR(BI850=0,BI850=1),ROUND(O850+X850+Y850,2),0)</f>
        <v>319.60000000000002</v>
      </c>
      <c r="GO850" s="2">
        <f>IF(BI850=2,ROUND(O850+X850+Y850,2),0)</f>
        <v>0</v>
      </c>
      <c r="GP850" s="2">
        <f>IF(BI850=4,ROUND(O850+X850+Y850,2)+GX850,0)</f>
        <v>0</v>
      </c>
      <c r="GQ850" s="2"/>
      <c r="GR850" s="2">
        <v>0</v>
      </c>
      <c r="GS850" s="2">
        <v>0</v>
      </c>
      <c r="GT850" s="2">
        <v>0</v>
      </c>
      <c r="GU850" s="2" t="s">
        <v>3</v>
      </c>
      <c r="GV850" s="2">
        <f t="shared" si="540"/>
        <v>0</v>
      </c>
      <c r="GW850" s="2">
        <v>1</v>
      </c>
      <c r="GX850" s="2">
        <f>ROUND(HC850*I850,2)</f>
        <v>0</v>
      </c>
      <c r="GY850" s="2"/>
      <c r="GZ850" s="2"/>
      <c r="HA850" s="2">
        <v>0</v>
      </c>
      <c r="HB850" s="2">
        <v>0</v>
      </c>
      <c r="HC850" s="2">
        <f t="shared" si="541"/>
        <v>0</v>
      </c>
      <c r="HD850" s="2"/>
      <c r="HE850" s="2" t="s">
        <v>3</v>
      </c>
      <c r="HF850" s="2" t="s">
        <v>3</v>
      </c>
      <c r="HG850" s="2"/>
      <c r="HH850" s="2"/>
      <c r="HI850" s="2"/>
      <c r="HJ850" s="2"/>
      <c r="HK850" s="2"/>
      <c r="HL850" s="2"/>
      <c r="HM850" s="2" t="s">
        <v>3</v>
      </c>
      <c r="HN850" s="2" t="s">
        <v>505</v>
      </c>
      <c r="HO850" s="2" t="s">
        <v>506</v>
      </c>
      <c r="HP850" s="2" t="s">
        <v>503</v>
      </c>
      <c r="HQ850" s="2" t="s">
        <v>503</v>
      </c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>
        <v>0</v>
      </c>
      <c r="IL850" s="2"/>
      <c r="IM850" s="2"/>
      <c r="IN850" s="2"/>
      <c r="IO850" s="2"/>
      <c r="IP850" s="2"/>
      <c r="IQ850" s="2"/>
      <c r="IR850" s="2"/>
      <c r="IS850" s="2"/>
      <c r="IT850" s="2"/>
      <c r="IU850" s="2"/>
    </row>
    <row r="851" spans="1:255" x14ac:dyDescent="0.2">
      <c r="A851">
        <v>18</v>
      </c>
      <c r="B851">
        <v>1</v>
      </c>
      <c r="C851">
        <v>1395</v>
      </c>
      <c r="E851" t="s">
        <v>872</v>
      </c>
      <c r="F851" t="s">
        <v>836</v>
      </c>
      <c r="G851" t="s">
        <v>837</v>
      </c>
      <c r="H851" t="s">
        <v>833</v>
      </c>
      <c r="I851">
        <f>I847*J851</f>
        <v>9.4</v>
      </c>
      <c r="J851">
        <v>10.000000000000002</v>
      </c>
      <c r="K851">
        <v>10</v>
      </c>
      <c r="O851">
        <f>ROUND(CP851,0)</f>
        <v>1748</v>
      </c>
      <c r="P851">
        <f>ROUND(CQ851*I851,0)</f>
        <v>1748</v>
      </c>
      <c r="Q851">
        <f>ROUND(CR851*I851,0)</f>
        <v>0</v>
      </c>
      <c r="R851">
        <f>ROUND(CS851*I851,0)</f>
        <v>0</v>
      </c>
      <c r="S851">
        <f>ROUND(CT851*I851,0)</f>
        <v>0</v>
      </c>
      <c r="T851">
        <f>ROUND(CU851*I851,0)</f>
        <v>0</v>
      </c>
      <c r="U851">
        <f t="shared" si="524"/>
        <v>0</v>
      </c>
      <c r="V851">
        <f t="shared" si="525"/>
        <v>0</v>
      </c>
      <c r="W851">
        <f>ROUND(CX851*I851,0)</f>
        <v>0</v>
      </c>
      <c r="X851">
        <f>ROUND(CY851,0)</f>
        <v>0</v>
      </c>
      <c r="Y851">
        <f>ROUND(CZ851,0)</f>
        <v>0</v>
      </c>
      <c r="AA851">
        <v>53551707</v>
      </c>
      <c r="AB851">
        <f t="shared" si="526"/>
        <v>34</v>
      </c>
      <c r="AC851">
        <f t="shared" si="542"/>
        <v>34</v>
      </c>
      <c r="AD851">
        <f>ROUND((((ET851)-(EU851))+AE851),2)</f>
        <v>0</v>
      </c>
      <c r="AE851">
        <f t="shared" si="543"/>
        <v>0</v>
      </c>
      <c r="AF851">
        <f t="shared" si="543"/>
        <v>0</v>
      </c>
      <c r="AG851">
        <f t="shared" si="527"/>
        <v>0</v>
      </c>
      <c r="AH851">
        <f t="shared" si="544"/>
        <v>0</v>
      </c>
      <c r="AI851">
        <f t="shared" si="544"/>
        <v>0</v>
      </c>
      <c r="AJ851">
        <f t="shared" si="528"/>
        <v>0.02</v>
      </c>
      <c r="AK851">
        <v>34</v>
      </c>
      <c r="AL851">
        <v>34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0.02</v>
      </c>
      <c r="AT851">
        <v>108</v>
      </c>
      <c r="AU851">
        <v>55</v>
      </c>
      <c r="AV851">
        <v>1</v>
      </c>
      <c r="AW851">
        <v>1</v>
      </c>
      <c r="AZ851">
        <v>1</v>
      </c>
      <c r="BA851">
        <v>1</v>
      </c>
      <c r="BB851">
        <v>1</v>
      </c>
      <c r="BC851">
        <v>5.47</v>
      </c>
      <c r="BD851" t="s">
        <v>3</v>
      </c>
      <c r="BE851" t="s">
        <v>3</v>
      </c>
      <c r="BF851" t="s">
        <v>3</v>
      </c>
      <c r="BG851" t="s">
        <v>3</v>
      </c>
      <c r="BH851">
        <v>3</v>
      </c>
      <c r="BI851">
        <v>1</v>
      </c>
      <c r="BJ851" t="s">
        <v>838</v>
      </c>
      <c r="BM851">
        <v>10001</v>
      </c>
      <c r="BN851">
        <v>0</v>
      </c>
      <c r="BO851" t="s">
        <v>836</v>
      </c>
      <c r="BP851">
        <v>1</v>
      </c>
      <c r="BQ851">
        <v>2</v>
      </c>
      <c r="BR851">
        <v>0</v>
      </c>
      <c r="BS851">
        <v>1</v>
      </c>
      <c r="BT851">
        <v>1</v>
      </c>
      <c r="BU851">
        <v>1</v>
      </c>
      <c r="BV851">
        <v>1</v>
      </c>
      <c r="BW851">
        <v>1</v>
      </c>
      <c r="BX851">
        <v>1</v>
      </c>
      <c r="BY851" t="s">
        <v>3</v>
      </c>
      <c r="BZ851">
        <v>108</v>
      </c>
      <c r="CA851">
        <v>55</v>
      </c>
      <c r="CB851" t="s">
        <v>3</v>
      </c>
      <c r="CE851">
        <v>0</v>
      </c>
      <c r="CF851">
        <v>0</v>
      </c>
      <c r="CG851">
        <v>0</v>
      </c>
      <c r="CM851">
        <v>0</v>
      </c>
      <c r="CN851" t="s">
        <v>3</v>
      </c>
      <c r="CO851">
        <v>0</v>
      </c>
      <c r="CP851">
        <f t="shared" si="529"/>
        <v>1748</v>
      </c>
      <c r="CQ851">
        <f t="shared" si="530"/>
        <v>185.98</v>
      </c>
      <c r="CR851">
        <f t="shared" si="531"/>
        <v>0</v>
      </c>
      <c r="CS851">
        <f t="shared" si="532"/>
        <v>0</v>
      </c>
      <c r="CT851">
        <f t="shared" si="533"/>
        <v>0</v>
      </c>
      <c r="CU851">
        <f t="shared" si="534"/>
        <v>0</v>
      </c>
      <c r="CV851">
        <f t="shared" si="535"/>
        <v>0</v>
      </c>
      <c r="CW851">
        <f t="shared" si="536"/>
        <v>0</v>
      </c>
      <c r="CX851">
        <f t="shared" si="537"/>
        <v>0.02</v>
      </c>
      <c r="CY851">
        <f t="shared" si="538"/>
        <v>0</v>
      </c>
      <c r="CZ851">
        <f t="shared" si="539"/>
        <v>0</v>
      </c>
      <c r="DC851" t="s">
        <v>3</v>
      </c>
      <c r="DD851" t="s">
        <v>3</v>
      </c>
      <c r="DE851" t="s">
        <v>3</v>
      </c>
      <c r="DF851" t="s">
        <v>3</v>
      </c>
      <c r="DG851" t="s">
        <v>3</v>
      </c>
      <c r="DH851" t="s">
        <v>3</v>
      </c>
      <c r="DI851" t="s">
        <v>3</v>
      </c>
      <c r="DJ851" t="s">
        <v>3</v>
      </c>
      <c r="DK851" t="s">
        <v>3</v>
      </c>
      <c r="DL851" t="s">
        <v>3</v>
      </c>
      <c r="DM851" t="s">
        <v>3</v>
      </c>
      <c r="DN851">
        <v>0</v>
      </c>
      <c r="DO851">
        <v>0</v>
      </c>
      <c r="DP851">
        <v>1</v>
      </c>
      <c r="DQ851">
        <v>1</v>
      </c>
      <c r="DU851">
        <v>1003</v>
      </c>
      <c r="DV851" t="s">
        <v>833</v>
      </c>
      <c r="DW851" t="s">
        <v>833</v>
      </c>
      <c r="DX851">
        <v>10</v>
      </c>
      <c r="DZ851" t="s">
        <v>3</v>
      </c>
      <c r="EA851" t="s">
        <v>3</v>
      </c>
      <c r="EB851" t="s">
        <v>3</v>
      </c>
      <c r="EC851" t="s">
        <v>3</v>
      </c>
      <c r="EE851">
        <v>53551115</v>
      </c>
      <c r="EF851">
        <v>2</v>
      </c>
      <c r="EG851" t="s">
        <v>38</v>
      </c>
      <c r="EH851">
        <v>10</v>
      </c>
      <c r="EI851" t="s">
        <v>503</v>
      </c>
      <c r="EJ851">
        <v>1</v>
      </c>
      <c r="EK851">
        <v>10001</v>
      </c>
      <c r="EL851" t="s">
        <v>503</v>
      </c>
      <c r="EM851" t="s">
        <v>504</v>
      </c>
      <c r="EO851" t="s">
        <v>3</v>
      </c>
      <c r="EQ851">
        <v>0</v>
      </c>
      <c r="ER851">
        <v>34</v>
      </c>
      <c r="ES851">
        <v>34</v>
      </c>
      <c r="ET851">
        <v>0</v>
      </c>
      <c r="EU851">
        <v>0</v>
      </c>
      <c r="EV851">
        <v>0</v>
      </c>
      <c r="EW851">
        <v>0</v>
      </c>
      <c r="EX851">
        <v>0</v>
      </c>
      <c r="FQ851">
        <v>0</v>
      </c>
      <c r="FR851">
        <f>ROUND(IF(AND(BH851=3,BI851=3),P851,0),0)</f>
        <v>0</v>
      </c>
      <c r="FS851">
        <v>0</v>
      </c>
      <c r="FX851">
        <v>108</v>
      </c>
      <c r="FY851">
        <v>55</v>
      </c>
      <c r="GA851" t="s">
        <v>3</v>
      </c>
      <c r="GD851">
        <v>1</v>
      </c>
      <c r="GF851">
        <v>246419475</v>
      </c>
      <c r="GG851">
        <v>2</v>
      </c>
      <c r="GH851">
        <v>1</v>
      </c>
      <c r="GI851">
        <v>2</v>
      </c>
      <c r="GJ851">
        <v>0</v>
      </c>
      <c r="GK851">
        <v>0</v>
      </c>
      <c r="GL851">
        <f>ROUND(IF(AND(BH851=3,BI851=3,FS851&lt;&gt;0),P851,0),0)</f>
        <v>0</v>
      </c>
      <c r="GM851">
        <f>ROUND(O851+X851+Y851,0)+GX851</f>
        <v>1748</v>
      </c>
      <c r="GN851">
        <f>IF(OR(BI851=0,BI851=1),ROUND(O851+X851+Y851,0),0)</f>
        <v>1748</v>
      </c>
      <c r="GO851">
        <f>IF(BI851=2,ROUND(O851+X851+Y851,0),0)</f>
        <v>0</v>
      </c>
      <c r="GP851">
        <f>IF(BI851=4,ROUND(O851+X851+Y851,0)+GX851,0)</f>
        <v>0</v>
      </c>
      <c r="GR851">
        <v>0</v>
      </c>
      <c r="GS851">
        <v>3</v>
      </c>
      <c r="GT851">
        <v>0</v>
      </c>
      <c r="GU851" t="s">
        <v>3</v>
      </c>
      <c r="GV851">
        <f t="shared" si="540"/>
        <v>0</v>
      </c>
      <c r="GW851">
        <v>1</v>
      </c>
      <c r="GX851">
        <f>ROUND(HC851*I851,0)</f>
        <v>0</v>
      </c>
      <c r="HA851">
        <v>0</v>
      </c>
      <c r="HB851">
        <v>0</v>
      </c>
      <c r="HC851">
        <f t="shared" si="541"/>
        <v>0</v>
      </c>
      <c r="HE851" t="s">
        <v>3</v>
      </c>
      <c r="HF851" t="s">
        <v>3</v>
      </c>
      <c r="HM851" t="s">
        <v>3</v>
      </c>
      <c r="HN851" t="s">
        <v>505</v>
      </c>
      <c r="HO851" t="s">
        <v>506</v>
      </c>
      <c r="HP851" t="s">
        <v>503</v>
      </c>
      <c r="HQ851" t="s">
        <v>503</v>
      </c>
      <c r="IK851">
        <v>0</v>
      </c>
    </row>
    <row r="852" spans="1:255" x14ac:dyDescent="0.2">
      <c r="A852" s="2">
        <v>17</v>
      </c>
      <c r="B852" s="2">
        <v>1</v>
      </c>
      <c r="C852" s="2">
        <f>ROW(SmtRes!A1408)</f>
        <v>1408</v>
      </c>
      <c r="D852" s="2">
        <f>ROW(EtalonRes!A1287)</f>
        <v>1287</v>
      </c>
      <c r="E852" s="2" t="s">
        <v>873</v>
      </c>
      <c r="F852" s="2" t="s">
        <v>874</v>
      </c>
      <c r="G852" s="2" t="s">
        <v>875</v>
      </c>
      <c r="H852" s="2" t="s">
        <v>744</v>
      </c>
      <c r="I852" s="2">
        <f>ROUND(22.68/100,7)</f>
        <v>0.2268</v>
      </c>
      <c r="J852" s="2">
        <v>0</v>
      </c>
      <c r="K852" s="2">
        <f>ROUND(22.68/100,7)</f>
        <v>0.2268</v>
      </c>
      <c r="L852" s="2"/>
      <c r="M852" s="2"/>
      <c r="N852" s="2"/>
      <c r="O852" s="2">
        <f>ROUND(CP852,2)</f>
        <v>9927.3799999999992</v>
      </c>
      <c r="P852" s="2">
        <f>ROUND(CQ852*I852,2)</f>
        <v>9320.59</v>
      </c>
      <c r="Q852" s="2">
        <f>ROUND(CR852*I852,2)</f>
        <v>197.43</v>
      </c>
      <c r="R852" s="2">
        <f>ROUND(CS852*I852,2)</f>
        <v>19.940000000000001</v>
      </c>
      <c r="S852" s="2">
        <f>ROUND(CT852*I852,2)</f>
        <v>409.36</v>
      </c>
      <c r="T852" s="2">
        <f>ROUND(CU852*I852,2)</f>
        <v>0</v>
      </c>
      <c r="U852" s="2">
        <f t="shared" si="524"/>
        <v>46.20321972</v>
      </c>
      <c r="V852" s="2">
        <f t="shared" si="525"/>
        <v>1.4768932500000003</v>
      </c>
      <c r="W852" s="2">
        <f>ROUND(CX852*I852,2)</f>
        <v>0</v>
      </c>
      <c r="X852" s="2">
        <f>ROUND(CY852,2)</f>
        <v>417.28</v>
      </c>
      <c r="Y852" s="2">
        <f>ROUND(CZ852,2)</f>
        <v>200.7</v>
      </c>
      <c r="Z852" s="2"/>
      <c r="AA852" s="2">
        <v>53551706</v>
      </c>
      <c r="AB852" s="2">
        <f t="shared" si="526"/>
        <v>43771.519999999997</v>
      </c>
      <c r="AC852" s="2">
        <f t="shared" si="542"/>
        <v>41096.07</v>
      </c>
      <c r="AD852" s="2">
        <f>ROUND(((((ET852*ROUND((1.25*1.15),7)))-((EU852*ROUND((1.25*1.15),7))))+AE852),2)</f>
        <v>870.52</v>
      </c>
      <c r="AE852" s="2">
        <f>ROUND(((EU852*ROUND((1.25*1.15),7))),2)</f>
        <v>87.92</v>
      </c>
      <c r="AF852" s="2">
        <f>ROUND(((EV852*ROUND((1.15*1.15),7))),2)</f>
        <v>1804.93</v>
      </c>
      <c r="AG852" s="2">
        <f t="shared" si="527"/>
        <v>0</v>
      </c>
      <c r="AH852" s="2">
        <f>((EW852*ROUND((1.15*1.15),7)))</f>
        <v>203.71789999999999</v>
      </c>
      <c r="AI852" s="2">
        <f>((EX852*ROUND((1.25*1.15),7)))</f>
        <v>6.5118750000000007</v>
      </c>
      <c r="AJ852" s="2">
        <f t="shared" si="528"/>
        <v>0</v>
      </c>
      <c r="AK852" s="2">
        <v>43066.44</v>
      </c>
      <c r="AL852" s="2">
        <v>41096.07</v>
      </c>
      <c r="AM852" s="2">
        <v>605.58000000000004</v>
      </c>
      <c r="AN852" s="2">
        <v>61.16</v>
      </c>
      <c r="AO852" s="2">
        <v>1364.79</v>
      </c>
      <c r="AP852" s="2">
        <v>0</v>
      </c>
      <c r="AQ852" s="2">
        <v>154.04</v>
      </c>
      <c r="AR852" s="2">
        <v>4.53</v>
      </c>
      <c r="AS852" s="2">
        <v>0</v>
      </c>
      <c r="AT852" s="2">
        <v>97.2</v>
      </c>
      <c r="AU852" s="2">
        <v>46.75</v>
      </c>
      <c r="AV852" s="2">
        <v>1</v>
      </c>
      <c r="AW852" s="2">
        <v>1</v>
      </c>
      <c r="AX852" s="2"/>
      <c r="AY852" s="2"/>
      <c r="AZ852" s="2">
        <v>1</v>
      </c>
      <c r="BA852" s="2">
        <v>1</v>
      </c>
      <c r="BB852" s="2">
        <v>1</v>
      </c>
      <c r="BC852" s="2">
        <v>1</v>
      </c>
      <c r="BD852" s="2" t="s">
        <v>3</v>
      </c>
      <c r="BE852" s="2" t="s">
        <v>3</v>
      </c>
      <c r="BF852" s="2" t="s">
        <v>3</v>
      </c>
      <c r="BG852" s="2" t="s">
        <v>3</v>
      </c>
      <c r="BH852" s="2">
        <v>0</v>
      </c>
      <c r="BI852" s="2">
        <v>1</v>
      </c>
      <c r="BJ852" s="2" t="s">
        <v>876</v>
      </c>
      <c r="BK852" s="2"/>
      <c r="BL852" s="2"/>
      <c r="BM852" s="2">
        <v>10001</v>
      </c>
      <c r="BN852" s="2">
        <v>0</v>
      </c>
      <c r="BO852" s="2" t="s">
        <v>3</v>
      </c>
      <c r="BP852" s="2">
        <v>0</v>
      </c>
      <c r="BQ852" s="2">
        <v>2</v>
      </c>
      <c r="BR852" s="2">
        <v>0</v>
      </c>
      <c r="BS852" s="2">
        <v>1</v>
      </c>
      <c r="BT852" s="2">
        <v>1</v>
      </c>
      <c r="BU852" s="2">
        <v>1</v>
      </c>
      <c r="BV852" s="2">
        <v>1</v>
      </c>
      <c r="BW852" s="2">
        <v>1</v>
      </c>
      <c r="BX852" s="2">
        <v>1</v>
      </c>
      <c r="BY852" s="2" t="s">
        <v>3</v>
      </c>
      <c r="BZ852" s="2">
        <v>108</v>
      </c>
      <c r="CA852" s="2">
        <v>55</v>
      </c>
      <c r="CB852" s="2" t="s">
        <v>3</v>
      </c>
      <c r="CC852" s="2"/>
      <c r="CD852" s="2"/>
      <c r="CE852" s="2">
        <v>0</v>
      </c>
      <c r="CF852" s="2">
        <v>0</v>
      </c>
      <c r="CG852" s="2">
        <v>0</v>
      </c>
      <c r="CH852" s="2"/>
      <c r="CI852" s="2"/>
      <c r="CJ852" s="2"/>
      <c r="CK852" s="2"/>
      <c r="CL852" s="2"/>
      <c r="CM852" s="2">
        <v>0</v>
      </c>
      <c r="CN852" s="2" t="s">
        <v>2151</v>
      </c>
      <c r="CO852" s="2">
        <v>0</v>
      </c>
      <c r="CP852" s="2">
        <f t="shared" si="529"/>
        <v>9927.380000000001</v>
      </c>
      <c r="CQ852" s="2">
        <f t="shared" si="530"/>
        <v>41096.07</v>
      </c>
      <c r="CR852" s="2">
        <f t="shared" si="531"/>
        <v>870.52</v>
      </c>
      <c r="CS852" s="2">
        <f t="shared" si="532"/>
        <v>87.92</v>
      </c>
      <c r="CT852" s="2">
        <f t="shared" si="533"/>
        <v>1804.93</v>
      </c>
      <c r="CU852" s="2">
        <f t="shared" si="534"/>
        <v>0</v>
      </c>
      <c r="CV852" s="2">
        <f t="shared" si="535"/>
        <v>203.71789999999999</v>
      </c>
      <c r="CW852" s="2">
        <f t="shared" si="536"/>
        <v>6.5118750000000007</v>
      </c>
      <c r="CX852" s="2">
        <f t="shared" si="537"/>
        <v>0</v>
      </c>
      <c r="CY852" s="2">
        <f t="shared" si="538"/>
        <v>417.27960000000002</v>
      </c>
      <c r="CZ852" s="2">
        <f t="shared" si="539"/>
        <v>200.69775000000001</v>
      </c>
      <c r="DA852" s="2"/>
      <c r="DB852" s="2"/>
      <c r="DC852" s="2" t="s">
        <v>3</v>
      </c>
      <c r="DD852" s="2" t="s">
        <v>3</v>
      </c>
      <c r="DE852" s="2" t="s">
        <v>61</v>
      </c>
      <c r="DF852" s="2" t="s">
        <v>61</v>
      </c>
      <c r="DG852" s="2" t="s">
        <v>62</v>
      </c>
      <c r="DH852" s="2" t="s">
        <v>3</v>
      </c>
      <c r="DI852" s="2" t="s">
        <v>62</v>
      </c>
      <c r="DJ852" s="2" t="s">
        <v>61</v>
      </c>
      <c r="DK852" s="2" t="s">
        <v>3</v>
      </c>
      <c r="DL852" s="2" t="s">
        <v>86</v>
      </c>
      <c r="DM852" s="2" t="s">
        <v>63</v>
      </c>
      <c r="DN852" s="2">
        <v>0</v>
      </c>
      <c r="DO852" s="2">
        <v>0</v>
      </c>
      <c r="DP852" s="2">
        <v>1</v>
      </c>
      <c r="DQ852" s="2">
        <v>1</v>
      </c>
      <c r="DR852" s="2"/>
      <c r="DS852" s="2"/>
      <c r="DT852" s="2"/>
      <c r="DU852" s="2">
        <v>1013</v>
      </c>
      <c r="DV852" s="2" t="s">
        <v>744</v>
      </c>
      <c r="DW852" s="2" t="s">
        <v>744</v>
      </c>
      <c r="DX852" s="2">
        <v>1</v>
      </c>
      <c r="DY852" s="2"/>
      <c r="DZ852" s="2" t="s">
        <v>3</v>
      </c>
      <c r="EA852" s="2" t="s">
        <v>3</v>
      </c>
      <c r="EB852" s="2" t="s">
        <v>3</v>
      </c>
      <c r="EC852" s="2" t="s">
        <v>3</v>
      </c>
      <c r="ED852" s="2"/>
      <c r="EE852" s="2">
        <v>53551115</v>
      </c>
      <c r="EF852" s="2">
        <v>2</v>
      </c>
      <c r="EG852" s="2" t="s">
        <v>38</v>
      </c>
      <c r="EH852" s="2">
        <v>10</v>
      </c>
      <c r="EI852" s="2" t="s">
        <v>503</v>
      </c>
      <c r="EJ852" s="2">
        <v>1</v>
      </c>
      <c r="EK852" s="2">
        <v>10001</v>
      </c>
      <c r="EL852" s="2" t="s">
        <v>503</v>
      </c>
      <c r="EM852" s="2" t="s">
        <v>504</v>
      </c>
      <c r="EN852" s="2"/>
      <c r="EO852" s="2" t="s">
        <v>67</v>
      </c>
      <c r="EP852" s="2"/>
      <c r="EQ852" s="2">
        <v>131072</v>
      </c>
      <c r="ER852" s="2">
        <v>43066.44</v>
      </c>
      <c r="ES852" s="2">
        <v>41096.07</v>
      </c>
      <c r="ET852" s="2">
        <v>605.58000000000004</v>
      </c>
      <c r="EU852" s="2">
        <v>61.16</v>
      </c>
      <c r="EV852" s="2">
        <v>1364.79</v>
      </c>
      <c r="EW852" s="2">
        <v>154.04</v>
      </c>
      <c r="EX852" s="2">
        <v>4.53</v>
      </c>
      <c r="EY852" s="2">
        <v>0</v>
      </c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>
        <v>0</v>
      </c>
      <c r="FR852" s="2">
        <f>ROUND(IF(AND(BH852=3,BI852=3),P852,0),2)</f>
        <v>0</v>
      </c>
      <c r="FS852" s="2">
        <v>0</v>
      </c>
      <c r="FT852" s="2"/>
      <c r="FU852" s="2"/>
      <c r="FV852" s="2"/>
      <c r="FW852" s="2"/>
      <c r="FX852" s="2">
        <v>97.2</v>
      </c>
      <c r="FY852" s="2">
        <v>46.75</v>
      </c>
      <c r="FZ852" s="2"/>
      <c r="GA852" s="2" t="s">
        <v>3</v>
      </c>
      <c r="GB852" s="2"/>
      <c r="GC852" s="2"/>
      <c r="GD852" s="2">
        <v>1</v>
      </c>
      <c r="GE852" s="2"/>
      <c r="GF852" s="2">
        <v>1359633735</v>
      </c>
      <c r="GG852" s="2">
        <v>2</v>
      </c>
      <c r="GH852" s="2">
        <v>1</v>
      </c>
      <c r="GI852" s="2">
        <v>-2</v>
      </c>
      <c r="GJ852" s="2">
        <v>0</v>
      </c>
      <c r="GK852" s="2">
        <v>0</v>
      </c>
      <c r="GL852" s="2">
        <f>ROUND(IF(AND(BH852=3,BI852=3,FS852&lt;&gt;0),P852,0),2)</f>
        <v>0</v>
      </c>
      <c r="GM852" s="2">
        <f>ROUND(O852+X852+Y852,2)+GX852</f>
        <v>10545.36</v>
      </c>
      <c r="GN852" s="2">
        <f>IF(OR(BI852=0,BI852=1),ROUND(O852+X852+Y852,2),0)</f>
        <v>10545.36</v>
      </c>
      <c r="GO852" s="2">
        <f>IF(BI852=2,ROUND(O852+X852+Y852,2),0)</f>
        <v>0</v>
      </c>
      <c r="GP852" s="2">
        <f>IF(BI852=4,ROUND(O852+X852+Y852,2)+GX852,0)</f>
        <v>0</v>
      </c>
      <c r="GQ852" s="2"/>
      <c r="GR852" s="2">
        <v>0</v>
      </c>
      <c r="GS852" s="2">
        <v>0</v>
      </c>
      <c r="GT852" s="2">
        <v>0</v>
      </c>
      <c r="GU852" s="2" t="s">
        <v>3</v>
      </c>
      <c r="GV852" s="2">
        <f t="shared" si="540"/>
        <v>0</v>
      </c>
      <c r="GW852" s="2">
        <v>1</v>
      </c>
      <c r="GX852" s="2">
        <f>ROUND(HC852*I852,2)</f>
        <v>0</v>
      </c>
      <c r="GY852" s="2"/>
      <c r="GZ852" s="2"/>
      <c r="HA852" s="2">
        <v>0</v>
      </c>
      <c r="HB852" s="2">
        <v>0</v>
      </c>
      <c r="HC852" s="2">
        <f t="shared" si="541"/>
        <v>0</v>
      </c>
      <c r="HD852" s="2"/>
      <c r="HE852" s="2" t="s">
        <v>3</v>
      </c>
      <c r="HF852" s="2" t="s">
        <v>3</v>
      </c>
      <c r="HG852" s="2"/>
      <c r="HH852" s="2"/>
      <c r="HI852" s="2"/>
      <c r="HJ852" s="2"/>
      <c r="HK852" s="2"/>
      <c r="HL852" s="2"/>
      <c r="HM852" s="2" t="s">
        <v>3</v>
      </c>
      <c r="HN852" s="2" t="s">
        <v>505</v>
      </c>
      <c r="HO852" s="2" t="s">
        <v>506</v>
      </c>
      <c r="HP852" s="2" t="s">
        <v>503</v>
      </c>
      <c r="HQ852" s="2" t="s">
        <v>503</v>
      </c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>
        <v>0</v>
      </c>
      <c r="IL852" s="2"/>
      <c r="IM852" s="2"/>
      <c r="IN852" s="2"/>
      <c r="IO852" s="2"/>
      <c r="IP852" s="2"/>
      <c r="IQ852" s="2"/>
      <c r="IR852" s="2"/>
      <c r="IS852" s="2"/>
      <c r="IT852" s="2"/>
      <c r="IU852" s="2"/>
    </row>
    <row r="853" spans="1:255" x14ac:dyDescent="0.2">
      <c r="A853">
        <v>17</v>
      </c>
      <c r="B853">
        <v>1</v>
      </c>
      <c r="C853">
        <f>ROW(SmtRes!A1420)</f>
        <v>1420</v>
      </c>
      <c r="D853">
        <f>ROW(EtalonRes!A1298)</f>
        <v>1298</v>
      </c>
      <c r="E853" t="s">
        <v>873</v>
      </c>
      <c r="F853" t="s">
        <v>874</v>
      </c>
      <c r="G853" t="s">
        <v>875</v>
      </c>
      <c r="H853" t="s">
        <v>744</v>
      </c>
      <c r="I853">
        <f>ROUND(22.68/100,7)</f>
        <v>0.2268</v>
      </c>
      <c r="J853">
        <v>0</v>
      </c>
      <c r="K853">
        <f>ROUND(22.68/100,7)</f>
        <v>0.2268</v>
      </c>
      <c r="O853">
        <f>ROUND(CP853,0)</f>
        <v>98251</v>
      </c>
      <c r="P853">
        <f>ROUND(CQ853*I853,0)</f>
        <v>81276</v>
      </c>
      <c r="Q853">
        <f>ROUND(CR853*I853,0)</f>
        <v>2549</v>
      </c>
      <c r="R853">
        <f>ROUND(CS853*I853,0)</f>
        <v>703</v>
      </c>
      <c r="S853">
        <f>ROUND(CT853*I853,0)</f>
        <v>14426</v>
      </c>
      <c r="T853">
        <f>ROUND(CU853*I853,0)</f>
        <v>0</v>
      </c>
      <c r="U853">
        <f t="shared" si="524"/>
        <v>46.20321972</v>
      </c>
      <c r="V853">
        <f t="shared" si="525"/>
        <v>1.4768932500000003</v>
      </c>
      <c r="W853">
        <f>ROUND(CX853*I853,0)</f>
        <v>0</v>
      </c>
      <c r="X853">
        <f>ROUND(CY853,0)</f>
        <v>14705</v>
      </c>
      <c r="Y853">
        <f>ROUND(CZ853,0)</f>
        <v>7073</v>
      </c>
      <c r="AA853">
        <v>53551707</v>
      </c>
      <c r="AB853">
        <f t="shared" si="526"/>
        <v>43771.519999999997</v>
      </c>
      <c r="AC853">
        <f t="shared" si="542"/>
        <v>41096.07</v>
      </c>
      <c r="AD853">
        <f>ROUND(((((ET853*ROUND((1.25*1.15),7)))-((EU853*ROUND((1.25*1.15),7))))+AE853),2)</f>
        <v>870.52</v>
      </c>
      <c r="AE853">
        <f>ROUND(((EU853*ROUND((1.25*1.15),7))),2)</f>
        <v>87.92</v>
      </c>
      <c r="AF853">
        <f>ROUND(((EV853*ROUND((1.15*1.15),7))),2)</f>
        <v>1804.93</v>
      </c>
      <c r="AG853">
        <f t="shared" si="527"/>
        <v>0</v>
      </c>
      <c r="AH853">
        <f>((EW853*ROUND((1.15*1.15),7)))</f>
        <v>203.71789999999999</v>
      </c>
      <c r="AI853">
        <f>((EX853*ROUND((1.25*1.15),7)))</f>
        <v>6.5118750000000007</v>
      </c>
      <c r="AJ853">
        <f t="shared" si="528"/>
        <v>0</v>
      </c>
      <c r="AK853">
        <v>43066.44</v>
      </c>
      <c r="AL853">
        <v>41096.07</v>
      </c>
      <c r="AM853">
        <v>605.58000000000004</v>
      </c>
      <c r="AN853">
        <v>61.16</v>
      </c>
      <c r="AO853">
        <v>1364.79</v>
      </c>
      <c r="AP853">
        <v>0</v>
      </c>
      <c r="AQ853">
        <v>154.04</v>
      </c>
      <c r="AR853">
        <v>4.53</v>
      </c>
      <c r="AS853">
        <v>0</v>
      </c>
      <c r="AT853">
        <v>97.2</v>
      </c>
      <c r="AU853">
        <v>46.75</v>
      </c>
      <c r="AV853">
        <v>1</v>
      </c>
      <c r="AW853">
        <v>1</v>
      </c>
      <c r="AZ853">
        <v>1</v>
      </c>
      <c r="BA853">
        <v>35.24</v>
      </c>
      <c r="BB853">
        <v>12.91</v>
      </c>
      <c r="BC853">
        <v>8.7200000000000006</v>
      </c>
      <c r="BD853" t="s">
        <v>3</v>
      </c>
      <c r="BE853" t="s">
        <v>3</v>
      </c>
      <c r="BF853" t="s">
        <v>3</v>
      </c>
      <c r="BG853" t="s">
        <v>3</v>
      </c>
      <c r="BH853">
        <v>0</v>
      </c>
      <c r="BI853">
        <v>1</v>
      </c>
      <c r="BJ853" t="s">
        <v>876</v>
      </c>
      <c r="BM853">
        <v>10001</v>
      </c>
      <c r="BN853">
        <v>0</v>
      </c>
      <c r="BO853" t="s">
        <v>874</v>
      </c>
      <c r="BP853">
        <v>1</v>
      </c>
      <c r="BQ853">
        <v>2</v>
      </c>
      <c r="BR853">
        <v>0</v>
      </c>
      <c r="BS853">
        <v>35.24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3</v>
      </c>
      <c r="BZ853">
        <v>108</v>
      </c>
      <c r="CA853">
        <v>55</v>
      </c>
      <c r="CB853" t="s">
        <v>3</v>
      </c>
      <c r="CE853">
        <v>0</v>
      </c>
      <c r="CF853">
        <v>0</v>
      </c>
      <c r="CG853">
        <v>0</v>
      </c>
      <c r="CM853">
        <v>0</v>
      </c>
      <c r="CN853" t="s">
        <v>2151</v>
      </c>
      <c r="CO853">
        <v>0</v>
      </c>
      <c r="CP853">
        <f t="shared" si="529"/>
        <v>98251</v>
      </c>
      <c r="CQ853">
        <f t="shared" si="530"/>
        <v>358357.7304</v>
      </c>
      <c r="CR853">
        <f t="shared" si="531"/>
        <v>11238.413199999999</v>
      </c>
      <c r="CS853">
        <f t="shared" si="532"/>
        <v>3098.3008000000004</v>
      </c>
      <c r="CT853">
        <f t="shared" si="533"/>
        <v>63605.733200000002</v>
      </c>
      <c r="CU853">
        <f t="shared" si="534"/>
        <v>0</v>
      </c>
      <c r="CV853">
        <f t="shared" si="535"/>
        <v>203.71789999999999</v>
      </c>
      <c r="CW853">
        <f t="shared" si="536"/>
        <v>6.5118750000000007</v>
      </c>
      <c r="CX853">
        <f t="shared" si="537"/>
        <v>0</v>
      </c>
      <c r="CY853">
        <f t="shared" si="538"/>
        <v>14705.388000000001</v>
      </c>
      <c r="CZ853">
        <f t="shared" si="539"/>
        <v>7072.8074999999999</v>
      </c>
      <c r="DC853" t="s">
        <v>3</v>
      </c>
      <c r="DD853" t="s">
        <v>3</v>
      </c>
      <c r="DE853" t="s">
        <v>61</v>
      </c>
      <c r="DF853" t="s">
        <v>61</v>
      </c>
      <c r="DG853" t="s">
        <v>62</v>
      </c>
      <c r="DH853" t="s">
        <v>3</v>
      </c>
      <c r="DI853" t="s">
        <v>62</v>
      </c>
      <c r="DJ853" t="s">
        <v>61</v>
      </c>
      <c r="DK853" t="s">
        <v>3</v>
      </c>
      <c r="DL853" t="s">
        <v>86</v>
      </c>
      <c r="DM853" t="s">
        <v>63</v>
      </c>
      <c r="DN853">
        <v>0</v>
      </c>
      <c r="DO853">
        <v>0</v>
      </c>
      <c r="DP853">
        <v>1</v>
      </c>
      <c r="DQ853">
        <v>1</v>
      </c>
      <c r="DU853">
        <v>1013</v>
      </c>
      <c r="DV853" t="s">
        <v>744</v>
      </c>
      <c r="DW853" t="s">
        <v>744</v>
      </c>
      <c r="DX853">
        <v>1</v>
      </c>
      <c r="DZ853" t="s">
        <v>3</v>
      </c>
      <c r="EA853" t="s">
        <v>3</v>
      </c>
      <c r="EB853" t="s">
        <v>3</v>
      </c>
      <c r="EC853" t="s">
        <v>3</v>
      </c>
      <c r="EE853">
        <v>53551115</v>
      </c>
      <c r="EF853">
        <v>2</v>
      </c>
      <c r="EG853" t="s">
        <v>38</v>
      </c>
      <c r="EH853">
        <v>10</v>
      </c>
      <c r="EI853" t="s">
        <v>503</v>
      </c>
      <c r="EJ853">
        <v>1</v>
      </c>
      <c r="EK853">
        <v>10001</v>
      </c>
      <c r="EL853" t="s">
        <v>503</v>
      </c>
      <c r="EM853" t="s">
        <v>504</v>
      </c>
      <c r="EO853" t="s">
        <v>67</v>
      </c>
      <c r="EQ853">
        <v>131072</v>
      </c>
      <c r="ER853">
        <v>43066.44</v>
      </c>
      <c r="ES853">
        <v>41096.07</v>
      </c>
      <c r="ET853">
        <v>605.58000000000004</v>
      </c>
      <c r="EU853">
        <v>61.16</v>
      </c>
      <c r="EV853">
        <v>1364.79</v>
      </c>
      <c r="EW853">
        <v>154.04</v>
      </c>
      <c r="EX853">
        <v>4.53</v>
      </c>
      <c r="EY853">
        <v>0</v>
      </c>
      <c r="FQ853">
        <v>0</v>
      </c>
      <c r="FR853">
        <f>ROUND(IF(AND(BH853=3,BI853=3),P853,0),0)</f>
        <v>0</v>
      </c>
      <c r="FS853">
        <v>0</v>
      </c>
      <c r="FX853">
        <v>97.2</v>
      </c>
      <c r="FY853">
        <v>46.75</v>
      </c>
      <c r="GA853" t="s">
        <v>3</v>
      </c>
      <c r="GD853">
        <v>1</v>
      </c>
      <c r="GF853">
        <v>1359633735</v>
      </c>
      <c r="GG853">
        <v>2</v>
      </c>
      <c r="GH853">
        <v>1</v>
      </c>
      <c r="GI853">
        <v>2</v>
      </c>
      <c r="GJ853">
        <v>0</v>
      </c>
      <c r="GK853">
        <v>0</v>
      </c>
      <c r="GL853">
        <f>ROUND(IF(AND(BH853=3,BI853=3,FS853&lt;&gt;0),P853,0),0)</f>
        <v>0</v>
      </c>
      <c r="GM853">
        <f>ROUND(O853+X853+Y853,0)+GX853</f>
        <v>120029</v>
      </c>
      <c r="GN853">
        <f>IF(OR(BI853=0,BI853=1),ROUND(O853+X853+Y853,0),0)</f>
        <v>120029</v>
      </c>
      <c r="GO853">
        <f>IF(BI853=2,ROUND(O853+X853+Y853,0),0)</f>
        <v>0</v>
      </c>
      <c r="GP853">
        <f>IF(BI853=4,ROUND(O853+X853+Y853,0)+GX853,0)</f>
        <v>0</v>
      </c>
      <c r="GR853">
        <v>0</v>
      </c>
      <c r="GS853">
        <v>3</v>
      </c>
      <c r="GT853">
        <v>0</v>
      </c>
      <c r="GU853" t="s">
        <v>3</v>
      </c>
      <c r="GV853">
        <f t="shared" si="540"/>
        <v>0</v>
      </c>
      <c r="GW853">
        <v>1</v>
      </c>
      <c r="GX853">
        <f>ROUND(HC853*I853,0)</f>
        <v>0</v>
      </c>
      <c r="HA853">
        <v>0</v>
      </c>
      <c r="HB853">
        <v>0</v>
      </c>
      <c r="HC853">
        <f t="shared" si="541"/>
        <v>0</v>
      </c>
      <c r="HE853" t="s">
        <v>3</v>
      </c>
      <c r="HF853" t="s">
        <v>3</v>
      </c>
      <c r="HM853" t="s">
        <v>3</v>
      </c>
      <c r="HN853" t="s">
        <v>505</v>
      </c>
      <c r="HO853" t="s">
        <v>506</v>
      </c>
      <c r="HP853" t="s">
        <v>503</v>
      </c>
      <c r="HQ853" t="s">
        <v>503</v>
      </c>
      <c r="IK853">
        <v>0</v>
      </c>
    </row>
    <row r="854" spans="1:255" x14ac:dyDescent="0.2">
      <c r="A854" s="2">
        <v>18</v>
      </c>
      <c r="B854" s="2">
        <v>1</v>
      </c>
      <c r="C854" s="2">
        <v>1406</v>
      </c>
      <c r="D854" s="2"/>
      <c r="E854" s="2" t="s">
        <v>877</v>
      </c>
      <c r="F854" s="2" t="s">
        <v>878</v>
      </c>
      <c r="G854" s="2" t="s">
        <v>879</v>
      </c>
      <c r="H854" s="2" t="s">
        <v>128</v>
      </c>
      <c r="I854" s="2">
        <f>I852*J854</f>
        <v>22.68</v>
      </c>
      <c r="J854" s="2">
        <v>100</v>
      </c>
      <c r="K854" s="2">
        <v>100</v>
      </c>
      <c r="L854" s="2"/>
      <c r="M854" s="2"/>
      <c r="N854" s="2"/>
      <c r="O854" s="2">
        <f>ROUND(CP854,2)</f>
        <v>43187.26</v>
      </c>
      <c r="P854" s="2">
        <f>ROUND(CQ854*I854,2)</f>
        <v>43187.26</v>
      </c>
      <c r="Q854" s="2">
        <f>ROUND(CR854*I854,2)</f>
        <v>0</v>
      </c>
      <c r="R854" s="2">
        <f>ROUND(CS854*I854,2)</f>
        <v>0</v>
      </c>
      <c r="S854" s="2">
        <f>ROUND(CT854*I854,2)</f>
        <v>0</v>
      </c>
      <c r="T854" s="2">
        <f>ROUND(CU854*I854,2)</f>
        <v>0</v>
      </c>
      <c r="U854" s="2">
        <f t="shared" si="524"/>
        <v>0</v>
      </c>
      <c r="V854" s="2">
        <f t="shared" si="525"/>
        <v>0</v>
      </c>
      <c r="W854" s="2">
        <f>ROUND(CX854*I854,2)</f>
        <v>25.86</v>
      </c>
      <c r="X854" s="2">
        <f>ROUND(CY854,2)</f>
        <v>0</v>
      </c>
      <c r="Y854" s="2">
        <f>ROUND(CZ854,2)</f>
        <v>0</v>
      </c>
      <c r="Z854" s="2"/>
      <c r="AA854" s="2">
        <v>53551706</v>
      </c>
      <c r="AB854" s="2">
        <f t="shared" si="526"/>
        <v>1904.2</v>
      </c>
      <c r="AC854" s="2">
        <f t="shared" si="542"/>
        <v>1904.2</v>
      </c>
      <c r="AD854" s="2">
        <f>ROUND((((ET854)-(EU854))+AE854),2)</f>
        <v>0</v>
      </c>
      <c r="AE854" s="2">
        <f t="shared" ref="AE854:AF857" si="545">ROUND((EU854),2)</f>
        <v>0</v>
      </c>
      <c r="AF854" s="2">
        <f t="shared" si="545"/>
        <v>0</v>
      </c>
      <c r="AG854" s="2">
        <f t="shared" si="527"/>
        <v>0</v>
      </c>
      <c r="AH854" s="2">
        <f t="shared" ref="AH854:AI857" si="546">(EW854)</f>
        <v>0</v>
      </c>
      <c r="AI854" s="2">
        <f t="shared" si="546"/>
        <v>0</v>
      </c>
      <c r="AJ854" s="2">
        <f t="shared" si="528"/>
        <v>1.1399999999999999</v>
      </c>
      <c r="AK854" s="2">
        <v>1904.2</v>
      </c>
      <c r="AL854" s="2">
        <v>1904.2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1.1399999999999999</v>
      </c>
      <c r="AT854" s="2">
        <v>108</v>
      </c>
      <c r="AU854" s="2">
        <v>55</v>
      </c>
      <c r="AV854" s="2">
        <v>1</v>
      </c>
      <c r="AW854" s="2">
        <v>1</v>
      </c>
      <c r="AX854" s="2"/>
      <c r="AY854" s="2"/>
      <c r="AZ854" s="2">
        <v>1</v>
      </c>
      <c r="BA854" s="2">
        <v>1</v>
      </c>
      <c r="BB854" s="2">
        <v>1</v>
      </c>
      <c r="BC854" s="2">
        <v>1</v>
      </c>
      <c r="BD854" s="2" t="s">
        <v>3</v>
      </c>
      <c r="BE854" s="2" t="s">
        <v>3</v>
      </c>
      <c r="BF854" s="2" t="s">
        <v>3</v>
      </c>
      <c r="BG854" s="2" t="s">
        <v>3</v>
      </c>
      <c r="BH854" s="2">
        <v>3</v>
      </c>
      <c r="BI854" s="2">
        <v>1</v>
      </c>
      <c r="BJ854" s="2" t="s">
        <v>880</v>
      </c>
      <c r="BK854" s="2"/>
      <c r="BL854" s="2"/>
      <c r="BM854" s="2">
        <v>10001</v>
      </c>
      <c r="BN854" s="2">
        <v>0</v>
      </c>
      <c r="BO854" s="2" t="s">
        <v>3</v>
      </c>
      <c r="BP854" s="2">
        <v>0</v>
      </c>
      <c r="BQ854" s="2">
        <v>2</v>
      </c>
      <c r="BR854" s="2">
        <v>0</v>
      </c>
      <c r="BS854" s="2">
        <v>1</v>
      </c>
      <c r="BT854" s="2">
        <v>1</v>
      </c>
      <c r="BU854" s="2">
        <v>1</v>
      </c>
      <c r="BV854" s="2">
        <v>1</v>
      </c>
      <c r="BW854" s="2">
        <v>1</v>
      </c>
      <c r="BX854" s="2">
        <v>1</v>
      </c>
      <c r="BY854" s="2" t="s">
        <v>3</v>
      </c>
      <c r="BZ854" s="2">
        <v>108</v>
      </c>
      <c r="CA854" s="2">
        <v>55</v>
      </c>
      <c r="CB854" s="2" t="s">
        <v>3</v>
      </c>
      <c r="CC854" s="2"/>
      <c r="CD854" s="2"/>
      <c r="CE854" s="2">
        <v>0</v>
      </c>
      <c r="CF854" s="2">
        <v>0</v>
      </c>
      <c r="CG854" s="2">
        <v>0</v>
      </c>
      <c r="CH854" s="2"/>
      <c r="CI854" s="2"/>
      <c r="CJ854" s="2"/>
      <c r="CK854" s="2"/>
      <c r="CL854" s="2"/>
      <c r="CM854" s="2">
        <v>0</v>
      </c>
      <c r="CN854" s="2" t="s">
        <v>3</v>
      </c>
      <c r="CO854" s="2">
        <v>0</v>
      </c>
      <c r="CP854" s="2">
        <f t="shared" si="529"/>
        <v>43187.26</v>
      </c>
      <c r="CQ854" s="2">
        <f t="shared" si="530"/>
        <v>1904.2</v>
      </c>
      <c r="CR854" s="2">
        <f t="shared" si="531"/>
        <v>0</v>
      </c>
      <c r="CS854" s="2">
        <f t="shared" si="532"/>
        <v>0</v>
      </c>
      <c r="CT854" s="2">
        <f t="shared" si="533"/>
        <v>0</v>
      </c>
      <c r="CU854" s="2">
        <f t="shared" si="534"/>
        <v>0</v>
      </c>
      <c r="CV854" s="2">
        <f t="shared" si="535"/>
        <v>0</v>
      </c>
      <c r="CW854" s="2">
        <f t="shared" si="536"/>
        <v>0</v>
      </c>
      <c r="CX854" s="2">
        <f t="shared" si="537"/>
        <v>1.1399999999999999</v>
      </c>
      <c r="CY854" s="2">
        <f t="shared" si="538"/>
        <v>0</v>
      </c>
      <c r="CZ854" s="2">
        <f t="shared" si="539"/>
        <v>0</v>
      </c>
      <c r="DA854" s="2"/>
      <c r="DB854" s="2"/>
      <c r="DC854" s="2" t="s">
        <v>3</v>
      </c>
      <c r="DD854" s="2" t="s">
        <v>3</v>
      </c>
      <c r="DE854" s="2" t="s">
        <v>3</v>
      </c>
      <c r="DF854" s="2" t="s">
        <v>3</v>
      </c>
      <c r="DG854" s="2" t="s">
        <v>3</v>
      </c>
      <c r="DH854" s="2" t="s">
        <v>3</v>
      </c>
      <c r="DI854" s="2" t="s">
        <v>3</v>
      </c>
      <c r="DJ854" s="2" t="s">
        <v>3</v>
      </c>
      <c r="DK854" s="2" t="s">
        <v>3</v>
      </c>
      <c r="DL854" s="2" t="s">
        <v>3</v>
      </c>
      <c r="DM854" s="2" t="s">
        <v>3</v>
      </c>
      <c r="DN854" s="2">
        <v>0</v>
      </c>
      <c r="DO854" s="2">
        <v>0</v>
      </c>
      <c r="DP854" s="2">
        <v>1</v>
      </c>
      <c r="DQ854" s="2">
        <v>1</v>
      </c>
      <c r="DR854" s="2"/>
      <c r="DS854" s="2"/>
      <c r="DT854" s="2"/>
      <c r="DU854" s="2">
        <v>1005</v>
      </c>
      <c r="DV854" s="2" t="s">
        <v>128</v>
      </c>
      <c r="DW854" s="2" t="s">
        <v>128</v>
      </c>
      <c r="DX854" s="2">
        <v>1</v>
      </c>
      <c r="DY854" s="2"/>
      <c r="DZ854" s="2" t="s">
        <v>3</v>
      </c>
      <c r="EA854" s="2" t="s">
        <v>3</v>
      </c>
      <c r="EB854" s="2" t="s">
        <v>3</v>
      </c>
      <c r="EC854" s="2" t="s">
        <v>3</v>
      </c>
      <c r="ED854" s="2"/>
      <c r="EE854" s="2">
        <v>53551115</v>
      </c>
      <c r="EF854" s="2">
        <v>2</v>
      </c>
      <c r="EG854" s="2" t="s">
        <v>38</v>
      </c>
      <c r="EH854" s="2">
        <v>10</v>
      </c>
      <c r="EI854" s="2" t="s">
        <v>503</v>
      </c>
      <c r="EJ854" s="2">
        <v>1</v>
      </c>
      <c r="EK854" s="2">
        <v>10001</v>
      </c>
      <c r="EL854" s="2" t="s">
        <v>503</v>
      </c>
      <c r="EM854" s="2" t="s">
        <v>504</v>
      </c>
      <c r="EN854" s="2"/>
      <c r="EO854" s="2" t="s">
        <v>3</v>
      </c>
      <c r="EP854" s="2"/>
      <c r="EQ854" s="2">
        <v>0</v>
      </c>
      <c r="ER854" s="2">
        <v>1904.2</v>
      </c>
      <c r="ES854" s="2">
        <v>1904.2</v>
      </c>
      <c r="ET854" s="2">
        <v>0</v>
      </c>
      <c r="EU854" s="2">
        <v>0</v>
      </c>
      <c r="EV854" s="2">
        <v>0</v>
      </c>
      <c r="EW854" s="2">
        <v>0</v>
      </c>
      <c r="EX854" s="2">
        <v>0</v>
      </c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>
        <v>0</v>
      </c>
      <c r="FR854" s="2">
        <f>ROUND(IF(AND(BH854=3,BI854=3),P854,0),2)</f>
        <v>0</v>
      </c>
      <c r="FS854" s="2">
        <v>0</v>
      </c>
      <c r="FT854" s="2"/>
      <c r="FU854" s="2"/>
      <c r="FV854" s="2"/>
      <c r="FW854" s="2"/>
      <c r="FX854" s="2">
        <v>108</v>
      </c>
      <c r="FY854" s="2">
        <v>55</v>
      </c>
      <c r="FZ854" s="2"/>
      <c r="GA854" s="2" t="s">
        <v>3</v>
      </c>
      <c r="GB854" s="2"/>
      <c r="GC854" s="2"/>
      <c r="GD854" s="2">
        <v>1</v>
      </c>
      <c r="GE854" s="2"/>
      <c r="GF854" s="2">
        <v>-2128386684</v>
      </c>
      <c r="GG854" s="2">
        <v>2</v>
      </c>
      <c r="GH854" s="2">
        <v>1</v>
      </c>
      <c r="GI854" s="2">
        <v>-2</v>
      </c>
      <c r="GJ854" s="2">
        <v>0</v>
      </c>
      <c r="GK854" s="2">
        <v>0</v>
      </c>
      <c r="GL854" s="2">
        <f>ROUND(IF(AND(BH854=3,BI854=3,FS854&lt;&gt;0),P854,0),2)</f>
        <v>0</v>
      </c>
      <c r="GM854" s="2">
        <f>ROUND(O854+X854+Y854,2)+GX854</f>
        <v>43187.26</v>
      </c>
      <c r="GN854" s="2">
        <f>IF(OR(BI854=0,BI854=1),ROUND(O854+X854+Y854,2),0)</f>
        <v>43187.26</v>
      </c>
      <c r="GO854" s="2">
        <f>IF(BI854=2,ROUND(O854+X854+Y854,2),0)</f>
        <v>0</v>
      </c>
      <c r="GP854" s="2">
        <f>IF(BI854=4,ROUND(O854+X854+Y854,2)+GX854,0)</f>
        <v>0</v>
      </c>
      <c r="GQ854" s="2"/>
      <c r="GR854" s="2">
        <v>0</v>
      </c>
      <c r="GS854" s="2">
        <v>0</v>
      </c>
      <c r="GT854" s="2">
        <v>0</v>
      </c>
      <c r="GU854" s="2" t="s">
        <v>3</v>
      </c>
      <c r="GV854" s="2">
        <f t="shared" si="540"/>
        <v>0</v>
      </c>
      <c r="GW854" s="2">
        <v>1</v>
      </c>
      <c r="GX854" s="2">
        <f>ROUND(HC854*I854,2)</f>
        <v>0</v>
      </c>
      <c r="GY854" s="2"/>
      <c r="GZ854" s="2"/>
      <c r="HA854" s="2">
        <v>0</v>
      </c>
      <c r="HB854" s="2">
        <v>0</v>
      </c>
      <c r="HC854" s="2">
        <f t="shared" si="541"/>
        <v>0</v>
      </c>
      <c r="HD854" s="2"/>
      <c r="HE854" s="2" t="s">
        <v>3</v>
      </c>
      <c r="HF854" s="2" t="s">
        <v>3</v>
      </c>
      <c r="HG854" s="2"/>
      <c r="HH854" s="2"/>
      <c r="HI854" s="2"/>
      <c r="HJ854" s="2"/>
      <c r="HK854" s="2"/>
      <c r="HL854" s="2"/>
      <c r="HM854" s="2" t="s">
        <v>3</v>
      </c>
      <c r="HN854" s="2" t="s">
        <v>505</v>
      </c>
      <c r="HO854" s="2" t="s">
        <v>506</v>
      </c>
      <c r="HP854" s="2" t="s">
        <v>503</v>
      </c>
      <c r="HQ854" s="2" t="s">
        <v>503</v>
      </c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>
        <v>0</v>
      </c>
      <c r="IL854" s="2"/>
      <c r="IM854" s="2"/>
      <c r="IN854" s="2"/>
      <c r="IO854" s="2"/>
      <c r="IP854" s="2"/>
      <c r="IQ854" s="2"/>
      <c r="IR854" s="2"/>
      <c r="IS854" s="2"/>
      <c r="IT854" s="2"/>
      <c r="IU854" s="2"/>
    </row>
    <row r="855" spans="1:255" x14ac:dyDescent="0.2">
      <c r="A855">
        <v>18</v>
      </c>
      <c r="B855">
        <v>1</v>
      </c>
      <c r="C855">
        <v>1418</v>
      </c>
      <c r="E855" t="s">
        <v>877</v>
      </c>
      <c r="F855" t="s">
        <v>878</v>
      </c>
      <c r="G855" t="s">
        <v>879</v>
      </c>
      <c r="H855" t="s">
        <v>128</v>
      </c>
      <c r="I855">
        <f>I853*J855</f>
        <v>22.68</v>
      </c>
      <c r="J855">
        <v>100</v>
      </c>
      <c r="K855">
        <v>100</v>
      </c>
      <c r="O855">
        <f>ROUND(CP855,0)</f>
        <v>164543</v>
      </c>
      <c r="P855">
        <f>ROUND(CQ855*I855,0)</f>
        <v>164543</v>
      </c>
      <c r="Q855">
        <f>ROUND(CR855*I855,0)</f>
        <v>0</v>
      </c>
      <c r="R855">
        <f>ROUND(CS855*I855,0)</f>
        <v>0</v>
      </c>
      <c r="S855">
        <f>ROUND(CT855*I855,0)</f>
        <v>0</v>
      </c>
      <c r="T855">
        <f>ROUND(CU855*I855,0)</f>
        <v>0</v>
      </c>
      <c r="U855">
        <f t="shared" si="524"/>
        <v>0</v>
      </c>
      <c r="V855">
        <f t="shared" si="525"/>
        <v>0</v>
      </c>
      <c r="W855">
        <f>ROUND(CX855*I855,0)</f>
        <v>26</v>
      </c>
      <c r="X855">
        <f>ROUND(CY855,0)</f>
        <v>0</v>
      </c>
      <c r="Y855">
        <f>ROUND(CZ855,0)</f>
        <v>0</v>
      </c>
      <c r="AA855">
        <v>53551707</v>
      </c>
      <c r="AB855">
        <f t="shared" si="526"/>
        <v>1904.2</v>
      </c>
      <c r="AC855">
        <f t="shared" si="542"/>
        <v>1904.2</v>
      </c>
      <c r="AD855">
        <f>ROUND((((ET855)-(EU855))+AE855),2)</f>
        <v>0</v>
      </c>
      <c r="AE855">
        <f t="shared" si="545"/>
        <v>0</v>
      </c>
      <c r="AF855">
        <f t="shared" si="545"/>
        <v>0</v>
      </c>
      <c r="AG855">
        <f t="shared" si="527"/>
        <v>0</v>
      </c>
      <c r="AH855">
        <f t="shared" si="546"/>
        <v>0</v>
      </c>
      <c r="AI855">
        <f t="shared" si="546"/>
        <v>0</v>
      </c>
      <c r="AJ855">
        <f t="shared" si="528"/>
        <v>1.1399999999999999</v>
      </c>
      <c r="AK855">
        <v>1904.2</v>
      </c>
      <c r="AL855">
        <v>1904.2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1.1399999999999999</v>
      </c>
      <c r="AT855">
        <v>108</v>
      </c>
      <c r="AU855">
        <v>55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3.81</v>
      </c>
      <c r="BD855" t="s">
        <v>3</v>
      </c>
      <c r="BE855" t="s">
        <v>3</v>
      </c>
      <c r="BF855" t="s">
        <v>3</v>
      </c>
      <c r="BG855" t="s">
        <v>3</v>
      </c>
      <c r="BH855">
        <v>3</v>
      </c>
      <c r="BI855">
        <v>1</v>
      </c>
      <c r="BJ855" t="s">
        <v>880</v>
      </c>
      <c r="BM855">
        <v>10001</v>
      </c>
      <c r="BN855">
        <v>0</v>
      </c>
      <c r="BO855" t="s">
        <v>878</v>
      </c>
      <c r="BP855">
        <v>1</v>
      </c>
      <c r="BQ855">
        <v>2</v>
      </c>
      <c r="BR855">
        <v>0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3</v>
      </c>
      <c r="BZ855">
        <v>108</v>
      </c>
      <c r="CA855">
        <v>55</v>
      </c>
      <c r="CB855" t="s">
        <v>3</v>
      </c>
      <c r="CE855">
        <v>0</v>
      </c>
      <c r="CF855">
        <v>0</v>
      </c>
      <c r="CG855">
        <v>0</v>
      </c>
      <c r="CM855">
        <v>0</v>
      </c>
      <c r="CN855" t="s">
        <v>3</v>
      </c>
      <c r="CO855">
        <v>0</v>
      </c>
      <c r="CP855">
        <f t="shared" si="529"/>
        <v>164543</v>
      </c>
      <c r="CQ855">
        <f t="shared" si="530"/>
        <v>7255.0020000000004</v>
      </c>
      <c r="CR855">
        <f t="shared" si="531"/>
        <v>0</v>
      </c>
      <c r="CS855">
        <f t="shared" si="532"/>
        <v>0</v>
      </c>
      <c r="CT855">
        <f t="shared" si="533"/>
        <v>0</v>
      </c>
      <c r="CU855">
        <f t="shared" si="534"/>
        <v>0</v>
      </c>
      <c r="CV855">
        <f t="shared" si="535"/>
        <v>0</v>
      </c>
      <c r="CW855">
        <f t="shared" si="536"/>
        <v>0</v>
      </c>
      <c r="CX855">
        <f t="shared" si="537"/>
        <v>1.1399999999999999</v>
      </c>
      <c r="CY855">
        <f t="shared" si="538"/>
        <v>0</v>
      </c>
      <c r="CZ855">
        <f t="shared" si="539"/>
        <v>0</v>
      </c>
      <c r="DC855" t="s">
        <v>3</v>
      </c>
      <c r="DD855" t="s">
        <v>3</v>
      </c>
      <c r="DE855" t="s">
        <v>3</v>
      </c>
      <c r="DF855" t="s">
        <v>3</v>
      </c>
      <c r="DG855" t="s">
        <v>3</v>
      </c>
      <c r="DH855" t="s">
        <v>3</v>
      </c>
      <c r="DI855" t="s">
        <v>3</v>
      </c>
      <c r="DJ855" t="s">
        <v>3</v>
      </c>
      <c r="DK855" t="s">
        <v>3</v>
      </c>
      <c r="DL855" t="s">
        <v>3</v>
      </c>
      <c r="DM855" t="s">
        <v>3</v>
      </c>
      <c r="DN855">
        <v>0</v>
      </c>
      <c r="DO855">
        <v>0</v>
      </c>
      <c r="DP855">
        <v>1</v>
      </c>
      <c r="DQ855">
        <v>1</v>
      </c>
      <c r="DU855">
        <v>1005</v>
      </c>
      <c r="DV855" t="s">
        <v>128</v>
      </c>
      <c r="DW855" t="s">
        <v>128</v>
      </c>
      <c r="DX855">
        <v>1</v>
      </c>
      <c r="DZ855" t="s">
        <v>3</v>
      </c>
      <c r="EA855" t="s">
        <v>3</v>
      </c>
      <c r="EB855" t="s">
        <v>3</v>
      </c>
      <c r="EC855" t="s">
        <v>3</v>
      </c>
      <c r="EE855">
        <v>53551115</v>
      </c>
      <c r="EF855">
        <v>2</v>
      </c>
      <c r="EG855" t="s">
        <v>38</v>
      </c>
      <c r="EH855">
        <v>10</v>
      </c>
      <c r="EI855" t="s">
        <v>503</v>
      </c>
      <c r="EJ855">
        <v>1</v>
      </c>
      <c r="EK855">
        <v>10001</v>
      </c>
      <c r="EL855" t="s">
        <v>503</v>
      </c>
      <c r="EM855" t="s">
        <v>504</v>
      </c>
      <c r="EO855" t="s">
        <v>3</v>
      </c>
      <c r="EQ855">
        <v>0</v>
      </c>
      <c r="ER855">
        <v>1904.2</v>
      </c>
      <c r="ES855">
        <v>1904.2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>ROUND(IF(AND(BH855=3,BI855=3),P855,0),0)</f>
        <v>0</v>
      </c>
      <c r="FS855">
        <v>0</v>
      </c>
      <c r="FX855">
        <v>108</v>
      </c>
      <c r="FY855">
        <v>55</v>
      </c>
      <c r="GA855" t="s">
        <v>3</v>
      </c>
      <c r="GD855">
        <v>1</v>
      </c>
      <c r="GF855">
        <v>-2128386684</v>
      </c>
      <c r="GG855">
        <v>2</v>
      </c>
      <c r="GH855">
        <v>1</v>
      </c>
      <c r="GI855">
        <v>2</v>
      </c>
      <c r="GJ855">
        <v>0</v>
      </c>
      <c r="GK855">
        <v>0</v>
      </c>
      <c r="GL855">
        <f>ROUND(IF(AND(BH855=3,BI855=3,FS855&lt;&gt;0),P855,0),0)</f>
        <v>0</v>
      </c>
      <c r="GM855">
        <f>ROUND(O855+X855+Y855,0)+GX855</f>
        <v>164543</v>
      </c>
      <c r="GN855">
        <f>IF(OR(BI855=0,BI855=1),ROUND(O855+X855+Y855,0),0)</f>
        <v>164543</v>
      </c>
      <c r="GO855">
        <f>IF(BI855=2,ROUND(O855+X855+Y855,0),0)</f>
        <v>0</v>
      </c>
      <c r="GP855">
        <f>IF(BI855=4,ROUND(O855+X855+Y855,0)+GX855,0)</f>
        <v>0</v>
      </c>
      <c r="GR855">
        <v>0</v>
      </c>
      <c r="GS855">
        <v>3</v>
      </c>
      <c r="GT855">
        <v>0</v>
      </c>
      <c r="GU855" t="s">
        <v>3</v>
      </c>
      <c r="GV855">
        <f t="shared" si="540"/>
        <v>0</v>
      </c>
      <c r="GW855">
        <v>1</v>
      </c>
      <c r="GX855">
        <f>ROUND(HC855*I855,0)</f>
        <v>0</v>
      </c>
      <c r="HA855">
        <v>0</v>
      </c>
      <c r="HB855">
        <v>0</v>
      </c>
      <c r="HC855">
        <f t="shared" si="541"/>
        <v>0</v>
      </c>
      <c r="HE855" t="s">
        <v>3</v>
      </c>
      <c r="HF855" t="s">
        <v>3</v>
      </c>
      <c r="HM855" t="s">
        <v>3</v>
      </c>
      <c r="HN855" t="s">
        <v>505</v>
      </c>
      <c r="HO855" t="s">
        <v>506</v>
      </c>
      <c r="HP855" t="s">
        <v>503</v>
      </c>
      <c r="HQ855" t="s">
        <v>503</v>
      </c>
      <c r="IK855">
        <v>0</v>
      </c>
    </row>
    <row r="856" spans="1:255" x14ac:dyDescent="0.2">
      <c r="A856" s="2">
        <v>18</v>
      </c>
      <c r="B856" s="2">
        <v>1</v>
      </c>
      <c r="C856" s="2">
        <v>1408</v>
      </c>
      <c r="D856" s="2"/>
      <c r="E856" s="2" t="s">
        <v>881</v>
      </c>
      <c r="F856" s="2" t="s">
        <v>882</v>
      </c>
      <c r="G856" s="2" t="s">
        <v>883</v>
      </c>
      <c r="H856" s="2" t="s">
        <v>128</v>
      </c>
      <c r="I856" s="2">
        <f>I852*J856</f>
        <v>0</v>
      </c>
      <c r="J856" s="2">
        <v>0</v>
      </c>
      <c r="K856" s="2">
        <v>0</v>
      </c>
      <c r="L856" s="2"/>
      <c r="M856" s="2"/>
      <c r="N856" s="2"/>
      <c r="O856" s="2">
        <f>ROUND(CP856,2)</f>
        <v>0</v>
      </c>
      <c r="P856" s="2">
        <f>ROUND(ROUND(CQ856*I856,0)/BC856,2)</f>
        <v>0</v>
      </c>
      <c r="Q856" s="2">
        <f>ROUND(CR856*I856,2)</f>
        <v>0</v>
      </c>
      <c r="R856" s="2">
        <f>ROUND(CS856*I856,2)</f>
        <v>0</v>
      </c>
      <c r="S856" s="2">
        <f>ROUND(CT856*I856,2)</f>
        <v>0</v>
      </c>
      <c r="T856" s="2">
        <f>ROUND(CU856*I856,2)</f>
        <v>0</v>
      </c>
      <c r="U856" s="2">
        <f t="shared" si="524"/>
        <v>0</v>
      </c>
      <c r="V856" s="2">
        <f t="shared" si="525"/>
        <v>0</v>
      </c>
      <c r="W856" s="2">
        <f>ROUND(CX856*I856,2)</f>
        <v>0</v>
      </c>
      <c r="X856" s="2">
        <f>ROUND(CY856,2)</f>
        <v>0</v>
      </c>
      <c r="Y856" s="2">
        <f>ROUND(CZ856,2)</f>
        <v>0</v>
      </c>
      <c r="Z856" s="2"/>
      <c r="AA856" s="2">
        <v>53551706</v>
      </c>
      <c r="AB856" s="2">
        <f t="shared" si="526"/>
        <v>4978.33</v>
      </c>
      <c r="AC856" s="2">
        <f t="shared" si="542"/>
        <v>4978.33</v>
      </c>
      <c r="AD856" s="2">
        <f>ROUND((((ET856)-(EU856))+AE856),2)</f>
        <v>0</v>
      </c>
      <c r="AE856" s="2">
        <f t="shared" si="545"/>
        <v>0</v>
      </c>
      <c r="AF856" s="2">
        <f t="shared" si="545"/>
        <v>0</v>
      </c>
      <c r="AG856" s="2">
        <f t="shared" si="527"/>
        <v>0</v>
      </c>
      <c r="AH856" s="2">
        <f t="shared" si="546"/>
        <v>0</v>
      </c>
      <c r="AI856" s="2">
        <f t="shared" si="546"/>
        <v>0</v>
      </c>
      <c r="AJ856" s="2">
        <f t="shared" si="528"/>
        <v>0</v>
      </c>
      <c r="AK856" s="2">
        <v>4978.33</v>
      </c>
      <c r="AL856" s="2">
        <v>4978.33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108</v>
      </c>
      <c r="AU856" s="2">
        <v>55</v>
      </c>
      <c r="AV856" s="2">
        <v>1</v>
      </c>
      <c r="AW856" s="2">
        <v>1</v>
      </c>
      <c r="AX856" s="2"/>
      <c r="AY856" s="2"/>
      <c r="AZ856" s="2">
        <v>1</v>
      </c>
      <c r="BA856" s="2">
        <v>1</v>
      </c>
      <c r="BB856" s="2">
        <v>1</v>
      </c>
      <c r="BC856" s="2">
        <v>1</v>
      </c>
      <c r="BD856" s="2" t="s">
        <v>3</v>
      </c>
      <c r="BE856" s="2" t="s">
        <v>3</v>
      </c>
      <c r="BF856" s="2" t="s">
        <v>3</v>
      </c>
      <c r="BG856" s="2" t="s">
        <v>3</v>
      </c>
      <c r="BH856" s="2">
        <v>3</v>
      </c>
      <c r="BI856" s="2">
        <v>1</v>
      </c>
      <c r="BJ856" s="2" t="s">
        <v>884</v>
      </c>
      <c r="BK856" s="2"/>
      <c r="BL856" s="2"/>
      <c r="BM856" s="2">
        <v>10001</v>
      </c>
      <c r="BN856" s="2">
        <v>0</v>
      </c>
      <c r="BO856" s="2" t="s">
        <v>3</v>
      </c>
      <c r="BP856" s="2">
        <v>0</v>
      </c>
      <c r="BQ856" s="2">
        <v>2</v>
      </c>
      <c r="BR856" s="2">
        <v>0</v>
      </c>
      <c r="BS856" s="2">
        <v>1</v>
      </c>
      <c r="BT856" s="2">
        <v>1</v>
      </c>
      <c r="BU856" s="2">
        <v>1</v>
      </c>
      <c r="BV856" s="2">
        <v>1</v>
      </c>
      <c r="BW856" s="2">
        <v>1</v>
      </c>
      <c r="BX856" s="2">
        <v>1</v>
      </c>
      <c r="BY856" s="2" t="s">
        <v>3</v>
      </c>
      <c r="BZ856" s="2">
        <v>108</v>
      </c>
      <c r="CA856" s="2">
        <v>55</v>
      </c>
      <c r="CB856" s="2" t="s">
        <v>3</v>
      </c>
      <c r="CC856" s="2"/>
      <c r="CD856" s="2"/>
      <c r="CE856" s="2">
        <v>0</v>
      </c>
      <c r="CF856" s="2">
        <v>0</v>
      </c>
      <c r="CG856" s="2">
        <v>0</v>
      </c>
      <c r="CH856" s="2"/>
      <c r="CI856" s="2"/>
      <c r="CJ856" s="2"/>
      <c r="CK856" s="2"/>
      <c r="CL856" s="2"/>
      <c r="CM856" s="2">
        <v>0</v>
      </c>
      <c r="CN856" s="2" t="s">
        <v>3</v>
      </c>
      <c r="CO856" s="2">
        <v>0</v>
      </c>
      <c r="CP856" s="2">
        <f t="shared" si="529"/>
        <v>0</v>
      </c>
      <c r="CQ856" s="2">
        <f>AC856</f>
        <v>4978.33</v>
      </c>
      <c r="CR856" s="2">
        <f t="shared" si="531"/>
        <v>0</v>
      </c>
      <c r="CS856" s="2">
        <f t="shared" si="532"/>
        <v>0</v>
      </c>
      <c r="CT856" s="2">
        <f t="shared" si="533"/>
        <v>0</v>
      </c>
      <c r="CU856" s="2">
        <f t="shared" si="534"/>
        <v>0</v>
      </c>
      <c r="CV856" s="2">
        <f t="shared" si="535"/>
        <v>0</v>
      </c>
      <c r="CW856" s="2">
        <f t="shared" si="536"/>
        <v>0</v>
      </c>
      <c r="CX856" s="2">
        <f t="shared" si="537"/>
        <v>0</v>
      </c>
      <c r="CY856" s="2">
        <f t="shared" si="538"/>
        <v>0</v>
      </c>
      <c r="CZ856" s="2">
        <f t="shared" si="539"/>
        <v>0</v>
      </c>
      <c r="DA856" s="2"/>
      <c r="DB856" s="2"/>
      <c r="DC856" s="2" t="s">
        <v>3</v>
      </c>
      <c r="DD856" s="2" t="s">
        <v>3</v>
      </c>
      <c r="DE856" s="2" t="s">
        <v>3</v>
      </c>
      <c r="DF856" s="2" t="s">
        <v>3</v>
      </c>
      <c r="DG856" s="2" t="s">
        <v>3</v>
      </c>
      <c r="DH856" s="2" t="s">
        <v>3</v>
      </c>
      <c r="DI856" s="2" t="s">
        <v>3</v>
      </c>
      <c r="DJ856" s="2" t="s">
        <v>3</v>
      </c>
      <c r="DK856" s="2" t="s">
        <v>3</v>
      </c>
      <c r="DL856" s="2" t="s">
        <v>3</v>
      </c>
      <c r="DM856" s="2" t="s">
        <v>3</v>
      </c>
      <c r="DN856" s="2">
        <v>0</v>
      </c>
      <c r="DO856" s="2">
        <v>0</v>
      </c>
      <c r="DP856" s="2">
        <v>1</v>
      </c>
      <c r="DQ856" s="2">
        <v>1</v>
      </c>
      <c r="DR856" s="2"/>
      <c r="DS856" s="2"/>
      <c r="DT856" s="2"/>
      <c r="DU856" s="2">
        <v>1005</v>
      </c>
      <c r="DV856" s="2" t="s">
        <v>128</v>
      </c>
      <c r="DW856" s="2" t="s">
        <v>128</v>
      </c>
      <c r="DX856" s="2">
        <v>1</v>
      </c>
      <c r="DY856" s="2"/>
      <c r="DZ856" s="2" t="s">
        <v>3</v>
      </c>
      <c r="EA856" s="2" t="s">
        <v>3</v>
      </c>
      <c r="EB856" s="2" t="s">
        <v>3</v>
      </c>
      <c r="EC856" s="2" t="s">
        <v>3</v>
      </c>
      <c r="ED856" s="2"/>
      <c r="EE856" s="2">
        <v>53551115</v>
      </c>
      <c r="EF856" s="2">
        <v>2</v>
      </c>
      <c r="EG856" s="2" t="s">
        <v>38</v>
      </c>
      <c r="EH856" s="2">
        <v>10</v>
      </c>
      <c r="EI856" s="2" t="s">
        <v>503</v>
      </c>
      <c r="EJ856" s="2">
        <v>1</v>
      </c>
      <c r="EK856" s="2">
        <v>10001</v>
      </c>
      <c r="EL856" s="2" t="s">
        <v>503</v>
      </c>
      <c r="EM856" s="2" t="s">
        <v>504</v>
      </c>
      <c r="EN856" s="2"/>
      <c r="EO856" s="2" t="s">
        <v>3</v>
      </c>
      <c r="EP856" s="2"/>
      <c r="EQ856" s="2">
        <v>0</v>
      </c>
      <c r="ER856" s="2">
        <v>800.93000000000006</v>
      </c>
      <c r="ES856" s="2">
        <v>4978.33</v>
      </c>
      <c r="ET856" s="2">
        <v>0</v>
      </c>
      <c r="EU856" s="2">
        <v>0</v>
      </c>
      <c r="EV856" s="2">
        <v>0</v>
      </c>
      <c r="EW856" s="2">
        <v>0</v>
      </c>
      <c r="EX856" s="2">
        <v>0</v>
      </c>
      <c r="EY856" s="2"/>
      <c r="EZ856" s="2">
        <v>5</v>
      </c>
      <c r="FA856" s="2"/>
      <c r="FB856" s="2"/>
      <c r="FC856" s="2">
        <v>1</v>
      </c>
      <c r="FD856" s="2">
        <v>18</v>
      </c>
      <c r="FE856" s="2"/>
      <c r="FF856" s="2">
        <v>5974</v>
      </c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>
        <v>0</v>
      </c>
      <c r="FR856" s="2">
        <f>ROUND(IF(AND(BH856=3,BI856=3),P856,0),2)</f>
        <v>0</v>
      </c>
      <c r="FS856" s="2">
        <v>0</v>
      </c>
      <c r="FT856" s="2"/>
      <c r="FU856" s="2"/>
      <c r="FV856" s="2"/>
      <c r="FW856" s="2"/>
      <c r="FX856" s="2">
        <v>108</v>
      </c>
      <c r="FY856" s="2">
        <v>55</v>
      </c>
      <c r="FZ856" s="2"/>
      <c r="GA856" s="2" t="s">
        <v>885</v>
      </c>
      <c r="GB856" s="2"/>
      <c r="GC856" s="2"/>
      <c r="GD856" s="2">
        <v>1</v>
      </c>
      <c r="GE856" s="2"/>
      <c r="GF856" s="2">
        <v>-788165912</v>
      </c>
      <c r="GG856" s="2">
        <v>2</v>
      </c>
      <c r="GH856" s="2">
        <v>3</v>
      </c>
      <c r="GI856" s="2">
        <v>-2</v>
      </c>
      <c r="GJ856" s="2">
        <v>0</v>
      </c>
      <c r="GK856" s="2">
        <v>0</v>
      </c>
      <c r="GL856" s="2">
        <f>ROUND(IF(AND(BH856=3,BI856=3,FS856&lt;&gt;0),P856,0),2)</f>
        <v>0</v>
      </c>
      <c r="GM856" s="2">
        <f>ROUND(O856+X856+Y856,2)+GX856</f>
        <v>0</v>
      </c>
      <c r="GN856" s="2">
        <f>IF(OR(BI856=0,BI856=1),ROUND(O856+X856+Y856,2),0)</f>
        <v>0</v>
      </c>
      <c r="GO856" s="2">
        <f>IF(BI856=2,ROUND(O856+X856+Y856,2),0)</f>
        <v>0</v>
      </c>
      <c r="GP856" s="2">
        <f>IF(BI856=4,ROUND(O856+X856+Y856,2)+GX856,0)</f>
        <v>0</v>
      </c>
      <c r="GQ856" s="2"/>
      <c r="GR856" s="2">
        <v>1</v>
      </c>
      <c r="GS856" s="2">
        <v>1</v>
      </c>
      <c r="GT856" s="2">
        <v>0</v>
      </c>
      <c r="GU856" s="2" t="s">
        <v>3</v>
      </c>
      <c r="GV856" s="2">
        <f t="shared" si="540"/>
        <v>0</v>
      </c>
      <c r="GW856" s="2">
        <v>1</v>
      </c>
      <c r="GX856" s="2">
        <f>ROUND(HC856*I856,2)</f>
        <v>0</v>
      </c>
      <c r="GY856" s="2"/>
      <c r="GZ856" s="2"/>
      <c r="HA856" s="2">
        <v>0</v>
      </c>
      <c r="HB856" s="2">
        <v>0</v>
      </c>
      <c r="HC856" s="2">
        <f t="shared" si="541"/>
        <v>0</v>
      </c>
      <c r="HD856" s="2"/>
      <c r="HE856" s="2" t="s">
        <v>138</v>
      </c>
      <c r="HF856" s="2" t="s">
        <v>138</v>
      </c>
      <c r="HG856" s="2">
        <f>ROUND(AC856*I856,0)</f>
        <v>0</v>
      </c>
      <c r="HH856" s="2"/>
      <c r="HI856" s="2"/>
      <c r="HJ856" s="2"/>
      <c r="HK856" s="2"/>
      <c r="HL856" s="2"/>
      <c r="HM856" s="2" t="s">
        <v>3</v>
      </c>
      <c r="HN856" s="2" t="s">
        <v>505</v>
      </c>
      <c r="HO856" s="2" t="s">
        <v>506</v>
      </c>
      <c r="HP856" s="2" t="s">
        <v>503</v>
      </c>
      <c r="HQ856" s="2" t="s">
        <v>503</v>
      </c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>
        <v>0</v>
      </c>
      <c r="IL856" s="2"/>
      <c r="IM856" s="2"/>
      <c r="IN856" s="2"/>
      <c r="IO856" s="2"/>
      <c r="IP856" s="2"/>
      <c r="IQ856" s="2"/>
      <c r="IR856" s="2"/>
      <c r="IS856" s="2"/>
      <c r="IT856" s="2"/>
      <c r="IU856" s="2"/>
    </row>
    <row r="857" spans="1:255" x14ac:dyDescent="0.2">
      <c r="A857">
        <v>18</v>
      </c>
      <c r="B857">
        <v>1</v>
      </c>
      <c r="C857">
        <v>1420</v>
      </c>
      <c r="E857" t="s">
        <v>881</v>
      </c>
      <c r="F857" t="s">
        <v>882</v>
      </c>
      <c r="G857" t="s">
        <v>883</v>
      </c>
      <c r="H857" t="s">
        <v>128</v>
      </c>
      <c r="I857">
        <f>I853*J857</f>
        <v>0</v>
      </c>
      <c r="J857">
        <v>0</v>
      </c>
      <c r="K857">
        <v>0</v>
      </c>
      <c r="O857">
        <f>ROUND(CP857,0)</f>
        <v>0</v>
      </c>
      <c r="P857">
        <f>ROUND(CQ857*I857,0)</f>
        <v>0</v>
      </c>
      <c r="Q857">
        <f>ROUND(CR857*I857,0)</f>
        <v>0</v>
      </c>
      <c r="R857">
        <f>ROUND(CS857*I857,0)</f>
        <v>0</v>
      </c>
      <c r="S857">
        <f>ROUND(CT857*I857,0)</f>
        <v>0</v>
      </c>
      <c r="T857">
        <f>ROUND(CU857*I857,0)</f>
        <v>0</v>
      </c>
      <c r="U857">
        <f t="shared" si="524"/>
        <v>0</v>
      </c>
      <c r="V857">
        <f t="shared" si="525"/>
        <v>0</v>
      </c>
      <c r="W857">
        <f>ROUND(CX857*I857,0)</f>
        <v>0</v>
      </c>
      <c r="X857">
        <f>ROUND(CY857,0)</f>
        <v>0</v>
      </c>
      <c r="Y857">
        <f>ROUND(CZ857,0)</f>
        <v>0</v>
      </c>
      <c r="AA857">
        <v>53551707</v>
      </c>
      <c r="AB857">
        <f t="shared" si="526"/>
        <v>5077.8999999999996</v>
      </c>
      <c r="AC857">
        <f t="shared" si="542"/>
        <v>5077.8999999999996</v>
      </c>
      <c r="AD857">
        <f>ROUND((((ET857)-(EU857))+AE857),2)</f>
        <v>0</v>
      </c>
      <c r="AE857">
        <f t="shared" si="545"/>
        <v>0</v>
      </c>
      <c r="AF857">
        <f t="shared" si="545"/>
        <v>0</v>
      </c>
      <c r="AG857">
        <f t="shared" si="527"/>
        <v>0</v>
      </c>
      <c r="AH857">
        <f t="shared" si="546"/>
        <v>0</v>
      </c>
      <c r="AI857">
        <f t="shared" si="546"/>
        <v>0</v>
      </c>
      <c r="AJ857">
        <f t="shared" si="528"/>
        <v>0</v>
      </c>
      <c r="AK857">
        <v>5077.8999999999996</v>
      </c>
      <c r="AL857">
        <v>5077.8999999999996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108</v>
      </c>
      <c r="AU857">
        <v>55</v>
      </c>
      <c r="AV857">
        <v>1</v>
      </c>
      <c r="AW857">
        <v>1</v>
      </c>
      <c r="AZ857">
        <v>1</v>
      </c>
      <c r="BA857">
        <v>1</v>
      </c>
      <c r="BB857">
        <v>1</v>
      </c>
      <c r="BC857">
        <v>6.14</v>
      </c>
      <c r="BD857" t="s">
        <v>3</v>
      </c>
      <c r="BE857" t="s">
        <v>3</v>
      </c>
      <c r="BF857" t="s">
        <v>3</v>
      </c>
      <c r="BG857" t="s">
        <v>3</v>
      </c>
      <c r="BH857">
        <v>3</v>
      </c>
      <c r="BI857">
        <v>1</v>
      </c>
      <c r="BJ857" t="s">
        <v>884</v>
      </c>
      <c r="BM857">
        <v>10001</v>
      </c>
      <c r="BN857">
        <v>0</v>
      </c>
      <c r="BO857" t="s">
        <v>30</v>
      </c>
      <c r="BP857">
        <v>1</v>
      </c>
      <c r="BQ857">
        <v>2</v>
      </c>
      <c r="BR857">
        <v>0</v>
      </c>
      <c r="BS857">
        <v>1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108</v>
      </c>
      <c r="CA857">
        <v>55</v>
      </c>
      <c r="CB857" t="s">
        <v>3</v>
      </c>
      <c r="CE857">
        <v>0</v>
      </c>
      <c r="CF857">
        <v>0</v>
      </c>
      <c r="CG857">
        <v>0</v>
      </c>
      <c r="CM857">
        <v>0</v>
      </c>
      <c r="CN857" t="s">
        <v>3</v>
      </c>
      <c r="CO857">
        <v>0</v>
      </c>
      <c r="CP857">
        <f t="shared" si="529"/>
        <v>0</v>
      </c>
      <c r="CQ857">
        <f>AC857</f>
        <v>5077.8999999999996</v>
      </c>
      <c r="CR857">
        <f t="shared" si="531"/>
        <v>0</v>
      </c>
      <c r="CS857">
        <f t="shared" si="532"/>
        <v>0</v>
      </c>
      <c r="CT857">
        <f t="shared" si="533"/>
        <v>0</v>
      </c>
      <c r="CU857">
        <f t="shared" si="534"/>
        <v>0</v>
      </c>
      <c r="CV857">
        <f t="shared" si="535"/>
        <v>0</v>
      </c>
      <c r="CW857">
        <f t="shared" si="536"/>
        <v>0</v>
      </c>
      <c r="CX857">
        <f t="shared" si="537"/>
        <v>0</v>
      </c>
      <c r="CY857">
        <f t="shared" si="538"/>
        <v>0</v>
      </c>
      <c r="CZ857">
        <f t="shared" si="539"/>
        <v>0</v>
      </c>
      <c r="DC857" t="s">
        <v>3</v>
      </c>
      <c r="DD857" t="s">
        <v>3</v>
      </c>
      <c r="DE857" t="s">
        <v>3</v>
      </c>
      <c r="DF857" t="s">
        <v>3</v>
      </c>
      <c r="DG857" t="s">
        <v>3</v>
      </c>
      <c r="DH857" t="s">
        <v>3</v>
      </c>
      <c r="DI857" t="s">
        <v>3</v>
      </c>
      <c r="DJ857" t="s">
        <v>3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1005</v>
      </c>
      <c r="DV857" t="s">
        <v>128</v>
      </c>
      <c r="DW857" t="s">
        <v>128</v>
      </c>
      <c r="DX857">
        <v>1</v>
      </c>
      <c r="DZ857" t="s">
        <v>3</v>
      </c>
      <c r="EA857" t="s">
        <v>3</v>
      </c>
      <c r="EB857" t="s">
        <v>3</v>
      </c>
      <c r="EC857" t="s">
        <v>3</v>
      </c>
      <c r="EE857">
        <v>53551115</v>
      </c>
      <c r="EF857">
        <v>2</v>
      </c>
      <c r="EG857" t="s">
        <v>38</v>
      </c>
      <c r="EH857">
        <v>10</v>
      </c>
      <c r="EI857" t="s">
        <v>503</v>
      </c>
      <c r="EJ857">
        <v>1</v>
      </c>
      <c r="EK857">
        <v>10001</v>
      </c>
      <c r="EL857" t="s">
        <v>503</v>
      </c>
      <c r="EM857" t="s">
        <v>504</v>
      </c>
      <c r="EO857" t="s">
        <v>3</v>
      </c>
      <c r="EQ857">
        <v>0</v>
      </c>
      <c r="ER857">
        <v>800.93000000000006</v>
      </c>
      <c r="ES857">
        <v>5077.8999999999996</v>
      </c>
      <c r="ET857">
        <v>0</v>
      </c>
      <c r="EU857">
        <v>0</v>
      </c>
      <c r="EV857">
        <v>0</v>
      </c>
      <c r="EW857">
        <v>0</v>
      </c>
      <c r="EX857">
        <v>0</v>
      </c>
      <c r="EZ857">
        <v>5</v>
      </c>
      <c r="FC857">
        <v>1</v>
      </c>
      <c r="FD857">
        <v>18</v>
      </c>
      <c r="FF857">
        <v>5974</v>
      </c>
      <c r="FQ857">
        <v>0</v>
      </c>
      <c r="FR857">
        <f>ROUND(IF(AND(BH857=3,BI857=3),P857,0),0)</f>
        <v>0</v>
      </c>
      <c r="FS857">
        <v>0</v>
      </c>
      <c r="FX857">
        <v>108</v>
      </c>
      <c r="FY857">
        <v>55</v>
      </c>
      <c r="GA857" t="s">
        <v>886</v>
      </c>
      <c r="GD857">
        <v>1</v>
      </c>
      <c r="GF857">
        <v>-788165912</v>
      </c>
      <c r="GG857">
        <v>2</v>
      </c>
      <c r="GH857">
        <v>3</v>
      </c>
      <c r="GI857">
        <v>5</v>
      </c>
      <c r="GJ857">
        <v>0</v>
      </c>
      <c r="GK857">
        <v>0</v>
      </c>
      <c r="GL857">
        <f>ROUND(IF(AND(BH857=3,BI857=3,FS857&lt;&gt;0),P857,0),0)</f>
        <v>0</v>
      </c>
      <c r="GM857">
        <f>ROUND(O857+X857+Y857,0)+GX857</f>
        <v>0</v>
      </c>
      <c r="GN857">
        <f>IF(OR(BI857=0,BI857=1),ROUND(O857+X857+Y857,0),0)</f>
        <v>0</v>
      </c>
      <c r="GO857">
        <f>IF(BI857=2,ROUND(O857+X857+Y857,0),0)</f>
        <v>0</v>
      </c>
      <c r="GP857">
        <f>IF(BI857=4,ROUND(O857+X857+Y857,0)+GX857,0)</f>
        <v>0</v>
      </c>
      <c r="GR857">
        <v>1</v>
      </c>
      <c r="GS857">
        <v>1</v>
      </c>
      <c r="GT857">
        <v>0</v>
      </c>
      <c r="GU857" t="s">
        <v>3</v>
      </c>
      <c r="GV857">
        <f t="shared" si="540"/>
        <v>0</v>
      </c>
      <c r="GW857">
        <v>1</v>
      </c>
      <c r="GX857">
        <f>ROUND(HC857*I857,0)</f>
        <v>0</v>
      </c>
      <c r="HA857">
        <v>0</v>
      </c>
      <c r="HB857">
        <v>0</v>
      </c>
      <c r="HC857">
        <f t="shared" si="541"/>
        <v>0</v>
      </c>
      <c r="HE857" t="s">
        <v>138</v>
      </c>
      <c r="HF857" t="s">
        <v>31</v>
      </c>
      <c r="HG857">
        <f>ROUND(AC857*I857,0)</f>
        <v>0</v>
      </c>
      <c r="HM857" t="s">
        <v>3</v>
      </c>
      <c r="HN857" t="s">
        <v>505</v>
      </c>
      <c r="HO857" t="s">
        <v>506</v>
      </c>
      <c r="HP857" t="s">
        <v>503</v>
      </c>
      <c r="HQ857" t="s">
        <v>503</v>
      </c>
      <c r="IK857">
        <v>0</v>
      </c>
    </row>
    <row r="858" spans="1:255" x14ac:dyDescent="0.2">
      <c r="A858" s="2">
        <v>17</v>
      </c>
      <c r="B858" s="2">
        <v>1</v>
      </c>
      <c r="C858" s="2">
        <f>ROW(SmtRes!A1428)</f>
        <v>1428</v>
      </c>
      <c r="D858" s="2">
        <f>ROW(EtalonRes!A1305)</f>
        <v>1305</v>
      </c>
      <c r="E858" s="2" t="s">
        <v>887</v>
      </c>
      <c r="F858" s="2" t="s">
        <v>840</v>
      </c>
      <c r="G858" s="2" t="s">
        <v>841</v>
      </c>
      <c r="H858" s="2" t="s">
        <v>842</v>
      </c>
      <c r="I858" s="2">
        <f>ROUND(200/100,7)</f>
        <v>2</v>
      </c>
      <c r="J858" s="2">
        <v>0</v>
      </c>
      <c r="K858" s="2">
        <f>ROUND(200/100,7)</f>
        <v>2</v>
      </c>
      <c r="L858" s="2"/>
      <c r="M858" s="2"/>
      <c r="N858" s="2"/>
      <c r="O858" s="2">
        <f>ROUND(CP858,2)</f>
        <v>3091.98</v>
      </c>
      <c r="P858" s="2">
        <f>ROUND(CQ858*I858,2)</f>
        <v>1999.02</v>
      </c>
      <c r="Q858" s="2">
        <f>ROUND(CR858*I858,2)</f>
        <v>667.14</v>
      </c>
      <c r="R858" s="2">
        <f>ROUND(CS858*I858,2)</f>
        <v>119.16</v>
      </c>
      <c r="S858" s="2">
        <f>ROUND(CT858*I858,2)</f>
        <v>425.82</v>
      </c>
      <c r="T858" s="2">
        <f>ROUND(CU858*I858,2)</f>
        <v>0</v>
      </c>
      <c r="U858" s="2">
        <f t="shared" si="524"/>
        <v>46.948749999999997</v>
      </c>
      <c r="V858" s="2">
        <f t="shared" si="525"/>
        <v>11.845000000000001</v>
      </c>
      <c r="W858" s="2">
        <f>ROUND(CX858*I858,2)</f>
        <v>0</v>
      </c>
      <c r="X858" s="2">
        <f>ROUND(CY858,2)</f>
        <v>568.96</v>
      </c>
      <c r="Y858" s="2">
        <f>ROUND(CZ858,2)</f>
        <v>370.59</v>
      </c>
      <c r="Z858" s="2"/>
      <c r="AA858" s="2">
        <v>53551706</v>
      </c>
      <c r="AB858" s="2">
        <f t="shared" si="526"/>
        <v>1545.99</v>
      </c>
      <c r="AC858" s="2">
        <f t="shared" si="542"/>
        <v>999.51</v>
      </c>
      <c r="AD858" s="2">
        <f>ROUND(((((ET858*ROUND((1.25*1.15),7)))-((EU858*ROUND((1.25*1.15),7))))+AE858),2)</f>
        <v>333.57</v>
      </c>
      <c r="AE858" s="2">
        <f>ROUND(((EU858*ROUND((1.25*1.15),7))),2)</f>
        <v>59.58</v>
      </c>
      <c r="AF858" s="2">
        <f>ROUND(((EV858*ROUND((1.15*1.15),7))),2)</f>
        <v>212.91</v>
      </c>
      <c r="AG858" s="2">
        <f t="shared" si="527"/>
        <v>0</v>
      </c>
      <c r="AH858" s="2">
        <f>((EW858*ROUND((1.15*1.15),7)))</f>
        <v>23.474374999999998</v>
      </c>
      <c r="AI858" s="2">
        <f>((EX858*ROUND((1.25*1.15),7)))</f>
        <v>5.9225000000000003</v>
      </c>
      <c r="AJ858" s="2">
        <f t="shared" si="528"/>
        <v>0</v>
      </c>
      <c r="AK858" s="2">
        <v>1392.55</v>
      </c>
      <c r="AL858" s="2">
        <v>999.51</v>
      </c>
      <c r="AM858" s="2">
        <v>232.05</v>
      </c>
      <c r="AN858" s="2">
        <v>41.45</v>
      </c>
      <c r="AO858" s="2">
        <v>160.99</v>
      </c>
      <c r="AP858" s="2">
        <v>0</v>
      </c>
      <c r="AQ858" s="2">
        <v>17.75</v>
      </c>
      <c r="AR858" s="2">
        <v>4.12</v>
      </c>
      <c r="AS858" s="2">
        <v>0</v>
      </c>
      <c r="AT858" s="2">
        <v>104.4</v>
      </c>
      <c r="AU858" s="2">
        <v>68</v>
      </c>
      <c r="AV858" s="2">
        <v>1</v>
      </c>
      <c r="AW858" s="2">
        <v>1</v>
      </c>
      <c r="AX858" s="2"/>
      <c r="AY858" s="2"/>
      <c r="AZ858" s="2">
        <v>1</v>
      </c>
      <c r="BA858" s="2">
        <v>1</v>
      </c>
      <c r="BB858" s="2">
        <v>1</v>
      </c>
      <c r="BC858" s="2">
        <v>1</v>
      </c>
      <c r="BD858" s="2" t="s">
        <v>3</v>
      </c>
      <c r="BE858" s="2" t="s">
        <v>3</v>
      </c>
      <c r="BF858" s="2" t="s">
        <v>3</v>
      </c>
      <c r="BG858" s="2" t="s">
        <v>3</v>
      </c>
      <c r="BH858" s="2">
        <v>0</v>
      </c>
      <c r="BI858" s="2">
        <v>1</v>
      </c>
      <c r="BJ858" s="2" t="s">
        <v>843</v>
      </c>
      <c r="BK858" s="2"/>
      <c r="BL858" s="2"/>
      <c r="BM858" s="2">
        <v>7005</v>
      </c>
      <c r="BN858" s="2">
        <v>0</v>
      </c>
      <c r="BO858" s="2" t="s">
        <v>3</v>
      </c>
      <c r="BP858" s="2">
        <v>0</v>
      </c>
      <c r="BQ858" s="2">
        <v>2</v>
      </c>
      <c r="BR858" s="2">
        <v>0</v>
      </c>
      <c r="BS858" s="2">
        <v>1</v>
      </c>
      <c r="BT858" s="2">
        <v>1</v>
      </c>
      <c r="BU858" s="2">
        <v>1</v>
      </c>
      <c r="BV858" s="2">
        <v>1</v>
      </c>
      <c r="BW858" s="2">
        <v>1</v>
      </c>
      <c r="BX858" s="2">
        <v>1</v>
      </c>
      <c r="BY858" s="2" t="s">
        <v>3</v>
      </c>
      <c r="BZ858" s="2">
        <v>116</v>
      </c>
      <c r="CA858" s="2">
        <v>80</v>
      </c>
      <c r="CB858" s="2" t="s">
        <v>3</v>
      </c>
      <c r="CC858" s="2"/>
      <c r="CD858" s="2"/>
      <c r="CE858" s="2">
        <v>0</v>
      </c>
      <c r="CF858" s="2">
        <v>0</v>
      </c>
      <c r="CG858" s="2">
        <v>0</v>
      </c>
      <c r="CH858" s="2"/>
      <c r="CI858" s="2"/>
      <c r="CJ858" s="2"/>
      <c r="CK858" s="2"/>
      <c r="CL858" s="2"/>
      <c r="CM858" s="2">
        <v>0</v>
      </c>
      <c r="CN858" s="2" t="s">
        <v>2151</v>
      </c>
      <c r="CO858" s="2">
        <v>0</v>
      </c>
      <c r="CP858" s="2">
        <f t="shared" si="529"/>
        <v>3091.98</v>
      </c>
      <c r="CQ858" s="2">
        <f t="shared" ref="CQ858:CQ863" si="547">AC858*BC858</f>
        <v>999.51</v>
      </c>
      <c r="CR858" s="2">
        <f t="shared" si="531"/>
        <v>333.57</v>
      </c>
      <c r="CS858" s="2">
        <f t="shared" si="532"/>
        <v>59.58</v>
      </c>
      <c r="CT858" s="2">
        <f t="shared" si="533"/>
        <v>212.91</v>
      </c>
      <c r="CU858" s="2">
        <f t="shared" si="534"/>
        <v>0</v>
      </c>
      <c r="CV858" s="2">
        <f t="shared" si="535"/>
        <v>23.474374999999998</v>
      </c>
      <c r="CW858" s="2">
        <f t="shared" si="536"/>
        <v>5.9225000000000003</v>
      </c>
      <c r="CX858" s="2">
        <f t="shared" si="537"/>
        <v>0</v>
      </c>
      <c r="CY858" s="2">
        <f t="shared" si="538"/>
        <v>568.95911999999998</v>
      </c>
      <c r="CZ858" s="2">
        <f t="shared" si="539"/>
        <v>370.58639999999997</v>
      </c>
      <c r="DA858" s="2"/>
      <c r="DB858" s="2"/>
      <c r="DC858" s="2" t="s">
        <v>3</v>
      </c>
      <c r="DD858" s="2" t="s">
        <v>3</v>
      </c>
      <c r="DE858" s="2" t="s">
        <v>61</v>
      </c>
      <c r="DF858" s="2" t="s">
        <v>61</v>
      </c>
      <c r="DG858" s="2" t="s">
        <v>62</v>
      </c>
      <c r="DH858" s="2" t="s">
        <v>3</v>
      </c>
      <c r="DI858" s="2" t="s">
        <v>62</v>
      </c>
      <c r="DJ858" s="2" t="s">
        <v>61</v>
      </c>
      <c r="DK858" s="2" t="s">
        <v>3</v>
      </c>
      <c r="DL858" s="2" t="s">
        <v>86</v>
      </c>
      <c r="DM858" s="2" t="s">
        <v>63</v>
      </c>
      <c r="DN858" s="2">
        <v>0</v>
      </c>
      <c r="DO858" s="2">
        <v>0</v>
      </c>
      <c r="DP858" s="2">
        <v>1</v>
      </c>
      <c r="DQ858" s="2">
        <v>1</v>
      </c>
      <c r="DR858" s="2"/>
      <c r="DS858" s="2"/>
      <c r="DT858" s="2"/>
      <c r="DU858" s="2">
        <v>1013</v>
      </c>
      <c r="DV858" s="2" t="s">
        <v>842</v>
      </c>
      <c r="DW858" s="2" t="s">
        <v>842</v>
      </c>
      <c r="DX858" s="2">
        <v>1</v>
      </c>
      <c r="DY858" s="2"/>
      <c r="DZ858" s="2" t="s">
        <v>3</v>
      </c>
      <c r="EA858" s="2" t="s">
        <v>3</v>
      </c>
      <c r="EB858" s="2" t="s">
        <v>3</v>
      </c>
      <c r="EC858" s="2" t="s">
        <v>3</v>
      </c>
      <c r="ED858" s="2"/>
      <c r="EE858" s="2">
        <v>53551097</v>
      </c>
      <c r="EF858" s="2">
        <v>2</v>
      </c>
      <c r="EG858" s="2" t="s">
        <v>38</v>
      </c>
      <c r="EH858" s="2">
        <v>7</v>
      </c>
      <c r="EI858" s="2" t="s">
        <v>173</v>
      </c>
      <c r="EJ858" s="2">
        <v>1</v>
      </c>
      <c r="EK858" s="2">
        <v>7005</v>
      </c>
      <c r="EL858" s="2" t="s">
        <v>174</v>
      </c>
      <c r="EM858" s="2" t="s">
        <v>175</v>
      </c>
      <c r="EN858" s="2"/>
      <c r="EO858" s="2" t="s">
        <v>67</v>
      </c>
      <c r="EP858" s="2"/>
      <c r="EQ858" s="2">
        <v>131072</v>
      </c>
      <c r="ER858" s="2">
        <v>1392.55</v>
      </c>
      <c r="ES858" s="2">
        <v>999.51</v>
      </c>
      <c r="ET858" s="2">
        <v>232.05</v>
      </c>
      <c r="EU858" s="2">
        <v>41.45</v>
      </c>
      <c r="EV858" s="2">
        <v>160.99</v>
      </c>
      <c r="EW858" s="2">
        <v>17.75</v>
      </c>
      <c r="EX858" s="2">
        <v>4.12</v>
      </c>
      <c r="EY858" s="2">
        <v>0</v>
      </c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>
        <v>0</v>
      </c>
      <c r="FR858" s="2">
        <f>ROUND(IF(AND(BH858=3,BI858=3),P858,0),2)</f>
        <v>0</v>
      </c>
      <c r="FS858" s="2">
        <v>0</v>
      </c>
      <c r="FT858" s="2"/>
      <c r="FU858" s="2"/>
      <c r="FV858" s="2"/>
      <c r="FW858" s="2"/>
      <c r="FX858" s="2">
        <v>104.4</v>
      </c>
      <c r="FY858" s="2">
        <v>68</v>
      </c>
      <c r="FZ858" s="2"/>
      <c r="GA858" s="2" t="s">
        <v>3</v>
      </c>
      <c r="GB858" s="2"/>
      <c r="GC858" s="2"/>
      <c r="GD858" s="2">
        <v>1</v>
      </c>
      <c r="GE858" s="2"/>
      <c r="GF858" s="2">
        <v>-591902378</v>
      </c>
      <c r="GG858" s="2">
        <v>2</v>
      </c>
      <c r="GH858" s="2">
        <v>1</v>
      </c>
      <c r="GI858" s="2">
        <v>-2</v>
      </c>
      <c r="GJ858" s="2">
        <v>0</v>
      </c>
      <c r="GK858" s="2">
        <v>0</v>
      </c>
      <c r="GL858" s="2">
        <f>ROUND(IF(AND(BH858=3,BI858=3,FS858&lt;&gt;0),P858,0),2)</f>
        <v>0</v>
      </c>
      <c r="GM858" s="2">
        <f>ROUND(O858+X858+Y858,2)+GX858</f>
        <v>4031.53</v>
      </c>
      <c r="GN858" s="2">
        <f>IF(OR(BI858=0,BI858=1),ROUND(O858+X858+Y858,2),0)</f>
        <v>4031.53</v>
      </c>
      <c r="GO858" s="2">
        <f>IF(BI858=2,ROUND(O858+X858+Y858,2),0)</f>
        <v>0</v>
      </c>
      <c r="GP858" s="2">
        <f>IF(BI858=4,ROUND(O858+X858+Y858,2)+GX858,0)</f>
        <v>0</v>
      </c>
      <c r="GQ858" s="2"/>
      <c r="GR858" s="2">
        <v>0</v>
      </c>
      <c r="GS858" s="2">
        <v>0</v>
      </c>
      <c r="GT858" s="2">
        <v>0</v>
      </c>
      <c r="GU858" s="2" t="s">
        <v>3</v>
      </c>
      <c r="GV858" s="2">
        <f t="shared" si="540"/>
        <v>0</v>
      </c>
      <c r="GW858" s="2">
        <v>1</v>
      </c>
      <c r="GX858" s="2">
        <f>ROUND(HC858*I858,2)</f>
        <v>0</v>
      </c>
      <c r="GY858" s="2"/>
      <c r="GZ858" s="2"/>
      <c r="HA858" s="2">
        <v>0</v>
      </c>
      <c r="HB858" s="2">
        <v>0</v>
      </c>
      <c r="HC858" s="2">
        <f t="shared" si="541"/>
        <v>0</v>
      </c>
      <c r="HD858" s="2"/>
      <c r="HE858" s="2" t="s">
        <v>3</v>
      </c>
      <c r="HF858" s="2" t="s">
        <v>3</v>
      </c>
      <c r="HG858" s="2"/>
      <c r="HH858" s="2"/>
      <c r="HI858" s="2"/>
      <c r="HJ858" s="2"/>
      <c r="HK858" s="2"/>
      <c r="HL858" s="2"/>
      <c r="HM858" s="2" t="s">
        <v>3</v>
      </c>
      <c r="HN858" s="2" t="s">
        <v>176</v>
      </c>
      <c r="HO858" s="2" t="s">
        <v>177</v>
      </c>
      <c r="HP858" s="2" t="s">
        <v>174</v>
      </c>
      <c r="HQ858" s="2" t="s">
        <v>174</v>
      </c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>
        <v>0</v>
      </c>
      <c r="IL858" s="2"/>
      <c r="IM858" s="2"/>
      <c r="IN858" s="2"/>
      <c r="IO858" s="2"/>
      <c r="IP858" s="2"/>
      <c r="IQ858" s="2"/>
      <c r="IR858" s="2"/>
      <c r="IS858" s="2"/>
      <c r="IT858" s="2"/>
      <c r="IU858" s="2"/>
    </row>
    <row r="859" spans="1:255" x14ac:dyDescent="0.2">
      <c r="A859">
        <v>17</v>
      </c>
      <c r="B859">
        <v>1</v>
      </c>
      <c r="C859">
        <f>ROW(SmtRes!A1436)</f>
        <v>1436</v>
      </c>
      <c r="D859">
        <f>ROW(EtalonRes!A1312)</f>
        <v>1312</v>
      </c>
      <c r="E859" t="s">
        <v>887</v>
      </c>
      <c r="F859" t="s">
        <v>840</v>
      </c>
      <c r="G859" t="s">
        <v>841</v>
      </c>
      <c r="H859" t="s">
        <v>842</v>
      </c>
      <c r="I859">
        <f>ROUND(200/100,7)</f>
        <v>2</v>
      </c>
      <c r="J859">
        <v>0</v>
      </c>
      <c r="K859">
        <f>ROUND(200/100,7)</f>
        <v>2</v>
      </c>
      <c r="O859">
        <f>ROUND(CP859,0)</f>
        <v>31170</v>
      </c>
      <c r="P859">
        <f>ROUND(CQ859*I859,0)</f>
        <v>6417</v>
      </c>
      <c r="Q859">
        <f>ROUND(CR859*I859,0)</f>
        <v>9747</v>
      </c>
      <c r="R859">
        <f>ROUND(CS859*I859,0)</f>
        <v>4199</v>
      </c>
      <c r="S859">
        <f>ROUND(CT859*I859,0)</f>
        <v>15006</v>
      </c>
      <c r="T859">
        <f>ROUND(CU859*I859,0)</f>
        <v>0</v>
      </c>
      <c r="U859">
        <f t="shared" si="524"/>
        <v>46.948749999999997</v>
      </c>
      <c r="V859">
        <f t="shared" si="525"/>
        <v>11.845000000000001</v>
      </c>
      <c r="W859">
        <f>ROUND(CX859*I859,0)</f>
        <v>0</v>
      </c>
      <c r="X859">
        <f>ROUND(CY859,0)</f>
        <v>20050</v>
      </c>
      <c r="Y859">
        <f>ROUND(CZ859,0)</f>
        <v>13059</v>
      </c>
      <c r="AA859">
        <v>53551707</v>
      </c>
      <c r="AB859">
        <f t="shared" si="526"/>
        <v>1545.99</v>
      </c>
      <c r="AC859">
        <f t="shared" si="542"/>
        <v>999.51</v>
      </c>
      <c r="AD859">
        <f>ROUND(((((ET859*ROUND((1.25*1.15),7)))-((EU859*ROUND((1.25*1.15),7))))+AE859),2)</f>
        <v>333.57</v>
      </c>
      <c r="AE859">
        <f>ROUND(((EU859*ROUND((1.25*1.15),7))),2)</f>
        <v>59.58</v>
      </c>
      <c r="AF859">
        <f>ROUND(((EV859*ROUND((1.15*1.15),7))),2)</f>
        <v>212.91</v>
      </c>
      <c r="AG859">
        <f t="shared" si="527"/>
        <v>0</v>
      </c>
      <c r="AH859">
        <f>((EW859*ROUND((1.15*1.15),7)))</f>
        <v>23.474374999999998</v>
      </c>
      <c r="AI859">
        <f>((EX859*ROUND((1.25*1.15),7)))</f>
        <v>5.9225000000000003</v>
      </c>
      <c r="AJ859">
        <f t="shared" si="528"/>
        <v>0</v>
      </c>
      <c r="AK859">
        <v>1392.55</v>
      </c>
      <c r="AL859">
        <v>999.51</v>
      </c>
      <c r="AM859">
        <v>232.05</v>
      </c>
      <c r="AN859">
        <v>41.45</v>
      </c>
      <c r="AO859">
        <v>160.99</v>
      </c>
      <c r="AP859">
        <v>0</v>
      </c>
      <c r="AQ859">
        <v>17.75</v>
      </c>
      <c r="AR859">
        <v>4.12</v>
      </c>
      <c r="AS859">
        <v>0</v>
      </c>
      <c r="AT859">
        <v>104.4</v>
      </c>
      <c r="AU859">
        <v>68</v>
      </c>
      <c r="AV859">
        <v>1</v>
      </c>
      <c r="AW859">
        <v>1</v>
      </c>
      <c r="AZ859">
        <v>1</v>
      </c>
      <c r="BA859">
        <v>35.24</v>
      </c>
      <c r="BB859">
        <v>14.61</v>
      </c>
      <c r="BC859">
        <v>3.21</v>
      </c>
      <c r="BD859" t="s">
        <v>3</v>
      </c>
      <c r="BE859" t="s">
        <v>3</v>
      </c>
      <c r="BF859" t="s">
        <v>3</v>
      </c>
      <c r="BG859" t="s">
        <v>3</v>
      </c>
      <c r="BH859">
        <v>0</v>
      </c>
      <c r="BI859">
        <v>1</v>
      </c>
      <c r="BJ859" t="s">
        <v>843</v>
      </c>
      <c r="BM859">
        <v>7005</v>
      </c>
      <c r="BN859">
        <v>0</v>
      </c>
      <c r="BO859" t="s">
        <v>840</v>
      </c>
      <c r="BP859">
        <v>1</v>
      </c>
      <c r="BQ859">
        <v>2</v>
      </c>
      <c r="BR859">
        <v>0</v>
      </c>
      <c r="BS859">
        <v>35.24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116</v>
      </c>
      <c r="CA859">
        <v>80</v>
      </c>
      <c r="CB859" t="s">
        <v>3</v>
      </c>
      <c r="CE859">
        <v>0</v>
      </c>
      <c r="CF859">
        <v>0</v>
      </c>
      <c r="CG859">
        <v>0</v>
      </c>
      <c r="CM859">
        <v>0</v>
      </c>
      <c r="CN859" t="s">
        <v>2151</v>
      </c>
      <c r="CO859">
        <v>0</v>
      </c>
      <c r="CP859">
        <f t="shared" si="529"/>
        <v>31170</v>
      </c>
      <c r="CQ859">
        <f t="shared" si="547"/>
        <v>3208.4270999999999</v>
      </c>
      <c r="CR859">
        <f t="shared" si="531"/>
        <v>4873.4576999999999</v>
      </c>
      <c r="CS859">
        <f t="shared" si="532"/>
        <v>2099.5992000000001</v>
      </c>
      <c r="CT859">
        <f t="shared" si="533"/>
        <v>7502.9484000000002</v>
      </c>
      <c r="CU859">
        <f t="shared" si="534"/>
        <v>0</v>
      </c>
      <c r="CV859">
        <f t="shared" si="535"/>
        <v>23.474374999999998</v>
      </c>
      <c r="CW859">
        <f t="shared" si="536"/>
        <v>5.9225000000000003</v>
      </c>
      <c r="CX859">
        <f t="shared" si="537"/>
        <v>0</v>
      </c>
      <c r="CY859">
        <f t="shared" si="538"/>
        <v>20050.02</v>
      </c>
      <c r="CZ859">
        <f t="shared" si="539"/>
        <v>13059.4</v>
      </c>
      <c r="DC859" t="s">
        <v>3</v>
      </c>
      <c r="DD859" t="s">
        <v>3</v>
      </c>
      <c r="DE859" t="s">
        <v>61</v>
      </c>
      <c r="DF859" t="s">
        <v>61</v>
      </c>
      <c r="DG859" t="s">
        <v>62</v>
      </c>
      <c r="DH859" t="s">
        <v>3</v>
      </c>
      <c r="DI859" t="s">
        <v>62</v>
      </c>
      <c r="DJ859" t="s">
        <v>61</v>
      </c>
      <c r="DK859" t="s">
        <v>3</v>
      </c>
      <c r="DL859" t="s">
        <v>86</v>
      </c>
      <c r="DM859" t="s">
        <v>63</v>
      </c>
      <c r="DN859">
        <v>0</v>
      </c>
      <c r="DO859">
        <v>0</v>
      </c>
      <c r="DP859">
        <v>1</v>
      </c>
      <c r="DQ859">
        <v>1</v>
      </c>
      <c r="DU859">
        <v>1013</v>
      </c>
      <c r="DV859" t="s">
        <v>842</v>
      </c>
      <c r="DW859" t="s">
        <v>842</v>
      </c>
      <c r="DX859">
        <v>1</v>
      </c>
      <c r="DZ859" t="s">
        <v>3</v>
      </c>
      <c r="EA859" t="s">
        <v>3</v>
      </c>
      <c r="EB859" t="s">
        <v>3</v>
      </c>
      <c r="EC859" t="s">
        <v>3</v>
      </c>
      <c r="EE859">
        <v>53551097</v>
      </c>
      <c r="EF859">
        <v>2</v>
      </c>
      <c r="EG859" t="s">
        <v>38</v>
      </c>
      <c r="EH859">
        <v>7</v>
      </c>
      <c r="EI859" t="s">
        <v>173</v>
      </c>
      <c r="EJ859">
        <v>1</v>
      </c>
      <c r="EK859">
        <v>7005</v>
      </c>
      <c r="EL859" t="s">
        <v>174</v>
      </c>
      <c r="EM859" t="s">
        <v>175</v>
      </c>
      <c r="EO859" t="s">
        <v>67</v>
      </c>
      <c r="EQ859">
        <v>131072</v>
      </c>
      <c r="ER859">
        <v>1392.55</v>
      </c>
      <c r="ES859">
        <v>999.51</v>
      </c>
      <c r="ET859">
        <v>232.05</v>
      </c>
      <c r="EU859">
        <v>41.45</v>
      </c>
      <c r="EV859">
        <v>160.99</v>
      </c>
      <c r="EW859">
        <v>17.75</v>
      </c>
      <c r="EX859">
        <v>4.12</v>
      </c>
      <c r="EY859">
        <v>0</v>
      </c>
      <c r="FQ859">
        <v>0</v>
      </c>
      <c r="FR859">
        <f>ROUND(IF(AND(BH859=3,BI859=3),P859,0),0)</f>
        <v>0</v>
      </c>
      <c r="FS859">
        <v>0</v>
      </c>
      <c r="FX859">
        <v>104.4</v>
      </c>
      <c r="FY859">
        <v>68</v>
      </c>
      <c r="GA859" t="s">
        <v>3</v>
      </c>
      <c r="GD859">
        <v>1</v>
      </c>
      <c r="GF859">
        <v>-591902378</v>
      </c>
      <c r="GG859">
        <v>2</v>
      </c>
      <c r="GH859">
        <v>1</v>
      </c>
      <c r="GI859">
        <v>2</v>
      </c>
      <c r="GJ859">
        <v>0</v>
      </c>
      <c r="GK859">
        <v>0</v>
      </c>
      <c r="GL859">
        <f>ROUND(IF(AND(BH859=3,BI859=3,FS859&lt;&gt;0),P859,0),0)</f>
        <v>0</v>
      </c>
      <c r="GM859">
        <f>ROUND(O859+X859+Y859,0)+GX859</f>
        <v>64279</v>
      </c>
      <c r="GN859">
        <f>IF(OR(BI859=0,BI859=1),ROUND(O859+X859+Y859,0),0)</f>
        <v>64279</v>
      </c>
      <c r="GO859">
        <f>IF(BI859=2,ROUND(O859+X859+Y859,0),0)</f>
        <v>0</v>
      </c>
      <c r="GP859">
        <f>IF(BI859=4,ROUND(O859+X859+Y859,0)+GX859,0)</f>
        <v>0</v>
      </c>
      <c r="GR859">
        <v>0</v>
      </c>
      <c r="GS859">
        <v>3</v>
      </c>
      <c r="GT859">
        <v>0</v>
      </c>
      <c r="GU859" t="s">
        <v>3</v>
      </c>
      <c r="GV859">
        <f t="shared" si="540"/>
        <v>0</v>
      </c>
      <c r="GW859">
        <v>1</v>
      </c>
      <c r="GX859">
        <f>ROUND(HC859*I859,0)</f>
        <v>0</v>
      </c>
      <c r="HA859">
        <v>0</v>
      </c>
      <c r="HB859">
        <v>0</v>
      </c>
      <c r="HC859">
        <f t="shared" si="541"/>
        <v>0</v>
      </c>
      <c r="HE859" t="s">
        <v>3</v>
      </c>
      <c r="HF859" t="s">
        <v>3</v>
      </c>
      <c r="HM859" t="s">
        <v>3</v>
      </c>
      <c r="HN859" t="s">
        <v>176</v>
      </c>
      <c r="HO859" t="s">
        <v>177</v>
      </c>
      <c r="HP859" t="s">
        <v>174</v>
      </c>
      <c r="HQ859" t="s">
        <v>174</v>
      </c>
      <c r="IK859">
        <v>0</v>
      </c>
    </row>
    <row r="860" spans="1:255" x14ac:dyDescent="0.2">
      <c r="A860" s="2">
        <v>18</v>
      </c>
      <c r="B860" s="2">
        <v>1</v>
      </c>
      <c r="C860" s="2">
        <v>1427</v>
      </c>
      <c r="D860" s="2"/>
      <c r="E860" s="2" t="s">
        <v>888</v>
      </c>
      <c r="F860" s="2" t="s">
        <v>845</v>
      </c>
      <c r="G860" s="2" t="s">
        <v>846</v>
      </c>
      <c r="H860" s="2" t="s">
        <v>143</v>
      </c>
      <c r="I860" s="2">
        <f>I858*J860</f>
        <v>-26.8</v>
      </c>
      <c r="J860" s="2">
        <v>-13.4</v>
      </c>
      <c r="K860" s="2">
        <v>-13.4</v>
      </c>
      <c r="L860" s="2"/>
      <c r="M860" s="2"/>
      <c r="N860" s="2"/>
      <c r="O860" s="2">
        <f>ROUND(CP860,2)</f>
        <v>-1999.01</v>
      </c>
      <c r="P860" s="2">
        <f>ROUND(CQ860*I860,2)</f>
        <v>-1999.01</v>
      </c>
      <c r="Q860" s="2">
        <f>ROUND(CR860*I860,2)</f>
        <v>0</v>
      </c>
      <c r="R860" s="2">
        <f>ROUND(CS860*I860,2)</f>
        <v>0</v>
      </c>
      <c r="S860" s="2">
        <f>ROUND(CT860*I860,2)</f>
        <v>0</v>
      </c>
      <c r="T860" s="2">
        <f>ROUND(CU860*I860,2)</f>
        <v>0</v>
      </c>
      <c r="U860" s="2">
        <f t="shared" si="524"/>
        <v>0</v>
      </c>
      <c r="V860" s="2">
        <f t="shared" si="525"/>
        <v>0</v>
      </c>
      <c r="W860" s="2">
        <f>ROUND(CX860*I860,2)</f>
        <v>0</v>
      </c>
      <c r="X860" s="2">
        <f>ROUND(CY860,2)</f>
        <v>0</v>
      </c>
      <c r="Y860" s="2">
        <f>ROUND(CZ860,2)</f>
        <v>0</v>
      </c>
      <c r="Z860" s="2"/>
      <c r="AA860" s="2">
        <v>53551706</v>
      </c>
      <c r="AB860" s="2">
        <f t="shared" si="526"/>
        <v>74.59</v>
      </c>
      <c r="AC860" s="2">
        <f t="shared" si="542"/>
        <v>74.59</v>
      </c>
      <c r="AD860" s="2">
        <f>ROUND((((ET860)-(EU860))+AE860),2)</f>
        <v>0</v>
      </c>
      <c r="AE860" s="2">
        <f t="shared" ref="AE860:AF863" si="548">ROUND((EU860),2)</f>
        <v>0</v>
      </c>
      <c r="AF860" s="2">
        <f t="shared" si="548"/>
        <v>0</v>
      </c>
      <c r="AG860" s="2">
        <f t="shared" si="527"/>
        <v>0</v>
      </c>
      <c r="AH860" s="2">
        <f t="shared" ref="AH860:AI863" si="549">(EW860)</f>
        <v>0</v>
      </c>
      <c r="AI860" s="2">
        <f t="shared" si="549"/>
        <v>0</v>
      </c>
      <c r="AJ860" s="2">
        <f t="shared" si="528"/>
        <v>0</v>
      </c>
      <c r="AK860" s="2">
        <v>74.59</v>
      </c>
      <c r="AL860" s="2">
        <v>74.59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116</v>
      </c>
      <c r="AU860" s="2">
        <v>80</v>
      </c>
      <c r="AV860" s="2">
        <v>1</v>
      </c>
      <c r="AW860" s="2">
        <v>1</v>
      </c>
      <c r="AX860" s="2"/>
      <c r="AY860" s="2"/>
      <c r="AZ860" s="2">
        <v>1</v>
      </c>
      <c r="BA860" s="2">
        <v>1</v>
      </c>
      <c r="BB860" s="2">
        <v>1</v>
      </c>
      <c r="BC860" s="2">
        <v>1</v>
      </c>
      <c r="BD860" s="2" t="s">
        <v>3</v>
      </c>
      <c r="BE860" s="2" t="s">
        <v>3</v>
      </c>
      <c r="BF860" s="2" t="s">
        <v>3</v>
      </c>
      <c r="BG860" s="2" t="s">
        <v>3</v>
      </c>
      <c r="BH860" s="2">
        <v>3</v>
      </c>
      <c r="BI860" s="2">
        <v>1</v>
      </c>
      <c r="BJ860" s="2" t="s">
        <v>847</v>
      </c>
      <c r="BK860" s="2"/>
      <c r="BL860" s="2"/>
      <c r="BM860" s="2">
        <v>7005</v>
      </c>
      <c r="BN860" s="2">
        <v>0</v>
      </c>
      <c r="BO860" s="2" t="s">
        <v>3</v>
      </c>
      <c r="BP860" s="2">
        <v>0</v>
      </c>
      <c r="BQ860" s="2">
        <v>2</v>
      </c>
      <c r="BR860" s="2">
        <v>1</v>
      </c>
      <c r="BS860" s="2">
        <v>1</v>
      </c>
      <c r="BT860" s="2">
        <v>1</v>
      </c>
      <c r="BU860" s="2">
        <v>1</v>
      </c>
      <c r="BV860" s="2">
        <v>1</v>
      </c>
      <c r="BW860" s="2">
        <v>1</v>
      </c>
      <c r="BX860" s="2">
        <v>1</v>
      </c>
      <c r="BY860" s="2" t="s">
        <v>3</v>
      </c>
      <c r="BZ860" s="2">
        <v>116</v>
      </c>
      <c r="CA860" s="2">
        <v>80</v>
      </c>
      <c r="CB860" s="2" t="s">
        <v>3</v>
      </c>
      <c r="CC860" s="2"/>
      <c r="CD860" s="2"/>
      <c r="CE860" s="2">
        <v>0</v>
      </c>
      <c r="CF860" s="2">
        <v>0</v>
      </c>
      <c r="CG860" s="2">
        <v>0</v>
      </c>
      <c r="CH860" s="2"/>
      <c r="CI860" s="2"/>
      <c r="CJ860" s="2"/>
      <c r="CK860" s="2"/>
      <c r="CL860" s="2"/>
      <c r="CM860" s="2">
        <v>0</v>
      </c>
      <c r="CN860" s="2" t="s">
        <v>3</v>
      </c>
      <c r="CO860" s="2">
        <v>0</v>
      </c>
      <c r="CP860" s="2">
        <f t="shared" si="529"/>
        <v>-1999.01</v>
      </c>
      <c r="CQ860" s="2">
        <f t="shared" si="547"/>
        <v>74.59</v>
      </c>
      <c r="CR860" s="2">
        <f t="shared" si="531"/>
        <v>0</v>
      </c>
      <c r="CS860" s="2">
        <f t="shared" si="532"/>
        <v>0</v>
      </c>
      <c r="CT860" s="2">
        <f t="shared" si="533"/>
        <v>0</v>
      </c>
      <c r="CU860" s="2">
        <f t="shared" si="534"/>
        <v>0</v>
      </c>
      <c r="CV860" s="2">
        <f t="shared" si="535"/>
        <v>0</v>
      </c>
      <c r="CW860" s="2">
        <f t="shared" si="536"/>
        <v>0</v>
      </c>
      <c r="CX860" s="2">
        <f t="shared" si="537"/>
        <v>0</v>
      </c>
      <c r="CY860" s="2">
        <f t="shared" si="538"/>
        <v>0</v>
      </c>
      <c r="CZ860" s="2">
        <f t="shared" si="539"/>
        <v>0</v>
      </c>
      <c r="DA860" s="2"/>
      <c r="DB860" s="2"/>
      <c r="DC860" s="2" t="s">
        <v>3</v>
      </c>
      <c r="DD860" s="2" t="s">
        <v>3</v>
      </c>
      <c r="DE860" s="2" t="s">
        <v>3</v>
      </c>
      <c r="DF860" s="2" t="s">
        <v>3</v>
      </c>
      <c r="DG860" s="2" t="s">
        <v>3</v>
      </c>
      <c r="DH860" s="2" t="s">
        <v>3</v>
      </c>
      <c r="DI860" s="2" t="s">
        <v>3</v>
      </c>
      <c r="DJ860" s="2" t="s">
        <v>3</v>
      </c>
      <c r="DK860" s="2" t="s">
        <v>3</v>
      </c>
      <c r="DL860" s="2" t="s">
        <v>3</v>
      </c>
      <c r="DM860" s="2" t="s">
        <v>3</v>
      </c>
      <c r="DN860" s="2">
        <v>0</v>
      </c>
      <c r="DO860" s="2">
        <v>0</v>
      </c>
      <c r="DP860" s="2">
        <v>1</v>
      </c>
      <c r="DQ860" s="2">
        <v>1</v>
      </c>
      <c r="DR860" s="2"/>
      <c r="DS860" s="2"/>
      <c r="DT860" s="2"/>
      <c r="DU860" s="2">
        <v>1009</v>
      </c>
      <c r="DV860" s="2" t="s">
        <v>143</v>
      </c>
      <c r="DW860" s="2" t="s">
        <v>143</v>
      </c>
      <c r="DX860" s="2">
        <v>1</v>
      </c>
      <c r="DY860" s="2"/>
      <c r="DZ860" s="2" t="s">
        <v>3</v>
      </c>
      <c r="EA860" s="2" t="s">
        <v>3</v>
      </c>
      <c r="EB860" s="2" t="s">
        <v>3</v>
      </c>
      <c r="EC860" s="2" t="s">
        <v>3</v>
      </c>
      <c r="ED860" s="2"/>
      <c r="EE860" s="2">
        <v>53551097</v>
      </c>
      <c r="EF860" s="2">
        <v>2</v>
      </c>
      <c r="EG860" s="2" t="s">
        <v>38</v>
      </c>
      <c r="EH860" s="2">
        <v>7</v>
      </c>
      <c r="EI860" s="2" t="s">
        <v>173</v>
      </c>
      <c r="EJ860" s="2">
        <v>1</v>
      </c>
      <c r="EK860" s="2">
        <v>7005</v>
      </c>
      <c r="EL860" s="2" t="s">
        <v>174</v>
      </c>
      <c r="EM860" s="2" t="s">
        <v>175</v>
      </c>
      <c r="EN860" s="2"/>
      <c r="EO860" s="2" t="s">
        <v>3</v>
      </c>
      <c r="EP860" s="2"/>
      <c r="EQ860" s="2">
        <v>32768</v>
      </c>
      <c r="ER860" s="2">
        <v>74.59</v>
      </c>
      <c r="ES860" s="2">
        <v>74.59</v>
      </c>
      <c r="ET860" s="2">
        <v>0</v>
      </c>
      <c r="EU860" s="2">
        <v>0</v>
      </c>
      <c r="EV860" s="2">
        <v>0</v>
      </c>
      <c r="EW860" s="2">
        <v>0</v>
      </c>
      <c r="EX860" s="2">
        <v>0</v>
      </c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>
        <v>0</v>
      </c>
      <c r="FR860" s="2">
        <f>ROUND(IF(AND(BH860=3,BI860=3),P860,0),2)</f>
        <v>0</v>
      </c>
      <c r="FS860" s="2">
        <v>0</v>
      </c>
      <c r="FT860" s="2"/>
      <c r="FU860" s="2"/>
      <c r="FV860" s="2"/>
      <c r="FW860" s="2"/>
      <c r="FX860" s="2">
        <v>116</v>
      </c>
      <c r="FY860" s="2">
        <v>80</v>
      </c>
      <c r="FZ860" s="2"/>
      <c r="GA860" s="2" t="s">
        <v>3</v>
      </c>
      <c r="GB860" s="2"/>
      <c r="GC860" s="2"/>
      <c r="GD860" s="2">
        <v>1</v>
      </c>
      <c r="GE860" s="2"/>
      <c r="GF860" s="2">
        <v>-1839360142</v>
      </c>
      <c r="GG860" s="2">
        <v>2</v>
      </c>
      <c r="GH860" s="2">
        <v>1</v>
      </c>
      <c r="GI860" s="2">
        <v>-2</v>
      </c>
      <c r="GJ860" s="2">
        <v>0</v>
      </c>
      <c r="GK860" s="2">
        <v>0</v>
      </c>
      <c r="GL860" s="2">
        <f>ROUND(IF(AND(BH860=3,BI860=3,FS860&lt;&gt;0),P860,0),2)</f>
        <v>0</v>
      </c>
      <c r="GM860" s="2">
        <f>ROUND(O860+X860+Y860,2)+GX860</f>
        <v>-1999.01</v>
      </c>
      <c r="GN860" s="2">
        <f>IF(OR(BI860=0,BI860=1),ROUND(O860+X860+Y860,2),0)</f>
        <v>-1999.01</v>
      </c>
      <c r="GO860" s="2">
        <f>IF(BI860=2,ROUND(O860+X860+Y860,2),0)</f>
        <v>0</v>
      </c>
      <c r="GP860" s="2">
        <f>IF(BI860=4,ROUND(O860+X860+Y860,2)+GX860,0)</f>
        <v>0</v>
      </c>
      <c r="GQ860" s="2"/>
      <c r="GR860" s="2">
        <v>0</v>
      </c>
      <c r="GS860" s="2">
        <v>0</v>
      </c>
      <c r="GT860" s="2">
        <v>0</v>
      </c>
      <c r="GU860" s="2" t="s">
        <v>3</v>
      </c>
      <c r="GV860" s="2">
        <f t="shared" si="540"/>
        <v>0</v>
      </c>
      <c r="GW860" s="2">
        <v>1</v>
      </c>
      <c r="GX860" s="2">
        <f>ROUND(HC860*I860,2)</f>
        <v>0</v>
      </c>
      <c r="GY860" s="2"/>
      <c r="GZ860" s="2"/>
      <c r="HA860" s="2">
        <v>0</v>
      </c>
      <c r="HB860" s="2">
        <v>0</v>
      </c>
      <c r="HC860" s="2">
        <f t="shared" si="541"/>
        <v>0</v>
      </c>
      <c r="HD860" s="2"/>
      <c r="HE860" s="2" t="s">
        <v>3</v>
      </c>
      <c r="HF860" s="2" t="s">
        <v>3</v>
      </c>
      <c r="HG860" s="2"/>
      <c r="HH860" s="2"/>
      <c r="HI860" s="2"/>
      <c r="HJ860" s="2"/>
      <c r="HK860" s="2"/>
      <c r="HL860" s="2"/>
      <c r="HM860" s="2" t="s">
        <v>3</v>
      </c>
      <c r="HN860" s="2" t="s">
        <v>176</v>
      </c>
      <c r="HO860" s="2" t="s">
        <v>177</v>
      </c>
      <c r="HP860" s="2" t="s">
        <v>174</v>
      </c>
      <c r="HQ860" s="2" t="s">
        <v>174</v>
      </c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>
        <v>0</v>
      </c>
      <c r="IL860" s="2"/>
      <c r="IM860" s="2"/>
      <c r="IN860" s="2"/>
      <c r="IO860" s="2"/>
      <c r="IP860" s="2"/>
      <c r="IQ860" s="2"/>
      <c r="IR860" s="2"/>
      <c r="IS860" s="2"/>
      <c r="IT860" s="2"/>
      <c r="IU860" s="2"/>
    </row>
    <row r="861" spans="1:255" x14ac:dyDescent="0.2">
      <c r="A861">
        <v>18</v>
      </c>
      <c r="B861">
        <v>1</v>
      </c>
      <c r="C861">
        <v>1435</v>
      </c>
      <c r="E861" t="s">
        <v>888</v>
      </c>
      <c r="F861" t="s">
        <v>845</v>
      </c>
      <c r="G861" t="s">
        <v>846</v>
      </c>
      <c r="H861" t="s">
        <v>143</v>
      </c>
      <c r="I861">
        <f>I859*J861</f>
        <v>-26.8</v>
      </c>
      <c r="J861">
        <v>-13.4</v>
      </c>
      <c r="K861">
        <v>-13.4</v>
      </c>
      <c r="O861">
        <f>ROUND(CP861,0)</f>
        <v>-6417</v>
      </c>
      <c r="P861">
        <f>ROUND(CQ861*I861,0)</f>
        <v>-6417</v>
      </c>
      <c r="Q861">
        <f>ROUND(CR861*I861,0)</f>
        <v>0</v>
      </c>
      <c r="R861">
        <f>ROUND(CS861*I861,0)</f>
        <v>0</v>
      </c>
      <c r="S861">
        <f>ROUND(CT861*I861,0)</f>
        <v>0</v>
      </c>
      <c r="T861">
        <f>ROUND(CU861*I861,0)</f>
        <v>0</v>
      </c>
      <c r="U861">
        <f t="shared" si="524"/>
        <v>0</v>
      </c>
      <c r="V861">
        <f t="shared" si="525"/>
        <v>0</v>
      </c>
      <c r="W861">
        <f>ROUND(CX861*I861,0)</f>
        <v>0</v>
      </c>
      <c r="X861">
        <f>ROUND(CY861,0)</f>
        <v>0</v>
      </c>
      <c r="Y861">
        <f>ROUND(CZ861,0)</f>
        <v>0</v>
      </c>
      <c r="AA861">
        <v>53551707</v>
      </c>
      <c r="AB861">
        <f t="shared" si="526"/>
        <v>74.59</v>
      </c>
      <c r="AC861">
        <f t="shared" si="542"/>
        <v>74.59</v>
      </c>
      <c r="AD861">
        <f>ROUND((((ET861)-(EU861))+AE861),2)</f>
        <v>0</v>
      </c>
      <c r="AE861">
        <f t="shared" si="548"/>
        <v>0</v>
      </c>
      <c r="AF861">
        <f t="shared" si="548"/>
        <v>0</v>
      </c>
      <c r="AG861">
        <f t="shared" si="527"/>
        <v>0</v>
      </c>
      <c r="AH861">
        <f t="shared" si="549"/>
        <v>0</v>
      </c>
      <c r="AI861">
        <f t="shared" si="549"/>
        <v>0</v>
      </c>
      <c r="AJ861">
        <f t="shared" si="528"/>
        <v>0</v>
      </c>
      <c r="AK861">
        <v>74.59</v>
      </c>
      <c r="AL861">
        <v>74.59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116</v>
      </c>
      <c r="AU861">
        <v>80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3.21</v>
      </c>
      <c r="BD861" t="s">
        <v>3</v>
      </c>
      <c r="BE861" t="s">
        <v>3</v>
      </c>
      <c r="BF861" t="s">
        <v>3</v>
      </c>
      <c r="BG861" t="s">
        <v>3</v>
      </c>
      <c r="BH861">
        <v>3</v>
      </c>
      <c r="BI861">
        <v>1</v>
      </c>
      <c r="BJ861" t="s">
        <v>847</v>
      </c>
      <c r="BM861">
        <v>7005</v>
      </c>
      <c r="BN861">
        <v>0</v>
      </c>
      <c r="BO861" t="s">
        <v>845</v>
      </c>
      <c r="BP861">
        <v>1</v>
      </c>
      <c r="BQ861">
        <v>2</v>
      </c>
      <c r="BR861">
        <v>1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116</v>
      </c>
      <c r="CA861">
        <v>80</v>
      </c>
      <c r="CB861" t="s">
        <v>3</v>
      </c>
      <c r="CE861">
        <v>0</v>
      </c>
      <c r="CF861">
        <v>0</v>
      </c>
      <c r="CG861">
        <v>0</v>
      </c>
      <c r="CM861">
        <v>0</v>
      </c>
      <c r="CN861" t="s">
        <v>3</v>
      </c>
      <c r="CO861">
        <v>0</v>
      </c>
      <c r="CP861">
        <f t="shared" si="529"/>
        <v>-6417</v>
      </c>
      <c r="CQ861">
        <f t="shared" si="547"/>
        <v>239.43389999999999</v>
      </c>
      <c r="CR861">
        <f t="shared" si="531"/>
        <v>0</v>
      </c>
      <c r="CS861">
        <f t="shared" si="532"/>
        <v>0</v>
      </c>
      <c r="CT861">
        <f t="shared" si="533"/>
        <v>0</v>
      </c>
      <c r="CU861">
        <f t="shared" si="534"/>
        <v>0</v>
      </c>
      <c r="CV861">
        <f t="shared" si="535"/>
        <v>0</v>
      </c>
      <c r="CW861">
        <f t="shared" si="536"/>
        <v>0</v>
      </c>
      <c r="CX861">
        <f t="shared" si="537"/>
        <v>0</v>
      </c>
      <c r="CY861">
        <f t="shared" si="538"/>
        <v>0</v>
      </c>
      <c r="CZ861">
        <f t="shared" si="539"/>
        <v>0</v>
      </c>
      <c r="DC861" t="s">
        <v>3</v>
      </c>
      <c r="DD861" t="s">
        <v>3</v>
      </c>
      <c r="DE861" t="s">
        <v>3</v>
      </c>
      <c r="DF861" t="s">
        <v>3</v>
      </c>
      <c r="DG861" t="s">
        <v>3</v>
      </c>
      <c r="DH861" t="s">
        <v>3</v>
      </c>
      <c r="DI861" t="s">
        <v>3</v>
      </c>
      <c r="DJ861" t="s">
        <v>3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1009</v>
      </c>
      <c r="DV861" t="s">
        <v>143</v>
      </c>
      <c r="DW861" t="s">
        <v>143</v>
      </c>
      <c r="DX861">
        <v>1</v>
      </c>
      <c r="DZ861" t="s">
        <v>3</v>
      </c>
      <c r="EA861" t="s">
        <v>3</v>
      </c>
      <c r="EB861" t="s">
        <v>3</v>
      </c>
      <c r="EC861" t="s">
        <v>3</v>
      </c>
      <c r="EE861">
        <v>53551097</v>
      </c>
      <c r="EF861">
        <v>2</v>
      </c>
      <c r="EG861" t="s">
        <v>38</v>
      </c>
      <c r="EH861">
        <v>7</v>
      </c>
      <c r="EI861" t="s">
        <v>173</v>
      </c>
      <c r="EJ861">
        <v>1</v>
      </c>
      <c r="EK861">
        <v>7005</v>
      </c>
      <c r="EL861" t="s">
        <v>174</v>
      </c>
      <c r="EM861" t="s">
        <v>175</v>
      </c>
      <c r="EO861" t="s">
        <v>3</v>
      </c>
      <c r="EQ861">
        <v>32768</v>
      </c>
      <c r="ER861">
        <v>74.59</v>
      </c>
      <c r="ES861">
        <v>74.59</v>
      </c>
      <c r="ET861">
        <v>0</v>
      </c>
      <c r="EU861">
        <v>0</v>
      </c>
      <c r="EV861">
        <v>0</v>
      </c>
      <c r="EW861">
        <v>0</v>
      </c>
      <c r="EX861">
        <v>0</v>
      </c>
      <c r="FQ861">
        <v>0</v>
      </c>
      <c r="FR861">
        <f>ROUND(IF(AND(BH861=3,BI861=3),P861,0),0)</f>
        <v>0</v>
      </c>
      <c r="FS861">
        <v>0</v>
      </c>
      <c r="FX861">
        <v>116</v>
      </c>
      <c r="FY861">
        <v>80</v>
      </c>
      <c r="GA861" t="s">
        <v>3</v>
      </c>
      <c r="GD861">
        <v>1</v>
      </c>
      <c r="GF861">
        <v>-1839360142</v>
      </c>
      <c r="GG861">
        <v>2</v>
      </c>
      <c r="GH861">
        <v>1</v>
      </c>
      <c r="GI861">
        <v>2</v>
      </c>
      <c r="GJ861">
        <v>0</v>
      </c>
      <c r="GK861">
        <v>0</v>
      </c>
      <c r="GL861">
        <f>ROUND(IF(AND(BH861=3,BI861=3,FS861&lt;&gt;0),P861,0),0)</f>
        <v>0</v>
      </c>
      <c r="GM861">
        <f>ROUND(O861+X861+Y861,0)+GX861</f>
        <v>-6417</v>
      </c>
      <c r="GN861">
        <f>IF(OR(BI861=0,BI861=1),ROUND(O861+X861+Y861,0),0)</f>
        <v>-6417</v>
      </c>
      <c r="GO861">
        <f>IF(BI861=2,ROUND(O861+X861+Y861,0),0)</f>
        <v>0</v>
      </c>
      <c r="GP861">
        <f>IF(BI861=4,ROUND(O861+X861+Y861,0)+GX861,0)</f>
        <v>0</v>
      </c>
      <c r="GR861">
        <v>0</v>
      </c>
      <c r="GS861">
        <v>3</v>
      </c>
      <c r="GT861">
        <v>0</v>
      </c>
      <c r="GU861" t="s">
        <v>3</v>
      </c>
      <c r="GV861">
        <f t="shared" si="540"/>
        <v>0</v>
      </c>
      <c r="GW861">
        <v>1</v>
      </c>
      <c r="GX861">
        <f>ROUND(HC861*I861,0)</f>
        <v>0</v>
      </c>
      <c r="HA861">
        <v>0</v>
      </c>
      <c r="HB861">
        <v>0</v>
      </c>
      <c r="HC861">
        <f t="shared" si="541"/>
        <v>0</v>
      </c>
      <c r="HE861" t="s">
        <v>3</v>
      </c>
      <c r="HF861" t="s">
        <v>3</v>
      </c>
      <c r="HM861" t="s">
        <v>3</v>
      </c>
      <c r="HN861" t="s">
        <v>176</v>
      </c>
      <c r="HO861" t="s">
        <v>177</v>
      </c>
      <c r="HP861" t="s">
        <v>174</v>
      </c>
      <c r="HQ861" t="s">
        <v>174</v>
      </c>
      <c r="IK861">
        <v>0</v>
      </c>
    </row>
    <row r="862" spans="1:255" x14ac:dyDescent="0.2">
      <c r="A862" s="2">
        <v>18</v>
      </c>
      <c r="B862" s="2">
        <v>1</v>
      </c>
      <c r="C862" s="2">
        <v>1428</v>
      </c>
      <c r="D862" s="2"/>
      <c r="E862" s="2" t="s">
        <v>889</v>
      </c>
      <c r="F862" s="2" t="s">
        <v>849</v>
      </c>
      <c r="G862" s="2" t="s">
        <v>850</v>
      </c>
      <c r="H862" s="2" t="s">
        <v>160</v>
      </c>
      <c r="I862" s="2">
        <f>I858*J862</f>
        <v>400</v>
      </c>
      <c r="J862" s="2">
        <v>200</v>
      </c>
      <c r="K862" s="2">
        <v>200</v>
      </c>
      <c r="L862" s="2"/>
      <c r="M862" s="2"/>
      <c r="N862" s="2"/>
      <c r="O862" s="2">
        <f>ROUND(CP862,2)</f>
        <v>29120</v>
      </c>
      <c r="P862" s="2">
        <f>ROUND(CQ862*I862,2)</f>
        <v>29120</v>
      </c>
      <c r="Q862" s="2">
        <f>ROUND(CR862*I862,2)</f>
        <v>0</v>
      </c>
      <c r="R862" s="2">
        <f>ROUND(CS862*I862,2)</f>
        <v>0</v>
      </c>
      <c r="S862" s="2">
        <f>ROUND(CT862*I862,2)</f>
        <v>0</v>
      </c>
      <c r="T862" s="2">
        <f>ROUND(CU862*I862,2)</f>
        <v>0</v>
      </c>
      <c r="U862" s="2">
        <f t="shared" si="524"/>
        <v>0</v>
      </c>
      <c r="V862" s="2">
        <f t="shared" si="525"/>
        <v>0</v>
      </c>
      <c r="W862" s="2">
        <f>ROUND(CX862*I862,2)</f>
        <v>16</v>
      </c>
      <c r="X862" s="2">
        <f>ROUND(CY862,2)</f>
        <v>0</v>
      </c>
      <c r="Y862" s="2">
        <f>ROUND(CZ862,2)</f>
        <v>0</v>
      </c>
      <c r="Z862" s="2"/>
      <c r="AA862" s="2">
        <v>53551706</v>
      </c>
      <c r="AB862" s="2">
        <f t="shared" si="526"/>
        <v>72.8</v>
      </c>
      <c r="AC862" s="2">
        <f t="shared" si="542"/>
        <v>72.8</v>
      </c>
      <c r="AD862" s="2">
        <f>ROUND((((ET862)-(EU862))+AE862),2)</f>
        <v>0</v>
      </c>
      <c r="AE862" s="2">
        <f t="shared" si="548"/>
        <v>0</v>
      </c>
      <c r="AF862" s="2">
        <f t="shared" si="548"/>
        <v>0</v>
      </c>
      <c r="AG862" s="2">
        <f t="shared" si="527"/>
        <v>0</v>
      </c>
      <c r="AH862" s="2">
        <f t="shared" si="549"/>
        <v>0</v>
      </c>
      <c r="AI862" s="2">
        <f t="shared" si="549"/>
        <v>0</v>
      </c>
      <c r="AJ862" s="2">
        <f t="shared" si="528"/>
        <v>0.04</v>
      </c>
      <c r="AK862" s="2">
        <v>72.8</v>
      </c>
      <c r="AL862" s="2">
        <v>72.8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0.04</v>
      </c>
      <c r="AT862" s="2">
        <v>116</v>
      </c>
      <c r="AU862" s="2">
        <v>80</v>
      </c>
      <c r="AV862" s="2">
        <v>1</v>
      </c>
      <c r="AW862" s="2">
        <v>1</v>
      </c>
      <c r="AX862" s="2"/>
      <c r="AY862" s="2"/>
      <c r="AZ862" s="2">
        <v>1</v>
      </c>
      <c r="BA862" s="2">
        <v>1</v>
      </c>
      <c r="BB862" s="2">
        <v>1</v>
      </c>
      <c r="BC862" s="2">
        <v>1</v>
      </c>
      <c r="BD862" s="2" t="s">
        <v>3</v>
      </c>
      <c r="BE862" s="2" t="s">
        <v>3</v>
      </c>
      <c r="BF862" s="2" t="s">
        <v>3</v>
      </c>
      <c r="BG862" s="2" t="s">
        <v>3</v>
      </c>
      <c r="BH862" s="2">
        <v>3</v>
      </c>
      <c r="BI862" s="2">
        <v>1</v>
      </c>
      <c r="BJ862" s="2" t="s">
        <v>851</v>
      </c>
      <c r="BK862" s="2"/>
      <c r="BL862" s="2"/>
      <c r="BM862" s="2">
        <v>7005</v>
      </c>
      <c r="BN862" s="2">
        <v>0</v>
      </c>
      <c r="BO862" s="2" t="s">
        <v>3</v>
      </c>
      <c r="BP862" s="2">
        <v>0</v>
      </c>
      <c r="BQ862" s="2">
        <v>2</v>
      </c>
      <c r="BR862" s="2">
        <v>0</v>
      </c>
      <c r="BS862" s="2">
        <v>1</v>
      </c>
      <c r="BT862" s="2">
        <v>1</v>
      </c>
      <c r="BU862" s="2">
        <v>1</v>
      </c>
      <c r="BV862" s="2">
        <v>1</v>
      </c>
      <c r="BW862" s="2">
        <v>1</v>
      </c>
      <c r="BX862" s="2">
        <v>1</v>
      </c>
      <c r="BY862" s="2" t="s">
        <v>3</v>
      </c>
      <c r="BZ862" s="2">
        <v>116</v>
      </c>
      <c r="CA862" s="2">
        <v>80</v>
      </c>
      <c r="CB862" s="2" t="s">
        <v>3</v>
      </c>
      <c r="CC862" s="2"/>
      <c r="CD862" s="2"/>
      <c r="CE862" s="2">
        <v>0</v>
      </c>
      <c r="CF862" s="2">
        <v>0</v>
      </c>
      <c r="CG862" s="2">
        <v>0</v>
      </c>
      <c r="CH862" s="2"/>
      <c r="CI862" s="2"/>
      <c r="CJ862" s="2"/>
      <c r="CK862" s="2"/>
      <c r="CL862" s="2"/>
      <c r="CM862" s="2">
        <v>0</v>
      </c>
      <c r="CN862" s="2" t="s">
        <v>3</v>
      </c>
      <c r="CO862" s="2">
        <v>0</v>
      </c>
      <c r="CP862" s="2">
        <f t="shared" si="529"/>
        <v>29120</v>
      </c>
      <c r="CQ862" s="2">
        <f t="shared" si="547"/>
        <v>72.8</v>
      </c>
      <c r="CR862" s="2">
        <f t="shared" si="531"/>
        <v>0</v>
      </c>
      <c r="CS862" s="2">
        <f t="shared" si="532"/>
        <v>0</v>
      </c>
      <c r="CT862" s="2">
        <f t="shared" si="533"/>
        <v>0</v>
      </c>
      <c r="CU862" s="2">
        <f t="shared" si="534"/>
        <v>0</v>
      </c>
      <c r="CV862" s="2">
        <f t="shared" si="535"/>
        <v>0</v>
      </c>
      <c r="CW862" s="2">
        <f t="shared" si="536"/>
        <v>0</v>
      </c>
      <c r="CX862" s="2">
        <f t="shared" si="537"/>
        <v>0.04</v>
      </c>
      <c r="CY862" s="2">
        <f t="shared" si="538"/>
        <v>0</v>
      </c>
      <c r="CZ862" s="2">
        <f t="shared" si="539"/>
        <v>0</v>
      </c>
      <c r="DA862" s="2"/>
      <c r="DB862" s="2"/>
      <c r="DC862" s="2" t="s">
        <v>3</v>
      </c>
      <c r="DD862" s="2" t="s">
        <v>3</v>
      </c>
      <c r="DE862" s="2" t="s">
        <v>3</v>
      </c>
      <c r="DF862" s="2" t="s">
        <v>3</v>
      </c>
      <c r="DG862" s="2" t="s">
        <v>3</v>
      </c>
      <c r="DH862" s="2" t="s">
        <v>3</v>
      </c>
      <c r="DI862" s="2" t="s">
        <v>3</v>
      </c>
      <c r="DJ862" s="2" t="s">
        <v>3</v>
      </c>
      <c r="DK862" s="2" t="s">
        <v>3</v>
      </c>
      <c r="DL862" s="2" t="s">
        <v>3</v>
      </c>
      <c r="DM862" s="2" t="s">
        <v>3</v>
      </c>
      <c r="DN862" s="2">
        <v>0</v>
      </c>
      <c r="DO862" s="2">
        <v>0</v>
      </c>
      <c r="DP862" s="2">
        <v>1</v>
      </c>
      <c r="DQ862" s="2">
        <v>1</v>
      </c>
      <c r="DR862" s="2"/>
      <c r="DS862" s="2"/>
      <c r="DT862" s="2"/>
      <c r="DU862" s="2">
        <v>1010</v>
      </c>
      <c r="DV862" s="2" t="s">
        <v>160</v>
      </c>
      <c r="DW862" s="2" t="s">
        <v>160</v>
      </c>
      <c r="DX862" s="2">
        <v>1</v>
      </c>
      <c r="DY862" s="2"/>
      <c r="DZ862" s="2" t="s">
        <v>3</v>
      </c>
      <c r="EA862" s="2" t="s">
        <v>3</v>
      </c>
      <c r="EB862" s="2" t="s">
        <v>3</v>
      </c>
      <c r="EC862" s="2" t="s">
        <v>3</v>
      </c>
      <c r="ED862" s="2"/>
      <c r="EE862" s="2">
        <v>53551097</v>
      </c>
      <c r="EF862" s="2">
        <v>2</v>
      </c>
      <c r="EG862" s="2" t="s">
        <v>38</v>
      </c>
      <c r="EH862" s="2">
        <v>7</v>
      </c>
      <c r="EI862" s="2" t="s">
        <v>173</v>
      </c>
      <c r="EJ862" s="2">
        <v>1</v>
      </c>
      <c r="EK862" s="2">
        <v>7005</v>
      </c>
      <c r="EL862" s="2" t="s">
        <v>174</v>
      </c>
      <c r="EM862" s="2" t="s">
        <v>175</v>
      </c>
      <c r="EN862" s="2"/>
      <c r="EO862" s="2" t="s">
        <v>3</v>
      </c>
      <c r="EP862" s="2"/>
      <c r="EQ862" s="2">
        <v>0</v>
      </c>
      <c r="ER862" s="2">
        <v>72.8</v>
      </c>
      <c r="ES862" s="2">
        <v>72.8</v>
      </c>
      <c r="ET862" s="2">
        <v>0</v>
      </c>
      <c r="EU862" s="2">
        <v>0</v>
      </c>
      <c r="EV862" s="2">
        <v>0</v>
      </c>
      <c r="EW862" s="2">
        <v>0</v>
      </c>
      <c r="EX862" s="2">
        <v>0</v>
      </c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>
        <v>0</v>
      </c>
      <c r="FR862" s="2">
        <f>ROUND(IF(AND(BH862=3,BI862=3),P862,0),2)</f>
        <v>0</v>
      </c>
      <c r="FS862" s="2">
        <v>0</v>
      </c>
      <c r="FT862" s="2"/>
      <c r="FU862" s="2"/>
      <c r="FV862" s="2"/>
      <c r="FW862" s="2"/>
      <c r="FX862" s="2">
        <v>116</v>
      </c>
      <c r="FY862" s="2">
        <v>80</v>
      </c>
      <c r="FZ862" s="2"/>
      <c r="GA862" s="2" t="s">
        <v>3</v>
      </c>
      <c r="GB862" s="2"/>
      <c r="GC862" s="2"/>
      <c r="GD862" s="2">
        <v>1</v>
      </c>
      <c r="GE862" s="2"/>
      <c r="GF862" s="2">
        <v>-805328539</v>
      </c>
      <c r="GG862" s="2">
        <v>2</v>
      </c>
      <c r="GH862" s="2">
        <v>1</v>
      </c>
      <c r="GI862" s="2">
        <v>-2</v>
      </c>
      <c r="GJ862" s="2">
        <v>0</v>
      </c>
      <c r="GK862" s="2">
        <v>0</v>
      </c>
      <c r="GL862" s="2">
        <f>ROUND(IF(AND(BH862=3,BI862=3,FS862&lt;&gt;0),P862,0),2)</f>
        <v>0</v>
      </c>
      <c r="GM862" s="2">
        <f>ROUND(O862+X862+Y862,2)+GX862</f>
        <v>29120</v>
      </c>
      <c r="GN862" s="2">
        <f>IF(OR(BI862=0,BI862=1),ROUND(O862+X862+Y862,2),0)</f>
        <v>29120</v>
      </c>
      <c r="GO862" s="2">
        <f>IF(BI862=2,ROUND(O862+X862+Y862,2),0)</f>
        <v>0</v>
      </c>
      <c r="GP862" s="2">
        <f>IF(BI862=4,ROUND(O862+X862+Y862,2)+GX862,0)</f>
        <v>0</v>
      </c>
      <c r="GQ862" s="2"/>
      <c r="GR862" s="2">
        <v>0</v>
      </c>
      <c r="GS862" s="2">
        <v>0</v>
      </c>
      <c r="GT862" s="2">
        <v>0</v>
      </c>
      <c r="GU862" s="2" t="s">
        <v>3</v>
      </c>
      <c r="GV862" s="2">
        <f t="shared" si="540"/>
        <v>0</v>
      </c>
      <c r="GW862" s="2">
        <v>1</v>
      </c>
      <c r="GX862" s="2">
        <f>ROUND(HC862*I862,2)</f>
        <v>0</v>
      </c>
      <c r="GY862" s="2"/>
      <c r="GZ862" s="2"/>
      <c r="HA862" s="2">
        <v>0</v>
      </c>
      <c r="HB862" s="2">
        <v>0</v>
      </c>
      <c r="HC862" s="2">
        <f t="shared" si="541"/>
        <v>0</v>
      </c>
      <c r="HD862" s="2"/>
      <c r="HE862" s="2" t="s">
        <v>3</v>
      </c>
      <c r="HF862" s="2" t="s">
        <v>3</v>
      </c>
      <c r="HG862" s="2"/>
      <c r="HH862" s="2"/>
      <c r="HI862" s="2"/>
      <c r="HJ862" s="2"/>
      <c r="HK862" s="2"/>
      <c r="HL862" s="2"/>
      <c r="HM862" s="2" t="s">
        <v>3</v>
      </c>
      <c r="HN862" s="2" t="s">
        <v>176</v>
      </c>
      <c r="HO862" s="2" t="s">
        <v>177</v>
      </c>
      <c r="HP862" s="2" t="s">
        <v>174</v>
      </c>
      <c r="HQ862" s="2" t="s">
        <v>174</v>
      </c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>
        <v>0</v>
      </c>
      <c r="IL862" s="2"/>
      <c r="IM862" s="2"/>
      <c r="IN862" s="2"/>
      <c r="IO862" s="2"/>
      <c r="IP862" s="2"/>
      <c r="IQ862" s="2"/>
      <c r="IR862" s="2"/>
      <c r="IS862" s="2"/>
      <c r="IT862" s="2"/>
      <c r="IU862" s="2"/>
    </row>
    <row r="863" spans="1:255" x14ac:dyDescent="0.2">
      <c r="A863">
        <v>18</v>
      </c>
      <c r="B863">
        <v>1</v>
      </c>
      <c r="C863">
        <v>1436</v>
      </c>
      <c r="E863" t="s">
        <v>889</v>
      </c>
      <c r="F863" t="s">
        <v>849</v>
      </c>
      <c r="G863" t="s">
        <v>850</v>
      </c>
      <c r="H863" t="s">
        <v>160</v>
      </c>
      <c r="I863">
        <f>I859*J863</f>
        <v>400</v>
      </c>
      <c r="J863">
        <v>200</v>
      </c>
      <c r="K863">
        <v>200</v>
      </c>
      <c r="O863">
        <f>ROUND(CP863,0)</f>
        <v>73965</v>
      </c>
      <c r="P863">
        <f>ROUND(CQ863*I863,0)</f>
        <v>73965</v>
      </c>
      <c r="Q863">
        <f>ROUND(CR863*I863,0)</f>
        <v>0</v>
      </c>
      <c r="R863">
        <f>ROUND(CS863*I863,0)</f>
        <v>0</v>
      </c>
      <c r="S863">
        <f>ROUND(CT863*I863,0)</f>
        <v>0</v>
      </c>
      <c r="T863">
        <f>ROUND(CU863*I863,0)</f>
        <v>0</v>
      </c>
      <c r="U863">
        <f t="shared" si="524"/>
        <v>0</v>
      </c>
      <c r="V863">
        <f t="shared" si="525"/>
        <v>0</v>
      </c>
      <c r="W863">
        <f>ROUND(CX863*I863,0)</f>
        <v>16</v>
      </c>
      <c r="X863">
        <f>ROUND(CY863,0)</f>
        <v>0</v>
      </c>
      <c r="Y863">
        <f>ROUND(CZ863,0)</f>
        <v>0</v>
      </c>
      <c r="AA863">
        <v>53551707</v>
      </c>
      <c r="AB863">
        <f t="shared" si="526"/>
        <v>72.8</v>
      </c>
      <c r="AC863">
        <f t="shared" si="542"/>
        <v>72.8</v>
      </c>
      <c r="AD863">
        <f>ROUND((((ET863)-(EU863))+AE863),2)</f>
        <v>0</v>
      </c>
      <c r="AE863">
        <f t="shared" si="548"/>
        <v>0</v>
      </c>
      <c r="AF863">
        <f t="shared" si="548"/>
        <v>0</v>
      </c>
      <c r="AG863">
        <f t="shared" si="527"/>
        <v>0</v>
      </c>
      <c r="AH863">
        <f t="shared" si="549"/>
        <v>0</v>
      </c>
      <c r="AI863">
        <f t="shared" si="549"/>
        <v>0</v>
      </c>
      <c r="AJ863">
        <f t="shared" si="528"/>
        <v>0.04</v>
      </c>
      <c r="AK863">
        <v>72.8</v>
      </c>
      <c r="AL863">
        <v>72.8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0.04</v>
      </c>
      <c r="AT863">
        <v>116</v>
      </c>
      <c r="AU863">
        <v>80</v>
      </c>
      <c r="AV863">
        <v>1</v>
      </c>
      <c r="AW863">
        <v>1</v>
      </c>
      <c r="AZ863">
        <v>1</v>
      </c>
      <c r="BA863">
        <v>1</v>
      </c>
      <c r="BB863">
        <v>1</v>
      </c>
      <c r="BC863">
        <v>2.54</v>
      </c>
      <c r="BD863" t="s">
        <v>3</v>
      </c>
      <c r="BE863" t="s">
        <v>3</v>
      </c>
      <c r="BF863" t="s">
        <v>3</v>
      </c>
      <c r="BG863" t="s">
        <v>3</v>
      </c>
      <c r="BH863">
        <v>3</v>
      </c>
      <c r="BI863">
        <v>1</v>
      </c>
      <c r="BJ863" t="s">
        <v>851</v>
      </c>
      <c r="BM863">
        <v>7005</v>
      </c>
      <c r="BN863">
        <v>0</v>
      </c>
      <c r="BO863" t="s">
        <v>849</v>
      </c>
      <c r="BP863">
        <v>1</v>
      </c>
      <c r="BQ863">
        <v>2</v>
      </c>
      <c r="BR863">
        <v>0</v>
      </c>
      <c r="BS863">
        <v>1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3</v>
      </c>
      <c r="BZ863">
        <v>116</v>
      </c>
      <c r="CA863">
        <v>80</v>
      </c>
      <c r="CB863" t="s">
        <v>3</v>
      </c>
      <c r="CE863">
        <v>0</v>
      </c>
      <c r="CF863">
        <v>0</v>
      </c>
      <c r="CG863">
        <v>0</v>
      </c>
      <c r="CM863">
        <v>0</v>
      </c>
      <c r="CN863" t="s">
        <v>3</v>
      </c>
      <c r="CO863">
        <v>0</v>
      </c>
      <c r="CP863">
        <f t="shared" si="529"/>
        <v>73965</v>
      </c>
      <c r="CQ863">
        <f t="shared" si="547"/>
        <v>184.91200000000001</v>
      </c>
      <c r="CR863">
        <f t="shared" si="531"/>
        <v>0</v>
      </c>
      <c r="CS863">
        <f t="shared" si="532"/>
        <v>0</v>
      </c>
      <c r="CT863">
        <f t="shared" si="533"/>
        <v>0</v>
      </c>
      <c r="CU863">
        <f t="shared" si="534"/>
        <v>0</v>
      </c>
      <c r="CV863">
        <f t="shared" si="535"/>
        <v>0</v>
      </c>
      <c r="CW863">
        <f t="shared" si="536"/>
        <v>0</v>
      </c>
      <c r="CX863">
        <f t="shared" si="537"/>
        <v>0.04</v>
      </c>
      <c r="CY863">
        <f t="shared" si="538"/>
        <v>0</v>
      </c>
      <c r="CZ863">
        <f t="shared" si="539"/>
        <v>0</v>
      </c>
      <c r="DC863" t="s">
        <v>3</v>
      </c>
      <c r="DD863" t="s">
        <v>3</v>
      </c>
      <c r="DE863" t="s">
        <v>3</v>
      </c>
      <c r="DF863" t="s">
        <v>3</v>
      </c>
      <c r="DG863" t="s">
        <v>3</v>
      </c>
      <c r="DH863" t="s">
        <v>3</v>
      </c>
      <c r="DI863" t="s">
        <v>3</v>
      </c>
      <c r="DJ863" t="s">
        <v>3</v>
      </c>
      <c r="DK863" t="s">
        <v>3</v>
      </c>
      <c r="DL863" t="s">
        <v>3</v>
      </c>
      <c r="DM863" t="s">
        <v>3</v>
      </c>
      <c r="DN863">
        <v>0</v>
      </c>
      <c r="DO863">
        <v>0</v>
      </c>
      <c r="DP863">
        <v>1</v>
      </c>
      <c r="DQ863">
        <v>1</v>
      </c>
      <c r="DU863">
        <v>1010</v>
      </c>
      <c r="DV863" t="s">
        <v>160</v>
      </c>
      <c r="DW863" t="s">
        <v>160</v>
      </c>
      <c r="DX863">
        <v>1</v>
      </c>
      <c r="DZ863" t="s">
        <v>3</v>
      </c>
      <c r="EA863" t="s">
        <v>3</v>
      </c>
      <c r="EB863" t="s">
        <v>3</v>
      </c>
      <c r="EC863" t="s">
        <v>3</v>
      </c>
      <c r="EE863">
        <v>53551097</v>
      </c>
      <c r="EF863">
        <v>2</v>
      </c>
      <c r="EG863" t="s">
        <v>38</v>
      </c>
      <c r="EH863">
        <v>7</v>
      </c>
      <c r="EI863" t="s">
        <v>173</v>
      </c>
      <c r="EJ863">
        <v>1</v>
      </c>
      <c r="EK863">
        <v>7005</v>
      </c>
      <c r="EL863" t="s">
        <v>174</v>
      </c>
      <c r="EM863" t="s">
        <v>175</v>
      </c>
      <c r="EO863" t="s">
        <v>3</v>
      </c>
      <c r="EQ863">
        <v>0</v>
      </c>
      <c r="ER863">
        <v>72.8</v>
      </c>
      <c r="ES863">
        <v>72.8</v>
      </c>
      <c r="ET863">
        <v>0</v>
      </c>
      <c r="EU863">
        <v>0</v>
      </c>
      <c r="EV863">
        <v>0</v>
      </c>
      <c r="EW863">
        <v>0</v>
      </c>
      <c r="EX863">
        <v>0</v>
      </c>
      <c r="FQ863">
        <v>0</v>
      </c>
      <c r="FR863">
        <f>ROUND(IF(AND(BH863=3,BI863=3),P863,0),0)</f>
        <v>0</v>
      </c>
      <c r="FS863">
        <v>0</v>
      </c>
      <c r="FX863">
        <v>116</v>
      </c>
      <c r="FY863">
        <v>80</v>
      </c>
      <c r="GA863" t="s">
        <v>3</v>
      </c>
      <c r="GD863">
        <v>1</v>
      </c>
      <c r="GF863">
        <v>-805328539</v>
      </c>
      <c r="GG863">
        <v>2</v>
      </c>
      <c r="GH863">
        <v>1</v>
      </c>
      <c r="GI863">
        <v>2</v>
      </c>
      <c r="GJ863">
        <v>0</v>
      </c>
      <c r="GK863">
        <v>0</v>
      </c>
      <c r="GL863">
        <f>ROUND(IF(AND(BH863=3,BI863=3,FS863&lt;&gt;0),P863,0),0)</f>
        <v>0</v>
      </c>
      <c r="GM863">
        <f>ROUND(O863+X863+Y863,0)+GX863</f>
        <v>73965</v>
      </c>
      <c r="GN863">
        <f>IF(OR(BI863=0,BI863=1),ROUND(O863+X863+Y863,0),0)</f>
        <v>73965</v>
      </c>
      <c r="GO863">
        <f>IF(BI863=2,ROUND(O863+X863+Y863,0),0)</f>
        <v>0</v>
      </c>
      <c r="GP863">
        <f>IF(BI863=4,ROUND(O863+X863+Y863,0)+GX863,0)</f>
        <v>0</v>
      </c>
      <c r="GR863">
        <v>0</v>
      </c>
      <c r="GS863">
        <v>3</v>
      </c>
      <c r="GT863">
        <v>0</v>
      </c>
      <c r="GU863" t="s">
        <v>3</v>
      </c>
      <c r="GV863">
        <f t="shared" si="540"/>
        <v>0</v>
      </c>
      <c r="GW863">
        <v>1</v>
      </c>
      <c r="GX863">
        <f>ROUND(HC863*I863,0)</f>
        <v>0</v>
      </c>
      <c r="HA863">
        <v>0</v>
      </c>
      <c r="HB863">
        <v>0</v>
      </c>
      <c r="HC863">
        <f t="shared" si="541"/>
        <v>0</v>
      </c>
      <c r="HE863" t="s">
        <v>3</v>
      </c>
      <c r="HF863" t="s">
        <v>3</v>
      </c>
      <c r="HM863" t="s">
        <v>3</v>
      </c>
      <c r="HN863" t="s">
        <v>176</v>
      </c>
      <c r="HO863" t="s">
        <v>177</v>
      </c>
      <c r="HP863" t="s">
        <v>174</v>
      </c>
      <c r="HQ863" t="s">
        <v>174</v>
      </c>
      <c r="IK863">
        <v>0</v>
      </c>
    </row>
    <row r="865" spans="1:206" x14ac:dyDescent="0.2">
      <c r="A865" s="3">
        <v>51</v>
      </c>
      <c r="B865" s="3">
        <f>B822</f>
        <v>1</v>
      </c>
      <c r="C865" s="3">
        <f>A822</f>
        <v>4</v>
      </c>
      <c r="D865" s="3">
        <f>ROW(A822)</f>
        <v>822</v>
      </c>
      <c r="E865" s="3"/>
      <c r="F865" s="3" t="str">
        <f>IF(F822&lt;&gt;"",F822,"")</f>
        <v/>
      </c>
      <c r="G865" s="3" t="str">
        <f>IF(G822&lt;&gt;"",G822,"")</f>
        <v>11. Оконные проемы (коридор, с/у, лестничный марш)</v>
      </c>
      <c r="H865" s="3">
        <v>0</v>
      </c>
      <c r="I865" s="3"/>
      <c r="J865" s="3"/>
      <c r="K865" s="3"/>
      <c r="L865" s="3"/>
      <c r="M865" s="3"/>
      <c r="N865" s="3"/>
      <c r="O865" s="3">
        <f t="shared" ref="O865:T865" si="550">ROUND(AB865,0)</f>
        <v>123317</v>
      </c>
      <c r="P865" s="3">
        <f t="shared" si="550"/>
        <v>120159</v>
      </c>
      <c r="Q865" s="3">
        <f t="shared" si="550"/>
        <v>955</v>
      </c>
      <c r="R865" s="3">
        <f t="shared" si="550"/>
        <v>146</v>
      </c>
      <c r="S865" s="3">
        <f t="shared" si="550"/>
        <v>2202</v>
      </c>
      <c r="T865" s="3">
        <f t="shared" si="550"/>
        <v>0</v>
      </c>
      <c r="U865" s="3">
        <f>AH865</f>
        <v>245.60638124499997</v>
      </c>
      <c r="V865" s="3">
        <f>AI865</f>
        <v>13.864834010000001</v>
      </c>
      <c r="W865" s="3">
        <f>ROUND(AJ865,0)</f>
        <v>50</v>
      </c>
      <c r="X865" s="3">
        <f>ROUND(AK865,0)</f>
        <v>2294</v>
      </c>
      <c r="Y865" s="3">
        <f>ROUND(AL865,0)</f>
        <v>1236</v>
      </c>
      <c r="Z865" s="3"/>
      <c r="AA865" s="3"/>
      <c r="AB865" s="3">
        <f>ROUND(SUMIF(AA826:AA863,"=53551706",O826:O863),0)</f>
        <v>123317</v>
      </c>
      <c r="AC865" s="3">
        <f>ROUND(SUMIF(AA826:AA863,"=53551706",P826:P863),0)</f>
        <v>120159</v>
      </c>
      <c r="AD865" s="3">
        <f>ROUND(SUMIF(AA826:AA863,"=53551706",Q826:Q863),0)</f>
        <v>955</v>
      </c>
      <c r="AE865" s="3">
        <f>ROUND(SUMIF(AA826:AA863,"=53551706",R826:R863),0)</f>
        <v>146</v>
      </c>
      <c r="AF865" s="3">
        <f>ROUND(SUMIF(AA826:AA863,"=53551706",S826:S863),0)</f>
        <v>2202</v>
      </c>
      <c r="AG865" s="3">
        <f>ROUND(SUMIF(AA826:AA863,"=53551706",T826:T863),0)</f>
        <v>0</v>
      </c>
      <c r="AH865" s="3">
        <f>SUMIF(AA826:AA863,"=53551706",U826:U863)</f>
        <v>245.60638124499997</v>
      </c>
      <c r="AI865" s="3">
        <f>SUMIF(AA826:AA863,"=53551706",V826:V863)</f>
        <v>13.864834010000001</v>
      </c>
      <c r="AJ865" s="3">
        <f>ROUND(SUMIF(AA826:AA863,"=53551706",W826:W863),0)</f>
        <v>50</v>
      </c>
      <c r="AK865" s="3">
        <f>ROUND(SUMIF(AA826:AA863,"=53551706",X826:X863),0)</f>
        <v>2294</v>
      </c>
      <c r="AL865" s="3">
        <f>ROUND(SUMIF(AA826:AA863,"=53551706",Y826:Y863),0)</f>
        <v>1236</v>
      </c>
      <c r="AM865" s="3"/>
      <c r="AN865" s="3"/>
      <c r="AO865" s="3">
        <f t="shared" ref="AO865:BD865" si="551">ROUND(BX865,0)</f>
        <v>0</v>
      </c>
      <c r="AP865" s="3">
        <f t="shared" si="551"/>
        <v>0</v>
      </c>
      <c r="AQ865" s="3">
        <f t="shared" si="551"/>
        <v>0</v>
      </c>
      <c r="AR865" s="3">
        <f t="shared" si="551"/>
        <v>126846</v>
      </c>
      <c r="AS865" s="3">
        <f t="shared" si="551"/>
        <v>126846</v>
      </c>
      <c r="AT865" s="3">
        <f t="shared" si="551"/>
        <v>0</v>
      </c>
      <c r="AU865" s="3">
        <f t="shared" si="551"/>
        <v>0</v>
      </c>
      <c r="AV865" s="3">
        <f t="shared" si="551"/>
        <v>120159</v>
      </c>
      <c r="AW865" s="3">
        <f t="shared" si="551"/>
        <v>120159</v>
      </c>
      <c r="AX865" s="3">
        <f t="shared" si="551"/>
        <v>0</v>
      </c>
      <c r="AY865" s="3">
        <f t="shared" si="551"/>
        <v>120159</v>
      </c>
      <c r="AZ865" s="3">
        <f t="shared" si="551"/>
        <v>0</v>
      </c>
      <c r="BA865" s="3">
        <f t="shared" si="551"/>
        <v>0</v>
      </c>
      <c r="BB865" s="3">
        <f t="shared" si="551"/>
        <v>0</v>
      </c>
      <c r="BC865" s="3">
        <f t="shared" si="551"/>
        <v>0</v>
      </c>
      <c r="BD865" s="3">
        <f t="shared" si="551"/>
        <v>0</v>
      </c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>
        <f>ROUND(SUMIF(AA826:AA863,"=53551706",FQ826:FQ863),0)</f>
        <v>0</v>
      </c>
      <c r="BY865" s="3">
        <f>ROUND(SUMIF(AA826:AA863,"=53551706",FR826:FR863),0)</f>
        <v>0</v>
      </c>
      <c r="BZ865" s="3">
        <f>ROUND(SUMIF(AA826:AA863,"=53551706",GL826:GL863),0)</f>
        <v>0</v>
      </c>
      <c r="CA865" s="3">
        <f>ROUND(SUMIF(AA826:AA863,"=53551706",GM826:GM863),0)</f>
        <v>126846</v>
      </c>
      <c r="CB865" s="3">
        <f>ROUND(SUMIF(AA826:AA863,"=53551706",GN826:GN863),0)</f>
        <v>126846</v>
      </c>
      <c r="CC865" s="3">
        <f>ROUND(SUMIF(AA826:AA863,"=53551706",GO826:GO863),0)</f>
        <v>0</v>
      </c>
      <c r="CD865" s="3">
        <f>ROUND(SUMIF(AA826:AA863,"=53551706",GP826:GP863),0)</f>
        <v>0</v>
      </c>
      <c r="CE865" s="3">
        <f>AC865-BX865</f>
        <v>120159</v>
      </c>
      <c r="CF865" s="3">
        <f>AC865-BY865</f>
        <v>120159</v>
      </c>
      <c r="CG865" s="3">
        <f>BX865-BZ865</f>
        <v>0</v>
      </c>
      <c r="CH865" s="3">
        <f>AC865-BX865-BY865+BZ865</f>
        <v>120159</v>
      </c>
      <c r="CI865" s="3">
        <f>BY865-BZ865</f>
        <v>0</v>
      </c>
      <c r="CJ865" s="3">
        <f>ROUND(SUMIF(AA826:AA863,"=53551706",GX826:GX863),0)</f>
        <v>0</v>
      </c>
      <c r="CK865" s="3">
        <f>ROUND(SUMIF(AA826:AA863,"=53551706",GY826:GY863),0)</f>
        <v>0</v>
      </c>
      <c r="CL865" s="3">
        <f>ROUND(SUMIF(AA826:AA863,"=53551706",GZ826:GZ863),0)</f>
        <v>0</v>
      </c>
      <c r="CM865" s="3">
        <f>ROUND(SUMIF(AA826:AA863,"=53551706",HD826:HD863),0)</f>
        <v>0</v>
      </c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4">
        <f t="shared" ref="DG865:DL865" si="552">ROUND(DT865,0)</f>
        <v>449990</v>
      </c>
      <c r="DH865" s="4">
        <f t="shared" si="552"/>
        <v>358695</v>
      </c>
      <c r="DI865" s="4">
        <f t="shared" si="552"/>
        <v>13680</v>
      </c>
      <c r="DJ865" s="4">
        <f t="shared" si="552"/>
        <v>5161</v>
      </c>
      <c r="DK865" s="4">
        <f t="shared" si="552"/>
        <v>77615</v>
      </c>
      <c r="DL865" s="4">
        <f t="shared" si="552"/>
        <v>0</v>
      </c>
      <c r="DM865" s="4">
        <f>DZ865</f>
        <v>245.60638124499997</v>
      </c>
      <c r="DN865" s="4">
        <f>EA865</f>
        <v>13.864834010000001</v>
      </c>
      <c r="DO865" s="4">
        <f>ROUND(EB865,0)</f>
        <v>50</v>
      </c>
      <c r="DP865" s="4">
        <f>ROUND(EC865,0)</f>
        <v>80827</v>
      </c>
      <c r="DQ865" s="4">
        <f>ROUND(ED865,0)</f>
        <v>43543</v>
      </c>
      <c r="DR865" s="4"/>
      <c r="DS865" s="4"/>
      <c r="DT865" s="4">
        <f>ROUND(SUMIF(AA826:AA863,"=53551707",O826:O863),0)</f>
        <v>449990</v>
      </c>
      <c r="DU865" s="4">
        <f>ROUND(SUMIF(AA826:AA863,"=53551707",P826:P863),0)</f>
        <v>358695</v>
      </c>
      <c r="DV865" s="4">
        <f>ROUND(SUMIF(AA826:AA863,"=53551707",Q826:Q863),0)</f>
        <v>13680</v>
      </c>
      <c r="DW865" s="4">
        <f>ROUND(SUMIF(AA826:AA863,"=53551707",R826:R863),0)</f>
        <v>5161</v>
      </c>
      <c r="DX865" s="4">
        <f>ROUND(SUMIF(AA826:AA863,"=53551707",S826:S863),0)</f>
        <v>77615</v>
      </c>
      <c r="DY865" s="4">
        <f>ROUND(SUMIF(AA826:AA863,"=53551707",T826:T863),0)</f>
        <v>0</v>
      </c>
      <c r="DZ865" s="4">
        <f>SUMIF(AA826:AA863,"=53551707",U826:U863)</f>
        <v>245.60638124499997</v>
      </c>
      <c r="EA865" s="4">
        <f>SUMIF(AA826:AA863,"=53551707",V826:V863)</f>
        <v>13.864834010000001</v>
      </c>
      <c r="EB865" s="4">
        <f>ROUND(SUMIF(AA826:AA863,"=53551707",W826:W863),0)</f>
        <v>50</v>
      </c>
      <c r="EC865" s="4">
        <f>ROUND(SUMIF(AA826:AA863,"=53551707",X826:X863),0)</f>
        <v>80827</v>
      </c>
      <c r="ED865" s="4">
        <f>ROUND(SUMIF(AA826:AA863,"=53551707",Y826:Y863),0)</f>
        <v>43543</v>
      </c>
      <c r="EE865" s="4"/>
      <c r="EF865" s="4"/>
      <c r="EG865" s="4">
        <f t="shared" ref="EG865:EV865" si="553">ROUND(FP865,0)</f>
        <v>0</v>
      </c>
      <c r="EH865" s="4">
        <f t="shared" si="553"/>
        <v>0</v>
      </c>
      <c r="EI865" s="4">
        <f t="shared" si="553"/>
        <v>0</v>
      </c>
      <c r="EJ865" s="4">
        <f t="shared" si="553"/>
        <v>574360</v>
      </c>
      <c r="EK865" s="4">
        <f t="shared" si="553"/>
        <v>574360</v>
      </c>
      <c r="EL865" s="4">
        <f t="shared" si="553"/>
        <v>0</v>
      </c>
      <c r="EM865" s="4">
        <f t="shared" si="553"/>
        <v>0</v>
      </c>
      <c r="EN865" s="4">
        <f t="shared" si="553"/>
        <v>358695</v>
      </c>
      <c r="EO865" s="4">
        <f t="shared" si="553"/>
        <v>358695</v>
      </c>
      <c r="EP865" s="4">
        <f t="shared" si="553"/>
        <v>0</v>
      </c>
      <c r="EQ865" s="4">
        <f t="shared" si="553"/>
        <v>358695</v>
      </c>
      <c r="ER865" s="4">
        <f t="shared" si="553"/>
        <v>0</v>
      </c>
      <c r="ES865" s="4">
        <f t="shared" si="553"/>
        <v>0</v>
      </c>
      <c r="ET865" s="4">
        <f t="shared" si="553"/>
        <v>0</v>
      </c>
      <c r="EU865" s="4">
        <f t="shared" si="553"/>
        <v>0</v>
      </c>
      <c r="EV865" s="4">
        <f t="shared" si="553"/>
        <v>0</v>
      </c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>
        <f>ROUND(SUMIF(AA826:AA863,"=53551707",FQ826:FQ863),0)</f>
        <v>0</v>
      </c>
      <c r="FQ865" s="4">
        <f>ROUND(SUMIF(AA826:AA863,"=53551707",FR826:FR863),0)</f>
        <v>0</v>
      </c>
      <c r="FR865" s="4">
        <f>ROUND(SUMIF(AA826:AA863,"=53551707",GL826:GL863),0)</f>
        <v>0</v>
      </c>
      <c r="FS865" s="4">
        <f>ROUND(SUMIF(AA826:AA863,"=53551707",GM826:GM863),0)</f>
        <v>574360</v>
      </c>
      <c r="FT865" s="4">
        <f>ROUND(SUMIF(AA826:AA863,"=53551707",GN826:GN863),0)</f>
        <v>574360</v>
      </c>
      <c r="FU865" s="4">
        <f>ROUND(SUMIF(AA826:AA863,"=53551707",GO826:GO863),0)</f>
        <v>0</v>
      </c>
      <c r="FV865" s="4">
        <f>ROUND(SUMIF(AA826:AA863,"=53551707",GP826:GP863),0)</f>
        <v>0</v>
      </c>
      <c r="FW865" s="4">
        <f>DU865-FP865</f>
        <v>358695</v>
      </c>
      <c r="FX865" s="4">
        <f>DU865-FQ865</f>
        <v>358695</v>
      </c>
      <c r="FY865" s="4">
        <f>FP865-FR865</f>
        <v>0</v>
      </c>
      <c r="FZ865" s="4">
        <f>DU865-FP865-FQ865+FR865</f>
        <v>358695</v>
      </c>
      <c r="GA865" s="4">
        <f>FQ865-FR865</f>
        <v>0</v>
      </c>
      <c r="GB865" s="4">
        <f>ROUND(SUMIF(AA826:AA863,"=53551707",GX826:GX863),0)</f>
        <v>0</v>
      </c>
      <c r="GC865" s="4">
        <f>ROUND(SUMIF(AA826:AA863,"=53551707",GY826:GY863),0)</f>
        <v>0</v>
      </c>
      <c r="GD865" s="4">
        <f>ROUND(SUMIF(AA826:AA863,"=53551707",GZ826:GZ863),0)</f>
        <v>0</v>
      </c>
      <c r="GE865" s="4">
        <f>ROUND(SUMIF(AA826:AA863,"=53551707",HD826:HD863),0)</f>
        <v>0</v>
      </c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>
        <v>0</v>
      </c>
    </row>
    <row r="867" spans="1:206" x14ac:dyDescent="0.2">
      <c r="A867" s="5">
        <v>50</v>
      </c>
      <c r="B867" s="5">
        <v>0</v>
      </c>
      <c r="C867" s="5">
        <v>0</v>
      </c>
      <c r="D867" s="5">
        <v>1</v>
      </c>
      <c r="E867" s="5">
        <v>201</v>
      </c>
      <c r="F867" s="5">
        <f>ROUND(Source!O865,O867)</f>
        <v>123317</v>
      </c>
      <c r="G867" s="5" t="s">
        <v>249</v>
      </c>
      <c r="H867" s="5" t="s">
        <v>250</v>
      </c>
      <c r="I867" s="5"/>
      <c r="J867" s="5"/>
      <c r="K867" s="5">
        <v>201</v>
      </c>
      <c r="L867" s="5">
        <v>1</v>
      </c>
      <c r="M867" s="5">
        <v>3</v>
      </c>
      <c r="N867" s="5" t="s">
        <v>3</v>
      </c>
      <c r="O867" s="5">
        <v>2</v>
      </c>
      <c r="P867" s="5">
        <f>ROUND(Source!DG865,O867)</f>
        <v>449990</v>
      </c>
      <c r="Q867" s="5"/>
      <c r="R867" s="5"/>
      <c r="S867" s="5"/>
      <c r="T867" s="5"/>
      <c r="U867" s="5"/>
      <c r="V867" s="5"/>
      <c r="W867" s="5">
        <v>123317.08</v>
      </c>
      <c r="X867" s="5">
        <v>1</v>
      </c>
      <c r="Y867" s="5">
        <v>123317.08</v>
      </c>
      <c r="Z867" s="5">
        <v>449990</v>
      </c>
      <c r="AA867" s="5">
        <v>1</v>
      </c>
      <c r="AB867" s="5">
        <v>449990</v>
      </c>
    </row>
    <row r="868" spans="1:206" x14ac:dyDescent="0.2">
      <c r="A868" s="5">
        <v>50</v>
      </c>
      <c r="B868" s="5">
        <v>0</v>
      </c>
      <c r="C868" s="5">
        <v>0</v>
      </c>
      <c r="D868" s="5">
        <v>1</v>
      </c>
      <c r="E868" s="5">
        <v>202</v>
      </c>
      <c r="F868" s="5">
        <f>ROUND(Source!P865,O868)</f>
        <v>120159</v>
      </c>
      <c r="G868" s="5" t="s">
        <v>251</v>
      </c>
      <c r="H868" s="5" t="s">
        <v>252</v>
      </c>
      <c r="I868" s="5"/>
      <c r="J868" s="5"/>
      <c r="K868" s="5">
        <v>202</v>
      </c>
      <c r="L868" s="5">
        <v>2</v>
      </c>
      <c r="M868" s="5">
        <v>3</v>
      </c>
      <c r="N868" s="5" t="s">
        <v>3</v>
      </c>
      <c r="O868" s="5">
        <v>2</v>
      </c>
      <c r="P868" s="5">
        <f>ROUND(Source!DH865,O868)</f>
        <v>358695</v>
      </c>
      <c r="Q868" s="5"/>
      <c r="R868" s="5"/>
      <c r="S868" s="5"/>
      <c r="T868" s="5"/>
      <c r="U868" s="5"/>
      <c r="V868" s="5"/>
      <c r="W868" s="5">
        <v>120159.22</v>
      </c>
      <c r="X868" s="5">
        <v>1</v>
      </c>
      <c r="Y868" s="5">
        <v>120159.22</v>
      </c>
      <c r="Z868" s="5">
        <v>358695</v>
      </c>
      <c r="AA868" s="5">
        <v>1</v>
      </c>
      <c r="AB868" s="5">
        <v>358695</v>
      </c>
    </row>
    <row r="869" spans="1:206" x14ac:dyDescent="0.2">
      <c r="A869" s="5">
        <v>50</v>
      </c>
      <c r="B869" s="5">
        <v>0</v>
      </c>
      <c r="C869" s="5">
        <v>0</v>
      </c>
      <c r="D869" s="5">
        <v>1</v>
      </c>
      <c r="E869" s="5">
        <v>222</v>
      </c>
      <c r="F869" s="5">
        <f>ROUND(Source!AO865,O869)</f>
        <v>0</v>
      </c>
      <c r="G869" s="5" t="s">
        <v>253</v>
      </c>
      <c r="H869" s="5" t="s">
        <v>254</v>
      </c>
      <c r="I869" s="5"/>
      <c r="J869" s="5"/>
      <c r="K869" s="5">
        <v>222</v>
      </c>
      <c r="L869" s="5">
        <v>3</v>
      </c>
      <c r="M869" s="5">
        <v>3</v>
      </c>
      <c r="N869" s="5" t="s">
        <v>3</v>
      </c>
      <c r="O869" s="5">
        <v>2</v>
      </c>
      <c r="P869" s="5">
        <f>ROUND(Source!EG865,O869)</f>
        <v>0</v>
      </c>
      <c r="Q869" s="5"/>
      <c r="R869" s="5"/>
      <c r="S869" s="5"/>
      <c r="T869" s="5"/>
      <c r="U869" s="5"/>
      <c r="V869" s="5"/>
      <c r="W869" s="5">
        <v>0</v>
      </c>
      <c r="X869" s="5">
        <v>1</v>
      </c>
      <c r="Y869" s="5">
        <v>0</v>
      </c>
      <c r="Z869" s="5">
        <v>0</v>
      </c>
      <c r="AA869" s="5">
        <v>1</v>
      </c>
      <c r="AB869" s="5">
        <v>0</v>
      </c>
    </row>
    <row r="870" spans="1:206" x14ac:dyDescent="0.2">
      <c r="A870" s="5">
        <v>50</v>
      </c>
      <c r="B870" s="5">
        <v>0</v>
      </c>
      <c r="C870" s="5">
        <v>0</v>
      </c>
      <c r="D870" s="5">
        <v>1</v>
      </c>
      <c r="E870" s="5">
        <v>225</v>
      </c>
      <c r="F870" s="5">
        <f>ROUND(Source!AV865,O870)</f>
        <v>120159</v>
      </c>
      <c r="G870" s="5" t="s">
        <v>255</v>
      </c>
      <c r="H870" s="5" t="s">
        <v>256</v>
      </c>
      <c r="I870" s="5"/>
      <c r="J870" s="5"/>
      <c r="K870" s="5">
        <v>225</v>
      </c>
      <c r="L870" s="5">
        <v>4</v>
      </c>
      <c r="M870" s="5">
        <v>3</v>
      </c>
      <c r="N870" s="5" t="s">
        <v>3</v>
      </c>
      <c r="O870" s="5">
        <v>2</v>
      </c>
      <c r="P870" s="5">
        <f>ROUND(Source!EN865,O870)</f>
        <v>358695</v>
      </c>
      <c r="Q870" s="5"/>
      <c r="R870" s="5"/>
      <c r="S870" s="5"/>
      <c r="T870" s="5"/>
      <c r="U870" s="5"/>
      <c r="V870" s="5"/>
      <c r="W870" s="5">
        <v>120159.22</v>
      </c>
      <c r="X870" s="5">
        <v>1</v>
      </c>
      <c r="Y870" s="5">
        <v>120159.22</v>
      </c>
      <c r="Z870" s="5">
        <v>358695</v>
      </c>
      <c r="AA870" s="5">
        <v>1</v>
      </c>
      <c r="AB870" s="5">
        <v>358695</v>
      </c>
    </row>
    <row r="871" spans="1:206" x14ac:dyDescent="0.2">
      <c r="A871" s="5">
        <v>50</v>
      </c>
      <c r="B871" s="5">
        <v>0</v>
      </c>
      <c r="C871" s="5">
        <v>0</v>
      </c>
      <c r="D871" s="5">
        <v>1</v>
      </c>
      <c r="E871" s="5">
        <v>226</v>
      </c>
      <c r="F871" s="5">
        <f>ROUND(Source!AW865,O871)</f>
        <v>120159</v>
      </c>
      <c r="G871" s="5" t="s">
        <v>257</v>
      </c>
      <c r="H871" s="5" t="s">
        <v>258</v>
      </c>
      <c r="I871" s="5"/>
      <c r="J871" s="5"/>
      <c r="K871" s="5">
        <v>226</v>
      </c>
      <c r="L871" s="5">
        <v>5</v>
      </c>
      <c r="M871" s="5">
        <v>3</v>
      </c>
      <c r="N871" s="5" t="s">
        <v>3</v>
      </c>
      <c r="O871" s="5">
        <v>2</v>
      </c>
      <c r="P871" s="5">
        <f>ROUND(Source!EO865,O871)</f>
        <v>358695</v>
      </c>
      <c r="Q871" s="5"/>
      <c r="R871" s="5"/>
      <c r="S871" s="5"/>
      <c r="T871" s="5"/>
      <c r="U871" s="5"/>
      <c r="V871" s="5"/>
      <c r="W871" s="5">
        <v>120159.22</v>
      </c>
      <c r="X871" s="5">
        <v>1</v>
      </c>
      <c r="Y871" s="5">
        <v>120159.22</v>
      </c>
      <c r="Z871" s="5">
        <v>358695</v>
      </c>
      <c r="AA871" s="5">
        <v>1</v>
      </c>
      <c r="AB871" s="5">
        <v>358695</v>
      </c>
    </row>
    <row r="872" spans="1:206" x14ac:dyDescent="0.2">
      <c r="A872" s="5">
        <v>50</v>
      </c>
      <c r="B872" s="5">
        <v>0</v>
      </c>
      <c r="C872" s="5">
        <v>0</v>
      </c>
      <c r="D872" s="5">
        <v>1</v>
      </c>
      <c r="E872" s="5">
        <v>227</v>
      </c>
      <c r="F872" s="5">
        <f>ROUND(Source!AX865,O872)</f>
        <v>0</v>
      </c>
      <c r="G872" s="5" t="s">
        <v>259</v>
      </c>
      <c r="H872" s="5" t="s">
        <v>260</v>
      </c>
      <c r="I872" s="5"/>
      <c r="J872" s="5"/>
      <c r="K872" s="5">
        <v>227</v>
      </c>
      <c r="L872" s="5">
        <v>6</v>
      </c>
      <c r="M872" s="5">
        <v>3</v>
      </c>
      <c r="N872" s="5" t="s">
        <v>3</v>
      </c>
      <c r="O872" s="5">
        <v>2</v>
      </c>
      <c r="P872" s="5">
        <f>ROUND(Source!EP865,O872)</f>
        <v>0</v>
      </c>
      <c r="Q872" s="5"/>
      <c r="R872" s="5"/>
      <c r="S872" s="5"/>
      <c r="T872" s="5"/>
      <c r="U872" s="5"/>
      <c r="V872" s="5"/>
      <c r="W872" s="5">
        <v>0</v>
      </c>
      <c r="X872" s="5">
        <v>1</v>
      </c>
      <c r="Y872" s="5">
        <v>0</v>
      </c>
      <c r="Z872" s="5">
        <v>0</v>
      </c>
      <c r="AA872" s="5">
        <v>1</v>
      </c>
      <c r="AB872" s="5">
        <v>0</v>
      </c>
    </row>
    <row r="873" spans="1:206" x14ac:dyDescent="0.2">
      <c r="A873" s="5">
        <v>50</v>
      </c>
      <c r="B873" s="5">
        <v>0</v>
      </c>
      <c r="C873" s="5">
        <v>0</v>
      </c>
      <c r="D873" s="5">
        <v>1</v>
      </c>
      <c r="E873" s="5">
        <v>228</v>
      </c>
      <c r="F873" s="5">
        <f>ROUND(Source!AY865,O873)</f>
        <v>120159</v>
      </c>
      <c r="G873" s="5" t="s">
        <v>261</v>
      </c>
      <c r="H873" s="5" t="s">
        <v>262</v>
      </c>
      <c r="I873" s="5"/>
      <c r="J873" s="5"/>
      <c r="K873" s="5">
        <v>228</v>
      </c>
      <c r="L873" s="5">
        <v>7</v>
      </c>
      <c r="M873" s="5">
        <v>3</v>
      </c>
      <c r="N873" s="5" t="s">
        <v>3</v>
      </c>
      <c r="O873" s="5">
        <v>2</v>
      </c>
      <c r="P873" s="5">
        <f>ROUND(Source!EQ865,O873)</f>
        <v>358695</v>
      </c>
      <c r="Q873" s="5"/>
      <c r="R873" s="5"/>
      <c r="S873" s="5"/>
      <c r="T873" s="5"/>
      <c r="U873" s="5"/>
      <c r="V873" s="5"/>
      <c r="W873" s="5">
        <v>120159.22</v>
      </c>
      <c r="X873" s="5">
        <v>1</v>
      </c>
      <c r="Y873" s="5">
        <v>120159.22</v>
      </c>
      <c r="Z873" s="5">
        <v>358695</v>
      </c>
      <c r="AA873" s="5">
        <v>1</v>
      </c>
      <c r="AB873" s="5">
        <v>358695</v>
      </c>
    </row>
    <row r="874" spans="1:206" x14ac:dyDescent="0.2">
      <c r="A874" s="5">
        <v>50</v>
      </c>
      <c r="B874" s="5">
        <v>0</v>
      </c>
      <c r="C874" s="5">
        <v>0</v>
      </c>
      <c r="D874" s="5">
        <v>1</v>
      </c>
      <c r="E874" s="5">
        <v>216</v>
      </c>
      <c r="F874" s="5">
        <f>ROUND(Source!AP865,O874)</f>
        <v>0</v>
      </c>
      <c r="G874" s="5" t="s">
        <v>263</v>
      </c>
      <c r="H874" s="5" t="s">
        <v>264</v>
      </c>
      <c r="I874" s="5"/>
      <c r="J874" s="5"/>
      <c r="K874" s="5">
        <v>216</v>
      </c>
      <c r="L874" s="5">
        <v>8</v>
      </c>
      <c r="M874" s="5">
        <v>3</v>
      </c>
      <c r="N874" s="5" t="s">
        <v>3</v>
      </c>
      <c r="O874" s="5">
        <v>2</v>
      </c>
      <c r="P874" s="5">
        <f>ROUND(Source!EH865,O874)</f>
        <v>0</v>
      </c>
      <c r="Q874" s="5"/>
      <c r="R874" s="5"/>
      <c r="S874" s="5"/>
      <c r="T874" s="5"/>
      <c r="U874" s="5"/>
      <c r="V874" s="5"/>
      <c r="W874" s="5">
        <v>0</v>
      </c>
      <c r="X874" s="5">
        <v>1</v>
      </c>
      <c r="Y874" s="5">
        <v>0</v>
      </c>
      <c r="Z874" s="5">
        <v>0</v>
      </c>
      <c r="AA874" s="5">
        <v>1</v>
      </c>
      <c r="AB874" s="5">
        <v>0</v>
      </c>
    </row>
    <row r="875" spans="1:206" x14ac:dyDescent="0.2">
      <c r="A875" s="5">
        <v>50</v>
      </c>
      <c r="B875" s="5">
        <v>0</v>
      </c>
      <c r="C875" s="5">
        <v>0</v>
      </c>
      <c r="D875" s="5">
        <v>1</v>
      </c>
      <c r="E875" s="5">
        <v>223</v>
      </c>
      <c r="F875" s="5">
        <f>ROUND(Source!AQ865,O875)</f>
        <v>0</v>
      </c>
      <c r="G875" s="5" t="s">
        <v>265</v>
      </c>
      <c r="H875" s="5" t="s">
        <v>266</v>
      </c>
      <c r="I875" s="5"/>
      <c r="J875" s="5"/>
      <c r="K875" s="5">
        <v>223</v>
      </c>
      <c r="L875" s="5">
        <v>9</v>
      </c>
      <c r="M875" s="5">
        <v>3</v>
      </c>
      <c r="N875" s="5" t="s">
        <v>3</v>
      </c>
      <c r="O875" s="5">
        <v>2</v>
      </c>
      <c r="P875" s="5">
        <f>ROUND(Source!EI865,O875)</f>
        <v>0</v>
      </c>
      <c r="Q875" s="5"/>
      <c r="R875" s="5"/>
      <c r="S875" s="5"/>
      <c r="T875" s="5"/>
      <c r="U875" s="5"/>
      <c r="V875" s="5"/>
      <c r="W875" s="5">
        <v>0</v>
      </c>
      <c r="X875" s="5">
        <v>1</v>
      </c>
      <c r="Y875" s="5">
        <v>0</v>
      </c>
      <c r="Z875" s="5">
        <v>0</v>
      </c>
      <c r="AA875" s="5">
        <v>1</v>
      </c>
      <c r="AB875" s="5">
        <v>0</v>
      </c>
    </row>
    <row r="876" spans="1:206" x14ac:dyDescent="0.2">
      <c r="A876" s="5">
        <v>50</v>
      </c>
      <c r="B876" s="5">
        <v>0</v>
      </c>
      <c r="C876" s="5">
        <v>0</v>
      </c>
      <c r="D876" s="5">
        <v>1</v>
      </c>
      <c r="E876" s="5">
        <v>229</v>
      </c>
      <c r="F876" s="5">
        <f>ROUND(Source!AZ865,O876)</f>
        <v>0</v>
      </c>
      <c r="G876" s="5" t="s">
        <v>267</v>
      </c>
      <c r="H876" s="5" t="s">
        <v>268</v>
      </c>
      <c r="I876" s="5"/>
      <c r="J876" s="5"/>
      <c r="K876" s="5">
        <v>229</v>
      </c>
      <c r="L876" s="5">
        <v>10</v>
      </c>
      <c r="M876" s="5">
        <v>3</v>
      </c>
      <c r="N876" s="5" t="s">
        <v>3</v>
      </c>
      <c r="O876" s="5">
        <v>2</v>
      </c>
      <c r="P876" s="5">
        <f>ROUND(Source!ER865,O876)</f>
        <v>0</v>
      </c>
      <c r="Q876" s="5"/>
      <c r="R876" s="5"/>
      <c r="S876" s="5"/>
      <c r="T876" s="5"/>
      <c r="U876" s="5"/>
      <c r="V876" s="5"/>
      <c r="W876" s="5">
        <v>0</v>
      </c>
      <c r="X876" s="5">
        <v>1</v>
      </c>
      <c r="Y876" s="5">
        <v>0</v>
      </c>
      <c r="Z876" s="5">
        <v>0</v>
      </c>
      <c r="AA876" s="5">
        <v>1</v>
      </c>
      <c r="AB876" s="5">
        <v>0</v>
      </c>
    </row>
    <row r="877" spans="1:206" x14ac:dyDescent="0.2">
      <c r="A877" s="5">
        <v>50</v>
      </c>
      <c r="B877" s="5">
        <v>0</v>
      </c>
      <c r="C877" s="5">
        <v>0</v>
      </c>
      <c r="D877" s="5">
        <v>1</v>
      </c>
      <c r="E877" s="5">
        <v>203</v>
      </c>
      <c r="F877" s="5">
        <f>ROUND(Source!Q865,O877)</f>
        <v>955</v>
      </c>
      <c r="G877" s="5" t="s">
        <v>269</v>
      </c>
      <c r="H877" s="5" t="s">
        <v>270</v>
      </c>
      <c r="I877" s="5"/>
      <c r="J877" s="5"/>
      <c r="K877" s="5">
        <v>203</v>
      </c>
      <c r="L877" s="5">
        <v>11</v>
      </c>
      <c r="M877" s="5">
        <v>3</v>
      </c>
      <c r="N877" s="5" t="s">
        <v>3</v>
      </c>
      <c r="O877" s="5">
        <v>2</v>
      </c>
      <c r="P877" s="5">
        <f>ROUND(Source!DI865,O877)</f>
        <v>13680</v>
      </c>
      <c r="Q877" s="5"/>
      <c r="R877" s="5"/>
      <c r="S877" s="5"/>
      <c r="T877" s="5"/>
      <c r="U877" s="5"/>
      <c r="V877" s="5"/>
      <c r="W877" s="5">
        <v>955.44</v>
      </c>
      <c r="X877" s="5">
        <v>1</v>
      </c>
      <c r="Y877" s="5">
        <v>955.44</v>
      </c>
      <c r="Z877" s="5">
        <v>13680</v>
      </c>
      <c r="AA877" s="5">
        <v>1</v>
      </c>
      <c r="AB877" s="5">
        <v>13680</v>
      </c>
    </row>
    <row r="878" spans="1:206" x14ac:dyDescent="0.2">
      <c r="A878" s="5">
        <v>50</v>
      </c>
      <c r="B878" s="5">
        <v>0</v>
      </c>
      <c r="C878" s="5">
        <v>0</v>
      </c>
      <c r="D878" s="5">
        <v>1</v>
      </c>
      <c r="E878" s="5">
        <v>231</v>
      </c>
      <c r="F878" s="5">
        <f>ROUND(Source!BB865,O878)</f>
        <v>0</v>
      </c>
      <c r="G878" s="5" t="s">
        <v>271</v>
      </c>
      <c r="H878" s="5" t="s">
        <v>272</v>
      </c>
      <c r="I878" s="5"/>
      <c r="J878" s="5"/>
      <c r="K878" s="5">
        <v>231</v>
      </c>
      <c r="L878" s="5">
        <v>12</v>
      </c>
      <c r="M878" s="5">
        <v>3</v>
      </c>
      <c r="N878" s="5" t="s">
        <v>3</v>
      </c>
      <c r="O878" s="5">
        <v>2</v>
      </c>
      <c r="P878" s="5">
        <f>ROUND(Source!ET865,O878)</f>
        <v>0</v>
      </c>
      <c r="Q878" s="5"/>
      <c r="R878" s="5"/>
      <c r="S878" s="5"/>
      <c r="T878" s="5"/>
      <c r="U878" s="5"/>
      <c r="V878" s="5"/>
      <c r="W878" s="5">
        <v>0</v>
      </c>
      <c r="X878" s="5">
        <v>1</v>
      </c>
      <c r="Y878" s="5">
        <v>0</v>
      </c>
      <c r="Z878" s="5">
        <v>0</v>
      </c>
      <c r="AA878" s="5">
        <v>1</v>
      </c>
      <c r="AB878" s="5">
        <v>0</v>
      </c>
    </row>
    <row r="879" spans="1:206" x14ac:dyDescent="0.2">
      <c r="A879" s="5">
        <v>50</v>
      </c>
      <c r="B879" s="5">
        <v>0</v>
      </c>
      <c r="C879" s="5">
        <v>0</v>
      </c>
      <c r="D879" s="5">
        <v>1</v>
      </c>
      <c r="E879" s="5">
        <v>204</v>
      </c>
      <c r="F879" s="5">
        <f>ROUND(Source!R865,O879)</f>
        <v>146</v>
      </c>
      <c r="G879" s="5" t="s">
        <v>273</v>
      </c>
      <c r="H879" s="5" t="s">
        <v>274</v>
      </c>
      <c r="I879" s="5"/>
      <c r="J879" s="5"/>
      <c r="K879" s="5">
        <v>204</v>
      </c>
      <c r="L879" s="5">
        <v>13</v>
      </c>
      <c r="M879" s="5">
        <v>3</v>
      </c>
      <c r="N879" s="5" t="s">
        <v>3</v>
      </c>
      <c r="O879" s="5">
        <v>2</v>
      </c>
      <c r="P879" s="5">
        <f>ROUND(Source!DJ865,O879)</f>
        <v>5161</v>
      </c>
      <c r="Q879" s="5"/>
      <c r="R879" s="5"/>
      <c r="S879" s="5"/>
      <c r="T879" s="5"/>
      <c r="U879" s="5"/>
      <c r="V879" s="5"/>
      <c r="W879" s="5">
        <v>146.44</v>
      </c>
      <c r="X879" s="5">
        <v>1</v>
      </c>
      <c r="Y879" s="5">
        <v>146.44</v>
      </c>
      <c r="Z879" s="5">
        <v>5161</v>
      </c>
      <c r="AA879" s="5">
        <v>1</v>
      </c>
      <c r="AB879" s="5">
        <v>5161</v>
      </c>
    </row>
    <row r="880" spans="1:206" x14ac:dyDescent="0.2">
      <c r="A880" s="5">
        <v>50</v>
      </c>
      <c r="B880" s="5">
        <v>0</v>
      </c>
      <c r="C880" s="5">
        <v>0</v>
      </c>
      <c r="D880" s="5">
        <v>1</v>
      </c>
      <c r="E880" s="5">
        <v>205</v>
      </c>
      <c r="F880" s="5">
        <f>ROUND(Source!S865,O880)</f>
        <v>2202</v>
      </c>
      <c r="G880" s="5" t="s">
        <v>275</v>
      </c>
      <c r="H880" s="5" t="s">
        <v>276</v>
      </c>
      <c r="I880" s="5"/>
      <c r="J880" s="5"/>
      <c r="K880" s="5">
        <v>205</v>
      </c>
      <c r="L880" s="5">
        <v>14</v>
      </c>
      <c r="M880" s="5">
        <v>3</v>
      </c>
      <c r="N880" s="5" t="s">
        <v>3</v>
      </c>
      <c r="O880" s="5">
        <v>2</v>
      </c>
      <c r="P880" s="5">
        <f>ROUND(Source!DK865,O880)</f>
        <v>77615</v>
      </c>
      <c r="Q880" s="5"/>
      <c r="R880" s="5"/>
      <c r="S880" s="5"/>
      <c r="T880" s="5"/>
      <c r="U880" s="5"/>
      <c r="V880" s="5"/>
      <c r="W880" s="5">
        <v>2202.42</v>
      </c>
      <c r="X880" s="5">
        <v>1</v>
      </c>
      <c r="Y880" s="5">
        <v>2202.42</v>
      </c>
      <c r="Z880" s="5">
        <v>77615</v>
      </c>
      <c r="AA880" s="5">
        <v>1</v>
      </c>
      <c r="AB880" s="5">
        <v>77615</v>
      </c>
    </row>
    <row r="881" spans="1:88" x14ac:dyDescent="0.2">
      <c r="A881" s="5">
        <v>50</v>
      </c>
      <c r="B881" s="5">
        <v>0</v>
      </c>
      <c r="C881" s="5">
        <v>0</v>
      </c>
      <c r="D881" s="5">
        <v>1</v>
      </c>
      <c r="E881" s="5">
        <v>232</v>
      </c>
      <c r="F881" s="5">
        <f>ROUND(Source!BC865,O881)</f>
        <v>0</v>
      </c>
      <c r="G881" s="5" t="s">
        <v>277</v>
      </c>
      <c r="H881" s="5" t="s">
        <v>278</v>
      </c>
      <c r="I881" s="5"/>
      <c r="J881" s="5"/>
      <c r="K881" s="5">
        <v>232</v>
      </c>
      <c r="L881" s="5">
        <v>15</v>
      </c>
      <c r="M881" s="5">
        <v>3</v>
      </c>
      <c r="N881" s="5" t="s">
        <v>3</v>
      </c>
      <c r="O881" s="5">
        <v>2</v>
      </c>
      <c r="P881" s="5">
        <f>ROUND(Source!EU865,O881)</f>
        <v>0</v>
      </c>
      <c r="Q881" s="5"/>
      <c r="R881" s="5"/>
      <c r="S881" s="5"/>
      <c r="T881" s="5"/>
      <c r="U881" s="5"/>
      <c r="V881" s="5"/>
      <c r="W881" s="5">
        <v>0</v>
      </c>
      <c r="X881" s="5">
        <v>1</v>
      </c>
      <c r="Y881" s="5">
        <v>0</v>
      </c>
      <c r="Z881" s="5">
        <v>0</v>
      </c>
      <c r="AA881" s="5">
        <v>1</v>
      </c>
      <c r="AB881" s="5">
        <v>0</v>
      </c>
    </row>
    <row r="882" spans="1:88" x14ac:dyDescent="0.2">
      <c r="A882" s="5">
        <v>50</v>
      </c>
      <c r="B882" s="5">
        <v>0</v>
      </c>
      <c r="C882" s="5">
        <v>0</v>
      </c>
      <c r="D882" s="5">
        <v>1</v>
      </c>
      <c r="E882" s="5">
        <v>214</v>
      </c>
      <c r="F882" s="5">
        <f>ROUND(Source!AS865,O882)</f>
        <v>126846</v>
      </c>
      <c r="G882" s="5" t="s">
        <v>279</v>
      </c>
      <c r="H882" s="5" t="s">
        <v>280</v>
      </c>
      <c r="I882" s="5"/>
      <c r="J882" s="5"/>
      <c r="K882" s="5">
        <v>214</v>
      </c>
      <c r="L882" s="5">
        <v>16</v>
      </c>
      <c r="M882" s="5">
        <v>3</v>
      </c>
      <c r="N882" s="5" t="s">
        <v>3</v>
      </c>
      <c r="O882" s="5">
        <v>2</v>
      </c>
      <c r="P882" s="5">
        <f>ROUND(Source!EK865,O882)</f>
        <v>574360</v>
      </c>
      <c r="Q882" s="5"/>
      <c r="R882" s="5"/>
      <c r="S882" s="5"/>
      <c r="T882" s="5"/>
      <c r="U882" s="5"/>
      <c r="V882" s="5"/>
      <c r="W882" s="5">
        <v>126846.21</v>
      </c>
      <c r="X882" s="5">
        <v>1</v>
      </c>
      <c r="Y882" s="5">
        <v>126846.21</v>
      </c>
      <c r="Z882" s="5">
        <v>574360</v>
      </c>
      <c r="AA882" s="5">
        <v>1</v>
      </c>
      <c r="AB882" s="5">
        <v>574360</v>
      </c>
    </row>
    <row r="883" spans="1:88" x14ac:dyDescent="0.2">
      <c r="A883" s="5">
        <v>50</v>
      </c>
      <c r="B883" s="5">
        <v>0</v>
      </c>
      <c r="C883" s="5">
        <v>0</v>
      </c>
      <c r="D883" s="5">
        <v>1</v>
      </c>
      <c r="E883" s="5">
        <v>215</v>
      </c>
      <c r="F883" s="5">
        <f>ROUND(Source!AT865,O883)</f>
        <v>0</v>
      </c>
      <c r="G883" s="5" t="s">
        <v>281</v>
      </c>
      <c r="H883" s="5" t="s">
        <v>282</v>
      </c>
      <c r="I883" s="5"/>
      <c r="J883" s="5"/>
      <c r="K883" s="5">
        <v>215</v>
      </c>
      <c r="L883" s="5">
        <v>17</v>
      </c>
      <c r="M883" s="5">
        <v>3</v>
      </c>
      <c r="N883" s="5" t="s">
        <v>3</v>
      </c>
      <c r="O883" s="5">
        <v>2</v>
      </c>
      <c r="P883" s="5">
        <f>ROUND(Source!EL865,O883)</f>
        <v>0</v>
      </c>
      <c r="Q883" s="5"/>
      <c r="R883" s="5"/>
      <c r="S883" s="5"/>
      <c r="T883" s="5"/>
      <c r="U883" s="5"/>
      <c r="V883" s="5"/>
      <c r="W883" s="5">
        <v>0</v>
      </c>
      <c r="X883" s="5">
        <v>1</v>
      </c>
      <c r="Y883" s="5">
        <v>0</v>
      </c>
      <c r="Z883" s="5">
        <v>0</v>
      </c>
      <c r="AA883" s="5">
        <v>1</v>
      </c>
      <c r="AB883" s="5">
        <v>0</v>
      </c>
    </row>
    <row r="884" spans="1:88" x14ac:dyDescent="0.2">
      <c r="A884" s="5">
        <v>50</v>
      </c>
      <c r="B884" s="5">
        <v>0</v>
      </c>
      <c r="C884" s="5">
        <v>0</v>
      </c>
      <c r="D884" s="5">
        <v>1</v>
      </c>
      <c r="E884" s="5">
        <v>217</v>
      </c>
      <c r="F884" s="5">
        <f>ROUND(Source!AU865,O884)</f>
        <v>0</v>
      </c>
      <c r="G884" s="5" t="s">
        <v>283</v>
      </c>
      <c r="H884" s="5" t="s">
        <v>284</v>
      </c>
      <c r="I884" s="5"/>
      <c r="J884" s="5"/>
      <c r="K884" s="5">
        <v>217</v>
      </c>
      <c r="L884" s="5">
        <v>18</v>
      </c>
      <c r="M884" s="5">
        <v>3</v>
      </c>
      <c r="N884" s="5" t="s">
        <v>3</v>
      </c>
      <c r="O884" s="5">
        <v>2</v>
      </c>
      <c r="P884" s="5">
        <f>ROUND(Source!EM865,O884)</f>
        <v>0</v>
      </c>
      <c r="Q884" s="5"/>
      <c r="R884" s="5"/>
      <c r="S884" s="5"/>
      <c r="T884" s="5"/>
      <c r="U884" s="5"/>
      <c r="V884" s="5"/>
      <c r="W884" s="5">
        <v>0</v>
      </c>
      <c r="X884" s="5">
        <v>1</v>
      </c>
      <c r="Y884" s="5">
        <v>0</v>
      </c>
      <c r="Z884" s="5">
        <v>0</v>
      </c>
      <c r="AA884" s="5">
        <v>1</v>
      </c>
      <c r="AB884" s="5">
        <v>0</v>
      </c>
    </row>
    <row r="885" spans="1:88" x14ac:dyDescent="0.2">
      <c r="A885" s="5">
        <v>50</v>
      </c>
      <c r="B885" s="5">
        <v>0</v>
      </c>
      <c r="C885" s="5">
        <v>0</v>
      </c>
      <c r="D885" s="5">
        <v>1</v>
      </c>
      <c r="E885" s="5">
        <v>230</v>
      </c>
      <c r="F885" s="5">
        <f>ROUND(Source!BA865,O885)</f>
        <v>0</v>
      </c>
      <c r="G885" s="5" t="s">
        <v>285</v>
      </c>
      <c r="H885" s="5" t="s">
        <v>286</v>
      </c>
      <c r="I885" s="5"/>
      <c r="J885" s="5"/>
      <c r="K885" s="5">
        <v>230</v>
      </c>
      <c r="L885" s="5">
        <v>19</v>
      </c>
      <c r="M885" s="5">
        <v>3</v>
      </c>
      <c r="N885" s="5" t="s">
        <v>3</v>
      </c>
      <c r="O885" s="5">
        <v>2</v>
      </c>
      <c r="P885" s="5">
        <f>ROUND(Source!ES865,O885)</f>
        <v>0</v>
      </c>
      <c r="Q885" s="5"/>
      <c r="R885" s="5"/>
      <c r="S885" s="5"/>
      <c r="T885" s="5"/>
      <c r="U885" s="5"/>
      <c r="V885" s="5"/>
      <c r="W885" s="5">
        <v>0</v>
      </c>
      <c r="X885" s="5">
        <v>1</v>
      </c>
      <c r="Y885" s="5">
        <v>0</v>
      </c>
      <c r="Z885" s="5">
        <v>0</v>
      </c>
      <c r="AA885" s="5">
        <v>1</v>
      </c>
      <c r="AB885" s="5">
        <v>0</v>
      </c>
    </row>
    <row r="886" spans="1:88" x14ac:dyDescent="0.2">
      <c r="A886" s="5">
        <v>50</v>
      </c>
      <c r="B886" s="5">
        <v>0</v>
      </c>
      <c r="C886" s="5">
        <v>0</v>
      </c>
      <c r="D886" s="5">
        <v>1</v>
      </c>
      <c r="E886" s="5">
        <v>206</v>
      </c>
      <c r="F886" s="5">
        <f>ROUND(Source!T865,O886)</f>
        <v>0</v>
      </c>
      <c r="G886" s="5" t="s">
        <v>287</v>
      </c>
      <c r="H886" s="5" t="s">
        <v>288</v>
      </c>
      <c r="I886" s="5"/>
      <c r="J886" s="5"/>
      <c r="K886" s="5">
        <v>206</v>
      </c>
      <c r="L886" s="5">
        <v>20</v>
      </c>
      <c r="M886" s="5">
        <v>3</v>
      </c>
      <c r="N886" s="5" t="s">
        <v>3</v>
      </c>
      <c r="O886" s="5">
        <v>2</v>
      </c>
      <c r="P886" s="5">
        <f>ROUND(Source!DL865,O886)</f>
        <v>0</v>
      </c>
      <c r="Q886" s="5"/>
      <c r="R886" s="5"/>
      <c r="S886" s="5"/>
      <c r="T886" s="5"/>
      <c r="U886" s="5"/>
      <c r="V886" s="5"/>
      <c r="W886" s="5">
        <v>0</v>
      </c>
      <c r="X886" s="5">
        <v>1</v>
      </c>
      <c r="Y886" s="5">
        <v>0</v>
      </c>
      <c r="Z886" s="5">
        <v>0</v>
      </c>
      <c r="AA886" s="5">
        <v>1</v>
      </c>
      <c r="AB886" s="5">
        <v>0</v>
      </c>
    </row>
    <row r="887" spans="1:88" x14ac:dyDescent="0.2">
      <c r="A887" s="5">
        <v>50</v>
      </c>
      <c r="B887" s="5">
        <v>0</v>
      </c>
      <c r="C887" s="5">
        <v>0</v>
      </c>
      <c r="D887" s="5">
        <v>1</v>
      </c>
      <c r="E887" s="5">
        <v>207</v>
      </c>
      <c r="F887" s="5">
        <f>Source!U865</f>
        <v>245.60638124499997</v>
      </c>
      <c r="G887" s="5" t="s">
        <v>289</v>
      </c>
      <c r="H887" s="5" t="s">
        <v>290</v>
      </c>
      <c r="I887" s="5"/>
      <c r="J887" s="5"/>
      <c r="K887" s="5">
        <v>207</v>
      </c>
      <c r="L887" s="5">
        <v>21</v>
      </c>
      <c r="M887" s="5">
        <v>3</v>
      </c>
      <c r="N887" s="5" t="s">
        <v>3</v>
      </c>
      <c r="O887" s="5">
        <v>-1</v>
      </c>
      <c r="P887" s="5">
        <f>Source!DM865</f>
        <v>245.60638124499997</v>
      </c>
      <c r="Q887" s="5"/>
      <c r="R887" s="5"/>
      <c r="S887" s="5"/>
      <c r="T887" s="5"/>
      <c r="U887" s="5"/>
      <c r="V887" s="5"/>
      <c r="W887" s="5">
        <v>245.60638119999999</v>
      </c>
      <c r="X887" s="5">
        <v>1</v>
      </c>
      <c r="Y887" s="5">
        <v>245.60638119999999</v>
      </c>
      <c r="Z887" s="5">
        <v>245.60638119999999</v>
      </c>
      <c r="AA887" s="5">
        <v>1</v>
      </c>
      <c r="AB887" s="5">
        <v>245.60638119999999</v>
      </c>
    </row>
    <row r="888" spans="1:88" x14ac:dyDescent="0.2">
      <c r="A888" s="5">
        <v>50</v>
      </c>
      <c r="B888" s="5">
        <v>0</v>
      </c>
      <c r="C888" s="5">
        <v>0</v>
      </c>
      <c r="D888" s="5">
        <v>1</v>
      </c>
      <c r="E888" s="5">
        <v>208</v>
      </c>
      <c r="F888" s="5">
        <f>Source!V865</f>
        <v>13.864834010000001</v>
      </c>
      <c r="G888" s="5" t="s">
        <v>291</v>
      </c>
      <c r="H888" s="5" t="s">
        <v>292</v>
      </c>
      <c r="I888" s="5"/>
      <c r="J888" s="5"/>
      <c r="K888" s="5">
        <v>208</v>
      </c>
      <c r="L888" s="5">
        <v>22</v>
      </c>
      <c r="M888" s="5">
        <v>3</v>
      </c>
      <c r="N888" s="5" t="s">
        <v>3</v>
      </c>
      <c r="O888" s="5">
        <v>-1</v>
      </c>
      <c r="P888" s="5">
        <f>Source!DN865</f>
        <v>13.864834010000001</v>
      </c>
      <c r="Q888" s="5"/>
      <c r="R888" s="5"/>
      <c r="S888" s="5"/>
      <c r="T888" s="5"/>
      <c r="U888" s="5"/>
      <c r="V888" s="5"/>
      <c r="W888" s="5">
        <v>13.864834</v>
      </c>
      <c r="X888" s="5">
        <v>1</v>
      </c>
      <c r="Y888" s="5">
        <v>13.864834</v>
      </c>
      <c r="Z888" s="5">
        <v>13.864834</v>
      </c>
      <c r="AA888" s="5">
        <v>1</v>
      </c>
      <c r="AB888" s="5">
        <v>13.864834</v>
      </c>
    </row>
    <row r="889" spans="1:88" x14ac:dyDescent="0.2">
      <c r="A889" s="5">
        <v>50</v>
      </c>
      <c r="B889" s="5">
        <v>0</v>
      </c>
      <c r="C889" s="5">
        <v>0</v>
      </c>
      <c r="D889" s="5">
        <v>1</v>
      </c>
      <c r="E889" s="5">
        <v>209</v>
      </c>
      <c r="F889" s="5">
        <f>ROUND(Source!W865,O889)</f>
        <v>50</v>
      </c>
      <c r="G889" s="5" t="s">
        <v>293</v>
      </c>
      <c r="H889" s="5" t="s">
        <v>294</v>
      </c>
      <c r="I889" s="5"/>
      <c r="J889" s="5"/>
      <c r="K889" s="5">
        <v>209</v>
      </c>
      <c r="L889" s="5">
        <v>23</v>
      </c>
      <c r="M889" s="5">
        <v>3</v>
      </c>
      <c r="N889" s="5" t="s">
        <v>3</v>
      </c>
      <c r="O889" s="5">
        <v>2</v>
      </c>
      <c r="P889" s="5">
        <f>ROUND(Source!DO865,O889)</f>
        <v>50</v>
      </c>
      <c r="Q889" s="5"/>
      <c r="R889" s="5"/>
      <c r="S889" s="5"/>
      <c r="T889" s="5"/>
      <c r="U889" s="5"/>
      <c r="V889" s="5"/>
      <c r="W889" s="5">
        <v>50.22</v>
      </c>
      <c r="X889" s="5">
        <v>1</v>
      </c>
      <c r="Y889" s="5">
        <v>50.22</v>
      </c>
      <c r="Z889" s="5">
        <v>50</v>
      </c>
      <c r="AA889" s="5">
        <v>1</v>
      </c>
      <c r="AB889" s="5">
        <v>50</v>
      </c>
    </row>
    <row r="890" spans="1:88" x14ac:dyDescent="0.2">
      <c r="A890" s="5">
        <v>50</v>
      </c>
      <c r="B890" s="5">
        <v>0</v>
      </c>
      <c r="C890" s="5">
        <v>0</v>
      </c>
      <c r="D890" s="5">
        <v>1</v>
      </c>
      <c r="E890" s="5">
        <v>233</v>
      </c>
      <c r="F890" s="5">
        <f>ROUND(Source!BD865,O890)</f>
        <v>0</v>
      </c>
      <c r="G890" s="5" t="s">
        <v>295</v>
      </c>
      <c r="H890" s="5" t="s">
        <v>296</v>
      </c>
      <c r="I890" s="5"/>
      <c r="J890" s="5"/>
      <c r="K890" s="5">
        <v>233</v>
      </c>
      <c r="L890" s="5">
        <v>24</v>
      </c>
      <c r="M890" s="5">
        <v>3</v>
      </c>
      <c r="N890" s="5" t="s">
        <v>3</v>
      </c>
      <c r="O890" s="5">
        <v>2</v>
      </c>
      <c r="P890" s="5">
        <f>ROUND(Source!EV865,O890)</f>
        <v>0</v>
      </c>
      <c r="Q890" s="5"/>
      <c r="R890" s="5"/>
      <c r="S890" s="5"/>
      <c r="T890" s="5"/>
      <c r="U890" s="5"/>
      <c r="V890" s="5"/>
      <c r="W890" s="5">
        <v>0</v>
      </c>
      <c r="X890" s="5">
        <v>1</v>
      </c>
      <c r="Y890" s="5">
        <v>0</v>
      </c>
      <c r="Z890" s="5">
        <v>0</v>
      </c>
      <c r="AA890" s="5">
        <v>1</v>
      </c>
      <c r="AB890" s="5">
        <v>0</v>
      </c>
    </row>
    <row r="891" spans="1:88" x14ac:dyDescent="0.2">
      <c r="A891" s="5">
        <v>50</v>
      </c>
      <c r="B891" s="5">
        <v>0</v>
      </c>
      <c r="C891" s="5">
        <v>0</v>
      </c>
      <c r="D891" s="5">
        <v>1</v>
      </c>
      <c r="E891" s="5">
        <v>210</v>
      </c>
      <c r="F891" s="5">
        <f>ROUND(Source!X865,O891)</f>
        <v>2294</v>
      </c>
      <c r="G891" s="5" t="s">
        <v>297</v>
      </c>
      <c r="H891" s="5" t="s">
        <v>298</v>
      </c>
      <c r="I891" s="5"/>
      <c r="J891" s="5"/>
      <c r="K891" s="5">
        <v>210</v>
      </c>
      <c r="L891" s="5">
        <v>25</v>
      </c>
      <c r="M891" s="5">
        <v>3</v>
      </c>
      <c r="N891" s="5" t="s">
        <v>3</v>
      </c>
      <c r="O891" s="5">
        <v>2</v>
      </c>
      <c r="P891" s="5">
        <f>ROUND(Source!DP865,O891)</f>
        <v>80827</v>
      </c>
      <c r="Q891" s="5"/>
      <c r="R891" s="5"/>
      <c r="S891" s="5"/>
      <c r="T891" s="5"/>
      <c r="U891" s="5"/>
      <c r="V891" s="5"/>
      <c r="W891" s="5">
        <v>2293.5500000000002</v>
      </c>
      <c r="X891" s="5">
        <v>1</v>
      </c>
      <c r="Y891" s="5">
        <v>2293.5500000000002</v>
      </c>
      <c r="Z891" s="5">
        <v>80827</v>
      </c>
      <c r="AA891" s="5">
        <v>1</v>
      </c>
      <c r="AB891" s="5">
        <v>80827</v>
      </c>
    </row>
    <row r="892" spans="1:88" x14ac:dyDescent="0.2">
      <c r="A892" s="5">
        <v>50</v>
      </c>
      <c r="B892" s="5">
        <v>0</v>
      </c>
      <c r="C892" s="5">
        <v>0</v>
      </c>
      <c r="D892" s="5">
        <v>1</v>
      </c>
      <c r="E892" s="5">
        <v>211</v>
      </c>
      <c r="F892" s="5">
        <f>ROUND(Source!Y865,O892)</f>
        <v>1236</v>
      </c>
      <c r="G892" s="5" t="s">
        <v>299</v>
      </c>
      <c r="H892" s="5" t="s">
        <v>300</v>
      </c>
      <c r="I892" s="5"/>
      <c r="J892" s="5"/>
      <c r="K892" s="5">
        <v>211</v>
      </c>
      <c r="L892" s="5">
        <v>26</v>
      </c>
      <c r="M892" s="5">
        <v>3</v>
      </c>
      <c r="N892" s="5" t="s">
        <v>3</v>
      </c>
      <c r="O892" s="5">
        <v>2</v>
      </c>
      <c r="P892" s="5">
        <f>ROUND(Source!DQ865,O892)</f>
        <v>43543</v>
      </c>
      <c r="Q892" s="5"/>
      <c r="R892" s="5"/>
      <c r="S892" s="5"/>
      <c r="T892" s="5"/>
      <c r="U892" s="5"/>
      <c r="V892" s="5"/>
      <c r="W892" s="5">
        <v>1235.58</v>
      </c>
      <c r="X892" s="5">
        <v>1</v>
      </c>
      <c r="Y892" s="5">
        <v>1235.58</v>
      </c>
      <c r="Z892" s="5">
        <v>43543</v>
      </c>
      <c r="AA892" s="5">
        <v>1</v>
      </c>
      <c r="AB892" s="5">
        <v>43543</v>
      </c>
    </row>
    <row r="893" spans="1:88" x14ac:dyDescent="0.2">
      <c r="A893" s="5">
        <v>50</v>
      </c>
      <c r="B893" s="5">
        <v>0</v>
      </c>
      <c r="C893" s="5">
        <v>0</v>
      </c>
      <c r="D893" s="5">
        <v>1</v>
      </c>
      <c r="E893" s="5">
        <v>224</v>
      </c>
      <c r="F893" s="5">
        <f>ROUND(Source!AR865,O893)</f>
        <v>126846</v>
      </c>
      <c r="G893" s="5" t="s">
        <v>301</v>
      </c>
      <c r="H893" s="5" t="s">
        <v>302</v>
      </c>
      <c r="I893" s="5"/>
      <c r="J893" s="5"/>
      <c r="K893" s="5">
        <v>224</v>
      </c>
      <c r="L893" s="5">
        <v>27</v>
      </c>
      <c r="M893" s="5">
        <v>3</v>
      </c>
      <c r="N893" s="5" t="s">
        <v>3</v>
      </c>
      <c r="O893" s="5">
        <v>2</v>
      </c>
      <c r="P893" s="5">
        <f>ROUND(Source!EJ865,O893)</f>
        <v>574360</v>
      </c>
      <c r="Q893" s="5"/>
      <c r="R893" s="5"/>
      <c r="S893" s="5"/>
      <c r="T893" s="5"/>
      <c r="U893" s="5"/>
      <c r="V893" s="5"/>
      <c r="W893" s="5">
        <v>126846.21</v>
      </c>
      <c r="X893" s="5">
        <v>1</v>
      </c>
      <c r="Y893" s="5">
        <v>126846.21</v>
      </c>
      <c r="Z893" s="5">
        <v>574360</v>
      </c>
      <c r="AA893" s="5">
        <v>1</v>
      </c>
      <c r="AB893" s="5">
        <v>574360</v>
      </c>
    </row>
    <row r="895" spans="1:88" x14ac:dyDescent="0.2">
      <c r="A895" s="1">
        <v>4</v>
      </c>
      <c r="B895" s="1">
        <v>1</v>
      </c>
      <c r="C895" s="1"/>
      <c r="D895" s="1">
        <f>ROW(A974)</f>
        <v>974</v>
      </c>
      <c r="E895" s="1"/>
      <c r="F895" s="1" t="s">
        <v>3</v>
      </c>
      <c r="G895" s="1" t="s">
        <v>890</v>
      </c>
      <c r="H895" s="1" t="s">
        <v>3</v>
      </c>
      <c r="I895" s="1">
        <v>0</v>
      </c>
      <c r="J895" s="1"/>
      <c r="K895" s="1">
        <v>-1</v>
      </c>
      <c r="L895" s="1"/>
      <c r="M895" s="1" t="s">
        <v>3</v>
      </c>
      <c r="N895" s="1"/>
      <c r="O895" s="1"/>
      <c r="P895" s="1"/>
      <c r="Q895" s="1"/>
      <c r="R895" s="1"/>
      <c r="S895" s="1">
        <v>0</v>
      </c>
      <c r="T895" s="1">
        <v>0</v>
      </c>
      <c r="U895" s="1" t="s">
        <v>3</v>
      </c>
      <c r="V895" s="1">
        <v>0</v>
      </c>
      <c r="W895" s="1"/>
      <c r="X895" s="1"/>
      <c r="Y895" s="1"/>
      <c r="Z895" s="1"/>
      <c r="AA895" s="1"/>
      <c r="AB895" s="1" t="s">
        <v>3</v>
      </c>
      <c r="AC895" s="1" t="s">
        <v>3</v>
      </c>
      <c r="AD895" s="1" t="s">
        <v>3</v>
      </c>
      <c r="AE895" s="1" t="s">
        <v>3</v>
      </c>
      <c r="AF895" s="1" t="s">
        <v>3</v>
      </c>
      <c r="AG895" s="1" t="s">
        <v>3</v>
      </c>
      <c r="AH895" s="1"/>
      <c r="AI895" s="1"/>
      <c r="AJ895" s="1"/>
      <c r="AK895" s="1"/>
      <c r="AL895" s="1"/>
      <c r="AM895" s="1"/>
      <c r="AN895" s="1"/>
      <c r="AO895" s="1"/>
      <c r="AP895" s="1" t="s">
        <v>3</v>
      </c>
      <c r="AQ895" s="1" t="s">
        <v>3</v>
      </c>
      <c r="AR895" s="1" t="s">
        <v>3</v>
      </c>
      <c r="AS895" s="1"/>
      <c r="AT895" s="1"/>
      <c r="AU895" s="1"/>
      <c r="AV895" s="1"/>
      <c r="AW895" s="1"/>
      <c r="AX895" s="1"/>
      <c r="AY895" s="1"/>
      <c r="AZ895" s="1" t="s">
        <v>3</v>
      </c>
      <c r="BA895" s="1"/>
      <c r="BB895" s="1" t="s">
        <v>3</v>
      </c>
      <c r="BC895" s="1" t="s">
        <v>3</v>
      </c>
      <c r="BD895" s="1" t="s">
        <v>3</v>
      </c>
      <c r="BE895" s="1" t="s">
        <v>3</v>
      </c>
      <c r="BF895" s="1" t="s">
        <v>3</v>
      </c>
      <c r="BG895" s="1" t="s">
        <v>3</v>
      </c>
      <c r="BH895" s="1" t="s">
        <v>3</v>
      </c>
      <c r="BI895" s="1" t="s">
        <v>3</v>
      </c>
      <c r="BJ895" s="1" t="s">
        <v>3</v>
      </c>
      <c r="BK895" s="1" t="s">
        <v>3</v>
      </c>
      <c r="BL895" s="1" t="s">
        <v>3</v>
      </c>
      <c r="BM895" s="1" t="s">
        <v>3</v>
      </c>
      <c r="BN895" s="1" t="s">
        <v>3</v>
      </c>
      <c r="BO895" s="1" t="s">
        <v>3</v>
      </c>
      <c r="BP895" s="1" t="s">
        <v>3</v>
      </c>
      <c r="BQ895" s="1"/>
      <c r="BR895" s="1"/>
      <c r="BS895" s="1"/>
      <c r="BT895" s="1"/>
      <c r="BU895" s="1"/>
      <c r="BV895" s="1"/>
      <c r="BW895" s="1"/>
      <c r="BX895" s="1">
        <v>0</v>
      </c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>
        <v>0</v>
      </c>
    </row>
    <row r="897" spans="1:255" x14ac:dyDescent="0.2">
      <c r="A897" s="3">
        <v>52</v>
      </c>
      <c r="B897" s="3">
        <f t="shared" ref="B897:G897" si="554">B974</f>
        <v>1</v>
      </c>
      <c r="C897" s="3">
        <f t="shared" si="554"/>
        <v>4</v>
      </c>
      <c r="D897" s="3">
        <f t="shared" si="554"/>
        <v>895</v>
      </c>
      <c r="E897" s="3">
        <f t="shared" si="554"/>
        <v>0</v>
      </c>
      <c r="F897" s="3" t="str">
        <f t="shared" si="554"/>
        <v/>
      </c>
      <c r="G897" s="3" t="str">
        <f t="shared" si="554"/>
        <v>12. Электромонтажные работы (кабинеты)</v>
      </c>
      <c r="H897" s="3"/>
      <c r="I897" s="3"/>
      <c r="J897" s="3"/>
      <c r="K897" s="3"/>
      <c r="L897" s="3"/>
      <c r="M897" s="3"/>
      <c r="N897" s="3"/>
      <c r="O897" s="3">
        <f t="shared" ref="O897:AT897" si="555">O974</f>
        <v>3205831</v>
      </c>
      <c r="P897" s="3">
        <f t="shared" si="555"/>
        <v>3193648</v>
      </c>
      <c r="Q897" s="3">
        <f t="shared" si="555"/>
        <v>2093</v>
      </c>
      <c r="R897" s="3">
        <f t="shared" si="555"/>
        <v>129</v>
      </c>
      <c r="S897" s="3">
        <f t="shared" si="555"/>
        <v>10090</v>
      </c>
      <c r="T897" s="3">
        <f t="shared" si="555"/>
        <v>0</v>
      </c>
      <c r="U897" s="3">
        <f t="shared" si="555"/>
        <v>1050.7172149999999</v>
      </c>
      <c r="V897" s="3">
        <f t="shared" si="555"/>
        <v>9.58446</v>
      </c>
      <c r="W897" s="3">
        <f t="shared" si="555"/>
        <v>1224</v>
      </c>
      <c r="X897" s="3">
        <f t="shared" si="555"/>
        <v>9807</v>
      </c>
      <c r="Y897" s="3">
        <f t="shared" si="555"/>
        <v>5147</v>
      </c>
      <c r="Z897" s="3">
        <f t="shared" si="555"/>
        <v>0</v>
      </c>
      <c r="AA897" s="3">
        <f t="shared" si="555"/>
        <v>0</v>
      </c>
      <c r="AB897" s="3">
        <f t="shared" si="555"/>
        <v>3205831</v>
      </c>
      <c r="AC897" s="3">
        <f t="shared" si="555"/>
        <v>3193648</v>
      </c>
      <c r="AD897" s="3">
        <f t="shared" si="555"/>
        <v>2093</v>
      </c>
      <c r="AE897" s="3">
        <f t="shared" si="555"/>
        <v>129</v>
      </c>
      <c r="AF897" s="3">
        <f t="shared" si="555"/>
        <v>10090</v>
      </c>
      <c r="AG897" s="3">
        <f t="shared" si="555"/>
        <v>0</v>
      </c>
      <c r="AH897" s="3">
        <f t="shared" si="555"/>
        <v>1050.7172149999999</v>
      </c>
      <c r="AI897" s="3">
        <f t="shared" si="555"/>
        <v>9.58446</v>
      </c>
      <c r="AJ897" s="3">
        <f t="shared" si="555"/>
        <v>1224</v>
      </c>
      <c r="AK897" s="3">
        <f t="shared" si="555"/>
        <v>9807</v>
      </c>
      <c r="AL897" s="3">
        <f t="shared" si="555"/>
        <v>5147</v>
      </c>
      <c r="AM897" s="3">
        <f t="shared" si="555"/>
        <v>0</v>
      </c>
      <c r="AN897" s="3">
        <f t="shared" si="555"/>
        <v>0</v>
      </c>
      <c r="AO897" s="3">
        <f t="shared" si="555"/>
        <v>0</v>
      </c>
      <c r="AP897" s="3">
        <f t="shared" si="555"/>
        <v>0</v>
      </c>
      <c r="AQ897" s="3">
        <f t="shared" si="555"/>
        <v>0</v>
      </c>
      <c r="AR897" s="3">
        <f t="shared" si="555"/>
        <v>3220785</v>
      </c>
      <c r="AS897" s="3">
        <f t="shared" si="555"/>
        <v>974</v>
      </c>
      <c r="AT897" s="3">
        <f t="shared" si="555"/>
        <v>3219069</v>
      </c>
      <c r="AU897" s="3">
        <f t="shared" ref="AU897:BZ897" si="556">AU974</f>
        <v>742</v>
      </c>
      <c r="AV897" s="3">
        <f t="shared" si="556"/>
        <v>3193648</v>
      </c>
      <c r="AW897" s="3">
        <f t="shared" si="556"/>
        <v>3193648</v>
      </c>
      <c r="AX897" s="3">
        <f t="shared" si="556"/>
        <v>0</v>
      </c>
      <c r="AY897" s="3">
        <f t="shared" si="556"/>
        <v>3193648</v>
      </c>
      <c r="AZ897" s="3">
        <f t="shared" si="556"/>
        <v>0</v>
      </c>
      <c r="BA897" s="3">
        <f t="shared" si="556"/>
        <v>0</v>
      </c>
      <c r="BB897" s="3">
        <f t="shared" si="556"/>
        <v>0</v>
      </c>
      <c r="BC897" s="3">
        <f t="shared" si="556"/>
        <v>0</v>
      </c>
      <c r="BD897" s="3">
        <f t="shared" si="556"/>
        <v>0</v>
      </c>
      <c r="BE897" s="3">
        <f t="shared" si="556"/>
        <v>0</v>
      </c>
      <c r="BF897" s="3">
        <f t="shared" si="556"/>
        <v>0</v>
      </c>
      <c r="BG897" s="3">
        <f t="shared" si="556"/>
        <v>0</v>
      </c>
      <c r="BH897" s="3">
        <f t="shared" si="556"/>
        <v>0</v>
      </c>
      <c r="BI897" s="3">
        <f t="shared" si="556"/>
        <v>0</v>
      </c>
      <c r="BJ897" s="3">
        <f t="shared" si="556"/>
        <v>0</v>
      </c>
      <c r="BK897" s="3">
        <f t="shared" si="556"/>
        <v>0</v>
      </c>
      <c r="BL897" s="3">
        <f t="shared" si="556"/>
        <v>0</v>
      </c>
      <c r="BM897" s="3">
        <f t="shared" si="556"/>
        <v>0</v>
      </c>
      <c r="BN897" s="3">
        <f t="shared" si="556"/>
        <v>0</v>
      </c>
      <c r="BO897" s="3">
        <f t="shared" si="556"/>
        <v>0</v>
      </c>
      <c r="BP897" s="3">
        <f t="shared" si="556"/>
        <v>0</v>
      </c>
      <c r="BQ897" s="3">
        <f t="shared" si="556"/>
        <v>0</v>
      </c>
      <c r="BR897" s="3">
        <f t="shared" si="556"/>
        <v>0</v>
      </c>
      <c r="BS897" s="3">
        <f t="shared" si="556"/>
        <v>0</v>
      </c>
      <c r="BT897" s="3">
        <f t="shared" si="556"/>
        <v>0</v>
      </c>
      <c r="BU897" s="3">
        <f t="shared" si="556"/>
        <v>0</v>
      </c>
      <c r="BV897" s="3">
        <f t="shared" si="556"/>
        <v>0</v>
      </c>
      <c r="BW897" s="3">
        <f t="shared" si="556"/>
        <v>0</v>
      </c>
      <c r="BX897" s="3">
        <f t="shared" si="556"/>
        <v>0</v>
      </c>
      <c r="BY897" s="3">
        <f t="shared" si="556"/>
        <v>0</v>
      </c>
      <c r="BZ897" s="3">
        <f t="shared" si="556"/>
        <v>0</v>
      </c>
      <c r="CA897" s="3">
        <f t="shared" ref="CA897:DF897" si="557">CA974</f>
        <v>3220785</v>
      </c>
      <c r="CB897" s="3">
        <f t="shared" si="557"/>
        <v>974</v>
      </c>
      <c r="CC897" s="3">
        <f t="shared" si="557"/>
        <v>3219069</v>
      </c>
      <c r="CD897" s="3">
        <f t="shared" si="557"/>
        <v>742</v>
      </c>
      <c r="CE897" s="3">
        <f t="shared" si="557"/>
        <v>3193648</v>
      </c>
      <c r="CF897" s="3">
        <f t="shared" si="557"/>
        <v>3193648</v>
      </c>
      <c r="CG897" s="3">
        <f t="shared" si="557"/>
        <v>0</v>
      </c>
      <c r="CH897" s="3">
        <f t="shared" si="557"/>
        <v>3193648</v>
      </c>
      <c r="CI897" s="3">
        <f t="shared" si="557"/>
        <v>0</v>
      </c>
      <c r="CJ897" s="3">
        <f t="shared" si="557"/>
        <v>0</v>
      </c>
      <c r="CK897" s="3">
        <f t="shared" si="557"/>
        <v>0</v>
      </c>
      <c r="CL897" s="3">
        <f t="shared" si="557"/>
        <v>0</v>
      </c>
      <c r="CM897" s="3">
        <f t="shared" si="557"/>
        <v>0</v>
      </c>
      <c r="CN897" s="3">
        <f t="shared" si="557"/>
        <v>0</v>
      </c>
      <c r="CO897" s="3">
        <f t="shared" si="557"/>
        <v>0</v>
      </c>
      <c r="CP897" s="3">
        <f t="shared" si="557"/>
        <v>0</v>
      </c>
      <c r="CQ897" s="3">
        <f t="shared" si="557"/>
        <v>0</v>
      </c>
      <c r="CR897" s="3">
        <f t="shared" si="557"/>
        <v>0</v>
      </c>
      <c r="CS897" s="3">
        <f t="shared" si="557"/>
        <v>0</v>
      </c>
      <c r="CT897" s="3">
        <f t="shared" si="557"/>
        <v>0</v>
      </c>
      <c r="CU897" s="3">
        <f t="shared" si="557"/>
        <v>0</v>
      </c>
      <c r="CV897" s="3">
        <f t="shared" si="557"/>
        <v>0</v>
      </c>
      <c r="CW897" s="3">
        <f t="shared" si="557"/>
        <v>0</v>
      </c>
      <c r="CX897" s="3">
        <f t="shared" si="557"/>
        <v>0</v>
      </c>
      <c r="CY897" s="3">
        <f t="shared" si="557"/>
        <v>0</v>
      </c>
      <c r="CZ897" s="3">
        <f t="shared" si="557"/>
        <v>0</v>
      </c>
      <c r="DA897" s="3">
        <f t="shared" si="557"/>
        <v>0</v>
      </c>
      <c r="DB897" s="3">
        <f t="shared" si="557"/>
        <v>0</v>
      </c>
      <c r="DC897" s="3">
        <f t="shared" si="557"/>
        <v>0</v>
      </c>
      <c r="DD897" s="3">
        <f t="shared" si="557"/>
        <v>0</v>
      </c>
      <c r="DE897" s="3">
        <f t="shared" si="557"/>
        <v>0</v>
      </c>
      <c r="DF897" s="3">
        <f t="shared" si="557"/>
        <v>0</v>
      </c>
      <c r="DG897" s="4">
        <f t="shared" ref="DG897:EL897" si="558">DG974</f>
        <v>3977168</v>
      </c>
      <c r="DH897" s="4">
        <f t="shared" si="558"/>
        <v>3595794</v>
      </c>
      <c r="DI897" s="4">
        <f t="shared" si="558"/>
        <v>25805</v>
      </c>
      <c r="DJ897" s="4">
        <f t="shared" si="558"/>
        <v>4562</v>
      </c>
      <c r="DK897" s="4">
        <f t="shared" si="558"/>
        <v>355569</v>
      </c>
      <c r="DL897" s="4">
        <f t="shared" si="558"/>
        <v>0</v>
      </c>
      <c r="DM897" s="4">
        <f t="shared" si="558"/>
        <v>1050.7172149999999</v>
      </c>
      <c r="DN897" s="4">
        <f t="shared" si="558"/>
        <v>9.58446</v>
      </c>
      <c r="DO897" s="4">
        <f t="shared" si="558"/>
        <v>1223</v>
      </c>
      <c r="DP897" s="4">
        <f t="shared" si="558"/>
        <v>345603</v>
      </c>
      <c r="DQ897" s="4">
        <f t="shared" si="558"/>
        <v>181369</v>
      </c>
      <c r="DR897" s="4">
        <f t="shared" si="558"/>
        <v>0</v>
      </c>
      <c r="DS897" s="4">
        <f t="shared" si="558"/>
        <v>0</v>
      </c>
      <c r="DT897" s="4">
        <f t="shared" si="558"/>
        <v>3977168</v>
      </c>
      <c r="DU897" s="4">
        <f t="shared" si="558"/>
        <v>3595794</v>
      </c>
      <c r="DV897" s="4">
        <f t="shared" si="558"/>
        <v>25805</v>
      </c>
      <c r="DW897" s="4">
        <f t="shared" si="558"/>
        <v>4562</v>
      </c>
      <c r="DX897" s="4">
        <f t="shared" si="558"/>
        <v>355569</v>
      </c>
      <c r="DY897" s="4">
        <f t="shared" si="558"/>
        <v>0</v>
      </c>
      <c r="DZ897" s="4">
        <f t="shared" si="558"/>
        <v>1050.7172149999999</v>
      </c>
      <c r="EA897" s="4">
        <f t="shared" si="558"/>
        <v>9.58446</v>
      </c>
      <c r="EB897" s="4">
        <f t="shared" si="558"/>
        <v>1223</v>
      </c>
      <c r="EC897" s="4">
        <f t="shared" si="558"/>
        <v>345603</v>
      </c>
      <c r="ED897" s="4">
        <f t="shared" si="558"/>
        <v>181369</v>
      </c>
      <c r="EE897" s="4">
        <f t="shared" si="558"/>
        <v>0</v>
      </c>
      <c r="EF897" s="4">
        <f t="shared" si="558"/>
        <v>0</v>
      </c>
      <c r="EG897" s="4">
        <f t="shared" si="558"/>
        <v>0</v>
      </c>
      <c r="EH897" s="4">
        <f t="shared" si="558"/>
        <v>0</v>
      </c>
      <c r="EI897" s="4">
        <f t="shared" si="558"/>
        <v>0</v>
      </c>
      <c r="EJ897" s="4">
        <f t="shared" si="558"/>
        <v>4504140</v>
      </c>
      <c r="EK897" s="4">
        <f t="shared" si="558"/>
        <v>34195</v>
      </c>
      <c r="EL897" s="4">
        <f t="shared" si="558"/>
        <v>4443788</v>
      </c>
      <c r="EM897" s="4">
        <f t="shared" ref="EM897:FR897" si="559">EM974</f>
        <v>26157</v>
      </c>
      <c r="EN897" s="4">
        <f t="shared" si="559"/>
        <v>3595794</v>
      </c>
      <c r="EO897" s="4">
        <f t="shared" si="559"/>
        <v>3595794</v>
      </c>
      <c r="EP897" s="4">
        <f t="shared" si="559"/>
        <v>0</v>
      </c>
      <c r="EQ897" s="4">
        <f t="shared" si="559"/>
        <v>3595794</v>
      </c>
      <c r="ER897" s="4">
        <f t="shared" si="559"/>
        <v>0</v>
      </c>
      <c r="ES897" s="4">
        <f t="shared" si="559"/>
        <v>0</v>
      </c>
      <c r="ET897" s="4">
        <f t="shared" si="559"/>
        <v>0</v>
      </c>
      <c r="EU897" s="4">
        <f t="shared" si="559"/>
        <v>0</v>
      </c>
      <c r="EV897" s="4">
        <f t="shared" si="559"/>
        <v>0</v>
      </c>
      <c r="EW897" s="4">
        <f t="shared" si="559"/>
        <v>0</v>
      </c>
      <c r="EX897" s="4">
        <f t="shared" si="559"/>
        <v>0</v>
      </c>
      <c r="EY897" s="4">
        <f t="shared" si="559"/>
        <v>0</v>
      </c>
      <c r="EZ897" s="4">
        <f t="shared" si="559"/>
        <v>0</v>
      </c>
      <c r="FA897" s="4">
        <f t="shared" si="559"/>
        <v>0</v>
      </c>
      <c r="FB897" s="4">
        <f t="shared" si="559"/>
        <v>0</v>
      </c>
      <c r="FC897" s="4">
        <f t="shared" si="559"/>
        <v>0</v>
      </c>
      <c r="FD897" s="4">
        <f t="shared" si="559"/>
        <v>0</v>
      </c>
      <c r="FE897" s="4">
        <f t="shared" si="559"/>
        <v>0</v>
      </c>
      <c r="FF897" s="4">
        <f t="shared" si="559"/>
        <v>0</v>
      </c>
      <c r="FG897" s="4">
        <f t="shared" si="559"/>
        <v>0</v>
      </c>
      <c r="FH897" s="4">
        <f t="shared" si="559"/>
        <v>0</v>
      </c>
      <c r="FI897" s="4">
        <f t="shared" si="559"/>
        <v>0</v>
      </c>
      <c r="FJ897" s="4">
        <f t="shared" si="559"/>
        <v>0</v>
      </c>
      <c r="FK897" s="4">
        <f t="shared" si="559"/>
        <v>0</v>
      </c>
      <c r="FL897" s="4">
        <f t="shared" si="559"/>
        <v>0</v>
      </c>
      <c r="FM897" s="4">
        <f t="shared" si="559"/>
        <v>0</v>
      </c>
      <c r="FN897" s="4">
        <f t="shared" si="559"/>
        <v>0</v>
      </c>
      <c r="FO897" s="4">
        <f t="shared" si="559"/>
        <v>0</v>
      </c>
      <c r="FP897" s="4">
        <f t="shared" si="559"/>
        <v>0</v>
      </c>
      <c r="FQ897" s="4">
        <f t="shared" si="559"/>
        <v>0</v>
      </c>
      <c r="FR897" s="4">
        <f t="shared" si="559"/>
        <v>0</v>
      </c>
      <c r="FS897" s="4">
        <f t="shared" ref="FS897:GX897" si="560">FS974</f>
        <v>4504140</v>
      </c>
      <c r="FT897" s="4">
        <f t="shared" si="560"/>
        <v>34195</v>
      </c>
      <c r="FU897" s="4">
        <f t="shared" si="560"/>
        <v>4443788</v>
      </c>
      <c r="FV897" s="4">
        <f t="shared" si="560"/>
        <v>26157</v>
      </c>
      <c r="FW897" s="4">
        <f t="shared" si="560"/>
        <v>3595794</v>
      </c>
      <c r="FX897" s="4">
        <f t="shared" si="560"/>
        <v>3595794</v>
      </c>
      <c r="FY897" s="4">
        <f t="shared" si="560"/>
        <v>0</v>
      </c>
      <c r="FZ897" s="4">
        <f t="shared" si="560"/>
        <v>3595794</v>
      </c>
      <c r="GA897" s="4">
        <f t="shared" si="560"/>
        <v>0</v>
      </c>
      <c r="GB897" s="4">
        <f t="shared" si="560"/>
        <v>0</v>
      </c>
      <c r="GC897" s="4">
        <f t="shared" si="560"/>
        <v>0</v>
      </c>
      <c r="GD897" s="4">
        <f t="shared" si="560"/>
        <v>0</v>
      </c>
      <c r="GE897" s="4">
        <f t="shared" si="560"/>
        <v>0</v>
      </c>
      <c r="GF897" s="4">
        <f t="shared" si="560"/>
        <v>0</v>
      </c>
      <c r="GG897" s="4">
        <f t="shared" si="560"/>
        <v>0</v>
      </c>
      <c r="GH897" s="4">
        <f t="shared" si="560"/>
        <v>0</v>
      </c>
      <c r="GI897" s="4">
        <f t="shared" si="560"/>
        <v>0</v>
      </c>
      <c r="GJ897" s="4">
        <f t="shared" si="560"/>
        <v>0</v>
      </c>
      <c r="GK897" s="4">
        <f t="shared" si="560"/>
        <v>0</v>
      </c>
      <c r="GL897" s="4">
        <f t="shared" si="560"/>
        <v>0</v>
      </c>
      <c r="GM897" s="4">
        <f t="shared" si="560"/>
        <v>0</v>
      </c>
      <c r="GN897" s="4">
        <f t="shared" si="560"/>
        <v>0</v>
      </c>
      <c r="GO897" s="4">
        <f t="shared" si="560"/>
        <v>0</v>
      </c>
      <c r="GP897" s="4">
        <f t="shared" si="560"/>
        <v>0</v>
      </c>
      <c r="GQ897" s="4">
        <f t="shared" si="560"/>
        <v>0</v>
      </c>
      <c r="GR897" s="4">
        <f t="shared" si="560"/>
        <v>0</v>
      </c>
      <c r="GS897" s="4">
        <f t="shared" si="560"/>
        <v>0</v>
      </c>
      <c r="GT897" s="4">
        <f t="shared" si="560"/>
        <v>0</v>
      </c>
      <c r="GU897" s="4">
        <f t="shared" si="560"/>
        <v>0</v>
      </c>
      <c r="GV897" s="4">
        <f t="shared" si="560"/>
        <v>0</v>
      </c>
      <c r="GW897" s="4">
        <f t="shared" si="560"/>
        <v>0</v>
      </c>
      <c r="GX897" s="4">
        <f t="shared" si="560"/>
        <v>0</v>
      </c>
    </row>
    <row r="899" spans="1:255" x14ac:dyDescent="0.2">
      <c r="A899" s="2">
        <v>17</v>
      </c>
      <c r="B899" s="2">
        <v>1</v>
      </c>
      <c r="C899" s="2">
        <f>ROW(SmtRes!A1440)</f>
        <v>1440</v>
      </c>
      <c r="D899" s="2">
        <f>ROW(EtalonRes!A1315)</f>
        <v>1315</v>
      </c>
      <c r="E899" s="2" t="s">
        <v>891</v>
      </c>
      <c r="F899" s="2" t="s">
        <v>892</v>
      </c>
      <c r="G899" s="2" t="s">
        <v>893</v>
      </c>
      <c r="H899" s="2" t="s">
        <v>894</v>
      </c>
      <c r="I899" s="2">
        <f>ROUND(201/100,7)</f>
        <v>2.0099999999999998</v>
      </c>
      <c r="J899" s="2">
        <v>0</v>
      </c>
      <c r="K899" s="2">
        <f>ROUND(201/100,7)</f>
        <v>2.0099999999999998</v>
      </c>
      <c r="L899" s="2"/>
      <c r="M899" s="2"/>
      <c r="N899" s="2"/>
      <c r="O899" s="2">
        <f>ROUND(CP899,2)</f>
        <v>337.42</v>
      </c>
      <c r="P899" s="2">
        <f>ROUND(CQ899*I899,2)</f>
        <v>0</v>
      </c>
      <c r="Q899" s="2">
        <f>ROUND(CR899*I899,2)</f>
        <v>5.77</v>
      </c>
      <c r="R899" s="2">
        <f>ROUND(CS899*I899,2)</f>
        <v>2.4900000000000002</v>
      </c>
      <c r="S899" s="2">
        <f>ROUND(CT899*I899,2)</f>
        <v>331.65</v>
      </c>
      <c r="T899" s="2">
        <f>ROUND(CU899*I899,2)</f>
        <v>0</v>
      </c>
      <c r="U899" s="2">
        <f t="shared" ref="U899:U930" si="561">CV899*I899</f>
        <v>41.352734999999996</v>
      </c>
      <c r="V899" s="2">
        <f t="shared" ref="V899:V930" si="562">CW899*I899</f>
        <v>0.18491999999999997</v>
      </c>
      <c r="W899" s="2">
        <f>ROUND(CX899*I899,2)</f>
        <v>0</v>
      </c>
      <c r="X899" s="2">
        <f>ROUND(CY899,2)</f>
        <v>304.07</v>
      </c>
      <c r="Y899" s="2">
        <f>ROUND(CZ899,2)</f>
        <v>160.38999999999999</v>
      </c>
      <c r="Z899" s="2"/>
      <c r="AA899" s="2">
        <v>53551706</v>
      </c>
      <c r="AB899" s="2">
        <f t="shared" ref="AB899:AB930" si="563">ROUND((AC899+AD899+AF899),2)</f>
        <v>167.87</v>
      </c>
      <c r="AC899" s="2">
        <f t="shared" ref="AC899:AC930" si="564">ROUND((ES899),2)</f>
        <v>0</v>
      </c>
      <c r="AD899" s="2">
        <f>ROUND(((((ET899*ROUND(1.15,7)))-((EU899*ROUND(1.15,7))))+AE899),2)</f>
        <v>2.87</v>
      </c>
      <c r="AE899" s="2">
        <f>ROUND(((EU899*ROUND(1.15,7))),2)</f>
        <v>1.24</v>
      </c>
      <c r="AF899" s="2">
        <f>ROUND(((EV899*ROUND(1.15,7))),2)</f>
        <v>165</v>
      </c>
      <c r="AG899" s="2">
        <f t="shared" ref="AG899:AG930" si="565">ROUND((AP899),2)</f>
        <v>0</v>
      </c>
      <c r="AH899" s="2">
        <f>((EW899*ROUND(1.15,7)))</f>
        <v>20.573499999999999</v>
      </c>
      <c r="AI899" s="2">
        <f>((EX899*ROUND(1.15,7)))</f>
        <v>9.1999999999999998E-2</v>
      </c>
      <c r="AJ899" s="2">
        <f t="shared" ref="AJ899:AJ930" si="566">(AS899)</f>
        <v>0</v>
      </c>
      <c r="AK899" s="2">
        <v>145.97999999999999</v>
      </c>
      <c r="AL899" s="2">
        <v>0</v>
      </c>
      <c r="AM899" s="2">
        <v>2.5</v>
      </c>
      <c r="AN899" s="2">
        <v>1.08</v>
      </c>
      <c r="AO899" s="2">
        <v>143.47999999999999</v>
      </c>
      <c r="AP899" s="2">
        <v>0</v>
      </c>
      <c r="AQ899" s="2">
        <v>17.89</v>
      </c>
      <c r="AR899" s="2">
        <v>0.08</v>
      </c>
      <c r="AS899" s="2">
        <v>0</v>
      </c>
      <c r="AT899" s="2">
        <v>91</v>
      </c>
      <c r="AU899" s="2">
        <v>48</v>
      </c>
      <c r="AV899" s="2">
        <v>1</v>
      </c>
      <c r="AW899" s="2">
        <v>1</v>
      </c>
      <c r="AX899" s="2"/>
      <c r="AY899" s="2"/>
      <c r="AZ899" s="2">
        <v>1</v>
      </c>
      <c r="BA899" s="2">
        <v>1</v>
      </c>
      <c r="BB899" s="2">
        <v>1</v>
      </c>
      <c r="BC899" s="2">
        <v>1</v>
      </c>
      <c r="BD899" s="2" t="s">
        <v>3</v>
      </c>
      <c r="BE899" s="2" t="s">
        <v>3</v>
      </c>
      <c r="BF899" s="2" t="s">
        <v>3</v>
      </c>
      <c r="BG899" s="2" t="s">
        <v>3</v>
      </c>
      <c r="BH899" s="2">
        <v>0</v>
      </c>
      <c r="BI899" s="2">
        <v>1</v>
      </c>
      <c r="BJ899" s="2" t="s">
        <v>895</v>
      </c>
      <c r="BK899" s="2"/>
      <c r="BL899" s="2"/>
      <c r="BM899" s="2">
        <v>67001</v>
      </c>
      <c r="BN899" s="2">
        <v>0</v>
      </c>
      <c r="BO899" s="2" t="s">
        <v>3</v>
      </c>
      <c r="BP899" s="2">
        <v>0</v>
      </c>
      <c r="BQ899" s="2">
        <v>6</v>
      </c>
      <c r="BR899" s="2">
        <v>0</v>
      </c>
      <c r="BS899" s="2">
        <v>1</v>
      </c>
      <c r="BT899" s="2">
        <v>1</v>
      </c>
      <c r="BU899" s="2">
        <v>1</v>
      </c>
      <c r="BV899" s="2">
        <v>1</v>
      </c>
      <c r="BW899" s="2">
        <v>1</v>
      </c>
      <c r="BX899" s="2">
        <v>1</v>
      </c>
      <c r="BY899" s="2" t="s">
        <v>3</v>
      </c>
      <c r="BZ899" s="2">
        <v>91</v>
      </c>
      <c r="CA899" s="2">
        <v>48</v>
      </c>
      <c r="CB899" s="2" t="s">
        <v>3</v>
      </c>
      <c r="CC899" s="2"/>
      <c r="CD899" s="2"/>
      <c r="CE899" s="2">
        <v>0</v>
      </c>
      <c r="CF899" s="2">
        <v>0</v>
      </c>
      <c r="CG899" s="2">
        <v>0</v>
      </c>
      <c r="CH899" s="2"/>
      <c r="CI899" s="2"/>
      <c r="CJ899" s="2"/>
      <c r="CK899" s="2"/>
      <c r="CL899" s="2"/>
      <c r="CM899" s="2">
        <v>0</v>
      </c>
      <c r="CN899" s="2" t="s">
        <v>2158</v>
      </c>
      <c r="CO899" s="2">
        <v>0</v>
      </c>
      <c r="CP899" s="2">
        <f t="shared" ref="CP899:CP930" si="567">(P899+Q899+S899)</f>
        <v>337.41999999999996</v>
      </c>
      <c r="CQ899" s="2">
        <f t="shared" ref="CQ899:CQ912" si="568">AC899*BC899</f>
        <v>0</v>
      </c>
      <c r="CR899" s="2">
        <f t="shared" ref="CR899:CR930" si="569">AD899*BB899</f>
        <v>2.87</v>
      </c>
      <c r="CS899" s="2">
        <f t="shared" ref="CS899:CS930" si="570">AE899*BS899</f>
        <v>1.24</v>
      </c>
      <c r="CT899" s="2">
        <f t="shared" ref="CT899:CT930" si="571">AF899*BA899</f>
        <v>165</v>
      </c>
      <c r="CU899" s="2">
        <f t="shared" ref="CU899:CU930" si="572">AG899</f>
        <v>0</v>
      </c>
      <c r="CV899" s="2">
        <f t="shared" ref="CV899:CV930" si="573">AH899</f>
        <v>20.573499999999999</v>
      </c>
      <c r="CW899" s="2">
        <f t="shared" ref="CW899:CW930" si="574">AI899</f>
        <v>9.1999999999999998E-2</v>
      </c>
      <c r="CX899" s="2">
        <f t="shared" ref="CX899:CX930" si="575">AJ899</f>
        <v>0</v>
      </c>
      <c r="CY899" s="2">
        <f t="shared" ref="CY899:CY930" si="576">(((S899+R899)*AT899)/100)</f>
        <v>304.06739999999996</v>
      </c>
      <c r="CZ899" s="2">
        <f t="shared" ref="CZ899:CZ930" si="577">(((S899+R899)*AU899)/100)</f>
        <v>160.38720000000001</v>
      </c>
      <c r="DA899" s="2"/>
      <c r="DB899" s="2"/>
      <c r="DC899" s="2" t="s">
        <v>3</v>
      </c>
      <c r="DD899" s="2" t="s">
        <v>3</v>
      </c>
      <c r="DE899" s="2" t="s">
        <v>16</v>
      </c>
      <c r="DF899" s="2" t="s">
        <v>16</v>
      </c>
      <c r="DG899" s="2" t="s">
        <v>16</v>
      </c>
      <c r="DH899" s="2" t="s">
        <v>3</v>
      </c>
      <c r="DI899" s="2" t="s">
        <v>16</v>
      </c>
      <c r="DJ899" s="2" t="s">
        <v>16</v>
      </c>
      <c r="DK899" s="2" t="s">
        <v>3</v>
      </c>
      <c r="DL899" s="2" t="s">
        <v>3</v>
      </c>
      <c r="DM899" s="2" t="s">
        <v>3</v>
      </c>
      <c r="DN899" s="2">
        <v>0</v>
      </c>
      <c r="DO899" s="2">
        <v>0</v>
      </c>
      <c r="DP899" s="2">
        <v>1</v>
      </c>
      <c r="DQ899" s="2">
        <v>1</v>
      </c>
      <c r="DR899" s="2"/>
      <c r="DS899" s="2"/>
      <c r="DT899" s="2"/>
      <c r="DU899" s="2">
        <v>1010</v>
      </c>
      <c r="DV899" s="2" t="s">
        <v>894</v>
      </c>
      <c r="DW899" s="2" t="s">
        <v>894</v>
      </c>
      <c r="DX899" s="2">
        <v>100</v>
      </c>
      <c r="DY899" s="2"/>
      <c r="DZ899" s="2" t="s">
        <v>3</v>
      </c>
      <c r="EA899" s="2" t="s">
        <v>3</v>
      </c>
      <c r="EB899" s="2" t="s">
        <v>3</v>
      </c>
      <c r="EC899" s="2" t="s">
        <v>3</v>
      </c>
      <c r="ED899" s="2"/>
      <c r="EE899" s="2">
        <v>53551249</v>
      </c>
      <c r="EF899" s="2">
        <v>6</v>
      </c>
      <c r="EG899" s="2" t="s">
        <v>17</v>
      </c>
      <c r="EH899" s="2">
        <v>101</v>
      </c>
      <c r="EI899" s="2" t="s">
        <v>896</v>
      </c>
      <c r="EJ899" s="2">
        <v>1</v>
      </c>
      <c r="EK899" s="2">
        <v>67001</v>
      </c>
      <c r="EL899" s="2" t="s">
        <v>896</v>
      </c>
      <c r="EM899" s="2" t="s">
        <v>897</v>
      </c>
      <c r="EN899" s="2"/>
      <c r="EO899" s="2" t="s">
        <v>339</v>
      </c>
      <c r="EP899" s="2"/>
      <c r="EQ899" s="2">
        <v>131072</v>
      </c>
      <c r="ER899" s="2">
        <v>145.97999999999999</v>
      </c>
      <c r="ES899" s="2">
        <v>0</v>
      </c>
      <c r="ET899" s="2">
        <v>2.5</v>
      </c>
      <c r="EU899" s="2">
        <v>1.08</v>
      </c>
      <c r="EV899" s="2">
        <v>143.47999999999999</v>
      </c>
      <c r="EW899" s="2">
        <v>17.89</v>
      </c>
      <c r="EX899" s="2">
        <v>0.08</v>
      </c>
      <c r="EY899" s="2">
        <v>0</v>
      </c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>
        <v>0</v>
      </c>
      <c r="FR899" s="2">
        <f>ROUND(IF(AND(BH899=3,BI899=3),P899,0),2)</f>
        <v>0</v>
      </c>
      <c r="FS899" s="2">
        <v>0</v>
      </c>
      <c r="FT899" s="2"/>
      <c r="FU899" s="2"/>
      <c r="FV899" s="2"/>
      <c r="FW899" s="2"/>
      <c r="FX899" s="2">
        <v>91</v>
      </c>
      <c r="FY899" s="2">
        <v>48</v>
      </c>
      <c r="FZ899" s="2"/>
      <c r="GA899" s="2" t="s">
        <v>3</v>
      </c>
      <c r="GB899" s="2"/>
      <c r="GC899" s="2"/>
      <c r="GD899" s="2">
        <v>1</v>
      </c>
      <c r="GE899" s="2"/>
      <c r="GF899" s="2">
        <v>37699663</v>
      </c>
      <c r="GG899" s="2">
        <v>2</v>
      </c>
      <c r="GH899" s="2">
        <v>1</v>
      </c>
      <c r="GI899" s="2">
        <v>-2</v>
      </c>
      <c r="GJ899" s="2">
        <v>0</v>
      </c>
      <c r="GK899" s="2">
        <v>0</v>
      </c>
      <c r="GL899" s="2">
        <f>ROUND(IF(AND(BH899=3,BI899=3,FS899&lt;&gt;0),P899,0),2)</f>
        <v>0</v>
      </c>
      <c r="GM899" s="2">
        <f>ROUND(O899+X899+Y899,2)+GX899</f>
        <v>801.88</v>
      </c>
      <c r="GN899" s="2">
        <f>IF(OR(BI899=0,BI899=1),ROUND(O899+X899+Y899,2),0)</f>
        <v>801.88</v>
      </c>
      <c r="GO899" s="2">
        <f>IF(BI899=2,ROUND(O899+X899+Y899,2),0)</f>
        <v>0</v>
      </c>
      <c r="GP899" s="2">
        <f>IF(BI899=4,ROUND(O899+X899+Y899,2)+GX899,0)</f>
        <v>0</v>
      </c>
      <c r="GQ899" s="2"/>
      <c r="GR899" s="2">
        <v>0</v>
      </c>
      <c r="GS899" s="2">
        <v>0</v>
      </c>
      <c r="GT899" s="2">
        <v>0</v>
      </c>
      <c r="GU899" s="2" t="s">
        <v>3</v>
      </c>
      <c r="GV899" s="2">
        <f t="shared" ref="GV899:GV930" si="578">ROUND((GT899),2)</f>
        <v>0</v>
      </c>
      <c r="GW899" s="2">
        <v>1</v>
      </c>
      <c r="GX899" s="2">
        <f>ROUND(HC899*I899,2)</f>
        <v>0</v>
      </c>
      <c r="GY899" s="2"/>
      <c r="GZ899" s="2"/>
      <c r="HA899" s="2">
        <v>0</v>
      </c>
      <c r="HB899" s="2">
        <v>0</v>
      </c>
      <c r="HC899" s="2">
        <f t="shared" ref="HC899:HC930" si="579">GV899*GW899</f>
        <v>0</v>
      </c>
      <c r="HD899" s="2"/>
      <c r="HE899" s="2" t="s">
        <v>3</v>
      </c>
      <c r="HF899" s="2" t="s">
        <v>3</v>
      </c>
      <c r="HG899" s="2"/>
      <c r="HH899" s="2"/>
      <c r="HI899" s="2"/>
      <c r="HJ899" s="2"/>
      <c r="HK899" s="2"/>
      <c r="HL899" s="2"/>
      <c r="HM899" s="2" t="s">
        <v>3</v>
      </c>
      <c r="HN899" s="2" t="s">
        <v>898</v>
      </c>
      <c r="HO899" s="2" t="s">
        <v>899</v>
      </c>
      <c r="HP899" s="2" t="s">
        <v>896</v>
      </c>
      <c r="HQ899" s="2" t="s">
        <v>896</v>
      </c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>
        <v>0</v>
      </c>
      <c r="IL899" s="2"/>
      <c r="IM899" s="2"/>
      <c r="IN899" s="2"/>
      <c r="IO899" s="2"/>
      <c r="IP899" s="2"/>
      <c r="IQ899" s="2"/>
      <c r="IR899" s="2"/>
      <c r="IS899" s="2"/>
      <c r="IT899" s="2"/>
      <c r="IU899" s="2"/>
    </row>
    <row r="900" spans="1:255" x14ac:dyDescent="0.2">
      <c r="A900">
        <v>17</v>
      </c>
      <c r="B900">
        <v>1</v>
      </c>
      <c r="C900">
        <f>ROW(SmtRes!A1444)</f>
        <v>1444</v>
      </c>
      <c r="D900">
        <f>ROW(EtalonRes!A1318)</f>
        <v>1318</v>
      </c>
      <c r="E900" t="s">
        <v>891</v>
      </c>
      <c r="F900" t="s">
        <v>892</v>
      </c>
      <c r="G900" t="s">
        <v>893</v>
      </c>
      <c r="H900" t="s">
        <v>894</v>
      </c>
      <c r="I900">
        <f>ROUND(201/100,7)</f>
        <v>2.0099999999999998</v>
      </c>
      <c r="J900">
        <v>0</v>
      </c>
      <c r="K900">
        <f>ROUND(201/100,7)</f>
        <v>2.0099999999999998</v>
      </c>
      <c r="O900">
        <f>ROUND(CP900,0)</f>
        <v>11779</v>
      </c>
      <c r="P900">
        <f>ROUND(CQ900*I900,0)</f>
        <v>0</v>
      </c>
      <c r="Q900">
        <f>ROUND(CR900*I900,0)</f>
        <v>92</v>
      </c>
      <c r="R900">
        <f>ROUND(CS900*I900,0)</f>
        <v>88</v>
      </c>
      <c r="S900">
        <f>ROUND(CT900*I900,0)</f>
        <v>11687</v>
      </c>
      <c r="T900">
        <f>ROUND(CU900*I900,0)</f>
        <v>0</v>
      </c>
      <c r="U900">
        <f t="shared" si="561"/>
        <v>41.352734999999996</v>
      </c>
      <c r="V900">
        <f t="shared" si="562"/>
        <v>0.18491999999999997</v>
      </c>
      <c r="W900">
        <f>ROUND(CX900*I900,0)</f>
        <v>0</v>
      </c>
      <c r="X900">
        <f>ROUND(CY900,0)</f>
        <v>10715</v>
      </c>
      <c r="Y900">
        <f>ROUND(CZ900,0)</f>
        <v>5652</v>
      </c>
      <c r="AA900">
        <v>53551707</v>
      </c>
      <c r="AB900">
        <f t="shared" si="563"/>
        <v>167.87</v>
      </c>
      <c r="AC900">
        <f t="shared" si="564"/>
        <v>0</v>
      </c>
      <c r="AD900">
        <f>ROUND(((((ET900*ROUND(1.15,7)))-((EU900*ROUND(1.15,7))))+AE900),2)</f>
        <v>2.87</v>
      </c>
      <c r="AE900">
        <f>ROUND(((EU900*ROUND(1.15,7))),2)</f>
        <v>1.24</v>
      </c>
      <c r="AF900">
        <f>ROUND(((EV900*ROUND(1.15,7))),2)</f>
        <v>165</v>
      </c>
      <c r="AG900">
        <f t="shared" si="565"/>
        <v>0</v>
      </c>
      <c r="AH900">
        <f>((EW900*ROUND(1.15,7)))</f>
        <v>20.573499999999999</v>
      </c>
      <c r="AI900">
        <f>((EX900*ROUND(1.15,7)))</f>
        <v>9.1999999999999998E-2</v>
      </c>
      <c r="AJ900">
        <f t="shared" si="566"/>
        <v>0</v>
      </c>
      <c r="AK900">
        <v>145.97999999999999</v>
      </c>
      <c r="AL900">
        <v>0</v>
      </c>
      <c r="AM900">
        <v>2.5</v>
      </c>
      <c r="AN900">
        <v>1.08</v>
      </c>
      <c r="AO900">
        <v>143.47999999999999</v>
      </c>
      <c r="AP900">
        <v>0</v>
      </c>
      <c r="AQ900">
        <v>17.89</v>
      </c>
      <c r="AR900">
        <v>0.08</v>
      </c>
      <c r="AS900">
        <v>0</v>
      </c>
      <c r="AT900">
        <v>91</v>
      </c>
      <c r="AU900">
        <v>48</v>
      </c>
      <c r="AV900">
        <v>1</v>
      </c>
      <c r="AW900">
        <v>1</v>
      </c>
      <c r="AZ900">
        <v>1</v>
      </c>
      <c r="BA900">
        <v>35.24</v>
      </c>
      <c r="BB900">
        <v>15.89</v>
      </c>
      <c r="BC900">
        <v>1</v>
      </c>
      <c r="BD900" t="s">
        <v>3</v>
      </c>
      <c r="BE900" t="s">
        <v>3</v>
      </c>
      <c r="BF900" t="s">
        <v>3</v>
      </c>
      <c r="BG900" t="s">
        <v>3</v>
      </c>
      <c r="BH900">
        <v>0</v>
      </c>
      <c r="BI900">
        <v>1</v>
      </c>
      <c r="BJ900" t="s">
        <v>895</v>
      </c>
      <c r="BM900">
        <v>67001</v>
      </c>
      <c r="BN900">
        <v>0</v>
      </c>
      <c r="BO900" t="s">
        <v>892</v>
      </c>
      <c r="BP900">
        <v>1</v>
      </c>
      <c r="BQ900">
        <v>6</v>
      </c>
      <c r="BR900">
        <v>0</v>
      </c>
      <c r="BS900">
        <v>35.24</v>
      </c>
      <c r="BT900">
        <v>1</v>
      </c>
      <c r="BU900">
        <v>1</v>
      </c>
      <c r="BV900">
        <v>1</v>
      </c>
      <c r="BW900">
        <v>1</v>
      </c>
      <c r="BX900">
        <v>1</v>
      </c>
      <c r="BY900" t="s">
        <v>3</v>
      </c>
      <c r="BZ900">
        <v>91</v>
      </c>
      <c r="CA900">
        <v>48</v>
      </c>
      <c r="CB900" t="s">
        <v>3</v>
      </c>
      <c r="CE900">
        <v>0</v>
      </c>
      <c r="CF900">
        <v>0</v>
      </c>
      <c r="CG900">
        <v>0</v>
      </c>
      <c r="CM900">
        <v>0</v>
      </c>
      <c r="CN900" t="s">
        <v>2158</v>
      </c>
      <c r="CO900">
        <v>0</v>
      </c>
      <c r="CP900">
        <f t="shared" si="567"/>
        <v>11779</v>
      </c>
      <c r="CQ900">
        <f t="shared" si="568"/>
        <v>0</v>
      </c>
      <c r="CR900">
        <f t="shared" si="569"/>
        <v>45.604300000000002</v>
      </c>
      <c r="CS900">
        <f t="shared" si="570"/>
        <v>43.697600000000001</v>
      </c>
      <c r="CT900">
        <f t="shared" si="571"/>
        <v>5814.6</v>
      </c>
      <c r="CU900">
        <f t="shared" si="572"/>
        <v>0</v>
      </c>
      <c r="CV900">
        <f t="shared" si="573"/>
        <v>20.573499999999999</v>
      </c>
      <c r="CW900">
        <f t="shared" si="574"/>
        <v>9.1999999999999998E-2</v>
      </c>
      <c r="CX900">
        <f t="shared" si="575"/>
        <v>0</v>
      </c>
      <c r="CY900">
        <f t="shared" si="576"/>
        <v>10715.25</v>
      </c>
      <c r="CZ900">
        <f t="shared" si="577"/>
        <v>5652</v>
      </c>
      <c r="DC900" t="s">
        <v>3</v>
      </c>
      <c r="DD900" t="s">
        <v>3</v>
      </c>
      <c r="DE900" t="s">
        <v>16</v>
      </c>
      <c r="DF900" t="s">
        <v>16</v>
      </c>
      <c r="DG900" t="s">
        <v>16</v>
      </c>
      <c r="DH900" t="s">
        <v>3</v>
      </c>
      <c r="DI900" t="s">
        <v>16</v>
      </c>
      <c r="DJ900" t="s">
        <v>16</v>
      </c>
      <c r="DK900" t="s">
        <v>3</v>
      </c>
      <c r="DL900" t="s">
        <v>3</v>
      </c>
      <c r="DM900" t="s">
        <v>3</v>
      </c>
      <c r="DN900">
        <v>0</v>
      </c>
      <c r="DO900">
        <v>0</v>
      </c>
      <c r="DP900">
        <v>1</v>
      </c>
      <c r="DQ900">
        <v>1</v>
      </c>
      <c r="DU900">
        <v>1010</v>
      </c>
      <c r="DV900" t="s">
        <v>894</v>
      </c>
      <c r="DW900" t="s">
        <v>894</v>
      </c>
      <c r="DX900">
        <v>100</v>
      </c>
      <c r="DZ900" t="s">
        <v>3</v>
      </c>
      <c r="EA900" t="s">
        <v>3</v>
      </c>
      <c r="EB900" t="s">
        <v>3</v>
      </c>
      <c r="EC900" t="s">
        <v>3</v>
      </c>
      <c r="EE900">
        <v>53551249</v>
      </c>
      <c r="EF900">
        <v>6</v>
      </c>
      <c r="EG900" t="s">
        <v>17</v>
      </c>
      <c r="EH900">
        <v>101</v>
      </c>
      <c r="EI900" t="s">
        <v>896</v>
      </c>
      <c r="EJ900">
        <v>1</v>
      </c>
      <c r="EK900">
        <v>67001</v>
      </c>
      <c r="EL900" t="s">
        <v>896</v>
      </c>
      <c r="EM900" t="s">
        <v>897</v>
      </c>
      <c r="EO900" t="s">
        <v>339</v>
      </c>
      <c r="EQ900">
        <v>131072</v>
      </c>
      <c r="ER900">
        <v>145.97999999999999</v>
      </c>
      <c r="ES900">
        <v>0</v>
      </c>
      <c r="ET900">
        <v>2.5</v>
      </c>
      <c r="EU900">
        <v>1.08</v>
      </c>
      <c r="EV900">
        <v>143.47999999999999</v>
      </c>
      <c r="EW900">
        <v>17.89</v>
      </c>
      <c r="EX900">
        <v>0.08</v>
      </c>
      <c r="EY900">
        <v>0</v>
      </c>
      <c r="FQ900">
        <v>0</v>
      </c>
      <c r="FR900">
        <f>ROUND(IF(AND(BH900=3,BI900=3),P900,0),0)</f>
        <v>0</v>
      </c>
      <c r="FS900">
        <v>0</v>
      </c>
      <c r="FX900">
        <v>91</v>
      </c>
      <c r="FY900">
        <v>48</v>
      </c>
      <c r="GA900" t="s">
        <v>3</v>
      </c>
      <c r="GD900">
        <v>1</v>
      </c>
      <c r="GF900">
        <v>37699663</v>
      </c>
      <c r="GG900">
        <v>2</v>
      </c>
      <c r="GH900">
        <v>1</v>
      </c>
      <c r="GI900">
        <v>2</v>
      </c>
      <c r="GJ900">
        <v>0</v>
      </c>
      <c r="GK900">
        <v>0</v>
      </c>
      <c r="GL900">
        <f>ROUND(IF(AND(BH900=3,BI900=3,FS900&lt;&gt;0),P900,0),0)</f>
        <v>0</v>
      </c>
      <c r="GM900">
        <f>ROUND(O900+X900+Y900,0)+GX900</f>
        <v>28146</v>
      </c>
      <c r="GN900">
        <f>IF(OR(BI900=0,BI900=1),ROUND(O900+X900+Y900,0),0)</f>
        <v>28146</v>
      </c>
      <c r="GO900">
        <f>IF(BI900=2,ROUND(O900+X900+Y900,0),0)</f>
        <v>0</v>
      </c>
      <c r="GP900">
        <f>IF(BI900=4,ROUND(O900+X900+Y900,0)+GX900,0)</f>
        <v>0</v>
      </c>
      <c r="GR900">
        <v>0</v>
      </c>
      <c r="GS900">
        <v>0</v>
      </c>
      <c r="GT900">
        <v>0</v>
      </c>
      <c r="GU900" t="s">
        <v>3</v>
      </c>
      <c r="GV900">
        <f t="shared" si="578"/>
        <v>0</v>
      </c>
      <c r="GW900">
        <v>1</v>
      </c>
      <c r="GX900">
        <f>ROUND(HC900*I900,0)</f>
        <v>0</v>
      </c>
      <c r="HA900">
        <v>0</v>
      </c>
      <c r="HB900">
        <v>0</v>
      </c>
      <c r="HC900">
        <f t="shared" si="579"/>
        <v>0</v>
      </c>
      <c r="HE900" t="s">
        <v>3</v>
      </c>
      <c r="HF900" t="s">
        <v>3</v>
      </c>
      <c r="HM900" t="s">
        <v>3</v>
      </c>
      <c r="HN900" t="s">
        <v>898</v>
      </c>
      <c r="HO900" t="s">
        <v>899</v>
      </c>
      <c r="HP900" t="s">
        <v>896</v>
      </c>
      <c r="HQ900" t="s">
        <v>896</v>
      </c>
      <c r="IK900">
        <v>0</v>
      </c>
    </row>
    <row r="901" spans="1:255" x14ac:dyDescent="0.2">
      <c r="A901" s="2">
        <v>18</v>
      </c>
      <c r="B901" s="2">
        <v>1</v>
      </c>
      <c r="C901" s="2">
        <v>1440</v>
      </c>
      <c r="D901" s="2"/>
      <c r="E901" s="2" t="s">
        <v>900</v>
      </c>
      <c r="F901" s="2" t="s">
        <v>24</v>
      </c>
      <c r="G901" s="2" t="s">
        <v>25</v>
      </c>
      <c r="H901" s="2" t="s">
        <v>26</v>
      </c>
      <c r="I901" s="2">
        <f>I899*J901</f>
        <v>0.70350000000000001</v>
      </c>
      <c r="J901" s="2">
        <v>0.35000000000000003</v>
      </c>
      <c r="K901" s="2">
        <v>0.35</v>
      </c>
      <c r="L901" s="2"/>
      <c r="M901" s="2"/>
      <c r="N901" s="2"/>
      <c r="O901" s="2">
        <f>ROUND(CP901,2)</f>
        <v>0</v>
      </c>
      <c r="P901" s="2">
        <f>ROUND(CQ901*I901,2)</f>
        <v>0</v>
      </c>
      <c r="Q901" s="2">
        <f>ROUND(CR901*I901,2)</f>
        <v>0</v>
      </c>
      <c r="R901" s="2">
        <f>ROUND(CS901*I901,2)</f>
        <v>0</v>
      </c>
      <c r="S901" s="2">
        <f>ROUND(CT901*I901,2)</f>
        <v>0</v>
      </c>
      <c r="T901" s="2">
        <f>ROUND(CU901*I901,2)</f>
        <v>0</v>
      </c>
      <c r="U901" s="2">
        <f t="shared" si="561"/>
        <v>0</v>
      </c>
      <c r="V901" s="2">
        <f t="shared" si="562"/>
        <v>0</v>
      </c>
      <c r="W901" s="2">
        <f>ROUND(CX901*I901,2)</f>
        <v>0</v>
      </c>
      <c r="X901" s="2">
        <f>ROUND(CY901,2)</f>
        <v>0</v>
      </c>
      <c r="Y901" s="2">
        <f>ROUND(CZ901,2)</f>
        <v>0</v>
      </c>
      <c r="Z901" s="2"/>
      <c r="AA901" s="2">
        <v>53551706</v>
      </c>
      <c r="AB901" s="2">
        <f t="shared" si="563"/>
        <v>0</v>
      </c>
      <c r="AC901" s="2">
        <f t="shared" si="564"/>
        <v>0</v>
      </c>
      <c r="AD901" s="2">
        <f>ROUND((((ET901)-(EU901))+AE901),2)</f>
        <v>0</v>
      </c>
      <c r="AE901" s="2">
        <f>ROUND((EU901),2)</f>
        <v>0</v>
      </c>
      <c r="AF901" s="2">
        <f>ROUND((EV901),2)</f>
        <v>0</v>
      </c>
      <c r="AG901" s="2">
        <f t="shared" si="565"/>
        <v>0</v>
      </c>
      <c r="AH901" s="2">
        <f>(EW901)</f>
        <v>0</v>
      </c>
      <c r="AI901" s="2">
        <f>(EX901)</f>
        <v>0</v>
      </c>
      <c r="AJ901" s="2">
        <f t="shared" si="566"/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91</v>
      </c>
      <c r="AU901" s="2">
        <v>48</v>
      </c>
      <c r="AV901" s="2">
        <v>1</v>
      </c>
      <c r="AW901" s="2">
        <v>1</v>
      </c>
      <c r="AX901" s="2"/>
      <c r="AY901" s="2"/>
      <c r="AZ901" s="2">
        <v>1</v>
      </c>
      <c r="BA901" s="2">
        <v>1</v>
      </c>
      <c r="BB901" s="2">
        <v>1</v>
      </c>
      <c r="BC901" s="2">
        <v>1</v>
      </c>
      <c r="BD901" s="2" t="s">
        <v>3</v>
      </c>
      <c r="BE901" s="2" t="s">
        <v>3</v>
      </c>
      <c r="BF901" s="2" t="s">
        <v>3</v>
      </c>
      <c r="BG901" s="2" t="s">
        <v>3</v>
      </c>
      <c r="BH901" s="2">
        <v>3</v>
      </c>
      <c r="BI901" s="2">
        <v>1</v>
      </c>
      <c r="BJ901" s="2" t="s">
        <v>194</v>
      </c>
      <c r="BK901" s="2"/>
      <c r="BL901" s="2"/>
      <c r="BM901" s="2">
        <v>67001</v>
      </c>
      <c r="BN901" s="2">
        <v>0</v>
      </c>
      <c r="BO901" s="2" t="s">
        <v>3</v>
      </c>
      <c r="BP901" s="2">
        <v>0</v>
      </c>
      <c r="BQ901" s="2">
        <v>6</v>
      </c>
      <c r="BR901" s="2">
        <v>0</v>
      </c>
      <c r="BS901" s="2">
        <v>1</v>
      </c>
      <c r="BT901" s="2">
        <v>1</v>
      </c>
      <c r="BU901" s="2">
        <v>1</v>
      </c>
      <c r="BV901" s="2">
        <v>1</v>
      </c>
      <c r="BW901" s="2">
        <v>1</v>
      </c>
      <c r="BX901" s="2">
        <v>1</v>
      </c>
      <c r="BY901" s="2" t="s">
        <v>3</v>
      </c>
      <c r="BZ901" s="2">
        <v>91</v>
      </c>
      <c r="CA901" s="2">
        <v>48</v>
      </c>
      <c r="CB901" s="2" t="s">
        <v>3</v>
      </c>
      <c r="CC901" s="2"/>
      <c r="CD901" s="2"/>
      <c r="CE901" s="2">
        <v>0</v>
      </c>
      <c r="CF901" s="2">
        <v>0</v>
      </c>
      <c r="CG901" s="2">
        <v>0</v>
      </c>
      <c r="CH901" s="2"/>
      <c r="CI901" s="2"/>
      <c r="CJ901" s="2"/>
      <c r="CK901" s="2"/>
      <c r="CL901" s="2"/>
      <c r="CM901" s="2">
        <v>0</v>
      </c>
      <c r="CN901" s="2" t="s">
        <v>3</v>
      </c>
      <c r="CO901" s="2">
        <v>0</v>
      </c>
      <c r="CP901" s="2">
        <f t="shared" si="567"/>
        <v>0</v>
      </c>
      <c r="CQ901" s="2">
        <f t="shared" si="568"/>
        <v>0</v>
      </c>
      <c r="CR901" s="2">
        <f t="shared" si="569"/>
        <v>0</v>
      </c>
      <c r="CS901" s="2">
        <f t="shared" si="570"/>
        <v>0</v>
      </c>
      <c r="CT901" s="2">
        <f t="shared" si="571"/>
        <v>0</v>
      </c>
      <c r="CU901" s="2">
        <f t="shared" si="572"/>
        <v>0</v>
      </c>
      <c r="CV901" s="2">
        <f t="shared" si="573"/>
        <v>0</v>
      </c>
      <c r="CW901" s="2">
        <f t="shared" si="574"/>
        <v>0</v>
      </c>
      <c r="CX901" s="2">
        <f t="shared" si="575"/>
        <v>0</v>
      </c>
      <c r="CY901" s="2">
        <f t="shared" si="576"/>
        <v>0</v>
      </c>
      <c r="CZ901" s="2">
        <f t="shared" si="577"/>
        <v>0</v>
      </c>
      <c r="DA901" s="2"/>
      <c r="DB901" s="2"/>
      <c r="DC901" s="2" t="s">
        <v>3</v>
      </c>
      <c r="DD901" s="2" t="s">
        <v>3</v>
      </c>
      <c r="DE901" s="2" t="s">
        <v>3</v>
      </c>
      <c r="DF901" s="2" t="s">
        <v>3</v>
      </c>
      <c r="DG901" s="2" t="s">
        <v>3</v>
      </c>
      <c r="DH901" s="2" t="s">
        <v>3</v>
      </c>
      <c r="DI901" s="2" t="s">
        <v>3</v>
      </c>
      <c r="DJ901" s="2" t="s">
        <v>3</v>
      </c>
      <c r="DK901" s="2" t="s">
        <v>3</v>
      </c>
      <c r="DL901" s="2" t="s">
        <v>3</v>
      </c>
      <c r="DM901" s="2" t="s">
        <v>3</v>
      </c>
      <c r="DN901" s="2">
        <v>0</v>
      </c>
      <c r="DO901" s="2">
        <v>0</v>
      </c>
      <c r="DP901" s="2">
        <v>1</v>
      </c>
      <c r="DQ901" s="2">
        <v>1</v>
      </c>
      <c r="DR901" s="2"/>
      <c r="DS901" s="2"/>
      <c r="DT901" s="2"/>
      <c r="DU901" s="2">
        <v>1009</v>
      </c>
      <c r="DV901" s="2" t="s">
        <v>26</v>
      </c>
      <c r="DW901" s="2" t="s">
        <v>26</v>
      </c>
      <c r="DX901" s="2">
        <v>1000</v>
      </c>
      <c r="DY901" s="2"/>
      <c r="DZ901" s="2" t="s">
        <v>3</v>
      </c>
      <c r="EA901" s="2" t="s">
        <v>3</v>
      </c>
      <c r="EB901" s="2" t="s">
        <v>3</v>
      </c>
      <c r="EC901" s="2" t="s">
        <v>3</v>
      </c>
      <c r="ED901" s="2"/>
      <c r="EE901" s="2">
        <v>53551249</v>
      </c>
      <c r="EF901" s="2">
        <v>6</v>
      </c>
      <c r="EG901" s="2" t="s">
        <v>17</v>
      </c>
      <c r="EH901" s="2">
        <v>101</v>
      </c>
      <c r="EI901" s="2" t="s">
        <v>896</v>
      </c>
      <c r="EJ901" s="2">
        <v>1</v>
      </c>
      <c r="EK901" s="2">
        <v>67001</v>
      </c>
      <c r="EL901" s="2" t="s">
        <v>896</v>
      </c>
      <c r="EM901" s="2" t="s">
        <v>897</v>
      </c>
      <c r="EN901" s="2"/>
      <c r="EO901" s="2" t="s">
        <v>3</v>
      </c>
      <c r="EP901" s="2"/>
      <c r="EQ901" s="2">
        <v>0</v>
      </c>
      <c r="ER901" s="2">
        <v>0</v>
      </c>
      <c r="ES901" s="2">
        <v>0</v>
      </c>
      <c r="ET901" s="2">
        <v>0</v>
      </c>
      <c r="EU901" s="2">
        <v>0</v>
      </c>
      <c r="EV901" s="2">
        <v>0</v>
      </c>
      <c r="EW901" s="2">
        <v>0</v>
      </c>
      <c r="EX901" s="2">
        <v>0</v>
      </c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>
        <v>0</v>
      </c>
      <c r="FR901" s="2">
        <f>ROUND(IF(AND(BH901=3,BI901=3),P901,0),2)</f>
        <v>0</v>
      </c>
      <c r="FS901" s="2">
        <v>0</v>
      </c>
      <c r="FT901" s="2"/>
      <c r="FU901" s="2"/>
      <c r="FV901" s="2"/>
      <c r="FW901" s="2"/>
      <c r="FX901" s="2">
        <v>91</v>
      </c>
      <c r="FY901" s="2">
        <v>48</v>
      </c>
      <c r="FZ901" s="2"/>
      <c r="GA901" s="2" t="s">
        <v>3</v>
      </c>
      <c r="GB901" s="2"/>
      <c r="GC901" s="2"/>
      <c r="GD901" s="2">
        <v>1</v>
      </c>
      <c r="GE901" s="2"/>
      <c r="GF901" s="2">
        <v>1642680958</v>
      </c>
      <c r="GG901" s="2">
        <v>2</v>
      </c>
      <c r="GH901" s="2">
        <v>1</v>
      </c>
      <c r="GI901" s="2">
        <v>-2</v>
      </c>
      <c r="GJ901" s="2">
        <v>0</v>
      </c>
      <c r="GK901" s="2">
        <v>0</v>
      </c>
      <c r="GL901" s="2">
        <f>ROUND(IF(AND(BH901=3,BI901=3,FS901&lt;&gt;0),P901,0),2)</f>
        <v>0</v>
      </c>
      <c r="GM901" s="2">
        <f>ROUND(O901+X901+Y901,2)+GX901</f>
        <v>0</v>
      </c>
      <c r="GN901" s="2">
        <f>IF(OR(BI901=0,BI901=1),ROUND(O901+X901+Y901,2),0)</f>
        <v>0</v>
      </c>
      <c r="GO901" s="2">
        <f>IF(BI901=2,ROUND(O901+X901+Y901,2),0)</f>
        <v>0</v>
      </c>
      <c r="GP901" s="2">
        <f>IF(BI901=4,ROUND(O901+X901+Y901,2)+GX901,0)</f>
        <v>0</v>
      </c>
      <c r="GQ901" s="2"/>
      <c r="GR901" s="2">
        <v>0</v>
      </c>
      <c r="GS901" s="2">
        <v>0</v>
      </c>
      <c r="GT901" s="2">
        <v>0</v>
      </c>
      <c r="GU901" s="2" t="s">
        <v>3</v>
      </c>
      <c r="GV901" s="2">
        <f t="shared" si="578"/>
        <v>0</v>
      </c>
      <c r="GW901" s="2">
        <v>1</v>
      </c>
      <c r="GX901" s="2">
        <f>ROUND(HC901*I901,2)</f>
        <v>0</v>
      </c>
      <c r="GY901" s="2"/>
      <c r="GZ901" s="2"/>
      <c r="HA901" s="2">
        <v>0</v>
      </c>
      <c r="HB901" s="2">
        <v>0</v>
      </c>
      <c r="HC901" s="2">
        <f t="shared" si="579"/>
        <v>0</v>
      </c>
      <c r="HD901" s="2"/>
      <c r="HE901" s="2" t="s">
        <v>3</v>
      </c>
      <c r="HF901" s="2" t="s">
        <v>3</v>
      </c>
      <c r="HG901" s="2"/>
      <c r="HH901" s="2"/>
      <c r="HI901" s="2"/>
      <c r="HJ901" s="2"/>
      <c r="HK901" s="2"/>
      <c r="HL901" s="2"/>
      <c r="HM901" s="2" t="s">
        <v>3</v>
      </c>
      <c r="HN901" s="2" t="s">
        <v>898</v>
      </c>
      <c r="HO901" s="2" t="s">
        <v>899</v>
      </c>
      <c r="HP901" s="2" t="s">
        <v>896</v>
      </c>
      <c r="HQ901" s="2" t="s">
        <v>896</v>
      </c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>
        <v>0</v>
      </c>
      <c r="IL901" s="2"/>
      <c r="IM901" s="2"/>
      <c r="IN901" s="2"/>
      <c r="IO901" s="2"/>
      <c r="IP901" s="2"/>
      <c r="IQ901" s="2"/>
      <c r="IR901" s="2"/>
      <c r="IS901" s="2"/>
      <c r="IT901" s="2"/>
      <c r="IU901" s="2"/>
    </row>
    <row r="902" spans="1:255" x14ac:dyDescent="0.2">
      <c r="A902">
        <v>18</v>
      </c>
      <c r="B902">
        <v>1</v>
      </c>
      <c r="C902">
        <v>1444</v>
      </c>
      <c r="E902" t="s">
        <v>900</v>
      </c>
      <c r="F902" t="s">
        <v>24</v>
      </c>
      <c r="G902" t="s">
        <v>25</v>
      </c>
      <c r="H902" t="s">
        <v>26</v>
      </c>
      <c r="I902">
        <f>I900*J902</f>
        <v>0.70350000000000001</v>
      </c>
      <c r="J902">
        <v>0.35000000000000003</v>
      </c>
      <c r="K902">
        <v>0.35</v>
      </c>
      <c r="O902">
        <f>ROUND(CP902,0)</f>
        <v>0</v>
      </c>
      <c r="P902">
        <f>ROUND(CQ902*I902,0)</f>
        <v>0</v>
      </c>
      <c r="Q902">
        <f>ROUND(CR902*I902,0)</f>
        <v>0</v>
      </c>
      <c r="R902">
        <f>ROUND(CS902*I902,0)</f>
        <v>0</v>
      </c>
      <c r="S902">
        <f>ROUND(CT902*I902,0)</f>
        <v>0</v>
      </c>
      <c r="T902">
        <f>ROUND(CU902*I902,0)</f>
        <v>0</v>
      </c>
      <c r="U902">
        <f t="shared" si="561"/>
        <v>0</v>
      </c>
      <c r="V902">
        <f t="shared" si="562"/>
        <v>0</v>
      </c>
      <c r="W902">
        <f>ROUND(CX902*I902,0)</f>
        <v>0</v>
      </c>
      <c r="X902">
        <f>ROUND(CY902,0)</f>
        <v>0</v>
      </c>
      <c r="Y902">
        <f>ROUND(CZ902,0)</f>
        <v>0</v>
      </c>
      <c r="AA902">
        <v>53551707</v>
      </c>
      <c r="AB902">
        <f t="shared" si="563"/>
        <v>0</v>
      </c>
      <c r="AC902">
        <f t="shared" si="564"/>
        <v>0</v>
      </c>
      <c r="AD902">
        <f>ROUND((((ET902)-(EU902))+AE902),2)</f>
        <v>0</v>
      </c>
      <c r="AE902">
        <f>ROUND((EU902),2)</f>
        <v>0</v>
      </c>
      <c r="AF902">
        <f>ROUND((EV902),2)</f>
        <v>0</v>
      </c>
      <c r="AG902">
        <f t="shared" si="565"/>
        <v>0</v>
      </c>
      <c r="AH902">
        <f>(EW902)</f>
        <v>0</v>
      </c>
      <c r="AI902">
        <f>(EX902)</f>
        <v>0</v>
      </c>
      <c r="AJ902">
        <f t="shared" si="566"/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91</v>
      </c>
      <c r="AU902">
        <v>48</v>
      </c>
      <c r="AV902">
        <v>1</v>
      </c>
      <c r="AW902">
        <v>1</v>
      </c>
      <c r="AZ902">
        <v>1</v>
      </c>
      <c r="BA902">
        <v>1</v>
      </c>
      <c r="BB902">
        <v>1</v>
      </c>
      <c r="BC902">
        <v>6.14</v>
      </c>
      <c r="BD902" t="s">
        <v>3</v>
      </c>
      <c r="BE902" t="s">
        <v>3</v>
      </c>
      <c r="BF902" t="s">
        <v>3</v>
      </c>
      <c r="BG902" t="s">
        <v>3</v>
      </c>
      <c r="BH902">
        <v>3</v>
      </c>
      <c r="BI902">
        <v>1</v>
      </c>
      <c r="BJ902" t="s">
        <v>194</v>
      </c>
      <c r="BM902">
        <v>67001</v>
      </c>
      <c r="BN902">
        <v>0</v>
      </c>
      <c r="BO902" t="s">
        <v>30</v>
      </c>
      <c r="BP902">
        <v>1</v>
      </c>
      <c r="BQ902">
        <v>6</v>
      </c>
      <c r="BR902">
        <v>0</v>
      </c>
      <c r="BS902">
        <v>1</v>
      </c>
      <c r="BT902">
        <v>1</v>
      </c>
      <c r="BU902">
        <v>1</v>
      </c>
      <c r="BV902">
        <v>1</v>
      </c>
      <c r="BW902">
        <v>1</v>
      </c>
      <c r="BX902">
        <v>1</v>
      </c>
      <c r="BY902" t="s">
        <v>3</v>
      </c>
      <c r="BZ902">
        <v>91</v>
      </c>
      <c r="CA902">
        <v>48</v>
      </c>
      <c r="CB902" t="s">
        <v>3</v>
      </c>
      <c r="CE902">
        <v>0</v>
      </c>
      <c r="CF902">
        <v>0</v>
      </c>
      <c r="CG902">
        <v>0</v>
      </c>
      <c r="CM902">
        <v>0</v>
      </c>
      <c r="CN902" t="s">
        <v>3</v>
      </c>
      <c r="CO902">
        <v>0</v>
      </c>
      <c r="CP902">
        <f t="shared" si="567"/>
        <v>0</v>
      </c>
      <c r="CQ902">
        <f t="shared" si="568"/>
        <v>0</v>
      </c>
      <c r="CR902">
        <f t="shared" si="569"/>
        <v>0</v>
      </c>
      <c r="CS902">
        <f t="shared" si="570"/>
        <v>0</v>
      </c>
      <c r="CT902">
        <f t="shared" si="571"/>
        <v>0</v>
      </c>
      <c r="CU902">
        <f t="shared" si="572"/>
        <v>0</v>
      </c>
      <c r="CV902">
        <f t="shared" si="573"/>
        <v>0</v>
      </c>
      <c r="CW902">
        <f t="shared" si="574"/>
        <v>0</v>
      </c>
      <c r="CX902">
        <f t="shared" si="575"/>
        <v>0</v>
      </c>
      <c r="CY902">
        <f t="shared" si="576"/>
        <v>0</v>
      </c>
      <c r="CZ902">
        <f t="shared" si="577"/>
        <v>0</v>
      </c>
      <c r="DC902" t="s">
        <v>3</v>
      </c>
      <c r="DD902" t="s">
        <v>3</v>
      </c>
      <c r="DE902" t="s">
        <v>3</v>
      </c>
      <c r="DF902" t="s">
        <v>3</v>
      </c>
      <c r="DG902" t="s">
        <v>3</v>
      </c>
      <c r="DH902" t="s">
        <v>3</v>
      </c>
      <c r="DI902" t="s">
        <v>3</v>
      </c>
      <c r="DJ902" t="s">
        <v>3</v>
      </c>
      <c r="DK902" t="s">
        <v>3</v>
      </c>
      <c r="DL902" t="s">
        <v>3</v>
      </c>
      <c r="DM902" t="s">
        <v>3</v>
      </c>
      <c r="DN902">
        <v>0</v>
      </c>
      <c r="DO902">
        <v>0</v>
      </c>
      <c r="DP902">
        <v>1</v>
      </c>
      <c r="DQ902">
        <v>1</v>
      </c>
      <c r="DU902">
        <v>1009</v>
      </c>
      <c r="DV902" t="s">
        <v>26</v>
      </c>
      <c r="DW902" t="s">
        <v>26</v>
      </c>
      <c r="DX902">
        <v>1000</v>
      </c>
      <c r="DZ902" t="s">
        <v>3</v>
      </c>
      <c r="EA902" t="s">
        <v>3</v>
      </c>
      <c r="EB902" t="s">
        <v>3</v>
      </c>
      <c r="EC902" t="s">
        <v>3</v>
      </c>
      <c r="EE902">
        <v>53551249</v>
      </c>
      <c r="EF902">
        <v>6</v>
      </c>
      <c r="EG902" t="s">
        <v>17</v>
      </c>
      <c r="EH902">
        <v>101</v>
      </c>
      <c r="EI902" t="s">
        <v>896</v>
      </c>
      <c r="EJ902">
        <v>1</v>
      </c>
      <c r="EK902">
        <v>67001</v>
      </c>
      <c r="EL902" t="s">
        <v>896</v>
      </c>
      <c r="EM902" t="s">
        <v>897</v>
      </c>
      <c r="EO902" t="s">
        <v>3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FQ902">
        <v>0</v>
      </c>
      <c r="FR902">
        <f>ROUND(IF(AND(BH902=3,BI902=3),P902,0),0)</f>
        <v>0</v>
      </c>
      <c r="FS902">
        <v>0</v>
      </c>
      <c r="FX902">
        <v>91</v>
      </c>
      <c r="FY902">
        <v>48</v>
      </c>
      <c r="GA902" t="s">
        <v>3</v>
      </c>
      <c r="GD902">
        <v>1</v>
      </c>
      <c r="GF902">
        <v>1642680958</v>
      </c>
      <c r="GG902">
        <v>2</v>
      </c>
      <c r="GH902">
        <v>1</v>
      </c>
      <c r="GI902">
        <v>5</v>
      </c>
      <c r="GJ902">
        <v>0</v>
      </c>
      <c r="GK902">
        <v>0</v>
      </c>
      <c r="GL902">
        <f>ROUND(IF(AND(BH902=3,BI902=3,FS902&lt;&gt;0),P902,0),0)</f>
        <v>0</v>
      </c>
      <c r="GM902">
        <f>ROUND(O902+X902+Y902,0)+GX902</f>
        <v>0</v>
      </c>
      <c r="GN902">
        <f>IF(OR(BI902=0,BI902=1),ROUND(O902+X902+Y902,0),0)</f>
        <v>0</v>
      </c>
      <c r="GO902">
        <f>IF(BI902=2,ROUND(O902+X902+Y902,0),0)</f>
        <v>0</v>
      </c>
      <c r="GP902">
        <f>IF(BI902=4,ROUND(O902+X902+Y902,0)+GX902,0)</f>
        <v>0</v>
      </c>
      <c r="GR902">
        <v>0</v>
      </c>
      <c r="GS902">
        <v>0</v>
      </c>
      <c r="GT902">
        <v>0</v>
      </c>
      <c r="GU902" t="s">
        <v>3</v>
      </c>
      <c r="GV902">
        <f t="shared" si="578"/>
        <v>0</v>
      </c>
      <c r="GW902">
        <v>1</v>
      </c>
      <c r="GX902">
        <f>ROUND(HC902*I902,0)</f>
        <v>0</v>
      </c>
      <c r="HA902">
        <v>0</v>
      </c>
      <c r="HB902">
        <v>0</v>
      </c>
      <c r="HC902">
        <f t="shared" si="579"/>
        <v>0</v>
      </c>
      <c r="HE902" t="s">
        <v>3</v>
      </c>
      <c r="HF902" t="s">
        <v>3</v>
      </c>
      <c r="HM902" t="s">
        <v>3</v>
      </c>
      <c r="HN902" t="s">
        <v>898</v>
      </c>
      <c r="HO902" t="s">
        <v>899</v>
      </c>
      <c r="HP902" t="s">
        <v>896</v>
      </c>
      <c r="HQ902" t="s">
        <v>896</v>
      </c>
      <c r="IK902">
        <v>0</v>
      </c>
    </row>
    <row r="903" spans="1:255" x14ac:dyDescent="0.2">
      <c r="A903" s="2">
        <v>17</v>
      </c>
      <c r="B903" s="2">
        <v>1</v>
      </c>
      <c r="C903" s="2">
        <f>ROW(SmtRes!A1448)</f>
        <v>1448</v>
      </c>
      <c r="D903" s="2">
        <f>ROW(EtalonRes!A1321)</f>
        <v>1321</v>
      </c>
      <c r="E903" s="2" t="s">
        <v>901</v>
      </c>
      <c r="F903" s="2" t="s">
        <v>902</v>
      </c>
      <c r="G903" s="2" t="s">
        <v>903</v>
      </c>
      <c r="H903" s="2" t="s">
        <v>894</v>
      </c>
      <c r="I903" s="2">
        <f>ROUND(12/100,7)</f>
        <v>0.12</v>
      </c>
      <c r="J903" s="2">
        <v>0</v>
      </c>
      <c r="K903" s="2">
        <f>ROUND(12/100,7)</f>
        <v>0.12</v>
      </c>
      <c r="L903" s="2"/>
      <c r="M903" s="2"/>
      <c r="N903" s="2"/>
      <c r="O903" s="2">
        <f>ROUND(CP903,2)</f>
        <v>6.93</v>
      </c>
      <c r="P903" s="2">
        <f>ROUND(CQ903*I903,2)</f>
        <v>0</v>
      </c>
      <c r="Q903" s="2">
        <f>ROUND(CR903*I903,2)</f>
        <v>0.13</v>
      </c>
      <c r="R903" s="2">
        <f>ROUND(CS903*I903,2)</f>
        <v>0.06</v>
      </c>
      <c r="S903" s="2">
        <f>ROUND(CT903*I903,2)</f>
        <v>6.8</v>
      </c>
      <c r="T903" s="2">
        <f>ROUND(CU903*I903,2)</f>
        <v>0</v>
      </c>
      <c r="U903" s="2">
        <f t="shared" si="561"/>
        <v>0.87215999999999994</v>
      </c>
      <c r="V903" s="2">
        <f t="shared" si="562"/>
        <v>4.1399999999999996E-3</v>
      </c>
      <c r="W903" s="2">
        <f>ROUND(CX903*I903,2)</f>
        <v>0</v>
      </c>
      <c r="X903" s="2">
        <f>ROUND(CY903,2)</f>
        <v>6.24</v>
      </c>
      <c r="Y903" s="2">
        <f>ROUND(CZ903,2)</f>
        <v>3.29</v>
      </c>
      <c r="Z903" s="2"/>
      <c r="AA903" s="2">
        <v>53551706</v>
      </c>
      <c r="AB903" s="2">
        <f t="shared" si="563"/>
        <v>57.78</v>
      </c>
      <c r="AC903" s="2">
        <f t="shared" si="564"/>
        <v>0</v>
      </c>
      <c r="AD903" s="2">
        <f>ROUND(((((ET903*ROUND(1.15,7)))-((EU903*ROUND(1.15,7))))+AE903),2)</f>
        <v>1.08</v>
      </c>
      <c r="AE903" s="2">
        <f>ROUND(((EU903*ROUND(1.15,7))),2)</f>
        <v>0.47</v>
      </c>
      <c r="AF903" s="2">
        <f>ROUND(((EV903*ROUND(1.15,7))),2)</f>
        <v>56.7</v>
      </c>
      <c r="AG903" s="2">
        <f t="shared" si="565"/>
        <v>0</v>
      </c>
      <c r="AH903" s="2">
        <f>((EW903*ROUND(1.15,7)))</f>
        <v>7.2679999999999998</v>
      </c>
      <c r="AI903" s="2">
        <f>((EX903*ROUND(1.15,7)))</f>
        <v>3.4499999999999996E-2</v>
      </c>
      <c r="AJ903" s="2">
        <f t="shared" si="566"/>
        <v>0</v>
      </c>
      <c r="AK903" s="2">
        <v>50.24</v>
      </c>
      <c r="AL903" s="2">
        <v>0</v>
      </c>
      <c r="AM903" s="2">
        <v>0.94</v>
      </c>
      <c r="AN903" s="2">
        <v>0.41</v>
      </c>
      <c r="AO903" s="2">
        <v>49.3</v>
      </c>
      <c r="AP903" s="2">
        <v>0</v>
      </c>
      <c r="AQ903" s="2">
        <v>6.32</v>
      </c>
      <c r="AR903" s="2">
        <v>0.03</v>
      </c>
      <c r="AS903" s="2">
        <v>0</v>
      </c>
      <c r="AT903" s="2">
        <v>91</v>
      </c>
      <c r="AU903" s="2">
        <v>48</v>
      </c>
      <c r="AV903" s="2">
        <v>1</v>
      </c>
      <c r="AW903" s="2">
        <v>1</v>
      </c>
      <c r="AX903" s="2"/>
      <c r="AY903" s="2"/>
      <c r="AZ903" s="2">
        <v>1</v>
      </c>
      <c r="BA903" s="2">
        <v>1</v>
      </c>
      <c r="BB903" s="2">
        <v>1</v>
      </c>
      <c r="BC903" s="2">
        <v>1</v>
      </c>
      <c r="BD903" s="2" t="s">
        <v>3</v>
      </c>
      <c r="BE903" s="2" t="s">
        <v>3</v>
      </c>
      <c r="BF903" s="2" t="s">
        <v>3</v>
      </c>
      <c r="BG903" s="2" t="s">
        <v>3</v>
      </c>
      <c r="BH903" s="2">
        <v>0</v>
      </c>
      <c r="BI903" s="2">
        <v>1</v>
      </c>
      <c r="BJ903" s="2" t="s">
        <v>904</v>
      </c>
      <c r="BK903" s="2"/>
      <c r="BL903" s="2"/>
      <c r="BM903" s="2">
        <v>67001</v>
      </c>
      <c r="BN903" s="2">
        <v>0</v>
      </c>
      <c r="BO903" s="2" t="s">
        <v>3</v>
      </c>
      <c r="BP903" s="2">
        <v>0</v>
      </c>
      <c r="BQ903" s="2">
        <v>6</v>
      </c>
      <c r="BR903" s="2">
        <v>0</v>
      </c>
      <c r="BS903" s="2">
        <v>1</v>
      </c>
      <c r="BT903" s="2">
        <v>1</v>
      </c>
      <c r="BU903" s="2">
        <v>1</v>
      </c>
      <c r="BV903" s="2">
        <v>1</v>
      </c>
      <c r="BW903" s="2">
        <v>1</v>
      </c>
      <c r="BX903" s="2">
        <v>1</v>
      </c>
      <c r="BY903" s="2" t="s">
        <v>3</v>
      </c>
      <c r="BZ903" s="2">
        <v>91</v>
      </c>
      <c r="CA903" s="2">
        <v>48</v>
      </c>
      <c r="CB903" s="2" t="s">
        <v>3</v>
      </c>
      <c r="CC903" s="2"/>
      <c r="CD903" s="2"/>
      <c r="CE903" s="2">
        <v>0</v>
      </c>
      <c r="CF903" s="2">
        <v>0</v>
      </c>
      <c r="CG903" s="2">
        <v>0</v>
      </c>
      <c r="CH903" s="2"/>
      <c r="CI903" s="2"/>
      <c r="CJ903" s="2"/>
      <c r="CK903" s="2"/>
      <c r="CL903" s="2"/>
      <c r="CM903" s="2">
        <v>0</v>
      </c>
      <c r="CN903" s="2" t="s">
        <v>2148</v>
      </c>
      <c r="CO903" s="2">
        <v>0</v>
      </c>
      <c r="CP903" s="2">
        <f t="shared" si="567"/>
        <v>6.93</v>
      </c>
      <c r="CQ903" s="2">
        <f t="shared" si="568"/>
        <v>0</v>
      </c>
      <c r="CR903" s="2">
        <f t="shared" si="569"/>
        <v>1.08</v>
      </c>
      <c r="CS903" s="2">
        <f t="shared" si="570"/>
        <v>0.47</v>
      </c>
      <c r="CT903" s="2">
        <f t="shared" si="571"/>
        <v>56.7</v>
      </c>
      <c r="CU903" s="2">
        <f t="shared" si="572"/>
        <v>0</v>
      </c>
      <c r="CV903" s="2">
        <f t="shared" si="573"/>
        <v>7.2679999999999998</v>
      </c>
      <c r="CW903" s="2">
        <f t="shared" si="574"/>
        <v>3.4499999999999996E-2</v>
      </c>
      <c r="CX903" s="2">
        <f t="shared" si="575"/>
        <v>0</v>
      </c>
      <c r="CY903" s="2">
        <f t="shared" si="576"/>
        <v>6.2425999999999995</v>
      </c>
      <c r="CZ903" s="2">
        <f t="shared" si="577"/>
        <v>3.2927999999999997</v>
      </c>
      <c r="DA903" s="2"/>
      <c r="DB903" s="2"/>
      <c r="DC903" s="2" t="s">
        <v>3</v>
      </c>
      <c r="DD903" s="2" t="s">
        <v>3</v>
      </c>
      <c r="DE903" s="2" t="s">
        <v>16</v>
      </c>
      <c r="DF903" s="2" t="s">
        <v>16</v>
      </c>
      <c r="DG903" s="2" t="s">
        <v>16</v>
      </c>
      <c r="DH903" s="2" t="s">
        <v>3</v>
      </c>
      <c r="DI903" s="2" t="s">
        <v>16</v>
      </c>
      <c r="DJ903" s="2" t="s">
        <v>16</v>
      </c>
      <c r="DK903" s="2" t="s">
        <v>3</v>
      </c>
      <c r="DL903" s="2" t="s">
        <v>3</v>
      </c>
      <c r="DM903" s="2" t="s">
        <v>3</v>
      </c>
      <c r="DN903" s="2">
        <v>0</v>
      </c>
      <c r="DO903" s="2">
        <v>0</v>
      </c>
      <c r="DP903" s="2">
        <v>1</v>
      </c>
      <c r="DQ903" s="2">
        <v>1</v>
      </c>
      <c r="DR903" s="2"/>
      <c r="DS903" s="2"/>
      <c r="DT903" s="2"/>
      <c r="DU903" s="2">
        <v>1010</v>
      </c>
      <c r="DV903" s="2" t="s">
        <v>894</v>
      </c>
      <c r="DW903" s="2" t="s">
        <v>894</v>
      </c>
      <c r="DX903" s="2">
        <v>100</v>
      </c>
      <c r="DY903" s="2"/>
      <c r="DZ903" s="2" t="s">
        <v>3</v>
      </c>
      <c r="EA903" s="2" t="s">
        <v>3</v>
      </c>
      <c r="EB903" s="2" t="s">
        <v>3</v>
      </c>
      <c r="EC903" s="2" t="s">
        <v>3</v>
      </c>
      <c r="ED903" s="2"/>
      <c r="EE903" s="2">
        <v>53551249</v>
      </c>
      <c r="EF903" s="2">
        <v>6</v>
      </c>
      <c r="EG903" s="2" t="s">
        <v>17</v>
      </c>
      <c r="EH903" s="2">
        <v>101</v>
      </c>
      <c r="EI903" s="2" t="s">
        <v>896</v>
      </c>
      <c r="EJ903" s="2">
        <v>1</v>
      </c>
      <c r="EK903" s="2">
        <v>67001</v>
      </c>
      <c r="EL903" s="2" t="s">
        <v>896</v>
      </c>
      <c r="EM903" s="2" t="s">
        <v>897</v>
      </c>
      <c r="EN903" s="2"/>
      <c r="EO903" s="2" t="s">
        <v>20</v>
      </c>
      <c r="EP903" s="2"/>
      <c r="EQ903" s="2">
        <v>131072</v>
      </c>
      <c r="ER903" s="2">
        <v>50.24</v>
      </c>
      <c r="ES903" s="2">
        <v>0</v>
      </c>
      <c r="ET903" s="2">
        <v>0.94</v>
      </c>
      <c r="EU903" s="2">
        <v>0.41</v>
      </c>
      <c r="EV903" s="2">
        <v>49.3</v>
      </c>
      <c r="EW903" s="2">
        <v>6.32</v>
      </c>
      <c r="EX903" s="2">
        <v>0.03</v>
      </c>
      <c r="EY903" s="2">
        <v>0</v>
      </c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>
        <v>0</v>
      </c>
      <c r="FR903" s="2">
        <f>ROUND(IF(AND(BH903=3,BI903=3),P903,0),2)</f>
        <v>0</v>
      </c>
      <c r="FS903" s="2">
        <v>0</v>
      </c>
      <c r="FT903" s="2"/>
      <c r="FU903" s="2"/>
      <c r="FV903" s="2"/>
      <c r="FW903" s="2"/>
      <c r="FX903" s="2">
        <v>91</v>
      </c>
      <c r="FY903" s="2">
        <v>48</v>
      </c>
      <c r="FZ903" s="2"/>
      <c r="GA903" s="2" t="s">
        <v>3</v>
      </c>
      <c r="GB903" s="2"/>
      <c r="GC903" s="2"/>
      <c r="GD903" s="2">
        <v>1</v>
      </c>
      <c r="GE903" s="2"/>
      <c r="GF903" s="2">
        <v>753160708</v>
      </c>
      <c r="GG903" s="2">
        <v>2</v>
      </c>
      <c r="GH903" s="2">
        <v>1</v>
      </c>
      <c r="GI903" s="2">
        <v>-2</v>
      </c>
      <c r="GJ903" s="2">
        <v>0</v>
      </c>
      <c r="GK903" s="2">
        <v>0</v>
      </c>
      <c r="GL903" s="2">
        <f>ROUND(IF(AND(BH903=3,BI903=3,FS903&lt;&gt;0),P903,0),2)</f>
        <v>0</v>
      </c>
      <c r="GM903" s="2">
        <f>ROUND(O903+X903+Y903,2)+GX903</f>
        <v>16.46</v>
      </c>
      <c r="GN903" s="2">
        <f>IF(OR(BI903=0,BI903=1),ROUND(O903+X903+Y903,2),0)</f>
        <v>16.46</v>
      </c>
      <c r="GO903" s="2">
        <f>IF(BI903=2,ROUND(O903+X903+Y903,2),0)</f>
        <v>0</v>
      </c>
      <c r="GP903" s="2">
        <f>IF(BI903=4,ROUND(O903+X903+Y903,2)+GX903,0)</f>
        <v>0</v>
      </c>
      <c r="GQ903" s="2"/>
      <c r="GR903" s="2">
        <v>0</v>
      </c>
      <c r="GS903" s="2">
        <v>0</v>
      </c>
      <c r="GT903" s="2">
        <v>0</v>
      </c>
      <c r="GU903" s="2" t="s">
        <v>3</v>
      </c>
      <c r="GV903" s="2">
        <f t="shared" si="578"/>
        <v>0</v>
      </c>
      <c r="GW903" s="2">
        <v>1</v>
      </c>
      <c r="GX903" s="2">
        <f>ROUND(HC903*I903,2)</f>
        <v>0</v>
      </c>
      <c r="GY903" s="2"/>
      <c r="GZ903" s="2"/>
      <c r="HA903" s="2">
        <v>0</v>
      </c>
      <c r="HB903" s="2">
        <v>0</v>
      </c>
      <c r="HC903" s="2">
        <f t="shared" si="579"/>
        <v>0</v>
      </c>
      <c r="HD903" s="2"/>
      <c r="HE903" s="2" t="s">
        <v>3</v>
      </c>
      <c r="HF903" s="2" t="s">
        <v>3</v>
      </c>
      <c r="HG903" s="2"/>
      <c r="HH903" s="2"/>
      <c r="HI903" s="2"/>
      <c r="HJ903" s="2"/>
      <c r="HK903" s="2"/>
      <c r="HL903" s="2"/>
      <c r="HM903" s="2" t="s">
        <v>3</v>
      </c>
      <c r="HN903" s="2" t="s">
        <v>898</v>
      </c>
      <c r="HO903" s="2" t="s">
        <v>899</v>
      </c>
      <c r="HP903" s="2" t="s">
        <v>896</v>
      </c>
      <c r="HQ903" s="2" t="s">
        <v>896</v>
      </c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>
        <v>0</v>
      </c>
      <c r="IL903" s="2"/>
      <c r="IM903" s="2"/>
      <c r="IN903" s="2"/>
      <c r="IO903" s="2"/>
      <c r="IP903" s="2"/>
      <c r="IQ903" s="2"/>
      <c r="IR903" s="2"/>
      <c r="IS903" s="2"/>
      <c r="IT903" s="2"/>
      <c r="IU903" s="2"/>
    </row>
    <row r="904" spans="1:255" x14ac:dyDescent="0.2">
      <c r="A904">
        <v>17</v>
      </c>
      <c r="B904">
        <v>1</v>
      </c>
      <c r="C904">
        <f>ROW(SmtRes!A1452)</f>
        <v>1452</v>
      </c>
      <c r="D904">
        <f>ROW(EtalonRes!A1324)</f>
        <v>1324</v>
      </c>
      <c r="E904" t="s">
        <v>901</v>
      </c>
      <c r="F904" t="s">
        <v>902</v>
      </c>
      <c r="G904" t="s">
        <v>903</v>
      </c>
      <c r="H904" t="s">
        <v>894</v>
      </c>
      <c r="I904">
        <f>ROUND(12/100,7)</f>
        <v>0.12</v>
      </c>
      <c r="J904">
        <v>0</v>
      </c>
      <c r="K904">
        <f>ROUND(12/100,7)</f>
        <v>0.12</v>
      </c>
      <c r="O904">
        <f>ROUND(CP904,0)</f>
        <v>242</v>
      </c>
      <c r="P904">
        <f>ROUND(CQ904*I904,0)</f>
        <v>0</v>
      </c>
      <c r="Q904">
        <f>ROUND(CR904*I904,0)</f>
        <v>2</v>
      </c>
      <c r="R904">
        <f>ROUND(CS904*I904,0)</f>
        <v>2</v>
      </c>
      <c r="S904">
        <f>ROUND(CT904*I904,0)</f>
        <v>240</v>
      </c>
      <c r="T904">
        <f>ROUND(CU904*I904,0)</f>
        <v>0</v>
      </c>
      <c r="U904">
        <f t="shared" si="561"/>
        <v>0.87215999999999994</v>
      </c>
      <c r="V904">
        <f t="shared" si="562"/>
        <v>4.1399999999999996E-3</v>
      </c>
      <c r="W904">
        <f>ROUND(CX904*I904,0)</f>
        <v>0</v>
      </c>
      <c r="X904">
        <f>ROUND(CY904,0)</f>
        <v>220</v>
      </c>
      <c r="Y904">
        <f>ROUND(CZ904,0)</f>
        <v>116</v>
      </c>
      <c r="AA904">
        <v>53551707</v>
      </c>
      <c r="AB904">
        <f t="shared" si="563"/>
        <v>57.78</v>
      </c>
      <c r="AC904">
        <f t="shared" si="564"/>
        <v>0</v>
      </c>
      <c r="AD904">
        <f>ROUND(((((ET904*ROUND(1.15,7)))-((EU904*ROUND(1.15,7))))+AE904),2)</f>
        <v>1.08</v>
      </c>
      <c r="AE904">
        <f>ROUND(((EU904*ROUND(1.15,7))),2)</f>
        <v>0.47</v>
      </c>
      <c r="AF904">
        <f>ROUND(((EV904*ROUND(1.15,7))),2)</f>
        <v>56.7</v>
      </c>
      <c r="AG904">
        <f t="shared" si="565"/>
        <v>0</v>
      </c>
      <c r="AH904">
        <f>((EW904*ROUND(1.15,7)))</f>
        <v>7.2679999999999998</v>
      </c>
      <c r="AI904">
        <f>((EX904*ROUND(1.15,7)))</f>
        <v>3.4499999999999996E-2</v>
      </c>
      <c r="AJ904">
        <f t="shared" si="566"/>
        <v>0</v>
      </c>
      <c r="AK904">
        <v>50.24</v>
      </c>
      <c r="AL904">
        <v>0</v>
      </c>
      <c r="AM904">
        <v>0.94</v>
      </c>
      <c r="AN904">
        <v>0.41</v>
      </c>
      <c r="AO904">
        <v>49.3</v>
      </c>
      <c r="AP904">
        <v>0</v>
      </c>
      <c r="AQ904">
        <v>6.32</v>
      </c>
      <c r="AR904">
        <v>0.03</v>
      </c>
      <c r="AS904">
        <v>0</v>
      </c>
      <c r="AT904">
        <v>91</v>
      </c>
      <c r="AU904">
        <v>48</v>
      </c>
      <c r="AV904">
        <v>1</v>
      </c>
      <c r="AW904">
        <v>1</v>
      </c>
      <c r="AZ904">
        <v>1</v>
      </c>
      <c r="BA904">
        <v>35.24</v>
      </c>
      <c r="BB904">
        <v>15.85</v>
      </c>
      <c r="BC904">
        <v>1</v>
      </c>
      <c r="BD904" t="s">
        <v>3</v>
      </c>
      <c r="BE904" t="s">
        <v>3</v>
      </c>
      <c r="BF904" t="s">
        <v>3</v>
      </c>
      <c r="BG904" t="s">
        <v>3</v>
      </c>
      <c r="BH904">
        <v>0</v>
      </c>
      <c r="BI904">
        <v>1</v>
      </c>
      <c r="BJ904" t="s">
        <v>904</v>
      </c>
      <c r="BM904">
        <v>67001</v>
      </c>
      <c r="BN904">
        <v>0</v>
      </c>
      <c r="BO904" t="s">
        <v>902</v>
      </c>
      <c r="BP904">
        <v>1</v>
      </c>
      <c r="BQ904">
        <v>6</v>
      </c>
      <c r="BR904">
        <v>0</v>
      </c>
      <c r="BS904">
        <v>35.24</v>
      </c>
      <c r="BT904">
        <v>1</v>
      </c>
      <c r="BU904">
        <v>1</v>
      </c>
      <c r="BV904">
        <v>1</v>
      </c>
      <c r="BW904">
        <v>1</v>
      </c>
      <c r="BX904">
        <v>1</v>
      </c>
      <c r="BY904" t="s">
        <v>3</v>
      </c>
      <c r="BZ904">
        <v>91</v>
      </c>
      <c r="CA904">
        <v>48</v>
      </c>
      <c r="CB904" t="s">
        <v>3</v>
      </c>
      <c r="CE904">
        <v>0</v>
      </c>
      <c r="CF904">
        <v>0</v>
      </c>
      <c r="CG904">
        <v>0</v>
      </c>
      <c r="CM904">
        <v>0</v>
      </c>
      <c r="CN904" t="s">
        <v>2148</v>
      </c>
      <c r="CO904">
        <v>0</v>
      </c>
      <c r="CP904">
        <f t="shared" si="567"/>
        <v>242</v>
      </c>
      <c r="CQ904">
        <f t="shared" si="568"/>
        <v>0</v>
      </c>
      <c r="CR904">
        <f t="shared" si="569"/>
        <v>17.118000000000002</v>
      </c>
      <c r="CS904">
        <f t="shared" si="570"/>
        <v>16.562799999999999</v>
      </c>
      <c r="CT904">
        <f t="shared" si="571"/>
        <v>1998.1080000000002</v>
      </c>
      <c r="CU904">
        <f t="shared" si="572"/>
        <v>0</v>
      </c>
      <c r="CV904">
        <f t="shared" si="573"/>
        <v>7.2679999999999998</v>
      </c>
      <c r="CW904">
        <f t="shared" si="574"/>
        <v>3.4499999999999996E-2</v>
      </c>
      <c r="CX904">
        <f t="shared" si="575"/>
        <v>0</v>
      </c>
      <c r="CY904">
        <f t="shared" si="576"/>
        <v>220.22</v>
      </c>
      <c r="CZ904">
        <f t="shared" si="577"/>
        <v>116.16</v>
      </c>
      <c r="DC904" t="s">
        <v>3</v>
      </c>
      <c r="DD904" t="s">
        <v>3</v>
      </c>
      <c r="DE904" t="s">
        <v>16</v>
      </c>
      <c r="DF904" t="s">
        <v>16</v>
      </c>
      <c r="DG904" t="s">
        <v>16</v>
      </c>
      <c r="DH904" t="s">
        <v>3</v>
      </c>
      <c r="DI904" t="s">
        <v>16</v>
      </c>
      <c r="DJ904" t="s">
        <v>16</v>
      </c>
      <c r="DK904" t="s">
        <v>3</v>
      </c>
      <c r="DL904" t="s">
        <v>3</v>
      </c>
      <c r="DM904" t="s">
        <v>3</v>
      </c>
      <c r="DN904">
        <v>0</v>
      </c>
      <c r="DO904">
        <v>0</v>
      </c>
      <c r="DP904">
        <v>1</v>
      </c>
      <c r="DQ904">
        <v>1</v>
      </c>
      <c r="DU904">
        <v>1010</v>
      </c>
      <c r="DV904" t="s">
        <v>894</v>
      </c>
      <c r="DW904" t="s">
        <v>894</v>
      </c>
      <c r="DX904">
        <v>100</v>
      </c>
      <c r="DZ904" t="s">
        <v>3</v>
      </c>
      <c r="EA904" t="s">
        <v>3</v>
      </c>
      <c r="EB904" t="s">
        <v>3</v>
      </c>
      <c r="EC904" t="s">
        <v>3</v>
      </c>
      <c r="EE904">
        <v>53551249</v>
      </c>
      <c r="EF904">
        <v>6</v>
      </c>
      <c r="EG904" t="s">
        <v>17</v>
      </c>
      <c r="EH904">
        <v>101</v>
      </c>
      <c r="EI904" t="s">
        <v>896</v>
      </c>
      <c r="EJ904">
        <v>1</v>
      </c>
      <c r="EK904">
        <v>67001</v>
      </c>
      <c r="EL904" t="s">
        <v>896</v>
      </c>
      <c r="EM904" t="s">
        <v>897</v>
      </c>
      <c r="EO904" t="s">
        <v>20</v>
      </c>
      <c r="EQ904">
        <v>131072</v>
      </c>
      <c r="ER904">
        <v>50.24</v>
      </c>
      <c r="ES904">
        <v>0</v>
      </c>
      <c r="ET904">
        <v>0.94</v>
      </c>
      <c r="EU904">
        <v>0.41</v>
      </c>
      <c r="EV904">
        <v>49.3</v>
      </c>
      <c r="EW904">
        <v>6.32</v>
      </c>
      <c r="EX904">
        <v>0.03</v>
      </c>
      <c r="EY904">
        <v>0</v>
      </c>
      <c r="FQ904">
        <v>0</v>
      </c>
      <c r="FR904">
        <f>ROUND(IF(AND(BH904=3,BI904=3),P904,0),0)</f>
        <v>0</v>
      </c>
      <c r="FS904">
        <v>0</v>
      </c>
      <c r="FX904">
        <v>91</v>
      </c>
      <c r="FY904">
        <v>48</v>
      </c>
      <c r="GA904" t="s">
        <v>3</v>
      </c>
      <c r="GD904">
        <v>1</v>
      </c>
      <c r="GF904">
        <v>753160708</v>
      </c>
      <c r="GG904">
        <v>2</v>
      </c>
      <c r="GH904">
        <v>1</v>
      </c>
      <c r="GI904">
        <v>2</v>
      </c>
      <c r="GJ904">
        <v>0</v>
      </c>
      <c r="GK904">
        <v>0</v>
      </c>
      <c r="GL904">
        <f>ROUND(IF(AND(BH904=3,BI904=3,FS904&lt;&gt;0),P904,0),0)</f>
        <v>0</v>
      </c>
      <c r="GM904">
        <f>ROUND(O904+X904+Y904,0)+GX904</f>
        <v>578</v>
      </c>
      <c r="GN904">
        <f>IF(OR(BI904=0,BI904=1),ROUND(O904+X904+Y904,0),0)</f>
        <v>578</v>
      </c>
      <c r="GO904">
        <f>IF(BI904=2,ROUND(O904+X904+Y904,0),0)</f>
        <v>0</v>
      </c>
      <c r="GP904">
        <f>IF(BI904=4,ROUND(O904+X904+Y904,0)+GX904,0)</f>
        <v>0</v>
      </c>
      <c r="GR904">
        <v>0</v>
      </c>
      <c r="GS904">
        <v>3</v>
      </c>
      <c r="GT904">
        <v>0</v>
      </c>
      <c r="GU904" t="s">
        <v>3</v>
      </c>
      <c r="GV904">
        <f t="shared" si="578"/>
        <v>0</v>
      </c>
      <c r="GW904">
        <v>1</v>
      </c>
      <c r="GX904">
        <f>ROUND(HC904*I904,0)</f>
        <v>0</v>
      </c>
      <c r="HA904">
        <v>0</v>
      </c>
      <c r="HB904">
        <v>0</v>
      </c>
      <c r="HC904">
        <f t="shared" si="579"/>
        <v>0</v>
      </c>
      <c r="HE904" t="s">
        <v>3</v>
      </c>
      <c r="HF904" t="s">
        <v>3</v>
      </c>
      <c r="HM904" t="s">
        <v>3</v>
      </c>
      <c r="HN904" t="s">
        <v>898</v>
      </c>
      <c r="HO904" t="s">
        <v>899</v>
      </c>
      <c r="HP904" t="s">
        <v>896</v>
      </c>
      <c r="HQ904" t="s">
        <v>896</v>
      </c>
      <c r="IK904">
        <v>0</v>
      </c>
    </row>
    <row r="905" spans="1:255" x14ac:dyDescent="0.2">
      <c r="A905" s="2">
        <v>18</v>
      </c>
      <c r="B905" s="2">
        <v>1</v>
      </c>
      <c r="C905" s="2">
        <v>1448</v>
      </c>
      <c r="D905" s="2"/>
      <c r="E905" s="2" t="s">
        <v>905</v>
      </c>
      <c r="F905" s="2" t="s">
        <v>24</v>
      </c>
      <c r="G905" s="2" t="s">
        <v>25</v>
      </c>
      <c r="H905" s="2" t="s">
        <v>26</v>
      </c>
      <c r="I905" s="2">
        <f>I903*J905</f>
        <v>0.03</v>
      </c>
      <c r="J905" s="2">
        <v>0.25</v>
      </c>
      <c r="K905" s="2">
        <v>0.25</v>
      </c>
      <c r="L905" s="2"/>
      <c r="M905" s="2"/>
      <c r="N905" s="2"/>
      <c r="O905" s="2">
        <f>ROUND(CP905,2)</f>
        <v>0</v>
      </c>
      <c r="P905" s="2">
        <f>ROUND(CQ905*I905,2)</f>
        <v>0</v>
      </c>
      <c r="Q905" s="2">
        <f>ROUND(CR905*I905,2)</f>
        <v>0</v>
      </c>
      <c r="R905" s="2">
        <f>ROUND(CS905*I905,2)</f>
        <v>0</v>
      </c>
      <c r="S905" s="2">
        <f>ROUND(CT905*I905,2)</f>
        <v>0</v>
      </c>
      <c r="T905" s="2">
        <f>ROUND(CU905*I905,2)</f>
        <v>0</v>
      </c>
      <c r="U905" s="2">
        <f t="shared" si="561"/>
        <v>0</v>
      </c>
      <c r="V905" s="2">
        <f t="shared" si="562"/>
        <v>0</v>
      </c>
      <c r="W905" s="2">
        <f>ROUND(CX905*I905,2)</f>
        <v>0</v>
      </c>
      <c r="X905" s="2">
        <f>ROUND(CY905,2)</f>
        <v>0</v>
      </c>
      <c r="Y905" s="2">
        <f>ROUND(CZ905,2)</f>
        <v>0</v>
      </c>
      <c r="Z905" s="2"/>
      <c r="AA905" s="2">
        <v>53551706</v>
      </c>
      <c r="AB905" s="2">
        <f t="shared" si="563"/>
        <v>0</v>
      </c>
      <c r="AC905" s="2">
        <f t="shared" si="564"/>
        <v>0</v>
      </c>
      <c r="AD905" s="2">
        <f>ROUND((((ET905)-(EU905))+AE905),2)</f>
        <v>0</v>
      </c>
      <c r="AE905" s="2">
        <f>ROUND((EU905),2)</f>
        <v>0</v>
      </c>
      <c r="AF905" s="2">
        <f>ROUND((EV905),2)</f>
        <v>0</v>
      </c>
      <c r="AG905" s="2">
        <f t="shared" si="565"/>
        <v>0</v>
      </c>
      <c r="AH905" s="2">
        <f>(EW905)</f>
        <v>0</v>
      </c>
      <c r="AI905" s="2">
        <f>(EX905)</f>
        <v>0</v>
      </c>
      <c r="AJ905" s="2">
        <f t="shared" si="566"/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91</v>
      </c>
      <c r="AU905" s="2">
        <v>48</v>
      </c>
      <c r="AV905" s="2">
        <v>1</v>
      </c>
      <c r="AW905" s="2">
        <v>1</v>
      </c>
      <c r="AX905" s="2"/>
      <c r="AY905" s="2"/>
      <c r="AZ905" s="2">
        <v>1</v>
      </c>
      <c r="BA905" s="2">
        <v>1</v>
      </c>
      <c r="BB905" s="2">
        <v>1</v>
      </c>
      <c r="BC905" s="2">
        <v>1</v>
      </c>
      <c r="BD905" s="2" t="s">
        <v>3</v>
      </c>
      <c r="BE905" s="2" t="s">
        <v>3</v>
      </c>
      <c r="BF905" s="2" t="s">
        <v>3</v>
      </c>
      <c r="BG905" s="2" t="s">
        <v>3</v>
      </c>
      <c r="BH905" s="2">
        <v>3</v>
      </c>
      <c r="BI905" s="2">
        <v>1</v>
      </c>
      <c r="BJ905" s="2" t="s">
        <v>194</v>
      </c>
      <c r="BK905" s="2"/>
      <c r="BL905" s="2"/>
      <c r="BM905" s="2">
        <v>67001</v>
      </c>
      <c r="BN905" s="2">
        <v>0</v>
      </c>
      <c r="BO905" s="2" t="s">
        <v>3</v>
      </c>
      <c r="BP905" s="2">
        <v>0</v>
      </c>
      <c r="BQ905" s="2">
        <v>6</v>
      </c>
      <c r="BR905" s="2">
        <v>0</v>
      </c>
      <c r="BS905" s="2">
        <v>1</v>
      </c>
      <c r="BT905" s="2">
        <v>1</v>
      </c>
      <c r="BU905" s="2">
        <v>1</v>
      </c>
      <c r="BV905" s="2">
        <v>1</v>
      </c>
      <c r="BW905" s="2">
        <v>1</v>
      </c>
      <c r="BX905" s="2">
        <v>1</v>
      </c>
      <c r="BY905" s="2" t="s">
        <v>3</v>
      </c>
      <c r="BZ905" s="2">
        <v>91</v>
      </c>
      <c r="CA905" s="2">
        <v>48</v>
      </c>
      <c r="CB905" s="2" t="s">
        <v>3</v>
      </c>
      <c r="CC905" s="2"/>
      <c r="CD905" s="2"/>
      <c r="CE905" s="2">
        <v>0</v>
      </c>
      <c r="CF905" s="2">
        <v>0</v>
      </c>
      <c r="CG905" s="2">
        <v>0</v>
      </c>
      <c r="CH905" s="2"/>
      <c r="CI905" s="2"/>
      <c r="CJ905" s="2"/>
      <c r="CK905" s="2"/>
      <c r="CL905" s="2"/>
      <c r="CM905" s="2">
        <v>0</v>
      </c>
      <c r="CN905" s="2" t="s">
        <v>3</v>
      </c>
      <c r="CO905" s="2">
        <v>0</v>
      </c>
      <c r="CP905" s="2">
        <f t="shared" si="567"/>
        <v>0</v>
      </c>
      <c r="CQ905" s="2">
        <f t="shared" si="568"/>
        <v>0</v>
      </c>
      <c r="CR905" s="2">
        <f t="shared" si="569"/>
        <v>0</v>
      </c>
      <c r="CS905" s="2">
        <f t="shared" si="570"/>
        <v>0</v>
      </c>
      <c r="CT905" s="2">
        <f t="shared" si="571"/>
        <v>0</v>
      </c>
      <c r="CU905" s="2">
        <f t="shared" si="572"/>
        <v>0</v>
      </c>
      <c r="CV905" s="2">
        <f t="shared" si="573"/>
        <v>0</v>
      </c>
      <c r="CW905" s="2">
        <f t="shared" si="574"/>
        <v>0</v>
      </c>
      <c r="CX905" s="2">
        <f t="shared" si="575"/>
        <v>0</v>
      </c>
      <c r="CY905" s="2">
        <f t="shared" si="576"/>
        <v>0</v>
      </c>
      <c r="CZ905" s="2">
        <f t="shared" si="577"/>
        <v>0</v>
      </c>
      <c r="DA905" s="2"/>
      <c r="DB905" s="2"/>
      <c r="DC905" s="2" t="s">
        <v>3</v>
      </c>
      <c r="DD905" s="2" t="s">
        <v>3</v>
      </c>
      <c r="DE905" s="2" t="s">
        <v>3</v>
      </c>
      <c r="DF905" s="2" t="s">
        <v>3</v>
      </c>
      <c r="DG905" s="2" t="s">
        <v>3</v>
      </c>
      <c r="DH905" s="2" t="s">
        <v>3</v>
      </c>
      <c r="DI905" s="2" t="s">
        <v>3</v>
      </c>
      <c r="DJ905" s="2" t="s">
        <v>3</v>
      </c>
      <c r="DK905" s="2" t="s">
        <v>3</v>
      </c>
      <c r="DL905" s="2" t="s">
        <v>3</v>
      </c>
      <c r="DM905" s="2" t="s">
        <v>3</v>
      </c>
      <c r="DN905" s="2">
        <v>0</v>
      </c>
      <c r="DO905" s="2">
        <v>0</v>
      </c>
      <c r="DP905" s="2">
        <v>1</v>
      </c>
      <c r="DQ905" s="2">
        <v>1</v>
      </c>
      <c r="DR905" s="2"/>
      <c r="DS905" s="2"/>
      <c r="DT905" s="2"/>
      <c r="DU905" s="2">
        <v>1009</v>
      </c>
      <c r="DV905" s="2" t="s">
        <v>26</v>
      </c>
      <c r="DW905" s="2" t="s">
        <v>26</v>
      </c>
      <c r="DX905" s="2">
        <v>1000</v>
      </c>
      <c r="DY905" s="2"/>
      <c r="DZ905" s="2" t="s">
        <v>3</v>
      </c>
      <c r="EA905" s="2" t="s">
        <v>3</v>
      </c>
      <c r="EB905" s="2" t="s">
        <v>3</v>
      </c>
      <c r="EC905" s="2" t="s">
        <v>3</v>
      </c>
      <c r="ED905" s="2"/>
      <c r="EE905" s="2">
        <v>53551249</v>
      </c>
      <c r="EF905" s="2">
        <v>6</v>
      </c>
      <c r="EG905" s="2" t="s">
        <v>17</v>
      </c>
      <c r="EH905" s="2">
        <v>101</v>
      </c>
      <c r="EI905" s="2" t="s">
        <v>896</v>
      </c>
      <c r="EJ905" s="2">
        <v>1</v>
      </c>
      <c r="EK905" s="2">
        <v>67001</v>
      </c>
      <c r="EL905" s="2" t="s">
        <v>896</v>
      </c>
      <c r="EM905" s="2" t="s">
        <v>897</v>
      </c>
      <c r="EN905" s="2"/>
      <c r="EO905" s="2" t="s">
        <v>3</v>
      </c>
      <c r="EP905" s="2"/>
      <c r="EQ905" s="2">
        <v>0</v>
      </c>
      <c r="ER905" s="2">
        <v>0</v>
      </c>
      <c r="ES905" s="2">
        <v>0</v>
      </c>
      <c r="ET905" s="2">
        <v>0</v>
      </c>
      <c r="EU905" s="2">
        <v>0</v>
      </c>
      <c r="EV905" s="2">
        <v>0</v>
      </c>
      <c r="EW905" s="2">
        <v>0</v>
      </c>
      <c r="EX905" s="2">
        <v>0</v>
      </c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>
        <v>0</v>
      </c>
      <c r="FR905" s="2">
        <f>ROUND(IF(AND(BH905=3,BI905=3),P905,0),2)</f>
        <v>0</v>
      </c>
      <c r="FS905" s="2">
        <v>0</v>
      </c>
      <c r="FT905" s="2"/>
      <c r="FU905" s="2"/>
      <c r="FV905" s="2"/>
      <c r="FW905" s="2"/>
      <c r="FX905" s="2">
        <v>91</v>
      </c>
      <c r="FY905" s="2">
        <v>48</v>
      </c>
      <c r="FZ905" s="2"/>
      <c r="GA905" s="2" t="s">
        <v>3</v>
      </c>
      <c r="GB905" s="2"/>
      <c r="GC905" s="2"/>
      <c r="GD905" s="2">
        <v>1</v>
      </c>
      <c r="GE905" s="2"/>
      <c r="GF905" s="2">
        <v>1642680958</v>
      </c>
      <c r="GG905" s="2">
        <v>2</v>
      </c>
      <c r="GH905" s="2">
        <v>1</v>
      </c>
      <c r="GI905" s="2">
        <v>-2</v>
      </c>
      <c r="GJ905" s="2">
        <v>0</v>
      </c>
      <c r="GK905" s="2">
        <v>0</v>
      </c>
      <c r="GL905" s="2">
        <f>ROUND(IF(AND(BH905=3,BI905=3,FS905&lt;&gt;0),P905,0),2)</f>
        <v>0</v>
      </c>
      <c r="GM905" s="2">
        <f>ROUND(O905+X905+Y905,2)+GX905</f>
        <v>0</v>
      </c>
      <c r="GN905" s="2">
        <f>IF(OR(BI905=0,BI905=1),ROUND(O905+X905+Y905,2),0)</f>
        <v>0</v>
      </c>
      <c r="GO905" s="2">
        <f>IF(BI905=2,ROUND(O905+X905+Y905,2),0)</f>
        <v>0</v>
      </c>
      <c r="GP905" s="2">
        <f>IF(BI905=4,ROUND(O905+X905+Y905,2)+GX905,0)</f>
        <v>0</v>
      </c>
      <c r="GQ905" s="2"/>
      <c r="GR905" s="2">
        <v>0</v>
      </c>
      <c r="GS905" s="2">
        <v>0</v>
      </c>
      <c r="GT905" s="2">
        <v>0</v>
      </c>
      <c r="GU905" s="2" t="s">
        <v>3</v>
      </c>
      <c r="GV905" s="2">
        <f t="shared" si="578"/>
        <v>0</v>
      </c>
      <c r="GW905" s="2">
        <v>1</v>
      </c>
      <c r="GX905" s="2">
        <f>ROUND(HC905*I905,2)</f>
        <v>0</v>
      </c>
      <c r="GY905" s="2"/>
      <c r="GZ905" s="2"/>
      <c r="HA905" s="2">
        <v>0</v>
      </c>
      <c r="HB905" s="2">
        <v>0</v>
      </c>
      <c r="HC905" s="2">
        <f t="shared" si="579"/>
        <v>0</v>
      </c>
      <c r="HD905" s="2"/>
      <c r="HE905" s="2" t="s">
        <v>3</v>
      </c>
      <c r="HF905" s="2" t="s">
        <v>3</v>
      </c>
      <c r="HG905" s="2"/>
      <c r="HH905" s="2"/>
      <c r="HI905" s="2"/>
      <c r="HJ905" s="2"/>
      <c r="HK905" s="2"/>
      <c r="HL905" s="2"/>
      <c r="HM905" s="2" t="s">
        <v>3</v>
      </c>
      <c r="HN905" s="2" t="s">
        <v>898</v>
      </c>
      <c r="HO905" s="2" t="s">
        <v>899</v>
      </c>
      <c r="HP905" s="2" t="s">
        <v>896</v>
      </c>
      <c r="HQ905" s="2" t="s">
        <v>896</v>
      </c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>
        <v>0</v>
      </c>
      <c r="IL905" s="2"/>
      <c r="IM905" s="2"/>
      <c r="IN905" s="2"/>
      <c r="IO905" s="2"/>
      <c r="IP905" s="2"/>
      <c r="IQ905" s="2"/>
      <c r="IR905" s="2"/>
      <c r="IS905" s="2"/>
      <c r="IT905" s="2"/>
      <c r="IU905" s="2"/>
    </row>
    <row r="906" spans="1:255" x14ac:dyDescent="0.2">
      <c r="A906">
        <v>18</v>
      </c>
      <c r="B906">
        <v>1</v>
      </c>
      <c r="C906">
        <v>1452</v>
      </c>
      <c r="E906" t="s">
        <v>905</v>
      </c>
      <c r="F906" t="s">
        <v>24</v>
      </c>
      <c r="G906" t="s">
        <v>25</v>
      </c>
      <c r="H906" t="s">
        <v>26</v>
      </c>
      <c r="I906">
        <f>I904*J906</f>
        <v>0.03</v>
      </c>
      <c r="J906">
        <v>0.25</v>
      </c>
      <c r="K906">
        <v>0.25</v>
      </c>
      <c r="O906">
        <f>ROUND(CP906,0)</f>
        <v>0</v>
      </c>
      <c r="P906">
        <f>ROUND(CQ906*I906,0)</f>
        <v>0</v>
      </c>
      <c r="Q906">
        <f>ROUND(CR906*I906,0)</f>
        <v>0</v>
      </c>
      <c r="R906">
        <f>ROUND(CS906*I906,0)</f>
        <v>0</v>
      </c>
      <c r="S906">
        <f>ROUND(CT906*I906,0)</f>
        <v>0</v>
      </c>
      <c r="T906">
        <f>ROUND(CU906*I906,0)</f>
        <v>0</v>
      </c>
      <c r="U906">
        <f t="shared" si="561"/>
        <v>0</v>
      </c>
      <c r="V906">
        <f t="shared" si="562"/>
        <v>0</v>
      </c>
      <c r="W906">
        <f>ROUND(CX906*I906,0)</f>
        <v>0</v>
      </c>
      <c r="X906">
        <f>ROUND(CY906,0)</f>
        <v>0</v>
      </c>
      <c r="Y906">
        <f>ROUND(CZ906,0)</f>
        <v>0</v>
      </c>
      <c r="AA906">
        <v>53551707</v>
      </c>
      <c r="AB906">
        <f t="shared" si="563"/>
        <v>0</v>
      </c>
      <c r="AC906">
        <f t="shared" si="564"/>
        <v>0</v>
      </c>
      <c r="AD906">
        <f>ROUND((((ET906)-(EU906))+AE906),2)</f>
        <v>0</v>
      </c>
      <c r="AE906">
        <f>ROUND((EU906),2)</f>
        <v>0</v>
      </c>
      <c r="AF906">
        <f>ROUND((EV906),2)</f>
        <v>0</v>
      </c>
      <c r="AG906">
        <f t="shared" si="565"/>
        <v>0</v>
      </c>
      <c r="AH906">
        <f>(EW906)</f>
        <v>0</v>
      </c>
      <c r="AI906">
        <f>(EX906)</f>
        <v>0</v>
      </c>
      <c r="AJ906">
        <f t="shared" si="566"/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91</v>
      </c>
      <c r="AU906">
        <v>48</v>
      </c>
      <c r="AV906">
        <v>1</v>
      </c>
      <c r="AW906">
        <v>1</v>
      </c>
      <c r="AZ906">
        <v>1</v>
      </c>
      <c r="BA906">
        <v>1</v>
      </c>
      <c r="BB906">
        <v>1</v>
      </c>
      <c r="BC906">
        <v>6.14</v>
      </c>
      <c r="BD906" t="s">
        <v>3</v>
      </c>
      <c r="BE906" t="s">
        <v>3</v>
      </c>
      <c r="BF906" t="s">
        <v>3</v>
      </c>
      <c r="BG906" t="s">
        <v>3</v>
      </c>
      <c r="BH906">
        <v>3</v>
      </c>
      <c r="BI906">
        <v>1</v>
      </c>
      <c r="BJ906" t="s">
        <v>194</v>
      </c>
      <c r="BM906">
        <v>67001</v>
      </c>
      <c r="BN906">
        <v>0</v>
      </c>
      <c r="BO906" t="s">
        <v>30</v>
      </c>
      <c r="BP906">
        <v>1</v>
      </c>
      <c r="BQ906">
        <v>6</v>
      </c>
      <c r="BR906">
        <v>0</v>
      </c>
      <c r="BS906">
        <v>1</v>
      </c>
      <c r="BT906">
        <v>1</v>
      </c>
      <c r="BU906">
        <v>1</v>
      </c>
      <c r="BV906">
        <v>1</v>
      </c>
      <c r="BW906">
        <v>1</v>
      </c>
      <c r="BX906">
        <v>1</v>
      </c>
      <c r="BY906" t="s">
        <v>3</v>
      </c>
      <c r="BZ906">
        <v>91</v>
      </c>
      <c r="CA906">
        <v>48</v>
      </c>
      <c r="CB906" t="s">
        <v>3</v>
      </c>
      <c r="CE906">
        <v>0</v>
      </c>
      <c r="CF906">
        <v>0</v>
      </c>
      <c r="CG906">
        <v>0</v>
      </c>
      <c r="CM906">
        <v>0</v>
      </c>
      <c r="CN906" t="s">
        <v>3</v>
      </c>
      <c r="CO906">
        <v>0</v>
      </c>
      <c r="CP906">
        <f t="shared" si="567"/>
        <v>0</v>
      </c>
      <c r="CQ906">
        <f t="shared" si="568"/>
        <v>0</v>
      </c>
      <c r="CR906">
        <f t="shared" si="569"/>
        <v>0</v>
      </c>
      <c r="CS906">
        <f t="shared" si="570"/>
        <v>0</v>
      </c>
      <c r="CT906">
        <f t="shared" si="571"/>
        <v>0</v>
      </c>
      <c r="CU906">
        <f t="shared" si="572"/>
        <v>0</v>
      </c>
      <c r="CV906">
        <f t="shared" si="573"/>
        <v>0</v>
      </c>
      <c r="CW906">
        <f t="shared" si="574"/>
        <v>0</v>
      </c>
      <c r="CX906">
        <f t="shared" si="575"/>
        <v>0</v>
      </c>
      <c r="CY906">
        <f t="shared" si="576"/>
        <v>0</v>
      </c>
      <c r="CZ906">
        <f t="shared" si="577"/>
        <v>0</v>
      </c>
      <c r="DC906" t="s">
        <v>3</v>
      </c>
      <c r="DD906" t="s">
        <v>3</v>
      </c>
      <c r="DE906" t="s">
        <v>3</v>
      </c>
      <c r="DF906" t="s">
        <v>3</v>
      </c>
      <c r="DG906" t="s">
        <v>3</v>
      </c>
      <c r="DH906" t="s">
        <v>3</v>
      </c>
      <c r="DI906" t="s">
        <v>3</v>
      </c>
      <c r="DJ906" t="s">
        <v>3</v>
      </c>
      <c r="DK906" t="s">
        <v>3</v>
      </c>
      <c r="DL906" t="s">
        <v>3</v>
      </c>
      <c r="DM906" t="s">
        <v>3</v>
      </c>
      <c r="DN906">
        <v>0</v>
      </c>
      <c r="DO906">
        <v>0</v>
      </c>
      <c r="DP906">
        <v>1</v>
      </c>
      <c r="DQ906">
        <v>1</v>
      </c>
      <c r="DU906">
        <v>1009</v>
      </c>
      <c r="DV906" t="s">
        <v>26</v>
      </c>
      <c r="DW906" t="s">
        <v>26</v>
      </c>
      <c r="DX906">
        <v>1000</v>
      </c>
      <c r="DZ906" t="s">
        <v>3</v>
      </c>
      <c r="EA906" t="s">
        <v>3</v>
      </c>
      <c r="EB906" t="s">
        <v>3</v>
      </c>
      <c r="EC906" t="s">
        <v>3</v>
      </c>
      <c r="EE906">
        <v>53551249</v>
      </c>
      <c r="EF906">
        <v>6</v>
      </c>
      <c r="EG906" t="s">
        <v>17</v>
      </c>
      <c r="EH906">
        <v>101</v>
      </c>
      <c r="EI906" t="s">
        <v>896</v>
      </c>
      <c r="EJ906">
        <v>1</v>
      </c>
      <c r="EK906">
        <v>67001</v>
      </c>
      <c r="EL906" t="s">
        <v>896</v>
      </c>
      <c r="EM906" t="s">
        <v>897</v>
      </c>
      <c r="EO906" t="s">
        <v>3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FQ906">
        <v>0</v>
      </c>
      <c r="FR906">
        <f>ROUND(IF(AND(BH906=3,BI906=3),P906,0),0)</f>
        <v>0</v>
      </c>
      <c r="FS906">
        <v>0</v>
      </c>
      <c r="FX906">
        <v>91</v>
      </c>
      <c r="FY906">
        <v>48</v>
      </c>
      <c r="GA906" t="s">
        <v>3</v>
      </c>
      <c r="GD906">
        <v>1</v>
      </c>
      <c r="GF906">
        <v>1642680958</v>
      </c>
      <c r="GG906">
        <v>2</v>
      </c>
      <c r="GH906">
        <v>1</v>
      </c>
      <c r="GI906">
        <v>5</v>
      </c>
      <c r="GJ906">
        <v>0</v>
      </c>
      <c r="GK906">
        <v>0</v>
      </c>
      <c r="GL906">
        <f>ROUND(IF(AND(BH906=3,BI906=3,FS906&lt;&gt;0),P906,0),0)</f>
        <v>0</v>
      </c>
      <c r="GM906">
        <f>ROUND(O906+X906+Y906,0)+GX906</f>
        <v>0</v>
      </c>
      <c r="GN906">
        <f>IF(OR(BI906=0,BI906=1),ROUND(O906+X906+Y906,0),0)</f>
        <v>0</v>
      </c>
      <c r="GO906">
        <f>IF(BI906=2,ROUND(O906+X906+Y906,0),0)</f>
        <v>0</v>
      </c>
      <c r="GP906">
        <f>IF(BI906=4,ROUND(O906+X906+Y906,0)+GX906,0)</f>
        <v>0</v>
      </c>
      <c r="GR906">
        <v>0</v>
      </c>
      <c r="GS906">
        <v>0</v>
      </c>
      <c r="GT906">
        <v>0</v>
      </c>
      <c r="GU906" t="s">
        <v>3</v>
      </c>
      <c r="GV906">
        <f t="shared" si="578"/>
        <v>0</v>
      </c>
      <c r="GW906">
        <v>1</v>
      </c>
      <c r="GX906">
        <f>ROUND(HC906*I906,0)</f>
        <v>0</v>
      </c>
      <c r="HA906">
        <v>0</v>
      </c>
      <c r="HB906">
        <v>0</v>
      </c>
      <c r="HC906">
        <f t="shared" si="579"/>
        <v>0</v>
      </c>
      <c r="HE906" t="s">
        <v>3</v>
      </c>
      <c r="HF906" t="s">
        <v>3</v>
      </c>
      <c r="HM906" t="s">
        <v>3</v>
      </c>
      <c r="HN906" t="s">
        <v>898</v>
      </c>
      <c r="HO906" t="s">
        <v>899</v>
      </c>
      <c r="HP906" t="s">
        <v>896</v>
      </c>
      <c r="HQ906" t="s">
        <v>896</v>
      </c>
      <c r="IK906">
        <v>0</v>
      </c>
    </row>
    <row r="907" spans="1:255" x14ac:dyDescent="0.2">
      <c r="A907" s="2">
        <v>17</v>
      </c>
      <c r="B907" s="2">
        <v>1</v>
      </c>
      <c r="C907" s="2">
        <f>ROW(SmtRes!A1454)</f>
        <v>1454</v>
      </c>
      <c r="D907" s="2">
        <f>ROW(EtalonRes!A1325)</f>
        <v>1325</v>
      </c>
      <c r="E907" s="2" t="s">
        <v>906</v>
      </c>
      <c r="F907" s="2" t="s">
        <v>907</v>
      </c>
      <c r="G907" s="2" t="s">
        <v>908</v>
      </c>
      <c r="H907" s="2" t="s">
        <v>894</v>
      </c>
      <c r="I907" s="2">
        <f>ROUND((29+95)/100,7)</f>
        <v>1.24</v>
      </c>
      <c r="J907" s="2">
        <v>0</v>
      </c>
      <c r="K907" s="2">
        <f>ROUND((29+95)/100,7)</f>
        <v>1.24</v>
      </c>
      <c r="L907" s="2"/>
      <c r="M907" s="2"/>
      <c r="N907" s="2"/>
      <c r="O907" s="2">
        <f>ROUND(CP907,2)</f>
        <v>64.95</v>
      </c>
      <c r="P907" s="2">
        <f>ROUND(CQ907*I907,2)</f>
        <v>0</v>
      </c>
      <c r="Q907" s="2">
        <f>ROUND(CR907*I907,2)</f>
        <v>0</v>
      </c>
      <c r="R907" s="2">
        <f>ROUND(CS907*I907,2)</f>
        <v>0</v>
      </c>
      <c r="S907" s="2">
        <f>ROUND(CT907*I907,2)</f>
        <v>64.95</v>
      </c>
      <c r="T907" s="2">
        <f>ROUND(CU907*I907,2)</f>
        <v>0</v>
      </c>
      <c r="U907" s="2">
        <f t="shared" si="561"/>
        <v>8.3278399999999984</v>
      </c>
      <c r="V907" s="2">
        <f t="shared" si="562"/>
        <v>0</v>
      </c>
      <c r="W907" s="2">
        <f>ROUND(CX907*I907,2)</f>
        <v>0</v>
      </c>
      <c r="X907" s="2">
        <f>ROUND(CY907,2)</f>
        <v>59.1</v>
      </c>
      <c r="Y907" s="2">
        <f>ROUND(CZ907,2)</f>
        <v>31.18</v>
      </c>
      <c r="Z907" s="2"/>
      <c r="AA907" s="2">
        <v>53551706</v>
      </c>
      <c r="AB907" s="2">
        <f t="shared" si="563"/>
        <v>52.38</v>
      </c>
      <c r="AC907" s="2">
        <f t="shared" si="564"/>
        <v>0</v>
      </c>
      <c r="AD907" s="2">
        <f>ROUND(((((ET907*ROUND(1.15,7)))-((EU907*ROUND(1.15,7))))+AE907),2)</f>
        <v>0</v>
      </c>
      <c r="AE907" s="2">
        <f>ROUND(((EU907*ROUND(1.15,7))),2)</f>
        <v>0</v>
      </c>
      <c r="AF907" s="2">
        <f>ROUND(((EV907*ROUND(1.15,7))),2)</f>
        <v>52.38</v>
      </c>
      <c r="AG907" s="2">
        <f t="shared" si="565"/>
        <v>0</v>
      </c>
      <c r="AH907" s="2">
        <f>((EW907*ROUND(1.15,7)))</f>
        <v>6.7159999999999993</v>
      </c>
      <c r="AI907" s="2">
        <f>((EX907*ROUND(1.15,7)))</f>
        <v>0</v>
      </c>
      <c r="AJ907" s="2">
        <f t="shared" si="566"/>
        <v>0</v>
      </c>
      <c r="AK907" s="2">
        <v>45.55</v>
      </c>
      <c r="AL907" s="2">
        <v>0</v>
      </c>
      <c r="AM907" s="2">
        <v>0</v>
      </c>
      <c r="AN907" s="2">
        <v>0</v>
      </c>
      <c r="AO907" s="2">
        <v>45.55</v>
      </c>
      <c r="AP907" s="2">
        <v>0</v>
      </c>
      <c r="AQ907" s="2">
        <v>5.84</v>
      </c>
      <c r="AR907" s="2">
        <v>0</v>
      </c>
      <c r="AS907" s="2">
        <v>0</v>
      </c>
      <c r="AT907" s="2">
        <v>91</v>
      </c>
      <c r="AU907" s="2">
        <v>48</v>
      </c>
      <c r="AV907" s="2">
        <v>1</v>
      </c>
      <c r="AW907" s="2">
        <v>1</v>
      </c>
      <c r="AX907" s="2"/>
      <c r="AY907" s="2"/>
      <c r="AZ907" s="2">
        <v>1</v>
      </c>
      <c r="BA907" s="2">
        <v>1</v>
      </c>
      <c r="BB907" s="2">
        <v>1</v>
      </c>
      <c r="BC907" s="2">
        <v>1</v>
      </c>
      <c r="BD907" s="2" t="s">
        <v>3</v>
      </c>
      <c r="BE907" s="2" t="s">
        <v>3</v>
      </c>
      <c r="BF907" s="2" t="s">
        <v>3</v>
      </c>
      <c r="BG907" s="2" t="s">
        <v>3</v>
      </c>
      <c r="BH907" s="2">
        <v>0</v>
      </c>
      <c r="BI907" s="2">
        <v>1</v>
      </c>
      <c r="BJ907" s="2" t="s">
        <v>909</v>
      </c>
      <c r="BK907" s="2"/>
      <c r="BL907" s="2"/>
      <c r="BM907" s="2">
        <v>67001</v>
      </c>
      <c r="BN907" s="2">
        <v>0</v>
      </c>
      <c r="BO907" s="2" t="s">
        <v>3</v>
      </c>
      <c r="BP907" s="2">
        <v>0</v>
      </c>
      <c r="BQ907" s="2">
        <v>6</v>
      </c>
      <c r="BR907" s="2">
        <v>0</v>
      </c>
      <c r="BS907" s="2">
        <v>1</v>
      </c>
      <c r="BT907" s="2">
        <v>1</v>
      </c>
      <c r="BU907" s="2">
        <v>1</v>
      </c>
      <c r="BV907" s="2">
        <v>1</v>
      </c>
      <c r="BW907" s="2">
        <v>1</v>
      </c>
      <c r="BX907" s="2">
        <v>1</v>
      </c>
      <c r="BY907" s="2" t="s">
        <v>3</v>
      </c>
      <c r="BZ907" s="2">
        <v>91</v>
      </c>
      <c r="CA907" s="2">
        <v>48</v>
      </c>
      <c r="CB907" s="2" t="s">
        <v>3</v>
      </c>
      <c r="CC907" s="2"/>
      <c r="CD907" s="2"/>
      <c r="CE907" s="2">
        <v>0</v>
      </c>
      <c r="CF907" s="2">
        <v>0</v>
      </c>
      <c r="CG907" s="2">
        <v>0</v>
      </c>
      <c r="CH907" s="2"/>
      <c r="CI907" s="2"/>
      <c r="CJ907" s="2"/>
      <c r="CK907" s="2"/>
      <c r="CL907" s="2"/>
      <c r="CM907" s="2">
        <v>0</v>
      </c>
      <c r="CN907" s="2" t="s">
        <v>2158</v>
      </c>
      <c r="CO907" s="2">
        <v>0</v>
      </c>
      <c r="CP907" s="2">
        <f t="shared" si="567"/>
        <v>64.95</v>
      </c>
      <c r="CQ907" s="2">
        <f t="shared" si="568"/>
        <v>0</v>
      </c>
      <c r="CR907" s="2">
        <f t="shared" si="569"/>
        <v>0</v>
      </c>
      <c r="CS907" s="2">
        <f t="shared" si="570"/>
        <v>0</v>
      </c>
      <c r="CT907" s="2">
        <f t="shared" si="571"/>
        <v>52.38</v>
      </c>
      <c r="CU907" s="2">
        <f t="shared" si="572"/>
        <v>0</v>
      </c>
      <c r="CV907" s="2">
        <f t="shared" si="573"/>
        <v>6.7159999999999993</v>
      </c>
      <c r="CW907" s="2">
        <f t="shared" si="574"/>
        <v>0</v>
      </c>
      <c r="CX907" s="2">
        <f t="shared" si="575"/>
        <v>0</v>
      </c>
      <c r="CY907" s="2">
        <f t="shared" si="576"/>
        <v>59.104500000000002</v>
      </c>
      <c r="CZ907" s="2">
        <f t="shared" si="577"/>
        <v>31.176000000000002</v>
      </c>
      <c r="DA907" s="2"/>
      <c r="DB907" s="2"/>
      <c r="DC907" s="2" t="s">
        <v>3</v>
      </c>
      <c r="DD907" s="2" t="s">
        <v>3</v>
      </c>
      <c r="DE907" s="2" t="s">
        <v>16</v>
      </c>
      <c r="DF907" s="2" t="s">
        <v>16</v>
      </c>
      <c r="DG907" s="2" t="s">
        <v>16</v>
      </c>
      <c r="DH907" s="2" t="s">
        <v>3</v>
      </c>
      <c r="DI907" s="2" t="s">
        <v>16</v>
      </c>
      <c r="DJ907" s="2" t="s">
        <v>16</v>
      </c>
      <c r="DK907" s="2" t="s">
        <v>3</v>
      </c>
      <c r="DL907" s="2" t="s">
        <v>3</v>
      </c>
      <c r="DM907" s="2" t="s">
        <v>3</v>
      </c>
      <c r="DN907" s="2">
        <v>0</v>
      </c>
      <c r="DO907" s="2">
        <v>0</v>
      </c>
      <c r="DP907" s="2">
        <v>1</v>
      </c>
      <c r="DQ907" s="2">
        <v>1</v>
      </c>
      <c r="DR907" s="2"/>
      <c r="DS907" s="2"/>
      <c r="DT907" s="2"/>
      <c r="DU907" s="2">
        <v>1010</v>
      </c>
      <c r="DV907" s="2" t="s">
        <v>894</v>
      </c>
      <c r="DW907" s="2" t="s">
        <v>894</v>
      </c>
      <c r="DX907" s="2">
        <v>100</v>
      </c>
      <c r="DY907" s="2"/>
      <c r="DZ907" s="2" t="s">
        <v>3</v>
      </c>
      <c r="EA907" s="2" t="s">
        <v>3</v>
      </c>
      <c r="EB907" s="2" t="s">
        <v>3</v>
      </c>
      <c r="EC907" s="2" t="s">
        <v>3</v>
      </c>
      <c r="ED907" s="2"/>
      <c r="EE907" s="2">
        <v>53551249</v>
      </c>
      <c r="EF907" s="2">
        <v>6</v>
      </c>
      <c r="EG907" s="2" t="s">
        <v>17</v>
      </c>
      <c r="EH907" s="2">
        <v>101</v>
      </c>
      <c r="EI907" s="2" t="s">
        <v>896</v>
      </c>
      <c r="EJ907" s="2">
        <v>1</v>
      </c>
      <c r="EK907" s="2">
        <v>67001</v>
      </c>
      <c r="EL907" s="2" t="s">
        <v>896</v>
      </c>
      <c r="EM907" s="2" t="s">
        <v>897</v>
      </c>
      <c r="EN907" s="2"/>
      <c r="EO907" s="2" t="s">
        <v>339</v>
      </c>
      <c r="EP907" s="2"/>
      <c r="EQ907" s="2">
        <v>131072</v>
      </c>
      <c r="ER907" s="2">
        <v>45.55</v>
      </c>
      <c r="ES907" s="2">
        <v>0</v>
      </c>
      <c r="ET907" s="2">
        <v>0</v>
      </c>
      <c r="EU907" s="2">
        <v>0</v>
      </c>
      <c r="EV907" s="2">
        <v>45.55</v>
      </c>
      <c r="EW907" s="2">
        <v>5.84</v>
      </c>
      <c r="EX907" s="2">
        <v>0</v>
      </c>
      <c r="EY907" s="2">
        <v>0</v>
      </c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>
        <v>0</v>
      </c>
      <c r="FR907" s="2">
        <f>ROUND(IF(AND(BH907=3,BI907=3),P907,0),2)</f>
        <v>0</v>
      </c>
      <c r="FS907" s="2">
        <v>0</v>
      </c>
      <c r="FT907" s="2"/>
      <c r="FU907" s="2"/>
      <c r="FV907" s="2"/>
      <c r="FW907" s="2"/>
      <c r="FX907" s="2">
        <v>91</v>
      </c>
      <c r="FY907" s="2">
        <v>48</v>
      </c>
      <c r="FZ907" s="2"/>
      <c r="GA907" s="2" t="s">
        <v>3</v>
      </c>
      <c r="GB907" s="2"/>
      <c r="GC907" s="2"/>
      <c r="GD907" s="2">
        <v>1</v>
      </c>
      <c r="GE907" s="2"/>
      <c r="GF907" s="2">
        <v>-1424530667</v>
      </c>
      <c r="GG907" s="2">
        <v>2</v>
      </c>
      <c r="GH907" s="2">
        <v>1</v>
      </c>
      <c r="GI907" s="2">
        <v>-2</v>
      </c>
      <c r="GJ907" s="2">
        <v>0</v>
      </c>
      <c r="GK907" s="2">
        <v>0</v>
      </c>
      <c r="GL907" s="2">
        <f>ROUND(IF(AND(BH907=3,BI907=3,FS907&lt;&gt;0),P907,0),2)</f>
        <v>0</v>
      </c>
      <c r="GM907" s="2">
        <f>ROUND(O907+X907+Y907,2)+GX907</f>
        <v>155.22999999999999</v>
      </c>
      <c r="GN907" s="2">
        <f>IF(OR(BI907=0,BI907=1),ROUND(O907+X907+Y907,2),0)</f>
        <v>155.22999999999999</v>
      </c>
      <c r="GO907" s="2">
        <f>IF(BI907=2,ROUND(O907+X907+Y907,2),0)</f>
        <v>0</v>
      </c>
      <c r="GP907" s="2">
        <f>IF(BI907=4,ROUND(O907+X907+Y907,2)+GX907,0)</f>
        <v>0</v>
      </c>
      <c r="GQ907" s="2"/>
      <c r="GR907" s="2">
        <v>0</v>
      </c>
      <c r="GS907" s="2">
        <v>0</v>
      </c>
      <c r="GT907" s="2">
        <v>0</v>
      </c>
      <c r="GU907" s="2" t="s">
        <v>3</v>
      </c>
      <c r="GV907" s="2">
        <f t="shared" si="578"/>
        <v>0</v>
      </c>
      <c r="GW907" s="2">
        <v>1</v>
      </c>
      <c r="GX907" s="2">
        <f>ROUND(HC907*I907,2)</f>
        <v>0</v>
      </c>
      <c r="GY907" s="2"/>
      <c r="GZ907" s="2"/>
      <c r="HA907" s="2">
        <v>0</v>
      </c>
      <c r="HB907" s="2">
        <v>0</v>
      </c>
      <c r="HC907" s="2">
        <f t="shared" si="579"/>
        <v>0</v>
      </c>
      <c r="HD907" s="2"/>
      <c r="HE907" s="2" t="s">
        <v>3</v>
      </c>
      <c r="HF907" s="2" t="s">
        <v>3</v>
      </c>
      <c r="HG907" s="2"/>
      <c r="HH907" s="2"/>
      <c r="HI907" s="2"/>
      <c r="HJ907" s="2"/>
      <c r="HK907" s="2"/>
      <c r="HL907" s="2"/>
      <c r="HM907" s="2" t="s">
        <v>3</v>
      </c>
      <c r="HN907" s="2" t="s">
        <v>898</v>
      </c>
      <c r="HO907" s="2" t="s">
        <v>899</v>
      </c>
      <c r="HP907" s="2" t="s">
        <v>896</v>
      </c>
      <c r="HQ907" s="2" t="s">
        <v>896</v>
      </c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>
        <v>0</v>
      </c>
      <c r="IL907" s="2"/>
      <c r="IM907" s="2"/>
      <c r="IN907" s="2"/>
      <c r="IO907" s="2"/>
      <c r="IP907" s="2"/>
      <c r="IQ907" s="2"/>
      <c r="IR907" s="2"/>
      <c r="IS907" s="2"/>
      <c r="IT907" s="2"/>
      <c r="IU907" s="2"/>
    </row>
    <row r="908" spans="1:255" x14ac:dyDescent="0.2">
      <c r="A908">
        <v>17</v>
      </c>
      <c r="B908">
        <v>1</v>
      </c>
      <c r="C908">
        <f>ROW(SmtRes!A1456)</f>
        <v>1456</v>
      </c>
      <c r="D908">
        <f>ROW(EtalonRes!A1326)</f>
        <v>1326</v>
      </c>
      <c r="E908" t="s">
        <v>906</v>
      </c>
      <c r="F908" t="s">
        <v>907</v>
      </c>
      <c r="G908" t="s">
        <v>908</v>
      </c>
      <c r="H908" t="s">
        <v>894</v>
      </c>
      <c r="I908">
        <f>ROUND((29+95)/100,7)</f>
        <v>1.24</v>
      </c>
      <c r="J908">
        <v>0</v>
      </c>
      <c r="K908">
        <f>ROUND((29+95)/100,7)</f>
        <v>1.24</v>
      </c>
      <c r="O908">
        <f>ROUND(CP908,0)</f>
        <v>2289</v>
      </c>
      <c r="P908">
        <f>ROUND(CQ908*I908,0)</f>
        <v>0</v>
      </c>
      <c r="Q908">
        <f>ROUND(CR908*I908,0)</f>
        <v>0</v>
      </c>
      <c r="R908">
        <f>ROUND(CS908*I908,0)</f>
        <v>0</v>
      </c>
      <c r="S908">
        <f>ROUND(CT908*I908,0)</f>
        <v>2289</v>
      </c>
      <c r="T908">
        <f>ROUND(CU908*I908,0)</f>
        <v>0</v>
      </c>
      <c r="U908">
        <f t="shared" si="561"/>
        <v>8.3278399999999984</v>
      </c>
      <c r="V908">
        <f t="shared" si="562"/>
        <v>0</v>
      </c>
      <c r="W908">
        <f>ROUND(CX908*I908,0)</f>
        <v>0</v>
      </c>
      <c r="X908">
        <f>ROUND(CY908,0)</f>
        <v>2083</v>
      </c>
      <c r="Y908">
        <f>ROUND(CZ908,0)</f>
        <v>1099</v>
      </c>
      <c r="AA908">
        <v>53551707</v>
      </c>
      <c r="AB908">
        <f t="shared" si="563"/>
        <v>52.38</v>
      </c>
      <c r="AC908">
        <f t="shared" si="564"/>
        <v>0</v>
      </c>
      <c r="AD908">
        <f>ROUND(((((ET908*ROUND(1.15,7)))-((EU908*ROUND(1.15,7))))+AE908),2)</f>
        <v>0</v>
      </c>
      <c r="AE908">
        <f>ROUND(((EU908*ROUND(1.15,7))),2)</f>
        <v>0</v>
      </c>
      <c r="AF908">
        <f>ROUND(((EV908*ROUND(1.15,7))),2)</f>
        <v>52.38</v>
      </c>
      <c r="AG908">
        <f t="shared" si="565"/>
        <v>0</v>
      </c>
      <c r="AH908">
        <f>((EW908*ROUND(1.15,7)))</f>
        <v>6.7159999999999993</v>
      </c>
      <c r="AI908">
        <f>((EX908*ROUND(1.15,7)))</f>
        <v>0</v>
      </c>
      <c r="AJ908">
        <f t="shared" si="566"/>
        <v>0</v>
      </c>
      <c r="AK908">
        <v>45.55</v>
      </c>
      <c r="AL908">
        <v>0</v>
      </c>
      <c r="AM908">
        <v>0</v>
      </c>
      <c r="AN908">
        <v>0</v>
      </c>
      <c r="AO908">
        <v>45.55</v>
      </c>
      <c r="AP908">
        <v>0</v>
      </c>
      <c r="AQ908">
        <v>5.84</v>
      </c>
      <c r="AR908">
        <v>0</v>
      </c>
      <c r="AS908">
        <v>0</v>
      </c>
      <c r="AT908">
        <v>91</v>
      </c>
      <c r="AU908">
        <v>48</v>
      </c>
      <c r="AV908">
        <v>1</v>
      </c>
      <c r="AW908">
        <v>1</v>
      </c>
      <c r="AZ908">
        <v>1</v>
      </c>
      <c r="BA908">
        <v>35.24</v>
      </c>
      <c r="BB908">
        <v>1</v>
      </c>
      <c r="BC908">
        <v>1</v>
      </c>
      <c r="BD908" t="s">
        <v>3</v>
      </c>
      <c r="BE908" t="s">
        <v>3</v>
      </c>
      <c r="BF908" t="s">
        <v>3</v>
      </c>
      <c r="BG908" t="s">
        <v>3</v>
      </c>
      <c r="BH908">
        <v>0</v>
      </c>
      <c r="BI908">
        <v>1</v>
      </c>
      <c r="BJ908" t="s">
        <v>909</v>
      </c>
      <c r="BM908">
        <v>67001</v>
      </c>
      <c r="BN908">
        <v>0</v>
      </c>
      <c r="BO908" t="s">
        <v>907</v>
      </c>
      <c r="BP908">
        <v>1</v>
      </c>
      <c r="BQ908">
        <v>6</v>
      </c>
      <c r="BR908">
        <v>0</v>
      </c>
      <c r="BS908">
        <v>35.24</v>
      </c>
      <c r="BT908">
        <v>1</v>
      </c>
      <c r="BU908">
        <v>1</v>
      </c>
      <c r="BV908">
        <v>1</v>
      </c>
      <c r="BW908">
        <v>1</v>
      </c>
      <c r="BX908">
        <v>1</v>
      </c>
      <c r="BY908" t="s">
        <v>3</v>
      </c>
      <c r="BZ908">
        <v>91</v>
      </c>
      <c r="CA908">
        <v>48</v>
      </c>
      <c r="CB908" t="s">
        <v>3</v>
      </c>
      <c r="CE908">
        <v>0</v>
      </c>
      <c r="CF908">
        <v>0</v>
      </c>
      <c r="CG908">
        <v>0</v>
      </c>
      <c r="CM908">
        <v>0</v>
      </c>
      <c r="CN908" t="s">
        <v>2158</v>
      </c>
      <c r="CO908">
        <v>0</v>
      </c>
      <c r="CP908">
        <f t="shared" si="567"/>
        <v>2289</v>
      </c>
      <c r="CQ908">
        <f t="shared" si="568"/>
        <v>0</v>
      </c>
      <c r="CR908">
        <f t="shared" si="569"/>
        <v>0</v>
      </c>
      <c r="CS908">
        <f t="shared" si="570"/>
        <v>0</v>
      </c>
      <c r="CT908">
        <f t="shared" si="571"/>
        <v>1845.8712000000003</v>
      </c>
      <c r="CU908">
        <f t="shared" si="572"/>
        <v>0</v>
      </c>
      <c r="CV908">
        <f t="shared" si="573"/>
        <v>6.7159999999999993</v>
      </c>
      <c r="CW908">
        <f t="shared" si="574"/>
        <v>0</v>
      </c>
      <c r="CX908">
        <f t="shared" si="575"/>
        <v>0</v>
      </c>
      <c r="CY908">
        <f t="shared" si="576"/>
        <v>2082.9899999999998</v>
      </c>
      <c r="CZ908">
        <f t="shared" si="577"/>
        <v>1098.72</v>
      </c>
      <c r="DC908" t="s">
        <v>3</v>
      </c>
      <c r="DD908" t="s">
        <v>3</v>
      </c>
      <c r="DE908" t="s">
        <v>16</v>
      </c>
      <c r="DF908" t="s">
        <v>16</v>
      </c>
      <c r="DG908" t="s">
        <v>16</v>
      </c>
      <c r="DH908" t="s">
        <v>3</v>
      </c>
      <c r="DI908" t="s">
        <v>16</v>
      </c>
      <c r="DJ908" t="s">
        <v>16</v>
      </c>
      <c r="DK908" t="s">
        <v>3</v>
      </c>
      <c r="DL908" t="s">
        <v>3</v>
      </c>
      <c r="DM908" t="s">
        <v>3</v>
      </c>
      <c r="DN908">
        <v>0</v>
      </c>
      <c r="DO908">
        <v>0</v>
      </c>
      <c r="DP908">
        <v>1</v>
      </c>
      <c r="DQ908">
        <v>1</v>
      </c>
      <c r="DU908">
        <v>1010</v>
      </c>
      <c r="DV908" t="s">
        <v>894</v>
      </c>
      <c r="DW908" t="s">
        <v>894</v>
      </c>
      <c r="DX908">
        <v>100</v>
      </c>
      <c r="DZ908" t="s">
        <v>3</v>
      </c>
      <c r="EA908" t="s">
        <v>3</v>
      </c>
      <c r="EB908" t="s">
        <v>3</v>
      </c>
      <c r="EC908" t="s">
        <v>3</v>
      </c>
      <c r="EE908">
        <v>53551249</v>
      </c>
      <c r="EF908">
        <v>6</v>
      </c>
      <c r="EG908" t="s">
        <v>17</v>
      </c>
      <c r="EH908">
        <v>101</v>
      </c>
      <c r="EI908" t="s">
        <v>896</v>
      </c>
      <c r="EJ908">
        <v>1</v>
      </c>
      <c r="EK908">
        <v>67001</v>
      </c>
      <c r="EL908" t="s">
        <v>896</v>
      </c>
      <c r="EM908" t="s">
        <v>897</v>
      </c>
      <c r="EO908" t="s">
        <v>339</v>
      </c>
      <c r="EQ908">
        <v>131072</v>
      </c>
      <c r="ER908">
        <v>45.55</v>
      </c>
      <c r="ES908">
        <v>0</v>
      </c>
      <c r="ET908">
        <v>0</v>
      </c>
      <c r="EU908">
        <v>0</v>
      </c>
      <c r="EV908">
        <v>45.55</v>
      </c>
      <c r="EW908">
        <v>5.84</v>
      </c>
      <c r="EX908">
        <v>0</v>
      </c>
      <c r="EY908">
        <v>0</v>
      </c>
      <c r="FQ908">
        <v>0</v>
      </c>
      <c r="FR908">
        <f>ROUND(IF(AND(BH908=3,BI908=3),P908,0),0)</f>
        <v>0</v>
      </c>
      <c r="FS908">
        <v>0</v>
      </c>
      <c r="FX908">
        <v>91</v>
      </c>
      <c r="FY908">
        <v>48</v>
      </c>
      <c r="GA908" t="s">
        <v>3</v>
      </c>
      <c r="GD908">
        <v>1</v>
      </c>
      <c r="GF908">
        <v>-1424530667</v>
      </c>
      <c r="GG908">
        <v>2</v>
      </c>
      <c r="GH908">
        <v>1</v>
      </c>
      <c r="GI908">
        <v>2</v>
      </c>
      <c r="GJ908">
        <v>0</v>
      </c>
      <c r="GK908">
        <v>0</v>
      </c>
      <c r="GL908">
        <f>ROUND(IF(AND(BH908=3,BI908=3,FS908&lt;&gt;0),P908,0),0)</f>
        <v>0</v>
      </c>
      <c r="GM908">
        <f>ROUND(O908+X908+Y908,0)+GX908</f>
        <v>5471</v>
      </c>
      <c r="GN908">
        <f>IF(OR(BI908=0,BI908=1),ROUND(O908+X908+Y908,0),0)</f>
        <v>5471</v>
      </c>
      <c r="GO908">
        <f>IF(BI908=2,ROUND(O908+X908+Y908,0),0)</f>
        <v>0</v>
      </c>
      <c r="GP908">
        <f>IF(BI908=4,ROUND(O908+X908+Y908,0)+GX908,0)</f>
        <v>0</v>
      </c>
      <c r="GR908">
        <v>0</v>
      </c>
      <c r="GS908">
        <v>0</v>
      </c>
      <c r="GT908">
        <v>0</v>
      </c>
      <c r="GU908" t="s">
        <v>3</v>
      </c>
      <c r="GV908">
        <f t="shared" si="578"/>
        <v>0</v>
      </c>
      <c r="GW908">
        <v>1</v>
      </c>
      <c r="GX908">
        <f>ROUND(HC908*I908,0)</f>
        <v>0</v>
      </c>
      <c r="HA908">
        <v>0</v>
      </c>
      <c r="HB908">
        <v>0</v>
      </c>
      <c r="HC908">
        <f t="shared" si="579"/>
        <v>0</v>
      </c>
      <c r="HE908" t="s">
        <v>3</v>
      </c>
      <c r="HF908" t="s">
        <v>3</v>
      </c>
      <c r="HM908" t="s">
        <v>3</v>
      </c>
      <c r="HN908" t="s">
        <v>898</v>
      </c>
      <c r="HO908" t="s">
        <v>899</v>
      </c>
      <c r="HP908" t="s">
        <v>896</v>
      </c>
      <c r="HQ908" t="s">
        <v>896</v>
      </c>
      <c r="IK908">
        <v>0</v>
      </c>
    </row>
    <row r="909" spans="1:255" x14ac:dyDescent="0.2">
      <c r="A909" s="2">
        <v>18</v>
      </c>
      <c r="B909" s="2">
        <v>1</v>
      </c>
      <c r="C909" s="2">
        <v>1454</v>
      </c>
      <c r="D909" s="2"/>
      <c r="E909" s="2" t="s">
        <v>910</v>
      </c>
      <c r="F909" s="2" t="s">
        <v>24</v>
      </c>
      <c r="G909" s="2" t="s">
        <v>25</v>
      </c>
      <c r="H909" s="2" t="s">
        <v>26</v>
      </c>
      <c r="I909" s="2">
        <f>I907*J909</f>
        <v>1.24E-2</v>
      </c>
      <c r="J909" s="2">
        <v>0.01</v>
      </c>
      <c r="K909" s="2">
        <v>0.01</v>
      </c>
      <c r="L909" s="2"/>
      <c r="M909" s="2"/>
      <c r="N909" s="2"/>
      <c r="O909" s="2">
        <f>ROUND(CP909,2)</f>
        <v>0</v>
      </c>
      <c r="P909" s="2">
        <f>ROUND(CQ909*I909,2)</f>
        <v>0</v>
      </c>
      <c r="Q909" s="2">
        <f>ROUND(CR909*I909,2)</f>
        <v>0</v>
      </c>
      <c r="R909" s="2">
        <f>ROUND(CS909*I909,2)</f>
        <v>0</v>
      </c>
      <c r="S909" s="2">
        <f>ROUND(CT909*I909,2)</f>
        <v>0</v>
      </c>
      <c r="T909" s="2">
        <f>ROUND(CU909*I909,2)</f>
        <v>0</v>
      </c>
      <c r="U909" s="2">
        <f t="shared" si="561"/>
        <v>0</v>
      </c>
      <c r="V909" s="2">
        <f t="shared" si="562"/>
        <v>0</v>
      </c>
      <c r="W909" s="2">
        <f>ROUND(CX909*I909,2)</f>
        <v>0</v>
      </c>
      <c r="X909" s="2">
        <f>ROUND(CY909,2)</f>
        <v>0</v>
      </c>
      <c r="Y909" s="2">
        <f>ROUND(CZ909,2)</f>
        <v>0</v>
      </c>
      <c r="Z909" s="2"/>
      <c r="AA909" s="2">
        <v>53551706</v>
      </c>
      <c r="AB909" s="2">
        <f t="shared" si="563"/>
        <v>0</v>
      </c>
      <c r="AC909" s="2">
        <f t="shared" si="564"/>
        <v>0</v>
      </c>
      <c r="AD909" s="2">
        <f>ROUND((((ET909)-(EU909))+AE909),2)</f>
        <v>0</v>
      </c>
      <c r="AE909" s="2">
        <f>ROUND((EU909),2)</f>
        <v>0</v>
      </c>
      <c r="AF909" s="2">
        <f>ROUND((EV909),2)</f>
        <v>0</v>
      </c>
      <c r="AG909" s="2">
        <f t="shared" si="565"/>
        <v>0</v>
      </c>
      <c r="AH909" s="2">
        <f>(EW909)</f>
        <v>0</v>
      </c>
      <c r="AI909" s="2">
        <f>(EX909)</f>
        <v>0</v>
      </c>
      <c r="AJ909" s="2">
        <f t="shared" si="566"/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91</v>
      </c>
      <c r="AU909" s="2">
        <v>48</v>
      </c>
      <c r="AV909" s="2">
        <v>1</v>
      </c>
      <c r="AW909" s="2">
        <v>1</v>
      </c>
      <c r="AX909" s="2"/>
      <c r="AY909" s="2"/>
      <c r="AZ909" s="2">
        <v>1</v>
      </c>
      <c r="BA909" s="2">
        <v>1</v>
      </c>
      <c r="BB909" s="2">
        <v>1</v>
      </c>
      <c r="BC909" s="2">
        <v>1</v>
      </c>
      <c r="BD909" s="2" t="s">
        <v>3</v>
      </c>
      <c r="BE909" s="2" t="s">
        <v>3</v>
      </c>
      <c r="BF909" s="2" t="s">
        <v>3</v>
      </c>
      <c r="BG909" s="2" t="s">
        <v>3</v>
      </c>
      <c r="BH909" s="2">
        <v>3</v>
      </c>
      <c r="BI909" s="2">
        <v>1</v>
      </c>
      <c r="BJ909" s="2" t="s">
        <v>194</v>
      </c>
      <c r="BK909" s="2"/>
      <c r="BL909" s="2"/>
      <c r="BM909" s="2">
        <v>67001</v>
      </c>
      <c r="BN909" s="2">
        <v>0</v>
      </c>
      <c r="BO909" s="2" t="s">
        <v>3</v>
      </c>
      <c r="BP909" s="2">
        <v>0</v>
      </c>
      <c r="BQ909" s="2">
        <v>6</v>
      </c>
      <c r="BR909" s="2">
        <v>0</v>
      </c>
      <c r="BS909" s="2">
        <v>1</v>
      </c>
      <c r="BT909" s="2">
        <v>1</v>
      </c>
      <c r="BU909" s="2">
        <v>1</v>
      </c>
      <c r="BV909" s="2">
        <v>1</v>
      </c>
      <c r="BW909" s="2">
        <v>1</v>
      </c>
      <c r="BX909" s="2">
        <v>1</v>
      </c>
      <c r="BY909" s="2" t="s">
        <v>3</v>
      </c>
      <c r="BZ909" s="2">
        <v>91</v>
      </c>
      <c r="CA909" s="2">
        <v>48</v>
      </c>
      <c r="CB909" s="2" t="s">
        <v>3</v>
      </c>
      <c r="CC909" s="2"/>
      <c r="CD909" s="2"/>
      <c r="CE909" s="2">
        <v>0</v>
      </c>
      <c r="CF909" s="2">
        <v>0</v>
      </c>
      <c r="CG909" s="2">
        <v>0</v>
      </c>
      <c r="CH909" s="2"/>
      <c r="CI909" s="2"/>
      <c r="CJ909" s="2"/>
      <c r="CK909" s="2"/>
      <c r="CL909" s="2"/>
      <c r="CM909" s="2">
        <v>0</v>
      </c>
      <c r="CN909" s="2" t="s">
        <v>3</v>
      </c>
      <c r="CO909" s="2">
        <v>0</v>
      </c>
      <c r="CP909" s="2">
        <f t="shared" si="567"/>
        <v>0</v>
      </c>
      <c r="CQ909" s="2">
        <f t="shared" si="568"/>
        <v>0</v>
      </c>
      <c r="CR909" s="2">
        <f t="shared" si="569"/>
        <v>0</v>
      </c>
      <c r="CS909" s="2">
        <f t="shared" si="570"/>
        <v>0</v>
      </c>
      <c r="CT909" s="2">
        <f t="shared" si="571"/>
        <v>0</v>
      </c>
      <c r="CU909" s="2">
        <f t="shared" si="572"/>
        <v>0</v>
      </c>
      <c r="CV909" s="2">
        <f t="shared" si="573"/>
        <v>0</v>
      </c>
      <c r="CW909" s="2">
        <f t="shared" si="574"/>
        <v>0</v>
      </c>
      <c r="CX909" s="2">
        <f t="shared" si="575"/>
        <v>0</v>
      </c>
      <c r="CY909" s="2">
        <f t="shared" si="576"/>
        <v>0</v>
      </c>
      <c r="CZ909" s="2">
        <f t="shared" si="577"/>
        <v>0</v>
      </c>
      <c r="DA909" s="2"/>
      <c r="DB909" s="2"/>
      <c r="DC909" s="2" t="s">
        <v>3</v>
      </c>
      <c r="DD909" s="2" t="s">
        <v>3</v>
      </c>
      <c r="DE909" s="2" t="s">
        <v>3</v>
      </c>
      <c r="DF909" s="2" t="s">
        <v>3</v>
      </c>
      <c r="DG909" s="2" t="s">
        <v>3</v>
      </c>
      <c r="DH909" s="2" t="s">
        <v>3</v>
      </c>
      <c r="DI909" s="2" t="s">
        <v>3</v>
      </c>
      <c r="DJ909" s="2" t="s">
        <v>3</v>
      </c>
      <c r="DK909" s="2" t="s">
        <v>3</v>
      </c>
      <c r="DL909" s="2" t="s">
        <v>3</v>
      </c>
      <c r="DM909" s="2" t="s">
        <v>3</v>
      </c>
      <c r="DN909" s="2">
        <v>0</v>
      </c>
      <c r="DO909" s="2">
        <v>0</v>
      </c>
      <c r="DP909" s="2">
        <v>1</v>
      </c>
      <c r="DQ909" s="2">
        <v>1</v>
      </c>
      <c r="DR909" s="2"/>
      <c r="DS909" s="2"/>
      <c r="DT909" s="2"/>
      <c r="DU909" s="2">
        <v>1009</v>
      </c>
      <c r="DV909" s="2" t="s">
        <v>26</v>
      </c>
      <c r="DW909" s="2" t="s">
        <v>26</v>
      </c>
      <c r="DX909" s="2">
        <v>1000</v>
      </c>
      <c r="DY909" s="2"/>
      <c r="DZ909" s="2" t="s">
        <v>3</v>
      </c>
      <c r="EA909" s="2" t="s">
        <v>3</v>
      </c>
      <c r="EB909" s="2" t="s">
        <v>3</v>
      </c>
      <c r="EC909" s="2" t="s">
        <v>3</v>
      </c>
      <c r="ED909" s="2"/>
      <c r="EE909" s="2">
        <v>53551249</v>
      </c>
      <c r="EF909" s="2">
        <v>6</v>
      </c>
      <c r="EG909" s="2" t="s">
        <v>17</v>
      </c>
      <c r="EH909" s="2">
        <v>101</v>
      </c>
      <c r="EI909" s="2" t="s">
        <v>896</v>
      </c>
      <c r="EJ909" s="2">
        <v>1</v>
      </c>
      <c r="EK909" s="2">
        <v>67001</v>
      </c>
      <c r="EL909" s="2" t="s">
        <v>896</v>
      </c>
      <c r="EM909" s="2" t="s">
        <v>897</v>
      </c>
      <c r="EN909" s="2"/>
      <c r="EO909" s="2" t="s">
        <v>3</v>
      </c>
      <c r="EP909" s="2"/>
      <c r="EQ909" s="2">
        <v>0</v>
      </c>
      <c r="ER909" s="2">
        <v>0</v>
      </c>
      <c r="ES909" s="2">
        <v>0</v>
      </c>
      <c r="ET909" s="2">
        <v>0</v>
      </c>
      <c r="EU909" s="2">
        <v>0</v>
      </c>
      <c r="EV909" s="2">
        <v>0</v>
      </c>
      <c r="EW909" s="2">
        <v>0</v>
      </c>
      <c r="EX909" s="2">
        <v>0</v>
      </c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>
        <v>0</v>
      </c>
      <c r="FR909" s="2">
        <f>ROUND(IF(AND(BH909=3,BI909=3),P909,0),2)</f>
        <v>0</v>
      </c>
      <c r="FS909" s="2">
        <v>0</v>
      </c>
      <c r="FT909" s="2"/>
      <c r="FU909" s="2"/>
      <c r="FV909" s="2"/>
      <c r="FW909" s="2"/>
      <c r="FX909" s="2">
        <v>91</v>
      </c>
      <c r="FY909" s="2">
        <v>48</v>
      </c>
      <c r="FZ909" s="2"/>
      <c r="GA909" s="2" t="s">
        <v>3</v>
      </c>
      <c r="GB909" s="2"/>
      <c r="GC909" s="2"/>
      <c r="GD909" s="2">
        <v>1</v>
      </c>
      <c r="GE909" s="2"/>
      <c r="GF909" s="2">
        <v>1642680958</v>
      </c>
      <c r="GG909" s="2">
        <v>2</v>
      </c>
      <c r="GH909" s="2">
        <v>1</v>
      </c>
      <c r="GI909" s="2">
        <v>-2</v>
      </c>
      <c r="GJ909" s="2">
        <v>0</v>
      </c>
      <c r="GK909" s="2">
        <v>0</v>
      </c>
      <c r="GL909" s="2">
        <f>ROUND(IF(AND(BH909=3,BI909=3,FS909&lt;&gt;0),P909,0),2)</f>
        <v>0</v>
      </c>
      <c r="GM909" s="2">
        <f>ROUND(O909+X909+Y909,2)+GX909</f>
        <v>0</v>
      </c>
      <c r="GN909" s="2">
        <f>IF(OR(BI909=0,BI909=1),ROUND(O909+X909+Y909,2),0)</f>
        <v>0</v>
      </c>
      <c r="GO909" s="2">
        <f>IF(BI909=2,ROUND(O909+X909+Y909,2),0)</f>
        <v>0</v>
      </c>
      <c r="GP909" s="2">
        <f>IF(BI909=4,ROUND(O909+X909+Y909,2)+GX909,0)</f>
        <v>0</v>
      </c>
      <c r="GQ909" s="2"/>
      <c r="GR909" s="2">
        <v>0</v>
      </c>
      <c r="GS909" s="2">
        <v>0</v>
      </c>
      <c r="GT909" s="2">
        <v>0</v>
      </c>
      <c r="GU909" s="2" t="s">
        <v>3</v>
      </c>
      <c r="GV909" s="2">
        <f t="shared" si="578"/>
        <v>0</v>
      </c>
      <c r="GW909" s="2">
        <v>1</v>
      </c>
      <c r="GX909" s="2">
        <f>ROUND(HC909*I909,2)</f>
        <v>0</v>
      </c>
      <c r="GY909" s="2"/>
      <c r="GZ909" s="2"/>
      <c r="HA909" s="2">
        <v>0</v>
      </c>
      <c r="HB909" s="2">
        <v>0</v>
      </c>
      <c r="HC909" s="2">
        <f t="shared" si="579"/>
        <v>0</v>
      </c>
      <c r="HD909" s="2"/>
      <c r="HE909" s="2" t="s">
        <v>3</v>
      </c>
      <c r="HF909" s="2" t="s">
        <v>3</v>
      </c>
      <c r="HG909" s="2"/>
      <c r="HH909" s="2"/>
      <c r="HI909" s="2"/>
      <c r="HJ909" s="2"/>
      <c r="HK909" s="2"/>
      <c r="HL909" s="2"/>
      <c r="HM909" s="2" t="s">
        <v>3</v>
      </c>
      <c r="HN909" s="2" t="s">
        <v>898</v>
      </c>
      <c r="HO909" s="2" t="s">
        <v>899</v>
      </c>
      <c r="HP909" s="2" t="s">
        <v>896</v>
      </c>
      <c r="HQ909" s="2" t="s">
        <v>896</v>
      </c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>
        <v>0</v>
      </c>
      <c r="IL909" s="2"/>
      <c r="IM909" s="2"/>
      <c r="IN909" s="2"/>
      <c r="IO909" s="2"/>
      <c r="IP909" s="2"/>
      <c r="IQ909" s="2"/>
      <c r="IR909" s="2"/>
      <c r="IS909" s="2"/>
      <c r="IT909" s="2"/>
      <c r="IU909" s="2"/>
    </row>
    <row r="910" spans="1:255" x14ac:dyDescent="0.2">
      <c r="A910">
        <v>18</v>
      </c>
      <c r="B910">
        <v>1</v>
      </c>
      <c r="C910">
        <v>1456</v>
      </c>
      <c r="E910" t="s">
        <v>910</v>
      </c>
      <c r="F910" t="s">
        <v>24</v>
      </c>
      <c r="G910" t="s">
        <v>25</v>
      </c>
      <c r="H910" t="s">
        <v>26</v>
      </c>
      <c r="I910">
        <f>I908*J910</f>
        <v>1.24E-2</v>
      </c>
      <c r="J910">
        <v>0.01</v>
      </c>
      <c r="K910">
        <v>0.01</v>
      </c>
      <c r="O910">
        <f>ROUND(CP910,0)</f>
        <v>0</v>
      </c>
      <c r="P910">
        <f>ROUND(CQ910*I910,0)</f>
        <v>0</v>
      </c>
      <c r="Q910">
        <f>ROUND(CR910*I910,0)</f>
        <v>0</v>
      </c>
      <c r="R910">
        <f>ROUND(CS910*I910,0)</f>
        <v>0</v>
      </c>
      <c r="S910">
        <f>ROUND(CT910*I910,0)</f>
        <v>0</v>
      </c>
      <c r="T910">
        <f>ROUND(CU910*I910,0)</f>
        <v>0</v>
      </c>
      <c r="U910">
        <f t="shared" si="561"/>
        <v>0</v>
      </c>
      <c r="V910">
        <f t="shared" si="562"/>
        <v>0</v>
      </c>
      <c r="W910">
        <f>ROUND(CX910*I910,0)</f>
        <v>0</v>
      </c>
      <c r="X910">
        <f>ROUND(CY910,0)</f>
        <v>0</v>
      </c>
      <c r="Y910">
        <f>ROUND(CZ910,0)</f>
        <v>0</v>
      </c>
      <c r="AA910">
        <v>53551707</v>
      </c>
      <c r="AB910">
        <f t="shared" si="563"/>
        <v>0</v>
      </c>
      <c r="AC910">
        <f t="shared" si="564"/>
        <v>0</v>
      </c>
      <c r="AD910">
        <f>ROUND((((ET910)-(EU910))+AE910),2)</f>
        <v>0</v>
      </c>
      <c r="AE910">
        <f>ROUND((EU910),2)</f>
        <v>0</v>
      </c>
      <c r="AF910">
        <f>ROUND((EV910),2)</f>
        <v>0</v>
      </c>
      <c r="AG910">
        <f t="shared" si="565"/>
        <v>0</v>
      </c>
      <c r="AH910">
        <f>(EW910)</f>
        <v>0</v>
      </c>
      <c r="AI910">
        <f>(EX910)</f>
        <v>0</v>
      </c>
      <c r="AJ910">
        <f t="shared" si="566"/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91</v>
      </c>
      <c r="AU910">
        <v>48</v>
      </c>
      <c r="AV910">
        <v>1</v>
      </c>
      <c r="AW910">
        <v>1</v>
      </c>
      <c r="AZ910">
        <v>1</v>
      </c>
      <c r="BA910">
        <v>1</v>
      </c>
      <c r="BB910">
        <v>1</v>
      </c>
      <c r="BC910">
        <v>6.14</v>
      </c>
      <c r="BD910" t="s">
        <v>3</v>
      </c>
      <c r="BE910" t="s">
        <v>3</v>
      </c>
      <c r="BF910" t="s">
        <v>3</v>
      </c>
      <c r="BG910" t="s">
        <v>3</v>
      </c>
      <c r="BH910">
        <v>3</v>
      </c>
      <c r="BI910">
        <v>1</v>
      </c>
      <c r="BJ910" t="s">
        <v>194</v>
      </c>
      <c r="BM910">
        <v>67001</v>
      </c>
      <c r="BN910">
        <v>0</v>
      </c>
      <c r="BO910" t="s">
        <v>30</v>
      </c>
      <c r="BP910">
        <v>1</v>
      </c>
      <c r="BQ910">
        <v>6</v>
      </c>
      <c r="BR910">
        <v>0</v>
      </c>
      <c r="BS910">
        <v>1</v>
      </c>
      <c r="BT910">
        <v>1</v>
      </c>
      <c r="BU910">
        <v>1</v>
      </c>
      <c r="BV910">
        <v>1</v>
      </c>
      <c r="BW910">
        <v>1</v>
      </c>
      <c r="BX910">
        <v>1</v>
      </c>
      <c r="BY910" t="s">
        <v>3</v>
      </c>
      <c r="BZ910">
        <v>91</v>
      </c>
      <c r="CA910">
        <v>48</v>
      </c>
      <c r="CB910" t="s">
        <v>3</v>
      </c>
      <c r="CE910">
        <v>0</v>
      </c>
      <c r="CF910">
        <v>0</v>
      </c>
      <c r="CG910">
        <v>0</v>
      </c>
      <c r="CM910">
        <v>0</v>
      </c>
      <c r="CN910" t="s">
        <v>3</v>
      </c>
      <c r="CO910">
        <v>0</v>
      </c>
      <c r="CP910">
        <f t="shared" si="567"/>
        <v>0</v>
      </c>
      <c r="CQ910">
        <f t="shared" si="568"/>
        <v>0</v>
      </c>
      <c r="CR910">
        <f t="shared" si="569"/>
        <v>0</v>
      </c>
      <c r="CS910">
        <f t="shared" si="570"/>
        <v>0</v>
      </c>
      <c r="CT910">
        <f t="shared" si="571"/>
        <v>0</v>
      </c>
      <c r="CU910">
        <f t="shared" si="572"/>
        <v>0</v>
      </c>
      <c r="CV910">
        <f t="shared" si="573"/>
        <v>0</v>
      </c>
      <c r="CW910">
        <f t="shared" si="574"/>
        <v>0</v>
      </c>
      <c r="CX910">
        <f t="shared" si="575"/>
        <v>0</v>
      </c>
      <c r="CY910">
        <f t="shared" si="576"/>
        <v>0</v>
      </c>
      <c r="CZ910">
        <f t="shared" si="577"/>
        <v>0</v>
      </c>
      <c r="DC910" t="s">
        <v>3</v>
      </c>
      <c r="DD910" t="s">
        <v>3</v>
      </c>
      <c r="DE910" t="s">
        <v>3</v>
      </c>
      <c r="DF910" t="s">
        <v>3</v>
      </c>
      <c r="DG910" t="s">
        <v>3</v>
      </c>
      <c r="DH910" t="s">
        <v>3</v>
      </c>
      <c r="DI910" t="s">
        <v>3</v>
      </c>
      <c r="DJ910" t="s">
        <v>3</v>
      </c>
      <c r="DK910" t="s">
        <v>3</v>
      </c>
      <c r="DL910" t="s">
        <v>3</v>
      </c>
      <c r="DM910" t="s">
        <v>3</v>
      </c>
      <c r="DN910">
        <v>0</v>
      </c>
      <c r="DO910">
        <v>0</v>
      </c>
      <c r="DP910">
        <v>1</v>
      </c>
      <c r="DQ910">
        <v>1</v>
      </c>
      <c r="DU910">
        <v>1009</v>
      </c>
      <c r="DV910" t="s">
        <v>26</v>
      </c>
      <c r="DW910" t="s">
        <v>26</v>
      </c>
      <c r="DX910">
        <v>1000</v>
      </c>
      <c r="DZ910" t="s">
        <v>3</v>
      </c>
      <c r="EA910" t="s">
        <v>3</v>
      </c>
      <c r="EB910" t="s">
        <v>3</v>
      </c>
      <c r="EC910" t="s">
        <v>3</v>
      </c>
      <c r="EE910">
        <v>53551249</v>
      </c>
      <c r="EF910">
        <v>6</v>
      </c>
      <c r="EG910" t="s">
        <v>17</v>
      </c>
      <c r="EH910">
        <v>101</v>
      </c>
      <c r="EI910" t="s">
        <v>896</v>
      </c>
      <c r="EJ910">
        <v>1</v>
      </c>
      <c r="EK910">
        <v>67001</v>
      </c>
      <c r="EL910" t="s">
        <v>896</v>
      </c>
      <c r="EM910" t="s">
        <v>897</v>
      </c>
      <c r="EO910" t="s">
        <v>3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FQ910">
        <v>0</v>
      </c>
      <c r="FR910">
        <f>ROUND(IF(AND(BH910=3,BI910=3),P910,0),0)</f>
        <v>0</v>
      </c>
      <c r="FS910">
        <v>0</v>
      </c>
      <c r="FX910">
        <v>91</v>
      </c>
      <c r="FY910">
        <v>48</v>
      </c>
      <c r="GA910" t="s">
        <v>3</v>
      </c>
      <c r="GD910">
        <v>1</v>
      </c>
      <c r="GF910">
        <v>1642680958</v>
      </c>
      <c r="GG910">
        <v>2</v>
      </c>
      <c r="GH910">
        <v>1</v>
      </c>
      <c r="GI910">
        <v>5</v>
      </c>
      <c r="GJ910">
        <v>0</v>
      </c>
      <c r="GK910">
        <v>0</v>
      </c>
      <c r="GL910">
        <f>ROUND(IF(AND(BH910=3,BI910=3,FS910&lt;&gt;0),P910,0),0)</f>
        <v>0</v>
      </c>
      <c r="GM910">
        <f>ROUND(O910+X910+Y910,0)+GX910</f>
        <v>0</v>
      </c>
      <c r="GN910">
        <f>IF(OR(BI910=0,BI910=1),ROUND(O910+X910+Y910,0),0)</f>
        <v>0</v>
      </c>
      <c r="GO910">
        <f>IF(BI910=2,ROUND(O910+X910+Y910,0),0)</f>
        <v>0</v>
      </c>
      <c r="GP910">
        <f>IF(BI910=4,ROUND(O910+X910+Y910,0)+GX910,0)</f>
        <v>0</v>
      </c>
      <c r="GR910">
        <v>0</v>
      </c>
      <c r="GS910">
        <v>0</v>
      </c>
      <c r="GT910">
        <v>0</v>
      </c>
      <c r="GU910" t="s">
        <v>3</v>
      </c>
      <c r="GV910">
        <f t="shared" si="578"/>
        <v>0</v>
      </c>
      <c r="GW910">
        <v>1</v>
      </c>
      <c r="GX910">
        <f>ROUND(HC910*I910,0)</f>
        <v>0</v>
      </c>
      <c r="HA910">
        <v>0</v>
      </c>
      <c r="HB910">
        <v>0</v>
      </c>
      <c r="HC910">
        <f t="shared" si="579"/>
        <v>0</v>
      </c>
      <c r="HE910" t="s">
        <v>3</v>
      </c>
      <c r="HF910" t="s">
        <v>3</v>
      </c>
      <c r="HM910" t="s">
        <v>3</v>
      </c>
      <c r="HN910" t="s">
        <v>898</v>
      </c>
      <c r="HO910" t="s">
        <v>899</v>
      </c>
      <c r="HP910" t="s">
        <v>896</v>
      </c>
      <c r="HQ910" t="s">
        <v>896</v>
      </c>
      <c r="IK910">
        <v>0</v>
      </c>
    </row>
    <row r="911" spans="1:255" x14ac:dyDescent="0.2">
      <c r="A911" s="2">
        <v>17</v>
      </c>
      <c r="B911" s="2">
        <v>1</v>
      </c>
      <c r="C911" s="2">
        <f>ROW(SmtRes!A1463)</f>
        <v>1463</v>
      </c>
      <c r="D911" s="2">
        <f>ROW(EtalonRes!A1333)</f>
        <v>1333</v>
      </c>
      <c r="E911" s="2" t="s">
        <v>911</v>
      </c>
      <c r="F911" s="2" t="s">
        <v>912</v>
      </c>
      <c r="G911" s="2" t="s">
        <v>913</v>
      </c>
      <c r="H911" s="2" t="s">
        <v>894</v>
      </c>
      <c r="I911" s="2">
        <f>ROUND(189/100,7)</f>
        <v>1.89</v>
      </c>
      <c r="J911" s="2">
        <v>0</v>
      </c>
      <c r="K911" s="2">
        <f>ROUND(189/100,7)</f>
        <v>1.89</v>
      </c>
      <c r="L911" s="2"/>
      <c r="M911" s="2"/>
      <c r="N911" s="2"/>
      <c r="O911" s="2">
        <f>ROUND(CP911,2)</f>
        <v>3546.01</v>
      </c>
      <c r="P911" s="2">
        <f>ROUND(CQ911*I911,2)</f>
        <v>96.16</v>
      </c>
      <c r="Q911" s="2">
        <f>ROUND(CR911*I911,2)</f>
        <v>498.05</v>
      </c>
      <c r="R911" s="2">
        <f>ROUND(CS911*I911,2)</f>
        <v>30.32</v>
      </c>
      <c r="S911" s="2">
        <f>ROUND(CT911*I911,2)</f>
        <v>2951.8</v>
      </c>
      <c r="T911" s="2">
        <f>ROUND(CU911*I911,2)</f>
        <v>0</v>
      </c>
      <c r="U911" s="2">
        <f t="shared" si="561"/>
        <v>297.56159999999994</v>
      </c>
      <c r="V911" s="2">
        <f t="shared" si="562"/>
        <v>2.24532</v>
      </c>
      <c r="W911" s="2">
        <f>ROUND(CX911*I911,2)</f>
        <v>0</v>
      </c>
      <c r="X911" s="2">
        <f>ROUND(CY911,2)</f>
        <v>2892.66</v>
      </c>
      <c r="Y911" s="2">
        <f>ROUND(CZ911,2)</f>
        <v>1520.88</v>
      </c>
      <c r="Z911" s="2"/>
      <c r="AA911" s="2">
        <v>53551706</v>
      </c>
      <c r="AB911" s="2">
        <f t="shared" si="563"/>
        <v>1876.2</v>
      </c>
      <c r="AC911" s="2">
        <f t="shared" si="564"/>
        <v>50.88</v>
      </c>
      <c r="AD911" s="2">
        <f>ROUND(((((ET911*ROUND(1.2,7)))-((EU911*ROUND(1.2,7))))+AE911),2)</f>
        <v>263.52</v>
      </c>
      <c r="AE911" s="2">
        <f>ROUND(((EU911*ROUND(1.2,7))),2)</f>
        <v>16.04</v>
      </c>
      <c r="AF911" s="2">
        <f>ROUND(((EV911*ROUND(1.2,7))),2)</f>
        <v>1561.8</v>
      </c>
      <c r="AG911" s="2">
        <f t="shared" si="565"/>
        <v>0</v>
      </c>
      <c r="AH911" s="2">
        <f>((EW911*ROUND(1.2,7)))</f>
        <v>157.43999999999997</v>
      </c>
      <c r="AI911" s="2">
        <f>((EX911*ROUND(1.2,7)))</f>
        <v>1.1879999999999999</v>
      </c>
      <c r="AJ911" s="2">
        <f t="shared" si="566"/>
        <v>0</v>
      </c>
      <c r="AK911" s="2">
        <v>1571.98</v>
      </c>
      <c r="AL911" s="2">
        <v>50.88</v>
      </c>
      <c r="AM911" s="2">
        <v>219.6</v>
      </c>
      <c r="AN911" s="2">
        <v>13.37</v>
      </c>
      <c r="AO911" s="2">
        <v>1301.5</v>
      </c>
      <c r="AP911" s="2">
        <v>0</v>
      </c>
      <c r="AQ911" s="2">
        <v>131.19999999999999</v>
      </c>
      <c r="AR911" s="2">
        <v>0.99</v>
      </c>
      <c r="AS911" s="2">
        <v>0</v>
      </c>
      <c r="AT911" s="2">
        <v>97</v>
      </c>
      <c r="AU911" s="2">
        <v>51</v>
      </c>
      <c r="AV911" s="2">
        <v>1</v>
      </c>
      <c r="AW911" s="2">
        <v>1</v>
      </c>
      <c r="AX911" s="2"/>
      <c r="AY911" s="2"/>
      <c r="AZ911" s="2">
        <v>1</v>
      </c>
      <c r="BA911" s="2">
        <v>1</v>
      </c>
      <c r="BB911" s="2">
        <v>1</v>
      </c>
      <c r="BC911" s="2">
        <v>1</v>
      </c>
      <c r="BD911" s="2" t="s">
        <v>3</v>
      </c>
      <c r="BE911" s="2" t="s">
        <v>3</v>
      </c>
      <c r="BF911" s="2" t="s">
        <v>3</v>
      </c>
      <c r="BG911" s="2" t="s">
        <v>3</v>
      </c>
      <c r="BH911" s="2">
        <v>0</v>
      </c>
      <c r="BI911" s="2">
        <v>2</v>
      </c>
      <c r="BJ911" s="2" t="s">
        <v>914</v>
      </c>
      <c r="BK911" s="2"/>
      <c r="BL911" s="2"/>
      <c r="BM911" s="2">
        <v>108001</v>
      </c>
      <c r="BN911" s="2">
        <v>0</v>
      </c>
      <c r="BO911" s="2" t="s">
        <v>3</v>
      </c>
      <c r="BP911" s="2">
        <v>0</v>
      </c>
      <c r="BQ911" s="2">
        <v>3</v>
      </c>
      <c r="BR911" s="2">
        <v>0</v>
      </c>
      <c r="BS911" s="2">
        <v>1</v>
      </c>
      <c r="BT911" s="2">
        <v>1</v>
      </c>
      <c r="BU911" s="2">
        <v>1</v>
      </c>
      <c r="BV911" s="2">
        <v>1</v>
      </c>
      <c r="BW911" s="2">
        <v>1</v>
      </c>
      <c r="BX911" s="2">
        <v>1</v>
      </c>
      <c r="BY911" s="2" t="s">
        <v>3</v>
      </c>
      <c r="BZ911" s="2">
        <v>97</v>
      </c>
      <c r="CA911" s="2">
        <v>51</v>
      </c>
      <c r="CB911" s="2" t="s">
        <v>3</v>
      </c>
      <c r="CC911" s="2"/>
      <c r="CD911" s="2"/>
      <c r="CE911" s="2">
        <v>0</v>
      </c>
      <c r="CF911" s="2">
        <v>0</v>
      </c>
      <c r="CG911" s="2">
        <v>0</v>
      </c>
      <c r="CH911" s="2"/>
      <c r="CI911" s="2"/>
      <c r="CJ911" s="2"/>
      <c r="CK911" s="2"/>
      <c r="CL911" s="2"/>
      <c r="CM911" s="2">
        <v>0</v>
      </c>
      <c r="CN911" s="2" t="s">
        <v>915</v>
      </c>
      <c r="CO911" s="2">
        <v>0</v>
      </c>
      <c r="CP911" s="2">
        <f t="shared" si="567"/>
        <v>3546.01</v>
      </c>
      <c r="CQ911" s="2">
        <f t="shared" si="568"/>
        <v>50.88</v>
      </c>
      <c r="CR911" s="2">
        <f t="shared" si="569"/>
        <v>263.52</v>
      </c>
      <c r="CS911" s="2">
        <f t="shared" si="570"/>
        <v>16.04</v>
      </c>
      <c r="CT911" s="2">
        <f t="shared" si="571"/>
        <v>1561.8</v>
      </c>
      <c r="CU911" s="2">
        <f t="shared" si="572"/>
        <v>0</v>
      </c>
      <c r="CV911" s="2">
        <f t="shared" si="573"/>
        <v>157.43999999999997</v>
      </c>
      <c r="CW911" s="2">
        <f t="shared" si="574"/>
        <v>1.1879999999999999</v>
      </c>
      <c r="CX911" s="2">
        <f t="shared" si="575"/>
        <v>0</v>
      </c>
      <c r="CY911" s="2">
        <f t="shared" si="576"/>
        <v>2892.6564000000003</v>
      </c>
      <c r="CZ911" s="2">
        <f t="shared" si="577"/>
        <v>1520.8812000000003</v>
      </c>
      <c r="DA911" s="2"/>
      <c r="DB911" s="2"/>
      <c r="DC911" s="2" t="s">
        <v>3</v>
      </c>
      <c r="DD911" s="2" t="s">
        <v>3</v>
      </c>
      <c r="DE911" s="2" t="s">
        <v>916</v>
      </c>
      <c r="DF911" s="2" t="s">
        <v>916</v>
      </c>
      <c r="DG911" s="2" t="s">
        <v>916</v>
      </c>
      <c r="DH911" s="2" t="s">
        <v>3</v>
      </c>
      <c r="DI911" s="2" t="s">
        <v>916</v>
      </c>
      <c r="DJ911" s="2" t="s">
        <v>916</v>
      </c>
      <c r="DK911" s="2" t="s">
        <v>3</v>
      </c>
      <c r="DL911" s="2" t="s">
        <v>3</v>
      </c>
      <c r="DM911" s="2" t="s">
        <v>3</v>
      </c>
      <c r="DN911" s="2">
        <v>0</v>
      </c>
      <c r="DO911" s="2">
        <v>0</v>
      </c>
      <c r="DP911" s="2">
        <v>1</v>
      </c>
      <c r="DQ911" s="2">
        <v>1</v>
      </c>
      <c r="DR911" s="2"/>
      <c r="DS911" s="2"/>
      <c r="DT911" s="2"/>
      <c r="DU911" s="2">
        <v>1010</v>
      </c>
      <c r="DV911" s="2" t="s">
        <v>894</v>
      </c>
      <c r="DW911" s="2" t="s">
        <v>894</v>
      </c>
      <c r="DX911" s="2">
        <v>100</v>
      </c>
      <c r="DY911" s="2"/>
      <c r="DZ911" s="2" t="s">
        <v>3</v>
      </c>
      <c r="EA911" s="2" t="s">
        <v>3</v>
      </c>
      <c r="EB911" s="2" t="s">
        <v>3</v>
      </c>
      <c r="EC911" s="2" t="s">
        <v>3</v>
      </c>
      <c r="ED911" s="2"/>
      <c r="EE911" s="2">
        <v>53551264</v>
      </c>
      <c r="EF911" s="2">
        <v>3</v>
      </c>
      <c r="EG911" s="2" t="s">
        <v>917</v>
      </c>
      <c r="EH911" s="2">
        <v>0</v>
      </c>
      <c r="EI911" s="2" t="s">
        <v>3</v>
      </c>
      <c r="EJ911" s="2">
        <v>2</v>
      </c>
      <c r="EK911" s="2">
        <v>108001</v>
      </c>
      <c r="EL911" s="2" t="s">
        <v>918</v>
      </c>
      <c r="EM911" s="2" t="s">
        <v>919</v>
      </c>
      <c r="EN911" s="2"/>
      <c r="EO911" s="2" t="s">
        <v>920</v>
      </c>
      <c r="EP911" s="2"/>
      <c r="EQ911" s="2">
        <v>131072</v>
      </c>
      <c r="ER911" s="2">
        <v>1571.98</v>
      </c>
      <c r="ES911" s="2">
        <v>50.88</v>
      </c>
      <c r="ET911" s="2">
        <v>219.6</v>
      </c>
      <c r="EU911" s="2">
        <v>13.37</v>
      </c>
      <c r="EV911" s="2">
        <v>1301.5</v>
      </c>
      <c r="EW911" s="2">
        <v>131.19999999999999</v>
      </c>
      <c r="EX911" s="2">
        <v>0.99</v>
      </c>
      <c r="EY911" s="2">
        <v>0</v>
      </c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>
        <v>0</v>
      </c>
      <c r="FR911" s="2">
        <f>ROUND(IF(AND(BH911=3,BI911=3),P911,0),2)</f>
        <v>0</v>
      </c>
      <c r="FS911" s="2">
        <v>0</v>
      </c>
      <c r="FT911" s="2"/>
      <c r="FU911" s="2"/>
      <c r="FV911" s="2"/>
      <c r="FW911" s="2"/>
      <c r="FX911" s="2">
        <v>97</v>
      </c>
      <c r="FY911" s="2">
        <v>51</v>
      </c>
      <c r="FZ911" s="2"/>
      <c r="GA911" s="2" t="s">
        <v>3</v>
      </c>
      <c r="GB911" s="2"/>
      <c r="GC911" s="2"/>
      <c r="GD911" s="2">
        <v>1</v>
      </c>
      <c r="GE911" s="2"/>
      <c r="GF911" s="2">
        <v>1347600340</v>
      </c>
      <c r="GG911" s="2">
        <v>2</v>
      </c>
      <c r="GH911" s="2">
        <v>1</v>
      </c>
      <c r="GI911" s="2">
        <v>-2</v>
      </c>
      <c r="GJ911" s="2">
        <v>0</v>
      </c>
      <c r="GK911" s="2">
        <v>0</v>
      </c>
      <c r="GL911" s="2">
        <f>ROUND(IF(AND(BH911=3,BI911=3,FS911&lt;&gt;0),P911,0),2)</f>
        <v>0</v>
      </c>
      <c r="GM911" s="2">
        <f>ROUND(O911+X911+Y911,2)+GX911</f>
        <v>7959.55</v>
      </c>
      <c r="GN911" s="2">
        <f>IF(OR(BI911=0,BI911=1),ROUND(O911+X911+Y911,2),0)</f>
        <v>0</v>
      </c>
      <c r="GO911" s="2">
        <f>IF(BI911=2,ROUND(O911+X911+Y911,2),0)</f>
        <v>7959.55</v>
      </c>
      <c r="GP911" s="2">
        <f>IF(BI911=4,ROUND(O911+X911+Y911,2)+GX911,0)</f>
        <v>0</v>
      </c>
      <c r="GQ911" s="2"/>
      <c r="GR911" s="2">
        <v>0</v>
      </c>
      <c r="GS911" s="2">
        <v>0</v>
      </c>
      <c r="GT911" s="2">
        <v>0</v>
      </c>
      <c r="GU911" s="2" t="s">
        <v>3</v>
      </c>
      <c r="GV911" s="2">
        <f t="shared" si="578"/>
        <v>0</v>
      </c>
      <c r="GW911" s="2">
        <v>1</v>
      </c>
      <c r="GX911" s="2">
        <f>ROUND(HC911*I911,2)</f>
        <v>0</v>
      </c>
      <c r="GY911" s="2"/>
      <c r="GZ911" s="2"/>
      <c r="HA911" s="2">
        <v>0</v>
      </c>
      <c r="HB911" s="2">
        <v>0</v>
      </c>
      <c r="HC911" s="2">
        <f t="shared" si="579"/>
        <v>0</v>
      </c>
      <c r="HD911" s="2"/>
      <c r="HE911" s="2" t="s">
        <v>3</v>
      </c>
      <c r="HF911" s="2" t="s">
        <v>3</v>
      </c>
      <c r="HG911" s="2"/>
      <c r="HH911" s="2"/>
      <c r="HI911" s="2"/>
      <c r="HJ911" s="2"/>
      <c r="HK911" s="2"/>
      <c r="HL911" s="2"/>
      <c r="HM911" s="2" t="s">
        <v>3</v>
      </c>
      <c r="HN911" s="2" t="s">
        <v>921</v>
      </c>
      <c r="HO911" s="2" t="s">
        <v>922</v>
      </c>
      <c r="HP911" s="2" t="s">
        <v>918</v>
      </c>
      <c r="HQ911" s="2" t="s">
        <v>918</v>
      </c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>
        <v>0</v>
      </c>
      <c r="IL911" s="2"/>
      <c r="IM911" s="2"/>
      <c r="IN911" s="2"/>
      <c r="IO911" s="2"/>
      <c r="IP911" s="2"/>
      <c r="IQ911" s="2"/>
      <c r="IR911" s="2"/>
      <c r="IS911" s="2"/>
      <c r="IT911" s="2"/>
      <c r="IU911" s="2"/>
    </row>
    <row r="912" spans="1:255" x14ac:dyDescent="0.2">
      <c r="A912">
        <v>17</v>
      </c>
      <c r="B912">
        <v>1</v>
      </c>
      <c r="C912">
        <f>ROW(SmtRes!A1470)</f>
        <v>1470</v>
      </c>
      <c r="D912">
        <f>ROW(EtalonRes!A1340)</f>
        <v>1340</v>
      </c>
      <c r="E912" t="s">
        <v>911</v>
      </c>
      <c r="F912" t="s">
        <v>912</v>
      </c>
      <c r="G912" t="s">
        <v>913</v>
      </c>
      <c r="H912" t="s">
        <v>894</v>
      </c>
      <c r="I912">
        <f>ROUND(189/100,7)</f>
        <v>1.89</v>
      </c>
      <c r="J912">
        <v>0</v>
      </c>
      <c r="K912">
        <f>ROUND(189/100,7)</f>
        <v>1.89</v>
      </c>
      <c r="O912">
        <f>ROUND(CP912,0)</f>
        <v>112088</v>
      </c>
      <c r="P912">
        <f>ROUND(CQ912*I912,0)</f>
        <v>1920</v>
      </c>
      <c r="Q912">
        <f>ROUND(CR912*I912,0)</f>
        <v>6146</v>
      </c>
      <c r="R912">
        <f>ROUND(CS912*I912,0)</f>
        <v>1068</v>
      </c>
      <c r="S912">
        <f>ROUND(CT912*I912,0)</f>
        <v>104022</v>
      </c>
      <c r="T912">
        <f>ROUND(CU912*I912,0)</f>
        <v>0</v>
      </c>
      <c r="U912">
        <f t="shared" si="561"/>
        <v>297.56159999999994</v>
      </c>
      <c r="V912">
        <f t="shared" si="562"/>
        <v>2.24532</v>
      </c>
      <c r="W912">
        <f>ROUND(CX912*I912,0)</f>
        <v>0</v>
      </c>
      <c r="X912">
        <f>ROUND(CY912,0)</f>
        <v>101937</v>
      </c>
      <c r="Y912">
        <f>ROUND(CZ912,0)</f>
        <v>53596</v>
      </c>
      <c r="AA912">
        <v>53551707</v>
      </c>
      <c r="AB912">
        <f t="shared" si="563"/>
        <v>1876.2</v>
      </c>
      <c r="AC912">
        <f t="shared" si="564"/>
        <v>50.88</v>
      </c>
      <c r="AD912">
        <f>ROUND(((((ET912*ROUND(1.2,7)))-((EU912*ROUND(1.2,7))))+AE912),2)</f>
        <v>263.52</v>
      </c>
      <c r="AE912">
        <f>ROUND(((EU912*ROUND(1.2,7))),2)</f>
        <v>16.04</v>
      </c>
      <c r="AF912">
        <f>ROUND(((EV912*ROUND(1.2,7))),2)</f>
        <v>1561.8</v>
      </c>
      <c r="AG912">
        <f t="shared" si="565"/>
        <v>0</v>
      </c>
      <c r="AH912">
        <f>((EW912*ROUND(1.2,7)))</f>
        <v>157.43999999999997</v>
      </c>
      <c r="AI912">
        <f>((EX912*ROUND(1.2,7)))</f>
        <v>1.1879999999999999</v>
      </c>
      <c r="AJ912">
        <f t="shared" si="566"/>
        <v>0</v>
      </c>
      <c r="AK912">
        <v>1571.98</v>
      </c>
      <c r="AL912">
        <v>50.88</v>
      </c>
      <c r="AM912">
        <v>219.6</v>
      </c>
      <c r="AN912">
        <v>13.37</v>
      </c>
      <c r="AO912">
        <v>1301.5</v>
      </c>
      <c r="AP912">
        <v>0</v>
      </c>
      <c r="AQ912">
        <v>131.19999999999999</v>
      </c>
      <c r="AR912">
        <v>0.99</v>
      </c>
      <c r="AS912">
        <v>0</v>
      </c>
      <c r="AT912">
        <v>97</v>
      </c>
      <c r="AU912">
        <v>51</v>
      </c>
      <c r="AV912">
        <v>1</v>
      </c>
      <c r="AW912">
        <v>1</v>
      </c>
      <c r="AZ912">
        <v>1</v>
      </c>
      <c r="BA912">
        <v>35.24</v>
      </c>
      <c r="BB912">
        <v>12.34</v>
      </c>
      <c r="BC912">
        <v>19.97</v>
      </c>
      <c r="BD912" t="s">
        <v>3</v>
      </c>
      <c r="BE912" t="s">
        <v>3</v>
      </c>
      <c r="BF912" t="s">
        <v>3</v>
      </c>
      <c r="BG912" t="s">
        <v>3</v>
      </c>
      <c r="BH912">
        <v>0</v>
      </c>
      <c r="BI912">
        <v>2</v>
      </c>
      <c r="BJ912" t="s">
        <v>914</v>
      </c>
      <c r="BM912">
        <v>108001</v>
      </c>
      <c r="BN912">
        <v>0</v>
      </c>
      <c r="BO912" t="s">
        <v>912</v>
      </c>
      <c r="BP912">
        <v>1</v>
      </c>
      <c r="BQ912">
        <v>3</v>
      </c>
      <c r="BR912">
        <v>0</v>
      </c>
      <c r="BS912">
        <v>35.24</v>
      </c>
      <c r="BT912">
        <v>1</v>
      </c>
      <c r="BU912">
        <v>1</v>
      </c>
      <c r="BV912">
        <v>1</v>
      </c>
      <c r="BW912">
        <v>1</v>
      </c>
      <c r="BX912">
        <v>1</v>
      </c>
      <c r="BY912" t="s">
        <v>3</v>
      </c>
      <c r="BZ912">
        <v>97</v>
      </c>
      <c r="CA912">
        <v>51</v>
      </c>
      <c r="CB912" t="s">
        <v>3</v>
      </c>
      <c r="CE912">
        <v>0</v>
      </c>
      <c r="CF912">
        <v>0</v>
      </c>
      <c r="CG912">
        <v>0</v>
      </c>
      <c r="CM912">
        <v>0</v>
      </c>
      <c r="CN912" t="s">
        <v>915</v>
      </c>
      <c r="CO912">
        <v>0</v>
      </c>
      <c r="CP912">
        <f t="shared" si="567"/>
        <v>112088</v>
      </c>
      <c r="CQ912">
        <f t="shared" si="568"/>
        <v>1016.0735999999999</v>
      </c>
      <c r="CR912">
        <f t="shared" si="569"/>
        <v>3251.8367999999996</v>
      </c>
      <c r="CS912">
        <f t="shared" si="570"/>
        <v>565.24959999999999</v>
      </c>
      <c r="CT912">
        <f t="shared" si="571"/>
        <v>55037.832000000002</v>
      </c>
      <c r="CU912">
        <f t="shared" si="572"/>
        <v>0</v>
      </c>
      <c r="CV912">
        <f t="shared" si="573"/>
        <v>157.43999999999997</v>
      </c>
      <c r="CW912">
        <f t="shared" si="574"/>
        <v>1.1879999999999999</v>
      </c>
      <c r="CX912">
        <f t="shared" si="575"/>
        <v>0</v>
      </c>
      <c r="CY912">
        <f t="shared" si="576"/>
        <v>101937.3</v>
      </c>
      <c r="CZ912">
        <f t="shared" si="577"/>
        <v>53595.9</v>
      </c>
      <c r="DC912" t="s">
        <v>3</v>
      </c>
      <c r="DD912" t="s">
        <v>3</v>
      </c>
      <c r="DE912" t="s">
        <v>916</v>
      </c>
      <c r="DF912" t="s">
        <v>916</v>
      </c>
      <c r="DG912" t="s">
        <v>916</v>
      </c>
      <c r="DH912" t="s">
        <v>3</v>
      </c>
      <c r="DI912" t="s">
        <v>916</v>
      </c>
      <c r="DJ912" t="s">
        <v>916</v>
      </c>
      <c r="DK912" t="s">
        <v>3</v>
      </c>
      <c r="DL912" t="s">
        <v>3</v>
      </c>
      <c r="DM912" t="s">
        <v>3</v>
      </c>
      <c r="DN912">
        <v>0</v>
      </c>
      <c r="DO912">
        <v>0</v>
      </c>
      <c r="DP912">
        <v>1</v>
      </c>
      <c r="DQ912">
        <v>1</v>
      </c>
      <c r="DU912">
        <v>1010</v>
      </c>
      <c r="DV912" t="s">
        <v>894</v>
      </c>
      <c r="DW912" t="s">
        <v>894</v>
      </c>
      <c r="DX912">
        <v>100</v>
      </c>
      <c r="DZ912" t="s">
        <v>3</v>
      </c>
      <c r="EA912" t="s">
        <v>3</v>
      </c>
      <c r="EB912" t="s">
        <v>3</v>
      </c>
      <c r="EC912" t="s">
        <v>3</v>
      </c>
      <c r="EE912">
        <v>53551264</v>
      </c>
      <c r="EF912">
        <v>3</v>
      </c>
      <c r="EG912" t="s">
        <v>917</v>
      </c>
      <c r="EH912">
        <v>0</v>
      </c>
      <c r="EI912" t="s">
        <v>3</v>
      </c>
      <c r="EJ912">
        <v>2</v>
      </c>
      <c r="EK912">
        <v>108001</v>
      </c>
      <c r="EL912" t="s">
        <v>918</v>
      </c>
      <c r="EM912" t="s">
        <v>919</v>
      </c>
      <c r="EO912" t="s">
        <v>920</v>
      </c>
      <c r="EQ912">
        <v>131072</v>
      </c>
      <c r="ER912">
        <v>1571.98</v>
      </c>
      <c r="ES912">
        <v>50.88</v>
      </c>
      <c r="ET912">
        <v>219.6</v>
      </c>
      <c r="EU912">
        <v>13.37</v>
      </c>
      <c r="EV912">
        <v>1301.5</v>
      </c>
      <c r="EW912">
        <v>131.19999999999999</v>
      </c>
      <c r="EX912">
        <v>0.99</v>
      </c>
      <c r="EY912">
        <v>0</v>
      </c>
      <c r="FQ912">
        <v>0</v>
      </c>
      <c r="FR912">
        <f>ROUND(IF(AND(BH912=3,BI912=3),P912,0),0)</f>
        <v>0</v>
      </c>
      <c r="FS912">
        <v>0</v>
      </c>
      <c r="FX912">
        <v>97</v>
      </c>
      <c r="FY912">
        <v>51</v>
      </c>
      <c r="GA912" t="s">
        <v>3</v>
      </c>
      <c r="GD912">
        <v>1</v>
      </c>
      <c r="GF912">
        <v>1347600340</v>
      </c>
      <c r="GG912">
        <v>2</v>
      </c>
      <c r="GH912">
        <v>1</v>
      </c>
      <c r="GI912">
        <v>2</v>
      </c>
      <c r="GJ912">
        <v>0</v>
      </c>
      <c r="GK912">
        <v>0</v>
      </c>
      <c r="GL912">
        <f>ROUND(IF(AND(BH912=3,BI912=3,FS912&lt;&gt;0),P912,0),0)</f>
        <v>0</v>
      </c>
      <c r="GM912">
        <f>ROUND(O912+X912+Y912,0)+GX912</f>
        <v>267621</v>
      </c>
      <c r="GN912">
        <f>IF(OR(BI912=0,BI912=1),ROUND(O912+X912+Y912,0),0)</f>
        <v>0</v>
      </c>
      <c r="GO912">
        <f>IF(BI912=2,ROUND(O912+X912+Y912,0),0)</f>
        <v>267621</v>
      </c>
      <c r="GP912">
        <f>IF(BI912=4,ROUND(O912+X912+Y912,0)+GX912,0)</f>
        <v>0</v>
      </c>
      <c r="GR912">
        <v>0</v>
      </c>
      <c r="GS912">
        <v>0</v>
      </c>
      <c r="GT912">
        <v>0</v>
      </c>
      <c r="GU912" t="s">
        <v>3</v>
      </c>
      <c r="GV912">
        <f t="shared" si="578"/>
        <v>0</v>
      </c>
      <c r="GW912">
        <v>1</v>
      </c>
      <c r="GX912">
        <f>ROUND(HC912*I912,0)</f>
        <v>0</v>
      </c>
      <c r="HA912">
        <v>0</v>
      </c>
      <c r="HB912">
        <v>0</v>
      </c>
      <c r="HC912">
        <f t="shared" si="579"/>
        <v>0</v>
      </c>
      <c r="HE912" t="s">
        <v>3</v>
      </c>
      <c r="HF912" t="s">
        <v>3</v>
      </c>
      <c r="HM912" t="s">
        <v>3</v>
      </c>
      <c r="HN912" t="s">
        <v>921</v>
      </c>
      <c r="HO912" t="s">
        <v>922</v>
      </c>
      <c r="HP912" t="s">
        <v>918</v>
      </c>
      <c r="HQ912" t="s">
        <v>918</v>
      </c>
      <c r="IK912">
        <v>0</v>
      </c>
    </row>
    <row r="913" spans="1:255" x14ac:dyDescent="0.2">
      <c r="A913" s="2">
        <v>17</v>
      </c>
      <c r="B913" s="2">
        <v>1</v>
      </c>
      <c r="C913" s="2"/>
      <c r="D913" s="2"/>
      <c r="E913" s="2" t="s">
        <v>923</v>
      </c>
      <c r="F913" s="2" t="s">
        <v>924</v>
      </c>
      <c r="G913" s="2" t="s">
        <v>925</v>
      </c>
      <c r="H913" s="2" t="s">
        <v>160</v>
      </c>
      <c r="I913" s="2">
        <f>ROUND(ROUND(189,4),7)</f>
        <v>189</v>
      </c>
      <c r="J913" s="2">
        <v>0</v>
      </c>
      <c r="K913" s="2">
        <f>ROUND(ROUND(189,4),7)</f>
        <v>189</v>
      </c>
      <c r="L913" s="2"/>
      <c r="M913" s="2"/>
      <c r="N913" s="2"/>
      <c r="O913" s="2">
        <f>ROUND(CP913,2)</f>
        <v>2862789</v>
      </c>
      <c r="P913" s="2">
        <f>ROUND(ROUND(CQ913*I913,0)/BC913,2)</f>
        <v>2862789</v>
      </c>
      <c r="Q913" s="2">
        <f>ROUND(CR913*I913,2)</f>
        <v>0</v>
      </c>
      <c r="R913" s="2">
        <f>ROUND(CS913*I913,2)</f>
        <v>0</v>
      </c>
      <c r="S913" s="2">
        <f>ROUND(CT913*I913,2)</f>
        <v>0</v>
      </c>
      <c r="T913" s="2">
        <f>ROUND(CU913*I913,2)</f>
        <v>0</v>
      </c>
      <c r="U913" s="2">
        <f t="shared" si="561"/>
        <v>0</v>
      </c>
      <c r="V913" s="2">
        <f t="shared" si="562"/>
        <v>0</v>
      </c>
      <c r="W913" s="2">
        <f>ROUND(CX913*I913,2)</f>
        <v>0</v>
      </c>
      <c r="X913" s="2">
        <f>ROUND(CY913,2)</f>
        <v>0</v>
      </c>
      <c r="Y913" s="2">
        <f>ROUND(CZ913,2)</f>
        <v>0</v>
      </c>
      <c r="Z913" s="2"/>
      <c r="AA913" s="2">
        <v>53551706</v>
      </c>
      <c r="AB913" s="2">
        <f t="shared" si="563"/>
        <v>15147.03</v>
      </c>
      <c r="AC913" s="2">
        <f t="shared" si="564"/>
        <v>15147.03</v>
      </c>
      <c r="AD913" s="2">
        <f>ROUND((((ET913)-(EU913))+AE913),2)</f>
        <v>0</v>
      </c>
      <c r="AE913" s="2">
        <f t="shared" ref="AE913:AF916" si="580">ROUND((EU913),2)</f>
        <v>0</v>
      </c>
      <c r="AF913" s="2">
        <f t="shared" si="580"/>
        <v>0</v>
      </c>
      <c r="AG913" s="2">
        <f t="shared" si="565"/>
        <v>0</v>
      </c>
      <c r="AH913" s="2">
        <f t="shared" ref="AH913:AI916" si="581">(EW913)</f>
        <v>0</v>
      </c>
      <c r="AI913" s="2">
        <f t="shared" si="581"/>
        <v>0</v>
      </c>
      <c r="AJ913" s="2">
        <f t="shared" si="566"/>
        <v>0</v>
      </c>
      <c r="AK913" s="2">
        <v>15147.03</v>
      </c>
      <c r="AL913" s="2">
        <v>15147.03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1</v>
      </c>
      <c r="AW913" s="2">
        <v>1</v>
      </c>
      <c r="AX913" s="2"/>
      <c r="AY913" s="2"/>
      <c r="AZ913" s="2">
        <v>1</v>
      </c>
      <c r="BA913" s="2">
        <v>1</v>
      </c>
      <c r="BB913" s="2">
        <v>1</v>
      </c>
      <c r="BC913" s="2">
        <v>1</v>
      </c>
      <c r="BD913" s="2" t="s">
        <v>3</v>
      </c>
      <c r="BE913" s="2" t="s">
        <v>3</v>
      </c>
      <c r="BF913" s="2" t="s">
        <v>3</v>
      </c>
      <c r="BG913" s="2" t="s">
        <v>3</v>
      </c>
      <c r="BH913" s="2">
        <v>3</v>
      </c>
      <c r="BI913" s="2">
        <v>2</v>
      </c>
      <c r="BJ913" s="2" t="s">
        <v>926</v>
      </c>
      <c r="BK913" s="2"/>
      <c r="BL913" s="2"/>
      <c r="BM913" s="2">
        <v>500002</v>
      </c>
      <c r="BN913" s="2">
        <v>0</v>
      </c>
      <c r="BO913" s="2" t="s">
        <v>3</v>
      </c>
      <c r="BP913" s="2">
        <v>0</v>
      </c>
      <c r="BQ913" s="2">
        <v>12</v>
      </c>
      <c r="BR913" s="2">
        <v>0</v>
      </c>
      <c r="BS913" s="2">
        <v>1</v>
      </c>
      <c r="BT913" s="2">
        <v>1</v>
      </c>
      <c r="BU913" s="2">
        <v>1</v>
      </c>
      <c r="BV913" s="2">
        <v>1</v>
      </c>
      <c r="BW913" s="2">
        <v>1</v>
      </c>
      <c r="BX913" s="2">
        <v>1</v>
      </c>
      <c r="BY913" s="2" t="s">
        <v>3</v>
      </c>
      <c r="BZ913" s="2">
        <v>0</v>
      </c>
      <c r="CA913" s="2">
        <v>0</v>
      </c>
      <c r="CB913" s="2" t="s">
        <v>3</v>
      </c>
      <c r="CC913" s="2"/>
      <c r="CD913" s="2"/>
      <c r="CE913" s="2">
        <v>0</v>
      </c>
      <c r="CF913" s="2">
        <v>0</v>
      </c>
      <c r="CG913" s="2">
        <v>0</v>
      </c>
      <c r="CH913" s="2"/>
      <c r="CI913" s="2"/>
      <c r="CJ913" s="2"/>
      <c r="CK913" s="2"/>
      <c r="CL913" s="2"/>
      <c r="CM913" s="2">
        <v>0</v>
      </c>
      <c r="CN913" s="2" t="s">
        <v>3</v>
      </c>
      <c r="CO913" s="2">
        <v>0</v>
      </c>
      <c r="CP913" s="2">
        <f t="shared" si="567"/>
        <v>2862789</v>
      </c>
      <c r="CQ913" s="2">
        <f>AC913</f>
        <v>15147.03</v>
      </c>
      <c r="CR913" s="2">
        <f t="shared" si="569"/>
        <v>0</v>
      </c>
      <c r="CS913" s="2">
        <f t="shared" si="570"/>
        <v>0</v>
      </c>
      <c r="CT913" s="2">
        <f t="shared" si="571"/>
        <v>0</v>
      </c>
      <c r="CU913" s="2">
        <f t="shared" si="572"/>
        <v>0</v>
      </c>
      <c r="CV913" s="2">
        <f t="shared" si="573"/>
        <v>0</v>
      </c>
      <c r="CW913" s="2">
        <f t="shared" si="574"/>
        <v>0</v>
      </c>
      <c r="CX913" s="2">
        <f t="shared" si="575"/>
        <v>0</v>
      </c>
      <c r="CY913" s="2">
        <f t="shared" si="576"/>
        <v>0</v>
      </c>
      <c r="CZ913" s="2">
        <f t="shared" si="577"/>
        <v>0</v>
      </c>
      <c r="DA913" s="2"/>
      <c r="DB913" s="2"/>
      <c r="DC913" s="2" t="s">
        <v>3</v>
      </c>
      <c r="DD913" s="2" t="s">
        <v>3</v>
      </c>
      <c r="DE913" s="2" t="s">
        <v>3</v>
      </c>
      <c r="DF913" s="2" t="s">
        <v>3</v>
      </c>
      <c r="DG913" s="2" t="s">
        <v>3</v>
      </c>
      <c r="DH913" s="2" t="s">
        <v>3</v>
      </c>
      <c r="DI913" s="2" t="s">
        <v>3</v>
      </c>
      <c r="DJ913" s="2" t="s">
        <v>3</v>
      </c>
      <c r="DK913" s="2" t="s">
        <v>3</v>
      </c>
      <c r="DL913" s="2" t="s">
        <v>3</v>
      </c>
      <c r="DM913" s="2" t="s">
        <v>3</v>
      </c>
      <c r="DN913" s="2">
        <v>0</v>
      </c>
      <c r="DO913" s="2">
        <v>0</v>
      </c>
      <c r="DP913" s="2">
        <v>1</v>
      </c>
      <c r="DQ913" s="2">
        <v>1</v>
      </c>
      <c r="DR913" s="2"/>
      <c r="DS913" s="2"/>
      <c r="DT913" s="2"/>
      <c r="DU913" s="2">
        <v>1010</v>
      </c>
      <c r="DV913" s="2" t="s">
        <v>160</v>
      </c>
      <c r="DW913" s="2" t="s">
        <v>160</v>
      </c>
      <c r="DX913" s="2">
        <v>1</v>
      </c>
      <c r="DY913" s="2"/>
      <c r="DZ913" s="2" t="s">
        <v>3</v>
      </c>
      <c r="EA913" s="2" t="s">
        <v>3</v>
      </c>
      <c r="EB913" s="2" t="s">
        <v>3</v>
      </c>
      <c r="EC913" s="2" t="s">
        <v>3</v>
      </c>
      <c r="ED913" s="2"/>
      <c r="EE913" s="2">
        <v>53551394</v>
      </c>
      <c r="EF913" s="2">
        <v>12</v>
      </c>
      <c r="EG913" s="2" t="s">
        <v>927</v>
      </c>
      <c r="EH913" s="2">
        <v>0</v>
      </c>
      <c r="EI913" s="2" t="s">
        <v>3</v>
      </c>
      <c r="EJ913" s="2">
        <v>2</v>
      </c>
      <c r="EK913" s="2">
        <v>500002</v>
      </c>
      <c r="EL913" s="2" t="s">
        <v>928</v>
      </c>
      <c r="EM913" s="2" t="s">
        <v>929</v>
      </c>
      <c r="EN913" s="2"/>
      <c r="EO913" s="2" t="s">
        <v>3</v>
      </c>
      <c r="EP913" s="2"/>
      <c r="EQ913" s="2">
        <v>131072</v>
      </c>
      <c r="ER913" s="2">
        <v>15147.03</v>
      </c>
      <c r="ES913" s="2">
        <v>15147.03</v>
      </c>
      <c r="ET913" s="2">
        <v>0</v>
      </c>
      <c r="EU913" s="2">
        <v>0</v>
      </c>
      <c r="EV913" s="2">
        <v>0</v>
      </c>
      <c r="EW913" s="2">
        <v>0</v>
      </c>
      <c r="EX913" s="2">
        <v>0</v>
      </c>
      <c r="EY913" s="2">
        <v>0</v>
      </c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>
        <v>0</v>
      </c>
      <c r="FR913" s="2">
        <f>ROUND(IF(AND(BH913=3,BI913=3),P913,0),2)</f>
        <v>0</v>
      </c>
      <c r="FS913" s="2">
        <v>0</v>
      </c>
      <c r="FT913" s="2"/>
      <c r="FU913" s="2"/>
      <c r="FV913" s="2"/>
      <c r="FW913" s="2"/>
      <c r="FX913" s="2">
        <v>0</v>
      </c>
      <c r="FY913" s="2">
        <v>0</v>
      </c>
      <c r="FZ913" s="2"/>
      <c r="GA913" s="2" t="s">
        <v>3</v>
      </c>
      <c r="GB913" s="2"/>
      <c r="GC913" s="2"/>
      <c r="GD913" s="2">
        <v>1</v>
      </c>
      <c r="GE913" s="2">
        <v>15147.03</v>
      </c>
      <c r="GF913" s="2">
        <v>849286462</v>
      </c>
      <c r="GG913" s="2">
        <v>2</v>
      </c>
      <c r="GH913" s="2">
        <v>0</v>
      </c>
      <c r="GI913" s="2">
        <v>-2</v>
      </c>
      <c r="GJ913" s="2">
        <v>0</v>
      </c>
      <c r="GK913" s="2">
        <v>0</v>
      </c>
      <c r="GL913" s="2">
        <f>ROUND(IF(AND(BH913=3,BI913=3,FS913&lt;&gt;0),P913,0),2)</f>
        <v>0</v>
      </c>
      <c r="GM913" s="2">
        <f>ROUND(O913+X913+Y913,2)+GX913</f>
        <v>2862789</v>
      </c>
      <c r="GN913" s="2">
        <f>IF(OR(BI913=0,BI913=1),ROUND(O913+X913+Y913,2),0)</f>
        <v>0</v>
      </c>
      <c r="GO913" s="2">
        <f>IF(BI913=2,ROUND(O913+X913+Y913,2),0)</f>
        <v>2862789</v>
      </c>
      <c r="GP913" s="2">
        <f>IF(BI913=4,ROUND(O913+X913+Y913,2)+GX913,0)</f>
        <v>0</v>
      </c>
      <c r="GQ913" s="2"/>
      <c r="GR913" s="2">
        <v>3</v>
      </c>
      <c r="GS913" s="2">
        <v>1</v>
      </c>
      <c r="GT913" s="2">
        <v>0</v>
      </c>
      <c r="GU913" s="2" t="s">
        <v>3</v>
      </c>
      <c r="GV913" s="2">
        <f t="shared" si="578"/>
        <v>0</v>
      </c>
      <c r="GW913" s="2">
        <v>1</v>
      </c>
      <c r="GX913" s="2">
        <f>ROUND(HC913*I913,2)</f>
        <v>0</v>
      </c>
      <c r="GY913" s="2"/>
      <c r="GZ913" s="2"/>
      <c r="HA913" s="2">
        <v>0</v>
      </c>
      <c r="HB913" s="2">
        <v>0</v>
      </c>
      <c r="HC913" s="2">
        <f t="shared" si="579"/>
        <v>0</v>
      </c>
      <c r="HD913" s="2"/>
      <c r="HE913" s="2" t="s">
        <v>3</v>
      </c>
      <c r="HF913" s="2" t="s">
        <v>3</v>
      </c>
      <c r="HG913" s="2">
        <f>ROUND(AC913*I913,0)</f>
        <v>2862789</v>
      </c>
      <c r="HH913" s="2"/>
      <c r="HI913" s="2"/>
      <c r="HJ913" s="2"/>
      <c r="HK913" s="2"/>
      <c r="HL913" s="2"/>
      <c r="HM913" s="2" t="s">
        <v>3</v>
      </c>
      <c r="HN913" s="2" t="s">
        <v>3</v>
      </c>
      <c r="HO913" s="2" t="s">
        <v>3</v>
      </c>
      <c r="HP913" s="2" t="s">
        <v>3</v>
      </c>
      <c r="HQ913" s="2" t="s">
        <v>3</v>
      </c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>
        <v>0</v>
      </c>
      <c r="IL913" s="2"/>
      <c r="IM913" s="2"/>
      <c r="IN913" s="2"/>
      <c r="IO913" s="2"/>
      <c r="IP913" s="2"/>
      <c r="IQ913" s="2"/>
      <c r="IR913" s="2"/>
      <c r="IS913" s="2"/>
      <c r="IT913" s="2"/>
      <c r="IU913" s="2"/>
    </row>
    <row r="914" spans="1:255" x14ac:dyDescent="0.2">
      <c r="A914">
        <v>17</v>
      </c>
      <c r="B914">
        <v>1</v>
      </c>
      <c r="E914" t="s">
        <v>923</v>
      </c>
      <c r="F914" t="s">
        <v>924</v>
      </c>
      <c r="G914" t="s">
        <v>925</v>
      </c>
      <c r="H914" t="s">
        <v>160</v>
      </c>
      <c r="I914">
        <f>ROUND(ROUND(189,4),7)</f>
        <v>189</v>
      </c>
      <c r="J914">
        <v>0</v>
      </c>
      <c r="K914">
        <f>ROUND(ROUND(189,4),7)</f>
        <v>189</v>
      </c>
      <c r="O914">
        <f>ROUND(CP914,0)</f>
        <v>2862789</v>
      </c>
      <c r="P914">
        <f>ROUND(CQ914*I914,0)</f>
        <v>2862789</v>
      </c>
      <c r="Q914">
        <f>ROUND(CR914*I914,0)</f>
        <v>0</v>
      </c>
      <c r="R914">
        <f>ROUND(CS914*I914,0)</f>
        <v>0</v>
      </c>
      <c r="S914">
        <f>ROUND(CT914*I914,0)</f>
        <v>0</v>
      </c>
      <c r="T914">
        <f>ROUND(CU914*I914,0)</f>
        <v>0</v>
      </c>
      <c r="U914">
        <f t="shared" si="561"/>
        <v>0</v>
      </c>
      <c r="V914">
        <f t="shared" si="562"/>
        <v>0</v>
      </c>
      <c r="W914">
        <f>ROUND(CX914*I914,0)</f>
        <v>0</v>
      </c>
      <c r="X914">
        <f>ROUND(CY914,0)</f>
        <v>0</v>
      </c>
      <c r="Y914">
        <f>ROUND(CZ914,0)</f>
        <v>0</v>
      </c>
      <c r="AA914">
        <v>53551707</v>
      </c>
      <c r="AB914">
        <f t="shared" si="563"/>
        <v>15147.03</v>
      </c>
      <c r="AC914">
        <f t="shared" si="564"/>
        <v>15147.03</v>
      </c>
      <c r="AD914">
        <f>ROUND((((ET914)-(EU914))+AE914),2)</f>
        <v>0</v>
      </c>
      <c r="AE914">
        <f t="shared" si="580"/>
        <v>0</v>
      </c>
      <c r="AF914">
        <f t="shared" si="580"/>
        <v>0</v>
      </c>
      <c r="AG914">
        <f t="shared" si="565"/>
        <v>0</v>
      </c>
      <c r="AH914">
        <f t="shared" si="581"/>
        <v>0</v>
      </c>
      <c r="AI914">
        <f t="shared" si="581"/>
        <v>0</v>
      </c>
      <c r="AJ914">
        <f t="shared" si="566"/>
        <v>0</v>
      </c>
      <c r="AK914">
        <v>15147.03</v>
      </c>
      <c r="AL914">
        <v>15147.03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</v>
      </c>
      <c r="AW914">
        <v>1</v>
      </c>
      <c r="AZ914">
        <v>1</v>
      </c>
      <c r="BA914">
        <v>1</v>
      </c>
      <c r="BB914">
        <v>1</v>
      </c>
      <c r="BC914">
        <v>6.14</v>
      </c>
      <c r="BD914" t="s">
        <v>3</v>
      </c>
      <c r="BE914" t="s">
        <v>3</v>
      </c>
      <c r="BF914" t="s">
        <v>3</v>
      </c>
      <c r="BG914" t="s">
        <v>3</v>
      </c>
      <c r="BH914">
        <v>3</v>
      </c>
      <c r="BI914">
        <v>2</v>
      </c>
      <c r="BJ914" t="s">
        <v>926</v>
      </c>
      <c r="BM914">
        <v>500002</v>
      </c>
      <c r="BN914">
        <v>0</v>
      </c>
      <c r="BO914" t="s">
        <v>30</v>
      </c>
      <c r="BP914">
        <v>1</v>
      </c>
      <c r="BQ914">
        <v>12</v>
      </c>
      <c r="BR914">
        <v>0</v>
      </c>
      <c r="BS914">
        <v>1</v>
      </c>
      <c r="BT914">
        <v>1</v>
      </c>
      <c r="BU914">
        <v>1</v>
      </c>
      <c r="BV914">
        <v>1</v>
      </c>
      <c r="BW914">
        <v>1</v>
      </c>
      <c r="BX914">
        <v>1</v>
      </c>
      <c r="BY914" t="s">
        <v>3</v>
      </c>
      <c r="BZ914">
        <v>0</v>
      </c>
      <c r="CA914">
        <v>0</v>
      </c>
      <c r="CB914" t="s">
        <v>3</v>
      </c>
      <c r="CE914">
        <v>0</v>
      </c>
      <c r="CF914">
        <v>0</v>
      </c>
      <c r="CG914">
        <v>0</v>
      </c>
      <c r="CM914">
        <v>0</v>
      </c>
      <c r="CN914" t="s">
        <v>3</v>
      </c>
      <c r="CO914">
        <v>0</v>
      </c>
      <c r="CP914">
        <f t="shared" si="567"/>
        <v>2862789</v>
      </c>
      <c r="CQ914">
        <f>AC914</f>
        <v>15147.03</v>
      </c>
      <c r="CR914">
        <f t="shared" si="569"/>
        <v>0</v>
      </c>
      <c r="CS914">
        <f t="shared" si="570"/>
        <v>0</v>
      </c>
      <c r="CT914">
        <f t="shared" si="571"/>
        <v>0</v>
      </c>
      <c r="CU914">
        <f t="shared" si="572"/>
        <v>0</v>
      </c>
      <c r="CV914">
        <f t="shared" si="573"/>
        <v>0</v>
      </c>
      <c r="CW914">
        <f t="shared" si="574"/>
        <v>0</v>
      </c>
      <c r="CX914">
        <f t="shared" si="575"/>
        <v>0</v>
      </c>
      <c r="CY914">
        <f t="shared" si="576"/>
        <v>0</v>
      </c>
      <c r="CZ914">
        <f t="shared" si="577"/>
        <v>0</v>
      </c>
      <c r="DC914" t="s">
        <v>3</v>
      </c>
      <c r="DD914" t="s">
        <v>3</v>
      </c>
      <c r="DE914" t="s">
        <v>3</v>
      </c>
      <c r="DF914" t="s">
        <v>3</v>
      </c>
      <c r="DG914" t="s">
        <v>3</v>
      </c>
      <c r="DH914" t="s">
        <v>3</v>
      </c>
      <c r="DI914" t="s">
        <v>3</v>
      </c>
      <c r="DJ914" t="s">
        <v>3</v>
      </c>
      <c r="DK914" t="s">
        <v>3</v>
      </c>
      <c r="DL914" t="s">
        <v>3</v>
      </c>
      <c r="DM914" t="s">
        <v>3</v>
      </c>
      <c r="DN914">
        <v>0</v>
      </c>
      <c r="DO914">
        <v>0</v>
      </c>
      <c r="DP914">
        <v>1</v>
      </c>
      <c r="DQ914">
        <v>1</v>
      </c>
      <c r="DU914">
        <v>1010</v>
      </c>
      <c r="DV914" t="s">
        <v>160</v>
      </c>
      <c r="DW914" t="s">
        <v>160</v>
      </c>
      <c r="DX914">
        <v>1</v>
      </c>
      <c r="DZ914" t="s">
        <v>3</v>
      </c>
      <c r="EA914" t="s">
        <v>3</v>
      </c>
      <c r="EB914" t="s">
        <v>3</v>
      </c>
      <c r="EC914" t="s">
        <v>3</v>
      </c>
      <c r="EE914">
        <v>53551394</v>
      </c>
      <c r="EF914">
        <v>12</v>
      </c>
      <c r="EG914" t="s">
        <v>927</v>
      </c>
      <c r="EH914">
        <v>0</v>
      </c>
      <c r="EI914" t="s">
        <v>3</v>
      </c>
      <c r="EJ914">
        <v>2</v>
      </c>
      <c r="EK914">
        <v>500002</v>
      </c>
      <c r="EL914" t="s">
        <v>928</v>
      </c>
      <c r="EM914" t="s">
        <v>929</v>
      </c>
      <c r="EO914" t="s">
        <v>3</v>
      </c>
      <c r="EQ914">
        <v>131072</v>
      </c>
      <c r="ER914">
        <v>15147.03</v>
      </c>
      <c r="ES914">
        <v>15147.03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FQ914">
        <v>0</v>
      </c>
      <c r="FR914">
        <f>ROUND(IF(AND(BH914=3,BI914=3),P914,0),0)</f>
        <v>0</v>
      </c>
      <c r="FS914">
        <v>0</v>
      </c>
      <c r="FX914">
        <v>0</v>
      </c>
      <c r="FY914">
        <v>0</v>
      </c>
      <c r="GA914" t="s">
        <v>3</v>
      </c>
      <c r="GD914">
        <v>1</v>
      </c>
      <c r="GE914">
        <v>2466.94</v>
      </c>
      <c r="GF914">
        <v>849286462</v>
      </c>
      <c r="GG914">
        <v>2</v>
      </c>
      <c r="GH914">
        <v>1</v>
      </c>
      <c r="GI914">
        <v>5</v>
      </c>
      <c r="GJ914">
        <v>0</v>
      </c>
      <c r="GK914">
        <v>0</v>
      </c>
      <c r="GL914">
        <f>ROUND(IF(AND(BH914=3,BI914=3,FS914&lt;&gt;0),P914,0),0)</f>
        <v>0</v>
      </c>
      <c r="GM914">
        <f>ROUND(O914+X914+Y914,0)+GX914</f>
        <v>2862789</v>
      </c>
      <c r="GN914">
        <f>IF(OR(BI914=0,BI914=1),ROUND(O914+X914+Y914,0),0)</f>
        <v>0</v>
      </c>
      <c r="GO914">
        <f>IF(BI914=2,ROUND(O914+X914+Y914,0),0)</f>
        <v>2862789</v>
      </c>
      <c r="GP914">
        <f>IF(BI914=4,ROUND(O914+X914+Y914,0)+GX914,0)</f>
        <v>0</v>
      </c>
      <c r="GR914">
        <v>3</v>
      </c>
      <c r="GS914">
        <v>1</v>
      </c>
      <c r="GT914">
        <v>0</v>
      </c>
      <c r="GU914" t="s">
        <v>3</v>
      </c>
      <c r="GV914">
        <f t="shared" si="578"/>
        <v>0</v>
      </c>
      <c r="GW914">
        <v>1</v>
      </c>
      <c r="GX914">
        <f>ROUND(HC914*I914,0)</f>
        <v>0</v>
      </c>
      <c r="HA914">
        <v>0</v>
      </c>
      <c r="HB914">
        <v>0</v>
      </c>
      <c r="HC914">
        <f t="shared" si="579"/>
        <v>0</v>
      </c>
      <c r="HE914" t="s">
        <v>3</v>
      </c>
      <c r="HF914" t="s">
        <v>3</v>
      </c>
      <c r="HG914">
        <f>ROUND(AC914*I914,0)</f>
        <v>2862789</v>
      </c>
      <c r="HM914" t="s">
        <v>3</v>
      </c>
      <c r="HN914" t="s">
        <v>3</v>
      </c>
      <c r="HO914" t="s">
        <v>3</v>
      </c>
      <c r="HP914" t="s">
        <v>3</v>
      </c>
      <c r="HQ914" t="s">
        <v>3</v>
      </c>
      <c r="IK914">
        <v>0</v>
      </c>
    </row>
    <row r="915" spans="1:255" x14ac:dyDescent="0.2">
      <c r="A915" s="2">
        <v>17</v>
      </c>
      <c r="B915" s="2">
        <v>1</v>
      </c>
      <c r="C915" s="2"/>
      <c r="D915" s="2"/>
      <c r="E915" s="2" t="s">
        <v>3</v>
      </c>
      <c r="F915" s="2" t="s">
        <v>429</v>
      </c>
      <c r="G915" s="2" t="s">
        <v>930</v>
      </c>
      <c r="H915" s="2" t="s">
        <v>160</v>
      </c>
      <c r="I915" s="2">
        <v>0</v>
      </c>
      <c r="J915" s="2">
        <v>0</v>
      </c>
      <c r="K915" s="2">
        <v>0</v>
      </c>
      <c r="L915" s="2"/>
      <c r="M915" s="2"/>
      <c r="N915" s="2"/>
      <c r="O915" s="2">
        <f>ROUND(CP915,2)</f>
        <v>0</v>
      </c>
      <c r="P915" s="2">
        <f>ROUND(CQ915*I915,2)</f>
        <v>0</v>
      </c>
      <c r="Q915" s="2">
        <f>ROUND(CR915*I915,2)</f>
        <v>0</v>
      </c>
      <c r="R915" s="2">
        <f>ROUND(CS915*I915,2)</f>
        <v>0</v>
      </c>
      <c r="S915" s="2">
        <f>ROUND(CT915*I915,2)</f>
        <v>0</v>
      </c>
      <c r="T915" s="2">
        <f>ROUND(CU915*I915,2)</f>
        <v>0</v>
      </c>
      <c r="U915" s="2">
        <f t="shared" si="561"/>
        <v>0</v>
      </c>
      <c r="V915" s="2">
        <f t="shared" si="562"/>
        <v>0</v>
      </c>
      <c r="W915" s="2">
        <f>ROUND(CX915*I915,2)</f>
        <v>0</v>
      </c>
      <c r="X915" s="2">
        <f>ROUND(CY915,2)</f>
        <v>0</v>
      </c>
      <c r="Y915" s="2">
        <f>ROUND(CZ915,2)</f>
        <v>0</v>
      </c>
      <c r="Z915" s="2"/>
      <c r="AA915" s="2">
        <v>-1</v>
      </c>
      <c r="AB915" s="2">
        <f t="shared" si="563"/>
        <v>9693.68</v>
      </c>
      <c r="AC915" s="2">
        <f t="shared" si="564"/>
        <v>9693.68</v>
      </c>
      <c r="AD915" s="2">
        <f>ROUND((((ET915)-(EU915))+AE915),2)</f>
        <v>0</v>
      </c>
      <c r="AE915" s="2">
        <f t="shared" si="580"/>
        <v>0</v>
      </c>
      <c r="AF915" s="2">
        <f t="shared" si="580"/>
        <v>0</v>
      </c>
      <c r="AG915" s="2">
        <f t="shared" si="565"/>
        <v>0</v>
      </c>
      <c r="AH915" s="2">
        <f t="shared" si="581"/>
        <v>0</v>
      </c>
      <c r="AI915" s="2">
        <f t="shared" si="581"/>
        <v>0</v>
      </c>
      <c r="AJ915" s="2">
        <f t="shared" si="566"/>
        <v>0</v>
      </c>
      <c r="AK915" s="2">
        <v>1528.97</v>
      </c>
      <c r="AL915" s="2">
        <v>9693.68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1</v>
      </c>
      <c r="AW915" s="2">
        <v>1</v>
      </c>
      <c r="AX915" s="2"/>
      <c r="AY915" s="2"/>
      <c r="AZ915" s="2">
        <v>1</v>
      </c>
      <c r="BA915" s="2">
        <v>1</v>
      </c>
      <c r="BB915" s="2">
        <v>1</v>
      </c>
      <c r="BC915" s="2">
        <v>1</v>
      </c>
      <c r="BD915" s="2" t="s">
        <v>3</v>
      </c>
      <c r="BE915" s="2" t="s">
        <v>3</v>
      </c>
      <c r="BF915" s="2" t="s">
        <v>3</v>
      </c>
      <c r="BG915" s="2" t="s">
        <v>3</v>
      </c>
      <c r="BH915" s="2">
        <v>0</v>
      </c>
      <c r="BI915" s="2">
        <v>1</v>
      </c>
      <c r="BJ915" s="2" t="s">
        <v>3</v>
      </c>
      <c r="BK915" s="2"/>
      <c r="BL915" s="2"/>
      <c r="BM915" s="2">
        <v>1100</v>
      </c>
      <c r="BN915" s="2">
        <v>0</v>
      </c>
      <c r="BO915" s="2" t="s">
        <v>3</v>
      </c>
      <c r="BP915" s="2">
        <v>0</v>
      </c>
      <c r="BQ915" s="2">
        <v>8</v>
      </c>
      <c r="BR915" s="2">
        <v>0</v>
      </c>
      <c r="BS915" s="2">
        <v>1</v>
      </c>
      <c r="BT915" s="2">
        <v>1</v>
      </c>
      <c r="BU915" s="2">
        <v>1</v>
      </c>
      <c r="BV915" s="2">
        <v>1</v>
      </c>
      <c r="BW915" s="2">
        <v>1</v>
      </c>
      <c r="BX915" s="2">
        <v>1</v>
      </c>
      <c r="BY915" s="2" t="s">
        <v>3</v>
      </c>
      <c r="BZ915" s="2">
        <v>0</v>
      </c>
      <c r="CA915" s="2">
        <v>0</v>
      </c>
      <c r="CB915" s="2" t="s">
        <v>3</v>
      </c>
      <c r="CC915" s="2"/>
      <c r="CD915" s="2"/>
      <c r="CE915" s="2">
        <v>0</v>
      </c>
      <c r="CF915" s="2">
        <v>0</v>
      </c>
      <c r="CG915" s="2">
        <v>0</v>
      </c>
      <c r="CH915" s="2"/>
      <c r="CI915" s="2"/>
      <c r="CJ915" s="2"/>
      <c r="CK915" s="2"/>
      <c r="CL915" s="2"/>
      <c r="CM915" s="2">
        <v>0</v>
      </c>
      <c r="CN915" s="2" t="s">
        <v>3</v>
      </c>
      <c r="CO915" s="2">
        <v>0</v>
      </c>
      <c r="CP915" s="2">
        <f t="shared" si="567"/>
        <v>0</v>
      </c>
      <c r="CQ915" s="2">
        <f>AC915*BC915</f>
        <v>9693.68</v>
      </c>
      <c r="CR915" s="2">
        <f t="shared" si="569"/>
        <v>0</v>
      </c>
      <c r="CS915" s="2">
        <f t="shared" si="570"/>
        <v>0</v>
      </c>
      <c r="CT915" s="2">
        <f t="shared" si="571"/>
        <v>0</v>
      </c>
      <c r="CU915" s="2">
        <f t="shared" si="572"/>
        <v>0</v>
      </c>
      <c r="CV915" s="2">
        <f t="shared" si="573"/>
        <v>0</v>
      </c>
      <c r="CW915" s="2">
        <f t="shared" si="574"/>
        <v>0</v>
      </c>
      <c r="CX915" s="2">
        <f t="shared" si="575"/>
        <v>0</v>
      </c>
      <c r="CY915" s="2">
        <f t="shared" si="576"/>
        <v>0</v>
      </c>
      <c r="CZ915" s="2">
        <f t="shared" si="577"/>
        <v>0</v>
      </c>
      <c r="DA915" s="2"/>
      <c r="DB915" s="2"/>
      <c r="DC915" s="2" t="s">
        <v>3</v>
      </c>
      <c r="DD915" s="2" t="s">
        <v>3</v>
      </c>
      <c r="DE915" s="2" t="s">
        <v>3</v>
      </c>
      <c r="DF915" s="2" t="s">
        <v>3</v>
      </c>
      <c r="DG915" s="2" t="s">
        <v>3</v>
      </c>
      <c r="DH915" s="2" t="s">
        <v>3</v>
      </c>
      <c r="DI915" s="2" t="s">
        <v>3</v>
      </c>
      <c r="DJ915" s="2" t="s">
        <v>3</v>
      </c>
      <c r="DK915" s="2" t="s">
        <v>3</v>
      </c>
      <c r="DL915" s="2" t="s">
        <v>3</v>
      </c>
      <c r="DM915" s="2" t="s">
        <v>3</v>
      </c>
      <c r="DN915" s="2">
        <v>0</v>
      </c>
      <c r="DO915" s="2">
        <v>0</v>
      </c>
      <c r="DP915" s="2">
        <v>1</v>
      </c>
      <c r="DQ915" s="2">
        <v>1</v>
      </c>
      <c r="DR915" s="2"/>
      <c r="DS915" s="2"/>
      <c r="DT915" s="2"/>
      <c r="DU915" s="2">
        <v>1010</v>
      </c>
      <c r="DV915" s="2" t="s">
        <v>160</v>
      </c>
      <c r="DW915" s="2" t="s">
        <v>160</v>
      </c>
      <c r="DX915" s="2">
        <v>1</v>
      </c>
      <c r="DY915" s="2"/>
      <c r="DZ915" s="2" t="s">
        <v>3</v>
      </c>
      <c r="EA915" s="2" t="s">
        <v>3</v>
      </c>
      <c r="EB915" s="2" t="s">
        <v>3</v>
      </c>
      <c r="EC915" s="2" t="s">
        <v>3</v>
      </c>
      <c r="ED915" s="2"/>
      <c r="EE915" s="2">
        <v>53550982</v>
      </c>
      <c r="EF915" s="2">
        <v>8</v>
      </c>
      <c r="EG915" s="2" t="s">
        <v>931</v>
      </c>
      <c r="EH915" s="2">
        <v>0</v>
      </c>
      <c r="EI915" s="2" t="s">
        <v>3</v>
      </c>
      <c r="EJ915" s="2">
        <v>1</v>
      </c>
      <c r="EK915" s="2">
        <v>1100</v>
      </c>
      <c r="EL915" s="2" t="s">
        <v>932</v>
      </c>
      <c r="EM915" s="2" t="s">
        <v>933</v>
      </c>
      <c r="EN915" s="2"/>
      <c r="EO915" s="2" t="s">
        <v>3</v>
      </c>
      <c r="EP915" s="2"/>
      <c r="EQ915" s="2">
        <v>132096</v>
      </c>
      <c r="ER915" s="2">
        <v>1528.97</v>
      </c>
      <c r="ES915" s="2">
        <v>9693.68</v>
      </c>
      <c r="ET915" s="2">
        <v>0</v>
      </c>
      <c r="EU915" s="2">
        <v>0</v>
      </c>
      <c r="EV915" s="2">
        <v>0</v>
      </c>
      <c r="EW915" s="2">
        <v>0</v>
      </c>
      <c r="EX915" s="2">
        <v>0</v>
      </c>
      <c r="EY915" s="2">
        <v>0</v>
      </c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>
        <v>0</v>
      </c>
      <c r="FR915" s="2">
        <f>ROUND(IF(AND(BH915=3,BI915=3),P915,0),2)</f>
        <v>0</v>
      </c>
      <c r="FS915" s="2">
        <v>0</v>
      </c>
      <c r="FT915" s="2"/>
      <c r="FU915" s="2"/>
      <c r="FV915" s="2"/>
      <c r="FW915" s="2"/>
      <c r="FX915" s="2">
        <v>0</v>
      </c>
      <c r="FY915" s="2">
        <v>0</v>
      </c>
      <c r="FZ915" s="2"/>
      <c r="GA915" s="2" t="s">
        <v>3</v>
      </c>
      <c r="GB915" s="2"/>
      <c r="GC915" s="2"/>
      <c r="GD915" s="2">
        <v>1</v>
      </c>
      <c r="GE915" s="2"/>
      <c r="GF915" s="2">
        <v>-305733206</v>
      </c>
      <c r="GG915" s="2">
        <v>2</v>
      </c>
      <c r="GH915" s="2">
        <v>0</v>
      </c>
      <c r="GI915" s="2">
        <v>-2</v>
      </c>
      <c r="GJ915" s="2">
        <v>0</v>
      </c>
      <c r="GK915" s="2">
        <v>0</v>
      </c>
      <c r="GL915" s="2">
        <f>ROUND(IF(AND(BH915=3,BI915=3,FS915&lt;&gt;0),P915,0),2)</f>
        <v>0</v>
      </c>
      <c r="GM915" s="2">
        <f>ROUND(O915+X915+Y915,2)+GX915</f>
        <v>0</v>
      </c>
      <c r="GN915" s="2">
        <f>IF(OR(BI915=0,BI915=1),ROUND(O915+X915+Y915,2),0)</f>
        <v>0</v>
      </c>
      <c r="GO915" s="2">
        <f>IF(BI915=2,ROUND(O915+X915+Y915,2),0)</f>
        <v>0</v>
      </c>
      <c r="GP915" s="2">
        <f>IF(BI915=4,ROUND(O915+X915+Y915,2)+GX915,0)</f>
        <v>0</v>
      </c>
      <c r="GQ915" s="2"/>
      <c r="GR915" s="2">
        <v>0</v>
      </c>
      <c r="GS915" s="2">
        <v>0</v>
      </c>
      <c r="GT915" s="2">
        <v>0</v>
      </c>
      <c r="GU915" s="2" t="s">
        <v>3</v>
      </c>
      <c r="GV915" s="2">
        <f t="shared" si="578"/>
        <v>0</v>
      </c>
      <c r="GW915" s="2">
        <v>1</v>
      </c>
      <c r="GX915" s="2">
        <f>ROUND(HC915*I915,2)</f>
        <v>0</v>
      </c>
      <c r="GY915" s="2"/>
      <c r="GZ915" s="2"/>
      <c r="HA915" s="2">
        <v>0</v>
      </c>
      <c r="HB915" s="2">
        <v>0</v>
      </c>
      <c r="HC915" s="2">
        <f t="shared" si="579"/>
        <v>0</v>
      </c>
      <c r="HD915" s="2"/>
      <c r="HE915" s="2" t="s">
        <v>3</v>
      </c>
      <c r="HF915" s="2" t="s">
        <v>3</v>
      </c>
      <c r="HG915" s="2"/>
      <c r="HH915" s="2"/>
      <c r="HI915" s="2"/>
      <c r="HJ915" s="2"/>
      <c r="HK915" s="2"/>
      <c r="HL915" s="2"/>
      <c r="HM915" s="2" t="s">
        <v>3</v>
      </c>
      <c r="HN915" s="2" t="s">
        <v>3</v>
      </c>
      <c r="HO915" s="2" t="s">
        <v>3</v>
      </c>
      <c r="HP915" s="2" t="s">
        <v>3</v>
      </c>
      <c r="HQ915" s="2" t="s">
        <v>3</v>
      </c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>
        <v>0</v>
      </c>
      <c r="IL915" s="2"/>
      <c r="IM915" s="2"/>
      <c r="IN915" s="2"/>
      <c r="IO915" s="2"/>
      <c r="IP915" s="2"/>
      <c r="IQ915" s="2"/>
      <c r="IR915" s="2"/>
      <c r="IS915" s="2"/>
      <c r="IT915" s="2"/>
      <c r="IU915" s="2"/>
    </row>
    <row r="916" spans="1:255" x14ac:dyDescent="0.2">
      <c r="A916">
        <v>17</v>
      </c>
      <c r="B916">
        <v>1</v>
      </c>
      <c r="E916" t="s">
        <v>3</v>
      </c>
      <c r="F916" t="s">
        <v>429</v>
      </c>
      <c r="G916" t="s">
        <v>930</v>
      </c>
      <c r="H916" t="s">
        <v>160</v>
      </c>
      <c r="I916">
        <v>0</v>
      </c>
      <c r="J916">
        <v>0</v>
      </c>
      <c r="K916">
        <v>0</v>
      </c>
      <c r="O916">
        <f>ROUND(CP916,0)</f>
        <v>0</v>
      </c>
      <c r="P916">
        <f>ROUND(CQ916*I916,0)</f>
        <v>0</v>
      </c>
      <c r="Q916">
        <f>ROUND(CR916*I916,0)</f>
        <v>0</v>
      </c>
      <c r="R916">
        <f>ROUND(CS916*I916,0)</f>
        <v>0</v>
      </c>
      <c r="S916">
        <f>ROUND(CT916*I916,0)</f>
        <v>0</v>
      </c>
      <c r="T916">
        <f>ROUND(CU916*I916,0)</f>
        <v>0</v>
      </c>
      <c r="U916">
        <f t="shared" si="561"/>
        <v>0</v>
      </c>
      <c r="V916">
        <f t="shared" si="562"/>
        <v>0</v>
      </c>
      <c r="W916">
        <f>ROUND(CX916*I916,0)</f>
        <v>0</v>
      </c>
      <c r="X916">
        <f>ROUND(CY916,0)</f>
        <v>0</v>
      </c>
      <c r="Y916">
        <f>ROUND(CZ916,0)</f>
        <v>0</v>
      </c>
      <c r="AA916">
        <v>-1</v>
      </c>
      <c r="AB916">
        <f t="shared" si="563"/>
        <v>9693.68</v>
      </c>
      <c r="AC916">
        <f t="shared" si="564"/>
        <v>9693.68</v>
      </c>
      <c r="AD916">
        <f>ROUND((((ET916)-(EU916))+AE916),2)</f>
        <v>0</v>
      </c>
      <c r="AE916">
        <f t="shared" si="580"/>
        <v>0</v>
      </c>
      <c r="AF916">
        <f t="shared" si="580"/>
        <v>0</v>
      </c>
      <c r="AG916">
        <f t="shared" si="565"/>
        <v>0</v>
      </c>
      <c r="AH916">
        <f t="shared" si="581"/>
        <v>0</v>
      </c>
      <c r="AI916">
        <f t="shared" si="581"/>
        <v>0</v>
      </c>
      <c r="AJ916">
        <f t="shared" si="566"/>
        <v>0</v>
      </c>
      <c r="AK916">
        <v>1528.97</v>
      </c>
      <c r="AL916">
        <v>9693.68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1</v>
      </c>
      <c r="AW916">
        <v>1</v>
      </c>
      <c r="AZ916">
        <v>1</v>
      </c>
      <c r="BA916">
        <v>1</v>
      </c>
      <c r="BB916">
        <v>1</v>
      </c>
      <c r="BC916">
        <v>6.14</v>
      </c>
      <c r="BD916" t="s">
        <v>3</v>
      </c>
      <c r="BE916" t="s">
        <v>3</v>
      </c>
      <c r="BF916" t="s">
        <v>3</v>
      </c>
      <c r="BG916" t="s">
        <v>3</v>
      </c>
      <c r="BH916">
        <v>0</v>
      </c>
      <c r="BI916">
        <v>1</v>
      </c>
      <c r="BJ916" t="s">
        <v>3</v>
      </c>
      <c r="BM916">
        <v>1100</v>
      </c>
      <c r="BN916">
        <v>0</v>
      </c>
      <c r="BO916" t="s">
        <v>30</v>
      </c>
      <c r="BP916">
        <v>1</v>
      </c>
      <c r="BQ916">
        <v>8</v>
      </c>
      <c r="BR916">
        <v>0</v>
      </c>
      <c r="BS916">
        <v>1</v>
      </c>
      <c r="BT916">
        <v>1</v>
      </c>
      <c r="BU916">
        <v>1</v>
      </c>
      <c r="BV916">
        <v>1</v>
      </c>
      <c r="BW916">
        <v>1</v>
      </c>
      <c r="BX916">
        <v>1</v>
      </c>
      <c r="BY916" t="s">
        <v>3</v>
      </c>
      <c r="BZ916">
        <v>0</v>
      </c>
      <c r="CA916">
        <v>0</v>
      </c>
      <c r="CB916" t="s">
        <v>3</v>
      </c>
      <c r="CE916">
        <v>0</v>
      </c>
      <c r="CF916">
        <v>0</v>
      </c>
      <c r="CG916">
        <v>0</v>
      </c>
      <c r="CM916">
        <v>0</v>
      </c>
      <c r="CN916" t="s">
        <v>3</v>
      </c>
      <c r="CO916">
        <v>0</v>
      </c>
      <c r="CP916">
        <f t="shared" si="567"/>
        <v>0</v>
      </c>
      <c r="CQ916">
        <f>AC916*BC916</f>
        <v>59519.195200000002</v>
      </c>
      <c r="CR916">
        <f t="shared" si="569"/>
        <v>0</v>
      </c>
      <c r="CS916">
        <f t="shared" si="570"/>
        <v>0</v>
      </c>
      <c r="CT916">
        <f t="shared" si="571"/>
        <v>0</v>
      </c>
      <c r="CU916">
        <f t="shared" si="572"/>
        <v>0</v>
      </c>
      <c r="CV916">
        <f t="shared" si="573"/>
        <v>0</v>
      </c>
      <c r="CW916">
        <f t="shared" si="574"/>
        <v>0</v>
      </c>
      <c r="CX916">
        <f t="shared" si="575"/>
        <v>0</v>
      </c>
      <c r="CY916">
        <f t="shared" si="576"/>
        <v>0</v>
      </c>
      <c r="CZ916">
        <f t="shared" si="577"/>
        <v>0</v>
      </c>
      <c r="DC916" t="s">
        <v>3</v>
      </c>
      <c r="DD916" t="s">
        <v>3</v>
      </c>
      <c r="DE916" t="s">
        <v>3</v>
      </c>
      <c r="DF916" t="s">
        <v>3</v>
      </c>
      <c r="DG916" t="s">
        <v>3</v>
      </c>
      <c r="DH916" t="s">
        <v>3</v>
      </c>
      <c r="DI916" t="s">
        <v>3</v>
      </c>
      <c r="DJ916" t="s">
        <v>3</v>
      </c>
      <c r="DK916" t="s">
        <v>3</v>
      </c>
      <c r="DL916" t="s">
        <v>3</v>
      </c>
      <c r="DM916" t="s">
        <v>3</v>
      </c>
      <c r="DN916">
        <v>0</v>
      </c>
      <c r="DO916">
        <v>0</v>
      </c>
      <c r="DP916">
        <v>1</v>
      </c>
      <c r="DQ916">
        <v>1</v>
      </c>
      <c r="DU916">
        <v>1010</v>
      </c>
      <c r="DV916" t="s">
        <v>160</v>
      </c>
      <c r="DW916" t="s">
        <v>160</v>
      </c>
      <c r="DX916">
        <v>1</v>
      </c>
      <c r="DZ916" t="s">
        <v>3</v>
      </c>
      <c r="EA916" t="s">
        <v>3</v>
      </c>
      <c r="EB916" t="s">
        <v>3</v>
      </c>
      <c r="EC916" t="s">
        <v>3</v>
      </c>
      <c r="EE916">
        <v>53550982</v>
      </c>
      <c r="EF916">
        <v>8</v>
      </c>
      <c r="EG916" t="s">
        <v>931</v>
      </c>
      <c r="EH916">
        <v>0</v>
      </c>
      <c r="EI916" t="s">
        <v>3</v>
      </c>
      <c r="EJ916">
        <v>1</v>
      </c>
      <c r="EK916">
        <v>1100</v>
      </c>
      <c r="EL916" t="s">
        <v>932</v>
      </c>
      <c r="EM916" t="s">
        <v>933</v>
      </c>
      <c r="EO916" t="s">
        <v>3</v>
      </c>
      <c r="EQ916">
        <v>132096</v>
      </c>
      <c r="ER916">
        <v>1528.97</v>
      </c>
      <c r="ES916">
        <v>9693.68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FQ916">
        <v>0</v>
      </c>
      <c r="FR916">
        <f>ROUND(IF(AND(BH916=3,BI916=3),P916,0),0)</f>
        <v>0</v>
      </c>
      <c r="FS916">
        <v>0</v>
      </c>
      <c r="FX916">
        <v>0</v>
      </c>
      <c r="FY916">
        <v>0</v>
      </c>
      <c r="GA916" t="s">
        <v>3</v>
      </c>
      <c r="GD916">
        <v>1</v>
      </c>
      <c r="GF916">
        <v>-305733206</v>
      </c>
      <c r="GG916">
        <v>2</v>
      </c>
      <c r="GH916">
        <v>3</v>
      </c>
      <c r="GI916">
        <v>5</v>
      </c>
      <c r="GJ916">
        <v>0</v>
      </c>
      <c r="GK916">
        <v>0</v>
      </c>
      <c r="GL916">
        <f>ROUND(IF(AND(BH916=3,BI916=3,FS916&lt;&gt;0),P916,0),0)</f>
        <v>0</v>
      </c>
      <c r="GM916">
        <f>ROUND(O916+X916+Y916,0)+GX916</f>
        <v>0</v>
      </c>
      <c r="GN916">
        <f>IF(OR(BI916=0,BI916=1),ROUND(O916+X916+Y916,0),0)</f>
        <v>0</v>
      </c>
      <c r="GO916">
        <f>IF(BI916=2,ROUND(O916+X916+Y916,0),0)</f>
        <v>0</v>
      </c>
      <c r="GP916">
        <f>IF(BI916=4,ROUND(O916+X916+Y916,0)+GX916,0)</f>
        <v>0</v>
      </c>
      <c r="GR916">
        <v>1</v>
      </c>
      <c r="GS916">
        <v>1</v>
      </c>
      <c r="GT916">
        <v>0</v>
      </c>
      <c r="GU916" t="s">
        <v>3</v>
      </c>
      <c r="GV916">
        <f t="shared" si="578"/>
        <v>0</v>
      </c>
      <c r="GW916">
        <v>1</v>
      </c>
      <c r="GX916">
        <f>ROUND(HC916*I916,0)</f>
        <v>0</v>
      </c>
      <c r="HA916">
        <v>0</v>
      </c>
      <c r="HB916">
        <v>0</v>
      </c>
      <c r="HC916">
        <f t="shared" si="579"/>
        <v>0</v>
      </c>
      <c r="HE916" t="s">
        <v>3</v>
      </c>
      <c r="HF916" t="s">
        <v>3</v>
      </c>
      <c r="HM916" t="s">
        <v>3</v>
      </c>
      <c r="HN916" t="s">
        <v>3</v>
      </c>
      <c r="HO916" t="s">
        <v>3</v>
      </c>
      <c r="HP916" t="s">
        <v>3</v>
      </c>
      <c r="HQ916" t="s">
        <v>3</v>
      </c>
      <c r="IK916">
        <v>0</v>
      </c>
    </row>
    <row r="917" spans="1:255" x14ac:dyDescent="0.2">
      <c r="A917" s="2">
        <v>17</v>
      </c>
      <c r="B917" s="2">
        <v>1</v>
      </c>
      <c r="C917" s="2">
        <f>ROW(SmtRes!A1480)</f>
        <v>1480</v>
      </c>
      <c r="D917" s="2">
        <f>ROW(EtalonRes!A1347)</f>
        <v>1347</v>
      </c>
      <c r="E917" s="2" t="s">
        <v>934</v>
      </c>
      <c r="F917" s="2" t="s">
        <v>935</v>
      </c>
      <c r="G917" s="2" t="s">
        <v>936</v>
      </c>
      <c r="H917" s="2" t="s">
        <v>894</v>
      </c>
      <c r="I917" s="2">
        <f>ROUND(20/100,7)</f>
        <v>0.2</v>
      </c>
      <c r="J917" s="2">
        <v>0</v>
      </c>
      <c r="K917" s="2">
        <f>ROUND(20/100,7)</f>
        <v>0.2</v>
      </c>
      <c r="L917" s="2"/>
      <c r="M917" s="2"/>
      <c r="N917" s="2"/>
      <c r="O917" s="2">
        <f>ROUND(CP917,2)</f>
        <v>69.91</v>
      </c>
      <c r="P917" s="2">
        <f>ROUND(CQ917*I917,2)</f>
        <v>7.19</v>
      </c>
      <c r="Q917" s="2">
        <f>ROUND(CR917*I917,2)</f>
        <v>1.39</v>
      </c>
      <c r="R917" s="2">
        <f>ROUND(CS917*I917,2)</f>
        <v>0.1</v>
      </c>
      <c r="S917" s="2">
        <f>ROUND(CT917*I917,2)</f>
        <v>61.33</v>
      </c>
      <c r="T917" s="2">
        <f>ROUND(CU917*I917,2)</f>
        <v>0</v>
      </c>
      <c r="U917" s="2">
        <f t="shared" si="561"/>
        <v>6.1824000000000003</v>
      </c>
      <c r="V917" s="2">
        <f t="shared" si="562"/>
        <v>7.1999999999999998E-3</v>
      </c>
      <c r="W917" s="2">
        <f>ROUND(CX917*I917,2)</f>
        <v>0</v>
      </c>
      <c r="X917" s="2">
        <f>ROUND(CY917,2)</f>
        <v>59.59</v>
      </c>
      <c r="Y917" s="2">
        <f>ROUND(CZ917,2)</f>
        <v>31.33</v>
      </c>
      <c r="Z917" s="2"/>
      <c r="AA917" s="2">
        <v>53551706</v>
      </c>
      <c r="AB917" s="2">
        <f t="shared" si="563"/>
        <v>349.55</v>
      </c>
      <c r="AC917" s="2">
        <f t="shared" si="564"/>
        <v>35.97</v>
      </c>
      <c r="AD917" s="2">
        <f>ROUND(((((ET917*ROUND(1.2,7)))-((EU917*ROUND(1.2,7))))+AE917),2)</f>
        <v>6.93</v>
      </c>
      <c r="AE917" s="2">
        <f>ROUND(((EU917*ROUND(1.2,7))),2)</f>
        <v>0.49</v>
      </c>
      <c r="AF917" s="2">
        <f>ROUND(((EV917*ROUND(1.2,7))),2)</f>
        <v>306.64999999999998</v>
      </c>
      <c r="AG917" s="2">
        <f t="shared" si="565"/>
        <v>0</v>
      </c>
      <c r="AH917" s="2">
        <f>((EW917*ROUND(1.2,7)))</f>
        <v>30.911999999999999</v>
      </c>
      <c r="AI917" s="2">
        <f>((EX917*ROUND(1.2,7)))</f>
        <v>3.5999999999999997E-2</v>
      </c>
      <c r="AJ917" s="2">
        <f t="shared" si="566"/>
        <v>0</v>
      </c>
      <c r="AK917" s="2">
        <v>297.29000000000002</v>
      </c>
      <c r="AL917" s="2">
        <v>35.97</v>
      </c>
      <c r="AM917" s="2">
        <v>5.78</v>
      </c>
      <c r="AN917" s="2">
        <v>0.41</v>
      </c>
      <c r="AO917" s="2">
        <v>255.54</v>
      </c>
      <c r="AP917" s="2">
        <v>0</v>
      </c>
      <c r="AQ917" s="2">
        <v>25.76</v>
      </c>
      <c r="AR917" s="2">
        <v>0.03</v>
      </c>
      <c r="AS917" s="2">
        <v>0</v>
      </c>
      <c r="AT917" s="2">
        <v>97</v>
      </c>
      <c r="AU917" s="2">
        <v>51</v>
      </c>
      <c r="AV917" s="2">
        <v>1</v>
      </c>
      <c r="AW917" s="2">
        <v>1</v>
      </c>
      <c r="AX917" s="2"/>
      <c r="AY917" s="2"/>
      <c r="AZ917" s="2">
        <v>1</v>
      </c>
      <c r="BA917" s="2">
        <v>1</v>
      </c>
      <c r="BB917" s="2">
        <v>1</v>
      </c>
      <c r="BC917" s="2">
        <v>1</v>
      </c>
      <c r="BD917" s="2" t="s">
        <v>3</v>
      </c>
      <c r="BE917" s="2" t="s">
        <v>3</v>
      </c>
      <c r="BF917" s="2" t="s">
        <v>3</v>
      </c>
      <c r="BG917" s="2" t="s">
        <v>3</v>
      </c>
      <c r="BH917" s="2">
        <v>0</v>
      </c>
      <c r="BI917" s="2">
        <v>2</v>
      </c>
      <c r="BJ917" s="2" t="s">
        <v>937</v>
      </c>
      <c r="BK917" s="2"/>
      <c r="BL917" s="2"/>
      <c r="BM917" s="2">
        <v>108001</v>
      </c>
      <c r="BN917" s="2">
        <v>0</v>
      </c>
      <c r="BO917" s="2" t="s">
        <v>3</v>
      </c>
      <c r="BP917" s="2">
        <v>0</v>
      </c>
      <c r="BQ917" s="2">
        <v>3</v>
      </c>
      <c r="BR917" s="2">
        <v>0</v>
      </c>
      <c r="BS917" s="2">
        <v>1</v>
      </c>
      <c r="BT917" s="2">
        <v>1</v>
      </c>
      <c r="BU917" s="2">
        <v>1</v>
      </c>
      <c r="BV917" s="2">
        <v>1</v>
      </c>
      <c r="BW917" s="2">
        <v>1</v>
      </c>
      <c r="BX917" s="2">
        <v>1</v>
      </c>
      <c r="BY917" s="2" t="s">
        <v>3</v>
      </c>
      <c r="BZ917" s="2">
        <v>97</v>
      </c>
      <c r="CA917" s="2">
        <v>51</v>
      </c>
      <c r="CB917" s="2" t="s">
        <v>3</v>
      </c>
      <c r="CC917" s="2"/>
      <c r="CD917" s="2"/>
      <c r="CE917" s="2">
        <v>0</v>
      </c>
      <c r="CF917" s="2">
        <v>0</v>
      </c>
      <c r="CG917" s="2">
        <v>0</v>
      </c>
      <c r="CH917" s="2"/>
      <c r="CI917" s="2"/>
      <c r="CJ917" s="2"/>
      <c r="CK917" s="2"/>
      <c r="CL917" s="2"/>
      <c r="CM917" s="2">
        <v>0</v>
      </c>
      <c r="CN917" s="2" t="s">
        <v>915</v>
      </c>
      <c r="CO917" s="2">
        <v>0</v>
      </c>
      <c r="CP917" s="2">
        <f t="shared" si="567"/>
        <v>69.91</v>
      </c>
      <c r="CQ917" s="2">
        <f>AC917*BC917</f>
        <v>35.97</v>
      </c>
      <c r="CR917" s="2">
        <f t="shared" si="569"/>
        <v>6.93</v>
      </c>
      <c r="CS917" s="2">
        <f t="shared" si="570"/>
        <v>0.49</v>
      </c>
      <c r="CT917" s="2">
        <f t="shared" si="571"/>
        <v>306.64999999999998</v>
      </c>
      <c r="CU917" s="2">
        <f t="shared" si="572"/>
        <v>0</v>
      </c>
      <c r="CV917" s="2">
        <f t="shared" si="573"/>
        <v>30.911999999999999</v>
      </c>
      <c r="CW917" s="2">
        <f t="shared" si="574"/>
        <v>3.5999999999999997E-2</v>
      </c>
      <c r="CX917" s="2">
        <f t="shared" si="575"/>
        <v>0</v>
      </c>
      <c r="CY917" s="2">
        <f t="shared" si="576"/>
        <v>59.5871</v>
      </c>
      <c r="CZ917" s="2">
        <f t="shared" si="577"/>
        <v>31.3293</v>
      </c>
      <c r="DA917" s="2"/>
      <c r="DB917" s="2"/>
      <c r="DC917" s="2" t="s">
        <v>3</v>
      </c>
      <c r="DD917" s="2" t="s">
        <v>3</v>
      </c>
      <c r="DE917" s="2" t="s">
        <v>916</v>
      </c>
      <c r="DF917" s="2" t="s">
        <v>916</v>
      </c>
      <c r="DG917" s="2" t="s">
        <v>916</v>
      </c>
      <c r="DH917" s="2" t="s">
        <v>3</v>
      </c>
      <c r="DI917" s="2" t="s">
        <v>916</v>
      </c>
      <c r="DJ917" s="2" t="s">
        <v>916</v>
      </c>
      <c r="DK917" s="2" t="s">
        <v>3</v>
      </c>
      <c r="DL917" s="2" t="s">
        <v>3</v>
      </c>
      <c r="DM917" s="2" t="s">
        <v>3</v>
      </c>
      <c r="DN917" s="2">
        <v>0</v>
      </c>
      <c r="DO917" s="2">
        <v>0</v>
      </c>
      <c r="DP917" s="2">
        <v>1</v>
      </c>
      <c r="DQ917" s="2">
        <v>1</v>
      </c>
      <c r="DR917" s="2"/>
      <c r="DS917" s="2"/>
      <c r="DT917" s="2"/>
      <c r="DU917" s="2">
        <v>1010</v>
      </c>
      <c r="DV917" s="2" t="s">
        <v>894</v>
      </c>
      <c r="DW917" s="2" t="s">
        <v>894</v>
      </c>
      <c r="DX917" s="2">
        <v>100</v>
      </c>
      <c r="DY917" s="2"/>
      <c r="DZ917" s="2" t="s">
        <v>3</v>
      </c>
      <c r="EA917" s="2" t="s">
        <v>3</v>
      </c>
      <c r="EB917" s="2" t="s">
        <v>3</v>
      </c>
      <c r="EC917" s="2" t="s">
        <v>3</v>
      </c>
      <c r="ED917" s="2"/>
      <c r="EE917" s="2">
        <v>53551264</v>
      </c>
      <c r="EF917" s="2">
        <v>3</v>
      </c>
      <c r="EG917" s="2" t="s">
        <v>917</v>
      </c>
      <c r="EH917" s="2">
        <v>0</v>
      </c>
      <c r="EI917" s="2" t="s">
        <v>3</v>
      </c>
      <c r="EJ917" s="2">
        <v>2</v>
      </c>
      <c r="EK917" s="2">
        <v>108001</v>
      </c>
      <c r="EL917" s="2" t="s">
        <v>918</v>
      </c>
      <c r="EM917" s="2" t="s">
        <v>919</v>
      </c>
      <c r="EN917" s="2"/>
      <c r="EO917" s="2" t="s">
        <v>920</v>
      </c>
      <c r="EP917" s="2"/>
      <c r="EQ917" s="2">
        <v>131072</v>
      </c>
      <c r="ER917" s="2">
        <v>297.29000000000002</v>
      </c>
      <c r="ES917" s="2">
        <v>35.97</v>
      </c>
      <c r="ET917" s="2">
        <v>5.78</v>
      </c>
      <c r="EU917" s="2">
        <v>0.41</v>
      </c>
      <c r="EV917" s="2">
        <v>255.54</v>
      </c>
      <c r="EW917" s="2">
        <v>25.76</v>
      </c>
      <c r="EX917" s="2">
        <v>0.03</v>
      </c>
      <c r="EY917" s="2">
        <v>0</v>
      </c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>
        <v>0</v>
      </c>
      <c r="FR917" s="2">
        <f>ROUND(IF(AND(BH917=3,BI917=3),P917,0),2)</f>
        <v>0</v>
      </c>
      <c r="FS917" s="2">
        <v>0</v>
      </c>
      <c r="FT917" s="2"/>
      <c r="FU917" s="2"/>
      <c r="FV917" s="2"/>
      <c r="FW917" s="2"/>
      <c r="FX917" s="2">
        <v>97</v>
      </c>
      <c r="FY917" s="2">
        <v>51</v>
      </c>
      <c r="FZ917" s="2"/>
      <c r="GA917" s="2" t="s">
        <v>3</v>
      </c>
      <c r="GB917" s="2"/>
      <c r="GC917" s="2"/>
      <c r="GD917" s="2">
        <v>1</v>
      </c>
      <c r="GE917" s="2"/>
      <c r="GF917" s="2">
        <v>-1123257417</v>
      </c>
      <c r="GG917" s="2">
        <v>2</v>
      </c>
      <c r="GH917" s="2">
        <v>1</v>
      </c>
      <c r="GI917" s="2">
        <v>-2</v>
      </c>
      <c r="GJ917" s="2">
        <v>0</v>
      </c>
      <c r="GK917" s="2">
        <v>0</v>
      </c>
      <c r="GL917" s="2">
        <f>ROUND(IF(AND(BH917=3,BI917=3,FS917&lt;&gt;0),P917,0),2)</f>
        <v>0</v>
      </c>
      <c r="GM917" s="2">
        <f>ROUND(O917+X917+Y917,2)+GX917</f>
        <v>160.83000000000001</v>
      </c>
      <c r="GN917" s="2">
        <f>IF(OR(BI917=0,BI917=1),ROUND(O917+X917+Y917,2),0)</f>
        <v>0</v>
      </c>
      <c r="GO917" s="2">
        <f>IF(BI917=2,ROUND(O917+X917+Y917,2),0)</f>
        <v>160.83000000000001</v>
      </c>
      <c r="GP917" s="2">
        <f>IF(BI917=4,ROUND(O917+X917+Y917,2)+GX917,0)</f>
        <v>0</v>
      </c>
      <c r="GQ917" s="2"/>
      <c r="GR917" s="2">
        <v>0</v>
      </c>
      <c r="GS917" s="2">
        <v>0</v>
      </c>
      <c r="GT917" s="2">
        <v>0</v>
      </c>
      <c r="GU917" s="2" t="s">
        <v>3</v>
      </c>
      <c r="GV917" s="2">
        <f t="shared" si="578"/>
        <v>0</v>
      </c>
      <c r="GW917" s="2">
        <v>1</v>
      </c>
      <c r="GX917" s="2">
        <f>ROUND(HC917*I917,2)</f>
        <v>0</v>
      </c>
      <c r="GY917" s="2"/>
      <c r="GZ917" s="2"/>
      <c r="HA917" s="2">
        <v>0</v>
      </c>
      <c r="HB917" s="2">
        <v>0</v>
      </c>
      <c r="HC917" s="2">
        <f t="shared" si="579"/>
        <v>0</v>
      </c>
      <c r="HD917" s="2"/>
      <c r="HE917" s="2" t="s">
        <v>3</v>
      </c>
      <c r="HF917" s="2" t="s">
        <v>3</v>
      </c>
      <c r="HG917" s="2"/>
      <c r="HH917" s="2"/>
      <c r="HI917" s="2"/>
      <c r="HJ917" s="2"/>
      <c r="HK917" s="2"/>
      <c r="HL917" s="2"/>
      <c r="HM917" s="2" t="s">
        <v>3</v>
      </c>
      <c r="HN917" s="2" t="s">
        <v>921</v>
      </c>
      <c r="HO917" s="2" t="s">
        <v>922</v>
      </c>
      <c r="HP917" s="2" t="s">
        <v>918</v>
      </c>
      <c r="HQ917" s="2" t="s">
        <v>918</v>
      </c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>
        <v>0</v>
      </c>
      <c r="IL917" s="2"/>
      <c r="IM917" s="2"/>
      <c r="IN917" s="2"/>
      <c r="IO917" s="2"/>
      <c r="IP917" s="2"/>
      <c r="IQ917" s="2"/>
      <c r="IR917" s="2"/>
      <c r="IS917" s="2"/>
      <c r="IT917" s="2"/>
      <c r="IU917" s="2"/>
    </row>
    <row r="918" spans="1:255" x14ac:dyDescent="0.2">
      <c r="A918">
        <v>17</v>
      </c>
      <c r="B918">
        <v>1</v>
      </c>
      <c r="C918">
        <f>ROW(SmtRes!A1490)</f>
        <v>1490</v>
      </c>
      <c r="D918">
        <f>ROW(EtalonRes!A1354)</f>
        <v>1354</v>
      </c>
      <c r="E918" t="s">
        <v>934</v>
      </c>
      <c r="F918" t="s">
        <v>935</v>
      </c>
      <c r="G918" t="s">
        <v>936</v>
      </c>
      <c r="H918" t="s">
        <v>894</v>
      </c>
      <c r="I918">
        <f>ROUND(20/100,7)</f>
        <v>0.2</v>
      </c>
      <c r="J918">
        <v>0</v>
      </c>
      <c r="K918">
        <f>ROUND(20/100,7)</f>
        <v>0.2</v>
      </c>
      <c r="O918">
        <f>ROUND(CP918,0)</f>
        <v>2230</v>
      </c>
      <c r="P918">
        <f>ROUND(CQ918*I918,0)</f>
        <v>53</v>
      </c>
      <c r="Q918">
        <f>ROUND(CR918*I918,0)</f>
        <v>16</v>
      </c>
      <c r="R918">
        <f>ROUND(CS918*I918,0)</f>
        <v>3</v>
      </c>
      <c r="S918">
        <f>ROUND(CT918*I918,0)</f>
        <v>2161</v>
      </c>
      <c r="T918">
        <f>ROUND(CU918*I918,0)</f>
        <v>0</v>
      </c>
      <c r="U918">
        <f t="shared" si="561"/>
        <v>6.1824000000000003</v>
      </c>
      <c r="V918">
        <f t="shared" si="562"/>
        <v>7.1999999999999998E-3</v>
      </c>
      <c r="W918">
        <f>ROUND(CX918*I918,0)</f>
        <v>0</v>
      </c>
      <c r="X918">
        <f>ROUND(CY918,0)</f>
        <v>2099</v>
      </c>
      <c r="Y918">
        <f>ROUND(CZ918,0)</f>
        <v>1104</v>
      </c>
      <c r="AA918">
        <v>53551707</v>
      </c>
      <c r="AB918">
        <f t="shared" si="563"/>
        <v>349.55</v>
      </c>
      <c r="AC918">
        <f t="shared" si="564"/>
        <v>35.97</v>
      </c>
      <c r="AD918">
        <f>ROUND(((((ET918*ROUND(1.2,7)))-((EU918*ROUND(1.2,7))))+AE918),2)</f>
        <v>6.93</v>
      </c>
      <c r="AE918">
        <f>ROUND(((EU918*ROUND(1.2,7))),2)</f>
        <v>0.49</v>
      </c>
      <c r="AF918">
        <f>ROUND(((EV918*ROUND(1.2,7))),2)</f>
        <v>306.64999999999998</v>
      </c>
      <c r="AG918">
        <f t="shared" si="565"/>
        <v>0</v>
      </c>
      <c r="AH918">
        <f>((EW918*ROUND(1.2,7)))</f>
        <v>30.911999999999999</v>
      </c>
      <c r="AI918">
        <f>((EX918*ROUND(1.2,7)))</f>
        <v>3.5999999999999997E-2</v>
      </c>
      <c r="AJ918">
        <f t="shared" si="566"/>
        <v>0</v>
      </c>
      <c r="AK918">
        <v>297.29000000000002</v>
      </c>
      <c r="AL918">
        <v>35.97</v>
      </c>
      <c r="AM918">
        <v>5.78</v>
      </c>
      <c r="AN918">
        <v>0.41</v>
      </c>
      <c r="AO918">
        <v>255.54</v>
      </c>
      <c r="AP918">
        <v>0</v>
      </c>
      <c r="AQ918">
        <v>25.76</v>
      </c>
      <c r="AR918">
        <v>0.03</v>
      </c>
      <c r="AS918">
        <v>0</v>
      </c>
      <c r="AT918">
        <v>97</v>
      </c>
      <c r="AU918">
        <v>51</v>
      </c>
      <c r="AV918">
        <v>1</v>
      </c>
      <c r="AW918">
        <v>1</v>
      </c>
      <c r="AZ918">
        <v>1</v>
      </c>
      <c r="BA918">
        <v>35.24</v>
      </c>
      <c r="BB918">
        <v>11.44</v>
      </c>
      <c r="BC918">
        <v>7.43</v>
      </c>
      <c r="BD918" t="s">
        <v>3</v>
      </c>
      <c r="BE918" t="s">
        <v>3</v>
      </c>
      <c r="BF918" t="s">
        <v>3</v>
      </c>
      <c r="BG918" t="s">
        <v>3</v>
      </c>
      <c r="BH918">
        <v>0</v>
      </c>
      <c r="BI918">
        <v>2</v>
      </c>
      <c r="BJ918" t="s">
        <v>937</v>
      </c>
      <c r="BM918">
        <v>108001</v>
      </c>
      <c r="BN918">
        <v>0</v>
      </c>
      <c r="BO918" t="s">
        <v>935</v>
      </c>
      <c r="BP918">
        <v>1</v>
      </c>
      <c r="BQ918">
        <v>3</v>
      </c>
      <c r="BR918">
        <v>0</v>
      </c>
      <c r="BS918">
        <v>35.24</v>
      </c>
      <c r="BT918">
        <v>1</v>
      </c>
      <c r="BU918">
        <v>1</v>
      </c>
      <c r="BV918">
        <v>1</v>
      </c>
      <c r="BW918">
        <v>1</v>
      </c>
      <c r="BX918">
        <v>1</v>
      </c>
      <c r="BY918" t="s">
        <v>3</v>
      </c>
      <c r="BZ918">
        <v>97</v>
      </c>
      <c r="CA918">
        <v>51</v>
      </c>
      <c r="CB918" t="s">
        <v>3</v>
      </c>
      <c r="CE918">
        <v>0</v>
      </c>
      <c r="CF918">
        <v>0</v>
      </c>
      <c r="CG918">
        <v>0</v>
      </c>
      <c r="CM918">
        <v>0</v>
      </c>
      <c r="CN918" t="s">
        <v>915</v>
      </c>
      <c r="CO918">
        <v>0</v>
      </c>
      <c r="CP918">
        <f t="shared" si="567"/>
        <v>2230</v>
      </c>
      <c r="CQ918">
        <f>AC918*BC918</f>
        <v>267.25709999999998</v>
      </c>
      <c r="CR918">
        <f t="shared" si="569"/>
        <v>79.279199999999989</v>
      </c>
      <c r="CS918">
        <f t="shared" si="570"/>
        <v>17.267600000000002</v>
      </c>
      <c r="CT918">
        <f t="shared" si="571"/>
        <v>10806.346</v>
      </c>
      <c r="CU918">
        <f t="shared" si="572"/>
        <v>0</v>
      </c>
      <c r="CV918">
        <f t="shared" si="573"/>
        <v>30.911999999999999</v>
      </c>
      <c r="CW918">
        <f t="shared" si="574"/>
        <v>3.5999999999999997E-2</v>
      </c>
      <c r="CX918">
        <f t="shared" si="575"/>
        <v>0</v>
      </c>
      <c r="CY918">
        <f t="shared" si="576"/>
        <v>2099.08</v>
      </c>
      <c r="CZ918">
        <f t="shared" si="577"/>
        <v>1103.6400000000001</v>
      </c>
      <c r="DC918" t="s">
        <v>3</v>
      </c>
      <c r="DD918" t="s">
        <v>3</v>
      </c>
      <c r="DE918" t="s">
        <v>916</v>
      </c>
      <c r="DF918" t="s">
        <v>916</v>
      </c>
      <c r="DG918" t="s">
        <v>916</v>
      </c>
      <c r="DH918" t="s">
        <v>3</v>
      </c>
      <c r="DI918" t="s">
        <v>916</v>
      </c>
      <c r="DJ918" t="s">
        <v>916</v>
      </c>
      <c r="DK918" t="s">
        <v>3</v>
      </c>
      <c r="DL918" t="s">
        <v>3</v>
      </c>
      <c r="DM918" t="s">
        <v>3</v>
      </c>
      <c r="DN918">
        <v>0</v>
      </c>
      <c r="DO918">
        <v>0</v>
      </c>
      <c r="DP918">
        <v>1</v>
      </c>
      <c r="DQ918">
        <v>1</v>
      </c>
      <c r="DU918">
        <v>1010</v>
      </c>
      <c r="DV918" t="s">
        <v>894</v>
      </c>
      <c r="DW918" t="s">
        <v>894</v>
      </c>
      <c r="DX918">
        <v>100</v>
      </c>
      <c r="DZ918" t="s">
        <v>3</v>
      </c>
      <c r="EA918" t="s">
        <v>3</v>
      </c>
      <c r="EB918" t="s">
        <v>3</v>
      </c>
      <c r="EC918" t="s">
        <v>3</v>
      </c>
      <c r="EE918">
        <v>53551264</v>
      </c>
      <c r="EF918">
        <v>3</v>
      </c>
      <c r="EG918" t="s">
        <v>917</v>
      </c>
      <c r="EH918">
        <v>0</v>
      </c>
      <c r="EI918" t="s">
        <v>3</v>
      </c>
      <c r="EJ918">
        <v>2</v>
      </c>
      <c r="EK918">
        <v>108001</v>
      </c>
      <c r="EL918" t="s">
        <v>918</v>
      </c>
      <c r="EM918" t="s">
        <v>919</v>
      </c>
      <c r="EO918" t="s">
        <v>920</v>
      </c>
      <c r="EQ918">
        <v>131072</v>
      </c>
      <c r="ER918">
        <v>297.29000000000002</v>
      </c>
      <c r="ES918">
        <v>35.97</v>
      </c>
      <c r="ET918">
        <v>5.78</v>
      </c>
      <c r="EU918">
        <v>0.41</v>
      </c>
      <c r="EV918">
        <v>255.54</v>
      </c>
      <c r="EW918">
        <v>25.76</v>
      </c>
      <c r="EX918">
        <v>0.03</v>
      </c>
      <c r="EY918">
        <v>0</v>
      </c>
      <c r="FQ918">
        <v>0</v>
      </c>
      <c r="FR918">
        <f>ROUND(IF(AND(BH918=3,BI918=3),P918,0),0)</f>
        <v>0</v>
      </c>
      <c r="FS918">
        <v>0</v>
      </c>
      <c r="FX918">
        <v>97</v>
      </c>
      <c r="FY918">
        <v>51</v>
      </c>
      <c r="GA918" t="s">
        <v>3</v>
      </c>
      <c r="GD918">
        <v>1</v>
      </c>
      <c r="GF918">
        <v>-1123257417</v>
      </c>
      <c r="GG918">
        <v>2</v>
      </c>
      <c r="GH918">
        <v>1</v>
      </c>
      <c r="GI918">
        <v>2</v>
      </c>
      <c r="GJ918">
        <v>0</v>
      </c>
      <c r="GK918">
        <v>0</v>
      </c>
      <c r="GL918">
        <f>ROUND(IF(AND(BH918=3,BI918=3,FS918&lt;&gt;0),P918,0),0)</f>
        <v>0</v>
      </c>
      <c r="GM918">
        <f>ROUND(O918+X918+Y918,0)+GX918</f>
        <v>5433</v>
      </c>
      <c r="GN918">
        <f>IF(OR(BI918=0,BI918=1),ROUND(O918+X918+Y918,0),0)</f>
        <v>0</v>
      </c>
      <c r="GO918">
        <f>IF(BI918=2,ROUND(O918+X918+Y918,0),0)</f>
        <v>5433</v>
      </c>
      <c r="GP918">
        <f>IF(BI918=4,ROUND(O918+X918+Y918,0)+GX918,0)</f>
        <v>0</v>
      </c>
      <c r="GR918">
        <v>0</v>
      </c>
      <c r="GS918">
        <v>0</v>
      </c>
      <c r="GT918">
        <v>0</v>
      </c>
      <c r="GU918" t="s">
        <v>3</v>
      </c>
      <c r="GV918">
        <f t="shared" si="578"/>
        <v>0</v>
      </c>
      <c r="GW918">
        <v>1</v>
      </c>
      <c r="GX918">
        <f>ROUND(HC918*I918,0)</f>
        <v>0</v>
      </c>
      <c r="HA918">
        <v>0</v>
      </c>
      <c r="HB918">
        <v>0</v>
      </c>
      <c r="HC918">
        <f t="shared" si="579"/>
        <v>0</v>
      </c>
      <c r="HE918" t="s">
        <v>3</v>
      </c>
      <c r="HF918" t="s">
        <v>3</v>
      </c>
      <c r="HM918" t="s">
        <v>3</v>
      </c>
      <c r="HN918" t="s">
        <v>921</v>
      </c>
      <c r="HO918" t="s">
        <v>922</v>
      </c>
      <c r="HP918" t="s">
        <v>918</v>
      </c>
      <c r="HQ918" t="s">
        <v>918</v>
      </c>
      <c r="IK918">
        <v>0</v>
      </c>
    </row>
    <row r="919" spans="1:255" x14ac:dyDescent="0.2">
      <c r="A919" s="2">
        <v>18</v>
      </c>
      <c r="B919" s="2">
        <v>1</v>
      </c>
      <c r="C919" s="2">
        <v>1475</v>
      </c>
      <c r="D919" s="2"/>
      <c r="E919" s="2" t="s">
        <v>938</v>
      </c>
      <c r="F919" s="2" t="s">
        <v>939</v>
      </c>
      <c r="G919" s="2" t="s">
        <v>940</v>
      </c>
      <c r="H919" s="2" t="s">
        <v>160</v>
      </c>
      <c r="I919" s="2">
        <f>I917*J919</f>
        <v>20</v>
      </c>
      <c r="J919" s="2">
        <v>100</v>
      </c>
      <c r="K919" s="2">
        <v>100</v>
      </c>
      <c r="L919" s="2"/>
      <c r="M919" s="2"/>
      <c r="N919" s="2"/>
      <c r="O919" s="2">
        <f>ROUND(CP919,2)</f>
        <v>4581</v>
      </c>
      <c r="P919" s="2">
        <f>ROUND(ROUND(CQ919*I919,0)/BC919,2)</f>
        <v>4581</v>
      </c>
      <c r="Q919" s="2">
        <f>ROUND(CR919*I919,2)</f>
        <v>0</v>
      </c>
      <c r="R919" s="2">
        <f>ROUND(CS919*I919,2)</f>
        <v>0</v>
      </c>
      <c r="S919" s="2">
        <f>ROUND(CT919*I919,2)</f>
        <v>0</v>
      </c>
      <c r="T919" s="2">
        <f>ROUND(CU919*I919,2)</f>
        <v>0</v>
      </c>
      <c r="U919" s="2">
        <f t="shared" si="561"/>
        <v>0</v>
      </c>
      <c r="V919" s="2">
        <f t="shared" si="562"/>
        <v>0</v>
      </c>
      <c r="W919" s="2">
        <f>ROUND(CX919*I919,2)</f>
        <v>0</v>
      </c>
      <c r="X919" s="2">
        <f>ROUND(CY919,2)</f>
        <v>0</v>
      </c>
      <c r="Y919" s="2">
        <f>ROUND(CZ919,2)</f>
        <v>0</v>
      </c>
      <c r="Z919" s="2"/>
      <c r="AA919" s="2">
        <v>53551706</v>
      </c>
      <c r="AB919" s="2">
        <f t="shared" si="563"/>
        <v>229.07</v>
      </c>
      <c r="AC919" s="2">
        <f t="shared" si="564"/>
        <v>229.07</v>
      </c>
      <c r="AD919" s="2">
        <f t="shared" ref="AD919:AD924" si="582">ROUND((((ET919)-(EU919))+AE919),2)</f>
        <v>0</v>
      </c>
      <c r="AE919" s="2">
        <f t="shared" ref="AE919:AF924" si="583">ROUND((EU919),2)</f>
        <v>0</v>
      </c>
      <c r="AF919" s="2">
        <f t="shared" si="583"/>
        <v>0</v>
      </c>
      <c r="AG919" s="2">
        <f t="shared" si="565"/>
        <v>0</v>
      </c>
      <c r="AH919" s="2">
        <f t="shared" ref="AH919:AI924" si="584">(EW919)</f>
        <v>0</v>
      </c>
      <c r="AI919" s="2">
        <f t="shared" si="584"/>
        <v>0</v>
      </c>
      <c r="AJ919" s="2">
        <f t="shared" si="566"/>
        <v>0</v>
      </c>
      <c r="AK919" s="2">
        <v>229.07</v>
      </c>
      <c r="AL919" s="2">
        <v>229.07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97</v>
      </c>
      <c r="AU919" s="2">
        <v>51</v>
      </c>
      <c r="AV919" s="2">
        <v>1</v>
      </c>
      <c r="AW919" s="2">
        <v>1</v>
      </c>
      <c r="AX919" s="2"/>
      <c r="AY919" s="2"/>
      <c r="AZ919" s="2">
        <v>1</v>
      </c>
      <c r="BA919" s="2">
        <v>1</v>
      </c>
      <c r="BB919" s="2">
        <v>1</v>
      </c>
      <c r="BC919" s="2">
        <v>1</v>
      </c>
      <c r="BD919" s="2" t="s">
        <v>3</v>
      </c>
      <c r="BE919" s="2" t="s">
        <v>3</v>
      </c>
      <c r="BF919" s="2" t="s">
        <v>3</v>
      </c>
      <c r="BG919" s="2" t="s">
        <v>3</v>
      </c>
      <c r="BH919" s="2">
        <v>3</v>
      </c>
      <c r="BI919" s="2">
        <v>2</v>
      </c>
      <c r="BJ919" s="2" t="s">
        <v>941</v>
      </c>
      <c r="BK919" s="2"/>
      <c r="BL919" s="2"/>
      <c r="BM919" s="2">
        <v>108001</v>
      </c>
      <c r="BN919" s="2">
        <v>0</v>
      </c>
      <c r="BO919" s="2" t="s">
        <v>3</v>
      </c>
      <c r="BP919" s="2">
        <v>0</v>
      </c>
      <c r="BQ919" s="2">
        <v>3</v>
      </c>
      <c r="BR919" s="2">
        <v>0</v>
      </c>
      <c r="BS919" s="2">
        <v>1</v>
      </c>
      <c r="BT919" s="2">
        <v>1</v>
      </c>
      <c r="BU919" s="2">
        <v>1</v>
      </c>
      <c r="BV919" s="2">
        <v>1</v>
      </c>
      <c r="BW919" s="2">
        <v>1</v>
      </c>
      <c r="BX919" s="2">
        <v>1</v>
      </c>
      <c r="BY919" s="2" t="s">
        <v>3</v>
      </c>
      <c r="BZ919" s="2">
        <v>97</v>
      </c>
      <c r="CA919" s="2">
        <v>51</v>
      </c>
      <c r="CB919" s="2" t="s">
        <v>3</v>
      </c>
      <c r="CC919" s="2"/>
      <c r="CD919" s="2"/>
      <c r="CE919" s="2">
        <v>0</v>
      </c>
      <c r="CF919" s="2">
        <v>0</v>
      </c>
      <c r="CG919" s="2">
        <v>0</v>
      </c>
      <c r="CH919" s="2"/>
      <c r="CI919" s="2"/>
      <c r="CJ919" s="2"/>
      <c r="CK919" s="2"/>
      <c r="CL919" s="2"/>
      <c r="CM919" s="2">
        <v>0</v>
      </c>
      <c r="CN919" s="2" t="s">
        <v>3</v>
      </c>
      <c r="CO919" s="2">
        <v>0</v>
      </c>
      <c r="CP919" s="2">
        <f t="shared" si="567"/>
        <v>4581</v>
      </c>
      <c r="CQ919" s="2">
        <f>AC919</f>
        <v>229.07</v>
      </c>
      <c r="CR919" s="2">
        <f t="shared" si="569"/>
        <v>0</v>
      </c>
      <c r="CS919" s="2">
        <f t="shared" si="570"/>
        <v>0</v>
      </c>
      <c r="CT919" s="2">
        <f t="shared" si="571"/>
        <v>0</v>
      </c>
      <c r="CU919" s="2">
        <f t="shared" si="572"/>
        <v>0</v>
      </c>
      <c r="CV919" s="2">
        <f t="shared" si="573"/>
        <v>0</v>
      </c>
      <c r="CW919" s="2">
        <f t="shared" si="574"/>
        <v>0</v>
      </c>
      <c r="CX919" s="2">
        <f t="shared" si="575"/>
        <v>0</v>
      </c>
      <c r="CY919" s="2">
        <f t="shared" si="576"/>
        <v>0</v>
      </c>
      <c r="CZ919" s="2">
        <f t="shared" si="577"/>
        <v>0</v>
      </c>
      <c r="DA919" s="2"/>
      <c r="DB919" s="2"/>
      <c r="DC919" s="2" t="s">
        <v>3</v>
      </c>
      <c r="DD919" s="2" t="s">
        <v>3</v>
      </c>
      <c r="DE919" s="2" t="s">
        <v>3</v>
      </c>
      <c r="DF919" s="2" t="s">
        <v>3</v>
      </c>
      <c r="DG919" s="2" t="s">
        <v>3</v>
      </c>
      <c r="DH919" s="2" t="s">
        <v>3</v>
      </c>
      <c r="DI919" s="2" t="s">
        <v>3</v>
      </c>
      <c r="DJ919" s="2" t="s">
        <v>3</v>
      </c>
      <c r="DK919" s="2" t="s">
        <v>3</v>
      </c>
      <c r="DL919" s="2" t="s">
        <v>3</v>
      </c>
      <c r="DM919" s="2" t="s">
        <v>3</v>
      </c>
      <c r="DN919" s="2">
        <v>0</v>
      </c>
      <c r="DO919" s="2">
        <v>0</v>
      </c>
      <c r="DP919" s="2">
        <v>1</v>
      </c>
      <c r="DQ919" s="2">
        <v>1</v>
      </c>
      <c r="DR919" s="2"/>
      <c r="DS919" s="2"/>
      <c r="DT919" s="2"/>
      <c r="DU919" s="2">
        <v>1010</v>
      </c>
      <c r="DV919" s="2" t="s">
        <v>160</v>
      </c>
      <c r="DW919" s="2" t="s">
        <v>160</v>
      </c>
      <c r="DX919" s="2">
        <v>1</v>
      </c>
      <c r="DY919" s="2"/>
      <c r="DZ919" s="2" t="s">
        <v>3</v>
      </c>
      <c r="EA919" s="2" t="s">
        <v>3</v>
      </c>
      <c r="EB919" s="2" t="s">
        <v>3</v>
      </c>
      <c r="EC919" s="2" t="s">
        <v>3</v>
      </c>
      <c r="ED919" s="2"/>
      <c r="EE919" s="2">
        <v>53551264</v>
      </c>
      <c r="EF919" s="2">
        <v>3</v>
      </c>
      <c r="EG919" s="2" t="s">
        <v>917</v>
      </c>
      <c r="EH919" s="2">
        <v>0</v>
      </c>
      <c r="EI919" s="2" t="s">
        <v>3</v>
      </c>
      <c r="EJ919" s="2">
        <v>2</v>
      </c>
      <c r="EK919" s="2">
        <v>108001</v>
      </c>
      <c r="EL919" s="2" t="s">
        <v>918</v>
      </c>
      <c r="EM919" s="2" t="s">
        <v>919</v>
      </c>
      <c r="EN919" s="2"/>
      <c r="EO919" s="2" t="s">
        <v>3</v>
      </c>
      <c r="EP919" s="2"/>
      <c r="EQ919" s="2">
        <v>0</v>
      </c>
      <c r="ER919" s="2">
        <v>229.07</v>
      </c>
      <c r="ES919" s="2">
        <v>229.07</v>
      </c>
      <c r="ET919" s="2">
        <v>0</v>
      </c>
      <c r="EU919" s="2">
        <v>0</v>
      </c>
      <c r="EV919" s="2">
        <v>0</v>
      </c>
      <c r="EW919" s="2">
        <v>0</v>
      </c>
      <c r="EX919" s="2">
        <v>0</v>
      </c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>
        <v>0</v>
      </c>
      <c r="FR919" s="2">
        <f>ROUND(IF(AND(BH919=3,BI919=3),P919,0),2)</f>
        <v>0</v>
      </c>
      <c r="FS919" s="2">
        <v>0</v>
      </c>
      <c r="FT919" s="2"/>
      <c r="FU919" s="2"/>
      <c r="FV919" s="2"/>
      <c r="FW919" s="2"/>
      <c r="FX919" s="2">
        <v>97</v>
      </c>
      <c r="FY919" s="2">
        <v>51</v>
      </c>
      <c r="FZ919" s="2"/>
      <c r="GA919" s="2" t="s">
        <v>3</v>
      </c>
      <c r="GB919" s="2"/>
      <c r="GC919" s="2"/>
      <c r="GD919" s="2">
        <v>1</v>
      </c>
      <c r="GE919" s="2">
        <v>229.07</v>
      </c>
      <c r="GF919" s="2">
        <v>-1676692902</v>
      </c>
      <c r="GG919" s="2">
        <v>2</v>
      </c>
      <c r="GH919" s="2">
        <v>0</v>
      </c>
      <c r="GI919" s="2">
        <v>-2</v>
      </c>
      <c r="GJ919" s="2">
        <v>0</v>
      </c>
      <c r="GK919" s="2">
        <v>0</v>
      </c>
      <c r="GL919" s="2">
        <f>ROUND(IF(AND(BH919=3,BI919=3,FS919&lt;&gt;0),P919,0),2)</f>
        <v>0</v>
      </c>
      <c r="GM919" s="2">
        <f>ROUND(O919+X919+Y919,2)+GX919</f>
        <v>4581</v>
      </c>
      <c r="GN919" s="2">
        <f>IF(OR(BI919=0,BI919=1),ROUND(O919+X919+Y919,2),0)</f>
        <v>0</v>
      </c>
      <c r="GO919" s="2">
        <f>IF(BI919=2,ROUND(O919+X919+Y919,2),0)</f>
        <v>4581</v>
      </c>
      <c r="GP919" s="2">
        <f>IF(BI919=4,ROUND(O919+X919+Y919,2)+GX919,0)</f>
        <v>0</v>
      </c>
      <c r="GQ919" s="2"/>
      <c r="GR919" s="2">
        <v>3</v>
      </c>
      <c r="GS919" s="2">
        <v>1</v>
      </c>
      <c r="GT919" s="2">
        <v>0</v>
      </c>
      <c r="GU919" s="2" t="s">
        <v>3</v>
      </c>
      <c r="GV919" s="2">
        <f t="shared" si="578"/>
        <v>0</v>
      </c>
      <c r="GW919" s="2">
        <v>1</v>
      </c>
      <c r="GX919" s="2">
        <f>ROUND(HC919*I919,2)</f>
        <v>0</v>
      </c>
      <c r="GY919" s="2"/>
      <c r="GZ919" s="2"/>
      <c r="HA919" s="2">
        <v>0</v>
      </c>
      <c r="HB919" s="2">
        <v>0</v>
      </c>
      <c r="HC919" s="2">
        <f t="shared" si="579"/>
        <v>0</v>
      </c>
      <c r="HD919" s="2"/>
      <c r="HE919" s="2" t="s">
        <v>3</v>
      </c>
      <c r="HF919" s="2" t="s">
        <v>3</v>
      </c>
      <c r="HG919" s="2">
        <f>ROUND(AC919*I919,0)</f>
        <v>4581</v>
      </c>
      <c r="HH919" s="2"/>
      <c r="HI919" s="2"/>
      <c r="HJ919" s="2"/>
      <c r="HK919" s="2"/>
      <c r="HL919" s="2"/>
      <c r="HM919" s="2" t="s">
        <v>3</v>
      </c>
      <c r="HN919" s="2" t="s">
        <v>921</v>
      </c>
      <c r="HO919" s="2" t="s">
        <v>922</v>
      </c>
      <c r="HP919" s="2" t="s">
        <v>918</v>
      </c>
      <c r="HQ919" s="2" t="s">
        <v>918</v>
      </c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>
        <v>0</v>
      </c>
      <c r="IL919" s="2"/>
      <c r="IM919" s="2"/>
      <c r="IN919" s="2"/>
      <c r="IO919" s="2"/>
      <c r="IP919" s="2"/>
      <c r="IQ919" s="2"/>
      <c r="IR919" s="2"/>
      <c r="IS919" s="2"/>
      <c r="IT919" s="2"/>
      <c r="IU919" s="2"/>
    </row>
    <row r="920" spans="1:255" x14ac:dyDescent="0.2">
      <c r="A920">
        <v>18</v>
      </c>
      <c r="B920">
        <v>1</v>
      </c>
      <c r="C920">
        <v>1485</v>
      </c>
      <c r="E920" t="s">
        <v>938</v>
      </c>
      <c r="F920" t="s">
        <v>939</v>
      </c>
      <c r="G920" t="s">
        <v>940</v>
      </c>
      <c r="H920" t="s">
        <v>160</v>
      </c>
      <c r="I920">
        <f>I918*J920</f>
        <v>20</v>
      </c>
      <c r="J920">
        <v>100</v>
      </c>
      <c r="K920">
        <v>100</v>
      </c>
      <c r="O920">
        <f>ROUND(CP920,0)</f>
        <v>4581</v>
      </c>
      <c r="P920">
        <f>ROUND(CQ920*I920,0)</f>
        <v>4581</v>
      </c>
      <c r="Q920">
        <f>ROUND(CR920*I920,0)</f>
        <v>0</v>
      </c>
      <c r="R920">
        <f>ROUND(CS920*I920,0)</f>
        <v>0</v>
      </c>
      <c r="S920">
        <f>ROUND(CT920*I920,0)</f>
        <v>0</v>
      </c>
      <c r="T920">
        <f>ROUND(CU920*I920,0)</f>
        <v>0</v>
      </c>
      <c r="U920">
        <f t="shared" si="561"/>
        <v>0</v>
      </c>
      <c r="V920">
        <f t="shared" si="562"/>
        <v>0</v>
      </c>
      <c r="W920">
        <f>ROUND(CX920*I920,0)</f>
        <v>0</v>
      </c>
      <c r="X920">
        <f>ROUND(CY920,0)</f>
        <v>0</v>
      </c>
      <c r="Y920">
        <f>ROUND(CZ920,0)</f>
        <v>0</v>
      </c>
      <c r="AA920">
        <v>53551707</v>
      </c>
      <c r="AB920">
        <f t="shared" si="563"/>
        <v>229.07</v>
      </c>
      <c r="AC920">
        <f t="shared" si="564"/>
        <v>229.07</v>
      </c>
      <c r="AD920">
        <f t="shared" si="582"/>
        <v>0</v>
      </c>
      <c r="AE920">
        <f t="shared" si="583"/>
        <v>0</v>
      </c>
      <c r="AF920">
        <f t="shared" si="583"/>
        <v>0</v>
      </c>
      <c r="AG920">
        <f t="shared" si="565"/>
        <v>0</v>
      </c>
      <c r="AH920">
        <f t="shared" si="584"/>
        <v>0</v>
      </c>
      <c r="AI920">
        <f t="shared" si="584"/>
        <v>0</v>
      </c>
      <c r="AJ920">
        <f t="shared" si="566"/>
        <v>0</v>
      </c>
      <c r="AK920">
        <v>229.07</v>
      </c>
      <c r="AL920">
        <v>229.07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97</v>
      </c>
      <c r="AU920">
        <v>51</v>
      </c>
      <c r="AV920">
        <v>1</v>
      </c>
      <c r="AW920">
        <v>1</v>
      </c>
      <c r="AZ920">
        <v>1</v>
      </c>
      <c r="BA920">
        <v>1</v>
      </c>
      <c r="BB920">
        <v>1</v>
      </c>
      <c r="BC920">
        <v>6.14</v>
      </c>
      <c r="BD920" t="s">
        <v>3</v>
      </c>
      <c r="BE920" t="s">
        <v>3</v>
      </c>
      <c r="BF920" t="s">
        <v>3</v>
      </c>
      <c r="BG920" t="s">
        <v>3</v>
      </c>
      <c r="BH920">
        <v>3</v>
      </c>
      <c r="BI920">
        <v>2</v>
      </c>
      <c r="BJ920" t="s">
        <v>941</v>
      </c>
      <c r="BM920">
        <v>108001</v>
      </c>
      <c r="BN920">
        <v>0</v>
      </c>
      <c r="BO920" t="s">
        <v>30</v>
      </c>
      <c r="BP920">
        <v>1</v>
      </c>
      <c r="BQ920">
        <v>3</v>
      </c>
      <c r="BR920">
        <v>0</v>
      </c>
      <c r="BS920">
        <v>1</v>
      </c>
      <c r="BT920">
        <v>1</v>
      </c>
      <c r="BU920">
        <v>1</v>
      </c>
      <c r="BV920">
        <v>1</v>
      </c>
      <c r="BW920">
        <v>1</v>
      </c>
      <c r="BX920">
        <v>1</v>
      </c>
      <c r="BY920" t="s">
        <v>3</v>
      </c>
      <c r="BZ920">
        <v>97</v>
      </c>
      <c r="CA920">
        <v>51</v>
      </c>
      <c r="CB920" t="s">
        <v>3</v>
      </c>
      <c r="CE920">
        <v>0</v>
      </c>
      <c r="CF920">
        <v>0</v>
      </c>
      <c r="CG920">
        <v>0</v>
      </c>
      <c r="CM920">
        <v>0</v>
      </c>
      <c r="CN920" t="s">
        <v>3</v>
      </c>
      <c r="CO920">
        <v>0</v>
      </c>
      <c r="CP920">
        <f t="shared" si="567"/>
        <v>4581</v>
      </c>
      <c r="CQ920">
        <f>AC920</f>
        <v>229.07</v>
      </c>
      <c r="CR920">
        <f t="shared" si="569"/>
        <v>0</v>
      </c>
      <c r="CS920">
        <f t="shared" si="570"/>
        <v>0</v>
      </c>
      <c r="CT920">
        <f t="shared" si="571"/>
        <v>0</v>
      </c>
      <c r="CU920">
        <f t="shared" si="572"/>
        <v>0</v>
      </c>
      <c r="CV920">
        <f t="shared" si="573"/>
        <v>0</v>
      </c>
      <c r="CW920">
        <f t="shared" si="574"/>
        <v>0</v>
      </c>
      <c r="CX920">
        <f t="shared" si="575"/>
        <v>0</v>
      </c>
      <c r="CY920">
        <f t="shared" si="576"/>
        <v>0</v>
      </c>
      <c r="CZ920">
        <f t="shared" si="577"/>
        <v>0</v>
      </c>
      <c r="DC920" t="s">
        <v>3</v>
      </c>
      <c r="DD920" t="s">
        <v>3</v>
      </c>
      <c r="DE920" t="s">
        <v>3</v>
      </c>
      <c r="DF920" t="s">
        <v>3</v>
      </c>
      <c r="DG920" t="s">
        <v>3</v>
      </c>
      <c r="DH920" t="s">
        <v>3</v>
      </c>
      <c r="DI920" t="s">
        <v>3</v>
      </c>
      <c r="DJ920" t="s">
        <v>3</v>
      </c>
      <c r="DK920" t="s">
        <v>3</v>
      </c>
      <c r="DL920" t="s">
        <v>3</v>
      </c>
      <c r="DM920" t="s">
        <v>3</v>
      </c>
      <c r="DN920">
        <v>0</v>
      </c>
      <c r="DO920">
        <v>0</v>
      </c>
      <c r="DP920">
        <v>1</v>
      </c>
      <c r="DQ920">
        <v>1</v>
      </c>
      <c r="DU920">
        <v>1010</v>
      </c>
      <c r="DV920" t="s">
        <v>160</v>
      </c>
      <c r="DW920" t="s">
        <v>160</v>
      </c>
      <c r="DX920">
        <v>1</v>
      </c>
      <c r="DZ920" t="s">
        <v>3</v>
      </c>
      <c r="EA920" t="s">
        <v>3</v>
      </c>
      <c r="EB920" t="s">
        <v>3</v>
      </c>
      <c r="EC920" t="s">
        <v>3</v>
      </c>
      <c r="EE920">
        <v>53551264</v>
      </c>
      <c r="EF920">
        <v>3</v>
      </c>
      <c r="EG920" t="s">
        <v>917</v>
      </c>
      <c r="EH920">
        <v>0</v>
      </c>
      <c r="EI920" t="s">
        <v>3</v>
      </c>
      <c r="EJ920">
        <v>2</v>
      </c>
      <c r="EK920">
        <v>108001</v>
      </c>
      <c r="EL920" t="s">
        <v>918</v>
      </c>
      <c r="EM920" t="s">
        <v>919</v>
      </c>
      <c r="EO920" t="s">
        <v>3</v>
      </c>
      <c r="EQ920">
        <v>0</v>
      </c>
      <c r="ER920">
        <v>229.07</v>
      </c>
      <c r="ES920">
        <v>229.07</v>
      </c>
      <c r="ET920">
        <v>0</v>
      </c>
      <c r="EU920">
        <v>0</v>
      </c>
      <c r="EV920">
        <v>0</v>
      </c>
      <c r="EW920">
        <v>0</v>
      </c>
      <c r="EX920">
        <v>0</v>
      </c>
      <c r="FQ920">
        <v>0</v>
      </c>
      <c r="FR920">
        <f>ROUND(IF(AND(BH920=3,BI920=3),P920,0),0)</f>
        <v>0</v>
      </c>
      <c r="FS920">
        <v>0</v>
      </c>
      <c r="FX920">
        <v>97</v>
      </c>
      <c r="FY920">
        <v>51</v>
      </c>
      <c r="GA920" t="s">
        <v>3</v>
      </c>
      <c r="GD920">
        <v>1</v>
      </c>
      <c r="GE920">
        <v>37.31</v>
      </c>
      <c r="GF920">
        <v>-1676692902</v>
      </c>
      <c r="GG920">
        <v>2</v>
      </c>
      <c r="GH920">
        <v>1</v>
      </c>
      <c r="GI920">
        <v>5</v>
      </c>
      <c r="GJ920">
        <v>0</v>
      </c>
      <c r="GK920">
        <v>0</v>
      </c>
      <c r="GL920">
        <f>ROUND(IF(AND(BH920=3,BI920=3,FS920&lt;&gt;0),P920,0),0)</f>
        <v>0</v>
      </c>
      <c r="GM920">
        <f>ROUND(O920+X920+Y920,0)+GX920</f>
        <v>4581</v>
      </c>
      <c r="GN920">
        <f>IF(OR(BI920=0,BI920=1),ROUND(O920+X920+Y920,0),0)</f>
        <v>0</v>
      </c>
      <c r="GO920">
        <f>IF(BI920=2,ROUND(O920+X920+Y920,0),0)</f>
        <v>4581</v>
      </c>
      <c r="GP920">
        <f>IF(BI920=4,ROUND(O920+X920+Y920,0)+GX920,0)</f>
        <v>0</v>
      </c>
      <c r="GR920">
        <v>3</v>
      </c>
      <c r="GS920">
        <v>1</v>
      </c>
      <c r="GT920">
        <v>0</v>
      </c>
      <c r="GU920" t="s">
        <v>3</v>
      </c>
      <c r="GV920">
        <f t="shared" si="578"/>
        <v>0</v>
      </c>
      <c r="GW920">
        <v>1</v>
      </c>
      <c r="GX920">
        <f>ROUND(HC920*I920,0)</f>
        <v>0</v>
      </c>
      <c r="HA920">
        <v>0</v>
      </c>
      <c r="HB920">
        <v>0</v>
      </c>
      <c r="HC920">
        <f t="shared" si="579"/>
        <v>0</v>
      </c>
      <c r="HE920" t="s">
        <v>3</v>
      </c>
      <c r="HF920" t="s">
        <v>3</v>
      </c>
      <c r="HG920">
        <f>ROUND(AC920*I920,0)</f>
        <v>4581</v>
      </c>
      <c r="HM920" t="s">
        <v>3</v>
      </c>
      <c r="HN920" t="s">
        <v>921</v>
      </c>
      <c r="HO920" t="s">
        <v>922</v>
      </c>
      <c r="HP920" t="s">
        <v>918</v>
      </c>
      <c r="HQ920" t="s">
        <v>918</v>
      </c>
      <c r="IK920">
        <v>0</v>
      </c>
    </row>
    <row r="921" spans="1:255" x14ac:dyDescent="0.2">
      <c r="A921" s="2">
        <v>18</v>
      </c>
      <c r="B921" s="2">
        <v>1</v>
      </c>
      <c r="C921" s="2">
        <v>1479</v>
      </c>
      <c r="D921" s="2"/>
      <c r="E921" s="2" t="s">
        <v>942</v>
      </c>
      <c r="F921" s="2" t="s">
        <v>943</v>
      </c>
      <c r="G921" s="2" t="s">
        <v>944</v>
      </c>
      <c r="H921" s="2" t="s">
        <v>894</v>
      </c>
      <c r="I921" s="2">
        <f>I917*J921</f>
        <v>0.2</v>
      </c>
      <c r="J921" s="2">
        <v>1</v>
      </c>
      <c r="K921" s="2">
        <v>1</v>
      </c>
      <c r="L921" s="2"/>
      <c r="M921" s="2"/>
      <c r="N921" s="2"/>
      <c r="O921" s="2">
        <f>ROUND(CP921,2)</f>
        <v>109.44</v>
      </c>
      <c r="P921" s="2">
        <f>ROUND(CQ921*I921,2)</f>
        <v>109.44</v>
      </c>
      <c r="Q921" s="2">
        <f>ROUND(CR921*I921,2)</f>
        <v>0</v>
      </c>
      <c r="R921" s="2">
        <f>ROUND(CS921*I921,2)</f>
        <v>0</v>
      </c>
      <c r="S921" s="2">
        <f>ROUND(CT921*I921,2)</f>
        <v>0</v>
      </c>
      <c r="T921" s="2">
        <f>ROUND(CU921*I921,2)</f>
        <v>0</v>
      </c>
      <c r="U921" s="2">
        <f t="shared" si="561"/>
        <v>0</v>
      </c>
      <c r="V921" s="2">
        <f t="shared" si="562"/>
        <v>0</v>
      </c>
      <c r="W921" s="2">
        <f>ROUND(CX921*I921,2)</f>
        <v>0.03</v>
      </c>
      <c r="X921" s="2">
        <f>ROUND(CY921,2)</f>
        <v>0</v>
      </c>
      <c r="Y921" s="2">
        <f>ROUND(CZ921,2)</f>
        <v>0</v>
      </c>
      <c r="Z921" s="2"/>
      <c r="AA921" s="2">
        <v>53551706</v>
      </c>
      <c r="AB921" s="2">
        <f t="shared" si="563"/>
        <v>547.19000000000005</v>
      </c>
      <c r="AC921" s="2">
        <f t="shared" si="564"/>
        <v>547.19000000000005</v>
      </c>
      <c r="AD921" s="2">
        <f t="shared" si="582"/>
        <v>0</v>
      </c>
      <c r="AE921" s="2">
        <f t="shared" si="583"/>
        <v>0</v>
      </c>
      <c r="AF921" s="2">
        <f t="shared" si="583"/>
        <v>0</v>
      </c>
      <c r="AG921" s="2">
        <f t="shared" si="565"/>
        <v>0</v>
      </c>
      <c r="AH921" s="2">
        <f t="shared" si="584"/>
        <v>0</v>
      </c>
      <c r="AI921" s="2">
        <f t="shared" si="584"/>
        <v>0</v>
      </c>
      <c r="AJ921" s="2">
        <f t="shared" si="566"/>
        <v>0.16</v>
      </c>
      <c r="AK921" s="2">
        <v>547.19000000000005</v>
      </c>
      <c r="AL921" s="2">
        <v>547.19000000000005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0.16</v>
      </c>
      <c r="AT921" s="2">
        <v>97</v>
      </c>
      <c r="AU921" s="2">
        <v>51</v>
      </c>
      <c r="AV921" s="2">
        <v>1</v>
      </c>
      <c r="AW921" s="2">
        <v>1</v>
      </c>
      <c r="AX921" s="2"/>
      <c r="AY921" s="2"/>
      <c r="AZ921" s="2">
        <v>1</v>
      </c>
      <c r="BA921" s="2">
        <v>1</v>
      </c>
      <c r="BB921" s="2">
        <v>1</v>
      </c>
      <c r="BC921" s="2">
        <v>1</v>
      </c>
      <c r="BD921" s="2" t="s">
        <v>3</v>
      </c>
      <c r="BE921" s="2" t="s">
        <v>3</v>
      </c>
      <c r="BF921" s="2" t="s">
        <v>3</v>
      </c>
      <c r="BG921" s="2" t="s">
        <v>3</v>
      </c>
      <c r="BH921" s="2">
        <v>3</v>
      </c>
      <c r="BI921" s="2">
        <v>2</v>
      </c>
      <c r="BJ921" s="2" t="s">
        <v>945</v>
      </c>
      <c r="BK921" s="2"/>
      <c r="BL921" s="2"/>
      <c r="BM921" s="2">
        <v>108001</v>
      </c>
      <c r="BN921" s="2">
        <v>0</v>
      </c>
      <c r="BO921" s="2" t="s">
        <v>3</v>
      </c>
      <c r="BP921" s="2">
        <v>0</v>
      </c>
      <c r="BQ921" s="2">
        <v>3</v>
      </c>
      <c r="BR921" s="2">
        <v>0</v>
      </c>
      <c r="BS921" s="2">
        <v>1</v>
      </c>
      <c r="BT921" s="2">
        <v>1</v>
      </c>
      <c r="BU921" s="2">
        <v>1</v>
      </c>
      <c r="BV921" s="2">
        <v>1</v>
      </c>
      <c r="BW921" s="2">
        <v>1</v>
      </c>
      <c r="BX921" s="2">
        <v>1</v>
      </c>
      <c r="BY921" s="2" t="s">
        <v>3</v>
      </c>
      <c r="BZ921" s="2">
        <v>97</v>
      </c>
      <c r="CA921" s="2">
        <v>51</v>
      </c>
      <c r="CB921" s="2" t="s">
        <v>3</v>
      </c>
      <c r="CC921" s="2"/>
      <c r="CD921" s="2"/>
      <c r="CE921" s="2">
        <v>0</v>
      </c>
      <c r="CF921" s="2">
        <v>0</v>
      </c>
      <c r="CG921" s="2">
        <v>0</v>
      </c>
      <c r="CH921" s="2"/>
      <c r="CI921" s="2"/>
      <c r="CJ921" s="2"/>
      <c r="CK921" s="2"/>
      <c r="CL921" s="2"/>
      <c r="CM921" s="2">
        <v>0</v>
      </c>
      <c r="CN921" s="2" t="s">
        <v>3</v>
      </c>
      <c r="CO921" s="2">
        <v>0</v>
      </c>
      <c r="CP921" s="2">
        <f t="shared" si="567"/>
        <v>109.44</v>
      </c>
      <c r="CQ921" s="2">
        <f t="shared" ref="CQ921:CQ926" si="585">AC921*BC921</f>
        <v>547.19000000000005</v>
      </c>
      <c r="CR921" s="2">
        <f t="shared" si="569"/>
        <v>0</v>
      </c>
      <c r="CS921" s="2">
        <f t="shared" si="570"/>
        <v>0</v>
      </c>
      <c r="CT921" s="2">
        <f t="shared" si="571"/>
        <v>0</v>
      </c>
      <c r="CU921" s="2">
        <f t="shared" si="572"/>
        <v>0</v>
      </c>
      <c r="CV921" s="2">
        <f t="shared" si="573"/>
        <v>0</v>
      </c>
      <c r="CW921" s="2">
        <f t="shared" si="574"/>
        <v>0</v>
      </c>
      <c r="CX921" s="2">
        <f t="shared" si="575"/>
        <v>0.16</v>
      </c>
      <c r="CY921" s="2">
        <f t="shared" si="576"/>
        <v>0</v>
      </c>
      <c r="CZ921" s="2">
        <f t="shared" si="577"/>
        <v>0</v>
      </c>
      <c r="DA921" s="2"/>
      <c r="DB921" s="2"/>
      <c r="DC921" s="2" t="s">
        <v>3</v>
      </c>
      <c r="DD921" s="2" t="s">
        <v>3</v>
      </c>
      <c r="DE921" s="2" t="s">
        <v>3</v>
      </c>
      <c r="DF921" s="2" t="s">
        <v>3</v>
      </c>
      <c r="DG921" s="2" t="s">
        <v>3</v>
      </c>
      <c r="DH921" s="2" t="s">
        <v>3</v>
      </c>
      <c r="DI921" s="2" t="s">
        <v>3</v>
      </c>
      <c r="DJ921" s="2" t="s">
        <v>3</v>
      </c>
      <c r="DK921" s="2" t="s">
        <v>3</v>
      </c>
      <c r="DL921" s="2" t="s">
        <v>3</v>
      </c>
      <c r="DM921" s="2" t="s">
        <v>3</v>
      </c>
      <c r="DN921" s="2">
        <v>0</v>
      </c>
      <c r="DO921" s="2">
        <v>0</v>
      </c>
      <c r="DP921" s="2">
        <v>1</v>
      </c>
      <c r="DQ921" s="2">
        <v>1</v>
      </c>
      <c r="DR921" s="2"/>
      <c r="DS921" s="2"/>
      <c r="DT921" s="2"/>
      <c r="DU921" s="2">
        <v>1010</v>
      </c>
      <c r="DV921" s="2" t="s">
        <v>894</v>
      </c>
      <c r="DW921" s="2" t="s">
        <v>894</v>
      </c>
      <c r="DX921" s="2">
        <v>100</v>
      </c>
      <c r="DY921" s="2"/>
      <c r="DZ921" s="2" t="s">
        <v>3</v>
      </c>
      <c r="EA921" s="2" t="s">
        <v>3</v>
      </c>
      <c r="EB921" s="2" t="s">
        <v>3</v>
      </c>
      <c r="EC921" s="2" t="s">
        <v>3</v>
      </c>
      <c r="ED921" s="2"/>
      <c r="EE921" s="2">
        <v>53551264</v>
      </c>
      <c r="EF921" s="2">
        <v>3</v>
      </c>
      <c r="EG921" s="2" t="s">
        <v>917</v>
      </c>
      <c r="EH921" s="2">
        <v>0</v>
      </c>
      <c r="EI921" s="2" t="s">
        <v>3</v>
      </c>
      <c r="EJ921" s="2">
        <v>2</v>
      </c>
      <c r="EK921" s="2">
        <v>108001</v>
      </c>
      <c r="EL921" s="2" t="s">
        <v>918</v>
      </c>
      <c r="EM921" s="2" t="s">
        <v>919</v>
      </c>
      <c r="EN921" s="2"/>
      <c r="EO921" s="2" t="s">
        <v>3</v>
      </c>
      <c r="EP921" s="2"/>
      <c r="EQ921" s="2">
        <v>0</v>
      </c>
      <c r="ER921" s="2">
        <v>547.19000000000005</v>
      </c>
      <c r="ES921" s="2">
        <v>547.19000000000005</v>
      </c>
      <c r="ET921" s="2">
        <v>0</v>
      </c>
      <c r="EU921" s="2">
        <v>0</v>
      </c>
      <c r="EV921" s="2">
        <v>0</v>
      </c>
      <c r="EW921" s="2">
        <v>0</v>
      </c>
      <c r="EX921" s="2">
        <v>0</v>
      </c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>
        <v>0</v>
      </c>
      <c r="FR921" s="2">
        <f>ROUND(IF(AND(BH921=3,BI921=3),P921,0),2)</f>
        <v>0</v>
      </c>
      <c r="FS921" s="2">
        <v>0</v>
      </c>
      <c r="FT921" s="2"/>
      <c r="FU921" s="2"/>
      <c r="FV921" s="2"/>
      <c r="FW921" s="2"/>
      <c r="FX921" s="2">
        <v>97</v>
      </c>
      <c r="FY921" s="2">
        <v>51</v>
      </c>
      <c r="FZ921" s="2"/>
      <c r="GA921" s="2" t="s">
        <v>3</v>
      </c>
      <c r="GB921" s="2"/>
      <c r="GC921" s="2"/>
      <c r="GD921" s="2">
        <v>1</v>
      </c>
      <c r="GE921" s="2"/>
      <c r="GF921" s="2">
        <v>1552757658</v>
      </c>
      <c r="GG921" s="2">
        <v>2</v>
      </c>
      <c r="GH921" s="2">
        <v>1</v>
      </c>
      <c r="GI921" s="2">
        <v>-2</v>
      </c>
      <c r="GJ921" s="2">
        <v>0</v>
      </c>
      <c r="GK921" s="2">
        <v>0</v>
      </c>
      <c r="GL921" s="2">
        <f>ROUND(IF(AND(BH921=3,BI921=3,FS921&lt;&gt;0),P921,0),2)</f>
        <v>0</v>
      </c>
      <c r="GM921" s="2">
        <f>ROUND(O921+X921+Y921,2)+GX921</f>
        <v>109.44</v>
      </c>
      <c r="GN921" s="2">
        <f>IF(OR(BI921=0,BI921=1),ROUND(O921+X921+Y921,2),0)</f>
        <v>0</v>
      </c>
      <c r="GO921" s="2">
        <f>IF(BI921=2,ROUND(O921+X921+Y921,2),0)</f>
        <v>109.44</v>
      </c>
      <c r="GP921" s="2">
        <f>IF(BI921=4,ROUND(O921+X921+Y921,2)+GX921,0)</f>
        <v>0</v>
      </c>
      <c r="GQ921" s="2"/>
      <c r="GR921" s="2">
        <v>0</v>
      </c>
      <c r="GS921" s="2">
        <v>0</v>
      </c>
      <c r="GT921" s="2">
        <v>0</v>
      </c>
      <c r="GU921" s="2" t="s">
        <v>3</v>
      </c>
      <c r="GV921" s="2">
        <f t="shared" si="578"/>
        <v>0</v>
      </c>
      <c r="GW921" s="2">
        <v>1</v>
      </c>
      <c r="GX921" s="2">
        <f>ROUND(HC921*I921,2)</f>
        <v>0</v>
      </c>
      <c r="GY921" s="2"/>
      <c r="GZ921" s="2"/>
      <c r="HA921" s="2">
        <v>0</v>
      </c>
      <c r="HB921" s="2">
        <v>0</v>
      </c>
      <c r="HC921" s="2">
        <f t="shared" si="579"/>
        <v>0</v>
      </c>
      <c r="HD921" s="2"/>
      <c r="HE921" s="2" t="s">
        <v>3</v>
      </c>
      <c r="HF921" s="2" t="s">
        <v>3</v>
      </c>
      <c r="HG921" s="2"/>
      <c r="HH921" s="2"/>
      <c r="HI921" s="2"/>
      <c r="HJ921" s="2"/>
      <c r="HK921" s="2"/>
      <c r="HL921" s="2"/>
      <c r="HM921" s="2" t="s">
        <v>3</v>
      </c>
      <c r="HN921" s="2" t="s">
        <v>921</v>
      </c>
      <c r="HO921" s="2" t="s">
        <v>922</v>
      </c>
      <c r="HP921" s="2" t="s">
        <v>918</v>
      </c>
      <c r="HQ921" s="2" t="s">
        <v>918</v>
      </c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>
        <v>0</v>
      </c>
      <c r="IL921" s="2"/>
      <c r="IM921" s="2"/>
      <c r="IN921" s="2"/>
      <c r="IO921" s="2"/>
      <c r="IP921" s="2"/>
      <c r="IQ921" s="2"/>
      <c r="IR921" s="2"/>
      <c r="IS921" s="2"/>
      <c r="IT921" s="2"/>
      <c r="IU921" s="2"/>
    </row>
    <row r="922" spans="1:255" x14ac:dyDescent="0.2">
      <c r="A922">
        <v>18</v>
      </c>
      <c r="B922">
        <v>1</v>
      </c>
      <c r="C922">
        <v>1489</v>
      </c>
      <c r="E922" t="s">
        <v>942</v>
      </c>
      <c r="F922" t="s">
        <v>943</v>
      </c>
      <c r="G922" t="s">
        <v>944</v>
      </c>
      <c r="H922" t="s">
        <v>894</v>
      </c>
      <c r="I922">
        <f>I918*J922</f>
        <v>0.2</v>
      </c>
      <c r="J922">
        <v>1</v>
      </c>
      <c r="K922">
        <v>1</v>
      </c>
      <c r="O922">
        <f>ROUND(CP922,0)</f>
        <v>1808</v>
      </c>
      <c r="P922">
        <f>ROUND(CQ922*I922,0)</f>
        <v>1808</v>
      </c>
      <c r="Q922">
        <f>ROUND(CR922*I922,0)</f>
        <v>0</v>
      </c>
      <c r="R922">
        <f>ROUND(CS922*I922,0)</f>
        <v>0</v>
      </c>
      <c r="S922">
        <f>ROUND(CT922*I922,0)</f>
        <v>0</v>
      </c>
      <c r="T922">
        <f>ROUND(CU922*I922,0)</f>
        <v>0</v>
      </c>
      <c r="U922">
        <f t="shared" si="561"/>
        <v>0</v>
      </c>
      <c r="V922">
        <f t="shared" si="562"/>
        <v>0</v>
      </c>
      <c r="W922">
        <f>ROUND(CX922*I922,0)</f>
        <v>0</v>
      </c>
      <c r="X922">
        <f>ROUND(CY922,0)</f>
        <v>0</v>
      </c>
      <c r="Y922">
        <f>ROUND(CZ922,0)</f>
        <v>0</v>
      </c>
      <c r="AA922">
        <v>53551707</v>
      </c>
      <c r="AB922">
        <f t="shared" si="563"/>
        <v>547.19000000000005</v>
      </c>
      <c r="AC922">
        <f t="shared" si="564"/>
        <v>547.19000000000005</v>
      </c>
      <c r="AD922">
        <f t="shared" si="582"/>
        <v>0</v>
      </c>
      <c r="AE922">
        <f t="shared" si="583"/>
        <v>0</v>
      </c>
      <c r="AF922">
        <f t="shared" si="583"/>
        <v>0</v>
      </c>
      <c r="AG922">
        <f t="shared" si="565"/>
        <v>0</v>
      </c>
      <c r="AH922">
        <f t="shared" si="584"/>
        <v>0</v>
      </c>
      <c r="AI922">
        <f t="shared" si="584"/>
        <v>0</v>
      </c>
      <c r="AJ922">
        <f t="shared" si="566"/>
        <v>0.16</v>
      </c>
      <c r="AK922">
        <v>547.19000000000005</v>
      </c>
      <c r="AL922">
        <v>547.19000000000005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0.16</v>
      </c>
      <c r="AT922">
        <v>97</v>
      </c>
      <c r="AU922">
        <v>51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16.52</v>
      </c>
      <c r="BD922" t="s">
        <v>3</v>
      </c>
      <c r="BE922" t="s">
        <v>3</v>
      </c>
      <c r="BF922" t="s">
        <v>3</v>
      </c>
      <c r="BG922" t="s">
        <v>3</v>
      </c>
      <c r="BH922">
        <v>3</v>
      </c>
      <c r="BI922">
        <v>2</v>
      </c>
      <c r="BJ922" t="s">
        <v>945</v>
      </c>
      <c r="BM922">
        <v>108001</v>
      </c>
      <c r="BN922">
        <v>0</v>
      </c>
      <c r="BO922" t="s">
        <v>943</v>
      </c>
      <c r="BP922">
        <v>1</v>
      </c>
      <c r="BQ922">
        <v>3</v>
      </c>
      <c r="BR922">
        <v>0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3</v>
      </c>
      <c r="BZ922">
        <v>97</v>
      </c>
      <c r="CA922">
        <v>51</v>
      </c>
      <c r="CB922" t="s">
        <v>3</v>
      </c>
      <c r="CE922">
        <v>0</v>
      </c>
      <c r="CF922">
        <v>0</v>
      </c>
      <c r="CG922">
        <v>0</v>
      </c>
      <c r="CM922">
        <v>0</v>
      </c>
      <c r="CN922" t="s">
        <v>3</v>
      </c>
      <c r="CO922">
        <v>0</v>
      </c>
      <c r="CP922">
        <f t="shared" si="567"/>
        <v>1808</v>
      </c>
      <c r="CQ922">
        <f t="shared" si="585"/>
        <v>9039.5788000000011</v>
      </c>
      <c r="CR922">
        <f t="shared" si="569"/>
        <v>0</v>
      </c>
      <c r="CS922">
        <f t="shared" si="570"/>
        <v>0</v>
      </c>
      <c r="CT922">
        <f t="shared" si="571"/>
        <v>0</v>
      </c>
      <c r="CU922">
        <f t="shared" si="572"/>
        <v>0</v>
      </c>
      <c r="CV922">
        <f t="shared" si="573"/>
        <v>0</v>
      </c>
      <c r="CW922">
        <f t="shared" si="574"/>
        <v>0</v>
      </c>
      <c r="CX922">
        <f t="shared" si="575"/>
        <v>0.16</v>
      </c>
      <c r="CY922">
        <f t="shared" si="576"/>
        <v>0</v>
      </c>
      <c r="CZ922">
        <f t="shared" si="577"/>
        <v>0</v>
      </c>
      <c r="DC922" t="s">
        <v>3</v>
      </c>
      <c r="DD922" t="s">
        <v>3</v>
      </c>
      <c r="DE922" t="s">
        <v>3</v>
      </c>
      <c r="DF922" t="s">
        <v>3</v>
      </c>
      <c r="DG922" t="s">
        <v>3</v>
      </c>
      <c r="DH922" t="s">
        <v>3</v>
      </c>
      <c r="DI922" t="s">
        <v>3</v>
      </c>
      <c r="DJ922" t="s">
        <v>3</v>
      </c>
      <c r="DK922" t="s">
        <v>3</v>
      </c>
      <c r="DL922" t="s">
        <v>3</v>
      </c>
      <c r="DM922" t="s">
        <v>3</v>
      </c>
      <c r="DN922">
        <v>0</v>
      </c>
      <c r="DO922">
        <v>0</v>
      </c>
      <c r="DP922">
        <v>1</v>
      </c>
      <c r="DQ922">
        <v>1</v>
      </c>
      <c r="DU922">
        <v>1010</v>
      </c>
      <c r="DV922" t="s">
        <v>894</v>
      </c>
      <c r="DW922" t="s">
        <v>894</v>
      </c>
      <c r="DX922">
        <v>100</v>
      </c>
      <c r="DZ922" t="s">
        <v>3</v>
      </c>
      <c r="EA922" t="s">
        <v>3</v>
      </c>
      <c r="EB922" t="s">
        <v>3</v>
      </c>
      <c r="EC922" t="s">
        <v>3</v>
      </c>
      <c r="EE922">
        <v>53551264</v>
      </c>
      <c r="EF922">
        <v>3</v>
      </c>
      <c r="EG922" t="s">
        <v>917</v>
      </c>
      <c r="EH922">
        <v>0</v>
      </c>
      <c r="EI922" t="s">
        <v>3</v>
      </c>
      <c r="EJ922">
        <v>2</v>
      </c>
      <c r="EK922">
        <v>108001</v>
      </c>
      <c r="EL922" t="s">
        <v>918</v>
      </c>
      <c r="EM922" t="s">
        <v>919</v>
      </c>
      <c r="EO922" t="s">
        <v>3</v>
      </c>
      <c r="EQ922">
        <v>0</v>
      </c>
      <c r="ER922">
        <v>547.19000000000005</v>
      </c>
      <c r="ES922">
        <v>547.19000000000005</v>
      </c>
      <c r="ET922">
        <v>0</v>
      </c>
      <c r="EU922">
        <v>0</v>
      </c>
      <c r="EV922">
        <v>0</v>
      </c>
      <c r="EW922">
        <v>0</v>
      </c>
      <c r="EX922">
        <v>0</v>
      </c>
      <c r="FQ922">
        <v>0</v>
      </c>
      <c r="FR922">
        <f>ROUND(IF(AND(BH922=3,BI922=3),P922,0),0)</f>
        <v>0</v>
      </c>
      <c r="FS922">
        <v>0</v>
      </c>
      <c r="FX922">
        <v>97</v>
      </c>
      <c r="FY922">
        <v>51</v>
      </c>
      <c r="GA922" t="s">
        <v>3</v>
      </c>
      <c r="GD922">
        <v>1</v>
      </c>
      <c r="GF922">
        <v>1552757658</v>
      </c>
      <c r="GG922">
        <v>2</v>
      </c>
      <c r="GH922">
        <v>1</v>
      </c>
      <c r="GI922">
        <v>2</v>
      </c>
      <c r="GJ922">
        <v>0</v>
      </c>
      <c r="GK922">
        <v>0</v>
      </c>
      <c r="GL922">
        <f>ROUND(IF(AND(BH922=3,BI922=3,FS922&lt;&gt;0),P922,0),0)</f>
        <v>0</v>
      </c>
      <c r="GM922">
        <f>ROUND(O922+X922+Y922,0)+GX922</f>
        <v>1808</v>
      </c>
      <c r="GN922">
        <f>IF(OR(BI922=0,BI922=1),ROUND(O922+X922+Y922,0),0)</f>
        <v>0</v>
      </c>
      <c r="GO922">
        <f>IF(BI922=2,ROUND(O922+X922+Y922,0),0)</f>
        <v>1808</v>
      </c>
      <c r="GP922">
        <f>IF(BI922=4,ROUND(O922+X922+Y922,0)+GX922,0)</f>
        <v>0</v>
      </c>
      <c r="GR922">
        <v>0</v>
      </c>
      <c r="GS922">
        <v>3</v>
      </c>
      <c r="GT922">
        <v>0</v>
      </c>
      <c r="GU922" t="s">
        <v>3</v>
      </c>
      <c r="GV922">
        <f t="shared" si="578"/>
        <v>0</v>
      </c>
      <c r="GW922">
        <v>1</v>
      </c>
      <c r="GX922">
        <f>ROUND(HC922*I922,0)</f>
        <v>0</v>
      </c>
      <c r="HA922">
        <v>0</v>
      </c>
      <c r="HB922">
        <v>0</v>
      </c>
      <c r="HC922">
        <f t="shared" si="579"/>
        <v>0</v>
      </c>
      <c r="HE922" t="s">
        <v>3</v>
      </c>
      <c r="HF922" t="s">
        <v>3</v>
      </c>
      <c r="HM922" t="s">
        <v>3</v>
      </c>
      <c r="HN922" t="s">
        <v>921</v>
      </c>
      <c r="HO922" t="s">
        <v>922</v>
      </c>
      <c r="HP922" t="s">
        <v>918</v>
      </c>
      <c r="HQ922" t="s">
        <v>918</v>
      </c>
      <c r="IK922">
        <v>0</v>
      </c>
    </row>
    <row r="923" spans="1:255" x14ac:dyDescent="0.2">
      <c r="A923" s="2">
        <v>18</v>
      </c>
      <c r="B923" s="2">
        <v>1</v>
      </c>
      <c r="C923" s="2">
        <v>1477</v>
      </c>
      <c r="D923" s="2"/>
      <c r="E923" s="2" t="s">
        <v>946</v>
      </c>
      <c r="F923" s="2" t="s">
        <v>947</v>
      </c>
      <c r="G923" s="2" t="s">
        <v>948</v>
      </c>
      <c r="H923" s="2" t="s">
        <v>949</v>
      </c>
      <c r="I923" s="2">
        <f>I917*J923</f>
        <v>0.02</v>
      </c>
      <c r="J923" s="2">
        <v>9.9999999999999992E-2</v>
      </c>
      <c r="K923" s="2">
        <v>0.1</v>
      </c>
      <c r="L923" s="2"/>
      <c r="M923" s="2"/>
      <c r="N923" s="2"/>
      <c r="O923" s="2">
        <f>ROUND(CP923,2)</f>
        <v>39.97</v>
      </c>
      <c r="P923" s="2">
        <f>ROUND(CQ923*I923,2)</f>
        <v>39.97</v>
      </c>
      <c r="Q923" s="2">
        <f>ROUND(CR923*I923,2)</f>
        <v>0</v>
      </c>
      <c r="R923" s="2">
        <f>ROUND(CS923*I923,2)</f>
        <v>0</v>
      </c>
      <c r="S923" s="2">
        <f>ROUND(CT923*I923,2)</f>
        <v>0</v>
      </c>
      <c r="T923" s="2">
        <f>ROUND(CU923*I923,2)</f>
        <v>0</v>
      </c>
      <c r="U923" s="2">
        <f t="shared" si="561"/>
        <v>0</v>
      </c>
      <c r="V923" s="2">
        <f t="shared" si="562"/>
        <v>0</v>
      </c>
      <c r="W923" s="2">
        <f>ROUND(CX923*I923,2)</f>
        <v>0.02</v>
      </c>
      <c r="X923" s="2">
        <f>ROUND(CY923,2)</f>
        <v>0</v>
      </c>
      <c r="Y923" s="2">
        <f>ROUND(CZ923,2)</f>
        <v>0</v>
      </c>
      <c r="Z923" s="2"/>
      <c r="AA923" s="2">
        <v>53551706</v>
      </c>
      <c r="AB923" s="2">
        <f t="shared" si="563"/>
        <v>1998.42</v>
      </c>
      <c r="AC923" s="2">
        <f t="shared" si="564"/>
        <v>1998.42</v>
      </c>
      <c r="AD923" s="2">
        <f t="shared" si="582"/>
        <v>0</v>
      </c>
      <c r="AE923" s="2">
        <f t="shared" si="583"/>
        <v>0</v>
      </c>
      <c r="AF923" s="2">
        <f t="shared" si="583"/>
        <v>0</v>
      </c>
      <c r="AG923" s="2">
        <f t="shared" si="565"/>
        <v>0</v>
      </c>
      <c r="AH923" s="2">
        <f t="shared" si="584"/>
        <v>0</v>
      </c>
      <c r="AI923" s="2">
        <f t="shared" si="584"/>
        <v>0</v>
      </c>
      <c r="AJ923" s="2">
        <f t="shared" si="566"/>
        <v>1.01</v>
      </c>
      <c r="AK923" s="2">
        <v>1998.42</v>
      </c>
      <c r="AL923" s="2">
        <v>1998.42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1.01</v>
      </c>
      <c r="AT923" s="2">
        <v>97</v>
      </c>
      <c r="AU923" s="2">
        <v>51</v>
      </c>
      <c r="AV923" s="2">
        <v>1</v>
      </c>
      <c r="AW923" s="2">
        <v>1</v>
      </c>
      <c r="AX923" s="2"/>
      <c r="AY923" s="2"/>
      <c r="AZ923" s="2">
        <v>1</v>
      </c>
      <c r="BA923" s="2">
        <v>1</v>
      </c>
      <c r="BB923" s="2">
        <v>1</v>
      </c>
      <c r="BC923" s="2">
        <v>1</v>
      </c>
      <c r="BD923" s="2" t="s">
        <v>3</v>
      </c>
      <c r="BE923" s="2" t="s">
        <v>3</v>
      </c>
      <c r="BF923" s="2" t="s">
        <v>3</v>
      </c>
      <c r="BG923" s="2" t="s">
        <v>3</v>
      </c>
      <c r="BH923" s="2">
        <v>3</v>
      </c>
      <c r="BI923" s="2">
        <v>2</v>
      </c>
      <c r="BJ923" s="2" t="s">
        <v>950</v>
      </c>
      <c r="BK923" s="2"/>
      <c r="BL923" s="2"/>
      <c r="BM923" s="2">
        <v>108001</v>
      </c>
      <c r="BN923" s="2">
        <v>0</v>
      </c>
      <c r="BO923" s="2" t="s">
        <v>3</v>
      </c>
      <c r="BP923" s="2">
        <v>0</v>
      </c>
      <c r="BQ923" s="2">
        <v>3</v>
      </c>
      <c r="BR923" s="2">
        <v>0</v>
      </c>
      <c r="BS923" s="2">
        <v>1</v>
      </c>
      <c r="BT923" s="2">
        <v>1</v>
      </c>
      <c r="BU923" s="2">
        <v>1</v>
      </c>
      <c r="BV923" s="2">
        <v>1</v>
      </c>
      <c r="BW923" s="2">
        <v>1</v>
      </c>
      <c r="BX923" s="2">
        <v>1</v>
      </c>
      <c r="BY923" s="2" t="s">
        <v>3</v>
      </c>
      <c r="BZ923" s="2">
        <v>97</v>
      </c>
      <c r="CA923" s="2">
        <v>51</v>
      </c>
      <c r="CB923" s="2" t="s">
        <v>3</v>
      </c>
      <c r="CC923" s="2"/>
      <c r="CD923" s="2"/>
      <c r="CE923" s="2">
        <v>0</v>
      </c>
      <c r="CF923" s="2">
        <v>0</v>
      </c>
      <c r="CG923" s="2">
        <v>0</v>
      </c>
      <c r="CH923" s="2"/>
      <c r="CI923" s="2"/>
      <c r="CJ923" s="2"/>
      <c r="CK923" s="2"/>
      <c r="CL923" s="2"/>
      <c r="CM923" s="2">
        <v>0</v>
      </c>
      <c r="CN923" s="2" t="s">
        <v>3</v>
      </c>
      <c r="CO923" s="2">
        <v>0</v>
      </c>
      <c r="CP923" s="2">
        <f t="shared" si="567"/>
        <v>39.97</v>
      </c>
      <c r="CQ923" s="2">
        <f t="shared" si="585"/>
        <v>1998.42</v>
      </c>
      <c r="CR923" s="2">
        <f t="shared" si="569"/>
        <v>0</v>
      </c>
      <c r="CS923" s="2">
        <f t="shared" si="570"/>
        <v>0</v>
      </c>
      <c r="CT923" s="2">
        <f t="shared" si="571"/>
        <v>0</v>
      </c>
      <c r="CU923" s="2">
        <f t="shared" si="572"/>
        <v>0</v>
      </c>
      <c r="CV923" s="2">
        <f t="shared" si="573"/>
        <v>0</v>
      </c>
      <c r="CW923" s="2">
        <f t="shared" si="574"/>
        <v>0</v>
      </c>
      <c r="CX923" s="2">
        <f t="shared" si="575"/>
        <v>1.01</v>
      </c>
      <c r="CY923" s="2">
        <f t="shared" si="576"/>
        <v>0</v>
      </c>
      <c r="CZ923" s="2">
        <f t="shared" si="577"/>
        <v>0</v>
      </c>
      <c r="DA923" s="2"/>
      <c r="DB923" s="2"/>
      <c r="DC923" s="2" t="s">
        <v>3</v>
      </c>
      <c r="DD923" s="2" t="s">
        <v>3</v>
      </c>
      <c r="DE923" s="2" t="s">
        <v>3</v>
      </c>
      <c r="DF923" s="2" t="s">
        <v>3</v>
      </c>
      <c r="DG923" s="2" t="s">
        <v>3</v>
      </c>
      <c r="DH923" s="2" t="s">
        <v>3</v>
      </c>
      <c r="DI923" s="2" t="s">
        <v>3</v>
      </c>
      <c r="DJ923" s="2" t="s">
        <v>3</v>
      </c>
      <c r="DK923" s="2" t="s">
        <v>3</v>
      </c>
      <c r="DL923" s="2" t="s">
        <v>3</v>
      </c>
      <c r="DM923" s="2" t="s">
        <v>3</v>
      </c>
      <c r="DN923" s="2">
        <v>0</v>
      </c>
      <c r="DO923" s="2">
        <v>0</v>
      </c>
      <c r="DP923" s="2">
        <v>1</v>
      </c>
      <c r="DQ923" s="2">
        <v>1</v>
      </c>
      <c r="DR923" s="2"/>
      <c r="DS923" s="2"/>
      <c r="DT923" s="2"/>
      <c r="DU923" s="2">
        <v>1010</v>
      </c>
      <c r="DV923" s="2" t="s">
        <v>949</v>
      </c>
      <c r="DW923" s="2" t="s">
        <v>949</v>
      </c>
      <c r="DX923" s="2">
        <v>1000</v>
      </c>
      <c r="DY923" s="2"/>
      <c r="DZ923" s="2" t="s">
        <v>3</v>
      </c>
      <c r="EA923" s="2" t="s">
        <v>3</v>
      </c>
      <c r="EB923" s="2" t="s">
        <v>3</v>
      </c>
      <c r="EC923" s="2" t="s">
        <v>3</v>
      </c>
      <c r="ED923" s="2"/>
      <c r="EE923" s="2">
        <v>53551264</v>
      </c>
      <c r="EF923" s="2">
        <v>3</v>
      </c>
      <c r="EG923" s="2" t="s">
        <v>917</v>
      </c>
      <c r="EH923" s="2">
        <v>0</v>
      </c>
      <c r="EI923" s="2" t="s">
        <v>3</v>
      </c>
      <c r="EJ923" s="2">
        <v>2</v>
      </c>
      <c r="EK923" s="2">
        <v>108001</v>
      </c>
      <c r="EL923" s="2" t="s">
        <v>918</v>
      </c>
      <c r="EM923" s="2" t="s">
        <v>919</v>
      </c>
      <c r="EN923" s="2"/>
      <c r="EO923" s="2" t="s">
        <v>3</v>
      </c>
      <c r="EP923" s="2"/>
      <c r="EQ923" s="2">
        <v>0</v>
      </c>
      <c r="ER923" s="2">
        <v>1998.42</v>
      </c>
      <c r="ES923" s="2">
        <v>1998.42</v>
      </c>
      <c r="ET923" s="2">
        <v>0</v>
      </c>
      <c r="EU923" s="2">
        <v>0</v>
      </c>
      <c r="EV923" s="2">
        <v>0</v>
      </c>
      <c r="EW923" s="2">
        <v>0</v>
      </c>
      <c r="EX923" s="2">
        <v>0</v>
      </c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>
        <v>0</v>
      </c>
      <c r="FR923" s="2">
        <f>ROUND(IF(AND(BH923=3,BI923=3),P923,0),2)</f>
        <v>0</v>
      </c>
      <c r="FS923" s="2">
        <v>0</v>
      </c>
      <c r="FT923" s="2"/>
      <c r="FU923" s="2"/>
      <c r="FV923" s="2"/>
      <c r="FW923" s="2"/>
      <c r="FX923" s="2">
        <v>97</v>
      </c>
      <c r="FY923" s="2">
        <v>51</v>
      </c>
      <c r="FZ923" s="2"/>
      <c r="GA923" s="2" t="s">
        <v>3</v>
      </c>
      <c r="GB923" s="2"/>
      <c r="GC923" s="2"/>
      <c r="GD923" s="2">
        <v>1</v>
      </c>
      <c r="GE923" s="2"/>
      <c r="GF923" s="2">
        <v>338017439</v>
      </c>
      <c r="GG923" s="2">
        <v>2</v>
      </c>
      <c r="GH923" s="2">
        <v>1</v>
      </c>
      <c r="GI923" s="2">
        <v>-2</v>
      </c>
      <c r="GJ923" s="2">
        <v>0</v>
      </c>
      <c r="GK923" s="2">
        <v>0</v>
      </c>
      <c r="GL923" s="2">
        <f>ROUND(IF(AND(BH923=3,BI923=3,FS923&lt;&gt;0),P923,0),2)</f>
        <v>0</v>
      </c>
      <c r="GM923" s="2">
        <f>ROUND(O923+X923+Y923,2)+GX923</f>
        <v>39.97</v>
      </c>
      <c r="GN923" s="2">
        <f>IF(OR(BI923=0,BI923=1),ROUND(O923+X923+Y923,2),0)</f>
        <v>0</v>
      </c>
      <c r="GO923" s="2">
        <f>IF(BI923=2,ROUND(O923+X923+Y923,2),0)</f>
        <v>39.97</v>
      </c>
      <c r="GP923" s="2">
        <f>IF(BI923=4,ROUND(O923+X923+Y923,2)+GX923,0)</f>
        <v>0</v>
      </c>
      <c r="GQ923" s="2"/>
      <c r="GR923" s="2">
        <v>0</v>
      </c>
      <c r="GS923" s="2">
        <v>0</v>
      </c>
      <c r="GT923" s="2">
        <v>0</v>
      </c>
      <c r="GU923" s="2" t="s">
        <v>3</v>
      </c>
      <c r="GV923" s="2">
        <f t="shared" si="578"/>
        <v>0</v>
      </c>
      <c r="GW923" s="2">
        <v>1</v>
      </c>
      <c r="GX923" s="2">
        <f>ROUND(HC923*I923,2)</f>
        <v>0</v>
      </c>
      <c r="GY923" s="2"/>
      <c r="GZ923" s="2"/>
      <c r="HA923" s="2">
        <v>0</v>
      </c>
      <c r="HB923" s="2">
        <v>0</v>
      </c>
      <c r="HC923" s="2">
        <f t="shared" si="579"/>
        <v>0</v>
      </c>
      <c r="HD923" s="2"/>
      <c r="HE923" s="2" t="s">
        <v>3</v>
      </c>
      <c r="HF923" s="2" t="s">
        <v>3</v>
      </c>
      <c r="HG923" s="2"/>
      <c r="HH923" s="2"/>
      <c r="HI923" s="2"/>
      <c r="HJ923" s="2"/>
      <c r="HK923" s="2"/>
      <c r="HL923" s="2"/>
      <c r="HM923" s="2" t="s">
        <v>3</v>
      </c>
      <c r="HN923" s="2" t="s">
        <v>921</v>
      </c>
      <c r="HO923" s="2" t="s">
        <v>922</v>
      </c>
      <c r="HP923" s="2" t="s">
        <v>918</v>
      </c>
      <c r="HQ923" s="2" t="s">
        <v>918</v>
      </c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>
        <v>0</v>
      </c>
      <c r="IL923" s="2"/>
      <c r="IM923" s="2"/>
      <c r="IN923" s="2"/>
      <c r="IO923" s="2"/>
      <c r="IP923" s="2"/>
      <c r="IQ923" s="2"/>
      <c r="IR923" s="2"/>
      <c r="IS923" s="2"/>
      <c r="IT923" s="2"/>
      <c r="IU923" s="2"/>
    </row>
    <row r="924" spans="1:255" x14ac:dyDescent="0.2">
      <c r="A924">
        <v>18</v>
      </c>
      <c r="B924">
        <v>1</v>
      </c>
      <c r="C924">
        <v>1487</v>
      </c>
      <c r="E924" t="s">
        <v>946</v>
      </c>
      <c r="F924" t="s">
        <v>947</v>
      </c>
      <c r="G924" t="s">
        <v>948</v>
      </c>
      <c r="H924" t="s">
        <v>949</v>
      </c>
      <c r="I924">
        <f>I918*J924</f>
        <v>0.02</v>
      </c>
      <c r="J924">
        <v>9.9999999999999992E-2</v>
      </c>
      <c r="K924">
        <v>0.1</v>
      </c>
      <c r="O924">
        <f>ROUND(CP924,0)</f>
        <v>120</v>
      </c>
      <c r="P924">
        <f>ROUND(CQ924*I924,0)</f>
        <v>120</v>
      </c>
      <c r="Q924">
        <f>ROUND(CR924*I924,0)</f>
        <v>0</v>
      </c>
      <c r="R924">
        <f>ROUND(CS924*I924,0)</f>
        <v>0</v>
      </c>
      <c r="S924">
        <f>ROUND(CT924*I924,0)</f>
        <v>0</v>
      </c>
      <c r="T924">
        <f>ROUND(CU924*I924,0)</f>
        <v>0</v>
      </c>
      <c r="U924">
        <f t="shared" si="561"/>
        <v>0</v>
      </c>
      <c r="V924">
        <f t="shared" si="562"/>
        <v>0</v>
      </c>
      <c r="W924">
        <f>ROUND(CX924*I924,0)</f>
        <v>0</v>
      </c>
      <c r="X924">
        <f>ROUND(CY924,0)</f>
        <v>0</v>
      </c>
      <c r="Y924">
        <f>ROUND(CZ924,0)</f>
        <v>0</v>
      </c>
      <c r="AA924">
        <v>53551707</v>
      </c>
      <c r="AB924">
        <f t="shared" si="563"/>
        <v>1998.42</v>
      </c>
      <c r="AC924">
        <f t="shared" si="564"/>
        <v>1998.42</v>
      </c>
      <c r="AD924">
        <f t="shared" si="582"/>
        <v>0</v>
      </c>
      <c r="AE924">
        <f t="shared" si="583"/>
        <v>0</v>
      </c>
      <c r="AF924">
        <f t="shared" si="583"/>
        <v>0</v>
      </c>
      <c r="AG924">
        <f t="shared" si="565"/>
        <v>0</v>
      </c>
      <c r="AH924">
        <f t="shared" si="584"/>
        <v>0</v>
      </c>
      <c r="AI924">
        <f t="shared" si="584"/>
        <v>0</v>
      </c>
      <c r="AJ924">
        <f t="shared" si="566"/>
        <v>1.01</v>
      </c>
      <c r="AK924">
        <v>1998.42</v>
      </c>
      <c r="AL924">
        <v>1998.42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1.01</v>
      </c>
      <c r="AT924">
        <v>97</v>
      </c>
      <c r="AU924">
        <v>51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2.99</v>
      </c>
      <c r="BD924" t="s">
        <v>3</v>
      </c>
      <c r="BE924" t="s">
        <v>3</v>
      </c>
      <c r="BF924" t="s">
        <v>3</v>
      </c>
      <c r="BG924" t="s">
        <v>3</v>
      </c>
      <c r="BH924">
        <v>3</v>
      </c>
      <c r="BI924">
        <v>2</v>
      </c>
      <c r="BJ924" t="s">
        <v>950</v>
      </c>
      <c r="BM924">
        <v>108001</v>
      </c>
      <c r="BN924">
        <v>0</v>
      </c>
      <c r="BO924" t="s">
        <v>947</v>
      </c>
      <c r="BP924">
        <v>1</v>
      </c>
      <c r="BQ924">
        <v>3</v>
      </c>
      <c r="BR924">
        <v>0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3</v>
      </c>
      <c r="BZ924">
        <v>97</v>
      </c>
      <c r="CA924">
        <v>51</v>
      </c>
      <c r="CB924" t="s">
        <v>3</v>
      </c>
      <c r="CE924">
        <v>0</v>
      </c>
      <c r="CF924">
        <v>0</v>
      </c>
      <c r="CG924">
        <v>0</v>
      </c>
      <c r="CM924">
        <v>0</v>
      </c>
      <c r="CN924" t="s">
        <v>3</v>
      </c>
      <c r="CO924">
        <v>0</v>
      </c>
      <c r="CP924">
        <f t="shared" si="567"/>
        <v>120</v>
      </c>
      <c r="CQ924">
        <f t="shared" si="585"/>
        <v>5975.2758000000003</v>
      </c>
      <c r="CR924">
        <f t="shared" si="569"/>
        <v>0</v>
      </c>
      <c r="CS924">
        <f t="shared" si="570"/>
        <v>0</v>
      </c>
      <c r="CT924">
        <f t="shared" si="571"/>
        <v>0</v>
      </c>
      <c r="CU924">
        <f t="shared" si="572"/>
        <v>0</v>
      </c>
      <c r="CV924">
        <f t="shared" si="573"/>
        <v>0</v>
      </c>
      <c r="CW924">
        <f t="shared" si="574"/>
        <v>0</v>
      </c>
      <c r="CX924">
        <f t="shared" si="575"/>
        <v>1.01</v>
      </c>
      <c r="CY924">
        <f t="shared" si="576"/>
        <v>0</v>
      </c>
      <c r="CZ924">
        <f t="shared" si="577"/>
        <v>0</v>
      </c>
      <c r="DC924" t="s">
        <v>3</v>
      </c>
      <c r="DD924" t="s">
        <v>3</v>
      </c>
      <c r="DE924" t="s">
        <v>3</v>
      </c>
      <c r="DF924" t="s">
        <v>3</v>
      </c>
      <c r="DG924" t="s">
        <v>3</v>
      </c>
      <c r="DH924" t="s">
        <v>3</v>
      </c>
      <c r="DI924" t="s">
        <v>3</v>
      </c>
      <c r="DJ924" t="s">
        <v>3</v>
      </c>
      <c r="DK924" t="s">
        <v>3</v>
      </c>
      <c r="DL924" t="s">
        <v>3</v>
      </c>
      <c r="DM924" t="s">
        <v>3</v>
      </c>
      <c r="DN924">
        <v>0</v>
      </c>
      <c r="DO924">
        <v>0</v>
      </c>
      <c r="DP924">
        <v>1</v>
      </c>
      <c r="DQ924">
        <v>1</v>
      </c>
      <c r="DU924">
        <v>1010</v>
      </c>
      <c r="DV924" t="s">
        <v>949</v>
      </c>
      <c r="DW924" t="s">
        <v>949</v>
      </c>
      <c r="DX924">
        <v>1000</v>
      </c>
      <c r="DZ924" t="s">
        <v>3</v>
      </c>
      <c r="EA924" t="s">
        <v>3</v>
      </c>
      <c r="EB924" t="s">
        <v>3</v>
      </c>
      <c r="EC924" t="s">
        <v>3</v>
      </c>
      <c r="EE924">
        <v>53551264</v>
      </c>
      <c r="EF924">
        <v>3</v>
      </c>
      <c r="EG924" t="s">
        <v>917</v>
      </c>
      <c r="EH924">
        <v>0</v>
      </c>
      <c r="EI924" t="s">
        <v>3</v>
      </c>
      <c r="EJ924">
        <v>2</v>
      </c>
      <c r="EK924">
        <v>108001</v>
      </c>
      <c r="EL924" t="s">
        <v>918</v>
      </c>
      <c r="EM924" t="s">
        <v>919</v>
      </c>
      <c r="EO924" t="s">
        <v>3</v>
      </c>
      <c r="EQ924">
        <v>0</v>
      </c>
      <c r="ER924">
        <v>1998.42</v>
      </c>
      <c r="ES924">
        <v>1998.42</v>
      </c>
      <c r="ET924">
        <v>0</v>
      </c>
      <c r="EU924">
        <v>0</v>
      </c>
      <c r="EV924">
        <v>0</v>
      </c>
      <c r="EW924">
        <v>0</v>
      </c>
      <c r="EX924">
        <v>0</v>
      </c>
      <c r="FQ924">
        <v>0</v>
      </c>
      <c r="FR924">
        <f>ROUND(IF(AND(BH924=3,BI924=3),P924,0),0)</f>
        <v>0</v>
      </c>
      <c r="FS924">
        <v>0</v>
      </c>
      <c r="FX924">
        <v>97</v>
      </c>
      <c r="FY924">
        <v>51</v>
      </c>
      <c r="GA924" t="s">
        <v>3</v>
      </c>
      <c r="GD924">
        <v>1</v>
      </c>
      <c r="GF924">
        <v>338017439</v>
      </c>
      <c r="GG924">
        <v>2</v>
      </c>
      <c r="GH924">
        <v>1</v>
      </c>
      <c r="GI924">
        <v>2</v>
      </c>
      <c r="GJ924">
        <v>0</v>
      </c>
      <c r="GK924">
        <v>0</v>
      </c>
      <c r="GL924">
        <f>ROUND(IF(AND(BH924=3,BI924=3,FS924&lt;&gt;0),P924,0),0)</f>
        <v>0</v>
      </c>
      <c r="GM924">
        <f>ROUND(O924+X924+Y924,0)+GX924</f>
        <v>120</v>
      </c>
      <c r="GN924">
        <f>IF(OR(BI924=0,BI924=1),ROUND(O924+X924+Y924,0),0)</f>
        <v>0</v>
      </c>
      <c r="GO924">
        <f>IF(BI924=2,ROUND(O924+X924+Y924,0),0)</f>
        <v>120</v>
      </c>
      <c r="GP924">
        <f>IF(BI924=4,ROUND(O924+X924+Y924,0)+GX924,0)</f>
        <v>0</v>
      </c>
      <c r="GR924">
        <v>0</v>
      </c>
      <c r="GS924">
        <v>3</v>
      </c>
      <c r="GT924">
        <v>0</v>
      </c>
      <c r="GU924" t="s">
        <v>3</v>
      </c>
      <c r="GV924">
        <f t="shared" si="578"/>
        <v>0</v>
      </c>
      <c r="GW924">
        <v>1</v>
      </c>
      <c r="GX924">
        <f>ROUND(HC924*I924,0)</f>
        <v>0</v>
      </c>
      <c r="HA924">
        <v>0</v>
      </c>
      <c r="HB924">
        <v>0</v>
      </c>
      <c r="HC924">
        <f t="shared" si="579"/>
        <v>0</v>
      </c>
      <c r="HE924" t="s">
        <v>3</v>
      </c>
      <c r="HF924" t="s">
        <v>3</v>
      </c>
      <c r="HM924" t="s">
        <v>3</v>
      </c>
      <c r="HN924" t="s">
        <v>921</v>
      </c>
      <c r="HO924" t="s">
        <v>922</v>
      </c>
      <c r="HP924" t="s">
        <v>918</v>
      </c>
      <c r="HQ924" t="s">
        <v>918</v>
      </c>
      <c r="IK924">
        <v>0</v>
      </c>
    </row>
    <row r="925" spans="1:255" x14ac:dyDescent="0.2">
      <c r="A925" s="2">
        <v>17</v>
      </c>
      <c r="B925" s="2">
        <v>1</v>
      </c>
      <c r="C925" s="2">
        <f>ROW(SmtRes!A1500)</f>
        <v>1500</v>
      </c>
      <c r="D925" s="2">
        <f>ROW(EtalonRes!A1361)</f>
        <v>1361</v>
      </c>
      <c r="E925" s="2" t="s">
        <v>951</v>
      </c>
      <c r="F925" s="2" t="s">
        <v>952</v>
      </c>
      <c r="G925" s="2" t="s">
        <v>953</v>
      </c>
      <c r="H925" s="2" t="s">
        <v>894</v>
      </c>
      <c r="I925" s="2">
        <f>ROUND(9/100,7)</f>
        <v>0.09</v>
      </c>
      <c r="J925" s="2">
        <v>0</v>
      </c>
      <c r="K925" s="2">
        <f>ROUND(9/100,7)</f>
        <v>0.09</v>
      </c>
      <c r="L925" s="2"/>
      <c r="M925" s="2"/>
      <c r="N925" s="2"/>
      <c r="O925" s="2">
        <f>ROUND(CP925,2)</f>
        <v>31.98</v>
      </c>
      <c r="P925" s="2">
        <f>ROUND(CQ925*I925,2)</f>
        <v>3.25</v>
      </c>
      <c r="Q925" s="2">
        <f>ROUND(CR925*I925,2)</f>
        <v>0.62</v>
      </c>
      <c r="R925" s="2">
        <f>ROUND(CS925*I925,2)</f>
        <v>0.04</v>
      </c>
      <c r="S925" s="2">
        <f>ROUND(CT925*I925,2)</f>
        <v>28.11</v>
      </c>
      <c r="T925" s="2">
        <f>ROUND(CU925*I925,2)</f>
        <v>0</v>
      </c>
      <c r="U925" s="2">
        <f t="shared" si="561"/>
        <v>2.8339199999999996</v>
      </c>
      <c r="V925" s="2">
        <f t="shared" si="562"/>
        <v>3.2399999999999998E-3</v>
      </c>
      <c r="W925" s="2">
        <f>ROUND(CX925*I925,2)</f>
        <v>0</v>
      </c>
      <c r="X925" s="2">
        <f>ROUND(CY925,2)</f>
        <v>27.31</v>
      </c>
      <c r="Y925" s="2">
        <f>ROUND(CZ925,2)</f>
        <v>14.36</v>
      </c>
      <c r="Z925" s="2"/>
      <c r="AA925" s="2">
        <v>53551706</v>
      </c>
      <c r="AB925" s="2">
        <f t="shared" si="563"/>
        <v>355.36</v>
      </c>
      <c r="AC925" s="2">
        <f t="shared" si="564"/>
        <v>36.07</v>
      </c>
      <c r="AD925" s="2">
        <f>ROUND(((((ET925*ROUND(1.2,7)))-((EU925*ROUND(1.2,7))))+AE925),2)</f>
        <v>6.93</v>
      </c>
      <c r="AE925" s="2">
        <f>ROUND(((EU925*ROUND(1.2,7))),2)</f>
        <v>0.49</v>
      </c>
      <c r="AF925" s="2">
        <f>ROUND(((EV925*ROUND(1.2,7))),2)</f>
        <v>312.36</v>
      </c>
      <c r="AG925" s="2">
        <f t="shared" si="565"/>
        <v>0</v>
      </c>
      <c r="AH925" s="2">
        <f>((EW925*ROUND(1.2,7)))</f>
        <v>31.487999999999996</v>
      </c>
      <c r="AI925" s="2">
        <f>((EX925*ROUND(1.2,7)))</f>
        <v>3.5999999999999997E-2</v>
      </c>
      <c r="AJ925" s="2">
        <f t="shared" si="566"/>
        <v>0</v>
      </c>
      <c r="AK925" s="2">
        <v>302.14999999999998</v>
      </c>
      <c r="AL925" s="2">
        <v>36.07</v>
      </c>
      <c r="AM925" s="2">
        <v>5.78</v>
      </c>
      <c r="AN925" s="2">
        <v>0.41</v>
      </c>
      <c r="AO925" s="2">
        <v>260.3</v>
      </c>
      <c r="AP925" s="2">
        <v>0</v>
      </c>
      <c r="AQ925" s="2">
        <v>26.24</v>
      </c>
      <c r="AR925" s="2">
        <v>0.03</v>
      </c>
      <c r="AS925" s="2">
        <v>0</v>
      </c>
      <c r="AT925" s="2">
        <v>97</v>
      </c>
      <c r="AU925" s="2">
        <v>51</v>
      </c>
      <c r="AV925" s="2">
        <v>1</v>
      </c>
      <c r="AW925" s="2">
        <v>1</v>
      </c>
      <c r="AX925" s="2"/>
      <c r="AY925" s="2"/>
      <c r="AZ925" s="2">
        <v>1</v>
      </c>
      <c r="BA925" s="2">
        <v>1</v>
      </c>
      <c r="BB925" s="2">
        <v>1</v>
      </c>
      <c r="BC925" s="2">
        <v>1</v>
      </c>
      <c r="BD925" s="2" t="s">
        <v>3</v>
      </c>
      <c r="BE925" s="2" t="s">
        <v>3</v>
      </c>
      <c r="BF925" s="2" t="s">
        <v>3</v>
      </c>
      <c r="BG925" s="2" t="s">
        <v>3</v>
      </c>
      <c r="BH925" s="2">
        <v>0</v>
      </c>
      <c r="BI925" s="2">
        <v>2</v>
      </c>
      <c r="BJ925" s="2" t="s">
        <v>954</v>
      </c>
      <c r="BK925" s="2"/>
      <c r="BL925" s="2"/>
      <c r="BM925" s="2">
        <v>108001</v>
      </c>
      <c r="BN925" s="2">
        <v>0</v>
      </c>
      <c r="BO925" s="2" t="s">
        <v>3</v>
      </c>
      <c r="BP925" s="2">
        <v>0</v>
      </c>
      <c r="BQ925" s="2">
        <v>3</v>
      </c>
      <c r="BR925" s="2">
        <v>0</v>
      </c>
      <c r="BS925" s="2">
        <v>1</v>
      </c>
      <c r="BT925" s="2">
        <v>1</v>
      </c>
      <c r="BU925" s="2">
        <v>1</v>
      </c>
      <c r="BV925" s="2">
        <v>1</v>
      </c>
      <c r="BW925" s="2">
        <v>1</v>
      </c>
      <c r="BX925" s="2">
        <v>1</v>
      </c>
      <c r="BY925" s="2" t="s">
        <v>3</v>
      </c>
      <c r="BZ925" s="2">
        <v>97</v>
      </c>
      <c r="CA925" s="2">
        <v>51</v>
      </c>
      <c r="CB925" s="2" t="s">
        <v>3</v>
      </c>
      <c r="CC925" s="2"/>
      <c r="CD925" s="2"/>
      <c r="CE925" s="2">
        <v>0</v>
      </c>
      <c r="CF925" s="2">
        <v>0</v>
      </c>
      <c r="CG925" s="2">
        <v>0</v>
      </c>
      <c r="CH925" s="2"/>
      <c r="CI925" s="2"/>
      <c r="CJ925" s="2"/>
      <c r="CK925" s="2"/>
      <c r="CL925" s="2"/>
      <c r="CM925" s="2">
        <v>0</v>
      </c>
      <c r="CN925" s="2" t="s">
        <v>915</v>
      </c>
      <c r="CO925" s="2">
        <v>0</v>
      </c>
      <c r="CP925" s="2">
        <f t="shared" si="567"/>
        <v>31.98</v>
      </c>
      <c r="CQ925" s="2">
        <f t="shared" si="585"/>
        <v>36.07</v>
      </c>
      <c r="CR925" s="2">
        <f t="shared" si="569"/>
        <v>6.93</v>
      </c>
      <c r="CS925" s="2">
        <f t="shared" si="570"/>
        <v>0.49</v>
      </c>
      <c r="CT925" s="2">
        <f t="shared" si="571"/>
        <v>312.36</v>
      </c>
      <c r="CU925" s="2">
        <f t="shared" si="572"/>
        <v>0</v>
      </c>
      <c r="CV925" s="2">
        <f t="shared" si="573"/>
        <v>31.487999999999996</v>
      </c>
      <c r="CW925" s="2">
        <f t="shared" si="574"/>
        <v>3.5999999999999997E-2</v>
      </c>
      <c r="CX925" s="2">
        <f t="shared" si="575"/>
        <v>0</v>
      </c>
      <c r="CY925" s="2">
        <f t="shared" si="576"/>
        <v>27.305499999999999</v>
      </c>
      <c r="CZ925" s="2">
        <f t="shared" si="577"/>
        <v>14.356499999999999</v>
      </c>
      <c r="DA925" s="2"/>
      <c r="DB925" s="2"/>
      <c r="DC925" s="2" t="s">
        <v>3</v>
      </c>
      <c r="DD925" s="2" t="s">
        <v>3</v>
      </c>
      <c r="DE925" s="2" t="s">
        <v>916</v>
      </c>
      <c r="DF925" s="2" t="s">
        <v>916</v>
      </c>
      <c r="DG925" s="2" t="s">
        <v>916</v>
      </c>
      <c r="DH925" s="2" t="s">
        <v>3</v>
      </c>
      <c r="DI925" s="2" t="s">
        <v>916</v>
      </c>
      <c r="DJ925" s="2" t="s">
        <v>916</v>
      </c>
      <c r="DK925" s="2" t="s">
        <v>3</v>
      </c>
      <c r="DL925" s="2" t="s">
        <v>3</v>
      </c>
      <c r="DM925" s="2" t="s">
        <v>3</v>
      </c>
      <c r="DN925" s="2">
        <v>0</v>
      </c>
      <c r="DO925" s="2">
        <v>0</v>
      </c>
      <c r="DP925" s="2">
        <v>1</v>
      </c>
      <c r="DQ925" s="2">
        <v>1</v>
      </c>
      <c r="DR925" s="2"/>
      <c r="DS925" s="2"/>
      <c r="DT925" s="2"/>
      <c r="DU925" s="2">
        <v>1010</v>
      </c>
      <c r="DV925" s="2" t="s">
        <v>894</v>
      </c>
      <c r="DW925" s="2" t="s">
        <v>894</v>
      </c>
      <c r="DX925" s="2">
        <v>100</v>
      </c>
      <c r="DY925" s="2"/>
      <c r="DZ925" s="2" t="s">
        <v>3</v>
      </c>
      <c r="EA925" s="2" t="s">
        <v>3</v>
      </c>
      <c r="EB925" s="2" t="s">
        <v>3</v>
      </c>
      <c r="EC925" s="2" t="s">
        <v>3</v>
      </c>
      <c r="ED925" s="2"/>
      <c r="EE925" s="2">
        <v>53551264</v>
      </c>
      <c r="EF925" s="2">
        <v>3</v>
      </c>
      <c r="EG925" s="2" t="s">
        <v>917</v>
      </c>
      <c r="EH925" s="2">
        <v>0</v>
      </c>
      <c r="EI925" s="2" t="s">
        <v>3</v>
      </c>
      <c r="EJ925" s="2">
        <v>2</v>
      </c>
      <c r="EK925" s="2">
        <v>108001</v>
      </c>
      <c r="EL925" s="2" t="s">
        <v>918</v>
      </c>
      <c r="EM925" s="2" t="s">
        <v>919</v>
      </c>
      <c r="EN925" s="2"/>
      <c r="EO925" s="2" t="s">
        <v>920</v>
      </c>
      <c r="EP925" s="2"/>
      <c r="EQ925" s="2">
        <v>131072</v>
      </c>
      <c r="ER925" s="2">
        <v>302.14999999999998</v>
      </c>
      <c r="ES925" s="2">
        <v>36.07</v>
      </c>
      <c r="ET925" s="2">
        <v>5.78</v>
      </c>
      <c r="EU925" s="2">
        <v>0.41</v>
      </c>
      <c r="EV925" s="2">
        <v>260.3</v>
      </c>
      <c r="EW925" s="2">
        <v>26.24</v>
      </c>
      <c r="EX925" s="2">
        <v>0.03</v>
      </c>
      <c r="EY925" s="2">
        <v>0</v>
      </c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>
        <v>0</v>
      </c>
      <c r="FR925" s="2">
        <f>ROUND(IF(AND(BH925=3,BI925=3),P925,0),2)</f>
        <v>0</v>
      </c>
      <c r="FS925" s="2">
        <v>0</v>
      </c>
      <c r="FT925" s="2"/>
      <c r="FU925" s="2"/>
      <c r="FV925" s="2"/>
      <c r="FW925" s="2"/>
      <c r="FX925" s="2">
        <v>97</v>
      </c>
      <c r="FY925" s="2">
        <v>51</v>
      </c>
      <c r="FZ925" s="2"/>
      <c r="GA925" s="2" t="s">
        <v>3</v>
      </c>
      <c r="GB925" s="2"/>
      <c r="GC925" s="2"/>
      <c r="GD925" s="2">
        <v>1</v>
      </c>
      <c r="GE925" s="2"/>
      <c r="GF925" s="2">
        <v>-1568826862</v>
      </c>
      <c r="GG925" s="2">
        <v>2</v>
      </c>
      <c r="GH925" s="2">
        <v>1</v>
      </c>
      <c r="GI925" s="2">
        <v>-2</v>
      </c>
      <c r="GJ925" s="2">
        <v>0</v>
      </c>
      <c r="GK925" s="2">
        <v>0</v>
      </c>
      <c r="GL925" s="2">
        <f>ROUND(IF(AND(BH925=3,BI925=3,FS925&lt;&gt;0),P925,0),2)</f>
        <v>0</v>
      </c>
      <c r="GM925" s="2">
        <f>ROUND(O925+X925+Y925,2)+GX925</f>
        <v>73.650000000000006</v>
      </c>
      <c r="GN925" s="2">
        <f>IF(OR(BI925=0,BI925=1),ROUND(O925+X925+Y925,2),0)</f>
        <v>0</v>
      </c>
      <c r="GO925" s="2">
        <f>IF(BI925=2,ROUND(O925+X925+Y925,2),0)</f>
        <v>73.650000000000006</v>
      </c>
      <c r="GP925" s="2">
        <f>IF(BI925=4,ROUND(O925+X925+Y925,2)+GX925,0)</f>
        <v>0</v>
      </c>
      <c r="GQ925" s="2"/>
      <c r="GR925" s="2">
        <v>0</v>
      </c>
      <c r="GS925" s="2">
        <v>0</v>
      </c>
      <c r="GT925" s="2">
        <v>0</v>
      </c>
      <c r="GU925" s="2" t="s">
        <v>3</v>
      </c>
      <c r="GV925" s="2">
        <f t="shared" si="578"/>
        <v>0</v>
      </c>
      <c r="GW925" s="2">
        <v>1</v>
      </c>
      <c r="GX925" s="2">
        <f>ROUND(HC925*I925,2)</f>
        <v>0</v>
      </c>
      <c r="GY925" s="2"/>
      <c r="GZ925" s="2"/>
      <c r="HA925" s="2">
        <v>0</v>
      </c>
      <c r="HB925" s="2">
        <v>0</v>
      </c>
      <c r="HC925" s="2">
        <f t="shared" si="579"/>
        <v>0</v>
      </c>
      <c r="HD925" s="2"/>
      <c r="HE925" s="2" t="s">
        <v>3</v>
      </c>
      <c r="HF925" s="2" t="s">
        <v>3</v>
      </c>
      <c r="HG925" s="2"/>
      <c r="HH925" s="2"/>
      <c r="HI925" s="2"/>
      <c r="HJ925" s="2"/>
      <c r="HK925" s="2"/>
      <c r="HL925" s="2"/>
      <c r="HM925" s="2" t="s">
        <v>3</v>
      </c>
      <c r="HN925" s="2" t="s">
        <v>921</v>
      </c>
      <c r="HO925" s="2" t="s">
        <v>922</v>
      </c>
      <c r="HP925" s="2" t="s">
        <v>918</v>
      </c>
      <c r="HQ925" s="2" t="s">
        <v>918</v>
      </c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>
        <v>0</v>
      </c>
      <c r="IL925" s="2"/>
      <c r="IM925" s="2"/>
      <c r="IN925" s="2"/>
      <c r="IO925" s="2"/>
      <c r="IP925" s="2"/>
      <c r="IQ925" s="2"/>
      <c r="IR925" s="2"/>
      <c r="IS925" s="2"/>
      <c r="IT925" s="2"/>
      <c r="IU925" s="2"/>
    </row>
    <row r="926" spans="1:255" x14ac:dyDescent="0.2">
      <c r="A926">
        <v>17</v>
      </c>
      <c r="B926">
        <v>1</v>
      </c>
      <c r="C926">
        <f>ROW(SmtRes!A1510)</f>
        <v>1510</v>
      </c>
      <c r="D926">
        <f>ROW(EtalonRes!A1368)</f>
        <v>1368</v>
      </c>
      <c r="E926" t="s">
        <v>951</v>
      </c>
      <c r="F926" t="s">
        <v>952</v>
      </c>
      <c r="G926" t="s">
        <v>953</v>
      </c>
      <c r="H926" t="s">
        <v>894</v>
      </c>
      <c r="I926">
        <f>ROUND(9/100,7)</f>
        <v>0.09</v>
      </c>
      <c r="J926">
        <v>0</v>
      </c>
      <c r="K926">
        <f>ROUND(9/100,7)</f>
        <v>0.09</v>
      </c>
      <c r="O926">
        <f>ROUND(CP926,0)</f>
        <v>1022</v>
      </c>
      <c r="P926">
        <f>ROUND(CQ926*I926,0)</f>
        <v>24</v>
      </c>
      <c r="Q926">
        <f>ROUND(CR926*I926,0)</f>
        <v>7</v>
      </c>
      <c r="R926">
        <f>ROUND(CS926*I926,0)</f>
        <v>2</v>
      </c>
      <c r="S926">
        <f>ROUND(CT926*I926,0)</f>
        <v>991</v>
      </c>
      <c r="T926">
        <f>ROUND(CU926*I926,0)</f>
        <v>0</v>
      </c>
      <c r="U926">
        <f t="shared" si="561"/>
        <v>2.8339199999999996</v>
      </c>
      <c r="V926">
        <f t="shared" si="562"/>
        <v>3.2399999999999998E-3</v>
      </c>
      <c r="W926">
        <f>ROUND(CX926*I926,0)</f>
        <v>0</v>
      </c>
      <c r="X926">
        <f>ROUND(CY926,0)</f>
        <v>963</v>
      </c>
      <c r="Y926">
        <f>ROUND(CZ926,0)</f>
        <v>506</v>
      </c>
      <c r="AA926">
        <v>53551707</v>
      </c>
      <c r="AB926">
        <f t="shared" si="563"/>
        <v>355.36</v>
      </c>
      <c r="AC926">
        <f t="shared" si="564"/>
        <v>36.07</v>
      </c>
      <c r="AD926">
        <f>ROUND(((((ET926*ROUND(1.2,7)))-((EU926*ROUND(1.2,7))))+AE926),2)</f>
        <v>6.93</v>
      </c>
      <c r="AE926">
        <f>ROUND(((EU926*ROUND(1.2,7))),2)</f>
        <v>0.49</v>
      </c>
      <c r="AF926">
        <f>ROUND(((EV926*ROUND(1.2,7))),2)</f>
        <v>312.36</v>
      </c>
      <c r="AG926">
        <f t="shared" si="565"/>
        <v>0</v>
      </c>
      <c r="AH926">
        <f>((EW926*ROUND(1.2,7)))</f>
        <v>31.487999999999996</v>
      </c>
      <c r="AI926">
        <f>((EX926*ROUND(1.2,7)))</f>
        <v>3.5999999999999997E-2</v>
      </c>
      <c r="AJ926">
        <f t="shared" si="566"/>
        <v>0</v>
      </c>
      <c r="AK926">
        <v>302.14999999999998</v>
      </c>
      <c r="AL926">
        <v>36.07</v>
      </c>
      <c r="AM926">
        <v>5.78</v>
      </c>
      <c r="AN926">
        <v>0.41</v>
      </c>
      <c r="AO926">
        <v>260.3</v>
      </c>
      <c r="AP926">
        <v>0</v>
      </c>
      <c r="AQ926">
        <v>26.24</v>
      </c>
      <c r="AR926">
        <v>0.03</v>
      </c>
      <c r="AS926">
        <v>0</v>
      </c>
      <c r="AT926">
        <v>97</v>
      </c>
      <c r="AU926">
        <v>51</v>
      </c>
      <c r="AV926">
        <v>1</v>
      </c>
      <c r="AW926">
        <v>1</v>
      </c>
      <c r="AZ926">
        <v>1</v>
      </c>
      <c r="BA926">
        <v>35.24</v>
      </c>
      <c r="BB926">
        <v>11.44</v>
      </c>
      <c r="BC926">
        <v>7.5</v>
      </c>
      <c r="BD926" t="s">
        <v>3</v>
      </c>
      <c r="BE926" t="s">
        <v>3</v>
      </c>
      <c r="BF926" t="s">
        <v>3</v>
      </c>
      <c r="BG926" t="s">
        <v>3</v>
      </c>
      <c r="BH926">
        <v>0</v>
      </c>
      <c r="BI926">
        <v>2</v>
      </c>
      <c r="BJ926" t="s">
        <v>954</v>
      </c>
      <c r="BM926">
        <v>108001</v>
      </c>
      <c r="BN926">
        <v>0</v>
      </c>
      <c r="BO926" t="s">
        <v>952</v>
      </c>
      <c r="BP926">
        <v>1</v>
      </c>
      <c r="BQ926">
        <v>3</v>
      </c>
      <c r="BR926">
        <v>0</v>
      </c>
      <c r="BS926">
        <v>35.24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97</v>
      </c>
      <c r="CA926">
        <v>51</v>
      </c>
      <c r="CB926" t="s">
        <v>3</v>
      </c>
      <c r="CE926">
        <v>0</v>
      </c>
      <c r="CF926">
        <v>0</v>
      </c>
      <c r="CG926">
        <v>0</v>
      </c>
      <c r="CM926">
        <v>0</v>
      </c>
      <c r="CN926" t="s">
        <v>915</v>
      </c>
      <c r="CO926">
        <v>0</v>
      </c>
      <c r="CP926">
        <f t="shared" si="567"/>
        <v>1022</v>
      </c>
      <c r="CQ926">
        <f t="shared" si="585"/>
        <v>270.52499999999998</v>
      </c>
      <c r="CR926">
        <f t="shared" si="569"/>
        <v>79.279199999999989</v>
      </c>
      <c r="CS926">
        <f t="shared" si="570"/>
        <v>17.267600000000002</v>
      </c>
      <c r="CT926">
        <f t="shared" si="571"/>
        <v>11007.566400000002</v>
      </c>
      <c r="CU926">
        <f t="shared" si="572"/>
        <v>0</v>
      </c>
      <c r="CV926">
        <f t="shared" si="573"/>
        <v>31.487999999999996</v>
      </c>
      <c r="CW926">
        <f t="shared" si="574"/>
        <v>3.5999999999999997E-2</v>
      </c>
      <c r="CX926">
        <f t="shared" si="575"/>
        <v>0</v>
      </c>
      <c r="CY926">
        <f t="shared" si="576"/>
        <v>963.21</v>
      </c>
      <c r="CZ926">
        <f t="shared" si="577"/>
        <v>506.43</v>
      </c>
      <c r="DC926" t="s">
        <v>3</v>
      </c>
      <c r="DD926" t="s">
        <v>3</v>
      </c>
      <c r="DE926" t="s">
        <v>916</v>
      </c>
      <c r="DF926" t="s">
        <v>916</v>
      </c>
      <c r="DG926" t="s">
        <v>916</v>
      </c>
      <c r="DH926" t="s">
        <v>3</v>
      </c>
      <c r="DI926" t="s">
        <v>916</v>
      </c>
      <c r="DJ926" t="s">
        <v>916</v>
      </c>
      <c r="DK926" t="s">
        <v>3</v>
      </c>
      <c r="DL926" t="s">
        <v>3</v>
      </c>
      <c r="DM926" t="s">
        <v>3</v>
      </c>
      <c r="DN926">
        <v>0</v>
      </c>
      <c r="DO926">
        <v>0</v>
      </c>
      <c r="DP926">
        <v>1</v>
      </c>
      <c r="DQ926">
        <v>1</v>
      </c>
      <c r="DU926">
        <v>1010</v>
      </c>
      <c r="DV926" t="s">
        <v>894</v>
      </c>
      <c r="DW926" t="s">
        <v>894</v>
      </c>
      <c r="DX926">
        <v>100</v>
      </c>
      <c r="DZ926" t="s">
        <v>3</v>
      </c>
      <c r="EA926" t="s">
        <v>3</v>
      </c>
      <c r="EB926" t="s">
        <v>3</v>
      </c>
      <c r="EC926" t="s">
        <v>3</v>
      </c>
      <c r="EE926">
        <v>53551264</v>
      </c>
      <c r="EF926">
        <v>3</v>
      </c>
      <c r="EG926" t="s">
        <v>917</v>
      </c>
      <c r="EH926">
        <v>0</v>
      </c>
      <c r="EI926" t="s">
        <v>3</v>
      </c>
      <c r="EJ926">
        <v>2</v>
      </c>
      <c r="EK926">
        <v>108001</v>
      </c>
      <c r="EL926" t="s">
        <v>918</v>
      </c>
      <c r="EM926" t="s">
        <v>919</v>
      </c>
      <c r="EO926" t="s">
        <v>920</v>
      </c>
      <c r="EQ926">
        <v>131072</v>
      </c>
      <c r="ER926">
        <v>302.14999999999998</v>
      </c>
      <c r="ES926">
        <v>36.07</v>
      </c>
      <c r="ET926">
        <v>5.78</v>
      </c>
      <c r="EU926">
        <v>0.41</v>
      </c>
      <c r="EV926">
        <v>260.3</v>
      </c>
      <c r="EW926">
        <v>26.24</v>
      </c>
      <c r="EX926">
        <v>0.03</v>
      </c>
      <c r="EY926">
        <v>0</v>
      </c>
      <c r="FQ926">
        <v>0</v>
      </c>
      <c r="FR926">
        <f>ROUND(IF(AND(BH926=3,BI926=3),P926,0),0)</f>
        <v>0</v>
      </c>
      <c r="FS926">
        <v>0</v>
      </c>
      <c r="FX926">
        <v>97</v>
      </c>
      <c r="FY926">
        <v>51</v>
      </c>
      <c r="GA926" t="s">
        <v>3</v>
      </c>
      <c r="GD926">
        <v>1</v>
      </c>
      <c r="GF926">
        <v>-1568826862</v>
      </c>
      <c r="GG926">
        <v>2</v>
      </c>
      <c r="GH926">
        <v>1</v>
      </c>
      <c r="GI926">
        <v>2</v>
      </c>
      <c r="GJ926">
        <v>0</v>
      </c>
      <c r="GK926">
        <v>0</v>
      </c>
      <c r="GL926">
        <f>ROUND(IF(AND(BH926=3,BI926=3,FS926&lt;&gt;0),P926,0),0)</f>
        <v>0</v>
      </c>
      <c r="GM926">
        <f>ROUND(O926+X926+Y926,0)+GX926</f>
        <v>2491</v>
      </c>
      <c r="GN926">
        <f>IF(OR(BI926=0,BI926=1),ROUND(O926+X926+Y926,0),0)</f>
        <v>0</v>
      </c>
      <c r="GO926">
        <f>IF(BI926=2,ROUND(O926+X926+Y926,0),0)</f>
        <v>2491</v>
      </c>
      <c r="GP926">
        <f>IF(BI926=4,ROUND(O926+X926+Y926,0)+GX926,0)</f>
        <v>0</v>
      </c>
      <c r="GR926">
        <v>0</v>
      </c>
      <c r="GS926">
        <v>0</v>
      </c>
      <c r="GT926">
        <v>0</v>
      </c>
      <c r="GU926" t="s">
        <v>3</v>
      </c>
      <c r="GV926">
        <f t="shared" si="578"/>
        <v>0</v>
      </c>
      <c r="GW926">
        <v>1</v>
      </c>
      <c r="GX926">
        <f>ROUND(HC926*I926,0)</f>
        <v>0</v>
      </c>
      <c r="HA926">
        <v>0</v>
      </c>
      <c r="HB926">
        <v>0</v>
      </c>
      <c r="HC926">
        <f t="shared" si="579"/>
        <v>0</v>
      </c>
      <c r="HE926" t="s">
        <v>3</v>
      </c>
      <c r="HF926" t="s">
        <v>3</v>
      </c>
      <c r="HM926" t="s">
        <v>3</v>
      </c>
      <c r="HN926" t="s">
        <v>921</v>
      </c>
      <c r="HO926" t="s">
        <v>922</v>
      </c>
      <c r="HP926" t="s">
        <v>918</v>
      </c>
      <c r="HQ926" t="s">
        <v>918</v>
      </c>
      <c r="IK926">
        <v>0</v>
      </c>
    </row>
    <row r="927" spans="1:255" x14ac:dyDescent="0.2">
      <c r="A927" s="2">
        <v>18</v>
      </c>
      <c r="B927" s="2">
        <v>1</v>
      </c>
      <c r="C927" s="2">
        <v>1495</v>
      </c>
      <c r="D927" s="2"/>
      <c r="E927" s="2" t="s">
        <v>955</v>
      </c>
      <c r="F927" s="2" t="s">
        <v>939</v>
      </c>
      <c r="G927" s="2" t="s">
        <v>940</v>
      </c>
      <c r="H927" s="2" t="s">
        <v>160</v>
      </c>
      <c r="I927" s="2">
        <f>I925*J927</f>
        <v>9</v>
      </c>
      <c r="J927" s="2">
        <v>100</v>
      </c>
      <c r="K927" s="2">
        <v>100</v>
      </c>
      <c r="L927" s="2"/>
      <c r="M927" s="2"/>
      <c r="N927" s="2"/>
      <c r="O927" s="2">
        <f>ROUND(CP927,2)</f>
        <v>2062</v>
      </c>
      <c r="P927" s="2">
        <f>ROUND(ROUND(CQ927*I927,0)/BC927,2)</f>
        <v>2062</v>
      </c>
      <c r="Q927" s="2">
        <f>ROUND(CR927*I927,2)</f>
        <v>0</v>
      </c>
      <c r="R927" s="2">
        <f>ROUND(CS927*I927,2)</f>
        <v>0</v>
      </c>
      <c r="S927" s="2">
        <f>ROUND(CT927*I927,2)</f>
        <v>0</v>
      </c>
      <c r="T927" s="2">
        <f>ROUND(CU927*I927,2)</f>
        <v>0</v>
      </c>
      <c r="U927" s="2">
        <f t="shared" si="561"/>
        <v>0</v>
      </c>
      <c r="V927" s="2">
        <f t="shared" si="562"/>
        <v>0</v>
      </c>
      <c r="W927" s="2">
        <f>ROUND(CX927*I927,2)</f>
        <v>0</v>
      </c>
      <c r="X927" s="2">
        <f>ROUND(CY927,2)</f>
        <v>0</v>
      </c>
      <c r="Y927" s="2">
        <f>ROUND(CZ927,2)</f>
        <v>0</v>
      </c>
      <c r="Z927" s="2"/>
      <c r="AA927" s="2">
        <v>53551706</v>
      </c>
      <c r="AB927" s="2">
        <f t="shared" si="563"/>
        <v>229.07</v>
      </c>
      <c r="AC927" s="2">
        <f t="shared" si="564"/>
        <v>229.07</v>
      </c>
      <c r="AD927" s="2">
        <f t="shared" ref="AD927:AD932" si="586">ROUND((((ET927)-(EU927))+AE927),2)</f>
        <v>0</v>
      </c>
      <c r="AE927" s="2">
        <f t="shared" ref="AE927:AF932" si="587">ROUND((EU927),2)</f>
        <v>0</v>
      </c>
      <c r="AF927" s="2">
        <f t="shared" si="587"/>
        <v>0</v>
      </c>
      <c r="AG927" s="2">
        <f t="shared" si="565"/>
        <v>0</v>
      </c>
      <c r="AH927" s="2">
        <f t="shared" ref="AH927:AI932" si="588">(EW927)</f>
        <v>0</v>
      </c>
      <c r="AI927" s="2">
        <f t="shared" si="588"/>
        <v>0</v>
      </c>
      <c r="AJ927" s="2">
        <f t="shared" si="566"/>
        <v>0</v>
      </c>
      <c r="AK927" s="2">
        <v>229.07</v>
      </c>
      <c r="AL927" s="2">
        <v>229.07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97</v>
      </c>
      <c r="AU927" s="2">
        <v>51</v>
      </c>
      <c r="AV927" s="2">
        <v>1</v>
      </c>
      <c r="AW927" s="2">
        <v>1</v>
      </c>
      <c r="AX927" s="2"/>
      <c r="AY927" s="2"/>
      <c r="AZ927" s="2">
        <v>1</v>
      </c>
      <c r="BA927" s="2">
        <v>1</v>
      </c>
      <c r="BB927" s="2">
        <v>1</v>
      </c>
      <c r="BC927" s="2">
        <v>1</v>
      </c>
      <c r="BD927" s="2" t="s">
        <v>3</v>
      </c>
      <c r="BE927" s="2" t="s">
        <v>3</v>
      </c>
      <c r="BF927" s="2" t="s">
        <v>3</v>
      </c>
      <c r="BG927" s="2" t="s">
        <v>3</v>
      </c>
      <c r="BH927" s="2">
        <v>3</v>
      </c>
      <c r="BI927" s="2">
        <v>2</v>
      </c>
      <c r="BJ927" s="2" t="s">
        <v>941</v>
      </c>
      <c r="BK927" s="2"/>
      <c r="BL927" s="2"/>
      <c r="BM927" s="2">
        <v>108001</v>
      </c>
      <c r="BN927" s="2">
        <v>0</v>
      </c>
      <c r="BO927" s="2" t="s">
        <v>3</v>
      </c>
      <c r="BP927" s="2">
        <v>0</v>
      </c>
      <c r="BQ927" s="2">
        <v>3</v>
      </c>
      <c r="BR927" s="2">
        <v>0</v>
      </c>
      <c r="BS927" s="2">
        <v>1</v>
      </c>
      <c r="BT927" s="2">
        <v>1</v>
      </c>
      <c r="BU927" s="2">
        <v>1</v>
      </c>
      <c r="BV927" s="2">
        <v>1</v>
      </c>
      <c r="BW927" s="2">
        <v>1</v>
      </c>
      <c r="BX927" s="2">
        <v>1</v>
      </c>
      <c r="BY927" s="2" t="s">
        <v>3</v>
      </c>
      <c r="BZ927" s="2">
        <v>97</v>
      </c>
      <c r="CA927" s="2">
        <v>51</v>
      </c>
      <c r="CB927" s="2" t="s">
        <v>3</v>
      </c>
      <c r="CC927" s="2"/>
      <c r="CD927" s="2"/>
      <c r="CE927" s="2">
        <v>0</v>
      </c>
      <c r="CF927" s="2">
        <v>0</v>
      </c>
      <c r="CG927" s="2">
        <v>0</v>
      </c>
      <c r="CH927" s="2"/>
      <c r="CI927" s="2"/>
      <c r="CJ927" s="2"/>
      <c r="CK927" s="2"/>
      <c r="CL927" s="2"/>
      <c r="CM927" s="2">
        <v>0</v>
      </c>
      <c r="CN927" s="2" t="s">
        <v>3</v>
      </c>
      <c r="CO927" s="2">
        <v>0</v>
      </c>
      <c r="CP927" s="2">
        <f t="shared" si="567"/>
        <v>2062</v>
      </c>
      <c r="CQ927" s="2">
        <f>AC927</f>
        <v>229.07</v>
      </c>
      <c r="CR927" s="2">
        <f t="shared" si="569"/>
        <v>0</v>
      </c>
      <c r="CS927" s="2">
        <f t="shared" si="570"/>
        <v>0</v>
      </c>
      <c r="CT927" s="2">
        <f t="shared" si="571"/>
        <v>0</v>
      </c>
      <c r="CU927" s="2">
        <f t="shared" si="572"/>
        <v>0</v>
      </c>
      <c r="CV927" s="2">
        <f t="shared" si="573"/>
        <v>0</v>
      </c>
      <c r="CW927" s="2">
        <f t="shared" si="574"/>
        <v>0</v>
      </c>
      <c r="CX927" s="2">
        <f t="shared" si="575"/>
        <v>0</v>
      </c>
      <c r="CY927" s="2">
        <f t="shared" si="576"/>
        <v>0</v>
      </c>
      <c r="CZ927" s="2">
        <f t="shared" si="577"/>
        <v>0</v>
      </c>
      <c r="DA927" s="2"/>
      <c r="DB927" s="2"/>
      <c r="DC927" s="2" t="s">
        <v>3</v>
      </c>
      <c r="DD927" s="2" t="s">
        <v>3</v>
      </c>
      <c r="DE927" s="2" t="s">
        <v>3</v>
      </c>
      <c r="DF927" s="2" t="s">
        <v>3</v>
      </c>
      <c r="DG927" s="2" t="s">
        <v>3</v>
      </c>
      <c r="DH927" s="2" t="s">
        <v>3</v>
      </c>
      <c r="DI927" s="2" t="s">
        <v>3</v>
      </c>
      <c r="DJ927" s="2" t="s">
        <v>3</v>
      </c>
      <c r="DK927" s="2" t="s">
        <v>3</v>
      </c>
      <c r="DL927" s="2" t="s">
        <v>3</v>
      </c>
      <c r="DM927" s="2" t="s">
        <v>3</v>
      </c>
      <c r="DN927" s="2">
        <v>0</v>
      </c>
      <c r="DO927" s="2">
        <v>0</v>
      </c>
      <c r="DP927" s="2">
        <v>1</v>
      </c>
      <c r="DQ927" s="2">
        <v>1</v>
      </c>
      <c r="DR927" s="2"/>
      <c r="DS927" s="2"/>
      <c r="DT927" s="2"/>
      <c r="DU927" s="2">
        <v>1010</v>
      </c>
      <c r="DV927" s="2" t="s">
        <v>160</v>
      </c>
      <c r="DW927" s="2" t="s">
        <v>160</v>
      </c>
      <c r="DX927" s="2">
        <v>1</v>
      </c>
      <c r="DY927" s="2"/>
      <c r="DZ927" s="2" t="s">
        <v>3</v>
      </c>
      <c r="EA927" s="2" t="s">
        <v>3</v>
      </c>
      <c r="EB927" s="2" t="s">
        <v>3</v>
      </c>
      <c r="EC927" s="2" t="s">
        <v>3</v>
      </c>
      <c r="ED927" s="2"/>
      <c r="EE927" s="2">
        <v>53551264</v>
      </c>
      <c r="EF927" s="2">
        <v>3</v>
      </c>
      <c r="EG927" s="2" t="s">
        <v>917</v>
      </c>
      <c r="EH927" s="2">
        <v>0</v>
      </c>
      <c r="EI927" s="2" t="s">
        <v>3</v>
      </c>
      <c r="EJ927" s="2">
        <v>2</v>
      </c>
      <c r="EK927" s="2">
        <v>108001</v>
      </c>
      <c r="EL927" s="2" t="s">
        <v>918</v>
      </c>
      <c r="EM927" s="2" t="s">
        <v>919</v>
      </c>
      <c r="EN927" s="2"/>
      <c r="EO927" s="2" t="s">
        <v>3</v>
      </c>
      <c r="EP927" s="2"/>
      <c r="EQ927" s="2">
        <v>0</v>
      </c>
      <c r="ER927" s="2">
        <v>229.07</v>
      </c>
      <c r="ES927" s="2">
        <v>229.07</v>
      </c>
      <c r="ET927" s="2">
        <v>0</v>
      </c>
      <c r="EU927" s="2">
        <v>0</v>
      </c>
      <c r="EV927" s="2">
        <v>0</v>
      </c>
      <c r="EW927" s="2">
        <v>0</v>
      </c>
      <c r="EX927" s="2">
        <v>0</v>
      </c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>
        <v>0</v>
      </c>
      <c r="FR927" s="2">
        <f>ROUND(IF(AND(BH927=3,BI927=3),P927,0),2)</f>
        <v>0</v>
      </c>
      <c r="FS927" s="2">
        <v>0</v>
      </c>
      <c r="FT927" s="2"/>
      <c r="FU927" s="2"/>
      <c r="FV927" s="2"/>
      <c r="FW927" s="2"/>
      <c r="FX927" s="2">
        <v>97</v>
      </c>
      <c r="FY927" s="2">
        <v>51</v>
      </c>
      <c r="FZ927" s="2"/>
      <c r="GA927" s="2" t="s">
        <v>3</v>
      </c>
      <c r="GB927" s="2"/>
      <c r="GC927" s="2"/>
      <c r="GD927" s="2">
        <v>1</v>
      </c>
      <c r="GE927" s="2">
        <v>229.07</v>
      </c>
      <c r="GF927" s="2">
        <v>-1676692902</v>
      </c>
      <c r="GG927" s="2">
        <v>2</v>
      </c>
      <c r="GH927" s="2">
        <v>0</v>
      </c>
      <c r="GI927" s="2">
        <v>-2</v>
      </c>
      <c r="GJ927" s="2">
        <v>0</v>
      </c>
      <c r="GK927" s="2">
        <v>0</v>
      </c>
      <c r="GL927" s="2">
        <f>ROUND(IF(AND(BH927=3,BI927=3,FS927&lt;&gt;0),P927,0),2)</f>
        <v>0</v>
      </c>
      <c r="GM927" s="2">
        <f>ROUND(O927+X927+Y927,2)+GX927</f>
        <v>2062</v>
      </c>
      <c r="GN927" s="2">
        <f>IF(OR(BI927=0,BI927=1),ROUND(O927+X927+Y927,2),0)</f>
        <v>0</v>
      </c>
      <c r="GO927" s="2">
        <f>IF(BI927=2,ROUND(O927+X927+Y927,2),0)</f>
        <v>2062</v>
      </c>
      <c r="GP927" s="2">
        <f>IF(BI927=4,ROUND(O927+X927+Y927,2)+GX927,0)</f>
        <v>0</v>
      </c>
      <c r="GQ927" s="2"/>
      <c r="GR927" s="2">
        <v>3</v>
      </c>
      <c r="GS927" s="2">
        <v>1</v>
      </c>
      <c r="GT927" s="2">
        <v>0</v>
      </c>
      <c r="GU927" s="2" t="s">
        <v>3</v>
      </c>
      <c r="GV927" s="2">
        <f t="shared" si="578"/>
        <v>0</v>
      </c>
      <c r="GW927" s="2">
        <v>1</v>
      </c>
      <c r="GX927" s="2">
        <f>ROUND(HC927*I927,2)</f>
        <v>0</v>
      </c>
      <c r="GY927" s="2"/>
      <c r="GZ927" s="2"/>
      <c r="HA927" s="2">
        <v>0</v>
      </c>
      <c r="HB927" s="2">
        <v>0</v>
      </c>
      <c r="HC927" s="2">
        <f t="shared" si="579"/>
        <v>0</v>
      </c>
      <c r="HD927" s="2"/>
      <c r="HE927" s="2" t="s">
        <v>3</v>
      </c>
      <c r="HF927" s="2" t="s">
        <v>3</v>
      </c>
      <c r="HG927" s="2">
        <f>ROUND(AC927*I927,0)</f>
        <v>2062</v>
      </c>
      <c r="HH927" s="2"/>
      <c r="HI927" s="2"/>
      <c r="HJ927" s="2"/>
      <c r="HK927" s="2"/>
      <c r="HL927" s="2"/>
      <c r="HM927" s="2" t="s">
        <v>3</v>
      </c>
      <c r="HN927" s="2" t="s">
        <v>921</v>
      </c>
      <c r="HO927" s="2" t="s">
        <v>922</v>
      </c>
      <c r="HP927" s="2" t="s">
        <v>918</v>
      </c>
      <c r="HQ927" s="2" t="s">
        <v>918</v>
      </c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>
        <v>0</v>
      </c>
      <c r="IL927" s="2"/>
      <c r="IM927" s="2"/>
      <c r="IN927" s="2"/>
      <c r="IO927" s="2"/>
      <c r="IP927" s="2"/>
      <c r="IQ927" s="2"/>
      <c r="IR927" s="2"/>
      <c r="IS927" s="2"/>
      <c r="IT927" s="2"/>
      <c r="IU927" s="2"/>
    </row>
    <row r="928" spans="1:255" x14ac:dyDescent="0.2">
      <c r="A928">
        <v>18</v>
      </c>
      <c r="B928">
        <v>1</v>
      </c>
      <c r="C928">
        <v>1505</v>
      </c>
      <c r="E928" t="s">
        <v>955</v>
      </c>
      <c r="F928" t="s">
        <v>939</v>
      </c>
      <c r="G928" t="s">
        <v>940</v>
      </c>
      <c r="H928" t="s">
        <v>160</v>
      </c>
      <c r="I928">
        <f>I926*J928</f>
        <v>9</v>
      </c>
      <c r="J928">
        <v>100</v>
      </c>
      <c r="K928">
        <v>100</v>
      </c>
      <c r="O928">
        <f>ROUND(CP928,0)</f>
        <v>2062</v>
      </c>
      <c r="P928">
        <f>ROUND(CQ928*I928,0)</f>
        <v>2062</v>
      </c>
      <c r="Q928">
        <f>ROUND(CR928*I928,0)</f>
        <v>0</v>
      </c>
      <c r="R928">
        <f>ROUND(CS928*I928,0)</f>
        <v>0</v>
      </c>
      <c r="S928">
        <f>ROUND(CT928*I928,0)</f>
        <v>0</v>
      </c>
      <c r="T928">
        <f>ROUND(CU928*I928,0)</f>
        <v>0</v>
      </c>
      <c r="U928">
        <f t="shared" si="561"/>
        <v>0</v>
      </c>
      <c r="V928">
        <f t="shared" si="562"/>
        <v>0</v>
      </c>
      <c r="W928">
        <f>ROUND(CX928*I928,0)</f>
        <v>0</v>
      </c>
      <c r="X928">
        <f>ROUND(CY928,0)</f>
        <v>0</v>
      </c>
      <c r="Y928">
        <f>ROUND(CZ928,0)</f>
        <v>0</v>
      </c>
      <c r="AA928">
        <v>53551707</v>
      </c>
      <c r="AB928">
        <f t="shared" si="563"/>
        <v>229.07</v>
      </c>
      <c r="AC928">
        <f t="shared" si="564"/>
        <v>229.07</v>
      </c>
      <c r="AD928">
        <f t="shared" si="586"/>
        <v>0</v>
      </c>
      <c r="AE928">
        <f t="shared" si="587"/>
        <v>0</v>
      </c>
      <c r="AF928">
        <f t="shared" si="587"/>
        <v>0</v>
      </c>
      <c r="AG928">
        <f t="shared" si="565"/>
        <v>0</v>
      </c>
      <c r="AH928">
        <f t="shared" si="588"/>
        <v>0</v>
      </c>
      <c r="AI928">
        <f t="shared" si="588"/>
        <v>0</v>
      </c>
      <c r="AJ928">
        <f t="shared" si="566"/>
        <v>0</v>
      </c>
      <c r="AK928">
        <v>229.07</v>
      </c>
      <c r="AL928">
        <v>229.07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97</v>
      </c>
      <c r="AU928">
        <v>51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6.14</v>
      </c>
      <c r="BD928" t="s">
        <v>3</v>
      </c>
      <c r="BE928" t="s">
        <v>3</v>
      </c>
      <c r="BF928" t="s">
        <v>3</v>
      </c>
      <c r="BG928" t="s">
        <v>3</v>
      </c>
      <c r="BH928">
        <v>3</v>
      </c>
      <c r="BI928">
        <v>2</v>
      </c>
      <c r="BJ928" t="s">
        <v>941</v>
      </c>
      <c r="BM928">
        <v>108001</v>
      </c>
      <c r="BN928">
        <v>0</v>
      </c>
      <c r="BO928" t="s">
        <v>30</v>
      </c>
      <c r="BP928">
        <v>1</v>
      </c>
      <c r="BQ928">
        <v>3</v>
      </c>
      <c r="BR928">
        <v>0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97</v>
      </c>
      <c r="CA928">
        <v>51</v>
      </c>
      <c r="CB928" t="s">
        <v>3</v>
      </c>
      <c r="CE928">
        <v>0</v>
      </c>
      <c r="CF928">
        <v>0</v>
      </c>
      <c r="CG928">
        <v>0</v>
      </c>
      <c r="CM928">
        <v>0</v>
      </c>
      <c r="CN928" t="s">
        <v>3</v>
      </c>
      <c r="CO928">
        <v>0</v>
      </c>
      <c r="CP928">
        <f t="shared" si="567"/>
        <v>2062</v>
      </c>
      <c r="CQ928">
        <f>AC928</f>
        <v>229.07</v>
      </c>
      <c r="CR928">
        <f t="shared" si="569"/>
        <v>0</v>
      </c>
      <c r="CS928">
        <f t="shared" si="570"/>
        <v>0</v>
      </c>
      <c r="CT928">
        <f t="shared" si="571"/>
        <v>0</v>
      </c>
      <c r="CU928">
        <f t="shared" si="572"/>
        <v>0</v>
      </c>
      <c r="CV928">
        <f t="shared" si="573"/>
        <v>0</v>
      </c>
      <c r="CW928">
        <f t="shared" si="574"/>
        <v>0</v>
      </c>
      <c r="CX928">
        <f t="shared" si="575"/>
        <v>0</v>
      </c>
      <c r="CY928">
        <f t="shared" si="576"/>
        <v>0</v>
      </c>
      <c r="CZ928">
        <f t="shared" si="577"/>
        <v>0</v>
      </c>
      <c r="DC928" t="s">
        <v>3</v>
      </c>
      <c r="DD928" t="s">
        <v>3</v>
      </c>
      <c r="DE928" t="s">
        <v>3</v>
      </c>
      <c r="DF928" t="s">
        <v>3</v>
      </c>
      <c r="DG928" t="s">
        <v>3</v>
      </c>
      <c r="DH928" t="s">
        <v>3</v>
      </c>
      <c r="DI928" t="s">
        <v>3</v>
      </c>
      <c r="DJ928" t="s">
        <v>3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1010</v>
      </c>
      <c r="DV928" t="s">
        <v>160</v>
      </c>
      <c r="DW928" t="s">
        <v>160</v>
      </c>
      <c r="DX928">
        <v>1</v>
      </c>
      <c r="DZ928" t="s">
        <v>3</v>
      </c>
      <c r="EA928" t="s">
        <v>3</v>
      </c>
      <c r="EB928" t="s">
        <v>3</v>
      </c>
      <c r="EC928" t="s">
        <v>3</v>
      </c>
      <c r="EE928">
        <v>53551264</v>
      </c>
      <c r="EF928">
        <v>3</v>
      </c>
      <c r="EG928" t="s">
        <v>917</v>
      </c>
      <c r="EH928">
        <v>0</v>
      </c>
      <c r="EI928" t="s">
        <v>3</v>
      </c>
      <c r="EJ928">
        <v>2</v>
      </c>
      <c r="EK928">
        <v>108001</v>
      </c>
      <c r="EL928" t="s">
        <v>918</v>
      </c>
      <c r="EM928" t="s">
        <v>919</v>
      </c>
      <c r="EO928" t="s">
        <v>3</v>
      </c>
      <c r="EQ928">
        <v>0</v>
      </c>
      <c r="ER928">
        <v>229.07</v>
      </c>
      <c r="ES928">
        <v>229.07</v>
      </c>
      <c r="ET928">
        <v>0</v>
      </c>
      <c r="EU928">
        <v>0</v>
      </c>
      <c r="EV928">
        <v>0</v>
      </c>
      <c r="EW928">
        <v>0</v>
      </c>
      <c r="EX928">
        <v>0</v>
      </c>
      <c r="FQ928">
        <v>0</v>
      </c>
      <c r="FR928">
        <f>ROUND(IF(AND(BH928=3,BI928=3),P928,0),0)</f>
        <v>0</v>
      </c>
      <c r="FS928">
        <v>0</v>
      </c>
      <c r="FX928">
        <v>97</v>
      </c>
      <c r="FY928">
        <v>51</v>
      </c>
      <c r="GA928" t="s">
        <v>3</v>
      </c>
      <c r="GD928">
        <v>1</v>
      </c>
      <c r="GE928">
        <v>37.31</v>
      </c>
      <c r="GF928">
        <v>-1676692902</v>
      </c>
      <c r="GG928">
        <v>2</v>
      </c>
      <c r="GH928">
        <v>1</v>
      </c>
      <c r="GI928">
        <v>5</v>
      </c>
      <c r="GJ928">
        <v>0</v>
      </c>
      <c r="GK928">
        <v>0</v>
      </c>
      <c r="GL928">
        <f>ROUND(IF(AND(BH928=3,BI928=3,FS928&lt;&gt;0),P928,0),0)</f>
        <v>0</v>
      </c>
      <c r="GM928">
        <f>ROUND(O928+X928+Y928,0)+GX928</f>
        <v>2062</v>
      </c>
      <c r="GN928">
        <f>IF(OR(BI928=0,BI928=1),ROUND(O928+X928+Y928,0),0)</f>
        <v>0</v>
      </c>
      <c r="GO928">
        <f>IF(BI928=2,ROUND(O928+X928+Y928,0),0)</f>
        <v>2062</v>
      </c>
      <c r="GP928">
        <f>IF(BI928=4,ROUND(O928+X928+Y928,0)+GX928,0)</f>
        <v>0</v>
      </c>
      <c r="GR928">
        <v>3</v>
      </c>
      <c r="GS928">
        <v>1</v>
      </c>
      <c r="GT928">
        <v>0</v>
      </c>
      <c r="GU928" t="s">
        <v>3</v>
      </c>
      <c r="GV928">
        <f t="shared" si="578"/>
        <v>0</v>
      </c>
      <c r="GW928">
        <v>1</v>
      </c>
      <c r="GX928">
        <f>ROUND(HC928*I928,0)</f>
        <v>0</v>
      </c>
      <c r="HA928">
        <v>0</v>
      </c>
      <c r="HB928">
        <v>0</v>
      </c>
      <c r="HC928">
        <f t="shared" si="579"/>
        <v>0</v>
      </c>
      <c r="HE928" t="s">
        <v>3</v>
      </c>
      <c r="HF928" t="s">
        <v>3</v>
      </c>
      <c r="HG928">
        <f>ROUND(AC928*I928,0)</f>
        <v>2062</v>
      </c>
      <c r="HM928" t="s">
        <v>3</v>
      </c>
      <c r="HN928" t="s">
        <v>921</v>
      </c>
      <c r="HO928" t="s">
        <v>922</v>
      </c>
      <c r="HP928" t="s">
        <v>918</v>
      </c>
      <c r="HQ928" t="s">
        <v>918</v>
      </c>
      <c r="IK928">
        <v>0</v>
      </c>
    </row>
    <row r="929" spans="1:255" x14ac:dyDescent="0.2">
      <c r="A929" s="2">
        <v>18</v>
      </c>
      <c r="B929" s="2">
        <v>1</v>
      </c>
      <c r="C929" s="2">
        <v>1497</v>
      </c>
      <c r="D929" s="2"/>
      <c r="E929" s="2" t="s">
        <v>956</v>
      </c>
      <c r="F929" s="2" t="s">
        <v>947</v>
      </c>
      <c r="G929" s="2" t="s">
        <v>948</v>
      </c>
      <c r="H929" s="2" t="s">
        <v>949</v>
      </c>
      <c r="I929" s="2">
        <f>I925*J929</f>
        <v>8.9999999999999993E-3</v>
      </c>
      <c r="J929" s="2">
        <v>9.9999999999999992E-2</v>
      </c>
      <c r="K929" s="2">
        <v>0.1</v>
      </c>
      <c r="L929" s="2"/>
      <c r="M929" s="2"/>
      <c r="N929" s="2"/>
      <c r="O929" s="2">
        <f>ROUND(CP929,2)</f>
        <v>17.989999999999998</v>
      </c>
      <c r="P929" s="2">
        <f>ROUND(CQ929*I929,2)</f>
        <v>17.989999999999998</v>
      </c>
      <c r="Q929" s="2">
        <f>ROUND(CR929*I929,2)</f>
        <v>0</v>
      </c>
      <c r="R929" s="2">
        <f>ROUND(CS929*I929,2)</f>
        <v>0</v>
      </c>
      <c r="S929" s="2">
        <f>ROUND(CT929*I929,2)</f>
        <v>0</v>
      </c>
      <c r="T929" s="2">
        <f>ROUND(CU929*I929,2)</f>
        <v>0</v>
      </c>
      <c r="U929" s="2">
        <f t="shared" si="561"/>
        <v>0</v>
      </c>
      <c r="V929" s="2">
        <f t="shared" si="562"/>
        <v>0</v>
      </c>
      <c r="W929" s="2">
        <f>ROUND(CX929*I929,2)</f>
        <v>0.01</v>
      </c>
      <c r="X929" s="2">
        <f>ROUND(CY929,2)</f>
        <v>0</v>
      </c>
      <c r="Y929" s="2">
        <f>ROUND(CZ929,2)</f>
        <v>0</v>
      </c>
      <c r="Z929" s="2"/>
      <c r="AA929" s="2">
        <v>53551706</v>
      </c>
      <c r="AB929" s="2">
        <f t="shared" si="563"/>
        <v>1998.42</v>
      </c>
      <c r="AC929" s="2">
        <f t="shared" si="564"/>
        <v>1998.42</v>
      </c>
      <c r="AD929" s="2">
        <f t="shared" si="586"/>
        <v>0</v>
      </c>
      <c r="AE929" s="2">
        <f t="shared" si="587"/>
        <v>0</v>
      </c>
      <c r="AF929" s="2">
        <f t="shared" si="587"/>
        <v>0</v>
      </c>
      <c r="AG929" s="2">
        <f t="shared" si="565"/>
        <v>0</v>
      </c>
      <c r="AH929" s="2">
        <f t="shared" si="588"/>
        <v>0</v>
      </c>
      <c r="AI929" s="2">
        <f t="shared" si="588"/>
        <v>0</v>
      </c>
      <c r="AJ929" s="2">
        <f t="shared" si="566"/>
        <v>1.01</v>
      </c>
      <c r="AK929" s="2">
        <v>1998.42</v>
      </c>
      <c r="AL929" s="2">
        <v>1998.42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1.01</v>
      </c>
      <c r="AT929" s="2">
        <v>97</v>
      </c>
      <c r="AU929" s="2">
        <v>51</v>
      </c>
      <c r="AV929" s="2">
        <v>1</v>
      </c>
      <c r="AW929" s="2">
        <v>1</v>
      </c>
      <c r="AX929" s="2"/>
      <c r="AY929" s="2"/>
      <c r="AZ929" s="2">
        <v>1</v>
      </c>
      <c r="BA929" s="2">
        <v>1</v>
      </c>
      <c r="BB929" s="2">
        <v>1</v>
      </c>
      <c r="BC929" s="2">
        <v>1</v>
      </c>
      <c r="BD929" s="2" t="s">
        <v>3</v>
      </c>
      <c r="BE929" s="2" t="s">
        <v>3</v>
      </c>
      <c r="BF929" s="2" t="s">
        <v>3</v>
      </c>
      <c r="BG929" s="2" t="s">
        <v>3</v>
      </c>
      <c r="BH929" s="2">
        <v>3</v>
      </c>
      <c r="BI929" s="2">
        <v>2</v>
      </c>
      <c r="BJ929" s="2" t="s">
        <v>950</v>
      </c>
      <c r="BK929" s="2"/>
      <c r="BL929" s="2"/>
      <c r="BM929" s="2">
        <v>108001</v>
      </c>
      <c r="BN929" s="2">
        <v>0</v>
      </c>
      <c r="BO929" s="2" t="s">
        <v>3</v>
      </c>
      <c r="BP929" s="2">
        <v>0</v>
      </c>
      <c r="BQ929" s="2">
        <v>3</v>
      </c>
      <c r="BR929" s="2">
        <v>0</v>
      </c>
      <c r="BS929" s="2">
        <v>1</v>
      </c>
      <c r="BT929" s="2">
        <v>1</v>
      </c>
      <c r="BU929" s="2">
        <v>1</v>
      </c>
      <c r="BV929" s="2">
        <v>1</v>
      </c>
      <c r="BW929" s="2">
        <v>1</v>
      </c>
      <c r="BX929" s="2">
        <v>1</v>
      </c>
      <c r="BY929" s="2" t="s">
        <v>3</v>
      </c>
      <c r="BZ929" s="2">
        <v>97</v>
      </c>
      <c r="CA929" s="2">
        <v>51</v>
      </c>
      <c r="CB929" s="2" t="s">
        <v>3</v>
      </c>
      <c r="CC929" s="2"/>
      <c r="CD929" s="2"/>
      <c r="CE929" s="2">
        <v>0</v>
      </c>
      <c r="CF929" s="2">
        <v>0</v>
      </c>
      <c r="CG929" s="2">
        <v>0</v>
      </c>
      <c r="CH929" s="2"/>
      <c r="CI929" s="2"/>
      <c r="CJ929" s="2"/>
      <c r="CK929" s="2"/>
      <c r="CL929" s="2"/>
      <c r="CM929" s="2">
        <v>0</v>
      </c>
      <c r="CN929" s="2" t="s">
        <v>3</v>
      </c>
      <c r="CO929" s="2">
        <v>0</v>
      </c>
      <c r="CP929" s="2">
        <f t="shared" si="567"/>
        <v>17.989999999999998</v>
      </c>
      <c r="CQ929" s="2">
        <f t="shared" ref="CQ929:CQ934" si="589">AC929*BC929</f>
        <v>1998.42</v>
      </c>
      <c r="CR929" s="2">
        <f t="shared" si="569"/>
        <v>0</v>
      </c>
      <c r="CS929" s="2">
        <f t="shared" si="570"/>
        <v>0</v>
      </c>
      <c r="CT929" s="2">
        <f t="shared" si="571"/>
        <v>0</v>
      </c>
      <c r="CU929" s="2">
        <f t="shared" si="572"/>
        <v>0</v>
      </c>
      <c r="CV929" s="2">
        <f t="shared" si="573"/>
        <v>0</v>
      </c>
      <c r="CW929" s="2">
        <f t="shared" si="574"/>
        <v>0</v>
      </c>
      <c r="CX929" s="2">
        <f t="shared" si="575"/>
        <v>1.01</v>
      </c>
      <c r="CY929" s="2">
        <f t="shared" si="576"/>
        <v>0</v>
      </c>
      <c r="CZ929" s="2">
        <f t="shared" si="577"/>
        <v>0</v>
      </c>
      <c r="DA929" s="2"/>
      <c r="DB929" s="2"/>
      <c r="DC929" s="2" t="s">
        <v>3</v>
      </c>
      <c r="DD929" s="2" t="s">
        <v>3</v>
      </c>
      <c r="DE929" s="2" t="s">
        <v>3</v>
      </c>
      <c r="DF929" s="2" t="s">
        <v>3</v>
      </c>
      <c r="DG929" s="2" t="s">
        <v>3</v>
      </c>
      <c r="DH929" s="2" t="s">
        <v>3</v>
      </c>
      <c r="DI929" s="2" t="s">
        <v>3</v>
      </c>
      <c r="DJ929" s="2" t="s">
        <v>3</v>
      </c>
      <c r="DK929" s="2" t="s">
        <v>3</v>
      </c>
      <c r="DL929" s="2" t="s">
        <v>3</v>
      </c>
      <c r="DM929" s="2" t="s">
        <v>3</v>
      </c>
      <c r="DN929" s="2">
        <v>0</v>
      </c>
      <c r="DO929" s="2">
        <v>0</v>
      </c>
      <c r="DP929" s="2">
        <v>1</v>
      </c>
      <c r="DQ929" s="2">
        <v>1</v>
      </c>
      <c r="DR929" s="2"/>
      <c r="DS929" s="2"/>
      <c r="DT929" s="2"/>
      <c r="DU929" s="2">
        <v>1010</v>
      </c>
      <c r="DV929" s="2" t="s">
        <v>949</v>
      </c>
      <c r="DW929" s="2" t="s">
        <v>949</v>
      </c>
      <c r="DX929" s="2">
        <v>1000</v>
      </c>
      <c r="DY929" s="2"/>
      <c r="DZ929" s="2" t="s">
        <v>3</v>
      </c>
      <c r="EA929" s="2" t="s">
        <v>3</v>
      </c>
      <c r="EB929" s="2" t="s">
        <v>3</v>
      </c>
      <c r="EC929" s="2" t="s">
        <v>3</v>
      </c>
      <c r="ED929" s="2"/>
      <c r="EE929" s="2">
        <v>53551264</v>
      </c>
      <c r="EF929" s="2">
        <v>3</v>
      </c>
      <c r="EG929" s="2" t="s">
        <v>917</v>
      </c>
      <c r="EH929" s="2">
        <v>0</v>
      </c>
      <c r="EI929" s="2" t="s">
        <v>3</v>
      </c>
      <c r="EJ929" s="2">
        <v>2</v>
      </c>
      <c r="EK929" s="2">
        <v>108001</v>
      </c>
      <c r="EL929" s="2" t="s">
        <v>918</v>
      </c>
      <c r="EM929" s="2" t="s">
        <v>919</v>
      </c>
      <c r="EN929" s="2"/>
      <c r="EO929" s="2" t="s">
        <v>3</v>
      </c>
      <c r="EP929" s="2"/>
      <c r="EQ929" s="2">
        <v>0</v>
      </c>
      <c r="ER929" s="2">
        <v>1998.42</v>
      </c>
      <c r="ES929" s="2">
        <v>1998.42</v>
      </c>
      <c r="ET929" s="2">
        <v>0</v>
      </c>
      <c r="EU929" s="2">
        <v>0</v>
      </c>
      <c r="EV929" s="2">
        <v>0</v>
      </c>
      <c r="EW929" s="2">
        <v>0</v>
      </c>
      <c r="EX929" s="2">
        <v>0</v>
      </c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>
        <v>0</v>
      </c>
      <c r="FR929" s="2">
        <f>ROUND(IF(AND(BH929=3,BI929=3),P929,0),2)</f>
        <v>0</v>
      </c>
      <c r="FS929" s="2">
        <v>0</v>
      </c>
      <c r="FT929" s="2"/>
      <c r="FU929" s="2"/>
      <c r="FV929" s="2"/>
      <c r="FW929" s="2"/>
      <c r="FX929" s="2">
        <v>97</v>
      </c>
      <c r="FY929" s="2">
        <v>51</v>
      </c>
      <c r="FZ929" s="2"/>
      <c r="GA929" s="2" t="s">
        <v>3</v>
      </c>
      <c r="GB929" s="2"/>
      <c r="GC929" s="2"/>
      <c r="GD929" s="2">
        <v>1</v>
      </c>
      <c r="GE929" s="2"/>
      <c r="GF929" s="2">
        <v>338017439</v>
      </c>
      <c r="GG929" s="2">
        <v>2</v>
      </c>
      <c r="GH929" s="2">
        <v>1</v>
      </c>
      <c r="GI929" s="2">
        <v>-2</v>
      </c>
      <c r="GJ929" s="2">
        <v>0</v>
      </c>
      <c r="GK929" s="2">
        <v>0</v>
      </c>
      <c r="GL929" s="2">
        <f>ROUND(IF(AND(BH929=3,BI929=3,FS929&lt;&gt;0),P929,0),2)</f>
        <v>0</v>
      </c>
      <c r="GM929" s="2">
        <f>ROUND(O929+X929+Y929,2)+GX929</f>
        <v>17.989999999999998</v>
      </c>
      <c r="GN929" s="2">
        <f>IF(OR(BI929=0,BI929=1),ROUND(O929+X929+Y929,2),0)</f>
        <v>0</v>
      </c>
      <c r="GO929" s="2">
        <f>IF(BI929=2,ROUND(O929+X929+Y929,2),0)</f>
        <v>17.989999999999998</v>
      </c>
      <c r="GP929" s="2">
        <f>IF(BI929=4,ROUND(O929+X929+Y929,2)+GX929,0)</f>
        <v>0</v>
      </c>
      <c r="GQ929" s="2"/>
      <c r="GR929" s="2">
        <v>0</v>
      </c>
      <c r="GS929" s="2">
        <v>0</v>
      </c>
      <c r="GT929" s="2">
        <v>0</v>
      </c>
      <c r="GU929" s="2" t="s">
        <v>3</v>
      </c>
      <c r="GV929" s="2">
        <f t="shared" si="578"/>
        <v>0</v>
      </c>
      <c r="GW929" s="2">
        <v>1</v>
      </c>
      <c r="GX929" s="2">
        <f>ROUND(HC929*I929,2)</f>
        <v>0</v>
      </c>
      <c r="GY929" s="2"/>
      <c r="GZ929" s="2"/>
      <c r="HA929" s="2">
        <v>0</v>
      </c>
      <c r="HB929" s="2">
        <v>0</v>
      </c>
      <c r="HC929" s="2">
        <f t="shared" si="579"/>
        <v>0</v>
      </c>
      <c r="HD929" s="2"/>
      <c r="HE929" s="2" t="s">
        <v>3</v>
      </c>
      <c r="HF929" s="2" t="s">
        <v>3</v>
      </c>
      <c r="HG929" s="2"/>
      <c r="HH929" s="2"/>
      <c r="HI929" s="2"/>
      <c r="HJ929" s="2"/>
      <c r="HK929" s="2"/>
      <c r="HL929" s="2"/>
      <c r="HM929" s="2" t="s">
        <v>3</v>
      </c>
      <c r="HN929" s="2" t="s">
        <v>921</v>
      </c>
      <c r="HO929" s="2" t="s">
        <v>922</v>
      </c>
      <c r="HP929" s="2" t="s">
        <v>918</v>
      </c>
      <c r="HQ929" s="2" t="s">
        <v>918</v>
      </c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>
        <v>0</v>
      </c>
      <c r="IL929" s="2"/>
      <c r="IM929" s="2"/>
      <c r="IN929" s="2"/>
      <c r="IO929" s="2"/>
      <c r="IP929" s="2"/>
      <c r="IQ929" s="2"/>
      <c r="IR929" s="2"/>
      <c r="IS929" s="2"/>
      <c r="IT929" s="2"/>
      <c r="IU929" s="2"/>
    </row>
    <row r="930" spans="1:255" x14ac:dyDescent="0.2">
      <c r="A930">
        <v>18</v>
      </c>
      <c r="B930">
        <v>1</v>
      </c>
      <c r="C930">
        <v>1507</v>
      </c>
      <c r="E930" t="s">
        <v>956</v>
      </c>
      <c r="F930" t="s">
        <v>947</v>
      </c>
      <c r="G930" t="s">
        <v>948</v>
      </c>
      <c r="H930" t="s">
        <v>949</v>
      </c>
      <c r="I930">
        <f>I926*J930</f>
        <v>8.9999999999999993E-3</v>
      </c>
      <c r="J930">
        <v>9.9999999999999992E-2</v>
      </c>
      <c r="K930">
        <v>0.1</v>
      </c>
      <c r="O930">
        <f>ROUND(CP930,0)</f>
        <v>54</v>
      </c>
      <c r="P930">
        <f>ROUND(CQ930*I930,0)</f>
        <v>54</v>
      </c>
      <c r="Q930">
        <f>ROUND(CR930*I930,0)</f>
        <v>0</v>
      </c>
      <c r="R930">
        <f>ROUND(CS930*I930,0)</f>
        <v>0</v>
      </c>
      <c r="S930">
        <f>ROUND(CT930*I930,0)</f>
        <v>0</v>
      </c>
      <c r="T930">
        <f>ROUND(CU930*I930,0)</f>
        <v>0</v>
      </c>
      <c r="U930">
        <f t="shared" si="561"/>
        <v>0</v>
      </c>
      <c r="V930">
        <f t="shared" si="562"/>
        <v>0</v>
      </c>
      <c r="W930">
        <f>ROUND(CX930*I930,0)</f>
        <v>0</v>
      </c>
      <c r="X930">
        <f>ROUND(CY930,0)</f>
        <v>0</v>
      </c>
      <c r="Y930">
        <f>ROUND(CZ930,0)</f>
        <v>0</v>
      </c>
      <c r="AA930">
        <v>53551707</v>
      </c>
      <c r="AB930">
        <f t="shared" si="563"/>
        <v>1998.42</v>
      </c>
      <c r="AC930">
        <f t="shared" si="564"/>
        <v>1998.42</v>
      </c>
      <c r="AD930">
        <f t="shared" si="586"/>
        <v>0</v>
      </c>
      <c r="AE930">
        <f t="shared" si="587"/>
        <v>0</v>
      </c>
      <c r="AF930">
        <f t="shared" si="587"/>
        <v>0</v>
      </c>
      <c r="AG930">
        <f t="shared" si="565"/>
        <v>0</v>
      </c>
      <c r="AH930">
        <f t="shared" si="588"/>
        <v>0</v>
      </c>
      <c r="AI930">
        <f t="shared" si="588"/>
        <v>0</v>
      </c>
      <c r="AJ930">
        <f t="shared" si="566"/>
        <v>1.01</v>
      </c>
      <c r="AK930">
        <v>1998.42</v>
      </c>
      <c r="AL930">
        <v>1998.42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1.01</v>
      </c>
      <c r="AT930">
        <v>97</v>
      </c>
      <c r="AU930">
        <v>51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2.99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2</v>
      </c>
      <c r="BJ930" t="s">
        <v>950</v>
      </c>
      <c r="BM930">
        <v>108001</v>
      </c>
      <c r="BN930">
        <v>0</v>
      </c>
      <c r="BO930" t="s">
        <v>947</v>
      </c>
      <c r="BP930">
        <v>1</v>
      </c>
      <c r="BQ930">
        <v>3</v>
      </c>
      <c r="BR930">
        <v>0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97</v>
      </c>
      <c r="CA930">
        <v>51</v>
      </c>
      <c r="CB930" t="s">
        <v>3</v>
      </c>
      <c r="CE930">
        <v>0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567"/>
        <v>54</v>
      </c>
      <c r="CQ930">
        <f t="shared" si="589"/>
        <v>5975.2758000000003</v>
      </c>
      <c r="CR930">
        <f t="shared" si="569"/>
        <v>0</v>
      </c>
      <c r="CS930">
        <f t="shared" si="570"/>
        <v>0</v>
      </c>
      <c r="CT930">
        <f t="shared" si="571"/>
        <v>0</v>
      </c>
      <c r="CU930">
        <f t="shared" si="572"/>
        <v>0</v>
      </c>
      <c r="CV930">
        <f t="shared" si="573"/>
        <v>0</v>
      </c>
      <c r="CW930">
        <f t="shared" si="574"/>
        <v>0</v>
      </c>
      <c r="CX930">
        <f t="shared" si="575"/>
        <v>1.01</v>
      </c>
      <c r="CY930">
        <f t="shared" si="576"/>
        <v>0</v>
      </c>
      <c r="CZ930">
        <f t="shared" si="577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0</v>
      </c>
      <c r="DO930">
        <v>0</v>
      </c>
      <c r="DP930">
        <v>1</v>
      </c>
      <c r="DQ930">
        <v>1</v>
      </c>
      <c r="DU930">
        <v>1010</v>
      </c>
      <c r="DV930" t="s">
        <v>949</v>
      </c>
      <c r="DW930" t="s">
        <v>949</v>
      </c>
      <c r="DX930">
        <v>1000</v>
      </c>
      <c r="DZ930" t="s">
        <v>3</v>
      </c>
      <c r="EA930" t="s">
        <v>3</v>
      </c>
      <c r="EB930" t="s">
        <v>3</v>
      </c>
      <c r="EC930" t="s">
        <v>3</v>
      </c>
      <c r="EE930">
        <v>53551264</v>
      </c>
      <c r="EF930">
        <v>3</v>
      </c>
      <c r="EG930" t="s">
        <v>917</v>
      </c>
      <c r="EH930">
        <v>0</v>
      </c>
      <c r="EI930" t="s">
        <v>3</v>
      </c>
      <c r="EJ930">
        <v>2</v>
      </c>
      <c r="EK930">
        <v>108001</v>
      </c>
      <c r="EL930" t="s">
        <v>918</v>
      </c>
      <c r="EM930" t="s">
        <v>919</v>
      </c>
      <c r="EO930" t="s">
        <v>3</v>
      </c>
      <c r="EQ930">
        <v>0</v>
      </c>
      <c r="ER930">
        <v>1998.42</v>
      </c>
      <c r="ES930">
        <v>1998.42</v>
      </c>
      <c r="ET930">
        <v>0</v>
      </c>
      <c r="EU930">
        <v>0</v>
      </c>
      <c r="EV930">
        <v>0</v>
      </c>
      <c r="EW930">
        <v>0</v>
      </c>
      <c r="EX930">
        <v>0</v>
      </c>
      <c r="FQ930">
        <v>0</v>
      </c>
      <c r="FR930">
        <f>ROUND(IF(AND(BH930=3,BI930=3),P930,0),0)</f>
        <v>0</v>
      </c>
      <c r="FS930">
        <v>0</v>
      </c>
      <c r="FX930">
        <v>97</v>
      </c>
      <c r="FY930">
        <v>51</v>
      </c>
      <c r="GA930" t="s">
        <v>3</v>
      </c>
      <c r="GD930">
        <v>1</v>
      </c>
      <c r="GF930">
        <v>338017439</v>
      </c>
      <c r="GG930">
        <v>2</v>
      </c>
      <c r="GH930">
        <v>1</v>
      </c>
      <c r="GI930">
        <v>2</v>
      </c>
      <c r="GJ930">
        <v>0</v>
      </c>
      <c r="GK930">
        <v>0</v>
      </c>
      <c r="GL930">
        <f>ROUND(IF(AND(BH930=3,BI930=3,FS930&lt;&gt;0),P930,0),0)</f>
        <v>0</v>
      </c>
      <c r="GM930">
        <f>ROUND(O930+X930+Y930,0)+GX930</f>
        <v>54</v>
      </c>
      <c r="GN930">
        <f>IF(OR(BI930=0,BI930=1),ROUND(O930+X930+Y930,0),0)</f>
        <v>0</v>
      </c>
      <c r="GO930">
        <f>IF(BI930=2,ROUND(O930+X930+Y930,0),0)</f>
        <v>54</v>
      </c>
      <c r="GP930">
        <f>IF(BI930=4,ROUND(O930+X930+Y930,0)+GX930,0)</f>
        <v>0</v>
      </c>
      <c r="GR930">
        <v>0</v>
      </c>
      <c r="GS930">
        <v>3</v>
      </c>
      <c r="GT930">
        <v>0</v>
      </c>
      <c r="GU930" t="s">
        <v>3</v>
      </c>
      <c r="GV930">
        <f t="shared" si="578"/>
        <v>0</v>
      </c>
      <c r="GW930">
        <v>1</v>
      </c>
      <c r="GX930">
        <f>ROUND(HC930*I930,0)</f>
        <v>0</v>
      </c>
      <c r="HA930">
        <v>0</v>
      </c>
      <c r="HB930">
        <v>0</v>
      </c>
      <c r="HC930">
        <f t="shared" si="579"/>
        <v>0</v>
      </c>
      <c r="HE930" t="s">
        <v>3</v>
      </c>
      <c r="HF930" t="s">
        <v>3</v>
      </c>
      <c r="HM930" t="s">
        <v>3</v>
      </c>
      <c r="HN930" t="s">
        <v>921</v>
      </c>
      <c r="HO930" t="s">
        <v>922</v>
      </c>
      <c r="HP930" t="s">
        <v>918</v>
      </c>
      <c r="HQ930" t="s">
        <v>918</v>
      </c>
      <c r="IK930">
        <v>0</v>
      </c>
    </row>
    <row r="931" spans="1:255" x14ac:dyDescent="0.2">
      <c r="A931" s="2">
        <v>18</v>
      </c>
      <c r="B931" s="2">
        <v>1</v>
      </c>
      <c r="C931" s="2">
        <v>1499</v>
      </c>
      <c r="D931" s="2"/>
      <c r="E931" s="2" t="s">
        <v>957</v>
      </c>
      <c r="F931" s="2" t="s">
        <v>943</v>
      </c>
      <c r="G931" s="2" t="s">
        <v>944</v>
      </c>
      <c r="H931" s="2" t="s">
        <v>894</v>
      </c>
      <c r="I931" s="2">
        <f>I925*J931</f>
        <v>0.18</v>
      </c>
      <c r="J931" s="2">
        <v>2</v>
      </c>
      <c r="K931" s="2">
        <v>2</v>
      </c>
      <c r="L931" s="2"/>
      <c r="M931" s="2"/>
      <c r="N931" s="2"/>
      <c r="O931" s="2">
        <f>ROUND(CP931,2)</f>
        <v>98.49</v>
      </c>
      <c r="P931" s="2">
        <f>ROUND(CQ931*I931,2)</f>
        <v>98.49</v>
      </c>
      <c r="Q931" s="2">
        <f>ROUND(CR931*I931,2)</f>
        <v>0</v>
      </c>
      <c r="R931" s="2">
        <f>ROUND(CS931*I931,2)</f>
        <v>0</v>
      </c>
      <c r="S931" s="2">
        <f>ROUND(CT931*I931,2)</f>
        <v>0</v>
      </c>
      <c r="T931" s="2">
        <f>ROUND(CU931*I931,2)</f>
        <v>0</v>
      </c>
      <c r="U931" s="2">
        <f t="shared" ref="U931:U962" si="590">CV931*I931</f>
        <v>0</v>
      </c>
      <c r="V931" s="2">
        <f t="shared" ref="V931:V962" si="591">CW931*I931</f>
        <v>0</v>
      </c>
      <c r="W931" s="2">
        <f>ROUND(CX931*I931,2)</f>
        <v>0.03</v>
      </c>
      <c r="X931" s="2">
        <f>ROUND(CY931,2)</f>
        <v>0</v>
      </c>
      <c r="Y931" s="2">
        <f>ROUND(CZ931,2)</f>
        <v>0</v>
      </c>
      <c r="Z931" s="2"/>
      <c r="AA931" s="2">
        <v>53551706</v>
      </c>
      <c r="AB931" s="2">
        <f t="shared" ref="AB931:AB962" si="592">ROUND((AC931+AD931+AF931),2)</f>
        <v>547.19000000000005</v>
      </c>
      <c r="AC931" s="2">
        <f t="shared" ref="AC931:AC962" si="593">ROUND((ES931),2)</f>
        <v>547.19000000000005</v>
      </c>
      <c r="AD931" s="2">
        <f t="shared" si="586"/>
        <v>0</v>
      </c>
      <c r="AE931" s="2">
        <f t="shared" si="587"/>
        <v>0</v>
      </c>
      <c r="AF931" s="2">
        <f t="shared" si="587"/>
        <v>0</v>
      </c>
      <c r="AG931" s="2">
        <f t="shared" ref="AG931:AG962" si="594">ROUND((AP931),2)</f>
        <v>0</v>
      </c>
      <c r="AH931" s="2">
        <f t="shared" si="588"/>
        <v>0</v>
      </c>
      <c r="AI931" s="2">
        <f t="shared" si="588"/>
        <v>0</v>
      </c>
      <c r="AJ931" s="2">
        <f t="shared" ref="AJ931:AJ962" si="595">(AS931)</f>
        <v>0.16</v>
      </c>
      <c r="AK931" s="2">
        <v>547.19000000000005</v>
      </c>
      <c r="AL931" s="2">
        <v>547.19000000000005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0.16</v>
      </c>
      <c r="AT931" s="2">
        <v>97</v>
      </c>
      <c r="AU931" s="2">
        <v>51</v>
      </c>
      <c r="AV931" s="2">
        <v>1</v>
      </c>
      <c r="AW931" s="2">
        <v>1</v>
      </c>
      <c r="AX931" s="2"/>
      <c r="AY931" s="2"/>
      <c r="AZ931" s="2">
        <v>1</v>
      </c>
      <c r="BA931" s="2">
        <v>1</v>
      </c>
      <c r="BB931" s="2">
        <v>1</v>
      </c>
      <c r="BC931" s="2">
        <v>1</v>
      </c>
      <c r="BD931" s="2" t="s">
        <v>3</v>
      </c>
      <c r="BE931" s="2" t="s">
        <v>3</v>
      </c>
      <c r="BF931" s="2" t="s">
        <v>3</v>
      </c>
      <c r="BG931" s="2" t="s">
        <v>3</v>
      </c>
      <c r="BH931" s="2">
        <v>3</v>
      </c>
      <c r="BI931" s="2">
        <v>2</v>
      </c>
      <c r="BJ931" s="2" t="s">
        <v>945</v>
      </c>
      <c r="BK931" s="2"/>
      <c r="BL931" s="2"/>
      <c r="BM931" s="2">
        <v>108001</v>
      </c>
      <c r="BN931" s="2">
        <v>0</v>
      </c>
      <c r="BO931" s="2" t="s">
        <v>3</v>
      </c>
      <c r="BP931" s="2">
        <v>0</v>
      </c>
      <c r="BQ931" s="2">
        <v>3</v>
      </c>
      <c r="BR931" s="2">
        <v>0</v>
      </c>
      <c r="BS931" s="2">
        <v>1</v>
      </c>
      <c r="BT931" s="2">
        <v>1</v>
      </c>
      <c r="BU931" s="2">
        <v>1</v>
      </c>
      <c r="BV931" s="2">
        <v>1</v>
      </c>
      <c r="BW931" s="2">
        <v>1</v>
      </c>
      <c r="BX931" s="2">
        <v>1</v>
      </c>
      <c r="BY931" s="2" t="s">
        <v>3</v>
      </c>
      <c r="BZ931" s="2">
        <v>97</v>
      </c>
      <c r="CA931" s="2">
        <v>51</v>
      </c>
      <c r="CB931" s="2" t="s">
        <v>3</v>
      </c>
      <c r="CC931" s="2"/>
      <c r="CD931" s="2"/>
      <c r="CE931" s="2">
        <v>0</v>
      </c>
      <c r="CF931" s="2">
        <v>0</v>
      </c>
      <c r="CG931" s="2">
        <v>0</v>
      </c>
      <c r="CH931" s="2"/>
      <c r="CI931" s="2"/>
      <c r="CJ931" s="2"/>
      <c r="CK931" s="2"/>
      <c r="CL931" s="2"/>
      <c r="CM931" s="2">
        <v>0</v>
      </c>
      <c r="CN931" s="2" t="s">
        <v>3</v>
      </c>
      <c r="CO931" s="2">
        <v>0</v>
      </c>
      <c r="CP931" s="2">
        <f t="shared" ref="CP931:CP962" si="596">(P931+Q931+S931)</f>
        <v>98.49</v>
      </c>
      <c r="CQ931" s="2">
        <f t="shared" si="589"/>
        <v>547.19000000000005</v>
      </c>
      <c r="CR931" s="2">
        <f t="shared" ref="CR931:CR962" si="597">AD931*BB931</f>
        <v>0</v>
      </c>
      <c r="CS931" s="2">
        <f t="shared" ref="CS931:CS962" si="598">AE931*BS931</f>
        <v>0</v>
      </c>
      <c r="CT931" s="2">
        <f t="shared" ref="CT931:CT962" si="599">AF931*BA931</f>
        <v>0</v>
      </c>
      <c r="CU931" s="2">
        <f t="shared" ref="CU931:CU962" si="600">AG931</f>
        <v>0</v>
      </c>
      <c r="CV931" s="2">
        <f t="shared" ref="CV931:CV962" si="601">AH931</f>
        <v>0</v>
      </c>
      <c r="CW931" s="2">
        <f t="shared" ref="CW931:CW962" si="602">AI931</f>
        <v>0</v>
      </c>
      <c r="CX931" s="2">
        <f t="shared" ref="CX931:CX962" si="603">AJ931</f>
        <v>0.16</v>
      </c>
      <c r="CY931" s="2">
        <f t="shared" ref="CY931:CY962" si="604">(((S931+R931)*AT931)/100)</f>
        <v>0</v>
      </c>
      <c r="CZ931" s="2">
        <f t="shared" ref="CZ931:CZ962" si="605">(((S931+R931)*AU931)/100)</f>
        <v>0</v>
      </c>
      <c r="DA931" s="2"/>
      <c r="DB931" s="2"/>
      <c r="DC931" s="2" t="s">
        <v>3</v>
      </c>
      <c r="DD931" s="2" t="s">
        <v>3</v>
      </c>
      <c r="DE931" s="2" t="s">
        <v>3</v>
      </c>
      <c r="DF931" s="2" t="s">
        <v>3</v>
      </c>
      <c r="DG931" s="2" t="s">
        <v>3</v>
      </c>
      <c r="DH931" s="2" t="s">
        <v>3</v>
      </c>
      <c r="DI931" s="2" t="s">
        <v>3</v>
      </c>
      <c r="DJ931" s="2" t="s">
        <v>3</v>
      </c>
      <c r="DK931" s="2" t="s">
        <v>3</v>
      </c>
      <c r="DL931" s="2" t="s">
        <v>3</v>
      </c>
      <c r="DM931" s="2" t="s">
        <v>3</v>
      </c>
      <c r="DN931" s="2">
        <v>0</v>
      </c>
      <c r="DO931" s="2">
        <v>0</v>
      </c>
      <c r="DP931" s="2">
        <v>1</v>
      </c>
      <c r="DQ931" s="2">
        <v>1</v>
      </c>
      <c r="DR931" s="2"/>
      <c r="DS931" s="2"/>
      <c r="DT931" s="2"/>
      <c r="DU931" s="2">
        <v>1010</v>
      </c>
      <c r="DV931" s="2" t="s">
        <v>894</v>
      </c>
      <c r="DW931" s="2" t="s">
        <v>894</v>
      </c>
      <c r="DX931" s="2">
        <v>100</v>
      </c>
      <c r="DY931" s="2"/>
      <c r="DZ931" s="2" t="s">
        <v>3</v>
      </c>
      <c r="EA931" s="2" t="s">
        <v>3</v>
      </c>
      <c r="EB931" s="2" t="s">
        <v>3</v>
      </c>
      <c r="EC931" s="2" t="s">
        <v>3</v>
      </c>
      <c r="ED931" s="2"/>
      <c r="EE931" s="2">
        <v>53551264</v>
      </c>
      <c r="EF931" s="2">
        <v>3</v>
      </c>
      <c r="EG931" s="2" t="s">
        <v>917</v>
      </c>
      <c r="EH931" s="2">
        <v>0</v>
      </c>
      <c r="EI931" s="2" t="s">
        <v>3</v>
      </c>
      <c r="EJ931" s="2">
        <v>2</v>
      </c>
      <c r="EK931" s="2">
        <v>108001</v>
      </c>
      <c r="EL931" s="2" t="s">
        <v>918</v>
      </c>
      <c r="EM931" s="2" t="s">
        <v>919</v>
      </c>
      <c r="EN931" s="2"/>
      <c r="EO931" s="2" t="s">
        <v>3</v>
      </c>
      <c r="EP931" s="2"/>
      <c r="EQ931" s="2">
        <v>0</v>
      </c>
      <c r="ER931" s="2">
        <v>547.19000000000005</v>
      </c>
      <c r="ES931" s="2">
        <v>547.19000000000005</v>
      </c>
      <c r="ET931" s="2">
        <v>0</v>
      </c>
      <c r="EU931" s="2">
        <v>0</v>
      </c>
      <c r="EV931" s="2">
        <v>0</v>
      </c>
      <c r="EW931" s="2">
        <v>0</v>
      </c>
      <c r="EX931" s="2">
        <v>0</v>
      </c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>
        <v>0</v>
      </c>
      <c r="FR931" s="2">
        <f>ROUND(IF(AND(BH931=3,BI931=3),P931,0),2)</f>
        <v>0</v>
      </c>
      <c r="FS931" s="2">
        <v>0</v>
      </c>
      <c r="FT931" s="2"/>
      <c r="FU931" s="2"/>
      <c r="FV931" s="2"/>
      <c r="FW931" s="2"/>
      <c r="FX931" s="2">
        <v>97</v>
      </c>
      <c r="FY931" s="2">
        <v>51</v>
      </c>
      <c r="FZ931" s="2"/>
      <c r="GA931" s="2" t="s">
        <v>3</v>
      </c>
      <c r="GB931" s="2"/>
      <c r="GC931" s="2"/>
      <c r="GD931" s="2">
        <v>1</v>
      </c>
      <c r="GE931" s="2"/>
      <c r="GF931" s="2">
        <v>1552757658</v>
      </c>
      <c r="GG931" s="2">
        <v>2</v>
      </c>
      <c r="GH931" s="2">
        <v>1</v>
      </c>
      <c r="GI931" s="2">
        <v>-2</v>
      </c>
      <c r="GJ931" s="2">
        <v>0</v>
      </c>
      <c r="GK931" s="2">
        <v>0</v>
      </c>
      <c r="GL931" s="2">
        <f>ROUND(IF(AND(BH931=3,BI931=3,FS931&lt;&gt;0),P931,0),2)</f>
        <v>0</v>
      </c>
      <c r="GM931" s="2">
        <f>ROUND(O931+X931+Y931,2)+GX931</f>
        <v>98.49</v>
      </c>
      <c r="GN931" s="2">
        <f>IF(OR(BI931=0,BI931=1),ROUND(O931+X931+Y931,2),0)</f>
        <v>0</v>
      </c>
      <c r="GO931" s="2">
        <f>IF(BI931=2,ROUND(O931+X931+Y931,2),0)</f>
        <v>98.49</v>
      </c>
      <c r="GP931" s="2">
        <f>IF(BI931=4,ROUND(O931+X931+Y931,2)+GX931,0)</f>
        <v>0</v>
      </c>
      <c r="GQ931" s="2"/>
      <c r="GR931" s="2">
        <v>0</v>
      </c>
      <c r="GS931" s="2">
        <v>0</v>
      </c>
      <c r="GT931" s="2">
        <v>0</v>
      </c>
      <c r="GU931" s="2" t="s">
        <v>3</v>
      </c>
      <c r="GV931" s="2">
        <f t="shared" ref="GV931:GV962" si="606">ROUND((GT931),2)</f>
        <v>0</v>
      </c>
      <c r="GW931" s="2">
        <v>1</v>
      </c>
      <c r="GX931" s="2">
        <f>ROUND(HC931*I931,2)</f>
        <v>0</v>
      </c>
      <c r="GY931" s="2"/>
      <c r="GZ931" s="2"/>
      <c r="HA931" s="2">
        <v>0</v>
      </c>
      <c r="HB931" s="2">
        <v>0</v>
      </c>
      <c r="HC931" s="2">
        <f t="shared" ref="HC931:HC962" si="607">GV931*GW931</f>
        <v>0</v>
      </c>
      <c r="HD931" s="2"/>
      <c r="HE931" s="2" t="s">
        <v>3</v>
      </c>
      <c r="HF931" s="2" t="s">
        <v>3</v>
      </c>
      <c r="HG931" s="2"/>
      <c r="HH931" s="2"/>
      <c r="HI931" s="2"/>
      <c r="HJ931" s="2"/>
      <c r="HK931" s="2"/>
      <c r="HL931" s="2"/>
      <c r="HM931" s="2" t="s">
        <v>3</v>
      </c>
      <c r="HN931" s="2" t="s">
        <v>921</v>
      </c>
      <c r="HO931" s="2" t="s">
        <v>922</v>
      </c>
      <c r="HP931" s="2" t="s">
        <v>918</v>
      </c>
      <c r="HQ931" s="2" t="s">
        <v>918</v>
      </c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>
        <v>0</v>
      </c>
      <c r="IL931" s="2"/>
      <c r="IM931" s="2"/>
      <c r="IN931" s="2"/>
      <c r="IO931" s="2"/>
      <c r="IP931" s="2"/>
      <c r="IQ931" s="2"/>
      <c r="IR931" s="2"/>
      <c r="IS931" s="2"/>
      <c r="IT931" s="2"/>
      <c r="IU931" s="2"/>
    </row>
    <row r="932" spans="1:255" x14ac:dyDescent="0.2">
      <c r="A932">
        <v>18</v>
      </c>
      <c r="B932">
        <v>1</v>
      </c>
      <c r="C932">
        <v>1509</v>
      </c>
      <c r="E932" t="s">
        <v>957</v>
      </c>
      <c r="F932" t="s">
        <v>943</v>
      </c>
      <c r="G932" t="s">
        <v>944</v>
      </c>
      <c r="H932" t="s">
        <v>894</v>
      </c>
      <c r="I932">
        <f>I926*J932</f>
        <v>0.18</v>
      </c>
      <c r="J932">
        <v>2</v>
      </c>
      <c r="K932">
        <v>2</v>
      </c>
      <c r="O932">
        <f>ROUND(CP932,0)</f>
        <v>1627</v>
      </c>
      <c r="P932">
        <f>ROUND(CQ932*I932,0)</f>
        <v>1627</v>
      </c>
      <c r="Q932">
        <f>ROUND(CR932*I932,0)</f>
        <v>0</v>
      </c>
      <c r="R932">
        <f>ROUND(CS932*I932,0)</f>
        <v>0</v>
      </c>
      <c r="S932">
        <f>ROUND(CT932*I932,0)</f>
        <v>0</v>
      </c>
      <c r="T932">
        <f>ROUND(CU932*I932,0)</f>
        <v>0</v>
      </c>
      <c r="U932">
        <f t="shared" si="590"/>
        <v>0</v>
      </c>
      <c r="V932">
        <f t="shared" si="591"/>
        <v>0</v>
      </c>
      <c r="W932">
        <f>ROUND(CX932*I932,0)</f>
        <v>0</v>
      </c>
      <c r="X932">
        <f>ROUND(CY932,0)</f>
        <v>0</v>
      </c>
      <c r="Y932">
        <f>ROUND(CZ932,0)</f>
        <v>0</v>
      </c>
      <c r="AA932">
        <v>53551707</v>
      </c>
      <c r="AB932">
        <f t="shared" si="592"/>
        <v>547.19000000000005</v>
      </c>
      <c r="AC932">
        <f t="shared" si="593"/>
        <v>547.19000000000005</v>
      </c>
      <c r="AD932">
        <f t="shared" si="586"/>
        <v>0</v>
      </c>
      <c r="AE932">
        <f t="shared" si="587"/>
        <v>0</v>
      </c>
      <c r="AF932">
        <f t="shared" si="587"/>
        <v>0</v>
      </c>
      <c r="AG932">
        <f t="shared" si="594"/>
        <v>0</v>
      </c>
      <c r="AH932">
        <f t="shared" si="588"/>
        <v>0</v>
      </c>
      <c r="AI932">
        <f t="shared" si="588"/>
        <v>0</v>
      </c>
      <c r="AJ932">
        <f t="shared" si="595"/>
        <v>0.16</v>
      </c>
      <c r="AK932">
        <v>547.19000000000005</v>
      </c>
      <c r="AL932">
        <v>547.19000000000005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0.16</v>
      </c>
      <c r="AT932">
        <v>97</v>
      </c>
      <c r="AU932">
        <v>51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16.52</v>
      </c>
      <c r="BD932" t="s">
        <v>3</v>
      </c>
      <c r="BE932" t="s">
        <v>3</v>
      </c>
      <c r="BF932" t="s">
        <v>3</v>
      </c>
      <c r="BG932" t="s">
        <v>3</v>
      </c>
      <c r="BH932">
        <v>3</v>
      </c>
      <c r="BI932">
        <v>2</v>
      </c>
      <c r="BJ932" t="s">
        <v>945</v>
      </c>
      <c r="BM932">
        <v>108001</v>
      </c>
      <c r="BN932">
        <v>0</v>
      </c>
      <c r="BO932" t="s">
        <v>943</v>
      </c>
      <c r="BP932">
        <v>1</v>
      </c>
      <c r="BQ932">
        <v>3</v>
      </c>
      <c r="BR932">
        <v>0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97</v>
      </c>
      <c r="CA932">
        <v>51</v>
      </c>
      <c r="CB932" t="s">
        <v>3</v>
      </c>
      <c r="CE932">
        <v>0</v>
      </c>
      <c r="CF932">
        <v>0</v>
      </c>
      <c r="CG932">
        <v>0</v>
      </c>
      <c r="CM932">
        <v>0</v>
      </c>
      <c r="CN932" t="s">
        <v>3</v>
      </c>
      <c r="CO932">
        <v>0</v>
      </c>
      <c r="CP932">
        <f t="shared" si="596"/>
        <v>1627</v>
      </c>
      <c r="CQ932">
        <f t="shared" si="589"/>
        <v>9039.5788000000011</v>
      </c>
      <c r="CR932">
        <f t="shared" si="597"/>
        <v>0</v>
      </c>
      <c r="CS932">
        <f t="shared" si="598"/>
        <v>0</v>
      </c>
      <c r="CT932">
        <f t="shared" si="599"/>
        <v>0</v>
      </c>
      <c r="CU932">
        <f t="shared" si="600"/>
        <v>0</v>
      </c>
      <c r="CV932">
        <f t="shared" si="601"/>
        <v>0</v>
      </c>
      <c r="CW932">
        <f t="shared" si="602"/>
        <v>0</v>
      </c>
      <c r="CX932">
        <f t="shared" si="603"/>
        <v>0.16</v>
      </c>
      <c r="CY932">
        <f t="shared" si="604"/>
        <v>0</v>
      </c>
      <c r="CZ932">
        <f t="shared" si="605"/>
        <v>0</v>
      </c>
      <c r="DC932" t="s">
        <v>3</v>
      </c>
      <c r="DD932" t="s">
        <v>3</v>
      </c>
      <c r="DE932" t="s">
        <v>3</v>
      </c>
      <c r="DF932" t="s">
        <v>3</v>
      </c>
      <c r="DG932" t="s">
        <v>3</v>
      </c>
      <c r="DH932" t="s">
        <v>3</v>
      </c>
      <c r="DI932" t="s">
        <v>3</v>
      </c>
      <c r="DJ932" t="s">
        <v>3</v>
      </c>
      <c r="DK932" t="s">
        <v>3</v>
      </c>
      <c r="DL932" t="s">
        <v>3</v>
      </c>
      <c r="DM932" t="s">
        <v>3</v>
      </c>
      <c r="DN932">
        <v>0</v>
      </c>
      <c r="DO932">
        <v>0</v>
      </c>
      <c r="DP932">
        <v>1</v>
      </c>
      <c r="DQ932">
        <v>1</v>
      </c>
      <c r="DU932">
        <v>1010</v>
      </c>
      <c r="DV932" t="s">
        <v>894</v>
      </c>
      <c r="DW932" t="s">
        <v>894</v>
      </c>
      <c r="DX932">
        <v>100</v>
      </c>
      <c r="DZ932" t="s">
        <v>3</v>
      </c>
      <c r="EA932" t="s">
        <v>3</v>
      </c>
      <c r="EB932" t="s">
        <v>3</v>
      </c>
      <c r="EC932" t="s">
        <v>3</v>
      </c>
      <c r="EE932">
        <v>53551264</v>
      </c>
      <c r="EF932">
        <v>3</v>
      </c>
      <c r="EG932" t="s">
        <v>917</v>
      </c>
      <c r="EH932">
        <v>0</v>
      </c>
      <c r="EI932" t="s">
        <v>3</v>
      </c>
      <c r="EJ932">
        <v>2</v>
      </c>
      <c r="EK932">
        <v>108001</v>
      </c>
      <c r="EL932" t="s">
        <v>918</v>
      </c>
      <c r="EM932" t="s">
        <v>919</v>
      </c>
      <c r="EO932" t="s">
        <v>3</v>
      </c>
      <c r="EQ932">
        <v>0</v>
      </c>
      <c r="ER932">
        <v>547.19000000000005</v>
      </c>
      <c r="ES932">
        <v>547.19000000000005</v>
      </c>
      <c r="ET932">
        <v>0</v>
      </c>
      <c r="EU932">
        <v>0</v>
      </c>
      <c r="EV932">
        <v>0</v>
      </c>
      <c r="EW932">
        <v>0</v>
      </c>
      <c r="EX932">
        <v>0</v>
      </c>
      <c r="FQ932">
        <v>0</v>
      </c>
      <c r="FR932">
        <f>ROUND(IF(AND(BH932=3,BI932=3),P932,0),0)</f>
        <v>0</v>
      </c>
      <c r="FS932">
        <v>0</v>
      </c>
      <c r="FX932">
        <v>97</v>
      </c>
      <c r="FY932">
        <v>51</v>
      </c>
      <c r="GA932" t="s">
        <v>3</v>
      </c>
      <c r="GD932">
        <v>1</v>
      </c>
      <c r="GF932">
        <v>1552757658</v>
      </c>
      <c r="GG932">
        <v>2</v>
      </c>
      <c r="GH932">
        <v>1</v>
      </c>
      <c r="GI932">
        <v>2</v>
      </c>
      <c r="GJ932">
        <v>0</v>
      </c>
      <c r="GK932">
        <v>0</v>
      </c>
      <c r="GL932">
        <f>ROUND(IF(AND(BH932=3,BI932=3,FS932&lt;&gt;0),P932,0),0)</f>
        <v>0</v>
      </c>
      <c r="GM932">
        <f>ROUND(O932+X932+Y932,0)+GX932</f>
        <v>1627</v>
      </c>
      <c r="GN932">
        <f>IF(OR(BI932=0,BI932=1),ROUND(O932+X932+Y932,0),0)</f>
        <v>0</v>
      </c>
      <c r="GO932">
        <f>IF(BI932=2,ROUND(O932+X932+Y932,0),0)</f>
        <v>1627</v>
      </c>
      <c r="GP932">
        <f>IF(BI932=4,ROUND(O932+X932+Y932,0)+GX932,0)</f>
        <v>0</v>
      </c>
      <c r="GR932">
        <v>0</v>
      </c>
      <c r="GS932">
        <v>3</v>
      </c>
      <c r="GT932">
        <v>0</v>
      </c>
      <c r="GU932" t="s">
        <v>3</v>
      </c>
      <c r="GV932">
        <f t="shared" si="606"/>
        <v>0</v>
      </c>
      <c r="GW932">
        <v>1</v>
      </c>
      <c r="GX932">
        <f>ROUND(HC932*I932,0)</f>
        <v>0</v>
      </c>
      <c r="HA932">
        <v>0</v>
      </c>
      <c r="HB932">
        <v>0</v>
      </c>
      <c r="HC932">
        <f t="shared" si="607"/>
        <v>0</v>
      </c>
      <c r="HE932" t="s">
        <v>3</v>
      </c>
      <c r="HF932" t="s">
        <v>3</v>
      </c>
      <c r="HM932" t="s">
        <v>3</v>
      </c>
      <c r="HN932" t="s">
        <v>921</v>
      </c>
      <c r="HO932" t="s">
        <v>922</v>
      </c>
      <c r="HP932" t="s">
        <v>918</v>
      </c>
      <c r="HQ932" t="s">
        <v>918</v>
      </c>
      <c r="IK932">
        <v>0</v>
      </c>
    </row>
    <row r="933" spans="1:255" x14ac:dyDescent="0.2">
      <c r="A933" s="2">
        <v>17</v>
      </c>
      <c r="B933" s="2">
        <v>1</v>
      </c>
      <c r="C933" s="2">
        <f>ROW(SmtRes!A1522)</f>
        <v>1522</v>
      </c>
      <c r="D933" s="2">
        <f>ROW(EtalonRes!A1377)</f>
        <v>1377</v>
      </c>
      <c r="E933" s="2" t="s">
        <v>958</v>
      </c>
      <c r="F933" s="2" t="s">
        <v>959</v>
      </c>
      <c r="G933" s="2" t="s">
        <v>960</v>
      </c>
      <c r="H933" s="2" t="s">
        <v>894</v>
      </c>
      <c r="I933" s="2">
        <f>ROUND(87/100,7)</f>
        <v>0.87</v>
      </c>
      <c r="J933" s="2">
        <v>0</v>
      </c>
      <c r="K933" s="2">
        <f>ROUND(87/100,7)</f>
        <v>0.87</v>
      </c>
      <c r="L933" s="2"/>
      <c r="M933" s="2"/>
      <c r="N933" s="2"/>
      <c r="O933" s="2">
        <f>ROUND(CP933,2)</f>
        <v>376.74</v>
      </c>
      <c r="P933" s="2">
        <f>ROUND(CQ933*I933,2)</f>
        <v>55.05</v>
      </c>
      <c r="Q933" s="2">
        <f>ROUND(CR933*I933,2)</f>
        <v>6.03</v>
      </c>
      <c r="R933" s="2">
        <f>ROUND(CS933*I933,2)</f>
        <v>0.43</v>
      </c>
      <c r="S933" s="2">
        <f>ROUND(CT933*I933,2)</f>
        <v>315.66000000000003</v>
      </c>
      <c r="T933" s="2">
        <f>ROUND(CU933*I933,2)</f>
        <v>0</v>
      </c>
      <c r="U933" s="2">
        <f t="shared" si="590"/>
        <v>31.821120000000001</v>
      </c>
      <c r="V933" s="2">
        <f t="shared" si="591"/>
        <v>3.1320000000000001E-2</v>
      </c>
      <c r="W933" s="2">
        <f>ROUND(CX933*I933,2)</f>
        <v>0</v>
      </c>
      <c r="X933" s="2">
        <f>ROUND(CY933,2)</f>
        <v>306.61</v>
      </c>
      <c r="Y933" s="2">
        <f>ROUND(CZ933,2)</f>
        <v>161.21</v>
      </c>
      <c r="Z933" s="2"/>
      <c r="AA933" s="2">
        <v>53551706</v>
      </c>
      <c r="AB933" s="2">
        <f t="shared" si="592"/>
        <v>433.04</v>
      </c>
      <c r="AC933" s="2">
        <f t="shared" si="593"/>
        <v>63.28</v>
      </c>
      <c r="AD933" s="2">
        <f>ROUND(((((ET933*ROUND(1.2,7)))-((EU933*ROUND(1.2,7))))+AE933),2)</f>
        <v>6.93</v>
      </c>
      <c r="AE933" s="2">
        <f>ROUND(((EU933*ROUND(1.2,7))),2)</f>
        <v>0.49</v>
      </c>
      <c r="AF933" s="2">
        <f>ROUND(((EV933*ROUND(1.2,7))),2)</f>
        <v>362.83</v>
      </c>
      <c r="AG933" s="2">
        <f t="shared" si="594"/>
        <v>0</v>
      </c>
      <c r="AH933" s="2">
        <f>((EW933*ROUND(1.2,7)))</f>
        <v>36.576000000000001</v>
      </c>
      <c r="AI933" s="2">
        <f>((EX933*ROUND(1.2,7)))</f>
        <v>3.5999999999999997E-2</v>
      </c>
      <c r="AJ933" s="2">
        <f t="shared" si="595"/>
        <v>0</v>
      </c>
      <c r="AK933" s="2">
        <v>371.42</v>
      </c>
      <c r="AL933" s="2">
        <v>63.28</v>
      </c>
      <c r="AM933" s="2">
        <v>5.78</v>
      </c>
      <c r="AN933" s="2">
        <v>0.41</v>
      </c>
      <c r="AO933" s="2">
        <v>302.36</v>
      </c>
      <c r="AP933" s="2">
        <v>0</v>
      </c>
      <c r="AQ933" s="2">
        <v>30.48</v>
      </c>
      <c r="AR933" s="2">
        <v>0.03</v>
      </c>
      <c r="AS933" s="2">
        <v>0</v>
      </c>
      <c r="AT933" s="2">
        <v>97</v>
      </c>
      <c r="AU933" s="2">
        <v>51</v>
      </c>
      <c r="AV933" s="2">
        <v>1</v>
      </c>
      <c r="AW933" s="2">
        <v>1</v>
      </c>
      <c r="AX933" s="2"/>
      <c r="AY933" s="2"/>
      <c r="AZ933" s="2">
        <v>1</v>
      </c>
      <c r="BA933" s="2">
        <v>1</v>
      </c>
      <c r="BB933" s="2">
        <v>1</v>
      </c>
      <c r="BC933" s="2">
        <v>1</v>
      </c>
      <c r="BD933" s="2" t="s">
        <v>3</v>
      </c>
      <c r="BE933" s="2" t="s">
        <v>3</v>
      </c>
      <c r="BF933" s="2" t="s">
        <v>3</v>
      </c>
      <c r="BG933" s="2" t="s">
        <v>3</v>
      </c>
      <c r="BH933" s="2">
        <v>0</v>
      </c>
      <c r="BI933" s="2">
        <v>2</v>
      </c>
      <c r="BJ933" s="2" t="s">
        <v>961</v>
      </c>
      <c r="BK933" s="2"/>
      <c r="BL933" s="2"/>
      <c r="BM933" s="2">
        <v>108001</v>
      </c>
      <c r="BN933" s="2">
        <v>0</v>
      </c>
      <c r="BO933" s="2" t="s">
        <v>3</v>
      </c>
      <c r="BP933" s="2">
        <v>0</v>
      </c>
      <c r="BQ933" s="2">
        <v>3</v>
      </c>
      <c r="BR933" s="2">
        <v>0</v>
      </c>
      <c r="BS933" s="2">
        <v>1</v>
      </c>
      <c r="BT933" s="2">
        <v>1</v>
      </c>
      <c r="BU933" s="2">
        <v>1</v>
      </c>
      <c r="BV933" s="2">
        <v>1</v>
      </c>
      <c r="BW933" s="2">
        <v>1</v>
      </c>
      <c r="BX933" s="2">
        <v>1</v>
      </c>
      <c r="BY933" s="2" t="s">
        <v>3</v>
      </c>
      <c r="BZ933" s="2">
        <v>97</v>
      </c>
      <c r="CA933" s="2">
        <v>51</v>
      </c>
      <c r="CB933" s="2" t="s">
        <v>3</v>
      </c>
      <c r="CC933" s="2"/>
      <c r="CD933" s="2"/>
      <c r="CE933" s="2">
        <v>0</v>
      </c>
      <c r="CF933" s="2">
        <v>0</v>
      </c>
      <c r="CG933" s="2">
        <v>0</v>
      </c>
      <c r="CH933" s="2"/>
      <c r="CI933" s="2"/>
      <c r="CJ933" s="2"/>
      <c r="CK933" s="2"/>
      <c r="CL933" s="2"/>
      <c r="CM933" s="2">
        <v>0</v>
      </c>
      <c r="CN933" s="2" t="s">
        <v>915</v>
      </c>
      <c r="CO933" s="2">
        <v>0</v>
      </c>
      <c r="CP933" s="2">
        <f t="shared" si="596"/>
        <v>376.74</v>
      </c>
      <c r="CQ933" s="2">
        <f t="shared" si="589"/>
        <v>63.28</v>
      </c>
      <c r="CR933" s="2">
        <f t="shared" si="597"/>
        <v>6.93</v>
      </c>
      <c r="CS933" s="2">
        <f t="shared" si="598"/>
        <v>0.49</v>
      </c>
      <c r="CT933" s="2">
        <f t="shared" si="599"/>
        <v>362.83</v>
      </c>
      <c r="CU933" s="2">
        <f t="shared" si="600"/>
        <v>0</v>
      </c>
      <c r="CV933" s="2">
        <f t="shared" si="601"/>
        <v>36.576000000000001</v>
      </c>
      <c r="CW933" s="2">
        <f t="shared" si="602"/>
        <v>3.5999999999999997E-2</v>
      </c>
      <c r="CX933" s="2">
        <f t="shared" si="603"/>
        <v>0</v>
      </c>
      <c r="CY933" s="2">
        <f t="shared" si="604"/>
        <v>306.60730000000001</v>
      </c>
      <c r="CZ933" s="2">
        <f t="shared" si="605"/>
        <v>161.20590000000001</v>
      </c>
      <c r="DA933" s="2"/>
      <c r="DB933" s="2"/>
      <c r="DC933" s="2" t="s">
        <v>3</v>
      </c>
      <c r="DD933" s="2" t="s">
        <v>3</v>
      </c>
      <c r="DE933" s="2" t="s">
        <v>916</v>
      </c>
      <c r="DF933" s="2" t="s">
        <v>916</v>
      </c>
      <c r="DG933" s="2" t="s">
        <v>916</v>
      </c>
      <c r="DH933" s="2" t="s">
        <v>3</v>
      </c>
      <c r="DI933" s="2" t="s">
        <v>916</v>
      </c>
      <c r="DJ933" s="2" t="s">
        <v>916</v>
      </c>
      <c r="DK933" s="2" t="s">
        <v>3</v>
      </c>
      <c r="DL933" s="2" t="s">
        <v>3</v>
      </c>
      <c r="DM933" s="2" t="s">
        <v>3</v>
      </c>
      <c r="DN933" s="2">
        <v>0</v>
      </c>
      <c r="DO933" s="2">
        <v>0</v>
      </c>
      <c r="DP933" s="2">
        <v>1</v>
      </c>
      <c r="DQ933" s="2">
        <v>1</v>
      </c>
      <c r="DR933" s="2"/>
      <c r="DS933" s="2"/>
      <c r="DT933" s="2"/>
      <c r="DU933" s="2">
        <v>1010</v>
      </c>
      <c r="DV933" s="2" t="s">
        <v>894</v>
      </c>
      <c r="DW933" s="2" t="s">
        <v>894</v>
      </c>
      <c r="DX933" s="2">
        <v>100</v>
      </c>
      <c r="DY933" s="2"/>
      <c r="DZ933" s="2" t="s">
        <v>3</v>
      </c>
      <c r="EA933" s="2" t="s">
        <v>3</v>
      </c>
      <c r="EB933" s="2" t="s">
        <v>3</v>
      </c>
      <c r="EC933" s="2" t="s">
        <v>3</v>
      </c>
      <c r="ED933" s="2"/>
      <c r="EE933" s="2">
        <v>53551264</v>
      </c>
      <c r="EF933" s="2">
        <v>3</v>
      </c>
      <c r="EG933" s="2" t="s">
        <v>917</v>
      </c>
      <c r="EH933" s="2">
        <v>0</v>
      </c>
      <c r="EI933" s="2" t="s">
        <v>3</v>
      </c>
      <c r="EJ933" s="2">
        <v>2</v>
      </c>
      <c r="EK933" s="2">
        <v>108001</v>
      </c>
      <c r="EL933" s="2" t="s">
        <v>918</v>
      </c>
      <c r="EM933" s="2" t="s">
        <v>919</v>
      </c>
      <c r="EN933" s="2"/>
      <c r="EO933" s="2" t="s">
        <v>920</v>
      </c>
      <c r="EP933" s="2"/>
      <c r="EQ933" s="2">
        <v>131072</v>
      </c>
      <c r="ER933" s="2">
        <v>371.42</v>
      </c>
      <c r="ES933" s="2">
        <v>63.28</v>
      </c>
      <c r="ET933" s="2">
        <v>5.78</v>
      </c>
      <c r="EU933" s="2">
        <v>0.41</v>
      </c>
      <c r="EV933" s="2">
        <v>302.36</v>
      </c>
      <c r="EW933" s="2">
        <v>30.48</v>
      </c>
      <c r="EX933" s="2">
        <v>0.03</v>
      </c>
      <c r="EY933" s="2">
        <v>0</v>
      </c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>
        <v>0</v>
      </c>
      <c r="FR933" s="2">
        <f>ROUND(IF(AND(BH933=3,BI933=3),P933,0),2)</f>
        <v>0</v>
      </c>
      <c r="FS933" s="2">
        <v>0</v>
      </c>
      <c r="FT933" s="2"/>
      <c r="FU933" s="2"/>
      <c r="FV933" s="2"/>
      <c r="FW933" s="2"/>
      <c r="FX933" s="2">
        <v>97</v>
      </c>
      <c r="FY933" s="2">
        <v>51</v>
      </c>
      <c r="FZ933" s="2"/>
      <c r="GA933" s="2" t="s">
        <v>3</v>
      </c>
      <c r="GB933" s="2"/>
      <c r="GC933" s="2"/>
      <c r="GD933" s="2">
        <v>1</v>
      </c>
      <c r="GE933" s="2"/>
      <c r="GF933" s="2">
        <v>2131633204</v>
      </c>
      <c r="GG933" s="2">
        <v>2</v>
      </c>
      <c r="GH933" s="2">
        <v>1</v>
      </c>
      <c r="GI933" s="2">
        <v>-2</v>
      </c>
      <c r="GJ933" s="2">
        <v>0</v>
      </c>
      <c r="GK933" s="2">
        <v>0</v>
      </c>
      <c r="GL933" s="2">
        <f>ROUND(IF(AND(BH933=3,BI933=3,FS933&lt;&gt;0),P933,0),2)</f>
        <v>0</v>
      </c>
      <c r="GM933" s="2">
        <f>ROUND(O933+X933+Y933,2)+GX933</f>
        <v>844.56</v>
      </c>
      <c r="GN933" s="2">
        <f>IF(OR(BI933=0,BI933=1),ROUND(O933+X933+Y933,2),0)</f>
        <v>0</v>
      </c>
      <c r="GO933" s="2">
        <f>IF(BI933=2,ROUND(O933+X933+Y933,2),0)</f>
        <v>844.56</v>
      </c>
      <c r="GP933" s="2">
        <f>IF(BI933=4,ROUND(O933+X933+Y933,2)+GX933,0)</f>
        <v>0</v>
      </c>
      <c r="GQ933" s="2"/>
      <c r="GR933" s="2">
        <v>0</v>
      </c>
      <c r="GS933" s="2">
        <v>0</v>
      </c>
      <c r="GT933" s="2">
        <v>0</v>
      </c>
      <c r="GU933" s="2" t="s">
        <v>3</v>
      </c>
      <c r="GV933" s="2">
        <f t="shared" si="606"/>
        <v>0</v>
      </c>
      <c r="GW933" s="2">
        <v>1</v>
      </c>
      <c r="GX933" s="2">
        <f>ROUND(HC933*I933,2)</f>
        <v>0</v>
      </c>
      <c r="GY933" s="2"/>
      <c r="GZ933" s="2"/>
      <c r="HA933" s="2">
        <v>0</v>
      </c>
      <c r="HB933" s="2">
        <v>0</v>
      </c>
      <c r="HC933" s="2">
        <f t="shared" si="607"/>
        <v>0</v>
      </c>
      <c r="HD933" s="2"/>
      <c r="HE933" s="2" t="s">
        <v>3</v>
      </c>
      <c r="HF933" s="2" t="s">
        <v>3</v>
      </c>
      <c r="HG933" s="2"/>
      <c r="HH933" s="2"/>
      <c r="HI933" s="2"/>
      <c r="HJ933" s="2"/>
      <c r="HK933" s="2"/>
      <c r="HL933" s="2"/>
      <c r="HM933" s="2" t="s">
        <v>3</v>
      </c>
      <c r="HN933" s="2" t="s">
        <v>921</v>
      </c>
      <c r="HO933" s="2" t="s">
        <v>922</v>
      </c>
      <c r="HP933" s="2" t="s">
        <v>918</v>
      </c>
      <c r="HQ933" s="2" t="s">
        <v>918</v>
      </c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>
        <v>0</v>
      </c>
      <c r="IL933" s="2"/>
      <c r="IM933" s="2"/>
      <c r="IN933" s="2"/>
      <c r="IO933" s="2"/>
      <c r="IP933" s="2"/>
      <c r="IQ933" s="2"/>
      <c r="IR933" s="2"/>
      <c r="IS933" s="2"/>
      <c r="IT933" s="2"/>
      <c r="IU933" s="2"/>
    </row>
    <row r="934" spans="1:255" x14ac:dyDescent="0.2">
      <c r="A934">
        <v>17</v>
      </c>
      <c r="B934">
        <v>1</v>
      </c>
      <c r="C934">
        <f>ROW(SmtRes!A1534)</f>
        <v>1534</v>
      </c>
      <c r="D934">
        <f>ROW(EtalonRes!A1386)</f>
        <v>1386</v>
      </c>
      <c r="E934" t="s">
        <v>958</v>
      </c>
      <c r="F934" t="s">
        <v>959</v>
      </c>
      <c r="G934" t="s">
        <v>960</v>
      </c>
      <c r="H934" t="s">
        <v>894</v>
      </c>
      <c r="I934">
        <f>ROUND(87/100,7)</f>
        <v>0.87</v>
      </c>
      <c r="J934">
        <v>0</v>
      </c>
      <c r="K934">
        <f>ROUND(87/100,7)</f>
        <v>0.87</v>
      </c>
      <c r="O934">
        <f>ROUND(CP934,0)</f>
        <v>11701</v>
      </c>
      <c r="P934">
        <f>ROUND(CQ934*I934,0)</f>
        <v>508</v>
      </c>
      <c r="Q934">
        <f>ROUND(CR934*I934,0)</f>
        <v>69</v>
      </c>
      <c r="R934">
        <f>ROUND(CS934*I934,0)</f>
        <v>15</v>
      </c>
      <c r="S934">
        <f>ROUND(CT934*I934,0)</f>
        <v>11124</v>
      </c>
      <c r="T934">
        <f>ROUND(CU934*I934,0)</f>
        <v>0</v>
      </c>
      <c r="U934">
        <f t="shared" si="590"/>
        <v>31.821120000000001</v>
      </c>
      <c r="V934">
        <f t="shared" si="591"/>
        <v>3.1320000000000001E-2</v>
      </c>
      <c r="W934">
        <f>ROUND(CX934*I934,0)</f>
        <v>0</v>
      </c>
      <c r="X934">
        <f>ROUND(CY934,0)</f>
        <v>10805</v>
      </c>
      <c r="Y934">
        <f>ROUND(CZ934,0)</f>
        <v>5681</v>
      </c>
      <c r="AA934">
        <v>53551707</v>
      </c>
      <c r="AB934">
        <f t="shared" si="592"/>
        <v>433.04</v>
      </c>
      <c r="AC934">
        <f t="shared" si="593"/>
        <v>63.28</v>
      </c>
      <c r="AD934">
        <f>ROUND(((((ET934*ROUND(1.2,7)))-((EU934*ROUND(1.2,7))))+AE934),2)</f>
        <v>6.93</v>
      </c>
      <c r="AE934">
        <f>ROUND(((EU934*ROUND(1.2,7))),2)</f>
        <v>0.49</v>
      </c>
      <c r="AF934">
        <f>ROUND(((EV934*ROUND(1.2,7))),2)</f>
        <v>362.83</v>
      </c>
      <c r="AG934">
        <f t="shared" si="594"/>
        <v>0</v>
      </c>
      <c r="AH934">
        <f>((EW934*ROUND(1.2,7)))</f>
        <v>36.576000000000001</v>
      </c>
      <c r="AI934">
        <f>((EX934*ROUND(1.2,7)))</f>
        <v>3.5999999999999997E-2</v>
      </c>
      <c r="AJ934">
        <f t="shared" si="595"/>
        <v>0</v>
      </c>
      <c r="AK934">
        <v>371.42</v>
      </c>
      <c r="AL934">
        <v>63.28</v>
      </c>
      <c r="AM934">
        <v>5.78</v>
      </c>
      <c r="AN934">
        <v>0.41</v>
      </c>
      <c r="AO934">
        <v>302.36</v>
      </c>
      <c r="AP934">
        <v>0</v>
      </c>
      <c r="AQ934">
        <v>30.48</v>
      </c>
      <c r="AR934">
        <v>0.03</v>
      </c>
      <c r="AS934">
        <v>0</v>
      </c>
      <c r="AT934">
        <v>97</v>
      </c>
      <c r="AU934">
        <v>51</v>
      </c>
      <c r="AV934">
        <v>1</v>
      </c>
      <c r="AW934">
        <v>1</v>
      </c>
      <c r="AZ934">
        <v>1</v>
      </c>
      <c r="BA934">
        <v>35.24</v>
      </c>
      <c r="BB934">
        <v>11.44</v>
      </c>
      <c r="BC934">
        <v>9.2200000000000006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2</v>
      </c>
      <c r="BJ934" t="s">
        <v>961</v>
      </c>
      <c r="BM934">
        <v>108001</v>
      </c>
      <c r="BN934">
        <v>0</v>
      </c>
      <c r="BO934" t="s">
        <v>959</v>
      </c>
      <c r="BP934">
        <v>1</v>
      </c>
      <c r="BQ934">
        <v>3</v>
      </c>
      <c r="BR934">
        <v>0</v>
      </c>
      <c r="BS934">
        <v>35.24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97</v>
      </c>
      <c r="CA934">
        <v>51</v>
      </c>
      <c r="CB934" t="s">
        <v>3</v>
      </c>
      <c r="CE934">
        <v>0</v>
      </c>
      <c r="CF934">
        <v>0</v>
      </c>
      <c r="CG934">
        <v>0</v>
      </c>
      <c r="CM934">
        <v>0</v>
      </c>
      <c r="CN934" t="s">
        <v>915</v>
      </c>
      <c r="CO934">
        <v>0</v>
      </c>
      <c r="CP934">
        <f t="shared" si="596"/>
        <v>11701</v>
      </c>
      <c r="CQ934">
        <f t="shared" si="589"/>
        <v>583.44160000000011</v>
      </c>
      <c r="CR934">
        <f t="shared" si="597"/>
        <v>79.279199999999989</v>
      </c>
      <c r="CS934">
        <f t="shared" si="598"/>
        <v>17.267600000000002</v>
      </c>
      <c r="CT934">
        <f t="shared" si="599"/>
        <v>12786.129199999999</v>
      </c>
      <c r="CU934">
        <f t="shared" si="600"/>
        <v>0</v>
      </c>
      <c r="CV934">
        <f t="shared" si="601"/>
        <v>36.576000000000001</v>
      </c>
      <c r="CW934">
        <f t="shared" si="602"/>
        <v>3.5999999999999997E-2</v>
      </c>
      <c r="CX934">
        <f t="shared" si="603"/>
        <v>0</v>
      </c>
      <c r="CY934">
        <f t="shared" si="604"/>
        <v>10804.83</v>
      </c>
      <c r="CZ934">
        <f t="shared" si="605"/>
        <v>5680.89</v>
      </c>
      <c r="DC934" t="s">
        <v>3</v>
      </c>
      <c r="DD934" t="s">
        <v>3</v>
      </c>
      <c r="DE934" t="s">
        <v>916</v>
      </c>
      <c r="DF934" t="s">
        <v>916</v>
      </c>
      <c r="DG934" t="s">
        <v>916</v>
      </c>
      <c r="DH934" t="s">
        <v>3</v>
      </c>
      <c r="DI934" t="s">
        <v>916</v>
      </c>
      <c r="DJ934" t="s">
        <v>916</v>
      </c>
      <c r="DK934" t="s">
        <v>3</v>
      </c>
      <c r="DL934" t="s">
        <v>3</v>
      </c>
      <c r="DM934" t="s">
        <v>3</v>
      </c>
      <c r="DN934">
        <v>0</v>
      </c>
      <c r="DO934">
        <v>0</v>
      </c>
      <c r="DP934">
        <v>1</v>
      </c>
      <c r="DQ934">
        <v>1</v>
      </c>
      <c r="DU934">
        <v>1010</v>
      </c>
      <c r="DV934" t="s">
        <v>894</v>
      </c>
      <c r="DW934" t="s">
        <v>894</v>
      </c>
      <c r="DX934">
        <v>100</v>
      </c>
      <c r="DZ934" t="s">
        <v>3</v>
      </c>
      <c r="EA934" t="s">
        <v>3</v>
      </c>
      <c r="EB934" t="s">
        <v>3</v>
      </c>
      <c r="EC934" t="s">
        <v>3</v>
      </c>
      <c r="EE934">
        <v>53551264</v>
      </c>
      <c r="EF934">
        <v>3</v>
      </c>
      <c r="EG934" t="s">
        <v>917</v>
      </c>
      <c r="EH934">
        <v>0</v>
      </c>
      <c r="EI934" t="s">
        <v>3</v>
      </c>
      <c r="EJ934">
        <v>2</v>
      </c>
      <c r="EK934">
        <v>108001</v>
      </c>
      <c r="EL934" t="s">
        <v>918</v>
      </c>
      <c r="EM934" t="s">
        <v>919</v>
      </c>
      <c r="EO934" t="s">
        <v>920</v>
      </c>
      <c r="EQ934">
        <v>131072</v>
      </c>
      <c r="ER934">
        <v>371.42</v>
      </c>
      <c r="ES934">
        <v>63.28</v>
      </c>
      <c r="ET934">
        <v>5.78</v>
      </c>
      <c r="EU934">
        <v>0.41</v>
      </c>
      <c r="EV934">
        <v>302.36</v>
      </c>
      <c r="EW934">
        <v>30.48</v>
      </c>
      <c r="EX934">
        <v>0.03</v>
      </c>
      <c r="EY934">
        <v>0</v>
      </c>
      <c r="FQ934">
        <v>0</v>
      </c>
      <c r="FR934">
        <f>ROUND(IF(AND(BH934=3,BI934=3),P934,0),0)</f>
        <v>0</v>
      </c>
      <c r="FS934">
        <v>0</v>
      </c>
      <c r="FX934">
        <v>97</v>
      </c>
      <c r="FY934">
        <v>51</v>
      </c>
      <c r="GA934" t="s">
        <v>3</v>
      </c>
      <c r="GD934">
        <v>1</v>
      </c>
      <c r="GF934">
        <v>2131633204</v>
      </c>
      <c r="GG934">
        <v>2</v>
      </c>
      <c r="GH934">
        <v>1</v>
      </c>
      <c r="GI934">
        <v>2</v>
      </c>
      <c r="GJ934">
        <v>0</v>
      </c>
      <c r="GK934">
        <v>0</v>
      </c>
      <c r="GL934">
        <f>ROUND(IF(AND(BH934=3,BI934=3,FS934&lt;&gt;0),P934,0),0)</f>
        <v>0</v>
      </c>
      <c r="GM934">
        <f>ROUND(O934+X934+Y934,0)+GX934</f>
        <v>28187</v>
      </c>
      <c r="GN934">
        <f>IF(OR(BI934=0,BI934=1),ROUND(O934+X934+Y934,0),0)</f>
        <v>0</v>
      </c>
      <c r="GO934">
        <f>IF(BI934=2,ROUND(O934+X934+Y934,0),0)</f>
        <v>28187</v>
      </c>
      <c r="GP934">
        <f>IF(BI934=4,ROUND(O934+X934+Y934,0)+GX934,0)</f>
        <v>0</v>
      </c>
      <c r="GR934">
        <v>0</v>
      </c>
      <c r="GS934">
        <v>0</v>
      </c>
      <c r="GT934">
        <v>0</v>
      </c>
      <c r="GU934" t="s">
        <v>3</v>
      </c>
      <c r="GV934">
        <f t="shared" si="606"/>
        <v>0</v>
      </c>
      <c r="GW934">
        <v>1</v>
      </c>
      <c r="GX934">
        <f>ROUND(HC934*I934,0)</f>
        <v>0</v>
      </c>
      <c r="HA934">
        <v>0</v>
      </c>
      <c r="HB934">
        <v>0</v>
      </c>
      <c r="HC934">
        <f t="shared" si="607"/>
        <v>0</v>
      </c>
      <c r="HE934" t="s">
        <v>3</v>
      </c>
      <c r="HF934" t="s">
        <v>3</v>
      </c>
      <c r="HM934" t="s">
        <v>3</v>
      </c>
      <c r="HN934" t="s">
        <v>921</v>
      </c>
      <c r="HO934" t="s">
        <v>922</v>
      </c>
      <c r="HP934" t="s">
        <v>918</v>
      </c>
      <c r="HQ934" t="s">
        <v>918</v>
      </c>
      <c r="IK934">
        <v>0</v>
      </c>
    </row>
    <row r="935" spans="1:255" x14ac:dyDescent="0.2">
      <c r="A935" s="2">
        <v>18</v>
      </c>
      <c r="B935" s="2">
        <v>1</v>
      </c>
      <c r="C935" s="2">
        <v>1517</v>
      </c>
      <c r="D935" s="2"/>
      <c r="E935" s="2" t="s">
        <v>962</v>
      </c>
      <c r="F935" s="2" t="s">
        <v>963</v>
      </c>
      <c r="G935" s="2" t="s">
        <v>964</v>
      </c>
      <c r="H935" s="2" t="s">
        <v>160</v>
      </c>
      <c r="I935" s="2">
        <f>I933*J935</f>
        <v>87</v>
      </c>
      <c r="J935" s="2">
        <v>100</v>
      </c>
      <c r="K935" s="2">
        <v>100</v>
      </c>
      <c r="L935" s="2"/>
      <c r="M935" s="2"/>
      <c r="N935" s="2"/>
      <c r="O935" s="2">
        <f>ROUND(CP935,2)</f>
        <v>18581</v>
      </c>
      <c r="P935" s="2">
        <f>ROUND(ROUND(CQ935*I935,0)/BC935,2)</f>
        <v>18581</v>
      </c>
      <c r="Q935" s="2">
        <f>ROUND(CR935*I935,2)</f>
        <v>0</v>
      </c>
      <c r="R935" s="2">
        <f>ROUND(CS935*I935,2)</f>
        <v>0</v>
      </c>
      <c r="S935" s="2">
        <f>ROUND(CT935*I935,2)</f>
        <v>0</v>
      </c>
      <c r="T935" s="2">
        <f>ROUND(CU935*I935,2)</f>
        <v>0</v>
      </c>
      <c r="U935" s="2">
        <f t="shared" si="590"/>
        <v>0</v>
      </c>
      <c r="V935" s="2">
        <f t="shared" si="591"/>
        <v>0</v>
      </c>
      <c r="W935" s="2">
        <f>ROUND(CX935*I935,2)</f>
        <v>0</v>
      </c>
      <c r="X935" s="2">
        <f>ROUND(CY935,2)</f>
        <v>0</v>
      </c>
      <c r="Y935" s="2">
        <f>ROUND(CZ935,2)</f>
        <v>0</v>
      </c>
      <c r="Z935" s="2"/>
      <c r="AA935" s="2">
        <v>53551706</v>
      </c>
      <c r="AB935" s="2">
        <f t="shared" si="592"/>
        <v>213.58</v>
      </c>
      <c r="AC935" s="2">
        <f t="shared" si="593"/>
        <v>213.58</v>
      </c>
      <c r="AD935" s="2">
        <f t="shared" ref="AD935:AD940" si="608">ROUND((((ET935)-(EU935))+AE935),2)</f>
        <v>0</v>
      </c>
      <c r="AE935" s="2">
        <f t="shared" ref="AE935:AF940" si="609">ROUND((EU935),2)</f>
        <v>0</v>
      </c>
      <c r="AF935" s="2">
        <f t="shared" si="609"/>
        <v>0</v>
      </c>
      <c r="AG935" s="2">
        <f t="shared" si="594"/>
        <v>0</v>
      </c>
      <c r="AH935" s="2">
        <f t="shared" ref="AH935:AI940" si="610">(EW935)</f>
        <v>0</v>
      </c>
      <c r="AI935" s="2">
        <f t="shared" si="610"/>
        <v>0</v>
      </c>
      <c r="AJ935" s="2">
        <f t="shared" si="595"/>
        <v>0</v>
      </c>
      <c r="AK935" s="2">
        <v>213.58</v>
      </c>
      <c r="AL935" s="2">
        <v>213.58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97</v>
      </c>
      <c r="AU935" s="2">
        <v>51</v>
      </c>
      <c r="AV935" s="2">
        <v>1</v>
      </c>
      <c r="AW935" s="2">
        <v>1</v>
      </c>
      <c r="AX935" s="2"/>
      <c r="AY935" s="2"/>
      <c r="AZ935" s="2">
        <v>1</v>
      </c>
      <c r="BA935" s="2">
        <v>1</v>
      </c>
      <c r="BB935" s="2">
        <v>1</v>
      </c>
      <c r="BC935" s="2">
        <v>1</v>
      </c>
      <c r="BD935" s="2" t="s">
        <v>3</v>
      </c>
      <c r="BE935" s="2" t="s">
        <v>3</v>
      </c>
      <c r="BF935" s="2" t="s">
        <v>3</v>
      </c>
      <c r="BG935" s="2" t="s">
        <v>3</v>
      </c>
      <c r="BH935" s="2">
        <v>3</v>
      </c>
      <c r="BI935" s="2">
        <v>2</v>
      </c>
      <c r="BJ935" s="2" t="s">
        <v>965</v>
      </c>
      <c r="BK935" s="2"/>
      <c r="BL935" s="2"/>
      <c r="BM935" s="2">
        <v>108001</v>
      </c>
      <c r="BN935" s="2">
        <v>0</v>
      </c>
      <c r="BO935" s="2" t="s">
        <v>3</v>
      </c>
      <c r="BP935" s="2">
        <v>0</v>
      </c>
      <c r="BQ935" s="2">
        <v>3</v>
      </c>
      <c r="BR935" s="2">
        <v>0</v>
      </c>
      <c r="BS935" s="2">
        <v>1</v>
      </c>
      <c r="BT935" s="2">
        <v>1</v>
      </c>
      <c r="BU935" s="2">
        <v>1</v>
      </c>
      <c r="BV935" s="2">
        <v>1</v>
      </c>
      <c r="BW935" s="2">
        <v>1</v>
      </c>
      <c r="BX935" s="2">
        <v>1</v>
      </c>
      <c r="BY935" s="2" t="s">
        <v>3</v>
      </c>
      <c r="BZ935" s="2">
        <v>97</v>
      </c>
      <c r="CA935" s="2">
        <v>51</v>
      </c>
      <c r="CB935" s="2" t="s">
        <v>3</v>
      </c>
      <c r="CC935" s="2"/>
      <c r="CD935" s="2"/>
      <c r="CE935" s="2">
        <v>0</v>
      </c>
      <c r="CF935" s="2">
        <v>0</v>
      </c>
      <c r="CG935" s="2">
        <v>0</v>
      </c>
      <c r="CH935" s="2"/>
      <c r="CI935" s="2"/>
      <c r="CJ935" s="2"/>
      <c r="CK935" s="2"/>
      <c r="CL935" s="2"/>
      <c r="CM935" s="2">
        <v>0</v>
      </c>
      <c r="CN935" s="2" t="s">
        <v>3</v>
      </c>
      <c r="CO935" s="2">
        <v>0</v>
      </c>
      <c r="CP935" s="2">
        <f t="shared" si="596"/>
        <v>18581</v>
      </c>
      <c r="CQ935" s="2">
        <f>AC935</f>
        <v>213.58</v>
      </c>
      <c r="CR935" s="2">
        <f t="shared" si="597"/>
        <v>0</v>
      </c>
      <c r="CS935" s="2">
        <f t="shared" si="598"/>
        <v>0</v>
      </c>
      <c r="CT935" s="2">
        <f t="shared" si="599"/>
        <v>0</v>
      </c>
      <c r="CU935" s="2">
        <f t="shared" si="600"/>
        <v>0</v>
      </c>
      <c r="CV935" s="2">
        <f t="shared" si="601"/>
        <v>0</v>
      </c>
      <c r="CW935" s="2">
        <f t="shared" si="602"/>
        <v>0</v>
      </c>
      <c r="CX935" s="2">
        <f t="shared" si="603"/>
        <v>0</v>
      </c>
      <c r="CY935" s="2">
        <f t="shared" si="604"/>
        <v>0</v>
      </c>
      <c r="CZ935" s="2">
        <f t="shared" si="605"/>
        <v>0</v>
      </c>
      <c r="DA935" s="2"/>
      <c r="DB935" s="2"/>
      <c r="DC935" s="2" t="s">
        <v>3</v>
      </c>
      <c r="DD935" s="2" t="s">
        <v>3</v>
      </c>
      <c r="DE935" s="2" t="s">
        <v>3</v>
      </c>
      <c r="DF935" s="2" t="s">
        <v>3</v>
      </c>
      <c r="DG935" s="2" t="s">
        <v>3</v>
      </c>
      <c r="DH935" s="2" t="s">
        <v>3</v>
      </c>
      <c r="DI935" s="2" t="s">
        <v>3</v>
      </c>
      <c r="DJ935" s="2" t="s">
        <v>3</v>
      </c>
      <c r="DK935" s="2" t="s">
        <v>3</v>
      </c>
      <c r="DL935" s="2" t="s">
        <v>3</v>
      </c>
      <c r="DM935" s="2" t="s">
        <v>3</v>
      </c>
      <c r="DN935" s="2">
        <v>0</v>
      </c>
      <c r="DO935" s="2">
        <v>0</v>
      </c>
      <c r="DP935" s="2">
        <v>1</v>
      </c>
      <c r="DQ935" s="2">
        <v>1</v>
      </c>
      <c r="DR935" s="2"/>
      <c r="DS935" s="2"/>
      <c r="DT935" s="2"/>
      <c r="DU935" s="2">
        <v>1010</v>
      </c>
      <c r="DV935" s="2" t="s">
        <v>160</v>
      </c>
      <c r="DW935" s="2" t="s">
        <v>160</v>
      </c>
      <c r="DX935" s="2">
        <v>1</v>
      </c>
      <c r="DY935" s="2"/>
      <c r="DZ935" s="2" t="s">
        <v>3</v>
      </c>
      <c r="EA935" s="2" t="s">
        <v>3</v>
      </c>
      <c r="EB935" s="2" t="s">
        <v>3</v>
      </c>
      <c r="EC935" s="2" t="s">
        <v>3</v>
      </c>
      <c r="ED935" s="2"/>
      <c r="EE935" s="2">
        <v>53551264</v>
      </c>
      <c r="EF935" s="2">
        <v>3</v>
      </c>
      <c r="EG935" s="2" t="s">
        <v>917</v>
      </c>
      <c r="EH935" s="2">
        <v>0</v>
      </c>
      <c r="EI935" s="2" t="s">
        <v>3</v>
      </c>
      <c r="EJ935" s="2">
        <v>2</v>
      </c>
      <c r="EK935" s="2">
        <v>108001</v>
      </c>
      <c r="EL935" s="2" t="s">
        <v>918</v>
      </c>
      <c r="EM935" s="2" t="s">
        <v>919</v>
      </c>
      <c r="EN935" s="2"/>
      <c r="EO935" s="2" t="s">
        <v>3</v>
      </c>
      <c r="EP935" s="2"/>
      <c r="EQ935" s="2">
        <v>0</v>
      </c>
      <c r="ER935" s="2">
        <v>213.58</v>
      </c>
      <c r="ES935" s="2">
        <v>213.58</v>
      </c>
      <c r="ET935" s="2">
        <v>0</v>
      </c>
      <c r="EU935" s="2">
        <v>0</v>
      </c>
      <c r="EV935" s="2">
        <v>0</v>
      </c>
      <c r="EW935" s="2">
        <v>0</v>
      </c>
      <c r="EX935" s="2">
        <v>0</v>
      </c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>
        <v>0</v>
      </c>
      <c r="FR935" s="2">
        <f>ROUND(IF(AND(BH935=3,BI935=3),P935,0),2)</f>
        <v>0</v>
      </c>
      <c r="FS935" s="2">
        <v>0</v>
      </c>
      <c r="FT935" s="2"/>
      <c r="FU935" s="2"/>
      <c r="FV935" s="2"/>
      <c r="FW935" s="2"/>
      <c r="FX935" s="2">
        <v>97</v>
      </c>
      <c r="FY935" s="2">
        <v>51</v>
      </c>
      <c r="FZ935" s="2"/>
      <c r="GA935" s="2" t="s">
        <v>3</v>
      </c>
      <c r="GB935" s="2"/>
      <c r="GC935" s="2"/>
      <c r="GD935" s="2">
        <v>1</v>
      </c>
      <c r="GE935" s="2">
        <v>213.58</v>
      </c>
      <c r="GF935" s="2">
        <v>132569048</v>
      </c>
      <c r="GG935" s="2">
        <v>2</v>
      </c>
      <c r="GH935" s="2">
        <v>0</v>
      </c>
      <c r="GI935" s="2">
        <v>-2</v>
      </c>
      <c r="GJ935" s="2">
        <v>0</v>
      </c>
      <c r="GK935" s="2">
        <v>0</v>
      </c>
      <c r="GL935" s="2">
        <f>ROUND(IF(AND(BH935=3,BI935=3,FS935&lt;&gt;0),P935,0),2)</f>
        <v>0</v>
      </c>
      <c r="GM935" s="2">
        <f>ROUND(O935+X935+Y935,2)+GX935</f>
        <v>18581</v>
      </c>
      <c r="GN935" s="2">
        <f>IF(OR(BI935=0,BI935=1),ROUND(O935+X935+Y935,2),0)</f>
        <v>0</v>
      </c>
      <c r="GO935" s="2">
        <f>IF(BI935=2,ROUND(O935+X935+Y935,2),0)</f>
        <v>18581</v>
      </c>
      <c r="GP935" s="2">
        <f>IF(BI935=4,ROUND(O935+X935+Y935,2)+GX935,0)</f>
        <v>0</v>
      </c>
      <c r="GQ935" s="2"/>
      <c r="GR935" s="2">
        <v>3</v>
      </c>
      <c r="GS935" s="2">
        <v>1</v>
      </c>
      <c r="GT935" s="2">
        <v>0</v>
      </c>
      <c r="GU935" s="2" t="s">
        <v>3</v>
      </c>
      <c r="GV935" s="2">
        <f t="shared" si="606"/>
        <v>0</v>
      </c>
      <c r="GW935" s="2">
        <v>1</v>
      </c>
      <c r="GX935" s="2">
        <f>ROUND(HC935*I935,2)</f>
        <v>0</v>
      </c>
      <c r="GY935" s="2"/>
      <c r="GZ935" s="2"/>
      <c r="HA935" s="2">
        <v>0</v>
      </c>
      <c r="HB935" s="2">
        <v>0</v>
      </c>
      <c r="HC935" s="2">
        <f t="shared" si="607"/>
        <v>0</v>
      </c>
      <c r="HD935" s="2"/>
      <c r="HE935" s="2" t="s">
        <v>3</v>
      </c>
      <c r="HF935" s="2" t="s">
        <v>3</v>
      </c>
      <c r="HG935" s="2">
        <f>ROUND(AC935*I935,0)</f>
        <v>18581</v>
      </c>
      <c r="HH935" s="2"/>
      <c r="HI935" s="2"/>
      <c r="HJ935" s="2"/>
      <c r="HK935" s="2"/>
      <c r="HL935" s="2"/>
      <c r="HM935" s="2" t="s">
        <v>3</v>
      </c>
      <c r="HN935" s="2" t="s">
        <v>921</v>
      </c>
      <c r="HO935" s="2" t="s">
        <v>922</v>
      </c>
      <c r="HP935" s="2" t="s">
        <v>918</v>
      </c>
      <c r="HQ935" s="2" t="s">
        <v>918</v>
      </c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>
        <v>0</v>
      </c>
      <c r="IL935" s="2"/>
      <c r="IM935" s="2"/>
      <c r="IN935" s="2"/>
      <c r="IO935" s="2"/>
      <c r="IP935" s="2"/>
      <c r="IQ935" s="2"/>
      <c r="IR935" s="2"/>
      <c r="IS935" s="2"/>
      <c r="IT935" s="2"/>
      <c r="IU935" s="2"/>
    </row>
    <row r="936" spans="1:255" x14ac:dyDescent="0.2">
      <c r="A936">
        <v>18</v>
      </c>
      <c r="B936">
        <v>1</v>
      </c>
      <c r="C936">
        <v>1529</v>
      </c>
      <c r="E936" t="s">
        <v>962</v>
      </c>
      <c r="F936" t="s">
        <v>963</v>
      </c>
      <c r="G936" t="s">
        <v>964</v>
      </c>
      <c r="H936" t="s">
        <v>160</v>
      </c>
      <c r="I936">
        <f>I934*J936</f>
        <v>87</v>
      </c>
      <c r="J936">
        <v>100</v>
      </c>
      <c r="K936">
        <v>100</v>
      </c>
      <c r="O936">
        <f>ROUND(CP936,0)</f>
        <v>18581</v>
      </c>
      <c r="P936">
        <f>ROUND(CQ936*I936,0)</f>
        <v>18581</v>
      </c>
      <c r="Q936">
        <f>ROUND(CR936*I936,0)</f>
        <v>0</v>
      </c>
      <c r="R936">
        <f>ROUND(CS936*I936,0)</f>
        <v>0</v>
      </c>
      <c r="S936">
        <f>ROUND(CT936*I936,0)</f>
        <v>0</v>
      </c>
      <c r="T936">
        <f>ROUND(CU936*I936,0)</f>
        <v>0</v>
      </c>
      <c r="U936">
        <f t="shared" si="590"/>
        <v>0</v>
      </c>
      <c r="V936">
        <f t="shared" si="591"/>
        <v>0</v>
      </c>
      <c r="W936">
        <f>ROUND(CX936*I936,0)</f>
        <v>0</v>
      </c>
      <c r="X936">
        <f>ROUND(CY936,0)</f>
        <v>0</v>
      </c>
      <c r="Y936">
        <f>ROUND(CZ936,0)</f>
        <v>0</v>
      </c>
      <c r="AA936">
        <v>53551707</v>
      </c>
      <c r="AB936">
        <f t="shared" si="592"/>
        <v>213.58</v>
      </c>
      <c r="AC936">
        <f t="shared" si="593"/>
        <v>213.58</v>
      </c>
      <c r="AD936">
        <f t="shared" si="608"/>
        <v>0</v>
      </c>
      <c r="AE936">
        <f t="shared" si="609"/>
        <v>0</v>
      </c>
      <c r="AF936">
        <f t="shared" si="609"/>
        <v>0</v>
      </c>
      <c r="AG936">
        <f t="shared" si="594"/>
        <v>0</v>
      </c>
      <c r="AH936">
        <f t="shared" si="610"/>
        <v>0</v>
      </c>
      <c r="AI936">
        <f t="shared" si="610"/>
        <v>0</v>
      </c>
      <c r="AJ936">
        <f t="shared" si="595"/>
        <v>0</v>
      </c>
      <c r="AK936">
        <v>213.58</v>
      </c>
      <c r="AL936">
        <v>213.58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97</v>
      </c>
      <c r="AU936">
        <v>51</v>
      </c>
      <c r="AV936">
        <v>1</v>
      </c>
      <c r="AW936">
        <v>1</v>
      </c>
      <c r="AZ936">
        <v>1</v>
      </c>
      <c r="BA936">
        <v>1</v>
      </c>
      <c r="BB936">
        <v>1</v>
      </c>
      <c r="BC936">
        <v>6.14</v>
      </c>
      <c r="BD936" t="s">
        <v>3</v>
      </c>
      <c r="BE936" t="s">
        <v>3</v>
      </c>
      <c r="BF936" t="s">
        <v>3</v>
      </c>
      <c r="BG936" t="s">
        <v>3</v>
      </c>
      <c r="BH936">
        <v>3</v>
      </c>
      <c r="BI936">
        <v>2</v>
      </c>
      <c r="BJ936" t="s">
        <v>965</v>
      </c>
      <c r="BM936">
        <v>108001</v>
      </c>
      <c r="BN936">
        <v>0</v>
      </c>
      <c r="BO936" t="s">
        <v>30</v>
      </c>
      <c r="BP936">
        <v>1</v>
      </c>
      <c r="BQ936">
        <v>3</v>
      </c>
      <c r="BR936">
        <v>0</v>
      </c>
      <c r="BS936">
        <v>1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3</v>
      </c>
      <c r="BZ936">
        <v>97</v>
      </c>
      <c r="CA936">
        <v>51</v>
      </c>
      <c r="CB936" t="s">
        <v>3</v>
      </c>
      <c r="CE936">
        <v>0</v>
      </c>
      <c r="CF936">
        <v>0</v>
      </c>
      <c r="CG936">
        <v>0</v>
      </c>
      <c r="CM936">
        <v>0</v>
      </c>
      <c r="CN936" t="s">
        <v>3</v>
      </c>
      <c r="CO936">
        <v>0</v>
      </c>
      <c r="CP936">
        <f t="shared" si="596"/>
        <v>18581</v>
      </c>
      <c r="CQ936">
        <f>AC936</f>
        <v>213.58</v>
      </c>
      <c r="CR936">
        <f t="shared" si="597"/>
        <v>0</v>
      </c>
      <c r="CS936">
        <f t="shared" si="598"/>
        <v>0</v>
      </c>
      <c r="CT936">
        <f t="shared" si="599"/>
        <v>0</v>
      </c>
      <c r="CU936">
        <f t="shared" si="600"/>
        <v>0</v>
      </c>
      <c r="CV936">
        <f t="shared" si="601"/>
        <v>0</v>
      </c>
      <c r="CW936">
        <f t="shared" si="602"/>
        <v>0</v>
      </c>
      <c r="CX936">
        <f t="shared" si="603"/>
        <v>0</v>
      </c>
      <c r="CY936">
        <f t="shared" si="604"/>
        <v>0</v>
      </c>
      <c r="CZ936">
        <f t="shared" si="605"/>
        <v>0</v>
      </c>
      <c r="DC936" t="s">
        <v>3</v>
      </c>
      <c r="DD936" t="s">
        <v>3</v>
      </c>
      <c r="DE936" t="s">
        <v>3</v>
      </c>
      <c r="DF936" t="s">
        <v>3</v>
      </c>
      <c r="DG936" t="s">
        <v>3</v>
      </c>
      <c r="DH936" t="s">
        <v>3</v>
      </c>
      <c r="DI936" t="s">
        <v>3</v>
      </c>
      <c r="DJ936" t="s">
        <v>3</v>
      </c>
      <c r="DK936" t="s">
        <v>3</v>
      </c>
      <c r="DL936" t="s">
        <v>3</v>
      </c>
      <c r="DM936" t="s">
        <v>3</v>
      </c>
      <c r="DN936">
        <v>0</v>
      </c>
      <c r="DO936">
        <v>0</v>
      </c>
      <c r="DP936">
        <v>1</v>
      </c>
      <c r="DQ936">
        <v>1</v>
      </c>
      <c r="DU936">
        <v>1010</v>
      </c>
      <c r="DV936" t="s">
        <v>160</v>
      </c>
      <c r="DW936" t="s">
        <v>160</v>
      </c>
      <c r="DX936">
        <v>1</v>
      </c>
      <c r="DZ936" t="s">
        <v>3</v>
      </c>
      <c r="EA936" t="s">
        <v>3</v>
      </c>
      <c r="EB936" t="s">
        <v>3</v>
      </c>
      <c r="EC936" t="s">
        <v>3</v>
      </c>
      <c r="EE936">
        <v>53551264</v>
      </c>
      <c r="EF936">
        <v>3</v>
      </c>
      <c r="EG936" t="s">
        <v>917</v>
      </c>
      <c r="EH936">
        <v>0</v>
      </c>
      <c r="EI936" t="s">
        <v>3</v>
      </c>
      <c r="EJ936">
        <v>2</v>
      </c>
      <c r="EK936">
        <v>108001</v>
      </c>
      <c r="EL936" t="s">
        <v>918</v>
      </c>
      <c r="EM936" t="s">
        <v>919</v>
      </c>
      <c r="EO936" t="s">
        <v>3</v>
      </c>
      <c r="EQ936">
        <v>0</v>
      </c>
      <c r="ER936">
        <v>213.58</v>
      </c>
      <c r="ES936">
        <v>213.58</v>
      </c>
      <c r="ET936">
        <v>0</v>
      </c>
      <c r="EU936">
        <v>0</v>
      </c>
      <c r="EV936">
        <v>0</v>
      </c>
      <c r="EW936">
        <v>0</v>
      </c>
      <c r="EX936">
        <v>0</v>
      </c>
      <c r="FQ936">
        <v>0</v>
      </c>
      <c r="FR936">
        <f>ROUND(IF(AND(BH936=3,BI936=3),P936,0),0)</f>
        <v>0</v>
      </c>
      <c r="FS936">
        <v>0</v>
      </c>
      <c r="FX936">
        <v>97</v>
      </c>
      <c r="FY936">
        <v>51</v>
      </c>
      <c r="GA936" t="s">
        <v>3</v>
      </c>
      <c r="GD936">
        <v>1</v>
      </c>
      <c r="GE936">
        <v>34.79</v>
      </c>
      <c r="GF936">
        <v>132569048</v>
      </c>
      <c r="GG936">
        <v>2</v>
      </c>
      <c r="GH936">
        <v>1</v>
      </c>
      <c r="GI936">
        <v>5</v>
      </c>
      <c r="GJ936">
        <v>0</v>
      </c>
      <c r="GK936">
        <v>0</v>
      </c>
      <c r="GL936">
        <f>ROUND(IF(AND(BH936=3,BI936=3,FS936&lt;&gt;0),P936,0),0)</f>
        <v>0</v>
      </c>
      <c r="GM936">
        <f>ROUND(O936+X936+Y936,0)+GX936</f>
        <v>18581</v>
      </c>
      <c r="GN936">
        <f>IF(OR(BI936=0,BI936=1),ROUND(O936+X936+Y936,0),0)</f>
        <v>0</v>
      </c>
      <c r="GO936">
        <f>IF(BI936=2,ROUND(O936+X936+Y936,0),0)</f>
        <v>18581</v>
      </c>
      <c r="GP936">
        <f>IF(BI936=4,ROUND(O936+X936+Y936,0)+GX936,0)</f>
        <v>0</v>
      </c>
      <c r="GR936">
        <v>3</v>
      </c>
      <c r="GS936">
        <v>1</v>
      </c>
      <c r="GT936">
        <v>0</v>
      </c>
      <c r="GU936" t="s">
        <v>3</v>
      </c>
      <c r="GV936">
        <f t="shared" si="606"/>
        <v>0</v>
      </c>
      <c r="GW936">
        <v>1</v>
      </c>
      <c r="GX936">
        <f>ROUND(HC936*I936,0)</f>
        <v>0</v>
      </c>
      <c r="HA936">
        <v>0</v>
      </c>
      <c r="HB936">
        <v>0</v>
      </c>
      <c r="HC936">
        <f t="shared" si="607"/>
        <v>0</v>
      </c>
      <c r="HE936" t="s">
        <v>3</v>
      </c>
      <c r="HF936" t="s">
        <v>3</v>
      </c>
      <c r="HG936">
        <f>ROUND(AC936*I936,0)</f>
        <v>18581</v>
      </c>
      <c r="HM936" t="s">
        <v>3</v>
      </c>
      <c r="HN936" t="s">
        <v>921</v>
      </c>
      <c r="HO936" t="s">
        <v>922</v>
      </c>
      <c r="HP936" t="s">
        <v>918</v>
      </c>
      <c r="HQ936" t="s">
        <v>918</v>
      </c>
      <c r="IK936">
        <v>0</v>
      </c>
    </row>
    <row r="937" spans="1:255" x14ac:dyDescent="0.2">
      <c r="A937" s="2">
        <v>18</v>
      </c>
      <c r="B937" s="2">
        <v>1</v>
      </c>
      <c r="C937" s="2">
        <v>1519</v>
      </c>
      <c r="D937" s="2"/>
      <c r="E937" s="2" t="s">
        <v>966</v>
      </c>
      <c r="F937" s="2" t="s">
        <v>947</v>
      </c>
      <c r="G937" s="2" t="s">
        <v>948</v>
      </c>
      <c r="H937" s="2" t="s">
        <v>949</v>
      </c>
      <c r="I937" s="2">
        <f>I933*J937</f>
        <v>8.6999999999999994E-2</v>
      </c>
      <c r="J937" s="2">
        <v>9.9999999999999992E-2</v>
      </c>
      <c r="K937" s="2">
        <v>0.1</v>
      </c>
      <c r="L937" s="2"/>
      <c r="M937" s="2"/>
      <c r="N937" s="2"/>
      <c r="O937" s="2">
        <f>ROUND(CP937,2)</f>
        <v>173.86</v>
      </c>
      <c r="P937" s="2">
        <f>ROUND(CQ937*I937,2)</f>
        <v>173.86</v>
      </c>
      <c r="Q937" s="2">
        <f>ROUND(CR937*I937,2)</f>
        <v>0</v>
      </c>
      <c r="R937" s="2">
        <f>ROUND(CS937*I937,2)</f>
        <v>0</v>
      </c>
      <c r="S937" s="2">
        <f>ROUND(CT937*I937,2)</f>
        <v>0</v>
      </c>
      <c r="T937" s="2">
        <f>ROUND(CU937*I937,2)</f>
        <v>0</v>
      </c>
      <c r="U937" s="2">
        <f t="shared" si="590"/>
        <v>0</v>
      </c>
      <c r="V937" s="2">
        <f t="shared" si="591"/>
        <v>0</v>
      </c>
      <c r="W937" s="2">
        <f>ROUND(CX937*I937,2)</f>
        <v>0.09</v>
      </c>
      <c r="X937" s="2">
        <f>ROUND(CY937,2)</f>
        <v>0</v>
      </c>
      <c r="Y937" s="2">
        <f>ROUND(CZ937,2)</f>
        <v>0</v>
      </c>
      <c r="Z937" s="2"/>
      <c r="AA937" s="2">
        <v>53551706</v>
      </c>
      <c r="AB937" s="2">
        <f t="shared" si="592"/>
        <v>1998.42</v>
      </c>
      <c r="AC937" s="2">
        <f t="shared" si="593"/>
        <v>1998.42</v>
      </c>
      <c r="AD937" s="2">
        <f t="shared" si="608"/>
        <v>0</v>
      </c>
      <c r="AE937" s="2">
        <f t="shared" si="609"/>
        <v>0</v>
      </c>
      <c r="AF937" s="2">
        <f t="shared" si="609"/>
        <v>0</v>
      </c>
      <c r="AG937" s="2">
        <f t="shared" si="594"/>
        <v>0</v>
      </c>
      <c r="AH937" s="2">
        <f t="shared" si="610"/>
        <v>0</v>
      </c>
      <c r="AI937" s="2">
        <f t="shared" si="610"/>
        <v>0</v>
      </c>
      <c r="AJ937" s="2">
        <f t="shared" si="595"/>
        <v>1.01</v>
      </c>
      <c r="AK937" s="2">
        <v>1998.42</v>
      </c>
      <c r="AL937" s="2">
        <v>1998.42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1.01</v>
      </c>
      <c r="AT937" s="2">
        <v>97</v>
      </c>
      <c r="AU937" s="2">
        <v>51</v>
      </c>
      <c r="AV937" s="2">
        <v>1</v>
      </c>
      <c r="AW937" s="2">
        <v>1</v>
      </c>
      <c r="AX937" s="2"/>
      <c r="AY937" s="2"/>
      <c r="AZ937" s="2">
        <v>1</v>
      </c>
      <c r="BA937" s="2">
        <v>1</v>
      </c>
      <c r="BB937" s="2">
        <v>1</v>
      </c>
      <c r="BC937" s="2">
        <v>1</v>
      </c>
      <c r="BD937" s="2" t="s">
        <v>3</v>
      </c>
      <c r="BE937" s="2" t="s">
        <v>3</v>
      </c>
      <c r="BF937" s="2" t="s">
        <v>3</v>
      </c>
      <c r="BG937" s="2" t="s">
        <v>3</v>
      </c>
      <c r="BH937" s="2">
        <v>3</v>
      </c>
      <c r="BI937" s="2">
        <v>2</v>
      </c>
      <c r="BJ937" s="2" t="s">
        <v>950</v>
      </c>
      <c r="BK937" s="2"/>
      <c r="BL937" s="2"/>
      <c r="BM937" s="2">
        <v>108001</v>
      </c>
      <c r="BN937" s="2">
        <v>0</v>
      </c>
      <c r="BO937" s="2" t="s">
        <v>3</v>
      </c>
      <c r="BP937" s="2">
        <v>0</v>
      </c>
      <c r="BQ937" s="2">
        <v>3</v>
      </c>
      <c r="BR937" s="2">
        <v>0</v>
      </c>
      <c r="BS937" s="2">
        <v>1</v>
      </c>
      <c r="BT937" s="2">
        <v>1</v>
      </c>
      <c r="BU937" s="2">
        <v>1</v>
      </c>
      <c r="BV937" s="2">
        <v>1</v>
      </c>
      <c r="BW937" s="2">
        <v>1</v>
      </c>
      <c r="BX937" s="2">
        <v>1</v>
      </c>
      <c r="BY937" s="2" t="s">
        <v>3</v>
      </c>
      <c r="BZ937" s="2">
        <v>97</v>
      </c>
      <c r="CA937" s="2">
        <v>51</v>
      </c>
      <c r="CB937" s="2" t="s">
        <v>3</v>
      </c>
      <c r="CC937" s="2"/>
      <c r="CD937" s="2"/>
      <c r="CE937" s="2">
        <v>0</v>
      </c>
      <c r="CF937" s="2">
        <v>0</v>
      </c>
      <c r="CG937" s="2">
        <v>0</v>
      </c>
      <c r="CH937" s="2"/>
      <c r="CI937" s="2"/>
      <c r="CJ937" s="2"/>
      <c r="CK937" s="2"/>
      <c r="CL937" s="2"/>
      <c r="CM937" s="2">
        <v>0</v>
      </c>
      <c r="CN937" s="2" t="s">
        <v>3</v>
      </c>
      <c r="CO937" s="2">
        <v>0</v>
      </c>
      <c r="CP937" s="2">
        <f t="shared" si="596"/>
        <v>173.86</v>
      </c>
      <c r="CQ937" s="2">
        <f t="shared" ref="CQ937:CQ942" si="611">AC937*BC937</f>
        <v>1998.42</v>
      </c>
      <c r="CR937" s="2">
        <f t="shared" si="597"/>
        <v>0</v>
      </c>
      <c r="CS937" s="2">
        <f t="shared" si="598"/>
        <v>0</v>
      </c>
      <c r="CT937" s="2">
        <f t="shared" si="599"/>
        <v>0</v>
      </c>
      <c r="CU937" s="2">
        <f t="shared" si="600"/>
        <v>0</v>
      </c>
      <c r="CV937" s="2">
        <f t="shared" si="601"/>
        <v>0</v>
      </c>
      <c r="CW937" s="2">
        <f t="shared" si="602"/>
        <v>0</v>
      </c>
      <c r="CX937" s="2">
        <f t="shared" si="603"/>
        <v>1.01</v>
      </c>
      <c r="CY937" s="2">
        <f t="shared" si="604"/>
        <v>0</v>
      </c>
      <c r="CZ937" s="2">
        <f t="shared" si="605"/>
        <v>0</v>
      </c>
      <c r="DA937" s="2"/>
      <c r="DB937" s="2"/>
      <c r="DC937" s="2" t="s">
        <v>3</v>
      </c>
      <c r="DD937" s="2" t="s">
        <v>3</v>
      </c>
      <c r="DE937" s="2" t="s">
        <v>3</v>
      </c>
      <c r="DF937" s="2" t="s">
        <v>3</v>
      </c>
      <c r="DG937" s="2" t="s">
        <v>3</v>
      </c>
      <c r="DH937" s="2" t="s">
        <v>3</v>
      </c>
      <c r="DI937" s="2" t="s">
        <v>3</v>
      </c>
      <c r="DJ937" s="2" t="s">
        <v>3</v>
      </c>
      <c r="DK937" s="2" t="s">
        <v>3</v>
      </c>
      <c r="DL937" s="2" t="s">
        <v>3</v>
      </c>
      <c r="DM937" s="2" t="s">
        <v>3</v>
      </c>
      <c r="DN937" s="2">
        <v>0</v>
      </c>
      <c r="DO937" s="2">
        <v>0</v>
      </c>
      <c r="DP937" s="2">
        <v>1</v>
      </c>
      <c r="DQ937" s="2">
        <v>1</v>
      </c>
      <c r="DR937" s="2"/>
      <c r="DS937" s="2"/>
      <c r="DT937" s="2"/>
      <c r="DU937" s="2">
        <v>1010</v>
      </c>
      <c r="DV937" s="2" t="s">
        <v>949</v>
      </c>
      <c r="DW937" s="2" t="s">
        <v>949</v>
      </c>
      <c r="DX937" s="2">
        <v>1000</v>
      </c>
      <c r="DY937" s="2"/>
      <c r="DZ937" s="2" t="s">
        <v>3</v>
      </c>
      <c r="EA937" s="2" t="s">
        <v>3</v>
      </c>
      <c r="EB937" s="2" t="s">
        <v>3</v>
      </c>
      <c r="EC937" s="2" t="s">
        <v>3</v>
      </c>
      <c r="ED937" s="2"/>
      <c r="EE937" s="2">
        <v>53551264</v>
      </c>
      <c r="EF937" s="2">
        <v>3</v>
      </c>
      <c r="EG937" s="2" t="s">
        <v>917</v>
      </c>
      <c r="EH937" s="2">
        <v>0</v>
      </c>
      <c r="EI937" s="2" t="s">
        <v>3</v>
      </c>
      <c r="EJ937" s="2">
        <v>2</v>
      </c>
      <c r="EK937" s="2">
        <v>108001</v>
      </c>
      <c r="EL937" s="2" t="s">
        <v>918</v>
      </c>
      <c r="EM937" s="2" t="s">
        <v>919</v>
      </c>
      <c r="EN937" s="2"/>
      <c r="EO937" s="2" t="s">
        <v>3</v>
      </c>
      <c r="EP937" s="2"/>
      <c r="EQ937" s="2">
        <v>0</v>
      </c>
      <c r="ER937" s="2">
        <v>1998.42</v>
      </c>
      <c r="ES937" s="2">
        <v>1998.42</v>
      </c>
      <c r="ET937" s="2">
        <v>0</v>
      </c>
      <c r="EU937" s="2">
        <v>0</v>
      </c>
      <c r="EV937" s="2">
        <v>0</v>
      </c>
      <c r="EW937" s="2">
        <v>0</v>
      </c>
      <c r="EX937" s="2">
        <v>0</v>
      </c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>
        <v>0</v>
      </c>
      <c r="FR937" s="2">
        <f>ROUND(IF(AND(BH937=3,BI937=3),P937,0),2)</f>
        <v>0</v>
      </c>
      <c r="FS937" s="2">
        <v>0</v>
      </c>
      <c r="FT937" s="2"/>
      <c r="FU937" s="2"/>
      <c r="FV937" s="2"/>
      <c r="FW937" s="2"/>
      <c r="FX937" s="2">
        <v>97</v>
      </c>
      <c r="FY937" s="2">
        <v>51</v>
      </c>
      <c r="FZ937" s="2"/>
      <c r="GA937" s="2" t="s">
        <v>3</v>
      </c>
      <c r="GB937" s="2"/>
      <c r="GC937" s="2"/>
      <c r="GD937" s="2">
        <v>1</v>
      </c>
      <c r="GE937" s="2"/>
      <c r="GF937" s="2">
        <v>338017439</v>
      </c>
      <c r="GG937" s="2">
        <v>2</v>
      </c>
      <c r="GH937" s="2">
        <v>1</v>
      </c>
      <c r="GI937" s="2">
        <v>-2</v>
      </c>
      <c r="GJ937" s="2">
        <v>0</v>
      </c>
      <c r="GK937" s="2">
        <v>0</v>
      </c>
      <c r="GL937" s="2">
        <f>ROUND(IF(AND(BH937=3,BI937=3,FS937&lt;&gt;0),P937,0),2)</f>
        <v>0</v>
      </c>
      <c r="GM937" s="2">
        <f>ROUND(O937+X937+Y937,2)+GX937</f>
        <v>173.86</v>
      </c>
      <c r="GN937" s="2">
        <f>IF(OR(BI937=0,BI937=1),ROUND(O937+X937+Y937,2),0)</f>
        <v>0</v>
      </c>
      <c r="GO937" s="2">
        <f>IF(BI937=2,ROUND(O937+X937+Y937,2),0)</f>
        <v>173.86</v>
      </c>
      <c r="GP937" s="2">
        <f>IF(BI937=4,ROUND(O937+X937+Y937,2)+GX937,0)</f>
        <v>0</v>
      </c>
      <c r="GQ937" s="2"/>
      <c r="GR937" s="2">
        <v>0</v>
      </c>
      <c r="GS937" s="2">
        <v>0</v>
      </c>
      <c r="GT937" s="2">
        <v>0</v>
      </c>
      <c r="GU937" s="2" t="s">
        <v>3</v>
      </c>
      <c r="GV937" s="2">
        <f t="shared" si="606"/>
        <v>0</v>
      </c>
      <c r="GW937" s="2">
        <v>1</v>
      </c>
      <c r="GX937" s="2">
        <f>ROUND(HC937*I937,2)</f>
        <v>0</v>
      </c>
      <c r="GY937" s="2"/>
      <c r="GZ937" s="2"/>
      <c r="HA937" s="2">
        <v>0</v>
      </c>
      <c r="HB937" s="2">
        <v>0</v>
      </c>
      <c r="HC937" s="2">
        <f t="shared" si="607"/>
        <v>0</v>
      </c>
      <c r="HD937" s="2"/>
      <c r="HE937" s="2" t="s">
        <v>3</v>
      </c>
      <c r="HF937" s="2" t="s">
        <v>3</v>
      </c>
      <c r="HG937" s="2"/>
      <c r="HH937" s="2"/>
      <c r="HI937" s="2"/>
      <c r="HJ937" s="2"/>
      <c r="HK937" s="2"/>
      <c r="HL937" s="2"/>
      <c r="HM937" s="2" t="s">
        <v>3</v>
      </c>
      <c r="HN937" s="2" t="s">
        <v>921</v>
      </c>
      <c r="HO937" s="2" t="s">
        <v>922</v>
      </c>
      <c r="HP937" s="2" t="s">
        <v>918</v>
      </c>
      <c r="HQ937" s="2" t="s">
        <v>918</v>
      </c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>
        <v>0</v>
      </c>
      <c r="IL937" s="2"/>
      <c r="IM937" s="2"/>
      <c r="IN937" s="2"/>
      <c r="IO937" s="2"/>
      <c r="IP937" s="2"/>
      <c r="IQ937" s="2"/>
      <c r="IR937" s="2"/>
      <c r="IS937" s="2"/>
      <c r="IT937" s="2"/>
      <c r="IU937" s="2"/>
    </row>
    <row r="938" spans="1:255" x14ac:dyDescent="0.2">
      <c r="A938">
        <v>18</v>
      </c>
      <c r="B938">
        <v>1</v>
      </c>
      <c r="C938">
        <v>1531</v>
      </c>
      <c r="E938" t="s">
        <v>966</v>
      </c>
      <c r="F938" t="s">
        <v>947</v>
      </c>
      <c r="G938" t="s">
        <v>948</v>
      </c>
      <c r="H938" t="s">
        <v>949</v>
      </c>
      <c r="I938">
        <f>I934*J938</f>
        <v>8.6999999999999994E-2</v>
      </c>
      <c r="J938">
        <v>9.9999999999999992E-2</v>
      </c>
      <c r="K938">
        <v>0.1</v>
      </c>
      <c r="O938">
        <f>ROUND(CP938,0)</f>
        <v>520</v>
      </c>
      <c r="P938">
        <f>ROUND(CQ938*I938,0)</f>
        <v>520</v>
      </c>
      <c r="Q938">
        <f>ROUND(CR938*I938,0)</f>
        <v>0</v>
      </c>
      <c r="R938">
        <f>ROUND(CS938*I938,0)</f>
        <v>0</v>
      </c>
      <c r="S938">
        <f>ROUND(CT938*I938,0)</f>
        <v>0</v>
      </c>
      <c r="T938">
        <f>ROUND(CU938*I938,0)</f>
        <v>0</v>
      </c>
      <c r="U938">
        <f t="shared" si="590"/>
        <v>0</v>
      </c>
      <c r="V938">
        <f t="shared" si="591"/>
        <v>0</v>
      </c>
      <c r="W938">
        <f>ROUND(CX938*I938,0)</f>
        <v>0</v>
      </c>
      <c r="X938">
        <f>ROUND(CY938,0)</f>
        <v>0</v>
      </c>
      <c r="Y938">
        <f>ROUND(CZ938,0)</f>
        <v>0</v>
      </c>
      <c r="AA938">
        <v>53551707</v>
      </c>
      <c r="AB938">
        <f t="shared" si="592"/>
        <v>1998.42</v>
      </c>
      <c r="AC938">
        <f t="shared" si="593"/>
        <v>1998.42</v>
      </c>
      <c r="AD938">
        <f t="shared" si="608"/>
        <v>0</v>
      </c>
      <c r="AE938">
        <f t="shared" si="609"/>
        <v>0</v>
      </c>
      <c r="AF938">
        <f t="shared" si="609"/>
        <v>0</v>
      </c>
      <c r="AG938">
        <f t="shared" si="594"/>
        <v>0</v>
      </c>
      <c r="AH938">
        <f t="shared" si="610"/>
        <v>0</v>
      </c>
      <c r="AI938">
        <f t="shared" si="610"/>
        <v>0</v>
      </c>
      <c r="AJ938">
        <f t="shared" si="595"/>
        <v>1.01</v>
      </c>
      <c r="AK938">
        <v>1998.42</v>
      </c>
      <c r="AL938">
        <v>1998.42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1.01</v>
      </c>
      <c r="AT938">
        <v>97</v>
      </c>
      <c r="AU938">
        <v>51</v>
      </c>
      <c r="AV938">
        <v>1</v>
      </c>
      <c r="AW938">
        <v>1</v>
      </c>
      <c r="AZ938">
        <v>1</v>
      </c>
      <c r="BA938">
        <v>1</v>
      </c>
      <c r="BB938">
        <v>1</v>
      </c>
      <c r="BC938">
        <v>2.99</v>
      </c>
      <c r="BD938" t="s">
        <v>3</v>
      </c>
      <c r="BE938" t="s">
        <v>3</v>
      </c>
      <c r="BF938" t="s">
        <v>3</v>
      </c>
      <c r="BG938" t="s">
        <v>3</v>
      </c>
      <c r="BH938">
        <v>3</v>
      </c>
      <c r="BI938">
        <v>2</v>
      </c>
      <c r="BJ938" t="s">
        <v>950</v>
      </c>
      <c r="BM938">
        <v>108001</v>
      </c>
      <c r="BN938">
        <v>0</v>
      </c>
      <c r="BO938" t="s">
        <v>947</v>
      </c>
      <c r="BP938">
        <v>1</v>
      </c>
      <c r="BQ938">
        <v>3</v>
      </c>
      <c r="BR938">
        <v>0</v>
      </c>
      <c r="BS938">
        <v>1</v>
      </c>
      <c r="BT938">
        <v>1</v>
      </c>
      <c r="BU938">
        <v>1</v>
      </c>
      <c r="BV938">
        <v>1</v>
      </c>
      <c r="BW938">
        <v>1</v>
      </c>
      <c r="BX938">
        <v>1</v>
      </c>
      <c r="BY938" t="s">
        <v>3</v>
      </c>
      <c r="BZ938">
        <v>97</v>
      </c>
      <c r="CA938">
        <v>51</v>
      </c>
      <c r="CB938" t="s">
        <v>3</v>
      </c>
      <c r="CE938">
        <v>0</v>
      </c>
      <c r="CF938">
        <v>0</v>
      </c>
      <c r="CG938">
        <v>0</v>
      </c>
      <c r="CM938">
        <v>0</v>
      </c>
      <c r="CN938" t="s">
        <v>3</v>
      </c>
      <c r="CO938">
        <v>0</v>
      </c>
      <c r="CP938">
        <f t="shared" si="596"/>
        <v>520</v>
      </c>
      <c r="CQ938">
        <f t="shared" si="611"/>
        <v>5975.2758000000003</v>
      </c>
      <c r="CR938">
        <f t="shared" si="597"/>
        <v>0</v>
      </c>
      <c r="CS938">
        <f t="shared" si="598"/>
        <v>0</v>
      </c>
      <c r="CT938">
        <f t="shared" si="599"/>
        <v>0</v>
      </c>
      <c r="CU938">
        <f t="shared" si="600"/>
        <v>0</v>
      </c>
      <c r="CV938">
        <f t="shared" si="601"/>
        <v>0</v>
      </c>
      <c r="CW938">
        <f t="shared" si="602"/>
        <v>0</v>
      </c>
      <c r="CX938">
        <f t="shared" si="603"/>
        <v>1.01</v>
      </c>
      <c r="CY938">
        <f t="shared" si="604"/>
        <v>0</v>
      </c>
      <c r="CZ938">
        <f t="shared" si="605"/>
        <v>0</v>
      </c>
      <c r="DC938" t="s">
        <v>3</v>
      </c>
      <c r="DD938" t="s">
        <v>3</v>
      </c>
      <c r="DE938" t="s">
        <v>3</v>
      </c>
      <c r="DF938" t="s">
        <v>3</v>
      </c>
      <c r="DG938" t="s">
        <v>3</v>
      </c>
      <c r="DH938" t="s">
        <v>3</v>
      </c>
      <c r="DI938" t="s">
        <v>3</v>
      </c>
      <c r="DJ938" t="s">
        <v>3</v>
      </c>
      <c r="DK938" t="s">
        <v>3</v>
      </c>
      <c r="DL938" t="s">
        <v>3</v>
      </c>
      <c r="DM938" t="s">
        <v>3</v>
      </c>
      <c r="DN938">
        <v>0</v>
      </c>
      <c r="DO938">
        <v>0</v>
      </c>
      <c r="DP938">
        <v>1</v>
      </c>
      <c r="DQ938">
        <v>1</v>
      </c>
      <c r="DU938">
        <v>1010</v>
      </c>
      <c r="DV938" t="s">
        <v>949</v>
      </c>
      <c r="DW938" t="s">
        <v>949</v>
      </c>
      <c r="DX938">
        <v>1000</v>
      </c>
      <c r="DZ938" t="s">
        <v>3</v>
      </c>
      <c r="EA938" t="s">
        <v>3</v>
      </c>
      <c r="EB938" t="s">
        <v>3</v>
      </c>
      <c r="EC938" t="s">
        <v>3</v>
      </c>
      <c r="EE938">
        <v>53551264</v>
      </c>
      <c r="EF938">
        <v>3</v>
      </c>
      <c r="EG938" t="s">
        <v>917</v>
      </c>
      <c r="EH938">
        <v>0</v>
      </c>
      <c r="EI938" t="s">
        <v>3</v>
      </c>
      <c r="EJ938">
        <v>2</v>
      </c>
      <c r="EK938">
        <v>108001</v>
      </c>
      <c r="EL938" t="s">
        <v>918</v>
      </c>
      <c r="EM938" t="s">
        <v>919</v>
      </c>
      <c r="EO938" t="s">
        <v>3</v>
      </c>
      <c r="EQ938">
        <v>0</v>
      </c>
      <c r="ER938">
        <v>1998.42</v>
      </c>
      <c r="ES938">
        <v>1998.42</v>
      </c>
      <c r="ET938">
        <v>0</v>
      </c>
      <c r="EU938">
        <v>0</v>
      </c>
      <c r="EV938">
        <v>0</v>
      </c>
      <c r="EW938">
        <v>0</v>
      </c>
      <c r="EX938">
        <v>0</v>
      </c>
      <c r="FQ938">
        <v>0</v>
      </c>
      <c r="FR938">
        <f>ROUND(IF(AND(BH938=3,BI938=3),P938,0),0)</f>
        <v>0</v>
      </c>
      <c r="FS938">
        <v>0</v>
      </c>
      <c r="FX938">
        <v>97</v>
      </c>
      <c r="FY938">
        <v>51</v>
      </c>
      <c r="GA938" t="s">
        <v>3</v>
      </c>
      <c r="GD938">
        <v>1</v>
      </c>
      <c r="GF938">
        <v>338017439</v>
      </c>
      <c r="GG938">
        <v>2</v>
      </c>
      <c r="GH938">
        <v>1</v>
      </c>
      <c r="GI938">
        <v>2</v>
      </c>
      <c r="GJ938">
        <v>0</v>
      </c>
      <c r="GK938">
        <v>0</v>
      </c>
      <c r="GL938">
        <f>ROUND(IF(AND(BH938=3,BI938=3,FS938&lt;&gt;0),P938,0),0)</f>
        <v>0</v>
      </c>
      <c r="GM938">
        <f>ROUND(O938+X938+Y938,0)+GX938</f>
        <v>520</v>
      </c>
      <c r="GN938">
        <f>IF(OR(BI938=0,BI938=1),ROUND(O938+X938+Y938,0),0)</f>
        <v>0</v>
      </c>
      <c r="GO938">
        <f>IF(BI938=2,ROUND(O938+X938+Y938,0),0)</f>
        <v>520</v>
      </c>
      <c r="GP938">
        <f>IF(BI938=4,ROUND(O938+X938+Y938,0)+GX938,0)</f>
        <v>0</v>
      </c>
      <c r="GR938">
        <v>0</v>
      </c>
      <c r="GS938">
        <v>3</v>
      </c>
      <c r="GT938">
        <v>0</v>
      </c>
      <c r="GU938" t="s">
        <v>3</v>
      </c>
      <c r="GV938">
        <f t="shared" si="606"/>
        <v>0</v>
      </c>
      <c r="GW938">
        <v>1</v>
      </c>
      <c r="GX938">
        <f>ROUND(HC938*I938,0)</f>
        <v>0</v>
      </c>
      <c r="HA938">
        <v>0</v>
      </c>
      <c r="HB938">
        <v>0</v>
      </c>
      <c r="HC938">
        <f t="shared" si="607"/>
        <v>0</v>
      </c>
      <c r="HE938" t="s">
        <v>3</v>
      </c>
      <c r="HF938" t="s">
        <v>3</v>
      </c>
      <c r="HM938" t="s">
        <v>3</v>
      </c>
      <c r="HN938" t="s">
        <v>921</v>
      </c>
      <c r="HO938" t="s">
        <v>922</v>
      </c>
      <c r="HP938" t="s">
        <v>918</v>
      </c>
      <c r="HQ938" t="s">
        <v>918</v>
      </c>
      <c r="IK938">
        <v>0</v>
      </c>
    </row>
    <row r="939" spans="1:255" x14ac:dyDescent="0.2">
      <c r="A939" s="2">
        <v>18</v>
      </c>
      <c r="B939" s="2">
        <v>1</v>
      </c>
      <c r="C939" s="2">
        <v>1521</v>
      </c>
      <c r="D939" s="2"/>
      <c r="E939" s="2" t="s">
        <v>967</v>
      </c>
      <c r="F939" s="2" t="s">
        <v>943</v>
      </c>
      <c r="G939" s="2" t="s">
        <v>944</v>
      </c>
      <c r="H939" s="2" t="s">
        <v>894</v>
      </c>
      <c r="I939" s="2">
        <f>I933*J939</f>
        <v>0.87</v>
      </c>
      <c r="J939" s="2">
        <v>1</v>
      </c>
      <c r="K939" s="2">
        <v>1</v>
      </c>
      <c r="L939" s="2"/>
      <c r="M939" s="2"/>
      <c r="N939" s="2"/>
      <c r="O939" s="2">
        <f>ROUND(CP939,2)</f>
        <v>476.06</v>
      </c>
      <c r="P939" s="2">
        <f>ROUND(CQ939*I939,2)</f>
        <v>476.06</v>
      </c>
      <c r="Q939" s="2">
        <f>ROUND(CR939*I939,2)</f>
        <v>0</v>
      </c>
      <c r="R939" s="2">
        <f>ROUND(CS939*I939,2)</f>
        <v>0</v>
      </c>
      <c r="S939" s="2">
        <f>ROUND(CT939*I939,2)</f>
        <v>0</v>
      </c>
      <c r="T939" s="2">
        <f>ROUND(CU939*I939,2)</f>
        <v>0</v>
      </c>
      <c r="U939" s="2">
        <f t="shared" si="590"/>
        <v>0</v>
      </c>
      <c r="V939" s="2">
        <f t="shared" si="591"/>
        <v>0</v>
      </c>
      <c r="W939" s="2">
        <f>ROUND(CX939*I939,2)</f>
        <v>0.14000000000000001</v>
      </c>
      <c r="X939" s="2">
        <f>ROUND(CY939,2)</f>
        <v>0</v>
      </c>
      <c r="Y939" s="2">
        <f>ROUND(CZ939,2)</f>
        <v>0</v>
      </c>
      <c r="Z939" s="2"/>
      <c r="AA939" s="2">
        <v>53551706</v>
      </c>
      <c r="AB939" s="2">
        <f t="shared" si="592"/>
        <v>547.19000000000005</v>
      </c>
      <c r="AC939" s="2">
        <f t="shared" si="593"/>
        <v>547.19000000000005</v>
      </c>
      <c r="AD939" s="2">
        <f t="shared" si="608"/>
        <v>0</v>
      </c>
      <c r="AE939" s="2">
        <f t="shared" si="609"/>
        <v>0</v>
      </c>
      <c r="AF939" s="2">
        <f t="shared" si="609"/>
        <v>0</v>
      </c>
      <c r="AG939" s="2">
        <f t="shared" si="594"/>
        <v>0</v>
      </c>
      <c r="AH939" s="2">
        <f t="shared" si="610"/>
        <v>0</v>
      </c>
      <c r="AI939" s="2">
        <f t="shared" si="610"/>
        <v>0</v>
      </c>
      <c r="AJ939" s="2">
        <f t="shared" si="595"/>
        <v>0.16</v>
      </c>
      <c r="AK939" s="2">
        <v>547.19000000000005</v>
      </c>
      <c r="AL939" s="2">
        <v>547.19000000000005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0.16</v>
      </c>
      <c r="AT939" s="2">
        <v>97</v>
      </c>
      <c r="AU939" s="2">
        <v>51</v>
      </c>
      <c r="AV939" s="2">
        <v>1</v>
      </c>
      <c r="AW939" s="2">
        <v>1</v>
      </c>
      <c r="AX939" s="2"/>
      <c r="AY939" s="2"/>
      <c r="AZ939" s="2">
        <v>1</v>
      </c>
      <c r="BA939" s="2">
        <v>1</v>
      </c>
      <c r="BB939" s="2">
        <v>1</v>
      </c>
      <c r="BC939" s="2">
        <v>1</v>
      </c>
      <c r="BD939" s="2" t="s">
        <v>3</v>
      </c>
      <c r="BE939" s="2" t="s">
        <v>3</v>
      </c>
      <c r="BF939" s="2" t="s">
        <v>3</v>
      </c>
      <c r="BG939" s="2" t="s">
        <v>3</v>
      </c>
      <c r="BH939" s="2">
        <v>3</v>
      </c>
      <c r="BI939" s="2">
        <v>2</v>
      </c>
      <c r="BJ939" s="2" t="s">
        <v>945</v>
      </c>
      <c r="BK939" s="2"/>
      <c r="BL939" s="2"/>
      <c r="BM939" s="2">
        <v>108001</v>
      </c>
      <c r="BN939" s="2">
        <v>0</v>
      </c>
      <c r="BO939" s="2" t="s">
        <v>3</v>
      </c>
      <c r="BP939" s="2">
        <v>0</v>
      </c>
      <c r="BQ939" s="2">
        <v>3</v>
      </c>
      <c r="BR939" s="2">
        <v>0</v>
      </c>
      <c r="BS939" s="2">
        <v>1</v>
      </c>
      <c r="BT939" s="2">
        <v>1</v>
      </c>
      <c r="BU939" s="2">
        <v>1</v>
      </c>
      <c r="BV939" s="2">
        <v>1</v>
      </c>
      <c r="BW939" s="2">
        <v>1</v>
      </c>
      <c r="BX939" s="2">
        <v>1</v>
      </c>
      <c r="BY939" s="2" t="s">
        <v>3</v>
      </c>
      <c r="BZ939" s="2">
        <v>97</v>
      </c>
      <c r="CA939" s="2">
        <v>51</v>
      </c>
      <c r="CB939" s="2" t="s">
        <v>3</v>
      </c>
      <c r="CC939" s="2"/>
      <c r="CD939" s="2"/>
      <c r="CE939" s="2">
        <v>0</v>
      </c>
      <c r="CF939" s="2">
        <v>0</v>
      </c>
      <c r="CG939" s="2">
        <v>0</v>
      </c>
      <c r="CH939" s="2"/>
      <c r="CI939" s="2"/>
      <c r="CJ939" s="2"/>
      <c r="CK939" s="2"/>
      <c r="CL939" s="2"/>
      <c r="CM939" s="2">
        <v>0</v>
      </c>
      <c r="CN939" s="2" t="s">
        <v>3</v>
      </c>
      <c r="CO939" s="2">
        <v>0</v>
      </c>
      <c r="CP939" s="2">
        <f t="shared" si="596"/>
        <v>476.06</v>
      </c>
      <c r="CQ939" s="2">
        <f t="shared" si="611"/>
        <v>547.19000000000005</v>
      </c>
      <c r="CR939" s="2">
        <f t="shared" si="597"/>
        <v>0</v>
      </c>
      <c r="CS939" s="2">
        <f t="shared" si="598"/>
        <v>0</v>
      </c>
      <c r="CT939" s="2">
        <f t="shared" si="599"/>
        <v>0</v>
      </c>
      <c r="CU939" s="2">
        <f t="shared" si="600"/>
        <v>0</v>
      </c>
      <c r="CV939" s="2">
        <f t="shared" si="601"/>
        <v>0</v>
      </c>
      <c r="CW939" s="2">
        <f t="shared" si="602"/>
        <v>0</v>
      </c>
      <c r="CX939" s="2">
        <f t="shared" si="603"/>
        <v>0.16</v>
      </c>
      <c r="CY939" s="2">
        <f t="shared" si="604"/>
        <v>0</v>
      </c>
      <c r="CZ939" s="2">
        <f t="shared" si="605"/>
        <v>0</v>
      </c>
      <c r="DA939" s="2"/>
      <c r="DB939" s="2"/>
      <c r="DC939" s="2" t="s">
        <v>3</v>
      </c>
      <c r="DD939" s="2" t="s">
        <v>3</v>
      </c>
      <c r="DE939" s="2" t="s">
        <v>3</v>
      </c>
      <c r="DF939" s="2" t="s">
        <v>3</v>
      </c>
      <c r="DG939" s="2" t="s">
        <v>3</v>
      </c>
      <c r="DH939" s="2" t="s">
        <v>3</v>
      </c>
      <c r="DI939" s="2" t="s">
        <v>3</v>
      </c>
      <c r="DJ939" s="2" t="s">
        <v>3</v>
      </c>
      <c r="DK939" s="2" t="s">
        <v>3</v>
      </c>
      <c r="DL939" s="2" t="s">
        <v>3</v>
      </c>
      <c r="DM939" s="2" t="s">
        <v>3</v>
      </c>
      <c r="DN939" s="2">
        <v>0</v>
      </c>
      <c r="DO939" s="2">
        <v>0</v>
      </c>
      <c r="DP939" s="2">
        <v>1</v>
      </c>
      <c r="DQ939" s="2">
        <v>1</v>
      </c>
      <c r="DR939" s="2"/>
      <c r="DS939" s="2"/>
      <c r="DT939" s="2"/>
      <c r="DU939" s="2">
        <v>1010</v>
      </c>
      <c r="DV939" s="2" t="s">
        <v>894</v>
      </c>
      <c r="DW939" s="2" t="s">
        <v>894</v>
      </c>
      <c r="DX939" s="2">
        <v>100</v>
      </c>
      <c r="DY939" s="2"/>
      <c r="DZ939" s="2" t="s">
        <v>3</v>
      </c>
      <c r="EA939" s="2" t="s">
        <v>3</v>
      </c>
      <c r="EB939" s="2" t="s">
        <v>3</v>
      </c>
      <c r="EC939" s="2" t="s">
        <v>3</v>
      </c>
      <c r="ED939" s="2"/>
      <c r="EE939" s="2">
        <v>53551264</v>
      </c>
      <c r="EF939" s="2">
        <v>3</v>
      </c>
      <c r="EG939" s="2" t="s">
        <v>917</v>
      </c>
      <c r="EH939" s="2">
        <v>0</v>
      </c>
      <c r="EI939" s="2" t="s">
        <v>3</v>
      </c>
      <c r="EJ939" s="2">
        <v>2</v>
      </c>
      <c r="EK939" s="2">
        <v>108001</v>
      </c>
      <c r="EL939" s="2" t="s">
        <v>918</v>
      </c>
      <c r="EM939" s="2" t="s">
        <v>919</v>
      </c>
      <c r="EN939" s="2"/>
      <c r="EO939" s="2" t="s">
        <v>3</v>
      </c>
      <c r="EP939" s="2"/>
      <c r="EQ939" s="2">
        <v>0</v>
      </c>
      <c r="ER939" s="2">
        <v>547.19000000000005</v>
      </c>
      <c r="ES939" s="2">
        <v>547.19000000000005</v>
      </c>
      <c r="ET939" s="2">
        <v>0</v>
      </c>
      <c r="EU939" s="2">
        <v>0</v>
      </c>
      <c r="EV939" s="2">
        <v>0</v>
      </c>
      <c r="EW939" s="2">
        <v>0</v>
      </c>
      <c r="EX939" s="2">
        <v>0</v>
      </c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>
        <v>0</v>
      </c>
      <c r="FR939" s="2">
        <f>ROUND(IF(AND(BH939=3,BI939=3),P939,0),2)</f>
        <v>0</v>
      </c>
      <c r="FS939" s="2">
        <v>0</v>
      </c>
      <c r="FT939" s="2"/>
      <c r="FU939" s="2"/>
      <c r="FV939" s="2"/>
      <c r="FW939" s="2"/>
      <c r="FX939" s="2">
        <v>97</v>
      </c>
      <c r="FY939" s="2">
        <v>51</v>
      </c>
      <c r="FZ939" s="2"/>
      <c r="GA939" s="2" t="s">
        <v>3</v>
      </c>
      <c r="GB939" s="2"/>
      <c r="GC939" s="2"/>
      <c r="GD939" s="2">
        <v>1</v>
      </c>
      <c r="GE939" s="2"/>
      <c r="GF939" s="2">
        <v>1552757658</v>
      </c>
      <c r="GG939" s="2">
        <v>2</v>
      </c>
      <c r="GH939" s="2">
        <v>1</v>
      </c>
      <c r="GI939" s="2">
        <v>-2</v>
      </c>
      <c r="GJ939" s="2">
        <v>0</v>
      </c>
      <c r="GK939" s="2">
        <v>0</v>
      </c>
      <c r="GL939" s="2">
        <f>ROUND(IF(AND(BH939=3,BI939=3,FS939&lt;&gt;0),P939,0),2)</f>
        <v>0</v>
      </c>
      <c r="GM939" s="2">
        <f>ROUND(O939+X939+Y939,2)+GX939</f>
        <v>476.06</v>
      </c>
      <c r="GN939" s="2">
        <f>IF(OR(BI939=0,BI939=1),ROUND(O939+X939+Y939,2),0)</f>
        <v>0</v>
      </c>
      <c r="GO939" s="2">
        <f>IF(BI939=2,ROUND(O939+X939+Y939,2),0)</f>
        <v>476.06</v>
      </c>
      <c r="GP939" s="2">
        <f>IF(BI939=4,ROUND(O939+X939+Y939,2)+GX939,0)</f>
        <v>0</v>
      </c>
      <c r="GQ939" s="2"/>
      <c r="GR939" s="2">
        <v>0</v>
      </c>
      <c r="GS939" s="2">
        <v>0</v>
      </c>
      <c r="GT939" s="2">
        <v>0</v>
      </c>
      <c r="GU939" s="2" t="s">
        <v>3</v>
      </c>
      <c r="GV939" s="2">
        <f t="shared" si="606"/>
        <v>0</v>
      </c>
      <c r="GW939" s="2">
        <v>1</v>
      </c>
      <c r="GX939" s="2">
        <f>ROUND(HC939*I939,2)</f>
        <v>0</v>
      </c>
      <c r="GY939" s="2"/>
      <c r="GZ939" s="2"/>
      <c r="HA939" s="2">
        <v>0</v>
      </c>
      <c r="HB939" s="2">
        <v>0</v>
      </c>
      <c r="HC939" s="2">
        <f t="shared" si="607"/>
        <v>0</v>
      </c>
      <c r="HD939" s="2"/>
      <c r="HE939" s="2" t="s">
        <v>3</v>
      </c>
      <c r="HF939" s="2" t="s">
        <v>3</v>
      </c>
      <c r="HG939" s="2"/>
      <c r="HH939" s="2"/>
      <c r="HI939" s="2"/>
      <c r="HJ939" s="2"/>
      <c r="HK939" s="2"/>
      <c r="HL939" s="2"/>
      <c r="HM939" s="2" t="s">
        <v>3</v>
      </c>
      <c r="HN939" s="2" t="s">
        <v>921</v>
      </c>
      <c r="HO939" s="2" t="s">
        <v>922</v>
      </c>
      <c r="HP939" s="2" t="s">
        <v>918</v>
      </c>
      <c r="HQ939" s="2" t="s">
        <v>918</v>
      </c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>
        <v>0</v>
      </c>
      <c r="IL939" s="2"/>
      <c r="IM939" s="2"/>
      <c r="IN939" s="2"/>
      <c r="IO939" s="2"/>
      <c r="IP939" s="2"/>
      <c r="IQ939" s="2"/>
      <c r="IR939" s="2"/>
      <c r="IS939" s="2"/>
      <c r="IT939" s="2"/>
      <c r="IU939" s="2"/>
    </row>
    <row r="940" spans="1:255" x14ac:dyDescent="0.2">
      <c r="A940">
        <v>18</v>
      </c>
      <c r="B940">
        <v>1</v>
      </c>
      <c r="C940">
        <v>1533</v>
      </c>
      <c r="E940" t="s">
        <v>967</v>
      </c>
      <c r="F940" t="s">
        <v>943</v>
      </c>
      <c r="G940" t="s">
        <v>944</v>
      </c>
      <c r="H940" t="s">
        <v>894</v>
      </c>
      <c r="I940">
        <f>I934*J940</f>
        <v>0.87</v>
      </c>
      <c r="J940">
        <v>1</v>
      </c>
      <c r="K940">
        <v>1</v>
      </c>
      <c r="O940">
        <f>ROUND(CP940,0)</f>
        <v>7864</v>
      </c>
      <c r="P940">
        <f>ROUND(CQ940*I940,0)</f>
        <v>7864</v>
      </c>
      <c r="Q940">
        <f>ROUND(CR940*I940,0)</f>
        <v>0</v>
      </c>
      <c r="R940">
        <f>ROUND(CS940*I940,0)</f>
        <v>0</v>
      </c>
      <c r="S940">
        <f>ROUND(CT940*I940,0)</f>
        <v>0</v>
      </c>
      <c r="T940">
        <f>ROUND(CU940*I940,0)</f>
        <v>0</v>
      </c>
      <c r="U940">
        <f t="shared" si="590"/>
        <v>0</v>
      </c>
      <c r="V940">
        <f t="shared" si="591"/>
        <v>0</v>
      </c>
      <c r="W940">
        <f>ROUND(CX940*I940,0)</f>
        <v>0</v>
      </c>
      <c r="X940">
        <f>ROUND(CY940,0)</f>
        <v>0</v>
      </c>
      <c r="Y940">
        <f>ROUND(CZ940,0)</f>
        <v>0</v>
      </c>
      <c r="AA940">
        <v>53551707</v>
      </c>
      <c r="AB940">
        <f t="shared" si="592"/>
        <v>547.19000000000005</v>
      </c>
      <c r="AC940">
        <f t="shared" si="593"/>
        <v>547.19000000000005</v>
      </c>
      <c r="AD940">
        <f t="shared" si="608"/>
        <v>0</v>
      </c>
      <c r="AE940">
        <f t="shared" si="609"/>
        <v>0</v>
      </c>
      <c r="AF940">
        <f t="shared" si="609"/>
        <v>0</v>
      </c>
      <c r="AG940">
        <f t="shared" si="594"/>
        <v>0</v>
      </c>
      <c r="AH940">
        <f t="shared" si="610"/>
        <v>0</v>
      </c>
      <c r="AI940">
        <f t="shared" si="610"/>
        <v>0</v>
      </c>
      <c r="AJ940">
        <f t="shared" si="595"/>
        <v>0.16</v>
      </c>
      <c r="AK940">
        <v>547.19000000000005</v>
      </c>
      <c r="AL940">
        <v>547.19000000000005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0.16</v>
      </c>
      <c r="AT940">
        <v>97</v>
      </c>
      <c r="AU940">
        <v>51</v>
      </c>
      <c r="AV940">
        <v>1</v>
      </c>
      <c r="AW940">
        <v>1</v>
      </c>
      <c r="AZ940">
        <v>1</v>
      </c>
      <c r="BA940">
        <v>1</v>
      </c>
      <c r="BB940">
        <v>1</v>
      </c>
      <c r="BC940">
        <v>16.52</v>
      </c>
      <c r="BD940" t="s">
        <v>3</v>
      </c>
      <c r="BE940" t="s">
        <v>3</v>
      </c>
      <c r="BF940" t="s">
        <v>3</v>
      </c>
      <c r="BG940" t="s">
        <v>3</v>
      </c>
      <c r="BH940">
        <v>3</v>
      </c>
      <c r="BI940">
        <v>2</v>
      </c>
      <c r="BJ940" t="s">
        <v>945</v>
      </c>
      <c r="BM940">
        <v>108001</v>
      </c>
      <c r="BN940">
        <v>0</v>
      </c>
      <c r="BO940" t="s">
        <v>943</v>
      </c>
      <c r="BP940">
        <v>1</v>
      </c>
      <c r="BQ940">
        <v>3</v>
      </c>
      <c r="BR940">
        <v>0</v>
      </c>
      <c r="BS940">
        <v>1</v>
      </c>
      <c r="BT940">
        <v>1</v>
      </c>
      <c r="BU940">
        <v>1</v>
      </c>
      <c r="BV940">
        <v>1</v>
      </c>
      <c r="BW940">
        <v>1</v>
      </c>
      <c r="BX940">
        <v>1</v>
      </c>
      <c r="BY940" t="s">
        <v>3</v>
      </c>
      <c r="BZ940">
        <v>97</v>
      </c>
      <c r="CA940">
        <v>51</v>
      </c>
      <c r="CB940" t="s">
        <v>3</v>
      </c>
      <c r="CE940">
        <v>0</v>
      </c>
      <c r="CF940">
        <v>0</v>
      </c>
      <c r="CG940">
        <v>0</v>
      </c>
      <c r="CM940">
        <v>0</v>
      </c>
      <c r="CN940" t="s">
        <v>3</v>
      </c>
      <c r="CO940">
        <v>0</v>
      </c>
      <c r="CP940">
        <f t="shared" si="596"/>
        <v>7864</v>
      </c>
      <c r="CQ940">
        <f t="shared" si="611"/>
        <v>9039.5788000000011</v>
      </c>
      <c r="CR940">
        <f t="shared" si="597"/>
        <v>0</v>
      </c>
      <c r="CS940">
        <f t="shared" si="598"/>
        <v>0</v>
      </c>
      <c r="CT940">
        <f t="shared" si="599"/>
        <v>0</v>
      </c>
      <c r="CU940">
        <f t="shared" si="600"/>
        <v>0</v>
      </c>
      <c r="CV940">
        <f t="shared" si="601"/>
        <v>0</v>
      </c>
      <c r="CW940">
        <f t="shared" si="602"/>
        <v>0</v>
      </c>
      <c r="CX940">
        <f t="shared" si="603"/>
        <v>0.16</v>
      </c>
      <c r="CY940">
        <f t="shared" si="604"/>
        <v>0</v>
      </c>
      <c r="CZ940">
        <f t="shared" si="605"/>
        <v>0</v>
      </c>
      <c r="DC940" t="s">
        <v>3</v>
      </c>
      <c r="DD940" t="s">
        <v>3</v>
      </c>
      <c r="DE940" t="s">
        <v>3</v>
      </c>
      <c r="DF940" t="s">
        <v>3</v>
      </c>
      <c r="DG940" t="s">
        <v>3</v>
      </c>
      <c r="DH940" t="s">
        <v>3</v>
      </c>
      <c r="DI940" t="s">
        <v>3</v>
      </c>
      <c r="DJ940" t="s">
        <v>3</v>
      </c>
      <c r="DK940" t="s">
        <v>3</v>
      </c>
      <c r="DL940" t="s">
        <v>3</v>
      </c>
      <c r="DM940" t="s">
        <v>3</v>
      </c>
      <c r="DN940">
        <v>0</v>
      </c>
      <c r="DO940">
        <v>0</v>
      </c>
      <c r="DP940">
        <v>1</v>
      </c>
      <c r="DQ940">
        <v>1</v>
      </c>
      <c r="DU940">
        <v>1010</v>
      </c>
      <c r="DV940" t="s">
        <v>894</v>
      </c>
      <c r="DW940" t="s">
        <v>894</v>
      </c>
      <c r="DX940">
        <v>100</v>
      </c>
      <c r="DZ940" t="s">
        <v>3</v>
      </c>
      <c r="EA940" t="s">
        <v>3</v>
      </c>
      <c r="EB940" t="s">
        <v>3</v>
      </c>
      <c r="EC940" t="s">
        <v>3</v>
      </c>
      <c r="EE940">
        <v>53551264</v>
      </c>
      <c r="EF940">
        <v>3</v>
      </c>
      <c r="EG940" t="s">
        <v>917</v>
      </c>
      <c r="EH940">
        <v>0</v>
      </c>
      <c r="EI940" t="s">
        <v>3</v>
      </c>
      <c r="EJ940">
        <v>2</v>
      </c>
      <c r="EK940">
        <v>108001</v>
      </c>
      <c r="EL940" t="s">
        <v>918</v>
      </c>
      <c r="EM940" t="s">
        <v>919</v>
      </c>
      <c r="EO940" t="s">
        <v>3</v>
      </c>
      <c r="EQ940">
        <v>0</v>
      </c>
      <c r="ER940">
        <v>547.19000000000005</v>
      </c>
      <c r="ES940">
        <v>547.19000000000005</v>
      </c>
      <c r="ET940">
        <v>0</v>
      </c>
      <c r="EU940">
        <v>0</v>
      </c>
      <c r="EV940">
        <v>0</v>
      </c>
      <c r="EW940">
        <v>0</v>
      </c>
      <c r="EX940">
        <v>0</v>
      </c>
      <c r="FQ940">
        <v>0</v>
      </c>
      <c r="FR940">
        <f>ROUND(IF(AND(BH940=3,BI940=3),P940,0),0)</f>
        <v>0</v>
      </c>
      <c r="FS940">
        <v>0</v>
      </c>
      <c r="FX940">
        <v>97</v>
      </c>
      <c r="FY940">
        <v>51</v>
      </c>
      <c r="GA940" t="s">
        <v>3</v>
      </c>
      <c r="GD940">
        <v>1</v>
      </c>
      <c r="GF940">
        <v>1552757658</v>
      </c>
      <c r="GG940">
        <v>2</v>
      </c>
      <c r="GH940">
        <v>1</v>
      </c>
      <c r="GI940">
        <v>2</v>
      </c>
      <c r="GJ940">
        <v>0</v>
      </c>
      <c r="GK940">
        <v>0</v>
      </c>
      <c r="GL940">
        <f>ROUND(IF(AND(BH940=3,BI940=3,FS940&lt;&gt;0),P940,0),0)</f>
        <v>0</v>
      </c>
      <c r="GM940">
        <f>ROUND(O940+X940+Y940,0)+GX940</f>
        <v>7864</v>
      </c>
      <c r="GN940">
        <f>IF(OR(BI940=0,BI940=1),ROUND(O940+X940+Y940,0),0)</f>
        <v>0</v>
      </c>
      <c r="GO940">
        <f>IF(BI940=2,ROUND(O940+X940+Y940,0),0)</f>
        <v>7864</v>
      </c>
      <c r="GP940">
        <f>IF(BI940=4,ROUND(O940+X940+Y940,0)+GX940,0)</f>
        <v>0</v>
      </c>
      <c r="GR940">
        <v>0</v>
      </c>
      <c r="GS940">
        <v>3</v>
      </c>
      <c r="GT940">
        <v>0</v>
      </c>
      <c r="GU940" t="s">
        <v>3</v>
      </c>
      <c r="GV940">
        <f t="shared" si="606"/>
        <v>0</v>
      </c>
      <c r="GW940">
        <v>1</v>
      </c>
      <c r="GX940">
        <f>ROUND(HC940*I940,0)</f>
        <v>0</v>
      </c>
      <c r="HA940">
        <v>0</v>
      </c>
      <c r="HB940">
        <v>0</v>
      </c>
      <c r="HC940">
        <f t="shared" si="607"/>
        <v>0</v>
      </c>
      <c r="HE940" t="s">
        <v>3</v>
      </c>
      <c r="HF940" t="s">
        <v>3</v>
      </c>
      <c r="HM940" t="s">
        <v>3</v>
      </c>
      <c r="HN940" t="s">
        <v>921</v>
      </c>
      <c r="HO940" t="s">
        <v>922</v>
      </c>
      <c r="HP940" t="s">
        <v>918</v>
      </c>
      <c r="HQ940" t="s">
        <v>918</v>
      </c>
      <c r="IK940">
        <v>0</v>
      </c>
    </row>
    <row r="941" spans="1:255" x14ac:dyDescent="0.2">
      <c r="A941" s="2">
        <v>17</v>
      </c>
      <c r="B941" s="2">
        <v>1</v>
      </c>
      <c r="C941" s="2">
        <f>ROW(SmtRes!A1543)</f>
        <v>1543</v>
      </c>
      <c r="D941" s="2">
        <f>ROW(EtalonRes!A1393)</f>
        <v>1393</v>
      </c>
      <c r="E941" s="2" t="s">
        <v>968</v>
      </c>
      <c r="F941" s="2" t="s">
        <v>912</v>
      </c>
      <c r="G941" s="2" t="s">
        <v>913</v>
      </c>
      <c r="H941" s="2" t="s">
        <v>894</v>
      </c>
      <c r="I941" s="2">
        <f>ROUND(12/100,7)</f>
        <v>0.12</v>
      </c>
      <c r="J941" s="2">
        <v>0</v>
      </c>
      <c r="K941" s="2">
        <f>ROUND(12/100,7)</f>
        <v>0.12</v>
      </c>
      <c r="L941" s="2"/>
      <c r="M941" s="2"/>
      <c r="N941" s="2"/>
      <c r="O941" s="2">
        <f>ROUND(CP941,2)</f>
        <v>225.15</v>
      </c>
      <c r="P941" s="2">
        <f>ROUND(CQ941*I941,2)</f>
        <v>6.11</v>
      </c>
      <c r="Q941" s="2">
        <f>ROUND(CR941*I941,2)</f>
        <v>31.62</v>
      </c>
      <c r="R941" s="2">
        <f>ROUND(CS941*I941,2)</f>
        <v>1.92</v>
      </c>
      <c r="S941" s="2">
        <f>ROUND(CT941*I941,2)</f>
        <v>187.42</v>
      </c>
      <c r="T941" s="2">
        <f>ROUND(CU941*I941,2)</f>
        <v>0</v>
      </c>
      <c r="U941" s="2">
        <f t="shared" si="590"/>
        <v>18.892799999999994</v>
      </c>
      <c r="V941" s="2">
        <f t="shared" si="591"/>
        <v>0.14255999999999999</v>
      </c>
      <c r="W941" s="2">
        <f>ROUND(CX941*I941,2)</f>
        <v>0</v>
      </c>
      <c r="X941" s="2">
        <f>ROUND(CY941,2)</f>
        <v>183.66</v>
      </c>
      <c r="Y941" s="2">
        <f>ROUND(CZ941,2)</f>
        <v>96.56</v>
      </c>
      <c r="Z941" s="2"/>
      <c r="AA941" s="2">
        <v>53551706</v>
      </c>
      <c r="AB941" s="2">
        <f t="shared" si="592"/>
        <v>1876.2</v>
      </c>
      <c r="AC941" s="2">
        <f t="shared" si="593"/>
        <v>50.88</v>
      </c>
      <c r="AD941" s="2">
        <f>ROUND(((((ET941*ROUND(1.2,7)))-((EU941*ROUND(1.2,7))))+AE941),2)</f>
        <v>263.52</v>
      </c>
      <c r="AE941" s="2">
        <f>ROUND(((EU941*ROUND(1.2,7))),2)</f>
        <v>16.04</v>
      </c>
      <c r="AF941" s="2">
        <f>ROUND(((EV941*ROUND(1.2,7))),2)</f>
        <v>1561.8</v>
      </c>
      <c r="AG941" s="2">
        <f t="shared" si="594"/>
        <v>0</v>
      </c>
      <c r="AH941" s="2">
        <f>((EW941*ROUND(1.2,7)))</f>
        <v>157.43999999999997</v>
      </c>
      <c r="AI941" s="2">
        <f>((EX941*ROUND(1.2,7)))</f>
        <v>1.1879999999999999</v>
      </c>
      <c r="AJ941" s="2">
        <f t="shared" si="595"/>
        <v>0</v>
      </c>
      <c r="AK941" s="2">
        <v>1571.98</v>
      </c>
      <c r="AL941" s="2">
        <v>50.88</v>
      </c>
      <c r="AM941" s="2">
        <v>219.6</v>
      </c>
      <c r="AN941" s="2">
        <v>13.37</v>
      </c>
      <c r="AO941" s="2">
        <v>1301.5</v>
      </c>
      <c r="AP941" s="2">
        <v>0</v>
      </c>
      <c r="AQ941" s="2">
        <v>131.19999999999999</v>
      </c>
      <c r="AR941" s="2">
        <v>0.99</v>
      </c>
      <c r="AS941" s="2">
        <v>0</v>
      </c>
      <c r="AT941" s="2">
        <v>97</v>
      </c>
      <c r="AU941" s="2">
        <v>51</v>
      </c>
      <c r="AV941" s="2">
        <v>1</v>
      </c>
      <c r="AW941" s="2">
        <v>1</v>
      </c>
      <c r="AX941" s="2"/>
      <c r="AY941" s="2"/>
      <c r="AZ941" s="2">
        <v>1</v>
      </c>
      <c r="BA941" s="2">
        <v>1</v>
      </c>
      <c r="BB941" s="2">
        <v>1</v>
      </c>
      <c r="BC941" s="2">
        <v>1</v>
      </c>
      <c r="BD941" s="2" t="s">
        <v>3</v>
      </c>
      <c r="BE941" s="2" t="s">
        <v>3</v>
      </c>
      <c r="BF941" s="2" t="s">
        <v>3</v>
      </c>
      <c r="BG941" s="2" t="s">
        <v>3</v>
      </c>
      <c r="BH941" s="2">
        <v>0</v>
      </c>
      <c r="BI941" s="2">
        <v>2</v>
      </c>
      <c r="BJ941" s="2" t="s">
        <v>914</v>
      </c>
      <c r="BK941" s="2"/>
      <c r="BL941" s="2"/>
      <c r="BM941" s="2">
        <v>108001</v>
      </c>
      <c r="BN941" s="2">
        <v>0</v>
      </c>
      <c r="BO941" s="2" t="s">
        <v>3</v>
      </c>
      <c r="BP941" s="2">
        <v>0</v>
      </c>
      <c r="BQ941" s="2">
        <v>3</v>
      </c>
      <c r="BR941" s="2">
        <v>0</v>
      </c>
      <c r="BS941" s="2">
        <v>1</v>
      </c>
      <c r="BT941" s="2">
        <v>1</v>
      </c>
      <c r="BU941" s="2">
        <v>1</v>
      </c>
      <c r="BV941" s="2">
        <v>1</v>
      </c>
      <c r="BW941" s="2">
        <v>1</v>
      </c>
      <c r="BX941" s="2">
        <v>1</v>
      </c>
      <c r="BY941" s="2" t="s">
        <v>3</v>
      </c>
      <c r="BZ941" s="2">
        <v>97</v>
      </c>
      <c r="CA941" s="2">
        <v>51</v>
      </c>
      <c r="CB941" s="2" t="s">
        <v>3</v>
      </c>
      <c r="CC941" s="2"/>
      <c r="CD941" s="2"/>
      <c r="CE941" s="2">
        <v>0</v>
      </c>
      <c r="CF941" s="2">
        <v>0</v>
      </c>
      <c r="CG941" s="2">
        <v>0</v>
      </c>
      <c r="CH941" s="2"/>
      <c r="CI941" s="2"/>
      <c r="CJ941" s="2"/>
      <c r="CK941" s="2"/>
      <c r="CL941" s="2"/>
      <c r="CM941" s="2">
        <v>0</v>
      </c>
      <c r="CN941" s="2" t="s">
        <v>915</v>
      </c>
      <c r="CO941" s="2">
        <v>0</v>
      </c>
      <c r="CP941" s="2">
        <f t="shared" si="596"/>
        <v>225.14999999999998</v>
      </c>
      <c r="CQ941" s="2">
        <f t="shared" si="611"/>
        <v>50.88</v>
      </c>
      <c r="CR941" s="2">
        <f t="shared" si="597"/>
        <v>263.52</v>
      </c>
      <c r="CS941" s="2">
        <f t="shared" si="598"/>
        <v>16.04</v>
      </c>
      <c r="CT941" s="2">
        <f t="shared" si="599"/>
        <v>1561.8</v>
      </c>
      <c r="CU941" s="2">
        <f t="shared" si="600"/>
        <v>0</v>
      </c>
      <c r="CV941" s="2">
        <f t="shared" si="601"/>
        <v>157.43999999999997</v>
      </c>
      <c r="CW941" s="2">
        <f t="shared" si="602"/>
        <v>1.1879999999999999</v>
      </c>
      <c r="CX941" s="2">
        <f t="shared" si="603"/>
        <v>0</v>
      </c>
      <c r="CY941" s="2">
        <f t="shared" si="604"/>
        <v>183.65979999999996</v>
      </c>
      <c r="CZ941" s="2">
        <f t="shared" si="605"/>
        <v>96.563399999999987</v>
      </c>
      <c r="DA941" s="2"/>
      <c r="DB941" s="2"/>
      <c r="DC941" s="2" t="s">
        <v>3</v>
      </c>
      <c r="DD941" s="2" t="s">
        <v>3</v>
      </c>
      <c r="DE941" s="2" t="s">
        <v>916</v>
      </c>
      <c r="DF941" s="2" t="s">
        <v>916</v>
      </c>
      <c r="DG941" s="2" t="s">
        <v>916</v>
      </c>
      <c r="DH941" s="2" t="s">
        <v>3</v>
      </c>
      <c r="DI941" s="2" t="s">
        <v>916</v>
      </c>
      <c r="DJ941" s="2" t="s">
        <v>916</v>
      </c>
      <c r="DK941" s="2" t="s">
        <v>3</v>
      </c>
      <c r="DL941" s="2" t="s">
        <v>3</v>
      </c>
      <c r="DM941" s="2" t="s">
        <v>3</v>
      </c>
      <c r="DN941" s="2">
        <v>0</v>
      </c>
      <c r="DO941" s="2">
        <v>0</v>
      </c>
      <c r="DP941" s="2">
        <v>1</v>
      </c>
      <c r="DQ941" s="2">
        <v>1</v>
      </c>
      <c r="DR941" s="2"/>
      <c r="DS941" s="2"/>
      <c r="DT941" s="2"/>
      <c r="DU941" s="2">
        <v>1010</v>
      </c>
      <c r="DV941" s="2" t="s">
        <v>894</v>
      </c>
      <c r="DW941" s="2" t="s">
        <v>894</v>
      </c>
      <c r="DX941" s="2">
        <v>100</v>
      </c>
      <c r="DY941" s="2"/>
      <c r="DZ941" s="2" t="s">
        <v>3</v>
      </c>
      <c r="EA941" s="2" t="s">
        <v>3</v>
      </c>
      <c r="EB941" s="2" t="s">
        <v>3</v>
      </c>
      <c r="EC941" s="2" t="s">
        <v>3</v>
      </c>
      <c r="ED941" s="2"/>
      <c r="EE941" s="2">
        <v>53551264</v>
      </c>
      <c r="EF941" s="2">
        <v>3</v>
      </c>
      <c r="EG941" s="2" t="s">
        <v>917</v>
      </c>
      <c r="EH941" s="2">
        <v>0</v>
      </c>
      <c r="EI941" s="2" t="s">
        <v>3</v>
      </c>
      <c r="EJ941" s="2">
        <v>2</v>
      </c>
      <c r="EK941" s="2">
        <v>108001</v>
      </c>
      <c r="EL941" s="2" t="s">
        <v>918</v>
      </c>
      <c r="EM941" s="2" t="s">
        <v>919</v>
      </c>
      <c r="EN941" s="2"/>
      <c r="EO941" s="2" t="s">
        <v>920</v>
      </c>
      <c r="EP941" s="2"/>
      <c r="EQ941" s="2">
        <v>131072</v>
      </c>
      <c r="ER941" s="2">
        <v>1571.98</v>
      </c>
      <c r="ES941" s="2">
        <v>50.88</v>
      </c>
      <c r="ET941" s="2">
        <v>219.6</v>
      </c>
      <c r="EU941" s="2">
        <v>13.37</v>
      </c>
      <c r="EV941" s="2">
        <v>1301.5</v>
      </c>
      <c r="EW941" s="2">
        <v>131.19999999999999</v>
      </c>
      <c r="EX941" s="2">
        <v>0.99</v>
      </c>
      <c r="EY941" s="2">
        <v>0</v>
      </c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>
        <v>0</v>
      </c>
      <c r="FR941" s="2">
        <f>ROUND(IF(AND(BH941=3,BI941=3),P941,0),2)</f>
        <v>0</v>
      </c>
      <c r="FS941" s="2">
        <v>0</v>
      </c>
      <c r="FT941" s="2"/>
      <c r="FU941" s="2"/>
      <c r="FV941" s="2"/>
      <c r="FW941" s="2"/>
      <c r="FX941" s="2">
        <v>97</v>
      </c>
      <c r="FY941" s="2">
        <v>51</v>
      </c>
      <c r="FZ941" s="2"/>
      <c r="GA941" s="2" t="s">
        <v>3</v>
      </c>
      <c r="GB941" s="2"/>
      <c r="GC941" s="2"/>
      <c r="GD941" s="2">
        <v>1</v>
      </c>
      <c r="GE941" s="2"/>
      <c r="GF941" s="2">
        <v>1347600340</v>
      </c>
      <c r="GG941" s="2">
        <v>2</v>
      </c>
      <c r="GH941" s="2">
        <v>1</v>
      </c>
      <c r="GI941" s="2">
        <v>-2</v>
      </c>
      <c r="GJ941" s="2">
        <v>0</v>
      </c>
      <c r="GK941" s="2">
        <v>0</v>
      </c>
      <c r="GL941" s="2">
        <f>ROUND(IF(AND(BH941=3,BI941=3,FS941&lt;&gt;0),P941,0),2)</f>
        <v>0</v>
      </c>
      <c r="GM941" s="2">
        <f>ROUND(O941+X941+Y941,2)+GX941</f>
        <v>505.37</v>
      </c>
      <c r="GN941" s="2">
        <f>IF(OR(BI941=0,BI941=1),ROUND(O941+X941+Y941,2),0)</f>
        <v>0</v>
      </c>
      <c r="GO941" s="2">
        <f>IF(BI941=2,ROUND(O941+X941+Y941,2),0)</f>
        <v>505.37</v>
      </c>
      <c r="GP941" s="2">
        <f>IF(BI941=4,ROUND(O941+X941+Y941,2)+GX941,0)</f>
        <v>0</v>
      </c>
      <c r="GQ941" s="2"/>
      <c r="GR941" s="2">
        <v>0</v>
      </c>
      <c r="GS941" s="2">
        <v>0</v>
      </c>
      <c r="GT941" s="2">
        <v>0</v>
      </c>
      <c r="GU941" s="2" t="s">
        <v>3</v>
      </c>
      <c r="GV941" s="2">
        <f t="shared" si="606"/>
        <v>0</v>
      </c>
      <c r="GW941" s="2">
        <v>1</v>
      </c>
      <c r="GX941" s="2">
        <f>ROUND(HC941*I941,2)</f>
        <v>0</v>
      </c>
      <c r="GY941" s="2"/>
      <c r="GZ941" s="2"/>
      <c r="HA941" s="2">
        <v>0</v>
      </c>
      <c r="HB941" s="2">
        <v>0</v>
      </c>
      <c r="HC941" s="2">
        <f t="shared" si="607"/>
        <v>0</v>
      </c>
      <c r="HD941" s="2"/>
      <c r="HE941" s="2" t="s">
        <v>3</v>
      </c>
      <c r="HF941" s="2" t="s">
        <v>3</v>
      </c>
      <c r="HG941" s="2"/>
      <c r="HH941" s="2"/>
      <c r="HI941" s="2"/>
      <c r="HJ941" s="2"/>
      <c r="HK941" s="2"/>
      <c r="HL941" s="2"/>
      <c r="HM941" s="2" t="s">
        <v>3</v>
      </c>
      <c r="HN941" s="2" t="s">
        <v>921</v>
      </c>
      <c r="HO941" s="2" t="s">
        <v>922</v>
      </c>
      <c r="HP941" s="2" t="s">
        <v>918</v>
      </c>
      <c r="HQ941" s="2" t="s">
        <v>918</v>
      </c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>
        <v>0</v>
      </c>
      <c r="IL941" s="2"/>
      <c r="IM941" s="2"/>
      <c r="IN941" s="2"/>
      <c r="IO941" s="2"/>
      <c r="IP941" s="2"/>
      <c r="IQ941" s="2"/>
      <c r="IR941" s="2"/>
      <c r="IS941" s="2"/>
      <c r="IT941" s="2"/>
      <c r="IU941" s="2"/>
    </row>
    <row r="942" spans="1:255" x14ac:dyDescent="0.2">
      <c r="A942">
        <v>17</v>
      </c>
      <c r="B942">
        <v>1</v>
      </c>
      <c r="C942">
        <f>ROW(SmtRes!A1552)</f>
        <v>1552</v>
      </c>
      <c r="D942">
        <f>ROW(EtalonRes!A1400)</f>
        <v>1400</v>
      </c>
      <c r="E942" t="s">
        <v>968</v>
      </c>
      <c r="F942" t="s">
        <v>912</v>
      </c>
      <c r="G942" t="s">
        <v>913</v>
      </c>
      <c r="H942" t="s">
        <v>894</v>
      </c>
      <c r="I942">
        <f>ROUND(12/100,7)</f>
        <v>0.12</v>
      </c>
      <c r="J942">
        <v>0</v>
      </c>
      <c r="K942">
        <f>ROUND(12/100,7)</f>
        <v>0.12</v>
      </c>
      <c r="O942">
        <f>ROUND(CP942,0)</f>
        <v>7117</v>
      </c>
      <c r="P942">
        <f>ROUND(CQ942*I942,0)</f>
        <v>122</v>
      </c>
      <c r="Q942">
        <f>ROUND(CR942*I942,0)</f>
        <v>390</v>
      </c>
      <c r="R942">
        <f>ROUND(CS942*I942,0)</f>
        <v>68</v>
      </c>
      <c r="S942">
        <f>ROUND(CT942*I942,0)</f>
        <v>6605</v>
      </c>
      <c r="T942">
        <f>ROUND(CU942*I942,0)</f>
        <v>0</v>
      </c>
      <c r="U942">
        <f t="shared" si="590"/>
        <v>18.892799999999994</v>
      </c>
      <c r="V942">
        <f t="shared" si="591"/>
        <v>0.14255999999999999</v>
      </c>
      <c r="W942">
        <f>ROUND(CX942*I942,0)</f>
        <v>0</v>
      </c>
      <c r="X942">
        <f>ROUND(CY942,0)</f>
        <v>6473</v>
      </c>
      <c r="Y942">
        <f>ROUND(CZ942,0)</f>
        <v>3403</v>
      </c>
      <c r="AA942">
        <v>53551707</v>
      </c>
      <c r="AB942">
        <f t="shared" si="592"/>
        <v>1876.2</v>
      </c>
      <c r="AC942">
        <f t="shared" si="593"/>
        <v>50.88</v>
      </c>
      <c r="AD942">
        <f>ROUND(((((ET942*ROUND(1.2,7)))-((EU942*ROUND(1.2,7))))+AE942),2)</f>
        <v>263.52</v>
      </c>
      <c r="AE942">
        <f>ROUND(((EU942*ROUND(1.2,7))),2)</f>
        <v>16.04</v>
      </c>
      <c r="AF942">
        <f>ROUND(((EV942*ROUND(1.2,7))),2)</f>
        <v>1561.8</v>
      </c>
      <c r="AG942">
        <f t="shared" si="594"/>
        <v>0</v>
      </c>
      <c r="AH942">
        <f>((EW942*ROUND(1.2,7)))</f>
        <v>157.43999999999997</v>
      </c>
      <c r="AI942">
        <f>((EX942*ROUND(1.2,7)))</f>
        <v>1.1879999999999999</v>
      </c>
      <c r="AJ942">
        <f t="shared" si="595"/>
        <v>0</v>
      </c>
      <c r="AK942">
        <v>1571.98</v>
      </c>
      <c r="AL942">
        <v>50.88</v>
      </c>
      <c r="AM942">
        <v>219.6</v>
      </c>
      <c r="AN942">
        <v>13.37</v>
      </c>
      <c r="AO942">
        <v>1301.5</v>
      </c>
      <c r="AP942">
        <v>0</v>
      </c>
      <c r="AQ942">
        <v>131.19999999999999</v>
      </c>
      <c r="AR942">
        <v>0.99</v>
      </c>
      <c r="AS942">
        <v>0</v>
      </c>
      <c r="AT942">
        <v>97</v>
      </c>
      <c r="AU942">
        <v>51</v>
      </c>
      <c r="AV942">
        <v>1</v>
      </c>
      <c r="AW942">
        <v>1</v>
      </c>
      <c r="AZ942">
        <v>1</v>
      </c>
      <c r="BA942">
        <v>35.24</v>
      </c>
      <c r="BB942">
        <v>12.34</v>
      </c>
      <c r="BC942">
        <v>19.97</v>
      </c>
      <c r="BD942" t="s">
        <v>3</v>
      </c>
      <c r="BE942" t="s">
        <v>3</v>
      </c>
      <c r="BF942" t="s">
        <v>3</v>
      </c>
      <c r="BG942" t="s">
        <v>3</v>
      </c>
      <c r="BH942">
        <v>0</v>
      </c>
      <c r="BI942">
        <v>2</v>
      </c>
      <c r="BJ942" t="s">
        <v>914</v>
      </c>
      <c r="BM942">
        <v>108001</v>
      </c>
      <c r="BN942">
        <v>0</v>
      </c>
      <c r="BO942" t="s">
        <v>912</v>
      </c>
      <c r="BP942">
        <v>1</v>
      </c>
      <c r="BQ942">
        <v>3</v>
      </c>
      <c r="BR942">
        <v>0</v>
      </c>
      <c r="BS942">
        <v>35.24</v>
      </c>
      <c r="BT942">
        <v>1</v>
      </c>
      <c r="BU942">
        <v>1</v>
      </c>
      <c r="BV942">
        <v>1</v>
      </c>
      <c r="BW942">
        <v>1</v>
      </c>
      <c r="BX942">
        <v>1</v>
      </c>
      <c r="BY942" t="s">
        <v>3</v>
      </c>
      <c r="BZ942">
        <v>97</v>
      </c>
      <c r="CA942">
        <v>51</v>
      </c>
      <c r="CB942" t="s">
        <v>3</v>
      </c>
      <c r="CE942">
        <v>0</v>
      </c>
      <c r="CF942">
        <v>0</v>
      </c>
      <c r="CG942">
        <v>0</v>
      </c>
      <c r="CM942">
        <v>0</v>
      </c>
      <c r="CN942" t="s">
        <v>915</v>
      </c>
      <c r="CO942">
        <v>0</v>
      </c>
      <c r="CP942">
        <f t="shared" si="596"/>
        <v>7117</v>
      </c>
      <c r="CQ942">
        <f t="shared" si="611"/>
        <v>1016.0735999999999</v>
      </c>
      <c r="CR942">
        <f t="shared" si="597"/>
        <v>3251.8367999999996</v>
      </c>
      <c r="CS942">
        <f t="shared" si="598"/>
        <v>565.24959999999999</v>
      </c>
      <c r="CT942">
        <f t="shared" si="599"/>
        <v>55037.832000000002</v>
      </c>
      <c r="CU942">
        <f t="shared" si="600"/>
        <v>0</v>
      </c>
      <c r="CV942">
        <f t="shared" si="601"/>
        <v>157.43999999999997</v>
      </c>
      <c r="CW942">
        <f t="shared" si="602"/>
        <v>1.1879999999999999</v>
      </c>
      <c r="CX942">
        <f t="shared" si="603"/>
        <v>0</v>
      </c>
      <c r="CY942">
        <f t="shared" si="604"/>
        <v>6472.81</v>
      </c>
      <c r="CZ942">
        <f t="shared" si="605"/>
        <v>3403.23</v>
      </c>
      <c r="DC942" t="s">
        <v>3</v>
      </c>
      <c r="DD942" t="s">
        <v>3</v>
      </c>
      <c r="DE942" t="s">
        <v>916</v>
      </c>
      <c r="DF942" t="s">
        <v>916</v>
      </c>
      <c r="DG942" t="s">
        <v>916</v>
      </c>
      <c r="DH942" t="s">
        <v>3</v>
      </c>
      <c r="DI942" t="s">
        <v>916</v>
      </c>
      <c r="DJ942" t="s">
        <v>916</v>
      </c>
      <c r="DK942" t="s">
        <v>3</v>
      </c>
      <c r="DL942" t="s">
        <v>3</v>
      </c>
      <c r="DM942" t="s">
        <v>3</v>
      </c>
      <c r="DN942">
        <v>0</v>
      </c>
      <c r="DO942">
        <v>0</v>
      </c>
      <c r="DP942">
        <v>1</v>
      </c>
      <c r="DQ942">
        <v>1</v>
      </c>
      <c r="DU942">
        <v>1010</v>
      </c>
      <c r="DV942" t="s">
        <v>894</v>
      </c>
      <c r="DW942" t="s">
        <v>894</v>
      </c>
      <c r="DX942">
        <v>100</v>
      </c>
      <c r="DZ942" t="s">
        <v>3</v>
      </c>
      <c r="EA942" t="s">
        <v>3</v>
      </c>
      <c r="EB942" t="s">
        <v>3</v>
      </c>
      <c r="EC942" t="s">
        <v>3</v>
      </c>
      <c r="EE942">
        <v>53551264</v>
      </c>
      <c r="EF942">
        <v>3</v>
      </c>
      <c r="EG942" t="s">
        <v>917</v>
      </c>
      <c r="EH942">
        <v>0</v>
      </c>
      <c r="EI942" t="s">
        <v>3</v>
      </c>
      <c r="EJ942">
        <v>2</v>
      </c>
      <c r="EK942">
        <v>108001</v>
      </c>
      <c r="EL942" t="s">
        <v>918</v>
      </c>
      <c r="EM942" t="s">
        <v>919</v>
      </c>
      <c r="EO942" t="s">
        <v>920</v>
      </c>
      <c r="EQ942">
        <v>131072</v>
      </c>
      <c r="ER942">
        <v>1571.98</v>
      </c>
      <c r="ES942">
        <v>50.88</v>
      </c>
      <c r="ET942">
        <v>219.6</v>
      </c>
      <c r="EU942">
        <v>13.37</v>
      </c>
      <c r="EV942">
        <v>1301.5</v>
      </c>
      <c r="EW942">
        <v>131.19999999999999</v>
      </c>
      <c r="EX942">
        <v>0.99</v>
      </c>
      <c r="EY942">
        <v>0</v>
      </c>
      <c r="FQ942">
        <v>0</v>
      </c>
      <c r="FR942">
        <f>ROUND(IF(AND(BH942=3,BI942=3),P942,0),0)</f>
        <v>0</v>
      </c>
      <c r="FS942">
        <v>0</v>
      </c>
      <c r="FX942">
        <v>97</v>
      </c>
      <c r="FY942">
        <v>51</v>
      </c>
      <c r="GA942" t="s">
        <v>3</v>
      </c>
      <c r="GD942">
        <v>1</v>
      </c>
      <c r="GF942">
        <v>1347600340</v>
      </c>
      <c r="GG942">
        <v>2</v>
      </c>
      <c r="GH942">
        <v>1</v>
      </c>
      <c r="GI942">
        <v>2</v>
      </c>
      <c r="GJ942">
        <v>0</v>
      </c>
      <c r="GK942">
        <v>0</v>
      </c>
      <c r="GL942">
        <f>ROUND(IF(AND(BH942=3,BI942=3,FS942&lt;&gt;0),P942,0),0)</f>
        <v>0</v>
      </c>
      <c r="GM942">
        <f>ROUND(O942+X942+Y942,0)+GX942</f>
        <v>16993</v>
      </c>
      <c r="GN942">
        <f>IF(OR(BI942=0,BI942=1),ROUND(O942+X942+Y942,0),0)</f>
        <v>0</v>
      </c>
      <c r="GO942">
        <f>IF(BI942=2,ROUND(O942+X942+Y942,0),0)</f>
        <v>16993</v>
      </c>
      <c r="GP942">
        <f>IF(BI942=4,ROUND(O942+X942+Y942,0)+GX942,0)</f>
        <v>0</v>
      </c>
      <c r="GR942">
        <v>0</v>
      </c>
      <c r="GS942">
        <v>0</v>
      </c>
      <c r="GT942">
        <v>0</v>
      </c>
      <c r="GU942" t="s">
        <v>3</v>
      </c>
      <c r="GV942">
        <f t="shared" si="606"/>
        <v>0</v>
      </c>
      <c r="GW942">
        <v>1</v>
      </c>
      <c r="GX942">
        <f>ROUND(HC942*I942,0)</f>
        <v>0</v>
      </c>
      <c r="HA942">
        <v>0</v>
      </c>
      <c r="HB942">
        <v>0</v>
      </c>
      <c r="HC942">
        <f t="shared" si="607"/>
        <v>0</v>
      </c>
      <c r="HE942" t="s">
        <v>3</v>
      </c>
      <c r="HF942" t="s">
        <v>3</v>
      </c>
      <c r="HM942" t="s">
        <v>3</v>
      </c>
      <c r="HN942" t="s">
        <v>921</v>
      </c>
      <c r="HO942" t="s">
        <v>922</v>
      </c>
      <c r="HP942" t="s">
        <v>918</v>
      </c>
      <c r="HQ942" t="s">
        <v>918</v>
      </c>
      <c r="IK942">
        <v>0</v>
      </c>
    </row>
    <row r="943" spans="1:255" x14ac:dyDescent="0.2">
      <c r="A943" s="2">
        <v>18</v>
      </c>
      <c r="B943" s="2">
        <v>1</v>
      </c>
      <c r="C943" s="2">
        <v>1541</v>
      </c>
      <c r="D943" s="2"/>
      <c r="E943" s="2" t="s">
        <v>969</v>
      </c>
      <c r="F943" s="2" t="s">
        <v>970</v>
      </c>
      <c r="G943" s="2" t="s">
        <v>971</v>
      </c>
      <c r="H943" s="2" t="s">
        <v>160</v>
      </c>
      <c r="I943" s="2">
        <f>I941*J943</f>
        <v>12</v>
      </c>
      <c r="J943" s="2">
        <v>100</v>
      </c>
      <c r="K943" s="2">
        <v>100</v>
      </c>
      <c r="L943" s="2"/>
      <c r="M943" s="2"/>
      <c r="N943" s="2"/>
      <c r="O943" s="2">
        <f>ROUND(CP943,2)</f>
        <v>170679</v>
      </c>
      <c r="P943" s="2">
        <f>ROUND(ROUND(CQ943*I943,0)/BC943,2)</f>
        <v>170679</v>
      </c>
      <c r="Q943" s="2">
        <f>ROUND(CR943*I943,2)</f>
        <v>0</v>
      </c>
      <c r="R943" s="2">
        <f>ROUND(CS943*I943,2)</f>
        <v>0</v>
      </c>
      <c r="S943" s="2">
        <f>ROUND(CT943*I943,2)</f>
        <v>0</v>
      </c>
      <c r="T943" s="2">
        <f>ROUND(CU943*I943,2)</f>
        <v>0</v>
      </c>
      <c r="U943" s="2">
        <f t="shared" si="590"/>
        <v>0</v>
      </c>
      <c r="V943" s="2">
        <f t="shared" si="591"/>
        <v>0</v>
      </c>
      <c r="W943" s="2">
        <f>ROUND(CX943*I943,2)</f>
        <v>0</v>
      </c>
      <c r="X943" s="2">
        <f>ROUND(CY943,2)</f>
        <v>0</v>
      </c>
      <c r="Y943" s="2">
        <f>ROUND(CZ943,2)</f>
        <v>0</v>
      </c>
      <c r="Z943" s="2"/>
      <c r="AA943" s="2">
        <v>53551706</v>
      </c>
      <c r="AB943" s="2">
        <f t="shared" si="592"/>
        <v>14223.22</v>
      </c>
      <c r="AC943" s="2">
        <f t="shared" si="593"/>
        <v>14223.22</v>
      </c>
      <c r="AD943" s="2">
        <f>ROUND((((ET943)-(EU943))+AE943),2)</f>
        <v>0</v>
      </c>
      <c r="AE943" s="2">
        <f t="shared" ref="AE943:AF946" si="612">ROUND((EU943),2)</f>
        <v>0</v>
      </c>
      <c r="AF943" s="2">
        <f t="shared" si="612"/>
        <v>0</v>
      </c>
      <c r="AG943" s="2">
        <f t="shared" si="594"/>
        <v>0</v>
      </c>
      <c r="AH943" s="2">
        <f t="shared" ref="AH943:AI946" si="613">(EW943)</f>
        <v>0</v>
      </c>
      <c r="AI943" s="2">
        <f t="shared" si="613"/>
        <v>0</v>
      </c>
      <c r="AJ943" s="2">
        <f t="shared" si="595"/>
        <v>0</v>
      </c>
      <c r="AK943" s="2">
        <v>14223.22</v>
      </c>
      <c r="AL943" s="2">
        <v>14223.22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97</v>
      </c>
      <c r="AU943" s="2">
        <v>51</v>
      </c>
      <c r="AV943" s="2">
        <v>1</v>
      </c>
      <c r="AW943" s="2">
        <v>1</v>
      </c>
      <c r="AX943" s="2"/>
      <c r="AY943" s="2"/>
      <c r="AZ943" s="2">
        <v>1</v>
      </c>
      <c r="BA943" s="2">
        <v>1</v>
      </c>
      <c r="BB943" s="2">
        <v>1</v>
      </c>
      <c r="BC943" s="2">
        <v>1</v>
      </c>
      <c r="BD943" s="2" t="s">
        <v>3</v>
      </c>
      <c r="BE943" s="2" t="s">
        <v>3</v>
      </c>
      <c r="BF943" s="2" t="s">
        <v>3</v>
      </c>
      <c r="BG943" s="2" t="s">
        <v>3</v>
      </c>
      <c r="BH943" s="2">
        <v>3</v>
      </c>
      <c r="BI943" s="2">
        <v>2</v>
      </c>
      <c r="BJ943" s="2" t="s">
        <v>972</v>
      </c>
      <c r="BK943" s="2"/>
      <c r="BL943" s="2"/>
      <c r="BM943" s="2">
        <v>108001</v>
      </c>
      <c r="BN943" s="2">
        <v>0</v>
      </c>
      <c r="BO943" s="2" t="s">
        <v>3</v>
      </c>
      <c r="BP943" s="2">
        <v>0</v>
      </c>
      <c r="BQ943" s="2">
        <v>3</v>
      </c>
      <c r="BR943" s="2">
        <v>0</v>
      </c>
      <c r="BS943" s="2">
        <v>1</v>
      </c>
      <c r="BT943" s="2">
        <v>1</v>
      </c>
      <c r="BU943" s="2">
        <v>1</v>
      </c>
      <c r="BV943" s="2">
        <v>1</v>
      </c>
      <c r="BW943" s="2">
        <v>1</v>
      </c>
      <c r="BX943" s="2">
        <v>1</v>
      </c>
      <c r="BY943" s="2" t="s">
        <v>3</v>
      </c>
      <c r="BZ943" s="2">
        <v>97</v>
      </c>
      <c r="CA943" s="2">
        <v>51</v>
      </c>
      <c r="CB943" s="2" t="s">
        <v>3</v>
      </c>
      <c r="CC943" s="2"/>
      <c r="CD943" s="2"/>
      <c r="CE943" s="2">
        <v>0</v>
      </c>
      <c r="CF943" s="2">
        <v>0</v>
      </c>
      <c r="CG943" s="2">
        <v>0</v>
      </c>
      <c r="CH943" s="2"/>
      <c r="CI943" s="2"/>
      <c r="CJ943" s="2"/>
      <c r="CK943" s="2"/>
      <c r="CL943" s="2"/>
      <c r="CM943" s="2">
        <v>0</v>
      </c>
      <c r="CN943" s="2" t="s">
        <v>3</v>
      </c>
      <c r="CO943" s="2">
        <v>0</v>
      </c>
      <c r="CP943" s="2">
        <f t="shared" si="596"/>
        <v>170679</v>
      </c>
      <c r="CQ943" s="2">
        <f>AC943</f>
        <v>14223.22</v>
      </c>
      <c r="CR943" s="2">
        <f t="shared" si="597"/>
        <v>0</v>
      </c>
      <c r="CS943" s="2">
        <f t="shared" si="598"/>
        <v>0</v>
      </c>
      <c r="CT943" s="2">
        <f t="shared" si="599"/>
        <v>0</v>
      </c>
      <c r="CU943" s="2">
        <f t="shared" si="600"/>
        <v>0</v>
      </c>
      <c r="CV943" s="2">
        <f t="shared" si="601"/>
        <v>0</v>
      </c>
      <c r="CW943" s="2">
        <f t="shared" si="602"/>
        <v>0</v>
      </c>
      <c r="CX943" s="2">
        <f t="shared" si="603"/>
        <v>0</v>
      </c>
      <c r="CY943" s="2">
        <f t="shared" si="604"/>
        <v>0</v>
      </c>
      <c r="CZ943" s="2">
        <f t="shared" si="605"/>
        <v>0</v>
      </c>
      <c r="DA943" s="2"/>
      <c r="DB943" s="2"/>
      <c r="DC943" s="2" t="s">
        <v>3</v>
      </c>
      <c r="DD943" s="2" t="s">
        <v>3</v>
      </c>
      <c r="DE943" s="2" t="s">
        <v>3</v>
      </c>
      <c r="DF943" s="2" t="s">
        <v>3</v>
      </c>
      <c r="DG943" s="2" t="s">
        <v>3</v>
      </c>
      <c r="DH943" s="2" t="s">
        <v>3</v>
      </c>
      <c r="DI943" s="2" t="s">
        <v>3</v>
      </c>
      <c r="DJ943" s="2" t="s">
        <v>3</v>
      </c>
      <c r="DK943" s="2" t="s">
        <v>3</v>
      </c>
      <c r="DL943" s="2" t="s">
        <v>3</v>
      </c>
      <c r="DM943" s="2" t="s">
        <v>3</v>
      </c>
      <c r="DN943" s="2">
        <v>0</v>
      </c>
      <c r="DO943" s="2">
        <v>0</v>
      </c>
      <c r="DP943" s="2">
        <v>1</v>
      </c>
      <c r="DQ943" s="2">
        <v>1</v>
      </c>
      <c r="DR943" s="2"/>
      <c r="DS943" s="2"/>
      <c r="DT943" s="2"/>
      <c r="DU943" s="2">
        <v>1010</v>
      </c>
      <c r="DV943" s="2" t="s">
        <v>160</v>
      </c>
      <c r="DW943" s="2" t="s">
        <v>160</v>
      </c>
      <c r="DX943" s="2">
        <v>1</v>
      </c>
      <c r="DY943" s="2"/>
      <c r="DZ943" s="2" t="s">
        <v>3</v>
      </c>
      <c r="EA943" s="2" t="s">
        <v>3</v>
      </c>
      <c r="EB943" s="2" t="s">
        <v>3</v>
      </c>
      <c r="EC943" s="2" t="s">
        <v>3</v>
      </c>
      <c r="ED943" s="2"/>
      <c r="EE943" s="2">
        <v>53551264</v>
      </c>
      <c r="EF943" s="2">
        <v>3</v>
      </c>
      <c r="EG943" s="2" t="s">
        <v>917</v>
      </c>
      <c r="EH943" s="2">
        <v>0</v>
      </c>
      <c r="EI943" s="2" t="s">
        <v>3</v>
      </c>
      <c r="EJ943" s="2">
        <v>2</v>
      </c>
      <c r="EK943" s="2">
        <v>108001</v>
      </c>
      <c r="EL943" s="2" t="s">
        <v>918</v>
      </c>
      <c r="EM943" s="2" t="s">
        <v>919</v>
      </c>
      <c r="EN943" s="2"/>
      <c r="EO943" s="2" t="s">
        <v>3</v>
      </c>
      <c r="EP943" s="2"/>
      <c r="EQ943" s="2">
        <v>0</v>
      </c>
      <c r="ER943" s="2">
        <v>14223.22</v>
      </c>
      <c r="ES943" s="2">
        <v>14223.22</v>
      </c>
      <c r="ET943" s="2">
        <v>0</v>
      </c>
      <c r="EU943" s="2">
        <v>0</v>
      </c>
      <c r="EV943" s="2">
        <v>0</v>
      </c>
      <c r="EW943" s="2">
        <v>0</v>
      </c>
      <c r="EX943" s="2">
        <v>0</v>
      </c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>
        <v>0</v>
      </c>
      <c r="FR943" s="2">
        <f>ROUND(IF(AND(BH943=3,BI943=3),P943,0),2)</f>
        <v>0</v>
      </c>
      <c r="FS943" s="2">
        <v>0</v>
      </c>
      <c r="FT943" s="2"/>
      <c r="FU943" s="2"/>
      <c r="FV943" s="2"/>
      <c r="FW943" s="2"/>
      <c r="FX943" s="2">
        <v>97</v>
      </c>
      <c r="FY943" s="2">
        <v>51</v>
      </c>
      <c r="FZ943" s="2"/>
      <c r="GA943" s="2" t="s">
        <v>3</v>
      </c>
      <c r="GB943" s="2"/>
      <c r="GC943" s="2"/>
      <c r="GD943" s="2">
        <v>1</v>
      </c>
      <c r="GE943" s="2">
        <v>14223.22</v>
      </c>
      <c r="GF943" s="2">
        <v>-2100469476</v>
      </c>
      <c r="GG943" s="2">
        <v>2</v>
      </c>
      <c r="GH943" s="2">
        <v>0</v>
      </c>
      <c r="GI943" s="2">
        <v>-2</v>
      </c>
      <c r="GJ943" s="2">
        <v>0</v>
      </c>
      <c r="GK943" s="2">
        <v>0</v>
      </c>
      <c r="GL943" s="2">
        <f>ROUND(IF(AND(BH943=3,BI943=3,FS943&lt;&gt;0),P943,0),2)</f>
        <v>0</v>
      </c>
      <c r="GM943" s="2">
        <f>ROUND(O943+X943+Y943,2)+GX943</f>
        <v>170679</v>
      </c>
      <c r="GN943" s="2">
        <f>IF(OR(BI943=0,BI943=1),ROUND(O943+X943+Y943,2),0)</f>
        <v>0</v>
      </c>
      <c r="GO943" s="2">
        <f>IF(BI943=2,ROUND(O943+X943+Y943,2),0)</f>
        <v>170679</v>
      </c>
      <c r="GP943" s="2">
        <f>IF(BI943=4,ROUND(O943+X943+Y943,2)+GX943,0)</f>
        <v>0</v>
      </c>
      <c r="GQ943" s="2"/>
      <c r="GR943" s="2">
        <v>3</v>
      </c>
      <c r="GS943" s="2">
        <v>1</v>
      </c>
      <c r="GT943" s="2">
        <v>0</v>
      </c>
      <c r="GU943" s="2" t="s">
        <v>3</v>
      </c>
      <c r="GV943" s="2">
        <f t="shared" si="606"/>
        <v>0</v>
      </c>
      <c r="GW943" s="2">
        <v>1</v>
      </c>
      <c r="GX943" s="2">
        <f>ROUND(HC943*I943,2)</f>
        <v>0</v>
      </c>
      <c r="GY943" s="2"/>
      <c r="GZ943" s="2"/>
      <c r="HA943" s="2">
        <v>0</v>
      </c>
      <c r="HB943" s="2">
        <v>0</v>
      </c>
      <c r="HC943" s="2">
        <f t="shared" si="607"/>
        <v>0</v>
      </c>
      <c r="HD943" s="2"/>
      <c r="HE943" s="2" t="s">
        <v>3</v>
      </c>
      <c r="HF943" s="2" t="s">
        <v>3</v>
      </c>
      <c r="HG943" s="2">
        <f>ROUND(AC943*I943,0)</f>
        <v>170679</v>
      </c>
      <c r="HH943" s="2"/>
      <c r="HI943" s="2"/>
      <c r="HJ943" s="2"/>
      <c r="HK943" s="2"/>
      <c r="HL943" s="2"/>
      <c r="HM943" s="2" t="s">
        <v>3</v>
      </c>
      <c r="HN943" s="2" t="s">
        <v>921</v>
      </c>
      <c r="HO943" s="2" t="s">
        <v>922</v>
      </c>
      <c r="HP943" s="2" t="s">
        <v>918</v>
      </c>
      <c r="HQ943" s="2" t="s">
        <v>918</v>
      </c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>
        <v>0</v>
      </c>
      <c r="IL943" s="2"/>
      <c r="IM943" s="2"/>
      <c r="IN943" s="2"/>
      <c r="IO943" s="2"/>
      <c r="IP943" s="2"/>
      <c r="IQ943" s="2"/>
      <c r="IR943" s="2"/>
      <c r="IS943" s="2"/>
      <c r="IT943" s="2"/>
      <c r="IU943" s="2"/>
    </row>
    <row r="944" spans="1:255" x14ac:dyDescent="0.2">
      <c r="A944">
        <v>18</v>
      </c>
      <c r="B944">
        <v>1</v>
      </c>
      <c r="C944">
        <v>1550</v>
      </c>
      <c r="E944" t="s">
        <v>969</v>
      </c>
      <c r="F944" t="s">
        <v>970</v>
      </c>
      <c r="G944" t="s">
        <v>971</v>
      </c>
      <c r="H944" t="s">
        <v>160</v>
      </c>
      <c r="I944">
        <f>I942*J944</f>
        <v>12</v>
      </c>
      <c r="J944">
        <v>100</v>
      </c>
      <c r="K944">
        <v>100</v>
      </c>
      <c r="O944">
        <f>ROUND(CP944,0)</f>
        <v>170679</v>
      </c>
      <c r="P944">
        <f>ROUND(CQ944*I944,0)</f>
        <v>170679</v>
      </c>
      <c r="Q944">
        <f>ROUND(CR944*I944,0)</f>
        <v>0</v>
      </c>
      <c r="R944">
        <f>ROUND(CS944*I944,0)</f>
        <v>0</v>
      </c>
      <c r="S944">
        <f>ROUND(CT944*I944,0)</f>
        <v>0</v>
      </c>
      <c r="T944">
        <f>ROUND(CU944*I944,0)</f>
        <v>0</v>
      </c>
      <c r="U944">
        <f t="shared" si="590"/>
        <v>0</v>
      </c>
      <c r="V944">
        <f t="shared" si="591"/>
        <v>0</v>
      </c>
      <c r="W944">
        <f>ROUND(CX944*I944,0)</f>
        <v>0</v>
      </c>
      <c r="X944">
        <f>ROUND(CY944,0)</f>
        <v>0</v>
      </c>
      <c r="Y944">
        <f>ROUND(CZ944,0)</f>
        <v>0</v>
      </c>
      <c r="AA944">
        <v>53551707</v>
      </c>
      <c r="AB944">
        <f t="shared" si="592"/>
        <v>14223.22</v>
      </c>
      <c r="AC944">
        <f t="shared" si="593"/>
        <v>14223.22</v>
      </c>
      <c r="AD944">
        <f>ROUND((((ET944)-(EU944))+AE944),2)</f>
        <v>0</v>
      </c>
      <c r="AE944">
        <f t="shared" si="612"/>
        <v>0</v>
      </c>
      <c r="AF944">
        <f t="shared" si="612"/>
        <v>0</v>
      </c>
      <c r="AG944">
        <f t="shared" si="594"/>
        <v>0</v>
      </c>
      <c r="AH944">
        <f t="shared" si="613"/>
        <v>0</v>
      </c>
      <c r="AI944">
        <f t="shared" si="613"/>
        <v>0</v>
      </c>
      <c r="AJ944">
        <f t="shared" si="595"/>
        <v>0</v>
      </c>
      <c r="AK944">
        <v>14223.22</v>
      </c>
      <c r="AL944">
        <v>14223.22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97</v>
      </c>
      <c r="AU944">
        <v>51</v>
      </c>
      <c r="AV944">
        <v>1</v>
      </c>
      <c r="AW944">
        <v>1</v>
      </c>
      <c r="AZ944">
        <v>1</v>
      </c>
      <c r="BA944">
        <v>1</v>
      </c>
      <c r="BB944">
        <v>1</v>
      </c>
      <c r="BC944">
        <v>6.14</v>
      </c>
      <c r="BD944" t="s">
        <v>3</v>
      </c>
      <c r="BE944" t="s">
        <v>3</v>
      </c>
      <c r="BF944" t="s">
        <v>3</v>
      </c>
      <c r="BG944" t="s">
        <v>3</v>
      </c>
      <c r="BH944">
        <v>3</v>
      </c>
      <c r="BI944">
        <v>2</v>
      </c>
      <c r="BJ944" t="s">
        <v>972</v>
      </c>
      <c r="BM944">
        <v>108001</v>
      </c>
      <c r="BN944">
        <v>0</v>
      </c>
      <c r="BO944" t="s">
        <v>30</v>
      </c>
      <c r="BP944">
        <v>1</v>
      </c>
      <c r="BQ944">
        <v>3</v>
      </c>
      <c r="BR944">
        <v>0</v>
      </c>
      <c r="BS944">
        <v>1</v>
      </c>
      <c r="BT944">
        <v>1</v>
      </c>
      <c r="BU944">
        <v>1</v>
      </c>
      <c r="BV944">
        <v>1</v>
      </c>
      <c r="BW944">
        <v>1</v>
      </c>
      <c r="BX944">
        <v>1</v>
      </c>
      <c r="BY944" t="s">
        <v>3</v>
      </c>
      <c r="BZ944">
        <v>97</v>
      </c>
      <c r="CA944">
        <v>51</v>
      </c>
      <c r="CB944" t="s">
        <v>3</v>
      </c>
      <c r="CE944">
        <v>0</v>
      </c>
      <c r="CF944">
        <v>0</v>
      </c>
      <c r="CG944">
        <v>0</v>
      </c>
      <c r="CM944">
        <v>0</v>
      </c>
      <c r="CN944" t="s">
        <v>3</v>
      </c>
      <c r="CO944">
        <v>0</v>
      </c>
      <c r="CP944">
        <f t="shared" si="596"/>
        <v>170679</v>
      </c>
      <c r="CQ944">
        <f>AC944</f>
        <v>14223.22</v>
      </c>
      <c r="CR944">
        <f t="shared" si="597"/>
        <v>0</v>
      </c>
      <c r="CS944">
        <f t="shared" si="598"/>
        <v>0</v>
      </c>
      <c r="CT944">
        <f t="shared" si="599"/>
        <v>0</v>
      </c>
      <c r="CU944">
        <f t="shared" si="600"/>
        <v>0</v>
      </c>
      <c r="CV944">
        <f t="shared" si="601"/>
        <v>0</v>
      </c>
      <c r="CW944">
        <f t="shared" si="602"/>
        <v>0</v>
      </c>
      <c r="CX944">
        <f t="shared" si="603"/>
        <v>0</v>
      </c>
      <c r="CY944">
        <f t="shared" si="604"/>
        <v>0</v>
      </c>
      <c r="CZ944">
        <f t="shared" si="605"/>
        <v>0</v>
      </c>
      <c r="DC944" t="s">
        <v>3</v>
      </c>
      <c r="DD944" t="s">
        <v>3</v>
      </c>
      <c r="DE944" t="s">
        <v>3</v>
      </c>
      <c r="DF944" t="s">
        <v>3</v>
      </c>
      <c r="DG944" t="s">
        <v>3</v>
      </c>
      <c r="DH944" t="s">
        <v>3</v>
      </c>
      <c r="DI944" t="s">
        <v>3</v>
      </c>
      <c r="DJ944" t="s">
        <v>3</v>
      </c>
      <c r="DK944" t="s">
        <v>3</v>
      </c>
      <c r="DL944" t="s">
        <v>3</v>
      </c>
      <c r="DM944" t="s">
        <v>3</v>
      </c>
      <c r="DN944">
        <v>0</v>
      </c>
      <c r="DO944">
        <v>0</v>
      </c>
      <c r="DP944">
        <v>1</v>
      </c>
      <c r="DQ944">
        <v>1</v>
      </c>
      <c r="DU944">
        <v>1010</v>
      </c>
      <c r="DV944" t="s">
        <v>160</v>
      </c>
      <c r="DW944" t="s">
        <v>160</v>
      </c>
      <c r="DX944">
        <v>1</v>
      </c>
      <c r="DZ944" t="s">
        <v>3</v>
      </c>
      <c r="EA944" t="s">
        <v>3</v>
      </c>
      <c r="EB944" t="s">
        <v>3</v>
      </c>
      <c r="EC944" t="s">
        <v>3</v>
      </c>
      <c r="EE944">
        <v>53551264</v>
      </c>
      <c r="EF944">
        <v>3</v>
      </c>
      <c r="EG944" t="s">
        <v>917</v>
      </c>
      <c r="EH944">
        <v>0</v>
      </c>
      <c r="EI944" t="s">
        <v>3</v>
      </c>
      <c r="EJ944">
        <v>2</v>
      </c>
      <c r="EK944">
        <v>108001</v>
      </c>
      <c r="EL944" t="s">
        <v>918</v>
      </c>
      <c r="EM944" t="s">
        <v>919</v>
      </c>
      <c r="EO944" t="s">
        <v>3</v>
      </c>
      <c r="EQ944">
        <v>0</v>
      </c>
      <c r="ER944">
        <v>14223.22</v>
      </c>
      <c r="ES944">
        <v>14223.22</v>
      </c>
      <c r="ET944">
        <v>0</v>
      </c>
      <c r="EU944">
        <v>0</v>
      </c>
      <c r="EV944">
        <v>0</v>
      </c>
      <c r="EW944">
        <v>0</v>
      </c>
      <c r="EX944">
        <v>0</v>
      </c>
      <c r="FQ944">
        <v>0</v>
      </c>
      <c r="FR944">
        <f>ROUND(IF(AND(BH944=3,BI944=3),P944,0),0)</f>
        <v>0</v>
      </c>
      <c r="FS944">
        <v>0</v>
      </c>
      <c r="FX944">
        <v>97</v>
      </c>
      <c r="FY944">
        <v>51</v>
      </c>
      <c r="GA944" t="s">
        <v>3</v>
      </c>
      <c r="GD944">
        <v>1</v>
      </c>
      <c r="GE944">
        <v>2316.4899999999998</v>
      </c>
      <c r="GF944">
        <v>-2100469476</v>
      </c>
      <c r="GG944">
        <v>2</v>
      </c>
      <c r="GH944">
        <v>1</v>
      </c>
      <c r="GI944">
        <v>5</v>
      </c>
      <c r="GJ944">
        <v>0</v>
      </c>
      <c r="GK944">
        <v>0</v>
      </c>
      <c r="GL944">
        <f>ROUND(IF(AND(BH944=3,BI944=3,FS944&lt;&gt;0),P944,0),0)</f>
        <v>0</v>
      </c>
      <c r="GM944">
        <f>ROUND(O944+X944+Y944,0)+GX944</f>
        <v>170679</v>
      </c>
      <c r="GN944">
        <f>IF(OR(BI944=0,BI944=1),ROUND(O944+X944+Y944,0),0)</f>
        <v>0</v>
      </c>
      <c r="GO944">
        <f>IF(BI944=2,ROUND(O944+X944+Y944,0),0)</f>
        <v>170679</v>
      </c>
      <c r="GP944">
        <f>IF(BI944=4,ROUND(O944+X944+Y944,0)+GX944,0)</f>
        <v>0</v>
      </c>
      <c r="GR944">
        <v>3</v>
      </c>
      <c r="GS944">
        <v>1</v>
      </c>
      <c r="GT944">
        <v>0</v>
      </c>
      <c r="GU944" t="s">
        <v>3</v>
      </c>
      <c r="GV944">
        <f t="shared" si="606"/>
        <v>0</v>
      </c>
      <c r="GW944">
        <v>1</v>
      </c>
      <c r="GX944">
        <f>ROUND(HC944*I944,0)</f>
        <v>0</v>
      </c>
      <c r="HA944">
        <v>0</v>
      </c>
      <c r="HB944">
        <v>0</v>
      </c>
      <c r="HC944">
        <f t="shared" si="607"/>
        <v>0</v>
      </c>
      <c r="HE944" t="s">
        <v>3</v>
      </c>
      <c r="HF944" t="s">
        <v>3</v>
      </c>
      <c r="HG944">
        <f>ROUND(AC944*I944,0)</f>
        <v>170679</v>
      </c>
      <c r="HM944" t="s">
        <v>3</v>
      </c>
      <c r="HN944" t="s">
        <v>921</v>
      </c>
      <c r="HO944" t="s">
        <v>922</v>
      </c>
      <c r="HP944" t="s">
        <v>918</v>
      </c>
      <c r="HQ944" t="s">
        <v>918</v>
      </c>
      <c r="IK944">
        <v>0</v>
      </c>
    </row>
    <row r="945" spans="1:255" x14ac:dyDescent="0.2">
      <c r="A945" s="2">
        <v>18</v>
      </c>
      <c r="B945" s="2">
        <v>1</v>
      </c>
      <c r="C945" s="2">
        <v>1543</v>
      </c>
      <c r="D945" s="2"/>
      <c r="E945" s="2" t="s">
        <v>973</v>
      </c>
      <c r="F945" s="2" t="s">
        <v>974</v>
      </c>
      <c r="G945" s="2" t="s">
        <v>975</v>
      </c>
      <c r="H945" s="2" t="s">
        <v>160</v>
      </c>
      <c r="I945" s="2">
        <f>I941*J945</f>
        <v>0</v>
      </c>
      <c r="J945" s="2">
        <v>0</v>
      </c>
      <c r="K945" s="2">
        <v>0</v>
      </c>
      <c r="L945" s="2"/>
      <c r="M945" s="2"/>
      <c r="N945" s="2"/>
      <c r="O945" s="2">
        <f>ROUND(CP945,2)</f>
        <v>0</v>
      </c>
      <c r="P945" s="2">
        <f>ROUND(ROUND(CQ945*I945,0)/BC945,2)</f>
        <v>0</v>
      </c>
      <c r="Q945" s="2">
        <f>ROUND(CR945*I945,2)</f>
        <v>0</v>
      </c>
      <c r="R945" s="2">
        <f>ROUND(CS945*I945,2)</f>
        <v>0</v>
      </c>
      <c r="S945" s="2">
        <f>ROUND(CT945*I945,2)</f>
        <v>0</v>
      </c>
      <c r="T945" s="2">
        <f>ROUND(CU945*I945,2)</f>
        <v>0</v>
      </c>
      <c r="U945" s="2">
        <f t="shared" si="590"/>
        <v>0</v>
      </c>
      <c r="V945" s="2">
        <f t="shared" si="591"/>
        <v>0</v>
      </c>
      <c r="W945" s="2">
        <f>ROUND(CX945*I945,2)</f>
        <v>0</v>
      </c>
      <c r="X945" s="2">
        <f>ROUND(CY945,2)</f>
        <v>0</v>
      </c>
      <c r="Y945" s="2">
        <f>ROUND(CZ945,2)</f>
        <v>0</v>
      </c>
      <c r="Z945" s="2"/>
      <c r="AA945" s="2">
        <v>53551706</v>
      </c>
      <c r="AB945" s="2">
        <f t="shared" si="592"/>
        <v>14499.17</v>
      </c>
      <c r="AC945" s="2">
        <f t="shared" si="593"/>
        <v>14499.17</v>
      </c>
      <c r="AD945" s="2">
        <f>ROUND((((ET945)-(EU945))+AE945),2)</f>
        <v>0</v>
      </c>
      <c r="AE945" s="2">
        <f t="shared" si="612"/>
        <v>0</v>
      </c>
      <c r="AF945" s="2">
        <f t="shared" si="612"/>
        <v>0</v>
      </c>
      <c r="AG945" s="2">
        <f t="shared" si="594"/>
        <v>0</v>
      </c>
      <c r="AH945" s="2">
        <f t="shared" si="613"/>
        <v>0</v>
      </c>
      <c r="AI945" s="2">
        <f t="shared" si="613"/>
        <v>0</v>
      </c>
      <c r="AJ945" s="2">
        <f t="shared" si="595"/>
        <v>0</v>
      </c>
      <c r="AK945" s="2">
        <v>14499.17</v>
      </c>
      <c r="AL945" s="2">
        <v>14499.17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97</v>
      </c>
      <c r="AU945" s="2">
        <v>51</v>
      </c>
      <c r="AV945" s="2">
        <v>1</v>
      </c>
      <c r="AW945" s="2">
        <v>1</v>
      </c>
      <c r="AX945" s="2"/>
      <c r="AY945" s="2"/>
      <c r="AZ945" s="2">
        <v>1</v>
      </c>
      <c r="BA945" s="2">
        <v>1</v>
      </c>
      <c r="BB945" s="2">
        <v>1</v>
      </c>
      <c r="BC945" s="2">
        <v>1</v>
      </c>
      <c r="BD945" s="2" t="s">
        <v>3</v>
      </c>
      <c r="BE945" s="2" t="s">
        <v>3</v>
      </c>
      <c r="BF945" s="2" t="s">
        <v>3</v>
      </c>
      <c r="BG945" s="2" t="s">
        <v>3</v>
      </c>
      <c r="BH945" s="2">
        <v>3</v>
      </c>
      <c r="BI945" s="2">
        <v>2</v>
      </c>
      <c r="BJ945" s="2" t="s">
        <v>976</v>
      </c>
      <c r="BK945" s="2"/>
      <c r="BL945" s="2"/>
      <c r="BM945" s="2">
        <v>108001</v>
      </c>
      <c r="BN945" s="2">
        <v>0</v>
      </c>
      <c r="BO945" s="2" t="s">
        <v>3</v>
      </c>
      <c r="BP945" s="2">
        <v>0</v>
      </c>
      <c r="BQ945" s="2">
        <v>3</v>
      </c>
      <c r="BR945" s="2">
        <v>0</v>
      </c>
      <c r="BS945" s="2">
        <v>1</v>
      </c>
      <c r="BT945" s="2">
        <v>1</v>
      </c>
      <c r="BU945" s="2">
        <v>1</v>
      </c>
      <c r="BV945" s="2">
        <v>1</v>
      </c>
      <c r="BW945" s="2">
        <v>1</v>
      </c>
      <c r="BX945" s="2">
        <v>1</v>
      </c>
      <c r="BY945" s="2" t="s">
        <v>3</v>
      </c>
      <c r="BZ945" s="2">
        <v>97</v>
      </c>
      <c r="CA945" s="2">
        <v>51</v>
      </c>
      <c r="CB945" s="2" t="s">
        <v>3</v>
      </c>
      <c r="CC945" s="2"/>
      <c r="CD945" s="2"/>
      <c r="CE945" s="2">
        <v>0</v>
      </c>
      <c r="CF945" s="2">
        <v>0</v>
      </c>
      <c r="CG945" s="2">
        <v>0</v>
      </c>
      <c r="CH945" s="2"/>
      <c r="CI945" s="2"/>
      <c r="CJ945" s="2"/>
      <c r="CK945" s="2"/>
      <c r="CL945" s="2"/>
      <c r="CM945" s="2">
        <v>0</v>
      </c>
      <c r="CN945" s="2" t="s">
        <v>3</v>
      </c>
      <c r="CO945" s="2">
        <v>0</v>
      </c>
      <c r="CP945" s="2">
        <f t="shared" si="596"/>
        <v>0</v>
      </c>
      <c r="CQ945" s="2">
        <f>AC945</f>
        <v>14499.17</v>
      </c>
      <c r="CR945" s="2">
        <f t="shared" si="597"/>
        <v>0</v>
      </c>
      <c r="CS945" s="2">
        <f t="shared" si="598"/>
        <v>0</v>
      </c>
      <c r="CT945" s="2">
        <f t="shared" si="599"/>
        <v>0</v>
      </c>
      <c r="CU945" s="2">
        <f t="shared" si="600"/>
        <v>0</v>
      </c>
      <c r="CV945" s="2">
        <f t="shared" si="601"/>
        <v>0</v>
      </c>
      <c r="CW945" s="2">
        <f t="shared" si="602"/>
        <v>0</v>
      </c>
      <c r="CX945" s="2">
        <f t="shared" si="603"/>
        <v>0</v>
      </c>
      <c r="CY945" s="2">
        <f t="shared" si="604"/>
        <v>0</v>
      </c>
      <c r="CZ945" s="2">
        <f t="shared" si="605"/>
        <v>0</v>
      </c>
      <c r="DA945" s="2"/>
      <c r="DB945" s="2"/>
      <c r="DC945" s="2" t="s">
        <v>3</v>
      </c>
      <c r="DD945" s="2" t="s">
        <v>3</v>
      </c>
      <c r="DE945" s="2" t="s">
        <v>3</v>
      </c>
      <c r="DF945" s="2" t="s">
        <v>3</v>
      </c>
      <c r="DG945" s="2" t="s">
        <v>3</v>
      </c>
      <c r="DH945" s="2" t="s">
        <v>3</v>
      </c>
      <c r="DI945" s="2" t="s">
        <v>3</v>
      </c>
      <c r="DJ945" s="2" t="s">
        <v>3</v>
      </c>
      <c r="DK945" s="2" t="s">
        <v>3</v>
      </c>
      <c r="DL945" s="2" t="s">
        <v>3</v>
      </c>
      <c r="DM945" s="2" t="s">
        <v>3</v>
      </c>
      <c r="DN945" s="2">
        <v>0</v>
      </c>
      <c r="DO945" s="2">
        <v>0</v>
      </c>
      <c r="DP945" s="2">
        <v>1</v>
      </c>
      <c r="DQ945" s="2">
        <v>1</v>
      </c>
      <c r="DR945" s="2"/>
      <c r="DS945" s="2"/>
      <c r="DT945" s="2"/>
      <c r="DU945" s="2">
        <v>1010</v>
      </c>
      <c r="DV945" s="2" t="s">
        <v>160</v>
      </c>
      <c r="DW945" s="2" t="s">
        <v>160</v>
      </c>
      <c r="DX945" s="2">
        <v>1</v>
      </c>
      <c r="DY945" s="2"/>
      <c r="DZ945" s="2" t="s">
        <v>3</v>
      </c>
      <c r="EA945" s="2" t="s">
        <v>3</v>
      </c>
      <c r="EB945" s="2" t="s">
        <v>3</v>
      </c>
      <c r="EC945" s="2" t="s">
        <v>3</v>
      </c>
      <c r="ED945" s="2"/>
      <c r="EE945" s="2">
        <v>53551264</v>
      </c>
      <c r="EF945" s="2">
        <v>3</v>
      </c>
      <c r="EG945" s="2" t="s">
        <v>917</v>
      </c>
      <c r="EH945" s="2">
        <v>0</v>
      </c>
      <c r="EI945" s="2" t="s">
        <v>3</v>
      </c>
      <c r="EJ945" s="2">
        <v>2</v>
      </c>
      <c r="EK945" s="2">
        <v>108001</v>
      </c>
      <c r="EL945" s="2" t="s">
        <v>918</v>
      </c>
      <c r="EM945" s="2" t="s">
        <v>919</v>
      </c>
      <c r="EN945" s="2"/>
      <c r="EO945" s="2" t="s">
        <v>3</v>
      </c>
      <c r="EP945" s="2"/>
      <c r="EQ945" s="2">
        <v>0</v>
      </c>
      <c r="ER945" s="2">
        <v>2332.6699999999996</v>
      </c>
      <c r="ES945" s="2">
        <v>14499.17</v>
      </c>
      <c r="ET945" s="2">
        <v>0</v>
      </c>
      <c r="EU945" s="2">
        <v>0</v>
      </c>
      <c r="EV945" s="2">
        <v>0</v>
      </c>
      <c r="EW945" s="2">
        <v>0</v>
      </c>
      <c r="EX945" s="2">
        <v>0</v>
      </c>
      <c r="EY945" s="2"/>
      <c r="EZ945" s="2">
        <v>5</v>
      </c>
      <c r="FA945" s="2"/>
      <c r="FB945" s="2"/>
      <c r="FC945" s="2">
        <v>1</v>
      </c>
      <c r="FD945" s="2">
        <v>18</v>
      </c>
      <c r="FE945" s="2"/>
      <c r="FF945" s="2">
        <v>17399</v>
      </c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>
        <v>0</v>
      </c>
      <c r="FR945" s="2">
        <f>ROUND(IF(AND(BH945=3,BI945=3),P945,0),2)</f>
        <v>0</v>
      </c>
      <c r="FS945" s="2">
        <v>0</v>
      </c>
      <c r="FT945" s="2"/>
      <c r="FU945" s="2"/>
      <c r="FV945" s="2"/>
      <c r="FW945" s="2"/>
      <c r="FX945" s="2">
        <v>97</v>
      </c>
      <c r="FY945" s="2">
        <v>51</v>
      </c>
      <c r="FZ945" s="2"/>
      <c r="GA945" s="2" t="s">
        <v>977</v>
      </c>
      <c r="GB945" s="2"/>
      <c r="GC945" s="2"/>
      <c r="GD945" s="2">
        <v>1</v>
      </c>
      <c r="GE945" s="2"/>
      <c r="GF945" s="2">
        <v>-518844947</v>
      </c>
      <c r="GG945" s="2">
        <v>2</v>
      </c>
      <c r="GH945" s="2">
        <v>3</v>
      </c>
      <c r="GI945" s="2">
        <v>-2</v>
      </c>
      <c r="GJ945" s="2">
        <v>0</v>
      </c>
      <c r="GK945" s="2">
        <v>0</v>
      </c>
      <c r="GL945" s="2">
        <f>ROUND(IF(AND(BH945=3,BI945=3,FS945&lt;&gt;0),P945,0),2)</f>
        <v>0</v>
      </c>
      <c r="GM945" s="2">
        <f>ROUND(O945+X945+Y945,2)+GX945</f>
        <v>0</v>
      </c>
      <c r="GN945" s="2">
        <f>IF(OR(BI945=0,BI945=1),ROUND(O945+X945+Y945,2),0)</f>
        <v>0</v>
      </c>
      <c r="GO945" s="2">
        <f>IF(BI945=2,ROUND(O945+X945+Y945,2),0)</f>
        <v>0</v>
      </c>
      <c r="GP945" s="2">
        <f>IF(BI945=4,ROUND(O945+X945+Y945,2)+GX945,0)</f>
        <v>0</v>
      </c>
      <c r="GQ945" s="2"/>
      <c r="GR945" s="2">
        <v>1</v>
      </c>
      <c r="GS945" s="2">
        <v>1</v>
      </c>
      <c r="GT945" s="2">
        <v>0</v>
      </c>
      <c r="GU945" s="2" t="s">
        <v>3</v>
      </c>
      <c r="GV945" s="2">
        <f t="shared" si="606"/>
        <v>0</v>
      </c>
      <c r="GW945" s="2">
        <v>1</v>
      </c>
      <c r="GX945" s="2">
        <f>ROUND(HC945*I945,2)</f>
        <v>0</v>
      </c>
      <c r="GY945" s="2"/>
      <c r="GZ945" s="2"/>
      <c r="HA945" s="2">
        <v>0</v>
      </c>
      <c r="HB945" s="2">
        <v>0</v>
      </c>
      <c r="HC945" s="2">
        <f t="shared" si="607"/>
        <v>0</v>
      </c>
      <c r="HD945" s="2"/>
      <c r="HE945" s="2" t="s">
        <v>138</v>
      </c>
      <c r="HF945" s="2" t="s">
        <v>138</v>
      </c>
      <c r="HG945" s="2">
        <f>ROUND(AC945*I945,0)</f>
        <v>0</v>
      </c>
      <c r="HH945" s="2"/>
      <c r="HI945" s="2"/>
      <c r="HJ945" s="2"/>
      <c r="HK945" s="2"/>
      <c r="HL945" s="2"/>
      <c r="HM945" s="2" t="s">
        <v>3</v>
      </c>
      <c r="HN945" s="2" t="s">
        <v>921</v>
      </c>
      <c r="HO945" s="2" t="s">
        <v>922</v>
      </c>
      <c r="HP945" s="2" t="s">
        <v>918</v>
      </c>
      <c r="HQ945" s="2" t="s">
        <v>918</v>
      </c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>
        <v>0</v>
      </c>
      <c r="IL945" s="2"/>
      <c r="IM945" s="2"/>
      <c r="IN945" s="2"/>
      <c r="IO945" s="2"/>
      <c r="IP945" s="2"/>
      <c r="IQ945" s="2"/>
      <c r="IR945" s="2"/>
      <c r="IS945" s="2"/>
      <c r="IT945" s="2"/>
      <c r="IU945" s="2"/>
    </row>
    <row r="946" spans="1:255" x14ac:dyDescent="0.2">
      <c r="A946">
        <v>18</v>
      </c>
      <c r="B946">
        <v>1</v>
      </c>
      <c r="C946">
        <v>1552</v>
      </c>
      <c r="E946" t="s">
        <v>973</v>
      </c>
      <c r="F946" t="s">
        <v>974</v>
      </c>
      <c r="G946" t="s">
        <v>975</v>
      </c>
      <c r="H946" t="s">
        <v>160</v>
      </c>
      <c r="I946">
        <f>I942*J946</f>
        <v>0</v>
      </c>
      <c r="J946">
        <v>0</v>
      </c>
      <c r="K946">
        <v>0</v>
      </c>
      <c r="O946">
        <f>ROUND(CP946,0)</f>
        <v>0</v>
      </c>
      <c r="P946">
        <f>ROUND(CQ946*I946,0)</f>
        <v>0</v>
      </c>
      <c r="Q946">
        <f>ROUND(CR946*I946,0)</f>
        <v>0</v>
      </c>
      <c r="R946">
        <f>ROUND(CS946*I946,0)</f>
        <v>0</v>
      </c>
      <c r="S946">
        <f>ROUND(CT946*I946,0)</f>
        <v>0</v>
      </c>
      <c r="T946">
        <f>ROUND(CU946*I946,0)</f>
        <v>0</v>
      </c>
      <c r="U946">
        <f t="shared" si="590"/>
        <v>0</v>
      </c>
      <c r="V946">
        <f t="shared" si="591"/>
        <v>0</v>
      </c>
      <c r="W946">
        <f>ROUND(CX946*I946,0)</f>
        <v>0</v>
      </c>
      <c r="X946">
        <f>ROUND(CY946,0)</f>
        <v>0</v>
      </c>
      <c r="Y946">
        <f>ROUND(CZ946,0)</f>
        <v>0</v>
      </c>
      <c r="AA946">
        <v>53551707</v>
      </c>
      <c r="AB946">
        <f t="shared" si="592"/>
        <v>14789.15</v>
      </c>
      <c r="AC946">
        <f t="shared" si="593"/>
        <v>14789.15</v>
      </c>
      <c r="AD946">
        <f>ROUND((((ET946)-(EU946))+AE946),2)</f>
        <v>0</v>
      </c>
      <c r="AE946">
        <f t="shared" si="612"/>
        <v>0</v>
      </c>
      <c r="AF946">
        <f t="shared" si="612"/>
        <v>0</v>
      </c>
      <c r="AG946">
        <f t="shared" si="594"/>
        <v>0</v>
      </c>
      <c r="AH946">
        <f t="shared" si="613"/>
        <v>0</v>
      </c>
      <c r="AI946">
        <f t="shared" si="613"/>
        <v>0</v>
      </c>
      <c r="AJ946">
        <f t="shared" si="595"/>
        <v>0</v>
      </c>
      <c r="AK946">
        <v>14789.15</v>
      </c>
      <c r="AL946">
        <v>14789.15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97</v>
      </c>
      <c r="AU946">
        <v>51</v>
      </c>
      <c r="AV946">
        <v>1</v>
      </c>
      <c r="AW946">
        <v>1</v>
      </c>
      <c r="AZ946">
        <v>1</v>
      </c>
      <c r="BA946">
        <v>1</v>
      </c>
      <c r="BB946">
        <v>1</v>
      </c>
      <c r="BC946">
        <v>6.14</v>
      </c>
      <c r="BD946" t="s">
        <v>3</v>
      </c>
      <c r="BE946" t="s">
        <v>3</v>
      </c>
      <c r="BF946" t="s">
        <v>3</v>
      </c>
      <c r="BG946" t="s">
        <v>3</v>
      </c>
      <c r="BH946">
        <v>3</v>
      </c>
      <c r="BI946">
        <v>2</v>
      </c>
      <c r="BJ946" t="s">
        <v>976</v>
      </c>
      <c r="BM946">
        <v>108001</v>
      </c>
      <c r="BN946">
        <v>0</v>
      </c>
      <c r="BO946" t="s">
        <v>30</v>
      </c>
      <c r="BP946">
        <v>1</v>
      </c>
      <c r="BQ946">
        <v>3</v>
      </c>
      <c r="BR946">
        <v>0</v>
      </c>
      <c r="BS946">
        <v>1</v>
      </c>
      <c r="BT946">
        <v>1</v>
      </c>
      <c r="BU946">
        <v>1</v>
      </c>
      <c r="BV946">
        <v>1</v>
      </c>
      <c r="BW946">
        <v>1</v>
      </c>
      <c r="BX946">
        <v>1</v>
      </c>
      <c r="BY946" t="s">
        <v>3</v>
      </c>
      <c r="BZ946">
        <v>97</v>
      </c>
      <c r="CA946">
        <v>51</v>
      </c>
      <c r="CB946" t="s">
        <v>3</v>
      </c>
      <c r="CE946">
        <v>0</v>
      </c>
      <c r="CF946">
        <v>0</v>
      </c>
      <c r="CG946">
        <v>0</v>
      </c>
      <c r="CM946">
        <v>0</v>
      </c>
      <c r="CN946" t="s">
        <v>3</v>
      </c>
      <c r="CO946">
        <v>0</v>
      </c>
      <c r="CP946">
        <f t="shared" si="596"/>
        <v>0</v>
      </c>
      <c r="CQ946">
        <f>AC946</f>
        <v>14789.15</v>
      </c>
      <c r="CR946">
        <f t="shared" si="597"/>
        <v>0</v>
      </c>
      <c r="CS946">
        <f t="shared" si="598"/>
        <v>0</v>
      </c>
      <c r="CT946">
        <f t="shared" si="599"/>
        <v>0</v>
      </c>
      <c r="CU946">
        <f t="shared" si="600"/>
        <v>0</v>
      </c>
      <c r="CV946">
        <f t="shared" si="601"/>
        <v>0</v>
      </c>
      <c r="CW946">
        <f t="shared" si="602"/>
        <v>0</v>
      </c>
      <c r="CX946">
        <f t="shared" si="603"/>
        <v>0</v>
      </c>
      <c r="CY946">
        <f t="shared" si="604"/>
        <v>0</v>
      </c>
      <c r="CZ946">
        <f t="shared" si="605"/>
        <v>0</v>
      </c>
      <c r="DC946" t="s">
        <v>3</v>
      </c>
      <c r="DD946" t="s">
        <v>3</v>
      </c>
      <c r="DE946" t="s">
        <v>3</v>
      </c>
      <c r="DF946" t="s">
        <v>3</v>
      </c>
      <c r="DG946" t="s">
        <v>3</v>
      </c>
      <c r="DH946" t="s">
        <v>3</v>
      </c>
      <c r="DI946" t="s">
        <v>3</v>
      </c>
      <c r="DJ946" t="s">
        <v>3</v>
      </c>
      <c r="DK946" t="s">
        <v>3</v>
      </c>
      <c r="DL946" t="s">
        <v>3</v>
      </c>
      <c r="DM946" t="s">
        <v>3</v>
      </c>
      <c r="DN946">
        <v>0</v>
      </c>
      <c r="DO946">
        <v>0</v>
      </c>
      <c r="DP946">
        <v>1</v>
      </c>
      <c r="DQ946">
        <v>1</v>
      </c>
      <c r="DU946">
        <v>1010</v>
      </c>
      <c r="DV946" t="s">
        <v>160</v>
      </c>
      <c r="DW946" t="s">
        <v>160</v>
      </c>
      <c r="DX946">
        <v>1</v>
      </c>
      <c r="DZ946" t="s">
        <v>3</v>
      </c>
      <c r="EA946" t="s">
        <v>3</v>
      </c>
      <c r="EB946" t="s">
        <v>3</v>
      </c>
      <c r="EC946" t="s">
        <v>3</v>
      </c>
      <c r="EE946">
        <v>53551264</v>
      </c>
      <c r="EF946">
        <v>3</v>
      </c>
      <c r="EG946" t="s">
        <v>917</v>
      </c>
      <c r="EH946">
        <v>0</v>
      </c>
      <c r="EI946" t="s">
        <v>3</v>
      </c>
      <c r="EJ946">
        <v>2</v>
      </c>
      <c r="EK946">
        <v>108001</v>
      </c>
      <c r="EL946" t="s">
        <v>918</v>
      </c>
      <c r="EM946" t="s">
        <v>919</v>
      </c>
      <c r="EO946" t="s">
        <v>3</v>
      </c>
      <c r="EQ946">
        <v>0</v>
      </c>
      <c r="ER946">
        <v>2332.6699999999996</v>
      </c>
      <c r="ES946">
        <v>14789.15</v>
      </c>
      <c r="ET946">
        <v>0</v>
      </c>
      <c r="EU946">
        <v>0</v>
      </c>
      <c r="EV946">
        <v>0</v>
      </c>
      <c r="EW946">
        <v>0</v>
      </c>
      <c r="EX946">
        <v>0</v>
      </c>
      <c r="EZ946">
        <v>5</v>
      </c>
      <c r="FC946">
        <v>1</v>
      </c>
      <c r="FD946">
        <v>18</v>
      </c>
      <c r="FF946">
        <v>17399</v>
      </c>
      <c r="FQ946">
        <v>0</v>
      </c>
      <c r="FR946">
        <f>ROUND(IF(AND(BH946=3,BI946=3),P946,0),0)</f>
        <v>0</v>
      </c>
      <c r="FS946">
        <v>0</v>
      </c>
      <c r="FX946">
        <v>97</v>
      </c>
      <c r="FY946">
        <v>51</v>
      </c>
      <c r="GA946" t="s">
        <v>978</v>
      </c>
      <c r="GD946">
        <v>1</v>
      </c>
      <c r="GF946">
        <v>-518844947</v>
      </c>
      <c r="GG946">
        <v>2</v>
      </c>
      <c r="GH946">
        <v>3</v>
      </c>
      <c r="GI946">
        <v>5</v>
      </c>
      <c r="GJ946">
        <v>0</v>
      </c>
      <c r="GK946">
        <v>0</v>
      </c>
      <c r="GL946">
        <f>ROUND(IF(AND(BH946=3,BI946=3,FS946&lt;&gt;0),P946,0),0)</f>
        <v>0</v>
      </c>
      <c r="GM946">
        <f>ROUND(O946+X946+Y946,0)+GX946</f>
        <v>0</v>
      </c>
      <c r="GN946">
        <f>IF(OR(BI946=0,BI946=1),ROUND(O946+X946+Y946,0),0)</f>
        <v>0</v>
      </c>
      <c r="GO946">
        <f>IF(BI946=2,ROUND(O946+X946+Y946,0),0)</f>
        <v>0</v>
      </c>
      <c r="GP946">
        <f>IF(BI946=4,ROUND(O946+X946+Y946,0)+GX946,0)</f>
        <v>0</v>
      </c>
      <c r="GR946">
        <v>1</v>
      </c>
      <c r="GS946">
        <v>1</v>
      </c>
      <c r="GT946">
        <v>0</v>
      </c>
      <c r="GU946" t="s">
        <v>3</v>
      </c>
      <c r="GV946">
        <f t="shared" si="606"/>
        <v>0</v>
      </c>
      <c r="GW946">
        <v>1</v>
      </c>
      <c r="GX946">
        <f>ROUND(HC946*I946,0)</f>
        <v>0</v>
      </c>
      <c r="HA946">
        <v>0</v>
      </c>
      <c r="HB946">
        <v>0</v>
      </c>
      <c r="HC946">
        <f t="shared" si="607"/>
        <v>0</v>
      </c>
      <c r="HE946" t="s">
        <v>138</v>
      </c>
      <c r="HF946" t="s">
        <v>31</v>
      </c>
      <c r="HG946">
        <f>ROUND(AC946*I946,0)</f>
        <v>0</v>
      </c>
      <c r="HM946" t="s">
        <v>3</v>
      </c>
      <c r="HN946" t="s">
        <v>921</v>
      </c>
      <c r="HO946" t="s">
        <v>922</v>
      </c>
      <c r="HP946" t="s">
        <v>918</v>
      </c>
      <c r="HQ946" t="s">
        <v>918</v>
      </c>
      <c r="IK946">
        <v>0</v>
      </c>
    </row>
    <row r="947" spans="1:255" x14ac:dyDescent="0.2">
      <c r="A947" s="2">
        <v>17</v>
      </c>
      <c r="B947" s="2">
        <v>1</v>
      </c>
      <c r="C947" s="2">
        <f>ROW(SmtRes!A1563)</f>
        <v>1563</v>
      </c>
      <c r="D947" s="2">
        <f>ROW(EtalonRes!A1410)</f>
        <v>1410</v>
      </c>
      <c r="E947" s="2" t="s">
        <v>979</v>
      </c>
      <c r="F947" s="2" t="s">
        <v>980</v>
      </c>
      <c r="G947" s="2" t="s">
        <v>981</v>
      </c>
      <c r="H947" s="2" t="s">
        <v>894</v>
      </c>
      <c r="I947" s="2">
        <f>ROUND(12/100,7)</f>
        <v>0.12</v>
      </c>
      <c r="J947" s="2">
        <v>0</v>
      </c>
      <c r="K947" s="2">
        <f>ROUND(12/100,7)</f>
        <v>0.12</v>
      </c>
      <c r="L947" s="2"/>
      <c r="M947" s="2"/>
      <c r="N947" s="2"/>
      <c r="O947" s="2">
        <f>ROUND(CP947,2)</f>
        <v>195.33</v>
      </c>
      <c r="P947" s="2">
        <f>ROUND(CQ947*I947,2)</f>
        <v>61.84</v>
      </c>
      <c r="Q947" s="2">
        <f>ROUND(CR947*I947,2)</f>
        <v>32.58</v>
      </c>
      <c r="R947" s="2">
        <f>ROUND(CS947*I947,2)</f>
        <v>1.71</v>
      </c>
      <c r="S947" s="2">
        <f>ROUND(CT947*I947,2)</f>
        <v>100.91</v>
      </c>
      <c r="T947" s="2">
        <f>ROUND(CU947*I947,2)</f>
        <v>0</v>
      </c>
      <c r="U947" s="2">
        <f t="shared" si="590"/>
        <v>10.17216</v>
      </c>
      <c r="V947" s="2">
        <f t="shared" si="591"/>
        <v>0.12672</v>
      </c>
      <c r="W947" s="2">
        <f>ROUND(CX947*I947,2)</f>
        <v>0</v>
      </c>
      <c r="X947" s="2">
        <f>ROUND(CY947,2)</f>
        <v>99.54</v>
      </c>
      <c r="Y947" s="2">
        <f>ROUND(CZ947,2)</f>
        <v>52.34</v>
      </c>
      <c r="Z947" s="2"/>
      <c r="AA947" s="2">
        <v>53551706</v>
      </c>
      <c r="AB947" s="2">
        <f t="shared" si="592"/>
        <v>1627.79</v>
      </c>
      <c r="AC947" s="2">
        <f t="shared" si="593"/>
        <v>515.36</v>
      </c>
      <c r="AD947" s="2">
        <f>ROUND(((((ET947*ROUND(1.2,7)))-((EU947*ROUND(1.2,7))))+AE947),2)</f>
        <v>271.52999999999997</v>
      </c>
      <c r="AE947" s="2">
        <f>ROUND(((EU947*ROUND(1.2,7))),2)</f>
        <v>14.26</v>
      </c>
      <c r="AF947" s="2">
        <f>ROUND(((EV947*ROUND(1.2,7))),2)</f>
        <v>840.9</v>
      </c>
      <c r="AG947" s="2">
        <f t="shared" si="594"/>
        <v>0</v>
      </c>
      <c r="AH947" s="2">
        <f>((EW947*ROUND(1.2,7)))</f>
        <v>84.768000000000001</v>
      </c>
      <c r="AI947" s="2">
        <f>((EX947*ROUND(1.2,7)))</f>
        <v>1.056</v>
      </c>
      <c r="AJ947" s="2">
        <f t="shared" si="595"/>
        <v>0</v>
      </c>
      <c r="AK947" s="2">
        <v>1442.38</v>
      </c>
      <c r="AL947" s="2">
        <v>515.36</v>
      </c>
      <c r="AM947" s="2">
        <v>226.27</v>
      </c>
      <c r="AN947" s="2">
        <v>11.88</v>
      </c>
      <c r="AO947" s="2">
        <v>700.75</v>
      </c>
      <c r="AP947" s="2">
        <v>0</v>
      </c>
      <c r="AQ947" s="2">
        <v>70.64</v>
      </c>
      <c r="AR947" s="2">
        <v>0.88</v>
      </c>
      <c r="AS947" s="2">
        <v>0</v>
      </c>
      <c r="AT947" s="2">
        <v>97</v>
      </c>
      <c r="AU947" s="2">
        <v>51</v>
      </c>
      <c r="AV947" s="2">
        <v>1</v>
      </c>
      <c r="AW947" s="2">
        <v>1</v>
      </c>
      <c r="AX947" s="2"/>
      <c r="AY947" s="2"/>
      <c r="AZ947" s="2">
        <v>1</v>
      </c>
      <c r="BA947" s="2">
        <v>1</v>
      </c>
      <c r="BB947" s="2">
        <v>1</v>
      </c>
      <c r="BC947" s="2">
        <v>1</v>
      </c>
      <c r="BD947" s="2" t="s">
        <v>3</v>
      </c>
      <c r="BE947" s="2" t="s">
        <v>3</v>
      </c>
      <c r="BF947" s="2" t="s">
        <v>3</v>
      </c>
      <c r="BG947" s="2" t="s">
        <v>3</v>
      </c>
      <c r="BH947" s="2">
        <v>0</v>
      </c>
      <c r="BI947" s="2">
        <v>2</v>
      </c>
      <c r="BJ947" s="2" t="s">
        <v>982</v>
      </c>
      <c r="BK947" s="2"/>
      <c r="BL947" s="2"/>
      <c r="BM947" s="2">
        <v>108001</v>
      </c>
      <c r="BN947" s="2">
        <v>0</v>
      </c>
      <c r="BO947" s="2" t="s">
        <v>3</v>
      </c>
      <c r="BP947" s="2">
        <v>0</v>
      </c>
      <c r="BQ947" s="2">
        <v>3</v>
      </c>
      <c r="BR947" s="2">
        <v>0</v>
      </c>
      <c r="BS947" s="2">
        <v>1</v>
      </c>
      <c r="BT947" s="2">
        <v>1</v>
      </c>
      <c r="BU947" s="2">
        <v>1</v>
      </c>
      <c r="BV947" s="2">
        <v>1</v>
      </c>
      <c r="BW947" s="2">
        <v>1</v>
      </c>
      <c r="BX947" s="2">
        <v>1</v>
      </c>
      <c r="BY947" s="2" t="s">
        <v>3</v>
      </c>
      <c r="BZ947" s="2">
        <v>97</v>
      </c>
      <c r="CA947" s="2">
        <v>51</v>
      </c>
      <c r="CB947" s="2" t="s">
        <v>3</v>
      </c>
      <c r="CC947" s="2"/>
      <c r="CD947" s="2"/>
      <c r="CE947" s="2">
        <v>0</v>
      </c>
      <c r="CF947" s="2">
        <v>0</v>
      </c>
      <c r="CG947" s="2">
        <v>0</v>
      </c>
      <c r="CH947" s="2"/>
      <c r="CI947" s="2"/>
      <c r="CJ947" s="2"/>
      <c r="CK947" s="2"/>
      <c r="CL947" s="2"/>
      <c r="CM947" s="2">
        <v>0</v>
      </c>
      <c r="CN947" s="2" t="s">
        <v>2166</v>
      </c>
      <c r="CO947" s="2">
        <v>0</v>
      </c>
      <c r="CP947" s="2">
        <f t="shared" si="596"/>
        <v>195.32999999999998</v>
      </c>
      <c r="CQ947" s="2">
        <f>AC947*BC947</f>
        <v>515.36</v>
      </c>
      <c r="CR947" s="2">
        <f t="shared" si="597"/>
        <v>271.52999999999997</v>
      </c>
      <c r="CS947" s="2">
        <f t="shared" si="598"/>
        <v>14.26</v>
      </c>
      <c r="CT947" s="2">
        <f t="shared" si="599"/>
        <v>840.9</v>
      </c>
      <c r="CU947" s="2">
        <f t="shared" si="600"/>
        <v>0</v>
      </c>
      <c r="CV947" s="2">
        <f t="shared" si="601"/>
        <v>84.768000000000001</v>
      </c>
      <c r="CW947" s="2">
        <f t="shared" si="602"/>
        <v>1.056</v>
      </c>
      <c r="CX947" s="2">
        <f t="shared" si="603"/>
        <v>0</v>
      </c>
      <c r="CY947" s="2">
        <f t="shared" si="604"/>
        <v>99.541399999999996</v>
      </c>
      <c r="CZ947" s="2">
        <f t="shared" si="605"/>
        <v>52.336199999999998</v>
      </c>
      <c r="DA947" s="2"/>
      <c r="DB947" s="2"/>
      <c r="DC947" s="2" t="s">
        <v>3</v>
      </c>
      <c r="DD947" s="2" t="s">
        <v>3</v>
      </c>
      <c r="DE947" s="2" t="s">
        <v>916</v>
      </c>
      <c r="DF947" s="2" t="s">
        <v>916</v>
      </c>
      <c r="DG947" s="2" t="s">
        <v>916</v>
      </c>
      <c r="DH947" s="2" t="s">
        <v>3</v>
      </c>
      <c r="DI947" s="2" t="s">
        <v>916</v>
      </c>
      <c r="DJ947" s="2" t="s">
        <v>916</v>
      </c>
      <c r="DK947" s="2" t="s">
        <v>3</v>
      </c>
      <c r="DL947" s="2" t="s">
        <v>3</v>
      </c>
      <c r="DM947" s="2" t="s">
        <v>3</v>
      </c>
      <c r="DN947" s="2">
        <v>0</v>
      </c>
      <c r="DO947" s="2">
        <v>0</v>
      </c>
      <c r="DP947" s="2">
        <v>1</v>
      </c>
      <c r="DQ947" s="2">
        <v>1</v>
      </c>
      <c r="DR947" s="2"/>
      <c r="DS947" s="2"/>
      <c r="DT947" s="2"/>
      <c r="DU947" s="2">
        <v>1010</v>
      </c>
      <c r="DV947" s="2" t="s">
        <v>894</v>
      </c>
      <c r="DW947" s="2" t="s">
        <v>894</v>
      </c>
      <c r="DX947" s="2">
        <v>100</v>
      </c>
      <c r="DY947" s="2"/>
      <c r="DZ947" s="2" t="s">
        <v>3</v>
      </c>
      <c r="EA947" s="2" t="s">
        <v>3</v>
      </c>
      <c r="EB947" s="2" t="s">
        <v>3</v>
      </c>
      <c r="EC947" s="2" t="s">
        <v>3</v>
      </c>
      <c r="ED947" s="2"/>
      <c r="EE947" s="2">
        <v>53551264</v>
      </c>
      <c r="EF947" s="2">
        <v>3</v>
      </c>
      <c r="EG947" s="2" t="s">
        <v>917</v>
      </c>
      <c r="EH947" s="2">
        <v>0</v>
      </c>
      <c r="EI947" s="2" t="s">
        <v>3</v>
      </c>
      <c r="EJ947" s="2">
        <v>2</v>
      </c>
      <c r="EK947" s="2">
        <v>108001</v>
      </c>
      <c r="EL947" s="2" t="s">
        <v>918</v>
      </c>
      <c r="EM947" s="2" t="s">
        <v>919</v>
      </c>
      <c r="EN947" s="2"/>
      <c r="EO947" s="2" t="s">
        <v>983</v>
      </c>
      <c r="EP947" s="2"/>
      <c r="EQ947" s="2">
        <v>131072</v>
      </c>
      <c r="ER947" s="2">
        <v>1442.38</v>
      </c>
      <c r="ES947" s="2">
        <v>515.36</v>
      </c>
      <c r="ET947" s="2">
        <v>226.27</v>
      </c>
      <c r="EU947" s="2">
        <v>11.88</v>
      </c>
      <c r="EV947" s="2">
        <v>700.75</v>
      </c>
      <c r="EW947" s="2">
        <v>70.64</v>
      </c>
      <c r="EX947" s="2">
        <v>0.88</v>
      </c>
      <c r="EY947" s="2">
        <v>0</v>
      </c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>
        <v>0</v>
      </c>
      <c r="FR947" s="2">
        <f>ROUND(IF(AND(BH947=3,BI947=3),P947,0),2)</f>
        <v>0</v>
      </c>
      <c r="FS947" s="2">
        <v>0</v>
      </c>
      <c r="FT947" s="2"/>
      <c r="FU947" s="2"/>
      <c r="FV947" s="2"/>
      <c r="FW947" s="2"/>
      <c r="FX947" s="2">
        <v>97</v>
      </c>
      <c r="FY947" s="2">
        <v>51</v>
      </c>
      <c r="FZ947" s="2"/>
      <c r="GA947" s="2" t="s">
        <v>3</v>
      </c>
      <c r="GB947" s="2"/>
      <c r="GC947" s="2"/>
      <c r="GD947" s="2">
        <v>1</v>
      </c>
      <c r="GE947" s="2"/>
      <c r="GF947" s="2">
        <v>1461567135</v>
      </c>
      <c r="GG947" s="2">
        <v>2</v>
      </c>
      <c r="GH947" s="2">
        <v>1</v>
      </c>
      <c r="GI947" s="2">
        <v>-2</v>
      </c>
      <c r="GJ947" s="2">
        <v>0</v>
      </c>
      <c r="GK947" s="2">
        <v>0</v>
      </c>
      <c r="GL947" s="2">
        <f>ROUND(IF(AND(BH947=3,BI947=3,FS947&lt;&gt;0),P947,0),2)</f>
        <v>0</v>
      </c>
      <c r="GM947" s="2">
        <f>ROUND(O947+X947+Y947,2)+GX947</f>
        <v>347.21</v>
      </c>
      <c r="GN947" s="2">
        <f>IF(OR(BI947=0,BI947=1),ROUND(O947+X947+Y947,2),0)</f>
        <v>0</v>
      </c>
      <c r="GO947" s="2">
        <f>IF(BI947=2,ROUND(O947+X947+Y947,2),0)</f>
        <v>347.21</v>
      </c>
      <c r="GP947" s="2">
        <f>IF(BI947=4,ROUND(O947+X947+Y947,2)+GX947,0)</f>
        <v>0</v>
      </c>
      <c r="GQ947" s="2"/>
      <c r="GR947" s="2">
        <v>0</v>
      </c>
      <c r="GS947" s="2">
        <v>0</v>
      </c>
      <c r="GT947" s="2">
        <v>0</v>
      </c>
      <c r="GU947" s="2" t="s">
        <v>3</v>
      </c>
      <c r="GV947" s="2">
        <f t="shared" si="606"/>
        <v>0</v>
      </c>
      <c r="GW947" s="2">
        <v>1</v>
      </c>
      <c r="GX947" s="2">
        <f>ROUND(HC947*I947,2)</f>
        <v>0</v>
      </c>
      <c r="GY947" s="2"/>
      <c r="GZ947" s="2"/>
      <c r="HA947" s="2">
        <v>0</v>
      </c>
      <c r="HB947" s="2">
        <v>0</v>
      </c>
      <c r="HC947" s="2">
        <f t="shared" si="607"/>
        <v>0</v>
      </c>
      <c r="HD947" s="2"/>
      <c r="HE947" s="2" t="s">
        <v>3</v>
      </c>
      <c r="HF947" s="2" t="s">
        <v>3</v>
      </c>
      <c r="HG947" s="2"/>
      <c r="HH947" s="2"/>
      <c r="HI947" s="2"/>
      <c r="HJ947" s="2"/>
      <c r="HK947" s="2"/>
      <c r="HL947" s="2"/>
      <c r="HM947" s="2" t="s">
        <v>3</v>
      </c>
      <c r="HN947" s="2" t="s">
        <v>921</v>
      </c>
      <c r="HO947" s="2" t="s">
        <v>922</v>
      </c>
      <c r="HP947" s="2" t="s">
        <v>918</v>
      </c>
      <c r="HQ947" s="2" t="s">
        <v>918</v>
      </c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>
        <v>0</v>
      </c>
      <c r="IL947" s="2"/>
      <c r="IM947" s="2"/>
      <c r="IN947" s="2"/>
      <c r="IO947" s="2"/>
      <c r="IP947" s="2"/>
      <c r="IQ947" s="2"/>
      <c r="IR947" s="2"/>
      <c r="IS947" s="2"/>
      <c r="IT947" s="2"/>
      <c r="IU947" s="2"/>
    </row>
    <row r="948" spans="1:255" x14ac:dyDescent="0.2">
      <c r="A948">
        <v>17</v>
      </c>
      <c r="B948">
        <v>1</v>
      </c>
      <c r="C948">
        <f>ROW(SmtRes!A1574)</f>
        <v>1574</v>
      </c>
      <c r="D948">
        <f>ROW(EtalonRes!A1420)</f>
        <v>1420</v>
      </c>
      <c r="E948" t="s">
        <v>979</v>
      </c>
      <c r="F948" t="s">
        <v>980</v>
      </c>
      <c r="G948" t="s">
        <v>981</v>
      </c>
      <c r="H948" t="s">
        <v>894</v>
      </c>
      <c r="I948">
        <f>ROUND(12/100,7)</f>
        <v>0.12</v>
      </c>
      <c r="J948">
        <v>0</v>
      </c>
      <c r="K948">
        <f>ROUND(12/100,7)</f>
        <v>0.12</v>
      </c>
      <c r="O948">
        <f>ROUND(CP948,0)</f>
        <v>4369</v>
      </c>
      <c r="P948">
        <f>ROUND(CQ948*I948,0)</f>
        <v>451</v>
      </c>
      <c r="Q948">
        <f>ROUND(CR948*I948,0)</f>
        <v>362</v>
      </c>
      <c r="R948">
        <f>ROUND(CS948*I948,0)</f>
        <v>60</v>
      </c>
      <c r="S948">
        <f>ROUND(CT948*I948,0)</f>
        <v>3556</v>
      </c>
      <c r="T948">
        <f>ROUND(CU948*I948,0)</f>
        <v>0</v>
      </c>
      <c r="U948">
        <f t="shared" si="590"/>
        <v>10.17216</v>
      </c>
      <c r="V948">
        <f t="shared" si="591"/>
        <v>0.12672</v>
      </c>
      <c r="W948">
        <f>ROUND(CX948*I948,0)</f>
        <v>0</v>
      </c>
      <c r="X948">
        <f>ROUND(CY948,0)</f>
        <v>3508</v>
      </c>
      <c r="Y948">
        <f>ROUND(CZ948,0)</f>
        <v>1844</v>
      </c>
      <c r="AA948">
        <v>53551707</v>
      </c>
      <c r="AB948">
        <f t="shared" si="592"/>
        <v>1627.79</v>
      </c>
      <c r="AC948">
        <f t="shared" si="593"/>
        <v>515.36</v>
      </c>
      <c r="AD948">
        <f>ROUND(((((ET948*ROUND(1.2,7)))-((EU948*ROUND(1.2,7))))+AE948),2)</f>
        <v>271.52999999999997</v>
      </c>
      <c r="AE948">
        <f>ROUND(((EU948*ROUND(1.2,7))),2)</f>
        <v>14.26</v>
      </c>
      <c r="AF948">
        <f>ROUND(((EV948*ROUND(1.2,7))),2)</f>
        <v>840.9</v>
      </c>
      <c r="AG948">
        <f t="shared" si="594"/>
        <v>0</v>
      </c>
      <c r="AH948">
        <f>((EW948*ROUND(1.2,7)))</f>
        <v>84.768000000000001</v>
      </c>
      <c r="AI948">
        <f>((EX948*ROUND(1.2,7)))</f>
        <v>1.056</v>
      </c>
      <c r="AJ948">
        <f t="shared" si="595"/>
        <v>0</v>
      </c>
      <c r="AK948">
        <v>1442.38</v>
      </c>
      <c r="AL948">
        <v>515.36</v>
      </c>
      <c r="AM948">
        <v>226.27</v>
      </c>
      <c r="AN948">
        <v>11.88</v>
      </c>
      <c r="AO948">
        <v>700.75</v>
      </c>
      <c r="AP948">
        <v>0</v>
      </c>
      <c r="AQ948">
        <v>70.64</v>
      </c>
      <c r="AR948">
        <v>0.88</v>
      </c>
      <c r="AS948">
        <v>0</v>
      </c>
      <c r="AT948">
        <v>97</v>
      </c>
      <c r="AU948">
        <v>51</v>
      </c>
      <c r="AV948">
        <v>1</v>
      </c>
      <c r="AW948">
        <v>1</v>
      </c>
      <c r="AZ948">
        <v>1</v>
      </c>
      <c r="BA948">
        <v>35.24</v>
      </c>
      <c r="BB948">
        <v>11.11</v>
      </c>
      <c r="BC948">
        <v>7.29</v>
      </c>
      <c r="BD948" t="s">
        <v>3</v>
      </c>
      <c r="BE948" t="s">
        <v>3</v>
      </c>
      <c r="BF948" t="s">
        <v>3</v>
      </c>
      <c r="BG948" t="s">
        <v>3</v>
      </c>
      <c r="BH948">
        <v>0</v>
      </c>
      <c r="BI948">
        <v>2</v>
      </c>
      <c r="BJ948" t="s">
        <v>982</v>
      </c>
      <c r="BM948">
        <v>108001</v>
      </c>
      <c r="BN948">
        <v>0</v>
      </c>
      <c r="BO948" t="s">
        <v>980</v>
      </c>
      <c r="BP948">
        <v>1</v>
      </c>
      <c r="BQ948">
        <v>3</v>
      </c>
      <c r="BR948">
        <v>0</v>
      </c>
      <c r="BS948">
        <v>35.24</v>
      </c>
      <c r="BT948">
        <v>1</v>
      </c>
      <c r="BU948">
        <v>1</v>
      </c>
      <c r="BV948">
        <v>1</v>
      </c>
      <c r="BW948">
        <v>1</v>
      </c>
      <c r="BX948">
        <v>1</v>
      </c>
      <c r="BY948" t="s">
        <v>3</v>
      </c>
      <c r="BZ948">
        <v>97</v>
      </c>
      <c r="CA948">
        <v>51</v>
      </c>
      <c r="CB948" t="s">
        <v>3</v>
      </c>
      <c r="CE948">
        <v>0</v>
      </c>
      <c r="CF948">
        <v>0</v>
      </c>
      <c r="CG948">
        <v>0</v>
      </c>
      <c r="CM948">
        <v>0</v>
      </c>
      <c r="CN948" t="s">
        <v>2166</v>
      </c>
      <c r="CO948">
        <v>0</v>
      </c>
      <c r="CP948">
        <f t="shared" si="596"/>
        <v>4369</v>
      </c>
      <c r="CQ948">
        <f>AC948*BC948</f>
        <v>3756.9744000000001</v>
      </c>
      <c r="CR948">
        <f t="shared" si="597"/>
        <v>3016.6982999999996</v>
      </c>
      <c r="CS948">
        <f t="shared" si="598"/>
        <v>502.5224</v>
      </c>
      <c r="CT948">
        <f t="shared" si="599"/>
        <v>29633.316000000003</v>
      </c>
      <c r="CU948">
        <f t="shared" si="600"/>
        <v>0</v>
      </c>
      <c r="CV948">
        <f t="shared" si="601"/>
        <v>84.768000000000001</v>
      </c>
      <c r="CW948">
        <f t="shared" si="602"/>
        <v>1.056</v>
      </c>
      <c r="CX948">
        <f t="shared" si="603"/>
        <v>0</v>
      </c>
      <c r="CY948">
        <f t="shared" si="604"/>
        <v>3507.52</v>
      </c>
      <c r="CZ948">
        <f t="shared" si="605"/>
        <v>1844.16</v>
      </c>
      <c r="DC948" t="s">
        <v>3</v>
      </c>
      <c r="DD948" t="s">
        <v>3</v>
      </c>
      <c r="DE948" t="s">
        <v>916</v>
      </c>
      <c r="DF948" t="s">
        <v>916</v>
      </c>
      <c r="DG948" t="s">
        <v>916</v>
      </c>
      <c r="DH948" t="s">
        <v>3</v>
      </c>
      <c r="DI948" t="s">
        <v>916</v>
      </c>
      <c r="DJ948" t="s">
        <v>916</v>
      </c>
      <c r="DK948" t="s">
        <v>3</v>
      </c>
      <c r="DL948" t="s">
        <v>3</v>
      </c>
      <c r="DM948" t="s">
        <v>3</v>
      </c>
      <c r="DN948">
        <v>0</v>
      </c>
      <c r="DO948">
        <v>0</v>
      </c>
      <c r="DP948">
        <v>1</v>
      </c>
      <c r="DQ948">
        <v>1</v>
      </c>
      <c r="DU948">
        <v>1010</v>
      </c>
      <c r="DV948" t="s">
        <v>894</v>
      </c>
      <c r="DW948" t="s">
        <v>894</v>
      </c>
      <c r="DX948">
        <v>100</v>
      </c>
      <c r="DZ948" t="s">
        <v>3</v>
      </c>
      <c r="EA948" t="s">
        <v>3</v>
      </c>
      <c r="EB948" t="s">
        <v>3</v>
      </c>
      <c r="EC948" t="s">
        <v>3</v>
      </c>
      <c r="EE948">
        <v>53551264</v>
      </c>
      <c r="EF948">
        <v>3</v>
      </c>
      <c r="EG948" t="s">
        <v>917</v>
      </c>
      <c r="EH948">
        <v>0</v>
      </c>
      <c r="EI948" t="s">
        <v>3</v>
      </c>
      <c r="EJ948">
        <v>2</v>
      </c>
      <c r="EK948">
        <v>108001</v>
      </c>
      <c r="EL948" t="s">
        <v>918</v>
      </c>
      <c r="EM948" t="s">
        <v>919</v>
      </c>
      <c r="EO948" t="s">
        <v>983</v>
      </c>
      <c r="EQ948">
        <v>131072</v>
      </c>
      <c r="ER948">
        <v>1442.38</v>
      </c>
      <c r="ES948">
        <v>515.36</v>
      </c>
      <c r="ET948">
        <v>226.27</v>
      </c>
      <c r="EU948">
        <v>11.88</v>
      </c>
      <c r="EV948">
        <v>700.75</v>
      </c>
      <c r="EW948">
        <v>70.64</v>
      </c>
      <c r="EX948">
        <v>0.88</v>
      </c>
      <c r="EY948">
        <v>0</v>
      </c>
      <c r="FQ948">
        <v>0</v>
      </c>
      <c r="FR948">
        <f>ROUND(IF(AND(BH948=3,BI948=3),P948,0),0)</f>
        <v>0</v>
      </c>
      <c r="FS948">
        <v>0</v>
      </c>
      <c r="FX948">
        <v>97</v>
      </c>
      <c r="FY948">
        <v>51</v>
      </c>
      <c r="GA948" t="s">
        <v>3</v>
      </c>
      <c r="GD948">
        <v>1</v>
      </c>
      <c r="GF948">
        <v>1461567135</v>
      </c>
      <c r="GG948">
        <v>2</v>
      </c>
      <c r="GH948">
        <v>1</v>
      </c>
      <c r="GI948">
        <v>2</v>
      </c>
      <c r="GJ948">
        <v>0</v>
      </c>
      <c r="GK948">
        <v>0</v>
      </c>
      <c r="GL948">
        <f>ROUND(IF(AND(BH948=3,BI948=3,FS948&lt;&gt;0),P948,0),0)</f>
        <v>0</v>
      </c>
      <c r="GM948">
        <f>ROUND(O948+X948+Y948,0)+GX948</f>
        <v>9721</v>
      </c>
      <c r="GN948">
        <f>IF(OR(BI948=0,BI948=1),ROUND(O948+X948+Y948,0),0)</f>
        <v>0</v>
      </c>
      <c r="GO948">
        <f>IF(BI948=2,ROUND(O948+X948+Y948,0),0)</f>
        <v>9721</v>
      </c>
      <c r="GP948">
        <f>IF(BI948=4,ROUND(O948+X948+Y948,0)+GX948,0)</f>
        <v>0</v>
      </c>
      <c r="GR948">
        <v>0</v>
      </c>
      <c r="GS948">
        <v>3</v>
      </c>
      <c r="GT948">
        <v>0</v>
      </c>
      <c r="GU948" t="s">
        <v>3</v>
      </c>
      <c r="GV948">
        <f t="shared" si="606"/>
        <v>0</v>
      </c>
      <c r="GW948">
        <v>1</v>
      </c>
      <c r="GX948">
        <f>ROUND(HC948*I948,0)</f>
        <v>0</v>
      </c>
      <c r="HA948">
        <v>0</v>
      </c>
      <c r="HB948">
        <v>0</v>
      </c>
      <c r="HC948">
        <f t="shared" si="607"/>
        <v>0</v>
      </c>
      <c r="HE948" t="s">
        <v>3</v>
      </c>
      <c r="HF948" t="s">
        <v>3</v>
      </c>
      <c r="HM948" t="s">
        <v>3</v>
      </c>
      <c r="HN948" t="s">
        <v>921</v>
      </c>
      <c r="HO948" t="s">
        <v>922</v>
      </c>
      <c r="HP948" t="s">
        <v>918</v>
      </c>
      <c r="HQ948" t="s">
        <v>918</v>
      </c>
      <c r="IK948">
        <v>0</v>
      </c>
    </row>
    <row r="949" spans="1:255" x14ac:dyDescent="0.2">
      <c r="A949" s="2">
        <v>18</v>
      </c>
      <c r="B949" s="2">
        <v>1</v>
      </c>
      <c r="C949" s="2">
        <v>1563</v>
      </c>
      <c r="D949" s="2"/>
      <c r="E949" s="2" t="s">
        <v>984</v>
      </c>
      <c r="F949" s="2" t="s">
        <v>985</v>
      </c>
      <c r="G949" s="2" t="s">
        <v>986</v>
      </c>
      <c r="H949" s="2" t="s">
        <v>160</v>
      </c>
      <c r="I949" s="2">
        <f>I947*J949</f>
        <v>12</v>
      </c>
      <c r="J949" s="2">
        <v>100</v>
      </c>
      <c r="K949" s="2">
        <v>100</v>
      </c>
      <c r="L949" s="2"/>
      <c r="M949" s="2"/>
      <c r="N949" s="2"/>
      <c r="O949" s="2">
        <f>ROUND(CP949,2)</f>
        <v>83115</v>
      </c>
      <c r="P949" s="2">
        <f>ROUND(ROUND(CQ949*I949,0)/BC949,2)</f>
        <v>83115</v>
      </c>
      <c r="Q949" s="2">
        <f>ROUND(CR949*I949,2)</f>
        <v>0</v>
      </c>
      <c r="R949" s="2">
        <f>ROUND(CS949*I949,2)</f>
        <v>0</v>
      </c>
      <c r="S949" s="2">
        <f>ROUND(CT949*I949,2)</f>
        <v>0</v>
      </c>
      <c r="T949" s="2">
        <f>ROUND(CU949*I949,2)</f>
        <v>0</v>
      </c>
      <c r="U949" s="2">
        <f t="shared" si="590"/>
        <v>0</v>
      </c>
      <c r="V949" s="2">
        <f t="shared" si="591"/>
        <v>0</v>
      </c>
      <c r="W949" s="2">
        <f>ROUND(CX949*I949,2)</f>
        <v>0</v>
      </c>
      <c r="X949" s="2">
        <f>ROUND(CY949,2)</f>
        <v>0</v>
      </c>
      <c r="Y949" s="2">
        <f>ROUND(CZ949,2)</f>
        <v>0</v>
      </c>
      <c r="Z949" s="2"/>
      <c r="AA949" s="2">
        <v>53551706</v>
      </c>
      <c r="AB949" s="2">
        <f t="shared" si="592"/>
        <v>6926.29</v>
      </c>
      <c r="AC949" s="2">
        <f t="shared" si="593"/>
        <v>6926.29</v>
      </c>
      <c r="AD949" s="2">
        <f>ROUND((((ET949)-(EU949))+AE949),2)</f>
        <v>0</v>
      </c>
      <c r="AE949" s="2">
        <f>ROUND((EU949),2)</f>
        <v>0</v>
      </c>
      <c r="AF949" s="2">
        <f>ROUND((EV949),2)</f>
        <v>0</v>
      </c>
      <c r="AG949" s="2">
        <f t="shared" si="594"/>
        <v>0</v>
      </c>
      <c r="AH949" s="2">
        <f>(EW949)</f>
        <v>0</v>
      </c>
      <c r="AI949" s="2">
        <f>(EX949)</f>
        <v>0</v>
      </c>
      <c r="AJ949" s="2">
        <f t="shared" si="595"/>
        <v>0</v>
      </c>
      <c r="AK949" s="2">
        <v>6926.29</v>
      </c>
      <c r="AL949" s="2">
        <v>6926.29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97</v>
      </c>
      <c r="AU949" s="2">
        <v>51</v>
      </c>
      <c r="AV949" s="2">
        <v>1</v>
      </c>
      <c r="AW949" s="2">
        <v>1</v>
      </c>
      <c r="AX949" s="2"/>
      <c r="AY949" s="2"/>
      <c r="AZ949" s="2">
        <v>1</v>
      </c>
      <c r="BA949" s="2">
        <v>1</v>
      </c>
      <c r="BB949" s="2">
        <v>1</v>
      </c>
      <c r="BC949" s="2">
        <v>1</v>
      </c>
      <c r="BD949" s="2" t="s">
        <v>3</v>
      </c>
      <c r="BE949" s="2" t="s">
        <v>3</v>
      </c>
      <c r="BF949" s="2" t="s">
        <v>3</v>
      </c>
      <c r="BG949" s="2" t="s">
        <v>3</v>
      </c>
      <c r="BH949" s="2">
        <v>3</v>
      </c>
      <c r="BI949" s="2">
        <v>2</v>
      </c>
      <c r="BJ949" s="2" t="s">
        <v>976</v>
      </c>
      <c r="BK949" s="2"/>
      <c r="BL949" s="2"/>
      <c r="BM949" s="2">
        <v>108001</v>
      </c>
      <c r="BN949" s="2">
        <v>0</v>
      </c>
      <c r="BO949" s="2" t="s">
        <v>3</v>
      </c>
      <c r="BP949" s="2">
        <v>0</v>
      </c>
      <c r="BQ949" s="2">
        <v>3</v>
      </c>
      <c r="BR949" s="2">
        <v>0</v>
      </c>
      <c r="BS949" s="2">
        <v>1</v>
      </c>
      <c r="BT949" s="2">
        <v>1</v>
      </c>
      <c r="BU949" s="2">
        <v>1</v>
      </c>
      <c r="BV949" s="2">
        <v>1</v>
      </c>
      <c r="BW949" s="2">
        <v>1</v>
      </c>
      <c r="BX949" s="2">
        <v>1</v>
      </c>
      <c r="BY949" s="2" t="s">
        <v>3</v>
      </c>
      <c r="BZ949" s="2">
        <v>97</v>
      </c>
      <c r="CA949" s="2">
        <v>51</v>
      </c>
      <c r="CB949" s="2" t="s">
        <v>3</v>
      </c>
      <c r="CC949" s="2"/>
      <c r="CD949" s="2"/>
      <c r="CE949" s="2">
        <v>0</v>
      </c>
      <c r="CF949" s="2">
        <v>0</v>
      </c>
      <c r="CG949" s="2">
        <v>0</v>
      </c>
      <c r="CH949" s="2"/>
      <c r="CI949" s="2"/>
      <c r="CJ949" s="2"/>
      <c r="CK949" s="2"/>
      <c r="CL949" s="2"/>
      <c r="CM949" s="2">
        <v>0</v>
      </c>
      <c r="CN949" s="2" t="s">
        <v>3</v>
      </c>
      <c r="CO949" s="2">
        <v>0</v>
      </c>
      <c r="CP949" s="2">
        <f t="shared" si="596"/>
        <v>83115</v>
      </c>
      <c r="CQ949" s="2">
        <f>AC949</f>
        <v>6926.29</v>
      </c>
      <c r="CR949" s="2">
        <f t="shared" si="597"/>
        <v>0</v>
      </c>
      <c r="CS949" s="2">
        <f t="shared" si="598"/>
        <v>0</v>
      </c>
      <c r="CT949" s="2">
        <f t="shared" si="599"/>
        <v>0</v>
      </c>
      <c r="CU949" s="2">
        <f t="shared" si="600"/>
        <v>0</v>
      </c>
      <c r="CV949" s="2">
        <f t="shared" si="601"/>
        <v>0</v>
      </c>
      <c r="CW949" s="2">
        <f t="shared" si="602"/>
        <v>0</v>
      </c>
      <c r="CX949" s="2">
        <f t="shared" si="603"/>
        <v>0</v>
      </c>
      <c r="CY949" s="2">
        <f t="shared" si="604"/>
        <v>0</v>
      </c>
      <c r="CZ949" s="2">
        <f t="shared" si="605"/>
        <v>0</v>
      </c>
      <c r="DA949" s="2"/>
      <c r="DB949" s="2"/>
      <c r="DC949" s="2" t="s">
        <v>3</v>
      </c>
      <c r="DD949" s="2" t="s">
        <v>3</v>
      </c>
      <c r="DE949" s="2" t="s">
        <v>3</v>
      </c>
      <c r="DF949" s="2" t="s">
        <v>3</v>
      </c>
      <c r="DG949" s="2" t="s">
        <v>3</v>
      </c>
      <c r="DH949" s="2" t="s">
        <v>3</v>
      </c>
      <c r="DI949" s="2" t="s">
        <v>3</v>
      </c>
      <c r="DJ949" s="2" t="s">
        <v>3</v>
      </c>
      <c r="DK949" s="2" t="s">
        <v>3</v>
      </c>
      <c r="DL949" s="2" t="s">
        <v>3</v>
      </c>
      <c r="DM949" s="2" t="s">
        <v>3</v>
      </c>
      <c r="DN949" s="2">
        <v>0</v>
      </c>
      <c r="DO949" s="2">
        <v>0</v>
      </c>
      <c r="DP949" s="2">
        <v>1</v>
      </c>
      <c r="DQ949" s="2">
        <v>1</v>
      </c>
      <c r="DR949" s="2"/>
      <c r="DS949" s="2"/>
      <c r="DT949" s="2"/>
      <c r="DU949" s="2">
        <v>1010</v>
      </c>
      <c r="DV949" s="2" t="s">
        <v>160</v>
      </c>
      <c r="DW949" s="2" t="s">
        <v>160</v>
      </c>
      <c r="DX949" s="2">
        <v>1</v>
      </c>
      <c r="DY949" s="2"/>
      <c r="DZ949" s="2" t="s">
        <v>3</v>
      </c>
      <c r="EA949" s="2" t="s">
        <v>3</v>
      </c>
      <c r="EB949" s="2" t="s">
        <v>3</v>
      </c>
      <c r="EC949" s="2" t="s">
        <v>3</v>
      </c>
      <c r="ED949" s="2"/>
      <c r="EE949" s="2">
        <v>53551264</v>
      </c>
      <c r="EF949" s="2">
        <v>3</v>
      </c>
      <c r="EG949" s="2" t="s">
        <v>917</v>
      </c>
      <c r="EH949" s="2">
        <v>0</v>
      </c>
      <c r="EI949" s="2" t="s">
        <v>3</v>
      </c>
      <c r="EJ949" s="2">
        <v>2</v>
      </c>
      <c r="EK949" s="2">
        <v>108001</v>
      </c>
      <c r="EL949" s="2" t="s">
        <v>918</v>
      </c>
      <c r="EM949" s="2" t="s">
        <v>919</v>
      </c>
      <c r="EN949" s="2"/>
      <c r="EO949" s="2" t="s">
        <v>3</v>
      </c>
      <c r="EP949" s="2"/>
      <c r="EQ949" s="2">
        <v>0</v>
      </c>
      <c r="ER949" s="2">
        <v>7064.82</v>
      </c>
      <c r="ES949" s="2">
        <v>6926.29</v>
      </c>
      <c r="ET949" s="2">
        <v>0</v>
      </c>
      <c r="EU949" s="2">
        <v>0</v>
      </c>
      <c r="EV949" s="2">
        <v>0</v>
      </c>
      <c r="EW949" s="2">
        <v>0</v>
      </c>
      <c r="EX949" s="2">
        <v>0</v>
      </c>
      <c r="EY949" s="2"/>
      <c r="EZ949" s="2">
        <v>5</v>
      </c>
      <c r="FA949" s="2"/>
      <c r="FB949" s="2"/>
      <c r="FC949" s="2">
        <v>1</v>
      </c>
      <c r="FD949" s="2">
        <v>18</v>
      </c>
      <c r="FE949" s="2"/>
      <c r="FF949" s="2">
        <v>8311.5499999999993</v>
      </c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>
        <v>0</v>
      </c>
      <c r="FR949" s="2">
        <f>ROUND(IF(AND(BH949=3,BI949=3),P949,0),2)</f>
        <v>0</v>
      </c>
      <c r="FS949" s="2">
        <v>0</v>
      </c>
      <c r="FT949" s="2"/>
      <c r="FU949" s="2"/>
      <c r="FV949" s="2"/>
      <c r="FW949" s="2"/>
      <c r="FX949" s="2">
        <v>97</v>
      </c>
      <c r="FY949" s="2">
        <v>51</v>
      </c>
      <c r="FZ949" s="2"/>
      <c r="GA949" s="2" t="s">
        <v>987</v>
      </c>
      <c r="GB949" s="2"/>
      <c r="GC949" s="2"/>
      <c r="GD949" s="2">
        <v>1</v>
      </c>
      <c r="GE949" s="2"/>
      <c r="GF949" s="2">
        <v>-1758484442</v>
      </c>
      <c r="GG949" s="2">
        <v>2</v>
      </c>
      <c r="GH949" s="2">
        <v>3</v>
      </c>
      <c r="GI949" s="2">
        <v>-2</v>
      </c>
      <c r="GJ949" s="2">
        <v>0</v>
      </c>
      <c r="GK949" s="2">
        <v>0</v>
      </c>
      <c r="GL949" s="2">
        <f>ROUND(IF(AND(BH949=3,BI949=3,FS949&lt;&gt;0),P949,0),2)</f>
        <v>0</v>
      </c>
      <c r="GM949" s="2">
        <f>ROUND(O949+X949+Y949,2)+GX949</f>
        <v>83115</v>
      </c>
      <c r="GN949" s="2">
        <f>IF(OR(BI949=0,BI949=1),ROUND(O949+X949+Y949,2),0)</f>
        <v>0</v>
      </c>
      <c r="GO949" s="2">
        <f>IF(BI949=2,ROUND(O949+X949+Y949,2),0)</f>
        <v>83115</v>
      </c>
      <c r="GP949" s="2">
        <f>IF(BI949=4,ROUND(O949+X949+Y949,2)+GX949,0)</f>
        <v>0</v>
      </c>
      <c r="GQ949" s="2"/>
      <c r="GR949" s="2">
        <v>1</v>
      </c>
      <c r="GS949" s="2">
        <v>1</v>
      </c>
      <c r="GT949" s="2">
        <v>0</v>
      </c>
      <c r="GU949" s="2" t="s">
        <v>3</v>
      </c>
      <c r="GV949" s="2">
        <f t="shared" si="606"/>
        <v>0</v>
      </c>
      <c r="GW949" s="2">
        <v>1</v>
      </c>
      <c r="GX949" s="2">
        <f>ROUND(HC949*I949,2)</f>
        <v>0</v>
      </c>
      <c r="GY949" s="2"/>
      <c r="GZ949" s="2"/>
      <c r="HA949" s="2">
        <v>0</v>
      </c>
      <c r="HB949" s="2">
        <v>0</v>
      </c>
      <c r="HC949" s="2">
        <f t="shared" si="607"/>
        <v>0</v>
      </c>
      <c r="HD949" s="2"/>
      <c r="HE949" s="2" t="s">
        <v>138</v>
      </c>
      <c r="HF949" s="2" t="s">
        <v>138</v>
      </c>
      <c r="HG949" s="2">
        <f>ROUND(AC949*I949,0)</f>
        <v>83115</v>
      </c>
      <c r="HH949" s="2"/>
      <c r="HI949" s="2"/>
      <c r="HJ949" s="2"/>
      <c r="HK949" s="2"/>
      <c r="HL949" s="2"/>
      <c r="HM949" s="2" t="s">
        <v>3</v>
      </c>
      <c r="HN949" s="2" t="s">
        <v>921</v>
      </c>
      <c r="HO949" s="2" t="s">
        <v>922</v>
      </c>
      <c r="HP949" s="2" t="s">
        <v>918</v>
      </c>
      <c r="HQ949" s="2" t="s">
        <v>918</v>
      </c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>
        <v>0</v>
      </c>
      <c r="IL949" s="2"/>
      <c r="IM949" s="2"/>
      <c r="IN949" s="2"/>
      <c r="IO949" s="2"/>
      <c r="IP949" s="2"/>
      <c r="IQ949" s="2"/>
      <c r="IR949" s="2"/>
      <c r="IS949" s="2"/>
      <c r="IT949" s="2"/>
      <c r="IU949" s="2"/>
    </row>
    <row r="950" spans="1:255" x14ac:dyDescent="0.2">
      <c r="A950">
        <v>18</v>
      </c>
      <c r="B950">
        <v>1</v>
      </c>
      <c r="C950">
        <v>1574</v>
      </c>
      <c r="E950" t="s">
        <v>984</v>
      </c>
      <c r="F950" t="s">
        <v>985</v>
      </c>
      <c r="G950" t="s">
        <v>986</v>
      </c>
      <c r="H950" t="s">
        <v>160</v>
      </c>
      <c r="I950">
        <f>I948*J950</f>
        <v>12</v>
      </c>
      <c r="J950">
        <v>100</v>
      </c>
      <c r="K950">
        <v>100</v>
      </c>
      <c r="O950">
        <f>ROUND(CP950,0)</f>
        <v>84778</v>
      </c>
      <c r="P950">
        <f>ROUND(CQ950*I950,0)</f>
        <v>84778</v>
      </c>
      <c r="Q950">
        <f>ROUND(CR950*I950,0)</f>
        <v>0</v>
      </c>
      <c r="R950">
        <f>ROUND(CS950*I950,0)</f>
        <v>0</v>
      </c>
      <c r="S950">
        <f>ROUND(CT950*I950,0)</f>
        <v>0</v>
      </c>
      <c r="T950">
        <f>ROUND(CU950*I950,0)</f>
        <v>0</v>
      </c>
      <c r="U950">
        <f t="shared" si="590"/>
        <v>0</v>
      </c>
      <c r="V950">
        <f t="shared" si="591"/>
        <v>0</v>
      </c>
      <c r="W950">
        <f>ROUND(CX950*I950,0)</f>
        <v>0</v>
      </c>
      <c r="X950">
        <f>ROUND(CY950,0)</f>
        <v>0</v>
      </c>
      <c r="Y950">
        <f>ROUND(CZ950,0)</f>
        <v>0</v>
      </c>
      <c r="AA950">
        <v>53551707</v>
      </c>
      <c r="AB950">
        <f t="shared" si="592"/>
        <v>7064.82</v>
      </c>
      <c r="AC950">
        <f t="shared" si="593"/>
        <v>7064.82</v>
      </c>
      <c r="AD950">
        <f>ROUND((((ET950)-(EU950))+AE950),2)</f>
        <v>0</v>
      </c>
      <c r="AE950">
        <f>ROUND((EU950),2)</f>
        <v>0</v>
      </c>
      <c r="AF950">
        <f>ROUND((EV950),2)</f>
        <v>0</v>
      </c>
      <c r="AG950">
        <f t="shared" si="594"/>
        <v>0</v>
      </c>
      <c r="AH950">
        <f>(EW950)</f>
        <v>0</v>
      </c>
      <c r="AI950">
        <f>(EX950)</f>
        <v>0</v>
      </c>
      <c r="AJ950">
        <f t="shared" si="595"/>
        <v>0</v>
      </c>
      <c r="AK950">
        <v>7064.82</v>
      </c>
      <c r="AL950">
        <v>7064.82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97</v>
      </c>
      <c r="AU950">
        <v>51</v>
      </c>
      <c r="AV950">
        <v>1</v>
      </c>
      <c r="AW950">
        <v>1</v>
      </c>
      <c r="AZ950">
        <v>1</v>
      </c>
      <c r="BA950">
        <v>1</v>
      </c>
      <c r="BB950">
        <v>1</v>
      </c>
      <c r="BC950">
        <v>6.14</v>
      </c>
      <c r="BD950" t="s">
        <v>3</v>
      </c>
      <c r="BE950" t="s">
        <v>3</v>
      </c>
      <c r="BF950" t="s">
        <v>3</v>
      </c>
      <c r="BG950" t="s">
        <v>3</v>
      </c>
      <c r="BH950">
        <v>3</v>
      </c>
      <c r="BI950">
        <v>2</v>
      </c>
      <c r="BJ950" t="s">
        <v>976</v>
      </c>
      <c r="BM950">
        <v>108001</v>
      </c>
      <c r="BN950">
        <v>0</v>
      </c>
      <c r="BO950" t="s">
        <v>30</v>
      </c>
      <c r="BP950">
        <v>1</v>
      </c>
      <c r="BQ950">
        <v>3</v>
      </c>
      <c r="BR950">
        <v>0</v>
      </c>
      <c r="BS950">
        <v>1</v>
      </c>
      <c r="BT950">
        <v>1</v>
      </c>
      <c r="BU950">
        <v>1</v>
      </c>
      <c r="BV950">
        <v>1</v>
      </c>
      <c r="BW950">
        <v>1</v>
      </c>
      <c r="BX950">
        <v>1</v>
      </c>
      <c r="BY950" t="s">
        <v>3</v>
      </c>
      <c r="BZ950">
        <v>97</v>
      </c>
      <c r="CA950">
        <v>51</v>
      </c>
      <c r="CB950" t="s">
        <v>3</v>
      </c>
      <c r="CE950">
        <v>0</v>
      </c>
      <c r="CF950">
        <v>0</v>
      </c>
      <c r="CG950">
        <v>0</v>
      </c>
      <c r="CM950">
        <v>0</v>
      </c>
      <c r="CN950" t="s">
        <v>3</v>
      </c>
      <c r="CO950">
        <v>0</v>
      </c>
      <c r="CP950">
        <f t="shared" si="596"/>
        <v>84778</v>
      </c>
      <c r="CQ950">
        <f>AC950</f>
        <v>7064.82</v>
      </c>
      <c r="CR950">
        <f t="shared" si="597"/>
        <v>0</v>
      </c>
      <c r="CS950">
        <f t="shared" si="598"/>
        <v>0</v>
      </c>
      <c r="CT950">
        <f t="shared" si="599"/>
        <v>0</v>
      </c>
      <c r="CU950">
        <f t="shared" si="600"/>
        <v>0</v>
      </c>
      <c r="CV950">
        <f t="shared" si="601"/>
        <v>0</v>
      </c>
      <c r="CW950">
        <f t="shared" si="602"/>
        <v>0</v>
      </c>
      <c r="CX950">
        <f t="shared" si="603"/>
        <v>0</v>
      </c>
      <c r="CY950">
        <f t="shared" si="604"/>
        <v>0</v>
      </c>
      <c r="CZ950">
        <f t="shared" si="605"/>
        <v>0</v>
      </c>
      <c r="DC950" t="s">
        <v>3</v>
      </c>
      <c r="DD950" t="s">
        <v>3</v>
      </c>
      <c r="DE950" t="s">
        <v>3</v>
      </c>
      <c r="DF950" t="s">
        <v>3</v>
      </c>
      <c r="DG950" t="s">
        <v>3</v>
      </c>
      <c r="DH950" t="s">
        <v>3</v>
      </c>
      <c r="DI950" t="s">
        <v>3</v>
      </c>
      <c r="DJ950" t="s">
        <v>3</v>
      </c>
      <c r="DK950" t="s">
        <v>3</v>
      </c>
      <c r="DL950" t="s">
        <v>3</v>
      </c>
      <c r="DM950" t="s">
        <v>3</v>
      </c>
      <c r="DN950">
        <v>0</v>
      </c>
      <c r="DO950">
        <v>0</v>
      </c>
      <c r="DP950">
        <v>1</v>
      </c>
      <c r="DQ950">
        <v>1</v>
      </c>
      <c r="DU950">
        <v>1010</v>
      </c>
      <c r="DV950" t="s">
        <v>160</v>
      </c>
      <c r="DW950" t="s">
        <v>160</v>
      </c>
      <c r="DX950">
        <v>1</v>
      </c>
      <c r="DZ950" t="s">
        <v>3</v>
      </c>
      <c r="EA950" t="s">
        <v>3</v>
      </c>
      <c r="EB950" t="s">
        <v>3</v>
      </c>
      <c r="EC950" t="s">
        <v>3</v>
      </c>
      <c r="EE950">
        <v>53551264</v>
      </c>
      <c r="EF950">
        <v>3</v>
      </c>
      <c r="EG950" t="s">
        <v>917</v>
      </c>
      <c r="EH950">
        <v>0</v>
      </c>
      <c r="EI950" t="s">
        <v>3</v>
      </c>
      <c r="EJ950">
        <v>2</v>
      </c>
      <c r="EK950">
        <v>108001</v>
      </c>
      <c r="EL950" t="s">
        <v>918</v>
      </c>
      <c r="EM950" t="s">
        <v>919</v>
      </c>
      <c r="EO950" t="s">
        <v>3</v>
      </c>
      <c r="EQ950">
        <v>0</v>
      </c>
      <c r="ER950">
        <v>7064.82</v>
      </c>
      <c r="ES950">
        <v>7064.82</v>
      </c>
      <c r="ET950">
        <v>0</v>
      </c>
      <c r="EU950">
        <v>0</v>
      </c>
      <c r="EV950">
        <v>0</v>
      </c>
      <c r="EW950">
        <v>0</v>
      </c>
      <c r="EX950">
        <v>0</v>
      </c>
      <c r="EZ950">
        <v>5</v>
      </c>
      <c r="FC950">
        <v>1</v>
      </c>
      <c r="FD950">
        <v>18</v>
      </c>
      <c r="FF950">
        <v>8311.5499999999993</v>
      </c>
      <c r="FQ950">
        <v>0</v>
      </c>
      <c r="FR950">
        <f>ROUND(IF(AND(BH950=3,BI950=3),P950,0),0)</f>
        <v>0</v>
      </c>
      <c r="FS950">
        <v>0</v>
      </c>
      <c r="FX950">
        <v>97</v>
      </c>
      <c r="FY950">
        <v>51</v>
      </c>
      <c r="GA950" t="s">
        <v>988</v>
      </c>
      <c r="GD950">
        <v>1</v>
      </c>
      <c r="GF950">
        <v>-1758484442</v>
      </c>
      <c r="GG950">
        <v>2</v>
      </c>
      <c r="GH950">
        <v>3</v>
      </c>
      <c r="GI950">
        <v>5</v>
      </c>
      <c r="GJ950">
        <v>0</v>
      </c>
      <c r="GK950">
        <v>0</v>
      </c>
      <c r="GL950">
        <f>ROUND(IF(AND(BH950=3,BI950=3,FS950&lt;&gt;0),P950,0),0)</f>
        <v>0</v>
      </c>
      <c r="GM950">
        <f>ROUND(O950+X950+Y950,0)+GX950</f>
        <v>84778</v>
      </c>
      <c r="GN950">
        <f>IF(OR(BI950=0,BI950=1),ROUND(O950+X950+Y950,0),0)</f>
        <v>0</v>
      </c>
      <c r="GO950">
        <f>IF(BI950=2,ROUND(O950+X950+Y950,0),0)</f>
        <v>84778</v>
      </c>
      <c r="GP950">
        <f>IF(BI950=4,ROUND(O950+X950+Y950,0)+GX950,0)</f>
        <v>0</v>
      </c>
      <c r="GR950">
        <v>1</v>
      </c>
      <c r="GS950">
        <v>1</v>
      </c>
      <c r="GT950">
        <v>0</v>
      </c>
      <c r="GU950" t="s">
        <v>3</v>
      </c>
      <c r="GV950">
        <f t="shared" si="606"/>
        <v>0</v>
      </c>
      <c r="GW950">
        <v>1</v>
      </c>
      <c r="GX950">
        <f>ROUND(HC950*I950,0)</f>
        <v>0</v>
      </c>
      <c r="HA950">
        <v>0</v>
      </c>
      <c r="HB950">
        <v>0</v>
      </c>
      <c r="HC950">
        <f t="shared" si="607"/>
        <v>0</v>
      </c>
      <c r="HE950" t="s">
        <v>138</v>
      </c>
      <c r="HF950" t="s">
        <v>31</v>
      </c>
      <c r="HG950">
        <f>ROUND(AC950*I950,0)</f>
        <v>84778</v>
      </c>
      <c r="HM950" t="s">
        <v>3</v>
      </c>
      <c r="HN950" t="s">
        <v>921</v>
      </c>
      <c r="HO950" t="s">
        <v>922</v>
      </c>
      <c r="HP950" t="s">
        <v>918</v>
      </c>
      <c r="HQ950" t="s">
        <v>918</v>
      </c>
      <c r="IK950">
        <v>0</v>
      </c>
    </row>
    <row r="951" spans="1:255" x14ac:dyDescent="0.2">
      <c r="A951" s="2">
        <v>17</v>
      </c>
      <c r="B951" s="2">
        <v>1</v>
      </c>
      <c r="C951" s="2">
        <f>ROW(SmtRes!A1588)</f>
        <v>1588</v>
      </c>
      <c r="D951" s="2">
        <f>ROW(EtalonRes!A1432)</f>
        <v>1432</v>
      </c>
      <c r="E951" s="2" t="s">
        <v>989</v>
      </c>
      <c r="F951" s="2" t="s">
        <v>990</v>
      </c>
      <c r="G951" s="2" t="s">
        <v>991</v>
      </c>
      <c r="H951" s="2" t="s">
        <v>992</v>
      </c>
      <c r="I951" s="2">
        <f>ROUND(1340/100,7)</f>
        <v>13.4</v>
      </c>
      <c r="J951" s="2">
        <v>0</v>
      </c>
      <c r="K951" s="2">
        <f>ROUND(1340/100,7)</f>
        <v>13.4</v>
      </c>
      <c r="L951" s="2"/>
      <c r="M951" s="2"/>
      <c r="N951" s="2"/>
      <c r="O951" s="2">
        <f>ROUND(CP951,2)</f>
        <v>3950.59</v>
      </c>
      <c r="P951" s="2">
        <f>ROUND(CQ951*I951,2)</f>
        <v>865.91</v>
      </c>
      <c r="Q951" s="2">
        <f>ROUND(CR951*I951,2)</f>
        <v>642.13</v>
      </c>
      <c r="R951" s="2">
        <f>ROUND(CS951*I951,2)</f>
        <v>39.130000000000003</v>
      </c>
      <c r="S951" s="2">
        <f>ROUND(CT951*I951,2)</f>
        <v>2442.5500000000002</v>
      </c>
      <c r="T951" s="2">
        <f>ROUND(CU951*I951,2)</f>
        <v>0</v>
      </c>
      <c r="U951" s="2">
        <f t="shared" si="590"/>
        <v>259.8528</v>
      </c>
      <c r="V951" s="2">
        <f t="shared" si="591"/>
        <v>2.8944000000000001</v>
      </c>
      <c r="W951" s="2">
        <f>ROUND(CX951*I951,2)</f>
        <v>0</v>
      </c>
      <c r="X951" s="2">
        <f>ROUND(CY951,2)</f>
        <v>2407.23</v>
      </c>
      <c r="Y951" s="2">
        <f>ROUND(CZ951,2)</f>
        <v>1265.6600000000001</v>
      </c>
      <c r="Z951" s="2"/>
      <c r="AA951" s="2">
        <v>53551706</v>
      </c>
      <c r="AB951" s="2">
        <f t="shared" si="592"/>
        <v>294.82</v>
      </c>
      <c r="AC951" s="2">
        <f t="shared" si="593"/>
        <v>64.62</v>
      </c>
      <c r="AD951" s="2">
        <f>ROUND(((((ET951*ROUND(1.2,7)))-((EU951*ROUND(1.2,7))))+AE951),2)</f>
        <v>47.92</v>
      </c>
      <c r="AE951" s="2">
        <f>ROUND(((EU951*ROUND(1.2,7))),2)</f>
        <v>2.92</v>
      </c>
      <c r="AF951" s="2">
        <f>ROUND(((EV951*ROUND(1.2,7))),2)</f>
        <v>182.28</v>
      </c>
      <c r="AG951" s="2">
        <f t="shared" si="594"/>
        <v>0</v>
      </c>
      <c r="AH951" s="2">
        <f>((EW951*ROUND(1.2,7)))</f>
        <v>19.391999999999999</v>
      </c>
      <c r="AI951" s="2">
        <f>((EX951*ROUND(1.2,7)))</f>
        <v>0.216</v>
      </c>
      <c r="AJ951" s="2">
        <f t="shared" si="595"/>
        <v>0</v>
      </c>
      <c r="AK951" s="2">
        <v>256.45</v>
      </c>
      <c r="AL951" s="2">
        <v>64.62</v>
      </c>
      <c r="AM951" s="2">
        <v>39.93</v>
      </c>
      <c r="AN951" s="2">
        <v>2.4300000000000002</v>
      </c>
      <c r="AO951" s="2">
        <v>151.9</v>
      </c>
      <c r="AP951" s="2">
        <v>0</v>
      </c>
      <c r="AQ951" s="2">
        <v>16.16</v>
      </c>
      <c r="AR951" s="2">
        <v>0.18</v>
      </c>
      <c r="AS951" s="2">
        <v>0</v>
      </c>
      <c r="AT951" s="2">
        <v>97</v>
      </c>
      <c r="AU951" s="2">
        <v>51</v>
      </c>
      <c r="AV951" s="2">
        <v>1</v>
      </c>
      <c r="AW951" s="2">
        <v>1</v>
      </c>
      <c r="AX951" s="2"/>
      <c r="AY951" s="2"/>
      <c r="AZ951" s="2">
        <v>1</v>
      </c>
      <c r="BA951" s="2">
        <v>1</v>
      </c>
      <c r="BB951" s="2">
        <v>1</v>
      </c>
      <c r="BC951" s="2">
        <v>1</v>
      </c>
      <c r="BD951" s="2" t="s">
        <v>3</v>
      </c>
      <c r="BE951" s="2" t="s">
        <v>3</v>
      </c>
      <c r="BF951" s="2" t="s">
        <v>3</v>
      </c>
      <c r="BG951" s="2" t="s">
        <v>3</v>
      </c>
      <c r="BH951" s="2">
        <v>0</v>
      </c>
      <c r="BI951" s="2">
        <v>2</v>
      </c>
      <c r="BJ951" s="2" t="s">
        <v>993</v>
      </c>
      <c r="BK951" s="2"/>
      <c r="BL951" s="2"/>
      <c r="BM951" s="2">
        <v>108001</v>
      </c>
      <c r="BN951" s="2">
        <v>0</v>
      </c>
      <c r="BO951" s="2" t="s">
        <v>3</v>
      </c>
      <c r="BP951" s="2">
        <v>0</v>
      </c>
      <c r="BQ951" s="2">
        <v>3</v>
      </c>
      <c r="BR951" s="2">
        <v>0</v>
      </c>
      <c r="BS951" s="2">
        <v>1</v>
      </c>
      <c r="BT951" s="2">
        <v>1</v>
      </c>
      <c r="BU951" s="2">
        <v>1</v>
      </c>
      <c r="BV951" s="2">
        <v>1</v>
      </c>
      <c r="BW951" s="2">
        <v>1</v>
      </c>
      <c r="BX951" s="2">
        <v>1</v>
      </c>
      <c r="BY951" s="2" t="s">
        <v>3</v>
      </c>
      <c r="BZ951" s="2">
        <v>97</v>
      </c>
      <c r="CA951" s="2">
        <v>51</v>
      </c>
      <c r="CB951" s="2" t="s">
        <v>3</v>
      </c>
      <c r="CC951" s="2"/>
      <c r="CD951" s="2"/>
      <c r="CE951" s="2">
        <v>0</v>
      </c>
      <c r="CF951" s="2">
        <v>0</v>
      </c>
      <c r="CG951" s="2">
        <v>0</v>
      </c>
      <c r="CH951" s="2"/>
      <c r="CI951" s="2"/>
      <c r="CJ951" s="2"/>
      <c r="CK951" s="2"/>
      <c r="CL951" s="2"/>
      <c r="CM951" s="2">
        <v>0</v>
      </c>
      <c r="CN951" s="2" t="s">
        <v>915</v>
      </c>
      <c r="CO951" s="2">
        <v>0</v>
      </c>
      <c r="CP951" s="2">
        <f t="shared" si="596"/>
        <v>3950.59</v>
      </c>
      <c r="CQ951" s="2">
        <f t="shared" ref="CQ951:CQ972" si="614">AC951*BC951</f>
        <v>64.62</v>
      </c>
      <c r="CR951" s="2">
        <f t="shared" si="597"/>
        <v>47.92</v>
      </c>
      <c r="CS951" s="2">
        <f t="shared" si="598"/>
        <v>2.92</v>
      </c>
      <c r="CT951" s="2">
        <f t="shared" si="599"/>
        <v>182.28</v>
      </c>
      <c r="CU951" s="2">
        <f t="shared" si="600"/>
        <v>0</v>
      </c>
      <c r="CV951" s="2">
        <f t="shared" si="601"/>
        <v>19.391999999999999</v>
      </c>
      <c r="CW951" s="2">
        <f t="shared" si="602"/>
        <v>0.216</v>
      </c>
      <c r="CX951" s="2">
        <f t="shared" si="603"/>
        <v>0</v>
      </c>
      <c r="CY951" s="2">
        <f t="shared" si="604"/>
        <v>2407.2296000000001</v>
      </c>
      <c r="CZ951" s="2">
        <f t="shared" si="605"/>
        <v>1265.6568000000002</v>
      </c>
      <c r="DA951" s="2"/>
      <c r="DB951" s="2"/>
      <c r="DC951" s="2" t="s">
        <v>3</v>
      </c>
      <c r="DD951" s="2" t="s">
        <v>3</v>
      </c>
      <c r="DE951" s="2" t="s">
        <v>916</v>
      </c>
      <c r="DF951" s="2" t="s">
        <v>916</v>
      </c>
      <c r="DG951" s="2" t="s">
        <v>916</v>
      </c>
      <c r="DH951" s="2" t="s">
        <v>3</v>
      </c>
      <c r="DI951" s="2" t="s">
        <v>916</v>
      </c>
      <c r="DJ951" s="2" t="s">
        <v>916</v>
      </c>
      <c r="DK951" s="2" t="s">
        <v>3</v>
      </c>
      <c r="DL951" s="2" t="s">
        <v>3</v>
      </c>
      <c r="DM951" s="2" t="s">
        <v>3</v>
      </c>
      <c r="DN951" s="2">
        <v>0</v>
      </c>
      <c r="DO951" s="2">
        <v>0</v>
      </c>
      <c r="DP951" s="2">
        <v>1</v>
      </c>
      <c r="DQ951" s="2">
        <v>1</v>
      </c>
      <c r="DR951" s="2"/>
      <c r="DS951" s="2"/>
      <c r="DT951" s="2"/>
      <c r="DU951" s="2">
        <v>1013</v>
      </c>
      <c r="DV951" s="2" t="s">
        <v>992</v>
      </c>
      <c r="DW951" s="2" t="s">
        <v>992</v>
      </c>
      <c r="DX951" s="2">
        <v>1</v>
      </c>
      <c r="DY951" s="2"/>
      <c r="DZ951" s="2" t="s">
        <v>3</v>
      </c>
      <c r="EA951" s="2" t="s">
        <v>3</v>
      </c>
      <c r="EB951" s="2" t="s">
        <v>3</v>
      </c>
      <c r="EC951" s="2" t="s">
        <v>3</v>
      </c>
      <c r="ED951" s="2"/>
      <c r="EE951" s="2">
        <v>53551264</v>
      </c>
      <c r="EF951" s="2">
        <v>3</v>
      </c>
      <c r="EG951" s="2" t="s">
        <v>917</v>
      </c>
      <c r="EH951" s="2">
        <v>0</v>
      </c>
      <c r="EI951" s="2" t="s">
        <v>3</v>
      </c>
      <c r="EJ951" s="2">
        <v>2</v>
      </c>
      <c r="EK951" s="2">
        <v>108001</v>
      </c>
      <c r="EL951" s="2" t="s">
        <v>918</v>
      </c>
      <c r="EM951" s="2" t="s">
        <v>919</v>
      </c>
      <c r="EN951" s="2"/>
      <c r="EO951" s="2" t="s">
        <v>920</v>
      </c>
      <c r="EP951" s="2"/>
      <c r="EQ951" s="2">
        <v>131072</v>
      </c>
      <c r="ER951" s="2">
        <v>256.45</v>
      </c>
      <c r="ES951" s="2">
        <v>64.62</v>
      </c>
      <c r="ET951" s="2">
        <v>39.93</v>
      </c>
      <c r="EU951" s="2">
        <v>2.4300000000000002</v>
      </c>
      <c r="EV951" s="2">
        <v>151.9</v>
      </c>
      <c r="EW951" s="2">
        <v>16.16</v>
      </c>
      <c r="EX951" s="2">
        <v>0.18</v>
      </c>
      <c r="EY951" s="2">
        <v>0</v>
      </c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>
        <v>0</v>
      </c>
      <c r="FR951" s="2">
        <f>ROUND(IF(AND(BH951=3,BI951=3),P951,0),2)</f>
        <v>0</v>
      </c>
      <c r="FS951" s="2">
        <v>0</v>
      </c>
      <c r="FT951" s="2"/>
      <c r="FU951" s="2"/>
      <c r="FV951" s="2"/>
      <c r="FW951" s="2"/>
      <c r="FX951" s="2">
        <v>97</v>
      </c>
      <c r="FY951" s="2">
        <v>51</v>
      </c>
      <c r="FZ951" s="2"/>
      <c r="GA951" s="2" t="s">
        <v>3</v>
      </c>
      <c r="GB951" s="2"/>
      <c r="GC951" s="2"/>
      <c r="GD951" s="2">
        <v>1</v>
      </c>
      <c r="GE951" s="2"/>
      <c r="GF951" s="2">
        <v>-1476381088</v>
      </c>
      <c r="GG951" s="2">
        <v>2</v>
      </c>
      <c r="GH951" s="2">
        <v>1</v>
      </c>
      <c r="GI951" s="2">
        <v>-2</v>
      </c>
      <c r="GJ951" s="2">
        <v>0</v>
      </c>
      <c r="GK951" s="2">
        <v>0</v>
      </c>
      <c r="GL951" s="2">
        <f>ROUND(IF(AND(BH951=3,BI951=3,FS951&lt;&gt;0),P951,0),2)</f>
        <v>0</v>
      </c>
      <c r="GM951" s="2">
        <f>ROUND(O951+X951+Y951,2)+GX951</f>
        <v>7623.48</v>
      </c>
      <c r="GN951" s="2">
        <f>IF(OR(BI951=0,BI951=1),ROUND(O951+X951+Y951,2),0)</f>
        <v>0</v>
      </c>
      <c r="GO951" s="2">
        <f>IF(BI951=2,ROUND(O951+X951+Y951,2),0)</f>
        <v>7623.48</v>
      </c>
      <c r="GP951" s="2">
        <f>IF(BI951=4,ROUND(O951+X951+Y951,2)+GX951,0)</f>
        <v>0</v>
      </c>
      <c r="GQ951" s="2"/>
      <c r="GR951" s="2">
        <v>0</v>
      </c>
      <c r="GS951" s="2">
        <v>0</v>
      </c>
      <c r="GT951" s="2">
        <v>0</v>
      </c>
      <c r="GU951" s="2" t="s">
        <v>3</v>
      </c>
      <c r="GV951" s="2">
        <f t="shared" si="606"/>
        <v>0</v>
      </c>
      <c r="GW951" s="2">
        <v>1</v>
      </c>
      <c r="GX951" s="2">
        <f>ROUND(HC951*I951,2)</f>
        <v>0</v>
      </c>
      <c r="GY951" s="2"/>
      <c r="GZ951" s="2"/>
      <c r="HA951" s="2">
        <v>0</v>
      </c>
      <c r="HB951" s="2">
        <v>0</v>
      </c>
      <c r="HC951" s="2">
        <f t="shared" si="607"/>
        <v>0</v>
      </c>
      <c r="HD951" s="2"/>
      <c r="HE951" s="2" t="s">
        <v>3</v>
      </c>
      <c r="HF951" s="2" t="s">
        <v>3</v>
      </c>
      <c r="HG951" s="2"/>
      <c r="HH951" s="2"/>
      <c r="HI951" s="2"/>
      <c r="HJ951" s="2"/>
      <c r="HK951" s="2"/>
      <c r="HL951" s="2"/>
      <c r="HM951" s="2" t="s">
        <v>3</v>
      </c>
      <c r="HN951" s="2" t="s">
        <v>921</v>
      </c>
      <c r="HO951" s="2" t="s">
        <v>922</v>
      </c>
      <c r="HP951" s="2" t="s">
        <v>918</v>
      </c>
      <c r="HQ951" s="2" t="s">
        <v>918</v>
      </c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>
        <v>0</v>
      </c>
      <c r="IL951" s="2"/>
      <c r="IM951" s="2"/>
      <c r="IN951" s="2"/>
      <c r="IO951" s="2"/>
      <c r="IP951" s="2"/>
      <c r="IQ951" s="2"/>
      <c r="IR951" s="2"/>
      <c r="IS951" s="2"/>
      <c r="IT951" s="2"/>
      <c r="IU951" s="2"/>
    </row>
    <row r="952" spans="1:255" x14ac:dyDescent="0.2">
      <c r="A952">
        <v>17</v>
      </c>
      <c r="B952">
        <v>1</v>
      </c>
      <c r="C952">
        <f>ROW(SmtRes!A1602)</f>
        <v>1602</v>
      </c>
      <c r="D952">
        <f>ROW(EtalonRes!A1444)</f>
        <v>1444</v>
      </c>
      <c r="E952" t="s">
        <v>989</v>
      </c>
      <c r="F952" t="s">
        <v>990</v>
      </c>
      <c r="G952" t="s">
        <v>991</v>
      </c>
      <c r="H952" t="s">
        <v>992</v>
      </c>
      <c r="I952">
        <f>ROUND(1340/100,7)</f>
        <v>13.4</v>
      </c>
      <c r="J952">
        <v>0</v>
      </c>
      <c r="K952">
        <f>ROUND(1340/100,7)</f>
        <v>13.4</v>
      </c>
      <c r="O952">
        <f>ROUND(CP952,0)</f>
        <v>99005</v>
      </c>
      <c r="P952">
        <f>ROUND(CQ952*I952,0)</f>
        <v>5005</v>
      </c>
      <c r="Q952">
        <f>ROUND(CR952*I952,0)</f>
        <v>7924</v>
      </c>
      <c r="R952">
        <f>ROUND(CS952*I952,0)</f>
        <v>1379</v>
      </c>
      <c r="S952">
        <f>ROUND(CT952*I952,0)</f>
        <v>86076</v>
      </c>
      <c r="T952">
        <f>ROUND(CU952*I952,0)</f>
        <v>0</v>
      </c>
      <c r="U952">
        <f t="shared" si="590"/>
        <v>259.8528</v>
      </c>
      <c r="V952">
        <f t="shared" si="591"/>
        <v>2.8944000000000001</v>
      </c>
      <c r="W952">
        <f>ROUND(CX952*I952,0)</f>
        <v>0</v>
      </c>
      <c r="X952">
        <f>ROUND(CY952,0)</f>
        <v>84831</v>
      </c>
      <c r="Y952">
        <f>ROUND(CZ952,0)</f>
        <v>44602</v>
      </c>
      <c r="AA952">
        <v>53551707</v>
      </c>
      <c r="AB952">
        <f t="shared" si="592"/>
        <v>294.82</v>
      </c>
      <c r="AC952">
        <f t="shared" si="593"/>
        <v>64.62</v>
      </c>
      <c r="AD952">
        <f>ROUND(((((ET952*ROUND(1.2,7)))-((EU952*ROUND(1.2,7))))+AE952),2)</f>
        <v>47.92</v>
      </c>
      <c r="AE952">
        <f>ROUND(((EU952*ROUND(1.2,7))),2)</f>
        <v>2.92</v>
      </c>
      <c r="AF952">
        <f>ROUND(((EV952*ROUND(1.2,7))),2)</f>
        <v>182.28</v>
      </c>
      <c r="AG952">
        <f t="shared" si="594"/>
        <v>0</v>
      </c>
      <c r="AH952">
        <f>((EW952*ROUND(1.2,7)))</f>
        <v>19.391999999999999</v>
      </c>
      <c r="AI952">
        <f>((EX952*ROUND(1.2,7)))</f>
        <v>0.216</v>
      </c>
      <c r="AJ952">
        <f t="shared" si="595"/>
        <v>0</v>
      </c>
      <c r="AK952">
        <v>256.45</v>
      </c>
      <c r="AL952">
        <v>64.62</v>
      </c>
      <c r="AM952">
        <v>39.93</v>
      </c>
      <c r="AN952">
        <v>2.4300000000000002</v>
      </c>
      <c r="AO952">
        <v>151.9</v>
      </c>
      <c r="AP952">
        <v>0</v>
      </c>
      <c r="AQ952">
        <v>16.16</v>
      </c>
      <c r="AR952">
        <v>0.18</v>
      </c>
      <c r="AS952">
        <v>0</v>
      </c>
      <c r="AT952">
        <v>97</v>
      </c>
      <c r="AU952">
        <v>51</v>
      </c>
      <c r="AV952">
        <v>1</v>
      </c>
      <c r="AW952">
        <v>1</v>
      </c>
      <c r="AZ952">
        <v>1</v>
      </c>
      <c r="BA952">
        <v>35.24</v>
      </c>
      <c r="BB952">
        <v>12.34</v>
      </c>
      <c r="BC952">
        <v>5.78</v>
      </c>
      <c r="BD952" t="s">
        <v>3</v>
      </c>
      <c r="BE952" t="s">
        <v>3</v>
      </c>
      <c r="BF952" t="s">
        <v>3</v>
      </c>
      <c r="BG952" t="s">
        <v>3</v>
      </c>
      <c r="BH952">
        <v>0</v>
      </c>
      <c r="BI952">
        <v>2</v>
      </c>
      <c r="BJ952" t="s">
        <v>993</v>
      </c>
      <c r="BM952">
        <v>108001</v>
      </c>
      <c r="BN952">
        <v>0</v>
      </c>
      <c r="BO952" t="s">
        <v>990</v>
      </c>
      <c r="BP952">
        <v>1</v>
      </c>
      <c r="BQ952">
        <v>3</v>
      </c>
      <c r="BR952">
        <v>0</v>
      </c>
      <c r="BS952">
        <v>35.24</v>
      </c>
      <c r="BT952">
        <v>1</v>
      </c>
      <c r="BU952">
        <v>1</v>
      </c>
      <c r="BV952">
        <v>1</v>
      </c>
      <c r="BW952">
        <v>1</v>
      </c>
      <c r="BX952">
        <v>1</v>
      </c>
      <c r="BY952" t="s">
        <v>3</v>
      </c>
      <c r="BZ952">
        <v>97</v>
      </c>
      <c r="CA952">
        <v>51</v>
      </c>
      <c r="CB952" t="s">
        <v>3</v>
      </c>
      <c r="CE952">
        <v>0</v>
      </c>
      <c r="CF952">
        <v>0</v>
      </c>
      <c r="CG952">
        <v>0</v>
      </c>
      <c r="CM952">
        <v>0</v>
      </c>
      <c r="CN952" t="s">
        <v>915</v>
      </c>
      <c r="CO952">
        <v>0</v>
      </c>
      <c r="CP952">
        <f t="shared" si="596"/>
        <v>99005</v>
      </c>
      <c r="CQ952">
        <f t="shared" si="614"/>
        <v>373.50360000000006</v>
      </c>
      <c r="CR952">
        <f t="shared" si="597"/>
        <v>591.33280000000002</v>
      </c>
      <c r="CS952">
        <f t="shared" si="598"/>
        <v>102.9008</v>
      </c>
      <c r="CT952">
        <f t="shared" si="599"/>
        <v>6423.5472</v>
      </c>
      <c r="CU952">
        <f t="shared" si="600"/>
        <v>0</v>
      </c>
      <c r="CV952">
        <f t="shared" si="601"/>
        <v>19.391999999999999</v>
      </c>
      <c r="CW952">
        <f t="shared" si="602"/>
        <v>0.216</v>
      </c>
      <c r="CX952">
        <f t="shared" si="603"/>
        <v>0</v>
      </c>
      <c r="CY952">
        <f t="shared" si="604"/>
        <v>84831.35</v>
      </c>
      <c r="CZ952">
        <f t="shared" si="605"/>
        <v>44602.05</v>
      </c>
      <c r="DC952" t="s">
        <v>3</v>
      </c>
      <c r="DD952" t="s">
        <v>3</v>
      </c>
      <c r="DE952" t="s">
        <v>916</v>
      </c>
      <c r="DF952" t="s">
        <v>916</v>
      </c>
      <c r="DG952" t="s">
        <v>916</v>
      </c>
      <c r="DH952" t="s">
        <v>3</v>
      </c>
      <c r="DI952" t="s">
        <v>916</v>
      </c>
      <c r="DJ952" t="s">
        <v>916</v>
      </c>
      <c r="DK952" t="s">
        <v>3</v>
      </c>
      <c r="DL952" t="s">
        <v>3</v>
      </c>
      <c r="DM952" t="s">
        <v>3</v>
      </c>
      <c r="DN952">
        <v>0</v>
      </c>
      <c r="DO952">
        <v>0</v>
      </c>
      <c r="DP952">
        <v>1</v>
      </c>
      <c r="DQ952">
        <v>1</v>
      </c>
      <c r="DU952">
        <v>1013</v>
      </c>
      <c r="DV952" t="s">
        <v>992</v>
      </c>
      <c r="DW952" t="s">
        <v>992</v>
      </c>
      <c r="DX952">
        <v>1</v>
      </c>
      <c r="DZ952" t="s">
        <v>3</v>
      </c>
      <c r="EA952" t="s">
        <v>3</v>
      </c>
      <c r="EB952" t="s">
        <v>3</v>
      </c>
      <c r="EC952" t="s">
        <v>3</v>
      </c>
      <c r="EE952">
        <v>53551264</v>
      </c>
      <c r="EF952">
        <v>3</v>
      </c>
      <c r="EG952" t="s">
        <v>917</v>
      </c>
      <c r="EH952">
        <v>0</v>
      </c>
      <c r="EI952" t="s">
        <v>3</v>
      </c>
      <c r="EJ952">
        <v>2</v>
      </c>
      <c r="EK952">
        <v>108001</v>
      </c>
      <c r="EL952" t="s">
        <v>918</v>
      </c>
      <c r="EM952" t="s">
        <v>919</v>
      </c>
      <c r="EO952" t="s">
        <v>920</v>
      </c>
      <c r="EQ952">
        <v>131072</v>
      </c>
      <c r="ER952">
        <v>256.45</v>
      </c>
      <c r="ES952">
        <v>64.62</v>
      </c>
      <c r="ET952">
        <v>39.93</v>
      </c>
      <c r="EU952">
        <v>2.4300000000000002</v>
      </c>
      <c r="EV952">
        <v>151.9</v>
      </c>
      <c r="EW952">
        <v>16.16</v>
      </c>
      <c r="EX952">
        <v>0.18</v>
      </c>
      <c r="EY952">
        <v>0</v>
      </c>
      <c r="FQ952">
        <v>0</v>
      </c>
      <c r="FR952">
        <f>ROUND(IF(AND(BH952=3,BI952=3),P952,0),0)</f>
        <v>0</v>
      </c>
      <c r="FS952">
        <v>0</v>
      </c>
      <c r="FX952">
        <v>97</v>
      </c>
      <c r="FY952">
        <v>51</v>
      </c>
      <c r="GA952" t="s">
        <v>3</v>
      </c>
      <c r="GD952">
        <v>1</v>
      </c>
      <c r="GF952">
        <v>-1476381088</v>
      </c>
      <c r="GG952">
        <v>2</v>
      </c>
      <c r="GH952">
        <v>1</v>
      </c>
      <c r="GI952">
        <v>2</v>
      </c>
      <c r="GJ952">
        <v>0</v>
      </c>
      <c r="GK952">
        <v>0</v>
      </c>
      <c r="GL952">
        <f>ROUND(IF(AND(BH952=3,BI952=3,FS952&lt;&gt;0),P952,0),0)</f>
        <v>0</v>
      </c>
      <c r="GM952">
        <f>ROUND(O952+X952+Y952,0)+GX952</f>
        <v>228438</v>
      </c>
      <c r="GN952">
        <f>IF(OR(BI952=0,BI952=1),ROUND(O952+X952+Y952,0),0)</f>
        <v>0</v>
      </c>
      <c r="GO952">
        <f>IF(BI952=2,ROUND(O952+X952+Y952,0),0)</f>
        <v>228438</v>
      </c>
      <c r="GP952">
        <f>IF(BI952=4,ROUND(O952+X952+Y952,0)+GX952,0)</f>
        <v>0</v>
      </c>
      <c r="GR952">
        <v>0</v>
      </c>
      <c r="GS952">
        <v>0</v>
      </c>
      <c r="GT952">
        <v>0</v>
      </c>
      <c r="GU952" t="s">
        <v>3</v>
      </c>
      <c r="GV952">
        <f t="shared" si="606"/>
        <v>0</v>
      </c>
      <c r="GW952">
        <v>1</v>
      </c>
      <c r="GX952">
        <f>ROUND(HC952*I952,0)</f>
        <v>0</v>
      </c>
      <c r="HA952">
        <v>0</v>
      </c>
      <c r="HB952">
        <v>0</v>
      </c>
      <c r="HC952">
        <f t="shared" si="607"/>
        <v>0</v>
      </c>
      <c r="HE952" t="s">
        <v>3</v>
      </c>
      <c r="HF952" t="s">
        <v>3</v>
      </c>
      <c r="HM952" t="s">
        <v>3</v>
      </c>
      <c r="HN952" t="s">
        <v>921</v>
      </c>
      <c r="HO952" t="s">
        <v>922</v>
      </c>
      <c r="HP952" t="s">
        <v>918</v>
      </c>
      <c r="HQ952" t="s">
        <v>918</v>
      </c>
      <c r="IK952">
        <v>0</v>
      </c>
    </row>
    <row r="953" spans="1:255" x14ac:dyDescent="0.2">
      <c r="A953" s="2">
        <v>18</v>
      </c>
      <c r="B953" s="2">
        <v>1</v>
      </c>
      <c r="C953" s="2">
        <v>1587</v>
      </c>
      <c r="D953" s="2"/>
      <c r="E953" s="2" t="s">
        <v>994</v>
      </c>
      <c r="F953" s="2" t="s">
        <v>995</v>
      </c>
      <c r="G953" s="2" t="s">
        <v>996</v>
      </c>
      <c r="H953" s="2" t="s">
        <v>997</v>
      </c>
      <c r="I953" s="2">
        <f>I951*J953</f>
        <v>1.3668</v>
      </c>
      <c r="J953" s="2">
        <v>0.10199999999999999</v>
      </c>
      <c r="K953" s="2">
        <v>0.10199999999999999</v>
      </c>
      <c r="L953" s="2"/>
      <c r="M953" s="2"/>
      <c r="N953" s="2"/>
      <c r="O953" s="2">
        <f>ROUND(CP953,2)</f>
        <v>10339.040000000001</v>
      </c>
      <c r="P953" s="2">
        <f>ROUND(CQ953*I953,2)</f>
        <v>10339.040000000001</v>
      </c>
      <c r="Q953" s="2">
        <f>ROUND(CR953*I953,2)</f>
        <v>0</v>
      </c>
      <c r="R953" s="2">
        <f>ROUND(CS953*I953,2)</f>
        <v>0</v>
      </c>
      <c r="S953" s="2">
        <f>ROUND(CT953*I953,2)</f>
        <v>0</v>
      </c>
      <c r="T953" s="2">
        <f>ROUND(CU953*I953,2)</f>
        <v>0</v>
      </c>
      <c r="U953" s="2">
        <f t="shared" si="590"/>
        <v>0</v>
      </c>
      <c r="V953" s="2">
        <f t="shared" si="591"/>
        <v>0</v>
      </c>
      <c r="W953" s="2">
        <f>ROUND(CX953*I953,2)</f>
        <v>198.75</v>
      </c>
      <c r="X953" s="2">
        <f>ROUND(CY953,2)</f>
        <v>0</v>
      </c>
      <c r="Y953" s="2">
        <f>ROUND(CZ953,2)</f>
        <v>0</v>
      </c>
      <c r="Z953" s="2"/>
      <c r="AA953" s="2">
        <v>53551706</v>
      </c>
      <c r="AB953" s="2">
        <f t="shared" si="592"/>
        <v>7564.41</v>
      </c>
      <c r="AC953" s="2">
        <f t="shared" si="593"/>
        <v>7564.41</v>
      </c>
      <c r="AD953" s="2">
        <f>ROUND((((ET953)-(EU953))+AE953),2)</f>
        <v>0</v>
      </c>
      <c r="AE953" s="2">
        <f t="shared" ref="AE953:AF956" si="615">ROUND((EU953),2)</f>
        <v>0</v>
      </c>
      <c r="AF953" s="2">
        <f t="shared" si="615"/>
        <v>0</v>
      </c>
      <c r="AG953" s="2">
        <f t="shared" si="594"/>
        <v>0</v>
      </c>
      <c r="AH953" s="2">
        <f t="shared" ref="AH953:AI956" si="616">(EW953)</f>
        <v>0</v>
      </c>
      <c r="AI953" s="2">
        <f t="shared" si="616"/>
        <v>0</v>
      </c>
      <c r="AJ953" s="2">
        <f t="shared" si="595"/>
        <v>145.41</v>
      </c>
      <c r="AK953" s="2">
        <v>7564.41</v>
      </c>
      <c r="AL953" s="2">
        <v>7564.41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145.41</v>
      </c>
      <c r="AT953" s="2">
        <v>97</v>
      </c>
      <c r="AU953" s="2">
        <v>51</v>
      </c>
      <c r="AV953" s="2">
        <v>1</v>
      </c>
      <c r="AW953" s="2">
        <v>1</v>
      </c>
      <c r="AX953" s="2"/>
      <c r="AY953" s="2"/>
      <c r="AZ953" s="2">
        <v>1</v>
      </c>
      <c r="BA953" s="2">
        <v>1</v>
      </c>
      <c r="BB953" s="2">
        <v>1</v>
      </c>
      <c r="BC953" s="2">
        <v>1</v>
      </c>
      <c r="BD953" s="2" t="s">
        <v>3</v>
      </c>
      <c r="BE953" s="2" t="s">
        <v>3</v>
      </c>
      <c r="BF953" s="2" t="s">
        <v>3</v>
      </c>
      <c r="BG953" s="2" t="s">
        <v>3</v>
      </c>
      <c r="BH953" s="2">
        <v>3</v>
      </c>
      <c r="BI953" s="2">
        <v>2</v>
      </c>
      <c r="BJ953" s="2" t="s">
        <v>998</v>
      </c>
      <c r="BK953" s="2"/>
      <c r="BL953" s="2"/>
      <c r="BM953" s="2">
        <v>108001</v>
      </c>
      <c r="BN953" s="2">
        <v>0</v>
      </c>
      <c r="BO953" s="2" t="s">
        <v>3</v>
      </c>
      <c r="BP953" s="2">
        <v>0</v>
      </c>
      <c r="BQ953" s="2">
        <v>3</v>
      </c>
      <c r="BR953" s="2">
        <v>0</v>
      </c>
      <c r="BS953" s="2">
        <v>1</v>
      </c>
      <c r="BT953" s="2">
        <v>1</v>
      </c>
      <c r="BU953" s="2">
        <v>1</v>
      </c>
      <c r="BV953" s="2">
        <v>1</v>
      </c>
      <c r="BW953" s="2">
        <v>1</v>
      </c>
      <c r="BX953" s="2">
        <v>1</v>
      </c>
      <c r="BY953" s="2" t="s">
        <v>3</v>
      </c>
      <c r="BZ953" s="2">
        <v>97</v>
      </c>
      <c r="CA953" s="2">
        <v>51</v>
      </c>
      <c r="CB953" s="2" t="s">
        <v>3</v>
      </c>
      <c r="CC953" s="2"/>
      <c r="CD953" s="2"/>
      <c r="CE953" s="2">
        <v>0</v>
      </c>
      <c r="CF953" s="2">
        <v>0</v>
      </c>
      <c r="CG953" s="2">
        <v>0</v>
      </c>
      <c r="CH953" s="2"/>
      <c r="CI953" s="2"/>
      <c r="CJ953" s="2"/>
      <c r="CK953" s="2"/>
      <c r="CL953" s="2"/>
      <c r="CM953" s="2">
        <v>0</v>
      </c>
      <c r="CN953" s="2" t="s">
        <v>3</v>
      </c>
      <c r="CO953" s="2">
        <v>0</v>
      </c>
      <c r="CP953" s="2">
        <f t="shared" si="596"/>
        <v>10339.040000000001</v>
      </c>
      <c r="CQ953" s="2">
        <f t="shared" si="614"/>
        <v>7564.41</v>
      </c>
      <c r="CR953" s="2">
        <f t="shared" si="597"/>
        <v>0</v>
      </c>
      <c r="CS953" s="2">
        <f t="shared" si="598"/>
        <v>0</v>
      </c>
      <c r="CT953" s="2">
        <f t="shared" si="599"/>
        <v>0</v>
      </c>
      <c r="CU953" s="2">
        <f t="shared" si="600"/>
        <v>0</v>
      </c>
      <c r="CV953" s="2">
        <f t="shared" si="601"/>
        <v>0</v>
      </c>
      <c r="CW953" s="2">
        <f t="shared" si="602"/>
        <v>0</v>
      </c>
      <c r="CX953" s="2">
        <f t="shared" si="603"/>
        <v>145.41</v>
      </c>
      <c r="CY953" s="2">
        <f t="shared" si="604"/>
        <v>0</v>
      </c>
      <c r="CZ953" s="2">
        <f t="shared" si="605"/>
        <v>0</v>
      </c>
      <c r="DA953" s="2"/>
      <c r="DB953" s="2"/>
      <c r="DC953" s="2" t="s">
        <v>3</v>
      </c>
      <c r="DD953" s="2" t="s">
        <v>3</v>
      </c>
      <c r="DE953" s="2" t="s">
        <v>3</v>
      </c>
      <c r="DF953" s="2" t="s">
        <v>3</v>
      </c>
      <c r="DG953" s="2" t="s">
        <v>3</v>
      </c>
      <c r="DH953" s="2" t="s">
        <v>3</v>
      </c>
      <c r="DI953" s="2" t="s">
        <v>3</v>
      </c>
      <c r="DJ953" s="2" t="s">
        <v>3</v>
      </c>
      <c r="DK953" s="2" t="s">
        <v>3</v>
      </c>
      <c r="DL953" s="2" t="s">
        <v>3</v>
      </c>
      <c r="DM953" s="2" t="s">
        <v>3</v>
      </c>
      <c r="DN953" s="2">
        <v>0</v>
      </c>
      <c r="DO953" s="2">
        <v>0</v>
      </c>
      <c r="DP953" s="2">
        <v>1</v>
      </c>
      <c r="DQ953" s="2">
        <v>1</v>
      </c>
      <c r="DR953" s="2"/>
      <c r="DS953" s="2"/>
      <c r="DT953" s="2"/>
      <c r="DU953" s="2">
        <v>1013</v>
      </c>
      <c r="DV953" s="2" t="s">
        <v>997</v>
      </c>
      <c r="DW953" s="2" t="s">
        <v>999</v>
      </c>
      <c r="DX953" s="2">
        <v>1</v>
      </c>
      <c r="DY953" s="2"/>
      <c r="DZ953" s="2" t="s">
        <v>3</v>
      </c>
      <c r="EA953" s="2" t="s">
        <v>3</v>
      </c>
      <c r="EB953" s="2" t="s">
        <v>3</v>
      </c>
      <c r="EC953" s="2" t="s">
        <v>3</v>
      </c>
      <c r="ED953" s="2"/>
      <c r="EE953" s="2">
        <v>53551264</v>
      </c>
      <c r="EF953" s="2">
        <v>3</v>
      </c>
      <c r="EG953" s="2" t="s">
        <v>917</v>
      </c>
      <c r="EH953" s="2">
        <v>0</v>
      </c>
      <c r="EI953" s="2" t="s">
        <v>3</v>
      </c>
      <c r="EJ953" s="2">
        <v>2</v>
      </c>
      <c r="EK953" s="2">
        <v>108001</v>
      </c>
      <c r="EL953" s="2" t="s">
        <v>918</v>
      </c>
      <c r="EM953" s="2" t="s">
        <v>919</v>
      </c>
      <c r="EN953" s="2"/>
      <c r="EO953" s="2" t="s">
        <v>3</v>
      </c>
      <c r="EP953" s="2"/>
      <c r="EQ953" s="2">
        <v>0</v>
      </c>
      <c r="ER953" s="2">
        <v>7564.41</v>
      </c>
      <c r="ES953" s="2">
        <v>7564.41</v>
      </c>
      <c r="ET953" s="2">
        <v>0</v>
      </c>
      <c r="EU953" s="2">
        <v>0</v>
      </c>
      <c r="EV953" s="2">
        <v>0</v>
      </c>
      <c r="EW953" s="2">
        <v>0</v>
      </c>
      <c r="EX953" s="2">
        <v>0</v>
      </c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>
        <v>0</v>
      </c>
      <c r="FR953" s="2">
        <f>ROUND(IF(AND(BH953=3,BI953=3),P953,0),2)</f>
        <v>0</v>
      </c>
      <c r="FS953" s="2">
        <v>0</v>
      </c>
      <c r="FT953" s="2"/>
      <c r="FU953" s="2"/>
      <c r="FV953" s="2"/>
      <c r="FW953" s="2"/>
      <c r="FX953" s="2">
        <v>97</v>
      </c>
      <c r="FY953" s="2">
        <v>51</v>
      </c>
      <c r="FZ953" s="2"/>
      <c r="GA953" s="2" t="s">
        <v>3</v>
      </c>
      <c r="GB953" s="2"/>
      <c r="GC953" s="2"/>
      <c r="GD953" s="2">
        <v>1</v>
      </c>
      <c r="GE953" s="2"/>
      <c r="GF953" s="2">
        <v>-1905419031</v>
      </c>
      <c r="GG953" s="2">
        <v>2</v>
      </c>
      <c r="GH953" s="2">
        <v>1</v>
      </c>
      <c r="GI953" s="2">
        <v>-2</v>
      </c>
      <c r="GJ953" s="2">
        <v>0</v>
      </c>
      <c r="GK953" s="2">
        <v>0</v>
      </c>
      <c r="GL953" s="2">
        <f>ROUND(IF(AND(BH953=3,BI953=3,FS953&lt;&gt;0),P953,0),2)</f>
        <v>0</v>
      </c>
      <c r="GM953" s="2">
        <f>ROUND(O953+X953+Y953,2)+GX953</f>
        <v>10339.040000000001</v>
      </c>
      <c r="GN953" s="2">
        <f>IF(OR(BI953=0,BI953=1),ROUND(O953+X953+Y953,2),0)</f>
        <v>0</v>
      </c>
      <c r="GO953" s="2">
        <f>IF(BI953=2,ROUND(O953+X953+Y953,2),0)</f>
        <v>10339.040000000001</v>
      </c>
      <c r="GP953" s="2">
        <f>IF(BI953=4,ROUND(O953+X953+Y953,2)+GX953,0)</f>
        <v>0</v>
      </c>
      <c r="GQ953" s="2"/>
      <c r="GR953" s="2">
        <v>0</v>
      </c>
      <c r="GS953" s="2">
        <v>0</v>
      </c>
      <c r="GT953" s="2">
        <v>0</v>
      </c>
      <c r="GU953" s="2" t="s">
        <v>3</v>
      </c>
      <c r="GV953" s="2">
        <f t="shared" si="606"/>
        <v>0</v>
      </c>
      <c r="GW953" s="2">
        <v>1</v>
      </c>
      <c r="GX953" s="2">
        <f>ROUND(HC953*I953,2)</f>
        <v>0</v>
      </c>
      <c r="GY953" s="2"/>
      <c r="GZ953" s="2"/>
      <c r="HA953" s="2">
        <v>0</v>
      </c>
      <c r="HB953" s="2">
        <v>0</v>
      </c>
      <c r="HC953" s="2">
        <f t="shared" si="607"/>
        <v>0</v>
      </c>
      <c r="HD953" s="2"/>
      <c r="HE953" s="2" t="s">
        <v>3</v>
      </c>
      <c r="HF953" s="2" t="s">
        <v>3</v>
      </c>
      <c r="HG953" s="2"/>
      <c r="HH953" s="2"/>
      <c r="HI953" s="2"/>
      <c r="HJ953" s="2"/>
      <c r="HK953" s="2"/>
      <c r="HL953" s="2"/>
      <c r="HM953" s="2" t="s">
        <v>3</v>
      </c>
      <c r="HN953" s="2" t="s">
        <v>921</v>
      </c>
      <c r="HO953" s="2" t="s">
        <v>922</v>
      </c>
      <c r="HP953" s="2" t="s">
        <v>918</v>
      </c>
      <c r="HQ953" s="2" t="s">
        <v>918</v>
      </c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>
        <v>0</v>
      </c>
      <c r="IL953" s="2"/>
      <c r="IM953" s="2"/>
      <c r="IN953" s="2"/>
      <c r="IO953" s="2"/>
      <c r="IP953" s="2"/>
      <c r="IQ953" s="2"/>
      <c r="IR953" s="2"/>
      <c r="IS953" s="2"/>
      <c r="IT953" s="2"/>
      <c r="IU953" s="2"/>
    </row>
    <row r="954" spans="1:255" x14ac:dyDescent="0.2">
      <c r="A954">
        <v>18</v>
      </c>
      <c r="B954">
        <v>1</v>
      </c>
      <c r="C954">
        <v>1601</v>
      </c>
      <c r="E954" t="s">
        <v>994</v>
      </c>
      <c r="F954" t="s">
        <v>995</v>
      </c>
      <c r="G954" t="s">
        <v>996</v>
      </c>
      <c r="H954" t="s">
        <v>997</v>
      </c>
      <c r="I954">
        <f>I952*J954</f>
        <v>1.3668</v>
      </c>
      <c r="J954">
        <v>0.10199999999999999</v>
      </c>
      <c r="K954">
        <v>0.10199999999999999</v>
      </c>
      <c r="O954">
        <f>ROUND(CP954,0)</f>
        <v>125826</v>
      </c>
      <c r="P954">
        <f>ROUND(CQ954*I954,0)</f>
        <v>125826</v>
      </c>
      <c r="Q954">
        <f>ROUND(CR954*I954,0)</f>
        <v>0</v>
      </c>
      <c r="R954">
        <f>ROUND(CS954*I954,0)</f>
        <v>0</v>
      </c>
      <c r="S954">
        <f>ROUND(CT954*I954,0)</f>
        <v>0</v>
      </c>
      <c r="T954">
        <f>ROUND(CU954*I954,0)</f>
        <v>0</v>
      </c>
      <c r="U954">
        <f t="shared" si="590"/>
        <v>0</v>
      </c>
      <c r="V954">
        <f t="shared" si="591"/>
        <v>0</v>
      </c>
      <c r="W954">
        <f>ROUND(CX954*I954,0)</f>
        <v>199</v>
      </c>
      <c r="X954">
        <f>ROUND(CY954,0)</f>
        <v>0</v>
      </c>
      <c r="Y954">
        <f>ROUND(CZ954,0)</f>
        <v>0</v>
      </c>
      <c r="AA954">
        <v>53551707</v>
      </c>
      <c r="AB954">
        <f t="shared" si="592"/>
        <v>7564.41</v>
      </c>
      <c r="AC954">
        <f t="shared" si="593"/>
        <v>7564.41</v>
      </c>
      <c r="AD954">
        <f>ROUND((((ET954)-(EU954))+AE954),2)</f>
        <v>0</v>
      </c>
      <c r="AE954">
        <f t="shared" si="615"/>
        <v>0</v>
      </c>
      <c r="AF954">
        <f t="shared" si="615"/>
        <v>0</v>
      </c>
      <c r="AG954">
        <f t="shared" si="594"/>
        <v>0</v>
      </c>
      <c r="AH954">
        <f t="shared" si="616"/>
        <v>0</v>
      </c>
      <c r="AI954">
        <f t="shared" si="616"/>
        <v>0</v>
      </c>
      <c r="AJ954">
        <f t="shared" si="595"/>
        <v>145.41</v>
      </c>
      <c r="AK954">
        <v>7564.41</v>
      </c>
      <c r="AL954">
        <v>7564.41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145.41</v>
      </c>
      <c r="AT954">
        <v>97</v>
      </c>
      <c r="AU954">
        <v>51</v>
      </c>
      <c r="AV954">
        <v>1</v>
      </c>
      <c r="AW954">
        <v>1</v>
      </c>
      <c r="AZ954">
        <v>1</v>
      </c>
      <c r="BA954">
        <v>1</v>
      </c>
      <c r="BB954">
        <v>1</v>
      </c>
      <c r="BC954">
        <v>12.17</v>
      </c>
      <c r="BD954" t="s">
        <v>3</v>
      </c>
      <c r="BE954" t="s">
        <v>3</v>
      </c>
      <c r="BF954" t="s">
        <v>3</v>
      </c>
      <c r="BG954" t="s">
        <v>3</v>
      </c>
      <c r="BH954">
        <v>3</v>
      </c>
      <c r="BI954">
        <v>2</v>
      </c>
      <c r="BJ954" t="s">
        <v>998</v>
      </c>
      <c r="BM954">
        <v>108001</v>
      </c>
      <c r="BN954">
        <v>0</v>
      </c>
      <c r="BO954" t="s">
        <v>995</v>
      </c>
      <c r="BP954">
        <v>1</v>
      </c>
      <c r="BQ954">
        <v>3</v>
      </c>
      <c r="BR954">
        <v>0</v>
      </c>
      <c r="BS954">
        <v>1</v>
      </c>
      <c r="BT954">
        <v>1</v>
      </c>
      <c r="BU954">
        <v>1</v>
      </c>
      <c r="BV954">
        <v>1</v>
      </c>
      <c r="BW954">
        <v>1</v>
      </c>
      <c r="BX954">
        <v>1</v>
      </c>
      <c r="BY954" t="s">
        <v>3</v>
      </c>
      <c r="BZ954">
        <v>97</v>
      </c>
      <c r="CA954">
        <v>51</v>
      </c>
      <c r="CB954" t="s">
        <v>3</v>
      </c>
      <c r="CE954">
        <v>0</v>
      </c>
      <c r="CF954">
        <v>0</v>
      </c>
      <c r="CG954">
        <v>0</v>
      </c>
      <c r="CM954">
        <v>0</v>
      </c>
      <c r="CN954" t="s">
        <v>3</v>
      </c>
      <c r="CO954">
        <v>0</v>
      </c>
      <c r="CP954">
        <f t="shared" si="596"/>
        <v>125826</v>
      </c>
      <c r="CQ954">
        <f t="shared" si="614"/>
        <v>92058.869699999996</v>
      </c>
      <c r="CR954">
        <f t="shared" si="597"/>
        <v>0</v>
      </c>
      <c r="CS954">
        <f t="shared" si="598"/>
        <v>0</v>
      </c>
      <c r="CT954">
        <f t="shared" si="599"/>
        <v>0</v>
      </c>
      <c r="CU954">
        <f t="shared" si="600"/>
        <v>0</v>
      </c>
      <c r="CV954">
        <f t="shared" si="601"/>
        <v>0</v>
      </c>
      <c r="CW954">
        <f t="shared" si="602"/>
        <v>0</v>
      </c>
      <c r="CX954">
        <f t="shared" si="603"/>
        <v>145.41</v>
      </c>
      <c r="CY954">
        <f t="shared" si="604"/>
        <v>0</v>
      </c>
      <c r="CZ954">
        <f t="shared" si="605"/>
        <v>0</v>
      </c>
      <c r="DC954" t="s">
        <v>3</v>
      </c>
      <c r="DD954" t="s">
        <v>3</v>
      </c>
      <c r="DE954" t="s">
        <v>3</v>
      </c>
      <c r="DF954" t="s">
        <v>3</v>
      </c>
      <c r="DG954" t="s">
        <v>3</v>
      </c>
      <c r="DH954" t="s">
        <v>3</v>
      </c>
      <c r="DI954" t="s">
        <v>3</v>
      </c>
      <c r="DJ954" t="s">
        <v>3</v>
      </c>
      <c r="DK954" t="s">
        <v>3</v>
      </c>
      <c r="DL954" t="s">
        <v>3</v>
      </c>
      <c r="DM954" t="s">
        <v>3</v>
      </c>
      <c r="DN954">
        <v>0</v>
      </c>
      <c r="DO954">
        <v>0</v>
      </c>
      <c r="DP954">
        <v>1</v>
      </c>
      <c r="DQ954">
        <v>1</v>
      </c>
      <c r="DU954">
        <v>1013</v>
      </c>
      <c r="DV954" t="s">
        <v>997</v>
      </c>
      <c r="DW954" t="s">
        <v>999</v>
      </c>
      <c r="DX954">
        <v>1</v>
      </c>
      <c r="DZ954" t="s">
        <v>3</v>
      </c>
      <c r="EA954" t="s">
        <v>3</v>
      </c>
      <c r="EB954" t="s">
        <v>3</v>
      </c>
      <c r="EC954" t="s">
        <v>3</v>
      </c>
      <c r="EE954">
        <v>53551264</v>
      </c>
      <c r="EF954">
        <v>3</v>
      </c>
      <c r="EG954" t="s">
        <v>917</v>
      </c>
      <c r="EH954">
        <v>0</v>
      </c>
      <c r="EI954" t="s">
        <v>3</v>
      </c>
      <c r="EJ954">
        <v>2</v>
      </c>
      <c r="EK954">
        <v>108001</v>
      </c>
      <c r="EL954" t="s">
        <v>918</v>
      </c>
      <c r="EM954" t="s">
        <v>919</v>
      </c>
      <c r="EO954" t="s">
        <v>3</v>
      </c>
      <c r="EQ954">
        <v>0</v>
      </c>
      <c r="ER954">
        <v>7564.41</v>
      </c>
      <c r="ES954">
        <v>7564.41</v>
      </c>
      <c r="ET954">
        <v>0</v>
      </c>
      <c r="EU954">
        <v>0</v>
      </c>
      <c r="EV954">
        <v>0</v>
      </c>
      <c r="EW954">
        <v>0</v>
      </c>
      <c r="EX954">
        <v>0</v>
      </c>
      <c r="FQ954">
        <v>0</v>
      </c>
      <c r="FR954">
        <f>ROUND(IF(AND(BH954=3,BI954=3),P954,0),0)</f>
        <v>0</v>
      </c>
      <c r="FS954">
        <v>0</v>
      </c>
      <c r="FX954">
        <v>97</v>
      </c>
      <c r="FY954">
        <v>51</v>
      </c>
      <c r="GA954" t="s">
        <v>3</v>
      </c>
      <c r="GD954">
        <v>1</v>
      </c>
      <c r="GF954">
        <v>-1905419031</v>
      </c>
      <c r="GG954">
        <v>2</v>
      </c>
      <c r="GH954">
        <v>1</v>
      </c>
      <c r="GI954">
        <v>2</v>
      </c>
      <c r="GJ954">
        <v>0</v>
      </c>
      <c r="GK954">
        <v>0</v>
      </c>
      <c r="GL954">
        <f>ROUND(IF(AND(BH954=3,BI954=3,FS954&lt;&gt;0),P954,0),0)</f>
        <v>0</v>
      </c>
      <c r="GM954">
        <f>ROUND(O954+X954+Y954,0)+GX954</f>
        <v>125826</v>
      </c>
      <c r="GN954">
        <f>IF(OR(BI954=0,BI954=1),ROUND(O954+X954+Y954,0),0)</f>
        <v>0</v>
      </c>
      <c r="GO954">
        <f>IF(BI954=2,ROUND(O954+X954+Y954,0),0)</f>
        <v>125826</v>
      </c>
      <c r="GP954">
        <f>IF(BI954=4,ROUND(O954+X954+Y954,0)+GX954,0)</f>
        <v>0</v>
      </c>
      <c r="GR954">
        <v>0</v>
      </c>
      <c r="GS954">
        <v>0</v>
      </c>
      <c r="GT954">
        <v>0</v>
      </c>
      <c r="GU954" t="s">
        <v>3</v>
      </c>
      <c r="GV954">
        <f t="shared" si="606"/>
        <v>0</v>
      </c>
      <c r="GW954">
        <v>1</v>
      </c>
      <c r="GX954">
        <f>ROUND(HC954*I954,0)</f>
        <v>0</v>
      </c>
      <c r="HA954">
        <v>0</v>
      </c>
      <c r="HB954">
        <v>0</v>
      </c>
      <c r="HC954">
        <f t="shared" si="607"/>
        <v>0</v>
      </c>
      <c r="HE954" t="s">
        <v>3</v>
      </c>
      <c r="HF954" t="s">
        <v>3</v>
      </c>
      <c r="HM954" t="s">
        <v>3</v>
      </c>
      <c r="HN954" t="s">
        <v>921</v>
      </c>
      <c r="HO954" t="s">
        <v>922</v>
      </c>
      <c r="HP954" t="s">
        <v>918</v>
      </c>
      <c r="HQ954" t="s">
        <v>918</v>
      </c>
      <c r="IK954">
        <v>0</v>
      </c>
    </row>
    <row r="955" spans="1:255" x14ac:dyDescent="0.2">
      <c r="A955" s="2">
        <v>18</v>
      </c>
      <c r="B955" s="2">
        <v>1</v>
      </c>
      <c r="C955" s="2">
        <v>1585</v>
      </c>
      <c r="D955" s="2"/>
      <c r="E955" s="2" t="s">
        <v>1000</v>
      </c>
      <c r="F955" s="2" t="s">
        <v>1001</v>
      </c>
      <c r="G955" s="2" t="s">
        <v>1002</v>
      </c>
      <c r="H955" s="2" t="s">
        <v>833</v>
      </c>
      <c r="I955" s="2">
        <f>I951*J955</f>
        <v>136.68</v>
      </c>
      <c r="J955" s="2">
        <v>10.200000000000001</v>
      </c>
      <c r="K955" s="2">
        <v>10.199999999999999</v>
      </c>
      <c r="L955" s="2"/>
      <c r="M955" s="2"/>
      <c r="N955" s="2"/>
      <c r="O955" s="2">
        <f>ROUND(CP955,2)</f>
        <v>6988.45</v>
      </c>
      <c r="P955" s="2">
        <f>ROUND(CQ955*I955,2)</f>
        <v>6988.45</v>
      </c>
      <c r="Q955" s="2">
        <f>ROUND(CR955*I955,2)</f>
        <v>0</v>
      </c>
      <c r="R955" s="2">
        <f>ROUND(CS955*I955,2)</f>
        <v>0</v>
      </c>
      <c r="S955" s="2">
        <f>ROUND(CT955*I955,2)</f>
        <v>0</v>
      </c>
      <c r="T955" s="2">
        <f>ROUND(CU955*I955,2)</f>
        <v>0</v>
      </c>
      <c r="U955" s="2">
        <f t="shared" si="590"/>
        <v>0</v>
      </c>
      <c r="V955" s="2">
        <f t="shared" si="591"/>
        <v>0</v>
      </c>
      <c r="W955" s="2">
        <f>ROUND(CX955*I955,2)</f>
        <v>319.83</v>
      </c>
      <c r="X955" s="2">
        <f>ROUND(CY955,2)</f>
        <v>0</v>
      </c>
      <c r="Y955" s="2">
        <f>ROUND(CZ955,2)</f>
        <v>0</v>
      </c>
      <c r="Z955" s="2"/>
      <c r="AA955" s="2">
        <v>53551706</v>
      </c>
      <c r="AB955" s="2">
        <f t="shared" si="592"/>
        <v>51.13</v>
      </c>
      <c r="AC955" s="2">
        <f t="shared" si="593"/>
        <v>51.13</v>
      </c>
      <c r="AD955" s="2">
        <f>ROUND((((ET955)-(EU955))+AE955),2)</f>
        <v>0</v>
      </c>
      <c r="AE955" s="2">
        <f t="shared" si="615"/>
        <v>0</v>
      </c>
      <c r="AF955" s="2">
        <f t="shared" si="615"/>
        <v>0</v>
      </c>
      <c r="AG955" s="2">
        <f t="shared" si="594"/>
        <v>0</v>
      </c>
      <c r="AH955" s="2">
        <f t="shared" si="616"/>
        <v>0</v>
      </c>
      <c r="AI955" s="2">
        <f t="shared" si="616"/>
        <v>0</v>
      </c>
      <c r="AJ955" s="2">
        <f t="shared" si="595"/>
        <v>2.34</v>
      </c>
      <c r="AK955" s="2">
        <v>51.13</v>
      </c>
      <c r="AL955" s="2">
        <v>51.13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2.34</v>
      </c>
      <c r="AT955" s="2">
        <v>97</v>
      </c>
      <c r="AU955" s="2">
        <v>51</v>
      </c>
      <c r="AV955" s="2">
        <v>1</v>
      </c>
      <c r="AW955" s="2">
        <v>1</v>
      </c>
      <c r="AX955" s="2"/>
      <c r="AY955" s="2"/>
      <c r="AZ955" s="2">
        <v>1</v>
      </c>
      <c r="BA955" s="2">
        <v>1</v>
      </c>
      <c r="BB955" s="2">
        <v>1</v>
      </c>
      <c r="BC955" s="2">
        <v>1</v>
      </c>
      <c r="BD955" s="2" t="s">
        <v>3</v>
      </c>
      <c r="BE955" s="2" t="s">
        <v>3</v>
      </c>
      <c r="BF955" s="2" t="s">
        <v>3</v>
      </c>
      <c r="BG955" s="2" t="s">
        <v>3</v>
      </c>
      <c r="BH955" s="2">
        <v>3</v>
      </c>
      <c r="BI955" s="2">
        <v>2</v>
      </c>
      <c r="BJ955" s="2" t="s">
        <v>1003</v>
      </c>
      <c r="BK955" s="2"/>
      <c r="BL955" s="2"/>
      <c r="BM955" s="2">
        <v>108001</v>
      </c>
      <c r="BN955" s="2">
        <v>0</v>
      </c>
      <c r="BO955" s="2" t="s">
        <v>3</v>
      </c>
      <c r="BP955" s="2">
        <v>0</v>
      </c>
      <c r="BQ955" s="2">
        <v>3</v>
      </c>
      <c r="BR955" s="2">
        <v>0</v>
      </c>
      <c r="BS955" s="2">
        <v>1</v>
      </c>
      <c r="BT955" s="2">
        <v>1</v>
      </c>
      <c r="BU955" s="2">
        <v>1</v>
      </c>
      <c r="BV955" s="2">
        <v>1</v>
      </c>
      <c r="BW955" s="2">
        <v>1</v>
      </c>
      <c r="BX955" s="2">
        <v>1</v>
      </c>
      <c r="BY955" s="2" t="s">
        <v>3</v>
      </c>
      <c r="BZ955" s="2">
        <v>97</v>
      </c>
      <c r="CA955" s="2">
        <v>51</v>
      </c>
      <c r="CB955" s="2" t="s">
        <v>3</v>
      </c>
      <c r="CC955" s="2"/>
      <c r="CD955" s="2"/>
      <c r="CE955" s="2">
        <v>0</v>
      </c>
      <c r="CF955" s="2">
        <v>0</v>
      </c>
      <c r="CG955" s="2">
        <v>0</v>
      </c>
      <c r="CH955" s="2"/>
      <c r="CI955" s="2"/>
      <c r="CJ955" s="2"/>
      <c r="CK955" s="2"/>
      <c r="CL955" s="2"/>
      <c r="CM955" s="2">
        <v>0</v>
      </c>
      <c r="CN955" s="2" t="s">
        <v>3</v>
      </c>
      <c r="CO955" s="2">
        <v>0</v>
      </c>
      <c r="CP955" s="2">
        <f t="shared" si="596"/>
        <v>6988.45</v>
      </c>
      <c r="CQ955" s="2">
        <f t="shared" si="614"/>
        <v>51.13</v>
      </c>
      <c r="CR955" s="2">
        <f t="shared" si="597"/>
        <v>0</v>
      </c>
      <c r="CS955" s="2">
        <f t="shared" si="598"/>
        <v>0</v>
      </c>
      <c r="CT955" s="2">
        <f t="shared" si="599"/>
        <v>0</v>
      </c>
      <c r="CU955" s="2">
        <f t="shared" si="600"/>
        <v>0</v>
      </c>
      <c r="CV955" s="2">
        <f t="shared" si="601"/>
        <v>0</v>
      </c>
      <c r="CW955" s="2">
        <f t="shared" si="602"/>
        <v>0</v>
      </c>
      <c r="CX955" s="2">
        <f t="shared" si="603"/>
        <v>2.34</v>
      </c>
      <c r="CY955" s="2">
        <f t="shared" si="604"/>
        <v>0</v>
      </c>
      <c r="CZ955" s="2">
        <f t="shared" si="605"/>
        <v>0</v>
      </c>
      <c r="DA955" s="2"/>
      <c r="DB955" s="2"/>
      <c r="DC955" s="2" t="s">
        <v>3</v>
      </c>
      <c r="DD955" s="2" t="s">
        <v>3</v>
      </c>
      <c r="DE955" s="2" t="s">
        <v>3</v>
      </c>
      <c r="DF955" s="2" t="s">
        <v>3</v>
      </c>
      <c r="DG955" s="2" t="s">
        <v>3</v>
      </c>
      <c r="DH955" s="2" t="s">
        <v>3</v>
      </c>
      <c r="DI955" s="2" t="s">
        <v>3</v>
      </c>
      <c r="DJ955" s="2" t="s">
        <v>3</v>
      </c>
      <c r="DK955" s="2" t="s">
        <v>3</v>
      </c>
      <c r="DL955" s="2" t="s">
        <v>3</v>
      </c>
      <c r="DM955" s="2" t="s">
        <v>3</v>
      </c>
      <c r="DN955" s="2">
        <v>0</v>
      </c>
      <c r="DO955" s="2">
        <v>0</v>
      </c>
      <c r="DP955" s="2">
        <v>1</v>
      </c>
      <c r="DQ955" s="2">
        <v>1</v>
      </c>
      <c r="DR955" s="2"/>
      <c r="DS955" s="2"/>
      <c r="DT955" s="2"/>
      <c r="DU955" s="2">
        <v>1003</v>
      </c>
      <c r="DV955" s="2" t="s">
        <v>833</v>
      </c>
      <c r="DW955" s="2" t="s">
        <v>833</v>
      </c>
      <c r="DX955" s="2">
        <v>10</v>
      </c>
      <c r="DY955" s="2"/>
      <c r="DZ955" s="2" t="s">
        <v>3</v>
      </c>
      <c r="EA955" s="2" t="s">
        <v>3</v>
      </c>
      <c r="EB955" s="2" t="s">
        <v>3</v>
      </c>
      <c r="EC955" s="2" t="s">
        <v>3</v>
      </c>
      <c r="ED955" s="2"/>
      <c r="EE955" s="2">
        <v>53551264</v>
      </c>
      <c r="EF955" s="2">
        <v>3</v>
      </c>
      <c r="EG955" s="2" t="s">
        <v>917</v>
      </c>
      <c r="EH955" s="2">
        <v>0</v>
      </c>
      <c r="EI955" s="2" t="s">
        <v>3</v>
      </c>
      <c r="EJ955" s="2">
        <v>2</v>
      </c>
      <c r="EK955" s="2">
        <v>108001</v>
      </c>
      <c r="EL955" s="2" t="s">
        <v>918</v>
      </c>
      <c r="EM955" s="2" t="s">
        <v>919</v>
      </c>
      <c r="EN955" s="2"/>
      <c r="EO955" s="2" t="s">
        <v>3</v>
      </c>
      <c r="EP955" s="2"/>
      <c r="EQ955" s="2">
        <v>0</v>
      </c>
      <c r="ER955" s="2">
        <v>51.13</v>
      </c>
      <c r="ES955" s="2">
        <v>51.13</v>
      </c>
      <c r="ET955" s="2">
        <v>0</v>
      </c>
      <c r="EU955" s="2">
        <v>0</v>
      </c>
      <c r="EV955" s="2">
        <v>0</v>
      </c>
      <c r="EW955" s="2">
        <v>0</v>
      </c>
      <c r="EX955" s="2">
        <v>0</v>
      </c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>
        <v>0</v>
      </c>
      <c r="FR955" s="2">
        <f>ROUND(IF(AND(BH955=3,BI955=3),P955,0),2)</f>
        <v>0</v>
      </c>
      <c r="FS955" s="2">
        <v>0</v>
      </c>
      <c r="FT955" s="2"/>
      <c r="FU955" s="2"/>
      <c r="FV955" s="2"/>
      <c r="FW955" s="2"/>
      <c r="FX955" s="2">
        <v>97</v>
      </c>
      <c r="FY955" s="2">
        <v>51</v>
      </c>
      <c r="FZ955" s="2"/>
      <c r="GA955" s="2" t="s">
        <v>3</v>
      </c>
      <c r="GB955" s="2"/>
      <c r="GC955" s="2"/>
      <c r="GD955" s="2">
        <v>1</v>
      </c>
      <c r="GE955" s="2"/>
      <c r="GF955" s="2">
        <v>-627204067</v>
      </c>
      <c r="GG955" s="2">
        <v>2</v>
      </c>
      <c r="GH955" s="2">
        <v>1</v>
      </c>
      <c r="GI955" s="2">
        <v>-2</v>
      </c>
      <c r="GJ955" s="2">
        <v>0</v>
      </c>
      <c r="GK955" s="2">
        <v>0</v>
      </c>
      <c r="GL955" s="2">
        <f>ROUND(IF(AND(BH955=3,BI955=3,FS955&lt;&gt;0),P955,0),2)</f>
        <v>0</v>
      </c>
      <c r="GM955" s="2">
        <f>ROUND(O955+X955+Y955,2)+GX955</f>
        <v>6988.45</v>
      </c>
      <c r="GN955" s="2">
        <f>IF(OR(BI955=0,BI955=1),ROUND(O955+X955+Y955,2),0)</f>
        <v>0</v>
      </c>
      <c r="GO955" s="2">
        <f>IF(BI955=2,ROUND(O955+X955+Y955,2),0)</f>
        <v>6988.45</v>
      </c>
      <c r="GP955" s="2">
        <f>IF(BI955=4,ROUND(O955+X955+Y955,2)+GX955,0)</f>
        <v>0</v>
      </c>
      <c r="GQ955" s="2"/>
      <c r="GR955" s="2">
        <v>0</v>
      </c>
      <c r="GS955" s="2">
        <v>0</v>
      </c>
      <c r="GT955" s="2">
        <v>0</v>
      </c>
      <c r="GU955" s="2" t="s">
        <v>3</v>
      </c>
      <c r="GV955" s="2">
        <f t="shared" si="606"/>
        <v>0</v>
      </c>
      <c r="GW955" s="2">
        <v>1</v>
      </c>
      <c r="GX955" s="2">
        <f>ROUND(HC955*I955,2)</f>
        <v>0</v>
      </c>
      <c r="GY955" s="2"/>
      <c r="GZ955" s="2"/>
      <c r="HA955" s="2">
        <v>0</v>
      </c>
      <c r="HB955" s="2">
        <v>0</v>
      </c>
      <c r="HC955" s="2">
        <f t="shared" si="607"/>
        <v>0</v>
      </c>
      <c r="HD955" s="2"/>
      <c r="HE955" s="2" t="s">
        <v>3</v>
      </c>
      <c r="HF955" s="2" t="s">
        <v>3</v>
      </c>
      <c r="HG955" s="2"/>
      <c r="HH955" s="2"/>
      <c r="HI955" s="2"/>
      <c r="HJ955" s="2"/>
      <c r="HK955" s="2"/>
      <c r="HL955" s="2"/>
      <c r="HM955" s="2" t="s">
        <v>3</v>
      </c>
      <c r="HN955" s="2" t="s">
        <v>921</v>
      </c>
      <c r="HO955" s="2" t="s">
        <v>922</v>
      </c>
      <c r="HP955" s="2" t="s">
        <v>918</v>
      </c>
      <c r="HQ955" s="2" t="s">
        <v>918</v>
      </c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>
        <v>0</v>
      </c>
      <c r="IL955" s="2"/>
      <c r="IM955" s="2"/>
      <c r="IN955" s="2"/>
      <c r="IO955" s="2"/>
      <c r="IP955" s="2"/>
      <c r="IQ955" s="2"/>
      <c r="IR955" s="2"/>
      <c r="IS955" s="2"/>
      <c r="IT955" s="2"/>
      <c r="IU955" s="2"/>
    </row>
    <row r="956" spans="1:255" x14ac:dyDescent="0.2">
      <c r="A956">
        <v>18</v>
      </c>
      <c r="B956">
        <v>1</v>
      </c>
      <c r="C956">
        <v>1599</v>
      </c>
      <c r="E956" t="s">
        <v>1000</v>
      </c>
      <c r="F956" t="s">
        <v>1001</v>
      </c>
      <c r="G956" t="s">
        <v>1002</v>
      </c>
      <c r="H956" t="s">
        <v>833</v>
      </c>
      <c r="I956">
        <f>I952*J956</f>
        <v>136.68</v>
      </c>
      <c r="J956">
        <v>10.200000000000001</v>
      </c>
      <c r="K956">
        <v>10.199999999999999</v>
      </c>
      <c r="O956">
        <f>ROUND(CP956,0)</f>
        <v>40114</v>
      </c>
      <c r="P956">
        <f>ROUND(CQ956*I956,0)</f>
        <v>40114</v>
      </c>
      <c r="Q956">
        <f>ROUND(CR956*I956,0)</f>
        <v>0</v>
      </c>
      <c r="R956">
        <f>ROUND(CS956*I956,0)</f>
        <v>0</v>
      </c>
      <c r="S956">
        <f>ROUND(CT956*I956,0)</f>
        <v>0</v>
      </c>
      <c r="T956">
        <f>ROUND(CU956*I956,0)</f>
        <v>0</v>
      </c>
      <c r="U956">
        <f t="shared" si="590"/>
        <v>0</v>
      </c>
      <c r="V956">
        <f t="shared" si="591"/>
        <v>0</v>
      </c>
      <c r="W956">
        <f>ROUND(CX956*I956,0)</f>
        <v>320</v>
      </c>
      <c r="X956">
        <f>ROUND(CY956,0)</f>
        <v>0</v>
      </c>
      <c r="Y956">
        <f>ROUND(CZ956,0)</f>
        <v>0</v>
      </c>
      <c r="AA956">
        <v>53551707</v>
      </c>
      <c r="AB956">
        <f t="shared" si="592"/>
        <v>51.13</v>
      </c>
      <c r="AC956">
        <f t="shared" si="593"/>
        <v>51.13</v>
      </c>
      <c r="AD956">
        <f>ROUND((((ET956)-(EU956))+AE956),2)</f>
        <v>0</v>
      </c>
      <c r="AE956">
        <f t="shared" si="615"/>
        <v>0</v>
      </c>
      <c r="AF956">
        <f t="shared" si="615"/>
        <v>0</v>
      </c>
      <c r="AG956">
        <f t="shared" si="594"/>
        <v>0</v>
      </c>
      <c r="AH956">
        <f t="shared" si="616"/>
        <v>0</v>
      </c>
      <c r="AI956">
        <f t="shared" si="616"/>
        <v>0</v>
      </c>
      <c r="AJ956">
        <f t="shared" si="595"/>
        <v>2.34</v>
      </c>
      <c r="AK956">
        <v>51.13</v>
      </c>
      <c r="AL956">
        <v>51.13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2.34</v>
      </c>
      <c r="AT956">
        <v>97</v>
      </c>
      <c r="AU956">
        <v>51</v>
      </c>
      <c r="AV956">
        <v>1</v>
      </c>
      <c r="AW956">
        <v>1</v>
      </c>
      <c r="AZ956">
        <v>1</v>
      </c>
      <c r="BA956">
        <v>1</v>
      </c>
      <c r="BB956">
        <v>1</v>
      </c>
      <c r="BC956">
        <v>5.74</v>
      </c>
      <c r="BD956" t="s">
        <v>3</v>
      </c>
      <c r="BE956" t="s">
        <v>3</v>
      </c>
      <c r="BF956" t="s">
        <v>3</v>
      </c>
      <c r="BG956" t="s">
        <v>3</v>
      </c>
      <c r="BH956">
        <v>3</v>
      </c>
      <c r="BI956">
        <v>2</v>
      </c>
      <c r="BJ956" t="s">
        <v>1003</v>
      </c>
      <c r="BM956">
        <v>108001</v>
      </c>
      <c r="BN956">
        <v>0</v>
      </c>
      <c r="BO956" t="s">
        <v>1001</v>
      </c>
      <c r="BP956">
        <v>1</v>
      </c>
      <c r="BQ956">
        <v>3</v>
      </c>
      <c r="BR956">
        <v>0</v>
      </c>
      <c r="BS956">
        <v>1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3</v>
      </c>
      <c r="BZ956">
        <v>97</v>
      </c>
      <c r="CA956">
        <v>51</v>
      </c>
      <c r="CB956" t="s">
        <v>3</v>
      </c>
      <c r="CE956">
        <v>0</v>
      </c>
      <c r="CF956">
        <v>0</v>
      </c>
      <c r="CG956">
        <v>0</v>
      </c>
      <c r="CM956">
        <v>0</v>
      </c>
      <c r="CN956" t="s">
        <v>3</v>
      </c>
      <c r="CO956">
        <v>0</v>
      </c>
      <c r="CP956">
        <f t="shared" si="596"/>
        <v>40114</v>
      </c>
      <c r="CQ956">
        <f t="shared" si="614"/>
        <v>293.48620000000005</v>
      </c>
      <c r="CR956">
        <f t="shared" si="597"/>
        <v>0</v>
      </c>
      <c r="CS956">
        <f t="shared" si="598"/>
        <v>0</v>
      </c>
      <c r="CT956">
        <f t="shared" si="599"/>
        <v>0</v>
      </c>
      <c r="CU956">
        <f t="shared" si="600"/>
        <v>0</v>
      </c>
      <c r="CV956">
        <f t="shared" si="601"/>
        <v>0</v>
      </c>
      <c r="CW956">
        <f t="shared" si="602"/>
        <v>0</v>
      </c>
      <c r="CX956">
        <f t="shared" si="603"/>
        <v>2.34</v>
      </c>
      <c r="CY956">
        <f t="shared" si="604"/>
        <v>0</v>
      </c>
      <c r="CZ956">
        <f t="shared" si="605"/>
        <v>0</v>
      </c>
      <c r="DC956" t="s">
        <v>3</v>
      </c>
      <c r="DD956" t="s">
        <v>3</v>
      </c>
      <c r="DE956" t="s">
        <v>3</v>
      </c>
      <c r="DF956" t="s">
        <v>3</v>
      </c>
      <c r="DG956" t="s">
        <v>3</v>
      </c>
      <c r="DH956" t="s">
        <v>3</v>
      </c>
      <c r="DI956" t="s">
        <v>3</v>
      </c>
      <c r="DJ956" t="s">
        <v>3</v>
      </c>
      <c r="DK956" t="s">
        <v>3</v>
      </c>
      <c r="DL956" t="s">
        <v>3</v>
      </c>
      <c r="DM956" t="s">
        <v>3</v>
      </c>
      <c r="DN956">
        <v>0</v>
      </c>
      <c r="DO956">
        <v>0</v>
      </c>
      <c r="DP956">
        <v>1</v>
      </c>
      <c r="DQ956">
        <v>1</v>
      </c>
      <c r="DU956">
        <v>1003</v>
      </c>
      <c r="DV956" t="s">
        <v>833</v>
      </c>
      <c r="DW956" t="s">
        <v>833</v>
      </c>
      <c r="DX956">
        <v>10</v>
      </c>
      <c r="DZ956" t="s">
        <v>3</v>
      </c>
      <c r="EA956" t="s">
        <v>3</v>
      </c>
      <c r="EB956" t="s">
        <v>3</v>
      </c>
      <c r="EC956" t="s">
        <v>3</v>
      </c>
      <c r="EE956">
        <v>53551264</v>
      </c>
      <c r="EF956">
        <v>3</v>
      </c>
      <c r="EG956" t="s">
        <v>917</v>
      </c>
      <c r="EH956">
        <v>0</v>
      </c>
      <c r="EI956" t="s">
        <v>3</v>
      </c>
      <c r="EJ956">
        <v>2</v>
      </c>
      <c r="EK956">
        <v>108001</v>
      </c>
      <c r="EL956" t="s">
        <v>918</v>
      </c>
      <c r="EM956" t="s">
        <v>919</v>
      </c>
      <c r="EO956" t="s">
        <v>3</v>
      </c>
      <c r="EQ956">
        <v>0</v>
      </c>
      <c r="ER956">
        <v>51.13</v>
      </c>
      <c r="ES956">
        <v>51.13</v>
      </c>
      <c r="ET956">
        <v>0</v>
      </c>
      <c r="EU956">
        <v>0</v>
      </c>
      <c r="EV956">
        <v>0</v>
      </c>
      <c r="EW956">
        <v>0</v>
      </c>
      <c r="EX956">
        <v>0</v>
      </c>
      <c r="FQ956">
        <v>0</v>
      </c>
      <c r="FR956">
        <f>ROUND(IF(AND(BH956=3,BI956=3),P956,0),0)</f>
        <v>0</v>
      </c>
      <c r="FS956">
        <v>0</v>
      </c>
      <c r="FX956">
        <v>97</v>
      </c>
      <c r="FY956">
        <v>51</v>
      </c>
      <c r="GA956" t="s">
        <v>3</v>
      </c>
      <c r="GD956">
        <v>1</v>
      </c>
      <c r="GF956">
        <v>-627204067</v>
      </c>
      <c r="GG956">
        <v>2</v>
      </c>
      <c r="GH956">
        <v>1</v>
      </c>
      <c r="GI956">
        <v>2</v>
      </c>
      <c r="GJ956">
        <v>0</v>
      </c>
      <c r="GK956">
        <v>0</v>
      </c>
      <c r="GL956">
        <f>ROUND(IF(AND(BH956=3,BI956=3,FS956&lt;&gt;0),P956,0),0)</f>
        <v>0</v>
      </c>
      <c r="GM956">
        <f>ROUND(O956+X956+Y956,0)+GX956</f>
        <v>40114</v>
      </c>
      <c r="GN956">
        <f>IF(OR(BI956=0,BI956=1),ROUND(O956+X956+Y956,0),0)</f>
        <v>0</v>
      </c>
      <c r="GO956">
        <f>IF(BI956=2,ROUND(O956+X956+Y956,0),0)</f>
        <v>40114</v>
      </c>
      <c r="GP956">
        <f>IF(BI956=4,ROUND(O956+X956+Y956,0)+GX956,0)</f>
        <v>0</v>
      </c>
      <c r="GR956">
        <v>0</v>
      </c>
      <c r="GS956">
        <v>0</v>
      </c>
      <c r="GT956">
        <v>0</v>
      </c>
      <c r="GU956" t="s">
        <v>3</v>
      </c>
      <c r="GV956">
        <f t="shared" si="606"/>
        <v>0</v>
      </c>
      <c r="GW956">
        <v>1</v>
      </c>
      <c r="GX956">
        <f>ROUND(HC956*I956,0)</f>
        <v>0</v>
      </c>
      <c r="HA956">
        <v>0</v>
      </c>
      <c r="HB956">
        <v>0</v>
      </c>
      <c r="HC956">
        <f t="shared" si="607"/>
        <v>0</v>
      </c>
      <c r="HE956" t="s">
        <v>3</v>
      </c>
      <c r="HF956" t="s">
        <v>3</v>
      </c>
      <c r="HM956" t="s">
        <v>3</v>
      </c>
      <c r="HN956" t="s">
        <v>921</v>
      </c>
      <c r="HO956" t="s">
        <v>922</v>
      </c>
      <c r="HP956" t="s">
        <v>918</v>
      </c>
      <c r="HQ956" t="s">
        <v>918</v>
      </c>
      <c r="IK956">
        <v>0</v>
      </c>
    </row>
    <row r="957" spans="1:255" x14ac:dyDescent="0.2">
      <c r="A957" s="2">
        <v>17</v>
      </c>
      <c r="B957" s="2">
        <v>1</v>
      </c>
      <c r="C957" s="2">
        <f>ROW(SmtRes!A1612)</f>
        <v>1612</v>
      </c>
      <c r="D957" s="2">
        <f>ROW(EtalonRes!A1456)</f>
        <v>1456</v>
      </c>
      <c r="E957" s="2" t="s">
        <v>1004</v>
      </c>
      <c r="F957" s="2" t="s">
        <v>1005</v>
      </c>
      <c r="G957" s="2" t="s">
        <v>1006</v>
      </c>
      <c r="H957" s="2" t="s">
        <v>992</v>
      </c>
      <c r="I957" s="2">
        <f>ROUND(860/100,7)</f>
        <v>8.6</v>
      </c>
      <c r="J957" s="2">
        <v>0</v>
      </c>
      <c r="K957" s="2">
        <f>ROUND(860/100,7)</f>
        <v>8.6</v>
      </c>
      <c r="L957" s="2"/>
      <c r="M957" s="2"/>
      <c r="N957" s="2"/>
      <c r="O957" s="2">
        <f>ROUND(CP957,2)</f>
        <v>3344.88</v>
      </c>
      <c r="P957" s="2">
        <f>ROUND(CQ957*I957,2)</f>
        <v>569.05999999999995</v>
      </c>
      <c r="Q957" s="2">
        <f>ROUND(CR957*I957,2)</f>
        <v>595.12</v>
      </c>
      <c r="R957" s="2">
        <f>ROUND(CS957*I957,2)</f>
        <v>36.21</v>
      </c>
      <c r="S957" s="2">
        <f>ROUND(CT957*I957,2)</f>
        <v>2180.6999999999998</v>
      </c>
      <c r="T957" s="2">
        <f>ROUND(CU957*I957,2)</f>
        <v>0</v>
      </c>
      <c r="U957" s="2">
        <f t="shared" si="590"/>
        <v>231.99359999999999</v>
      </c>
      <c r="V957" s="2">
        <f t="shared" si="591"/>
        <v>2.6831999999999998</v>
      </c>
      <c r="W957" s="2">
        <f>ROUND(CX957*I957,2)</f>
        <v>0</v>
      </c>
      <c r="X957" s="2">
        <f>ROUND(CY957,2)</f>
        <v>2150.4</v>
      </c>
      <c r="Y957" s="2">
        <f>ROUND(CZ957,2)</f>
        <v>1130.6199999999999</v>
      </c>
      <c r="Z957" s="2"/>
      <c r="AA957" s="2">
        <v>53551706</v>
      </c>
      <c r="AB957" s="2">
        <f t="shared" si="592"/>
        <v>388.94</v>
      </c>
      <c r="AC957" s="2">
        <f t="shared" si="593"/>
        <v>66.17</v>
      </c>
      <c r="AD957" s="2">
        <f>ROUND(((((ET957*ROUND(1.2,7)))-((EU957*ROUND(1.2,7))))+AE957),2)</f>
        <v>69.2</v>
      </c>
      <c r="AE957" s="2">
        <f>ROUND(((EU957*ROUND(1.2,7))),2)</f>
        <v>4.21</v>
      </c>
      <c r="AF957" s="2">
        <f>ROUND(((EV957*ROUND(1.2,7))),2)</f>
        <v>253.57</v>
      </c>
      <c r="AG957" s="2">
        <f t="shared" si="594"/>
        <v>0</v>
      </c>
      <c r="AH957" s="2">
        <f>((EW957*ROUND(1.2,7)))</f>
        <v>26.975999999999999</v>
      </c>
      <c r="AI957" s="2">
        <f>((EX957*ROUND(1.2,7)))</f>
        <v>0.312</v>
      </c>
      <c r="AJ957" s="2">
        <f t="shared" si="595"/>
        <v>0</v>
      </c>
      <c r="AK957" s="2">
        <v>335.15</v>
      </c>
      <c r="AL957" s="2">
        <v>66.17</v>
      </c>
      <c r="AM957" s="2">
        <v>57.67</v>
      </c>
      <c r="AN957" s="2">
        <v>3.51</v>
      </c>
      <c r="AO957" s="2">
        <v>211.31</v>
      </c>
      <c r="AP957" s="2">
        <v>0</v>
      </c>
      <c r="AQ957" s="2">
        <v>22.48</v>
      </c>
      <c r="AR957" s="2">
        <v>0.26</v>
      </c>
      <c r="AS957" s="2">
        <v>0</v>
      </c>
      <c r="AT957" s="2">
        <v>97</v>
      </c>
      <c r="AU957" s="2">
        <v>51</v>
      </c>
      <c r="AV957" s="2">
        <v>1</v>
      </c>
      <c r="AW957" s="2">
        <v>1</v>
      </c>
      <c r="AX957" s="2"/>
      <c r="AY957" s="2"/>
      <c r="AZ957" s="2">
        <v>1</v>
      </c>
      <c r="BA957" s="2">
        <v>1</v>
      </c>
      <c r="BB957" s="2">
        <v>1</v>
      </c>
      <c r="BC957" s="2">
        <v>1</v>
      </c>
      <c r="BD957" s="2" t="s">
        <v>3</v>
      </c>
      <c r="BE957" s="2" t="s">
        <v>3</v>
      </c>
      <c r="BF957" s="2" t="s">
        <v>3</v>
      </c>
      <c r="BG957" s="2" t="s">
        <v>3</v>
      </c>
      <c r="BH957" s="2">
        <v>0</v>
      </c>
      <c r="BI957" s="2">
        <v>2</v>
      </c>
      <c r="BJ957" s="2" t="s">
        <v>1007</v>
      </c>
      <c r="BK957" s="2"/>
      <c r="BL957" s="2"/>
      <c r="BM957" s="2">
        <v>108001</v>
      </c>
      <c r="BN957" s="2">
        <v>0</v>
      </c>
      <c r="BO957" s="2" t="s">
        <v>3</v>
      </c>
      <c r="BP957" s="2">
        <v>0</v>
      </c>
      <c r="BQ957" s="2">
        <v>3</v>
      </c>
      <c r="BR957" s="2">
        <v>0</v>
      </c>
      <c r="BS957" s="2">
        <v>1</v>
      </c>
      <c r="BT957" s="2">
        <v>1</v>
      </c>
      <c r="BU957" s="2">
        <v>1</v>
      </c>
      <c r="BV957" s="2">
        <v>1</v>
      </c>
      <c r="BW957" s="2">
        <v>1</v>
      </c>
      <c r="BX957" s="2">
        <v>1</v>
      </c>
      <c r="BY957" s="2" t="s">
        <v>3</v>
      </c>
      <c r="BZ957" s="2">
        <v>97</v>
      </c>
      <c r="CA957" s="2">
        <v>51</v>
      </c>
      <c r="CB957" s="2" t="s">
        <v>3</v>
      </c>
      <c r="CC957" s="2"/>
      <c r="CD957" s="2"/>
      <c r="CE957" s="2">
        <v>0</v>
      </c>
      <c r="CF957" s="2">
        <v>0</v>
      </c>
      <c r="CG957" s="2">
        <v>0</v>
      </c>
      <c r="CH957" s="2"/>
      <c r="CI957" s="2"/>
      <c r="CJ957" s="2"/>
      <c r="CK957" s="2"/>
      <c r="CL957" s="2"/>
      <c r="CM957" s="2">
        <v>0</v>
      </c>
      <c r="CN957" s="2" t="s">
        <v>915</v>
      </c>
      <c r="CO957" s="2">
        <v>0</v>
      </c>
      <c r="CP957" s="2">
        <f t="shared" si="596"/>
        <v>3344.8799999999997</v>
      </c>
      <c r="CQ957" s="2">
        <f t="shared" si="614"/>
        <v>66.17</v>
      </c>
      <c r="CR957" s="2">
        <f t="shared" si="597"/>
        <v>69.2</v>
      </c>
      <c r="CS957" s="2">
        <f t="shared" si="598"/>
        <v>4.21</v>
      </c>
      <c r="CT957" s="2">
        <f t="shared" si="599"/>
        <v>253.57</v>
      </c>
      <c r="CU957" s="2">
        <f t="shared" si="600"/>
        <v>0</v>
      </c>
      <c r="CV957" s="2">
        <f t="shared" si="601"/>
        <v>26.975999999999999</v>
      </c>
      <c r="CW957" s="2">
        <f t="shared" si="602"/>
        <v>0.312</v>
      </c>
      <c r="CX957" s="2">
        <f t="shared" si="603"/>
        <v>0</v>
      </c>
      <c r="CY957" s="2">
        <f t="shared" si="604"/>
        <v>2150.4027000000001</v>
      </c>
      <c r="CZ957" s="2">
        <f t="shared" si="605"/>
        <v>1130.6241</v>
      </c>
      <c r="DA957" s="2"/>
      <c r="DB957" s="2"/>
      <c r="DC957" s="2" t="s">
        <v>3</v>
      </c>
      <c r="DD957" s="2" t="s">
        <v>3</v>
      </c>
      <c r="DE957" s="2" t="s">
        <v>916</v>
      </c>
      <c r="DF957" s="2" t="s">
        <v>916</v>
      </c>
      <c r="DG957" s="2" t="s">
        <v>916</v>
      </c>
      <c r="DH957" s="2" t="s">
        <v>3</v>
      </c>
      <c r="DI957" s="2" t="s">
        <v>916</v>
      </c>
      <c r="DJ957" s="2" t="s">
        <v>916</v>
      </c>
      <c r="DK957" s="2" t="s">
        <v>3</v>
      </c>
      <c r="DL957" s="2" t="s">
        <v>3</v>
      </c>
      <c r="DM957" s="2" t="s">
        <v>3</v>
      </c>
      <c r="DN957" s="2">
        <v>0</v>
      </c>
      <c r="DO957" s="2">
        <v>0</v>
      </c>
      <c r="DP957" s="2">
        <v>1</v>
      </c>
      <c r="DQ957" s="2">
        <v>1</v>
      </c>
      <c r="DR957" s="2"/>
      <c r="DS957" s="2"/>
      <c r="DT957" s="2"/>
      <c r="DU957" s="2">
        <v>1013</v>
      </c>
      <c r="DV957" s="2" t="s">
        <v>992</v>
      </c>
      <c r="DW957" s="2" t="s">
        <v>992</v>
      </c>
      <c r="DX957" s="2">
        <v>1</v>
      </c>
      <c r="DY957" s="2"/>
      <c r="DZ957" s="2" t="s">
        <v>3</v>
      </c>
      <c r="EA957" s="2" t="s">
        <v>3</v>
      </c>
      <c r="EB957" s="2" t="s">
        <v>3</v>
      </c>
      <c r="EC957" s="2" t="s">
        <v>3</v>
      </c>
      <c r="ED957" s="2"/>
      <c r="EE957" s="2">
        <v>53551264</v>
      </c>
      <c r="EF957" s="2">
        <v>3</v>
      </c>
      <c r="EG957" s="2" t="s">
        <v>917</v>
      </c>
      <c r="EH957" s="2">
        <v>0</v>
      </c>
      <c r="EI957" s="2" t="s">
        <v>3</v>
      </c>
      <c r="EJ957" s="2">
        <v>2</v>
      </c>
      <c r="EK957" s="2">
        <v>108001</v>
      </c>
      <c r="EL957" s="2" t="s">
        <v>918</v>
      </c>
      <c r="EM957" s="2" t="s">
        <v>919</v>
      </c>
      <c r="EN957" s="2"/>
      <c r="EO957" s="2" t="s">
        <v>920</v>
      </c>
      <c r="EP957" s="2"/>
      <c r="EQ957" s="2">
        <v>131072</v>
      </c>
      <c r="ER957" s="2">
        <v>335.15</v>
      </c>
      <c r="ES957" s="2">
        <v>66.17</v>
      </c>
      <c r="ET957" s="2">
        <v>57.67</v>
      </c>
      <c r="EU957" s="2">
        <v>3.51</v>
      </c>
      <c r="EV957" s="2">
        <v>211.31</v>
      </c>
      <c r="EW957" s="2">
        <v>22.48</v>
      </c>
      <c r="EX957" s="2">
        <v>0.26</v>
      </c>
      <c r="EY957" s="2">
        <v>0</v>
      </c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>
        <v>0</v>
      </c>
      <c r="FR957" s="2">
        <f>ROUND(IF(AND(BH957=3,BI957=3),P957,0),2)</f>
        <v>0</v>
      </c>
      <c r="FS957" s="2">
        <v>0</v>
      </c>
      <c r="FT957" s="2"/>
      <c r="FU957" s="2"/>
      <c r="FV957" s="2"/>
      <c r="FW957" s="2"/>
      <c r="FX957" s="2">
        <v>97</v>
      </c>
      <c r="FY957" s="2">
        <v>51</v>
      </c>
      <c r="FZ957" s="2"/>
      <c r="GA957" s="2" t="s">
        <v>3</v>
      </c>
      <c r="GB957" s="2"/>
      <c r="GC957" s="2"/>
      <c r="GD957" s="2">
        <v>1</v>
      </c>
      <c r="GE957" s="2"/>
      <c r="GF957" s="2">
        <v>679270485</v>
      </c>
      <c r="GG957" s="2">
        <v>2</v>
      </c>
      <c r="GH957" s="2">
        <v>1</v>
      </c>
      <c r="GI957" s="2">
        <v>-2</v>
      </c>
      <c r="GJ957" s="2">
        <v>0</v>
      </c>
      <c r="GK957" s="2">
        <v>0</v>
      </c>
      <c r="GL957" s="2">
        <f>ROUND(IF(AND(BH957=3,BI957=3,FS957&lt;&gt;0),P957,0),2)</f>
        <v>0</v>
      </c>
      <c r="GM957" s="2">
        <f>ROUND(O957+X957+Y957,2)+GX957</f>
        <v>6625.9</v>
      </c>
      <c r="GN957" s="2">
        <f>IF(OR(BI957=0,BI957=1),ROUND(O957+X957+Y957,2),0)</f>
        <v>0</v>
      </c>
      <c r="GO957" s="2">
        <f>IF(BI957=2,ROUND(O957+X957+Y957,2),0)</f>
        <v>6625.9</v>
      </c>
      <c r="GP957" s="2">
        <f>IF(BI957=4,ROUND(O957+X957+Y957,2)+GX957,0)</f>
        <v>0</v>
      </c>
      <c r="GQ957" s="2"/>
      <c r="GR957" s="2">
        <v>0</v>
      </c>
      <c r="GS957" s="2">
        <v>0</v>
      </c>
      <c r="GT957" s="2">
        <v>0</v>
      </c>
      <c r="GU957" s="2" t="s">
        <v>3</v>
      </c>
      <c r="GV957" s="2">
        <f t="shared" si="606"/>
        <v>0</v>
      </c>
      <c r="GW957" s="2">
        <v>1</v>
      </c>
      <c r="GX957" s="2">
        <f>ROUND(HC957*I957,2)</f>
        <v>0</v>
      </c>
      <c r="GY957" s="2"/>
      <c r="GZ957" s="2"/>
      <c r="HA957" s="2">
        <v>0</v>
      </c>
      <c r="HB957" s="2">
        <v>0</v>
      </c>
      <c r="HC957" s="2">
        <f t="shared" si="607"/>
        <v>0</v>
      </c>
      <c r="HD957" s="2"/>
      <c r="HE957" s="2" t="s">
        <v>3</v>
      </c>
      <c r="HF957" s="2" t="s">
        <v>3</v>
      </c>
      <c r="HG957" s="2"/>
      <c r="HH957" s="2"/>
      <c r="HI957" s="2"/>
      <c r="HJ957" s="2"/>
      <c r="HK957" s="2"/>
      <c r="HL957" s="2"/>
      <c r="HM957" s="2" t="s">
        <v>3</v>
      </c>
      <c r="HN957" s="2" t="s">
        <v>921</v>
      </c>
      <c r="HO957" s="2" t="s">
        <v>922</v>
      </c>
      <c r="HP957" s="2" t="s">
        <v>918</v>
      </c>
      <c r="HQ957" s="2" t="s">
        <v>918</v>
      </c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>
        <v>0</v>
      </c>
      <c r="IL957" s="2"/>
      <c r="IM957" s="2"/>
      <c r="IN957" s="2"/>
      <c r="IO957" s="2"/>
      <c r="IP957" s="2"/>
      <c r="IQ957" s="2"/>
      <c r="IR957" s="2"/>
      <c r="IS957" s="2"/>
      <c r="IT957" s="2"/>
      <c r="IU957" s="2"/>
    </row>
    <row r="958" spans="1:255" x14ac:dyDescent="0.2">
      <c r="A958">
        <v>17</v>
      </c>
      <c r="B958">
        <v>1</v>
      </c>
      <c r="C958">
        <f>ROW(SmtRes!A1622)</f>
        <v>1622</v>
      </c>
      <c r="D958">
        <f>ROW(EtalonRes!A1468)</f>
        <v>1468</v>
      </c>
      <c r="E958" t="s">
        <v>1004</v>
      </c>
      <c r="F958" t="s">
        <v>1005</v>
      </c>
      <c r="G958" t="s">
        <v>1006</v>
      </c>
      <c r="H958" t="s">
        <v>992</v>
      </c>
      <c r="I958">
        <f>ROUND(860/100,7)</f>
        <v>8.6</v>
      </c>
      <c r="J958">
        <v>0</v>
      </c>
      <c r="K958">
        <f>ROUND(860/100,7)</f>
        <v>8.6</v>
      </c>
      <c r="O958">
        <f>ROUND(CP958,0)</f>
        <v>87794</v>
      </c>
      <c r="P958">
        <f>ROUND(CQ958*I958,0)</f>
        <v>3602</v>
      </c>
      <c r="Q958">
        <f>ROUND(CR958*I958,0)</f>
        <v>7344</v>
      </c>
      <c r="R958">
        <f>ROUND(CS958*I958,0)</f>
        <v>1276</v>
      </c>
      <c r="S958">
        <f>ROUND(CT958*I958,0)</f>
        <v>76848</v>
      </c>
      <c r="T958">
        <f>ROUND(CU958*I958,0)</f>
        <v>0</v>
      </c>
      <c r="U958">
        <f t="shared" si="590"/>
        <v>231.99359999999999</v>
      </c>
      <c r="V958">
        <f t="shared" si="591"/>
        <v>2.6831999999999998</v>
      </c>
      <c r="W958">
        <f>ROUND(CX958*I958,0)</f>
        <v>0</v>
      </c>
      <c r="X958">
        <f>ROUND(CY958,0)</f>
        <v>75780</v>
      </c>
      <c r="Y958">
        <f>ROUND(CZ958,0)</f>
        <v>39843</v>
      </c>
      <c r="AA958">
        <v>53551707</v>
      </c>
      <c r="AB958">
        <f t="shared" si="592"/>
        <v>388.94</v>
      </c>
      <c r="AC958">
        <f t="shared" si="593"/>
        <v>66.17</v>
      </c>
      <c r="AD958">
        <f>ROUND(((((ET958*ROUND(1.2,7)))-((EU958*ROUND(1.2,7))))+AE958),2)</f>
        <v>69.2</v>
      </c>
      <c r="AE958">
        <f>ROUND(((EU958*ROUND(1.2,7))),2)</f>
        <v>4.21</v>
      </c>
      <c r="AF958">
        <f>ROUND(((EV958*ROUND(1.2,7))),2)</f>
        <v>253.57</v>
      </c>
      <c r="AG958">
        <f t="shared" si="594"/>
        <v>0</v>
      </c>
      <c r="AH958">
        <f>((EW958*ROUND(1.2,7)))</f>
        <v>26.975999999999999</v>
      </c>
      <c r="AI958">
        <f>((EX958*ROUND(1.2,7)))</f>
        <v>0.312</v>
      </c>
      <c r="AJ958">
        <f t="shared" si="595"/>
        <v>0</v>
      </c>
      <c r="AK958">
        <v>335.15</v>
      </c>
      <c r="AL958">
        <v>66.17</v>
      </c>
      <c r="AM958">
        <v>57.67</v>
      </c>
      <c r="AN958">
        <v>3.51</v>
      </c>
      <c r="AO958">
        <v>211.31</v>
      </c>
      <c r="AP958">
        <v>0</v>
      </c>
      <c r="AQ958">
        <v>22.48</v>
      </c>
      <c r="AR958">
        <v>0.26</v>
      </c>
      <c r="AS958">
        <v>0</v>
      </c>
      <c r="AT958">
        <v>97</v>
      </c>
      <c r="AU958">
        <v>51</v>
      </c>
      <c r="AV958">
        <v>1</v>
      </c>
      <c r="AW958">
        <v>1</v>
      </c>
      <c r="AZ958">
        <v>1</v>
      </c>
      <c r="BA958">
        <v>35.24</v>
      </c>
      <c r="BB958">
        <v>12.34</v>
      </c>
      <c r="BC958">
        <v>6.33</v>
      </c>
      <c r="BD958" t="s">
        <v>3</v>
      </c>
      <c r="BE958" t="s">
        <v>3</v>
      </c>
      <c r="BF958" t="s">
        <v>3</v>
      </c>
      <c r="BG958" t="s">
        <v>3</v>
      </c>
      <c r="BH958">
        <v>0</v>
      </c>
      <c r="BI958">
        <v>2</v>
      </c>
      <c r="BJ958" t="s">
        <v>1007</v>
      </c>
      <c r="BM958">
        <v>108001</v>
      </c>
      <c r="BN958">
        <v>0</v>
      </c>
      <c r="BO958" t="s">
        <v>1005</v>
      </c>
      <c r="BP958">
        <v>1</v>
      </c>
      <c r="BQ958">
        <v>3</v>
      </c>
      <c r="BR958">
        <v>0</v>
      </c>
      <c r="BS958">
        <v>35.24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3</v>
      </c>
      <c r="BZ958">
        <v>97</v>
      </c>
      <c r="CA958">
        <v>51</v>
      </c>
      <c r="CB958" t="s">
        <v>3</v>
      </c>
      <c r="CE958">
        <v>0</v>
      </c>
      <c r="CF958">
        <v>0</v>
      </c>
      <c r="CG958">
        <v>0</v>
      </c>
      <c r="CM958">
        <v>0</v>
      </c>
      <c r="CN958" t="s">
        <v>915</v>
      </c>
      <c r="CO958">
        <v>0</v>
      </c>
      <c r="CP958">
        <f t="shared" si="596"/>
        <v>87794</v>
      </c>
      <c r="CQ958">
        <f t="shared" si="614"/>
        <v>418.85610000000003</v>
      </c>
      <c r="CR958">
        <f t="shared" si="597"/>
        <v>853.928</v>
      </c>
      <c r="CS958">
        <f t="shared" si="598"/>
        <v>148.3604</v>
      </c>
      <c r="CT958">
        <f t="shared" si="599"/>
        <v>8935.8068000000003</v>
      </c>
      <c r="CU958">
        <f t="shared" si="600"/>
        <v>0</v>
      </c>
      <c r="CV958">
        <f t="shared" si="601"/>
        <v>26.975999999999999</v>
      </c>
      <c r="CW958">
        <f t="shared" si="602"/>
        <v>0.312</v>
      </c>
      <c r="CX958">
        <f t="shared" si="603"/>
        <v>0</v>
      </c>
      <c r="CY958">
        <f t="shared" si="604"/>
        <v>75780.28</v>
      </c>
      <c r="CZ958">
        <f t="shared" si="605"/>
        <v>39843.24</v>
      </c>
      <c r="DC958" t="s">
        <v>3</v>
      </c>
      <c r="DD958" t="s">
        <v>3</v>
      </c>
      <c r="DE958" t="s">
        <v>916</v>
      </c>
      <c r="DF958" t="s">
        <v>916</v>
      </c>
      <c r="DG958" t="s">
        <v>916</v>
      </c>
      <c r="DH958" t="s">
        <v>3</v>
      </c>
      <c r="DI958" t="s">
        <v>916</v>
      </c>
      <c r="DJ958" t="s">
        <v>916</v>
      </c>
      <c r="DK958" t="s">
        <v>3</v>
      </c>
      <c r="DL958" t="s">
        <v>3</v>
      </c>
      <c r="DM958" t="s">
        <v>3</v>
      </c>
      <c r="DN958">
        <v>0</v>
      </c>
      <c r="DO958">
        <v>0</v>
      </c>
      <c r="DP958">
        <v>1</v>
      </c>
      <c r="DQ958">
        <v>1</v>
      </c>
      <c r="DU958">
        <v>1013</v>
      </c>
      <c r="DV958" t="s">
        <v>992</v>
      </c>
      <c r="DW958" t="s">
        <v>992</v>
      </c>
      <c r="DX958">
        <v>1</v>
      </c>
      <c r="DZ958" t="s">
        <v>3</v>
      </c>
      <c r="EA958" t="s">
        <v>3</v>
      </c>
      <c r="EB958" t="s">
        <v>3</v>
      </c>
      <c r="EC958" t="s">
        <v>3</v>
      </c>
      <c r="EE958">
        <v>53551264</v>
      </c>
      <c r="EF958">
        <v>3</v>
      </c>
      <c r="EG958" t="s">
        <v>917</v>
      </c>
      <c r="EH958">
        <v>0</v>
      </c>
      <c r="EI958" t="s">
        <v>3</v>
      </c>
      <c r="EJ958">
        <v>2</v>
      </c>
      <c r="EK958">
        <v>108001</v>
      </c>
      <c r="EL958" t="s">
        <v>918</v>
      </c>
      <c r="EM958" t="s">
        <v>919</v>
      </c>
      <c r="EO958" t="s">
        <v>920</v>
      </c>
      <c r="EQ958">
        <v>131072</v>
      </c>
      <c r="ER958">
        <v>335.15</v>
      </c>
      <c r="ES958">
        <v>66.17</v>
      </c>
      <c r="ET958">
        <v>57.67</v>
      </c>
      <c r="EU958">
        <v>3.51</v>
      </c>
      <c r="EV958">
        <v>211.31</v>
      </c>
      <c r="EW958">
        <v>22.48</v>
      </c>
      <c r="EX958">
        <v>0.26</v>
      </c>
      <c r="EY958">
        <v>0</v>
      </c>
      <c r="FQ958">
        <v>0</v>
      </c>
      <c r="FR958">
        <f>ROUND(IF(AND(BH958=3,BI958=3),P958,0),0)</f>
        <v>0</v>
      </c>
      <c r="FS958">
        <v>0</v>
      </c>
      <c r="FX958">
        <v>97</v>
      </c>
      <c r="FY958">
        <v>51</v>
      </c>
      <c r="GA958" t="s">
        <v>3</v>
      </c>
      <c r="GD958">
        <v>1</v>
      </c>
      <c r="GF958">
        <v>679270485</v>
      </c>
      <c r="GG958">
        <v>2</v>
      </c>
      <c r="GH958">
        <v>1</v>
      </c>
      <c r="GI958">
        <v>2</v>
      </c>
      <c r="GJ958">
        <v>0</v>
      </c>
      <c r="GK958">
        <v>0</v>
      </c>
      <c r="GL958">
        <f>ROUND(IF(AND(BH958=3,BI958=3,FS958&lt;&gt;0),P958,0),0)</f>
        <v>0</v>
      </c>
      <c r="GM958">
        <f>ROUND(O958+X958+Y958,0)+GX958</f>
        <v>203417</v>
      </c>
      <c r="GN958">
        <f>IF(OR(BI958=0,BI958=1),ROUND(O958+X958+Y958,0),0)</f>
        <v>0</v>
      </c>
      <c r="GO958">
        <f>IF(BI958=2,ROUND(O958+X958+Y958,0),0)</f>
        <v>203417</v>
      </c>
      <c r="GP958">
        <f>IF(BI958=4,ROUND(O958+X958+Y958,0)+GX958,0)</f>
        <v>0</v>
      </c>
      <c r="GR958">
        <v>0</v>
      </c>
      <c r="GS958">
        <v>0</v>
      </c>
      <c r="GT958">
        <v>0</v>
      </c>
      <c r="GU958" t="s">
        <v>3</v>
      </c>
      <c r="GV958">
        <f t="shared" si="606"/>
        <v>0</v>
      </c>
      <c r="GW958">
        <v>1</v>
      </c>
      <c r="GX958">
        <f>ROUND(HC958*I958,0)</f>
        <v>0</v>
      </c>
      <c r="HA958">
        <v>0</v>
      </c>
      <c r="HB958">
        <v>0</v>
      </c>
      <c r="HC958">
        <f t="shared" si="607"/>
        <v>0</v>
      </c>
      <c r="HE958" t="s">
        <v>3</v>
      </c>
      <c r="HF958" t="s">
        <v>3</v>
      </c>
      <c r="HM958" t="s">
        <v>3</v>
      </c>
      <c r="HN958" t="s">
        <v>921</v>
      </c>
      <c r="HO958" t="s">
        <v>922</v>
      </c>
      <c r="HP958" t="s">
        <v>918</v>
      </c>
      <c r="HQ958" t="s">
        <v>918</v>
      </c>
      <c r="IK958">
        <v>0</v>
      </c>
    </row>
    <row r="959" spans="1:255" x14ac:dyDescent="0.2">
      <c r="A959" s="2">
        <v>18</v>
      </c>
      <c r="B959" s="2">
        <v>1</v>
      </c>
      <c r="C959" s="2">
        <v>1611</v>
      </c>
      <c r="D959" s="2"/>
      <c r="E959" s="2" t="s">
        <v>1008</v>
      </c>
      <c r="F959" s="2" t="s">
        <v>1009</v>
      </c>
      <c r="G959" s="2" t="s">
        <v>1010</v>
      </c>
      <c r="H959" s="2" t="s">
        <v>997</v>
      </c>
      <c r="I959" s="2">
        <f>I957*J959</f>
        <v>0.87719999999999998</v>
      </c>
      <c r="J959" s="2">
        <v>0.10200000000000001</v>
      </c>
      <c r="K959" s="2">
        <v>0.10199999999999999</v>
      </c>
      <c r="L959" s="2"/>
      <c r="M959" s="2"/>
      <c r="N959" s="2"/>
      <c r="O959" s="2">
        <f>ROUND(CP959,2)</f>
        <v>12454.06</v>
      </c>
      <c r="P959" s="2">
        <f>ROUND(CQ959*I959,2)</f>
        <v>12454.06</v>
      </c>
      <c r="Q959" s="2">
        <f>ROUND(CR959*I959,2)</f>
        <v>0</v>
      </c>
      <c r="R959" s="2">
        <f>ROUND(CS959*I959,2)</f>
        <v>0</v>
      </c>
      <c r="S959" s="2">
        <f>ROUND(CT959*I959,2)</f>
        <v>0</v>
      </c>
      <c r="T959" s="2">
        <f>ROUND(CU959*I959,2)</f>
        <v>0</v>
      </c>
      <c r="U959" s="2">
        <f t="shared" si="590"/>
        <v>0</v>
      </c>
      <c r="V959" s="2">
        <f t="shared" si="591"/>
        <v>0</v>
      </c>
      <c r="W959" s="2">
        <f>ROUND(CX959*I959,2)</f>
        <v>239.41</v>
      </c>
      <c r="X959" s="2">
        <f>ROUND(CY959,2)</f>
        <v>0</v>
      </c>
      <c r="Y959" s="2">
        <f>ROUND(CZ959,2)</f>
        <v>0</v>
      </c>
      <c r="Z959" s="2"/>
      <c r="AA959" s="2">
        <v>53551706</v>
      </c>
      <c r="AB959" s="2">
        <f t="shared" si="592"/>
        <v>14197.52</v>
      </c>
      <c r="AC959" s="2">
        <f t="shared" si="593"/>
        <v>14197.52</v>
      </c>
      <c r="AD959" s="2">
        <f>ROUND((((ET959)-(EU959))+AE959),2)</f>
        <v>0</v>
      </c>
      <c r="AE959" s="2">
        <f t="shared" ref="AE959:AF962" si="617">ROUND((EU959),2)</f>
        <v>0</v>
      </c>
      <c r="AF959" s="2">
        <f t="shared" si="617"/>
        <v>0</v>
      </c>
      <c r="AG959" s="2">
        <f t="shared" si="594"/>
        <v>0</v>
      </c>
      <c r="AH959" s="2">
        <f t="shared" ref="AH959:AI962" si="618">(EW959)</f>
        <v>0</v>
      </c>
      <c r="AI959" s="2">
        <f t="shared" si="618"/>
        <v>0</v>
      </c>
      <c r="AJ959" s="2">
        <f t="shared" si="595"/>
        <v>272.92</v>
      </c>
      <c r="AK959" s="2">
        <v>14197.52</v>
      </c>
      <c r="AL959" s="2">
        <v>14197.52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272.92</v>
      </c>
      <c r="AT959" s="2">
        <v>97</v>
      </c>
      <c r="AU959" s="2">
        <v>51</v>
      </c>
      <c r="AV959" s="2">
        <v>1</v>
      </c>
      <c r="AW959" s="2">
        <v>1</v>
      </c>
      <c r="AX959" s="2"/>
      <c r="AY959" s="2"/>
      <c r="AZ959" s="2">
        <v>1</v>
      </c>
      <c r="BA959" s="2">
        <v>1</v>
      </c>
      <c r="BB959" s="2">
        <v>1</v>
      </c>
      <c r="BC959" s="2">
        <v>1</v>
      </c>
      <c r="BD959" s="2" t="s">
        <v>3</v>
      </c>
      <c r="BE959" s="2" t="s">
        <v>3</v>
      </c>
      <c r="BF959" s="2" t="s">
        <v>3</v>
      </c>
      <c r="BG959" s="2" t="s">
        <v>3</v>
      </c>
      <c r="BH959" s="2">
        <v>3</v>
      </c>
      <c r="BI959" s="2">
        <v>2</v>
      </c>
      <c r="BJ959" s="2" t="s">
        <v>1011</v>
      </c>
      <c r="BK959" s="2"/>
      <c r="BL959" s="2"/>
      <c r="BM959" s="2">
        <v>108001</v>
      </c>
      <c r="BN959" s="2">
        <v>0</v>
      </c>
      <c r="BO959" s="2" t="s">
        <v>3</v>
      </c>
      <c r="BP959" s="2">
        <v>0</v>
      </c>
      <c r="BQ959" s="2">
        <v>3</v>
      </c>
      <c r="BR959" s="2">
        <v>0</v>
      </c>
      <c r="BS959" s="2">
        <v>1</v>
      </c>
      <c r="BT959" s="2">
        <v>1</v>
      </c>
      <c r="BU959" s="2">
        <v>1</v>
      </c>
      <c r="BV959" s="2">
        <v>1</v>
      </c>
      <c r="BW959" s="2">
        <v>1</v>
      </c>
      <c r="BX959" s="2">
        <v>1</v>
      </c>
      <c r="BY959" s="2" t="s">
        <v>3</v>
      </c>
      <c r="BZ959" s="2">
        <v>97</v>
      </c>
      <c r="CA959" s="2">
        <v>51</v>
      </c>
      <c r="CB959" s="2" t="s">
        <v>3</v>
      </c>
      <c r="CC959" s="2"/>
      <c r="CD959" s="2"/>
      <c r="CE959" s="2">
        <v>0</v>
      </c>
      <c r="CF959" s="2">
        <v>0</v>
      </c>
      <c r="CG959" s="2">
        <v>0</v>
      </c>
      <c r="CH959" s="2"/>
      <c r="CI959" s="2"/>
      <c r="CJ959" s="2"/>
      <c r="CK959" s="2"/>
      <c r="CL959" s="2"/>
      <c r="CM959" s="2">
        <v>0</v>
      </c>
      <c r="CN959" s="2" t="s">
        <v>3</v>
      </c>
      <c r="CO959" s="2">
        <v>0</v>
      </c>
      <c r="CP959" s="2">
        <f t="shared" si="596"/>
        <v>12454.06</v>
      </c>
      <c r="CQ959" s="2">
        <f t="shared" si="614"/>
        <v>14197.52</v>
      </c>
      <c r="CR959" s="2">
        <f t="shared" si="597"/>
        <v>0</v>
      </c>
      <c r="CS959" s="2">
        <f t="shared" si="598"/>
        <v>0</v>
      </c>
      <c r="CT959" s="2">
        <f t="shared" si="599"/>
        <v>0</v>
      </c>
      <c r="CU959" s="2">
        <f t="shared" si="600"/>
        <v>0</v>
      </c>
      <c r="CV959" s="2">
        <f t="shared" si="601"/>
        <v>0</v>
      </c>
      <c r="CW959" s="2">
        <f t="shared" si="602"/>
        <v>0</v>
      </c>
      <c r="CX959" s="2">
        <f t="shared" si="603"/>
        <v>272.92</v>
      </c>
      <c r="CY959" s="2">
        <f t="shared" si="604"/>
        <v>0</v>
      </c>
      <c r="CZ959" s="2">
        <f t="shared" si="605"/>
        <v>0</v>
      </c>
      <c r="DA959" s="2"/>
      <c r="DB959" s="2"/>
      <c r="DC959" s="2" t="s">
        <v>3</v>
      </c>
      <c r="DD959" s="2" t="s">
        <v>3</v>
      </c>
      <c r="DE959" s="2" t="s">
        <v>3</v>
      </c>
      <c r="DF959" s="2" t="s">
        <v>3</v>
      </c>
      <c r="DG959" s="2" t="s">
        <v>3</v>
      </c>
      <c r="DH959" s="2" t="s">
        <v>3</v>
      </c>
      <c r="DI959" s="2" t="s">
        <v>3</v>
      </c>
      <c r="DJ959" s="2" t="s">
        <v>3</v>
      </c>
      <c r="DK959" s="2" t="s">
        <v>3</v>
      </c>
      <c r="DL959" s="2" t="s">
        <v>3</v>
      </c>
      <c r="DM959" s="2" t="s">
        <v>3</v>
      </c>
      <c r="DN959" s="2">
        <v>0</v>
      </c>
      <c r="DO959" s="2">
        <v>0</v>
      </c>
      <c r="DP959" s="2">
        <v>1</v>
      </c>
      <c r="DQ959" s="2">
        <v>1</v>
      </c>
      <c r="DR959" s="2"/>
      <c r="DS959" s="2"/>
      <c r="DT959" s="2"/>
      <c r="DU959" s="2">
        <v>1013</v>
      </c>
      <c r="DV959" s="2" t="s">
        <v>997</v>
      </c>
      <c r="DW959" s="2" t="s">
        <v>999</v>
      </c>
      <c r="DX959" s="2">
        <v>1</v>
      </c>
      <c r="DY959" s="2"/>
      <c r="DZ959" s="2" t="s">
        <v>3</v>
      </c>
      <c r="EA959" s="2" t="s">
        <v>3</v>
      </c>
      <c r="EB959" s="2" t="s">
        <v>3</v>
      </c>
      <c r="EC959" s="2" t="s">
        <v>3</v>
      </c>
      <c r="ED959" s="2"/>
      <c r="EE959" s="2">
        <v>53551264</v>
      </c>
      <c r="EF959" s="2">
        <v>3</v>
      </c>
      <c r="EG959" s="2" t="s">
        <v>917</v>
      </c>
      <c r="EH959" s="2">
        <v>0</v>
      </c>
      <c r="EI959" s="2" t="s">
        <v>3</v>
      </c>
      <c r="EJ959" s="2">
        <v>2</v>
      </c>
      <c r="EK959" s="2">
        <v>108001</v>
      </c>
      <c r="EL959" s="2" t="s">
        <v>918</v>
      </c>
      <c r="EM959" s="2" t="s">
        <v>919</v>
      </c>
      <c r="EN959" s="2"/>
      <c r="EO959" s="2" t="s">
        <v>3</v>
      </c>
      <c r="EP959" s="2"/>
      <c r="EQ959" s="2">
        <v>0</v>
      </c>
      <c r="ER959" s="2">
        <v>14197.52</v>
      </c>
      <c r="ES959" s="2">
        <v>14197.52</v>
      </c>
      <c r="ET959" s="2">
        <v>0</v>
      </c>
      <c r="EU959" s="2">
        <v>0</v>
      </c>
      <c r="EV959" s="2">
        <v>0</v>
      </c>
      <c r="EW959" s="2">
        <v>0</v>
      </c>
      <c r="EX959" s="2">
        <v>0</v>
      </c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>
        <v>0</v>
      </c>
      <c r="FR959" s="2">
        <f>ROUND(IF(AND(BH959=3,BI959=3),P959,0),2)</f>
        <v>0</v>
      </c>
      <c r="FS959" s="2">
        <v>0</v>
      </c>
      <c r="FT959" s="2"/>
      <c r="FU959" s="2"/>
      <c r="FV959" s="2"/>
      <c r="FW959" s="2"/>
      <c r="FX959" s="2">
        <v>97</v>
      </c>
      <c r="FY959" s="2">
        <v>51</v>
      </c>
      <c r="FZ959" s="2"/>
      <c r="GA959" s="2" t="s">
        <v>3</v>
      </c>
      <c r="GB959" s="2"/>
      <c r="GC959" s="2"/>
      <c r="GD959" s="2">
        <v>1</v>
      </c>
      <c r="GE959" s="2"/>
      <c r="GF959" s="2">
        <v>-253984360</v>
      </c>
      <c r="GG959" s="2">
        <v>2</v>
      </c>
      <c r="GH959" s="2">
        <v>1</v>
      </c>
      <c r="GI959" s="2">
        <v>-2</v>
      </c>
      <c r="GJ959" s="2">
        <v>0</v>
      </c>
      <c r="GK959" s="2">
        <v>0</v>
      </c>
      <c r="GL959" s="2">
        <f>ROUND(IF(AND(BH959=3,BI959=3,FS959&lt;&gt;0),P959,0),2)</f>
        <v>0</v>
      </c>
      <c r="GM959" s="2">
        <f>ROUND(O959+X959+Y959,2)+GX959</f>
        <v>12454.06</v>
      </c>
      <c r="GN959" s="2">
        <f>IF(OR(BI959=0,BI959=1),ROUND(O959+X959+Y959,2),0)</f>
        <v>0</v>
      </c>
      <c r="GO959" s="2">
        <f>IF(BI959=2,ROUND(O959+X959+Y959,2),0)</f>
        <v>12454.06</v>
      </c>
      <c r="GP959" s="2">
        <f>IF(BI959=4,ROUND(O959+X959+Y959,2)+GX959,0)</f>
        <v>0</v>
      </c>
      <c r="GQ959" s="2"/>
      <c r="GR959" s="2">
        <v>0</v>
      </c>
      <c r="GS959" s="2">
        <v>0</v>
      </c>
      <c r="GT959" s="2">
        <v>0</v>
      </c>
      <c r="GU959" s="2" t="s">
        <v>3</v>
      </c>
      <c r="GV959" s="2">
        <f t="shared" si="606"/>
        <v>0</v>
      </c>
      <c r="GW959" s="2">
        <v>1</v>
      </c>
      <c r="GX959" s="2">
        <f>ROUND(HC959*I959,2)</f>
        <v>0</v>
      </c>
      <c r="GY959" s="2"/>
      <c r="GZ959" s="2"/>
      <c r="HA959" s="2">
        <v>0</v>
      </c>
      <c r="HB959" s="2">
        <v>0</v>
      </c>
      <c r="HC959" s="2">
        <f t="shared" si="607"/>
        <v>0</v>
      </c>
      <c r="HD959" s="2"/>
      <c r="HE959" s="2" t="s">
        <v>3</v>
      </c>
      <c r="HF959" s="2" t="s">
        <v>3</v>
      </c>
      <c r="HG959" s="2"/>
      <c r="HH959" s="2"/>
      <c r="HI959" s="2"/>
      <c r="HJ959" s="2"/>
      <c r="HK959" s="2"/>
      <c r="HL959" s="2"/>
      <c r="HM959" s="2" t="s">
        <v>3</v>
      </c>
      <c r="HN959" s="2" t="s">
        <v>921</v>
      </c>
      <c r="HO959" s="2" t="s">
        <v>922</v>
      </c>
      <c r="HP959" s="2" t="s">
        <v>918</v>
      </c>
      <c r="HQ959" s="2" t="s">
        <v>918</v>
      </c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>
        <v>0</v>
      </c>
      <c r="IL959" s="2"/>
      <c r="IM959" s="2"/>
      <c r="IN959" s="2"/>
      <c r="IO959" s="2"/>
      <c r="IP959" s="2"/>
      <c r="IQ959" s="2"/>
      <c r="IR959" s="2"/>
      <c r="IS959" s="2"/>
      <c r="IT959" s="2"/>
      <c r="IU959" s="2"/>
    </row>
    <row r="960" spans="1:255" x14ac:dyDescent="0.2">
      <c r="A960">
        <v>18</v>
      </c>
      <c r="B960">
        <v>1</v>
      </c>
      <c r="C960">
        <v>1621</v>
      </c>
      <c r="E960" t="s">
        <v>1008</v>
      </c>
      <c r="F960" t="s">
        <v>1009</v>
      </c>
      <c r="G960" t="s">
        <v>1010</v>
      </c>
      <c r="H960" t="s">
        <v>997</v>
      </c>
      <c r="I960">
        <f>I958*J960</f>
        <v>0.87719999999999998</v>
      </c>
      <c r="J960">
        <v>0.10200000000000001</v>
      </c>
      <c r="K960">
        <v>0.10199999999999999</v>
      </c>
      <c r="O960">
        <f>ROUND(CP960,0)</f>
        <v>120680</v>
      </c>
      <c r="P960">
        <f>ROUND(CQ960*I960,0)</f>
        <v>120680</v>
      </c>
      <c r="Q960">
        <f>ROUND(CR960*I960,0)</f>
        <v>0</v>
      </c>
      <c r="R960">
        <f>ROUND(CS960*I960,0)</f>
        <v>0</v>
      </c>
      <c r="S960">
        <f>ROUND(CT960*I960,0)</f>
        <v>0</v>
      </c>
      <c r="T960">
        <f>ROUND(CU960*I960,0)</f>
        <v>0</v>
      </c>
      <c r="U960">
        <f t="shared" si="590"/>
        <v>0</v>
      </c>
      <c r="V960">
        <f t="shared" si="591"/>
        <v>0</v>
      </c>
      <c r="W960">
        <f>ROUND(CX960*I960,0)</f>
        <v>239</v>
      </c>
      <c r="X960">
        <f>ROUND(CY960,0)</f>
        <v>0</v>
      </c>
      <c r="Y960">
        <f>ROUND(CZ960,0)</f>
        <v>0</v>
      </c>
      <c r="AA960">
        <v>53551707</v>
      </c>
      <c r="AB960">
        <f t="shared" si="592"/>
        <v>14197.52</v>
      </c>
      <c r="AC960">
        <f t="shared" si="593"/>
        <v>14197.52</v>
      </c>
      <c r="AD960">
        <f>ROUND((((ET960)-(EU960))+AE960),2)</f>
        <v>0</v>
      </c>
      <c r="AE960">
        <f t="shared" si="617"/>
        <v>0</v>
      </c>
      <c r="AF960">
        <f t="shared" si="617"/>
        <v>0</v>
      </c>
      <c r="AG960">
        <f t="shared" si="594"/>
        <v>0</v>
      </c>
      <c r="AH960">
        <f t="shared" si="618"/>
        <v>0</v>
      </c>
      <c r="AI960">
        <f t="shared" si="618"/>
        <v>0</v>
      </c>
      <c r="AJ960">
        <f t="shared" si="595"/>
        <v>272.92</v>
      </c>
      <c r="AK960">
        <v>14197.52</v>
      </c>
      <c r="AL960">
        <v>14197.52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272.92</v>
      </c>
      <c r="AT960">
        <v>97</v>
      </c>
      <c r="AU960">
        <v>51</v>
      </c>
      <c r="AV960">
        <v>1</v>
      </c>
      <c r="AW960">
        <v>1</v>
      </c>
      <c r="AZ960">
        <v>1</v>
      </c>
      <c r="BA960">
        <v>1</v>
      </c>
      <c r="BB960">
        <v>1</v>
      </c>
      <c r="BC960">
        <v>9.69</v>
      </c>
      <c r="BD960" t="s">
        <v>3</v>
      </c>
      <c r="BE960" t="s">
        <v>3</v>
      </c>
      <c r="BF960" t="s">
        <v>3</v>
      </c>
      <c r="BG960" t="s">
        <v>3</v>
      </c>
      <c r="BH960">
        <v>3</v>
      </c>
      <c r="BI960">
        <v>2</v>
      </c>
      <c r="BJ960" t="s">
        <v>1011</v>
      </c>
      <c r="BM960">
        <v>108001</v>
      </c>
      <c r="BN960">
        <v>0</v>
      </c>
      <c r="BO960" t="s">
        <v>1009</v>
      </c>
      <c r="BP960">
        <v>1</v>
      </c>
      <c r="BQ960">
        <v>3</v>
      </c>
      <c r="BR960">
        <v>0</v>
      </c>
      <c r="BS960">
        <v>1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3</v>
      </c>
      <c r="BZ960">
        <v>97</v>
      </c>
      <c r="CA960">
        <v>51</v>
      </c>
      <c r="CB960" t="s">
        <v>3</v>
      </c>
      <c r="CE960">
        <v>0</v>
      </c>
      <c r="CF960">
        <v>0</v>
      </c>
      <c r="CG960">
        <v>0</v>
      </c>
      <c r="CM960">
        <v>0</v>
      </c>
      <c r="CN960" t="s">
        <v>3</v>
      </c>
      <c r="CO960">
        <v>0</v>
      </c>
      <c r="CP960">
        <f t="shared" si="596"/>
        <v>120680</v>
      </c>
      <c r="CQ960">
        <f t="shared" si="614"/>
        <v>137573.9688</v>
      </c>
      <c r="CR960">
        <f t="shared" si="597"/>
        <v>0</v>
      </c>
      <c r="CS960">
        <f t="shared" si="598"/>
        <v>0</v>
      </c>
      <c r="CT960">
        <f t="shared" si="599"/>
        <v>0</v>
      </c>
      <c r="CU960">
        <f t="shared" si="600"/>
        <v>0</v>
      </c>
      <c r="CV960">
        <f t="shared" si="601"/>
        <v>0</v>
      </c>
      <c r="CW960">
        <f t="shared" si="602"/>
        <v>0</v>
      </c>
      <c r="CX960">
        <f t="shared" si="603"/>
        <v>272.92</v>
      </c>
      <c r="CY960">
        <f t="shared" si="604"/>
        <v>0</v>
      </c>
      <c r="CZ960">
        <f t="shared" si="605"/>
        <v>0</v>
      </c>
      <c r="DC960" t="s">
        <v>3</v>
      </c>
      <c r="DD960" t="s">
        <v>3</v>
      </c>
      <c r="DE960" t="s">
        <v>3</v>
      </c>
      <c r="DF960" t="s">
        <v>3</v>
      </c>
      <c r="DG960" t="s">
        <v>3</v>
      </c>
      <c r="DH960" t="s">
        <v>3</v>
      </c>
      <c r="DI960" t="s">
        <v>3</v>
      </c>
      <c r="DJ960" t="s">
        <v>3</v>
      </c>
      <c r="DK960" t="s">
        <v>3</v>
      </c>
      <c r="DL960" t="s">
        <v>3</v>
      </c>
      <c r="DM960" t="s">
        <v>3</v>
      </c>
      <c r="DN960">
        <v>0</v>
      </c>
      <c r="DO960">
        <v>0</v>
      </c>
      <c r="DP960">
        <v>1</v>
      </c>
      <c r="DQ960">
        <v>1</v>
      </c>
      <c r="DU960">
        <v>1013</v>
      </c>
      <c r="DV960" t="s">
        <v>997</v>
      </c>
      <c r="DW960" t="s">
        <v>999</v>
      </c>
      <c r="DX960">
        <v>1</v>
      </c>
      <c r="DZ960" t="s">
        <v>3</v>
      </c>
      <c r="EA960" t="s">
        <v>3</v>
      </c>
      <c r="EB960" t="s">
        <v>3</v>
      </c>
      <c r="EC960" t="s">
        <v>3</v>
      </c>
      <c r="EE960">
        <v>53551264</v>
      </c>
      <c r="EF960">
        <v>3</v>
      </c>
      <c r="EG960" t="s">
        <v>917</v>
      </c>
      <c r="EH960">
        <v>0</v>
      </c>
      <c r="EI960" t="s">
        <v>3</v>
      </c>
      <c r="EJ960">
        <v>2</v>
      </c>
      <c r="EK960">
        <v>108001</v>
      </c>
      <c r="EL960" t="s">
        <v>918</v>
      </c>
      <c r="EM960" t="s">
        <v>919</v>
      </c>
      <c r="EO960" t="s">
        <v>3</v>
      </c>
      <c r="EQ960">
        <v>0</v>
      </c>
      <c r="ER960">
        <v>14197.52</v>
      </c>
      <c r="ES960">
        <v>14197.52</v>
      </c>
      <c r="ET960">
        <v>0</v>
      </c>
      <c r="EU960">
        <v>0</v>
      </c>
      <c r="EV960">
        <v>0</v>
      </c>
      <c r="EW960">
        <v>0</v>
      </c>
      <c r="EX960">
        <v>0</v>
      </c>
      <c r="FQ960">
        <v>0</v>
      </c>
      <c r="FR960">
        <f>ROUND(IF(AND(BH960=3,BI960=3),P960,0),0)</f>
        <v>0</v>
      </c>
      <c r="FS960">
        <v>0</v>
      </c>
      <c r="FX960">
        <v>97</v>
      </c>
      <c r="FY960">
        <v>51</v>
      </c>
      <c r="GA960" t="s">
        <v>3</v>
      </c>
      <c r="GD960">
        <v>1</v>
      </c>
      <c r="GF960">
        <v>-253984360</v>
      </c>
      <c r="GG960">
        <v>2</v>
      </c>
      <c r="GH960">
        <v>1</v>
      </c>
      <c r="GI960">
        <v>2</v>
      </c>
      <c r="GJ960">
        <v>0</v>
      </c>
      <c r="GK960">
        <v>0</v>
      </c>
      <c r="GL960">
        <f>ROUND(IF(AND(BH960=3,BI960=3,FS960&lt;&gt;0),P960,0),0)</f>
        <v>0</v>
      </c>
      <c r="GM960">
        <f>ROUND(O960+X960+Y960,0)+GX960</f>
        <v>120680</v>
      </c>
      <c r="GN960">
        <f>IF(OR(BI960=0,BI960=1),ROUND(O960+X960+Y960,0),0)</f>
        <v>0</v>
      </c>
      <c r="GO960">
        <f>IF(BI960=2,ROUND(O960+X960+Y960,0),0)</f>
        <v>120680</v>
      </c>
      <c r="GP960">
        <f>IF(BI960=4,ROUND(O960+X960+Y960,0)+GX960,0)</f>
        <v>0</v>
      </c>
      <c r="GR960">
        <v>0</v>
      </c>
      <c r="GS960">
        <v>0</v>
      </c>
      <c r="GT960">
        <v>0</v>
      </c>
      <c r="GU960" t="s">
        <v>3</v>
      </c>
      <c r="GV960">
        <f t="shared" si="606"/>
        <v>0</v>
      </c>
      <c r="GW960">
        <v>1</v>
      </c>
      <c r="GX960">
        <f>ROUND(HC960*I960,0)</f>
        <v>0</v>
      </c>
      <c r="HA960">
        <v>0</v>
      </c>
      <c r="HB960">
        <v>0</v>
      </c>
      <c r="HC960">
        <f t="shared" si="607"/>
        <v>0</v>
      </c>
      <c r="HE960" t="s">
        <v>3</v>
      </c>
      <c r="HF960" t="s">
        <v>3</v>
      </c>
      <c r="HM960" t="s">
        <v>3</v>
      </c>
      <c r="HN960" t="s">
        <v>921</v>
      </c>
      <c r="HO960" t="s">
        <v>922</v>
      </c>
      <c r="HP960" t="s">
        <v>918</v>
      </c>
      <c r="HQ960" t="s">
        <v>918</v>
      </c>
      <c r="IK960">
        <v>0</v>
      </c>
    </row>
    <row r="961" spans="1:255" x14ac:dyDescent="0.2">
      <c r="A961" s="2">
        <v>18</v>
      </c>
      <c r="B961" s="2">
        <v>1</v>
      </c>
      <c r="C961" s="2">
        <v>1610</v>
      </c>
      <c r="D961" s="2"/>
      <c r="E961" s="2" t="s">
        <v>1012</v>
      </c>
      <c r="F961" s="2" t="s">
        <v>1001</v>
      </c>
      <c r="G961" s="2" t="s">
        <v>1002</v>
      </c>
      <c r="H961" s="2" t="s">
        <v>833</v>
      </c>
      <c r="I961" s="2">
        <f>I957*J961</f>
        <v>87.72</v>
      </c>
      <c r="J961" s="2">
        <v>10.200000000000001</v>
      </c>
      <c r="K961" s="2">
        <v>10.199999999999999</v>
      </c>
      <c r="L961" s="2"/>
      <c r="M961" s="2"/>
      <c r="N961" s="2"/>
      <c r="O961" s="2">
        <f>ROUND(CP961,2)</f>
        <v>4485.12</v>
      </c>
      <c r="P961" s="2">
        <f>ROUND(CQ961*I961,2)</f>
        <v>4485.12</v>
      </c>
      <c r="Q961" s="2">
        <f>ROUND(CR961*I961,2)</f>
        <v>0</v>
      </c>
      <c r="R961" s="2">
        <f>ROUND(CS961*I961,2)</f>
        <v>0</v>
      </c>
      <c r="S961" s="2">
        <f>ROUND(CT961*I961,2)</f>
        <v>0</v>
      </c>
      <c r="T961" s="2">
        <f>ROUND(CU961*I961,2)</f>
        <v>0</v>
      </c>
      <c r="U961" s="2">
        <f t="shared" si="590"/>
        <v>0</v>
      </c>
      <c r="V961" s="2">
        <f t="shared" si="591"/>
        <v>0</v>
      </c>
      <c r="W961" s="2">
        <f>ROUND(CX961*I961,2)</f>
        <v>205.26</v>
      </c>
      <c r="X961" s="2">
        <f>ROUND(CY961,2)</f>
        <v>0</v>
      </c>
      <c r="Y961" s="2">
        <f>ROUND(CZ961,2)</f>
        <v>0</v>
      </c>
      <c r="Z961" s="2"/>
      <c r="AA961" s="2">
        <v>53551706</v>
      </c>
      <c r="AB961" s="2">
        <f t="shared" si="592"/>
        <v>51.13</v>
      </c>
      <c r="AC961" s="2">
        <f t="shared" si="593"/>
        <v>51.13</v>
      </c>
      <c r="AD961" s="2">
        <f>ROUND((((ET961)-(EU961))+AE961),2)</f>
        <v>0</v>
      </c>
      <c r="AE961" s="2">
        <f t="shared" si="617"/>
        <v>0</v>
      </c>
      <c r="AF961" s="2">
        <f t="shared" si="617"/>
        <v>0</v>
      </c>
      <c r="AG961" s="2">
        <f t="shared" si="594"/>
        <v>0</v>
      </c>
      <c r="AH961" s="2">
        <f t="shared" si="618"/>
        <v>0</v>
      </c>
      <c r="AI961" s="2">
        <f t="shared" si="618"/>
        <v>0</v>
      </c>
      <c r="AJ961" s="2">
        <f t="shared" si="595"/>
        <v>2.34</v>
      </c>
      <c r="AK961" s="2">
        <v>51.13</v>
      </c>
      <c r="AL961" s="2">
        <v>51.13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2.34</v>
      </c>
      <c r="AT961" s="2">
        <v>97</v>
      </c>
      <c r="AU961" s="2">
        <v>51</v>
      </c>
      <c r="AV961" s="2">
        <v>1</v>
      </c>
      <c r="AW961" s="2">
        <v>1</v>
      </c>
      <c r="AX961" s="2"/>
      <c r="AY961" s="2"/>
      <c r="AZ961" s="2">
        <v>1</v>
      </c>
      <c r="BA961" s="2">
        <v>1</v>
      </c>
      <c r="BB961" s="2">
        <v>1</v>
      </c>
      <c r="BC961" s="2">
        <v>1</v>
      </c>
      <c r="BD961" s="2" t="s">
        <v>3</v>
      </c>
      <c r="BE961" s="2" t="s">
        <v>3</v>
      </c>
      <c r="BF961" s="2" t="s">
        <v>3</v>
      </c>
      <c r="BG961" s="2" t="s">
        <v>3</v>
      </c>
      <c r="BH961" s="2">
        <v>3</v>
      </c>
      <c r="BI961" s="2">
        <v>2</v>
      </c>
      <c r="BJ961" s="2" t="s">
        <v>1003</v>
      </c>
      <c r="BK961" s="2"/>
      <c r="BL961" s="2"/>
      <c r="BM961" s="2">
        <v>108001</v>
      </c>
      <c r="BN961" s="2">
        <v>0</v>
      </c>
      <c r="BO961" s="2" t="s">
        <v>3</v>
      </c>
      <c r="BP961" s="2">
        <v>0</v>
      </c>
      <c r="BQ961" s="2">
        <v>3</v>
      </c>
      <c r="BR961" s="2">
        <v>0</v>
      </c>
      <c r="BS961" s="2">
        <v>1</v>
      </c>
      <c r="BT961" s="2">
        <v>1</v>
      </c>
      <c r="BU961" s="2">
        <v>1</v>
      </c>
      <c r="BV961" s="2">
        <v>1</v>
      </c>
      <c r="BW961" s="2">
        <v>1</v>
      </c>
      <c r="BX961" s="2">
        <v>1</v>
      </c>
      <c r="BY961" s="2" t="s">
        <v>3</v>
      </c>
      <c r="BZ961" s="2">
        <v>97</v>
      </c>
      <c r="CA961" s="2">
        <v>51</v>
      </c>
      <c r="CB961" s="2" t="s">
        <v>3</v>
      </c>
      <c r="CC961" s="2"/>
      <c r="CD961" s="2"/>
      <c r="CE961" s="2">
        <v>0</v>
      </c>
      <c r="CF961" s="2">
        <v>0</v>
      </c>
      <c r="CG961" s="2">
        <v>0</v>
      </c>
      <c r="CH961" s="2"/>
      <c r="CI961" s="2"/>
      <c r="CJ961" s="2"/>
      <c r="CK961" s="2"/>
      <c r="CL961" s="2"/>
      <c r="CM961" s="2">
        <v>0</v>
      </c>
      <c r="CN961" s="2" t="s">
        <v>3</v>
      </c>
      <c r="CO961" s="2">
        <v>0</v>
      </c>
      <c r="CP961" s="2">
        <f t="shared" si="596"/>
        <v>4485.12</v>
      </c>
      <c r="CQ961" s="2">
        <f t="shared" si="614"/>
        <v>51.13</v>
      </c>
      <c r="CR961" s="2">
        <f t="shared" si="597"/>
        <v>0</v>
      </c>
      <c r="CS961" s="2">
        <f t="shared" si="598"/>
        <v>0</v>
      </c>
      <c r="CT961" s="2">
        <f t="shared" si="599"/>
        <v>0</v>
      </c>
      <c r="CU961" s="2">
        <f t="shared" si="600"/>
        <v>0</v>
      </c>
      <c r="CV961" s="2">
        <f t="shared" si="601"/>
        <v>0</v>
      </c>
      <c r="CW961" s="2">
        <f t="shared" si="602"/>
        <v>0</v>
      </c>
      <c r="CX961" s="2">
        <f t="shared" si="603"/>
        <v>2.34</v>
      </c>
      <c r="CY961" s="2">
        <f t="shared" si="604"/>
        <v>0</v>
      </c>
      <c r="CZ961" s="2">
        <f t="shared" si="605"/>
        <v>0</v>
      </c>
      <c r="DA961" s="2"/>
      <c r="DB961" s="2"/>
      <c r="DC961" s="2" t="s">
        <v>3</v>
      </c>
      <c r="DD961" s="2" t="s">
        <v>3</v>
      </c>
      <c r="DE961" s="2" t="s">
        <v>3</v>
      </c>
      <c r="DF961" s="2" t="s">
        <v>3</v>
      </c>
      <c r="DG961" s="2" t="s">
        <v>3</v>
      </c>
      <c r="DH961" s="2" t="s">
        <v>3</v>
      </c>
      <c r="DI961" s="2" t="s">
        <v>3</v>
      </c>
      <c r="DJ961" s="2" t="s">
        <v>3</v>
      </c>
      <c r="DK961" s="2" t="s">
        <v>3</v>
      </c>
      <c r="DL961" s="2" t="s">
        <v>3</v>
      </c>
      <c r="DM961" s="2" t="s">
        <v>3</v>
      </c>
      <c r="DN961" s="2">
        <v>0</v>
      </c>
      <c r="DO961" s="2">
        <v>0</v>
      </c>
      <c r="DP961" s="2">
        <v>1</v>
      </c>
      <c r="DQ961" s="2">
        <v>1</v>
      </c>
      <c r="DR961" s="2"/>
      <c r="DS961" s="2"/>
      <c r="DT961" s="2"/>
      <c r="DU961" s="2">
        <v>1003</v>
      </c>
      <c r="DV961" s="2" t="s">
        <v>833</v>
      </c>
      <c r="DW961" s="2" t="s">
        <v>833</v>
      </c>
      <c r="DX961" s="2">
        <v>10</v>
      </c>
      <c r="DY961" s="2"/>
      <c r="DZ961" s="2" t="s">
        <v>3</v>
      </c>
      <c r="EA961" s="2" t="s">
        <v>3</v>
      </c>
      <c r="EB961" s="2" t="s">
        <v>3</v>
      </c>
      <c r="EC961" s="2" t="s">
        <v>3</v>
      </c>
      <c r="ED961" s="2"/>
      <c r="EE961" s="2">
        <v>53551264</v>
      </c>
      <c r="EF961" s="2">
        <v>3</v>
      </c>
      <c r="EG961" s="2" t="s">
        <v>917</v>
      </c>
      <c r="EH961" s="2">
        <v>0</v>
      </c>
      <c r="EI961" s="2" t="s">
        <v>3</v>
      </c>
      <c r="EJ961" s="2">
        <v>2</v>
      </c>
      <c r="EK961" s="2">
        <v>108001</v>
      </c>
      <c r="EL961" s="2" t="s">
        <v>918</v>
      </c>
      <c r="EM961" s="2" t="s">
        <v>919</v>
      </c>
      <c r="EN961" s="2"/>
      <c r="EO961" s="2" t="s">
        <v>3</v>
      </c>
      <c r="EP961" s="2"/>
      <c r="EQ961" s="2">
        <v>0</v>
      </c>
      <c r="ER961" s="2">
        <v>51.13</v>
      </c>
      <c r="ES961" s="2">
        <v>51.13</v>
      </c>
      <c r="ET961" s="2">
        <v>0</v>
      </c>
      <c r="EU961" s="2">
        <v>0</v>
      </c>
      <c r="EV961" s="2">
        <v>0</v>
      </c>
      <c r="EW961" s="2">
        <v>0</v>
      </c>
      <c r="EX961" s="2">
        <v>0</v>
      </c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>
        <v>0</v>
      </c>
      <c r="FR961" s="2">
        <f>ROUND(IF(AND(BH961=3,BI961=3),P961,0),2)</f>
        <v>0</v>
      </c>
      <c r="FS961" s="2">
        <v>0</v>
      </c>
      <c r="FT961" s="2"/>
      <c r="FU961" s="2"/>
      <c r="FV961" s="2"/>
      <c r="FW961" s="2"/>
      <c r="FX961" s="2">
        <v>97</v>
      </c>
      <c r="FY961" s="2">
        <v>51</v>
      </c>
      <c r="FZ961" s="2"/>
      <c r="GA961" s="2" t="s">
        <v>3</v>
      </c>
      <c r="GB961" s="2"/>
      <c r="GC961" s="2"/>
      <c r="GD961" s="2">
        <v>1</v>
      </c>
      <c r="GE961" s="2"/>
      <c r="GF961" s="2">
        <v>-627204067</v>
      </c>
      <c r="GG961" s="2">
        <v>2</v>
      </c>
      <c r="GH961" s="2">
        <v>1</v>
      </c>
      <c r="GI961" s="2">
        <v>-2</v>
      </c>
      <c r="GJ961" s="2">
        <v>0</v>
      </c>
      <c r="GK961" s="2">
        <v>0</v>
      </c>
      <c r="GL961" s="2">
        <f>ROUND(IF(AND(BH961=3,BI961=3,FS961&lt;&gt;0),P961,0),2)</f>
        <v>0</v>
      </c>
      <c r="GM961" s="2">
        <f>ROUND(O961+X961+Y961,2)+GX961</f>
        <v>4485.12</v>
      </c>
      <c r="GN961" s="2">
        <f>IF(OR(BI961=0,BI961=1),ROUND(O961+X961+Y961,2),0)</f>
        <v>0</v>
      </c>
      <c r="GO961" s="2">
        <f>IF(BI961=2,ROUND(O961+X961+Y961,2),0)</f>
        <v>4485.12</v>
      </c>
      <c r="GP961" s="2">
        <f>IF(BI961=4,ROUND(O961+X961+Y961,2)+GX961,0)</f>
        <v>0</v>
      </c>
      <c r="GQ961" s="2"/>
      <c r="GR961" s="2">
        <v>0</v>
      </c>
      <c r="GS961" s="2">
        <v>0</v>
      </c>
      <c r="GT961" s="2">
        <v>0</v>
      </c>
      <c r="GU961" s="2" t="s">
        <v>3</v>
      </c>
      <c r="GV961" s="2">
        <f t="shared" si="606"/>
        <v>0</v>
      </c>
      <c r="GW961" s="2">
        <v>1</v>
      </c>
      <c r="GX961" s="2">
        <f>ROUND(HC961*I961,2)</f>
        <v>0</v>
      </c>
      <c r="GY961" s="2"/>
      <c r="GZ961" s="2"/>
      <c r="HA961" s="2">
        <v>0</v>
      </c>
      <c r="HB961" s="2">
        <v>0</v>
      </c>
      <c r="HC961" s="2">
        <f t="shared" si="607"/>
        <v>0</v>
      </c>
      <c r="HD961" s="2"/>
      <c r="HE961" s="2" t="s">
        <v>3</v>
      </c>
      <c r="HF961" s="2" t="s">
        <v>3</v>
      </c>
      <c r="HG961" s="2"/>
      <c r="HH961" s="2"/>
      <c r="HI961" s="2"/>
      <c r="HJ961" s="2"/>
      <c r="HK961" s="2"/>
      <c r="HL961" s="2"/>
      <c r="HM961" s="2" t="s">
        <v>3</v>
      </c>
      <c r="HN961" s="2" t="s">
        <v>921</v>
      </c>
      <c r="HO961" s="2" t="s">
        <v>922</v>
      </c>
      <c r="HP961" s="2" t="s">
        <v>918</v>
      </c>
      <c r="HQ961" s="2" t="s">
        <v>918</v>
      </c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>
        <v>0</v>
      </c>
      <c r="IL961" s="2"/>
      <c r="IM961" s="2"/>
      <c r="IN961" s="2"/>
      <c r="IO961" s="2"/>
      <c r="IP961" s="2"/>
      <c r="IQ961" s="2"/>
      <c r="IR961" s="2"/>
      <c r="IS961" s="2"/>
      <c r="IT961" s="2"/>
      <c r="IU961" s="2"/>
    </row>
    <row r="962" spans="1:255" x14ac:dyDescent="0.2">
      <c r="A962">
        <v>18</v>
      </c>
      <c r="B962">
        <v>1</v>
      </c>
      <c r="C962">
        <v>1620</v>
      </c>
      <c r="E962" t="s">
        <v>1012</v>
      </c>
      <c r="F962" t="s">
        <v>1001</v>
      </c>
      <c r="G962" t="s">
        <v>1002</v>
      </c>
      <c r="H962" t="s">
        <v>833</v>
      </c>
      <c r="I962">
        <f>I958*J962</f>
        <v>87.72</v>
      </c>
      <c r="J962">
        <v>10.200000000000001</v>
      </c>
      <c r="K962">
        <v>10.199999999999999</v>
      </c>
      <c r="O962">
        <f>ROUND(CP962,0)</f>
        <v>25745</v>
      </c>
      <c r="P962">
        <f>ROUND(CQ962*I962,0)</f>
        <v>25745</v>
      </c>
      <c r="Q962">
        <f>ROUND(CR962*I962,0)</f>
        <v>0</v>
      </c>
      <c r="R962">
        <f>ROUND(CS962*I962,0)</f>
        <v>0</v>
      </c>
      <c r="S962">
        <f>ROUND(CT962*I962,0)</f>
        <v>0</v>
      </c>
      <c r="T962">
        <f>ROUND(CU962*I962,0)</f>
        <v>0</v>
      </c>
      <c r="U962">
        <f t="shared" si="590"/>
        <v>0</v>
      </c>
      <c r="V962">
        <f t="shared" si="591"/>
        <v>0</v>
      </c>
      <c r="W962">
        <f>ROUND(CX962*I962,0)</f>
        <v>205</v>
      </c>
      <c r="X962">
        <f>ROUND(CY962,0)</f>
        <v>0</v>
      </c>
      <c r="Y962">
        <f>ROUND(CZ962,0)</f>
        <v>0</v>
      </c>
      <c r="AA962">
        <v>53551707</v>
      </c>
      <c r="AB962">
        <f t="shared" si="592"/>
        <v>51.13</v>
      </c>
      <c r="AC962">
        <f t="shared" si="593"/>
        <v>51.13</v>
      </c>
      <c r="AD962">
        <f>ROUND((((ET962)-(EU962))+AE962),2)</f>
        <v>0</v>
      </c>
      <c r="AE962">
        <f t="shared" si="617"/>
        <v>0</v>
      </c>
      <c r="AF962">
        <f t="shared" si="617"/>
        <v>0</v>
      </c>
      <c r="AG962">
        <f t="shared" si="594"/>
        <v>0</v>
      </c>
      <c r="AH962">
        <f t="shared" si="618"/>
        <v>0</v>
      </c>
      <c r="AI962">
        <f t="shared" si="618"/>
        <v>0</v>
      </c>
      <c r="AJ962">
        <f t="shared" si="595"/>
        <v>2.34</v>
      </c>
      <c r="AK962">
        <v>51.13</v>
      </c>
      <c r="AL962">
        <v>51.13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2.34</v>
      </c>
      <c r="AT962">
        <v>97</v>
      </c>
      <c r="AU962">
        <v>51</v>
      </c>
      <c r="AV962">
        <v>1</v>
      </c>
      <c r="AW962">
        <v>1</v>
      </c>
      <c r="AZ962">
        <v>1</v>
      </c>
      <c r="BA962">
        <v>1</v>
      </c>
      <c r="BB962">
        <v>1</v>
      </c>
      <c r="BC962">
        <v>5.74</v>
      </c>
      <c r="BD962" t="s">
        <v>3</v>
      </c>
      <c r="BE962" t="s">
        <v>3</v>
      </c>
      <c r="BF962" t="s">
        <v>3</v>
      </c>
      <c r="BG962" t="s">
        <v>3</v>
      </c>
      <c r="BH962">
        <v>3</v>
      </c>
      <c r="BI962">
        <v>2</v>
      </c>
      <c r="BJ962" t="s">
        <v>1003</v>
      </c>
      <c r="BM962">
        <v>108001</v>
      </c>
      <c r="BN962">
        <v>0</v>
      </c>
      <c r="BO962" t="s">
        <v>1001</v>
      </c>
      <c r="BP962">
        <v>1</v>
      </c>
      <c r="BQ962">
        <v>3</v>
      </c>
      <c r="BR962">
        <v>0</v>
      </c>
      <c r="BS962">
        <v>1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97</v>
      </c>
      <c r="CA962">
        <v>51</v>
      </c>
      <c r="CB962" t="s">
        <v>3</v>
      </c>
      <c r="CE962">
        <v>0</v>
      </c>
      <c r="CF962">
        <v>0</v>
      </c>
      <c r="CG962">
        <v>0</v>
      </c>
      <c r="CM962">
        <v>0</v>
      </c>
      <c r="CN962" t="s">
        <v>3</v>
      </c>
      <c r="CO962">
        <v>0</v>
      </c>
      <c r="CP962">
        <f t="shared" si="596"/>
        <v>25745</v>
      </c>
      <c r="CQ962">
        <f t="shared" si="614"/>
        <v>293.48620000000005</v>
      </c>
      <c r="CR962">
        <f t="shared" si="597"/>
        <v>0</v>
      </c>
      <c r="CS962">
        <f t="shared" si="598"/>
        <v>0</v>
      </c>
      <c r="CT962">
        <f t="shared" si="599"/>
        <v>0</v>
      </c>
      <c r="CU962">
        <f t="shared" si="600"/>
        <v>0</v>
      </c>
      <c r="CV962">
        <f t="shared" si="601"/>
        <v>0</v>
      </c>
      <c r="CW962">
        <f t="shared" si="602"/>
        <v>0</v>
      </c>
      <c r="CX962">
        <f t="shared" si="603"/>
        <v>2.34</v>
      </c>
      <c r="CY962">
        <f t="shared" si="604"/>
        <v>0</v>
      </c>
      <c r="CZ962">
        <f t="shared" si="605"/>
        <v>0</v>
      </c>
      <c r="DC962" t="s">
        <v>3</v>
      </c>
      <c r="DD962" t="s">
        <v>3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1003</v>
      </c>
      <c r="DV962" t="s">
        <v>833</v>
      </c>
      <c r="DW962" t="s">
        <v>833</v>
      </c>
      <c r="DX962">
        <v>10</v>
      </c>
      <c r="DZ962" t="s">
        <v>3</v>
      </c>
      <c r="EA962" t="s">
        <v>3</v>
      </c>
      <c r="EB962" t="s">
        <v>3</v>
      </c>
      <c r="EC962" t="s">
        <v>3</v>
      </c>
      <c r="EE962">
        <v>53551264</v>
      </c>
      <c r="EF962">
        <v>3</v>
      </c>
      <c r="EG962" t="s">
        <v>917</v>
      </c>
      <c r="EH962">
        <v>0</v>
      </c>
      <c r="EI962" t="s">
        <v>3</v>
      </c>
      <c r="EJ962">
        <v>2</v>
      </c>
      <c r="EK962">
        <v>108001</v>
      </c>
      <c r="EL962" t="s">
        <v>918</v>
      </c>
      <c r="EM962" t="s">
        <v>919</v>
      </c>
      <c r="EO962" t="s">
        <v>3</v>
      </c>
      <c r="EQ962">
        <v>0</v>
      </c>
      <c r="ER962">
        <v>51.13</v>
      </c>
      <c r="ES962">
        <v>51.13</v>
      </c>
      <c r="ET962">
        <v>0</v>
      </c>
      <c r="EU962">
        <v>0</v>
      </c>
      <c r="EV962">
        <v>0</v>
      </c>
      <c r="EW962">
        <v>0</v>
      </c>
      <c r="EX962">
        <v>0</v>
      </c>
      <c r="FQ962">
        <v>0</v>
      </c>
      <c r="FR962">
        <f>ROUND(IF(AND(BH962=3,BI962=3),P962,0),0)</f>
        <v>0</v>
      </c>
      <c r="FS962">
        <v>0</v>
      </c>
      <c r="FX962">
        <v>97</v>
      </c>
      <c r="FY962">
        <v>51</v>
      </c>
      <c r="GA962" t="s">
        <v>3</v>
      </c>
      <c r="GD962">
        <v>1</v>
      </c>
      <c r="GF962">
        <v>-627204067</v>
      </c>
      <c r="GG962">
        <v>2</v>
      </c>
      <c r="GH962">
        <v>1</v>
      </c>
      <c r="GI962">
        <v>2</v>
      </c>
      <c r="GJ962">
        <v>0</v>
      </c>
      <c r="GK962">
        <v>0</v>
      </c>
      <c r="GL962">
        <f>ROUND(IF(AND(BH962=3,BI962=3,FS962&lt;&gt;0),P962,0),0)</f>
        <v>0</v>
      </c>
      <c r="GM962">
        <f>ROUND(O962+X962+Y962,0)+GX962</f>
        <v>25745</v>
      </c>
      <c r="GN962">
        <f>IF(OR(BI962=0,BI962=1),ROUND(O962+X962+Y962,0),0)</f>
        <v>0</v>
      </c>
      <c r="GO962">
        <f>IF(BI962=2,ROUND(O962+X962+Y962,0),0)</f>
        <v>25745</v>
      </c>
      <c r="GP962">
        <f>IF(BI962=4,ROUND(O962+X962+Y962,0)+GX962,0)</f>
        <v>0</v>
      </c>
      <c r="GR962">
        <v>0</v>
      </c>
      <c r="GS962">
        <v>0</v>
      </c>
      <c r="GT962">
        <v>0</v>
      </c>
      <c r="GU962" t="s">
        <v>3</v>
      </c>
      <c r="GV962">
        <f t="shared" si="606"/>
        <v>0</v>
      </c>
      <c r="GW962">
        <v>1</v>
      </c>
      <c r="GX962">
        <f>ROUND(HC962*I962,0)</f>
        <v>0</v>
      </c>
      <c r="HA962">
        <v>0</v>
      </c>
      <c r="HB962">
        <v>0</v>
      </c>
      <c r="HC962">
        <f t="shared" si="607"/>
        <v>0</v>
      </c>
      <c r="HE962" t="s">
        <v>3</v>
      </c>
      <c r="HF962" t="s">
        <v>3</v>
      </c>
      <c r="HM962" t="s">
        <v>3</v>
      </c>
      <c r="HN962" t="s">
        <v>921</v>
      </c>
      <c r="HO962" t="s">
        <v>922</v>
      </c>
      <c r="HP962" t="s">
        <v>918</v>
      </c>
      <c r="HQ962" t="s">
        <v>918</v>
      </c>
      <c r="IK962">
        <v>0</v>
      </c>
    </row>
    <row r="963" spans="1:255" x14ac:dyDescent="0.2">
      <c r="A963" s="2">
        <v>17</v>
      </c>
      <c r="B963" s="2">
        <v>1</v>
      </c>
      <c r="C963" s="2">
        <f>ROW(SmtRes!A1636)</f>
        <v>1636</v>
      </c>
      <c r="D963" s="2">
        <f>ROW(EtalonRes!A1480)</f>
        <v>1480</v>
      </c>
      <c r="E963" s="2" t="s">
        <v>1013</v>
      </c>
      <c r="F963" s="2" t="s">
        <v>990</v>
      </c>
      <c r="G963" s="2" t="s">
        <v>991</v>
      </c>
      <c r="H963" s="2" t="s">
        <v>992</v>
      </c>
      <c r="I963" s="2">
        <f>ROUND(584/100,7)</f>
        <v>5.84</v>
      </c>
      <c r="J963" s="2">
        <v>0</v>
      </c>
      <c r="K963" s="2">
        <f>ROUND(584/100,7)</f>
        <v>5.84</v>
      </c>
      <c r="L963" s="2"/>
      <c r="M963" s="2"/>
      <c r="N963" s="2"/>
      <c r="O963" s="2">
        <f>ROUND(CP963,2)</f>
        <v>1721.75</v>
      </c>
      <c r="P963" s="2">
        <f>ROUND(CQ963*I963,2)</f>
        <v>377.38</v>
      </c>
      <c r="Q963" s="2">
        <f>ROUND(CR963*I963,2)</f>
        <v>279.85000000000002</v>
      </c>
      <c r="R963" s="2">
        <f>ROUND(CS963*I963,2)</f>
        <v>17.05</v>
      </c>
      <c r="S963" s="2">
        <f>ROUND(CT963*I963,2)</f>
        <v>1064.52</v>
      </c>
      <c r="T963" s="2">
        <f>ROUND(CU963*I963,2)</f>
        <v>0</v>
      </c>
      <c r="U963" s="2">
        <f t="shared" ref="U963:U972" si="619">CV963*I963</f>
        <v>113.24928</v>
      </c>
      <c r="V963" s="2">
        <f t="shared" ref="V963:V972" si="620">CW963*I963</f>
        <v>1.2614399999999999</v>
      </c>
      <c r="W963" s="2">
        <f>ROUND(CX963*I963,2)</f>
        <v>0</v>
      </c>
      <c r="X963" s="2">
        <f>ROUND(CY963,2)</f>
        <v>1049.1199999999999</v>
      </c>
      <c r="Y963" s="2">
        <f>ROUND(CZ963,2)</f>
        <v>551.6</v>
      </c>
      <c r="Z963" s="2"/>
      <c r="AA963" s="2">
        <v>53551706</v>
      </c>
      <c r="AB963" s="2">
        <f t="shared" ref="AB963:AB972" si="621">ROUND((AC963+AD963+AF963),2)</f>
        <v>294.82</v>
      </c>
      <c r="AC963" s="2">
        <f t="shared" ref="AC963:AC972" si="622">ROUND((ES963),2)</f>
        <v>64.62</v>
      </c>
      <c r="AD963" s="2">
        <f>ROUND(((((ET963*ROUND(1.2,7)))-((EU963*ROUND(1.2,7))))+AE963),2)</f>
        <v>47.92</v>
      </c>
      <c r="AE963" s="2">
        <f>ROUND(((EU963*ROUND(1.2,7))),2)</f>
        <v>2.92</v>
      </c>
      <c r="AF963" s="2">
        <f>ROUND(((EV963*ROUND(1.2,7))),2)</f>
        <v>182.28</v>
      </c>
      <c r="AG963" s="2">
        <f t="shared" ref="AG963:AG972" si="623">ROUND((AP963),2)</f>
        <v>0</v>
      </c>
      <c r="AH963" s="2">
        <f>((EW963*ROUND(1.2,7)))</f>
        <v>19.391999999999999</v>
      </c>
      <c r="AI963" s="2">
        <f>((EX963*ROUND(1.2,7)))</f>
        <v>0.216</v>
      </c>
      <c r="AJ963" s="2">
        <f t="shared" ref="AJ963:AJ972" si="624">(AS963)</f>
        <v>0</v>
      </c>
      <c r="AK963" s="2">
        <v>256.45</v>
      </c>
      <c r="AL963" s="2">
        <v>64.62</v>
      </c>
      <c r="AM963" s="2">
        <v>39.93</v>
      </c>
      <c r="AN963" s="2">
        <v>2.4300000000000002</v>
      </c>
      <c r="AO963" s="2">
        <v>151.9</v>
      </c>
      <c r="AP963" s="2">
        <v>0</v>
      </c>
      <c r="AQ963" s="2">
        <v>16.16</v>
      </c>
      <c r="AR963" s="2">
        <v>0.18</v>
      </c>
      <c r="AS963" s="2">
        <v>0</v>
      </c>
      <c r="AT963" s="2">
        <v>97</v>
      </c>
      <c r="AU963" s="2">
        <v>51</v>
      </c>
      <c r="AV963" s="2">
        <v>1</v>
      </c>
      <c r="AW963" s="2">
        <v>1</v>
      </c>
      <c r="AX963" s="2"/>
      <c r="AY963" s="2"/>
      <c r="AZ963" s="2">
        <v>1</v>
      </c>
      <c r="BA963" s="2">
        <v>1</v>
      </c>
      <c r="BB963" s="2">
        <v>1</v>
      </c>
      <c r="BC963" s="2">
        <v>1</v>
      </c>
      <c r="BD963" s="2" t="s">
        <v>3</v>
      </c>
      <c r="BE963" s="2" t="s">
        <v>3</v>
      </c>
      <c r="BF963" s="2" t="s">
        <v>3</v>
      </c>
      <c r="BG963" s="2" t="s">
        <v>3</v>
      </c>
      <c r="BH963" s="2">
        <v>0</v>
      </c>
      <c r="BI963" s="2">
        <v>2</v>
      </c>
      <c r="BJ963" s="2" t="s">
        <v>993</v>
      </c>
      <c r="BK963" s="2"/>
      <c r="BL963" s="2"/>
      <c r="BM963" s="2">
        <v>108001</v>
      </c>
      <c r="BN963" s="2">
        <v>0</v>
      </c>
      <c r="BO963" s="2" t="s">
        <v>3</v>
      </c>
      <c r="BP963" s="2">
        <v>0</v>
      </c>
      <c r="BQ963" s="2">
        <v>3</v>
      </c>
      <c r="BR963" s="2">
        <v>0</v>
      </c>
      <c r="BS963" s="2">
        <v>1</v>
      </c>
      <c r="BT963" s="2">
        <v>1</v>
      </c>
      <c r="BU963" s="2">
        <v>1</v>
      </c>
      <c r="BV963" s="2">
        <v>1</v>
      </c>
      <c r="BW963" s="2">
        <v>1</v>
      </c>
      <c r="BX963" s="2">
        <v>1</v>
      </c>
      <c r="BY963" s="2" t="s">
        <v>3</v>
      </c>
      <c r="BZ963" s="2">
        <v>97</v>
      </c>
      <c r="CA963" s="2">
        <v>51</v>
      </c>
      <c r="CB963" s="2" t="s">
        <v>3</v>
      </c>
      <c r="CC963" s="2"/>
      <c r="CD963" s="2"/>
      <c r="CE963" s="2">
        <v>0</v>
      </c>
      <c r="CF963" s="2">
        <v>0</v>
      </c>
      <c r="CG963" s="2">
        <v>0</v>
      </c>
      <c r="CH963" s="2"/>
      <c r="CI963" s="2"/>
      <c r="CJ963" s="2"/>
      <c r="CK963" s="2"/>
      <c r="CL963" s="2"/>
      <c r="CM963" s="2">
        <v>0</v>
      </c>
      <c r="CN963" s="2" t="s">
        <v>915</v>
      </c>
      <c r="CO963" s="2">
        <v>0</v>
      </c>
      <c r="CP963" s="2">
        <f t="shared" ref="CP963:CP972" si="625">(P963+Q963+S963)</f>
        <v>1721.75</v>
      </c>
      <c r="CQ963" s="2">
        <f t="shared" si="614"/>
        <v>64.62</v>
      </c>
      <c r="CR963" s="2">
        <f t="shared" ref="CR963:CR972" si="626">AD963*BB963</f>
        <v>47.92</v>
      </c>
      <c r="CS963" s="2">
        <f t="shared" ref="CS963:CS972" si="627">AE963*BS963</f>
        <v>2.92</v>
      </c>
      <c r="CT963" s="2">
        <f t="shared" ref="CT963:CT972" si="628">AF963*BA963</f>
        <v>182.28</v>
      </c>
      <c r="CU963" s="2">
        <f t="shared" ref="CU963:CU972" si="629">AG963</f>
        <v>0</v>
      </c>
      <c r="CV963" s="2">
        <f t="shared" ref="CV963:CV972" si="630">AH963</f>
        <v>19.391999999999999</v>
      </c>
      <c r="CW963" s="2">
        <f t="shared" ref="CW963:CW972" si="631">AI963</f>
        <v>0.216</v>
      </c>
      <c r="CX963" s="2">
        <f t="shared" ref="CX963:CX972" si="632">AJ963</f>
        <v>0</v>
      </c>
      <c r="CY963" s="2">
        <f t="shared" ref="CY963:CY972" si="633">(((S963+R963)*AT963)/100)</f>
        <v>1049.1228999999998</v>
      </c>
      <c r="CZ963" s="2">
        <f t="shared" ref="CZ963:CZ972" si="634">(((S963+R963)*AU963)/100)</f>
        <v>551.60069999999996</v>
      </c>
      <c r="DA963" s="2"/>
      <c r="DB963" s="2"/>
      <c r="DC963" s="2" t="s">
        <v>3</v>
      </c>
      <c r="DD963" s="2" t="s">
        <v>3</v>
      </c>
      <c r="DE963" s="2" t="s">
        <v>916</v>
      </c>
      <c r="DF963" s="2" t="s">
        <v>916</v>
      </c>
      <c r="DG963" s="2" t="s">
        <v>916</v>
      </c>
      <c r="DH963" s="2" t="s">
        <v>3</v>
      </c>
      <c r="DI963" s="2" t="s">
        <v>916</v>
      </c>
      <c r="DJ963" s="2" t="s">
        <v>916</v>
      </c>
      <c r="DK963" s="2" t="s">
        <v>3</v>
      </c>
      <c r="DL963" s="2" t="s">
        <v>3</v>
      </c>
      <c r="DM963" s="2" t="s">
        <v>3</v>
      </c>
      <c r="DN963" s="2">
        <v>0</v>
      </c>
      <c r="DO963" s="2">
        <v>0</v>
      </c>
      <c r="DP963" s="2">
        <v>1</v>
      </c>
      <c r="DQ963" s="2">
        <v>1</v>
      </c>
      <c r="DR963" s="2"/>
      <c r="DS963" s="2"/>
      <c r="DT963" s="2"/>
      <c r="DU963" s="2">
        <v>1013</v>
      </c>
      <c r="DV963" s="2" t="s">
        <v>992</v>
      </c>
      <c r="DW963" s="2" t="s">
        <v>992</v>
      </c>
      <c r="DX963" s="2">
        <v>1</v>
      </c>
      <c r="DY963" s="2"/>
      <c r="DZ963" s="2" t="s">
        <v>3</v>
      </c>
      <c r="EA963" s="2" t="s">
        <v>3</v>
      </c>
      <c r="EB963" s="2" t="s">
        <v>3</v>
      </c>
      <c r="EC963" s="2" t="s">
        <v>3</v>
      </c>
      <c r="ED963" s="2"/>
      <c r="EE963" s="2">
        <v>53551264</v>
      </c>
      <c r="EF963" s="2">
        <v>3</v>
      </c>
      <c r="EG963" s="2" t="s">
        <v>917</v>
      </c>
      <c r="EH963" s="2">
        <v>0</v>
      </c>
      <c r="EI963" s="2" t="s">
        <v>3</v>
      </c>
      <c r="EJ963" s="2">
        <v>2</v>
      </c>
      <c r="EK963" s="2">
        <v>108001</v>
      </c>
      <c r="EL963" s="2" t="s">
        <v>918</v>
      </c>
      <c r="EM963" s="2" t="s">
        <v>919</v>
      </c>
      <c r="EN963" s="2"/>
      <c r="EO963" s="2" t="s">
        <v>920</v>
      </c>
      <c r="EP963" s="2"/>
      <c r="EQ963" s="2">
        <v>131072</v>
      </c>
      <c r="ER963" s="2">
        <v>256.45</v>
      </c>
      <c r="ES963" s="2">
        <v>64.62</v>
      </c>
      <c r="ET963" s="2">
        <v>39.93</v>
      </c>
      <c r="EU963" s="2">
        <v>2.4300000000000002</v>
      </c>
      <c r="EV963" s="2">
        <v>151.9</v>
      </c>
      <c r="EW963" s="2">
        <v>16.16</v>
      </c>
      <c r="EX963" s="2">
        <v>0.18</v>
      </c>
      <c r="EY963" s="2">
        <v>0</v>
      </c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>
        <v>0</v>
      </c>
      <c r="FR963" s="2">
        <f>ROUND(IF(AND(BH963=3,BI963=3),P963,0),2)</f>
        <v>0</v>
      </c>
      <c r="FS963" s="2">
        <v>0</v>
      </c>
      <c r="FT963" s="2"/>
      <c r="FU963" s="2"/>
      <c r="FV963" s="2"/>
      <c r="FW963" s="2"/>
      <c r="FX963" s="2">
        <v>97</v>
      </c>
      <c r="FY963" s="2">
        <v>51</v>
      </c>
      <c r="FZ963" s="2"/>
      <c r="GA963" s="2" t="s">
        <v>3</v>
      </c>
      <c r="GB963" s="2"/>
      <c r="GC963" s="2"/>
      <c r="GD963" s="2">
        <v>1</v>
      </c>
      <c r="GE963" s="2"/>
      <c r="GF963" s="2">
        <v>-1476381088</v>
      </c>
      <c r="GG963" s="2">
        <v>2</v>
      </c>
      <c r="GH963" s="2">
        <v>1</v>
      </c>
      <c r="GI963" s="2">
        <v>-2</v>
      </c>
      <c r="GJ963" s="2">
        <v>0</v>
      </c>
      <c r="GK963" s="2">
        <v>0</v>
      </c>
      <c r="GL963" s="2">
        <f>ROUND(IF(AND(BH963=3,BI963=3,FS963&lt;&gt;0),P963,0),2)</f>
        <v>0</v>
      </c>
      <c r="GM963" s="2">
        <f>ROUND(O963+X963+Y963,2)+GX963</f>
        <v>3322.47</v>
      </c>
      <c r="GN963" s="2">
        <f>IF(OR(BI963=0,BI963=1),ROUND(O963+X963+Y963,2),0)</f>
        <v>0</v>
      </c>
      <c r="GO963" s="2">
        <f>IF(BI963=2,ROUND(O963+X963+Y963,2),0)</f>
        <v>3322.47</v>
      </c>
      <c r="GP963" s="2">
        <f>IF(BI963=4,ROUND(O963+X963+Y963,2)+GX963,0)</f>
        <v>0</v>
      </c>
      <c r="GQ963" s="2"/>
      <c r="GR963" s="2">
        <v>0</v>
      </c>
      <c r="GS963" s="2">
        <v>0</v>
      </c>
      <c r="GT963" s="2">
        <v>0</v>
      </c>
      <c r="GU963" s="2" t="s">
        <v>3</v>
      </c>
      <c r="GV963" s="2">
        <f t="shared" ref="GV963:GV972" si="635">ROUND((GT963),2)</f>
        <v>0</v>
      </c>
      <c r="GW963" s="2">
        <v>1</v>
      </c>
      <c r="GX963" s="2">
        <f>ROUND(HC963*I963,2)</f>
        <v>0</v>
      </c>
      <c r="GY963" s="2"/>
      <c r="GZ963" s="2"/>
      <c r="HA963" s="2">
        <v>0</v>
      </c>
      <c r="HB963" s="2">
        <v>0</v>
      </c>
      <c r="HC963" s="2">
        <f t="shared" ref="HC963:HC972" si="636">GV963*GW963</f>
        <v>0</v>
      </c>
      <c r="HD963" s="2"/>
      <c r="HE963" s="2" t="s">
        <v>3</v>
      </c>
      <c r="HF963" s="2" t="s">
        <v>3</v>
      </c>
      <c r="HG963" s="2"/>
      <c r="HH963" s="2"/>
      <c r="HI963" s="2"/>
      <c r="HJ963" s="2"/>
      <c r="HK963" s="2"/>
      <c r="HL963" s="2"/>
      <c r="HM963" s="2" t="s">
        <v>3</v>
      </c>
      <c r="HN963" s="2" t="s">
        <v>921</v>
      </c>
      <c r="HO963" s="2" t="s">
        <v>922</v>
      </c>
      <c r="HP963" s="2" t="s">
        <v>918</v>
      </c>
      <c r="HQ963" s="2" t="s">
        <v>918</v>
      </c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>
        <v>0</v>
      </c>
      <c r="IL963" s="2"/>
      <c r="IM963" s="2"/>
      <c r="IN963" s="2"/>
      <c r="IO963" s="2"/>
      <c r="IP963" s="2"/>
      <c r="IQ963" s="2"/>
      <c r="IR963" s="2"/>
      <c r="IS963" s="2"/>
      <c r="IT963" s="2"/>
      <c r="IU963" s="2"/>
    </row>
    <row r="964" spans="1:255" x14ac:dyDescent="0.2">
      <c r="A964">
        <v>17</v>
      </c>
      <c r="B964">
        <v>1</v>
      </c>
      <c r="C964">
        <f>ROW(SmtRes!A1650)</f>
        <v>1650</v>
      </c>
      <c r="D964">
        <f>ROW(EtalonRes!A1492)</f>
        <v>1492</v>
      </c>
      <c r="E964" t="s">
        <v>1013</v>
      </c>
      <c r="F964" t="s">
        <v>990</v>
      </c>
      <c r="G964" t="s">
        <v>991</v>
      </c>
      <c r="H964" t="s">
        <v>992</v>
      </c>
      <c r="I964">
        <f>ROUND(584/100,7)</f>
        <v>5.84</v>
      </c>
      <c r="J964">
        <v>0</v>
      </c>
      <c r="K964">
        <f>ROUND(584/100,7)</f>
        <v>5.84</v>
      </c>
      <c r="O964">
        <f>ROUND(CP964,0)</f>
        <v>43148</v>
      </c>
      <c r="P964">
        <f>ROUND(CQ964*I964,0)</f>
        <v>2181</v>
      </c>
      <c r="Q964">
        <f>ROUND(CR964*I964,0)</f>
        <v>3453</v>
      </c>
      <c r="R964">
        <f>ROUND(CS964*I964,0)</f>
        <v>601</v>
      </c>
      <c r="S964">
        <f>ROUND(CT964*I964,0)</f>
        <v>37514</v>
      </c>
      <c r="T964">
        <f>ROUND(CU964*I964,0)</f>
        <v>0</v>
      </c>
      <c r="U964">
        <f t="shared" si="619"/>
        <v>113.24928</v>
      </c>
      <c r="V964">
        <f t="shared" si="620"/>
        <v>1.2614399999999999</v>
      </c>
      <c r="W964">
        <f>ROUND(CX964*I964,0)</f>
        <v>0</v>
      </c>
      <c r="X964">
        <f>ROUND(CY964,0)</f>
        <v>36972</v>
      </c>
      <c r="Y964">
        <f>ROUND(CZ964,0)</f>
        <v>19439</v>
      </c>
      <c r="AA964">
        <v>53551707</v>
      </c>
      <c r="AB964">
        <f t="shared" si="621"/>
        <v>294.82</v>
      </c>
      <c r="AC964">
        <f t="shared" si="622"/>
        <v>64.62</v>
      </c>
      <c r="AD964">
        <f>ROUND(((((ET964*ROUND(1.2,7)))-((EU964*ROUND(1.2,7))))+AE964),2)</f>
        <v>47.92</v>
      </c>
      <c r="AE964">
        <f>ROUND(((EU964*ROUND(1.2,7))),2)</f>
        <v>2.92</v>
      </c>
      <c r="AF964">
        <f>ROUND(((EV964*ROUND(1.2,7))),2)</f>
        <v>182.28</v>
      </c>
      <c r="AG964">
        <f t="shared" si="623"/>
        <v>0</v>
      </c>
      <c r="AH964">
        <f>((EW964*ROUND(1.2,7)))</f>
        <v>19.391999999999999</v>
      </c>
      <c r="AI964">
        <f>((EX964*ROUND(1.2,7)))</f>
        <v>0.216</v>
      </c>
      <c r="AJ964">
        <f t="shared" si="624"/>
        <v>0</v>
      </c>
      <c r="AK964">
        <v>256.45</v>
      </c>
      <c r="AL964">
        <v>64.62</v>
      </c>
      <c r="AM964">
        <v>39.93</v>
      </c>
      <c r="AN964">
        <v>2.4300000000000002</v>
      </c>
      <c r="AO964">
        <v>151.9</v>
      </c>
      <c r="AP964">
        <v>0</v>
      </c>
      <c r="AQ964">
        <v>16.16</v>
      </c>
      <c r="AR964">
        <v>0.18</v>
      </c>
      <c r="AS964">
        <v>0</v>
      </c>
      <c r="AT964">
        <v>97</v>
      </c>
      <c r="AU964">
        <v>51</v>
      </c>
      <c r="AV964">
        <v>1</v>
      </c>
      <c r="AW964">
        <v>1</v>
      </c>
      <c r="AZ964">
        <v>1</v>
      </c>
      <c r="BA964">
        <v>35.24</v>
      </c>
      <c r="BB964">
        <v>12.34</v>
      </c>
      <c r="BC964">
        <v>5.78</v>
      </c>
      <c r="BD964" t="s">
        <v>3</v>
      </c>
      <c r="BE964" t="s">
        <v>3</v>
      </c>
      <c r="BF964" t="s">
        <v>3</v>
      </c>
      <c r="BG964" t="s">
        <v>3</v>
      </c>
      <c r="BH964">
        <v>0</v>
      </c>
      <c r="BI964">
        <v>2</v>
      </c>
      <c r="BJ964" t="s">
        <v>993</v>
      </c>
      <c r="BM964">
        <v>108001</v>
      </c>
      <c r="BN964">
        <v>0</v>
      </c>
      <c r="BO964" t="s">
        <v>990</v>
      </c>
      <c r="BP964">
        <v>1</v>
      </c>
      <c r="BQ964">
        <v>3</v>
      </c>
      <c r="BR964">
        <v>0</v>
      </c>
      <c r="BS964">
        <v>35.24</v>
      </c>
      <c r="BT964">
        <v>1</v>
      </c>
      <c r="BU964">
        <v>1</v>
      </c>
      <c r="BV964">
        <v>1</v>
      </c>
      <c r="BW964">
        <v>1</v>
      </c>
      <c r="BX964">
        <v>1</v>
      </c>
      <c r="BY964" t="s">
        <v>3</v>
      </c>
      <c r="BZ964">
        <v>97</v>
      </c>
      <c r="CA964">
        <v>51</v>
      </c>
      <c r="CB964" t="s">
        <v>3</v>
      </c>
      <c r="CE964">
        <v>0</v>
      </c>
      <c r="CF964">
        <v>0</v>
      </c>
      <c r="CG964">
        <v>0</v>
      </c>
      <c r="CM964">
        <v>0</v>
      </c>
      <c r="CN964" t="s">
        <v>915</v>
      </c>
      <c r="CO964">
        <v>0</v>
      </c>
      <c r="CP964">
        <f t="shared" si="625"/>
        <v>43148</v>
      </c>
      <c r="CQ964">
        <f t="shared" si="614"/>
        <v>373.50360000000006</v>
      </c>
      <c r="CR964">
        <f t="shared" si="626"/>
        <v>591.33280000000002</v>
      </c>
      <c r="CS964">
        <f t="shared" si="627"/>
        <v>102.9008</v>
      </c>
      <c r="CT964">
        <f t="shared" si="628"/>
        <v>6423.5472</v>
      </c>
      <c r="CU964">
        <f t="shared" si="629"/>
        <v>0</v>
      </c>
      <c r="CV964">
        <f t="shared" si="630"/>
        <v>19.391999999999999</v>
      </c>
      <c r="CW964">
        <f t="shared" si="631"/>
        <v>0.216</v>
      </c>
      <c r="CX964">
        <f t="shared" si="632"/>
        <v>0</v>
      </c>
      <c r="CY964">
        <f t="shared" si="633"/>
        <v>36971.550000000003</v>
      </c>
      <c r="CZ964">
        <f t="shared" si="634"/>
        <v>19438.650000000001</v>
      </c>
      <c r="DC964" t="s">
        <v>3</v>
      </c>
      <c r="DD964" t="s">
        <v>3</v>
      </c>
      <c r="DE964" t="s">
        <v>916</v>
      </c>
      <c r="DF964" t="s">
        <v>916</v>
      </c>
      <c r="DG964" t="s">
        <v>916</v>
      </c>
      <c r="DH964" t="s">
        <v>3</v>
      </c>
      <c r="DI964" t="s">
        <v>916</v>
      </c>
      <c r="DJ964" t="s">
        <v>916</v>
      </c>
      <c r="DK964" t="s">
        <v>3</v>
      </c>
      <c r="DL964" t="s">
        <v>3</v>
      </c>
      <c r="DM964" t="s">
        <v>3</v>
      </c>
      <c r="DN964">
        <v>0</v>
      </c>
      <c r="DO964">
        <v>0</v>
      </c>
      <c r="DP964">
        <v>1</v>
      </c>
      <c r="DQ964">
        <v>1</v>
      </c>
      <c r="DU964">
        <v>1013</v>
      </c>
      <c r="DV964" t="s">
        <v>992</v>
      </c>
      <c r="DW964" t="s">
        <v>992</v>
      </c>
      <c r="DX964">
        <v>1</v>
      </c>
      <c r="DZ964" t="s">
        <v>3</v>
      </c>
      <c r="EA964" t="s">
        <v>3</v>
      </c>
      <c r="EB964" t="s">
        <v>3</v>
      </c>
      <c r="EC964" t="s">
        <v>3</v>
      </c>
      <c r="EE964">
        <v>53551264</v>
      </c>
      <c r="EF964">
        <v>3</v>
      </c>
      <c r="EG964" t="s">
        <v>917</v>
      </c>
      <c r="EH964">
        <v>0</v>
      </c>
      <c r="EI964" t="s">
        <v>3</v>
      </c>
      <c r="EJ964">
        <v>2</v>
      </c>
      <c r="EK964">
        <v>108001</v>
      </c>
      <c r="EL964" t="s">
        <v>918</v>
      </c>
      <c r="EM964" t="s">
        <v>919</v>
      </c>
      <c r="EO964" t="s">
        <v>920</v>
      </c>
      <c r="EQ964">
        <v>131072</v>
      </c>
      <c r="ER964">
        <v>256.45</v>
      </c>
      <c r="ES964">
        <v>64.62</v>
      </c>
      <c r="ET964">
        <v>39.93</v>
      </c>
      <c r="EU964">
        <v>2.4300000000000002</v>
      </c>
      <c r="EV964">
        <v>151.9</v>
      </c>
      <c r="EW964">
        <v>16.16</v>
      </c>
      <c r="EX964">
        <v>0.18</v>
      </c>
      <c r="EY964">
        <v>0</v>
      </c>
      <c r="FQ964">
        <v>0</v>
      </c>
      <c r="FR964">
        <f>ROUND(IF(AND(BH964=3,BI964=3),P964,0),0)</f>
        <v>0</v>
      </c>
      <c r="FS964">
        <v>0</v>
      </c>
      <c r="FX964">
        <v>97</v>
      </c>
      <c r="FY964">
        <v>51</v>
      </c>
      <c r="GA964" t="s">
        <v>3</v>
      </c>
      <c r="GD964">
        <v>1</v>
      </c>
      <c r="GF964">
        <v>-1476381088</v>
      </c>
      <c r="GG964">
        <v>2</v>
      </c>
      <c r="GH964">
        <v>1</v>
      </c>
      <c r="GI964">
        <v>2</v>
      </c>
      <c r="GJ964">
        <v>0</v>
      </c>
      <c r="GK964">
        <v>0</v>
      </c>
      <c r="GL964">
        <f>ROUND(IF(AND(BH964=3,BI964=3,FS964&lt;&gt;0),P964,0),0)</f>
        <v>0</v>
      </c>
      <c r="GM964">
        <f>ROUND(O964+X964+Y964,0)+GX964</f>
        <v>99559</v>
      </c>
      <c r="GN964">
        <f>IF(OR(BI964=0,BI964=1),ROUND(O964+X964+Y964,0),0)</f>
        <v>0</v>
      </c>
      <c r="GO964">
        <f>IF(BI964=2,ROUND(O964+X964+Y964,0),0)</f>
        <v>99559</v>
      </c>
      <c r="GP964">
        <f>IF(BI964=4,ROUND(O964+X964+Y964,0)+GX964,0)</f>
        <v>0</v>
      </c>
      <c r="GR964">
        <v>0</v>
      </c>
      <c r="GS964">
        <v>0</v>
      </c>
      <c r="GT964">
        <v>0</v>
      </c>
      <c r="GU964" t="s">
        <v>3</v>
      </c>
      <c r="GV964">
        <f t="shared" si="635"/>
        <v>0</v>
      </c>
      <c r="GW964">
        <v>1</v>
      </c>
      <c r="GX964">
        <f>ROUND(HC964*I964,0)</f>
        <v>0</v>
      </c>
      <c r="HA964">
        <v>0</v>
      </c>
      <c r="HB964">
        <v>0</v>
      </c>
      <c r="HC964">
        <f t="shared" si="636"/>
        <v>0</v>
      </c>
      <c r="HE964" t="s">
        <v>3</v>
      </c>
      <c r="HF964" t="s">
        <v>3</v>
      </c>
      <c r="HM964" t="s">
        <v>3</v>
      </c>
      <c r="HN964" t="s">
        <v>921</v>
      </c>
      <c r="HO964" t="s">
        <v>922</v>
      </c>
      <c r="HP964" t="s">
        <v>918</v>
      </c>
      <c r="HQ964" t="s">
        <v>918</v>
      </c>
      <c r="IK964">
        <v>0</v>
      </c>
    </row>
    <row r="965" spans="1:255" x14ac:dyDescent="0.2">
      <c r="A965" s="2">
        <v>18</v>
      </c>
      <c r="B965" s="2">
        <v>1</v>
      </c>
      <c r="C965" s="2">
        <v>1635</v>
      </c>
      <c r="D965" s="2"/>
      <c r="E965" s="2" t="s">
        <v>1014</v>
      </c>
      <c r="F965" s="2" t="s">
        <v>1015</v>
      </c>
      <c r="G965" s="2" t="s">
        <v>1016</v>
      </c>
      <c r="H965" s="2" t="s">
        <v>997</v>
      </c>
      <c r="I965" s="2">
        <f>I963*J965</f>
        <v>0.59567999999999999</v>
      </c>
      <c r="J965" s="2">
        <v>0.10199999999999999</v>
      </c>
      <c r="K965" s="2">
        <v>0.10199999999999999</v>
      </c>
      <c r="L965" s="2"/>
      <c r="M965" s="2"/>
      <c r="N965" s="2"/>
      <c r="O965" s="2">
        <f>ROUND(CP965,2)</f>
        <v>6139.64</v>
      </c>
      <c r="P965" s="2">
        <f>ROUND(CQ965*I965,2)</f>
        <v>6139.64</v>
      </c>
      <c r="Q965" s="2">
        <f>ROUND(CR965*I965,2)</f>
        <v>0</v>
      </c>
      <c r="R965" s="2">
        <f>ROUND(CS965*I965,2)</f>
        <v>0</v>
      </c>
      <c r="S965" s="2">
        <f>ROUND(CT965*I965,2)</f>
        <v>0</v>
      </c>
      <c r="T965" s="2">
        <f>ROUND(CU965*I965,2)</f>
        <v>0</v>
      </c>
      <c r="U965" s="2">
        <f t="shared" si="619"/>
        <v>0</v>
      </c>
      <c r="V965" s="2">
        <f t="shared" si="620"/>
        <v>0</v>
      </c>
      <c r="W965" s="2">
        <f>ROUND(CX965*I965,2)</f>
        <v>118.02</v>
      </c>
      <c r="X965" s="2">
        <f>ROUND(CY965,2)</f>
        <v>0</v>
      </c>
      <c r="Y965" s="2">
        <f>ROUND(CZ965,2)</f>
        <v>0</v>
      </c>
      <c r="Z965" s="2"/>
      <c r="AA965" s="2">
        <v>53551706</v>
      </c>
      <c r="AB965" s="2">
        <f t="shared" si="621"/>
        <v>10306.950000000001</v>
      </c>
      <c r="AC965" s="2">
        <f t="shared" si="622"/>
        <v>10306.950000000001</v>
      </c>
      <c r="AD965" s="2">
        <f t="shared" ref="AD965:AD972" si="637">ROUND((((ET965)-(EU965))+AE965),2)</f>
        <v>0</v>
      </c>
      <c r="AE965" s="2">
        <f t="shared" ref="AE965:AF972" si="638">ROUND((EU965),2)</f>
        <v>0</v>
      </c>
      <c r="AF965" s="2">
        <f t="shared" si="638"/>
        <v>0</v>
      </c>
      <c r="AG965" s="2">
        <f t="shared" si="623"/>
        <v>0</v>
      </c>
      <c r="AH965" s="2">
        <f t="shared" ref="AH965:AI972" si="639">(EW965)</f>
        <v>0</v>
      </c>
      <c r="AI965" s="2">
        <f t="shared" si="639"/>
        <v>0</v>
      </c>
      <c r="AJ965" s="2">
        <f t="shared" si="624"/>
        <v>198.13</v>
      </c>
      <c r="AK965" s="2">
        <v>10306.950000000001</v>
      </c>
      <c r="AL965" s="2">
        <v>10306.950000000001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198.13</v>
      </c>
      <c r="AT965" s="2">
        <v>97</v>
      </c>
      <c r="AU965" s="2">
        <v>51</v>
      </c>
      <c r="AV965" s="2">
        <v>1</v>
      </c>
      <c r="AW965" s="2">
        <v>1</v>
      </c>
      <c r="AX965" s="2"/>
      <c r="AY965" s="2"/>
      <c r="AZ965" s="2">
        <v>1</v>
      </c>
      <c r="BA965" s="2">
        <v>1</v>
      </c>
      <c r="BB965" s="2">
        <v>1</v>
      </c>
      <c r="BC965" s="2">
        <v>1</v>
      </c>
      <c r="BD965" s="2" t="s">
        <v>3</v>
      </c>
      <c r="BE965" s="2" t="s">
        <v>3</v>
      </c>
      <c r="BF965" s="2" t="s">
        <v>3</v>
      </c>
      <c r="BG965" s="2" t="s">
        <v>3</v>
      </c>
      <c r="BH965" s="2">
        <v>3</v>
      </c>
      <c r="BI965" s="2">
        <v>2</v>
      </c>
      <c r="BJ965" s="2" t="s">
        <v>1017</v>
      </c>
      <c r="BK965" s="2"/>
      <c r="BL965" s="2"/>
      <c r="BM965" s="2">
        <v>108001</v>
      </c>
      <c r="BN965" s="2">
        <v>0</v>
      </c>
      <c r="BO965" s="2" t="s">
        <v>3</v>
      </c>
      <c r="BP965" s="2">
        <v>0</v>
      </c>
      <c r="BQ965" s="2">
        <v>3</v>
      </c>
      <c r="BR965" s="2">
        <v>0</v>
      </c>
      <c r="BS965" s="2">
        <v>1</v>
      </c>
      <c r="BT965" s="2">
        <v>1</v>
      </c>
      <c r="BU965" s="2">
        <v>1</v>
      </c>
      <c r="BV965" s="2">
        <v>1</v>
      </c>
      <c r="BW965" s="2">
        <v>1</v>
      </c>
      <c r="BX965" s="2">
        <v>1</v>
      </c>
      <c r="BY965" s="2" t="s">
        <v>3</v>
      </c>
      <c r="BZ965" s="2">
        <v>97</v>
      </c>
      <c r="CA965" s="2">
        <v>51</v>
      </c>
      <c r="CB965" s="2" t="s">
        <v>3</v>
      </c>
      <c r="CC965" s="2"/>
      <c r="CD965" s="2"/>
      <c r="CE965" s="2">
        <v>0</v>
      </c>
      <c r="CF965" s="2">
        <v>0</v>
      </c>
      <c r="CG965" s="2">
        <v>0</v>
      </c>
      <c r="CH965" s="2"/>
      <c r="CI965" s="2"/>
      <c r="CJ965" s="2"/>
      <c r="CK965" s="2"/>
      <c r="CL965" s="2"/>
      <c r="CM965" s="2">
        <v>0</v>
      </c>
      <c r="CN965" s="2" t="s">
        <v>3</v>
      </c>
      <c r="CO965" s="2">
        <v>0</v>
      </c>
      <c r="CP965" s="2">
        <f t="shared" si="625"/>
        <v>6139.64</v>
      </c>
      <c r="CQ965" s="2">
        <f t="shared" si="614"/>
        <v>10306.950000000001</v>
      </c>
      <c r="CR965" s="2">
        <f t="shared" si="626"/>
        <v>0</v>
      </c>
      <c r="CS965" s="2">
        <f t="shared" si="627"/>
        <v>0</v>
      </c>
      <c r="CT965" s="2">
        <f t="shared" si="628"/>
        <v>0</v>
      </c>
      <c r="CU965" s="2">
        <f t="shared" si="629"/>
        <v>0</v>
      </c>
      <c r="CV965" s="2">
        <f t="shared" si="630"/>
        <v>0</v>
      </c>
      <c r="CW965" s="2">
        <f t="shared" si="631"/>
        <v>0</v>
      </c>
      <c r="CX965" s="2">
        <f t="shared" si="632"/>
        <v>198.13</v>
      </c>
      <c r="CY965" s="2">
        <f t="shared" si="633"/>
        <v>0</v>
      </c>
      <c r="CZ965" s="2">
        <f t="shared" si="634"/>
        <v>0</v>
      </c>
      <c r="DA965" s="2"/>
      <c r="DB965" s="2"/>
      <c r="DC965" s="2" t="s">
        <v>3</v>
      </c>
      <c r="DD965" s="2" t="s">
        <v>3</v>
      </c>
      <c r="DE965" s="2" t="s">
        <v>3</v>
      </c>
      <c r="DF965" s="2" t="s">
        <v>3</v>
      </c>
      <c r="DG965" s="2" t="s">
        <v>3</v>
      </c>
      <c r="DH965" s="2" t="s">
        <v>3</v>
      </c>
      <c r="DI965" s="2" t="s">
        <v>3</v>
      </c>
      <c r="DJ965" s="2" t="s">
        <v>3</v>
      </c>
      <c r="DK965" s="2" t="s">
        <v>3</v>
      </c>
      <c r="DL965" s="2" t="s">
        <v>3</v>
      </c>
      <c r="DM965" s="2" t="s">
        <v>3</v>
      </c>
      <c r="DN965" s="2">
        <v>0</v>
      </c>
      <c r="DO965" s="2">
        <v>0</v>
      </c>
      <c r="DP965" s="2">
        <v>1</v>
      </c>
      <c r="DQ965" s="2">
        <v>1</v>
      </c>
      <c r="DR965" s="2"/>
      <c r="DS965" s="2"/>
      <c r="DT965" s="2"/>
      <c r="DU965" s="2">
        <v>1013</v>
      </c>
      <c r="DV965" s="2" t="s">
        <v>997</v>
      </c>
      <c r="DW965" s="2" t="s">
        <v>999</v>
      </c>
      <c r="DX965" s="2">
        <v>1</v>
      </c>
      <c r="DY965" s="2"/>
      <c r="DZ965" s="2" t="s">
        <v>3</v>
      </c>
      <c r="EA965" s="2" t="s">
        <v>3</v>
      </c>
      <c r="EB965" s="2" t="s">
        <v>3</v>
      </c>
      <c r="EC965" s="2" t="s">
        <v>3</v>
      </c>
      <c r="ED965" s="2"/>
      <c r="EE965" s="2">
        <v>53551264</v>
      </c>
      <c r="EF965" s="2">
        <v>3</v>
      </c>
      <c r="EG965" s="2" t="s">
        <v>917</v>
      </c>
      <c r="EH965" s="2">
        <v>0</v>
      </c>
      <c r="EI965" s="2" t="s">
        <v>3</v>
      </c>
      <c r="EJ965" s="2">
        <v>2</v>
      </c>
      <c r="EK965" s="2">
        <v>108001</v>
      </c>
      <c r="EL965" s="2" t="s">
        <v>918</v>
      </c>
      <c r="EM965" s="2" t="s">
        <v>919</v>
      </c>
      <c r="EN965" s="2"/>
      <c r="EO965" s="2" t="s">
        <v>3</v>
      </c>
      <c r="EP965" s="2"/>
      <c r="EQ965" s="2">
        <v>0</v>
      </c>
      <c r="ER965" s="2">
        <v>10306.950000000001</v>
      </c>
      <c r="ES965" s="2">
        <v>10306.950000000001</v>
      </c>
      <c r="ET965" s="2">
        <v>0</v>
      </c>
      <c r="EU965" s="2">
        <v>0</v>
      </c>
      <c r="EV965" s="2">
        <v>0</v>
      </c>
      <c r="EW965" s="2">
        <v>0</v>
      </c>
      <c r="EX965" s="2">
        <v>0</v>
      </c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>
        <v>0</v>
      </c>
      <c r="FR965" s="2">
        <f>ROUND(IF(AND(BH965=3,BI965=3),P965,0),2)</f>
        <v>0</v>
      </c>
      <c r="FS965" s="2">
        <v>0</v>
      </c>
      <c r="FT965" s="2"/>
      <c r="FU965" s="2"/>
      <c r="FV965" s="2"/>
      <c r="FW965" s="2"/>
      <c r="FX965" s="2">
        <v>97</v>
      </c>
      <c r="FY965" s="2">
        <v>51</v>
      </c>
      <c r="FZ965" s="2"/>
      <c r="GA965" s="2" t="s">
        <v>3</v>
      </c>
      <c r="GB965" s="2"/>
      <c r="GC965" s="2"/>
      <c r="GD965" s="2">
        <v>1</v>
      </c>
      <c r="GE965" s="2"/>
      <c r="GF965" s="2">
        <v>1094491484</v>
      </c>
      <c r="GG965" s="2">
        <v>2</v>
      </c>
      <c r="GH965" s="2">
        <v>1</v>
      </c>
      <c r="GI965" s="2">
        <v>-2</v>
      </c>
      <c r="GJ965" s="2">
        <v>0</v>
      </c>
      <c r="GK965" s="2">
        <v>0</v>
      </c>
      <c r="GL965" s="2">
        <f>ROUND(IF(AND(BH965=3,BI965=3,FS965&lt;&gt;0),P965,0),2)</f>
        <v>0</v>
      </c>
      <c r="GM965" s="2">
        <f>ROUND(O965+X965+Y965,2)+GX965</f>
        <v>6139.64</v>
      </c>
      <c r="GN965" s="2">
        <f>IF(OR(BI965=0,BI965=1),ROUND(O965+X965+Y965,2),0)</f>
        <v>0</v>
      </c>
      <c r="GO965" s="2">
        <f>IF(BI965=2,ROUND(O965+X965+Y965,2),0)</f>
        <v>6139.64</v>
      </c>
      <c r="GP965" s="2">
        <f>IF(BI965=4,ROUND(O965+X965+Y965,2)+GX965,0)</f>
        <v>0</v>
      </c>
      <c r="GQ965" s="2"/>
      <c r="GR965" s="2">
        <v>0</v>
      </c>
      <c r="GS965" s="2">
        <v>0</v>
      </c>
      <c r="GT965" s="2">
        <v>0</v>
      </c>
      <c r="GU965" s="2" t="s">
        <v>3</v>
      </c>
      <c r="GV965" s="2">
        <f t="shared" si="635"/>
        <v>0</v>
      </c>
      <c r="GW965" s="2">
        <v>1</v>
      </c>
      <c r="GX965" s="2">
        <f>ROUND(HC965*I965,2)</f>
        <v>0</v>
      </c>
      <c r="GY965" s="2"/>
      <c r="GZ965" s="2"/>
      <c r="HA965" s="2">
        <v>0</v>
      </c>
      <c r="HB965" s="2">
        <v>0</v>
      </c>
      <c r="HC965" s="2">
        <f t="shared" si="636"/>
        <v>0</v>
      </c>
      <c r="HD965" s="2"/>
      <c r="HE965" s="2" t="s">
        <v>3</v>
      </c>
      <c r="HF965" s="2" t="s">
        <v>3</v>
      </c>
      <c r="HG965" s="2"/>
      <c r="HH965" s="2"/>
      <c r="HI965" s="2"/>
      <c r="HJ965" s="2"/>
      <c r="HK965" s="2"/>
      <c r="HL965" s="2"/>
      <c r="HM965" s="2" t="s">
        <v>3</v>
      </c>
      <c r="HN965" s="2" t="s">
        <v>921</v>
      </c>
      <c r="HO965" s="2" t="s">
        <v>922</v>
      </c>
      <c r="HP965" s="2" t="s">
        <v>918</v>
      </c>
      <c r="HQ965" s="2" t="s">
        <v>918</v>
      </c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>
        <v>0</v>
      </c>
      <c r="IL965" s="2"/>
      <c r="IM965" s="2"/>
      <c r="IN965" s="2"/>
      <c r="IO965" s="2"/>
      <c r="IP965" s="2"/>
      <c r="IQ965" s="2"/>
      <c r="IR965" s="2"/>
      <c r="IS965" s="2"/>
      <c r="IT965" s="2"/>
      <c r="IU965" s="2"/>
    </row>
    <row r="966" spans="1:255" x14ac:dyDescent="0.2">
      <c r="A966">
        <v>18</v>
      </c>
      <c r="B966">
        <v>1</v>
      </c>
      <c r="C966">
        <v>1649</v>
      </c>
      <c r="E966" t="s">
        <v>1014</v>
      </c>
      <c r="F966" t="s">
        <v>1015</v>
      </c>
      <c r="G966" t="s">
        <v>1016</v>
      </c>
      <c r="H966" t="s">
        <v>997</v>
      </c>
      <c r="I966">
        <f>I964*J966</f>
        <v>0.59567999999999999</v>
      </c>
      <c r="J966">
        <v>0.10199999999999999</v>
      </c>
      <c r="K966">
        <v>0.10199999999999999</v>
      </c>
      <c r="O966">
        <f>ROUND(CP966,0)</f>
        <v>72448</v>
      </c>
      <c r="P966">
        <f>ROUND(CQ966*I966,0)</f>
        <v>72448</v>
      </c>
      <c r="Q966">
        <f>ROUND(CR966*I966,0)</f>
        <v>0</v>
      </c>
      <c r="R966">
        <f>ROUND(CS966*I966,0)</f>
        <v>0</v>
      </c>
      <c r="S966">
        <f>ROUND(CT966*I966,0)</f>
        <v>0</v>
      </c>
      <c r="T966">
        <f>ROUND(CU966*I966,0)</f>
        <v>0</v>
      </c>
      <c r="U966">
        <f t="shared" si="619"/>
        <v>0</v>
      </c>
      <c r="V966">
        <f t="shared" si="620"/>
        <v>0</v>
      </c>
      <c r="W966">
        <f>ROUND(CX966*I966,0)</f>
        <v>118</v>
      </c>
      <c r="X966">
        <f>ROUND(CY966,0)</f>
        <v>0</v>
      </c>
      <c r="Y966">
        <f>ROUND(CZ966,0)</f>
        <v>0</v>
      </c>
      <c r="AA966">
        <v>53551707</v>
      </c>
      <c r="AB966">
        <f t="shared" si="621"/>
        <v>10306.950000000001</v>
      </c>
      <c r="AC966">
        <f t="shared" si="622"/>
        <v>10306.950000000001</v>
      </c>
      <c r="AD966">
        <f t="shared" si="637"/>
        <v>0</v>
      </c>
      <c r="AE966">
        <f t="shared" si="638"/>
        <v>0</v>
      </c>
      <c r="AF966">
        <f t="shared" si="638"/>
        <v>0</v>
      </c>
      <c r="AG966">
        <f t="shared" si="623"/>
        <v>0</v>
      </c>
      <c r="AH966">
        <f t="shared" si="639"/>
        <v>0</v>
      </c>
      <c r="AI966">
        <f t="shared" si="639"/>
        <v>0</v>
      </c>
      <c r="AJ966">
        <f t="shared" si="624"/>
        <v>198.13</v>
      </c>
      <c r="AK966">
        <v>10306.950000000001</v>
      </c>
      <c r="AL966">
        <v>10306.950000000001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198.13</v>
      </c>
      <c r="AT966">
        <v>97</v>
      </c>
      <c r="AU966">
        <v>51</v>
      </c>
      <c r="AV966">
        <v>1</v>
      </c>
      <c r="AW966">
        <v>1</v>
      </c>
      <c r="AZ966">
        <v>1</v>
      </c>
      <c r="BA966">
        <v>1</v>
      </c>
      <c r="BB966">
        <v>1</v>
      </c>
      <c r="BC966">
        <v>11.8</v>
      </c>
      <c r="BD966" t="s">
        <v>3</v>
      </c>
      <c r="BE966" t="s">
        <v>3</v>
      </c>
      <c r="BF966" t="s">
        <v>3</v>
      </c>
      <c r="BG966" t="s">
        <v>3</v>
      </c>
      <c r="BH966">
        <v>3</v>
      </c>
      <c r="BI966">
        <v>2</v>
      </c>
      <c r="BJ966" t="s">
        <v>1017</v>
      </c>
      <c r="BM966">
        <v>108001</v>
      </c>
      <c r="BN966">
        <v>0</v>
      </c>
      <c r="BO966" t="s">
        <v>1015</v>
      </c>
      <c r="BP966">
        <v>1</v>
      </c>
      <c r="BQ966">
        <v>3</v>
      </c>
      <c r="BR966">
        <v>0</v>
      </c>
      <c r="BS966">
        <v>1</v>
      </c>
      <c r="BT966">
        <v>1</v>
      </c>
      <c r="BU966">
        <v>1</v>
      </c>
      <c r="BV966">
        <v>1</v>
      </c>
      <c r="BW966">
        <v>1</v>
      </c>
      <c r="BX966">
        <v>1</v>
      </c>
      <c r="BY966" t="s">
        <v>3</v>
      </c>
      <c r="BZ966">
        <v>97</v>
      </c>
      <c r="CA966">
        <v>51</v>
      </c>
      <c r="CB966" t="s">
        <v>3</v>
      </c>
      <c r="CE966">
        <v>0</v>
      </c>
      <c r="CF966">
        <v>0</v>
      </c>
      <c r="CG966">
        <v>0</v>
      </c>
      <c r="CM966">
        <v>0</v>
      </c>
      <c r="CN966" t="s">
        <v>3</v>
      </c>
      <c r="CO966">
        <v>0</v>
      </c>
      <c r="CP966">
        <f t="shared" si="625"/>
        <v>72448</v>
      </c>
      <c r="CQ966">
        <f t="shared" si="614"/>
        <v>121622.01000000001</v>
      </c>
      <c r="CR966">
        <f t="shared" si="626"/>
        <v>0</v>
      </c>
      <c r="CS966">
        <f t="shared" si="627"/>
        <v>0</v>
      </c>
      <c r="CT966">
        <f t="shared" si="628"/>
        <v>0</v>
      </c>
      <c r="CU966">
        <f t="shared" si="629"/>
        <v>0</v>
      </c>
      <c r="CV966">
        <f t="shared" si="630"/>
        <v>0</v>
      </c>
      <c r="CW966">
        <f t="shared" si="631"/>
        <v>0</v>
      </c>
      <c r="CX966">
        <f t="shared" si="632"/>
        <v>198.13</v>
      </c>
      <c r="CY966">
        <f t="shared" si="633"/>
        <v>0</v>
      </c>
      <c r="CZ966">
        <f t="shared" si="634"/>
        <v>0</v>
      </c>
      <c r="DC966" t="s">
        <v>3</v>
      </c>
      <c r="DD966" t="s">
        <v>3</v>
      </c>
      <c r="DE966" t="s">
        <v>3</v>
      </c>
      <c r="DF966" t="s">
        <v>3</v>
      </c>
      <c r="DG966" t="s">
        <v>3</v>
      </c>
      <c r="DH966" t="s">
        <v>3</v>
      </c>
      <c r="DI966" t="s">
        <v>3</v>
      </c>
      <c r="DJ966" t="s">
        <v>3</v>
      </c>
      <c r="DK966" t="s">
        <v>3</v>
      </c>
      <c r="DL966" t="s">
        <v>3</v>
      </c>
      <c r="DM966" t="s">
        <v>3</v>
      </c>
      <c r="DN966">
        <v>0</v>
      </c>
      <c r="DO966">
        <v>0</v>
      </c>
      <c r="DP966">
        <v>1</v>
      </c>
      <c r="DQ966">
        <v>1</v>
      </c>
      <c r="DU966">
        <v>1013</v>
      </c>
      <c r="DV966" t="s">
        <v>997</v>
      </c>
      <c r="DW966" t="s">
        <v>999</v>
      </c>
      <c r="DX966">
        <v>1</v>
      </c>
      <c r="DZ966" t="s">
        <v>3</v>
      </c>
      <c r="EA966" t="s">
        <v>3</v>
      </c>
      <c r="EB966" t="s">
        <v>3</v>
      </c>
      <c r="EC966" t="s">
        <v>3</v>
      </c>
      <c r="EE966">
        <v>53551264</v>
      </c>
      <c r="EF966">
        <v>3</v>
      </c>
      <c r="EG966" t="s">
        <v>917</v>
      </c>
      <c r="EH966">
        <v>0</v>
      </c>
      <c r="EI966" t="s">
        <v>3</v>
      </c>
      <c r="EJ966">
        <v>2</v>
      </c>
      <c r="EK966">
        <v>108001</v>
      </c>
      <c r="EL966" t="s">
        <v>918</v>
      </c>
      <c r="EM966" t="s">
        <v>919</v>
      </c>
      <c r="EO966" t="s">
        <v>3</v>
      </c>
      <c r="EQ966">
        <v>0</v>
      </c>
      <c r="ER966">
        <v>10306.950000000001</v>
      </c>
      <c r="ES966">
        <v>10306.950000000001</v>
      </c>
      <c r="ET966">
        <v>0</v>
      </c>
      <c r="EU966">
        <v>0</v>
      </c>
      <c r="EV966">
        <v>0</v>
      </c>
      <c r="EW966">
        <v>0</v>
      </c>
      <c r="EX966">
        <v>0</v>
      </c>
      <c r="FQ966">
        <v>0</v>
      </c>
      <c r="FR966">
        <f>ROUND(IF(AND(BH966=3,BI966=3),P966,0),0)</f>
        <v>0</v>
      </c>
      <c r="FS966">
        <v>0</v>
      </c>
      <c r="FX966">
        <v>97</v>
      </c>
      <c r="FY966">
        <v>51</v>
      </c>
      <c r="GA966" t="s">
        <v>3</v>
      </c>
      <c r="GD966">
        <v>1</v>
      </c>
      <c r="GF966">
        <v>1094491484</v>
      </c>
      <c r="GG966">
        <v>2</v>
      </c>
      <c r="GH966">
        <v>1</v>
      </c>
      <c r="GI966">
        <v>2</v>
      </c>
      <c r="GJ966">
        <v>0</v>
      </c>
      <c r="GK966">
        <v>0</v>
      </c>
      <c r="GL966">
        <f>ROUND(IF(AND(BH966=3,BI966=3,FS966&lt;&gt;0),P966,0),0)</f>
        <v>0</v>
      </c>
      <c r="GM966">
        <f>ROUND(O966+X966+Y966,0)+GX966</f>
        <v>72448</v>
      </c>
      <c r="GN966">
        <f>IF(OR(BI966=0,BI966=1),ROUND(O966+X966+Y966,0),0)</f>
        <v>0</v>
      </c>
      <c r="GO966">
        <f>IF(BI966=2,ROUND(O966+X966+Y966,0),0)</f>
        <v>72448</v>
      </c>
      <c r="GP966">
        <f>IF(BI966=4,ROUND(O966+X966+Y966,0)+GX966,0)</f>
        <v>0</v>
      </c>
      <c r="GR966">
        <v>0</v>
      </c>
      <c r="GS966">
        <v>3</v>
      </c>
      <c r="GT966">
        <v>0</v>
      </c>
      <c r="GU966" t="s">
        <v>3</v>
      </c>
      <c r="GV966">
        <f t="shared" si="635"/>
        <v>0</v>
      </c>
      <c r="GW966">
        <v>1</v>
      </c>
      <c r="GX966">
        <f>ROUND(HC966*I966,0)</f>
        <v>0</v>
      </c>
      <c r="HA966">
        <v>0</v>
      </c>
      <c r="HB966">
        <v>0</v>
      </c>
      <c r="HC966">
        <f t="shared" si="636"/>
        <v>0</v>
      </c>
      <c r="HE966" t="s">
        <v>3</v>
      </c>
      <c r="HF966" t="s">
        <v>3</v>
      </c>
      <c r="HM966" t="s">
        <v>3</v>
      </c>
      <c r="HN966" t="s">
        <v>921</v>
      </c>
      <c r="HO966" t="s">
        <v>922</v>
      </c>
      <c r="HP966" t="s">
        <v>918</v>
      </c>
      <c r="HQ966" t="s">
        <v>918</v>
      </c>
      <c r="IK966">
        <v>0</v>
      </c>
    </row>
    <row r="967" spans="1:255" x14ac:dyDescent="0.2">
      <c r="A967" s="2">
        <v>18</v>
      </c>
      <c r="B967" s="2">
        <v>1</v>
      </c>
      <c r="C967" s="2">
        <v>1633</v>
      </c>
      <c r="D967" s="2"/>
      <c r="E967" s="2" t="s">
        <v>1018</v>
      </c>
      <c r="F967" s="2" t="s">
        <v>1001</v>
      </c>
      <c r="G967" s="2" t="s">
        <v>1002</v>
      </c>
      <c r="H967" s="2" t="s">
        <v>833</v>
      </c>
      <c r="I967" s="2">
        <f>I963*J967</f>
        <v>59.567999999999998</v>
      </c>
      <c r="J967" s="2">
        <v>10.199999999999999</v>
      </c>
      <c r="K967" s="2">
        <v>10.199999999999999</v>
      </c>
      <c r="L967" s="2"/>
      <c r="M967" s="2"/>
      <c r="N967" s="2"/>
      <c r="O967" s="2">
        <f>ROUND(CP967,2)</f>
        <v>3045.71</v>
      </c>
      <c r="P967" s="2">
        <f>ROUND(CQ967*I967,2)</f>
        <v>3045.71</v>
      </c>
      <c r="Q967" s="2">
        <f>ROUND(CR967*I967,2)</f>
        <v>0</v>
      </c>
      <c r="R967" s="2">
        <f>ROUND(CS967*I967,2)</f>
        <v>0</v>
      </c>
      <c r="S967" s="2">
        <f>ROUND(CT967*I967,2)</f>
        <v>0</v>
      </c>
      <c r="T967" s="2">
        <f>ROUND(CU967*I967,2)</f>
        <v>0</v>
      </c>
      <c r="U967" s="2">
        <f t="shared" si="619"/>
        <v>0</v>
      </c>
      <c r="V967" s="2">
        <f t="shared" si="620"/>
        <v>0</v>
      </c>
      <c r="W967" s="2">
        <f>ROUND(CX967*I967,2)</f>
        <v>139.38999999999999</v>
      </c>
      <c r="X967" s="2">
        <f>ROUND(CY967,2)</f>
        <v>0</v>
      </c>
      <c r="Y967" s="2">
        <f>ROUND(CZ967,2)</f>
        <v>0</v>
      </c>
      <c r="Z967" s="2"/>
      <c r="AA967" s="2">
        <v>53551706</v>
      </c>
      <c r="AB967" s="2">
        <f t="shared" si="621"/>
        <v>51.13</v>
      </c>
      <c r="AC967" s="2">
        <f t="shared" si="622"/>
        <v>51.13</v>
      </c>
      <c r="AD967" s="2">
        <f t="shared" si="637"/>
        <v>0</v>
      </c>
      <c r="AE967" s="2">
        <f t="shared" si="638"/>
        <v>0</v>
      </c>
      <c r="AF967" s="2">
        <f t="shared" si="638"/>
        <v>0</v>
      </c>
      <c r="AG967" s="2">
        <f t="shared" si="623"/>
        <v>0</v>
      </c>
      <c r="AH967" s="2">
        <f t="shared" si="639"/>
        <v>0</v>
      </c>
      <c r="AI967" s="2">
        <f t="shared" si="639"/>
        <v>0</v>
      </c>
      <c r="AJ967" s="2">
        <f t="shared" si="624"/>
        <v>2.34</v>
      </c>
      <c r="AK967" s="2">
        <v>51.13</v>
      </c>
      <c r="AL967" s="2">
        <v>51.13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2.34</v>
      </c>
      <c r="AT967" s="2">
        <v>97</v>
      </c>
      <c r="AU967" s="2">
        <v>51</v>
      </c>
      <c r="AV967" s="2">
        <v>1</v>
      </c>
      <c r="AW967" s="2">
        <v>1</v>
      </c>
      <c r="AX967" s="2"/>
      <c r="AY967" s="2"/>
      <c r="AZ967" s="2">
        <v>1</v>
      </c>
      <c r="BA967" s="2">
        <v>1</v>
      </c>
      <c r="BB967" s="2">
        <v>1</v>
      </c>
      <c r="BC967" s="2">
        <v>1</v>
      </c>
      <c r="BD967" s="2" t="s">
        <v>3</v>
      </c>
      <c r="BE967" s="2" t="s">
        <v>3</v>
      </c>
      <c r="BF967" s="2" t="s">
        <v>3</v>
      </c>
      <c r="BG967" s="2" t="s">
        <v>3</v>
      </c>
      <c r="BH967" s="2">
        <v>3</v>
      </c>
      <c r="BI967" s="2">
        <v>2</v>
      </c>
      <c r="BJ967" s="2" t="s">
        <v>1003</v>
      </c>
      <c r="BK967" s="2"/>
      <c r="BL967" s="2"/>
      <c r="BM967" s="2">
        <v>108001</v>
      </c>
      <c r="BN967" s="2">
        <v>0</v>
      </c>
      <c r="BO967" s="2" t="s">
        <v>3</v>
      </c>
      <c r="BP967" s="2">
        <v>0</v>
      </c>
      <c r="BQ967" s="2">
        <v>3</v>
      </c>
      <c r="BR967" s="2">
        <v>0</v>
      </c>
      <c r="BS967" s="2">
        <v>1</v>
      </c>
      <c r="BT967" s="2">
        <v>1</v>
      </c>
      <c r="BU967" s="2">
        <v>1</v>
      </c>
      <c r="BV967" s="2">
        <v>1</v>
      </c>
      <c r="BW967" s="2">
        <v>1</v>
      </c>
      <c r="BX967" s="2">
        <v>1</v>
      </c>
      <c r="BY967" s="2" t="s">
        <v>3</v>
      </c>
      <c r="BZ967" s="2">
        <v>97</v>
      </c>
      <c r="CA967" s="2">
        <v>51</v>
      </c>
      <c r="CB967" s="2" t="s">
        <v>3</v>
      </c>
      <c r="CC967" s="2"/>
      <c r="CD967" s="2"/>
      <c r="CE967" s="2">
        <v>0</v>
      </c>
      <c r="CF967" s="2">
        <v>0</v>
      </c>
      <c r="CG967" s="2">
        <v>0</v>
      </c>
      <c r="CH967" s="2"/>
      <c r="CI967" s="2"/>
      <c r="CJ967" s="2"/>
      <c r="CK967" s="2"/>
      <c r="CL967" s="2"/>
      <c r="CM967" s="2">
        <v>0</v>
      </c>
      <c r="CN967" s="2" t="s">
        <v>3</v>
      </c>
      <c r="CO967" s="2">
        <v>0</v>
      </c>
      <c r="CP967" s="2">
        <f t="shared" si="625"/>
        <v>3045.71</v>
      </c>
      <c r="CQ967" s="2">
        <f t="shared" si="614"/>
        <v>51.13</v>
      </c>
      <c r="CR967" s="2">
        <f t="shared" si="626"/>
        <v>0</v>
      </c>
      <c r="CS967" s="2">
        <f t="shared" si="627"/>
        <v>0</v>
      </c>
      <c r="CT967" s="2">
        <f t="shared" si="628"/>
        <v>0</v>
      </c>
      <c r="CU967" s="2">
        <f t="shared" si="629"/>
        <v>0</v>
      </c>
      <c r="CV967" s="2">
        <f t="shared" si="630"/>
        <v>0</v>
      </c>
      <c r="CW967" s="2">
        <f t="shared" si="631"/>
        <v>0</v>
      </c>
      <c r="CX967" s="2">
        <f t="shared" si="632"/>
        <v>2.34</v>
      </c>
      <c r="CY967" s="2">
        <f t="shared" si="633"/>
        <v>0</v>
      </c>
      <c r="CZ967" s="2">
        <f t="shared" si="634"/>
        <v>0</v>
      </c>
      <c r="DA967" s="2"/>
      <c r="DB967" s="2"/>
      <c r="DC967" s="2" t="s">
        <v>3</v>
      </c>
      <c r="DD967" s="2" t="s">
        <v>3</v>
      </c>
      <c r="DE967" s="2" t="s">
        <v>3</v>
      </c>
      <c r="DF967" s="2" t="s">
        <v>3</v>
      </c>
      <c r="DG967" s="2" t="s">
        <v>3</v>
      </c>
      <c r="DH967" s="2" t="s">
        <v>3</v>
      </c>
      <c r="DI967" s="2" t="s">
        <v>3</v>
      </c>
      <c r="DJ967" s="2" t="s">
        <v>3</v>
      </c>
      <c r="DK967" s="2" t="s">
        <v>3</v>
      </c>
      <c r="DL967" s="2" t="s">
        <v>3</v>
      </c>
      <c r="DM967" s="2" t="s">
        <v>3</v>
      </c>
      <c r="DN967" s="2">
        <v>0</v>
      </c>
      <c r="DO967" s="2">
        <v>0</v>
      </c>
      <c r="DP967" s="2">
        <v>1</v>
      </c>
      <c r="DQ967" s="2">
        <v>1</v>
      </c>
      <c r="DR967" s="2"/>
      <c r="DS967" s="2"/>
      <c r="DT967" s="2"/>
      <c r="DU967" s="2">
        <v>1003</v>
      </c>
      <c r="DV967" s="2" t="s">
        <v>833</v>
      </c>
      <c r="DW967" s="2" t="s">
        <v>833</v>
      </c>
      <c r="DX967" s="2">
        <v>10</v>
      </c>
      <c r="DY967" s="2"/>
      <c r="DZ967" s="2" t="s">
        <v>3</v>
      </c>
      <c r="EA967" s="2" t="s">
        <v>3</v>
      </c>
      <c r="EB967" s="2" t="s">
        <v>3</v>
      </c>
      <c r="EC967" s="2" t="s">
        <v>3</v>
      </c>
      <c r="ED967" s="2"/>
      <c r="EE967" s="2">
        <v>53551264</v>
      </c>
      <c r="EF967" s="2">
        <v>3</v>
      </c>
      <c r="EG967" s="2" t="s">
        <v>917</v>
      </c>
      <c r="EH967" s="2">
        <v>0</v>
      </c>
      <c r="EI967" s="2" t="s">
        <v>3</v>
      </c>
      <c r="EJ967" s="2">
        <v>2</v>
      </c>
      <c r="EK967" s="2">
        <v>108001</v>
      </c>
      <c r="EL967" s="2" t="s">
        <v>918</v>
      </c>
      <c r="EM967" s="2" t="s">
        <v>919</v>
      </c>
      <c r="EN967" s="2"/>
      <c r="EO967" s="2" t="s">
        <v>3</v>
      </c>
      <c r="EP967" s="2"/>
      <c r="EQ967" s="2">
        <v>0</v>
      </c>
      <c r="ER967" s="2">
        <v>51.13</v>
      </c>
      <c r="ES967" s="2">
        <v>51.13</v>
      </c>
      <c r="ET967" s="2">
        <v>0</v>
      </c>
      <c r="EU967" s="2">
        <v>0</v>
      </c>
      <c r="EV967" s="2">
        <v>0</v>
      </c>
      <c r="EW967" s="2">
        <v>0</v>
      </c>
      <c r="EX967" s="2">
        <v>0</v>
      </c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>
        <v>0</v>
      </c>
      <c r="FR967" s="2">
        <f>ROUND(IF(AND(BH967=3,BI967=3),P967,0),2)</f>
        <v>0</v>
      </c>
      <c r="FS967" s="2">
        <v>0</v>
      </c>
      <c r="FT967" s="2"/>
      <c r="FU967" s="2"/>
      <c r="FV967" s="2"/>
      <c r="FW967" s="2"/>
      <c r="FX967" s="2">
        <v>97</v>
      </c>
      <c r="FY967" s="2">
        <v>51</v>
      </c>
      <c r="FZ967" s="2"/>
      <c r="GA967" s="2" t="s">
        <v>3</v>
      </c>
      <c r="GB967" s="2"/>
      <c r="GC967" s="2"/>
      <c r="GD967" s="2">
        <v>1</v>
      </c>
      <c r="GE967" s="2"/>
      <c r="GF967" s="2">
        <v>-627204067</v>
      </c>
      <c r="GG967" s="2">
        <v>2</v>
      </c>
      <c r="GH967" s="2">
        <v>1</v>
      </c>
      <c r="GI967" s="2">
        <v>-2</v>
      </c>
      <c r="GJ967" s="2">
        <v>0</v>
      </c>
      <c r="GK967" s="2">
        <v>0</v>
      </c>
      <c r="GL967" s="2">
        <f>ROUND(IF(AND(BH967=3,BI967=3,FS967&lt;&gt;0),P967,0),2)</f>
        <v>0</v>
      </c>
      <c r="GM967" s="2">
        <f>ROUND(O967+X967+Y967,2)+GX967</f>
        <v>3045.71</v>
      </c>
      <c r="GN967" s="2">
        <f>IF(OR(BI967=0,BI967=1),ROUND(O967+X967+Y967,2),0)</f>
        <v>0</v>
      </c>
      <c r="GO967" s="2">
        <f>IF(BI967=2,ROUND(O967+X967+Y967,2),0)</f>
        <v>3045.71</v>
      </c>
      <c r="GP967" s="2">
        <f>IF(BI967=4,ROUND(O967+X967+Y967,2)+GX967,0)</f>
        <v>0</v>
      </c>
      <c r="GQ967" s="2"/>
      <c r="GR967" s="2">
        <v>0</v>
      </c>
      <c r="GS967" s="2">
        <v>0</v>
      </c>
      <c r="GT967" s="2">
        <v>0</v>
      </c>
      <c r="GU967" s="2" t="s">
        <v>3</v>
      </c>
      <c r="GV967" s="2">
        <f t="shared" si="635"/>
        <v>0</v>
      </c>
      <c r="GW967" s="2">
        <v>1</v>
      </c>
      <c r="GX967" s="2">
        <f>ROUND(HC967*I967,2)</f>
        <v>0</v>
      </c>
      <c r="GY967" s="2"/>
      <c r="GZ967" s="2"/>
      <c r="HA967" s="2">
        <v>0</v>
      </c>
      <c r="HB967" s="2">
        <v>0</v>
      </c>
      <c r="HC967" s="2">
        <f t="shared" si="636"/>
        <v>0</v>
      </c>
      <c r="HD967" s="2"/>
      <c r="HE967" s="2" t="s">
        <v>3</v>
      </c>
      <c r="HF967" s="2" t="s">
        <v>3</v>
      </c>
      <c r="HG967" s="2"/>
      <c r="HH967" s="2"/>
      <c r="HI967" s="2"/>
      <c r="HJ967" s="2"/>
      <c r="HK967" s="2"/>
      <c r="HL967" s="2"/>
      <c r="HM967" s="2" t="s">
        <v>3</v>
      </c>
      <c r="HN967" s="2" t="s">
        <v>921</v>
      </c>
      <c r="HO967" s="2" t="s">
        <v>922</v>
      </c>
      <c r="HP967" s="2" t="s">
        <v>918</v>
      </c>
      <c r="HQ967" s="2" t="s">
        <v>918</v>
      </c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>
        <v>0</v>
      </c>
      <c r="IL967" s="2"/>
      <c r="IM967" s="2"/>
      <c r="IN967" s="2"/>
      <c r="IO967" s="2"/>
      <c r="IP967" s="2"/>
      <c r="IQ967" s="2"/>
      <c r="IR967" s="2"/>
      <c r="IS967" s="2"/>
      <c r="IT967" s="2"/>
      <c r="IU967" s="2"/>
    </row>
    <row r="968" spans="1:255" x14ac:dyDescent="0.2">
      <c r="A968">
        <v>18</v>
      </c>
      <c r="B968">
        <v>1</v>
      </c>
      <c r="C968">
        <v>1647</v>
      </c>
      <c r="E968" t="s">
        <v>1018</v>
      </c>
      <c r="F968" t="s">
        <v>1001</v>
      </c>
      <c r="G968" t="s">
        <v>1002</v>
      </c>
      <c r="H968" t="s">
        <v>833</v>
      </c>
      <c r="I968">
        <f>I964*J968</f>
        <v>59.567999999999998</v>
      </c>
      <c r="J968">
        <v>10.199999999999999</v>
      </c>
      <c r="K968">
        <v>10.199999999999999</v>
      </c>
      <c r="O968">
        <f>ROUND(CP968,0)</f>
        <v>17482</v>
      </c>
      <c r="P968">
        <f>ROUND(CQ968*I968,0)</f>
        <v>17482</v>
      </c>
      <c r="Q968">
        <f>ROUND(CR968*I968,0)</f>
        <v>0</v>
      </c>
      <c r="R968">
        <f>ROUND(CS968*I968,0)</f>
        <v>0</v>
      </c>
      <c r="S968">
        <f>ROUND(CT968*I968,0)</f>
        <v>0</v>
      </c>
      <c r="T968">
        <f>ROUND(CU968*I968,0)</f>
        <v>0</v>
      </c>
      <c r="U968">
        <f t="shared" si="619"/>
        <v>0</v>
      </c>
      <c r="V968">
        <f t="shared" si="620"/>
        <v>0</v>
      </c>
      <c r="W968">
        <f>ROUND(CX968*I968,0)</f>
        <v>139</v>
      </c>
      <c r="X968">
        <f>ROUND(CY968,0)</f>
        <v>0</v>
      </c>
      <c r="Y968">
        <f>ROUND(CZ968,0)</f>
        <v>0</v>
      </c>
      <c r="AA968">
        <v>53551707</v>
      </c>
      <c r="AB968">
        <f t="shared" si="621"/>
        <v>51.13</v>
      </c>
      <c r="AC968">
        <f t="shared" si="622"/>
        <v>51.13</v>
      </c>
      <c r="AD968">
        <f t="shared" si="637"/>
        <v>0</v>
      </c>
      <c r="AE968">
        <f t="shared" si="638"/>
        <v>0</v>
      </c>
      <c r="AF968">
        <f t="shared" si="638"/>
        <v>0</v>
      </c>
      <c r="AG968">
        <f t="shared" si="623"/>
        <v>0</v>
      </c>
      <c r="AH968">
        <f t="shared" si="639"/>
        <v>0</v>
      </c>
      <c r="AI968">
        <f t="shared" si="639"/>
        <v>0</v>
      </c>
      <c r="AJ968">
        <f t="shared" si="624"/>
        <v>2.34</v>
      </c>
      <c r="AK968">
        <v>51.13</v>
      </c>
      <c r="AL968">
        <v>51.13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2.34</v>
      </c>
      <c r="AT968">
        <v>97</v>
      </c>
      <c r="AU968">
        <v>51</v>
      </c>
      <c r="AV968">
        <v>1</v>
      </c>
      <c r="AW968">
        <v>1</v>
      </c>
      <c r="AZ968">
        <v>1</v>
      </c>
      <c r="BA968">
        <v>1</v>
      </c>
      <c r="BB968">
        <v>1</v>
      </c>
      <c r="BC968">
        <v>5.74</v>
      </c>
      <c r="BD968" t="s">
        <v>3</v>
      </c>
      <c r="BE968" t="s">
        <v>3</v>
      </c>
      <c r="BF968" t="s">
        <v>3</v>
      </c>
      <c r="BG968" t="s">
        <v>3</v>
      </c>
      <c r="BH968">
        <v>3</v>
      </c>
      <c r="BI968">
        <v>2</v>
      </c>
      <c r="BJ968" t="s">
        <v>1003</v>
      </c>
      <c r="BM968">
        <v>108001</v>
      </c>
      <c r="BN968">
        <v>0</v>
      </c>
      <c r="BO968" t="s">
        <v>1001</v>
      </c>
      <c r="BP968">
        <v>1</v>
      </c>
      <c r="BQ968">
        <v>3</v>
      </c>
      <c r="BR968">
        <v>0</v>
      </c>
      <c r="BS968">
        <v>1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3</v>
      </c>
      <c r="BZ968">
        <v>97</v>
      </c>
      <c r="CA968">
        <v>51</v>
      </c>
      <c r="CB968" t="s">
        <v>3</v>
      </c>
      <c r="CE968">
        <v>0</v>
      </c>
      <c r="CF968">
        <v>0</v>
      </c>
      <c r="CG968">
        <v>0</v>
      </c>
      <c r="CM968">
        <v>0</v>
      </c>
      <c r="CN968" t="s">
        <v>3</v>
      </c>
      <c r="CO968">
        <v>0</v>
      </c>
      <c r="CP968">
        <f t="shared" si="625"/>
        <v>17482</v>
      </c>
      <c r="CQ968">
        <f t="shared" si="614"/>
        <v>293.48620000000005</v>
      </c>
      <c r="CR968">
        <f t="shared" si="626"/>
        <v>0</v>
      </c>
      <c r="CS968">
        <f t="shared" si="627"/>
        <v>0</v>
      </c>
      <c r="CT968">
        <f t="shared" si="628"/>
        <v>0</v>
      </c>
      <c r="CU968">
        <f t="shared" si="629"/>
        <v>0</v>
      </c>
      <c r="CV968">
        <f t="shared" si="630"/>
        <v>0</v>
      </c>
      <c r="CW968">
        <f t="shared" si="631"/>
        <v>0</v>
      </c>
      <c r="CX968">
        <f t="shared" si="632"/>
        <v>2.34</v>
      </c>
      <c r="CY968">
        <f t="shared" si="633"/>
        <v>0</v>
      </c>
      <c r="CZ968">
        <f t="shared" si="634"/>
        <v>0</v>
      </c>
      <c r="DC968" t="s">
        <v>3</v>
      </c>
      <c r="DD968" t="s">
        <v>3</v>
      </c>
      <c r="DE968" t="s">
        <v>3</v>
      </c>
      <c r="DF968" t="s">
        <v>3</v>
      </c>
      <c r="DG968" t="s">
        <v>3</v>
      </c>
      <c r="DH968" t="s">
        <v>3</v>
      </c>
      <c r="DI968" t="s">
        <v>3</v>
      </c>
      <c r="DJ968" t="s">
        <v>3</v>
      </c>
      <c r="DK968" t="s">
        <v>3</v>
      </c>
      <c r="DL968" t="s">
        <v>3</v>
      </c>
      <c r="DM968" t="s">
        <v>3</v>
      </c>
      <c r="DN968">
        <v>0</v>
      </c>
      <c r="DO968">
        <v>0</v>
      </c>
      <c r="DP968">
        <v>1</v>
      </c>
      <c r="DQ968">
        <v>1</v>
      </c>
      <c r="DU968">
        <v>1003</v>
      </c>
      <c r="DV968" t="s">
        <v>833</v>
      </c>
      <c r="DW968" t="s">
        <v>833</v>
      </c>
      <c r="DX968">
        <v>10</v>
      </c>
      <c r="DZ968" t="s">
        <v>3</v>
      </c>
      <c r="EA968" t="s">
        <v>3</v>
      </c>
      <c r="EB968" t="s">
        <v>3</v>
      </c>
      <c r="EC968" t="s">
        <v>3</v>
      </c>
      <c r="EE968">
        <v>53551264</v>
      </c>
      <c r="EF968">
        <v>3</v>
      </c>
      <c r="EG968" t="s">
        <v>917</v>
      </c>
      <c r="EH968">
        <v>0</v>
      </c>
      <c r="EI968" t="s">
        <v>3</v>
      </c>
      <c r="EJ968">
        <v>2</v>
      </c>
      <c r="EK968">
        <v>108001</v>
      </c>
      <c r="EL968" t="s">
        <v>918</v>
      </c>
      <c r="EM968" t="s">
        <v>919</v>
      </c>
      <c r="EO968" t="s">
        <v>3</v>
      </c>
      <c r="EQ968">
        <v>0</v>
      </c>
      <c r="ER968">
        <v>51.13</v>
      </c>
      <c r="ES968">
        <v>51.13</v>
      </c>
      <c r="ET968">
        <v>0</v>
      </c>
      <c r="EU968">
        <v>0</v>
      </c>
      <c r="EV968">
        <v>0</v>
      </c>
      <c r="EW968">
        <v>0</v>
      </c>
      <c r="EX968">
        <v>0</v>
      </c>
      <c r="FQ968">
        <v>0</v>
      </c>
      <c r="FR968">
        <f>ROUND(IF(AND(BH968=3,BI968=3),P968,0),0)</f>
        <v>0</v>
      </c>
      <c r="FS968">
        <v>0</v>
      </c>
      <c r="FX968">
        <v>97</v>
      </c>
      <c r="FY968">
        <v>51</v>
      </c>
      <c r="GA968" t="s">
        <v>3</v>
      </c>
      <c r="GD968">
        <v>1</v>
      </c>
      <c r="GF968">
        <v>-627204067</v>
      </c>
      <c r="GG968">
        <v>2</v>
      </c>
      <c r="GH968">
        <v>1</v>
      </c>
      <c r="GI968">
        <v>2</v>
      </c>
      <c r="GJ968">
        <v>0</v>
      </c>
      <c r="GK968">
        <v>0</v>
      </c>
      <c r="GL968">
        <f>ROUND(IF(AND(BH968=3,BI968=3,FS968&lt;&gt;0),P968,0),0)</f>
        <v>0</v>
      </c>
      <c r="GM968">
        <f>ROUND(O968+X968+Y968,0)+GX968</f>
        <v>17482</v>
      </c>
      <c r="GN968">
        <f>IF(OR(BI968=0,BI968=1),ROUND(O968+X968+Y968,0),0)</f>
        <v>0</v>
      </c>
      <c r="GO968">
        <f>IF(BI968=2,ROUND(O968+X968+Y968,0),0)</f>
        <v>17482</v>
      </c>
      <c r="GP968">
        <f>IF(BI968=4,ROUND(O968+X968+Y968,0)+GX968,0)</f>
        <v>0</v>
      </c>
      <c r="GR968">
        <v>0</v>
      </c>
      <c r="GS968">
        <v>0</v>
      </c>
      <c r="GT968">
        <v>0</v>
      </c>
      <c r="GU968" t="s">
        <v>3</v>
      </c>
      <c r="GV968">
        <f t="shared" si="635"/>
        <v>0</v>
      </c>
      <c r="GW968">
        <v>1</v>
      </c>
      <c r="GX968">
        <f>ROUND(HC968*I968,0)</f>
        <v>0</v>
      </c>
      <c r="HA968">
        <v>0</v>
      </c>
      <c r="HB968">
        <v>0</v>
      </c>
      <c r="HC968">
        <f t="shared" si="636"/>
        <v>0</v>
      </c>
      <c r="HE968" t="s">
        <v>3</v>
      </c>
      <c r="HF968" t="s">
        <v>3</v>
      </c>
      <c r="HM968" t="s">
        <v>3</v>
      </c>
      <c r="HN968" t="s">
        <v>921</v>
      </c>
      <c r="HO968" t="s">
        <v>922</v>
      </c>
      <c r="HP968" t="s">
        <v>918</v>
      </c>
      <c r="HQ968" t="s">
        <v>918</v>
      </c>
      <c r="IK968">
        <v>0</v>
      </c>
    </row>
    <row r="969" spans="1:255" x14ac:dyDescent="0.2">
      <c r="A969" s="2">
        <v>17</v>
      </c>
      <c r="B969" s="2">
        <v>1</v>
      </c>
      <c r="C969" s="2"/>
      <c r="D969" s="2"/>
      <c r="E969" s="2" t="s">
        <v>1019</v>
      </c>
      <c r="F969" s="2" t="s">
        <v>1020</v>
      </c>
      <c r="G969" s="2" t="s">
        <v>1021</v>
      </c>
      <c r="H969" s="2" t="s">
        <v>160</v>
      </c>
      <c r="I969" s="2">
        <v>260</v>
      </c>
      <c r="J969" s="2">
        <v>0</v>
      </c>
      <c r="K969" s="2">
        <v>260</v>
      </c>
      <c r="L969" s="2"/>
      <c r="M969" s="2"/>
      <c r="N969" s="2"/>
      <c r="O969" s="2">
        <f>ROUND(CP969,2)</f>
        <v>5431.4</v>
      </c>
      <c r="P969" s="2">
        <f>ROUND(CQ969*I969,2)</f>
        <v>5431.4</v>
      </c>
      <c r="Q969" s="2">
        <f>ROUND(CR969*I969,2)</f>
        <v>0</v>
      </c>
      <c r="R969" s="2">
        <f>ROUND(CS969*I969,2)</f>
        <v>0</v>
      </c>
      <c r="S969" s="2">
        <f>ROUND(CT969*I969,2)</f>
        <v>0</v>
      </c>
      <c r="T969" s="2">
        <f>ROUND(CU969*I969,2)</f>
        <v>0</v>
      </c>
      <c r="U969" s="2">
        <f t="shared" si="619"/>
        <v>0</v>
      </c>
      <c r="V969" s="2">
        <f t="shared" si="620"/>
        <v>0</v>
      </c>
      <c r="W969" s="2">
        <f>ROUND(CX969*I969,2)</f>
        <v>2.6</v>
      </c>
      <c r="X969" s="2">
        <f>ROUND(CY969,2)</f>
        <v>0</v>
      </c>
      <c r="Y969" s="2">
        <f>ROUND(CZ969,2)</f>
        <v>0</v>
      </c>
      <c r="Z969" s="2"/>
      <c r="AA969" s="2">
        <v>53551706</v>
      </c>
      <c r="AB969" s="2">
        <f t="shared" si="621"/>
        <v>20.89</v>
      </c>
      <c r="AC969" s="2">
        <f t="shared" si="622"/>
        <v>20.89</v>
      </c>
      <c r="AD969" s="2">
        <f t="shared" si="637"/>
        <v>0</v>
      </c>
      <c r="AE969" s="2">
        <f t="shared" si="638"/>
        <v>0</v>
      </c>
      <c r="AF969" s="2">
        <f t="shared" si="638"/>
        <v>0</v>
      </c>
      <c r="AG969" s="2">
        <f t="shared" si="623"/>
        <v>0</v>
      </c>
      <c r="AH969" s="2">
        <f t="shared" si="639"/>
        <v>0</v>
      </c>
      <c r="AI969" s="2">
        <f t="shared" si="639"/>
        <v>0</v>
      </c>
      <c r="AJ969" s="2">
        <f t="shared" si="624"/>
        <v>0.01</v>
      </c>
      <c r="AK969" s="2">
        <v>20.89</v>
      </c>
      <c r="AL969" s="2">
        <v>20.89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0.01</v>
      </c>
      <c r="AT969" s="2">
        <v>0</v>
      </c>
      <c r="AU969" s="2">
        <v>0</v>
      </c>
      <c r="AV969" s="2">
        <v>1</v>
      </c>
      <c r="AW969" s="2">
        <v>1</v>
      </c>
      <c r="AX969" s="2"/>
      <c r="AY969" s="2"/>
      <c r="AZ969" s="2">
        <v>1</v>
      </c>
      <c r="BA969" s="2">
        <v>1</v>
      </c>
      <c r="BB969" s="2">
        <v>1</v>
      </c>
      <c r="BC969" s="2">
        <v>1</v>
      </c>
      <c r="BD969" s="2" t="s">
        <v>3</v>
      </c>
      <c r="BE969" s="2" t="s">
        <v>3</v>
      </c>
      <c r="BF969" s="2" t="s">
        <v>3</v>
      </c>
      <c r="BG969" s="2" t="s">
        <v>3</v>
      </c>
      <c r="BH969" s="2">
        <v>3</v>
      </c>
      <c r="BI969" s="2">
        <v>2</v>
      </c>
      <c r="BJ969" s="2" t="s">
        <v>1022</v>
      </c>
      <c r="BK969" s="2"/>
      <c r="BL969" s="2"/>
      <c r="BM969" s="2">
        <v>500002</v>
      </c>
      <c r="BN969" s="2">
        <v>0</v>
      </c>
      <c r="BO969" s="2" t="s">
        <v>3</v>
      </c>
      <c r="BP969" s="2">
        <v>0</v>
      </c>
      <c r="BQ969" s="2">
        <v>12</v>
      </c>
      <c r="BR969" s="2">
        <v>0</v>
      </c>
      <c r="BS969" s="2">
        <v>1</v>
      </c>
      <c r="BT969" s="2">
        <v>1</v>
      </c>
      <c r="BU969" s="2">
        <v>1</v>
      </c>
      <c r="BV969" s="2">
        <v>1</v>
      </c>
      <c r="BW969" s="2">
        <v>1</v>
      </c>
      <c r="BX969" s="2">
        <v>1</v>
      </c>
      <c r="BY969" s="2" t="s">
        <v>3</v>
      </c>
      <c r="BZ969" s="2">
        <v>0</v>
      </c>
      <c r="CA969" s="2">
        <v>0</v>
      </c>
      <c r="CB969" s="2" t="s">
        <v>3</v>
      </c>
      <c r="CC969" s="2"/>
      <c r="CD969" s="2"/>
      <c r="CE969" s="2">
        <v>0</v>
      </c>
      <c r="CF969" s="2">
        <v>0</v>
      </c>
      <c r="CG969" s="2">
        <v>0</v>
      </c>
      <c r="CH969" s="2"/>
      <c r="CI969" s="2"/>
      <c r="CJ969" s="2"/>
      <c r="CK969" s="2"/>
      <c r="CL969" s="2"/>
      <c r="CM969" s="2">
        <v>0</v>
      </c>
      <c r="CN969" s="2" t="s">
        <v>3</v>
      </c>
      <c r="CO969" s="2">
        <v>0</v>
      </c>
      <c r="CP969" s="2">
        <f t="shared" si="625"/>
        <v>5431.4</v>
      </c>
      <c r="CQ969" s="2">
        <f t="shared" si="614"/>
        <v>20.89</v>
      </c>
      <c r="CR969" s="2">
        <f t="shared" si="626"/>
        <v>0</v>
      </c>
      <c r="CS969" s="2">
        <f t="shared" si="627"/>
        <v>0</v>
      </c>
      <c r="CT969" s="2">
        <f t="shared" si="628"/>
        <v>0</v>
      </c>
      <c r="CU969" s="2">
        <f t="shared" si="629"/>
        <v>0</v>
      </c>
      <c r="CV969" s="2">
        <f t="shared" si="630"/>
        <v>0</v>
      </c>
      <c r="CW969" s="2">
        <f t="shared" si="631"/>
        <v>0</v>
      </c>
      <c r="CX969" s="2">
        <f t="shared" si="632"/>
        <v>0.01</v>
      </c>
      <c r="CY969" s="2">
        <f t="shared" si="633"/>
        <v>0</v>
      </c>
      <c r="CZ969" s="2">
        <f t="shared" si="634"/>
        <v>0</v>
      </c>
      <c r="DA969" s="2"/>
      <c r="DB969" s="2"/>
      <c r="DC969" s="2" t="s">
        <v>3</v>
      </c>
      <c r="DD969" s="2" t="s">
        <v>3</v>
      </c>
      <c r="DE969" s="2" t="s">
        <v>3</v>
      </c>
      <c r="DF969" s="2" t="s">
        <v>3</v>
      </c>
      <c r="DG969" s="2" t="s">
        <v>3</v>
      </c>
      <c r="DH969" s="2" t="s">
        <v>3</v>
      </c>
      <c r="DI969" s="2" t="s">
        <v>3</v>
      </c>
      <c r="DJ969" s="2" t="s">
        <v>3</v>
      </c>
      <c r="DK969" s="2" t="s">
        <v>3</v>
      </c>
      <c r="DL969" s="2" t="s">
        <v>3</v>
      </c>
      <c r="DM969" s="2" t="s">
        <v>3</v>
      </c>
      <c r="DN969" s="2">
        <v>0</v>
      </c>
      <c r="DO969" s="2">
        <v>0</v>
      </c>
      <c r="DP969" s="2">
        <v>1</v>
      </c>
      <c r="DQ969" s="2">
        <v>1</v>
      </c>
      <c r="DR969" s="2"/>
      <c r="DS969" s="2"/>
      <c r="DT969" s="2"/>
      <c r="DU969" s="2">
        <v>1010</v>
      </c>
      <c r="DV969" s="2" t="s">
        <v>160</v>
      </c>
      <c r="DW969" s="2" t="s">
        <v>160</v>
      </c>
      <c r="DX969" s="2">
        <v>1</v>
      </c>
      <c r="DY969" s="2"/>
      <c r="DZ969" s="2" t="s">
        <v>3</v>
      </c>
      <c r="EA969" s="2" t="s">
        <v>3</v>
      </c>
      <c r="EB969" s="2" t="s">
        <v>3</v>
      </c>
      <c r="EC969" s="2" t="s">
        <v>3</v>
      </c>
      <c r="ED969" s="2"/>
      <c r="EE969" s="2">
        <v>53551394</v>
      </c>
      <c r="EF969" s="2">
        <v>12</v>
      </c>
      <c r="EG969" s="2" t="s">
        <v>927</v>
      </c>
      <c r="EH969" s="2">
        <v>0</v>
      </c>
      <c r="EI969" s="2" t="s">
        <v>3</v>
      </c>
      <c r="EJ969" s="2">
        <v>2</v>
      </c>
      <c r="EK969" s="2">
        <v>500002</v>
      </c>
      <c r="EL969" s="2" t="s">
        <v>928</v>
      </c>
      <c r="EM969" s="2" t="s">
        <v>929</v>
      </c>
      <c r="EN969" s="2"/>
      <c r="EO969" s="2" t="s">
        <v>3</v>
      </c>
      <c r="EP969" s="2"/>
      <c r="EQ969" s="2">
        <v>131072</v>
      </c>
      <c r="ER969" s="2">
        <v>20.89</v>
      </c>
      <c r="ES969" s="2">
        <v>20.89</v>
      </c>
      <c r="ET969" s="2">
        <v>0</v>
      </c>
      <c r="EU969" s="2">
        <v>0</v>
      </c>
      <c r="EV969" s="2">
        <v>0</v>
      </c>
      <c r="EW969" s="2">
        <v>0</v>
      </c>
      <c r="EX969" s="2">
        <v>0</v>
      </c>
      <c r="EY969" s="2">
        <v>0</v>
      </c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>
        <v>0</v>
      </c>
      <c r="FR969" s="2">
        <f>ROUND(IF(AND(BH969=3,BI969=3),P969,0),2)</f>
        <v>0</v>
      </c>
      <c r="FS969" s="2">
        <v>0</v>
      </c>
      <c r="FT969" s="2"/>
      <c r="FU969" s="2"/>
      <c r="FV969" s="2"/>
      <c r="FW969" s="2"/>
      <c r="FX969" s="2">
        <v>0</v>
      </c>
      <c r="FY969" s="2">
        <v>0</v>
      </c>
      <c r="FZ969" s="2"/>
      <c r="GA969" s="2" t="s">
        <v>3</v>
      </c>
      <c r="GB969" s="2"/>
      <c r="GC969" s="2"/>
      <c r="GD969" s="2">
        <v>1</v>
      </c>
      <c r="GE969" s="2"/>
      <c r="GF969" s="2">
        <v>-1264940237</v>
      </c>
      <c r="GG969" s="2">
        <v>2</v>
      </c>
      <c r="GH969" s="2">
        <v>1</v>
      </c>
      <c r="GI969" s="2">
        <v>-2</v>
      </c>
      <c r="GJ969" s="2">
        <v>0</v>
      </c>
      <c r="GK969" s="2">
        <v>0</v>
      </c>
      <c r="GL969" s="2">
        <f>ROUND(IF(AND(BH969=3,BI969=3,FS969&lt;&gt;0),P969,0),2)</f>
        <v>0</v>
      </c>
      <c r="GM969" s="2">
        <f>ROUND(O969+X969+Y969,2)+GX969</f>
        <v>5431.4</v>
      </c>
      <c r="GN969" s="2">
        <f>IF(OR(BI969=0,BI969=1),ROUND(O969+X969+Y969,2),0)</f>
        <v>0</v>
      </c>
      <c r="GO969" s="2">
        <f>IF(BI969=2,ROUND(O969+X969+Y969,2),0)</f>
        <v>5431.4</v>
      </c>
      <c r="GP969" s="2">
        <f>IF(BI969=4,ROUND(O969+X969+Y969,2)+GX969,0)</f>
        <v>0</v>
      </c>
      <c r="GQ969" s="2"/>
      <c r="GR969" s="2">
        <v>0</v>
      </c>
      <c r="GS969" s="2">
        <v>0</v>
      </c>
      <c r="GT969" s="2">
        <v>0</v>
      </c>
      <c r="GU969" s="2" t="s">
        <v>3</v>
      </c>
      <c r="GV969" s="2">
        <f t="shared" si="635"/>
        <v>0</v>
      </c>
      <c r="GW969" s="2">
        <v>1</v>
      </c>
      <c r="GX969" s="2">
        <f>ROUND(HC969*I969,2)</f>
        <v>0</v>
      </c>
      <c r="GY969" s="2"/>
      <c r="GZ969" s="2"/>
      <c r="HA969" s="2">
        <v>0</v>
      </c>
      <c r="HB969" s="2">
        <v>0</v>
      </c>
      <c r="HC969" s="2">
        <f t="shared" si="636"/>
        <v>0</v>
      </c>
      <c r="HD969" s="2"/>
      <c r="HE969" s="2" t="s">
        <v>3</v>
      </c>
      <c r="HF969" s="2" t="s">
        <v>3</v>
      </c>
      <c r="HG969" s="2"/>
      <c r="HH969" s="2"/>
      <c r="HI969" s="2"/>
      <c r="HJ969" s="2"/>
      <c r="HK969" s="2"/>
      <c r="HL969" s="2"/>
      <c r="HM969" s="2" t="s">
        <v>3</v>
      </c>
      <c r="HN969" s="2" t="s">
        <v>3</v>
      </c>
      <c r="HO969" s="2" t="s">
        <v>3</v>
      </c>
      <c r="HP969" s="2" t="s">
        <v>3</v>
      </c>
      <c r="HQ969" s="2" t="s">
        <v>3</v>
      </c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>
        <v>0</v>
      </c>
      <c r="IL969" s="2"/>
      <c r="IM969" s="2"/>
      <c r="IN969" s="2"/>
      <c r="IO969" s="2"/>
      <c r="IP969" s="2"/>
      <c r="IQ969" s="2"/>
      <c r="IR969" s="2"/>
      <c r="IS969" s="2"/>
      <c r="IT969" s="2"/>
      <c r="IU969" s="2"/>
    </row>
    <row r="970" spans="1:255" x14ac:dyDescent="0.2">
      <c r="A970">
        <v>17</v>
      </c>
      <c r="B970">
        <v>1</v>
      </c>
      <c r="E970" t="s">
        <v>1019</v>
      </c>
      <c r="F970" t="s">
        <v>1020</v>
      </c>
      <c r="G970" t="s">
        <v>1021</v>
      </c>
      <c r="H970" t="s">
        <v>160</v>
      </c>
      <c r="I970">
        <v>260</v>
      </c>
      <c r="J970">
        <v>0</v>
      </c>
      <c r="K970">
        <v>260</v>
      </c>
      <c r="O970">
        <f>ROUND(CP970,0)</f>
        <v>24170</v>
      </c>
      <c r="P970">
        <f>ROUND(CQ970*I970,0)</f>
        <v>24170</v>
      </c>
      <c r="Q970">
        <f>ROUND(CR970*I970,0)</f>
        <v>0</v>
      </c>
      <c r="R970">
        <f>ROUND(CS970*I970,0)</f>
        <v>0</v>
      </c>
      <c r="S970">
        <f>ROUND(CT970*I970,0)</f>
        <v>0</v>
      </c>
      <c r="T970">
        <f>ROUND(CU970*I970,0)</f>
        <v>0</v>
      </c>
      <c r="U970">
        <f t="shared" si="619"/>
        <v>0</v>
      </c>
      <c r="V970">
        <f t="shared" si="620"/>
        <v>0</v>
      </c>
      <c r="W970">
        <f>ROUND(CX970*I970,0)</f>
        <v>3</v>
      </c>
      <c r="X970">
        <f>ROUND(CY970,0)</f>
        <v>0</v>
      </c>
      <c r="Y970">
        <f>ROUND(CZ970,0)</f>
        <v>0</v>
      </c>
      <c r="AA970">
        <v>53551707</v>
      </c>
      <c r="AB970">
        <f t="shared" si="621"/>
        <v>20.89</v>
      </c>
      <c r="AC970">
        <f t="shared" si="622"/>
        <v>20.89</v>
      </c>
      <c r="AD970">
        <f t="shared" si="637"/>
        <v>0</v>
      </c>
      <c r="AE970">
        <f t="shared" si="638"/>
        <v>0</v>
      </c>
      <c r="AF970">
        <f t="shared" si="638"/>
        <v>0</v>
      </c>
      <c r="AG970">
        <f t="shared" si="623"/>
        <v>0</v>
      </c>
      <c r="AH970">
        <f t="shared" si="639"/>
        <v>0</v>
      </c>
      <c r="AI970">
        <f t="shared" si="639"/>
        <v>0</v>
      </c>
      <c r="AJ970">
        <f t="shared" si="624"/>
        <v>0.01</v>
      </c>
      <c r="AK970">
        <v>20.89</v>
      </c>
      <c r="AL970">
        <v>20.89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0.01</v>
      </c>
      <c r="AT970">
        <v>0</v>
      </c>
      <c r="AU970">
        <v>0</v>
      </c>
      <c r="AV970">
        <v>1</v>
      </c>
      <c r="AW970">
        <v>1</v>
      </c>
      <c r="AZ970">
        <v>1</v>
      </c>
      <c r="BA970">
        <v>1</v>
      </c>
      <c r="BB970">
        <v>1</v>
      </c>
      <c r="BC970">
        <v>4.45</v>
      </c>
      <c r="BD970" t="s">
        <v>3</v>
      </c>
      <c r="BE970" t="s">
        <v>3</v>
      </c>
      <c r="BF970" t="s">
        <v>3</v>
      </c>
      <c r="BG970" t="s">
        <v>3</v>
      </c>
      <c r="BH970">
        <v>3</v>
      </c>
      <c r="BI970">
        <v>2</v>
      </c>
      <c r="BJ970" t="s">
        <v>1022</v>
      </c>
      <c r="BM970">
        <v>500002</v>
      </c>
      <c r="BN970">
        <v>0</v>
      </c>
      <c r="BO970" t="s">
        <v>1020</v>
      </c>
      <c r="BP970">
        <v>1</v>
      </c>
      <c r="BQ970">
        <v>12</v>
      </c>
      <c r="BR970">
        <v>0</v>
      </c>
      <c r="BS970">
        <v>1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3</v>
      </c>
      <c r="BZ970">
        <v>0</v>
      </c>
      <c r="CA970">
        <v>0</v>
      </c>
      <c r="CB970" t="s">
        <v>3</v>
      </c>
      <c r="CE970">
        <v>0</v>
      </c>
      <c r="CF970">
        <v>0</v>
      </c>
      <c r="CG970">
        <v>0</v>
      </c>
      <c r="CM970">
        <v>0</v>
      </c>
      <c r="CN970" t="s">
        <v>3</v>
      </c>
      <c r="CO970">
        <v>0</v>
      </c>
      <c r="CP970">
        <f t="shared" si="625"/>
        <v>24170</v>
      </c>
      <c r="CQ970">
        <f t="shared" si="614"/>
        <v>92.96050000000001</v>
      </c>
      <c r="CR970">
        <f t="shared" si="626"/>
        <v>0</v>
      </c>
      <c r="CS970">
        <f t="shared" si="627"/>
        <v>0</v>
      </c>
      <c r="CT970">
        <f t="shared" si="628"/>
        <v>0</v>
      </c>
      <c r="CU970">
        <f t="shared" si="629"/>
        <v>0</v>
      </c>
      <c r="CV970">
        <f t="shared" si="630"/>
        <v>0</v>
      </c>
      <c r="CW970">
        <f t="shared" si="631"/>
        <v>0</v>
      </c>
      <c r="CX970">
        <f t="shared" si="632"/>
        <v>0.01</v>
      </c>
      <c r="CY970">
        <f t="shared" si="633"/>
        <v>0</v>
      </c>
      <c r="CZ970">
        <f t="shared" si="634"/>
        <v>0</v>
      </c>
      <c r="DC970" t="s">
        <v>3</v>
      </c>
      <c r="DD970" t="s">
        <v>3</v>
      </c>
      <c r="DE970" t="s">
        <v>3</v>
      </c>
      <c r="DF970" t="s">
        <v>3</v>
      </c>
      <c r="DG970" t="s">
        <v>3</v>
      </c>
      <c r="DH970" t="s">
        <v>3</v>
      </c>
      <c r="DI970" t="s">
        <v>3</v>
      </c>
      <c r="DJ970" t="s">
        <v>3</v>
      </c>
      <c r="DK970" t="s">
        <v>3</v>
      </c>
      <c r="DL970" t="s">
        <v>3</v>
      </c>
      <c r="DM970" t="s">
        <v>3</v>
      </c>
      <c r="DN970">
        <v>0</v>
      </c>
      <c r="DO970">
        <v>0</v>
      </c>
      <c r="DP970">
        <v>1</v>
      </c>
      <c r="DQ970">
        <v>1</v>
      </c>
      <c r="DU970">
        <v>1010</v>
      </c>
      <c r="DV970" t="s">
        <v>160</v>
      </c>
      <c r="DW970" t="s">
        <v>160</v>
      </c>
      <c r="DX970">
        <v>1</v>
      </c>
      <c r="DZ970" t="s">
        <v>3</v>
      </c>
      <c r="EA970" t="s">
        <v>3</v>
      </c>
      <c r="EB970" t="s">
        <v>3</v>
      </c>
      <c r="EC970" t="s">
        <v>3</v>
      </c>
      <c r="EE970">
        <v>53551394</v>
      </c>
      <c r="EF970">
        <v>12</v>
      </c>
      <c r="EG970" t="s">
        <v>927</v>
      </c>
      <c r="EH970">
        <v>0</v>
      </c>
      <c r="EI970" t="s">
        <v>3</v>
      </c>
      <c r="EJ970">
        <v>2</v>
      </c>
      <c r="EK970">
        <v>500002</v>
      </c>
      <c r="EL970" t="s">
        <v>928</v>
      </c>
      <c r="EM970" t="s">
        <v>929</v>
      </c>
      <c r="EO970" t="s">
        <v>3</v>
      </c>
      <c r="EQ970">
        <v>131072</v>
      </c>
      <c r="ER970">
        <v>20.89</v>
      </c>
      <c r="ES970">
        <v>20.89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FQ970">
        <v>0</v>
      </c>
      <c r="FR970">
        <f>ROUND(IF(AND(BH970=3,BI970=3),P970,0),0)</f>
        <v>0</v>
      </c>
      <c r="FS970">
        <v>0</v>
      </c>
      <c r="FX970">
        <v>0</v>
      </c>
      <c r="FY970">
        <v>0</v>
      </c>
      <c r="GA970" t="s">
        <v>3</v>
      </c>
      <c r="GD970">
        <v>1</v>
      </c>
      <c r="GF970">
        <v>-1264940237</v>
      </c>
      <c r="GG970">
        <v>2</v>
      </c>
      <c r="GH970">
        <v>1</v>
      </c>
      <c r="GI970">
        <v>2</v>
      </c>
      <c r="GJ970">
        <v>0</v>
      </c>
      <c r="GK970">
        <v>0</v>
      </c>
      <c r="GL970">
        <f>ROUND(IF(AND(BH970=3,BI970=3,FS970&lt;&gt;0),P970,0),0)</f>
        <v>0</v>
      </c>
      <c r="GM970">
        <f>ROUND(O970+X970+Y970,0)+GX970</f>
        <v>24170</v>
      </c>
      <c r="GN970">
        <f>IF(OR(BI970=0,BI970=1),ROUND(O970+X970+Y970,0),0)</f>
        <v>0</v>
      </c>
      <c r="GO970">
        <f>IF(BI970=2,ROUND(O970+X970+Y970,0),0)</f>
        <v>24170</v>
      </c>
      <c r="GP970">
        <f>IF(BI970=4,ROUND(O970+X970+Y970,0)+GX970,0)</f>
        <v>0</v>
      </c>
      <c r="GR970">
        <v>0</v>
      </c>
      <c r="GS970">
        <v>3</v>
      </c>
      <c r="GT970">
        <v>0</v>
      </c>
      <c r="GU970" t="s">
        <v>3</v>
      </c>
      <c r="GV970">
        <f t="shared" si="635"/>
        <v>0</v>
      </c>
      <c r="GW970">
        <v>1</v>
      </c>
      <c r="GX970">
        <f>ROUND(HC970*I970,0)</f>
        <v>0</v>
      </c>
      <c r="HA970">
        <v>0</v>
      </c>
      <c r="HB970">
        <v>0</v>
      </c>
      <c r="HC970">
        <f t="shared" si="636"/>
        <v>0</v>
      </c>
      <c r="HE970" t="s">
        <v>3</v>
      </c>
      <c r="HF970" t="s">
        <v>3</v>
      </c>
      <c r="HM970" t="s">
        <v>3</v>
      </c>
      <c r="HN970" t="s">
        <v>3</v>
      </c>
      <c r="HO970" t="s">
        <v>3</v>
      </c>
      <c r="HP970" t="s">
        <v>3</v>
      </c>
      <c r="HQ970" t="s">
        <v>3</v>
      </c>
      <c r="IK970">
        <v>0</v>
      </c>
    </row>
    <row r="971" spans="1:255" x14ac:dyDescent="0.2">
      <c r="A971" s="2">
        <v>17</v>
      </c>
      <c r="B971" s="2">
        <v>1</v>
      </c>
      <c r="C971" s="2">
        <f>ROW(SmtRes!A1652)</f>
        <v>1652</v>
      </c>
      <c r="D971" s="2">
        <f>ROW(EtalonRes!A1494)</f>
        <v>1494</v>
      </c>
      <c r="E971" s="2" t="s">
        <v>1023</v>
      </c>
      <c r="F971" s="2" t="s">
        <v>1024</v>
      </c>
      <c r="G971" s="2" t="s">
        <v>1025</v>
      </c>
      <c r="H971" s="2" t="s">
        <v>1026</v>
      </c>
      <c r="I971" s="2">
        <f>ROUND((189+12+12)/100,7)</f>
        <v>2.13</v>
      </c>
      <c r="J971" s="2">
        <v>0</v>
      </c>
      <c r="K971" s="2">
        <f>ROUND((189+12+12)/100,7)</f>
        <v>2.13</v>
      </c>
      <c r="L971" s="2"/>
      <c r="M971" s="2"/>
      <c r="N971" s="2"/>
      <c r="O971" s="2">
        <f>ROUND(CP971,2)</f>
        <v>353.47</v>
      </c>
      <c r="P971" s="2">
        <f>ROUND(CQ971*I971,2)</f>
        <v>0</v>
      </c>
      <c r="Q971" s="2">
        <f>ROUND(CR971*I971,2)</f>
        <v>0</v>
      </c>
      <c r="R971" s="2">
        <f>ROUND(CS971*I971,2)</f>
        <v>0</v>
      </c>
      <c r="S971" s="2">
        <f>ROUND(CT971*I971,2)</f>
        <v>353.47</v>
      </c>
      <c r="T971" s="2">
        <f>ROUND(CU971*I971,2)</f>
        <v>0</v>
      </c>
      <c r="U971" s="2">
        <f t="shared" si="619"/>
        <v>27.604800000000001</v>
      </c>
      <c r="V971" s="2">
        <f t="shared" si="620"/>
        <v>0</v>
      </c>
      <c r="W971" s="2">
        <f>ROUND(CX971*I971,2)</f>
        <v>0</v>
      </c>
      <c r="X971" s="2">
        <f>ROUND(CY971,2)</f>
        <v>261.57</v>
      </c>
      <c r="Y971" s="2">
        <f>ROUND(CZ971,2)</f>
        <v>127.25</v>
      </c>
      <c r="Z971" s="2"/>
      <c r="AA971" s="2">
        <v>53551706</v>
      </c>
      <c r="AB971" s="2">
        <f t="shared" si="621"/>
        <v>165.95</v>
      </c>
      <c r="AC971" s="2">
        <f t="shared" si="622"/>
        <v>0</v>
      </c>
      <c r="AD971" s="2">
        <f t="shared" si="637"/>
        <v>0</v>
      </c>
      <c r="AE971" s="2">
        <f t="shared" si="638"/>
        <v>0</v>
      </c>
      <c r="AF971" s="2">
        <f t="shared" si="638"/>
        <v>165.95</v>
      </c>
      <c r="AG971" s="2">
        <f t="shared" si="623"/>
        <v>0</v>
      </c>
      <c r="AH971" s="2">
        <f t="shared" si="639"/>
        <v>12.96</v>
      </c>
      <c r="AI971" s="2">
        <f t="shared" si="639"/>
        <v>0</v>
      </c>
      <c r="AJ971" s="2">
        <f t="shared" si="624"/>
        <v>0</v>
      </c>
      <c r="AK971" s="2">
        <v>165.95</v>
      </c>
      <c r="AL971" s="2">
        <v>0</v>
      </c>
      <c r="AM971" s="2">
        <v>0</v>
      </c>
      <c r="AN971" s="2">
        <v>0</v>
      </c>
      <c r="AO971" s="2">
        <v>165.95</v>
      </c>
      <c r="AP971" s="2">
        <v>0</v>
      </c>
      <c r="AQ971" s="2">
        <v>12.96</v>
      </c>
      <c r="AR971" s="2">
        <v>0</v>
      </c>
      <c r="AS971" s="2">
        <v>0</v>
      </c>
      <c r="AT971" s="2">
        <v>74</v>
      </c>
      <c r="AU971" s="2">
        <v>36</v>
      </c>
      <c r="AV971" s="2">
        <v>1</v>
      </c>
      <c r="AW971" s="2">
        <v>1</v>
      </c>
      <c r="AX971" s="2"/>
      <c r="AY971" s="2"/>
      <c r="AZ971" s="2">
        <v>1</v>
      </c>
      <c r="BA971" s="2">
        <v>1</v>
      </c>
      <c r="BB971" s="2">
        <v>1</v>
      </c>
      <c r="BC971" s="2">
        <v>1</v>
      </c>
      <c r="BD971" s="2" t="s">
        <v>3</v>
      </c>
      <c r="BE971" s="2" t="s">
        <v>3</v>
      </c>
      <c r="BF971" s="2" t="s">
        <v>3</v>
      </c>
      <c r="BG971" s="2" t="s">
        <v>3</v>
      </c>
      <c r="BH971" s="2">
        <v>0</v>
      </c>
      <c r="BI971" s="2">
        <v>4</v>
      </c>
      <c r="BJ971" s="2" t="s">
        <v>1027</v>
      </c>
      <c r="BK971" s="2"/>
      <c r="BL971" s="2"/>
      <c r="BM971" s="2">
        <v>200001</v>
      </c>
      <c r="BN971" s="2">
        <v>0</v>
      </c>
      <c r="BO971" s="2" t="s">
        <v>3</v>
      </c>
      <c r="BP971" s="2">
        <v>0</v>
      </c>
      <c r="BQ971" s="2">
        <v>4</v>
      </c>
      <c r="BR971" s="2">
        <v>0</v>
      </c>
      <c r="BS971" s="2">
        <v>1</v>
      </c>
      <c r="BT971" s="2">
        <v>1</v>
      </c>
      <c r="BU971" s="2">
        <v>1</v>
      </c>
      <c r="BV971" s="2">
        <v>1</v>
      </c>
      <c r="BW971" s="2">
        <v>1</v>
      </c>
      <c r="BX971" s="2">
        <v>1</v>
      </c>
      <c r="BY971" s="2" t="s">
        <v>3</v>
      </c>
      <c r="BZ971" s="2">
        <v>74</v>
      </c>
      <c r="CA971" s="2">
        <v>36</v>
      </c>
      <c r="CB971" s="2" t="s">
        <v>3</v>
      </c>
      <c r="CC971" s="2"/>
      <c r="CD971" s="2"/>
      <c r="CE971" s="2">
        <v>0</v>
      </c>
      <c r="CF971" s="2">
        <v>0</v>
      </c>
      <c r="CG971" s="2">
        <v>0</v>
      </c>
      <c r="CH971" s="2"/>
      <c r="CI971" s="2"/>
      <c r="CJ971" s="2"/>
      <c r="CK971" s="2"/>
      <c r="CL971" s="2"/>
      <c r="CM971" s="2">
        <v>0</v>
      </c>
      <c r="CN971" s="2" t="s">
        <v>3</v>
      </c>
      <c r="CO971" s="2">
        <v>0</v>
      </c>
      <c r="CP971" s="2">
        <f t="shared" si="625"/>
        <v>353.47</v>
      </c>
      <c r="CQ971" s="2">
        <f t="shared" si="614"/>
        <v>0</v>
      </c>
      <c r="CR971" s="2">
        <f t="shared" si="626"/>
        <v>0</v>
      </c>
      <c r="CS971" s="2">
        <f t="shared" si="627"/>
        <v>0</v>
      </c>
      <c r="CT971" s="2">
        <f t="shared" si="628"/>
        <v>165.95</v>
      </c>
      <c r="CU971" s="2">
        <f t="shared" si="629"/>
        <v>0</v>
      </c>
      <c r="CV971" s="2">
        <f t="shared" si="630"/>
        <v>12.96</v>
      </c>
      <c r="CW971" s="2">
        <f t="shared" si="631"/>
        <v>0</v>
      </c>
      <c r="CX971" s="2">
        <f t="shared" si="632"/>
        <v>0</v>
      </c>
      <c r="CY971" s="2">
        <f t="shared" si="633"/>
        <v>261.56780000000003</v>
      </c>
      <c r="CZ971" s="2">
        <f t="shared" si="634"/>
        <v>127.24920000000002</v>
      </c>
      <c r="DA971" s="2"/>
      <c r="DB971" s="2"/>
      <c r="DC971" s="2" t="s">
        <v>3</v>
      </c>
      <c r="DD971" s="2" t="s">
        <v>3</v>
      </c>
      <c r="DE971" s="2" t="s">
        <v>3</v>
      </c>
      <c r="DF971" s="2" t="s">
        <v>3</v>
      </c>
      <c r="DG971" s="2" t="s">
        <v>3</v>
      </c>
      <c r="DH971" s="2" t="s">
        <v>3</v>
      </c>
      <c r="DI971" s="2" t="s">
        <v>3</v>
      </c>
      <c r="DJ971" s="2" t="s">
        <v>3</v>
      </c>
      <c r="DK971" s="2" t="s">
        <v>3</v>
      </c>
      <c r="DL971" s="2" t="s">
        <v>3</v>
      </c>
      <c r="DM971" s="2" t="s">
        <v>3</v>
      </c>
      <c r="DN971" s="2">
        <v>0</v>
      </c>
      <c r="DO971" s="2">
        <v>0</v>
      </c>
      <c r="DP971" s="2">
        <v>1</v>
      </c>
      <c r="DQ971" s="2">
        <v>1</v>
      </c>
      <c r="DR971" s="2"/>
      <c r="DS971" s="2"/>
      <c r="DT971" s="2"/>
      <c r="DU971" s="2">
        <v>1013</v>
      </c>
      <c r="DV971" s="2" t="s">
        <v>1026</v>
      </c>
      <c r="DW971" s="2" t="s">
        <v>1026</v>
      </c>
      <c r="DX971" s="2">
        <v>1</v>
      </c>
      <c r="DY971" s="2"/>
      <c r="DZ971" s="2" t="s">
        <v>3</v>
      </c>
      <c r="EA971" s="2" t="s">
        <v>3</v>
      </c>
      <c r="EB971" s="2" t="s">
        <v>3</v>
      </c>
      <c r="EC971" s="2" t="s">
        <v>3</v>
      </c>
      <c r="ED971" s="2"/>
      <c r="EE971" s="2">
        <v>53551317</v>
      </c>
      <c r="EF971" s="2">
        <v>4</v>
      </c>
      <c r="EG971" s="2" t="s">
        <v>1028</v>
      </c>
      <c r="EH971" s="2">
        <v>83</v>
      </c>
      <c r="EI971" s="2" t="s">
        <v>1028</v>
      </c>
      <c r="EJ971" s="2">
        <v>4</v>
      </c>
      <c r="EK971" s="2">
        <v>200001</v>
      </c>
      <c r="EL971" s="2" t="s">
        <v>1029</v>
      </c>
      <c r="EM971" s="2" t="s">
        <v>1030</v>
      </c>
      <c r="EN971" s="2"/>
      <c r="EO971" s="2" t="s">
        <v>3</v>
      </c>
      <c r="EP971" s="2"/>
      <c r="EQ971" s="2">
        <v>131072</v>
      </c>
      <c r="ER971" s="2">
        <v>165.95</v>
      </c>
      <c r="ES971" s="2">
        <v>0</v>
      </c>
      <c r="ET971" s="2">
        <v>0</v>
      </c>
      <c r="EU971" s="2">
        <v>0</v>
      </c>
      <c r="EV971" s="2">
        <v>165.95</v>
      </c>
      <c r="EW971" s="2">
        <v>12.96</v>
      </c>
      <c r="EX971" s="2">
        <v>0</v>
      </c>
      <c r="EY971" s="2">
        <v>0</v>
      </c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>
        <v>0</v>
      </c>
      <c r="FR971" s="2">
        <f>ROUND(IF(AND(BH971=3,BI971=3),P971,0),2)</f>
        <v>0</v>
      </c>
      <c r="FS971" s="2">
        <v>0</v>
      </c>
      <c r="FT971" s="2"/>
      <c r="FU971" s="2"/>
      <c r="FV971" s="2"/>
      <c r="FW971" s="2"/>
      <c r="FX971" s="2">
        <v>74</v>
      </c>
      <c r="FY971" s="2">
        <v>36</v>
      </c>
      <c r="FZ971" s="2"/>
      <c r="GA971" s="2" t="s">
        <v>3</v>
      </c>
      <c r="GB971" s="2"/>
      <c r="GC971" s="2"/>
      <c r="GD971" s="2">
        <v>1</v>
      </c>
      <c r="GE971" s="2"/>
      <c r="GF971" s="2">
        <v>-352375749</v>
      </c>
      <c r="GG971" s="2">
        <v>2</v>
      </c>
      <c r="GH971" s="2">
        <v>1</v>
      </c>
      <c r="GI971" s="2">
        <v>-2</v>
      </c>
      <c r="GJ971" s="2">
        <v>0</v>
      </c>
      <c r="GK971" s="2">
        <v>0</v>
      </c>
      <c r="GL971" s="2">
        <f>ROUND(IF(AND(BH971=3,BI971=3,FS971&lt;&gt;0),P971,0),2)</f>
        <v>0</v>
      </c>
      <c r="GM971" s="2">
        <f>ROUND(O971+X971+Y971,2)+GX971</f>
        <v>742.29</v>
      </c>
      <c r="GN971" s="2">
        <f>IF(OR(BI971=0,BI971=1),ROUND(O971+X971+Y971,2),0)</f>
        <v>0</v>
      </c>
      <c r="GO971" s="2">
        <f>IF(BI971=2,ROUND(O971+X971+Y971,2),0)</f>
        <v>0</v>
      </c>
      <c r="GP971" s="2">
        <f>IF(BI971=4,ROUND(O971+X971+Y971,2)+GX971,0)</f>
        <v>742.29</v>
      </c>
      <c r="GQ971" s="2"/>
      <c r="GR971" s="2">
        <v>0</v>
      </c>
      <c r="GS971" s="2">
        <v>0</v>
      </c>
      <c r="GT971" s="2">
        <v>0</v>
      </c>
      <c r="GU971" s="2" t="s">
        <v>3</v>
      </c>
      <c r="GV971" s="2">
        <f t="shared" si="635"/>
        <v>0</v>
      </c>
      <c r="GW971" s="2">
        <v>1</v>
      </c>
      <c r="GX971" s="2">
        <f>ROUND(HC971*I971,2)</f>
        <v>0</v>
      </c>
      <c r="GY971" s="2"/>
      <c r="GZ971" s="2"/>
      <c r="HA971" s="2">
        <v>0</v>
      </c>
      <c r="HB971" s="2">
        <v>0</v>
      </c>
      <c r="HC971" s="2">
        <f t="shared" si="636"/>
        <v>0</v>
      </c>
      <c r="HD971" s="2"/>
      <c r="HE971" s="2" t="s">
        <v>3</v>
      </c>
      <c r="HF971" s="2" t="s">
        <v>3</v>
      </c>
      <c r="HG971" s="2"/>
      <c r="HH971" s="2"/>
      <c r="HI971" s="2"/>
      <c r="HJ971" s="2"/>
      <c r="HK971" s="2"/>
      <c r="HL971" s="2"/>
      <c r="HM971" s="2" t="s">
        <v>3</v>
      </c>
      <c r="HN971" s="2" t="s">
        <v>1031</v>
      </c>
      <c r="HO971" s="2" t="s">
        <v>1032</v>
      </c>
      <c r="HP971" s="2" t="s">
        <v>1028</v>
      </c>
      <c r="HQ971" s="2" t="s">
        <v>1028</v>
      </c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>
        <v>0</v>
      </c>
      <c r="IL971" s="2"/>
      <c r="IM971" s="2"/>
      <c r="IN971" s="2"/>
      <c r="IO971" s="2"/>
      <c r="IP971" s="2"/>
      <c r="IQ971" s="2"/>
      <c r="IR971" s="2"/>
      <c r="IS971" s="2"/>
      <c r="IT971" s="2"/>
      <c r="IU971" s="2"/>
    </row>
    <row r="972" spans="1:255" x14ac:dyDescent="0.2">
      <c r="A972">
        <v>17</v>
      </c>
      <c r="B972">
        <v>1</v>
      </c>
      <c r="C972">
        <f>ROW(SmtRes!A1654)</f>
        <v>1654</v>
      </c>
      <c r="D972">
        <f>ROW(EtalonRes!A1496)</f>
        <v>1496</v>
      </c>
      <c r="E972" t="s">
        <v>1023</v>
      </c>
      <c r="F972" t="s">
        <v>1024</v>
      </c>
      <c r="G972" t="s">
        <v>1025</v>
      </c>
      <c r="H972" t="s">
        <v>1026</v>
      </c>
      <c r="I972">
        <f>ROUND((189+12+12)/100,7)</f>
        <v>2.13</v>
      </c>
      <c r="J972">
        <v>0</v>
      </c>
      <c r="K972">
        <f>ROUND((189+12+12)/100,7)</f>
        <v>2.13</v>
      </c>
      <c r="O972">
        <f>ROUND(CP972,0)</f>
        <v>12456</v>
      </c>
      <c r="P972">
        <f>ROUND(CQ972*I972,0)</f>
        <v>0</v>
      </c>
      <c r="Q972">
        <f>ROUND(CR972*I972,0)</f>
        <v>0</v>
      </c>
      <c r="R972">
        <f>ROUND(CS972*I972,0)</f>
        <v>0</v>
      </c>
      <c r="S972">
        <f>ROUND(CT972*I972,0)</f>
        <v>12456</v>
      </c>
      <c r="T972">
        <f>ROUND(CU972*I972,0)</f>
        <v>0</v>
      </c>
      <c r="U972">
        <f t="shared" si="619"/>
        <v>27.604800000000001</v>
      </c>
      <c r="V972">
        <f t="shared" si="620"/>
        <v>0</v>
      </c>
      <c r="W972">
        <f>ROUND(CX972*I972,0)</f>
        <v>0</v>
      </c>
      <c r="X972">
        <f>ROUND(CY972,0)</f>
        <v>9217</v>
      </c>
      <c r="Y972">
        <f>ROUND(CZ972,0)</f>
        <v>4484</v>
      </c>
      <c r="AA972">
        <v>53551707</v>
      </c>
      <c r="AB972">
        <f t="shared" si="621"/>
        <v>165.95</v>
      </c>
      <c r="AC972">
        <f t="shared" si="622"/>
        <v>0</v>
      </c>
      <c r="AD972">
        <f t="shared" si="637"/>
        <v>0</v>
      </c>
      <c r="AE972">
        <f t="shared" si="638"/>
        <v>0</v>
      </c>
      <c r="AF972">
        <f t="shared" si="638"/>
        <v>165.95</v>
      </c>
      <c r="AG972">
        <f t="shared" si="623"/>
        <v>0</v>
      </c>
      <c r="AH972">
        <f t="shared" si="639"/>
        <v>12.96</v>
      </c>
      <c r="AI972">
        <f t="shared" si="639"/>
        <v>0</v>
      </c>
      <c r="AJ972">
        <f t="shared" si="624"/>
        <v>0</v>
      </c>
      <c r="AK972">
        <v>165.95</v>
      </c>
      <c r="AL972">
        <v>0</v>
      </c>
      <c r="AM972">
        <v>0</v>
      </c>
      <c r="AN972">
        <v>0</v>
      </c>
      <c r="AO972">
        <v>165.95</v>
      </c>
      <c r="AP972">
        <v>0</v>
      </c>
      <c r="AQ972">
        <v>12.96</v>
      </c>
      <c r="AR972">
        <v>0</v>
      </c>
      <c r="AS972">
        <v>0</v>
      </c>
      <c r="AT972">
        <v>74</v>
      </c>
      <c r="AU972">
        <v>36</v>
      </c>
      <c r="AV972">
        <v>1</v>
      </c>
      <c r="AW972">
        <v>1</v>
      </c>
      <c r="AZ972">
        <v>1</v>
      </c>
      <c r="BA972">
        <v>35.24</v>
      </c>
      <c r="BB972">
        <v>9.4</v>
      </c>
      <c r="BC972">
        <v>9.4</v>
      </c>
      <c r="BD972" t="s">
        <v>3</v>
      </c>
      <c r="BE972" t="s">
        <v>3</v>
      </c>
      <c r="BF972" t="s">
        <v>3</v>
      </c>
      <c r="BG972" t="s">
        <v>3</v>
      </c>
      <c r="BH972">
        <v>0</v>
      </c>
      <c r="BI972">
        <v>4</v>
      </c>
      <c r="BJ972" t="s">
        <v>1027</v>
      </c>
      <c r="BM972">
        <v>200001</v>
      </c>
      <c r="BN972">
        <v>0</v>
      </c>
      <c r="BO972" t="s">
        <v>30</v>
      </c>
      <c r="BP972">
        <v>1</v>
      </c>
      <c r="BQ972">
        <v>4</v>
      </c>
      <c r="BR972">
        <v>0</v>
      </c>
      <c r="BS972">
        <v>9.4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74</v>
      </c>
      <c r="CA972">
        <v>36</v>
      </c>
      <c r="CB972" t="s">
        <v>3</v>
      </c>
      <c r="CE972">
        <v>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625"/>
        <v>12456</v>
      </c>
      <c r="CQ972">
        <f t="shared" si="614"/>
        <v>0</v>
      </c>
      <c r="CR972">
        <f t="shared" si="626"/>
        <v>0</v>
      </c>
      <c r="CS972">
        <f t="shared" si="627"/>
        <v>0</v>
      </c>
      <c r="CT972">
        <f t="shared" si="628"/>
        <v>5848.0779999999995</v>
      </c>
      <c r="CU972">
        <f t="shared" si="629"/>
        <v>0</v>
      </c>
      <c r="CV972">
        <f t="shared" si="630"/>
        <v>12.96</v>
      </c>
      <c r="CW972">
        <f t="shared" si="631"/>
        <v>0</v>
      </c>
      <c r="CX972">
        <f t="shared" si="632"/>
        <v>0</v>
      </c>
      <c r="CY972">
        <f t="shared" si="633"/>
        <v>9217.44</v>
      </c>
      <c r="CZ972">
        <f t="shared" si="634"/>
        <v>4484.16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0</v>
      </c>
      <c r="DO972">
        <v>0</v>
      </c>
      <c r="DP972">
        <v>1</v>
      </c>
      <c r="DQ972">
        <v>1</v>
      </c>
      <c r="DU972">
        <v>1013</v>
      </c>
      <c r="DV972" t="s">
        <v>1026</v>
      </c>
      <c r="DW972" t="s">
        <v>1026</v>
      </c>
      <c r="DX972">
        <v>1</v>
      </c>
      <c r="DZ972" t="s">
        <v>3</v>
      </c>
      <c r="EA972" t="s">
        <v>3</v>
      </c>
      <c r="EB972" t="s">
        <v>3</v>
      </c>
      <c r="EC972" t="s">
        <v>3</v>
      </c>
      <c r="EE972">
        <v>53551317</v>
      </c>
      <c r="EF972">
        <v>4</v>
      </c>
      <c r="EG972" t="s">
        <v>1028</v>
      </c>
      <c r="EH972">
        <v>83</v>
      </c>
      <c r="EI972" t="s">
        <v>1028</v>
      </c>
      <c r="EJ972">
        <v>4</v>
      </c>
      <c r="EK972">
        <v>200001</v>
      </c>
      <c r="EL972" t="s">
        <v>1029</v>
      </c>
      <c r="EM972" t="s">
        <v>1030</v>
      </c>
      <c r="EO972" t="s">
        <v>3</v>
      </c>
      <c r="EQ972">
        <v>131072</v>
      </c>
      <c r="ER972">
        <v>165.95</v>
      </c>
      <c r="ES972">
        <v>0</v>
      </c>
      <c r="ET972">
        <v>0</v>
      </c>
      <c r="EU972">
        <v>0</v>
      </c>
      <c r="EV972">
        <v>165.95</v>
      </c>
      <c r="EW972">
        <v>12.96</v>
      </c>
      <c r="EX972">
        <v>0</v>
      </c>
      <c r="EY972">
        <v>0</v>
      </c>
      <c r="FQ972">
        <v>0</v>
      </c>
      <c r="FR972">
        <f>ROUND(IF(AND(BH972=3,BI972=3),P972,0),0)</f>
        <v>0</v>
      </c>
      <c r="FS972">
        <v>0</v>
      </c>
      <c r="FX972">
        <v>74</v>
      </c>
      <c r="FY972">
        <v>36</v>
      </c>
      <c r="GA972" t="s">
        <v>3</v>
      </c>
      <c r="GD972">
        <v>1</v>
      </c>
      <c r="GF972">
        <v>-352375749</v>
      </c>
      <c r="GG972">
        <v>2</v>
      </c>
      <c r="GH972">
        <v>1</v>
      </c>
      <c r="GI972">
        <v>2</v>
      </c>
      <c r="GJ972">
        <v>0</v>
      </c>
      <c r="GK972">
        <v>0</v>
      </c>
      <c r="GL972">
        <f>ROUND(IF(AND(BH972=3,BI972=3,FS972&lt;&gt;0),P972,0),0)</f>
        <v>0</v>
      </c>
      <c r="GM972">
        <f>ROUND(O972+X972+Y972,0)+GX972</f>
        <v>26157</v>
      </c>
      <c r="GN972">
        <f>IF(OR(BI972=0,BI972=1),ROUND(O972+X972+Y972,0),0)</f>
        <v>0</v>
      </c>
      <c r="GO972">
        <f>IF(BI972=2,ROUND(O972+X972+Y972,0),0)</f>
        <v>0</v>
      </c>
      <c r="GP972">
        <f>IF(BI972=4,ROUND(O972+X972+Y972,0)+GX972,0)</f>
        <v>26157</v>
      </c>
      <c r="GR972">
        <v>0</v>
      </c>
      <c r="GS972">
        <v>0</v>
      </c>
      <c r="GT972">
        <v>0</v>
      </c>
      <c r="GU972" t="s">
        <v>3</v>
      </c>
      <c r="GV972">
        <f t="shared" si="635"/>
        <v>0</v>
      </c>
      <c r="GW972">
        <v>1</v>
      </c>
      <c r="GX972">
        <f>ROUND(HC972*I972,0)</f>
        <v>0</v>
      </c>
      <c r="HA972">
        <v>0</v>
      </c>
      <c r="HB972">
        <v>0</v>
      </c>
      <c r="HC972">
        <f t="shared" si="636"/>
        <v>0</v>
      </c>
      <c r="HE972" t="s">
        <v>3</v>
      </c>
      <c r="HF972" t="s">
        <v>3</v>
      </c>
      <c r="HM972" t="s">
        <v>3</v>
      </c>
      <c r="HN972" t="s">
        <v>1031</v>
      </c>
      <c r="HO972" t="s">
        <v>1032</v>
      </c>
      <c r="HP972" t="s">
        <v>1028</v>
      </c>
      <c r="HQ972" t="s">
        <v>1028</v>
      </c>
      <c r="IK972">
        <v>0</v>
      </c>
    </row>
    <row r="974" spans="1:255" x14ac:dyDescent="0.2">
      <c r="A974" s="3">
        <v>51</v>
      </c>
      <c r="B974" s="3">
        <f>B895</f>
        <v>1</v>
      </c>
      <c r="C974" s="3">
        <f>A895</f>
        <v>4</v>
      </c>
      <c r="D974" s="3">
        <f>ROW(A895)</f>
        <v>895</v>
      </c>
      <c r="E974" s="3"/>
      <c r="F974" s="3" t="str">
        <f>IF(F895&lt;&gt;"",F895,"")</f>
        <v/>
      </c>
      <c r="G974" s="3" t="str">
        <f>IF(G895&lt;&gt;"",G895,"")</f>
        <v>12. Электромонтажные работы (кабинеты)</v>
      </c>
      <c r="H974" s="3">
        <v>0</v>
      </c>
      <c r="I974" s="3"/>
      <c r="J974" s="3"/>
      <c r="K974" s="3"/>
      <c r="L974" s="3"/>
      <c r="M974" s="3"/>
      <c r="N974" s="3"/>
      <c r="O974" s="3">
        <f t="shared" ref="O974:T974" si="640">ROUND(AB974,0)</f>
        <v>3205831</v>
      </c>
      <c r="P974" s="3">
        <f t="shared" si="640"/>
        <v>3193648</v>
      </c>
      <c r="Q974" s="3">
        <f t="shared" si="640"/>
        <v>2093</v>
      </c>
      <c r="R974" s="3">
        <f t="shared" si="640"/>
        <v>129</v>
      </c>
      <c r="S974" s="3">
        <f t="shared" si="640"/>
        <v>10090</v>
      </c>
      <c r="T974" s="3">
        <f t="shared" si="640"/>
        <v>0</v>
      </c>
      <c r="U974" s="3">
        <f>AH974</f>
        <v>1050.7172149999999</v>
      </c>
      <c r="V974" s="3">
        <f>AI974</f>
        <v>9.58446</v>
      </c>
      <c r="W974" s="3">
        <f>ROUND(AJ974,0)</f>
        <v>1224</v>
      </c>
      <c r="X974" s="3">
        <f>ROUND(AK974,0)</f>
        <v>9807</v>
      </c>
      <c r="Y974" s="3">
        <f>ROUND(AL974,0)</f>
        <v>5147</v>
      </c>
      <c r="Z974" s="3"/>
      <c r="AA974" s="3"/>
      <c r="AB974" s="3">
        <f>ROUND(SUMIF(AA899:AA972,"=53551706",O899:O972),0)</f>
        <v>3205831</v>
      </c>
      <c r="AC974" s="3">
        <f>ROUND(SUMIF(AA899:AA972,"=53551706",P899:P972),0)</f>
        <v>3193648</v>
      </c>
      <c r="AD974" s="3">
        <f>ROUND(SUMIF(AA899:AA972,"=53551706",Q899:Q972),0)</f>
        <v>2093</v>
      </c>
      <c r="AE974" s="3">
        <f>ROUND(SUMIF(AA899:AA972,"=53551706",R899:R972),0)</f>
        <v>129</v>
      </c>
      <c r="AF974" s="3">
        <f>ROUND(SUMIF(AA899:AA972,"=53551706",S899:S972),0)</f>
        <v>10090</v>
      </c>
      <c r="AG974" s="3">
        <f>ROUND(SUMIF(AA899:AA972,"=53551706",T899:T972),0)</f>
        <v>0</v>
      </c>
      <c r="AH974" s="3">
        <f>SUMIF(AA899:AA972,"=53551706",U899:U972)</f>
        <v>1050.7172149999999</v>
      </c>
      <c r="AI974" s="3">
        <f>SUMIF(AA899:AA972,"=53551706",V899:V972)</f>
        <v>9.58446</v>
      </c>
      <c r="AJ974" s="3">
        <f>ROUND(SUMIF(AA899:AA972,"=53551706",W899:W972),0)</f>
        <v>1224</v>
      </c>
      <c r="AK974" s="3">
        <f>ROUND(SUMIF(AA899:AA972,"=53551706",X899:X972),0)</f>
        <v>9807</v>
      </c>
      <c r="AL974" s="3">
        <f>ROUND(SUMIF(AA899:AA972,"=53551706",Y899:Y972),0)</f>
        <v>5147</v>
      </c>
      <c r="AM974" s="3"/>
      <c r="AN974" s="3"/>
      <c r="AO974" s="3">
        <f t="shared" ref="AO974:BD974" si="641">ROUND(BX974,0)</f>
        <v>0</v>
      </c>
      <c r="AP974" s="3">
        <f t="shared" si="641"/>
        <v>0</v>
      </c>
      <c r="AQ974" s="3">
        <f t="shared" si="641"/>
        <v>0</v>
      </c>
      <c r="AR974" s="3">
        <f t="shared" si="641"/>
        <v>3220785</v>
      </c>
      <c r="AS974" s="3">
        <f t="shared" si="641"/>
        <v>974</v>
      </c>
      <c r="AT974" s="3">
        <f t="shared" si="641"/>
        <v>3219069</v>
      </c>
      <c r="AU974" s="3">
        <f t="shared" si="641"/>
        <v>742</v>
      </c>
      <c r="AV974" s="3">
        <f t="shared" si="641"/>
        <v>3193648</v>
      </c>
      <c r="AW974" s="3">
        <f t="shared" si="641"/>
        <v>3193648</v>
      </c>
      <c r="AX974" s="3">
        <f t="shared" si="641"/>
        <v>0</v>
      </c>
      <c r="AY974" s="3">
        <f t="shared" si="641"/>
        <v>3193648</v>
      </c>
      <c r="AZ974" s="3">
        <f t="shared" si="641"/>
        <v>0</v>
      </c>
      <c r="BA974" s="3">
        <f t="shared" si="641"/>
        <v>0</v>
      </c>
      <c r="BB974" s="3">
        <f t="shared" si="641"/>
        <v>0</v>
      </c>
      <c r="BC974" s="3">
        <f t="shared" si="641"/>
        <v>0</v>
      </c>
      <c r="BD974" s="3">
        <f t="shared" si="641"/>
        <v>0</v>
      </c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>
        <f>ROUND(SUMIF(AA899:AA972,"=53551706",FQ899:FQ972),0)</f>
        <v>0</v>
      </c>
      <c r="BY974" s="3">
        <f>ROUND(SUMIF(AA899:AA972,"=53551706",FR899:FR972),0)</f>
        <v>0</v>
      </c>
      <c r="BZ974" s="3">
        <f>ROUND(SUMIF(AA899:AA972,"=53551706",GL899:GL972),0)</f>
        <v>0</v>
      </c>
      <c r="CA974" s="3">
        <f>ROUND(SUMIF(AA899:AA972,"=53551706",GM899:GM972),0)</f>
        <v>3220785</v>
      </c>
      <c r="CB974" s="3">
        <f>ROUND(SUMIF(AA899:AA972,"=53551706",GN899:GN972),0)</f>
        <v>974</v>
      </c>
      <c r="CC974" s="3">
        <f>ROUND(SUMIF(AA899:AA972,"=53551706",GO899:GO972),0)</f>
        <v>3219069</v>
      </c>
      <c r="CD974" s="3">
        <f>ROUND(SUMIF(AA899:AA972,"=53551706",GP899:GP972),0)</f>
        <v>742</v>
      </c>
      <c r="CE974" s="3">
        <f>AC974-BX974</f>
        <v>3193648</v>
      </c>
      <c r="CF974" s="3">
        <f>AC974-BY974</f>
        <v>3193648</v>
      </c>
      <c r="CG974" s="3">
        <f>BX974-BZ974</f>
        <v>0</v>
      </c>
      <c r="CH974" s="3">
        <f>AC974-BX974-BY974+BZ974</f>
        <v>3193648</v>
      </c>
      <c r="CI974" s="3">
        <f>BY974-BZ974</f>
        <v>0</v>
      </c>
      <c r="CJ974" s="3">
        <f>ROUND(SUMIF(AA899:AA972,"=53551706",GX899:GX972),0)</f>
        <v>0</v>
      </c>
      <c r="CK974" s="3">
        <f>ROUND(SUMIF(AA899:AA972,"=53551706",GY899:GY972),0)</f>
        <v>0</v>
      </c>
      <c r="CL974" s="3">
        <f>ROUND(SUMIF(AA899:AA972,"=53551706",GZ899:GZ972),0)</f>
        <v>0</v>
      </c>
      <c r="CM974" s="3">
        <f>ROUND(SUMIF(AA899:AA972,"=53551706",HD899:HD972),0)</f>
        <v>0</v>
      </c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4">
        <f t="shared" ref="DG974:DL974" si="642">ROUND(DT974,0)</f>
        <v>3977168</v>
      </c>
      <c r="DH974" s="4">
        <f t="shared" si="642"/>
        <v>3595794</v>
      </c>
      <c r="DI974" s="4">
        <f t="shared" si="642"/>
        <v>25805</v>
      </c>
      <c r="DJ974" s="4">
        <f t="shared" si="642"/>
        <v>4562</v>
      </c>
      <c r="DK974" s="4">
        <f t="shared" si="642"/>
        <v>355569</v>
      </c>
      <c r="DL974" s="4">
        <f t="shared" si="642"/>
        <v>0</v>
      </c>
      <c r="DM974" s="4">
        <f>DZ974</f>
        <v>1050.7172149999999</v>
      </c>
      <c r="DN974" s="4">
        <f>EA974</f>
        <v>9.58446</v>
      </c>
      <c r="DO974" s="4">
        <f>ROUND(EB974,0)</f>
        <v>1223</v>
      </c>
      <c r="DP974" s="4">
        <f>ROUND(EC974,0)</f>
        <v>345603</v>
      </c>
      <c r="DQ974" s="4">
        <f>ROUND(ED974,0)</f>
        <v>181369</v>
      </c>
      <c r="DR974" s="4"/>
      <c r="DS974" s="4"/>
      <c r="DT974" s="4">
        <f>ROUND(SUMIF(AA899:AA972,"=53551707",O899:O972),0)</f>
        <v>3977168</v>
      </c>
      <c r="DU974" s="4">
        <f>ROUND(SUMIF(AA899:AA972,"=53551707",P899:P972),0)</f>
        <v>3595794</v>
      </c>
      <c r="DV974" s="4">
        <f>ROUND(SUMIF(AA899:AA972,"=53551707",Q899:Q972),0)</f>
        <v>25805</v>
      </c>
      <c r="DW974" s="4">
        <f>ROUND(SUMIF(AA899:AA972,"=53551707",R899:R972),0)</f>
        <v>4562</v>
      </c>
      <c r="DX974" s="4">
        <f>ROUND(SUMIF(AA899:AA972,"=53551707",S899:S972),0)</f>
        <v>355569</v>
      </c>
      <c r="DY974" s="4">
        <f>ROUND(SUMIF(AA899:AA972,"=53551707",T899:T972),0)</f>
        <v>0</v>
      </c>
      <c r="DZ974" s="4">
        <f>SUMIF(AA899:AA972,"=53551707",U899:U972)</f>
        <v>1050.7172149999999</v>
      </c>
      <c r="EA974" s="4">
        <f>SUMIF(AA899:AA972,"=53551707",V899:V972)</f>
        <v>9.58446</v>
      </c>
      <c r="EB974" s="4">
        <f>ROUND(SUMIF(AA899:AA972,"=53551707",W899:W972),0)</f>
        <v>1223</v>
      </c>
      <c r="EC974" s="4">
        <f>ROUND(SUMIF(AA899:AA972,"=53551707",X899:X972),0)</f>
        <v>345603</v>
      </c>
      <c r="ED974" s="4">
        <f>ROUND(SUMIF(AA899:AA972,"=53551707",Y899:Y972),0)</f>
        <v>181369</v>
      </c>
      <c r="EE974" s="4"/>
      <c r="EF974" s="4"/>
      <c r="EG974" s="4">
        <f t="shared" ref="EG974:EV974" si="643">ROUND(FP974,0)</f>
        <v>0</v>
      </c>
      <c r="EH974" s="4">
        <f t="shared" si="643"/>
        <v>0</v>
      </c>
      <c r="EI974" s="4">
        <f t="shared" si="643"/>
        <v>0</v>
      </c>
      <c r="EJ974" s="4">
        <f t="shared" si="643"/>
        <v>4504140</v>
      </c>
      <c r="EK974" s="4">
        <f t="shared" si="643"/>
        <v>34195</v>
      </c>
      <c r="EL974" s="4">
        <f t="shared" si="643"/>
        <v>4443788</v>
      </c>
      <c r="EM974" s="4">
        <f t="shared" si="643"/>
        <v>26157</v>
      </c>
      <c r="EN974" s="4">
        <f t="shared" si="643"/>
        <v>3595794</v>
      </c>
      <c r="EO974" s="4">
        <f t="shared" si="643"/>
        <v>3595794</v>
      </c>
      <c r="EP974" s="4">
        <f t="shared" si="643"/>
        <v>0</v>
      </c>
      <c r="EQ974" s="4">
        <f t="shared" si="643"/>
        <v>3595794</v>
      </c>
      <c r="ER974" s="4">
        <f t="shared" si="643"/>
        <v>0</v>
      </c>
      <c r="ES974" s="4">
        <f t="shared" si="643"/>
        <v>0</v>
      </c>
      <c r="ET974" s="4">
        <f t="shared" si="643"/>
        <v>0</v>
      </c>
      <c r="EU974" s="4">
        <f t="shared" si="643"/>
        <v>0</v>
      </c>
      <c r="EV974" s="4">
        <f t="shared" si="643"/>
        <v>0</v>
      </c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>
        <f>ROUND(SUMIF(AA899:AA972,"=53551707",FQ899:FQ972),0)</f>
        <v>0</v>
      </c>
      <c r="FQ974" s="4">
        <f>ROUND(SUMIF(AA899:AA972,"=53551707",FR899:FR972),0)</f>
        <v>0</v>
      </c>
      <c r="FR974" s="4">
        <f>ROUND(SUMIF(AA899:AA972,"=53551707",GL899:GL972),0)</f>
        <v>0</v>
      </c>
      <c r="FS974" s="4">
        <f>ROUND(SUMIF(AA899:AA972,"=53551707",GM899:GM972),0)</f>
        <v>4504140</v>
      </c>
      <c r="FT974" s="4">
        <f>ROUND(SUMIF(AA899:AA972,"=53551707",GN899:GN972),0)</f>
        <v>34195</v>
      </c>
      <c r="FU974" s="4">
        <f>ROUND(SUMIF(AA899:AA972,"=53551707",GO899:GO972),0)</f>
        <v>4443788</v>
      </c>
      <c r="FV974" s="4">
        <f>ROUND(SUMIF(AA899:AA972,"=53551707",GP899:GP972),0)</f>
        <v>26157</v>
      </c>
      <c r="FW974" s="4">
        <f>DU974-FP974</f>
        <v>3595794</v>
      </c>
      <c r="FX974" s="4">
        <f>DU974-FQ974</f>
        <v>3595794</v>
      </c>
      <c r="FY974" s="4">
        <f>FP974-FR974</f>
        <v>0</v>
      </c>
      <c r="FZ974" s="4">
        <f>DU974-FP974-FQ974+FR974</f>
        <v>3595794</v>
      </c>
      <c r="GA974" s="4">
        <f>FQ974-FR974</f>
        <v>0</v>
      </c>
      <c r="GB974" s="4">
        <f>ROUND(SUMIF(AA899:AA972,"=53551707",GX899:GX972),0)</f>
        <v>0</v>
      </c>
      <c r="GC974" s="4">
        <f>ROUND(SUMIF(AA899:AA972,"=53551707",GY899:GY972),0)</f>
        <v>0</v>
      </c>
      <c r="GD974" s="4">
        <f>ROUND(SUMIF(AA899:AA972,"=53551707",GZ899:GZ972),0)</f>
        <v>0</v>
      </c>
      <c r="GE974" s="4">
        <f>ROUND(SUMIF(AA899:AA972,"=53551707",HD899:HD972),0)</f>
        <v>0</v>
      </c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>
        <v>0</v>
      </c>
    </row>
    <row r="976" spans="1:255" x14ac:dyDescent="0.2">
      <c r="A976" s="5">
        <v>50</v>
      </c>
      <c r="B976" s="5">
        <v>0</v>
      </c>
      <c r="C976" s="5">
        <v>0</v>
      </c>
      <c r="D976" s="5">
        <v>1</v>
      </c>
      <c r="E976" s="5">
        <v>201</v>
      </c>
      <c r="F976" s="5">
        <f>ROUND(Source!O974,O976)</f>
        <v>3205831</v>
      </c>
      <c r="G976" s="5" t="s">
        <v>249</v>
      </c>
      <c r="H976" s="5" t="s">
        <v>250</v>
      </c>
      <c r="I976" s="5"/>
      <c r="J976" s="5"/>
      <c r="K976" s="5">
        <v>201</v>
      </c>
      <c r="L976" s="5">
        <v>1</v>
      </c>
      <c r="M976" s="5">
        <v>3</v>
      </c>
      <c r="N976" s="5" t="s">
        <v>3</v>
      </c>
      <c r="O976" s="5">
        <v>2</v>
      </c>
      <c r="P976" s="5">
        <f>ROUND(Source!DG974,O976)</f>
        <v>3977168</v>
      </c>
      <c r="Q976" s="5"/>
      <c r="R976" s="5"/>
      <c r="S976" s="5"/>
      <c r="T976" s="5"/>
      <c r="U976" s="5"/>
      <c r="V976" s="5"/>
      <c r="W976" s="5">
        <v>3205831.3400000003</v>
      </c>
      <c r="X976" s="5">
        <v>1</v>
      </c>
      <c r="Y976" s="5">
        <v>3205831.3400000003</v>
      </c>
      <c r="Z976" s="5">
        <v>3977168</v>
      </c>
      <c r="AA976" s="5">
        <v>1</v>
      </c>
      <c r="AB976" s="5">
        <v>3977168</v>
      </c>
    </row>
    <row r="977" spans="1:28" x14ac:dyDescent="0.2">
      <c r="A977" s="5">
        <v>50</v>
      </c>
      <c r="B977" s="5">
        <v>0</v>
      </c>
      <c r="C977" s="5">
        <v>0</v>
      </c>
      <c r="D977" s="5">
        <v>1</v>
      </c>
      <c r="E977" s="5">
        <v>202</v>
      </c>
      <c r="F977" s="5">
        <f>ROUND(Source!P974,O977)</f>
        <v>3193648</v>
      </c>
      <c r="G977" s="5" t="s">
        <v>251</v>
      </c>
      <c r="H977" s="5" t="s">
        <v>252</v>
      </c>
      <c r="I977" s="5"/>
      <c r="J977" s="5"/>
      <c r="K977" s="5">
        <v>202</v>
      </c>
      <c r="L977" s="5">
        <v>2</v>
      </c>
      <c r="M977" s="5">
        <v>3</v>
      </c>
      <c r="N977" s="5" t="s">
        <v>3</v>
      </c>
      <c r="O977" s="5">
        <v>2</v>
      </c>
      <c r="P977" s="5">
        <f>ROUND(Source!DH974,O977)</f>
        <v>3595794</v>
      </c>
      <c r="Q977" s="5"/>
      <c r="R977" s="5"/>
      <c r="S977" s="5"/>
      <c r="T977" s="5"/>
      <c r="U977" s="5"/>
      <c r="V977" s="5"/>
      <c r="W977" s="5">
        <v>3193648.18</v>
      </c>
      <c r="X977" s="5">
        <v>1</v>
      </c>
      <c r="Y977" s="5">
        <v>3193648.18</v>
      </c>
      <c r="Z977" s="5">
        <v>3595794</v>
      </c>
      <c r="AA977" s="5">
        <v>1</v>
      </c>
      <c r="AB977" s="5">
        <v>3595794</v>
      </c>
    </row>
    <row r="978" spans="1:28" x14ac:dyDescent="0.2">
      <c r="A978" s="5">
        <v>50</v>
      </c>
      <c r="B978" s="5">
        <v>0</v>
      </c>
      <c r="C978" s="5">
        <v>0</v>
      </c>
      <c r="D978" s="5">
        <v>1</v>
      </c>
      <c r="E978" s="5">
        <v>222</v>
      </c>
      <c r="F978" s="5">
        <f>ROUND(Source!AO974,O978)</f>
        <v>0</v>
      </c>
      <c r="G978" s="5" t="s">
        <v>253</v>
      </c>
      <c r="H978" s="5" t="s">
        <v>254</v>
      </c>
      <c r="I978" s="5"/>
      <c r="J978" s="5"/>
      <c r="K978" s="5">
        <v>222</v>
      </c>
      <c r="L978" s="5">
        <v>3</v>
      </c>
      <c r="M978" s="5">
        <v>3</v>
      </c>
      <c r="N978" s="5" t="s">
        <v>3</v>
      </c>
      <c r="O978" s="5">
        <v>2</v>
      </c>
      <c r="P978" s="5">
        <f>ROUND(Source!EG974,O978)</f>
        <v>0</v>
      </c>
      <c r="Q978" s="5"/>
      <c r="R978" s="5"/>
      <c r="S978" s="5"/>
      <c r="T978" s="5"/>
      <c r="U978" s="5"/>
      <c r="V978" s="5"/>
      <c r="W978" s="5">
        <v>0</v>
      </c>
      <c r="X978" s="5">
        <v>1</v>
      </c>
      <c r="Y978" s="5">
        <v>0</v>
      </c>
      <c r="Z978" s="5">
        <v>0</v>
      </c>
      <c r="AA978" s="5">
        <v>1</v>
      </c>
      <c r="AB978" s="5">
        <v>0</v>
      </c>
    </row>
    <row r="979" spans="1:28" x14ac:dyDescent="0.2">
      <c r="A979" s="5">
        <v>50</v>
      </c>
      <c r="B979" s="5">
        <v>0</v>
      </c>
      <c r="C979" s="5">
        <v>0</v>
      </c>
      <c r="D979" s="5">
        <v>1</v>
      </c>
      <c r="E979" s="5">
        <v>225</v>
      </c>
      <c r="F979" s="5">
        <f>ROUND(Source!AV974,O979)</f>
        <v>3193648</v>
      </c>
      <c r="G979" s="5" t="s">
        <v>255</v>
      </c>
      <c r="H979" s="5" t="s">
        <v>256</v>
      </c>
      <c r="I979" s="5"/>
      <c r="J979" s="5"/>
      <c r="K979" s="5">
        <v>225</v>
      </c>
      <c r="L979" s="5">
        <v>4</v>
      </c>
      <c r="M979" s="5">
        <v>3</v>
      </c>
      <c r="N979" s="5" t="s">
        <v>3</v>
      </c>
      <c r="O979" s="5">
        <v>2</v>
      </c>
      <c r="P979" s="5">
        <f>ROUND(Source!EN974,O979)</f>
        <v>3595794</v>
      </c>
      <c r="Q979" s="5"/>
      <c r="R979" s="5"/>
      <c r="S979" s="5"/>
      <c r="T979" s="5"/>
      <c r="U979" s="5"/>
      <c r="V979" s="5"/>
      <c r="W979" s="5">
        <v>3193648.18</v>
      </c>
      <c r="X979" s="5">
        <v>1</v>
      </c>
      <c r="Y979" s="5">
        <v>3193648.18</v>
      </c>
      <c r="Z979" s="5">
        <v>3595794</v>
      </c>
      <c r="AA979" s="5">
        <v>1</v>
      </c>
      <c r="AB979" s="5">
        <v>3595794</v>
      </c>
    </row>
    <row r="980" spans="1:28" x14ac:dyDescent="0.2">
      <c r="A980" s="5">
        <v>50</v>
      </c>
      <c r="B980" s="5">
        <v>0</v>
      </c>
      <c r="C980" s="5">
        <v>0</v>
      </c>
      <c r="D980" s="5">
        <v>1</v>
      </c>
      <c r="E980" s="5">
        <v>226</v>
      </c>
      <c r="F980" s="5">
        <f>ROUND(Source!AW974,O980)</f>
        <v>3193648</v>
      </c>
      <c r="G980" s="5" t="s">
        <v>257</v>
      </c>
      <c r="H980" s="5" t="s">
        <v>258</v>
      </c>
      <c r="I980" s="5"/>
      <c r="J980" s="5"/>
      <c r="K980" s="5">
        <v>226</v>
      </c>
      <c r="L980" s="5">
        <v>5</v>
      </c>
      <c r="M980" s="5">
        <v>3</v>
      </c>
      <c r="N980" s="5" t="s">
        <v>3</v>
      </c>
      <c r="O980" s="5">
        <v>2</v>
      </c>
      <c r="P980" s="5">
        <f>ROUND(Source!EO974,O980)</f>
        <v>3595794</v>
      </c>
      <c r="Q980" s="5"/>
      <c r="R980" s="5"/>
      <c r="S980" s="5"/>
      <c r="T980" s="5"/>
      <c r="U980" s="5"/>
      <c r="V980" s="5"/>
      <c r="W980" s="5">
        <v>3193648.18</v>
      </c>
      <c r="X980" s="5">
        <v>1</v>
      </c>
      <c r="Y980" s="5">
        <v>3193648.18</v>
      </c>
      <c r="Z980" s="5">
        <v>3595794</v>
      </c>
      <c r="AA980" s="5">
        <v>1</v>
      </c>
      <c r="AB980" s="5">
        <v>3595794</v>
      </c>
    </row>
    <row r="981" spans="1:28" x14ac:dyDescent="0.2">
      <c r="A981" s="5">
        <v>50</v>
      </c>
      <c r="B981" s="5">
        <v>0</v>
      </c>
      <c r="C981" s="5">
        <v>0</v>
      </c>
      <c r="D981" s="5">
        <v>1</v>
      </c>
      <c r="E981" s="5">
        <v>227</v>
      </c>
      <c r="F981" s="5">
        <f>ROUND(Source!AX974,O981)</f>
        <v>0</v>
      </c>
      <c r="G981" s="5" t="s">
        <v>259</v>
      </c>
      <c r="H981" s="5" t="s">
        <v>260</v>
      </c>
      <c r="I981" s="5"/>
      <c r="J981" s="5"/>
      <c r="K981" s="5">
        <v>227</v>
      </c>
      <c r="L981" s="5">
        <v>6</v>
      </c>
      <c r="M981" s="5">
        <v>3</v>
      </c>
      <c r="N981" s="5" t="s">
        <v>3</v>
      </c>
      <c r="O981" s="5">
        <v>2</v>
      </c>
      <c r="P981" s="5">
        <f>ROUND(Source!EP974,O981)</f>
        <v>0</v>
      </c>
      <c r="Q981" s="5"/>
      <c r="R981" s="5"/>
      <c r="S981" s="5"/>
      <c r="T981" s="5"/>
      <c r="U981" s="5"/>
      <c r="V981" s="5"/>
      <c r="W981" s="5">
        <v>0</v>
      </c>
      <c r="X981" s="5">
        <v>1</v>
      </c>
      <c r="Y981" s="5">
        <v>0</v>
      </c>
      <c r="Z981" s="5">
        <v>0</v>
      </c>
      <c r="AA981" s="5">
        <v>1</v>
      </c>
      <c r="AB981" s="5">
        <v>0</v>
      </c>
    </row>
    <row r="982" spans="1:28" x14ac:dyDescent="0.2">
      <c r="A982" s="5">
        <v>50</v>
      </c>
      <c r="B982" s="5">
        <v>0</v>
      </c>
      <c r="C982" s="5">
        <v>0</v>
      </c>
      <c r="D982" s="5">
        <v>1</v>
      </c>
      <c r="E982" s="5">
        <v>228</v>
      </c>
      <c r="F982" s="5">
        <f>ROUND(Source!AY974,O982)</f>
        <v>3193648</v>
      </c>
      <c r="G982" s="5" t="s">
        <v>261</v>
      </c>
      <c r="H982" s="5" t="s">
        <v>262</v>
      </c>
      <c r="I982" s="5"/>
      <c r="J982" s="5"/>
      <c r="K982" s="5">
        <v>228</v>
      </c>
      <c r="L982" s="5">
        <v>7</v>
      </c>
      <c r="M982" s="5">
        <v>3</v>
      </c>
      <c r="N982" s="5" t="s">
        <v>3</v>
      </c>
      <c r="O982" s="5">
        <v>2</v>
      </c>
      <c r="P982" s="5">
        <f>ROUND(Source!EQ974,O982)</f>
        <v>3595794</v>
      </c>
      <c r="Q982" s="5"/>
      <c r="R982" s="5"/>
      <c r="S982" s="5"/>
      <c r="T982" s="5"/>
      <c r="U982" s="5"/>
      <c r="V982" s="5"/>
      <c r="W982" s="5">
        <v>3193648.18</v>
      </c>
      <c r="X982" s="5">
        <v>1</v>
      </c>
      <c r="Y982" s="5">
        <v>3193648.18</v>
      </c>
      <c r="Z982" s="5">
        <v>3595794</v>
      </c>
      <c r="AA982" s="5">
        <v>1</v>
      </c>
      <c r="AB982" s="5">
        <v>3595794</v>
      </c>
    </row>
    <row r="983" spans="1:28" x14ac:dyDescent="0.2">
      <c r="A983" s="5">
        <v>50</v>
      </c>
      <c r="B983" s="5">
        <v>0</v>
      </c>
      <c r="C983" s="5">
        <v>0</v>
      </c>
      <c r="D983" s="5">
        <v>1</v>
      </c>
      <c r="E983" s="5">
        <v>216</v>
      </c>
      <c r="F983" s="5">
        <f>ROUND(Source!AP974,O983)</f>
        <v>0</v>
      </c>
      <c r="G983" s="5" t="s">
        <v>263</v>
      </c>
      <c r="H983" s="5" t="s">
        <v>264</v>
      </c>
      <c r="I983" s="5"/>
      <c r="J983" s="5"/>
      <c r="K983" s="5">
        <v>216</v>
      </c>
      <c r="L983" s="5">
        <v>8</v>
      </c>
      <c r="M983" s="5">
        <v>3</v>
      </c>
      <c r="N983" s="5" t="s">
        <v>3</v>
      </c>
      <c r="O983" s="5">
        <v>2</v>
      </c>
      <c r="P983" s="5">
        <f>ROUND(Source!EH974,O983)</f>
        <v>0</v>
      </c>
      <c r="Q983" s="5"/>
      <c r="R983" s="5"/>
      <c r="S983" s="5"/>
      <c r="T983" s="5"/>
      <c r="U983" s="5"/>
      <c r="V983" s="5"/>
      <c r="W983" s="5">
        <v>0</v>
      </c>
      <c r="X983" s="5">
        <v>1</v>
      </c>
      <c r="Y983" s="5">
        <v>0</v>
      </c>
      <c r="Z983" s="5">
        <v>0</v>
      </c>
      <c r="AA983" s="5">
        <v>1</v>
      </c>
      <c r="AB983" s="5">
        <v>0</v>
      </c>
    </row>
    <row r="984" spans="1:28" x14ac:dyDescent="0.2">
      <c r="A984" s="5">
        <v>50</v>
      </c>
      <c r="B984" s="5">
        <v>0</v>
      </c>
      <c r="C984" s="5">
        <v>0</v>
      </c>
      <c r="D984" s="5">
        <v>1</v>
      </c>
      <c r="E984" s="5">
        <v>223</v>
      </c>
      <c r="F984" s="5">
        <f>ROUND(Source!AQ974,O984)</f>
        <v>0</v>
      </c>
      <c r="G984" s="5" t="s">
        <v>265</v>
      </c>
      <c r="H984" s="5" t="s">
        <v>266</v>
      </c>
      <c r="I984" s="5"/>
      <c r="J984" s="5"/>
      <c r="K984" s="5">
        <v>223</v>
      </c>
      <c r="L984" s="5">
        <v>9</v>
      </c>
      <c r="M984" s="5">
        <v>3</v>
      </c>
      <c r="N984" s="5" t="s">
        <v>3</v>
      </c>
      <c r="O984" s="5">
        <v>2</v>
      </c>
      <c r="P984" s="5">
        <f>ROUND(Source!EI974,O984)</f>
        <v>0</v>
      </c>
      <c r="Q984" s="5"/>
      <c r="R984" s="5"/>
      <c r="S984" s="5"/>
      <c r="T984" s="5"/>
      <c r="U984" s="5"/>
      <c r="V984" s="5"/>
      <c r="W984" s="5">
        <v>0</v>
      </c>
      <c r="X984" s="5">
        <v>1</v>
      </c>
      <c r="Y984" s="5">
        <v>0</v>
      </c>
      <c r="Z984" s="5">
        <v>0</v>
      </c>
      <c r="AA984" s="5">
        <v>1</v>
      </c>
      <c r="AB984" s="5">
        <v>0</v>
      </c>
    </row>
    <row r="985" spans="1:28" x14ac:dyDescent="0.2">
      <c r="A985" s="5">
        <v>50</v>
      </c>
      <c r="B985" s="5">
        <v>0</v>
      </c>
      <c r="C985" s="5">
        <v>0</v>
      </c>
      <c r="D985" s="5">
        <v>1</v>
      </c>
      <c r="E985" s="5">
        <v>229</v>
      </c>
      <c r="F985" s="5">
        <f>ROUND(Source!AZ974,O985)</f>
        <v>0</v>
      </c>
      <c r="G985" s="5" t="s">
        <v>267</v>
      </c>
      <c r="H985" s="5" t="s">
        <v>268</v>
      </c>
      <c r="I985" s="5"/>
      <c r="J985" s="5"/>
      <c r="K985" s="5">
        <v>229</v>
      </c>
      <c r="L985" s="5">
        <v>10</v>
      </c>
      <c r="M985" s="5">
        <v>3</v>
      </c>
      <c r="N985" s="5" t="s">
        <v>3</v>
      </c>
      <c r="O985" s="5">
        <v>2</v>
      </c>
      <c r="P985" s="5">
        <f>ROUND(Source!ER974,O985)</f>
        <v>0</v>
      </c>
      <c r="Q985" s="5"/>
      <c r="R985" s="5"/>
      <c r="S985" s="5"/>
      <c r="T985" s="5"/>
      <c r="U985" s="5"/>
      <c r="V985" s="5"/>
      <c r="W985" s="5">
        <v>0</v>
      </c>
      <c r="X985" s="5">
        <v>1</v>
      </c>
      <c r="Y985" s="5">
        <v>0</v>
      </c>
      <c r="Z985" s="5">
        <v>0</v>
      </c>
      <c r="AA985" s="5">
        <v>1</v>
      </c>
      <c r="AB985" s="5">
        <v>0</v>
      </c>
    </row>
    <row r="986" spans="1:28" x14ac:dyDescent="0.2">
      <c r="A986" s="5">
        <v>50</v>
      </c>
      <c r="B986" s="5">
        <v>0</v>
      </c>
      <c r="C986" s="5">
        <v>0</v>
      </c>
      <c r="D986" s="5">
        <v>1</v>
      </c>
      <c r="E986" s="5">
        <v>203</v>
      </c>
      <c r="F986" s="5">
        <f>ROUND(Source!Q974,O986)</f>
        <v>2093</v>
      </c>
      <c r="G986" s="5" t="s">
        <v>269</v>
      </c>
      <c r="H986" s="5" t="s">
        <v>270</v>
      </c>
      <c r="I986" s="5"/>
      <c r="J986" s="5"/>
      <c r="K986" s="5">
        <v>203</v>
      </c>
      <c r="L986" s="5">
        <v>11</v>
      </c>
      <c r="M986" s="5">
        <v>3</v>
      </c>
      <c r="N986" s="5" t="s">
        <v>3</v>
      </c>
      <c r="O986" s="5">
        <v>2</v>
      </c>
      <c r="P986" s="5">
        <f>ROUND(Source!DI974,O986)</f>
        <v>25805</v>
      </c>
      <c r="Q986" s="5"/>
      <c r="R986" s="5"/>
      <c r="S986" s="5"/>
      <c r="T986" s="5"/>
      <c r="U986" s="5"/>
      <c r="V986" s="5"/>
      <c r="W986" s="5">
        <v>2093.29</v>
      </c>
      <c r="X986" s="5">
        <v>1</v>
      </c>
      <c r="Y986" s="5">
        <v>2093.29</v>
      </c>
      <c r="Z986" s="5">
        <v>25805</v>
      </c>
      <c r="AA986" s="5">
        <v>1</v>
      </c>
      <c r="AB986" s="5">
        <v>25805</v>
      </c>
    </row>
    <row r="987" spans="1:28" x14ac:dyDescent="0.2">
      <c r="A987" s="5">
        <v>50</v>
      </c>
      <c r="B987" s="5">
        <v>0</v>
      </c>
      <c r="C987" s="5">
        <v>0</v>
      </c>
      <c r="D987" s="5">
        <v>1</v>
      </c>
      <c r="E987" s="5">
        <v>231</v>
      </c>
      <c r="F987" s="5">
        <f>ROUND(Source!BB974,O987)</f>
        <v>0</v>
      </c>
      <c r="G987" s="5" t="s">
        <v>271</v>
      </c>
      <c r="H987" s="5" t="s">
        <v>272</v>
      </c>
      <c r="I987" s="5"/>
      <c r="J987" s="5"/>
      <c r="K987" s="5">
        <v>231</v>
      </c>
      <c r="L987" s="5">
        <v>12</v>
      </c>
      <c r="M987" s="5">
        <v>3</v>
      </c>
      <c r="N987" s="5" t="s">
        <v>3</v>
      </c>
      <c r="O987" s="5">
        <v>2</v>
      </c>
      <c r="P987" s="5">
        <f>ROUND(Source!ET974,O987)</f>
        <v>0</v>
      </c>
      <c r="Q987" s="5"/>
      <c r="R987" s="5"/>
      <c r="S987" s="5"/>
      <c r="T987" s="5"/>
      <c r="U987" s="5"/>
      <c r="V987" s="5"/>
      <c r="W987" s="5">
        <v>0</v>
      </c>
      <c r="X987" s="5">
        <v>1</v>
      </c>
      <c r="Y987" s="5">
        <v>0</v>
      </c>
      <c r="Z987" s="5">
        <v>0</v>
      </c>
      <c r="AA987" s="5">
        <v>1</v>
      </c>
      <c r="AB987" s="5">
        <v>0</v>
      </c>
    </row>
    <row r="988" spans="1:28" x14ac:dyDescent="0.2">
      <c r="A988" s="5">
        <v>50</v>
      </c>
      <c r="B988" s="5">
        <v>0</v>
      </c>
      <c r="C988" s="5">
        <v>0</v>
      </c>
      <c r="D988" s="5">
        <v>1</v>
      </c>
      <c r="E988" s="5">
        <v>204</v>
      </c>
      <c r="F988" s="5">
        <f>ROUND(Source!R974,O988)</f>
        <v>129</v>
      </c>
      <c r="G988" s="5" t="s">
        <v>273</v>
      </c>
      <c r="H988" s="5" t="s">
        <v>274</v>
      </c>
      <c r="I988" s="5"/>
      <c r="J988" s="5"/>
      <c r="K988" s="5">
        <v>204</v>
      </c>
      <c r="L988" s="5">
        <v>13</v>
      </c>
      <c r="M988" s="5">
        <v>3</v>
      </c>
      <c r="N988" s="5" t="s">
        <v>3</v>
      </c>
      <c r="O988" s="5">
        <v>2</v>
      </c>
      <c r="P988" s="5">
        <f>ROUND(Source!DJ974,O988)</f>
        <v>4562</v>
      </c>
      <c r="Q988" s="5"/>
      <c r="R988" s="5"/>
      <c r="S988" s="5"/>
      <c r="T988" s="5"/>
      <c r="U988" s="5"/>
      <c r="V988" s="5"/>
      <c r="W988" s="5">
        <v>129.46</v>
      </c>
      <c r="X988" s="5">
        <v>1</v>
      </c>
      <c r="Y988" s="5">
        <v>129.46</v>
      </c>
      <c r="Z988" s="5">
        <v>4562</v>
      </c>
      <c r="AA988" s="5">
        <v>1</v>
      </c>
      <c r="AB988" s="5">
        <v>4562</v>
      </c>
    </row>
    <row r="989" spans="1:28" x14ac:dyDescent="0.2">
      <c r="A989" s="5">
        <v>50</v>
      </c>
      <c r="B989" s="5">
        <v>0</v>
      </c>
      <c r="C989" s="5">
        <v>0</v>
      </c>
      <c r="D989" s="5">
        <v>1</v>
      </c>
      <c r="E989" s="5">
        <v>205</v>
      </c>
      <c r="F989" s="5">
        <f>ROUND(Source!S974,O989)</f>
        <v>10090</v>
      </c>
      <c r="G989" s="5" t="s">
        <v>275</v>
      </c>
      <c r="H989" s="5" t="s">
        <v>276</v>
      </c>
      <c r="I989" s="5"/>
      <c r="J989" s="5"/>
      <c r="K989" s="5">
        <v>205</v>
      </c>
      <c r="L989" s="5">
        <v>14</v>
      </c>
      <c r="M989" s="5">
        <v>3</v>
      </c>
      <c r="N989" s="5" t="s">
        <v>3</v>
      </c>
      <c r="O989" s="5">
        <v>2</v>
      </c>
      <c r="P989" s="5">
        <f>ROUND(Source!DK974,O989)</f>
        <v>355569</v>
      </c>
      <c r="Q989" s="5"/>
      <c r="R989" s="5"/>
      <c r="S989" s="5"/>
      <c r="T989" s="5"/>
      <c r="U989" s="5"/>
      <c r="V989" s="5"/>
      <c r="W989" s="5">
        <v>10089.870000000001</v>
      </c>
      <c r="X989" s="5">
        <v>1</v>
      </c>
      <c r="Y989" s="5">
        <v>10089.870000000001</v>
      </c>
      <c r="Z989" s="5">
        <v>355569</v>
      </c>
      <c r="AA989" s="5">
        <v>1</v>
      </c>
      <c r="AB989" s="5">
        <v>355569</v>
      </c>
    </row>
    <row r="990" spans="1:28" x14ac:dyDescent="0.2">
      <c r="A990" s="5">
        <v>50</v>
      </c>
      <c r="B990" s="5">
        <v>0</v>
      </c>
      <c r="C990" s="5">
        <v>0</v>
      </c>
      <c r="D990" s="5">
        <v>1</v>
      </c>
      <c r="E990" s="5">
        <v>232</v>
      </c>
      <c r="F990" s="5">
        <f>ROUND(Source!BC974,O990)</f>
        <v>0</v>
      </c>
      <c r="G990" s="5" t="s">
        <v>277</v>
      </c>
      <c r="H990" s="5" t="s">
        <v>278</v>
      </c>
      <c r="I990" s="5"/>
      <c r="J990" s="5"/>
      <c r="K990" s="5">
        <v>232</v>
      </c>
      <c r="L990" s="5">
        <v>15</v>
      </c>
      <c r="M990" s="5">
        <v>3</v>
      </c>
      <c r="N990" s="5" t="s">
        <v>3</v>
      </c>
      <c r="O990" s="5">
        <v>2</v>
      </c>
      <c r="P990" s="5">
        <f>ROUND(Source!EU974,O990)</f>
        <v>0</v>
      </c>
      <c r="Q990" s="5"/>
      <c r="R990" s="5"/>
      <c r="S990" s="5"/>
      <c r="T990" s="5"/>
      <c r="U990" s="5"/>
      <c r="V990" s="5"/>
      <c r="W990" s="5">
        <v>0</v>
      </c>
      <c r="X990" s="5">
        <v>1</v>
      </c>
      <c r="Y990" s="5">
        <v>0</v>
      </c>
      <c r="Z990" s="5">
        <v>0</v>
      </c>
      <c r="AA990" s="5">
        <v>1</v>
      </c>
      <c r="AB990" s="5">
        <v>0</v>
      </c>
    </row>
    <row r="991" spans="1:28" x14ac:dyDescent="0.2">
      <c r="A991" s="5">
        <v>50</v>
      </c>
      <c r="B991" s="5">
        <v>0</v>
      </c>
      <c r="C991" s="5">
        <v>0</v>
      </c>
      <c r="D991" s="5">
        <v>1</v>
      </c>
      <c r="E991" s="5">
        <v>214</v>
      </c>
      <c r="F991" s="5">
        <f>ROUND(Source!AS974,O991)</f>
        <v>974</v>
      </c>
      <c r="G991" s="5" t="s">
        <v>279</v>
      </c>
      <c r="H991" s="5" t="s">
        <v>280</v>
      </c>
      <c r="I991" s="5"/>
      <c r="J991" s="5"/>
      <c r="K991" s="5">
        <v>214</v>
      </c>
      <c r="L991" s="5">
        <v>16</v>
      </c>
      <c r="M991" s="5">
        <v>3</v>
      </c>
      <c r="N991" s="5" t="s">
        <v>3</v>
      </c>
      <c r="O991" s="5">
        <v>2</v>
      </c>
      <c r="P991" s="5">
        <f>ROUND(Source!EK974,O991)</f>
        <v>34195</v>
      </c>
      <c r="Q991" s="5"/>
      <c r="R991" s="5"/>
      <c r="S991" s="5"/>
      <c r="T991" s="5"/>
      <c r="U991" s="5"/>
      <c r="V991" s="5"/>
      <c r="W991" s="5">
        <v>973.57</v>
      </c>
      <c r="X991" s="5">
        <v>1</v>
      </c>
      <c r="Y991" s="5">
        <v>973.57</v>
      </c>
      <c r="Z991" s="5">
        <v>34195</v>
      </c>
      <c r="AA991" s="5">
        <v>1</v>
      </c>
      <c r="AB991" s="5">
        <v>34195</v>
      </c>
    </row>
    <row r="992" spans="1:28" x14ac:dyDescent="0.2">
      <c r="A992" s="5">
        <v>50</v>
      </c>
      <c r="B992" s="5">
        <v>0</v>
      </c>
      <c r="C992" s="5">
        <v>0</v>
      </c>
      <c r="D992" s="5">
        <v>1</v>
      </c>
      <c r="E992" s="5">
        <v>215</v>
      </c>
      <c r="F992" s="5">
        <f>ROUND(Source!AT974,O992)</f>
        <v>3219069</v>
      </c>
      <c r="G992" s="5" t="s">
        <v>281</v>
      </c>
      <c r="H992" s="5" t="s">
        <v>282</v>
      </c>
      <c r="I992" s="5"/>
      <c r="J992" s="5"/>
      <c r="K992" s="5">
        <v>215</v>
      </c>
      <c r="L992" s="5">
        <v>17</v>
      </c>
      <c r="M992" s="5">
        <v>3</v>
      </c>
      <c r="N992" s="5" t="s">
        <v>3</v>
      </c>
      <c r="O992" s="5">
        <v>2</v>
      </c>
      <c r="P992" s="5">
        <f>ROUND(Source!EL974,O992)</f>
        <v>4443788</v>
      </c>
      <c r="Q992" s="5"/>
      <c r="R992" s="5"/>
      <c r="S992" s="5"/>
      <c r="T992" s="5"/>
      <c r="U992" s="5"/>
      <c r="V992" s="5"/>
      <c r="W992" s="5">
        <v>3219069.25</v>
      </c>
      <c r="X992" s="5">
        <v>1</v>
      </c>
      <c r="Y992" s="5">
        <v>3219069.25</v>
      </c>
      <c r="Z992" s="5">
        <v>4443788</v>
      </c>
      <c r="AA992" s="5">
        <v>1</v>
      </c>
      <c r="AB992" s="5">
        <v>4443788</v>
      </c>
    </row>
    <row r="993" spans="1:255" x14ac:dyDescent="0.2">
      <c r="A993" s="5">
        <v>50</v>
      </c>
      <c r="B993" s="5">
        <v>0</v>
      </c>
      <c r="C993" s="5">
        <v>0</v>
      </c>
      <c r="D993" s="5">
        <v>1</v>
      </c>
      <c r="E993" s="5">
        <v>217</v>
      </c>
      <c r="F993" s="5">
        <f>ROUND(Source!AU974,O993)</f>
        <v>742</v>
      </c>
      <c r="G993" s="5" t="s">
        <v>283</v>
      </c>
      <c r="H993" s="5" t="s">
        <v>284</v>
      </c>
      <c r="I993" s="5"/>
      <c r="J993" s="5"/>
      <c r="K993" s="5">
        <v>217</v>
      </c>
      <c r="L993" s="5">
        <v>18</v>
      </c>
      <c r="M993" s="5">
        <v>3</v>
      </c>
      <c r="N993" s="5" t="s">
        <v>3</v>
      </c>
      <c r="O993" s="5">
        <v>2</v>
      </c>
      <c r="P993" s="5">
        <f>ROUND(Source!EM974,O993)</f>
        <v>26157</v>
      </c>
      <c r="Q993" s="5"/>
      <c r="R993" s="5"/>
      <c r="S993" s="5"/>
      <c r="T993" s="5"/>
      <c r="U993" s="5"/>
      <c r="V993" s="5"/>
      <c r="W993" s="5">
        <v>742.29</v>
      </c>
      <c r="X993" s="5">
        <v>1</v>
      </c>
      <c r="Y993" s="5">
        <v>742.29</v>
      </c>
      <c r="Z993" s="5">
        <v>26157</v>
      </c>
      <c r="AA993" s="5">
        <v>1</v>
      </c>
      <c r="AB993" s="5">
        <v>26157</v>
      </c>
    </row>
    <row r="994" spans="1:255" x14ac:dyDescent="0.2">
      <c r="A994" s="5">
        <v>50</v>
      </c>
      <c r="B994" s="5">
        <v>0</v>
      </c>
      <c r="C994" s="5">
        <v>0</v>
      </c>
      <c r="D994" s="5">
        <v>1</v>
      </c>
      <c r="E994" s="5">
        <v>230</v>
      </c>
      <c r="F994" s="5">
        <f>ROUND(Source!BA974,O994)</f>
        <v>0</v>
      </c>
      <c r="G994" s="5" t="s">
        <v>285</v>
      </c>
      <c r="H994" s="5" t="s">
        <v>286</v>
      </c>
      <c r="I994" s="5"/>
      <c r="J994" s="5"/>
      <c r="K994" s="5">
        <v>230</v>
      </c>
      <c r="L994" s="5">
        <v>19</v>
      </c>
      <c r="M994" s="5">
        <v>3</v>
      </c>
      <c r="N994" s="5" t="s">
        <v>3</v>
      </c>
      <c r="O994" s="5">
        <v>2</v>
      </c>
      <c r="P994" s="5">
        <f>ROUND(Source!ES974,O994)</f>
        <v>0</v>
      </c>
      <c r="Q994" s="5"/>
      <c r="R994" s="5"/>
      <c r="S994" s="5"/>
      <c r="T994" s="5"/>
      <c r="U994" s="5"/>
      <c r="V994" s="5"/>
      <c r="W994" s="5">
        <v>0</v>
      </c>
      <c r="X994" s="5">
        <v>1</v>
      </c>
      <c r="Y994" s="5">
        <v>0</v>
      </c>
      <c r="Z994" s="5">
        <v>0</v>
      </c>
      <c r="AA994" s="5">
        <v>1</v>
      </c>
      <c r="AB994" s="5">
        <v>0</v>
      </c>
    </row>
    <row r="995" spans="1:255" x14ac:dyDescent="0.2">
      <c r="A995" s="5">
        <v>50</v>
      </c>
      <c r="B995" s="5">
        <v>0</v>
      </c>
      <c r="C995" s="5">
        <v>0</v>
      </c>
      <c r="D995" s="5">
        <v>1</v>
      </c>
      <c r="E995" s="5">
        <v>206</v>
      </c>
      <c r="F995" s="5">
        <f>ROUND(Source!T974,O995)</f>
        <v>0</v>
      </c>
      <c r="G995" s="5" t="s">
        <v>287</v>
      </c>
      <c r="H995" s="5" t="s">
        <v>288</v>
      </c>
      <c r="I995" s="5"/>
      <c r="J995" s="5"/>
      <c r="K995" s="5">
        <v>206</v>
      </c>
      <c r="L995" s="5">
        <v>20</v>
      </c>
      <c r="M995" s="5">
        <v>3</v>
      </c>
      <c r="N995" s="5" t="s">
        <v>3</v>
      </c>
      <c r="O995" s="5">
        <v>2</v>
      </c>
      <c r="P995" s="5">
        <f>ROUND(Source!DL974,O995)</f>
        <v>0</v>
      </c>
      <c r="Q995" s="5"/>
      <c r="R995" s="5"/>
      <c r="S995" s="5"/>
      <c r="T995" s="5"/>
      <c r="U995" s="5"/>
      <c r="V995" s="5"/>
      <c r="W995" s="5">
        <v>0</v>
      </c>
      <c r="X995" s="5">
        <v>1</v>
      </c>
      <c r="Y995" s="5">
        <v>0</v>
      </c>
      <c r="Z995" s="5">
        <v>0</v>
      </c>
      <c r="AA995" s="5">
        <v>1</v>
      </c>
      <c r="AB995" s="5">
        <v>0</v>
      </c>
    </row>
    <row r="996" spans="1:255" x14ac:dyDescent="0.2">
      <c r="A996" s="5">
        <v>50</v>
      </c>
      <c r="B996" s="5">
        <v>0</v>
      </c>
      <c r="C996" s="5">
        <v>0</v>
      </c>
      <c r="D996" s="5">
        <v>1</v>
      </c>
      <c r="E996" s="5">
        <v>207</v>
      </c>
      <c r="F996" s="5">
        <f>Source!U974</f>
        <v>1050.7172149999999</v>
      </c>
      <c r="G996" s="5" t="s">
        <v>289</v>
      </c>
      <c r="H996" s="5" t="s">
        <v>290</v>
      </c>
      <c r="I996" s="5"/>
      <c r="J996" s="5"/>
      <c r="K996" s="5">
        <v>207</v>
      </c>
      <c r="L996" s="5">
        <v>21</v>
      </c>
      <c r="M996" s="5">
        <v>3</v>
      </c>
      <c r="N996" s="5" t="s">
        <v>3</v>
      </c>
      <c r="O996" s="5">
        <v>-1</v>
      </c>
      <c r="P996" s="5">
        <f>Source!DM974</f>
        <v>1050.7172149999999</v>
      </c>
      <c r="Q996" s="5"/>
      <c r="R996" s="5"/>
      <c r="S996" s="5"/>
      <c r="T996" s="5"/>
      <c r="U996" s="5"/>
      <c r="V996" s="5"/>
      <c r="W996" s="5">
        <v>1050.7172149999999</v>
      </c>
      <c r="X996" s="5">
        <v>1</v>
      </c>
      <c r="Y996" s="5">
        <v>1050.7172149999999</v>
      </c>
      <c r="Z996" s="5">
        <v>1050.7172149999999</v>
      </c>
      <c r="AA996" s="5">
        <v>1</v>
      </c>
      <c r="AB996" s="5">
        <v>1050.7172149999999</v>
      </c>
    </row>
    <row r="997" spans="1:255" x14ac:dyDescent="0.2">
      <c r="A997" s="5">
        <v>50</v>
      </c>
      <c r="B997" s="5">
        <v>0</v>
      </c>
      <c r="C997" s="5">
        <v>0</v>
      </c>
      <c r="D997" s="5">
        <v>1</v>
      </c>
      <c r="E997" s="5">
        <v>208</v>
      </c>
      <c r="F997" s="5">
        <f>Source!V974</f>
        <v>9.58446</v>
      </c>
      <c r="G997" s="5" t="s">
        <v>291</v>
      </c>
      <c r="H997" s="5" t="s">
        <v>292</v>
      </c>
      <c r="I997" s="5"/>
      <c r="J997" s="5"/>
      <c r="K997" s="5">
        <v>208</v>
      </c>
      <c r="L997" s="5">
        <v>22</v>
      </c>
      <c r="M997" s="5">
        <v>3</v>
      </c>
      <c r="N997" s="5" t="s">
        <v>3</v>
      </c>
      <c r="O997" s="5">
        <v>-1</v>
      </c>
      <c r="P997" s="5">
        <f>Source!DN974</f>
        <v>9.58446</v>
      </c>
      <c r="Q997" s="5"/>
      <c r="R997" s="5"/>
      <c r="S997" s="5"/>
      <c r="T997" s="5"/>
      <c r="U997" s="5"/>
      <c r="V997" s="5"/>
      <c r="W997" s="5">
        <v>9.58446</v>
      </c>
      <c r="X997" s="5">
        <v>1</v>
      </c>
      <c r="Y997" s="5">
        <v>9.58446</v>
      </c>
      <c r="Z997" s="5">
        <v>9.58446</v>
      </c>
      <c r="AA997" s="5">
        <v>1</v>
      </c>
      <c r="AB997" s="5">
        <v>9.58446</v>
      </c>
    </row>
    <row r="998" spans="1:255" x14ac:dyDescent="0.2">
      <c r="A998" s="5">
        <v>50</v>
      </c>
      <c r="B998" s="5">
        <v>0</v>
      </c>
      <c r="C998" s="5">
        <v>0</v>
      </c>
      <c r="D998" s="5">
        <v>1</v>
      </c>
      <c r="E998" s="5">
        <v>209</v>
      </c>
      <c r="F998" s="5">
        <f>ROUND(Source!W974,O998)</f>
        <v>1224</v>
      </c>
      <c r="G998" s="5" t="s">
        <v>293</v>
      </c>
      <c r="H998" s="5" t="s">
        <v>294</v>
      </c>
      <c r="I998" s="5"/>
      <c r="J998" s="5"/>
      <c r="K998" s="5">
        <v>209</v>
      </c>
      <c r="L998" s="5">
        <v>23</v>
      </c>
      <c r="M998" s="5">
        <v>3</v>
      </c>
      <c r="N998" s="5" t="s">
        <v>3</v>
      </c>
      <c r="O998" s="5">
        <v>2</v>
      </c>
      <c r="P998" s="5">
        <f>ROUND(Source!DO974,O998)</f>
        <v>1223</v>
      </c>
      <c r="Q998" s="5"/>
      <c r="R998" s="5"/>
      <c r="S998" s="5"/>
      <c r="T998" s="5"/>
      <c r="U998" s="5"/>
      <c r="V998" s="5"/>
      <c r="W998" s="5">
        <v>1223.58</v>
      </c>
      <c r="X998" s="5">
        <v>1</v>
      </c>
      <c r="Y998" s="5">
        <v>1223.58</v>
      </c>
      <c r="Z998" s="5">
        <v>1223</v>
      </c>
      <c r="AA998" s="5">
        <v>1</v>
      </c>
      <c r="AB998" s="5">
        <v>1223</v>
      </c>
    </row>
    <row r="999" spans="1:255" x14ac:dyDescent="0.2">
      <c r="A999" s="5">
        <v>50</v>
      </c>
      <c r="B999" s="5">
        <v>0</v>
      </c>
      <c r="C999" s="5">
        <v>0</v>
      </c>
      <c r="D999" s="5">
        <v>1</v>
      </c>
      <c r="E999" s="5">
        <v>233</v>
      </c>
      <c r="F999" s="5">
        <f>ROUND(Source!BD974,O999)</f>
        <v>0</v>
      </c>
      <c r="G999" s="5" t="s">
        <v>295</v>
      </c>
      <c r="H999" s="5" t="s">
        <v>296</v>
      </c>
      <c r="I999" s="5"/>
      <c r="J999" s="5"/>
      <c r="K999" s="5">
        <v>233</v>
      </c>
      <c r="L999" s="5">
        <v>24</v>
      </c>
      <c r="M999" s="5">
        <v>3</v>
      </c>
      <c r="N999" s="5" t="s">
        <v>3</v>
      </c>
      <c r="O999" s="5">
        <v>2</v>
      </c>
      <c r="P999" s="5">
        <f>ROUND(Source!EV974,O999)</f>
        <v>0</v>
      </c>
      <c r="Q999" s="5"/>
      <c r="R999" s="5"/>
      <c r="S999" s="5"/>
      <c r="T999" s="5"/>
      <c r="U999" s="5"/>
      <c r="V999" s="5"/>
      <c r="W999" s="5">
        <v>0</v>
      </c>
      <c r="X999" s="5">
        <v>1</v>
      </c>
      <c r="Y999" s="5">
        <v>0</v>
      </c>
      <c r="Z999" s="5">
        <v>0</v>
      </c>
      <c r="AA999" s="5">
        <v>1</v>
      </c>
      <c r="AB999" s="5">
        <v>0</v>
      </c>
    </row>
    <row r="1000" spans="1:255" x14ac:dyDescent="0.2">
      <c r="A1000" s="5">
        <v>50</v>
      </c>
      <c r="B1000" s="5">
        <v>0</v>
      </c>
      <c r="C1000" s="5">
        <v>0</v>
      </c>
      <c r="D1000" s="5">
        <v>1</v>
      </c>
      <c r="E1000" s="5">
        <v>210</v>
      </c>
      <c r="F1000" s="5">
        <f>ROUND(Source!X974,O1000)</f>
        <v>9807</v>
      </c>
      <c r="G1000" s="5" t="s">
        <v>297</v>
      </c>
      <c r="H1000" s="5" t="s">
        <v>298</v>
      </c>
      <c r="I1000" s="5"/>
      <c r="J1000" s="5"/>
      <c r="K1000" s="5">
        <v>210</v>
      </c>
      <c r="L1000" s="5">
        <v>25</v>
      </c>
      <c r="M1000" s="5">
        <v>3</v>
      </c>
      <c r="N1000" s="5" t="s">
        <v>3</v>
      </c>
      <c r="O1000" s="5">
        <v>2</v>
      </c>
      <c r="P1000" s="5">
        <f>ROUND(Source!DP974,O1000)</f>
        <v>345603</v>
      </c>
      <c r="Q1000" s="5"/>
      <c r="R1000" s="5"/>
      <c r="S1000" s="5"/>
      <c r="T1000" s="5"/>
      <c r="U1000" s="5"/>
      <c r="V1000" s="5"/>
      <c r="W1000" s="5">
        <v>9807.1</v>
      </c>
      <c r="X1000" s="5">
        <v>1</v>
      </c>
      <c r="Y1000" s="5">
        <v>9807.1</v>
      </c>
      <c r="Z1000" s="5">
        <v>345603</v>
      </c>
      <c r="AA1000" s="5">
        <v>1</v>
      </c>
      <c r="AB1000" s="5">
        <v>345603</v>
      </c>
    </row>
    <row r="1001" spans="1:255" x14ac:dyDescent="0.2">
      <c r="A1001" s="5">
        <v>50</v>
      </c>
      <c r="B1001" s="5">
        <v>0</v>
      </c>
      <c r="C1001" s="5">
        <v>0</v>
      </c>
      <c r="D1001" s="5">
        <v>1</v>
      </c>
      <c r="E1001" s="5">
        <v>211</v>
      </c>
      <c r="F1001" s="5">
        <f>ROUND(Source!Y974,O1001)</f>
        <v>5147</v>
      </c>
      <c r="G1001" s="5" t="s">
        <v>299</v>
      </c>
      <c r="H1001" s="5" t="s">
        <v>300</v>
      </c>
      <c r="I1001" s="5"/>
      <c r="J1001" s="5"/>
      <c r="K1001" s="5">
        <v>211</v>
      </c>
      <c r="L1001" s="5">
        <v>26</v>
      </c>
      <c r="M1001" s="5">
        <v>3</v>
      </c>
      <c r="N1001" s="5" t="s">
        <v>3</v>
      </c>
      <c r="O1001" s="5">
        <v>2</v>
      </c>
      <c r="P1001" s="5">
        <f>ROUND(Source!DQ974,O1001)</f>
        <v>181369</v>
      </c>
      <c r="Q1001" s="5"/>
      <c r="R1001" s="5"/>
      <c r="S1001" s="5"/>
      <c r="T1001" s="5"/>
      <c r="U1001" s="5"/>
      <c r="V1001" s="5"/>
      <c r="W1001" s="5">
        <v>5146.67</v>
      </c>
      <c r="X1001" s="5">
        <v>1</v>
      </c>
      <c r="Y1001" s="5">
        <v>5146.67</v>
      </c>
      <c r="Z1001" s="5">
        <v>181369</v>
      </c>
      <c r="AA1001" s="5">
        <v>1</v>
      </c>
      <c r="AB1001" s="5">
        <v>181369</v>
      </c>
    </row>
    <row r="1002" spans="1:255" x14ac:dyDescent="0.2">
      <c r="A1002" s="5">
        <v>50</v>
      </c>
      <c r="B1002" s="5">
        <v>0</v>
      </c>
      <c r="C1002" s="5">
        <v>0</v>
      </c>
      <c r="D1002" s="5">
        <v>1</v>
      </c>
      <c r="E1002" s="5">
        <v>224</v>
      </c>
      <c r="F1002" s="5">
        <f>ROUND(Source!AR974,O1002)</f>
        <v>3220785</v>
      </c>
      <c r="G1002" s="5" t="s">
        <v>301</v>
      </c>
      <c r="H1002" s="5" t="s">
        <v>302</v>
      </c>
      <c r="I1002" s="5"/>
      <c r="J1002" s="5"/>
      <c r="K1002" s="5">
        <v>224</v>
      </c>
      <c r="L1002" s="5">
        <v>27</v>
      </c>
      <c r="M1002" s="5">
        <v>3</v>
      </c>
      <c r="N1002" s="5" t="s">
        <v>3</v>
      </c>
      <c r="O1002" s="5">
        <v>2</v>
      </c>
      <c r="P1002" s="5">
        <f>ROUND(Source!EJ974,O1002)</f>
        <v>4504140</v>
      </c>
      <c r="Q1002" s="5"/>
      <c r="R1002" s="5"/>
      <c r="S1002" s="5"/>
      <c r="T1002" s="5"/>
      <c r="U1002" s="5"/>
      <c r="V1002" s="5"/>
      <c r="W1002" s="5">
        <v>3220785.1100000003</v>
      </c>
      <c r="X1002" s="5">
        <v>1</v>
      </c>
      <c r="Y1002" s="5">
        <v>3220785.1100000003</v>
      </c>
      <c r="Z1002" s="5">
        <v>4504140</v>
      </c>
      <c r="AA1002" s="5">
        <v>1</v>
      </c>
      <c r="AB1002" s="5">
        <v>4504140</v>
      </c>
    </row>
    <row r="1004" spans="1:255" x14ac:dyDescent="0.2">
      <c r="A1004" s="1">
        <v>4</v>
      </c>
      <c r="B1004" s="1">
        <v>1</v>
      </c>
      <c r="C1004" s="1"/>
      <c r="D1004" s="1">
        <f>ROW(A1105)</f>
        <v>1105</v>
      </c>
      <c r="E1004" s="1"/>
      <c r="F1004" s="1" t="s">
        <v>3</v>
      </c>
      <c r="G1004" s="1" t="s">
        <v>1033</v>
      </c>
      <c r="H1004" s="1" t="s">
        <v>3</v>
      </c>
      <c r="I1004" s="1">
        <v>0</v>
      </c>
      <c r="J1004" s="1"/>
      <c r="K1004" s="1">
        <v>-1</v>
      </c>
      <c r="L1004" s="1"/>
      <c r="M1004" s="1" t="s">
        <v>3</v>
      </c>
      <c r="N1004" s="1"/>
      <c r="O1004" s="1"/>
      <c r="P1004" s="1"/>
      <c r="Q1004" s="1"/>
      <c r="R1004" s="1"/>
      <c r="S1004" s="1">
        <v>0</v>
      </c>
      <c r="T1004" s="1">
        <v>0</v>
      </c>
      <c r="U1004" s="1" t="s">
        <v>3</v>
      </c>
      <c r="V1004" s="1">
        <v>0</v>
      </c>
      <c r="W1004" s="1"/>
      <c r="X1004" s="1"/>
      <c r="Y1004" s="1"/>
      <c r="Z1004" s="1"/>
      <c r="AA1004" s="1"/>
      <c r="AB1004" s="1" t="s">
        <v>3</v>
      </c>
      <c r="AC1004" s="1" t="s">
        <v>3</v>
      </c>
      <c r="AD1004" s="1" t="s">
        <v>3</v>
      </c>
      <c r="AE1004" s="1" t="s">
        <v>3</v>
      </c>
      <c r="AF1004" s="1" t="s">
        <v>3</v>
      </c>
      <c r="AG1004" s="1" t="s">
        <v>3</v>
      </c>
      <c r="AH1004" s="1"/>
      <c r="AI1004" s="1"/>
      <c r="AJ1004" s="1"/>
      <c r="AK1004" s="1"/>
      <c r="AL1004" s="1"/>
      <c r="AM1004" s="1"/>
      <c r="AN1004" s="1"/>
      <c r="AO1004" s="1"/>
      <c r="AP1004" s="1" t="s">
        <v>3</v>
      </c>
      <c r="AQ1004" s="1" t="s">
        <v>3</v>
      </c>
      <c r="AR1004" s="1" t="s">
        <v>3</v>
      </c>
      <c r="AS1004" s="1"/>
      <c r="AT1004" s="1"/>
      <c r="AU1004" s="1"/>
      <c r="AV1004" s="1"/>
      <c r="AW1004" s="1"/>
      <c r="AX1004" s="1"/>
      <c r="AY1004" s="1"/>
      <c r="AZ1004" s="1" t="s">
        <v>3</v>
      </c>
      <c r="BA1004" s="1"/>
      <c r="BB1004" s="1" t="s">
        <v>3</v>
      </c>
      <c r="BC1004" s="1" t="s">
        <v>3</v>
      </c>
      <c r="BD1004" s="1" t="s">
        <v>3</v>
      </c>
      <c r="BE1004" s="1" t="s">
        <v>3</v>
      </c>
      <c r="BF1004" s="1" t="s">
        <v>3</v>
      </c>
      <c r="BG1004" s="1" t="s">
        <v>3</v>
      </c>
      <c r="BH1004" s="1" t="s">
        <v>3</v>
      </c>
      <c r="BI1004" s="1" t="s">
        <v>3</v>
      </c>
      <c r="BJ1004" s="1" t="s">
        <v>3</v>
      </c>
      <c r="BK1004" s="1" t="s">
        <v>3</v>
      </c>
      <c r="BL1004" s="1" t="s">
        <v>3</v>
      </c>
      <c r="BM1004" s="1" t="s">
        <v>3</v>
      </c>
      <c r="BN1004" s="1" t="s">
        <v>3</v>
      </c>
      <c r="BO1004" s="1" t="s">
        <v>3</v>
      </c>
      <c r="BP1004" s="1" t="s">
        <v>3</v>
      </c>
      <c r="BQ1004" s="1"/>
      <c r="BR1004" s="1"/>
      <c r="BS1004" s="1"/>
      <c r="BT1004" s="1"/>
      <c r="BU1004" s="1"/>
      <c r="BV1004" s="1"/>
      <c r="BW1004" s="1"/>
      <c r="BX1004" s="1">
        <v>0</v>
      </c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>
        <v>0</v>
      </c>
    </row>
    <row r="1006" spans="1:255" x14ac:dyDescent="0.2">
      <c r="A1006" s="3">
        <v>52</v>
      </c>
      <c r="B1006" s="3">
        <f t="shared" ref="B1006:G1006" si="644">B1105</f>
        <v>1</v>
      </c>
      <c r="C1006" s="3">
        <f t="shared" si="644"/>
        <v>4</v>
      </c>
      <c r="D1006" s="3">
        <f t="shared" si="644"/>
        <v>1004</v>
      </c>
      <c r="E1006" s="3">
        <f t="shared" si="644"/>
        <v>0</v>
      </c>
      <c r="F1006" s="3" t="str">
        <f t="shared" si="644"/>
        <v/>
      </c>
      <c r="G1006" s="3" t="str">
        <f t="shared" si="644"/>
        <v>13. Электромонтажные работы (коридор, с/у, лестничный марш)</v>
      </c>
      <c r="H1006" s="3"/>
      <c r="I1006" s="3"/>
      <c r="J1006" s="3"/>
      <c r="K1006" s="3"/>
      <c r="L1006" s="3"/>
      <c r="M1006" s="3"/>
      <c r="N1006" s="3"/>
      <c r="O1006" s="3">
        <f t="shared" ref="O1006:AT1006" si="645">O1105</f>
        <v>1650583</v>
      </c>
      <c r="P1006" s="3">
        <f t="shared" si="645"/>
        <v>1638053</v>
      </c>
      <c r="Q1006" s="3">
        <f t="shared" si="645"/>
        <v>2345</v>
      </c>
      <c r="R1006" s="3">
        <f t="shared" si="645"/>
        <v>147</v>
      </c>
      <c r="S1006" s="3">
        <f t="shared" si="645"/>
        <v>10185</v>
      </c>
      <c r="T1006" s="3">
        <f t="shared" si="645"/>
        <v>0</v>
      </c>
      <c r="U1006" s="3">
        <f t="shared" si="645"/>
        <v>1064.4593899999998</v>
      </c>
      <c r="V1006" s="3">
        <f t="shared" si="645"/>
        <v>11.027239999999999</v>
      </c>
      <c r="W1006" s="3">
        <f t="shared" si="645"/>
        <v>1665</v>
      </c>
      <c r="X1006" s="3">
        <f t="shared" si="645"/>
        <v>9924</v>
      </c>
      <c r="Y1006" s="3">
        <f t="shared" si="645"/>
        <v>5206</v>
      </c>
      <c r="Z1006" s="3">
        <f t="shared" si="645"/>
        <v>0</v>
      </c>
      <c r="AA1006" s="3">
        <f t="shared" si="645"/>
        <v>0</v>
      </c>
      <c r="AB1006" s="3">
        <f t="shared" si="645"/>
        <v>1650583</v>
      </c>
      <c r="AC1006" s="3">
        <f t="shared" si="645"/>
        <v>1638053</v>
      </c>
      <c r="AD1006" s="3">
        <f t="shared" si="645"/>
        <v>2345</v>
      </c>
      <c r="AE1006" s="3">
        <f t="shared" si="645"/>
        <v>147</v>
      </c>
      <c r="AF1006" s="3">
        <f t="shared" si="645"/>
        <v>10185</v>
      </c>
      <c r="AG1006" s="3">
        <f t="shared" si="645"/>
        <v>0</v>
      </c>
      <c r="AH1006" s="3">
        <f t="shared" si="645"/>
        <v>1064.4593899999998</v>
      </c>
      <c r="AI1006" s="3">
        <f t="shared" si="645"/>
        <v>11.027239999999999</v>
      </c>
      <c r="AJ1006" s="3">
        <f t="shared" si="645"/>
        <v>1665</v>
      </c>
      <c r="AK1006" s="3">
        <f t="shared" si="645"/>
        <v>9924</v>
      </c>
      <c r="AL1006" s="3">
        <f t="shared" si="645"/>
        <v>5206</v>
      </c>
      <c r="AM1006" s="3">
        <f t="shared" si="645"/>
        <v>0</v>
      </c>
      <c r="AN1006" s="3">
        <f t="shared" si="645"/>
        <v>0</v>
      </c>
      <c r="AO1006" s="3">
        <f t="shared" si="645"/>
        <v>0</v>
      </c>
      <c r="AP1006" s="3">
        <f t="shared" si="645"/>
        <v>0</v>
      </c>
      <c r="AQ1006" s="3">
        <f t="shared" si="645"/>
        <v>0</v>
      </c>
      <c r="AR1006" s="3">
        <f t="shared" si="645"/>
        <v>1665713</v>
      </c>
      <c r="AS1006" s="3">
        <f t="shared" si="645"/>
        <v>289</v>
      </c>
      <c r="AT1006" s="3">
        <f t="shared" si="645"/>
        <v>1664596</v>
      </c>
      <c r="AU1006" s="3">
        <f t="shared" ref="AU1006:BZ1006" si="646">AU1105</f>
        <v>827</v>
      </c>
      <c r="AV1006" s="3">
        <f t="shared" si="646"/>
        <v>1638053</v>
      </c>
      <c r="AW1006" s="3">
        <f t="shared" si="646"/>
        <v>1638053</v>
      </c>
      <c r="AX1006" s="3">
        <f t="shared" si="646"/>
        <v>0</v>
      </c>
      <c r="AY1006" s="3">
        <f t="shared" si="646"/>
        <v>1638053</v>
      </c>
      <c r="AZ1006" s="3">
        <f t="shared" si="646"/>
        <v>0</v>
      </c>
      <c r="BA1006" s="3">
        <f t="shared" si="646"/>
        <v>0</v>
      </c>
      <c r="BB1006" s="3">
        <f t="shared" si="646"/>
        <v>0</v>
      </c>
      <c r="BC1006" s="3">
        <f t="shared" si="646"/>
        <v>0</v>
      </c>
      <c r="BD1006" s="3">
        <f t="shared" si="646"/>
        <v>0</v>
      </c>
      <c r="BE1006" s="3">
        <f t="shared" si="646"/>
        <v>0</v>
      </c>
      <c r="BF1006" s="3">
        <f t="shared" si="646"/>
        <v>0</v>
      </c>
      <c r="BG1006" s="3">
        <f t="shared" si="646"/>
        <v>0</v>
      </c>
      <c r="BH1006" s="3">
        <f t="shared" si="646"/>
        <v>0</v>
      </c>
      <c r="BI1006" s="3">
        <f t="shared" si="646"/>
        <v>0</v>
      </c>
      <c r="BJ1006" s="3">
        <f t="shared" si="646"/>
        <v>0</v>
      </c>
      <c r="BK1006" s="3">
        <f t="shared" si="646"/>
        <v>0</v>
      </c>
      <c r="BL1006" s="3">
        <f t="shared" si="646"/>
        <v>0</v>
      </c>
      <c r="BM1006" s="3">
        <f t="shared" si="646"/>
        <v>0</v>
      </c>
      <c r="BN1006" s="3">
        <f t="shared" si="646"/>
        <v>0</v>
      </c>
      <c r="BO1006" s="3">
        <f t="shared" si="646"/>
        <v>0</v>
      </c>
      <c r="BP1006" s="3">
        <f t="shared" si="646"/>
        <v>0</v>
      </c>
      <c r="BQ1006" s="3">
        <f t="shared" si="646"/>
        <v>0</v>
      </c>
      <c r="BR1006" s="3">
        <f t="shared" si="646"/>
        <v>0</v>
      </c>
      <c r="BS1006" s="3">
        <f t="shared" si="646"/>
        <v>0</v>
      </c>
      <c r="BT1006" s="3">
        <f t="shared" si="646"/>
        <v>0</v>
      </c>
      <c r="BU1006" s="3">
        <f t="shared" si="646"/>
        <v>0</v>
      </c>
      <c r="BV1006" s="3">
        <f t="shared" si="646"/>
        <v>0</v>
      </c>
      <c r="BW1006" s="3">
        <f t="shared" si="646"/>
        <v>0</v>
      </c>
      <c r="BX1006" s="3">
        <f t="shared" si="646"/>
        <v>0</v>
      </c>
      <c r="BY1006" s="3">
        <f t="shared" si="646"/>
        <v>0</v>
      </c>
      <c r="BZ1006" s="3">
        <f t="shared" si="646"/>
        <v>0</v>
      </c>
      <c r="CA1006" s="3">
        <f t="shared" ref="CA1006:DF1006" si="647">CA1105</f>
        <v>1665713</v>
      </c>
      <c r="CB1006" s="3">
        <f t="shared" si="647"/>
        <v>289</v>
      </c>
      <c r="CC1006" s="3">
        <f t="shared" si="647"/>
        <v>1664596</v>
      </c>
      <c r="CD1006" s="3">
        <f t="shared" si="647"/>
        <v>827</v>
      </c>
      <c r="CE1006" s="3">
        <f t="shared" si="647"/>
        <v>1638053</v>
      </c>
      <c r="CF1006" s="3">
        <f t="shared" si="647"/>
        <v>1638053</v>
      </c>
      <c r="CG1006" s="3">
        <f t="shared" si="647"/>
        <v>0</v>
      </c>
      <c r="CH1006" s="3">
        <f t="shared" si="647"/>
        <v>1638053</v>
      </c>
      <c r="CI1006" s="3">
        <f t="shared" si="647"/>
        <v>0</v>
      </c>
      <c r="CJ1006" s="3">
        <f t="shared" si="647"/>
        <v>0</v>
      </c>
      <c r="CK1006" s="3">
        <f t="shared" si="647"/>
        <v>0</v>
      </c>
      <c r="CL1006" s="3">
        <f t="shared" si="647"/>
        <v>0</v>
      </c>
      <c r="CM1006" s="3">
        <f t="shared" si="647"/>
        <v>0</v>
      </c>
      <c r="CN1006" s="3">
        <f t="shared" si="647"/>
        <v>0</v>
      </c>
      <c r="CO1006" s="3">
        <f t="shared" si="647"/>
        <v>0</v>
      </c>
      <c r="CP1006" s="3">
        <f t="shared" si="647"/>
        <v>0</v>
      </c>
      <c r="CQ1006" s="3">
        <f t="shared" si="647"/>
        <v>0</v>
      </c>
      <c r="CR1006" s="3">
        <f t="shared" si="647"/>
        <v>0</v>
      </c>
      <c r="CS1006" s="3">
        <f t="shared" si="647"/>
        <v>0</v>
      </c>
      <c r="CT1006" s="3">
        <f t="shared" si="647"/>
        <v>0</v>
      </c>
      <c r="CU1006" s="3">
        <f t="shared" si="647"/>
        <v>0</v>
      </c>
      <c r="CV1006" s="3">
        <f t="shared" si="647"/>
        <v>0</v>
      </c>
      <c r="CW1006" s="3">
        <f t="shared" si="647"/>
        <v>0</v>
      </c>
      <c r="CX1006" s="3">
        <f t="shared" si="647"/>
        <v>0</v>
      </c>
      <c r="CY1006" s="3">
        <f t="shared" si="647"/>
        <v>0</v>
      </c>
      <c r="CZ1006" s="3">
        <f t="shared" si="647"/>
        <v>0</v>
      </c>
      <c r="DA1006" s="3">
        <f t="shared" si="647"/>
        <v>0</v>
      </c>
      <c r="DB1006" s="3">
        <f t="shared" si="647"/>
        <v>0</v>
      </c>
      <c r="DC1006" s="3">
        <f t="shared" si="647"/>
        <v>0</v>
      </c>
      <c r="DD1006" s="3">
        <f t="shared" si="647"/>
        <v>0</v>
      </c>
      <c r="DE1006" s="3">
        <f t="shared" si="647"/>
        <v>0</v>
      </c>
      <c r="DF1006" s="3">
        <f t="shared" si="647"/>
        <v>0</v>
      </c>
      <c r="DG1006" s="4">
        <f t="shared" ref="DG1006:EL1006" si="648">DG1105</f>
        <v>2557361</v>
      </c>
      <c r="DH1006" s="4">
        <f t="shared" si="648"/>
        <v>2169612</v>
      </c>
      <c r="DI1006" s="4">
        <f t="shared" si="648"/>
        <v>28843</v>
      </c>
      <c r="DJ1006" s="4">
        <f t="shared" si="648"/>
        <v>5173</v>
      </c>
      <c r="DK1006" s="4">
        <f t="shared" si="648"/>
        <v>358906</v>
      </c>
      <c r="DL1006" s="4">
        <f t="shared" si="648"/>
        <v>0</v>
      </c>
      <c r="DM1006" s="4">
        <f t="shared" si="648"/>
        <v>1064.4593899999998</v>
      </c>
      <c r="DN1006" s="4">
        <f t="shared" si="648"/>
        <v>11.027239999999999</v>
      </c>
      <c r="DO1006" s="4">
        <f t="shared" si="648"/>
        <v>1665</v>
      </c>
      <c r="DP1006" s="4">
        <f t="shared" si="648"/>
        <v>349710</v>
      </c>
      <c r="DQ1006" s="4">
        <f t="shared" si="648"/>
        <v>183471</v>
      </c>
      <c r="DR1006" s="4">
        <f t="shared" si="648"/>
        <v>0</v>
      </c>
      <c r="DS1006" s="4">
        <f t="shared" si="648"/>
        <v>0</v>
      </c>
      <c r="DT1006" s="4">
        <f t="shared" si="648"/>
        <v>2557361</v>
      </c>
      <c r="DU1006" s="4">
        <f t="shared" si="648"/>
        <v>2169612</v>
      </c>
      <c r="DV1006" s="4">
        <f t="shared" si="648"/>
        <v>28843</v>
      </c>
      <c r="DW1006" s="4">
        <f t="shared" si="648"/>
        <v>5173</v>
      </c>
      <c r="DX1006" s="4">
        <f t="shared" si="648"/>
        <v>358906</v>
      </c>
      <c r="DY1006" s="4">
        <f t="shared" si="648"/>
        <v>0</v>
      </c>
      <c r="DZ1006" s="4">
        <f t="shared" si="648"/>
        <v>1064.4593899999998</v>
      </c>
      <c r="EA1006" s="4">
        <f t="shared" si="648"/>
        <v>11.027239999999999</v>
      </c>
      <c r="EB1006" s="4">
        <f t="shared" si="648"/>
        <v>1665</v>
      </c>
      <c r="EC1006" s="4">
        <f t="shared" si="648"/>
        <v>349710</v>
      </c>
      <c r="ED1006" s="4">
        <f t="shared" si="648"/>
        <v>183471</v>
      </c>
      <c r="EE1006" s="4">
        <f t="shared" si="648"/>
        <v>0</v>
      </c>
      <c r="EF1006" s="4">
        <f t="shared" si="648"/>
        <v>0</v>
      </c>
      <c r="EG1006" s="4">
        <f t="shared" si="648"/>
        <v>0</v>
      </c>
      <c r="EH1006" s="4">
        <f t="shared" si="648"/>
        <v>0</v>
      </c>
      <c r="EI1006" s="4">
        <f t="shared" si="648"/>
        <v>0</v>
      </c>
      <c r="EJ1006" s="4">
        <f t="shared" si="648"/>
        <v>3090542</v>
      </c>
      <c r="EK1006" s="4">
        <f t="shared" si="648"/>
        <v>10144</v>
      </c>
      <c r="EL1006" s="4">
        <f t="shared" si="648"/>
        <v>3051240</v>
      </c>
      <c r="EM1006" s="4">
        <f t="shared" ref="EM1006:FR1006" si="649">EM1105</f>
        <v>29158</v>
      </c>
      <c r="EN1006" s="4">
        <f t="shared" si="649"/>
        <v>2169612</v>
      </c>
      <c r="EO1006" s="4">
        <f t="shared" si="649"/>
        <v>2169612</v>
      </c>
      <c r="EP1006" s="4">
        <f t="shared" si="649"/>
        <v>0</v>
      </c>
      <c r="EQ1006" s="4">
        <f t="shared" si="649"/>
        <v>2169612</v>
      </c>
      <c r="ER1006" s="4">
        <f t="shared" si="649"/>
        <v>0</v>
      </c>
      <c r="ES1006" s="4">
        <f t="shared" si="649"/>
        <v>0</v>
      </c>
      <c r="ET1006" s="4">
        <f t="shared" si="649"/>
        <v>0</v>
      </c>
      <c r="EU1006" s="4">
        <f t="shared" si="649"/>
        <v>0</v>
      </c>
      <c r="EV1006" s="4">
        <f t="shared" si="649"/>
        <v>0</v>
      </c>
      <c r="EW1006" s="4">
        <f t="shared" si="649"/>
        <v>0</v>
      </c>
      <c r="EX1006" s="4">
        <f t="shared" si="649"/>
        <v>0</v>
      </c>
      <c r="EY1006" s="4">
        <f t="shared" si="649"/>
        <v>0</v>
      </c>
      <c r="EZ1006" s="4">
        <f t="shared" si="649"/>
        <v>0</v>
      </c>
      <c r="FA1006" s="4">
        <f t="shared" si="649"/>
        <v>0</v>
      </c>
      <c r="FB1006" s="4">
        <f t="shared" si="649"/>
        <v>0</v>
      </c>
      <c r="FC1006" s="4">
        <f t="shared" si="649"/>
        <v>0</v>
      </c>
      <c r="FD1006" s="4">
        <f t="shared" si="649"/>
        <v>0</v>
      </c>
      <c r="FE1006" s="4">
        <f t="shared" si="649"/>
        <v>0</v>
      </c>
      <c r="FF1006" s="4">
        <f t="shared" si="649"/>
        <v>0</v>
      </c>
      <c r="FG1006" s="4">
        <f t="shared" si="649"/>
        <v>0</v>
      </c>
      <c r="FH1006" s="4">
        <f t="shared" si="649"/>
        <v>0</v>
      </c>
      <c r="FI1006" s="4">
        <f t="shared" si="649"/>
        <v>0</v>
      </c>
      <c r="FJ1006" s="4">
        <f t="shared" si="649"/>
        <v>0</v>
      </c>
      <c r="FK1006" s="4">
        <f t="shared" si="649"/>
        <v>0</v>
      </c>
      <c r="FL1006" s="4">
        <f t="shared" si="649"/>
        <v>0</v>
      </c>
      <c r="FM1006" s="4">
        <f t="shared" si="649"/>
        <v>0</v>
      </c>
      <c r="FN1006" s="4">
        <f t="shared" si="649"/>
        <v>0</v>
      </c>
      <c r="FO1006" s="4">
        <f t="shared" si="649"/>
        <v>0</v>
      </c>
      <c r="FP1006" s="4">
        <f t="shared" si="649"/>
        <v>0</v>
      </c>
      <c r="FQ1006" s="4">
        <f t="shared" si="649"/>
        <v>0</v>
      </c>
      <c r="FR1006" s="4">
        <f t="shared" si="649"/>
        <v>0</v>
      </c>
      <c r="FS1006" s="4">
        <f t="shared" ref="FS1006:GX1006" si="650">FS1105</f>
        <v>3090542</v>
      </c>
      <c r="FT1006" s="4">
        <f t="shared" si="650"/>
        <v>10144</v>
      </c>
      <c r="FU1006" s="4">
        <f t="shared" si="650"/>
        <v>3051240</v>
      </c>
      <c r="FV1006" s="4">
        <f t="shared" si="650"/>
        <v>29158</v>
      </c>
      <c r="FW1006" s="4">
        <f t="shared" si="650"/>
        <v>2169612</v>
      </c>
      <c r="FX1006" s="4">
        <f t="shared" si="650"/>
        <v>2169612</v>
      </c>
      <c r="FY1006" s="4">
        <f t="shared" si="650"/>
        <v>0</v>
      </c>
      <c r="FZ1006" s="4">
        <f t="shared" si="650"/>
        <v>2169612</v>
      </c>
      <c r="GA1006" s="4">
        <f t="shared" si="650"/>
        <v>0</v>
      </c>
      <c r="GB1006" s="4">
        <f t="shared" si="650"/>
        <v>0</v>
      </c>
      <c r="GC1006" s="4">
        <f t="shared" si="650"/>
        <v>0</v>
      </c>
      <c r="GD1006" s="4">
        <f t="shared" si="650"/>
        <v>0</v>
      </c>
      <c r="GE1006" s="4">
        <f t="shared" si="650"/>
        <v>0</v>
      </c>
      <c r="GF1006" s="4">
        <f t="shared" si="650"/>
        <v>0</v>
      </c>
      <c r="GG1006" s="4">
        <f t="shared" si="650"/>
        <v>0</v>
      </c>
      <c r="GH1006" s="4">
        <f t="shared" si="650"/>
        <v>0</v>
      </c>
      <c r="GI1006" s="4">
        <f t="shared" si="650"/>
        <v>0</v>
      </c>
      <c r="GJ1006" s="4">
        <f t="shared" si="650"/>
        <v>0</v>
      </c>
      <c r="GK1006" s="4">
        <f t="shared" si="650"/>
        <v>0</v>
      </c>
      <c r="GL1006" s="4">
        <f t="shared" si="650"/>
        <v>0</v>
      </c>
      <c r="GM1006" s="4">
        <f t="shared" si="650"/>
        <v>0</v>
      </c>
      <c r="GN1006" s="4">
        <f t="shared" si="650"/>
        <v>0</v>
      </c>
      <c r="GO1006" s="4">
        <f t="shared" si="650"/>
        <v>0</v>
      </c>
      <c r="GP1006" s="4">
        <f t="shared" si="650"/>
        <v>0</v>
      </c>
      <c r="GQ1006" s="4">
        <f t="shared" si="650"/>
        <v>0</v>
      </c>
      <c r="GR1006" s="4">
        <f t="shared" si="650"/>
        <v>0</v>
      </c>
      <c r="GS1006" s="4">
        <f t="shared" si="650"/>
        <v>0</v>
      </c>
      <c r="GT1006" s="4">
        <f t="shared" si="650"/>
        <v>0</v>
      </c>
      <c r="GU1006" s="4">
        <f t="shared" si="650"/>
        <v>0</v>
      </c>
      <c r="GV1006" s="4">
        <f t="shared" si="650"/>
        <v>0</v>
      </c>
      <c r="GW1006" s="4">
        <f t="shared" si="650"/>
        <v>0</v>
      </c>
      <c r="GX1006" s="4">
        <f t="shared" si="650"/>
        <v>0</v>
      </c>
    </row>
    <row r="1008" spans="1:255" x14ac:dyDescent="0.2">
      <c r="A1008" s="2">
        <v>17</v>
      </c>
      <c r="B1008" s="2">
        <v>1</v>
      </c>
      <c r="C1008" s="2">
        <f>ROW(SmtRes!A1658)</f>
        <v>1658</v>
      </c>
      <c r="D1008" s="2">
        <f>ROW(EtalonRes!A1499)</f>
        <v>1499</v>
      </c>
      <c r="E1008" s="2" t="s">
        <v>1034</v>
      </c>
      <c r="F1008" s="2" t="s">
        <v>892</v>
      </c>
      <c r="G1008" s="2" t="s">
        <v>893</v>
      </c>
      <c r="H1008" s="2" t="s">
        <v>894</v>
      </c>
      <c r="I1008" s="2">
        <f>ROUND(58/100,7)</f>
        <v>0.57999999999999996</v>
      </c>
      <c r="J1008" s="2">
        <v>0</v>
      </c>
      <c r="K1008" s="2">
        <f>ROUND(58/100,7)</f>
        <v>0.57999999999999996</v>
      </c>
      <c r="L1008" s="2"/>
      <c r="M1008" s="2"/>
      <c r="N1008" s="2"/>
      <c r="O1008" s="2">
        <f>ROUND(CP1008,2)</f>
        <v>97.36</v>
      </c>
      <c r="P1008" s="2">
        <f>ROUND(CQ1008*I1008,2)</f>
        <v>0</v>
      </c>
      <c r="Q1008" s="2">
        <f>ROUND(CR1008*I1008,2)</f>
        <v>1.66</v>
      </c>
      <c r="R1008" s="2">
        <f>ROUND(CS1008*I1008,2)</f>
        <v>0.72</v>
      </c>
      <c r="S1008" s="2">
        <f>ROUND(CT1008*I1008,2)</f>
        <v>95.7</v>
      </c>
      <c r="T1008" s="2">
        <f>ROUND(CU1008*I1008,2)</f>
        <v>0</v>
      </c>
      <c r="U1008" s="2">
        <f t="shared" ref="U1008:U1039" si="651">CV1008*I1008</f>
        <v>11.932629999999998</v>
      </c>
      <c r="V1008" s="2">
        <f t="shared" ref="V1008:V1039" si="652">CW1008*I1008</f>
        <v>5.3359999999999998E-2</v>
      </c>
      <c r="W1008" s="2">
        <f>ROUND(CX1008*I1008,2)</f>
        <v>0</v>
      </c>
      <c r="X1008" s="2">
        <f>ROUND(CY1008,2)</f>
        <v>87.74</v>
      </c>
      <c r="Y1008" s="2">
        <f>ROUND(CZ1008,2)</f>
        <v>46.28</v>
      </c>
      <c r="Z1008" s="2"/>
      <c r="AA1008" s="2">
        <v>53551706</v>
      </c>
      <c r="AB1008" s="2">
        <f t="shared" ref="AB1008:AB1039" si="653">ROUND((AC1008+AD1008+AF1008),2)</f>
        <v>167.87</v>
      </c>
      <c r="AC1008" s="2">
        <f t="shared" ref="AC1008:AC1053" si="654">ROUND((ES1008),2)</f>
        <v>0</v>
      </c>
      <c r="AD1008" s="2">
        <f>ROUND(((((ET1008*ROUND(1.15,7)))-((EU1008*ROUND(1.15,7))))+AE1008),2)</f>
        <v>2.87</v>
      </c>
      <c r="AE1008" s="2">
        <f>ROUND(((EU1008*ROUND(1.15,7))),2)</f>
        <v>1.24</v>
      </c>
      <c r="AF1008" s="2">
        <f>ROUND(((EV1008*ROUND(1.15,7))),2)</f>
        <v>165</v>
      </c>
      <c r="AG1008" s="2">
        <f t="shared" ref="AG1008:AG1039" si="655">ROUND((AP1008),2)</f>
        <v>0</v>
      </c>
      <c r="AH1008" s="2">
        <f>((EW1008*ROUND(1.15,7)))</f>
        <v>20.573499999999999</v>
      </c>
      <c r="AI1008" s="2">
        <f>((EX1008*ROUND(1.15,7)))</f>
        <v>9.1999999999999998E-2</v>
      </c>
      <c r="AJ1008" s="2">
        <f t="shared" ref="AJ1008:AJ1039" si="656">(AS1008)</f>
        <v>0</v>
      </c>
      <c r="AK1008" s="2">
        <v>145.97999999999999</v>
      </c>
      <c r="AL1008" s="2">
        <v>0</v>
      </c>
      <c r="AM1008" s="2">
        <v>2.5</v>
      </c>
      <c r="AN1008" s="2">
        <v>1.08</v>
      </c>
      <c r="AO1008" s="2">
        <v>143.47999999999999</v>
      </c>
      <c r="AP1008" s="2">
        <v>0</v>
      </c>
      <c r="AQ1008" s="2">
        <v>17.89</v>
      </c>
      <c r="AR1008" s="2">
        <v>0.08</v>
      </c>
      <c r="AS1008" s="2">
        <v>0</v>
      </c>
      <c r="AT1008" s="2">
        <v>91</v>
      </c>
      <c r="AU1008" s="2">
        <v>48</v>
      </c>
      <c r="AV1008" s="2">
        <v>1</v>
      </c>
      <c r="AW1008" s="2">
        <v>1</v>
      </c>
      <c r="AX1008" s="2"/>
      <c r="AY1008" s="2"/>
      <c r="AZ1008" s="2">
        <v>1</v>
      </c>
      <c r="BA1008" s="2">
        <v>1</v>
      </c>
      <c r="BB1008" s="2">
        <v>1</v>
      </c>
      <c r="BC1008" s="2">
        <v>1</v>
      </c>
      <c r="BD1008" s="2" t="s">
        <v>3</v>
      </c>
      <c r="BE1008" s="2" t="s">
        <v>3</v>
      </c>
      <c r="BF1008" s="2" t="s">
        <v>3</v>
      </c>
      <c r="BG1008" s="2" t="s">
        <v>3</v>
      </c>
      <c r="BH1008" s="2">
        <v>0</v>
      </c>
      <c r="BI1008" s="2">
        <v>1</v>
      </c>
      <c r="BJ1008" s="2" t="s">
        <v>895</v>
      </c>
      <c r="BK1008" s="2"/>
      <c r="BL1008" s="2"/>
      <c r="BM1008" s="2">
        <v>67001</v>
      </c>
      <c r="BN1008" s="2">
        <v>0</v>
      </c>
      <c r="BO1008" s="2" t="s">
        <v>3</v>
      </c>
      <c r="BP1008" s="2">
        <v>0</v>
      </c>
      <c r="BQ1008" s="2">
        <v>6</v>
      </c>
      <c r="BR1008" s="2">
        <v>0</v>
      </c>
      <c r="BS1008" s="2">
        <v>1</v>
      </c>
      <c r="BT1008" s="2">
        <v>1</v>
      </c>
      <c r="BU1008" s="2">
        <v>1</v>
      </c>
      <c r="BV1008" s="2">
        <v>1</v>
      </c>
      <c r="BW1008" s="2">
        <v>1</v>
      </c>
      <c r="BX1008" s="2">
        <v>1</v>
      </c>
      <c r="BY1008" s="2" t="s">
        <v>3</v>
      </c>
      <c r="BZ1008" s="2">
        <v>91</v>
      </c>
      <c r="CA1008" s="2">
        <v>48</v>
      </c>
      <c r="CB1008" s="2" t="s">
        <v>3</v>
      </c>
      <c r="CC1008" s="2"/>
      <c r="CD1008" s="2"/>
      <c r="CE1008" s="2">
        <v>0</v>
      </c>
      <c r="CF1008" s="2">
        <v>0</v>
      </c>
      <c r="CG1008" s="2">
        <v>0</v>
      </c>
      <c r="CH1008" s="2"/>
      <c r="CI1008" s="2"/>
      <c r="CJ1008" s="2"/>
      <c r="CK1008" s="2"/>
      <c r="CL1008" s="2"/>
      <c r="CM1008" s="2">
        <v>0</v>
      </c>
      <c r="CN1008" s="2" t="s">
        <v>2158</v>
      </c>
      <c r="CO1008" s="2">
        <v>0</v>
      </c>
      <c r="CP1008" s="2">
        <f t="shared" ref="CP1008:CP1039" si="657">(P1008+Q1008+S1008)</f>
        <v>97.36</v>
      </c>
      <c r="CQ1008" s="2">
        <f t="shared" ref="CQ1008:CQ1021" si="658">AC1008*BC1008</f>
        <v>0</v>
      </c>
      <c r="CR1008" s="2">
        <f t="shared" ref="CR1008:CR1039" si="659">AD1008*BB1008</f>
        <v>2.87</v>
      </c>
      <c r="CS1008" s="2">
        <f t="shared" ref="CS1008:CS1039" si="660">AE1008*BS1008</f>
        <v>1.24</v>
      </c>
      <c r="CT1008" s="2">
        <f t="shared" ref="CT1008:CT1039" si="661">AF1008*BA1008</f>
        <v>165</v>
      </c>
      <c r="CU1008" s="2">
        <f t="shared" ref="CU1008:CU1039" si="662">AG1008</f>
        <v>0</v>
      </c>
      <c r="CV1008" s="2">
        <f t="shared" ref="CV1008:CV1039" si="663">AH1008</f>
        <v>20.573499999999999</v>
      </c>
      <c r="CW1008" s="2">
        <f t="shared" ref="CW1008:CW1039" si="664">AI1008</f>
        <v>9.1999999999999998E-2</v>
      </c>
      <c r="CX1008" s="2">
        <f t="shared" ref="CX1008:CX1039" si="665">AJ1008</f>
        <v>0</v>
      </c>
      <c r="CY1008" s="2">
        <f t="shared" ref="CY1008:CY1039" si="666">(((S1008+R1008)*AT1008)/100)</f>
        <v>87.742199999999997</v>
      </c>
      <c r="CZ1008" s="2">
        <f t="shared" ref="CZ1008:CZ1039" si="667">(((S1008+R1008)*AU1008)/100)</f>
        <v>46.281599999999997</v>
      </c>
      <c r="DA1008" s="2"/>
      <c r="DB1008" s="2"/>
      <c r="DC1008" s="2" t="s">
        <v>3</v>
      </c>
      <c r="DD1008" s="2" t="s">
        <v>3</v>
      </c>
      <c r="DE1008" s="2" t="s">
        <v>16</v>
      </c>
      <c r="DF1008" s="2" t="s">
        <v>16</v>
      </c>
      <c r="DG1008" s="2" t="s">
        <v>16</v>
      </c>
      <c r="DH1008" s="2" t="s">
        <v>3</v>
      </c>
      <c r="DI1008" s="2" t="s">
        <v>16</v>
      </c>
      <c r="DJ1008" s="2" t="s">
        <v>16</v>
      </c>
      <c r="DK1008" s="2" t="s">
        <v>3</v>
      </c>
      <c r="DL1008" s="2" t="s">
        <v>3</v>
      </c>
      <c r="DM1008" s="2" t="s">
        <v>3</v>
      </c>
      <c r="DN1008" s="2">
        <v>0</v>
      </c>
      <c r="DO1008" s="2">
        <v>0</v>
      </c>
      <c r="DP1008" s="2">
        <v>1</v>
      </c>
      <c r="DQ1008" s="2">
        <v>1</v>
      </c>
      <c r="DR1008" s="2"/>
      <c r="DS1008" s="2"/>
      <c r="DT1008" s="2"/>
      <c r="DU1008" s="2">
        <v>1010</v>
      </c>
      <c r="DV1008" s="2" t="s">
        <v>894</v>
      </c>
      <c r="DW1008" s="2" t="s">
        <v>894</v>
      </c>
      <c r="DX1008" s="2">
        <v>100</v>
      </c>
      <c r="DY1008" s="2"/>
      <c r="DZ1008" s="2" t="s">
        <v>3</v>
      </c>
      <c r="EA1008" s="2" t="s">
        <v>3</v>
      </c>
      <c r="EB1008" s="2" t="s">
        <v>3</v>
      </c>
      <c r="EC1008" s="2" t="s">
        <v>3</v>
      </c>
      <c r="ED1008" s="2"/>
      <c r="EE1008" s="2">
        <v>53551249</v>
      </c>
      <c r="EF1008" s="2">
        <v>6</v>
      </c>
      <c r="EG1008" s="2" t="s">
        <v>17</v>
      </c>
      <c r="EH1008" s="2">
        <v>101</v>
      </c>
      <c r="EI1008" s="2" t="s">
        <v>896</v>
      </c>
      <c r="EJ1008" s="2">
        <v>1</v>
      </c>
      <c r="EK1008" s="2">
        <v>67001</v>
      </c>
      <c r="EL1008" s="2" t="s">
        <v>896</v>
      </c>
      <c r="EM1008" s="2" t="s">
        <v>897</v>
      </c>
      <c r="EN1008" s="2"/>
      <c r="EO1008" s="2" t="s">
        <v>339</v>
      </c>
      <c r="EP1008" s="2"/>
      <c r="EQ1008" s="2">
        <v>131072</v>
      </c>
      <c r="ER1008" s="2">
        <v>145.97999999999999</v>
      </c>
      <c r="ES1008" s="2">
        <v>0</v>
      </c>
      <c r="ET1008" s="2">
        <v>2.5</v>
      </c>
      <c r="EU1008" s="2">
        <v>1.08</v>
      </c>
      <c r="EV1008" s="2">
        <v>143.47999999999999</v>
      </c>
      <c r="EW1008" s="2">
        <v>17.89</v>
      </c>
      <c r="EX1008" s="2">
        <v>0.08</v>
      </c>
      <c r="EY1008" s="2">
        <v>0</v>
      </c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>
        <v>0</v>
      </c>
      <c r="FR1008" s="2">
        <f>ROUND(IF(AND(BH1008=3,BI1008=3),P1008,0),2)</f>
        <v>0</v>
      </c>
      <c r="FS1008" s="2">
        <v>0</v>
      </c>
      <c r="FT1008" s="2"/>
      <c r="FU1008" s="2"/>
      <c r="FV1008" s="2"/>
      <c r="FW1008" s="2"/>
      <c r="FX1008" s="2">
        <v>91</v>
      </c>
      <c r="FY1008" s="2">
        <v>48</v>
      </c>
      <c r="FZ1008" s="2"/>
      <c r="GA1008" s="2" t="s">
        <v>3</v>
      </c>
      <c r="GB1008" s="2"/>
      <c r="GC1008" s="2"/>
      <c r="GD1008" s="2">
        <v>1</v>
      </c>
      <c r="GE1008" s="2"/>
      <c r="GF1008" s="2">
        <v>37699663</v>
      </c>
      <c r="GG1008" s="2">
        <v>2</v>
      </c>
      <c r="GH1008" s="2">
        <v>1</v>
      </c>
      <c r="GI1008" s="2">
        <v>-2</v>
      </c>
      <c r="GJ1008" s="2">
        <v>0</v>
      </c>
      <c r="GK1008" s="2">
        <v>0</v>
      </c>
      <c r="GL1008" s="2">
        <f>ROUND(IF(AND(BH1008=3,BI1008=3,FS1008&lt;&gt;0),P1008,0),2)</f>
        <v>0</v>
      </c>
      <c r="GM1008" s="2">
        <f>ROUND(O1008+X1008+Y1008,2)+GX1008</f>
        <v>231.38</v>
      </c>
      <c r="GN1008" s="2">
        <f>IF(OR(BI1008=0,BI1008=1),ROUND(O1008+X1008+Y1008,2),0)</f>
        <v>231.38</v>
      </c>
      <c r="GO1008" s="2">
        <f>IF(BI1008=2,ROUND(O1008+X1008+Y1008,2),0)</f>
        <v>0</v>
      </c>
      <c r="GP1008" s="2">
        <f>IF(BI1008=4,ROUND(O1008+X1008+Y1008,2)+GX1008,0)</f>
        <v>0</v>
      </c>
      <c r="GQ1008" s="2"/>
      <c r="GR1008" s="2">
        <v>0</v>
      </c>
      <c r="GS1008" s="2">
        <v>0</v>
      </c>
      <c r="GT1008" s="2">
        <v>0</v>
      </c>
      <c r="GU1008" s="2" t="s">
        <v>3</v>
      </c>
      <c r="GV1008" s="2">
        <f t="shared" ref="GV1008:GV1039" si="668">ROUND((GT1008),2)</f>
        <v>0</v>
      </c>
      <c r="GW1008" s="2">
        <v>1</v>
      </c>
      <c r="GX1008" s="2">
        <f>ROUND(HC1008*I1008,2)</f>
        <v>0</v>
      </c>
      <c r="GY1008" s="2"/>
      <c r="GZ1008" s="2"/>
      <c r="HA1008" s="2">
        <v>0</v>
      </c>
      <c r="HB1008" s="2">
        <v>0</v>
      </c>
      <c r="HC1008" s="2">
        <f t="shared" ref="HC1008:HC1039" si="669">GV1008*GW1008</f>
        <v>0</v>
      </c>
      <c r="HD1008" s="2"/>
      <c r="HE1008" s="2" t="s">
        <v>3</v>
      </c>
      <c r="HF1008" s="2" t="s">
        <v>3</v>
      </c>
      <c r="HG1008" s="2"/>
      <c r="HH1008" s="2"/>
      <c r="HI1008" s="2"/>
      <c r="HJ1008" s="2"/>
      <c r="HK1008" s="2"/>
      <c r="HL1008" s="2"/>
      <c r="HM1008" s="2" t="s">
        <v>3</v>
      </c>
      <c r="HN1008" s="2" t="s">
        <v>898</v>
      </c>
      <c r="HO1008" s="2" t="s">
        <v>899</v>
      </c>
      <c r="HP1008" s="2" t="s">
        <v>896</v>
      </c>
      <c r="HQ1008" s="2" t="s">
        <v>896</v>
      </c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>
        <v>0</v>
      </c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</row>
    <row r="1009" spans="1:255" x14ac:dyDescent="0.2">
      <c r="A1009">
        <v>17</v>
      </c>
      <c r="B1009">
        <v>1</v>
      </c>
      <c r="C1009">
        <f>ROW(SmtRes!A1662)</f>
        <v>1662</v>
      </c>
      <c r="D1009">
        <f>ROW(EtalonRes!A1502)</f>
        <v>1502</v>
      </c>
      <c r="E1009" t="s">
        <v>1034</v>
      </c>
      <c r="F1009" t="s">
        <v>892</v>
      </c>
      <c r="G1009" t="s">
        <v>893</v>
      </c>
      <c r="H1009" t="s">
        <v>894</v>
      </c>
      <c r="I1009">
        <f>ROUND(58/100,7)</f>
        <v>0.57999999999999996</v>
      </c>
      <c r="J1009">
        <v>0</v>
      </c>
      <c r="K1009">
        <f>ROUND(58/100,7)</f>
        <v>0.57999999999999996</v>
      </c>
      <c r="O1009">
        <f>ROUND(CP1009,0)</f>
        <v>3398</v>
      </c>
      <c r="P1009">
        <f>ROUND(CQ1009*I1009,0)</f>
        <v>0</v>
      </c>
      <c r="Q1009">
        <f>ROUND(CR1009*I1009,0)</f>
        <v>26</v>
      </c>
      <c r="R1009">
        <f>ROUND(CS1009*I1009,0)</f>
        <v>25</v>
      </c>
      <c r="S1009">
        <f>ROUND(CT1009*I1009,0)</f>
        <v>3372</v>
      </c>
      <c r="T1009">
        <f>ROUND(CU1009*I1009,0)</f>
        <v>0</v>
      </c>
      <c r="U1009">
        <f t="shared" si="651"/>
        <v>11.932629999999998</v>
      </c>
      <c r="V1009">
        <f t="shared" si="652"/>
        <v>5.3359999999999998E-2</v>
      </c>
      <c r="W1009">
        <f>ROUND(CX1009*I1009,0)</f>
        <v>0</v>
      </c>
      <c r="X1009">
        <f>ROUND(CY1009,0)</f>
        <v>3091</v>
      </c>
      <c r="Y1009">
        <f>ROUND(CZ1009,0)</f>
        <v>1631</v>
      </c>
      <c r="AA1009">
        <v>53551707</v>
      </c>
      <c r="AB1009">
        <f t="shared" si="653"/>
        <v>167.87</v>
      </c>
      <c r="AC1009">
        <f t="shared" si="654"/>
        <v>0</v>
      </c>
      <c r="AD1009">
        <f>ROUND(((((ET1009*ROUND(1.15,7)))-((EU1009*ROUND(1.15,7))))+AE1009),2)</f>
        <v>2.87</v>
      </c>
      <c r="AE1009">
        <f>ROUND(((EU1009*ROUND(1.15,7))),2)</f>
        <v>1.24</v>
      </c>
      <c r="AF1009">
        <f>ROUND(((EV1009*ROUND(1.15,7))),2)</f>
        <v>165</v>
      </c>
      <c r="AG1009">
        <f t="shared" si="655"/>
        <v>0</v>
      </c>
      <c r="AH1009">
        <f>((EW1009*ROUND(1.15,7)))</f>
        <v>20.573499999999999</v>
      </c>
      <c r="AI1009">
        <f>((EX1009*ROUND(1.15,7)))</f>
        <v>9.1999999999999998E-2</v>
      </c>
      <c r="AJ1009">
        <f t="shared" si="656"/>
        <v>0</v>
      </c>
      <c r="AK1009">
        <v>145.97999999999999</v>
      </c>
      <c r="AL1009">
        <v>0</v>
      </c>
      <c r="AM1009">
        <v>2.5</v>
      </c>
      <c r="AN1009">
        <v>1.08</v>
      </c>
      <c r="AO1009">
        <v>143.47999999999999</v>
      </c>
      <c r="AP1009">
        <v>0</v>
      </c>
      <c r="AQ1009">
        <v>17.89</v>
      </c>
      <c r="AR1009">
        <v>0.08</v>
      </c>
      <c r="AS1009">
        <v>0</v>
      </c>
      <c r="AT1009">
        <v>91</v>
      </c>
      <c r="AU1009">
        <v>48</v>
      </c>
      <c r="AV1009">
        <v>1</v>
      </c>
      <c r="AW1009">
        <v>1</v>
      </c>
      <c r="AZ1009">
        <v>1</v>
      </c>
      <c r="BA1009">
        <v>35.24</v>
      </c>
      <c r="BB1009">
        <v>15.89</v>
      </c>
      <c r="BC1009">
        <v>1</v>
      </c>
      <c r="BD1009" t="s">
        <v>3</v>
      </c>
      <c r="BE1009" t="s">
        <v>3</v>
      </c>
      <c r="BF1009" t="s">
        <v>3</v>
      </c>
      <c r="BG1009" t="s">
        <v>3</v>
      </c>
      <c r="BH1009">
        <v>0</v>
      </c>
      <c r="BI1009">
        <v>1</v>
      </c>
      <c r="BJ1009" t="s">
        <v>895</v>
      </c>
      <c r="BM1009">
        <v>67001</v>
      </c>
      <c r="BN1009">
        <v>0</v>
      </c>
      <c r="BO1009" t="s">
        <v>892</v>
      </c>
      <c r="BP1009">
        <v>1</v>
      </c>
      <c r="BQ1009">
        <v>6</v>
      </c>
      <c r="BR1009">
        <v>0</v>
      </c>
      <c r="BS1009">
        <v>35.24</v>
      </c>
      <c r="BT1009">
        <v>1</v>
      </c>
      <c r="BU1009">
        <v>1</v>
      </c>
      <c r="BV1009">
        <v>1</v>
      </c>
      <c r="BW1009">
        <v>1</v>
      </c>
      <c r="BX1009">
        <v>1</v>
      </c>
      <c r="BY1009" t="s">
        <v>3</v>
      </c>
      <c r="BZ1009">
        <v>91</v>
      </c>
      <c r="CA1009">
        <v>48</v>
      </c>
      <c r="CB1009" t="s">
        <v>3</v>
      </c>
      <c r="CE1009">
        <v>0</v>
      </c>
      <c r="CF1009">
        <v>0</v>
      </c>
      <c r="CG1009">
        <v>0</v>
      </c>
      <c r="CM1009">
        <v>0</v>
      </c>
      <c r="CN1009" t="s">
        <v>2158</v>
      </c>
      <c r="CO1009">
        <v>0</v>
      </c>
      <c r="CP1009">
        <f t="shared" si="657"/>
        <v>3398</v>
      </c>
      <c r="CQ1009">
        <f t="shared" si="658"/>
        <v>0</v>
      </c>
      <c r="CR1009">
        <f t="shared" si="659"/>
        <v>45.604300000000002</v>
      </c>
      <c r="CS1009">
        <f t="shared" si="660"/>
        <v>43.697600000000001</v>
      </c>
      <c r="CT1009">
        <f t="shared" si="661"/>
        <v>5814.6</v>
      </c>
      <c r="CU1009">
        <f t="shared" si="662"/>
        <v>0</v>
      </c>
      <c r="CV1009">
        <f t="shared" si="663"/>
        <v>20.573499999999999</v>
      </c>
      <c r="CW1009">
        <f t="shared" si="664"/>
        <v>9.1999999999999998E-2</v>
      </c>
      <c r="CX1009">
        <f t="shared" si="665"/>
        <v>0</v>
      </c>
      <c r="CY1009">
        <f t="shared" si="666"/>
        <v>3091.27</v>
      </c>
      <c r="CZ1009">
        <f t="shared" si="667"/>
        <v>1630.56</v>
      </c>
      <c r="DC1009" t="s">
        <v>3</v>
      </c>
      <c r="DD1009" t="s">
        <v>3</v>
      </c>
      <c r="DE1009" t="s">
        <v>16</v>
      </c>
      <c r="DF1009" t="s">
        <v>16</v>
      </c>
      <c r="DG1009" t="s">
        <v>16</v>
      </c>
      <c r="DH1009" t="s">
        <v>3</v>
      </c>
      <c r="DI1009" t="s">
        <v>16</v>
      </c>
      <c r="DJ1009" t="s">
        <v>16</v>
      </c>
      <c r="DK1009" t="s">
        <v>3</v>
      </c>
      <c r="DL1009" t="s">
        <v>3</v>
      </c>
      <c r="DM1009" t="s">
        <v>3</v>
      </c>
      <c r="DN1009">
        <v>0</v>
      </c>
      <c r="DO1009">
        <v>0</v>
      </c>
      <c r="DP1009">
        <v>1</v>
      </c>
      <c r="DQ1009">
        <v>1</v>
      </c>
      <c r="DU1009">
        <v>1010</v>
      </c>
      <c r="DV1009" t="s">
        <v>894</v>
      </c>
      <c r="DW1009" t="s">
        <v>894</v>
      </c>
      <c r="DX1009">
        <v>100</v>
      </c>
      <c r="DZ1009" t="s">
        <v>3</v>
      </c>
      <c r="EA1009" t="s">
        <v>3</v>
      </c>
      <c r="EB1009" t="s">
        <v>3</v>
      </c>
      <c r="EC1009" t="s">
        <v>3</v>
      </c>
      <c r="EE1009">
        <v>53551249</v>
      </c>
      <c r="EF1009">
        <v>6</v>
      </c>
      <c r="EG1009" t="s">
        <v>17</v>
      </c>
      <c r="EH1009">
        <v>101</v>
      </c>
      <c r="EI1009" t="s">
        <v>896</v>
      </c>
      <c r="EJ1009">
        <v>1</v>
      </c>
      <c r="EK1009">
        <v>67001</v>
      </c>
      <c r="EL1009" t="s">
        <v>896</v>
      </c>
      <c r="EM1009" t="s">
        <v>897</v>
      </c>
      <c r="EO1009" t="s">
        <v>339</v>
      </c>
      <c r="EQ1009">
        <v>131072</v>
      </c>
      <c r="ER1009">
        <v>145.97999999999999</v>
      </c>
      <c r="ES1009">
        <v>0</v>
      </c>
      <c r="ET1009">
        <v>2.5</v>
      </c>
      <c r="EU1009">
        <v>1.08</v>
      </c>
      <c r="EV1009">
        <v>143.47999999999999</v>
      </c>
      <c r="EW1009">
        <v>17.89</v>
      </c>
      <c r="EX1009">
        <v>0.08</v>
      </c>
      <c r="EY1009">
        <v>0</v>
      </c>
      <c r="FQ1009">
        <v>0</v>
      </c>
      <c r="FR1009">
        <f>ROUND(IF(AND(BH1009=3,BI1009=3),P1009,0),0)</f>
        <v>0</v>
      </c>
      <c r="FS1009">
        <v>0</v>
      </c>
      <c r="FX1009">
        <v>91</v>
      </c>
      <c r="FY1009">
        <v>48</v>
      </c>
      <c r="GA1009" t="s">
        <v>3</v>
      </c>
      <c r="GD1009">
        <v>1</v>
      </c>
      <c r="GF1009">
        <v>37699663</v>
      </c>
      <c r="GG1009">
        <v>2</v>
      </c>
      <c r="GH1009">
        <v>1</v>
      </c>
      <c r="GI1009">
        <v>2</v>
      </c>
      <c r="GJ1009">
        <v>0</v>
      </c>
      <c r="GK1009">
        <v>0</v>
      </c>
      <c r="GL1009">
        <f>ROUND(IF(AND(BH1009=3,BI1009=3,FS1009&lt;&gt;0),P1009,0),0)</f>
        <v>0</v>
      </c>
      <c r="GM1009">
        <f>ROUND(O1009+X1009+Y1009,0)+GX1009</f>
        <v>8120</v>
      </c>
      <c r="GN1009">
        <f>IF(OR(BI1009=0,BI1009=1),ROUND(O1009+X1009+Y1009,0),0)</f>
        <v>8120</v>
      </c>
      <c r="GO1009">
        <f>IF(BI1009=2,ROUND(O1009+X1009+Y1009,0),0)</f>
        <v>0</v>
      </c>
      <c r="GP1009">
        <f>IF(BI1009=4,ROUND(O1009+X1009+Y1009,0)+GX1009,0)</f>
        <v>0</v>
      </c>
      <c r="GR1009">
        <v>0</v>
      </c>
      <c r="GS1009">
        <v>0</v>
      </c>
      <c r="GT1009">
        <v>0</v>
      </c>
      <c r="GU1009" t="s">
        <v>3</v>
      </c>
      <c r="GV1009">
        <f t="shared" si="668"/>
        <v>0</v>
      </c>
      <c r="GW1009">
        <v>1</v>
      </c>
      <c r="GX1009">
        <f>ROUND(HC1009*I1009,0)</f>
        <v>0</v>
      </c>
      <c r="HA1009">
        <v>0</v>
      </c>
      <c r="HB1009">
        <v>0</v>
      </c>
      <c r="HC1009">
        <f t="shared" si="669"/>
        <v>0</v>
      </c>
      <c r="HE1009" t="s">
        <v>3</v>
      </c>
      <c r="HF1009" t="s">
        <v>3</v>
      </c>
      <c r="HM1009" t="s">
        <v>3</v>
      </c>
      <c r="HN1009" t="s">
        <v>898</v>
      </c>
      <c r="HO1009" t="s">
        <v>899</v>
      </c>
      <c r="HP1009" t="s">
        <v>896</v>
      </c>
      <c r="HQ1009" t="s">
        <v>896</v>
      </c>
      <c r="IK1009">
        <v>0</v>
      </c>
    </row>
    <row r="1010" spans="1:255" x14ac:dyDescent="0.2">
      <c r="A1010" s="2">
        <v>18</v>
      </c>
      <c r="B1010" s="2">
        <v>1</v>
      </c>
      <c r="C1010" s="2">
        <v>1658</v>
      </c>
      <c r="D1010" s="2"/>
      <c r="E1010" s="2" t="s">
        <v>1035</v>
      </c>
      <c r="F1010" s="2" t="s">
        <v>24</v>
      </c>
      <c r="G1010" s="2" t="s">
        <v>25</v>
      </c>
      <c r="H1010" s="2" t="s">
        <v>26</v>
      </c>
      <c r="I1010" s="2">
        <f>I1008*J1010</f>
        <v>0.20300000000000001</v>
      </c>
      <c r="J1010" s="2">
        <v>0.35000000000000003</v>
      </c>
      <c r="K1010" s="2">
        <v>0.35</v>
      </c>
      <c r="L1010" s="2"/>
      <c r="M1010" s="2"/>
      <c r="N1010" s="2"/>
      <c r="O1010" s="2">
        <f>ROUND(CP1010,2)</f>
        <v>0</v>
      </c>
      <c r="P1010" s="2">
        <f>ROUND(CQ1010*I1010,2)</f>
        <v>0</v>
      </c>
      <c r="Q1010" s="2">
        <f>ROUND(CR1010*I1010,2)</f>
        <v>0</v>
      </c>
      <c r="R1010" s="2">
        <f>ROUND(CS1010*I1010,2)</f>
        <v>0</v>
      </c>
      <c r="S1010" s="2">
        <f>ROUND(CT1010*I1010,2)</f>
        <v>0</v>
      </c>
      <c r="T1010" s="2">
        <f>ROUND(CU1010*I1010,2)</f>
        <v>0</v>
      </c>
      <c r="U1010" s="2">
        <f t="shared" si="651"/>
        <v>0</v>
      </c>
      <c r="V1010" s="2">
        <f t="shared" si="652"/>
        <v>0</v>
      </c>
      <c r="W1010" s="2">
        <f>ROUND(CX1010*I1010,2)</f>
        <v>0</v>
      </c>
      <c r="X1010" s="2">
        <f>ROUND(CY1010,2)</f>
        <v>0</v>
      </c>
      <c r="Y1010" s="2">
        <f>ROUND(CZ1010,2)</f>
        <v>0</v>
      </c>
      <c r="Z1010" s="2"/>
      <c r="AA1010" s="2">
        <v>53551706</v>
      </c>
      <c r="AB1010" s="2">
        <f t="shared" si="653"/>
        <v>0</v>
      </c>
      <c r="AC1010" s="2">
        <f t="shared" si="654"/>
        <v>0</v>
      </c>
      <c r="AD1010" s="2">
        <f>ROUND((((ET1010)-(EU1010))+AE1010),2)</f>
        <v>0</v>
      </c>
      <c r="AE1010" s="2">
        <f>ROUND((EU1010),2)</f>
        <v>0</v>
      </c>
      <c r="AF1010" s="2">
        <f>ROUND((EV1010),2)</f>
        <v>0</v>
      </c>
      <c r="AG1010" s="2">
        <f t="shared" si="655"/>
        <v>0</v>
      </c>
      <c r="AH1010" s="2">
        <f>(EW1010)</f>
        <v>0</v>
      </c>
      <c r="AI1010" s="2">
        <f>(EX1010)</f>
        <v>0</v>
      </c>
      <c r="AJ1010" s="2">
        <f t="shared" si="656"/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91</v>
      </c>
      <c r="AU1010" s="2">
        <v>48</v>
      </c>
      <c r="AV1010" s="2">
        <v>1</v>
      </c>
      <c r="AW1010" s="2">
        <v>1</v>
      </c>
      <c r="AX1010" s="2"/>
      <c r="AY1010" s="2"/>
      <c r="AZ1010" s="2">
        <v>1</v>
      </c>
      <c r="BA1010" s="2">
        <v>1</v>
      </c>
      <c r="BB1010" s="2">
        <v>1</v>
      </c>
      <c r="BC1010" s="2">
        <v>1</v>
      </c>
      <c r="BD1010" s="2" t="s">
        <v>3</v>
      </c>
      <c r="BE1010" s="2" t="s">
        <v>3</v>
      </c>
      <c r="BF1010" s="2" t="s">
        <v>3</v>
      </c>
      <c r="BG1010" s="2" t="s">
        <v>3</v>
      </c>
      <c r="BH1010" s="2">
        <v>3</v>
      </c>
      <c r="BI1010" s="2">
        <v>1</v>
      </c>
      <c r="BJ1010" s="2" t="s">
        <v>194</v>
      </c>
      <c r="BK1010" s="2"/>
      <c r="BL1010" s="2"/>
      <c r="BM1010" s="2">
        <v>67001</v>
      </c>
      <c r="BN1010" s="2">
        <v>0</v>
      </c>
      <c r="BO1010" s="2" t="s">
        <v>3</v>
      </c>
      <c r="BP1010" s="2">
        <v>0</v>
      </c>
      <c r="BQ1010" s="2">
        <v>6</v>
      </c>
      <c r="BR1010" s="2">
        <v>0</v>
      </c>
      <c r="BS1010" s="2">
        <v>1</v>
      </c>
      <c r="BT1010" s="2">
        <v>1</v>
      </c>
      <c r="BU1010" s="2">
        <v>1</v>
      </c>
      <c r="BV1010" s="2">
        <v>1</v>
      </c>
      <c r="BW1010" s="2">
        <v>1</v>
      </c>
      <c r="BX1010" s="2">
        <v>1</v>
      </c>
      <c r="BY1010" s="2" t="s">
        <v>3</v>
      </c>
      <c r="BZ1010" s="2">
        <v>91</v>
      </c>
      <c r="CA1010" s="2">
        <v>48</v>
      </c>
      <c r="CB1010" s="2" t="s">
        <v>3</v>
      </c>
      <c r="CC1010" s="2"/>
      <c r="CD1010" s="2"/>
      <c r="CE1010" s="2">
        <v>0</v>
      </c>
      <c r="CF1010" s="2">
        <v>0</v>
      </c>
      <c r="CG1010" s="2">
        <v>0</v>
      </c>
      <c r="CH1010" s="2"/>
      <c r="CI1010" s="2"/>
      <c r="CJ1010" s="2"/>
      <c r="CK1010" s="2"/>
      <c r="CL1010" s="2"/>
      <c r="CM1010" s="2">
        <v>0</v>
      </c>
      <c r="CN1010" s="2" t="s">
        <v>3</v>
      </c>
      <c r="CO1010" s="2">
        <v>0</v>
      </c>
      <c r="CP1010" s="2">
        <f t="shared" si="657"/>
        <v>0</v>
      </c>
      <c r="CQ1010" s="2">
        <f t="shared" si="658"/>
        <v>0</v>
      </c>
      <c r="CR1010" s="2">
        <f t="shared" si="659"/>
        <v>0</v>
      </c>
      <c r="CS1010" s="2">
        <f t="shared" si="660"/>
        <v>0</v>
      </c>
      <c r="CT1010" s="2">
        <f t="shared" si="661"/>
        <v>0</v>
      </c>
      <c r="CU1010" s="2">
        <f t="shared" si="662"/>
        <v>0</v>
      </c>
      <c r="CV1010" s="2">
        <f t="shared" si="663"/>
        <v>0</v>
      </c>
      <c r="CW1010" s="2">
        <f t="shared" si="664"/>
        <v>0</v>
      </c>
      <c r="CX1010" s="2">
        <f t="shared" si="665"/>
        <v>0</v>
      </c>
      <c r="CY1010" s="2">
        <f t="shared" si="666"/>
        <v>0</v>
      </c>
      <c r="CZ1010" s="2">
        <f t="shared" si="667"/>
        <v>0</v>
      </c>
      <c r="DA1010" s="2"/>
      <c r="DB1010" s="2"/>
      <c r="DC1010" s="2" t="s">
        <v>3</v>
      </c>
      <c r="DD1010" s="2" t="s">
        <v>3</v>
      </c>
      <c r="DE1010" s="2" t="s">
        <v>3</v>
      </c>
      <c r="DF1010" s="2" t="s">
        <v>3</v>
      </c>
      <c r="DG1010" s="2" t="s">
        <v>3</v>
      </c>
      <c r="DH1010" s="2" t="s">
        <v>3</v>
      </c>
      <c r="DI1010" s="2" t="s">
        <v>3</v>
      </c>
      <c r="DJ1010" s="2" t="s">
        <v>3</v>
      </c>
      <c r="DK1010" s="2" t="s">
        <v>3</v>
      </c>
      <c r="DL1010" s="2" t="s">
        <v>3</v>
      </c>
      <c r="DM1010" s="2" t="s">
        <v>3</v>
      </c>
      <c r="DN1010" s="2">
        <v>0</v>
      </c>
      <c r="DO1010" s="2">
        <v>0</v>
      </c>
      <c r="DP1010" s="2">
        <v>1</v>
      </c>
      <c r="DQ1010" s="2">
        <v>1</v>
      </c>
      <c r="DR1010" s="2"/>
      <c r="DS1010" s="2"/>
      <c r="DT1010" s="2"/>
      <c r="DU1010" s="2">
        <v>1009</v>
      </c>
      <c r="DV1010" s="2" t="s">
        <v>26</v>
      </c>
      <c r="DW1010" s="2" t="s">
        <v>26</v>
      </c>
      <c r="DX1010" s="2">
        <v>1000</v>
      </c>
      <c r="DY1010" s="2"/>
      <c r="DZ1010" s="2" t="s">
        <v>3</v>
      </c>
      <c r="EA1010" s="2" t="s">
        <v>3</v>
      </c>
      <c r="EB1010" s="2" t="s">
        <v>3</v>
      </c>
      <c r="EC1010" s="2" t="s">
        <v>3</v>
      </c>
      <c r="ED1010" s="2"/>
      <c r="EE1010" s="2">
        <v>53551249</v>
      </c>
      <c r="EF1010" s="2">
        <v>6</v>
      </c>
      <c r="EG1010" s="2" t="s">
        <v>17</v>
      </c>
      <c r="EH1010" s="2">
        <v>101</v>
      </c>
      <c r="EI1010" s="2" t="s">
        <v>896</v>
      </c>
      <c r="EJ1010" s="2">
        <v>1</v>
      </c>
      <c r="EK1010" s="2">
        <v>67001</v>
      </c>
      <c r="EL1010" s="2" t="s">
        <v>896</v>
      </c>
      <c r="EM1010" s="2" t="s">
        <v>897</v>
      </c>
      <c r="EN1010" s="2"/>
      <c r="EO1010" s="2" t="s">
        <v>3</v>
      </c>
      <c r="EP1010" s="2"/>
      <c r="EQ1010" s="2">
        <v>0</v>
      </c>
      <c r="ER1010" s="2">
        <v>0</v>
      </c>
      <c r="ES1010" s="2">
        <v>0</v>
      </c>
      <c r="ET1010" s="2">
        <v>0</v>
      </c>
      <c r="EU1010" s="2">
        <v>0</v>
      </c>
      <c r="EV1010" s="2">
        <v>0</v>
      </c>
      <c r="EW1010" s="2">
        <v>0</v>
      </c>
      <c r="EX1010" s="2">
        <v>0</v>
      </c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>
        <v>0</v>
      </c>
      <c r="FR1010" s="2">
        <f>ROUND(IF(AND(BH1010=3,BI1010=3),P1010,0),2)</f>
        <v>0</v>
      </c>
      <c r="FS1010" s="2">
        <v>0</v>
      </c>
      <c r="FT1010" s="2"/>
      <c r="FU1010" s="2"/>
      <c r="FV1010" s="2"/>
      <c r="FW1010" s="2"/>
      <c r="FX1010" s="2">
        <v>91</v>
      </c>
      <c r="FY1010" s="2">
        <v>48</v>
      </c>
      <c r="FZ1010" s="2"/>
      <c r="GA1010" s="2" t="s">
        <v>3</v>
      </c>
      <c r="GB1010" s="2"/>
      <c r="GC1010" s="2"/>
      <c r="GD1010" s="2">
        <v>1</v>
      </c>
      <c r="GE1010" s="2"/>
      <c r="GF1010" s="2">
        <v>1642680958</v>
      </c>
      <c r="GG1010" s="2">
        <v>2</v>
      </c>
      <c r="GH1010" s="2">
        <v>1</v>
      </c>
      <c r="GI1010" s="2">
        <v>-2</v>
      </c>
      <c r="GJ1010" s="2">
        <v>0</v>
      </c>
      <c r="GK1010" s="2">
        <v>0</v>
      </c>
      <c r="GL1010" s="2">
        <f>ROUND(IF(AND(BH1010=3,BI1010=3,FS1010&lt;&gt;0),P1010,0),2)</f>
        <v>0</v>
      </c>
      <c r="GM1010" s="2">
        <f>ROUND(O1010+X1010+Y1010,2)+GX1010</f>
        <v>0</v>
      </c>
      <c r="GN1010" s="2">
        <f>IF(OR(BI1010=0,BI1010=1),ROUND(O1010+X1010+Y1010,2),0)</f>
        <v>0</v>
      </c>
      <c r="GO1010" s="2">
        <f>IF(BI1010=2,ROUND(O1010+X1010+Y1010,2),0)</f>
        <v>0</v>
      </c>
      <c r="GP1010" s="2">
        <f>IF(BI1010=4,ROUND(O1010+X1010+Y1010,2)+GX1010,0)</f>
        <v>0</v>
      </c>
      <c r="GQ1010" s="2"/>
      <c r="GR1010" s="2">
        <v>0</v>
      </c>
      <c r="GS1010" s="2">
        <v>0</v>
      </c>
      <c r="GT1010" s="2">
        <v>0</v>
      </c>
      <c r="GU1010" s="2" t="s">
        <v>3</v>
      </c>
      <c r="GV1010" s="2">
        <f t="shared" si="668"/>
        <v>0</v>
      </c>
      <c r="GW1010" s="2">
        <v>1</v>
      </c>
      <c r="GX1010" s="2">
        <f>ROUND(HC1010*I1010,2)</f>
        <v>0</v>
      </c>
      <c r="GY1010" s="2"/>
      <c r="GZ1010" s="2"/>
      <c r="HA1010" s="2">
        <v>0</v>
      </c>
      <c r="HB1010" s="2">
        <v>0</v>
      </c>
      <c r="HC1010" s="2">
        <f t="shared" si="669"/>
        <v>0</v>
      </c>
      <c r="HD1010" s="2"/>
      <c r="HE1010" s="2" t="s">
        <v>3</v>
      </c>
      <c r="HF1010" s="2" t="s">
        <v>3</v>
      </c>
      <c r="HG1010" s="2"/>
      <c r="HH1010" s="2"/>
      <c r="HI1010" s="2"/>
      <c r="HJ1010" s="2"/>
      <c r="HK1010" s="2"/>
      <c r="HL1010" s="2"/>
      <c r="HM1010" s="2" t="s">
        <v>3</v>
      </c>
      <c r="HN1010" s="2" t="s">
        <v>898</v>
      </c>
      <c r="HO1010" s="2" t="s">
        <v>899</v>
      </c>
      <c r="HP1010" s="2" t="s">
        <v>896</v>
      </c>
      <c r="HQ1010" s="2" t="s">
        <v>896</v>
      </c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>
        <v>0</v>
      </c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</row>
    <row r="1011" spans="1:255" x14ac:dyDescent="0.2">
      <c r="A1011">
        <v>18</v>
      </c>
      <c r="B1011">
        <v>1</v>
      </c>
      <c r="C1011">
        <v>1662</v>
      </c>
      <c r="E1011" t="s">
        <v>1035</v>
      </c>
      <c r="F1011" t="s">
        <v>24</v>
      </c>
      <c r="G1011" t="s">
        <v>25</v>
      </c>
      <c r="H1011" t="s">
        <v>26</v>
      </c>
      <c r="I1011">
        <f>I1009*J1011</f>
        <v>0.20300000000000001</v>
      </c>
      <c r="J1011">
        <v>0.35000000000000003</v>
      </c>
      <c r="K1011">
        <v>0.35</v>
      </c>
      <c r="O1011">
        <f>ROUND(CP1011,0)</f>
        <v>0</v>
      </c>
      <c r="P1011">
        <f>ROUND(CQ1011*I1011,0)</f>
        <v>0</v>
      </c>
      <c r="Q1011">
        <f>ROUND(CR1011*I1011,0)</f>
        <v>0</v>
      </c>
      <c r="R1011">
        <f>ROUND(CS1011*I1011,0)</f>
        <v>0</v>
      </c>
      <c r="S1011">
        <f>ROUND(CT1011*I1011,0)</f>
        <v>0</v>
      </c>
      <c r="T1011">
        <f>ROUND(CU1011*I1011,0)</f>
        <v>0</v>
      </c>
      <c r="U1011">
        <f t="shared" si="651"/>
        <v>0</v>
      </c>
      <c r="V1011">
        <f t="shared" si="652"/>
        <v>0</v>
      </c>
      <c r="W1011">
        <f>ROUND(CX1011*I1011,0)</f>
        <v>0</v>
      </c>
      <c r="X1011">
        <f>ROUND(CY1011,0)</f>
        <v>0</v>
      </c>
      <c r="Y1011">
        <f>ROUND(CZ1011,0)</f>
        <v>0</v>
      </c>
      <c r="AA1011">
        <v>53551707</v>
      </c>
      <c r="AB1011">
        <f t="shared" si="653"/>
        <v>0</v>
      </c>
      <c r="AC1011">
        <f t="shared" si="654"/>
        <v>0</v>
      </c>
      <c r="AD1011">
        <f>ROUND((((ET1011)-(EU1011))+AE1011),2)</f>
        <v>0</v>
      </c>
      <c r="AE1011">
        <f>ROUND((EU1011),2)</f>
        <v>0</v>
      </c>
      <c r="AF1011">
        <f>ROUND((EV1011),2)</f>
        <v>0</v>
      </c>
      <c r="AG1011">
        <f t="shared" si="655"/>
        <v>0</v>
      </c>
      <c r="AH1011">
        <f>(EW1011)</f>
        <v>0</v>
      </c>
      <c r="AI1011">
        <f>(EX1011)</f>
        <v>0</v>
      </c>
      <c r="AJ1011">
        <f t="shared" si="656"/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91</v>
      </c>
      <c r="AU1011">
        <v>48</v>
      </c>
      <c r="AV1011">
        <v>1</v>
      </c>
      <c r="AW1011">
        <v>1</v>
      </c>
      <c r="AZ1011">
        <v>1</v>
      </c>
      <c r="BA1011">
        <v>1</v>
      </c>
      <c r="BB1011">
        <v>1</v>
      </c>
      <c r="BC1011">
        <v>6.14</v>
      </c>
      <c r="BD1011" t="s">
        <v>3</v>
      </c>
      <c r="BE1011" t="s">
        <v>3</v>
      </c>
      <c r="BF1011" t="s">
        <v>3</v>
      </c>
      <c r="BG1011" t="s">
        <v>3</v>
      </c>
      <c r="BH1011">
        <v>3</v>
      </c>
      <c r="BI1011">
        <v>1</v>
      </c>
      <c r="BJ1011" t="s">
        <v>194</v>
      </c>
      <c r="BM1011">
        <v>67001</v>
      </c>
      <c r="BN1011">
        <v>0</v>
      </c>
      <c r="BO1011" t="s">
        <v>30</v>
      </c>
      <c r="BP1011">
        <v>1</v>
      </c>
      <c r="BQ1011">
        <v>6</v>
      </c>
      <c r="BR1011">
        <v>0</v>
      </c>
      <c r="BS1011">
        <v>1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3</v>
      </c>
      <c r="BZ1011">
        <v>91</v>
      </c>
      <c r="CA1011">
        <v>48</v>
      </c>
      <c r="CB1011" t="s">
        <v>3</v>
      </c>
      <c r="CE1011">
        <v>0</v>
      </c>
      <c r="CF1011">
        <v>0</v>
      </c>
      <c r="CG1011">
        <v>0</v>
      </c>
      <c r="CM1011">
        <v>0</v>
      </c>
      <c r="CN1011" t="s">
        <v>3</v>
      </c>
      <c r="CO1011">
        <v>0</v>
      </c>
      <c r="CP1011">
        <f t="shared" si="657"/>
        <v>0</v>
      </c>
      <c r="CQ1011">
        <f t="shared" si="658"/>
        <v>0</v>
      </c>
      <c r="CR1011">
        <f t="shared" si="659"/>
        <v>0</v>
      </c>
      <c r="CS1011">
        <f t="shared" si="660"/>
        <v>0</v>
      </c>
      <c r="CT1011">
        <f t="shared" si="661"/>
        <v>0</v>
      </c>
      <c r="CU1011">
        <f t="shared" si="662"/>
        <v>0</v>
      </c>
      <c r="CV1011">
        <f t="shared" si="663"/>
        <v>0</v>
      </c>
      <c r="CW1011">
        <f t="shared" si="664"/>
        <v>0</v>
      </c>
      <c r="CX1011">
        <f t="shared" si="665"/>
        <v>0</v>
      </c>
      <c r="CY1011">
        <f t="shared" si="666"/>
        <v>0</v>
      </c>
      <c r="CZ1011">
        <f t="shared" si="667"/>
        <v>0</v>
      </c>
      <c r="DC1011" t="s">
        <v>3</v>
      </c>
      <c r="DD1011" t="s">
        <v>3</v>
      </c>
      <c r="DE1011" t="s">
        <v>3</v>
      </c>
      <c r="DF1011" t="s">
        <v>3</v>
      </c>
      <c r="DG1011" t="s">
        <v>3</v>
      </c>
      <c r="DH1011" t="s">
        <v>3</v>
      </c>
      <c r="DI1011" t="s">
        <v>3</v>
      </c>
      <c r="DJ1011" t="s">
        <v>3</v>
      </c>
      <c r="DK1011" t="s">
        <v>3</v>
      </c>
      <c r="DL1011" t="s">
        <v>3</v>
      </c>
      <c r="DM1011" t="s">
        <v>3</v>
      </c>
      <c r="DN1011">
        <v>0</v>
      </c>
      <c r="DO1011">
        <v>0</v>
      </c>
      <c r="DP1011">
        <v>1</v>
      </c>
      <c r="DQ1011">
        <v>1</v>
      </c>
      <c r="DU1011">
        <v>1009</v>
      </c>
      <c r="DV1011" t="s">
        <v>26</v>
      </c>
      <c r="DW1011" t="s">
        <v>26</v>
      </c>
      <c r="DX1011">
        <v>1000</v>
      </c>
      <c r="DZ1011" t="s">
        <v>3</v>
      </c>
      <c r="EA1011" t="s">
        <v>3</v>
      </c>
      <c r="EB1011" t="s">
        <v>3</v>
      </c>
      <c r="EC1011" t="s">
        <v>3</v>
      </c>
      <c r="EE1011">
        <v>53551249</v>
      </c>
      <c r="EF1011">
        <v>6</v>
      </c>
      <c r="EG1011" t="s">
        <v>17</v>
      </c>
      <c r="EH1011">
        <v>101</v>
      </c>
      <c r="EI1011" t="s">
        <v>896</v>
      </c>
      <c r="EJ1011">
        <v>1</v>
      </c>
      <c r="EK1011">
        <v>67001</v>
      </c>
      <c r="EL1011" t="s">
        <v>896</v>
      </c>
      <c r="EM1011" t="s">
        <v>897</v>
      </c>
      <c r="EO1011" t="s">
        <v>3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  <c r="FQ1011">
        <v>0</v>
      </c>
      <c r="FR1011">
        <f>ROUND(IF(AND(BH1011=3,BI1011=3),P1011,0),0)</f>
        <v>0</v>
      </c>
      <c r="FS1011">
        <v>0</v>
      </c>
      <c r="FX1011">
        <v>91</v>
      </c>
      <c r="FY1011">
        <v>48</v>
      </c>
      <c r="GA1011" t="s">
        <v>3</v>
      </c>
      <c r="GD1011">
        <v>1</v>
      </c>
      <c r="GF1011">
        <v>1642680958</v>
      </c>
      <c r="GG1011">
        <v>2</v>
      </c>
      <c r="GH1011">
        <v>1</v>
      </c>
      <c r="GI1011">
        <v>5</v>
      </c>
      <c r="GJ1011">
        <v>0</v>
      </c>
      <c r="GK1011">
        <v>0</v>
      </c>
      <c r="GL1011">
        <f>ROUND(IF(AND(BH1011=3,BI1011=3,FS1011&lt;&gt;0),P1011,0),0)</f>
        <v>0</v>
      </c>
      <c r="GM1011">
        <f>ROUND(O1011+X1011+Y1011,0)+GX1011</f>
        <v>0</v>
      </c>
      <c r="GN1011">
        <f>IF(OR(BI1011=0,BI1011=1),ROUND(O1011+X1011+Y1011,0),0)</f>
        <v>0</v>
      </c>
      <c r="GO1011">
        <f>IF(BI1011=2,ROUND(O1011+X1011+Y1011,0),0)</f>
        <v>0</v>
      </c>
      <c r="GP1011">
        <f>IF(BI1011=4,ROUND(O1011+X1011+Y1011,0)+GX1011,0)</f>
        <v>0</v>
      </c>
      <c r="GR1011">
        <v>0</v>
      </c>
      <c r="GS1011">
        <v>0</v>
      </c>
      <c r="GT1011">
        <v>0</v>
      </c>
      <c r="GU1011" t="s">
        <v>3</v>
      </c>
      <c r="GV1011">
        <f t="shared" si="668"/>
        <v>0</v>
      </c>
      <c r="GW1011">
        <v>1</v>
      </c>
      <c r="GX1011">
        <f>ROUND(HC1011*I1011,0)</f>
        <v>0</v>
      </c>
      <c r="HA1011">
        <v>0</v>
      </c>
      <c r="HB1011">
        <v>0</v>
      </c>
      <c r="HC1011">
        <f t="shared" si="669"/>
        <v>0</v>
      </c>
      <c r="HE1011" t="s">
        <v>3</v>
      </c>
      <c r="HF1011" t="s">
        <v>3</v>
      </c>
      <c r="HM1011" t="s">
        <v>3</v>
      </c>
      <c r="HN1011" t="s">
        <v>898</v>
      </c>
      <c r="HO1011" t="s">
        <v>899</v>
      </c>
      <c r="HP1011" t="s">
        <v>896</v>
      </c>
      <c r="HQ1011" t="s">
        <v>896</v>
      </c>
      <c r="IK1011">
        <v>0</v>
      </c>
    </row>
    <row r="1012" spans="1:255" x14ac:dyDescent="0.2">
      <c r="A1012" s="2">
        <v>17</v>
      </c>
      <c r="B1012" s="2">
        <v>1</v>
      </c>
      <c r="C1012" s="2">
        <f>ROW(SmtRes!A1666)</f>
        <v>1666</v>
      </c>
      <c r="D1012" s="2">
        <f>ROW(EtalonRes!A1505)</f>
        <v>1505</v>
      </c>
      <c r="E1012" s="2" t="s">
        <v>1036</v>
      </c>
      <c r="F1012" s="2" t="s">
        <v>902</v>
      </c>
      <c r="G1012" s="2" t="s">
        <v>903</v>
      </c>
      <c r="H1012" s="2" t="s">
        <v>894</v>
      </c>
      <c r="I1012" s="2">
        <f>ROUND(32/100,7)</f>
        <v>0.32</v>
      </c>
      <c r="J1012" s="2">
        <v>0</v>
      </c>
      <c r="K1012" s="2">
        <f>ROUND(32/100,7)</f>
        <v>0.32</v>
      </c>
      <c r="L1012" s="2"/>
      <c r="M1012" s="2"/>
      <c r="N1012" s="2"/>
      <c r="O1012" s="2">
        <f>ROUND(CP1012,2)</f>
        <v>18.489999999999998</v>
      </c>
      <c r="P1012" s="2">
        <f>ROUND(CQ1012*I1012,2)</f>
        <v>0</v>
      </c>
      <c r="Q1012" s="2">
        <f>ROUND(CR1012*I1012,2)</f>
        <v>0.35</v>
      </c>
      <c r="R1012" s="2">
        <f>ROUND(CS1012*I1012,2)</f>
        <v>0.15</v>
      </c>
      <c r="S1012" s="2">
        <f>ROUND(CT1012*I1012,2)</f>
        <v>18.14</v>
      </c>
      <c r="T1012" s="2">
        <f>ROUND(CU1012*I1012,2)</f>
        <v>0</v>
      </c>
      <c r="U1012" s="2">
        <f t="shared" si="651"/>
        <v>2.3257599999999998</v>
      </c>
      <c r="V1012" s="2">
        <f t="shared" si="652"/>
        <v>1.1039999999999999E-2</v>
      </c>
      <c r="W1012" s="2">
        <f>ROUND(CX1012*I1012,2)</f>
        <v>0</v>
      </c>
      <c r="X1012" s="2">
        <f>ROUND(CY1012,2)</f>
        <v>16.64</v>
      </c>
      <c r="Y1012" s="2">
        <f>ROUND(CZ1012,2)</f>
        <v>8.7799999999999994</v>
      </c>
      <c r="Z1012" s="2"/>
      <c r="AA1012" s="2">
        <v>53551706</v>
      </c>
      <c r="AB1012" s="2">
        <f t="shared" si="653"/>
        <v>57.78</v>
      </c>
      <c r="AC1012" s="2">
        <f t="shared" si="654"/>
        <v>0</v>
      </c>
      <c r="AD1012" s="2">
        <f>ROUND(((((ET1012*ROUND(1.15,7)))-((EU1012*ROUND(1.15,7))))+AE1012),2)</f>
        <v>1.08</v>
      </c>
      <c r="AE1012" s="2">
        <f>ROUND(((EU1012*ROUND(1.15,7))),2)</f>
        <v>0.47</v>
      </c>
      <c r="AF1012" s="2">
        <f>ROUND(((EV1012*ROUND(1.15,7))),2)</f>
        <v>56.7</v>
      </c>
      <c r="AG1012" s="2">
        <f t="shared" si="655"/>
        <v>0</v>
      </c>
      <c r="AH1012" s="2">
        <f>((EW1012*ROUND(1.15,7)))</f>
        <v>7.2679999999999998</v>
      </c>
      <c r="AI1012" s="2">
        <f>((EX1012*ROUND(1.15,7)))</f>
        <v>3.4499999999999996E-2</v>
      </c>
      <c r="AJ1012" s="2">
        <f t="shared" si="656"/>
        <v>0</v>
      </c>
      <c r="AK1012" s="2">
        <v>50.24</v>
      </c>
      <c r="AL1012" s="2">
        <v>0</v>
      </c>
      <c r="AM1012" s="2">
        <v>0.94</v>
      </c>
      <c r="AN1012" s="2">
        <v>0.41</v>
      </c>
      <c r="AO1012" s="2">
        <v>49.3</v>
      </c>
      <c r="AP1012" s="2">
        <v>0</v>
      </c>
      <c r="AQ1012" s="2">
        <v>6.32</v>
      </c>
      <c r="AR1012" s="2">
        <v>0.03</v>
      </c>
      <c r="AS1012" s="2">
        <v>0</v>
      </c>
      <c r="AT1012" s="2">
        <v>91</v>
      </c>
      <c r="AU1012" s="2">
        <v>48</v>
      </c>
      <c r="AV1012" s="2">
        <v>1</v>
      </c>
      <c r="AW1012" s="2">
        <v>1</v>
      </c>
      <c r="AX1012" s="2"/>
      <c r="AY1012" s="2"/>
      <c r="AZ1012" s="2">
        <v>1</v>
      </c>
      <c r="BA1012" s="2">
        <v>1</v>
      </c>
      <c r="BB1012" s="2">
        <v>1</v>
      </c>
      <c r="BC1012" s="2">
        <v>1</v>
      </c>
      <c r="BD1012" s="2" t="s">
        <v>3</v>
      </c>
      <c r="BE1012" s="2" t="s">
        <v>3</v>
      </c>
      <c r="BF1012" s="2" t="s">
        <v>3</v>
      </c>
      <c r="BG1012" s="2" t="s">
        <v>3</v>
      </c>
      <c r="BH1012" s="2">
        <v>0</v>
      </c>
      <c r="BI1012" s="2">
        <v>1</v>
      </c>
      <c r="BJ1012" s="2" t="s">
        <v>904</v>
      </c>
      <c r="BK1012" s="2"/>
      <c r="BL1012" s="2"/>
      <c r="BM1012" s="2">
        <v>67001</v>
      </c>
      <c r="BN1012" s="2">
        <v>0</v>
      </c>
      <c r="BO1012" s="2" t="s">
        <v>3</v>
      </c>
      <c r="BP1012" s="2">
        <v>0</v>
      </c>
      <c r="BQ1012" s="2">
        <v>6</v>
      </c>
      <c r="BR1012" s="2">
        <v>0</v>
      </c>
      <c r="BS1012" s="2">
        <v>1</v>
      </c>
      <c r="BT1012" s="2">
        <v>1</v>
      </c>
      <c r="BU1012" s="2">
        <v>1</v>
      </c>
      <c r="BV1012" s="2">
        <v>1</v>
      </c>
      <c r="BW1012" s="2">
        <v>1</v>
      </c>
      <c r="BX1012" s="2">
        <v>1</v>
      </c>
      <c r="BY1012" s="2" t="s">
        <v>3</v>
      </c>
      <c r="BZ1012" s="2">
        <v>91</v>
      </c>
      <c r="CA1012" s="2">
        <v>48</v>
      </c>
      <c r="CB1012" s="2" t="s">
        <v>3</v>
      </c>
      <c r="CC1012" s="2"/>
      <c r="CD1012" s="2"/>
      <c r="CE1012" s="2">
        <v>0</v>
      </c>
      <c r="CF1012" s="2">
        <v>0</v>
      </c>
      <c r="CG1012" s="2">
        <v>0</v>
      </c>
      <c r="CH1012" s="2"/>
      <c r="CI1012" s="2"/>
      <c r="CJ1012" s="2"/>
      <c r="CK1012" s="2"/>
      <c r="CL1012" s="2"/>
      <c r="CM1012" s="2">
        <v>0</v>
      </c>
      <c r="CN1012" s="2" t="s">
        <v>2148</v>
      </c>
      <c r="CO1012" s="2">
        <v>0</v>
      </c>
      <c r="CP1012" s="2">
        <f t="shared" si="657"/>
        <v>18.490000000000002</v>
      </c>
      <c r="CQ1012" s="2">
        <f t="shared" si="658"/>
        <v>0</v>
      </c>
      <c r="CR1012" s="2">
        <f t="shared" si="659"/>
        <v>1.08</v>
      </c>
      <c r="CS1012" s="2">
        <f t="shared" si="660"/>
        <v>0.47</v>
      </c>
      <c r="CT1012" s="2">
        <f t="shared" si="661"/>
        <v>56.7</v>
      </c>
      <c r="CU1012" s="2">
        <f t="shared" si="662"/>
        <v>0</v>
      </c>
      <c r="CV1012" s="2">
        <f t="shared" si="663"/>
        <v>7.2679999999999998</v>
      </c>
      <c r="CW1012" s="2">
        <f t="shared" si="664"/>
        <v>3.4499999999999996E-2</v>
      </c>
      <c r="CX1012" s="2">
        <f t="shared" si="665"/>
        <v>0</v>
      </c>
      <c r="CY1012" s="2">
        <f t="shared" si="666"/>
        <v>16.643899999999999</v>
      </c>
      <c r="CZ1012" s="2">
        <f t="shared" si="667"/>
        <v>8.7791999999999994</v>
      </c>
      <c r="DA1012" s="2"/>
      <c r="DB1012" s="2"/>
      <c r="DC1012" s="2" t="s">
        <v>3</v>
      </c>
      <c r="DD1012" s="2" t="s">
        <v>3</v>
      </c>
      <c r="DE1012" s="2" t="s">
        <v>16</v>
      </c>
      <c r="DF1012" s="2" t="s">
        <v>16</v>
      </c>
      <c r="DG1012" s="2" t="s">
        <v>16</v>
      </c>
      <c r="DH1012" s="2" t="s">
        <v>3</v>
      </c>
      <c r="DI1012" s="2" t="s">
        <v>16</v>
      </c>
      <c r="DJ1012" s="2" t="s">
        <v>16</v>
      </c>
      <c r="DK1012" s="2" t="s">
        <v>3</v>
      </c>
      <c r="DL1012" s="2" t="s">
        <v>3</v>
      </c>
      <c r="DM1012" s="2" t="s">
        <v>3</v>
      </c>
      <c r="DN1012" s="2">
        <v>0</v>
      </c>
      <c r="DO1012" s="2">
        <v>0</v>
      </c>
      <c r="DP1012" s="2">
        <v>1</v>
      </c>
      <c r="DQ1012" s="2">
        <v>1</v>
      </c>
      <c r="DR1012" s="2"/>
      <c r="DS1012" s="2"/>
      <c r="DT1012" s="2"/>
      <c r="DU1012" s="2">
        <v>1010</v>
      </c>
      <c r="DV1012" s="2" t="s">
        <v>894</v>
      </c>
      <c r="DW1012" s="2" t="s">
        <v>894</v>
      </c>
      <c r="DX1012" s="2">
        <v>100</v>
      </c>
      <c r="DY1012" s="2"/>
      <c r="DZ1012" s="2" t="s">
        <v>3</v>
      </c>
      <c r="EA1012" s="2" t="s">
        <v>3</v>
      </c>
      <c r="EB1012" s="2" t="s">
        <v>3</v>
      </c>
      <c r="EC1012" s="2" t="s">
        <v>3</v>
      </c>
      <c r="ED1012" s="2"/>
      <c r="EE1012" s="2">
        <v>53551249</v>
      </c>
      <c r="EF1012" s="2">
        <v>6</v>
      </c>
      <c r="EG1012" s="2" t="s">
        <v>17</v>
      </c>
      <c r="EH1012" s="2">
        <v>101</v>
      </c>
      <c r="EI1012" s="2" t="s">
        <v>896</v>
      </c>
      <c r="EJ1012" s="2">
        <v>1</v>
      </c>
      <c r="EK1012" s="2">
        <v>67001</v>
      </c>
      <c r="EL1012" s="2" t="s">
        <v>896</v>
      </c>
      <c r="EM1012" s="2" t="s">
        <v>897</v>
      </c>
      <c r="EN1012" s="2"/>
      <c r="EO1012" s="2" t="s">
        <v>20</v>
      </c>
      <c r="EP1012" s="2"/>
      <c r="EQ1012" s="2">
        <v>131072</v>
      </c>
      <c r="ER1012" s="2">
        <v>50.24</v>
      </c>
      <c r="ES1012" s="2">
        <v>0</v>
      </c>
      <c r="ET1012" s="2">
        <v>0.94</v>
      </c>
      <c r="EU1012" s="2">
        <v>0.41</v>
      </c>
      <c r="EV1012" s="2">
        <v>49.3</v>
      </c>
      <c r="EW1012" s="2">
        <v>6.32</v>
      </c>
      <c r="EX1012" s="2">
        <v>0.03</v>
      </c>
      <c r="EY1012" s="2">
        <v>0</v>
      </c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>
        <v>0</v>
      </c>
      <c r="FR1012" s="2">
        <f>ROUND(IF(AND(BH1012=3,BI1012=3),P1012,0),2)</f>
        <v>0</v>
      </c>
      <c r="FS1012" s="2">
        <v>0</v>
      </c>
      <c r="FT1012" s="2"/>
      <c r="FU1012" s="2"/>
      <c r="FV1012" s="2"/>
      <c r="FW1012" s="2"/>
      <c r="FX1012" s="2">
        <v>91</v>
      </c>
      <c r="FY1012" s="2">
        <v>48</v>
      </c>
      <c r="FZ1012" s="2"/>
      <c r="GA1012" s="2" t="s">
        <v>3</v>
      </c>
      <c r="GB1012" s="2"/>
      <c r="GC1012" s="2"/>
      <c r="GD1012" s="2">
        <v>1</v>
      </c>
      <c r="GE1012" s="2"/>
      <c r="GF1012" s="2">
        <v>753160708</v>
      </c>
      <c r="GG1012" s="2">
        <v>2</v>
      </c>
      <c r="GH1012" s="2">
        <v>1</v>
      </c>
      <c r="GI1012" s="2">
        <v>-2</v>
      </c>
      <c r="GJ1012" s="2">
        <v>0</v>
      </c>
      <c r="GK1012" s="2">
        <v>0</v>
      </c>
      <c r="GL1012" s="2">
        <f>ROUND(IF(AND(BH1012=3,BI1012=3,FS1012&lt;&gt;0),P1012,0),2)</f>
        <v>0</v>
      </c>
      <c r="GM1012" s="2">
        <f>ROUND(O1012+X1012+Y1012,2)+GX1012</f>
        <v>43.91</v>
      </c>
      <c r="GN1012" s="2">
        <f>IF(OR(BI1012=0,BI1012=1),ROUND(O1012+X1012+Y1012,2),0)</f>
        <v>43.91</v>
      </c>
      <c r="GO1012" s="2">
        <f>IF(BI1012=2,ROUND(O1012+X1012+Y1012,2),0)</f>
        <v>0</v>
      </c>
      <c r="GP1012" s="2">
        <f>IF(BI1012=4,ROUND(O1012+X1012+Y1012,2)+GX1012,0)</f>
        <v>0</v>
      </c>
      <c r="GQ1012" s="2"/>
      <c r="GR1012" s="2">
        <v>0</v>
      </c>
      <c r="GS1012" s="2">
        <v>0</v>
      </c>
      <c r="GT1012" s="2">
        <v>0</v>
      </c>
      <c r="GU1012" s="2" t="s">
        <v>3</v>
      </c>
      <c r="GV1012" s="2">
        <f t="shared" si="668"/>
        <v>0</v>
      </c>
      <c r="GW1012" s="2">
        <v>1</v>
      </c>
      <c r="GX1012" s="2">
        <f>ROUND(HC1012*I1012,2)</f>
        <v>0</v>
      </c>
      <c r="GY1012" s="2"/>
      <c r="GZ1012" s="2"/>
      <c r="HA1012" s="2">
        <v>0</v>
      </c>
      <c r="HB1012" s="2">
        <v>0</v>
      </c>
      <c r="HC1012" s="2">
        <f t="shared" si="669"/>
        <v>0</v>
      </c>
      <c r="HD1012" s="2"/>
      <c r="HE1012" s="2" t="s">
        <v>3</v>
      </c>
      <c r="HF1012" s="2" t="s">
        <v>3</v>
      </c>
      <c r="HG1012" s="2"/>
      <c r="HH1012" s="2"/>
      <c r="HI1012" s="2"/>
      <c r="HJ1012" s="2"/>
      <c r="HK1012" s="2"/>
      <c r="HL1012" s="2"/>
      <c r="HM1012" s="2" t="s">
        <v>3</v>
      </c>
      <c r="HN1012" s="2" t="s">
        <v>898</v>
      </c>
      <c r="HO1012" s="2" t="s">
        <v>899</v>
      </c>
      <c r="HP1012" s="2" t="s">
        <v>896</v>
      </c>
      <c r="HQ1012" s="2" t="s">
        <v>896</v>
      </c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>
        <v>0</v>
      </c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</row>
    <row r="1013" spans="1:255" x14ac:dyDescent="0.2">
      <c r="A1013">
        <v>17</v>
      </c>
      <c r="B1013">
        <v>1</v>
      </c>
      <c r="C1013">
        <f>ROW(SmtRes!A1670)</f>
        <v>1670</v>
      </c>
      <c r="D1013">
        <f>ROW(EtalonRes!A1508)</f>
        <v>1508</v>
      </c>
      <c r="E1013" t="s">
        <v>1036</v>
      </c>
      <c r="F1013" t="s">
        <v>902</v>
      </c>
      <c r="G1013" t="s">
        <v>903</v>
      </c>
      <c r="H1013" t="s">
        <v>894</v>
      </c>
      <c r="I1013">
        <f>ROUND(32/100,7)</f>
        <v>0.32</v>
      </c>
      <c r="J1013">
        <v>0</v>
      </c>
      <c r="K1013">
        <f>ROUND(32/100,7)</f>
        <v>0.32</v>
      </c>
      <c r="O1013">
        <f>ROUND(CP1013,0)</f>
        <v>644</v>
      </c>
      <c r="P1013">
        <f>ROUND(CQ1013*I1013,0)</f>
        <v>0</v>
      </c>
      <c r="Q1013">
        <f>ROUND(CR1013*I1013,0)</f>
        <v>5</v>
      </c>
      <c r="R1013">
        <f>ROUND(CS1013*I1013,0)</f>
        <v>5</v>
      </c>
      <c r="S1013">
        <f>ROUND(CT1013*I1013,0)</f>
        <v>639</v>
      </c>
      <c r="T1013">
        <f>ROUND(CU1013*I1013,0)</f>
        <v>0</v>
      </c>
      <c r="U1013">
        <f t="shared" si="651"/>
        <v>2.3257599999999998</v>
      </c>
      <c r="V1013">
        <f t="shared" si="652"/>
        <v>1.1039999999999999E-2</v>
      </c>
      <c r="W1013">
        <f>ROUND(CX1013*I1013,0)</f>
        <v>0</v>
      </c>
      <c r="X1013">
        <f>ROUND(CY1013,0)</f>
        <v>586</v>
      </c>
      <c r="Y1013">
        <f>ROUND(CZ1013,0)</f>
        <v>309</v>
      </c>
      <c r="AA1013">
        <v>53551707</v>
      </c>
      <c r="AB1013">
        <f t="shared" si="653"/>
        <v>57.78</v>
      </c>
      <c r="AC1013">
        <f t="shared" si="654"/>
        <v>0</v>
      </c>
      <c r="AD1013">
        <f>ROUND(((((ET1013*ROUND(1.15,7)))-((EU1013*ROUND(1.15,7))))+AE1013),2)</f>
        <v>1.08</v>
      </c>
      <c r="AE1013">
        <f>ROUND(((EU1013*ROUND(1.15,7))),2)</f>
        <v>0.47</v>
      </c>
      <c r="AF1013">
        <f>ROUND(((EV1013*ROUND(1.15,7))),2)</f>
        <v>56.7</v>
      </c>
      <c r="AG1013">
        <f t="shared" si="655"/>
        <v>0</v>
      </c>
      <c r="AH1013">
        <f>((EW1013*ROUND(1.15,7)))</f>
        <v>7.2679999999999998</v>
      </c>
      <c r="AI1013">
        <f>((EX1013*ROUND(1.15,7)))</f>
        <v>3.4499999999999996E-2</v>
      </c>
      <c r="AJ1013">
        <f t="shared" si="656"/>
        <v>0</v>
      </c>
      <c r="AK1013">
        <v>50.24</v>
      </c>
      <c r="AL1013">
        <v>0</v>
      </c>
      <c r="AM1013">
        <v>0.94</v>
      </c>
      <c r="AN1013">
        <v>0.41</v>
      </c>
      <c r="AO1013">
        <v>49.3</v>
      </c>
      <c r="AP1013">
        <v>0</v>
      </c>
      <c r="AQ1013">
        <v>6.32</v>
      </c>
      <c r="AR1013">
        <v>0.03</v>
      </c>
      <c r="AS1013">
        <v>0</v>
      </c>
      <c r="AT1013">
        <v>91</v>
      </c>
      <c r="AU1013">
        <v>48</v>
      </c>
      <c r="AV1013">
        <v>1</v>
      </c>
      <c r="AW1013">
        <v>1</v>
      </c>
      <c r="AZ1013">
        <v>1</v>
      </c>
      <c r="BA1013">
        <v>35.24</v>
      </c>
      <c r="BB1013">
        <v>15.85</v>
      </c>
      <c r="BC1013">
        <v>1</v>
      </c>
      <c r="BD1013" t="s">
        <v>3</v>
      </c>
      <c r="BE1013" t="s">
        <v>3</v>
      </c>
      <c r="BF1013" t="s">
        <v>3</v>
      </c>
      <c r="BG1013" t="s">
        <v>3</v>
      </c>
      <c r="BH1013">
        <v>0</v>
      </c>
      <c r="BI1013">
        <v>1</v>
      </c>
      <c r="BJ1013" t="s">
        <v>904</v>
      </c>
      <c r="BM1013">
        <v>67001</v>
      </c>
      <c r="BN1013">
        <v>0</v>
      </c>
      <c r="BO1013" t="s">
        <v>902</v>
      </c>
      <c r="BP1013">
        <v>1</v>
      </c>
      <c r="BQ1013">
        <v>6</v>
      </c>
      <c r="BR1013">
        <v>0</v>
      </c>
      <c r="BS1013">
        <v>35.24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3</v>
      </c>
      <c r="BZ1013">
        <v>91</v>
      </c>
      <c r="CA1013">
        <v>48</v>
      </c>
      <c r="CB1013" t="s">
        <v>3</v>
      </c>
      <c r="CE1013">
        <v>0</v>
      </c>
      <c r="CF1013">
        <v>0</v>
      </c>
      <c r="CG1013">
        <v>0</v>
      </c>
      <c r="CM1013">
        <v>0</v>
      </c>
      <c r="CN1013" t="s">
        <v>2148</v>
      </c>
      <c r="CO1013">
        <v>0</v>
      </c>
      <c r="CP1013">
        <f t="shared" si="657"/>
        <v>644</v>
      </c>
      <c r="CQ1013">
        <f t="shared" si="658"/>
        <v>0</v>
      </c>
      <c r="CR1013">
        <f t="shared" si="659"/>
        <v>17.118000000000002</v>
      </c>
      <c r="CS1013">
        <f t="shared" si="660"/>
        <v>16.562799999999999</v>
      </c>
      <c r="CT1013">
        <f t="shared" si="661"/>
        <v>1998.1080000000002</v>
      </c>
      <c r="CU1013">
        <f t="shared" si="662"/>
        <v>0</v>
      </c>
      <c r="CV1013">
        <f t="shared" si="663"/>
        <v>7.2679999999999998</v>
      </c>
      <c r="CW1013">
        <f t="shared" si="664"/>
        <v>3.4499999999999996E-2</v>
      </c>
      <c r="CX1013">
        <f t="shared" si="665"/>
        <v>0</v>
      </c>
      <c r="CY1013">
        <f t="shared" si="666"/>
        <v>586.04</v>
      </c>
      <c r="CZ1013">
        <f t="shared" si="667"/>
        <v>309.12</v>
      </c>
      <c r="DC1013" t="s">
        <v>3</v>
      </c>
      <c r="DD1013" t="s">
        <v>3</v>
      </c>
      <c r="DE1013" t="s">
        <v>16</v>
      </c>
      <c r="DF1013" t="s">
        <v>16</v>
      </c>
      <c r="DG1013" t="s">
        <v>16</v>
      </c>
      <c r="DH1013" t="s">
        <v>3</v>
      </c>
      <c r="DI1013" t="s">
        <v>16</v>
      </c>
      <c r="DJ1013" t="s">
        <v>16</v>
      </c>
      <c r="DK1013" t="s">
        <v>3</v>
      </c>
      <c r="DL1013" t="s">
        <v>3</v>
      </c>
      <c r="DM1013" t="s">
        <v>3</v>
      </c>
      <c r="DN1013">
        <v>0</v>
      </c>
      <c r="DO1013">
        <v>0</v>
      </c>
      <c r="DP1013">
        <v>1</v>
      </c>
      <c r="DQ1013">
        <v>1</v>
      </c>
      <c r="DU1013">
        <v>1010</v>
      </c>
      <c r="DV1013" t="s">
        <v>894</v>
      </c>
      <c r="DW1013" t="s">
        <v>894</v>
      </c>
      <c r="DX1013">
        <v>100</v>
      </c>
      <c r="DZ1013" t="s">
        <v>3</v>
      </c>
      <c r="EA1013" t="s">
        <v>3</v>
      </c>
      <c r="EB1013" t="s">
        <v>3</v>
      </c>
      <c r="EC1013" t="s">
        <v>3</v>
      </c>
      <c r="EE1013">
        <v>53551249</v>
      </c>
      <c r="EF1013">
        <v>6</v>
      </c>
      <c r="EG1013" t="s">
        <v>17</v>
      </c>
      <c r="EH1013">
        <v>101</v>
      </c>
      <c r="EI1013" t="s">
        <v>896</v>
      </c>
      <c r="EJ1013">
        <v>1</v>
      </c>
      <c r="EK1013">
        <v>67001</v>
      </c>
      <c r="EL1013" t="s">
        <v>896</v>
      </c>
      <c r="EM1013" t="s">
        <v>897</v>
      </c>
      <c r="EO1013" t="s">
        <v>20</v>
      </c>
      <c r="EQ1013">
        <v>131072</v>
      </c>
      <c r="ER1013">
        <v>50.24</v>
      </c>
      <c r="ES1013">
        <v>0</v>
      </c>
      <c r="ET1013">
        <v>0.94</v>
      </c>
      <c r="EU1013">
        <v>0.41</v>
      </c>
      <c r="EV1013">
        <v>49.3</v>
      </c>
      <c r="EW1013">
        <v>6.32</v>
      </c>
      <c r="EX1013">
        <v>0.03</v>
      </c>
      <c r="EY1013">
        <v>0</v>
      </c>
      <c r="FQ1013">
        <v>0</v>
      </c>
      <c r="FR1013">
        <f>ROUND(IF(AND(BH1013=3,BI1013=3),P1013,0),0)</f>
        <v>0</v>
      </c>
      <c r="FS1013">
        <v>0</v>
      </c>
      <c r="FX1013">
        <v>91</v>
      </c>
      <c r="FY1013">
        <v>48</v>
      </c>
      <c r="GA1013" t="s">
        <v>3</v>
      </c>
      <c r="GD1013">
        <v>1</v>
      </c>
      <c r="GF1013">
        <v>753160708</v>
      </c>
      <c r="GG1013">
        <v>2</v>
      </c>
      <c r="GH1013">
        <v>1</v>
      </c>
      <c r="GI1013">
        <v>2</v>
      </c>
      <c r="GJ1013">
        <v>0</v>
      </c>
      <c r="GK1013">
        <v>0</v>
      </c>
      <c r="GL1013">
        <f>ROUND(IF(AND(BH1013=3,BI1013=3,FS1013&lt;&gt;0),P1013,0),0)</f>
        <v>0</v>
      </c>
      <c r="GM1013">
        <f>ROUND(O1013+X1013+Y1013,0)+GX1013</f>
        <v>1539</v>
      </c>
      <c r="GN1013">
        <f>IF(OR(BI1013=0,BI1013=1),ROUND(O1013+X1013+Y1013,0),0)</f>
        <v>1539</v>
      </c>
      <c r="GO1013">
        <f>IF(BI1013=2,ROUND(O1013+X1013+Y1013,0),0)</f>
        <v>0</v>
      </c>
      <c r="GP1013">
        <f>IF(BI1013=4,ROUND(O1013+X1013+Y1013,0)+GX1013,0)</f>
        <v>0</v>
      </c>
      <c r="GR1013">
        <v>0</v>
      </c>
      <c r="GS1013">
        <v>3</v>
      </c>
      <c r="GT1013">
        <v>0</v>
      </c>
      <c r="GU1013" t="s">
        <v>3</v>
      </c>
      <c r="GV1013">
        <f t="shared" si="668"/>
        <v>0</v>
      </c>
      <c r="GW1013">
        <v>1</v>
      </c>
      <c r="GX1013">
        <f>ROUND(HC1013*I1013,0)</f>
        <v>0</v>
      </c>
      <c r="HA1013">
        <v>0</v>
      </c>
      <c r="HB1013">
        <v>0</v>
      </c>
      <c r="HC1013">
        <f t="shared" si="669"/>
        <v>0</v>
      </c>
      <c r="HE1013" t="s">
        <v>3</v>
      </c>
      <c r="HF1013" t="s">
        <v>3</v>
      </c>
      <c r="HM1013" t="s">
        <v>3</v>
      </c>
      <c r="HN1013" t="s">
        <v>898</v>
      </c>
      <c r="HO1013" t="s">
        <v>899</v>
      </c>
      <c r="HP1013" t="s">
        <v>896</v>
      </c>
      <c r="HQ1013" t="s">
        <v>896</v>
      </c>
      <c r="IK1013">
        <v>0</v>
      </c>
    </row>
    <row r="1014" spans="1:255" x14ac:dyDescent="0.2">
      <c r="A1014" s="2">
        <v>18</v>
      </c>
      <c r="B1014" s="2">
        <v>1</v>
      </c>
      <c r="C1014" s="2">
        <v>1666</v>
      </c>
      <c r="D1014" s="2"/>
      <c r="E1014" s="2" t="s">
        <v>1037</v>
      </c>
      <c r="F1014" s="2" t="s">
        <v>24</v>
      </c>
      <c r="G1014" s="2" t="s">
        <v>25</v>
      </c>
      <c r="H1014" s="2" t="s">
        <v>26</v>
      </c>
      <c r="I1014" s="2">
        <f>I1012*J1014</f>
        <v>0.08</v>
      </c>
      <c r="J1014" s="2">
        <v>0.25</v>
      </c>
      <c r="K1014" s="2">
        <v>0.25</v>
      </c>
      <c r="L1014" s="2"/>
      <c r="M1014" s="2"/>
      <c r="N1014" s="2"/>
      <c r="O1014" s="2">
        <f>ROUND(CP1014,2)</f>
        <v>0</v>
      </c>
      <c r="P1014" s="2">
        <f>ROUND(CQ1014*I1014,2)</f>
        <v>0</v>
      </c>
      <c r="Q1014" s="2">
        <f>ROUND(CR1014*I1014,2)</f>
        <v>0</v>
      </c>
      <c r="R1014" s="2">
        <f>ROUND(CS1014*I1014,2)</f>
        <v>0</v>
      </c>
      <c r="S1014" s="2">
        <f>ROUND(CT1014*I1014,2)</f>
        <v>0</v>
      </c>
      <c r="T1014" s="2">
        <f>ROUND(CU1014*I1014,2)</f>
        <v>0</v>
      </c>
      <c r="U1014" s="2">
        <f t="shared" si="651"/>
        <v>0</v>
      </c>
      <c r="V1014" s="2">
        <f t="shared" si="652"/>
        <v>0</v>
      </c>
      <c r="W1014" s="2">
        <f>ROUND(CX1014*I1014,2)</f>
        <v>0</v>
      </c>
      <c r="X1014" s="2">
        <f>ROUND(CY1014,2)</f>
        <v>0</v>
      </c>
      <c r="Y1014" s="2">
        <f>ROUND(CZ1014,2)</f>
        <v>0</v>
      </c>
      <c r="Z1014" s="2"/>
      <c r="AA1014" s="2">
        <v>53551706</v>
      </c>
      <c r="AB1014" s="2">
        <f t="shared" si="653"/>
        <v>0</v>
      </c>
      <c r="AC1014" s="2">
        <f t="shared" si="654"/>
        <v>0</v>
      </c>
      <c r="AD1014" s="2">
        <f>ROUND((((ET1014)-(EU1014))+AE1014),2)</f>
        <v>0</v>
      </c>
      <c r="AE1014" s="2">
        <f>ROUND((EU1014),2)</f>
        <v>0</v>
      </c>
      <c r="AF1014" s="2">
        <f>ROUND((EV1014),2)</f>
        <v>0</v>
      </c>
      <c r="AG1014" s="2">
        <f t="shared" si="655"/>
        <v>0</v>
      </c>
      <c r="AH1014" s="2">
        <f>(EW1014)</f>
        <v>0</v>
      </c>
      <c r="AI1014" s="2">
        <f>(EX1014)</f>
        <v>0</v>
      </c>
      <c r="AJ1014" s="2">
        <f t="shared" si="656"/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91</v>
      </c>
      <c r="AU1014" s="2">
        <v>48</v>
      </c>
      <c r="AV1014" s="2">
        <v>1</v>
      </c>
      <c r="AW1014" s="2">
        <v>1</v>
      </c>
      <c r="AX1014" s="2"/>
      <c r="AY1014" s="2"/>
      <c r="AZ1014" s="2">
        <v>1</v>
      </c>
      <c r="BA1014" s="2">
        <v>1</v>
      </c>
      <c r="BB1014" s="2">
        <v>1</v>
      </c>
      <c r="BC1014" s="2">
        <v>1</v>
      </c>
      <c r="BD1014" s="2" t="s">
        <v>3</v>
      </c>
      <c r="BE1014" s="2" t="s">
        <v>3</v>
      </c>
      <c r="BF1014" s="2" t="s">
        <v>3</v>
      </c>
      <c r="BG1014" s="2" t="s">
        <v>3</v>
      </c>
      <c r="BH1014" s="2">
        <v>3</v>
      </c>
      <c r="BI1014" s="2">
        <v>1</v>
      </c>
      <c r="BJ1014" s="2" t="s">
        <v>194</v>
      </c>
      <c r="BK1014" s="2"/>
      <c r="BL1014" s="2"/>
      <c r="BM1014" s="2">
        <v>67001</v>
      </c>
      <c r="BN1014" s="2">
        <v>0</v>
      </c>
      <c r="BO1014" s="2" t="s">
        <v>3</v>
      </c>
      <c r="BP1014" s="2">
        <v>0</v>
      </c>
      <c r="BQ1014" s="2">
        <v>6</v>
      </c>
      <c r="BR1014" s="2">
        <v>0</v>
      </c>
      <c r="BS1014" s="2">
        <v>1</v>
      </c>
      <c r="BT1014" s="2">
        <v>1</v>
      </c>
      <c r="BU1014" s="2">
        <v>1</v>
      </c>
      <c r="BV1014" s="2">
        <v>1</v>
      </c>
      <c r="BW1014" s="2">
        <v>1</v>
      </c>
      <c r="BX1014" s="2">
        <v>1</v>
      </c>
      <c r="BY1014" s="2" t="s">
        <v>3</v>
      </c>
      <c r="BZ1014" s="2">
        <v>91</v>
      </c>
      <c r="CA1014" s="2">
        <v>48</v>
      </c>
      <c r="CB1014" s="2" t="s">
        <v>3</v>
      </c>
      <c r="CC1014" s="2"/>
      <c r="CD1014" s="2"/>
      <c r="CE1014" s="2">
        <v>0</v>
      </c>
      <c r="CF1014" s="2">
        <v>0</v>
      </c>
      <c r="CG1014" s="2">
        <v>0</v>
      </c>
      <c r="CH1014" s="2"/>
      <c r="CI1014" s="2"/>
      <c r="CJ1014" s="2"/>
      <c r="CK1014" s="2"/>
      <c r="CL1014" s="2"/>
      <c r="CM1014" s="2">
        <v>0</v>
      </c>
      <c r="CN1014" s="2" t="s">
        <v>3</v>
      </c>
      <c r="CO1014" s="2">
        <v>0</v>
      </c>
      <c r="CP1014" s="2">
        <f t="shared" si="657"/>
        <v>0</v>
      </c>
      <c r="CQ1014" s="2">
        <f t="shared" si="658"/>
        <v>0</v>
      </c>
      <c r="CR1014" s="2">
        <f t="shared" si="659"/>
        <v>0</v>
      </c>
      <c r="CS1014" s="2">
        <f t="shared" si="660"/>
        <v>0</v>
      </c>
      <c r="CT1014" s="2">
        <f t="shared" si="661"/>
        <v>0</v>
      </c>
      <c r="CU1014" s="2">
        <f t="shared" si="662"/>
        <v>0</v>
      </c>
      <c r="CV1014" s="2">
        <f t="shared" si="663"/>
        <v>0</v>
      </c>
      <c r="CW1014" s="2">
        <f t="shared" si="664"/>
        <v>0</v>
      </c>
      <c r="CX1014" s="2">
        <f t="shared" si="665"/>
        <v>0</v>
      </c>
      <c r="CY1014" s="2">
        <f t="shared" si="666"/>
        <v>0</v>
      </c>
      <c r="CZ1014" s="2">
        <f t="shared" si="667"/>
        <v>0</v>
      </c>
      <c r="DA1014" s="2"/>
      <c r="DB1014" s="2"/>
      <c r="DC1014" s="2" t="s">
        <v>3</v>
      </c>
      <c r="DD1014" s="2" t="s">
        <v>3</v>
      </c>
      <c r="DE1014" s="2" t="s">
        <v>3</v>
      </c>
      <c r="DF1014" s="2" t="s">
        <v>3</v>
      </c>
      <c r="DG1014" s="2" t="s">
        <v>3</v>
      </c>
      <c r="DH1014" s="2" t="s">
        <v>3</v>
      </c>
      <c r="DI1014" s="2" t="s">
        <v>3</v>
      </c>
      <c r="DJ1014" s="2" t="s">
        <v>3</v>
      </c>
      <c r="DK1014" s="2" t="s">
        <v>3</v>
      </c>
      <c r="DL1014" s="2" t="s">
        <v>3</v>
      </c>
      <c r="DM1014" s="2" t="s">
        <v>3</v>
      </c>
      <c r="DN1014" s="2">
        <v>0</v>
      </c>
      <c r="DO1014" s="2">
        <v>0</v>
      </c>
      <c r="DP1014" s="2">
        <v>1</v>
      </c>
      <c r="DQ1014" s="2">
        <v>1</v>
      </c>
      <c r="DR1014" s="2"/>
      <c r="DS1014" s="2"/>
      <c r="DT1014" s="2"/>
      <c r="DU1014" s="2">
        <v>1009</v>
      </c>
      <c r="DV1014" s="2" t="s">
        <v>26</v>
      </c>
      <c r="DW1014" s="2" t="s">
        <v>26</v>
      </c>
      <c r="DX1014" s="2">
        <v>1000</v>
      </c>
      <c r="DY1014" s="2"/>
      <c r="DZ1014" s="2" t="s">
        <v>3</v>
      </c>
      <c r="EA1014" s="2" t="s">
        <v>3</v>
      </c>
      <c r="EB1014" s="2" t="s">
        <v>3</v>
      </c>
      <c r="EC1014" s="2" t="s">
        <v>3</v>
      </c>
      <c r="ED1014" s="2"/>
      <c r="EE1014" s="2">
        <v>53551249</v>
      </c>
      <c r="EF1014" s="2">
        <v>6</v>
      </c>
      <c r="EG1014" s="2" t="s">
        <v>17</v>
      </c>
      <c r="EH1014" s="2">
        <v>101</v>
      </c>
      <c r="EI1014" s="2" t="s">
        <v>896</v>
      </c>
      <c r="EJ1014" s="2">
        <v>1</v>
      </c>
      <c r="EK1014" s="2">
        <v>67001</v>
      </c>
      <c r="EL1014" s="2" t="s">
        <v>896</v>
      </c>
      <c r="EM1014" s="2" t="s">
        <v>897</v>
      </c>
      <c r="EN1014" s="2"/>
      <c r="EO1014" s="2" t="s">
        <v>3</v>
      </c>
      <c r="EP1014" s="2"/>
      <c r="EQ1014" s="2">
        <v>0</v>
      </c>
      <c r="ER1014" s="2">
        <v>0</v>
      </c>
      <c r="ES1014" s="2">
        <v>0</v>
      </c>
      <c r="ET1014" s="2">
        <v>0</v>
      </c>
      <c r="EU1014" s="2">
        <v>0</v>
      </c>
      <c r="EV1014" s="2">
        <v>0</v>
      </c>
      <c r="EW1014" s="2">
        <v>0</v>
      </c>
      <c r="EX1014" s="2">
        <v>0</v>
      </c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>
        <v>0</v>
      </c>
      <c r="FR1014" s="2">
        <f>ROUND(IF(AND(BH1014=3,BI1014=3),P1014,0),2)</f>
        <v>0</v>
      </c>
      <c r="FS1014" s="2">
        <v>0</v>
      </c>
      <c r="FT1014" s="2"/>
      <c r="FU1014" s="2"/>
      <c r="FV1014" s="2"/>
      <c r="FW1014" s="2"/>
      <c r="FX1014" s="2">
        <v>91</v>
      </c>
      <c r="FY1014" s="2">
        <v>48</v>
      </c>
      <c r="FZ1014" s="2"/>
      <c r="GA1014" s="2" t="s">
        <v>3</v>
      </c>
      <c r="GB1014" s="2"/>
      <c r="GC1014" s="2"/>
      <c r="GD1014" s="2">
        <v>1</v>
      </c>
      <c r="GE1014" s="2"/>
      <c r="GF1014" s="2">
        <v>1642680958</v>
      </c>
      <c r="GG1014" s="2">
        <v>2</v>
      </c>
      <c r="GH1014" s="2">
        <v>1</v>
      </c>
      <c r="GI1014" s="2">
        <v>-2</v>
      </c>
      <c r="GJ1014" s="2">
        <v>0</v>
      </c>
      <c r="GK1014" s="2">
        <v>0</v>
      </c>
      <c r="GL1014" s="2">
        <f>ROUND(IF(AND(BH1014=3,BI1014=3,FS1014&lt;&gt;0),P1014,0),2)</f>
        <v>0</v>
      </c>
      <c r="GM1014" s="2">
        <f>ROUND(O1014+X1014+Y1014,2)+GX1014</f>
        <v>0</v>
      </c>
      <c r="GN1014" s="2">
        <f>IF(OR(BI1014=0,BI1014=1),ROUND(O1014+X1014+Y1014,2),0)</f>
        <v>0</v>
      </c>
      <c r="GO1014" s="2">
        <f>IF(BI1014=2,ROUND(O1014+X1014+Y1014,2),0)</f>
        <v>0</v>
      </c>
      <c r="GP1014" s="2">
        <f>IF(BI1014=4,ROUND(O1014+X1014+Y1014,2)+GX1014,0)</f>
        <v>0</v>
      </c>
      <c r="GQ1014" s="2"/>
      <c r="GR1014" s="2">
        <v>0</v>
      </c>
      <c r="GS1014" s="2">
        <v>0</v>
      </c>
      <c r="GT1014" s="2">
        <v>0</v>
      </c>
      <c r="GU1014" s="2" t="s">
        <v>3</v>
      </c>
      <c r="GV1014" s="2">
        <f t="shared" si="668"/>
        <v>0</v>
      </c>
      <c r="GW1014" s="2">
        <v>1</v>
      </c>
      <c r="GX1014" s="2">
        <f>ROUND(HC1014*I1014,2)</f>
        <v>0</v>
      </c>
      <c r="GY1014" s="2"/>
      <c r="GZ1014" s="2"/>
      <c r="HA1014" s="2">
        <v>0</v>
      </c>
      <c r="HB1014" s="2">
        <v>0</v>
      </c>
      <c r="HC1014" s="2">
        <f t="shared" si="669"/>
        <v>0</v>
      </c>
      <c r="HD1014" s="2"/>
      <c r="HE1014" s="2" t="s">
        <v>3</v>
      </c>
      <c r="HF1014" s="2" t="s">
        <v>3</v>
      </c>
      <c r="HG1014" s="2"/>
      <c r="HH1014" s="2"/>
      <c r="HI1014" s="2"/>
      <c r="HJ1014" s="2"/>
      <c r="HK1014" s="2"/>
      <c r="HL1014" s="2"/>
      <c r="HM1014" s="2" t="s">
        <v>3</v>
      </c>
      <c r="HN1014" s="2" t="s">
        <v>898</v>
      </c>
      <c r="HO1014" s="2" t="s">
        <v>899</v>
      </c>
      <c r="HP1014" s="2" t="s">
        <v>896</v>
      </c>
      <c r="HQ1014" s="2" t="s">
        <v>896</v>
      </c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>
        <v>0</v>
      </c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</row>
    <row r="1015" spans="1:255" x14ac:dyDescent="0.2">
      <c r="A1015">
        <v>18</v>
      </c>
      <c r="B1015">
        <v>1</v>
      </c>
      <c r="C1015">
        <v>1670</v>
      </c>
      <c r="E1015" t="s">
        <v>1037</v>
      </c>
      <c r="F1015" t="s">
        <v>24</v>
      </c>
      <c r="G1015" t="s">
        <v>25</v>
      </c>
      <c r="H1015" t="s">
        <v>26</v>
      </c>
      <c r="I1015">
        <f>I1013*J1015</f>
        <v>0.08</v>
      </c>
      <c r="J1015">
        <v>0.25</v>
      </c>
      <c r="K1015">
        <v>0.25</v>
      </c>
      <c r="O1015">
        <f>ROUND(CP1015,0)</f>
        <v>0</v>
      </c>
      <c r="P1015">
        <f>ROUND(CQ1015*I1015,0)</f>
        <v>0</v>
      </c>
      <c r="Q1015">
        <f>ROUND(CR1015*I1015,0)</f>
        <v>0</v>
      </c>
      <c r="R1015">
        <f>ROUND(CS1015*I1015,0)</f>
        <v>0</v>
      </c>
      <c r="S1015">
        <f>ROUND(CT1015*I1015,0)</f>
        <v>0</v>
      </c>
      <c r="T1015">
        <f>ROUND(CU1015*I1015,0)</f>
        <v>0</v>
      </c>
      <c r="U1015">
        <f t="shared" si="651"/>
        <v>0</v>
      </c>
      <c r="V1015">
        <f t="shared" si="652"/>
        <v>0</v>
      </c>
      <c r="W1015">
        <f>ROUND(CX1015*I1015,0)</f>
        <v>0</v>
      </c>
      <c r="X1015">
        <f>ROUND(CY1015,0)</f>
        <v>0</v>
      </c>
      <c r="Y1015">
        <f>ROUND(CZ1015,0)</f>
        <v>0</v>
      </c>
      <c r="AA1015">
        <v>53551707</v>
      </c>
      <c r="AB1015">
        <f t="shared" si="653"/>
        <v>0</v>
      </c>
      <c r="AC1015">
        <f t="shared" si="654"/>
        <v>0</v>
      </c>
      <c r="AD1015">
        <f>ROUND((((ET1015)-(EU1015))+AE1015),2)</f>
        <v>0</v>
      </c>
      <c r="AE1015">
        <f>ROUND((EU1015),2)</f>
        <v>0</v>
      </c>
      <c r="AF1015">
        <f>ROUND((EV1015),2)</f>
        <v>0</v>
      </c>
      <c r="AG1015">
        <f t="shared" si="655"/>
        <v>0</v>
      </c>
      <c r="AH1015">
        <f>(EW1015)</f>
        <v>0</v>
      </c>
      <c r="AI1015">
        <f>(EX1015)</f>
        <v>0</v>
      </c>
      <c r="AJ1015">
        <f t="shared" si="656"/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91</v>
      </c>
      <c r="AU1015">
        <v>48</v>
      </c>
      <c r="AV1015">
        <v>1</v>
      </c>
      <c r="AW1015">
        <v>1</v>
      </c>
      <c r="AZ1015">
        <v>1</v>
      </c>
      <c r="BA1015">
        <v>1</v>
      </c>
      <c r="BB1015">
        <v>1</v>
      </c>
      <c r="BC1015">
        <v>6.14</v>
      </c>
      <c r="BD1015" t="s">
        <v>3</v>
      </c>
      <c r="BE1015" t="s">
        <v>3</v>
      </c>
      <c r="BF1015" t="s">
        <v>3</v>
      </c>
      <c r="BG1015" t="s">
        <v>3</v>
      </c>
      <c r="BH1015">
        <v>3</v>
      </c>
      <c r="BI1015">
        <v>1</v>
      </c>
      <c r="BJ1015" t="s">
        <v>194</v>
      </c>
      <c r="BM1015">
        <v>67001</v>
      </c>
      <c r="BN1015">
        <v>0</v>
      </c>
      <c r="BO1015" t="s">
        <v>30</v>
      </c>
      <c r="BP1015">
        <v>1</v>
      </c>
      <c r="BQ1015">
        <v>6</v>
      </c>
      <c r="BR1015">
        <v>0</v>
      </c>
      <c r="BS1015">
        <v>1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3</v>
      </c>
      <c r="BZ1015">
        <v>91</v>
      </c>
      <c r="CA1015">
        <v>48</v>
      </c>
      <c r="CB1015" t="s">
        <v>3</v>
      </c>
      <c r="CE1015">
        <v>0</v>
      </c>
      <c r="CF1015">
        <v>0</v>
      </c>
      <c r="CG1015">
        <v>0</v>
      </c>
      <c r="CM1015">
        <v>0</v>
      </c>
      <c r="CN1015" t="s">
        <v>3</v>
      </c>
      <c r="CO1015">
        <v>0</v>
      </c>
      <c r="CP1015">
        <f t="shared" si="657"/>
        <v>0</v>
      </c>
      <c r="CQ1015">
        <f t="shared" si="658"/>
        <v>0</v>
      </c>
      <c r="CR1015">
        <f t="shared" si="659"/>
        <v>0</v>
      </c>
      <c r="CS1015">
        <f t="shared" si="660"/>
        <v>0</v>
      </c>
      <c r="CT1015">
        <f t="shared" si="661"/>
        <v>0</v>
      </c>
      <c r="CU1015">
        <f t="shared" si="662"/>
        <v>0</v>
      </c>
      <c r="CV1015">
        <f t="shared" si="663"/>
        <v>0</v>
      </c>
      <c r="CW1015">
        <f t="shared" si="664"/>
        <v>0</v>
      </c>
      <c r="CX1015">
        <f t="shared" si="665"/>
        <v>0</v>
      </c>
      <c r="CY1015">
        <f t="shared" si="666"/>
        <v>0</v>
      </c>
      <c r="CZ1015">
        <f t="shared" si="667"/>
        <v>0</v>
      </c>
      <c r="DC1015" t="s">
        <v>3</v>
      </c>
      <c r="DD1015" t="s">
        <v>3</v>
      </c>
      <c r="DE1015" t="s">
        <v>3</v>
      </c>
      <c r="DF1015" t="s">
        <v>3</v>
      </c>
      <c r="DG1015" t="s">
        <v>3</v>
      </c>
      <c r="DH1015" t="s">
        <v>3</v>
      </c>
      <c r="DI1015" t="s">
        <v>3</v>
      </c>
      <c r="DJ1015" t="s">
        <v>3</v>
      </c>
      <c r="DK1015" t="s">
        <v>3</v>
      </c>
      <c r="DL1015" t="s">
        <v>3</v>
      </c>
      <c r="DM1015" t="s">
        <v>3</v>
      </c>
      <c r="DN1015">
        <v>0</v>
      </c>
      <c r="DO1015">
        <v>0</v>
      </c>
      <c r="DP1015">
        <v>1</v>
      </c>
      <c r="DQ1015">
        <v>1</v>
      </c>
      <c r="DU1015">
        <v>1009</v>
      </c>
      <c r="DV1015" t="s">
        <v>26</v>
      </c>
      <c r="DW1015" t="s">
        <v>26</v>
      </c>
      <c r="DX1015">
        <v>1000</v>
      </c>
      <c r="DZ1015" t="s">
        <v>3</v>
      </c>
      <c r="EA1015" t="s">
        <v>3</v>
      </c>
      <c r="EB1015" t="s">
        <v>3</v>
      </c>
      <c r="EC1015" t="s">
        <v>3</v>
      </c>
      <c r="EE1015">
        <v>53551249</v>
      </c>
      <c r="EF1015">
        <v>6</v>
      </c>
      <c r="EG1015" t="s">
        <v>17</v>
      </c>
      <c r="EH1015">
        <v>101</v>
      </c>
      <c r="EI1015" t="s">
        <v>896</v>
      </c>
      <c r="EJ1015">
        <v>1</v>
      </c>
      <c r="EK1015">
        <v>67001</v>
      </c>
      <c r="EL1015" t="s">
        <v>896</v>
      </c>
      <c r="EM1015" t="s">
        <v>897</v>
      </c>
      <c r="EO1015" t="s">
        <v>3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FQ1015">
        <v>0</v>
      </c>
      <c r="FR1015">
        <f>ROUND(IF(AND(BH1015=3,BI1015=3),P1015,0),0)</f>
        <v>0</v>
      </c>
      <c r="FS1015">
        <v>0</v>
      </c>
      <c r="FX1015">
        <v>91</v>
      </c>
      <c r="FY1015">
        <v>48</v>
      </c>
      <c r="GA1015" t="s">
        <v>3</v>
      </c>
      <c r="GD1015">
        <v>1</v>
      </c>
      <c r="GF1015">
        <v>1642680958</v>
      </c>
      <c r="GG1015">
        <v>2</v>
      </c>
      <c r="GH1015">
        <v>1</v>
      </c>
      <c r="GI1015">
        <v>5</v>
      </c>
      <c r="GJ1015">
        <v>0</v>
      </c>
      <c r="GK1015">
        <v>0</v>
      </c>
      <c r="GL1015">
        <f>ROUND(IF(AND(BH1015=3,BI1015=3,FS1015&lt;&gt;0),P1015,0),0)</f>
        <v>0</v>
      </c>
      <c r="GM1015">
        <f>ROUND(O1015+X1015+Y1015,0)+GX1015</f>
        <v>0</v>
      </c>
      <c r="GN1015">
        <f>IF(OR(BI1015=0,BI1015=1),ROUND(O1015+X1015+Y1015,0),0)</f>
        <v>0</v>
      </c>
      <c r="GO1015">
        <f>IF(BI1015=2,ROUND(O1015+X1015+Y1015,0),0)</f>
        <v>0</v>
      </c>
      <c r="GP1015">
        <f>IF(BI1015=4,ROUND(O1015+X1015+Y1015,0)+GX1015,0)</f>
        <v>0</v>
      </c>
      <c r="GR1015">
        <v>0</v>
      </c>
      <c r="GS1015">
        <v>0</v>
      </c>
      <c r="GT1015">
        <v>0</v>
      </c>
      <c r="GU1015" t="s">
        <v>3</v>
      </c>
      <c r="GV1015">
        <f t="shared" si="668"/>
        <v>0</v>
      </c>
      <c r="GW1015">
        <v>1</v>
      </c>
      <c r="GX1015">
        <f>ROUND(HC1015*I1015,0)</f>
        <v>0</v>
      </c>
      <c r="HA1015">
        <v>0</v>
      </c>
      <c r="HB1015">
        <v>0</v>
      </c>
      <c r="HC1015">
        <f t="shared" si="669"/>
        <v>0</v>
      </c>
      <c r="HE1015" t="s">
        <v>3</v>
      </c>
      <c r="HF1015" t="s">
        <v>3</v>
      </c>
      <c r="HM1015" t="s">
        <v>3</v>
      </c>
      <c r="HN1015" t="s">
        <v>898</v>
      </c>
      <c r="HO1015" t="s">
        <v>899</v>
      </c>
      <c r="HP1015" t="s">
        <v>896</v>
      </c>
      <c r="HQ1015" t="s">
        <v>896</v>
      </c>
      <c r="IK1015">
        <v>0</v>
      </c>
    </row>
    <row r="1016" spans="1:255" x14ac:dyDescent="0.2">
      <c r="A1016" s="2">
        <v>17</v>
      </c>
      <c r="B1016" s="2">
        <v>1</v>
      </c>
      <c r="C1016" s="2">
        <f>ROW(SmtRes!A1672)</f>
        <v>1672</v>
      </c>
      <c r="D1016" s="2">
        <f>ROW(EtalonRes!A1509)</f>
        <v>1509</v>
      </c>
      <c r="E1016" s="2" t="s">
        <v>1038</v>
      </c>
      <c r="F1016" s="2" t="s">
        <v>907</v>
      </c>
      <c r="G1016" s="2" t="s">
        <v>908</v>
      </c>
      <c r="H1016" s="2" t="s">
        <v>894</v>
      </c>
      <c r="I1016" s="2">
        <f>ROUND((5+6)/100,7)</f>
        <v>0.11</v>
      </c>
      <c r="J1016" s="2">
        <v>0</v>
      </c>
      <c r="K1016" s="2">
        <f>ROUND((5+6)/100,7)</f>
        <v>0.11</v>
      </c>
      <c r="L1016" s="2"/>
      <c r="M1016" s="2"/>
      <c r="N1016" s="2"/>
      <c r="O1016" s="2">
        <f>ROUND(CP1016,2)</f>
        <v>5.76</v>
      </c>
      <c r="P1016" s="2">
        <f>ROUND(CQ1016*I1016,2)</f>
        <v>0</v>
      </c>
      <c r="Q1016" s="2">
        <f>ROUND(CR1016*I1016,2)</f>
        <v>0</v>
      </c>
      <c r="R1016" s="2">
        <f>ROUND(CS1016*I1016,2)</f>
        <v>0</v>
      </c>
      <c r="S1016" s="2">
        <f>ROUND(CT1016*I1016,2)</f>
        <v>5.76</v>
      </c>
      <c r="T1016" s="2">
        <f>ROUND(CU1016*I1016,2)</f>
        <v>0</v>
      </c>
      <c r="U1016" s="2">
        <f t="shared" si="651"/>
        <v>0.73875999999999997</v>
      </c>
      <c r="V1016" s="2">
        <f t="shared" si="652"/>
        <v>0</v>
      </c>
      <c r="W1016" s="2">
        <f>ROUND(CX1016*I1016,2)</f>
        <v>0</v>
      </c>
      <c r="X1016" s="2">
        <f>ROUND(CY1016,2)</f>
        <v>5.24</v>
      </c>
      <c r="Y1016" s="2">
        <f>ROUND(CZ1016,2)</f>
        <v>2.76</v>
      </c>
      <c r="Z1016" s="2"/>
      <c r="AA1016" s="2">
        <v>53551706</v>
      </c>
      <c r="AB1016" s="2">
        <f t="shared" si="653"/>
        <v>52.38</v>
      </c>
      <c r="AC1016" s="2">
        <f t="shared" si="654"/>
        <v>0</v>
      </c>
      <c r="AD1016" s="2">
        <f>ROUND(((((ET1016*ROUND(1.15,7)))-((EU1016*ROUND(1.15,7))))+AE1016),2)</f>
        <v>0</v>
      </c>
      <c r="AE1016" s="2">
        <f>ROUND(((EU1016*ROUND(1.15,7))),2)</f>
        <v>0</v>
      </c>
      <c r="AF1016" s="2">
        <f>ROUND(((EV1016*ROUND(1.15,7))),2)</f>
        <v>52.38</v>
      </c>
      <c r="AG1016" s="2">
        <f t="shared" si="655"/>
        <v>0</v>
      </c>
      <c r="AH1016" s="2">
        <f>((EW1016*ROUND(1.15,7)))</f>
        <v>6.7159999999999993</v>
      </c>
      <c r="AI1016" s="2">
        <f>((EX1016*ROUND(1.15,7)))</f>
        <v>0</v>
      </c>
      <c r="AJ1016" s="2">
        <f t="shared" si="656"/>
        <v>0</v>
      </c>
      <c r="AK1016" s="2">
        <v>45.55</v>
      </c>
      <c r="AL1016" s="2">
        <v>0</v>
      </c>
      <c r="AM1016" s="2">
        <v>0</v>
      </c>
      <c r="AN1016" s="2">
        <v>0</v>
      </c>
      <c r="AO1016" s="2">
        <v>45.55</v>
      </c>
      <c r="AP1016" s="2">
        <v>0</v>
      </c>
      <c r="AQ1016" s="2">
        <v>5.84</v>
      </c>
      <c r="AR1016" s="2">
        <v>0</v>
      </c>
      <c r="AS1016" s="2">
        <v>0</v>
      </c>
      <c r="AT1016" s="2">
        <v>91</v>
      </c>
      <c r="AU1016" s="2">
        <v>48</v>
      </c>
      <c r="AV1016" s="2">
        <v>1</v>
      </c>
      <c r="AW1016" s="2">
        <v>1</v>
      </c>
      <c r="AX1016" s="2"/>
      <c r="AY1016" s="2"/>
      <c r="AZ1016" s="2">
        <v>1</v>
      </c>
      <c r="BA1016" s="2">
        <v>1</v>
      </c>
      <c r="BB1016" s="2">
        <v>1</v>
      </c>
      <c r="BC1016" s="2">
        <v>1</v>
      </c>
      <c r="BD1016" s="2" t="s">
        <v>3</v>
      </c>
      <c r="BE1016" s="2" t="s">
        <v>3</v>
      </c>
      <c r="BF1016" s="2" t="s">
        <v>3</v>
      </c>
      <c r="BG1016" s="2" t="s">
        <v>3</v>
      </c>
      <c r="BH1016" s="2">
        <v>0</v>
      </c>
      <c r="BI1016" s="2">
        <v>1</v>
      </c>
      <c r="BJ1016" s="2" t="s">
        <v>909</v>
      </c>
      <c r="BK1016" s="2"/>
      <c r="BL1016" s="2"/>
      <c r="BM1016" s="2">
        <v>67001</v>
      </c>
      <c r="BN1016" s="2">
        <v>0</v>
      </c>
      <c r="BO1016" s="2" t="s">
        <v>3</v>
      </c>
      <c r="BP1016" s="2">
        <v>0</v>
      </c>
      <c r="BQ1016" s="2">
        <v>6</v>
      </c>
      <c r="BR1016" s="2">
        <v>0</v>
      </c>
      <c r="BS1016" s="2">
        <v>1</v>
      </c>
      <c r="BT1016" s="2">
        <v>1</v>
      </c>
      <c r="BU1016" s="2">
        <v>1</v>
      </c>
      <c r="BV1016" s="2">
        <v>1</v>
      </c>
      <c r="BW1016" s="2">
        <v>1</v>
      </c>
      <c r="BX1016" s="2">
        <v>1</v>
      </c>
      <c r="BY1016" s="2" t="s">
        <v>3</v>
      </c>
      <c r="BZ1016" s="2">
        <v>91</v>
      </c>
      <c r="CA1016" s="2">
        <v>48</v>
      </c>
      <c r="CB1016" s="2" t="s">
        <v>3</v>
      </c>
      <c r="CC1016" s="2"/>
      <c r="CD1016" s="2"/>
      <c r="CE1016" s="2">
        <v>0</v>
      </c>
      <c r="CF1016" s="2">
        <v>0</v>
      </c>
      <c r="CG1016" s="2">
        <v>0</v>
      </c>
      <c r="CH1016" s="2"/>
      <c r="CI1016" s="2"/>
      <c r="CJ1016" s="2"/>
      <c r="CK1016" s="2"/>
      <c r="CL1016" s="2"/>
      <c r="CM1016" s="2">
        <v>0</v>
      </c>
      <c r="CN1016" s="2" t="s">
        <v>2158</v>
      </c>
      <c r="CO1016" s="2">
        <v>0</v>
      </c>
      <c r="CP1016" s="2">
        <f t="shared" si="657"/>
        <v>5.76</v>
      </c>
      <c r="CQ1016" s="2">
        <f t="shared" si="658"/>
        <v>0</v>
      </c>
      <c r="CR1016" s="2">
        <f t="shared" si="659"/>
        <v>0</v>
      </c>
      <c r="CS1016" s="2">
        <f t="shared" si="660"/>
        <v>0</v>
      </c>
      <c r="CT1016" s="2">
        <f t="shared" si="661"/>
        <v>52.38</v>
      </c>
      <c r="CU1016" s="2">
        <f t="shared" si="662"/>
        <v>0</v>
      </c>
      <c r="CV1016" s="2">
        <f t="shared" si="663"/>
        <v>6.7159999999999993</v>
      </c>
      <c r="CW1016" s="2">
        <f t="shared" si="664"/>
        <v>0</v>
      </c>
      <c r="CX1016" s="2">
        <f t="shared" si="665"/>
        <v>0</v>
      </c>
      <c r="CY1016" s="2">
        <f t="shared" si="666"/>
        <v>5.2416</v>
      </c>
      <c r="CZ1016" s="2">
        <f t="shared" si="667"/>
        <v>2.7648000000000001</v>
      </c>
      <c r="DA1016" s="2"/>
      <c r="DB1016" s="2"/>
      <c r="DC1016" s="2" t="s">
        <v>3</v>
      </c>
      <c r="DD1016" s="2" t="s">
        <v>3</v>
      </c>
      <c r="DE1016" s="2" t="s">
        <v>16</v>
      </c>
      <c r="DF1016" s="2" t="s">
        <v>16</v>
      </c>
      <c r="DG1016" s="2" t="s">
        <v>16</v>
      </c>
      <c r="DH1016" s="2" t="s">
        <v>3</v>
      </c>
      <c r="DI1016" s="2" t="s">
        <v>16</v>
      </c>
      <c r="DJ1016" s="2" t="s">
        <v>16</v>
      </c>
      <c r="DK1016" s="2" t="s">
        <v>3</v>
      </c>
      <c r="DL1016" s="2" t="s">
        <v>3</v>
      </c>
      <c r="DM1016" s="2" t="s">
        <v>3</v>
      </c>
      <c r="DN1016" s="2">
        <v>0</v>
      </c>
      <c r="DO1016" s="2">
        <v>0</v>
      </c>
      <c r="DP1016" s="2">
        <v>1</v>
      </c>
      <c r="DQ1016" s="2">
        <v>1</v>
      </c>
      <c r="DR1016" s="2"/>
      <c r="DS1016" s="2"/>
      <c r="DT1016" s="2"/>
      <c r="DU1016" s="2">
        <v>1010</v>
      </c>
      <c r="DV1016" s="2" t="s">
        <v>894</v>
      </c>
      <c r="DW1016" s="2" t="s">
        <v>894</v>
      </c>
      <c r="DX1016" s="2">
        <v>100</v>
      </c>
      <c r="DY1016" s="2"/>
      <c r="DZ1016" s="2" t="s">
        <v>3</v>
      </c>
      <c r="EA1016" s="2" t="s">
        <v>3</v>
      </c>
      <c r="EB1016" s="2" t="s">
        <v>3</v>
      </c>
      <c r="EC1016" s="2" t="s">
        <v>3</v>
      </c>
      <c r="ED1016" s="2"/>
      <c r="EE1016" s="2">
        <v>53551249</v>
      </c>
      <c r="EF1016" s="2">
        <v>6</v>
      </c>
      <c r="EG1016" s="2" t="s">
        <v>17</v>
      </c>
      <c r="EH1016" s="2">
        <v>101</v>
      </c>
      <c r="EI1016" s="2" t="s">
        <v>896</v>
      </c>
      <c r="EJ1016" s="2">
        <v>1</v>
      </c>
      <c r="EK1016" s="2">
        <v>67001</v>
      </c>
      <c r="EL1016" s="2" t="s">
        <v>896</v>
      </c>
      <c r="EM1016" s="2" t="s">
        <v>897</v>
      </c>
      <c r="EN1016" s="2"/>
      <c r="EO1016" s="2" t="s">
        <v>339</v>
      </c>
      <c r="EP1016" s="2"/>
      <c r="EQ1016" s="2">
        <v>131072</v>
      </c>
      <c r="ER1016" s="2">
        <v>45.55</v>
      </c>
      <c r="ES1016" s="2">
        <v>0</v>
      </c>
      <c r="ET1016" s="2">
        <v>0</v>
      </c>
      <c r="EU1016" s="2">
        <v>0</v>
      </c>
      <c r="EV1016" s="2">
        <v>45.55</v>
      </c>
      <c r="EW1016" s="2">
        <v>5.84</v>
      </c>
      <c r="EX1016" s="2">
        <v>0</v>
      </c>
      <c r="EY1016" s="2">
        <v>0</v>
      </c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>
        <v>0</v>
      </c>
      <c r="FR1016" s="2">
        <f>ROUND(IF(AND(BH1016=3,BI1016=3),P1016,0),2)</f>
        <v>0</v>
      </c>
      <c r="FS1016" s="2">
        <v>0</v>
      </c>
      <c r="FT1016" s="2"/>
      <c r="FU1016" s="2"/>
      <c r="FV1016" s="2"/>
      <c r="FW1016" s="2"/>
      <c r="FX1016" s="2">
        <v>91</v>
      </c>
      <c r="FY1016" s="2">
        <v>48</v>
      </c>
      <c r="FZ1016" s="2"/>
      <c r="GA1016" s="2" t="s">
        <v>3</v>
      </c>
      <c r="GB1016" s="2"/>
      <c r="GC1016" s="2"/>
      <c r="GD1016" s="2">
        <v>1</v>
      </c>
      <c r="GE1016" s="2"/>
      <c r="GF1016" s="2">
        <v>-1424530667</v>
      </c>
      <c r="GG1016" s="2">
        <v>2</v>
      </c>
      <c r="GH1016" s="2">
        <v>1</v>
      </c>
      <c r="GI1016" s="2">
        <v>-2</v>
      </c>
      <c r="GJ1016" s="2">
        <v>0</v>
      </c>
      <c r="GK1016" s="2">
        <v>0</v>
      </c>
      <c r="GL1016" s="2">
        <f>ROUND(IF(AND(BH1016=3,BI1016=3,FS1016&lt;&gt;0),P1016,0),2)</f>
        <v>0</v>
      </c>
      <c r="GM1016" s="2">
        <f>ROUND(O1016+X1016+Y1016,2)+GX1016</f>
        <v>13.76</v>
      </c>
      <c r="GN1016" s="2">
        <f>IF(OR(BI1016=0,BI1016=1),ROUND(O1016+X1016+Y1016,2),0)</f>
        <v>13.76</v>
      </c>
      <c r="GO1016" s="2">
        <f>IF(BI1016=2,ROUND(O1016+X1016+Y1016,2),0)</f>
        <v>0</v>
      </c>
      <c r="GP1016" s="2">
        <f>IF(BI1016=4,ROUND(O1016+X1016+Y1016,2)+GX1016,0)</f>
        <v>0</v>
      </c>
      <c r="GQ1016" s="2"/>
      <c r="GR1016" s="2">
        <v>0</v>
      </c>
      <c r="GS1016" s="2">
        <v>0</v>
      </c>
      <c r="GT1016" s="2">
        <v>0</v>
      </c>
      <c r="GU1016" s="2" t="s">
        <v>3</v>
      </c>
      <c r="GV1016" s="2">
        <f t="shared" si="668"/>
        <v>0</v>
      </c>
      <c r="GW1016" s="2">
        <v>1</v>
      </c>
      <c r="GX1016" s="2">
        <f>ROUND(HC1016*I1016,2)</f>
        <v>0</v>
      </c>
      <c r="GY1016" s="2"/>
      <c r="GZ1016" s="2"/>
      <c r="HA1016" s="2">
        <v>0</v>
      </c>
      <c r="HB1016" s="2">
        <v>0</v>
      </c>
      <c r="HC1016" s="2">
        <f t="shared" si="669"/>
        <v>0</v>
      </c>
      <c r="HD1016" s="2"/>
      <c r="HE1016" s="2" t="s">
        <v>3</v>
      </c>
      <c r="HF1016" s="2" t="s">
        <v>3</v>
      </c>
      <c r="HG1016" s="2"/>
      <c r="HH1016" s="2"/>
      <c r="HI1016" s="2"/>
      <c r="HJ1016" s="2"/>
      <c r="HK1016" s="2"/>
      <c r="HL1016" s="2"/>
      <c r="HM1016" s="2" t="s">
        <v>3</v>
      </c>
      <c r="HN1016" s="2" t="s">
        <v>898</v>
      </c>
      <c r="HO1016" s="2" t="s">
        <v>899</v>
      </c>
      <c r="HP1016" s="2" t="s">
        <v>896</v>
      </c>
      <c r="HQ1016" s="2" t="s">
        <v>896</v>
      </c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>
        <v>0</v>
      </c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</row>
    <row r="1017" spans="1:255" x14ac:dyDescent="0.2">
      <c r="A1017">
        <v>17</v>
      </c>
      <c r="B1017">
        <v>1</v>
      </c>
      <c r="C1017">
        <f>ROW(SmtRes!A1674)</f>
        <v>1674</v>
      </c>
      <c r="D1017">
        <f>ROW(EtalonRes!A1510)</f>
        <v>1510</v>
      </c>
      <c r="E1017" t="s">
        <v>1038</v>
      </c>
      <c r="F1017" t="s">
        <v>907</v>
      </c>
      <c r="G1017" t="s">
        <v>908</v>
      </c>
      <c r="H1017" t="s">
        <v>894</v>
      </c>
      <c r="I1017">
        <f>ROUND((5+6)/100,7)</f>
        <v>0.11</v>
      </c>
      <c r="J1017">
        <v>0</v>
      </c>
      <c r="K1017">
        <f>ROUND((5+6)/100,7)</f>
        <v>0.11</v>
      </c>
      <c r="O1017">
        <f>ROUND(CP1017,0)</f>
        <v>203</v>
      </c>
      <c r="P1017">
        <f>ROUND(CQ1017*I1017,0)</f>
        <v>0</v>
      </c>
      <c r="Q1017">
        <f>ROUND(CR1017*I1017,0)</f>
        <v>0</v>
      </c>
      <c r="R1017">
        <f>ROUND(CS1017*I1017,0)</f>
        <v>0</v>
      </c>
      <c r="S1017">
        <f>ROUND(CT1017*I1017,0)</f>
        <v>203</v>
      </c>
      <c r="T1017">
        <f>ROUND(CU1017*I1017,0)</f>
        <v>0</v>
      </c>
      <c r="U1017">
        <f t="shared" si="651"/>
        <v>0.73875999999999997</v>
      </c>
      <c r="V1017">
        <f t="shared" si="652"/>
        <v>0</v>
      </c>
      <c r="W1017">
        <f>ROUND(CX1017*I1017,0)</f>
        <v>0</v>
      </c>
      <c r="X1017">
        <f>ROUND(CY1017,0)</f>
        <v>185</v>
      </c>
      <c r="Y1017">
        <f>ROUND(CZ1017,0)</f>
        <v>97</v>
      </c>
      <c r="AA1017">
        <v>53551707</v>
      </c>
      <c r="AB1017">
        <f t="shared" si="653"/>
        <v>52.38</v>
      </c>
      <c r="AC1017">
        <f t="shared" si="654"/>
        <v>0</v>
      </c>
      <c r="AD1017">
        <f>ROUND(((((ET1017*ROUND(1.15,7)))-((EU1017*ROUND(1.15,7))))+AE1017),2)</f>
        <v>0</v>
      </c>
      <c r="AE1017">
        <f>ROUND(((EU1017*ROUND(1.15,7))),2)</f>
        <v>0</v>
      </c>
      <c r="AF1017">
        <f>ROUND(((EV1017*ROUND(1.15,7))),2)</f>
        <v>52.38</v>
      </c>
      <c r="AG1017">
        <f t="shared" si="655"/>
        <v>0</v>
      </c>
      <c r="AH1017">
        <f>((EW1017*ROUND(1.15,7)))</f>
        <v>6.7159999999999993</v>
      </c>
      <c r="AI1017">
        <f>((EX1017*ROUND(1.15,7)))</f>
        <v>0</v>
      </c>
      <c r="AJ1017">
        <f t="shared" si="656"/>
        <v>0</v>
      </c>
      <c r="AK1017">
        <v>45.55</v>
      </c>
      <c r="AL1017">
        <v>0</v>
      </c>
      <c r="AM1017">
        <v>0</v>
      </c>
      <c r="AN1017">
        <v>0</v>
      </c>
      <c r="AO1017">
        <v>45.55</v>
      </c>
      <c r="AP1017">
        <v>0</v>
      </c>
      <c r="AQ1017">
        <v>5.84</v>
      </c>
      <c r="AR1017">
        <v>0</v>
      </c>
      <c r="AS1017">
        <v>0</v>
      </c>
      <c r="AT1017">
        <v>91</v>
      </c>
      <c r="AU1017">
        <v>48</v>
      </c>
      <c r="AV1017">
        <v>1</v>
      </c>
      <c r="AW1017">
        <v>1</v>
      </c>
      <c r="AZ1017">
        <v>1</v>
      </c>
      <c r="BA1017">
        <v>35.24</v>
      </c>
      <c r="BB1017">
        <v>1</v>
      </c>
      <c r="BC1017">
        <v>1</v>
      </c>
      <c r="BD1017" t="s">
        <v>3</v>
      </c>
      <c r="BE1017" t="s">
        <v>3</v>
      </c>
      <c r="BF1017" t="s">
        <v>3</v>
      </c>
      <c r="BG1017" t="s">
        <v>3</v>
      </c>
      <c r="BH1017">
        <v>0</v>
      </c>
      <c r="BI1017">
        <v>1</v>
      </c>
      <c r="BJ1017" t="s">
        <v>909</v>
      </c>
      <c r="BM1017">
        <v>67001</v>
      </c>
      <c r="BN1017">
        <v>0</v>
      </c>
      <c r="BO1017" t="s">
        <v>907</v>
      </c>
      <c r="BP1017">
        <v>1</v>
      </c>
      <c r="BQ1017">
        <v>6</v>
      </c>
      <c r="BR1017">
        <v>0</v>
      </c>
      <c r="BS1017">
        <v>35.24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 t="s">
        <v>3</v>
      </c>
      <c r="BZ1017">
        <v>91</v>
      </c>
      <c r="CA1017">
        <v>48</v>
      </c>
      <c r="CB1017" t="s">
        <v>3</v>
      </c>
      <c r="CE1017">
        <v>0</v>
      </c>
      <c r="CF1017">
        <v>0</v>
      </c>
      <c r="CG1017">
        <v>0</v>
      </c>
      <c r="CM1017">
        <v>0</v>
      </c>
      <c r="CN1017" t="s">
        <v>2158</v>
      </c>
      <c r="CO1017">
        <v>0</v>
      </c>
      <c r="CP1017">
        <f t="shared" si="657"/>
        <v>203</v>
      </c>
      <c r="CQ1017">
        <f t="shared" si="658"/>
        <v>0</v>
      </c>
      <c r="CR1017">
        <f t="shared" si="659"/>
        <v>0</v>
      </c>
      <c r="CS1017">
        <f t="shared" si="660"/>
        <v>0</v>
      </c>
      <c r="CT1017">
        <f t="shared" si="661"/>
        <v>1845.8712000000003</v>
      </c>
      <c r="CU1017">
        <f t="shared" si="662"/>
        <v>0</v>
      </c>
      <c r="CV1017">
        <f t="shared" si="663"/>
        <v>6.7159999999999993</v>
      </c>
      <c r="CW1017">
        <f t="shared" si="664"/>
        <v>0</v>
      </c>
      <c r="CX1017">
        <f t="shared" si="665"/>
        <v>0</v>
      </c>
      <c r="CY1017">
        <f t="shared" si="666"/>
        <v>184.73</v>
      </c>
      <c r="CZ1017">
        <f t="shared" si="667"/>
        <v>97.44</v>
      </c>
      <c r="DC1017" t="s">
        <v>3</v>
      </c>
      <c r="DD1017" t="s">
        <v>3</v>
      </c>
      <c r="DE1017" t="s">
        <v>16</v>
      </c>
      <c r="DF1017" t="s">
        <v>16</v>
      </c>
      <c r="DG1017" t="s">
        <v>16</v>
      </c>
      <c r="DH1017" t="s">
        <v>3</v>
      </c>
      <c r="DI1017" t="s">
        <v>16</v>
      </c>
      <c r="DJ1017" t="s">
        <v>16</v>
      </c>
      <c r="DK1017" t="s">
        <v>3</v>
      </c>
      <c r="DL1017" t="s">
        <v>3</v>
      </c>
      <c r="DM1017" t="s">
        <v>3</v>
      </c>
      <c r="DN1017">
        <v>0</v>
      </c>
      <c r="DO1017">
        <v>0</v>
      </c>
      <c r="DP1017">
        <v>1</v>
      </c>
      <c r="DQ1017">
        <v>1</v>
      </c>
      <c r="DU1017">
        <v>1010</v>
      </c>
      <c r="DV1017" t="s">
        <v>894</v>
      </c>
      <c r="DW1017" t="s">
        <v>894</v>
      </c>
      <c r="DX1017">
        <v>100</v>
      </c>
      <c r="DZ1017" t="s">
        <v>3</v>
      </c>
      <c r="EA1017" t="s">
        <v>3</v>
      </c>
      <c r="EB1017" t="s">
        <v>3</v>
      </c>
      <c r="EC1017" t="s">
        <v>3</v>
      </c>
      <c r="EE1017">
        <v>53551249</v>
      </c>
      <c r="EF1017">
        <v>6</v>
      </c>
      <c r="EG1017" t="s">
        <v>17</v>
      </c>
      <c r="EH1017">
        <v>101</v>
      </c>
      <c r="EI1017" t="s">
        <v>896</v>
      </c>
      <c r="EJ1017">
        <v>1</v>
      </c>
      <c r="EK1017">
        <v>67001</v>
      </c>
      <c r="EL1017" t="s">
        <v>896</v>
      </c>
      <c r="EM1017" t="s">
        <v>897</v>
      </c>
      <c r="EO1017" t="s">
        <v>339</v>
      </c>
      <c r="EQ1017">
        <v>131072</v>
      </c>
      <c r="ER1017">
        <v>45.55</v>
      </c>
      <c r="ES1017">
        <v>0</v>
      </c>
      <c r="ET1017">
        <v>0</v>
      </c>
      <c r="EU1017">
        <v>0</v>
      </c>
      <c r="EV1017">
        <v>45.55</v>
      </c>
      <c r="EW1017">
        <v>5.84</v>
      </c>
      <c r="EX1017">
        <v>0</v>
      </c>
      <c r="EY1017">
        <v>0</v>
      </c>
      <c r="FQ1017">
        <v>0</v>
      </c>
      <c r="FR1017">
        <f>ROUND(IF(AND(BH1017=3,BI1017=3),P1017,0),0)</f>
        <v>0</v>
      </c>
      <c r="FS1017">
        <v>0</v>
      </c>
      <c r="FX1017">
        <v>91</v>
      </c>
      <c r="FY1017">
        <v>48</v>
      </c>
      <c r="GA1017" t="s">
        <v>3</v>
      </c>
      <c r="GD1017">
        <v>1</v>
      </c>
      <c r="GF1017">
        <v>-1424530667</v>
      </c>
      <c r="GG1017">
        <v>2</v>
      </c>
      <c r="GH1017">
        <v>1</v>
      </c>
      <c r="GI1017">
        <v>2</v>
      </c>
      <c r="GJ1017">
        <v>0</v>
      </c>
      <c r="GK1017">
        <v>0</v>
      </c>
      <c r="GL1017">
        <f>ROUND(IF(AND(BH1017=3,BI1017=3,FS1017&lt;&gt;0),P1017,0),0)</f>
        <v>0</v>
      </c>
      <c r="GM1017">
        <f>ROUND(O1017+X1017+Y1017,0)+GX1017</f>
        <v>485</v>
      </c>
      <c r="GN1017">
        <f>IF(OR(BI1017=0,BI1017=1),ROUND(O1017+X1017+Y1017,0),0)</f>
        <v>485</v>
      </c>
      <c r="GO1017">
        <f>IF(BI1017=2,ROUND(O1017+X1017+Y1017,0),0)</f>
        <v>0</v>
      </c>
      <c r="GP1017">
        <f>IF(BI1017=4,ROUND(O1017+X1017+Y1017,0)+GX1017,0)</f>
        <v>0</v>
      </c>
      <c r="GR1017">
        <v>0</v>
      </c>
      <c r="GS1017">
        <v>0</v>
      </c>
      <c r="GT1017">
        <v>0</v>
      </c>
      <c r="GU1017" t="s">
        <v>3</v>
      </c>
      <c r="GV1017">
        <f t="shared" si="668"/>
        <v>0</v>
      </c>
      <c r="GW1017">
        <v>1</v>
      </c>
      <c r="GX1017">
        <f>ROUND(HC1017*I1017,0)</f>
        <v>0</v>
      </c>
      <c r="HA1017">
        <v>0</v>
      </c>
      <c r="HB1017">
        <v>0</v>
      </c>
      <c r="HC1017">
        <f t="shared" si="669"/>
        <v>0</v>
      </c>
      <c r="HE1017" t="s">
        <v>3</v>
      </c>
      <c r="HF1017" t="s">
        <v>3</v>
      </c>
      <c r="HM1017" t="s">
        <v>3</v>
      </c>
      <c r="HN1017" t="s">
        <v>898</v>
      </c>
      <c r="HO1017" t="s">
        <v>899</v>
      </c>
      <c r="HP1017" t="s">
        <v>896</v>
      </c>
      <c r="HQ1017" t="s">
        <v>896</v>
      </c>
      <c r="IK1017">
        <v>0</v>
      </c>
    </row>
    <row r="1018" spans="1:255" x14ac:dyDescent="0.2">
      <c r="A1018" s="2">
        <v>18</v>
      </c>
      <c r="B1018" s="2">
        <v>1</v>
      </c>
      <c r="C1018" s="2">
        <v>1672</v>
      </c>
      <c r="D1018" s="2"/>
      <c r="E1018" s="2" t="s">
        <v>1039</v>
      </c>
      <c r="F1018" s="2" t="s">
        <v>24</v>
      </c>
      <c r="G1018" s="2" t="s">
        <v>25</v>
      </c>
      <c r="H1018" s="2" t="s">
        <v>26</v>
      </c>
      <c r="I1018" s="2">
        <f>I1016*J1018</f>
        <v>1.1000000000000001E-3</v>
      </c>
      <c r="J1018" s="2">
        <v>0.01</v>
      </c>
      <c r="K1018" s="2">
        <v>0.01</v>
      </c>
      <c r="L1018" s="2"/>
      <c r="M1018" s="2"/>
      <c r="N1018" s="2"/>
      <c r="O1018" s="2">
        <f>ROUND(CP1018,2)</f>
        <v>0</v>
      </c>
      <c r="P1018" s="2">
        <f>ROUND(CQ1018*I1018,2)</f>
        <v>0</v>
      </c>
      <c r="Q1018" s="2">
        <f>ROUND(CR1018*I1018,2)</f>
        <v>0</v>
      </c>
      <c r="R1018" s="2">
        <f>ROUND(CS1018*I1018,2)</f>
        <v>0</v>
      </c>
      <c r="S1018" s="2">
        <f>ROUND(CT1018*I1018,2)</f>
        <v>0</v>
      </c>
      <c r="T1018" s="2">
        <f>ROUND(CU1018*I1018,2)</f>
        <v>0</v>
      </c>
      <c r="U1018" s="2">
        <f t="shared" si="651"/>
        <v>0</v>
      </c>
      <c r="V1018" s="2">
        <f t="shared" si="652"/>
        <v>0</v>
      </c>
      <c r="W1018" s="2">
        <f>ROUND(CX1018*I1018,2)</f>
        <v>0</v>
      </c>
      <c r="X1018" s="2">
        <f>ROUND(CY1018,2)</f>
        <v>0</v>
      </c>
      <c r="Y1018" s="2">
        <f>ROUND(CZ1018,2)</f>
        <v>0</v>
      </c>
      <c r="Z1018" s="2"/>
      <c r="AA1018" s="2">
        <v>53551706</v>
      </c>
      <c r="AB1018" s="2">
        <f t="shared" si="653"/>
        <v>0</v>
      </c>
      <c r="AC1018" s="2">
        <f t="shared" si="654"/>
        <v>0</v>
      </c>
      <c r="AD1018" s="2">
        <f>ROUND((((ET1018)-(EU1018))+AE1018),2)</f>
        <v>0</v>
      </c>
      <c r="AE1018" s="2">
        <f>ROUND((EU1018),2)</f>
        <v>0</v>
      </c>
      <c r="AF1018" s="2">
        <f>ROUND((EV1018),2)</f>
        <v>0</v>
      </c>
      <c r="AG1018" s="2">
        <f t="shared" si="655"/>
        <v>0</v>
      </c>
      <c r="AH1018" s="2">
        <f>(EW1018)</f>
        <v>0</v>
      </c>
      <c r="AI1018" s="2">
        <f>(EX1018)</f>
        <v>0</v>
      </c>
      <c r="AJ1018" s="2">
        <f t="shared" si="656"/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91</v>
      </c>
      <c r="AU1018" s="2">
        <v>48</v>
      </c>
      <c r="AV1018" s="2">
        <v>1</v>
      </c>
      <c r="AW1018" s="2">
        <v>1</v>
      </c>
      <c r="AX1018" s="2"/>
      <c r="AY1018" s="2"/>
      <c r="AZ1018" s="2">
        <v>1</v>
      </c>
      <c r="BA1018" s="2">
        <v>1</v>
      </c>
      <c r="BB1018" s="2">
        <v>1</v>
      </c>
      <c r="BC1018" s="2">
        <v>1</v>
      </c>
      <c r="BD1018" s="2" t="s">
        <v>3</v>
      </c>
      <c r="BE1018" s="2" t="s">
        <v>3</v>
      </c>
      <c r="BF1018" s="2" t="s">
        <v>3</v>
      </c>
      <c r="BG1018" s="2" t="s">
        <v>3</v>
      </c>
      <c r="BH1018" s="2">
        <v>3</v>
      </c>
      <c r="BI1018" s="2">
        <v>1</v>
      </c>
      <c r="BJ1018" s="2" t="s">
        <v>194</v>
      </c>
      <c r="BK1018" s="2"/>
      <c r="BL1018" s="2"/>
      <c r="BM1018" s="2">
        <v>67001</v>
      </c>
      <c r="BN1018" s="2">
        <v>0</v>
      </c>
      <c r="BO1018" s="2" t="s">
        <v>3</v>
      </c>
      <c r="BP1018" s="2">
        <v>0</v>
      </c>
      <c r="BQ1018" s="2">
        <v>6</v>
      </c>
      <c r="BR1018" s="2">
        <v>0</v>
      </c>
      <c r="BS1018" s="2">
        <v>1</v>
      </c>
      <c r="BT1018" s="2">
        <v>1</v>
      </c>
      <c r="BU1018" s="2">
        <v>1</v>
      </c>
      <c r="BV1018" s="2">
        <v>1</v>
      </c>
      <c r="BW1018" s="2">
        <v>1</v>
      </c>
      <c r="BX1018" s="2">
        <v>1</v>
      </c>
      <c r="BY1018" s="2" t="s">
        <v>3</v>
      </c>
      <c r="BZ1018" s="2">
        <v>91</v>
      </c>
      <c r="CA1018" s="2">
        <v>48</v>
      </c>
      <c r="CB1018" s="2" t="s">
        <v>3</v>
      </c>
      <c r="CC1018" s="2"/>
      <c r="CD1018" s="2"/>
      <c r="CE1018" s="2">
        <v>0</v>
      </c>
      <c r="CF1018" s="2">
        <v>0</v>
      </c>
      <c r="CG1018" s="2">
        <v>0</v>
      </c>
      <c r="CH1018" s="2"/>
      <c r="CI1018" s="2"/>
      <c r="CJ1018" s="2"/>
      <c r="CK1018" s="2"/>
      <c r="CL1018" s="2"/>
      <c r="CM1018" s="2">
        <v>0</v>
      </c>
      <c r="CN1018" s="2" t="s">
        <v>3</v>
      </c>
      <c r="CO1018" s="2">
        <v>0</v>
      </c>
      <c r="CP1018" s="2">
        <f t="shared" si="657"/>
        <v>0</v>
      </c>
      <c r="CQ1018" s="2">
        <f t="shared" si="658"/>
        <v>0</v>
      </c>
      <c r="CR1018" s="2">
        <f t="shared" si="659"/>
        <v>0</v>
      </c>
      <c r="CS1018" s="2">
        <f t="shared" si="660"/>
        <v>0</v>
      </c>
      <c r="CT1018" s="2">
        <f t="shared" si="661"/>
        <v>0</v>
      </c>
      <c r="CU1018" s="2">
        <f t="shared" si="662"/>
        <v>0</v>
      </c>
      <c r="CV1018" s="2">
        <f t="shared" si="663"/>
        <v>0</v>
      </c>
      <c r="CW1018" s="2">
        <f t="shared" si="664"/>
        <v>0</v>
      </c>
      <c r="CX1018" s="2">
        <f t="shared" si="665"/>
        <v>0</v>
      </c>
      <c r="CY1018" s="2">
        <f t="shared" si="666"/>
        <v>0</v>
      </c>
      <c r="CZ1018" s="2">
        <f t="shared" si="667"/>
        <v>0</v>
      </c>
      <c r="DA1018" s="2"/>
      <c r="DB1018" s="2"/>
      <c r="DC1018" s="2" t="s">
        <v>3</v>
      </c>
      <c r="DD1018" s="2" t="s">
        <v>3</v>
      </c>
      <c r="DE1018" s="2" t="s">
        <v>3</v>
      </c>
      <c r="DF1018" s="2" t="s">
        <v>3</v>
      </c>
      <c r="DG1018" s="2" t="s">
        <v>3</v>
      </c>
      <c r="DH1018" s="2" t="s">
        <v>3</v>
      </c>
      <c r="DI1018" s="2" t="s">
        <v>3</v>
      </c>
      <c r="DJ1018" s="2" t="s">
        <v>3</v>
      </c>
      <c r="DK1018" s="2" t="s">
        <v>3</v>
      </c>
      <c r="DL1018" s="2" t="s">
        <v>3</v>
      </c>
      <c r="DM1018" s="2" t="s">
        <v>3</v>
      </c>
      <c r="DN1018" s="2">
        <v>0</v>
      </c>
      <c r="DO1018" s="2">
        <v>0</v>
      </c>
      <c r="DP1018" s="2">
        <v>1</v>
      </c>
      <c r="DQ1018" s="2">
        <v>1</v>
      </c>
      <c r="DR1018" s="2"/>
      <c r="DS1018" s="2"/>
      <c r="DT1018" s="2"/>
      <c r="DU1018" s="2">
        <v>1009</v>
      </c>
      <c r="DV1018" s="2" t="s">
        <v>26</v>
      </c>
      <c r="DW1018" s="2" t="s">
        <v>26</v>
      </c>
      <c r="DX1018" s="2">
        <v>1000</v>
      </c>
      <c r="DY1018" s="2"/>
      <c r="DZ1018" s="2" t="s">
        <v>3</v>
      </c>
      <c r="EA1018" s="2" t="s">
        <v>3</v>
      </c>
      <c r="EB1018" s="2" t="s">
        <v>3</v>
      </c>
      <c r="EC1018" s="2" t="s">
        <v>3</v>
      </c>
      <c r="ED1018" s="2"/>
      <c r="EE1018" s="2">
        <v>53551249</v>
      </c>
      <c r="EF1018" s="2">
        <v>6</v>
      </c>
      <c r="EG1018" s="2" t="s">
        <v>17</v>
      </c>
      <c r="EH1018" s="2">
        <v>101</v>
      </c>
      <c r="EI1018" s="2" t="s">
        <v>896</v>
      </c>
      <c r="EJ1018" s="2">
        <v>1</v>
      </c>
      <c r="EK1018" s="2">
        <v>67001</v>
      </c>
      <c r="EL1018" s="2" t="s">
        <v>896</v>
      </c>
      <c r="EM1018" s="2" t="s">
        <v>897</v>
      </c>
      <c r="EN1018" s="2"/>
      <c r="EO1018" s="2" t="s">
        <v>3</v>
      </c>
      <c r="EP1018" s="2"/>
      <c r="EQ1018" s="2">
        <v>0</v>
      </c>
      <c r="ER1018" s="2">
        <v>0</v>
      </c>
      <c r="ES1018" s="2">
        <v>0</v>
      </c>
      <c r="ET1018" s="2">
        <v>0</v>
      </c>
      <c r="EU1018" s="2">
        <v>0</v>
      </c>
      <c r="EV1018" s="2">
        <v>0</v>
      </c>
      <c r="EW1018" s="2">
        <v>0</v>
      </c>
      <c r="EX1018" s="2">
        <v>0</v>
      </c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>
        <v>0</v>
      </c>
      <c r="FR1018" s="2">
        <f>ROUND(IF(AND(BH1018=3,BI1018=3),P1018,0),2)</f>
        <v>0</v>
      </c>
      <c r="FS1018" s="2">
        <v>0</v>
      </c>
      <c r="FT1018" s="2"/>
      <c r="FU1018" s="2"/>
      <c r="FV1018" s="2"/>
      <c r="FW1018" s="2"/>
      <c r="FX1018" s="2">
        <v>91</v>
      </c>
      <c r="FY1018" s="2">
        <v>48</v>
      </c>
      <c r="FZ1018" s="2"/>
      <c r="GA1018" s="2" t="s">
        <v>3</v>
      </c>
      <c r="GB1018" s="2"/>
      <c r="GC1018" s="2"/>
      <c r="GD1018" s="2">
        <v>1</v>
      </c>
      <c r="GE1018" s="2"/>
      <c r="GF1018" s="2">
        <v>1642680958</v>
      </c>
      <c r="GG1018" s="2">
        <v>2</v>
      </c>
      <c r="GH1018" s="2">
        <v>1</v>
      </c>
      <c r="GI1018" s="2">
        <v>-2</v>
      </c>
      <c r="GJ1018" s="2">
        <v>0</v>
      </c>
      <c r="GK1018" s="2">
        <v>0</v>
      </c>
      <c r="GL1018" s="2">
        <f>ROUND(IF(AND(BH1018=3,BI1018=3,FS1018&lt;&gt;0),P1018,0),2)</f>
        <v>0</v>
      </c>
      <c r="GM1018" s="2">
        <f>ROUND(O1018+X1018+Y1018,2)+GX1018</f>
        <v>0</v>
      </c>
      <c r="GN1018" s="2">
        <f>IF(OR(BI1018=0,BI1018=1),ROUND(O1018+X1018+Y1018,2),0)</f>
        <v>0</v>
      </c>
      <c r="GO1018" s="2">
        <f>IF(BI1018=2,ROUND(O1018+X1018+Y1018,2),0)</f>
        <v>0</v>
      </c>
      <c r="GP1018" s="2">
        <f>IF(BI1018=4,ROUND(O1018+X1018+Y1018,2)+GX1018,0)</f>
        <v>0</v>
      </c>
      <c r="GQ1018" s="2"/>
      <c r="GR1018" s="2">
        <v>0</v>
      </c>
      <c r="GS1018" s="2">
        <v>0</v>
      </c>
      <c r="GT1018" s="2">
        <v>0</v>
      </c>
      <c r="GU1018" s="2" t="s">
        <v>3</v>
      </c>
      <c r="GV1018" s="2">
        <f t="shared" si="668"/>
        <v>0</v>
      </c>
      <c r="GW1018" s="2">
        <v>1</v>
      </c>
      <c r="GX1018" s="2">
        <f>ROUND(HC1018*I1018,2)</f>
        <v>0</v>
      </c>
      <c r="GY1018" s="2"/>
      <c r="GZ1018" s="2"/>
      <c r="HA1018" s="2">
        <v>0</v>
      </c>
      <c r="HB1018" s="2">
        <v>0</v>
      </c>
      <c r="HC1018" s="2">
        <f t="shared" si="669"/>
        <v>0</v>
      </c>
      <c r="HD1018" s="2"/>
      <c r="HE1018" s="2" t="s">
        <v>3</v>
      </c>
      <c r="HF1018" s="2" t="s">
        <v>3</v>
      </c>
      <c r="HG1018" s="2"/>
      <c r="HH1018" s="2"/>
      <c r="HI1018" s="2"/>
      <c r="HJ1018" s="2"/>
      <c r="HK1018" s="2"/>
      <c r="HL1018" s="2"/>
      <c r="HM1018" s="2" t="s">
        <v>3</v>
      </c>
      <c r="HN1018" s="2" t="s">
        <v>898</v>
      </c>
      <c r="HO1018" s="2" t="s">
        <v>899</v>
      </c>
      <c r="HP1018" s="2" t="s">
        <v>896</v>
      </c>
      <c r="HQ1018" s="2" t="s">
        <v>896</v>
      </c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>
        <v>0</v>
      </c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</row>
    <row r="1019" spans="1:255" x14ac:dyDescent="0.2">
      <c r="A1019">
        <v>18</v>
      </c>
      <c r="B1019">
        <v>1</v>
      </c>
      <c r="C1019">
        <v>1674</v>
      </c>
      <c r="E1019" t="s">
        <v>1039</v>
      </c>
      <c r="F1019" t="s">
        <v>24</v>
      </c>
      <c r="G1019" t="s">
        <v>25</v>
      </c>
      <c r="H1019" t="s">
        <v>26</v>
      </c>
      <c r="I1019">
        <f>I1017*J1019</f>
        <v>1.1000000000000001E-3</v>
      </c>
      <c r="J1019">
        <v>0.01</v>
      </c>
      <c r="K1019">
        <v>0.01</v>
      </c>
      <c r="O1019">
        <f>ROUND(CP1019,0)</f>
        <v>0</v>
      </c>
      <c r="P1019">
        <f>ROUND(CQ1019*I1019,0)</f>
        <v>0</v>
      </c>
      <c r="Q1019">
        <f>ROUND(CR1019*I1019,0)</f>
        <v>0</v>
      </c>
      <c r="R1019">
        <f>ROUND(CS1019*I1019,0)</f>
        <v>0</v>
      </c>
      <c r="S1019">
        <f>ROUND(CT1019*I1019,0)</f>
        <v>0</v>
      </c>
      <c r="T1019">
        <f>ROUND(CU1019*I1019,0)</f>
        <v>0</v>
      </c>
      <c r="U1019">
        <f t="shared" si="651"/>
        <v>0</v>
      </c>
      <c r="V1019">
        <f t="shared" si="652"/>
        <v>0</v>
      </c>
      <c r="W1019">
        <f>ROUND(CX1019*I1019,0)</f>
        <v>0</v>
      </c>
      <c r="X1019">
        <f>ROUND(CY1019,0)</f>
        <v>0</v>
      </c>
      <c r="Y1019">
        <f>ROUND(CZ1019,0)</f>
        <v>0</v>
      </c>
      <c r="AA1019">
        <v>53551707</v>
      </c>
      <c r="AB1019">
        <f t="shared" si="653"/>
        <v>0</v>
      </c>
      <c r="AC1019">
        <f t="shared" si="654"/>
        <v>0</v>
      </c>
      <c r="AD1019">
        <f>ROUND((((ET1019)-(EU1019))+AE1019),2)</f>
        <v>0</v>
      </c>
      <c r="AE1019">
        <f>ROUND((EU1019),2)</f>
        <v>0</v>
      </c>
      <c r="AF1019">
        <f>ROUND((EV1019),2)</f>
        <v>0</v>
      </c>
      <c r="AG1019">
        <f t="shared" si="655"/>
        <v>0</v>
      </c>
      <c r="AH1019">
        <f>(EW1019)</f>
        <v>0</v>
      </c>
      <c r="AI1019">
        <f>(EX1019)</f>
        <v>0</v>
      </c>
      <c r="AJ1019">
        <f t="shared" si="656"/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91</v>
      </c>
      <c r="AU1019">
        <v>48</v>
      </c>
      <c r="AV1019">
        <v>1</v>
      </c>
      <c r="AW1019">
        <v>1</v>
      </c>
      <c r="AZ1019">
        <v>1</v>
      </c>
      <c r="BA1019">
        <v>1</v>
      </c>
      <c r="BB1019">
        <v>1</v>
      </c>
      <c r="BC1019">
        <v>6.14</v>
      </c>
      <c r="BD1019" t="s">
        <v>3</v>
      </c>
      <c r="BE1019" t="s">
        <v>3</v>
      </c>
      <c r="BF1019" t="s">
        <v>3</v>
      </c>
      <c r="BG1019" t="s">
        <v>3</v>
      </c>
      <c r="BH1019">
        <v>3</v>
      </c>
      <c r="BI1019">
        <v>1</v>
      </c>
      <c r="BJ1019" t="s">
        <v>194</v>
      </c>
      <c r="BM1019">
        <v>67001</v>
      </c>
      <c r="BN1019">
        <v>0</v>
      </c>
      <c r="BO1019" t="s">
        <v>30</v>
      </c>
      <c r="BP1019">
        <v>1</v>
      </c>
      <c r="BQ1019">
        <v>6</v>
      </c>
      <c r="BR1019">
        <v>0</v>
      </c>
      <c r="BS1019">
        <v>1</v>
      </c>
      <c r="BT1019">
        <v>1</v>
      </c>
      <c r="BU1019">
        <v>1</v>
      </c>
      <c r="BV1019">
        <v>1</v>
      </c>
      <c r="BW1019">
        <v>1</v>
      </c>
      <c r="BX1019">
        <v>1</v>
      </c>
      <c r="BY1019" t="s">
        <v>3</v>
      </c>
      <c r="BZ1019">
        <v>91</v>
      </c>
      <c r="CA1019">
        <v>48</v>
      </c>
      <c r="CB1019" t="s">
        <v>3</v>
      </c>
      <c r="CE1019">
        <v>0</v>
      </c>
      <c r="CF1019">
        <v>0</v>
      </c>
      <c r="CG1019">
        <v>0</v>
      </c>
      <c r="CM1019">
        <v>0</v>
      </c>
      <c r="CN1019" t="s">
        <v>3</v>
      </c>
      <c r="CO1019">
        <v>0</v>
      </c>
      <c r="CP1019">
        <f t="shared" si="657"/>
        <v>0</v>
      </c>
      <c r="CQ1019">
        <f t="shared" si="658"/>
        <v>0</v>
      </c>
      <c r="CR1019">
        <f t="shared" si="659"/>
        <v>0</v>
      </c>
      <c r="CS1019">
        <f t="shared" si="660"/>
        <v>0</v>
      </c>
      <c r="CT1019">
        <f t="shared" si="661"/>
        <v>0</v>
      </c>
      <c r="CU1019">
        <f t="shared" si="662"/>
        <v>0</v>
      </c>
      <c r="CV1019">
        <f t="shared" si="663"/>
        <v>0</v>
      </c>
      <c r="CW1019">
        <f t="shared" si="664"/>
        <v>0</v>
      </c>
      <c r="CX1019">
        <f t="shared" si="665"/>
        <v>0</v>
      </c>
      <c r="CY1019">
        <f t="shared" si="666"/>
        <v>0</v>
      </c>
      <c r="CZ1019">
        <f t="shared" si="667"/>
        <v>0</v>
      </c>
      <c r="DC1019" t="s">
        <v>3</v>
      </c>
      <c r="DD1019" t="s">
        <v>3</v>
      </c>
      <c r="DE1019" t="s">
        <v>3</v>
      </c>
      <c r="DF1019" t="s">
        <v>3</v>
      </c>
      <c r="DG1019" t="s">
        <v>3</v>
      </c>
      <c r="DH1019" t="s">
        <v>3</v>
      </c>
      <c r="DI1019" t="s">
        <v>3</v>
      </c>
      <c r="DJ1019" t="s">
        <v>3</v>
      </c>
      <c r="DK1019" t="s">
        <v>3</v>
      </c>
      <c r="DL1019" t="s">
        <v>3</v>
      </c>
      <c r="DM1019" t="s">
        <v>3</v>
      </c>
      <c r="DN1019">
        <v>0</v>
      </c>
      <c r="DO1019">
        <v>0</v>
      </c>
      <c r="DP1019">
        <v>1</v>
      </c>
      <c r="DQ1019">
        <v>1</v>
      </c>
      <c r="DU1019">
        <v>1009</v>
      </c>
      <c r="DV1019" t="s">
        <v>26</v>
      </c>
      <c r="DW1019" t="s">
        <v>26</v>
      </c>
      <c r="DX1019">
        <v>1000</v>
      </c>
      <c r="DZ1019" t="s">
        <v>3</v>
      </c>
      <c r="EA1019" t="s">
        <v>3</v>
      </c>
      <c r="EB1019" t="s">
        <v>3</v>
      </c>
      <c r="EC1019" t="s">
        <v>3</v>
      </c>
      <c r="EE1019">
        <v>53551249</v>
      </c>
      <c r="EF1019">
        <v>6</v>
      </c>
      <c r="EG1019" t="s">
        <v>17</v>
      </c>
      <c r="EH1019">
        <v>101</v>
      </c>
      <c r="EI1019" t="s">
        <v>896</v>
      </c>
      <c r="EJ1019">
        <v>1</v>
      </c>
      <c r="EK1019">
        <v>67001</v>
      </c>
      <c r="EL1019" t="s">
        <v>896</v>
      </c>
      <c r="EM1019" t="s">
        <v>897</v>
      </c>
      <c r="EO1019" t="s">
        <v>3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FQ1019">
        <v>0</v>
      </c>
      <c r="FR1019">
        <f>ROUND(IF(AND(BH1019=3,BI1019=3),P1019,0),0)</f>
        <v>0</v>
      </c>
      <c r="FS1019">
        <v>0</v>
      </c>
      <c r="FX1019">
        <v>91</v>
      </c>
      <c r="FY1019">
        <v>48</v>
      </c>
      <c r="GA1019" t="s">
        <v>3</v>
      </c>
      <c r="GD1019">
        <v>1</v>
      </c>
      <c r="GF1019">
        <v>1642680958</v>
      </c>
      <c r="GG1019">
        <v>2</v>
      </c>
      <c r="GH1019">
        <v>1</v>
      </c>
      <c r="GI1019">
        <v>5</v>
      </c>
      <c r="GJ1019">
        <v>0</v>
      </c>
      <c r="GK1019">
        <v>0</v>
      </c>
      <c r="GL1019">
        <f>ROUND(IF(AND(BH1019=3,BI1019=3,FS1019&lt;&gt;0),P1019,0),0)</f>
        <v>0</v>
      </c>
      <c r="GM1019">
        <f>ROUND(O1019+X1019+Y1019,0)+GX1019</f>
        <v>0</v>
      </c>
      <c r="GN1019">
        <f>IF(OR(BI1019=0,BI1019=1),ROUND(O1019+X1019+Y1019,0),0)</f>
        <v>0</v>
      </c>
      <c r="GO1019">
        <f>IF(BI1019=2,ROUND(O1019+X1019+Y1019,0),0)</f>
        <v>0</v>
      </c>
      <c r="GP1019">
        <f>IF(BI1019=4,ROUND(O1019+X1019+Y1019,0)+GX1019,0)</f>
        <v>0</v>
      </c>
      <c r="GR1019">
        <v>0</v>
      </c>
      <c r="GS1019">
        <v>0</v>
      </c>
      <c r="GT1019">
        <v>0</v>
      </c>
      <c r="GU1019" t="s">
        <v>3</v>
      </c>
      <c r="GV1019">
        <f t="shared" si="668"/>
        <v>0</v>
      </c>
      <c r="GW1019">
        <v>1</v>
      </c>
      <c r="GX1019">
        <f>ROUND(HC1019*I1019,0)</f>
        <v>0</v>
      </c>
      <c r="HA1019">
        <v>0</v>
      </c>
      <c r="HB1019">
        <v>0</v>
      </c>
      <c r="HC1019">
        <f t="shared" si="669"/>
        <v>0</v>
      </c>
      <c r="HE1019" t="s">
        <v>3</v>
      </c>
      <c r="HF1019" t="s">
        <v>3</v>
      </c>
      <c r="HM1019" t="s">
        <v>3</v>
      </c>
      <c r="HN1019" t="s">
        <v>898</v>
      </c>
      <c r="HO1019" t="s">
        <v>899</v>
      </c>
      <c r="HP1019" t="s">
        <v>896</v>
      </c>
      <c r="HQ1019" t="s">
        <v>896</v>
      </c>
      <c r="IK1019">
        <v>0</v>
      </c>
    </row>
    <row r="1020" spans="1:255" x14ac:dyDescent="0.2">
      <c r="A1020" s="2">
        <v>17</v>
      </c>
      <c r="B1020" s="2">
        <v>1</v>
      </c>
      <c r="C1020" s="2">
        <f>ROW(SmtRes!A1682)</f>
        <v>1682</v>
      </c>
      <c r="D1020" s="2">
        <f>ROW(EtalonRes!A1517)</f>
        <v>1517</v>
      </c>
      <c r="E1020" s="2" t="s">
        <v>1040</v>
      </c>
      <c r="F1020" s="2" t="s">
        <v>912</v>
      </c>
      <c r="G1020" s="2" t="s">
        <v>913</v>
      </c>
      <c r="H1020" s="2" t="s">
        <v>894</v>
      </c>
      <c r="I1020" s="2">
        <f>ROUND(59/100,7)</f>
        <v>0.59</v>
      </c>
      <c r="J1020" s="2">
        <v>0</v>
      </c>
      <c r="K1020" s="2">
        <f>ROUND(59/100,7)</f>
        <v>0.59</v>
      </c>
      <c r="L1020" s="2"/>
      <c r="M1020" s="2"/>
      <c r="N1020" s="2"/>
      <c r="O1020" s="2">
        <f>ROUND(CP1020,2)</f>
        <v>1106.96</v>
      </c>
      <c r="P1020" s="2">
        <f>ROUND(CQ1020*I1020,2)</f>
        <v>30.02</v>
      </c>
      <c r="Q1020" s="2">
        <f>ROUND(CR1020*I1020,2)</f>
        <v>155.47999999999999</v>
      </c>
      <c r="R1020" s="2">
        <f>ROUND(CS1020*I1020,2)</f>
        <v>9.4600000000000009</v>
      </c>
      <c r="S1020" s="2">
        <f>ROUND(CT1020*I1020,2)</f>
        <v>921.46</v>
      </c>
      <c r="T1020" s="2">
        <f>ROUND(CU1020*I1020,2)</f>
        <v>0</v>
      </c>
      <c r="U1020" s="2">
        <f t="shared" si="651"/>
        <v>92.889599999999973</v>
      </c>
      <c r="V1020" s="2">
        <f t="shared" si="652"/>
        <v>0.70091999999999988</v>
      </c>
      <c r="W1020" s="2">
        <f>ROUND(CX1020*I1020,2)</f>
        <v>0</v>
      </c>
      <c r="X1020" s="2">
        <f>ROUND(CY1020,2)</f>
        <v>902.99</v>
      </c>
      <c r="Y1020" s="2">
        <f>ROUND(CZ1020,2)</f>
        <v>474.77</v>
      </c>
      <c r="Z1020" s="2"/>
      <c r="AA1020" s="2">
        <v>53551706</v>
      </c>
      <c r="AB1020" s="2">
        <f t="shared" si="653"/>
        <v>1876.2</v>
      </c>
      <c r="AC1020" s="2">
        <f t="shared" si="654"/>
        <v>50.88</v>
      </c>
      <c r="AD1020" s="2">
        <f>ROUND(((((ET1020*ROUND(1.2,7)))-((EU1020*ROUND(1.2,7))))+AE1020),2)</f>
        <v>263.52</v>
      </c>
      <c r="AE1020" s="2">
        <f>ROUND(((EU1020*ROUND(1.2,7))),2)</f>
        <v>16.04</v>
      </c>
      <c r="AF1020" s="2">
        <f>ROUND(((EV1020*ROUND(1.2,7))),2)</f>
        <v>1561.8</v>
      </c>
      <c r="AG1020" s="2">
        <f t="shared" si="655"/>
        <v>0</v>
      </c>
      <c r="AH1020" s="2">
        <f>((EW1020*ROUND(1.2,7)))</f>
        <v>157.43999999999997</v>
      </c>
      <c r="AI1020" s="2">
        <f>((EX1020*ROUND(1.2,7)))</f>
        <v>1.1879999999999999</v>
      </c>
      <c r="AJ1020" s="2">
        <f t="shared" si="656"/>
        <v>0</v>
      </c>
      <c r="AK1020" s="2">
        <v>1571.98</v>
      </c>
      <c r="AL1020" s="2">
        <v>50.88</v>
      </c>
      <c r="AM1020" s="2">
        <v>219.6</v>
      </c>
      <c r="AN1020" s="2">
        <v>13.37</v>
      </c>
      <c r="AO1020" s="2">
        <v>1301.5</v>
      </c>
      <c r="AP1020" s="2">
        <v>0</v>
      </c>
      <c r="AQ1020" s="2">
        <v>131.19999999999999</v>
      </c>
      <c r="AR1020" s="2">
        <v>0.99</v>
      </c>
      <c r="AS1020" s="2">
        <v>0</v>
      </c>
      <c r="AT1020" s="2">
        <v>97</v>
      </c>
      <c r="AU1020" s="2">
        <v>51</v>
      </c>
      <c r="AV1020" s="2">
        <v>1</v>
      </c>
      <c r="AW1020" s="2">
        <v>1</v>
      </c>
      <c r="AX1020" s="2"/>
      <c r="AY1020" s="2"/>
      <c r="AZ1020" s="2">
        <v>1</v>
      </c>
      <c r="BA1020" s="2">
        <v>1</v>
      </c>
      <c r="BB1020" s="2">
        <v>1</v>
      </c>
      <c r="BC1020" s="2">
        <v>1</v>
      </c>
      <c r="BD1020" s="2" t="s">
        <v>3</v>
      </c>
      <c r="BE1020" s="2" t="s">
        <v>3</v>
      </c>
      <c r="BF1020" s="2" t="s">
        <v>3</v>
      </c>
      <c r="BG1020" s="2" t="s">
        <v>3</v>
      </c>
      <c r="BH1020" s="2">
        <v>0</v>
      </c>
      <c r="BI1020" s="2">
        <v>2</v>
      </c>
      <c r="BJ1020" s="2" t="s">
        <v>914</v>
      </c>
      <c r="BK1020" s="2"/>
      <c r="BL1020" s="2"/>
      <c r="BM1020" s="2">
        <v>108001</v>
      </c>
      <c r="BN1020" s="2">
        <v>0</v>
      </c>
      <c r="BO1020" s="2" t="s">
        <v>3</v>
      </c>
      <c r="BP1020" s="2">
        <v>0</v>
      </c>
      <c r="BQ1020" s="2">
        <v>3</v>
      </c>
      <c r="BR1020" s="2">
        <v>0</v>
      </c>
      <c r="BS1020" s="2">
        <v>1</v>
      </c>
      <c r="BT1020" s="2">
        <v>1</v>
      </c>
      <c r="BU1020" s="2">
        <v>1</v>
      </c>
      <c r="BV1020" s="2">
        <v>1</v>
      </c>
      <c r="BW1020" s="2">
        <v>1</v>
      </c>
      <c r="BX1020" s="2">
        <v>1</v>
      </c>
      <c r="BY1020" s="2" t="s">
        <v>3</v>
      </c>
      <c r="BZ1020" s="2">
        <v>97</v>
      </c>
      <c r="CA1020" s="2">
        <v>51</v>
      </c>
      <c r="CB1020" s="2" t="s">
        <v>3</v>
      </c>
      <c r="CC1020" s="2"/>
      <c r="CD1020" s="2"/>
      <c r="CE1020" s="2">
        <v>0</v>
      </c>
      <c r="CF1020" s="2">
        <v>0</v>
      </c>
      <c r="CG1020" s="2">
        <v>0</v>
      </c>
      <c r="CH1020" s="2"/>
      <c r="CI1020" s="2"/>
      <c r="CJ1020" s="2"/>
      <c r="CK1020" s="2"/>
      <c r="CL1020" s="2"/>
      <c r="CM1020" s="2">
        <v>0</v>
      </c>
      <c r="CN1020" s="2" t="s">
        <v>915</v>
      </c>
      <c r="CO1020" s="2">
        <v>0</v>
      </c>
      <c r="CP1020" s="2">
        <f t="shared" si="657"/>
        <v>1106.96</v>
      </c>
      <c r="CQ1020" s="2">
        <f t="shared" si="658"/>
        <v>50.88</v>
      </c>
      <c r="CR1020" s="2">
        <f t="shared" si="659"/>
        <v>263.52</v>
      </c>
      <c r="CS1020" s="2">
        <f t="shared" si="660"/>
        <v>16.04</v>
      </c>
      <c r="CT1020" s="2">
        <f t="shared" si="661"/>
        <v>1561.8</v>
      </c>
      <c r="CU1020" s="2">
        <f t="shared" si="662"/>
        <v>0</v>
      </c>
      <c r="CV1020" s="2">
        <f t="shared" si="663"/>
        <v>157.43999999999997</v>
      </c>
      <c r="CW1020" s="2">
        <f t="shared" si="664"/>
        <v>1.1879999999999999</v>
      </c>
      <c r="CX1020" s="2">
        <f t="shared" si="665"/>
        <v>0</v>
      </c>
      <c r="CY1020" s="2">
        <f t="shared" si="666"/>
        <v>902.99240000000009</v>
      </c>
      <c r="CZ1020" s="2">
        <f t="shared" si="667"/>
        <v>474.76920000000007</v>
      </c>
      <c r="DA1020" s="2"/>
      <c r="DB1020" s="2"/>
      <c r="DC1020" s="2" t="s">
        <v>3</v>
      </c>
      <c r="DD1020" s="2" t="s">
        <v>3</v>
      </c>
      <c r="DE1020" s="2" t="s">
        <v>916</v>
      </c>
      <c r="DF1020" s="2" t="s">
        <v>916</v>
      </c>
      <c r="DG1020" s="2" t="s">
        <v>916</v>
      </c>
      <c r="DH1020" s="2" t="s">
        <v>3</v>
      </c>
      <c r="DI1020" s="2" t="s">
        <v>916</v>
      </c>
      <c r="DJ1020" s="2" t="s">
        <v>916</v>
      </c>
      <c r="DK1020" s="2" t="s">
        <v>3</v>
      </c>
      <c r="DL1020" s="2" t="s">
        <v>3</v>
      </c>
      <c r="DM1020" s="2" t="s">
        <v>3</v>
      </c>
      <c r="DN1020" s="2">
        <v>0</v>
      </c>
      <c r="DO1020" s="2">
        <v>0</v>
      </c>
      <c r="DP1020" s="2">
        <v>1</v>
      </c>
      <c r="DQ1020" s="2">
        <v>1</v>
      </c>
      <c r="DR1020" s="2"/>
      <c r="DS1020" s="2"/>
      <c r="DT1020" s="2"/>
      <c r="DU1020" s="2">
        <v>1010</v>
      </c>
      <c r="DV1020" s="2" t="s">
        <v>894</v>
      </c>
      <c r="DW1020" s="2" t="s">
        <v>894</v>
      </c>
      <c r="DX1020" s="2">
        <v>100</v>
      </c>
      <c r="DY1020" s="2"/>
      <c r="DZ1020" s="2" t="s">
        <v>3</v>
      </c>
      <c r="EA1020" s="2" t="s">
        <v>3</v>
      </c>
      <c r="EB1020" s="2" t="s">
        <v>3</v>
      </c>
      <c r="EC1020" s="2" t="s">
        <v>3</v>
      </c>
      <c r="ED1020" s="2"/>
      <c r="EE1020" s="2">
        <v>53551264</v>
      </c>
      <c r="EF1020" s="2">
        <v>3</v>
      </c>
      <c r="EG1020" s="2" t="s">
        <v>917</v>
      </c>
      <c r="EH1020" s="2">
        <v>0</v>
      </c>
      <c r="EI1020" s="2" t="s">
        <v>3</v>
      </c>
      <c r="EJ1020" s="2">
        <v>2</v>
      </c>
      <c r="EK1020" s="2">
        <v>108001</v>
      </c>
      <c r="EL1020" s="2" t="s">
        <v>918</v>
      </c>
      <c r="EM1020" s="2" t="s">
        <v>919</v>
      </c>
      <c r="EN1020" s="2"/>
      <c r="EO1020" s="2" t="s">
        <v>920</v>
      </c>
      <c r="EP1020" s="2"/>
      <c r="EQ1020" s="2">
        <v>131072</v>
      </c>
      <c r="ER1020" s="2">
        <v>1571.98</v>
      </c>
      <c r="ES1020" s="2">
        <v>50.88</v>
      </c>
      <c r="ET1020" s="2">
        <v>219.6</v>
      </c>
      <c r="EU1020" s="2">
        <v>13.37</v>
      </c>
      <c r="EV1020" s="2">
        <v>1301.5</v>
      </c>
      <c r="EW1020" s="2">
        <v>131.19999999999999</v>
      </c>
      <c r="EX1020" s="2">
        <v>0.99</v>
      </c>
      <c r="EY1020" s="2">
        <v>0</v>
      </c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>
        <v>0</v>
      </c>
      <c r="FR1020" s="2">
        <f>ROUND(IF(AND(BH1020=3,BI1020=3),P1020,0),2)</f>
        <v>0</v>
      </c>
      <c r="FS1020" s="2">
        <v>0</v>
      </c>
      <c r="FT1020" s="2"/>
      <c r="FU1020" s="2"/>
      <c r="FV1020" s="2"/>
      <c r="FW1020" s="2"/>
      <c r="FX1020" s="2">
        <v>97</v>
      </c>
      <c r="FY1020" s="2">
        <v>51</v>
      </c>
      <c r="FZ1020" s="2"/>
      <c r="GA1020" s="2" t="s">
        <v>3</v>
      </c>
      <c r="GB1020" s="2"/>
      <c r="GC1020" s="2"/>
      <c r="GD1020" s="2">
        <v>1</v>
      </c>
      <c r="GE1020" s="2"/>
      <c r="GF1020" s="2">
        <v>1347600340</v>
      </c>
      <c r="GG1020" s="2">
        <v>2</v>
      </c>
      <c r="GH1020" s="2">
        <v>1</v>
      </c>
      <c r="GI1020" s="2">
        <v>-2</v>
      </c>
      <c r="GJ1020" s="2">
        <v>0</v>
      </c>
      <c r="GK1020" s="2">
        <v>0</v>
      </c>
      <c r="GL1020" s="2">
        <f>ROUND(IF(AND(BH1020=3,BI1020=3,FS1020&lt;&gt;0),P1020,0),2)</f>
        <v>0</v>
      </c>
      <c r="GM1020" s="2">
        <f>ROUND(O1020+X1020+Y1020,2)+GX1020</f>
        <v>2484.7199999999998</v>
      </c>
      <c r="GN1020" s="2">
        <f>IF(OR(BI1020=0,BI1020=1),ROUND(O1020+X1020+Y1020,2),0)</f>
        <v>0</v>
      </c>
      <c r="GO1020" s="2">
        <f>IF(BI1020=2,ROUND(O1020+X1020+Y1020,2),0)</f>
        <v>2484.7199999999998</v>
      </c>
      <c r="GP1020" s="2">
        <f>IF(BI1020=4,ROUND(O1020+X1020+Y1020,2)+GX1020,0)</f>
        <v>0</v>
      </c>
      <c r="GQ1020" s="2"/>
      <c r="GR1020" s="2">
        <v>0</v>
      </c>
      <c r="GS1020" s="2">
        <v>0</v>
      </c>
      <c r="GT1020" s="2">
        <v>0</v>
      </c>
      <c r="GU1020" s="2" t="s">
        <v>3</v>
      </c>
      <c r="GV1020" s="2">
        <f t="shared" si="668"/>
        <v>0</v>
      </c>
      <c r="GW1020" s="2">
        <v>1</v>
      </c>
      <c r="GX1020" s="2">
        <f>ROUND(HC1020*I1020,2)</f>
        <v>0</v>
      </c>
      <c r="GY1020" s="2"/>
      <c r="GZ1020" s="2"/>
      <c r="HA1020" s="2">
        <v>0</v>
      </c>
      <c r="HB1020" s="2">
        <v>0</v>
      </c>
      <c r="HC1020" s="2">
        <f t="shared" si="669"/>
        <v>0</v>
      </c>
      <c r="HD1020" s="2"/>
      <c r="HE1020" s="2" t="s">
        <v>3</v>
      </c>
      <c r="HF1020" s="2" t="s">
        <v>3</v>
      </c>
      <c r="HG1020" s="2"/>
      <c r="HH1020" s="2"/>
      <c r="HI1020" s="2"/>
      <c r="HJ1020" s="2"/>
      <c r="HK1020" s="2"/>
      <c r="HL1020" s="2"/>
      <c r="HM1020" s="2" t="s">
        <v>3</v>
      </c>
      <c r="HN1020" s="2" t="s">
        <v>921</v>
      </c>
      <c r="HO1020" s="2" t="s">
        <v>922</v>
      </c>
      <c r="HP1020" s="2" t="s">
        <v>918</v>
      </c>
      <c r="HQ1020" s="2" t="s">
        <v>918</v>
      </c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>
        <v>0</v>
      </c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</row>
    <row r="1021" spans="1:255" x14ac:dyDescent="0.2">
      <c r="A1021">
        <v>17</v>
      </c>
      <c r="B1021">
        <v>1</v>
      </c>
      <c r="C1021">
        <f>ROW(SmtRes!A1690)</f>
        <v>1690</v>
      </c>
      <c r="D1021">
        <f>ROW(EtalonRes!A1524)</f>
        <v>1524</v>
      </c>
      <c r="E1021" t="s">
        <v>1040</v>
      </c>
      <c r="F1021" t="s">
        <v>912</v>
      </c>
      <c r="G1021" t="s">
        <v>913</v>
      </c>
      <c r="H1021" t="s">
        <v>894</v>
      </c>
      <c r="I1021">
        <f>ROUND(59/100,7)</f>
        <v>0.59</v>
      </c>
      <c r="J1021">
        <v>0</v>
      </c>
      <c r="K1021">
        <f>ROUND(59/100,7)</f>
        <v>0.59</v>
      </c>
      <c r="O1021">
        <f>ROUND(CP1021,0)</f>
        <v>34990</v>
      </c>
      <c r="P1021">
        <f>ROUND(CQ1021*I1021,0)</f>
        <v>599</v>
      </c>
      <c r="Q1021">
        <f>ROUND(CR1021*I1021,0)</f>
        <v>1919</v>
      </c>
      <c r="R1021">
        <f>ROUND(CS1021*I1021,0)</f>
        <v>333</v>
      </c>
      <c r="S1021">
        <f>ROUND(CT1021*I1021,0)</f>
        <v>32472</v>
      </c>
      <c r="T1021">
        <f>ROUND(CU1021*I1021,0)</f>
        <v>0</v>
      </c>
      <c r="U1021">
        <f t="shared" si="651"/>
        <v>92.889599999999973</v>
      </c>
      <c r="V1021">
        <f t="shared" si="652"/>
        <v>0.70091999999999988</v>
      </c>
      <c r="W1021">
        <f>ROUND(CX1021*I1021,0)</f>
        <v>0</v>
      </c>
      <c r="X1021">
        <f>ROUND(CY1021,0)</f>
        <v>31821</v>
      </c>
      <c r="Y1021">
        <f>ROUND(CZ1021,0)</f>
        <v>16731</v>
      </c>
      <c r="AA1021">
        <v>53551707</v>
      </c>
      <c r="AB1021">
        <f t="shared" si="653"/>
        <v>1876.2</v>
      </c>
      <c r="AC1021">
        <f t="shared" si="654"/>
        <v>50.88</v>
      </c>
      <c r="AD1021">
        <f>ROUND(((((ET1021*ROUND(1.2,7)))-((EU1021*ROUND(1.2,7))))+AE1021),2)</f>
        <v>263.52</v>
      </c>
      <c r="AE1021">
        <f>ROUND(((EU1021*ROUND(1.2,7))),2)</f>
        <v>16.04</v>
      </c>
      <c r="AF1021">
        <f>ROUND(((EV1021*ROUND(1.2,7))),2)</f>
        <v>1561.8</v>
      </c>
      <c r="AG1021">
        <f t="shared" si="655"/>
        <v>0</v>
      </c>
      <c r="AH1021">
        <f>((EW1021*ROUND(1.2,7)))</f>
        <v>157.43999999999997</v>
      </c>
      <c r="AI1021">
        <f>((EX1021*ROUND(1.2,7)))</f>
        <v>1.1879999999999999</v>
      </c>
      <c r="AJ1021">
        <f t="shared" si="656"/>
        <v>0</v>
      </c>
      <c r="AK1021">
        <v>1571.98</v>
      </c>
      <c r="AL1021">
        <v>50.88</v>
      </c>
      <c r="AM1021">
        <v>219.6</v>
      </c>
      <c r="AN1021">
        <v>13.37</v>
      </c>
      <c r="AO1021">
        <v>1301.5</v>
      </c>
      <c r="AP1021">
        <v>0</v>
      </c>
      <c r="AQ1021">
        <v>131.19999999999999</v>
      </c>
      <c r="AR1021">
        <v>0.99</v>
      </c>
      <c r="AS1021">
        <v>0</v>
      </c>
      <c r="AT1021">
        <v>97</v>
      </c>
      <c r="AU1021">
        <v>51</v>
      </c>
      <c r="AV1021">
        <v>1</v>
      </c>
      <c r="AW1021">
        <v>1</v>
      </c>
      <c r="AZ1021">
        <v>1</v>
      </c>
      <c r="BA1021">
        <v>35.24</v>
      </c>
      <c r="BB1021">
        <v>12.34</v>
      </c>
      <c r="BC1021">
        <v>19.97</v>
      </c>
      <c r="BD1021" t="s">
        <v>3</v>
      </c>
      <c r="BE1021" t="s">
        <v>3</v>
      </c>
      <c r="BF1021" t="s">
        <v>3</v>
      </c>
      <c r="BG1021" t="s">
        <v>3</v>
      </c>
      <c r="BH1021">
        <v>0</v>
      </c>
      <c r="BI1021">
        <v>2</v>
      </c>
      <c r="BJ1021" t="s">
        <v>914</v>
      </c>
      <c r="BM1021">
        <v>108001</v>
      </c>
      <c r="BN1021">
        <v>0</v>
      </c>
      <c r="BO1021" t="s">
        <v>912</v>
      </c>
      <c r="BP1021">
        <v>1</v>
      </c>
      <c r="BQ1021">
        <v>3</v>
      </c>
      <c r="BR1021">
        <v>0</v>
      </c>
      <c r="BS1021">
        <v>35.24</v>
      </c>
      <c r="BT1021">
        <v>1</v>
      </c>
      <c r="BU1021">
        <v>1</v>
      </c>
      <c r="BV1021">
        <v>1</v>
      </c>
      <c r="BW1021">
        <v>1</v>
      </c>
      <c r="BX1021">
        <v>1</v>
      </c>
      <c r="BY1021" t="s">
        <v>3</v>
      </c>
      <c r="BZ1021">
        <v>97</v>
      </c>
      <c r="CA1021">
        <v>51</v>
      </c>
      <c r="CB1021" t="s">
        <v>3</v>
      </c>
      <c r="CE1021">
        <v>0</v>
      </c>
      <c r="CF1021">
        <v>0</v>
      </c>
      <c r="CG1021">
        <v>0</v>
      </c>
      <c r="CM1021">
        <v>0</v>
      </c>
      <c r="CN1021" t="s">
        <v>915</v>
      </c>
      <c r="CO1021">
        <v>0</v>
      </c>
      <c r="CP1021">
        <f t="shared" si="657"/>
        <v>34990</v>
      </c>
      <c r="CQ1021">
        <f t="shared" si="658"/>
        <v>1016.0735999999999</v>
      </c>
      <c r="CR1021">
        <f t="shared" si="659"/>
        <v>3251.8367999999996</v>
      </c>
      <c r="CS1021">
        <f t="shared" si="660"/>
        <v>565.24959999999999</v>
      </c>
      <c r="CT1021">
        <f t="shared" si="661"/>
        <v>55037.832000000002</v>
      </c>
      <c r="CU1021">
        <f t="shared" si="662"/>
        <v>0</v>
      </c>
      <c r="CV1021">
        <f t="shared" si="663"/>
        <v>157.43999999999997</v>
      </c>
      <c r="CW1021">
        <f t="shared" si="664"/>
        <v>1.1879999999999999</v>
      </c>
      <c r="CX1021">
        <f t="shared" si="665"/>
        <v>0</v>
      </c>
      <c r="CY1021">
        <f t="shared" si="666"/>
        <v>31820.85</v>
      </c>
      <c r="CZ1021">
        <f t="shared" si="667"/>
        <v>16730.55</v>
      </c>
      <c r="DC1021" t="s">
        <v>3</v>
      </c>
      <c r="DD1021" t="s">
        <v>3</v>
      </c>
      <c r="DE1021" t="s">
        <v>916</v>
      </c>
      <c r="DF1021" t="s">
        <v>916</v>
      </c>
      <c r="DG1021" t="s">
        <v>916</v>
      </c>
      <c r="DH1021" t="s">
        <v>3</v>
      </c>
      <c r="DI1021" t="s">
        <v>916</v>
      </c>
      <c r="DJ1021" t="s">
        <v>916</v>
      </c>
      <c r="DK1021" t="s">
        <v>3</v>
      </c>
      <c r="DL1021" t="s">
        <v>3</v>
      </c>
      <c r="DM1021" t="s">
        <v>3</v>
      </c>
      <c r="DN1021">
        <v>0</v>
      </c>
      <c r="DO1021">
        <v>0</v>
      </c>
      <c r="DP1021">
        <v>1</v>
      </c>
      <c r="DQ1021">
        <v>1</v>
      </c>
      <c r="DU1021">
        <v>1010</v>
      </c>
      <c r="DV1021" t="s">
        <v>894</v>
      </c>
      <c r="DW1021" t="s">
        <v>894</v>
      </c>
      <c r="DX1021">
        <v>100</v>
      </c>
      <c r="DZ1021" t="s">
        <v>3</v>
      </c>
      <c r="EA1021" t="s">
        <v>3</v>
      </c>
      <c r="EB1021" t="s">
        <v>3</v>
      </c>
      <c r="EC1021" t="s">
        <v>3</v>
      </c>
      <c r="EE1021">
        <v>53551264</v>
      </c>
      <c r="EF1021">
        <v>3</v>
      </c>
      <c r="EG1021" t="s">
        <v>917</v>
      </c>
      <c r="EH1021">
        <v>0</v>
      </c>
      <c r="EI1021" t="s">
        <v>3</v>
      </c>
      <c r="EJ1021">
        <v>2</v>
      </c>
      <c r="EK1021">
        <v>108001</v>
      </c>
      <c r="EL1021" t="s">
        <v>918</v>
      </c>
      <c r="EM1021" t="s">
        <v>919</v>
      </c>
      <c r="EO1021" t="s">
        <v>920</v>
      </c>
      <c r="EQ1021">
        <v>131072</v>
      </c>
      <c r="ER1021">
        <v>1571.98</v>
      </c>
      <c r="ES1021">
        <v>50.88</v>
      </c>
      <c r="ET1021">
        <v>219.6</v>
      </c>
      <c r="EU1021">
        <v>13.37</v>
      </c>
      <c r="EV1021">
        <v>1301.5</v>
      </c>
      <c r="EW1021">
        <v>131.19999999999999</v>
      </c>
      <c r="EX1021">
        <v>0.99</v>
      </c>
      <c r="EY1021">
        <v>0</v>
      </c>
      <c r="FQ1021">
        <v>0</v>
      </c>
      <c r="FR1021">
        <f>ROUND(IF(AND(BH1021=3,BI1021=3),P1021,0),0)</f>
        <v>0</v>
      </c>
      <c r="FS1021">
        <v>0</v>
      </c>
      <c r="FX1021">
        <v>97</v>
      </c>
      <c r="FY1021">
        <v>51</v>
      </c>
      <c r="GA1021" t="s">
        <v>3</v>
      </c>
      <c r="GD1021">
        <v>1</v>
      </c>
      <c r="GF1021">
        <v>1347600340</v>
      </c>
      <c r="GG1021">
        <v>2</v>
      </c>
      <c r="GH1021">
        <v>1</v>
      </c>
      <c r="GI1021">
        <v>2</v>
      </c>
      <c r="GJ1021">
        <v>0</v>
      </c>
      <c r="GK1021">
        <v>0</v>
      </c>
      <c r="GL1021">
        <f>ROUND(IF(AND(BH1021=3,BI1021=3,FS1021&lt;&gt;0),P1021,0),0)</f>
        <v>0</v>
      </c>
      <c r="GM1021">
        <f>ROUND(O1021+X1021+Y1021,0)+GX1021</f>
        <v>83542</v>
      </c>
      <c r="GN1021">
        <f>IF(OR(BI1021=0,BI1021=1),ROUND(O1021+X1021+Y1021,0),0)</f>
        <v>0</v>
      </c>
      <c r="GO1021">
        <f>IF(BI1021=2,ROUND(O1021+X1021+Y1021,0),0)</f>
        <v>83542</v>
      </c>
      <c r="GP1021">
        <f>IF(BI1021=4,ROUND(O1021+X1021+Y1021,0)+GX1021,0)</f>
        <v>0</v>
      </c>
      <c r="GR1021">
        <v>0</v>
      </c>
      <c r="GS1021">
        <v>0</v>
      </c>
      <c r="GT1021">
        <v>0</v>
      </c>
      <c r="GU1021" t="s">
        <v>3</v>
      </c>
      <c r="GV1021">
        <f t="shared" si="668"/>
        <v>0</v>
      </c>
      <c r="GW1021">
        <v>1</v>
      </c>
      <c r="GX1021">
        <f>ROUND(HC1021*I1021,0)</f>
        <v>0</v>
      </c>
      <c r="HA1021">
        <v>0</v>
      </c>
      <c r="HB1021">
        <v>0</v>
      </c>
      <c r="HC1021">
        <f t="shared" si="669"/>
        <v>0</v>
      </c>
      <c r="HE1021" t="s">
        <v>3</v>
      </c>
      <c r="HF1021" t="s">
        <v>3</v>
      </c>
      <c r="HM1021" t="s">
        <v>3</v>
      </c>
      <c r="HN1021" t="s">
        <v>921</v>
      </c>
      <c r="HO1021" t="s">
        <v>922</v>
      </c>
      <c r="HP1021" t="s">
        <v>918</v>
      </c>
      <c r="HQ1021" t="s">
        <v>918</v>
      </c>
      <c r="IK1021">
        <v>0</v>
      </c>
    </row>
    <row r="1022" spans="1:255" x14ac:dyDescent="0.2">
      <c r="A1022" s="2">
        <v>18</v>
      </c>
      <c r="B1022" s="2">
        <v>1</v>
      </c>
      <c r="C1022" s="2">
        <v>1681</v>
      </c>
      <c r="D1022" s="2"/>
      <c r="E1022" s="2" t="s">
        <v>1041</v>
      </c>
      <c r="F1022" s="2" t="s">
        <v>924</v>
      </c>
      <c r="G1022" s="2" t="s">
        <v>925</v>
      </c>
      <c r="H1022" s="2" t="s">
        <v>160</v>
      </c>
      <c r="I1022" s="2">
        <f>I1020*J1022</f>
        <v>59</v>
      </c>
      <c r="J1022" s="2">
        <v>100</v>
      </c>
      <c r="K1022" s="2">
        <v>100</v>
      </c>
      <c r="L1022" s="2"/>
      <c r="M1022" s="2"/>
      <c r="N1022" s="2"/>
      <c r="O1022" s="2">
        <f>ROUND(CP1022,2)</f>
        <v>893675</v>
      </c>
      <c r="P1022" s="2">
        <f>ROUND(ROUND(CQ1022*I1022,0)/BC1022,2)</f>
        <v>893675</v>
      </c>
      <c r="Q1022" s="2">
        <f>ROUND(CR1022*I1022,2)</f>
        <v>0</v>
      </c>
      <c r="R1022" s="2">
        <f>ROUND(CS1022*I1022,2)</f>
        <v>0</v>
      </c>
      <c r="S1022" s="2">
        <f>ROUND(CT1022*I1022,2)</f>
        <v>0</v>
      </c>
      <c r="T1022" s="2">
        <f>ROUND(CU1022*I1022,2)</f>
        <v>0</v>
      </c>
      <c r="U1022" s="2">
        <f t="shared" si="651"/>
        <v>0</v>
      </c>
      <c r="V1022" s="2">
        <f t="shared" si="652"/>
        <v>0</v>
      </c>
      <c r="W1022" s="2">
        <f>ROUND(CX1022*I1022,2)</f>
        <v>0</v>
      </c>
      <c r="X1022" s="2">
        <f>ROUND(CY1022,2)</f>
        <v>0</v>
      </c>
      <c r="Y1022" s="2">
        <f>ROUND(CZ1022,2)</f>
        <v>0</v>
      </c>
      <c r="Z1022" s="2"/>
      <c r="AA1022" s="2">
        <v>53551706</v>
      </c>
      <c r="AB1022" s="2">
        <f t="shared" si="653"/>
        <v>15147.03</v>
      </c>
      <c r="AC1022" s="2">
        <f t="shared" si="654"/>
        <v>15147.03</v>
      </c>
      <c r="AD1022" s="2">
        <f>ROUND((((ET1022)-(EU1022))+AE1022),2)</f>
        <v>0</v>
      </c>
      <c r="AE1022" s="2">
        <f t="shared" ref="AE1022:AF1025" si="670">ROUND((EU1022),2)</f>
        <v>0</v>
      </c>
      <c r="AF1022" s="2">
        <f t="shared" si="670"/>
        <v>0</v>
      </c>
      <c r="AG1022" s="2">
        <f t="shared" si="655"/>
        <v>0</v>
      </c>
      <c r="AH1022" s="2">
        <f t="shared" ref="AH1022:AI1025" si="671">(EW1022)</f>
        <v>0</v>
      </c>
      <c r="AI1022" s="2">
        <f t="shared" si="671"/>
        <v>0</v>
      </c>
      <c r="AJ1022" s="2">
        <f t="shared" si="656"/>
        <v>0</v>
      </c>
      <c r="AK1022" s="2">
        <v>15147.03</v>
      </c>
      <c r="AL1022" s="2">
        <v>15147.03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97</v>
      </c>
      <c r="AU1022" s="2">
        <v>51</v>
      </c>
      <c r="AV1022" s="2">
        <v>1</v>
      </c>
      <c r="AW1022" s="2">
        <v>1</v>
      </c>
      <c r="AX1022" s="2"/>
      <c r="AY1022" s="2"/>
      <c r="AZ1022" s="2">
        <v>1</v>
      </c>
      <c r="BA1022" s="2">
        <v>1</v>
      </c>
      <c r="BB1022" s="2">
        <v>1</v>
      </c>
      <c r="BC1022" s="2">
        <v>1</v>
      </c>
      <c r="BD1022" s="2" t="s">
        <v>3</v>
      </c>
      <c r="BE1022" s="2" t="s">
        <v>3</v>
      </c>
      <c r="BF1022" s="2" t="s">
        <v>3</v>
      </c>
      <c r="BG1022" s="2" t="s">
        <v>3</v>
      </c>
      <c r="BH1022" s="2">
        <v>3</v>
      </c>
      <c r="BI1022" s="2">
        <v>2</v>
      </c>
      <c r="BJ1022" s="2" t="s">
        <v>926</v>
      </c>
      <c r="BK1022" s="2"/>
      <c r="BL1022" s="2"/>
      <c r="BM1022" s="2">
        <v>108001</v>
      </c>
      <c r="BN1022" s="2">
        <v>0</v>
      </c>
      <c r="BO1022" s="2" t="s">
        <v>3</v>
      </c>
      <c r="BP1022" s="2">
        <v>0</v>
      </c>
      <c r="BQ1022" s="2">
        <v>3</v>
      </c>
      <c r="BR1022" s="2">
        <v>0</v>
      </c>
      <c r="BS1022" s="2">
        <v>1</v>
      </c>
      <c r="BT1022" s="2">
        <v>1</v>
      </c>
      <c r="BU1022" s="2">
        <v>1</v>
      </c>
      <c r="BV1022" s="2">
        <v>1</v>
      </c>
      <c r="BW1022" s="2">
        <v>1</v>
      </c>
      <c r="BX1022" s="2">
        <v>1</v>
      </c>
      <c r="BY1022" s="2" t="s">
        <v>3</v>
      </c>
      <c r="BZ1022" s="2">
        <v>97</v>
      </c>
      <c r="CA1022" s="2">
        <v>51</v>
      </c>
      <c r="CB1022" s="2" t="s">
        <v>3</v>
      </c>
      <c r="CC1022" s="2"/>
      <c r="CD1022" s="2"/>
      <c r="CE1022" s="2">
        <v>0</v>
      </c>
      <c r="CF1022" s="2">
        <v>0</v>
      </c>
      <c r="CG1022" s="2">
        <v>0</v>
      </c>
      <c r="CH1022" s="2"/>
      <c r="CI1022" s="2"/>
      <c r="CJ1022" s="2"/>
      <c r="CK1022" s="2"/>
      <c r="CL1022" s="2"/>
      <c r="CM1022" s="2">
        <v>0</v>
      </c>
      <c r="CN1022" s="2" t="s">
        <v>3</v>
      </c>
      <c r="CO1022" s="2">
        <v>0</v>
      </c>
      <c r="CP1022" s="2">
        <f t="shared" si="657"/>
        <v>893675</v>
      </c>
      <c r="CQ1022" s="2">
        <f>AC1022</f>
        <v>15147.03</v>
      </c>
      <c r="CR1022" s="2">
        <f t="shared" si="659"/>
        <v>0</v>
      </c>
      <c r="CS1022" s="2">
        <f t="shared" si="660"/>
        <v>0</v>
      </c>
      <c r="CT1022" s="2">
        <f t="shared" si="661"/>
        <v>0</v>
      </c>
      <c r="CU1022" s="2">
        <f t="shared" si="662"/>
        <v>0</v>
      </c>
      <c r="CV1022" s="2">
        <f t="shared" si="663"/>
        <v>0</v>
      </c>
      <c r="CW1022" s="2">
        <f t="shared" si="664"/>
        <v>0</v>
      </c>
      <c r="CX1022" s="2">
        <f t="shared" si="665"/>
        <v>0</v>
      </c>
      <c r="CY1022" s="2">
        <f t="shared" si="666"/>
        <v>0</v>
      </c>
      <c r="CZ1022" s="2">
        <f t="shared" si="667"/>
        <v>0</v>
      </c>
      <c r="DA1022" s="2"/>
      <c r="DB1022" s="2"/>
      <c r="DC1022" s="2" t="s">
        <v>3</v>
      </c>
      <c r="DD1022" s="2" t="s">
        <v>3</v>
      </c>
      <c r="DE1022" s="2" t="s">
        <v>3</v>
      </c>
      <c r="DF1022" s="2" t="s">
        <v>3</v>
      </c>
      <c r="DG1022" s="2" t="s">
        <v>3</v>
      </c>
      <c r="DH1022" s="2" t="s">
        <v>3</v>
      </c>
      <c r="DI1022" s="2" t="s">
        <v>3</v>
      </c>
      <c r="DJ1022" s="2" t="s">
        <v>3</v>
      </c>
      <c r="DK1022" s="2" t="s">
        <v>3</v>
      </c>
      <c r="DL1022" s="2" t="s">
        <v>3</v>
      </c>
      <c r="DM1022" s="2" t="s">
        <v>3</v>
      </c>
      <c r="DN1022" s="2">
        <v>0</v>
      </c>
      <c r="DO1022" s="2">
        <v>0</v>
      </c>
      <c r="DP1022" s="2">
        <v>1</v>
      </c>
      <c r="DQ1022" s="2">
        <v>1</v>
      </c>
      <c r="DR1022" s="2"/>
      <c r="DS1022" s="2"/>
      <c r="DT1022" s="2"/>
      <c r="DU1022" s="2">
        <v>1010</v>
      </c>
      <c r="DV1022" s="2" t="s">
        <v>160</v>
      </c>
      <c r="DW1022" s="2" t="s">
        <v>160</v>
      </c>
      <c r="DX1022" s="2">
        <v>1</v>
      </c>
      <c r="DY1022" s="2"/>
      <c r="DZ1022" s="2" t="s">
        <v>3</v>
      </c>
      <c r="EA1022" s="2" t="s">
        <v>3</v>
      </c>
      <c r="EB1022" s="2" t="s">
        <v>3</v>
      </c>
      <c r="EC1022" s="2" t="s">
        <v>3</v>
      </c>
      <c r="ED1022" s="2"/>
      <c r="EE1022" s="2">
        <v>53551264</v>
      </c>
      <c r="EF1022" s="2">
        <v>3</v>
      </c>
      <c r="EG1022" s="2" t="s">
        <v>917</v>
      </c>
      <c r="EH1022" s="2">
        <v>0</v>
      </c>
      <c r="EI1022" s="2" t="s">
        <v>3</v>
      </c>
      <c r="EJ1022" s="2">
        <v>2</v>
      </c>
      <c r="EK1022" s="2">
        <v>108001</v>
      </c>
      <c r="EL1022" s="2" t="s">
        <v>918</v>
      </c>
      <c r="EM1022" s="2" t="s">
        <v>919</v>
      </c>
      <c r="EN1022" s="2"/>
      <c r="EO1022" s="2" t="s">
        <v>3</v>
      </c>
      <c r="EP1022" s="2"/>
      <c r="EQ1022" s="2">
        <v>0</v>
      </c>
      <c r="ER1022" s="2">
        <v>15147.03</v>
      </c>
      <c r="ES1022" s="2">
        <v>15147.03</v>
      </c>
      <c r="ET1022" s="2">
        <v>0</v>
      </c>
      <c r="EU1022" s="2">
        <v>0</v>
      </c>
      <c r="EV1022" s="2">
        <v>0</v>
      </c>
      <c r="EW1022" s="2">
        <v>0</v>
      </c>
      <c r="EX1022" s="2">
        <v>0</v>
      </c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>
        <v>0</v>
      </c>
      <c r="FR1022" s="2">
        <f>ROUND(IF(AND(BH1022=3,BI1022=3),P1022,0),2)</f>
        <v>0</v>
      </c>
      <c r="FS1022" s="2">
        <v>0</v>
      </c>
      <c r="FT1022" s="2"/>
      <c r="FU1022" s="2"/>
      <c r="FV1022" s="2"/>
      <c r="FW1022" s="2"/>
      <c r="FX1022" s="2">
        <v>97</v>
      </c>
      <c r="FY1022" s="2">
        <v>51</v>
      </c>
      <c r="FZ1022" s="2"/>
      <c r="GA1022" s="2" t="s">
        <v>3</v>
      </c>
      <c r="GB1022" s="2"/>
      <c r="GC1022" s="2"/>
      <c r="GD1022" s="2">
        <v>1</v>
      </c>
      <c r="GE1022" s="2">
        <v>15147.03</v>
      </c>
      <c r="GF1022" s="2">
        <v>849286462</v>
      </c>
      <c r="GG1022" s="2">
        <v>2</v>
      </c>
      <c r="GH1022" s="2">
        <v>0</v>
      </c>
      <c r="GI1022" s="2">
        <v>-2</v>
      </c>
      <c r="GJ1022" s="2">
        <v>0</v>
      </c>
      <c r="GK1022" s="2">
        <v>0</v>
      </c>
      <c r="GL1022" s="2">
        <f>ROUND(IF(AND(BH1022=3,BI1022=3,FS1022&lt;&gt;0),P1022,0),2)</f>
        <v>0</v>
      </c>
      <c r="GM1022" s="2">
        <f>ROUND(O1022+X1022+Y1022,2)+GX1022</f>
        <v>893675</v>
      </c>
      <c r="GN1022" s="2">
        <f>IF(OR(BI1022=0,BI1022=1),ROUND(O1022+X1022+Y1022,2),0)</f>
        <v>0</v>
      </c>
      <c r="GO1022" s="2">
        <f>IF(BI1022=2,ROUND(O1022+X1022+Y1022,2),0)</f>
        <v>893675</v>
      </c>
      <c r="GP1022" s="2">
        <f>IF(BI1022=4,ROUND(O1022+X1022+Y1022,2)+GX1022,0)</f>
        <v>0</v>
      </c>
      <c r="GQ1022" s="2"/>
      <c r="GR1022" s="2">
        <v>3</v>
      </c>
      <c r="GS1022" s="2">
        <v>1</v>
      </c>
      <c r="GT1022" s="2">
        <v>0</v>
      </c>
      <c r="GU1022" s="2" t="s">
        <v>3</v>
      </c>
      <c r="GV1022" s="2">
        <f t="shared" si="668"/>
        <v>0</v>
      </c>
      <c r="GW1022" s="2">
        <v>1</v>
      </c>
      <c r="GX1022" s="2">
        <f>ROUND(HC1022*I1022,2)</f>
        <v>0</v>
      </c>
      <c r="GY1022" s="2"/>
      <c r="GZ1022" s="2"/>
      <c r="HA1022" s="2">
        <v>0</v>
      </c>
      <c r="HB1022" s="2">
        <v>0</v>
      </c>
      <c r="HC1022" s="2">
        <f t="shared" si="669"/>
        <v>0</v>
      </c>
      <c r="HD1022" s="2"/>
      <c r="HE1022" s="2" t="s">
        <v>3</v>
      </c>
      <c r="HF1022" s="2" t="s">
        <v>3</v>
      </c>
      <c r="HG1022" s="2">
        <f>ROUND(AC1022*I1022,0)</f>
        <v>893675</v>
      </c>
      <c r="HH1022" s="2"/>
      <c r="HI1022" s="2"/>
      <c r="HJ1022" s="2"/>
      <c r="HK1022" s="2"/>
      <c r="HL1022" s="2"/>
      <c r="HM1022" s="2" t="s">
        <v>3</v>
      </c>
      <c r="HN1022" s="2" t="s">
        <v>921</v>
      </c>
      <c r="HO1022" s="2" t="s">
        <v>922</v>
      </c>
      <c r="HP1022" s="2" t="s">
        <v>918</v>
      </c>
      <c r="HQ1022" s="2" t="s">
        <v>918</v>
      </c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>
        <v>0</v>
      </c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</row>
    <row r="1023" spans="1:255" x14ac:dyDescent="0.2">
      <c r="A1023">
        <v>18</v>
      </c>
      <c r="B1023">
        <v>1</v>
      </c>
      <c r="C1023">
        <v>1689</v>
      </c>
      <c r="E1023" t="s">
        <v>1041</v>
      </c>
      <c r="F1023" t="s">
        <v>924</v>
      </c>
      <c r="G1023" t="s">
        <v>925</v>
      </c>
      <c r="H1023" t="s">
        <v>160</v>
      </c>
      <c r="I1023">
        <f>I1021*J1023</f>
        <v>59</v>
      </c>
      <c r="J1023">
        <v>100</v>
      </c>
      <c r="K1023">
        <v>100</v>
      </c>
      <c r="O1023">
        <f>ROUND(CP1023,0)</f>
        <v>893675</v>
      </c>
      <c r="P1023">
        <f>ROUND(CQ1023*I1023,0)</f>
        <v>893675</v>
      </c>
      <c r="Q1023">
        <f>ROUND(CR1023*I1023,0)</f>
        <v>0</v>
      </c>
      <c r="R1023">
        <f>ROUND(CS1023*I1023,0)</f>
        <v>0</v>
      </c>
      <c r="S1023">
        <f>ROUND(CT1023*I1023,0)</f>
        <v>0</v>
      </c>
      <c r="T1023">
        <f>ROUND(CU1023*I1023,0)</f>
        <v>0</v>
      </c>
      <c r="U1023">
        <f t="shared" si="651"/>
        <v>0</v>
      </c>
      <c r="V1023">
        <f t="shared" si="652"/>
        <v>0</v>
      </c>
      <c r="W1023">
        <f>ROUND(CX1023*I1023,0)</f>
        <v>0</v>
      </c>
      <c r="X1023">
        <f>ROUND(CY1023,0)</f>
        <v>0</v>
      </c>
      <c r="Y1023">
        <f>ROUND(CZ1023,0)</f>
        <v>0</v>
      </c>
      <c r="AA1023">
        <v>53551707</v>
      </c>
      <c r="AB1023">
        <f t="shared" si="653"/>
        <v>15147.03</v>
      </c>
      <c r="AC1023">
        <f t="shared" si="654"/>
        <v>15147.03</v>
      </c>
      <c r="AD1023">
        <f>ROUND((((ET1023)-(EU1023))+AE1023),2)</f>
        <v>0</v>
      </c>
      <c r="AE1023">
        <f t="shared" si="670"/>
        <v>0</v>
      </c>
      <c r="AF1023">
        <f t="shared" si="670"/>
        <v>0</v>
      </c>
      <c r="AG1023">
        <f t="shared" si="655"/>
        <v>0</v>
      </c>
      <c r="AH1023">
        <f t="shared" si="671"/>
        <v>0</v>
      </c>
      <c r="AI1023">
        <f t="shared" si="671"/>
        <v>0</v>
      </c>
      <c r="AJ1023">
        <f t="shared" si="656"/>
        <v>0</v>
      </c>
      <c r="AK1023">
        <v>15147.03</v>
      </c>
      <c r="AL1023">
        <v>15147.03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97</v>
      </c>
      <c r="AU1023">
        <v>51</v>
      </c>
      <c r="AV1023">
        <v>1</v>
      </c>
      <c r="AW1023">
        <v>1</v>
      </c>
      <c r="AZ1023">
        <v>1</v>
      </c>
      <c r="BA1023">
        <v>1</v>
      </c>
      <c r="BB1023">
        <v>1</v>
      </c>
      <c r="BC1023">
        <v>6.14</v>
      </c>
      <c r="BD1023" t="s">
        <v>3</v>
      </c>
      <c r="BE1023" t="s">
        <v>3</v>
      </c>
      <c r="BF1023" t="s">
        <v>3</v>
      </c>
      <c r="BG1023" t="s">
        <v>3</v>
      </c>
      <c r="BH1023">
        <v>3</v>
      </c>
      <c r="BI1023">
        <v>2</v>
      </c>
      <c r="BJ1023" t="s">
        <v>926</v>
      </c>
      <c r="BM1023">
        <v>108001</v>
      </c>
      <c r="BN1023">
        <v>0</v>
      </c>
      <c r="BO1023" t="s">
        <v>30</v>
      </c>
      <c r="BP1023">
        <v>1</v>
      </c>
      <c r="BQ1023">
        <v>3</v>
      </c>
      <c r="BR1023">
        <v>0</v>
      </c>
      <c r="BS1023">
        <v>1</v>
      </c>
      <c r="BT1023">
        <v>1</v>
      </c>
      <c r="BU1023">
        <v>1</v>
      </c>
      <c r="BV1023">
        <v>1</v>
      </c>
      <c r="BW1023">
        <v>1</v>
      </c>
      <c r="BX1023">
        <v>1</v>
      </c>
      <c r="BY1023" t="s">
        <v>3</v>
      </c>
      <c r="BZ1023">
        <v>97</v>
      </c>
      <c r="CA1023">
        <v>51</v>
      </c>
      <c r="CB1023" t="s">
        <v>3</v>
      </c>
      <c r="CE1023">
        <v>0</v>
      </c>
      <c r="CF1023">
        <v>0</v>
      </c>
      <c r="CG1023">
        <v>0</v>
      </c>
      <c r="CM1023">
        <v>0</v>
      </c>
      <c r="CN1023" t="s">
        <v>3</v>
      </c>
      <c r="CO1023">
        <v>0</v>
      </c>
      <c r="CP1023">
        <f t="shared" si="657"/>
        <v>893675</v>
      </c>
      <c r="CQ1023">
        <f>AC1023</f>
        <v>15147.03</v>
      </c>
      <c r="CR1023">
        <f t="shared" si="659"/>
        <v>0</v>
      </c>
      <c r="CS1023">
        <f t="shared" si="660"/>
        <v>0</v>
      </c>
      <c r="CT1023">
        <f t="shared" si="661"/>
        <v>0</v>
      </c>
      <c r="CU1023">
        <f t="shared" si="662"/>
        <v>0</v>
      </c>
      <c r="CV1023">
        <f t="shared" si="663"/>
        <v>0</v>
      </c>
      <c r="CW1023">
        <f t="shared" si="664"/>
        <v>0</v>
      </c>
      <c r="CX1023">
        <f t="shared" si="665"/>
        <v>0</v>
      </c>
      <c r="CY1023">
        <f t="shared" si="666"/>
        <v>0</v>
      </c>
      <c r="CZ1023">
        <f t="shared" si="667"/>
        <v>0</v>
      </c>
      <c r="DC1023" t="s">
        <v>3</v>
      </c>
      <c r="DD1023" t="s">
        <v>3</v>
      </c>
      <c r="DE1023" t="s">
        <v>3</v>
      </c>
      <c r="DF1023" t="s">
        <v>3</v>
      </c>
      <c r="DG1023" t="s">
        <v>3</v>
      </c>
      <c r="DH1023" t="s">
        <v>3</v>
      </c>
      <c r="DI1023" t="s">
        <v>3</v>
      </c>
      <c r="DJ1023" t="s">
        <v>3</v>
      </c>
      <c r="DK1023" t="s">
        <v>3</v>
      </c>
      <c r="DL1023" t="s">
        <v>3</v>
      </c>
      <c r="DM1023" t="s">
        <v>3</v>
      </c>
      <c r="DN1023">
        <v>0</v>
      </c>
      <c r="DO1023">
        <v>0</v>
      </c>
      <c r="DP1023">
        <v>1</v>
      </c>
      <c r="DQ1023">
        <v>1</v>
      </c>
      <c r="DU1023">
        <v>1010</v>
      </c>
      <c r="DV1023" t="s">
        <v>160</v>
      </c>
      <c r="DW1023" t="s">
        <v>160</v>
      </c>
      <c r="DX1023">
        <v>1</v>
      </c>
      <c r="DZ1023" t="s">
        <v>3</v>
      </c>
      <c r="EA1023" t="s">
        <v>3</v>
      </c>
      <c r="EB1023" t="s">
        <v>3</v>
      </c>
      <c r="EC1023" t="s">
        <v>3</v>
      </c>
      <c r="EE1023">
        <v>53551264</v>
      </c>
      <c r="EF1023">
        <v>3</v>
      </c>
      <c r="EG1023" t="s">
        <v>917</v>
      </c>
      <c r="EH1023">
        <v>0</v>
      </c>
      <c r="EI1023" t="s">
        <v>3</v>
      </c>
      <c r="EJ1023">
        <v>2</v>
      </c>
      <c r="EK1023">
        <v>108001</v>
      </c>
      <c r="EL1023" t="s">
        <v>918</v>
      </c>
      <c r="EM1023" t="s">
        <v>919</v>
      </c>
      <c r="EO1023" t="s">
        <v>3</v>
      </c>
      <c r="EQ1023">
        <v>0</v>
      </c>
      <c r="ER1023">
        <v>15147.03</v>
      </c>
      <c r="ES1023">
        <v>15147.03</v>
      </c>
      <c r="ET1023">
        <v>0</v>
      </c>
      <c r="EU1023">
        <v>0</v>
      </c>
      <c r="EV1023">
        <v>0</v>
      </c>
      <c r="EW1023">
        <v>0</v>
      </c>
      <c r="EX1023">
        <v>0</v>
      </c>
      <c r="FQ1023">
        <v>0</v>
      </c>
      <c r="FR1023">
        <f>ROUND(IF(AND(BH1023=3,BI1023=3),P1023,0),0)</f>
        <v>0</v>
      </c>
      <c r="FS1023">
        <v>0</v>
      </c>
      <c r="FX1023">
        <v>97</v>
      </c>
      <c r="FY1023">
        <v>51</v>
      </c>
      <c r="GA1023" t="s">
        <v>3</v>
      </c>
      <c r="GD1023">
        <v>1</v>
      </c>
      <c r="GE1023">
        <v>2466.94</v>
      </c>
      <c r="GF1023">
        <v>849286462</v>
      </c>
      <c r="GG1023">
        <v>2</v>
      </c>
      <c r="GH1023">
        <v>1</v>
      </c>
      <c r="GI1023">
        <v>5</v>
      </c>
      <c r="GJ1023">
        <v>0</v>
      </c>
      <c r="GK1023">
        <v>0</v>
      </c>
      <c r="GL1023">
        <f>ROUND(IF(AND(BH1023=3,BI1023=3,FS1023&lt;&gt;0),P1023,0),0)</f>
        <v>0</v>
      </c>
      <c r="GM1023">
        <f>ROUND(O1023+X1023+Y1023,0)+GX1023</f>
        <v>893675</v>
      </c>
      <c r="GN1023">
        <f>IF(OR(BI1023=0,BI1023=1),ROUND(O1023+X1023+Y1023,0),0)</f>
        <v>0</v>
      </c>
      <c r="GO1023">
        <f>IF(BI1023=2,ROUND(O1023+X1023+Y1023,0),0)</f>
        <v>893675</v>
      </c>
      <c r="GP1023">
        <f>IF(BI1023=4,ROUND(O1023+X1023+Y1023,0)+GX1023,0)</f>
        <v>0</v>
      </c>
      <c r="GR1023">
        <v>3</v>
      </c>
      <c r="GS1023">
        <v>1</v>
      </c>
      <c r="GT1023">
        <v>0</v>
      </c>
      <c r="GU1023" t="s">
        <v>3</v>
      </c>
      <c r="GV1023">
        <f t="shared" si="668"/>
        <v>0</v>
      </c>
      <c r="GW1023">
        <v>1</v>
      </c>
      <c r="GX1023">
        <f>ROUND(HC1023*I1023,0)</f>
        <v>0</v>
      </c>
      <c r="HA1023">
        <v>0</v>
      </c>
      <c r="HB1023">
        <v>0</v>
      </c>
      <c r="HC1023">
        <f t="shared" si="669"/>
        <v>0</v>
      </c>
      <c r="HE1023" t="s">
        <v>3</v>
      </c>
      <c r="HF1023" t="s">
        <v>3</v>
      </c>
      <c r="HG1023">
        <f>ROUND(AC1023*I1023,0)</f>
        <v>893675</v>
      </c>
      <c r="HM1023" t="s">
        <v>3</v>
      </c>
      <c r="HN1023" t="s">
        <v>921</v>
      </c>
      <c r="HO1023" t="s">
        <v>922</v>
      </c>
      <c r="HP1023" t="s">
        <v>918</v>
      </c>
      <c r="HQ1023" t="s">
        <v>918</v>
      </c>
      <c r="IK1023">
        <v>0</v>
      </c>
    </row>
    <row r="1024" spans="1:255" x14ac:dyDescent="0.2">
      <c r="A1024" s="2">
        <v>17</v>
      </c>
      <c r="B1024" s="2">
        <v>1</v>
      </c>
      <c r="C1024" s="2"/>
      <c r="D1024" s="2"/>
      <c r="E1024" s="2" t="s">
        <v>3</v>
      </c>
      <c r="F1024" s="2" t="s">
        <v>429</v>
      </c>
      <c r="G1024" s="2" t="s">
        <v>930</v>
      </c>
      <c r="H1024" s="2" t="s">
        <v>160</v>
      </c>
      <c r="I1024" s="2">
        <v>0</v>
      </c>
      <c r="J1024" s="2">
        <v>0</v>
      </c>
      <c r="K1024" s="2">
        <v>0</v>
      </c>
      <c r="L1024" s="2"/>
      <c r="M1024" s="2"/>
      <c r="N1024" s="2"/>
      <c r="O1024" s="2">
        <f>ROUND(CP1024,2)</f>
        <v>0</v>
      </c>
      <c r="P1024" s="2">
        <f>ROUND(CQ1024*I1024,2)</f>
        <v>0</v>
      </c>
      <c r="Q1024" s="2">
        <f>ROUND(CR1024*I1024,2)</f>
        <v>0</v>
      </c>
      <c r="R1024" s="2">
        <f>ROUND(CS1024*I1024,2)</f>
        <v>0</v>
      </c>
      <c r="S1024" s="2">
        <f>ROUND(CT1024*I1024,2)</f>
        <v>0</v>
      </c>
      <c r="T1024" s="2">
        <f>ROUND(CU1024*I1024,2)</f>
        <v>0</v>
      </c>
      <c r="U1024" s="2">
        <f t="shared" si="651"/>
        <v>0</v>
      </c>
      <c r="V1024" s="2">
        <f t="shared" si="652"/>
        <v>0</v>
      </c>
      <c r="W1024" s="2">
        <f>ROUND(CX1024*I1024,2)</f>
        <v>0</v>
      </c>
      <c r="X1024" s="2">
        <f>ROUND(CY1024,2)</f>
        <v>0</v>
      </c>
      <c r="Y1024" s="2">
        <f>ROUND(CZ1024,2)</f>
        <v>0</v>
      </c>
      <c r="Z1024" s="2"/>
      <c r="AA1024" s="2">
        <v>-1</v>
      </c>
      <c r="AB1024" s="2">
        <f t="shared" si="653"/>
        <v>9693.68</v>
      </c>
      <c r="AC1024" s="2">
        <f t="shared" si="654"/>
        <v>9693.68</v>
      </c>
      <c r="AD1024" s="2">
        <f>ROUND((((ET1024)-(EU1024))+AE1024),2)</f>
        <v>0</v>
      </c>
      <c r="AE1024" s="2">
        <f t="shared" si="670"/>
        <v>0</v>
      </c>
      <c r="AF1024" s="2">
        <f t="shared" si="670"/>
        <v>0</v>
      </c>
      <c r="AG1024" s="2">
        <f t="shared" si="655"/>
        <v>0</v>
      </c>
      <c r="AH1024" s="2">
        <f t="shared" si="671"/>
        <v>0</v>
      </c>
      <c r="AI1024" s="2">
        <f t="shared" si="671"/>
        <v>0</v>
      </c>
      <c r="AJ1024" s="2">
        <f t="shared" si="656"/>
        <v>0</v>
      </c>
      <c r="AK1024" s="2">
        <v>1528.97</v>
      </c>
      <c r="AL1024" s="2">
        <v>9693.68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1</v>
      </c>
      <c r="AW1024" s="2">
        <v>1</v>
      </c>
      <c r="AX1024" s="2"/>
      <c r="AY1024" s="2"/>
      <c r="AZ1024" s="2">
        <v>1</v>
      </c>
      <c r="BA1024" s="2">
        <v>1</v>
      </c>
      <c r="BB1024" s="2">
        <v>1</v>
      </c>
      <c r="BC1024" s="2">
        <v>1</v>
      </c>
      <c r="BD1024" s="2" t="s">
        <v>3</v>
      </c>
      <c r="BE1024" s="2" t="s">
        <v>3</v>
      </c>
      <c r="BF1024" s="2" t="s">
        <v>3</v>
      </c>
      <c r="BG1024" s="2" t="s">
        <v>3</v>
      </c>
      <c r="BH1024" s="2">
        <v>0</v>
      </c>
      <c r="BI1024" s="2">
        <v>1</v>
      </c>
      <c r="BJ1024" s="2" t="s">
        <v>3</v>
      </c>
      <c r="BK1024" s="2"/>
      <c r="BL1024" s="2"/>
      <c r="BM1024" s="2">
        <v>1100</v>
      </c>
      <c r="BN1024" s="2">
        <v>0</v>
      </c>
      <c r="BO1024" s="2" t="s">
        <v>3</v>
      </c>
      <c r="BP1024" s="2">
        <v>0</v>
      </c>
      <c r="BQ1024" s="2">
        <v>8</v>
      </c>
      <c r="BR1024" s="2">
        <v>0</v>
      </c>
      <c r="BS1024" s="2">
        <v>1</v>
      </c>
      <c r="BT1024" s="2">
        <v>1</v>
      </c>
      <c r="BU1024" s="2">
        <v>1</v>
      </c>
      <c r="BV1024" s="2">
        <v>1</v>
      </c>
      <c r="BW1024" s="2">
        <v>1</v>
      </c>
      <c r="BX1024" s="2">
        <v>1</v>
      </c>
      <c r="BY1024" s="2" t="s">
        <v>3</v>
      </c>
      <c r="BZ1024" s="2">
        <v>0</v>
      </c>
      <c r="CA1024" s="2">
        <v>0</v>
      </c>
      <c r="CB1024" s="2" t="s">
        <v>3</v>
      </c>
      <c r="CC1024" s="2"/>
      <c r="CD1024" s="2"/>
      <c r="CE1024" s="2">
        <v>0</v>
      </c>
      <c r="CF1024" s="2">
        <v>0</v>
      </c>
      <c r="CG1024" s="2">
        <v>0</v>
      </c>
      <c r="CH1024" s="2"/>
      <c r="CI1024" s="2"/>
      <c r="CJ1024" s="2"/>
      <c r="CK1024" s="2"/>
      <c r="CL1024" s="2"/>
      <c r="CM1024" s="2">
        <v>0</v>
      </c>
      <c r="CN1024" s="2" t="s">
        <v>3</v>
      </c>
      <c r="CO1024" s="2">
        <v>0</v>
      </c>
      <c r="CP1024" s="2">
        <f t="shared" si="657"/>
        <v>0</v>
      </c>
      <c r="CQ1024" s="2">
        <f>AC1024*BC1024</f>
        <v>9693.68</v>
      </c>
      <c r="CR1024" s="2">
        <f t="shared" si="659"/>
        <v>0</v>
      </c>
      <c r="CS1024" s="2">
        <f t="shared" si="660"/>
        <v>0</v>
      </c>
      <c r="CT1024" s="2">
        <f t="shared" si="661"/>
        <v>0</v>
      </c>
      <c r="CU1024" s="2">
        <f t="shared" si="662"/>
        <v>0</v>
      </c>
      <c r="CV1024" s="2">
        <f t="shared" si="663"/>
        <v>0</v>
      </c>
      <c r="CW1024" s="2">
        <f t="shared" si="664"/>
        <v>0</v>
      </c>
      <c r="CX1024" s="2">
        <f t="shared" si="665"/>
        <v>0</v>
      </c>
      <c r="CY1024" s="2">
        <f t="shared" si="666"/>
        <v>0</v>
      </c>
      <c r="CZ1024" s="2">
        <f t="shared" si="667"/>
        <v>0</v>
      </c>
      <c r="DA1024" s="2"/>
      <c r="DB1024" s="2"/>
      <c r="DC1024" s="2" t="s">
        <v>3</v>
      </c>
      <c r="DD1024" s="2" t="s">
        <v>3</v>
      </c>
      <c r="DE1024" s="2" t="s">
        <v>3</v>
      </c>
      <c r="DF1024" s="2" t="s">
        <v>3</v>
      </c>
      <c r="DG1024" s="2" t="s">
        <v>3</v>
      </c>
      <c r="DH1024" s="2" t="s">
        <v>3</v>
      </c>
      <c r="DI1024" s="2" t="s">
        <v>3</v>
      </c>
      <c r="DJ1024" s="2" t="s">
        <v>3</v>
      </c>
      <c r="DK1024" s="2" t="s">
        <v>3</v>
      </c>
      <c r="DL1024" s="2" t="s">
        <v>3</v>
      </c>
      <c r="DM1024" s="2" t="s">
        <v>3</v>
      </c>
      <c r="DN1024" s="2">
        <v>0</v>
      </c>
      <c r="DO1024" s="2">
        <v>0</v>
      </c>
      <c r="DP1024" s="2">
        <v>1</v>
      </c>
      <c r="DQ1024" s="2">
        <v>1</v>
      </c>
      <c r="DR1024" s="2"/>
      <c r="DS1024" s="2"/>
      <c r="DT1024" s="2"/>
      <c r="DU1024" s="2">
        <v>1010</v>
      </c>
      <c r="DV1024" s="2" t="s">
        <v>160</v>
      </c>
      <c r="DW1024" s="2" t="s">
        <v>160</v>
      </c>
      <c r="DX1024" s="2">
        <v>1</v>
      </c>
      <c r="DY1024" s="2"/>
      <c r="DZ1024" s="2" t="s">
        <v>3</v>
      </c>
      <c r="EA1024" s="2" t="s">
        <v>3</v>
      </c>
      <c r="EB1024" s="2" t="s">
        <v>3</v>
      </c>
      <c r="EC1024" s="2" t="s">
        <v>3</v>
      </c>
      <c r="ED1024" s="2"/>
      <c r="EE1024" s="2">
        <v>53550982</v>
      </c>
      <c r="EF1024" s="2">
        <v>8</v>
      </c>
      <c r="EG1024" s="2" t="s">
        <v>931</v>
      </c>
      <c r="EH1024" s="2">
        <v>0</v>
      </c>
      <c r="EI1024" s="2" t="s">
        <v>3</v>
      </c>
      <c r="EJ1024" s="2">
        <v>1</v>
      </c>
      <c r="EK1024" s="2">
        <v>1100</v>
      </c>
      <c r="EL1024" s="2" t="s">
        <v>932</v>
      </c>
      <c r="EM1024" s="2" t="s">
        <v>933</v>
      </c>
      <c r="EN1024" s="2"/>
      <c r="EO1024" s="2" t="s">
        <v>3</v>
      </c>
      <c r="EP1024" s="2"/>
      <c r="EQ1024" s="2">
        <v>132096</v>
      </c>
      <c r="ER1024" s="2">
        <v>1528.97</v>
      </c>
      <c r="ES1024" s="2">
        <v>9693.68</v>
      </c>
      <c r="ET1024" s="2">
        <v>0</v>
      </c>
      <c r="EU1024" s="2">
        <v>0</v>
      </c>
      <c r="EV1024" s="2">
        <v>0</v>
      </c>
      <c r="EW1024" s="2">
        <v>0</v>
      </c>
      <c r="EX1024" s="2">
        <v>0</v>
      </c>
      <c r="EY1024" s="2">
        <v>0</v>
      </c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>
        <v>0</v>
      </c>
      <c r="FR1024" s="2">
        <f>ROUND(IF(AND(BH1024=3,BI1024=3),P1024,0),2)</f>
        <v>0</v>
      </c>
      <c r="FS1024" s="2">
        <v>0</v>
      </c>
      <c r="FT1024" s="2"/>
      <c r="FU1024" s="2"/>
      <c r="FV1024" s="2"/>
      <c r="FW1024" s="2"/>
      <c r="FX1024" s="2">
        <v>0</v>
      </c>
      <c r="FY1024" s="2">
        <v>0</v>
      </c>
      <c r="FZ1024" s="2"/>
      <c r="GA1024" s="2" t="s">
        <v>3</v>
      </c>
      <c r="GB1024" s="2"/>
      <c r="GC1024" s="2"/>
      <c r="GD1024" s="2">
        <v>1</v>
      </c>
      <c r="GE1024" s="2"/>
      <c r="GF1024" s="2">
        <v>-305733206</v>
      </c>
      <c r="GG1024" s="2">
        <v>2</v>
      </c>
      <c r="GH1024" s="2">
        <v>0</v>
      </c>
      <c r="GI1024" s="2">
        <v>-2</v>
      </c>
      <c r="GJ1024" s="2">
        <v>0</v>
      </c>
      <c r="GK1024" s="2">
        <v>0</v>
      </c>
      <c r="GL1024" s="2">
        <f>ROUND(IF(AND(BH1024=3,BI1024=3,FS1024&lt;&gt;0),P1024,0),2)</f>
        <v>0</v>
      </c>
      <c r="GM1024" s="2">
        <f>ROUND(O1024+X1024+Y1024,2)+GX1024</f>
        <v>0</v>
      </c>
      <c r="GN1024" s="2">
        <f>IF(OR(BI1024=0,BI1024=1),ROUND(O1024+X1024+Y1024,2),0)</f>
        <v>0</v>
      </c>
      <c r="GO1024" s="2">
        <f>IF(BI1024=2,ROUND(O1024+X1024+Y1024,2),0)</f>
        <v>0</v>
      </c>
      <c r="GP1024" s="2">
        <f>IF(BI1024=4,ROUND(O1024+X1024+Y1024,2)+GX1024,0)</f>
        <v>0</v>
      </c>
      <c r="GQ1024" s="2"/>
      <c r="GR1024" s="2">
        <v>0</v>
      </c>
      <c r="GS1024" s="2">
        <v>0</v>
      </c>
      <c r="GT1024" s="2">
        <v>0</v>
      </c>
      <c r="GU1024" s="2" t="s">
        <v>3</v>
      </c>
      <c r="GV1024" s="2">
        <f t="shared" si="668"/>
        <v>0</v>
      </c>
      <c r="GW1024" s="2">
        <v>1</v>
      </c>
      <c r="GX1024" s="2">
        <f>ROUND(HC1024*I1024,2)</f>
        <v>0</v>
      </c>
      <c r="GY1024" s="2"/>
      <c r="GZ1024" s="2"/>
      <c r="HA1024" s="2">
        <v>0</v>
      </c>
      <c r="HB1024" s="2">
        <v>0</v>
      </c>
      <c r="HC1024" s="2">
        <f t="shared" si="669"/>
        <v>0</v>
      </c>
      <c r="HD1024" s="2"/>
      <c r="HE1024" s="2" t="s">
        <v>3</v>
      </c>
      <c r="HF1024" s="2" t="s">
        <v>3</v>
      </c>
      <c r="HG1024" s="2"/>
      <c r="HH1024" s="2"/>
      <c r="HI1024" s="2"/>
      <c r="HJ1024" s="2"/>
      <c r="HK1024" s="2"/>
      <c r="HL1024" s="2"/>
      <c r="HM1024" s="2" t="s">
        <v>3</v>
      </c>
      <c r="HN1024" s="2" t="s">
        <v>3</v>
      </c>
      <c r="HO1024" s="2" t="s">
        <v>3</v>
      </c>
      <c r="HP1024" s="2" t="s">
        <v>3</v>
      </c>
      <c r="HQ1024" s="2" t="s">
        <v>3</v>
      </c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>
        <v>0</v>
      </c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</row>
    <row r="1025" spans="1:255" x14ac:dyDescent="0.2">
      <c r="A1025">
        <v>17</v>
      </c>
      <c r="B1025">
        <v>1</v>
      </c>
      <c r="E1025" t="s">
        <v>3</v>
      </c>
      <c r="F1025" t="s">
        <v>429</v>
      </c>
      <c r="G1025" t="s">
        <v>930</v>
      </c>
      <c r="H1025" t="s">
        <v>160</v>
      </c>
      <c r="I1025">
        <v>0</v>
      </c>
      <c r="J1025">
        <v>0</v>
      </c>
      <c r="K1025">
        <v>0</v>
      </c>
      <c r="O1025">
        <f>ROUND(CP1025,0)</f>
        <v>0</v>
      </c>
      <c r="P1025">
        <f>ROUND(CQ1025*I1025,0)</f>
        <v>0</v>
      </c>
      <c r="Q1025">
        <f>ROUND(CR1025*I1025,0)</f>
        <v>0</v>
      </c>
      <c r="R1025">
        <f>ROUND(CS1025*I1025,0)</f>
        <v>0</v>
      </c>
      <c r="S1025">
        <f>ROUND(CT1025*I1025,0)</f>
        <v>0</v>
      </c>
      <c r="T1025">
        <f>ROUND(CU1025*I1025,0)</f>
        <v>0</v>
      </c>
      <c r="U1025">
        <f t="shared" si="651"/>
        <v>0</v>
      </c>
      <c r="V1025">
        <f t="shared" si="652"/>
        <v>0</v>
      </c>
      <c r="W1025">
        <f>ROUND(CX1025*I1025,0)</f>
        <v>0</v>
      </c>
      <c r="X1025">
        <f>ROUND(CY1025,0)</f>
        <v>0</v>
      </c>
      <c r="Y1025">
        <f>ROUND(CZ1025,0)</f>
        <v>0</v>
      </c>
      <c r="AA1025">
        <v>-1</v>
      </c>
      <c r="AB1025">
        <f t="shared" si="653"/>
        <v>9693.68</v>
      </c>
      <c r="AC1025">
        <f t="shared" si="654"/>
        <v>9693.68</v>
      </c>
      <c r="AD1025">
        <f>ROUND((((ET1025)-(EU1025))+AE1025),2)</f>
        <v>0</v>
      </c>
      <c r="AE1025">
        <f t="shared" si="670"/>
        <v>0</v>
      </c>
      <c r="AF1025">
        <f t="shared" si="670"/>
        <v>0</v>
      </c>
      <c r="AG1025">
        <f t="shared" si="655"/>
        <v>0</v>
      </c>
      <c r="AH1025">
        <f t="shared" si="671"/>
        <v>0</v>
      </c>
      <c r="AI1025">
        <f t="shared" si="671"/>
        <v>0</v>
      </c>
      <c r="AJ1025">
        <f t="shared" si="656"/>
        <v>0</v>
      </c>
      <c r="AK1025">
        <v>1528.97</v>
      </c>
      <c r="AL1025">
        <v>9693.68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1</v>
      </c>
      <c r="AW1025">
        <v>1</v>
      </c>
      <c r="AZ1025">
        <v>1</v>
      </c>
      <c r="BA1025">
        <v>1</v>
      </c>
      <c r="BB1025">
        <v>1</v>
      </c>
      <c r="BC1025">
        <v>6.14</v>
      </c>
      <c r="BD1025" t="s">
        <v>3</v>
      </c>
      <c r="BE1025" t="s">
        <v>3</v>
      </c>
      <c r="BF1025" t="s">
        <v>3</v>
      </c>
      <c r="BG1025" t="s">
        <v>3</v>
      </c>
      <c r="BH1025">
        <v>0</v>
      </c>
      <c r="BI1025">
        <v>1</v>
      </c>
      <c r="BJ1025" t="s">
        <v>3</v>
      </c>
      <c r="BM1025">
        <v>1100</v>
      </c>
      <c r="BN1025">
        <v>0</v>
      </c>
      <c r="BO1025" t="s">
        <v>30</v>
      </c>
      <c r="BP1025">
        <v>1</v>
      </c>
      <c r="BQ1025">
        <v>8</v>
      </c>
      <c r="BR1025">
        <v>0</v>
      </c>
      <c r="BS1025">
        <v>1</v>
      </c>
      <c r="BT1025">
        <v>1</v>
      </c>
      <c r="BU1025">
        <v>1</v>
      </c>
      <c r="BV1025">
        <v>1</v>
      </c>
      <c r="BW1025">
        <v>1</v>
      </c>
      <c r="BX1025">
        <v>1</v>
      </c>
      <c r="BY1025" t="s">
        <v>3</v>
      </c>
      <c r="BZ1025">
        <v>0</v>
      </c>
      <c r="CA1025">
        <v>0</v>
      </c>
      <c r="CB1025" t="s">
        <v>3</v>
      </c>
      <c r="CE1025">
        <v>0</v>
      </c>
      <c r="CF1025">
        <v>0</v>
      </c>
      <c r="CG1025">
        <v>0</v>
      </c>
      <c r="CM1025">
        <v>0</v>
      </c>
      <c r="CN1025" t="s">
        <v>3</v>
      </c>
      <c r="CO1025">
        <v>0</v>
      </c>
      <c r="CP1025">
        <f t="shared" si="657"/>
        <v>0</v>
      </c>
      <c r="CQ1025">
        <f>AC1025*BC1025</f>
        <v>59519.195200000002</v>
      </c>
      <c r="CR1025">
        <f t="shared" si="659"/>
        <v>0</v>
      </c>
      <c r="CS1025">
        <f t="shared" si="660"/>
        <v>0</v>
      </c>
      <c r="CT1025">
        <f t="shared" si="661"/>
        <v>0</v>
      </c>
      <c r="CU1025">
        <f t="shared" si="662"/>
        <v>0</v>
      </c>
      <c r="CV1025">
        <f t="shared" si="663"/>
        <v>0</v>
      </c>
      <c r="CW1025">
        <f t="shared" si="664"/>
        <v>0</v>
      </c>
      <c r="CX1025">
        <f t="shared" si="665"/>
        <v>0</v>
      </c>
      <c r="CY1025">
        <f t="shared" si="666"/>
        <v>0</v>
      </c>
      <c r="CZ1025">
        <f t="shared" si="667"/>
        <v>0</v>
      </c>
      <c r="DC1025" t="s">
        <v>3</v>
      </c>
      <c r="DD1025" t="s">
        <v>3</v>
      </c>
      <c r="DE1025" t="s">
        <v>3</v>
      </c>
      <c r="DF1025" t="s">
        <v>3</v>
      </c>
      <c r="DG1025" t="s">
        <v>3</v>
      </c>
      <c r="DH1025" t="s">
        <v>3</v>
      </c>
      <c r="DI1025" t="s">
        <v>3</v>
      </c>
      <c r="DJ1025" t="s">
        <v>3</v>
      </c>
      <c r="DK1025" t="s">
        <v>3</v>
      </c>
      <c r="DL1025" t="s">
        <v>3</v>
      </c>
      <c r="DM1025" t="s">
        <v>3</v>
      </c>
      <c r="DN1025">
        <v>0</v>
      </c>
      <c r="DO1025">
        <v>0</v>
      </c>
      <c r="DP1025">
        <v>1</v>
      </c>
      <c r="DQ1025">
        <v>1</v>
      </c>
      <c r="DU1025">
        <v>1010</v>
      </c>
      <c r="DV1025" t="s">
        <v>160</v>
      </c>
      <c r="DW1025" t="s">
        <v>160</v>
      </c>
      <c r="DX1025">
        <v>1</v>
      </c>
      <c r="DZ1025" t="s">
        <v>3</v>
      </c>
      <c r="EA1025" t="s">
        <v>3</v>
      </c>
      <c r="EB1025" t="s">
        <v>3</v>
      </c>
      <c r="EC1025" t="s">
        <v>3</v>
      </c>
      <c r="EE1025">
        <v>53550982</v>
      </c>
      <c r="EF1025">
        <v>8</v>
      </c>
      <c r="EG1025" t="s">
        <v>931</v>
      </c>
      <c r="EH1025">
        <v>0</v>
      </c>
      <c r="EI1025" t="s">
        <v>3</v>
      </c>
      <c r="EJ1025">
        <v>1</v>
      </c>
      <c r="EK1025">
        <v>1100</v>
      </c>
      <c r="EL1025" t="s">
        <v>932</v>
      </c>
      <c r="EM1025" t="s">
        <v>933</v>
      </c>
      <c r="EO1025" t="s">
        <v>3</v>
      </c>
      <c r="EQ1025">
        <v>132096</v>
      </c>
      <c r="ER1025">
        <v>1528.97</v>
      </c>
      <c r="ES1025">
        <v>9693.68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FQ1025">
        <v>0</v>
      </c>
      <c r="FR1025">
        <f>ROUND(IF(AND(BH1025=3,BI1025=3),P1025,0),0)</f>
        <v>0</v>
      </c>
      <c r="FS1025">
        <v>0</v>
      </c>
      <c r="FX1025">
        <v>0</v>
      </c>
      <c r="FY1025">
        <v>0</v>
      </c>
      <c r="GA1025" t="s">
        <v>3</v>
      </c>
      <c r="GD1025">
        <v>1</v>
      </c>
      <c r="GF1025">
        <v>-305733206</v>
      </c>
      <c r="GG1025">
        <v>2</v>
      </c>
      <c r="GH1025">
        <v>3</v>
      </c>
      <c r="GI1025">
        <v>5</v>
      </c>
      <c r="GJ1025">
        <v>0</v>
      </c>
      <c r="GK1025">
        <v>0</v>
      </c>
      <c r="GL1025">
        <f>ROUND(IF(AND(BH1025=3,BI1025=3,FS1025&lt;&gt;0),P1025,0),0)</f>
        <v>0</v>
      </c>
      <c r="GM1025">
        <f>ROUND(O1025+X1025+Y1025,0)+GX1025</f>
        <v>0</v>
      </c>
      <c r="GN1025">
        <f>IF(OR(BI1025=0,BI1025=1),ROUND(O1025+X1025+Y1025,0),0)</f>
        <v>0</v>
      </c>
      <c r="GO1025">
        <f>IF(BI1025=2,ROUND(O1025+X1025+Y1025,0),0)</f>
        <v>0</v>
      </c>
      <c r="GP1025">
        <f>IF(BI1025=4,ROUND(O1025+X1025+Y1025,0)+GX1025,0)</f>
        <v>0</v>
      </c>
      <c r="GR1025">
        <v>1</v>
      </c>
      <c r="GS1025">
        <v>1</v>
      </c>
      <c r="GT1025">
        <v>0</v>
      </c>
      <c r="GU1025" t="s">
        <v>3</v>
      </c>
      <c r="GV1025">
        <f t="shared" si="668"/>
        <v>0</v>
      </c>
      <c r="GW1025">
        <v>1</v>
      </c>
      <c r="GX1025">
        <f>ROUND(HC1025*I1025,0)</f>
        <v>0</v>
      </c>
      <c r="HA1025">
        <v>0</v>
      </c>
      <c r="HB1025">
        <v>0</v>
      </c>
      <c r="HC1025">
        <f t="shared" si="669"/>
        <v>0</v>
      </c>
      <c r="HE1025" t="s">
        <v>3</v>
      </c>
      <c r="HF1025" t="s">
        <v>3</v>
      </c>
      <c r="HM1025" t="s">
        <v>3</v>
      </c>
      <c r="HN1025" t="s">
        <v>3</v>
      </c>
      <c r="HO1025" t="s">
        <v>3</v>
      </c>
      <c r="HP1025" t="s">
        <v>3</v>
      </c>
      <c r="HQ1025" t="s">
        <v>3</v>
      </c>
      <c r="IK1025">
        <v>0</v>
      </c>
    </row>
    <row r="1026" spans="1:255" x14ac:dyDescent="0.2">
      <c r="A1026" s="2">
        <v>17</v>
      </c>
      <c r="B1026" s="2">
        <v>1</v>
      </c>
      <c r="C1026" s="2">
        <f>ROW(SmtRes!A1700)</f>
        <v>1700</v>
      </c>
      <c r="D1026" s="2">
        <f>ROW(EtalonRes!A1532)</f>
        <v>1532</v>
      </c>
      <c r="E1026" s="2" t="s">
        <v>1042</v>
      </c>
      <c r="F1026" s="2" t="s">
        <v>1043</v>
      </c>
      <c r="G1026" s="2" t="s">
        <v>1044</v>
      </c>
      <c r="H1026" s="2" t="s">
        <v>894</v>
      </c>
      <c r="I1026" s="2">
        <f>ROUND(32/100,7)</f>
        <v>0.32</v>
      </c>
      <c r="J1026" s="2">
        <v>0</v>
      </c>
      <c r="K1026" s="2">
        <f>ROUND(32/100,7)</f>
        <v>0.32</v>
      </c>
      <c r="L1026" s="2"/>
      <c r="M1026" s="2"/>
      <c r="N1026" s="2"/>
      <c r="O1026" s="2">
        <f>ROUND(CP1026,2)</f>
        <v>400.59</v>
      </c>
      <c r="P1026" s="2">
        <f>ROUND(CQ1026*I1026,2)</f>
        <v>132.12</v>
      </c>
      <c r="Q1026" s="2">
        <f>ROUND(CR1026*I1026,2)</f>
        <v>8.52</v>
      </c>
      <c r="R1026" s="2">
        <f>ROUND(CS1026*I1026,2)</f>
        <v>0.52</v>
      </c>
      <c r="S1026" s="2">
        <f>ROUND(CT1026*I1026,2)</f>
        <v>259.95</v>
      </c>
      <c r="T1026" s="2">
        <f>ROUND(CU1026*I1026,2)</f>
        <v>0</v>
      </c>
      <c r="U1026" s="2">
        <f t="shared" si="651"/>
        <v>26.204159999999998</v>
      </c>
      <c r="V1026" s="2">
        <f t="shared" si="652"/>
        <v>3.8399999999999997E-2</v>
      </c>
      <c r="W1026" s="2">
        <f>ROUND(CX1026*I1026,2)</f>
        <v>0</v>
      </c>
      <c r="X1026" s="2">
        <f>ROUND(CY1026,2)</f>
        <v>252.66</v>
      </c>
      <c r="Y1026" s="2">
        <f>ROUND(CZ1026,2)</f>
        <v>132.84</v>
      </c>
      <c r="Z1026" s="2"/>
      <c r="AA1026" s="2">
        <v>53551706</v>
      </c>
      <c r="AB1026" s="2">
        <f t="shared" si="653"/>
        <v>1251.8399999999999</v>
      </c>
      <c r="AC1026" s="2">
        <f t="shared" si="654"/>
        <v>412.89</v>
      </c>
      <c r="AD1026" s="2">
        <f>ROUND(((((ET1026*ROUND(1.2,7)))-((EU1026*ROUND(1.2,7))))+AE1026),2)</f>
        <v>26.62</v>
      </c>
      <c r="AE1026" s="2">
        <f>ROUND(((EU1026*ROUND(1.2,7))),2)</f>
        <v>1.62</v>
      </c>
      <c r="AF1026" s="2">
        <f>ROUND(((EV1026*ROUND(1.2,7))),2)</f>
        <v>812.33</v>
      </c>
      <c r="AG1026" s="2">
        <f t="shared" si="655"/>
        <v>0</v>
      </c>
      <c r="AH1026" s="2">
        <f>((EW1026*ROUND(1.2,7)))</f>
        <v>81.887999999999991</v>
      </c>
      <c r="AI1026" s="2">
        <f>((EX1026*ROUND(1.2,7)))</f>
        <v>0.12</v>
      </c>
      <c r="AJ1026" s="2">
        <f t="shared" si="656"/>
        <v>0</v>
      </c>
      <c r="AK1026" s="2">
        <v>1112.01</v>
      </c>
      <c r="AL1026" s="2">
        <v>412.89</v>
      </c>
      <c r="AM1026" s="2">
        <v>22.18</v>
      </c>
      <c r="AN1026" s="2">
        <v>1.35</v>
      </c>
      <c r="AO1026" s="2">
        <v>676.94</v>
      </c>
      <c r="AP1026" s="2">
        <v>0</v>
      </c>
      <c r="AQ1026" s="2">
        <v>68.239999999999995</v>
      </c>
      <c r="AR1026" s="2">
        <v>0.1</v>
      </c>
      <c r="AS1026" s="2">
        <v>0</v>
      </c>
      <c r="AT1026" s="2">
        <v>97</v>
      </c>
      <c r="AU1026" s="2">
        <v>51</v>
      </c>
      <c r="AV1026" s="2">
        <v>1</v>
      </c>
      <c r="AW1026" s="2">
        <v>1</v>
      </c>
      <c r="AX1026" s="2"/>
      <c r="AY1026" s="2"/>
      <c r="AZ1026" s="2">
        <v>1</v>
      </c>
      <c r="BA1026" s="2">
        <v>1</v>
      </c>
      <c r="BB1026" s="2">
        <v>1</v>
      </c>
      <c r="BC1026" s="2">
        <v>1</v>
      </c>
      <c r="BD1026" s="2" t="s">
        <v>3</v>
      </c>
      <c r="BE1026" s="2" t="s">
        <v>3</v>
      </c>
      <c r="BF1026" s="2" t="s">
        <v>3</v>
      </c>
      <c r="BG1026" s="2" t="s">
        <v>3</v>
      </c>
      <c r="BH1026" s="2">
        <v>0</v>
      </c>
      <c r="BI1026" s="2">
        <v>2</v>
      </c>
      <c r="BJ1026" s="2" t="s">
        <v>1045</v>
      </c>
      <c r="BK1026" s="2"/>
      <c r="BL1026" s="2"/>
      <c r="BM1026" s="2">
        <v>108001</v>
      </c>
      <c r="BN1026" s="2">
        <v>0</v>
      </c>
      <c r="BO1026" s="2" t="s">
        <v>3</v>
      </c>
      <c r="BP1026" s="2">
        <v>0</v>
      </c>
      <c r="BQ1026" s="2">
        <v>3</v>
      </c>
      <c r="BR1026" s="2">
        <v>0</v>
      </c>
      <c r="BS1026" s="2">
        <v>1</v>
      </c>
      <c r="BT1026" s="2">
        <v>1</v>
      </c>
      <c r="BU1026" s="2">
        <v>1</v>
      </c>
      <c r="BV1026" s="2">
        <v>1</v>
      </c>
      <c r="BW1026" s="2">
        <v>1</v>
      </c>
      <c r="BX1026" s="2">
        <v>1</v>
      </c>
      <c r="BY1026" s="2" t="s">
        <v>3</v>
      </c>
      <c r="BZ1026" s="2">
        <v>97</v>
      </c>
      <c r="CA1026" s="2">
        <v>51</v>
      </c>
      <c r="CB1026" s="2" t="s">
        <v>3</v>
      </c>
      <c r="CC1026" s="2"/>
      <c r="CD1026" s="2"/>
      <c r="CE1026" s="2">
        <v>0</v>
      </c>
      <c r="CF1026" s="2">
        <v>0</v>
      </c>
      <c r="CG1026" s="2">
        <v>0</v>
      </c>
      <c r="CH1026" s="2"/>
      <c r="CI1026" s="2"/>
      <c r="CJ1026" s="2"/>
      <c r="CK1026" s="2"/>
      <c r="CL1026" s="2"/>
      <c r="CM1026" s="2">
        <v>0</v>
      </c>
      <c r="CN1026" s="2" t="s">
        <v>915</v>
      </c>
      <c r="CO1026" s="2">
        <v>0</v>
      </c>
      <c r="CP1026" s="2">
        <f t="shared" si="657"/>
        <v>400.59000000000003</v>
      </c>
      <c r="CQ1026" s="2">
        <f>AC1026*BC1026</f>
        <v>412.89</v>
      </c>
      <c r="CR1026" s="2">
        <f t="shared" si="659"/>
        <v>26.62</v>
      </c>
      <c r="CS1026" s="2">
        <f t="shared" si="660"/>
        <v>1.62</v>
      </c>
      <c r="CT1026" s="2">
        <f t="shared" si="661"/>
        <v>812.33</v>
      </c>
      <c r="CU1026" s="2">
        <f t="shared" si="662"/>
        <v>0</v>
      </c>
      <c r="CV1026" s="2">
        <f t="shared" si="663"/>
        <v>81.887999999999991</v>
      </c>
      <c r="CW1026" s="2">
        <f t="shared" si="664"/>
        <v>0.12</v>
      </c>
      <c r="CX1026" s="2">
        <f t="shared" si="665"/>
        <v>0</v>
      </c>
      <c r="CY1026" s="2">
        <f t="shared" si="666"/>
        <v>252.65589999999997</v>
      </c>
      <c r="CZ1026" s="2">
        <f t="shared" si="667"/>
        <v>132.83969999999999</v>
      </c>
      <c r="DA1026" s="2"/>
      <c r="DB1026" s="2"/>
      <c r="DC1026" s="2" t="s">
        <v>3</v>
      </c>
      <c r="DD1026" s="2" t="s">
        <v>3</v>
      </c>
      <c r="DE1026" s="2" t="s">
        <v>916</v>
      </c>
      <c r="DF1026" s="2" t="s">
        <v>916</v>
      </c>
      <c r="DG1026" s="2" t="s">
        <v>916</v>
      </c>
      <c r="DH1026" s="2" t="s">
        <v>3</v>
      </c>
      <c r="DI1026" s="2" t="s">
        <v>916</v>
      </c>
      <c r="DJ1026" s="2" t="s">
        <v>916</v>
      </c>
      <c r="DK1026" s="2" t="s">
        <v>3</v>
      </c>
      <c r="DL1026" s="2" t="s">
        <v>3</v>
      </c>
      <c r="DM1026" s="2" t="s">
        <v>3</v>
      </c>
      <c r="DN1026" s="2">
        <v>0</v>
      </c>
      <c r="DO1026" s="2">
        <v>0</v>
      </c>
      <c r="DP1026" s="2">
        <v>1</v>
      </c>
      <c r="DQ1026" s="2">
        <v>1</v>
      </c>
      <c r="DR1026" s="2"/>
      <c r="DS1026" s="2"/>
      <c r="DT1026" s="2"/>
      <c r="DU1026" s="2">
        <v>1010</v>
      </c>
      <c r="DV1026" s="2" t="s">
        <v>894</v>
      </c>
      <c r="DW1026" s="2" t="s">
        <v>894</v>
      </c>
      <c r="DX1026" s="2">
        <v>100</v>
      </c>
      <c r="DY1026" s="2"/>
      <c r="DZ1026" s="2" t="s">
        <v>3</v>
      </c>
      <c r="EA1026" s="2" t="s">
        <v>3</v>
      </c>
      <c r="EB1026" s="2" t="s">
        <v>3</v>
      </c>
      <c r="EC1026" s="2" t="s">
        <v>3</v>
      </c>
      <c r="ED1026" s="2"/>
      <c r="EE1026" s="2">
        <v>53551264</v>
      </c>
      <c r="EF1026" s="2">
        <v>3</v>
      </c>
      <c r="EG1026" s="2" t="s">
        <v>917</v>
      </c>
      <c r="EH1026" s="2">
        <v>0</v>
      </c>
      <c r="EI1026" s="2" t="s">
        <v>3</v>
      </c>
      <c r="EJ1026" s="2">
        <v>2</v>
      </c>
      <c r="EK1026" s="2">
        <v>108001</v>
      </c>
      <c r="EL1026" s="2" t="s">
        <v>918</v>
      </c>
      <c r="EM1026" s="2" t="s">
        <v>919</v>
      </c>
      <c r="EN1026" s="2"/>
      <c r="EO1026" s="2" t="s">
        <v>920</v>
      </c>
      <c r="EP1026" s="2"/>
      <c r="EQ1026" s="2">
        <v>131072</v>
      </c>
      <c r="ER1026" s="2">
        <v>1112.01</v>
      </c>
      <c r="ES1026" s="2">
        <v>412.89</v>
      </c>
      <c r="ET1026" s="2">
        <v>22.18</v>
      </c>
      <c r="EU1026" s="2">
        <v>1.35</v>
      </c>
      <c r="EV1026" s="2">
        <v>676.94</v>
      </c>
      <c r="EW1026" s="2">
        <v>68.239999999999995</v>
      </c>
      <c r="EX1026" s="2">
        <v>0.1</v>
      </c>
      <c r="EY1026" s="2">
        <v>0</v>
      </c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>
        <v>0</v>
      </c>
      <c r="FR1026" s="2">
        <f>ROUND(IF(AND(BH1026=3,BI1026=3),P1026,0),2)</f>
        <v>0</v>
      </c>
      <c r="FS1026" s="2">
        <v>0</v>
      </c>
      <c r="FT1026" s="2"/>
      <c r="FU1026" s="2"/>
      <c r="FV1026" s="2"/>
      <c r="FW1026" s="2"/>
      <c r="FX1026" s="2">
        <v>97</v>
      </c>
      <c r="FY1026" s="2">
        <v>51</v>
      </c>
      <c r="FZ1026" s="2"/>
      <c r="GA1026" s="2" t="s">
        <v>3</v>
      </c>
      <c r="GB1026" s="2"/>
      <c r="GC1026" s="2"/>
      <c r="GD1026" s="2">
        <v>1</v>
      </c>
      <c r="GE1026" s="2"/>
      <c r="GF1026" s="2">
        <v>1530359019</v>
      </c>
      <c r="GG1026" s="2">
        <v>2</v>
      </c>
      <c r="GH1026" s="2">
        <v>1</v>
      </c>
      <c r="GI1026" s="2">
        <v>-2</v>
      </c>
      <c r="GJ1026" s="2">
        <v>0</v>
      </c>
      <c r="GK1026" s="2">
        <v>0</v>
      </c>
      <c r="GL1026" s="2">
        <f>ROUND(IF(AND(BH1026=3,BI1026=3,FS1026&lt;&gt;0),P1026,0),2)</f>
        <v>0</v>
      </c>
      <c r="GM1026" s="2">
        <f>ROUND(O1026+X1026+Y1026,2)+GX1026</f>
        <v>786.09</v>
      </c>
      <c r="GN1026" s="2">
        <f>IF(OR(BI1026=0,BI1026=1),ROUND(O1026+X1026+Y1026,2),0)</f>
        <v>0</v>
      </c>
      <c r="GO1026" s="2">
        <f>IF(BI1026=2,ROUND(O1026+X1026+Y1026,2),0)</f>
        <v>786.09</v>
      </c>
      <c r="GP1026" s="2">
        <f>IF(BI1026=4,ROUND(O1026+X1026+Y1026,2)+GX1026,0)</f>
        <v>0</v>
      </c>
      <c r="GQ1026" s="2"/>
      <c r="GR1026" s="2">
        <v>0</v>
      </c>
      <c r="GS1026" s="2">
        <v>0</v>
      </c>
      <c r="GT1026" s="2">
        <v>0</v>
      </c>
      <c r="GU1026" s="2" t="s">
        <v>3</v>
      </c>
      <c r="GV1026" s="2">
        <f t="shared" si="668"/>
        <v>0</v>
      </c>
      <c r="GW1026" s="2">
        <v>1</v>
      </c>
      <c r="GX1026" s="2">
        <f>ROUND(HC1026*I1026,2)</f>
        <v>0</v>
      </c>
      <c r="GY1026" s="2"/>
      <c r="GZ1026" s="2"/>
      <c r="HA1026" s="2">
        <v>0</v>
      </c>
      <c r="HB1026" s="2">
        <v>0</v>
      </c>
      <c r="HC1026" s="2">
        <f t="shared" si="669"/>
        <v>0</v>
      </c>
      <c r="HD1026" s="2"/>
      <c r="HE1026" s="2" t="s">
        <v>3</v>
      </c>
      <c r="HF1026" s="2" t="s">
        <v>3</v>
      </c>
      <c r="HG1026" s="2"/>
      <c r="HH1026" s="2"/>
      <c r="HI1026" s="2"/>
      <c r="HJ1026" s="2"/>
      <c r="HK1026" s="2"/>
      <c r="HL1026" s="2"/>
      <c r="HM1026" s="2" t="s">
        <v>3</v>
      </c>
      <c r="HN1026" s="2" t="s">
        <v>921</v>
      </c>
      <c r="HO1026" s="2" t="s">
        <v>922</v>
      </c>
      <c r="HP1026" s="2" t="s">
        <v>918</v>
      </c>
      <c r="HQ1026" s="2" t="s">
        <v>918</v>
      </c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>
        <v>0</v>
      </c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</row>
    <row r="1027" spans="1:255" x14ac:dyDescent="0.2">
      <c r="A1027">
        <v>17</v>
      </c>
      <c r="B1027">
        <v>1</v>
      </c>
      <c r="C1027">
        <f>ROW(SmtRes!A1710)</f>
        <v>1710</v>
      </c>
      <c r="D1027">
        <f>ROW(EtalonRes!A1540)</f>
        <v>1540</v>
      </c>
      <c r="E1027" t="s">
        <v>1042</v>
      </c>
      <c r="F1027" t="s">
        <v>1043</v>
      </c>
      <c r="G1027" t="s">
        <v>1044</v>
      </c>
      <c r="H1027" t="s">
        <v>894</v>
      </c>
      <c r="I1027">
        <f>ROUND(32/100,7)</f>
        <v>0.32</v>
      </c>
      <c r="J1027">
        <v>0</v>
      </c>
      <c r="K1027">
        <f>ROUND(32/100,7)</f>
        <v>0.32</v>
      </c>
      <c r="O1027">
        <f>ROUND(CP1027,0)</f>
        <v>9698</v>
      </c>
      <c r="P1027">
        <f>ROUND(CQ1027*I1027,0)</f>
        <v>433</v>
      </c>
      <c r="Q1027">
        <f>ROUND(CR1027*I1027,0)</f>
        <v>105</v>
      </c>
      <c r="R1027">
        <f>ROUND(CS1027*I1027,0)</f>
        <v>18</v>
      </c>
      <c r="S1027">
        <f>ROUND(CT1027*I1027,0)</f>
        <v>9160</v>
      </c>
      <c r="T1027">
        <f>ROUND(CU1027*I1027,0)</f>
        <v>0</v>
      </c>
      <c r="U1027">
        <f t="shared" si="651"/>
        <v>26.204159999999998</v>
      </c>
      <c r="V1027">
        <f t="shared" si="652"/>
        <v>3.8399999999999997E-2</v>
      </c>
      <c r="W1027">
        <f>ROUND(CX1027*I1027,0)</f>
        <v>0</v>
      </c>
      <c r="X1027">
        <f>ROUND(CY1027,0)</f>
        <v>8903</v>
      </c>
      <c r="Y1027">
        <f>ROUND(CZ1027,0)</f>
        <v>4681</v>
      </c>
      <c r="AA1027">
        <v>53551707</v>
      </c>
      <c r="AB1027">
        <f t="shared" si="653"/>
        <v>1251.8399999999999</v>
      </c>
      <c r="AC1027">
        <f t="shared" si="654"/>
        <v>412.89</v>
      </c>
      <c r="AD1027">
        <f>ROUND(((((ET1027*ROUND(1.2,7)))-((EU1027*ROUND(1.2,7))))+AE1027),2)</f>
        <v>26.62</v>
      </c>
      <c r="AE1027">
        <f>ROUND(((EU1027*ROUND(1.2,7))),2)</f>
        <v>1.62</v>
      </c>
      <c r="AF1027">
        <f>ROUND(((EV1027*ROUND(1.2,7))),2)</f>
        <v>812.33</v>
      </c>
      <c r="AG1027">
        <f t="shared" si="655"/>
        <v>0</v>
      </c>
      <c r="AH1027">
        <f>((EW1027*ROUND(1.2,7)))</f>
        <v>81.887999999999991</v>
      </c>
      <c r="AI1027">
        <f>((EX1027*ROUND(1.2,7)))</f>
        <v>0.12</v>
      </c>
      <c r="AJ1027">
        <f t="shared" si="656"/>
        <v>0</v>
      </c>
      <c r="AK1027">
        <v>1112.01</v>
      </c>
      <c r="AL1027">
        <v>412.89</v>
      </c>
      <c r="AM1027">
        <v>22.18</v>
      </c>
      <c r="AN1027">
        <v>1.35</v>
      </c>
      <c r="AO1027">
        <v>676.94</v>
      </c>
      <c r="AP1027">
        <v>0</v>
      </c>
      <c r="AQ1027">
        <v>68.239999999999995</v>
      </c>
      <c r="AR1027">
        <v>0.1</v>
      </c>
      <c r="AS1027">
        <v>0</v>
      </c>
      <c r="AT1027">
        <v>97</v>
      </c>
      <c r="AU1027">
        <v>51</v>
      </c>
      <c r="AV1027">
        <v>1</v>
      </c>
      <c r="AW1027">
        <v>1</v>
      </c>
      <c r="AZ1027">
        <v>1</v>
      </c>
      <c r="BA1027">
        <v>35.24</v>
      </c>
      <c r="BB1027">
        <v>12.34</v>
      </c>
      <c r="BC1027">
        <v>3.28</v>
      </c>
      <c r="BD1027" t="s">
        <v>3</v>
      </c>
      <c r="BE1027" t="s">
        <v>3</v>
      </c>
      <c r="BF1027" t="s">
        <v>3</v>
      </c>
      <c r="BG1027" t="s">
        <v>3</v>
      </c>
      <c r="BH1027">
        <v>0</v>
      </c>
      <c r="BI1027">
        <v>2</v>
      </c>
      <c r="BJ1027" t="s">
        <v>1045</v>
      </c>
      <c r="BM1027">
        <v>108001</v>
      </c>
      <c r="BN1027">
        <v>0</v>
      </c>
      <c r="BO1027" t="s">
        <v>1043</v>
      </c>
      <c r="BP1027">
        <v>1</v>
      </c>
      <c r="BQ1027">
        <v>3</v>
      </c>
      <c r="BR1027">
        <v>0</v>
      </c>
      <c r="BS1027">
        <v>35.24</v>
      </c>
      <c r="BT1027">
        <v>1</v>
      </c>
      <c r="BU1027">
        <v>1</v>
      </c>
      <c r="BV1027">
        <v>1</v>
      </c>
      <c r="BW1027">
        <v>1</v>
      </c>
      <c r="BX1027">
        <v>1</v>
      </c>
      <c r="BY1027" t="s">
        <v>3</v>
      </c>
      <c r="BZ1027">
        <v>97</v>
      </c>
      <c r="CA1027">
        <v>51</v>
      </c>
      <c r="CB1027" t="s">
        <v>3</v>
      </c>
      <c r="CE1027">
        <v>0</v>
      </c>
      <c r="CF1027">
        <v>0</v>
      </c>
      <c r="CG1027">
        <v>0</v>
      </c>
      <c r="CM1027">
        <v>0</v>
      </c>
      <c r="CN1027" t="s">
        <v>915</v>
      </c>
      <c r="CO1027">
        <v>0</v>
      </c>
      <c r="CP1027">
        <f t="shared" si="657"/>
        <v>9698</v>
      </c>
      <c r="CQ1027">
        <f>AC1027*BC1027</f>
        <v>1354.2791999999999</v>
      </c>
      <c r="CR1027">
        <f t="shared" si="659"/>
        <v>328.49080000000004</v>
      </c>
      <c r="CS1027">
        <f t="shared" si="660"/>
        <v>57.088800000000006</v>
      </c>
      <c r="CT1027">
        <f t="shared" si="661"/>
        <v>28626.509200000004</v>
      </c>
      <c r="CU1027">
        <f t="shared" si="662"/>
        <v>0</v>
      </c>
      <c r="CV1027">
        <f t="shared" si="663"/>
        <v>81.887999999999991</v>
      </c>
      <c r="CW1027">
        <f t="shared" si="664"/>
        <v>0.12</v>
      </c>
      <c r="CX1027">
        <f t="shared" si="665"/>
        <v>0</v>
      </c>
      <c r="CY1027">
        <f t="shared" si="666"/>
        <v>8902.66</v>
      </c>
      <c r="CZ1027">
        <f t="shared" si="667"/>
        <v>4680.78</v>
      </c>
      <c r="DC1027" t="s">
        <v>3</v>
      </c>
      <c r="DD1027" t="s">
        <v>3</v>
      </c>
      <c r="DE1027" t="s">
        <v>916</v>
      </c>
      <c r="DF1027" t="s">
        <v>916</v>
      </c>
      <c r="DG1027" t="s">
        <v>916</v>
      </c>
      <c r="DH1027" t="s">
        <v>3</v>
      </c>
      <c r="DI1027" t="s">
        <v>916</v>
      </c>
      <c r="DJ1027" t="s">
        <v>916</v>
      </c>
      <c r="DK1027" t="s">
        <v>3</v>
      </c>
      <c r="DL1027" t="s">
        <v>3</v>
      </c>
      <c r="DM1027" t="s">
        <v>3</v>
      </c>
      <c r="DN1027">
        <v>0</v>
      </c>
      <c r="DO1027">
        <v>0</v>
      </c>
      <c r="DP1027">
        <v>1</v>
      </c>
      <c r="DQ1027">
        <v>1</v>
      </c>
      <c r="DU1027">
        <v>1010</v>
      </c>
      <c r="DV1027" t="s">
        <v>894</v>
      </c>
      <c r="DW1027" t="s">
        <v>894</v>
      </c>
      <c r="DX1027">
        <v>100</v>
      </c>
      <c r="DZ1027" t="s">
        <v>3</v>
      </c>
      <c r="EA1027" t="s">
        <v>3</v>
      </c>
      <c r="EB1027" t="s">
        <v>3</v>
      </c>
      <c r="EC1027" t="s">
        <v>3</v>
      </c>
      <c r="EE1027">
        <v>53551264</v>
      </c>
      <c r="EF1027">
        <v>3</v>
      </c>
      <c r="EG1027" t="s">
        <v>917</v>
      </c>
      <c r="EH1027">
        <v>0</v>
      </c>
      <c r="EI1027" t="s">
        <v>3</v>
      </c>
      <c r="EJ1027">
        <v>2</v>
      </c>
      <c r="EK1027">
        <v>108001</v>
      </c>
      <c r="EL1027" t="s">
        <v>918</v>
      </c>
      <c r="EM1027" t="s">
        <v>919</v>
      </c>
      <c r="EO1027" t="s">
        <v>920</v>
      </c>
      <c r="EQ1027">
        <v>131072</v>
      </c>
      <c r="ER1027">
        <v>1112.01</v>
      </c>
      <c r="ES1027">
        <v>412.89</v>
      </c>
      <c r="ET1027">
        <v>22.18</v>
      </c>
      <c r="EU1027">
        <v>1.35</v>
      </c>
      <c r="EV1027">
        <v>676.94</v>
      </c>
      <c r="EW1027">
        <v>68.239999999999995</v>
      </c>
      <c r="EX1027">
        <v>0.1</v>
      </c>
      <c r="EY1027">
        <v>0</v>
      </c>
      <c r="FQ1027">
        <v>0</v>
      </c>
      <c r="FR1027">
        <f>ROUND(IF(AND(BH1027=3,BI1027=3),P1027,0),0)</f>
        <v>0</v>
      </c>
      <c r="FS1027">
        <v>0</v>
      </c>
      <c r="FX1027">
        <v>97</v>
      </c>
      <c r="FY1027">
        <v>51</v>
      </c>
      <c r="GA1027" t="s">
        <v>3</v>
      </c>
      <c r="GD1027">
        <v>1</v>
      </c>
      <c r="GF1027">
        <v>1530359019</v>
      </c>
      <c r="GG1027">
        <v>2</v>
      </c>
      <c r="GH1027">
        <v>1</v>
      </c>
      <c r="GI1027">
        <v>2</v>
      </c>
      <c r="GJ1027">
        <v>0</v>
      </c>
      <c r="GK1027">
        <v>0</v>
      </c>
      <c r="GL1027">
        <f>ROUND(IF(AND(BH1027=3,BI1027=3,FS1027&lt;&gt;0),P1027,0),0)</f>
        <v>0</v>
      </c>
      <c r="GM1027">
        <f>ROUND(O1027+X1027+Y1027,0)+GX1027</f>
        <v>23282</v>
      </c>
      <c r="GN1027">
        <f>IF(OR(BI1027=0,BI1027=1),ROUND(O1027+X1027+Y1027,0),0)</f>
        <v>0</v>
      </c>
      <c r="GO1027">
        <f>IF(BI1027=2,ROUND(O1027+X1027+Y1027,0),0)</f>
        <v>23282</v>
      </c>
      <c r="GP1027">
        <f>IF(BI1027=4,ROUND(O1027+X1027+Y1027,0)+GX1027,0)</f>
        <v>0</v>
      </c>
      <c r="GR1027">
        <v>0</v>
      </c>
      <c r="GS1027">
        <v>0</v>
      </c>
      <c r="GT1027">
        <v>0</v>
      </c>
      <c r="GU1027" t="s">
        <v>3</v>
      </c>
      <c r="GV1027">
        <f t="shared" si="668"/>
        <v>0</v>
      </c>
      <c r="GW1027">
        <v>1</v>
      </c>
      <c r="GX1027">
        <f>ROUND(HC1027*I1027,0)</f>
        <v>0</v>
      </c>
      <c r="HA1027">
        <v>0</v>
      </c>
      <c r="HB1027">
        <v>0</v>
      </c>
      <c r="HC1027">
        <f t="shared" si="669"/>
        <v>0</v>
      </c>
      <c r="HE1027" t="s">
        <v>3</v>
      </c>
      <c r="HF1027" t="s">
        <v>3</v>
      </c>
      <c r="HM1027" t="s">
        <v>3</v>
      </c>
      <c r="HN1027" t="s">
        <v>921</v>
      </c>
      <c r="HO1027" t="s">
        <v>922</v>
      </c>
      <c r="HP1027" t="s">
        <v>918</v>
      </c>
      <c r="HQ1027" t="s">
        <v>918</v>
      </c>
      <c r="IK1027">
        <v>0</v>
      </c>
    </row>
    <row r="1028" spans="1:255" x14ac:dyDescent="0.2">
      <c r="A1028" s="2">
        <v>18</v>
      </c>
      <c r="B1028" s="2">
        <v>1</v>
      </c>
      <c r="C1028" s="2">
        <v>1698</v>
      </c>
      <c r="D1028" s="2"/>
      <c r="E1028" s="2" t="s">
        <v>1046</v>
      </c>
      <c r="F1028" s="2" t="s">
        <v>924</v>
      </c>
      <c r="G1028" s="2" t="s">
        <v>925</v>
      </c>
      <c r="H1028" s="2" t="s">
        <v>160</v>
      </c>
      <c r="I1028" s="2">
        <f>I1026*J1028</f>
        <v>32</v>
      </c>
      <c r="J1028" s="2">
        <v>100</v>
      </c>
      <c r="K1028" s="2">
        <v>100</v>
      </c>
      <c r="L1028" s="2"/>
      <c r="M1028" s="2"/>
      <c r="N1028" s="2"/>
      <c r="O1028" s="2">
        <f>ROUND(CP1028,2)</f>
        <v>484705</v>
      </c>
      <c r="P1028" s="2">
        <f>ROUND(ROUND(CQ1028*I1028,0)/BC1028,2)</f>
        <v>484705</v>
      </c>
      <c r="Q1028" s="2">
        <f>ROUND(CR1028*I1028,2)</f>
        <v>0</v>
      </c>
      <c r="R1028" s="2">
        <f>ROUND(CS1028*I1028,2)</f>
        <v>0</v>
      </c>
      <c r="S1028" s="2">
        <f>ROUND(CT1028*I1028,2)</f>
        <v>0</v>
      </c>
      <c r="T1028" s="2">
        <f>ROUND(CU1028*I1028,2)</f>
        <v>0</v>
      </c>
      <c r="U1028" s="2">
        <f t="shared" si="651"/>
        <v>0</v>
      </c>
      <c r="V1028" s="2">
        <f t="shared" si="652"/>
        <v>0</v>
      </c>
      <c r="W1028" s="2">
        <f>ROUND(CX1028*I1028,2)</f>
        <v>0</v>
      </c>
      <c r="X1028" s="2">
        <f>ROUND(CY1028,2)</f>
        <v>0</v>
      </c>
      <c r="Y1028" s="2">
        <f>ROUND(CZ1028,2)</f>
        <v>0</v>
      </c>
      <c r="Z1028" s="2"/>
      <c r="AA1028" s="2">
        <v>53551706</v>
      </c>
      <c r="AB1028" s="2">
        <f t="shared" si="653"/>
        <v>15147.03</v>
      </c>
      <c r="AC1028" s="2">
        <f t="shared" si="654"/>
        <v>15147.03</v>
      </c>
      <c r="AD1028" s="2">
        <f>ROUND((((ET1028)-(EU1028))+AE1028),2)</f>
        <v>0</v>
      </c>
      <c r="AE1028" s="2">
        <f t="shared" ref="AE1028:AF1031" si="672">ROUND((EU1028),2)</f>
        <v>0</v>
      </c>
      <c r="AF1028" s="2">
        <f t="shared" si="672"/>
        <v>0</v>
      </c>
      <c r="AG1028" s="2">
        <f t="shared" si="655"/>
        <v>0</v>
      </c>
      <c r="AH1028" s="2">
        <f t="shared" ref="AH1028:AI1031" si="673">(EW1028)</f>
        <v>0</v>
      </c>
      <c r="AI1028" s="2">
        <f t="shared" si="673"/>
        <v>0</v>
      </c>
      <c r="AJ1028" s="2">
        <f t="shared" si="656"/>
        <v>0</v>
      </c>
      <c r="AK1028" s="2">
        <v>15147.03</v>
      </c>
      <c r="AL1028" s="2">
        <v>15147.03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97</v>
      </c>
      <c r="AU1028" s="2">
        <v>51</v>
      </c>
      <c r="AV1028" s="2">
        <v>1</v>
      </c>
      <c r="AW1028" s="2">
        <v>1</v>
      </c>
      <c r="AX1028" s="2"/>
      <c r="AY1028" s="2"/>
      <c r="AZ1028" s="2">
        <v>1</v>
      </c>
      <c r="BA1028" s="2">
        <v>1</v>
      </c>
      <c r="BB1028" s="2">
        <v>1</v>
      </c>
      <c r="BC1028" s="2">
        <v>1</v>
      </c>
      <c r="BD1028" s="2" t="s">
        <v>3</v>
      </c>
      <c r="BE1028" s="2" t="s">
        <v>3</v>
      </c>
      <c r="BF1028" s="2" t="s">
        <v>3</v>
      </c>
      <c r="BG1028" s="2" t="s">
        <v>3</v>
      </c>
      <c r="BH1028" s="2">
        <v>3</v>
      </c>
      <c r="BI1028" s="2">
        <v>2</v>
      </c>
      <c r="BJ1028" s="2" t="s">
        <v>926</v>
      </c>
      <c r="BK1028" s="2"/>
      <c r="BL1028" s="2"/>
      <c r="BM1028" s="2">
        <v>108001</v>
      </c>
      <c r="BN1028" s="2">
        <v>0</v>
      </c>
      <c r="BO1028" s="2" t="s">
        <v>3</v>
      </c>
      <c r="BP1028" s="2">
        <v>0</v>
      </c>
      <c r="BQ1028" s="2">
        <v>3</v>
      </c>
      <c r="BR1028" s="2">
        <v>0</v>
      </c>
      <c r="BS1028" s="2">
        <v>1</v>
      </c>
      <c r="BT1028" s="2">
        <v>1</v>
      </c>
      <c r="BU1028" s="2">
        <v>1</v>
      </c>
      <c r="BV1028" s="2">
        <v>1</v>
      </c>
      <c r="BW1028" s="2">
        <v>1</v>
      </c>
      <c r="BX1028" s="2">
        <v>1</v>
      </c>
      <c r="BY1028" s="2" t="s">
        <v>3</v>
      </c>
      <c r="BZ1028" s="2">
        <v>97</v>
      </c>
      <c r="CA1028" s="2">
        <v>51</v>
      </c>
      <c r="CB1028" s="2" t="s">
        <v>3</v>
      </c>
      <c r="CC1028" s="2"/>
      <c r="CD1028" s="2"/>
      <c r="CE1028" s="2">
        <v>0</v>
      </c>
      <c r="CF1028" s="2">
        <v>0</v>
      </c>
      <c r="CG1028" s="2">
        <v>0</v>
      </c>
      <c r="CH1028" s="2"/>
      <c r="CI1028" s="2"/>
      <c r="CJ1028" s="2"/>
      <c r="CK1028" s="2"/>
      <c r="CL1028" s="2"/>
      <c r="CM1028" s="2">
        <v>0</v>
      </c>
      <c r="CN1028" s="2" t="s">
        <v>3</v>
      </c>
      <c r="CO1028" s="2">
        <v>0</v>
      </c>
      <c r="CP1028" s="2">
        <f t="shared" si="657"/>
        <v>484705</v>
      </c>
      <c r="CQ1028" s="2">
        <f>AC1028</f>
        <v>15147.03</v>
      </c>
      <c r="CR1028" s="2">
        <f t="shared" si="659"/>
        <v>0</v>
      </c>
      <c r="CS1028" s="2">
        <f t="shared" si="660"/>
        <v>0</v>
      </c>
      <c r="CT1028" s="2">
        <f t="shared" si="661"/>
        <v>0</v>
      </c>
      <c r="CU1028" s="2">
        <f t="shared" si="662"/>
        <v>0</v>
      </c>
      <c r="CV1028" s="2">
        <f t="shared" si="663"/>
        <v>0</v>
      </c>
      <c r="CW1028" s="2">
        <f t="shared" si="664"/>
        <v>0</v>
      </c>
      <c r="CX1028" s="2">
        <f t="shared" si="665"/>
        <v>0</v>
      </c>
      <c r="CY1028" s="2">
        <f t="shared" si="666"/>
        <v>0</v>
      </c>
      <c r="CZ1028" s="2">
        <f t="shared" si="667"/>
        <v>0</v>
      </c>
      <c r="DA1028" s="2"/>
      <c r="DB1028" s="2"/>
      <c r="DC1028" s="2" t="s">
        <v>3</v>
      </c>
      <c r="DD1028" s="2" t="s">
        <v>3</v>
      </c>
      <c r="DE1028" s="2" t="s">
        <v>3</v>
      </c>
      <c r="DF1028" s="2" t="s">
        <v>3</v>
      </c>
      <c r="DG1028" s="2" t="s">
        <v>3</v>
      </c>
      <c r="DH1028" s="2" t="s">
        <v>3</v>
      </c>
      <c r="DI1028" s="2" t="s">
        <v>3</v>
      </c>
      <c r="DJ1028" s="2" t="s">
        <v>3</v>
      </c>
      <c r="DK1028" s="2" t="s">
        <v>3</v>
      </c>
      <c r="DL1028" s="2" t="s">
        <v>3</v>
      </c>
      <c r="DM1028" s="2" t="s">
        <v>3</v>
      </c>
      <c r="DN1028" s="2">
        <v>0</v>
      </c>
      <c r="DO1028" s="2">
        <v>0</v>
      </c>
      <c r="DP1028" s="2">
        <v>1</v>
      </c>
      <c r="DQ1028" s="2">
        <v>1</v>
      </c>
      <c r="DR1028" s="2"/>
      <c r="DS1028" s="2"/>
      <c r="DT1028" s="2"/>
      <c r="DU1028" s="2">
        <v>1010</v>
      </c>
      <c r="DV1028" s="2" t="s">
        <v>160</v>
      </c>
      <c r="DW1028" s="2" t="s">
        <v>160</v>
      </c>
      <c r="DX1028" s="2">
        <v>1</v>
      </c>
      <c r="DY1028" s="2"/>
      <c r="DZ1028" s="2" t="s">
        <v>3</v>
      </c>
      <c r="EA1028" s="2" t="s">
        <v>3</v>
      </c>
      <c r="EB1028" s="2" t="s">
        <v>3</v>
      </c>
      <c r="EC1028" s="2" t="s">
        <v>3</v>
      </c>
      <c r="ED1028" s="2"/>
      <c r="EE1028" s="2">
        <v>53551264</v>
      </c>
      <c r="EF1028" s="2">
        <v>3</v>
      </c>
      <c r="EG1028" s="2" t="s">
        <v>917</v>
      </c>
      <c r="EH1028" s="2">
        <v>0</v>
      </c>
      <c r="EI1028" s="2" t="s">
        <v>3</v>
      </c>
      <c r="EJ1028" s="2">
        <v>2</v>
      </c>
      <c r="EK1028" s="2">
        <v>108001</v>
      </c>
      <c r="EL1028" s="2" t="s">
        <v>918</v>
      </c>
      <c r="EM1028" s="2" t="s">
        <v>919</v>
      </c>
      <c r="EN1028" s="2"/>
      <c r="EO1028" s="2" t="s">
        <v>3</v>
      </c>
      <c r="EP1028" s="2"/>
      <c r="EQ1028" s="2">
        <v>0</v>
      </c>
      <c r="ER1028" s="2">
        <v>15147.03</v>
      </c>
      <c r="ES1028" s="2">
        <v>15147.03</v>
      </c>
      <c r="ET1028" s="2">
        <v>0</v>
      </c>
      <c r="EU1028" s="2">
        <v>0</v>
      </c>
      <c r="EV1028" s="2">
        <v>0</v>
      </c>
      <c r="EW1028" s="2">
        <v>0</v>
      </c>
      <c r="EX1028" s="2">
        <v>0</v>
      </c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>
        <v>0</v>
      </c>
      <c r="FR1028" s="2">
        <f>ROUND(IF(AND(BH1028=3,BI1028=3),P1028,0),2)</f>
        <v>0</v>
      </c>
      <c r="FS1028" s="2">
        <v>0</v>
      </c>
      <c r="FT1028" s="2"/>
      <c r="FU1028" s="2"/>
      <c r="FV1028" s="2"/>
      <c r="FW1028" s="2"/>
      <c r="FX1028" s="2">
        <v>97</v>
      </c>
      <c r="FY1028" s="2">
        <v>51</v>
      </c>
      <c r="FZ1028" s="2"/>
      <c r="GA1028" s="2" t="s">
        <v>3</v>
      </c>
      <c r="GB1028" s="2"/>
      <c r="GC1028" s="2"/>
      <c r="GD1028" s="2">
        <v>1</v>
      </c>
      <c r="GE1028" s="2">
        <v>15147.03</v>
      </c>
      <c r="GF1028" s="2">
        <v>849286462</v>
      </c>
      <c r="GG1028" s="2">
        <v>2</v>
      </c>
      <c r="GH1028" s="2">
        <v>0</v>
      </c>
      <c r="GI1028" s="2">
        <v>-2</v>
      </c>
      <c r="GJ1028" s="2">
        <v>0</v>
      </c>
      <c r="GK1028" s="2">
        <v>0</v>
      </c>
      <c r="GL1028" s="2">
        <f>ROUND(IF(AND(BH1028=3,BI1028=3,FS1028&lt;&gt;0),P1028,0),2)</f>
        <v>0</v>
      </c>
      <c r="GM1028" s="2">
        <f>ROUND(O1028+X1028+Y1028,2)+GX1028</f>
        <v>484705</v>
      </c>
      <c r="GN1028" s="2">
        <f>IF(OR(BI1028=0,BI1028=1),ROUND(O1028+X1028+Y1028,2),0)</f>
        <v>0</v>
      </c>
      <c r="GO1028" s="2">
        <f>IF(BI1028=2,ROUND(O1028+X1028+Y1028,2),0)</f>
        <v>484705</v>
      </c>
      <c r="GP1028" s="2">
        <f>IF(BI1028=4,ROUND(O1028+X1028+Y1028,2)+GX1028,0)</f>
        <v>0</v>
      </c>
      <c r="GQ1028" s="2"/>
      <c r="GR1028" s="2">
        <v>3</v>
      </c>
      <c r="GS1028" s="2">
        <v>1</v>
      </c>
      <c r="GT1028" s="2">
        <v>0</v>
      </c>
      <c r="GU1028" s="2" t="s">
        <v>3</v>
      </c>
      <c r="GV1028" s="2">
        <f t="shared" si="668"/>
        <v>0</v>
      </c>
      <c r="GW1028" s="2">
        <v>1</v>
      </c>
      <c r="GX1028" s="2">
        <f>ROUND(HC1028*I1028,2)</f>
        <v>0</v>
      </c>
      <c r="GY1028" s="2"/>
      <c r="GZ1028" s="2"/>
      <c r="HA1028" s="2">
        <v>0</v>
      </c>
      <c r="HB1028" s="2">
        <v>0</v>
      </c>
      <c r="HC1028" s="2">
        <f t="shared" si="669"/>
        <v>0</v>
      </c>
      <c r="HD1028" s="2"/>
      <c r="HE1028" s="2" t="s">
        <v>3</v>
      </c>
      <c r="HF1028" s="2" t="s">
        <v>3</v>
      </c>
      <c r="HG1028" s="2">
        <f>ROUND(AC1028*I1028,0)</f>
        <v>484705</v>
      </c>
      <c r="HH1028" s="2"/>
      <c r="HI1028" s="2"/>
      <c r="HJ1028" s="2"/>
      <c r="HK1028" s="2"/>
      <c r="HL1028" s="2"/>
      <c r="HM1028" s="2" t="s">
        <v>3</v>
      </c>
      <c r="HN1028" s="2" t="s">
        <v>921</v>
      </c>
      <c r="HO1028" s="2" t="s">
        <v>922</v>
      </c>
      <c r="HP1028" s="2" t="s">
        <v>918</v>
      </c>
      <c r="HQ1028" s="2" t="s">
        <v>918</v>
      </c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>
        <v>0</v>
      </c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</row>
    <row r="1029" spans="1:255" x14ac:dyDescent="0.2">
      <c r="A1029">
        <v>18</v>
      </c>
      <c r="B1029">
        <v>1</v>
      </c>
      <c r="C1029">
        <v>1708</v>
      </c>
      <c r="E1029" t="s">
        <v>1046</v>
      </c>
      <c r="F1029" t="s">
        <v>924</v>
      </c>
      <c r="G1029" t="s">
        <v>925</v>
      </c>
      <c r="H1029" t="s">
        <v>160</v>
      </c>
      <c r="I1029">
        <f>I1027*J1029</f>
        <v>32</v>
      </c>
      <c r="J1029">
        <v>100</v>
      </c>
      <c r="K1029">
        <v>100</v>
      </c>
      <c r="O1029">
        <f>ROUND(CP1029,0)</f>
        <v>484705</v>
      </c>
      <c r="P1029">
        <f>ROUND(CQ1029*I1029,0)</f>
        <v>484705</v>
      </c>
      <c r="Q1029">
        <f>ROUND(CR1029*I1029,0)</f>
        <v>0</v>
      </c>
      <c r="R1029">
        <f>ROUND(CS1029*I1029,0)</f>
        <v>0</v>
      </c>
      <c r="S1029">
        <f>ROUND(CT1029*I1029,0)</f>
        <v>0</v>
      </c>
      <c r="T1029">
        <f>ROUND(CU1029*I1029,0)</f>
        <v>0</v>
      </c>
      <c r="U1029">
        <f t="shared" si="651"/>
        <v>0</v>
      </c>
      <c r="V1029">
        <f t="shared" si="652"/>
        <v>0</v>
      </c>
      <c r="W1029">
        <f>ROUND(CX1029*I1029,0)</f>
        <v>0</v>
      </c>
      <c r="X1029">
        <f>ROUND(CY1029,0)</f>
        <v>0</v>
      </c>
      <c r="Y1029">
        <f>ROUND(CZ1029,0)</f>
        <v>0</v>
      </c>
      <c r="AA1029">
        <v>53551707</v>
      </c>
      <c r="AB1029">
        <f t="shared" si="653"/>
        <v>15147.03</v>
      </c>
      <c r="AC1029">
        <f t="shared" si="654"/>
        <v>15147.03</v>
      </c>
      <c r="AD1029">
        <f>ROUND((((ET1029)-(EU1029))+AE1029),2)</f>
        <v>0</v>
      </c>
      <c r="AE1029">
        <f t="shared" si="672"/>
        <v>0</v>
      </c>
      <c r="AF1029">
        <f t="shared" si="672"/>
        <v>0</v>
      </c>
      <c r="AG1029">
        <f t="shared" si="655"/>
        <v>0</v>
      </c>
      <c r="AH1029">
        <f t="shared" si="673"/>
        <v>0</v>
      </c>
      <c r="AI1029">
        <f t="shared" si="673"/>
        <v>0</v>
      </c>
      <c r="AJ1029">
        <f t="shared" si="656"/>
        <v>0</v>
      </c>
      <c r="AK1029">
        <v>15147.03</v>
      </c>
      <c r="AL1029">
        <v>15147.03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97</v>
      </c>
      <c r="AU1029">
        <v>51</v>
      </c>
      <c r="AV1029">
        <v>1</v>
      </c>
      <c r="AW1029">
        <v>1</v>
      </c>
      <c r="AZ1029">
        <v>1</v>
      </c>
      <c r="BA1029">
        <v>1</v>
      </c>
      <c r="BB1029">
        <v>1</v>
      </c>
      <c r="BC1029">
        <v>6.14</v>
      </c>
      <c r="BD1029" t="s">
        <v>3</v>
      </c>
      <c r="BE1029" t="s">
        <v>3</v>
      </c>
      <c r="BF1029" t="s">
        <v>3</v>
      </c>
      <c r="BG1029" t="s">
        <v>3</v>
      </c>
      <c r="BH1029">
        <v>3</v>
      </c>
      <c r="BI1029">
        <v>2</v>
      </c>
      <c r="BJ1029" t="s">
        <v>926</v>
      </c>
      <c r="BM1029">
        <v>108001</v>
      </c>
      <c r="BN1029">
        <v>0</v>
      </c>
      <c r="BO1029" t="s">
        <v>30</v>
      </c>
      <c r="BP1029">
        <v>1</v>
      </c>
      <c r="BQ1029">
        <v>3</v>
      </c>
      <c r="BR1029">
        <v>0</v>
      </c>
      <c r="BS1029">
        <v>1</v>
      </c>
      <c r="BT1029">
        <v>1</v>
      </c>
      <c r="BU1029">
        <v>1</v>
      </c>
      <c r="BV1029">
        <v>1</v>
      </c>
      <c r="BW1029">
        <v>1</v>
      </c>
      <c r="BX1029">
        <v>1</v>
      </c>
      <c r="BY1029" t="s">
        <v>3</v>
      </c>
      <c r="BZ1029">
        <v>97</v>
      </c>
      <c r="CA1029">
        <v>51</v>
      </c>
      <c r="CB1029" t="s">
        <v>3</v>
      </c>
      <c r="CE1029">
        <v>0</v>
      </c>
      <c r="CF1029">
        <v>0</v>
      </c>
      <c r="CG1029">
        <v>0</v>
      </c>
      <c r="CM1029">
        <v>0</v>
      </c>
      <c r="CN1029" t="s">
        <v>3</v>
      </c>
      <c r="CO1029">
        <v>0</v>
      </c>
      <c r="CP1029">
        <f t="shared" si="657"/>
        <v>484705</v>
      </c>
      <c r="CQ1029">
        <f>AC1029</f>
        <v>15147.03</v>
      </c>
      <c r="CR1029">
        <f t="shared" si="659"/>
        <v>0</v>
      </c>
      <c r="CS1029">
        <f t="shared" si="660"/>
        <v>0</v>
      </c>
      <c r="CT1029">
        <f t="shared" si="661"/>
        <v>0</v>
      </c>
      <c r="CU1029">
        <f t="shared" si="662"/>
        <v>0</v>
      </c>
      <c r="CV1029">
        <f t="shared" si="663"/>
        <v>0</v>
      </c>
      <c r="CW1029">
        <f t="shared" si="664"/>
        <v>0</v>
      </c>
      <c r="CX1029">
        <f t="shared" si="665"/>
        <v>0</v>
      </c>
      <c r="CY1029">
        <f t="shared" si="666"/>
        <v>0</v>
      </c>
      <c r="CZ1029">
        <f t="shared" si="667"/>
        <v>0</v>
      </c>
      <c r="DC1029" t="s">
        <v>3</v>
      </c>
      <c r="DD1029" t="s">
        <v>3</v>
      </c>
      <c r="DE1029" t="s">
        <v>3</v>
      </c>
      <c r="DF1029" t="s">
        <v>3</v>
      </c>
      <c r="DG1029" t="s">
        <v>3</v>
      </c>
      <c r="DH1029" t="s">
        <v>3</v>
      </c>
      <c r="DI1029" t="s">
        <v>3</v>
      </c>
      <c r="DJ1029" t="s">
        <v>3</v>
      </c>
      <c r="DK1029" t="s">
        <v>3</v>
      </c>
      <c r="DL1029" t="s">
        <v>3</v>
      </c>
      <c r="DM1029" t="s">
        <v>3</v>
      </c>
      <c r="DN1029">
        <v>0</v>
      </c>
      <c r="DO1029">
        <v>0</v>
      </c>
      <c r="DP1029">
        <v>1</v>
      </c>
      <c r="DQ1029">
        <v>1</v>
      </c>
      <c r="DU1029">
        <v>1010</v>
      </c>
      <c r="DV1029" t="s">
        <v>160</v>
      </c>
      <c r="DW1029" t="s">
        <v>160</v>
      </c>
      <c r="DX1029">
        <v>1</v>
      </c>
      <c r="DZ1029" t="s">
        <v>3</v>
      </c>
      <c r="EA1029" t="s">
        <v>3</v>
      </c>
      <c r="EB1029" t="s">
        <v>3</v>
      </c>
      <c r="EC1029" t="s">
        <v>3</v>
      </c>
      <c r="EE1029">
        <v>53551264</v>
      </c>
      <c r="EF1029">
        <v>3</v>
      </c>
      <c r="EG1029" t="s">
        <v>917</v>
      </c>
      <c r="EH1029">
        <v>0</v>
      </c>
      <c r="EI1029" t="s">
        <v>3</v>
      </c>
      <c r="EJ1029">
        <v>2</v>
      </c>
      <c r="EK1029">
        <v>108001</v>
      </c>
      <c r="EL1029" t="s">
        <v>918</v>
      </c>
      <c r="EM1029" t="s">
        <v>919</v>
      </c>
      <c r="EO1029" t="s">
        <v>3</v>
      </c>
      <c r="EQ1029">
        <v>0</v>
      </c>
      <c r="ER1029">
        <v>15147.03</v>
      </c>
      <c r="ES1029">
        <v>15147.03</v>
      </c>
      <c r="ET1029">
        <v>0</v>
      </c>
      <c r="EU1029">
        <v>0</v>
      </c>
      <c r="EV1029">
        <v>0</v>
      </c>
      <c r="EW1029">
        <v>0</v>
      </c>
      <c r="EX1029">
        <v>0</v>
      </c>
      <c r="FQ1029">
        <v>0</v>
      </c>
      <c r="FR1029">
        <f>ROUND(IF(AND(BH1029=3,BI1029=3),P1029,0),0)</f>
        <v>0</v>
      </c>
      <c r="FS1029">
        <v>0</v>
      </c>
      <c r="FX1029">
        <v>97</v>
      </c>
      <c r="FY1029">
        <v>51</v>
      </c>
      <c r="GA1029" t="s">
        <v>3</v>
      </c>
      <c r="GD1029">
        <v>1</v>
      </c>
      <c r="GE1029">
        <v>2466.94</v>
      </c>
      <c r="GF1029">
        <v>849286462</v>
      </c>
      <c r="GG1029">
        <v>2</v>
      </c>
      <c r="GH1029">
        <v>1</v>
      </c>
      <c r="GI1029">
        <v>5</v>
      </c>
      <c r="GJ1029">
        <v>0</v>
      </c>
      <c r="GK1029">
        <v>0</v>
      </c>
      <c r="GL1029">
        <f>ROUND(IF(AND(BH1029=3,BI1029=3,FS1029&lt;&gt;0),P1029,0),0)</f>
        <v>0</v>
      </c>
      <c r="GM1029">
        <f>ROUND(O1029+X1029+Y1029,0)+GX1029</f>
        <v>484705</v>
      </c>
      <c r="GN1029">
        <f>IF(OR(BI1029=0,BI1029=1),ROUND(O1029+X1029+Y1029,0),0)</f>
        <v>0</v>
      </c>
      <c r="GO1029">
        <f>IF(BI1029=2,ROUND(O1029+X1029+Y1029,0),0)</f>
        <v>484705</v>
      </c>
      <c r="GP1029">
        <f>IF(BI1029=4,ROUND(O1029+X1029+Y1029,0)+GX1029,0)</f>
        <v>0</v>
      </c>
      <c r="GR1029">
        <v>3</v>
      </c>
      <c r="GS1029">
        <v>1</v>
      </c>
      <c r="GT1029">
        <v>0</v>
      </c>
      <c r="GU1029" t="s">
        <v>3</v>
      </c>
      <c r="GV1029">
        <f t="shared" si="668"/>
        <v>0</v>
      </c>
      <c r="GW1029">
        <v>1</v>
      </c>
      <c r="GX1029">
        <f>ROUND(HC1029*I1029,0)</f>
        <v>0</v>
      </c>
      <c r="HA1029">
        <v>0</v>
      </c>
      <c r="HB1029">
        <v>0</v>
      </c>
      <c r="HC1029">
        <f t="shared" si="669"/>
        <v>0</v>
      </c>
      <c r="HE1029" t="s">
        <v>3</v>
      </c>
      <c r="HF1029" t="s">
        <v>3</v>
      </c>
      <c r="HG1029">
        <f>ROUND(AC1029*I1029,0)</f>
        <v>484705</v>
      </c>
      <c r="HM1029" t="s">
        <v>3</v>
      </c>
      <c r="HN1029" t="s">
        <v>921</v>
      </c>
      <c r="HO1029" t="s">
        <v>922</v>
      </c>
      <c r="HP1029" t="s">
        <v>918</v>
      </c>
      <c r="HQ1029" t="s">
        <v>918</v>
      </c>
      <c r="IK1029">
        <v>0</v>
      </c>
    </row>
    <row r="1030" spans="1:255" x14ac:dyDescent="0.2">
      <c r="A1030" s="2">
        <v>18</v>
      </c>
      <c r="B1030" s="2">
        <v>1</v>
      </c>
      <c r="C1030" s="2">
        <v>1700</v>
      </c>
      <c r="D1030" s="2"/>
      <c r="E1030" s="2" t="s">
        <v>1047</v>
      </c>
      <c r="F1030" s="2" t="s">
        <v>429</v>
      </c>
      <c r="G1030" s="2" t="s">
        <v>930</v>
      </c>
      <c r="H1030" s="2" t="s">
        <v>160</v>
      </c>
      <c r="I1030" s="2">
        <f>I1026*J1030</f>
        <v>0</v>
      </c>
      <c r="J1030" s="2">
        <v>0</v>
      </c>
      <c r="K1030" s="2">
        <v>0</v>
      </c>
      <c r="L1030" s="2"/>
      <c r="M1030" s="2"/>
      <c r="N1030" s="2"/>
      <c r="O1030" s="2">
        <f>ROUND(CP1030,2)</f>
        <v>0</v>
      </c>
      <c r="P1030" s="2">
        <f>ROUND(ROUND(CQ1030*I1030,0)/BC1030,2)</f>
        <v>0</v>
      </c>
      <c r="Q1030" s="2">
        <f>ROUND(CR1030*I1030,2)</f>
        <v>0</v>
      </c>
      <c r="R1030" s="2">
        <f>ROUND(CS1030*I1030,2)</f>
        <v>0</v>
      </c>
      <c r="S1030" s="2">
        <f>ROUND(CT1030*I1030,2)</f>
        <v>0</v>
      </c>
      <c r="T1030" s="2">
        <f>ROUND(CU1030*I1030,2)</f>
        <v>0</v>
      </c>
      <c r="U1030" s="2">
        <f t="shared" si="651"/>
        <v>0</v>
      </c>
      <c r="V1030" s="2">
        <f t="shared" si="652"/>
        <v>0</v>
      </c>
      <c r="W1030" s="2">
        <f>ROUND(CX1030*I1030,2)</f>
        <v>0</v>
      </c>
      <c r="X1030" s="2">
        <f>ROUND(CY1030,2)</f>
        <v>0</v>
      </c>
      <c r="Y1030" s="2">
        <f>ROUND(CZ1030,2)</f>
        <v>0</v>
      </c>
      <c r="Z1030" s="2"/>
      <c r="AA1030" s="2">
        <v>53551706</v>
      </c>
      <c r="AB1030" s="2">
        <f t="shared" si="653"/>
        <v>9503.61</v>
      </c>
      <c r="AC1030" s="2">
        <f t="shared" si="654"/>
        <v>9503.61</v>
      </c>
      <c r="AD1030" s="2">
        <f>ROUND((((ET1030)-(EU1030))+AE1030),2)</f>
        <v>0</v>
      </c>
      <c r="AE1030" s="2">
        <f t="shared" si="672"/>
        <v>0</v>
      </c>
      <c r="AF1030" s="2">
        <f t="shared" si="672"/>
        <v>0</v>
      </c>
      <c r="AG1030" s="2">
        <f t="shared" si="655"/>
        <v>0</v>
      </c>
      <c r="AH1030" s="2">
        <f t="shared" si="673"/>
        <v>0</v>
      </c>
      <c r="AI1030" s="2">
        <f t="shared" si="673"/>
        <v>0</v>
      </c>
      <c r="AJ1030" s="2">
        <f t="shared" si="656"/>
        <v>0</v>
      </c>
      <c r="AK1030" s="2">
        <v>9503.61</v>
      </c>
      <c r="AL1030" s="2">
        <v>9503.61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97</v>
      </c>
      <c r="AU1030" s="2">
        <v>51</v>
      </c>
      <c r="AV1030" s="2">
        <v>1</v>
      </c>
      <c r="AW1030" s="2">
        <v>1</v>
      </c>
      <c r="AX1030" s="2"/>
      <c r="AY1030" s="2"/>
      <c r="AZ1030" s="2">
        <v>1</v>
      </c>
      <c r="BA1030" s="2">
        <v>1</v>
      </c>
      <c r="BB1030" s="2">
        <v>1</v>
      </c>
      <c r="BC1030" s="2">
        <v>1</v>
      </c>
      <c r="BD1030" s="2" t="s">
        <v>3</v>
      </c>
      <c r="BE1030" s="2" t="s">
        <v>3</v>
      </c>
      <c r="BF1030" s="2" t="s">
        <v>3</v>
      </c>
      <c r="BG1030" s="2" t="s">
        <v>3</v>
      </c>
      <c r="BH1030" s="2">
        <v>3</v>
      </c>
      <c r="BI1030" s="2">
        <v>2</v>
      </c>
      <c r="BJ1030" s="2" t="s">
        <v>3</v>
      </c>
      <c r="BK1030" s="2"/>
      <c r="BL1030" s="2"/>
      <c r="BM1030" s="2">
        <v>108001</v>
      </c>
      <c r="BN1030" s="2">
        <v>0</v>
      </c>
      <c r="BO1030" s="2" t="s">
        <v>3</v>
      </c>
      <c r="BP1030" s="2">
        <v>0</v>
      </c>
      <c r="BQ1030" s="2">
        <v>3</v>
      </c>
      <c r="BR1030" s="2">
        <v>0</v>
      </c>
      <c r="BS1030" s="2">
        <v>1</v>
      </c>
      <c r="BT1030" s="2">
        <v>1</v>
      </c>
      <c r="BU1030" s="2">
        <v>1</v>
      </c>
      <c r="BV1030" s="2">
        <v>1</v>
      </c>
      <c r="BW1030" s="2">
        <v>1</v>
      </c>
      <c r="BX1030" s="2">
        <v>1</v>
      </c>
      <c r="BY1030" s="2" t="s">
        <v>3</v>
      </c>
      <c r="BZ1030" s="2">
        <v>97</v>
      </c>
      <c r="CA1030" s="2">
        <v>51</v>
      </c>
      <c r="CB1030" s="2" t="s">
        <v>3</v>
      </c>
      <c r="CC1030" s="2"/>
      <c r="CD1030" s="2"/>
      <c r="CE1030" s="2">
        <v>0</v>
      </c>
      <c r="CF1030" s="2">
        <v>0</v>
      </c>
      <c r="CG1030" s="2">
        <v>0</v>
      </c>
      <c r="CH1030" s="2"/>
      <c r="CI1030" s="2"/>
      <c r="CJ1030" s="2"/>
      <c r="CK1030" s="2"/>
      <c r="CL1030" s="2"/>
      <c r="CM1030" s="2">
        <v>0</v>
      </c>
      <c r="CN1030" s="2" t="s">
        <v>3</v>
      </c>
      <c r="CO1030" s="2">
        <v>0</v>
      </c>
      <c r="CP1030" s="2">
        <f t="shared" si="657"/>
        <v>0</v>
      </c>
      <c r="CQ1030" s="2">
        <f>AC1030</f>
        <v>9503.61</v>
      </c>
      <c r="CR1030" s="2">
        <f t="shared" si="659"/>
        <v>0</v>
      </c>
      <c r="CS1030" s="2">
        <f t="shared" si="660"/>
        <v>0</v>
      </c>
      <c r="CT1030" s="2">
        <f t="shared" si="661"/>
        <v>0</v>
      </c>
      <c r="CU1030" s="2">
        <f t="shared" si="662"/>
        <v>0</v>
      </c>
      <c r="CV1030" s="2">
        <f t="shared" si="663"/>
        <v>0</v>
      </c>
      <c r="CW1030" s="2">
        <f t="shared" si="664"/>
        <v>0</v>
      </c>
      <c r="CX1030" s="2">
        <f t="shared" si="665"/>
        <v>0</v>
      </c>
      <c r="CY1030" s="2">
        <f t="shared" si="666"/>
        <v>0</v>
      </c>
      <c r="CZ1030" s="2">
        <f t="shared" si="667"/>
        <v>0</v>
      </c>
      <c r="DA1030" s="2"/>
      <c r="DB1030" s="2"/>
      <c r="DC1030" s="2" t="s">
        <v>3</v>
      </c>
      <c r="DD1030" s="2" t="s">
        <v>3</v>
      </c>
      <c r="DE1030" s="2" t="s">
        <v>3</v>
      </c>
      <c r="DF1030" s="2" t="s">
        <v>3</v>
      </c>
      <c r="DG1030" s="2" t="s">
        <v>3</v>
      </c>
      <c r="DH1030" s="2" t="s">
        <v>3</v>
      </c>
      <c r="DI1030" s="2" t="s">
        <v>3</v>
      </c>
      <c r="DJ1030" s="2" t="s">
        <v>3</v>
      </c>
      <c r="DK1030" s="2" t="s">
        <v>3</v>
      </c>
      <c r="DL1030" s="2" t="s">
        <v>3</v>
      </c>
      <c r="DM1030" s="2" t="s">
        <v>3</v>
      </c>
      <c r="DN1030" s="2">
        <v>0</v>
      </c>
      <c r="DO1030" s="2">
        <v>0</v>
      </c>
      <c r="DP1030" s="2">
        <v>1</v>
      </c>
      <c r="DQ1030" s="2">
        <v>1</v>
      </c>
      <c r="DR1030" s="2"/>
      <c r="DS1030" s="2"/>
      <c r="DT1030" s="2"/>
      <c r="DU1030" s="2">
        <v>1010</v>
      </c>
      <c r="DV1030" s="2" t="s">
        <v>160</v>
      </c>
      <c r="DW1030" s="2" t="s">
        <v>160</v>
      </c>
      <c r="DX1030" s="2">
        <v>1</v>
      </c>
      <c r="DY1030" s="2"/>
      <c r="DZ1030" s="2" t="s">
        <v>3</v>
      </c>
      <c r="EA1030" s="2" t="s">
        <v>3</v>
      </c>
      <c r="EB1030" s="2" t="s">
        <v>3</v>
      </c>
      <c r="EC1030" s="2" t="s">
        <v>3</v>
      </c>
      <c r="ED1030" s="2"/>
      <c r="EE1030" s="2">
        <v>53551264</v>
      </c>
      <c r="EF1030" s="2">
        <v>3</v>
      </c>
      <c r="EG1030" s="2" t="s">
        <v>917</v>
      </c>
      <c r="EH1030" s="2">
        <v>0</v>
      </c>
      <c r="EI1030" s="2" t="s">
        <v>3</v>
      </c>
      <c r="EJ1030" s="2">
        <v>2</v>
      </c>
      <c r="EK1030" s="2">
        <v>108001</v>
      </c>
      <c r="EL1030" s="2" t="s">
        <v>918</v>
      </c>
      <c r="EM1030" s="2" t="s">
        <v>919</v>
      </c>
      <c r="EN1030" s="2"/>
      <c r="EO1030" s="2" t="s">
        <v>3</v>
      </c>
      <c r="EP1030" s="2"/>
      <c r="EQ1030" s="2">
        <v>0</v>
      </c>
      <c r="ER1030" s="2">
        <v>1528.97</v>
      </c>
      <c r="ES1030" s="2">
        <v>9503.61</v>
      </c>
      <c r="ET1030" s="2">
        <v>0</v>
      </c>
      <c r="EU1030" s="2">
        <v>0</v>
      </c>
      <c r="EV1030" s="2">
        <v>0</v>
      </c>
      <c r="EW1030" s="2">
        <v>0</v>
      </c>
      <c r="EX1030" s="2">
        <v>0</v>
      </c>
      <c r="EY1030" s="2"/>
      <c r="EZ1030" s="2">
        <v>5</v>
      </c>
      <c r="FA1030" s="2"/>
      <c r="FB1030" s="2"/>
      <c r="FC1030" s="2">
        <v>1</v>
      </c>
      <c r="FD1030" s="2">
        <v>18</v>
      </c>
      <c r="FE1030" s="2"/>
      <c r="FF1030" s="2">
        <v>11404.33</v>
      </c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>
        <v>0</v>
      </c>
      <c r="FR1030" s="2">
        <f>ROUND(IF(AND(BH1030=3,BI1030=3),P1030,0),2)</f>
        <v>0</v>
      </c>
      <c r="FS1030" s="2">
        <v>0</v>
      </c>
      <c r="FT1030" s="2"/>
      <c r="FU1030" s="2"/>
      <c r="FV1030" s="2"/>
      <c r="FW1030" s="2"/>
      <c r="FX1030" s="2">
        <v>97</v>
      </c>
      <c r="FY1030" s="2">
        <v>51</v>
      </c>
      <c r="FZ1030" s="2"/>
      <c r="GA1030" s="2" t="s">
        <v>1048</v>
      </c>
      <c r="GB1030" s="2"/>
      <c r="GC1030" s="2"/>
      <c r="GD1030" s="2">
        <v>1</v>
      </c>
      <c r="GE1030" s="2"/>
      <c r="GF1030" s="2">
        <v>-276799501</v>
      </c>
      <c r="GG1030" s="2">
        <v>2</v>
      </c>
      <c r="GH1030" s="2">
        <v>3</v>
      </c>
      <c r="GI1030" s="2">
        <v>-2</v>
      </c>
      <c r="GJ1030" s="2">
        <v>0</v>
      </c>
      <c r="GK1030" s="2">
        <v>0</v>
      </c>
      <c r="GL1030" s="2">
        <f>ROUND(IF(AND(BH1030=3,BI1030=3,FS1030&lt;&gt;0),P1030,0),2)</f>
        <v>0</v>
      </c>
      <c r="GM1030" s="2">
        <f>ROUND(O1030+X1030+Y1030,2)+GX1030</f>
        <v>0</v>
      </c>
      <c r="GN1030" s="2">
        <f>IF(OR(BI1030=0,BI1030=1),ROUND(O1030+X1030+Y1030,2),0)</f>
        <v>0</v>
      </c>
      <c r="GO1030" s="2">
        <f>IF(BI1030=2,ROUND(O1030+X1030+Y1030,2),0)</f>
        <v>0</v>
      </c>
      <c r="GP1030" s="2">
        <f>IF(BI1030=4,ROUND(O1030+X1030+Y1030,2)+GX1030,0)</f>
        <v>0</v>
      </c>
      <c r="GQ1030" s="2"/>
      <c r="GR1030" s="2">
        <v>1</v>
      </c>
      <c r="GS1030" s="2">
        <v>1</v>
      </c>
      <c r="GT1030" s="2">
        <v>0</v>
      </c>
      <c r="GU1030" s="2" t="s">
        <v>3</v>
      </c>
      <c r="GV1030" s="2">
        <f t="shared" si="668"/>
        <v>0</v>
      </c>
      <c r="GW1030" s="2">
        <v>1</v>
      </c>
      <c r="GX1030" s="2">
        <f>ROUND(HC1030*I1030,2)</f>
        <v>0</v>
      </c>
      <c r="GY1030" s="2"/>
      <c r="GZ1030" s="2"/>
      <c r="HA1030" s="2">
        <v>0</v>
      </c>
      <c r="HB1030" s="2">
        <v>0</v>
      </c>
      <c r="HC1030" s="2">
        <f t="shared" si="669"/>
        <v>0</v>
      </c>
      <c r="HD1030" s="2"/>
      <c r="HE1030" s="2" t="s">
        <v>138</v>
      </c>
      <c r="HF1030" s="2" t="s">
        <v>138</v>
      </c>
      <c r="HG1030" s="2">
        <f>ROUND(AC1030*I1030,0)</f>
        <v>0</v>
      </c>
      <c r="HH1030" s="2"/>
      <c r="HI1030" s="2"/>
      <c r="HJ1030" s="2"/>
      <c r="HK1030" s="2"/>
      <c r="HL1030" s="2"/>
      <c r="HM1030" s="2" t="s">
        <v>3</v>
      </c>
      <c r="HN1030" s="2" t="s">
        <v>921</v>
      </c>
      <c r="HO1030" s="2" t="s">
        <v>922</v>
      </c>
      <c r="HP1030" s="2" t="s">
        <v>918</v>
      </c>
      <c r="HQ1030" s="2" t="s">
        <v>918</v>
      </c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>
        <v>0</v>
      </c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</row>
    <row r="1031" spans="1:255" x14ac:dyDescent="0.2">
      <c r="A1031">
        <v>18</v>
      </c>
      <c r="B1031">
        <v>1</v>
      </c>
      <c r="C1031">
        <v>1710</v>
      </c>
      <c r="E1031" t="s">
        <v>1047</v>
      </c>
      <c r="F1031" t="s">
        <v>429</v>
      </c>
      <c r="G1031" t="s">
        <v>930</v>
      </c>
      <c r="H1031" t="s">
        <v>160</v>
      </c>
      <c r="I1031">
        <f>I1027*J1031</f>
        <v>0</v>
      </c>
      <c r="J1031">
        <v>0</v>
      </c>
      <c r="K1031">
        <v>0</v>
      </c>
      <c r="O1031">
        <f>ROUND(CP1031,0)</f>
        <v>0</v>
      </c>
      <c r="P1031">
        <f>ROUND(CQ1031*I1031,0)</f>
        <v>0</v>
      </c>
      <c r="Q1031">
        <f>ROUND(CR1031*I1031,0)</f>
        <v>0</v>
      </c>
      <c r="R1031">
        <f>ROUND(CS1031*I1031,0)</f>
        <v>0</v>
      </c>
      <c r="S1031">
        <f>ROUND(CT1031*I1031,0)</f>
        <v>0</v>
      </c>
      <c r="T1031">
        <f>ROUND(CU1031*I1031,0)</f>
        <v>0</v>
      </c>
      <c r="U1031">
        <f t="shared" si="651"/>
        <v>0</v>
      </c>
      <c r="V1031">
        <f t="shared" si="652"/>
        <v>0</v>
      </c>
      <c r="W1031">
        <f>ROUND(CX1031*I1031,0)</f>
        <v>0</v>
      </c>
      <c r="X1031">
        <f>ROUND(CY1031,0)</f>
        <v>0</v>
      </c>
      <c r="Y1031">
        <f>ROUND(CZ1031,0)</f>
        <v>0</v>
      </c>
      <c r="AA1031">
        <v>53551707</v>
      </c>
      <c r="AB1031">
        <f t="shared" si="653"/>
        <v>9693.68</v>
      </c>
      <c r="AC1031">
        <f t="shared" si="654"/>
        <v>9693.68</v>
      </c>
      <c r="AD1031">
        <f>ROUND((((ET1031)-(EU1031))+AE1031),2)</f>
        <v>0</v>
      </c>
      <c r="AE1031">
        <f t="shared" si="672"/>
        <v>0</v>
      </c>
      <c r="AF1031">
        <f t="shared" si="672"/>
        <v>0</v>
      </c>
      <c r="AG1031">
        <f t="shared" si="655"/>
        <v>0</v>
      </c>
      <c r="AH1031">
        <f t="shared" si="673"/>
        <v>0</v>
      </c>
      <c r="AI1031">
        <f t="shared" si="673"/>
        <v>0</v>
      </c>
      <c r="AJ1031">
        <f t="shared" si="656"/>
        <v>0</v>
      </c>
      <c r="AK1031">
        <v>9693.68</v>
      </c>
      <c r="AL1031">
        <v>9693.68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97</v>
      </c>
      <c r="AU1031">
        <v>51</v>
      </c>
      <c r="AV1031">
        <v>1</v>
      </c>
      <c r="AW1031">
        <v>1</v>
      </c>
      <c r="AZ1031">
        <v>1</v>
      </c>
      <c r="BA1031">
        <v>1</v>
      </c>
      <c r="BB1031">
        <v>1</v>
      </c>
      <c r="BC1031">
        <v>6.14</v>
      </c>
      <c r="BD1031" t="s">
        <v>3</v>
      </c>
      <c r="BE1031" t="s">
        <v>3</v>
      </c>
      <c r="BF1031" t="s">
        <v>3</v>
      </c>
      <c r="BG1031" t="s">
        <v>3</v>
      </c>
      <c r="BH1031">
        <v>3</v>
      </c>
      <c r="BI1031">
        <v>2</v>
      </c>
      <c r="BJ1031" t="s">
        <v>3</v>
      </c>
      <c r="BM1031">
        <v>108001</v>
      </c>
      <c r="BN1031">
        <v>0</v>
      </c>
      <c r="BO1031" t="s">
        <v>30</v>
      </c>
      <c r="BP1031">
        <v>1</v>
      </c>
      <c r="BQ1031">
        <v>3</v>
      </c>
      <c r="BR1031">
        <v>0</v>
      </c>
      <c r="BS1031">
        <v>1</v>
      </c>
      <c r="BT1031">
        <v>1</v>
      </c>
      <c r="BU1031">
        <v>1</v>
      </c>
      <c r="BV1031">
        <v>1</v>
      </c>
      <c r="BW1031">
        <v>1</v>
      </c>
      <c r="BX1031">
        <v>1</v>
      </c>
      <c r="BY1031" t="s">
        <v>3</v>
      </c>
      <c r="BZ1031">
        <v>97</v>
      </c>
      <c r="CA1031">
        <v>51</v>
      </c>
      <c r="CB1031" t="s">
        <v>3</v>
      </c>
      <c r="CE1031">
        <v>0</v>
      </c>
      <c r="CF1031">
        <v>0</v>
      </c>
      <c r="CG1031">
        <v>0</v>
      </c>
      <c r="CM1031">
        <v>0</v>
      </c>
      <c r="CN1031" t="s">
        <v>3</v>
      </c>
      <c r="CO1031">
        <v>0</v>
      </c>
      <c r="CP1031">
        <f t="shared" si="657"/>
        <v>0</v>
      </c>
      <c r="CQ1031">
        <f>AC1031</f>
        <v>9693.68</v>
      </c>
      <c r="CR1031">
        <f t="shared" si="659"/>
        <v>0</v>
      </c>
      <c r="CS1031">
        <f t="shared" si="660"/>
        <v>0</v>
      </c>
      <c r="CT1031">
        <f t="shared" si="661"/>
        <v>0</v>
      </c>
      <c r="CU1031">
        <f t="shared" si="662"/>
        <v>0</v>
      </c>
      <c r="CV1031">
        <f t="shared" si="663"/>
        <v>0</v>
      </c>
      <c r="CW1031">
        <f t="shared" si="664"/>
        <v>0</v>
      </c>
      <c r="CX1031">
        <f t="shared" si="665"/>
        <v>0</v>
      </c>
      <c r="CY1031">
        <f t="shared" si="666"/>
        <v>0</v>
      </c>
      <c r="CZ1031">
        <f t="shared" si="667"/>
        <v>0</v>
      </c>
      <c r="DC1031" t="s">
        <v>3</v>
      </c>
      <c r="DD1031" t="s">
        <v>3</v>
      </c>
      <c r="DE1031" t="s">
        <v>3</v>
      </c>
      <c r="DF1031" t="s">
        <v>3</v>
      </c>
      <c r="DG1031" t="s">
        <v>3</v>
      </c>
      <c r="DH1031" t="s">
        <v>3</v>
      </c>
      <c r="DI1031" t="s">
        <v>3</v>
      </c>
      <c r="DJ1031" t="s">
        <v>3</v>
      </c>
      <c r="DK1031" t="s">
        <v>3</v>
      </c>
      <c r="DL1031" t="s">
        <v>3</v>
      </c>
      <c r="DM1031" t="s">
        <v>3</v>
      </c>
      <c r="DN1031">
        <v>0</v>
      </c>
      <c r="DO1031">
        <v>0</v>
      </c>
      <c r="DP1031">
        <v>1</v>
      </c>
      <c r="DQ1031">
        <v>1</v>
      </c>
      <c r="DU1031">
        <v>1010</v>
      </c>
      <c r="DV1031" t="s">
        <v>160</v>
      </c>
      <c r="DW1031" t="s">
        <v>160</v>
      </c>
      <c r="DX1031">
        <v>1</v>
      </c>
      <c r="DZ1031" t="s">
        <v>3</v>
      </c>
      <c r="EA1031" t="s">
        <v>3</v>
      </c>
      <c r="EB1031" t="s">
        <v>3</v>
      </c>
      <c r="EC1031" t="s">
        <v>3</v>
      </c>
      <c r="EE1031">
        <v>53551264</v>
      </c>
      <c r="EF1031">
        <v>3</v>
      </c>
      <c r="EG1031" t="s">
        <v>917</v>
      </c>
      <c r="EH1031">
        <v>0</v>
      </c>
      <c r="EI1031" t="s">
        <v>3</v>
      </c>
      <c r="EJ1031">
        <v>2</v>
      </c>
      <c r="EK1031">
        <v>108001</v>
      </c>
      <c r="EL1031" t="s">
        <v>918</v>
      </c>
      <c r="EM1031" t="s">
        <v>919</v>
      </c>
      <c r="EO1031" t="s">
        <v>3</v>
      </c>
      <c r="EQ1031">
        <v>0</v>
      </c>
      <c r="ER1031">
        <v>1528.97</v>
      </c>
      <c r="ES1031">
        <v>9693.68</v>
      </c>
      <c r="ET1031">
        <v>0</v>
      </c>
      <c r="EU1031">
        <v>0</v>
      </c>
      <c r="EV1031">
        <v>0</v>
      </c>
      <c r="EW1031">
        <v>0</v>
      </c>
      <c r="EX1031">
        <v>0</v>
      </c>
      <c r="EZ1031">
        <v>5</v>
      </c>
      <c r="FC1031">
        <v>1</v>
      </c>
      <c r="FD1031">
        <v>18</v>
      </c>
      <c r="FF1031">
        <v>11404.33</v>
      </c>
      <c r="FQ1031">
        <v>0</v>
      </c>
      <c r="FR1031">
        <f>ROUND(IF(AND(BH1031=3,BI1031=3),P1031,0),0)</f>
        <v>0</v>
      </c>
      <c r="FS1031">
        <v>0</v>
      </c>
      <c r="FX1031">
        <v>97</v>
      </c>
      <c r="FY1031">
        <v>51</v>
      </c>
      <c r="GA1031" t="s">
        <v>1049</v>
      </c>
      <c r="GD1031">
        <v>1</v>
      </c>
      <c r="GF1031">
        <v>-276799501</v>
      </c>
      <c r="GG1031">
        <v>2</v>
      </c>
      <c r="GH1031">
        <v>3</v>
      </c>
      <c r="GI1031">
        <v>5</v>
      </c>
      <c r="GJ1031">
        <v>0</v>
      </c>
      <c r="GK1031">
        <v>0</v>
      </c>
      <c r="GL1031">
        <f>ROUND(IF(AND(BH1031=3,BI1031=3,FS1031&lt;&gt;0),P1031,0),0)</f>
        <v>0</v>
      </c>
      <c r="GM1031">
        <f>ROUND(O1031+X1031+Y1031,0)+GX1031</f>
        <v>0</v>
      </c>
      <c r="GN1031">
        <f>IF(OR(BI1031=0,BI1031=1),ROUND(O1031+X1031+Y1031,0),0)</f>
        <v>0</v>
      </c>
      <c r="GO1031">
        <f>IF(BI1031=2,ROUND(O1031+X1031+Y1031,0),0)</f>
        <v>0</v>
      </c>
      <c r="GP1031">
        <f>IF(BI1031=4,ROUND(O1031+X1031+Y1031,0)+GX1031,0)</f>
        <v>0</v>
      </c>
      <c r="GR1031">
        <v>1</v>
      </c>
      <c r="GS1031">
        <v>1</v>
      </c>
      <c r="GT1031">
        <v>0</v>
      </c>
      <c r="GU1031" t="s">
        <v>3</v>
      </c>
      <c r="GV1031">
        <f t="shared" si="668"/>
        <v>0</v>
      </c>
      <c r="GW1031">
        <v>1</v>
      </c>
      <c r="GX1031">
        <f>ROUND(HC1031*I1031,0)</f>
        <v>0</v>
      </c>
      <c r="HA1031">
        <v>0</v>
      </c>
      <c r="HB1031">
        <v>0</v>
      </c>
      <c r="HC1031">
        <f t="shared" si="669"/>
        <v>0</v>
      </c>
      <c r="HE1031" t="s">
        <v>138</v>
      </c>
      <c r="HF1031" t="s">
        <v>31</v>
      </c>
      <c r="HG1031">
        <f>ROUND(AC1031*I1031,0)</f>
        <v>0</v>
      </c>
      <c r="HM1031" t="s">
        <v>3</v>
      </c>
      <c r="HN1031" t="s">
        <v>921</v>
      </c>
      <c r="HO1031" t="s">
        <v>922</v>
      </c>
      <c r="HP1031" t="s">
        <v>918</v>
      </c>
      <c r="HQ1031" t="s">
        <v>918</v>
      </c>
      <c r="IK1031">
        <v>0</v>
      </c>
    </row>
    <row r="1032" spans="1:255" x14ac:dyDescent="0.2">
      <c r="A1032" s="2">
        <v>17</v>
      </c>
      <c r="B1032" s="2">
        <v>1</v>
      </c>
      <c r="C1032" s="2">
        <f>ROW(SmtRes!A1720)</f>
        <v>1720</v>
      </c>
      <c r="D1032" s="2">
        <f>ROW(EtalonRes!A1547)</f>
        <v>1547</v>
      </c>
      <c r="E1032" s="2" t="s">
        <v>1050</v>
      </c>
      <c r="F1032" s="2" t="s">
        <v>935</v>
      </c>
      <c r="G1032" s="2" t="s">
        <v>936</v>
      </c>
      <c r="H1032" s="2" t="s">
        <v>894</v>
      </c>
      <c r="I1032" s="2">
        <f>ROUND(5/100,7)</f>
        <v>0.05</v>
      </c>
      <c r="J1032" s="2">
        <v>0</v>
      </c>
      <c r="K1032" s="2">
        <f>ROUND(5/100,7)</f>
        <v>0.05</v>
      </c>
      <c r="L1032" s="2"/>
      <c r="M1032" s="2"/>
      <c r="N1032" s="2"/>
      <c r="O1032" s="2">
        <f>ROUND(CP1032,2)</f>
        <v>17.48</v>
      </c>
      <c r="P1032" s="2">
        <f>ROUND(CQ1032*I1032,2)</f>
        <v>1.8</v>
      </c>
      <c r="Q1032" s="2">
        <f>ROUND(CR1032*I1032,2)</f>
        <v>0.35</v>
      </c>
      <c r="R1032" s="2">
        <f>ROUND(CS1032*I1032,2)</f>
        <v>0.02</v>
      </c>
      <c r="S1032" s="2">
        <f>ROUND(CT1032*I1032,2)</f>
        <v>15.33</v>
      </c>
      <c r="T1032" s="2">
        <f>ROUND(CU1032*I1032,2)</f>
        <v>0</v>
      </c>
      <c r="U1032" s="2">
        <f t="shared" si="651"/>
        <v>1.5456000000000001</v>
      </c>
      <c r="V1032" s="2">
        <f t="shared" si="652"/>
        <v>1.8E-3</v>
      </c>
      <c r="W1032" s="2">
        <f>ROUND(CX1032*I1032,2)</f>
        <v>0</v>
      </c>
      <c r="X1032" s="2">
        <f>ROUND(CY1032,2)</f>
        <v>14.89</v>
      </c>
      <c r="Y1032" s="2">
        <f>ROUND(CZ1032,2)</f>
        <v>7.83</v>
      </c>
      <c r="Z1032" s="2"/>
      <c r="AA1032" s="2">
        <v>53551706</v>
      </c>
      <c r="AB1032" s="2">
        <f t="shared" si="653"/>
        <v>349.55</v>
      </c>
      <c r="AC1032" s="2">
        <f t="shared" si="654"/>
        <v>35.97</v>
      </c>
      <c r="AD1032" s="2">
        <f>ROUND(((((ET1032*ROUND(1.2,7)))-((EU1032*ROUND(1.2,7))))+AE1032),2)</f>
        <v>6.93</v>
      </c>
      <c r="AE1032" s="2">
        <f>ROUND(((EU1032*ROUND(1.2,7))),2)</f>
        <v>0.49</v>
      </c>
      <c r="AF1032" s="2">
        <f>ROUND(((EV1032*ROUND(1.2,7))),2)</f>
        <v>306.64999999999998</v>
      </c>
      <c r="AG1032" s="2">
        <f t="shared" si="655"/>
        <v>0</v>
      </c>
      <c r="AH1032" s="2">
        <f>((EW1032*ROUND(1.2,7)))</f>
        <v>30.911999999999999</v>
      </c>
      <c r="AI1032" s="2">
        <f>((EX1032*ROUND(1.2,7)))</f>
        <v>3.5999999999999997E-2</v>
      </c>
      <c r="AJ1032" s="2">
        <f t="shared" si="656"/>
        <v>0</v>
      </c>
      <c r="AK1032" s="2">
        <v>297.29000000000002</v>
      </c>
      <c r="AL1032" s="2">
        <v>35.97</v>
      </c>
      <c r="AM1032" s="2">
        <v>5.78</v>
      </c>
      <c r="AN1032" s="2">
        <v>0.41</v>
      </c>
      <c r="AO1032" s="2">
        <v>255.54</v>
      </c>
      <c r="AP1032" s="2">
        <v>0</v>
      </c>
      <c r="AQ1032" s="2">
        <v>25.76</v>
      </c>
      <c r="AR1032" s="2">
        <v>0.03</v>
      </c>
      <c r="AS1032" s="2">
        <v>0</v>
      </c>
      <c r="AT1032" s="2">
        <v>97</v>
      </c>
      <c r="AU1032" s="2">
        <v>51</v>
      </c>
      <c r="AV1032" s="2">
        <v>1</v>
      </c>
      <c r="AW1032" s="2">
        <v>1</v>
      </c>
      <c r="AX1032" s="2"/>
      <c r="AY1032" s="2"/>
      <c r="AZ1032" s="2">
        <v>1</v>
      </c>
      <c r="BA1032" s="2">
        <v>1</v>
      </c>
      <c r="BB1032" s="2">
        <v>1</v>
      </c>
      <c r="BC1032" s="2">
        <v>1</v>
      </c>
      <c r="BD1032" s="2" t="s">
        <v>3</v>
      </c>
      <c r="BE1032" s="2" t="s">
        <v>3</v>
      </c>
      <c r="BF1032" s="2" t="s">
        <v>3</v>
      </c>
      <c r="BG1032" s="2" t="s">
        <v>3</v>
      </c>
      <c r="BH1032" s="2">
        <v>0</v>
      </c>
      <c r="BI1032" s="2">
        <v>2</v>
      </c>
      <c r="BJ1032" s="2" t="s">
        <v>937</v>
      </c>
      <c r="BK1032" s="2"/>
      <c r="BL1032" s="2"/>
      <c r="BM1032" s="2">
        <v>108001</v>
      </c>
      <c r="BN1032" s="2">
        <v>0</v>
      </c>
      <c r="BO1032" s="2" t="s">
        <v>3</v>
      </c>
      <c r="BP1032" s="2">
        <v>0</v>
      </c>
      <c r="BQ1032" s="2">
        <v>3</v>
      </c>
      <c r="BR1032" s="2">
        <v>0</v>
      </c>
      <c r="BS1032" s="2">
        <v>1</v>
      </c>
      <c r="BT1032" s="2">
        <v>1</v>
      </c>
      <c r="BU1032" s="2">
        <v>1</v>
      </c>
      <c r="BV1032" s="2">
        <v>1</v>
      </c>
      <c r="BW1032" s="2">
        <v>1</v>
      </c>
      <c r="BX1032" s="2">
        <v>1</v>
      </c>
      <c r="BY1032" s="2" t="s">
        <v>3</v>
      </c>
      <c r="BZ1032" s="2">
        <v>97</v>
      </c>
      <c r="CA1032" s="2">
        <v>51</v>
      </c>
      <c r="CB1032" s="2" t="s">
        <v>3</v>
      </c>
      <c r="CC1032" s="2"/>
      <c r="CD1032" s="2"/>
      <c r="CE1032" s="2">
        <v>0</v>
      </c>
      <c r="CF1032" s="2">
        <v>0</v>
      </c>
      <c r="CG1032" s="2">
        <v>0</v>
      </c>
      <c r="CH1032" s="2"/>
      <c r="CI1032" s="2"/>
      <c r="CJ1032" s="2"/>
      <c r="CK1032" s="2"/>
      <c r="CL1032" s="2"/>
      <c r="CM1032" s="2">
        <v>0</v>
      </c>
      <c r="CN1032" s="2" t="s">
        <v>915</v>
      </c>
      <c r="CO1032" s="2">
        <v>0</v>
      </c>
      <c r="CP1032" s="2">
        <f t="shared" si="657"/>
        <v>17.48</v>
      </c>
      <c r="CQ1032" s="2">
        <f>AC1032*BC1032</f>
        <v>35.97</v>
      </c>
      <c r="CR1032" s="2">
        <f t="shared" si="659"/>
        <v>6.93</v>
      </c>
      <c r="CS1032" s="2">
        <f t="shared" si="660"/>
        <v>0.49</v>
      </c>
      <c r="CT1032" s="2">
        <f t="shared" si="661"/>
        <v>306.64999999999998</v>
      </c>
      <c r="CU1032" s="2">
        <f t="shared" si="662"/>
        <v>0</v>
      </c>
      <c r="CV1032" s="2">
        <f t="shared" si="663"/>
        <v>30.911999999999999</v>
      </c>
      <c r="CW1032" s="2">
        <f t="shared" si="664"/>
        <v>3.5999999999999997E-2</v>
      </c>
      <c r="CX1032" s="2">
        <f t="shared" si="665"/>
        <v>0</v>
      </c>
      <c r="CY1032" s="2">
        <f t="shared" si="666"/>
        <v>14.8895</v>
      </c>
      <c r="CZ1032" s="2">
        <f t="shared" si="667"/>
        <v>7.8285</v>
      </c>
      <c r="DA1032" s="2"/>
      <c r="DB1032" s="2"/>
      <c r="DC1032" s="2" t="s">
        <v>3</v>
      </c>
      <c r="DD1032" s="2" t="s">
        <v>3</v>
      </c>
      <c r="DE1032" s="2" t="s">
        <v>916</v>
      </c>
      <c r="DF1032" s="2" t="s">
        <v>916</v>
      </c>
      <c r="DG1032" s="2" t="s">
        <v>916</v>
      </c>
      <c r="DH1032" s="2" t="s">
        <v>3</v>
      </c>
      <c r="DI1032" s="2" t="s">
        <v>916</v>
      </c>
      <c r="DJ1032" s="2" t="s">
        <v>916</v>
      </c>
      <c r="DK1032" s="2" t="s">
        <v>3</v>
      </c>
      <c r="DL1032" s="2" t="s">
        <v>3</v>
      </c>
      <c r="DM1032" s="2" t="s">
        <v>3</v>
      </c>
      <c r="DN1032" s="2">
        <v>0</v>
      </c>
      <c r="DO1032" s="2">
        <v>0</v>
      </c>
      <c r="DP1032" s="2">
        <v>1</v>
      </c>
      <c r="DQ1032" s="2">
        <v>1</v>
      </c>
      <c r="DR1032" s="2"/>
      <c r="DS1032" s="2"/>
      <c r="DT1032" s="2"/>
      <c r="DU1032" s="2">
        <v>1010</v>
      </c>
      <c r="DV1032" s="2" t="s">
        <v>894</v>
      </c>
      <c r="DW1032" s="2" t="s">
        <v>894</v>
      </c>
      <c r="DX1032" s="2">
        <v>100</v>
      </c>
      <c r="DY1032" s="2"/>
      <c r="DZ1032" s="2" t="s">
        <v>3</v>
      </c>
      <c r="EA1032" s="2" t="s">
        <v>3</v>
      </c>
      <c r="EB1032" s="2" t="s">
        <v>3</v>
      </c>
      <c r="EC1032" s="2" t="s">
        <v>3</v>
      </c>
      <c r="ED1032" s="2"/>
      <c r="EE1032" s="2">
        <v>53551264</v>
      </c>
      <c r="EF1032" s="2">
        <v>3</v>
      </c>
      <c r="EG1032" s="2" t="s">
        <v>917</v>
      </c>
      <c r="EH1032" s="2">
        <v>0</v>
      </c>
      <c r="EI1032" s="2" t="s">
        <v>3</v>
      </c>
      <c r="EJ1032" s="2">
        <v>2</v>
      </c>
      <c r="EK1032" s="2">
        <v>108001</v>
      </c>
      <c r="EL1032" s="2" t="s">
        <v>918</v>
      </c>
      <c r="EM1032" s="2" t="s">
        <v>919</v>
      </c>
      <c r="EN1032" s="2"/>
      <c r="EO1032" s="2" t="s">
        <v>920</v>
      </c>
      <c r="EP1032" s="2"/>
      <c r="EQ1032" s="2">
        <v>131072</v>
      </c>
      <c r="ER1032" s="2">
        <v>297.29000000000002</v>
      </c>
      <c r="ES1032" s="2">
        <v>35.97</v>
      </c>
      <c r="ET1032" s="2">
        <v>5.78</v>
      </c>
      <c r="EU1032" s="2">
        <v>0.41</v>
      </c>
      <c r="EV1032" s="2">
        <v>255.54</v>
      </c>
      <c r="EW1032" s="2">
        <v>25.76</v>
      </c>
      <c r="EX1032" s="2">
        <v>0.03</v>
      </c>
      <c r="EY1032" s="2">
        <v>0</v>
      </c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>
        <v>0</v>
      </c>
      <c r="FR1032" s="2">
        <f>ROUND(IF(AND(BH1032=3,BI1032=3),P1032,0),2)</f>
        <v>0</v>
      </c>
      <c r="FS1032" s="2">
        <v>0</v>
      </c>
      <c r="FT1032" s="2"/>
      <c r="FU1032" s="2"/>
      <c r="FV1032" s="2"/>
      <c r="FW1032" s="2"/>
      <c r="FX1032" s="2">
        <v>97</v>
      </c>
      <c r="FY1032" s="2">
        <v>51</v>
      </c>
      <c r="FZ1032" s="2"/>
      <c r="GA1032" s="2" t="s">
        <v>3</v>
      </c>
      <c r="GB1032" s="2"/>
      <c r="GC1032" s="2"/>
      <c r="GD1032" s="2">
        <v>1</v>
      </c>
      <c r="GE1032" s="2"/>
      <c r="GF1032" s="2">
        <v>-1123257417</v>
      </c>
      <c r="GG1032" s="2">
        <v>2</v>
      </c>
      <c r="GH1032" s="2">
        <v>1</v>
      </c>
      <c r="GI1032" s="2">
        <v>-2</v>
      </c>
      <c r="GJ1032" s="2">
        <v>0</v>
      </c>
      <c r="GK1032" s="2">
        <v>0</v>
      </c>
      <c r="GL1032" s="2">
        <f>ROUND(IF(AND(BH1032=3,BI1032=3,FS1032&lt;&gt;0),P1032,0),2)</f>
        <v>0</v>
      </c>
      <c r="GM1032" s="2">
        <f>ROUND(O1032+X1032+Y1032,2)+GX1032</f>
        <v>40.200000000000003</v>
      </c>
      <c r="GN1032" s="2">
        <f>IF(OR(BI1032=0,BI1032=1),ROUND(O1032+X1032+Y1032,2),0)</f>
        <v>0</v>
      </c>
      <c r="GO1032" s="2">
        <f>IF(BI1032=2,ROUND(O1032+X1032+Y1032,2),0)</f>
        <v>40.200000000000003</v>
      </c>
      <c r="GP1032" s="2">
        <f>IF(BI1032=4,ROUND(O1032+X1032+Y1032,2)+GX1032,0)</f>
        <v>0</v>
      </c>
      <c r="GQ1032" s="2"/>
      <c r="GR1032" s="2">
        <v>0</v>
      </c>
      <c r="GS1032" s="2">
        <v>0</v>
      </c>
      <c r="GT1032" s="2">
        <v>0</v>
      </c>
      <c r="GU1032" s="2" t="s">
        <v>3</v>
      </c>
      <c r="GV1032" s="2">
        <f t="shared" si="668"/>
        <v>0</v>
      </c>
      <c r="GW1032" s="2">
        <v>1</v>
      </c>
      <c r="GX1032" s="2">
        <f>ROUND(HC1032*I1032,2)</f>
        <v>0</v>
      </c>
      <c r="GY1032" s="2"/>
      <c r="GZ1032" s="2"/>
      <c r="HA1032" s="2">
        <v>0</v>
      </c>
      <c r="HB1032" s="2">
        <v>0</v>
      </c>
      <c r="HC1032" s="2">
        <f t="shared" si="669"/>
        <v>0</v>
      </c>
      <c r="HD1032" s="2"/>
      <c r="HE1032" s="2" t="s">
        <v>3</v>
      </c>
      <c r="HF1032" s="2" t="s">
        <v>3</v>
      </c>
      <c r="HG1032" s="2"/>
      <c r="HH1032" s="2"/>
      <c r="HI1032" s="2"/>
      <c r="HJ1032" s="2"/>
      <c r="HK1032" s="2"/>
      <c r="HL1032" s="2"/>
      <c r="HM1032" s="2" t="s">
        <v>3</v>
      </c>
      <c r="HN1032" s="2" t="s">
        <v>921</v>
      </c>
      <c r="HO1032" s="2" t="s">
        <v>922</v>
      </c>
      <c r="HP1032" s="2" t="s">
        <v>918</v>
      </c>
      <c r="HQ1032" s="2" t="s">
        <v>918</v>
      </c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>
        <v>0</v>
      </c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</row>
    <row r="1033" spans="1:255" x14ac:dyDescent="0.2">
      <c r="A1033">
        <v>17</v>
      </c>
      <c r="B1033">
        <v>1</v>
      </c>
      <c r="C1033">
        <f>ROW(SmtRes!A1730)</f>
        <v>1730</v>
      </c>
      <c r="D1033">
        <f>ROW(EtalonRes!A1554)</f>
        <v>1554</v>
      </c>
      <c r="E1033" t="s">
        <v>1050</v>
      </c>
      <c r="F1033" t="s">
        <v>935</v>
      </c>
      <c r="G1033" t="s">
        <v>936</v>
      </c>
      <c r="H1033" t="s">
        <v>894</v>
      </c>
      <c r="I1033">
        <f>ROUND(5/100,7)</f>
        <v>0.05</v>
      </c>
      <c r="J1033">
        <v>0</v>
      </c>
      <c r="K1033">
        <f>ROUND(5/100,7)</f>
        <v>0.05</v>
      </c>
      <c r="O1033">
        <f>ROUND(CP1033,0)</f>
        <v>557</v>
      </c>
      <c r="P1033">
        <f>ROUND(CQ1033*I1033,0)</f>
        <v>13</v>
      </c>
      <c r="Q1033">
        <f>ROUND(CR1033*I1033,0)</f>
        <v>4</v>
      </c>
      <c r="R1033">
        <f>ROUND(CS1033*I1033,0)</f>
        <v>1</v>
      </c>
      <c r="S1033">
        <f>ROUND(CT1033*I1033,0)</f>
        <v>540</v>
      </c>
      <c r="T1033">
        <f>ROUND(CU1033*I1033,0)</f>
        <v>0</v>
      </c>
      <c r="U1033">
        <f t="shared" si="651"/>
        <v>1.5456000000000001</v>
      </c>
      <c r="V1033">
        <f t="shared" si="652"/>
        <v>1.8E-3</v>
      </c>
      <c r="W1033">
        <f>ROUND(CX1033*I1033,0)</f>
        <v>0</v>
      </c>
      <c r="X1033">
        <f>ROUND(CY1033,0)</f>
        <v>525</v>
      </c>
      <c r="Y1033">
        <f>ROUND(CZ1033,0)</f>
        <v>276</v>
      </c>
      <c r="AA1033">
        <v>53551707</v>
      </c>
      <c r="AB1033">
        <f t="shared" si="653"/>
        <v>349.55</v>
      </c>
      <c r="AC1033">
        <f t="shared" si="654"/>
        <v>35.97</v>
      </c>
      <c r="AD1033">
        <f>ROUND(((((ET1033*ROUND(1.2,7)))-((EU1033*ROUND(1.2,7))))+AE1033),2)</f>
        <v>6.93</v>
      </c>
      <c r="AE1033">
        <f>ROUND(((EU1033*ROUND(1.2,7))),2)</f>
        <v>0.49</v>
      </c>
      <c r="AF1033">
        <f>ROUND(((EV1033*ROUND(1.2,7))),2)</f>
        <v>306.64999999999998</v>
      </c>
      <c r="AG1033">
        <f t="shared" si="655"/>
        <v>0</v>
      </c>
      <c r="AH1033">
        <f>((EW1033*ROUND(1.2,7)))</f>
        <v>30.911999999999999</v>
      </c>
      <c r="AI1033">
        <f>((EX1033*ROUND(1.2,7)))</f>
        <v>3.5999999999999997E-2</v>
      </c>
      <c r="AJ1033">
        <f t="shared" si="656"/>
        <v>0</v>
      </c>
      <c r="AK1033">
        <v>297.29000000000002</v>
      </c>
      <c r="AL1033">
        <v>35.97</v>
      </c>
      <c r="AM1033">
        <v>5.78</v>
      </c>
      <c r="AN1033">
        <v>0.41</v>
      </c>
      <c r="AO1033">
        <v>255.54</v>
      </c>
      <c r="AP1033">
        <v>0</v>
      </c>
      <c r="AQ1033">
        <v>25.76</v>
      </c>
      <c r="AR1033">
        <v>0.03</v>
      </c>
      <c r="AS1033">
        <v>0</v>
      </c>
      <c r="AT1033">
        <v>97</v>
      </c>
      <c r="AU1033">
        <v>51</v>
      </c>
      <c r="AV1033">
        <v>1</v>
      </c>
      <c r="AW1033">
        <v>1</v>
      </c>
      <c r="AZ1033">
        <v>1</v>
      </c>
      <c r="BA1033">
        <v>35.24</v>
      </c>
      <c r="BB1033">
        <v>11.44</v>
      </c>
      <c r="BC1033">
        <v>7.43</v>
      </c>
      <c r="BD1033" t="s">
        <v>3</v>
      </c>
      <c r="BE1033" t="s">
        <v>3</v>
      </c>
      <c r="BF1033" t="s">
        <v>3</v>
      </c>
      <c r="BG1033" t="s">
        <v>3</v>
      </c>
      <c r="BH1033">
        <v>0</v>
      </c>
      <c r="BI1033">
        <v>2</v>
      </c>
      <c r="BJ1033" t="s">
        <v>937</v>
      </c>
      <c r="BM1033">
        <v>108001</v>
      </c>
      <c r="BN1033">
        <v>0</v>
      </c>
      <c r="BO1033" t="s">
        <v>935</v>
      </c>
      <c r="BP1033">
        <v>1</v>
      </c>
      <c r="BQ1033">
        <v>3</v>
      </c>
      <c r="BR1033">
        <v>0</v>
      </c>
      <c r="BS1033">
        <v>35.24</v>
      </c>
      <c r="BT1033">
        <v>1</v>
      </c>
      <c r="BU1033">
        <v>1</v>
      </c>
      <c r="BV1033">
        <v>1</v>
      </c>
      <c r="BW1033">
        <v>1</v>
      </c>
      <c r="BX1033">
        <v>1</v>
      </c>
      <c r="BY1033" t="s">
        <v>3</v>
      </c>
      <c r="BZ1033">
        <v>97</v>
      </c>
      <c r="CA1033">
        <v>51</v>
      </c>
      <c r="CB1033" t="s">
        <v>3</v>
      </c>
      <c r="CE1033">
        <v>0</v>
      </c>
      <c r="CF1033">
        <v>0</v>
      </c>
      <c r="CG1033">
        <v>0</v>
      </c>
      <c r="CM1033">
        <v>0</v>
      </c>
      <c r="CN1033" t="s">
        <v>915</v>
      </c>
      <c r="CO1033">
        <v>0</v>
      </c>
      <c r="CP1033">
        <f t="shared" si="657"/>
        <v>557</v>
      </c>
      <c r="CQ1033">
        <f>AC1033*BC1033</f>
        <v>267.25709999999998</v>
      </c>
      <c r="CR1033">
        <f t="shared" si="659"/>
        <v>79.279199999999989</v>
      </c>
      <c r="CS1033">
        <f t="shared" si="660"/>
        <v>17.267600000000002</v>
      </c>
      <c r="CT1033">
        <f t="shared" si="661"/>
        <v>10806.346</v>
      </c>
      <c r="CU1033">
        <f t="shared" si="662"/>
        <v>0</v>
      </c>
      <c r="CV1033">
        <f t="shared" si="663"/>
        <v>30.911999999999999</v>
      </c>
      <c r="CW1033">
        <f t="shared" si="664"/>
        <v>3.5999999999999997E-2</v>
      </c>
      <c r="CX1033">
        <f t="shared" si="665"/>
        <v>0</v>
      </c>
      <c r="CY1033">
        <f t="shared" si="666"/>
        <v>524.77</v>
      </c>
      <c r="CZ1033">
        <f t="shared" si="667"/>
        <v>275.91000000000003</v>
      </c>
      <c r="DC1033" t="s">
        <v>3</v>
      </c>
      <c r="DD1033" t="s">
        <v>3</v>
      </c>
      <c r="DE1033" t="s">
        <v>916</v>
      </c>
      <c r="DF1033" t="s">
        <v>916</v>
      </c>
      <c r="DG1033" t="s">
        <v>916</v>
      </c>
      <c r="DH1033" t="s">
        <v>3</v>
      </c>
      <c r="DI1033" t="s">
        <v>916</v>
      </c>
      <c r="DJ1033" t="s">
        <v>916</v>
      </c>
      <c r="DK1033" t="s">
        <v>3</v>
      </c>
      <c r="DL1033" t="s">
        <v>3</v>
      </c>
      <c r="DM1033" t="s">
        <v>3</v>
      </c>
      <c r="DN1033">
        <v>0</v>
      </c>
      <c r="DO1033">
        <v>0</v>
      </c>
      <c r="DP1033">
        <v>1</v>
      </c>
      <c r="DQ1033">
        <v>1</v>
      </c>
      <c r="DU1033">
        <v>1010</v>
      </c>
      <c r="DV1033" t="s">
        <v>894</v>
      </c>
      <c r="DW1033" t="s">
        <v>894</v>
      </c>
      <c r="DX1033">
        <v>100</v>
      </c>
      <c r="DZ1033" t="s">
        <v>3</v>
      </c>
      <c r="EA1033" t="s">
        <v>3</v>
      </c>
      <c r="EB1033" t="s">
        <v>3</v>
      </c>
      <c r="EC1033" t="s">
        <v>3</v>
      </c>
      <c r="EE1033">
        <v>53551264</v>
      </c>
      <c r="EF1033">
        <v>3</v>
      </c>
      <c r="EG1033" t="s">
        <v>917</v>
      </c>
      <c r="EH1033">
        <v>0</v>
      </c>
      <c r="EI1033" t="s">
        <v>3</v>
      </c>
      <c r="EJ1033">
        <v>2</v>
      </c>
      <c r="EK1033">
        <v>108001</v>
      </c>
      <c r="EL1033" t="s">
        <v>918</v>
      </c>
      <c r="EM1033" t="s">
        <v>919</v>
      </c>
      <c r="EO1033" t="s">
        <v>920</v>
      </c>
      <c r="EQ1033">
        <v>131072</v>
      </c>
      <c r="ER1033">
        <v>297.29000000000002</v>
      </c>
      <c r="ES1033">
        <v>35.97</v>
      </c>
      <c r="ET1033">
        <v>5.78</v>
      </c>
      <c r="EU1033">
        <v>0.41</v>
      </c>
      <c r="EV1033">
        <v>255.54</v>
      </c>
      <c r="EW1033">
        <v>25.76</v>
      </c>
      <c r="EX1033">
        <v>0.03</v>
      </c>
      <c r="EY1033">
        <v>0</v>
      </c>
      <c r="FQ1033">
        <v>0</v>
      </c>
      <c r="FR1033">
        <f>ROUND(IF(AND(BH1033=3,BI1033=3),P1033,0),0)</f>
        <v>0</v>
      </c>
      <c r="FS1033">
        <v>0</v>
      </c>
      <c r="FX1033">
        <v>97</v>
      </c>
      <c r="FY1033">
        <v>51</v>
      </c>
      <c r="GA1033" t="s">
        <v>3</v>
      </c>
      <c r="GD1033">
        <v>1</v>
      </c>
      <c r="GF1033">
        <v>-1123257417</v>
      </c>
      <c r="GG1033">
        <v>2</v>
      </c>
      <c r="GH1033">
        <v>1</v>
      </c>
      <c r="GI1033">
        <v>2</v>
      </c>
      <c r="GJ1033">
        <v>0</v>
      </c>
      <c r="GK1033">
        <v>0</v>
      </c>
      <c r="GL1033">
        <f>ROUND(IF(AND(BH1033=3,BI1033=3,FS1033&lt;&gt;0),P1033,0),0)</f>
        <v>0</v>
      </c>
      <c r="GM1033">
        <f>ROUND(O1033+X1033+Y1033,0)+GX1033</f>
        <v>1358</v>
      </c>
      <c r="GN1033">
        <f>IF(OR(BI1033=0,BI1033=1),ROUND(O1033+X1033+Y1033,0),0)</f>
        <v>0</v>
      </c>
      <c r="GO1033">
        <f>IF(BI1033=2,ROUND(O1033+X1033+Y1033,0),0)</f>
        <v>1358</v>
      </c>
      <c r="GP1033">
        <f>IF(BI1033=4,ROUND(O1033+X1033+Y1033,0)+GX1033,0)</f>
        <v>0</v>
      </c>
      <c r="GR1033">
        <v>0</v>
      </c>
      <c r="GS1033">
        <v>0</v>
      </c>
      <c r="GT1033">
        <v>0</v>
      </c>
      <c r="GU1033" t="s">
        <v>3</v>
      </c>
      <c r="GV1033">
        <f t="shared" si="668"/>
        <v>0</v>
      </c>
      <c r="GW1033">
        <v>1</v>
      </c>
      <c r="GX1033">
        <f>ROUND(HC1033*I1033,0)</f>
        <v>0</v>
      </c>
      <c r="HA1033">
        <v>0</v>
      </c>
      <c r="HB1033">
        <v>0</v>
      </c>
      <c r="HC1033">
        <f t="shared" si="669"/>
        <v>0</v>
      </c>
      <c r="HE1033" t="s">
        <v>3</v>
      </c>
      <c r="HF1033" t="s">
        <v>3</v>
      </c>
      <c r="HM1033" t="s">
        <v>3</v>
      </c>
      <c r="HN1033" t="s">
        <v>921</v>
      </c>
      <c r="HO1033" t="s">
        <v>922</v>
      </c>
      <c r="HP1033" t="s">
        <v>918</v>
      </c>
      <c r="HQ1033" t="s">
        <v>918</v>
      </c>
      <c r="IK1033">
        <v>0</v>
      </c>
    </row>
    <row r="1034" spans="1:255" x14ac:dyDescent="0.2">
      <c r="A1034" s="2">
        <v>18</v>
      </c>
      <c r="B1034" s="2">
        <v>1</v>
      </c>
      <c r="C1034" s="2">
        <v>1715</v>
      </c>
      <c r="D1034" s="2"/>
      <c r="E1034" s="2" t="s">
        <v>1051</v>
      </c>
      <c r="F1034" s="2" t="s">
        <v>939</v>
      </c>
      <c r="G1034" s="2" t="s">
        <v>940</v>
      </c>
      <c r="H1034" s="2" t="s">
        <v>160</v>
      </c>
      <c r="I1034" s="2">
        <f>I1032*J1034</f>
        <v>5</v>
      </c>
      <c r="J1034" s="2">
        <v>100</v>
      </c>
      <c r="K1034" s="2">
        <v>100</v>
      </c>
      <c r="L1034" s="2"/>
      <c r="M1034" s="2"/>
      <c r="N1034" s="2"/>
      <c r="O1034" s="2">
        <f>ROUND(CP1034,2)</f>
        <v>1145</v>
      </c>
      <c r="P1034" s="2">
        <f>ROUND(ROUND(CQ1034*I1034,0)/BC1034,2)</f>
        <v>1145</v>
      </c>
      <c r="Q1034" s="2">
        <f>ROUND(CR1034*I1034,2)</f>
        <v>0</v>
      </c>
      <c r="R1034" s="2">
        <f>ROUND(CS1034*I1034,2)</f>
        <v>0</v>
      </c>
      <c r="S1034" s="2">
        <f>ROUND(CT1034*I1034,2)</f>
        <v>0</v>
      </c>
      <c r="T1034" s="2">
        <f>ROUND(CU1034*I1034,2)</f>
        <v>0</v>
      </c>
      <c r="U1034" s="2">
        <f t="shared" si="651"/>
        <v>0</v>
      </c>
      <c r="V1034" s="2">
        <f t="shared" si="652"/>
        <v>0</v>
      </c>
      <c r="W1034" s="2">
        <f>ROUND(CX1034*I1034,2)</f>
        <v>0</v>
      </c>
      <c r="X1034" s="2">
        <f>ROUND(CY1034,2)</f>
        <v>0</v>
      </c>
      <c r="Y1034" s="2">
        <f>ROUND(CZ1034,2)</f>
        <v>0</v>
      </c>
      <c r="Z1034" s="2"/>
      <c r="AA1034" s="2">
        <v>53551706</v>
      </c>
      <c r="AB1034" s="2">
        <f t="shared" si="653"/>
        <v>229.07</v>
      </c>
      <c r="AC1034" s="2">
        <f t="shared" si="654"/>
        <v>229.07</v>
      </c>
      <c r="AD1034" s="2">
        <f t="shared" ref="AD1034:AD1039" si="674">ROUND((((ET1034)-(EU1034))+AE1034),2)</f>
        <v>0</v>
      </c>
      <c r="AE1034" s="2">
        <f t="shared" ref="AE1034:AF1039" si="675">ROUND((EU1034),2)</f>
        <v>0</v>
      </c>
      <c r="AF1034" s="2">
        <f t="shared" si="675"/>
        <v>0</v>
      </c>
      <c r="AG1034" s="2">
        <f t="shared" si="655"/>
        <v>0</v>
      </c>
      <c r="AH1034" s="2">
        <f t="shared" ref="AH1034:AI1039" si="676">(EW1034)</f>
        <v>0</v>
      </c>
      <c r="AI1034" s="2">
        <f t="shared" si="676"/>
        <v>0</v>
      </c>
      <c r="AJ1034" s="2">
        <f t="shared" si="656"/>
        <v>0</v>
      </c>
      <c r="AK1034" s="2">
        <v>229.07</v>
      </c>
      <c r="AL1034" s="2">
        <v>229.07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97</v>
      </c>
      <c r="AU1034" s="2">
        <v>51</v>
      </c>
      <c r="AV1034" s="2">
        <v>1</v>
      </c>
      <c r="AW1034" s="2">
        <v>1</v>
      </c>
      <c r="AX1034" s="2"/>
      <c r="AY1034" s="2"/>
      <c r="AZ1034" s="2">
        <v>1</v>
      </c>
      <c r="BA1034" s="2">
        <v>1</v>
      </c>
      <c r="BB1034" s="2">
        <v>1</v>
      </c>
      <c r="BC1034" s="2">
        <v>1</v>
      </c>
      <c r="BD1034" s="2" t="s">
        <v>3</v>
      </c>
      <c r="BE1034" s="2" t="s">
        <v>3</v>
      </c>
      <c r="BF1034" s="2" t="s">
        <v>3</v>
      </c>
      <c r="BG1034" s="2" t="s">
        <v>3</v>
      </c>
      <c r="BH1034" s="2">
        <v>3</v>
      </c>
      <c r="BI1034" s="2">
        <v>2</v>
      </c>
      <c r="BJ1034" s="2" t="s">
        <v>941</v>
      </c>
      <c r="BK1034" s="2"/>
      <c r="BL1034" s="2"/>
      <c r="BM1034" s="2">
        <v>108001</v>
      </c>
      <c r="BN1034" s="2">
        <v>0</v>
      </c>
      <c r="BO1034" s="2" t="s">
        <v>3</v>
      </c>
      <c r="BP1034" s="2">
        <v>0</v>
      </c>
      <c r="BQ1034" s="2">
        <v>3</v>
      </c>
      <c r="BR1034" s="2">
        <v>0</v>
      </c>
      <c r="BS1034" s="2">
        <v>1</v>
      </c>
      <c r="BT1034" s="2">
        <v>1</v>
      </c>
      <c r="BU1034" s="2">
        <v>1</v>
      </c>
      <c r="BV1034" s="2">
        <v>1</v>
      </c>
      <c r="BW1034" s="2">
        <v>1</v>
      </c>
      <c r="BX1034" s="2">
        <v>1</v>
      </c>
      <c r="BY1034" s="2" t="s">
        <v>3</v>
      </c>
      <c r="BZ1034" s="2">
        <v>97</v>
      </c>
      <c r="CA1034" s="2">
        <v>51</v>
      </c>
      <c r="CB1034" s="2" t="s">
        <v>3</v>
      </c>
      <c r="CC1034" s="2"/>
      <c r="CD1034" s="2"/>
      <c r="CE1034" s="2">
        <v>0</v>
      </c>
      <c r="CF1034" s="2">
        <v>0</v>
      </c>
      <c r="CG1034" s="2">
        <v>0</v>
      </c>
      <c r="CH1034" s="2"/>
      <c r="CI1034" s="2"/>
      <c r="CJ1034" s="2"/>
      <c r="CK1034" s="2"/>
      <c r="CL1034" s="2"/>
      <c r="CM1034" s="2">
        <v>0</v>
      </c>
      <c r="CN1034" s="2" t="s">
        <v>3</v>
      </c>
      <c r="CO1034" s="2">
        <v>0</v>
      </c>
      <c r="CP1034" s="2">
        <f t="shared" si="657"/>
        <v>1145</v>
      </c>
      <c r="CQ1034" s="2">
        <f>AC1034</f>
        <v>229.07</v>
      </c>
      <c r="CR1034" s="2">
        <f t="shared" si="659"/>
        <v>0</v>
      </c>
      <c r="CS1034" s="2">
        <f t="shared" si="660"/>
        <v>0</v>
      </c>
      <c r="CT1034" s="2">
        <f t="shared" si="661"/>
        <v>0</v>
      </c>
      <c r="CU1034" s="2">
        <f t="shared" si="662"/>
        <v>0</v>
      </c>
      <c r="CV1034" s="2">
        <f t="shared" si="663"/>
        <v>0</v>
      </c>
      <c r="CW1034" s="2">
        <f t="shared" si="664"/>
        <v>0</v>
      </c>
      <c r="CX1034" s="2">
        <f t="shared" si="665"/>
        <v>0</v>
      </c>
      <c r="CY1034" s="2">
        <f t="shared" si="666"/>
        <v>0</v>
      </c>
      <c r="CZ1034" s="2">
        <f t="shared" si="667"/>
        <v>0</v>
      </c>
      <c r="DA1034" s="2"/>
      <c r="DB1034" s="2"/>
      <c r="DC1034" s="2" t="s">
        <v>3</v>
      </c>
      <c r="DD1034" s="2" t="s">
        <v>3</v>
      </c>
      <c r="DE1034" s="2" t="s">
        <v>3</v>
      </c>
      <c r="DF1034" s="2" t="s">
        <v>3</v>
      </c>
      <c r="DG1034" s="2" t="s">
        <v>3</v>
      </c>
      <c r="DH1034" s="2" t="s">
        <v>3</v>
      </c>
      <c r="DI1034" s="2" t="s">
        <v>3</v>
      </c>
      <c r="DJ1034" s="2" t="s">
        <v>3</v>
      </c>
      <c r="DK1034" s="2" t="s">
        <v>3</v>
      </c>
      <c r="DL1034" s="2" t="s">
        <v>3</v>
      </c>
      <c r="DM1034" s="2" t="s">
        <v>3</v>
      </c>
      <c r="DN1034" s="2">
        <v>0</v>
      </c>
      <c r="DO1034" s="2">
        <v>0</v>
      </c>
      <c r="DP1034" s="2">
        <v>1</v>
      </c>
      <c r="DQ1034" s="2">
        <v>1</v>
      </c>
      <c r="DR1034" s="2"/>
      <c r="DS1034" s="2"/>
      <c r="DT1034" s="2"/>
      <c r="DU1034" s="2">
        <v>1010</v>
      </c>
      <c r="DV1034" s="2" t="s">
        <v>160</v>
      </c>
      <c r="DW1034" s="2" t="s">
        <v>160</v>
      </c>
      <c r="DX1034" s="2">
        <v>1</v>
      </c>
      <c r="DY1034" s="2"/>
      <c r="DZ1034" s="2" t="s">
        <v>3</v>
      </c>
      <c r="EA1034" s="2" t="s">
        <v>3</v>
      </c>
      <c r="EB1034" s="2" t="s">
        <v>3</v>
      </c>
      <c r="EC1034" s="2" t="s">
        <v>3</v>
      </c>
      <c r="ED1034" s="2"/>
      <c r="EE1034" s="2">
        <v>53551264</v>
      </c>
      <c r="EF1034" s="2">
        <v>3</v>
      </c>
      <c r="EG1034" s="2" t="s">
        <v>917</v>
      </c>
      <c r="EH1034" s="2">
        <v>0</v>
      </c>
      <c r="EI1034" s="2" t="s">
        <v>3</v>
      </c>
      <c r="EJ1034" s="2">
        <v>2</v>
      </c>
      <c r="EK1034" s="2">
        <v>108001</v>
      </c>
      <c r="EL1034" s="2" t="s">
        <v>918</v>
      </c>
      <c r="EM1034" s="2" t="s">
        <v>919</v>
      </c>
      <c r="EN1034" s="2"/>
      <c r="EO1034" s="2" t="s">
        <v>3</v>
      </c>
      <c r="EP1034" s="2"/>
      <c r="EQ1034" s="2">
        <v>0</v>
      </c>
      <c r="ER1034" s="2">
        <v>229.07</v>
      </c>
      <c r="ES1034" s="2">
        <v>229.07</v>
      </c>
      <c r="ET1034" s="2">
        <v>0</v>
      </c>
      <c r="EU1034" s="2">
        <v>0</v>
      </c>
      <c r="EV1034" s="2">
        <v>0</v>
      </c>
      <c r="EW1034" s="2">
        <v>0</v>
      </c>
      <c r="EX1034" s="2">
        <v>0</v>
      </c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>
        <v>0</v>
      </c>
      <c r="FR1034" s="2">
        <f>ROUND(IF(AND(BH1034=3,BI1034=3),P1034,0),2)</f>
        <v>0</v>
      </c>
      <c r="FS1034" s="2">
        <v>0</v>
      </c>
      <c r="FT1034" s="2"/>
      <c r="FU1034" s="2"/>
      <c r="FV1034" s="2"/>
      <c r="FW1034" s="2"/>
      <c r="FX1034" s="2">
        <v>97</v>
      </c>
      <c r="FY1034" s="2">
        <v>51</v>
      </c>
      <c r="FZ1034" s="2"/>
      <c r="GA1034" s="2" t="s">
        <v>3</v>
      </c>
      <c r="GB1034" s="2"/>
      <c r="GC1034" s="2"/>
      <c r="GD1034" s="2">
        <v>1</v>
      </c>
      <c r="GE1034" s="2">
        <v>229.07</v>
      </c>
      <c r="GF1034" s="2">
        <v>-1676692902</v>
      </c>
      <c r="GG1034" s="2">
        <v>2</v>
      </c>
      <c r="GH1034" s="2">
        <v>0</v>
      </c>
      <c r="GI1034" s="2">
        <v>-2</v>
      </c>
      <c r="GJ1034" s="2">
        <v>0</v>
      </c>
      <c r="GK1034" s="2">
        <v>0</v>
      </c>
      <c r="GL1034" s="2">
        <f>ROUND(IF(AND(BH1034=3,BI1034=3,FS1034&lt;&gt;0),P1034,0),2)</f>
        <v>0</v>
      </c>
      <c r="GM1034" s="2">
        <f>ROUND(O1034+X1034+Y1034,2)+GX1034</f>
        <v>1145</v>
      </c>
      <c r="GN1034" s="2">
        <f>IF(OR(BI1034=0,BI1034=1),ROUND(O1034+X1034+Y1034,2),0)</f>
        <v>0</v>
      </c>
      <c r="GO1034" s="2">
        <f>IF(BI1034=2,ROUND(O1034+X1034+Y1034,2),0)</f>
        <v>1145</v>
      </c>
      <c r="GP1034" s="2">
        <f>IF(BI1034=4,ROUND(O1034+X1034+Y1034,2)+GX1034,0)</f>
        <v>0</v>
      </c>
      <c r="GQ1034" s="2"/>
      <c r="GR1034" s="2">
        <v>3</v>
      </c>
      <c r="GS1034" s="2">
        <v>1</v>
      </c>
      <c r="GT1034" s="2">
        <v>0</v>
      </c>
      <c r="GU1034" s="2" t="s">
        <v>3</v>
      </c>
      <c r="GV1034" s="2">
        <f t="shared" si="668"/>
        <v>0</v>
      </c>
      <c r="GW1034" s="2">
        <v>1</v>
      </c>
      <c r="GX1034" s="2">
        <f>ROUND(HC1034*I1034,2)</f>
        <v>0</v>
      </c>
      <c r="GY1034" s="2"/>
      <c r="GZ1034" s="2"/>
      <c r="HA1034" s="2">
        <v>0</v>
      </c>
      <c r="HB1034" s="2">
        <v>0</v>
      </c>
      <c r="HC1034" s="2">
        <f t="shared" si="669"/>
        <v>0</v>
      </c>
      <c r="HD1034" s="2"/>
      <c r="HE1034" s="2" t="s">
        <v>3</v>
      </c>
      <c r="HF1034" s="2" t="s">
        <v>3</v>
      </c>
      <c r="HG1034" s="2">
        <f>ROUND(AC1034*I1034,0)</f>
        <v>1145</v>
      </c>
      <c r="HH1034" s="2"/>
      <c r="HI1034" s="2"/>
      <c r="HJ1034" s="2"/>
      <c r="HK1034" s="2"/>
      <c r="HL1034" s="2"/>
      <c r="HM1034" s="2" t="s">
        <v>3</v>
      </c>
      <c r="HN1034" s="2" t="s">
        <v>921</v>
      </c>
      <c r="HO1034" s="2" t="s">
        <v>922</v>
      </c>
      <c r="HP1034" s="2" t="s">
        <v>918</v>
      </c>
      <c r="HQ1034" s="2" t="s">
        <v>918</v>
      </c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>
        <v>0</v>
      </c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</row>
    <row r="1035" spans="1:255" x14ac:dyDescent="0.2">
      <c r="A1035">
        <v>18</v>
      </c>
      <c r="B1035">
        <v>1</v>
      </c>
      <c r="C1035">
        <v>1725</v>
      </c>
      <c r="E1035" t="s">
        <v>1051</v>
      </c>
      <c r="F1035" t="s">
        <v>939</v>
      </c>
      <c r="G1035" t="s">
        <v>940</v>
      </c>
      <c r="H1035" t="s">
        <v>160</v>
      </c>
      <c r="I1035">
        <f>I1033*J1035</f>
        <v>5</v>
      </c>
      <c r="J1035">
        <v>100</v>
      </c>
      <c r="K1035">
        <v>100</v>
      </c>
      <c r="O1035">
        <f>ROUND(CP1035,0)</f>
        <v>1145</v>
      </c>
      <c r="P1035">
        <f>ROUND(CQ1035*I1035,0)</f>
        <v>1145</v>
      </c>
      <c r="Q1035">
        <f>ROUND(CR1035*I1035,0)</f>
        <v>0</v>
      </c>
      <c r="R1035">
        <f>ROUND(CS1035*I1035,0)</f>
        <v>0</v>
      </c>
      <c r="S1035">
        <f>ROUND(CT1035*I1035,0)</f>
        <v>0</v>
      </c>
      <c r="T1035">
        <f>ROUND(CU1035*I1035,0)</f>
        <v>0</v>
      </c>
      <c r="U1035">
        <f t="shared" si="651"/>
        <v>0</v>
      </c>
      <c r="V1035">
        <f t="shared" si="652"/>
        <v>0</v>
      </c>
      <c r="W1035">
        <f>ROUND(CX1035*I1035,0)</f>
        <v>0</v>
      </c>
      <c r="X1035">
        <f>ROUND(CY1035,0)</f>
        <v>0</v>
      </c>
      <c r="Y1035">
        <f>ROUND(CZ1035,0)</f>
        <v>0</v>
      </c>
      <c r="AA1035">
        <v>53551707</v>
      </c>
      <c r="AB1035">
        <f t="shared" si="653"/>
        <v>229.07</v>
      </c>
      <c r="AC1035">
        <f t="shared" si="654"/>
        <v>229.07</v>
      </c>
      <c r="AD1035">
        <f t="shared" si="674"/>
        <v>0</v>
      </c>
      <c r="AE1035">
        <f t="shared" si="675"/>
        <v>0</v>
      </c>
      <c r="AF1035">
        <f t="shared" si="675"/>
        <v>0</v>
      </c>
      <c r="AG1035">
        <f t="shared" si="655"/>
        <v>0</v>
      </c>
      <c r="AH1035">
        <f t="shared" si="676"/>
        <v>0</v>
      </c>
      <c r="AI1035">
        <f t="shared" si="676"/>
        <v>0</v>
      </c>
      <c r="AJ1035">
        <f t="shared" si="656"/>
        <v>0</v>
      </c>
      <c r="AK1035">
        <v>229.07</v>
      </c>
      <c r="AL1035">
        <v>229.07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97</v>
      </c>
      <c r="AU1035">
        <v>51</v>
      </c>
      <c r="AV1035">
        <v>1</v>
      </c>
      <c r="AW1035">
        <v>1</v>
      </c>
      <c r="AZ1035">
        <v>1</v>
      </c>
      <c r="BA1035">
        <v>1</v>
      </c>
      <c r="BB1035">
        <v>1</v>
      </c>
      <c r="BC1035">
        <v>6.14</v>
      </c>
      <c r="BD1035" t="s">
        <v>3</v>
      </c>
      <c r="BE1035" t="s">
        <v>3</v>
      </c>
      <c r="BF1035" t="s">
        <v>3</v>
      </c>
      <c r="BG1035" t="s">
        <v>3</v>
      </c>
      <c r="BH1035">
        <v>3</v>
      </c>
      <c r="BI1035">
        <v>2</v>
      </c>
      <c r="BJ1035" t="s">
        <v>941</v>
      </c>
      <c r="BM1035">
        <v>108001</v>
      </c>
      <c r="BN1035">
        <v>0</v>
      </c>
      <c r="BO1035" t="s">
        <v>30</v>
      </c>
      <c r="BP1035">
        <v>1</v>
      </c>
      <c r="BQ1035">
        <v>3</v>
      </c>
      <c r="BR1035">
        <v>0</v>
      </c>
      <c r="BS1035">
        <v>1</v>
      </c>
      <c r="BT1035">
        <v>1</v>
      </c>
      <c r="BU1035">
        <v>1</v>
      </c>
      <c r="BV1035">
        <v>1</v>
      </c>
      <c r="BW1035">
        <v>1</v>
      </c>
      <c r="BX1035">
        <v>1</v>
      </c>
      <c r="BY1035" t="s">
        <v>3</v>
      </c>
      <c r="BZ1035">
        <v>97</v>
      </c>
      <c r="CA1035">
        <v>51</v>
      </c>
      <c r="CB1035" t="s">
        <v>3</v>
      </c>
      <c r="CE1035">
        <v>0</v>
      </c>
      <c r="CF1035">
        <v>0</v>
      </c>
      <c r="CG1035">
        <v>0</v>
      </c>
      <c r="CM1035">
        <v>0</v>
      </c>
      <c r="CN1035" t="s">
        <v>3</v>
      </c>
      <c r="CO1035">
        <v>0</v>
      </c>
      <c r="CP1035">
        <f t="shared" si="657"/>
        <v>1145</v>
      </c>
      <c r="CQ1035">
        <f>AC1035</f>
        <v>229.07</v>
      </c>
      <c r="CR1035">
        <f t="shared" si="659"/>
        <v>0</v>
      </c>
      <c r="CS1035">
        <f t="shared" si="660"/>
        <v>0</v>
      </c>
      <c r="CT1035">
        <f t="shared" si="661"/>
        <v>0</v>
      </c>
      <c r="CU1035">
        <f t="shared" si="662"/>
        <v>0</v>
      </c>
      <c r="CV1035">
        <f t="shared" si="663"/>
        <v>0</v>
      </c>
      <c r="CW1035">
        <f t="shared" si="664"/>
        <v>0</v>
      </c>
      <c r="CX1035">
        <f t="shared" si="665"/>
        <v>0</v>
      </c>
      <c r="CY1035">
        <f t="shared" si="666"/>
        <v>0</v>
      </c>
      <c r="CZ1035">
        <f t="shared" si="667"/>
        <v>0</v>
      </c>
      <c r="DC1035" t="s">
        <v>3</v>
      </c>
      <c r="DD1035" t="s">
        <v>3</v>
      </c>
      <c r="DE1035" t="s">
        <v>3</v>
      </c>
      <c r="DF1035" t="s">
        <v>3</v>
      </c>
      <c r="DG1035" t="s">
        <v>3</v>
      </c>
      <c r="DH1035" t="s">
        <v>3</v>
      </c>
      <c r="DI1035" t="s">
        <v>3</v>
      </c>
      <c r="DJ1035" t="s">
        <v>3</v>
      </c>
      <c r="DK1035" t="s">
        <v>3</v>
      </c>
      <c r="DL1035" t="s">
        <v>3</v>
      </c>
      <c r="DM1035" t="s">
        <v>3</v>
      </c>
      <c r="DN1035">
        <v>0</v>
      </c>
      <c r="DO1035">
        <v>0</v>
      </c>
      <c r="DP1035">
        <v>1</v>
      </c>
      <c r="DQ1035">
        <v>1</v>
      </c>
      <c r="DU1035">
        <v>1010</v>
      </c>
      <c r="DV1035" t="s">
        <v>160</v>
      </c>
      <c r="DW1035" t="s">
        <v>160</v>
      </c>
      <c r="DX1035">
        <v>1</v>
      </c>
      <c r="DZ1035" t="s">
        <v>3</v>
      </c>
      <c r="EA1035" t="s">
        <v>3</v>
      </c>
      <c r="EB1035" t="s">
        <v>3</v>
      </c>
      <c r="EC1035" t="s">
        <v>3</v>
      </c>
      <c r="EE1035">
        <v>53551264</v>
      </c>
      <c r="EF1035">
        <v>3</v>
      </c>
      <c r="EG1035" t="s">
        <v>917</v>
      </c>
      <c r="EH1035">
        <v>0</v>
      </c>
      <c r="EI1035" t="s">
        <v>3</v>
      </c>
      <c r="EJ1035">
        <v>2</v>
      </c>
      <c r="EK1035">
        <v>108001</v>
      </c>
      <c r="EL1035" t="s">
        <v>918</v>
      </c>
      <c r="EM1035" t="s">
        <v>919</v>
      </c>
      <c r="EO1035" t="s">
        <v>3</v>
      </c>
      <c r="EQ1035">
        <v>0</v>
      </c>
      <c r="ER1035">
        <v>229.07</v>
      </c>
      <c r="ES1035">
        <v>229.07</v>
      </c>
      <c r="ET1035">
        <v>0</v>
      </c>
      <c r="EU1035">
        <v>0</v>
      </c>
      <c r="EV1035">
        <v>0</v>
      </c>
      <c r="EW1035">
        <v>0</v>
      </c>
      <c r="EX1035">
        <v>0</v>
      </c>
      <c r="FQ1035">
        <v>0</v>
      </c>
      <c r="FR1035">
        <f>ROUND(IF(AND(BH1035=3,BI1035=3),P1035,0),0)</f>
        <v>0</v>
      </c>
      <c r="FS1035">
        <v>0</v>
      </c>
      <c r="FX1035">
        <v>97</v>
      </c>
      <c r="FY1035">
        <v>51</v>
      </c>
      <c r="GA1035" t="s">
        <v>3</v>
      </c>
      <c r="GD1035">
        <v>1</v>
      </c>
      <c r="GE1035">
        <v>37.31</v>
      </c>
      <c r="GF1035">
        <v>-1676692902</v>
      </c>
      <c r="GG1035">
        <v>2</v>
      </c>
      <c r="GH1035">
        <v>1</v>
      </c>
      <c r="GI1035">
        <v>5</v>
      </c>
      <c r="GJ1035">
        <v>0</v>
      </c>
      <c r="GK1035">
        <v>0</v>
      </c>
      <c r="GL1035">
        <f>ROUND(IF(AND(BH1035=3,BI1035=3,FS1035&lt;&gt;0),P1035,0),0)</f>
        <v>0</v>
      </c>
      <c r="GM1035">
        <f>ROUND(O1035+X1035+Y1035,0)+GX1035</f>
        <v>1145</v>
      </c>
      <c r="GN1035">
        <f>IF(OR(BI1035=0,BI1035=1),ROUND(O1035+X1035+Y1035,0),0)</f>
        <v>0</v>
      </c>
      <c r="GO1035">
        <f>IF(BI1035=2,ROUND(O1035+X1035+Y1035,0),0)</f>
        <v>1145</v>
      </c>
      <c r="GP1035">
        <f>IF(BI1035=4,ROUND(O1035+X1035+Y1035,0)+GX1035,0)</f>
        <v>0</v>
      </c>
      <c r="GR1035">
        <v>3</v>
      </c>
      <c r="GS1035">
        <v>1</v>
      </c>
      <c r="GT1035">
        <v>0</v>
      </c>
      <c r="GU1035" t="s">
        <v>3</v>
      </c>
      <c r="GV1035">
        <f t="shared" si="668"/>
        <v>0</v>
      </c>
      <c r="GW1035">
        <v>1</v>
      </c>
      <c r="GX1035">
        <f>ROUND(HC1035*I1035,0)</f>
        <v>0</v>
      </c>
      <c r="HA1035">
        <v>0</v>
      </c>
      <c r="HB1035">
        <v>0</v>
      </c>
      <c r="HC1035">
        <f t="shared" si="669"/>
        <v>0</v>
      </c>
      <c r="HE1035" t="s">
        <v>3</v>
      </c>
      <c r="HF1035" t="s">
        <v>3</v>
      </c>
      <c r="HG1035">
        <f>ROUND(AC1035*I1035,0)</f>
        <v>1145</v>
      </c>
      <c r="HM1035" t="s">
        <v>3</v>
      </c>
      <c r="HN1035" t="s">
        <v>921</v>
      </c>
      <c r="HO1035" t="s">
        <v>922</v>
      </c>
      <c r="HP1035" t="s">
        <v>918</v>
      </c>
      <c r="HQ1035" t="s">
        <v>918</v>
      </c>
      <c r="IK1035">
        <v>0</v>
      </c>
    </row>
    <row r="1036" spans="1:255" x14ac:dyDescent="0.2">
      <c r="A1036" s="2">
        <v>18</v>
      </c>
      <c r="B1036" s="2">
        <v>1</v>
      </c>
      <c r="C1036" s="2">
        <v>1719</v>
      </c>
      <c r="D1036" s="2"/>
      <c r="E1036" s="2" t="s">
        <v>1052</v>
      </c>
      <c r="F1036" s="2" t="s">
        <v>943</v>
      </c>
      <c r="G1036" s="2" t="s">
        <v>944</v>
      </c>
      <c r="H1036" s="2" t="s">
        <v>894</v>
      </c>
      <c r="I1036" s="2">
        <f>I1032*J1036</f>
        <v>0.05</v>
      </c>
      <c r="J1036" s="2">
        <v>1</v>
      </c>
      <c r="K1036" s="2">
        <v>1</v>
      </c>
      <c r="L1036" s="2"/>
      <c r="M1036" s="2"/>
      <c r="N1036" s="2"/>
      <c r="O1036" s="2">
        <f>ROUND(CP1036,2)</f>
        <v>27.36</v>
      </c>
      <c r="P1036" s="2">
        <f>ROUND(CQ1036*I1036,2)</f>
        <v>27.36</v>
      </c>
      <c r="Q1036" s="2">
        <f>ROUND(CR1036*I1036,2)</f>
        <v>0</v>
      </c>
      <c r="R1036" s="2">
        <f>ROUND(CS1036*I1036,2)</f>
        <v>0</v>
      </c>
      <c r="S1036" s="2">
        <f>ROUND(CT1036*I1036,2)</f>
        <v>0</v>
      </c>
      <c r="T1036" s="2">
        <f>ROUND(CU1036*I1036,2)</f>
        <v>0</v>
      </c>
      <c r="U1036" s="2">
        <f t="shared" si="651"/>
        <v>0</v>
      </c>
      <c r="V1036" s="2">
        <f t="shared" si="652"/>
        <v>0</v>
      </c>
      <c r="W1036" s="2">
        <f>ROUND(CX1036*I1036,2)</f>
        <v>0.01</v>
      </c>
      <c r="X1036" s="2">
        <f>ROUND(CY1036,2)</f>
        <v>0</v>
      </c>
      <c r="Y1036" s="2">
        <f>ROUND(CZ1036,2)</f>
        <v>0</v>
      </c>
      <c r="Z1036" s="2"/>
      <c r="AA1036" s="2">
        <v>53551706</v>
      </c>
      <c r="AB1036" s="2">
        <f t="shared" si="653"/>
        <v>547.19000000000005</v>
      </c>
      <c r="AC1036" s="2">
        <f t="shared" si="654"/>
        <v>547.19000000000005</v>
      </c>
      <c r="AD1036" s="2">
        <f t="shared" si="674"/>
        <v>0</v>
      </c>
      <c r="AE1036" s="2">
        <f t="shared" si="675"/>
        <v>0</v>
      </c>
      <c r="AF1036" s="2">
        <f t="shared" si="675"/>
        <v>0</v>
      </c>
      <c r="AG1036" s="2">
        <f t="shared" si="655"/>
        <v>0</v>
      </c>
      <c r="AH1036" s="2">
        <f t="shared" si="676"/>
        <v>0</v>
      </c>
      <c r="AI1036" s="2">
        <f t="shared" si="676"/>
        <v>0</v>
      </c>
      <c r="AJ1036" s="2">
        <f t="shared" si="656"/>
        <v>0.16</v>
      </c>
      <c r="AK1036" s="2">
        <v>547.19000000000005</v>
      </c>
      <c r="AL1036" s="2">
        <v>547.19000000000005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0.16</v>
      </c>
      <c r="AT1036" s="2">
        <v>97</v>
      </c>
      <c r="AU1036" s="2">
        <v>51</v>
      </c>
      <c r="AV1036" s="2">
        <v>1</v>
      </c>
      <c r="AW1036" s="2">
        <v>1</v>
      </c>
      <c r="AX1036" s="2"/>
      <c r="AY1036" s="2"/>
      <c r="AZ1036" s="2">
        <v>1</v>
      </c>
      <c r="BA1036" s="2">
        <v>1</v>
      </c>
      <c r="BB1036" s="2">
        <v>1</v>
      </c>
      <c r="BC1036" s="2">
        <v>1</v>
      </c>
      <c r="BD1036" s="2" t="s">
        <v>3</v>
      </c>
      <c r="BE1036" s="2" t="s">
        <v>3</v>
      </c>
      <c r="BF1036" s="2" t="s">
        <v>3</v>
      </c>
      <c r="BG1036" s="2" t="s">
        <v>3</v>
      </c>
      <c r="BH1036" s="2">
        <v>3</v>
      </c>
      <c r="BI1036" s="2">
        <v>2</v>
      </c>
      <c r="BJ1036" s="2" t="s">
        <v>945</v>
      </c>
      <c r="BK1036" s="2"/>
      <c r="BL1036" s="2"/>
      <c r="BM1036" s="2">
        <v>108001</v>
      </c>
      <c r="BN1036" s="2">
        <v>0</v>
      </c>
      <c r="BO1036" s="2" t="s">
        <v>3</v>
      </c>
      <c r="BP1036" s="2">
        <v>0</v>
      </c>
      <c r="BQ1036" s="2">
        <v>3</v>
      </c>
      <c r="BR1036" s="2">
        <v>0</v>
      </c>
      <c r="BS1036" s="2">
        <v>1</v>
      </c>
      <c r="BT1036" s="2">
        <v>1</v>
      </c>
      <c r="BU1036" s="2">
        <v>1</v>
      </c>
      <c r="BV1036" s="2">
        <v>1</v>
      </c>
      <c r="BW1036" s="2">
        <v>1</v>
      </c>
      <c r="BX1036" s="2">
        <v>1</v>
      </c>
      <c r="BY1036" s="2" t="s">
        <v>3</v>
      </c>
      <c r="BZ1036" s="2">
        <v>97</v>
      </c>
      <c r="CA1036" s="2">
        <v>51</v>
      </c>
      <c r="CB1036" s="2" t="s">
        <v>3</v>
      </c>
      <c r="CC1036" s="2"/>
      <c r="CD1036" s="2"/>
      <c r="CE1036" s="2">
        <v>0</v>
      </c>
      <c r="CF1036" s="2">
        <v>0</v>
      </c>
      <c r="CG1036" s="2">
        <v>0</v>
      </c>
      <c r="CH1036" s="2"/>
      <c r="CI1036" s="2"/>
      <c r="CJ1036" s="2"/>
      <c r="CK1036" s="2"/>
      <c r="CL1036" s="2"/>
      <c r="CM1036" s="2">
        <v>0</v>
      </c>
      <c r="CN1036" s="2" t="s">
        <v>3</v>
      </c>
      <c r="CO1036" s="2">
        <v>0</v>
      </c>
      <c r="CP1036" s="2">
        <f t="shared" si="657"/>
        <v>27.36</v>
      </c>
      <c r="CQ1036" s="2">
        <f t="shared" ref="CQ1036:CQ1041" si="677">AC1036*BC1036</f>
        <v>547.19000000000005</v>
      </c>
      <c r="CR1036" s="2">
        <f t="shared" si="659"/>
        <v>0</v>
      </c>
      <c r="CS1036" s="2">
        <f t="shared" si="660"/>
        <v>0</v>
      </c>
      <c r="CT1036" s="2">
        <f t="shared" si="661"/>
        <v>0</v>
      </c>
      <c r="CU1036" s="2">
        <f t="shared" si="662"/>
        <v>0</v>
      </c>
      <c r="CV1036" s="2">
        <f t="shared" si="663"/>
        <v>0</v>
      </c>
      <c r="CW1036" s="2">
        <f t="shared" si="664"/>
        <v>0</v>
      </c>
      <c r="CX1036" s="2">
        <f t="shared" si="665"/>
        <v>0.16</v>
      </c>
      <c r="CY1036" s="2">
        <f t="shared" si="666"/>
        <v>0</v>
      </c>
      <c r="CZ1036" s="2">
        <f t="shared" si="667"/>
        <v>0</v>
      </c>
      <c r="DA1036" s="2"/>
      <c r="DB1036" s="2"/>
      <c r="DC1036" s="2" t="s">
        <v>3</v>
      </c>
      <c r="DD1036" s="2" t="s">
        <v>3</v>
      </c>
      <c r="DE1036" s="2" t="s">
        <v>3</v>
      </c>
      <c r="DF1036" s="2" t="s">
        <v>3</v>
      </c>
      <c r="DG1036" s="2" t="s">
        <v>3</v>
      </c>
      <c r="DH1036" s="2" t="s">
        <v>3</v>
      </c>
      <c r="DI1036" s="2" t="s">
        <v>3</v>
      </c>
      <c r="DJ1036" s="2" t="s">
        <v>3</v>
      </c>
      <c r="DK1036" s="2" t="s">
        <v>3</v>
      </c>
      <c r="DL1036" s="2" t="s">
        <v>3</v>
      </c>
      <c r="DM1036" s="2" t="s">
        <v>3</v>
      </c>
      <c r="DN1036" s="2">
        <v>0</v>
      </c>
      <c r="DO1036" s="2">
        <v>0</v>
      </c>
      <c r="DP1036" s="2">
        <v>1</v>
      </c>
      <c r="DQ1036" s="2">
        <v>1</v>
      </c>
      <c r="DR1036" s="2"/>
      <c r="DS1036" s="2"/>
      <c r="DT1036" s="2"/>
      <c r="DU1036" s="2">
        <v>1010</v>
      </c>
      <c r="DV1036" s="2" t="s">
        <v>894</v>
      </c>
      <c r="DW1036" s="2" t="s">
        <v>894</v>
      </c>
      <c r="DX1036" s="2">
        <v>100</v>
      </c>
      <c r="DY1036" s="2"/>
      <c r="DZ1036" s="2" t="s">
        <v>3</v>
      </c>
      <c r="EA1036" s="2" t="s">
        <v>3</v>
      </c>
      <c r="EB1036" s="2" t="s">
        <v>3</v>
      </c>
      <c r="EC1036" s="2" t="s">
        <v>3</v>
      </c>
      <c r="ED1036" s="2"/>
      <c r="EE1036" s="2">
        <v>53551264</v>
      </c>
      <c r="EF1036" s="2">
        <v>3</v>
      </c>
      <c r="EG1036" s="2" t="s">
        <v>917</v>
      </c>
      <c r="EH1036" s="2">
        <v>0</v>
      </c>
      <c r="EI1036" s="2" t="s">
        <v>3</v>
      </c>
      <c r="EJ1036" s="2">
        <v>2</v>
      </c>
      <c r="EK1036" s="2">
        <v>108001</v>
      </c>
      <c r="EL1036" s="2" t="s">
        <v>918</v>
      </c>
      <c r="EM1036" s="2" t="s">
        <v>919</v>
      </c>
      <c r="EN1036" s="2"/>
      <c r="EO1036" s="2" t="s">
        <v>3</v>
      </c>
      <c r="EP1036" s="2"/>
      <c r="EQ1036" s="2">
        <v>0</v>
      </c>
      <c r="ER1036" s="2">
        <v>547.19000000000005</v>
      </c>
      <c r="ES1036" s="2">
        <v>547.19000000000005</v>
      </c>
      <c r="ET1036" s="2">
        <v>0</v>
      </c>
      <c r="EU1036" s="2">
        <v>0</v>
      </c>
      <c r="EV1036" s="2">
        <v>0</v>
      </c>
      <c r="EW1036" s="2">
        <v>0</v>
      </c>
      <c r="EX1036" s="2">
        <v>0</v>
      </c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>
        <v>0</v>
      </c>
      <c r="FR1036" s="2">
        <f>ROUND(IF(AND(BH1036=3,BI1036=3),P1036,0),2)</f>
        <v>0</v>
      </c>
      <c r="FS1036" s="2">
        <v>0</v>
      </c>
      <c r="FT1036" s="2"/>
      <c r="FU1036" s="2"/>
      <c r="FV1036" s="2"/>
      <c r="FW1036" s="2"/>
      <c r="FX1036" s="2">
        <v>97</v>
      </c>
      <c r="FY1036" s="2">
        <v>51</v>
      </c>
      <c r="FZ1036" s="2"/>
      <c r="GA1036" s="2" t="s">
        <v>3</v>
      </c>
      <c r="GB1036" s="2"/>
      <c r="GC1036" s="2"/>
      <c r="GD1036" s="2">
        <v>1</v>
      </c>
      <c r="GE1036" s="2"/>
      <c r="GF1036" s="2">
        <v>1552757658</v>
      </c>
      <c r="GG1036" s="2">
        <v>2</v>
      </c>
      <c r="GH1036" s="2">
        <v>1</v>
      </c>
      <c r="GI1036" s="2">
        <v>-2</v>
      </c>
      <c r="GJ1036" s="2">
        <v>0</v>
      </c>
      <c r="GK1036" s="2">
        <v>0</v>
      </c>
      <c r="GL1036" s="2">
        <f>ROUND(IF(AND(BH1036=3,BI1036=3,FS1036&lt;&gt;0),P1036,0),2)</f>
        <v>0</v>
      </c>
      <c r="GM1036" s="2">
        <f>ROUND(O1036+X1036+Y1036,2)+GX1036</f>
        <v>27.36</v>
      </c>
      <c r="GN1036" s="2">
        <f>IF(OR(BI1036=0,BI1036=1),ROUND(O1036+X1036+Y1036,2),0)</f>
        <v>0</v>
      </c>
      <c r="GO1036" s="2">
        <f>IF(BI1036=2,ROUND(O1036+X1036+Y1036,2),0)</f>
        <v>27.36</v>
      </c>
      <c r="GP1036" s="2">
        <f>IF(BI1036=4,ROUND(O1036+X1036+Y1036,2)+GX1036,0)</f>
        <v>0</v>
      </c>
      <c r="GQ1036" s="2"/>
      <c r="GR1036" s="2">
        <v>0</v>
      </c>
      <c r="GS1036" s="2">
        <v>0</v>
      </c>
      <c r="GT1036" s="2">
        <v>0</v>
      </c>
      <c r="GU1036" s="2" t="s">
        <v>3</v>
      </c>
      <c r="GV1036" s="2">
        <f t="shared" si="668"/>
        <v>0</v>
      </c>
      <c r="GW1036" s="2">
        <v>1</v>
      </c>
      <c r="GX1036" s="2">
        <f>ROUND(HC1036*I1036,2)</f>
        <v>0</v>
      </c>
      <c r="GY1036" s="2"/>
      <c r="GZ1036" s="2"/>
      <c r="HA1036" s="2">
        <v>0</v>
      </c>
      <c r="HB1036" s="2">
        <v>0</v>
      </c>
      <c r="HC1036" s="2">
        <f t="shared" si="669"/>
        <v>0</v>
      </c>
      <c r="HD1036" s="2"/>
      <c r="HE1036" s="2" t="s">
        <v>3</v>
      </c>
      <c r="HF1036" s="2" t="s">
        <v>3</v>
      </c>
      <c r="HG1036" s="2"/>
      <c r="HH1036" s="2"/>
      <c r="HI1036" s="2"/>
      <c r="HJ1036" s="2"/>
      <c r="HK1036" s="2"/>
      <c r="HL1036" s="2"/>
      <c r="HM1036" s="2" t="s">
        <v>3</v>
      </c>
      <c r="HN1036" s="2" t="s">
        <v>921</v>
      </c>
      <c r="HO1036" s="2" t="s">
        <v>922</v>
      </c>
      <c r="HP1036" s="2" t="s">
        <v>918</v>
      </c>
      <c r="HQ1036" s="2" t="s">
        <v>918</v>
      </c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>
        <v>0</v>
      </c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</row>
    <row r="1037" spans="1:255" x14ac:dyDescent="0.2">
      <c r="A1037">
        <v>18</v>
      </c>
      <c r="B1037">
        <v>1</v>
      </c>
      <c r="C1037">
        <v>1729</v>
      </c>
      <c r="E1037" t="s">
        <v>1052</v>
      </c>
      <c r="F1037" t="s">
        <v>943</v>
      </c>
      <c r="G1037" t="s">
        <v>944</v>
      </c>
      <c r="H1037" t="s">
        <v>894</v>
      </c>
      <c r="I1037">
        <f>I1033*J1037</f>
        <v>0.05</v>
      </c>
      <c r="J1037">
        <v>1</v>
      </c>
      <c r="K1037">
        <v>1</v>
      </c>
      <c r="O1037">
        <f>ROUND(CP1037,0)</f>
        <v>452</v>
      </c>
      <c r="P1037">
        <f>ROUND(CQ1037*I1037,0)</f>
        <v>452</v>
      </c>
      <c r="Q1037">
        <f>ROUND(CR1037*I1037,0)</f>
        <v>0</v>
      </c>
      <c r="R1037">
        <f>ROUND(CS1037*I1037,0)</f>
        <v>0</v>
      </c>
      <c r="S1037">
        <f>ROUND(CT1037*I1037,0)</f>
        <v>0</v>
      </c>
      <c r="T1037">
        <f>ROUND(CU1037*I1037,0)</f>
        <v>0</v>
      </c>
      <c r="U1037">
        <f t="shared" si="651"/>
        <v>0</v>
      </c>
      <c r="V1037">
        <f t="shared" si="652"/>
        <v>0</v>
      </c>
      <c r="W1037">
        <f>ROUND(CX1037*I1037,0)</f>
        <v>0</v>
      </c>
      <c r="X1037">
        <f>ROUND(CY1037,0)</f>
        <v>0</v>
      </c>
      <c r="Y1037">
        <f>ROUND(CZ1037,0)</f>
        <v>0</v>
      </c>
      <c r="AA1037">
        <v>53551707</v>
      </c>
      <c r="AB1037">
        <f t="shared" si="653"/>
        <v>547.19000000000005</v>
      </c>
      <c r="AC1037">
        <f t="shared" si="654"/>
        <v>547.19000000000005</v>
      </c>
      <c r="AD1037">
        <f t="shared" si="674"/>
        <v>0</v>
      </c>
      <c r="AE1037">
        <f t="shared" si="675"/>
        <v>0</v>
      </c>
      <c r="AF1037">
        <f t="shared" si="675"/>
        <v>0</v>
      </c>
      <c r="AG1037">
        <f t="shared" si="655"/>
        <v>0</v>
      </c>
      <c r="AH1037">
        <f t="shared" si="676"/>
        <v>0</v>
      </c>
      <c r="AI1037">
        <f t="shared" si="676"/>
        <v>0</v>
      </c>
      <c r="AJ1037">
        <f t="shared" si="656"/>
        <v>0.16</v>
      </c>
      <c r="AK1037">
        <v>547.19000000000005</v>
      </c>
      <c r="AL1037">
        <v>547.19000000000005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0.16</v>
      </c>
      <c r="AT1037">
        <v>97</v>
      </c>
      <c r="AU1037">
        <v>51</v>
      </c>
      <c r="AV1037">
        <v>1</v>
      </c>
      <c r="AW1037">
        <v>1</v>
      </c>
      <c r="AZ1037">
        <v>1</v>
      </c>
      <c r="BA1037">
        <v>1</v>
      </c>
      <c r="BB1037">
        <v>1</v>
      </c>
      <c r="BC1037">
        <v>16.52</v>
      </c>
      <c r="BD1037" t="s">
        <v>3</v>
      </c>
      <c r="BE1037" t="s">
        <v>3</v>
      </c>
      <c r="BF1037" t="s">
        <v>3</v>
      </c>
      <c r="BG1037" t="s">
        <v>3</v>
      </c>
      <c r="BH1037">
        <v>3</v>
      </c>
      <c r="BI1037">
        <v>2</v>
      </c>
      <c r="BJ1037" t="s">
        <v>945</v>
      </c>
      <c r="BM1037">
        <v>108001</v>
      </c>
      <c r="BN1037">
        <v>0</v>
      </c>
      <c r="BO1037" t="s">
        <v>943</v>
      </c>
      <c r="BP1037">
        <v>1</v>
      </c>
      <c r="BQ1037">
        <v>3</v>
      </c>
      <c r="BR1037">
        <v>0</v>
      </c>
      <c r="BS1037">
        <v>1</v>
      </c>
      <c r="BT1037">
        <v>1</v>
      </c>
      <c r="BU1037">
        <v>1</v>
      </c>
      <c r="BV1037">
        <v>1</v>
      </c>
      <c r="BW1037">
        <v>1</v>
      </c>
      <c r="BX1037">
        <v>1</v>
      </c>
      <c r="BY1037" t="s">
        <v>3</v>
      </c>
      <c r="BZ1037">
        <v>97</v>
      </c>
      <c r="CA1037">
        <v>51</v>
      </c>
      <c r="CB1037" t="s">
        <v>3</v>
      </c>
      <c r="CE1037">
        <v>0</v>
      </c>
      <c r="CF1037">
        <v>0</v>
      </c>
      <c r="CG1037">
        <v>0</v>
      </c>
      <c r="CM1037">
        <v>0</v>
      </c>
      <c r="CN1037" t="s">
        <v>3</v>
      </c>
      <c r="CO1037">
        <v>0</v>
      </c>
      <c r="CP1037">
        <f t="shared" si="657"/>
        <v>452</v>
      </c>
      <c r="CQ1037">
        <f t="shared" si="677"/>
        <v>9039.5788000000011</v>
      </c>
      <c r="CR1037">
        <f t="shared" si="659"/>
        <v>0</v>
      </c>
      <c r="CS1037">
        <f t="shared" si="660"/>
        <v>0</v>
      </c>
      <c r="CT1037">
        <f t="shared" si="661"/>
        <v>0</v>
      </c>
      <c r="CU1037">
        <f t="shared" si="662"/>
        <v>0</v>
      </c>
      <c r="CV1037">
        <f t="shared" si="663"/>
        <v>0</v>
      </c>
      <c r="CW1037">
        <f t="shared" si="664"/>
        <v>0</v>
      </c>
      <c r="CX1037">
        <f t="shared" si="665"/>
        <v>0.16</v>
      </c>
      <c r="CY1037">
        <f t="shared" si="666"/>
        <v>0</v>
      </c>
      <c r="CZ1037">
        <f t="shared" si="667"/>
        <v>0</v>
      </c>
      <c r="DC1037" t="s">
        <v>3</v>
      </c>
      <c r="DD1037" t="s">
        <v>3</v>
      </c>
      <c r="DE1037" t="s">
        <v>3</v>
      </c>
      <c r="DF1037" t="s">
        <v>3</v>
      </c>
      <c r="DG1037" t="s">
        <v>3</v>
      </c>
      <c r="DH1037" t="s">
        <v>3</v>
      </c>
      <c r="DI1037" t="s">
        <v>3</v>
      </c>
      <c r="DJ1037" t="s">
        <v>3</v>
      </c>
      <c r="DK1037" t="s">
        <v>3</v>
      </c>
      <c r="DL1037" t="s">
        <v>3</v>
      </c>
      <c r="DM1037" t="s">
        <v>3</v>
      </c>
      <c r="DN1037">
        <v>0</v>
      </c>
      <c r="DO1037">
        <v>0</v>
      </c>
      <c r="DP1037">
        <v>1</v>
      </c>
      <c r="DQ1037">
        <v>1</v>
      </c>
      <c r="DU1037">
        <v>1010</v>
      </c>
      <c r="DV1037" t="s">
        <v>894</v>
      </c>
      <c r="DW1037" t="s">
        <v>894</v>
      </c>
      <c r="DX1037">
        <v>100</v>
      </c>
      <c r="DZ1037" t="s">
        <v>3</v>
      </c>
      <c r="EA1037" t="s">
        <v>3</v>
      </c>
      <c r="EB1037" t="s">
        <v>3</v>
      </c>
      <c r="EC1037" t="s">
        <v>3</v>
      </c>
      <c r="EE1037">
        <v>53551264</v>
      </c>
      <c r="EF1037">
        <v>3</v>
      </c>
      <c r="EG1037" t="s">
        <v>917</v>
      </c>
      <c r="EH1037">
        <v>0</v>
      </c>
      <c r="EI1037" t="s">
        <v>3</v>
      </c>
      <c r="EJ1037">
        <v>2</v>
      </c>
      <c r="EK1037">
        <v>108001</v>
      </c>
      <c r="EL1037" t="s">
        <v>918</v>
      </c>
      <c r="EM1037" t="s">
        <v>919</v>
      </c>
      <c r="EO1037" t="s">
        <v>3</v>
      </c>
      <c r="EQ1037">
        <v>0</v>
      </c>
      <c r="ER1037">
        <v>547.19000000000005</v>
      </c>
      <c r="ES1037">
        <v>547.19000000000005</v>
      </c>
      <c r="ET1037">
        <v>0</v>
      </c>
      <c r="EU1037">
        <v>0</v>
      </c>
      <c r="EV1037">
        <v>0</v>
      </c>
      <c r="EW1037">
        <v>0</v>
      </c>
      <c r="EX1037">
        <v>0</v>
      </c>
      <c r="FQ1037">
        <v>0</v>
      </c>
      <c r="FR1037">
        <f>ROUND(IF(AND(BH1037=3,BI1037=3),P1037,0),0)</f>
        <v>0</v>
      </c>
      <c r="FS1037">
        <v>0</v>
      </c>
      <c r="FX1037">
        <v>97</v>
      </c>
      <c r="FY1037">
        <v>51</v>
      </c>
      <c r="GA1037" t="s">
        <v>3</v>
      </c>
      <c r="GD1037">
        <v>1</v>
      </c>
      <c r="GF1037">
        <v>1552757658</v>
      </c>
      <c r="GG1037">
        <v>2</v>
      </c>
      <c r="GH1037">
        <v>1</v>
      </c>
      <c r="GI1037">
        <v>2</v>
      </c>
      <c r="GJ1037">
        <v>0</v>
      </c>
      <c r="GK1037">
        <v>0</v>
      </c>
      <c r="GL1037">
        <f>ROUND(IF(AND(BH1037=3,BI1037=3,FS1037&lt;&gt;0),P1037,0),0)</f>
        <v>0</v>
      </c>
      <c r="GM1037">
        <f>ROUND(O1037+X1037+Y1037,0)+GX1037</f>
        <v>452</v>
      </c>
      <c r="GN1037">
        <f>IF(OR(BI1037=0,BI1037=1),ROUND(O1037+X1037+Y1037,0),0)</f>
        <v>0</v>
      </c>
      <c r="GO1037">
        <f>IF(BI1037=2,ROUND(O1037+X1037+Y1037,0),0)</f>
        <v>452</v>
      </c>
      <c r="GP1037">
        <f>IF(BI1037=4,ROUND(O1037+X1037+Y1037,0)+GX1037,0)</f>
        <v>0</v>
      </c>
      <c r="GR1037">
        <v>0</v>
      </c>
      <c r="GS1037">
        <v>3</v>
      </c>
      <c r="GT1037">
        <v>0</v>
      </c>
      <c r="GU1037" t="s">
        <v>3</v>
      </c>
      <c r="GV1037">
        <f t="shared" si="668"/>
        <v>0</v>
      </c>
      <c r="GW1037">
        <v>1</v>
      </c>
      <c r="GX1037">
        <f>ROUND(HC1037*I1037,0)</f>
        <v>0</v>
      </c>
      <c r="HA1037">
        <v>0</v>
      </c>
      <c r="HB1037">
        <v>0</v>
      </c>
      <c r="HC1037">
        <f t="shared" si="669"/>
        <v>0</v>
      </c>
      <c r="HE1037" t="s">
        <v>3</v>
      </c>
      <c r="HF1037" t="s">
        <v>3</v>
      </c>
      <c r="HM1037" t="s">
        <v>3</v>
      </c>
      <c r="HN1037" t="s">
        <v>921</v>
      </c>
      <c r="HO1037" t="s">
        <v>922</v>
      </c>
      <c r="HP1037" t="s">
        <v>918</v>
      </c>
      <c r="HQ1037" t="s">
        <v>918</v>
      </c>
      <c r="IK1037">
        <v>0</v>
      </c>
    </row>
    <row r="1038" spans="1:255" x14ac:dyDescent="0.2">
      <c r="A1038" s="2">
        <v>18</v>
      </c>
      <c r="B1038" s="2">
        <v>1</v>
      </c>
      <c r="C1038" s="2">
        <v>1717</v>
      </c>
      <c r="D1038" s="2"/>
      <c r="E1038" s="2" t="s">
        <v>1053</v>
      </c>
      <c r="F1038" s="2" t="s">
        <v>947</v>
      </c>
      <c r="G1038" s="2" t="s">
        <v>948</v>
      </c>
      <c r="H1038" s="2" t="s">
        <v>949</v>
      </c>
      <c r="I1038" s="2">
        <f>I1032*J1038</f>
        <v>5.0000000000000001E-3</v>
      </c>
      <c r="J1038" s="2">
        <v>9.9999999999999992E-2</v>
      </c>
      <c r="K1038" s="2">
        <v>0.1</v>
      </c>
      <c r="L1038" s="2"/>
      <c r="M1038" s="2"/>
      <c r="N1038" s="2"/>
      <c r="O1038" s="2">
        <f>ROUND(CP1038,2)</f>
        <v>9.99</v>
      </c>
      <c r="P1038" s="2">
        <f>ROUND(CQ1038*I1038,2)</f>
        <v>9.99</v>
      </c>
      <c r="Q1038" s="2">
        <f>ROUND(CR1038*I1038,2)</f>
        <v>0</v>
      </c>
      <c r="R1038" s="2">
        <f>ROUND(CS1038*I1038,2)</f>
        <v>0</v>
      </c>
      <c r="S1038" s="2">
        <f>ROUND(CT1038*I1038,2)</f>
        <v>0</v>
      </c>
      <c r="T1038" s="2">
        <f>ROUND(CU1038*I1038,2)</f>
        <v>0</v>
      </c>
      <c r="U1038" s="2">
        <f t="shared" si="651"/>
        <v>0</v>
      </c>
      <c r="V1038" s="2">
        <f t="shared" si="652"/>
        <v>0</v>
      </c>
      <c r="W1038" s="2">
        <f>ROUND(CX1038*I1038,2)</f>
        <v>0.01</v>
      </c>
      <c r="X1038" s="2">
        <f>ROUND(CY1038,2)</f>
        <v>0</v>
      </c>
      <c r="Y1038" s="2">
        <f>ROUND(CZ1038,2)</f>
        <v>0</v>
      </c>
      <c r="Z1038" s="2"/>
      <c r="AA1038" s="2">
        <v>53551706</v>
      </c>
      <c r="AB1038" s="2">
        <f t="shared" si="653"/>
        <v>1998.42</v>
      </c>
      <c r="AC1038" s="2">
        <f t="shared" si="654"/>
        <v>1998.42</v>
      </c>
      <c r="AD1038" s="2">
        <f t="shared" si="674"/>
        <v>0</v>
      </c>
      <c r="AE1038" s="2">
        <f t="shared" si="675"/>
        <v>0</v>
      </c>
      <c r="AF1038" s="2">
        <f t="shared" si="675"/>
        <v>0</v>
      </c>
      <c r="AG1038" s="2">
        <f t="shared" si="655"/>
        <v>0</v>
      </c>
      <c r="AH1038" s="2">
        <f t="shared" si="676"/>
        <v>0</v>
      </c>
      <c r="AI1038" s="2">
        <f t="shared" si="676"/>
        <v>0</v>
      </c>
      <c r="AJ1038" s="2">
        <f t="shared" si="656"/>
        <v>1.01</v>
      </c>
      <c r="AK1038" s="2">
        <v>1998.42</v>
      </c>
      <c r="AL1038" s="2">
        <v>1998.42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1.01</v>
      </c>
      <c r="AT1038" s="2">
        <v>97</v>
      </c>
      <c r="AU1038" s="2">
        <v>51</v>
      </c>
      <c r="AV1038" s="2">
        <v>1</v>
      </c>
      <c r="AW1038" s="2">
        <v>1</v>
      </c>
      <c r="AX1038" s="2"/>
      <c r="AY1038" s="2"/>
      <c r="AZ1038" s="2">
        <v>1</v>
      </c>
      <c r="BA1038" s="2">
        <v>1</v>
      </c>
      <c r="BB1038" s="2">
        <v>1</v>
      </c>
      <c r="BC1038" s="2">
        <v>1</v>
      </c>
      <c r="BD1038" s="2" t="s">
        <v>3</v>
      </c>
      <c r="BE1038" s="2" t="s">
        <v>3</v>
      </c>
      <c r="BF1038" s="2" t="s">
        <v>3</v>
      </c>
      <c r="BG1038" s="2" t="s">
        <v>3</v>
      </c>
      <c r="BH1038" s="2">
        <v>3</v>
      </c>
      <c r="BI1038" s="2">
        <v>2</v>
      </c>
      <c r="BJ1038" s="2" t="s">
        <v>950</v>
      </c>
      <c r="BK1038" s="2"/>
      <c r="BL1038" s="2"/>
      <c r="BM1038" s="2">
        <v>108001</v>
      </c>
      <c r="BN1038" s="2">
        <v>0</v>
      </c>
      <c r="BO1038" s="2" t="s">
        <v>3</v>
      </c>
      <c r="BP1038" s="2">
        <v>0</v>
      </c>
      <c r="BQ1038" s="2">
        <v>3</v>
      </c>
      <c r="BR1038" s="2">
        <v>0</v>
      </c>
      <c r="BS1038" s="2">
        <v>1</v>
      </c>
      <c r="BT1038" s="2">
        <v>1</v>
      </c>
      <c r="BU1038" s="2">
        <v>1</v>
      </c>
      <c r="BV1038" s="2">
        <v>1</v>
      </c>
      <c r="BW1038" s="2">
        <v>1</v>
      </c>
      <c r="BX1038" s="2">
        <v>1</v>
      </c>
      <c r="BY1038" s="2" t="s">
        <v>3</v>
      </c>
      <c r="BZ1038" s="2">
        <v>97</v>
      </c>
      <c r="CA1038" s="2">
        <v>51</v>
      </c>
      <c r="CB1038" s="2" t="s">
        <v>3</v>
      </c>
      <c r="CC1038" s="2"/>
      <c r="CD1038" s="2"/>
      <c r="CE1038" s="2">
        <v>0</v>
      </c>
      <c r="CF1038" s="2">
        <v>0</v>
      </c>
      <c r="CG1038" s="2">
        <v>0</v>
      </c>
      <c r="CH1038" s="2"/>
      <c r="CI1038" s="2"/>
      <c r="CJ1038" s="2"/>
      <c r="CK1038" s="2"/>
      <c r="CL1038" s="2"/>
      <c r="CM1038" s="2">
        <v>0</v>
      </c>
      <c r="CN1038" s="2" t="s">
        <v>3</v>
      </c>
      <c r="CO1038" s="2">
        <v>0</v>
      </c>
      <c r="CP1038" s="2">
        <f t="shared" si="657"/>
        <v>9.99</v>
      </c>
      <c r="CQ1038" s="2">
        <f t="shared" si="677"/>
        <v>1998.42</v>
      </c>
      <c r="CR1038" s="2">
        <f t="shared" si="659"/>
        <v>0</v>
      </c>
      <c r="CS1038" s="2">
        <f t="shared" si="660"/>
        <v>0</v>
      </c>
      <c r="CT1038" s="2">
        <f t="shared" si="661"/>
        <v>0</v>
      </c>
      <c r="CU1038" s="2">
        <f t="shared" si="662"/>
        <v>0</v>
      </c>
      <c r="CV1038" s="2">
        <f t="shared" si="663"/>
        <v>0</v>
      </c>
      <c r="CW1038" s="2">
        <f t="shared" si="664"/>
        <v>0</v>
      </c>
      <c r="CX1038" s="2">
        <f t="shared" si="665"/>
        <v>1.01</v>
      </c>
      <c r="CY1038" s="2">
        <f t="shared" si="666"/>
        <v>0</v>
      </c>
      <c r="CZ1038" s="2">
        <f t="shared" si="667"/>
        <v>0</v>
      </c>
      <c r="DA1038" s="2"/>
      <c r="DB1038" s="2"/>
      <c r="DC1038" s="2" t="s">
        <v>3</v>
      </c>
      <c r="DD1038" s="2" t="s">
        <v>3</v>
      </c>
      <c r="DE1038" s="2" t="s">
        <v>3</v>
      </c>
      <c r="DF1038" s="2" t="s">
        <v>3</v>
      </c>
      <c r="DG1038" s="2" t="s">
        <v>3</v>
      </c>
      <c r="DH1038" s="2" t="s">
        <v>3</v>
      </c>
      <c r="DI1038" s="2" t="s">
        <v>3</v>
      </c>
      <c r="DJ1038" s="2" t="s">
        <v>3</v>
      </c>
      <c r="DK1038" s="2" t="s">
        <v>3</v>
      </c>
      <c r="DL1038" s="2" t="s">
        <v>3</v>
      </c>
      <c r="DM1038" s="2" t="s">
        <v>3</v>
      </c>
      <c r="DN1038" s="2">
        <v>0</v>
      </c>
      <c r="DO1038" s="2">
        <v>0</v>
      </c>
      <c r="DP1038" s="2">
        <v>1</v>
      </c>
      <c r="DQ1038" s="2">
        <v>1</v>
      </c>
      <c r="DR1038" s="2"/>
      <c r="DS1038" s="2"/>
      <c r="DT1038" s="2"/>
      <c r="DU1038" s="2">
        <v>1010</v>
      </c>
      <c r="DV1038" s="2" t="s">
        <v>949</v>
      </c>
      <c r="DW1038" s="2" t="s">
        <v>949</v>
      </c>
      <c r="DX1038" s="2">
        <v>1000</v>
      </c>
      <c r="DY1038" s="2"/>
      <c r="DZ1038" s="2" t="s">
        <v>3</v>
      </c>
      <c r="EA1038" s="2" t="s">
        <v>3</v>
      </c>
      <c r="EB1038" s="2" t="s">
        <v>3</v>
      </c>
      <c r="EC1038" s="2" t="s">
        <v>3</v>
      </c>
      <c r="ED1038" s="2"/>
      <c r="EE1038" s="2">
        <v>53551264</v>
      </c>
      <c r="EF1038" s="2">
        <v>3</v>
      </c>
      <c r="EG1038" s="2" t="s">
        <v>917</v>
      </c>
      <c r="EH1038" s="2">
        <v>0</v>
      </c>
      <c r="EI1038" s="2" t="s">
        <v>3</v>
      </c>
      <c r="EJ1038" s="2">
        <v>2</v>
      </c>
      <c r="EK1038" s="2">
        <v>108001</v>
      </c>
      <c r="EL1038" s="2" t="s">
        <v>918</v>
      </c>
      <c r="EM1038" s="2" t="s">
        <v>919</v>
      </c>
      <c r="EN1038" s="2"/>
      <c r="EO1038" s="2" t="s">
        <v>3</v>
      </c>
      <c r="EP1038" s="2"/>
      <c r="EQ1038" s="2">
        <v>0</v>
      </c>
      <c r="ER1038" s="2">
        <v>1998.42</v>
      </c>
      <c r="ES1038" s="2">
        <v>1998.42</v>
      </c>
      <c r="ET1038" s="2">
        <v>0</v>
      </c>
      <c r="EU1038" s="2">
        <v>0</v>
      </c>
      <c r="EV1038" s="2">
        <v>0</v>
      </c>
      <c r="EW1038" s="2">
        <v>0</v>
      </c>
      <c r="EX1038" s="2">
        <v>0</v>
      </c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>
        <v>0</v>
      </c>
      <c r="FR1038" s="2">
        <f>ROUND(IF(AND(BH1038=3,BI1038=3),P1038,0),2)</f>
        <v>0</v>
      </c>
      <c r="FS1038" s="2">
        <v>0</v>
      </c>
      <c r="FT1038" s="2"/>
      <c r="FU1038" s="2"/>
      <c r="FV1038" s="2"/>
      <c r="FW1038" s="2"/>
      <c r="FX1038" s="2">
        <v>97</v>
      </c>
      <c r="FY1038" s="2">
        <v>51</v>
      </c>
      <c r="FZ1038" s="2"/>
      <c r="GA1038" s="2" t="s">
        <v>3</v>
      </c>
      <c r="GB1038" s="2"/>
      <c r="GC1038" s="2"/>
      <c r="GD1038" s="2">
        <v>1</v>
      </c>
      <c r="GE1038" s="2"/>
      <c r="GF1038" s="2">
        <v>338017439</v>
      </c>
      <c r="GG1038" s="2">
        <v>2</v>
      </c>
      <c r="GH1038" s="2">
        <v>1</v>
      </c>
      <c r="GI1038" s="2">
        <v>-2</v>
      </c>
      <c r="GJ1038" s="2">
        <v>0</v>
      </c>
      <c r="GK1038" s="2">
        <v>0</v>
      </c>
      <c r="GL1038" s="2">
        <f>ROUND(IF(AND(BH1038=3,BI1038=3,FS1038&lt;&gt;0),P1038,0),2)</f>
        <v>0</v>
      </c>
      <c r="GM1038" s="2">
        <f>ROUND(O1038+X1038+Y1038,2)+GX1038</f>
        <v>9.99</v>
      </c>
      <c r="GN1038" s="2">
        <f>IF(OR(BI1038=0,BI1038=1),ROUND(O1038+X1038+Y1038,2),0)</f>
        <v>0</v>
      </c>
      <c r="GO1038" s="2">
        <f>IF(BI1038=2,ROUND(O1038+X1038+Y1038,2),0)</f>
        <v>9.99</v>
      </c>
      <c r="GP1038" s="2">
        <f>IF(BI1038=4,ROUND(O1038+X1038+Y1038,2)+GX1038,0)</f>
        <v>0</v>
      </c>
      <c r="GQ1038" s="2"/>
      <c r="GR1038" s="2">
        <v>0</v>
      </c>
      <c r="GS1038" s="2">
        <v>0</v>
      </c>
      <c r="GT1038" s="2">
        <v>0</v>
      </c>
      <c r="GU1038" s="2" t="s">
        <v>3</v>
      </c>
      <c r="GV1038" s="2">
        <f t="shared" si="668"/>
        <v>0</v>
      </c>
      <c r="GW1038" s="2">
        <v>1</v>
      </c>
      <c r="GX1038" s="2">
        <f>ROUND(HC1038*I1038,2)</f>
        <v>0</v>
      </c>
      <c r="GY1038" s="2"/>
      <c r="GZ1038" s="2"/>
      <c r="HA1038" s="2">
        <v>0</v>
      </c>
      <c r="HB1038" s="2">
        <v>0</v>
      </c>
      <c r="HC1038" s="2">
        <f t="shared" si="669"/>
        <v>0</v>
      </c>
      <c r="HD1038" s="2"/>
      <c r="HE1038" s="2" t="s">
        <v>3</v>
      </c>
      <c r="HF1038" s="2" t="s">
        <v>3</v>
      </c>
      <c r="HG1038" s="2"/>
      <c r="HH1038" s="2"/>
      <c r="HI1038" s="2"/>
      <c r="HJ1038" s="2"/>
      <c r="HK1038" s="2"/>
      <c r="HL1038" s="2"/>
      <c r="HM1038" s="2" t="s">
        <v>3</v>
      </c>
      <c r="HN1038" s="2" t="s">
        <v>921</v>
      </c>
      <c r="HO1038" s="2" t="s">
        <v>922</v>
      </c>
      <c r="HP1038" s="2" t="s">
        <v>918</v>
      </c>
      <c r="HQ1038" s="2" t="s">
        <v>918</v>
      </c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>
        <v>0</v>
      </c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</row>
    <row r="1039" spans="1:255" x14ac:dyDescent="0.2">
      <c r="A1039">
        <v>18</v>
      </c>
      <c r="B1039">
        <v>1</v>
      </c>
      <c r="C1039">
        <v>1727</v>
      </c>
      <c r="E1039" t="s">
        <v>1053</v>
      </c>
      <c r="F1039" t="s">
        <v>947</v>
      </c>
      <c r="G1039" t="s">
        <v>948</v>
      </c>
      <c r="H1039" t="s">
        <v>949</v>
      </c>
      <c r="I1039">
        <f>I1033*J1039</f>
        <v>5.0000000000000001E-3</v>
      </c>
      <c r="J1039">
        <v>9.9999999999999992E-2</v>
      </c>
      <c r="K1039">
        <v>0.1</v>
      </c>
      <c r="O1039">
        <f>ROUND(CP1039,0)</f>
        <v>30</v>
      </c>
      <c r="P1039">
        <f>ROUND(CQ1039*I1039,0)</f>
        <v>30</v>
      </c>
      <c r="Q1039">
        <f>ROUND(CR1039*I1039,0)</f>
        <v>0</v>
      </c>
      <c r="R1039">
        <f>ROUND(CS1039*I1039,0)</f>
        <v>0</v>
      </c>
      <c r="S1039">
        <f>ROUND(CT1039*I1039,0)</f>
        <v>0</v>
      </c>
      <c r="T1039">
        <f>ROUND(CU1039*I1039,0)</f>
        <v>0</v>
      </c>
      <c r="U1039">
        <f t="shared" si="651"/>
        <v>0</v>
      </c>
      <c r="V1039">
        <f t="shared" si="652"/>
        <v>0</v>
      </c>
      <c r="W1039">
        <f>ROUND(CX1039*I1039,0)</f>
        <v>0</v>
      </c>
      <c r="X1039">
        <f>ROUND(CY1039,0)</f>
        <v>0</v>
      </c>
      <c r="Y1039">
        <f>ROUND(CZ1039,0)</f>
        <v>0</v>
      </c>
      <c r="AA1039">
        <v>53551707</v>
      </c>
      <c r="AB1039">
        <f t="shared" si="653"/>
        <v>1998.42</v>
      </c>
      <c r="AC1039">
        <f t="shared" si="654"/>
        <v>1998.42</v>
      </c>
      <c r="AD1039">
        <f t="shared" si="674"/>
        <v>0</v>
      </c>
      <c r="AE1039">
        <f t="shared" si="675"/>
        <v>0</v>
      </c>
      <c r="AF1039">
        <f t="shared" si="675"/>
        <v>0</v>
      </c>
      <c r="AG1039">
        <f t="shared" si="655"/>
        <v>0</v>
      </c>
      <c r="AH1039">
        <f t="shared" si="676"/>
        <v>0</v>
      </c>
      <c r="AI1039">
        <f t="shared" si="676"/>
        <v>0</v>
      </c>
      <c r="AJ1039">
        <f t="shared" si="656"/>
        <v>1.01</v>
      </c>
      <c r="AK1039">
        <v>1998.42</v>
      </c>
      <c r="AL1039">
        <v>1998.42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1.01</v>
      </c>
      <c r="AT1039">
        <v>97</v>
      </c>
      <c r="AU1039">
        <v>51</v>
      </c>
      <c r="AV1039">
        <v>1</v>
      </c>
      <c r="AW1039">
        <v>1</v>
      </c>
      <c r="AZ1039">
        <v>1</v>
      </c>
      <c r="BA1039">
        <v>1</v>
      </c>
      <c r="BB1039">
        <v>1</v>
      </c>
      <c r="BC1039">
        <v>2.99</v>
      </c>
      <c r="BD1039" t="s">
        <v>3</v>
      </c>
      <c r="BE1039" t="s">
        <v>3</v>
      </c>
      <c r="BF1039" t="s">
        <v>3</v>
      </c>
      <c r="BG1039" t="s">
        <v>3</v>
      </c>
      <c r="BH1039">
        <v>3</v>
      </c>
      <c r="BI1039">
        <v>2</v>
      </c>
      <c r="BJ1039" t="s">
        <v>950</v>
      </c>
      <c r="BM1039">
        <v>108001</v>
      </c>
      <c r="BN1039">
        <v>0</v>
      </c>
      <c r="BO1039" t="s">
        <v>947</v>
      </c>
      <c r="BP1039">
        <v>1</v>
      </c>
      <c r="BQ1039">
        <v>3</v>
      </c>
      <c r="BR1039">
        <v>0</v>
      </c>
      <c r="BS1039">
        <v>1</v>
      </c>
      <c r="BT1039">
        <v>1</v>
      </c>
      <c r="BU1039">
        <v>1</v>
      </c>
      <c r="BV1039">
        <v>1</v>
      </c>
      <c r="BW1039">
        <v>1</v>
      </c>
      <c r="BX1039">
        <v>1</v>
      </c>
      <c r="BY1039" t="s">
        <v>3</v>
      </c>
      <c r="BZ1039">
        <v>97</v>
      </c>
      <c r="CA1039">
        <v>51</v>
      </c>
      <c r="CB1039" t="s">
        <v>3</v>
      </c>
      <c r="CE1039">
        <v>0</v>
      </c>
      <c r="CF1039">
        <v>0</v>
      </c>
      <c r="CG1039">
        <v>0</v>
      </c>
      <c r="CM1039">
        <v>0</v>
      </c>
      <c r="CN1039" t="s">
        <v>3</v>
      </c>
      <c r="CO1039">
        <v>0</v>
      </c>
      <c r="CP1039">
        <f t="shared" si="657"/>
        <v>30</v>
      </c>
      <c r="CQ1039">
        <f t="shared" si="677"/>
        <v>5975.2758000000003</v>
      </c>
      <c r="CR1039">
        <f t="shared" si="659"/>
        <v>0</v>
      </c>
      <c r="CS1039">
        <f t="shared" si="660"/>
        <v>0</v>
      </c>
      <c r="CT1039">
        <f t="shared" si="661"/>
        <v>0</v>
      </c>
      <c r="CU1039">
        <f t="shared" si="662"/>
        <v>0</v>
      </c>
      <c r="CV1039">
        <f t="shared" si="663"/>
        <v>0</v>
      </c>
      <c r="CW1039">
        <f t="shared" si="664"/>
        <v>0</v>
      </c>
      <c r="CX1039">
        <f t="shared" si="665"/>
        <v>1.01</v>
      </c>
      <c r="CY1039">
        <f t="shared" si="666"/>
        <v>0</v>
      </c>
      <c r="CZ1039">
        <f t="shared" si="667"/>
        <v>0</v>
      </c>
      <c r="DC1039" t="s">
        <v>3</v>
      </c>
      <c r="DD1039" t="s">
        <v>3</v>
      </c>
      <c r="DE1039" t="s">
        <v>3</v>
      </c>
      <c r="DF1039" t="s">
        <v>3</v>
      </c>
      <c r="DG1039" t="s">
        <v>3</v>
      </c>
      <c r="DH1039" t="s">
        <v>3</v>
      </c>
      <c r="DI1039" t="s">
        <v>3</v>
      </c>
      <c r="DJ1039" t="s">
        <v>3</v>
      </c>
      <c r="DK1039" t="s">
        <v>3</v>
      </c>
      <c r="DL1039" t="s">
        <v>3</v>
      </c>
      <c r="DM1039" t="s">
        <v>3</v>
      </c>
      <c r="DN1039">
        <v>0</v>
      </c>
      <c r="DO1039">
        <v>0</v>
      </c>
      <c r="DP1039">
        <v>1</v>
      </c>
      <c r="DQ1039">
        <v>1</v>
      </c>
      <c r="DU1039">
        <v>1010</v>
      </c>
      <c r="DV1039" t="s">
        <v>949</v>
      </c>
      <c r="DW1039" t="s">
        <v>949</v>
      </c>
      <c r="DX1039">
        <v>1000</v>
      </c>
      <c r="DZ1039" t="s">
        <v>3</v>
      </c>
      <c r="EA1039" t="s">
        <v>3</v>
      </c>
      <c r="EB1039" t="s">
        <v>3</v>
      </c>
      <c r="EC1039" t="s">
        <v>3</v>
      </c>
      <c r="EE1039">
        <v>53551264</v>
      </c>
      <c r="EF1039">
        <v>3</v>
      </c>
      <c r="EG1039" t="s">
        <v>917</v>
      </c>
      <c r="EH1039">
        <v>0</v>
      </c>
      <c r="EI1039" t="s">
        <v>3</v>
      </c>
      <c r="EJ1039">
        <v>2</v>
      </c>
      <c r="EK1039">
        <v>108001</v>
      </c>
      <c r="EL1039" t="s">
        <v>918</v>
      </c>
      <c r="EM1039" t="s">
        <v>919</v>
      </c>
      <c r="EO1039" t="s">
        <v>3</v>
      </c>
      <c r="EQ1039">
        <v>0</v>
      </c>
      <c r="ER1039">
        <v>1998.42</v>
      </c>
      <c r="ES1039">
        <v>1998.42</v>
      </c>
      <c r="ET1039">
        <v>0</v>
      </c>
      <c r="EU1039">
        <v>0</v>
      </c>
      <c r="EV1039">
        <v>0</v>
      </c>
      <c r="EW1039">
        <v>0</v>
      </c>
      <c r="EX1039">
        <v>0</v>
      </c>
      <c r="FQ1039">
        <v>0</v>
      </c>
      <c r="FR1039">
        <f>ROUND(IF(AND(BH1039=3,BI1039=3),P1039,0),0)</f>
        <v>0</v>
      </c>
      <c r="FS1039">
        <v>0</v>
      </c>
      <c r="FX1039">
        <v>97</v>
      </c>
      <c r="FY1039">
        <v>51</v>
      </c>
      <c r="GA1039" t="s">
        <v>3</v>
      </c>
      <c r="GD1039">
        <v>1</v>
      </c>
      <c r="GF1039">
        <v>338017439</v>
      </c>
      <c r="GG1039">
        <v>2</v>
      </c>
      <c r="GH1039">
        <v>1</v>
      </c>
      <c r="GI1039">
        <v>2</v>
      </c>
      <c r="GJ1039">
        <v>0</v>
      </c>
      <c r="GK1039">
        <v>0</v>
      </c>
      <c r="GL1039">
        <f>ROUND(IF(AND(BH1039=3,BI1039=3,FS1039&lt;&gt;0),P1039,0),0)</f>
        <v>0</v>
      </c>
      <c r="GM1039">
        <f>ROUND(O1039+X1039+Y1039,0)+GX1039</f>
        <v>30</v>
      </c>
      <c r="GN1039">
        <f>IF(OR(BI1039=0,BI1039=1),ROUND(O1039+X1039+Y1039,0),0)</f>
        <v>0</v>
      </c>
      <c r="GO1039">
        <f>IF(BI1039=2,ROUND(O1039+X1039+Y1039,0),0)</f>
        <v>30</v>
      </c>
      <c r="GP1039">
        <f>IF(BI1039=4,ROUND(O1039+X1039+Y1039,0)+GX1039,0)</f>
        <v>0</v>
      </c>
      <c r="GR1039">
        <v>0</v>
      </c>
      <c r="GS1039">
        <v>3</v>
      </c>
      <c r="GT1039">
        <v>0</v>
      </c>
      <c r="GU1039" t="s">
        <v>3</v>
      </c>
      <c r="GV1039">
        <f t="shared" si="668"/>
        <v>0</v>
      </c>
      <c r="GW1039">
        <v>1</v>
      </c>
      <c r="GX1039">
        <f>ROUND(HC1039*I1039,0)</f>
        <v>0</v>
      </c>
      <c r="HA1039">
        <v>0</v>
      </c>
      <c r="HB1039">
        <v>0</v>
      </c>
      <c r="HC1039">
        <f t="shared" si="669"/>
        <v>0</v>
      </c>
      <c r="HE1039" t="s">
        <v>3</v>
      </c>
      <c r="HF1039" t="s">
        <v>3</v>
      </c>
      <c r="HM1039" t="s">
        <v>3</v>
      </c>
      <c r="HN1039" t="s">
        <v>921</v>
      </c>
      <c r="HO1039" t="s">
        <v>922</v>
      </c>
      <c r="HP1039" t="s">
        <v>918</v>
      </c>
      <c r="HQ1039" t="s">
        <v>918</v>
      </c>
      <c r="IK1039">
        <v>0</v>
      </c>
    </row>
    <row r="1040" spans="1:255" x14ac:dyDescent="0.2">
      <c r="A1040" s="2">
        <v>17</v>
      </c>
      <c r="B1040" s="2">
        <v>1</v>
      </c>
      <c r="C1040" s="2">
        <f>ROW(SmtRes!A1742)</f>
        <v>1742</v>
      </c>
      <c r="D1040" s="2">
        <f>ROW(EtalonRes!A1563)</f>
        <v>1563</v>
      </c>
      <c r="E1040" s="2" t="s">
        <v>1054</v>
      </c>
      <c r="F1040" s="2" t="s">
        <v>959</v>
      </c>
      <c r="G1040" s="2" t="s">
        <v>960</v>
      </c>
      <c r="H1040" s="2" t="s">
        <v>894</v>
      </c>
      <c r="I1040" s="2">
        <f>ROUND(8/100,7)</f>
        <v>0.08</v>
      </c>
      <c r="J1040" s="2">
        <v>0</v>
      </c>
      <c r="K1040" s="2">
        <f>ROUND(8/100,7)</f>
        <v>0.08</v>
      </c>
      <c r="L1040" s="2"/>
      <c r="M1040" s="2"/>
      <c r="N1040" s="2"/>
      <c r="O1040" s="2">
        <f>ROUND(CP1040,2)</f>
        <v>34.64</v>
      </c>
      <c r="P1040" s="2">
        <f>ROUND(CQ1040*I1040,2)</f>
        <v>5.0599999999999996</v>
      </c>
      <c r="Q1040" s="2">
        <f>ROUND(CR1040*I1040,2)</f>
        <v>0.55000000000000004</v>
      </c>
      <c r="R1040" s="2">
        <f>ROUND(CS1040*I1040,2)</f>
        <v>0.04</v>
      </c>
      <c r="S1040" s="2">
        <f>ROUND(CT1040*I1040,2)</f>
        <v>29.03</v>
      </c>
      <c r="T1040" s="2">
        <f>ROUND(CU1040*I1040,2)</f>
        <v>0</v>
      </c>
      <c r="U1040" s="2">
        <f t="shared" ref="U1040:U1071" si="678">CV1040*I1040</f>
        <v>2.9260800000000002</v>
      </c>
      <c r="V1040" s="2">
        <f t="shared" ref="V1040:V1071" si="679">CW1040*I1040</f>
        <v>2.8799999999999997E-3</v>
      </c>
      <c r="W1040" s="2">
        <f>ROUND(CX1040*I1040,2)</f>
        <v>0</v>
      </c>
      <c r="X1040" s="2">
        <f>ROUND(CY1040,2)</f>
        <v>28.2</v>
      </c>
      <c r="Y1040" s="2">
        <f>ROUND(CZ1040,2)</f>
        <v>14.83</v>
      </c>
      <c r="Z1040" s="2"/>
      <c r="AA1040" s="2">
        <v>53551706</v>
      </c>
      <c r="AB1040" s="2">
        <f t="shared" ref="AB1040:AB1071" si="680">ROUND((AC1040+AD1040+AF1040),2)</f>
        <v>433.04</v>
      </c>
      <c r="AC1040" s="2">
        <f t="shared" si="654"/>
        <v>63.28</v>
      </c>
      <c r="AD1040" s="2">
        <f>ROUND(((((ET1040*ROUND(1.2,7)))-((EU1040*ROUND(1.2,7))))+AE1040),2)</f>
        <v>6.93</v>
      </c>
      <c r="AE1040" s="2">
        <f>ROUND(((EU1040*ROUND(1.2,7))),2)</f>
        <v>0.49</v>
      </c>
      <c r="AF1040" s="2">
        <f>ROUND(((EV1040*ROUND(1.2,7))),2)</f>
        <v>362.83</v>
      </c>
      <c r="AG1040" s="2">
        <f t="shared" ref="AG1040:AG1071" si="681">ROUND((AP1040),2)</f>
        <v>0</v>
      </c>
      <c r="AH1040" s="2">
        <f>((EW1040*ROUND(1.2,7)))</f>
        <v>36.576000000000001</v>
      </c>
      <c r="AI1040" s="2">
        <f>((EX1040*ROUND(1.2,7)))</f>
        <v>3.5999999999999997E-2</v>
      </c>
      <c r="AJ1040" s="2">
        <f t="shared" ref="AJ1040:AJ1071" si="682">(AS1040)</f>
        <v>0</v>
      </c>
      <c r="AK1040" s="2">
        <v>371.42</v>
      </c>
      <c r="AL1040" s="2">
        <v>63.28</v>
      </c>
      <c r="AM1040" s="2">
        <v>5.78</v>
      </c>
      <c r="AN1040" s="2">
        <v>0.41</v>
      </c>
      <c r="AO1040" s="2">
        <v>302.36</v>
      </c>
      <c r="AP1040" s="2">
        <v>0</v>
      </c>
      <c r="AQ1040" s="2">
        <v>30.48</v>
      </c>
      <c r="AR1040" s="2">
        <v>0.03</v>
      </c>
      <c r="AS1040" s="2">
        <v>0</v>
      </c>
      <c r="AT1040" s="2">
        <v>97</v>
      </c>
      <c r="AU1040" s="2">
        <v>51</v>
      </c>
      <c r="AV1040" s="2">
        <v>1</v>
      </c>
      <c r="AW1040" s="2">
        <v>1</v>
      </c>
      <c r="AX1040" s="2"/>
      <c r="AY1040" s="2"/>
      <c r="AZ1040" s="2">
        <v>1</v>
      </c>
      <c r="BA1040" s="2">
        <v>1</v>
      </c>
      <c r="BB1040" s="2">
        <v>1</v>
      </c>
      <c r="BC1040" s="2">
        <v>1</v>
      </c>
      <c r="BD1040" s="2" t="s">
        <v>3</v>
      </c>
      <c r="BE1040" s="2" t="s">
        <v>3</v>
      </c>
      <c r="BF1040" s="2" t="s">
        <v>3</v>
      </c>
      <c r="BG1040" s="2" t="s">
        <v>3</v>
      </c>
      <c r="BH1040" s="2">
        <v>0</v>
      </c>
      <c r="BI1040" s="2">
        <v>2</v>
      </c>
      <c r="BJ1040" s="2" t="s">
        <v>961</v>
      </c>
      <c r="BK1040" s="2"/>
      <c r="BL1040" s="2"/>
      <c r="BM1040" s="2">
        <v>108001</v>
      </c>
      <c r="BN1040" s="2">
        <v>0</v>
      </c>
      <c r="BO1040" s="2" t="s">
        <v>3</v>
      </c>
      <c r="BP1040" s="2">
        <v>0</v>
      </c>
      <c r="BQ1040" s="2">
        <v>3</v>
      </c>
      <c r="BR1040" s="2">
        <v>0</v>
      </c>
      <c r="BS1040" s="2">
        <v>1</v>
      </c>
      <c r="BT1040" s="2">
        <v>1</v>
      </c>
      <c r="BU1040" s="2">
        <v>1</v>
      </c>
      <c r="BV1040" s="2">
        <v>1</v>
      </c>
      <c r="BW1040" s="2">
        <v>1</v>
      </c>
      <c r="BX1040" s="2">
        <v>1</v>
      </c>
      <c r="BY1040" s="2" t="s">
        <v>3</v>
      </c>
      <c r="BZ1040" s="2">
        <v>97</v>
      </c>
      <c r="CA1040" s="2">
        <v>51</v>
      </c>
      <c r="CB1040" s="2" t="s">
        <v>3</v>
      </c>
      <c r="CC1040" s="2"/>
      <c r="CD1040" s="2"/>
      <c r="CE1040" s="2">
        <v>0</v>
      </c>
      <c r="CF1040" s="2">
        <v>0</v>
      </c>
      <c r="CG1040" s="2">
        <v>0</v>
      </c>
      <c r="CH1040" s="2"/>
      <c r="CI1040" s="2"/>
      <c r="CJ1040" s="2"/>
      <c r="CK1040" s="2"/>
      <c r="CL1040" s="2"/>
      <c r="CM1040" s="2">
        <v>0</v>
      </c>
      <c r="CN1040" s="2" t="s">
        <v>915</v>
      </c>
      <c r="CO1040" s="2">
        <v>0</v>
      </c>
      <c r="CP1040" s="2">
        <f t="shared" ref="CP1040:CP1071" si="683">(P1040+Q1040+S1040)</f>
        <v>34.64</v>
      </c>
      <c r="CQ1040" s="2">
        <f t="shared" si="677"/>
        <v>63.28</v>
      </c>
      <c r="CR1040" s="2">
        <f t="shared" ref="CR1040:CR1071" si="684">AD1040*BB1040</f>
        <v>6.93</v>
      </c>
      <c r="CS1040" s="2">
        <f t="shared" ref="CS1040:CS1071" si="685">AE1040*BS1040</f>
        <v>0.49</v>
      </c>
      <c r="CT1040" s="2">
        <f t="shared" ref="CT1040:CT1071" si="686">AF1040*BA1040</f>
        <v>362.83</v>
      </c>
      <c r="CU1040" s="2">
        <f t="shared" ref="CU1040:CU1071" si="687">AG1040</f>
        <v>0</v>
      </c>
      <c r="CV1040" s="2">
        <f t="shared" ref="CV1040:CV1071" si="688">AH1040</f>
        <v>36.576000000000001</v>
      </c>
      <c r="CW1040" s="2">
        <f t="shared" ref="CW1040:CW1071" si="689">AI1040</f>
        <v>3.5999999999999997E-2</v>
      </c>
      <c r="CX1040" s="2">
        <f t="shared" ref="CX1040:CX1071" si="690">AJ1040</f>
        <v>0</v>
      </c>
      <c r="CY1040" s="2">
        <f t="shared" ref="CY1040:CY1071" si="691">(((S1040+R1040)*AT1040)/100)</f>
        <v>28.197900000000001</v>
      </c>
      <c r="CZ1040" s="2">
        <f t="shared" ref="CZ1040:CZ1071" si="692">(((S1040+R1040)*AU1040)/100)</f>
        <v>14.825699999999999</v>
      </c>
      <c r="DA1040" s="2"/>
      <c r="DB1040" s="2"/>
      <c r="DC1040" s="2" t="s">
        <v>3</v>
      </c>
      <c r="DD1040" s="2" t="s">
        <v>3</v>
      </c>
      <c r="DE1040" s="2" t="s">
        <v>916</v>
      </c>
      <c r="DF1040" s="2" t="s">
        <v>916</v>
      </c>
      <c r="DG1040" s="2" t="s">
        <v>916</v>
      </c>
      <c r="DH1040" s="2" t="s">
        <v>3</v>
      </c>
      <c r="DI1040" s="2" t="s">
        <v>916</v>
      </c>
      <c r="DJ1040" s="2" t="s">
        <v>916</v>
      </c>
      <c r="DK1040" s="2" t="s">
        <v>3</v>
      </c>
      <c r="DL1040" s="2" t="s">
        <v>3</v>
      </c>
      <c r="DM1040" s="2" t="s">
        <v>3</v>
      </c>
      <c r="DN1040" s="2">
        <v>0</v>
      </c>
      <c r="DO1040" s="2">
        <v>0</v>
      </c>
      <c r="DP1040" s="2">
        <v>1</v>
      </c>
      <c r="DQ1040" s="2">
        <v>1</v>
      </c>
      <c r="DR1040" s="2"/>
      <c r="DS1040" s="2"/>
      <c r="DT1040" s="2"/>
      <c r="DU1040" s="2">
        <v>1010</v>
      </c>
      <c r="DV1040" s="2" t="s">
        <v>894</v>
      </c>
      <c r="DW1040" s="2" t="s">
        <v>894</v>
      </c>
      <c r="DX1040" s="2">
        <v>100</v>
      </c>
      <c r="DY1040" s="2"/>
      <c r="DZ1040" s="2" t="s">
        <v>3</v>
      </c>
      <c r="EA1040" s="2" t="s">
        <v>3</v>
      </c>
      <c r="EB1040" s="2" t="s">
        <v>3</v>
      </c>
      <c r="EC1040" s="2" t="s">
        <v>3</v>
      </c>
      <c r="ED1040" s="2"/>
      <c r="EE1040" s="2">
        <v>53551264</v>
      </c>
      <c r="EF1040" s="2">
        <v>3</v>
      </c>
      <c r="EG1040" s="2" t="s">
        <v>917</v>
      </c>
      <c r="EH1040" s="2">
        <v>0</v>
      </c>
      <c r="EI1040" s="2" t="s">
        <v>3</v>
      </c>
      <c r="EJ1040" s="2">
        <v>2</v>
      </c>
      <c r="EK1040" s="2">
        <v>108001</v>
      </c>
      <c r="EL1040" s="2" t="s">
        <v>918</v>
      </c>
      <c r="EM1040" s="2" t="s">
        <v>919</v>
      </c>
      <c r="EN1040" s="2"/>
      <c r="EO1040" s="2" t="s">
        <v>920</v>
      </c>
      <c r="EP1040" s="2"/>
      <c r="EQ1040" s="2">
        <v>131072</v>
      </c>
      <c r="ER1040" s="2">
        <v>371.42</v>
      </c>
      <c r="ES1040" s="2">
        <v>63.28</v>
      </c>
      <c r="ET1040" s="2">
        <v>5.78</v>
      </c>
      <c r="EU1040" s="2">
        <v>0.41</v>
      </c>
      <c r="EV1040" s="2">
        <v>302.36</v>
      </c>
      <c r="EW1040" s="2">
        <v>30.48</v>
      </c>
      <c r="EX1040" s="2">
        <v>0.03</v>
      </c>
      <c r="EY1040" s="2">
        <v>0</v>
      </c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>
        <v>0</v>
      </c>
      <c r="FR1040" s="2">
        <f>ROUND(IF(AND(BH1040=3,BI1040=3),P1040,0),2)</f>
        <v>0</v>
      </c>
      <c r="FS1040" s="2">
        <v>0</v>
      </c>
      <c r="FT1040" s="2"/>
      <c r="FU1040" s="2"/>
      <c r="FV1040" s="2"/>
      <c r="FW1040" s="2"/>
      <c r="FX1040" s="2">
        <v>97</v>
      </c>
      <c r="FY1040" s="2">
        <v>51</v>
      </c>
      <c r="FZ1040" s="2"/>
      <c r="GA1040" s="2" t="s">
        <v>3</v>
      </c>
      <c r="GB1040" s="2"/>
      <c r="GC1040" s="2"/>
      <c r="GD1040" s="2">
        <v>1</v>
      </c>
      <c r="GE1040" s="2"/>
      <c r="GF1040" s="2">
        <v>2131633204</v>
      </c>
      <c r="GG1040" s="2">
        <v>2</v>
      </c>
      <c r="GH1040" s="2">
        <v>1</v>
      </c>
      <c r="GI1040" s="2">
        <v>-2</v>
      </c>
      <c r="GJ1040" s="2">
        <v>0</v>
      </c>
      <c r="GK1040" s="2">
        <v>0</v>
      </c>
      <c r="GL1040" s="2">
        <f>ROUND(IF(AND(BH1040=3,BI1040=3,FS1040&lt;&gt;0),P1040,0),2)</f>
        <v>0</v>
      </c>
      <c r="GM1040" s="2">
        <f>ROUND(O1040+X1040+Y1040,2)+GX1040</f>
        <v>77.67</v>
      </c>
      <c r="GN1040" s="2">
        <f>IF(OR(BI1040=0,BI1040=1),ROUND(O1040+X1040+Y1040,2),0)</f>
        <v>0</v>
      </c>
      <c r="GO1040" s="2">
        <f>IF(BI1040=2,ROUND(O1040+X1040+Y1040,2),0)</f>
        <v>77.67</v>
      </c>
      <c r="GP1040" s="2">
        <f>IF(BI1040=4,ROUND(O1040+X1040+Y1040,2)+GX1040,0)</f>
        <v>0</v>
      </c>
      <c r="GQ1040" s="2"/>
      <c r="GR1040" s="2">
        <v>0</v>
      </c>
      <c r="GS1040" s="2">
        <v>0</v>
      </c>
      <c r="GT1040" s="2">
        <v>0</v>
      </c>
      <c r="GU1040" s="2" t="s">
        <v>3</v>
      </c>
      <c r="GV1040" s="2">
        <f t="shared" ref="GV1040:GV1071" si="693">ROUND((GT1040),2)</f>
        <v>0</v>
      </c>
      <c r="GW1040" s="2">
        <v>1</v>
      </c>
      <c r="GX1040" s="2">
        <f>ROUND(HC1040*I1040,2)</f>
        <v>0</v>
      </c>
      <c r="GY1040" s="2"/>
      <c r="GZ1040" s="2"/>
      <c r="HA1040" s="2">
        <v>0</v>
      </c>
      <c r="HB1040" s="2">
        <v>0</v>
      </c>
      <c r="HC1040" s="2">
        <f t="shared" ref="HC1040:HC1071" si="694">GV1040*GW1040</f>
        <v>0</v>
      </c>
      <c r="HD1040" s="2"/>
      <c r="HE1040" s="2" t="s">
        <v>3</v>
      </c>
      <c r="HF1040" s="2" t="s">
        <v>3</v>
      </c>
      <c r="HG1040" s="2"/>
      <c r="HH1040" s="2"/>
      <c r="HI1040" s="2"/>
      <c r="HJ1040" s="2"/>
      <c r="HK1040" s="2"/>
      <c r="HL1040" s="2"/>
      <c r="HM1040" s="2" t="s">
        <v>3</v>
      </c>
      <c r="HN1040" s="2" t="s">
        <v>921</v>
      </c>
      <c r="HO1040" s="2" t="s">
        <v>922</v>
      </c>
      <c r="HP1040" s="2" t="s">
        <v>918</v>
      </c>
      <c r="HQ1040" s="2" t="s">
        <v>918</v>
      </c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>
        <v>0</v>
      </c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</row>
    <row r="1041" spans="1:255" x14ac:dyDescent="0.2">
      <c r="A1041">
        <v>17</v>
      </c>
      <c r="B1041">
        <v>1</v>
      </c>
      <c r="C1041">
        <f>ROW(SmtRes!A1754)</f>
        <v>1754</v>
      </c>
      <c r="D1041">
        <f>ROW(EtalonRes!A1572)</f>
        <v>1572</v>
      </c>
      <c r="E1041" t="s">
        <v>1054</v>
      </c>
      <c r="F1041" t="s">
        <v>959</v>
      </c>
      <c r="G1041" t="s">
        <v>960</v>
      </c>
      <c r="H1041" t="s">
        <v>894</v>
      </c>
      <c r="I1041">
        <f>ROUND(8/100,7)</f>
        <v>0.08</v>
      </c>
      <c r="J1041">
        <v>0</v>
      </c>
      <c r="K1041">
        <f>ROUND(8/100,7)</f>
        <v>0.08</v>
      </c>
      <c r="O1041">
        <f>ROUND(CP1041,0)</f>
        <v>1076</v>
      </c>
      <c r="P1041">
        <f>ROUND(CQ1041*I1041,0)</f>
        <v>47</v>
      </c>
      <c r="Q1041">
        <f>ROUND(CR1041*I1041,0)</f>
        <v>6</v>
      </c>
      <c r="R1041">
        <f>ROUND(CS1041*I1041,0)</f>
        <v>1</v>
      </c>
      <c r="S1041">
        <f>ROUND(CT1041*I1041,0)</f>
        <v>1023</v>
      </c>
      <c r="T1041">
        <f>ROUND(CU1041*I1041,0)</f>
        <v>0</v>
      </c>
      <c r="U1041">
        <f t="shared" si="678"/>
        <v>2.9260800000000002</v>
      </c>
      <c r="V1041">
        <f t="shared" si="679"/>
        <v>2.8799999999999997E-3</v>
      </c>
      <c r="W1041">
        <f>ROUND(CX1041*I1041,0)</f>
        <v>0</v>
      </c>
      <c r="X1041">
        <f>ROUND(CY1041,0)</f>
        <v>993</v>
      </c>
      <c r="Y1041">
        <f>ROUND(CZ1041,0)</f>
        <v>522</v>
      </c>
      <c r="AA1041">
        <v>53551707</v>
      </c>
      <c r="AB1041">
        <f t="shared" si="680"/>
        <v>433.04</v>
      </c>
      <c r="AC1041">
        <f t="shared" si="654"/>
        <v>63.28</v>
      </c>
      <c r="AD1041">
        <f>ROUND(((((ET1041*ROUND(1.2,7)))-((EU1041*ROUND(1.2,7))))+AE1041),2)</f>
        <v>6.93</v>
      </c>
      <c r="AE1041">
        <f>ROUND(((EU1041*ROUND(1.2,7))),2)</f>
        <v>0.49</v>
      </c>
      <c r="AF1041">
        <f>ROUND(((EV1041*ROUND(1.2,7))),2)</f>
        <v>362.83</v>
      </c>
      <c r="AG1041">
        <f t="shared" si="681"/>
        <v>0</v>
      </c>
      <c r="AH1041">
        <f>((EW1041*ROUND(1.2,7)))</f>
        <v>36.576000000000001</v>
      </c>
      <c r="AI1041">
        <f>((EX1041*ROUND(1.2,7)))</f>
        <v>3.5999999999999997E-2</v>
      </c>
      <c r="AJ1041">
        <f t="shared" si="682"/>
        <v>0</v>
      </c>
      <c r="AK1041">
        <v>371.42</v>
      </c>
      <c r="AL1041">
        <v>63.28</v>
      </c>
      <c r="AM1041">
        <v>5.78</v>
      </c>
      <c r="AN1041">
        <v>0.41</v>
      </c>
      <c r="AO1041">
        <v>302.36</v>
      </c>
      <c r="AP1041">
        <v>0</v>
      </c>
      <c r="AQ1041">
        <v>30.48</v>
      </c>
      <c r="AR1041">
        <v>0.03</v>
      </c>
      <c r="AS1041">
        <v>0</v>
      </c>
      <c r="AT1041">
        <v>97</v>
      </c>
      <c r="AU1041">
        <v>51</v>
      </c>
      <c r="AV1041">
        <v>1</v>
      </c>
      <c r="AW1041">
        <v>1</v>
      </c>
      <c r="AZ1041">
        <v>1</v>
      </c>
      <c r="BA1041">
        <v>35.24</v>
      </c>
      <c r="BB1041">
        <v>11.44</v>
      </c>
      <c r="BC1041">
        <v>9.2200000000000006</v>
      </c>
      <c r="BD1041" t="s">
        <v>3</v>
      </c>
      <c r="BE1041" t="s">
        <v>3</v>
      </c>
      <c r="BF1041" t="s">
        <v>3</v>
      </c>
      <c r="BG1041" t="s">
        <v>3</v>
      </c>
      <c r="BH1041">
        <v>0</v>
      </c>
      <c r="BI1041">
        <v>2</v>
      </c>
      <c r="BJ1041" t="s">
        <v>961</v>
      </c>
      <c r="BM1041">
        <v>108001</v>
      </c>
      <c r="BN1041">
        <v>0</v>
      </c>
      <c r="BO1041" t="s">
        <v>959</v>
      </c>
      <c r="BP1041">
        <v>1</v>
      </c>
      <c r="BQ1041">
        <v>3</v>
      </c>
      <c r="BR1041">
        <v>0</v>
      </c>
      <c r="BS1041">
        <v>35.24</v>
      </c>
      <c r="BT1041">
        <v>1</v>
      </c>
      <c r="BU1041">
        <v>1</v>
      </c>
      <c r="BV1041">
        <v>1</v>
      </c>
      <c r="BW1041">
        <v>1</v>
      </c>
      <c r="BX1041">
        <v>1</v>
      </c>
      <c r="BY1041" t="s">
        <v>3</v>
      </c>
      <c r="BZ1041">
        <v>97</v>
      </c>
      <c r="CA1041">
        <v>51</v>
      </c>
      <c r="CB1041" t="s">
        <v>3</v>
      </c>
      <c r="CE1041">
        <v>0</v>
      </c>
      <c r="CF1041">
        <v>0</v>
      </c>
      <c r="CG1041">
        <v>0</v>
      </c>
      <c r="CM1041">
        <v>0</v>
      </c>
      <c r="CN1041" t="s">
        <v>915</v>
      </c>
      <c r="CO1041">
        <v>0</v>
      </c>
      <c r="CP1041">
        <f t="shared" si="683"/>
        <v>1076</v>
      </c>
      <c r="CQ1041">
        <f t="shared" si="677"/>
        <v>583.44160000000011</v>
      </c>
      <c r="CR1041">
        <f t="shared" si="684"/>
        <v>79.279199999999989</v>
      </c>
      <c r="CS1041">
        <f t="shared" si="685"/>
        <v>17.267600000000002</v>
      </c>
      <c r="CT1041">
        <f t="shared" si="686"/>
        <v>12786.129199999999</v>
      </c>
      <c r="CU1041">
        <f t="shared" si="687"/>
        <v>0</v>
      </c>
      <c r="CV1041">
        <f t="shared" si="688"/>
        <v>36.576000000000001</v>
      </c>
      <c r="CW1041">
        <f t="shared" si="689"/>
        <v>3.5999999999999997E-2</v>
      </c>
      <c r="CX1041">
        <f t="shared" si="690"/>
        <v>0</v>
      </c>
      <c r="CY1041">
        <f t="shared" si="691"/>
        <v>993.28</v>
      </c>
      <c r="CZ1041">
        <f t="shared" si="692"/>
        <v>522.24</v>
      </c>
      <c r="DC1041" t="s">
        <v>3</v>
      </c>
      <c r="DD1041" t="s">
        <v>3</v>
      </c>
      <c r="DE1041" t="s">
        <v>916</v>
      </c>
      <c r="DF1041" t="s">
        <v>916</v>
      </c>
      <c r="DG1041" t="s">
        <v>916</v>
      </c>
      <c r="DH1041" t="s">
        <v>3</v>
      </c>
      <c r="DI1041" t="s">
        <v>916</v>
      </c>
      <c r="DJ1041" t="s">
        <v>916</v>
      </c>
      <c r="DK1041" t="s">
        <v>3</v>
      </c>
      <c r="DL1041" t="s">
        <v>3</v>
      </c>
      <c r="DM1041" t="s">
        <v>3</v>
      </c>
      <c r="DN1041">
        <v>0</v>
      </c>
      <c r="DO1041">
        <v>0</v>
      </c>
      <c r="DP1041">
        <v>1</v>
      </c>
      <c r="DQ1041">
        <v>1</v>
      </c>
      <c r="DU1041">
        <v>1010</v>
      </c>
      <c r="DV1041" t="s">
        <v>894</v>
      </c>
      <c r="DW1041" t="s">
        <v>894</v>
      </c>
      <c r="DX1041">
        <v>100</v>
      </c>
      <c r="DZ1041" t="s">
        <v>3</v>
      </c>
      <c r="EA1041" t="s">
        <v>3</v>
      </c>
      <c r="EB1041" t="s">
        <v>3</v>
      </c>
      <c r="EC1041" t="s">
        <v>3</v>
      </c>
      <c r="EE1041">
        <v>53551264</v>
      </c>
      <c r="EF1041">
        <v>3</v>
      </c>
      <c r="EG1041" t="s">
        <v>917</v>
      </c>
      <c r="EH1041">
        <v>0</v>
      </c>
      <c r="EI1041" t="s">
        <v>3</v>
      </c>
      <c r="EJ1041">
        <v>2</v>
      </c>
      <c r="EK1041">
        <v>108001</v>
      </c>
      <c r="EL1041" t="s">
        <v>918</v>
      </c>
      <c r="EM1041" t="s">
        <v>919</v>
      </c>
      <c r="EO1041" t="s">
        <v>920</v>
      </c>
      <c r="EQ1041">
        <v>131072</v>
      </c>
      <c r="ER1041">
        <v>371.42</v>
      </c>
      <c r="ES1041">
        <v>63.28</v>
      </c>
      <c r="ET1041">
        <v>5.78</v>
      </c>
      <c r="EU1041">
        <v>0.41</v>
      </c>
      <c r="EV1041">
        <v>302.36</v>
      </c>
      <c r="EW1041">
        <v>30.48</v>
      </c>
      <c r="EX1041">
        <v>0.03</v>
      </c>
      <c r="EY1041">
        <v>0</v>
      </c>
      <c r="FQ1041">
        <v>0</v>
      </c>
      <c r="FR1041">
        <f>ROUND(IF(AND(BH1041=3,BI1041=3),P1041,0),0)</f>
        <v>0</v>
      </c>
      <c r="FS1041">
        <v>0</v>
      </c>
      <c r="FX1041">
        <v>97</v>
      </c>
      <c r="FY1041">
        <v>51</v>
      </c>
      <c r="GA1041" t="s">
        <v>3</v>
      </c>
      <c r="GD1041">
        <v>1</v>
      </c>
      <c r="GF1041">
        <v>2131633204</v>
      </c>
      <c r="GG1041">
        <v>2</v>
      </c>
      <c r="GH1041">
        <v>1</v>
      </c>
      <c r="GI1041">
        <v>2</v>
      </c>
      <c r="GJ1041">
        <v>0</v>
      </c>
      <c r="GK1041">
        <v>0</v>
      </c>
      <c r="GL1041">
        <f>ROUND(IF(AND(BH1041=3,BI1041=3,FS1041&lt;&gt;0),P1041,0),0)</f>
        <v>0</v>
      </c>
      <c r="GM1041">
        <f>ROUND(O1041+X1041+Y1041,0)+GX1041</f>
        <v>2591</v>
      </c>
      <c r="GN1041">
        <f>IF(OR(BI1041=0,BI1041=1),ROUND(O1041+X1041+Y1041,0),0)</f>
        <v>0</v>
      </c>
      <c r="GO1041">
        <f>IF(BI1041=2,ROUND(O1041+X1041+Y1041,0),0)</f>
        <v>2591</v>
      </c>
      <c r="GP1041">
        <f>IF(BI1041=4,ROUND(O1041+X1041+Y1041,0)+GX1041,0)</f>
        <v>0</v>
      </c>
      <c r="GR1041">
        <v>0</v>
      </c>
      <c r="GS1041">
        <v>0</v>
      </c>
      <c r="GT1041">
        <v>0</v>
      </c>
      <c r="GU1041" t="s">
        <v>3</v>
      </c>
      <c r="GV1041">
        <f t="shared" si="693"/>
        <v>0</v>
      </c>
      <c r="GW1041">
        <v>1</v>
      </c>
      <c r="GX1041">
        <f>ROUND(HC1041*I1041,0)</f>
        <v>0</v>
      </c>
      <c r="HA1041">
        <v>0</v>
      </c>
      <c r="HB1041">
        <v>0</v>
      </c>
      <c r="HC1041">
        <f t="shared" si="694"/>
        <v>0</v>
      </c>
      <c r="HE1041" t="s">
        <v>3</v>
      </c>
      <c r="HF1041" t="s">
        <v>3</v>
      </c>
      <c r="HM1041" t="s">
        <v>3</v>
      </c>
      <c r="HN1041" t="s">
        <v>921</v>
      </c>
      <c r="HO1041" t="s">
        <v>922</v>
      </c>
      <c r="HP1041" t="s">
        <v>918</v>
      </c>
      <c r="HQ1041" t="s">
        <v>918</v>
      </c>
      <c r="IK1041">
        <v>0</v>
      </c>
    </row>
    <row r="1042" spans="1:255" x14ac:dyDescent="0.2">
      <c r="A1042" s="2">
        <v>18</v>
      </c>
      <c r="B1042" s="2">
        <v>1</v>
      </c>
      <c r="C1042" s="2">
        <v>1737</v>
      </c>
      <c r="D1042" s="2"/>
      <c r="E1042" s="2" t="s">
        <v>1055</v>
      </c>
      <c r="F1042" s="2" t="s">
        <v>963</v>
      </c>
      <c r="G1042" s="2" t="s">
        <v>964</v>
      </c>
      <c r="H1042" s="2" t="s">
        <v>160</v>
      </c>
      <c r="I1042" s="2">
        <f>I1040*J1042</f>
        <v>8</v>
      </c>
      <c r="J1042" s="2">
        <v>100</v>
      </c>
      <c r="K1042" s="2">
        <v>100</v>
      </c>
      <c r="L1042" s="2"/>
      <c r="M1042" s="2"/>
      <c r="N1042" s="2"/>
      <c r="O1042" s="2">
        <f>ROUND(CP1042,2)</f>
        <v>1709</v>
      </c>
      <c r="P1042" s="2">
        <f>ROUND(ROUND(CQ1042*I1042,0)/BC1042,2)</f>
        <v>1709</v>
      </c>
      <c r="Q1042" s="2">
        <f>ROUND(CR1042*I1042,2)</f>
        <v>0</v>
      </c>
      <c r="R1042" s="2">
        <f>ROUND(CS1042*I1042,2)</f>
        <v>0</v>
      </c>
      <c r="S1042" s="2">
        <f>ROUND(CT1042*I1042,2)</f>
        <v>0</v>
      </c>
      <c r="T1042" s="2">
        <f>ROUND(CU1042*I1042,2)</f>
        <v>0</v>
      </c>
      <c r="U1042" s="2">
        <f t="shared" si="678"/>
        <v>0</v>
      </c>
      <c r="V1042" s="2">
        <f t="shared" si="679"/>
        <v>0</v>
      </c>
      <c r="W1042" s="2">
        <f>ROUND(CX1042*I1042,2)</f>
        <v>0</v>
      </c>
      <c r="X1042" s="2">
        <f>ROUND(CY1042,2)</f>
        <v>0</v>
      </c>
      <c r="Y1042" s="2">
        <f>ROUND(CZ1042,2)</f>
        <v>0</v>
      </c>
      <c r="Z1042" s="2"/>
      <c r="AA1042" s="2">
        <v>53551706</v>
      </c>
      <c r="AB1042" s="2">
        <f t="shared" si="680"/>
        <v>213.58</v>
      </c>
      <c r="AC1042" s="2">
        <f t="shared" si="654"/>
        <v>213.58</v>
      </c>
      <c r="AD1042" s="2">
        <f t="shared" ref="AD1042:AD1047" si="695">ROUND((((ET1042)-(EU1042))+AE1042),2)</f>
        <v>0</v>
      </c>
      <c r="AE1042" s="2">
        <f t="shared" ref="AE1042:AF1047" si="696">ROUND((EU1042),2)</f>
        <v>0</v>
      </c>
      <c r="AF1042" s="2">
        <f t="shared" si="696"/>
        <v>0</v>
      </c>
      <c r="AG1042" s="2">
        <f t="shared" si="681"/>
        <v>0</v>
      </c>
      <c r="AH1042" s="2">
        <f t="shared" ref="AH1042:AI1047" si="697">(EW1042)</f>
        <v>0</v>
      </c>
      <c r="AI1042" s="2">
        <f t="shared" si="697"/>
        <v>0</v>
      </c>
      <c r="AJ1042" s="2">
        <f t="shared" si="682"/>
        <v>0</v>
      </c>
      <c r="AK1042" s="2">
        <v>213.58</v>
      </c>
      <c r="AL1042" s="2">
        <v>213.58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97</v>
      </c>
      <c r="AU1042" s="2">
        <v>51</v>
      </c>
      <c r="AV1042" s="2">
        <v>1</v>
      </c>
      <c r="AW1042" s="2">
        <v>1</v>
      </c>
      <c r="AX1042" s="2"/>
      <c r="AY1042" s="2"/>
      <c r="AZ1042" s="2">
        <v>1</v>
      </c>
      <c r="BA1042" s="2">
        <v>1</v>
      </c>
      <c r="BB1042" s="2">
        <v>1</v>
      </c>
      <c r="BC1042" s="2">
        <v>1</v>
      </c>
      <c r="BD1042" s="2" t="s">
        <v>3</v>
      </c>
      <c r="BE1042" s="2" t="s">
        <v>3</v>
      </c>
      <c r="BF1042" s="2" t="s">
        <v>3</v>
      </c>
      <c r="BG1042" s="2" t="s">
        <v>3</v>
      </c>
      <c r="BH1042" s="2">
        <v>3</v>
      </c>
      <c r="BI1042" s="2">
        <v>2</v>
      </c>
      <c r="BJ1042" s="2" t="s">
        <v>965</v>
      </c>
      <c r="BK1042" s="2"/>
      <c r="BL1042" s="2"/>
      <c r="BM1042" s="2">
        <v>108001</v>
      </c>
      <c r="BN1042" s="2">
        <v>0</v>
      </c>
      <c r="BO1042" s="2" t="s">
        <v>3</v>
      </c>
      <c r="BP1042" s="2">
        <v>0</v>
      </c>
      <c r="BQ1042" s="2">
        <v>3</v>
      </c>
      <c r="BR1042" s="2">
        <v>0</v>
      </c>
      <c r="BS1042" s="2">
        <v>1</v>
      </c>
      <c r="BT1042" s="2">
        <v>1</v>
      </c>
      <c r="BU1042" s="2">
        <v>1</v>
      </c>
      <c r="BV1042" s="2">
        <v>1</v>
      </c>
      <c r="BW1042" s="2">
        <v>1</v>
      </c>
      <c r="BX1042" s="2">
        <v>1</v>
      </c>
      <c r="BY1042" s="2" t="s">
        <v>3</v>
      </c>
      <c r="BZ1042" s="2">
        <v>97</v>
      </c>
      <c r="CA1042" s="2">
        <v>51</v>
      </c>
      <c r="CB1042" s="2" t="s">
        <v>3</v>
      </c>
      <c r="CC1042" s="2"/>
      <c r="CD1042" s="2"/>
      <c r="CE1042" s="2">
        <v>0</v>
      </c>
      <c r="CF1042" s="2">
        <v>0</v>
      </c>
      <c r="CG1042" s="2">
        <v>0</v>
      </c>
      <c r="CH1042" s="2"/>
      <c r="CI1042" s="2"/>
      <c r="CJ1042" s="2"/>
      <c r="CK1042" s="2"/>
      <c r="CL1042" s="2"/>
      <c r="CM1042" s="2">
        <v>0</v>
      </c>
      <c r="CN1042" s="2" t="s">
        <v>3</v>
      </c>
      <c r="CO1042" s="2">
        <v>0</v>
      </c>
      <c r="CP1042" s="2">
        <f t="shared" si="683"/>
        <v>1709</v>
      </c>
      <c r="CQ1042" s="2">
        <f>AC1042</f>
        <v>213.58</v>
      </c>
      <c r="CR1042" s="2">
        <f t="shared" si="684"/>
        <v>0</v>
      </c>
      <c r="CS1042" s="2">
        <f t="shared" si="685"/>
        <v>0</v>
      </c>
      <c r="CT1042" s="2">
        <f t="shared" si="686"/>
        <v>0</v>
      </c>
      <c r="CU1042" s="2">
        <f t="shared" si="687"/>
        <v>0</v>
      </c>
      <c r="CV1042" s="2">
        <f t="shared" si="688"/>
        <v>0</v>
      </c>
      <c r="CW1042" s="2">
        <f t="shared" si="689"/>
        <v>0</v>
      </c>
      <c r="CX1042" s="2">
        <f t="shared" si="690"/>
        <v>0</v>
      </c>
      <c r="CY1042" s="2">
        <f t="shared" si="691"/>
        <v>0</v>
      </c>
      <c r="CZ1042" s="2">
        <f t="shared" si="692"/>
        <v>0</v>
      </c>
      <c r="DA1042" s="2"/>
      <c r="DB1042" s="2"/>
      <c r="DC1042" s="2" t="s">
        <v>3</v>
      </c>
      <c r="DD1042" s="2" t="s">
        <v>3</v>
      </c>
      <c r="DE1042" s="2" t="s">
        <v>3</v>
      </c>
      <c r="DF1042" s="2" t="s">
        <v>3</v>
      </c>
      <c r="DG1042" s="2" t="s">
        <v>3</v>
      </c>
      <c r="DH1042" s="2" t="s">
        <v>3</v>
      </c>
      <c r="DI1042" s="2" t="s">
        <v>3</v>
      </c>
      <c r="DJ1042" s="2" t="s">
        <v>3</v>
      </c>
      <c r="DK1042" s="2" t="s">
        <v>3</v>
      </c>
      <c r="DL1042" s="2" t="s">
        <v>3</v>
      </c>
      <c r="DM1042" s="2" t="s">
        <v>3</v>
      </c>
      <c r="DN1042" s="2">
        <v>0</v>
      </c>
      <c r="DO1042" s="2">
        <v>0</v>
      </c>
      <c r="DP1042" s="2">
        <v>1</v>
      </c>
      <c r="DQ1042" s="2">
        <v>1</v>
      </c>
      <c r="DR1042" s="2"/>
      <c r="DS1042" s="2"/>
      <c r="DT1042" s="2"/>
      <c r="DU1042" s="2">
        <v>1010</v>
      </c>
      <c r="DV1042" s="2" t="s">
        <v>160</v>
      </c>
      <c r="DW1042" s="2" t="s">
        <v>160</v>
      </c>
      <c r="DX1042" s="2">
        <v>1</v>
      </c>
      <c r="DY1042" s="2"/>
      <c r="DZ1042" s="2" t="s">
        <v>3</v>
      </c>
      <c r="EA1042" s="2" t="s">
        <v>3</v>
      </c>
      <c r="EB1042" s="2" t="s">
        <v>3</v>
      </c>
      <c r="EC1042" s="2" t="s">
        <v>3</v>
      </c>
      <c r="ED1042" s="2"/>
      <c r="EE1042" s="2">
        <v>53551264</v>
      </c>
      <c r="EF1042" s="2">
        <v>3</v>
      </c>
      <c r="EG1042" s="2" t="s">
        <v>917</v>
      </c>
      <c r="EH1042" s="2">
        <v>0</v>
      </c>
      <c r="EI1042" s="2" t="s">
        <v>3</v>
      </c>
      <c r="EJ1042" s="2">
        <v>2</v>
      </c>
      <c r="EK1042" s="2">
        <v>108001</v>
      </c>
      <c r="EL1042" s="2" t="s">
        <v>918</v>
      </c>
      <c r="EM1042" s="2" t="s">
        <v>919</v>
      </c>
      <c r="EN1042" s="2"/>
      <c r="EO1042" s="2" t="s">
        <v>3</v>
      </c>
      <c r="EP1042" s="2"/>
      <c r="EQ1042" s="2">
        <v>0</v>
      </c>
      <c r="ER1042" s="2">
        <v>213.58</v>
      </c>
      <c r="ES1042" s="2">
        <v>213.58</v>
      </c>
      <c r="ET1042" s="2">
        <v>0</v>
      </c>
      <c r="EU1042" s="2">
        <v>0</v>
      </c>
      <c r="EV1042" s="2">
        <v>0</v>
      </c>
      <c r="EW1042" s="2">
        <v>0</v>
      </c>
      <c r="EX1042" s="2">
        <v>0</v>
      </c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>
        <v>0</v>
      </c>
      <c r="FR1042" s="2">
        <f>ROUND(IF(AND(BH1042=3,BI1042=3),P1042,0),2)</f>
        <v>0</v>
      </c>
      <c r="FS1042" s="2">
        <v>0</v>
      </c>
      <c r="FT1042" s="2"/>
      <c r="FU1042" s="2"/>
      <c r="FV1042" s="2"/>
      <c r="FW1042" s="2"/>
      <c r="FX1042" s="2">
        <v>97</v>
      </c>
      <c r="FY1042" s="2">
        <v>51</v>
      </c>
      <c r="FZ1042" s="2"/>
      <c r="GA1042" s="2" t="s">
        <v>3</v>
      </c>
      <c r="GB1042" s="2"/>
      <c r="GC1042" s="2"/>
      <c r="GD1042" s="2">
        <v>1</v>
      </c>
      <c r="GE1042" s="2">
        <v>213.58</v>
      </c>
      <c r="GF1042" s="2">
        <v>132569048</v>
      </c>
      <c r="GG1042" s="2">
        <v>2</v>
      </c>
      <c r="GH1042" s="2">
        <v>0</v>
      </c>
      <c r="GI1042" s="2">
        <v>-2</v>
      </c>
      <c r="GJ1042" s="2">
        <v>0</v>
      </c>
      <c r="GK1042" s="2">
        <v>0</v>
      </c>
      <c r="GL1042" s="2">
        <f>ROUND(IF(AND(BH1042=3,BI1042=3,FS1042&lt;&gt;0),P1042,0),2)</f>
        <v>0</v>
      </c>
      <c r="GM1042" s="2">
        <f>ROUND(O1042+X1042+Y1042,2)+GX1042</f>
        <v>1709</v>
      </c>
      <c r="GN1042" s="2">
        <f>IF(OR(BI1042=0,BI1042=1),ROUND(O1042+X1042+Y1042,2),0)</f>
        <v>0</v>
      </c>
      <c r="GO1042" s="2">
        <f>IF(BI1042=2,ROUND(O1042+X1042+Y1042,2),0)</f>
        <v>1709</v>
      </c>
      <c r="GP1042" s="2">
        <f>IF(BI1042=4,ROUND(O1042+X1042+Y1042,2)+GX1042,0)</f>
        <v>0</v>
      </c>
      <c r="GQ1042" s="2"/>
      <c r="GR1042" s="2">
        <v>3</v>
      </c>
      <c r="GS1042" s="2">
        <v>1</v>
      </c>
      <c r="GT1042" s="2">
        <v>0</v>
      </c>
      <c r="GU1042" s="2" t="s">
        <v>3</v>
      </c>
      <c r="GV1042" s="2">
        <f t="shared" si="693"/>
        <v>0</v>
      </c>
      <c r="GW1042" s="2">
        <v>1</v>
      </c>
      <c r="GX1042" s="2">
        <f>ROUND(HC1042*I1042,2)</f>
        <v>0</v>
      </c>
      <c r="GY1042" s="2"/>
      <c r="GZ1042" s="2"/>
      <c r="HA1042" s="2">
        <v>0</v>
      </c>
      <c r="HB1042" s="2">
        <v>0</v>
      </c>
      <c r="HC1042" s="2">
        <f t="shared" si="694"/>
        <v>0</v>
      </c>
      <c r="HD1042" s="2"/>
      <c r="HE1042" s="2" t="s">
        <v>3</v>
      </c>
      <c r="HF1042" s="2" t="s">
        <v>3</v>
      </c>
      <c r="HG1042" s="2">
        <f>ROUND(AC1042*I1042,0)</f>
        <v>1709</v>
      </c>
      <c r="HH1042" s="2"/>
      <c r="HI1042" s="2"/>
      <c r="HJ1042" s="2"/>
      <c r="HK1042" s="2"/>
      <c r="HL1042" s="2"/>
      <c r="HM1042" s="2" t="s">
        <v>3</v>
      </c>
      <c r="HN1042" s="2" t="s">
        <v>921</v>
      </c>
      <c r="HO1042" s="2" t="s">
        <v>922</v>
      </c>
      <c r="HP1042" s="2" t="s">
        <v>918</v>
      </c>
      <c r="HQ1042" s="2" t="s">
        <v>918</v>
      </c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>
        <v>0</v>
      </c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</row>
    <row r="1043" spans="1:255" x14ac:dyDescent="0.2">
      <c r="A1043">
        <v>18</v>
      </c>
      <c r="B1043">
        <v>1</v>
      </c>
      <c r="C1043">
        <v>1749</v>
      </c>
      <c r="E1043" t="s">
        <v>1055</v>
      </c>
      <c r="F1043" t="s">
        <v>963</v>
      </c>
      <c r="G1043" t="s">
        <v>964</v>
      </c>
      <c r="H1043" t="s">
        <v>160</v>
      </c>
      <c r="I1043">
        <f>I1041*J1043</f>
        <v>8</v>
      </c>
      <c r="J1043">
        <v>100</v>
      </c>
      <c r="K1043">
        <v>100</v>
      </c>
      <c r="O1043">
        <f>ROUND(CP1043,0)</f>
        <v>1709</v>
      </c>
      <c r="P1043">
        <f>ROUND(CQ1043*I1043,0)</f>
        <v>1709</v>
      </c>
      <c r="Q1043">
        <f>ROUND(CR1043*I1043,0)</f>
        <v>0</v>
      </c>
      <c r="R1043">
        <f>ROUND(CS1043*I1043,0)</f>
        <v>0</v>
      </c>
      <c r="S1043">
        <f>ROUND(CT1043*I1043,0)</f>
        <v>0</v>
      </c>
      <c r="T1043">
        <f>ROUND(CU1043*I1043,0)</f>
        <v>0</v>
      </c>
      <c r="U1043">
        <f t="shared" si="678"/>
        <v>0</v>
      </c>
      <c r="V1043">
        <f t="shared" si="679"/>
        <v>0</v>
      </c>
      <c r="W1043">
        <f>ROUND(CX1043*I1043,0)</f>
        <v>0</v>
      </c>
      <c r="X1043">
        <f>ROUND(CY1043,0)</f>
        <v>0</v>
      </c>
      <c r="Y1043">
        <f>ROUND(CZ1043,0)</f>
        <v>0</v>
      </c>
      <c r="AA1043">
        <v>53551707</v>
      </c>
      <c r="AB1043">
        <f t="shared" si="680"/>
        <v>213.58</v>
      </c>
      <c r="AC1043">
        <f t="shared" si="654"/>
        <v>213.58</v>
      </c>
      <c r="AD1043">
        <f t="shared" si="695"/>
        <v>0</v>
      </c>
      <c r="AE1043">
        <f t="shared" si="696"/>
        <v>0</v>
      </c>
      <c r="AF1043">
        <f t="shared" si="696"/>
        <v>0</v>
      </c>
      <c r="AG1043">
        <f t="shared" si="681"/>
        <v>0</v>
      </c>
      <c r="AH1043">
        <f t="shared" si="697"/>
        <v>0</v>
      </c>
      <c r="AI1043">
        <f t="shared" si="697"/>
        <v>0</v>
      </c>
      <c r="AJ1043">
        <f t="shared" si="682"/>
        <v>0</v>
      </c>
      <c r="AK1043">
        <v>213.58</v>
      </c>
      <c r="AL1043">
        <v>213.58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97</v>
      </c>
      <c r="AU1043">
        <v>51</v>
      </c>
      <c r="AV1043">
        <v>1</v>
      </c>
      <c r="AW1043">
        <v>1</v>
      </c>
      <c r="AZ1043">
        <v>1</v>
      </c>
      <c r="BA1043">
        <v>1</v>
      </c>
      <c r="BB1043">
        <v>1</v>
      </c>
      <c r="BC1043">
        <v>6.14</v>
      </c>
      <c r="BD1043" t="s">
        <v>3</v>
      </c>
      <c r="BE1043" t="s">
        <v>3</v>
      </c>
      <c r="BF1043" t="s">
        <v>3</v>
      </c>
      <c r="BG1043" t="s">
        <v>3</v>
      </c>
      <c r="BH1043">
        <v>3</v>
      </c>
      <c r="BI1043">
        <v>2</v>
      </c>
      <c r="BJ1043" t="s">
        <v>965</v>
      </c>
      <c r="BM1043">
        <v>108001</v>
      </c>
      <c r="BN1043">
        <v>0</v>
      </c>
      <c r="BO1043" t="s">
        <v>30</v>
      </c>
      <c r="BP1043">
        <v>1</v>
      </c>
      <c r="BQ1043">
        <v>3</v>
      </c>
      <c r="BR1043">
        <v>0</v>
      </c>
      <c r="BS1043">
        <v>1</v>
      </c>
      <c r="BT1043">
        <v>1</v>
      </c>
      <c r="BU1043">
        <v>1</v>
      </c>
      <c r="BV1043">
        <v>1</v>
      </c>
      <c r="BW1043">
        <v>1</v>
      </c>
      <c r="BX1043">
        <v>1</v>
      </c>
      <c r="BY1043" t="s">
        <v>3</v>
      </c>
      <c r="BZ1043">
        <v>97</v>
      </c>
      <c r="CA1043">
        <v>51</v>
      </c>
      <c r="CB1043" t="s">
        <v>3</v>
      </c>
      <c r="CE1043">
        <v>0</v>
      </c>
      <c r="CF1043">
        <v>0</v>
      </c>
      <c r="CG1043">
        <v>0</v>
      </c>
      <c r="CM1043">
        <v>0</v>
      </c>
      <c r="CN1043" t="s">
        <v>3</v>
      </c>
      <c r="CO1043">
        <v>0</v>
      </c>
      <c r="CP1043">
        <f t="shared" si="683"/>
        <v>1709</v>
      </c>
      <c r="CQ1043">
        <f>AC1043</f>
        <v>213.58</v>
      </c>
      <c r="CR1043">
        <f t="shared" si="684"/>
        <v>0</v>
      </c>
      <c r="CS1043">
        <f t="shared" si="685"/>
        <v>0</v>
      </c>
      <c r="CT1043">
        <f t="shared" si="686"/>
        <v>0</v>
      </c>
      <c r="CU1043">
        <f t="shared" si="687"/>
        <v>0</v>
      </c>
      <c r="CV1043">
        <f t="shared" si="688"/>
        <v>0</v>
      </c>
      <c r="CW1043">
        <f t="shared" si="689"/>
        <v>0</v>
      </c>
      <c r="CX1043">
        <f t="shared" si="690"/>
        <v>0</v>
      </c>
      <c r="CY1043">
        <f t="shared" si="691"/>
        <v>0</v>
      </c>
      <c r="CZ1043">
        <f t="shared" si="692"/>
        <v>0</v>
      </c>
      <c r="DC1043" t="s">
        <v>3</v>
      </c>
      <c r="DD1043" t="s">
        <v>3</v>
      </c>
      <c r="DE1043" t="s">
        <v>3</v>
      </c>
      <c r="DF1043" t="s">
        <v>3</v>
      </c>
      <c r="DG1043" t="s">
        <v>3</v>
      </c>
      <c r="DH1043" t="s">
        <v>3</v>
      </c>
      <c r="DI1043" t="s">
        <v>3</v>
      </c>
      <c r="DJ1043" t="s">
        <v>3</v>
      </c>
      <c r="DK1043" t="s">
        <v>3</v>
      </c>
      <c r="DL1043" t="s">
        <v>3</v>
      </c>
      <c r="DM1043" t="s">
        <v>3</v>
      </c>
      <c r="DN1043">
        <v>0</v>
      </c>
      <c r="DO1043">
        <v>0</v>
      </c>
      <c r="DP1043">
        <v>1</v>
      </c>
      <c r="DQ1043">
        <v>1</v>
      </c>
      <c r="DU1043">
        <v>1010</v>
      </c>
      <c r="DV1043" t="s">
        <v>160</v>
      </c>
      <c r="DW1043" t="s">
        <v>160</v>
      </c>
      <c r="DX1043">
        <v>1</v>
      </c>
      <c r="DZ1043" t="s">
        <v>3</v>
      </c>
      <c r="EA1043" t="s">
        <v>3</v>
      </c>
      <c r="EB1043" t="s">
        <v>3</v>
      </c>
      <c r="EC1043" t="s">
        <v>3</v>
      </c>
      <c r="EE1043">
        <v>53551264</v>
      </c>
      <c r="EF1043">
        <v>3</v>
      </c>
      <c r="EG1043" t="s">
        <v>917</v>
      </c>
      <c r="EH1043">
        <v>0</v>
      </c>
      <c r="EI1043" t="s">
        <v>3</v>
      </c>
      <c r="EJ1043">
        <v>2</v>
      </c>
      <c r="EK1043">
        <v>108001</v>
      </c>
      <c r="EL1043" t="s">
        <v>918</v>
      </c>
      <c r="EM1043" t="s">
        <v>919</v>
      </c>
      <c r="EO1043" t="s">
        <v>3</v>
      </c>
      <c r="EQ1043">
        <v>0</v>
      </c>
      <c r="ER1043">
        <v>213.58</v>
      </c>
      <c r="ES1043">
        <v>213.58</v>
      </c>
      <c r="ET1043">
        <v>0</v>
      </c>
      <c r="EU1043">
        <v>0</v>
      </c>
      <c r="EV1043">
        <v>0</v>
      </c>
      <c r="EW1043">
        <v>0</v>
      </c>
      <c r="EX1043">
        <v>0</v>
      </c>
      <c r="FQ1043">
        <v>0</v>
      </c>
      <c r="FR1043">
        <f>ROUND(IF(AND(BH1043=3,BI1043=3),P1043,0),0)</f>
        <v>0</v>
      </c>
      <c r="FS1043">
        <v>0</v>
      </c>
      <c r="FX1043">
        <v>97</v>
      </c>
      <c r="FY1043">
        <v>51</v>
      </c>
      <c r="GA1043" t="s">
        <v>3</v>
      </c>
      <c r="GD1043">
        <v>1</v>
      </c>
      <c r="GE1043">
        <v>34.79</v>
      </c>
      <c r="GF1043">
        <v>132569048</v>
      </c>
      <c r="GG1043">
        <v>2</v>
      </c>
      <c r="GH1043">
        <v>1</v>
      </c>
      <c r="GI1043">
        <v>5</v>
      </c>
      <c r="GJ1043">
        <v>0</v>
      </c>
      <c r="GK1043">
        <v>0</v>
      </c>
      <c r="GL1043">
        <f>ROUND(IF(AND(BH1043=3,BI1043=3,FS1043&lt;&gt;0),P1043,0),0)</f>
        <v>0</v>
      </c>
      <c r="GM1043">
        <f>ROUND(O1043+X1043+Y1043,0)+GX1043</f>
        <v>1709</v>
      </c>
      <c r="GN1043">
        <f>IF(OR(BI1043=0,BI1043=1),ROUND(O1043+X1043+Y1043,0),0)</f>
        <v>0</v>
      </c>
      <c r="GO1043">
        <f>IF(BI1043=2,ROUND(O1043+X1043+Y1043,0),0)</f>
        <v>1709</v>
      </c>
      <c r="GP1043">
        <f>IF(BI1043=4,ROUND(O1043+X1043+Y1043,0)+GX1043,0)</f>
        <v>0</v>
      </c>
      <c r="GR1043">
        <v>3</v>
      </c>
      <c r="GS1043">
        <v>1</v>
      </c>
      <c r="GT1043">
        <v>0</v>
      </c>
      <c r="GU1043" t="s">
        <v>3</v>
      </c>
      <c r="GV1043">
        <f t="shared" si="693"/>
        <v>0</v>
      </c>
      <c r="GW1043">
        <v>1</v>
      </c>
      <c r="GX1043">
        <f>ROUND(HC1043*I1043,0)</f>
        <v>0</v>
      </c>
      <c r="HA1043">
        <v>0</v>
      </c>
      <c r="HB1043">
        <v>0</v>
      </c>
      <c r="HC1043">
        <f t="shared" si="694"/>
        <v>0</v>
      </c>
      <c r="HE1043" t="s">
        <v>3</v>
      </c>
      <c r="HF1043" t="s">
        <v>3</v>
      </c>
      <c r="HG1043">
        <f>ROUND(AC1043*I1043,0)</f>
        <v>1709</v>
      </c>
      <c r="HM1043" t="s">
        <v>3</v>
      </c>
      <c r="HN1043" t="s">
        <v>921</v>
      </c>
      <c r="HO1043" t="s">
        <v>922</v>
      </c>
      <c r="HP1043" t="s">
        <v>918</v>
      </c>
      <c r="HQ1043" t="s">
        <v>918</v>
      </c>
      <c r="IK1043">
        <v>0</v>
      </c>
    </row>
    <row r="1044" spans="1:255" x14ac:dyDescent="0.2">
      <c r="A1044" s="2">
        <v>18</v>
      </c>
      <c r="B1044" s="2">
        <v>1</v>
      </c>
      <c r="C1044" s="2">
        <v>1739</v>
      </c>
      <c r="D1044" s="2"/>
      <c r="E1044" s="2" t="s">
        <v>1056</v>
      </c>
      <c r="F1044" s="2" t="s">
        <v>947</v>
      </c>
      <c r="G1044" s="2" t="s">
        <v>948</v>
      </c>
      <c r="H1044" s="2" t="s">
        <v>949</v>
      </c>
      <c r="I1044" s="2">
        <f>I1040*J1044</f>
        <v>8.0000000000000002E-3</v>
      </c>
      <c r="J1044" s="2">
        <v>0.1</v>
      </c>
      <c r="K1044" s="2">
        <v>0.1</v>
      </c>
      <c r="L1044" s="2"/>
      <c r="M1044" s="2"/>
      <c r="N1044" s="2"/>
      <c r="O1044" s="2">
        <f>ROUND(CP1044,2)</f>
        <v>15.99</v>
      </c>
      <c r="P1044" s="2">
        <f>ROUND(CQ1044*I1044,2)</f>
        <v>15.99</v>
      </c>
      <c r="Q1044" s="2">
        <f>ROUND(CR1044*I1044,2)</f>
        <v>0</v>
      </c>
      <c r="R1044" s="2">
        <f>ROUND(CS1044*I1044,2)</f>
        <v>0</v>
      </c>
      <c r="S1044" s="2">
        <f>ROUND(CT1044*I1044,2)</f>
        <v>0</v>
      </c>
      <c r="T1044" s="2">
        <f>ROUND(CU1044*I1044,2)</f>
        <v>0</v>
      </c>
      <c r="U1044" s="2">
        <f t="shared" si="678"/>
        <v>0</v>
      </c>
      <c r="V1044" s="2">
        <f t="shared" si="679"/>
        <v>0</v>
      </c>
      <c r="W1044" s="2">
        <f>ROUND(CX1044*I1044,2)</f>
        <v>0.01</v>
      </c>
      <c r="X1044" s="2">
        <f>ROUND(CY1044,2)</f>
        <v>0</v>
      </c>
      <c r="Y1044" s="2">
        <f>ROUND(CZ1044,2)</f>
        <v>0</v>
      </c>
      <c r="Z1044" s="2"/>
      <c r="AA1044" s="2">
        <v>53551706</v>
      </c>
      <c r="AB1044" s="2">
        <f t="shared" si="680"/>
        <v>1998.42</v>
      </c>
      <c r="AC1044" s="2">
        <f t="shared" si="654"/>
        <v>1998.42</v>
      </c>
      <c r="AD1044" s="2">
        <f t="shared" si="695"/>
        <v>0</v>
      </c>
      <c r="AE1044" s="2">
        <f t="shared" si="696"/>
        <v>0</v>
      </c>
      <c r="AF1044" s="2">
        <f t="shared" si="696"/>
        <v>0</v>
      </c>
      <c r="AG1044" s="2">
        <f t="shared" si="681"/>
        <v>0</v>
      </c>
      <c r="AH1044" s="2">
        <f t="shared" si="697"/>
        <v>0</v>
      </c>
      <c r="AI1044" s="2">
        <f t="shared" si="697"/>
        <v>0</v>
      </c>
      <c r="AJ1044" s="2">
        <f t="shared" si="682"/>
        <v>1.01</v>
      </c>
      <c r="AK1044" s="2">
        <v>1998.42</v>
      </c>
      <c r="AL1044" s="2">
        <v>1998.42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1.01</v>
      </c>
      <c r="AT1044" s="2">
        <v>97</v>
      </c>
      <c r="AU1044" s="2">
        <v>51</v>
      </c>
      <c r="AV1044" s="2">
        <v>1</v>
      </c>
      <c r="AW1044" s="2">
        <v>1</v>
      </c>
      <c r="AX1044" s="2"/>
      <c r="AY1044" s="2"/>
      <c r="AZ1044" s="2">
        <v>1</v>
      </c>
      <c r="BA1044" s="2">
        <v>1</v>
      </c>
      <c r="BB1044" s="2">
        <v>1</v>
      </c>
      <c r="BC1044" s="2">
        <v>1</v>
      </c>
      <c r="BD1044" s="2" t="s">
        <v>3</v>
      </c>
      <c r="BE1044" s="2" t="s">
        <v>3</v>
      </c>
      <c r="BF1044" s="2" t="s">
        <v>3</v>
      </c>
      <c r="BG1044" s="2" t="s">
        <v>3</v>
      </c>
      <c r="BH1044" s="2">
        <v>3</v>
      </c>
      <c r="BI1044" s="2">
        <v>2</v>
      </c>
      <c r="BJ1044" s="2" t="s">
        <v>950</v>
      </c>
      <c r="BK1044" s="2"/>
      <c r="BL1044" s="2"/>
      <c r="BM1044" s="2">
        <v>108001</v>
      </c>
      <c r="BN1044" s="2">
        <v>0</v>
      </c>
      <c r="BO1044" s="2" t="s">
        <v>3</v>
      </c>
      <c r="BP1044" s="2">
        <v>0</v>
      </c>
      <c r="BQ1044" s="2">
        <v>3</v>
      </c>
      <c r="BR1044" s="2">
        <v>0</v>
      </c>
      <c r="BS1044" s="2">
        <v>1</v>
      </c>
      <c r="BT1044" s="2">
        <v>1</v>
      </c>
      <c r="BU1044" s="2">
        <v>1</v>
      </c>
      <c r="BV1044" s="2">
        <v>1</v>
      </c>
      <c r="BW1044" s="2">
        <v>1</v>
      </c>
      <c r="BX1044" s="2">
        <v>1</v>
      </c>
      <c r="BY1044" s="2" t="s">
        <v>3</v>
      </c>
      <c r="BZ1044" s="2">
        <v>97</v>
      </c>
      <c r="CA1044" s="2">
        <v>51</v>
      </c>
      <c r="CB1044" s="2" t="s">
        <v>3</v>
      </c>
      <c r="CC1044" s="2"/>
      <c r="CD1044" s="2"/>
      <c r="CE1044" s="2">
        <v>0</v>
      </c>
      <c r="CF1044" s="2">
        <v>0</v>
      </c>
      <c r="CG1044" s="2">
        <v>0</v>
      </c>
      <c r="CH1044" s="2"/>
      <c r="CI1044" s="2"/>
      <c r="CJ1044" s="2"/>
      <c r="CK1044" s="2"/>
      <c r="CL1044" s="2"/>
      <c r="CM1044" s="2">
        <v>0</v>
      </c>
      <c r="CN1044" s="2" t="s">
        <v>3</v>
      </c>
      <c r="CO1044" s="2">
        <v>0</v>
      </c>
      <c r="CP1044" s="2">
        <f t="shared" si="683"/>
        <v>15.99</v>
      </c>
      <c r="CQ1044" s="2">
        <f t="shared" ref="CQ1044:CQ1049" si="698">AC1044*BC1044</f>
        <v>1998.42</v>
      </c>
      <c r="CR1044" s="2">
        <f t="shared" si="684"/>
        <v>0</v>
      </c>
      <c r="CS1044" s="2">
        <f t="shared" si="685"/>
        <v>0</v>
      </c>
      <c r="CT1044" s="2">
        <f t="shared" si="686"/>
        <v>0</v>
      </c>
      <c r="CU1044" s="2">
        <f t="shared" si="687"/>
        <v>0</v>
      </c>
      <c r="CV1044" s="2">
        <f t="shared" si="688"/>
        <v>0</v>
      </c>
      <c r="CW1044" s="2">
        <f t="shared" si="689"/>
        <v>0</v>
      </c>
      <c r="CX1044" s="2">
        <f t="shared" si="690"/>
        <v>1.01</v>
      </c>
      <c r="CY1044" s="2">
        <f t="shared" si="691"/>
        <v>0</v>
      </c>
      <c r="CZ1044" s="2">
        <f t="shared" si="692"/>
        <v>0</v>
      </c>
      <c r="DA1044" s="2"/>
      <c r="DB1044" s="2"/>
      <c r="DC1044" s="2" t="s">
        <v>3</v>
      </c>
      <c r="DD1044" s="2" t="s">
        <v>3</v>
      </c>
      <c r="DE1044" s="2" t="s">
        <v>3</v>
      </c>
      <c r="DF1044" s="2" t="s">
        <v>3</v>
      </c>
      <c r="DG1044" s="2" t="s">
        <v>3</v>
      </c>
      <c r="DH1044" s="2" t="s">
        <v>3</v>
      </c>
      <c r="DI1044" s="2" t="s">
        <v>3</v>
      </c>
      <c r="DJ1044" s="2" t="s">
        <v>3</v>
      </c>
      <c r="DK1044" s="2" t="s">
        <v>3</v>
      </c>
      <c r="DL1044" s="2" t="s">
        <v>3</v>
      </c>
      <c r="DM1044" s="2" t="s">
        <v>3</v>
      </c>
      <c r="DN1044" s="2">
        <v>0</v>
      </c>
      <c r="DO1044" s="2">
        <v>0</v>
      </c>
      <c r="DP1044" s="2">
        <v>1</v>
      </c>
      <c r="DQ1044" s="2">
        <v>1</v>
      </c>
      <c r="DR1044" s="2"/>
      <c r="DS1044" s="2"/>
      <c r="DT1044" s="2"/>
      <c r="DU1044" s="2">
        <v>1010</v>
      </c>
      <c r="DV1044" s="2" t="s">
        <v>949</v>
      </c>
      <c r="DW1044" s="2" t="s">
        <v>949</v>
      </c>
      <c r="DX1044" s="2">
        <v>1000</v>
      </c>
      <c r="DY1044" s="2"/>
      <c r="DZ1044" s="2" t="s">
        <v>3</v>
      </c>
      <c r="EA1044" s="2" t="s">
        <v>3</v>
      </c>
      <c r="EB1044" s="2" t="s">
        <v>3</v>
      </c>
      <c r="EC1044" s="2" t="s">
        <v>3</v>
      </c>
      <c r="ED1044" s="2"/>
      <c r="EE1044" s="2">
        <v>53551264</v>
      </c>
      <c r="EF1044" s="2">
        <v>3</v>
      </c>
      <c r="EG1044" s="2" t="s">
        <v>917</v>
      </c>
      <c r="EH1044" s="2">
        <v>0</v>
      </c>
      <c r="EI1044" s="2" t="s">
        <v>3</v>
      </c>
      <c r="EJ1044" s="2">
        <v>2</v>
      </c>
      <c r="EK1044" s="2">
        <v>108001</v>
      </c>
      <c r="EL1044" s="2" t="s">
        <v>918</v>
      </c>
      <c r="EM1044" s="2" t="s">
        <v>919</v>
      </c>
      <c r="EN1044" s="2"/>
      <c r="EO1044" s="2" t="s">
        <v>3</v>
      </c>
      <c r="EP1044" s="2"/>
      <c r="EQ1044" s="2">
        <v>0</v>
      </c>
      <c r="ER1044" s="2">
        <v>1998.42</v>
      </c>
      <c r="ES1044" s="2">
        <v>1998.42</v>
      </c>
      <c r="ET1044" s="2">
        <v>0</v>
      </c>
      <c r="EU1044" s="2">
        <v>0</v>
      </c>
      <c r="EV1044" s="2">
        <v>0</v>
      </c>
      <c r="EW1044" s="2">
        <v>0</v>
      </c>
      <c r="EX1044" s="2">
        <v>0</v>
      </c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>
        <v>0</v>
      </c>
      <c r="FR1044" s="2">
        <f>ROUND(IF(AND(BH1044=3,BI1044=3),P1044,0),2)</f>
        <v>0</v>
      </c>
      <c r="FS1044" s="2">
        <v>0</v>
      </c>
      <c r="FT1044" s="2"/>
      <c r="FU1044" s="2"/>
      <c r="FV1044" s="2"/>
      <c r="FW1044" s="2"/>
      <c r="FX1044" s="2">
        <v>97</v>
      </c>
      <c r="FY1044" s="2">
        <v>51</v>
      </c>
      <c r="FZ1044" s="2"/>
      <c r="GA1044" s="2" t="s">
        <v>3</v>
      </c>
      <c r="GB1044" s="2"/>
      <c r="GC1044" s="2"/>
      <c r="GD1044" s="2">
        <v>1</v>
      </c>
      <c r="GE1044" s="2"/>
      <c r="GF1044" s="2">
        <v>338017439</v>
      </c>
      <c r="GG1044" s="2">
        <v>2</v>
      </c>
      <c r="GH1044" s="2">
        <v>1</v>
      </c>
      <c r="GI1044" s="2">
        <v>-2</v>
      </c>
      <c r="GJ1044" s="2">
        <v>0</v>
      </c>
      <c r="GK1044" s="2">
        <v>0</v>
      </c>
      <c r="GL1044" s="2">
        <f>ROUND(IF(AND(BH1044=3,BI1044=3,FS1044&lt;&gt;0),P1044,0),2)</f>
        <v>0</v>
      </c>
      <c r="GM1044" s="2">
        <f>ROUND(O1044+X1044+Y1044,2)+GX1044</f>
        <v>15.99</v>
      </c>
      <c r="GN1044" s="2">
        <f>IF(OR(BI1044=0,BI1044=1),ROUND(O1044+X1044+Y1044,2),0)</f>
        <v>0</v>
      </c>
      <c r="GO1044" s="2">
        <f>IF(BI1044=2,ROUND(O1044+X1044+Y1044,2),0)</f>
        <v>15.99</v>
      </c>
      <c r="GP1044" s="2">
        <f>IF(BI1044=4,ROUND(O1044+X1044+Y1044,2)+GX1044,0)</f>
        <v>0</v>
      </c>
      <c r="GQ1044" s="2"/>
      <c r="GR1044" s="2">
        <v>0</v>
      </c>
      <c r="GS1044" s="2">
        <v>0</v>
      </c>
      <c r="GT1044" s="2">
        <v>0</v>
      </c>
      <c r="GU1044" s="2" t="s">
        <v>3</v>
      </c>
      <c r="GV1044" s="2">
        <f t="shared" si="693"/>
        <v>0</v>
      </c>
      <c r="GW1044" s="2">
        <v>1</v>
      </c>
      <c r="GX1044" s="2">
        <f>ROUND(HC1044*I1044,2)</f>
        <v>0</v>
      </c>
      <c r="GY1044" s="2"/>
      <c r="GZ1044" s="2"/>
      <c r="HA1044" s="2">
        <v>0</v>
      </c>
      <c r="HB1044" s="2">
        <v>0</v>
      </c>
      <c r="HC1044" s="2">
        <f t="shared" si="694"/>
        <v>0</v>
      </c>
      <c r="HD1044" s="2"/>
      <c r="HE1044" s="2" t="s">
        <v>3</v>
      </c>
      <c r="HF1044" s="2" t="s">
        <v>3</v>
      </c>
      <c r="HG1044" s="2"/>
      <c r="HH1044" s="2"/>
      <c r="HI1044" s="2"/>
      <c r="HJ1044" s="2"/>
      <c r="HK1044" s="2"/>
      <c r="HL1044" s="2"/>
      <c r="HM1044" s="2" t="s">
        <v>3</v>
      </c>
      <c r="HN1044" s="2" t="s">
        <v>921</v>
      </c>
      <c r="HO1044" s="2" t="s">
        <v>922</v>
      </c>
      <c r="HP1044" s="2" t="s">
        <v>918</v>
      </c>
      <c r="HQ1044" s="2" t="s">
        <v>918</v>
      </c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>
        <v>0</v>
      </c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</row>
    <row r="1045" spans="1:255" x14ac:dyDescent="0.2">
      <c r="A1045">
        <v>18</v>
      </c>
      <c r="B1045">
        <v>1</v>
      </c>
      <c r="C1045">
        <v>1751</v>
      </c>
      <c r="E1045" t="s">
        <v>1056</v>
      </c>
      <c r="F1045" t="s">
        <v>947</v>
      </c>
      <c r="G1045" t="s">
        <v>948</v>
      </c>
      <c r="H1045" t="s">
        <v>949</v>
      </c>
      <c r="I1045">
        <f>I1041*J1045</f>
        <v>8.0000000000000002E-3</v>
      </c>
      <c r="J1045">
        <v>0.1</v>
      </c>
      <c r="K1045">
        <v>0.1</v>
      </c>
      <c r="O1045">
        <f>ROUND(CP1045,0)</f>
        <v>48</v>
      </c>
      <c r="P1045">
        <f>ROUND(CQ1045*I1045,0)</f>
        <v>48</v>
      </c>
      <c r="Q1045">
        <f>ROUND(CR1045*I1045,0)</f>
        <v>0</v>
      </c>
      <c r="R1045">
        <f>ROUND(CS1045*I1045,0)</f>
        <v>0</v>
      </c>
      <c r="S1045">
        <f>ROUND(CT1045*I1045,0)</f>
        <v>0</v>
      </c>
      <c r="T1045">
        <f>ROUND(CU1045*I1045,0)</f>
        <v>0</v>
      </c>
      <c r="U1045">
        <f t="shared" si="678"/>
        <v>0</v>
      </c>
      <c r="V1045">
        <f t="shared" si="679"/>
        <v>0</v>
      </c>
      <c r="W1045">
        <f>ROUND(CX1045*I1045,0)</f>
        <v>0</v>
      </c>
      <c r="X1045">
        <f>ROUND(CY1045,0)</f>
        <v>0</v>
      </c>
      <c r="Y1045">
        <f>ROUND(CZ1045,0)</f>
        <v>0</v>
      </c>
      <c r="AA1045">
        <v>53551707</v>
      </c>
      <c r="AB1045">
        <f t="shared" si="680"/>
        <v>1998.42</v>
      </c>
      <c r="AC1045">
        <f t="shared" si="654"/>
        <v>1998.42</v>
      </c>
      <c r="AD1045">
        <f t="shared" si="695"/>
        <v>0</v>
      </c>
      <c r="AE1045">
        <f t="shared" si="696"/>
        <v>0</v>
      </c>
      <c r="AF1045">
        <f t="shared" si="696"/>
        <v>0</v>
      </c>
      <c r="AG1045">
        <f t="shared" si="681"/>
        <v>0</v>
      </c>
      <c r="AH1045">
        <f t="shared" si="697"/>
        <v>0</v>
      </c>
      <c r="AI1045">
        <f t="shared" si="697"/>
        <v>0</v>
      </c>
      <c r="AJ1045">
        <f t="shared" si="682"/>
        <v>1.01</v>
      </c>
      <c r="AK1045">
        <v>1998.42</v>
      </c>
      <c r="AL1045">
        <v>1998.42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1.01</v>
      </c>
      <c r="AT1045">
        <v>97</v>
      </c>
      <c r="AU1045">
        <v>51</v>
      </c>
      <c r="AV1045">
        <v>1</v>
      </c>
      <c r="AW1045">
        <v>1</v>
      </c>
      <c r="AZ1045">
        <v>1</v>
      </c>
      <c r="BA1045">
        <v>1</v>
      </c>
      <c r="BB1045">
        <v>1</v>
      </c>
      <c r="BC1045">
        <v>2.99</v>
      </c>
      <c r="BD1045" t="s">
        <v>3</v>
      </c>
      <c r="BE1045" t="s">
        <v>3</v>
      </c>
      <c r="BF1045" t="s">
        <v>3</v>
      </c>
      <c r="BG1045" t="s">
        <v>3</v>
      </c>
      <c r="BH1045">
        <v>3</v>
      </c>
      <c r="BI1045">
        <v>2</v>
      </c>
      <c r="BJ1045" t="s">
        <v>950</v>
      </c>
      <c r="BM1045">
        <v>108001</v>
      </c>
      <c r="BN1045">
        <v>0</v>
      </c>
      <c r="BO1045" t="s">
        <v>947</v>
      </c>
      <c r="BP1045">
        <v>1</v>
      </c>
      <c r="BQ1045">
        <v>3</v>
      </c>
      <c r="BR1045">
        <v>0</v>
      </c>
      <c r="BS1045">
        <v>1</v>
      </c>
      <c r="BT1045">
        <v>1</v>
      </c>
      <c r="BU1045">
        <v>1</v>
      </c>
      <c r="BV1045">
        <v>1</v>
      </c>
      <c r="BW1045">
        <v>1</v>
      </c>
      <c r="BX1045">
        <v>1</v>
      </c>
      <c r="BY1045" t="s">
        <v>3</v>
      </c>
      <c r="BZ1045">
        <v>97</v>
      </c>
      <c r="CA1045">
        <v>51</v>
      </c>
      <c r="CB1045" t="s">
        <v>3</v>
      </c>
      <c r="CE1045">
        <v>0</v>
      </c>
      <c r="CF1045">
        <v>0</v>
      </c>
      <c r="CG1045">
        <v>0</v>
      </c>
      <c r="CM1045">
        <v>0</v>
      </c>
      <c r="CN1045" t="s">
        <v>3</v>
      </c>
      <c r="CO1045">
        <v>0</v>
      </c>
      <c r="CP1045">
        <f t="shared" si="683"/>
        <v>48</v>
      </c>
      <c r="CQ1045">
        <f t="shared" si="698"/>
        <v>5975.2758000000003</v>
      </c>
      <c r="CR1045">
        <f t="shared" si="684"/>
        <v>0</v>
      </c>
      <c r="CS1045">
        <f t="shared" si="685"/>
        <v>0</v>
      </c>
      <c r="CT1045">
        <f t="shared" si="686"/>
        <v>0</v>
      </c>
      <c r="CU1045">
        <f t="shared" si="687"/>
        <v>0</v>
      </c>
      <c r="CV1045">
        <f t="shared" si="688"/>
        <v>0</v>
      </c>
      <c r="CW1045">
        <f t="shared" si="689"/>
        <v>0</v>
      </c>
      <c r="CX1045">
        <f t="shared" si="690"/>
        <v>1.01</v>
      </c>
      <c r="CY1045">
        <f t="shared" si="691"/>
        <v>0</v>
      </c>
      <c r="CZ1045">
        <f t="shared" si="692"/>
        <v>0</v>
      </c>
      <c r="DC1045" t="s">
        <v>3</v>
      </c>
      <c r="DD1045" t="s">
        <v>3</v>
      </c>
      <c r="DE1045" t="s">
        <v>3</v>
      </c>
      <c r="DF1045" t="s">
        <v>3</v>
      </c>
      <c r="DG1045" t="s">
        <v>3</v>
      </c>
      <c r="DH1045" t="s">
        <v>3</v>
      </c>
      <c r="DI1045" t="s">
        <v>3</v>
      </c>
      <c r="DJ1045" t="s">
        <v>3</v>
      </c>
      <c r="DK1045" t="s">
        <v>3</v>
      </c>
      <c r="DL1045" t="s">
        <v>3</v>
      </c>
      <c r="DM1045" t="s">
        <v>3</v>
      </c>
      <c r="DN1045">
        <v>0</v>
      </c>
      <c r="DO1045">
        <v>0</v>
      </c>
      <c r="DP1045">
        <v>1</v>
      </c>
      <c r="DQ1045">
        <v>1</v>
      </c>
      <c r="DU1045">
        <v>1010</v>
      </c>
      <c r="DV1045" t="s">
        <v>949</v>
      </c>
      <c r="DW1045" t="s">
        <v>949</v>
      </c>
      <c r="DX1045">
        <v>1000</v>
      </c>
      <c r="DZ1045" t="s">
        <v>3</v>
      </c>
      <c r="EA1045" t="s">
        <v>3</v>
      </c>
      <c r="EB1045" t="s">
        <v>3</v>
      </c>
      <c r="EC1045" t="s">
        <v>3</v>
      </c>
      <c r="EE1045">
        <v>53551264</v>
      </c>
      <c r="EF1045">
        <v>3</v>
      </c>
      <c r="EG1045" t="s">
        <v>917</v>
      </c>
      <c r="EH1045">
        <v>0</v>
      </c>
      <c r="EI1045" t="s">
        <v>3</v>
      </c>
      <c r="EJ1045">
        <v>2</v>
      </c>
      <c r="EK1045">
        <v>108001</v>
      </c>
      <c r="EL1045" t="s">
        <v>918</v>
      </c>
      <c r="EM1045" t="s">
        <v>919</v>
      </c>
      <c r="EO1045" t="s">
        <v>3</v>
      </c>
      <c r="EQ1045">
        <v>0</v>
      </c>
      <c r="ER1045">
        <v>1998.42</v>
      </c>
      <c r="ES1045">
        <v>1998.42</v>
      </c>
      <c r="ET1045">
        <v>0</v>
      </c>
      <c r="EU1045">
        <v>0</v>
      </c>
      <c r="EV1045">
        <v>0</v>
      </c>
      <c r="EW1045">
        <v>0</v>
      </c>
      <c r="EX1045">
        <v>0</v>
      </c>
      <c r="FQ1045">
        <v>0</v>
      </c>
      <c r="FR1045">
        <f>ROUND(IF(AND(BH1045=3,BI1045=3),P1045,0),0)</f>
        <v>0</v>
      </c>
      <c r="FS1045">
        <v>0</v>
      </c>
      <c r="FX1045">
        <v>97</v>
      </c>
      <c r="FY1045">
        <v>51</v>
      </c>
      <c r="GA1045" t="s">
        <v>3</v>
      </c>
      <c r="GD1045">
        <v>1</v>
      </c>
      <c r="GF1045">
        <v>338017439</v>
      </c>
      <c r="GG1045">
        <v>2</v>
      </c>
      <c r="GH1045">
        <v>1</v>
      </c>
      <c r="GI1045">
        <v>2</v>
      </c>
      <c r="GJ1045">
        <v>0</v>
      </c>
      <c r="GK1045">
        <v>0</v>
      </c>
      <c r="GL1045">
        <f>ROUND(IF(AND(BH1045=3,BI1045=3,FS1045&lt;&gt;0),P1045,0),0)</f>
        <v>0</v>
      </c>
      <c r="GM1045">
        <f>ROUND(O1045+X1045+Y1045,0)+GX1045</f>
        <v>48</v>
      </c>
      <c r="GN1045">
        <f>IF(OR(BI1045=0,BI1045=1),ROUND(O1045+X1045+Y1045,0),0)</f>
        <v>0</v>
      </c>
      <c r="GO1045">
        <f>IF(BI1045=2,ROUND(O1045+X1045+Y1045,0),0)</f>
        <v>48</v>
      </c>
      <c r="GP1045">
        <f>IF(BI1045=4,ROUND(O1045+X1045+Y1045,0)+GX1045,0)</f>
        <v>0</v>
      </c>
      <c r="GR1045">
        <v>0</v>
      </c>
      <c r="GS1045">
        <v>3</v>
      </c>
      <c r="GT1045">
        <v>0</v>
      </c>
      <c r="GU1045" t="s">
        <v>3</v>
      </c>
      <c r="GV1045">
        <f t="shared" si="693"/>
        <v>0</v>
      </c>
      <c r="GW1045">
        <v>1</v>
      </c>
      <c r="GX1045">
        <f>ROUND(HC1045*I1045,0)</f>
        <v>0</v>
      </c>
      <c r="HA1045">
        <v>0</v>
      </c>
      <c r="HB1045">
        <v>0</v>
      </c>
      <c r="HC1045">
        <f t="shared" si="694"/>
        <v>0</v>
      </c>
      <c r="HE1045" t="s">
        <v>3</v>
      </c>
      <c r="HF1045" t="s">
        <v>3</v>
      </c>
      <c r="HM1045" t="s">
        <v>3</v>
      </c>
      <c r="HN1045" t="s">
        <v>921</v>
      </c>
      <c r="HO1045" t="s">
        <v>922</v>
      </c>
      <c r="HP1045" t="s">
        <v>918</v>
      </c>
      <c r="HQ1045" t="s">
        <v>918</v>
      </c>
      <c r="IK1045">
        <v>0</v>
      </c>
    </row>
    <row r="1046" spans="1:255" x14ac:dyDescent="0.2">
      <c r="A1046" s="2">
        <v>18</v>
      </c>
      <c r="B1046" s="2">
        <v>1</v>
      </c>
      <c r="C1046" s="2">
        <v>1741</v>
      </c>
      <c r="D1046" s="2"/>
      <c r="E1046" s="2" t="s">
        <v>1057</v>
      </c>
      <c r="F1046" s="2" t="s">
        <v>943</v>
      </c>
      <c r="G1046" s="2" t="s">
        <v>944</v>
      </c>
      <c r="H1046" s="2" t="s">
        <v>894</v>
      </c>
      <c r="I1046" s="2">
        <f>I1040*J1046</f>
        <v>0.08</v>
      </c>
      <c r="J1046" s="2">
        <v>1</v>
      </c>
      <c r="K1046" s="2">
        <v>1</v>
      </c>
      <c r="L1046" s="2"/>
      <c r="M1046" s="2"/>
      <c r="N1046" s="2"/>
      <c r="O1046" s="2">
        <f>ROUND(CP1046,2)</f>
        <v>43.78</v>
      </c>
      <c r="P1046" s="2">
        <f>ROUND(CQ1046*I1046,2)</f>
        <v>43.78</v>
      </c>
      <c r="Q1046" s="2">
        <f>ROUND(CR1046*I1046,2)</f>
        <v>0</v>
      </c>
      <c r="R1046" s="2">
        <f>ROUND(CS1046*I1046,2)</f>
        <v>0</v>
      </c>
      <c r="S1046" s="2">
        <f>ROUND(CT1046*I1046,2)</f>
        <v>0</v>
      </c>
      <c r="T1046" s="2">
        <f>ROUND(CU1046*I1046,2)</f>
        <v>0</v>
      </c>
      <c r="U1046" s="2">
        <f t="shared" si="678"/>
        <v>0</v>
      </c>
      <c r="V1046" s="2">
        <f t="shared" si="679"/>
        <v>0</v>
      </c>
      <c r="W1046" s="2">
        <f>ROUND(CX1046*I1046,2)</f>
        <v>0.01</v>
      </c>
      <c r="X1046" s="2">
        <f>ROUND(CY1046,2)</f>
        <v>0</v>
      </c>
      <c r="Y1046" s="2">
        <f>ROUND(CZ1046,2)</f>
        <v>0</v>
      </c>
      <c r="Z1046" s="2"/>
      <c r="AA1046" s="2">
        <v>53551706</v>
      </c>
      <c r="AB1046" s="2">
        <f t="shared" si="680"/>
        <v>547.19000000000005</v>
      </c>
      <c r="AC1046" s="2">
        <f t="shared" si="654"/>
        <v>547.19000000000005</v>
      </c>
      <c r="AD1046" s="2">
        <f t="shared" si="695"/>
        <v>0</v>
      </c>
      <c r="AE1046" s="2">
        <f t="shared" si="696"/>
        <v>0</v>
      </c>
      <c r="AF1046" s="2">
        <f t="shared" si="696"/>
        <v>0</v>
      </c>
      <c r="AG1046" s="2">
        <f t="shared" si="681"/>
        <v>0</v>
      </c>
      <c r="AH1046" s="2">
        <f t="shared" si="697"/>
        <v>0</v>
      </c>
      <c r="AI1046" s="2">
        <f t="shared" si="697"/>
        <v>0</v>
      </c>
      <c r="AJ1046" s="2">
        <f t="shared" si="682"/>
        <v>0.16</v>
      </c>
      <c r="AK1046" s="2">
        <v>547.19000000000005</v>
      </c>
      <c r="AL1046" s="2">
        <v>547.19000000000005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0.16</v>
      </c>
      <c r="AT1046" s="2">
        <v>97</v>
      </c>
      <c r="AU1046" s="2">
        <v>51</v>
      </c>
      <c r="AV1046" s="2">
        <v>1</v>
      </c>
      <c r="AW1046" s="2">
        <v>1</v>
      </c>
      <c r="AX1046" s="2"/>
      <c r="AY1046" s="2"/>
      <c r="AZ1046" s="2">
        <v>1</v>
      </c>
      <c r="BA1046" s="2">
        <v>1</v>
      </c>
      <c r="BB1046" s="2">
        <v>1</v>
      </c>
      <c r="BC1046" s="2">
        <v>1</v>
      </c>
      <c r="BD1046" s="2" t="s">
        <v>3</v>
      </c>
      <c r="BE1046" s="2" t="s">
        <v>3</v>
      </c>
      <c r="BF1046" s="2" t="s">
        <v>3</v>
      </c>
      <c r="BG1046" s="2" t="s">
        <v>3</v>
      </c>
      <c r="BH1046" s="2">
        <v>3</v>
      </c>
      <c r="BI1046" s="2">
        <v>2</v>
      </c>
      <c r="BJ1046" s="2" t="s">
        <v>945</v>
      </c>
      <c r="BK1046" s="2"/>
      <c r="BL1046" s="2"/>
      <c r="BM1046" s="2">
        <v>108001</v>
      </c>
      <c r="BN1046" s="2">
        <v>0</v>
      </c>
      <c r="BO1046" s="2" t="s">
        <v>3</v>
      </c>
      <c r="BP1046" s="2">
        <v>0</v>
      </c>
      <c r="BQ1046" s="2">
        <v>3</v>
      </c>
      <c r="BR1046" s="2">
        <v>0</v>
      </c>
      <c r="BS1046" s="2">
        <v>1</v>
      </c>
      <c r="BT1046" s="2">
        <v>1</v>
      </c>
      <c r="BU1046" s="2">
        <v>1</v>
      </c>
      <c r="BV1046" s="2">
        <v>1</v>
      </c>
      <c r="BW1046" s="2">
        <v>1</v>
      </c>
      <c r="BX1046" s="2">
        <v>1</v>
      </c>
      <c r="BY1046" s="2" t="s">
        <v>3</v>
      </c>
      <c r="BZ1046" s="2">
        <v>97</v>
      </c>
      <c r="CA1046" s="2">
        <v>51</v>
      </c>
      <c r="CB1046" s="2" t="s">
        <v>3</v>
      </c>
      <c r="CC1046" s="2"/>
      <c r="CD1046" s="2"/>
      <c r="CE1046" s="2">
        <v>0</v>
      </c>
      <c r="CF1046" s="2">
        <v>0</v>
      </c>
      <c r="CG1046" s="2">
        <v>0</v>
      </c>
      <c r="CH1046" s="2"/>
      <c r="CI1046" s="2"/>
      <c r="CJ1046" s="2"/>
      <c r="CK1046" s="2"/>
      <c r="CL1046" s="2"/>
      <c r="CM1046" s="2">
        <v>0</v>
      </c>
      <c r="CN1046" s="2" t="s">
        <v>3</v>
      </c>
      <c r="CO1046" s="2">
        <v>0</v>
      </c>
      <c r="CP1046" s="2">
        <f t="shared" si="683"/>
        <v>43.78</v>
      </c>
      <c r="CQ1046" s="2">
        <f t="shared" si="698"/>
        <v>547.19000000000005</v>
      </c>
      <c r="CR1046" s="2">
        <f t="shared" si="684"/>
        <v>0</v>
      </c>
      <c r="CS1046" s="2">
        <f t="shared" si="685"/>
        <v>0</v>
      </c>
      <c r="CT1046" s="2">
        <f t="shared" si="686"/>
        <v>0</v>
      </c>
      <c r="CU1046" s="2">
        <f t="shared" si="687"/>
        <v>0</v>
      </c>
      <c r="CV1046" s="2">
        <f t="shared" si="688"/>
        <v>0</v>
      </c>
      <c r="CW1046" s="2">
        <f t="shared" si="689"/>
        <v>0</v>
      </c>
      <c r="CX1046" s="2">
        <f t="shared" si="690"/>
        <v>0.16</v>
      </c>
      <c r="CY1046" s="2">
        <f t="shared" si="691"/>
        <v>0</v>
      </c>
      <c r="CZ1046" s="2">
        <f t="shared" si="692"/>
        <v>0</v>
      </c>
      <c r="DA1046" s="2"/>
      <c r="DB1046" s="2"/>
      <c r="DC1046" s="2" t="s">
        <v>3</v>
      </c>
      <c r="DD1046" s="2" t="s">
        <v>3</v>
      </c>
      <c r="DE1046" s="2" t="s">
        <v>3</v>
      </c>
      <c r="DF1046" s="2" t="s">
        <v>3</v>
      </c>
      <c r="DG1046" s="2" t="s">
        <v>3</v>
      </c>
      <c r="DH1046" s="2" t="s">
        <v>3</v>
      </c>
      <c r="DI1046" s="2" t="s">
        <v>3</v>
      </c>
      <c r="DJ1046" s="2" t="s">
        <v>3</v>
      </c>
      <c r="DK1046" s="2" t="s">
        <v>3</v>
      </c>
      <c r="DL1046" s="2" t="s">
        <v>3</v>
      </c>
      <c r="DM1046" s="2" t="s">
        <v>3</v>
      </c>
      <c r="DN1046" s="2">
        <v>0</v>
      </c>
      <c r="DO1046" s="2">
        <v>0</v>
      </c>
      <c r="DP1046" s="2">
        <v>1</v>
      </c>
      <c r="DQ1046" s="2">
        <v>1</v>
      </c>
      <c r="DR1046" s="2"/>
      <c r="DS1046" s="2"/>
      <c r="DT1046" s="2"/>
      <c r="DU1046" s="2">
        <v>1010</v>
      </c>
      <c r="DV1046" s="2" t="s">
        <v>894</v>
      </c>
      <c r="DW1046" s="2" t="s">
        <v>894</v>
      </c>
      <c r="DX1046" s="2">
        <v>100</v>
      </c>
      <c r="DY1046" s="2"/>
      <c r="DZ1046" s="2" t="s">
        <v>3</v>
      </c>
      <c r="EA1046" s="2" t="s">
        <v>3</v>
      </c>
      <c r="EB1046" s="2" t="s">
        <v>3</v>
      </c>
      <c r="EC1046" s="2" t="s">
        <v>3</v>
      </c>
      <c r="ED1046" s="2"/>
      <c r="EE1046" s="2">
        <v>53551264</v>
      </c>
      <c r="EF1046" s="2">
        <v>3</v>
      </c>
      <c r="EG1046" s="2" t="s">
        <v>917</v>
      </c>
      <c r="EH1046" s="2">
        <v>0</v>
      </c>
      <c r="EI1046" s="2" t="s">
        <v>3</v>
      </c>
      <c r="EJ1046" s="2">
        <v>2</v>
      </c>
      <c r="EK1046" s="2">
        <v>108001</v>
      </c>
      <c r="EL1046" s="2" t="s">
        <v>918</v>
      </c>
      <c r="EM1046" s="2" t="s">
        <v>919</v>
      </c>
      <c r="EN1046" s="2"/>
      <c r="EO1046" s="2" t="s">
        <v>3</v>
      </c>
      <c r="EP1046" s="2"/>
      <c r="EQ1046" s="2">
        <v>0</v>
      </c>
      <c r="ER1046" s="2">
        <v>547.19000000000005</v>
      </c>
      <c r="ES1046" s="2">
        <v>547.19000000000005</v>
      </c>
      <c r="ET1046" s="2">
        <v>0</v>
      </c>
      <c r="EU1046" s="2">
        <v>0</v>
      </c>
      <c r="EV1046" s="2">
        <v>0</v>
      </c>
      <c r="EW1046" s="2">
        <v>0</v>
      </c>
      <c r="EX1046" s="2">
        <v>0</v>
      </c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>
        <v>0</v>
      </c>
      <c r="FR1046" s="2">
        <f>ROUND(IF(AND(BH1046=3,BI1046=3),P1046,0),2)</f>
        <v>0</v>
      </c>
      <c r="FS1046" s="2">
        <v>0</v>
      </c>
      <c r="FT1046" s="2"/>
      <c r="FU1046" s="2"/>
      <c r="FV1046" s="2"/>
      <c r="FW1046" s="2"/>
      <c r="FX1046" s="2">
        <v>97</v>
      </c>
      <c r="FY1046" s="2">
        <v>51</v>
      </c>
      <c r="FZ1046" s="2"/>
      <c r="GA1046" s="2" t="s">
        <v>3</v>
      </c>
      <c r="GB1046" s="2"/>
      <c r="GC1046" s="2"/>
      <c r="GD1046" s="2">
        <v>1</v>
      </c>
      <c r="GE1046" s="2"/>
      <c r="GF1046" s="2">
        <v>1552757658</v>
      </c>
      <c r="GG1046" s="2">
        <v>2</v>
      </c>
      <c r="GH1046" s="2">
        <v>1</v>
      </c>
      <c r="GI1046" s="2">
        <v>-2</v>
      </c>
      <c r="GJ1046" s="2">
        <v>0</v>
      </c>
      <c r="GK1046" s="2">
        <v>0</v>
      </c>
      <c r="GL1046" s="2">
        <f>ROUND(IF(AND(BH1046=3,BI1046=3,FS1046&lt;&gt;0),P1046,0),2)</f>
        <v>0</v>
      </c>
      <c r="GM1046" s="2">
        <f>ROUND(O1046+X1046+Y1046,2)+GX1046</f>
        <v>43.78</v>
      </c>
      <c r="GN1046" s="2">
        <f>IF(OR(BI1046=0,BI1046=1),ROUND(O1046+X1046+Y1046,2),0)</f>
        <v>0</v>
      </c>
      <c r="GO1046" s="2">
        <f>IF(BI1046=2,ROUND(O1046+X1046+Y1046,2),0)</f>
        <v>43.78</v>
      </c>
      <c r="GP1046" s="2">
        <f>IF(BI1046=4,ROUND(O1046+X1046+Y1046,2)+GX1046,0)</f>
        <v>0</v>
      </c>
      <c r="GQ1046" s="2"/>
      <c r="GR1046" s="2">
        <v>0</v>
      </c>
      <c r="GS1046" s="2">
        <v>0</v>
      </c>
      <c r="GT1046" s="2">
        <v>0</v>
      </c>
      <c r="GU1046" s="2" t="s">
        <v>3</v>
      </c>
      <c r="GV1046" s="2">
        <f t="shared" si="693"/>
        <v>0</v>
      </c>
      <c r="GW1046" s="2">
        <v>1</v>
      </c>
      <c r="GX1046" s="2">
        <f>ROUND(HC1046*I1046,2)</f>
        <v>0</v>
      </c>
      <c r="GY1046" s="2"/>
      <c r="GZ1046" s="2"/>
      <c r="HA1046" s="2">
        <v>0</v>
      </c>
      <c r="HB1046" s="2">
        <v>0</v>
      </c>
      <c r="HC1046" s="2">
        <f t="shared" si="694"/>
        <v>0</v>
      </c>
      <c r="HD1046" s="2"/>
      <c r="HE1046" s="2" t="s">
        <v>3</v>
      </c>
      <c r="HF1046" s="2" t="s">
        <v>3</v>
      </c>
      <c r="HG1046" s="2"/>
      <c r="HH1046" s="2"/>
      <c r="HI1046" s="2"/>
      <c r="HJ1046" s="2"/>
      <c r="HK1046" s="2"/>
      <c r="HL1046" s="2"/>
      <c r="HM1046" s="2" t="s">
        <v>3</v>
      </c>
      <c r="HN1046" s="2" t="s">
        <v>921</v>
      </c>
      <c r="HO1046" s="2" t="s">
        <v>922</v>
      </c>
      <c r="HP1046" s="2" t="s">
        <v>918</v>
      </c>
      <c r="HQ1046" s="2" t="s">
        <v>918</v>
      </c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>
        <v>0</v>
      </c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</row>
    <row r="1047" spans="1:255" x14ac:dyDescent="0.2">
      <c r="A1047">
        <v>18</v>
      </c>
      <c r="B1047">
        <v>1</v>
      </c>
      <c r="C1047">
        <v>1753</v>
      </c>
      <c r="E1047" t="s">
        <v>1057</v>
      </c>
      <c r="F1047" t="s">
        <v>943</v>
      </c>
      <c r="G1047" t="s">
        <v>944</v>
      </c>
      <c r="H1047" t="s">
        <v>894</v>
      </c>
      <c r="I1047">
        <f>I1041*J1047</f>
        <v>0.08</v>
      </c>
      <c r="J1047">
        <v>1</v>
      </c>
      <c r="K1047">
        <v>1</v>
      </c>
      <c r="O1047">
        <f>ROUND(CP1047,0)</f>
        <v>723</v>
      </c>
      <c r="P1047">
        <f>ROUND(CQ1047*I1047,0)</f>
        <v>723</v>
      </c>
      <c r="Q1047">
        <f>ROUND(CR1047*I1047,0)</f>
        <v>0</v>
      </c>
      <c r="R1047">
        <f>ROUND(CS1047*I1047,0)</f>
        <v>0</v>
      </c>
      <c r="S1047">
        <f>ROUND(CT1047*I1047,0)</f>
        <v>0</v>
      </c>
      <c r="T1047">
        <f>ROUND(CU1047*I1047,0)</f>
        <v>0</v>
      </c>
      <c r="U1047">
        <f t="shared" si="678"/>
        <v>0</v>
      </c>
      <c r="V1047">
        <f t="shared" si="679"/>
        <v>0</v>
      </c>
      <c r="W1047">
        <f>ROUND(CX1047*I1047,0)</f>
        <v>0</v>
      </c>
      <c r="X1047">
        <f>ROUND(CY1047,0)</f>
        <v>0</v>
      </c>
      <c r="Y1047">
        <f>ROUND(CZ1047,0)</f>
        <v>0</v>
      </c>
      <c r="AA1047">
        <v>53551707</v>
      </c>
      <c r="AB1047">
        <f t="shared" si="680"/>
        <v>547.19000000000005</v>
      </c>
      <c r="AC1047">
        <f t="shared" si="654"/>
        <v>547.19000000000005</v>
      </c>
      <c r="AD1047">
        <f t="shared" si="695"/>
        <v>0</v>
      </c>
      <c r="AE1047">
        <f t="shared" si="696"/>
        <v>0</v>
      </c>
      <c r="AF1047">
        <f t="shared" si="696"/>
        <v>0</v>
      </c>
      <c r="AG1047">
        <f t="shared" si="681"/>
        <v>0</v>
      </c>
      <c r="AH1047">
        <f t="shared" si="697"/>
        <v>0</v>
      </c>
      <c r="AI1047">
        <f t="shared" si="697"/>
        <v>0</v>
      </c>
      <c r="AJ1047">
        <f t="shared" si="682"/>
        <v>0.16</v>
      </c>
      <c r="AK1047">
        <v>547.19000000000005</v>
      </c>
      <c r="AL1047">
        <v>547.19000000000005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0.16</v>
      </c>
      <c r="AT1047">
        <v>97</v>
      </c>
      <c r="AU1047">
        <v>51</v>
      </c>
      <c r="AV1047">
        <v>1</v>
      </c>
      <c r="AW1047">
        <v>1</v>
      </c>
      <c r="AZ1047">
        <v>1</v>
      </c>
      <c r="BA1047">
        <v>1</v>
      </c>
      <c r="BB1047">
        <v>1</v>
      </c>
      <c r="BC1047">
        <v>16.52</v>
      </c>
      <c r="BD1047" t="s">
        <v>3</v>
      </c>
      <c r="BE1047" t="s">
        <v>3</v>
      </c>
      <c r="BF1047" t="s">
        <v>3</v>
      </c>
      <c r="BG1047" t="s">
        <v>3</v>
      </c>
      <c r="BH1047">
        <v>3</v>
      </c>
      <c r="BI1047">
        <v>2</v>
      </c>
      <c r="BJ1047" t="s">
        <v>945</v>
      </c>
      <c r="BM1047">
        <v>108001</v>
      </c>
      <c r="BN1047">
        <v>0</v>
      </c>
      <c r="BO1047" t="s">
        <v>943</v>
      </c>
      <c r="BP1047">
        <v>1</v>
      </c>
      <c r="BQ1047">
        <v>3</v>
      </c>
      <c r="BR1047">
        <v>0</v>
      </c>
      <c r="BS1047">
        <v>1</v>
      </c>
      <c r="BT1047">
        <v>1</v>
      </c>
      <c r="BU1047">
        <v>1</v>
      </c>
      <c r="BV1047">
        <v>1</v>
      </c>
      <c r="BW1047">
        <v>1</v>
      </c>
      <c r="BX1047">
        <v>1</v>
      </c>
      <c r="BY1047" t="s">
        <v>3</v>
      </c>
      <c r="BZ1047">
        <v>97</v>
      </c>
      <c r="CA1047">
        <v>51</v>
      </c>
      <c r="CB1047" t="s">
        <v>3</v>
      </c>
      <c r="CE1047">
        <v>0</v>
      </c>
      <c r="CF1047">
        <v>0</v>
      </c>
      <c r="CG1047">
        <v>0</v>
      </c>
      <c r="CM1047">
        <v>0</v>
      </c>
      <c r="CN1047" t="s">
        <v>3</v>
      </c>
      <c r="CO1047">
        <v>0</v>
      </c>
      <c r="CP1047">
        <f t="shared" si="683"/>
        <v>723</v>
      </c>
      <c r="CQ1047">
        <f t="shared" si="698"/>
        <v>9039.5788000000011</v>
      </c>
      <c r="CR1047">
        <f t="shared" si="684"/>
        <v>0</v>
      </c>
      <c r="CS1047">
        <f t="shared" si="685"/>
        <v>0</v>
      </c>
      <c r="CT1047">
        <f t="shared" si="686"/>
        <v>0</v>
      </c>
      <c r="CU1047">
        <f t="shared" si="687"/>
        <v>0</v>
      </c>
      <c r="CV1047">
        <f t="shared" si="688"/>
        <v>0</v>
      </c>
      <c r="CW1047">
        <f t="shared" si="689"/>
        <v>0</v>
      </c>
      <c r="CX1047">
        <f t="shared" si="690"/>
        <v>0.16</v>
      </c>
      <c r="CY1047">
        <f t="shared" si="691"/>
        <v>0</v>
      </c>
      <c r="CZ1047">
        <f t="shared" si="692"/>
        <v>0</v>
      </c>
      <c r="DC1047" t="s">
        <v>3</v>
      </c>
      <c r="DD1047" t="s">
        <v>3</v>
      </c>
      <c r="DE1047" t="s">
        <v>3</v>
      </c>
      <c r="DF1047" t="s">
        <v>3</v>
      </c>
      <c r="DG1047" t="s">
        <v>3</v>
      </c>
      <c r="DH1047" t="s">
        <v>3</v>
      </c>
      <c r="DI1047" t="s">
        <v>3</v>
      </c>
      <c r="DJ1047" t="s">
        <v>3</v>
      </c>
      <c r="DK1047" t="s">
        <v>3</v>
      </c>
      <c r="DL1047" t="s">
        <v>3</v>
      </c>
      <c r="DM1047" t="s">
        <v>3</v>
      </c>
      <c r="DN1047">
        <v>0</v>
      </c>
      <c r="DO1047">
        <v>0</v>
      </c>
      <c r="DP1047">
        <v>1</v>
      </c>
      <c r="DQ1047">
        <v>1</v>
      </c>
      <c r="DU1047">
        <v>1010</v>
      </c>
      <c r="DV1047" t="s">
        <v>894</v>
      </c>
      <c r="DW1047" t="s">
        <v>894</v>
      </c>
      <c r="DX1047">
        <v>100</v>
      </c>
      <c r="DZ1047" t="s">
        <v>3</v>
      </c>
      <c r="EA1047" t="s">
        <v>3</v>
      </c>
      <c r="EB1047" t="s">
        <v>3</v>
      </c>
      <c r="EC1047" t="s">
        <v>3</v>
      </c>
      <c r="EE1047">
        <v>53551264</v>
      </c>
      <c r="EF1047">
        <v>3</v>
      </c>
      <c r="EG1047" t="s">
        <v>917</v>
      </c>
      <c r="EH1047">
        <v>0</v>
      </c>
      <c r="EI1047" t="s">
        <v>3</v>
      </c>
      <c r="EJ1047">
        <v>2</v>
      </c>
      <c r="EK1047">
        <v>108001</v>
      </c>
      <c r="EL1047" t="s">
        <v>918</v>
      </c>
      <c r="EM1047" t="s">
        <v>919</v>
      </c>
      <c r="EO1047" t="s">
        <v>3</v>
      </c>
      <c r="EQ1047">
        <v>0</v>
      </c>
      <c r="ER1047">
        <v>547.19000000000005</v>
      </c>
      <c r="ES1047">
        <v>547.19000000000005</v>
      </c>
      <c r="ET1047">
        <v>0</v>
      </c>
      <c r="EU1047">
        <v>0</v>
      </c>
      <c r="EV1047">
        <v>0</v>
      </c>
      <c r="EW1047">
        <v>0</v>
      </c>
      <c r="EX1047">
        <v>0</v>
      </c>
      <c r="FQ1047">
        <v>0</v>
      </c>
      <c r="FR1047">
        <f>ROUND(IF(AND(BH1047=3,BI1047=3),P1047,0),0)</f>
        <v>0</v>
      </c>
      <c r="FS1047">
        <v>0</v>
      </c>
      <c r="FX1047">
        <v>97</v>
      </c>
      <c r="FY1047">
        <v>51</v>
      </c>
      <c r="GA1047" t="s">
        <v>3</v>
      </c>
      <c r="GD1047">
        <v>1</v>
      </c>
      <c r="GF1047">
        <v>1552757658</v>
      </c>
      <c r="GG1047">
        <v>2</v>
      </c>
      <c r="GH1047">
        <v>1</v>
      </c>
      <c r="GI1047">
        <v>2</v>
      </c>
      <c r="GJ1047">
        <v>0</v>
      </c>
      <c r="GK1047">
        <v>0</v>
      </c>
      <c r="GL1047">
        <f>ROUND(IF(AND(BH1047=3,BI1047=3,FS1047&lt;&gt;0),P1047,0),0)</f>
        <v>0</v>
      </c>
      <c r="GM1047">
        <f>ROUND(O1047+X1047+Y1047,0)+GX1047</f>
        <v>723</v>
      </c>
      <c r="GN1047">
        <f>IF(OR(BI1047=0,BI1047=1),ROUND(O1047+X1047+Y1047,0),0)</f>
        <v>0</v>
      </c>
      <c r="GO1047">
        <f>IF(BI1047=2,ROUND(O1047+X1047+Y1047,0),0)</f>
        <v>723</v>
      </c>
      <c r="GP1047">
        <f>IF(BI1047=4,ROUND(O1047+X1047+Y1047,0)+GX1047,0)</f>
        <v>0</v>
      </c>
      <c r="GR1047">
        <v>0</v>
      </c>
      <c r="GS1047">
        <v>3</v>
      </c>
      <c r="GT1047">
        <v>0</v>
      </c>
      <c r="GU1047" t="s">
        <v>3</v>
      </c>
      <c r="GV1047">
        <f t="shared" si="693"/>
        <v>0</v>
      </c>
      <c r="GW1047">
        <v>1</v>
      </c>
      <c r="GX1047">
        <f>ROUND(HC1047*I1047,0)</f>
        <v>0</v>
      </c>
      <c r="HA1047">
        <v>0</v>
      </c>
      <c r="HB1047">
        <v>0</v>
      </c>
      <c r="HC1047">
        <f t="shared" si="694"/>
        <v>0</v>
      </c>
      <c r="HE1047" t="s">
        <v>3</v>
      </c>
      <c r="HF1047" t="s">
        <v>3</v>
      </c>
      <c r="HM1047" t="s">
        <v>3</v>
      </c>
      <c r="HN1047" t="s">
        <v>921</v>
      </c>
      <c r="HO1047" t="s">
        <v>922</v>
      </c>
      <c r="HP1047" t="s">
        <v>918</v>
      </c>
      <c r="HQ1047" t="s">
        <v>918</v>
      </c>
      <c r="IK1047">
        <v>0</v>
      </c>
    </row>
    <row r="1048" spans="1:255" x14ac:dyDescent="0.2">
      <c r="A1048" s="2">
        <v>17</v>
      </c>
      <c r="B1048" s="2">
        <v>1</v>
      </c>
      <c r="C1048" s="2">
        <f>ROW(SmtRes!A1763)</f>
        <v>1763</v>
      </c>
      <c r="D1048" s="2">
        <f>ROW(EtalonRes!A1579)</f>
        <v>1579</v>
      </c>
      <c r="E1048" s="2" t="s">
        <v>1058</v>
      </c>
      <c r="F1048" s="2" t="s">
        <v>912</v>
      </c>
      <c r="G1048" s="2" t="s">
        <v>913</v>
      </c>
      <c r="H1048" s="2" t="s">
        <v>894</v>
      </c>
      <c r="I1048" s="2">
        <f>ROUND(13/100,7)</f>
        <v>0.13</v>
      </c>
      <c r="J1048" s="2">
        <v>0</v>
      </c>
      <c r="K1048" s="2">
        <f>ROUND(13/100,7)</f>
        <v>0.13</v>
      </c>
      <c r="L1048" s="2"/>
      <c r="M1048" s="2"/>
      <c r="N1048" s="2"/>
      <c r="O1048" s="2">
        <f>ROUND(CP1048,2)</f>
        <v>243.9</v>
      </c>
      <c r="P1048" s="2">
        <f>ROUND(CQ1048*I1048,2)</f>
        <v>6.61</v>
      </c>
      <c r="Q1048" s="2">
        <f>ROUND(CR1048*I1048,2)</f>
        <v>34.26</v>
      </c>
      <c r="R1048" s="2">
        <f>ROUND(CS1048*I1048,2)</f>
        <v>2.09</v>
      </c>
      <c r="S1048" s="2">
        <f>ROUND(CT1048*I1048,2)</f>
        <v>203.03</v>
      </c>
      <c r="T1048" s="2">
        <f>ROUND(CU1048*I1048,2)</f>
        <v>0</v>
      </c>
      <c r="U1048" s="2">
        <f t="shared" si="678"/>
        <v>20.467199999999998</v>
      </c>
      <c r="V1048" s="2">
        <f t="shared" si="679"/>
        <v>0.15443999999999999</v>
      </c>
      <c r="W1048" s="2">
        <f>ROUND(CX1048*I1048,2)</f>
        <v>0</v>
      </c>
      <c r="X1048" s="2">
        <f>ROUND(CY1048,2)</f>
        <v>198.97</v>
      </c>
      <c r="Y1048" s="2">
        <f>ROUND(CZ1048,2)</f>
        <v>104.61</v>
      </c>
      <c r="Z1048" s="2"/>
      <c r="AA1048" s="2">
        <v>53551706</v>
      </c>
      <c r="AB1048" s="2">
        <f t="shared" si="680"/>
        <v>1876.2</v>
      </c>
      <c r="AC1048" s="2">
        <f t="shared" si="654"/>
        <v>50.88</v>
      </c>
      <c r="AD1048" s="2">
        <f>ROUND(((((ET1048*ROUND(1.2,7)))-((EU1048*ROUND(1.2,7))))+AE1048),2)</f>
        <v>263.52</v>
      </c>
      <c r="AE1048" s="2">
        <f>ROUND(((EU1048*ROUND(1.2,7))),2)</f>
        <v>16.04</v>
      </c>
      <c r="AF1048" s="2">
        <f>ROUND(((EV1048*ROUND(1.2,7))),2)</f>
        <v>1561.8</v>
      </c>
      <c r="AG1048" s="2">
        <f t="shared" si="681"/>
        <v>0</v>
      </c>
      <c r="AH1048" s="2">
        <f>((EW1048*ROUND(1.2,7)))</f>
        <v>157.43999999999997</v>
      </c>
      <c r="AI1048" s="2">
        <f>((EX1048*ROUND(1.2,7)))</f>
        <v>1.1879999999999999</v>
      </c>
      <c r="AJ1048" s="2">
        <f t="shared" si="682"/>
        <v>0</v>
      </c>
      <c r="AK1048" s="2">
        <v>1571.98</v>
      </c>
      <c r="AL1048" s="2">
        <v>50.88</v>
      </c>
      <c r="AM1048" s="2">
        <v>219.6</v>
      </c>
      <c r="AN1048" s="2">
        <v>13.37</v>
      </c>
      <c r="AO1048" s="2">
        <v>1301.5</v>
      </c>
      <c r="AP1048" s="2">
        <v>0</v>
      </c>
      <c r="AQ1048" s="2">
        <v>131.19999999999999</v>
      </c>
      <c r="AR1048" s="2">
        <v>0.99</v>
      </c>
      <c r="AS1048" s="2">
        <v>0</v>
      </c>
      <c r="AT1048" s="2">
        <v>97</v>
      </c>
      <c r="AU1048" s="2">
        <v>51</v>
      </c>
      <c r="AV1048" s="2">
        <v>1</v>
      </c>
      <c r="AW1048" s="2">
        <v>1</v>
      </c>
      <c r="AX1048" s="2"/>
      <c r="AY1048" s="2"/>
      <c r="AZ1048" s="2">
        <v>1</v>
      </c>
      <c r="BA1048" s="2">
        <v>1</v>
      </c>
      <c r="BB1048" s="2">
        <v>1</v>
      </c>
      <c r="BC1048" s="2">
        <v>1</v>
      </c>
      <c r="BD1048" s="2" t="s">
        <v>3</v>
      </c>
      <c r="BE1048" s="2" t="s">
        <v>3</v>
      </c>
      <c r="BF1048" s="2" t="s">
        <v>3</v>
      </c>
      <c r="BG1048" s="2" t="s">
        <v>3</v>
      </c>
      <c r="BH1048" s="2">
        <v>0</v>
      </c>
      <c r="BI1048" s="2">
        <v>2</v>
      </c>
      <c r="BJ1048" s="2" t="s">
        <v>914</v>
      </c>
      <c r="BK1048" s="2"/>
      <c r="BL1048" s="2"/>
      <c r="BM1048" s="2">
        <v>108001</v>
      </c>
      <c r="BN1048" s="2">
        <v>0</v>
      </c>
      <c r="BO1048" s="2" t="s">
        <v>3</v>
      </c>
      <c r="BP1048" s="2">
        <v>0</v>
      </c>
      <c r="BQ1048" s="2">
        <v>3</v>
      </c>
      <c r="BR1048" s="2">
        <v>0</v>
      </c>
      <c r="BS1048" s="2">
        <v>1</v>
      </c>
      <c r="BT1048" s="2">
        <v>1</v>
      </c>
      <c r="BU1048" s="2">
        <v>1</v>
      </c>
      <c r="BV1048" s="2">
        <v>1</v>
      </c>
      <c r="BW1048" s="2">
        <v>1</v>
      </c>
      <c r="BX1048" s="2">
        <v>1</v>
      </c>
      <c r="BY1048" s="2" t="s">
        <v>3</v>
      </c>
      <c r="BZ1048" s="2">
        <v>97</v>
      </c>
      <c r="CA1048" s="2">
        <v>51</v>
      </c>
      <c r="CB1048" s="2" t="s">
        <v>3</v>
      </c>
      <c r="CC1048" s="2"/>
      <c r="CD1048" s="2"/>
      <c r="CE1048" s="2">
        <v>0</v>
      </c>
      <c r="CF1048" s="2">
        <v>0</v>
      </c>
      <c r="CG1048" s="2">
        <v>0</v>
      </c>
      <c r="CH1048" s="2"/>
      <c r="CI1048" s="2"/>
      <c r="CJ1048" s="2"/>
      <c r="CK1048" s="2"/>
      <c r="CL1048" s="2"/>
      <c r="CM1048" s="2">
        <v>0</v>
      </c>
      <c r="CN1048" s="2" t="s">
        <v>915</v>
      </c>
      <c r="CO1048" s="2">
        <v>0</v>
      </c>
      <c r="CP1048" s="2">
        <f t="shared" si="683"/>
        <v>243.9</v>
      </c>
      <c r="CQ1048" s="2">
        <f t="shared" si="698"/>
        <v>50.88</v>
      </c>
      <c r="CR1048" s="2">
        <f t="shared" si="684"/>
        <v>263.52</v>
      </c>
      <c r="CS1048" s="2">
        <f t="shared" si="685"/>
        <v>16.04</v>
      </c>
      <c r="CT1048" s="2">
        <f t="shared" si="686"/>
        <v>1561.8</v>
      </c>
      <c r="CU1048" s="2">
        <f t="shared" si="687"/>
        <v>0</v>
      </c>
      <c r="CV1048" s="2">
        <f t="shared" si="688"/>
        <v>157.43999999999997</v>
      </c>
      <c r="CW1048" s="2">
        <f t="shared" si="689"/>
        <v>1.1879999999999999</v>
      </c>
      <c r="CX1048" s="2">
        <f t="shared" si="690"/>
        <v>0</v>
      </c>
      <c r="CY1048" s="2">
        <f t="shared" si="691"/>
        <v>198.96639999999999</v>
      </c>
      <c r="CZ1048" s="2">
        <f t="shared" si="692"/>
        <v>104.61120000000001</v>
      </c>
      <c r="DA1048" s="2"/>
      <c r="DB1048" s="2"/>
      <c r="DC1048" s="2" t="s">
        <v>3</v>
      </c>
      <c r="DD1048" s="2" t="s">
        <v>3</v>
      </c>
      <c r="DE1048" s="2" t="s">
        <v>916</v>
      </c>
      <c r="DF1048" s="2" t="s">
        <v>916</v>
      </c>
      <c r="DG1048" s="2" t="s">
        <v>916</v>
      </c>
      <c r="DH1048" s="2" t="s">
        <v>3</v>
      </c>
      <c r="DI1048" s="2" t="s">
        <v>916</v>
      </c>
      <c r="DJ1048" s="2" t="s">
        <v>916</v>
      </c>
      <c r="DK1048" s="2" t="s">
        <v>3</v>
      </c>
      <c r="DL1048" s="2" t="s">
        <v>3</v>
      </c>
      <c r="DM1048" s="2" t="s">
        <v>3</v>
      </c>
      <c r="DN1048" s="2">
        <v>0</v>
      </c>
      <c r="DO1048" s="2">
        <v>0</v>
      </c>
      <c r="DP1048" s="2">
        <v>1</v>
      </c>
      <c r="DQ1048" s="2">
        <v>1</v>
      </c>
      <c r="DR1048" s="2"/>
      <c r="DS1048" s="2"/>
      <c r="DT1048" s="2"/>
      <c r="DU1048" s="2">
        <v>1010</v>
      </c>
      <c r="DV1048" s="2" t="s">
        <v>894</v>
      </c>
      <c r="DW1048" s="2" t="s">
        <v>894</v>
      </c>
      <c r="DX1048" s="2">
        <v>100</v>
      </c>
      <c r="DY1048" s="2"/>
      <c r="DZ1048" s="2" t="s">
        <v>3</v>
      </c>
      <c r="EA1048" s="2" t="s">
        <v>3</v>
      </c>
      <c r="EB1048" s="2" t="s">
        <v>3</v>
      </c>
      <c r="EC1048" s="2" t="s">
        <v>3</v>
      </c>
      <c r="ED1048" s="2"/>
      <c r="EE1048" s="2">
        <v>53551264</v>
      </c>
      <c r="EF1048" s="2">
        <v>3</v>
      </c>
      <c r="EG1048" s="2" t="s">
        <v>917</v>
      </c>
      <c r="EH1048" s="2">
        <v>0</v>
      </c>
      <c r="EI1048" s="2" t="s">
        <v>3</v>
      </c>
      <c r="EJ1048" s="2">
        <v>2</v>
      </c>
      <c r="EK1048" s="2">
        <v>108001</v>
      </c>
      <c r="EL1048" s="2" t="s">
        <v>918</v>
      </c>
      <c r="EM1048" s="2" t="s">
        <v>919</v>
      </c>
      <c r="EN1048" s="2"/>
      <c r="EO1048" s="2" t="s">
        <v>920</v>
      </c>
      <c r="EP1048" s="2"/>
      <c r="EQ1048" s="2">
        <v>131072</v>
      </c>
      <c r="ER1048" s="2">
        <v>1571.98</v>
      </c>
      <c r="ES1048" s="2">
        <v>50.88</v>
      </c>
      <c r="ET1048" s="2">
        <v>219.6</v>
      </c>
      <c r="EU1048" s="2">
        <v>13.37</v>
      </c>
      <c r="EV1048" s="2">
        <v>1301.5</v>
      </c>
      <c r="EW1048" s="2">
        <v>131.19999999999999</v>
      </c>
      <c r="EX1048" s="2">
        <v>0.99</v>
      </c>
      <c r="EY1048" s="2">
        <v>0</v>
      </c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>
        <v>0</v>
      </c>
      <c r="FR1048" s="2">
        <f>ROUND(IF(AND(BH1048=3,BI1048=3),P1048,0),2)</f>
        <v>0</v>
      </c>
      <c r="FS1048" s="2">
        <v>0</v>
      </c>
      <c r="FT1048" s="2"/>
      <c r="FU1048" s="2"/>
      <c r="FV1048" s="2"/>
      <c r="FW1048" s="2"/>
      <c r="FX1048" s="2">
        <v>97</v>
      </c>
      <c r="FY1048" s="2">
        <v>51</v>
      </c>
      <c r="FZ1048" s="2"/>
      <c r="GA1048" s="2" t="s">
        <v>3</v>
      </c>
      <c r="GB1048" s="2"/>
      <c r="GC1048" s="2"/>
      <c r="GD1048" s="2">
        <v>1</v>
      </c>
      <c r="GE1048" s="2"/>
      <c r="GF1048" s="2">
        <v>1347600340</v>
      </c>
      <c r="GG1048" s="2">
        <v>2</v>
      </c>
      <c r="GH1048" s="2">
        <v>1</v>
      </c>
      <c r="GI1048" s="2">
        <v>-2</v>
      </c>
      <c r="GJ1048" s="2">
        <v>0</v>
      </c>
      <c r="GK1048" s="2">
        <v>0</v>
      </c>
      <c r="GL1048" s="2">
        <f>ROUND(IF(AND(BH1048=3,BI1048=3,FS1048&lt;&gt;0),P1048,0),2)</f>
        <v>0</v>
      </c>
      <c r="GM1048" s="2">
        <f>ROUND(O1048+X1048+Y1048,2)+GX1048</f>
        <v>547.48</v>
      </c>
      <c r="GN1048" s="2">
        <f>IF(OR(BI1048=0,BI1048=1),ROUND(O1048+X1048+Y1048,2),0)</f>
        <v>0</v>
      </c>
      <c r="GO1048" s="2">
        <f>IF(BI1048=2,ROUND(O1048+X1048+Y1048,2),0)</f>
        <v>547.48</v>
      </c>
      <c r="GP1048" s="2">
        <f>IF(BI1048=4,ROUND(O1048+X1048+Y1048,2)+GX1048,0)</f>
        <v>0</v>
      </c>
      <c r="GQ1048" s="2"/>
      <c r="GR1048" s="2">
        <v>0</v>
      </c>
      <c r="GS1048" s="2">
        <v>0</v>
      </c>
      <c r="GT1048" s="2">
        <v>0</v>
      </c>
      <c r="GU1048" s="2" t="s">
        <v>3</v>
      </c>
      <c r="GV1048" s="2">
        <f t="shared" si="693"/>
        <v>0</v>
      </c>
      <c r="GW1048" s="2">
        <v>1</v>
      </c>
      <c r="GX1048" s="2">
        <f>ROUND(HC1048*I1048,2)</f>
        <v>0</v>
      </c>
      <c r="GY1048" s="2"/>
      <c r="GZ1048" s="2"/>
      <c r="HA1048" s="2">
        <v>0</v>
      </c>
      <c r="HB1048" s="2">
        <v>0</v>
      </c>
      <c r="HC1048" s="2">
        <f t="shared" si="694"/>
        <v>0</v>
      </c>
      <c r="HD1048" s="2"/>
      <c r="HE1048" s="2" t="s">
        <v>3</v>
      </c>
      <c r="HF1048" s="2" t="s">
        <v>3</v>
      </c>
      <c r="HG1048" s="2"/>
      <c r="HH1048" s="2"/>
      <c r="HI1048" s="2"/>
      <c r="HJ1048" s="2"/>
      <c r="HK1048" s="2"/>
      <c r="HL1048" s="2"/>
      <c r="HM1048" s="2" t="s">
        <v>3</v>
      </c>
      <c r="HN1048" s="2" t="s">
        <v>921</v>
      </c>
      <c r="HO1048" s="2" t="s">
        <v>922</v>
      </c>
      <c r="HP1048" s="2" t="s">
        <v>918</v>
      </c>
      <c r="HQ1048" s="2" t="s">
        <v>918</v>
      </c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>
        <v>0</v>
      </c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</row>
    <row r="1049" spans="1:255" x14ac:dyDescent="0.2">
      <c r="A1049">
        <v>17</v>
      </c>
      <c r="B1049">
        <v>1</v>
      </c>
      <c r="C1049">
        <f>ROW(SmtRes!A1772)</f>
        <v>1772</v>
      </c>
      <c r="D1049">
        <f>ROW(EtalonRes!A1586)</f>
        <v>1586</v>
      </c>
      <c r="E1049" t="s">
        <v>1058</v>
      </c>
      <c r="F1049" t="s">
        <v>912</v>
      </c>
      <c r="G1049" t="s">
        <v>913</v>
      </c>
      <c r="H1049" t="s">
        <v>894</v>
      </c>
      <c r="I1049">
        <f>ROUND(13/100,7)</f>
        <v>0.13</v>
      </c>
      <c r="J1049">
        <v>0</v>
      </c>
      <c r="K1049">
        <f>ROUND(13/100,7)</f>
        <v>0.13</v>
      </c>
      <c r="O1049">
        <f>ROUND(CP1049,0)</f>
        <v>7710</v>
      </c>
      <c r="P1049">
        <f>ROUND(CQ1049*I1049,0)</f>
        <v>132</v>
      </c>
      <c r="Q1049">
        <f>ROUND(CR1049*I1049,0)</f>
        <v>423</v>
      </c>
      <c r="R1049">
        <f>ROUND(CS1049*I1049,0)</f>
        <v>73</v>
      </c>
      <c r="S1049">
        <f>ROUND(CT1049*I1049,0)</f>
        <v>7155</v>
      </c>
      <c r="T1049">
        <f>ROUND(CU1049*I1049,0)</f>
        <v>0</v>
      </c>
      <c r="U1049">
        <f t="shared" si="678"/>
        <v>20.467199999999998</v>
      </c>
      <c r="V1049">
        <f t="shared" si="679"/>
        <v>0.15443999999999999</v>
      </c>
      <c r="W1049">
        <f>ROUND(CX1049*I1049,0)</f>
        <v>0</v>
      </c>
      <c r="X1049">
        <f>ROUND(CY1049,0)</f>
        <v>7011</v>
      </c>
      <c r="Y1049">
        <f>ROUND(CZ1049,0)</f>
        <v>3686</v>
      </c>
      <c r="AA1049">
        <v>53551707</v>
      </c>
      <c r="AB1049">
        <f t="shared" si="680"/>
        <v>1876.2</v>
      </c>
      <c r="AC1049">
        <f t="shared" si="654"/>
        <v>50.88</v>
      </c>
      <c r="AD1049">
        <f>ROUND(((((ET1049*ROUND(1.2,7)))-((EU1049*ROUND(1.2,7))))+AE1049),2)</f>
        <v>263.52</v>
      </c>
      <c r="AE1049">
        <f>ROUND(((EU1049*ROUND(1.2,7))),2)</f>
        <v>16.04</v>
      </c>
      <c r="AF1049">
        <f>ROUND(((EV1049*ROUND(1.2,7))),2)</f>
        <v>1561.8</v>
      </c>
      <c r="AG1049">
        <f t="shared" si="681"/>
        <v>0</v>
      </c>
      <c r="AH1049">
        <f>((EW1049*ROUND(1.2,7)))</f>
        <v>157.43999999999997</v>
      </c>
      <c r="AI1049">
        <f>((EX1049*ROUND(1.2,7)))</f>
        <v>1.1879999999999999</v>
      </c>
      <c r="AJ1049">
        <f t="shared" si="682"/>
        <v>0</v>
      </c>
      <c r="AK1049">
        <v>1571.98</v>
      </c>
      <c r="AL1049">
        <v>50.88</v>
      </c>
      <c r="AM1049">
        <v>219.6</v>
      </c>
      <c r="AN1049">
        <v>13.37</v>
      </c>
      <c r="AO1049">
        <v>1301.5</v>
      </c>
      <c r="AP1049">
        <v>0</v>
      </c>
      <c r="AQ1049">
        <v>131.19999999999999</v>
      </c>
      <c r="AR1049">
        <v>0.99</v>
      </c>
      <c r="AS1049">
        <v>0</v>
      </c>
      <c r="AT1049">
        <v>97</v>
      </c>
      <c r="AU1049">
        <v>51</v>
      </c>
      <c r="AV1049">
        <v>1</v>
      </c>
      <c r="AW1049">
        <v>1</v>
      </c>
      <c r="AZ1049">
        <v>1</v>
      </c>
      <c r="BA1049">
        <v>35.24</v>
      </c>
      <c r="BB1049">
        <v>12.34</v>
      </c>
      <c r="BC1049">
        <v>19.97</v>
      </c>
      <c r="BD1049" t="s">
        <v>3</v>
      </c>
      <c r="BE1049" t="s">
        <v>3</v>
      </c>
      <c r="BF1049" t="s">
        <v>3</v>
      </c>
      <c r="BG1049" t="s">
        <v>3</v>
      </c>
      <c r="BH1049">
        <v>0</v>
      </c>
      <c r="BI1049">
        <v>2</v>
      </c>
      <c r="BJ1049" t="s">
        <v>914</v>
      </c>
      <c r="BM1049">
        <v>108001</v>
      </c>
      <c r="BN1049">
        <v>0</v>
      </c>
      <c r="BO1049" t="s">
        <v>912</v>
      </c>
      <c r="BP1049">
        <v>1</v>
      </c>
      <c r="BQ1049">
        <v>3</v>
      </c>
      <c r="BR1049">
        <v>0</v>
      </c>
      <c r="BS1049">
        <v>35.24</v>
      </c>
      <c r="BT1049">
        <v>1</v>
      </c>
      <c r="BU1049">
        <v>1</v>
      </c>
      <c r="BV1049">
        <v>1</v>
      </c>
      <c r="BW1049">
        <v>1</v>
      </c>
      <c r="BX1049">
        <v>1</v>
      </c>
      <c r="BY1049" t="s">
        <v>3</v>
      </c>
      <c r="BZ1049">
        <v>97</v>
      </c>
      <c r="CA1049">
        <v>51</v>
      </c>
      <c r="CB1049" t="s">
        <v>3</v>
      </c>
      <c r="CE1049">
        <v>0</v>
      </c>
      <c r="CF1049">
        <v>0</v>
      </c>
      <c r="CG1049">
        <v>0</v>
      </c>
      <c r="CM1049">
        <v>0</v>
      </c>
      <c r="CN1049" t="s">
        <v>915</v>
      </c>
      <c r="CO1049">
        <v>0</v>
      </c>
      <c r="CP1049">
        <f t="shared" si="683"/>
        <v>7710</v>
      </c>
      <c r="CQ1049">
        <f t="shared" si="698"/>
        <v>1016.0735999999999</v>
      </c>
      <c r="CR1049">
        <f t="shared" si="684"/>
        <v>3251.8367999999996</v>
      </c>
      <c r="CS1049">
        <f t="shared" si="685"/>
        <v>565.24959999999999</v>
      </c>
      <c r="CT1049">
        <f t="shared" si="686"/>
        <v>55037.832000000002</v>
      </c>
      <c r="CU1049">
        <f t="shared" si="687"/>
        <v>0</v>
      </c>
      <c r="CV1049">
        <f t="shared" si="688"/>
        <v>157.43999999999997</v>
      </c>
      <c r="CW1049">
        <f t="shared" si="689"/>
        <v>1.1879999999999999</v>
      </c>
      <c r="CX1049">
        <f t="shared" si="690"/>
        <v>0</v>
      </c>
      <c r="CY1049">
        <f t="shared" si="691"/>
        <v>7011.16</v>
      </c>
      <c r="CZ1049">
        <f t="shared" si="692"/>
        <v>3686.28</v>
      </c>
      <c r="DC1049" t="s">
        <v>3</v>
      </c>
      <c r="DD1049" t="s">
        <v>3</v>
      </c>
      <c r="DE1049" t="s">
        <v>916</v>
      </c>
      <c r="DF1049" t="s">
        <v>916</v>
      </c>
      <c r="DG1049" t="s">
        <v>916</v>
      </c>
      <c r="DH1049" t="s">
        <v>3</v>
      </c>
      <c r="DI1049" t="s">
        <v>916</v>
      </c>
      <c r="DJ1049" t="s">
        <v>916</v>
      </c>
      <c r="DK1049" t="s">
        <v>3</v>
      </c>
      <c r="DL1049" t="s">
        <v>3</v>
      </c>
      <c r="DM1049" t="s">
        <v>3</v>
      </c>
      <c r="DN1049">
        <v>0</v>
      </c>
      <c r="DO1049">
        <v>0</v>
      </c>
      <c r="DP1049">
        <v>1</v>
      </c>
      <c r="DQ1049">
        <v>1</v>
      </c>
      <c r="DU1049">
        <v>1010</v>
      </c>
      <c r="DV1049" t="s">
        <v>894</v>
      </c>
      <c r="DW1049" t="s">
        <v>894</v>
      </c>
      <c r="DX1049">
        <v>100</v>
      </c>
      <c r="DZ1049" t="s">
        <v>3</v>
      </c>
      <c r="EA1049" t="s">
        <v>3</v>
      </c>
      <c r="EB1049" t="s">
        <v>3</v>
      </c>
      <c r="EC1049" t="s">
        <v>3</v>
      </c>
      <c r="EE1049">
        <v>53551264</v>
      </c>
      <c r="EF1049">
        <v>3</v>
      </c>
      <c r="EG1049" t="s">
        <v>917</v>
      </c>
      <c r="EH1049">
        <v>0</v>
      </c>
      <c r="EI1049" t="s">
        <v>3</v>
      </c>
      <c r="EJ1049">
        <v>2</v>
      </c>
      <c r="EK1049">
        <v>108001</v>
      </c>
      <c r="EL1049" t="s">
        <v>918</v>
      </c>
      <c r="EM1049" t="s">
        <v>919</v>
      </c>
      <c r="EO1049" t="s">
        <v>920</v>
      </c>
      <c r="EQ1049">
        <v>131072</v>
      </c>
      <c r="ER1049">
        <v>1571.98</v>
      </c>
      <c r="ES1049">
        <v>50.88</v>
      </c>
      <c r="ET1049">
        <v>219.6</v>
      </c>
      <c r="EU1049">
        <v>13.37</v>
      </c>
      <c r="EV1049">
        <v>1301.5</v>
      </c>
      <c r="EW1049">
        <v>131.19999999999999</v>
      </c>
      <c r="EX1049">
        <v>0.99</v>
      </c>
      <c r="EY1049">
        <v>0</v>
      </c>
      <c r="FQ1049">
        <v>0</v>
      </c>
      <c r="FR1049">
        <f>ROUND(IF(AND(BH1049=3,BI1049=3),P1049,0),0)</f>
        <v>0</v>
      </c>
      <c r="FS1049">
        <v>0</v>
      </c>
      <c r="FX1049">
        <v>97</v>
      </c>
      <c r="FY1049">
        <v>51</v>
      </c>
      <c r="GA1049" t="s">
        <v>3</v>
      </c>
      <c r="GD1049">
        <v>1</v>
      </c>
      <c r="GF1049">
        <v>1347600340</v>
      </c>
      <c r="GG1049">
        <v>2</v>
      </c>
      <c r="GH1049">
        <v>1</v>
      </c>
      <c r="GI1049">
        <v>2</v>
      </c>
      <c r="GJ1049">
        <v>0</v>
      </c>
      <c r="GK1049">
        <v>0</v>
      </c>
      <c r="GL1049">
        <f>ROUND(IF(AND(BH1049=3,BI1049=3,FS1049&lt;&gt;0),P1049,0),0)</f>
        <v>0</v>
      </c>
      <c r="GM1049">
        <f>ROUND(O1049+X1049+Y1049,0)+GX1049</f>
        <v>18407</v>
      </c>
      <c r="GN1049">
        <f>IF(OR(BI1049=0,BI1049=1),ROUND(O1049+X1049+Y1049,0),0)</f>
        <v>0</v>
      </c>
      <c r="GO1049">
        <f>IF(BI1049=2,ROUND(O1049+X1049+Y1049,0),0)</f>
        <v>18407</v>
      </c>
      <c r="GP1049">
        <f>IF(BI1049=4,ROUND(O1049+X1049+Y1049,0)+GX1049,0)</f>
        <v>0</v>
      </c>
      <c r="GR1049">
        <v>0</v>
      </c>
      <c r="GS1049">
        <v>0</v>
      </c>
      <c r="GT1049">
        <v>0</v>
      </c>
      <c r="GU1049" t="s">
        <v>3</v>
      </c>
      <c r="GV1049">
        <f t="shared" si="693"/>
        <v>0</v>
      </c>
      <c r="GW1049">
        <v>1</v>
      </c>
      <c r="GX1049">
        <f>ROUND(HC1049*I1049,0)</f>
        <v>0</v>
      </c>
      <c r="HA1049">
        <v>0</v>
      </c>
      <c r="HB1049">
        <v>0</v>
      </c>
      <c r="HC1049">
        <f t="shared" si="694"/>
        <v>0</v>
      </c>
      <c r="HE1049" t="s">
        <v>3</v>
      </c>
      <c r="HF1049" t="s">
        <v>3</v>
      </c>
      <c r="HM1049" t="s">
        <v>3</v>
      </c>
      <c r="HN1049" t="s">
        <v>921</v>
      </c>
      <c r="HO1049" t="s">
        <v>922</v>
      </c>
      <c r="HP1049" t="s">
        <v>918</v>
      </c>
      <c r="HQ1049" t="s">
        <v>918</v>
      </c>
      <c r="IK1049">
        <v>0</v>
      </c>
    </row>
    <row r="1050" spans="1:255" x14ac:dyDescent="0.2">
      <c r="A1050" s="2">
        <v>18</v>
      </c>
      <c r="B1050" s="2">
        <v>1</v>
      </c>
      <c r="C1050" s="2">
        <v>1761</v>
      </c>
      <c r="D1050" s="2"/>
      <c r="E1050" s="2" t="s">
        <v>1059</v>
      </c>
      <c r="F1050" s="2" t="s">
        <v>970</v>
      </c>
      <c r="G1050" s="2" t="s">
        <v>971</v>
      </c>
      <c r="H1050" s="2" t="s">
        <v>160</v>
      </c>
      <c r="I1050" s="2">
        <f>I1048*J1050</f>
        <v>13</v>
      </c>
      <c r="J1050" s="2">
        <v>100</v>
      </c>
      <c r="K1050" s="2">
        <v>100</v>
      </c>
      <c r="L1050" s="2"/>
      <c r="M1050" s="2"/>
      <c r="N1050" s="2"/>
      <c r="O1050" s="2">
        <f>ROUND(CP1050,2)</f>
        <v>184902</v>
      </c>
      <c r="P1050" s="2">
        <f>ROUND(ROUND(CQ1050*I1050,0)/BC1050,2)</f>
        <v>184902</v>
      </c>
      <c r="Q1050" s="2">
        <f>ROUND(CR1050*I1050,2)</f>
        <v>0</v>
      </c>
      <c r="R1050" s="2">
        <f>ROUND(CS1050*I1050,2)</f>
        <v>0</v>
      </c>
      <c r="S1050" s="2">
        <f>ROUND(CT1050*I1050,2)</f>
        <v>0</v>
      </c>
      <c r="T1050" s="2">
        <f>ROUND(CU1050*I1050,2)</f>
        <v>0</v>
      </c>
      <c r="U1050" s="2">
        <f t="shared" si="678"/>
        <v>0</v>
      </c>
      <c r="V1050" s="2">
        <f t="shared" si="679"/>
        <v>0</v>
      </c>
      <c r="W1050" s="2">
        <f>ROUND(CX1050*I1050,2)</f>
        <v>0</v>
      </c>
      <c r="X1050" s="2">
        <f>ROUND(CY1050,2)</f>
        <v>0</v>
      </c>
      <c r="Y1050" s="2">
        <f>ROUND(CZ1050,2)</f>
        <v>0</v>
      </c>
      <c r="Z1050" s="2"/>
      <c r="AA1050" s="2">
        <v>53551706</v>
      </c>
      <c r="AB1050" s="2">
        <f t="shared" si="680"/>
        <v>14223.22</v>
      </c>
      <c r="AC1050" s="2">
        <f t="shared" si="654"/>
        <v>14223.22</v>
      </c>
      <c r="AD1050" s="2">
        <f>ROUND((((ET1050)-(EU1050))+AE1050),2)</f>
        <v>0</v>
      </c>
      <c r="AE1050" s="2">
        <f t="shared" ref="AE1050:AF1053" si="699">ROUND((EU1050),2)</f>
        <v>0</v>
      </c>
      <c r="AF1050" s="2">
        <f t="shared" si="699"/>
        <v>0</v>
      </c>
      <c r="AG1050" s="2">
        <f t="shared" si="681"/>
        <v>0</v>
      </c>
      <c r="AH1050" s="2">
        <f t="shared" ref="AH1050:AI1053" si="700">(EW1050)</f>
        <v>0</v>
      </c>
      <c r="AI1050" s="2">
        <f t="shared" si="700"/>
        <v>0</v>
      </c>
      <c r="AJ1050" s="2">
        <f t="shared" si="682"/>
        <v>0</v>
      </c>
      <c r="AK1050" s="2">
        <v>14223.22</v>
      </c>
      <c r="AL1050" s="2">
        <v>14223.22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97</v>
      </c>
      <c r="AU1050" s="2">
        <v>51</v>
      </c>
      <c r="AV1050" s="2">
        <v>1</v>
      </c>
      <c r="AW1050" s="2">
        <v>1</v>
      </c>
      <c r="AX1050" s="2"/>
      <c r="AY1050" s="2"/>
      <c r="AZ1050" s="2">
        <v>1</v>
      </c>
      <c r="BA1050" s="2">
        <v>1</v>
      </c>
      <c r="BB1050" s="2">
        <v>1</v>
      </c>
      <c r="BC1050" s="2">
        <v>1</v>
      </c>
      <c r="BD1050" s="2" t="s">
        <v>3</v>
      </c>
      <c r="BE1050" s="2" t="s">
        <v>3</v>
      </c>
      <c r="BF1050" s="2" t="s">
        <v>3</v>
      </c>
      <c r="BG1050" s="2" t="s">
        <v>3</v>
      </c>
      <c r="BH1050" s="2">
        <v>3</v>
      </c>
      <c r="BI1050" s="2">
        <v>2</v>
      </c>
      <c r="BJ1050" s="2" t="s">
        <v>972</v>
      </c>
      <c r="BK1050" s="2"/>
      <c r="BL1050" s="2"/>
      <c r="BM1050" s="2">
        <v>108001</v>
      </c>
      <c r="BN1050" s="2">
        <v>0</v>
      </c>
      <c r="BO1050" s="2" t="s">
        <v>3</v>
      </c>
      <c r="BP1050" s="2">
        <v>0</v>
      </c>
      <c r="BQ1050" s="2">
        <v>3</v>
      </c>
      <c r="BR1050" s="2">
        <v>0</v>
      </c>
      <c r="BS1050" s="2">
        <v>1</v>
      </c>
      <c r="BT1050" s="2">
        <v>1</v>
      </c>
      <c r="BU1050" s="2">
        <v>1</v>
      </c>
      <c r="BV1050" s="2">
        <v>1</v>
      </c>
      <c r="BW1050" s="2">
        <v>1</v>
      </c>
      <c r="BX1050" s="2">
        <v>1</v>
      </c>
      <c r="BY1050" s="2" t="s">
        <v>3</v>
      </c>
      <c r="BZ1050" s="2">
        <v>97</v>
      </c>
      <c r="CA1050" s="2">
        <v>51</v>
      </c>
      <c r="CB1050" s="2" t="s">
        <v>3</v>
      </c>
      <c r="CC1050" s="2"/>
      <c r="CD1050" s="2"/>
      <c r="CE1050" s="2">
        <v>0</v>
      </c>
      <c r="CF1050" s="2">
        <v>0</v>
      </c>
      <c r="CG1050" s="2">
        <v>0</v>
      </c>
      <c r="CH1050" s="2"/>
      <c r="CI1050" s="2"/>
      <c r="CJ1050" s="2"/>
      <c r="CK1050" s="2"/>
      <c r="CL1050" s="2"/>
      <c r="CM1050" s="2">
        <v>0</v>
      </c>
      <c r="CN1050" s="2" t="s">
        <v>3</v>
      </c>
      <c r="CO1050" s="2">
        <v>0</v>
      </c>
      <c r="CP1050" s="2">
        <f t="shared" si="683"/>
        <v>184902</v>
      </c>
      <c r="CQ1050" s="2">
        <f>AC1050</f>
        <v>14223.22</v>
      </c>
      <c r="CR1050" s="2">
        <f t="shared" si="684"/>
        <v>0</v>
      </c>
      <c r="CS1050" s="2">
        <f t="shared" si="685"/>
        <v>0</v>
      </c>
      <c r="CT1050" s="2">
        <f t="shared" si="686"/>
        <v>0</v>
      </c>
      <c r="CU1050" s="2">
        <f t="shared" si="687"/>
        <v>0</v>
      </c>
      <c r="CV1050" s="2">
        <f t="shared" si="688"/>
        <v>0</v>
      </c>
      <c r="CW1050" s="2">
        <f t="shared" si="689"/>
        <v>0</v>
      </c>
      <c r="CX1050" s="2">
        <f t="shared" si="690"/>
        <v>0</v>
      </c>
      <c r="CY1050" s="2">
        <f t="shared" si="691"/>
        <v>0</v>
      </c>
      <c r="CZ1050" s="2">
        <f t="shared" si="692"/>
        <v>0</v>
      </c>
      <c r="DA1050" s="2"/>
      <c r="DB1050" s="2"/>
      <c r="DC1050" s="2" t="s">
        <v>3</v>
      </c>
      <c r="DD1050" s="2" t="s">
        <v>3</v>
      </c>
      <c r="DE1050" s="2" t="s">
        <v>3</v>
      </c>
      <c r="DF1050" s="2" t="s">
        <v>3</v>
      </c>
      <c r="DG1050" s="2" t="s">
        <v>3</v>
      </c>
      <c r="DH1050" s="2" t="s">
        <v>3</v>
      </c>
      <c r="DI1050" s="2" t="s">
        <v>3</v>
      </c>
      <c r="DJ1050" s="2" t="s">
        <v>3</v>
      </c>
      <c r="DK1050" s="2" t="s">
        <v>3</v>
      </c>
      <c r="DL1050" s="2" t="s">
        <v>3</v>
      </c>
      <c r="DM1050" s="2" t="s">
        <v>3</v>
      </c>
      <c r="DN1050" s="2">
        <v>0</v>
      </c>
      <c r="DO1050" s="2">
        <v>0</v>
      </c>
      <c r="DP1050" s="2">
        <v>1</v>
      </c>
      <c r="DQ1050" s="2">
        <v>1</v>
      </c>
      <c r="DR1050" s="2"/>
      <c r="DS1050" s="2"/>
      <c r="DT1050" s="2"/>
      <c r="DU1050" s="2">
        <v>1010</v>
      </c>
      <c r="DV1050" s="2" t="s">
        <v>160</v>
      </c>
      <c r="DW1050" s="2" t="s">
        <v>160</v>
      </c>
      <c r="DX1050" s="2">
        <v>1</v>
      </c>
      <c r="DY1050" s="2"/>
      <c r="DZ1050" s="2" t="s">
        <v>3</v>
      </c>
      <c r="EA1050" s="2" t="s">
        <v>3</v>
      </c>
      <c r="EB1050" s="2" t="s">
        <v>3</v>
      </c>
      <c r="EC1050" s="2" t="s">
        <v>3</v>
      </c>
      <c r="ED1050" s="2"/>
      <c r="EE1050" s="2">
        <v>53551264</v>
      </c>
      <c r="EF1050" s="2">
        <v>3</v>
      </c>
      <c r="EG1050" s="2" t="s">
        <v>917</v>
      </c>
      <c r="EH1050" s="2">
        <v>0</v>
      </c>
      <c r="EI1050" s="2" t="s">
        <v>3</v>
      </c>
      <c r="EJ1050" s="2">
        <v>2</v>
      </c>
      <c r="EK1050" s="2">
        <v>108001</v>
      </c>
      <c r="EL1050" s="2" t="s">
        <v>918</v>
      </c>
      <c r="EM1050" s="2" t="s">
        <v>919</v>
      </c>
      <c r="EN1050" s="2"/>
      <c r="EO1050" s="2" t="s">
        <v>3</v>
      </c>
      <c r="EP1050" s="2"/>
      <c r="EQ1050" s="2">
        <v>0</v>
      </c>
      <c r="ER1050" s="2">
        <v>14223.22</v>
      </c>
      <c r="ES1050" s="2">
        <v>14223.22</v>
      </c>
      <c r="ET1050" s="2">
        <v>0</v>
      </c>
      <c r="EU1050" s="2">
        <v>0</v>
      </c>
      <c r="EV1050" s="2">
        <v>0</v>
      </c>
      <c r="EW1050" s="2">
        <v>0</v>
      </c>
      <c r="EX1050" s="2">
        <v>0</v>
      </c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>
        <v>0</v>
      </c>
      <c r="FR1050" s="2">
        <f>ROUND(IF(AND(BH1050=3,BI1050=3),P1050,0),2)</f>
        <v>0</v>
      </c>
      <c r="FS1050" s="2">
        <v>0</v>
      </c>
      <c r="FT1050" s="2"/>
      <c r="FU1050" s="2"/>
      <c r="FV1050" s="2"/>
      <c r="FW1050" s="2"/>
      <c r="FX1050" s="2">
        <v>97</v>
      </c>
      <c r="FY1050" s="2">
        <v>51</v>
      </c>
      <c r="FZ1050" s="2"/>
      <c r="GA1050" s="2" t="s">
        <v>3</v>
      </c>
      <c r="GB1050" s="2"/>
      <c r="GC1050" s="2"/>
      <c r="GD1050" s="2">
        <v>1</v>
      </c>
      <c r="GE1050" s="2">
        <v>14223.22</v>
      </c>
      <c r="GF1050" s="2">
        <v>-2100469476</v>
      </c>
      <c r="GG1050" s="2">
        <v>2</v>
      </c>
      <c r="GH1050" s="2">
        <v>0</v>
      </c>
      <c r="GI1050" s="2">
        <v>-2</v>
      </c>
      <c r="GJ1050" s="2">
        <v>0</v>
      </c>
      <c r="GK1050" s="2">
        <v>0</v>
      </c>
      <c r="GL1050" s="2">
        <f>ROUND(IF(AND(BH1050=3,BI1050=3,FS1050&lt;&gt;0),P1050,0),2)</f>
        <v>0</v>
      </c>
      <c r="GM1050" s="2">
        <f>ROUND(O1050+X1050+Y1050,2)+GX1050</f>
        <v>184902</v>
      </c>
      <c r="GN1050" s="2">
        <f>IF(OR(BI1050=0,BI1050=1),ROUND(O1050+X1050+Y1050,2),0)</f>
        <v>0</v>
      </c>
      <c r="GO1050" s="2">
        <f>IF(BI1050=2,ROUND(O1050+X1050+Y1050,2),0)</f>
        <v>184902</v>
      </c>
      <c r="GP1050" s="2">
        <f>IF(BI1050=4,ROUND(O1050+X1050+Y1050,2)+GX1050,0)</f>
        <v>0</v>
      </c>
      <c r="GQ1050" s="2"/>
      <c r="GR1050" s="2">
        <v>3</v>
      </c>
      <c r="GS1050" s="2">
        <v>1</v>
      </c>
      <c r="GT1050" s="2">
        <v>0</v>
      </c>
      <c r="GU1050" s="2" t="s">
        <v>3</v>
      </c>
      <c r="GV1050" s="2">
        <f t="shared" si="693"/>
        <v>0</v>
      </c>
      <c r="GW1050" s="2">
        <v>1</v>
      </c>
      <c r="GX1050" s="2">
        <f>ROUND(HC1050*I1050,2)</f>
        <v>0</v>
      </c>
      <c r="GY1050" s="2"/>
      <c r="GZ1050" s="2"/>
      <c r="HA1050" s="2">
        <v>0</v>
      </c>
      <c r="HB1050" s="2">
        <v>0</v>
      </c>
      <c r="HC1050" s="2">
        <f t="shared" si="694"/>
        <v>0</v>
      </c>
      <c r="HD1050" s="2"/>
      <c r="HE1050" s="2" t="s">
        <v>3</v>
      </c>
      <c r="HF1050" s="2" t="s">
        <v>3</v>
      </c>
      <c r="HG1050" s="2">
        <f>ROUND(AC1050*I1050,0)</f>
        <v>184902</v>
      </c>
      <c r="HH1050" s="2"/>
      <c r="HI1050" s="2"/>
      <c r="HJ1050" s="2"/>
      <c r="HK1050" s="2"/>
      <c r="HL1050" s="2"/>
      <c r="HM1050" s="2" t="s">
        <v>3</v>
      </c>
      <c r="HN1050" s="2" t="s">
        <v>921</v>
      </c>
      <c r="HO1050" s="2" t="s">
        <v>922</v>
      </c>
      <c r="HP1050" s="2" t="s">
        <v>918</v>
      </c>
      <c r="HQ1050" s="2" t="s">
        <v>918</v>
      </c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>
        <v>0</v>
      </c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</row>
    <row r="1051" spans="1:255" x14ac:dyDescent="0.2">
      <c r="A1051">
        <v>18</v>
      </c>
      <c r="B1051">
        <v>1</v>
      </c>
      <c r="C1051">
        <v>1770</v>
      </c>
      <c r="E1051" t="s">
        <v>1059</v>
      </c>
      <c r="F1051" t="s">
        <v>970</v>
      </c>
      <c r="G1051" t="s">
        <v>971</v>
      </c>
      <c r="H1051" t="s">
        <v>160</v>
      </c>
      <c r="I1051">
        <f>I1049*J1051</f>
        <v>13</v>
      </c>
      <c r="J1051">
        <v>100</v>
      </c>
      <c r="K1051">
        <v>100</v>
      </c>
      <c r="O1051">
        <f>ROUND(CP1051,0)</f>
        <v>184902</v>
      </c>
      <c r="P1051">
        <f>ROUND(CQ1051*I1051,0)</f>
        <v>184902</v>
      </c>
      <c r="Q1051">
        <f>ROUND(CR1051*I1051,0)</f>
        <v>0</v>
      </c>
      <c r="R1051">
        <f>ROUND(CS1051*I1051,0)</f>
        <v>0</v>
      </c>
      <c r="S1051">
        <f>ROUND(CT1051*I1051,0)</f>
        <v>0</v>
      </c>
      <c r="T1051">
        <f>ROUND(CU1051*I1051,0)</f>
        <v>0</v>
      </c>
      <c r="U1051">
        <f t="shared" si="678"/>
        <v>0</v>
      </c>
      <c r="V1051">
        <f t="shared" si="679"/>
        <v>0</v>
      </c>
      <c r="W1051">
        <f>ROUND(CX1051*I1051,0)</f>
        <v>0</v>
      </c>
      <c r="X1051">
        <f>ROUND(CY1051,0)</f>
        <v>0</v>
      </c>
      <c r="Y1051">
        <f>ROUND(CZ1051,0)</f>
        <v>0</v>
      </c>
      <c r="AA1051">
        <v>53551707</v>
      </c>
      <c r="AB1051">
        <f t="shared" si="680"/>
        <v>14223.22</v>
      </c>
      <c r="AC1051">
        <f t="shared" si="654"/>
        <v>14223.22</v>
      </c>
      <c r="AD1051">
        <f>ROUND((((ET1051)-(EU1051))+AE1051),2)</f>
        <v>0</v>
      </c>
      <c r="AE1051">
        <f t="shared" si="699"/>
        <v>0</v>
      </c>
      <c r="AF1051">
        <f t="shared" si="699"/>
        <v>0</v>
      </c>
      <c r="AG1051">
        <f t="shared" si="681"/>
        <v>0</v>
      </c>
      <c r="AH1051">
        <f t="shared" si="700"/>
        <v>0</v>
      </c>
      <c r="AI1051">
        <f t="shared" si="700"/>
        <v>0</v>
      </c>
      <c r="AJ1051">
        <f t="shared" si="682"/>
        <v>0</v>
      </c>
      <c r="AK1051">
        <v>14223.22</v>
      </c>
      <c r="AL1051">
        <v>14223.22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97</v>
      </c>
      <c r="AU1051">
        <v>51</v>
      </c>
      <c r="AV1051">
        <v>1</v>
      </c>
      <c r="AW1051">
        <v>1</v>
      </c>
      <c r="AZ1051">
        <v>1</v>
      </c>
      <c r="BA1051">
        <v>1</v>
      </c>
      <c r="BB1051">
        <v>1</v>
      </c>
      <c r="BC1051">
        <v>6.14</v>
      </c>
      <c r="BD1051" t="s">
        <v>3</v>
      </c>
      <c r="BE1051" t="s">
        <v>3</v>
      </c>
      <c r="BF1051" t="s">
        <v>3</v>
      </c>
      <c r="BG1051" t="s">
        <v>3</v>
      </c>
      <c r="BH1051">
        <v>3</v>
      </c>
      <c r="BI1051">
        <v>2</v>
      </c>
      <c r="BJ1051" t="s">
        <v>972</v>
      </c>
      <c r="BM1051">
        <v>108001</v>
      </c>
      <c r="BN1051">
        <v>0</v>
      </c>
      <c r="BO1051" t="s">
        <v>30</v>
      </c>
      <c r="BP1051">
        <v>1</v>
      </c>
      <c r="BQ1051">
        <v>3</v>
      </c>
      <c r="BR1051">
        <v>0</v>
      </c>
      <c r="BS1051">
        <v>1</v>
      </c>
      <c r="BT1051">
        <v>1</v>
      </c>
      <c r="BU1051">
        <v>1</v>
      </c>
      <c r="BV1051">
        <v>1</v>
      </c>
      <c r="BW1051">
        <v>1</v>
      </c>
      <c r="BX1051">
        <v>1</v>
      </c>
      <c r="BY1051" t="s">
        <v>3</v>
      </c>
      <c r="BZ1051">
        <v>97</v>
      </c>
      <c r="CA1051">
        <v>51</v>
      </c>
      <c r="CB1051" t="s">
        <v>3</v>
      </c>
      <c r="CE1051">
        <v>0</v>
      </c>
      <c r="CF1051">
        <v>0</v>
      </c>
      <c r="CG1051">
        <v>0</v>
      </c>
      <c r="CM1051">
        <v>0</v>
      </c>
      <c r="CN1051" t="s">
        <v>3</v>
      </c>
      <c r="CO1051">
        <v>0</v>
      </c>
      <c r="CP1051">
        <f t="shared" si="683"/>
        <v>184902</v>
      </c>
      <c r="CQ1051">
        <f>AC1051</f>
        <v>14223.22</v>
      </c>
      <c r="CR1051">
        <f t="shared" si="684"/>
        <v>0</v>
      </c>
      <c r="CS1051">
        <f t="shared" si="685"/>
        <v>0</v>
      </c>
      <c r="CT1051">
        <f t="shared" si="686"/>
        <v>0</v>
      </c>
      <c r="CU1051">
        <f t="shared" si="687"/>
        <v>0</v>
      </c>
      <c r="CV1051">
        <f t="shared" si="688"/>
        <v>0</v>
      </c>
      <c r="CW1051">
        <f t="shared" si="689"/>
        <v>0</v>
      </c>
      <c r="CX1051">
        <f t="shared" si="690"/>
        <v>0</v>
      </c>
      <c r="CY1051">
        <f t="shared" si="691"/>
        <v>0</v>
      </c>
      <c r="CZ1051">
        <f t="shared" si="692"/>
        <v>0</v>
      </c>
      <c r="DC1051" t="s">
        <v>3</v>
      </c>
      <c r="DD1051" t="s">
        <v>3</v>
      </c>
      <c r="DE1051" t="s">
        <v>3</v>
      </c>
      <c r="DF1051" t="s">
        <v>3</v>
      </c>
      <c r="DG1051" t="s">
        <v>3</v>
      </c>
      <c r="DH1051" t="s">
        <v>3</v>
      </c>
      <c r="DI1051" t="s">
        <v>3</v>
      </c>
      <c r="DJ1051" t="s">
        <v>3</v>
      </c>
      <c r="DK1051" t="s">
        <v>3</v>
      </c>
      <c r="DL1051" t="s">
        <v>3</v>
      </c>
      <c r="DM1051" t="s">
        <v>3</v>
      </c>
      <c r="DN1051">
        <v>0</v>
      </c>
      <c r="DO1051">
        <v>0</v>
      </c>
      <c r="DP1051">
        <v>1</v>
      </c>
      <c r="DQ1051">
        <v>1</v>
      </c>
      <c r="DU1051">
        <v>1010</v>
      </c>
      <c r="DV1051" t="s">
        <v>160</v>
      </c>
      <c r="DW1051" t="s">
        <v>160</v>
      </c>
      <c r="DX1051">
        <v>1</v>
      </c>
      <c r="DZ1051" t="s">
        <v>3</v>
      </c>
      <c r="EA1051" t="s">
        <v>3</v>
      </c>
      <c r="EB1051" t="s">
        <v>3</v>
      </c>
      <c r="EC1051" t="s">
        <v>3</v>
      </c>
      <c r="EE1051">
        <v>53551264</v>
      </c>
      <c r="EF1051">
        <v>3</v>
      </c>
      <c r="EG1051" t="s">
        <v>917</v>
      </c>
      <c r="EH1051">
        <v>0</v>
      </c>
      <c r="EI1051" t="s">
        <v>3</v>
      </c>
      <c r="EJ1051">
        <v>2</v>
      </c>
      <c r="EK1051">
        <v>108001</v>
      </c>
      <c r="EL1051" t="s">
        <v>918</v>
      </c>
      <c r="EM1051" t="s">
        <v>919</v>
      </c>
      <c r="EO1051" t="s">
        <v>3</v>
      </c>
      <c r="EQ1051">
        <v>0</v>
      </c>
      <c r="ER1051">
        <v>14223.22</v>
      </c>
      <c r="ES1051">
        <v>14223.22</v>
      </c>
      <c r="ET1051">
        <v>0</v>
      </c>
      <c r="EU1051">
        <v>0</v>
      </c>
      <c r="EV1051">
        <v>0</v>
      </c>
      <c r="EW1051">
        <v>0</v>
      </c>
      <c r="EX1051">
        <v>0</v>
      </c>
      <c r="FQ1051">
        <v>0</v>
      </c>
      <c r="FR1051">
        <f>ROUND(IF(AND(BH1051=3,BI1051=3),P1051,0),0)</f>
        <v>0</v>
      </c>
      <c r="FS1051">
        <v>0</v>
      </c>
      <c r="FX1051">
        <v>97</v>
      </c>
      <c r="FY1051">
        <v>51</v>
      </c>
      <c r="GA1051" t="s">
        <v>3</v>
      </c>
      <c r="GD1051">
        <v>1</v>
      </c>
      <c r="GE1051">
        <v>2316.4899999999998</v>
      </c>
      <c r="GF1051">
        <v>-2100469476</v>
      </c>
      <c r="GG1051">
        <v>2</v>
      </c>
      <c r="GH1051">
        <v>1</v>
      </c>
      <c r="GI1051">
        <v>5</v>
      </c>
      <c r="GJ1051">
        <v>0</v>
      </c>
      <c r="GK1051">
        <v>0</v>
      </c>
      <c r="GL1051">
        <f>ROUND(IF(AND(BH1051=3,BI1051=3,FS1051&lt;&gt;0),P1051,0),0)</f>
        <v>0</v>
      </c>
      <c r="GM1051">
        <f>ROUND(O1051+X1051+Y1051,0)+GX1051</f>
        <v>184902</v>
      </c>
      <c r="GN1051">
        <f>IF(OR(BI1051=0,BI1051=1),ROUND(O1051+X1051+Y1051,0),0)</f>
        <v>0</v>
      </c>
      <c r="GO1051">
        <f>IF(BI1051=2,ROUND(O1051+X1051+Y1051,0),0)</f>
        <v>184902</v>
      </c>
      <c r="GP1051">
        <f>IF(BI1051=4,ROUND(O1051+X1051+Y1051,0)+GX1051,0)</f>
        <v>0</v>
      </c>
      <c r="GR1051">
        <v>3</v>
      </c>
      <c r="GS1051">
        <v>1</v>
      </c>
      <c r="GT1051">
        <v>0</v>
      </c>
      <c r="GU1051" t="s">
        <v>3</v>
      </c>
      <c r="GV1051">
        <f t="shared" si="693"/>
        <v>0</v>
      </c>
      <c r="GW1051">
        <v>1</v>
      </c>
      <c r="GX1051">
        <f>ROUND(HC1051*I1051,0)</f>
        <v>0</v>
      </c>
      <c r="HA1051">
        <v>0</v>
      </c>
      <c r="HB1051">
        <v>0</v>
      </c>
      <c r="HC1051">
        <f t="shared" si="694"/>
        <v>0</v>
      </c>
      <c r="HE1051" t="s">
        <v>3</v>
      </c>
      <c r="HF1051" t="s">
        <v>3</v>
      </c>
      <c r="HG1051">
        <f>ROUND(AC1051*I1051,0)</f>
        <v>184902</v>
      </c>
      <c r="HM1051" t="s">
        <v>3</v>
      </c>
      <c r="HN1051" t="s">
        <v>921</v>
      </c>
      <c r="HO1051" t="s">
        <v>922</v>
      </c>
      <c r="HP1051" t="s">
        <v>918</v>
      </c>
      <c r="HQ1051" t="s">
        <v>918</v>
      </c>
      <c r="IK1051">
        <v>0</v>
      </c>
    </row>
    <row r="1052" spans="1:255" x14ac:dyDescent="0.2">
      <c r="A1052" s="2">
        <v>18</v>
      </c>
      <c r="B1052" s="2">
        <v>1</v>
      </c>
      <c r="C1052" s="2">
        <v>1763</v>
      </c>
      <c r="D1052" s="2"/>
      <c r="E1052" s="2" t="s">
        <v>1060</v>
      </c>
      <c r="F1052" s="2" t="s">
        <v>974</v>
      </c>
      <c r="G1052" s="2" t="s">
        <v>975</v>
      </c>
      <c r="H1052" s="2" t="s">
        <v>160</v>
      </c>
      <c r="I1052" s="2">
        <f>I1048*J1052</f>
        <v>0</v>
      </c>
      <c r="J1052" s="2">
        <v>0</v>
      </c>
      <c r="K1052" s="2">
        <v>0</v>
      </c>
      <c r="L1052" s="2"/>
      <c r="M1052" s="2"/>
      <c r="N1052" s="2"/>
      <c r="O1052" s="2">
        <f>ROUND(CP1052,2)</f>
        <v>0</v>
      </c>
      <c r="P1052" s="2">
        <f>ROUND(ROUND(CQ1052*I1052,0)/BC1052,2)</f>
        <v>0</v>
      </c>
      <c r="Q1052" s="2">
        <f>ROUND(CR1052*I1052,2)</f>
        <v>0</v>
      </c>
      <c r="R1052" s="2">
        <f>ROUND(CS1052*I1052,2)</f>
        <v>0</v>
      </c>
      <c r="S1052" s="2">
        <f>ROUND(CT1052*I1052,2)</f>
        <v>0</v>
      </c>
      <c r="T1052" s="2">
        <f>ROUND(CU1052*I1052,2)</f>
        <v>0</v>
      </c>
      <c r="U1052" s="2">
        <f t="shared" si="678"/>
        <v>0</v>
      </c>
      <c r="V1052" s="2">
        <f t="shared" si="679"/>
        <v>0</v>
      </c>
      <c r="W1052" s="2">
        <f>ROUND(CX1052*I1052,2)</f>
        <v>0</v>
      </c>
      <c r="X1052" s="2">
        <f>ROUND(CY1052,2)</f>
        <v>0</v>
      </c>
      <c r="Y1052" s="2">
        <f>ROUND(CZ1052,2)</f>
        <v>0</v>
      </c>
      <c r="Z1052" s="2"/>
      <c r="AA1052" s="2">
        <v>53551706</v>
      </c>
      <c r="AB1052" s="2">
        <f t="shared" si="680"/>
        <v>14499.17</v>
      </c>
      <c r="AC1052" s="2">
        <f t="shared" si="654"/>
        <v>14499.17</v>
      </c>
      <c r="AD1052" s="2">
        <f>ROUND((((ET1052)-(EU1052))+AE1052),2)</f>
        <v>0</v>
      </c>
      <c r="AE1052" s="2">
        <f t="shared" si="699"/>
        <v>0</v>
      </c>
      <c r="AF1052" s="2">
        <f t="shared" si="699"/>
        <v>0</v>
      </c>
      <c r="AG1052" s="2">
        <f t="shared" si="681"/>
        <v>0</v>
      </c>
      <c r="AH1052" s="2">
        <f t="shared" si="700"/>
        <v>0</v>
      </c>
      <c r="AI1052" s="2">
        <f t="shared" si="700"/>
        <v>0</v>
      </c>
      <c r="AJ1052" s="2">
        <f t="shared" si="682"/>
        <v>0</v>
      </c>
      <c r="AK1052" s="2">
        <v>14499.17</v>
      </c>
      <c r="AL1052" s="2">
        <v>14499.17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97</v>
      </c>
      <c r="AU1052" s="2">
        <v>51</v>
      </c>
      <c r="AV1052" s="2">
        <v>1</v>
      </c>
      <c r="AW1052" s="2">
        <v>1</v>
      </c>
      <c r="AX1052" s="2"/>
      <c r="AY1052" s="2"/>
      <c r="AZ1052" s="2">
        <v>1</v>
      </c>
      <c r="BA1052" s="2">
        <v>1</v>
      </c>
      <c r="BB1052" s="2">
        <v>1</v>
      </c>
      <c r="BC1052" s="2">
        <v>1</v>
      </c>
      <c r="BD1052" s="2" t="s">
        <v>3</v>
      </c>
      <c r="BE1052" s="2" t="s">
        <v>3</v>
      </c>
      <c r="BF1052" s="2" t="s">
        <v>3</v>
      </c>
      <c r="BG1052" s="2" t="s">
        <v>3</v>
      </c>
      <c r="BH1052" s="2">
        <v>3</v>
      </c>
      <c r="BI1052" s="2">
        <v>2</v>
      </c>
      <c r="BJ1052" s="2" t="s">
        <v>976</v>
      </c>
      <c r="BK1052" s="2"/>
      <c r="BL1052" s="2"/>
      <c r="BM1052" s="2">
        <v>108001</v>
      </c>
      <c r="BN1052" s="2">
        <v>0</v>
      </c>
      <c r="BO1052" s="2" t="s">
        <v>3</v>
      </c>
      <c r="BP1052" s="2">
        <v>0</v>
      </c>
      <c r="BQ1052" s="2">
        <v>3</v>
      </c>
      <c r="BR1052" s="2">
        <v>0</v>
      </c>
      <c r="BS1052" s="2">
        <v>1</v>
      </c>
      <c r="BT1052" s="2">
        <v>1</v>
      </c>
      <c r="BU1052" s="2">
        <v>1</v>
      </c>
      <c r="BV1052" s="2">
        <v>1</v>
      </c>
      <c r="BW1052" s="2">
        <v>1</v>
      </c>
      <c r="BX1052" s="2">
        <v>1</v>
      </c>
      <c r="BY1052" s="2" t="s">
        <v>3</v>
      </c>
      <c r="BZ1052" s="2">
        <v>97</v>
      </c>
      <c r="CA1052" s="2">
        <v>51</v>
      </c>
      <c r="CB1052" s="2" t="s">
        <v>3</v>
      </c>
      <c r="CC1052" s="2"/>
      <c r="CD1052" s="2"/>
      <c r="CE1052" s="2">
        <v>0</v>
      </c>
      <c r="CF1052" s="2">
        <v>0</v>
      </c>
      <c r="CG1052" s="2">
        <v>0</v>
      </c>
      <c r="CH1052" s="2"/>
      <c r="CI1052" s="2"/>
      <c r="CJ1052" s="2"/>
      <c r="CK1052" s="2"/>
      <c r="CL1052" s="2"/>
      <c r="CM1052" s="2">
        <v>0</v>
      </c>
      <c r="CN1052" s="2" t="s">
        <v>3</v>
      </c>
      <c r="CO1052" s="2">
        <v>0</v>
      </c>
      <c r="CP1052" s="2">
        <f t="shared" si="683"/>
        <v>0</v>
      </c>
      <c r="CQ1052" s="2">
        <f>AC1052</f>
        <v>14499.17</v>
      </c>
      <c r="CR1052" s="2">
        <f t="shared" si="684"/>
        <v>0</v>
      </c>
      <c r="CS1052" s="2">
        <f t="shared" si="685"/>
        <v>0</v>
      </c>
      <c r="CT1052" s="2">
        <f t="shared" si="686"/>
        <v>0</v>
      </c>
      <c r="CU1052" s="2">
        <f t="shared" si="687"/>
        <v>0</v>
      </c>
      <c r="CV1052" s="2">
        <f t="shared" si="688"/>
        <v>0</v>
      </c>
      <c r="CW1052" s="2">
        <f t="shared" si="689"/>
        <v>0</v>
      </c>
      <c r="CX1052" s="2">
        <f t="shared" si="690"/>
        <v>0</v>
      </c>
      <c r="CY1052" s="2">
        <f t="shared" si="691"/>
        <v>0</v>
      </c>
      <c r="CZ1052" s="2">
        <f t="shared" si="692"/>
        <v>0</v>
      </c>
      <c r="DA1052" s="2"/>
      <c r="DB1052" s="2"/>
      <c r="DC1052" s="2" t="s">
        <v>3</v>
      </c>
      <c r="DD1052" s="2" t="s">
        <v>3</v>
      </c>
      <c r="DE1052" s="2" t="s">
        <v>3</v>
      </c>
      <c r="DF1052" s="2" t="s">
        <v>3</v>
      </c>
      <c r="DG1052" s="2" t="s">
        <v>3</v>
      </c>
      <c r="DH1052" s="2" t="s">
        <v>3</v>
      </c>
      <c r="DI1052" s="2" t="s">
        <v>3</v>
      </c>
      <c r="DJ1052" s="2" t="s">
        <v>3</v>
      </c>
      <c r="DK1052" s="2" t="s">
        <v>3</v>
      </c>
      <c r="DL1052" s="2" t="s">
        <v>3</v>
      </c>
      <c r="DM1052" s="2" t="s">
        <v>3</v>
      </c>
      <c r="DN1052" s="2">
        <v>0</v>
      </c>
      <c r="DO1052" s="2">
        <v>0</v>
      </c>
      <c r="DP1052" s="2">
        <v>1</v>
      </c>
      <c r="DQ1052" s="2">
        <v>1</v>
      </c>
      <c r="DR1052" s="2"/>
      <c r="DS1052" s="2"/>
      <c r="DT1052" s="2"/>
      <c r="DU1052" s="2">
        <v>1010</v>
      </c>
      <c r="DV1052" s="2" t="s">
        <v>160</v>
      </c>
      <c r="DW1052" s="2" t="s">
        <v>160</v>
      </c>
      <c r="DX1052" s="2">
        <v>1</v>
      </c>
      <c r="DY1052" s="2"/>
      <c r="DZ1052" s="2" t="s">
        <v>3</v>
      </c>
      <c r="EA1052" s="2" t="s">
        <v>3</v>
      </c>
      <c r="EB1052" s="2" t="s">
        <v>3</v>
      </c>
      <c r="EC1052" s="2" t="s">
        <v>3</v>
      </c>
      <c r="ED1052" s="2"/>
      <c r="EE1052" s="2">
        <v>53551264</v>
      </c>
      <c r="EF1052" s="2">
        <v>3</v>
      </c>
      <c r="EG1052" s="2" t="s">
        <v>917</v>
      </c>
      <c r="EH1052" s="2">
        <v>0</v>
      </c>
      <c r="EI1052" s="2" t="s">
        <v>3</v>
      </c>
      <c r="EJ1052" s="2">
        <v>2</v>
      </c>
      <c r="EK1052" s="2">
        <v>108001</v>
      </c>
      <c r="EL1052" s="2" t="s">
        <v>918</v>
      </c>
      <c r="EM1052" s="2" t="s">
        <v>919</v>
      </c>
      <c r="EN1052" s="2"/>
      <c r="EO1052" s="2" t="s">
        <v>3</v>
      </c>
      <c r="EP1052" s="2"/>
      <c r="EQ1052" s="2">
        <v>0</v>
      </c>
      <c r="ER1052" s="2">
        <v>2332.6699999999996</v>
      </c>
      <c r="ES1052" s="2">
        <v>14499.17</v>
      </c>
      <c r="ET1052" s="2">
        <v>0</v>
      </c>
      <c r="EU1052" s="2">
        <v>0</v>
      </c>
      <c r="EV1052" s="2">
        <v>0</v>
      </c>
      <c r="EW1052" s="2">
        <v>0</v>
      </c>
      <c r="EX1052" s="2">
        <v>0</v>
      </c>
      <c r="EY1052" s="2"/>
      <c r="EZ1052" s="2">
        <v>5</v>
      </c>
      <c r="FA1052" s="2"/>
      <c r="FB1052" s="2"/>
      <c r="FC1052" s="2">
        <v>1</v>
      </c>
      <c r="FD1052" s="2">
        <v>18</v>
      </c>
      <c r="FE1052" s="2"/>
      <c r="FF1052" s="2">
        <v>17399</v>
      </c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>
        <v>0</v>
      </c>
      <c r="FR1052" s="2">
        <f>ROUND(IF(AND(BH1052=3,BI1052=3),P1052,0),2)</f>
        <v>0</v>
      </c>
      <c r="FS1052" s="2">
        <v>0</v>
      </c>
      <c r="FT1052" s="2"/>
      <c r="FU1052" s="2"/>
      <c r="FV1052" s="2"/>
      <c r="FW1052" s="2"/>
      <c r="FX1052" s="2">
        <v>97</v>
      </c>
      <c r="FY1052" s="2">
        <v>51</v>
      </c>
      <c r="FZ1052" s="2"/>
      <c r="GA1052" s="2" t="s">
        <v>977</v>
      </c>
      <c r="GB1052" s="2"/>
      <c r="GC1052" s="2"/>
      <c r="GD1052" s="2">
        <v>1</v>
      </c>
      <c r="GE1052" s="2"/>
      <c r="GF1052" s="2">
        <v>-518844947</v>
      </c>
      <c r="GG1052" s="2">
        <v>2</v>
      </c>
      <c r="GH1052" s="2">
        <v>3</v>
      </c>
      <c r="GI1052" s="2">
        <v>-2</v>
      </c>
      <c r="GJ1052" s="2">
        <v>0</v>
      </c>
      <c r="GK1052" s="2">
        <v>0</v>
      </c>
      <c r="GL1052" s="2">
        <f>ROUND(IF(AND(BH1052=3,BI1052=3,FS1052&lt;&gt;0),P1052,0),2)</f>
        <v>0</v>
      </c>
      <c r="GM1052" s="2">
        <f>ROUND(O1052+X1052+Y1052,2)+GX1052</f>
        <v>0</v>
      </c>
      <c r="GN1052" s="2">
        <f>IF(OR(BI1052=0,BI1052=1),ROUND(O1052+X1052+Y1052,2),0)</f>
        <v>0</v>
      </c>
      <c r="GO1052" s="2">
        <f>IF(BI1052=2,ROUND(O1052+X1052+Y1052,2),0)</f>
        <v>0</v>
      </c>
      <c r="GP1052" s="2">
        <f>IF(BI1052=4,ROUND(O1052+X1052+Y1052,2)+GX1052,0)</f>
        <v>0</v>
      </c>
      <c r="GQ1052" s="2"/>
      <c r="GR1052" s="2">
        <v>1</v>
      </c>
      <c r="GS1052" s="2">
        <v>1</v>
      </c>
      <c r="GT1052" s="2">
        <v>0</v>
      </c>
      <c r="GU1052" s="2" t="s">
        <v>3</v>
      </c>
      <c r="GV1052" s="2">
        <f t="shared" si="693"/>
        <v>0</v>
      </c>
      <c r="GW1052" s="2">
        <v>1</v>
      </c>
      <c r="GX1052" s="2">
        <f>ROUND(HC1052*I1052,2)</f>
        <v>0</v>
      </c>
      <c r="GY1052" s="2"/>
      <c r="GZ1052" s="2"/>
      <c r="HA1052" s="2">
        <v>0</v>
      </c>
      <c r="HB1052" s="2">
        <v>0</v>
      </c>
      <c r="HC1052" s="2">
        <f t="shared" si="694"/>
        <v>0</v>
      </c>
      <c r="HD1052" s="2"/>
      <c r="HE1052" s="2" t="s">
        <v>138</v>
      </c>
      <c r="HF1052" s="2" t="s">
        <v>138</v>
      </c>
      <c r="HG1052" s="2">
        <f>ROUND(AC1052*I1052,0)</f>
        <v>0</v>
      </c>
      <c r="HH1052" s="2"/>
      <c r="HI1052" s="2"/>
      <c r="HJ1052" s="2"/>
      <c r="HK1052" s="2"/>
      <c r="HL1052" s="2"/>
      <c r="HM1052" s="2" t="s">
        <v>3</v>
      </c>
      <c r="HN1052" s="2" t="s">
        <v>921</v>
      </c>
      <c r="HO1052" s="2" t="s">
        <v>922</v>
      </c>
      <c r="HP1052" s="2" t="s">
        <v>918</v>
      </c>
      <c r="HQ1052" s="2" t="s">
        <v>918</v>
      </c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>
        <v>0</v>
      </c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</row>
    <row r="1053" spans="1:255" x14ac:dyDescent="0.2">
      <c r="A1053">
        <v>18</v>
      </c>
      <c r="B1053">
        <v>1</v>
      </c>
      <c r="C1053">
        <v>1772</v>
      </c>
      <c r="E1053" t="s">
        <v>1060</v>
      </c>
      <c r="F1053" t="s">
        <v>974</v>
      </c>
      <c r="G1053" t="s">
        <v>975</v>
      </c>
      <c r="H1053" t="s">
        <v>160</v>
      </c>
      <c r="I1053">
        <f>I1049*J1053</f>
        <v>0</v>
      </c>
      <c r="J1053">
        <v>0</v>
      </c>
      <c r="K1053">
        <v>0</v>
      </c>
      <c r="O1053">
        <f>ROUND(CP1053,0)</f>
        <v>0</v>
      </c>
      <c r="P1053">
        <f>ROUND(CQ1053*I1053,0)</f>
        <v>0</v>
      </c>
      <c r="Q1053">
        <f>ROUND(CR1053*I1053,0)</f>
        <v>0</v>
      </c>
      <c r="R1053">
        <f>ROUND(CS1053*I1053,0)</f>
        <v>0</v>
      </c>
      <c r="S1053">
        <f>ROUND(CT1053*I1053,0)</f>
        <v>0</v>
      </c>
      <c r="T1053">
        <f>ROUND(CU1053*I1053,0)</f>
        <v>0</v>
      </c>
      <c r="U1053">
        <f t="shared" si="678"/>
        <v>0</v>
      </c>
      <c r="V1053">
        <f t="shared" si="679"/>
        <v>0</v>
      </c>
      <c r="W1053">
        <f>ROUND(CX1053*I1053,0)</f>
        <v>0</v>
      </c>
      <c r="X1053">
        <f>ROUND(CY1053,0)</f>
        <v>0</v>
      </c>
      <c r="Y1053">
        <f>ROUND(CZ1053,0)</f>
        <v>0</v>
      </c>
      <c r="AA1053">
        <v>53551707</v>
      </c>
      <c r="AB1053">
        <f t="shared" si="680"/>
        <v>14789.15</v>
      </c>
      <c r="AC1053">
        <f t="shared" si="654"/>
        <v>14789.15</v>
      </c>
      <c r="AD1053">
        <f>ROUND((((ET1053)-(EU1053))+AE1053),2)</f>
        <v>0</v>
      </c>
      <c r="AE1053">
        <f t="shared" si="699"/>
        <v>0</v>
      </c>
      <c r="AF1053">
        <f t="shared" si="699"/>
        <v>0</v>
      </c>
      <c r="AG1053">
        <f t="shared" si="681"/>
        <v>0</v>
      </c>
      <c r="AH1053">
        <f t="shared" si="700"/>
        <v>0</v>
      </c>
      <c r="AI1053">
        <f t="shared" si="700"/>
        <v>0</v>
      </c>
      <c r="AJ1053">
        <f t="shared" si="682"/>
        <v>0</v>
      </c>
      <c r="AK1053">
        <v>14789.15</v>
      </c>
      <c r="AL1053">
        <v>14789.15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97</v>
      </c>
      <c r="AU1053">
        <v>51</v>
      </c>
      <c r="AV1053">
        <v>1</v>
      </c>
      <c r="AW1053">
        <v>1</v>
      </c>
      <c r="AZ1053">
        <v>1</v>
      </c>
      <c r="BA1053">
        <v>1</v>
      </c>
      <c r="BB1053">
        <v>1</v>
      </c>
      <c r="BC1053">
        <v>6.14</v>
      </c>
      <c r="BD1053" t="s">
        <v>3</v>
      </c>
      <c r="BE1053" t="s">
        <v>3</v>
      </c>
      <c r="BF1053" t="s">
        <v>3</v>
      </c>
      <c r="BG1053" t="s">
        <v>3</v>
      </c>
      <c r="BH1053">
        <v>3</v>
      </c>
      <c r="BI1053">
        <v>2</v>
      </c>
      <c r="BJ1053" t="s">
        <v>976</v>
      </c>
      <c r="BM1053">
        <v>108001</v>
      </c>
      <c r="BN1053">
        <v>0</v>
      </c>
      <c r="BO1053" t="s">
        <v>30</v>
      </c>
      <c r="BP1053">
        <v>1</v>
      </c>
      <c r="BQ1053">
        <v>3</v>
      </c>
      <c r="BR1053">
        <v>0</v>
      </c>
      <c r="BS1053">
        <v>1</v>
      </c>
      <c r="BT1053">
        <v>1</v>
      </c>
      <c r="BU1053">
        <v>1</v>
      </c>
      <c r="BV1053">
        <v>1</v>
      </c>
      <c r="BW1053">
        <v>1</v>
      </c>
      <c r="BX1053">
        <v>1</v>
      </c>
      <c r="BY1053" t="s">
        <v>3</v>
      </c>
      <c r="BZ1053">
        <v>97</v>
      </c>
      <c r="CA1053">
        <v>51</v>
      </c>
      <c r="CB1053" t="s">
        <v>3</v>
      </c>
      <c r="CE1053">
        <v>0</v>
      </c>
      <c r="CF1053">
        <v>0</v>
      </c>
      <c r="CG1053">
        <v>0</v>
      </c>
      <c r="CM1053">
        <v>0</v>
      </c>
      <c r="CN1053" t="s">
        <v>3</v>
      </c>
      <c r="CO1053">
        <v>0</v>
      </c>
      <c r="CP1053">
        <f t="shared" si="683"/>
        <v>0</v>
      </c>
      <c r="CQ1053">
        <f>AC1053</f>
        <v>14789.15</v>
      </c>
      <c r="CR1053">
        <f t="shared" si="684"/>
        <v>0</v>
      </c>
      <c r="CS1053">
        <f t="shared" si="685"/>
        <v>0</v>
      </c>
      <c r="CT1053">
        <f t="shared" si="686"/>
        <v>0</v>
      </c>
      <c r="CU1053">
        <f t="shared" si="687"/>
        <v>0</v>
      </c>
      <c r="CV1053">
        <f t="shared" si="688"/>
        <v>0</v>
      </c>
      <c r="CW1053">
        <f t="shared" si="689"/>
        <v>0</v>
      </c>
      <c r="CX1053">
        <f t="shared" si="690"/>
        <v>0</v>
      </c>
      <c r="CY1053">
        <f t="shared" si="691"/>
        <v>0</v>
      </c>
      <c r="CZ1053">
        <f t="shared" si="692"/>
        <v>0</v>
      </c>
      <c r="DC1053" t="s">
        <v>3</v>
      </c>
      <c r="DD1053" t="s">
        <v>3</v>
      </c>
      <c r="DE1053" t="s">
        <v>3</v>
      </c>
      <c r="DF1053" t="s">
        <v>3</v>
      </c>
      <c r="DG1053" t="s">
        <v>3</v>
      </c>
      <c r="DH1053" t="s">
        <v>3</v>
      </c>
      <c r="DI1053" t="s">
        <v>3</v>
      </c>
      <c r="DJ1053" t="s">
        <v>3</v>
      </c>
      <c r="DK1053" t="s">
        <v>3</v>
      </c>
      <c r="DL1053" t="s">
        <v>3</v>
      </c>
      <c r="DM1053" t="s">
        <v>3</v>
      </c>
      <c r="DN1053">
        <v>0</v>
      </c>
      <c r="DO1053">
        <v>0</v>
      </c>
      <c r="DP1053">
        <v>1</v>
      </c>
      <c r="DQ1053">
        <v>1</v>
      </c>
      <c r="DU1053">
        <v>1010</v>
      </c>
      <c r="DV1053" t="s">
        <v>160</v>
      </c>
      <c r="DW1053" t="s">
        <v>160</v>
      </c>
      <c r="DX1053">
        <v>1</v>
      </c>
      <c r="DZ1053" t="s">
        <v>3</v>
      </c>
      <c r="EA1053" t="s">
        <v>3</v>
      </c>
      <c r="EB1053" t="s">
        <v>3</v>
      </c>
      <c r="EC1053" t="s">
        <v>3</v>
      </c>
      <c r="EE1053">
        <v>53551264</v>
      </c>
      <c r="EF1053">
        <v>3</v>
      </c>
      <c r="EG1053" t="s">
        <v>917</v>
      </c>
      <c r="EH1053">
        <v>0</v>
      </c>
      <c r="EI1053" t="s">
        <v>3</v>
      </c>
      <c r="EJ1053">
        <v>2</v>
      </c>
      <c r="EK1053">
        <v>108001</v>
      </c>
      <c r="EL1053" t="s">
        <v>918</v>
      </c>
      <c r="EM1053" t="s">
        <v>919</v>
      </c>
      <c r="EO1053" t="s">
        <v>3</v>
      </c>
      <c r="EQ1053">
        <v>0</v>
      </c>
      <c r="ER1053">
        <v>2332.6699999999996</v>
      </c>
      <c r="ES1053">
        <v>14789.15</v>
      </c>
      <c r="ET1053">
        <v>0</v>
      </c>
      <c r="EU1053">
        <v>0</v>
      </c>
      <c r="EV1053">
        <v>0</v>
      </c>
      <c r="EW1053">
        <v>0</v>
      </c>
      <c r="EX1053">
        <v>0</v>
      </c>
      <c r="EZ1053">
        <v>5</v>
      </c>
      <c r="FC1053">
        <v>1</v>
      </c>
      <c r="FD1053">
        <v>18</v>
      </c>
      <c r="FF1053">
        <v>17399</v>
      </c>
      <c r="FQ1053">
        <v>0</v>
      </c>
      <c r="FR1053">
        <f>ROUND(IF(AND(BH1053=3,BI1053=3),P1053,0),0)</f>
        <v>0</v>
      </c>
      <c r="FS1053">
        <v>0</v>
      </c>
      <c r="FX1053">
        <v>97</v>
      </c>
      <c r="FY1053">
        <v>51</v>
      </c>
      <c r="GA1053" t="s">
        <v>978</v>
      </c>
      <c r="GD1053">
        <v>1</v>
      </c>
      <c r="GF1053">
        <v>-518844947</v>
      </c>
      <c r="GG1053">
        <v>2</v>
      </c>
      <c r="GH1053">
        <v>3</v>
      </c>
      <c r="GI1053">
        <v>5</v>
      </c>
      <c r="GJ1053">
        <v>0</v>
      </c>
      <c r="GK1053">
        <v>0</v>
      </c>
      <c r="GL1053">
        <f>ROUND(IF(AND(BH1053=3,BI1053=3,FS1053&lt;&gt;0),P1053,0),0)</f>
        <v>0</v>
      </c>
      <c r="GM1053">
        <f>ROUND(O1053+X1053+Y1053,0)+GX1053</f>
        <v>0</v>
      </c>
      <c r="GN1053">
        <f>IF(OR(BI1053=0,BI1053=1),ROUND(O1053+X1053+Y1053,0),0)</f>
        <v>0</v>
      </c>
      <c r="GO1053">
        <f>IF(BI1053=2,ROUND(O1053+X1053+Y1053,0),0)</f>
        <v>0</v>
      </c>
      <c r="GP1053">
        <f>IF(BI1053=4,ROUND(O1053+X1053+Y1053,0)+GX1053,0)</f>
        <v>0</v>
      </c>
      <c r="GR1053">
        <v>1</v>
      </c>
      <c r="GS1053">
        <v>1</v>
      </c>
      <c r="GT1053">
        <v>0</v>
      </c>
      <c r="GU1053" t="s">
        <v>3</v>
      </c>
      <c r="GV1053">
        <f t="shared" si="693"/>
        <v>0</v>
      </c>
      <c r="GW1053">
        <v>1</v>
      </c>
      <c r="GX1053">
        <f>ROUND(HC1053*I1053,0)</f>
        <v>0</v>
      </c>
      <c r="HA1053">
        <v>0</v>
      </c>
      <c r="HB1053">
        <v>0</v>
      </c>
      <c r="HC1053">
        <f t="shared" si="694"/>
        <v>0</v>
      </c>
      <c r="HE1053" t="s">
        <v>138</v>
      </c>
      <c r="HF1053" t="s">
        <v>31</v>
      </c>
      <c r="HG1053">
        <f>ROUND(AC1053*I1053,0)</f>
        <v>0</v>
      </c>
      <c r="HM1053" t="s">
        <v>3</v>
      </c>
      <c r="HN1053" t="s">
        <v>921</v>
      </c>
      <c r="HO1053" t="s">
        <v>922</v>
      </c>
      <c r="HP1053" t="s">
        <v>918</v>
      </c>
      <c r="HQ1053" t="s">
        <v>918</v>
      </c>
      <c r="IK1053">
        <v>0</v>
      </c>
    </row>
    <row r="1054" spans="1:255" x14ac:dyDescent="0.2">
      <c r="A1054" s="2">
        <v>17</v>
      </c>
      <c r="B1054" s="2">
        <v>1</v>
      </c>
      <c r="C1054" s="2">
        <f>ROW(SmtRes!A1784)</f>
        <v>1784</v>
      </c>
      <c r="D1054" s="2">
        <f>ROW(EtalonRes!A1597)</f>
        <v>1597</v>
      </c>
      <c r="E1054" s="2" t="s">
        <v>1061</v>
      </c>
      <c r="F1054" s="2" t="s">
        <v>1062</v>
      </c>
      <c r="G1054" s="2" t="s">
        <v>1063</v>
      </c>
      <c r="H1054" s="2" t="s">
        <v>661</v>
      </c>
      <c r="I1054" s="2">
        <v>1</v>
      </c>
      <c r="J1054" s="2">
        <v>0</v>
      </c>
      <c r="K1054" s="2">
        <v>1</v>
      </c>
      <c r="L1054" s="2"/>
      <c r="M1054" s="2"/>
      <c r="N1054" s="2"/>
      <c r="O1054" s="2">
        <f>ROUND(CP1054,2)</f>
        <v>20.05</v>
      </c>
      <c r="P1054" s="2">
        <f>ROUND(CQ1054*I1054,2)</f>
        <v>0</v>
      </c>
      <c r="Q1054" s="2">
        <f>ROUND(CR1054*I1054,2)</f>
        <v>11.59</v>
      </c>
      <c r="R1054" s="2">
        <f>ROUND(CS1054*I1054,2)</f>
        <v>1.1399999999999999</v>
      </c>
      <c r="S1054" s="2">
        <f>ROUND(CT1054*I1054,2)</f>
        <v>8.4600000000000009</v>
      </c>
      <c r="T1054" s="2">
        <f>ROUND(CU1054*I1054,2)</f>
        <v>0</v>
      </c>
      <c r="U1054" s="2">
        <f t="shared" si="678"/>
        <v>0.85319999999999996</v>
      </c>
      <c r="V1054" s="2">
        <f t="shared" si="679"/>
        <v>0.10439999999999999</v>
      </c>
      <c r="W1054" s="2">
        <f>ROUND(CX1054*I1054,2)</f>
        <v>0</v>
      </c>
      <c r="X1054" s="2">
        <f>ROUND(CY1054,2)</f>
        <v>9.31</v>
      </c>
      <c r="Y1054" s="2">
        <f>ROUND(CZ1054,2)</f>
        <v>4.9000000000000004</v>
      </c>
      <c r="Z1054" s="2"/>
      <c r="AA1054" s="2">
        <v>53551706</v>
      </c>
      <c r="AB1054" s="2">
        <f t="shared" si="680"/>
        <v>20.05</v>
      </c>
      <c r="AC1054" s="2">
        <f>ROUND(((ES1054*ROUND(0,7))),2)</f>
        <v>0</v>
      </c>
      <c r="AD1054" s="2">
        <f>ROUND(((((ET1054*ROUND((0.3*1.2),7)))-((EU1054*ROUND((0.3*1.2),7))))+AE1054),2)</f>
        <v>11.59</v>
      </c>
      <c r="AE1054" s="2">
        <f>ROUND(((EU1054*ROUND((0.3*1.2),7))),2)</f>
        <v>1.1399999999999999</v>
      </c>
      <c r="AF1054" s="2">
        <f>ROUND(((EV1054*ROUND((0.3*1.2),7))),2)</f>
        <v>8.4600000000000009</v>
      </c>
      <c r="AG1054" s="2">
        <f t="shared" si="681"/>
        <v>0</v>
      </c>
      <c r="AH1054" s="2">
        <f>((EW1054*ROUND((0.3*1.2),7)))</f>
        <v>0.85319999999999996</v>
      </c>
      <c r="AI1054" s="2">
        <f>((EX1054*ROUND((0.3*1.2),7)))</f>
        <v>0.10439999999999999</v>
      </c>
      <c r="AJ1054" s="2">
        <f t="shared" si="682"/>
        <v>0</v>
      </c>
      <c r="AK1054" s="2">
        <v>59.07</v>
      </c>
      <c r="AL1054" s="2">
        <v>3.38</v>
      </c>
      <c r="AM1054" s="2">
        <v>32.18</v>
      </c>
      <c r="AN1054" s="2">
        <v>3.16</v>
      </c>
      <c r="AO1054" s="2">
        <v>23.51</v>
      </c>
      <c r="AP1054" s="2">
        <v>0</v>
      </c>
      <c r="AQ1054" s="2">
        <v>2.37</v>
      </c>
      <c r="AR1054" s="2">
        <v>0.28999999999999998</v>
      </c>
      <c r="AS1054" s="2">
        <v>0</v>
      </c>
      <c r="AT1054" s="2">
        <v>97</v>
      </c>
      <c r="AU1054" s="2">
        <v>51</v>
      </c>
      <c r="AV1054" s="2">
        <v>1</v>
      </c>
      <c r="AW1054" s="2">
        <v>1</v>
      </c>
      <c r="AX1054" s="2"/>
      <c r="AY1054" s="2"/>
      <c r="AZ1054" s="2">
        <v>1</v>
      </c>
      <c r="BA1054" s="2">
        <v>1</v>
      </c>
      <c r="BB1054" s="2">
        <v>1</v>
      </c>
      <c r="BC1054" s="2">
        <v>1</v>
      </c>
      <c r="BD1054" s="2" t="s">
        <v>3</v>
      </c>
      <c r="BE1054" s="2" t="s">
        <v>3</v>
      </c>
      <c r="BF1054" s="2" t="s">
        <v>3</v>
      </c>
      <c r="BG1054" s="2" t="s">
        <v>3</v>
      </c>
      <c r="BH1054" s="2">
        <v>0</v>
      </c>
      <c r="BI1054" s="2">
        <v>2</v>
      </c>
      <c r="BJ1054" s="2" t="s">
        <v>1064</v>
      </c>
      <c r="BK1054" s="2"/>
      <c r="BL1054" s="2"/>
      <c r="BM1054" s="2">
        <v>108001</v>
      </c>
      <c r="BN1054" s="2">
        <v>0</v>
      </c>
      <c r="BO1054" s="2" t="s">
        <v>3</v>
      </c>
      <c r="BP1054" s="2">
        <v>0</v>
      </c>
      <c r="BQ1054" s="2">
        <v>3</v>
      </c>
      <c r="BR1054" s="2">
        <v>0</v>
      </c>
      <c r="BS1054" s="2">
        <v>1</v>
      </c>
      <c r="BT1054" s="2">
        <v>1</v>
      </c>
      <c r="BU1054" s="2">
        <v>1</v>
      </c>
      <c r="BV1054" s="2">
        <v>1</v>
      </c>
      <c r="BW1054" s="2">
        <v>1</v>
      </c>
      <c r="BX1054" s="2">
        <v>1</v>
      </c>
      <c r="BY1054" s="2" t="s">
        <v>3</v>
      </c>
      <c r="BZ1054" s="2">
        <v>97</v>
      </c>
      <c r="CA1054" s="2">
        <v>51</v>
      </c>
      <c r="CB1054" s="2" t="s">
        <v>3</v>
      </c>
      <c r="CC1054" s="2"/>
      <c r="CD1054" s="2"/>
      <c r="CE1054" s="2">
        <v>0</v>
      </c>
      <c r="CF1054" s="2">
        <v>0</v>
      </c>
      <c r="CG1054" s="2">
        <v>0</v>
      </c>
      <c r="CH1054" s="2"/>
      <c r="CI1054" s="2"/>
      <c r="CJ1054" s="2"/>
      <c r="CK1054" s="2"/>
      <c r="CL1054" s="2"/>
      <c r="CM1054" s="2">
        <v>0</v>
      </c>
      <c r="CN1054" s="2" t="s">
        <v>2167</v>
      </c>
      <c r="CO1054" s="2">
        <v>0</v>
      </c>
      <c r="CP1054" s="2">
        <f t="shared" si="683"/>
        <v>20.05</v>
      </c>
      <c r="CQ1054" s="2">
        <f t="shared" ref="CQ1054:CQ1065" si="701">AC1054*BC1054</f>
        <v>0</v>
      </c>
      <c r="CR1054" s="2">
        <f t="shared" si="684"/>
        <v>11.59</v>
      </c>
      <c r="CS1054" s="2">
        <f t="shared" si="685"/>
        <v>1.1399999999999999</v>
      </c>
      <c r="CT1054" s="2">
        <f t="shared" si="686"/>
        <v>8.4600000000000009</v>
      </c>
      <c r="CU1054" s="2">
        <f t="shared" si="687"/>
        <v>0</v>
      </c>
      <c r="CV1054" s="2">
        <f t="shared" si="688"/>
        <v>0.85319999999999996</v>
      </c>
      <c r="CW1054" s="2">
        <f t="shared" si="689"/>
        <v>0.10439999999999999</v>
      </c>
      <c r="CX1054" s="2">
        <f t="shared" si="690"/>
        <v>0</v>
      </c>
      <c r="CY1054" s="2">
        <f t="shared" si="691"/>
        <v>9.3120000000000012</v>
      </c>
      <c r="CZ1054" s="2">
        <f t="shared" si="692"/>
        <v>4.8960000000000008</v>
      </c>
      <c r="DA1054" s="2"/>
      <c r="DB1054" s="2"/>
      <c r="DC1054" s="2" t="s">
        <v>3</v>
      </c>
      <c r="DD1054" s="2" t="s">
        <v>36</v>
      </c>
      <c r="DE1054" s="2" t="s">
        <v>1065</v>
      </c>
      <c r="DF1054" s="2" t="s">
        <v>1065</v>
      </c>
      <c r="DG1054" s="2" t="s">
        <v>1065</v>
      </c>
      <c r="DH1054" s="2" t="s">
        <v>3</v>
      </c>
      <c r="DI1054" s="2" t="s">
        <v>1065</v>
      </c>
      <c r="DJ1054" s="2" t="s">
        <v>1065</v>
      </c>
      <c r="DK1054" s="2" t="s">
        <v>3</v>
      </c>
      <c r="DL1054" s="2" t="s">
        <v>3</v>
      </c>
      <c r="DM1054" s="2" t="s">
        <v>3</v>
      </c>
      <c r="DN1054" s="2">
        <v>0</v>
      </c>
      <c r="DO1054" s="2">
        <v>0</v>
      </c>
      <c r="DP1054" s="2">
        <v>1</v>
      </c>
      <c r="DQ1054" s="2">
        <v>1</v>
      </c>
      <c r="DR1054" s="2"/>
      <c r="DS1054" s="2"/>
      <c r="DT1054" s="2"/>
      <c r="DU1054" s="2">
        <v>1013</v>
      </c>
      <c r="DV1054" s="2" t="s">
        <v>661</v>
      </c>
      <c r="DW1054" s="2" t="s">
        <v>661</v>
      </c>
      <c r="DX1054" s="2">
        <v>1</v>
      </c>
      <c r="DY1054" s="2"/>
      <c r="DZ1054" s="2" t="s">
        <v>3</v>
      </c>
      <c r="EA1054" s="2" t="s">
        <v>3</v>
      </c>
      <c r="EB1054" s="2" t="s">
        <v>3</v>
      </c>
      <c r="EC1054" s="2" t="s">
        <v>3</v>
      </c>
      <c r="ED1054" s="2"/>
      <c r="EE1054" s="2">
        <v>53551264</v>
      </c>
      <c r="EF1054" s="2">
        <v>3</v>
      </c>
      <c r="EG1054" s="2" t="s">
        <v>917</v>
      </c>
      <c r="EH1054" s="2">
        <v>0</v>
      </c>
      <c r="EI1054" s="2" t="s">
        <v>3</v>
      </c>
      <c r="EJ1054" s="2">
        <v>2</v>
      </c>
      <c r="EK1054" s="2">
        <v>108001</v>
      </c>
      <c r="EL1054" s="2" t="s">
        <v>918</v>
      </c>
      <c r="EM1054" s="2" t="s">
        <v>919</v>
      </c>
      <c r="EN1054" s="2"/>
      <c r="EO1054" s="2" t="s">
        <v>1066</v>
      </c>
      <c r="EP1054" s="2"/>
      <c r="EQ1054" s="2">
        <v>131072</v>
      </c>
      <c r="ER1054" s="2">
        <v>59.07</v>
      </c>
      <c r="ES1054" s="2">
        <v>3.38</v>
      </c>
      <c r="ET1054" s="2">
        <v>32.18</v>
      </c>
      <c r="EU1054" s="2">
        <v>3.16</v>
      </c>
      <c r="EV1054" s="2">
        <v>23.51</v>
      </c>
      <c r="EW1054" s="2">
        <v>2.37</v>
      </c>
      <c r="EX1054" s="2">
        <v>0.28999999999999998</v>
      </c>
      <c r="EY1054" s="2">
        <v>0</v>
      </c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>
        <v>0</v>
      </c>
      <c r="FR1054" s="2">
        <f>ROUND(IF(AND(BH1054=3,BI1054=3),P1054,0),2)</f>
        <v>0</v>
      </c>
      <c r="FS1054" s="2">
        <v>0</v>
      </c>
      <c r="FT1054" s="2"/>
      <c r="FU1054" s="2"/>
      <c r="FV1054" s="2"/>
      <c r="FW1054" s="2"/>
      <c r="FX1054" s="2">
        <v>97</v>
      </c>
      <c r="FY1054" s="2">
        <v>51</v>
      </c>
      <c r="FZ1054" s="2"/>
      <c r="GA1054" s="2" t="s">
        <v>3</v>
      </c>
      <c r="GB1054" s="2"/>
      <c r="GC1054" s="2"/>
      <c r="GD1054" s="2">
        <v>1</v>
      </c>
      <c r="GE1054" s="2"/>
      <c r="GF1054" s="2">
        <v>-411239780</v>
      </c>
      <c r="GG1054" s="2">
        <v>2</v>
      </c>
      <c r="GH1054" s="2">
        <v>1</v>
      </c>
      <c r="GI1054" s="2">
        <v>-2</v>
      </c>
      <c r="GJ1054" s="2">
        <v>0</v>
      </c>
      <c r="GK1054" s="2">
        <v>0</v>
      </c>
      <c r="GL1054" s="2">
        <f>ROUND(IF(AND(BH1054=3,BI1054=3,FS1054&lt;&gt;0),P1054,0),2)</f>
        <v>0</v>
      </c>
      <c r="GM1054" s="2">
        <f>ROUND(O1054+X1054+Y1054,2)+GX1054</f>
        <v>34.26</v>
      </c>
      <c r="GN1054" s="2">
        <f>IF(OR(BI1054=0,BI1054=1),ROUND(O1054+X1054+Y1054,2),0)</f>
        <v>0</v>
      </c>
      <c r="GO1054" s="2">
        <f>IF(BI1054=2,ROUND(O1054+X1054+Y1054,2),0)</f>
        <v>34.26</v>
      </c>
      <c r="GP1054" s="2">
        <f>IF(BI1054=4,ROUND(O1054+X1054+Y1054,2)+GX1054,0)</f>
        <v>0</v>
      </c>
      <c r="GQ1054" s="2"/>
      <c r="GR1054" s="2">
        <v>0</v>
      </c>
      <c r="GS1054" s="2">
        <v>0</v>
      </c>
      <c r="GT1054" s="2">
        <v>0</v>
      </c>
      <c r="GU1054" s="2" t="s">
        <v>3</v>
      </c>
      <c r="GV1054" s="2">
        <f t="shared" si="693"/>
        <v>0</v>
      </c>
      <c r="GW1054" s="2">
        <v>1</v>
      </c>
      <c r="GX1054" s="2">
        <f>ROUND(HC1054*I1054,2)</f>
        <v>0</v>
      </c>
      <c r="GY1054" s="2"/>
      <c r="GZ1054" s="2"/>
      <c r="HA1054" s="2">
        <v>0</v>
      </c>
      <c r="HB1054" s="2">
        <v>0</v>
      </c>
      <c r="HC1054" s="2">
        <f t="shared" si="694"/>
        <v>0</v>
      </c>
      <c r="HD1054" s="2"/>
      <c r="HE1054" s="2" t="s">
        <v>3</v>
      </c>
      <c r="HF1054" s="2" t="s">
        <v>3</v>
      </c>
      <c r="HG1054" s="2"/>
      <c r="HH1054" s="2"/>
      <c r="HI1054" s="2"/>
      <c r="HJ1054" s="2"/>
      <c r="HK1054" s="2"/>
      <c r="HL1054" s="2"/>
      <c r="HM1054" s="2" t="s">
        <v>3</v>
      </c>
      <c r="HN1054" s="2" t="s">
        <v>921</v>
      </c>
      <c r="HO1054" s="2" t="s">
        <v>922</v>
      </c>
      <c r="HP1054" s="2" t="s">
        <v>918</v>
      </c>
      <c r="HQ1054" s="2" t="s">
        <v>918</v>
      </c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>
        <v>0</v>
      </c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</row>
    <row r="1055" spans="1:255" x14ac:dyDescent="0.2">
      <c r="A1055">
        <v>17</v>
      </c>
      <c r="B1055">
        <v>1</v>
      </c>
      <c r="C1055">
        <f>ROW(SmtRes!A1796)</f>
        <v>1796</v>
      </c>
      <c r="D1055">
        <f>ROW(EtalonRes!A1608)</f>
        <v>1608</v>
      </c>
      <c r="E1055" t="s">
        <v>1061</v>
      </c>
      <c r="F1055" t="s">
        <v>1062</v>
      </c>
      <c r="G1055" t="s">
        <v>1063</v>
      </c>
      <c r="H1055" t="s">
        <v>661</v>
      </c>
      <c r="I1055">
        <v>1</v>
      </c>
      <c r="J1055">
        <v>0</v>
      </c>
      <c r="K1055">
        <v>1</v>
      </c>
      <c r="O1055">
        <f>ROUND(CP1055,0)</f>
        <v>428</v>
      </c>
      <c r="P1055">
        <f>ROUND(CQ1055*I1055,0)</f>
        <v>0</v>
      </c>
      <c r="Q1055">
        <f>ROUND(CR1055*I1055,0)</f>
        <v>130</v>
      </c>
      <c r="R1055">
        <f>ROUND(CS1055*I1055,0)</f>
        <v>40</v>
      </c>
      <c r="S1055">
        <f>ROUND(CT1055*I1055,0)</f>
        <v>298</v>
      </c>
      <c r="T1055">
        <f>ROUND(CU1055*I1055,0)</f>
        <v>0</v>
      </c>
      <c r="U1055">
        <f t="shared" si="678"/>
        <v>0.85319999999999996</v>
      </c>
      <c r="V1055">
        <f t="shared" si="679"/>
        <v>0.10439999999999999</v>
      </c>
      <c r="W1055">
        <f>ROUND(CX1055*I1055,0)</f>
        <v>0</v>
      </c>
      <c r="X1055">
        <f>ROUND(CY1055,0)</f>
        <v>328</v>
      </c>
      <c r="Y1055">
        <f>ROUND(CZ1055,0)</f>
        <v>172</v>
      </c>
      <c r="AA1055">
        <v>53551707</v>
      </c>
      <c r="AB1055">
        <f t="shared" si="680"/>
        <v>20.05</v>
      </c>
      <c r="AC1055">
        <f>ROUND(((ES1055*ROUND(0,7))),2)</f>
        <v>0</v>
      </c>
      <c r="AD1055">
        <f>ROUND(((((ET1055*ROUND((0.3*1.2),7)))-((EU1055*ROUND((0.3*1.2),7))))+AE1055),2)</f>
        <v>11.59</v>
      </c>
      <c r="AE1055">
        <f>ROUND(((EU1055*ROUND((0.3*1.2),7))),2)</f>
        <v>1.1399999999999999</v>
      </c>
      <c r="AF1055">
        <f>ROUND(((EV1055*ROUND((0.3*1.2),7))),2)</f>
        <v>8.4600000000000009</v>
      </c>
      <c r="AG1055">
        <f t="shared" si="681"/>
        <v>0</v>
      </c>
      <c r="AH1055">
        <f>((EW1055*ROUND((0.3*1.2),7)))</f>
        <v>0.85319999999999996</v>
      </c>
      <c r="AI1055">
        <f>((EX1055*ROUND((0.3*1.2),7)))</f>
        <v>0.10439999999999999</v>
      </c>
      <c r="AJ1055">
        <f t="shared" si="682"/>
        <v>0</v>
      </c>
      <c r="AK1055">
        <v>59.07</v>
      </c>
      <c r="AL1055">
        <v>3.38</v>
      </c>
      <c r="AM1055">
        <v>32.18</v>
      </c>
      <c r="AN1055">
        <v>3.16</v>
      </c>
      <c r="AO1055">
        <v>23.51</v>
      </c>
      <c r="AP1055">
        <v>0</v>
      </c>
      <c r="AQ1055">
        <v>2.37</v>
      </c>
      <c r="AR1055">
        <v>0.28999999999999998</v>
      </c>
      <c r="AS1055">
        <v>0</v>
      </c>
      <c r="AT1055">
        <v>97</v>
      </c>
      <c r="AU1055">
        <v>51</v>
      </c>
      <c r="AV1055">
        <v>1</v>
      </c>
      <c r="AW1055">
        <v>1</v>
      </c>
      <c r="AZ1055">
        <v>1</v>
      </c>
      <c r="BA1055">
        <v>35.24</v>
      </c>
      <c r="BB1055">
        <v>11.21</v>
      </c>
      <c r="BC1055">
        <v>12.83</v>
      </c>
      <c r="BD1055" t="s">
        <v>3</v>
      </c>
      <c r="BE1055" t="s">
        <v>3</v>
      </c>
      <c r="BF1055" t="s">
        <v>3</v>
      </c>
      <c r="BG1055" t="s">
        <v>3</v>
      </c>
      <c r="BH1055">
        <v>0</v>
      </c>
      <c r="BI1055">
        <v>2</v>
      </c>
      <c r="BJ1055" t="s">
        <v>1064</v>
      </c>
      <c r="BM1055">
        <v>108001</v>
      </c>
      <c r="BN1055">
        <v>0</v>
      </c>
      <c r="BO1055" t="s">
        <v>1062</v>
      </c>
      <c r="BP1055">
        <v>1</v>
      </c>
      <c r="BQ1055">
        <v>3</v>
      </c>
      <c r="BR1055">
        <v>0</v>
      </c>
      <c r="BS1055">
        <v>35.24</v>
      </c>
      <c r="BT1055">
        <v>1</v>
      </c>
      <c r="BU1055">
        <v>1</v>
      </c>
      <c r="BV1055">
        <v>1</v>
      </c>
      <c r="BW1055">
        <v>1</v>
      </c>
      <c r="BX1055">
        <v>1</v>
      </c>
      <c r="BY1055" t="s">
        <v>3</v>
      </c>
      <c r="BZ1055">
        <v>97</v>
      </c>
      <c r="CA1055">
        <v>51</v>
      </c>
      <c r="CB1055" t="s">
        <v>3</v>
      </c>
      <c r="CE1055">
        <v>0</v>
      </c>
      <c r="CF1055">
        <v>0</v>
      </c>
      <c r="CG1055">
        <v>0</v>
      </c>
      <c r="CM1055">
        <v>0</v>
      </c>
      <c r="CN1055" t="s">
        <v>2167</v>
      </c>
      <c r="CO1055">
        <v>0</v>
      </c>
      <c r="CP1055">
        <f t="shared" si="683"/>
        <v>428</v>
      </c>
      <c r="CQ1055">
        <f t="shared" si="701"/>
        <v>0</v>
      </c>
      <c r="CR1055">
        <f t="shared" si="684"/>
        <v>129.9239</v>
      </c>
      <c r="CS1055">
        <f t="shared" si="685"/>
        <v>40.1736</v>
      </c>
      <c r="CT1055">
        <f t="shared" si="686"/>
        <v>298.13040000000007</v>
      </c>
      <c r="CU1055">
        <f t="shared" si="687"/>
        <v>0</v>
      </c>
      <c r="CV1055">
        <f t="shared" si="688"/>
        <v>0.85319999999999996</v>
      </c>
      <c r="CW1055">
        <f t="shared" si="689"/>
        <v>0.10439999999999999</v>
      </c>
      <c r="CX1055">
        <f t="shared" si="690"/>
        <v>0</v>
      </c>
      <c r="CY1055">
        <f t="shared" si="691"/>
        <v>327.86</v>
      </c>
      <c r="CZ1055">
        <f t="shared" si="692"/>
        <v>172.38</v>
      </c>
      <c r="DC1055" t="s">
        <v>3</v>
      </c>
      <c r="DD1055" t="s">
        <v>36</v>
      </c>
      <c r="DE1055" t="s">
        <v>1065</v>
      </c>
      <c r="DF1055" t="s">
        <v>1065</v>
      </c>
      <c r="DG1055" t="s">
        <v>1065</v>
      </c>
      <c r="DH1055" t="s">
        <v>3</v>
      </c>
      <c r="DI1055" t="s">
        <v>1065</v>
      </c>
      <c r="DJ1055" t="s">
        <v>1065</v>
      </c>
      <c r="DK1055" t="s">
        <v>3</v>
      </c>
      <c r="DL1055" t="s">
        <v>3</v>
      </c>
      <c r="DM1055" t="s">
        <v>3</v>
      </c>
      <c r="DN1055">
        <v>0</v>
      </c>
      <c r="DO1055">
        <v>0</v>
      </c>
      <c r="DP1055">
        <v>1</v>
      </c>
      <c r="DQ1055">
        <v>1</v>
      </c>
      <c r="DU1055">
        <v>1013</v>
      </c>
      <c r="DV1055" t="s">
        <v>661</v>
      </c>
      <c r="DW1055" t="s">
        <v>661</v>
      </c>
      <c r="DX1055">
        <v>1</v>
      </c>
      <c r="DZ1055" t="s">
        <v>3</v>
      </c>
      <c r="EA1055" t="s">
        <v>3</v>
      </c>
      <c r="EB1055" t="s">
        <v>3</v>
      </c>
      <c r="EC1055" t="s">
        <v>3</v>
      </c>
      <c r="EE1055">
        <v>53551264</v>
      </c>
      <c r="EF1055">
        <v>3</v>
      </c>
      <c r="EG1055" t="s">
        <v>917</v>
      </c>
      <c r="EH1055">
        <v>0</v>
      </c>
      <c r="EI1055" t="s">
        <v>3</v>
      </c>
      <c r="EJ1055">
        <v>2</v>
      </c>
      <c r="EK1055">
        <v>108001</v>
      </c>
      <c r="EL1055" t="s">
        <v>918</v>
      </c>
      <c r="EM1055" t="s">
        <v>919</v>
      </c>
      <c r="EO1055" t="s">
        <v>1066</v>
      </c>
      <c r="EQ1055">
        <v>131072</v>
      </c>
      <c r="ER1055">
        <v>59.07</v>
      </c>
      <c r="ES1055">
        <v>3.38</v>
      </c>
      <c r="ET1055">
        <v>32.18</v>
      </c>
      <c r="EU1055">
        <v>3.16</v>
      </c>
      <c r="EV1055">
        <v>23.51</v>
      </c>
      <c r="EW1055">
        <v>2.37</v>
      </c>
      <c r="EX1055">
        <v>0.28999999999999998</v>
      </c>
      <c r="EY1055">
        <v>0</v>
      </c>
      <c r="FQ1055">
        <v>0</v>
      </c>
      <c r="FR1055">
        <f>ROUND(IF(AND(BH1055=3,BI1055=3),P1055,0),0)</f>
        <v>0</v>
      </c>
      <c r="FS1055">
        <v>0</v>
      </c>
      <c r="FX1055">
        <v>97</v>
      </c>
      <c r="FY1055">
        <v>51</v>
      </c>
      <c r="GA1055" t="s">
        <v>3</v>
      </c>
      <c r="GD1055">
        <v>1</v>
      </c>
      <c r="GF1055">
        <v>-411239780</v>
      </c>
      <c r="GG1055">
        <v>2</v>
      </c>
      <c r="GH1055">
        <v>1</v>
      </c>
      <c r="GI1055">
        <v>2</v>
      </c>
      <c r="GJ1055">
        <v>0</v>
      </c>
      <c r="GK1055">
        <v>0</v>
      </c>
      <c r="GL1055">
        <f>ROUND(IF(AND(BH1055=3,BI1055=3,FS1055&lt;&gt;0),P1055,0),0)</f>
        <v>0</v>
      </c>
      <c r="GM1055">
        <f>ROUND(O1055+X1055+Y1055,0)+GX1055</f>
        <v>928</v>
      </c>
      <c r="GN1055">
        <f>IF(OR(BI1055=0,BI1055=1),ROUND(O1055+X1055+Y1055,0),0)</f>
        <v>0</v>
      </c>
      <c r="GO1055">
        <f>IF(BI1055=2,ROUND(O1055+X1055+Y1055,0),0)</f>
        <v>928</v>
      </c>
      <c r="GP1055">
        <f>IF(BI1055=4,ROUND(O1055+X1055+Y1055,0)+GX1055,0)</f>
        <v>0</v>
      </c>
      <c r="GR1055">
        <v>0</v>
      </c>
      <c r="GS1055">
        <v>3</v>
      </c>
      <c r="GT1055">
        <v>0</v>
      </c>
      <c r="GU1055" t="s">
        <v>3</v>
      </c>
      <c r="GV1055">
        <f t="shared" si="693"/>
        <v>0</v>
      </c>
      <c r="GW1055">
        <v>1</v>
      </c>
      <c r="GX1055">
        <f>ROUND(HC1055*I1055,0)</f>
        <v>0</v>
      </c>
      <c r="HA1055">
        <v>0</v>
      </c>
      <c r="HB1055">
        <v>0</v>
      </c>
      <c r="HC1055">
        <f t="shared" si="694"/>
        <v>0</v>
      </c>
      <c r="HE1055" t="s">
        <v>3</v>
      </c>
      <c r="HF1055" t="s">
        <v>3</v>
      </c>
      <c r="HM1055" t="s">
        <v>3</v>
      </c>
      <c r="HN1055" t="s">
        <v>921</v>
      </c>
      <c r="HO1055" t="s">
        <v>922</v>
      </c>
      <c r="HP1055" t="s">
        <v>918</v>
      </c>
      <c r="HQ1055" t="s">
        <v>918</v>
      </c>
      <c r="IK1055">
        <v>0</v>
      </c>
    </row>
    <row r="1056" spans="1:255" x14ac:dyDescent="0.2">
      <c r="A1056" s="2">
        <v>18</v>
      </c>
      <c r="B1056" s="2">
        <v>1</v>
      </c>
      <c r="C1056" s="2">
        <v>1783</v>
      </c>
      <c r="D1056" s="2"/>
      <c r="E1056" s="2" t="s">
        <v>1067</v>
      </c>
      <c r="F1056" s="2" t="s">
        <v>24</v>
      </c>
      <c r="G1056" s="2" t="s">
        <v>25</v>
      </c>
      <c r="H1056" s="2" t="s">
        <v>26</v>
      </c>
      <c r="I1056" s="2">
        <f>I1054*J1056</f>
        <v>0.02</v>
      </c>
      <c r="J1056" s="2">
        <v>0.02</v>
      </c>
      <c r="K1056" s="2">
        <v>0.02</v>
      </c>
      <c r="L1056" s="2"/>
      <c r="M1056" s="2"/>
      <c r="N1056" s="2"/>
      <c r="O1056" s="2">
        <f>ROUND(CP1056,2)</f>
        <v>0</v>
      </c>
      <c r="P1056" s="2">
        <f>ROUND(CQ1056*I1056,2)</f>
        <v>0</v>
      </c>
      <c r="Q1056" s="2">
        <f>ROUND(CR1056*I1056,2)</f>
        <v>0</v>
      </c>
      <c r="R1056" s="2">
        <f>ROUND(CS1056*I1056,2)</f>
        <v>0</v>
      </c>
      <c r="S1056" s="2">
        <f>ROUND(CT1056*I1056,2)</f>
        <v>0</v>
      </c>
      <c r="T1056" s="2">
        <f>ROUND(CU1056*I1056,2)</f>
        <v>0</v>
      </c>
      <c r="U1056" s="2">
        <f t="shared" si="678"/>
        <v>0</v>
      </c>
      <c r="V1056" s="2">
        <f t="shared" si="679"/>
        <v>0</v>
      </c>
      <c r="W1056" s="2">
        <f>ROUND(CX1056*I1056,2)</f>
        <v>0</v>
      </c>
      <c r="X1056" s="2">
        <f>ROUND(CY1056,2)</f>
        <v>0</v>
      </c>
      <c r="Y1056" s="2">
        <f>ROUND(CZ1056,2)</f>
        <v>0</v>
      </c>
      <c r="Z1056" s="2"/>
      <c r="AA1056" s="2">
        <v>53551706</v>
      </c>
      <c r="AB1056" s="2">
        <f t="shared" si="680"/>
        <v>0</v>
      </c>
      <c r="AC1056" s="2">
        <f>ROUND((ES1056),2)</f>
        <v>0</v>
      </c>
      <c r="AD1056" s="2">
        <f>ROUND((((ET1056)-(EU1056))+AE1056),2)</f>
        <v>0</v>
      </c>
      <c r="AE1056" s="2">
        <f>ROUND((EU1056),2)</f>
        <v>0</v>
      </c>
      <c r="AF1056" s="2">
        <f>ROUND((EV1056),2)</f>
        <v>0</v>
      </c>
      <c r="AG1056" s="2">
        <f t="shared" si="681"/>
        <v>0</v>
      </c>
      <c r="AH1056" s="2">
        <f>(EW1056)</f>
        <v>0</v>
      </c>
      <c r="AI1056" s="2">
        <f>(EX1056)</f>
        <v>0</v>
      </c>
      <c r="AJ1056" s="2">
        <f t="shared" si="682"/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97</v>
      </c>
      <c r="AU1056" s="2">
        <v>51</v>
      </c>
      <c r="AV1056" s="2">
        <v>1</v>
      </c>
      <c r="AW1056" s="2">
        <v>1</v>
      </c>
      <c r="AX1056" s="2"/>
      <c r="AY1056" s="2"/>
      <c r="AZ1056" s="2">
        <v>1</v>
      </c>
      <c r="BA1056" s="2">
        <v>1</v>
      </c>
      <c r="BB1056" s="2">
        <v>1</v>
      </c>
      <c r="BC1056" s="2">
        <v>1</v>
      </c>
      <c r="BD1056" s="2" t="s">
        <v>3</v>
      </c>
      <c r="BE1056" s="2" t="s">
        <v>3</v>
      </c>
      <c r="BF1056" s="2" t="s">
        <v>3</v>
      </c>
      <c r="BG1056" s="2" t="s">
        <v>3</v>
      </c>
      <c r="BH1056" s="2">
        <v>3</v>
      </c>
      <c r="BI1056" s="2">
        <v>2</v>
      </c>
      <c r="BJ1056" s="2" t="s">
        <v>194</v>
      </c>
      <c r="BK1056" s="2"/>
      <c r="BL1056" s="2"/>
      <c r="BM1056" s="2">
        <v>108001</v>
      </c>
      <c r="BN1056" s="2">
        <v>0</v>
      </c>
      <c r="BO1056" s="2" t="s">
        <v>3</v>
      </c>
      <c r="BP1056" s="2">
        <v>0</v>
      </c>
      <c r="BQ1056" s="2">
        <v>3</v>
      </c>
      <c r="BR1056" s="2">
        <v>0</v>
      </c>
      <c r="BS1056" s="2">
        <v>1</v>
      </c>
      <c r="BT1056" s="2">
        <v>1</v>
      </c>
      <c r="BU1056" s="2">
        <v>1</v>
      </c>
      <c r="BV1056" s="2">
        <v>1</v>
      </c>
      <c r="BW1056" s="2">
        <v>1</v>
      </c>
      <c r="BX1056" s="2">
        <v>1</v>
      </c>
      <c r="BY1056" s="2" t="s">
        <v>3</v>
      </c>
      <c r="BZ1056" s="2">
        <v>97</v>
      </c>
      <c r="CA1056" s="2">
        <v>51</v>
      </c>
      <c r="CB1056" s="2" t="s">
        <v>3</v>
      </c>
      <c r="CC1056" s="2"/>
      <c r="CD1056" s="2"/>
      <c r="CE1056" s="2">
        <v>0</v>
      </c>
      <c r="CF1056" s="2">
        <v>0</v>
      </c>
      <c r="CG1056" s="2">
        <v>0</v>
      </c>
      <c r="CH1056" s="2"/>
      <c r="CI1056" s="2"/>
      <c r="CJ1056" s="2"/>
      <c r="CK1056" s="2"/>
      <c r="CL1056" s="2"/>
      <c r="CM1056" s="2">
        <v>0</v>
      </c>
      <c r="CN1056" s="2" t="s">
        <v>3</v>
      </c>
      <c r="CO1056" s="2">
        <v>0</v>
      </c>
      <c r="CP1056" s="2">
        <f t="shared" si="683"/>
        <v>0</v>
      </c>
      <c r="CQ1056" s="2">
        <f t="shared" si="701"/>
        <v>0</v>
      </c>
      <c r="CR1056" s="2">
        <f t="shared" si="684"/>
        <v>0</v>
      </c>
      <c r="CS1056" s="2">
        <f t="shared" si="685"/>
        <v>0</v>
      </c>
      <c r="CT1056" s="2">
        <f t="shared" si="686"/>
        <v>0</v>
      </c>
      <c r="CU1056" s="2">
        <f t="shared" si="687"/>
        <v>0</v>
      </c>
      <c r="CV1056" s="2">
        <f t="shared" si="688"/>
        <v>0</v>
      </c>
      <c r="CW1056" s="2">
        <f t="shared" si="689"/>
        <v>0</v>
      </c>
      <c r="CX1056" s="2">
        <f t="shared" si="690"/>
        <v>0</v>
      </c>
      <c r="CY1056" s="2">
        <f t="shared" si="691"/>
        <v>0</v>
      </c>
      <c r="CZ1056" s="2">
        <f t="shared" si="692"/>
        <v>0</v>
      </c>
      <c r="DA1056" s="2"/>
      <c r="DB1056" s="2"/>
      <c r="DC1056" s="2" t="s">
        <v>3</v>
      </c>
      <c r="DD1056" s="2" t="s">
        <v>3</v>
      </c>
      <c r="DE1056" s="2" t="s">
        <v>3</v>
      </c>
      <c r="DF1056" s="2" t="s">
        <v>3</v>
      </c>
      <c r="DG1056" s="2" t="s">
        <v>3</v>
      </c>
      <c r="DH1056" s="2" t="s">
        <v>3</v>
      </c>
      <c r="DI1056" s="2" t="s">
        <v>3</v>
      </c>
      <c r="DJ1056" s="2" t="s">
        <v>3</v>
      </c>
      <c r="DK1056" s="2" t="s">
        <v>3</v>
      </c>
      <c r="DL1056" s="2" t="s">
        <v>3</v>
      </c>
      <c r="DM1056" s="2" t="s">
        <v>3</v>
      </c>
      <c r="DN1056" s="2">
        <v>0</v>
      </c>
      <c r="DO1056" s="2">
        <v>0</v>
      </c>
      <c r="DP1056" s="2">
        <v>1</v>
      </c>
      <c r="DQ1056" s="2">
        <v>1</v>
      </c>
      <c r="DR1056" s="2"/>
      <c r="DS1056" s="2"/>
      <c r="DT1056" s="2"/>
      <c r="DU1056" s="2">
        <v>1009</v>
      </c>
      <c r="DV1056" s="2" t="s">
        <v>26</v>
      </c>
      <c r="DW1056" s="2" t="s">
        <v>26</v>
      </c>
      <c r="DX1056" s="2">
        <v>1000</v>
      </c>
      <c r="DY1056" s="2"/>
      <c r="DZ1056" s="2" t="s">
        <v>3</v>
      </c>
      <c r="EA1056" s="2" t="s">
        <v>3</v>
      </c>
      <c r="EB1056" s="2" t="s">
        <v>3</v>
      </c>
      <c r="EC1056" s="2" t="s">
        <v>3</v>
      </c>
      <c r="ED1056" s="2"/>
      <c r="EE1056" s="2">
        <v>53551264</v>
      </c>
      <c r="EF1056" s="2">
        <v>3</v>
      </c>
      <c r="EG1056" s="2" t="s">
        <v>917</v>
      </c>
      <c r="EH1056" s="2">
        <v>0</v>
      </c>
      <c r="EI1056" s="2" t="s">
        <v>3</v>
      </c>
      <c r="EJ1056" s="2">
        <v>2</v>
      </c>
      <c r="EK1056" s="2">
        <v>108001</v>
      </c>
      <c r="EL1056" s="2" t="s">
        <v>918</v>
      </c>
      <c r="EM1056" s="2" t="s">
        <v>919</v>
      </c>
      <c r="EN1056" s="2"/>
      <c r="EO1056" s="2" t="s">
        <v>3</v>
      </c>
      <c r="EP1056" s="2"/>
      <c r="EQ1056" s="2">
        <v>0</v>
      </c>
      <c r="ER1056" s="2">
        <v>0</v>
      </c>
      <c r="ES1056" s="2">
        <v>0</v>
      </c>
      <c r="ET1056" s="2">
        <v>0</v>
      </c>
      <c r="EU1056" s="2">
        <v>0</v>
      </c>
      <c r="EV1056" s="2">
        <v>0</v>
      </c>
      <c r="EW1056" s="2">
        <v>0</v>
      </c>
      <c r="EX1056" s="2">
        <v>0</v>
      </c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>
        <v>0</v>
      </c>
      <c r="FR1056" s="2">
        <f>ROUND(IF(AND(BH1056=3,BI1056=3),P1056,0),2)</f>
        <v>0</v>
      </c>
      <c r="FS1056" s="2">
        <v>0</v>
      </c>
      <c r="FT1056" s="2"/>
      <c r="FU1056" s="2"/>
      <c r="FV1056" s="2"/>
      <c r="FW1056" s="2"/>
      <c r="FX1056" s="2">
        <v>97</v>
      </c>
      <c r="FY1056" s="2">
        <v>51</v>
      </c>
      <c r="FZ1056" s="2"/>
      <c r="GA1056" s="2" t="s">
        <v>3</v>
      </c>
      <c r="GB1056" s="2"/>
      <c r="GC1056" s="2"/>
      <c r="GD1056" s="2">
        <v>1</v>
      </c>
      <c r="GE1056" s="2"/>
      <c r="GF1056" s="2">
        <v>1642680958</v>
      </c>
      <c r="GG1056" s="2">
        <v>2</v>
      </c>
      <c r="GH1056" s="2">
        <v>1</v>
      </c>
      <c r="GI1056" s="2">
        <v>-2</v>
      </c>
      <c r="GJ1056" s="2">
        <v>0</v>
      </c>
      <c r="GK1056" s="2">
        <v>0</v>
      </c>
      <c r="GL1056" s="2">
        <f>ROUND(IF(AND(BH1056=3,BI1056=3,FS1056&lt;&gt;0),P1056,0),2)</f>
        <v>0</v>
      </c>
      <c r="GM1056" s="2">
        <f>ROUND(O1056+X1056+Y1056,2)+GX1056</f>
        <v>0</v>
      </c>
      <c r="GN1056" s="2">
        <f>IF(OR(BI1056=0,BI1056=1),ROUND(O1056+X1056+Y1056,2),0)</f>
        <v>0</v>
      </c>
      <c r="GO1056" s="2">
        <f>IF(BI1056=2,ROUND(O1056+X1056+Y1056,2),0)</f>
        <v>0</v>
      </c>
      <c r="GP1056" s="2">
        <f>IF(BI1056=4,ROUND(O1056+X1056+Y1056,2)+GX1056,0)</f>
        <v>0</v>
      </c>
      <c r="GQ1056" s="2"/>
      <c r="GR1056" s="2">
        <v>0</v>
      </c>
      <c r="GS1056" s="2">
        <v>0</v>
      </c>
      <c r="GT1056" s="2">
        <v>0</v>
      </c>
      <c r="GU1056" s="2" t="s">
        <v>3</v>
      </c>
      <c r="GV1056" s="2">
        <f t="shared" si="693"/>
        <v>0</v>
      </c>
      <c r="GW1056" s="2">
        <v>1</v>
      </c>
      <c r="GX1056" s="2">
        <f>ROUND(HC1056*I1056,2)</f>
        <v>0</v>
      </c>
      <c r="GY1056" s="2"/>
      <c r="GZ1056" s="2"/>
      <c r="HA1056" s="2">
        <v>0</v>
      </c>
      <c r="HB1056" s="2">
        <v>0</v>
      </c>
      <c r="HC1056" s="2">
        <f t="shared" si="694"/>
        <v>0</v>
      </c>
      <c r="HD1056" s="2"/>
      <c r="HE1056" s="2" t="s">
        <v>3</v>
      </c>
      <c r="HF1056" s="2" t="s">
        <v>3</v>
      </c>
      <c r="HG1056" s="2"/>
      <c r="HH1056" s="2"/>
      <c r="HI1056" s="2"/>
      <c r="HJ1056" s="2"/>
      <c r="HK1056" s="2"/>
      <c r="HL1056" s="2"/>
      <c r="HM1056" s="2" t="s">
        <v>3</v>
      </c>
      <c r="HN1056" s="2" t="s">
        <v>921</v>
      </c>
      <c r="HO1056" s="2" t="s">
        <v>922</v>
      </c>
      <c r="HP1056" s="2" t="s">
        <v>918</v>
      </c>
      <c r="HQ1056" s="2" t="s">
        <v>918</v>
      </c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>
        <v>0</v>
      </c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</row>
    <row r="1057" spans="1:255" x14ac:dyDescent="0.2">
      <c r="A1057">
        <v>18</v>
      </c>
      <c r="B1057">
        <v>1</v>
      </c>
      <c r="C1057">
        <v>1795</v>
      </c>
      <c r="E1057" t="s">
        <v>1067</v>
      </c>
      <c r="F1057" t="s">
        <v>24</v>
      </c>
      <c r="G1057" t="s">
        <v>25</v>
      </c>
      <c r="H1057" t="s">
        <v>26</v>
      </c>
      <c r="I1057">
        <f>I1055*J1057</f>
        <v>0.02</v>
      </c>
      <c r="J1057">
        <v>0.02</v>
      </c>
      <c r="K1057">
        <v>0.02</v>
      </c>
      <c r="O1057">
        <f>ROUND(CP1057,0)</f>
        <v>0</v>
      </c>
      <c r="P1057">
        <f>ROUND(CQ1057*I1057,0)</f>
        <v>0</v>
      </c>
      <c r="Q1057">
        <f>ROUND(CR1057*I1057,0)</f>
        <v>0</v>
      </c>
      <c r="R1057">
        <f>ROUND(CS1057*I1057,0)</f>
        <v>0</v>
      </c>
      <c r="S1057">
        <f>ROUND(CT1057*I1057,0)</f>
        <v>0</v>
      </c>
      <c r="T1057">
        <f>ROUND(CU1057*I1057,0)</f>
        <v>0</v>
      </c>
      <c r="U1057">
        <f t="shared" si="678"/>
        <v>0</v>
      </c>
      <c r="V1057">
        <f t="shared" si="679"/>
        <v>0</v>
      </c>
      <c r="W1057">
        <f>ROUND(CX1057*I1057,0)</f>
        <v>0</v>
      </c>
      <c r="X1057">
        <f>ROUND(CY1057,0)</f>
        <v>0</v>
      </c>
      <c r="Y1057">
        <f>ROUND(CZ1057,0)</f>
        <v>0</v>
      </c>
      <c r="AA1057">
        <v>53551707</v>
      </c>
      <c r="AB1057">
        <f t="shared" si="680"/>
        <v>0</v>
      </c>
      <c r="AC1057">
        <f>ROUND((ES1057),2)</f>
        <v>0</v>
      </c>
      <c r="AD1057">
        <f>ROUND((((ET1057)-(EU1057))+AE1057),2)</f>
        <v>0</v>
      </c>
      <c r="AE1057">
        <f>ROUND((EU1057),2)</f>
        <v>0</v>
      </c>
      <c r="AF1057">
        <f>ROUND((EV1057),2)</f>
        <v>0</v>
      </c>
      <c r="AG1057">
        <f t="shared" si="681"/>
        <v>0</v>
      </c>
      <c r="AH1057">
        <f>(EW1057)</f>
        <v>0</v>
      </c>
      <c r="AI1057">
        <f>(EX1057)</f>
        <v>0</v>
      </c>
      <c r="AJ1057">
        <f t="shared" si="682"/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97</v>
      </c>
      <c r="AU1057">
        <v>51</v>
      </c>
      <c r="AV1057">
        <v>1</v>
      </c>
      <c r="AW1057">
        <v>1</v>
      </c>
      <c r="AZ1057">
        <v>1</v>
      </c>
      <c r="BA1057">
        <v>1</v>
      </c>
      <c r="BB1057">
        <v>1</v>
      </c>
      <c r="BC1057">
        <v>6.14</v>
      </c>
      <c r="BD1057" t="s">
        <v>3</v>
      </c>
      <c r="BE1057" t="s">
        <v>3</v>
      </c>
      <c r="BF1057" t="s">
        <v>3</v>
      </c>
      <c r="BG1057" t="s">
        <v>3</v>
      </c>
      <c r="BH1057">
        <v>3</v>
      </c>
      <c r="BI1057">
        <v>2</v>
      </c>
      <c r="BJ1057" t="s">
        <v>194</v>
      </c>
      <c r="BM1057">
        <v>108001</v>
      </c>
      <c r="BN1057">
        <v>0</v>
      </c>
      <c r="BO1057" t="s">
        <v>30</v>
      </c>
      <c r="BP1057">
        <v>1</v>
      </c>
      <c r="BQ1057">
        <v>3</v>
      </c>
      <c r="BR1057">
        <v>0</v>
      </c>
      <c r="BS1057">
        <v>1</v>
      </c>
      <c r="BT1057">
        <v>1</v>
      </c>
      <c r="BU1057">
        <v>1</v>
      </c>
      <c r="BV1057">
        <v>1</v>
      </c>
      <c r="BW1057">
        <v>1</v>
      </c>
      <c r="BX1057">
        <v>1</v>
      </c>
      <c r="BY1057" t="s">
        <v>3</v>
      </c>
      <c r="BZ1057">
        <v>97</v>
      </c>
      <c r="CA1057">
        <v>51</v>
      </c>
      <c r="CB1057" t="s">
        <v>3</v>
      </c>
      <c r="CE1057">
        <v>0</v>
      </c>
      <c r="CF1057">
        <v>0</v>
      </c>
      <c r="CG1057">
        <v>0</v>
      </c>
      <c r="CM1057">
        <v>0</v>
      </c>
      <c r="CN1057" t="s">
        <v>3</v>
      </c>
      <c r="CO1057">
        <v>0</v>
      </c>
      <c r="CP1057">
        <f t="shared" si="683"/>
        <v>0</v>
      </c>
      <c r="CQ1057">
        <f t="shared" si="701"/>
        <v>0</v>
      </c>
      <c r="CR1057">
        <f t="shared" si="684"/>
        <v>0</v>
      </c>
      <c r="CS1057">
        <f t="shared" si="685"/>
        <v>0</v>
      </c>
      <c r="CT1057">
        <f t="shared" si="686"/>
        <v>0</v>
      </c>
      <c r="CU1057">
        <f t="shared" si="687"/>
        <v>0</v>
      </c>
      <c r="CV1057">
        <f t="shared" si="688"/>
        <v>0</v>
      </c>
      <c r="CW1057">
        <f t="shared" si="689"/>
        <v>0</v>
      </c>
      <c r="CX1057">
        <f t="shared" si="690"/>
        <v>0</v>
      </c>
      <c r="CY1057">
        <f t="shared" si="691"/>
        <v>0</v>
      </c>
      <c r="CZ1057">
        <f t="shared" si="692"/>
        <v>0</v>
      </c>
      <c r="DC1057" t="s">
        <v>3</v>
      </c>
      <c r="DD1057" t="s">
        <v>3</v>
      </c>
      <c r="DE1057" t="s">
        <v>3</v>
      </c>
      <c r="DF1057" t="s">
        <v>3</v>
      </c>
      <c r="DG1057" t="s">
        <v>3</v>
      </c>
      <c r="DH1057" t="s">
        <v>3</v>
      </c>
      <c r="DI1057" t="s">
        <v>3</v>
      </c>
      <c r="DJ1057" t="s">
        <v>3</v>
      </c>
      <c r="DK1057" t="s">
        <v>3</v>
      </c>
      <c r="DL1057" t="s">
        <v>3</v>
      </c>
      <c r="DM1057" t="s">
        <v>3</v>
      </c>
      <c r="DN1057">
        <v>0</v>
      </c>
      <c r="DO1057">
        <v>0</v>
      </c>
      <c r="DP1057">
        <v>1</v>
      </c>
      <c r="DQ1057">
        <v>1</v>
      </c>
      <c r="DU1057">
        <v>1009</v>
      </c>
      <c r="DV1057" t="s">
        <v>26</v>
      </c>
      <c r="DW1057" t="s">
        <v>26</v>
      </c>
      <c r="DX1057">
        <v>1000</v>
      </c>
      <c r="DZ1057" t="s">
        <v>3</v>
      </c>
      <c r="EA1057" t="s">
        <v>3</v>
      </c>
      <c r="EB1057" t="s">
        <v>3</v>
      </c>
      <c r="EC1057" t="s">
        <v>3</v>
      </c>
      <c r="EE1057">
        <v>53551264</v>
      </c>
      <c r="EF1057">
        <v>3</v>
      </c>
      <c r="EG1057" t="s">
        <v>917</v>
      </c>
      <c r="EH1057">
        <v>0</v>
      </c>
      <c r="EI1057" t="s">
        <v>3</v>
      </c>
      <c r="EJ1057">
        <v>2</v>
      </c>
      <c r="EK1057">
        <v>108001</v>
      </c>
      <c r="EL1057" t="s">
        <v>918</v>
      </c>
      <c r="EM1057" t="s">
        <v>919</v>
      </c>
      <c r="EO1057" t="s">
        <v>3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FQ1057">
        <v>0</v>
      </c>
      <c r="FR1057">
        <f>ROUND(IF(AND(BH1057=3,BI1057=3),P1057,0),0)</f>
        <v>0</v>
      </c>
      <c r="FS1057">
        <v>0</v>
      </c>
      <c r="FX1057">
        <v>97</v>
      </c>
      <c r="FY1057">
        <v>51</v>
      </c>
      <c r="GA1057" t="s">
        <v>3</v>
      </c>
      <c r="GD1057">
        <v>1</v>
      </c>
      <c r="GF1057">
        <v>1642680958</v>
      </c>
      <c r="GG1057">
        <v>2</v>
      </c>
      <c r="GH1057">
        <v>1</v>
      </c>
      <c r="GI1057">
        <v>5</v>
      </c>
      <c r="GJ1057">
        <v>0</v>
      </c>
      <c r="GK1057">
        <v>0</v>
      </c>
      <c r="GL1057">
        <f>ROUND(IF(AND(BH1057=3,BI1057=3,FS1057&lt;&gt;0),P1057,0),0)</f>
        <v>0</v>
      </c>
      <c r="GM1057">
        <f>ROUND(O1057+X1057+Y1057,0)+GX1057</f>
        <v>0</v>
      </c>
      <c r="GN1057">
        <f>IF(OR(BI1057=0,BI1057=1),ROUND(O1057+X1057+Y1057,0),0)</f>
        <v>0</v>
      </c>
      <c r="GO1057">
        <f>IF(BI1057=2,ROUND(O1057+X1057+Y1057,0),0)</f>
        <v>0</v>
      </c>
      <c r="GP1057">
        <f>IF(BI1057=4,ROUND(O1057+X1057+Y1057,0)+GX1057,0)</f>
        <v>0</v>
      </c>
      <c r="GR1057">
        <v>0</v>
      </c>
      <c r="GS1057">
        <v>0</v>
      </c>
      <c r="GT1057">
        <v>0</v>
      </c>
      <c r="GU1057" t="s">
        <v>3</v>
      </c>
      <c r="GV1057">
        <f t="shared" si="693"/>
        <v>0</v>
      </c>
      <c r="GW1057">
        <v>1</v>
      </c>
      <c r="GX1057">
        <f>ROUND(HC1057*I1057,0)</f>
        <v>0</v>
      </c>
      <c r="HA1057">
        <v>0</v>
      </c>
      <c r="HB1057">
        <v>0</v>
      </c>
      <c r="HC1057">
        <f t="shared" si="694"/>
        <v>0</v>
      </c>
      <c r="HE1057" t="s">
        <v>3</v>
      </c>
      <c r="HF1057" t="s">
        <v>3</v>
      </c>
      <c r="HM1057" t="s">
        <v>3</v>
      </c>
      <c r="HN1057" t="s">
        <v>921</v>
      </c>
      <c r="HO1057" t="s">
        <v>922</v>
      </c>
      <c r="HP1057" t="s">
        <v>918</v>
      </c>
      <c r="HQ1057" t="s">
        <v>918</v>
      </c>
      <c r="IK1057">
        <v>0</v>
      </c>
    </row>
    <row r="1058" spans="1:255" x14ac:dyDescent="0.2">
      <c r="A1058" s="2">
        <v>17</v>
      </c>
      <c r="B1058" s="2">
        <v>1</v>
      </c>
      <c r="C1058" s="2">
        <f>ROW(SmtRes!A1800)</f>
        <v>1800</v>
      </c>
      <c r="D1058" s="2">
        <f>ROW(EtalonRes!A1611)</f>
        <v>1611</v>
      </c>
      <c r="E1058" s="2" t="s">
        <v>1068</v>
      </c>
      <c r="F1058" s="2" t="s">
        <v>1069</v>
      </c>
      <c r="G1058" s="2" t="s">
        <v>1070</v>
      </c>
      <c r="H1058" s="2" t="s">
        <v>661</v>
      </c>
      <c r="I1058" s="2">
        <v>30</v>
      </c>
      <c r="J1058" s="2">
        <v>0</v>
      </c>
      <c r="K1058" s="2">
        <v>30</v>
      </c>
      <c r="L1058" s="2"/>
      <c r="M1058" s="2"/>
      <c r="N1058" s="2"/>
      <c r="O1058" s="2">
        <f>ROUND(CP1058,2)</f>
        <v>120</v>
      </c>
      <c r="P1058" s="2">
        <f>ROUND(CQ1058*I1058,2)</f>
        <v>0</v>
      </c>
      <c r="Q1058" s="2">
        <f>ROUND(CR1058*I1058,2)</f>
        <v>0</v>
      </c>
      <c r="R1058" s="2">
        <f>ROUND(CS1058*I1058,2)</f>
        <v>0</v>
      </c>
      <c r="S1058" s="2">
        <f>ROUND(CT1058*I1058,2)</f>
        <v>120</v>
      </c>
      <c r="T1058" s="2">
        <f>ROUND(CU1058*I1058,2)</f>
        <v>0</v>
      </c>
      <c r="U1058" s="2">
        <f t="shared" si="678"/>
        <v>12.096</v>
      </c>
      <c r="V1058" s="2">
        <f t="shared" si="679"/>
        <v>0</v>
      </c>
      <c r="W1058" s="2">
        <f>ROUND(CX1058*I1058,2)</f>
        <v>0</v>
      </c>
      <c r="X1058" s="2">
        <f>ROUND(CY1058,2)</f>
        <v>116.4</v>
      </c>
      <c r="Y1058" s="2">
        <f>ROUND(CZ1058,2)</f>
        <v>61.2</v>
      </c>
      <c r="Z1058" s="2"/>
      <c r="AA1058" s="2">
        <v>53551706</v>
      </c>
      <c r="AB1058" s="2">
        <f t="shared" si="680"/>
        <v>4</v>
      </c>
      <c r="AC1058" s="2">
        <f>ROUND(((ES1058*ROUND(0,7))),2)</f>
        <v>0</v>
      </c>
      <c r="AD1058" s="2">
        <f>ROUND(((((ET1058*ROUND((0.3*1.2),7)))-((EU1058*ROUND((0.3*1.2),7))))+AE1058),2)</f>
        <v>0</v>
      </c>
      <c r="AE1058" s="2">
        <f>ROUND(((EU1058*ROUND((0.3*1.2),7))),2)</f>
        <v>0</v>
      </c>
      <c r="AF1058" s="2">
        <f>ROUND(((EV1058*ROUND((0.3*1.2),7))),2)</f>
        <v>4</v>
      </c>
      <c r="AG1058" s="2">
        <f t="shared" si="681"/>
        <v>0</v>
      </c>
      <c r="AH1058" s="2">
        <f>((EW1058*ROUND((0.3*1.2),7)))</f>
        <v>0.4032</v>
      </c>
      <c r="AI1058" s="2">
        <f>((EX1058*ROUND((0.3*1.2),7)))</f>
        <v>0</v>
      </c>
      <c r="AJ1058" s="2">
        <f t="shared" si="682"/>
        <v>0</v>
      </c>
      <c r="AK1058" s="2">
        <v>11.51</v>
      </c>
      <c r="AL1058" s="2">
        <v>0.4</v>
      </c>
      <c r="AM1058" s="2">
        <v>0</v>
      </c>
      <c r="AN1058" s="2">
        <v>0</v>
      </c>
      <c r="AO1058" s="2">
        <v>11.11</v>
      </c>
      <c r="AP1058" s="2">
        <v>0</v>
      </c>
      <c r="AQ1058" s="2">
        <v>1.1200000000000001</v>
      </c>
      <c r="AR1058" s="2">
        <v>0</v>
      </c>
      <c r="AS1058" s="2">
        <v>0</v>
      </c>
      <c r="AT1058" s="2">
        <v>97</v>
      </c>
      <c r="AU1058" s="2">
        <v>51</v>
      </c>
      <c r="AV1058" s="2">
        <v>1</v>
      </c>
      <c r="AW1058" s="2">
        <v>1</v>
      </c>
      <c r="AX1058" s="2"/>
      <c r="AY1058" s="2"/>
      <c r="AZ1058" s="2">
        <v>1</v>
      </c>
      <c r="BA1058" s="2">
        <v>1</v>
      </c>
      <c r="BB1058" s="2">
        <v>1</v>
      </c>
      <c r="BC1058" s="2">
        <v>1</v>
      </c>
      <c r="BD1058" s="2" t="s">
        <v>3</v>
      </c>
      <c r="BE1058" s="2" t="s">
        <v>3</v>
      </c>
      <c r="BF1058" s="2" t="s">
        <v>3</v>
      </c>
      <c r="BG1058" s="2" t="s">
        <v>3</v>
      </c>
      <c r="BH1058" s="2">
        <v>0</v>
      </c>
      <c r="BI1058" s="2">
        <v>2</v>
      </c>
      <c r="BJ1058" s="2" t="s">
        <v>1071</v>
      </c>
      <c r="BK1058" s="2"/>
      <c r="BL1058" s="2"/>
      <c r="BM1058" s="2">
        <v>108001</v>
      </c>
      <c r="BN1058" s="2">
        <v>0</v>
      </c>
      <c r="BO1058" s="2" t="s">
        <v>3</v>
      </c>
      <c r="BP1058" s="2">
        <v>0</v>
      </c>
      <c r="BQ1058" s="2">
        <v>3</v>
      </c>
      <c r="BR1058" s="2">
        <v>0</v>
      </c>
      <c r="BS1058" s="2">
        <v>1</v>
      </c>
      <c r="BT1058" s="2">
        <v>1</v>
      </c>
      <c r="BU1058" s="2">
        <v>1</v>
      </c>
      <c r="BV1058" s="2">
        <v>1</v>
      </c>
      <c r="BW1058" s="2">
        <v>1</v>
      </c>
      <c r="BX1058" s="2">
        <v>1</v>
      </c>
      <c r="BY1058" s="2" t="s">
        <v>3</v>
      </c>
      <c r="BZ1058" s="2">
        <v>97</v>
      </c>
      <c r="CA1058" s="2">
        <v>51</v>
      </c>
      <c r="CB1058" s="2" t="s">
        <v>3</v>
      </c>
      <c r="CC1058" s="2"/>
      <c r="CD1058" s="2"/>
      <c r="CE1058" s="2">
        <v>0</v>
      </c>
      <c r="CF1058" s="2">
        <v>0</v>
      </c>
      <c r="CG1058" s="2">
        <v>0</v>
      </c>
      <c r="CH1058" s="2"/>
      <c r="CI1058" s="2"/>
      <c r="CJ1058" s="2"/>
      <c r="CK1058" s="2"/>
      <c r="CL1058" s="2"/>
      <c r="CM1058" s="2">
        <v>0</v>
      </c>
      <c r="CN1058" s="2" t="s">
        <v>2167</v>
      </c>
      <c r="CO1058" s="2">
        <v>0</v>
      </c>
      <c r="CP1058" s="2">
        <f t="shared" si="683"/>
        <v>120</v>
      </c>
      <c r="CQ1058" s="2">
        <f t="shared" si="701"/>
        <v>0</v>
      </c>
      <c r="CR1058" s="2">
        <f t="shared" si="684"/>
        <v>0</v>
      </c>
      <c r="CS1058" s="2">
        <f t="shared" si="685"/>
        <v>0</v>
      </c>
      <c r="CT1058" s="2">
        <f t="shared" si="686"/>
        <v>4</v>
      </c>
      <c r="CU1058" s="2">
        <f t="shared" si="687"/>
        <v>0</v>
      </c>
      <c r="CV1058" s="2">
        <f t="shared" si="688"/>
        <v>0.4032</v>
      </c>
      <c r="CW1058" s="2">
        <f t="shared" si="689"/>
        <v>0</v>
      </c>
      <c r="CX1058" s="2">
        <f t="shared" si="690"/>
        <v>0</v>
      </c>
      <c r="CY1058" s="2">
        <f t="shared" si="691"/>
        <v>116.4</v>
      </c>
      <c r="CZ1058" s="2">
        <f t="shared" si="692"/>
        <v>61.2</v>
      </c>
      <c r="DA1058" s="2"/>
      <c r="DB1058" s="2"/>
      <c r="DC1058" s="2" t="s">
        <v>3</v>
      </c>
      <c r="DD1058" s="2" t="s">
        <v>36</v>
      </c>
      <c r="DE1058" s="2" t="s">
        <v>1065</v>
      </c>
      <c r="DF1058" s="2" t="s">
        <v>1065</v>
      </c>
      <c r="DG1058" s="2" t="s">
        <v>1065</v>
      </c>
      <c r="DH1058" s="2" t="s">
        <v>3</v>
      </c>
      <c r="DI1058" s="2" t="s">
        <v>1065</v>
      </c>
      <c r="DJ1058" s="2" t="s">
        <v>1065</v>
      </c>
      <c r="DK1058" s="2" t="s">
        <v>3</v>
      </c>
      <c r="DL1058" s="2" t="s">
        <v>3</v>
      </c>
      <c r="DM1058" s="2" t="s">
        <v>3</v>
      </c>
      <c r="DN1058" s="2">
        <v>0</v>
      </c>
      <c r="DO1058" s="2">
        <v>0</v>
      </c>
      <c r="DP1058" s="2">
        <v>1</v>
      </c>
      <c r="DQ1058" s="2">
        <v>1</v>
      </c>
      <c r="DR1058" s="2"/>
      <c r="DS1058" s="2"/>
      <c r="DT1058" s="2"/>
      <c r="DU1058" s="2">
        <v>1013</v>
      </c>
      <c r="DV1058" s="2" t="s">
        <v>661</v>
      </c>
      <c r="DW1058" s="2" t="s">
        <v>661</v>
      </c>
      <c r="DX1058" s="2">
        <v>1</v>
      </c>
      <c r="DY1058" s="2"/>
      <c r="DZ1058" s="2" t="s">
        <v>3</v>
      </c>
      <c r="EA1058" s="2" t="s">
        <v>3</v>
      </c>
      <c r="EB1058" s="2" t="s">
        <v>3</v>
      </c>
      <c r="EC1058" s="2" t="s">
        <v>3</v>
      </c>
      <c r="ED1058" s="2"/>
      <c r="EE1058" s="2">
        <v>53551264</v>
      </c>
      <c r="EF1058" s="2">
        <v>3</v>
      </c>
      <c r="EG1058" s="2" t="s">
        <v>917</v>
      </c>
      <c r="EH1058" s="2">
        <v>0</v>
      </c>
      <c r="EI1058" s="2" t="s">
        <v>3</v>
      </c>
      <c r="EJ1058" s="2">
        <v>2</v>
      </c>
      <c r="EK1058" s="2">
        <v>108001</v>
      </c>
      <c r="EL1058" s="2" t="s">
        <v>918</v>
      </c>
      <c r="EM1058" s="2" t="s">
        <v>919</v>
      </c>
      <c r="EN1058" s="2"/>
      <c r="EO1058" s="2" t="s">
        <v>1066</v>
      </c>
      <c r="EP1058" s="2"/>
      <c r="EQ1058" s="2">
        <v>131072</v>
      </c>
      <c r="ER1058" s="2">
        <v>11.51</v>
      </c>
      <c r="ES1058" s="2">
        <v>0.4</v>
      </c>
      <c r="ET1058" s="2">
        <v>0</v>
      </c>
      <c r="EU1058" s="2">
        <v>0</v>
      </c>
      <c r="EV1058" s="2">
        <v>11.11</v>
      </c>
      <c r="EW1058" s="2">
        <v>1.1200000000000001</v>
      </c>
      <c r="EX1058" s="2">
        <v>0</v>
      </c>
      <c r="EY1058" s="2">
        <v>0</v>
      </c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>
        <v>0</v>
      </c>
      <c r="FR1058" s="2">
        <f>ROUND(IF(AND(BH1058=3,BI1058=3),P1058,0),2)</f>
        <v>0</v>
      </c>
      <c r="FS1058" s="2">
        <v>0</v>
      </c>
      <c r="FT1058" s="2"/>
      <c r="FU1058" s="2"/>
      <c r="FV1058" s="2"/>
      <c r="FW1058" s="2"/>
      <c r="FX1058" s="2">
        <v>97</v>
      </c>
      <c r="FY1058" s="2">
        <v>51</v>
      </c>
      <c r="FZ1058" s="2"/>
      <c r="GA1058" s="2" t="s">
        <v>3</v>
      </c>
      <c r="GB1058" s="2"/>
      <c r="GC1058" s="2"/>
      <c r="GD1058" s="2">
        <v>1</v>
      </c>
      <c r="GE1058" s="2"/>
      <c r="GF1058" s="2">
        <v>-869881209</v>
      </c>
      <c r="GG1058" s="2">
        <v>2</v>
      </c>
      <c r="GH1058" s="2">
        <v>1</v>
      </c>
      <c r="GI1058" s="2">
        <v>-2</v>
      </c>
      <c r="GJ1058" s="2">
        <v>0</v>
      </c>
      <c r="GK1058" s="2">
        <v>0</v>
      </c>
      <c r="GL1058" s="2">
        <f>ROUND(IF(AND(BH1058=3,BI1058=3,FS1058&lt;&gt;0),P1058,0),2)</f>
        <v>0</v>
      </c>
      <c r="GM1058" s="2">
        <f>ROUND(O1058+X1058+Y1058,2)+GX1058</f>
        <v>297.60000000000002</v>
      </c>
      <c r="GN1058" s="2">
        <f>IF(OR(BI1058=0,BI1058=1),ROUND(O1058+X1058+Y1058,2),0)</f>
        <v>0</v>
      </c>
      <c r="GO1058" s="2">
        <f>IF(BI1058=2,ROUND(O1058+X1058+Y1058,2),0)</f>
        <v>297.60000000000002</v>
      </c>
      <c r="GP1058" s="2">
        <f>IF(BI1058=4,ROUND(O1058+X1058+Y1058,2)+GX1058,0)</f>
        <v>0</v>
      </c>
      <c r="GQ1058" s="2"/>
      <c r="GR1058" s="2">
        <v>0</v>
      </c>
      <c r="GS1058" s="2">
        <v>0</v>
      </c>
      <c r="GT1058" s="2">
        <v>0</v>
      </c>
      <c r="GU1058" s="2" t="s">
        <v>3</v>
      </c>
      <c r="GV1058" s="2">
        <f t="shared" si="693"/>
        <v>0</v>
      </c>
      <c r="GW1058" s="2">
        <v>1</v>
      </c>
      <c r="GX1058" s="2">
        <f>ROUND(HC1058*I1058,2)</f>
        <v>0</v>
      </c>
      <c r="GY1058" s="2"/>
      <c r="GZ1058" s="2"/>
      <c r="HA1058" s="2">
        <v>0</v>
      </c>
      <c r="HB1058" s="2">
        <v>0</v>
      </c>
      <c r="HC1058" s="2">
        <f t="shared" si="694"/>
        <v>0</v>
      </c>
      <c r="HD1058" s="2"/>
      <c r="HE1058" s="2" t="s">
        <v>3</v>
      </c>
      <c r="HF1058" s="2" t="s">
        <v>3</v>
      </c>
      <c r="HG1058" s="2"/>
      <c r="HH1058" s="2"/>
      <c r="HI1058" s="2"/>
      <c r="HJ1058" s="2"/>
      <c r="HK1058" s="2"/>
      <c r="HL1058" s="2"/>
      <c r="HM1058" s="2" t="s">
        <v>3</v>
      </c>
      <c r="HN1058" s="2" t="s">
        <v>921</v>
      </c>
      <c r="HO1058" s="2" t="s">
        <v>922</v>
      </c>
      <c r="HP1058" s="2" t="s">
        <v>918</v>
      </c>
      <c r="HQ1058" s="2" t="s">
        <v>918</v>
      </c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>
        <v>0</v>
      </c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</row>
    <row r="1059" spans="1:255" x14ac:dyDescent="0.2">
      <c r="A1059">
        <v>17</v>
      </c>
      <c r="B1059">
        <v>1</v>
      </c>
      <c r="C1059">
        <f>ROW(SmtRes!A1804)</f>
        <v>1804</v>
      </c>
      <c r="D1059">
        <f>ROW(EtalonRes!A1614)</f>
        <v>1614</v>
      </c>
      <c r="E1059" t="s">
        <v>1068</v>
      </c>
      <c r="F1059" t="s">
        <v>1069</v>
      </c>
      <c r="G1059" t="s">
        <v>1070</v>
      </c>
      <c r="H1059" t="s">
        <v>661</v>
      </c>
      <c r="I1059">
        <v>30</v>
      </c>
      <c r="J1059">
        <v>0</v>
      </c>
      <c r="K1059">
        <v>30</v>
      </c>
      <c r="O1059">
        <f>ROUND(CP1059,0)</f>
        <v>4229</v>
      </c>
      <c r="P1059">
        <f>ROUND(CQ1059*I1059,0)</f>
        <v>0</v>
      </c>
      <c r="Q1059">
        <f>ROUND(CR1059*I1059,0)</f>
        <v>0</v>
      </c>
      <c r="R1059">
        <f>ROUND(CS1059*I1059,0)</f>
        <v>0</v>
      </c>
      <c r="S1059">
        <f>ROUND(CT1059*I1059,0)</f>
        <v>4229</v>
      </c>
      <c r="T1059">
        <f>ROUND(CU1059*I1059,0)</f>
        <v>0</v>
      </c>
      <c r="U1059">
        <f t="shared" si="678"/>
        <v>12.096</v>
      </c>
      <c r="V1059">
        <f t="shared" si="679"/>
        <v>0</v>
      </c>
      <c r="W1059">
        <f>ROUND(CX1059*I1059,0)</f>
        <v>0</v>
      </c>
      <c r="X1059">
        <f>ROUND(CY1059,0)</f>
        <v>4102</v>
      </c>
      <c r="Y1059">
        <f>ROUND(CZ1059,0)</f>
        <v>2157</v>
      </c>
      <c r="AA1059">
        <v>53551707</v>
      </c>
      <c r="AB1059">
        <f t="shared" si="680"/>
        <v>4</v>
      </c>
      <c r="AC1059">
        <f>ROUND(((ES1059*ROUND(0,7))),2)</f>
        <v>0</v>
      </c>
      <c r="AD1059">
        <f>ROUND(((((ET1059*ROUND((0.3*1.2),7)))-((EU1059*ROUND((0.3*1.2),7))))+AE1059),2)</f>
        <v>0</v>
      </c>
      <c r="AE1059">
        <f>ROUND(((EU1059*ROUND((0.3*1.2),7))),2)</f>
        <v>0</v>
      </c>
      <c r="AF1059">
        <f>ROUND(((EV1059*ROUND((0.3*1.2),7))),2)</f>
        <v>4</v>
      </c>
      <c r="AG1059">
        <f t="shared" si="681"/>
        <v>0</v>
      </c>
      <c r="AH1059">
        <f>((EW1059*ROUND((0.3*1.2),7)))</f>
        <v>0.4032</v>
      </c>
      <c r="AI1059">
        <f>((EX1059*ROUND((0.3*1.2),7)))</f>
        <v>0</v>
      </c>
      <c r="AJ1059">
        <f t="shared" si="682"/>
        <v>0</v>
      </c>
      <c r="AK1059">
        <v>11.51</v>
      </c>
      <c r="AL1059">
        <v>0.4</v>
      </c>
      <c r="AM1059">
        <v>0</v>
      </c>
      <c r="AN1059">
        <v>0</v>
      </c>
      <c r="AO1059">
        <v>11.11</v>
      </c>
      <c r="AP1059">
        <v>0</v>
      </c>
      <c r="AQ1059">
        <v>1.1200000000000001</v>
      </c>
      <c r="AR1059">
        <v>0</v>
      </c>
      <c r="AS1059">
        <v>0</v>
      </c>
      <c r="AT1059">
        <v>97</v>
      </c>
      <c r="AU1059">
        <v>51</v>
      </c>
      <c r="AV1059">
        <v>1</v>
      </c>
      <c r="AW1059">
        <v>1</v>
      </c>
      <c r="AZ1059">
        <v>1</v>
      </c>
      <c r="BA1059">
        <v>35.24</v>
      </c>
      <c r="BB1059">
        <v>1</v>
      </c>
      <c r="BC1059">
        <v>27.63</v>
      </c>
      <c r="BD1059" t="s">
        <v>3</v>
      </c>
      <c r="BE1059" t="s">
        <v>3</v>
      </c>
      <c r="BF1059" t="s">
        <v>3</v>
      </c>
      <c r="BG1059" t="s">
        <v>3</v>
      </c>
      <c r="BH1059">
        <v>0</v>
      </c>
      <c r="BI1059">
        <v>2</v>
      </c>
      <c r="BJ1059" t="s">
        <v>1071</v>
      </c>
      <c r="BM1059">
        <v>108001</v>
      </c>
      <c r="BN1059">
        <v>0</v>
      </c>
      <c r="BO1059" t="s">
        <v>1069</v>
      </c>
      <c r="BP1059">
        <v>1</v>
      </c>
      <c r="BQ1059">
        <v>3</v>
      </c>
      <c r="BR1059">
        <v>0</v>
      </c>
      <c r="BS1059">
        <v>35.24</v>
      </c>
      <c r="BT1059">
        <v>1</v>
      </c>
      <c r="BU1059">
        <v>1</v>
      </c>
      <c r="BV1059">
        <v>1</v>
      </c>
      <c r="BW1059">
        <v>1</v>
      </c>
      <c r="BX1059">
        <v>1</v>
      </c>
      <c r="BY1059" t="s">
        <v>3</v>
      </c>
      <c r="BZ1059">
        <v>97</v>
      </c>
      <c r="CA1059">
        <v>51</v>
      </c>
      <c r="CB1059" t="s">
        <v>3</v>
      </c>
      <c r="CE1059">
        <v>0</v>
      </c>
      <c r="CF1059">
        <v>0</v>
      </c>
      <c r="CG1059">
        <v>0</v>
      </c>
      <c r="CM1059">
        <v>0</v>
      </c>
      <c r="CN1059" t="s">
        <v>2167</v>
      </c>
      <c r="CO1059">
        <v>0</v>
      </c>
      <c r="CP1059">
        <f t="shared" si="683"/>
        <v>4229</v>
      </c>
      <c r="CQ1059">
        <f t="shared" si="701"/>
        <v>0</v>
      </c>
      <c r="CR1059">
        <f t="shared" si="684"/>
        <v>0</v>
      </c>
      <c r="CS1059">
        <f t="shared" si="685"/>
        <v>0</v>
      </c>
      <c r="CT1059">
        <f t="shared" si="686"/>
        <v>140.96</v>
      </c>
      <c r="CU1059">
        <f t="shared" si="687"/>
        <v>0</v>
      </c>
      <c r="CV1059">
        <f t="shared" si="688"/>
        <v>0.4032</v>
      </c>
      <c r="CW1059">
        <f t="shared" si="689"/>
        <v>0</v>
      </c>
      <c r="CX1059">
        <f t="shared" si="690"/>
        <v>0</v>
      </c>
      <c r="CY1059">
        <f t="shared" si="691"/>
        <v>4102.13</v>
      </c>
      <c r="CZ1059">
        <f t="shared" si="692"/>
        <v>2156.79</v>
      </c>
      <c r="DC1059" t="s">
        <v>3</v>
      </c>
      <c r="DD1059" t="s">
        <v>36</v>
      </c>
      <c r="DE1059" t="s">
        <v>1065</v>
      </c>
      <c r="DF1059" t="s">
        <v>1065</v>
      </c>
      <c r="DG1059" t="s">
        <v>1065</v>
      </c>
      <c r="DH1059" t="s">
        <v>3</v>
      </c>
      <c r="DI1059" t="s">
        <v>1065</v>
      </c>
      <c r="DJ1059" t="s">
        <v>1065</v>
      </c>
      <c r="DK1059" t="s">
        <v>3</v>
      </c>
      <c r="DL1059" t="s">
        <v>3</v>
      </c>
      <c r="DM1059" t="s">
        <v>3</v>
      </c>
      <c r="DN1059">
        <v>0</v>
      </c>
      <c r="DO1059">
        <v>0</v>
      </c>
      <c r="DP1059">
        <v>1</v>
      </c>
      <c r="DQ1059">
        <v>1</v>
      </c>
      <c r="DU1059">
        <v>1013</v>
      </c>
      <c r="DV1059" t="s">
        <v>661</v>
      </c>
      <c r="DW1059" t="s">
        <v>661</v>
      </c>
      <c r="DX1059">
        <v>1</v>
      </c>
      <c r="DZ1059" t="s">
        <v>3</v>
      </c>
      <c r="EA1059" t="s">
        <v>3</v>
      </c>
      <c r="EB1059" t="s">
        <v>3</v>
      </c>
      <c r="EC1059" t="s">
        <v>3</v>
      </c>
      <c r="EE1059">
        <v>53551264</v>
      </c>
      <c r="EF1059">
        <v>3</v>
      </c>
      <c r="EG1059" t="s">
        <v>917</v>
      </c>
      <c r="EH1059">
        <v>0</v>
      </c>
      <c r="EI1059" t="s">
        <v>3</v>
      </c>
      <c r="EJ1059">
        <v>2</v>
      </c>
      <c r="EK1059">
        <v>108001</v>
      </c>
      <c r="EL1059" t="s">
        <v>918</v>
      </c>
      <c r="EM1059" t="s">
        <v>919</v>
      </c>
      <c r="EO1059" t="s">
        <v>1066</v>
      </c>
      <c r="EQ1059">
        <v>131072</v>
      </c>
      <c r="ER1059">
        <v>11.51</v>
      </c>
      <c r="ES1059">
        <v>0.4</v>
      </c>
      <c r="ET1059">
        <v>0</v>
      </c>
      <c r="EU1059">
        <v>0</v>
      </c>
      <c r="EV1059">
        <v>11.11</v>
      </c>
      <c r="EW1059">
        <v>1.1200000000000001</v>
      </c>
      <c r="EX1059">
        <v>0</v>
      </c>
      <c r="EY1059">
        <v>0</v>
      </c>
      <c r="FQ1059">
        <v>0</v>
      </c>
      <c r="FR1059">
        <f>ROUND(IF(AND(BH1059=3,BI1059=3),P1059,0),0)</f>
        <v>0</v>
      </c>
      <c r="FS1059">
        <v>0</v>
      </c>
      <c r="FX1059">
        <v>97</v>
      </c>
      <c r="FY1059">
        <v>51</v>
      </c>
      <c r="GA1059" t="s">
        <v>3</v>
      </c>
      <c r="GD1059">
        <v>1</v>
      </c>
      <c r="GF1059">
        <v>-869881209</v>
      </c>
      <c r="GG1059">
        <v>2</v>
      </c>
      <c r="GH1059">
        <v>1</v>
      </c>
      <c r="GI1059">
        <v>2</v>
      </c>
      <c r="GJ1059">
        <v>0</v>
      </c>
      <c r="GK1059">
        <v>0</v>
      </c>
      <c r="GL1059">
        <f>ROUND(IF(AND(BH1059=3,BI1059=3,FS1059&lt;&gt;0),P1059,0),0)</f>
        <v>0</v>
      </c>
      <c r="GM1059">
        <f>ROUND(O1059+X1059+Y1059,0)+GX1059</f>
        <v>10488</v>
      </c>
      <c r="GN1059">
        <f>IF(OR(BI1059=0,BI1059=1),ROUND(O1059+X1059+Y1059,0),0)</f>
        <v>0</v>
      </c>
      <c r="GO1059">
        <f>IF(BI1059=2,ROUND(O1059+X1059+Y1059,0),0)</f>
        <v>10488</v>
      </c>
      <c r="GP1059">
        <f>IF(BI1059=4,ROUND(O1059+X1059+Y1059,0)+GX1059,0)</f>
        <v>0</v>
      </c>
      <c r="GR1059">
        <v>0</v>
      </c>
      <c r="GS1059">
        <v>3</v>
      </c>
      <c r="GT1059">
        <v>0</v>
      </c>
      <c r="GU1059" t="s">
        <v>3</v>
      </c>
      <c r="GV1059">
        <f t="shared" si="693"/>
        <v>0</v>
      </c>
      <c r="GW1059">
        <v>1</v>
      </c>
      <c r="GX1059">
        <f>ROUND(HC1059*I1059,0)</f>
        <v>0</v>
      </c>
      <c r="HA1059">
        <v>0</v>
      </c>
      <c r="HB1059">
        <v>0</v>
      </c>
      <c r="HC1059">
        <f t="shared" si="694"/>
        <v>0</v>
      </c>
      <c r="HE1059" t="s">
        <v>3</v>
      </c>
      <c r="HF1059" t="s">
        <v>3</v>
      </c>
      <c r="HM1059" t="s">
        <v>3</v>
      </c>
      <c r="HN1059" t="s">
        <v>921</v>
      </c>
      <c r="HO1059" t="s">
        <v>922</v>
      </c>
      <c r="HP1059" t="s">
        <v>918</v>
      </c>
      <c r="HQ1059" t="s">
        <v>918</v>
      </c>
      <c r="IK1059">
        <v>0</v>
      </c>
    </row>
    <row r="1060" spans="1:255" x14ac:dyDescent="0.2">
      <c r="A1060" s="2">
        <v>18</v>
      </c>
      <c r="B1060" s="2">
        <v>1</v>
      </c>
      <c r="C1060" s="2">
        <v>1799</v>
      </c>
      <c r="D1060" s="2"/>
      <c r="E1060" s="2" t="s">
        <v>1072</v>
      </c>
      <c r="F1060" s="2" t="s">
        <v>24</v>
      </c>
      <c r="G1060" s="2" t="s">
        <v>25</v>
      </c>
      <c r="H1060" s="2" t="s">
        <v>26</v>
      </c>
      <c r="I1060" s="2">
        <f>I1058*J1060</f>
        <v>0.09</v>
      </c>
      <c r="J1060" s="2">
        <v>3.0000000000000001E-3</v>
      </c>
      <c r="K1060" s="2">
        <v>3.0000000000000001E-3</v>
      </c>
      <c r="L1060" s="2"/>
      <c r="M1060" s="2"/>
      <c r="N1060" s="2"/>
      <c r="O1060" s="2">
        <f>ROUND(CP1060,2)</f>
        <v>0</v>
      </c>
      <c r="P1060" s="2">
        <f>ROUND(CQ1060*I1060,2)</f>
        <v>0</v>
      </c>
      <c r="Q1060" s="2">
        <f>ROUND(CR1060*I1060,2)</f>
        <v>0</v>
      </c>
      <c r="R1060" s="2">
        <f>ROUND(CS1060*I1060,2)</f>
        <v>0</v>
      </c>
      <c r="S1060" s="2">
        <f>ROUND(CT1060*I1060,2)</f>
        <v>0</v>
      </c>
      <c r="T1060" s="2">
        <f>ROUND(CU1060*I1060,2)</f>
        <v>0</v>
      </c>
      <c r="U1060" s="2">
        <f t="shared" si="678"/>
        <v>0</v>
      </c>
      <c r="V1060" s="2">
        <f t="shared" si="679"/>
        <v>0</v>
      </c>
      <c r="W1060" s="2">
        <f>ROUND(CX1060*I1060,2)</f>
        <v>0</v>
      </c>
      <c r="X1060" s="2">
        <f>ROUND(CY1060,2)</f>
        <v>0</v>
      </c>
      <c r="Y1060" s="2">
        <f>ROUND(CZ1060,2)</f>
        <v>0</v>
      </c>
      <c r="Z1060" s="2"/>
      <c r="AA1060" s="2">
        <v>53551706</v>
      </c>
      <c r="AB1060" s="2">
        <f t="shared" si="680"/>
        <v>0</v>
      </c>
      <c r="AC1060" s="2">
        <f t="shared" ref="AC1060:AC1103" si="702">ROUND((ES1060),2)</f>
        <v>0</v>
      </c>
      <c r="AD1060" s="2">
        <f>ROUND((((ET1060)-(EU1060))+AE1060),2)</f>
        <v>0</v>
      </c>
      <c r="AE1060" s="2">
        <f>ROUND((EU1060),2)</f>
        <v>0</v>
      </c>
      <c r="AF1060" s="2">
        <f>ROUND((EV1060),2)</f>
        <v>0</v>
      </c>
      <c r="AG1060" s="2">
        <f t="shared" si="681"/>
        <v>0</v>
      </c>
      <c r="AH1060" s="2">
        <f>(EW1060)</f>
        <v>0</v>
      </c>
      <c r="AI1060" s="2">
        <f>(EX1060)</f>
        <v>0</v>
      </c>
      <c r="AJ1060" s="2">
        <f t="shared" si="682"/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97</v>
      </c>
      <c r="AU1060" s="2">
        <v>51</v>
      </c>
      <c r="AV1060" s="2">
        <v>1</v>
      </c>
      <c r="AW1060" s="2">
        <v>1</v>
      </c>
      <c r="AX1060" s="2"/>
      <c r="AY1060" s="2"/>
      <c r="AZ1060" s="2">
        <v>1</v>
      </c>
      <c r="BA1060" s="2">
        <v>1</v>
      </c>
      <c r="BB1060" s="2">
        <v>1</v>
      </c>
      <c r="BC1060" s="2">
        <v>1</v>
      </c>
      <c r="BD1060" s="2" t="s">
        <v>3</v>
      </c>
      <c r="BE1060" s="2" t="s">
        <v>3</v>
      </c>
      <c r="BF1060" s="2" t="s">
        <v>3</v>
      </c>
      <c r="BG1060" s="2" t="s">
        <v>3</v>
      </c>
      <c r="BH1060" s="2">
        <v>3</v>
      </c>
      <c r="BI1060" s="2">
        <v>2</v>
      </c>
      <c r="BJ1060" s="2" t="s">
        <v>194</v>
      </c>
      <c r="BK1060" s="2"/>
      <c r="BL1060" s="2"/>
      <c r="BM1060" s="2">
        <v>108001</v>
      </c>
      <c r="BN1060" s="2">
        <v>0</v>
      </c>
      <c r="BO1060" s="2" t="s">
        <v>3</v>
      </c>
      <c r="BP1060" s="2">
        <v>0</v>
      </c>
      <c r="BQ1060" s="2">
        <v>3</v>
      </c>
      <c r="BR1060" s="2">
        <v>0</v>
      </c>
      <c r="BS1060" s="2">
        <v>1</v>
      </c>
      <c r="BT1060" s="2">
        <v>1</v>
      </c>
      <c r="BU1060" s="2">
        <v>1</v>
      </c>
      <c r="BV1060" s="2">
        <v>1</v>
      </c>
      <c r="BW1060" s="2">
        <v>1</v>
      </c>
      <c r="BX1060" s="2">
        <v>1</v>
      </c>
      <c r="BY1060" s="2" t="s">
        <v>3</v>
      </c>
      <c r="BZ1060" s="2">
        <v>97</v>
      </c>
      <c r="CA1060" s="2">
        <v>51</v>
      </c>
      <c r="CB1060" s="2" t="s">
        <v>3</v>
      </c>
      <c r="CC1060" s="2"/>
      <c r="CD1060" s="2"/>
      <c r="CE1060" s="2">
        <v>0</v>
      </c>
      <c r="CF1060" s="2">
        <v>0</v>
      </c>
      <c r="CG1060" s="2">
        <v>0</v>
      </c>
      <c r="CH1060" s="2"/>
      <c r="CI1060" s="2"/>
      <c r="CJ1060" s="2"/>
      <c r="CK1060" s="2"/>
      <c r="CL1060" s="2"/>
      <c r="CM1060" s="2">
        <v>0</v>
      </c>
      <c r="CN1060" s="2" t="s">
        <v>1073</v>
      </c>
      <c r="CO1060" s="2">
        <v>0</v>
      </c>
      <c r="CP1060" s="2">
        <f t="shared" si="683"/>
        <v>0</v>
      </c>
      <c r="CQ1060" s="2">
        <f t="shared" si="701"/>
        <v>0</v>
      </c>
      <c r="CR1060" s="2">
        <f t="shared" si="684"/>
        <v>0</v>
      </c>
      <c r="CS1060" s="2">
        <f t="shared" si="685"/>
        <v>0</v>
      </c>
      <c r="CT1060" s="2">
        <f t="shared" si="686"/>
        <v>0</v>
      </c>
      <c r="CU1060" s="2">
        <f t="shared" si="687"/>
        <v>0</v>
      </c>
      <c r="CV1060" s="2">
        <f t="shared" si="688"/>
        <v>0</v>
      </c>
      <c r="CW1060" s="2">
        <f t="shared" si="689"/>
        <v>0</v>
      </c>
      <c r="CX1060" s="2">
        <f t="shared" si="690"/>
        <v>0</v>
      </c>
      <c r="CY1060" s="2">
        <f t="shared" si="691"/>
        <v>0</v>
      </c>
      <c r="CZ1060" s="2">
        <f t="shared" si="692"/>
        <v>0</v>
      </c>
      <c r="DA1060" s="2"/>
      <c r="DB1060" s="2"/>
      <c r="DC1060" s="2" t="s">
        <v>3</v>
      </c>
      <c r="DD1060" s="2" t="s">
        <v>3</v>
      </c>
      <c r="DE1060" s="2" t="s">
        <v>3</v>
      </c>
      <c r="DF1060" s="2" t="s">
        <v>3</v>
      </c>
      <c r="DG1060" s="2" t="s">
        <v>3</v>
      </c>
      <c r="DH1060" s="2" t="s">
        <v>3</v>
      </c>
      <c r="DI1060" s="2" t="s">
        <v>3</v>
      </c>
      <c r="DJ1060" s="2" t="s">
        <v>3</v>
      </c>
      <c r="DK1060" s="2" t="s">
        <v>3</v>
      </c>
      <c r="DL1060" s="2" t="s">
        <v>3</v>
      </c>
      <c r="DM1060" s="2" t="s">
        <v>3</v>
      </c>
      <c r="DN1060" s="2">
        <v>0</v>
      </c>
      <c r="DO1060" s="2">
        <v>0</v>
      </c>
      <c r="DP1060" s="2">
        <v>1</v>
      </c>
      <c r="DQ1060" s="2">
        <v>1</v>
      </c>
      <c r="DR1060" s="2"/>
      <c r="DS1060" s="2"/>
      <c r="DT1060" s="2"/>
      <c r="DU1060" s="2">
        <v>1009</v>
      </c>
      <c r="DV1060" s="2" t="s">
        <v>26</v>
      </c>
      <c r="DW1060" s="2" t="s">
        <v>26</v>
      </c>
      <c r="DX1060" s="2">
        <v>1000</v>
      </c>
      <c r="DY1060" s="2"/>
      <c r="DZ1060" s="2" t="s">
        <v>3</v>
      </c>
      <c r="EA1060" s="2" t="s">
        <v>3</v>
      </c>
      <c r="EB1060" s="2" t="s">
        <v>3</v>
      </c>
      <c r="EC1060" s="2" t="s">
        <v>3</v>
      </c>
      <c r="ED1060" s="2"/>
      <c r="EE1060" s="2">
        <v>53551264</v>
      </c>
      <c r="EF1060" s="2">
        <v>3</v>
      </c>
      <c r="EG1060" s="2" t="s">
        <v>917</v>
      </c>
      <c r="EH1060" s="2">
        <v>0</v>
      </c>
      <c r="EI1060" s="2" t="s">
        <v>3</v>
      </c>
      <c r="EJ1060" s="2">
        <v>2</v>
      </c>
      <c r="EK1060" s="2">
        <v>108001</v>
      </c>
      <c r="EL1060" s="2" t="s">
        <v>918</v>
      </c>
      <c r="EM1060" s="2" t="s">
        <v>919</v>
      </c>
      <c r="EN1060" s="2"/>
      <c r="EO1060" s="2" t="s">
        <v>1074</v>
      </c>
      <c r="EP1060" s="2"/>
      <c r="EQ1060" s="2">
        <v>0</v>
      </c>
      <c r="ER1060" s="2">
        <v>0</v>
      </c>
      <c r="ES1060" s="2">
        <v>0</v>
      </c>
      <c r="ET1060" s="2">
        <v>0</v>
      </c>
      <c r="EU1060" s="2">
        <v>0</v>
      </c>
      <c r="EV1060" s="2">
        <v>0</v>
      </c>
      <c r="EW1060" s="2">
        <v>0</v>
      </c>
      <c r="EX1060" s="2">
        <v>0</v>
      </c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>
        <v>0</v>
      </c>
      <c r="FR1060" s="2">
        <f>ROUND(IF(AND(BH1060=3,BI1060=3),P1060,0),2)</f>
        <v>0</v>
      </c>
      <c r="FS1060" s="2">
        <v>0</v>
      </c>
      <c r="FT1060" s="2"/>
      <c r="FU1060" s="2"/>
      <c r="FV1060" s="2"/>
      <c r="FW1060" s="2"/>
      <c r="FX1060" s="2">
        <v>97</v>
      </c>
      <c r="FY1060" s="2">
        <v>51</v>
      </c>
      <c r="FZ1060" s="2"/>
      <c r="GA1060" s="2" t="s">
        <v>3</v>
      </c>
      <c r="GB1060" s="2"/>
      <c r="GC1060" s="2"/>
      <c r="GD1060" s="2">
        <v>1</v>
      </c>
      <c r="GE1060" s="2"/>
      <c r="GF1060" s="2">
        <v>1642680958</v>
      </c>
      <c r="GG1060" s="2">
        <v>2</v>
      </c>
      <c r="GH1060" s="2">
        <v>1</v>
      </c>
      <c r="GI1060" s="2">
        <v>-2</v>
      </c>
      <c r="GJ1060" s="2">
        <v>0</v>
      </c>
      <c r="GK1060" s="2">
        <v>0</v>
      </c>
      <c r="GL1060" s="2">
        <f>ROUND(IF(AND(BH1060=3,BI1060=3,FS1060&lt;&gt;0),P1060,0),2)</f>
        <v>0</v>
      </c>
      <c r="GM1060" s="2">
        <f>ROUND(O1060+X1060+Y1060,2)+GX1060</f>
        <v>0</v>
      </c>
      <c r="GN1060" s="2">
        <f>IF(OR(BI1060=0,BI1060=1),ROUND(O1060+X1060+Y1060,2),0)</f>
        <v>0</v>
      </c>
      <c r="GO1060" s="2">
        <f>IF(BI1060=2,ROUND(O1060+X1060+Y1060,2),0)</f>
        <v>0</v>
      </c>
      <c r="GP1060" s="2">
        <f>IF(BI1060=4,ROUND(O1060+X1060+Y1060,2)+GX1060,0)</f>
        <v>0</v>
      </c>
      <c r="GQ1060" s="2"/>
      <c r="GR1060" s="2">
        <v>0</v>
      </c>
      <c r="GS1060" s="2">
        <v>0</v>
      </c>
      <c r="GT1060" s="2">
        <v>0</v>
      </c>
      <c r="GU1060" s="2" t="s">
        <v>3</v>
      </c>
      <c r="GV1060" s="2">
        <f t="shared" si="693"/>
        <v>0</v>
      </c>
      <c r="GW1060" s="2">
        <v>1</v>
      </c>
      <c r="GX1060" s="2">
        <f>ROUND(HC1060*I1060,2)</f>
        <v>0</v>
      </c>
      <c r="GY1060" s="2"/>
      <c r="GZ1060" s="2"/>
      <c r="HA1060" s="2">
        <v>0</v>
      </c>
      <c r="HB1060" s="2">
        <v>0</v>
      </c>
      <c r="HC1060" s="2">
        <f t="shared" si="694"/>
        <v>0</v>
      </c>
      <c r="HD1060" s="2"/>
      <c r="HE1060" s="2" t="s">
        <v>3</v>
      </c>
      <c r="HF1060" s="2" t="s">
        <v>3</v>
      </c>
      <c r="HG1060" s="2"/>
      <c r="HH1060" s="2"/>
      <c r="HI1060" s="2"/>
      <c r="HJ1060" s="2"/>
      <c r="HK1060" s="2"/>
      <c r="HL1060" s="2"/>
      <c r="HM1060" s="2" t="s">
        <v>3</v>
      </c>
      <c r="HN1060" s="2" t="s">
        <v>921</v>
      </c>
      <c r="HO1060" s="2" t="s">
        <v>922</v>
      </c>
      <c r="HP1060" s="2" t="s">
        <v>918</v>
      </c>
      <c r="HQ1060" s="2" t="s">
        <v>918</v>
      </c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>
        <v>0</v>
      </c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</row>
    <row r="1061" spans="1:255" x14ac:dyDescent="0.2">
      <c r="A1061">
        <v>18</v>
      </c>
      <c r="B1061">
        <v>1</v>
      </c>
      <c r="C1061">
        <v>1803</v>
      </c>
      <c r="E1061" t="s">
        <v>1072</v>
      </c>
      <c r="F1061" t="s">
        <v>24</v>
      </c>
      <c r="G1061" t="s">
        <v>25</v>
      </c>
      <c r="H1061" t="s">
        <v>26</v>
      </c>
      <c r="I1061">
        <f>I1059*J1061</f>
        <v>0.09</v>
      </c>
      <c r="J1061">
        <v>3.0000000000000001E-3</v>
      </c>
      <c r="K1061">
        <v>3.0000000000000001E-3</v>
      </c>
      <c r="O1061">
        <f>ROUND(CP1061,0)</f>
        <v>0</v>
      </c>
      <c r="P1061">
        <f>ROUND(CQ1061*I1061,0)</f>
        <v>0</v>
      </c>
      <c r="Q1061">
        <f>ROUND(CR1061*I1061,0)</f>
        <v>0</v>
      </c>
      <c r="R1061">
        <f>ROUND(CS1061*I1061,0)</f>
        <v>0</v>
      </c>
      <c r="S1061">
        <f>ROUND(CT1061*I1061,0)</f>
        <v>0</v>
      </c>
      <c r="T1061">
        <f>ROUND(CU1061*I1061,0)</f>
        <v>0</v>
      </c>
      <c r="U1061">
        <f t="shared" si="678"/>
        <v>0</v>
      </c>
      <c r="V1061">
        <f t="shared" si="679"/>
        <v>0</v>
      </c>
      <c r="W1061">
        <f>ROUND(CX1061*I1061,0)</f>
        <v>0</v>
      </c>
      <c r="X1061">
        <f>ROUND(CY1061,0)</f>
        <v>0</v>
      </c>
      <c r="Y1061">
        <f>ROUND(CZ1061,0)</f>
        <v>0</v>
      </c>
      <c r="AA1061">
        <v>53551707</v>
      </c>
      <c r="AB1061">
        <f t="shared" si="680"/>
        <v>0</v>
      </c>
      <c r="AC1061">
        <f t="shared" si="702"/>
        <v>0</v>
      </c>
      <c r="AD1061">
        <f>ROUND((((ET1061)-(EU1061))+AE1061),2)</f>
        <v>0</v>
      </c>
      <c r="AE1061">
        <f>ROUND((EU1061),2)</f>
        <v>0</v>
      </c>
      <c r="AF1061">
        <f>ROUND((EV1061),2)</f>
        <v>0</v>
      </c>
      <c r="AG1061">
        <f t="shared" si="681"/>
        <v>0</v>
      </c>
      <c r="AH1061">
        <f>(EW1061)</f>
        <v>0</v>
      </c>
      <c r="AI1061">
        <f>(EX1061)</f>
        <v>0</v>
      </c>
      <c r="AJ1061">
        <f t="shared" si="682"/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97</v>
      </c>
      <c r="AU1061">
        <v>51</v>
      </c>
      <c r="AV1061">
        <v>1</v>
      </c>
      <c r="AW1061">
        <v>1</v>
      </c>
      <c r="AZ1061">
        <v>1</v>
      </c>
      <c r="BA1061">
        <v>1</v>
      </c>
      <c r="BB1061">
        <v>1</v>
      </c>
      <c r="BC1061">
        <v>6.14</v>
      </c>
      <c r="BD1061" t="s">
        <v>3</v>
      </c>
      <c r="BE1061" t="s">
        <v>3</v>
      </c>
      <c r="BF1061" t="s">
        <v>3</v>
      </c>
      <c r="BG1061" t="s">
        <v>3</v>
      </c>
      <c r="BH1061">
        <v>3</v>
      </c>
      <c r="BI1061">
        <v>2</v>
      </c>
      <c r="BJ1061" t="s">
        <v>194</v>
      </c>
      <c r="BM1061">
        <v>108001</v>
      </c>
      <c r="BN1061">
        <v>0</v>
      </c>
      <c r="BO1061" t="s">
        <v>30</v>
      </c>
      <c r="BP1061">
        <v>1</v>
      </c>
      <c r="BQ1061">
        <v>3</v>
      </c>
      <c r="BR1061">
        <v>0</v>
      </c>
      <c r="BS1061">
        <v>1</v>
      </c>
      <c r="BT1061">
        <v>1</v>
      </c>
      <c r="BU1061">
        <v>1</v>
      </c>
      <c r="BV1061">
        <v>1</v>
      </c>
      <c r="BW1061">
        <v>1</v>
      </c>
      <c r="BX1061">
        <v>1</v>
      </c>
      <c r="BY1061" t="s">
        <v>3</v>
      </c>
      <c r="BZ1061">
        <v>97</v>
      </c>
      <c r="CA1061">
        <v>51</v>
      </c>
      <c r="CB1061" t="s">
        <v>3</v>
      </c>
      <c r="CE1061">
        <v>0</v>
      </c>
      <c r="CF1061">
        <v>0</v>
      </c>
      <c r="CG1061">
        <v>0</v>
      </c>
      <c r="CM1061">
        <v>0</v>
      </c>
      <c r="CN1061" t="s">
        <v>1073</v>
      </c>
      <c r="CO1061">
        <v>0</v>
      </c>
      <c r="CP1061">
        <f t="shared" si="683"/>
        <v>0</v>
      </c>
      <c r="CQ1061">
        <f t="shared" si="701"/>
        <v>0</v>
      </c>
      <c r="CR1061">
        <f t="shared" si="684"/>
        <v>0</v>
      </c>
      <c r="CS1061">
        <f t="shared" si="685"/>
        <v>0</v>
      </c>
      <c r="CT1061">
        <f t="shared" si="686"/>
        <v>0</v>
      </c>
      <c r="CU1061">
        <f t="shared" si="687"/>
        <v>0</v>
      </c>
      <c r="CV1061">
        <f t="shared" si="688"/>
        <v>0</v>
      </c>
      <c r="CW1061">
        <f t="shared" si="689"/>
        <v>0</v>
      </c>
      <c r="CX1061">
        <f t="shared" si="690"/>
        <v>0</v>
      </c>
      <c r="CY1061">
        <f t="shared" si="691"/>
        <v>0</v>
      </c>
      <c r="CZ1061">
        <f t="shared" si="692"/>
        <v>0</v>
      </c>
      <c r="DC1061" t="s">
        <v>3</v>
      </c>
      <c r="DD1061" t="s">
        <v>3</v>
      </c>
      <c r="DE1061" t="s">
        <v>3</v>
      </c>
      <c r="DF1061" t="s">
        <v>3</v>
      </c>
      <c r="DG1061" t="s">
        <v>3</v>
      </c>
      <c r="DH1061" t="s">
        <v>3</v>
      </c>
      <c r="DI1061" t="s">
        <v>3</v>
      </c>
      <c r="DJ1061" t="s">
        <v>3</v>
      </c>
      <c r="DK1061" t="s">
        <v>3</v>
      </c>
      <c r="DL1061" t="s">
        <v>3</v>
      </c>
      <c r="DM1061" t="s">
        <v>3</v>
      </c>
      <c r="DN1061">
        <v>0</v>
      </c>
      <c r="DO1061">
        <v>0</v>
      </c>
      <c r="DP1061">
        <v>1</v>
      </c>
      <c r="DQ1061">
        <v>1</v>
      </c>
      <c r="DU1061">
        <v>1009</v>
      </c>
      <c r="DV1061" t="s">
        <v>26</v>
      </c>
      <c r="DW1061" t="s">
        <v>26</v>
      </c>
      <c r="DX1061">
        <v>1000</v>
      </c>
      <c r="DZ1061" t="s">
        <v>3</v>
      </c>
      <c r="EA1061" t="s">
        <v>3</v>
      </c>
      <c r="EB1061" t="s">
        <v>3</v>
      </c>
      <c r="EC1061" t="s">
        <v>3</v>
      </c>
      <c r="EE1061">
        <v>53551264</v>
      </c>
      <c r="EF1061">
        <v>3</v>
      </c>
      <c r="EG1061" t="s">
        <v>917</v>
      </c>
      <c r="EH1061">
        <v>0</v>
      </c>
      <c r="EI1061" t="s">
        <v>3</v>
      </c>
      <c r="EJ1061">
        <v>2</v>
      </c>
      <c r="EK1061">
        <v>108001</v>
      </c>
      <c r="EL1061" t="s">
        <v>918</v>
      </c>
      <c r="EM1061" t="s">
        <v>919</v>
      </c>
      <c r="EO1061" t="s">
        <v>1074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FQ1061">
        <v>0</v>
      </c>
      <c r="FR1061">
        <f>ROUND(IF(AND(BH1061=3,BI1061=3),P1061,0),0)</f>
        <v>0</v>
      </c>
      <c r="FS1061">
        <v>0</v>
      </c>
      <c r="FX1061">
        <v>97</v>
      </c>
      <c r="FY1061">
        <v>51</v>
      </c>
      <c r="GA1061" t="s">
        <v>3</v>
      </c>
      <c r="GD1061">
        <v>1</v>
      </c>
      <c r="GF1061">
        <v>1642680958</v>
      </c>
      <c r="GG1061">
        <v>2</v>
      </c>
      <c r="GH1061">
        <v>1</v>
      </c>
      <c r="GI1061">
        <v>5</v>
      </c>
      <c r="GJ1061">
        <v>0</v>
      </c>
      <c r="GK1061">
        <v>0</v>
      </c>
      <c r="GL1061">
        <f>ROUND(IF(AND(BH1061=3,BI1061=3,FS1061&lt;&gt;0),P1061,0),0)</f>
        <v>0</v>
      </c>
      <c r="GM1061">
        <f>ROUND(O1061+X1061+Y1061,0)+GX1061</f>
        <v>0</v>
      </c>
      <c r="GN1061">
        <f>IF(OR(BI1061=0,BI1061=1),ROUND(O1061+X1061+Y1061,0),0)</f>
        <v>0</v>
      </c>
      <c r="GO1061">
        <f>IF(BI1061=2,ROUND(O1061+X1061+Y1061,0),0)</f>
        <v>0</v>
      </c>
      <c r="GP1061">
        <f>IF(BI1061=4,ROUND(O1061+X1061+Y1061,0)+GX1061,0)</f>
        <v>0</v>
      </c>
      <c r="GR1061">
        <v>0</v>
      </c>
      <c r="GS1061">
        <v>0</v>
      </c>
      <c r="GT1061">
        <v>0</v>
      </c>
      <c r="GU1061" t="s">
        <v>3</v>
      </c>
      <c r="GV1061">
        <f t="shared" si="693"/>
        <v>0</v>
      </c>
      <c r="GW1061">
        <v>1</v>
      </c>
      <c r="GX1061">
        <f>ROUND(HC1061*I1061,0)</f>
        <v>0</v>
      </c>
      <c r="HA1061">
        <v>0</v>
      </c>
      <c r="HB1061">
        <v>0</v>
      </c>
      <c r="HC1061">
        <f t="shared" si="694"/>
        <v>0</v>
      </c>
      <c r="HE1061" t="s">
        <v>3</v>
      </c>
      <c r="HF1061" t="s">
        <v>3</v>
      </c>
      <c r="HM1061" t="s">
        <v>3</v>
      </c>
      <c r="HN1061" t="s">
        <v>921</v>
      </c>
      <c r="HO1061" t="s">
        <v>922</v>
      </c>
      <c r="HP1061" t="s">
        <v>918</v>
      </c>
      <c r="HQ1061" t="s">
        <v>918</v>
      </c>
      <c r="IK1061">
        <v>0</v>
      </c>
    </row>
    <row r="1062" spans="1:255" x14ac:dyDescent="0.2">
      <c r="A1062" s="2">
        <v>17</v>
      </c>
      <c r="B1062" s="2">
        <v>1</v>
      </c>
      <c r="C1062" s="2">
        <f>ROW(SmtRes!A1818)</f>
        <v>1818</v>
      </c>
      <c r="D1062" s="2">
        <f>ROW(EtalonRes!A1625)</f>
        <v>1625</v>
      </c>
      <c r="E1062" s="2" t="s">
        <v>1075</v>
      </c>
      <c r="F1062" s="2" t="s">
        <v>1062</v>
      </c>
      <c r="G1062" s="2" t="s">
        <v>1076</v>
      </c>
      <c r="H1062" s="2" t="s">
        <v>661</v>
      </c>
      <c r="I1062" s="2">
        <v>2</v>
      </c>
      <c r="J1062" s="2">
        <v>0</v>
      </c>
      <c r="K1062" s="2">
        <v>2</v>
      </c>
      <c r="L1062" s="2"/>
      <c r="M1062" s="2"/>
      <c r="N1062" s="2"/>
      <c r="O1062" s="2">
        <f>ROUND(CP1062,2)</f>
        <v>140.4</v>
      </c>
      <c r="P1062" s="2">
        <f>ROUND(CQ1062*I1062,2)</f>
        <v>6.76</v>
      </c>
      <c r="Q1062" s="2">
        <f>ROUND(CR1062*I1062,2)</f>
        <v>77.22</v>
      </c>
      <c r="R1062" s="2">
        <f>ROUND(CS1062*I1062,2)</f>
        <v>7.58</v>
      </c>
      <c r="S1062" s="2">
        <f>ROUND(CT1062*I1062,2)</f>
        <v>56.42</v>
      </c>
      <c r="T1062" s="2">
        <f>ROUND(CU1062*I1062,2)</f>
        <v>0</v>
      </c>
      <c r="U1062" s="2">
        <f t="shared" si="678"/>
        <v>5.6879999999999997</v>
      </c>
      <c r="V1062" s="2">
        <f t="shared" si="679"/>
        <v>0.69599999999999995</v>
      </c>
      <c r="W1062" s="2">
        <f>ROUND(CX1062*I1062,2)</f>
        <v>0</v>
      </c>
      <c r="X1062" s="2">
        <f>ROUND(CY1062,2)</f>
        <v>62.08</v>
      </c>
      <c r="Y1062" s="2">
        <f>ROUND(CZ1062,2)</f>
        <v>32.64</v>
      </c>
      <c r="Z1062" s="2"/>
      <c r="AA1062" s="2">
        <v>53551706</v>
      </c>
      <c r="AB1062" s="2">
        <f t="shared" si="680"/>
        <v>70.2</v>
      </c>
      <c r="AC1062" s="2">
        <f t="shared" si="702"/>
        <v>3.38</v>
      </c>
      <c r="AD1062" s="2">
        <f>ROUND(((((ET1062*ROUND(1.2,7)))-((EU1062*ROUND(1.2,7))))+AE1062),2)</f>
        <v>38.61</v>
      </c>
      <c r="AE1062" s="2">
        <f>ROUND(((EU1062*ROUND(1.2,7))),2)</f>
        <v>3.79</v>
      </c>
      <c r="AF1062" s="2">
        <f>ROUND(((EV1062*ROUND(1.2,7))),2)</f>
        <v>28.21</v>
      </c>
      <c r="AG1062" s="2">
        <f t="shared" si="681"/>
        <v>0</v>
      </c>
      <c r="AH1062" s="2">
        <f>((EW1062*ROUND(1.2,7)))</f>
        <v>2.8439999999999999</v>
      </c>
      <c r="AI1062" s="2">
        <f>((EX1062*ROUND(1.2,7)))</f>
        <v>0.34799999999999998</v>
      </c>
      <c r="AJ1062" s="2">
        <f t="shared" si="682"/>
        <v>0</v>
      </c>
      <c r="AK1062" s="2">
        <v>59.07</v>
      </c>
      <c r="AL1062" s="2">
        <v>3.38</v>
      </c>
      <c r="AM1062" s="2">
        <v>32.18</v>
      </c>
      <c r="AN1062" s="2">
        <v>3.16</v>
      </c>
      <c r="AO1062" s="2">
        <v>23.51</v>
      </c>
      <c r="AP1062" s="2">
        <v>0</v>
      </c>
      <c r="AQ1062" s="2">
        <v>2.37</v>
      </c>
      <c r="AR1062" s="2">
        <v>0.28999999999999998</v>
      </c>
      <c r="AS1062" s="2">
        <v>0</v>
      </c>
      <c r="AT1062" s="2">
        <v>97</v>
      </c>
      <c r="AU1062" s="2">
        <v>51</v>
      </c>
      <c r="AV1062" s="2">
        <v>1</v>
      </c>
      <c r="AW1062" s="2">
        <v>1</v>
      </c>
      <c r="AX1062" s="2"/>
      <c r="AY1062" s="2"/>
      <c r="AZ1062" s="2">
        <v>1</v>
      </c>
      <c r="BA1062" s="2">
        <v>1</v>
      </c>
      <c r="BB1062" s="2">
        <v>1</v>
      </c>
      <c r="BC1062" s="2">
        <v>1</v>
      </c>
      <c r="BD1062" s="2" t="s">
        <v>3</v>
      </c>
      <c r="BE1062" s="2" t="s">
        <v>3</v>
      </c>
      <c r="BF1062" s="2" t="s">
        <v>3</v>
      </c>
      <c r="BG1062" s="2" t="s">
        <v>3</v>
      </c>
      <c r="BH1062" s="2">
        <v>0</v>
      </c>
      <c r="BI1062" s="2">
        <v>2</v>
      </c>
      <c r="BJ1062" s="2" t="s">
        <v>1064</v>
      </c>
      <c r="BK1062" s="2"/>
      <c r="BL1062" s="2"/>
      <c r="BM1062" s="2">
        <v>108001</v>
      </c>
      <c r="BN1062" s="2">
        <v>0</v>
      </c>
      <c r="BO1062" s="2" t="s">
        <v>3</v>
      </c>
      <c r="BP1062" s="2">
        <v>0</v>
      </c>
      <c r="BQ1062" s="2">
        <v>3</v>
      </c>
      <c r="BR1062" s="2">
        <v>0</v>
      </c>
      <c r="BS1062" s="2">
        <v>1</v>
      </c>
      <c r="BT1062" s="2">
        <v>1</v>
      </c>
      <c r="BU1062" s="2">
        <v>1</v>
      </c>
      <c r="BV1062" s="2">
        <v>1</v>
      </c>
      <c r="BW1062" s="2">
        <v>1</v>
      </c>
      <c r="BX1062" s="2">
        <v>1</v>
      </c>
      <c r="BY1062" s="2" t="s">
        <v>3</v>
      </c>
      <c r="BZ1062" s="2">
        <v>97</v>
      </c>
      <c r="CA1062" s="2">
        <v>51</v>
      </c>
      <c r="CB1062" s="2" t="s">
        <v>3</v>
      </c>
      <c r="CC1062" s="2"/>
      <c r="CD1062" s="2"/>
      <c r="CE1062" s="2">
        <v>0</v>
      </c>
      <c r="CF1062" s="2">
        <v>0</v>
      </c>
      <c r="CG1062" s="2">
        <v>0</v>
      </c>
      <c r="CH1062" s="2"/>
      <c r="CI1062" s="2"/>
      <c r="CJ1062" s="2"/>
      <c r="CK1062" s="2"/>
      <c r="CL1062" s="2"/>
      <c r="CM1062" s="2">
        <v>0</v>
      </c>
      <c r="CN1062" s="2" t="s">
        <v>915</v>
      </c>
      <c r="CO1062" s="2">
        <v>0</v>
      </c>
      <c r="CP1062" s="2">
        <f t="shared" si="683"/>
        <v>140.4</v>
      </c>
      <c r="CQ1062" s="2">
        <f t="shared" si="701"/>
        <v>3.38</v>
      </c>
      <c r="CR1062" s="2">
        <f t="shared" si="684"/>
        <v>38.61</v>
      </c>
      <c r="CS1062" s="2">
        <f t="shared" si="685"/>
        <v>3.79</v>
      </c>
      <c r="CT1062" s="2">
        <f t="shared" si="686"/>
        <v>28.21</v>
      </c>
      <c r="CU1062" s="2">
        <f t="shared" si="687"/>
        <v>0</v>
      </c>
      <c r="CV1062" s="2">
        <f t="shared" si="688"/>
        <v>2.8439999999999999</v>
      </c>
      <c r="CW1062" s="2">
        <f t="shared" si="689"/>
        <v>0.34799999999999998</v>
      </c>
      <c r="CX1062" s="2">
        <f t="shared" si="690"/>
        <v>0</v>
      </c>
      <c r="CY1062" s="2">
        <f t="shared" si="691"/>
        <v>62.08</v>
      </c>
      <c r="CZ1062" s="2">
        <f t="shared" si="692"/>
        <v>32.64</v>
      </c>
      <c r="DA1062" s="2"/>
      <c r="DB1062" s="2"/>
      <c r="DC1062" s="2" t="s">
        <v>3</v>
      </c>
      <c r="DD1062" s="2" t="s">
        <v>3</v>
      </c>
      <c r="DE1062" s="2" t="s">
        <v>916</v>
      </c>
      <c r="DF1062" s="2" t="s">
        <v>916</v>
      </c>
      <c r="DG1062" s="2" t="s">
        <v>916</v>
      </c>
      <c r="DH1062" s="2" t="s">
        <v>3</v>
      </c>
      <c r="DI1062" s="2" t="s">
        <v>916</v>
      </c>
      <c r="DJ1062" s="2" t="s">
        <v>916</v>
      </c>
      <c r="DK1062" s="2" t="s">
        <v>3</v>
      </c>
      <c r="DL1062" s="2" t="s">
        <v>3</v>
      </c>
      <c r="DM1062" s="2" t="s">
        <v>3</v>
      </c>
      <c r="DN1062" s="2">
        <v>0</v>
      </c>
      <c r="DO1062" s="2">
        <v>0</v>
      </c>
      <c r="DP1062" s="2">
        <v>1</v>
      </c>
      <c r="DQ1062" s="2">
        <v>1</v>
      </c>
      <c r="DR1062" s="2"/>
      <c r="DS1062" s="2"/>
      <c r="DT1062" s="2"/>
      <c r="DU1062" s="2">
        <v>1013</v>
      </c>
      <c r="DV1062" s="2" t="s">
        <v>661</v>
      </c>
      <c r="DW1062" s="2" t="s">
        <v>661</v>
      </c>
      <c r="DX1062" s="2">
        <v>1</v>
      </c>
      <c r="DY1062" s="2"/>
      <c r="DZ1062" s="2" t="s">
        <v>3</v>
      </c>
      <c r="EA1062" s="2" t="s">
        <v>3</v>
      </c>
      <c r="EB1062" s="2" t="s">
        <v>3</v>
      </c>
      <c r="EC1062" s="2" t="s">
        <v>3</v>
      </c>
      <c r="ED1062" s="2"/>
      <c r="EE1062" s="2">
        <v>53551264</v>
      </c>
      <c r="EF1062" s="2">
        <v>3</v>
      </c>
      <c r="EG1062" s="2" t="s">
        <v>917</v>
      </c>
      <c r="EH1062" s="2">
        <v>0</v>
      </c>
      <c r="EI1062" s="2" t="s">
        <v>3</v>
      </c>
      <c r="EJ1062" s="2">
        <v>2</v>
      </c>
      <c r="EK1062" s="2">
        <v>108001</v>
      </c>
      <c r="EL1062" s="2" t="s">
        <v>918</v>
      </c>
      <c r="EM1062" s="2" t="s">
        <v>919</v>
      </c>
      <c r="EN1062" s="2"/>
      <c r="EO1062" s="2" t="s">
        <v>920</v>
      </c>
      <c r="EP1062" s="2"/>
      <c r="EQ1062" s="2">
        <v>131072</v>
      </c>
      <c r="ER1062" s="2">
        <v>59.07</v>
      </c>
      <c r="ES1062" s="2">
        <v>3.38</v>
      </c>
      <c r="ET1062" s="2">
        <v>32.18</v>
      </c>
      <c r="EU1062" s="2">
        <v>3.16</v>
      </c>
      <c r="EV1062" s="2">
        <v>23.51</v>
      </c>
      <c r="EW1062" s="2">
        <v>2.37</v>
      </c>
      <c r="EX1062" s="2">
        <v>0.28999999999999998</v>
      </c>
      <c r="EY1062" s="2">
        <v>0</v>
      </c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>
        <v>0</v>
      </c>
      <c r="FR1062" s="2">
        <f>ROUND(IF(AND(BH1062=3,BI1062=3),P1062,0),2)</f>
        <v>0</v>
      </c>
      <c r="FS1062" s="2">
        <v>0</v>
      </c>
      <c r="FT1062" s="2"/>
      <c r="FU1062" s="2"/>
      <c r="FV1062" s="2"/>
      <c r="FW1062" s="2"/>
      <c r="FX1062" s="2">
        <v>97</v>
      </c>
      <c r="FY1062" s="2">
        <v>51</v>
      </c>
      <c r="FZ1062" s="2"/>
      <c r="GA1062" s="2" t="s">
        <v>3</v>
      </c>
      <c r="GB1062" s="2"/>
      <c r="GC1062" s="2"/>
      <c r="GD1062" s="2">
        <v>1</v>
      </c>
      <c r="GE1062" s="2"/>
      <c r="GF1062" s="2">
        <v>-1126504097</v>
      </c>
      <c r="GG1062" s="2">
        <v>2</v>
      </c>
      <c r="GH1062" s="2">
        <v>1</v>
      </c>
      <c r="GI1062" s="2">
        <v>-2</v>
      </c>
      <c r="GJ1062" s="2">
        <v>0</v>
      </c>
      <c r="GK1062" s="2">
        <v>0</v>
      </c>
      <c r="GL1062" s="2">
        <f>ROUND(IF(AND(BH1062=3,BI1062=3,FS1062&lt;&gt;0),P1062,0),2)</f>
        <v>0</v>
      </c>
      <c r="GM1062" s="2">
        <f>ROUND(O1062+X1062+Y1062,2)+GX1062</f>
        <v>235.12</v>
      </c>
      <c r="GN1062" s="2">
        <f>IF(OR(BI1062=0,BI1062=1),ROUND(O1062+X1062+Y1062,2),0)</f>
        <v>0</v>
      </c>
      <c r="GO1062" s="2">
        <f>IF(BI1062=2,ROUND(O1062+X1062+Y1062,2),0)</f>
        <v>235.12</v>
      </c>
      <c r="GP1062" s="2">
        <f>IF(BI1062=4,ROUND(O1062+X1062+Y1062,2)+GX1062,0)</f>
        <v>0</v>
      </c>
      <c r="GQ1062" s="2"/>
      <c r="GR1062" s="2">
        <v>0</v>
      </c>
      <c r="GS1062" s="2">
        <v>0</v>
      </c>
      <c r="GT1062" s="2">
        <v>0</v>
      </c>
      <c r="GU1062" s="2" t="s">
        <v>3</v>
      </c>
      <c r="GV1062" s="2">
        <f t="shared" si="693"/>
        <v>0</v>
      </c>
      <c r="GW1062" s="2">
        <v>1</v>
      </c>
      <c r="GX1062" s="2">
        <f>ROUND(HC1062*I1062,2)</f>
        <v>0</v>
      </c>
      <c r="GY1062" s="2"/>
      <c r="GZ1062" s="2"/>
      <c r="HA1062" s="2">
        <v>0</v>
      </c>
      <c r="HB1062" s="2">
        <v>0</v>
      </c>
      <c r="HC1062" s="2">
        <f t="shared" si="694"/>
        <v>0</v>
      </c>
      <c r="HD1062" s="2"/>
      <c r="HE1062" s="2" t="s">
        <v>3</v>
      </c>
      <c r="HF1062" s="2" t="s">
        <v>3</v>
      </c>
      <c r="HG1062" s="2"/>
      <c r="HH1062" s="2"/>
      <c r="HI1062" s="2"/>
      <c r="HJ1062" s="2"/>
      <c r="HK1062" s="2"/>
      <c r="HL1062" s="2"/>
      <c r="HM1062" s="2" t="s">
        <v>3</v>
      </c>
      <c r="HN1062" s="2" t="s">
        <v>921</v>
      </c>
      <c r="HO1062" s="2" t="s">
        <v>922</v>
      </c>
      <c r="HP1062" s="2" t="s">
        <v>918</v>
      </c>
      <c r="HQ1062" s="2" t="s">
        <v>918</v>
      </c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>
        <v>0</v>
      </c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</row>
    <row r="1063" spans="1:255" x14ac:dyDescent="0.2">
      <c r="A1063">
        <v>17</v>
      </c>
      <c r="B1063">
        <v>1</v>
      </c>
      <c r="C1063">
        <f>ROW(SmtRes!A1832)</f>
        <v>1832</v>
      </c>
      <c r="D1063">
        <f>ROW(EtalonRes!A1636)</f>
        <v>1636</v>
      </c>
      <c r="E1063" t="s">
        <v>1075</v>
      </c>
      <c r="F1063" t="s">
        <v>1062</v>
      </c>
      <c r="G1063" t="s">
        <v>1076</v>
      </c>
      <c r="H1063" t="s">
        <v>661</v>
      </c>
      <c r="I1063">
        <v>2</v>
      </c>
      <c r="J1063">
        <v>0</v>
      </c>
      <c r="K1063">
        <v>2</v>
      </c>
      <c r="O1063">
        <f>ROUND(CP1063,0)</f>
        <v>2941</v>
      </c>
      <c r="P1063">
        <f>ROUND(CQ1063*I1063,0)</f>
        <v>87</v>
      </c>
      <c r="Q1063">
        <f>ROUND(CR1063*I1063,0)</f>
        <v>866</v>
      </c>
      <c r="R1063">
        <f>ROUND(CS1063*I1063,0)</f>
        <v>267</v>
      </c>
      <c r="S1063">
        <f>ROUND(CT1063*I1063,0)</f>
        <v>1988</v>
      </c>
      <c r="T1063">
        <f>ROUND(CU1063*I1063,0)</f>
        <v>0</v>
      </c>
      <c r="U1063">
        <f t="shared" si="678"/>
        <v>5.6879999999999997</v>
      </c>
      <c r="V1063">
        <f t="shared" si="679"/>
        <v>0.69599999999999995</v>
      </c>
      <c r="W1063">
        <f>ROUND(CX1063*I1063,0)</f>
        <v>0</v>
      </c>
      <c r="X1063">
        <f>ROUND(CY1063,0)</f>
        <v>2187</v>
      </c>
      <c r="Y1063">
        <f>ROUND(CZ1063,0)</f>
        <v>1150</v>
      </c>
      <c r="AA1063">
        <v>53551707</v>
      </c>
      <c r="AB1063">
        <f t="shared" si="680"/>
        <v>70.2</v>
      </c>
      <c r="AC1063">
        <f t="shared" si="702"/>
        <v>3.38</v>
      </c>
      <c r="AD1063">
        <f>ROUND(((((ET1063*ROUND(1.2,7)))-((EU1063*ROUND(1.2,7))))+AE1063),2)</f>
        <v>38.61</v>
      </c>
      <c r="AE1063">
        <f>ROUND(((EU1063*ROUND(1.2,7))),2)</f>
        <v>3.79</v>
      </c>
      <c r="AF1063">
        <f>ROUND(((EV1063*ROUND(1.2,7))),2)</f>
        <v>28.21</v>
      </c>
      <c r="AG1063">
        <f t="shared" si="681"/>
        <v>0</v>
      </c>
      <c r="AH1063">
        <f>((EW1063*ROUND(1.2,7)))</f>
        <v>2.8439999999999999</v>
      </c>
      <c r="AI1063">
        <f>((EX1063*ROUND(1.2,7)))</f>
        <v>0.34799999999999998</v>
      </c>
      <c r="AJ1063">
        <f t="shared" si="682"/>
        <v>0</v>
      </c>
      <c r="AK1063">
        <v>59.07</v>
      </c>
      <c r="AL1063">
        <v>3.38</v>
      </c>
      <c r="AM1063">
        <v>32.18</v>
      </c>
      <c r="AN1063">
        <v>3.16</v>
      </c>
      <c r="AO1063">
        <v>23.51</v>
      </c>
      <c r="AP1063">
        <v>0</v>
      </c>
      <c r="AQ1063">
        <v>2.37</v>
      </c>
      <c r="AR1063">
        <v>0.28999999999999998</v>
      </c>
      <c r="AS1063">
        <v>0</v>
      </c>
      <c r="AT1063">
        <v>97</v>
      </c>
      <c r="AU1063">
        <v>51</v>
      </c>
      <c r="AV1063">
        <v>1</v>
      </c>
      <c r="AW1063">
        <v>1</v>
      </c>
      <c r="AZ1063">
        <v>1</v>
      </c>
      <c r="BA1063">
        <v>35.24</v>
      </c>
      <c r="BB1063">
        <v>11.21</v>
      </c>
      <c r="BC1063">
        <v>12.83</v>
      </c>
      <c r="BD1063" t="s">
        <v>3</v>
      </c>
      <c r="BE1063" t="s">
        <v>3</v>
      </c>
      <c r="BF1063" t="s">
        <v>3</v>
      </c>
      <c r="BG1063" t="s">
        <v>3</v>
      </c>
      <c r="BH1063">
        <v>0</v>
      </c>
      <c r="BI1063">
        <v>2</v>
      </c>
      <c r="BJ1063" t="s">
        <v>1064</v>
      </c>
      <c r="BM1063">
        <v>108001</v>
      </c>
      <c r="BN1063">
        <v>0</v>
      </c>
      <c r="BO1063" t="s">
        <v>1062</v>
      </c>
      <c r="BP1063">
        <v>1</v>
      </c>
      <c r="BQ1063">
        <v>3</v>
      </c>
      <c r="BR1063">
        <v>0</v>
      </c>
      <c r="BS1063">
        <v>35.24</v>
      </c>
      <c r="BT1063">
        <v>1</v>
      </c>
      <c r="BU1063">
        <v>1</v>
      </c>
      <c r="BV1063">
        <v>1</v>
      </c>
      <c r="BW1063">
        <v>1</v>
      </c>
      <c r="BX1063">
        <v>1</v>
      </c>
      <c r="BY1063" t="s">
        <v>3</v>
      </c>
      <c r="BZ1063">
        <v>97</v>
      </c>
      <c r="CA1063">
        <v>51</v>
      </c>
      <c r="CB1063" t="s">
        <v>3</v>
      </c>
      <c r="CE1063">
        <v>0</v>
      </c>
      <c r="CF1063">
        <v>0</v>
      </c>
      <c r="CG1063">
        <v>0</v>
      </c>
      <c r="CM1063">
        <v>0</v>
      </c>
      <c r="CN1063" t="s">
        <v>915</v>
      </c>
      <c r="CO1063">
        <v>0</v>
      </c>
      <c r="CP1063">
        <f t="shared" si="683"/>
        <v>2941</v>
      </c>
      <c r="CQ1063">
        <f t="shared" si="701"/>
        <v>43.365400000000001</v>
      </c>
      <c r="CR1063">
        <f t="shared" si="684"/>
        <v>432.81810000000002</v>
      </c>
      <c r="CS1063">
        <f t="shared" si="685"/>
        <v>133.55960000000002</v>
      </c>
      <c r="CT1063">
        <f t="shared" si="686"/>
        <v>994.12040000000013</v>
      </c>
      <c r="CU1063">
        <f t="shared" si="687"/>
        <v>0</v>
      </c>
      <c r="CV1063">
        <f t="shared" si="688"/>
        <v>2.8439999999999999</v>
      </c>
      <c r="CW1063">
        <f t="shared" si="689"/>
        <v>0.34799999999999998</v>
      </c>
      <c r="CX1063">
        <f t="shared" si="690"/>
        <v>0</v>
      </c>
      <c r="CY1063">
        <f t="shared" si="691"/>
        <v>2187.35</v>
      </c>
      <c r="CZ1063">
        <f t="shared" si="692"/>
        <v>1150.05</v>
      </c>
      <c r="DC1063" t="s">
        <v>3</v>
      </c>
      <c r="DD1063" t="s">
        <v>3</v>
      </c>
      <c r="DE1063" t="s">
        <v>916</v>
      </c>
      <c r="DF1063" t="s">
        <v>916</v>
      </c>
      <c r="DG1063" t="s">
        <v>916</v>
      </c>
      <c r="DH1063" t="s">
        <v>3</v>
      </c>
      <c r="DI1063" t="s">
        <v>916</v>
      </c>
      <c r="DJ1063" t="s">
        <v>916</v>
      </c>
      <c r="DK1063" t="s">
        <v>3</v>
      </c>
      <c r="DL1063" t="s">
        <v>3</v>
      </c>
      <c r="DM1063" t="s">
        <v>3</v>
      </c>
      <c r="DN1063">
        <v>0</v>
      </c>
      <c r="DO1063">
        <v>0</v>
      </c>
      <c r="DP1063">
        <v>1</v>
      </c>
      <c r="DQ1063">
        <v>1</v>
      </c>
      <c r="DU1063">
        <v>1013</v>
      </c>
      <c r="DV1063" t="s">
        <v>661</v>
      </c>
      <c r="DW1063" t="s">
        <v>661</v>
      </c>
      <c r="DX1063">
        <v>1</v>
      </c>
      <c r="DZ1063" t="s">
        <v>3</v>
      </c>
      <c r="EA1063" t="s">
        <v>3</v>
      </c>
      <c r="EB1063" t="s">
        <v>3</v>
      </c>
      <c r="EC1063" t="s">
        <v>3</v>
      </c>
      <c r="EE1063">
        <v>53551264</v>
      </c>
      <c r="EF1063">
        <v>3</v>
      </c>
      <c r="EG1063" t="s">
        <v>917</v>
      </c>
      <c r="EH1063">
        <v>0</v>
      </c>
      <c r="EI1063" t="s">
        <v>3</v>
      </c>
      <c r="EJ1063">
        <v>2</v>
      </c>
      <c r="EK1063">
        <v>108001</v>
      </c>
      <c r="EL1063" t="s">
        <v>918</v>
      </c>
      <c r="EM1063" t="s">
        <v>919</v>
      </c>
      <c r="EO1063" t="s">
        <v>920</v>
      </c>
      <c r="EQ1063">
        <v>131072</v>
      </c>
      <c r="ER1063">
        <v>59.07</v>
      </c>
      <c r="ES1063">
        <v>3.38</v>
      </c>
      <c r="ET1063">
        <v>32.18</v>
      </c>
      <c r="EU1063">
        <v>3.16</v>
      </c>
      <c r="EV1063">
        <v>23.51</v>
      </c>
      <c r="EW1063">
        <v>2.37</v>
      </c>
      <c r="EX1063">
        <v>0.28999999999999998</v>
      </c>
      <c r="EY1063">
        <v>0</v>
      </c>
      <c r="FQ1063">
        <v>0</v>
      </c>
      <c r="FR1063">
        <f>ROUND(IF(AND(BH1063=3,BI1063=3),P1063,0),0)</f>
        <v>0</v>
      </c>
      <c r="FS1063">
        <v>0</v>
      </c>
      <c r="FX1063">
        <v>97</v>
      </c>
      <c r="FY1063">
        <v>51</v>
      </c>
      <c r="GA1063" t="s">
        <v>3</v>
      </c>
      <c r="GD1063">
        <v>1</v>
      </c>
      <c r="GF1063">
        <v>-1126504097</v>
      </c>
      <c r="GG1063">
        <v>2</v>
      </c>
      <c r="GH1063">
        <v>1</v>
      </c>
      <c r="GI1063">
        <v>2</v>
      </c>
      <c r="GJ1063">
        <v>0</v>
      </c>
      <c r="GK1063">
        <v>0</v>
      </c>
      <c r="GL1063">
        <f>ROUND(IF(AND(BH1063=3,BI1063=3,FS1063&lt;&gt;0),P1063,0),0)</f>
        <v>0</v>
      </c>
      <c r="GM1063">
        <f>ROUND(O1063+X1063+Y1063,0)+GX1063</f>
        <v>6278</v>
      </c>
      <c r="GN1063">
        <f>IF(OR(BI1063=0,BI1063=1),ROUND(O1063+X1063+Y1063,0),0)</f>
        <v>0</v>
      </c>
      <c r="GO1063">
        <f>IF(BI1063=2,ROUND(O1063+X1063+Y1063,0),0)</f>
        <v>6278</v>
      </c>
      <c r="GP1063">
        <f>IF(BI1063=4,ROUND(O1063+X1063+Y1063,0)+GX1063,0)</f>
        <v>0</v>
      </c>
      <c r="GR1063">
        <v>0</v>
      </c>
      <c r="GS1063">
        <v>0</v>
      </c>
      <c r="GT1063">
        <v>0</v>
      </c>
      <c r="GU1063" t="s">
        <v>3</v>
      </c>
      <c r="GV1063">
        <f t="shared" si="693"/>
        <v>0</v>
      </c>
      <c r="GW1063">
        <v>1</v>
      </c>
      <c r="GX1063">
        <f>ROUND(HC1063*I1063,0)</f>
        <v>0</v>
      </c>
      <c r="HA1063">
        <v>0</v>
      </c>
      <c r="HB1063">
        <v>0</v>
      </c>
      <c r="HC1063">
        <f t="shared" si="694"/>
        <v>0</v>
      </c>
      <c r="HE1063" t="s">
        <v>3</v>
      </c>
      <c r="HF1063" t="s">
        <v>3</v>
      </c>
      <c r="HM1063" t="s">
        <v>3</v>
      </c>
      <c r="HN1063" t="s">
        <v>921</v>
      </c>
      <c r="HO1063" t="s">
        <v>922</v>
      </c>
      <c r="HP1063" t="s">
        <v>918</v>
      </c>
      <c r="HQ1063" t="s">
        <v>918</v>
      </c>
      <c r="IK1063">
        <v>0</v>
      </c>
    </row>
    <row r="1064" spans="1:255" x14ac:dyDescent="0.2">
      <c r="A1064" s="2">
        <v>18</v>
      </c>
      <c r="B1064" s="2">
        <v>1</v>
      </c>
      <c r="C1064" s="2">
        <v>1817</v>
      </c>
      <c r="D1064" s="2"/>
      <c r="E1064" s="2" t="s">
        <v>1077</v>
      </c>
      <c r="F1064" s="2" t="s">
        <v>1078</v>
      </c>
      <c r="G1064" s="2" t="s">
        <v>1079</v>
      </c>
      <c r="H1064" s="2" t="s">
        <v>160</v>
      </c>
      <c r="I1064" s="2">
        <f>I1062*J1064</f>
        <v>2</v>
      </c>
      <c r="J1064" s="2">
        <v>1</v>
      </c>
      <c r="K1064" s="2">
        <v>1</v>
      </c>
      <c r="L1064" s="2"/>
      <c r="M1064" s="2"/>
      <c r="N1064" s="2"/>
      <c r="O1064" s="2">
        <f>ROUND(CP1064,2)</f>
        <v>1711.9</v>
      </c>
      <c r="P1064" s="2">
        <f>ROUND(CQ1064*I1064,2)</f>
        <v>1711.9</v>
      </c>
      <c r="Q1064" s="2">
        <f>ROUND(CR1064*I1064,2)</f>
        <v>0</v>
      </c>
      <c r="R1064" s="2">
        <f>ROUND(CS1064*I1064,2)</f>
        <v>0</v>
      </c>
      <c r="S1064" s="2">
        <f>ROUND(CT1064*I1064,2)</f>
        <v>0</v>
      </c>
      <c r="T1064" s="2">
        <f>ROUND(CU1064*I1064,2)</f>
        <v>0</v>
      </c>
      <c r="U1064" s="2">
        <f t="shared" si="678"/>
        <v>0</v>
      </c>
      <c r="V1064" s="2">
        <f t="shared" si="679"/>
        <v>0</v>
      </c>
      <c r="W1064" s="2">
        <f>ROUND(CX1064*I1064,2)</f>
        <v>0.98</v>
      </c>
      <c r="X1064" s="2">
        <f>ROUND(CY1064,2)</f>
        <v>0</v>
      </c>
      <c r="Y1064" s="2">
        <f>ROUND(CZ1064,2)</f>
        <v>0</v>
      </c>
      <c r="Z1064" s="2"/>
      <c r="AA1064" s="2">
        <v>53551706</v>
      </c>
      <c r="AB1064" s="2">
        <f t="shared" si="680"/>
        <v>855.95</v>
      </c>
      <c r="AC1064" s="2">
        <f t="shared" si="702"/>
        <v>855.95</v>
      </c>
      <c r="AD1064" s="2">
        <f t="shared" ref="AD1064:AD1069" si="703">ROUND((((ET1064)-(EU1064))+AE1064),2)</f>
        <v>0</v>
      </c>
      <c r="AE1064" s="2">
        <f t="shared" ref="AE1064:AF1069" si="704">ROUND((EU1064),2)</f>
        <v>0</v>
      </c>
      <c r="AF1064" s="2">
        <f t="shared" si="704"/>
        <v>0</v>
      </c>
      <c r="AG1064" s="2">
        <f t="shared" si="681"/>
        <v>0</v>
      </c>
      <c r="AH1064" s="2">
        <f t="shared" ref="AH1064:AI1069" si="705">(EW1064)</f>
        <v>0</v>
      </c>
      <c r="AI1064" s="2">
        <f t="shared" si="705"/>
        <v>0</v>
      </c>
      <c r="AJ1064" s="2">
        <f t="shared" si="682"/>
        <v>0.49</v>
      </c>
      <c r="AK1064" s="2">
        <v>855.95</v>
      </c>
      <c r="AL1064" s="2">
        <v>855.95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0.49</v>
      </c>
      <c r="AT1064" s="2">
        <v>97</v>
      </c>
      <c r="AU1064" s="2">
        <v>51</v>
      </c>
      <c r="AV1064" s="2">
        <v>1</v>
      </c>
      <c r="AW1064" s="2">
        <v>1</v>
      </c>
      <c r="AX1064" s="2"/>
      <c r="AY1064" s="2"/>
      <c r="AZ1064" s="2">
        <v>1</v>
      </c>
      <c r="BA1064" s="2">
        <v>1</v>
      </c>
      <c r="BB1064" s="2">
        <v>1</v>
      </c>
      <c r="BC1064" s="2">
        <v>1</v>
      </c>
      <c r="BD1064" s="2" t="s">
        <v>3</v>
      </c>
      <c r="BE1064" s="2" t="s">
        <v>3</v>
      </c>
      <c r="BF1064" s="2" t="s">
        <v>3</v>
      </c>
      <c r="BG1064" s="2" t="s">
        <v>3</v>
      </c>
      <c r="BH1064" s="2">
        <v>3</v>
      </c>
      <c r="BI1064" s="2">
        <v>2</v>
      </c>
      <c r="BJ1064" s="2" t="s">
        <v>1080</v>
      </c>
      <c r="BK1064" s="2"/>
      <c r="BL1064" s="2"/>
      <c r="BM1064" s="2">
        <v>108001</v>
      </c>
      <c r="BN1064" s="2">
        <v>0</v>
      </c>
      <c r="BO1064" s="2" t="s">
        <v>3</v>
      </c>
      <c r="BP1064" s="2">
        <v>0</v>
      </c>
      <c r="BQ1064" s="2">
        <v>3</v>
      </c>
      <c r="BR1064" s="2">
        <v>0</v>
      </c>
      <c r="BS1064" s="2">
        <v>1</v>
      </c>
      <c r="BT1064" s="2">
        <v>1</v>
      </c>
      <c r="BU1064" s="2">
        <v>1</v>
      </c>
      <c r="BV1064" s="2">
        <v>1</v>
      </c>
      <c r="BW1064" s="2">
        <v>1</v>
      </c>
      <c r="BX1064" s="2">
        <v>1</v>
      </c>
      <c r="BY1064" s="2" t="s">
        <v>3</v>
      </c>
      <c r="BZ1064" s="2">
        <v>97</v>
      </c>
      <c r="CA1064" s="2">
        <v>51</v>
      </c>
      <c r="CB1064" s="2" t="s">
        <v>3</v>
      </c>
      <c r="CC1064" s="2"/>
      <c r="CD1064" s="2"/>
      <c r="CE1064" s="2">
        <v>0</v>
      </c>
      <c r="CF1064" s="2">
        <v>0</v>
      </c>
      <c r="CG1064" s="2">
        <v>0</v>
      </c>
      <c r="CH1064" s="2"/>
      <c r="CI1064" s="2"/>
      <c r="CJ1064" s="2"/>
      <c r="CK1064" s="2"/>
      <c r="CL1064" s="2"/>
      <c r="CM1064" s="2">
        <v>0</v>
      </c>
      <c r="CN1064" s="2" t="s">
        <v>3</v>
      </c>
      <c r="CO1064" s="2">
        <v>0</v>
      </c>
      <c r="CP1064" s="2">
        <f t="shared" si="683"/>
        <v>1711.9</v>
      </c>
      <c r="CQ1064" s="2">
        <f t="shared" si="701"/>
        <v>855.95</v>
      </c>
      <c r="CR1064" s="2">
        <f t="shared" si="684"/>
        <v>0</v>
      </c>
      <c r="CS1064" s="2">
        <f t="shared" si="685"/>
        <v>0</v>
      </c>
      <c r="CT1064" s="2">
        <f t="shared" si="686"/>
        <v>0</v>
      </c>
      <c r="CU1064" s="2">
        <f t="shared" si="687"/>
        <v>0</v>
      </c>
      <c r="CV1064" s="2">
        <f t="shared" si="688"/>
        <v>0</v>
      </c>
      <c r="CW1064" s="2">
        <f t="shared" si="689"/>
        <v>0</v>
      </c>
      <c r="CX1064" s="2">
        <f t="shared" si="690"/>
        <v>0.49</v>
      </c>
      <c r="CY1064" s="2">
        <f t="shared" si="691"/>
        <v>0</v>
      </c>
      <c r="CZ1064" s="2">
        <f t="shared" si="692"/>
        <v>0</v>
      </c>
      <c r="DA1064" s="2"/>
      <c r="DB1064" s="2"/>
      <c r="DC1064" s="2" t="s">
        <v>3</v>
      </c>
      <c r="DD1064" s="2" t="s">
        <v>3</v>
      </c>
      <c r="DE1064" s="2" t="s">
        <v>3</v>
      </c>
      <c r="DF1064" s="2" t="s">
        <v>3</v>
      </c>
      <c r="DG1064" s="2" t="s">
        <v>3</v>
      </c>
      <c r="DH1064" s="2" t="s">
        <v>3</v>
      </c>
      <c r="DI1064" s="2" t="s">
        <v>3</v>
      </c>
      <c r="DJ1064" s="2" t="s">
        <v>3</v>
      </c>
      <c r="DK1064" s="2" t="s">
        <v>3</v>
      </c>
      <c r="DL1064" s="2" t="s">
        <v>3</v>
      </c>
      <c r="DM1064" s="2" t="s">
        <v>3</v>
      </c>
      <c r="DN1064" s="2">
        <v>0</v>
      </c>
      <c r="DO1064" s="2">
        <v>0</v>
      </c>
      <c r="DP1064" s="2">
        <v>1</v>
      </c>
      <c r="DQ1064" s="2">
        <v>1</v>
      </c>
      <c r="DR1064" s="2"/>
      <c r="DS1064" s="2"/>
      <c r="DT1064" s="2"/>
      <c r="DU1064" s="2">
        <v>1010</v>
      </c>
      <c r="DV1064" s="2" t="s">
        <v>160</v>
      </c>
      <c r="DW1064" s="2" t="s">
        <v>160</v>
      </c>
      <c r="DX1064" s="2">
        <v>1</v>
      </c>
      <c r="DY1064" s="2"/>
      <c r="DZ1064" s="2" t="s">
        <v>3</v>
      </c>
      <c r="EA1064" s="2" t="s">
        <v>3</v>
      </c>
      <c r="EB1064" s="2" t="s">
        <v>3</v>
      </c>
      <c r="EC1064" s="2" t="s">
        <v>3</v>
      </c>
      <c r="ED1064" s="2"/>
      <c r="EE1064" s="2">
        <v>53551264</v>
      </c>
      <c r="EF1064" s="2">
        <v>3</v>
      </c>
      <c r="EG1064" s="2" t="s">
        <v>917</v>
      </c>
      <c r="EH1064" s="2">
        <v>0</v>
      </c>
      <c r="EI1064" s="2" t="s">
        <v>3</v>
      </c>
      <c r="EJ1064" s="2">
        <v>2</v>
      </c>
      <c r="EK1064" s="2">
        <v>108001</v>
      </c>
      <c r="EL1064" s="2" t="s">
        <v>918</v>
      </c>
      <c r="EM1064" s="2" t="s">
        <v>919</v>
      </c>
      <c r="EN1064" s="2"/>
      <c r="EO1064" s="2" t="s">
        <v>3</v>
      </c>
      <c r="EP1064" s="2"/>
      <c r="EQ1064" s="2">
        <v>0</v>
      </c>
      <c r="ER1064" s="2">
        <v>855.95</v>
      </c>
      <c r="ES1064" s="2">
        <v>855.95</v>
      </c>
      <c r="ET1064" s="2">
        <v>0</v>
      </c>
      <c r="EU1064" s="2">
        <v>0</v>
      </c>
      <c r="EV1064" s="2">
        <v>0</v>
      </c>
      <c r="EW1064" s="2">
        <v>0</v>
      </c>
      <c r="EX1064" s="2">
        <v>0</v>
      </c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>
        <v>0</v>
      </c>
      <c r="FR1064" s="2">
        <f>ROUND(IF(AND(BH1064=3,BI1064=3),P1064,0),2)</f>
        <v>0</v>
      </c>
      <c r="FS1064" s="2">
        <v>0</v>
      </c>
      <c r="FT1064" s="2"/>
      <c r="FU1064" s="2"/>
      <c r="FV1064" s="2"/>
      <c r="FW1064" s="2"/>
      <c r="FX1064" s="2">
        <v>97</v>
      </c>
      <c r="FY1064" s="2">
        <v>51</v>
      </c>
      <c r="FZ1064" s="2"/>
      <c r="GA1064" s="2" t="s">
        <v>3</v>
      </c>
      <c r="GB1064" s="2"/>
      <c r="GC1064" s="2"/>
      <c r="GD1064" s="2">
        <v>1</v>
      </c>
      <c r="GE1064" s="2"/>
      <c r="GF1064" s="2">
        <v>425235580</v>
      </c>
      <c r="GG1064" s="2">
        <v>2</v>
      </c>
      <c r="GH1064" s="2">
        <v>1</v>
      </c>
      <c r="GI1064" s="2">
        <v>-2</v>
      </c>
      <c r="GJ1064" s="2">
        <v>0</v>
      </c>
      <c r="GK1064" s="2">
        <v>0</v>
      </c>
      <c r="GL1064" s="2">
        <f>ROUND(IF(AND(BH1064=3,BI1064=3,FS1064&lt;&gt;0),P1064,0),2)</f>
        <v>0</v>
      </c>
      <c r="GM1064" s="2">
        <f>ROUND(O1064+X1064+Y1064,2)+GX1064</f>
        <v>1711.9</v>
      </c>
      <c r="GN1064" s="2">
        <f>IF(OR(BI1064=0,BI1064=1),ROUND(O1064+X1064+Y1064,2),0)</f>
        <v>0</v>
      </c>
      <c r="GO1064" s="2">
        <f>IF(BI1064=2,ROUND(O1064+X1064+Y1064,2),0)</f>
        <v>1711.9</v>
      </c>
      <c r="GP1064" s="2">
        <f>IF(BI1064=4,ROUND(O1064+X1064+Y1064,2)+GX1064,0)</f>
        <v>0</v>
      </c>
      <c r="GQ1064" s="2"/>
      <c r="GR1064" s="2">
        <v>0</v>
      </c>
      <c r="GS1064" s="2">
        <v>0</v>
      </c>
      <c r="GT1064" s="2">
        <v>0</v>
      </c>
      <c r="GU1064" s="2" t="s">
        <v>3</v>
      </c>
      <c r="GV1064" s="2">
        <f t="shared" si="693"/>
        <v>0</v>
      </c>
      <c r="GW1064" s="2">
        <v>1</v>
      </c>
      <c r="GX1064" s="2">
        <f>ROUND(HC1064*I1064,2)</f>
        <v>0</v>
      </c>
      <c r="GY1064" s="2"/>
      <c r="GZ1064" s="2"/>
      <c r="HA1064" s="2">
        <v>0</v>
      </c>
      <c r="HB1064" s="2">
        <v>0</v>
      </c>
      <c r="HC1064" s="2">
        <f t="shared" si="694"/>
        <v>0</v>
      </c>
      <c r="HD1064" s="2"/>
      <c r="HE1064" s="2" t="s">
        <v>3</v>
      </c>
      <c r="HF1064" s="2" t="s">
        <v>3</v>
      </c>
      <c r="HG1064" s="2"/>
      <c r="HH1064" s="2"/>
      <c r="HI1064" s="2"/>
      <c r="HJ1064" s="2"/>
      <c r="HK1064" s="2"/>
      <c r="HL1064" s="2"/>
      <c r="HM1064" s="2" t="s">
        <v>3</v>
      </c>
      <c r="HN1064" s="2" t="s">
        <v>921</v>
      </c>
      <c r="HO1064" s="2" t="s">
        <v>922</v>
      </c>
      <c r="HP1064" s="2" t="s">
        <v>918</v>
      </c>
      <c r="HQ1064" s="2" t="s">
        <v>918</v>
      </c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>
        <v>0</v>
      </c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</row>
    <row r="1065" spans="1:255" x14ac:dyDescent="0.2">
      <c r="A1065">
        <v>18</v>
      </c>
      <c r="B1065">
        <v>1</v>
      </c>
      <c r="C1065">
        <v>1831</v>
      </c>
      <c r="E1065" t="s">
        <v>1077</v>
      </c>
      <c r="F1065" t="s">
        <v>1078</v>
      </c>
      <c r="G1065" t="s">
        <v>1079</v>
      </c>
      <c r="H1065" t="s">
        <v>160</v>
      </c>
      <c r="I1065">
        <f>I1063*J1065</f>
        <v>2</v>
      </c>
      <c r="J1065">
        <v>1</v>
      </c>
      <c r="K1065">
        <v>1</v>
      </c>
      <c r="O1065">
        <f>ROUND(CP1065,0)</f>
        <v>5735</v>
      </c>
      <c r="P1065">
        <f>ROUND(CQ1065*I1065,0)</f>
        <v>5735</v>
      </c>
      <c r="Q1065">
        <f>ROUND(CR1065*I1065,0)</f>
        <v>0</v>
      </c>
      <c r="R1065">
        <f>ROUND(CS1065*I1065,0)</f>
        <v>0</v>
      </c>
      <c r="S1065">
        <f>ROUND(CT1065*I1065,0)</f>
        <v>0</v>
      </c>
      <c r="T1065">
        <f>ROUND(CU1065*I1065,0)</f>
        <v>0</v>
      </c>
      <c r="U1065">
        <f t="shared" si="678"/>
        <v>0</v>
      </c>
      <c r="V1065">
        <f t="shared" si="679"/>
        <v>0</v>
      </c>
      <c r="W1065">
        <f>ROUND(CX1065*I1065,0)</f>
        <v>1</v>
      </c>
      <c r="X1065">
        <f>ROUND(CY1065,0)</f>
        <v>0</v>
      </c>
      <c r="Y1065">
        <f>ROUND(CZ1065,0)</f>
        <v>0</v>
      </c>
      <c r="AA1065">
        <v>53551707</v>
      </c>
      <c r="AB1065">
        <f t="shared" si="680"/>
        <v>855.95</v>
      </c>
      <c r="AC1065">
        <f t="shared" si="702"/>
        <v>855.95</v>
      </c>
      <c r="AD1065">
        <f t="shared" si="703"/>
        <v>0</v>
      </c>
      <c r="AE1065">
        <f t="shared" si="704"/>
        <v>0</v>
      </c>
      <c r="AF1065">
        <f t="shared" si="704"/>
        <v>0</v>
      </c>
      <c r="AG1065">
        <f t="shared" si="681"/>
        <v>0</v>
      </c>
      <c r="AH1065">
        <f t="shared" si="705"/>
        <v>0</v>
      </c>
      <c r="AI1065">
        <f t="shared" si="705"/>
        <v>0</v>
      </c>
      <c r="AJ1065">
        <f t="shared" si="682"/>
        <v>0.49</v>
      </c>
      <c r="AK1065">
        <v>855.95</v>
      </c>
      <c r="AL1065">
        <v>855.95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0.49</v>
      </c>
      <c r="AT1065">
        <v>97</v>
      </c>
      <c r="AU1065">
        <v>51</v>
      </c>
      <c r="AV1065">
        <v>1</v>
      </c>
      <c r="AW1065">
        <v>1</v>
      </c>
      <c r="AZ1065">
        <v>1</v>
      </c>
      <c r="BA1065">
        <v>1</v>
      </c>
      <c r="BB1065">
        <v>1</v>
      </c>
      <c r="BC1065">
        <v>3.35</v>
      </c>
      <c r="BD1065" t="s">
        <v>3</v>
      </c>
      <c r="BE1065" t="s">
        <v>3</v>
      </c>
      <c r="BF1065" t="s">
        <v>3</v>
      </c>
      <c r="BG1065" t="s">
        <v>3</v>
      </c>
      <c r="BH1065">
        <v>3</v>
      </c>
      <c r="BI1065">
        <v>2</v>
      </c>
      <c r="BJ1065" t="s">
        <v>1080</v>
      </c>
      <c r="BM1065">
        <v>108001</v>
      </c>
      <c r="BN1065">
        <v>0</v>
      </c>
      <c r="BO1065" t="s">
        <v>1078</v>
      </c>
      <c r="BP1065">
        <v>1</v>
      </c>
      <c r="BQ1065">
        <v>3</v>
      </c>
      <c r="BR1065">
        <v>0</v>
      </c>
      <c r="BS1065">
        <v>1</v>
      </c>
      <c r="BT1065">
        <v>1</v>
      </c>
      <c r="BU1065">
        <v>1</v>
      </c>
      <c r="BV1065">
        <v>1</v>
      </c>
      <c r="BW1065">
        <v>1</v>
      </c>
      <c r="BX1065">
        <v>1</v>
      </c>
      <c r="BY1065" t="s">
        <v>3</v>
      </c>
      <c r="BZ1065">
        <v>97</v>
      </c>
      <c r="CA1065">
        <v>51</v>
      </c>
      <c r="CB1065" t="s">
        <v>3</v>
      </c>
      <c r="CE1065">
        <v>0</v>
      </c>
      <c r="CF1065">
        <v>0</v>
      </c>
      <c r="CG1065">
        <v>0</v>
      </c>
      <c r="CM1065">
        <v>0</v>
      </c>
      <c r="CN1065" t="s">
        <v>3</v>
      </c>
      <c r="CO1065">
        <v>0</v>
      </c>
      <c r="CP1065">
        <f t="shared" si="683"/>
        <v>5735</v>
      </c>
      <c r="CQ1065">
        <f t="shared" si="701"/>
        <v>2867.4325000000003</v>
      </c>
      <c r="CR1065">
        <f t="shared" si="684"/>
        <v>0</v>
      </c>
      <c r="CS1065">
        <f t="shared" si="685"/>
        <v>0</v>
      </c>
      <c r="CT1065">
        <f t="shared" si="686"/>
        <v>0</v>
      </c>
      <c r="CU1065">
        <f t="shared" si="687"/>
        <v>0</v>
      </c>
      <c r="CV1065">
        <f t="shared" si="688"/>
        <v>0</v>
      </c>
      <c r="CW1065">
        <f t="shared" si="689"/>
        <v>0</v>
      </c>
      <c r="CX1065">
        <f t="shared" si="690"/>
        <v>0.49</v>
      </c>
      <c r="CY1065">
        <f t="shared" si="691"/>
        <v>0</v>
      </c>
      <c r="CZ1065">
        <f t="shared" si="692"/>
        <v>0</v>
      </c>
      <c r="DC1065" t="s">
        <v>3</v>
      </c>
      <c r="DD1065" t="s">
        <v>3</v>
      </c>
      <c r="DE1065" t="s">
        <v>3</v>
      </c>
      <c r="DF1065" t="s">
        <v>3</v>
      </c>
      <c r="DG1065" t="s">
        <v>3</v>
      </c>
      <c r="DH1065" t="s">
        <v>3</v>
      </c>
      <c r="DI1065" t="s">
        <v>3</v>
      </c>
      <c r="DJ1065" t="s">
        <v>3</v>
      </c>
      <c r="DK1065" t="s">
        <v>3</v>
      </c>
      <c r="DL1065" t="s">
        <v>3</v>
      </c>
      <c r="DM1065" t="s">
        <v>3</v>
      </c>
      <c r="DN1065">
        <v>0</v>
      </c>
      <c r="DO1065">
        <v>0</v>
      </c>
      <c r="DP1065">
        <v>1</v>
      </c>
      <c r="DQ1065">
        <v>1</v>
      </c>
      <c r="DU1065">
        <v>1010</v>
      </c>
      <c r="DV1065" t="s">
        <v>160</v>
      </c>
      <c r="DW1065" t="s">
        <v>160</v>
      </c>
      <c r="DX1065">
        <v>1</v>
      </c>
      <c r="DZ1065" t="s">
        <v>3</v>
      </c>
      <c r="EA1065" t="s">
        <v>3</v>
      </c>
      <c r="EB1065" t="s">
        <v>3</v>
      </c>
      <c r="EC1065" t="s">
        <v>3</v>
      </c>
      <c r="EE1065">
        <v>53551264</v>
      </c>
      <c r="EF1065">
        <v>3</v>
      </c>
      <c r="EG1065" t="s">
        <v>917</v>
      </c>
      <c r="EH1065">
        <v>0</v>
      </c>
      <c r="EI1065" t="s">
        <v>3</v>
      </c>
      <c r="EJ1065">
        <v>2</v>
      </c>
      <c r="EK1065">
        <v>108001</v>
      </c>
      <c r="EL1065" t="s">
        <v>918</v>
      </c>
      <c r="EM1065" t="s">
        <v>919</v>
      </c>
      <c r="EO1065" t="s">
        <v>3</v>
      </c>
      <c r="EQ1065">
        <v>0</v>
      </c>
      <c r="ER1065">
        <v>855.95</v>
      </c>
      <c r="ES1065">
        <v>855.95</v>
      </c>
      <c r="ET1065">
        <v>0</v>
      </c>
      <c r="EU1065">
        <v>0</v>
      </c>
      <c r="EV1065">
        <v>0</v>
      </c>
      <c r="EW1065">
        <v>0</v>
      </c>
      <c r="EX1065">
        <v>0</v>
      </c>
      <c r="FQ1065">
        <v>0</v>
      </c>
      <c r="FR1065">
        <f>ROUND(IF(AND(BH1065=3,BI1065=3),P1065,0),0)</f>
        <v>0</v>
      </c>
      <c r="FS1065">
        <v>0</v>
      </c>
      <c r="FX1065">
        <v>97</v>
      </c>
      <c r="FY1065">
        <v>51</v>
      </c>
      <c r="GA1065" t="s">
        <v>3</v>
      </c>
      <c r="GD1065">
        <v>1</v>
      </c>
      <c r="GF1065">
        <v>425235580</v>
      </c>
      <c r="GG1065">
        <v>2</v>
      </c>
      <c r="GH1065">
        <v>1</v>
      </c>
      <c r="GI1065">
        <v>2</v>
      </c>
      <c r="GJ1065">
        <v>0</v>
      </c>
      <c r="GK1065">
        <v>0</v>
      </c>
      <c r="GL1065">
        <f>ROUND(IF(AND(BH1065=3,BI1065=3,FS1065&lt;&gt;0),P1065,0),0)</f>
        <v>0</v>
      </c>
      <c r="GM1065">
        <f>ROUND(O1065+X1065+Y1065,0)+GX1065</f>
        <v>5735</v>
      </c>
      <c r="GN1065">
        <f>IF(OR(BI1065=0,BI1065=1),ROUND(O1065+X1065+Y1065,0),0)</f>
        <v>0</v>
      </c>
      <c r="GO1065">
        <f>IF(BI1065=2,ROUND(O1065+X1065+Y1065,0),0)</f>
        <v>5735</v>
      </c>
      <c r="GP1065">
        <f>IF(BI1065=4,ROUND(O1065+X1065+Y1065,0)+GX1065,0)</f>
        <v>0</v>
      </c>
      <c r="GR1065">
        <v>0</v>
      </c>
      <c r="GS1065">
        <v>3</v>
      </c>
      <c r="GT1065">
        <v>0</v>
      </c>
      <c r="GU1065" t="s">
        <v>3</v>
      </c>
      <c r="GV1065">
        <f t="shared" si="693"/>
        <v>0</v>
      </c>
      <c r="GW1065">
        <v>1</v>
      </c>
      <c r="GX1065">
        <f>ROUND(HC1065*I1065,0)</f>
        <v>0</v>
      </c>
      <c r="HA1065">
        <v>0</v>
      </c>
      <c r="HB1065">
        <v>0</v>
      </c>
      <c r="HC1065">
        <f t="shared" si="694"/>
        <v>0</v>
      </c>
      <c r="HE1065" t="s">
        <v>3</v>
      </c>
      <c r="HF1065" t="s">
        <v>3</v>
      </c>
      <c r="HM1065" t="s">
        <v>3</v>
      </c>
      <c r="HN1065" t="s">
        <v>921</v>
      </c>
      <c r="HO1065" t="s">
        <v>922</v>
      </c>
      <c r="HP1065" t="s">
        <v>918</v>
      </c>
      <c r="HQ1065" t="s">
        <v>918</v>
      </c>
      <c r="IK1065">
        <v>0</v>
      </c>
    </row>
    <row r="1066" spans="1:255" x14ac:dyDescent="0.2">
      <c r="A1066" s="2">
        <v>18</v>
      </c>
      <c r="B1066" s="2">
        <v>1</v>
      </c>
      <c r="C1066" s="2">
        <v>1815</v>
      </c>
      <c r="D1066" s="2"/>
      <c r="E1066" s="2" t="s">
        <v>1081</v>
      </c>
      <c r="F1066" s="2" t="s">
        <v>1082</v>
      </c>
      <c r="G1066" s="2" t="s">
        <v>1083</v>
      </c>
      <c r="H1066" s="2" t="s">
        <v>160</v>
      </c>
      <c r="I1066" s="2">
        <f>I1062*J1066</f>
        <v>2</v>
      </c>
      <c r="J1066" s="2">
        <v>1</v>
      </c>
      <c r="K1066" s="2">
        <v>1</v>
      </c>
      <c r="L1066" s="2"/>
      <c r="M1066" s="2"/>
      <c r="N1066" s="2"/>
      <c r="O1066" s="2">
        <f>ROUND(CP1066,2)</f>
        <v>1294</v>
      </c>
      <c r="P1066" s="2">
        <f>ROUND(ROUND(CQ1066*I1066,0)/BC1066,2)</f>
        <v>1294</v>
      </c>
      <c r="Q1066" s="2">
        <f>ROUND(CR1066*I1066,2)</f>
        <v>0</v>
      </c>
      <c r="R1066" s="2">
        <f>ROUND(CS1066*I1066,2)</f>
        <v>0</v>
      </c>
      <c r="S1066" s="2">
        <f>ROUND(CT1066*I1066,2)</f>
        <v>0</v>
      </c>
      <c r="T1066" s="2">
        <f>ROUND(CU1066*I1066,2)</f>
        <v>0</v>
      </c>
      <c r="U1066" s="2">
        <f t="shared" si="678"/>
        <v>0</v>
      </c>
      <c r="V1066" s="2">
        <f t="shared" si="679"/>
        <v>0</v>
      </c>
      <c r="W1066" s="2">
        <f>ROUND(CX1066*I1066,2)</f>
        <v>0</v>
      </c>
      <c r="X1066" s="2">
        <f>ROUND(CY1066,2)</f>
        <v>0</v>
      </c>
      <c r="Y1066" s="2">
        <f>ROUND(CZ1066,2)</f>
        <v>0</v>
      </c>
      <c r="Z1066" s="2"/>
      <c r="AA1066" s="2">
        <v>53551706</v>
      </c>
      <c r="AB1066" s="2">
        <f t="shared" si="680"/>
        <v>647.16999999999996</v>
      </c>
      <c r="AC1066" s="2">
        <f t="shared" si="702"/>
        <v>647.16999999999996</v>
      </c>
      <c r="AD1066" s="2">
        <f t="shared" si="703"/>
        <v>0</v>
      </c>
      <c r="AE1066" s="2">
        <f t="shared" si="704"/>
        <v>0</v>
      </c>
      <c r="AF1066" s="2">
        <f t="shared" si="704"/>
        <v>0</v>
      </c>
      <c r="AG1066" s="2">
        <f t="shared" si="681"/>
        <v>0</v>
      </c>
      <c r="AH1066" s="2">
        <f t="shared" si="705"/>
        <v>0</v>
      </c>
      <c r="AI1066" s="2">
        <f t="shared" si="705"/>
        <v>0</v>
      </c>
      <c r="AJ1066" s="2">
        <f t="shared" si="682"/>
        <v>0</v>
      </c>
      <c r="AK1066" s="2">
        <v>647.16999999999996</v>
      </c>
      <c r="AL1066" s="2">
        <v>647.16999999999996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97</v>
      </c>
      <c r="AU1066" s="2">
        <v>51</v>
      </c>
      <c r="AV1066" s="2">
        <v>1</v>
      </c>
      <c r="AW1066" s="2">
        <v>1</v>
      </c>
      <c r="AX1066" s="2"/>
      <c r="AY1066" s="2"/>
      <c r="AZ1066" s="2">
        <v>1</v>
      </c>
      <c r="BA1066" s="2">
        <v>1</v>
      </c>
      <c r="BB1066" s="2">
        <v>1</v>
      </c>
      <c r="BC1066" s="2">
        <v>1</v>
      </c>
      <c r="BD1066" s="2" t="s">
        <v>3</v>
      </c>
      <c r="BE1066" s="2" t="s">
        <v>3</v>
      </c>
      <c r="BF1066" s="2" t="s">
        <v>3</v>
      </c>
      <c r="BG1066" s="2" t="s">
        <v>3</v>
      </c>
      <c r="BH1066" s="2">
        <v>3</v>
      </c>
      <c r="BI1066" s="2">
        <v>2</v>
      </c>
      <c r="BJ1066" s="2" t="s">
        <v>1084</v>
      </c>
      <c r="BK1066" s="2"/>
      <c r="BL1066" s="2"/>
      <c r="BM1066" s="2">
        <v>108001</v>
      </c>
      <c r="BN1066" s="2">
        <v>0</v>
      </c>
      <c r="BO1066" s="2" t="s">
        <v>3</v>
      </c>
      <c r="BP1066" s="2">
        <v>0</v>
      </c>
      <c r="BQ1066" s="2">
        <v>3</v>
      </c>
      <c r="BR1066" s="2">
        <v>0</v>
      </c>
      <c r="BS1066" s="2">
        <v>1</v>
      </c>
      <c r="BT1066" s="2">
        <v>1</v>
      </c>
      <c r="BU1066" s="2">
        <v>1</v>
      </c>
      <c r="BV1066" s="2">
        <v>1</v>
      </c>
      <c r="BW1066" s="2">
        <v>1</v>
      </c>
      <c r="BX1066" s="2">
        <v>1</v>
      </c>
      <c r="BY1066" s="2" t="s">
        <v>3</v>
      </c>
      <c r="BZ1066" s="2">
        <v>97</v>
      </c>
      <c r="CA1066" s="2">
        <v>51</v>
      </c>
      <c r="CB1066" s="2" t="s">
        <v>3</v>
      </c>
      <c r="CC1066" s="2"/>
      <c r="CD1066" s="2"/>
      <c r="CE1066" s="2">
        <v>0</v>
      </c>
      <c r="CF1066" s="2">
        <v>0</v>
      </c>
      <c r="CG1066" s="2">
        <v>0</v>
      </c>
      <c r="CH1066" s="2"/>
      <c r="CI1066" s="2"/>
      <c r="CJ1066" s="2"/>
      <c r="CK1066" s="2"/>
      <c r="CL1066" s="2"/>
      <c r="CM1066" s="2">
        <v>0</v>
      </c>
      <c r="CN1066" s="2" t="s">
        <v>3</v>
      </c>
      <c r="CO1066" s="2">
        <v>0</v>
      </c>
      <c r="CP1066" s="2">
        <f t="shared" si="683"/>
        <v>1294</v>
      </c>
      <c r="CQ1066" s="2">
        <f>AC1066</f>
        <v>647.16999999999996</v>
      </c>
      <c r="CR1066" s="2">
        <f t="shared" si="684"/>
        <v>0</v>
      </c>
      <c r="CS1066" s="2">
        <f t="shared" si="685"/>
        <v>0</v>
      </c>
      <c r="CT1066" s="2">
        <f t="shared" si="686"/>
        <v>0</v>
      </c>
      <c r="CU1066" s="2">
        <f t="shared" si="687"/>
        <v>0</v>
      </c>
      <c r="CV1066" s="2">
        <f t="shared" si="688"/>
        <v>0</v>
      </c>
      <c r="CW1066" s="2">
        <f t="shared" si="689"/>
        <v>0</v>
      </c>
      <c r="CX1066" s="2">
        <f t="shared" si="690"/>
        <v>0</v>
      </c>
      <c r="CY1066" s="2">
        <f t="shared" si="691"/>
        <v>0</v>
      </c>
      <c r="CZ1066" s="2">
        <f t="shared" si="692"/>
        <v>0</v>
      </c>
      <c r="DA1066" s="2"/>
      <c r="DB1066" s="2"/>
      <c r="DC1066" s="2" t="s">
        <v>3</v>
      </c>
      <c r="DD1066" s="2" t="s">
        <v>3</v>
      </c>
      <c r="DE1066" s="2" t="s">
        <v>3</v>
      </c>
      <c r="DF1066" s="2" t="s">
        <v>3</v>
      </c>
      <c r="DG1066" s="2" t="s">
        <v>3</v>
      </c>
      <c r="DH1066" s="2" t="s">
        <v>3</v>
      </c>
      <c r="DI1066" s="2" t="s">
        <v>3</v>
      </c>
      <c r="DJ1066" s="2" t="s">
        <v>3</v>
      </c>
      <c r="DK1066" s="2" t="s">
        <v>3</v>
      </c>
      <c r="DL1066" s="2" t="s">
        <v>3</v>
      </c>
      <c r="DM1066" s="2" t="s">
        <v>3</v>
      </c>
      <c r="DN1066" s="2">
        <v>0</v>
      </c>
      <c r="DO1066" s="2">
        <v>0</v>
      </c>
      <c r="DP1066" s="2">
        <v>1</v>
      </c>
      <c r="DQ1066" s="2">
        <v>1</v>
      </c>
      <c r="DR1066" s="2"/>
      <c r="DS1066" s="2"/>
      <c r="DT1066" s="2"/>
      <c r="DU1066" s="2">
        <v>1010</v>
      </c>
      <c r="DV1066" s="2" t="s">
        <v>160</v>
      </c>
      <c r="DW1066" s="2" t="s">
        <v>160</v>
      </c>
      <c r="DX1066" s="2">
        <v>1</v>
      </c>
      <c r="DY1066" s="2"/>
      <c r="DZ1066" s="2" t="s">
        <v>3</v>
      </c>
      <c r="EA1066" s="2" t="s">
        <v>3</v>
      </c>
      <c r="EB1066" s="2" t="s">
        <v>3</v>
      </c>
      <c r="EC1066" s="2" t="s">
        <v>3</v>
      </c>
      <c r="ED1066" s="2"/>
      <c r="EE1066" s="2">
        <v>53551264</v>
      </c>
      <c r="EF1066" s="2">
        <v>3</v>
      </c>
      <c r="EG1066" s="2" t="s">
        <v>917</v>
      </c>
      <c r="EH1066" s="2">
        <v>0</v>
      </c>
      <c r="EI1066" s="2" t="s">
        <v>3</v>
      </c>
      <c r="EJ1066" s="2">
        <v>2</v>
      </c>
      <c r="EK1066" s="2">
        <v>108001</v>
      </c>
      <c r="EL1066" s="2" t="s">
        <v>918</v>
      </c>
      <c r="EM1066" s="2" t="s">
        <v>919</v>
      </c>
      <c r="EN1066" s="2"/>
      <c r="EO1066" s="2" t="s">
        <v>3</v>
      </c>
      <c r="EP1066" s="2"/>
      <c r="EQ1066" s="2">
        <v>0</v>
      </c>
      <c r="ER1066" s="2">
        <v>647.16999999999996</v>
      </c>
      <c r="ES1066" s="2">
        <v>647.16999999999996</v>
      </c>
      <c r="ET1066" s="2">
        <v>0</v>
      </c>
      <c r="EU1066" s="2">
        <v>0</v>
      </c>
      <c r="EV1066" s="2">
        <v>0</v>
      </c>
      <c r="EW1066" s="2">
        <v>0</v>
      </c>
      <c r="EX1066" s="2">
        <v>0</v>
      </c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>
        <v>0</v>
      </c>
      <c r="FR1066" s="2">
        <f>ROUND(IF(AND(BH1066=3,BI1066=3),P1066,0),2)</f>
        <v>0</v>
      </c>
      <c r="FS1066" s="2">
        <v>0</v>
      </c>
      <c r="FT1066" s="2"/>
      <c r="FU1066" s="2"/>
      <c r="FV1066" s="2"/>
      <c r="FW1066" s="2"/>
      <c r="FX1066" s="2">
        <v>97</v>
      </c>
      <c r="FY1066" s="2">
        <v>51</v>
      </c>
      <c r="FZ1066" s="2"/>
      <c r="GA1066" s="2" t="s">
        <v>3</v>
      </c>
      <c r="GB1066" s="2"/>
      <c r="GC1066" s="2"/>
      <c r="GD1066" s="2">
        <v>1</v>
      </c>
      <c r="GE1066" s="2">
        <v>647.16999999999996</v>
      </c>
      <c r="GF1066" s="2">
        <v>1607872186</v>
      </c>
      <c r="GG1066" s="2">
        <v>2</v>
      </c>
      <c r="GH1066" s="2">
        <v>0</v>
      </c>
      <c r="GI1066" s="2">
        <v>-2</v>
      </c>
      <c r="GJ1066" s="2">
        <v>0</v>
      </c>
      <c r="GK1066" s="2">
        <v>0</v>
      </c>
      <c r="GL1066" s="2">
        <f>ROUND(IF(AND(BH1066=3,BI1066=3,FS1066&lt;&gt;0),P1066,0),2)</f>
        <v>0</v>
      </c>
      <c r="GM1066" s="2">
        <f>ROUND(O1066+X1066+Y1066,2)+GX1066</f>
        <v>1294</v>
      </c>
      <c r="GN1066" s="2">
        <f>IF(OR(BI1066=0,BI1066=1),ROUND(O1066+X1066+Y1066,2),0)</f>
        <v>0</v>
      </c>
      <c r="GO1066" s="2">
        <f>IF(BI1066=2,ROUND(O1066+X1066+Y1066,2),0)</f>
        <v>1294</v>
      </c>
      <c r="GP1066" s="2">
        <f>IF(BI1066=4,ROUND(O1066+X1066+Y1066,2)+GX1066,0)</f>
        <v>0</v>
      </c>
      <c r="GQ1066" s="2"/>
      <c r="GR1066" s="2">
        <v>3</v>
      </c>
      <c r="GS1066" s="2">
        <v>1</v>
      </c>
      <c r="GT1066" s="2">
        <v>0</v>
      </c>
      <c r="GU1066" s="2" t="s">
        <v>3</v>
      </c>
      <c r="GV1066" s="2">
        <f t="shared" si="693"/>
        <v>0</v>
      </c>
      <c r="GW1066" s="2">
        <v>1</v>
      </c>
      <c r="GX1066" s="2">
        <f>ROUND(HC1066*I1066,2)</f>
        <v>0</v>
      </c>
      <c r="GY1066" s="2"/>
      <c r="GZ1066" s="2"/>
      <c r="HA1066" s="2">
        <v>0</v>
      </c>
      <c r="HB1066" s="2">
        <v>0</v>
      </c>
      <c r="HC1066" s="2">
        <f t="shared" si="694"/>
        <v>0</v>
      </c>
      <c r="HD1066" s="2"/>
      <c r="HE1066" s="2" t="s">
        <v>3</v>
      </c>
      <c r="HF1066" s="2" t="s">
        <v>3</v>
      </c>
      <c r="HG1066" s="2">
        <f>ROUND(AC1066*I1066,0)</f>
        <v>1294</v>
      </c>
      <c r="HH1066" s="2"/>
      <c r="HI1066" s="2"/>
      <c r="HJ1066" s="2"/>
      <c r="HK1066" s="2"/>
      <c r="HL1066" s="2"/>
      <c r="HM1066" s="2" t="s">
        <v>3</v>
      </c>
      <c r="HN1066" s="2" t="s">
        <v>921</v>
      </c>
      <c r="HO1066" s="2" t="s">
        <v>922</v>
      </c>
      <c r="HP1066" s="2" t="s">
        <v>918</v>
      </c>
      <c r="HQ1066" s="2" t="s">
        <v>918</v>
      </c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>
        <v>0</v>
      </c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</row>
    <row r="1067" spans="1:255" x14ac:dyDescent="0.2">
      <c r="A1067">
        <v>18</v>
      </c>
      <c r="B1067">
        <v>1</v>
      </c>
      <c r="C1067">
        <v>1829</v>
      </c>
      <c r="E1067" t="s">
        <v>1081</v>
      </c>
      <c r="F1067" t="s">
        <v>1082</v>
      </c>
      <c r="G1067" t="s">
        <v>1083</v>
      </c>
      <c r="H1067" t="s">
        <v>160</v>
      </c>
      <c r="I1067">
        <f>I1063*J1067</f>
        <v>2</v>
      </c>
      <c r="J1067">
        <v>1</v>
      </c>
      <c r="K1067">
        <v>1</v>
      </c>
      <c r="O1067">
        <f>ROUND(CP1067,0)</f>
        <v>1294</v>
      </c>
      <c r="P1067">
        <f>ROUND(CQ1067*I1067,0)</f>
        <v>1294</v>
      </c>
      <c r="Q1067">
        <f>ROUND(CR1067*I1067,0)</f>
        <v>0</v>
      </c>
      <c r="R1067">
        <f>ROUND(CS1067*I1067,0)</f>
        <v>0</v>
      </c>
      <c r="S1067">
        <f>ROUND(CT1067*I1067,0)</f>
        <v>0</v>
      </c>
      <c r="T1067">
        <f>ROUND(CU1067*I1067,0)</f>
        <v>0</v>
      </c>
      <c r="U1067">
        <f t="shared" si="678"/>
        <v>0</v>
      </c>
      <c r="V1067">
        <f t="shared" si="679"/>
        <v>0</v>
      </c>
      <c r="W1067">
        <f>ROUND(CX1067*I1067,0)</f>
        <v>0</v>
      </c>
      <c r="X1067">
        <f>ROUND(CY1067,0)</f>
        <v>0</v>
      </c>
      <c r="Y1067">
        <f>ROUND(CZ1067,0)</f>
        <v>0</v>
      </c>
      <c r="AA1067">
        <v>53551707</v>
      </c>
      <c r="AB1067">
        <f t="shared" si="680"/>
        <v>647.16999999999996</v>
      </c>
      <c r="AC1067">
        <f t="shared" si="702"/>
        <v>647.16999999999996</v>
      </c>
      <c r="AD1067">
        <f t="shared" si="703"/>
        <v>0</v>
      </c>
      <c r="AE1067">
        <f t="shared" si="704"/>
        <v>0</v>
      </c>
      <c r="AF1067">
        <f t="shared" si="704"/>
        <v>0</v>
      </c>
      <c r="AG1067">
        <f t="shared" si="681"/>
        <v>0</v>
      </c>
      <c r="AH1067">
        <f t="shared" si="705"/>
        <v>0</v>
      </c>
      <c r="AI1067">
        <f t="shared" si="705"/>
        <v>0</v>
      </c>
      <c r="AJ1067">
        <f t="shared" si="682"/>
        <v>0</v>
      </c>
      <c r="AK1067">
        <v>647.16999999999996</v>
      </c>
      <c r="AL1067">
        <v>647.16999999999996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97</v>
      </c>
      <c r="AU1067">
        <v>51</v>
      </c>
      <c r="AV1067">
        <v>1</v>
      </c>
      <c r="AW1067">
        <v>1</v>
      </c>
      <c r="AZ1067">
        <v>1</v>
      </c>
      <c r="BA1067">
        <v>1</v>
      </c>
      <c r="BB1067">
        <v>1</v>
      </c>
      <c r="BC1067">
        <v>6.14</v>
      </c>
      <c r="BD1067" t="s">
        <v>3</v>
      </c>
      <c r="BE1067" t="s">
        <v>3</v>
      </c>
      <c r="BF1067" t="s">
        <v>3</v>
      </c>
      <c r="BG1067" t="s">
        <v>3</v>
      </c>
      <c r="BH1067">
        <v>3</v>
      </c>
      <c r="BI1067">
        <v>2</v>
      </c>
      <c r="BJ1067" t="s">
        <v>1084</v>
      </c>
      <c r="BM1067">
        <v>108001</v>
      </c>
      <c r="BN1067">
        <v>0</v>
      </c>
      <c r="BO1067" t="s">
        <v>30</v>
      </c>
      <c r="BP1067">
        <v>1</v>
      </c>
      <c r="BQ1067">
        <v>3</v>
      </c>
      <c r="BR1067">
        <v>0</v>
      </c>
      <c r="BS1067">
        <v>1</v>
      </c>
      <c r="BT1067">
        <v>1</v>
      </c>
      <c r="BU1067">
        <v>1</v>
      </c>
      <c r="BV1067">
        <v>1</v>
      </c>
      <c r="BW1067">
        <v>1</v>
      </c>
      <c r="BX1067">
        <v>1</v>
      </c>
      <c r="BY1067" t="s">
        <v>3</v>
      </c>
      <c r="BZ1067">
        <v>97</v>
      </c>
      <c r="CA1067">
        <v>51</v>
      </c>
      <c r="CB1067" t="s">
        <v>3</v>
      </c>
      <c r="CE1067">
        <v>0</v>
      </c>
      <c r="CF1067">
        <v>0</v>
      </c>
      <c r="CG1067">
        <v>0</v>
      </c>
      <c r="CM1067">
        <v>0</v>
      </c>
      <c r="CN1067" t="s">
        <v>3</v>
      </c>
      <c r="CO1067">
        <v>0</v>
      </c>
      <c r="CP1067">
        <f t="shared" si="683"/>
        <v>1294</v>
      </c>
      <c r="CQ1067">
        <f>AC1067</f>
        <v>647.16999999999996</v>
      </c>
      <c r="CR1067">
        <f t="shared" si="684"/>
        <v>0</v>
      </c>
      <c r="CS1067">
        <f t="shared" si="685"/>
        <v>0</v>
      </c>
      <c r="CT1067">
        <f t="shared" si="686"/>
        <v>0</v>
      </c>
      <c r="CU1067">
        <f t="shared" si="687"/>
        <v>0</v>
      </c>
      <c r="CV1067">
        <f t="shared" si="688"/>
        <v>0</v>
      </c>
      <c r="CW1067">
        <f t="shared" si="689"/>
        <v>0</v>
      </c>
      <c r="CX1067">
        <f t="shared" si="690"/>
        <v>0</v>
      </c>
      <c r="CY1067">
        <f t="shared" si="691"/>
        <v>0</v>
      </c>
      <c r="CZ1067">
        <f t="shared" si="692"/>
        <v>0</v>
      </c>
      <c r="DC1067" t="s">
        <v>3</v>
      </c>
      <c r="DD1067" t="s">
        <v>3</v>
      </c>
      <c r="DE1067" t="s">
        <v>3</v>
      </c>
      <c r="DF1067" t="s">
        <v>3</v>
      </c>
      <c r="DG1067" t="s">
        <v>3</v>
      </c>
      <c r="DH1067" t="s">
        <v>3</v>
      </c>
      <c r="DI1067" t="s">
        <v>3</v>
      </c>
      <c r="DJ1067" t="s">
        <v>3</v>
      </c>
      <c r="DK1067" t="s">
        <v>3</v>
      </c>
      <c r="DL1067" t="s">
        <v>3</v>
      </c>
      <c r="DM1067" t="s">
        <v>3</v>
      </c>
      <c r="DN1067">
        <v>0</v>
      </c>
      <c r="DO1067">
        <v>0</v>
      </c>
      <c r="DP1067">
        <v>1</v>
      </c>
      <c r="DQ1067">
        <v>1</v>
      </c>
      <c r="DU1067">
        <v>1010</v>
      </c>
      <c r="DV1067" t="s">
        <v>160</v>
      </c>
      <c r="DW1067" t="s">
        <v>160</v>
      </c>
      <c r="DX1067">
        <v>1</v>
      </c>
      <c r="DZ1067" t="s">
        <v>3</v>
      </c>
      <c r="EA1067" t="s">
        <v>3</v>
      </c>
      <c r="EB1067" t="s">
        <v>3</v>
      </c>
      <c r="EC1067" t="s">
        <v>3</v>
      </c>
      <c r="EE1067">
        <v>53551264</v>
      </c>
      <c r="EF1067">
        <v>3</v>
      </c>
      <c r="EG1067" t="s">
        <v>917</v>
      </c>
      <c r="EH1067">
        <v>0</v>
      </c>
      <c r="EI1067" t="s">
        <v>3</v>
      </c>
      <c r="EJ1067">
        <v>2</v>
      </c>
      <c r="EK1067">
        <v>108001</v>
      </c>
      <c r="EL1067" t="s">
        <v>918</v>
      </c>
      <c r="EM1067" t="s">
        <v>919</v>
      </c>
      <c r="EO1067" t="s">
        <v>3</v>
      </c>
      <c r="EQ1067">
        <v>0</v>
      </c>
      <c r="ER1067">
        <v>647.16999999999996</v>
      </c>
      <c r="ES1067">
        <v>647.16999999999996</v>
      </c>
      <c r="ET1067">
        <v>0</v>
      </c>
      <c r="EU1067">
        <v>0</v>
      </c>
      <c r="EV1067">
        <v>0</v>
      </c>
      <c r="EW1067">
        <v>0</v>
      </c>
      <c r="EX1067">
        <v>0</v>
      </c>
      <c r="FQ1067">
        <v>0</v>
      </c>
      <c r="FR1067">
        <f>ROUND(IF(AND(BH1067=3,BI1067=3),P1067,0),0)</f>
        <v>0</v>
      </c>
      <c r="FS1067">
        <v>0</v>
      </c>
      <c r="FX1067">
        <v>97</v>
      </c>
      <c r="FY1067">
        <v>51</v>
      </c>
      <c r="GA1067" t="s">
        <v>3</v>
      </c>
      <c r="GD1067">
        <v>1</v>
      </c>
      <c r="GE1067">
        <v>105.4</v>
      </c>
      <c r="GF1067">
        <v>1607872186</v>
      </c>
      <c r="GG1067">
        <v>2</v>
      </c>
      <c r="GH1067">
        <v>1</v>
      </c>
      <c r="GI1067">
        <v>5</v>
      </c>
      <c r="GJ1067">
        <v>0</v>
      </c>
      <c r="GK1067">
        <v>0</v>
      </c>
      <c r="GL1067">
        <f>ROUND(IF(AND(BH1067=3,BI1067=3,FS1067&lt;&gt;0),P1067,0),0)</f>
        <v>0</v>
      </c>
      <c r="GM1067">
        <f>ROUND(O1067+X1067+Y1067,0)+GX1067</f>
        <v>1294</v>
      </c>
      <c r="GN1067">
        <f>IF(OR(BI1067=0,BI1067=1),ROUND(O1067+X1067+Y1067,0),0)</f>
        <v>0</v>
      </c>
      <c r="GO1067">
        <f>IF(BI1067=2,ROUND(O1067+X1067+Y1067,0),0)</f>
        <v>1294</v>
      </c>
      <c r="GP1067">
        <f>IF(BI1067=4,ROUND(O1067+X1067+Y1067,0)+GX1067,0)</f>
        <v>0</v>
      </c>
      <c r="GR1067">
        <v>3</v>
      </c>
      <c r="GS1067">
        <v>1</v>
      </c>
      <c r="GT1067">
        <v>0</v>
      </c>
      <c r="GU1067" t="s">
        <v>3</v>
      </c>
      <c r="GV1067">
        <f t="shared" si="693"/>
        <v>0</v>
      </c>
      <c r="GW1067">
        <v>1</v>
      </c>
      <c r="GX1067">
        <f>ROUND(HC1067*I1067,0)</f>
        <v>0</v>
      </c>
      <c r="HA1067">
        <v>0</v>
      </c>
      <c r="HB1067">
        <v>0</v>
      </c>
      <c r="HC1067">
        <f t="shared" si="694"/>
        <v>0</v>
      </c>
      <c r="HE1067" t="s">
        <v>3</v>
      </c>
      <c r="HF1067" t="s">
        <v>3</v>
      </c>
      <c r="HG1067">
        <f>ROUND(AC1067*I1067,0)</f>
        <v>1294</v>
      </c>
      <c r="HM1067" t="s">
        <v>3</v>
      </c>
      <c r="HN1067" t="s">
        <v>921</v>
      </c>
      <c r="HO1067" t="s">
        <v>922</v>
      </c>
      <c r="HP1067" t="s">
        <v>918</v>
      </c>
      <c r="HQ1067" t="s">
        <v>918</v>
      </c>
      <c r="IK1067">
        <v>0</v>
      </c>
    </row>
    <row r="1068" spans="1:255" x14ac:dyDescent="0.2">
      <c r="A1068" s="2">
        <v>18</v>
      </c>
      <c r="B1068" s="2">
        <v>1</v>
      </c>
      <c r="C1068" s="2">
        <v>1816</v>
      </c>
      <c r="D1068" s="2"/>
      <c r="E1068" s="2" t="s">
        <v>1085</v>
      </c>
      <c r="F1068" s="2" t="s">
        <v>1086</v>
      </c>
      <c r="G1068" s="2" t="s">
        <v>1087</v>
      </c>
      <c r="H1068" s="2" t="s">
        <v>160</v>
      </c>
      <c r="I1068" s="2">
        <f>I1062*J1068</f>
        <v>2</v>
      </c>
      <c r="J1068" s="2">
        <v>1</v>
      </c>
      <c r="K1068" s="2">
        <v>1</v>
      </c>
      <c r="L1068" s="2"/>
      <c r="M1068" s="2"/>
      <c r="N1068" s="2"/>
      <c r="O1068" s="2">
        <f>ROUND(CP1068,2)</f>
        <v>1584</v>
      </c>
      <c r="P1068" s="2">
        <f>ROUND(ROUND(CQ1068*I1068,0)/BC1068,2)</f>
        <v>1584</v>
      </c>
      <c r="Q1068" s="2">
        <f>ROUND(CR1068*I1068,2)</f>
        <v>0</v>
      </c>
      <c r="R1068" s="2">
        <f>ROUND(CS1068*I1068,2)</f>
        <v>0</v>
      </c>
      <c r="S1068" s="2">
        <f>ROUND(CT1068*I1068,2)</f>
        <v>0</v>
      </c>
      <c r="T1068" s="2">
        <f>ROUND(CU1068*I1068,2)</f>
        <v>0</v>
      </c>
      <c r="U1068" s="2">
        <f t="shared" si="678"/>
        <v>0</v>
      </c>
      <c r="V1068" s="2">
        <f t="shared" si="679"/>
        <v>0</v>
      </c>
      <c r="W1068" s="2">
        <f>ROUND(CX1068*I1068,2)</f>
        <v>0</v>
      </c>
      <c r="X1068" s="2">
        <f>ROUND(CY1068,2)</f>
        <v>0</v>
      </c>
      <c r="Y1068" s="2">
        <f>ROUND(CZ1068,2)</f>
        <v>0</v>
      </c>
      <c r="Z1068" s="2"/>
      <c r="AA1068" s="2">
        <v>53551706</v>
      </c>
      <c r="AB1068" s="2">
        <f t="shared" si="680"/>
        <v>791.8</v>
      </c>
      <c r="AC1068" s="2">
        <f t="shared" si="702"/>
        <v>791.8</v>
      </c>
      <c r="AD1068" s="2">
        <f t="shared" si="703"/>
        <v>0</v>
      </c>
      <c r="AE1068" s="2">
        <f t="shared" si="704"/>
        <v>0</v>
      </c>
      <c r="AF1068" s="2">
        <f t="shared" si="704"/>
        <v>0</v>
      </c>
      <c r="AG1068" s="2">
        <f t="shared" si="681"/>
        <v>0</v>
      </c>
      <c r="AH1068" s="2">
        <f t="shared" si="705"/>
        <v>0</v>
      </c>
      <c r="AI1068" s="2">
        <f t="shared" si="705"/>
        <v>0</v>
      </c>
      <c r="AJ1068" s="2">
        <f t="shared" si="682"/>
        <v>0</v>
      </c>
      <c r="AK1068" s="2">
        <v>791.8</v>
      </c>
      <c r="AL1068" s="2">
        <v>791.8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97</v>
      </c>
      <c r="AU1068" s="2">
        <v>51</v>
      </c>
      <c r="AV1068" s="2">
        <v>1</v>
      </c>
      <c r="AW1068" s="2">
        <v>1</v>
      </c>
      <c r="AX1068" s="2"/>
      <c r="AY1068" s="2"/>
      <c r="AZ1068" s="2">
        <v>1</v>
      </c>
      <c r="BA1068" s="2">
        <v>1</v>
      </c>
      <c r="BB1068" s="2">
        <v>1</v>
      </c>
      <c r="BC1068" s="2">
        <v>1</v>
      </c>
      <c r="BD1068" s="2" t="s">
        <v>3</v>
      </c>
      <c r="BE1068" s="2" t="s">
        <v>3</v>
      </c>
      <c r="BF1068" s="2" t="s">
        <v>3</v>
      </c>
      <c r="BG1068" s="2" t="s">
        <v>3</v>
      </c>
      <c r="BH1068" s="2">
        <v>3</v>
      </c>
      <c r="BI1068" s="2">
        <v>2</v>
      </c>
      <c r="BJ1068" s="2" t="s">
        <v>1088</v>
      </c>
      <c r="BK1068" s="2"/>
      <c r="BL1068" s="2"/>
      <c r="BM1068" s="2">
        <v>108001</v>
      </c>
      <c r="BN1068" s="2">
        <v>0</v>
      </c>
      <c r="BO1068" s="2" t="s">
        <v>3</v>
      </c>
      <c r="BP1068" s="2">
        <v>0</v>
      </c>
      <c r="BQ1068" s="2">
        <v>3</v>
      </c>
      <c r="BR1068" s="2">
        <v>0</v>
      </c>
      <c r="BS1068" s="2">
        <v>1</v>
      </c>
      <c r="BT1068" s="2">
        <v>1</v>
      </c>
      <c r="BU1068" s="2">
        <v>1</v>
      </c>
      <c r="BV1068" s="2">
        <v>1</v>
      </c>
      <c r="BW1068" s="2">
        <v>1</v>
      </c>
      <c r="BX1068" s="2">
        <v>1</v>
      </c>
      <c r="BY1068" s="2" t="s">
        <v>3</v>
      </c>
      <c r="BZ1068" s="2">
        <v>97</v>
      </c>
      <c r="CA1068" s="2">
        <v>51</v>
      </c>
      <c r="CB1068" s="2" t="s">
        <v>3</v>
      </c>
      <c r="CC1068" s="2"/>
      <c r="CD1068" s="2"/>
      <c r="CE1068" s="2">
        <v>0</v>
      </c>
      <c r="CF1068" s="2">
        <v>0</v>
      </c>
      <c r="CG1068" s="2">
        <v>0</v>
      </c>
      <c r="CH1068" s="2"/>
      <c r="CI1068" s="2"/>
      <c r="CJ1068" s="2"/>
      <c r="CK1068" s="2"/>
      <c r="CL1068" s="2"/>
      <c r="CM1068" s="2">
        <v>0</v>
      </c>
      <c r="CN1068" s="2" t="s">
        <v>3</v>
      </c>
      <c r="CO1068" s="2">
        <v>0</v>
      </c>
      <c r="CP1068" s="2">
        <f t="shared" si="683"/>
        <v>1584</v>
      </c>
      <c r="CQ1068" s="2">
        <f>AC1068</f>
        <v>791.8</v>
      </c>
      <c r="CR1068" s="2">
        <f t="shared" si="684"/>
        <v>0</v>
      </c>
      <c r="CS1068" s="2">
        <f t="shared" si="685"/>
        <v>0</v>
      </c>
      <c r="CT1068" s="2">
        <f t="shared" si="686"/>
        <v>0</v>
      </c>
      <c r="CU1068" s="2">
        <f t="shared" si="687"/>
        <v>0</v>
      </c>
      <c r="CV1068" s="2">
        <f t="shared" si="688"/>
        <v>0</v>
      </c>
      <c r="CW1068" s="2">
        <f t="shared" si="689"/>
        <v>0</v>
      </c>
      <c r="CX1068" s="2">
        <f t="shared" si="690"/>
        <v>0</v>
      </c>
      <c r="CY1068" s="2">
        <f t="shared" si="691"/>
        <v>0</v>
      </c>
      <c r="CZ1068" s="2">
        <f t="shared" si="692"/>
        <v>0</v>
      </c>
      <c r="DA1068" s="2"/>
      <c r="DB1068" s="2"/>
      <c r="DC1068" s="2" t="s">
        <v>3</v>
      </c>
      <c r="DD1068" s="2" t="s">
        <v>3</v>
      </c>
      <c r="DE1068" s="2" t="s">
        <v>3</v>
      </c>
      <c r="DF1068" s="2" t="s">
        <v>3</v>
      </c>
      <c r="DG1068" s="2" t="s">
        <v>3</v>
      </c>
      <c r="DH1068" s="2" t="s">
        <v>3</v>
      </c>
      <c r="DI1068" s="2" t="s">
        <v>3</v>
      </c>
      <c r="DJ1068" s="2" t="s">
        <v>3</v>
      </c>
      <c r="DK1068" s="2" t="s">
        <v>3</v>
      </c>
      <c r="DL1068" s="2" t="s">
        <v>3</v>
      </c>
      <c r="DM1068" s="2" t="s">
        <v>3</v>
      </c>
      <c r="DN1068" s="2">
        <v>0</v>
      </c>
      <c r="DO1068" s="2">
        <v>0</v>
      </c>
      <c r="DP1068" s="2">
        <v>1</v>
      </c>
      <c r="DQ1068" s="2">
        <v>1</v>
      </c>
      <c r="DR1068" s="2"/>
      <c r="DS1068" s="2"/>
      <c r="DT1068" s="2"/>
      <c r="DU1068" s="2">
        <v>1010</v>
      </c>
      <c r="DV1068" s="2" t="s">
        <v>160</v>
      </c>
      <c r="DW1068" s="2" t="s">
        <v>160</v>
      </c>
      <c r="DX1068" s="2">
        <v>1</v>
      </c>
      <c r="DY1068" s="2"/>
      <c r="DZ1068" s="2" t="s">
        <v>3</v>
      </c>
      <c r="EA1068" s="2" t="s">
        <v>3</v>
      </c>
      <c r="EB1068" s="2" t="s">
        <v>3</v>
      </c>
      <c r="EC1068" s="2" t="s">
        <v>3</v>
      </c>
      <c r="ED1068" s="2"/>
      <c r="EE1068" s="2">
        <v>53551264</v>
      </c>
      <c r="EF1068" s="2">
        <v>3</v>
      </c>
      <c r="EG1068" s="2" t="s">
        <v>917</v>
      </c>
      <c r="EH1068" s="2">
        <v>0</v>
      </c>
      <c r="EI1068" s="2" t="s">
        <v>3</v>
      </c>
      <c r="EJ1068" s="2">
        <v>2</v>
      </c>
      <c r="EK1068" s="2">
        <v>108001</v>
      </c>
      <c r="EL1068" s="2" t="s">
        <v>918</v>
      </c>
      <c r="EM1068" s="2" t="s">
        <v>919</v>
      </c>
      <c r="EN1068" s="2"/>
      <c r="EO1068" s="2" t="s">
        <v>3</v>
      </c>
      <c r="EP1068" s="2"/>
      <c r="EQ1068" s="2">
        <v>0</v>
      </c>
      <c r="ER1068" s="2">
        <v>791.8</v>
      </c>
      <c r="ES1068" s="2">
        <v>791.8</v>
      </c>
      <c r="ET1068" s="2">
        <v>0</v>
      </c>
      <c r="EU1068" s="2">
        <v>0</v>
      </c>
      <c r="EV1068" s="2">
        <v>0</v>
      </c>
      <c r="EW1068" s="2">
        <v>0</v>
      </c>
      <c r="EX1068" s="2">
        <v>0</v>
      </c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>
        <v>0</v>
      </c>
      <c r="FR1068" s="2">
        <f>ROUND(IF(AND(BH1068=3,BI1068=3),P1068,0),2)</f>
        <v>0</v>
      </c>
      <c r="FS1068" s="2">
        <v>0</v>
      </c>
      <c r="FT1068" s="2"/>
      <c r="FU1068" s="2"/>
      <c r="FV1068" s="2"/>
      <c r="FW1068" s="2"/>
      <c r="FX1068" s="2">
        <v>97</v>
      </c>
      <c r="FY1068" s="2">
        <v>51</v>
      </c>
      <c r="FZ1068" s="2"/>
      <c r="GA1068" s="2" t="s">
        <v>3</v>
      </c>
      <c r="GB1068" s="2"/>
      <c r="GC1068" s="2"/>
      <c r="GD1068" s="2">
        <v>1</v>
      </c>
      <c r="GE1068" s="2">
        <v>791.8</v>
      </c>
      <c r="GF1068" s="2">
        <v>-198221459</v>
      </c>
      <c r="GG1068" s="2">
        <v>2</v>
      </c>
      <c r="GH1068" s="2">
        <v>0</v>
      </c>
      <c r="GI1068" s="2">
        <v>-2</v>
      </c>
      <c r="GJ1068" s="2">
        <v>0</v>
      </c>
      <c r="GK1068" s="2">
        <v>0</v>
      </c>
      <c r="GL1068" s="2">
        <f>ROUND(IF(AND(BH1068=3,BI1068=3,FS1068&lt;&gt;0),P1068,0),2)</f>
        <v>0</v>
      </c>
      <c r="GM1068" s="2">
        <f>ROUND(O1068+X1068+Y1068,2)+GX1068</f>
        <v>1584</v>
      </c>
      <c r="GN1068" s="2">
        <f>IF(OR(BI1068=0,BI1068=1),ROUND(O1068+X1068+Y1068,2),0)</f>
        <v>0</v>
      </c>
      <c r="GO1068" s="2">
        <f>IF(BI1068=2,ROUND(O1068+X1068+Y1068,2),0)</f>
        <v>1584</v>
      </c>
      <c r="GP1068" s="2">
        <f>IF(BI1068=4,ROUND(O1068+X1068+Y1068,2)+GX1068,0)</f>
        <v>0</v>
      </c>
      <c r="GQ1068" s="2"/>
      <c r="GR1068" s="2">
        <v>3</v>
      </c>
      <c r="GS1068" s="2">
        <v>1</v>
      </c>
      <c r="GT1068" s="2">
        <v>0</v>
      </c>
      <c r="GU1068" s="2" t="s">
        <v>3</v>
      </c>
      <c r="GV1068" s="2">
        <f t="shared" si="693"/>
        <v>0</v>
      </c>
      <c r="GW1068" s="2">
        <v>1</v>
      </c>
      <c r="GX1068" s="2">
        <f>ROUND(HC1068*I1068,2)</f>
        <v>0</v>
      </c>
      <c r="GY1068" s="2"/>
      <c r="GZ1068" s="2"/>
      <c r="HA1068" s="2">
        <v>0</v>
      </c>
      <c r="HB1068" s="2">
        <v>0</v>
      </c>
      <c r="HC1068" s="2">
        <f t="shared" si="694"/>
        <v>0</v>
      </c>
      <c r="HD1068" s="2"/>
      <c r="HE1068" s="2" t="s">
        <v>3</v>
      </c>
      <c r="HF1068" s="2" t="s">
        <v>3</v>
      </c>
      <c r="HG1068" s="2">
        <f>ROUND(AC1068*I1068,0)</f>
        <v>1584</v>
      </c>
      <c r="HH1068" s="2"/>
      <c r="HI1068" s="2"/>
      <c r="HJ1068" s="2"/>
      <c r="HK1068" s="2"/>
      <c r="HL1068" s="2"/>
      <c r="HM1068" s="2" t="s">
        <v>3</v>
      </c>
      <c r="HN1068" s="2" t="s">
        <v>921</v>
      </c>
      <c r="HO1068" s="2" t="s">
        <v>922</v>
      </c>
      <c r="HP1068" s="2" t="s">
        <v>918</v>
      </c>
      <c r="HQ1068" s="2" t="s">
        <v>918</v>
      </c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>
        <v>0</v>
      </c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</row>
    <row r="1069" spans="1:255" x14ac:dyDescent="0.2">
      <c r="A1069">
        <v>18</v>
      </c>
      <c r="B1069">
        <v>1</v>
      </c>
      <c r="C1069">
        <v>1830</v>
      </c>
      <c r="E1069" t="s">
        <v>1085</v>
      </c>
      <c r="F1069" t="s">
        <v>1086</v>
      </c>
      <c r="G1069" t="s">
        <v>1087</v>
      </c>
      <c r="H1069" t="s">
        <v>160</v>
      </c>
      <c r="I1069">
        <f>I1063*J1069</f>
        <v>2</v>
      </c>
      <c r="J1069">
        <v>1</v>
      </c>
      <c r="K1069">
        <v>1</v>
      </c>
      <c r="O1069">
        <f>ROUND(CP1069,0)</f>
        <v>1584</v>
      </c>
      <c r="P1069">
        <f>ROUND(CQ1069*I1069,0)</f>
        <v>1584</v>
      </c>
      <c r="Q1069">
        <f>ROUND(CR1069*I1069,0)</f>
        <v>0</v>
      </c>
      <c r="R1069">
        <f>ROUND(CS1069*I1069,0)</f>
        <v>0</v>
      </c>
      <c r="S1069">
        <f>ROUND(CT1069*I1069,0)</f>
        <v>0</v>
      </c>
      <c r="T1069">
        <f>ROUND(CU1069*I1069,0)</f>
        <v>0</v>
      </c>
      <c r="U1069">
        <f t="shared" si="678"/>
        <v>0</v>
      </c>
      <c r="V1069">
        <f t="shared" si="679"/>
        <v>0</v>
      </c>
      <c r="W1069">
        <f>ROUND(CX1069*I1069,0)</f>
        <v>0</v>
      </c>
      <c r="X1069">
        <f>ROUND(CY1069,0)</f>
        <v>0</v>
      </c>
      <c r="Y1069">
        <f>ROUND(CZ1069,0)</f>
        <v>0</v>
      </c>
      <c r="AA1069">
        <v>53551707</v>
      </c>
      <c r="AB1069">
        <f t="shared" si="680"/>
        <v>791.8</v>
      </c>
      <c r="AC1069">
        <f t="shared" si="702"/>
        <v>791.8</v>
      </c>
      <c r="AD1069">
        <f t="shared" si="703"/>
        <v>0</v>
      </c>
      <c r="AE1069">
        <f t="shared" si="704"/>
        <v>0</v>
      </c>
      <c r="AF1069">
        <f t="shared" si="704"/>
        <v>0</v>
      </c>
      <c r="AG1069">
        <f t="shared" si="681"/>
        <v>0</v>
      </c>
      <c r="AH1069">
        <f t="shared" si="705"/>
        <v>0</v>
      </c>
      <c r="AI1069">
        <f t="shared" si="705"/>
        <v>0</v>
      </c>
      <c r="AJ1069">
        <f t="shared" si="682"/>
        <v>0</v>
      </c>
      <c r="AK1069">
        <v>791.8</v>
      </c>
      <c r="AL1069">
        <v>791.8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97</v>
      </c>
      <c r="AU1069">
        <v>51</v>
      </c>
      <c r="AV1069">
        <v>1</v>
      </c>
      <c r="AW1069">
        <v>1</v>
      </c>
      <c r="AZ1069">
        <v>1</v>
      </c>
      <c r="BA1069">
        <v>1</v>
      </c>
      <c r="BB1069">
        <v>1</v>
      </c>
      <c r="BC1069">
        <v>6.14</v>
      </c>
      <c r="BD1069" t="s">
        <v>3</v>
      </c>
      <c r="BE1069" t="s">
        <v>3</v>
      </c>
      <c r="BF1069" t="s">
        <v>3</v>
      </c>
      <c r="BG1069" t="s">
        <v>3</v>
      </c>
      <c r="BH1069">
        <v>3</v>
      </c>
      <c r="BI1069">
        <v>2</v>
      </c>
      <c r="BJ1069" t="s">
        <v>1088</v>
      </c>
      <c r="BM1069">
        <v>108001</v>
      </c>
      <c r="BN1069">
        <v>0</v>
      </c>
      <c r="BO1069" t="s">
        <v>30</v>
      </c>
      <c r="BP1069">
        <v>1</v>
      </c>
      <c r="BQ1069">
        <v>3</v>
      </c>
      <c r="BR1069">
        <v>0</v>
      </c>
      <c r="BS1069">
        <v>1</v>
      </c>
      <c r="BT1069">
        <v>1</v>
      </c>
      <c r="BU1069">
        <v>1</v>
      </c>
      <c r="BV1069">
        <v>1</v>
      </c>
      <c r="BW1069">
        <v>1</v>
      </c>
      <c r="BX1069">
        <v>1</v>
      </c>
      <c r="BY1069" t="s">
        <v>3</v>
      </c>
      <c r="BZ1069">
        <v>97</v>
      </c>
      <c r="CA1069">
        <v>51</v>
      </c>
      <c r="CB1069" t="s">
        <v>3</v>
      </c>
      <c r="CE1069">
        <v>0</v>
      </c>
      <c r="CF1069">
        <v>0</v>
      </c>
      <c r="CG1069">
        <v>0</v>
      </c>
      <c r="CM1069">
        <v>0</v>
      </c>
      <c r="CN1069" t="s">
        <v>3</v>
      </c>
      <c r="CO1069">
        <v>0</v>
      </c>
      <c r="CP1069">
        <f t="shared" si="683"/>
        <v>1584</v>
      </c>
      <c r="CQ1069">
        <f>AC1069</f>
        <v>791.8</v>
      </c>
      <c r="CR1069">
        <f t="shared" si="684"/>
        <v>0</v>
      </c>
      <c r="CS1069">
        <f t="shared" si="685"/>
        <v>0</v>
      </c>
      <c r="CT1069">
        <f t="shared" si="686"/>
        <v>0</v>
      </c>
      <c r="CU1069">
        <f t="shared" si="687"/>
        <v>0</v>
      </c>
      <c r="CV1069">
        <f t="shared" si="688"/>
        <v>0</v>
      </c>
      <c r="CW1069">
        <f t="shared" si="689"/>
        <v>0</v>
      </c>
      <c r="CX1069">
        <f t="shared" si="690"/>
        <v>0</v>
      </c>
      <c r="CY1069">
        <f t="shared" si="691"/>
        <v>0</v>
      </c>
      <c r="CZ1069">
        <f t="shared" si="692"/>
        <v>0</v>
      </c>
      <c r="DC1069" t="s">
        <v>3</v>
      </c>
      <c r="DD1069" t="s">
        <v>3</v>
      </c>
      <c r="DE1069" t="s">
        <v>3</v>
      </c>
      <c r="DF1069" t="s">
        <v>3</v>
      </c>
      <c r="DG1069" t="s">
        <v>3</v>
      </c>
      <c r="DH1069" t="s">
        <v>3</v>
      </c>
      <c r="DI1069" t="s">
        <v>3</v>
      </c>
      <c r="DJ1069" t="s">
        <v>3</v>
      </c>
      <c r="DK1069" t="s">
        <v>3</v>
      </c>
      <c r="DL1069" t="s">
        <v>3</v>
      </c>
      <c r="DM1069" t="s">
        <v>3</v>
      </c>
      <c r="DN1069">
        <v>0</v>
      </c>
      <c r="DO1069">
        <v>0</v>
      </c>
      <c r="DP1069">
        <v>1</v>
      </c>
      <c r="DQ1069">
        <v>1</v>
      </c>
      <c r="DU1069">
        <v>1010</v>
      </c>
      <c r="DV1069" t="s">
        <v>160</v>
      </c>
      <c r="DW1069" t="s">
        <v>160</v>
      </c>
      <c r="DX1069">
        <v>1</v>
      </c>
      <c r="DZ1069" t="s">
        <v>3</v>
      </c>
      <c r="EA1069" t="s">
        <v>3</v>
      </c>
      <c r="EB1069" t="s">
        <v>3</v>
      </c>
      <c r="EC1069" t="s">
        <v>3</v>
      </c>
      <c r="EE1069">
        <v>53551264</v>
      </c>
      <c r="EF1069">
        <v>3</v>
      </c>
      <c r="EG1069" t="s">
        <v>917</v>
      </c>
      <c r="EH1069">
        <v>0</v>
      </c>
      <c r="EI1069" t="s">
        <v>3</v>
      </c>
      <c r="EJ1069">
        <v>2</v>
      </c>
      <c r="EK1069">
        <v>108001</v>
      </c>
      <c r="EL1069" t="s">
        <v>918</v>
      </c>
      <c r="EM1069" t="s">
        <v>919</v>
      </c>
      <c r="EO1069" t="s">
        <v>3</v>
      </c>
      <c r="EQ1069">
        <v>0</v>
      </c>
      <c r="ER1069">
        <v>791.8</v>
      </c>
      <c r="ES1069">
        <v>791.8</v>
      </c>
      <c r="ET1069">
        <v>0</v>
      </c>
      <c r="EU1069">
        <v>0</v>
      </c>
      <c r="EV1069">
        <v>0</v>
      </c>
      <c r="EW1069">
        <v>0</v>
      </c>
      <c r="EX1069">
        <v>0</v>
      </c>
      <c r="FQ1069">
        <v>0</v>
      </c>
      <c r="FR1069">
        <f>ROUND(IF(AND(BH1069=3,BI1069=3),P1069,0),0)</f>
        <v>0</v>
      </c>
      <c r="FS1069">
        <v>0</v>
      </c>
      <c r="FX1069">
        <v>97</v>
      </c>
      <c r="FY1069">
        <v>51</v>
      </c>
      <c r="GA1069" t="s">
        <v>3</v>
      </c>
      <c r="GD1069">
        <v>1</v>
      </c>
      <c r="GE1069">
        <v>128.96</v>
      </c>
      <c r="GF1069">
        <v>-198221459</v>
      </c>
      <c r="GG1069">
        <v>2</v>
      </c>
      <c r="GH1069">
        <v>1</v>
      </c>
      <c r="GI1069">
        <v>5</v>
      </c>
      <c r="GJ1069">
        <v>0</v>
      </c>
      <c r="GK1069">
        <v>0</v>
      </c>
      <c r="GL1069">
        <f>ROUND(IF(AND(BH1069=3,BI1069=3,FS1069&lt;&gt;0),P1069,0),0)</f>
        <v>0</v>
      </c>
      <c r="GM1069">
        <f>ROUND(O1069+X1069+Y1069,0)+GX1069</f>
        <v>1584</v>
      </c>
      <c r="GN1069">
        <f>IF(OR(BI1069=0,BI1069=1),ROUND(O1069+X1069+Y1069,0),0)</f>
        <v>0</v>
      </c>
      <c r="GO1069">
        <f>IF(BI1069=2,ROUND(O1069+X1069+Y1069,0),0)</f>
        <v>1584</v>
      </c>
      <c r="GP1069">
        <f>IF(BI1069=4,ROUND(O1069+X1069+Y1069,0)+GX1069,0)</f>
        <v>0</v>
      </c>
      <c r="GR1069">
        <v>3</v>
      </c>
      <c r="GS1069">
        <v>1</v>
      </c>
      <c r="GT1069">
        <v>0</v>
      </c>
      <c r="GU1069" t="s">
        <v>3</v>
      </c>
      <c r="GV1069">
        <f t="shared" si="693"/>
        <v>0</v>
      </c>
      <c r="GW1069">
        <v>1</v>
      </c>
      <c r="GX1069">
        <f>ROUND(HC1069*I1069,0)</f>
        <v>0</v>
      </c>
      <c r="HA1069">
        <v>0</v>
      </c>
      <c r="HB1069">
        <v>0</v>
      </c>
      <c r="HC1069">
        <f t="shared" si="694"/>
        <v>0</v>
      </c>
      <c r="HE1069" t="s">
        <v>3</v>
      </c>
      <c r="HF1069" t="s">
        <v>3</v>
      </c>
      <c r="HG1069">
        <f>ROUND(AC1069*I1069,0)</f>
        <v>1584</v>
      </c>
      <c r="HM1069" t="s">
        <v>3</v>
      </c>
      <c r="HN1069" t="s">
        <v>921</v>
      </c>
      <c r="HO1069" t="s">
        <v>922</v>
      </c>
      <c r="HP1069" t="s">
        <v>918</v>
      </c>
      <c r="HQ1069" t="s">
        <v>918</v>
      </c>
      <c r="IK1069">
        <v>0</v>
      </c>
    </row>
    <row r="1070" spans="1:255" x14ac:dyDescent="0.2">
      <c r="A1070" s="2">
        <v>17</v>
      </c>
      <c r="B1070" s="2">
        <v>1</v>
      </c>
      <c r="C1070" s="2">
        <f>ROW(SmtRes!A1837)</f>
        <v>1837</v>
      </c>
      <c r="D1070" s="2">
        <f>ROW(EtalonRes!A1639)</f>
        <v>1639</v>
      </c>
      <c r="E1070" s="2" t="s">
        <v>1089</v>
      </c>
      <c r="F1070" s="2" t="s">
        <v>1069</v>
      </c>
      <c r="G1070" s="2" t="s">
        <v>1090</v>
      </c>
      <c r="H1070" s="2" t="s">
        <v>661</v>
      </c>
      <c r="I1070" s="2">
        <v>26</v>
      </c>
      <c r="J1070" s="2">
        <v>0</v>
      </c>
      <c r="K1070" s="2">
        <v>26</v>
      </c>
      <c r="L1070" s="2"/>
      <c r="M1070" s="2"/>
      <c r="N1070" s="2"/>
      <c r="O1070" s="2">
        <f>ROUND(CP1070,2)</f>
        <v>356.98</v>
      </c>
      <c r="P1070" s="2">
        <f>ROUND(CQ1070*I1070,2)</f>
        <v>10.4</v>
      </c>
      <c r="Q1070" s="2">
        <f>ROUND(CR1070*I1070,2)</f>
        <v>0</v>
      </c>
      <c r="R1070" s="2">
        <f>ROUND(CS1070*I1070,2)</f>
        <v>0</v>
      </c>
      <c r="S1070" s="2">
        <f>ROUND(CT1070*I1070,2)</f>
        <v>346.58</v>
      </c>
      <c r="T1070" s="2">
        <f>ROUND(CU1070*I1070,2)</f>
        <v>0</v>
      </c>
      <c r="U1070" s="2">
        <f t="shared" si="678"/>
        <v>34.944000000000003</v>
      </c>
      <c r="V1070" s="2">
        <f t="shared" si="679"/>
        <v>0</v>
      </c>
      <c r="W1070" s="2">
        <f>ROUND(CX1070*I1070,2)</f>
        <v>0</v>
      </c>
      <c r="X1070" s="2">
        <f>ROUND(CY1070,2)</f>
        <v>336.18</v>
      </c>
      <c r="Y1070" s="2">
        <f>ROUND(CZ1070,2)</f>
        <v>176.76</v>
      </c>
      <c r="Z1070" s="2"/>
      <c r="AA1070" s="2">
        <v>53551706</v>
      </c>
      <c r="AB1070" s="2">
        <f t="shared" si="680"/>
        <v>13.73</v>
      </c>
      <c r="AC1070" s="2">
        <f t="shared" si="702"/>
        <v>0.4</v>
      </c>
      <c r="AD1070" s="2">
        <f>ROUND(((((ET1070*ROUND(1.2,7)))-((EU1070*ROUND(1.2,7))))+AE1070),2)</f>
        <v>0</v>
      </c>
      <c r="AE1070" s="2">
        <f>ROUND(((EU1070*ROUND(1.2,7))),2)</f>
        <v>0</v>
      </c>
      <c r="AF1070" s="2">
        <f>ROUND(((EV1070*ROUND(1.2,7))),2)</f>
        <v>13.33</v>
      </c>
      <c r="AG1070" s="2">
        <f t="shared" si="681"/>
        <v>0</v>
      </c>
      <c r="AH1070" s="2">
        <f>((EW1070*ROUND(1.2,7)))</f>
        <v>1.3440000000000001</v>
      </c>
      <c r="AI1070" s="2">
        <f>((EX1070*ROUND(1.2,7)))</f>
        <v>0</v>
      </c>
      <c r="AJ1070" s="2">
        <f t="shared" si="682"/>
        <v>0</v>
      </c>
      <c r="AK1070" s="2">
        <v>11.51</v>
      </c>
      <c r="AL1070" s="2">
        <v>0.4</v>
      </c>
      <c r="AM1070" s="2">
        <v>0</v>
      </c>
      <c r="AN1070" s="2">
        <v>0</v>
      </c>
      <c r="AO1070" s="2">
        <v>11.11</v>
      </c>
      <c r="AP1070" s="2">
        <v>0</v>
      </c>
      <c r="AQ1070" s="2">
        <v>1.1200000000000001</v>
      </c>
      <c r="AR1070" s="2">
        <v>0</v>
      </c>
      <c r="AS1070" s="2">
        <v>0</v>
      </c>
      <c r="AT1070" s="2">
        <v>97</v>
      </c>
      <c r="AU1070" s="2">
        <v>51</v>
      </c>
      <c r="AV1070" s="2">
        <v>1</v>
      </c>
      <c r="AW1070" s="2">
        <v>1</v>
      </c>
      <c r="AX1070" s="2"/>
      <c r="AY1070" s="2"/>
      <c r="AZ1070" s="2">
        <v>1</v>
      </c>
      <c r="BA1070" s="2">
        <v>1</v>
      </c>
      <c r="BB1070" s="2">
        <v>1</v>
      </c>
      <c r="BC1070" s="2">
        <v>1</v>
      </c>
      <c r="BD1070" s="2" t="s">
        <v>3</v>
      </c>
      <c r="BE1070" s="2" t="s">
        <v>3</v>
      </c>
      <c r="BF1070" s="2" t="s">
        <v>3</v>
      </c>
      <c r="BG1070" s="2" t="s">
        <v>3</v>
      </c>
      <c r="BH1070" s="2">
        <v>0</v>
      </c>
      <c r="BI1070" s="2">
        <v>2</v>
      </c>
      <c r="BJ1070" s="2" t="s">
        <v>1071</v>
      </c>
      <c r="BK1070" s="2"/>
      <c r="BL1070" s="2"/>
      <c r="BM1070" s="2">
        <v>108001</v>
      </c>
      <c r="BN1070" s="2">
        <v>0</v>
      </c>
      <c r="BO1070" s="2" t="s">
        <v>3</v>
      </c>
      <c r="BP1070" s="2">
        <v>0</v>
      </c>
      <c r="BQ1070" s="2">
        <v>3</v>
      </c>
      <c r="BR1070" s="2">
        <v>0</v>
      </c>
      <c r="BS1070" s="2">
        <v>1</v>
      </c>
      <c r="BT1070" s="2">
        <v>1</v>
      </c>
      <c r="BU1070" s="2">
        <v>1</v>
      </c>
      <c r="BV1070" s="2">
        <v>1</v>
      </c>
      <c r="BW1070" s="2">
        <v>1</v>
      </c>
      <c r="BX1070" s="2">
        <v>1</v>
      </c>
      <c r="BY1070" s="2" t="s">
        <v>3</v>
      </c>
      <c r="BZ1070" s="2">
        <v>97</v>
      </c>
      <c r="CA1070" s="2">
        <v>51</v>
      </c>
      <c r="CB1070" s="2" t="s">
        <v>3</v>
      </c>
      <c r="CC1070" s="2"/>
      <c r="CD1070" s="2"/>
      <c r="CE1070" s="2">
        <v>0</v>
      </c>
      <c r="CF1070" s="2">
        <v>0</v>
      </c>
      <c r="CG1070" s="2">
        <v>0</v>
      </c>
      <c r="CH1070" s="2"/>
      <c r="CI1070" s="2"/>
      <c r="CJ1070" s="2"/>
      <c r="CK1070" s="2"/>
      <c r="CL1070" s="2"/>
      <c r="CM1070" s="2">
        <v>0</v>
      </c>
      <c r="CN1070" s="2" t="s">
        <v>915</v>
      </c>
      <c r="CO1070" s="2">
        <v>0</v>
      </c>
      <c r="CP1070" s="2">
        <f t="shared" si="683"/>
        <v>356.97999999999996</v>
      </c>
      <c r="CQ1070" s="2">
        <f>AC1070*BC1070</f>
        <v>0.4</v>
      </c>
      <c r="CR1070" s="2">
        <f t="shared" si="684"/>
        <v>0</v>
      </c>
      <c r="CS1070" s="2">
        <f t="shared" si="685"/>
        <v>0</v>
      </c>
      <c r="CT1070" s="2">
        <f t="shared" si="686"/>
        <v>13.33</v>
      </c>
      <c r="CU1070" s="2">
        <f t="shared" si="687"/>
        <v>0</v>
      </c>
      <c r="CV1070" s="2">
        <f t="shared" si="688"/>
        <v>1.3440000000000001</v>
      </c>
      <c r="CW1070" s="2">
        <f t="shared" si="689"/>
        <v>0</v>
      </c>
      <c r="CX1070" s="2">
        <f t="shared" si="690"/>
        <v>0</v>
      </c>
      <c r="CY1070" s="2">
        <f t="shared" si="691"/>
        <v>336.18260000000004</v>
      </c>
      <c r="CZ1070" s="2">
        <f t="shared" si="692"/>
        <v>176.75579999999999</v>
      </c>
      <c r="DA1070" s="2"/>
      <c r="DB1070" s="2"/>
      <c r="DC1070" s="2" t="s">
        <v>3</v>
      </c>
      <c r="DD1070" s="2" t="s">
        <v>3</v>
      </c>
      <c r="DE1070" s="2" t="s">
        <v>916</v>
      </c>
      <c r="DF1070" s="2" t="s">
        <v>916</v>
      </c>
      <c r="DG1070" s="2" t="s">
        <v>916</v>
      </c>
      <c r="DH1070" s="2" t="s">
        <v>3</v>
      </c>
      <c r="DI1070" s="2" t="s">
        <v>916</v>
      </c>
      <c r="DJ1070" s="2" t="s">
        <v>916</v>
      </c>
      <c r="DK1070" s="2" t="s">
        <v>3</v>
      </c>
      <c r="DL1070" s="2" t="s">
        <v>3</v>
      </c>
      <c r="DM1070" s="2" t="s">
        <v>3</v>
      </c>
      <c r="DN1070" s="2">
        <v>0</v>
      </c>
      <c r="DO1070" s="2">
        <v>0</v>
      </c>
      <c r="DP1070" s="2">
        <v>1</v>
      </c>
      <c r="DQ1070" s="2">
        <v>1</v>
      </c>
      <c r="DR1070" s="2"/>
      <c r="DS1070" s="2"/>
      <c r="DT1070" s="2"/>
      <c r="DU1070" s="2">
        <v>1013</v>
      </c>
      <c r="DV1070" s="2" t="s">
        <v>661</v>
      </c>
      <c r="DW1070" s="2" t="s">
        <v>661</v>
      </c>
      <c r="DX1070" s="2">
        <v>1</v>
      </c>
      <c r="DY1070" s="2"/>
      <c r="DZ1070" s="2" t="s">
        <v>3</v>
      </c>
      <c r="EA1070" s="2" t="s">
        <v>3</v>
      </c>
      <c r="EB1070" s="2" t="s">
        <v>3</v>
      </c>
      <c r="EC1070" s="2" t="s">
        <v>3</v>
      </c>
      <c r="ED1070" s="2"/>
      <c r="EE1070" s="2">
        <v>53551264</v>
      </c>
      <c r="EF1070" s="2">
        <v>3</v>
      </c>
      <c r="EG1070" s="2" t="s">
        <v>917</v>
      </c>
      <c r="EH1070" s="2">
        <v>0</v>
      </c>
      <c r="EI1070" s="2" t="s">
        <v>3</v>
      </c>
      <c r="EJ1070" s="2">
        <v>2</v>
      </c>
      <c r="EK1070" s="2">
        <v>108001</v>
      </c>
      <c r="EL1070" s="2" t="s">
        <v>918</v>
      </c>
      <c r="EM1070" s="2" t="s">
        <v>919</v>
      </c>
      <c r="EN1070" s="2"/>
      <c r="EO1070" s="2" t="s">
        <v>920</v>
      </c>
      <c r="EP1070" s="2"/>
      <c r="EQ1070" s="2">
        <v>131072</v>
      </c>
      <c r="ER1070" s="2">
        <v>11.51</v>
      </c>
      <c r="ES1070" s="2">
        <v>0.4</v>
      </c>
      <c r="ET1070" s="2">
        <v>0</v>
      </c>
      <c r="EU1070" s="2">
        <v>0</v>
      </c>
      <c r="EV1070" s="2">
        <v>11.11</v>
      </c>
      <c r="EW1070" s="2">
        <v>1.1200000000000001</v>
      </c>
      <c r="EX1070" s="2">
        <v>0</v>
      </c>
      <c r="EY1070" s="2">
        <v>0</v>
      </c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>
        <v>0</v>
      </c>
      <c r="FR1070" s="2">
        <f>ROUND(IF(AND(BH1070=3,BI1070=3),P1070,0),2)</f>
        <v>0</v>
      </c>
      <c r="FS1070" s="2">
        <v>0</v>
      </c>
      <c r="FT1070" s="2"/>
      <c r="FU1070" s="2"/>
      <c r="FV1070" s="2"/>
      <c r="FW1070" s="2"/>
      <c r="FX1070" s="2">
        <v>97</v>
      </c>
      <c r="FY1070" s="2">
        <v>51</v>
      </c>
      <c r="FZ1070" s="2"/>
      <c r="GA1070" s="2" t="s">
        <v>3</v>
      </c>
      <c r="GB1070" s="2"/>
      <c r="GC1070" s="2"/>
      <c r="GD1070" s="2">
        <v>1</v>
      </c>
      <c r="GE1070" s="2"/>
      <c r="GF1070" s="2">
        <v>-908086295</v>
      </c>
      <c r="GG1070" s="2">
        <v>2</v>
      </c>
      <c r="GH1070" s="2">
        <v>1</v>
      </c>
      <c r="GI1070" s="2">
        <v>-2</v>
      </c>
      <c r="GJ1070" s="2">
        <v>0</v>
      </c>
      <c r="GK1070" s="2">
        <v>0</v>
      </c>
      <c r="GL1070" s="2">
        <f>ROUND(IF(AND(BH1070=3,BI1070=3,FS1070&lt;&gt;0),P1070,0),2)</f>
        <v>0</v>
      </c>
      <c r="GM1070" s="2">
        <f>ROUND(O1070+X1070+Y1070,2)+GX1070</f>
        <v>869.92</v>
      </c>
      <c r="GN1070" s="2">
        <f>IF(OR(BI1070=0,BI1070=1),ROUND(O1070+X1070+Y1070,2),0)</f>
        <v>0</v>
      </c>
      <c r="GO1070" s="2">
        <f>IF(BI1070=2,ROUND(O1070+X1070+Y1070,2),0)</f>
        <v>869.92</v>
      </c>
      <c r="GP1070" s="2">
        <f>IF(BI1070=4,ROUND(O1070+X1070+Y1070,2)+GX1070,0)</f>
        <v>0</v>
      </c>
      <c r="GQ1070" s="2"/>
      <c r="GR1070" s="2">
        <v>0</v>
      </c>
      <c r="GS1070" s="2">
        <v>0</v>
      </c>
      <c r="GT1070" s="2">
        <v>0</v>
      </c>
      <c r="GU1070" s="2" t="s">
        <v>3</v>
      </c>
      <c r="GV1070" s="2">
        <f t="shared" si="693"/>
        <v>0</v>
      </c>
      <c r="GW1070" s="2">
        <v>1</v>
      </c>
      <c r="GX1070" s="2">
        <f>ROUND(HC1070*I1070,2)</f>
        <v>0</v>
      </c>
      <c r="GY1070" s="2"/>
      <c r="GZ1070" s="2"/>
      <c r="HA1070" s="2">
        <v>0</v>
      </c>
      <c r="HB1070" s="2">
        <v>0</v>
      </c>
      <c r="HC1070" s="2">
        <f t="shared" si="694"/>
        <v>0</v>
      </c>
      <c r="HD1070" s="2"/>
      <c r="HE1070" s="2" t="s">
        <v>3</v>
      </c>
      <c r="HF1070" s="2" t="s">
        <v>3</v>
      </c>
      <c r="HG1070" s="2"/>
      <c r="HH1070" s="2"/>
      <c r="HI1070" s="2"/>
      <c r="HJ1070" s="2"/>
      <c r="HK1070" s="2"/>
      <c r="HL1070" s="2"/>
      <c r="HM1070" s="2" t="s">
        <v>3</v>
      </c>
      <c r="HN1070" s="2" t="s">
        <v>921</v>
      </c>
      <c r="HO1070" s="2" t="s">
        <v>922</v>
      </c>
      <c r="HP1070" s="2" t="s">
        <v>918</v>
      </c>
      <c r="HQ1070" s="2" t="s">
        <v>918</v>
      </c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>
        <v>0</v>
      </c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</row>
    <row r="1071" spans="1:255" x14ac:dyDescent="0.2">
      <c r="A1071">
        <v>17</v>
      </c>
      <c r="B1071">
        <v>1</v>
      </c>
      <c r="C1071">
        <f>ROW(SmtRes!A1842)</f>
        <v>1842</v>
      </c>
      <c r="D1071">
        <f>ROW(EtalonRes!A1642)</f>
        <v>1642</v>
      </c>
      <c r="E1071" t="s">
        <v>1089</v>
      </c>
      <c r="F1071" t="s">
        <v>1069</v>
      </c>
      <c r="G1071" t="s">
        <v>1090</v>
      </c>
      <c r="H1071" t="s">
        <v>661</v>
      </c>
      <c r="I1071">
        <v>26</v>
      </c>
      <c r="J1071">
        <v>0</v>
      </c>
      <c r="K1071">
        <v>26</v>
      </c>
      <c r="O1071">
        <f>ROUND(CP1071,0)</f>
        <v>12500</v>
      </c>
      <c r="P1071">
        <f>ROUND(CQ1071*I1071,0)</f>
        <v>287</v>
      </c>
      <c r="Q1071">
        <f>ROUND(CR1071*I1071,0)</f>
        <v>0</v>
      </c>
      <c r="R1071">
        <f>ROUND(CS1071*I1071,0)</f>
        <v>0</v>
      </c>
      <c r="S1071">
        <f>ROUND(CT1071*I1071,0)</f>
        <v>12213</v>
      </c>
      <c r="T1071">
        <f>ROUND(CU1071*I1071,0)</f>
        <v>0</v>
      </c>
      <c r="U1071">
        <f t="shared" si="678"/>
        <v>34.944000000000003</v>
      </c>
      <c r="V1071">
        <f t="shared" si="679"/>
        <v>0</v>
      </c>
      <c r="W1071">
        <f>ROUND(CX1071*I1071,0)</f>
        <v>0</v>
      </c>
      <c r="X1071">
        <f>ROUND(CY1071,0)</f>
        <v>11847</v>
      </c>
      <c r="Y1071">
        <f>ROUND(CZ1071,0)</f>
        <v>6229</v>
      </c>
      <c r="AA1071">
        <v>53551707</v>
      </c>
      <c r="AB1071">
        <f t="shared" si="680"/>
        <v>13.73</v>
      </c>
      <c r="AC1071">
        <f t="shared" si="702"/>
        <v>0.4</v>
      </c>
      <c r="AD1071">
        <f>ROUND(((((ET1071*ROUND(1.2,7)))-((EU1071*ROUND(1.2,7))))+AE1071),2)</f>
        <v>0</v>
      </c>
      <c r="AE1071">
        <f>ROUND(((EU1071*ROUND(1.2,7))),2)</f>
        <v>0</v>
      </c>
      <c r="AF1071">
        <f>ROUND(((EV1071*ROUND(1.2,7))),2)</f>
        <v>13.33</v>
      </c>
      <c r="AG1071">
        <f t="shared" si="681"/>
        <v>0</v>
      </c>
      <c r="AH1071">
        <f>((EW1071*ROUND(1.2,7)))</f>
        <v>1.3440000000000001</v>
      </c>
      <c r="AI1071">
        <f>((EX1071*ROUND(1.2,7)))</f>
        <v>0</v>
      </c>
      <c r="AJ1071">
        <f t="shared" si="682"/>
        <v>0</v>
      </c>
      <c r="AK1071">
        <v>11.51</v>
      </c>
      <c r="AL1071">
        <v>0.4</v>
      </c>
      <c r="AM1071">
        <v>0</v>
      </c>
      <c r="AN1071">
        <v>0</v>
      </c>
      <c r="AO1071">
        <v>11.11</v>
      </c>
      <c r="AP1071">
        <v>0</v>
      </c>
      <c r="AQ1071">
        <v>1.1200000000000001</v>
      </c>
      <c r="AR1071">
        <v>0</v>
      </c>
      <c r="AS1071">
        <v>0</v>
      </c>
      <c r="AT1071">
        <v>97</v>
      </c>
      <c r="AU1071">
        <v>51</v>
      </c>
      <c r="AV1071">
        <v>1</v>
      </c>
      <c r="AW1071">
        <v>1</v>
      </c>
      <c r="AZ1071">
        <v>1</v>
      </c>
      <c r="BA1071">
        <v>35.24</v>
      </c>
      <c r="BB1071">
        <v>1</v>
      </c>
      <c r="BC1071">
        <v>27.63</v>
      </c>
      <c r="BD1071" t="s">
        <v>3</v>
      </c>
      <c r="BE1071" t="s">
        <v>3</v>
      </c>
      <c r="BF1071" t="s">
        <v>3</v>
      </c>
      <c r="BG1071" t="s">
        <v>3</v>
      </c>
      <c r="BH1071">
        <v>0</v>
      </c>
      <c r="BI1071">
        <v>2</v>
      </c>
      <c r="BJ1071" t="s">
        <v>1071</v>
      </c>
      <c r="BM1071">
        <v>108001</v>
      </c>
      <c r="BN1071">
        <v>0</v>
      </c>
      <c r="BO1071" t="s">
        <v>1069</v>
      </c>
      <c r="BP1071">
        <v>1</v>
      </c>
      <c r="BQ1071">
        <v>3</v>
      </c>
      <c r="BR1071">
        <v>0</v>
      </c>
      <c r="BS1071">
        <v>35.24</v>
      </c>
      <c r="BT1071">
        <v>1</v>
      </c>
      <c r="BU1071">
        <v>1</v>
      </c>
      <c r="BV1071">
        <v>1</v>
      </c>
      <c r="BW1071">
        <v>1</v>
      </c>
      <c r="BX1071">
        <v>1</v>
      </c>
      <c r="BY1071" t="s">
        <v>3</v>
      </c>
      <c r="BZ1071">
        <v>97</v>
      </c>
      <c r="CA1071">
        <v>51</v>
      </c>
      <c r="CB1071" t="s">
        <v>3</v>
      </c>
      <c r="CE1071">
        <v>0</v>
      </c>
      <c r="CF1071">
        <v>0</v>
      </c>
      <c r="CG1071">
        <v>0</v>
      </c>
      <c r="CM1071">
        <v>0</v>
      </c>
      <c r="CN1071" t="s">
        <v>915</v>
      </c>
      <c r="CO1071">
        <v>0</v>
      </c>
      <c r="CP1071">
        <f t="shared" si="683"/>
        <v>12500</v>
      </c>
      <c r="CQ1071">
        <f>AC1071*BC1071</f>
        <v>11.052</v>
      </c>
      <c r="CR1071">
        <f t="shared" si="684"/>
        <v>0</v>
      </c>
      <c r="CS1071">
        <f t="shared" si="685"/>
        <v>0</v>
      </c>
      <c r="CT1071">
        <f t="shared" si="686"/>
        <v>469.74920000000003</v>
      </c>
      <c r="CU1071">
        <f t="shared" si="687"/>
        <v>0</v>
      </c>
      <c r="CV1071">
        <f t="shared" si="688"/>
        <v>1.3440000000000001</v>
      </c>
      <c r="CW1071">
        <f t="shared" si="689"/>
        <v>0</v>
      </c>
      <c r="CX1071">
        <f t="shared" si="690"/>
        <v>0</v>
      </c>
      <c r="CY1071">
        <f t="shared" si="691"/>
        <v>11846.61</v>
      </c>
      <c r="CZ1071">
        <f t="shared" si="692"/>
        <v>6228.63</v>
      </c>
      <c r="DC1071" t="s">
        <v>3</v>
      </c>
      <c r="DD1071" t="s">
        <v>3</v>
      </c>
      <c r="DE1071" t="s">
        <v>916</v>
      </c>
      <c r="DF1071" t="s">
        <v>916</v>
      </c>
      <c r="DG1071" t="s">
        <v>916</v>
      </c>
      <c r="DH1071" t="s">
        <v>3</v>
      </c>
      <c r="DI1071" t="s">
        <v>916</v>
      </c>
      <c r="DJ1071" t="s">
        <v>916</v>
      </c>
      <c r="DK1071" t="s">
        <v>3</v>
      </c>
      <c r="DL1071" t="s">
        <v>3</v>
      </c>
      <c r="DM1071" t="s">
        <v>3</v>
      </c>
      <c r="DN1071">
        <v>0</v>
      </c>
      <c r="DO1071">
        <v>0</v>
      </c>
      <c r="DP1071">
        <v>1</v>
      </c>
      <c r="DQ1071">
        <v>1</v>
      </c>
      <c r="DU1071">
        <v>1013</v>
      </c>
      <c r="DV1071" t="s">
        <v>661</v>
      </c>
      <c r="DW1071" t="s">
        <v>661</v>
      </c>
      <c r="DX1071">
        <v>1</v>
      </c>
      <c r="DZ1071" t="s">
        <v>3</v>
      </c>
      <c r="EA1071" t="s">
        <v>3</v>
      </c>
      <c r="EB1071" t="s">
        <v>3</v>
      </c>
      <c r="EC1071" t="s">
        <v>3</v>
      </c>
      <c r="EE1071">
        <v>53551264</v>
      </c>
      <c r="EF1071">
        <v>3</v>
      </c>
      <c r="EG1071" t="s">
        <v>917</v>
      </c>
      <c r="EH1071">
        <v>0</v>
      </c>
      <c r="EI1071" t="s">
        <v>3</v>
      </c>
      <c r="EJ1071">
        <v>2</v>
      </c>
      <c r="EK1071">
        <v>108001</v>
      </c>
      <c r="EL1071" t="s">
        <v>918</v>
      </c>
      <c r="EM1071" t="s">
        <v>919</v>
      </c>
      <c r="EO1071" t="s">
        <v>920</v>
      </c>
      <c r="EQ1071">
        <v>131072</v>
      </c>
      <c r="ER1071">
        <v>11.51</v>
      </c>
      <c r="ES1071">
        <v>0.4</v>
      </c>
      <c r="ET1071">
        <v>0</v>
      </c>
      <c r="EU1071">
        <v>0</v>
      </c>
      <c r="EV1071">
        <v>11.11</v>
      </c>
      <c r="EW1071">
        <v>1.1200000000000001</v>
      </c>
      <c r="EX1071">
        <v>0</v>
      </c>
      <c r="EY1071">
        <v>0</v>
      </c>
      <c r="FQ1071">
        <v>0</v>
      </c>
      <c r="FR1071">
        <f>ROUND(IF(AND(BH1071=3,BI1071=3),P1071,0),0)</f>
        <v>0</v>
      </c>
      <c r="FS1071">
        <v>0</v>
      </c>
      <c r="FX1071">
        <v>97</v>
      </c>
      <c r="FY1071">
        <v>51</v>
      </c>
      <c r="GA1071" t="s">
        <v>3</v>
      </c>
      <c r="GD1071">
        <v>1</v>
      </c>
      <c r="GF1071">
        <v>-908086295</v>
      </c>
      <c r="GG1071">
        <v>2</v>
      </c>
      <c r="GH1071">
        <v>1</v>
      </c>
      <c r="GI1071">
        <v>2</v>
      </c>
      <c r="GJ1071">
        <v>0</v>
      </c>
      <c r="GK1071">
        <v>0</v>
      </c>
      <c r="GL1071">
        <f>ROUND(IF(AND(BH1071=3,BI1071=3,FS1071&lt;&gt;0),P1071,0),0)</f>
        <v>0</v>
      </c>
      <c r="GM1071">
        <f>ROUND(O1071+X1071+Y1071,0)+GX1071</f>
        <v>30576</v>
      </c>
      <c r="GN1071">
        <f>IF(OR(BI1071=0,BI1071=1),ROUND(O1071+X1071+Y1071,0),0)</f>
        <v>0</v>
      </c>
      <c r="GO1071">
        <f>IF(BI1071=2,ROUND(O1071+X1071+Y1071,0),0)</f>
        <v>30576</v>
      </c>
      <c r="GP1071">
        <f>IF(BI1071=4,ROUND(O1071+X1071+Y1071,0)+GX1071,0)</f>
        <v>0</v>
      </c>
      <c r="GR1071">
        <v>0</v>
      </c>
      <c r="GS1071">
        <v>0</v>
      </c>
      <c r="GT1071">
        <v>0</v>
      </c>
      <c r="GU1071" t="s">
        <v>3</v>
      </c>
      <c r="GV1071">
        <f t="shared" si="693"/>
        <v>0</v>
      </c>
      <c r="GW1071">
        <v>1</v>
      </c>
      <c r="GX1071">
        <f>ROUND(HC1071*I1071,0)</f>
        <v>0</v>
      </c>
      <c r="HA1071">
        <v>0</v>
      </c>
      <c r="HB1071">
        <v>0</v>
      </c>
      <c r="HC1071">
        <f t="shared" si="694"/>
        <v>0</v>
      </c>
      <c r="HE1071" t="s">
        <v>3</v>
      </c>
      <c r="HF1071" t="s">
        <v>3</v>
      </c>
      <c r="HM1071" t="s">
        <v>3</v>
      </c>
      <c r="HN1071" t="s">
        <v>921</v>
      </c>
      <c r="HO1071" t="s">
        <v>922</v>
      </c>
      <c r="HP1071" t="s">
        <v>918</v>
      </c>
      <c r="HQ1071" t="s">
        <v>918</v>
      </c>
      <c r="IK1071">
        <v>0</v>
      </c>
    </row>
    <row r="1072" spans="1:255" x14ac:dyDescent="0.2">
      <c r="A1072" s="2">
        <v>18</v>
      </c>
      <c r="B1072" s="2">
        <v>1</v>
      </c>
      <c r="C1072" s="2">
        <v>1835</v>
      </c>
      <c r="D1072" s="2"/>
      <c r="E1072" s="2" t="s">
        <v>1091</v>
      </c>
      <c r="F1072" s="2" t="s">
        <v>1092</v>
      </c>
      <c r="G1072" s="2" t="s">
        <v>1093</v>
      </c>
      <c r="H1072" s="2" t="s">
        <v>160</v>
      </c>
      <c r="I1072" s="2">
        <f>I1070*J1072</f>
        <v>25</v>
      </c>
      <c r="J1072" s="2">
        <v>0.96153846153846156</v>
      </c>
      <c r="K1072" s="2">
        <v>0.961538</v>
      </c>
      <c r="L1072" s="2"/>
      <c r="M1072" s="2"/>
      <c r="N1072" s="2"/>
      <c r="O1072" s="2">
        <f>ROUND(CP1072,2)</f>
        <v>1001</v>
      </c>
      <c r="P1072" s="2">
        <f>ROUND(CQ1072*I1072,2)</f>
        <v>1001</v>
      </c>
      <c r="Q1072" s="2">
        <f>ROUND(CR1072*I1072,2)</f>
        <v>0</v>
      </c>
      <c r="R1072" s="2">
        <f>ROUND(CS1072*I1072,2)</f>
        <v>0</v>
      </c>
      <c r="S1072" s="2">
        <f>ROUND(CT1072*I1072,2)</f>
        <v>0</v>
      </c>
      <c r="T1072" s="2">
        <f>ROUND(CU1072*I1072,2)</f>
        <v>0</v>
      </c>
      <c r="U1072" s="2">
        <f t="shared" ref="U1072:U1103" si="706">CV1072*I1072</f>
        <v>0</v>
      </c>
      <c r="V1072" s="2">
        <f t="shared" ref="V1072:V1103" si="707">CW1072*I1072</f>
        <v>0</v>
      </c>
      <c r="W1072" s="2">
        <f>ROUND(CX1072*I1072,2)</f>
        <v>0.25</v>
      </c>
      <c r="X1072" s="2">
        <f>ROUND(CY1072,2)</f>
        <v>0</v>
      </c>
      <c r="Y1072" s="2">
        <f>ROUND(CZ1072,2)</f>
        <v>0</v>
      </c>
      <c r="Z1072" s="2"/>
      <c r="AA1072" s="2">
        <v>53551706</v>
      </c>
      <c r="AB1072" s="2">
        <f t="shared" ref="AB1072:AB1103" si="708">ROUND((AC1072+AD1072+AF1072),2)</f>
        <v>40.04</v>
      </c>
      <c r="AC1072" s="2">
        <f t="shared" si="702"/>
        <v>40.04</v>
      </c>
      <c r="AD1072" s="2">
        <f>ROUND((((ET1072)-(EU1072))+AE1072),2)</f>
        <v>0</v>
      </c>
      <c r="AE1072" s="2">
        <f t="shared" ref="AE1072:AF1075" si="709">ROUND((EU1072),2)</f>
        <v>0</v>
      </c>
      <c r="AF1072" s="2">
        <f t="shared" si="709"/>
        <v>0</v>
      </c>
      <c r="AG1072" s="2">
        <f t="shared" ref="AG1072:AG1103" si="710">ROUND((AP1072),2)</f>
        <v>0</v>
      </c>
      <c r="AH1072" s="2">
        <f t="shared" ref="AH1072:AI1075" si="711">(EW1072)</f>
        <v>0</v>
      </c>
      <c r="AI1072" s="2">
        <f t="shared" si="711"/>
        <v>0</v>
      </c>
      <c r="AJ1072" s="2">
        <f t="shared" ref="AJ1072:AJ1103" si="712">(AS1072)</f>
        <v>0.01</v>
      </c>
      <c r="AK1072" s="2">
        <v>40.04</v>
      </c>
      <c r="AL1072" s="2">
        <v>40.04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0.01</v>
      </c>
      <c r="AT1072" s="2">
        <v>97</v>
      </c>
      <c r="AU1072" s="2">
        <v>51</v>
      </c>
      <c r="AV1072" s="2">
        <v>1</v>
      </c>
      <c r="AW1072" s="2">
        <v>1</v>
      </c>
      <c r="AX1072" s="2"/>
      <c r="AY1072" s="2"/>
      <c r="AZ1072" s="2">
        <v>1</v>
      </c>
      <c r="BA1072" s="2">
        <v>1</v>
      </c>
      <c r="BB1072" s="2">
        <v>1</v>
      </c>
      <c r="BC1072" s="2">
        <v>1</v>
      </c>
      <c r="BD1072" s="2" t="s">
        <v>3</v>
      </c>
      <c r="BE1072" s="2" t="s">
        <v>3</v>
      </c>
      <c r="BF1072" s="2" t="s">
        <v>3</v>
      </c>
      <c r="BG1072" s="2" t="s">
        <v>3</v>
      </c>
      <c r="BH1072" s="2">
        <v>3</v>
      </c>
      <c r="BI1072" s="2">
        <v>2</v>
      </c>
      <c r="BJ1072" s="2" t="s">
        <v>1094</v>
      </c>
      <c r="BK1072" s="2"/>
      <c r="BL1072" s="2"/>
      <c r="BM1072" s="2">
        <v>108001</v>
      </c>
      <c r="BN1072" s="2">
        <v>0</v>
      </c>
      <c r="BO1072" s="2" t="s">
        <v>3</v>
      </c>
      <c r="BP1072" s="2">
        <v>0</v>
      </c>
      <c r="BQ1072" s="2">
        <v>3</v>
      </c>
      <c r="BR1072" s="2">
        <v>0</v>
      </c>
      <c r="BS1072" s="2">
        <v>1</v>
      </c>
      <c r="BT1072" s="2">
        <v>1</v>
      </c>
      <c r="BU1072" s="2">
        <v>1</v>
      </c>
      <c r="BV1072" s="2">
        <v>1</v>
      </c>
      <c r="BW1072" s="2">
        <v>1</v>
      </c>
      <c r="BX1072" s="2">
        <v>1</v>
      </c>
      <c r="BY1072" s="2" t="s">
        <v>3</v>
      </c>
      <c r="BZ1072" s="2">
        <v>97</v>
      </c>
      <c r="CA1072" s="2">
        <v>51</v>
      </c>
      <c r="CB1072" s="2" t="s">
        <v>3</v>
      </c>
      <c r="CC1072" s="2"/>
      <c r="CD1072" s="2"/>
      <c r="CE1072" s="2">
        <v>0</v>
      </c>
      <c r="CF1072" s="2">
        <v>0</v>
      </c>
      <c r="CG1072" s="2">
        <v>0</v>
      </c>
      <c r="CH1072" s="2"/>
      <c r="CI1072" s="2"/>
      <c r="CJ1072" s="2"/>
      <c r="CK1072" s="2"/>
      <c r="CL1072" s="2"/>
      <c r="CM1072" s="2">
        <v>0</v>
      </c>
      <c r="CN1072" s="2" t="s">
        <v>3</v>
      </c>
      <c r="CO1072" s="2">
        <v>0</v>
      </c>
      <c r="CP1072" s="2">
        <f t="shared" ref="CP1072:CP1103" si="713">(P1072+Q1072+S1072)</f>
        <v>1001</v>
      </c>
      <c r="CQ1072" s="2">
        <f>AC1072*BC1072</f>
        <v>40.04</v>
      </c>
      <c r="CR1072" s="2">
        <f t="shared" ref="CR1072:CR1103" si="714">AD1072*BB1072</f>
        <v>0</v>
      </c>
      <c r="CS1072" s="2">
        <f t="shared" ref="CS1072:CS1103" si="715">AE1072*BS1072</f>
        <v>0</v>
      </c>
      <c r="CT1072" s="2">
        <f t="shared" ref="CT1072:CT1103" si="716">AF1072*BA1072</f>
        <v>0</v>
      </c>
      <c r="CU1072" s="2">
        <f t="shared" ref="CU1072:CU1103" si="717">AG1072</f>
        <v>0</v>
      </c>
      <c r="CV1072" s="2">
        <f t="shared" ref="CV1072:CV1103" si="718">AH1072</f>
        <v>0</v>
      </c>
      <c r="CW1072" s="2">
        <f t="shared" ref="CW1072:CW1103" si="719">AI1072</f>
        <v>0</v>
      </c>
      <c r="CX1072" s="2">
        <f t="shared" ref="CX1072:CX1103" si="720">AJ1072</f>
        <v>0.01</v>
      </c>
      <c r="CY1072" s="2">
        <f t="shared" ref="CY1072:CY1103" si="721">(((S1072+R1072)*AT1072)/100)</f>
        <v>0</v>
      </c>
      <c r="CZ1072" s="2">
        <f t="shared" ref="CZ1072:CZ1103" si="722">(((S1072+R1072)*AU1072)/100)</f>
        <v>0</v>
      </c>
      <c r="DA1072" s="2"/>
      <c r="DB1072" s="2"/>
      <c r="DC1072" s="2" t="s">
        <v>3</v>
      </c>
      <c r="DD1072" s="2" t="s">
        <v>3</v>
      </c>
      <c r="DE1072" s="2" t="s">
        <v>3</v>
      </c>
      <c r="DF1072" s="2" t="s">
        <v>3</v>
      </c>
      <c r="DG1072" s="2" t="s">
        <v>3</v>
      </c>
      <c r="DH1072" s="2" t="s">
        <v>3</v>
      </c>
      <c r="DI1072" s="2" t="s">
        <v>3</v>
      </c>
      <c r="DJ1072" s="2" t="s">
        <v>3</v>
      </c>
      <c r="DK1072" s="2" t="s">
        <v>3</v>
      </c>
      <c r="DL1072" s="2" t="s">
        <v>3</v>
      </c>
      <c r="DM1072" s="2" t="s">
        <v>3</v>
      </c>
      <c r="DN1072" s="2">
        <v>0</v>
      </c>
      <c r="DO1072" s="2">
        <v>0</v>
      </c>
      <c r="DP1072" s="2">
        <v>1</v>
      </c>
      <c r="DQ1072" s="2">
        <v>1</v>
      </c>
      <c r="DR1072" s="2"/>
      <c r="DS1072" s="2"/>
      <c r="DT1072" s="2"/>
      <c r="DU1072" s="2">
        <v>1010</v>
      </c>
      <c r="DV1072" s="2" t="s">
        <v>160</v>
      </c>
      <c r="DW1072" s="2" t="s">
        <v>160</v>
      </c>
      <c r="DX1072" s="2">
        <v>1</v>
      </c>
      <c r="DY1072" s="2"/>
      <c r="DZ1072" s="2" t="s">
        <v>3</v>
      </c>
      <c r="EA1072" s="2" t="s">
        <v>3</v>
      </c>
      <c r="EB1072" s="2" t="s">
        <v>3</v>
      </c>
      <c r="EC1072" s="2" t="s">
        <v>3</v>
      </c>
      <c r="ED1072" s="2"/>
      <c r="EE1072" s="2">
        <v>53551264</v>
      </c>
      <c r="EF1072" s="2">
        <v>3</v>
      </c>
      <c r="EG1072" s="2" t="s">
        <v>917</v>
      </c>
      <c r="EH1072" s="2">
        <v>0</v>
      </c>
      <c r="EI1072" s="2" t="s">
        <v>3</v>
      </c>
      <c r="EJ1072" s="2">
        <v>2</v>
      </c>
      <c r="EK1072" s="2">
        <v>108001</v>
      </c>
      <c r="EL1072" s="2" t="s">
        <v>918</v>
      </c>
      <c r="EM1072" s="2" t="s">
        <v>919</v>
      </c>
      <c r="EN1072" s="2"/>
      <c r="EO1072" s="2" t="s">
        <v>3</v>
      </c>
      <c r="EP1072" s="2"/>
      <c r="EQ1072" s="2">
        <v>0</v>
      </c>
      <c r="ER1072" s="2">
        <v>40.04</v>
      </c>
      <c r="ES1072" s="2">
        <v>40.04</v>
      </c>
      <c r="ET1072" s="2">
        <v>0</v>
      </c>
      <c r="EU1072" s="2">
        <v>0</v>
      </c>
      <c r="EV1072" s="2">
        <v>0</v>
      </c>
      <c r="EW1072" s="2">
        <v>0</v>
      </c>
      <c r="EX1072" s="2">
        <v>0</v>
      </c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>
        <v>0</v>
      </c>
      <c r="FR1072" s="2">
        <f>ROUND(IF(AND(BH1072=3,BI1072=3),P1072,0),2)</f>
        <v>0</v>
      </c>
      <c r="FS1072" s="2">
        <v>0</v>
      </c>
      <c r="FT1072" s="2"/>
      <c r="FU1072" s="2"/>
      <c r="FV1072" s="2"/>
      <c r="FW1072" s="2"/>
      <c r="FX1072" s="2">
        <v>97</v>
      </c>
      <c r="FY1072" s="2">
        <v>51</v>
      </c>
      <c r="FZ1072" s="2"/>
      <c r="GA1072" s="2" t="s">
        <v>3</v>
      </c>
      <c r="GB1072" s="2"/>
      <c r="GC1072" s="2"/>
      <c r="GD1072" s="2">
        <v>1</v>
      </c>
      <c r="GE1072" s="2"/>
      <c r="GF1072" s="2">
        <v>258348594</v>
      </c>
      <c r="GG1072" s="2">
        <v>2</v>
      </c>
      <c r="GH1072" s="2">
        <v>1</v>
      </c>
      <c r="GI1072" s="2">
        <v>-2</v>
      </c>
      <c r="GJ1072" s="2">
        <v>0</v>
      </c>
      <c r="GK1072" s="2">
        <v>0</v>
      </c>
      <c r="GL1072" s="2">
        <f>ROUND(IF(AND(BH1072=3,BI1072=3,FS1072&lt;&gt;0),P1072,0),2)</f>
        <v>0</v>
      </c>
      <c r="GM1072" s="2">
        <f>ROUND(O1072+X1072+Y1072,2)+GX1072</f>
        <v>1001</v>
      </c>
      <c r="GN1072" s="2">
        <f>IF(OR(BI1072=0,BI1072=1),ROUND(O1072+X1072+Y1072,2),0)</f>
        <v>0</v>
      </c>
      <c r="GO1072" s="2">
        <f>IF(BI1072=2,ROUND(O1072+X1072+Y1072,2),0)</f>
        <v>1001</v>
      </c>
      <c r="GP1072" s="2">
        <f>IF(BI1072=4,ROUND(O1072+X1072+Y1072,2)+GX1072,0)</f>
        <v>0</v>
      </c>
      <c r="GQ1072" s="2"/>
      <c r="GR1072" s="2">
        <v>0</v>
      </c>
      <c r="GS1072" s="2">
        <v>0</v>
      </c>
      <c r="GT1072" s="2">
        <v>0</v>
      </c>
      <c r="GU1072" s="2" t="s">
        <v>3</v>
      </c>
      <c r="GV1072" s="2">
        <f t="shared" ref="GV1072:GV1103" si="723">ROUND((GT1072),2)</f>
        <v>0</v>
      </c>
      <c r="GW1072" s="2">
        <v>1</v>
      </c>
      <c r="GX1072" s="2">
        <f>ROUND(HC1072*I1072,2)</f>
        <v>0</v>
      </c>
      <c r="GY1072" s="2"/>
      <c r="GZ1072" s="2"/>
      <c r="HA1072" s="2">
        <v>0</v>
      </c>
      <c r="HB1072" s="2">
        <v>0</v>
      </c>
      <c r="HC1072" s="2">
        <f t="shared" ref="HC1072:HC1103" si="724">GV1072*GW1072</f>
        <v>0</v>
      </c>
      <c r="HD1072" s="2"/>
      <c r="HE1072" s="2" t="s">
        <v>3</v>
      </c>
      <c r="HF1072" s="2" t="s">
        <v>3</v>
      </c>
      <c r="HG1072" s="2"/>
      <c r="HH1072" s="2"/>
      <c r="HI1072" s="2"/>
      <c r="HJ1072" s="2"/>
      <c r="HK1072" s="2"/>
      <c r="HL1072" s="2"/>
      <c r="HM1072" s="2" t="s">
        <v>3</v>
      </c>
      <c r="HN1072" s="2" t="s">
        <v>921</v>
      </c>
      <c r="HO1072" s="2" t="s">
        <v>922</v>
      </c>
      <c r="HP1072" s="2" t="s">
        <v>918</v>
      </c>
      <c r="HQ1072" s="2" t="s">
        <v>918</v>
      </c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>
        <v>0</v>
      </c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</row>
    <row r="1073" spans="1:255" x14ac:dyDescent="0.2">
      <c r="A1073">
        <v>18</v>
      </c>
      <c r="B1073">
        <v>1</v>
      </c>
      <c r="C1073">
        <v>1840</v>
      </c>
      <c r="E1073" t="s">
        <v>1091</v>
      </c>
      <c r="F1073" t="s">
        <v>1092</v>
      </c>
      <c r="G1073" t="s">
        <v>1093</v>
      </c>
      <c r="H1073" t="s">
        <v>160</v>
      </c>
      <c r="I1073">
        <f>I1071*J1073</f>
        <v>25</v>
      </c>
      <c r="J1073">
        <v>0.96153846153846156</v>
      </c>
      <c r="K1073">
        <v>0.961538</v>
      </c>
      <c r="O1073">
        <f>ROUND(CP1073,0)</f>
        <v>15385</v>
      </c>
      <c r="P1073">
        <f>ROUND(CQ1073*I1073,0)</f>
        <v>15385</v>
      </c>
      <c r="Q1073">
        <f>ROUND(CR1073*I1073,0)</f>
        <v>0</v>
      </c>
      <c r="R1073">
        <f>ROUND(CS1073*I1073,0)</f>
        <v>0</v>
      </c>
      <c r="S1073">
        <f>ROUND(CT1073*I1073,0)</f>
        <v>0</v>
      </c>
      <c r="T1073">
        <f>ROUND(CU1073*I1073,0)</f>
        <v>0</v>
      </c>
      <c r="U1073">
        <f t="shared" si="706"/>
        <v>0</v>
      </c>
      <c r="V1073">
        <f t="shared" si="707"/>
        <v>0</v>
      </c>
      <c r="W1073">
        <f>ROUND(CX1073*I1073,0)</f>
        <v>0</v>
      </c>
      <c r="X1073">
        <f>ROUND(CY1073,0)</f>
        <v>0</v>
      </c>
      <c r="Y1073">
        <f>ROUND(CZ1073,0)</f>
        <v>0</v>
      </c>
      <c r="AA1073">
        <v>53551707</v>
      </c>
      <c r="AB1073">
        <f t="shared" si="708"/>
        <v>40.04</v>
      </c>
      <c r="AC1073">
        <f t="shared" si="702"/>
        <v>40.04</v>
      </c>
      <c r="AD1073">
        <f>ROUND((((ET1073)-(EU1073))+AE1073),2)</f>
        <v>0</v>
      </c>
      <c r="AE1073">
        <f t="shared" si="709"/>
        <v>0</v>
      </c>
      <c r="AF1073">
        <f t="shared" si="709"/>
        <v>0</v>
      </c>
      <c r="AG1073">
        <f t="shared" si="710"/>
        <v>0</v>
      </c>
      <c r="AH1073">
        <f t="shared" si="711"/>
        <v>0</v>
      </c>
      <c r="AI1073">
        <f t="shared" si="711"/>
        <v>0</v>
      </c>
      <c r="AJ1073">
        <f t="shared" si="712"/>
        <v>0.01</v>
      </c>
      <c r="AK1073">
        <v>40.04</v>
      </c>
      <c r="AL1073">
        <v>40.04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0.01</v>
      </c>
      <c r="AT1073">
        <v>97</v>
      </c>
      <c r="AU1073">
        <v>51</v>
      </c>
      <c r="AV1073">
        <v>1</v>
      </c>
      <c r="AW1073">
        <v>1</v>
      </c>
      <c r="AZ1073">
        <v>1</v>
      </c>
      <c r="BA1073">
        <v>1</v>
      </c>
      <c r="BB1073">
        <v>1</v>
      </c>
      <c r="BC1073">
        <v>15.37</v>
      </c>
      <c r="BD1073" t="s">
        <v>3</v>
      </c>
      <c r="BE1073" t="s">
        <v>3</v>
      </c>
      <c r="BF1073" t="s">
        <v>3</v>
      </c>
      <c r="BG1073" t="s">
        <v>3</v>
      </c>
      <c r="BH1073">
        <v>3</v>
      </c>
      <c r="BI1073">
        <v>2</v>
      </c>
      <c r="BJ1073" t="s">
        <v>1094</v>
      </c>
      <c r="BM1073">
        <v>108001</v>
      </c>
      <c r="BN1073">
        <v>0</v>
      </c>
      <c r="BO1073" t="s">
        <v>1092</v>
      </c>
      <c r="BP1073">
        <v>1</v>
      </c>
      <c r="BQ1073">
        <v>3</v>
      </c>
      <c r="BR1073">
        <v>0</v>
      </c>
      <c r="BS1073">
        <v>1</v>
      </c>
      <c r="BT1073">
        <v>1</v>
      </c>
      <c r="BU1073">
        <v>1</v>
      </c>
      <c r="BV1073">
        <v>1</v>
      </c>
      <c r="BW1073">
        <v>1</v>
      </c>
      <c r="BX1073">
        <v>1</v>
      </c>
      <c r="BY1073" t="s">
        <v>3</v>
      </c>
      <c r="BZ1073">
        <v>97</v>
      </c>
      <c r="CA1073">
        <v>51</v>
      </c>
      <c r="CB1073" t="s">
        <v>3</v>
      </c>
      <c r="CE1073">
        <v>0</v>
      </c>
      <c r="CF1073">
        <v>0</v>
      </c>
      <c r="CG1073">
        <v>0</v>
      </c>
      <c r="CM1073">
        <v>0</v>
      </c>
      <c r="CN1073" t="s">
        <v>3</v>
      </c>
      <c r="CO1073">
        <v>0</v>
      </c>
      <c r="CP1073">
        <f t="shared" si="713"/>
        <v>15385</v>
      </c>
      <c r="CQ1073">
        <f>AC1073*BC1073</f>
        <v>615.4147999999999</v>
      </c>
      <c r="CR1073">
        <f t="shared" si="714"/>
        <v>0</v>
      </c>
      <c r="CS1073">
        <f t="shared" si="715"/>
        <v>0</v>
      </c>
      <c r="CT1073">
        <f t="shared" si="716"/>
        <v>0</v>
      </c>
      <c r="CU1073">
        <f t="shared" si="717"/>
        <v>0</v>
      </c>
      <c r="CV1073">
        <f t="shared" si="718"/>
        <v>0</v>
      </c>
      <c r="CW1073">
        <f t="shared" si="719"/>
        <v>0</v>
      </c>
      <c r="CX1073">
        <f t="shared" si="720"/>
        <v>0.01</v>
      </c>
      <c r="CY1073">
        <f t="shared" si="721"/>
        <v>0</v>
      </c>
      <c r="CZ1073">
        <f t="shared" si="722"/>
        <v>0</v>
      </c>
      <c r="DC1073" t="s">
        <v>3</v>
      </c>
      <c r="DD1073" t="s">
        <v>3</v>
      </c>
      <c r="DE1073" t="s">
        <v>3</v>
      </c>
      <c r="DF1073" t="s">
        <v>3</v>
      </c>
      <c r="DG1073" t="s">
        <v>3</v>
      </c>
      <c r="DH1073" t="s">
        <v>3</v>
      </c>
      <c r="DI1073" t="s">
        <v>3</v>
      </c>
      <c r="DJ1073" t="s">
        <v>3</v>
      </c>
      <c r="DK1073" t="s">
        <v>3</v>
      </c>
      <c r="DL1073" t="s">
        <v>3</v>
      </c>
      <c r="DM1073" t="s">
        <v>3</v>
      </c>
      <c r="DN1073">
        <v>0</v>
      </c>
      <c r="DO1073">
        <v>0</v>
      </c>
      <c r="DP1073">
        <v>1</v>
      </c>
      <c r="DQ1073">
        <v>1</v>
      </c>
      <c r="DU1073">
        <v>1010</v>
      </c>
      <c r="DV1073" t="s">
        <v>160</v>
      </c>
      <c r="DW1073" t="s">
        <v>160</v>
      </c>
      <c r="DX1073">
        <v>1</v>
      </c>
      <c r="DZ1073" t="s">
        <v>3</v>
      </c>
      <c r="EA1073" t="s">
        <v>3</v>
      </c>
      <c r="EB1073" t="s">
        <v>3</v>
      </c>
      <c r="EC1073" t="s">
        <v>3</v>
      </c>
      <c r="EE1073">
        <v>53551264</v>
      </c>
      <c r="EF1073">
        <v>3</v>
      </c>
      <c r="EG1073" t="s">
        <v>917</v>
      </c>
      <c r="EH1073">
        <v>0</v>
      </c>
      <c r="EI1073" t="s">
        <v>3</v>
      </c>
      <c r="EJ1073">
        <v>2</v>
      </c>
      <c r="EK1073">
        <v>108001</v>
      </c>
      <c r="EL1073" t="s">
        <v>918</v>
      </c>
      <c r="EM1073" t="s">
        <v>919</v>
      </c>
      <c r="EO1073" t="s">
        <v>3</v>
      </c>
      <c r="EQ1073">
        <v>0</v>
      </c>
      <c r="ER1073">
        <v>40.04</v>
      </c>
      <c r="ES1073">
        <v>40.04</v>
      </c>
      <c r="ET1073">
        <v>0</v>
      </c>
      <c r="EU1073">
        <v>0</v>
      </c>
      <c r="EV1073">
        <v>0</v>
      </c>
      <c r="EW1073">
        <v>0</v>
      </c>
      <c r="EX1073">
        <v>0</v>
      </c>
      <c r="FQ1073">
        <v>0</v>
      </c>
      <c r="FR1073">
        <f>ROUND(IF(AND(BH1073=3,BI1073=3),P1073,0),0)</f>
        <v>0</v>
      </c>
      <c r="FS1073">
        <v>0</v>
      </c>
      <c r="FX1073">
        <v>97</v>
      </c>
      <c r="FY1073">
        <v>51</v>
      </c>
      <c r="GA1073" t="s">
        <v>3</v>
      </c>
      <c r="GD1073">
        <v>1</v>
      </c>
      <c r="GF1073">
        <v>258348594</v>
      </c>
      <c r="GG1073">
        <v>2</v>
      </c>
      <c r="GH1073">
        <v>1</v>
      </c>
      <c r="GI1073">
        <v>2</v>
      </c>
      <c r="GJ1073">
        <v>0</v>
      </c>
      <c r="GK1073">
        <v>0</v>
      </c>
      <c r="GL1073">
        <f>ROUND(IF(AND(BH1073=3,BI1073=3,FS1073&lt;&gt;0),P1073,0),0)</f>
        <v>0</v>
      </c>
      <c r="GM1073">
        <f>ROUND(O1073+X1073+Y1073,0)+GX1073</f>
        <v>15385</v>
      </c>
      <c r="GN1073">
        <f>IF(OR(BI1073=0,BI1073=1),ROUND(O1073+X1073+Y1073,0),0)</f>
        <v>0</v>
      </c>
      <c r="GO1073">
        <f>IF(BI1073=2,ROUND(O1073+X1073+Y1073,0),0)</f>
        <v>15385</v>
      </c>
      <c r="GP1073">
        <f>IF(BI1073=4,ROUND(O1073+X1073+Y1073,0)+GX1073,0)</f>
        <v>0</v>
      </c>
      <c r="GR1073">
        <v>0</v>
      </c>
      <c r="GS1073">
        <v>3</v>
      </c>
      <c r="GT1073">
        <v>0</v>
      </c>
      <c r="GU1073" t="s">
        <v>3</v>
      </c>
      <c r="GV1073">
        <f t="shared" si="723"/>
        <v>0</v>
      </c>
      <c r="GW1073">
        <v>1</v>
      </c>
      <c r="GX1073">
        <f>ROUND(HC1073*I1073,0)</f>
        <v>0</v>
      </c>
      <c r="HA1073">
        <v>0</v>
      </c>
      <c r="HB1073">
        <v>0</v>
      </c>
      <c r="HC1073">
        <f t="shared" si="724"/>
        <v>0</v>
      </c>
      <c r="HE1073" t="s">
        <v>3</v>
      </c>
      <c r="HF1073" t="s">
        <v>3</v>
      </c>
      <c r="HM1073" t="s">
        <v>3</v>
      </c>
      <c r="HN1073" t="s">
        <v>921</v>
      </c>
      <c r="HO1073" t="s">
        <v>922</v>
      </c>
      <c r="HP1073" t="s">
        <v>918</v>
      </c>
      <c r="HQ1073" t="s">
        <v>918</v>
      </c>
      <c r="IK1073">
        <v>0</v>
      </c>
    </row>
    <row r="1074" spans="1:255" x14ac:dyDescent="0.2">
      <c r="A1074" s="2">
        <v>18</v>
      </c>
      <c r="B1074" s="2">
        <v>1</v>
      </c>
      <c r="C1074" s="2">
        <v>1837</v>
      </c>
      <c r="D1074" s="2"/>
      <c r="E1074" s="2" t="s">
        <v>1095</v>
      </c>
      <c r="F1074" s="2" t="s">
        <v>1096</v>
      </c>
      <c r="G1074" s="2" t="s">
        <v>1097</v>
      </c>
      <c r="H1074" s="2" t="s">
        <v>160</v>
      </c>
      <c r="I1074" s="2">
        <f>I1070*J1074</f>
        <v>1</v>
      </c>
      <c r="J1074" s="2">
        <v>3.8461538461538464E-2</v>
      </c>
      <c r="K1074" s="2">
        <v>3.8462000000000003E-2</v>
      </c>
      <c r="L1074" s="2"/>
      <c r="M1074" s="2"/>
      <c r="N1074" s="2"/>
      <c r="O1074" s="2">
        <f>ROUND(CP1074,2)</f>
        <v>1959</v>
      </c>
      <c r="P1074" s="2">
        <f>ROUND(ROUND(CQ1074*I1074,0)/BC1074,2)</f>
        <v>1959</v>
      </c>
      <c r="Q1074" s="2">
        <f>ROUND(CR1074*I1074,2)</f>
        <v>0</v>
      </c>
      <c r="R1074" s="2">
        <f>ROUND(CS1074*I1074,2)</f>
        <v>0</v>
      </c>
      <c r="S1074" s="2">
        <f>ROUND(CT1074*I1074,2)</f>
        <v>0</v>
      </c>
      <c r="T1074" s="2">
        <f>ROUND(CU1074*I1074,2)</f>
        <v>0</v>
      </c>
      <c r="U1074" s="2">
        <f t="shared" si="706"/>
        <v>0</v>
      </c>
      <c r="V1074" s="2">
        <f t="shared" si="707"/>
        <v>0</v>
      </c>
      <c r="W1074" s="2">
        <f>ROUND(CX1074*I1074,2)</f>
        <v>0</v>
      </c>
      <c r="X1074" s="2">
        <f>ROUND(CY1074,2)</f>
        <v>0</v>
      </c>
      <c r="Y1074" s="2">
        <f>ROUND(CZ1074,2)</f>
        <v>0</v>
      </c>
      <c r="Z1074" s="2"/>
      <c r="AA1074" s="2">
        <v>53551706</v>
      </c>
      <c r="AB1074" s="2">
        <f t="shared" si="708"/>
        <v>1958.68</v>
      </c>
      <c r="AC1074" s="2">
        <f t="shared" si="702"/>
        <v>1958.68</v>
      </c>
      <c r="AD1074" s="2">
        <f>ROUND((((ET1074)-(EU1074))+AE1074),2)</f>
        <v>0</v>
      </c>
      <c r="AE1074" s="2">
        <f t="shared" si="709"/>
        <v>0</v>
      </c>
      <c r="AF1074" s="2">
        <f t="shared" si="709"/>
        <v>0</v>
      </c>
      <c r="AG1074" s="2">
        <f t="shared" si="710"/>
        <v>0</v>
      </c>
      <c r="AH1074" s="2">
        <f t="shared" si="711"/>
        <v>0</v>
      </c>
      <c r="AI1074" s="2">
        <f t="shared" si="711"/>
        <v>0</v>
      </c>
      <c r="AJ1074" s="2">
        <f t="shared" si="712"/>
        <v>0</v>
      </c>
      <c r="AK1074" s="2">
        <v>1958.68</v>
      </c>
      <c r="AL1074" s="2">
        <v>1958.68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97</v>
      </c>
      <c r="AU1074" s="2">
        <v>51</v>
      </c>
      <c r="AV1074" s="2">
        <v>1</v>
      </c>
      <c r="AW1074" s="2">
        <v>1</v>
      </c>
      <c r="AX1074" s="2"/>
      <c r="AY1074" s="2"/>
      <c r="AZ1074" s="2">
        <v>1</v>
      </c>
      <c r="BA1074" s="2">
        <v>1</v>
      </c>
      <c r="BB1074" s="2">
        <v>1</v>
      </c>
      <c r="BC1074" s="2">
        <v>1</v>
      </c>
      <c r="BD1074" s="2" t="s">
        <v>3</v>
      </c>
      <c r="BE1074" s="2" t="s">
        <v>3</v>
      </c>
      <c r="BF1074" s="2" t="s">
        <v>3</v>
      </c>
      <c r="BG1074" s="2" t="s">
        <v>3</v>
      </c>
      <c r="BH1074" s="2">
        <v>3</v>
      </c>
      <c r="BI1074" s="2">
        <v>2</v>
      </c>
      <c r="BJ1074" s="2" t="s">
        <v>3</v>
      </c>
      <c r="BK1074" s="2"/>
      <c r="BL1074" s="2"/>
      <c r="BM1074" s="2">
        <v>108001</v>
      </c>
      <c r="BN1074" s="2">
        <v>0</v>
      </c>
      <c r="BO1074" s="2" t="s">
        <v>3</v>
      </c>
      <c r="BP1074" s="2">
        <v>0</v>
      </c>
      <c r="BQ1074" s="2">
        <v>3</v>
      </c>
      <c r="BR1074" s="2">
        <v>0</v>
      </c>
      <c r="BS1074" s="2">
        <v>1</v>
      </c>
      <c r="BT1074" s="2">
        <v>1</v>
      </c>
      <c r="BU1074" s="2">
        <v>1</v>
      </c>
      <c r="BV1074" s="2">
        <v>1</v>
      </c>
      <c r="BW1074" s="2">
        <v>1</v>
      </c>
      <c r="BX1074" s="2">
        <v>1</v>
      </c>
      <c r="BY1074" s="2" t="s">
        <v>3</v>
      </c>
      <c r="BZ1074" s="2">
        <v>97</v>
      </c>
      <c r="CA1074" s="2">
        <v>51</v>
      </c>
      <c r="CB1074" s="2" t="s">
        <v>3</v>
      </c>
      <c r="CC1074" s="2"/>
      <c r="CD1074" s="2"/>
      <c r="CE1074" s="2">
        <v>0</v>
      </c>
      <c r="CF1074" s="2">
        <v>0</v>
      </c>
      <c r="CG1074" s="2">
        <v>0</v>
      </c>
      <c r="CH1074" s="2"/>
      <c r="CI1074" s="2"/>
      <c r="CJ1074" s="2"/>
      <c r="CK1074" s="2"/>
      <c r="CL1074" s="2"/>
      <c r="CM1074" s="2">
        <v>0</v>
      </c>
      <c r="CN1074" s="2" t="s">
        <v>3</v>
      </c>
      <c r="CO1074" s="2">
        <v>0</v>
      </c>
      <c r="CP1074" s="2">
        <f t="shared" si="713"/>
        <v>1959</v>
      </c>
      <c r="CQ1074" s="2">
        <f>AC1074</f>
        <v>1958.68</v>
      </c>
      <c r="CR1074" s="2">
        <f t="shared" si="714"/>
        <v>0</v>
      </c>
      <c r="CS1074" s="2">
        <f t="shared" si="715"/>
        <v>0</v>
      </c>
      <c r="CT1074" s="2">
        <f t="shared" si="716"/>
        <v>0</v>
      </c>
      <c r="CU1074" s="2">
        <f t="shared" si="717"/>
        <v>0</v>
      </c>
      <c r="CV1074" s="2">
        <f t="shared" si="718"/>
        <v>0</v>
      </c>
      <c r="CW1074" s="2">
        <f t="shared" si="719"/>
        <v>0</v>
      </c>
      <c r="CX1074" s="2">
        <f t="shared" si="720"/>
        <v>0</v>
      </c>
      <c r="CY1074" s="2">
        <f t="shared" si="721"/>
        <v>0</v>
      </c>
      <c r="CZ1074" s="2">
        <f t="shared" si="722"/>
        <v>0</v>
      </c>
      <c r="DA1074" s="2"/>
      <c r="DB1074" s="2"/>
      <c r="DC1074" s="2" t="s">
        <v>3</v>
      </c>
      <c r="DD1074" s="2" t="s">
        <v>3</v>
      </c>
      <c r="DE1074" s="2" t="s">
        <v>3</v>
      </c>
      <c r="DF1074" s="2" t="s">
        <v>3</v>
      </c>
      <c r="DG1074" s="2" t="s">
        <v>3</v>
      </c>
      <c r="DH1074" s="2" t="s">
        <v>3</v>
      </c>
      <c r="DI1074" s="2" t="s">
        <v>3</v>
      </c>
      <c r="DJ1074" s="2" t="s">
        <v>3</v>
      </c>
      <c r="DK1074" s="2" t="s">
        <v>3</v>
      </c>
      <c r="DL1074" s="2" t="s">
        <v>3</v>
      </c>
      <c r="DM1074" s="2" t="s">
        <v>3</v>
      </c>
      <c r="DN1074" s="2">
        <v>0</v>
      </c>
      <c r="DO1074" s="2">
        <v>0</v>
      </c>
      <c r="DP1074" s="2">
        <v>1</v>
      </c>
      <c r="DQ1074" s="2">
        <v>1</v>
      </c>
      <c r="DR1074" s="2"/>
      <c r="DS1074" s="2"/>
      <c r="DT1074" s="2"/>
      <c r="DU1074" s="2">
        <v>1010</v>
      </c>
      <c r="DV1074" s="2" t="s">
        <v>160</v>
      </c>
      <c r="DW1074" s="2" t="s">
        <v>160</v>
      </c>
      <c r="DX1074" s="2">
        <v>1</v>
      </c>
      <c r="DY1074" s="2"/>
      <c r="DZ1074" s="2" t="s">
        <v>3</v>
      </c>
      <c r="EA1074" s="2" t="s">
        <v>3</v>
      </c>
      <c r="EB1074" s="2" t="s">
        <v>3</v>
      </c>
      <c r="EC1074" s="2" t="s">
        <v>3</v>
      </c>
      <c r="ED1074" s="2"/>
      <c r="EE1074" s="2">
        <v>53551264</v>
      </c>
      <c r="EF1074" s="2">
        <v>3</v>
      </c>
      <c r="EG1074" s="2" t="s">
        <v>917</v>
      </c>
      <c r="EH1074" s="2">
        <v>0</v>
      </c>
      <c r="EI1074" s="2" t="s">
        <v>3</v>
      </c>
      <c r="EJ1074" s="2">
        <v>2</v>
      </c>
      <c r="EK1074" s="2">
        <v>108001</v>
      </c>
      <c r="EL1074" s="2" t="s">
        <v>918</v>
      </c>
      <c r="EM1074" s="2" t="s">
        <v>919</v>
      </c>
      <c r="EN1074" s="2"/>
      <c r="EO1074" s="2" t="s">
        <v>3</v>
      </c>
      <c r="EP1074" s="2"/>
      <c r="EQ1074" s="2">
        <v>0</v>
      </c>
      <c r="ER1074" s="2">
        <v>1997.8500000000001</v>
      </c>
      <c r="ES1074" s="2">
        <v>1958.68</v>
      </c>
      <c r="ET1074" s="2">
        <v>0</v>
      </c>
      <c r="EU1074" s="2">
        <v>0</v>
      </c>
      <c r="EV1074" s="2">
        <v>0</v>
      </c>
      <c r="EW1074" s="2">
        <v>0</v>
      </c>
      <c r="EX1074" s="2">
        <v>0</v>
      </c>
      <c r="EY1074" s="2"/>
      <c r="EZ1074" s="2">
        <v>5</v>
      </c>
      <c r="FA1074" s="2"/>
      <c r="FB1074" s="2"/>
      <c r="FC1074" s="2">
        <v>1</v>
      </c>
      <c r="FD1074" s="2">
        <v>18</v>
      </c>
      <c r="FE1074" s="2"/>
      <c r="FF1074" s="2">
        <v>2350.42</v>
      </c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>
        <v>0</v>
      </c>
      <c r="FR1074" s="2">
        <f>ROUND(IF(AND(BH1074=3,BI1074=3),P1074,0),2)</f>
        <v>0</v>
      </c>
      <c r="FS1074" s="2">
        <v>0</v>
      </c>
      <c r="FT1074" s="2"/>
      <c r="FU1074" s="2"/>
      <c r="FV1074" s="2"/>
      <c r="FW1074" s="2"/>
      <c r="FX1074" s="2">
        <v>97</v>
      </c>
      <c r="FY1074" s="2">
        <v>51</v>
      </c>
      <c r="FZ1074" s="2"/>
      <c r="GA1074" s="2" t="s">
        <v>1098</v>
      </c>
      <c r="GB1074" s="2"/>
      <c r="GC1074" s="2"/>
      <c r="GD1074" s="2">
        <v>1</v>
      </c>
      <c r="GE1074" s="2"/>
      <c r="GF1074" s="2">
        <v>740763501</v>
      </c>
      <c r="GG1074" s="2">
        <v>2</v>
      </c>
      <c r="GH1074" s="2">
        <v>3</v>
      </c>
      <c r="GI1074" s="2">
        <v>-2</v>
      </c>
      <c r="GJ1074" s="2">
        <v>0</v>
      </c>
      <c r="GK1074" s="2">
        <v>0</v>
      </c>
      <c r="GL1074" s="2">
        <f>ROUND(IF(AND(BH1074=3,BI1074=3,FS1074&lt;&gt;0),P1074,0),2)</f>
        <v>0</v>
      </c>
      <c r="GM1074" s="2">
        <f>ROUND(O1074+X1074+Y1074,2)+GX1074</f>
        <v>1959</v>
      </c>
      <c r="GN1074" s="2">
        <f>IF(OR(BI1074=0,BI1074=1),ROUND(O1074+X1074+Y1074,2),0)</f>
        <v>0</v>
      </c>
      <c r="GO1074" s="2">
        <f>IF(BI1074=2,ROUND(O1074+X1074+Y1074,2),0)</f>
        <v>1959</v>
      </c>
      <c r="GP1074" s="2">
        <f>IF(BI1074=4,ROUND(O1074+X1074+Y1074,2)+GX1074,0)</f>
        <v>0</v>
      </c>
      <c r="GQ1074" s="2"/>
      <c r="GR1074" s="2">
        <v>1</v>
      </c>
      <c r="GS1074" s="2">
        <v>1</v>
      </c>
      <c r="GT1074" s="2">
        <v>0</v>
      </c>
      <c r="GU1074" s="2" t="s">
        <v>3</v>
      </c>
      <c r="GV1074" s="2">
        <f t="shared" si="723"/>
        <v>0</v>
      </c>
      <c r="GW1074" s="2">
        <v>1</v>
      </c>
      <c r="GX1074" s="2">
        <f>ROUND(HC1074*I1074,2)</f>
        <v>0</v>
      </c>
      <c r="GY1074" s="2"/>
      <c r="GZ1074" s="2"/>
      <c r="HA1074" s="2">
        <v>0</v>
      </c>
      <c r="HB1074" s="2">
        <v>0</v>
      </c>
      <c r="HC1074" s="2">
        <f t="shared" si="724"/>
        <v>0</v>
      </c>
      <c r="HD1074" s="2"/>
      <c r="HE1074" s="2" t="s">
        <v>138</v>
      </c>
      <c r="HF1074" s="2" t="s">
        <v>138</v>
      </c>
      <c r="HG1074" s="2">
        <f>ROUND(AC1074*I1074,0)</f>
        <v>1959</v>
      </c>
      <c r="HH1074" s="2"/>
      <c r="HI1074" s="2"/>
      <c r="HJ1074" s="2"/>
      <c r="HK1074" s="2"/>
      <c r="HL1074" s="2"/>
      <c r="HM1074" s="2" t="s">
        <v>3</v>
      </c>
      <c r="HN1074" s="2" t="s">
        <v>921</v>
      </c>
      <c r="HO1074" s="2" t="s">
        <v>922</v>
      </c>
      <c r="HP1074" s="2" t="s">
        <v>918</v>
      </c>
      <c r="HQ1074" s="2" t="s">
        <v>918</v>
      </c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>
        <v>0</v>
      </c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</row>
    <row r="1075" spans="1:255" x14ac:dyDescent="0.2">
      <c r="A1075">
        <v>18</v>
      </c>
      <c r="B1075">
        <v>1</v>
      </c>
      <c r="C1075">
        <v>1842</v>
      </c>
      <c r="E1075" t="s">
        <v>1095</v>
      </c>
      <c r="F1075" t="s">
        <v>1096</v>
      </c>
      <c r="G1075" t="s">
        <v>1097</v>
      </c>
      <c r="H1075" t="s">
        <v>160</v>
      </c>
      <c r="I1075">
        <f>I1071*J1075</f>
        <v>1</v>
      </c>
      <c r="J1075">
        <v>3.8461538461538464E-2</v>
      </c>
      <c r="K1075">
        <v>3.8462000000000003E-2</v>
      </c>
      <c r="O1075">
        <f>ROUND(CP1075,0)</f>
        <v>1998</v>
      </c>
      <c r="P1075">
        <f>ROUND(CQ1075*I1075,0)</f>
        <v>1998</v>
      </c>
      <c r="Q1075">
        <f>ROUND(CR1075*I1075,0)</f>
        <v>0</v>
      </c>
      <c r="R1075">
        <f>ROUND(CS1075*I1075,0)</f>
        <v>0</v>
      </c>
      <c r="S1075">
        <f>ROUND(CT1075*I1075,0)</f>
        <v>0</v>
      </c>
      <c r="T1075">
        <f>ROUND(CU1075*I1075,0)</f>
        <v>0</v>
      </c>
      <c r="U1075">
        <f t="shared" si="706"/>
        <v>0</v>
      </c>
      <c r="V1075">
        <f t="shared" si="707"/>
        <v>0</v>
      </c>
      <c r="W1075">
        <f>ROUND(CX1075*I1075,0)</f>
        <v>0</v>
      </c>
      <c r="X1075">
        <f>ROUND(CY1075,0)</f>
        <v>0</v>
      </c>
      <c r="Y1075">
        <f>ROUND(CZ1075,0)</f>
        <v>0</v>
      </c>
      <c r="AA1075">
        <v>53551707</v>
      </c>
      <c r="AB1075">
        <f t="shared" si="708"/>
        <v>1997.85</v>
      </c>
      <c r="AC1075">
        <f t="shared" si="702"/>
        <v>1997.85</v>
      </c>
      <c r="AD1075">
        <f>ROUND((((ET1075)-(EU1075))+AE1075),2)</f>
        <v>0</v>
      </c>
      <c r="AE1075">
        <f t="shared" si="709"/>
        <v>0</v>
      </c>
      <c r="AF1075">
        <f t="shared" si="709"/>
        <v>0</v>
      </c>
      <c r="AG1075">
        <f t="shared" si="710"/>
        <v>0</v>
      </c>
      <c r="AH1075">
        <f t="shared" si="711"/>
        <v>0</v>
      </c>
      <c r="AI1075">
        <f t="shared" si="711"/>
        <v>0</v>
      </c>
      <c r="AJ1075">
        <f t="shared" si="712"/>
        <v>0</v>
      </c>
      <c r="AK1075">
        <v>1997.8500000000001</v>
      </c>
      <c r="AL1075">
        <v>1997.8500000000001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97</v>
      </c>
      <c r="AU1075">
        <v>51</v>
      </c>
      <c r="AV1075">
        <v>1</v>
      </c>
      <c r="AW1075">
        <v>1</v>
      </c>
      <c r="AZ1075">
        <v>1</v>
      </c>
      <c r="BA1075">
        <v>1</v>
      </c>
      <c r="BB1075">
        <v>1</v>
      </c>
      <c r="BC1075">
        <v>6.14</v>
      </c>
      <c r="BD1075" t="s">
        <v>3</v>
      </c>
      <c r="BE1075" t="s">
        <v>3</v>
      </c>
      <c r="BF1075" t="s">
        <v>3</v>
      </c>
      <c r="BG1075" t="s">
        <v>3</v>
      </c>
      <c r="BH1075">
        <v>3</v>
      </c>
      <c r="BI1075">
        <v>2</v>
      </c>
      <c r="BJ1075" t="s">
        <v>3</v>
      </c>
      <c r="BM1075">
        <v>108001</v>
      </c>
      <c r="BN1075">
        <v>0</v>
      </c>
      <c r="BO1075" t="s">
        <v>30</v>
      </c>
      <c r="BP1075">
        <v>1</v>
      </c>
      <c r="BQ1075">
        <v>3</v>
      </c>
      <c r="BR1075">
        <v>0</v>
      </c>
      <c r="BS1075">
        <v>1</v>
      </c>
      <c r="BT1075">
        <v>1</v>
      </c>
      <c r="BU1075">
        <v>1</v>
      </c>
      <c r="BV1075">
        <v>1</v>
      </c>
      <c r="BW1075">
        <v>1</v>
      </c>
      <c r="BX1075">
        <v>1</v>
      </c>
      <c r="BY1075" t="s">
        <v>3</v>
      </c>
      <c r="BZ1075">
        <v>97</v>
      </c>
      <c r="CA1075">
        <v>51</v>
      </c>
      <c r="CB1075" t="s">
        <v>3</v>
      </c>
      <c r="CE1075">
        <v>0</v>
      </c>
      <c r="CF1075">
        <v>0</v>
      </c>
      <c r="CG1075">
        <v>0</v>
      </c>
      <c r="CM1075">
        <v>0</v>
      </c>
      <c r="CN1075" t="s">
        <v>3</v>
      </c>
      <c r="CO1075">
        <v>0</v>
      </c>
      <c r="CP1075">
        <f t="shared" si="713"/>
        <v>1998</v>
      </c>
      <c r="CQ1075">
        <f>AC1075</f>
        <v>1997.85</v>
      </c>
      <c r="CR1075">
        <f t="shared" si="714"/>
        <v>0</v>
      </c>
      <c r="CS1075">
        <f t="shared" si="715"/>
        <v>0</v>
      </c>
      <c r="CT1075">
        <f t="shared" si="716"/>
        <v>0</v>
      </c>
      <c r="CU1075">
        <f t="shared" si="717"/>
        <v>0</v>
      </c>
      <c r="CV1075">
        <f t="shared" si="718"/>
        <v>0</v>
      </c>
      <c r="CW1075">
        <f t="shared" si="719"/>
        <v>0</v>
      </c>
      <c r="CX1075">
        <f t="shared" si="720"/>
        <v>0</v>
      </c>
      <c r="CY1075">
        <f t="shared" si="721"/>
        <v>0</v>
      </c>
      <c r="CZ1075">
        <f t="shared" si="722"/>
        <v>0</v>
      </c>
      <c r="DC1075" t="s">
        <v>3</v>
      </c>
      <c r="DD1075" t="s">
        <v>3</v>
      </c>
      <c r="DE1075" t="s">
        <v>3</v>
      </c>
      <c r="DF1075" t="s">
        <v>3</v>
      </c>
      <c r="DG1075" t="s">
        <v>3</v>
      </c>
      <c r="DH1075" t="s">
        <v>3</v>
      </c>
      <c r="DI1075" t="s">
        <v>3</v>
      </c>
      <c r="DJ1075" t="s">
        <v>3</v>
      </c>
      <c r="DK1075" t="s">
        <v>3</v>
      </c>
      <c r="DL1075" t="s">
        <v>3</v>
      </c>
      <c r="DM1075" t="s">
        <v>3</v>
      </c>
      <c r="DN1075">
        <v>0</v>
      </c>
      <c r="DO1075">
        <v>0</v>
      </c>
      <c r="DP1075">
        <v>1</v>
      </c>
      <c r="DQ1075">
        <v>1</v>
      </c>
      <c r="DU1075">
        <v>1010</v>
      </c>
      <c r="DV1075" t="s">
        <v>160</v>
      </c>
      <c r="DW1075" t="s">
        <v>160</v>
      </c>
      <c r="DX1075">
        <v>1</v>
      </c>
      <c r="DZ1075" t="s">
        <v>3</v>
      </c>
      <c r="EA1075" t="s">
        <v>3</v>
      </c>
      <c r="EB1075" t="s">
        <v>3</v>
      </c>
      <c r="EC1075" t="s">
        <v>3</v>
      </c>
      <c r="EE1075">
        <v>53551264</v>
      </c>
      <c r="EF1075">
        <v>3</v>
      </c>
      <c r="EG1075" t="s">
        <v>917</v>
      </c>
      <c r="EH1075">
        <v>0</v>
      </c>
      <c r="EI1075" t="s">
        <v>3</v>
      </c>
      <c r="EJ1075">
        <v>2</v>
      </c>
      <c r="EK1075">
        <v>108001</v>
      </c>
      <c r="EL1075" t="s">
        <v>918</v>
      </c>
      <c r="EM1075" t="s">
        <v>919</v>
      </c>
      <c r="EO1075" t="s">
        <v>3</v>
      </c>
      <c r="EQ1075">
        <v>0</v>
      </c>
      <c r="ER1075">
        <v>1997.8500000000001</v>
      </c>
      <c r="ES1075">
        <v>1997.8500000000001</v>
      </c>
      <c r="ET1075">
        <v>0</v>
      </c>
      <c r="EU1075">
        <v>0</v>
      </c>
      <c r="EV1075">
        <v>0</v>
      </c>
      <c r="EW1075">
        <v>0</v>
      </c>
      <c r="EX1075">
        <v>0</v>
      </c>
      <c r="EZ1075">
        <v>5</v>
      </c>
      <c r="FC1075">
        <v>1</v>
      </c>
      <c r="FD1075">
        <v>18</v>
      </c>
      <c r="FF1075">
        <v>2350.42</v>
      </c>
      <c r="FQ1075">
        <v>0</v>
      </c>
      <c r="FR1075">
        <f>ROUND(IF(AND(BH1075=3,BI1075=3),P1075,0),0)</f>
        <v>0</v>
      </c>
      <c r="FS1075">
        <v>0</v>
      </c>
      <c r="FX1075">
        <v>97</v>
      </c>
      <c r="FY1075">
        <v>51</v>
      </c>
      <c r="GA1075" t="s">
        <v>1099</v>
      </c>
      <c r="GD1075">
        <v>1</v>
      </c>
      <c r="GF1075">
        <v>740763501</v>
      </c>
      <c r="GG1075">
        <v>2</v>
      </c>
      <c r="GH1075">
        <v>3</v>
      </c>
      <c r="GI1075">
        <v>5</v>
      </c>
      <c r="GJ1075">
        <v>0</v>
      </c>
      <c r="GK1075">
        <v>0</v>
      </c>
      <c r="GL1075">
        <f>ROUND(IF(AND(BH1075=3,BI1075=3,FS1075&lt;&gt;0),P1075,0),0)</f>
        <v>0</v>
      </c>
      <c r="GM1075">
        <f>ROUND(O1075+X1075+Y1075,0)+GX1075</f>
        <v>1998</v>
      </c>
      <c r="GN1075">
        <f>IF(OR(BI1075=0,BI1075=1),ROUND(O1075+X1075+Y1075,0),0)</f>
        <v>0</v>
      </c>
      <c r="GO1075">
        <f>IF(BI1075=2,ROUND(O1075+X1075+Y1075,0),0)</f>
        <v>1998</v>
      </c>
      <c r="GP1075">
        <f>IF(BI1075=4,ROUND(O1075+X1075+Y1075,0)+GX1075,0)</f>
        <v>0</v>
      </c>
      <c r="GR1075">
        <v>1</v>
      </c>
      <c r="GS1075">
        <v>1</v>
      </c>
      <c r="GT1075">
        <v>0</v>
      </c>
      <c r="GU1075" t="s">
        <v>3</v>
      </c>
      <c r="GV1075">
        <f t="shared" si="723"/>
        <v>0</v>
      </c>
      <c r="GW1075">
        <v>1</v>
      </c>
      <c r="GX1075">
        <f>ROUND(HC1075*I1075,0)</f>
        <v>0</v>
      </c>
      <c r="HA1075">
        <v>0</v>
      </c>
      <c r="HB1075">
        <v>0</v>
      </c>
      <c r="HC1075">
        <f t="shared" si="724"/>
        <v>0</v>
      </c>
      <c r="HE1075" t="s">
        <v>138</v>
      </c>
      <c r="HF1075" t="s">
        <v>31</v>
      </c>
      <c r="HG1075">
        <f>ROUND(AC1075*I1075,0)</f>
        <v>1998</v>
      </c>
      <c r="HM1075" t="s">
        <v>3</v>
      </c>
      <c r="HN1075" t="s">
        <v>921</v>
      </c>
      <c r="HO1075" t="s">
        <v>922</v>
      </c>
      <c r="HP1075" t="s">
        <v>918</v>
      </c>
      <c r="HQ1075" t="s">
        <v>918</v>
      </c>
      <c r="IK1075">
        <v>0</v>
      </c>
    </row>
    <row r="1076" spans="1:255" x14ac:dyDescent="0.2">
      <c r="A1076" s="2">
        <v>17</v>
      </c>
      <c r="B1076" s="2">
        <v>1</v>
      </c>
      <c r="C1076" s="2">
        <f>ROW(SmtRes!A1856)</f>
        <v>1856</v>
      </c>
      <c r="D1076" s="2">
        <f>ROW(EtalonRes!A1654)</f>
        <v>1654</v>
      </c>
      <c r="E1076" s="2" t="s">
        <v>1100</v>
      </c>
      <c r="F1076" s="2" t="s">
        <v>990</v>
      </c>
      <c r="G1076" s="2" t="s">
        <v>991</v>
      </c>
      <c r="H1076" s="2" t="s">
        <v>992</v>
      </c>
      <c r="I1076" s="2">
        <f>ROUND(1800/100,7)</f>
        <v>18</v>
      </c>
      <c r="J1076" s="2">
        <v>0</v>
      </c>
      <c r="K1076" s="2">
        <f>ROUND(1800/100,7)</f>
        <v>18</v>
      </c>
      <c r="L1076" s="2"/>
      <c r="M1076" s="2"/>
      <c r="N1076" s="2"/>
      <c r="O1076" s="2">
        <f>ROUND(CP1076,2)</f>
        <v>5306.76</v>
      </c>
      <c r="P1076" s="2">
        <f>ROUND(CQ1076*I1076,2)</f>
        <v>1163.1600000000001</v>
      </c>
      <c r="Q1076" s="2">
        <f>ROUND(CR1076*I1076,2)</f>
        <v>862.56</v>
      </c>
      <c r="R1076" s="2">
        <f>ROUND(CS1076*I1076,2)</f>
        <v>52.56</v>
      </c>
      <c r="S1076" s="2">
        <f>ROUND(CT1076*I1076,2)</f>
        <v>3281.04</v>
      </c>
      <c r="T1076" s="2">
        <f>ROUND(CU1076*I1076,2)</f>
        <v>0</v>
      </c>
      <c r="U1076" s="2">
        <f t="shared" si="706"/>
        <v>349.05599999999998</v>
      </c>
      <c r="V1076" s="2">
        <f t="shared" si="707"/>
        <v>3.8879999999999999</v>
      </c>
      <c r="W1076" s="2">
        <f>ROUND(CX1076*I1076,2)</f>
        <v>0</v>
      </c>
      <c r="X1076" s="2">
        <f>ROUND(CY1076,2)</f>
        <v>3233.59</v>
      </c>
      <c r="Y1076" s="2">
        <f>ROUND(CZ1076,2)</f>
        <v>1700.14</v>
      </c>
      <c r="Z1076" s="2"/>
      <c r="AA1076" s="2">
        <v>53551706</v>
      </c>
      <c r="AB1076" s="2">
        <f t="shared" si="708"/>
        <v>294.82</v>
      </c>
      <c r="AC1076" s="2">
        <f t="shared" si="702"/>
        <v>64.62</v>
      </c>
      <c r="AD1076" s="2">
        <f>ROUND(((((ET1076*ROUND(1.2,7)))-((EU1076*ROUND(1.2,7))))+AE1076),2)</f>
        <v>47.92</v>
      </c>
      <c r="AE1076" s="2">
        <f>ROUND(((EU1076*ROUND(1.2,7))),2)</f>
        <v>2.92</v>
      </c>
      <c r="AF1076" s="2">
        <f>ROUND(((EV1076*ROUND(1.2,7))),2)</f>
        <v>182.28</v>
      </c>
      <c r="AG1076" s="2">
        <f t="shared" si="710"/>
        <v>0</v>
      </c>
      <c r="AH1076" s="2">
        <f>((EW1076*ROUND(1.2,7)))</f>
        <v>19.391999999999999</v>
      </c>
      <c r="AI1076" s="2">
        <f>((EX1076*ROUND(1.2,7)))</f>
        <v>0.216</v>
      </c>
      <c r="AJ1076" s="2">
        <f t="shared" si="712"/>
        <v>0</v>
      </c>
      <c r="AK1076" s="2">
        <v>256.45</v>
      </c>
      <c r="AL1076" s="2">
        <v>64.62</v>
      </c>
      <c r="AM1076" s="2">
        <v>39.93</v>
      </c>
      <c r="AN1076" s="2">
        <v>2.4300000000000002</v>
      </c>
      <c r="AO1076" s="2">
        <v>151.9</v>
      </c>
      <c r="AP1076" s="2">
        <v>0</v>
      </c>
      <c r="AQ1076" s="2">
        <v>16.16</v>
      </c>
      <c r="AR1076" s="2">
        <v>0.18</v>
      </c>
      <c r="AS1076" s="2">
        <v>0</v>
      </c>
      <c r="AT1076" s="2">
        <v>97</v>
      </c>
      <c r="AU1076" s="2">
        <v>51</v>
      </c>
      <c r="AV1076" s="2">
        <v>1</v>
      </c>
      <c r="AW1076" s="2">
        <v>1</v>
      </c>
      <c r="AX1076" s="2"/>
      <c r="AY1076" s="2"/>
      <c r="AZ1076" s="2">
        <v>1</v>
      </c>
      <c r="BA1076" s="2">
        <v>1</v>
      </c>
      <c r="BB1076" s="2">
        <v>1</v>
      </c>
      <c r="BC1076" s="2">
        <v>1</v>
      </c>
      <c r="BD1076" s="2" t="s">
        <v>3</v>
      </c>
      <c r="BE1076" s="2" t="s">
        <v>3</v>
      </c>
      <c r="BF1076" s="2" t="s">
        <v>3</v>
      </c>
      <c r="BG1076" s="2" t="s">
        <v>3</v>
      </c>
      <c r="BH1076" s="2">
        <v>0</v>
      </c>
      <c r="BI1076" s="2">
        <v>2</v>
      </c>
      <c r="BJ1076" s="2" t="s">
        <v>993</v>
      </c>
      <c r="BK1076" s="2"/>
      <c r="BL1076" s="2"/>
      <c r="BM1076" s="2">
        <v>108001</v>
      </c>
      <c r="BN1076" s="2">
        <v>0</v>
      </c>
      <c r="BO1076" s="2" t="s">
        <v>3</v>
      </c>
      <c r="BP1076" s="2">
        <v>0</v>
      </c>
      <c r="BQ1076" s="2">
        <v>3</v>
      </c>
      <c r="BR1076" s="2">
        <v>0</v>
      </c>
      <c r="BS1076" s="2">
        <v>1</v>
      </c>
      <c r="BT1076" s="2">
        <v>1</v>
      </c>
      <c r="BU1076" s="2">
        <v>1</v>
      </c>
      <c r="BV1076" s="2">
        <v>1</v>
      </c>
      <c r="BW1076" s="2">
        <v>1</v>
      </c>
      <c r="BX1076" s="2">
        <v>1</v>
      </c>
      <c r="BY1076" s="2" t="s">
        <v>3</v>
      </c>
      <c r="BZ1076" s="2">
        <v>97</v>
      </c>
      <c r="CA1076" s="2">
        <v>51</v>
      </c>
      <c r="CB1076" s="2" t="s">
        <v>3</v>
      </c>
      <c r="CC1076" s="2"/>
      <c r="CD1076" s="2"/>
      <c r="CE1076" s="2">
        <v>0</v>
      </c>
      <c r="CF1076" s="2">
        <v>0</v>
      </c>
      <c r="CG1076" s="2">
        <v>0</v>
      </c>
      <c r="CH1076" s="2"/>
      <c r="CI1076" s="2"/>
      <c r="CJ1076" s="2"/>
      <c r="CK1076" s="2"/>
      <c r="CL1076" s="2"/>
      <c r="CM1076" s="2">
        <v>0</v>
      </c>
      <c r="CN1076" s="2" t="s">
        <v>915</v>
      </c>
      <c r="CO1076" s="2">
        <v>0</v>
      </c>
      <c r="CP1076" s="2">
        <f t="shared" si="713"/>
        <v>5306.76</v>
      </c>
      <c r="CQ1076" s="2">
        <f t="shared" ref="CQ1076:CQ1103" si="725">AC1076*BC1076</f>
        <v>64.62</v>
      </c>
      <c r="CR1076" s="2">
        <f t="shared" si="714"/>
        <v>47.92</v>
      </c>
      <c r="CS1076" s="2">
        <f t="shared" si="715"/>
        <v>2.92</v>
      </c>
      <c r="CT1076" s="2">
        <f t="shared" si="716"/>
        <v>182.28</v>
      </c>
      <c r="CU1076" s="2">
        <f t="shared" si="717"/>
        <v>0</v>
      </c>
      <c r="CV1076" s="2">
        <f t="shared" si="718"/>
        <v>19.391999999999999</v>
      </c>
      <c r="CW1076" s="2">
        <f t="shared" si="719"/>
        <v>0.216</v>
      </c>
      <c r="CX1076" s="2">
        <f t="shared" si="720"/>
        <v>0</v>
      </c>
      <c r="CY1076" s="2">
        <f t="shared" si="721"/>
        <v>3233.5920000000001</v>
      </c>
      <c r="CZ1076" s="2">
        <f t="shared" si="722"/>
        <v>1700.136</v>
      </c>
      <c r="DA1076" s="2"/>
      <c r="DB1076" s="2"/>
      <c r="DC1076" s="2" t="s">
        <v>3</v>
      </c>
      <c r="DD1076" s="2" t="s">
        <v>3</v>
      </c>
      <c r="DE1076" s="2" t="s">
        <v>916</v>
      </c>
      <c r="DF1076" s="2" t="s">
        <v>916</v>
      </c>
      <c r="DG1076" s="2" t="s">
        <v>916</v>
      </c>
      <c r="DH1076" s="2" t="s">
        <v>3</v>
      </c>
      <c r="DI1076" s="2" t="s">
        <v>916</v>
      </c>
      <c r="DJ1076" s="2" t="s">
        <v>916</v>
      </c>
      <c r="DK1076" s="2" t="s">
        <v>3</v>
      </c>
      <c r="DL1076" s="2" t="s">
        <v>3</v>
      </c>
      <c r="DM1076" s="2" t="s">
        <v>3</v>
      </c>
      <c r="DN1076" s="2">
        <v>0</v>
      </c>
      <c r="DO1076" s="2">
        <v>0</v>
      </c>
      <c r="DP1076" s="2">
        <v>1</v>
      </c>
      <c r="DQ1076" s="2">
        <v>1</v>
      </c>
      <c r="DR1076" s="2"/>
      <c r="DS1076" s="2"/>
      <c r="DT1076" s="2"/>
      <c r="DU1076" s="2">
        <v>1013</v>
      </c>
      <c r="DV1076" s="2" t="s">
        <v>992</v>
      </c>
      <c r="DW1076" s="2" t="s">
        <v>992</v>
      </c>
      <c r="DX1076" s="2">
        <v>1</v>
      </c>
      <c r="DY1076" s="2"/>
      <c r="DZ1076" s="2" t="s">
        <v>3</v>
      </c>
      <c r="EA1076" s="2" t="s">
        <v>3</v>
      </c>
      <c r="EB1076" s="2" t="s">
        <v>3</v>
      </c>
      <c r="EC1076" s="2" t="s">
        <v>3</v>
      </c>
      <c r="ED1076" s="2"/>
      <c r="EE1076" s="2">
        <v>53551264</v>
      </c>
      <c r="EF1076" s="2">
        <v>3</v>
      </c>
      <c r="EG1076" s="2" t="s">
        <v>917</v>
      </c>
      <c r="EH1076" s="2">
        <v>0</v>
      </c>
      <c r="EI1076" s="2" t="s">
        <v>3</v>
      </c>
      <c r="EJ1076" s="2">
        <v>2</v>
      </c>
      <c r="EK1076" s="2">
        <v>108001</v>
      </c>
      <c r="EL1076" s="2" t="s">
        <v>918</v>
      </c>
      <c r="EM1076" s="2" t="s">
        <v>919</v>
      </c>
      <c r="EN1076" s="2"/>
      <c r="EO1076" s="2" t="s">
        <v>920</v>
      </c>
      <c r="EP1076" s="2"/>
      <c r="EQ1076" s="2">
        <v>131072</v>
      </c>
      <c r="ER1076" s="2">
        <v>256.45</v>
      </c>
      <c r="ES1076" s="2">
        <v>64.62</v>
      </c>
      <c r="ET1076" s="2">
        <v>39.93</v>
      </c>
      <c r="EU1076" s="2">
        <v>2.4300000000000002</v>
      </c>
      <c r="EV1076" s="2">
        <v>151.9</v>
      </c>
      <c r="EW1076" s="2">
        <v>16.16</v>
      </c>
      <c r="EX1076" s="2">
        <v>0.18</v>
      </c>
      <c r="EY1076" s="2">
        <v>0</v>
      </c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>
        <v>0</v>
      </c>
      <c r="FR1076" s="2">
        <f>ROUND(IF(AND(BH1076=3,BI1076=3),P1076,0),2)</f>
        <v>0</v>
      </c>
      <c r="FS1076" s="2">
        <v>0</v>
      </c>
      <c r="FT1076" s="2"/>
      <c r="FU1076" s="2"/>
      <c r="FV1076" s="2"/>
      <c r="FW1076" s="2"/>
      <c r="FX1076" s="2">
        <v>97</v>
      </c>
      <c r="FY1076" s="2">
        <v>51</v>
      </c>
      <c r="FZ1076" s="2"/>
      <c r="GA1076" s="2" t="s">
        <v>3</v>
      </c>
      <c r="GB1076" s="2"/>
      <c r="GC1076" s="2"/>
      <c r="GD1076" s="2">
        <v>1</v>
      </c>
      <c r="GE1076" s="2"/>
      <c r="GF1076" s="2">
        <v>-1476381088</v>
      </c>
      <c r="GG1076" s="2">
        <v>2</v>
      </c>
      <c r="GH1076" s="2">
        <v>1</v>
      </c>
      <c r="GI1076" s="2">
        <v>-2</v>
      </c>
      <c r="GJ1076" s="2">
        <v>0</v>
      </c>
      <c r="GK1076" s="2">
        <v>0</v>
      </c>
      <c r="GL1076" s="2">
        <f>ROUND(IF(AND(BH1076=3,BI1076=3,FS1076&lt;&gt;0),P1076,0),2)</f>
        <v>0</v>
      </c>
      <c r="GM1076" s="2">
        <f>ROUND(O1076+X1076+Y1076,2)+GX1076</f>
        <v>10240.49</v>
      </c>
      <c r="GN1076" s="2">
        <f>IF(OR(BI1076=0,BI1076=1),ROUND(O1076+X1076+Y1076,2),0)</f>
        <v>0</v>
      </c>
      <c r="GO1076" s="2">
        <f>IF(BI1076=2,ROUND(O1076+X1076+Y1076,2),0)</f>
        <v>10240.49</v>
      </c>
      <c r="GP1076" s="2">
        <f>IF(BI1076=4,ROUND(O1076+X1076+Y1076,2)+GX1076,0)</f>
        <v>0</v>
      </c>
      <c r="GQ1076" s="2"/>
      <c r="GR1076" s="2">
        <v>0</v>
      </c>
      <c r="GS1076" s="2">
        <v>0</v>
      </c>
      <c r="GT1076" s="2">
        <v>0</v>
      </c>
      <c r="GU1076" s="2" t="s">
        <v>3</v>
      </c>
      <c r="GV1076" s="2">
        <f t="shared" si="723"/>
        <v>0</v>
      </c>
      <c r="GW1076" s="2">
        <v>1</v>
      </c>
      <c r="GX1076" s="2">
        <f>ROUND(HC1076*I1076,2)</f>
        <v>0</v>
      </c>
      <c r="GY1076" s="2"/>
      <c r="GZ1076" s="2"/>
      <c r="HA1076" s="2">
        <v>0</v>
      </c>
      <c r="HB1076" s="2">
        <v>0</v>
      </c>
      <c r="HC1076" s="2">
        <f t="shared" si="724"/>
        <v>0</v>
      </c>
      <c r="HD1076" s="2"/>
      <c r="HE1076" s="2" t="s">
        <v>3</v>
      </c>
      <c r="HF1076" s="2" t="s">
        <v>3</v>
      </c>
      <c r="HG1076" s="2"/>
      <c r="HH1076" s="2"/>
      <c r="HI1076" s="2"/>
      <c r="HJ1076" s="2"/>
      <c r="HK1076" s="2"/>
      <c r="HL1076" s="2"/>
      <c r="HM1076" s="2" t="s">
        <v>3</v>
      </c>
      <c r="HN1076" s="2" t="s">
        <v>921</v>
      </c>
      <c r="HO1076" s="2" t="s">
        <v>922</v>
      </c>
      <c r="HP1076" s="2" t="s">
        <v>918</v>
      </c>
      <c r="HQ1076" s="2" t="s">
        <v>918</v>
      </c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>
        <v>0</v>
      </c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</row>
    <row r="1077" spans="1:255" x14ac:dyDescent="0.2">
      <c r="A1077">
        <v>17</v>
      </c>
      <c r="B1077">
        <v>1</v>
      </c>
      <c r="C1077">
        <f>ROW(SmtRes!A1870)</f>
        <v>1870</v>
      </c>
      <c r="D1077">
        <f>ROW(EtalonRes!A1666)</f>
        <v>1666</v>
      </c>
      <c r="E1077" t="s">
        <v>1100</v>
      </c>
      <c r="F1077" t="s">
        <v>990</v>
      </c>
      <c r="G1077" t="s">
        <v>991</v>
      </c>
      <c r="H1077" t="s">
        <v>992</v>
      </c>
      <c r="I1077">
        <f>ROUND(1800/100,7)</f>
        <v>18</v>
      </c>
      <c r="J1077">
        <v>0</v>
      </c>
      <c r="K1077">
        <f>ROUND(1800/100,7)</f>
        <v>18</v>
      </c>
      <c r="O1077">
        <f>ROUND(CP1077,0)</f>
        <v>132991</v>
      </c>
      <c r="P1077">
        <f>ROUND(CQ1077*I1077,0)</f>
        <v>6723</v>
      </c>
      <c r="Q1077">
        <f>ROUND(CR1077*I1077,0)</f>
        <v>10644</v>
      </c>
      <c r="R1077">
        <f>ROUND(CS1077*I1077,0)</f>
        <v>1852</v>
      </c>
      <c r="S1077">
        <f>ROUND(CT1077*I1077,0)</f>
        <v>115624</v>
      </c>
      <c r="T1077">
        <f>ROUND(CU1077*I1077,0)</f>
        <v>0</v>
      </c>
      <c r="U1077">
        <f t="shared" si="706"/>
        <v>349.05599999999998</v>
      </c>
      <c r="V1077">
        <f t="shared" si="707"/>
        <v>3.8879999999999999</v>
      </c>
      <c r="W1077">
        <f>ROUND(CX1077*I1077,0)</f>
        <v>0</v>
      </c>
      <c r="X1077">
        <f>ROUND(CY1077,0)</f>
        <v>113952</v>
      </c>
      <c r="Y1077">
        <f>ROUND(CZ1077,0)</f>
        <v>59913</v>
      </c>
      <c r="AA1077">
        <v>53551707</v>
      </c>
      <c r="AB1077">
        <f t="shared" si="708"/>
        <v>294.82</v>
      </c>
      <c r="AC1077">
        <f t="shared" si="702"/>
        <v>64.62</v>
      </c>
      <c r="AD1077">
        <f>ROUND(((((ET1077*ROUND(1.2,7)))-((EU1077*ROUND(1.2,7))))+AE1077),2)</f>
        <v>47.92</v>
      </c>
      <c r="AE1077">
        <f>ROUND(((EU1077*ROUND(1.2,7))),2)</f>
        <v>2.92</v>
      </c>
      <c r="AF1077">
        <f>ROUND(((EV1077*ROUND(1.2,7))),2)</f>
        <v>182.28</v>
      </c>
      <c r="AG1077">
        <f t="shared" si="710"/>
        <v>0</v>
      </c>
      <c r="AH1077">
        <f>((EW1077*ROUND(1.2,7)))</f>
        <v>19.391999999999999</v>
      </c>
      <c r="AI1077">
        <f>((EX1077*ROUND(1.2,7)))</f>
        <v>0.216</v>
      </c>
      <c r="AJ1077">
        <f t="shared" si="712"/>
        <v>0</v>
      </c>
      <c r="AK1077">
        <v>256.45</v>
      </c>
      <c r="AL1077">
        <v>64.62</v>
      </c>
      <c r="AM1077">
        <v>39.93</v>
      </c>
      <c r="AN1077">
        <v>2.4300000000000002</v>
      </c>
      <c r="AO1077">
        <v>151.9</v>
      </c>
      <c r="AP1077">
        <v>0</v>
      </c>
      <c r="AQ1077">
        <v>16.16</v>
      </c>
      <c r="AR1077">
        <v>0.18</v>
      </c>
      <c r="AS1077">
        <v>0</v>
      </c>
      <c r="AT1077">
        <v>97</v>
      </c>
      <c r="AU1077">
        <v>51</v>
      </c>
      <c r="AV1077">
        <v>1</v>
      </c>
      <c r="AW1077">
        <v>1</v>
      </c>
      <c r="AZ1077">
        <v>1</v>
      </c>
      <c r="BA1077">
        <v>35.24</v>
      </c>
      <c r="BB1077">
        <v>12.34</v>
      </c>
      <c r="BC1077">
        <v>5.78</v>
      </c>
      <c r="BD1077" t="s">
        <v>3</v>
      </c>
      <c r="BE1077" t="s">
        <v>3</v>
      </c>
      <c r="BF1077" t="s">
        <v>3</v>
      </c>
      <c r="BG1077" t="s">
        <v>3</v>
      </c>
      <c r="BH1077">
        <v>0</v>
      </c>
      <c r="BI1077">
        <v>2</v>
      </c>
      <c r="BJ1077" t="s">
        <v>993</v>
      </c>
      <c r="BM1077">
        <v>108001</v>
      </c>
      <c r="BN1077">
        <v>0</v>
      </c>
      <c r="BO1077" t="s">
        <v>990</v>
      </c>
      <c r="BP1077">
        <v>1</v>
      </c>
      <c r="BQ1077">
        <v>3</v>
      </c>
      <c r="BR1077">
        <v>0</v>
      </c>
      <c r="BS1077">
        <v>35.24</v>
      </c>
      <c r="BT1077">
        <v>1</v>
      </c>
      <c r="BU1077">
        <v>1</v>
      </c>
      <c r="BV1077">
        <v>1</v>
      </c>
      <c r="BW1077">
        <v>1</v>
      </c>
      <c r="BX1077">
        <v>1</v>
      </c>
      <c r="BY1077" t="s">
        <v>3</v>
      </c>
      <c r="BZ1077">
        <v>97</v>
      </c>
      <c r="CA1077">
        <v>51</v>
      </c>
      <c r="CB1077" t="s">
        <v>3</v>
      </c>
      <c r="CE1077">
        <v>0</v>
      </c>
      <c r="CF1077">
        <v>0</v>
      </c>
      <c r="CG1077">
        <v>0</v>
      </c>
      <c r="CM1077">
        <v>0</v>
      </c>
      <c r="CN1077" t="s">
        <v>915</v>
      </c>
      <c r="CO1077">
        <v>0</v>
      </c>
      <c r="CP1077">
        <f t="shared" si="713"/>
        <v>132991</v>
      </c>
      <c r="CQ1077">
        <f t="shared" si="725"/>
        <v>373.50360000000006</v>
      </c>
      <c r="CR1077">
        <f t="shared" si="714"/>
        <v>591.33280000000002</v>
      </c>
      <c r="CS1077">
        <f t="shared" si="715"/>
        <v>102.9008</v>
      </c>
      <c r="CT1077">
        <f t="shared" si="716"/>
        <v>6423.5472</v>
      </c>
      <c r="CU1077">
        <f t="shared" si="717"/>
        <v>0</v>
      </c>
      <c r="CV1077">
        <f t="shared" si="718"/>
        <v>19.391999999999999</v>
      </c>
      <c r="CW1077">
        <f t="shared" si="719"/>
        <v>0.216</v>
      </c>
      <c r="CX1077">
        <f t="shared" si="720"/>
        <v>0</v>
      </c>
      <c r="CY1077">
        <f t="shared" si="721"/>
        <v>113951.72</v>
      </c>
      <c r="CZ1077">
        <f t="shared" si="722"/>
        <v>59912.76</v>
      </c>
      <c r="DC1077" t="s">
        <v>3</v>
      </c>
      <c r="DD1077" t="s">
        <v>3</v>
      </c>
      <c r="DE1077" t="s">
        <v>916</v>
      </c>
      <c r="DF1077" t="s">
        <v>916</v>
      </c>
      <c r="DG1077" t="s">
        <v>916</v>
      </c>
      <c r="DH1077" t="s">
        <v>3</v>
      </c>
      <c r="DI1077" t="s">
        <v>916</v>
      </c>
      <c r="DJ1077" t="s">
        <v>916</v>
      </c>
      <c r="DK1077" t="s">
        <v>3</v>
      </c>
      <c r="DL1077" t="s">
        <v>3</v>
      </c>
      <c r="DM1077" t="s">
        <v>3</v>
      </c>
      <c r="DN1077">
        <v>0</v>
      </c>
      <c r="DO1077">
        <v>0</v>
      </c>
      <c r="DP1077">
        <v>1</v>
      </c>
      <c r="DQ1077">
        <v>1</v>
      </c>
      <c r="DU1077">
        <v>1013</v>
      </c>
      <c r="DV1077" t="s">
        <v>992</v>
      </c>
      <c r="DW1077" t="s">
        <v>992</v>
      </c>
      <c r="DX1077">
        <v>1</v>
      </c>
      <c r="DZ1077" t="s">
        <v>3</v>
      </c>
      <c r="EA1077" t="s">
        <v>3</v>
      </c>
      <c r="EB1077" t="s">
        <v>3</v>
      </c>
      <c r="EC1077" t="s">
        <v>3</v>
      </c>
      <c r="EE1077">
        <v>53551264</v>
      </c>
      <c r="EF1077">
        <v>3</v>
      </c>
      <c r="EG1077" t="s">
        <v>917</v>
      </c>
      <c r="EH1077">
        <v>0</v>
      </c>
      <c r="EI1077" t="s">
        <v>3</v>
      </c>
      <c r="EJ1077">
        <v>2</v>
      </c>
      <c r="EK1077">
        <v>108001</v>
      </c>
      <c r="EL1077" t="s">
        <v>918</v>
      </c>
      <c r="EM1077" t="s">
        <v>919</v>
      </c>
      <c r="EO1077" t="s">
        <v>920</v>
      </c>
      <c r="EQ1077">
        <v>131072</v>
      </c>
      <c r="ER1077">
        <v>256.45</v>
      </c>
      <c r="ES1077">
        <v>64.62</v>
      </c>
      <c r="ET1077">
        <v>39.93</v>
      </c>
      <c r="EU1077">
        <v>2.4300000000000002</v>
      </c>
      <c r="EV1077">
        <v>151.9</v>
      </c>
      <c r="EW1077">
        <v>16.16</v>
      </c>
      <c r="EX1077">
        <v>0.18</v>
      </c>
      <c r="EY1077">
        <v>0</v>
      </c>
      <c r="FQ1077">
        <v>0</v>
      </c>
      <c r="FR1077">
        <f>ROUND(IF(AND(BH1077=3,BI1077=3),P1077,0),0)</f>
        <v>0</v>
      </c>
      <c r="FS1077">
        <v>0</v>
      </c>
      <c r="FX1077">
        <v>97</v>
      </c>
      <c r="FY1077">
        <v>51</v>
      </c>
      <c r="GA1077" t="s">
        <v>3</v>
      </c>
      <c r="GD1077">
        <v>1</v>
      </c>
      <c r="GF1077">
        <v>-1476381088</v>
      </c>
      <c r="GG1077">
        <v>2</v>
      </c>
      <c r="GH1077">
        <v>1</v>
      </c>
      <c r="GI1077">
        <v>2</v>
      </c>
      <c r="GJ1077">
        <v>0</v>
      </c>
      <c r="GK1077">
        <v>0</v>
      </c>
      <c r="GL1077">
        <f>ROUND(IF(AND(BH1077=3,BI1077=3,FS1077&lt;&gt;0),P1077,0),0)</f>
        <v>0</v>
      </c>
      <c r="GM1077">
        <f>ROUND(O1077+X1077+Y1077,0)+GX1077</f>
        <v>306856</v>
      </c>
      <c r="GN1077">
        <f>IF(OR(BI1077=0,BI1077=1),ROUND(O1077+X1077+Y1077,0),0)</f>
        <v>0</v>
      </c>
      <c r="GO1077">
        <f>IF(BI1077=2,ROUND(O1077+X1077+Y1077,0),0)</f>
        <v>306856</v>
      </c>
      <c r="GP1077">
        <f>IF(BI1077=4,ROUND(O1077+X1077+Y1077,0)+GX1077,0)</f>
        <v>0</v>
      </c>
      <c r="GR1077">
        <v>0</v>
      </c>
      <c r="GS1077">
        <v>0</v>
      </c>
      <c r="GT1077">
        <v>0</v>
      </c>
      <c r="GU1077" t="s">
        <v>3</v>
      </c>
      <c r="GV1077">
        <f t="shared" si="723"/>
        <v>0</v>
      </c>
      <c r="GW1077">
        <v>1</v>
      </c>
      <c r="GX1077">
        <f>ROUND(HC1077*I1077,0)</f>
        <v>0</v>
      </c>
      <c r="HA1077">
        <v>0</v>
      </c>
      <c r="HB1077">
        <v>0</v>
      </c>
      <c r="HC1077">
        <f t="shared" si="724"/>
        <v>0</v>
      </c>
      <c r="HE1077" t="s">
        <v>3</v>
      </c>
      <c r="HF1077" t="s">
        <v>3</v>
      </c>
      <c r="HM1077" t="s">
        <v>3</v>
      </c>
      <c r="HN1077" t="s">
        <v>921</v>
      </c>
      <c r="HO1077" t="s">
        <v>922</v>
      </c>
      <c r="HP1077" t="s">
        <v>918</v>
      </c>
      <c r="HQ1077" t="s">
        <v>918</v>
      </c>
      <c r="IK1077">
        <v>0</v>
      </c>
    </row>
    <row r="1078" spans="1:255" x14ac:dyDescent="0.2">
      <c r="A1078" s="2">
        <v>18</v>
      </c>
      <c r="B1078" s="2">
        <v>1</v>
      </c>
      <c r="C1078" s="2">
        <v>1855</v>
      </c>
      <c r="D1078" s="2"/>
      <c r="E1078" s="2" t="s">
        <v>1101</v>
      </c>
      <c r="F1078" s="2" t="s">
        <v>995</v>
      </c>
      <c r="G1078" s="2" t="s">
        <v>996</v>
      </c>
      <c r="H1078" s="2" t="s">
        <v>997</v>
      </c>
      <c r="I1078" s="2">
        <f>I1076*J1078</f>
        <v>1.8360000000000001</v>
      </c>
      <c r="J1078" s="2">
        <v>0.10200000000000001</v>
      </c>
      <c r="K1078" s="2">
        <v>0.10199999999999999</v>
      </c>
      <c r="L1078" s="2"/>
      <c r="M1078" s="2"/>
      <c r="N1078" s="2"/>
      <c r="O1078" s="2">
        <f>ROUND(CP1078,2)</f>
        <v>13888.26</v>
      </c>
      <c r="P1078" s="2">
        <f>ROUND(CQ1078*I1078,2)</f>
        <v>13888.26</v>
      </c>
      <c r="Q1078" s="2">
        <f>ROUND(CR1078*I1078,2)</f>
        <v>0</v>
      </c>
      <c r="R1078" s="2">
        <f>ROUND(CS1078*I1078,2)</f>
        <v>0</v>
      </c>
      <c r="S1078" s="2">
        <f>ROUND(CT1078*I1078,2)</f>
        <v>0</v>
      </c>
      <c r="T1078" s="2">
        <f>ROUND(CU1078*I1078,2)</f>
        <v>0</v>
      </c>
      <c r="U1078" s="2">
        <f t="shared" si="706"/>
        <v>0</v>
      </c>
      <c r="V1078" s="2">
        <f t="shared" si="707"/>
        <v>0</v>
      </c>
      <c r="W1078" s="2">
        <f>ROUND(CX1078*I1078,2)</f>
        <v>266.97000000000003</v>
      </c>
      <c r="X1078" s="2">
        <f>ROUND(CY1078,2)</f>
        <v>0</v>
      </c>
      <c r="Y1078" s="2">
        <f>ROUND(CZ1078,2)</f>
        <v>0</v>
      </c>
      <c r="Z1078" s="2"/>
      <c r="AA1078" s="2">
        <v>53551706</v>
      </c>
      <c r="AB1078" s="2">
        <f t="shared" si="708"/>
        <v>7564.41</v>
      </c>
      <c r="AC1078" s="2">
        <f t="shared" si="702"/>
        <v>7564.41</v>
      </c>
      <c r="AD1078" s="2">
        <f>ROUND((((ET1078)-(EU1078))+AE1078),2)</f>
        <v>0</v>
      </c>
      <c r="AE1078" s="2">
        <f t="shared" ref="AE1078:AF1081" si="726">ROUND((EU1078),2)</f>
        <v>0</v>
      </c>
      <c r="AF1078" s="2">
        <f t="shared" si="726"/>
        <v>0</v>
      </c>
      <c r="AG1078" s="2">
        <f t="shared" si="710"/>
        <v>0</v>
      </c>
      <c r="AH1078" s="2">
        <f t="shared" ref="AH1078:AI1081" si="727">(EW1078)</f>
        <v>0</v>
      </c>
      <c r="AI1078" s="2">
        <f t="shared" si="727"/>
        <v>0</v>
      </c>
      <c r="AJ1078" s="2">
        <f t="shared" si="712"/>
        <v>145.41</v>
      </c>
      <c r="AK1078" s="2">
        <v>7564.41</v>
      </c>
      <c r="AL1078" s="2">
        <v>7564.41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145.41</v>
      </c>
      <c r="AT1078" s="2">
        <v>97</v>
      </c>
      <c r="AU1078" s="2">
        <v>51</v>
      </c>
      <c r="AV1078" s="2">
        <v>1</v>
      </c>
      <c r="AW1078" s="2">
        <v>1</v>
      </c>
      <c r="AX1078" s="2"/>
      <c r="AY1078" s="2"/>
      <c r="AZ1078" s="2">
        <v>1</v>
      </c>
      <c r="BA1078" s="2">
        <v>1</v>
      </c>
      <c r="BB1078" s="2">
        <v>1</v>
      </c>
      <c r="BC1078" s="2">
        <v>1</v>
      </c>
      <c r="BD1078" s="2" t="s">
        <v>3</v>
      </c>
      <c r="BE1078" s="2" t="s">
        <v>3</v>
      </c>
      <c r="BF1078" s="2" t="s">
        <v>3</v>
      </c>
      <c r="BG1078" s="2" t="s">
        <v>3</v>
      </c>
      <c r="BH1078" s="2">
        <v>3</v>
      </c>
      <c r="BI1078" s="2">
        <v>2</v>
      </c>
      <c r="BJ1078" s="2" t="s">
        <v>998</v>
      </c>
      <c r="BK1078" s="2"/>
      <c r="BL1078" s="2"/>
      <c r="BM1078" s="2">
        <v>108001</v>
      </c>
      <c r="BN1078" s="2">
        <v>0</v>
      </c>
      <c r="BO1078" s="2" t="s">
        <v>3</v>
      </c>
      <c r="BP1078" s="2">
        <v>0</v>
      </c>
      <c r="BQ1078" s="2">
        <v>3</v>
      </c>
      <c r="BR1078" s="2">
        <v>0</v>
      </c>
      <c r="BS1078" s="2">
        <v>1</v>
      </c>
      <c r="BT1078" s="2">
        <v>1</v>
      </c>
      <c r="BU1078" s="2">
        <v>1</v>
      </c>
      <c r="BV1078" s="2">
        <v>1</v>
      </c>
      <c r="BW1078" s="2">
        <v>1</v>
      </c>
      <c r="BX1078" s="2">
        <v>1</v>
      </c>
      <c r="BY1078" s="2" t="s">
        <v>3</v>
      </c>
      <c r="BZ1078" s="2">
        <v>97</v>
      </c>
      <c r="CA1078" s="2">
        <v>51</v>
      </c>
      <c r="CB1078" s="2" t="s">
        <v>3</v>
      </c>
      <c r="CC1078" s="2"/>
      <c r="CD1078" s="2"/>
      <c r="CE1078" s="2">
        <v>0</v>
      </c>
      <c r="CF1078" s="2">
        <v>0</v>
      </c>
      <c r="CG1078" s="2">
        <v>0</v>
      </c>
      <c r="CH1078" s="2"/>
      <c r="CI1078" s="2"/>
      <c r="CJ1078" s="2"/>
      <c r="CK1078" s="2"/>
      <c r="CL1078" s="2"/>
      <c r="CM1078" s="2">
        <v>0</v>
      </c>
      <c r="CN1078" s="2" t="s">
        <v>3</v>
      </c>
      <c r="CO1078" s="2">
        <v>0</v>
      </c>
      <c r="CP1078" s="2">
        <f t="shared" si="713"/>
        <v>13888.26</v>
      </c>
      <c r="CQ1078" s="2">
        <f t="shared" si="725"/>
        <v>7564.41</v>
      </c>
      <c r="CR1078" s="2">
        <f t="shared" si="714"/>
        <v>0</v>
      </c>
      <c r="CS1078" s="2">
        <f t="shared" si="715"/>
        <v>0</v>
      </c>
      <c r="CT1078" s="2">
        <f t="shared" si="716"/>
        <v>0</v>
      </c>
      <c r="CU1078" s="2">
        <f t="shared" si="717"/>
        <v>0</v>
      </c>
      <c r="CV1078" s="2">
        <f t="shared" si="718"/>
        <v>0</v>
      </c>
      <c r="CW1078" s="2">
        <f t="shared" si="719"/>
        <v>0</v>
      </c>
      <c r="CX1078" s="2">
        <f t="shared" si="720"/>
        <v>145.41</v>
      </c>
      <c r="CY1078" s="2">
        <f t="shared" si="721"/>
        <v>0</v>
      </c>
      <c r="CZ1078" s="2">
        <f t="shared" si="722"/>
        <v>0</v>
      </c>
      <c r="DA1078" s="2"/>
      <c r="DB1078" s="2"/>
      <c r="DC1078" s="2" t="s">
        <v>3</v>
      </c>
      <c r="DD1078" s="2" t="s">
        <v>3</v>
      </c>
      <c r="DE1078" s="2" t="s">
        <v>3</v>
      </c>
      <c r="DF1078" s="2" t="s">
        <v>3</v>
      </c>
      <c r="DG1078" s="2" t="s">
        <v>3</v>
      </c>
      <c r="DH1078" s="2" t="s">
        <v>3</v>
      </c>
      <c r="DI1078" s="2" t="s">
        <v>3</v>
      </c>
      <c r="DJ1078" s="2" t="s">
        <v>3</v>
      </c>
      <c r="DK1078" s="2" t="s">
        <v>3</v>
      </c>
      <c r="DL1078" s="2" t="s">
        <v>3</v>
      </c>
      <c r="DM1078" s="2" t="s">
        <v>3</v>
      </c>
      <c r="DN1078" s="2">
        <v>0</v>
      </c>
      <c r="DO1078" s="2">
        <v>0</v>
      </c>
      <c r="DP1078" s="2">
        <v>1</v>
      </c>
      <c r="DQ1078" s="2">
        <v>1</v>
      </c>
      <c r="DR1078" s="2"/>
      <c r="DS1078" s="2"/>
      <c r="DT1078" s="2"/>
      <c r="DU1078" s="2">
        <v>1013</v>
      </c>
      <c r="DV1078" s="2" t="s">
        <v>997</v>
      </c>
      <c r="DW1078" s="2" t="s">
        <v>999</v>
      </c>
      <c r="DX1078" s="2">
        <v>1</v>
      </c>
      <c r="DY1078" s="2"/>
      <c r="DZ1078" s="2" t="s">
        <v>3</v>
      </c>
      <c r="EA1078" s="2" t="s">
        <v>3</v>
      </c>
      <c r="EB1078" s="2" t="s">
        <v>3</v>
      </c>
      <c r="EC1078" s="2" t="s">
        <v>3</v>
      </c>
      <c r="ED1078" s="2"/>
      <c r="EE1078" s="2">
        <v>53551264</v>
      </c>
      <c r="EF1078" s="2">
        <v>3</v>
      </c>
      <c r="EG1078" s="2" t="s">
        <v>917</v>
      </c>
      <c r="EH1078" s="2">
        <v>0</v>
      </c>
      <c r="EI1078" s="2" t="s">
        <v>3</v>
      </c>
      <c r="EJ1078" s="2">
        <v>2</v>
      </c>
      <c r="EK1078" s="2">
        <v>108001</v>
      </c>
      <c r="EL1078" s="2" t="s">
        <v>918</v>
      </c>
      <c r="EM1078" s="2" t="s">
        <v>919</v>
      </c>
      <c r="EN1078" s="2"/>
      <c r="EO1078" s="2" t="s">
        <v>3</v>
      </c>
      <c r="EP1078" s="2"/>
      <c r="EQ1078" s="2">
        <v>0</v>
      </c>
      <c r="ER1078" s="2">
        <v>7564.41</v>
      </c>
      <c r="ES1078" s="2">
        <v>7564.41</v>
      </c>
      <c r="ET1078" s="2">
        <v>0</v>
      </c>
      <c r="EU1078" s="2">
        <v>0</v>
      </c>
      <c r="EV1078" s="2">
        <v>0</v>
      </c>
      <c r="EW1078" s="2">
        <v>0</v>
      </c>
      <c r="EX1078" s="2">
        <v>0</v>
      </c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>
        <v>0</v>
      </c>
      <c r="FR1078" s="2">
        <f>ROUND(IF(AND(BH1078=3,BI1078=3),P1078,0),2)</f>
        <v>0</v>
      </c>
      <c r="FS1078" s="2">
        <v>0</v>
      </c>
      <c r="FT1078" s="2"/>
      <c r="FU1078" s="2"/>
      <c r="FV1078" s="2"/>
      <c r="FW1078" s="2"/>
      <c r="FX1078" s="2">
        <v>97</v>
      </c>
      <c r="FY1078" s="2">
        <v>51</v>
      </c>
      <c r="FZ1078" s="2"/>
      <c r="GA1078" s="2" t="s">
        <v>3</v>
      </c>
      <c r="GB1078" s="2"/>
      <c r="GC1078" s="2"/>
      <c r="GD1078" s="2">
        <v>1</v>
      </c>
      <c r="GE1078" s="2"/>
      <c r="GF1078" s="2">
        <v>-1905419031</v>
      </c>
      <c r="GG1078" s="2">
        <v>2</v>
      </c>
      <c r="GH1078" s="2">
        <v>1</v>
      </c>
      <c r="GI1078" s="2">
        <v>-2</v>
      </c>
      <c r="GJ1078" s="2">
        <v>0</v>
      </c>
      <c r="GK1078" s="2">
        <v>0</v>
      </c>
      <c r="GL1078" s="2">
        <f>ROUND(IF(AND(BH1078=3,BI1078=3,FS1078&lt;&gt;0),P1078,0),2)</f>
        <v>0</v>
      </c>
      <c r="GM1078" s="2">
        <f>ROUND(O1078+X1078+Y1078,2)+GX1078</f>
        <v>13888.26</v>
      </c>
      <c r="GN1078" s="2">
        <f>IF(OR(BI1078=0,BI1078=1),ROUND(O1078+X1078+Y1078,2),0)</f>
        <v>0</v>
      </c>
      <c r="GO1078" s="2">
        <f>IF(BI1078=2,ROUND(O1078+X1078+Y1078,2),0)</f>
        <v>13888.26</v>
      </c>
      <c r="GP1078" s="2">
        <f>IF(BI1078=4,ROUND(O1078+X1078+Y1078,2)+GX1078,0)</f>
        <v>0</v>
      </c>
      <c r="GQ1078" s="2"/>
      <c r="GR1078" s="2">
        <v>0</v>
      </c>
      <c r="GS1078" s="2">
        <v>0</v>
      </c>
      <c r="GT1078" s="2">
        <v>0</v>
      </c>
      <c r="GU1078" s="2" t="s">
        <v>3</v>
      </c>
      <c r="GV1078" s="2">
        <f t="shared" si="723"/>
        <v>0</v>
      </c>
      <c r="GW1078" s="2">
        <v>1</v>
      </c>
      <c r="GX1078" s="2">
        <f>ROUND(HC1078*I1078,2)</f>
        <v>0</v>
      </c>
      <c r="GY1078" s="2"/>
      <c r="GZ1078" s="2"/>
      <c r="HA1078" s="2">
        <v>0</v>
      </c>
      <c r="HB1078" s="2">
        <v>0</v>
      </c>
      <c r="HC1078" s="2">
        <f t="shared" si="724"/>
        <v>0</v>
      </c>
      <c r="HD1078" s="2"/>
      <c r="HE1078" s="2" t="s">
        <v>3</v>
      </c>
      <c r="HF1078" s="2" t="s">
        <v>3</v>
      </c>
      <c r="HG1078" s="2"/>
      <c r="HH1078" s="2"/>
      <c r="HI1078" s="2"/>
      <c r="HJ1078" s="2"/>
      <c r="HK1078" s="2"/>
      <c r="HL1078" s="2"/>
      <c r="HM1078" s="2" t="s">
        <v>3</v>
      </c>
      <c r="HN1078" s="2" t="s">
        <v>921</v>
      </c>
      <c r="HO1078" s="2" t="s">
        <v>922</v>
      </c>
      <c r="HP1078" s="2" t="s">
        <v>918</v>
      </c>
      <c r="HQ1078" s="2" t="s">
        <v>918</v>
      </c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>
        <v>0</v>
      </c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</row>
    <row r="1079" spans="1:255" x14ac:dyDescent="0.2">
      <c r="A1079">
        <v>18</v>
      </c>
      <c r="B1079">
        <v>1</v>
      </c>
      <c r="C1079">
        <v>1869</v>
      </c>
      <c r="E1079" t="s">
        <v>1101</v>
      </c>
      <c r="F1079" t="s">
        <v>995</v>
      </c>
      <c r="G1079" t="s">
        <v>996</v>
      </c>
      <c r="H1079" t="s">
        <v>997</v>
      </c>
      <c r="I1079">
        <f>I1077*J1079</f>
        <v>1.8360000000000001</v>
      </c>
      <c r="J1079">
        <v>0.10200000000000001</v>
      </c>
      <c r="K1079">
        <v>0.10199999999999999</v>
      </c>
      <c r="O1079">
        <f>ROUND(CP1079,0)</f>
        <v>169020</v>
      </c>
      <c r="P1079">
        <f>ROUND(CQ1079*I1079,0)</f>
        <v>169020</v>
      </c>
      <c r="Q1079">
        <f>ROUND(CR1079*I1079,0)</f>
        <v>0</v>
      </c>
      <c r="R1079">
        <f>ROUND(CS1079*I1079,0)</f>
        <v>0</v>
      </c>
      <c r="S1079">
        <f>ROUND(CT1079*I1079,0)</f>
        <v>0</v>
      </c>
      <c r="T1079">
        <f>ROUND(CU1079*I1079,0)</f>
        <v>0</v>
      </c>
      <c r="U1079">
        <f t="shared" si="706"/>
        <v>0</v>
      </c>
      <c r="V1079">
        <f t="shared" si="707"/>
        <v>0</v>
      </c>
      <c r="W1079">
        <f>ROUND(CX1079*I1079,0)</f>
        <v>267</v>
      </c>
      <c r="X1079">
        <f>ROUND(CY1079,0)</f>
        <v>0</v>
      </c>
      <c r="Y1079">
        <f>ROUND(CZ1079,0)</f>
        <v>0</v>
      </c>
      <c r="AA1079">
        <v>53551707</v>
      </c>
      <c r="AB1079">
        <f t="shared" si="708"/>
        <v>7564.41</v>
      </c>
      <c r="AC1079">
        <f t="shared" si="702"/>
        <v>7564.41</v>
      </c>
      <c r="AD1079">
        <f>ROUND((((ET1079)-(EU1079))+AE1079),2)</f>
        <v>0</v>
      </c>
      <c r="AE1079">
        <f t="shared" si="726"/>
        <v>0</v>
      </c>
      <c r="AF1079">
        <f t="shared" si="726"/>
        <v>0</v>
      </c>
      <c r="AG1079">
        <f t="shared" si="710"/>
        <v>0</v>
      </c>
      <c r="AH1079">
        <f t="shared" si="727"/>
        <v>0</v>
      </c>
      <c r="AI1079">
        <f t="shared" si="727"/>
        <v>0</v>
      </c>
      <c r="AJ1079">
        <f t="shared" si="712"/>
        <v>145.41</v>
      </c>
      <c r="AK1079">
        <v>7564.41</v>
      </c>
      <c r="AL1079">
        <v>7564.41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145.41</v>
      </c>
      <c r="AT1079">
        <v>97</v>
      </c>
      <c r="AU1079">
        <v>51</v>
      </c>
      <c r="AV1079">
        <v>1</v>
      </c>
      <c r="AW1079">
        <v>1</v>
      </c>
      <c r="AZ1079">
        <v>1</v>
      </c>
      <c r="BA1079">
        <v>1</v>
      </c>
      <c r="BB1079">
        <v>1</v>
      </c>
      <c r="BC1079">
        <v>12.17</v>
      </c>
      <c r="BD1079" t="s">
        <v>3</v>
      </c>
      <c r="BE1079" t="s">
        <v>3</v>
      </c>
      <c r="BF1079" t="s">
        <v>3</v>
      </c>
      <c r="BG1079" t="s">
        <v>3</v>
      </c>
      <c r="BH1079">
        <v>3</v>
      </c>
      <c r="BI1079">
        <v>2</v>
      </c>
      <c r="BJ1079" t="s">
        <v>998</v>
      </c>
      <c r="BM1079">
        <v>108001</v>
      </c>
      <c r="BN1079">
        <v>0</v>
      </c>
      <c r="BO1079" t="s">
        <v>995</v>
      </c>
      <c r="BP1079">
        <v>1</v>
      </c>
      <c r="BQ1079">
        <v>3</v>
      </c>
      <c r="BR1079">
        <v>0</v>
      </c>
      <c r="BS1079">
        <v>1</v>
      </c>
      <c r="BT1079">
        <v>1</v>
      </c>
      <c r="BU1079">
        <v>1</v>
      </c>
      <c r="BV1079">
        <v>1</v>
      </c>
      <c r="BW1079">
        <v>1</v>
      </c>
      <c r="BX1079">
        <v>1</v>
      </c>
      <c r="BY1079" t="s">
        <v>3</v>
      </c>
      <c r="BZ1079">
        <v>97</v>
      </c>
      <c r="CA1079">
        <v>51</v>
      </c>
      <c r="CB1079" t="s">
        <v>3</v>
      </c>
      <c r="CE1079">
        <v>0</v>
      </c>
      <c r="CF1079">
        <v>0</v>
      </c>
      <c r="CG1079">
        <v>0</v>
      </c>
      <c r="CM1079">
        <v>0</v>
      </c>
      <c r="CN1079" t="s">
        <v>3</v>
      </c>
      <c r="CO1079">
        <v>0</v>
      </c>
      <c r="CP1079">
        <f t="shared" si="713"/>
        <v>169020</v>
      </c>
      <c r="CQ1079">
        <f t="shared" si="725"/>
        <v>92058.869699999996</v>
      </c>
      <c r="CR1079">
        <f t="shared" si="714"/>
        <v>0</v>
      </c>
      <c r="CS1079">
        <f t="shared" si="715"/>
        <v>0</v>
      </c>
      <c r="CT1079">
        <f t="shared" si="716"/>
        <v>0</v>
      </c>
      <c r="CU1079">
        <f t="shared" si="717"/>
        <v>0</v>
      </c>
      <c r="CV1079">
        <f t="shared" si="718"/>
        <v>0</v>
      </c>
      <c r="CW1079">
        <f t="shared" si="719"/>
        <v>0</v>
      </c>
      <c r="CX1079">
        <f t="shared" si="720"/>
        <v>145.41</v>
      </c>
      <c r="CY1079">
        <f t="shared" si="721"/>
        <v>0</v>
      </c>
      <c r="CZ1079">
        <f t="shared" si="722"/>
        <v>0</v>
      </c>
      <c r="DC1079" t="s">
        <v>3</v>
      </c>
      <c r="DD1079" t="s">
        <v>3</v>
      </c>
      <c r="DE1079" t="s">
        <v>3</v>
      </c>
      <c r="DF1079" t="s">
        <v>3</v>
      </c>
      <c r="DG1079" t="s">
        <v>3</v>
      </c>
      <c r="DH1079" t="s">
        <v>3</v>
      </c>
      <c r="DI1079" t="s">
        <v>3</v>
      </c>
      <c r="DJ1079" t="s">
        <v>3</v>
      </c>
      <c r="DK1079" t="s">
        <v>3</v>
      </c>
      <c r="DL1079" t="s">
        <v>3</v>
      </c>
      <c r="DM1079" t="s">
        <v>3</v>
      </c>
      <c r="DN1079">
        <v>0</v>
      </c>
      <c r="DO1079">
        <v>0</v>
      </c>
      <c r="DP1079">
        <v>1</v>
      </c>
      <c r="DQ1079">
        <v>1</v>
      </c>
      <c r="DU1079">
        <v>1013</v>
      </c>
      <c r="DV1079" t="s">
        <v>997</v>
      </c>
      <c r="DW1079" t="s">
        <v>999</v>
      </c>
      <c r="DX1079">
        <v>1</v>
      </c>
      <c r="DZ1079" t="s">
        <v>3</v>
      </c>
      <c r="EA1079" t="s">
        <v>3</v>
      </c>
      <c r="EB1079" t="s">
        <v>3</v>
      </c>
      <c r="EC1079" t="s">
        <v>3</v>
      </c>
      <c r="EE1079">
        <v>53551264</v>
      </c>
      <c r="EF1079">
        <v>3</v>
      </c>
      <c r="EG1079" t="s">
        <v>917</v>
      </c>
      <c r="EH1079">
        <v>0</v>
      </c>
      <c r="EI1079" t="s">
        <v>3</v>
      </c>
      <c r="EJ1079">
        <v>2</v>
      </c>
      <c r="EK1079">
        <v>108001</v>
      </c>
      <c r="EL1079" t="s">
        <v>918</v>
      </c>
      <c r="EM1079" t="s">
        <v>919</v>
      </c>
      <c r="EO1079" t="s">
        <v>3</v>
      </c>
      <c r="EQ1079">
        <v>0</v>
      </c>
      <c r="ER1079">
        <v>7564.41</v>
      </c>
      <c r="ES1079">
        <v>7564.41</v>
      </c>
      <c r="ET1079">
        <v>0</v>
      </c>
      <c r="EU1079">
        <v>0</v>
      </c>
      <c r="EV1079">
        <v>0</v>
      </c>
      <c r="EW1079">
        <v>0</v>
      </c>
      <c r="EX1079">
        <v>0</v>
      </c>
      <c r="FQ1079">
        <v>0</v>
      </c>
      <c r="FR1079">
        <f>ROUND(IF(AND(BH1079=3,BI1079=3),P1079,0),0)</f>
        <v>0</v>
      </c>
      <c r="FS1079">
        <v>0</v>
      </c>
      <c r="FX1079">
        <v>97</v>
      </c>
      <c r="FY1079">
        <v>51</v>
      </c>
      <c r="GA1079" t="s">
        <v>3</v>
      </c>
      <c r="GD1079">
        <v>1</v>
      </c>
      <c r="GF1079">
        <v>-1905419031</v>
      </c>
      <c r="GG1079">
        <v>2</v>
      </c>
      <c r="GH1079">
        <v>1</v>
      </c>
      <c r="GI1079">
        <v>2</v>
      </c>
      <c r="GJ1079">
        <v>0</v>
      </c>
      <c r="GK1079">
        <v>0</v>
      </c>
      <c r="GL1079">
        <f>ROUND(IF(AND(BH1079=3,BI1079=3,FS1079&lt;&gt;0),P1079,0),0)</f>
        <v>0</v>
      </c>
      <c r="GM1079">
        <f>ROUND(O1079+X1079+Y1079,0)+GX1079</f>
        <v>169020</v>
      </c>
      <c r="GN1079">
        <f>IF(OR(BI1079=0,BI1079=1),ROUND(O1079+X1079+Y1079,0),0)</f>
        <v>0</v>
      </c>
      <c r="GO1079">
        <f>IF(BI1079=2,ROUND(O1079+X1079+Y1079,0),0)</f>
        <v>169020</v>
      </c>
      <c r="GP1079">
        <f>IF(BI1079=4,ROUND(O1079+X1079+Y1079,0)+GX1079,0)</f>
        <v>0</v>
      </c>
      <c r="GR1079">
        <v>0</v>
      </c>
      <c r="GS1079">
        <v>0</v>
      </c>
      <c r="GT1079">
        <v>0</v>
      </c>
      <c r="GU1079" t="s">
        <v>3</v>
      </c>
      <c r="GV1079">
        <f t="shared" si="723"/>
        <v>0</v>
      </c>
      <c r="GW1079">
        <v>1</v>
      </c>
      <c r="GX1079">
        <f>ROUND(HC1079*I1079,0)</f>
        <v>0</v>
      </c>
      <c r="HA1079">
        <v>0</v>
      </c>
      <c r="HB1079">
        <v>0</v>
      </c>
      <c r="HC1079">
        <f t="shared" si="724"/>
        <v>0</v>
      </c>
      <c r="HE1079" t="s">
        <v>3</v>
      </c>
      <c r="HF1079" t="s">
        <v>3</v>
      </c>
      <c r="HM1079" t="s">
        <v>3</v>
      </c>
      <c r="HN1079" t="s">
        <v>921</v>
      </c>
      <c r="HO1079" t="s">
        <v>922</v>
      </c>
      <c r="HP1079" t="s">
        <v>918</v>
      </c>
      <c r="HQ1079" t="s">
        <v>918</v>
      </c>
      <c r="IK1079">
        <v>0</v>
      </c>
    </row>
    <row r="1080" spans="1:255" x14ac:dyDescent="0.2">
      <c r="A1080" s="2">
        <v>18</v>
      </c>
      <c r="B1080" s="2">
        <v>1</v>
      </c>
      <c r="C1080" s="2">
        <v>1853</v>
      </c>
      <c r="D1080" s="2"/>
      <c r="E1080" s="2" t="s">
        <v>1102</v>
      </c>
      <c r="F1080" s="2" t="s">
        <v>1001</v>
      </c>
      <c r="G1080" s="2" t="s">
        <v>1002</v>
      </c>
      <c r="H1080" s="2" t="s">
        <v>833</v>
      </c>
      <c r="I1080" s="2">
        <f>I1076*J1080</f>
        <v>183.6</v>
      </c>
      <c r="J1080" s="2">
        <v>10.199999999999999</v>
      </c>
      <c r="K1080" s="2">
        <v>10.199999999999999</v>
      </c>
      <c r="L1080" s="2"/>
      <c r="M1080" s="2"/>
      <c r="N1080" s="2"/>
      <c r="O1080" s="2">
        <f>ROUND(CP1080,2)</f>
        <v>9387.4699999999993</v>
      </c>
      <c r="P1080" s="2">
        <f>ROUND(CQ1080*I1080,2)</f>
        <v>9387.4699999999993</v>
      </c>
      <c r="Q1080" s="2">
        <f>ROUND(CR1080*I1080,2)</f>
        <v>0</v>
      </c>
      <c r="R1080" s="2">
        <f>ROUND(CS1080*I1080,2)</f>
        <v>0</v>
      </c>
      <c r="S1080" s="2">
        <f>ROUND(CT1080*I1080,2)</f>
        <v>0</v>
      </c>
      <c r="T1080" s="2">
        <f>ROUND(CU1080*I1080,2)</f>
        <v>0</v>
      </c>
      <c r="U1080" s="2">
        <f t="shared" si="706"/>
        <v>0</v>
      </c>
      <c r="V1080" s="2">
        <f t="shared" si="707"/>
        <v>0</v>
      </c>
      <c r="W1080" s="2">
        <f>ROUND(CX1080*I1080,2)</f>
        <v>429.62</v>
      </c>
      <c r="X1080" s="2">
        <f>ROUND(CY1080,2)</f>
        <v>0</v>
      </c>
      <c r="Y1080" s="2">
        <f>ROUND(CZ1080,2)</f>
        <v>0</v>
      </c>
      <c r="Z1080" s="2"/>
      <c r="AA1080" s="2">
        <v>53551706</v>
      </c>
      <c r="AB1080" s="2">
        <f t="shared" si="708"/>
        <v>51.13</v>
      </c>
      <c r="AC1080" s="2">
        <f t="shared" si="702"/>
        <v>51.13</v>
      </c>
      <c r="AD1080" s="2">
        <f>ROUND((((ET1080)-(EU1080))+AE1080),2)</f>
        <v>0</v>
      </c>
      <c r="AE1080" s="2">
        <f t="shared" si="726"/>
        <v>0</v>
      </c>
      <c r="AF1080" s="2">
        <f t="shared" si="726"/>
        <v>0</v>
      </c>
      <c r="AG1080" s="2">
        <f t="shared" si="710"/>
        <v>0</v>
      </c>
      <c r="AH1080" s="2">
        <f t="shared" si="727"/>
        <v>0</v>
      </c>
      <c r="AI1080" s="2">
        <f t="shared" si="727"/>
        <v>0</v>
      </c>
      <c r="AJ1080" s="2">
        <f t="shared" si="712"/>
        <v>2.34</v>
      </c>
      <c r="AK1080" s="2">
        <v>51.13</v>
      </c>
      <c r="AL1080" s="2">
        <v>51.13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2.34</v>
      </c>
      <c r="AT1080" s="2">
        <v>97</v>
      </c>
      <c r="AU1080" s="2">
        <v>51</v>
      </c>
      <c r="AV1080" s="2">
        <v>1</v>
      </c>
      <c r="AW1080" s="2">
        <v>1</v>
      </c>
      <c r="AX1080" s="2"/>
      <c r="AY1080" s="2"/>
      <c r="AZ1080" s="2">
        <v>1</v>
      </c>
      <c r="BA1080" s="2">
        <v>1</v>
      </c>
      <c r="BB1080" s="2">
        <v>1</v>
      </c>
      <c r="BC1080" s="2">
        <v>1</v>
      </c>
      <c r="BD1080" s="2" t="s">
        <v>3</v>
      </c>
      <c r="BE1080" s="2" t="s">
        <v>3</v>
      </c>
      <c r="BF1080" s="2" t="s">
        <v>3</v>
      </c>
      <c r="BG1080" s="2" t="s">
        <v>3</v>
      </c>
      <c r="BH1080" s="2">
        <v>3</v>
      </c>
      <c r="BI1080" s="2">
        <v>2</v>
      </c>
      <c r="BJ1080" s="2" t="s">
        <v>1003</v>
      </c>
      <c r="BK1080" s="2"/>
      <c r="BL1080" s="2"/>
      <c r="BM1080" s="2">
        <v>108001</v>
      </c>
      <c r="BN1080" s="2">
        <v>0</v>
      </c>
      <c r="BO1080" s="2" t="s">
        <v>3</v>
      </c>
      <c r="BP1080" s="2">
        <v>0</v>
      </c>
      <c r="BQ1080" s="2">
        <v>3</v>
      </c>
      <c r="BR1080" s="2">
        <v>0</v>
      </c>
      <c r="BS1080" s="2">
        <v>1</v>
      </c>
      <c r="BT1080" s="2">
        <v>1</v>
      </c>
      <c r="BU1080" s="2">
        <v>1</v>
      </c>
      <c r="BV1080" s="2">
        <v>1</v>
      </c>
      <c r="BW1080" s="2">
        <v>1</v>
      </c>
      <c r="BX1080" s="2">
        <v>1</v>
      </c>
      <c r="BY1080" s="2" t="s">
        <v>3</v>
      </c>
      <c r="BZ1080" s="2">
        <v>97</v>
      </c>
      <c r="CA1080" s="2">
        <v>51</v>
      </c>
      <c r="CB1080" s="2" t="s">
        <v>3</v>
      </c>
      <c r="CC1080" s="2"/>
      <c r="CD1080" s="2"/>
      <c r="CE1080" s="2">
        <v>0</v>
      </c>
      <c r="CF1080" s="2">
        <v>0</v>
      </c>
      <c r="CG1080" s="2">
        <v>0</v>
      </c>
      <c r="CH1080" s="2"/>
      <c r="CI1080" s="2"/>
      <c r="CJ1080" s="2"/>
      <c r="CK1080" s="2"/>
      <c r="CL1080" s="2"/>
      <c r="CM1080" s="2">
        <v>0</v>
      </c>
      <c r="CN1080" s="2" t="s">
        <v>3</v>
      </c>
      <c r="CO1080" s="2">
        <v>0</v>
      </c>
      <c r="CP1080" s="2">
        <f t="shared" si="713"/>
        <v>9387.4699999999993</v>
      </c>
      <c r="CQ1080" s="2">
        <f t="shared" si="725"/>
        <v>51.13</v>
      </c>
      <c r="CR1080" s="2">
        <f t="shared" si="714"/>
        <v>0</v>
      </c>
      <c r="CS1080" s="2">
        <f t="shared" si="715"/>
        <v>0</v>
      </c>
      <c r="CT1080" s="2">
        <f t="shared" si="716"/>
        <v>0</v>
      </c>
      <c r="CU1080" s="2">
        <f t="shared" si="717"/>
        <v>0</v>
      </c>
      <c r="CV1080" s="2">
        <f t="shared" si="718"/>
        <v>0</v>
      </c>
      <c r="CW1080" s="2">
        <f t="shared" si="719"/>
        <v>0</v>
      </c>
      <c r="CX1080" s="2">
        <f t="shared" si="720"/>
        <v>2.34</v>
      </c>
      <c r="CY1080" s="2">
        <f t="shared" si="721"/>
        <v>0</v>
      </c>
      <c r="CZ1080" s="2">
        <f t="shared" si="722"/>
        <v>0</v>
      </c>
      <c r="DA1080" s="2"/>
      <c r="DB1080" s="2"/>
      <c r="DC1080" s="2" t="s">
        <v>3</v>
      </c>
      <c r="DD1080" s="2" t="s">
        <v>3</v>
      </c>
      <c r="DE1080" s="2" t="s">
        <v>3</v>
      </c>
      <c r="DF1080" s="2" t="s">
        <v>3</v>
      </c>
      <c r="DG1080" s="2" t="s">
        <v>3</v>
      </c>
      <c r="DH1080" s="2" t="s">
        <v>3</v>
      </c>
      <c r="DI1080" s="2" t="s">
        <v>3</v>
      </c>
      <c r="DJ1080" s="2" t="s">
        <v>3</v>
      </c>
      <c r="DK1080" s="2" t="s">
        <v>3</v>
      </c>
      <c r="DL1080" s="2" t="s">
        <v>3</v>
      </c>
      <c r="DM1080" s="2" t="s">
        <v>3</v>
      </c>
      <c r="DN1080" s="2">
        <v>0</v>
      </c>
      <c r="DO1080" s="2">
        <v>0</v>
      </c>
      <c r="DP1080" s="2">
        <v>1</v>
      </c>
      <c r="DQ1080" s="2">
        <v>1</v>
      </c>
      <c r="DR1080" s="2"/>
      <c r="DS1080" s="2"/>
      <c r="DT1080" s="2"/>
      <c r="DU1080" s="2">
        <v>1003</v>
      </c>
      <c r="DV1080" s="2" t="s">
        <v>833</v>
      </c>
      <c r="DW1080" s="2" t="s">
        <v>833</v>
      </c>
      <c r="DX1080" s="2">
        <v>10</v>
      </c>
      <c r="DY1080" s="2"/>
      <c r="DZ1080" s="2" t="s">
        <v>3</v>
      </c>
      <c r="EA1080" s="2" t="s">
        <v>3</v>
      </c>
      <c r="EB1080" s="2" t="s">
        <v>3</v>
      </c>
      <c r="EC1080" s="2" t="s">
        <v>3</v>
      </c>
      <c r="ED1080" s="2"/>
      <c r="EE1080" s="2">
        <v>53551264</v>
      </c>
      <c r="EF1080" s="2">
        <v>3</v>
      </c>
      <c r="EG1080" s="2" t="s">
        <v>917</v>
      </c>
      <c r="EH1080" s="2">
        <v>0</v>
      </c>
      <c r="EI1080" s="2" t="s">
        <v>3</v>
      </c>
      <c r="EJ1080" s="2">
        <v>2</v>
      </c>
      <c r="EK1080" s="2">
        <v>108001</v>
      </c>
      <c r="EL1080" s="2" t="s">
        <v>918</v>
      </c>
      <c r="EM1080" s="2" t="s">
        <v>919</v>
      </c>
      <c r="EN1080" s="2"/>
      <c r="EO1080" s="2" t="s">
        <v>3</v>
      </c>
      <c r="EP1080" s="2"/>
      <c r="EQ1080" s="2">
        <v>0</v>
      </c>
      <c r="ER1080" s="2">
        <v>51.13</v>
      </c>
      <c r="ES1080" s="2">
        <v>51.13</v>
      </c>
      <c r="ET1080" s="2">
        <v>0</v>
      </c>
      <c r="EU1080" s="2">
        <v>0</v>
      </c>
      <c r="EV1080" s="2">
        <v>0</v>
      </c>
      <c r="EW1080" s="2">
        <v>0</v>
      </c>
      <c r="EX1080" s="2">
        <v>0</v>
      </c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>
        <v>0</v>
      </c>
      <c r="FR1080" s="2">
        <f>ROUND(IF(AND(BH1080=3,BI1080=3),P1080,0),2)</f>
        <v>0</v>
      </c>
      <c r="FS1080" s="2">
        <v>0</v>
      </c>
      <c r="FT1080" s="2"/>
      <c r="FU1080" s="2"/>
      <c r="FV1080" s="2"/>
      <c r="FW1080" s="2"/>
      <c r="FX1080" s="2">
        <v>97</v>
      </c>
      <c r="FY1080" s="2">
        <v>51</v>
      </c>
      <c r="FZ1080" s="2"/>
      <c r="GA1080" s="2" t="s">
        <v>3</v>
      </c>
      <c r="GB1080" s="2"/>
      <c r="GC1080" s="2"/>
      <c r="GD1080" s="2">
        <v>1</v>
      </c>
      <c r="GE1080" s="2"/>
      <c r="GF1080" s="2">
        <v>-627204067</v>
      </c>
      <c r="GG1080" s="2">
        <v>2</v>
      </c>
      <c r="GH1080" s="2">
        <v>1</v>
      </c>
      <c r="GI1080" s="2">
        <v>-2</v>
      </c>
      <c r="GJ1080" s="2">
        <v>0</v>
      </c>
      <c r="GK1080" s="2">
        <v>0</v>
      </c>
      <c r="GL1080" s="2">
        <f>ROUND(IF(AND(BH1080=3,BI1080=3,FS1080&lt;&gt;0),P1080,0),2)</f>
        <v>0</v>
      </c>
      <c r="GM1080" s="2">
        <f>ROUND(O1080+X1080+Y1080,2)+GX1080</f>
        <v>9387.4699999999993</v>
      </c>
      <c r="GN1080" s="2">
        <f>IF(OR(BI1080=0,BI1080=1),ROUND(O1080+X1080+Y1080,2),0)</f>
        <v>0</v>
      </c>
      <c r="GO1080" s="2">
        <f>IF(BI1080=2,ROUND(O1080+X1080+Y1080,2),0)</f>
        <v>9387.4699999999993</v>
      </c>
      <c r="GP1080" s="2">
        <f>IF(BI1080=4,ROUND(O1080+X1080+Y1080,2)+GX1080,0)</f>
        <v>0</v>
      </c>
      <c r="GQ1080" s="2"/>
      <c r="GR1080" s="2">
        <v>0</v>
      </c>
      <c r="GS1080" s="2">
        <v>0</v>
      </c>
      <c r="GT1080" s="2">
        <v>0</v>
      </c>
      <c r="GU1080" s="2" t="s">
        <v>3</v>
      </c>
      <c r="GV1080" s="2">
        <f t="shared" si="723"/>
        <v>0</v>
      </c>
      <c r="GW1080" s="2">
        <v>1</v>
      </c>
      <c r="GX1080" s="2">
        <f>ROUND(HC1080*I1080,2)</f>
        <v>0</v>
      </c>
      <c r="GY1080" s="2"/>
      <c r="GZ1080" s="2"/>
      <c r="HA1080" s="2">
        <v>0</v>
      </c>
      <c r="HB1080" s="2">
        <v>0</v>
      </c>
      <c r="HC1080" s="2">
        <f t="shared" si="724"/>
        <v>0</v>
      </c>
      <c r="HD1080" s="2"/>
      <c r="HE1080" s="2" t="s">
        <v>3</v>
      </c>
      <c r="HF1080" s="2" t="s">
        <v>3</v>
      </c>
      <c r="HG1080" s="2"/>
      <c r="HH1080" s="2"/>
      <c r="HI1080" s="2"/>
      <c r="HJ1080" s="2"/>
      <c r="HK1080" s="2"/>
      <c r="HL1080" s="2"/>
      <c r="HM1080" s="2" t="s">
        <v>3</v>
      </c>
      <c r="HN1080" s="2" t="s">
        <v>921</v>
      </c>
      <c r="HO1080" s="2" t="s">
        <v>922</v>
      </c>
      <c r="HP1080" s="2" t="s">
        <v>918</v>
      </c>
      <c r="HQ1080" s="2" t="s">
        <v>918</v>
      </c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>
        <v>0</v>
      </c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</row>
    <row r="1081" spans="1:255" x14ac:dyDescent="0.2">
      <c r="A1081">
        <v>18</v>
      </c>
      <c r="B1081">
        <v>1</v>
      </c>
      <c r="C1081">
        <v>1867</v>
      </c>
      <c r="E1081" t="s">
        <v>1102</v>
      </c>
      <c r="F1081" t="s">
        <v>1001</v>
      </c>
      <c r="G1081" t="s">
        <v>1002</v>
      </c>
      <c r="H1081" t="s">
        <v>833</v>
      </c>
      <c r="I1081">
        <f>I1077*J1081</f>
        <v>183.6</v>
      </c>
      <c r="J1081">
        <v>10.199999999999999</v>
      </c>
      <c r="K1081">
        <v>10.199999999999999</v>
      </c>
      <c r="O1081">
        <f>ROUND(CP1081,0)</f>
        <v>53884</v>
      </c>
      <c r="P1081">
        <f>ROUND(CQ1081*I1081,0)</f>
        <v>53884</v>
      </c>
      <c r="Q1081">
        <f>ROUND(CR1081*I1081,0)</f>
        <v>0</v>
      </c>
      <c r="R1081">
        <f>ROUND(CS1081*I1081,0)</f>
        <v>0</v>
      </c>
      <c r="S1081">
        <f>ROUND(CT1081*I1081,0)</f>
        <v>0</v>
      </c>
      <c r="T1081">
        <f>ROUND(CU1081*I1081,0)</f>
        <v>0</v>
      </c>
      <c r="U1081">
        <f t="shared" si="706"/>
        <v>0</v>
      </c>
      <c r="V1081">
        <f t="shared" si="707"/>
        <v>0</v>
      </c>
      <c r="W1081">
        <f>ROUND(CX1081*I1081,0)</f>
        <v>430</v>
      </c>
      <c r="X1081">
        <f>ROUND(CY1081,0)</f>
        <v>0</v>
      </c>
      <c r="Y1081">
        <f>ROUND(CZ1081,0)</f>
        <v>0</v>
      </c>
      <c r="AA1081">
        <v>53551707</v>
      </c>
      <c r="AB1081">
        <f t="shared" si="708"/>
        <v>51.13</v>
      </c>
      <c r="AC1081">
        <f t="shared" si="702"/>
        <v>51.13</v>
      </c>
      <c r="AD1081">
        <f>ROUND((((ET1081)-(EU1081))+AE1081),2)</f>
        <v>0</v>
      </c>
      <c r="AE1081">
        <f t="shared" si="726"/>
        <v>0</v>
      </c>
      <c r="AF1081">
        <f t="shared" si="726"/>
        <v>0</v>
      </c>
      <c r="AG1081">
        <f t="shared" si="710"/>
        <v>0</v>
      </c>
      <c r="AH1081">
        <f t="shared" si="727"/>
        <v>0</v>
      </c>
      <c r="AI1081">
        <f t="shared" si="727"/>
        <v>0</v>
      </c>
      <c r="AJ1081">
        <f t="shared" si="712"/>
        <v>2.34</v>
      </c>
      <c r="AK1081">
        <v>51.13</v>
      </c>
      <c r="AL1081">
        <v>51.13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2.34</v>
      </c>
      <c r="AT1081">
        <v>97</v>
      </c>
      <c r="AU1081">
        <v>51</v>
      </c>
      <c r="AV1081">
        <v>1</v>
      </c>
      <c r="AW1081">
        <v>1</v>
      </c>
      <c r="AZ1081">
        <v>1</v>
      </c>
      <c r="BA1081">
        <v>1</v>
      </c>
      <c r="BB1081">
        <v>1</v>
      </c>
      <c r="BC1081">
        <v>5.74</v>
      </c>
      <c r="BD1081" t="s">
        <v>3</v>
      </c>
      <c r="BE1081" t="s">
        <v>3</v>
      </c>
      <c r="BF1081" t="s">
        <v>3</v>
      </c>
      <c r="BG1081" t="s">
        <v>3</v>
      </c>
      <c r="BH1081">
        <v>3</v>
      </c>
      <c r="BI1081">
        <v>2</v>
      </c>
      <c r="BJ1081" t="s">
        <v>1003</v>
      </c>
      <c r="BM1081">
        <v>108001</v>
      </c>
      <c r="BN1081">
        <v>0</v>
      </c>
      <c r="BO1081" t="s">
        <v>1001</v>
      </c>
      <c r="BP1081">
        <v>1</v>
      </c>
      <c r="BQ1081">
        <v>3</v>
      </c>
      <c r="BR1081">
        <v>0</v>
      </c>
      <c r="BS1081">
        <v>1</v>
      </c>
      <c r="BT1081">
        <v>1</v>
      </c>
      <c r="BU1081">
        <v>1</v>
      </c>
      <c r="BV1081">
        <v>1</v>
      </c>
      <c r="BW1081">
        <v>1</v>
      </c>
      <c r="BX1081">
        <v>1</v>
      </c>
      <c r="BY1081" t="s">
        <v>3</v>
      </c>
      <c r="BZ1081">
        <v>97</v>
      </c>
      <c r="CA1081">
        <v>51</v>
      </c>
      <c r="CB1081" t="s">
        <v>3</v>
      </c>
      <c r="CE1081">
        <v>0</v>
      </c>
      <c r="CF1081">
        <v>0</v>
      </c>
      <c r="CG1081">
        <v>0</v>
      </c>
      <c r="CM1081">
        <v>0</v>
      </c>
      <c r="CN1081" t="s">
        <v>3</v>
      </c>
      <c r="CO1081">
        <v>0</v>
      </c>
      <c r="CP1081">
        <f t="shared" si="713"/>
        <v>53884</v>
      </c>
      <c r="CQ1081">
        <f t="shared" si="725"/>
        <v>293.48620000000005</v>
      </c>
      <c r="CR1081">
        <f t="shared" si="714"/>
        <v>0</v>
      </c>
      <c r="CS1081">
        <f t="shared" si="715"/>
        <v>0</v>
      </c>
      <c r="CT1081">
        <f t="shared" si="716"/>
        <v>0</v>
      </c>
      <c r="CU1081">
        <f t="shared" si="717"/>
        <v>0</v>
      </c>
      <c r="CV1081">
        <f t="shared" si="718"/>
        <v>0</v>
      </c>
      <c r="CW1081">
        <f t="shared" si="719"/>
        <v>0</v>
      </c>
      <c r="CX1081">
        <f t="shared" si="720"/>
        <v>2.34</v>
      </c>
      <c r="CY1081">
        <f t="shared" si="721"/>
        <v>0</v>
      </c>
      <c r="CZ1081">
        <f t="shared" si="722"/>
        <v>0</v>
      </c>
      <c r="DC1081" t="s">
        <v>3</v>
      </c>
      <c r="DD1081" t="s">
        <v>3</v>
      </c>
      <c r="DE1081" t="s">
        <v>3</v>
      </c>
      <c r="DF1081" t="s">
        <v>3</v>
      </c>
      <c r="DG1081" t="s">
        <v>3</v>
      </c>
      <c r="DH1081" t="s">
        <v>3</v>
      </c>
      <c r="DI1081" t="s">
        <v>3</v>
      </c>
      <c r="DJ1081" t="s">
        <v>3</v>
      </c>
      <c r="DK1081" t="s">
        <v>3</v>
      </c>
      <c r="DL1081" t="s">
        <v>3</v>
      </c>
      <c r="DM1081" t="s">
        <v>3</v>
      </c>
      <c r="DN1081">
        <v>0</v>
      </c>
      <c r="DO1081">
        <v>0</v>
      </c>
      <c r="DP1081">
        <v>1</v>
      </c>
      <c r="DQ1081">
        <v>1</v>
      </c>
      <c r="DU1081">
        <v>1003</v>
      </c>
      <c r="DV1081" t="s">
        <v>833</v>
      </c>
      <c r="DW1081" t="s">
        <v>833</v>
      </c>
      <c r="DX1081">
        <v>10</v>
      </c>
      <c r="DZ1081" t="s">
        <v>3</v>
      </c>
      <c r="EA1081" t="s">
        <v>3</v>
      </c>
      <c r="EB1081" t="s">
        <v>3</v>
      </c>
      <c r="EC1081" t="s">
        <v>3</v>
      </c>
      <c r="EE1081">
        <v>53551264</v>
      </c>
      <c r="EF1081">
        <v>3</v>
      </c>
      <c r="EG1081" t="s">
        <v>917</v>
      </c>
      <c r="EH1081">
        <v>0</v>
      </c>
      <c r="EI1081" t="s">
        <v>3</v>
      </c>
      <c r="EJ1081">
        <v>2</v>
      </c>
      <c r="EK1081">
        <v>108001</v>
      </c>
      <c r="EL1081" t="s">
        <v>918</v>
      </c>
      <c r="EM1081" t="s">
        <v>919</v>
      </c>
      <c r="EO1081" t="s">
        <v>3</v>
      </c>
      <c r="EQ1081">
        <v>0</v>
      </c>
      <c r="ER1081">
        <v>51.13</v>
      </c>
      <c r="ES1081">
        <v>51.13</v>
      </c>
      <c r="ET1081">
        <v>0</v>
      </c>
      <c r="EU1081">
        <v>0</v>
      </c>
      <c r="EV1081">
        <v>0</v>
      </c>
      <c r="EW1081">
        <v>0</v>
      </c>
      <c r="EX1081">
        <v>0</v>
      </c>
      <c r="FQ1081">
        <v>0</v>
      </c>
      <c r="FR1081">
        <f>ROUND(IF(AND(BH1081=3,BI1081=3),P1081,0),0)</f>
        <v>0</v>
      </c>
      <c r="FS1081">
        <v>0</v>
      </c>
      <c r="FX1081">
        <v>97</v>
      </c>
      <c r="FY1081">
        <v>51</v>
      </c>
      <c r="GA1081" t="s">
        <v>3</v>
      </c>
      <c r="GD1081">
        <v>1</v>
      </c>
      <c r="GF1081">
        <v>-627204067</v>
      </c>
      <c r="GG1081">
        <v>2</v>
      </c>
      <c r="GH1081">
        <v>1</v>
      </c>
      <c r="GI1081">
        <v>2</v>
      </c>
      <c r="GJ1081">
        <v>0</v>
      </c>
      <c r="GK1081">
        <v>0</v>
      </c>
      <c r="GL1081">
        <f>ROUND(IF(AND(BH1081=3,BI1081=3,FS1081&lt;&gt;0),P1081,0),0)</f>
        <v>0</v>
      </c>
      <c r="GM1081">
        <f>ROUND(O1081+X1081+Y1081,0)+GX1081</f>
        <v>53884</v>
      </c>
      <c r="GN1081">
        <f>IF(OR(BI1081=0,BI1081=1),ROUND(O1081+X1081+Y1081,0),0)</f>
        <v>0</v>
      </c>
      <c r="GO1081">
        <f>IF(BI1081=2,ROUND(O1081+X1081+Y1081,0),0)</f>
        <v>53884</v>
      </c>
      <c r="GP1081">
        <f>IF(BI1081=4,ROUND(O1081+X1081+Y1081,0)+GX1081,0)</f>
        <v>0</v>
      </c>
      <c r="GR1081">
        <v>0</v>
      </c>
      <c r="GS1081">
        <v>0</v>
      </c>
      <c r="GT1081">
        <v>0</v>
      </c>
      <c r="GU1081" t="s">
        <v>3</v>
      </c>
      <c r="GV1081">
        <f t="shared" si="723"/>
        <v>0</v>
      </c>
      <c r="GW1081">
        <v>1</v>
      </c>
      <c r="GX1081">
        <f>ROUND(HC1081*I1081,0)</f>
        <v>0</v>
      </c>
      <c r="HA1081">
        <v>0</v>
      </c>
      <c r="HB1081">
        <v>0</v>
      </c>
      <c r="HC1081">
        <f t="shared" si="724"/>
        <v>0</v>
      </c>
      <c r="HE1081" t="s">
        <v>3</v>
      </c>
      <c r="HF1081" t="s">
        <v>3</v>
      </c>
      <c r="HM1081" t="s">
        <v>3</v>
      </c>
      <c r="HN1081" t="s">
        <v>921</v>
      </c>
      <c r="HO1081" t="s">
        <v>922</v>
      </c>
      <c r="HP1081" t="s">
        <v>918</v>
      </c>
      <c r="HQ1081" t="s">
        <v>918</v>
      </c>
      <c r="IK1081">
        <v>0</v>
      </c>
    </row>
    <row r="1082" spans="1:255" x14ac:dyDescent="0.2">
      <c r="A1082" s="2">
        <v>17</v>
      </c>
      <c r="B1082" s="2">
        <v>1</v>
      </c>
      <c r="C1082" s="2">
        <f>ROW(SmtRes!A1880)</f>
        <v>1880</v>
      </c>
      <c r="D1082" s="2">
        <f>ROW(EtalonRes!A1678)</f>
        <v>1678</v>
      </c>
      <c r="E1082" s="2" t="s">
        <v>1103</v>
      </c>
      <c r="F1082" s="2" t="s">
        <v>1005</v>
      </c>
      <c r="G1082" s="2" t="s">
        <v>1006</v>
      </c>
      <c r="H1082" s="2" t="s">
        <v>992</v>
      </c>
      <c r="I1082" s="2">
        <f>ROUND(1100/100,7)</f>
        <v>11</v>
      </c>
      <c r="J1082" s="2">
        <v>0</v>
      </c>
      <c r="K1082" s="2">
        <f>ROUND(1100/100,7)</f>
        <v>11</v>
      </c>
      <c r="L1082" s="2"/>
      <c r="M1082" s="2"/>
      <c r="N1082" s="2"/>
      <c r="O1082" s="2">
        <f>ROUND(CP1082,2)</f>
        <v>4278.34</v>
      </c>
      <c r="P1082" s="2">
        <f>ROUND(CQ1082*I1082,2)</f>
        <v>727.87</v>
      </c>
      <c r="Q1082" s="2">
        <f>ROUND(CR1082*I1082,2)</f>
        <v>761.2</v>
      </c>
      <c r="R1082" s="2">
        <f>ROUND(CS1082*I1082,2)</f>
        <v>46.31</v>
      </c>
      <c r="S1082" s="2">
        <f>ROUND(CT1082*I1082,2)</f>
        <v>2789.27</v>
      </c>
      <c r="T1082" s="2">
        <f>ROUND(CU1082*I1082,2)</f>
        <v>0</v>
      </c>
      <c r="U1082" s="2">
        <f t="shared" si="706"/>
        <v>296.73599999999999</v>
      </c>
      <c r="V1082" s="2">
        <f t="shared" si="707"/>
        <v>3.4319999999999999</v>
      </c>
      <c r="W1082" s="2">
        <f>ROUND(CX1082*I1082,2)</f>
        <v>0</v>
      </c>
      <c r="X1082" s="2">
        <f>ROUND(CY1082,2)</f>
        <v>2750.51</v>
      </c>
      <c r="Y1082" s="2">
        <f>ROUND(CZ1082,2)</f>
        <v>1446.15</v>
      </c>
      <c r="Z1082" s="2"/>
      <c r="AA1082" s="2">
        <v>53551706</v>
      </c>
      <c r="AB1082" s="2">
        <f t="shared" si="708"/>
        <v>388.94</v>
      </c>
      <c r="AC1082" s="2">
        <f t="shared" si="702"/>
        <v>66.17</v>
      </c>
      <c r="AD1082" s="2">
        <f>ROUND(((((ET1082*ROUND(1.2,7)))-((EU1082*ROUND(1.2,7))))+AE1082),2)</f>
        <v>69.2</v>
      </c>
      <c r="AE1082" s="2">
        <f>ROUND(((EU1082*ROUND(1.2,7))),2)</f>
        <v>4.21</v>
      </c>
      <c r="AF1082" s="2">
        <f>ROUND(((EV1082*ROUND(1.2,7))),2)</f>
        <v>253.57</v>
      </c>
      <c r="AG1082" s="2">
        <f t="shared" si="710"/>
        <v>0</v>
      </c>
      <c r="AH1082" s="2">
        <f>((EW1082*ROUND(1.2,7)))</f>
        <v>26.975999999999999</v>
      </c>
      <c r="AI1082" s="2">
        <f>((EX1082*ROUND(1.2,7)))</f>
        <v>0.312</v>
      </c>
      <c r="AJ1082" s="2">
        <f t="shared" si="712"/>
        <v>0</v>
      </c>
      <c r="AK1082" s="2">
        <v>335.15</v>
      </c>
      <c r="AL1082" s="2">
        <v>66.17</v>
      </c>
      <c r="AM1082" s="2">
        <v>57.67</v>
      </c>
      <c r="AN1082" s="2">
        <v>3.51</v>
      </c>
      <c r="AO1082" s="2">
        <v>211.31</v>
      </c>
      <c r="AP1082" s="2">
        <v>0</v>
      </c>
      <c r="AQ1082" s="2">
        <v>22.48</v>
      </c>
      <c r="AR1082" s="2">
        <v>0.26</v>
      </c>
      <c r="AS1082" s="2">
        <v>0</v>
      </c>
      <c r="AT1082" s="2">
        <v>97</v>
      </c>
      <c r="AU1082" s="2">
        <v>51</v>
      </c>
      <c r="AV1082" s="2">
        <v>1</v>
      </c>
      <c r="AW1082" s="2">
        <v>1</v>
      </c>
      <c r="AX1082" s="2"/>
      <c r="AY1082" s="2"/>
      <c r="AZ1082" s="2">
        <v>1</v>
      </c>
      <c r="BA1082" s="2">
        <v>1</v>
      </c>
      <c r="BB1082" s="2">
        <v>1</v>
      </c>
      <c r="BC1082" s="2">
        <v>1</v>
      </c>
      <c r="BD1082" s="2" t="s">
        <v>3</v>
      </c>
      <c r="BE1082" s="2" t="s">
        <v>3</v>
      </c>
      <c r="BF1082" s="2" t="s">
        <v>3</v>
      </c>
      <c r="BG1082" s="2" t="s">
        <v>3</v>
      </c>
      <c r="BH1082" s="2">
        <v>0</v>
      </c>
      <c r="BI1082" s="2">
        <v>2</v>
      </c>
      <c r="BJ1082" s="2" t="s">
        <v>1007</v>
      </c>
      <c r="BK1082" s="2"/>
      <c r="BL1082" s="2"/>
      <c r="BM1082" s="2">
        <v>108001</v>
      </c>
      <c r="BN1082" s="2">
        <v>0</v>
      </c>
      <c r="BO1082" s="2" t="s">
        <v>3</v>
      </c>
      <c r="BP1082" s="2">
        <v>0</v>
      </c>
      <c r="BQ1082" s="2">
        <v>3</v>
      </c>
      <c r="BR1082" s="2">
        <v>0</v>
      </c>
      <c r="BS1082" s="2">
        <v>1</v>
      </c>
      <c r="BT1082" s="2">
        <v>1</v>
      </c>
      <c r="BU1082" s="2">
        <v>1</v>
      </c>
      <c r="BV1082" s="2">
        <v>1</v>
      </c>
      <c r="BW1082" s="2">
        <v>1</v>
      </c>
      <c r="BX1082" s="2">
        <v>1</v>
      </c>
      <c r="BY1082" s="2" t="s">
        <v>3</v>
      </c>
      <c r="BZ1082" s="2">
        <v>97</v>
      </c>
      <c r="CA1082" s="2">
        <v>51</v>
      </c>
      <c r="CB1082" s="2" t="s">
        <v>3</v>
      </c>
      <c r="CC1082" s="2"/>
      <c r="CD1082" s="2"/>
      <c r="CE1082" s="2">
        <v>0</v>
      </c>
      <c r="CF1082" s="2">
        <v>0</v>
      </c>
      <c r="CG1082" s="2">
        <v>0</v>
      </c>
      <c r="CH1082" s="2"/>
      <c r="CI1082" s="2"/>
      <c r="CJ1082" s="2"/>
      <c r="CK1082" s="2"/>
      <c r="CL1082" s="2"/>
      <c r="CM1082" s="2">
        <v>0</v>
      </c>
      <c r="CN1082" s="2" t="s">
        <v>915</v>
      </c>
      <c r="CO1082" s="2">
        <v>0</v>
      </c>
      <c r="CP1082" s="2">
        <f t="shared" si="713"/>
        <v>4278.34</v>
      </c>
      <c r="CQ1082" s="2">
        <f t="shared" si="725"/>
        <v>66.17</v>
      </c>
      <c r="CR1082" s="2">
        <f t="shared" si="714"/>
        <v>69.2</v>
      </c>
      <c r="CS1082" s="2">
        <f t="shared" si="715"/>
        <v>4.21</v>
      </c>
      <c r="CT1082" s="2">
        <f t="shared" si="716"/>
        <v>253.57</v>
      </c>
      <c r="CU1082" s="2">
        <f t="shared" si="717"/>
        <v>0</v>
      </c>
      <c r="CV1082" s="2">
        <f t="shared" si="718"/>
        <v>26.975999999999999</v>
      </c>
      <c r="CW1082" s="2">
        <f t="shared" si="719"/>
        <v>0.312</v>
      </c>
      <c r="CX1082" s="2">
        <f t="shared" si="720"/>
        <v>0</v>
      </c>
      <c r="CY1082" s="2">
        <f t="shared" si="721"/>
        <v>2750.5126</v>
      </c>
      <c r="CZ1082" s="2">
        <f t="shared" si="722"/>
        <v>1446.1457999999998</v>
      </c>
      <c r="DA1082" s="2"/>
      <c r="DB1082" s="2"/>
      <c r="DC1082" s="2" t="s">
        <v>3</v>
      </c>
      <c r="DD1082" s="2" t="s">
        <v>3</v>
      </c>
      <c r="DE1082" s="2" t="s">
        <v>916</v>
      </c>
      <c r="DF1082" s="2" t="s">
        <v>916</v>
      </c>
      <c r="DG1082" s="2" t="s">
        <v>916</v>
      </c>
      <c r="DH1082" s="2" t="s">
        <v>3</v>
      </c>
      <c r="DI1082" s="2" t="s">
        <v>916</v>
      </c>
      <c r="DJ1082" s="2" t="s">
        <v>916</v>
      </c>
      <c r="DK1082" s="2" t="s">
        <v>3</v>
      </c>
      <c r="DL1082" s="2" t="s">
        <v>3</v>
      </c>
      <c r="DM1082" s="2" t="s">
        <v>3</v>
      </c>
      <c r="DN1082" s="2">
        <v>0</v>
      </c>
      <c r="DO1082" s="2">
        <v>0</v>
      </c>
      <c r="DP1082" s="2">
        <v>1</v>
      </c>
      <c r="DQ1082" s="2">
        <v>1</v>
      </c>
      <c r="DR1082" s="2"/>
      <c r="DS1082" s="2"/>
      <c r="DT1082" s="2"/>
      <c r="DU1082" s="2">
        <v>1013</v>
      </c>
      <c r="DV1082" s="2" t="s">
        <v>992</v>
      </c>
      <c r="DW1082" s="2" t="s">
        <v>992</v>
      </c>
      <c r="DX1082" s="2">
        <v>1</v>
      </c>
      <c r="DY1082" s="2"/>
      <c r="DZ1082" s="2" t="s">
        <v>3</v>
      </c>
      <c r="EA1082" s="2" t="s">
        <v>3</v>
      </c>
      <c r="EB1082" s="2" t="s">
        <v>3</v>
      </c>
      <c r="EC1082" s="2" t="s">
        <v>3</v>
      </c>
      <c r="ED1082" s="2"/>
      <c r="EE1082" s="2">
        <v>53551264</v>
      </c>
      <c r="EF1082" s="2">
        <v>3</v>
      </c>
      <c r="EG1082" s="2" t="s">
        <v>917</v>
      </c>
      <c r="EH1082" s="2">
        <v>0</v>
      </c>
      <c r="EI1082" s="2" t="s">
        <v>3</v>
      </c>
      <c r="EJ1082" s="2">
        <v>2</v>
      </c>
      <c r="EK1082" s="2">
        <v>108001</v>
      </c>
      <c r="EL1082" s="2" t="s">
        <v>918</v>
      </c>
      <c r="EM1082" s="2" t="s">
        <v>919</v>
      </c>
      <c r="EN1082" s="2"/>
      <c r="EO1082" s="2" t="s">
        <v>920</v>
      </c>
      <c r="EP1082" s="2"/>
      <c r="EQ1082" s="2">
        <v>131072</v>
      </c>
      <c r="ER1082" s="2">
        <v>335.15</v>
      </c>
      <c r="ES1082" s="2">
        <v>66.17</v>
      </c>
      <c r="ET1082" s="2">
        <v>57.67</v>
      </c>
      <c r="EU1082" s="2">
        <v>3.51</v>
      </c>
      <c r="EV1082" s="2">
        <v>211.31</v>
      </c>
      <c r="EW1082" s="2">
        <v>22.48</v>
      </c>
      <c r="EX1082" s="2">
        <v>0.26</v>
      </c>
      <c r="EY1082" s="2">
        <v>0</v>
      </c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>
        <v>0</v>
      </c>
      <c r="FR1082" s="2">
        <f>ROUND(IF(AND(BH1082=3,BI1082=3),P1082,0),2)</f>
        <v>0</v>
      </c>
      <c r="FS1082" s="2">
        <v>0</v>
      </c>
      <c r="FT1082" s="2"/>
      <c r="FU1082" s="2"/>
      <c r="FV1082" s="2"/>
      <c r="FW1082" s="2"/>
      <c r="FX1082" s="2">
        <v>97</v>
      </c>
      <c r="FY1082" s="2">
        <v>51</v>
      </c>
      <c r="FZ1082" s="2"/>
      <c r="GA1082" s="2" t="s">
        <v>3</v>
      </c>
      <c r="GB1082" s="2"/>
      <c r="GC1082" s="2"/>
      <c r="GD1082" s="2">
        <v>1</v>
      </c>
      <c r="GE1082" s="2"/>
      <c r="GF1082" s="2">
        <v>679270485</v>
      </c>
      <c r="GG1082" s="2">
        <v>2</v>
      </c>
      <c r="GH1082" s="2">
        <v>1</v>
      </c>
      <c r="GI1082" s="2">
        <v>-2</v>
      </c>
      <c r="GJ1082" s="2">
        <v>0</v>
      </c>
      <c r="GK1082" s="2">
        <v>0</v>
      </c>
      <c r="GL1082" s="2">
        <f>ROUND(IF(AND(BH1082=3,BI1082=3,FS1082&lt;&gt;0),P1082,0),2)</f>
        <v>0</v>
      </c>
      <c r="GM1082" s="2">
        <f>ROUND(O1082+X1082+Y1082,2)+GX1082</f>
        <v>8475</v>
      </c>
      <c r="GN1082" s="2">
        <f>IF(OR(BI1082=0,BI1082=1),ROUND(O1082+X1082+Y1082,2),0)</f>
        <v>0</v>
      </c>
      <c r="GO1082" s="2">
        <f>IF(BI1082=2,ROUND(O1082+X1082+Y1082,2),0)</f>
        <v>8475</v>
      </c>
      <c r="GP1082" s="2">
        <f>IF(BI1082=4,ROUND(O1082+X1082+Y1082,2)+GX1082,0)</f>
        <v>0</v>
      </c>
      <c r="GQ1082" s="2"/>
      <c r="GR1082" s="2">
        <v>0</v>
      </c>
      <c r="GS1082" s="2">
        <v>0</v>
      </c>
      <c r="GT1082" s="2">
        <v>0</v>
      </c>
      <c r="GU1082" s="2" t="s">
        <v>3</v>
      </c>
      <c r="GV1082" s="2">
        <f t="shared" si="723"/>
        <v>0</v>
      </c>
      <c r="GW1082" s="2">
        <v>1</v>
      </c>
      <c r="GX1082" s="2">
        <f>ROUND(HC1082*I1082,2)</f>
        <v>0</v>
      </c>
      <c r="GY1082" s="2"/>
      <c r="GZ1082" s="2"/>
      <c r="HA1082" s="2">
        <v>0</v>
      </c>
      <c r="HB1082" s="2">
        <v>0</v>
      </c>
      <c r="HC1082" s="2">
        <f t="shared" si="724"/>
        <v>0</v>
      </c>
      <c r="HD1082" s="2"/>
      <c r="HE1082" s="2" t="s">
        <v>3</v>
      </c>
      <c r="HF1082" s="2" t="s">
        <v>3</v>
      </c>
      <c r="HG1082" s="2"/>
      <c r="HH1082" s="2"/>
      <c r="HI1082" s="2"/>
      <c r="HJ1082" s="2"/>
      <c r="HK1082" s="2"/>
      <c r="HL1082" s="2"/>
      <c r="HM1082" s="2" t="s">
        <v>3</v>
      </c>
      <c r="HN1082" s="2" t="s">
        <v>921</v>
      </c>
      <c r="HO1082" s="2" t="s">
        <v>922</v>
      </c>
      <c r="HP1082" s="2" t="s">
        <v>918</v>
      </c>
      <c r="HQ1082" s="2" t="s">
        <v>918</v>
      </c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>
        <v>0</v>
      </c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</row>
    <row r="1083" spans="1:255" x14ac:dyDescent="0.2">
      <c r="A1083">
        <v>17</v>
      </c>
      <c r="B1083">
        <v>1</v>
      </c>
      <c r="C1083">
        <f>ROW(SmtRes!A1890)</f>
        <v>1890</v>
      </c>
      <c r="D1083">
        <f>ROW(EtalonRes!A1690)</f>
        <v>1690</v>
      </c>
      <c r="E1083" t="s">
        <v>1103</v>
      </c>
      <c r="F1083" t="s">
        <v>1005</v>
      </c>
      <c r="G1083" t="s">
        <v>1006</v>
      </c>
      <c r="H1083" t="s">
        <v>992</v>
      </c>
      <c r="I1083">
        <f>ROUND(1100/100,7)</f>
        <v>11</v>
      </c>
      <c r="J1083">
        <v>0</v>
      </c>
      <c r="K1083">
        <f>ROUND(1100/100,7)</f>
        <v>11</v>
      </c>
      <c r="O1083">
        <f>ROUND(CP1083,0)</f>
        <v>112294</v>
      </c>
      <c r="P1083">
        <f>ROUND(CQ1083*I1083,0)</f>
        <v>4607</v>
      </c>
      <c r="Q1083">
        <f>ROUND(CR1083*I1083,0)</f>
        <v>9393</v>
      </c>
      <c r="R1083">
        <f>ROUND(CS1083*I1083,0)</f>
        <v>1632</v>
      </c>
      <c r="S1083">
        <f>ROUND(CT1083*I1083,0)</f>
        <v>98294</v>
      </c>
      <c r="T1083">
        <f>ROUND(CU1083*I1083,0)</f>
        <v>0</v>
      </c>
      <c r="U1083">
        <f t="shared" si="706"/>
        <v>296.73599999999999</v>
      </c>
      <c r="V1083">
        <f t="shared" si="707"/>
        <v>3.4319999999999999</v>
      </c>
      <c r="W1083">
        <f>ROUND(CX1083*I1083,0)</f>
        <v>0</v>
      </c>
      <c r="X1083">
        <f>ROUND(CY1083,0)</f>
        <v>96928</v>
      </c>
      <c r="Y1083">
        <f>ROUND(CZ1083,0)</f>
        <v>50962</v>
      </c>
      <c r="AA1083">
        <v>53551707</v>
      </c>
      <c r="AB1083">
        <f t="shared" si="708"/>
        <v>388.94</v>
      </c>
      <c r="AC1083">
        <f t="shared" si="702"/>
        <v>66.17</v>
      </c>
      <c r="AD1083">
        <f>ROUND(((((ET1083*ROUND(1.2,7)))-((EU1083*ROUND(1.2,7))))+AE1083),2)</f>
        <v>69.2</v>
      </c>
      <c r="AE1083">
        <f>ROUND(((EU1083*ROUND(1.2,7))),2)</f>
        <v>4.21</v>
      </c>
      <c r="AF1083">
        <f>ROUND(((EV1083*ROUND(1.2,7))),2)</f>
        <v>253.57</v>
      </c>
      <c r="AG1083">
        <f t="shared" si="710"/>
        <v>0</v>
      </c>
      <c r="AH1083">
        <f>((EW1083*ROUND(1.2,7)))</f>
        <v>26.975999999999999</v>
      </c>
      <c r="AI1083">
        <f>((EX1083*ROUND(1.2,7)))</f>
        <v>0.312</v>
      </c>
      <c r="AJ1083">
        <f t="shared" si="712"/>
        <v>0</v>
      </c>
      <c r="AK1083">
        <v>335.15</v>
      </c>
      <c r="AL1083">
        <v>66.17</v>
      </c>
      <c r="AM1083">
        <v>57.67</v>
      </c>
      <c r="AN1083">
        <v>3.51</v>
      </c>
      <c r="AO1083">
        <v>211.31</v>
      </c>
      <c r="AP1083">
        <v>0</v>
      </c>
      <c r="AQ1083">
        <v>22.48</v>
      </c>
      <c r="AR1083">
        <v>0.26</v>
      </c>
      <c r="AS1083">
        <v>0</v>
      </c>
      <c r="AT1083">
        <v>97</v>
      </c>
      <c r="AU1083">
        <v>51</v>
      </c>
      <c r="AV1083">
        <v>1</v>
      </c>
      <c r="AW1083">
        <v>1</v>
      </c>
      <c r="AZ1083">
        <v>1</v>
      </c>
      <c r="BA1083">
        <v>35.24</v>
      </c>
      <c r="BB1083">
        <v>12.34</v>
      </c>
      <c r="BC1083">
        <v>6.33</v>
      </c>
      <c r="BD1083" t="s">
        <v>3</v>
      </c>
      <c r="BE1083" t="s">
        <v>3</v>
      </c>
      <c r="BF1083" t="s">
        <v>3</v>
      </c>
      <c r="BG1083" t="s">
        <v>3</v>
      </c>
      <c r="BH1083">
        <v>0</v>
      </c>
      <c r="BI1083">
        <v>2</v>
      </c>
      <c r="BJ1083" t="s">
        <v>1007</v>
      </c>
      <c r="BM1083">
        <v>108001</v>
      </c>
      <c r="BN1083">
        <v>0</v>
      </c>
      <c r="BO1083" t="s">
        <v>1005</v>
      </c>
      <c r="BP1083">
        <v>1</v>
      </c>
      <c r="BQ1083">
        <v>3</v>
      </c>
      <c r="BR1083">
        <v>0</v>
      </c>
      <c r="BS1083">
        <v>35.24</v>
      </c>
      <c r="BT1083">
        <v>1</v>
      </c>
      <c r="BU1083">
        <v>1</v>
      </c>
      <c r="BV1083">
        <v>1</v>
      </c>
      <c r="BW1083">
        <v>1</v>
      </c>
      <c r="BX1083">
        <v>1</v>
      </c>
      <c r="BY1083" t="s">
        <v>3</v>
      </c>
      <c r="BZ1083">
        <v>97</v>
      </c>
      <c r="CA1083">
        <v>51</v>
      </c>
      <c r="CB1083" t="s">
        <v>3</v>
      </c>
      <c r="CE1083">
        <v>0</v>
      </c>
      <c r="CF1083">
        <v>0</v>
      </c>
      <c r="CG1083">
        <v>0</v>
      </c>
      <c r="CM1083">
        <v>0</v>
      </c>
      <c r="CN1083" t="s">
        <v>915</v>
      </c>
      <c r="CO1083">
        <v>0</v>
      </c>
      <c r="CP1083">
        <f t="shared" si="713"/>
        <v>112294</v>
      </c>
      <c r="CQ1083">
        <f t="shared" si="725"/>
        <v>418.85610000000003</v>
      </c>
      <c r="CR1083">
        <f t="shared" si="714"/>
        <v>853.928</v>
      </c>
      <c r="CS1083">
        <f t="shared" si="715"/>
        <v>148.3604</v>
      </c>
      <c r="CT1083">
        <f t="shared" si="716"/>
        <v>8935.8068000000003</v>
      </c>
      <c r="CU1083">
        <f t="shared" si="717"/>
        <v>0</v>
      </c>
      <c r="CV1083">
        <f t="shared" si="718"/>
        <v>26.975999999999999</v>
      </c>
      <c r="CW1083">
        <f t="shared" si="719"/>
        <v>0.312</v>
      </c>
      <c r="CX1083">
        <f t="shared" si="720"/>
        <v>0</v>
      </c>
      <c r="CY1083">
        <f t="shared" si="721"/>
        <v>96928.22</v>
      </c>
      <c r="CZ1083">
        <f t="shared" si="722"/>
        <v>50962.26</v>
      </c>
      <c r="DC1083" t="s">
        <v>3</v>
      </c>
      <c r="DD1083" t="s">
        <v>3</v>
      </c>
      <c r="DE1083" t="s">
        <v>916</v>
      </c>
      <c r="DF1083" t="s">
        <v>916</v>
      </c>
      <c r="DG1083" t="s">
        <v>916</v>
      </c>
      <c r="DH1083" t="s">
        <v>3</v>
      </c>
      <c r="DI1083" t="s">
        <v>916</v>
      </c>
      <c r="DJ1083" t="s">
        <v>916</v>
      </c>
      <c r="DK1083" t="s">
        <v>3</v>
      </c>
      <c r="DL1083" t="s">
        <v>3</v>
      </c>
      <c r="DM1083" t="s">
        <v>3</v>
      </c>
      <c r="DN1083">
        <v>0</v>
      </c>
      <c r="DO1083">
        <v>0</v>
      </c>
      <c r="DP1083">
        <v>1</v>
      </c>
      <c r="DQ1083">
        <v>1</v>
      </c>
      <c r="DU1083">
        <v>1013</v>
      </c>
      <c r="DV1083" t="s">
        <v>992</v>
      </c>
      <c r="DW1083" t="s">
        <v>992</v>
      </c>
      <c r="DX1083">
        <v>1</v>
      </c>
      <c r="DZ1083" t="s">
        <v>3</v>
      </c>
      <c r="EA1083" t="s">
        <v>3</v>
      </c>
      <c r="EB1083" t="s">
        <v>3</v>
      </c>
      <c r="EC1083" t="s">
        <v>3</v>
      </c>
      <c r="EE1083">
        <v>53551264</v>
      </c>
      <c r="EF1083">
        <v>3</v>
      </c>
      <c r="EG1083" t="s">
        <v>917</v>
      </c>
      <c r="EH1083">
        <v>0</v>
      </c>
      <c r="EI1083" t="s">
        <v>3</v>
      </c>
      <c r="EJ1083">
        <v>2</v>
      </c>
      <c r="EK1083">
        <v>108001</v>
      </c>
      <c r="EL1083" t="s">
        <v>918</v>
      </c>
      <c r="EM1083" t="s">
        <v>919</v>
      </c>
      <c r="EO1083" t="s">
        <v>920</v>
      </c>
      <c r="EQ1083">
        <v>131072</v>
      </c>
      <c r="ER1083">
        <v>335.15</v>
      </c>
      <c r="ES1083">
        <v>66.17</v>
      </c>
      <c r="ET1083">
        <v>57.67</v>
      </c>
      <c r="EU1083">
        <v>3.51</v>
      </c>
      <c r="EV1083">
        <v>211.31</v>
      </c>
      <c r="EW1083">
        <v>22.48</v>
      </c>
      <c r="EX1083">
        <v>0.26</v>
      </c>
      <c r="EY1083">
        <v>0</v>
      </c>
      <c r="FQ1083">
        <v>0</v>
      </c>
      <c r="FR1083">
        <f>ROUND(IF(AND(BH1083=3,BI1083=3),P1083,0),0)</f>
        <v>0</v>
      </c>
      <c r="FS1083">
        <v>0</v>
      </c>
      <c r="FX1083">
        <v>97</v>
      </c>
      <c r="FY1083">
        <v>51</v>
      </c>
      <c r="GA1083" t="s">
        <v>3</v>
      </c>
      <c r="GD1083">
        <v>1</v>
      </c>
      <c r="GF1083">
        <v>679270485</v>
      </c>
      <c r="GG1083">
        <v>2</v>
      </c>
      <c r="GH1083">
        <v>1</v>
      </c>
      <c r="GI1083">
        <v>2</v>
      </c>
      <c r="GJ1083">
        <v>0</v>
      </c>
      <c r="GK1083">
        <v>0</v>
      </c>
      <c r="GL1083">
        <f>ROUND(IF(AND(BH1083=3,BI1083=3,FS1083&lt;&gt;0),P1083,0),0)</f>
        <v>0</v>
      </c>
      <c r="GM1083">
        <f>ROUND(O1083+X1083+Y1083,0)+GX1083</f>
        <v>260184</v>
      </c>
      <c r="GN1083">
        <f>IF(OR(BI1083=0,BI1083=1),ROUND(O1083+X1083+Y1083,0),0)</f>
        <v>0</v>
      </c>
      <c r="GO1083">
        <f>IF(BI1083=2,ROUND(O1083+X1083+Y1083,0),0)</f>
        <v>260184</v>
      </c>
      <c r="GP1083">
        <f>IF(BI1083=4,ROUND(O1083+X1083+Y1083,0)+GX1083,0)</f>
        <v>0</v>
      </c>
      <c r="GR1083">
        <v>0</v>
      </c>
      <c r="GS1083">
        <v>0</v>
      </c>
      <c r="GT1083">
        <v>0</v>
      </c>
      <c r="GU1083" t="s">
        <v>3</v>
      </c>
      <c r="GV1083">
        <f t="shared" si="723"/>
        <v>0</v>
      </c>
      <c r="GW1083">
        <v>1</v>
      </c>
      <c r="GX1083">
        <f>ROUND(HC1083*I1083,0)</f>
        <v>0</v>
      </c>
      <c r="HA1083">
        <v>0</v>
      </c>
      <c r="HB1083">
        <v>0</v>
      </c>
      <c r="HC1083">
        <f t="shared" si="724"/>
        <v>0</v>
      </c>
      <c r="HE1083" t="s">
        <v>3</v>
      </c>
      <c r="HF1083" t="s">
        <v>3</v>
      </c>
      <c r="HM1083" t="s">
        <v>3</v>
      </c>
      <c r="HN1083" t="s">
        <v>921</v>
      </c>
      <c r="HO1083" t="s">
        <v>922</v>
      </c>
      <c r="HP1083" t="s">
        <v>918</v>
      </c>
      <c r="HQ1083" t="s">
        <v>918</v>
      </c>
      <c r="IK1083">
        <v>0</v>
      </c>
    </row>
    <row r="1084" spans="1:255" x14ac:dyDescent="0.2">
      <c r="A1084" s="2">
        <v>18</v>
      </c>
      <c r="B1084" s="2">
        <v>1</v>
      </c>
      <c r="C1084" s="2">
        <v>1879</v>
      </c>
      <c r="D1084" s="2"/>
      <c r="E1084" s="2" t="s">
        <v>1104</v>
      </c>
      <c r="F1084" s="2" t="s">
        <v>1009</v>
      </c>
      <c r="G1084" s="2" t="s">
        <v>1010</v>
      </c>
      <c r="H1084" s="2" t="s">
        <v>997</v>
      </c>
      <c r="I1084" s="2">
        <f>I1082*J1084</f>
        <v>1.1220000000000001</v>
      </c>
      <c r="J1084" s="2">
        <v>0.10200000000000001</v>
      </c>
      <c r="K1084" s="2">
        <v>0.10199999999999999</v>
      </c>
      <c r="L1084" s="2"/>
      <c r="M1084" s="2"/>
      <c r="N1084" s="2"/>
      <c r="O1084" s="2">
        <f>ROUND(CP1084,2)</f>
        <v>15929.62</v>
      </c>
      <c r="P1084" s="2">
        <f>ROUND(CQ1084*I1084,2)</f>
        <v>15929.62</v>
      </c>
      <c r="Q1084" s="2">
        <f>ROUND(CR1084*I1084,2)</f>
        <v>0</v>
      </c>
      <c r="R1084" s="2">
        <f>ROUND(CS1084*I1084,2)</f>
        <v>0</v>
      </c>
      <c r="S1084" s="2">
        <f>ROUND(CT1084*I1084,2)</f>
        <v>0</v>
      </c>
      <c r="T1084" s="2">
        <f>ROUND(CU1084*I1084,2)</f>
        <v>0</v>
      </c>
      <c r="U1084" s="2">
        <f t="shared" si="706"/>
        <v>0</v>
      </c>
      <c r="V1084" s="2">
        <f t="shared" si="707"/>
        <v>0</v>
      </c>
      <c r="W1084" s="2">
        <f>ROUND(CX1084*I1084,2)</f>
        <v>306.22000000000003</v>
      </c>
      <c r="X1084" s="2">
        <f>ROUND(CY1084,2)</f>
        <v>0</v>
      </c>
      <c r="Y1084" s="2">
        <f>ROUND(CZ1084,2)</f>
        <v>0</v>
      </c>
      <c r="Z1084" s="2"/>
      <c r="AA1084" s="2">
        <v>53551706</v>
      </c>
      <c r="AB1084" s="2">
        <f t="shared" si="708"/>
        <v>14197.52</v>
      </c>
      <c r="AC1084" s="2">
        <f t="shared" si="702"/>
        <v>14197.52</v>
      </c>
      <c r="AD1084" s="2">
        <f>ROUND((((ET1084)-(EU1084))+AE1084),2)</f>
        <v>0</v>
      </c>
      <c r="AE1084" s="2">
        <f t="shared" ref="AE1084:AF1087" si="728">ROUND((EU1084),2)</f>
        <v>0</v>
      </c>
      <c r="AF1084" s="2">
        <f t="shared" si="728"/>
        <v>0</v>
      </c>
      <c r="AG1084" s="2">
        <f t="shared" si="710"/>
        <v>0</v>
      </c>
      <c r="AH1084" s="2">
        <f t="shared" ref="AH1084:AI1087" si="729">(EW1084)</f>
        <v>0</v>
      </c>
      <c r="AI1084" s="2">
        <f t="shared" si="729"/>
        <v>0</v>
      </c>
      <c r="AJ1084" s="2">
        <f t="shared" si="712"/>
        <v>272.92</v>
      </c>
      <c r="AK1084" s="2">
        <v>14197.52</v>
      </c>
      <c r="AL1084" s="2">
        <v>14197.52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272.92</v>
      </c>
      <c r="AT1084" s="2">
        <v>97</v>
      </c>
      <c r="AU1084" s="2">
        <v>51</v>
      </c>
      <c r="AV1084" s="2">
        <v>1</v>
      </c>
      <c r="AW1084" s="2">
        <v>1</v>
      </c>
      <c r="AX1084" s="2"/>
      <c r="AY1084" s="2"/>
      <c r="AZ1084" s="2">
        <v>1</v>
      </c>
      <c r="BA1084" s="2">
        <v>1</v>
      </c>
      <c r="BB1084" s="2">
        <v>1</v>
      </c>
      <c r="BC1084" s="2">
        <v>1</v>
      </c>
      <c r="BD1084" s="2" t="s">
        <v>3</v>
      </c>
      <c r="BE1084" s="2" t="s">
        <v>3</v>
      </c>
      <c r="BF1084" s="2" t="s">
        <v>3</v>
      </c>
      <c r="BG1084" s="2" t="s">
        <v>3</v>
      </c>
      <c r="BH1084" s="2">
        <v>3</v>
      </c>
      <c r="BI1084" s="2">
        <v>2</v>
      </c>
      <c r="BJ1084" s="2" t="s">
        <v>1011</v>
      </c>
      <c r="BK1084" s="2"/>
      <c r="BL1084" s="2"/>
      <c r="BM1084" s="2">
        <v>108001</v>
      </c>
      <c r="BN1084" s="2">
        <v>0</v>
      </c>
      <c r="BO1084" s="2" t="s">
        <v>3</v>
      </c>
      <c r="BP1084" s="2">
        <v>0</v>
      </c>
      <c r="BQ1084" s="2">
        <v>3</v>
      </c>
      <c r="BR1084" s="2">
        <v>0</v>
      </c>
      <c r="BS1084" s="2">
        <v>1</v>
      </c>
      <c r="BT1084" s="2">
        <v>1</v>
      </c>
      <c r="BU1084" s="2">
        <v>1</v>
      </c>
      <c r="BV1084" s="2">
        <v>1</v>
      </c>
      <c r="BW1084" s="2">
        <v>1</v>
      </c>
      <c r="BX1084" s="2">
        <v>1</v>
      </c>
      <c r="BY1084" s="2" t="s">
        <v>3</v>
      </c>
      <c r="BZ1084" s="2">
        <v>97</v>
      </c>
      <c r="CA1084" s="2">
        <v>51</v>
      </c>
      <c r="CB1084" s="2" t="s">
        <v>3</v>
      </c>
      <c r="CC1084" s="2"/>
      <c r="CD1084" s="2"/>
      <c r="CE1084" s="2">
        <v>0</v>
      </c>
      <c r="CF1084" s="2">
        <v>0</v>
      </c>
      <c r="CG1084" s="2">
        <v>0</v>
      </c>
      <c r="CH1084" s="2"/>
      <c r="CI1084" s="2"/>
      <c r="CJ1084" s="2"/>
      <c r="CK1084" s="2"/>
      <c r="CL1084" s="2"/>
      <c r="CM1084" s="2">
        <v>0</v>
      </c>
      <c r="CN1084" s="2" t="s">
        <v>3</v>
      </c>
      <c r="CO1084" s="2">
        <v>0</v>
      </c>
      <c r="CP1084" s="2">
        <f t="shared" si="713"/>
        <v>15929.62</v>
      </c>
      <c r="CQ1084" s="2">
        <f t="shared" si="725"/>
        <v>14197.52</v>
      </c>
      <c r="CR1084" s="2">
        <f t="shared" si="714"/>
        <v>0</v>
      </c>
      <c r="CS1084" s="2">
        <f t="shared" si="715"/>
        <v>0</v>
      </c>
      <c r="CT1084" s="2">
        <f t="shared" si="716"/>
        <v>0</v>
      </c>
      <c r="CU1084" s="2">
        <f t="shared" si="717"/>
        <v>0</v>
      </c>
      <c r="CV1084" s="2">
        <f t="shared" si="718"/>
        <v>0</v>
      </c>
      <c r="CW1084" s="2">
        <f t="shared" si="719"/>
        <v>0</v>
      </c>
      <c r="CX1084" s="2">
        <f t="shared" si="720"/>
        <v>272.92</v>
      </c>
      <c r="CY1084" s="2">
        <f t="shared" si="721"/>
        <v>0</v>
      </c>
      <c r="CZ1084" s="2">
        <f t="shared" si="722"/>
        <v>0</v>
      </c>
      <c r="DA1084" s="2"/>
      <c r="DB1084" s="2"/>
      <c r="DC1084" s="2" t="s">
        <v>3</v>
      </c>
      <c r="DD1084" s="2" t="s">
        <v>3</v>
      </c>
      <c r="DE1084" s="2" t="s">
        <v>3</v>
      </c>
      <c r="DF1084" s="2" t="s">
        <v>3</v>
      </c>
      <c r="DG1084" s="2" t="s">
        <v>3</v>
      </c>
      <c r="DH1084" s="2" t="s">
        <v>3</v>
      </c>
      <c r="DI1084" s="2" t="s">
        <v>3</v>
      </c>
      <c r="DJ1084" s="2" t="s">
        <v>3</v>
      </c>
      <c r="DK1084" s="2" t="s">
        <v>3</v>
      </c>
      <c r="DL1084" s="2" t="s">
        <v>3</v>
      </c>
      <c r="DM1084" s="2" t="s">
        <v>3</v>
      </c>
      <c r="DN1084" s="2">
        <v>0</v>
      </c>
      <c r="DO1084" s="2">
        <v>0</v>
      </c>
      <c r="DP1084" s="2">
        <v>1</v>
      </c>
      <c r="DQ1084" s="2">
        <v>1</v>
      </c>
      <c r="DR1084" s="2"/>
      <c r="DS1084" s="2"/>
      <c r="DT1084" s="2"/>
      <c r="DU1084" s="2">
        <v>1013</v>
      </c>
      <c r="DV1084" s="2" t="s">
        <v>997</v>
      </c>
      <c r="DW1084" s="2" t="s">
        <v>999</v>
      </c>
      <c r="DX1084" s="2">
        <v>1</v>
      </c>
      <c r="DY1084" s="2"/>
      <c r="DZ1084" s="2" t="s">
        <v>3</v>
      </c>
      <c r="EA1084" s="2" t="s">
        <v>3</v>
      </c>
      <c r="EB1084" s="2" t="s">
        <v>3</v>
      </c>
      <c r="EC1084" s="2" t="s">
        <v>3</v>
      </c>
      <c r="ED1084" s="2"/>
      <c r="EE1084" s="2">
        <v>53551264</v>
      </c>
      <c r="EF1084" s="2">
        <v>3</v>
      </c>
      <c r="EG1084" s="2" t="s">
        <v>917</v>
      </c>
      <c r="EH1084" s="2">
        <v>0</v>
      </c>
      <c r="EI1084" s="2" t="s">
        <v>3</v>
      </c>
      <c r="EJ1084" s="2">
        <v>2</v>
      </c>
      <c r="EK1084" s="2">
        <v>108001</v>
      </c>
      <c r="EL1084" s="2" t="s">
        <v>918</v>
      </c>
      <c r="EM1084" s="2" t="s">
        <v>919</v>
      </c>
      <c r="EN1084" s="2"/>
      <c r="EO1084" s="2" t="s">
        <v>3</v>
      </c>
      <c r="EP1084" s="2"/>
      <c r="EQ1084" s="2">
        <v>0</v>
      </c>
      <c r="ER1084" s="2">
        <v>14197.52</v>
      </c>
      <c r="ES1084" s="2">
        <v>14197.52</v>
      </c>
      <c r="ET1084" s="2">
        <v>0</v>
      </c>
      <c r="EU1084" s="2">
        <v>0</v>
      </c>
      <c r="EV1084" s="2">
        <v>0</v>
      </c>
      <c r="EW1084" s="2">
        <v>0</v>
      </c>
      <c r="EX1084" s="2">
        <v>0</v>
      </c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>
        <v>0</v>
      </c>
      <c r="FR1084" s="2">
        <f>ROUND(IF(AND(BH1084=3,BI1084=3),P1084,0),2)</f>
        <v>0</v>
      </c>
      <c r="FS1084" s="2">
        <v>0</v>
      </c>
      <c r="FT1084" s="2"/>
      <c r="FU1084" s="2"/>
      <c r="FV1084" s="2"/>
      <c r="FW1084" s="2"/>
      <c r="FX1084" s="2">
        <v>97</v>
      </c>
      <c r="FY1084" s="2">
        <v>51</v>
      </c>
      <c r="FZ1084" s="2"/>
      <c r="GA1084" s="2" t="s">
        <v>3</v>
      </c>
      <c r="GB1084" s="2"/>
      <c r="GC1084" s="2"/>
      <c r="GD1084" s="2">
        <v>1</v>
      </c>
      <c r="GE1084" s="2"/>
      <c r="GF1084" s="2">
        <v>-253984360</v>
      </c>
      <c r="GG1084" s="2">
        <v>2</v>
      </c>
      <c r="GH1084" s="2">
        <v>1</v>
      </c>
      <c r="GI1084" s="2">
        <v>-2</v>
      </c>
      <c r="GJ1084" s="2">
        <v>0</v>
      </c>
      <c r="GK1084" s="2">
        <v>0</v>
      </c>
      <c r="GL1084" s="2">
        <f>ROUND(IF(AND(BH1084=3,BI1084=3,FS1084&lt;&gt;0),P1084,0),2)</f>
        <v>0</v>
      </c>
      <c r="GM1084" s="2">
        <f>ROUND(O1084+X1084+Y1084,2)+GX1084</f>
        <v>15929.62</v>
      </c>
      <c r="GN1084" s="2">
        <f>IF(OR(BI1084=0,BI1084=1),ROUND(O1084+X1084+Y1084,2),0)</f>
        <v>0</v>
      </c>
      <c r="GO1084" s="2">
        <f>IF(BI1084=2,ROUND(O1084+X1084+Y1084,2),0)</f>
        <v>15929.62</v>
      </c>
      <c r="GP1084" s="2">
        <f>IF(BI1084=4,ROUND(O1084+X1084+Y1084,2)+GX1084,0)</f>
        <v>0</v>
      </c>
      <c r="GQ1084" s="2"/>
      <c r="GR1084" s="2">
        <v>0</v>
      </c>
      <c r="GS1084" s="2">
        <v>0</v>
      </c>
      <c r="GT1084" s="2">
        <v>0</v>
      </c>
      <c r="GU1084" s="2" t="s">
        <v>3</v>
      </c>
      <c r="GV1084" s="2">
        <f t="shared" si="723"/>
        <v>0</v>
      </c>
      <c r="GW1084" s="2">
        <v>1</v>
      </c>
      <c r="GX1084" s="2">
        <f>ROUND(HC1084*I1084,2)</f>
        <v>0</v>
      </c>
      <c r="GY1084" s="2"/>
      <c r="GZ1084" s="2"/>
      <c r="HA1084" s="2">
        <v>0</v>
      </c>
      <c r="HB1084" s="2">
        <v>0</v>
      </c>
      <c r="HC1084" s="2">
        <f t="shared" si="724"/>
        <v>0</v>
      </c>
      <c r="HD1084" s="2"/>
      <c r="HE1084" s="2" t="s">
        <v>3</v>
      </c>
      <c r="HF1084" s="2" t="s">
        <v>3</v>
      </c>
      <c r="HG1084" s="2"/>
      <c r="HH1084" s="2"/>
      <c r="HI1084" s="2"/>
      <c r="HJ1084" s="2"/>
      <c r="HK1084" s="2"/>
      <c r="HL1084" s="2"/>
      <c r="HM1084" s="2" t="s">
        <v>3</v>
      </c>
      <c r="HN1084" s="2" t="s">
        <v>921</v>
      </c>
      <c r="HO1084" s="2" t="s">
        <v>922</v>
      </c>
      <c r="HP1084" s="2" t="s">
        <v>918</v>
      </c>
      <c r="HQ1084" s="2" t="s">
        <v>918</v>
      </c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>
        <v>0</v>
      </c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</row>
    <row r="1085" spans="1:255" x14ac:dyDescent="0.2">
      <c r="A1085">
        <v>18</v>
      </c>
      <c r="B1085">
        <v>1</v>
      </c>
      <c r="C1085">
        <v>1889</v>
      </c>
      <c r="E1085" t="s">
        <v>1104</v>
      </c>
      <c r="F1085" t="s">
        <v>1009</v>
      </c>
      <c r="G1085" t="s">
        <v>1010</v>
      </c>
      <c r="H1085" t="s">
        <v>997</v>
      </c>
      <c r="I1085">
        <f>I1083*J1085</f>
        <v>1.1220000000000001</v>
      </c>
      <c r="J1085">
        <v>0.10200000000000001</v>
      </c>
      <c r="K1085">
        <v>0.10199999999999999</v>
      </c>
      <c r="O1085">
        <f>ROUND(CP1085,0)</f>
        <v>154358</v>
      </c>
      <c r="P1085">
        <f>ROUND(CQ1085*I1085,0)</f>
        <v>154358</v>
      </c>
      <c r="Q1085">
        <f>ROUND(CR1085*I1085,0)</f>
        <v>0</v>
      </c>
      <c r="R1085">
        <f>ROUND(CS1085*I1085,0)</f>
        <v>0</v>
      </c>
      <c r="S1085">
        <f>ROUND(CT1085*I1085,0)</f>
        <v>0</v>
      </c>
      <c r="T1085">
        <f>ROUND(CU1085*I1085,0)</f>
        <v>0</v>
      </c>
      <c r="U1085">
        <f t="shared" si="706"/>
        <v>0</v>
      </c>
      <c r="V1085">
        <f t="shared" si="707"/>
        <v>0</v>
      </c>
      <c r="W1085">
        <f>ROUND(CX1085*I1085,0)</f>
        <v>306</v>
      </c>
      <c r="X1085">
        <f>ROUND(CY1085,0)</f>
        <v>0</v>
      </c>
      <c r="Y1085">
        <f>ROUND(CZ1085,0)</f>
        <v>0</v>
      </c>
      <c r="AA1085">
        <v>53551707</v>
      </c>
      <c r="AB1085">
        <f t="shared" si="708"/>
        <v>14197.52</v>
      </c>
      <c r="AC1085">
        <f t="shared" si="702"/>
        <v>14197.52</v>
      </c>
      <c r="AD1085">
        <f>ROUND((((ET1085)-(EU1085))+AE1085),2)</f>
        <v>0</v>
      </c>
      <c r="AE1085">
        <f t="shared" si="728"/>
        <v>0</v>
      </c>
      <c r="AF1085">
        <f t="shared" si="728"/>
        <v>0</v>
      </c>
      <c r="AG1085">
        <f t="shared" si="710"/>
        <v>0</v>
      </c>
      <c r="AH1085">
        <f t="shared" si="729"/>
        <v>0</v>
      </c>
      <c r="AI1085">
        <f t="shared" si="729"/>
        <v>0</v>
      </c>
      <c r="AJ1085">
        <f t="shared" si="712"/>
        <v>272.92</v>
      </c>
      <c r="AK1085">
        <v>14197.52</v>
      </c>
      <c r="AL1085">
        <v>14197.52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272.92</v>
      </c>
      <c r="AT1085">
        <v>97</v>
      </c>
      <c r="AU1085">
        <v>51</v>
      </c>
      <c r="AV1085">
        <v>1</v>
      </c>
      <c r="AW1085">
        <v>1</v>
      </c>
      <c r="AZ1085">
        <v>1</v>
      </c>
      <c r="BA1085">
        <v>1</v>
      </c>
      <c r="BB1085">
        <v>1</v>
      </c>
      <c r="BC1085">
        <v>9.69</v>
      </c>
      <c r="BD1085" t="s">
        <v>3</v>
      </c>
      <c r="BE1085" t="s">
        <v>3</v>
      </c>
      <c r="BF1085" t="s">
        <v>3</v>
      </c>
      <c r="BG1085" t="s">
        <v>3</v>
      </c>
      <c r="BH1085">
        <v>3</v>
      </c>
      <c r="BI1085">
        <v>2</v>
      </c>
      <c r="BJ1085" t="s">
        <v>1011</v>
      </c>
      <c r="BM1085">
        <v>108001</v>
      </c>
      <c r="BN1085">
        <v>0</v>
      </c>
      <c r="BO1085" t="s">
        <v>1009</v>
      </c>
      <c r="BP1085">
        <v>1</v>
      </c>
      <c r="BQ1085">
        <v>3</v>
      </c>
      <c r="BR1085">
        <v>0</v>
      </c>
      <c r="BS1085">
        <v>1</v>
      </c>
      <c r="BT1085">
        <v>1</v>
      </c>
      <c r="BU1085">
        <v>1</v>
      </c>
      <c r="BV1085">
        <v>1</v>
      </c>
      <c r="BW1085">
        <v>1</v>
      </c>
      <c r="BX1085">
        <v>1</v>
      </c>
      <c r="BY1085" t="s">
        <v>3</v>
      </c>
      <c r="BZ1085">
        <v>97</v>
      </c>
      <c r="CA1085">
        <v>51</v>
      </c>
      <c r="CB1085" t="s">
        <v>3</v>
      </c>
      <c r="CE1085">
        <v>0</v>
      </c>
      <c r="CF1085">
        <v>0</v>
      </c>
      <c r="CG1085">
        <v>0</v>
      </c>
      <c r="CM1085">
        <v>0</v>
      </c>
      <c r="CN1085" t="s">
        <v>3</v>
      </c>
      <c r="CO1085">
        <v>0</v>
      </c>
      <c r="CP1085">
        <f t="shared" si="713"/>
        <v>154358</v>
      </c>
      <c r="CQ1085">
        <f t="shared" si="725"/>
        <v>137573.9688</v>
      </c>
      <c r="CR1085">
        <f t="shared" si="714"/>
        <v>0</v>
      </c>
      <c r="CS1085">
        <f t="shared" si="715"/>
        <v>0</v>
      </c>
      <c r="CT1085">
        <f t="shared" si="716"/>
        <v>0</v>
      </c>
      <c r="CU1085">
        <f t="shared" si="717"/>
        <v>0</v>
      </c>
      <c r="CV1085">
        <f t="shared" si="718"/>
        <v>0</v>
      </c>
      <c r="CW1085">
        <f t="shared" si="719"/>
        <v>0</v>
      </c>
      <c r="CX1085">
        <f t="shared" si="720"/>
        <v>272.92</v>
      </c>
      <c r="CY1085">
        <f t="shared" si="721"/>
        <v>0</v>
      </c>
      <c r="CZ1085">
        <f t="shared" si="722"/>
        <v>0</v>
      </c>
      <c r="DC1085" t="s">
        <v>3</v>
      </c>
      <c r="DD1085" t="s">
        <v>3</v>
      </c>
      <c r="DE1085" t="s">
        <v>3</v>
      </c>
      <c r="DF1085" t="s">
        <v>3</v>
      </c>
      <c r="DG1085" t="s">
        <v>3</v>
      </c>
      <c r="DH1085" t="s">
        <v>3</v>
      </c>
      <c r="DI1085" t="s">
        <v>3</v>
      </c>
      <c r="DJ1085" t="s">
        <v>3</v>
      </c>
      <c r="DK1085" t="s">
        <v>3</v>
      </c>
      <c r="DL1085" t="s">
        <v>3</v>
      </c>
      <c r="DM1085" t="s">
        <v>3</v>
      </c>
      <c r="DN1085">
        <v>0</v>
      </c>
      <c r="DO1085">
        <v>0</v>
      </c>
      <c r="DP1085">
        <v>1</v>
      </c>
      <c r="DQ1085">
        <v>1</v>
      </c>
      <c r="DU1085">
        <v>1013</v>
      </c>
      <c r="DV1085" t="s">
        <v>997</v>
      </c>
      <c r="DW1085" t="s">
        <v>999</v>
      </c>
      <c r="DX1085">
        <v>1</v>
      </c>
      <c r="DZ1085" t="s">
        <v>3</v>
      </c>
      <c r="EA1085" t="s">
        <v>3</v>
      </c>
      <c r="EB1085" t="s">
        <v>3</v>
      </c>
      <c r="EC1085" t="s">
        <v>3</v>
      </c>
      <c r="EE1085">
        <v>53551264</v>
      </c>
      <c r="EF1085">
        <v>3</v>
      </c>
      <c r="EG1085" t="s">
        <v>917</v>
      </c>
      <c r="EH1085">
        <v>0</v>
      </c>
      <c r="EI1085" t="s">
        <v>3</v>
      </c>
      <c r="EJ1085">
        <v>2</v>
      </c>
      <c r="EK1085">
        <v>108001</v>
      </c>
      <c r="EL1085" t="s">
        <v>918</v>
      </c>
      <c r="EM1085" t="s">
        <v>919</v>
      </c>
      <c r="EO1085" t="s">
        <v>3</v>
      </c>
      <c r="EQ1085">
        <v>0</v>
      </c>
      <c r="ER1085">
        <v>14197.52</v>
      </c>
      <c r="ES1085">
        <v>14197.52</v>
      </c>
      <c r="ET1085">
        <v>0</v>
      </c>
      <c r="EU1085">
        <v>0</v>
      </c>
      <c r="EV1085">
        <v>0</v>
      </c>
      <c r="EW1085">
        <v>0</v>
      </c>
      <c r="EX1085">
        <v>0</v>
      </c>
      <c r="FQ1085">
        <v>0</v>
      </c>
      <c r="FR1085">
        <f>ROUND(IF(AND(BH1085=3,BI1085=3),P1085,0),0)</f>
        <v>0</v>
      </c>
      <c r="FS1085">
        <v>0</v>
      </c>
      <c r="FX1085">
        <v>97</v>
      </c>
      <c r="FY1085">
        <v>51</v>
      </c>
      <c r="GA1085" t="s">
        <v>3</v>
      </c>
      <c r="GD1085">
        <v>1</v>
      </c>
      <c r="GF1085">
        <v>-253984360</v>
      </c>
      <c r="GG1085">
        <v>2</v>
      </c>
      <c r="GH1085">
        <v>1</v>
      </c>
      <c r="GI1085">
        <v>2</v>
      </c>
      <c r="GJ1085">
        <v>0</v>
      </c>
      <c r="GK1085">
        <v>0</v>
      </c>
      <c r="GL1085">
        <f>ROUND(IF(AND(BH1085=3,BI1085=3,FS1085&lt;&gt;0),P1085,0),0)</f>
        <v>0</v>
      </c>
      <c r="GM1085">
        <f>ROUND(O1085+X1085+Y1085,0)+GX1085</f>
        <v>154358</v>
      </c>
      <c r="GN1085">
        <f>IF(OR(BI1085=0,BI1085=1),ROUND(O1085+X1085+Y1085,0),0)</f>
        <v>0</v>
      </c>
      <c r="GO1085">
        <f>IF(BI1085=2,ROUND(O1085+X1085+Y1085,0),0)</f>
        <v>154358</v>
      </c>
      <c r="GP1085">
        <f>IF(BI1085=4,ROUND(O1085+X1085+Y1085,0)+GX1085,0)</f>
        <v>0</v>
      </c>
      <c r="GR1085">
        <v>0</v>
      </c>
      <c r="GS1085">
        <v>0</v>
      </c>
      <c r="GT1085">
        <v>0</v>
      </c>
      <c r="GU1085" t="s">
        <v>3</v>
      </c>
      <c r="GV1085">
        <f t="shared" si="723"/>
        <v>0</v>
      </c>
      <c r="GW1085">
        <v>1</v>
      </c>
      <c r="GX1085">
        <f>ROUND(HC1085*I1085,0)</f>
        <v>0</v>
      </c>
      <c r="HA1085">
        <v>0</v>
      </c>
      <c r="HB1085">
        <v>0</v>
      </c>
      <c r="HC1085">
        <f t="shared" si="724"/>
        <v>0</v>
      </c>
      <c r="HE1085" t="s">
        <v>3</v>
      </c>
      <c r="HF1085" t="s">
        <v>3</v>
      </c>
      <c r="HM1085" t="s">
        <v>3</v>
      </c>
      <c r="HN1085" t="s">
        <v>921</v>
      </c>
      <c r="HO1085" t="s">
        <v>922</v>
      </c>
      <c r="HP1085" t="s">
        <v>918</v>
      </c>
      <c r="HQ1085" t="s">
        <v>918</v>
      </c>
      <c r="IK1085">
        <v>0</v>
      </c>
    </row>
    <row r="1086" spans="1:255" x14ac:dyDescent="0.2">
      <c r="A1086" s="2">
        <v>18</v>
      </c>
      <c r="B1086" s="2">
        <v>1</v>
      </c>
      <c r="C1086" s="2">
        <v>1878</v>
      </c>
      <c r="D1086" s="2"/>
      <c r="E1086" s="2" t="s">
        <v>1105</v>
      </c>
      <c r="F1086" s="2" t="s">
        <v>1001</v>
      </c>
      <c r="G1086" s="2" t="s">
        <v>1002</v>
      </c>
      <c r="H1086" s="2" t="s">
        <v>833</v>
      </c>
      <c r="I1086" s="2">
        <f>I1082*J1086</f>
        <v>112.20000000000002</v>
      </c>
      <c r="J1086" s="2">
        <v>10.200000000000001</v>
      </c>
      <c r="K1086" s="2">
        <v>10.199999999999999</v>
      </c>
      <c r="L1086" s="2"/>
      <c r="M1086" s="2"/>
      <c r="N1086" s="2"/>
      <c r="O1086" s="2">
        <f>ROUND(CP1086,2)</f>
        <v>5736.79</v>
      </c>
      <c r="P1086" s="2">
        <f>ROUND(CQ1086*I1086,2)</f>
        <v>5736.79</v>
      </c>
      <c r="Q1086" s="2">
        <f>ROUND(CR1086*I1086,2)</f>
        <v>0</v>
      </c>
      <c r="R1086" s="2">
        <f>ROUND(CS1086*I1086,2)</f>
        <v>0</v>
      </c>
      <c r="S1086" s="2">
        <f>ROUND(CT1086*I1086,2)</f>
        <v>0</v>
      </c>
      <c r="T1086" s="2">
        <f>ROUND(CU1086*I1086,2)</f>
        <v>0</v>
      </c>
      <c r="U1086" s="2">
        <f t="shared" si="706"/>
        <v>0</v>
      </c>
      <c r="V1086" s="2">
        <f t="shared" si="707"/>
        <v>0</v>
      </c>
      <c r="W1086" s="2">
        <f>ROUND(CX1086*I1086,2)</f>
        <v>262.55</v>
      </c>
      <c r="X1086" s="2">
        <f>ROUND(CY1086,2)</f>
        <v>0</v>
      </c>
      <c r="Y1086" s="2">
        <f>ROUND(CZ1086,2)</f>
        <v>0</v>
      </c>
      <c r="Z1086" s="2"/>
      <c r="AA1086" s="2">
        <v>53551706</v>
      </c>
      <c r="AB1086" s="2">
        <f t="shared" si="708"/>
        <v>51.13</v>
      </c>
      <c r="AC1086" s="2">
        <f t="shared" si="702"/>
        <v>51.13</v>
      </c>
      <c r="AD1086" s="2">
        <f>ROUND((((ET1086)-(EU1086))+AE1086),2)</f>
        <v>0</v>
      </c>
      <c r="AE1086" s="2">
        <f t="shared" si="728"/>
        <v>0</v>
      </c>
      <c r="AF1086" s="2">
        <f t="shared" si="728"/>
        <v>0</v>
      </c>
      <c r="AG1086" s="2">
        <f t="shared" si="710"/>
        <v>0</v>
      </c>
      <c r="AH1086" s="2">
        <f t="shared" si="729"/>
        <v>0</v>
      </c>
      <c r="AI1086" s="2">
        <f t="shared" si="729"/>
        <v>0</v>
      </c>
      <c r="AJ1086" s="2">
        <f t="shared" si="712"/>
        <v>2.34</v>
      </c>
      <c r="AK1086" s="2">
        <v>51.13</v>
      </c>
      <c r="AL1086" s="2">
        <v>51.13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2.34</v>
      </c>
      <c r="AT1086" s="2">
        <v>97</v>
      </c>
      <c r="AU1086" s="2">
        <v>51</v>
      </c>
      <c r="AV1086" s="2">
        <v>1</v>
      </c>
      <c r="AW1086" s="2">
        <v>1</v>
      </c>
      <c r="AX1086" s="2"/>
      <c r="AY1086" s="2"/>
      <c r="AZ1086" s="2">
        <v>1</v>
      </c>
      <c r="BA1086" s="2">
        <v>1</v>
      </c>
      <c r="BB1086" s="2">
        <v>1</v>
      </c>
      <c r="BC1086" s="2">
        <v>1</v>
      </c>
      <c r="BD1086" s="2" t="s">
        <v>3</v>
      </c>
      <c r="BE1086" s="2" t="s">
        <v>3</v>
      </c>
      <c r="BF1086" s="2" t="s">
        <v>3</v>
      </c>
      <c r="BG1086" s="2" t="s">
        <v>3</v>
      </c>
      <c r="BH1086" s="2">
        <v>3</v>
      </c>
      <c r="BI1086" s="2">
        <v>2</v>
      </c>
      <c r="BJ1086" s="2" t="s">
        <v>1003</v>
      </c>
      <c r="BK1086" s="2"/>
      <c r="BL1086" s="2"/>
      <c r="BM1086" s="2">
        <v>108001</v>
      </c>
      <c r="BN1086" s="2">
        <v>0</v>
      </c>
      <c r="BO1086" s="2" t="s">
        <v>3</v>
      </c>
      <c r="BP1086" s="2">
        <v>0</v>
      </c>
      <c r="BQ1086" s="2">
        <v>3</v>
      </c>
      <c r="BR1086" s="2">
        <v>0</v>
      </c>
      <c r="BS1086" s="2">
        <v>1</v>
      </c>
      <c r="BT1086" s="2">
        <v>1</v>
      </c>
      <c r="BU1086" s="2">
        <v>1</v>
      </c>
      <c r="BV1086" s="2">
        <v>1</v>
      </c>
      <c r="BW1086" s="2">
        <v>1</v>
      </c>
      <c r="BX1086" s="2">
        <v>1</v>
      </c>
      <c r="BY1086" s="2" t="s">
        <v>3</v>
      </c>
      <c r="BZ1086" s="2">
        <v>97</v>
      </c>
      <c r="CA1086" s="2">
        <v>51</v>
      </c>
      <c r="CB1086" s="2" t="s">
        <v>3</v>
      </c>
      <c r="CC1086" s="2"/>
      <c r="CD1086" s="2"/>
      <c r="CE1086" s="2">
        <v>0</v>
      </c>
      <c r="CF1086" s="2">
        <v>0</v>
      </c>
      <c r="CG1086" s="2">
        <v>0</v>
      </c>
      <c r="CH1086" s="2"/>
      <c r="CI1086" s="2"/>
      <c r="CJ1086" s="2"/>
      <c r="CK1086" s="2"/>
      <c r="CL1086" s="2"/>
      <c r="CM1086" s="2">
        <v>0</v>
      </c>
      <c r="CN1086" s="2" t="s">
        <v>3</v>
      </c>
      <c r="CO1086" s="2">
        <v>0</v>
      </c>
      <c r="CP1086" s="2">
        <f t="shared" si="713"/>
        <v>5736.79</v>
      </c>
      <c r="CQ1086" s="2">
        <f t="shared" si="725"/>
        <v>51.13</v>
      </c>
      <c r="CR1086" s="2">
        <f t="shared" si="714"/>
        <v>0</v>
      </c>
      <c r="CS1086" s="2">
        <f t="shared" si="715"/>
        <v>0</v>
      </c>
      <c r="CT1086" s="2">
        <f t="shared" si="716"/>
        <v>0</v>
      </c>
      <c r="CU1086" s="2">
        <f t="shared" si="717"/>
        <v>0</v>
      </c>
      <c r="CV1086" s="2">
        <f t="shared" si="718"/>
        <v>0</v>
      </c>
      <c r="CW1086" s="2">
        <f t="shared" si="719"/>
        <v>0</v>
      </c>
      <c r="CX1086" s="2">
        <f t="shared" si="720"/>
        <v>2.34</v>
      </c>
      <c r="CY1086" s="2">
        <f t="shared" si="721"/>
        <v>0</v>
      </c>
      <c r="CZ1086" s="2">
        <f t="shared" si="722"/>
        <v>0</v>
      </c>
      <c r="DA1086" s="2"/>
      <c r="DB1086" s="2"/>
      <c r="DC1086" s="2" t="s">
        <v>3</v>
      </c>
      <c r="DD1086" s="2" t="s">
        <v>3</v>
      </c>
      <c r="DE1086" s="2" t="s">
        <v>3</v>
      </c>
      <c r="DF1086" s="2" t="s">
        <v>3</v>
      </c>
      <c r="DG1086" s="2" t="s">
        <v>3</v>
      </c>
      <c r="DH1086" s="2" t="s">
        <v>3</v>
      </c>
      <c r="DI1086" s="2" t="s">
        <v>3</v>
      </c>
      <c r="DJ1086" s="2" t="s">
        <v>3</v>
      </c>
      <c r="DK1086" s="2" t="s">
        <v>3</v>
      </c>
      <c r="DL1086" s="2" t="s">
        <v>3</v>
      </c>
      <c r="DM1086" s="2" t="s">
        <v>3</v>
      </c>
      <c r="DN1086" s="2">
        <v>0</v>
      </c>
      <c r="DO1086" s="2">
        <v>0</v>
      </c>
      <c r="DP1086" s="2">
        <v>1</v>
      </c>
      <c r="DQ1086" s="2">
        <v>1</v>
      </c>
      <c r="DR1086" s="2"/>
      <c r="DS1086" s="2"/>
      <c r="DT1086" s="2"/>
      <c r="DU1086" s="2">
        <v>1003</v>
      </c>
      <c r="DV1086" s="2" t="s">
        <v>833</v>
      </c>
      <c r="DW1086" s="2" t="s">
        <v>833</v>
      </c>
      <c r="DX1086" s="2">
        <v>10</v>
      </c>
      <c r="DY1086" s="2"/>
      <c r="DZ1086" s="2" t="s">
        <v>3</v>
      </c>
      <c r="EA1086" s="2" t="s">
        <v>3</v>
      </c>
      <c r="EB1086" s="2" t="s">
        <v>3</v>
      </c>
      <c r="EC1086" s="2" t="s">
        <v>3</v>
      </c>
      <c r="ED1086" s="2"/>
      <c r="EE1086" s="2">
        <v>53551264</v>
      </c>
      <c r="EF1086" s="2">
        <v>3</v>
      </c>
      <c r="EG1086" s="2" t="s">
        <v>917</v>
      </c>
      <c r="EH1086" s="2">
        <v>0</v>
      </c>
      <c r="EI1086" s="2" t="s">
        <v>3</v>
      </c>
      <c r="EJ1086" s="2">
        <v>2</v>
      </c>
      <c r="EK1086" s="2">
        <v>108001</v>
      </c>
      <c r="EL1086" s="2" t="s">
        <v>918</v>
      </c>
      <c r="EM1086" s="2" t="s">
        <v>919</v>
      </c>
      <c r="EN1086" s="2"/>
      <c r="EO1086" s="2" t="s">
        <v>3</v>
      </c>
      <c r="EP1086" s="2"/>
      <c r="EQ1086" s="2">
        <v>0</v>
      </c>
      <c r="ER1086" s="2">
        <v>51.13</v>
      </c>
      <c r="ES1086" s="2">
        <v>51.13</v>
      </c>
      <c r="ET1086" s="2">
        <v>0</v>
      </c>
      <c r="EU1086" s="2">
        <v>0</v>
      </c>
      <c r="EV1086" s="2">
        <v>0</v>
      </c>
      <c r="EW1086" s="2">
        <v>0</v>
      </c>
      <c r="EX1086" s="2">
        <v>0</v>
      </c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>
        <v>0</v>
      </c>
      <c r="FR1086" s="2">
        <f>ROUND(IF(AND(BH1086=3,BI1086=3),P1086,0),2)</f>
        <v>0</v>
      </c>
      <c r="FS1086" s="2">
        <v>0</v>
      </c>
      <c r="FT1086" s="2"/>
      <c r="FU1086" s="2"/>
      <c r="FV1086" s="2"/>
      <c r="FW1086" s="2"/>
      <c r="FX1086" s="2">
        <v>97</v>
      </c>
      <c r="FY1086" s="2">
        <v>51</v>
      </c>
      <c r="FZ1086" s="2"/>
      <c r="GA1086" s="2" t="s">
        <v>3</v>
      </c>
      <c r="GB1086" s="2"/>
      <c r="GC1086" s="2"/>
      <c r="GD1086" s="2">
        <v>1</v>
      </c>
      <c r="GE1086" s="2"/>
      <c r="GF1086" s="2">
        <v>-627204067</v>
      </c>
      <c r="GG1086" s="2">
        <v>2</v>
      </c>
      <c r="GH1086" s="2">
        <v>1</v>
      </c>
      <c r="GI1086" s="2">
        <v>-2</v>
      </c>
      <c r="GJ1086" s="2">
        <v>0</v>
      </c>
      <c r="GK1086" s="2">
        <v>0</v>
      </c>
      <c r="GL1086" s="2">
        <f>ROUND(IF(AND(BH1086=3,BI1086=3,FS1086&lt;&gt;0),P1086,0),2)</f>
        <v>0</v>
      </c>
      <c r="GM1086" s="2">
        <f>ROUND(O1086+X1086+Y1086,2)+GX1086</f>
        <v>5736.79</v>
      </c>
      <c r="GN1086" s="2">
        <f>IF(OR(BI1086=0,BI1086=1),ROUND(O1086+X1086+Y1086,2),0)</f>
        <v>0</v>
      </c>
      <c r="GO1086" s="2">
        <f>IF(BI1086=2,ROUND(O1086+X1086+Y1086,2),0)</f>
        <v>5736.79</v>
      </c>
      <c r="GP1086" s="2">
        <f>IF(BI1086=4,ROUND(O1086+X1086+Y1086,2)+GX1086,0)</f>
        <v>0</v>
      </c>
      <c r="GQ1086" s="2"/>
      <c r="GR1086" s="2">
        <v>0</v>
      </c>
      <c r="GS1086" s="2">
        <v>0</v>
      </c>
      <c r="GT1086" s="2">
        <v>0</v>
      </c>
      <c r="GU1086" s="2" t="s">
        <v>3</v>
      </c>
      <c r="GV1086" s="2">
        <f t="shared" si="723"/>
        <v>0</v>
      </c>
      <c r="GW1086" s="2">
        <v>1</v>
      </c>
      <c r="GX1086" s="2">
        <f>ROUND(HC1086*I1086,2)</f>
        <v>0</v>
      </c>
      <c r="GY1086" s="2"/>
      <c r="GZ1086" s="2"/>
      <c r="HA1086" s="2">
        <v>0</v>
      </c>
      <c r="HB1086" s="2">
        <v>0</v>
      </c>
      <c r="HC1086" s="2">
        <f t="shared" si="724"/>
        <v>0</v>
      </c>
      <c r="HD1086" s="2"/>
      <c r="HE1086" s="2" t="s">
        <v>3</v>
      </c>
      <c r="HF1086" s="2" t="s">
        <v>3</v>
      </c>
      <c r="HG1086" s="2"/>
      <c r="HH1086" s="2"/>
      <c r="HI1086" s="2"/>
      <c r="HJ1086" s="2"/>
      <c r="HK1086" s="2"/>
      <c r="HL1086" s="2"/>
      <c r="HM1086" s="2" t="s">
        <v>3</v>
      </c>
      <c r="HN1086" s="2" t="s">
        <v>921</v>
      </c>
      <c r="HO1086" s="2" t="s">
        <v>922</v>
      </c>
      <c r="HP1086" s="2" t="s">
        <v>918</v>
      </c>
      <c r="HQ1086" s="2" t="s">
        <v>918</v>
      </c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>
        <v>0</v>
      </c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</row>
    <row r="1087" spans="1:255" x14ac:dyDescent="0.2">
      <c r="A1087">
        <v>18</v>
      </c>
      <c r="B1087">
        <v>1</v>
      </c>
      <c r="C1087">
        <v>1888</v>
      </c>
      <c r="E1087" t="s">
        <v>1105</v>
      </c>
      <c r="F1087" t="s">
        <v>1001</v>
      </c>
      <c r="G1087" t="s">
        <v>1002</v>
      </c>
      <c r="H1087" t="s">
        <v>833</v>
      </c>
      <c r="I1087">
        <f>I1083*J1087</f>
        <v>112.20000000000002</v>
      </c>
      <c r="J1087">
        <v>10.200000000000001</v>
      </c>
      <c r="K1087">
        <v>10.199999999999999</v>
      </c>
      <c r="O1087">
        <f>ROUND(CP1087,0)</f>
        <v>32929</v>
      </c>
      <c r="P1087">
        <f>ROUND(CQ1087*I1087,0)</f>
        <v>32929</v>
      </c>
      <c r="Q1087">
        <f>ROUND(CR1087*I1087,0)</f>
        <v>0</v>
      </c>
      <c r="R1087">
        <f>ROUND(CS1087*I1087,0)</f>
        <v>0</v>
      </c>
      <c r="S1087">
        <f>ROUND(CT1087*I1087,0)</f>
        <v>0</v>
      </c>
      <c r="T1087">
        <f>ROUND(CU1087*I1087,0)</f>
        <v>0</v>
      </c>
      <c r="U1087">
        <f t="shared" si="706"/>
        <v>0</v>
      </c>
      <c r="V1087">
        <f t="shared" si="707"/>
        <v>0</v>
      </c>
      <c r="W1087">
        <f>ROUND(CX1087*I1087,0)</f>
        <v>263</v>
      </c>
      <c r="X1087">
        <f>ROUND(CY1087,0)</f>
        <v>0</v>
      </c>
      <c r="Y1087">
        <f>ROUND(CZ1087,0)</f>
        <v>0</v>
      </c>
      <c r="AA1087">
        <v>53551707</v>
      </c>
      <c r="AB1087">
        <f t="shared" si="708"/>
        <v>51.13</v>
      </c>
      <c r="AC1087">
        <f t="shared" si="702"/>
        <v>51.13</v>
      </c>
      <c r="AD1087">
        <f>ROUND((((ET1087)-(EU1087))+AE1087),2)</f>
        <v>0</v>
      </c>
      <c r="AE1087">
        <f t="shared" si="728"/>
        <v>0</v>
      </c>
      <c r="AF1087">
        <f t="shared" si="728"/>
        <v>0</v>
      </c>
      <c r="AG1087">
        <f t="shared" si="710"/>
        <v>0</v>
      </c>
      <c r="AH1087">
        <f t="shared" si="729"/>
        <v>0</v>
      </c>
      <c r="AI1087">
        <f t="shared" si="729"/>
        <v>0</v>
      </c>
      <c r="AJ1087">
        <f t="shared" si="712"/>
        <v>2.34</v>
      </c>
      <c r="AK1087">
        <v>51.13</v>
      </c>
      <c r="AL1087">
        <v>51.13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2.34</v>
      </c>
      <c r="AT1087">
        <v>97</v>
      </c>
      <c r="AU1087">
        <v>51</v>
      </c>
      <c r="AV1087">
        <v>1</v>
      </c>
      <c r="AW1087">
        <v>1</v>
      </c>
      <c r="AZ1087">
        <v>1</v>
      </c>
      <c r="BA1087">
        <v>1</v>
      </c>
      <c r="BB1087">
        <v>1</v>
      </c>
      <c r="BC1087">
        <v>5.74</v>
      </c>
      <c r="BD1087" t="s">
        <v>3</v>
      </c>
      <c r="BE1087" t="s">
        <v>3</v>
      </c>
      <c r="BF1087" t="s">
        <v>3</v>
      </c>
      <c r="BG1087" t="s">
        <v>3</v>
      </c>
      <c r="BH1087">
        <v>3</v>
      </c>
      <c r="BI1087">
        <v>2</v>
      </c>
      <c r="BJ1087" t="s">
        <v>1003</v>
      </c>
      <c r="BM1087">
        <v>108001</v>
      </c>
      <c r="BN1087">
        <v>0</v>
      </c>
      <c r="BO1087" t="s">
        <v>1001</v>
      </c>
      <c r="BP1087">
        <v>1</v>
      </c>
      <c r="BQ1087">
        <v>3</v>
      </c>
      <c r="BR1087">
        <v>0</v>
      </c>
      <c r="BS1087">
        <v>1</v>
      </c>
      <c r="BT1087">
        <v>1</v>
      </c>
      <c r="BU1087">
        <v>1</v>
      </c>
      <c r="BV1087">
        <v>1</v>
      </c>
      <c r="BW1087">
        <v>1</v>
      </c>
      <c r="BX1087">
        <v>1</v>
      </c>
      <c r="BY1087" t="s">
        <v>3</v>
      </c>
      <c r="BZ1087">
        <v>97</v>
      </c>
      <c r="CA1087">
        <v>51</v>
      </c>
      <c r="CB1087" t="s">
        <v>3</v>
      </c>
      <c r="CE1087">
        <v>0</v>
      </c>
      <c r="CF1087">
        <v>0</v>
      </c>
      <c r="CG1087">
        <v>0</v>
      </c>
      <c r="CM1087">
        <v>0</v>
      </c>
      <c r="CN1087" t="s">
        <v>3</v>
      </c>
      <c r="CO1087">
        <v>0</v>
      </c>
      <c r="CP1087">
        <f t="shared" si="713"/>
        <v>32929</v>
      </c>
      <c r="CQ1087">
        <f t="shared" si="725"/>
        <v>293.48620000000005</v>
      </c>
      <c r="CR1087">
        <f t="shared" si="714"/>
        <v>0</v>
      </c>
      <c r="CS1087">
        <f t="shared" si="715"/>
        <v>0</v>
      </c>
      <c r="CT1087">
        <f t="shared" si="716"/>
        <v>0</v>
      </c>
      <c r="CU1087">
        <f t="shared" si="717"/>
        <v>0</v>
      </c>
      <c r="CV1087">
        <f t="shared" si="718"/>
        <v>0</v>
      </c>
      <c r="CW1087">
        <f t="shared" si="719"/>
        <v>0</v>
      </c>
      <c r="CX1087">
        <f t="shared" si="720"/>
        <v>2.34</v>
      </c>
      <c r="CY1087">
        <f t="shared" si="721"/>
        <v>0</v>
      </c>
      <c r="CZ1087">
        <f t="shared" si="722"/>
        <v>0</v>
      </c>
      <c r="DC1087" t="s">
        <v>3</v>
      </c>
      <c r="DD1087" t="s">
        <v>3</v>
      </c>
      <c r="DE1087" t="s">
        <v>3</v>
      </c>
      <c r="DF1087" t="s">
        <v>3</v>
      </c>
      <c r="DG1087" t="s">
        <v>3</v>
      </c>
      <c r="DH1087" t="s">
        <v>3</v>
      </c>
      <c r="DI1087" t="s">
        <v>3</v>
      </c>
      <c r="DJ1087" t="s">
        <v>3</v>
      </c>
      <c r="DK1087" t="s">
        <v>3</v>
      </c>
      <c r="DL1087" t="s">
        <v>3</v>
      </c>
      <c r="DM1087" t="s">
        <v>3</v>
      </c>
      <c r="DN1087">
        <v>0</v>
      </c>
      <c r="DO1087">
        <v>0</v>
      </c>
      <c r="DP1087">
        <v>1</v>
      </c>
      <c r="DQ1087">
        <v>1</v>
      </c>
      <c r="DU1087">
        <v>1003</v>
      </c>
      <c r="DV1087" t="s">
        <v>833</v>
      </c>
      <c r="DW1087" t="s">
        <v>833</v>
      </c>
      <c r="DX1087">
        <v>10</v>
      </c>
      <c r="DZ1087" t="s">
        <v>3</v>
      </c>
      <c r="EA1087" t="s">
        <v>3</v>
      </c>
      <c r="EB1087" t="s">
        <v>3</v>
      </c>
      <c r="EC1087" t="s">
        <v>3</v>
      </c>
      <c r="EE1087">
        <v>53551264</v>
      </c>
      <c r="EF1087">
        <v>3</v>
      </c>
      <c r="EG1087" t="s">
        <v>917</v>
      </c>
      <c r="EH1087">
        <v>0</v>
      </c>
      <c r="EI1087" t="s">
        <v>3</v>
      </c>
      <c r="EJ1087">
        <v>2</v>
      </c>
      <c r="EK1087">
        <v>108001</v>
      </c>
      <c r="EL1087" t="s">
        <v>918</v>
      </c>
      <c r="EM1087" t="s">
        <v>919</v>
      </c>
      <c r="EO1087" t="s">
        <v>3</v>
      </c>
      <c r="EQ1087">
        <v>0</v>
      </c>
      <c r="ER1087">
        <v>51.13</v>
      </c>
      <c r="ES1087">
        <v>51.13</v>
      </c>
      <c r="ET1087">
        <v>0</v>
      </c>
      <c r="EU1087">
        <v>0</v>
      </c>
      <c r="EV1087">
        <v>0</v>
      </c>
      <c r="EW1087">
        <v>0</v>
      </c>
      <c r="EX1087">
        <v>0</v>
      </c>
      <c r="FQ1087">
        <v>0</v>
      </c>
      <c r="FR1087">
        <f>ROUND(IF(AND(BH1087=3,BI1087=3),P1087,0),0)</f>
        <v>0</v>
      </c>
      <c r="FS1087">
        <v>0</v>
      </c>
      <c r="FX1087">
        <v>97</v>
      </c>
      <c r="FY1087">
        <v>51</v>
      </c>
      <c r="GA1087" t="s">
        <v>3</v>
      </c>
      <c r="GD1087">
        <v>1</v>
      </c>
      <c r="GF1087">
        <v>-627204067</v>
      </c>
      <c r="GG1087">
        <v>2</v>
      </c>
      <c r="GH1087">
        <v>1</v>
      </c>
      <c r="GI1087">
        <v>2</v>
      </c>
      <c r="GJ1087">
        <v>0</v>
      </c>
      <c r="GK1087">
        <v>0</v>
      </c>
      <c r="GL1087">
        <f>ROUND(IF(AND(BH1087=3,BI1087=3,FS1087&lt;&gt;0),P1087,0),0)</f>
        <v>0</v>
      </c>
      <c r="GM1087">
        <f>ROUND(O1087+X1087+Y1087,0)+GX1087</f>
        <v>32929</v>
      </c>
      <c r="GN1087">
        <f>IF(OR(BI1087=0,BI1087=1),ROUND(O1087+X1087+Y1087,0),0)</f>
        <v>0</v>
      </c>
      <c r="GO1087">
        <f>IF(BI1087=2,ROUND(O1087+X1087+Y1087,0),0)</f>
        <v>32929</v>
      </c>
      <c r="GP1087">
        <f>IF(BI1087=4,ROUND(O1087+X1087+Y1087,0)+GX1087,0)</f>
        <v>0</v>
      </c>
      <c r="GR1087">
        <v>0</v>
      </c>
      <c r="GS1087">
        <v>0</v>
      </c>
      <c r="GT1087">
        <v>0</v>
      </c>
      <c r="GU1087" t="s">
        <v>3</v>
      </c>
      <c r="GV1087">
        <f t="shared" si="723"/>
        <v>0</v>
      </c>
      <c r="GW1087">
        <v>1</v>
      </c>
      <c r="GX1087">
        <f>ROUND(HC1087*I1087,0)</f>
        <v>0</v>
      </c>
      <c r="HA1087">
        <v>0</v>
      </c>
      <c r="HB1087">
        <v>0</v>
      </c>
      <c r="HC1087">
        <f t="shared" si="724"/>
        <v>0</v>
      </c>
      <c r="HE1087" t="s">
        <v>3</v>
      </c>
      <c r="HF1087" t="s">
        <v>3</v>
      </c>
      <c r="HM1087" t="s">
        <v>3</v>
      </c>
      <c r="HN1087" t="s">
        <v>921</v>
      </c>
      <c r="HO1087" t="s">
        <v>922</v>
      </c>
      <c r="HP1087" t="s">
        <v>918</v>
      </c>
      <c r="HQ1087" t="s">
        <v>918</v>
      </c>
      <c r="IK1087">
        <v>0</v>
      </c>
    </row>
    <row r="1088" spans="1:255" x14ac:dyDescent="0.2">
      <c r="A1088" s="2">
        <v>17</v>
      </c>
      <c r="B1088" s="2">
        <v>1</v>
      </c>
      <c r="C1088" s="2">
        <f>ROW(SmtRes!A1904)</f>
        <v>1904</v>
      </c>
      <c r="D1088" s="2">
        <f>ROW(EtalonRes!A1702)</f>
        <v>1702</v>
      </c>
      <c r="E1088" s="2" t="s">
        <v>1106</v>
      </c>
      <c r="F1088" s="2" t="s">
        <v>990</v>
      </c>
      <c r="G1088" s="2" t="s">
        <v>991</v>
      </c>
      <c r="H1088" s="2" t="s">
        <v>992</v>
      </c>
      <c r="I1088" s="2">
        <f>ROUND(900/100,7)</f>
        <v>9</v>
      </c>
      <c r="J1088" s="2">
        <v>0</v>
      </c>
      <c r="K1088" s="2">
        <f>ROUND(900/100,7)</f>
        <v>9</v>
      </c>
      <c r="L1088" s="2"/>
      <c r="M1088" s="2"/>
      <c r="N1088" s="2"/>
      <c r="O1088" s="2">
        <f>ROUND(CP1088,2)</f>
        <v>2653.38</v>
      </c>
      <c r="P1088" s="2">
        <f>ROUND(CQ1088*I1088,2)</f>
        <v>581.58000000000004</v>
      </c>
      <c r="Q1088" s="2">
        <f>ROUND(CR1088*I1088,2)</f>
        <v>431.28</v>
      </c>
      <c r="R1088" s="2">
        <f>ROUND(CS1088*I1088,2)</f>
        <v>26.28</v>
      </c>
      <c r="S1088" s="2">
        <f>ROUND(CT1088*I1088,2)</f>
        <v>1640.52</v>
      </c>
      <c r="T1088" s="2">
        <f>ROUND(CU1088*I1088,2)</f>
        <v>0</v>
      </c>
      <c r="U1088" s="2">
        <f t="shared" si="706"/>
        <v>174.52799999999999</v>
      </c>
      <c r="V1088" s="2">
        <f t="shared" si="707"/>
        <v>1.944</v>
      </c>
      <c r="W1088" s="2">
        <f>ROUND(CX1088*I1088,2)</f>
        <v>0</v>
      </c>
      <c r="X1088" s="2">
        <f>ROUND(CY1088,2)</f>
        <v>1616.8</v>
      </c>
      <c r="Y1088" s="2">
        <f>ROUND(CZ1088,2)</f>
        <v>850.07</v>
      </c>
      <c r="Z1088" s="2"/>
      <c r="AA1088" s="2">
        <v>53551706</v>
      </c>
      <c r="AB1088" s="2">
        <f t="shared" si="708"/>
        <v>294.82</v>
      </c>
      <c r="AC1088" s="2">
        <f t="shared" si="702"/>
        <v>64.62</v>
      </c>
      <c r="AD1088" s="2">
        <f>ROUND(((((ET1088*ROUND(1.2,7)))-((EU1088*ROUND(1.2,7))))+AE1088),2)</f>
        <v>47.92</v>
      </c>
      <c r="AE1088" s="2">
        <f>ROUND(((EU1088*ROUND(1.2,7))),2)</f>
        <v>2.92</v>
      </c>
      <c r="AF1088" s="2">
        <f>ROUND(((EV1088*ROUND(1.2,7))),2)</f>
        <v>182.28</v>
      </c>
      <c r="AG1088" s="2">
        <f t="shared" si="710"/>
        <v>0</v>
      </c>
      <c r="AH1088" s="2">
        <f>((EW1088*ROUND(1.2,7)))</f>
        <v>19.391999999999999</v>
      </c>
      <c r="AI1088" s="2">
        <f>((EX1088*ROUND(1.2,7)))</f>
        <v>0.216</v>
      </c>
      <c r="AJ1088" s="2">
        <f t="shared" si="712"/>
        <v>0</v>
      </c>
      <c r="AK1088" s="2">
        <v>256.45</v>
      </c>
      <c r="AL1088" s="2">
        <v>64.62</v>
      </c>
      <c r="AM1088" s="2">
        <v>39.93</v>
      </c>
      <c r="AN1088" s="2">
        <v>2.4300000000000002</v>
      </c>
      <c r="AO1088" s="2">
        <v>151.9</v>
      </c>
      <c r="AP1088" s="2">
        <v>0</v>
      </c>
      <c r="AQ1088" s="2">
        <v>16.16</v>
      </c>
      <c r="AR1088" s="2">
        <v>0.18</v>
      </c>
      <c r="AS1088" s="2">
        <v>0</v>
      </c>
      <c r="AT1088" s="2">
        <v>97</v>
      </c>
      <c r="AU1088" s="2">
        <v>51</v>
      </c>
      <c r="AV1088" s="2">
        <v>1</v>
      </c>
      <c r="AW1088" s="2">
        <v>1</v>
      </c>
      <c r="AX1088" s="2"/>
      <c r="AY1088" s="2"/>
      <c r="AZ1088" s="2">
        <v>1</v>
      </c>
      <c r="BA1088" s="2">
        <v>1</v>
      </c>
      <c r="BB1088" s="2">
        <v>1</v>
      </c>
      <c r="BC1088" s="2">
        <v>1</v>
      </c>
      <c r="BD1088" s="2" t="s">
        <v>3</v>
      </c>
      <c r="BE1088" s="2" t="s">
        <v>3</v>
      </c>
      <c r="BF1088" s="2" t="s">
        <v>3</v>
      </c>
      <c r="BG1088" s="2" t="s">
        <v>3</v>
      </c>
      <c r="BH1088" s="2">
        <v>0</v>
      </c>
      <c r="BI1088" s="2">
        <v>2</v>
      </c>
      <c r="BJ1088" s="2" t="s">
        <v>993</v>
      </c>
      <c r="BK1088" s="2"/>
      <c r="BL1088" s="2"/>
      <c r="BM1088" s="2">
        <v>108001</v>
      </c>
      <c r="BN1088" s="2">
        <v>0</v>
      </c>
      <c r="BO1088" s="2" t="s">
        <v>3</v>
      </c>
      <c r="BP1088" s="2">
        <v>0</v>
      </c>
      <c r="BQ1088" s="2">
        <v>3</v>
      </c>
      <c r="BR1088" s="2">
        <v>0</v>
      </c>
      <c r="BS1088" s="2">
        <v>1</v>
      </c>
      <c r="BT1088" s="2">
        <v>1</v>
      </c>
      <c r="BU1088" s="2">
        <v>1</v>
      </c>
      <c r="BV1088" s="2">
        <v>1</v>
      </c>
      <c r="BW1088" s="2">
        <v>1</v>
      </c>
      <c r="BX1088" s="2">
        <v>1</v>
      </c>
      <c r="BY1088" s="2" t="s">
        <v>3</v>
      </c>
      <c r="BZ1088" s="2">
        <v>97</v>
      </c>
      <c r="CA1088" s="2">
        <v>51</v>
      </c>
      <c r="CB1088" s="2" t="s">
        <v>3</v>
      </c>
      <c r="CC1088" s="2"/>
      <c r="CD1088" s="2"/>
      <c r="CE1088" s="2">
        <v>0</v>
      </c>
      <c r="CF1088" s="2">
        <v>0</v>
      </c>
      <c r="CG1088" s="2">
        <v>0</v>
      </c>
      <c r="CH1088" s="2"/>
      <c r="CI1088" s="2"/>
      <c r="CJ1088" s="2"/>
      <c r="CK1088" s="2"/>
      <c r="CL1088" s="2"/>
      <c r="CM1088" s="2">
        <v>0</v>
      </c>
      <c r="CN1088" s="2" t="s">
        <v>915</v>
      </c>
      <c r="CO1088" s="2">
        <v>0</v>
      </c>
      <c r="CP1088" s="2">
        <f t="shared" si="713"/>
        <v>2653.38</v>
      </c>
      <c r="CQ1088" s="2">
        <f t="shared" si="725"/>
        <v>64.62</v>
      </c>
      <c r="CR1088" s="2">
        <f t="shared" si="714"/>
        <v>47.92</v>
      </c>
      <c r="CS1088" s="2">
        <f t="shared" si="715"/>
        <v>2.92</v>
      </c>
      <c r="CT1088" s="2">
        <f t="shared" si="716"/>
        <v>182.28</v>
      </c>
      <c r="CU1088" s="2">
        <f t="shared" si="717"/>
        <v>0</v>
      </c>
      <c r="CV1088" s="2">
        <f t="shared" si="718"/>
        <v>19.391999999999999</v>
      </c>
      <c r="CW1088" s="2">
        <f t="shared" si="719"/>
        <v>0.216</v>
      </c>
      <c r="CX1088" s="2">
        <f t="shared" si="720"/>
        <v>0</v>
      </c>
      <c r="CY1088" s="2">
        <f t="shared" si="721"/>
        <v>1616.796</v>
      </c>
      <c r="CZ1088" s="2">
        <f t="shared" si="722"/>
        <v>850.06799999999998</v>
      </c>
      <c r="DA1088" s="2"/>
      <c r="DB1088" s="2"/>
      <c r="DC1088" s="2" t="s">
        <v>3</v>
      </c>
      <c r="DD1088" s="2" t="s">
        <v>3</v>
      </c>
      <c r="DE1088" s="2" t="s">
        <v>916</v>
      </c>
      <c r="DF1088" s="2" t="s">
        <v>916</v>
      </c>
      <c r="DG1088" s="2" t="s">
        <v>916</v>
      </c>
      <c r="DH1088" s="2" t="s">
        <v>3</v>
      </c>
      <c r="DI1088" s="2" t="s">
        <v>916</v>
      </c>
      <c r="DJ1088" s="2" t="s">
        <v>916</v>
      </c>
      <c r="DK1088" s="2" t="s">
        <v>3</v>
      </c>
      <c r="DL1088" s="2" t="s">
        <v>3</v>
      </c>
      <c r="DM1088" s="2" t="s">
        <v>3</v>
      </c>
      <c r="DN1088" s="2">
        <v>0</v>
      </c>
      <c r="DO1088" s="2">
        <v>0</v>
      </c>
      <c r="DP1088" s="2">
        <v>1</v>
      </c>
      <c r="DQ1088" s="2">
        <v>1</v>
      </c>
      <c r="DR1088" s="2"/>
      <c r="DS1088" s="2"/>
      <c r="DT1088" s="2"/>
      <c r="DU1088" s="2">
        <v>1013</v>
      </c>
      <c r="DV1088" s="2" t="s">
        <v>992</v>
      </c>
      <c r="DW1088" s="2" t="s">
        <v>992</v>
      </c>
      <c r="DX1088" s="2">
        <v>1</v>
      </c>
      <c r="DY1088" s="2"/>
      <c r="DZ1088" s="2" t="s">
        <v>3</v>
      </c>
      <c r="EA1088" s="2" t="s">
        <v>3</v>
      </c>
      <c r="EB1088" s="2" t="s">
        <v>3</v>
      </c>
      <c r="EC1088" s="2" t="s">
        <v>3</v>
      </c>
      <c r="ED1088" s="2"/>
      <c r="EE1088" s="2">
        <v>53551264</v>
      </c>
      <c r="EF1088" s="2">
        <v>3</v>
      </c>
      <c r="EG1088" s="2" t="s">
        <v>917</v>
      </c>
      <c r="EH1088" s="2">
        <v>0</v>
      </c>
      <c r="EI1088" s="2" t="s">
        <v>3</v>
      </c>
      <c r="EJ1088" s="2">
        <v>2</v>
      </c>
      <c r="EK1088" s="2">
        <v>108001</v>
      </c>
      <c r="EL1088" s="2" t="s">
        <v>918</v>
      </c>
      <c r="EM1088" s="2" t="s">
        <v>919</v>
      </c>
      <c r="EN1088" s="2"/>
      <c r="EO1088" s="2" t="s">
        <v>920</v>
      </c>
      <c r="EP1088" s="2"/>
      <c r="EQ1088" s="2">
        <v>131072</v>
      </c>
      <c r="ER1088" s="2">
        <v>256.45</v>
      </c>
      <c r="ES1088" s="2">
        <v>64.62</v>
      </c>
      <c r="ET1088" s="2">
        <v>39.93</v>
      </c>
      <c r="EU1088" s="2">
        <v>2.4300000000000002</v>
      </c>
      <c r="EV1088" s="2">
        <v>151.9</v>
      </c>
      <c r="EW1088" s="2">
        <v>16.16</v>
      </c>
      <c r="EX1088" s="2">
        <v>0.18</v>
      </c>
      <c r="EY1088" s="2">
        <v>0</v>
      </c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>
        <v>0</v>
      </c>
      <c r="FR1088" s="2">
        <f>ROUND(IF(AND(BH1088=3,BI1088=3),P1088,0),2)</f>
        <v>0</v>
      </c>
      <c r="FS1088" s="2">
        <v>0</v>
      </c>
      <c r="FT1088" s="2"/>
      <c r="FU1088" s="2"/>
      <c r="FV1088" s="2"/>
      <c r="FW1088" s="2"/>
      <c r="FX1088" s="2">
        <v>97</v>
      </c>
      <c r="FY1088" s="2">
        <v>51</v>
      </c>
      <c r="FZ1088" s="2"/>
      <c r="GA1088" s="2" t="s">
        <v>3</v>
      </c>
      <c r="GB1088" s="2"/>
      <c r="GC1088" s="2"/>
      <c r="GD1088" s="2">
        <v>1</v>
      </c>
      <c r="GE1088" s="2"/>
      <c r="GF1088" s="2">
        <v>-1476381088</v>
      </c>
      <c r="GG1088" s="2">
        <v>2</v>
      </c>
      <c r="GH1088" s="2">
        <v>1</v>
      </c>
      <c r="GI1088" s="2">
        <v>-2</v>
      </c>
      <c r="GJ1088" s="2">
        <v>0</v>
      </c>
      <c r="GK1088" s="2">
        <v>0</v>
      </c>
      <c r="GL1088" s="2">
        <f>ROUND(IF(AND(BH1088=3,BI1088=3,FS1088&lt;&gt;0),P1088,0),2)</f>
        <v>0</v>
      </c>
      <c r="GM1088" s="2">
        <f>ROUND(O1088+X1088+Y1088,2)+GX1088</f>
        <v>5120.25</v>
      </c>
      <c r="GN1088" s="2">
        <f>IF(OR(BI1088=0,BI1088=1),ROUND(O1088+X1088+Y1088,2),0)</f>
        <v>0</v>
      </c>
      <c r="GO1088" s="2">
        <f>IF(BI1088=2,ROUND(O1088+X1088+Y1088,2),0)</f>
        <v>5120.25</v>
      </c>
      <c r="GP1088" s="2">
        <f>IF(BI1088=4,ROUND(O1088+X1088+Y1088,2)+GX1088,0)</f>
        <v>0</v>
      </c>
      <c r="GQ1088" s="2"/>
      <c r="GR1088" s="2">
        <v>0</v>
      </c>
      <c r="GS1088" s="2">
        <v>0</v>
      </c>
      <c r="GT1088" s="2">
        <v>0</v>
      </c>
      <c r="GU1088" s="2" t="s">
        <v>3</v>
      </c>
      <c r="GV1088" s="2">
        <f t="shared" si="723"/>
        <v>0</v>
      </c>
      <c r="GW1088" s="2">
        <v>1</v>
      </c>
      <c r="GX1088" s="2">
        <f>ROUND(HC1088*I1088,2)</f>
        <v>0</v>
      </c>
      <c r="GY1088" s="2"/>
      <c r="GZ1088" s="2"/>
      <c r="HA1088" s="2">
        <v>0</v>
      </c>
      <c r="HB1088" s="2">
        <v>0</v>
      </c>
      <c r="HC1088" s="2">
        <f t="shared" si="724"/>
        <v>0</v>
      </c>
      <c r="HD1088" s="2"/>
      <c r="HE1088" s="2" t="s">
        <v>3</v>
      </c>
      <c r="HF1088" s="2" t="s">
        <v>3</v>
      </c>
      <c r="HG1088" s="2"/>
      <c r="HH1088" s="2"/>
      <c r="HI1088" s="2"/>
      <c r="HJ1088" s="2"/>
      <c r="HK1088" s="2"/>
      <c r="HL1088" s="2"/>
      <c r="HM1088" s="2" t="s">
        <v>3</v>
      </c>
      <c r="HN1088" s="2" t="s">
        <v>921</v>
      </c>
      <c r="HO1088" s="2" t="s">
        <v>922</v>
      </c>
      <c r="HP1088" s="2" t="s">
        <v>918</v>
      </c>
      <c r="HQ1088" s="2" t="s">
        <v>918</v>
      </c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>
        <v>0</v>
      </c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</row>
    <row r="1089" spans="1:255" x14ac:dyDescent="0.2">
      <c r="A1089">
        <v>17</v>
      </c>
      <c r="B1089">
        <v>1</v>
      </c>
      <c r="C1089">
        <f>ROW(SmtRes!A1918)</f>
        <v>1918</v>
      </c>
      <c r="D1089">
        <f>ROW(EtalonRes!A1714)</f>
        <v>1714</v>
      </c>
      <c r="E1089" t="s">
        <v>1106</v>
      </c>
      <c r="F1089" t="s">
        <v>990</v>
      </c>
      <c r="G1089" t="s">
        <v>991</v>
      </c>
      <c r="H1089" t="s">
        <v>992</v>
      </c>
      <c r="I1089">
        <f>ROUND(900/100,7)</f>
        <v>9</v>
      </c>
      <c r="J1089">
        <v>0</v>
      </c>
      <c r="K1089">
        <f>ROUND(900/100,7)</f>
        <v>9</v>
      </c>
      <c r="O1089">
        <f>ROUND(CP1089,0)</f>
        <v>66496</v>
      </c>
      <c r="P1089">
        <f>ROUND(CQ1089*I1089,0)</f>
        <v>3362</v>
      </c>
      <c r="Q1089">
        <f>ROUND(CR1089*I1089,0)</f>
        <v>5322</v>
      </c>
      <c r="R1089">
        <f>ROUND(CS1089*I1089,0)</f>
        <v>926</v>
      </c>
      <c r="S1089">
        <f>ROUND(CT1089*I1089,0)</f>
        <v>57812</v>
      </c>
      <c r="T1089">
        <f>ROUND(CU1089*I1089,0)</f>
        <v>0</v>
      </c>
      <c r="U1089">
        <f t="shared" si="706"/>
        <v>174.52799999999999</v>
      </c>
      <c r="V1089">
        <f t="shared" si="707"/>
        <v>1.944</v>
      </c>
      <c r="W1089">
        <f>ROUND(CX1089*I1089,0)</f>
        <v>0</v>
      </c>
      <c r="X1089">
        <f>ROUND(CY1089,0)</f>
        <v>56976</v>
      </c>
      <c r="Y1089">
        <f>ROUND(CZ1089,0)</f>
        <v>29956</v>
      </c>
      <c r="AA1089">
        <v>53551707</v>
      </c>
      <c r="AB1089">
        <f t="shared" si="708"/>
        <v>294.82</v>
      </c>
      <c r="AC1089">
        <f t="shared" si="702"/>
        <v>64.62</v>
      </c>
      <c r="AD1089">
        <f>ROUND(((((ET1089*ROUND(1.2,7)))-((EU1089*ROUND(1.2,7))))+AE1089),2)</f>
        <v>47.92</v>
      </c>
      <c r="AE1089">
        <f>ROUND(((EU1089*ROUND(1.2,7))),2)</f>
        <v>2.92</v>
      </c>
      <c r="AF1089">
        <f>ROUND(((EV1089*ROUND(1.2,7))),2)</f>
        <v>182.28</v>
      </c>
      <c r="AG1089">
        <f t="shared" si="710"/>
        <v>0</v>
      </c>
      <c r="AH1089">
        <f>((EW1089*ROUND(1.2,7)))</f>
        <v>19.391999999999999</v>
      </c>
      <c r="AI1089">
        <f>((EX1089*ROUND(1.2,7)))</f>
        <v>0.216</v>
      </c>
      <c r="AJ1089">
        <f t="shared" si="712"/>
        <v>0</v>
      </c>
      <c r="AK1089">
        <v>256.45</v>
      </c>
      <c r="AL1089">
        <v>64.62</v>
      </c>
      <c r="AM1089">
        <v>39.93</v>
      </c>
      <c r="AN1089">
        <v>2.4300000000000002</v>
      </c>
      <c r="AO1089">
        <v>151.9</v>
      </c>
      <c r="AP1089">
        <v>0</v>
      </c>
      <c r="AQ1089">
        <v>16.16</v>
      </c>
      <c r="AR1089">
        <v>0.18</v>
      </c>
      <c r="AS1089">
        <v>0</v>
      </c>
      <c r="AT1089">
        <v>97</v>
      </c>
      <c r="AU1089">
        <v>51</v>
      </c>
      <c r="AV1089">
        <v>1</v>
      </c>
      <c r="AW1089">
        <v>1</v>
      </c>
      <c r="AZ1089">
        <v>1</v>
      </c>
      <c r="BA1089">
        <v>35.24</v>
      </c>
      <c r="BB1089">
        <v>12.34</v>
      </c>
      <c r="BC1089">
        <v>5.78</v>
      </c>
      <c r="BD1089" t="s">
        <v>3</v>
      </c>
      <c r="BE1089" t="s">
        <v>3</v>
      </c>
      <c r="BF1089" t="s">
        <v>3</v>
      </c>
      <c r="BG1089" t="s">
        <v>3</v>
      </c>
      <c r="BH1089">
        <v>0</v>
      </c>
      <c r="BI1089">
        <v>2</v>
      </c>
      <c r="BJ1089" t="s">
        <v>993</v>
      </c>
      <c r="BM1089">
        <v>108001</v>
      </c>
      <c r="BN1089">
        <v>0</v>
      </c>
      <c r="BO1089" t="s">
        <v>990</v>
      </c>
      <c r="BP1089">
        <v>1</v>
      </c>
      <c r="BQ1089">
        <v>3</v>
      </c>
      <c r="BR1089">
        <v>0</v>
      </c>
      <c r="BS1089">
        <v>35.24</v>
      </c>
      <c r="BT1089">
        <v>1</v>
      </c>
      <c r="BU1089">
        <v>1</v>
      </c>
      <c r="BV1089">
        <v>1</v>
      </c>
      <c r="BW1089">
        <v>1</v>
      </c>
      <c r="BX1089">
        <v>1</v>
      </c>
      <c r="BY1089" t="s">
        <v>3</v>
      </c>
      <c r="BZ1089">
        <v>97</v>
      </c>
      <c r="CA1089">
        <v>51</v>
      </c>
      <c r="CB1089" t="s">
        <v>3</v>
      </c>
      <c r="CE1089">
        <v>0</v>
      </c>
      <c r="CF1089">
        <v>0</v>
      </c>
      <c r="CG1089">
        <v>0</v>
      </c>
      <c r="CM1089">
        <v>0</v>
      </c>
      <c r="CN1089" t="s">
        <v>915</v>
      </c>
      <c r="CO1089">
        <v>0</v>
      </c>
      <c r="CP1089">
        <f t="shared" si="713"/>
        <v>66496</v>
      </c>
      <c r="CQ1089">
        <f t="shared" si="725"/>
        <v>373.50360000000006</v>
      </c>
      <c r="CR1089">
        <f t="shared" si="714"/>
        <v>591.33280000000002</v>
      </c>
      <c r="CS1089">
        <f t="shared" si="715"/>
        <v>102.9008</v>
      </c>
      <c r="CT1089">
        <f t="shared" si="716"/>
        <v>6423.5472</v>
      </c>
      <c r="CU1089">
        <f t="shared" si="717"/>
        <v>0</v>
      </c>
      <c r="CV1089">
        <f t="shared" si="718"/>
        <v>19.391999999999999</v>
      </c>
      <c r="CW1089">
        <f t="shared" si="719"/>
        <v>0.216</v>
      </c>
      <c r="CX1089">
        <f t="shared" si="720"/>
        <v>0</v>
      </c>
      <c r="CY1089">
        <f t="shared" si="721"/>
        <v>56975.86</v>
      </c>
      <c r="CZ1089">
        <f t="shared" si="722"/>
        <v>29956.38</v>
      </c>
      <c r="DC1089" t="s">
        <v>3</v>
      </c>
      <c r="DD1089" t="s">
        <v>3</v>
      </c>
      <c r="DE1089" t="s">
        <v>916</v>
      </c>
      <c r="DF1089" t="s">
        <v>916</v>
      </c>
      <c r="DG1089" t="s">
        <v>916</v>
      </c>
      <c r="DH1089" t="s">
        <v>3</v>
      </c>
      <c r="DI1089" t="s">
        <v>916</v>
      </c>
      <c r="DJ1089" t="s">
        <v>916</v>
      </c>
      <c r="DK1089" t="s">
        <v>3</v>
      </c>
      <c r="DL1089" t="s">
        <v>3</v>
      </c>
      <c r="DM1089" t="s">
        <v>3</v>
      </c>
      <c r="DN1089">
        <v>0</v>
      </c>
      <c r="DO1089">
        <v>0</v>
      </c>
      <c r="DP1089">
        <v>1</v>
      </c>
      <c r="DQ1089">
        <v>1</v>
      </c>
      <c r="DU1089">
        <v>1013</v>
      </c>
      <c r="DV1089" t="s">
        <v>992</v>
      </c>
      <c r="DW1089" t="s">
        <v>992</v>
      </c>
      <c r="DX1089">
        <v>1</v>
      </c>
      <c r="DZ1089" t="s">
        <v>3</v>
      </c>
      <c r="EA1089" t="s">
        <v>3</v>
      </c>
      <c r="EB1089" t="s">
        <v>3</v>
      </c>
      <c r="EC1089" t="s">
        <v>3</v>
      </c>
      <c r="EE1089">
        <v>53551264</v>
      </c>
      <c r="EF1089">
        <v>3</v>
      </c>
      <c r="EG1089" t="s">
        <v>917</v>
      </c>
      <c r="EH1089">
        <v>0</v>
      </c>
      <c r="EI1089" t="s">
        <v>3</v>
      </c>
      <c r="EJ1089">
        <v>2</v>
      </c>
      <c r="EK1089">
        <v>108001</v>
      </c>
      <c r="EL1089" t="s">
        <v>918</v>
      </c>
      <c r="EM1089" t="s">
        <v>919</v>
      </c>
      <c r="EO1089" t="s">
        <v>920</v>
      </c>
      <c r="EQ1089">
        <v>131072</v>
      </c>
      <c r="ER1089">
        <v>256.45</v>
      </c>
      <c r="ES1089">
        <v>64.62</v>
      </c>
      <c r="ET1089">
        <v>39.93</v>
      </c>
      <c r="EU1089">
        <v>2.4300000000000002</v>
      </c>
      <c r="EV1089">
        <v>151.9</v>
      </c>
      <c r="EW1089">
        <v>16.16</v>
      </c>
      <c r="EX1089">
        <v>0.18</v>
      </c>
      <c r="EY1089">
        <v>0</v>
      </c>
      <c r="FQ1089">
        <v>0</v>
      </c>
      <c r="FR1089">
        <f>ROUND(IF(AND(BH1089=3,BI1089=3),P1089,0),0)</f>
        <v>0</v>
      </c>
      <c r="FS1089">
        <v>0</v>
      </c>
      <c r="FX1089">
        <v>97</v>
      </c>
      <c r="FY1089">
        <v>51</v>
      </c>
      <c r="GA1089" t="s">
        <v>3</v>
      </c>
      <c r="GD1089">
        <v>1</v>
      </c>
      <c r="GF1089">
        <v>-1476381088</v>
      </c>
      <c r="GG1089">
        <v>2</v>
      </c>
      <c r="GH1089">
        <v>1</v>
      </c>
      <c r="GI1089">
        <v>2</v>
      </c>
      <c r="GJ1089">
        <v>0</v>
      </c>
      <c r="GK1089">
        <v>0</v>
      </c>
      <c r="GL1089">
        <f>ROUND(IF(AND(BH1089=3,BI1089=3,FS1089&lt;&gt;0),P1089,0),0)</f>
        <v>0</v>
      </c>
      <c r="GM1089">
        <f>ROUND(O1089+X1089+Y1089,0)+GX1089</f>
        <v>153428</v>
      </c>
      <c r="GN1089">
        <f>IF(OR(BI1089=0,BI1089=1),ROUND(O1089+X1089+Y1089,0),0)</f>
        <v>0</v>
      </c>
      <c r="GO1089">
        <f>IF(BI1089=2,ROUND(O1089+X1089+Y1089,0),0)</f>
        <v>153428</v>
      </c>
      <c r="GP1089">
        <f>IF(BI1089=4,ROUND(O1089+X1089+Y1089,0)+GX1089,0)</f>
        <v>0</v>
      </c>
      <c r="GR1089">
        <v>0</v>
      </c>
      <c r="GS1089">
        <v>0</v>
      </c>
      <c r="GT1089">
        <v>0</v>
      </c>
      <c r="GU1089" t="s">
        <v>3</v>
      </c>
      <c r="GV1089">
        <f t="shared" si="723"/>
        <v>0</v>
      </c>
      <c r="GW1089">
        <v>1</v>
      </c>
      <c r="GX1089">
        <f>ROUND(HC1089*I1089,0)</f>
        <v>0</v>
      </c>
      <c r="HA1089">
        <v>0</v>
      </c>
      <c r="HB1089">
        <v>0</v>
      </c>
      <c r="HC1089">
        <f t="shared" si="724"/>
        <v>0</v>
      </c>
      <c r="HE1089" t="s">
        <v>3</v>
      </c>
      <c r="HF1089" t="s">
        <v>3</v>
      </c>
      <c r="HM1089" t="s">
        <v>3</v>
      </c>
      <c r="HN1089" t="s">
        <v>921</v>
      </c>
      <c r="HO1089" t="s">
        <v>922</v>
      </c>
      <c r="HP1089" t="s">
        <v>918</v>
      </c>
      <c r="HQ1089" t="s">
        <v>918</v>
      </c>
      <c r="IK1089">
        <v>0</v>
      </c>
    </row>
    <row r="1090" spans="1:255" x14ac:dyDescent="0.2">
      <c r="A1090" s="2">
        <v>18</v>
      </c>
      <c r="B1090" s="2">
        <v>1</v>
      </c>
      <c r="C1090" s="2">
        <v>1903</v>
      </c>
      <c r="D1090" s="2"/>
      <c r="E1090" s="2" t="s">
        <v>1107</v>
      </c>
      <c r="F1090" s="2" t="s">
        <v>1015</v>
      </c>
      <c r="G1090" s="2" t="s">
        <v>1016</v>
      </c>
      <c r="H1090" s="2" t="s">
        <v>997</v>
      </c>
      <c r="I1090" s="2">
        <f>I1088*J1090</f>
        <v>0.91800000000000004</v>
      </c>
      <c r="J1090" s="2">
        <v>0.10200000000000001</v>
      </c>
      <c r="K1090" s="2">
        <v>0.10199999999999999</v>
      </c>
      <c r="L1090" s="2"/>
      <c r="M1090" s="2"/>
      <c r="N1090" s="2"/>
      <c r="O1090" s="2">
        <f>ROUND(CP1090,2)</f>
        <v>9461.7800000000007</v>
      </c>
      <c r="P1090" s="2">
        <f>ROUND(CQ1090*I1090,2)</f>
        <v>9461.7800000000007</v>
      </c>
      <c r="Q1090" s="2">
        <f>ROUND(CR1090*I1090,2)</f>
        <v>0</v>
      </c>
      <c r="R1090" s="2">
        <f>ROUND(CS1090*I1090,2)</f>
        <v>0</v>
      </c>
      <c r="S1090" s="2">
        <f>ROUND(CT1090*I1090,2)</f>
        <v>0</v>
      </c>
      <c r="T1090" s="2">
        <f>ROUND(CU1090*I1090,2)</f>
        <v>0</v>
      </c>
      <c r="U1090" s="2">
        <f t="shared" si="706"/>
        <v>0</v>
      </c>
      <c r="V1090" s="2">
        <f t="shared" si="707"/>
        <v>0</v>
      </c>
      <c r="W1090" s="2">
        <f>ROUND(CX1090*I1090,2)</f>
        <v>181.88</v>
      </c>
      <c r="X1090" s="2">
        <f>ROUND(CY1090,2)</f>
        <v>0</v>
      </c>
      <c r="Y1090" s="2">
        <f>ROUND(CZ1090,2)</f>
        <v>0</v>
      </c>
      <c r="Z1090" s="2"/>
      <c r="AA1090" s="2">
        <v>53551706</v>
      </c>
      <c r="AB1090" s="2">
        <f t="shared" si="708"/>
        <v>10306.950000000001</v>
      </c>
      <c r="AC1090" s="2">
        <f t="shared" si="702"/>
        <v>10306.950000000001</v>
      </c>
      <c r="AD1090" s="2">
        <f t="shared" ref="AD1090:AD1103" si="730">ROUND((((ET1090)-(EU1090))+AE1090),2)</f>
        <v>0</v>
      </c>
      <c r="AE1090" s="2">
        <f t="shared" ref="AE1090:AE1103" si="731">ROUND((EU1090),2)</f>
        <v>0</v>
      </c>
      <c r="AF1090" s="2">
        <f t="shared" ref="AF1090:AF1103" si="732">ROUND((EV1090),2)</f>
        <v>0</v>
      </c>
      <c r="AG1090" s="2">
        <f t="shared" si="710"/>
        <v>0</v>
      </c>
      <c r="AH1090" s="2">
        <f t="shared" ref="AH1090:AH1103" si="733">(EW1090)</f>
        <v>0</v>
      </c>
      <c r="AI1090" s="2">
        <f t="shared" ref="AI1090:AI1103" si="734">(EX1090)</f>
        <v>0</v>
      </c>
      <c r="AJ1090" s="2">
        <f t="shared" si="712"/>
        <v>198.13</v>
      </c>
      <c r="AK1090" s="2">
        <v>10306.950000000001</v>
      </c>
      <c r="AL1090" s="2">
        <v>10306.950000000001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198.13</v>
      </c>
      <c r="AT1090" s="2">
        <v>97</v>
      </c>
      <c r="AU1090" s="2">
        <v>51</v>
      </c>
      <c r="AV1090" s="2">
        <v>1</v>
      </c>
      <c r="AW1090" s="2">
        <v>1</v>
      </c>
      <c r="AX1090" s="2"/>
      <c r="AY1090" s="2"/>
      <c r="AZ1090" s="2">
        <v>1</v>
      </c>
      <c r="BA1090" s="2">
        <v>1</v>
      </c>
      <c r="BB1090" s="2">
        <v>1</v>
      </c>
      <c r="BC1090" s="2">
        <v>1</v>
      </c>
      <c r="BD1090" s="2" t="s">
        <v>3</v>
      </c>
      <c r="BE1090" s="2" t="s">
        <v>3</v>
      </c>
      <c r="BF1090" s="2" t="s">
        <v>3</v>
      </c>
      <c r="BG1090" s="2" t="s">
        <v>3</v>
      </c>
      <c r="BH1090" s="2">
        <v>3</v>
      </c>
      <c r="BI1090" s="2">
        <v>2</v>
      </c>
      <c r="BJ1090" s="2" t="s">
        <v>1017</v>
      </c>
      <c r="BK1090" s="2"/>
      <c r="BL1090" s="2"/>
      <c r="BM1090" s="2">
        <v>108001</v>
      </c>
      <c r="BN1090" s="2">
        <v>0</v>
      </c>
      <c r="BO1090" s="2" t="s">
        <v>3</v>
      </c>
      <c r="BP1090" s="2">
        <v>0</v>
      </c>
      <c r="BQ1090" s="2">
        <v>3</v>
      </c>
      <c r="BR1090" s="2">
        <v>0</v>
      </c>
      <c r="BS1090" s="2">
        <v>1</v>
      </c>
      <c r="BT1090" s="2">
        <v>1</v>
      </c>
      <c r="BU1090" s="2">
        <v>1</v>
      </c>
      <c r="BV1090" s="2">
        <v>1</v>
      </c>
      <c r="BW1090" s="2">
        <v>1</v>
      </c>
      <c r="BX1090" s="2">
        <v>1</v>
      </c>
      <c r="BY1090" s="2" t="s">
        <v>3</v>
      </c>
      <c r="BZ1090" s="2">
        <v>97</v>
      </c>
      <c r="CA1090" s="2">
        <v>51</v>
      </c>
      <c r="CB1090" s="2" t="s">
        <v>3</v>
      </c>
      <c r="CC1090" s="2"/>
      <c r="CD1090" s="2"/>
      <c r="CE1090" s="2">
        <v>0</v>
      </c>
      <c r="CF1090" s="2">
        <v>0</v>
      </c>
      <c r="CG1090" s="2">
        <v>0</v>
      </c>
      <c r="CH1090" s="2"/>
      <c r="CI1090" s="2"/>
      <c r="CJ1090" s="2"/>
      <c r="CK1090" s="2"/>
      <c r="CL1090" s="2"/>
      <c r="CM1090" s="2">
        <v>0</v>
      </c>
      <c r="CN1090" s="2" t="s">
        <v>3</v>
      </c>
      <c r="CO1090" s="2">
        <v>0</v>
      </c>
      <c r="CP1090" s="2">
        <f t="shared" si="713"/>
        <v>9461.7800000000007</v>
      </c>
      <c r="CQ1090" s="2">
        <f t="shared" si="725"/>
        <v>10306.950000000001</v>
      </c>
      <c r="CR1090" s="2">
        <f t="shared" si="714"/>
        <v>0</v>
      </c>
      <c r="CS1090" s="2">
        <f t="shared" si="715"/>
        <v>0</v>
      </c>
      <c r="CT1090" s="2">
        <f t="shared" si="716"/>
        <v>0</v>
      </c>
      <c r="CU1090" s="2">
        <f t="shared" si="717"/>
        <v>0</v>
      </c>
      <c r="CV1090" s="2">
        <f t="shared" si="718"/>
        <v>0</v>
      </c>
      <c r="CW1090" s="2">
        <f t="shared" si="719"/>
        <v>0</v>
      </c>
      <c r="CX1090" s="2">
        <f t="shared" si="720"/>
        <v>198.13</v>
      </c>
      <c r="CY1090" s="2">
        <f t="shared" si="721"/>
        <v>0</v>
      </c>
      <c r="CZ1090" s="2">
        <f t="shared" si="722"/>
        <v>0</v>
      </c>
      <c r="DA1090" s="2"/>
      <c r="DB1090" s="2"/>
      <c r="DC1090" s="2" t="s">
        <v>3</v>
      </c>
      <c r="DD1090" s="2" t="s">
        <v>3</v>
      </c>
      <c r="DE1090" s="2" t="s">
        <v>3</v>
      </c>
      <c r="DF1090" s="2" t="s">
        <v>3</v>
      </c>
      <c r="DG1090" s="2" t="s">
        <v>3</v>
      </c>
      <c r="DH1090" s="2" t="s">
        <v>3</v>
      </c>
      <c r="DI1090" s="2" t="s">
        <v>3</v>
      </c>
      <c r="DJ1090" s="2" t="s">
        <v>3</v>
      </c>
      <c r="DK1090" s="2" t="s">
        <v>3</v>
      </c>
      <c r="DL1090" s="2" t="s">
        <v>3</v>
      </c>
      <c r="DM1090" s="2" t="s">
        <v>3</v>
      </c>
      <c r="DN1090" s="2">
        <v>0</v>
      </c>
      <c r="DO1090" s="2">
        <v>0</v>
      </c>
      <c r="DP1090" s="2">
        <v>1</v>
      </c>
      <c r="DQ1090" s="2">
        <v>1</v>
      </c>
      <c r="DR1090" s="2"/>
      <c r="DS1090" s="2"/>
      <c r="DT1090" s="2"/>
      <c r="DU1090" s="2">
        <v>1013</v>
      </c>
      <c r="DV1090" s="2" t="s">
        <v>997</v>
      </c>
      <c r="DW1090" s="2" t="s">
        <v>999</v>
      </c>
      <c r="DX1090" s="2">
        <v>1</v>
      </c>
      <c r="DY1090" s="2"/>
      <c r="DZ1090" s="2" t="s">
        <v>3</v>
      </c>
      <c r="EA1090" s="2" t="s">
        <v>3</v>
      </c>
      <c r="EB1090" s="2" t="s">
        <v>3</v>
      </c>
      <c r="EC1090" s="2" t="s">
        <v>3</v>
      </c>
      <c r="ED1090" s="2"/>
      <c r="EE1090" s="2">
        <v>53551264</v>
      </c>
      <c r="EF1090" s="2">
        <v>3</v>
      </c>
      <c r="EG1090" s="2" t="s">
        <v>917</v>
      </c>
      <c r="EH1090" s="2">
        <v>0</v>
      </c>
      <c r="EI1090" s="2" t="s">
        <v>3</v>
      </c>
      <c r="EJ1090" s="2">
        <v>2</v>
      </c>
      <c r="EK1090" s="2">
        <v>108001</v>
      </c>
      <c r="EL1090" s="2" t="s">
        <v>918</v>
      </c>
      <c r="EM1090" s="2" t="s">
        <v>919</v>
      </c>
      <c r="EN1090" s="2"/>
      <c r="EO1090" s="2" t="s">
        <v>3</v>
      </c>
      <c r="EP1090" s="2"/>
      <c r="EQ1090" s="2">
        <v>0</v>
      </c>
      <c r="ER1090" s="2">
        <v>10306.950000000001</v>
      </c>
      <c r="ES1090" s="2">
        <v>10306.950000000001</v>
      </c>
      <c r="ET1090" s="2">
        <v>0</v>
      </c>
      <c r="EU1090" s="2">
        <v>0</v>
      </c>
      <c r="EV1090" s="2">
        <v>0</v>
      </c>
      <c r="EW1090" s="2">
        <v>0</v>
      </c>
      <c r="EX1090" s="2">
        <v>0</v>
      </c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>
        <v>0</v>
      </c>
      <c r="FR1090" s="2">
        <f>ROUND(IF(AND(BH1090=3,BI1090=3),P1090,0),2)</f>
        <v>0</v>
      </c>
      <c r="FS1090" s="2">
        <v>0</v>
      </c>
      <c r="FT1090" s="2"/>
      <c r="FU1090" s="2"/>
      <c r="FV1090" s="2"/>
      <c r="FW1090" s="2"/>
      <c r="FX1090" s="2">
        <v>97</v>
      </c>
      <c r="FY1090" s="2">
        <v>51</v>
      </c>
      <c r="FZ1090" s="2"/>
      <c r="GA1090" s="2" t="s">
        <v>3</v>
      </c>
      <c r="GB1090" s="2"/>
      <c r="GC1090" s="2"/>
      <c r="GD1090" s="2">
        <v>1</v>
      </c>
      <c r="GE1090" s="2"/>
      <c r="GF1090" s="2">
        <v>1094491484</v>
      </c>
      <c r="GG1090" s="2">
        <v>2</v>
      </c>
      <c r="GH1090" s="2">
        <v>1</v>
      </c>
      <c r="GI1090" s="2">
        <v>-2</v>
      </c>
      <c r="GJ1090" s="2">
        <v>0</v>
      </c>
      <c r="GK1090" s="2">
        <v>0</v>
      </c>
      <c r="GL1090" s="2">
        <f>ROUND(IF(AND(BH1090=3,BI1090=3,FS1090&lt;&gt;0),P1090,0),2)</f>
        <v>0</v>
      </c>
      <c r="GM1090" s="2">
        <f>ROUND(O1090+X1090+Y1090,2)+GX1090</f>
        <v>9461.7800000000007</v>
      </c>
      <c r="GN1090" s="2">
        <f>IF(OR(BI1090=0,BI1090=1),ROUND(O1090+X1090+Y1090,2),0)</f>
        <v>0</v>
      </c>
      <c r="GO1090" s="2">
        <f>IF(BI1090=2,ROUND(O1090+X1090+Y1090,2),0)</f>
        <v>9461.7800000000007</v>
      </c>
      <c r="GP1090" s="2">
        <f>IF(BI1090=4,ROUND(O1090+X1090+Y1090,2)+GX1090,0)</f>
        <v>0</v>
      </c>
      <c r="GQ1090" s="2"/>
      <c r="GR1090" s="2">
        <v>0</v>
      </c>
      <c r="GS1090" s="2">
        <v>0</v>
      </c>
      <c r="GT1090" s="2">
        <v>0</v>
      </c>
      <c r="GU1090" s="2" t="s">
        <v>3</v>
      </c>
      <c r="GV1090" s="2">
        <f t="shared" si="723"/>
        <v>0</v>
      </c>
      <c r="GW1090" s="2">
        <v>1</v>
      </c>
      <c r="GX1090" s="2">
        <f>ROUND(HC1090*I1090,2)</f>
        <v>0</v>
      </c>
      <c r="GY1090" s="2"/>
      <c r="GZ1090" s="2"/>
      <c r="HA1090" s="2">
        <v>0</v>
      </c>
      <c r="HB1090" s="2">
        <v>0</v>
      </c>
      <c r="HC1090" s="2">
        <f t="shared" si="724"/>
        <v>0</v>
      </c>
      <c r="HD1090" s="2"/>
      <c r="HE1090" s="2" t="s">
        <v>3</v>
      </c>
      <c r="HF1090" s="2" t="s">
        <v>3</v>
      </c>
      <c r="HG1090" s="2"/>
      <c r="HH1090" s="2"/>
      <c r="HI1090" s="2"/>
      <c r="HJ1090" s="2"/>
      <c r="HK1090" s="2"/>
      <c r="HL1090" s="2"/>
      <c r="HM1090" s="2" t="s">
        <v>3</v>
      </c>
      <c r="HN1090" s="2" t="s">
        <v>921</v>
      </c>
      <c r="HO1090" s="2" t="s">
        <v>922</v>
      </c>
      <c r="HP1090" s="2" t="s">
        <v>918</v>
      </c>
      <c r="HQ1090" s="2" t="s">
        <v>918</v>
      </c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>
        <v>0</v>
      </c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</row>
    <row r="1091" spans="1:255" x14ac:dyDescent="0.2">
      <c r="A1091">
        <v>18</v>
      </c>
      <c r="B1091">
        <v>1</v>
      </c>
      <c r="C1091">
        <v>1917</v>
      </c>
      <c r="E1091" t="s">
        <v>1107</v>
      </c>
      <c r="F1091" t="s">
        <v>1015</v>
      </c>
      <c r="G1091" t="s">
        <v>1016</v>
      </c>
      <c r="H1091" t="s">
        <v>997</v>
      </c>
      <c r="I1091">
        <f>I1089*J1091</f>
        <v>0.91800000000000004</v>
      </c>
      <c r="J1091">
        <v>0.10200000000000001</v>
      </c>
      <c r="K1091">
        <v>0.10199999999999999</v>
      </c>
      <c r="O1091">
        <f>ROUND(CP1091,0)</f>
        <v>111649</v>
      </c>
      <c r="P1091">
        <f>ROUND(CQ1091*I1091,0)</f>
        <v>111649</v>
      </c>
      <c r="Q1091">
        <f>ROUND(CR1091*I1091,0)</f>
        <v>0</v>
      </c>
      <c r="R1091">
        <f>ROUND(CS1091*I1091,0)</f>
        <v>0</v>
      </c>
      <c r="S1091">
        <f>ROUND(CT1091*I1091,0)</f>
        <v>0</v>
      </c>
      <c r="T1091">
        <f>ROUND(CU1091*I1091,0)</f>
        <v>0</v>
      </c>
      <c r="U1091">
        <f t="shared" si="706"/>
        <v>0</v>
      </c>
      <c r="V1091">
        <f t="shared" si="707"/>
        <v>0</v>
      </c>
      <c r="W1091">
        <f>ROUND(CX1091*I1091,0)</f>
        <v>182</v>
      </c>
      <c r="X1091">
        <f>ROUND(CY1091,0)</f>
        <v>0</v>
      </c>
      <c r="Y1091">
        <f>ROUND(CZ1091,0)</f>
        <v>0</v>
      </c>
      <c r="AA1091">
        <v>53551707</v>
      </c>
      <c r="AB1091">
        <f t="shared" si="708"/>
        <v>10306.950000000001</v>
      </c>
      <c r="AC1091">
        <f t="shared" si="702"/>
        <v>10306.950000000001</v>
      </c>
      <c r="AD1091">
        <f t="shared" si="730"/>
        <v>0</v>
      </c>
      <c r="AE1091">
        <f t="shared" si="731"/>
        <v>0</v>
      </c>
      <c r="AF1091">
        <f t="shared" si="732"/>
        <v>0</v>
      </c>
      <c r="AG1091">
        <f t="shared" si="710"/>
        <v>0</v>
      </c>
      <c r="AH1091">
        <f t="shared" si="733"/>
        <v>0</v>
      </c>
      <c r="AI1091">
        <f t="shared" si="734"/>
        <v>0</v>
      </c>
      <c r="AJ1091">
        <f t="shared" si="712"/>
        <v>198.13</v>
      </c>
      <c r="AK1091">
        <v>10306.950000000001</v>
      </c>
      <c r="AL1091">
        <v>10306.950000000001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198.13</v>
      </c>
      <c r="AT1091">
        <v>97</v>
      </c>
      <c r="AU1091">
        <v>51</v>
      </c>
      <c r="AV1091">
        <v>1</v>
      </c>
      <c r="AW1091">
        <v>1</v>
      </c>
      <c r="AZ1091">
        <v>1</v>
      </c>
      <c r="BA1091">
        <v>1</v>
      </c>
      <c r="BB1091">
        <v>1</v>
      </c>
      <c r="BC1091">
        <v>11.8</v>
      </c>
      <c r="BD1091" t="s">
        <v>3</v>
      </c>
      <c r="BE1091" t="s">
        <v>3</v>
      </c>
      <c r="BF1091" t="s">
        <v>3</v>
      </c>
      <c r="BG1091" t="s">
        <v>3</v>
      </c>
      <c r="BH1091">
        <v>3</v>
      </c>
      <c r="BI1091">
        <v>2</v>
      </c>
      <c r="BJ1091" t="s">
        <v>1017</v>
      </c>
      <c r="BM1091">
        <v>108001</v>
      </c>
      <c r="BN1091">
        <v>0</v>
      </c>
      <c r="BO1091" t="s">
        <v>1015</v>
      </c>
      <c r="BP1091">
        <v>1</v>
      </c>
      <c r="BQ1091">
        <v>3</v>
      </c>
      <c r="BR1091">
        <v>0</v>
      </c>
      <c r="BS1091">
        <v>1</v>
      </c>
      <c r="BT1091">
        <v>1</v>
      </c>
      <c r="BU1091">
        <v>1</v>
      </c>
      <c r="BV1091">
        <v>1</v>
      </c>
      <c r="BW1091">
        <v>1</v>
      </c>
      <c r="BX1091">
        <v>1</v>
      </c>
      <c r="BY1091" t="s">
        <v>3</v>
      </c>
      <c r="BZ1091">
        <v>97</v>
      </c>
      <c r="CA1091">
        <v>51</v>
      </c>
      <c r="CB1091" t="s">
        <v>3</v>
      </c>
      <c r="CE1091">
        <v>0</v>
      </c>
      <c r="CF1091">
        <v>0</v>
      </c>
      <c r="CG1091">
        <v>0</v>
      </c>
      <c r="CM1091">
        <v>0</v>
      </c>
      <c r="CN1091" t="s">
        <v>3</v>
      </c>
      <c r="CO1091">
        <v>0</v>
      </c>
      <c r="CP1091">
        <f t="shared" si="713"/>
        <v>111649</v>
      </c>
      <c r="CQ1091">
        <f t="shared" si="725"/>
        <v>121622.01000000001</v>
      </c>
      <c r="CR1091">
        <f t="shared" si="714"/>
        <v>0</v>
      </c>
      <c r="CS1091">
        <f t="shared" si="715"/>
        <v>0</v>
      </c>
      <c r="CT1091">
        <f t="shared" si="716"/>
        <v>0</v>
      </c>
      <c r="CU1091">
        <f t="shared" si="717"/>
        <v>0</v>
      </c>
      <c r="CV1091">
        <f t="shared" si="718"/>
        <v>0</v>
      </c>
      <c r="CW1091">
        <f t="shared" si="719"/>
        <v>0</v>
      </c>
      <c r="CX1091">
        <f t="shared" si="720"/>
        <v>198.13</v>
      </c>
      <c r="CY1091">
        <f t="shared" si="721"/>
        <v>0</v>
      </c>
      <c r="CZ1091">
        <f t="shared" si="722"/>
        <v>0</v>
      </c>
      <c r="DC1091" t="s">
        <v>3</v>
      </c>
      <c r="DD1091" t="s">
        <v>3</v>
      </c>
      <c r="DE1091" t="s">
        <v>3</v>
      </c>
      <c r="DF1091" t="s">
        <v>3</v>
      </c>
      <c r="DG1091" t="s">
        <v>3</v>
      </c>
      <c r="DH1091" t="s">
        <v>3</v>
      </c>
      <c r="DI1091" t="s">
        <v>3</v>
      </c>
      <c r="DJ1091" t="s">
        <v>3</v>
      </c>
      <c r="DK1091" t="s">
        <v>3</v>
      </c>
      <c r="DL1091" t="s">
        <v>3</v>
      </c>
      <c r="DM1091" t="s">
        <v>3</v>
      </c>
      <c r="DN1091">
        <v>0</v>
      </c>
      <c r="DO1091">
        <v>0</v>
      </c>
      <c r="DP1091">
        <v>1</v>
      </c>
      <c r="DQ1091">
        <v>1</v>
      </c>
      <c r="DU1091">
        <v>1013</v>
      </c>
      <c r="DV1091" t="s">
        <v>997</v>
      </c>
      <c r="DW1091" t="s">
        <v>999</v>
      </c>
      <c r="DX1091">
        <v>1</v>
      </c>
      <c r="DZ1091" t="s">
        <v>3</v>
      </c>
      <c r="EA1091" t="s">
        <v>3</v>
      </c>
      <c r="EB1091" t="s">
        <v>3</v>
      </c>
      <c r="EC1091" t="s">
        <v>3</v>
      </c>
      <c r="EE1091">
        <v>53551264</v>
      </c>
      <c r="EF1091">
        <v>3</v>
      </c>
      <c r="EG1091" t="s">
        <v>917</v>
      </c>
      <c r="EH1091">
        <v>0</v>
      </c>
      <c r="EI1091" t="s">
        <v>3</v>
      </c>
      <c r="EJ1091">
        <v>2</v>
      </c>
      <c r="EK1091">
        <v>108001</v>
      </c>
      <c r="EL1091" t="s">
        <v>918</v>
      </c>
      <c r="EM1091" t="s">
        <v>919</v>
      </c>
      <c r="EO1091" t="s">
        <v>3</v>
      </c>
      <c r="EQ1091">
        <v>0</v>
      </c>
      <c r="ER1091">
        <v>10306.950000000001</v>
      </c>
      <c r="ES1091">
        <v>10306.950000000001</v>
      </c>
      <c r="ET1091">
        <v>0</v>
      </c>
      <c r="EU1091">
        <v>0</v>
      </c>
      <c r="EV1091">
        <v>0</v>
      </c>
      <c r="EW1091">
        <v>0</v>
      </c>
      <c r="EX1091">
        <v>0</v>
      </c>
      <c r="FQ1091">
        <v>0</v>
      </c>
      <c r="FR1091">
        <f>ROUND(IF(AND(BH1091=3,BI1091=3),P1091,0),0)</f>
        <v>0</v>
      </c>
      <c r="FS1091">
        <v>0</v>
      </c>
      <c r="FX1091">
        <v>97</v>
      </c>
      <c r="FY1091">
        <v>51</v>
      </c>
      <c r="GA1091" t="s">
        <v>3</v>
      </c>
      <c r="GD1091">
        <v>1</v>
      </c>
      <c r="GF1091">
        <v>1094491484</v>
      </c>
      <c r="GG1091">
        <v>2</v>
      </c>
      <c r="GH1091">
        <v>1</v>
      </c>
      <c r="GI1091">
        <v>2</v>
      </c>
      <c r="GJ1091">
        <v>0</v>
      </c>
      <c r="GK1091">
        <v>0</v>
      </c>
      <c r="GL1091">
        <f>ROUND(IF(AND(BH1091=3,BI1091=3,FS1091&lt;&gt;0),P1091,0),0)</f>
        <v>0</v>
      </c>
      <c r="GM1091">
        <f>ROUND(O1091+X1091+Y1091,0)+GX1091</f>
        <v>111649</v>
      </c>
      <c r="GN1091">
        <f>IF(OR(BI1091=0,BI1091=1),ROUND(O1091+X1091+Y1091,0),0)</f>
        <v>0</v>
      </c>
      <c r="GO1091">
        <f>IF(BI1091=2,ROUND(O1091+X1091+Y1091,0),0)</f>
        <v>111649</v>
      </c>
      <c r="GP1091">
        <f>IF(BI1091=4,ROUND(O1091+X1091+Y1091,0)+GX1091,0)</f>
        <v>0</v>
      </c>
      <c r="GR1091">
        <v>0</v>
      </c>
      <c r="GS1091">
        <v>3</v>
      </c>
      <c r="GT1091">
        <v>0</v>
      </c>
      <c r="GU1091" t="s">
        <v>3</v>
      </c>
      <c r="GV1091">
        <f t="shared" si="723"/>
        <v>0</v>
      </c>
      <c r="GW1091">
        <v>1</v>
      </c>
      <c r="GX1091">
        <f>ROUND(HC1091*I1091,0)</f>
        <v>0</v>
      </c>
      <c r="HA1091">
        <v>0</v>
      </c>
      <c r="HB1091">
        <v>0</v>
      </c>
      <c r="HC1091">
        <f t="shared" si="724"/>
        <v>0</v>
      </c>
      <c r="HE1091" t="s">
        <v>3</v>
      </c>
      <c r="HF1091" t="s">
        <v>3</v>
      </c>
      <c r="HM1091" t="s">
        <v>3</v>
      </c>
      <c r="HN1091" t="s">
        <v>921</v>
      </c>
      <c r="HO1091" t="s">
        <v>922</v>
      </c>
      <c r="HP1091" t="s">
        <v>918</v>
      </c>
      <c r="HQ1091" t="s">
        <v>918</v>
      </c>
      <c r="IK1091">
        <v>0</v>
      </c>
    </row>
    <row r="1092" spans="1:255" x14ac:dyDescent="0.2">
      <c r="A1092" s="2">
        <v>18</v>
      </c>
      <c r="B1092" s="2">
        <v>1</v>
      </c>
      <c r="C1092" s="2">
        <v>1901</v>
      </c>
      <c r="D1092" s="2"/>
      <c r="E1092" s="2" t="s">
        <v>1108</v>
      </c>
      <c r="F1092" s="2" t="s">
        <v>1001</v>
      </c>
      <c r="G1092" s="2" t="s">
        <v>1002</v>
      </c>
      <c r="H1092" s="2" t="s">
        <v>833</v>
      </c>
      <c r="I1092" s="2">
        <f>I1088*J1092</f>
        <v>91.8</v>
      </c>
      <c r="J1092" s="2">
        <v>10.199999999999999</v>
      </c>
      <c r="K1092" s="2">
        <v>10.199999999999999</v>
      </c>
      <c r="L1092" s="2"/>
      <c r="M1092" s="2"/>
      <c r="N1092" s="2"/>
      <c r="O1092" s="2">
        <f>ROUND(CP1092,2)</f>
        <v>4693.7299999999996</v>
      </c>
      <c r="P1092" s="2">
        <f>ROUND(CQ1092*I1092,2)</f>
        <v>4693.7299999999996</v>
      </c>
      <c r="Q1092" s="2">
        <f>ROUND(CR1092*I1092,2)</f>
        <v>0</v>
      </c>
      <c r="R1092" s="2">
        <f>ROUND(CS1092*I1092,2)</f>
        <v>0</v>
      </c>
      <c r="S1092" s="2">
        <f>ROUND(CT1092*I1092,2)</f>
        <v>0</v>
      </c>
      <c r="T1092" s="2">
        <f>ROUND(CU1092*I1092,2)</f>
        <v>0</v>
      </c>
      <c r="U1092" s="2">
        <f t="shared" si="706"/>
        <v>0</v>
      </c>
      <c r="V1092" s="2">
        <f t="shared" si="707"/>
        <v>0</v>
      </c>
      <c r="W1092" s="2">
        <f>ROUND(CX1092*I1092,2)</f>
        <v>214.81</v>
      </c>
      <c r="X1092" s="2">
        <f>ROUND(CY1092,2)</f>
        <v>0</v>
      </c>
      <c r="Y1092" s="2">
        <f>ROUND(CZ1092,2)</f>
        <v>0</v>
      </c>
      <c r="Z1092" s="2"/>
      <c r="AA1092" s="2">
        <v>53551706</v>
      </c>
      <c r="AB1092" s="2">
        <f t="shared" si="708"/>
        <v>51.13</v>
      </c>
      <c r="AC1092" s="2">
        <f t="shared" si="702"/>
        <v>51.13</v>
      </c>
      <c r="AD1092" s="2">
        <f t="shared" si="730"/>
        <v>0</v>
      </c>
      <c r="AE1092" s="2">
        <f t="shared" si="731"/>
        <v>0</v>
      </c>
      <c r="AF1092" s="2">
        <f t="shared" si="732"/>
        <v>0</v>
      </c>
      <c r="AG1092" s="2">
        <f t="shared" si="710"/>
        <v>0</v>
      </c>
      <c r="AH1092" s="2">
        <f t="shared" si="733"/>
        <v>0</v>
      </c>
      <c r="AI1092" s="2">
        <f t="shared" si="734"/>
        <v>0</v>
      </c>
      <c r="AJ1092" s="2">
        <f t="shared" si="712"/>
        <v>2.34</v>
      </c>
      <c r="AK1092" s="2">
        <v>51.13</v>
      </c>
      <c r="AL1092" s="2">
        <v>51.13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2.34</v>
      </c>
      <c r="AT1092" s="2">
        <v>97</v>
      </c>
      <c r="AU1092" s="2">
        <v>51</v>
      </c>
      <c r="AV1092" s="2">
        <v>1</v>
      </c>
      <c r="AW1092" s="2">
        <v>1</v>
      </c>
      <c r="AX1092" s="2"/>
      <c r="AY1092" s="2"/>
      <c r="AZ1092" s="2">
        <v>1</v>
      </c>
      <c r="BA1092" s="2">
        <v>1</v>
      </c>
      <c r="BB1092" s="2">
        <v>1</v>
      </c>
      <c r="BC1092" s="2">
        <v>1</v>
      </c>
      <c r="BD1092" s="2" t="s">
        <v>3</v>
      </c>
      <c r="BE1092" s="2" t="s">
        <v>3</v>
      </c>
      <c r="BF1092" s="2" t="s">
        <v>3</v>
      </c>
      <c r="BG1092" s="2" t="s">
        <v>3</v>
      </c>
      <c r="BH1092" s="2">
        <v>3</v>
      </c>
      <c r="BI1092" s="2">
        <v>2</v>
      </c>
      <c r="BJ1092" s="2" t="s">
        <v>1003</v>
      </c>
      <c r="BK1092" s="2"/>
      <c r="BL1092" s="2"/>
      <c r="BM1092" s="2">
        <v>108001</v>
      </c>
      <c r="BN1092" s="2">
        <v>0</v>
      </c>
      <c r="BO1092" s="2" t="s">
        <v>3</v>
      </c>
      <c r="BP1092" s="2">
        <v>0</v>
      </c>
      <c r="BQ1092" s="2">
        <v>3</v>
      </c>
      <c r="BR1092" s="2">
        <v>0</v>
      </c>
      <c r="BS1092" s="2">
        <v>1</v>
      </c>
      <c r="BT1092" s="2">
        <v>1</v>
      </c>
      <c r="BU1092" s="2">
        <v>1</v>
      </c>
      <c r="BV1092" s="2">
        <v>1</v>
      </c>
      <c r="BW1092" s="2">
        <v>1</v>
      </c>
      <c r="BX1092" s="2">
        <v>1</v>
      </c>
      <c r="BY1092" s="2" t="s">
        <v>3</v>
      </c>
      <c r="BZ1092" s="2">
        <v>97</v>
      </c>
      <c r="CA1092" s="2">
        <v>51</v>
      </c>
      <c r="CB1092" s="2" t="s">
        <v>3</v>
      </c>
      <c r="CC1092" s="2"/>
      <c r="CD1092" s="2"/>
      <c r="CE1092" s="2">
        <v>0</v>
      </c>
      <c r="CF1092" s="2">
        <v>0</v>
      </c>
      <c r="CG1092" s="2">
        <v>0</v>
      </c>
      <c r="CH1092" s="2"/>
      <c r="CI1092" s="2"/>
      <c r="CJ1092" s="2"/>
      <c r="CK1092" s="2"/>
      <c r="CL1092" s="2"/>
      <c r="CM1092" s="2">
        <v>0</v>
      </c>
      <c r="CN1092" s="2" t="s">
        <v>3</v>
      </c>
      <c r="CO1092" s="2">
        <v>0</v>
      </c>
      <c r="CP1092" s="2">
        <f t="shared" si="713"/>
        <v>4693.7299999999996</v>
      </c>
      <c r="CQ1092" s="2">
        <f t="shared" si="725"/>
        <v>51.13</v>
      </c>
      <c r="CR1092" s="2">
        <f t="shared" si="714"/>
        <v>0</v>
      </c>
      <c r="CS1092" s="2">
        <f t="shared" si="715"/>
        <v>0</v>
      </c>
      <c r="CT1092" s="2">
        <f t="shared" si="716"/>
        <v>0</v>
      </c>
      <c r="CU1092" s="2">
        <f t="shared" si="717"/>
        <v>0</v>
      </c>
      <c r="CV1092" s="2">
        <f t="shared" si="718"/>
        <v>0</v>
      </c>
      <c r="CW1092" s="2">
        <f t="shared" si="719"/>
        <v>0</v>
      </c>
      <c r="CX1092" s="2">
        <f t="shared" si="720"/>
        <v>2.34</v>
      </c>
      <c r="CY1092" s="2">
        <f t="shared" si="721"/>
        <v>0</v>
      </c>
      <c r="CZ1092" s="2">
        <f t="shared" si="722"/>
        <v>0</v>
      </c>
      <c r="DA1092" s="2"/>
      <c r="DB1092" s="2"/>
      <c r="DC1092" s="2" t="s">
        <v>3</v>
      </c>
      <c r="DD1092" s="2" t="s">
        <v>3</v>
      </c>
      <c r="DE1092" s="2" t="s">
        <v>3</v>
      </c>
      <c r="DF1092" s="2" t="s">
        <v>3</v>
      </c>
      <c r="DG1092" s="2" t="s">
        <v>3</v>
      </c>
      <c r="DH1092" s="2" t="s">
        <v>3</v>
      </c>
      <c r="DI1092" s="2" t="s">
        <v>3</v>
      </c>
      <c r="DJ1092" s="2" t="s">
        <v>3</v>
      </c>
      <c r="DK1092" s="2" t="s">
        <v>3</v>
      </c>
      <c r="DL1092" s="2" t="s">
        <v>3</v>
      </c>
      <c r="DM1092" s="2" t="s">
        <v>3</v>
      </c>
      <c r="DN1092" s="2">
        <v>0</v>
      </c>
      <c r="DO1092" s="2">
        <v>0</v>
      </c>
      <c r="DP1092" s="2">
        <v>1</v>
      </c>
      <c r="DQ1092" s="2">
        <v>1</v>
      </c>
      <c r="DR1092" s="2"/>
      <c r="DS1092" s="2"/>
      <c r="DT1092" s="2"/>
      <c r="DU1092" s="2">
        <v>1003</v>
      </c>
      <c r="DV1092" s="2" t="s">
        <v>833</v>
      </c>
      <c r="DW1092" s="2" t="s">
        <v>833</v>
      </c>
      <c r="DX1092" s="2">
        <v>10</v>
      </c>
      <c r="DY1092" s="2"/>
      <c r="DZ1092" s="2" t="s">
        <v>3</v>
      </c>
      <c r="EA1092" s="2" t="s">
        <v>3</v>
      </c>
      <c r="EB1092" s="2" t="s">
        <v>3</v>
      </c>
      <c r="EC1092" s="2" t="s">
        <v>3</v>
      </c>
      <c r="ED1092" s="2"/>
      <c r="EE1092" s="2">
        <v>53551264</v>
      </c>
      <c r="EF1092" s="2">
        <v>3</v>
      </c>
      <c r="EG1092" s="2" t="s">
        <v>917</v>
      </c>
      <c r="EH1092" s="2">
        <v>0</v>
      </c>
      <c r="EI1092" s="2" t="s">
        <v>3</v>
      </c>
      <c r="EJ1092" s="2">
        <v>2</v>
      </c>
      <c r="EK1092" s="2">
        <v>108001</v>
      </c>
      <c r="EL1092" s="2" t="s">
        <v>918</v>
      </c>
      <c r="EM1092" s="2" t="s">
        <v>919</v>
      </c>
      <c r="EN1092" s="2"/>
      <c r="EO1092" s="2" t="s">
        <v>3</v>
      </c>
      <c r="EP1092" s="2"/>
      <c r="EQ1092" s="2">
        <v>0</v>
      </c>
      <c r="ER1092" s="2">
        <v>51.13</v>
      </c>
      <c r="ES1092" s="2">
        <v>51.13</v>
      </c>
      <c r="ET1092" s="2">
        <v>0</v>
      </c>
      <c r="EU1092" s="2">
        <v>0</v>
      </c>
      <c r="EV1092" s="2">
        <v>0</v>
      </c>
      <c r="EW1092" s="2">
        <v>0</v>
      </c>
      <c r="EX1092" s="2">
        <v>0</v>
      </c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>
        <v>0</v>
      </c>
      <c r="FR1092" s="2">
        <f>ROUND(IF(AND(BH1092=3,BI1092=3),P1092,0),2)</f>
        <v>0</v>
      </c>
      <c r="FS1092" s="2">
        <v>0</v>
      </c>
      <c r="FT1092" s="2"/>
      <c r="FU1092" s="2"/>
      <c r="FV1092" s="2"/>
      <c r="FW1092" s="2"/>
      <c r="FX1092" s="2">
        <v>97</v>
      </c>
      <c r="FY1092" s="2">
        <v>51</v>
      </c>
      <c r="FZ1092" s="2"/>
      <c r="GA1092" s="2" t="s">
        <v>3</v>
      </c>
      <c r="GB1092" s="2"/>
      <c r="GC1092" s="2"/>
      <c r="GD1092" s="2">
        <v>1</v>
      </c>
      <c r="GE1092" s="2"/>
      <c r="GF1092" s="2">
        <v>-627204067</v>
      </c>
      <c r="GG1092" s="2">
        <v>2</v>
      </c>
      <c r="GH1092" s="2">
        <v>1</v>
      </c>
      <c r="GI1092" s="2">
        <v>-2</v>
      </c>
      <c r="GJ1092" s="2">
        <v>0</v>
      </c>
      <c r="GK1092" s="2">
        <v>0</v>
      </c>
      <c r="GL1092" s="2">
        <f>ROUND(IF(AND(BH1092=3,BI1092=3,FS1092&lt;&gt;0),P1092,0),2)</f>
        <v>0</v>
      </c>
      <c r="GM1092" s="2">
        <f>ROUND(O1092+X1092+Y1092,2)+GX1092</f>
        <v>4693.7299999999996</v>
      </c>
      <c r="GN1092" s="2">
        <f>IF(OR(BI1092=0,BI1092=1),ROUND(O1092+X1092+Y1092,2),0)</f>
        <v>0</v>
      </c>
      <c r="GO1092" s="2">
        <f>IF(BI1092=2,ROUND(O1092+X1092+Y1092,2),0)</f>
        <v>4693.7299999999996</v>
      </c>
      <c r="GP1092" s="2">
        <f>IF(BI1092=4,ROUND(O1092+X1092+Y1092,2)+GX1092,0)</f>
        <v>0</v>
      </c>
      <c r="GQ1092" s="2"/>
      <c r="GR1092" s="2">
        <v>0</v>
      </c>
      <c r="GS1092" s="2">
        <v>0</v>
      </c>
      <c r="GT1092" s="2">
        <v>0</v>
      </c>
      <c r="GU1092" s="2" t="s">
        <v>3</v>
      </c>
      <c r="GV1092" s="2">
        <f t="shared" si="723"/>
        <v>0</v>
      </c>
      <c r="GW1092" s="2">
        <v>1</v>
      </c>
      <c r="GX1092" s="2">
        <f>ROUND(HC1092*I1092,2)</f>
        <v>0</v>
      </c>
      <c r="GY1092" s="2"/>
      <c r="GZ1092" s="2"/>
      <c r="HA1092" s="2">
        <v>0</v>
      </c>
      <c r="HB1092" s="2">
        <v>0</v>
      </c>
      <c r="HC1092" s="2">
        <f t="shared" si="724"/>
        <v>0</v>
      </c>
      <c r="HD1092" s="2"/>
      <c r="HE1092" s="2" t="s">
        <v>3</v>
      </c>
      <c r="HF1092" s="2" t="s">
        <v>3</v>
      </c>
      <c r="HG1092" s="2"/>
      <c r="HH1092" s="2"/>
      <c r="HI1092" s="2"/>
      <c r="HJ1092" s="2"/>
      <c r="HK1092" s="2"/>
      <c r="HL1092" s="2"/>
      <c r="HM1092" s="2" t="s">
        <v>3</v>
      </c>
      <c r="HN1092" s="2" t="s">
        <v>921</v>
      </c>
      <c r="HO1092" s="2" t="s">
        <v>922</v>
      </c>
      <c r="HP1092" s="2" t="s">
        <v>918</v>
      </c>
      <c r="HQ1092" s="2" t="s">
        <v>918</v>
      </c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>
        <v>0</v>
      </c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</row>
    <row r="1093" spans="1:255" x14ac:dyDescent="0.2">
      <c r="A1093">
        <v>18</v>
      </c>
      <c r="B1093">
        <v>1</v>
      </c>
      <c r="C1093">
        <v>1915</v>
      </c>
      <c r="E1093" t="s">
        <v>1108</v>
      </c>
      <c r="F1093" t="s">
        <v>1001</v>
      </c>
      <c r="G1093" t="s">
        <v>1002</v>
      </c>
      <c r="H1093" t="s">
        <v>833</v>
      </c>
      <c r="I1093">
        <f>I1089*J1093</f>
        <v>91.8</v>
      </c>
      <c r="J1093">
        <v>10.199999999999999</v>
      </c>
      <c r="K1093">
        <v>10.199999999999999</v>
      </c>
      <c r="O1093">
        <f>ROUND(CP1093,0)</f>
        <v>26942</v>
      </c>
      <c r="P1093">
        <f>ROUND(CQ1093*I1093,0)</f>
        <v>26942</v>
      </c>
      <c r="Q1093">
        <f>ROUND(CR1093*I1093,0)</f>
        <v>0</v>
      </c>
      <c r="R1093">
        <f>ROUND(CS1093*I1093,0)</f>
        <v>0</v>
      </c>
      <c r="S1093">
        <f>ROUND(CT1093*I1093,0)</f>
        <v>0</v>
      </c>
      <c r="T1093">
        <f>ROUND(CU1093*I1093,0)</f>
        <v>0</v>
      </c>
      <c r="U1093">
        <f t="shared" si="706"/>
        <v>0</v>
      </c>
      <c r="V1093">
        <f t="shared" si="707"/>
        <v>0</v>
      </c>
      <c r="W1093">
        <f>ROUND(CX1093*I1093,0)</f>
        <v>215</v>
      </c>
      <c r="X1093">
        <f>ROUND(CY1093,0)</f>
        <v>0</v>
      </c>
      <c r="Y1093">
        <f>ROUND(CZ1093,0)</f>
        <v>0</v>
      </c>
      <c r="AA1093">
        <v>53551707</v>
      </c>
      <c r="AB1093">
        <f t="shared" si="708"/>
        <v>51.13</v>
      </c>
      <c r="AC1093">
        <f t="shared" si="702"/>
        <v>51.13</v>
      </c>
      <c r="AD1093">
        <f t="shared" si="730"/>
        <v>0</v>
      </c>
      <c r="AE1093">
        <f t="shared" si="731"/>
        <v>0</v>
      </c>
      <c r="AF1093">
        <f t="shared" si="732"/>
        <v>0</v>
      </c>
      <c r="AG1093">
        <f t="shared" si="710"/>
        <v>0</v>
      </c>
      <c r="AH1093">
        <f t="shared" si="733"/>
        <v>0</v>
      </c>
      <c r="AI1093">
        <f t="shared" si="734"/>
        <v>0</v>
      </c>
      <c r="AJ1093">
        <f t="shared" si="712"/>
        <v>2.34</v>
      </c>
      <c r="AK1093">
        <v>51.13</v>
      </c>
      <c r="AL1093">
        <v>51.13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2.34</v>
      </c>
      <c r="AT1093">
        <v>97</v>
      </c>
      <c r="AU1093">
        <v>51</v>
      </c>
      <c r="AV1093">
        <v>1</v>
      </c>
      <c r="AW1093">
        <v>1</v>
      </c>
      <c r="AZ1093">
        <v>1</v>
      </c>
      <c r="BA1093">
        <v>1</v>
      </c>
      <c r="BB1093">
        <v>1</v>
      </c>
      <c r="BC1093">
        <v>5.74</v>
      </c>
      <c r="BD1093" t="s">
        <v>3</v>
      </c>
      <c r="BE1093" t="s">
        <v>3</v>
      </c>
      <c r="BF1093" t="s">
        <v>3</v>
      </c>
      <c r="BG1093" t="s">
        <v>3</v>
      </c>
      <c r="BH1093">
        <v>3</v>
      </c>
      <c r="BI1093">
        <v>2</v>
      </c>
      <c r="BJ1093" t="s">
        <v>1003</v>
      </c>
      <c r="BM1093">
        <v>108001</v>
      </c>
      <c r="BN1093">
        <v>0</v>
      </c>
      <c r="BO1093" t="s">
        <v>1001</v>
      </c>
      <c r="BP1093">
        <v>1</v>
      </c>
      <c r="BQ1093">
        <v>3</v>
      </c>
      <c r="BR1093">
        <v>0</v>
      </c>
      <c r="BS1093">
        <v>1</v>
      </c>
      <c r="BT1093">
        <v>1</v>
      </c>
      <c r="BU1093">
        <v>1</v>
      </c>
      <c r="BV1093">
        <v>1</v>
      </c>
      <c r="BW1093">
        <v>1</v>
      </c>
      <c r="BX1093">
        <v>1</v>
      </c>
      <c r="BY1093" t="s">
        <v>3</v>
      </c>
      <c r="BZ1093">
        <v>97</v>
      </c>
      <c r="CA1093">
        <v>51</v>
      </c>
      <c r="CB1093" t="s">
        <v>3</v>
      </c>
      <c r="CE1093">
        <v>0</v>
      </c>
      <c r="CF1093">
        <v>0</v>
      </c>
      <c r="CG1093">
        <v>0</v>
      </c>
      <c r="CM1093">
        <v>0</v>
      </c>
      <c r="CN1093" t="s">
        <v>3</v>
      </c>
      <c r="CO1093">
        <v>0</v>
      </c>
      <c r="CP1093">
        <f t="shared" si="713"/>
        <v>26942</v>
      </c>
      <c r="CQ1093">
        <f t="shared" si="725"/>
        <v>293.48620000000005</v>
      </c>
      <c r="CR1093">
        <f t="shared" si="714"/>
        <v>0</v>
      </c>
      <c r="CS1093">
        <f t="shared" si="715"/>
        <v>0</v>
      </c>
      <c r="CT1093">
        <f t="shared" si="716"/>
        <v>0</v>
      </c>
      <c r="CU1093">
        <f t="shared" si="717"/>
        <v>0</v>
      </c>
      <c r="CV1093">
        <f t="shared" si="718"/>
        <v>0</v>
      </c>
      <c r="CW1093">
        <f t="shared" si="719"/>
        <v>0</v>
      </c>
      <c r="CX1093">
        <f t="shared" si="720"/>
        <v>2.34</v>
      </c>
      <c r="CY1093">
        <f t="shared" si="721"/>
        <v>0</v>
      </c>
      <c r="CZ1093">
        <f t="shared" si="722"/>
        <v>0</v>
      </c>
      <c r="DC1093" t="s">
        <v>3</v>
      </c>
      <c r="DD1093" t="s">
        <v>3</v>
      </c>
      <c r="DE1093" t="s">
        <v>3</v>
      </c>
      <c r="DF1093" t="s">
        <v>3</v>
      </c>
      <c r="DG1093" t="s">
        <v>3</v>
      </c>
      <c r="DH1093" t="s">
        <v>3</v>
      </c>
      <c r="DI1093" t="s">
        <v>3</v>
      </c>
      <c r="DJ1093" t="s">
        <v>3</v>
      </c>
      <c r="DK1093" t="s">
        <v>3</v>
      </c>
      <c r="DL1093" t="s">
        <v>3</v>
      </c>
      <c r="DM1093" t="s">
        <v>3</v>
      </c>
      <c r="DN1093">
        <v>0</v>
      </c>
      <c r="DO1093">
        <v>0</v>
      </c>
      <c r="DP1093">
        <v>1</v>
      </c>
      <c r="DQ1093">
        <v>1</v>
      </c>
      <c r="DU1093">
        <v>1003</v>
      </c>
      <c r="DV1093" t="s">
        <v>833</v>
      </c>
      <c r="DW1093" t="s">
        <v>833</v>
      </c>
      <c r="DX1093">
        <v>10</v>
      </c>
      <c r="DZ1093" t="s">
        <v>3</v>
      </c>
      <c r="EA1093" t="s">
        <v>3</v>
      </c>
      <c r="EB1093" t="s">
        <v>3</v>
      </c>
      <c r="EC1093" t="s">
        <v>3</v>
      </c>
      <c r="EE1093">
        <v>53551264</v>
      </c>
      <c r="EF1093">
        <v>3</v>
      </c>
      <c r="EG1093" t="s">
        <v>917</v>
      </c>
      <c r="EH1093">
        <v>0</v>
      </c>
      <c r="EI1093" t="s">
        <v>3</v>
      </c>
      <c r="EJ1093">
        <v>2</v>
      </c>
      <c r="EK1093">
        <v>108001</v>
      </c>
      <c r="EL1093" t="s">
        <v>918</v>
      </c>
      <c r="EM1093" t="s">
        <v>919</v>
      </c>
      <c r="EO1093" t="s">
        <v>3</v>
      </c>
      <c r="EQ1093">
        <v>0</v>
      </c>
      <c r="ER1093">
        <v>51.13</v>
      </c>
      <c r="ES1093">
        <v>51.13</v>
      </c>
      <c r="ET1093">
        <v>0</v>
      </c>
      <c r="EU1093">
        <v>0</v>
      </c>
      <c r="EV1093">
        <v>0</v>
      </c>
      <c r="EW1093">
        <v>0</v>
      </c>
      <c r="EX1093">
        <v>0</v>
      </c>
      <c r="FQ1093">
        <v>0</v>
      </c>
      <c r="FR1093">
        <f>ROUND(IF(AND(BH1093=3,BI1093=3),P1093,0),0)</f>
        <v>0</v>
      </c>
      <c r="FS1093">
        <v>0</v>
      </c>
      <c r="FX1093">
        <v>97</v>
      </c>
      <c r="FY1093">
        <v>51</v>
      </c>
      <c r="GA1093" t="s">
        <v>3</v>
      </c>
      <c r="GD1093">
        <v>1</v>
      </c>
      <c r="GF1093">
        <v>-627204067</v>
      </c>
      <c r="GG1093">
        <v>2</v>
      </c>
      <c r="GH1093">
        <v>1</v>
      </c>
      <c r="GI1093">
        <v>2</v>
      </c>
      <c r="GJ1093">
        <v>0</v>
      </c>
      <c r="GK1093">
        <v>0</v>
      </c>
      <c r="GL1093">
        <f>ROUND(IF(AND(BH1093=3,BI1093=3,FS1093&lt;&gt;0),P1093,0),0)</f>
        <v>0</v>
      </c>
      <c r="GM1093">
        <f>ROUND(O1093+X1093+Y1093,0)+GX1093</f>
        <v>26942</v>
      </c>
      <c r="GN1093">
        <f>IF(OR(BI1093=0,BI1093=1),ROUND(O1093+X1093+Y1093,0),0)</f>
        <v>0</v>
      </c>
      <c r="GO1093">
        <f>IF(BI1093=2,ROUND(O1093+X1093+Y1093,0),0)</f>
        <v>26942</v>
      </c>
      <c r="GP1093">
        <f>IF(BI1093=4,ROUND(O1093+X1093+Y1093,0)+GX1093,0)</f>
        <v>0</v>
      </c>
      <c r="GR1093">
        <v>0</v>
      </c>
      <c r="GS1093">
        <v>0</v>
      </c>
      <c r="GT1093">
        <v>0</v>
      </c>
      <c r="GU1093" t="s">
        <v>3</v>
      </c>
      <c r="GV1093">
        <f t="shared" si="723"/>
        <v>0</v>
      </c>
      <c r="GW1093">
        <v>1</v>
      </c>
      <c r="GX1093">
        <f>ROUND(HC1093*I1093,0)</f>
        <v>0</v>
      </c>
      <c r="HA1093">
        <v>0</v>
      </c>
      <c r="HB1093">
        <v>0</v>
      </c>
      <c r="HC1093">
        <f t="shared" si="724"/>
        <v>0</v>
      </c>
      <c r="HE1093" t="s">
        <v>3</v>
      </c>
      <c r="HF1093" t="s">
        <v>3</v>
      </c>
      <c r="HM1093" t="s">
        <v>3</v>
      </c>
      <c r="HN1093" t="s">
        <v>921</v>
      </c>
      <c r="HO1093" t="s">
        <v>922</v>
      </c>
      <c r="HP1093" t="s">
        <v>918</v>
      </c>
      <c r="HQ1093" t="s">
        <v>918</v>
      </c>
      <c r="IK1093">
        <v>0</v>
      </c>
    </row>
    <row r="1094" spans="1:255" x14ac:dyDescent="0.2">
      <c r="A1094" s="2">
        <v>17</v>
      </c>
      <c r="B1094" s="2">
        <v>1</v>
      </c>
      <c r="C1094" s="2"/>
      <c r="D1094" s="2"/>
      <c r="E1094" s="2" t="s">
        <v>1109</v>
      </c>
      <c r="F1094" s="2" t="s">
        <v>1020</v>
      </c>
      <c r="G1094" s="2" t="s">
        <v>1021</v>
      </c>
      <c r="H1094" s="2" t="s">
        <v>160</v>
      </c>
      <c r="I1094" s="2">
        <v>120</v>
      </c>
      <c r="J1094" s="2">
        <v>0</v>
      </c>
      <c r="K1094" s="2">
        <v>120</v>
      </c>
      <c r="L1094" s="2"/>
      <c r="M1094" s="2"/>
      <c r="N1094" s="2"/>
      <c r="O1094" s="2">
        <f>ROUND(CP1094,2)</f>
        <v>2506.8000000000002</v>
      </c>
      <c r="P1094" s="2">
        <f>ROUND(CQ1094*I1094,2)</f>
        <v>2506.8000000000002</v>
      </c>
      <c r="Q1094" s="2">
        <f>ROUND(CR1094*I1094,2)</f>
        <v>0</v>
      </c>
      <c r="R1094" s="2">
        <f>ROUND(CS1094*I1094,2)</f>
        <v>0</v>
      </c>
      <c r="S1094" s="2">
        <f>ROUND(CT1094*I1094,2)</f>
        <v>0</v>
      </c>
      <c r="T1094" s="2">
        <f>ROUND(CU1094*I1094,2)</f>
        <v>0</v>
      </c>
      <c r="U1094" s="2">
        <f t="shared" si="706"/>
        <v>0</v>
      </c>
      <c r="V1094" s="2">
        <f t="shared" si="707"/>
        <v>0</v>
      </c>
      <c r="W1094" s="2">
        <f>ROUND(CX1094*I1094,2)</f>
        <v>1.2</v>
      </c>
      <c r="X1094" s="2">
        <f>ROUND(CY1094,2)</f>
        <v>0</v>
      </c>
      <c r="Y1094" s="2">
        <f>ROUND(CZ1094,2)</f>
        <v>0</v>
      </c>
      <c r="Z1094" s="2"/>
      <c r="AA1094" s="2">
        <v>53551706</v>
      </c>
      <c r="AB1094" s="2">
        <f t="shared" si="708"/>
        <v>20.89</v>
      </c>
      <c r="AC1094" s="2">
        <f t="shared" si="702"/>
        <v>20.89</v>
      </c>
      <c r="AD1094" s="2">
        <f t="shared" si="730"/>
        <v>0</v>
      </c>
      <c r="AE1094" s="2">
        <f t="shared" si="731"/>
        <v>0</v>
      </c>
      <c r="AF1094" s="2">
        <f t="shared" si="732"/>
        <v>0</v>
      </c>
      <c r="AG1094" s="2">
        <f t="shared" si="710"/>
        <v>0</v>
      </c>
      <c r="AH1094" s="2">
        <f t="shared" si="733"/>
        <v>0</v>
      </c>
      <c r="AI1094" s="2">
        <f t="shared" si="734"/>
        <v>0</v>
      </c>
      <c r="AJ1094" s="2">
        <f t="shared" si="712"/>
        <v>0.01</v>
      </c>
      <c r="AK1094" s="2">
        <v>20.89</v>
      </c>
      <c r="AL1094" s="2">
        <v>20.89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0.01</v>
      </c>
      <c r="AT1094" s="2">
        <v>0</v>
      </c>
      <c r="AU1094" s="2">
        <v>0</v>
      </c>
      <c r="AV1094" s="2">
        <v>1</v>
      </c>
      <c r="AW1094" s="2">
        <v>1</v>
      </c>
      <c r="AX1094" s="2"/>
      <c r="AY1094" s="2"/>
      <c r="AZ1094" s="2">
        <v>1</v>
      </c>
      <c r="BA1094" s="2">
        <v>1</v>
      </c>
      <c r="BB1094" s="2">
        <v>1</v>
      </c>
      <c r="BC1094" s="2">
        <v>1</v>
      </c>
      <c r="BD1094" s="2" t="s">
        <v>3</v>
      </c>
      <c r="BE1094" s="2" t="s">
        <v>3</v>
      </c>
      <c r="BF1094" s="2" t="s">
        <v>3</v>
      </c>
      <c r="BG1094" s="2" t="s">
        <v>3</v>
      </c>
      <c r="BH1094" s="2">
        <v>3</v>
      </c>
      <c r="BI1094" s="2">
        <v>2</v>
      </c>
      <c r="BJ1094" s="2" t="s">
        <v>1022</v>
      </c>
      <c r="BK1094" s="2"/>
      <c r="BL1094" s="2"/>
      <c r="BM1094" s="2">
        <v>500002</v>
      </c>
      <c r="BN1094" s="2">
        <v>0</v>
      </c>
      <c r="BO1094" s="2" t="s">
        <v>3</v>
      </c>
      <c r="BP1094" s="2">
        <v>0</v>
      </c>
      <c r="BQ1094" s="2">
        <v>12</v>
      </c>
      <c r="BR1094" s="2">
        <v>0</v>
      </c>
      <c r="BS1094" s="2">
        <v>1</v>
      </c>
      <c r="BT1094" s="2">
        <v>1</v>
      </c>
      <c r="BU1094" s="2">
        <v>1</v>
      </c>
      <c r="BV1094" s="2">
        <v>1</v>
      </c>
      <c r="BW1094" s="2">
        <v>1</v>
      </c>
      <c r="BX1094" s="2">
        <v>1</v>
      </c>
      <c r="BY1094" s="2" t="s">
        <v>3</v>
      </c>
      <c r="BZ1094" s="2">
        <v>0</v>
      </c>
      <c r="CA1094" s="2">
        <v>0</v>
      </c>
      <c r="CB1094" s="2" t="s">
        <v>3</v>
      </c>
      <c r="CC1094" s="2"/>
      <c r="CD1094" s="2"/>
      <c r="CE1094" s="2">
        <v>0</v>
      </c>
      <c r="CF1094" s="2">
        <v>0</v>
      </c>
      <c r="CG1094" s="2">
        <v>0</v>
      </c>
      <c r="CH1094" s="2"/>
      <c r="CI1094" s="2"/>
      <c r="CJ1094" s="2"/>
      <c r="CK1094" s="2"/>
      <c r="CL1094" s="2"/>
      <c r="CM1094" s="2">
        <v>0</v>
      </c>
      <c r="CN1094" s="2" t="s">
        <v>3</v>
      </c>
      <c r="CO1094" s="2">
        <v>0</v>
      </c>
      <c r="CP1094" s="2">
        <f t="shared" si="713"/>
        <v>2506.8000000000002</v>
      </c>
      <c r="CQ1094" s="2">
        <f t="shared" si="725"/>
        <v>20.89</v>
      </c>
      <c r="CR1094" s="2">
        <f t="shared" si="714"/>
        <v>0</v>
      </c>
      <c r="CS1094" s="2">
        <f t="shared" si="715"/>
        <v>0</v>
      </c>
      <c r="CT1094" s="2">
        <f t="shared" si="716"/>
        <v>0</v>
      </c>
      <c r="CU1094" s="2">
        <f t="shared" si="717"/>
        <v>0</v>
      </c>
      <c r="CV1094" s="2">
        <f t="shared" si="718"/>
        <v>0</v>
      </c>
      <c r="CW1094" s="2">
        <f t="shared" si="719"/>
        <v>0</v>
      </c>
      <c r="CX1094" s="2">
        <f t="shared" si="720"/>
        <v>0.01</v>
      </c>
      <c r="CY1094" s="2">
        <f t="shared" si="721"/>
        <v>0</v>
      </c>
      <c r="CZ1094" s="2">
        <f t="shared" si="722"/>
        <v>0</v>
      </c>
      <c r="DA1094" s="2"/>
      <c r="DB1094" s="2"/>
      <c r="DC1094" s="2" t="s">
        <v>3</v>
      </c>
      <c r="DD1094" s="2" t="s">
        <v>3</v>
      </c>
      <c r="DE1094" s="2" t="s">
        <v>3</v>
      </c>
      <c r="DF1094" s="2" t="s">
        <v>3</v>
      </c>
      <c r="DG1094" s="2" t="s">
        <v>3</v>
      </c>
      <c r="DH1094" s="2" t="s">
        <v>3</v>
      </c>
      <c r="DI1094" s="2" t="s">
        <v>3</v>
      </c>
      <c r="DJ1094" s="2" t="s">
        <v>3</v>
      </c>
      <c r="DK1094" s="2" t="s">
        <v>3</v>
      </c>
      <c r="DL1094" s="2" t="s">
        <v>3</v>
      </c>
      <c r="DM1094" s="2" t="s">
        <v>3</v>
      </c>
      <c r="DN1094" s="2">
        <v>0</v>
      </c>
      <c r="DO1094" s="2">
        <v>0</v>
      </c>
      <c r="DP1094" s="2">
        <v>1</v>
      </c>
      <c r="DQ1094" s="2">
        <v>1</v>
      </c>
      <c r="DR1094" s="2"/>
      <c r="DS1094" s="2"/>
      <c r="DT1094" s="2"/>
      <c r="DU1094" s="2">
        <v>1010</v>
      </c>
      <c r="DV1094" s="2" t="s">
        <v>160</v>
      </c>
      <c r="DW1094" s="2" t="s">
        <v>160</v>
      </c>
      <c r="DX1094" s="2">
        <v>1</v>
      </c>
      <c r="DY1094" s="2"/>
      <c r="DZ1094" s="2" t="s">
        <v>3</v>
      </c>
      <c r="EA1094" s="2" t="s">
        <v>3</v>
      </c>
      <c r="EB1094" s="2" t="s">
        <v>3</v>
      </c>
      <c r="EC1094" s="2" t="s">
        <v>3</v>
      </c>
      <c r="ED1094" s="2"/>
      <c r="EE1094" s="2">
        <v>53551394</v>
      </c>
      <c r="EF1094" s="2">
        <v>12</v>
      </c>
      <c r="EG1094" s="2" t="s">
        <v>927</v>
      </c>
      <c r="EH1094" s="2">
        <v>0</v>
      </c>
      <c r="EI1094" s="2" t="s">
        <v>3</v>
      </c>
      <c r="EJ1094" s="2">
        <v>2</v>
      </c>
      <c r="EK1094" s="2">
        <v>500002</v>
      </c>
      <c r="EL1094" s="2" t="s">
        <v>928</v>
      </c>
      <c r="EM1094" s="2" t="s">
        <v>929</v>
      </c>
      <c r="EN1094" s="2"/>
      <c r="EO1094" s="2" t="s">
        <v>3</v>
      </c>
      <c r="EP1094" s="2"/>
      <c r="EQ1094" s="2">
        <v>131072</v>
      </c>
      <c r="ER1094" s="2">
        <v>20.89</v>
      </c>
      <c r="ES1094" s="2">
        <v>20.89</v>
      </c>
      <c r="ET1094" s="2">
        <v>0</v>
      </c>
      <c r="EU1094" s="2">
        <v>0</v>
      </c>
      <c r="EV1094" s="2">
        <v>0</v>
      </c>
      <c r="EW1094" s="2">
        <v>0</v>
      </c>
      <c r="EX1094" s="2">
        <v>0</v>
      </c>
      <c r="EY1094" s="2">
        <v>0</v>
      </c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>
        <v>0</v>
      </c>
      <c r="FR1094" s="2">
        <f>ROUND(IF(AND(BH1094=3,BI1094=3),P1094,0),2)</f>
        <v>0</v>
      </c>
      <c r="FS1094" s="2">
        <v>0</v>
      </c>
      <c r="FT1094" s="2"/>
      <c r="FU1094" s="2"/>
      <c r="FV1094" s="2"/>
      <c r="FW1094" s="2"/>
      <c r="FX1094" s="2">
        <v>0</v>
      </c>
      <c r="FY1094" s="2">
        <v>0</v>
      </c>
      <c r="FZ1094" s="2"/>
      <c r="GA1094" s="2" t="s">
        <v>3</v>
      </c>
      <c r="GB1094" s="2"/>
      <c r="GC1094" s="2"/>
      <c r="GD1094" s="2">
        <v>1</v>
      </c>
      <c r="GE1094" s="2"/>
      <c r="GF1094" s="2">
        <v>-1264940237</v>
      </c>
      <c r="GG1094" s="2">
        <v>2</v>
      </c>
      <c r="GH1094" s="2">
        <v>1</v>
      </c>
      <c r="GI1094" s="2">
        <v>-2</v>
      </c>
      <c r="GJ1094" s="2">
        <v>0</v>
      </c>
      <c r="GK1094" s="2">
        <v>0</v>
      </c>
      <c r="GL1094" s="2">
        <f>ROUND(IF(AND(BH1094=3,BI1094=3,FS1094&lt;&gt;0),P1094,0),2)</f>
        <v>0</v>
      </c>
      <c r="GM1094" s="2">
        <f>ROUND(O1094+X1094+Y1094,2)+GX1094</f>
        <v>2506.8000000000002</v>
      </c>
      <c r="GN1094" s="2">
        <f>IF(OR(BI1094=0,BI1094=1),ROUND(O1094+X1094+Y1094,2),0)</f>
        <v>0</v>
      </c>
      <c r="GO1094" s="2">
        <f>IF(BI1094=2,ROUND(O1094+X1094+Y1094,2),0)</f>
        <v>2506.8000000000002</v>
      </c>
      <c r="GP1094" s="2">
        <f>IF(BI1094=4,ROUND(O1094+X1094+Y1094,2)+GX1094,0)</f>
        <v>0</v>
      </c>
      <c r="GQ1094" s="2"/>
      <c r="GR1094" s="2">
        <v>0</v>
      </c>
      <c r="GS1094" s="2">
        <v>0</v>
      </c>
      <c r="GT1094" s="2">
        <v>0</v>
      </c>
      <c r="GU1094" s="2" t="s">
        <v>3</v>
      </c>
      <c r="GV1094" s="2">
        <f t="shared" si="723"/>
        <v>0</v>
      </c>
      <c r="GW1094" s="2">
        <v>1</v>
      </c>
      <c r="GX1094" s="2">
        <f>ROUND(HC1094*I1094,2)</f>
        <v>0</v>
      </c>
      <c r="GY1094" s="2"/>
      <c r="GZ1094" s="2"/>
      <c r="HA1094" s="2">
        <v>0</v>
      </c>
      <c r="HB1094" s="2">
        <v>0</v>
      </c>
      <c r="HC1094" s="2">
        <f t="shared" si="724"/>
        <v>0</v>
      </c>
      <c r="HD1094" s="2"/>
      <c r="HE1094" s="2" t="s">
        <v>3</v>
      </c>
      <c r="HF1094" s="2" t="s">
        <v>3</v>
      </c>
      <c r="HG1094" s="2"/>
      <c r="HH1094" s="2"/>
      <c r="HI1094" s="2"/>
      <c r="HJ1094" s="2"/>
      <c r="HK1094" s="2"/>
      <c r="HL1094" s="2"/>
      <c r="HM1094" s="2" t="s">
        <v>3</v>
      </c>
      <c r="HN1094" s="2" t="s">
        <v>3</v>
      </c>
      <c r="HO1094" s="2" t="s">
        <v>3</v>
      </c>
      <c r="HP1094" s="2" t="s">
        <v>3</v>
      </c>
      <c r="HQ1094" s="2" t="s">
        <v>3</v>
      </c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>
        <v>0</v>
      </c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</row>
    <row r="1095" spans="1:255" x14ac:dyDescent="0.2">
      <c r="A1095">
        <v>17</v>
      </c>
      <c r="B1095">
        <v>1</v>
      </c>
      <c r="E1095" t="s">
        <v>1109</v>
      </c>
      <c r="F1095" t="s">
        <v>1020</v>
      </c>
      <c r="G1095" t="s">
        <v>1021</v>
      </c>
      <c r="H1095" t="s">
        <v>160</v>
      </c>
      <c r="I1095">
        <v>120</v>
      </c>
      <c r="J1095">
        <v>0</v>
      </c>
      <c r="K1095">
        <v>120</v>
      </c>
      <c r="O1095">
        <f>ROUND(CP1095,0)</f>
        <v>11155</v>
      </c>
      <c r="P1095">
        <f>ROUND(CQ1095*I1095,0)</f>
        <v>11155</v>
      </c>
      <c r="Q1095">
        <f>ROUND(CR1095*I1095,0)</f>
        <v>0</v>
      </c>
      <c r="R1095">
        <f>ROUND(CS1095*I1095,0)</f>
        <v>0</v>
      </c>
      <c r="S1095">
        <f>ROUND(CT1095*I1095,0)</f>
        <v>0</v>
      </c>
      <c r="T1095">
        <f>ROUND(CU1095*I1095,0)</f>
        <v>0</v>
      </c>
      <c r="U1095">
        <f t="shared" si="706"/>
        <v>0</v>
      </c>
      <c r="V1095">
        <f t="shared" si="707"/>
        <v>0</v>
      </c>
      <c r="W1095">
        <f>ROUND(CX1095*I1095,0)</f>
        <v>1</v>
      </c>
      <c r="X1095">
        <f>ROUND(CY1095,0)</f>
        <v>0</v>
      </c>
      <c r="Y1095">
        <f>ROUND(CZ1095,0)</f>
        <v>0</v>
      </c>
      <c r="AA1095">
        <v>53551707</v>
      </c>
      <c r="AB1095">
        <f t="shared" si="708"/>
        <v>20.89</v>
      </c>
      <c r="AC1095">
        <f t="shared" si="702"/>
        <v>20.89</v>
      </c>
      <c r="AD1095">
        <f t="shared" si="730"/>
        <v>0</v>
      </c>
      <c r="AE1095">
        <f t="shared" si="731"/>
        <v>0</v>
      </c>
      <c r="AF1095">
        <f t="shared" si="732"/>
        <v>0</v>
      </c>
      <c r="AG1095">
        <f t="shared" si="710"/>
        <v>0</v>
      </c>
      <c r="AH1095">
        <f t="shared" si="733"/>
        <v>0</v>
      </c>
      <c r="AI1095">
        <f t="shared" si="734"/>
        <v>0</v>
      </c>
      <c r="AJ1095">
        <f t="shared" si="712"/>
        <v>0.01</v>
      </c>
      <c r="AK1095">
        <v>20.89</v>
      </c>
      <c r="AL1095">
        <v>20.89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0.01</v>
      </c>
      <c r="AT1095">
        <v>0</v>
      </c>
      <c r="AU1095">
        <v>0</v>
      </c>
      <c r="AV1095">
        <v>1</v>
      </c>
      <c r="AW1095">
        <v>1</v>
      </c>
      <c r="AZ1095">
        <v>1</v>
      </c>
      <c r="BA1095">
        <v>1</v>
      </c>
      <c r="BB1095">
        <v>1</v>
      </c>
      <c r="BC1095">
        <v>4.45</v>
      </c>
      <c r="BD1095" t="s">
        <v>3</v>
      </c>
      <c r="BE1095" t="s">
        <v>3</v>
      </c>
      <c r="BF1095" t="s">
        <v>3</v>
      </c>
      <c r="BG1095" t="s">
        <v>3</v>
      </c>
      <c r="BH1095">
        <v>3</v>
      </c>
      <c r="BI1095">
        <v>2</v>
      </c>
      <c r="BJ1095" t="s">
        <v>1022</v>
      </c>
      <c r="BM1095">
        <v>500002</v>
      </c>
      <c r="BN1095">
        <v>0</v>
      </c>
      <c r="BO1095" t="s">
        <v>1020</v>
      </c>
      <c r="BP1095">
        <v>1</v>
      </c>
      <c r="BQ1095">
        <v>12</v>
      </c>
      <c r="BR1095">
        <v>0</v>
      </c>
      <c r="BS1095">
        <v>1</v>
      </c>
      <c r="BT1095">
        <v>1</v>
      </c>
      <c r="BU1095">
        <v>1</v>
      </c>
      <c r="BV1095">
        <v>1</v>
      </c>
      <c r="BW1095">
        <v>1</v>
      </c>
      <c r="BX1095">
        <v>1</v>
      </c>
      <c r="BY1095" t="s">
        <v>3</v>
      </c>
      <c r="BZ1095">
        <v>0</v>
      </c>
      <c r="CA1095">
        <v>0</v>
      </c>
      <c r="CB1095" t="s">
        <v>3</v>
      </c>
      <c r="CE1095">
        <v>0</v>
      </c>
      <c r="CF1095">
        <v>0</v>
      </c>
      <c r="CG1095">
        <v>0</v>
      </c>
      <c r="CM1095">
        <v>0</v>
      </c>
      <c r="CN1095" t="s">
        <v>3</v>
      </c>
      <c r="CO1095">
        <v>0</v>
      </c>
      <c r="CP1095">
        <f t="shared" si="713"/>
        <v>11155</v>
      </c>
      <c r="CQ1095">
        <f t="shared" si="725"/>
        <v>92.96050000000001</v>
      </c>
      <c r="CR1095">
        <f t="shared" si="714"/>
        <v>0</v>
      </c>
      <c r="CS1095">
        <f t="shared" si="715"/>
        <v>0</v>
      </c>
      <c r="CT1095">
        <f t="shared" si="716"/>
        <v>0</v>
      </c>
      <c r="CU1095">
        <f t="shared" si="717"/>
        <v>0</v>
      </c>
      <c r="CV1095">
        <f t="shared" si="718"/>
        <v>0</v>
      </c>
      <c r="CW1095">
        <f t="shared" si="719"/>
        <v>0</v>
      </c>
      <c r="CX1095">
        <f t="shared" si="720"/>
        <v>0.01</v>
      </c>
      <c r="CY1095">
        <f t="shared" si="721"/>
        <v>0</v>
      </c>
      <c r="CZ1095">
        <f t="shared" si="722"/>
        <v>0</v>
      </c>
      <c r="DC1095" t="s">
        <v>3</v>
      </c>
      <c r="DD1095" t="s">
        <v>3</v>
      </c>
      <c r="DE1095" t="s">
        <v>3</v>
      </c>
      <c r="DF1095" t="s">
        <v>3</v>
      </c>
      <c r="DG1095" t="s">
        <v>3</v>
      </c>
      <c r="DH1095" t="s">
        <v>3</v>
      </c>
      <c r="DI1095" t="s">
        <v>3</v>
      </c>
      <c r="DJ1095" t="s">
        <v>3</v>
      </c>
      <c r="DK1095" t="s">
        <v>3</v>
      </c>
      <c r="DL1095" t="s">
        <v>3</v>
      </c>
      <c r="DM1095" t="s">
        <v>3</v>
      </c>
      <c r="DN1095">
        <v>0</v>
      </c>
      <c r="DO1095">
        <v>0</v>
      </c>
      <c r="DP1095">
        <v>1</v>
      </c>
      <c r="DQ1095">
        <v>1</v>
      </c>
      <c r="DU1095">
        <v>1010</v>
      </c>
      <c r="DV1095" t="s">
        <v>160</v>
      </c>
      <c r="DW1095" t="s">
        <v>160</v>
      </c>
      <c r="DX1095">
        <v>1</v>
      </c>
      <c r="DZ1095" t="s">
        <v>3</v>
      </c>
      <c r="EA1095" t="s">
        <v>3</v>
      </c>
      <c r="EB1095" t="s">
        <v>3</v>
      </c>
      <c r="EC1095" t="s">
        <v>3</v>
      </c>
      <c r="EE1095">
        <v>53551394</v>
      </c>
      <c r="EF1095">
        <v>12</v>
      </c>
      <c r="EG1095" t="s">
        <v>927</v>
      </c>
      <c r="EH1095">
        <v>0</v>
      </c>
      <c r="EI1095" t="s">
        <v>3</v>
      </c>
      <c r="EJ1095">
        <v>2</v>
      </c>
      <c r="EK1095">
        <v>500002</v>
      </c>
      <c r="EL1095" t="s">
        <v>928</v>
      </c>
      <c r="EM1095" t="s">
        <v>929</v>
      </c>
      <c r="EO1095" t="s">
        <v>3</v>
      </c>
      <c r="EQ1095">
        <v>131072</v>
      </c>
      <c r="ER1095">
        <v>20.89</v>
      </c>
      <c r="ES1095">
        <v>20.89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FQ1095">
        <v>0</v>
      </c>
      <c r="FR1095">
        <f>ROUND(IF(AND(BH1095=3,BI1095=3),P1095,0),0)</f>
        <v>0</v>
      </c>
      <c r="FS1095">
        <v>0</v>
      </c>
      <c r="FX1095">
        <v>0</v>
      </c>
      <c r="FY1095">
        <v>0</v>
      </c>
      <c r="GA1095" t="s">
        <v>3</v>
      </c>
      <c r="GD1095">
        <v>1</v>
      </c>
      <c r="GF1095">
        <v>-1264940237</v>
      </c>
      <c r="GG1095">
        <v>2</v>
      </c>
      <c r="GH1095">
        <v>1</v>
      </c>
      <c r="GI1095">
        <v>2</v>
      </c>
      <c r="GJ1095">
        <v>0</v>
      </c>
      <c r="GK1095">
        <v>0</v>
      </c>
      <c r="GL1095">
        <f>ROUND(IF(AND(BH1095=3,BI1095=3,FS1095&lt;&gt;0),P1095,0),0)</f>
        <v>0</v>
      </c>
      <c r="GM1095">
        <f>ROUND(O1095+X1095+Y1095,0)+GX1095</f>
        <v>11155</v>
      </c>
      <c r="GN1095">
        <f>IF(OR(BI1095=0,BI1095=1),ROUND(O1095+X1095+Y1095,0),0)</f>
        <v>0</v>
      </c>
      <c r="GO1095">
        <f>IF(BI1095=2,ROUND(O1095+X1095+Y1095,0),0)</f>
        <v>11155</v>
      </c>
      <c r="GP1095">
        <f>IF(BI1095=4,ROUND(O1095+X1095+Y1095,0)+GX1095,0)</f>
        <v>0</v>
      </c>
      <c r="GR1095">
        <v>0</v>
      </c>
      <c r="GS1095">
        <v>3</v>
      </c>
      <c r="GT1095">
        <v>0</v>
      </c>
      <c r="GU1095" t="s">
        <v>3</v>
      </c>
      <c r="GV1095">
        <f t="shared" si="723"/>
        <v>0</v>
      </c>
      <c r="GW1095">
        <v>1</v>
      </c>
      <c r="GX1095">
        <f>ROUND(HC1095*I1095,0)</f>
        <v>0</v>
      </c>
      <c r="HA1095">
        <v>0</v>
      </c>
      <c r="HB1095">
        <v>0</v>
      </c>
      <c r="HC1095">
        <f t="shared" si="724"/>
        <v>0</v>
      </c>
      <c r="HE1095" t="s">
        <v>3</v>
      </c>
      <c r="HF1095" t="s">
        <v>3</v>
      </c>
      <c r="HM1095" t="s">
        <v>3</v>
      </c>
      <c r="HN1095" t="s">
        <v>3</v>
      </c>
      <c r="HO1095" t="s">
        <v>3</v>
      </c>
      <c r="HP1095" t="s">
        <v>3</v>
      </c>
      <c r="HQ1095" t="s">
        <v>3</v>
      </c>
      <c r="IK1095">
        <v>0</v>
      </c>
    </row>
    <row r="1096" spans="1:255" x14ac:dyDescent="0.2">
      <c r="A1096" s="2">
        <v>17</v>
      </c>
      <c r="B1096" s="2">
        <v>1</v>
      </c>
      <c r="C1096" s="2">
        <f>ROW(SmtRes!A1920)</f>
        <v>1920</v>
      </c>
      <c r="D1096" s="2">
        <f>ROW(EtalonRes!A1716)</f>
        <v>1716</v>
      </c>
      <c r="E1096" s="2" t="s">
        <v>1110</v>
      </c>
      <c r="F1096" s="2" t="s">
        <v>1111</v>
      </c>
      <c r="G1096" s="2" t="s">
        <v>1112</v>
      </c>
      <c r="H1096" s="2" t="s">
        <v>1113</v>
      </c>
      <c r="I1096" s="2">
        <v>1</v>
      </c>
      <c r="J1096" s="2">
        <v>0</v>
      </c>
      <c r="K1096" s="2">
        <v>1</v>
      </c>
      <c r="L1096" s="2"/>
      <c r="M1096" s="2"/>
      <c r="N1096" s="2"/>
      <c r="O1096" s="2">
        <f>ROUND(CP1096,2)</f>
        <v>83.55</v>
      </c>
      <c r="P1096" s="2">
        <f>ROUND(CQ1096*I1096,2)</f>
        <v>0</v>
      </c>
      <c r="Q1096" s="2">
        <f>ROUND(CR1096*I1096,2)</f>
        <v>0</v>
      </c>
      <c r="R1096" s="2">
        <f>ROUND(CS1096*I1096,2)</f>
        <v>0</v>
      </c>
      <c r="S1096" s="2">
        <f>ROUND(CT1096*I1096,2)</f>
        <v>83.55</v>
      </c>
      <c r="T1096" s="2">
        <f>ROUND(CU1096*I1096,2)</f>
        <v>0</v>
      </c>
      <c r="U1096" s="2">
        <f t="shared" si="706"/>
        <v>7.29</v>
      </c>
      <c r="V1096" s="2">
        <f t="shared" si="707"/>
        <v>0</v>
      </c>
      <c r="W1096" s="2">
        <f>ROUND(CX1096*I1096,2)</f>
        <v>0</v>
      </c>
      <c r="X1096" s="2">
        <f>ROUND(CY1096,2)</f>
        <v>61.83</v>
      </c>
      <c r="Y1096" s="2">
        <f>ROUND(CZ1096,2)</f>
        <v>30.08</v>
      </c>
      <c r="Z1096" s="2"/>
      <c r="AA1096" s="2">
        <v>53551706</v>
      </c>
      <c r="AB1096" s="2">
        <f t="shared" si="708"/>
        <v>83.55</v>
      </c>
      <c r="AC1096" s="2">
        <f t="shared" si="702"/>
        <v>0</v>
      </c>
      <c r="AD1096" s="2">
        <f t="shared" si="730"/>
        <v>0</v>
      </c>
      <c r="AE1096" s="2">
        <f t="shared" si="731"/>
        <v>0</v>
      </c>
      <c r="AF1096" s="2">
        <f t="shared" si="732"/>
        <v>83.55</v>
      </c>
      <c r="AG1096" s="2">
        <f t="shared" si="710"/>
        <v>0</v>
      </c>
      <c r="AH1096" s="2">
        <f t="shared" si="733"/>
        <v>7.29</v>
      </c>
      <c r="AI1096" s="2">
        <f t="shared" si="734"/>
        <v>0</v>
      </c>
      <c r="AJ1096" s="2">
        <f t="shared" si="712"/>
        <v>0</v>
      </c>
      <c r="AK1096" s="2">
        <v>83.55</v>
      </c>
      <c r="AL1096" s="2">
        <v>0</v>
      </c>
      <c r="AM1096" s="2">
        <v>0</v>
      </c>
      <c r="AN1096" s="2">
        <v>0</v>
      </c>
      <c r="AO1096" s="2">
        <v>83.55</v>
      </c>
      <c r="AP1096" s="2">
        <v>0</v>
      </c>
      <c r="AQ1096" s="2">
        <v>7.29</v>
      </c>
      <c r="AR1096" s="2">
        <v>0</v>
      </c>
      <c r="AS1096" s="2">
        <v>0</v>
      </c>
      <c r="AT1096" s="2">
        <v>74</v>
      </c>
      <c r="AU1096" s="2">
        <v>36</v>
      </c>
      <c r="AV1096" s="2">
        <v>1</v>
      </c>
      <c r="AW1096" s="2">
        <v>1</v>
      </c>
      <c r="AX1096" s="2"/>
      <c r="AY1096" s="2"/>
      <c r="AZ1096" s="2">
        <v>1</v>
      </c>
      <c r="BA1096" s="2">
        <v>1</v>
      </c>
      <c r="BB1096" s="2">
        <v>1</v>
      </c>
      <c r="BC1096" s="2">
        <v>1</v>
      </c>
      <c r="BD1096" s="2" t="s">
        <v>3</v>
      </c>
      <c r="BE1096" s="2" t="s">
        <v>3</v>
      </c>
      <c r="BF1096" s="2" t="s">
        <v>3</v>
      </c>
      <c r="BG1096" s="2" t="s">
        <v>3</v>
      </c>
      <c r="BH1096" s="2">
        <v>0</v>
      </c>
      <c r="BI1096" s="2">
        <v>4</v>
      </c>
      <c r="BJ1096" s="2" t="s">
        <v>1114</v>
      </c>
      <c r="BK1096" s="2"/>
      <c r="BL1096" s="2"/>
      <c r="BM1096" s="2">
        <v>200001</v>
      </c>
      <c r="BN1096" s="2">
        <v>0</v>
      </c>
      <c r="BO1096" s="2" t="s">
        <v>3</v>
      </c>
      <c r="BP1096" s="2">
        <v>0</v>
      </c>
      <c r="BQ1096" s="2">
        <v>4</v>
      </c>
      <c r="BR1096" s="2">
        <v>0</v>
      </c>
      <c r="BS1096" s="2">
        <v>1</v>
      </c>
      <c r="BT1096" s="2">
        <v>1</v>
      </c>
      <c r="BU1096" s="2">
        <v>1</v>
      </c>
      <c r="BV1096" s="2">
        <v>1</v>
      </c>
      <c r="BW1096" s="2">
        <v>1</v>
      </c>
      <c r="BX1096" s="2">
        <v>1</v>
      </c>
      <c r="BY1096" s="2" t="s">
        <v>3</v>
      </c>
      <c r="BZ1096" s="2">
        <v>74</v>
      </c>
      <c r="CA1096" s="2">
        <v>36</v>
      </c>
      <c r="CB1096" s="2" t="s">
        <v>3</v>
      </c>
      <c r="CC1096" s="2"/>
      <c r="CD1096" s="2"/>
      <c r="CE1096" s="2">
        <v>0</v>
      </c>
      <c r="CF1096" s="2">
        <v>0</v>
      </c>
      <c r="CG1096" s="2">
        <v>0</v>
      </c>
      <c r="CH1096" s="2"/>
      <c r="CI1096" s="2"/>
      <c r="CJ1096" s="2"/>
      <c r="CK1096" s="2"/>
      <c r="CL1096" s="2"/>
      <c r="CM1096" s="2">
        <v>0</v>
      </c>
      <c r="CN1096" s="2" t="s">
        <v>3</v>
      </c>
      <c r="CO1096" s="2">
        <v>0</v>
      </c>
      <c r="CP1096" s="2">
        <f t="shared" si="713"/>
        <v>83.55</v>
      </c>
      <c r="CQ1096" s="2">
        <f t="shared" si="725"/>
        <v>0</v>
      </c>
      <c r="CR1096" s="2">
        <f t="shared" si="714"/>
        <v>0</v>
      </c>
      <c r="CS1096" s="2">
        <f t="shared" si="715"/>
        <v>0</v>
      </c>
      <c r="CT1096" s="2">
        <f t="shared" si="716"/>
        <v>83.55</v>
      </c>
      <c r="CU1096" s="2">
        <f t="shared" si="717"/>
        <v>0</v>
      </c>
      <c r="CV1096" s="2">
        <f t="shared" si="718"/>
        <v>7.29</v>
      </c>
      <c r="CW1096" s="2">
        <f t="shared" si="719"/>
        <v>0</v>
      </c>
      <c r="CX1096" s="2">
        <f t="shared" si="720"/>
        <v>0</v>
      </c>
      <c r="CY1096" s="2">
        <f t="shared" si="721"/>
        <v>61.826999999999998</v>
      </c>
      <c r="CZ1096" s="2">
        <f t="shared" si="722"/>
        <v>30.077999999999996</v>
      </c>
      <c r="DA1096" s="2"/>
      <c r="DB1096" s="2"/>
      <c r="DC1096" s="2" t="s">
        <v>3</v>
      </c>
      <c r="DD1096" s="2" t="s">
        <v>3</v>
      </c>
      <c r="DE1096" s="2" t="s">
        <v>3</v>
      </c>
      <c r="DF1096" s="2" t="s">
        <v>3</v>
      </c>
      <c r="DG1096" s="2" t="s">
        <v>3</v>
      </c>
      <c r="DH1096" s="2" t="s">
        <v>3</v>
      </c>
      <c r="DI1096" s="2" t="s">
        <v>3</v>
      </c>
      <c r="DJ1096" s="2" t="s">
        <v>3</v>
      </c>
      <c r="DK1096" s="2" t="s">
        <v>3</v>
      </c>
      <c r="DL1096" s="2" t="s">
        <v>3</v>
      </c>
      <c r="DM1096" s="2" t="s">
        <v>3</v>
      </c>
      <c r="DN1096" s="2">
        <v>0</v>
      </c>
      <c r="DO1096" s="2">
        <v>0</v>
      </c>
      <c r="DP1096" s="2">
        <v>1</v>
      </c>
      <c r="DQ1096" s="2">
        <v>1</v>
      </c>
      <c r="DR1096" s="2"/>
      <c r="DS1096" s="2"/>
      <c r="DT1096" s="2"/>
      <c r="DU1096" s="2">
        <v>1013</v>
      </c>
      <c r="DV1096" s="2" t="s">
        <v>1113</v>
      </c>
      <c r="DW1096" s="2" t="s">
        <v>1113</v>
      </c>
      <c r="DX1096" s="2">
        <v>1</v>
      </c>
      <c r="DY1096" s="2"/>
      <c r="DZ1096" s="2" t="s">
        <v>3</v>
      </c>
      <c r="EA1096" s="2" t="s">
        <v>3</v>
      </c>
      <c r="EB1096" s="2" t="s">
        <v>3</v>
      </c>
      <c r="EC1096" s="2" t="s">
        <v>3</v>
      </c>
      <c r="ED1096" s="2"/>
      <c r="EE1096" s="2">
        <v>53551317</v>
      </c>
      <c r="EF1096" s="2">
        <v>4</v>
      </c>
      <c r="EG1096" s="2" t="s">
        <v>1028</v>
      </c>
      <c r="EH1096" s="2">
        <v>83</v>
      </c>
      <c r="EI1096" s="2" t="s">
        <v>1028</v>
      </c>
      <c r="EJ1096" s="2">
        <v>4</v>
      </c>
      <c r="EK1096" s="2">
        <v>200001</v>
      </c>
      <c r="EL1096" s="2" t="s">
        <v>1029</v>
      </c>
      <c r="EM1096" s="2" t="s">
        <v>1030</v>
      </c>
      <c r="EN1096" s="2"/>
      <c r="EO1096" s="2" t="s">
        <v>3</v>
      </c>
      <c r="EP1096" s="2"/>
      <c r="EQ1096" s="2">
        <v>131072</v>
      </c>
      <c r="ER1096" s="2">
        <v>83.55</v>
      </c>
      <c r="ES1096" s="2">
        <v>0</v>
      </c>
      <c r="ET1096" s="2">
        <v>0</v>
      </c>
      <c r="EU1096" s="2">
        <v>0</v>
      </c>
      <c r="EV1096" s="2">
        <v>83.55</v>
      </c>
      <c r="EW1096" s="2">
        <v>7.29</v>
      </c>
      <c r="EX1096" s="2">
        <v>0</v>
      </c>
      <c r="EY1096" s="2">
        <v>0</v>
      </c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>
        <v>0</v>
      </c>
      <c r="FR1096" s="2">
        <f>ROUND(IF(AND(BH1096=3,BI1096=3),P1096,0),2)</f>
        <v>0</v>
      </c>
      <c r="FS1096" s="2">
        <v>0</v>
      </c>
      <c r="FT1096" s="2"/>
      <c r="FU1096" s="2"/>
      <c r="FV1096" s="2"/>
      <c r="FW1096" s="2"/>
      <c r="FX1096" s="2">
        <v>74</v>
      </c>
      <c r="FY1096" s="2">
        <v>36</v>
      </c>
      <c r="FZ1096" s="2"/>
      <c r="GA1096" s="2" t="s">
        <v>3</v>
      </c>
      <c r="GB1096" s="2"/>
      <c r="GC1096" s="2"/>
      <c r="GD1096" s="2">
        <v>1</v>
      </c>
      <c r="GE1096" s="2"/>
      <c r="GF1096" s="2">
        <v>-120856504</v>
      </c>
      <c r="GG1096" s="2">
        <v>2</v>
      </c>
      <c r="GH1096" s="2">
        <v>1</v>
      </c>
      <c r="GI1096" s="2">
        <v>-2</v>
      </c>
      <c r="GJ1096" s="2">
        <v>0</v>
      </c>
      <c r="GK1096" s="2">
        <v>0</v>
      </c>
      <c r="GL1096" s="2">
        <f>ROUND(IF(AND(BH1096=3,BI1096=3,FS1096&lt;&gt;0),P1096,0),2)</f>
        <v>0</v>
      </c>
      <c r="GM1096" s="2">
        <f>ROUND(O1096+X1096+Y1096,2)+GX1096</f>
        <v>175.46</v>
      </c>
      <c r="GN1096" s="2">
        <f>IF(OR(BI1096=0,BI1096=1),ROUND(O1096+X1096+Y1096,2),0)</f>
        <v>0</v>
      </c>
      <c r="GO1096" s="2">
        <f>IF(BI1096=2,ROUND(O1096+X1096+Y1096,2),0)</f>
        <v>0</v>
      </c>
      <c r="GP1096" s="2">
        <f>IF(BI1096=4,ROUND(O1096+X1096+Y1096,2)+GX1096,0)</f>
        <v>175.46</v>
      </c>
      <c r="GQ1096" s="2"/>
      <c r="GR1096" s="2">
        <v>0</v>
      </c>
      <c r="GS1096" s="2">
        <v>0</v>
      </c>
      <c r="GT1096" s="2">
        <v>0</v>
      </c>
      <c r="GU1096" s="2" t="s">
        <v>3</v>
      </c>
      <c r="GV1096" s="2">
        <f t="shared" si="723"/>
        <v>0</v>
      </c>
      <c r="GW1096" s="2">
        <v>1</v>
      </c>
      <c r="GX1096" s="2">
        <f>ROUND(HC1096*I1096,2)</f>
        <v>0</v>
      </c>
      <c r="GY1096" s="2"/>
      <c r="GZ1096" s="2"/>
      <c r="HA1096" s="2">
        <v>0</v>
      </c>
      <c r="HB1096" s="2">
        <v>0</v>
      </c>
      <c r="HC1096" s="2">
        <f t="shared" si="724"/>
        <v>0</v>
      </c>
      <c r="HD1096" s="2"/>
      <c r="HE1096" s="2" t="s">
        <v>3</v>
      </c>
      <c r="HF1096" s="2" t="s">
        <v>3</v>
      </c>
      <c r="HG1096" s="2"/>
      <c r="HH1096" s="2"/>
      <c r="HI1096" s="2"/>
      <c r="HJ1096" s="2"/>
      <c r="HK1096" s="2"/>
      <c r="HL1096" s="2"/>
      <c r="HM1096" s="2" t="s">
        <v>3</v>
      </c>
      <c r="HN1096" s="2" t="s">
        <v>1031</v>
      </c>
      <c r="HO1096" s="2" t="s">
        <v>1032</v>
      </c>
      <c r="HP1096" s="2" t="s">
        <v>1028</v>
      </c>
      <c r="HQ1096" s="2" t="s">
        <v>1028</v>
      </c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>
        <v>0</v>
      </c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</row>
    <row r="1097" spans="1:255" x14ac:dyDescent="0.2">
      <c r="A1097">
        <v>17</v>
      </c>
      <c r="B1097">
        <v>1</v>
      </c>
      <c r="C1097">
        <f>ROW(SmtRes!A1922)</f>
        <v>1922</v>
      </c>
      <c r="D1097">
        <f>ROW(EtalonRes!A1718)</f>
        <v>1718</v>
      </c>
      <c r="E1097" t="s">
        <v>1110</v>
      </c>
      <c r="F1097" t="s">
        <v>1111</v>
      </c>
      <c r="G1097" t="s">
        <v>1112</v>
      </c>
      <c r="H1097" t="s">
        <v>1113</v>
      </c>
      <c r="I1097">
        <v>1</v>
      </c>
      <c r="J1097">
        <v>0</v>
      </c>
      <c r="K1097">
        <v>1</v>
      </c>
      <c r="O1097">
        <f>ROUND(CP1097,0)</f>
        <v>2944</v>
      </c>
      <c r="P1097">
        <f>ROUND(CQ1097*I1097,0)</f>
        <v>0</v>
      </c>
      <c r="Q1097">
        <f>ROUND(CR1097*I1097,0)</f>
        <v>0</v>
      </c>
      <c r="R1097">
        <f>ROUND(CS1097*I1097,0)</f>
        <v>0</v>
      </c>
      <c r="S1097">
        <f>ROUND(CT1097*I1097,0)</f>
        <v>2944</v>
      </c>
      <c r="T1097">
        <f>ROUND(CU1097*I1097,0)</f>
        <v>0</v>
      </c>
      <c r="U1097">
        <f t="shared" si="706"/>
        <v>7.29</v>
      </c>
      <c r="V1097">
        <f t="shared" si="707"/>
        <v>0</v>
      </c>
      <c r="W1097">
        <f>ROUND(CX1097*I1097,0)</f>
        <v>0</v>
      </c>
      <c r="X1097">
        <f>ROUND(CY1097,0)</f>
        <v>2179</v>
      </c>
      <c r="Y1097">
        <f>ROUND(CZ1097,0)</f>
        <v>1060</v>
      </c>
      <c r="AA1097">
        <v>53551707</v>
      </c>
      <c r="AB1097">
        <f t="shared" si="708"/>
        <v>83.55</v>
      </c>
      <c r="AC1097">
        <f t="shared" si="702"/>
        <v>0</v>
      </c>
      <c r="AD1097">
        <f t="shared" si="730"/>
        <v>0</v>
      </c>
      <c r="AE1097">
        <f t="shared" si="731"/>
        <v>0</v>
      </c>
      <c r="AF1097">
        <f t="shared" si="732"/>
        <v>83.55</v>
      </c>
      <c r="AG1097">
        <f t="shared" si="710"/>
        <v>0</v>
      </c>
      <c r="AH1097">
        <f t="shared" si="733"/>
        <v>7.29</v>
      </c>
      <c r="AI1097">
        <f t="shared" si="734"/>
        <v>0</v>
      </c>
      <c r="AJ1097">
        <f t="shared" si="712"/>
        <v>0</v>
      </c>
      <c r="AK1097">
        <v>83.55</v>
      </c>
      <c r="AL1097">
        <v>0</v>
      </c>
      <c r="AM1097">
        <v>0</v>
      </c>
      <c r="AN1097">
        <v>0</v>
      </c>
      <c r="AO1097">
        <v>83.55</v>
      </c>
      <c r="AP1097">
        <v>0</v>
      </c>
      <c r="AQ1097">
        <v>7.29</v>
      </c>
      <c r="AR1097">
        <v>0</v>
      </c>
      <c r="AS1097">
        <v>0</v>
      </c>
      <c r="AT1097">
        <v>74</v>
      </c>
      <c r="AU1097">
        <v>36</v>
      </c>
      <c r="AV1097">
        <v>1</v>
      </c>
      <c r="AW1097">
        <v>1</v>
      </c>
      <c r="AZ1097">
        <v>1</v>
      </c>
      <c r="BA1097">
        <v>35.24</v>
      </c>
      <c r="BB1097">
        <v>9.4</v>
      </c>
      <c r="BC1097">
        <v>9.4</v>
      </c>
      <c r="BD1097" t="s">
        <v>3</v>
      </c>
      <c r="BE1097" t="s">
        <v>3</v>
      </c>
      <c r="BF1097" t="s">
        <v>3</v>
      </c>
      <c r="BG1097" t="s">
        <v>3</v>
      </c>
      <c r="BH1097">
        <v>0</v>
      </c>
      <c r="BI1097">
        <v>4</v>
      </c>
      <c r="BJ1097" t="s">
        <v>1114</v>
      </c>
      <c r="BM1097">
        <v>200001</v>
      </c>
      <c r="BN1097">
        <v>0</v>
      </c>
      <c r="BO1097" t="s">
        <v>30</v>
      </c>
      <c r="BP1097">
        <v>1</v>
      </c>
      <c r="BQ1097">
        <v>4</v>
      </c>
      <c r="BR1097">
        <v>0</v>
      </c>
      <c r="BS1097">
        <v>9.4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3</v>
      </c>
      <c r="BZ1097">
        <v>74</v>
      </c>
      <c r="CA1097">
        <v>36</v>
      </c>
      <c r="CB1097" t="s">
        <v>3</v>
      </c>
      <c r="CE1097">
        <v>0</v>
      </c>
      <c r="CF1097">
        <v>0</v>
      </c>
      <c r="CG1097">
        <v>0</v>
      </c>
      <c r="CM1097">
        <v>0</v>
      </c>
      <c r="CN1097" t="s">
        <v>3</v>
      </c>
      <c r="CO1097">
        <v>0</v>
      </c>
      <c r="CP1097">
        <f t="shared" si="713"/>
        <v>2944</v>
      </c>
      <c r="CQ1097">
        <f t="shared" si="725"/>
        <v>0</v>
      </c>
      <c r="CR1097">
        <f t="shared" si="714"/>
        <v>0</v>
      </c>
      <c r="CS1097">
        <f t="shared" si="715"/>
        <v>0</v>
      </c>
      <c r="CT1097">
        <f t="shared" si="716"/>
        <v>2944.3020000000001</v>
      </c>
      <c r="CU1097">
        <f t="shared" si="717"/>
        <v>0</v>
      </c>
      <c r="CV1097">
        <f t="shared" si="718"/>
        <v>7.29</v>
      </c>
      <c r="CW1097">
        <f t="shared" si="719"/>
        <v>0</v>
      </c>
      <c r="CX1097">
        <f t="shared" si="720"/>
        <v>0</v>
      </c>
      <c r="CY1097">
        <f t="shared" si="721"/>
        <v>2178.56</v>
      </c>
      <c r="CZ1097">
        <f t="shared" si="722"/>
        <v>1059.8399999999999</v>
      </c>
      <c r="DC1097" t="s">
        <v>3</v>
      </c>
      <c r="DD1097" t="s">
        <v>3</v>
      </c>
      <c r="DE1097" t="s">
        <v>3</v>
      </c>
      <c r="DF1097" t="s">
        <v>3</v>
      </c>
      <c r="DG1097" t="s">
        <v>3</v>
      </c>
      <c r="DH1097" t="s">
        <v>3</v>
      </c>
      <c r="DI1097" t="s">
        <v>3</v>
      </c>
      <c r="DJ1097" t="s">
        <v>3</v>
      </c>
      <c r="DK1097" t="s">
        <v>3</v>
      </c>
      <c r="DL1097" t="s">
        <v>3</v>
      </c>
      <c r="DM1097" t="s">
        <v>3</v>
      </c>
      <c r="DN1097">
        <v>0</v>
      </c>
      <c r="DO1097">
        <v>0</v>
      </c>
      <c r="DP1097">
        <v>1</v>
      </c>
      <c r="DQ1097">
        <v>1</v>
      </c>
      <c r="DU1097">
        <v>1013</v>
      </c>
      <c r="DV1097" t="s">
        <v>1113</v>
      </c>
      <c r="DW1097" t="s">
        <v>1113</v>
      </c>
      <c r="DX1097">
        <v>1</v>
      </c>
      <c r="DZ1097" t="s">
        <v>3</v>
      </c>
      <c r="EA1097" t="s">
        <v>3</v>
      </c>
      <c r="EB1097" t="s">
        <v>3</v>
      </c>
      <c r="EC1097" t="s">
        <v>3</v>
      </c>
      <c r="EE1097">
        <v>53551317</v>
      </c>
      <c r="EF1097">
        <v>4</v>
      </c>
      <c r="EG1097" t="s">
        <v>1028</v>
      </c>
      <c r="EH1097">
        <v>83</v>
      </c>
      <c r="EI1097" t="s">
        <v>1028</v>
      </c>
      <c r="EJ1097">
        <v>4</v>
      </c>
      <c r="EK1097">
        <v>200001</v>
      </c>
      <c r="EL1097" t="s">
        <v>1029</v>
      </c>
      <c r="EM1097" t="s">
        <v>1030</v>
      </c>
      <c r="EO1097" t="s">
        <v>3</v>
      </c>
      <c r="EQ1097">
        <v>131072</v>
      </c>
      <c r="ER1097">
        <v>83.55</v>
      </c>
      <c r="ES1097">
        <v>0</v>
      </c>
      <c r="ET1097">
        <v>0</v>
      </c>
      <c r="EU1097">
        <v>0</v>
      </c>
      <c r="EV1097">
        <v>83.55</v>
      </c>
      <c r="EW1097">
        <v>7.29</v>
      </c>
      <c r="EX1097">
        <v>0</v>
      </c>
      <c r="EY1097">
        <v>0</v>
      </c>
      <c r="FQ1097">
        <v>0</v>
      </c>
      <c r="FR1097">
        <f>ROUND(IF(AND(BH1097=3,BI1097=3),P1097,0),0)</f>
        <v>0</v>
      </c>
      <c r="FS1097">
        <v>0</v>
      </c>
      <c r="FX1097">
        <v>74</v>
      </c>
      <c r="FY1097">
        <v>36</v>
      </c>
      <c r="GA1097" t="s">
        <v>3</v>
      </c>
      <c r="GD1097">
        <v>1</v>
      </c>
      <c r="GF1097">
        <v>-120856504</v>
      </c>
      <c r="GG1097">
        <v>2</v>
      </c>
      <c r="GH1097">
        <v>1</v>
      </c>
      <c r="GI1097">
        <v>2</v>
      </c>
      <c r="GJ1097">
        <v>0</v>
      </c>
      <c r="GK1097">
        <v>0</v>
      </c>
      <c r="GL1097">
        <f>ROUND(IF(AND(BH1097=3,BI1097=3,FS1097&lt;&gt;0),P1097,0),0)</f>
        <v>0</v>
      </c>
      <c r="GM1097">
        <f>ROUND(O1097+X1097+Y1097,0)+GX1097</f>
        <v>6183</v>
      </c>
      <c r="GN1097">
        <f>IF(OR(BI1097=0,BI1097=1),ROUND(O1097+X1097+Y1097,0),0)</f>
        <v>0</v>
      </c>
      <c r="GO1097">
        <f>IF(BI1097=2,ROUND(O1097+X1097+Y1097,0),0)</f>
        <v>0</v>
      </c>
      <c r="GP1097">
        <f>IF(BI1097=4,ROUND(O1097+X1097+Y1097,0)+GX1097,0)</f>
        <v>6183</v>
      </c>
      <c r="GR1097">
        <v>0</v>
      </c>
      <c r="GS1097">
        <v>0</v>
      </c>
      <c r="GT1097">
        <v>0</v>
      </c>
      <c r="GU1097" t="s">
        <v>3</v>
      </c>
      <c r="GV1097">
        <f t="shared" si="723"/>
        <v>0</v>
      </c>
      <c r="GW1097">
        <v>1</v>
      </c>
      <c r="GX1097">
        <f>ROUND(HC1097*I1097,0)</f>
        <v>0</v>
      </c>
      <c r="HA1097">
        <v>0</v>
      </c>
      <c r="HB1097">
        <v>0</v>
      </c>
      <c r="HC1097">
        <f t="shared" si="724"/>
        <v>0</v>
      </c>
      <c r="HE1097" t="s">
        <v>3</v>
      </c>
      <c r="HF1097" t="s">
        <v>3</v>
      </c>
      <c r="HM1097" t="s">
        <v>3</v>
      </c>
      <c r="HN1097" t="s">
        <v>1031</v>
      </c>
      <c r="HO1097" t="s">
        <v>1032</v>
      </c>
      <c r="HP1097" t="s">
        <v>1028</v>
      </c>
      <c r="HQ1097" t="s">
        <v>1028</v>
      </c>
      <c r="IK1097">
        <v>0</v>
      </c>
    </row>
    <row r="1098" spans="1:255" x14ac:dyDescent="0.2">
      <c r="A1098" s="2">
        <v>17</v>
      </c>
      <c r="B1098" s="2">
        <v>1</v>
      </c>
      <c r="C1098" s="2">
        <f>ROW(SmtRes!A1924)</f>
        <v>1924</v>
      </c>
      <c r="D1098" s="2">
        <f>ROW(EtalonRes!A1720)</f>
        <v>1720</v>
      </c>
      <c r="E1098" s="2" t="s">
        <v>1115</v>
      </c>
      <c r="F1098" s="2" t="s">
        <v>1116</v>
      </c>
      <c r="G1098" s="2" t="s">
        <v>1117</v>
      </c>
      <c r="H1098" s="2" t="s">
        <v>1118</v>
      </c>
      <c r="I1098" s="2">
        <v>2</v>
      </c>
      <c r="J1098" s="2">
        <v>0</v>
      </c>
      <c r="K1098" s="2">
        <v>2</v>
      </c>
      <c r="L1098" s="2"/>
      <c r="M1098" s="2"/>
      <c r="N1098" s="2"/>
      <c r="O1098" s="2">
        <f>ROUND(CP1098,2)</f>
        <v>31.24</v>
      </c>
      <c r="P1098" s="2">
        <f>ROUND(CQ1098*I1098,2)</f>
        <v>0</v>
      </c>
      <c r="Q1098" s="2">
        <f>ROUND(CR1098*I1098,2)</f>
        <v>0</v>
      </c>
      <c r="R1098" s="2">
        <f>ROUND(CS1098*I1098,2)</f>
        <v>0</v>
      </c>
      <c r="S1098" s="2">
        <f>ROUND(CT1098*I1098,2)</f>
        <v>31.24</v>
      </c>
      <c r="T1098" s="2">
        <f>ROUND(CU1098*I1098,2)</f>
        <v>0</v>
      </c>
      <c r="U1098" s="2">
        <f t="shared" si="706"/>
        <v>2.44</v>
      </c>
      <c r="V1098" s="2">
        <f t="shared" si="707"/>
        <v>0</v>
      </c>
      <c r="W1098" s="2">
        <f>ROUND(CX1098*I1098,2)</f>
        <v>0</v>
      </c>
      <c r="X1098" s="2">
        <f>ROUND(CY1098,2)</f>
        <v>23.12</v>
      </c>
      <c r="Y1098" s="2">
        <f>ROUND(CZ1098,2)</f>
        <v>11.25</v>
      </c>
      <c r="Z1098" s="2"/>
      <c r="AA1098" s="2">
        <v>53551706</v>
      </c>
      <c r="AB1098" s="2">
        <f t="shared" si="708"/>
        <v>15.62</v>
      </c>
      <c r="AC1098" s="2">
        <f t="shared" si="702"/>
        <v>0</v>
      </c>
      <c r="AD1098" s="2">
        <f t="shared" si="730"/>
        <v>0</v>
      </c>
      <c r="AE1098" s="2">
        <f t="shared" si="731"/>
        <v>0</v>
      </c>
      <c r="AF1098" s="2">
        <f t="shared" si="732"/>
        <v>15.62</v>
      </c>
      <c r="AG1098" s="2">
        <f t="shared" si="710"/>
        <v>0</v>
      </c>
      <c r="AH1098" s="2">
        <f t="shared" si="733"/>
        <v>1.22</v>
      </c>
      <c r="AI1098" s="2">
        <f t="shared" si="734"/>
        <v>0</v>
      </c>
      <c r="AJ1098" s="2">
        <f t="shared" si="712"/>
        <v>0</v>
      </c>
      <c r="AK1098" s="2">
        <v>15.62</v>
      </c>
      <c r="AL1098" s="2">
        <v>0</v>
      </c>
      <c r="AM1098" s="2">
        <v>0</v>
      </c>
      <c r="AN1098" s="2">
        <v>0</v>
      </c>
      <c r="AO1098" s="2">
        <v>15.62</v>
      </c>
      <c r="AP1098" s="2">
        <v>0</v>
      </c>
      <c r="AQ1098" s="2">
        <v>1.22</v>
      </c>
      <c r="AR1098" s="2">
        <v>0</v>
      </c>
      <c r="AS1098" s="2">
        <v>0</v>
      </c>
      <c r="AT1098" s="2">
        <v>74</v>
      </c>
      <c r="AU1098" s="2">
        <v>36</v>
      </c>
      <c r="AV1098" s="2">
        <v>1</v>
      </c>
      <c r="AW1098" s="2">
        <v>1</v>
      </c>
      <c r="AX1098" s="2"/>
      <c r="AY1098" s="2"/>
      <c r="AZ1098" s="2">
        <v>1</v>
      </c>
      <c r="BA1098" s="2">
        <v>1</v>
      </c>
      <c r="BB1098" s="2">
        <v>1</v>
      </c>
      <c r="BC1098" s="2">
        <v>1</v>
      </c>
      <c r="BD1098" s="2" t="s">
        <v>3</v>
      </c>
      <c r="BE1098" s="2" t="s">
        <v>3</v>
      </c>
      <c r="BF1098" s="2" t="s">
        <v>3</v>
      </c>
      <c r="BG1098" s="2" t="s">
        <v>3</v>
      </c>
      <c r="BH1098" s="2">
        <v>0</v>
      </c>
      <c r="BI1098" s="2">
        <v>4</v>
      </c>
      <c r="BJ1098" s="2" t="s">
        <v>1119</v>
      </c>
      <c r="BK1098" s="2"/>
      <c r="BL1098" s="2"/>
      <c r="BM1098" s="2">
        <v>200001</v>
      </c>
      <c r="BN1098" s="2">
        <v>0</v>
      </c>
      <c r="BO1098" s="2" t="s">
        <v>3</v>
      </c>
      <c r="BP1098" s="2">
        <v>0</v>
      </c>
      <c r="BQ1098" s="2">
        <v>4</v>
      </c>
      <c r="BR1098" s="2">
        <v>0</v>
      </c>
      <c r="BS1098" s="2">
        <v>1</v>
      </c>
      <c r="BT1098" s="2">
        <v>1</v>
      </c>
      <c r="BU1098" s="2">
        <v>1</v>
      </c>
      <c r="BV1098" s="2">
        <v>1</v>
      </c>
      <c r="BW1098" s="2">
        <v>1</v>
      </c>
      <c r="BX1098" s="2">
        <v>1</v>
      </c>
      <c r="BY1098" s="2" t="s">
        <v>3</v>
      </c>
      <c r="BZ1098" s="2">
        <v>74</v>
      </c>
      <c r="CA1098" s="2">
        <v>36</v>
      </c>
      <c r="CB1098" s="2" t="s">
        <v>3</v>
      </c>
      <c r="CC1098" s="2"/>
      <c r="CD1098" s="2"/>
      <c r="CE1098" s="2">
        <v>0</v>
      </c>
      <c r="CF1098" s="2">
        <v>0</v>
      </c>
      <c r="CG1098" s="2">
        <v>0</v>
      </c>
      <c r="CH1098" s="2"/>
      <c r="CI1098" s="2"/>
      <c r="CJ1098" s="2"/>
      <c r="CK1098" s="2"/>
      <c r="CL1098" s="2"/>
      <c r="CM1098" s="2">
        <v>0</v>
      </c>
      <c r="CN1098" s="2" t="s">
        <v>3</v>
      </c>
      <c r="CO1098" s="2">
        <v>0</v>
      </c>
      <c r="CP1098" s="2">
        <f t="shared" si="713"/>
        <v>31.24</v>
      </c>
      <c r="CQ1098" s="2">
        <f t="shared" si="725"/>
        <v>0</v>
      </c>
      <c r="CR1098" s="2">
        <f t="shared" si="714"/>
        <v>0</v>
      </c>
      <c r="CS1098" s="2">
        <f t="shared" si="715"/>
        <v>0</v>
      </c>
      <c r="CT1098" s="2">
        <f t="shared" si="716"/>
        <v>15.62</v>
      </c>
      <c r="CU1098" s="2">
        <f t="shared" si="717"/>
        <v>0</v>
      </c>
      <c r="CV1098" s="2">
        <f t="shared" si="718"/>
        <v>1.22</v>
      </c>
      <c r="CW1098" s="2">
        <f t="shared" si="719"/>
        <v>0</v>
      </c>
      <c r="CX1098" s="2">
        <f t="shared" si="720"/>
        <v>0</v>
      </c>
      <c r="CY1098" s="2">
        <f t="shared" si="721"/>
        <v>23.117599999999996</v>
      </c>
      <c r="CZ1098" s="2">
        <f t="shared" si="722"/>
        <v>11.2464</v>
      </c>
      <c r="DA1098" s="2"/>
      <c r="DB1098" s="2"/>
      <c r="DC1098" s="2" t="s">
        <v>3</v>
      </c>
      <c r="DD1098" s="2" t="s">
        <v>3</v>
      </c>
      <c r="DE1098" s="2" t="s">
        <v>3</v>
      </c>
      <c r="DF1098" s="2" t="s">
        <v>3</v>
      </c>
      <c r="DG1098" s="2" t="s">
        <v>3</v>
      </c>
      <c r="DH1098" s="2" t="s">
        <v>3</v>
      </c>
      <c r="DI1098" s="2" t="s">
        <v>3</v>
      </c>
      <c r="DJ1098" s="2" t="s">
        <v>3</v>
      </c>
      <c r="DK1098" s="2" t="s">
        <v>3</v>
      </c>
      <c r="DL1098" s="2" t="s">
        <v>3</v>
      </c>
      <c r="DM1098" s="2" t="s">
        <v>3</v>
      </c>
      <c r="DN1098" s="2">
        <v>0</v>
      </c>
      <c r="DO1098" s="2">
        <v>0</v>
      </c>
      <c r="DP1098" s="2">
        <v>1</v>
      </c>
      <c r="DQ1098" s="2">
        <v>1</v>
      </c>
      <c r="DR1098" s="2"/>
      <c r="DS1098" s="2"/>
      <c r="DT1098" s="2"/>
      <c r="DU1098" s="2">
        <v>1013</v>
      </c>
      <c r="DV1098" s="2" t="s">
        <v>1118</v>
      </c>
      <c r="DW1098" s="2" t="s">
        <v>1118</v>
      </c>
      <c r="DX1098" s="2">
        <v>1</v>
      </c>
      <c r="DY1098" s="2"/>
      <c r="DZ1098" s="2" t="s">
        <v>3</v>
      </c>
      <c r="EA1098" s="2" t="s">
        <v>3</v>
      </c>
      <c r="EB1098" s="2" t="s">
        <v>3</v>
      </c>
      <c r="EC1098" s="2" t="s">
        <v>3</v>
      </c>
      <c r="ED1098" s="2"/>
      <c r="EE1098" s="2">
        <v>53551317</v>
      </c>
      <c r="EF1098" s="2">
        <v>4</v>
      </c>
      <c r="EG1098" s="2" t="s">
        <v>1028</v>
      </c>
      <c r="EH1098" s="2">
        <v>83</v>
      </c>
      <c r="EI1098" s="2" t="s">
        <v>1028</v>
      </c>
      <c r="EJ1098" s="2">
        <v>4</v>
      </c>
      <c r="EK1098" s="2">
        <v>200001</v>
      </c>
      <c r="EL1098" s="2" t="s">
        <v>1029</v>
      </c>
      <c r="EM1098" s="2" t="s">
        <v>1030</v>
      </c>
      <c r="EN1098" s="2"/>
      <c r="EO1098" s="2" t="s">
        <v>3</v>
      </c>
      <c r="EP1098" s="2"/>
      <c r="EQ1098" s="2">
        <v>131072</v>
      </c>
      <c r="ER1098" s="2">
        <v>15.62</v>
      </c>
      <c r="ES1098" s="2">
        <v>0</v>
      </c>
      <c r="ET1098" s="2">
        <v>0</v>
      </c>
      <c r="EU1098" s="2">
        <v>0</v>
      </c>
      <c r="EV1098" s="2">
        <v>15.62</v>
      </c>
      <c r="EW1098" s="2">
        <v>1.22</v>
      </c>
      <c r="EX1098" s="2">
        <v>0</v>
      </c>
      <c r="EY1098" s="2">
        <v>0</v>
      </c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>
        <v>0</v>
      </c>
      <c r="FR1098" s="2">
        <f>ROUND(IF(AND(BH1098=3,BI1098=3),P1098,0),2)</f>
        <v>0</v>
      </c>
      <c r="FS1098" s="2">
        <v>0</v>
      </c>
      <c r="FT1098" s="2"/>
      <c r="FU1098" s="2"/>
      <c r="FV1098" s="2"/>
      <c r="FW1098" s="2"/>
      <c r="FX1098" s="2">
        <v>74</v>
      </c>
      <c r="FY1098" s="2">
        <v>36</v>
      </c>
      <c r="FZ1098" s="2"/>
      <c r="GA1098" s="2" t="s">
        <v>3</v>
      </c>
      <c r="GB1098" s="2"/>
      <c r="GC1098" s="2"/>
      <c r="GD1098" s="2">
        <v>1</v>
      </c>
      <c r="GE1098" s="2"/>
      <c r="GF1098" s="2">
        <v>1032913944</v>
      </c>
      <c r="GG1098" s="2">
        <v>2</v>
      </c>
      <c r="GH1098" s="2">
        <v>1</v>
      </c>
      <c r="GI1098" s="2">
        <v>-2</v>
      </c>
      <c r="GJ1098" s="2">
        <v>0</v>
      </c>
      <c r="GK1098" s="2">
        <v>0</v>
      </c>
      <c r="GL1098" s="2">
        <f>ROUND(IF(AND(BH1098=3,BI1098=3,FS1098&lt;&gt;0),P1098,0),2)</f>
        <v>0</v>
      </c>
      <c r="GM1098" s="2">
        <f>ROUND(O1098+X1098+Y1098,2)+GX1098</f>
        <v>65.61</v>
      </c>
      <c r="GN1098" s="2">
        <f>IF(OR(BI1098=0,BI1098=1),ROUND(O1098+X1098+Y1098,2),0)</f>
        <v>0</v>
      </c>
      <c r="GO1098" s="2">
        <f>IF(BI1098=2,ROUND(O1098+X1098+Y1098,2),0)</f>
        <v>0</v>
      </c>
      <c r="GP1098" s="2">
        <f>IF(BI1098=4,ROUND(O1098+X1098+Y1098,2)+GX1098,0)</f>
        <v>65.61</v>
      </c>
      <c r="GQ1098" s="2"/>
      <c r="GR1098" s="2">
        <v>0</v>
      </c>
      <c r="GS1098" s="2">
        <v>0</v>
      </c>
      <c r="GT1098" s="2">
        <v>0</v>
      </c>
      <c r="GU1098" s="2" t="s">
        <v>3</v>
      </c>
      <c r="GV1098" s="2">
        <f t="shared" si="723"/>
        <v>0</v>
      </c>
      <c r="GW1098" s="2">
        <v>1</v>
      </c>
      <c r="GX1098" s="2">
        <f>ROUND(HC1098*I1098,2)</f>
        <v>0</v>
      </c>
      <c r="GY1098" s="2"/>
      <c r="GZ1098" s="2"/>
      <c r="HA1098" s="2">
        <v>0</v>
      </c>
      <c r="HB1098" s="2">
        <v>0</v>
      </c>
      <c r="HC1098" s="2">
        <f t="shared" si="724"/>
        <v>0</v>
      </c>
      <c r="HD1098" s="2"/>
      <c r="HE1098" s="2" t="s">
        <v>3</v>
      </c>
      <c r="HF1098" s="2" t="s">
        <v>3</v>
      </c>
      <c r="HG1098" s="2"/>
      <c r="HH1098" s="2"/>
      <c r="HI1098" s="2"/>
      <c r="HJ1098" s="2"/>
      <c r="HK1098" s="2"/>
      <c r="HL1098" s="2"/>
      <c r="HM1098" s="2" t="s">
        <v>3</v>
      </c>
      <c r="HN1098" s="2" t="s">
        <v>1031</v>
      </c>
      <c r="HO1098" s="2" t="s">
        <v>1032</v>
      </c>
      <c r="HP1098" s="2" t="s">
        <v>1028</v>
      </c>
      <c r="HQ1098" s="2" t="s">
        <v>1028</v>
      </c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>
        <v>0</v>
      </c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</row>
    <row r="1099" spans="1:255" x14ac:dyDescent="0.2">
      <c r="A1099">
        <v>17</v>
      </c>
      <c r="B1099">
        <v>1</v>
      </c>
      <c r="C1099">
        <f>ROW(SmtRes!A1926)</f>
        <v>1926</v>
      </c>
      <c r="D1099">
        <f>ROW(EtalonRes!A1722)</f>
        <v>1722</v>
      </c>
      <c r="E1099" t="s">
        <v>1115</v>
      </c>
      <c r="F1099" t="s">
        <v>1116</v>
      </c>
      <c r="G1099" t="s">
        <v>1117</v>
      </c>
      <c r="H1099" t="s">
        <v>1118</v>
      </c>
      <c r="I1099">
        <v>2</v>
      </c>
      <c r="J1099">
        <v>0</v>
      </c>
      <c r="K1099">
        <v>2</v>
      </c>
      <c r="O1099">
        <f>ROUND(CP1099,0)</f>
        <v>1101</v>
      </c>
      <c r="P1099">
        <f>ROUND(CQ1099*I1099,0)</f>
        <v>0</v>
      </c>
      <c r="Q1099">
        <f>ROUND(CR1099*I1099,0)</f>
        <v>0</v>
      </c>
      <c r="R1099">
        <f>ROUND(CS1099*I1099,0)</f>
        <v>0</v>
      </c>
      <c r="S1099">
        <f>ROUND(CT1099*I1099,0)</f>
        <v>1101</v>
      </c>
      <c r="T1099">
        <f>ROUND(CU1099*I1099,0)</f>
        <v>0</v>
      </c>
      <c r="U1099">
        <f t="shared" si="706"/>
        <v>2.44</v>
      </c>
      <c r="V1099">
        <f t="shared" si="707"/>
        <v>0</v>
      </c>
      <c r="W1099">
        <f>ROUND(CX1099*I1099,0)</f>
        <v>0</v>
      </c>
      <c r="X1099">
        <f>ROUND(CY1099,0)</f>
        <v>815</v>
      </c>
      <c r="Y1099">
        <f>ROUND(CZ1099,0)</f>
        <v>396</v>
      </c>
      <c r="AA1099">
        <v>53551707</v>
      </c>
      <c r="AB1099">
        <f t="shared" si="708"/>
        <v>15.62</v>
      </c>
      <c r="AC1099">
        <f t="shared" si="702"/>
        <v>0</v>
      </c>
      <c r="AD1099">
        <f t="shared" si="730"/>
        <v>0</v>
      </c>
      <c r="AE1099">
        <f t="shared" si="731"/>
        <v>0</v>
      </c>
      <c r="AF1099">
        <f t="shared" si="732"/>
        <v>15.62</v>
      </c>
      <c r="AG1099">
        <f t="shared" si="710"/>
        <v>0</v>
      </c>
      <c r="AH1099">
        <f t="shared" si="733"/>
        <v>1.22</v>
      </c>
      <c r="AI1099">
        <f t="shared" si="734"/>
        <v>0</v>
      </c>
      <c r="AJ1099">
        <f t="shared" si="712"/>
        <v>0</v>
      </c>
      <c r="AK1099">
        <v>15.62</v>
      </c>
      <c r="AL1099">
        <v>0</v>
      </c>
      <c r="AM1099">
        <v>0</v>
      </c>
      <c r="AN1099">
        <v>0</v>
      </c>
      <c r="AO1099">
        <v>15.62</v>
      </c>
      <c r="AP1099">
        <v>0</v>
      </c>
      <c r="AQ1099">
        <v>1.22</v>
      </c>
      <c r="AR1099">
        <v>0</v>
      </c>
      <c r="AS1099">
        <v>0</v>
      </c>
      <c r="AT1099">
        <v>74</v>
      </c>
      <c r="AU1099">
        <v>36</v>
      </c>
      <c r="AV1099">
        <v>1</v>
      </c>
      <c r="AW1099">
        <v>1</v>
      </c>
      <c r="AZ1099">
        <v>1</v>
      </c>
      <c r="BA1099">
        <v>35.24</v>
      </c>
      <c r="BB1099">
        <v>9.4</v>
      </c>
      <c r="BC1099">
        <v>9.4</v>
      </c>
      <c r="BD1099" t="s">
        <v>3</v>
      </c>
      <c r="BE1099" t="s">
        <v>3</v>
      </c>
      <c r="BF1099" t="s">
        <v>3</v>
      </c>
      <c r="BG1099" t="s">
        <v>3</v>
      </c>
      <c r="BH1099">
        <v>0</v>
      </c>
      <c r="BI1099">
        <v>4</v>
      </c>
      <c r="BJ1099" t="s">
        <v>1119</v>
      </c>
      <c r="BM1099">
        <v>200001</v>
      </c>
      <c r="BN1099">
        <v>0</v>
      </c>
      <c r="BO1099" t="s">
        <v>30</v>
      </c>
      <c r="BP1099">
        <v>1</v>
      </c>
      <c r="BQ1099">
        <v>4</v>
      </c>
      <c r="BR1099">
        <v>0</v>
      </c>
      <c r="BS1099">
        <v>9.4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3</v>
      </c>
      <c r="BZ1099">
        <v>74</v>
      </c>
      <c r="CA1099">
        <v>36</v>
      </c>
      <c r="CB1099" t="s">
        <v>3</v>
      </c>
      <c r="CE1099">
        <v>0</v>
      </c>
      <c r="CF1099">
        <v>0</v>
      </c>
      <c r="CG1099">
        <v>0</v>
      </c>
      <c r="CM1099">
        <v>0</v>
      </c>
      <c r="CN1099" t="s">
        <v>3</v>
      </c>
      <c r="CO1099">
        <v>0</v>
      </c>
      <c r="CP1099">
        <f t="shared" si="713"/>
        <v>1101</v>
      </c>
      <c r="CQ1099">
        <f t="shared" si="725"/>
        <v>0</v>
      </c>
      <c r="CR1099">
        <f t="shared" si="714"/>
        <v>0</v>
      </c>
      <c r="CS1099">
        <f t="shared" si="715"/>
        <v>0</v>
      </c>
      <c r="CT1099">
        <f t="shared" si="716"/>
        <v>550.44880000000001</v>
      </c>
      <c r="CU1099">
        <f t="shared" si="717"/>
        <v>0</v>
      </c>
      <c r="CV1099">
        <f t="shared" si="718"/>
        <v>1.22</v>
      </c>
      <c r="CW1099">
        <f t="shared" si="719"/>
        <v>0</v>
      </c>
      <c r="CX1099">
        <f t="shared" si="720"/>
        <v>0</v>
      </c>
      <c r="CY1099">
        <f t="shared" si="721"/>
        <v>814.74</v>
      </c>
      <c r="CZ1099">
        <f t="shared" si="722"/>
        <v>396.36</v>
      </c>
      <c r="DC1099" t="s">
        <v>3</v>
      </c>
      <c r="DD1099" t="s">
        <v>3</v>
      </c>
      <c r="DE1099" t="s">
        <v>3</v>
      </c>
      <c r="DF1099" t="s">
        <v>3</v>
      </c>
      <c r="DG1099" t="s">
        <v>3</v>
      </c>
      <c r="DH1099" t="s">
        <v>3</v>
      </c>
      <c r="DI1099" t="s">
        <v>3</v>
      </c>
      <c r="DJ1099" t="s">
        <v>3</v>
      </c>
      <c r="DK1099" t="s">
        <v>3</v>
      </c>
      <c r="DL1099" t="s">
        <v>3</v>
      </c>
      <c r="DM1099" t="s">
        <v>3</v>
      </c>
      <c r="DN1099">
        <v>0</v>
      </c>
      <c r="DO1099">
        <v>0</v>
      </c>
      <c r="DP1099">
        <v>1</v>
      </c>
      <c r="DQ1099">
        <v>1</v>
      </c>
      <c r="DU1099">
        <v>1013</v>
      </c>
      <c r="DV1099" t="s">
        <v>1118</v>
      </c>
      <c r="DW1099" t="s">
        <v>1118</v>
      </c>
      <c r="DX1099">
        <v>1</v>
      </c>
      <c r="DZ1099" t="s">
        <v>3</v>
      </c>
      <c r="EA1099" t="s">
        <v>3</v>
      </c>
      <c r="EB1099" t="s">
        <v>3</v>
      </c>
      <c r="EC1099" t="s">
        <v>3</v>
      </c>
      <c r="EE1099">
        <v>53551317</v>
      </c>
      <c r="EF1099">
        <v>4</v>
      </c>
      <c r="EG1099" t="s">
        <v>1028</v>
      </c>
      <c r="EH1099">
        <v>83</v>
      </c>
      <c r="EI1099" t="s">
        <v>1028</v>
      </c>
      <c r="EJ1099">
        <v>4</v>
      </c>
      <c r="EK1099">
        <v>200001</v>
      </c>
      <c r="EL1099" t="s">
        <v>1029</v>
      </c>
      <c r="EM1099" t="s">
        <v>1030</v>
      </c>
      <c r="EO1099" t="s">
        <v>3</v>
      </c>
      <c r="EQ1099">
        <v>131072</v>
      </c>
      <c r="ER1099">
        <v>15.62</v>
      </c>
      <c r="ES1099">
        <v>0</v>
      </c>
      <c r="ET1099">
        <v>0</v>
      </c>
      <c r="EU1099">
        <v>0</v>
      </c>
      <c r="EV1099">
        <v>15.62</v>
      </c>
      <c r="EW1099">
        <v>1.22</v>
      </c>
      <c r="EX1099">
        <v>0</v>
      </c>
      <c r="EY1099">
        <v>0</v>
      </c>
      <c r="FQ1099">
        <v>0</v>
      </c>
      <c r="FR1099">
        <f>ROUND(IF(AND(BH1099=3,BI1099=3),P1099,0),0)</f>
        <v>0</v>
      </c>
      <c r="FS1099">
        <v>0</v>
      </c>
      <c r="FX1099">
        <v>74</v>
      </c>
      <c r="FY1099">
        <v>36</v>
      </c>
      <c r="GA1099" t="s">
        <v>3</v>
      </c>
      <c r="GD1099">
        <v>1</v>
      </c>
      <c r="GF1099">
        <v>1032913944</v>
      </c>
      <c r="GG1099">
        <v>2</v>
      </c>
      <c r="GH1099">
        <v>1</v>
      </c>
      <c r="GI1099">
        <v>2</v>
      </c>
      <c r="GJ1099">
        <v>0</v>
      </c>
      <c r="GK1099">
        <v>0</v>
      </c>
      <c r="GL1099">
        <f>ROUND(IF(AND(BH1099=3,BI1099=3,FS1099&lt;&gt;0),P1099,0),0)</f>
        <v>0</v>
      </c>
      <c r="GM1099">
        <f>ROUND(O1099+X1099+Y1099,0)+GX1099</f>
        <v>2312</v>
      </c>
      <c r="GN1099">
        <f>IF(OR(BI1099=0,BI1099=1),ROUND(O1099+X1099+Y1099,0),0)</f>
        <v>0</v>
      </c>
      <c r="GO1099">
        <f>IF(BI1099=2,ROUND(O1099+X1099+Y1099,0),0)</f>
        <v>0</v>
      </c>
      <c r="GP1099">
        <f>IF(BI1099=4,ROUND(O1099+X1099+Y1099,0)+GX1099,0)</f>
        <v>2312</v>
      </c>
      <c r="GR1099">
        <v>0</v>
      </c>
      <c r="GS1099">
        <v>0</v>
      </c>
      <c r="GT1099">
        <v>0</v>
      </c>
      <c r="GU1099" t="s">
        <v>3</v>
      </c>
      <c r="GV1099">
        <f t="shared" si="723"/>
        <v>0</v>
      </c>
      <c r="GW1099">
        <v>1</v>
      </c>
      <c r="GX1099">
        <f>ROUND(HC1099*I1099,0)</f>
        <v>0</v>
      </c>
      <c r="HA1099">
        <v>0</v>
      </c>
      <c r="HB1099">
        <v>0</v>
      </c>
      <c r="HC1099">
        <f t="shared" si="724"/>
        <v>0</v>
      </c>
      <c r="HE1099" t="s">
        <v>3</v>
      </c>
      <c r="HF1099" t="s">
        <v>3</v>
      </c>
      <c r="HM1099" t="s">
        <v>3</v>
      </c>
      <c r="HN1099" t="s">
        <v>1031</v>
      </c>
      <c r="HO1099" t="s">
        <v>1032</v>
      </c>
      <c r="HP1099" t="s">
        <v>1028</v>
      </c>
      <c r="HQ1099" t="s">
        <v>1028</v>
      </c>
      <c r="IK1099">
        <v>0</v>
      </c>
    </row>
    <row r="1100" spans="1:255" x14ac:dyDescent="0.2">
      <c r="A1100" s="2">
        <v>17</v>
      </c>
      <c r="B1100" s="2">
        <v>1</v>
      </c>
      <c r="C1100" s="2">
        <f>ROW(SmtRes!A1928)</f>
        <v>1928</v>
      </c>
      <c r="D1100" s="2">
        <f>ROW(EtalonRes!A1724)</f>
        <v>1724</v>
      </c>
      <c r="E1100" s="2" t="s">
        <v>1120</v>
      </c>
      <c r="F1100" s="2" t="s">
        <v>1121</v>
      </c>
      <c r="G1100" s="2" t="s">
        <v>1122</v>
      </c>
      <c r="H1100" s="2" t="s">
        <v>1123</v>
      </c>
      <c r="I1100" s="2">
        <v>26</v>
      </c>
      <c r="J1100" s="2">
        <v>0</v>
      </c>
      <c r="K1100" s="2">
        <v>26</v>
      </c>
      <c r="L1100" s="2"/>
      <c r="M1100" s="2"/>
      <c r="N1100" s="2"/>
      <c r="O1100" s="2">
        <f>ROUND(CP1100,2)</f>
        <v>106.6</v>
      </c>
      <c r="P1100" s="2">
        <f>ROUND(CQ1100*I1100,2)</f>
        <v>0</v>
      </c>
      <c r="Q1100" s="2">
        <f>ROUND(CR1100*I1100,2)</f>
        <v>0</v>
      </c>
      <c r="R1100" s="2">
        <f>ROUND(CS1100*I1100,2)</f>
        <v>0</v>
      </c>
      <c r="S1100" s="2">
        <f>ROUND(CT1100*I1100,2)</f>
        <v>106.6</v>
      </c>
      <c r="T1100" s="2">
        <f>ROUND(CU1100*I1100,2)</f>
        <v>0</v>
      </c>
      <c r="U1100" s="2">
        <f t="shared" si="706"/>
        <v>8.32</v>
      </c>
      <c r="V1100" s="2">
        <f t="shared" si="707"/>
        <v>0</v>
      </c>
      <c r="W1100" s="2">
        <f>ROUND(CX1100*I1100,2)</f>
        <v>0</v>
      </c>
      <c r="X1100" s="2">
        <f>ROUND(CY1100,2)</f>
        <v>78.88</v>
      </c>
      <c r="Y1100" s="2">
        <f>ROUND(CZ1100,2)</f>
        <v>38.380000000000003</v>
      </c>
      <c r="Z1100" s="2"/>
      <c r="AA1100" s="2">
        <v>53551706</v>
      </c>
      <c r="AB1100" s="2">
        <f t="shared" si="708"/>
        <v>4.0999999999999996</v>
      </c>
      <c r="AC1100" s="2">
        <f t="shared" si="702"/>
        <v>0</v>
      </c>
      <c r="AD1100" s="2">
        <f t="shared" si="730"/>
        <v>0</v>
      </c>
      <c r="AE1100" s="2">
        <f t="shared" si="731"/>
        <v>0</v>
      </c>
      <c r="AF1100" s="2">
        <f t="shared" si="732"/>
        <v>4.0999999999999996</v>
      </c>
      <c r="AG1100" s="2">
        <f t="shared" si="710"/>
        <v>0</v>
      </c>
      <c r="AH1100" s="2">
        <f t="shared" si="733"/>
        <v>0.32</v>
      </c>
      <c r="AI1100" s="2">
        <f t="shared" si="734"/>
        <v>0</v>
      </c>
      <c r="AJ1100" s="2">
        <f t="shared" si="712"/>
        <v>0</v>
      </c>
      <c r="AK1100" s="2">
        <v>4.0999999999999996</v>
      </c>
      <c r="AL1100" s="2">
        <v>0</v>
      </c>
      <c r="AM1100" s="2">
        <v>0</v>
      </c>
      <c r="AN1100" s="2">
        <v>0</v>
      </c>
      <c r="AO1100" s="2">
        <v>4.0999999999999996</v>
      </c>
      <c r="AP1100" s="2">
        <v>0</v>
      </c>
      <c r="AQ1100" s="2">
        <v>0.32</v>
      </c>
      <c r="AR1100" s="2">
        <v>0</v>
      </c>
      <c r="AS1100" s="2">
        <v>0</v>
      </c>
      <c r="AT1100" s="2">
        <v>74</v>
      </c>
      <c r="AU1100" s="2">
        <v>36</v>
      </c>
      <c r="AV1100" s="2">
        <v>1</v>
      </c>
      <c r="AW1100" s="2">
        <v>1</v>
      </c>
      <c r="AX1100" s="2"/>
      <c r="AY1100" s="2"/>
      <c r="AZ1100" s="2">
        <v>1</v>
      </c>
      <c r="BA1100" s="2">
        <v>1</v>
      </c>
      <c r="BB1100" s="2">
        <v>1</v>
      </c>
      <c r="BC1100" s="2">
        <v>1</v>
      </c>
      <c r="BD1100" s="2" t="s">
        <v>3</v>
      </c>
      <c r="BE1100" s="2" t="s">
        <v>3</v>
      </c>
      <c r="BF1100" s="2" t="s">
        <v>3</v>
      </c>
      <c r="BG1100" s="2" t="s">
        <v>3</v>
      </c>
      <c r="BH1100" s="2">
        <v>0</v>
      </c>
      <c r="BI1100" s="2">
        <v>4</v>
      </c>
      <c r="BJ1100" s="2" t="s">
        <v>1124</v>
      </c>
      <c r="BK1100" s="2"/>
      <c r="BL1100" s="2"/>
      <c r="BM1100" s="2">
        <v>200001</v>
      </c>
      <c r="BN1100" s="2">
        <v>0</v>
      </c>
      <c r="BO1100" s="2" t="s">
        <v>3</v>
      </c>
      <c r="BP1100" s="2">
        <v>0</v>
      </c>
      <c r="BQ1100" s="2">
        <v>4</v>
      </c>
      <c r="BR1100" s="2">
        <v>0</v>
      </c>
      <c r="BS1100" s="2">
        <v>1</v>
      </c>
      <c r="BT1100" s="2">
        <v>1</v>
      </c>
      <c r="BU1100" s="2">
        <v>1</v>
      </c>
      <c r="BV1100" s="2">
        <v>1</v>
      </c>
      <c r="BW1100" s="2">
        <v>1</v>
      </c>
      <c r="BX1100" s="2">
        <v>1</v>
      </c>
      <c r="BY1100" s="2" t="s">
        <v>3</v>
      </c>
      <c r="BZ1100" s="2">
        <v>74</v>
      </c>
      <c r="CA1100" s="2">
        <v>36</v>
      </c>
      <c r="CB1100" s="2" t="s">
        <v>3</v>
      </c>
      <c r="CC1100" s="2"/>
      <c r="CD1100" s="2"/>
      <c r="CE1100" s="2">
        <v>0</v>
      </c>
      <c r="CF1100" s="2">
        <v>0</v>
      </c>
      <c r="CG1100" s="2">
        <v>0</v>
      </c>
      <c r="CH1100" s="2"/>
      <c r="CI1100" s="2"/>
      <c r="CJ1100" s="2"/>
      <c r="CK1100" s="2"/>
      <c r="CL1100" s="2"/>
      <c r="CM1100" s="2">
        <v>0</v>
      </c>
      <c r="CN1100" s="2" t="s">
        <v>3</v>
      </c>
      <c r="CO1100" s="2">
        <v>0</v>
      </c>
      <c r="CP1100" s="2">
        <f t="shared" si="713"/>
        <v>106.6</v>
      </c>
      <c r="CQ1100" s="2">
        <f t="shared" si="725"/>
        <v>0</v>
      </c>
      <c r="CR1100" s="2">
        <f t="shared" si="714"/>
        <v>0</v>
      </c>
      <c r="CS1100" s="2">
        <f t="shared" si="715"/>
        <v>0</v>
      </c>
      <c r="CT1100" s="2">
        <f t="shared" si="716"/>
        <v>4.0999999999999996</v>
      </c>
      <c r="CU1100" s="2">
        <f t="shared" si="717"/>
        <v>0</v>
      </c>
      <c r="CV1100" s="2">
        <f t="shared" si="718"/>
        <v>0.32</v>
      </c>
      <c r="CW1100" s="2">
        <f t="shared" si="719"/>
        <v>0</v>
      </c>
      <c r="CX1100" s="2">
        <f t="shared" si="720"/>
        <v>0</v>
      </c>
      <c r="CY1100" s="2">
        <f t="shared" si="721"/>
        <v>78.884</v>
      </c>
      <c r="CZ1100" s="2">
        <f t="shared" si="722"/>
        <v>38.375999999999998</v>
      </c>
      <c r="DA1100" s="2"/>
      <c r="DB1100" s="2"/>
      <c r="DC1100" s="2" t="s">
        <v>3</v>
      </c>
      <c r="DD1100" s="2" t="s">
        <v>3</v>
      </c>
      <c r="DE1100" s="2" t="s">
        <v>3</v>
      </c>
      <c r="DF1100" s="2" t="s">
        <v>3</v>
      </c>
      <c r="DG1100" s="2" t="s">
        <v>3</v>
      </c>
      <c r="DH1100" s="2" t="s">
        <v>3</v>
      </c>
      <c r="DI1100" s="2" t="s">
        <v>3</v>
      </c>
      <c r="DJ1100" s="2" t="s">
        <v>3</v>
      </c>
      <c r="DK1100" s="2" t="s">
        <v>3</v>
      </c>
      <c r="DL1100" s="2" t="s">
        <v>3</v>
      </c>
      <c r="DM1100" s="2" t="s">
        <v>3</v>
      </c>
      <c r="DN1100" s="2">
        <v>0</v>
      </c>
      <c r="DO1100" s="2">
        <v>0</v>
      </c>
      <c r="DP1100" s="2">
        <v>1</v>
      </c>
      <c r="DQ1100" s="2">
        <v>1</v>
      </c>
      <c r="DR1100" s="2"/>
      <c r="DS1100" s="2"/>
      <c r="DT1100" s="2"/>
      <c r="DU1100" s="2">
        <v>1013</v>
      </c>
      <c r="DV1100" s="2" t="s">
        <v>1123</v>
      </c>
      <c r="DW1100" s="2" t="s">
        <v>1123</v>
      </c>
      <c r="DX1100" s="2">
        <v>1</v>
      </c>
      <c r="DY1100" s="2"/>
      <c r="DZ1100" s="2" t="s">
        <v>3</v>
      </c>
      <c r="EA1100" s="2" t="s">
        <v>3</v>
      </c>
      <c r="EB1100" s="2" t="s">
        <v>3</v>
      </c>
      <c r="EC1100" s="2" t="s">
        <v>3</v>
      </c>
      <c r="ED1100" s="2"/>
      <c r="EE1100" s="2">
        <v>53551317</v>
      </c>
      <c r="EF1100" s="2">
        <v>4</v>
      </c>
      <c r="EG1100" s="2" t="s">
        <v>1028</v>
      </c>
      <c r="EH1100" s="2">
        <v>83</v>
      </c>
      <c r="EI1100" s="2" t="s">
        <v>1028</v>
      </c>
      <c r="EJ1100" s="2">
        <v>4</v>
      </c>
      <c r="EK1100" s="2">
        <v>200001</v>
      </c>
      <c r="EL1100" s="2" t="s">
        <v>1029</v>
      </c>
      <c r="EM1100" s="2" t="s">
        <v>1030</v>
      </c>
      <c r="EN1100" s="2"/>
      <c r="EO1100" s="2" t="s">
        <v>3</v>
      </c>
      <c r="EP1100" s="2"/>
      <c r="EQ1100" s="2">
        <v>131072</v>
      </c>
      <c r="ER1100" s="2">
        <v>4.0999999999999996</v>
      </c>
      <c r="ES1100" s="2">
        <v>0</v>
      </c>
      <c r="ET1100" s="2">
        <v>0</v>
      </c>
      <c r="EU1100" s="2">
        <v>0</v>
      </c>
      <c r="EV1100" s="2">
        <v>4.0999999999999996</v>
      </c>
      <c r="EW1100" s="2">
        <v>0.32</v>
      </c>
      <c r="EX1100" s="2">
        <v>0</v>
      </c>
      <c r="EY1100" s="2">
        <v>0</v>
      </c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>
        <v>0</v>
      </c>
      <c r="FR1100" s="2">
        <f>ROUND(IF(AND(BH1100=3,BI1100=3),P1100,0),2)</f>
        <v>0</v>
      </c>
      <c r="FS1100" s="2">
        <v>0</v>
      </c>
      <c r="FT1100" s="2"/>
      <c r="FU1100" s="2"/>
      <c r="FV1100" s="2"/>
      <c r="FW1100" s="2"/>
      <c r="FX1100" s="2">
        <v>74</v>
      </c>
      <c r="FY1100" s="2">
        <v>36</v>
      </c>
      <c r="FZ1100" s="2"/>
      <c r="GA1100" s="2" t="s">
        <v>3</v>
      </c>
      <c r="GB1100" s="2"/>
      <c r="GC1100" s="2"/>
      <c r="GD1100" s="2">
        <v>1</v>
      </c>
      <c r="GE1100" s="2"/>
      <c r="GF1100" s="2">
        <v>784720519</v>
      </c>
      <c r="GG1100" s="2">
        <v>2</v>
      </c>
      <c r="GH1100" s="2">
        <v>1</v>
      </c>
      <c r="GI1100" s="2">
        <v>-2</v>
      </c>
      <c r="GJ1100" s="2">
        <v>0</v>
      </c>
      <c r="GK1100" s="2">
        <v>0</v>
      </c>
      <c r="GL1100" s="2">
        <f>ROUND(IF(AND(BH1100=3,BI1100=3,FS1100&lt;&gt;0),P1100,0),2)</f>
        <v>0</v>
      </c>
      <c r="GM1100" s="2">
        <f>ROUND(O1100+X1100+Y1100,2)+GX1100</f>
        <v>223.86</v>
      </c>
      <c r="GN1100" s="2">
        <f>IF(OR(BI1100=0,BI1100=1),ROUND(O1100+X1100+Y1100,2),0)</f>
        <v>0</v>
      </c>
      <c r="GO1100" s="2">
        <f>IF(BI1100=2,ROUND(O1100+X1100+Y1100,2),0)</f>
        <v>0</v>
      </c>
      <c r="GP1100" s="2">
        <f>IF(BI1100=4,ROUND(O1100+X1100+Y1100,2)+GX1100,0)</f>
        <v>223.86</v>
      </c>
      <c r="GQ1100" s="2"/>
      <c r="GR1100" s="2">
        <v>0</v>
      </c>
      <c r="GS1100" s="2">
        <v>0</v>
      </c>
      <c r="GT1100" s="2">
        <v>0</v>
      </c>
      <c r="GU1100" s="2" t="s">
        <v>3</v>
      </c>
      <c r="GV1100" s="2">
        <f t="shared" si="723"/>
        <v>0</v>
      </c>
      <c r="GW1100" s="2">
        <v>1</v>
      </c>
      <c r="GX1100" s="2">
        <f>ROUND(HC1100*I1100,2)</f>
        <v>0</v>
      </c>
      <c r="GY1100" s="2"/>
      <c r="GZ1100" s="2"/>
      <c r="HA1100" s="2">
        <v>0</v>
      </c>
      <c r="HB1100" s="2">
        <v>0</v>
      </c>
      <c r="HC1100" s="2">
        <f t="shared" si="724"/>
        <v>0</v>
      </c>
      <c r="HD1100" s="2"/>
      <c r="HE1100" s="2" t="s">
        <v>3</v>
      </c>
      <c r="HF1100" s="2" t="s">
        <v>3</v>
      </c>
      <c r="HG1100" s="2"/>
      <c r="HH1100" s="2"/>
      <c r="HI1100" s="2"/>
      <c r="HJ1100" s="2"/>
      <c r="HK1100" s="2"/>
      <c r="HL1100" s="2"/>
      <c r="HM1100" s="2" t="s">
        <v>3</v>
      </c>
      <c r="HN1100" s="2" t="s">
        <v>1031</v>
      </c>
      <c r="HO1100" s="2" t="s">
        <v>1032</v>
      </c>
      <c r="HP1100" s="2" t="s">
        <v>1028</v>
      </c>
      <c r="HQ1100" s="2" t="s">
        <v>1028</v>
      </c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>
        <v>0</v>
      </c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</row>
    <row r="1101" spans="1:255" x14ac:dyDescent="0.2">
      <c r="A1101">
        <v>17</v>
      </c>
      <c r="B1101">
        <v>1</v>
      </c>
      <c r="C1101">
        <f>ROW(SmtRes!A1930)</f>
        <v>1930</v>
      </c>
      <c r="D1101">
        <f>ROW(EtalonRes!A1726)</f>
        <v>1726</v>
      </c>
      <c r="E1101" t="s">
        <v>1120</v>
      </c>
      <c r="F1101" t="s">
        <v>1121</v>
      </c>
      <c r="G1101" t="s">
        <v>1122</v>
      </c>
      <c r="H1101" t="s">
        <v>1123</v>
      </c>
      <c r="I1101">
        <v>26</v>
      </c>
      <c r="J1101">
        <v>0</v>
      </c>
      <c r="K1101">
        <v>26</v>
      </c>
      <c r="O1101">
        <f>ROUND(CP1101,0)</f>
        <v>3757</v>
      </c>
      <c r="P1101">
        <f>ROUND(CQ1101*I1101,0)</f>
        <v>0</v>
      </c>
      <c r="Q1101">
        <f>ROUND(CR1101*I1101,0)</f>
        <v>0</v>
      </c>
      <c r="R1101">
        <f>ROUND(CS1101*I1101,0)</f>
        <v>0</v>
      </c>
      <c r="S1101">
        <f>ROUND(CT1101*I1101,0)</f>
        <v>3757</v>
      </c>
      <c r="T1101">
        <f>ROUND(CU1101*I1101,0)</f>
        <v>0</v>
      </c>
      <c r="U1101">
        <f t="shared" si="706"/>
        <v>8.32</v>
      </c>
      <c r="V1101">
        <f t="shared" si="707"/>
        <v>0</v>
      </c>
      <c r="W1101">
        <f>ROUND(CX1101*I1101,0)</f>
        <v>0</v>
      </c>
      <c r="X1101">
        <f>ROUND(CY1101,0)</f>
        <v>2780</v>
      </c>
      <c r="Y1101">
        <f>ROUND(CZ1101,0)</f>
        <v>1353</v>
      </c>
      <c r="AA1101">
        <v>53551707</v>
      </c>
      <c r="AB1101">
        <f t="shared" si="708"/>
        <v>4.0999999999999996</v>
      </c>
      <c r="AC1101">
        <f t="shared" si="702"/>
        <v>0</v>
      </c>
      <c r="AD1101">
        <f t="shared" si="730"/>
        <v>0</v>
      </c>
      <c r="AE1101">
        <f t="shared" si="731"/>
        <v>0</v>
      </c>
      <c r="AF1101">
        <f t="shared" si="732"/>
        <v>4.0999999999999996</v>
      </c>
      <c r="AG1101">
        <f t="shared" si="710"/>
        <v>0</v>
      </c>
      <c r="AH1101">
        <f t="shared" si="733"/>
        <v>0.32</v>
      </c>
      <c r="AI1101">
        <f t="shared" si="734"/>
        <v>0</v>
      </c>
      <c r="AJ1101">
        <f t="shared" si="712"/>
        <v>0</v>
      </c>
      <c r="AK1101">
        <v>4.0999999999999996</v>
      </c>
      <c r="AL1101">
        <v>0</v>
      </c>
      <c r="AM1101">
        <v>0</v>
      </c>
      <c r="AN1101">
        <v>0</v>
      </c>
      <c r="AO1101">
        <v>4.0999999999999996</v>
      </c>
      <c r="AP1101">
        <v>0</v>
      </c>
      <c r="AQ1101">
        <v>0.32</v>
      </c>
      <c r="AR1101">
        <v>0</v>
      </c>
      <c r="AS1101">
        <v>0</v>
      </c>
      <c r="AT1101">
        <v>74</v>
      </c>
      <c r="AU1101">
        <v>36</v>
      </c>
      <c r="AV1101">
        <v>1</v>
      </c>
      <c r="AW1101">
        <v>1</v>
      </c>
      <c r="AZ1101">
        <v>1</v>
      </c>
      <c r="BA1101">
        <v>35.24</v>
      </c>
      <c r="BB1101">
        <v>9.4</v>
      </c>
      <c r="BC1101">
        <v>9.4</v>
      </c>
      <c r="BD1101" t="s">
        <v>3</v>
      </c>
      <c r="BE1101" t="s">
        <v>3</v>
      </c>
      <c r="BF1101" t="s">
        <v>3</v>
      </c>
      <c r="BG1101" t="s">
        <v>3</v>
      </c>
      <c r="BH1101">
        <v>0</v>
      </c>
      <c r="BI1101">
        <v>4</v>
      </c>
      <c r="BJ1101" t="s">
        <v>1124</v>
      </c>
      <c r="BM1101">
        <v>200001</v>
      </c>
      <c r="BN1101">
        <v>0</v>
      </c>
      <c r="BO1101" t="s">
        <v>30</v>
      </c>
      <c r="BP1101">
        <v>1</v>
      </c>
      <c r="BQ1101">
        <v>4</v>
      </c>
      <c r="BR1101">
        <v>0</v>
      </c>
      <c r="BS1101">
        <v>9.4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3</v>
      </c>
      <c r="BZ1101">
        <v>74</v>
      </c>
      <c r="CA1101">
        <v>36</v>
      </c>
      <c r="CB1101" t="s">
        <v>3</v>
      </c>
      <c r="CE1101">
        <v>0</v>
      </c>
      <c r="CF1101">
        <v>0</v>
      </c>
      <c r="CG1101">
        <v>0</v>
      </c>
      <c r="CM1101">
        <v>0</v>
      </c>
      <c r="CN1101" t="s">
        <v>3</v>
      </c>
      <c r="CO1101">
        <v>0</v>
      </c>
      <c r="CP1101">
        <f t="shared" si="713"/>
        <v>3757</v>
      </c>
      <c r="CQ1101">
        <f t="shared" si="725"/>
        <v>0</v>
      </c>
      <c r="CR1101">
        <f t="shared" si="714"/>
        <v>0</v>
      </c>
      <c r="CS1101">
        <f t="shared" si="715"/>
        <v>0</v>
      </c>
      <c r="CT1101">
        <f t="shared" si="716"/>
        <v>144.48400000000001</v>
      </c>
      <c r="CU1101">
        <f t="shared" si="717"/>
        <v>0</v>
      </c>
      <c r="CV1101">
        <f t="shared" si="718"/>
        <v>0.32</v>
      </c>
      <c r="CW1101">
        <f t="shared" si="719"/>
        <v>0</v>
      </c>
      <c r="CX1101">
        <f t="shared" si="720"/>
        <v>0</v>
      </c>
      <c r="CY1101">
        <f t="shared" si="721"/>
        <v>2780.18</v>
      </c>
      <c r="CZ1101">
        <f t="shared" si="722"/>
        <v>1352.52</v>
      </c>
      <c r="DC1101" t="s">
        <v>3</v>
      </c>
      <c r="DD1101" t="s">
        <v>3</v>
      </c>
      <c r="DE1101" t="s">
        <v>3</v>
      </c>
      <c r="DF1101" t="s">
        <v>3</v>
      </c>
      <c r="DG1101" t="s">
        <v>3</v>
      </c>
      <c r="DH1101" t="s">
        <v>3</v>
      </c>
      <c r="DI1101" t="s">
        <v>3</v>
      </c>
      <c r="DJ1101" t="s">
        <v>3</v>
      </c>
      <c r="DK1101" t="s">
        <v>3</v>
      </c>
      <c r="DL1101" t="s">
        <v>3</v>
      </c>
      <c r="DM1101" t="s">
        <v>3</v>
      </c>
      <c r="DN1101">
        <v>0</v>
      </c>
      <c r="DO1101">
        <v>0</v>
      </c>
      <c r="DP1101">
        <v>1</v>
      </c>
      <c r="DQ1101">
        <v>1</v>
      </c>
      <c r="DU1101">
        <v>1013</v>
      </c>
      <c r="DV1101" t="s">
        <v>1123</v>
      </c>
      <c r="DW1101" t="s">
        <v>1123</v>
      </c>
      <c r="DX1101">
        <v>1</v>
      </c>
      <c r="DZ1101" t="s">
        <v>3</v>
      </c>
      <c r="EA1101" t="s">
        <v>3</v>
      </c>
      <c r="EB1101" t="s">
        <v>3</v>
      </c>
      <c r="EC1101" t="s">
        <v>3</v>
      </c>
      <c r="EE1101">
        <v>53551317</v>
      </c>
      <c r="EF1101">
        <v>4</v>
      </c>
      <c r="EG1101" t="s">
        <v>1028</v>
      </c>
      <c r="EH1101">
        <v>83</v>
      </c>
      <c r="EI1101" t="s">
        <v>1028</v>
      </c>
      <c r="EJ1101">
        <v>4</v>
      </c>
      <c r="EK1101">
        <v>200001</v>
      </c>
      <c r="EL1101" t="s">
        <v>1029</v>
      </c>
      <c r="EM1101" t="s">
        <v>1030</v>
      </c>
      <c r="EO1101" t="s">
        <v>3</v>
      </c>
      <c r="EQ1101">
        <v>131072</v>
      </c>
      <c r="ER1101">
        <v>4.0999999999999996</v>
      </c>
      <c r="ES1101">
        <v>0</v>
      </c>
      <c r="ET1101">
        <v>0</v>
      </c>
      <c r="EU1101">
        <v>0</v>
      </c>
      <c r="EV1101">
        <v>4.0999999999999996</v>
      </c>
      <c r="EW1101">
        <v>0.32</v>
      </c>
      <c r="EX1101">
        <v>0</v>
      </c>
      <c r="EY1101">
        <v>0</v>
      </c>
      <c r="FQ1101">
        <v>0</v>
      </c>
      <c r="FR1101">
        <f>ROUND(IF(AND(BH1101=3,BI1101=3),P1101,0),0)</f>
        <v>0</v>
      </c>
      <c r="FS1101">
        <v>0</v>
      </c>
      <c r="FX1101">
        <v>74</v>
      </c>
      <c r="FY1101">
        <v>36</v>
      </c>
      <c r="GA1101" t="s">
        <v>3</v>
      </c>
      <c r="GD1101">
        <v>1</v>
      </c>
      <c r="GF1101">
        <v>784720519</v>
      </c>
      <c r="GG1101">
        <v>2</v>
      </c>
      <c r="GH1101">
        <v>1</v>
      </c>
      <c r="GI1101">
        <v>2</v>
      </c>
      <c r="GJ1101">
        <v>0</v>
      </c>
      <c r="GK1101">
        <v>0</v>
      </c>
      <c r="GL1101">
        <f>ROUND(IF(AND(BH1101=3,BI1101=3,FS1101&lt;&gt;0),P1101,0),0)</f>
        <v>0</v>
      </c>
      <c r="GM1101">
        <f>ROUND(O1101+X1101+Y1101,0)+GX1101</f>
        <v>7890</v>
      </c>
      <c r="GN1101">
        <f>IF(OR(BI1101=0,BI1101=1),ROUND(O1101+X1101+Y1101,0),0)</f>
        <v>0</v>
      </c>
      <c r="GO1101">
        <f>IF(BI1101=2,ROUND(O1101+X1101+Y1101,0),0)</f>
        <v>0</v>
      </c>
      <c r="GP1101">
        <f>IF(BI1101=4,ROUND(O1101+X1101+Y1101,0)+GX1101,0)</f>
        <v>7890</v>
      </c>
      <c r="GR1101">
        <v>0</v>
      </c>
      <c r="GS1101">
        <v>0</v>
      </c>
      <c r="GT1101">
        <v>0</v>
      </c>
      <c r="GU1101" t="s">
        <v>3</v>
      </c>
      <c r="GV1101">
        <f t="shared" si="723"/>
        <v>0</v>
      </c>
      <c r="GW1101">
        <v>1</v>
      </c>
      <c r="GX1101">
        <f>ROUND(HC1101*I1101,0)</f>
        <v>0</v>
      </c>
      <c r="HA1101">
        <v>0</v>
      </c>
      <c r="HB1101">
        <v>0</v>
      </c>
      <c r="HC1101">
        <f t="shared" si="724"/>
        <v>0</v>
      </c>
      <c r="HE1101" t="s">
        <v>3</v>
      </c>
      <c r="HF1101" t="s">
        <v>3</v>
      </c>
      <c r="HM1101" t="s">
        <v>3</v>
      </c>
      <c r="HN1101" t="s">
        <v>1031</v>
      </c>
      <c r="HO1101" t="s">
        <v>1032</v>
      </c>
      <c r="HP1101" t="s">
        <v>1028</v>
      </c>
      <c r="HQ1101" t="s">
        <v>1028</v>
      </c>
      <c r="IK1101">
        <v>0</v>
      </c>
    </row>
    <row r="1102" spans="1:255" x14ac:dyDescent="0.2">
      <c r="A1102" s="2">
        <v>17</v>
      </c>
      <c r="B1102" s="2">
        <v>1</v>
      </c>
      <c r="C1102" s="2">
        <f>ROW(SmtRes!A1932)</f>
        <v>1932</v>
      </c>
      <c r="D1102" s="2">
        <f>ROW(EtalonRes!A1728)</f>
        <v>1728</v>
      </c>
      <c r="E1102" s="2" t="s">
        <v>1125</v>
      </c>
      <c r="F1102" s="2" t="s">
        <v>1024</v>
      </c>
      <c r="G1102" s="2" t="s">
        <v>1025</v>
      </c>
      <c r="H1102" s="2" t="s">
        <v>1026</v>
      </c>
      <c r="I1102" s="2">
        <f>ROUND((59+13+32)/100,7)</f>
        <v>1.04</v>
      </c>
      <c r="J1102" s="2">
        <v>0</v>
      </c>
      <c r="K1102" s="2">
        <f>ROUND((59+13+32)/100,7)</f>
        <v>1.04</v>
      </c>
      <c r="L1102" s="2"/>
      <c r="M1102" s="2"/>
      <c r="N1102" s="2"/>
      <c r="O1102" s="2">
        <f>ROUND(CP1102,2)</f>
        <v>172.59</v>
      </c>
      <c r="P1102" s="2">
        <f>ROUND(CQ1102*I1102,2)</f>
        <v>0</v>
      </c>
      <c r="Q1102" s="2">
        <f>ROUND(CR1102*I1102,2)</f>
        <v>0</v>
      </c>
      <c r="R1102" s="2">
        <f>ROUND(CS1102*I1102,2)</f>
        <v>0</v>
      </c>
      <c r="S1102" s="2">
        <f>ROUND(CT1102*I1102,2)</f>
        <v>172.59</v>
      </c>
      <c r="T1102" s="2">
        <f>ROUND(CU1102*I1102,2)</f>
        <v>0</v>
      </c>
      <c r="U1102" s="2">
        <f t="shared" si="706"/>
        <v>13.478400000000001</v>
      </c>
      <c r="V1102" s="2">
        <f t="shared" si="707"/>
        <v>0</v>
      </c>
      <c r="W1102" s="2">
        <f>ROUND(CX1102*I1102,2)</f>
        <v>0</v>
      </c>
      <c r="X1102" s="2">
        <f>ROUND(CY1102,2)</f>
        <v>127.72</v>
      </c>
      <c r="Y1102" s="2">
        <f>ROUND(CZ1102,2)</f>
        <v>62.13</v>
      </c>
      <c r="Z1102" s="2"/>
      <c r="AA1102" s="2">
        <v>53551706</v>
      </c>
      <c r="AB1102" s="2">
        <f t="shared" si="708"/>
        <v>165.95</v>
      </c>
      <c r="AC1102" s="2">
        <f t="shared" si="702"/>
        <v>0</v>
      </c>
      <c r="AD1102" s="2">
        <f t="shared" si="730"/>
        <v>0</v>
      </c>
      <c r="AE1102" s="2">
        <f t="shared" si="731"/>
        <v>0</v>
      </c>
      <c r="AF1102" s="2">
        <f t="shared" si="732"/>
        <v>165.95</v>
      </c>
      <c r="AG1102" s="2">
        <f t="shared" si="710"/>
        <v>0</v>
      </c>
      <c r="AH1102" s="2">
        <f t="shared" si="733"/>
        <v>12.96</v>
      </c>
      <c r="AI1102" s="2">
        <f t="shared" si="734"/>
        <v>0</v>
      </c>
      <c r="AJ1102" s="2">
        <f t="shared" si="712"/>
        <v>0</v>
      </c>
      <c r="AK1102" s="2">
        <v>165.95</v>
      </c>
      <c r="AL1102" s="2">
        <v>0</v>
      </c>
      <c r="AM1102" s="2">
        <v>0</v>
      </c>
      <c r="AN1102" s="2">
        <v>0</v>
      </c>
      <c r="AO1102" s="2">
        <v>165.95</v>
      </c>
      <c r="AP1102" s="2">
        <v>0</v>
      </c>
      <c r="AQ1102" s="2">
        <v>12.96</v>
      </c>
      <c r="AR1102" s="2">
        <v>0</v>
      </c>
      <c r="AS1102" s="2">
        <v>0</v>
      </c>
      <c r="AT1102" s="2">
        <v>74</v>
      </c>
      <c r="AU1102" s="2">
        <v>36</v>
      </c>
      <c r="AV1102" s="2">
        <v>1</v>
      </c>
      <c r="AW1102" s="2">
        <v>1</v>
      </c>
      <c r="AX1102" s="2"/>
      <c r="AY1102" s="2"/>
      <c r="AZ1102" s="2">
        <v>1</v>
      </c>
      <c r="BA1102" s="2">
        <v>1</v>
      </c>
      <c r="BB1102" s="2">
        <v>1</v>
      </c>
      <c r="BC1102" s="2">
        <v>1</v>
      </c>
      <c r="BD1102" s="2" t="s">
        <v>3</v>
      </c>
      <c r="BE1102" s="2" t="s">
        <v>3</v>
      </c>
      <c r="BF1102" s="2" t="s">
        <v>3</v>
      </c>
      <c r="BG1102" s="2" t="s">
        <v>3</v>
      </c>
      <c r="BH1102" s="2">
        <v>0</v>
      </c>
      <c r="BI1102" s="2">
        <v>4</v>
      </c>
      <c r="BJ1102" s="2" t="s">
        <v>1027</v>
      </c>
      <c r="BK1102" s="2"/>
      <c r="BL1102" s="2"/>
      <c r="BM1102" s="2">
        <v>200001</v>
      </c>
      <c r="BN1102" s="2">
        <v>0</v>
      </c>
      <c r="BO1102" s="2" t="s">
        <v>3</v>
      </c>
      <c r="BP1102" s="2">
        <v>0</v>
      </c>
      <c r="BQ1102" s="2">
        <v>4</v>
      </c>
      <c r="BR1102" s="2">
        <v>0</v>
      </c>
      <c r="BS1102" s="2">
        <v>1</v>
      </c>
      <c r="BT1102" s="2">
        <v>1</v>
      </c>
      <c r="BU1102" s="2">
        <v>1</v>
      </c>
      <c r="BV1102" s="2">
        <v>1</v>
      </c>
      <c r="BW1102" s="2">
        <v>1</v>
      </c>
      <c r="BX1102" s="2">
        <v>1</v>
      </c>
      <c r="BY1102" s="2" t="s">
        <v>3</v>
      </c>
      <c r="BZ1102" s="2">
        <v>74</v>
      </c>
      <c r="CA1102" s="2">
        <v>36</v>
      </c>
      <c r="CB1102" s="2" t="s">
        <v>3</v>
      </c>
      <c r="CC1102" s="2"/>
      <c r="CD1102" s="2"/>
      <c r="CE1102" s="2">
        <v>0</v>
      </c>
      <c r="CF1102" s="2">
        <v>0</v>
      </c>
      <c r="CG1102" s="2">
        <v>0</v>
      </c>
      <c r="CH1102" s="2"/>
      <c r="CI1102" s="2"/>
      <c r="CJ1102" s="2"/>
      <c r="CK1102" s="2"/>
      <c r="CL1102" s="2"/>
      <c r="CM1102" s="2">
        <v>0</v>
      </c>
      <c r="CN1102" s="2" t="s">
        <v>3</v>
      </c>
      <c r="CO1102" s="2">
        <v>0</v>
      </c>
      <c r="CP1102" s="2">
        <f t="shared" si="713"/>
        <v>172.59</v>
      </c>
      <c r="CQ1102" s="2">
        <f t="shared" si="725"/>
        <v>0</v>
      </c>
      <c r="CR1102" s="2">
        <f t="shared" si="714"/>
        <v>0</v>
      </c>
      <c r="CS1102" s="2">
        <f t="shared" si="715"/>
        <v>0</v>
      </c>
      <c r="CT1102" s="2">
        <f t="shared" si="716"/>
        <v>165.95</v>
      </c>
      <c r="CU1102" s="2">
        <f t="shared" si="717"/>
        <v>0</v>
      </c>
      <c r="CV1102" s="2">
        <f t="shared" si="718"/>
        <v>12.96</v>
      </c>
      <c r="CW1102" s="2">
        <f t="shared" si="719"/>
        <v>0</v>
      </c>
      <c r="CX1102" s="2">
        <f t="shared" si="720"/>
        <v>0</v>
      </c>
      <c r="CY1102" s="2">
        <f t="shared" si="721"/>
        <v>127.7166</v>
      </c>
      <c r="CZ1102" s="2">
        <f t="shared" si="722"/>
        <v>62.132399999999997</v>
      </c>
      <c r="DA1102" s="2"/>
      <c r="DB1102" s="2"/>
      <c r="DC1102" s="2" t="s">
        <v>3</v>
      </c>
      <c r="DD1102" s="2" t="s">
        <v>3</v>
      </c>
      <c r="DE1102" s="2" t="s">
        <v>3</v>
      </c>
      <c r="DF1102" s="2" t="s">
        <v>3</v>
      </c>
      <c r="DG1102" s="2" t="s">
        <v>3</v>
      </c>
      <c r="DH1102" s="2" t="s">
        <v>3</v>
      </c>
      <c r="DI1102" s="2" t="s">
        <v>3</v>
      </c>
      <c r="DJ1102" s="2" t="s">
        <v>3</v>
      </c>
      <c r="DK1102" s="2" t="s">
        <v>3</v>
      </c>
      <c r="DL1102" s="2" t="s">
        <v>3</v>
      </c>
      <c r="DM1102" s="2" t="s">
        <v>3</v>
      </c>
      <c r="DN1102" s="2">
        <v>0</v>
      </c>
      <c r="DO1102" s="2">
        <v>0</v>
      </c>
      <c r="DP1102" s="2">
        <v>1</v>
      </c>
      <c r="DQ1102" s="2">
        <v>1</v>
      </c>
      <c r="DR1102" s="2"/>
      <c r="DS1102" s="2"/>
      <c r="DT1102" s="2"/>
      <c r="DU1102" s="2">
        <v>1013</v>
      </c>
      <c r="DV1102" s="2" t="s">
        <v>1026</v>
      </c>
      <c r="DW1102" s="2" t="s">
        <v>1026</v>
      </c>
      <c r="DX1102" s="2">
        <v>1</v>
      </c>
      <c r="DY1102" s="2"/>
      <c r="DZ1102" s="2" t="s">
        <v>3</v>
      </c>
      <c r="EA1102" s="2" t="s">
        <v>3</v>
      </c>
      <c r="EB1102" s="2" t="s">
        <v>3</v>
      </c>
      <c r="EC1102" s="2" t="s">
        <v>3</v>
      </c>
      <c r="ED1102" s="2"/>
      <c r="EE1102" s="2">
        <v>53551317</v>
      </c>
      <c r="EF1102" s="2">
        <v>4</v>
      </c>
      <c r="EG1102" s="2" t="s">
        <v>1028</v>
      </c>
      <c r="EH1102" s="2">
        <v>83</v>
      </c>
      <c r="EI1102" s="2" t="s">
        <v>1028</v>
      </c>
      <c r="EJ1102" s="2">
        <v>4</v>
      </c>
      <c r="EK1102" s="2">
        <v>200001</v>
      </c>
      <c r="EL1102" s="2" t="s">
        <v>1029</v>
      </c>
      <c r="EM1102" s="2" t="s">
        <v>1030</v>
      </c>
      <c r="EN1102" s="2"/>
      <c r="EO1102" s="2" t="s">
        <v>3</v>
      </c>
      <c r="EP1102" s="2"/>
      <c r="EQ1102" s="2">
        <v>131072</v>
      </c>
      <c r="ER1102" s="2">
        <v>165.95</v>
      </c>
      <c r="ES1102" s="2">
        <v>0</v>
      </c>
      <c r="ET1102" s="2">
        <v>0</v>
      </c>
      <c r="EU1102" s="2">
        <v>0</v>
      </c>
      <c r="EV1102" s="2">
        <v>165.95</v>
      </c>
      <c r="EW1102" s="2">
        <v>12.96</v>
      </c>
      <c r="EX1102" s="2">
        <v>0</v>
      </c>
      <c r="EY1102" s="2">
        <v>0</v>
      </c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>
        <v>0</v>
      </c>
      <c r="FR1102" s="2">
        <f>ROUND(IF(AND(BH1102=3,BI1102=3),P1102,0),2)</f>
        <v>0</v>
      </c>
      <c r="FS1102" s="2">
        <v>0</v>
      </c>
      <c r="FT1102" s="2"/>
      <c r="FU1102" s="2"/>
      <c r="FV1102" s="2"/>
      <c r="FW1102" s="2"/>
      <c r="FX1102" s="2">
        <v>74</v>
      </c>
      <c r="FY1102" s="2">
        <v>36</v>
      </c>
      <c r="FZ1102" s="2"/>
      <c r="GA1102" s="2" t="s">
        <v>3</v>
      </c>
      <c r="GB1102" s="2"/>
      <c r="GC1102" s="2"/>
      <c r="GD1102" s="2">
        <v>1</v>
      </c>
      <c r="GE1102" s="2"/>
      <c r="GF1102" s="2">
        <v>-352375749</v>
      </c>
      <c r="GG1102" s="2">
        <v>2</v>
      </c>
      <c r="GH1102" s="2">
        <v>1</v>
      </c>
      <c r="GI1102" s="2">
        <v>-2</v>
      </c>
      <c r="GJ1102" s="2">
        <v>0</v>
      </c>
      <c r="GK1102" s="2">
        <v>0</v>
      </c>
      <c r="GL1102" s="2">
        <f>ROUND(IF(AND(BH1102=3,BI1102=3,FS1102&lt;&gt;0),P1102,0),2)</f>
        <v>0</v>
      </c>
      <c r="GM1102" s="2">
        <f>ROUND(O1102+X1102+Y1102,2)+GX1102</f>
        <v>362.44</v>
      </c>
      <c r="GN1102" s="2">
        <f>IF(OR(BI1102=0,BI1102=1),ROUND(O1102+X1102+Y1102,2),0)</f>
        <v>0</v>
      </c>
      <c r="GO1102" s="2">
        <f>IF(BI1102=2,ROUND(O1102+X1102+Y1102,2),0)</f>
        <v>0</v>
      </c>
      <c r="GP1102" s="2">
        <f>IF(BI1102=4,ROUND(O1102+X1102+Y1102,2)+GX1102,0)</f>
        <v>362.44</v>
      </c>
      <c r="GQ1102" s="2"/>
      <c r="GR1102" s="2">
        <v>0</v>
      </c>
      <c r="GS1102" s="2">
        <v>0</v>
      </c>
      <c r="GT1102" s="2">
        <v>0</v>
      </c>
      <c r="GU1102" s="2" t="s">
        <v>3</v>
      </c>
      <c r="GV1102" s="2">
        <f t="shared" si="723"/>
        <v>0</v>
      </c>
      <c r="GW1102" s="2">
        <v>1</v>
      </c>
      <c r="GX1102" s="2">
        <f>ROUND(HC1102*I1102,2)</f>
        <v>0</v>
      </c>
      <c r="GY1102" s="2"/>
      <c r="GZ1102" s="2"/>
      <c r="HA1102" s="2">
        <v>0</v>
      </c>
      <c r="HB1102" s="2">
        <v>0</v>
      </c>
      <c r="HC1102" s="2">
        <f t="shared" si="724"/>
        <v>0</v>
      </c>
      <c r="HD1102" s="2"/>
      <c r="HE1102" s="2" t="s">
        <v>3</v>
      </c>
      <c r="HF1102" s="2" t="s">
        <v>3</v>
      </c>
      <c r="HG1102" s="2"/>
      <c r="HH1102" s="2"/>
      <c r="HI1102" s="2"/>
      <c r="HJ1102" s="2"/>
      <c r="HK1102" s="2"/>
      <c r="HL1102" s="2"/>
      <c r="HM1102" s="2" t="s">
        <v>3</v>
      </c>
      <c r="HN1102" s="2" t="s">
        <v>1031</v>
      </c>
      <c r="HO1102" s="2" t="s">
        <v>1032</v>
      </c>
      <c r="HP1102" s="2" t="s">
        <v>1028</v>
      </c>
      <c r="HQ1102" s="2" t="s">
        <v>1028</v>
      </c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>
        <v>0</v>
      </c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</row>
    <row r="1103" spans="1:255" x14ac:dyDescent="0.2">
      <c r="A1103">
        <v>17</v>
      </c>
      <c r="B1103">
        <v>1</v>
      </c>
      <c r="C1103">
        <f>ROW(SmtRes!A1934)</f>
        <v>1934</v>
      </c>
      <c r="D1103">
        <f>ROW(EtalonRes!A1730)</f>
        <v>1730</v>
      </c>
      <c r="E1103" t="s">
        <v>1125</v>
      </c>
      <c r="F1103" t="s">
        <v>1024</v>
      </c>
      <c r="G1103" t="s">
        <v>1025</v>
      </c>
      <c r="H1103" t="s">
        <v>1026</v>
      </c>
      <c r="I1103">
        <f>ROUND((59+13+32)/100,7)</f>
        <v>1.04</v>
      </c>
      <c r="J1103">
        <v>0</v>
      </c>
      <c r="K1103">
        <f>ROUND((59+13+32)/100,7)</f>
        <v>1.04</v>
      </c>
      <c r="O1103">
        <f>ROUND(CP1103,0)</f>
        <v>6082</v>
      </c>
      <c r="P1103">
        <f>ROUND(CQ1103*I1103,0)</f>
        <v>0</v>
      </c>
      <c r="Q1103">
        <f>ROUND(CR1103*I1103,0)</f>
        <v>0</v>
      </c>
      <c r="R1103">
        <f>ROUND(CS1103*I1103,0)</f>
        <v>0</v>
      </c>
      <c r="S1103">
        <f>ROUND(CT1103*I1103,0)</f>
        <v>6082</v>
      </c>
      <c r="T1103">
        <f>ROUND(CU1103*I1103,0)</f>
        <v>0</v>
      </c>
      <c r="U1103">
        <f t="shared" si="706"/>
        <v>13.478400000000001</v>
      </c>
      <c r="V1103">
        <f t="shared" si="707"/>
        <v>0</v>
      </c>
      <c r="W1103">
        <f>ROUND(CX1103*I1103,0)</f>
        <v>0</v>
      </c>
      <c r="X1103">
        <f>ROUND(CY1103,0)</f>
        <v>4501</v>
      </c>
      <c r="Y1103">
        <f>ROUND(CZ1103,0)</f>
        <v>2190</v>
      </c>
      <c r="AA1103">
        <v>53551707</v>
      </c>
      <c r="AB1103">
        <f t="shared" si="708"/>
        <v>165.95</v>
      </c>
      <c r="AC1103">
        <f t="shared" si="702"/>
        <v>0</v>
      </c>
      <c r="AD1103">
        <f t="shared" si="730"/>
        <v>0</v>
      </c>
      <c r="AE1103">
        <f t="shared" si="731"/>
        <v>0</v>
      </c>
      <c r="AF1103">
        <f t="shared" si="732"/>
        <v>165.95</v>
      </c>
      <c r="AG1103">
        <f t="shared" si="710"/>
        <v>0</v>
      </c>
      <c r="AH1103">
        <f t="shared" si="733"/>
        <v>12.96</v>
      </c>
      <c r="AI1103">
        <f t="shared" si="734"/>
        <v>0</v>
      </c>
      <c r="AJ1103">
        <f t="shared" si="712"/>
        <v>0</v>
      </c>
      <c r="AK1103">
        <v>165.95</v>
      </c>
      <c r="AL1103">
        <v>0</v>
      </c>
      <c r="AM1103">
        <v>0</v>
      </c>
      <c r="AN1103">
        <v>0</v>
      </c>
      <c r="AO1103">
        <v>165.95</v>
      </c>
      <c r="AP1103">
        <v>0</v>
      </c>
      <c r="AQ1103">
        <v>12.96</v>
      </c>
      <c r="AR1103">
        <v>0</v>
      </c>
      <c r="AS1103">
        <v>0</v>
      </c>
      <c r="AT1103">
        <v>74</v>
      </c>
      <c r="AU1103">
        <v>36</v>
      </c>
      <c r="AV1103">
        <v>1</v>
      </c>
      <c r="AW1103">
        <v>1</v>
      </c>
      <c r="AZ1103">
        <v>1</v>
      </c>
      <c r="BA1103">
        <v>35.24</v>
      </c>
      <c r="BB1103">
        <v>9.4</v>
      </c>
      <c r="BC1103">
        <v>9.4</v>
      </c>
      <c r="BD1103" t="s">
        <v>3</v>
      </c>
      <c r="BE1103" t="s">
        <v>3</v>
      </c>
      <c r="BF1103" t="s">
        <v>3</v>
      </c>
      <c r="BG1103" t="s">
        <v>3</v>
      </c>
      <c r="BH1103">
        <v>0</v>
      </c>
      <c r="BI1103">
        <v>4</v>
      </c>
      <c r="BJ1103" t="s">
        <v>1027</v>
      </c>
      <c r="BM1103">
        <v>200001</v>
      </c>
      <c r="BN1103">
        <v>0</v>
      </c>
      <c r="BO1103" t="s">
        <v>30</v>
      </c>
      <c r="BP1103">
        <v>1</v>
      </c>
      <c r="BQ1103">
        <v>4</v>
      </c>
      <c r="BR1103">
        <v>0</v>
      </c>
      <c r="BS1103">
        <v>9.4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74</v>
      </c>
      <c r="CA1103">
        <v>36</v>
      </c>
      <c r="CB1103" t="s">
        <v>3</v>
      </c>
      <c r="CE1103">
        <v>0</v>
      </c>
      <c r="CF1103">
        <v>0</v>
      </c>
      <c r="CG1103">
        <v>0</v>
      </c>
      <c r="CM1103">
        <v>0</v>
      </c>
      <c r="CN1103" t="s">
        <v>3</v>
      </c>
      <c r="CO1103">
        <v>0</v>
      </c>
      <c r="CP1103">
        <f t="shared" si="713"/>
        <v>6082</v>
      </c>
      <c r="CQ1103">
        <f t="shared" si="725"/>
        <v>0</v>
      </c>
      <c r="CR1103">
        <f t="shared" si="714"/>
        <v>0</v>
      </c>
      <c r="CS1103">
        <f t="shared" si="715"/>
        <v>0</v>
      </c>
      <c r="CT1103">
        <f t="shared" si="716"/>
        <v>5848.0779999999995</v>
      </c>
      <c r="CU1103">
        <f t="shared" si="717"/>
        <v>0</v>
      </c>
      <c r="CV1103">
        <f t="shared" si="718"/>
        <v>12.96</v>
      </c>
      <c r="CW1103">
        <f t="shared" si="719"/>
        <v>0</v>
      </c>
      <c r="CX1103">
        <f t="shared" si="720"/>
        <v>0</v>
      </c>
      <c r="CY1103">
        <f t="shared" si="721"/>
        <v>4500.68</v>
      </c>
      <c r="CZ1103">
        <f t="shared" si="722"/>
        <v>2189.52</v>
      </c>
      <c r="DC1103" t="s">
        <v>3</v>
      </c>
      <c r="DD1103" t="s">
        <v>3</v>
      </c>
      <c r="DE1103" t="s">
        <v>3</v>
      </c>
      <c r="DF1103" t="s">
        <v>3</v>
      </c>
      <c r="DG1103" t="s">
        <v>3</v>
      </c>
      <c r="DH1103" t="s">
        <v>3</v>
      </c>
      <c r="DI1103" t="s">
        <v>3</v>
      </c>
      <c r="DJ1103" t="s">
        <v>3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1013</v>
      </c>
      <c r="DV1103" t="s">
        <v>1026</v>
      </c>
      <c r="DW1103" t="s">
        <v>1026</v>
      </c>
      <c r="DX1103">
        <v>1</v>
      </c>
      <c r="DZ1103" t="s">
        <v>3</v>
      </c>
      <c r="EA1103" t="s">
        <v>3</v>
      </c>
      <c r="EB1103" t="s">
        <v>3</v>
      </c>
      <c r="EC1103" t="s">
        <v>3</v>
      </c>
      <c r="EE1103">
        <v>53551317</v>
      </c>
      <c r="EF1103">
        <v>4</v>
      </c>
      <c r="EG1103" t="s">
        <v>1028</v>
      </c>
      <c r="EH1103">
        <v>83</v>
      </c>
      <c r="EI1103" t="s">
        <v>1028</v>
      </c>
      <c r="EJ1103">
        <v>4</v>
      </c>
      <c r="EK1103">
        <v>200001</v>
      </c>
      <c r="EL1103" t="s">
        <v>1029</v>
      </c>
      <c r="EM1103" t="s">
        <v>1030</v>
      </c>
      <c r="EO1103" t="s">
        <v>3</v>
      </c>
      <c r="EQ1103">
        <v>131072</v>
      </c>
      <c r="ER1103">
        <v>165.95</v>
      </c>
      <c r="ES1103">
        <v>0</v>
      </c>
      <c r="ET1103">
        <v>0</v>
      </c>
      <c r="EU1103">
        <v>0</v>
      </c>
      <c r="EV1103">
        <v>165.95</v>
      </c>
      <c r="EW1103">
        <v>12.96</v>
      </c>
      <c r="EX1103">
        <v>0</v>
      </c>
      <c r="EY1103">
        <v>0</v>
      </c>
      <c r="FQ1103">
        <v>0</v>
      </c>
      <c r="FR1103">
        <f>ROUND(IF(AND(BH1103=3,BI1103=3),P1103,0),0)</f>
        <v>0</v>
      </c>
      <c r="FS1103">
        <v>0</v>
      </c>
      <c r="FX1103">
        <v>74</v>
      </c>
      <c r="FY1103">
        <v>36</v>
      </c>
      <c r="GA1103" t="s">
        <v>3</v>
      </c>
      <c r="GD1103">
        <v>1</v>
      </c>
      <c r="GF1103">
        <v>-352375749</v>
      </c>
      <c r="GG1103">
        <v>2</v>
      </c>
      <c r="GH1103">
        <v>1</v>
      </c>
      <c r="GI1103">
        <v>2</v>
      </c>
      <c r="GJ1103">
        <v>0</v>
      </c>
      <c r="GK1103">
        <v>0</v>
      </c>
      <c r="GL1103">
        <f>ROUND(IF(AND(BH1103=3,BI1103=3,FS1103&lt;&gt;0),P1103,0),0)</f>
        <v>0</v>
      </c>
      <c r="GM1103">
        <f>ROUND(O1103+X1103+Y1103,0)+GX1103</f>
        <v>12773</v>
      </c>
      <c r="GN1103">
        <f>IF(OR(BI1103=0,BI1103=1),ROUND(O1103+X1103+Y1103,0),0)</f>
        <v>0</v>
      </c>
      <c r="GO1103">
        <f>IF(BI1103=2,ROUND(O1103+X1103+Y1103,0),0)</f>
        <v>0</v>
      </c>
      <c r="GP1103">
        <f>IF(BI1103=4,ROUND(O1103+X1103+Y1103,0)+GX1103,0)</f>
        <v>12773</v>
      </c>
      <c r="GR1103">
        <v>0</v>
      </c>
      <c r="GS1103">
        <v>0</v>
      </c>
      <c r="GT1103">
        <v>0</v>
      </c>
      <c r="GU1103" t="s">
        <v>3</v>
      </c>
      <c r="GV1103">
        <f t="shared" si="723"/>
        <v>0</v>
      </c>
      <c r="GW1103">
        <v>1</v>
      </c>
      <c r="GX1103">
        <f>ROUND(HC1103*I1103,0)</f>
        <v>0</v>
      </c>
      <c r="HA1103">
        <v>0</v>
      </c>
      <c r="HB1103">
        <v>0</v>
      </c>
      <c r="HC1103">
        <f t="shared" si="724"/>
        <v>0</v>
      </c>
      <c r="HE1103" t="s">
        <v>3</v>
      </c>
      <c r="HF1103" t="s">
        <v>3</v>
      </c>
      <c r="HM1103" t="s">
        <v>3</v>
      </c>
      <c r="HN1103" t="s">
        <v>1031</v>
      </c>
      <c r="HO1103" t="s">
        <v>1032</v>
      </c>
      <c r="HP1103" t="s">
        <v>1028</v>
      </c>
      <c r="HQ1103" t="s">
        <v>1028</v>
      </c>
      <c r="IK1103">
        <v>0</v>
      </c>
    </row>
    <row r="1105" spans="1:206" x14ac:dyDescent="0.2">
      <c r="A1105" s="3">
        <v>51</v>
      </c>
      <c r="B1105" s="3">
        <f>B1004</f>
        <v>1</v>
      </c>
      <c r="C1105" s="3">
        <f>A1004</f>
        <v>4</v>
      </c>
      <c r="D1105" s="3">
        <f>ROW(A1004)</f>
        <v>1004</v>
      </c>
      <c r="E1105" s="3"/>
      <c r="F1105" s="3" t="str">
        <f>IF(F1004&lt;&gt;"",F1004,"")</f>
        <v/>
      </c>
      <c r="G1105" s="3" t="str">
        <f>IF(G1004&lt;&gt;"",G1004,"")</f>
        <v>13. Электромонтажные работы (коридор, с/у, лестничный марш)</v>
      </c>
      <c r="H1105" s="3">
        <v>0</v>
      </c>
      <c r="I1105" s="3"/>
      <c r="J1105" s="3"/>
      <c r="K1105" s="3"/>
      <c r="L1105" s="3"/>
      <c r="M1105" s="3"/>
      <c r="N1105" s="3"/>
      <c r="O1105" s="3">
        <f t="shared" ref="O1105:T1105" si="735">ROUND(AB1105,0)</f>
        <v>1650583</v>
      </c>
      <c r="P1105" s="3">
        <f t="shared" si="735"/>
        <v>1638053</v>
      </c>
      <c r="Q1105" s="3">
        <f t="shared" si="735"/>
        <v>2345</v>
      </c>
      <c r="R1105" s="3">
        <f t="shared" si="735"/>
        <v>147</v>
      </c>
      <c r="S1105" s="3">
        <f t="shared" si="735"/>
        <v>10185</v>
      </c>
      <c r="T1105" s="3">
        <f t="shared" si="735"/>
        <v>0</v>
      </c>
      <c r="U1105" s="3">
        <f>AH1105</f>
        <v>1064.4593899999998</v>
      </c>
      <c r="V1105" s="3">
        <f>AI1105</f>
        <v>11.027239999999999</v>
      </c>
      <c r="W1105" s="3">
        <f>ROUND(AJ1105,0)</f>
        <v>1665</v>
      </c>
      <c r="X1105" s="3">
        <f>ROUND(AK1105,0)</f>
        <v>9924</v>
      </c>
      <c r="Y1105" s="3">
        <f>ROUND(AL1105,0)</f>
        <v>5206</v>
      </c>
      <c r="Z1105" s="3"/>
      <c r="AA1105" s="3"/>
      <c r="AB1105" s="3">
        <f>ROUND(SUMIF(AA1008:AA1103,"=53551706",O1008:O1103),0)</f>
        <v>1650583</v>
      </c>
      <c r="AC1105" s="3">
        <f>ROUND(SUMIF(AA1008:AA1103,"=53551706",P1008:P1103),0)</f>
        <v>1638053</v>
      </c>
      <c r="AD1105" s="3">
        <f>ROUND(SUMIF(AA1008:AA1103,"=53551706",Q1008:Q1103),0)</f>
        <v>2345</v>
      </c>
      <c r="AE1105" s="3">
        <f>ROUND(SUMIF(AA1008:AA1103,"=53551706",R1008:R1103),0)</f>
        <v>147</v>
      </c>
      <c r="AF1105" s="3">
        <f>ROUND(SUMIF(AA1008:AA1103,"=53551706",S1008:S1103),0)</f>
        <v>10185</v>
      </c>
      <c r="AG1105" s="3">
        <f>ROUND(SUMIF(AA1008:AA1103,"=53551706",T1008:T1103),0)</f>
        <v>0</v>
      </c>
      <c r="AH1105" s="3">
        <f>SUMIF(AA1008:AA1103,"=53551706",U1008:U1103)</f>
        <v>1064.4593899999998</v>
      </c>
      <c r="AI1105" s="3">
        <f>SUMIF(AA1008:AA1103,"=53551706",V1008:V1103)</f>
        <v>11.027239999999999</v>
      </c>
      <c r="AJ1105" s="3">
        <f>ROUND(SUMIF(AA1008:AA1103,"=53551706",W1008:W1103),0)</f>
        <v>1665</v>
      </c>
      <c r="AK1105" s="3">
        <f>ROUND(SUMIF(AA1008:AA1103,"=53551706",X1008:X1103),0)</f>
        <v>9924</v>
      </c>
      <c r="AL1105" s="3">
        <f>ROUND(SUMIF(AA1008:AA1103,"=53551706",Y1008:Y1103),0)</f>
        <v>5206</v>
      </c>
      <c r="AM1105" s="3"/>
      <c r="AN1105" s="3"/>
      <c r="AO1105" s="3">
        <f t="shared" ref="AO1105:BD1105" si="736">ROUND(BX1105,0)</f>
        <v>0</v>
      </c>
      <c r="AP1105" s="3">
        <f t="shared" si="736"/>
        <v>0</v>
      </c>
      <c r="AQ1105" s="3">
        <f t="shared" si="736"/>
        <v>0</v>
      </c>
      <c r="AR1105" s="3">
        <f t="shared" si="736"/>
        <v>1665713</v>
      </c>
      <c r="AS1105" s="3">
        <f t="shared" si="736"/>
        <v>289</v>
      </c>
      <c r="AT1105" s="3">
        <f t="shared" si="736"/>
        <v>1664596</v>
      </c>
      <c r="AU1105" s="3">
        <f t="shared" si="736"/>
        <v>827</v>
      </c>
      <c r="AV1105" s="3">
        <f t="shared" si="736"/>
        <v>1638053</v>
      </c>
      <c r="AW1105" s="3">
        <f t="shared" si="736"/>
        <v>1638053</v>
      </c>
      <c r="AX1105" s="3">
        <f t="shared" si="736"/>
        <v>0</v>
      </c>
      <c r="AY1105" s="3">
        <f t="shared" si="736"/>
        <v>1638053</v>
      </c>
      <c r="AZ1105" s="3">
        <f t="shared" si="736"/>
        <v>0</v>
      </c>
      <c r="BA1105" s="3">
        <f t="shared" si="736"/>
        <v>0</v>
      </c>
      <c r="BB1105" s="3">
        <f t="shared" si="736"/>
        <v>0</v>
      </c>
      <c r="BC1105" s="3">
        <f t="shared" si="736"/>
        <v>0</v>
      </c>
      <c r="BD1105" s="3">
        <f t="shared" si="736"/>
        <v>0</v>
      </c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>
        <f>ROUND(SUMIF(AA1008:AA1103,"=53551706",FQ1008:FQ1103),0)</f>
        <v>0</v>
      </c>
      <c r="BY1105" s="3">
        <f>ROUND(SUMIF(AA1008:AA1103,"=53551706",FR1008:FR1103),0)</f>
        <v>0</v>
      </c>
      <c r="BZ1105" s="3">
        <f>ROUND(SUMIF(AA1008:AA1103,"=53551706",GL1008:GL1103),0)</f>
        <v>0</v>
      </c>
      <c r="CA1105" s="3">
        <f>ROUND(SUMIF(AA1008:AA1103,"=53551706",GM1008:GM1103),0)</f>
        <v>1665713</v>
      </c>
      <c r="CB1105" s="3">
        <f>ROUND(SUMIF(AA1008:AA1103,"=53551706",GN1008:GN1103),0)</f>
        <v>289</v>
      </c>
      <c r="CC1105" s="3">
        <f>ROUND(SUMIF(AA1008:AA1103,"=53551706",GO1008:GO1103),0)</f>
        <v>1664596</v>
      </c>
      <c r="CD1105" s="3">
        <f>ROUND(SUMIF(AA1008:AA1103,"=53551706",GP1008:GP1103),0)</f>
        <v>827</v>
      </c>
      <c r="CE1105" s="3">
        <f>AC1105-BX1105</f>
        <v>1638053</v>
      </c>
      <c r="CF1105" s="3">
        <f>AC1105-BY1105</f>
        <v>1638053</v>
      </c>
      <c r="CG1105" s="3">
        <f>BX1105-BZ1105</f>
        <v>0</v>
      </c>
      <c r="CH1105" s="3">
        <f>AC1105-BX1105-BY1105+BZ1105</f>
        <v>1638053</v>
      </c>
      <c r="CI1105" s="3">
        <f>BY1105-BZ1105</f>
        <v>0</v>
      </c>
      <c r="CJ1105" s="3">
        <f>ROUND(SUMIF(AA1008:AA1103,"=53551706",GX1008:GX1103),0)</f>
        <v>0</v>
      </c>
      <c r="CK1105" s="3">
        <f>ROUND(SUMIF(AA1008:AA1103,"=53551706",GY1008:GY1103),0)</f>
        <v>0</v>
      </c>
      <c r="CL1105" s="3">
        <f>ROUND(SUMIF(AA1008:AA1103,"=53551706",GZ1008:GZ1103),0)</f>
        <v>0</v>
      </c>
      <c r="CM1105" s="3">
        <f>ROUND(SUMIF(AA1008:AA1103,"=53551706",HD1008:HD1103),0)</f>
        <v>0</v>
      </c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4">
        <f t="shared" ref="DG1105:DL1105" si="737">ROUND(DT1105,0)</f>
        <v>2557361</v>
      </c>
      <c r="DH1105" s="4">
        <f t="shared" si="737"/>
        <v>2169612</v>
      </c>
      <c r="DI1105" s="4">
        <f t="shared" si="737"/>
        <v>28843</v>
      </c>
      <c r="DJ1105" s="4">
        <f t="shared" si="737"/>
        <v>5173</v>
      </c>
      <c r="DK1105" s="4">
        <f t="shared" si="737"/>
        <v>358906</v>
      </c>
      <c r="DL1105" s="4">
        <f t="shared" si="737"/>
        <v>0</v>
      </c>
      <c r="DM1105" s="4">
        <f>DZ1105</f>
        <v>1064.4593899999998</v>
      </c>
      <c r="DN1105" s="4">
        <f>EA1105</f>
        <v>11.027239999999999</v>
      </c>
      <c r="DO1105" s="4">
        <f>ROUND(EB1105,0)</f>
        <v>1665</v>
      </c>
      <c r="DP1105" s="4">
        <f>ROUND(EC1105,0)</f>
        <v>349710</v>
      </c>
      <c r="DQ1105" s="4">
        <f>ROUND(ED1105,0)</f>
        <v>183471</v>
      </c>
      <c r="DR1105" s="4"/>
      <c r="DS1105" s="4"/>
      <c r="DT1105" s="4">
        <f>ROUND(SUMIF(AA1008:AA1103,"=53551707",O1008:O1103),0)</f>
        <v>2557361</v>
      </c>
      <c r="DU1105" s="4">
        <f>ROUND(SUMIF(AA1008:AA1103,"=53551707",P1008:P1103),0)</f>
        <v>2169612</v>
      </c>
      <c r="DV1105" s="4">
        <f>ROUND(SUMIF(AA1008:AA1103,"=53551707",Q1008:Q1103),0)</f>
        <v>28843</v>
      </c>
      <c r="DW1105" s="4">
        <f>ROUND(SUMIF(AA1008:AA1103,"=53551707",R1008:R1103),0)</f>
        <v>5173</v>
      </c>
      <c r="DX1105" s="4">
        <f>ROUND(SUMIF(AA1008:AA1103,"=53551707",S1008:S1103),0)</f>
        <v>358906</v>
      </c>
      <c r="DY1105" s="4">
        <f>ROUND(SUMIF(AA1008:AA1103,"=53551707",T1008:T1103),0)</f>
        <v>0</v>
      </c>
      <c r="DZ1105" s="4">
        <f>SUMIF(AA1008:AA1103,"=53551707",U1008:U1103)</f>
        <v>1064.4593899999998</v>
      </c>
      <c r="EA1105" s="4">
        <f>SUMIF(AA1008:AA1103,"=53551707",V1008:V1103)</f>
        <v>11.027239999999999</v>
      </c>
      <c r="EB1105" s="4">
        <f>ROUND(SUMIF(AA1008:AA1103,"=53551707",W1008:W1103),0)</f>
        <v>1665</v>
      </c>
      <c r="EC1105" s="4">
        <f>ROUND(SUMIF(AA1008:AA1103,"=53551707",X1008:X1103),0)</f>
        <v>349710</v>
      </c>
      <c r="ED1105" s="4">
        <f>ROUND(SUMIF(AA1008:AA1103,"=53551707",Y1008:Y1103),0)</f>
        <v>183471</v>
      </c>
      <c r="EE1105" s="4"/>
      <c r="EF1105" s="4"/>
      <c r="EG1105" s="4">
        <f t="shared" ref="EG1105:EV1105" si="738">ROUND(FP1105,0)</f>
        <v>0</v>
      </c>
      <c r="EH1105" s="4">
        <f t="shared" si="738"/>
        <v>0</v>
      </c>
      <c r="EI1105" s="4">
        <f t="shared" si="738"/>
        <v>0</v>
      </c>
      <c r="EJ1105" s="4">
        <f t="shared" si="738"/>
        <v>3090542</v>
      </c>
      <c r="EK1105" s="4">
        <f t="shared" si="738"/>
        <v>10144</v>
      </c>
      <c r="EL1105" s="4">
        <f t="shared" si="738"/>
        <v>3051240</v>
      </c>
      <c r="EM1105" s="4">
        <f t="shared" si="738"/>
        <v>29158</v>
      </c>
      <c r="EN1105" s="4">
        <f t="shared" si="738"/>
        <v>2169612</v>
      </c>
      <c r="EO1105" s="4">
        <f t="shared" si="738"/>
        <v>2169612</v>
      </c>
      <c r="EP1105" s="4">
        <f t="shared" si="738"/>
        <v>0</v>
      </c>
      <c r="EQ1105" s="4">
        <f t="shared" si="738"/>
        <v>2169612</v>
      </c>
      <c r="ER1105" s="4">
        <f t="shared" si="738"/>
        <v>0</v>
      </c>
      <c r="ES1105" s="4">
        <f t="shared" si="738"/>
        <v>0</v>
      </c>
      <c r="ET1105" s="4">
        <f t="shared" si="738"/>
        <v>0</v>
      </c>
      <c r="EU1105" s="4">
        <f t="shared" si="738"/>
        <v>0</v>
      </c>
      <c r="EV1105" s="4">
        <f t="shared" si="738"/>
        <v>0</v>
      </c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>
        <f>ROUND(SUMIF(AA1008:AA1103,"=53551707",FQ1008:FQ1103),0)</f>
        <v>0</v>
      </c>
      <c r="FQ1105" s="4">
        <f>ROUND(SUMIF(AA1008:AA1103,"=53551707",FR1008:FR1103),0)</f>
        <v>0</v>
      </c>
      <c r="FR1105" s="4">
        <f>ROUND(SUMIF(AA1008:AA1103,"=53551707",GL1008:GL1103),0)</f>
        <v>0</v>
      </c>
      <c r="FS1105" s="4">
        <f>ROUND(SUMIF(AA1008:AA1103,"=53551707",GM1008:GM1103),0)</f>
        <v>3090542</v>
      </c>
      <c r="FT1105" s="4">
        <f>ROUND(SUMIF(AA1008:AA1103,"=53551707",GN1008:GN1103),0)</f>
        <v>10144</v>
      </c>
      <c r="FU1105" s="4">
        <f>ROUND(SUMIF(AA1008:AA1103,"=53551707",GO1008:GO1103),0)</f>
        <v>3051240</v>
      </c>
      <c r="FV1105" s="4">
        <f>ROUND(SUMIF(AA1008:AA1103,"=53551707",GP1008:GP1103),0)</f>
        <v>29158</v>
      </c>
      <c r="FW1105" s="4">
        <f>DU1105-FP1105</f>
        <v>2169612</v>
      </c>
      <c r="FX1105" s="4">
        <f>DU1105-FQ1105</f>
        <v>2169612</v>
      </c>
      <c r="FY1105" s="4">
        <f>FP1105-FR1105</f>
        <v>0</v>
      </c>
      <c r="FZ1105" s="4">
        <f>DU1105-FP1105-FQ1105+FR1105</f>
        <v>2169612</v>
      </c>
      <c r="GA1105" s="4">
        <f>FQ1105-FR1105</f>
        <v>0</v>
      </c>
      <c r="GB1105" s="4">
        <f>ROUND(SUMIF(AA1008:AA1103,"=53551707",GX1008:GX1103),0)</f>
        <v>0</v>
      </c>
      <c r="GC1105" s="4">
        <f>ROUND(SUMIF(AA1008:AA1103,"=53551707",GY1008:GY1103),0)</f>
        <v>0</v>
      </c>
      <c r="GD1105" s="4">
        <f>ROUND(SUMIF(AA1008:AA1103,"=53551707",GZ1008:GZ1103),0)</f>
        <v>0</v>
      </c>
      <c r="GE1105" s="4">
        <f>ROUND(SUMIF(AA1008:AA1103,"=53551707",HD1008:HD1103),0)</f>
        <v>0</v>
      </c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>
        <v>0</v>
      </c>
    </row>
    <row r="1107" spans="1:206" x14ac:dyDescent="0.2">
      <c r="A1107" s="5">
        <v>50</v>
      </c>
      <c r="B1107" s="5">
        <v>0</v>
      </c>
      <c r="C1107" s="5">
        <v>0</v>
      </c>
      <c r="D1107" s="5">
        <v>1</v>
      </c>
      <c r="E1107" s="5">
        <v>201</v>
      </c>
      <c r="F1107" s="5">
        <f>ROUND(Source!O1105,O1107)</f>
        <v>1650583</v>
      </c>
      <c r="G1107" s="5" t="s">
        <v>249</v>
      </c>
      <c r="H1107" s="5" t="s">
        <v>250</v>
      </c>
      <c r="I1107" s="5"/>
      <c r="J1107" s="5"/>
      <c r="K1107" s="5">
        <v>201</v>
      </c>
      <c r="L1107" s="5">
        <v>1</v>
      </c>
      <c r="M1107" s="5">
        <v>3</v>
      </c>
      <c r="N1107" s="5" t="s">
        <v>3</v>
      </c>
      <c r="O1107" s="5">
        <v>2</v>
      </c>
      <c r="P1107" s="5">
        <f>ROUND(Source!DG1105,O1107)</f>
        <v>2557361</v>
      </c>
      <c r="Q1107" s="5"/>
      <c r="R1107" s="5"/>
      <c r="S1107" s="5"/>
      <c r="T1107" s="5"/>
      <c r="U1107" s="5"/>
      <c r="V1107" s="5"/>
      <c r="W1107" s="5">
        <v>1650582.54</v>
      </c>
      <c r="X1107" s="5">
        <v>1</v>
      </c>
      <c r="Y1107" s="5">
        <v>1650582.54</v>
      </c>
      <c r="Z1107" s="5">
        <v>2557361</v>
      </c>
      <c r="AA1107" s="5">
        <v>1</v>
      </c>
      <c r="AB1107" s="5">
        <v>2557361</v>
      </c>
    </row>
    <row r="1108" spans="1:206" x14ac:dyDescent="0.2">
      <c r="A1108" s="5">
        <v>50</v>
      </c>
      <c r="B1108" s="5">
        <v>0</v>
      </c>
      <c r="C1108" s="5">
        <v>0</v>
      </c>
      <c r="D1108" s="5">
        <v>1</v>
      </c>
      <c r="E1108" s="5">
        <v>202</v>
      </c>
      <c r="F1108" s="5">
        <f>ROUND(Source!P1105,O1108)</f>
        <v>1638053</v>
      </c>
      <c r="G1108" s="5" t="s">
        <v>251</v>
      </c>
      <c r="H1108" s="5" t="s">
        <v>252</v>
      </c>
      <c r="I1108" s="5"/>
      <c r="J1108" s="5"/>
      <c r="K1108" s="5">
        <v>202</v>
      </c>
      <c r="L1108" s="5">
        <v>2</v>
      </c>
      <c r="M1108" s="5">
        <v>3</v>
      </c>
      <c r="N1108" s="5" t="s">
        <v>3</v>
      </c>
      <c r="O1108" s="5">
        <v>2</v>
      </c>
      <c r="P1108" s="5">
        <f>ROUND(Source!DH1105,O1108)</f>
        <v>2169612</v>
      </c>
      <c r="Q1108" s="5"/>
      <c r="R1108" s="5"/>
      <c r="S1108" s="5"/>
      <c r="T1108" s="5"/>
      <c r="U1108" s="5"/>
      <c r="V1108" s="5"/>
      <c r="W1108" s="5">
        <v>1638052.85</v>
      </c>
      <c r="X1108" s="5">
        <v>1</v>
      </c>
      <c r="Y1108" s="5">
        <v>1638052.85</v>
      </c>
      <c r="Z1108" s="5">
        <v>2169612</v>
      </c>
      <c r="AA1108" s="5">
        <v>1</v>
      </c>
      <c r="AB1108" s="5">
        <v>2169612</v>
      </c>
    </row>
    <row r="1109" spans="1:206" x14ac:dyDescent="0.2">
      <c r="A1109" s="5">
        <v>50</v>
      </c>
      <c r="B1109" s="5">
        <v>0</v>
      </c>
      <c r="C1109" s="5">
        <v>0</v>
      </c>
      <c r="D1109" s="5">
        <v>1</v>
      </c>
      <c r="E1109" s="5">
        <v>222</v>
      </c>
      <c r="F1109" s="5">
        <f>ROUND(Source!AO1105,O1109)</f>
        <v>0</v>
      </c>
      <c r="G1109" s="5" t="s">
        <v>253</v>
      </c>
      <c r="H1109" s="5" t="s">
        <v>254</v>
      </c>
      <c r="I1109" s="5"/>
      <c r="J1109" s="5"/>
      <c r="K1109" s="5">
        <v>222</v>
      </c>
      <c r="L1109" s="5">
        <v>3</v>
      </c>
      <c r="M1109" s="5">
        <v>3</v>
      </c>
      <c r="N1109" s="5" t="s">
        <v>3</v>
      </c>
      <c r="O1109" s="5">
        <v>2</v>
      </c>
      <c r="P1109" s="5">
        <f>ROUND(Source!EG1105,O1109)</f>
        <v>0</v>
      </c>
      <c r="Q1109" s="5"/>
      <c r="R1109" s="5"/>
      <c r="S1109" s="5"/>
      <c r="T1109" s="5"/>
      <c r="U1109" s="5"/>
      <c r="V1109" s="5"/>
      <c r="W1109" s="5">
        <v>0</v>
      </c>
      <c r="X1109" s="5">
        <v>1</v>
      </c>
      <c r="Y1109" s="5">
        <v>0</v>
      </c>
      <c r="Z1109" s="5">
        <v>0</v>
      </c>
      <c r="AA1109" s="5">
        <v>1</v>
      </c>
      <c r="AB1109" s="5">
        <v>0</v>
      </c>
    </row>
    <row r="1110" spans="1:206" x14ac:dyDescent="0.2">
      <c r="A1110" s="5">
        <v>50</v>
      </c>
      <c r="B1110" s="5">
        <v>0</v>
      </c>
      <c r="C1110" s="5">
        <v>0</v>
      </c>
      <c r="D1110" s="5">
        <v>1</v>
      </c>
      <c r="E1110" s="5">
        <v>225</v>
      </c>
      <c r="F1110" s="5">
        <f>ROUND(Source!AV1105,O1110)</f>
        <v>1638053</v>
      </c>
      <c r="G1110" s="5" t="s">
        <v>255</v>
      </c>
      <c r="H1110" s="5" t="s">
        <v>256</v>
      </c>
      <c r="I1110" s="5"/>
      <c r="J1110" s="5"/>
      <c r="K1110" s="5">
        <v>225</v>
      </c>
      <c r="L1110" s="5">
        <v>4</v>
      </c>
      <c r="M1110" s="5">
        <v>3</v>
      </c>
      <c r="N1110" s="5" t="s">
        <v>3</v>
      </c>
      <c r="O1110" s="5">
        <v>2</v>
      </c>
      <c r="P1110" s="5">
        <f>ROUND(Source!EN1105,O1110)</f>
        <v>2169612</v>
      </c>
      <c r="Q1110" s="5"/>
      <c r="R1110" s="5"/>
      <c r="S1110" s="5"/>
      <c r="T1110" s="5"/>
      <c r="U1110" s="5"/>
      <c r="V1110" s="5"/>
      <c r="W1110" s="5">
        <v>1638052.85</v>
      </c>
      <c r="X1110" s="5">
        <v>1</v>
      </c>
      <c r="Y1110" s="5">
        <v>1638052.85</v>
      </c>
      <c r="Z1110" s="5">
        <v>2169612</v>
      </c>
      <c r="AA1110" s="5">
        <v>1</v>
      </c>
      <c r="AB1110" s="5">
        <v>2169612</v>
      </c>
    </row>
    <row r="1111" spans="1:206" x14ac:dyDescent="0.2">
      <c r="A1111" s="5">
        <v>50</v>
      </c>
      <c r="B1111" s="5">
        <v>0</v>
      </c>
      <c r="C1111" s="5">
        <v>0</v>
      </c>
      <c r="D1111" s="5">
        <v>1</v>
      </c>
      <c r="E1111" s="5">
        <v>226</v>
      </c>
      <c r="F1111" s="5">
        <f>ROUND(Source!AW1105,O1111)</f>
        <v>1638053</v>
      </c>
      <c r="G1111" s="5" t="s">
        <v>257</v>
      </c>
      <c r="H1111" s="5" t="s">
        <v>258</v>
      </c>
      <c r="I1111" s="5"/>
      <c r="J1111" s="5"/>
      <c r="K1111" s="5">
        <v>226</v>
      </c>
      <c r="L1111" s="5">
        <v>5</v>
      </c>
      <c r="M1111" s="5">
        <v>3</v>
      </c>
      <c r="N1111" s="5" t="s">
        <v>3</v>
      </c>
      <c r="O1111" s="5">
        <v>2</v>
      </c>
      <c r="P1111" s="5">
        <f>ROUND(Source!EO1105,O1111)</f>
        <v>2169612</v>
      </c>
      <c r="Q1111" s="5"/>
      <c r="R1111" s="5"/>
      <c r="S1111" s="5"/>
      <c r="T1111" s="5"/>
      <c r="U1111" s="5"/>
      <c r="V1111" s="5"/>
      <c r="W1111" s="5">
        <v>1638052.85</v>
      </c>
      <c r="X1111" s="5">
        <v>1</v>
      </c>
      <c r="Y1111" s="5">
        <v>1638052.85</v>
      </c>
      <c r="Z1111" s="5">
        <v>2169612</v>
      </c>
      <c r="AA1111" s="5">
        <v>1</v>
      </c>
      <c r="AB1111" s="5">
        <v>2169612</v>
      </c>
    </row>
    <row r="1112" spans="1:206" x14ac:dyDescent="0.2">
      <c r="A1112" s="5">
        <v>50</v>
      </c>
      <c r="B1112" s="5">
        <v>0</v>
      </c>
      <c r="C1112" s="5">
        <v>0</v>
      </c>
      <c r="D1112" s="5">
        <v>1</v>
      </c>
      <c r="E1112" s="5">
        <v>227</v>
      </c>
      <c r="F1112" s="5">
        <f>ROUND(Source!AX1105,O1112)</f>
        <v>0</v>
      </c>
      <c r="G1112" s="5" t="s">
        <v>259</v>
      </c>
      <c r="H1112" s="5" t="s">
        <v>260</v>
      </c>
      <c r="I1112" s="5"/>
      <c r="J1112" s="5"/>
      <c r="K1112" s="5">
        <v>227</v>
      </c>
      <c r="L1112" s="5">
        <v>6</v>
      </c>
      <c r="M1112" s="5">
        <v>3</v>
      </c>
      <c r="N1112" s="5" t="s">
        <v>3</v>
      </c>
      <c r="O1112" s="5">
        <v>2</v>
      </c>
      <c r="P1112" s="5">
        <f>ROUND(Source!EP1105,O1112)</f>
        <v>0</v>
      </c>
      <c r="Q1112" s="5"/>
      <c r="R1112" s="5"/>
      <c r="S1112" s="5"/>
      <c r="T1112" s="5"/>
      <c r="U1112" s="5"/>
      <c r="V1112" s="5"/>
      <c r="W1112" s="5">
        <v>0</v>
      </c>
      <c r="X1112" s="5">
        <v>1</v>
      </c>
      <c r="Y1112" s="5">
        <v>0</v>
      </c>
      <c r="Z1112" s="5">
        <v>0</v>
      </c>
      <c r="AA1112" s="5">
        <v>1</v>
      </c>
      <c r="AB1112" s="5">
        <v>0</v>
      </c>
    </row>
    <row r="1113" spans="1:206" x14ac:dyDescent="0.2">
      <c r="A1113" s="5">
        <v>50</v>
      </c>
      <c r="B1113" s="5">
        <v>0</v>
      </c>
      <c r="C1113" s="5">
        <v>0</v>
      </c>
      <c r="D1113" s="5">
        <v>1</v>
      </c>
      <c r="E1113" s="5">
        <v>228</v>
      </c>
      <c r="F1113" s="5">
        <f>ROUND(Source!AY1105,O1113)</f>
        <v>1638053</v>
      </c>
      <c r="G1113" s="5" t="s">
        <v>261</v>
      </c>
      <c r="H1113" s="5" t="s">
        <v>262</v>
      </c>
      <c r="I1113" s="5"/>
      <c r="J1113" s="5"/>
      <c r="K1113" s="5">
        <v>228</v>
      </c>
      <c r="L1113" s="5">
        <v>7</v>
      </c>
      <c r="M1113" s="5">
        <v>3</v>
      </c>
      <c r="N1113" s="5" t="s">
        <v>3</v>
      </c>
      <c r="O1113" s="5">
        <v>2</v>
      </c>
      <c r="P1113" s="5">
        <f>ROUND(Source!EQ1105,O1113)</f>
        <v>2169612</v>
      </c>
      <c r="Q1113" s="5"/>
      <c r="R1113" s="5"/>
      <c r="S1113" s="5"/>
      <c r="T1113" s="5"/>
      <c r="U1113" s="5"/>
      <c r="V1113" s="5"/>
      <c r="W1113" s="5">
        <v>1638052.85</v>
      </c>
      <c r="X1113" s="5">
        <v>1</v>
      </c>
      <c r="Y1113" s="5">
        <v>1638052.85</v>
      </c>
      <c r="Z1113" s="5">
        <v>2169612</v>
      </c>
      <c r="AA1113" s="5">
        <v>1</v>
      </c>
      <c r="AB1113" s="5">
        <v>2169612</v>
      </c>
    </row>
    <row r="1114" spans="1:206" x14ac:dyDescent="0.2">
      <c r="A1114" s="5">
        <v>50</v>
      </c>
      <c r="B1114" s="5">
        <v>0</v>
      </c>
      <c r="C1114" s="5">
        <v>0</v>
      </c>
      <c r="D1114" s="5">
        <v>1</v>
      </c>
      <c r="E1114" s="5">
        <v>216</v>
      </c>
      <c r="F1114" s="5">
        <f>ROUND(Source!AP1105,O1114)</f>
        <v>0</v>
      </c>
      <c r="G1114" s="5" t="s">
        <v>263</v>
      </c>
      <c r="H1114" s="5" t="s">
        <v>264</v>
      </c>
      <c r="I1114" s="5"/>
      <c r="J1114" s="5"/>
      <c r="K1114" s="5">
        <v>216</v>
      </c>
      <c r="L1114" s="5">
        <v>8</v>
      </c>
      <c r="M1114" s="5">
        <v>3</v>
      </c>
      <c r="N1114" s="5" t="s">
        <v>3</v>
      </c>
      <c r="O1114" s="5">
        <v>2</v>
      </c>
      <c r="P1114" s="5">
        <f>ROUND(Source!EH1105,O1114)</f>
        <v>0</v>
      </c>
      <c r="Q1114" s="5"/>
      <c r="R1114" s="5"/>
      <c r="S1114" s="5"/>
      <c r="T1114" s="5"/>
      <c r="U1114" s="5"/>
      <c r="V1114" s="5"/>
      <c r="W1114" s="5">
        <v>0</v>
      </c>
      <c r="X1114" s="5">
        <v>1</v>
      </c>
      <c r="Y1114" s="5">
        <v>0</v>
      </c>
      <c r="Z1114" s="5">
        <v>0</v>
      </c>
      <c r="AA1114" s="5">
        <v>1</v>
      </c>
      <c r="AB1114" s="5">
        <v>0</v>
      </c>
    </row>
    <row r="1115" spans="1:206" x14ac:dyDescent="0.2">
      <c r="A1115" s="5">
        <v>50</v>
      </c>
      <c r="B1115" s="5">
        <v>0</v>
      </c>
      <c r="C1115" s="5">
        <v>0</v>
      </c>
      <c r="D1115" s="5">
        <v>1</v>
      </c>
      <c r="E1115" s="5">
        <v>223</v>
      </c>
      <c r="F1115" s="5">
        <f>ROUND(Source!AQ1105,O1115)</f>
        <v>0</v>
      </c>
      <c r="G1115" s="5" t="s">
        <v>265</v>
      </c>
      <c r="H1115" s="5" t="s">
        <v>266</v>
      </c>
      <c r="I1115" s="5"/>
      <c r="J1115" s="5"/>
      <c r="K1115" s="5">
        <v>223</v>
      </c>
      <c r="L1115" s="5">
        <v>9</v>
      </c>
      <c r="M1115" s="5">
        <v>3</v>
      </c>
      <c r="N1115" s="5" t="s">
        <v>3</v>
      </c>
      <c r="O1115" s="5">
        <v>2</v>
      </c>
      <c r="P1115" s="5">
        <f>ROUND(Source!EI1105,O1115)</f>
        <v>0</v>
      </c>
      <c r="Q1115" s="5"/>
      <c r="R1115" s="5"/>
      <c r="S1115" s="5"/>
      <c r="T1115" s="5"/>
      <c r="U1115" s="5"/>
      <c r="V1115" s="5"/>
      <c r="W1115" s="5">
        <v>0</v>
      </c>
      <c r="X1115" s="5">
        <v>1</v>
      </c>
      <c r="Y1115" s="5">
        <v>0</v>
      </c>
      <c r="Z1115" s="5">
        <v>0</v>
      </c>
      <c r="AA1115" s="5">
        <v>1</v>
      </c>
      <c r="AB1115" s="5">
        <v>0</v>
      </c>
    </row>
    <row r="1116" spans="1:206" x14ac:dyDescent="0.2">
      <c r="A1116" s="5">
        <v>50</v>
      </c>
      <c r="B1116" s="5">
        <v>0</v>
      </c>
      <c r="C1116" s="5">
        <v>0</v>
      </c>
      <c r="D1116" s="5">
        <v>1</v>
      </c>
      <c r="E1116" s="5">
        <v>229</v>
      </c>
      <c r="F1116" s="5">
        <f>ROUND(Source!AZ1105,O1116)</f>
        <v>0</v>
      </c>
      <c r="G1116" s="5" t="s">
        <v>267</v>
      </c>
      <c r="H1116" s="5" t="s">
        <v>268</v>
      </c>
      <c r="I1116" s="5"/>
      <c r="J1116" s="5"/>
      <c r="K1116" s="5">
        <v>229</v>
      </c>
      <c r="L1116" s="5">
        <v>10</v>
      </c>
      <c r="M1116" s="5">
        <v>3</v>
      </c>
      <c r="N1116" s="5" t="s">
        <v>3</v>
      </c>
      <c r="O1116" s="5">
        <v>2</v>
      </c>
      <c r="P1116" s="5">
        <f>ROUND(Source!ER1105,O1116)</f>
        <v>0</v>
      </c>
      <c r="Q1116" s="5"/>
      <c r="R1116" s="5"/>
      <c r="S1116" s="5"/>
      <c r="T1116" s="5"/>
      <c r="U1116" s="5"/>
      <c r="V1116" s="5"/>
      <c r="W1116" s="5">
        <v>0</v>
      </c>
      <c r="X1116" s="5">
        <v>1</v>
      </c>
      <c r="Y1116" s="5">
        <v>0</v>
      </c>
      <c r="Z1116" s="5">
        <v>0</v>
      </c>
      <c r="AA1116" s="5">
        <v>1</v>
      </c>
      <c r="AB1116" s="5">
        <v>0</v>
      </c>
    </row>
    <row r="1117" spans="1:206" x14ac:dyDescent="0.2">
      <c r="A1117" s="5">
        <v>50</v>
      </c>
      <c r="B1117" s="5">
        <v>0</v>
      </c>
      <c r="C1117" s="5">
        <v>0</v>
      </c>
      <c r="D1117" s="5">
        <v>1</v>
      </c>
      <c r="E1117" s="5">
        <v>203</v>
      </c>
      <c r="F1117" s="5">
        <f>ROUND(Source!Q1105,O1117)</f>
        <v>2345</v>
      </c>
      <c r="G1117" s="5" t="s">
        <v>269</v>
      </c>
      <c r="H1117" s="5" t="s">
        <v>270</v>
      </c>
      <c r="I1117" s="5"/>
      <c r="J1117" s="5"/>
      <c r="K1117" s="5">
        <v>203</v>
      </c>
      <c r="L1117" s="5">
        <v>11</v>
      </c>
      <c r="M1117" s="5">
        <v>3</v>
      </c>
      <c r="N1117" s="5" t="s">
        <v>3</v>
      </c>
      <c r="O1117" s="5">
        <v>2</v>
      </c>
      <c r="P1117" s="5">
        <f>ROUND(Source!DI1105,O1117)</f>
        <v>28843</v>
      </c>
      <c r="Q1117" s="5"/>
      <c r="R1117" s="5"/>
      <c r="S1117" s="5"/>
      <c r="T1117" s="5"/>
      <c r="U1117" s="5"/>
      <c r="V1117" s="5"/>
      <c r="W1117" s="5">
        <v>2345.02</v>
      </c>
      <c r="X1117" s="5">
        <v>1</v>
      </c>
      <c r="Y1117" s="5">
        <v>2345.02</v>
      </c>
      <c r="Z1117" s="5">
        <v>28843</v>
      </c>
      <c r="AA1117" s="5">
        <v>1</v>
      </c>
      <c r="AB1117" s="5">
        <v>28843</v>
      </c>
    </row>
    <row r="1118" spans="1:206" x14ac:dyDescent="0.2">
      <c r="A1118" s="5">
        <v>50</v>
      </c>
      <c r="B1118" s="5">
        <v>0</v>
      </c>
      <c r="C1118" s="5">
        <v>0</v>
      </c>
      <c r="D1118" s="5">
        <v>1</v>
      </c>
      <c r="E1118" s="5">
        <v>231</v>
      </c>
      <c r="F1118" s="5">
        <f>ROUND(Source!BB1105,O1118)</f>
        <v>0</v>
      </c>
      <c r="G1118" s="5" t="s">
        <v>271</v>
      </c>
      <c r="H1118" s="5" t="s">
        <v>272</v>
      </c>
      <c r="I1118" s="5"/>
      <c r="J1118" s="5"/>
      <c r="K1118" s="5">
        <v>231</v>
      </c>
      <c r="L1118" s="5">
        <v>12</v>
      </c>
      <c r="M1118" s="5">
        <v>3</v>
      </c>
      <c r="N1118" s="5" t="s">
        <v>3</v>
      </c>
      <c r="O1118" s="5">
        <v>2</v>
      </c>
      <c r="P1118" s="5">
        <f>ROUND(Source!ET1105,O1118)</f>
        <v>0</v>
      </c>
      <c r="Q1118" s="5"/>
      <c r="R1118" s="5"/>
      <c r="S1118" s="5"/>
      <c r="T1118" s="5"/>
      <c r="U1118" s="5"/>
      <c r="V1118" s="5"/>
      <c r="W1118" s="5">
        <v>0</v>
      </c>
      <c r="X1118" s="5">
        <v>1</v>
      </c>
      <c r="Y1118" s="5">
        <v>0</v>
      </c>
      <c r="Z1118" s="5">
        <v>0</v>
      </c>
      <c r="AA1118" s="5">
        <v>1</v>
      </c>
      <c r="AB1118" s="5">
        <v>0</v>
      </c>
    </row>
    <row r="1119" spans="1:206" x14ac:dyDescent="0.2">
      <c r="A1119" s="5">
        <v>50</v>
      </c>
      <c r="B1119" s="5">
        <v>0</v>
      </c>
      <c r="C1119" s="5">
        <v>0</v>
      </c>
      <c r="D1119" s="5">
        <v>1</v>
      </c>
      <c r="E1119" s="5">
        <v>204</v>
      </c>
      <c r="F1119" s="5">
        <f>ROUND(Source!R1105,O1119)</f>
        <v>147</v>
      </c>
      <c r="G1119" s="5" t="s">
        <v>273</v>
      </c>
      <c r="H1119" s="5" t="s">
        <v>274</v>
      </c>
      <c r="I1119" s="5"/>
      <c r="J1119" s="5"/>
      <c r="K1119" s="5">
        <v>204</v>
      </c>
      <c r="L1119" s="5">
        <v>13</v>
      </c>
      <c r="M1119" s="5">
        <v>3</v>
      </c>
      <c r="N1119" s="5" t="s">
        <v>3</v>
      </c>
      <c r="O1119" s="5">
        <v>2</v>
      </c>
      <c r="P1119" s="5">
        <f>ROUND(Source!DJ1105,O1119)</f>
        <v>5173</v>
      </c>
      <c r="Q1119" s="5"/>
      <c r="R1119" s="5"/>
      <c r="S1119" s="5"/>
      <c r="T1119" s="5"/>
      <c r="U1119" s="5"/>
      <c r="V1119" s="5"/>
      <c r="W1119" s="5">
        <v>146.87</v>
      </c>
      <c r="X1119" s="5">
        <v>1</v>
      </c>
      <c r="Y1119" s="5">
        <v>146.87</v>
      </c>
      <c r="Z1119" s="5">
        <v>5173</v>
      </c>
      <c r="AA1119" s="5">
        <v>1</v>
      </c>
      <c r="AB1119" s="5">
        <v>5173</v>
      </c>
    </row>
    <row r="1120" spans="1:206" x14ac:dyDescent="0.2">
      <c r="A1120" s="5">
        <v>50</v>
      </c>
      <c r="B1120" s="5">
        <v>0</v>
      </c>
      <c r="C1120" s="5">
        <v>0</v>
      </c>
      <c r="D1120" s="5">
        <v>1</v>
      </c>
      <c r="E1120" s="5">
        <v>205</v>
      </c>
      <c r="F1120" s="5">
        <f>ROUND(Source!S1105,O1120)</f>
        <v>10185</v>
      </c>
      <c r="G1120" s="5" t="s">
        <v>275</v>
      </c>
      <c r="H1120" s="5" t="s">
        <v>276</v>
      </c>
      <c r="I1120" s="5"/>
      <c r="J1120" s="5"/>
      <c r="K1120" s="5">
        <v>205</v>
      </c>
      <c r="L1120" s="5">
        <v>14</v>
      </c>
      <c r="M1120" s="5">
        <v>3</v>
      </c>
      <c r="N1120" s="5" t="s">
        <v>3</v>
      </c>
      <c r="O1120" s="5">
        <v>2</v>
      </c>
      <c r="P1120" s="5">
        <f>ROUND(Source!DK1105,O1120)</f>
        <v>358906</v>
      </c>
      <c r="Q1120" s="5"/>
      <c r="R1120" s="5"/>
      <c r="S1120" s="5"/>
      <c r="T1120" s="5"/>
      <c r="U1120" s="5"/>
      <c r="V1120" s="5"/>
      <c r="W1120" s="5">
        <v>10184.67</v>
      </c>
      <c r="X1120" s="5">
        <v>1</v>
      </c>
      <c r="Y1120" s="5">
        <v>10184.67</v>
      </c>
      <c r="Z1120" s="5">
        <v>358906</v>
      </c>
      <c r="AA1120" s="5">
        <v>1</v>
      </c>
      <c r="AB1120" s="5">
        <v>358906</v>
      </c>
    </row>
    <row r="1121" spans="1:88" x14ac:dyDescent="0.2">
      <c r="A1121" s="5">
        <v>50</v>
      </c>
      <c r="B1121" s="5">
        <v>0</v>
      </c>
      <c r="C1121" s="5">
        <v>0</v>
      </c>
      <c r="D1121" s="5">
        <v>1</v>
      </c>
      <c r="E1121" s="5">
        <v>232</v>
      </c>
      <c r="F1121" s="5">
        <f>ROUND(Source!BC1105,O1121)</f>
        <v>0</v>
      </c>
      <c r="G1121" s="5" t="s">
        <v>277</v>
      </c>
      <c r="H1121" s="5" t="s">
        <v>278</v>
      </c>
      <c r="I1121" s="5"/>
      <c r="J1121" s="5"/>
      <c r="K1121" s="5">
        <v>232</v>
      </c>
      <c r="L1121" s="5">
        <v>15</v>
      </c>
      <c r="M1121" s="5">
        <v>3</v>
      </c>
      <c r="N1121" s="5" t="s">
        <v>3</v>
      </c>
      <c r="O1121" s="5">
        <v>2</v>
      </c>
      <c r="P1121" s="5">
        <f>ROUND(Source!EU1105,O1121)</f>
        <v>0</v>
      </c>
      <c r="Q1121" s="5"/>
      <c r="R1121" s="5"/>
      <c r="S1121" s="5"/>
      <c r="T1121" s="5"/>
      <c r="U1121" s="5"/>
      <c r="V1121" s="5"/>
      <c r="W1121" s="5">
        <v>0</v>
      </c>
      <c r="X1121" s="5">
        <v>1</v>
      </c>
      <c r="Y1121" s="5">
        <v>0</v>
      </c>
      <c r="Z1121" s="5">
        <v>0</v>
      </c>
      <c r="AA1121" s="5">
        <v>1</v>
      </c>
      <c r="AB1121" s="5">
        <v>0</v>
      </c>
    </row>
    <row r="1122" spans="1:88" x14ac:dyDescent="0.2">
      <c r="A1122" s="5">
        <v>50</v>
      </c>
      <c r="B1122" s="5">
        <v>0</v>
      </c>
      <c r="C1122" s="5">
        <v>0</v>
      </c>
      <c r="D1122" s="5">
        <v>1</v>
      </c>
      <c r="E1122" s="5">
        <v>214</v>
      </c>
      <c r="F1122" s="5">
        <f>ROUND(Source!AS1105,O1122)</f>
        <v>289</v>
      </c>
      <c r="G1122" s="5" t="s">
        <v>279</v>
      </c>
      <c r="H1122" s="5" t="s">
        <v>280</v>
      </c>
      <c r="I1122" s="5"/>
      <c r="J1122" s="5"/>
      <c r="K1122" s="5">
        <v>214</v>
      </c>
      <c r="L1122" s="5">
        <v>16</v>
      </c>
      <c r="M1122" s="5">
        <v>3</v>
      </c>
      <c r="N1122" s="5" t="s">
        <v>3</v>
      </c>
      <c r="O1122" s="5">
        <v>2</v>
      </c>
      <c r="P1122" s="5">
        <f>ROUND(Source!EK1105,O1122)</f>
        <v>10144</v>
      </c>
      <c r="Q1122" s="5"/>
      <c r="R1122" s="5"/>
      <c r="S1122" s="5"/>
      <c r="T1122" s="5"/>
      <c r="U1122" s="5"/>
      <c r="V1122" s="5"/>
      <c r="W1122" s="5">
        <v>289.05</v>
      </c>
      <c r="X1122" s="5">
        <v>1</v>
      </c>
      <c r="Y1122" s="5">
        <v>289.05</v>
      </c>
      <c r="Z1122" s="5">
        <v>10144</v>
      </c>
      <c r="AA1122" s="5">
        <v>1</v>
      </c>
      <c r="AB1122" s="5">
        <v>10144</v>
      </c>
    </row>
    <row r="1123" spans="1:88" x14ac:dyDescent="0.2">
      <c r="A1123" s="5">
        <v>50</v>
      </c>
      <c r="B1123" s="5">
        <v>0</v>
      </c>
      <c r="C1123" s="5">
        <v>0</v>
      </c>
      <c r="D1123" s="5">
        <v>1</v>
      </c>
      <c r="E1123" s="5">
        <v>215</v>
      </c>
      <c r="F1123" s="5">
        <f>ROUND(Source!AT1105,O1123)</f>
        <v>1664596</v>
      </c>
      <c r="G1123" s="5" t="s">
        <v>281</v>
      </c>
      <c r="H1123" s="5" t="s">
        <v>282</v>
      </c>
      <c r="I1123" s="5"/>
      <c r="J1123" s="5"/>
      <c r="K1123" s="5">
        <v>215</v>
      </c>
      <c r="L1123" s="5">
        <v>17</v>
      </c>
      <c r="M1123" s="5">
        <v>3</v>
      </c>
      <c r="N1123" s="5" t="s">
        <v>3</v>
      </c>
      <c r="O1123" s="5">
        <v>2</v>
      </c>
      <c r="P1123" s="5">
        <f>ROUND(Source!EL1105,O1123)</f>
        <v>3051240</v>
      </c>
      <c r="Q1123" s="5"/>
      <c r="R1123" s="5"/>
      <c r="S1123" s="5"/>
      <c r="T1123" s="5"/>
      <c r="U1123" s="5"/>
      <c r="V1123" s="5"/>
      <c r="W1123" s="5">
        <v>1664596.27</v>
      </c>
      <c r="X1123" s="5">
        <v>1</v>
      </c>
      <c r="Y1123" s="5">
        <v>1664596.27</v>
      </c>
      <c r="Z1123" s="5">
        <v>3051240</v>
      </c>
      <c r="AA1123" s="5">
        <v>1</v>
      </c>
      <c r="AB1123" s="5">
        <v>3051240</v>
      </c>
    </row>
    <row r="1124" spans="1:88" x14ac:dyDescent="0.2">
      <c r="A1124" s="5">
        <v>50</v>
      </c>
      <c r="B1124" s="5">
        <v>0</v>
      </c>
      <c r="C1124" s="5">
        <v>0</v>
      </c>
      <c r="D1124" s="5">
        <v>1</v>
      </c>
      <c r="E1124" s="5">
        <v>217</v>
      </c>
      <c r="F1124" s="5">
        <f>ROUND(Source!AU1105,O1124)</f>
        <v>827</v>
      </c>
      <c r="G1124" s="5" t="s">
        <v>283</v>
      </c>
      <c r="H1124" s="5" t="s">
        <v>284</v>
      </c>
      <c r="I1124" s="5"/>
      <c r="J1124" s="5"/>
      <c r="K1124" s="5">
        <v>217</v>
      </c>
      <c r="L1124" s="5">
        <v>18</v>
      </c>
      <c r="M1124" s="5">
        <v>3</v>
      </c>
      <c r="N1124" s="5" t="s">
        <v>3</v>
      </c>
      <c r="O1124" s="5">
        <v>2</v>
      </c>
      <c r="P1124" s="5">
        <f>ROUND(Source!EM1105,O1124)</f>
        <v>29158</v>
      </c>
      <c r="Q1124" s="5"/>
      <c r="R1124" s="5"/>
      <c r="S1124" s="5"/>
      <c r="T1124" s="5"/>
      <c r="U1124" s="5"/>
      <c r="V1124" s="5"/>
      <c r="W1124" s="5">
        <v>827.37</v>
      </c>
      <c r="X1124" s="5">
        <v>1</v>
      </c>
      <c r="Y1124" s="5">
        <v>827.37</v>
      </c>
      <c r="Z1124" s="5">
        <v>29158</v>
      </c>
      <c r="AA1124" s="5">
        <v>1</v>
      </c>
      <c r="AB1124" s="5">
        <v>29158</v>
      </c>
    </row>
    <row r="1125" spans="1:88" x14ac:dyDescent="0.2">
      <c r="A1125" s="5">
        <v>50</v>
      </c>
      <c r="B1125" s="5">
        <v>0</v>
      </c>
      <c r="C1125" s="5">
        <v>0</v>
      </c>
      <c r="D1125" s="5">
        <v>1</v>
      </c>
      <c r="E1125" s="5">
        <v>230</v>
      </c>
      <c r="F1125" s="5">
        <f>ROUND(Source!BA1105,O1125)</f>
        <v>0</v>
      </c>
      <c r="G1125" s="5" t="s">
        <v>285</v>
      </c>
      <c r="H1125" s="5" t="s">
        <v>286</v>
      </c>
      <c r="I1125" s="5"/>
      <c r="J1125" s="5"/>
      <c r="K1125" s="5">
        <v>230</v>
      </c>
      <c r="L1125" s="5">
        <v>19</v>
      </c>
      <c r="M1125" s="5">
        <v>3</v>
      </c>
      <c r="N1125" s="5" t="s">
        <v>3</v>
      </c>
      <c r="O1125" s="5">
        <v>2</v>
      </c>
      <c r="P1125" s="5">
        <f>ROUND(Source!ES1105,O1125)</f>
        <v>0</v>
      </c>
      <c r="Q1125" s="5"/>
      <c r="R1125" s="5"/>
      <c r="S1125" s="5"/>
      <c r="T1125" s="5"/>
      <c r="U1125" s="5"/>
      <c r="V1125" s="5"/>
      <c r="W1125" s="5">
        <v>0</v>
      </c>
      <c r="X1125" s="5">
        <v>1</v>
      </c>
      <c r="Y1125" s="5">
        <v>0</v>
      </c>
      <c r="Z1125" s="5">
        <v>0</v>
      </c>
      <c r="AA1125" s="5">
        <v>1</v>
      </c>
      <c r="AB1125" s="5">
        <v>0</v>
      </c>
    </row>
    <row r="1126" spans="1:88" x14ac:dyDescent="0.2">
      <c r="A1126" s="5">
        <v>50</v>
      </c>
      <c r="B1126" s="5">
        <v>0</v>
      </c>
      <c r="C1126" s="5">
        <v>0</v>
      </c>
      <c r="D1126" s="5">
        <v>1</v>
      </c>
      <c r="E1126" s="5">
        <v>206</v>
      </c>
      <c r="F1126" s="5">
        <f>ROUND(Source!T1105,O1126)</f>
        <v>0</v>
      </c>
      <c r="G1126" s="5" t="s">
        <v>287</v>
      </c>
      <c r="H1126" s="5" t="s">
        <v>288</v>
      </c>
      <c r="I1126" s="5"/>
      <c r="J1126" s="5"/>
      <c r="K1126" s="5">
        <v>206</v>
      </c>
      <c r="L1126" s="5">
        <v>20</v>
      </c>
      <c r="M1126" s="5">
        <v>3</v>
      </c>
      <c r="N1126" s="5" t="s">
        <v>3</v>
      </c>
      <c r="O1126" s="5">
        <v>2</v>
      </c>
      <c r="P1126" s="5">
        <f>ROUND(Source!DL1105,O1126)</f>
        <v>0</v>
      </c>
      <c r="Q1126" s="5"/>
      <c r="R1126" s="5"/>
      <c r="S1126" s="5"/>
      <c r="T1126" s="5"/>
      <c r="U1126" s="5"/>
      <c r="V1126" s="5"/>
      <c r="W1126" s="5">
        <v>0</v>
      </c>
      <c r="X1126" s="5">
        <v>1</v>
      </c>
      <c r="Y1126" s="5">
        <v>0</v>
      </c>
      <c r="Z1126" s="5">
        <v>0</v>
      </c>
      <c r="AA1126" s="5">
        <v>1</v>
      </c>
      <c r="AB1126" s="5">
        <v>0</v>
      </c>
    </row>
    <row r="1127" spans="1:88" x14ac:dyDescent="0.2">
      <c r="A1127" s="5">
        <v>50</v>
      </c>
      <c r="B1127" s="5">
        <v>0</v>
      </c>
      <c r="C1127" s="5">
        <v>0</v>
      </c>
      <c r="D1127" s="5">
        <v>1</v>
      </c>
      <c r="E1127" s="5">
        <v>207</v>
      </c>
      <c r="F1127" s="5">
        <f>Source!U1105</f>
        <v>1064.4593899999998</v>
      </c>
      <c r="G1127" s="5" t="s">
        <v>289</v>
      </c>
      <c r="H1127" s="5" t="s">
        <v>290</v>
      </c>
      <c r="I1127" s="5"/>
      <c r="J1127" s="5"/>
      <c r="K1127" s="5">
        <v>207</v>
      </c>
      <c r="L1127" s="5">
        <v>21</v>
      </c>
      <c r="M1127" s="5">
        <v>3</v>
      </c>
      <c r="N1127" s="5" t="s">
        <v>3</v>
      </c>
      <c r="O1127" s="5">
        <v>-1</v>
      </c>
      <c r="P1127" s="5">
        <f>Source!DM1105</f>
        <v>1064.4593899999998</v>
      </c>
      <c r="Q1127" s="5"/>
      <c r="R1127" s="5"/>
      <c r="S1127" s="5"/>
      <c r="T1127" s="5"/>
      <c r="U1127" s="5"/>
      <c r="V1127" s="5"/>
      <c r="W1127" s="5">
        <v>1064.45939</v>
      </c>
      <c r="X1127" s="5">
        <v>1</v>
      </c>
      <c r="Y1127" s="5">
        <v>1064.45939</v>
      </c>
      <c r="Z1127" s="5">
        <v>1064.45939</v>
      </c>
      <c r="AA1127" s="5">
        <v>1</v>
      </c>
      <c r="AB1127" s="5">
        <v>1064.45939</v>
      </c>
    </row>
    <row r="1128" spans="1:88" x14ac:dyDescent="0.2">
      <c r="A1128" s="5">
        <v>50</v>
      </c>
      <c r="B1128" s="5">
        <v>0</v>
      </c>
      <c r="C1128" s="5">
        <v>0</v>
      </c>
      <c r="D1128" s="5">
        <v>1</v>
      </c>
      <c r="E1128" s="5">
        <v>208</v>
      </c>
      <c r="F1128" s="5">
        <f>Source!V1105</f>
        <v>11.027239999999999</v>
      </c>
      <c r="G1128" s="5" t="s">
        <v>291</v>
      </c>
      <c r="H1128" s="5" t="s">
        <v>292</v>
      </c>
      <c r="I1128" s="5"/>
      <c r="J1128" s="5"/>
      <c r="K1128" s="5">
        <v>208</v>
      </c>
      <c r="L1128" s="5">
        <v>22</v>
      </c>
      <c r="M1128" s="5">
        <v>3</v>
      </c>
      <c r="N1128" s="5" t="s">
        <v>3</v>
      </c>
      <c r="O1128" s="5">
        <v>-1</v>
      </c>
      <c r="P1128" s="5">
        <f>Source!DN1105</f>
        <v>11.027239999999999</v>
      </c>
      <c r="Q1128" s="5"/>
      <c r="R1128" s="5"/>
      <c r="S1128" s="5"/>
      <c r="T1128" s="5"/>
      <c r="U1128" s="5"/>
      <c r="V1128" s="5"/>
      <c r="W1128" s="5">
        <v>11.027240000000001</v>
      </c>
      <c r="X1128" s="5">
        <v>1</v>
      </c>
      <c r="Y1128" s="5">
        <v>11.027240000000001</v>
      </c>
      <c r="Z1128" s="5">
        <v>11.027240000000001</v>
      </c>
      <c r="AA1128" s="5">
        <v>1</v>
      </c>
      <c r="AB1128" s="5">
        <v>11.027240000000001</v>
      </c>
    </row>
    <row r="1129" spans="1:88" x14ac:dyDescent="0.2">
      <c r="A1129" s="5">
        <v>50</v>
      </c>
      <c r="B1129" s="5">
        <v>0</v>
      </c>
      <c r="C1129" s="5">
        <v>0</v>
      </c>
      <c r="D1129" s="5">
        <v>1</v>
      </c>
      <c r="E1129" s="5">
        <v>209</v>
      </c>
      <c r="F1129" s="5">
        <f>ROUND(Source!W1105,O1129)</f>
        <v>1665</v>
      </c>
      <c r="G1129" s="5" t="s">
        <v>293</v>
      </c>
      <c r="H1129" s="5" t="s">
        <v>294</v>
      </c>
      <c r="I1129" s="5"/>
      <c r="J1129" s="5"/>
      <c r="K1129" s="5">
        <v>209</v>
      </c>
      <c r="L1129" s="5">
        <v>23</v>
      </c>
      <c r="M1129" s="5">
        <v>3</v>
      </c>
      <c r="N1129" s="5" t="s">
        <v>3</v>
      </c>
      <c r="O1129" s="5">
        <v>2</v>
      </c>
      <c r="P1129" s="5">
        <f>ROUND(Source!DO1105,O1129)</f>
        <v>1665</v>
      </c>
      <c r="Q1129" s="5"/>
      <c r="R1129" s="5"/>
      <c r="S1129" s="5"/>
      <c r="T1129" s="5"/>
      <c r="U1129" s="5"/>
      <c r="V1129" s="5"/>
      <c r="W1129" s="5">
        <v>1664.52</v>
      </c>
      <c r="X1129" s="5">
        <v>1</v>
      </c>
      <c r="Y1129" s="5">
        <v>1664.52</v>
      </c>
      <c r="Z1129" s="5">
        <v>1665</v>
      </c>
      <c r="AA1129" s="5">
        <v>1</v>
      </c>
      <c r="AB1129" s="5">
        <v>1665</v>
      </c>
    </row>
    <row r="1130" spans="1:88" x14ac:dyDescent="0.2">
      <c r="A1130" s="5">
        <v>50</v>
      </c>
      <c r="B1130" s="5">
        <v>0</v>
      </c>
      <c r="C1130" s="5">
        <v>0</v>
      </c>
      <c r="D1130" s="5">
        <v>1</v>
      </c>
      <c r="E1130" s="5">
        <v>233</v>
      </c>
      <c r="F1130" s="5">
        <f>ROUND(Source!BD1105,O1130)</f>
        <v>0</v>
      </c>
      <c r="G1130" s="5" t="s">
        <v>295</v>
      </c>
      <c r="H1130" s="5" t="s">
        <v>296</v>
      </c>
      <c r="I1130" s="5"/>
      <c r="J1130" s="5"/>
      <c r="K1130" s="5">
        <v>233</v>
      </c>
      <c r="L1130" s="5">
        <v>24</v>
      </c>
      <c r="M1130" s="5">
        <v>3</v>
      </c>
      <c r="N1130" s="5" t="s">
        <v>3</v>
      </c>
      <c r="O1130" s="5">
        <v>2</v>
      </c>
      <c r="P1130" s="5">
        <f>ROUND(Source!EV1105,O1130)</f>
        <v>0</v>
      </c>
      <c r="Q1130" s="5"/>
      <c r="R1130" s="5"/>
      <c r="S1130" s="5"/>
      <c r="T1130" s="5"/>
      <c r="U1130" s="5"/>
      <c r="V1130" s="5"/>
      <c r="W1130" s="5">
        <v>0</v>
      </c>
      <c r="X1130" s="5">
        <v>1</v>
      </c>
      <c r="Y1130" s="5">
        <v>0</v>
      </c>
      <c r="Z1130" s="5">
        <v>0</v>
      </c>
      <c r="AA1130" s="5">
        <v>1</v>
      </c>
      <c r="AB1130" s="5">
        <v>0</v>
      </c>
    </row>
    <row r="1131" spans="1:88" x14ac:dyDescent="0.2">
      <c r="A1131" s="5">
        <v>50</v>
      </c>
      <c r="B1131" s="5">
        <v>0</v>
      </c>
      <c r="C1131" s="5">
        <v>0</v>
      </c>
      <c r="D1131" s="5">
        <v>1</v>
      </c>
      <c r="E1131" s="5">
        <v>210</v>
      </c>
      <c r="F1131" s="5">
        <f>ROUND(Source!X1105,O1131)</f>
        <v>9924</v>
      </c>
      <c r="G1131" s="5" t="s">
        <v>297</v>
      </c>
      <c r="H1131" s="5" t="s">
        <v>298</v>
      </c>
      <c r="I1131" s="5"/>
      <c r="J1131" s="5"/>
      <c r="K1131" s="5">
        <v>210</v>
      </c>
      <c r="L1131" s="5">
        <v>25</v>
      </c>
      <c r="M1131" s="5">
        <v>3</v>
      </c>
      <c r="N1131" s="5" t="s">
        <v>3</v>
      </c>
      <c r="O1131" s="5">
        <v>2</v>
      </c>
      <c r="P1131" s="5">
        <f>ROUND(Source!DP1105,O1131)</f>
        <v>349710</v>
      </c>
      <c r="Q1131" s="5"/>
      <c r="R1131" s="5"/>
      <c r="S1131" s="5"/>
      <c r="T1131" s="5"/>
      <c r="U1131" s="5"/>
      <c r="V1131" s="5"/>
      <c r="W1131" s="5">
        <v>9923.75</v>
      </c>
      <c r="X1131" s="5">
        <v>1</v>
      </c>
      <c r="Y1131" s="5">
        <v>9923.75</v>
      </c>
      <c r="Z1131" s="5">
        <v>349710</v>
      </c>
      <c r="AA1131" s="5">
        <v>1</v>
      </c>
      <c r="AB1131" s="5">
        <v>349710</v>
      </c>
    </row>
    <row r="1132" spans="1:88" x14ac:dyDescent="0.2">
      <c r="A1132" s="5">
        <v>50</v>
      </c>
      <c r="B1132" s="5">
        <v>0</v>
      </c>
      <c r="C1132" s="5">
        <v>0</v>
      </c>
      <c r="D1132" s="5">
        <v>1</v>
      </c>
      <c r="E1132" s="5">
        <v>211</v>
      </c>
      <c r="F1132" s="5">
        <f>ROUND(Source!Y1105,O1132)</f>
        <v>5206</v>
      </c>
      <c r="G1132" s="5" t="s">
        <v>299</v>
      </c>
      <c r="H1132" s="5" t="s">
        <v>300</v>
      </c>
      <c r="I1132" s="5"/>
      <c r="J1132" s="5"/>
      <c r="K1132" s="5">
        <v>211</v>
      </c>
      <c r="L1132" s="5">
        <v>26</v>
      </c>
      <c r="M1132" s="5">
        <v>3</v>
      </c>
      <c r="N1132" s="5" t="s">
        <v>3</v>
      </c>
      <c r="O1132" s="5">
        <v>2</v>
      </c>
      <c r="P1132" s="5">
        <f>ROUND(Source!DQ1105,O1132)</f>
        <v>183471</v>
      </c>
      <c r="Q1132" s="5"/>
      <c r="R1132" s="5"/>
      <c r="S1132" s="5"/>
      <c r="T1132" s="5"/>
      <c r="U1132" s="5"/>
      <c r="V1132" s="5"/>
      <c r="W1132" s="5">
        <v>5206.3999999999996</v>
      </c>
      <c r="X1132" s="5">
        <v>1</v>
      </c>
      <c r="Y1132" s="5">
        <v>5206.3999999999996</v>
      </c>
      <c r="Z1132" s="5">
        <v>183471</v>
      </c>
      <c r="AA1132" s="5">
        <v>1</v>
      </c>
      <c r="AB1132" s="5">
        <v>183471</v>
      </c>
    </row>
    <row r="1133" spans="1:88" x14ac:dyDescent="0.2">
      <c r="A1133" s="5">
        <v>50</v>
      </c>
      <c r="B1133" s="5">
        <v>0</v>
      </c>
      <c r="C1133" s="5">
        <v>0</v>
      </c>
      <c r="D1133" s="5">
        <v>1</v>
      </c>
      <c r="E1133" s="5">
        <v>224</v>
      </c>
      <c r="F1133" s="5">
        <f>ROUND(Source!AR1105,O1133)</f>
        <v>1665713</v>
      </c>
      <c r="G1133" s="5" t="s">
        <v>301</v>
      </c>
      <c r="H1133" s="5" t="s">
        <v>302</v>
      </c>
      <c r="I1133" s="5"/>
      <c r="J1133" s="5"/>
      <c r="K1133" s="5">
        <v>224</v>
      </c>
      <c r="L1133" s="5">
        <v>27</v>
      </c>
      <c r="M1133" s="5">
        <v>3</v>
      </c>
      <c r="N1133" s="5" t="s">
        <v>3</v>
      </c>
      <c r="O1133" s="5">
        <v>2</v>
      </c>
      <c r="P1133" s="5">
        <f>ROUND(Source!EJ1105,O1133)</f>
        <v>3090542</v>
      </c>
      <c r="Q1133" s="5"/>
      <c r="R1133" s="5"/>
      <c r="S1133" s="5"/>
      <c r="T1133" s="5"/>
      <c r="U1133" s="5"/>
      <c r="V1133" s="5"/>
      <c r="W1133" s="5">
        <v>1665712.69</v>
      </c>
      <c r="X1133" s="5">
        <v>1</v>
      </c>
      <c r="Y1133" s="5">
        <v>1665712.69</v>
      </c>
      <c r="Z1133" s="5">
        <v>3090542</v>
      </c>
      <c r="AA1133" s="5">
        <v>1</v>
      </c>
      <c r="AB1133" s="5">
        <v>3090542</v>
      </c>
    </row>
    <row r="1135" spans="1:88" x14ac:dyDescent="0.2">
      <c r="A1135" s="1">
        <v>4</v>
      </c>
      <c r="B1135" s="1">
        <v>1</v>
      </c>
      <c r="C1135" s="1"/>
      <c r="D1135" s="1">
        <f>ROW(A1186)</f>
        <v>1186</v>
      </c>
      <c r="E1135" s="1"/>
      <c r="F1135" s="1" t="s">
        <v>3</v>
      </c>
      <c r="G1135" s="1" t="s">
        <v>1126</v>
      </c>
      <c r="H1135" s="1" t="s">
        <v>3</v>
      </c>
      <c r="I1135" s="1">
        <v>0</v>
      </c>
      <c r="J1135" s="1"/>
      <c r="K1135" s="1">
        <v>-1</v>
      </c>
      <c r="L1135" s="1"/>
      <c r="M1135" s="1" t="s">
        <v>3</v>
      </c>
      <c r="N1135" s="1"/>
      <c r="O1135" s="1"/>
      <c r="P1135" s="1"/>
      <c r="Q1135" s="1"/>
      <c r="R1135" s="1"/>
      <c r="S1135" s="1">
        <v>0</v>
      </c>
      <c r="T1135" s="1">
        <v>0</v>
      </c>
      <c r="U1135" s="1" t="s">
        <v>3</v>
      </c>
      <c r="V1135" s="1">
        <v>0</v>
      </c>
      <c r="W1135" s="1"/>
      <c r="X1135" s="1"/>
      <c r="Y1135" s="1"/>
      <c r="Z1135" s="1"/>
      <c r="AA1135" s="1"/>
      <c r="AB1135" s="1" t="s">
        <v>3</v>
      </c>
      <c r="AC1135" s="1" t="s">
        <v>3</v>
      </c>
      <c r="AD1135" s="1" t="s">
        <v>3</v>
      </c>
      <c r="AE1135" s="1" t="s">
        <v>3</v>
      </c>
      <c r="AF1135" s="1" t="s">
        <v>3</v>
      </c>
      <c r="AG1135" s="1" t="s">
        <v>3</v>
      </c>
      <c r="AH1135" s="1"/>
      <c r="AI1135" s="1"/>
      <c r="AJ1135" s="1"/>
      <c r="AK1135" s="1"/>
      <c r="AL1135" s="1"/>
      <c r="AM1135" s="1"/>
      <c r="AN1135" s="1"/>
      <c r="AO1135" s="1"/>
      <c r="AP1135" s="1" t="s">
        <v>3</v>
      </c>
      <c r="AQ1135" s="1" t="s">
        <v>3</v>
      </c>
      <c r="AR1135" s="1" t="s">
        <v>3</v>
      </c>
      <c r="AS1135" s="1"/>
      <c r="AT1135" s="1"/>
      <c r="AU1135" s="1"/>
      <c r="AV1135" s="1"/>
      <c r="AW1135" s="1"/>
      <c r="AX1135" s="1"/>
      <c r="AY1135" s="1"/>
      <c r="AZ1135" s="1" t="s">
        <v>3</v>
      </c>
      <c r="BA1135" s="1"/>
      <c r="BB1135" s="1" t="s">
        <v>3</v>
      </c>
      <c r="BC1135" s="1" t="s">
        <v>3</v>
      </c>
      <c r="BD1135" s="1" t="s">
        <v>3</v>
      </c>
      <c r="BE1135" s="1" t="s">
        <v>3</v>
      </c>
      <c r="BF1135" s="1" t="s">
        <v>3</v>
      </c>
      <c r="BG1135" s="1" t="s">
        <v>3</v>
      </c>
      <c r="BH1135" s="1" t="s">
        <v>3</v>
      </c>
      <c r="BI1135" s="1" t="s">
        <v>3</v>
      </c>
      <c r="BJ1135" s="1" t="s">
        <v>3</v>
      </c>
      <c r="BK1135" s="1" t="s">
        <v>3</v>
      </c>
      <c r="BL1135" s="1" t="s">
        <v>3</v>
      </c>
      <c r="BM1135" s="1" t="s">
        <v>3</v>
      </c>
      <c r="BN1135" s="1" t="s">
        <v>3</v>
      </c>
      <c r="BO1135" s="1" t="s">
        <v>3</v>
      </c>
      <c r="BP1135" s="1" t="s">
        <v>3</v>
      </c>
      <c r="BQ1135" s="1"/>
      <c r="BR1135" s="1"/>
      <c r="BS1135" s="1"/>
      <c r="BT1135" s="1"/>
      <c r="BU1135" s="1"/>
      <c r="BV1135" s="1"/>
      <c r="BW1135" s="1"/>
      <c r="BX1135" s="1">
        <v>0</v>
      </c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>
        <v>0</v>
      </c>
    </row>
    <row r="1137" spans="1:255" x14ac:dyDescent="0.2">
      <c r="A1137" s="3">
        <v>52</v>
      </c>
      <c r="B1137" s="3">
        <f t="shared" ref="B1137:G1137" si="739">B1186</f>
        <v>1</v>
      </c>
      <c r="C1137" s="3">
        <f t="shared" si="739"/>
        <v>4</v>
      </c>
      <c r="D1137" s="3">
        <f t="shared" si="739"/>
        <v>1135</v>
      </c>
      <c r="E1137" s="3">
        <f t="shared" si="739"/>
        <v>0</v>
      </c>
      <c r="F1137" s="3" t="str">
        <f t="shared" si="739"/>
        <v/>
      </c>
      <c r="G1137" s="3" t="str">
        <f t="shared" si="739"/>
        <v>14. Сантехнические работы (кабинеты)</v>
      </c>
      <c r="H1137" s="3"/>
      <c r="I1137" s="3"/>
      <c r="J1137" s="3"/>
      <c r="K1137" s="3"/>
      <c r="L1137" s="3"/>
      <c r="M1137" s="3"/>
      <c r="N1137" s="3"/>
      <c r="O1137" s="3">
        <f t="shared" ref="O1137:AT1137" si="740">O1186</f>
        <v>176862</v>
      </c>
      <c r="P1137" s="3">
        <f t="shared" si="740"/>
        <v>176218</v>
      </c>
      <c r="Q1137" s="3">
        <f t="shared" si="740"/>
        <v>54</v>
      </c>
      <c r="R1137" s="3">
        <f t="shared" si="740"/>
        <v>3</v>
      </c>
      <c r="S1137" s="3">
        <f t="shared" si="740"/>
        <v>590</v>
      </c>
      <c r="T1137" s="3">
        <f t="shared" si="740"/>
        <v>0</v>
      </c>
      <c r="U1137" s="3">
        <f t="shared" si="740"/>
        <v>61.898381999999998</v>
      </c>
      <c r="V1137" s="3">
        <f t="shared" si="740"/>
        <v>0.21305475000000001</v>
      </c>
      <c r="W1137" s="3">
        <f t="shared" si="740"/>
        <v>14</v>
      </c>
      <c r="X1137" s="3">
        <f t="shared" si="740"/>
        <v>637</v>
      </c>
      <c r="Y1137" s="3">
        <f t="shared" si="740"/>
        <v>357</v>
      </c>
      <c r="Z1137" s="3">
        <f t="shared" si="740"/>
        <v>0</v>
      </c>
      <c r="AA1137" s="3">
        <f t="shared" si="740"/>
        <v>0</v>
      </c>
      <c r="AB1137" s="3">
        <f t="shared" si="740"/>
        <v>176862</v>
      </c>
      <c r="AC1137" s="3">
        <f t="shared" si="740"/>
        <v>176218</v>
      </c>
      <c r="AD1137" s="3">
        <f t="shared" si="740"/>
        <v>54</v>
      </c>
      <c r="AE1137" s="3">
        <f t="shared" si="740"/>
        <v>3</v>
      </c>
      <c r="AF1137" s="3">
        <f t="shared" si="740"/>
        <v>590</v>
      </c>
      <c r="AG1137" s="3">
        <f t="shared" si="740"/>
        <v>0</v>
      </c>
      <c r="AH1137" s="3">
        <f t="shared" si="740"/>
        <v>61.898381999999998</v>
      </c>
      <c r="AI1137" s="3">
        <f t="shared" si="740"/>
        <v>0.21305475000000001</v>
      </c>
      <c r="AJ1137" s="3">
        <f t="shared" si="740"/>
        <v>14</v>
      </c>
      <c r="AK1137" s="3">
        <f t="shared" si="740"/>
        <v>637</v>
      </c>
      <c r="AL1137" s="3">
        <f t="shared" si="740"/>
        <v>357</v>
      </c>
      <c r="AM1137" s="3">
        <f t="shared" si="740"/>
        <v>0</v>
      </c>
      <c r="AN1137" s="3">
        <f t="shared" si="740"/>
        <v>0</v>
      </c>
      <c r="AO1137" s="3">
        <f t="shared" si="740"/>
        <v>0</v>
      </c>
      <c r="AP1137" s="3">
        <f t="shared" si="740"/>
        <v>0</v>
      </c>
      <c r="AQ1137" s="3">
        <f t="shared" si="740"/>
        <v>0</v>
      </c>
      <c r="AR1137" s="3">
        <f t="shared" si="740"/>
        <v>177856</v>
      </c>
      <c r="AS1137" s="3">
        <f t="shared" si="740"/>
        <v>177856</v>
      </c>
      <c r="AT1137" s="3">
        <f t="shared" si="740"/>
        <v>0</v>
      </c>
      <c r="AU1137" s="3">
        <f t="shared" ref="AU1137:BZ1137" si="741">AU1186</f>
        <v>0</v>
      </c>
      <c r="AV1137" s="3">
        <f t="shared" si="741"/>
        <v>176218</v>
      </c>
      <c r="AW1137" s="3">
        <f t="shared" si="741"/>
        <v>176218</v>
      </c>
      <c r="AX1137" s="3">
        <f t="shared" si="741"/>
        <v>0</v>
      </c>
      <c r="AY1137" s="3">
        <f t="shared" si="741"/>
        <v>176218</v>
      </c>
      <c r="AZ1137" s="3">
        <f t="shared" si="741"/>
        <v>0</v>
      </c>
      <c r="BA1137" s="3">
        <f t="shared" si="741"/>
        <v>0</v>
      </c>
      <c r="BB1137" s="3">
        <f t="shared" si="741"/>
        <v>0</v>
      </c>
      <c r="BC1137" s="3">
        <f t="shared" si="741"/>
        <v>0</v>
      </c>
      <c r="BD1137" s="3">
        <f t="shared" si="741"/>
        <v>0</v>
      </c>
      <c r="BE1137" s="3">
        <f t="shared" si="741"/>
        <v>0</v>
      </c>
      <c r="BF1137" s="3">
        <f t="shared" si="741"/>
        <v>0</v>
      </c>
      <c r="BG1137" s="3">
        <f t="shared" si="741"/>
        <v>0</v>
      </c>
      <c r="BH1137" s="3">
        <f t="shared" si="741"/>
        <v>0</v>
      </c>
      <c r="BI1137" s="3">
        <f t="shared" si="741"/>
        <v>0</v>
      </c>
      <c r="BJ1137" s="3">
        <f t="shared" si="741"/>
        <v>0</v>
      </c>
      <c r="BK1137" s="3">
        <f t="shared" si="741"/>
        <v>0</v>
      </c>
      <c r="BL1137" s="3">
        <f t="shared" si="741"/>
        <v>0</v>
      </c>
      <c r="BM1137" s="3">
        <f t="shared" si="741"/>
        <v>0</v>
      </c>
      <c r="BN1137" s="3">
        <f t="shared" si="741"/>
        <v>0</v>
      </c>
      <c r="BO1137" s="3">
        <f t="shared" si="741"/>
        <v>0</v>
      </c>
      <c r="BP1137" s="3">
        <f t="shared" si="741"/>
        <v>0</v>
      </c>
      <c r="BQ1137" s="3">
        <f t="shared" si="741"/>
        <v>0</v>
      </c>
      <c r="BR1137" s="3">
        <f t="shared" si="741"/>
        <v>0</v>
      </c>
      <c r="BS1137" s="3">
        <f t="shared" si="741"/>
        <v>0</v>
      </c>
      <c r="BT1137" s="3">
        <f t="shared" si="741"/>
        <v>0</v>
      </c>
      <c r="BU1137" s="3">
        <f t="shared" si="741"/>
        <v>0</v>
      </c>
      <c r="BV1137" s="3">
        <f t="shared" si="741"/>
        <v>0</v>
      </c>
      <c r="BW1137" s="3">
        <f t="shared" si="741"/>
        <v>0</v>
      </c>
      <c r="BX1137" s="3">
        <f t="shared" si="741"/>
        <v>0</v>
      </c>
      <c r="BY1137" s="3">
        <f t="shared" si="741"/>
        <v>0</v>
      </c>
      <c r="BZ1137" s="3">
        <f t="shared" si="741"/>
        <v>0</v>
      </c>
      <c r="CA1137" s="3">
        <f t="shared" ref="CA1137:DF1137" si="742">CA1186</f>
        <v>177856</v>
      </c>
      <c r="CB1137" s="3">
        <f t="shared" si="742"/>
        <v>177856</v>
      </c>
      <c r="CC1137" s="3">
        <f t="shared" si="742"/>
        <v>0</v>
      </c>
      <c r="CD1137" s="3">
        <f t="shared" si="742"/>
        <v>0</v>
      </c>
      <c r="CE1137" s="3">
        <f t="shared" si="742"/>
        <v>176218</v>
      </c>
      <c r="CF1137" s="3">
        <f t="shared" si="742"/>
        <v>176218</v>
      </c>
      <c r="CG1137" s="3">
        <f t="shared" si="742"/>
        <v>0</v>
      </c>
      <c r="CH1137" s="3">
        <f t="shared" si="742"/>
        <v>176218</v>
      </c>
      <c r="CI1137" s="3">
        <f t="shared" si="742"/>
        <v>0</v>
      </c>
      <c r="CJ1137" s="3">
        <f t="shared" si="742"/>
        <v>0</v>
      </c>
      <c r="CK1137" s="3">
        <f t="shared" si="742"/>
        <v>0</v>
      </c>
      <c r="CL1137" s="3">
        <f t="shared" si="742"/>
        <v>0</v>
      </c>
      <c r="CM1137" s="3">
        <f t="shared" si="742"/>
        <v>0</v>
      </c>
      <c r="CN1137" s="3">
        <f t="shared" si="742"/>
        <v>0</v>
      </c>
      <c r="CO1137" s="3">
        <f t="shared" si="742"/>
        <v>0</v>
      </c>
      <c r="CP1137" s="3">
        <f t="shared" si="742"/>
        <v>0</v>
      </c>
      <c r="CQ1137" s="3">
        <f t="shared" si="742"/>
        <v>0</v>
      </c>
      <c r="CR1137" s="3">
        <f t="shared" si="742"/>
        <v>0</v>
      </c>
      <c r="CS1137" s="3">
        <f t="shared" si="742"/>
        <v>0</v>
      </c>
      <c r="CT1137" s="3">
        <f t="shared" si="742"/>
        <v>0</v>
      </c>
      <c r="CU1137" s="3">
        <f t="shared" si="742"/>
        <v>0</v>
      </c>
      <c r="CV1137" s="3">
        <f t="shared" si="742"/>
        <v>0</v>
      </c>
      <c r="CW1137" s="3">
        <f t="shared" si="742"/>
        <v>0</v>
      </c>
      <c r="CX1137" s="3">
        <f t="shared" si="742"/>
        <v>0</v>
      </c>
      <c r="CY1137" s="3">
        <f t="shared" si="742"/>
        <v>0</v>
      </c>
      <c r="CZ1137" s="3">
        <f t="shared" si="742"/>
        <v>0</v>
      </c>
      <c r="DA1137" s="3">
        <f t="shared" si="742"/>
        <v>0</v>
      </c>
      <c r="DB1137" s="3">
        <f t="shared" si="742"/>
        <v>0</v>
      </c>
      <c r="DC1137" s="3">
        <f t="shared" si="742"/>
        <v>0</v>
      </c>
      <c r="DD1137" s="3">
        <f t="shared" si="742"/>
        <v>0</v>
      </c>
      <c r="DE1137" s="3">
        <f t="shared" si="742"/>
        <v>0</v>
      </c>
      <c r="DF1137" s="3">
        <f t="shared" si="742"/>
        <v>0</v>
      </c>
      <c r="DG1137" s="4">
        <f t="shared" ref="DG1137:EL1137" si="743">DG1186</f>
        <v>234023</v>
      </c>
      <c r="DH1137" s="4">
        <f t="shared" si="743"/>
        <v>212525</v>
      </c>
      <c r="DI1137" s="4">
        <f t="shared" si="743"/>
        <v>696</v>
      </c>
      <c r="DJ1137" s="4">
        <f t="shared" si="743"/>
        <v>101</v>
      </c>
      <c r="DK1137" s="4">
        <f t="shared" si="743"/>
        <v>20802</v>
      </c>
      <c r="DL1137" s="4">
        <f t="shared" si="743"/>
        <v>0</v>
      </c>
      <c r="DM1137" s="4">
        <f t="shared" si="743"/>
        <v>61.898381999999998</v>
      </c>
      <c r="DN1137" s="4">
        <f t="shared" si="743"/>
        <v>0.21305475000000001</v>
      </c>
      <c r="DO1137" s="4">
        <f t="shared" si="743"/>
        <v>14</v>
      </c>
      <c r="DP1137" s="4">
        <f t="shared" si="743"/>
        <v>22454</v>
      </c>
      <c r="DQ1137" s="4">
        <f t="shared" si="743"/>
        <v>12580</v>
      </c>
      <c r="DR1137" s="4">
        <f t="shared" si="743"/>
        <v>0</v>
      </c>
      <c r="DS1137" s="4">
        <f t="shared" si="743"/>
        <v>0</v>
      </c>
      <c r="DT1137" s="4">
        <f t="shared" si="743"/>
        <v>234023</v>
      </c>
      <c r="DU1137" s="4">
        <f t="shared" si="743"/>
        <v>212525</v>
      </c>
      <c r="DV1137" s="4">
        <f t="shared" si="743"/>
        <v>696</v>
      </c>
      <c r="DW1137" s="4">
        <f t="shared" si="743"/>
        <v>101</v>
      </c>
      <c r="DX1137" s="4">
        <f t="shared" si="743"/>
        <v>20802</v>
      </c>
      <c r="DY1137" s="4">
        <f t="shared" si="743"/>
        <v>0</v>
      </c>
      <c r="DZ1137" s="4">
        <f t="shared" si="743"/>
        <v>61.898381999999998</v>
      </c>
      <c r="EA1137" s="4">
        <f t="shared" si="743"/>
        <v>0.21305475000000001</v>
      </c>
      <c r="EB1137" s="4">
        <f t="shared" si="743"/>
        <v>14</v>
      </c>
      <c r="EC1137" s="4">
        <f t="shared" si="743"/>
        <v>22454</v>
      </c>
      <c r="ED1137" s="4">
        <f t="shared" si="743"/>
        <v>12580</v>
      </c>
      <c r="EE1137" s="4">
        <f t="shared" si="743"/>
        <v>0</v>
      </c>
      <c r="EF1137" s="4">
        <f t="shared" si="743"/>
        <v>0</v>
      </c>
      <c r="EG1137" s="4">
        <f t="shared" si="743"/>
        <v>0</v>
      </c>
      <c r="EH1137" s="4">
        <f t="shared" si="743"/>
        <v>0</v>
      </c>
      <c r="EI1137" s="4">
        <f t="shared" si="743"/>
        <v>0</v>
      </c>
      <c r="EJ1137" s="4">
        <f t="shared" si="743"/>
        <v>269057</v>
      </c>
      <c r="EK1137" s="4">
        <f t="shared" si="743"/>
        <v>269057</v>
      </c>
      <c r="EL1137" s="4">
        <f t="shared" si="743"/>
        <v>0</v>
      </c>
      <c r="EM1137" s="4">
        <f t="shared" ref="EM1137:FR1137" si="744">EM1186</f>
        <v>0</v>
      </c>
      <c r="EN1137" s="4">
        <f t="shared" si="744"/>
        <v>212525</v>
      </c>
      <c r="EO1137" s="4">
        <f t="shared" si="744"/>
        <v>212525</v>
      </c>
      <c r="EP1137" s="4">
        <f t="shared" si="744"/>
        <v>0</v>
      </c>
      <c r="EQ1137" s="4">
        <f t="shared" si="744"/>
        <v>212525</v>
      </c>
      <c r="ER1137" s="4">
        <f t="shared" si="744"/>
        <v>0</v>
      </c>
      <c r="ES1137" s="4">
        <f t="shared" si="744"/>
        <v>0</v>
      </c>
      <c r="ET1137" s="4">
        <f t="shared" si="744"/>
        <v>0</v>
      </c>
      <c r="EU1137" s="4">
        <f t="shared" si="744"/>
        <v>0</v>
      </c>
      <c r="EV1137" s="4">
        <f t="shared" si="744"/>
        <v>0</v>
      </c>
      <c r="EW1137" s="4">
        <f t="shared" si="744"/>
        <v>0</v>
      </c>
      <c r="EX1137" s="4">
        <f t="shared" si="744"/>
        <v>0</v>
      </c>
      <c r="EY1137" s="4">
        <f t="shared" si="744"/>
        <v>0</v>
      </c>
      <c r="EZ1137" s="4">
        <f t="shared" si="744"/>
        <v>0</v>
      </c>
      <c r="FA1137" s="4">
        <f t="shared" si="744"/>
        <v>0</v>
      </c>
      <c r="FB1137" s="4">
        <f t="shared" si="744"/>
        <v>0</v>
      </c>
      <c r="FC1137" s="4">
        <f t="shared" si="744"/>
        <v>0</v>
      </c>
      <c r="FD1137" s="4">
        <f t="shared" si="744"/>
        <v>0</v>
      </c>
      <c r="FE1137" s="4">
        <f t="shared" si="744"/>
        <v>0</v>
      </c>
      <c r="FF1137" s="4">
        <f t="shared" si="744"/>
        <v>0</v>
      </c>
      <c r="FG1137" s="4">
        <f t="shared" si="744"/>
        <v>0</v>
      </c>
      <c r="FH1137" s="4">
        <f t="shared" si="744"/>
        <v>0</v>
      </c>
      <c r="FI1137" s="4">
        <f t="shared" si="744"/>
        <v>0</v>
      </c>
      <c r="FJ1137" s="4">
        <f t="shared" si="744"/>
        <v>0</v>
      </c>
      <c r="FK1137" s="4">
        <f t="shared" si="744"/>
        <v>0</v>
      </c>
      <c r="FL1137" s="4">
        <f t="shared" si="744"/>
        <v>0</v>
      </c>
      <c r="FM1137" s="4">
        <f t="shared" si="744"/>
        <v>0</v>
      </c>
      <c r="FN1137" s="4">
        <f t="shared" si="744"/>
        <v>0</v>
      </c>
      <c r="FO1137" s="4">
        <f t="shared" si="744"/>
        <v>0</v>
      </c>
      <c r="FP1137" s="4">
        <f t="shared" si="744"/>
        <v>0</v>
      </c>
      <c r="FQ1137" s="4">
        <f t="shared" si="744"/>
        <v>0</v>
      </c>
      <c r="FR1137" s="4">
        <f t="shared" si="744"/>
        <v>0</v>
      </c>
      <c r="FS1137" s="4">
        <f t="shared" ref="FS1137:GX1137" si="745">FS1186</f>
        <v>269057</v>
      </c>
      <c r="FT1137" s="4">
        <f t="shared" si="745"/>
        <v>269057</v>
      </c>
      <c r="FU1137" s="4">
        <f t="shared" si="745"/>
        <v>0</v>
      </c>
      <c r="FV1137" s="4">
        <f t="shared" si="745"/>
        <v>0</v>
      </c>
      <c r="FW1137" s="4">
        <f t="shared" si="745"/>
        <v>212525</v>
      </c>
      <c r="FX1137" s="4">
        <f t="shared" si="745"/>
        <v>212525</v>
      </c>
      <c r="FY1137" s="4">
        <f t="shared" si="745"/>
        <v>0</v>
      </c>
      <c r="FZ1137" s="4">
        <f t="shared" si="745"/>
        <v>212525</v>
      </c>
      <c r="GA1137" s="4">
        <f t="shared" si="745"/>
        <v>0</v>
      </c>
      <c r="GB1137" s="4">
        <f t="shared" si="745"/>
        <v>0</v>
      </c>
      <c r="GC1137" s="4">
        <f t="shared" si="745"/>
        <v>0</v>
      </c>
      <c r="GD1137" s="4">
        <f t="shared" si="745"/>
        <v>0</v>
      </c>
      <c r="GE1137" s="4">
        <f t="shared" si="745"/>
        <v>0</v>
      </c>
      <c r="GF1137" s="4">
        <f t="shared" si="745"/>
        <v>0</v>
      </c>
      <c r="GG1137" s="4">
        <f t="shared" si="745"/>
        <v>0</v>
      </c>
      <c r="GH1137" s="4">
        <f t="shared" si="745"/>
        <v>0</v>
      </c>
      <c r="GI1137" s="4">
        <f t="shared" si="745"/>
        <v>0</v>
      </c>
      <c r="GJ1137" s="4">
        <f t="shared" si="745"/>
        <v>0</v>
      </c>
      <c r="GK1137" s="4">
        <f t="shared" si="745"/>
        <v>0</v>
      </c>
      <c r="GL1137" s="4">
        <f t="shared" si="745"/>
        <v>0</v>
      </c>
      <c r="GM1137" s="4">
        <f t="shared" si="745"/>
        <v>0</v>
      </c>
      <c r="GN1137" s="4">
        <f t="shared" si="745"/>
        <v>0</v>
      </c>
      <c r="GO1137" s="4">
        <f t="shared" si="745"/>
        <v>0</v>
      </c>
      <c r="GP1137" s="4">
        <f t="shared" si="745"/>
        <v>0</v>
      </c>
      <c r="GQ1137" s="4">
        <f t="shared" si="745"/>
        <v>0</v>
      </c>
      <c r="GR1137" s="4">
        <f t="shared" si="745"/>
        <v>0</v>
      </c>
      <c r="GS1137" s="4">
        <f t="shared" si="745"/>
        <v>0</v>
      </c>
      <c r="GT1137" s="4">
        <f t="shared" si="745"/>
        <v>0</v>
      </c>
      <c r="GU1137" s="4">
        <f t="shared" si="745"/>
        <v>0</v>
      </c>
      <c r="GV1137" s="4">
        <f t="shared" si="745"/>
        <v>0</v>
      </c>
      <c r="GW1137" s="4">
        <f t="shared" si="745"/>
        <v>0</v>
      </c>
      <c r="GX1137" s="4">
        <f t="shared" si="745"/>
        <v>0</v>
      </c>
    </row>
    <row r="1139" spans="1:255" x14ac:dyDescent="0.2">
      <c r="A1139" s="2">
        <v>17</v>
      </c>
      <c r="B1139" s="2">
        <v>1</v>
      </c>
      <c r="C1139" s="2">
        <f>ROW(SmtRes!A1938)</f>
        <v>1938</v>
      </c>
      <c r="D1139" s="2">
        <f>ROW(EtalonRes!A1734)</f>
        <v>1734</v>
      </c>
      <c r="E1139" s="2" t="s">
        <v>1127</v>
      </c>
      <c r="F1139" s="2" t="s">
        <v>1128</v>
      </c>
      <c r="G1139" s="2" t="s">
        <v>1129</v>
      </c>
      <c r="H1139" s="2" t="s">
        <v>1130</v>
      </c>
      <c r="I1139" s="2">
        <f>ROUND(9/100,7)</f>
        <v>0.09</v>
      </c>
      <c r="J1139" s="2">
        <v>0</v>
      </c>
      <c r="K1139" s="2">
        <f>ROUND(9/100,7)</f>
        <v>0.09</v>
      </c>
      <c r="L1139" s="2"/>
      <c r="M1139" s="2"/>
      <c r="N1139" s="2"/>
      <c r="O1139" s="2">
        <f>ROUND(CP1139,2)</f>
        <v>46.13</v>
      </c>
      <c r="P1139" s="2">
        <f>ROUND(CQ1139*I1139,2)</f>
        <v>0</v>
      </c>
      <c r="Q1139" s="2">
        <f>ROUND(CR1139*I1139,2)</f>
        <v>0.84</v>
      </c>
      <c r="R1139" s="2">
        <f>ROUND(CS1139*I1139,2)</f>
        <v>0.36</v>
      </c>
      <c r="S1139" s="2">
        <f>ROUND(CT1139*I1139,2)</f>
        <v>45.29</v>
      </c>
      <c r="T1139" s="2">
        <f>ROUND(CU1139*I1139,2)</f>
        <v>0</v>
      </c>
      <c r="U1139" s="2">
        <f t="shared" ref="U1139:U1184" si="746">CV1139*I1139</f>
        <v>5.3095499999999989</v>
      </c>
      <c r="V1139" s="2">
        <f t="shared" ref="V1139:V1184" si="747">CW1139*I1139</f>
        <v>2.6909999999999996E-2</v>
      </c>
      <c r="W1139" s="2">
        <f>ROUND(CX1139*I1139,2)</f>
        <v>0</v>
      </c>
      <c r="X1139" s="2">
        <f>ROUND(CY1139,2)</f>
        <v>39.72</v>
      </c>
      <c r="Y1139" s="2">
        <f>ROUND(CZ1139,2)</f>
        <v>20.09</v>
      </c>
      <c r="Z1139" s="2"/>
      <c r="AA1139" s="2">
        <v>53551706</v>
      </c>
      <c r="AB1139" s="2">
        <f t="shared" ref="AB1139:AB1184" si="748">ROUND((AC1139+AD1139+AF1139),2)</f>
        <v>512.58000000000004</v>
      </c>
      <c r="AC1139" s="2">
        <f t="shared" ref="AC1139:AC1146" si="749">ROUND((ES1139),2)</f>
        <v>0</v>
      </c>
      <c r="AD1139" s="2">
        <f>ROUND(((((ET1139*ROUND(1.15,7)))-((EU1139*ROUND(1.15,7))))+AE1139),2)</f>
        <v>9.35</v>
      </c>
      <c r="AE1139" s="2">
        <f>ROUND(((EU1139*ROUND(1.15,7))),2)</f>
        <v>4.04</v>
      </c>
      <c r="AF1139" s="2">
        <f>ROUND(((EV1139*ROUND(1.15,7))),2)</f>
        <v>503.23</v>
      </c>
      <c r="AG1139" s="2">
        <f t="shared" ref="AG1139:AG1184" si="750">ROUND((AP1139),2)</f>
        <v>0</v>
      </c>
      <c r="AH1139" s="2">
        <f>((EW1139*ROUND(1.15,7)))</f>
        <v>58.99499999999999</v>
      </c>
      <c r="AI1139" s="2">
        <f>((EX1139*ROUND(1.15,7)))</f>
        <v>0.29899999999999999</v>
      </c>
      <c r="AJ1139" s="2">
        <f t="shared" ref="AJ1139:AJ1184" si="751">(AS1139)</f>
        <v>0</v>
      </c>
      <c r="AK1139" s="2">
        <v>445.72</v>
      </c>
      <c r="AL1139" s="2">
        <v>0</v>
      </c>
      <c r="AM1139" s="2">
        <v>8.1300000000000008</v>
      </c>
      <c r="AN1139" s="2">
        <v>3.51</v>
      </c>
      <c r="AO1139" s="2">
        <v>437.59</v>
      </c>
      <c r="AP1139" s="2">
        <v>0</v>
      </c>
      <c r="AQ1139" s="2">
        <v>51.3</v>
      </c>
      <c r="AR1139" s="2">
        <v>0.26</v>
      </c>
      <c r="AS1139" s="2">
        <v>0</v>
      </c>
      <c r="AT1139" s="2">
        <v>87</v>
      </c>
      <c r="AU1139" s="2">
        <v>44</v>
      </c>
      <c r="AV1139" s="2">
        <v>1</v>
      </c>
      <c r="AW1139" s="2">
        <v>1</v>
      </c>
      <c r="AX1139" s="2"/>
      <c r="AY1139" s="2"/>
      <c r="AZ1139" s="2">
        <v>1</v>
      </c>
      <c r="BA1139" s="2">
        <v>1</v>
      </c>
      <c r="BB1139" s="2">
        <v>1</v>
      </c>
      <c r="BC1139" s="2">
        <v>1</v>
      </c>
      <c r="BD1139" s="2" t="s">
        <v>3</v>
      </c>
      <c r="BE1139" s="2" t="s">
        <v>3</v>
      </c>
      <c r="BF1139" s="2" t="s">
        <v>3</v>
      </c>
      <c r="BG1139" s="2" t="s">
        <v>3</v>
      </c>
      <c r="BH1139" s="2">
        <v>0</v>
      </c>
      <c r="BI1139" s="2">
        <v>1</v>
      </c>
      <c r="BJ1139" s="2" t="s">
        <v>1131</v>
      </c>
      <c r="BK1139" s="2"/>
      <c r="BL1139" s="2"/>
      <c r="BM1139" s="2">
        <v>65001</v>
      </c>
      <c r="BN1139" s="2">
        <v>0</v>
      </c>
      <c r="BO1139" s="2" t="s">
        <v>3</v>
      </c>
      <c r="BP1139" s="2">
        <v>0</v>
      </c>
      <c r="BQ1139" s="2">
        <v>6</v>
      </c>
      <c r="BR1139" s="2">
        <v>0</v>
      </c>
      <c r="BS1139" s="2">
        <v>1</v>
      </c>
      <c r="BT1139" s="2">
        <v>1</v>
      </c>
      <c r="BU1139" s="2">
        <v>1</v>
      </c>
      <c r="BV1139" s="2">
        <v>1</v>
      </c>
      <c r="BW1139" s="2">
        <v>1</v>
      </c>
      <c r="BX1139" s="2">
        <v>1</v>
      </c>
      <c r="BY1139" s="2" t="s">
        <v>3</v>
      </c>
      <c r="BZ1139" s="2">
        <v>87</v>
      </c>
      <c r="CA1139" s="2">
        <v>44</v>
      </c>
      <c r="CB1139" s="2" t="s">
        <v>3</v>
      </c>
      <c r="CC1139" s="2"/>
      <c r="CD1139" s="2"/>
      <c r="CE1139" s="2">
        <v>0</v>
      </c>
      <c r="CF1139" s="2">
        <v>0</v>
      </c>
      <c r="CG1139" s="2">
        <v>0</v>
      </c>
      <c r="CH1139" s="2"/>
      <c r="CI1139" s="2"/>
      <c r="CJ1139" s="2"/>
      <c r="CK1139" s="2"/>
      <c r="CL1139" s="2"/>
      <c r="CM1139" s="2">
        <v>0</v>
      </c>
      <c r="CN1139" s="2" t="s">
        <v>2158</v>
      </c>
      <c r="CO1139" s="2">
        <v>0</v>
      </c>
      <c r="CP1139" s="2">
        <f t="shared" ref="CP1139:CP1184" si="752">(P1139+Q1139+S1139)</f>
        <v>46.13</v>
      </c>
      <c r="CQ1139" s="2">
        <f t="shared" ref="CQ1139:CQ1157" si="753">AC1139*BC1139</f>
        <v>0</v>
      </c>
      <c r="CR1139" s="2">
        <f t="shared" ref="CR1139:CR1184" si="754">AD1139*BB1139</f>
        <v>9.35</v>
      </c>
      <c r="CS1139" s="2">
        <f t="shared" ref="CS1139:CS1184" si="755">AE1139*BS1139</f>
        <v>4.04</v>
      </c>
      <c r="CT1139" s="2">
        <f t="shared" ref="CT1139:CT1184" si="756">AF1139*BA1139</f>
        <v>503.23</v>
      </c>
      <c r="CU1139" s="2">
        <f t="shared" ref="CU1139:CU1184" si="757">AG1139</f>
        <v>0</v>
      </c>
      <c r="CV1139" s="2">
        <f t="shared" ref="CV1139:CV1184" si="758">AH1139</f>
        <v>58.99499999999999</v>
      </c>
      <c r="CW1139" s="2">
        <f t="shared" ref="CW1139:CW1184" si="759">AI1139</f>
        <v>0.29899999999999999</v>
      </c>
      <c r="CX1139" s="2">
        <f t="shared" ref="CX1139:CX1184" si="760">AJ1139</f>
        <v>0</v>
      </c>
      <c r="CY1139" s="2">
        <f t="shared" ref="CY1139:CY1184" si="761">(((S1139+R1139)*AT1139)/100)</f>
        <v>39.715499999999999</v>
      </c>
      <c r="CZ1139" s="2">
        <f t="shared" ref="CZ1139:CZ1184" si="762">(((S1139+R1139)*AU1139)/100)</f>
        <v>20.085999999999999</v>
      </c>
      <c r="DA1139" s="2"/>
      <c r="DB1139" s="2"/>
      <c r="DC1139" s="2" t="s">
        <v>3</v>
      </c>
      <c r="DD1139" s="2" t="s">
        <v>3</v>
      </c>
      <c r="DE1139" s="2" t="s">
        <v>16</v>
      </c>
      <c r="DF1139" s="2" t="s">
        <v>16</v>
      </c>
      <c r="DG1139" s="2" t="s">
        <v>16</v>
      </c>
      <c r="DH1139" s="2" t="s">
        <v>3</v>
      </c>
      <c r="DI1139" s="2" t="s">
        <v>16</v>
      </c>
      <c r="DJ1139" s="2" t="s">
        <v>16</v>
      </c>
      <c r="DK1139" s="2" t="s">
        <v>3</v>
      </c>
      <c r="DL1139" s="2" t="s">
        <v>3</v>
      </c>
      <c r="DM1139" s="2" t="s">
        <v>3</v>
      </c>
      <c r="DN1139" s="2">
        <v>0</v>
      </c>
      <c r="DO1139" s="2">
        <v>0</v>
      </c>
      <c r="DP1139" s="2">
        <v>1</v>
      </c>
      <c r="DQ1139" s="2">
        <v>1</v>
      </c>
      <c r="DR1139" s="2"/>
      <c r="DS1139" s="2"/>
      <c r="DT1139" s="2"/>
      <c r="DU1139" s="2">
        <v>1013</v>
      </c>
      <c r="DV1139" s="2" t="s">
        <v>1130</v>
      </c>
      <c r="DW1139" s="2" t="s">
        <v>1130</v>
      </c>
      <c r="DX1139" s="2">
        <v>1</v>
      </c>
      <c r="DY1139" s="2"/>
      <c r="DZ1139" s="2" t="s">
        <v>3</v>
      </c>
      <c r="EA1139" s="2" t="s">
        <v>3</v>
      </c>
      <c r="EB1139" s="2" t="s">
        <v>3</v>
      </c>
      <c r="EC1139" s="2" t="s">
        <v>3</v>
      </c>
      <c r="ED1139" s="2"/>
      <c r="EE1139" s="2">
        <v>53551227</v>
      </c>
      <c r="EF1139" s="2">
        <v>6</v>
      </c>
      <c r="EG1139" s="2" t="s">
        <v>17</v>
      </c>
      <c r="EH1139" s="2">
        <v>99</v>
      </c>
      <c r="EI1139" s="2" t="s">
        <v>1132</v>
      </c>
      <c r="EJ1139" s="2">
        <v>1</v>
      </c>
      <c r="EK1139" s="2">
        <v>65001</v>
      </c>
      <c r="EL1139" s="2" t="s">
        <v>1133</v>
      </c>
      <c r="EM1139" s="2" t="s">
        <v>1134</v>
      </c>
      <c r="EN1139" s="2"/>
      <c r="EO1139" s="2" t="s">
        <v>339</v>
      </c>
      <c r="EP1139" s="2"/>
      <c r="EQ1139" s="2">
        <v>131072</v>
      </c>
      <c r="ER1139" s="2">
        <v>445.72</v>
      </c>
      <c r="ES1139" s="2">
        <v>0</v>
      </c>
      <c r="ET1139" s="2">
        <v>8.1300000000000008</v>
      </c>
      <c r="EU1139" s="2">
        <v>3.51</v>
      </c>
      <c r="EV1139" s="2">
        <v>437.59</v>
      </c>
      <c r="EW1139" s="2">
        <v>51.3</v>
      </c>
      <c r="EX1139" s="2">
        <v>0.26</v>
      </c>
      <c r="EY1139" s="2">
        <v>0</v>
      </c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>
        <v>0</v>
      </c>
      <c r="FR1139" s="2">
        <f>ROUND(IF(AND(BH1139=3,BI1139=3),P1139,0),2)</f>
        <v>0</v>
      </c>
      <c r="FS1139" s="2">
        <v>0</v>
      </c>
      <c r="FT1139" s="2"/>
      <c r="FU1139" s="2"/>
      <c r="FV1139" s="2"/>
      <c r="FW1139" s="2"/>
      <c r="FX1139" s="2">
        <v>87</v>
      </c>
      <c r="FY1139" s="2">
        <v>44</v>
      </c>
      <c r="FZ1139" s="2"/>
      <c r="GA1139" s="2" t="s">
        <v>3</v>
      </c>
      <c r="GB1139" s="2"/>
      <c r="GC1139" s="2"/>
      <c r="GD1139" s="2">
        <v>1</v>
      </c>
      <c r="GE1139" s="2"/>
      <c r="GF1139" s="2">
        <v>-1906724024</v>
      </c>
      <c r="GG1139" s="2">
        <v>2</v>
      </c>
      <c r="GH1139" s="2">
        <v>1</v>
      </c>
      <c r="GI1139" s="2">
        <v>-2</v>
      </c>
      <c r="GJ1139" s="2">
        <v>0</v>
      </c>
      <c r="GK1139" s="2">
        <v>0</v>
      </c>
      <c r="GL1139" s="2">
        <f>ROUND(IF(AND(BH1139=3,BI1139=3,FS1139&lt;&gt;0),P1139,0),2)</f>
        <v>0</v>
      </c>
      <c r="GM1139" s="2">
        <f>ROUND(O1139+X1139+Y1139,2)+GX1139</f>
        <v>105.94</v>
      </c>
      <c r="GN1139" s="2">
        <f>IF(OR(BI1139=0,BI1139=1),ROUND(O1139+X1139+Y1139,2),0)</f>
        <v>105.94</v>
      </c>
      <c r="GO1139" s="2">
        <f>IF(BI1139=2,ROUND(O1139+X1139+Y1139,2),0)</f>
        <v>0</v>
      </c>
      <c r="GP1139" s="2">
        <f>IF(BI1139=4,ROUND(O1139+X1139+Y1139,2)+GX1139,0)</f>
        <v>0</v>
      </c>
      <c r="GQ1139" s="2"/>
      <c r="GR1139" s="2">
        <v>0</v>
      </c>
      <c r="GS1139" s="2">
        <v>0</v>
      </c>
      <c r="GT1139" s="2">
        <v>0</v>
      </c>
      <c r="GU1139" s="2" t="s">
        <v>3</v>
      </c>
      <c r="GV1139" s="2">
        <f t="shared" ref="GV1139:GV1184" si="763">ROUND((GT1139),2)</f>
        <v>0</v>
      </c>
      <c r="GW1139" s="2">
        <v>1</v>
      </c>
      <c r="GX1139" s="2">
        <f>ROUND(HC1139*I1139,2)</f>
        <v>0</v>
      </c>
      <c r="GY1139" s="2"/>
      <c r="GZ1139" s="2"/>
      <c r="HA1139" s="2">
        <v>0</v>
      </c>
      <c r="HB1139" s="2">
        <v>0</v>
      </c>
      <c r="HC1139" s="2">
        <f t="shared" ref="HC1139:HC1184" si="764">GV1139*GW1139</f>
        <v>0</v>
      </c>
      <c r="HD1139" s="2"/>
      <c r="HE1139" s="2" t="s">
        <v>3</v>
      </c>
      <c r="HF1139" s="2" t="s">
        <v>3</v>
      </c>
      <c r="HG1139" s="2"/>
      <c r="HH1139" s="2"/>
      <c r="HI1139" s="2"/>
      <c r="HJ1139" s="2"/>
      <c r="HK1139" s="2"/>
      <c r="HL1139" s="2"/>
      <c r="HM1139" s="2" t="s">
        <v>3</v>
      </c>
      <c r="HN1139" s="2" t="s">
        <v>1135</v>
      </c>
      <c r="HO1139" s="2" t="s">
        <v>1136</v>
      </c>
      <c r="HP1139" s="2" t="s">
        <v>1133</v>
      </c>
      <c r="HQ1139" s="2" t="s">
        <v>1133</v>
      </c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>
        <v>0</v>
      </c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</row>
    <row r="1140" spans="1:255" x14ac:dyDescent="0.2">
      <c r="A1140">
        <v>17</v>
      </c>
      <c r="B1140">
        <v>1</v>
      </c>
      <c r="C1140">
        <f>ROW(SmtRes!A1942)</f>
        <v>1942</v>
      </c>
      <c r="D1140">
        <f>ROW(EtalonRes!A1738)</f>
        <v>1738</v>
      </c>
      <c r="E1140" t="s">
        <v>1127</v>
      </c>
      <c r="F1140" t="s">
        <v>1128</v>
      </c>
      <c r="G1140" t="s">
        <v>1129</v>
      </c>
      <c r="H1140" t="s">
        <v>1130</v>
      </c>
      <c r="I1140">
        <f>ROUND(9/100,7)</f>
        <v>0.09</v>
      </c>
      <c r="J1140">
        <v>0</v>
      </c>
      <c r="K1140">
        <f>ROUND(9/100,7)</f>
        <v>0.09</v>
      </c>
      <c r="O1140">
        <f>ROUND(CP1140,0)</f>
        <v>1609</v>
      </c>
      <c r="P1140">
        <f>ROUND(CQ1140*I1140,0)</f>
        <v>0</v>
      </c>
      <c r="Q1140">
        <f>ROUND(CR1140*I1140,0)</f>
        <v>13</v>
      </c>
      <c r="R1140">
        <f>ROUND(CS1140*I1140,0)</f>
        <v>13</v>
      </c>
      <c r="S1140">
        <f>ROUND(CT1140*I1140,0)</f>
        <v>1596</v>
      </c>
      <c r="T1140">
        <f>ROUND(CU1140*I1140,0)</f>
        <v>0</v>
      </c>
      <c r="U1140">
        <f t="shared" si="746"/>
        <v>5.3095499999999989</v>
      </c>
      <c r="V1140">
        <f t="shared" si="747"/>
        <v>2.6909999999999996E-2</v>
      </c>
      <c r="W1140">
        <f>ROUND(CX1140*I1140,0)</f>
        <v>0</v>
      </c>
      <c r="X1140">
        <f>ROUND(CY1140,0)</f>
        <v>1400</v>
      </c>
      <c r="Y1140">
        <f>ROUND(CZ1140,0)</f>
        <v>708</v>
      </c>
      <c r="AA1140">
        <v>53551707</v>
      </c>
      <c r="AB1140">
        <f t="shared" si="748"/>
        <v>512.58000000000004</v>
      </c>
      <c r="AC1140">
        <f t="shared" si="749"/>
        <v>0</v>
      </c>
      <c r="AD1140">
        <f>ROUND(((((ET1140*ROUND(1.15,7)))-((EU1140*ROUND(1.15,7))))+AE1140),2)</f>
        <v>9.35</v>
      </c>
      <c r="AE1140">
        <f>ROUND(((EU1140*ROUND(1.15,7))),2)</f>
        <v>4.04</v>
      </c>
      <c r="AF1140">
        <f>ROUND(((EV1140*ROUND(1.15,7))),2)</f>
        <v>503.23</v>
      </c>
      <c r="AG1140">
        <f t="shared" si="750"/>
        <v>0</v>
      </c>
      <c r="AH1140">
        <f>((EW1140*ROUND(1.15,7)))</f>
        <v>58.99499999999999</v>
      </c>
      <c r="AI1140">
        <f>((EX1140*ROUND(1.15,7)))</f>
        <v>0.29899999999999999</v>
      </c>
      <c r="AJ1140">
        <f t="shared" si="751"/>
        <v>0</v>
      </c>
      <c r="AK1140">
        <v>445.72</v>
      </c>
      <c r="AL1140">
        <v>0</v>
      </c>
      <c r="AM1140">
        <v>8.1300000000000008</v>
      </c>
      <c r="AN1140">
        <v>3.51</v>
      </c>
      <c r="AO1140">
        <v>437.59</v>
      </c>
      <c r="AP1140">
        <v>0</v>
      </c>
      <c r="AQ1140">
        <v>51.3</v>
      </c>
      <c r="AR1140">
        <v>0.26</v>
      </c>
      <c r="AS1140">
        <v>0</v>
      </c>
      <c r="AT1140">
        <v>87</v>
      </c>
      <c r="AU1140">
        <v>44</v>
      </c>
      <c r="AV1140">
        <v>1</v>
      </c>
      <c r="AW1140">
        <v>1</v>
      </c>
      <c r="AZ1140">
        <v>1</v>
      </c>
      <c r="BA1140">
        <v>35.24</v>
      </c>
      <c r="BB1140">
        <v>15.88</v>
      </c>
      <c r="BC1140">
        <v>1</v>
      </c>
      <c r="BD1140" t="s">
        <v>3</v>
      </c>
      <c r="BE1140" t="s">
        <v>3</v>
      </c>
      <c r="BF1140" t="s">
        <v>3</v>
      </c>
      <c r="BG1140" t="s">
        <v>3</v>
      </c>
      <c r="BH1140">
        <v>0</v>
      </c>
      <c r="BI1140">
        <v>1</v>
      </c>
      <c r="BJ1140" t="s">
        <v>1131</v>
      </c>
      <c r="BM1140">
        <v>65001</v>
      </c>
      <c r="BN1140">
        <v>0</v>
      </c>
      <c r="BO1140" t="s">
        <v>1128</v>
      </c>
      <c r="BP1140">
        <v>1</v>
      </c>
      <c r="BQ1140">
        <v>6</v>
      </c>
      <c r="BR1140">
        <v>0</v>
      </c>
      <c r="BS1140">
        <v>35.24</v>
      </c>
      <c r="BT1140">
        <v>1</v>
      </c>
      <c r="BU1140">
        <v>1</v>
      </c>
      <c r="BV1140">
        <v>1</v>
      </c>
      <c r="BW1140">
        <v>1</v>
      </c>
      <c r="BX1140">
        <v>1</v>
      </c>
      <c r="BY1140" t="s">
        <v>3</v>
      </c>
      <c r="BZ1140">
        <v>87</v>
      </c>
      <c r="CA1140">
        <v>44</v>
      </c>
      <c r="CB1140" t="s">
        <v>3</v>
      </c>
      <c r="CE1140">
        <v>0</v>
      </c>
      <c r="CF1140">
        <v>0</v>
      </c>
      <c r="CG1140">
        <v>0</v>
      </c>
      <c r="CM1140">
        <v>0</v>
      </c>
      <c r="CN1140" t="s">
        <v>2158</v>
      </c>
      <c r="CO1140">
        <v>0</v>
      </c>
      <c r="CP1140">
        <f t="shared" si="752"/>
        <v>1609</v>
      </c>
      <c r="CQ1140">
        <f t="shared" si="753"/>
        <v>0</v>
      </c>
      <c r="CR1140">
        <f t="shared" si="754"/>
        <v>148.47800000000001</v>
      </c>
      <c r="CS1140">
        <f t="shared" si="755"/>
        <v>142.36960000000002</v>
      </c>
      <c r="CT1140">
        <f t="shared" si="756"/>
        <v>17733.825200000003</v>
      </c>
      <c r="CU1140">
        <f t="shared" si="757"/>
        <v>0</v>
      </c>
      <c r="CV1140">
        <f t="shared" si="758"/>
        <v>58.99499999999999</v>
      </c>
      <c r="CW1140">
        <f t="shared" si="759"/>
        <v>0.29899999999999999</v>
      </c>
      <c r="CX1140">
        <f t="shared" si="760"/>
        <v>0</v>
      </c>
      <c r="CY1140">
        <f t="shared" si="761"/>
        <v>1399.83</v>
      </c>
      <c r="CZ1140">
        <f t="shared" si="762"/>
        <v>707.96</v>
      </c>
      <c r="DC1140" t="s">
        <v>3</v>
      </c>
      <c r="DD1140" t="s">
        <v>3</v>
      </c>
      <c r="DE1140" t="s">
        <v>16</v>
      </c>
      <c r="DF1140" t="s">
        <v>16</v>
      </c>
      <c r="DG1140" t="s">
        <v>16</v>
      </c>
      <c r="DH1140" t="s">
        <v>3</v>
      </c>
      <c r="DI1140" t="s">
        <v>16</v>
      </c>
      <c r="DJ1140" t="s">
        <v>16</v>
      </c>
      <c r="DK1140" t="s">
        <v>3</v>
      </c>
      <c r="DL1140" t="s">
        <v>3</v>
      </c>
      <c r="DM1140" t="s">
        <v>3</v>
      </c>
      <c r="DN1140">
        <v>0</v>
      </c>
      <c r="DO1140">
        <v>0</v>
      </c>
      <c r="DP1140">
        <v>1</v>
      </c>
      <c r="DQ1140">
        <v>1</v>
      </c>
      <c r="DU1140">
        <v>1013</v>
      </c>
      <c r="DV1140" t="s">
        <v>1130</v>
      </c>
      <c r="DW1140" t="s">
        <v>1130</v>
      </c>
      <c r="DX1140">
        <v>1</v>
      </c>
      <c r="DZ1140" t="s">
        <v>3</v>
      </c>
      <c r="EA1140" t="s">
        <v>3</v>
      </c>
      <c r="EB1140" t="s">
        <v>3</v>
      </c>
      <c r="EC1140" t="s">
        <v>3</v>
      </c>
      <c r="EE1140">
        <v>53551227</v>
      </c>
      <c r="EF1140">
        <v>6</v>
      </c>
      <c r="EG1140" t="s">
        <v>17</v>
      </c>
      <c r="EH1140">
        <v>99</v>
      </c>
      <c r="EI1140" t="s">
        <v>1132</v>
      </c>
      <c r="EJ1140">
        <v>1</v>
      </c>
      <c r="EK1140">
        <v>65001</v>
      </c>
      <c r="EL1140" t="s">
        <v>1133</v>
      </c>
      <c r="EM1140" t="s">
        <v>1134</v>
      </c>
      <c r="EO1140" t="s">
        <v>339</v>
      </c>
      <c r="EQ1140">
        <v>131072</v>
      </c>
      <c r="ER1140">
        <v>445.72</v>
      </c>
      <c r="ES1140">
        <v>0</v>
      </c>
      <c r="ET1140">
        <v>8.1300000000000008</v>
      </c>
      <c r="EU1140">
        <v>3.51</v>
      </c>
      <c r="EV1140">
        <v>437.59</v>
      </c>
      <c r="EW1140">
        <v>51.3</v>
      </c>
      <c r="EX1140">
        <v>0.26</v>
      </c>
      <c r="EY1140">
        <v>0</v>
      </c>
      <c r="FQ1140">
        <v>0</v>
      </c>
      <c r="FR1140">
        <f>ROUND(IF(AND(BH1140=3,BI1140=3),P1140,0),0)</f>
        <v>0</v>
      </c>
      <c r="FS1140">
        <v>0</v>
      </c>
      <c r="FX1140">
        <v>87</v>
      </c>
      <c r="FY1140">
        <v>44</v>
      </c>
      <c r="GA1140" t="s">
        <v>3</v>
      </c>
      <c r="GD1140">
        <v>1</v>
      </c>
      <c r="GF1140">
        <v>-1906724024</v>
      </c>
      <c r="GG1140">
        <v>2</v>
      </c>
      <c r="GH1140">
        <v>1</v>
      </c>
      <c r="GI1140">
        <v>2</v>
      </c>
      <c r="GJ1140">
        <v>0</v>
      </c>
      <c r="GK1140">
        <v>0</v>
      </c>
      <c r="GL1140">
        <f>ROUND(IF(AND(BH1140=3,BI1140=3,FS1140&lt;&gt;0),P1140,0),0)</f>
        <v>0</v>
      </c>
      <c r="GM1140">
        <f>ROUND(O1140+X1140+Y1140,0)+GX1140</f>
        <v>3717</v>
      </c>
      <c r="GN1140">
        <f>IF(OR(BI1140=0,BI1140=1),ROUND(O1140+X1140+Y1140,0),0)</f>
        <v>3717</v>
      </c>
      <c r="GO1140">
        <f>IF(BI1140=2,ROUND(O1140+X1140+Y1140,0),0)</f>
        <v>0</v>
      </c>
      <c r="GP1140">
        <f>IF(BI1140=4,ROUND(O1140+X1140+Y1140,0)+GX1140,0)</f>
        <v>0</v>
      </c>
      <c r="GR1140">
        <v>0</v>
      </c>
      <c r="GS1140">
        <v>0</v>
      </c>
      <c r="GT1140">
        <v>0</v>
      </c>
      <c r="GU1140" t="s">
        <v>3</v>
      </c>
      <c r="GV1140">
        <f t="shared" si="763"/>
        <v>0</v>
      </c>
      <c r="GW1140">
        <v>1</v>
      </c>
      <c r="GX1140">
        <f>ROUND(HC1140*I1140,0)</f>
        <v>0</v>
      </c>
      <c r="HA1140">
        <v>0</v>
      </c>
      <c r="HB1140">
        <v>0</v>
      </c>
      <c r="HC1140">
        <f t="shared" si="764"/>
        <v>0</v>
      </c>
      <c r="HE1140" t="s">
        <v>3</v>
      </c>
      <c r="HF1140" t="s">
        <v>3</v>
      </c>
      <c r="HM1140" t="s">
        <v>3</v>
      </c>
      <c r="HN1140" t="s">
        <v>1135</v>
      </c>
      <c r="HO1140" t="s">
        <v>1136</v>
      </c>
      <c r="HP1140" t="s">
        <v>1133</v>
      </c>
      <c r="HQ1140" t="s">
        <v>1133</v>
      </c>
      <c r="IK1140">
        <v>0</v>
      </c>
    </row>
    <row r="1141" spans="1:255" x14ac:dyDescent="0.2">
      <c r="A1141" s="2">
        <v>18</v>
      </c>
      <c r="B1141" s="2">
        <v>1</v>
      </c>
      <c r="C1141" s="2">
        <v>1938</v>
      </c>
      <c r="D1141" s="2"/>
      <c r="E1141" s="2" t="s">
        <v>1137</v>
      </c>
      <c r="F1141" s="2" t="s">
        <v>1138</v>
      </c>
      <c r="G1141" s="2" t="s">
        <v>1139</v>
      </c>
      <c r="H1141" s="2" t="s">
        <v>26</v>
      </c>
      <c r="I1141" s="2">
        <f>I1139*J1141</f>
        <v>0.1638</v>
      </c>
      <c r="J1141" s="2">
        <v>1.82</v>
      </c>
      <c r="K1141" s="2">
        <v>1.82</v>
      </c>
      <c r="L1141" s="2"/>
      <c r="M1141" s="2"/>
      <c r="N1141" s="2"/>
      <c r="O1141" s="2">
        <f>ROUND(CP1141,2)</f>
        <v>0</v>
      </c>
      <c r="P1141" s="2">
        <f>ROUND(CQ1141*I1141,2)</f>
        <v>0</v>
      </c>
      <c r="Q1141" s="2">
        <f>ROUND(CR1141*I1141,2)</f>
        <v>0</v>
      </c>
      <c r="R1141" s="2">
        <f>ROUND(CS1141*I1141,2)</f>
        <v>0</v>
      </c>
      <c r="S1141" s="2">
        <f>ROUND(CT1141*I1141,2)</f>
        <v>0</v>
      </c>
      <c r="T1141" s="2">
        <f>ROUND(CU1141*I1141,2)</f>
        <v>0</v>
      </c>
      <c r="U1141" s="2">
        <f t="shared" si="746"/>
        <v>0</v>
      </c>
      <c r="V1141" s="2">
        <f t="shared" si="747"/>
        <v>0</v>
      </c>
      <c r="W1141" s="2">
        <f>ROUND(CX1141*I1141,2)</f>
        <v>0</v>
      </c>
      <c r="X1141" s="2">
        <f>ROUND(CY1141,2)</f>
        <v>0</v>
      </c>
      <c r="Y1141" s="2">
        <f>ROUND(CZ1141,2)</f>
        <v>0</v>
      </c>
      <c r="Z1141" s="2"/>
      <c r="AA1141" s="2">
        <v>53551706</v>
      </c>
      <c r="AB1141" s="2">
        <f t="shared" si="748"/>
        <v>0</v>
      </c>
      <c r="AC1141" s="2">
        <f t="shared" si="749"/>
        <v>0</v>
      </c>
      <c r="AD1141" s="2">
        <f>ROUND((((ET1141)-(EU1141))+AE1141),2)</f>
        <v>0</v>
      </c>
      <c r="AE1141" s="2">
        <f>ROUND((EU1141),2)</f>
        <v>0</v>
      </c>
      <c r="AF1141" s="2">
        <f>ROUND((EV1141),2)</f>
        <v>0</v>
      </c>
      <c r="AG1141" s="2">
        <f t="shared" si="750"/>
        <v>0</v>
      </c>
      <c r="AH1141" s="2">
        <f>(EW1141)</f>
        <v>0</v>
      </c>
      <c r="AI1141" s="2">
        <f>(EX1141)</f>
        <v>0</v>
      </c>
      <c r="AJ1141" s="2">
        <f t="shared" si="751"/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87</v>
      </c>
      <c r="AU1141" s="2">
        <v>44</v>
      </c>
      <c r="AV1141" s="2">
        <v>1</v>
      </c>
      <c r="AW1141" s="2">
        <v>1</v>
      </c>
      <c r="AX1141" s="2"/>
      <c r="AY1141" s="2"/>
      <c r="AZ1141" s="2">
        <v>1</v>
      </c>
      <c r="BA1141" s="2">
        <v>1</v>
      </c>
      <c r="BB1141" s="2">
        <v>1</v>
      </c>
      <c r="BC1141" s="2">
        <v>1</v>
      </c>
      <c r="BD1141" s="2" t="s">
        <v>3</v>
      </c>
      <c r="BE1141" s="2" t="s">
        <v>3</v>
      </c>
      <c r="BF1141" s="2" t="s">
        <v>3</v>
      </c>
      <c r="BG1141" s="2" t="s">
        <v>3</v>
      </c>
      <c r="BH1141" s="2">
        <v>3</v>
      </c>
      <c r="BI1141" s="2">
        <v>1</v>
      </c>
      <c r="BJ1141" s="2" t="s">
        <v>1140</v>
      </c>
      <c r="BK1141" s="2"/>
      <c r="BL1141" s="2"/>
      <c r="BM1141" s="2">
        <v>65001</v>
      </c>
      <c r="BN1141" s="2">
        <v>0</v>
      </c>
      <c r="BO1141" s="2" t="s">
        <v>3</v>
      </c>
      <c r="BP1141" s="2">
        <v>0</v>
      </c>
      <c r="BQ1141" s="2">
        <v>6</v>
      </c>
      <c r="BR1141" s="2">
        <v>0</v>
      </c>
      <c r="BS1141" s="2">
        <v>1</v>
      </c>
      <c r="BT1141" s="2">
        <v>1</v>
      </c>
      <c r="BU1141" s="2">
        <v>1</v>
      </c>
      <c r="BV1141" s="2">
        <v>1</v>
      </c>
      <c r="BW1141" s="2">
        <v>1</v>
      </c>
      <c r="BX1141" s="2">
        <v>1</v>
      </c>
      <c r="BY1141" s="2" t="s">
        <v>3</v>
      </c>
      <c r="BZ1141" s="2">
        <v>87</v>
      </c>
      <c r="CA1141" s="2">
        <v>44</v>
      </c>
      <c r="CB1141" s="2" t="s">
        <v>3</v>
      </c>
      <c r="CC1141" s="2"/>
      <c r="CD1141" s="2"/>
      <c r="CE1141" s="2">
        <v>0</v>
      </c>
      <c r="CF1141" s="2">
        <v>0</v>
      </c>
      <c r="CG1141" s="2">
        <v>0</v>
      </c>
      <c r="CH1141" s="2"/>
      <c r="CI1141" s="2"/>
      <c r="CJ1141" s="2"/>
      <c r="CK1141" s="2"/>
      <c r="CL1141" s="2"/>
      <c r="CM1141" s="2">
        <v>0</v>
      </c>
      <c r="CN1141" s="2" t="s">
        <v>3</v>
      </c>
      <c r="CO1141" s="2">
        <v>0</v>
      </c>
      <c r="CP1141" s="2">
        <f t="shared" si="752"/>
        <v>0</v>
      </c>
      <c r="CQ1141" s="2">
        <f t="shared" si="753"/>
        <v>0</v>
      </c>
      <c r="CR1141" s="2">
        <f t="shared" si="754"/>
        <v>0</v>
      </c>
      <c r="CS1141" s="2">
        <f t="shared" si="755"/>
        <v>0</v>
      </c>
      <c r="CT1141" s="2">
        <f t="shared" si="756"/>
        <v>0</v>
      </c>
      <c r="CU1141" s="2">
        <f t="shared" si="757"/>
        <v>0</v>
      </c>
      <c r="CV1141" s="2">
        <f t="shared" si="758"/>
        <v>0</v>
      </c>
      <c r="CW1141" s="2">
        <f t="shared" si="759"/>
        <v>0</v>
      </c>
      <c r="CX1141" s="2">
        <f t="shared" si="760"/>
        <v>0</v>
      </c>
      <c r="CY1141" s="2">
        <f t="shared" si="761"/>
        <v>0</v>
      </c>
      <c r="CZ1141" s="2">
        <f t="shared" si="762"/>
        <v>0</v>
      </c>
      <c r="DA1141" s="2"/>
      <c r="DB1141" s="2"/>
      <c r="DC1141" s="2" t="s">
        <v>3</v>
      </c>
      <c r="DD1141" s="2" t="s">
        <v>3</v>
      </c>
      <c r="DE1141" s="2" t="s">
        <v>3</v>
      </c>
      <c r="DF1141" s="2" t="s">
        <v>3</v>
      </c>
      <c r="DG1141" s="2" t="s">
        <v>3</v>
      </c>
      <c r="DH1141" s="2" t="s">
        <v>3</v>
      </c>
      <c r="DI1141" s="2" t="s">
        <v>3</v>
      </c>
      <c r="DJ1141" s="2" t="s">
        <v>3</v>
      </c>
      <c r="DK1141" s="2" t="s">
        <v>3</v>
      </c>
      <c r="DL1141" s="2" t="s">
        <v>3</v>
      </c>
      <c r="DM1141" s="2" t="s">
        <v>3</v>
      </c>
      <c r="DN1141" s="2">
        <v>0</v>
      </c>
      <c r="DO1141" s="2">
        <v>0</v>
      </c>
      <c r="DP1141" s="2">
        <v>1</v>
      </c>
      <c r="DQ1141" s="2">
        <v>1</v>
      </c>
      <c r="DR1141" s="2"/>
      <c r="DS1141" s="2"/>
      <c r="DT1141" s="2"/>
      <c r="DU1141" s="2">
        <v>1009</v>
      </c>
      <c r="DV1141" s="2" t="s">
        <v>26</v>
      </c>
      <c r="DW1141" s="2" t="s">
        <v>26</v>
      </c>
      <c r="DX1141" s="2">
        <v>1000</v>
      </c>
      <c r="DY1141" s="2"/>
      <c r="DZ1141" s="2" t="s">
        <v>3</v>
      </c>
      <c r="EA1141" s="2" t="s">
        <v>3</v>
      </c>
      <c r="EB1141" s="2" t="s">
        <v>3</v>
      </c>
      <c r="EC1141" s="2" t="s">
        <v>3</v>
      </c>
      <c r="ED1141" s="2"/>
      <c r="EE1141" s="2">
        <v>53551227</v>
      </c>
      <c r="EF1141" s="2">
        <v>6</v>
      </c>
      <c r="EG1141" s="2" t="s">
        <v>17</v>
      </c>
      <c r="EH1141" s="2">
        <v>99</v>
      </c>
      <c r="EI1141" s="2" t="s">
        <v>1132</v>
      </c>
      <c r="EJ1141" s="2">
        <v>1</v>
      </c>
      <c r="EK1141" s="2">
        <v>65001</v>
      </c>
      <c r="EL1141" s="2" t="s">
        <v>1133</v>
      </c>
      <c r="EM1141" s="2" t="s">
        <v>1134</v>
      </c>
      <c r="EN1141" s="2"/>
      <c r="EO1141" s="2" t="s">
        <v>3</v>
      </c>
      <c r="EP1141" s="2"/>
      <c r="EQ1141" s="2">
        <v>0</v>
      </c>
      <c r="ER1141" s="2">
        <v>0</v>
      </c>
      <c r="ES1141" s="2">
        <v>0</v>
      </c>
      <c r="ET1141" s="2">
        <v>0</v>
      </c>
      <c r="EU1141" s="2">
        <v>0</v>
      </c>
      <c r="EV1141" s="2">
        <v>0</v>
      </c>
      <c r="EW1141" s="2">
        <v>0</v>
      </c>
      <c r="EX1141" s="2">
        <v>0</v>
      </c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>
        <v>0</v>
      </c>
      <c r="FR1141" s="2">
        <f>ROUND(IF(AND(BH1141=3,BI1141=3),P1141,0),2)</f>
        <v>0</v>
      </c>
      <c r="FS1141" s="2">
        <v>0</v>
      </c>
      <c r="FT1141" s="2"/>
      <c r="FU1141" s="2"/>
      <c r="FV1141" s="2"/>
      <c r="FW1141" s="2"/>
      <c r="FX1141" s="2">
        <v>87</v>
      </c>
      <c r="FY1141" s="2">
        <v>44</v>
      </c>
      <c r="FZ1141" s="2"/>
      <c r="GA1141" s="2" t="s">
        <v>3</v>
      </c>
      <c r="GB1141" s="2"/>
      <c r="GC1141" s="2"/>
      <c r="GD1141" s="2">
        <v>1</v>
      </c>
      <c r="GE1141" s="2"/>
      <c r="GF1141" s="2">
        <v>1839160745</v>
      </c>
      <c r="GG1141" s="2">
        <v>2</v>
      </c>
      <c r="GH1141" s="2">
        <v>1</v>
      </c>
      <c r="GI1141" s="2">
        <v>-2</v>
      </c>
      <c r="GJ1141" s="2">
        <v>0</v>
      </c>
      <c r="GK1141" s="2">
        <v>0</v>
      </c>
      <c r="GL1141" s="2">
        <f>ROUND(IF(AND(BH1141=3,BI1141=3,FS1141&lt;&gt;0),P1141,0),2)</f>
        <v>0</v>
      </c>
      <c r="GM1141" s="2">
        <f>ROUND(O1141+X1141+Y1141,2)+GX1141</f>
        <v>0</v>
      </c>
      <c r="GN1141" s="2">
        <f>IF(OR(BI1141=0,BI1141=1),ROUND(O1141+X1141+Y1141,2),0)</f>
        <v>0</v>
      </c>
      <c r="GO1141" s="2">
        <f>IF(BI1141=2,ROUND(O1141+X1141+Y1141,2),0)</f>
        <v>0</v>
      </c>
      <c r="GP1141" s="2">
        <f>IF(BI1141=4,ROUND(O1141+X1141+Y1141,2)+GX1141,0)</f>
        <v>0</v>
      </c>
      <c r="GQ1141" s="2"/>
      <c r="GR1141" s="2">
        <v>0</v>
      </c>
      <c r="GS1141" s="2">
        <v>0</v>
      </c>
      <c r="GT1141" s="2">
        <v>0</v>
      </c>
      <c r="GU1141" s="2" t="s">
        <v>3</v>
      </c>
      <c r="GV1141" s="2">
        <f t="shared" si="763"/>
        <v>0</v>
      </c>
      <c r="GW1141" s="2">
        <v>1</v>
      </c>
      <c r="GX1141" s="2">
        <f>ROUND(HC1141*I1141,2)</f>
        <v>0</v>
      </c>
      <c r="GY1141" s="2"/>
      <c r="GZ1141" s="2"/>
      <c r="HA1141" s="2">
        <v>0</v>
      </c>
      <c r="HB1141" s="2">
        <v>0</v>
      </c>
      <c r="HC1141" s="2">
        <f t="shared" si="764"/>
        <v>0</v>
      </c>
      <c r="HD1141" s="2"/>
      <c r="HE1141" s="2" t="s">
        <v>3</v>
      </c>
      <c r="HF1141" s="2" t="s">
        <v>3</v>
      </c>
      <c r="HG1141" s="2"/>
      <c r="HH1141" s="2"/>
      <c r="HI1141" s="2"/>
      <c r="HJ1141" s="2"/>
      <c r="HK1141" s="2"/>
      <c r="HL1141" s="2"/>
      <c r="HM1141" s="2" t="s">
        <v>3</v>
      </c>
      <c r="HN1141" s="2" t="s">
        <v>1135</v>
      </c>
      <c r="HO1141" s="2" t="s">
        <v>1136</v>
      </c>
      <c r="HP1141" s="2" t="s">
        <v>1133</v>
      </c>
      <c r="HQ1141" s="2" t="s">
        <v>1133</v>
      </c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>
        <v>0</v>
      </c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</row>
    <row r="1142" spans="1:255" x14ac:dyDescent="0.2">
      <c r="A1142">
        <v>18</v>
      </c>
      <c r="B1142">
        <v>1</v>
      </c>
      <c r="C1142">
        <v>1942</v>
      </c>
      <c r="E1142" t="s">
        <v>1137</v>
      </c>
      <c r="F1142" t="s">
        <v>1138</v>
      </c>
      <c r="G1142" t="s">
        <v>1139</v>
      </c>
      <c r="H1142" t="s">
        <v>26</v>
      </c>
      <c r="I1142">
        <f>I1140*J1142</f>
        <v>0.1638</v>
      </c>
      <c r="J1142">
        <v>1.82</v>
      </c>
      <c r="K1142">
        <v>1.82</v>
      </c>
      <c r="O1142">
        <f>ROUND(CP1142,0)</f>
        <v>0</v>
      </c>
      <c r="P1142">
        <f>ROUND(CQ1142*I1142,0)</f>
        <v>0</v>
      </c>
      <c r="Q1142">
        <f>ROUND(CR1142*I1142,0)</f>
        <v>0</v>
      </c>
      <c r="R1142">
        <f>ROUND(CS1142*I1142,0)</f>
        <v>0</v>
      </c>
      <c r="S1142">
        <f>ROUND(CT1142*I1142,0)</f>
        <v>0</v>
      </c>
      <c r="T1142">
        <f>ROUND(CU1142*I1142,0)</f>
        <v>0</v>
      </c>
      <c r="U1142">
        <f t="shared" si="746"/>
        <v>0</v>
      </c>
      <c r="V1142">
        <f t="shared" si="747"/>
        <v>0</v>
      </c>
      <c r="W1142">
        <f>ROUND(CX1142*I1142,0)</f>
        <v>0</v>
      </c>
      <c r="X1142">
        <f>ROUND(CY1142,0)</f>
        <v>0</v>
      </c>
      <c r="Y1142">
        <f>ROUND(CZ1142,0)</f>
        <v>0</v>
      </c>
      <c r="AA1142">
        <v>53551707</v>
      </c>
      <c r="AB1142">
        <f t="shared" si="748"/>
        <v>0</v>
      </c>
      <c r="AC1142">
        <f t="shared" si="749"/>
        <v>0</v>
      </c>
      <c r="AD1142">
        <f>ROUND((((ET1142)-(EU1142))+AE1142),2)</f>
        <v>0</v>
      </c>
      <c r="AE1142">
        <f>ROUND((EU1142),2)</f>
        <v>0</v>
      </c>
      <c r="AF1142">
        <f>ROUND((EV1142),2)</f>
        <v>0</v>
      </c>
      <c r="AG1142">
        <f t="shared" si="750"/>
        <v>0</v>
      </c>
      <c r="AH1142">
        <f>(EW1142)</f>
        <v>0</v>
      </c>
      <c r="AI1142">
        <f>(EX1142)</f>
        <v>0</v>
      </c>
      <c r="AJ1142">
        <f t="shared" si="751"/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87</v>
      </c>
      <c r="AU1142">
        <v>44</v>
      </c>
      <c r="AV1142">
        <v>1</v>
      </c>
      <c r="AW1142">
        <v>1</v>
      </c>
      <c r="AZ1142">
        <v>1</v>
      </c>
      <c r="BA1142">
        <v>1</v>
      </c>
      <c r="BB1142">
        <v>1</v>
      </c>
      <c r="BC1142">
        <v>6.14</v>
      </c>
      <c r="BD1142" t="s">
        <v>3</v>
      </c>
      <c r="BE1142" t="s">
        <v>3</v>
      </c>
      <c r="BF1142" t="s">
        <v>3</v>
      </c>
      <c r="BG1142" t="s">
        <v>3</v>
      </c>
      <c r="BH1142">
        <v>3</v>
      </c>
      <c r="BI1142">
        <v>1</v>
      </c>
      <c r="BJ1142" t="s">
        <v>1140</v>
      </c>
      <c r="BM1142">
        <v>65001</v>
      </c>
      <c r="BN1142">
        <v>0</v>
      </c>
      <c r="BO1142" t="s">
        <v>30</v>
      </c>
      <c r="BP1142">
        <v>1</v>
      </c>
      <c r="BQ1142">
        <v>6</v>
      </c>
      <c r="BR1142">
        <v>0</v>
      </c>
      <c r="BS1142">
        <v>1</v>
      </c>
      <c r="BT1142">
        <v>1</v>
      </c>
      <c r="BU1142">
        <v>1</v>
      </c>
      <c r="BV1142">
        <v>1</v>
      </c>
      <c r="BW1142">
        <v>1</v>
      </c>
      <c r="BX1142">
        <v>1</v>
      </c>
      <c r="BY1142" t="s">
        <v>3</v>
      </c>
      <c r="BZ1142">
        <v>87</v>
      </c>
      <c r="CA1142">
        <v>44</v>
      </c>
      <c r="CB1142" t="s">
        <v>3</v>
      </c>
      <c r="CE1142">
        <v>0</v>
      </c>
      <c r="CF1142">
        <v>0</v>
      </c>
      <c r="CG1142">
        <v>0</v>
      </c>
      <c r="CM1142">
        <v>0</v>
      </c>
      <c r="CN1142" t="s">
        <v>3</v>
      </c>
      <c r="CO1142">
        <v>0</v>
      </c>
      <c r="CP1142">
        <f t="shared" si="752"/>
        <v>0</v>
      </c>
      <c r="CQ1142">
        <f t="shared" si="753"/>
        <v>0</v>
      </c>
      <c r="CR1142">
        <f t="shared" si="754"/>
        <v>0</v>
      </c>
      <c r="CS1142">
        <f t="shared" si="755"/>
        <v>0</v>
      </c>
      <c r="CT1142">
        <f t="shared" si="756"/>
        <v>0</v>
      </c>
      <c r="CU1142">
        <f t="shared" si="757"/>
        <v>0</v>
      </c>
      <c r="CV1142">
        <f t="shared" si="758"/>
        <v>0</v>
      </c>
      <c r="CW1142">
        <f t="shared" si="759"/>
        <v>0</v>
      </c>
      <c r="CX1142">
        <f t="shared" si="760"/>
        <v>0</v>
      </c>
      <c r="CY1142">
        <f t="shared" si="761"/>
        <v>0</v>
      </c>
      <c r="CZ1142">
        <f t="shared" si="762"/>
        <v>0</v>
      </c>
      <c r="DC1142" t="s">
        <v>3</v>
      </c>
      <c r="DD1142" t="s">
        <v>3</v>
      </c>
      <c r="DE1142" t="s">
        <v>3</v>
      </c>
      <c r="DF1142" t="s">
        <v>3</v>
      </c>
      <c r="DG1142" t="s">
        <v>3</v>
      </c>
      <c r="DH1142" t="s">
        <v>3</v>
      </c>
      <c r="DI1142" t="s">
        <v>3</v>
      </c>
      <c r="DJ1142" t="s">
        <v>3</v>
      </c>
      <c r="DK1142" t="s">
        <v>3</v>
      </c>
      <c r="DL1142" t="s">
        <v>3</v>
      </c>
      <c r="DM1142" t="s">
        <v>3</v>
      </c>
      <c r="DN1142">
        <v>0</v>
      </c>
      <c r="DO1142">
        <v>0</v>
      </c>
      <c r="DP1142">
        <v>1</v>
      </c>
      <c r="DQ1142">
        <v>1</v>
      </c>
      <c r="DU1142">
        <v>1009</v>
      </c>
      <c r="DV1142" t="s">
        <v>26</v>
      </c>
      <c r="DW1142" t="s">
        <v>26</v>
      </c>
      <c r="DX1142">
        <v>1000</v>
      </c>
      <c r="DZ1142" t="s">
        <v>3</v>
      </c>
      <c r="EA1142" t="s">
        <v>3</v>
      </c>
      <c r="EB1142" t="s">
        <v>3</v>
      </c>
      <c r="EC1142" t="s">
        <v>3</v>
      </c>
      <c r="EE1142">
        <v>53551227</v>
      </c>
      <c r="EF1142">
        <v>6</v>
      </c>
      <c r="EG1142" t="s">
        <v>17</v>
      </c>
      <c r="EH1142">
        <v>99</v>
      </c>
      <c r="EI1142" t="s">
        <v>1132</v>
      </c>
      <c r="EJ1142">
        <v>1</v>
      </c>
      <c r="EK1142">
        <v>65001</v>
      </c>
      <c r="EL1142" t="s">
        <v>1133</v>
      </c>
      <c r="EM1142" t="s">
        <v>1134</v>
      </c>
      <c r="EO1142" t="s">
        <v>3</v>
      </c>
      <c r="EQ1142">
        <v>0</v>
      </c>
      <c r="ER1142">
        <v>0</v>
      </c>
      <c r="ES1142">
        <v>0</v>
      </c>
      <c r="ET1142">
        <v>0</v>
      </c>
      <c r="EU1142">
        <v>0</v>
      </c>
      <c r="EV1142">
        <v>0</v>
      </c>
      <c r="EW1142">
        <v>0</v>
      </c>
      <c r="EX1142">
        <v>0</v>
      </c>
      <c r="FQ1142">
        <v>0</v>
      </c>
      <c r="FR1142">
        <f>ROUND(IF(AND(BH1142=3,BI1142=3),P1142,0),0)</f>
        <v>0</v>
      </c>
      <c r="FS1142">
        <v>0</v>
      </c>
      <c r="FX1142">
        <v>87</v>
      </c>
      <c r="FY1142">
        <v>44</v>
      </c>
      <c r="GA1142" t="s">
        <v>3</v>
      </c>
      <c r="GD1142">
        <v>1</v>
      </c>
      <c r="GF1142">
        <v>1839160745</v>
      </c>
      <c r="GG1142">
        <v>2</v>
      </c>
      <c r="GH1142">
        <v>1</v>
      </c>
      <c r="GI1142">
        <v>5</v>
      </c>
      <c r="GJ1142">
        <v>0</v>
      </c>
      <c r="GK1142">
        <v>0</v>
      </c>
      <c r="GL1142">
        <f>ROUND(IF(AND(BH1142=3,BI1142=3,FS1142&lt;&gt;0),P1142,0),0)</f>
        <v>0</v>
      </c>
      <c r="GM1142">
        <f>ROUND(O1142+X1142+Y1142,0)+GX1142</f>
        <v>0</v>
      </c>
      <c r="GN1142">
        <f>IF(OR(BI1142=0,BI1142=1),ROUND(O1142+X1142+Y1142,0),0)</f>
        <v>0</v>
      </c>
      <c r="GO1142">
        <f>IF(BI1142=2,ROUND(O1142+X1142+Y1142,0),0)</f>
        <v>0</v>
      </c>
      <c r="GP1142">
        <f>IF(BI1142=4,ROUND(O1142+X1142+Y1142,0)+GX1142,0)</f>
        <v>0</v>
      </c>
      <c r="GR1142">
        <v>0</v>
      </c>
      <c r="GS1142">
        <v>0</v>
      </c>
      <c r="GT1142">
        <v>0</v>
      </c>
      <c r="GU1142" t="s">
        <v>3</v>
      </c>
      <c r="GV1142">
        <f t="shared" si="763"/>
        <v>0</v>
      </c>
      <c r="GW1142">
        <v>1</v>
      </c>
      <c r="GX1142">
        <f>ROUND(HC1142*I1142,0)</f>
        <v>0</v>
      </c>
      <c r="HA1142">
        <v>0</v>
      </c>
      <c r="HB1142">
        <v>0</v>
      </c>
      <c r="HC1142">
        <f t="shared" si="764"/>
        <v>0</v>
      </c>
      <c r="HE1142" t="s">
        <v>3</v>
      </c>
      <c r="HF1142" t="s">
        <v>3</v>
      </c>
      <c r="HM1142" t="s">
        <v>3</v>
      </c>
      <c r="HN1142" t="s">
        <v>1135</v>
      </c>
      <c r="HO1142" t="s">
        <v>1136</v>
      </c>
      <c r="HP1142" t="s">
        <v>1133</v>
      </c>
      <c r="HQ1142" t="s">
        <v>1133</v>
      </c>
      <c r="IK1142">
        <v>0</v>
      </c>
    </row>
    <row r="1143" spans="1:255" x14ac:dyDescent="0.2">
      <c r="A1143" s="2">
        <v>17</v>
      </c>
      <c r="B1143" s="2">
        <v>1</v>
      </c>
      <c r="C1143" s="2">
        <f>ROW(SmtRes!A1946)</f>
        <v>1946</v>
      </c>
      <c r="D1143" s="2">
        <f>ROW(EtalonRes!A1742)</f>
        <v>1742</v>
      </c>
      <c r="E1143" s="2" t="s">
        <v>1141</v>
      </c>
      <c r="F1143" s="2" t="s">
        <v>1142</v>
      </c>
      <c r="G1143" s="2" t="s">
        <v>1143</v>
      </c>
      <c r="H1143" s="2" t="s">
        <v>1144</v>
      </c>
      <c r="I1143" s="2">
        <f>ROUND(9/100,7)</f>
        <v>0.09</v>
      </c>
      <c r="J1143" s="2">
        <v>0</v>
      </c>
      <c r="K1143" s="2">
        <f>ROUND(9/100,7)</f>
        <v>0.09</v>
      </c>
      <c r="L1143" s="2"/>
      <c r="M1143" s="2"/>
      <c r="N1143" s="2"/>
      <c r="O1143" s="2">
        <f>ROUND(CP1143,2)</f>
        <v>32.64</v>
      </c>
      <c r="P1143" s="2">
        <f>ROUND(CQ1143*I1143,2)</f>
        <v>0</v>
      </c>
      <c r="Q1143" s="2">
        <f>ROUND(CR1143*I1143,2)</f>
        <v>0.23</v>
      </c>
      <c r="R1143" s="2">
        <f>ROUND(CS1143*I1143,2)</f>
        <v>0.1</v>
      </c>
      <c r="S1143" s="2">
        <f>ROUND(CT1143*I1143,2)</f>
        <v>32.409999999999997</v>
      </c>
      <c r="T1143" s="2">
        <f>ROUND(CU1143*I1143,2)</f>
        <v>0</v>
      </c>
      <c r="U1143" s="2">
        <f t="shared" si="746"/>
        <v>3.7994849999999993</v>
      </c>
      <c r="V1143" s="2">
        <f t="shared" si="747"/>
        <v>7.2449999999999997E-3</v>
      </c>
      <c r="W1143" s="2">
        <f>ROUND(CX1143*I1143,2)</f>
        <v>0</v>
      </c>
      <c r="X1143" s="2">
        <f>ROUND(CY1143,2)</f>
        <v>28.28</v>
      </c>
      <c r="Y1143" s="2">
        <f>ROUND(CZ1143,2)</f>
        <v>14.3</v>
      </c>
      <c r="Z1143" s="2"/>
      <c r="AA1143" s="2">
        <v>53551706</v>
      </c>
      <c r="AB1143" s="2">
        <f t="shared" si="748"/>
        <v>362.63</v>
      </c>
      <c r="AC1143" s="2">
        <f t="shared" si="749"/>
        <v>0</v>
      </c>
      <c r="AD1143" s="2">
        <f>ROUND(((((ET1143*ROUND(1.15,7)))-((EU1143*ROUND(1.15,7))))+AE1143),2)</f>
        <v>2.52</v>
      </c>
      <c r="AE1143" s="2">
        <f>ROUND(((EU1143*ROUND(1.15,7))),2)</f>
        <v>1.0900000000000001</v>
      </c>
      <c r="AF1143" s="2">
        <f>ROUND(((EV1143*ROUND(1.15,7))),2)</f>
        <v>360.11</v>
      </c>
      <c r="AG1143" s="2">
        <f t="shared" si="750"/>
        <v>0</v>
      </c>
      <c r="AH1143" s="2">
        <f>((EW1143*ROUND(1.15,7)))</f>
        <v>42.216499999999996</v>
      </c>
      <c r="AI1143" s="2">
        <f>((EX1143*ROUND(1.15,7)))</f>
        <v>8.0500000000000002E-2</v>
      </c>
      <c r="AJ1143" s="2">
        <f t="shared" si="751"/>
        <v>0</v>
      </c>
      <c r="AK1143" s="2">
        <v>315.33</v>
      </c>
      <c r="AL1143" s="2">
        <v>0</v>
      </c>
      <c r="AM1143" s="2">
        <v>2.19</v>
      </c>
      <c r="AN1143" s="2">
        <v>0.95</v>
      </c>
      <c r="AO1143" s="2">
        <v>313.14</v>
      </c>
      <c r="AP1143" s="2">
        <v>0</v>
      </c>
      <c r="AQ1143" s="2">
        <v>36.71</v>
      </c>
      <c r="AR1143" s="2">
        <v>7.0000000000000007E-2</v>
      </c>
      <c r="AS1143" s="2">
        <v>0</v>
      </c>
      <c r="AT1143" s="2">
        <v>87</v>
      </c>
      <c r="AU1143" s="2">
        <v>44</v>
      </c>
      <c r="AV1143" s="2">
        <v>1</v>
      </c>
      <c r="AW1143" s="2">
        <v>1</v>
      </c>
      <c r="AX1143" s="2"/>
      <c r="AY1143" s="2"/>
      <c r="AZ1143" s="2">
        <v>1</v>
      </c>
      <c r="BA1143" s="2">
        <v>1</v>
      </c>
      <c r="BB1143" s="2">
        <v>1</v>
      </c>
      <c r="BC1143" s="2">
        <v>1</v>
      </c>
      <c r="BD1143" s="2" t="s">
        <v>3</v>
      </c>
      <c r="BE1143" s="2" t="s">
        <v>3</v>
      </c>
      <c r="BF1143" s="2" t="s">
        <v>3</v>
      </c>
      <c r="BG1143" s="2" t="s">
        <v>3</v>
      </c>
      <c r="BH1143" s="2">
        <v>0</v>
      </c>
      <c r="BI1143" s="2">
        <v>1</v>
      </c>
      <c r="BJ1143" s="2" t="s">
        <v>1145</v>
      </c>
      <c r="BK1143" s="2"/>
      <c r="BL1143" s="2"/>
      <c r="BM1143" s="2">
        <v>65001</v>
      </c>
      <c r="BN1143" s="2">
        <v>0</v>
      </c>
      <c r="BO1143" s="2" t="s">
        <v>3</v>
      </c>
      <c r="BP1143" s="2">
        <v>0</v>
      </c>
      <c r="BQ1143" s="2">
        <v>6</v>
      </c>
      <c r="BR1143" s="2">
        <v>0</v>
      </c>
      <c r="BS1143" s="2">
        <v>1</v>
      </c>
      <c r="BT1143" s="2">
        <v>1</v>
      </c>
      <c r="BU1143" s="2">
        <v>1</v>
      </c>
      <c r="BV1143" s="2">
        <v>1</v>
      </c>
      <c r="BW1143" s="2">
        <v>1</v>
      </c>
      <c r="BX1143" s="2">
        <v>1</v>
      </c>
      <c r="BY1143" s="2" t="s">
        <v>3</v>
      </c>
      <c r="BZ1143" s="2">
        <v>87</v>
      </c>
      <c r="CA1143" s="2">
        <v>44</v>
      </c>
      <c r="CB1143" s="2" t="s">
        <v>3</v>
      </c>
      <c r="CC1143" s="2"/>
      <c r="CD1143" s="2"/>
      <c r="CE1143" s="2">
        <v>0</v>
      </c>
      <c r="CF1143" s="2">
        <v>0</v>
      </c>
      <c r="CG1143" s="2">
        <v>0</v>
      </c>
      <c r="CH1143" s="2"/>
      <c r="CI1143" s="2"/>
      <c r="CJ1143" s="2"/>
      <c r="CK1143" s="2"/>
      <c r="CL1143" s="2"/>
      <c r="CM1143" s="2">
        <v>0</v>
      </c>
      <c r="CN1143" s="2" t="s">
        <v>2148</v>
      </c>
      <c r="CO1143" s="2">
        <v>0</v>
      </c>
      <c r="CP1143" s="2">
        <f t="shared" si="752"/>
        <v>32.639999999999993</v>
      </c>
      <c r="CQ1143" s="2">
        <f t="shared" si="753"/>
        <v>0</v>
      </c>
      <c r="CR1143" s="2">
        <f t="shared" si="754"/>
        <v>2.52</v>
      </c>
      <c r="CS1143" s="2">
        <f t="shared" si="755"/>
        <v>1.0900000000000001</v>
      </c>
      <c r="CT1143" s="2">
        <f t="shared" si="756"/>
        <v>360.11</v>
      </c>
      <c r="CU1143" s="2">
        <f t="shared" si="757"/>
        <v>0</v>
      </c>
      <c r="CV1143" s="2">
        <f t="shared" si="758"/>
        <v>42.216499999999996</v>
      </c>
      <c r="CW1143" s="2">
        <f t="shared" si="759"/>
        <v>8.0500000000000002E-2</v>
      </c>
      <c r="CX1143" s="2">
        <f t="shared" si="760"/>
        <v>0</v>
      </c>
      <c r="CY1143" s="2">
        <f t="shared" si="761"/>
        <v>28.2837</v>
      </c>
      <c r="CZ1143" s="2">
        <f t="shared" si="762"/>
        <v>14.304399999999998</v>
      </c>
      <c r="DA1143" s="2"/>
      <c r="DB1143" s="2"/>
      <c r="DC1143" s="2" t="s">
        <v>3</v>
      </c>
      <c r="DD1143" s="2" t="s">
        <v>3</v>
      </c>
      <c r="DE1143" s="2" t="s">
        <v>16</v>
      </c>
      <c r="DF1143" s="2" t="s">
        <v>16</v>
      </c>
      <c r="DG1143" s="2" t="s">
        <v>16</v>
      </c>
      <c r="DH1143" s="2" t="s">
        <v>3</v>
      </c>
      <c r="DI1143" s="2" t="s">
        <v>16</v>
      </c>
      <c r="DJ1143" s="2" t="s">
        <v>16</v>
      </c>
      <c r="DK1143" s="2" t="s">
        <v>3</v>
      </c>
      <c r="DL1143" s="2" t="s">
        <v>3</v>
      </c>
      <c r="DM1143" s="2" t="s">
        <v>3</v>
      </c>
      <c r="DN1143" s="2">
        <v>0</v>
      </c>
      <c r="DO1143" s="2">
        <v>0</v>
      </c>
      <c r="DP1143" s="2">
        <v>1</v>
      </c>
      <c r="DQ1143" s="2">
        <v>1</v>
      </c>
      <c r="DR1143" s="2"/>
      <c r="DS1143" s="2"/>
      <c r="DT1143" s="2"/>
      <c r="DU1143" s="2">
        <v>1013</v>
      </c>
      <c r="DV1143" s="2" t="s">
        <v>1144</v>
      </c>
      <c r="DW1143" s="2" t="s">
        <v>1144</v>
      </c>
      <c r="DX1143" s="2">
        <v>1</v>
      </c>
      <c r="DY1143" s="2"/>
      <c r="DZ1143" s="2" t="s">
        <v>3</v>
      </c>
      <c r="EA1143" s="2" t="s">
        <v>3</v>
      </c>
      <c r="EB1143" s="2" t="s">
        <v>3</v>
      </c>
      <c r="EC1143" s="2" t="s">
        <v>3</v>
      </c>
      <c r="ED1143" s="2"/>
      <c r="EE1143" s="2">
        <v>53551227</v>
      </c>
      <c r="EF1143" s="2">
        <v>6</v>
      </c>
      <c r="EG1143" s="2" t="s">
        <v>17</v>
      </c>
      <c r="EH1143" s="2">
        <v>99</v>
      </c>
      <c r="EI1143" s="2" t="s">
        <v>1132</v>
      </c>
      <c r="EJ1143" s="2">
        <v>1</v>
      </c>
      <c r="EK1143" s="2">
        <v>65001</v>
      </c>
      <c r="EL1143" s="2" t="s">
        <v>1133</v>
      </c>
      <c r="EM1143" s="2" t="s">
        <v>1134</v>
      </c>
      <c r="EN1143" s="2"/>
      <c r="EO1143" s="2" t="s">
        <v>20</v>
      </c>
      <c r="EP1143" s="2"/>
      <c r="EQ1143" s="2">
        <v>131072</v>
      </c>
      <c r="ER1143" s="2">
        <v>315.33</v>
      </c>
      <c r="ES1143" s="2">
        <v>0</v>
      </c>
      <c r="ET1143" s="2">
        <v>2.19</v>
      </c>
      <c r="EU1143" s="2">
        <v>0.95</v>
      </c>
      <c r="EV1143" s="2">
        <v>313.14</v>
      </c>
      <c r="EW1143" s="2">
        <v>36.71</v>
      </c>
      <c r="EX1143" s="2">
        <v>7.0000000000000007E-2</v>
      </c>
      <c r="EY1143" s="2">
        <v>0</v>
      </c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>
        <v>0</v>
      </c>
      <c r="FR1143" s="2">
        <f>ROUND(IF(AND(BH1143=3,BI1143=3),P1143,0),2)</f>
        <v>0</v>
      </c>
      <c r="FS1143" s="2">
        <v>0</v>
      </c>
      <c r="FT1143" s="2"/>
      <c r="FU1143" s="2"/>
      <c r="FV1143" s="2"/>
      <c r="FW1143" s="2"/>
      <c r="FX1143" s="2">
        <v>87</v>
      </c>
      <c r="FY1143" s="2">
        <v>44</v>
      </c>
      <c r="FZ1143" s="2"/>
      <c r="GA1143" s="2" t="s">
        <v>3</v>
      </c>
      <c r="GB1143" s="2"/>
      <c r="GC1143" s="2"/>
      <c r="GD1143" s="2">
        <v>1</v>
      </c>
      <c r="GE1143" s="2"/>
      <c r="GF1143" s="2">
        <v>-1542619564</v>
      </c>
      <c r="GG1143" s="2">
        <v>2</v>
      </c>
      <c r="GH1143" s="2">
        <v>1</v>
      </c>
      <c r="GI1143" s="2">
        <v>-2</v>
      </c>
      <c r="GJ1143" s="2">
        <v>0</v>
      </c>
      <c r="GK1143" s="2">
        <v>0</v>
      </c>
      <c r="GL1143" s="2">
        <f>ROUND(IF(AND(BH1143=3,BI1143=3,FS1143&lt;&gt;0),P1143,0),2)</f>
        <v>0</v>
      </c>
      <c r="GM1143" s="2">
        <f>ROUND(O1143+X1143+Y1143,2)+GX1143</f>
        <v>75.22</v>
      </c>
      <c r="GN1143" s="2">
        <f>IF(OR(BI1143=0,BI1143=1),ROUND(O1143+X1143+Y1143,2),0)</f>
        <v>75.22</v>
      </c>
      <c r="GO1143" s="2">
        <f>IF(BI1143=2,ROUND(O1143+X1143+Y1143,2),0)</f>
        <v>0</v>
      </c>
      <c r="GP1143" s="2">
        <f>IF(BI1143=4,ROUND(O1143+X1143+Y1143,2)+GX1143,0)</f>
        <v>0</v>
      </c>
      <c r="GQ1143" s="2"/>
      <c r="GR1143" s="2">
        <v>0</v>
      </c>
      <c r="GS1143" s="2">
        <v>0</v>
      </c>
      <c r="GT1143" s="2">
        <v>0</v>
      </c>
      <c r="GU1143" s="2" t="s">
        <v>3</v>
      </c>
      <c r="GV1143" s="2">
        <f t="shared" si="763"/>
        <v>0</v>
      </c>
      <c r="GW1143" s="2">
        <v>1</v>
      </c>
      <c r="GX1143" s="2">
        <f>ROUND(HC1143*I1143,2)</f>
        <v>0</v>
      </c>
      <c r="GY1143" s="2"/>
      <c r="GZ1143" s="2"/>
      <c r="HA1143" s="2">
        <v>0</v>
      </c>
      <c r="HB1143" s="2">
        <v>0</v>
      </c>
      <c r="HC1143" s="2">
        <f t="shared" si="764"/>
        <v>0</v>
      </c>
      <c r="HD1143" s="2"/>
      <c r="HE1143" s="2" t="s">
        <v>3</v>
      </c>
      <c r="HF1143" s="2" t="s">
        <v>3</v>
      </c>
      <c r="HG1143" s="2"/>
      <c r="HH1143" s="2"/>
      <c r="HI1143" s="2"/>
      <c r="HJ1143" s="2"/>
      <c r="HK1143" s="2"/>
      <c r="HL1143" s="2"/>
      <c r="HM1143" s="2" t="s">
        <v>3</v>
      </c>
      <c r="HN1143" s="2" t="s">
        <v>1135</v>
      </c>
      <c r="HO1143" s="2" t="s">
        <v>1136</v>
      </c>
      <c r="HP1143" s="2" t="s">
        <v>1133</v>
      </c>
      <c r="HQ1143" s="2" t="s">
        <v>1133</v>
      </c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>
        <v>0</v>
      </c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</row>
    <row r="1144" spans="1:255" x14ac:dyDescent="0.2">
      <c r="A1144">
        <v>17</v>
      </c>
      <c r="B1144">
        <v>1</v>
      </c>
      <c r="C1144">
        <f>ROW(SmtRes!A1950)</f>
        <v>1950</v>
      </c>
      <c r="D1144">
        <f>ROW(EtalonRes!A1746)</f>
        <v>1746</v>
      </c>
      <c r="E1144" t="s">
        <v>1141</v>
      </c>
      <c r="F1144" t="s">
        <v>1142</v>
      </c>
      <c r="G1144" t="s">
        <v>1143</v>
      </c>
      <c r="H1144" t="s">
        <v>1144</v>
      </c>
      <c r="I1144">
        <f>ROUND(9/100,7)</f>
        <v>0.09</v>
      </c>
      <c r="J1144">
        <v>0</v>
      </c>
      <c r="K1144">
        <f>ROUND(9/100,7)</f>
        <v>0.09</v>
      </c>
      <c r="O1144">
        <f>ROUND(CP1144,0)</f>
        <v>1146</v>
      </c>
      <c r="P1144">
        <f>ROUND(CQ1144*I1144,0)</f>
        <v>0</v>
      </c>
      <c r="Q1144">
        <f>ROUND(CR1144*I1144,0)</f>
        <v>4</v>
      </c>
      <c r="R1144">
        <f>ROUND(CS1144*I1144,0)</f>
        <v>3</v>
      </c>
      <c r="S1144">
        <f>ROUND(CT1144*I1144,0)</f>
        <v>1142</v>
      </c>
      <c r="T1144">
        <f>ROUND(CU1144*I1144,0)</f>
        <v>0</v>
      </c>
      <c r="U1144">
        <f t="shared" si="746"/>
        <v>3.7994849999999993</v>
      </c>
      <c r="V1144">
        <f t="shared" si="747"/>
        <v>7.2449999999999997E-3</v>
      </c>
      <c r="W1144">
        <f>ROUND(CX1144*I1144,0)</f>
        <v>0</v>
      </c>
      <c r="X1144">
        <f>ROUND(CY1144,0)</f>
        <v>996</v>
      </c>
      <c r="Y1144">
        <f>ROUND(CZ1144,0)</f>
        <v>504</v>
      </c>
      <c r="AA1144">
        <v>53551707</v>
      </c>
      <c r="AB1144">
        <f t="shared" si="748"/>
        <v>362.63</v>
      </c>
      <c r="AC1144">
        <f t="shared" si="749"/>
        <v>0</v>
      </c>
      <c r="AD1144">
        <f>ROUND(((((ET1144*ROUND(1.15,7)))-((EU1144*ROUND(1.15,7))))+AE1144),2)</f>
        <v>2.52</v>
      </c>
      <c r="AE1144">
        <f>ROUND(((EU1144*ROUND(1.15,7))),2)</f>
        <v>1.0900000000000001</v>
      </c>
      <c r="AF1144">
        <f>ROUND(((EV1144*ROUND(1.15,7))),2)</f>
        <v>360.11</v>
      </c>
      <c r="AG1144">
        <f t="shared" si="750"/>
        <v>0</v>
      </c>
      <c r="AH1144">
        <f>((EW1144*ROUND(1.15,7)))</f>
        <v>42.216499999999996</v>
      </c>
      <c r="AI1144">
        <f>((EX1144*ROUND(1.15,7)))</f>
        <v>8.0500000000000002E-2</v>
      </c>
      <c r="AJ1144">
        <f t="shared" si="751"/>
        <v>0</v>
      </c>
      <c r="AK1144">
        <v>315.33</v>
      </c>
      <c r="AL1144">
        <v>0</v>
      </c>
      <c r="AM1144">
        <v>2.19</v>
      </c>
      <c r="AN1144">
        <v>0.95</v>
      </c>
      <c r="AO1144">
        <v>313.14</v>
      </c>
      <c r="AP1144">
        <v>0</v>
      </c>
      <c r="AQ1144">
        <v>36.71</v>
      </c>
      <c r="AR1144">
        <v>7.0000000000000007E-2</v>
      </c>
      <c r="AS1144">
        <v>0</v>
      </c>
      <c r="AT1144">
        <v>87</v>
      </c>
      <c r="AU1144">
        <v>44</v>
      </c>
      <c r="AV1144">
        <v>1</v>
      </c>
      <c r="AW1144">
        <v>1</v>
      </c>
      <c r="AZ1144">
        <v>1</v>
      </c>
      <c r="BA1144">
        <v>35.24</v>
      </c>
      <c r="BB1144">
        <v>15.87</v>
      </c>
      <c r="BC1144">
        <v>1</v>
      </c>
      <c r="BD1144" t="s">
        <v>3</v>
      </c>
      <c r="BE1144" t="s">
        <v>3</v>
      </c>
      <c r="BF1144" t="s">
        <v>3</v>
      </c>
      <c r="BG1144" t="s">
        <v>3</v>
      </c>
      <c r="BH1144">
        <v>0</v>
      </c>
      <c r="BI1144">
        <v>1</v>
      </c>
      <c r="BJ1144" t="s">
        <v>1145</v>
      </c>
      <c r="BM1144">
        <v>65001</v>
      </c>
      <c r="BN1144">
        <v>0</v>
      </c>
      <c r="BO1144" t="s">
        <v>1142</v>
      </c>
      <c r="BP1144">
        <v>1</v>
      </c>
      <c r="BQ1144">
        <v>6</v>
      </c>
      <c r="BR1144">
        <v>0</v>
      </c>
      <c r="BS1144">
        <v>35.24</v>
      </c>
      <c r="BT1144">
        <v>1</v>
      </c>
      <c r="BU1144">
        <v>1</v>
      </c>
      <c r="BV1144">
        <v>1</v>
      </c>
      <c r="BW1144">
        <v>1</v>
      </c>
      <c r="BX1144">
        <v>1</v>
      </c>
      <c r="BY1144" t="s">
        <v>3</v>
      </c>
      <c r="BZ1144">
        <v>87</v>
      </c>
      <c r="CA1144">
        <v>44</v>
      </c>
      <c r="CB1144" t="s">
        <v>3</v>
      </c>
      <c r="CE1144">
        <v>0</v>
      </c>
      <c r="CF1144">
        <v>0</v>
      </c>
      <c r="CG1144">
        <v>0</v>
      </c>
      <c r="CM1144">
        <v>0</v>
      </c>
      <c r="CN1144" t="s">
        <v>2148</v>
      </c>
      <c r="CO1144">
        <v>0</v>
      </c>
      <c r="CP1144">
        <f t="shared" si="752"/>
        <v>1146</v>
      </c>
      <c r="CQ1144">
        <f t="shared" si="753"/>
        <v>0</v>
      </c>
      <c r="CR1144">
        <f t="shared" si="754"/>
        <v>39.992399999999996</v>
      </c>
      <c r="CS1144">
        <f t="shared" si="755"/>
        <v>38.411600000000007</v>
      </c>
      <c r="CT1144">
        <f t="shared" si="756"/>
        <v>12690.276400000001</v>
      </c>
      <c r="CU1144">
        <f t="shared" si="757"/>
        <v>0</v>
      </c>
      <c r="CV1144">
        <f t="shared" si="758"/>
        <v>42.216499999999996</v>
      </c>
      <c r="CW1144">
        <f t="shared" si="759"/>
        <v>8.0500000000000002E-2</v>
      </c>
      <c r="CX1144">
        <f t="shared" si="760"/>
        <v>0</v>
      </c>
      <c r="CY1144">
        <f t="shared" si="761"/>
        <v>996.15</v>
      </c>
      <c r="CZ1144">
        <f t="shared" si="762"/>
        <v>503.8</v>
      </c>
      <c r="DC1144" t="s">
        <v>3</v>
      </c>
      <c r="DD1144" t="s">
        <v>3</v>
      </c>
      <c r="DE1144" t="s">
        <v>16</v>
      </c>
      <c r="DF1144" t="s">
        <v>16</v>
      </c>
      <c r="DG1144" t="s">
        <v>16</v>
      </c>
      <c r="DH1144" t="s">
        <v>3</v>
      </c>
      <c r="DI1144" t="s">
        <v>16</v>
      </c>
      <c r="DJ1144" t="s">
        <v>16</v>
      </c>
      <c r="DK1144" t="s">
        <v>3</v>
      </c>
      <c r="DL1144" t="s">
        <v>3</v>
      </c>
      <c r="DM1144" t="s">
        <v>3</v>
      </c>
      <c r="DN1144">
        <v>0</v>
      </c>
      <c r="DO1144">
        <v>0</v>
      </c>
      <c r="DP1144">
        <v>1</v>
      </c>
      <c r="DQ1144">
        <v>1</v>
      </c>
      <c r="DU1144">
        <v>1013</v>
      </c>
      <c r="DV1144" t="s">
        <v>1144</v>
      </c>
      <c r="DW1144" t="s">
        <v>1144</v>
      </c>
      <c r="DX1144">
        <v>1</v>
      </c>
      <c r="DZ1144" t="s">
        <v>3</v>
      </c>
      <c r="EA1144" t="s">
        <v>3</v>
      </c>
      <c r="EB1144" t="s">
        <v>3</v>
      </c>
      <c r="EC1144" t="s">
        <v>3</v>
      </c>
      <c r="EE1144">
        <v>53551227</v>
      </c>
      <c r="EF1144">
        <v>6</v>
      </c>
      <c r="EG1144" t="s">
        <v>17</v>
      </c>
      <c r="EH1144">
        <v>99</v>
      </c>
      <c r="EI1144" t="s">
        <v>1132</v>
      </c>
      <c r="EJ1144">
        <v>1</v>
      </c>
      <c r="EK1144">
        <v>65001</v>
      </c>
      <c r="EL1144" t="s">
        <v>1133</v>
      </c>
      <c r="EM1144" t="s">
        <v>1134</v>
      </c>
      <c r="EO1144" t="s">
        <v>20</v>
      </c>
      <c r="EQ1144">
        <v>131072</v>
      </c>
      <c r="ER1144">
        <v>315.33</v>
      </c>
      <c r="ES1144">
        <v>0</v>
      </c>
      <c r="ET1144">
        <v>2.19</v>
      </c>
      <c r="EU1144">
        <v>0.95</v>
      </c>
      <c r="EV1144">
        <v>313.14</v>
      </c>
      <c r="EW1144">
        <v>36.71</v>
      </c>
      <c r="EX1144">
        <v>7.0000000000000007E-2</v>
      </c>
      <c r="EY1144">
        <v>0</v>
      </c>
      <c r="FQ1144">
        <v>0</v>
      </c>
      <c r="FR1144">
        <f>ROUND(IF(AND(BH1144=3,BI1144=3),P1144,0),0)</f>
        <v>0</v>
      </c>
      <c r="FS1144">
        <v>0</v>
      </c>
      <c r="FX1144">
        <v>87</v>
      </c>
      <c r="FY1144">
        <v>44</v>
      </c>
      <c r="GA1144" t="s">
        <v>3</v>
      </c>
      <c r="GD1144">
        <v>1</v>
      </c>
      <c r="GF1144">
        <v>-1542619564</v>
      </c>
      <c r="GG1144">
        <v>2</v>
      </c>
      <c r="GH1144">
        <v>1</v>
      </c>
      <c r="GI1144">
        <v>2</v>
      </c>
      <c r="GJ1144">
        <v>0</v>
      </c>
      <c r="GK1144">
        <v>0</v>
      </c>
      <c r="GL1144">
        <f>ROUND(IF(AND(BH1144=3,BI1144=3,FS1144&lt;&gt;0),P1144,0),0)</f>
        <v>0</v>
      </c>
      <c r="GM1144">
        <f>ROUND(O1144+X1144+Y1144,0)+GX1144</f>
        <v>2646</v>
      </c>
      <c r="GN1144">
        <f>IF(OR(BI1144=0,BI1144=1),ROUND(O1144+X1144+Y1144,0),0)</f>
        <v>2646</v>
      </c>
      <c r="GO1144">
        <f>IF(BI1144=2,ROUND(O1144+X1144+Y1144,0),0)</f>
        <v>0</v>
      </c>
      <c r="GP1144">
        <f>IF(BI1144=4,ROUND(O1144+X1144+Y1144,0)+GX1144,0)</f>
        <v>0</v>
      </c>
      <c r="GR1144">
        <v>0</v>
      </c>
      <c r="GS1144">
        <v>3</v>
      </c>
      <c r="GT1144">
        <v>0</v>
      </c>
      <c r="GU1144" t="s">
        <v>3</v>
      </c>
      <c r="GV1144">
        <f t="shared" si="763"/>
        <v>0</v>
      </c>
      <c r="GW1144">
        <v>1</v>
      </c>
      <c r="GX1144">
        <f>ROUND(HC1144*I1144,0)</f>
        <v>0</v>
      </c>
      <c r="HA1144">
        <v>0</v>
      </c>
      <c r="HB1144">
        <v>0</v>
      </c>
      <c r="HC1144">
        <f t="shared" si="764"/>
        <v>0</v>
      </c>
      <c r="HE1144" t="s">
        <v>3</v>
      </c>
      <c r="HF1144" t="s">
        <v>3</v>
      </c>
      <c r="HM1144" t="s">
        <v>3</v>
      </c>
      <c r="HN1144" t="s">
        <v>1135</v>
      </c>
      <c r="HO1144" t="s">
        <v>1136</v>
      </c>
      <c r="HP1144" t="s">
        <v>1133</v>
      </c>
      <c r="HQ1144" t="s">
        <v>1133</v>
      </c>
      <c r="IK1144">
        <v>0</v>
      </c>
    </row>
    <row r="1145" spans="1:255" x14ac:dyDescent="0.2">
      <c r="A1145" s="2">
        <v>18</v>
      </c>
      <c r="B1145" s="2">
        <v>1</v>
      </c>
      <c r="C1145" s="2">
        <v>1946</v>
      </c>
      <c r="D1145" s="2"/>
      <c r="E1145" s="2" t="s">
        <v>1146</v>
      </c>
      <c r="F1145" s="2" t="s">
        <v>1138</v>
      </c>
      <c r="G1145" s="2" t="s">
        <v>1139</v>
      </c>
      <c r="H1145" s="2" t="s">
        <v>26</v>
      </c>
      <c r="I1145" s="2">
        <f>I1143*J1145</f>
        <v>1.9800000000000002E-2</v>
      </c>
      <c r="J1145" s="2">
        <v>0.22000000000000003</v>
      </c>
      <c r="K1145" s="2">
        <v>0.22</v>
      </c>
      <c r="L1145" s="2"/>
      <c r="M1145" s="2"/>
      <c r="N1145" s="2"/>
      <c r="O1145" s="2">
        <f>ROUND(CP1145,2)</f>
        <v>0</v>
      </c>
      <c r="P1145" s="2">
        <f>ROUND(CQ1145*I1145,2)</f>
        <v>0</v>
      </c>
      <c r="Q1145" s="2">
        <f>ROUND(CR1145*I1145,2)</f>
        <v>0</v>
      </c>
      <c r="R1145" s="2">
        <f>ROUND(CS1145*I1145,2)</f>
        <v>0</v>
      </c>
      <c r="S1145" s="2">
        <f>ROUND(CT1145*I1145,2)</f>
        <v>0</v>
      </c>
      <c r="T1145" s="2">
        <f>ROUND(CU1145*I1145,2)</f>
        <v>0</v>
      </c>
      <c r="U1145" s="2">
        <f t="shared" si="746"/>
        <v>0</v>
      </c>
      <c r="V1145" s="2">
        <f t="shared" si="747"/>
        <v>0</v>
      </c>
      <c r="W1145" s="2">
        <f>ROUND(CX1145*I1145,2)</f>
        <v>0</v>
      </c>
      <c r="X1145" s="2">
        <f>ROUND(CY1145,2)</f>
        <v>0</v>
      </c>
      <c r="Y1145" s="2">
        <f>ROUND(CZ1145,2)</f>
        <v>0</v>
      </c>
      <c r="Z1145" s="2"/>
      <c r="AA1145" s="2">
        <v>53551706</v>
      </c>
      <c r="AB1145" s="2">
        <f t="shared" si="748"/>
        <v>0</v>
      </c>
      <c r="AC1145" s="2">
        <f t="shared" si="749"/>
        <v>0</v>
      </c>
      <c r="AD1145" s="2">
        <f>ROUND((((ET1145)-(EU1145))+AE1145),2)</f>
        <v>0</v>
      </c>
      <c r="AE1145" s="2">
        <f>ROUND((EU1145),2)</f>
        <v>0</v>
      </c>
      <c r="AF1145" s="2">
        <f>ROUND((EV1145),2)</f>
        <v>0</v>
      </c>
      <c r="AG1145" s="2">
        <f t="shared" si="750"/>
        <v>0</v>
      </c>
      <c r="AH1145" s="2">
        <f>(EW1145)</f>
        <v>0</v>
      </c>
      <c r="AI1145" s="2">
        <f>(EX1145)</f>
        <v>0</v>
      </c>
      <c r="AJ1145" s="2">
        <f t="shared" si="751"/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87</v>
      </c>
      <c r="AU1145" s="2">
        <v>44</v>
      </c>
      <c r="AV1145" s="2">
        <v>1</v>
      </c>
      <c r="AW1145" s="2">
        <v>1</v>
      </c>
      <c r="AX1145" s="2"/>
      <c r="AY1145" s="2"/>
      <c r="AZ1145" s="2">
        <v>1</v>
      </c>
      <c r="BA1145" s="2">
        <v>1</v>
      </c>
      <c r="BB1145" s="2">
        <v>1</v>
      </c>
      <c r="BC1145" s="2">
        <v>1</v>
      </c>
      <c r="BD1145" s="2" t="s">
        <v>3</v>
      </c>
      <c r="BE1145" s="2" t="s">
        <v>3</v>
      </c>
      <c r="BF1145" s="2" t="s">
        <v>3</v>
      </c>
      <c r="BG1145" s="2" t="s">
        <v>3</v>
      </c>
      <c r="BH1145" s="2">
        <v>3</v>
      </c>
      <c r="BI1145" s="2">
        <v>1</v>
      </c>
      <c r="BJ1145" s="2" t="s">
        <v>1140</v>
      </c>
      <c r="BK1145" s="2"/>
      <c r="BL1145" s="2"/>
      <c r="BM1145" s="2">
        <v>65001</v>
      </c>
      <c r="BN1145" s="2">
        <v>0</v>
      </c>
      <c r="BO1145" s="2" t="s">
        <v>3</v>
      </c>
      <c r="BP1145" s="2">
        <v>0</v>
      </c>
      <c r="BQ1145" s="2">
        <v>6</v>
      </c>
      <c r="BR1145" s="2">
        <v>0</v>
      </c>
      <c r="BS1145" s="2">
        <v>1</v>
      </c>
      <c r="BT1145" s="2">
        <v>1</v>
      </c>
      <c r="BU1145" s="2">
        <v>1</v>
      </c>
      <c r="BV1145" s="2">
        <v>1</v>
      </c>
      <c r="BW1145" s="2">
        <v>1</v>
      </c>
      <c r="BX1145" s="2">
        <v>1</v>
      </c>
      <c r="BY1145" s="2" t="s">
        <v>3</v>
      </c>
      <c r="BZ1145" s="2">
        <v>87</v>
      </c>
      <c r="CA1145" s="2">
        <v>44</v>
      </c>
      <c r="CB1145" s="2" t="s">
        <v>3</v>
      </c>
      <c r="CC1145" s="2"/>
      <c r="CD1145" s="2"/>
      <c r="CE1145" s="2">
        <v>0</v>
      </c>
      <c r="CF1145" s="2">
        <v>0</v>
      </c>
      <c r="CG1145" s="2">
        <v>0</v>
      </c>
      <c r="CH1145" s="2"/>
      <c r="CI1145" s="2"/>
      <c r="CJ1145" s="2"/>
      <c r="CK1145" s="2"/>
      <c r="CL1145" s="2"/>
      <c r="CM1145" s="2">
        <v>0</v>
      </c>
      <c r="CN1145" s="2" t="s">
        <v>3</v>
      </c>
      <c r="CO1145" s="2">
        <v>0</v>
      </c>
      <c r="CP1145" s="2">
        <f t="shared" si="752"/>
        <v>0</v>
      </c>
      <c r="CQ1145" s="2">
        <f t="shared" si="753"/>
        <v>0</v>
      </c>
      <c r="CR1145" s="2">
        <f t="shared" si="754"/>
        <v>0</v>
      </c>
      <c r="CS1145" s="2">
        <f t="shared" si="755"/>
        <v>0</v>
      </c>
      <c r="CT1145" s="2">
        <f t="shared" si="756"/>
        <v>0</v>
      </c>
      <c r="CU1145" s="2">
        <f t="shared" si="757"/>
        <v>0</v>
      </c>
      <c r="CV1145" s="2">
        <f t="shared" si="758"/>
        <v>0</v>
      </c>
      <c r="CW1145" s="2">
        <f t="shared" si="759"/>
        <v>0</v>
      </c>
      <c r="CX1145" s="2">
        <f t="shared" si="760"/>
        <v>0</v>
      </c>
      <c r="CY1145" s="2">
        <f t="shared" si="761"/>
        <v>0</v>
      </c>
      <c r="CZ1145" s="2">
        <f t="shared" si="762"/>
        <v>0</v>
      </c>
      <c r="DA1145" s="2"/>
      <c r="DB1145" s="2"/>
      <c r="DC1145" s="2" t="s">
        <v>3</v>
      </c>
      <c r="DD1145" s="2" t="s">
        <v>3</v>
      </c>
      <c r="DE1145" s="2" t="s">
        <v>3</v>
      </c>
      <c r="DF1145" s="2" t="s">
        <v>3</v>
      </c>
      <c r="DG1145" s="2" t="s">
        <v>3</v>
      </c>
      <c r="DH1145" s="2" t="s">
        <v>3</v>
      </c>
      <c r="DI1145" s="2" t="s">
        <v>3</v>
      </c>
      <c r="DJ1145" s="2" t="s">
        <v>3</v>
      </c>
      <c r="DK1145" s="2" t="s">
        <v>3</v>
      </c>
      <c r="DL1145" s="2" t="s">
        <v>3</v>
      </c>
      <c r="DM1145" s="2" t="s">
        <v>3</v>
      </c>
      <c r="DN1145" s="2">
        <v>0</v>
      </c>
      <c r="DO1145" s="2">
        <v>0</v>
      </c>
      <c r="DP1145" s="2">
        <v>1</v>
      </c>
      <c r="DQ1145" s="2">
        <v>1</v>
      </c>
      <c r="DR1145" s="2"/>
      <c r="DS1145" s="2"/>
      <c r="DT1145" s="2"/>
      <c r="DU1145" s="2">
        <v>1009</v>
      </c>
      <c r="DV1145" s="2" t="s">
        <v>26</v>
      </c>
      <c r="DW1145" s="2" t="s">
        <v>26</v>
      </c>
      <c r="DX1145" s="2">
        <v>1000</v>
      </c>
      <c r="DY1145" s="2"/>
      <c r="DZ1145" s="2" t="s">
        <v>3</v>
      </c>
      <c r="EA1145" s="2" t="s">
        <v>3</v>
      </c>
      <c r="EB1145" s="2" t="s">
        <v>3</v>
      </c>
      <c r="EC1145" s="2" t="s">
        <v>3</v>
      </c>
      <c r="ED1145" s="2"/>
      <c r="EE1145" s="2">
        <v>53551227</v>
      </c>
      <c r="EF1145" s="2">
        <v>6</v>
      </c>
      <c r="EG1145" s="2" t="s">
        <v>17</v>
      </c>
      <c r="EH1145" s="2">
        <v>99</v>
      </c>
      <c r="EI1145" s="2" t="s">
        <v>1132</v>
      </c>
      <c r="EJ1145" s="2">
        <v>1</v>
      </c>
      <c r="EK1145" s="2">
        <v>65001</v>
      </c>
      <c r="EL1145" s="2" t="s">
        <v>1133</v>
      </c>
      <c r="EM1145" s="2" t="s">
        <v>1134</v>
      </c>
      <c r="EN1145" s="2"/>
      <c r="EO1145" s="2" t="s">
        <v>3</v>
      </c>
      <c r="EP1145" s="2"/>
      <c r="EQ1145" s="2">
        <v>0</v>
      </c>
      <c r="ER1145" s="2">
        <v>0</v>
      </c>
      <c r="ES1145" s="2">
        <v>0</v>
      </c>
      <c r="ET1145" s="2">
        <v>0</v>
      </c>
      <c r="EU1145" s="2">
        <v>0</v>
      </c>
      <c r="EV1145" s="2">
        <v>0</v>
      </c>
      <c r="EW1145" s="2">
        <v>0</v>
      </c>
      <c r="EX1145" s="2">
        <v>0</v>
      </c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>
        <v>0</v>
      </c>
      <c r="FR1145" s="2">
        <f>ROUND(IF(AND(BH1145=3,BI1145=3),P1145,0),2)</f>
        <v>0</v>
      </c>
      <c r="FS1145" s="2">
        <v>0</v>
      </c>
      <c r="FT1145" s="2"/>
      <c r="FU1145" s="2"/>
      <c r="FV1145" s="2"/>
      <c r="FW1145" s="2"/>
      <c r="FX1145" s="2">
        <v>87</v>
      </c>
      <c r="FY1145" s="2">
        <v>44</v>
      </c>
      <c r="FZ1145" s="2"/>
      <c r="GA1145" s="2" t="s">
        <v>3</v>
      </c>
      <c r="GB1145" s="2"/>
      <c r="GC1145" s="2"/>
      <c r="GD1145" s="2">
        <v>1</v>
      </c>
      <c r="GE1145" s="2"/>
      <c r="GF1145" s="2">
        <v>1839160745</v>
      </c>
      <c r="GG1145" s="2">
        <v>2</v>
      </c>
      <c r="GH1145" s="2">
        <v>1</v>
      </c>
      <c r="GI1145" s="2">
        <v>-2</v>
      </c>
      <c r="GJ1145" s="2">
        <v>0</v>
      </c>
      <c r="GK1145" s="2">
        <v>0</v>
      </c>
      <c r="GL1145" s="2">
        <f>ROUND(IF(AND(BH1145=3,BI1145=3,FS1145&lt;&gt;0),P1145,0),2)</f>
        <v>0</v>
      </c>
      <c r="GM1145" s="2">
        <f>ROUND(O1145+X1145+Y1145,2)+GX1145</f>
        <v>0</v>
      </c>
      <c r="GN1145" s="2">
        <f>IF(OR(BI1145=0,BI1145=1),ROUND(O1145+X1145+Y1145,2),0)</f>
        <v>0</v>
      </c>
      <c r="GO1145" s="2">
        <f>IF(BI1145=2,ROUND(O1145+X1145+Y1145,2),0)</f>
        <v>0</v>
      </c>
      <c r="GP1145" s="2">
        <f>IF(BI1145=4,ROUND(O1145+X1145+Y1145,2)+GX1145,0)</f>
        <v>0</v>
      </c>
      <c r="GQ1145" s="2"/>
      <c r="GR1145" s="2">
        <v>0</v>
      </c>
      <c r="GS1145" s="2">
        <v>0</v>
      </c>
      <c r="GT1145" s="2">
        <v>0</v>
      </c>
      <c r="GU1145" s="2" t="s">
        <v>3</v>
      </c>
      <c r="GV1145" s="2">
        <f t="shared" si="763"/>
        <v>0</v>
      </c>
      <c r="GW1145" s="2">
        <v>1</v>
      </c>
      <c r="GX1145" s="2">
        <f>ROUND(HC1145*I1145,2)</f>
        <v>0</v>
      </c>
      <c r="GY1145" s="2"/>
      <c r="GZ1145" s="2"/>
      <c r="HA1145" s="2">
        <v>0</v>
      </c>
      <c r="HB1145" s="2">
        <v>0</v>
      </c>
      <c r="HC1145" s="2">
        <f t="shared" si="764"/>
        <v>0</v>
      </c>
      <c r="HD1145" s="2"/>
      <c r="HE1145" s="2" t="s">
        <v>3</v>
      </c>
      <c r="HF1145" s="2" t="s">
        <v>3</v>
      </c>
      <c r="HG1145" s="2"/>
      <c r="HH1145" s="2"/>
      <c r="HI1145" s="2"/>
      <c r="HJ1145" s="2"/>
      <c r="HK1145" s="2"/>
      <c r="HL1145" s="2"/>
      <c r="HM1145" s="2" t="s">
        <v>3</v>
      </c>
      <c r="HN1145" s="2" t="s">
        <v>1135</v>
      </c>
      <c r="HO1145" s="2" t="s">
        <v>1136</v>
      </c>
      <c r="HP1145" s="2" t="s">
        <v>1133</v>
      </c>
      <c r="HQ1145" s="2" t="s">
        <v>1133</v>
      </c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>
        <v>0</v>
      </c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</row>
    <row r="1146" spans="1:255" x14ac:dyDescent="0.2">
      <c r="A1146">
        <v>18</v>
      </c>
      <c r="B1146">
        <v>1</v>
      </c>
      <c r="C1146">
        <v>1950</v>
      </c>
      <c r="E1146" t="s">
        <v>1146</v>
      </c>
      <c r="F1146" t="s">
        <v>1138</v>
      </c>
      <c r="G1146" t="s">
        <v>1139</v>
      </c>
      <c r="H1146" t="s">
        <v>26</v>
      </c>
      <c r="I1146">
        <f>I1144*J1146</f>
        <v>1.9800000000000002E-2</v>
      </c>
      <c r="J1146">
        <v>0.22000000000000003</v>
      </c>
      <c r="K1146">
        <v>0.22</v>
      </c>
      <c r="O1146">
        <f>ROUND(CP1146,0)</f>
        <v>0</v>
      </c>
      <c r="P1146">
        <f>ROUND(CQ1146*I1146,0)</f>
        <v>0</v>
      </c>
      <c r="Q1146">
        <f>ROUND(CR1146*I1146,0)</f>
        <v>0</v>
      </c>
      <c r="R1146">
        <f>ROUND(CS1146*I1146,0)</f>
        <v>0</v>
      </c>
      <c r="S1146">
        <f>ROUND(CT1146*I1146,0)</f>
        <v>0</v>
      </c>
      <c r="T1146">
        <f>ROUND(CU1146*I1146,0)</f>
        <v>0</v>
      </c>
      <c r="U1146">
        <f t="shared" si="746"/>
        <v>0</v>
      </c>
      <c r="V1146">
        <f t="shared" si="747"/>
        <v>0</v>
      </c>
      <c r="W1146">
        <f>ROUND(CX1146*I1146,0)</f>
        <v>0</v>
      </c>
      <c r="X1146">
        <f>ROUND(CY1146,0)</f>
        <v>0</v>
      </c>
      <c r="Y1146">
        <f>ROUND(CZ1146,0)</f>
        <v>0</v>
      </c>
      <c r="AA1146">
        <v>53551707</v>
      </c>
      <c r="AB1146">
        <f t="shared" si="748"/>
        <v>0</v>
      </c>
      <c r="AC1146">
        <f t="shared" si="749"/>
        <v>0</v>
      </c>
      <c r="AD1146">
        <f>ROUND((((ET1146)-(EU1146))+AE1146),2)</f>
        <v>0</v>
      </c>
      <c r="AE1146">
        <f>ROUND((EU1146),2)</f>
        <v>0</v>
      </c>
      <c r="AF1146">
        <f>ROUND((EV1146),2)</f>
        <v>0</v>
      </c>
      <c r="AG1146">
        <f t="shared" si="750"/>
        <v>0</v>
      </c>
      <c r="AH1146">
        <f>(EW1146)</f>
        <v>0</v>
      </c>
      <c r="AI1146">
        <f>(EX1146)</f>
        <v>0</v>
      </c>
      <c r="AJ1146">
        <f t="shared" si="751"/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87</v>
      </c>
      <c r="AU1146">
        <v>44</v>
      </c>
      <c r="AV1146">
        <v>1</v>
      </c>
      <c r="AW1146">
        <v>1</v>
      </c>
      <c r="AZ1146">
        <v>1</v>
      </c>
      <c r="BA1146">
        <v>1</v>
      </c>
      <c r="BB1146">
        <v>1</v>
      </c>
      <c r="BC1146">
        <v>6.14</v>
      </c>
      <c r="BD1146" t="s">
        <v>3</v>
      </c>
      <c r="BE1146" t="s">
        <v>3</v>
      </c>
      <c r="BF1146" t="s">
        <v>3</v>
      </c>
      <c r="BG1146" t="s">
        <v>3</v>
      </c>
      <c r="BH1146">
        <v>3</v>
      </c>
      <c r="BI1146">
        <v>1</v>
      </c>
      <c r="BJ1146" t="s">
        <v>1140</v>
      </c>
      <c r="BM1146">
        <v>65001</v>
      </c>
      <c r="BN1146">
        <v>0</v>
      </c>
      <c r="BO1146" t="s">
        <v>30</v>
      </c>
      <c r="BP1146">
        <v>1</v>
      </c>
      <c r="BQ1146">
        <v>6</v>
      </c>
      <c r="BR1146">
        <v>0</v>
      </c>
      <c r="BS1146">
        <v>1</v>
      </c>
      <c r="BT1146">
        <v>1</v>
      </c>
      <c r="BU1146">
        <v>1</v>
      </c>
      <c r="BV1146">
        <v>1</v>
      </c>
      <c r="BW1146">
        <v>1</v>
      </c>
      <c r="BX1146">
        <v>1</v>
      </c>
      <c r="BY1146" t="s">
        <v>3</v>
      </c>
      <c r="BZ1146">
        <v>87</v>
      </c>
      <c r="CA1146">
        <v>44</v>
      </c>
      <c r="CB1146" t="s">
        <v>3</v>
      </c>
      <c r="CE1146">
        <v>0</v>
      </c>
      <c r="CF1146">
        <v>0</v>
      </c>
      <c r="CG1146">
        <v>0</v>
      </c>
      <c r="CM1146">
        <v>0</v>
      </c>
      <c r="CN1146" t="s">
        <v>3</v>
      </c>
      <c r="CO1146">
        <v>0</v>
      </c>
      <c r="CP1146">
        <f t="shared" si="752"/>
        <v>0</v>
      </c>
      <c r="CQ1146">
        <f t="shared" si="753"/>
        <v>0</v>
      </c>
      <c r="CR1146">
        <f t="shared" si="754"/>
        <v>0</v>
      </c>
      <c r="CS1146">
        <f t="shared" si="755"/>
        <v>0</v>
      </c>
      <c r="CT1146">
        <f t="shared" si="756"/>
        <v>0</v>
      </c>
      <c r="CU1146">
        <f t="shared" si="757"/>
        <v>0</v>
      </c>
      <c r="CV1146">
        <f t="shared" si="758"/>
        <v>0</v>
      </c>
      <c r="CW1146">
        <f t="shared" si="759"/>
        <v>0</v>
      </c>
      <c r="CX1146">
        <f t="shared" si="760"/>
        <v>0</v>
      </c>
      <c r="CY1146">
        <f t="shared" si="761"/>
        <v>0</v>
      </c>
      <c r="CZ1146">
        <f t="shared" si="762"/>
        <v>0</v>
      </c>
      <c r="DC1146" t="s">
        <v>3</v>
      </c>
      <c r="DD1146" t="s">
        <v>3</v>
      </c>
      <c r="DE1146" t="s">
        <v>3</v>
      </c>
      <c r="DF1146" t="s">
        <v>3</v>
      </c>
      <c r="DG1146" t="s">
        <v>3</v>
      </c>
      <c r="DH1146" t="s">
        <v>3</v>
      </c>
      <c r="DI1146" t="s">
        <v>3</v>
      </c>
      <c r="DJ1146" t="s">
        <v>3</v>
      </c>
      <c r="DK1146" t="s">
        <v>3</v>
      </c>
      <c r="DL1146" t="s">
        <v>3</v>
      </c>
      <c r="DM1146" t="s">
        <v>3</v>
      </c>
      <c r="DN1146">
        <v>0</v>
      </c>
      <c r="DO1146">
        <v>0</v>
      </c>
      <c r="DP1146">
        <v>1</v>
      </c>
      <c r="DQ1146">
        <v>1</v>
      </c>
      <c r="DU1146">
        <v>1009</v>
      </c>
      <c r="DV1146" t="s">
        <v>26</v>
      </c>
      <c r="DW1146" t="s">
        <v>26</v>
      </c>
      <c r="DX1146">
        <v>1000</v>
      </c>
      <c r="DZ1146" t="s">
        <v>3</v>
      </c>
      <c r="EA1146" t="s">
        <v>3</v>
      </c>
      <c r="EB1146" t="s">
        <v>3</v>
      </c>
      <c r="EC1146" t="s">
        <v>3</v>
      </c>
      <c r="EE1146">
        <v>53551227</v>
      </c>
      <c r="EF1146">
        <v>6</v>
      </c>
      <c r="EG1146" t="s">
        <v>17</v>
      </c>
      <c r="EH1146">
        <v>99</v>
      </c>
      <c r="EI1146" t="s">
        <v>1132</v>
      </c>
      <c r="EJ1146">
        <v>1</v>
      </c>
      <c r="EK1146">
        <v>65001</v>
      </c>
      <c r="EL1146" t="s">
        <v>1133</v>
      </c>
      <c r="EM1146" t="s">
        <v>1134</v>
      </c>
      <c r="EO1146" t="s">
        <v>3</v>
      </c>
      <c r="EQ1146">
        <v>0</v>
      </c>
      <c r="ER1146">
        <v>0</v>
      </c>
      <c r="ES1146">
        <v>0</v>
      </c>
      <c r="ET1146">
        <v>0</v>
      </c>
      <c r="EU1146">
        <v>0</v>
      </c>
      <c r="EV1146">
        <v>0</v>
      </c>
      <c r="EW1146">
        <v>0</v>
      </c>
      <c r="EX1146">
        <v>0</v>
      </c>
      <c r="FQ1146">
        <v>0</v>
      </c>
      <c r="FR1146">
        <f>ROUND(IF(AND(BH1146=3,BI1146=3),P1146,0),0)</f>
        <v>0</v>
      </c>
      <c r="FS1146">
        <v>0</v>
      </c>
      <c r="FX1146">
        <v>87</v>
      </c>
      <c r="FY1146">
        <v>44</v>
      </c>
      <c r="GA1146" t="s">
        <v>3</v>
      </c>
      <c r="GD1146">
        <v>1</v>
      </c>
      <c r="GF1146">
        <v>1839160745</v>
      </c>
      <c r="GG1146">
        <v>2</v>
      </c>
      <c r="GH1146">
        <v>1</v>
      </c>
      <c r="GI1146">
        <v>5</v>
      </c>
      <c r="GJ1146">
        <v>0</v>
      </c>
      <c r="GK1146">
        <v>0</v>
      </c>
      <c r="GL1146">
        <f>ROUND(IF(AND(BH1146=3,BI1146=3,FS1146&lt;&gt;0),P1146,0),0)</f>
        <v>0</v>
      </c>
      <c r="GM1146">
        <f>ROUND(O1146+X1146+Y1146,0)+GX1146</f>
        <v>0</v>
      </c>
      <c r="GN1146">
        <f>IF(OR(BI1146=0,BI1146=1),ROUND(O1146+X1146+Y1146,0),0)</f>
        <v>0</v>
      </c>
      <c r="GO1146">
        <f>IF(BI1146=2,ROUND(O1146+X1146+Y1146,0),0)</f>
        <v>0</v>
      </c>
      <c r="GP1146">
        <f>IF(BI1146=4,ROUND(O1146+X1146+Y1146,0)+GX1146,0)</f>
        <v>0</v>
      </c>
      <c r="GR1146">
        <v>0</v>
      </c>
      <c r="GS1146">
        <v>3</v>
      </c>
      <c r="GT1146">
        <v>0</v>
      </c>
      <c r="GU1146" t="s">
        <v>3</v>
      </c>
      <c r="GV1146">
        <f t="shared" si="763"/>
        <v>0</v>
      </c>
      <c r="GW1146">
        <v>1</v>
      </c>
      <c r="GX1146">
        <f>ROUND(HC1146*I1146,0)</f>
        <v>0</v>
      </c>
      <c r="HA1146">
        <v>0</v>
      </c>
      <c r="HB1146">
        <v>0</v>
      </c>
      <c r="HC1146">
        <f t="shared" si="764"/>
        <v>0</v>
      </c>
      <c r="HE1146" t="s">
        <v>3</v>
      </c>
      <c r="HF1146" t="s">
        <v>3</v>
      </c>
      <c r="HM1146" t="s">
        <v>3</v>
      </c>
      <c r="HN1146" t="s">
        <v>1135</v>
      </c>
      <c r="HO1146" t="s">
        <v>1136</v>
      </c>
      <c r="HP1146" t="s">
        <v>1133</v>
      </c>
      <c r="HQ1146" t="s">
        <v>1133</v>
      </c>
      <c r="IK1146">
        <v>0</v>
      </c>
    </row>
    <row r="1147" spans="1:255" x14ac:dyDescent="0.2">
      <c r="A1147" s="2">
        <v>17</v>
      </c>
      <c r="B1147" s="2">
        <v>1</v>
      </c>
      <c r="C1147" s="2">
        <f>ROW(SmtRes!A1957)</f>
        <v>1957</v>
      </c>
      <c r="D1147" s="2">
        <f>ROW(EtalonRes!A1757)</f>
        <v>1757</v>
      </c>
      <c r="E1147" s="2" t="s">
        <v>1147</v>
      </c>
      <c r="F1147" s="2" t="s">
        <v>1148</v>
      </c>
      <c r="G1147" s="2" t="s">
        <v>1149</v>
      </c>
      <c r="H1147" s="2" t="s">
        <v>1150</v>
      </c>
      <c r="I1147" s="2">
        <f>ROUND(27/100,7)</f>
        <v>0.27</v>
      </c>
      <c r="J1147" s="2">
        <v>0</v>
      </c>
      <c r="K1147" s="2">
        <f>ROUND(27/100,7)</f>
        <v>0.27</v>
      </c>
      <c r="L1147" s="2"/>
      <c r="M1147" s="2"/>
      <c r="N1147" s="2"/>
      <c r="O1147" s="2">
        <f>ROUND(CP1147,2)</f>
        <v>20.91</v>
      </c>
      <c r="P1147" s="2">
        <f>ROUND(CQ1147*I1147,2)</f>
        <v>0</v>
      </c>
      <c r="Q1147" s="2">
        <f>ROUND(CR1147*I1147,2)</f>
        <v>4.9000000000000004</v>
      </c>
      <c r="R1147" s="2">
        <f>ROUND(CS1147*I1147,2)</f>
        <v>0</v>
      </c>
      <c r="S1147" s="2">
        <f>ROUND(CT1147*I1147,2)</f>
        <v>16.010000000000002</v>
      </c>
      <c r="T1147" s="2">
        <f>ROUND(CU1147*I1147,2)</f>
        <v>0</v>
      </c>
      <c r="U1147" s="2">
        <f t="shared" si="746"/>
        <v>1.7027820000000002</v>
      </c>
      <c r="V1147" s="2">
        <f t="shared" si="747"/>
        <v>0</v>
      </c>
      <c r="W1147" s="2">
        <f>ROUND(CX1147*I1147,2)</f>
        <v>0</v>
      </c>
      <c r="X1147" s="2">
        <f>ROUND(CY1147,2)</f>
        <v>19.37</v>
      </c>
      <c r="Y1147" s="2">
        <f>ROUND(CZ1147,2)</f>
        <v>11.53</v>
      </c>
      <c r="Z1147" s="2"/>
      <c r="AA1147" s="2">
        <v>53551706</v>
      </c>
      <c r="AB1147" s="2">
        <f t="shared" si="748"/>
        <v>77.41</v>
      </c>
      <c r="AC1147" s="2">
        <f>ROUND(((ES1147*ROUND(0,7))),2)</f>
        <v>0</v>
      </c>
      <c r="AD1147" s="2">
        <f>ROUND(((((ET1147*ROUND((1.15*0.4),7)))-((EU1147*ROUND((1.15*0.4),7))))+AE1147),2)</f>
        <v>18.13</v>
      </c>
      <c r="AE1147" s="2">
        <f>ROUND(((EU1147*ROUND((1.15*0.4),7))),2)</f>
        <v>0</v>
      </c>
      <c r="AF1147" s="2">
        <f>ROUND(((EV1147*ROUND((1.15*0.4),7))),2)</f>
        <v>59.28</v>
      </c>
      <c r="AG1147" s="2">
        <f t="shared" si="750"/>
        <v>0</v>
      </c>
      <c r="AH1147" s="2">
        <f>((EW1147*ROUND((1.15*0.4),7)))</f>
        <v>6.3066000000000004</v>
      </c>
      <c r="AI1147" s="2">
        <f>((EX1147*ROUND((1.15*0.4),7)))</f>
        <v>0</v>
      </c>
      <c r="AJ1147" s="2">
        <f t="shared" si="751"/>
        <v>0</v>
      </c>
      <c r="AK1147" s="2">
        <v>259.98</v>
      </c>
      <c r="AL1147" s="2">
        <v>91.69</v>
      </c>
      <c r="AM1147" s="2">
        <v>39.42</v>
      </c>
      <c r="AN1147" s="2">
        <v>0</v>
      </c>
      <c r="AO1147" s="2">
        <v>128.87</v>
      </c>
      <c r="AP1147" s="2">
        <v>0</v>
      </c>
      <c r="AQ1147" s="2">
        <v>13.71</v>
      </c>
      <c r="AR1147" s="2">
        <v>0</v>
      </c>
      <c r="AS1147" s="2">
        <v>0</v>
      </c>
      <c r="AT1147" s="2">
        <v>121</v>
      </c>
      <c r="AU1147" s="2">
        <v>72</v>
      </c>
      <c r="AV1147" s="2">
        <v>1</v>
      </c>
      <c r="AW1147" s="2">
        <v>1</v>
      </c>
      <c r="AX1147" s="2"/>
      <c r="AY1147" s="2"/>
      <c r="AZ1147" s="2">
        <v>1</v>
      </c>
      <c r="BA1147" s="2">
        <v>1</v>
      </c>
      <c r="BB1147" s="2">
        <v>1</v>
      </c>
      <c r="BC1147" s="2">
        <v>1</v>
      </c>
      <c r="BD1147" s="2" t="s">
        <v>3</v>
      </c>
      <c r="BE1147" s="2" t="s">
        <v>3</v>
      </c>
      <c r="BF1147" s="2" t="s">
        <v>3</v>
      </c>
      <c r="BG1147" s="2" t="s">
        <v>3</v>
      </c>
      <c r="BH1147" s="2">
        <v>0</v>
      </c>
      <c r="BI1147" s="2">
        <v>1</v>
      </c>
      <c r="BJ1147" s="2" t="s">
        <v>1151</v>
      </c>
      <c r="BK1147" s="2"/>
      <c r="BL1147" s="2"/>
      <c r="BM1147" s="2">
        <v>16001</v>
      </c>
      <c r="BN1147" s="2">
        <v>0</v>
      </c>
      <c r="BO1147" s="2" t="s">
        <v>3</v>
      </c>
      <c r="BP1147" s="2">
        <v>0</v>
      </c>
      <c r="BQ1147" s="2">
        <v>22</v>
      </c>
      <c r="BR1147" s="2">
        <v>0</v>
      </c>
      <c r="BS1147" s="2">
        <v>1</v>
      </c>
      <c r="BT1147" s="2">
        <v>1</v>
      </c>
      <c r="BU1147" s="2">
        <v>1</v>
      </c>
      <c r="BV1147" s="2">
        <v>1</v>
      </c>
      <c r="BW1147" s="2">
        <v>1</v>
      </c>
      <c r="BX1147" s="2">
        <v>1</v>
      </c>
      <c r="BY1147" s="2" t="s">
        <v>3</v>
      </c>
      <c r="BZ1147" s="2">
        <v>121</v>
      </c>
      <c r="CA1147" s="2">
        <v>72</v>
      </c>
      <c r="CB1147" s="2" t="s">
        <v>3</v>
      </c>
      <c r="CC1147" s="2"/>
      <c r="CD1147" s="2"/>
      <c r="CE1147" s="2">
        <v>0</v>
      </c>
      <c r="CF1147" s="2">
        <v>0</v>
      </c>
      <c r="CG1147" s="2">
        <v>0</v>
      </c>
      <c r="CH1147" s="2"/>
      <c r="CI1147" s="2"/>
      <c r="CJ1147" s="2"/>
      <c r="CK1147" s="2"/>
      <c r="CL1147" s="2"/>
      <c r="CM1147" s="2">
        <v>0</v>
      </c>
      <c r="CN1147" s="2" t="s">
        <v>2168</v>
      </c>
      <c r="CO1147" s="2">
        <v>0</v>
      </c>
      <c r="CP1147" s="2">
        <f t="shared" si="752"/>
        <v>20.910000000000004</v>
      </c>
      <c r="CQ1147" s="2">
        <f t="shared" si="753"/>
        <v>0</v>
      </c>
      <c r="CR1147" s="2">
        <f t="shared" si="754"/>
        <v>18.13</v>
      </c>
      <c r="CS1147" s="2">
        <f t="shared" si="755"/>
        <v>0</v>
      </c>
      <c r="CT1147" s="2">
        <f t="shared" si="756"/>
        <v>59.28</v>
      </c>
      <c r="CU1147" s="2">
        <f t="shared" si="757"/>
        <v>0</v>
      </c>
      <c r="CV1147" s="2">
        <f t="shared" si="758"/>
        <v>6.3066000000000004</v>
      </c>
      <c r="CW1147" s="2">
        <f t="shared" si="759"/>
        <v>0</v>
      </c>
      <c r="CX1147" s="2">
        <f t="shared" si="760"/>
        <v>0</v>
      </c>
      <c r="CY1147" s="2">
        <f t="shared" si="761"/>
        <v>19.372100000000003</v>
      </c>
      <c r="CZ1147" s="2">
        <f t="shared" si="762"/>
        <v>11.527200000000001</v>
      </c>
      <c r="DA1147" s="2"/>
      <c r="DB1147" s="2"/>
      <c r="DC1147" s="2" t="s">
        <v>3</v>
      </c>
      <c r="DD1147" s="2" t="s">
        <v>36</v>
      </c>
      <c r="DE1147" s="2" t="s">
        <v>1152</v>
      </c>
      <c r="DF1147" s="2" t="s">
        <v>1152</v>
      </c>
      <c r="DG1147" s="2" t="s">
        <v>1152</v>
      </c>
      <c r="DH1147" s="2" t="s">
        <v>3</v>
      </c>
      <c r="DI1147" s="2" t="s">
        <v>1152</v>
      </c>
      <c r="DJ1147" s="2" t="s">
        <v>1152</v>
      </c>
      <c r="DK1147" s="2" t="s">
        <v>3</v>
      </c>
      <c r="DL1147" s="2" t="s">
        <v>3</v>
      </c>
      <c r="DM1147" s="2" t="s">
        <v>3</v>
      </c>
      <c r="DN1147" s="2">
        <v>0</v>
      </c>
      <c r="DO1147" s="2">
        <v>0</v>
      </c>
      <c r="DP1147" s="2">
        <v>1</v>
      </c>
      <c r="DQ1147" s="2">
        <v>1</v>
      </c>
      <c r="DR1147" s="2"/>
      <c r="DS1147" s="2"/>
      <c r="DT1147" s="2"/>
      <c r="DU1147" s="2">
        <v>1003</v>
      </c>
      <c r="DV1147" s="2" t="s">
        <v>1150</v>
      </c>
      <c r="DW1147" s="2" t="s">
        <v>1150</v>
      </c>
      <c r="DX1147" s="2">
        <v>100</v>
      </c>
      <c r="DY1147" s="2"/>
      <c r="DZ1147" s="2" t="s">
        <v>3</v>
      </c>
      <c r="EA1147" s="2" t="s">
        <v>3</v>
      </c>
      <c r="EB1147" s="2" t="s">
        <v>3</v>
      </c>
      <c r="EC1147" s="2" t="s">
        <v>3</v>
      </c>
      <c r="ED1147" s="2"/>
      <c r="EE1147" s="2">
        <v>53551143</v>
      </c>
      <c r="EF1147" s="2">
        <v>22</v>
      </c>
      <c r="EG1147" s="2" t="s">
        <v>592</v>
      </c>
      <c r="EH1147" s="2">
        <v>16</v>
      </c>
      <c r="EI1147" s="2" t="s">
        <v>593</v>
      </c>
      <c r="EJ1147" s="2">
        <v>1</v>
      </c>
      <c r="EK1147" s="2">
        <v>16001</v>
      </c>
      <c r="EL1147" s="2" t="s">
        <v>1153</v>
      </c>
      <c r="EM1147" s="2" t="s">
        <v>1154</v>
      </c>
      <c r="EN1147" s="2"/>
      <c r="EO1147" s="2" t="s">
        <v>1155</v>
      </c>
      <c r="EP1147" s="2"/>
      <c r="EQ1147" s="2">
        <v>131072</v>
      </c>
      <c r="ER1147" s="2">
        <v>259.98</v>
      </c>
      <c r="ES1147" s="2">
        <v>91.69</v>
      </c>
      <c r="ET1147" s="2">
        <v>39.42</v>
      </c>
      <c r="EU1147" s="2">
        <v>0</v>
      </c>
      <c r="EV1147" s="2">
        <v>128.87</v>
      </c>
      <c r="EW1147" s="2">
        <v>13.71</v>
      </c>
      <c r="EX1147" s="2">
        <v>0</v>
      </c>
      <c r="EY1147" s="2">
        <v>0</v>
      </c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>
        <v>0</v>
      </c>
      <c r="FR1147" s="2">
        <f>ROUND(IF(AND(BH1147=3,BI1147=3),P1147,0),2)</f>
        <v>0</v>
      </c>
      <c r="FS1147" s="2">
        <v>0</v>
      </c>
      <c r="FT1147" s="2"/>
      <c r="FU1147" s="2"/>
      <c r="FV1147" s="2"/>
      <c r="FW1147" s="2"/>
      <c r="FX1147" s="2">
        <v>121</v>
      </c>
      <c r="FY1147" s="2">
        <v>72</v>
      </c>
      <c r="FZ1147" s="2"/>
      <c r="GA1147" s="2" t="s">
        <v>3</v>
      </c>
      <c r="GB1147" s="2"/>
      <c r="GC1147" s="2"/>
      <c r="GD1147" s="2">
        <v>1</v>
      </c>
      <c r="GE1147" s="2"/>
      <c r="GF1147" s="2">
        <v>1823848170</v>
      </c>
      <c r="GG1147" s="2">
        <v>2</v>
      </c>
      <c r="GH1147" s="2">
        <v>1</v>
      </c>
      <c r="GI1147" s="2">
        <v>-2</v>
      </c>
      <c r="GJ1147" s="2">
        <v>0</v>
      </c>
      <c r="GK1147" s="2">
        <v>0</v>
      </c>
      <c r="GL1147" s="2">
        <f>ROUND(IF(AND(BH1147=3,BI1147=3,FS1147&lt;&gt;0),P1147,0),2)</f>
        <v>0</v>
      </c>
      <c r="GM1147" s="2">
        <f>ROUND(O1147+X1147+Y1147,2)+GX1147</f>
        <v>51.81</v>
      </c>
      <c r="GN1147" s="2">
        <f>IF(OR(BI1147=0,BI1147=1),ROUND(O1147+X1147+Y1147,2),0)</f>
        <v>51.81</v>
      </c>
      <c r="GO1147" s="2">
        <f>IF(BI1147=2,ROUND(O1147+X1147+Y1147,2),0)</f>
        <v>0</v>
      </c>
      <c r="GP1147" s="2">
        <f>IF(BI1147=4,ROUND(O1147+X1147+Y1147,2)+GX1147,0)</f>
        <v>0</v>
      </c>
      <c r="GQ1147" s="2"/>
      <c r="GR1147" s="2">
        <v>0</v>
      </c>
      <c r="GS1147" s="2">
        <v>0</v>
      </c>
      <c r="GT1147" s="2">
        <v>0</v>
      </c>
      <c r="GU1147" s="2" t="s">
        <v>3</v>
      </c>
      <c r="GV1147" s="2">
        <f t="shared" si="763"/>
        <v>0</v>
      </c>
      <c r="GW1147" s="2">
        <v>1</v>
      </c>
      <c r="GX1147" s="2">
        <f>ROUND(HC1147*I1147,2)</f>
        <v>0</v>
      </c>
      <c r="GY1147" s="2"/>
      <c r="GZ1147" s="2"/>
      <c r="HA1147" s="2">
        <v>0</v>
      </c>
      <c r="HB1147" s="2">
        <v>0</v>
      </c>
      <c r="HC1147" s="2">
        <f t="shared" si="764"/>
        <v>0</v>
      </c>
      <c r="HD1147" s="2"/>
      <c r="HE1147" s="2" t="s">
        <v>3</v>
      </c>
      <c r="HF1147" s="2" t="s">
        <v>3</v>
      </c>
      <c r="HG1147" s="2"/>
      <c r="HH1147" s="2"/>
      <c r="HI1147" s="2"/>
      <c r="HJ1147" s="2"/>
      <c r="HK1147" s="2"/>
      <c r="HL1147" s="2"/>
      <c r="HM1147" s="2" t="s">
        <v>3</v>
      </c>
      <c r="HN1147" s="2" t="s">
        <v>596</v>
      </c>
      <c r="HO1147" s="2" t="s">
        <v>597</v>
      </c>
      <c r="HP1147" s="2" t="s">
        <v>593</v>
      </c>
      <c r="HQ1147" s="2" t="s">
        <v>593</v>
      </c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>
        <v>0</v>
      </c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</row>
    <row r="1148" spans="1:255" x14ac:dyDescent="0.2">
      <c r="A1148">
        <v>17</v>
      </c>
      <c r="B1148">
        <v>1</v>
      </c>
      <c r="C1148">
        <f>ROW(SmtRes!A1964)</f>
        <v>1964</v>
      </c>
      <c r="D1148">
        <f>ROW(EtalonRes!A1768)</f>
        <v>1768</v>
      </c>
      <c r="E1148" t="s">
        <v>1147</v>
      </c>
      <c r="F1148" t="s">
        <v>1148</v>
      </c>
      <c r="G1148" t="s">
        <v>1149</v>
      </c>
      <c r="H1148" t="s">
        <v>1150</v>
      </c>
      <c r="I1148">
        <f>ROUND(27/100,7)</f>
        <v>0.27</v>
      </c>
      <c r="J1148">
        <v>0</v>
      </c>
      <c r="K1148">
        <f>ROUND(27/100,7)</f>
        <v>0.27</v>
      </c>
      <c r="O1148">
        <f>ROUND(CP1148,0)</f>
        <v>592</v>
      </c>
      <c r="P1148">
        <f>ROUND(CQ1148*I1148,0)</f>
        <v>0</v>
      </c>
      <c r="Q1148">
        <f>ROUND(CR1148*I1148,0)</f>
        <v>28</v>
      </c>
      <c r="R1148">
        <f>ROUND(CS1148*I1148,0)</f>
        <v>0</v>
      </c>
      <c r="S1148">
        <f>ROUND(CT1148*I1148,0)</f>
        <v>564</v>
      </c>
      <c r="T1148">
        <f>ROUND(CU1148*I1148,0)</f>
        <v>0</v>
      </c>
      <c r="U1148">
        <f t="shared" si="746"/>
        <v>1.7027820000000002</v>
      </c>
      <c r="V1148">
        <f t="shared" si="747"/>
        <v>0</v>
      </c>
      <c r="W1148">
        <f>ROUND(CX1148*I1148,0)</f>
        <v>0</v>
      </c>
      <c r="X1148">
        <f>ROUND(CY1148,0)</f>
        <v>682</v>
      </c>
      <c r="Y1148">
        <f>ROUND(CZ1148,0)</f>
        <v>406</v>
      </c>
      <c r="AA1148">
        <v>53551707</v>
      </c>
      <c r="AB1148">
        <f t="shared" si="748"/>
        <v>77.41</v>
      </c>
      <c r="AC1148">
        <f>ROUND(((ES1148*ROUND(0,7))),2)</f>
        <v>0</v>
      </c>
      <c r="AD1148">
        <f>ROUND(((((ET1148*ROUND((1.15*0.4),7)))-((EU1148*ROUND((1.15*0.4),7))))+AE1148),2)</f>
        <v>18.13</v>
      </c>
      <c r="AE1148">
        <f>ROUND(((EU1148*ROUND((1.15*0.4),7))),2)</f>
        <v>0</v>
      </c>
      <c r="AF1148">
        <f>ROUND(((EV1148*ROUND((1.15*0.4),7))),2)</f>
        <v>59.28</v>
      </c>
      <c r="AG1148">
        <f t="shared" si="750"/>
        <v>0</v>
      </c>
      <c r="AH1148">
        <f>((EW1148*ROUND((1.15*0.4),7)))</f>
        <v>6.3066000000000004</v>
      </c>
      <c r="AI1148">
        <f>((EX1148*ROUND((1.15*0.4),7)))</f>
        <v>0</v>
      </c>
      <c r="AJ1148">
        <f t="shared" si="751"/>
        <v>0</v>
      </c>
      <c r="AK1148">
        <v>259.98</v>
      </c>
      <c r="AL1148">
        <v>91.69</v>
      </c>
      <c r="AM1148">
        <v>39.42</v>
      </c>
      <c r="AN1148">
        <v>0</v>
      </c>
      <c r="AO1148">
        <v>128.87</v>
      </c>
      <c r="AP1148">
        <v>0</v>
      </c>
      <c r="AQ1148">
        <v>13.71</v>
      </c>
      <c r="AR1148">
        <v>0</v>
      </c>
      <c r="AS1148">
        <v>0</v>
      </c>
      <c r="AT1148">
        <v>121</v>
      </c>
      <c r="AU1148">
        <v>72</v>
      </c>
      <c r="AV1148">
        <v>1</v>
      </c>
      <c r="AW1148">
        <v>1</v>
      </c>
      <c r="AZ1148">
        <v>1</v>
      </c>
      <c r="BA1148">
        <v>35.24</v>
      </c>
      <c r="BB1148">
        <v>5.82</v>
      </c>
      <c r="BC1148">
        <v>7.34</v>
      </c>
      <c r="BD1148" t="s">
        <v>3</v>
      </c>
      <c r="BE1148" t="s">
        <v>3</v>
      </c>
      <c r="BF1148" t="s">
        <v>3</v>
      </c>
      <c r="BG1148" t="s">
        <v>3</v>
      </c>
      <c r="BH1148">
        <v>0</v>
      </c>
      <c r="BI1148">
        <v>1</v>
      </c>
      <c r="BJ1148" t="s">
        <v>1151</v>
      </c>
      <c r="BM1148">
        <v>16001</v>
      </c>
      <c r="BN1148">
        <v>0</v>
      </c>
      <c r="BO1148" t="s">
        <v>1148</v>
      </c>
      <c r="BP1148">
        <v>1</v>
      </c>
      <c r="BQ1148">
        <v>22</v>
      </c>
      <c r="BR1148">
        <v>0</v>
      </c>
      <c r="BS1148">
        <v>35.24</v>
      </c>
      <c r="BT1148">
        <v>1</v>
      </c>
      <c r="BU1148">
        <v>1</v>
      </c>
      <c r="BV1148">
        <v>1</v>
      </c>
      <c r="BW1148">
        <v>1</v>
      </c>
      <c r="BX1148">
        <v>1</v>
      </c>
      <c r="BY1148" t="s">
        <v>3</v>
      </c>
      <c r="BZ1148">
        <v>121</v>
      </c>
      <c r="CA1148">
        <v>72</v>
      </c>
      <c r="CB1148" t="s">
        <v>3</v>
      </c>
      <c r="CE1148">
        <v>0</v>
      </c>
      <c r="CF1148">
        <v>0</v>
      </c>
      <c r="CG1148">
        <v>0</v>
      </c>
      <c r="CM1148">
        <v>0</v>
      </c>
      <c r="CN1148" t="s">
        <v>2168</v>
      </c>
      <c r="CO1148">
        <v>0</v>
      </c>
      <c r="CP1148">
        <f t="shared" si="752"/>
        <v>592</v>
      </c>
      <c r="CQ1148">
        <f t="shared" si="753"/>
        <v>0</v>
      </c>
      <c r="CR1148">
        <f t="shared" si="754"/>
        <v>105.5166</v>
      </c>
      <c r="CS1148">
        <f t="shared" si="755"/>
        <v>0</v>
      </c>
      <c r="CT1148">
        <f t="shared" si="756"/>
        <v>2089.0272</v>
      </c>
      <c r="CU1148">
        <f t="shared" si="757"/>
        <v>0</v>
      </c>
      <c r="CV1148">
        <f t="shared" si="758"/>
        <v>6.3066000000000004</v>
      </c>
      <c r="CW1148">
        <f t="shared" si="759"/>
        <v>0</v>
      </c>
      <c r="CX1148">
        <f t="shared" si="760"/>
        <v>0</v>
      </c>
      <c r="CY1148">
        <f t="shared" si="761"/>
        <v>682.44</v>
      </c>
      <c r="CZ1148">
        <f t="shared" si="762"/>
        <v>406.08</v>
      </c>
      <c r="DC1148" t="s">
        <v>3</v>
      </c>
      <c r="DD1148" t="s">
        <v>36</v>
      </c>
      <c r="DE1148" t="s">
        <v>1152</v>
      </c>
      <c r="DF1148" t="s">
        <v>1152</v>
      </c>
      <c r="DG1148" t="s">
        <v>1152</v>
      </c>
      <c r="DH1148" t="s">
        <v>3</v>
      </c>
      <c r="DI1148" t="s">
        <v>1152</v>
      </c>
      <c r="DJ1148" t="s">
        <v>1152</v>
      </c>
      <c r="DK1148" t="s">
        <v>3</v>
      </c>
      <c r="DL1148" t="s">
        <v>3</v>
      </c>
      <c r="DM1148" t="s">
        <v>3</v>
      </c>
      <c r="DN1148">
        <v>0</v>
      </c>
      <c r="DO1148">
        <v>0</v>
      </c>
      <c r="DP1148">
        <v>1</v>
      </c>
      <c r="DQ1148">
        <v>1</v>
      </c>
      <c r="DU1148">
        <v>1003</v>
      </c>
      <c r="DV1148" t="s">
        <v>1150</v>
      </c>
      <c r="DW1148" t="s">
        <v>1150</v>
      </c>
      <c r="DX1148">
        <v>100</v>
      </c>
      <c r="DZ1148" t="s">
        <v>3</v>
      </c>
      <c r="EA1148" t="s">
        <v>3</v>
      </c>
      <c r="EB1148" t="s">
        <v>3</v>
      </c>
      <c r="EC1148" t="s">
        <v>3</v>
      </c>
      <c r="EE1148">
        <v>53551143</v>
      </c>
      <c r="EF1148">
        <v>22</v>
      </c>
      <c r="EG1148" t="s">
        <v>592</v>
      </c>
      <c r="EH1148">
        <v>16</v>
      </c>
      <c r="EI1148" t="s">
        <v>593</v>
      </c>
      <c r="EJ1148">
        <v>1</v>
      </c>
      <c r="EK1148">
        <v>16001</v>
      </c>
      <c r="EL1148" t="s">
        <v>1153</v>
      </c>
      <c r="EM1148" t="s">
        <v>1154</v>
      </c>
      <c r="EO1148" t="s">
        <v>1155</v>
      </c>
      <c r="EQ1148">
        <v>131072</v>
      </c>
      <c r="ER1148">
        <v>259.98</v>
      </c>
      <c r="ES1148">
        <v>91.69</v>
      </c>
      <c r="ET1148">
        <v>39.42</v>
      </c>
      <c r="EU1148">
        <v>0</v>
      </c>
      <c r="EV1148">
        <v>128.87</v>
      </c>
      <c r="EW1148">
        <v>13.71</v>
      </c>
      <c r="EX1148">
        <v>0</v>
      </c>
      <c r="EY1148">
        <v>0</v>
      </c>
      <c r="FQ1148">
        <v>0</v>
      </c>
      <c r="FR1148">
        <f>ROUND(IF(AND(BH1148=3,BI1148=3),P1148,0),0)</f>
        <v>0</v>
      </c>
      <c r="FS1148">
        <v>0</v>
      </c>
      <c r="FX1148">
        <v>121</v>
      </c>
      <c r="FY1148">
        <v>72</v>
      </c>
      <c r="GA1148" t="s">
        <v>3</v>
      </c>
      <c r="GD1148">
        <v>1</v>
      </c>
      <c r="GF1148">
        <v>1823848170</v>
      </c>
      <c r="GG1148">
        <v>2</v>
      </c>
      <c r="GH1148">
        <v>1</v>
      </c>
      <c r="GI1148">
        <v>2</v>
      </c>
      <c r="GJ1148">
        <v>0</v>
      </c>
      <c r="GK1148">
        <v>0</v>
      </c>
      <c r="GL1148">
        <f>ROUND(IF(AND(BH1148=3,BI1148=3,FS1148&lt;&gt;0),P1148,0),0)</f>
        <v>0</v>
      </c>
      <c r="GM1148">
        <f>ROUND(O1148+X1148+Y1148,0)+GX1148</f>
        <v>1680</v>
      </c>
      <c r="GN1148">
        <f>IF(OR(BI1148=0,BI1148=1),ROUND(O1148+X1148+Y1148,0),0)</f>
        <v>1680</v>
      </c>
      <c r="GO1148">
        <f>IF(BI1148=2,ROUND(O1148+X1148+Y1148,0),0)</f>
        <v>0</v>
      </c>
      <c r="GP1148">
        <f>IF(BI1148=4,ROUND(O1148+X1148+Y1148,0)+GX1148,0)</f>
        <v>0</v>
      </c>
      <c r="GR1148">
        <v>0</v>
      </c>
      <c r="GS1148">
        <v>3</v>
      </c>
      <c r="GT1148">
        <v>0</v>
      </c>
      <c r="GU1148" t="s">
        <v>3</v>
      </c>
      <c r="GV1148">
        <f t="shared" si="763"/>
        <v>0</v>
      </c>
      <c r="GW1148">
        <v>1</v>
      </c>
      <c r="GX1148">
        <f>ROUND(HC1148*I1148,0)</f>
        <v>0</v>
      </c>
      <c r="HA1148">
        <v>0</v>
      </c>
      <c r="HB1148">
        <v>0</v>
      </c>
      <c r="HC1148">
        <f t="shared" si="764"/>
        <v>0</v>
      </c>
      <c r="HE1148" t="s">
        <v>3</v>
      </c>
      <c r="HF1148" t="s">
        <v>3</v>
      </c>
      <c r="HM1148" t="s">
        <v>3</v>
      </c>
      <c r="HN1148" t="s">
        <v>596</v>
      </c>
      <c r="HO1148" t="s">
        <v>597</v>
      </c>
      <c r="HP1148" t="s">
        <v>593</v>
      </c>
      <c r="HQ1148" t="s">
        <v>593</v>
      </c>
      <c r="IK1148">
        <v>0</v>
      </c>
    </row>
    <row r="1149" spans="1:255" x14ac:dyDescent="0.2">
      <c r="A1149" s="2">
        <v>18</v>
      </c>
      <c r="B1149" s="2">
        <v>1</v>
      </c>
      <c r="C1149" s="2">
        <v>1957</v>
      </c>
      <c r="D1149" s="2"/>
      <c r="E1149" s="2" t="s">
        <v>1156</v>
      </c>
      <c r="F1149" s="2" t="s">
        <v>1138</v>
      </c>
      <c r="G1149" s="2" t="s">
        <v>1139</v>
      </c>
      <c r="H1149" s="2" t="s">
        <v>26</v>
      </c>
      <c r="I1149" s="2">
        <f>I1147*J1149</f>
        <v>4.8599999999999997E-2</v>
      </c>
      <c r="J1149" s="2">
        <v>0.17999999999999997</v>
      </c>
      <c r="K1149" s="2">
        <v>0.18</v>
      </c>
      <c r="L1149" s="2"/>
      <c r="M1149" s="2"/>
      <c r="N1149" s="2"/>
      <c r="O1149" s="2">
        <f>ROUND(CP1149,2)</f>
        <v>0</v>
      </c>
      <c r="P1149" s="2">
        <f>ROUND(CQ1149*I1149,2)</f>
        <v>0</v>
      </c>
      <c r="Q1149" s="2">
        <f>ROUND(CR1149*I1149,2)</f>
        <v>0</v>
      </c>
      <c r="R1149" s="2">
        <f>ROUND(CS1149*I1149,2)</f>
        <v>0</v>
      </c>
      <c r="S1149" s="2">
        <f>ROUND(CT1149*I1149,2)</f>
        <v>0</v>
      </c>
      <c r="T1149" s="2">
        <f>ROUND(CU1149*I1149,2)</f>
        <v>0</v>
      </c>
      <c r="U1149" s="2">
        <f t="shared" si="746"/>
        <v>0</v>
      </c>
      <c r="V1149" s="2">
        <f t="shared" si="747"/>
        <v>0</v>
      </c>
      <c r="W1149" s="2">
        <f>ROUND(CX1149*I1149,2)</f>
        <v>0</v>
      </c>
      <c r="X1149" s="2">
        <f>ROUND(CY1149,2)</f>
        <v>0</v>
      </c>
      <c r="Y1149" s="2">
        <f>ROUND(CZ1149,2)</f>
        <v>0</v>
      </c>
      <c r="Z1149" s="2"/>
      <c r="AA1149" s="2">
        <v>53551706</v>
      </c>
      <c r="AB1149" s="2">
        <f t="shared" si="748"/>
        <v>0</v>
      </c>
      <c r="AC1149" s="2">
        <f>ROUND((ES1149),2)</f>
        <v>0</v>
      </c>
      <c r="AD1149" s="2">
        <f>ROUND((((ET1149)-(EU1149))+AE1149),2)</f>
        <v>0</v>
      </c>
      <c r="AE1149" s="2">
        <f>ROUND((EU1149),2)</f>
        <v>0</v>
      </c>
      <c r="AF1149" s="2">
        <f>ROUND((EV1149),2)</f>
        <v>0</v>
      </c>
      <c r="AG1149" s="2">
        <f t="shared" si="750"/>
        <v>0</v>
      </c>
      <c r="AH1149" s="2">
        <f>(EW1149)</f>
        <v>0</v>
      </c>
      <c r="AI1149" s="2">
        <f>(EX1149)</f>
        <v>0</v>
      </c>
      <c r="AJ1149" s="2">
        <f t="shared" si="751"/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121</v>
      </c>
      <c r="AU1149" s="2">
        <v>72</v>
      </c>
      <c r="AV1149" s="2">
        <v>1</v>
      </c>
      <c r="AW1149" s="2">
        <v>1</v>
      </c>
      <c r="AX1149" s="2"/>
      <c r="AY1149" s="2"/>
      <c r="AZ1149" s="2">
        <v>1</v>
      </c>
      <c r="BA1149" s="2">
        <v>1</v>
      </c>
      <c r="BB1149" s="2">
        <v>1</v>
      </c>
      <c r="BC1149" s="2">
        <v>1</v>
      </c>
      <c r="BD1149" s="2" t="s">
        <v>3</v>
      </c>
      <c r="BE1149" s="2" t="s">
        <v>3</v>
      </c>
      <c r="BF1149" s="2" t="s">
        <v>3</v>
      </c>
      <c r="BG1149" s="2" t="s">
        <v>3</v>
      </c>
      <c r="BH1149" s="2">
        <v>3</v>
      </c>
      <c r="BI1149" s="2">
        <v>1</v>
      </c>
      <c r="BJ1149" s="2" t="s">
        <v>1140</v>
      </c>
      <c r="BK1149" s="2"/>
      <c r="BL1149" s="2"/>
      <c r="BM1149" s="2">
        <v>16001</v>
      </c>
      <c r="BN1149" s="2">
        <v>0</v>
      </c>
      <c r="BO1149" s="2" t="s">
        <v>3</v>
      </c>
      <c r="BP1149" s="2">
        <v>0</v>
      </c>
      <c r="BQ1149" s="2">
        <v>22</v>
      </c>
      <c r="BR1149" s="2">
        <v>0</v>
      </c>
      <c r="BS1149" s="2">
        <v>1</v>
      </c>
      <c r="BT1149" s="2">
        <v>1</v>
      </c>
      <c r="BU1149" s="2">
        <v>1</v>
      </c>
      <c r="BV1149" s="2">
        <v>1</v>
      </c>
      <c r="BW1149" s="2">
        <v>1</v>
      </c>
      <c r="BX1149" s="2">
        <v>1</v>
      </c>
      <c r="BY1149" s="2" t="s">
        <v>3</v>
      </c>
      <c r="BZ1149" s="2">
        <v>121</v>
      </c>
      <c r="CA1149" s="2">
        <v>72</v>
      </c>
      <c r="CB1149" s="2" t="s">
        <v>3</v>
      </c>
      <c r="CC1149" s="2"/>
      <c r="CD1149" s="2"/>
      <c r="CE1149" s="2">
        <v>0</v>
      </c>
      <c r="CF1149" s="2">
        <v>0</v>
      </c>
      <c r="CG1149" s="2">
        <v>0</v>
      </c>
      <c r="CH1149" s="2"/>
      <c r="CI1149" s="2"/>
      <c r="CJ1149" s="2"/>
      <c r="CK1149" s="2"/>
      <c r="CL1149" s="2"/>
      <c r="CM1149" s="2">
        <v>0</v>
      </c>
      <c r="CN1149" s="2" t="s">
        <v>1157</v>
      </c>
      <c r="CO1149" s="2">
        <v>0</v>
      </c>
      <c r="CP1149" s="2">
        <f t="shared" si="752"/>
        <v>0</v>
      </c>
      <c r="CQ1149" s="2">
        <f t="shared" si="753"/>
        <v>0</v>
      </c>
      <c r="CR1149" s="2">
        <f t="shared" si="754"/>
        <v>0</v>
      </c>
      <c r="CS1149" s="2">
        <f t="shared" si="755"/>
        <v>0</v>
      </c>
      <c r="CT1149" s="2">
        <f t="shared" si="756"/>
        <v>0</v>
      </c>
      <c r="CU1149" s="2">
        <f t="shared" si="757"/>
        <v>0</v>
      </c>
      <c r="CV1149" s="2">
        <f t="shared" si="758"/>
        <v>0</v>
      </c>
      <c r="CW1149" s="2">
        <f t="shared" si="759"/>
        <v>0</v>
      </c>
      <c r="CX1149" s="2">
        <f t="shared" si="760"/>
        <v>0</v>
      </c>
      <c r="CY1149" s="2">
        <f t="shared" si="761"/>
        <v>0</v>
      </c>
      <c r="CZ1149" s="2">
        <f t="shared" si="762"/>
        <v>0</v>
      </c>
      <c r="DA1149" s="2"/>
      <c r="DB1149" s="2"/>
      <c r="DC1149" s="2" t="s">
        <v>3</v>
      </c>
      <c r="DD1149" s="2" t="s">
        <v>3</v>
      </c>
      <c r="DE1149" s="2" t="s">
        <v>3</v>
      </c>
      <c r="DF1149" s="2" t="s">
        <v>3</v>
      </c>
      <c r="DG1149" s="2" t="s">
        <v>3</v>
      </c>
      <c r="DH1149" s="2" t="s">
        <v>3</v>
      </c>
      <c r="DI1149" s="2" t="s">
        <v>3</v>
      </c>
      <c r="DJ1149" s="2" t="s">
        <v>3</v>
      </c>
      <c r="DK1149" s="2" t="s">
        <v>3</v>
      </c>
      <c r="DL1149" s="2" t="s">
        <v>3</v>
      </c>
      <c r="DM1149" s="2" t="s">
        <v>3</v>
      </c>
      <c r="DN1149" s="2">
        <v>0</v>
      </c>
      <c r="DO1149" s="2">
        <v>0</v>
      </c>
      <c r="DP1149" s="2">
        <v>1</v>
      </c>
      <c r="DQ1149" s="2">
        <v>1</v>
      </c>
      <c r="DR1149" s="2"/>
      <c r="DS1149" s="2"/>
      <c r="DT1149" s="2"/>
      <c r="DU1149" s="2">
        <v>1009</v>
      </c>
      <c r="DV1149" s="2" t="s">
        <v>26</v>
      </c>
      <c r="DW1149" s="2" t="s">
        <v>26</v>
      </c>
      <c r="DX1149" s="2">
        <v>1000</v>
      </c>
      <c r="DY1149" s="2"/>
      <c r="DZ1149" s="2" t="s">
        <v>3</v>
      </c>
      <c r="EA1149" s="2" t="s">
        <v>3</v>
      </c>
      <c r="EB1149" s="2" t="s">
        <v>3</v>
      </c>
      <c r="EC1149" s="2" t="s">
        <v>3</v>
      </c>
      <c r="ED1149" s="2"/>
      <c r="EE1149" s="2">
        <v>53551143</v>
      </c>
      <c r="EF1149" s="2">
        <v>22</v>
      </c>
      <c r="EG1149" s="2" t="s">
        <v>592</v>
      </c>
      <c r="EH1149" s="2">
        <v>16</v>
      </c>
      <c r="EI1149" s="2" t="s">
        <v>593</v>
      </c>
      <c r="EJ1149" s="2">
        <v>1</v>
      </c>
      <c r="EK1149" s="2">
        <v>16001</v>
      </c>
      <c r="EL1149" s="2" t="s">
        <v>1153</v>
      </c>
      <c r="EM1149" s="2" t="s">
        <v>1154</v>
      </c>
      <c r="EN1149" s="2"/>
      <c r="EO1149" s="2" t="s">
        <v>1158</v>
      </c>
      <c r="EP1149" s="2"/>
      <c r="EQ1149" s="2">
        <v>0</v>
      </c>
      <c r="ER1149" s="2">
        <v>0</v>
      </c>
      <c r="ES1149" s="2">
        <v>0</v>
      </c>
      <c r="ET1149" s="2">
        <v>0</v>
      </c>
      <c r="EU1149" s="2">
        <v>0</v>
      </c>
      <c r="EV1149" s="2">
        <v>0</v>
      </c>
      <c r="EW1149" s="2">
        <v>0</v>
      </c>
      <c r="EX1149" s="2">
        <v>0</v>
      </c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>
        <v>0</v>
      </c>
      <c r="FR1149" s="2">
        <f>ROUND(IF(AND(BH1149=3,BI1149=3),P1149,0),2)</f>
        <v>0</v>
      </c>
      <c r="FS1149" s="2">
        <v>0</v>
      </c>
      <c r="FT1149" s="2"/>
      <c r="FU1149" s="2"/>
      <c r="FV1149" s="2"/>
      <c r="FW1149" s="2"/>
      <c r="FX1149" s="2">
        <v>121</v>
      </c>
      <c r="FY1149" s="2">
        <v>72</v>
      </c>
      <c r="FZ1149" s="2"/>
      <c r="GA1149" s="2" t="s">
        <v>3</v>
      </c>
      <c r="GB1149" s="2"/>
      <c r="GC1149" s="2"/>
      <c r="GD1149" s="2">
        <v>1</v>
      </c>
      <c r="GE1149" s="2"/>
      <c r="GF1149" s="2">
        <v>1839160745</v>
      </c>
      <c r="GG1149" s="2">
        <v>2</v>
      </c>
      <c r="GH1149" s="2">
        <v>1</v>
      </c>
      <c r="GI1149" s="2">
        <v>-2</v>
      </c>
      <c r="GJ1149" s="2">
        <v>0</v>
      </c>
      <c r="GK1149" s="2">
        <v>0</v>
      </c>
      <c r="GL1149" s="2">
        <f>ROUND(IF(AND(BH1149=3,BI1149=3,FS1149&lt;&gt;0),P1149,0),2)</f>
        <v>0</v>
      </c>
      <c r="GM1149" s="2">
        <f>ROUND(O1149+X1149+Y1149,2)+GX1149</f>
        <v>0</v>
      </c>
      <c r="GN1149" s="2">
        <f>IF(OR(BI1149=0,BI1149=1),ROUND(O1149+X1149+Y1149,2),0)</f>
        <v>0</v>
      </c>
      <c r="GO1149" s="2">
        <f>IF(BI1149=2,ROUND(O1149+X1149+Y1149,2),0)</f>
        <v>0</v>
      </c>
      <c r="GP1149" s="2">
        <f>IF(BI1149=4,ROUND(O1149+X1149+Y1149,2)+GX1149,0)</f>
        <v>0</v>
      </c>
      <c r="GQ1149" s="2"/>
      <c r="GR1149" s="2">
        <v>0</v>
      </c>
      <c r="GS1149" s="2">
        <v>0</v>
      </c>
      <c r="GT1149" s="2">
        <v>0</v>
      </c>
      <c r="GU1149" s="2" t="s">
        <v>3</v>
      </c>
      <c r="GV1149" s="2">
        <f t="shared" si="763"/>
        <v>0</v>
      </c>
      <c r="GW1149" s="2">
        <v>1</v>
      </c>
      <c r="GX1149" s="2">
        <f>ROUND(HC1149*I1149,2)</f>
        <v>0</v>
      </c>
      <c r="GY1149" s="2"/>
      <c r="GZ1149" s="2"/>
      <c r="HA1149" s="2">
        <v>0</v>
      </c>
      <c r="HB1149" s="2">
        <v>0</v>
      </c>
      <c r="HC1149" s="2">
        <f t="shared" si="764"/>
        <v>0</v>
      </c>
      <c r="HD1149" s="2"/>
      <c r="HE1149" s="2" t="s">
        <v>3</v>
      </c>
      <c r="HF1149" s="2" t="s">
        <v>3</v>
      </c>
      <c r="HG1149" s="2"/>
      <c r="HH1149" s="2"/>
      <c r="HI1149" s="2"/>
      <c r="HJ1149" s="2"/>
      <c r="HK1149" s="2"/>
      <c r="HL1149" s="2"/>
      <c r="HM1149" s="2" t="s">
        <v>3</v>
      </c>
      <c r="HN1149" s="2" t="s">
        <v>596</v>
      </c>
      <c r="HO1149" s="2" t="s">
        <v>597</v>
      </c>
      <c r="HP1149" s="2" t="s">
        <v>593</v>
      </c>
      <c r="HQ1149" s="2" t="s">
        <v>593</v>
      </c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>
        <v>0</v>
      </c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</row>
    <row r="1150" spans="1:255" x14ac:dyDescent="0.2">
      <c r="A1150">
        <v>18</v>
      </c>
      <c r="B1150">
        <v>1</v>
      </c>
      <c r="C1150">
        <v>1964</v>
      </c>
      <c r="E1150" t="s">
        <v>1156</v>
      </c>
      <c r="F1150" t="s">
        <v>1138</v>
      </c>
      <c r="G1150" t="s">
        <v>1139</v>
      </c>
      <c r="H1150" t="s">
        <v>26</v>
      </c>
      <c r="I1150">
        <f>I1148*J1150</f>
        <v>4.8599999999999997E-2</v>
      </c>
      <c r="J1150">
        <v>0.17999999999999997</v>
      </c>
      <c r="K1150">
        <v>0.18</v>
      </c>
      <c r="O1150">
        <f>ROUND(CP1150,0)</f>
        <v>0</v>
      </c>
      <c r="P1150">
        <f>ROUND(CQ1150*I1150,0)</f>
        <v>0</v>
      </c>
      <c r="Q1150">
        <f>ROUND(CR1150*I1150,0)</f>
        <v>0</v>
      </c>
      <c r="R1150">
        <f>ROUND(CS1150*I1150,0)</f>
        <v>0</v>
      </c>
      <c r="S1150">
        <f>ROUND(CT1150*I1150,0)</f>
        <v>0</v>
      </c>
      <c r="T1150">
        <f>ROUND(CU1150*I1150,0)</f>
        <v>0</v>
      </c>
      <c r="U1150">
        <f t="shared" si="746"/>
        <v>0</v>
      </c>
      <c r="V1150">
        <f t="shared" si="747"/>
        <v>0</v>
      </c>
      <c r="W1150">
        <f>ROUND(CX1150*I1150,0)</f>
        <v>0</v>
      </c>
      <c r="X1150">
        <f>ROUND(CY1150,0)</f>
        <v>0</v>
      </c>
      <c r="Y1150">
        <f>ROUND(CZ1150,0)</f>
        <v>0</v>
      </c>
      <c r="AA1150">
        <v>53551707</v>
      </c>
      <c r="AB1150">
        <f t="shared" si="748"/>
        <v>0</v>
      </c>
      <c r="AC1150">
        <f>ROUND((ES1150),2)</f>
        <v>0</v>
      </c>
      <c r="AD1150">
        <f>ROUND((((ET1150)-(EU1150))+AE1150),2)</f>
        <v>0</v>
      </c>
      <c r="AE1150">
        <f>ROUND((EU1150),2)</f>
        <v>0</v>
      </c>
      <c r="AF1150">
        <f>ROUND((EV1150),2)</f>
        <v>0</v>
      </c>
      <c r="AG1150">
        <f t="shared" si="750"/>
        <v>0</v>
      </c>
      <c r="AH1150">
        <f>(EW1150)</f>
        <v>0</v>
      </c>
      <c r="AI1150">
        <f>(EX1150)</f>
        <v>0</v>
      </c>
      <c r="AJ1150">
        <f t="shared" si="751"/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121</v>
      </c>
      <c r="AU1150">
        <v>72</v>
      </c>
      <c r="AV1150">
        <v>1</v>
      </c>
      <c r="AW1150">
        <v>1</v>
      </c>
      <c r="AZ1150">
        <v>1</v>
      </c>
      <c r="BA1150">
        <v>1</v>
      </c>
      <c r="BB1150">
        <v>1</v>
      </c>
      <c r="BC1150">
        <v>6.14</v>
      </c>
      <c r="BD1150" t="s">
        <v>3</v>
      </c>
      <c r="BE1150" t="s">
        <v>3</v>
      </c>
      <c r="BF1150" t="s">
        <v>3</v>
      </c>
      <c r="BG1150" t="s">
        <v>3</v>
      </c>
      <c r="BH1150">
        <v>3</v>
      </c>
      <c r="BI1150">
        <v>1</v>
      </c>
      <c r="BJ1150" t="s">
        <v>1140</v>
      </c>
      <c r="BM1150">
        <v>16001</v>
      </c>
      <c r="BN1150">
        <v>0</v>
      </c>
      <c r="BO1150" t="s">
        <v>30</v>
      </c>
      <c r="BP1150">
        <v>1</v>
      </c>
      <c r="BQ1150">
        <v>22</v>
      </c>
      <c r="BR1150">
        <v>0</v>
      </c>
      <c r="BS1150">
        <v>1</v>
      </c>
      <c r="BT1150">
        <v>1</v>
      </c>
      <c r="BU1150">
        <v>1</v>
      </c>
      <c r="BV1150">
        <v>1</v>
      </c>
      <c r="BW1150">
        <v>1</v>
      </c>
      <c r="BX1150">
        <v>1</v>
      </c>
      <c r="BY1150" t="s">
        <v>3</v>
      </c>
      <c r="BZ1150">
        <v>121</v>
      </c>
      <c r="CA1150">
        <v>72</v>
      </c>
      <c r="CB1150" t="s">
        <v>3</v>
      </c>
      <c r="CE1150">
        <v>0</v>
      </c>
      <c r="CF1150">
        <v>0</v>
      </c>
      <c r="CG1150">
        <v>0</v>
      </c>
      <c r="CM1150">
        <v>0</v>
      </c>
      <c r="CN1150" t="s">
        <v>1157</v>
      </c>
      <c r="CO1150">
        <v>0</v>
      </c>
      <c r="CP1150">
        <f t="shared" si="752"/>
        <v>0</v>
      </c>
      <c r="CQ1150">
        <f t="shared" si="753"/>
        <v>0</v>
      </c>
      <c r="CR1150">
        <f t="shared" si="754"/>
        <v>0</v>
      </c>
      <c r="CS1150">
        <f t="shared" si="755"/>
        <v>0</v>
      </c>
      <c r="CT1150">
        <f t="shared" si="756"/>
        <v>0</v>
      </c>
      <c r="CU1150">
        <f t="shared" si="757"/>
        <v>0</v>
      </c>
      <c r="CV1150">
        <f t="shared" si="758"/>
        <v>0</v>
      </c>
      <c r="CW1150">
        <f t="shared" si="759"/>
        <v>0</v>
      </c>
      <c r="CX1150">
        <f t="shared" si="760"/>
        <v>0</v>
      </c>
      <c r="CY1150">
        <f t="shared" si="761"/>
        <v>0</v>
      </c>
      <c r="CZ1150">
        <f t="shared" si="762"/>
        <v>0</v>
      </c>
      <c r="DC1150" t="s">
        <v>3</v>
      </c>
      <c r="DD1150" t="s">
        <v>3</v>
      </c>
      <c r="DE1150" t="s">
        <v>3</v>
      </c>
      <c r="DF1150" t="s">
        <v>3</v>
      </c>
      <c r="DG1150" t="s">
        <v>3</v>
      </c>
      <c r="DH1150" t="s">
        <v>3</v>
      </c>
      <c r="DI1150" t="s">
        <v>3</v>
      </c>
      <c r="DJ1150" t="s">
        <v>3</v>
      </c>
      <c r="DK1150" t="s">
        <v>3</v>
      </c>
      <c r="DL1150" t="s">
        <v>3</v>
      </c>
      <c r="DM1150" t="s">
        <v>3</v>
      </c>
      <c r="DN1150">
        <v>0</v>
      </c>
      <c r="DO1150">
        <v>0</v>
      </c>
      <c r="DP1150">
        <v>1</v>
      </c>
      <c r="DQ1150">
        <v>1</v>
      </c>
      <c r="DU1150">
        <v>1009</v>
      </c>
      <c r="DV1150" t="s">
        <v>26</v>
      </c>
      <c r="DW1150" t="s">
        <v>26</v>
      </c>
      <c r="DX1150">
        <v>1000</v>
      </c>
      <c r="DZ1150" t="s">
        <v>3</v>
      </c>
      <c r="EA1150" t="s">
        <v>3</v>
      </c>
      <c r="EB1150" t="s">
        <v>3</v>
      </c>
      <c r="EC1150" t="s">
        <v>3</v>
      </c>
      <c r="EE1150">
        <v>53551143</v>
      </c>
      <c r="EF1150">
        <v>22</v>
      </c>
      <c r="EG1150" t="s">
        <v>592</v>
      </c>
      <c r="EH1150">
        <v>16</v>
      </c>
      <c r="EI1150" t="s">
        <v>593</v>
      </c>
      <c r="EJ1150">
        <v>1</v>
      </c>
      <c r="EK1150">
        <v>16001</v>
      </c>
      <c r="EL1150" t="s">
        <v>1153</v>
      </c>
      <c r="EM1150" t="s">
        <v>1154</v>
      </c>
      <c r="EO1150" t="s">
        <v>1158</v>
      </c>
      <c r="EQ1150">
        <v>0</v>
      </c>
      <c r="ER1150">
        <v>0</v>
      </c>
      <c r="ES1150">
        <v>0</v>
      </c>
      <c r="ET1150">
        <v>0</v>
      </c>
      <c r="EU1150">
        <v>0</v>
      </c>
      <c r="EV1150">
        <v>0</v>
      </c>
      <c r="EW1150">
        <v>0</v>
      </c>
      <c r="EX1150">
        <v>0</v>
      </c>
      <c r="FQ1150">
        <v>0</v>
      </c>
      <c r="FR1150">
        <f>ROUND(IF(AND(BH1150=3,BI1150=3),P1150,0),0)</f>
        <v>0</v>
      </c>
      <c r="FS1150">
        <v>0</v>
      </c>
      <c r="FX1150">
        <v>121</v>
      </c>
      <c r="FY1150">
        <v>72</v>
      </c>
      <c r="GA1150" t="s">
        <v>3</v>
      </c>
      <c r="GD1150">
        <v>1</v>
      </c>
      <c r="GF1150">
        <v>1839160745</v>
      </c>
      <c r="GG1150">
        <v>2</v>
      </c>
      <c r="GH1150">
        <v>1</v>
      </c>
      <c r="GI1150">
        <v>5</v>
      </c>
      <c r="GJ1150">
        <v>0</v>
      </c>
      <c r="GK1150">
        <v>0</v>
      </c>
      <c r="GL1150">
        <f>ROUND(IF(AND(BH1150=3,BI1150=3,FS1150&lt;&gt;0),P1150,0),0)</f>
        <v>0</v>
      </c>
      <c r="GM1150">
        <f>ROUND(O1150+X1150+Y1150,0)+GX1150</f>
        <v>0</v>
      </c>
      <c r="GN1150">
        <f>IF(OR(BI1150=0,BI1150=1),ROUND(O1150+X1150+Y1150,0),0)</f>
        <v>0</v>
      </c>
      <c r="GO1150">
        <f>IF(BI1150=2,ROUND(O1150+X1150+Y1150,0),0)</f>
        <v>0</v>
      </c>
      <c r="GP1150">
        <f>IF(BI1150=4,ROUND(O1150+X1150+Y1150,0)+GX1150,0)</f>
        <v>0</v>
      </c>
      <c r="GR1150">
        <v>0</v>
      </c>
      <c r="GS1150">
        <v>3</v>
      </c>
      <c r="GT1150">
        <v>0</v>
      </c>
      <c r="GU1150" t="s">
        <v>3</v>
      </c>
      <c r="GV1150">
        <f t="shared" si="763"/>
        <v>0</v>
      </c>
      <c r="GW1150">
        <v>1</v>
      </c>
      <c r="GX1150">
        <f>ROUND(HC1150*I1150,0)</f>
        <v>0</v>
      </c>
      <c r="HA1150">
        <v>0</v>
      </c>
      <c r="HB1150">
        <v>0</v>
      </c>
      <c r="HC1150">
        <f t="shared" si="764"/>
        <v>0</v>
      </c>
      <c r="HE1150" t="s">
        <v>3</v>
      </c>
      <c r="HF1150" t="s">
        <v>3</v>
      </c>
      <c r="HM1150" t="s">
        <v>3</v>
      </c>
      <c r="HN1150" t="s">
        <v>596</v>
      </c>
      <c r="HO1150" t="s">
        <v>597</v>
      </c>
      <c r="HP1150" t="s">
        <v>593</v>
      </c>
      <c r="HQ1150" t="s">
        <v>593</v>
      </c>
      <c r="IK1150">
        <v>0</v>
      </c>
    </row>
    <row r="1151" spans="1:255" x14ac:dyDescent="0.2">
      <c r="A1151" s="2">
        <v>17</v>
      </c>
      <c r="B1151" s="2">
        <v>1</v>
      </c>
      <c r="C1151" s="2">
        <f>ROW(SmtRes!A1974)</f>
        <v>1974</v>
      </c>
      <c r="D1151" s="2">
        <f>ROW(EtalonRes!A1779)</f>
        <v>1779</v>
      </c>
      <c r="E1151" s="2" t="s">
        <v>1159</v>
      </c>
      <c r="F1151" s="2" t="s">
        <v>1160</v>
      </c>
      <c r="G1151" s="2" t="s">
        <v>1161</v>
      </c>
      <c r="H1151" s="2" t="s">
        <v>1162</v>
      </c>
      <c r="I1151" s="2">
        <f>ROUND(18/100,7)</f>
        <v>0.18</v>
      </c>
      <c r="J1151" s="2">
        <v>0</v>
      </c>
      <c r="K1151" s="2">
        <f>ROUND(18/100,7)</f>
        <v>0.18</v>
      </c>
      <c r="L1151" s="2"/>
      <c r="M1151" s="2"/>
      <c r="N1151" s="2"/>
      <c r="O1151" s="2">
        <f>ROUND(CP1151,2)</f>
        <v>53.01</v>
      </c>
      <c r="P1151" s="2">
        <f>ROUND(CQ1151*I1151,2)</f>
        <v>0</v>
      </c>
      <c r="Q1151" s="2">
        <f>ROUND(CR1151*I1151,2)</f>
        <v>0.24</v>
      </c>
      <c r="R1151" s="2">
        <f>ROUND(CS1151*I1151,2)</f>
        <v>0.02</v>
      </c>
      <c r="S1151" s="2">
        <f>ROUND(CT1151*I1151,2)</f>
        <v>52.77</v>
      </c>
      <c r="T1151" s="2">
        <f>ROUND(CU1151*I1151,2)</f>
        <v>0</v>
      </c>
      <c r="U1151" s="2">
        <f t="shared" si="746"/>
        <v>5.3190719999999994</v>
      </c>
      <c r="V1151" s="2">
        <f t="shared" si="747"/>
        <v>1.6559999999999999E-3</v>
      </c>
      <c r="W1151" s="2">
        <f>ROUND(CX1151*I1151,2)</f>
        <v>0</v>
      </c>
      <c r="X1151" s="2">
        <f>ROUND(CY1151,2)</f>
        <v>63.88</v>
      </c>
      <c r="Y1151" s="2">
        <f>ROUND(CZ1151,2)</f>
        <v>38.01</v>
      </c>
      <c r="Z1151" s="2"/>
      <c r="AA1151" s="2">
        <v>53551706</v>
      </c>
      <c r="AB1151" s="2">
        <f t="shared" si="748"/>
        <v>294.45</v>
      </c>
      <c r="AC1151" s="2">
        <f>ROUND(((ES1151*ROUND(0,7))),2)</f>
        <v>0</v>
      </c>
      <c r="AD1151" s="2">
        <f>ROUND(((((ET1151*ROUND((0.4*1.15),7)))-((EU1151*ROUND((0.4*1.15),7))))+AE1151),2)</f>
        <v>1.31</v>
      </c>
      <c r="AE1151" s="2">
        <f>ROUND(((EU1151*ROUND((0.4*1.15),7))),2)</f>
        <v>0.12</v>
      </c>
      <c r="AF1151" s="2">
        <f>ROUND(((EV1151*ROUND((0.4*1.15),7))),2)</f>
        <v>293.14</v>
      </c>
      <c r="AG1151" s="2">
        <f t="shared" si="750"/>
        <v>0</v>
      </c>
      <c r="AH1151" s="2">
        <f>((EW1151*ROUND((0.4*1.15),7)))</f>
        <v>29.5504</v>
      </c>
      <c r="AI1151" s="2">
        <f>((EX1151*ROUND((0.4*1.15),7)))</f>
        <v>9.1999999999999998E-3</v>
      </c>
      <c r="AJ1151" s="2">
        <f t="shared" si="751"/>
        <v>0</v>
      </c>
      <c r="AK1151" s="2">
        <v>4623.6099999999997</v>
      </c>
      <c r="AL1151" s="2">
        <v>3983.49</v>
      </c>
      <c r="AM1151" s="2">
        <v>2.86</v>
      </c>
      <c r="AN1151" s="2">
        <v>0.27</v>
      </c>
      <c r="AO1151" s="2">
        <v>637.26</v>
      </c>
      <c r="AP1151" s="2">
        <v>0</v>
      </c>
      <c r="AQ1151" s="2">
        <v>64.239999999999995</v>
      </c>
      <c r="AR1151" s="2">
        <v>0.02</v>
      </c>
      <c r="AS1151" s="2">
        <v>0</v>
      </c>
      <c r="AT1151" s="2">
        <v>121</v>
      </c>
      <c r="AU1151" s="2">
        <v>72</v>
      </c>
      <c r="AV1151" s="2">
        <v>1</v>
      </c>
      <c r="AW1151" s="2">
        <v>1</v>
      </c>
      <c r="AX1151" s="2"/>
      <c r="AY1151" s="2"/>
      <c r="AZ1151" s="2">
        <v>1</v>
      </c>
      <c r="BA1151" s="2">
        <v>1</v>
      </c>
      <c r="BB1151" s="2">
        <v>1</v>
      </c>
      <c r="BC1151" s="2">
        <v>1</v>
      </c>
      <c r="BD1151" s="2" t="s">
        <v>3</v>
      </c>
      <c r="BE1151" s="2" t="s">
        <v>3</v>
      </c>
      <c r="BF1151" s="2" t="s">
        <v>3</v>
      </c>
      <c r="BG1151" s="2" t="s">
        <v>3</v>
      </c>
      <c r="BH1151" s="2">
        <v>0</v>
      </c>
      <c r="BI1151" s="2">
        <v>1</v>
      </c>
      <c r="BJ1151" s="2" t="s">
        <v>1163</v>
      </c>
      <c r="BK1151" s="2"/>
      <c r="BL1151" s="2"/>
      <c r="BM1151" s="2">
        <v>16001</v>
      </c>
      <c r="BN1151" s="2">
        <v>0</v>
      </c>
      <c r="BO1151" s="2" t="s">
        <v>3</v>
      </c>
      <c r="BP1151" s="2">
        <v>0</v>
      </c>
      <c r="BQ1151" s="2">
        <v>22</v>
      </c>
      <c r="BR1151" s="2">
        <v>0</v>
      </c>
      <c r="BS1151" s="2">
        <v>1</v>
      </c>
      <c r="BT1151" s="2">
        <v>1</v>
      </c>
      <c r="BU1151" s="2">
        <v>1</v>
      </c>
      <c r="BV1151" s="2">
        <v>1</v>
      </c>
      <c r="BW1151" s="2">
        <v>1</v>
      </c>
      <c r="BX1151" s="2">
        <v>1</v>
      </c>
      <c r="BY1151" s="2" t="s">
        <v>3</v>
      </c>
      <c r="BZ1151" s="2">
        <v>121</v>
      </c>
      <c r="CA1151" s="2">
        <v>72</v>
      </c>
      <c r="CB1151" s="2" t="s">
        <v>3</v>
      </c>
      <c r="CC1151" s="2"/>
      <c r="CD1151" s="2"/>
      <c r="CE1151" s="2">
        <v>0</v>
      </c>
      <c r="CF1151" s="2">
        <v>0</v>
      </c>
      <c r="CG1151" s="2">
        <v>0</v>
      </c>
      <c r="CH1151" s="2"/>
      <c r="CI1151" s="2"/>
      <c r="CJ1151" s="2"/>
      <c r="CK1151" s="2"/>
      <c r="CL1151" s="2"/>
      <c r="CM1151" s="2">
        <v>0</v>
      </c>
      <c r="CN1151" s="2" t="s">
        <v>2169</v>
      </c>
      <c r="CO1151" s="2">
        <v>0</v>
      </c>
      <c r="CP1151" s="2">
        <f t="shared" si="752"/>
        <v>53.010000000000005</v>
      </c>
      <c r="CQ1151" s="2">
        <f t="shared" si="753"/>
        <v>0</v>
      </c>
      <c r="CR1151" s="2">
        <f t="shared" si="754"/>
        <v>1.31</v>
      </c>
      <c r="CS1151" s="2">
        <f t="shared" si="755"/>
        <v>0.12</v>
      </c>
      <c r="CT1151" s="2">
        <f t="shared" si="756"/>
        <v>293.14</v>
      </c>
      <c r="CU1151" s="2">
        <f t="shared" si="757"/>
        <v>0</v>
      </c>
      <c r="CV1151" s="2">
        <f t="shared" si="758"/>
        <v>29.5504</v>
      </c>
      <c r="CW1151" s="2">
        <f t="shared" si="759"/>
        <v>9.1999999999999998E-3</v>
      </c>
      <c r="CX1151" s="2">
        <f t="shared" si="760"/>
        <v>0</v>
      </c>
      <c r="CY1151" s="2">
        <f t="shared" si="761"/>
        <v>63.875900000000009</v>
      </c>
      <c r="CZ1151" s="2">
        <f t="shared" si="762"/>
        <v>38.008800000000008</v>
      </c>
      <c r="DA1151" s="2"/>
      <c r="DB1151" s="2"/>
      <c r="DC1151" s="2" t="s">
        <v>3</v>
      </c>
      <c r="DD1151" s="2" t="s">
        <v>36</v>
      </c>
      <c r="DE1151" s="2" t="s">
        <v>1164</v>
      </c>
      <c r="DF1151" s="2" t="s">
        <v>1164</v>
      </c>
      <c r="DG1151" s="2" t="s">
        <v>1164</v>
      </c>
      <c r="DH1151" s="2" t="s">
        <v>3</v>
      </c>
      <c r="DI1151" s="2" t="s">
        <v>1164</v>
      </c>
      <c r="DJ1151" s="2" t="s">
        <v>1164</v>
      </c>
      <c r="DK1151" s="2" t="s">
        <v>3</v>
      </c>
      <c r="DL1151" s="2" t="s">
        <v>3</v>
      </c>
      <c r="DM1151" s="2" t="s">
        <v>3</v>
      </c>
      <c r="DN1151" s="2">
        <v>0</v>
      </c>
      <c r="DO1151" s="2">
        <v>0</v>
      </c>
      <c r="DP1151" s="2">
        <v>1</v>
      </c>
      <c r="DQ1151" s="2">
        <v>1</v>
      </c>
      <c r="DR1151" s="2"/>
      <c r="DS1151" s="2"/>
      <c r="DT1151" s="2"/>
      <c r="DU1151" s="2">
        <v>1013</v>
      </c>
      <c r="DV1151" s="2" t="s">
        <v>1162</v>
      </c>
      <c r="DW1151" s="2" t="s">
        <v>1162</v>
      </c>
      <c r="DX1151" s="2">
        <v>1</v>
      </c>
      <c r="DY1151" s="2"/>
      <c r="DZ1151" s="2" t="s">
        <v>3</v>
      </c>
      <c r="EA1151" s="2" t="s">
        <v>3</v>
      </c>
      <c r="EB1151" s="2" t="s">
        <v>3</v>
      </c>
      <c r="EC1151" s="2" t="s">
        <v>3</v>
      </c>
      <c r="ED1151" s="2"/>
      <c r="EE1151" s="2">
        <v>53551143</v>
      </c>
      <c r="EF1151" s="2">
        <v>22</v>
      </c>
      <c r="EG1151" s="2" t="s">
        <v>592</v>
      </c>
      <c r="EH1151" s="2">
        <v>16</v>
      </c>
      <c r="EI1151" s="2" t="s">
        <v>593</v>
      </c>
      <c r="EJ1151" s="2">
        <v>1</v>
      </c>
      <c r="EK1151" s="2">
        <v>16001</v>
      </c>
      <c r="EL1151" s="2" t="s">
        <v>1153</v>
      </c>
      <c r="EM1151" s="2" t="s">
        <v>1154</v>
      </c>
      <c r="EN1151" s="2"/>
      <c r="EO1151" s="2" t="s">
        <v>1165</v>
      </c>
      <c r="EP1151" s="2"/>
      <c r="EQ1151" s="2">
        <v>131072</v>
      </c>
      <c r="ER1151" s="2">
        <v>4623.6099999999997</v>
      </c>
      <c r="ES1151" s="2">
        <v>3983.49</v>
      </c>
      <c r="ET1151" s="2">
        <v>2.86</v>
      </c>
      <c r="EU1151" s="2">
        <v>0.27</v>
      </c>
      <c r="EV1151" s="2">
        <v>637.26</v>
      </c>
      <c r="EW1151" s="2">
        <v>64.239999999999995</v>
      </c>
      <c r="EX1151" s="2">
        <v>0.02</v>
      </c>
      <c r="EY1151" s="2">
        <v>0</v>
      </c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>
        <v>0</v>
      </c>
      <c r="FR1151" s="2">
        <f>ROUND(IF(AND(BH1151=3,BI1151=3),P1151,0),2)</f>
        <v>0</v>
      </c>
      <c r="FS1151" s="2">
        <v>0</v>
      </c>
      <c r="FT1151" s="2"/>
      <c r="FU1151" s="2"/>
      <c r="FV1151" s="2"/>
      <c r="FW1151" s="2"/>
      <c r="FX1151" s="2">
        <v>121</v>
      </c>
      <c r="FY1151" s="2">
        <v>72</v>
      </c>
      <c r="FZ1151" s="2"/>
      <c r="GA1151" s="2" t="s">
        <v>3</v>
      </c>
      <c r="GB1151" s="2"/>
      <c r="GC1151" s="2"/>
      <c r="GD1151" s="2">
        <v>1</v>
      </c>
      <c r="GE1151" s="2"/>
      <c r="GF1151" s="2">
        <v>-1471349649</v>
      </c>
      <c r="GG1151" s="2">
        <v>2</v>
      </c>
      <c r="GH1151" s="2">
        <v>1</v>
      </c>
      <c r="GI1151" s="2">
        <v>-2</v>
      </c>
      <c r="GJ1151" s="2">
        <v>0</v>
      </c>
      <c r="GK1151" s="2">
        <v>0</v>
      </c>
      <c r="GL1151" s="2">
        <f>ROUND(IF(AND(BH1151=3,BI1151=3,FS1151&lt;&gt;0),P1151,0),2)</f>
        <v>0</v>
      </c>
      <c r="GM1151" s="2">
        <f>ROUND(O1151+X1151+Y1151,2)+GX1151</f>
        <v>154.9</v>
      </c>
      <c r="GN1151" s="2">
        <f>IF(OR(BI1151=0,BI1151=1),ROUND(O1151+X1151+Y1151,2),0)</f>
        <v>154.9</v>
      </c>
      <c r="GO1151" s="2">
        <f>IF(BI1151=2,ROUND(O1151+X1151+Y1151,2),0)</f>
        <v>0</v>
      </c>
      <c r="GP1151" s="2">
        <f>IF(BI1151=4,ROUND(O1151+X1151+Y1151,2)+GX1151,0)</f>
        <v>0</v>
      </c>
      <c r="GQ1151" s="2"/>
      <c r="GR1151" s="2">
        <v>0</v>
      </c>
      <c r="GS1151" s="2">
        <v>0</v>
      </c>
      <c r="GT1151" s="2">
        <v>0</v>
      </c>
      <c r="GU1151" s="2" t="s">
        <v>3</v>
      </c>
      <c r="GV1151" s="2">
        <f t="shared" si="763"/>
        <v>0</v>
      </c>
      <c r="GW1151" s="2">
        <v>1</v>
      </c>
      <c r="GX1151" s="2">
        <f>ROUND(HC1151*I1151,2)</f>
        <v>0</v>
      </c>
      <c r="GY1151" s="2"/>
      <c r="GZ1151" s="2"/>
      <c r="HA1151" s="2">
        <v>0</v>
      </c>
      <c r="HB1151" s="2">
        <v>0</v>
      </c>
      <c r="HC1151" s="2">
        <f t="shared" si="764"/>
        <v>0</v>
      </c>
      <c r="HD1151" s="2"/>
      <c r="HE1151" s="2" t="s">
        <v>3</v>
      </c>
      <c r="HF1151" s="2" t="s">
        <v>3</v>
      </c>
      <c r="HG1151" s="2"/>
      <c r="HH1151" s="2"/>
      <c r="HI1151" s="2"/>
      <c r="HJ1151" s="2"/>
      <c r="HK1151" s="2"/>
      <c r="HL1151" s="2"/>
      <c r="HM1151" s="2" t="s">
        <v>3</v>
      </c>
      <c r="HN1151" s="2" t="s">
        <v>596</v>
      </c>
      <c r="HO1151" s="2" t="s">
        <v>597</v>
      </c>
      <c r="HP1151" s="2" t="s">
        <v>593</v>
      </c>
      <c r="HQ1151" s="2" t="s">
        <v>593</v>
      </c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>
        <v>0</v>
      </c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</row>
    <row r="1152" spans="1:255" x14ac:dyDescent="0.2">
      <c r="A1152">
        <v>17</v>
      </c>
      <c r="B1152">
        <v>1</v>
      </c>
      <c r="C1152">
        <f>ROW(SmtRes!A1984)</f>
        <v>1984</v>
      </c>
      <c r="D1152">
        <f>ROW(EtalonRes!A1790)</f>
        <v>1790</v>
      </c>
      <c r="E1152" t="s">
        <v>1159</v>
      </c>
      <c r="F1152" t="s">
        <v>1160</v>
      </c>
      <c r="G1152" t="s">
        <v>1161</v>
      </c>
      <c r="H1152" t="s">
        <v>1162</v>
      </c>
      <c r="I1152">
        <f>ROUND(18/100,7)</f>
        <v>0.18</v>
      </c>
      <c r="J1152">
        <v>0</v>
      </c>
      <c r="K1152">
        <f>ROUND(18/100,7)</f>
        <v>0.18</v>
      </c>
      <c r="O1152">
        <f>ROUND(CP1152,0)</f>
        <v>1862</v>
      </c>
      <c r="P1152">
        <f>ROUND(CQ1152*I1152,0)</f>
        <v>0</v>
      </c>
      <c r="Q1152">
        <f>ROUND(CR1152*I1152,0)</f>
        <v>3</v>
      </c>
      <c r="R1152">
        <f>ROUND(CS1152*I1152,0)</f>
        <v>1</v>
      </c>
      <c r="S1152">
        <f>ROUND(CT1152*I1152,0)</f>
        <v>1859</v>
      </c>
      <c r="T1152">
        <f>ROUND(CU1152*I1152,0)</f>
        <v>0</v>
      </c>
      <c r="U1152">
        <f t="shared" si="746"/>
        <v>5.3190719999999994</v>
      </c>
      <c r="V1152">
        <f t="shared" si="747"/>
        <v>1.6559999999999999E-3</v>
      </c>
      <c r="W1152">
        <f>ROUND(CX1152*I1152,0)</f>
        <v>0</v>
      </c>
      <c r="X1152">
        <f>ROUND(CY1152,0)</f>
        <v>2251</v>
      </c>
      <c r="Y1152">
        <f>ROUND(CZ1152,0)</f>
        <v>1339</v>
      </c>
      <c r="AA1152">
        <v>53551707</v>
      </c>
      <c r="AB1152">
        <f t="shared" si="748"/>
        <v>294.45</v>
      </c>
      <c r="AC1152">
        <f>ROUND(((ES1152*ROUND(0,7))),2)</f>
        <v>0</v>
      </c>
      <c r="AD1152">
        <f>ROUND(((((ET1152*ROUND((0.4*1.15),7)))-((EU1152*ROUND((0.4*1.15),7))))+AE1152),2)</f>
        <v>1.31</v>
      </c>
      <c r="AE1152">
        <f>ROUND(((EU1152*ROUND((0.4*1.15),7))),2)</f>
        <v>0.12</v>
      </c>
      <c r="AF1152">
        <f>ROUND(((EV1152*ROUND((0.4*1.15),7))),2)</f>
        <v>293.14</v>
      </c>
      <c r="AG1152">
        <f t="shared" si="750"/>
        <v>0</v>
      </c>
      <c r="AH1152">
        <f>((EW1152*ROUND((0.4*1.15),7)))</f>
        <v>29.5504</v>
      </c>
      <c r="AI1152">
        <f>((EX1152*ROUND((0.4*1.15),7)))</f>
        <v>9.1999999999999998E-3</v>
      </c>
      <c r="AJ1152">
        <f t="shared" si="751"/>
        <v>0</v>
      </c>
      <c r="AK1152">
        <v>4623.6099999999997</v>
      </c>
      <c r="AL1152">
        <v>3983.49</v>
      </c>
      <c r="AM1152">
        <v>2.86</v>
      </c>
      <c r="AN1152">
        <v>0.27</v>
      </c>
      <c r="AO1152">
        <v>637.26</v>
      </c>
      <c r="AP1152">
        <v>0</v>
      </c>
      <c r="AQ1152">
        <v>64.239999999999995</v>
      </c>
      <c r="AR1152">
        <v>0.02</v>
      </c>
      <c r="AS1152">
        <v>0</v>
      </c>
      <c r="AT1152">
        <v>121</v>
      </c>
      <c r="AU1152">
        <v>72</v>
      </c>
      <c r="AV1152">
        <v>1</v>
      </c>
      <c r="AW1152">
        <v>1</v>
      </c>
      <c r="AZ1152">
        <v>1</v>
      </c>
      <c r="BA1152">
        <v>35.24</v>
      </c>
      <c r="BB1152">
        <v>12.74</v>
      </c>
      <c r="BC1152">
        <v>7.85</v>
      </c>
      <c r="BD1152" t="s">
        <v>3</v>
      </c>
      <c r="BE1152" t="s">
        <v>3</v>
      </c>
      <c r="BF1152" t="s">
        <v>3</v>
      </c>
      <c r="BG1152" t="s">
        <v>3</v>
      </c>
      <c r="BH1152">
        <v>0</v>
      </c>
      <c r="BI1152">
        <v>1</v>
      </c>
      <c r="BJ1152" t="s">
        <v>1163</v>
      </c>
      <c r="BM1152">
        <v>16001</v>
      </c>
      <c r="BN1152">
        <v>0</v>
      </c>
      <c r="BO1152" t="s">
        <v>1160</v>
      </c>
      <c r="BP1152">
        <v>1</v>
      </c>
      <c r="BQ1152">
        <v>22</v>
      </c>
      <c r="BR1152">
        <v>0</v>
      </c>
      <c r="BS1152">
        <v>35.24</v>
      </c>
      <c r="BT1152">
        <v>1</v>
      </c>
      <c r="BU1152">
        <v>1</v>
      </c>
      <c r="BV1152">
        <v>1</v>
      </c>
      <c r="BW1152">
        <v>1</v>
      </c>
      <c r="BX1152">
        <v>1</v>
      </c>
      <c r="BY1152" t="s">
        <v>3</v>
      </c>
      <c r="BZ1152">
        <v>121</v>
      </c>
      <c r="CA1152">
        <v>72</v>
      </c>
      <c r="CB1152" t="s">
        <v>3</v>
      </c>
      <c r="CE1152">
        <v>0</v>
      </c>
      <c r="CF1152">
        <v>0</v>
      </c>
      <c r="CG1152">
        <v>0</v>
      </c>
      <c r="CM1152">
        <v>0</v>
      </c>
      <c r="CN1152" t="s">
        <v>2169</v>
      </c>
      <c r="CO1152">
        <v>0</v>
      </c>
      <c r="CP1152">
        <f t="shared" si="752"/>
        <v>1862</v>
      </c>
      <c r="CQ1152">
        <f t="shared" si="753"/>
        <v>0</v>
      </c>
      <c r="CR1152">
        <f t="shared" si="754"/>
        <v>16.689400000000003</v>
      </c>
      <c r="CS1152">
        <f t="shared" si="755"/>
        <v>4.2287999999999997</v>
      </c>
      <c r="CT1152">
        <f t="shared" si="756"/>
        <v>10330.2536</v>
      </c>
      <c r="CU1152">
        <f t="shared" si="757"/>
        <v>0</v>
      </c>
      <c r="CV1152">
        <f t="shared" si="758"/>
        <v>29.5504</v>
      </c>
      <c r="CW1152">
        <f t="shared" si="759"/>
        <v>9.1999999999999998E-3</v>
      </c>
      <c r="CX1152">
        <f t="shared" si="760"/>
        <v>0</v>
      </c>
      <c r="CY1152">
        <f t="shared" si="761"/>
        <v>2250.6</v>
      </c>
      <c r="CZ1152">
        <f t="shared" si="762"/>
        <v>1339.2</v>
      </c>
      <c r="DC1152" t="s">
        <v>3</v>
      </c>
      <c r="DD1152" t="s">
        <v>36</v>
      </c>
      <c r="DE1152" t="s">
        <v>1164</v>
      </c>
      <c r="DF1152" t="s">
        <v>1164</v>
      </c>
      <c r="DG1152" t="s">
        <v>1164</v>
      </c>
      <c r="DH1152" t="s">
        <v>3</v>
      </c>
      <c r="DI1152" t="s">
        <v>1164</v>
      </c>
      <c r="DJ1152" t="s">
        <v>1164</v>
      </c>
      <c r="DK1152" t="s">
        <v>3</v>
      </c>
      <c r="DL1152" t="s">
        <v>3</v>
      </c>
      <c r="DM1152" t="s">
        <v>3</v>
      </c>
      <c r="DN1152">
        <v>0</v>
      </c>
      <c r="DO1152">
        <v>0</v>
      </c>
      <c r="DP1152">
        <v>1</v>
      </c>
      <c r="DQ1152">
        <v>1</v>
      </c>
      <c r="DU1152">
        <v>1013</v>
      </c>
      <c r="DV1152" t="s">
        <v>1162</v>
      </c>
      <c r="DW1152" t="s">
        <v>1162</v>
      </c>
      <c r="DX1152">
        <v>1</v>
      </c>
      <c r="DZ1152" t="s">
        <v>3</v>
      </c>
      <c r="EA1152" t="s">
        <v>3</v>
      </c>
      <c r="EB1152" t="s">
        <v>3</v>
      </c>
      <c r="EC1152" t="s">
        <v>3</v>
      </c>
      <c r="EE1152">
        <v>53551143</v>
      </c>
      <c r="EF1152">
        <v>22</v>
      </c>
      <c r="EG1152" t="s">
        <v>592</v>
      </c>
      <c r="EH1152">
        <v>16</v>
      </c>
      <c r="EI1152" t="s">
        <v>593</v>
      </c>
      <c r="EJ1152">
        <v>1</v>
      </c>
      <c r="EK1152">
        <v>16001</v>
      </c>
      <c r="EL1152" t="s">
        <v>1153</v>
      </c>
      <c r="EM1152" t="s">
        <v>1154</v>
      </c>
      <c r="EO1152" t="s">
        <v>1165</v>
      </c>
      <c r="EQ1152">
        <v>131072</v>
      </c>
      <c r="ER1152">
        <v>4623.6099999999997</v>
      </c>
      <c r="ES1152">
        <v>3983.49</v>
      </c>
      <c r="ET1152">
        <v>2.86</v>
      </c>
      <c r="EU1152">
        <v>0.27</v>
      </c>
      <c r="EV1152">
        <v>637.26</v>
      </c>
      <c r="EW1152">
        <v>64.239999999999995</v>
      </c>
      <c r="EX1152">
        <v>0.02</v>
      </c>
      <c r="EY1152">
        <v>0</v>
      </c>
      <c r="FQ1152">
        <v>0</v>
      </c>
      <c r="FR1152">
        <f>ROUND(IF(AND(BH1152=3,BI1152=3),P1152,0),0)</f>
        <v>0</v>
      </c>
      <c r="FS1152">
        <v>0</v>
      </c>
      <c r="FX1152">
        <v>121</v>
      </c>
      <c r="FY1152">
        <v>72</v>
      </c>
      <c r="GA1152" t="s">
        <v>3</v>
      </c>
      <c r="GD1152">
        <v>1</v>
      </c>
      <c r="GF1152">
        <v>-1471349649</v>
      </c>
      <c r="GG1152">
        <v>2</v>
      </c>
      <c r="GH1152">
        <v>1</v>
      </c>
      <c r="GI1152">
        <v>2</v>
      </c>
      <c r="GJ1152">
        <v>0</v>
      </c>
      <c r="GK1152">
        <v>0</v>
      </c>
      <c r="GL1152">
        <f>ROUND(IF(AND(BH1152=3,BI1152=3,FS1152&lt;&gt;0),P1152,0),0)</f>
        <v>0</v>
      </c>
      <c r="GM1152">
        <f>ROUND(O1152+X1152+Y1152,0)+GX1152</f>
        <v>5452</v>
      </c>
      <c r="GN1152">
        <f>IF(OR(BI1152=0,BI1152=1),ROUND(O1152+X1152+Y1152,0),0)</f>
        <v>5452</v>
      </c>
      <c r="GO1152">
        <f>IF(BI1152=2,ROUND(O1152+X1152+Y1152,0),0)</f>
        <v>0</v>
      </c>
      <c r="GP1152">
        <f>IF(BI1152=4,ROUND(O1152+X1152+Y1152,0)+GX1152,0)</f>
        <v>0</v>
      </c>
      <c r="GR1152">
        <v>0</v>
      </c>
      <c r="GS1152">
        <v>0</v>
      </c>
      <c r="GT1152">
        <v>0</v>
      </c>
      <c r="GU1152" t="s">
        <v>3</v>
      </c>
      <c r="GV1152">
        <f t="shared" si="763"/>
        <v>0</v>
      </c>
      <c r="GW1152">
        <v>1</v>
      </c>
      <c r="GX1152">
        <f>ROUND(HC1152*I1152,0)</f>
        <v>0</v>
      </c>
      <c r="HA1152">
        <v>0</v>
      </c>
      <c r="HB1152">
        <v>0</v>
      </c>
      <c r="HC1152">
        <f t="shared" si="764"/>
        <v>0</v>
      </c>
      <c r="HE1152" t="s">
        <v>3</v>
      </c>
      <c r="HF1152" t="s">
        <v>3</v>
      </c>
      <c r="HM1152" t="s">
        <v>3</v>
      </c>
      <c r="HN1152" t="s">
        <v>596</v>
      </c>
      <c r="HO1152" t="s">
        <v>597</v>
      </c>
      <c r="HP1152" t="s">
        <v>593</v>
      </c>
      <c r="HQ1152" t="s">
        <v>593</v>
      </c>
      <c r="IK1152">
        <v>0</v>
      </c>
    </row>
    <row r="1153" spans="1:255" x14ac:dyDescent="0.2">
      <c r="A1153" s="2">
        <v>18</v>
      </c>
      <c r="B1153" s="2">
        <v>1</v>
      </c>
      <c r="C1153" s="2">
        <v>1974</v>
      </c>
      <c r="D1153" s="2"/>
      <c r="E1153" s="2" t="s">
        <v>1166</v>
      </c>
      <c r="F1153" s="2" t="s">
        <v>1138</v>
      </c>
      <c r="G1153" s="2" t="s">
        <v>1139</v>
      </c>
      <c r="H1153" s="2" t="s">
        <v>26</v>
      </c>
      <c r="I1153" s="2">
        <f>I1151*J1153</f>
        <v>3.9600000000000003E-2</v>
      </c>
      <c r="J1153" s="2">
        <v>0.22000000000000003</v>
      </c>
      <c r="K1153" s="2">
        <v>0.22</v>
      </c>
      <c r="L1153" s="2"/>
      <c r="M1153" s="2"/>
      <c r="N1153" s="2"/>
      <c r="O1153" s="2">
        <f>ROUND(CP1153,2)</f>
        <v>0</v>
      </c>
      <c r="P1153" s="2">
        <f>ROUND(CQ1153*I1153,2)</f>
        <v>0</v>
      </c>
      <c r="Q1153" s="2">
        <f>ROUND(CR1153*I1153,2)</f>
        <v>0</v>
      </c>
      <c r="R1153" s="2">
        <f>ROUND(CS1153*I1153,2)</f>
        <v>0</v>
      </c>
      <c r="S1153" s="2">
        <f>ROUND(CT1153*I1153,2)</f>
        <v>0</v>
      </c>
      <c r="T1153" s="2">
        <f>ROUND(CU1153*I1153,2)</f>
        <v>0</v>
      </c>
      <c r="U1153" s="2">
        <f t="shared" si="746"/>
        <v>0</v>
      </c>
      <c r="V1153" s="2">
        <f t="shared" si="747"/>
        <v>0</v>
      </c>
      <c r="W1153" s="2">
        <f>ROUND(CX1153*I1153,2)</f>
        <v>0</v>
      </c>
      <c r="X1153" s="2">
        <f>ROUND(CY1153,2)</f>
        <v>0</v>
      </c>
      <c r="Y1153" s="2">
        <f>ROUND(CZ1153,2)</f>
        <v>0</v>
      </c>
      <c r="Z1153" s="2"/>
      <c r="AA1153" s="2">
        <v>53551706</v>
      </c>
      <c r="AB1153" s="2">
        <f t="shared" si="748"/>
        <v>0</v>
      </c>
      <c r="AC1153" s="2">
        <f t="shared" ref="AC1153:AC1184" si="765">ROUND((ES1153),2)</f>
        <v>0</v>
      </c>
      <c r="AD1153" s="2">
        <f>ROUND((((ET1153)-(EU1153))+AE1153),2)</f>
        <v>0</v>
      </c>
      <c r="AE1153" s="2">
        <f>ROUND((EU1153),2)</f>
        <v>0</v>
      </c>
      <c r="AF1153" s="2">
        <f>ROUND((EV1153),2)</f>
        <v>0</v>
      </c>
      <c r="AG1153" s="2">
        <f t="shared" si="750"/>
        <v>0</v>
      </c>
      <c r="AH1153" s="2">
        <f>(EW1153)</f>
        <v>0</v>
      </c>
      <c r="AI1153" s="2">
        <f>(EX1153)</f>
        <v>0</v>
      </c>
      <c r="AJ1153" s="2">
        <f t="shared" si="751"/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121</v>
      </c>
      <c r="AU1153" s="2">
        <v>72</v>
      </c>
      <c r="AV1153" s="2">
        <v>1</v>
      </c>
      <c r="AW1153" s="2">
        <v>1</v>
      </c>
      <c r="AX1153" s="2"/>
      <c r="AY1153" s="2"/>
      <c r="AZ1153" s="2">
        <v>1</v>
      </c>
      <c r="BA1153" s="2">
        <v>1</v>
      </c>
      <c r="BB1153" s="2">
        <v>1</v>
      </c>
      <c r="BC1153" s="2">
        <v>1</v>
      </c>
      <c r="BD1153" s="2" t="s">
        <v>3</v>
      </c>
      <c r="BE1153" s="2" t="s">
        <v>3</v>
      </c>
      <c r="BF1153" s="2" t="s">
        <v>3</v>
      </c>
      <c r="BG1153" s="2" t="s">
        <v>3</v>
      </c>
      <c r="BH1153" s="2">
        <v>3</v>
      </c>
      <c r="BI1153" s="2">
        <v>1</v>
      </c>
      <c r="BJ1153" s="2" t="s">
        <v>1140</v>
      </c>
      <c r="BK1153" s="2"/>
      <c r="BL1153" s="2"/>
      <c r="BM1153" s="2">
        <v>16001</v>
      </c>
      <c r="BN1153" s="2">
        <v>0</v>
      </c>
      <c r="BO1153" s="2" t="s">
        <v>3</v>
      </c>
      <c r="BP1153" s="2">
        <v>0</v>
      </c>
      <c r="BQ1153" s="2">
        <v>22</v>
      </c>
      <c r="BR1153" s="2">
        <v>0</v>
      </c>
      <c r="BS1153" s="2">
        <v>1</v>
      </c>
      <c r="BT1153" s="2">
        <v>1</v>
      </c>
      <c r="BU1153" s="2">
        <v>1</v>
      </c>
      <c r="BV1153" s="2">
        <v>1</v>
      </c>
      <c r="BW1153" s="2">
        <v>1</v>
      </c>
      <c r="BX1153" s="2">
        <v>1</v>
      </c>
      <c r="BY1153" s="2" t="s">
        <v>3</v>
      </c>
      <c r="BZ1153" s="2">
        <v>121</v>
      </c>
      <c r="CA1153" s="2">
        <v>72</v>
      </c>
      <c r="CB1153" s="2" t="s">
        <v>3</v>
      </c>
      <c r="CC1153" s="2"/>
      <c r="CD1153" s="2"/>
      <c r="CE1153" s="2">
        <v>0</v>
      </c>
      <c r="CF1153" s="2">
        <v>0</v>
      </c>
      <c r="CG1153" s="2">
        <v>0</v>
      </c>
      <c r="CH1153" s="2"/>
      <c r="CI1153" s="2"/>
      <c r="CJ1153" s="2"/>
      <c r="CK1153" s="2"/>
      <c r="CL1153" s="2"/>
      <c r="CM1153" s="2">
        <v>0</v>
      </c>
      <c r="CN1153" s="2" t="s">
        <v>3</v>
      </c>
      <c r="CO1153" s="2">
        <v>0</v>
      </c>
      <c r="CP1153" s="2">
        <f t="shared" si="752"/>
        <v>0</v>
      </c>
      <c r="CQ1153" s="2">
        <f t="shared" si="753"/>
        <v>0</v>
      </c>
      <c r="CR1153" s="2">
        <f t="shared" si="754"/>
        <v>0</v>
      </c>
      <c r="CS1153" s="2">
        <f t="shared" si="755"/>
        <v>0</v>
      </c>
      <c r="CT1153" s="2">
        <f t="shared" si="756"/>
        <v>0</v>
      </c>
      <c r="CU1153" s="2">
        <f t="shared" si="757"/>
        <v>0</v>
      </c>
      <c r="CV1153" s="2">
        <f t="shared" si="758"/>
        <v>0</v>
      </c>
      <c r="CW1153" s="2">
        <f t="shared" si="759"/>
        <v>0</v>
      </c>
      <c r="CX1153" s="2">
        <f t="shared" si="760"/>
        <v>0</v>
      </c>
      <c r="CY1153" s="2">
        <f t="shared" si="761"/>
        <v>0</v>
      </c>
      <c r="CZ1153" s="2">
        <f t="shared" si="762"/>
        <v>0</v>
      </c>
      <c r="DA1153" s="2"/>
      <c r="DB1153" s="2"/>
      <c r="DC1153" s="2" t="s">
        <v>3</v>
      </c>
      <c r="DD1153" s="2" t="s">
        <v>3</v>
      </c>
      <c r="DE1153" s="2" t="s">
        <v>3</v>
      </c>
      <c r="DF1153" s="2" t="s">
        <v>3</v>
      </c>
      <c r="DG1153" s="2" t="s">
        <v>3</v>
      </c>
      <c r="DH1153" s="2" t="s">
        <v>3</v>
      </c>
      <c r="DI1153" s="2" t="s">
        <v>3</v>
      </c>
      <c r="DJ1153" s="2" t="s">
        <v>3</v>
      </c>
      <c r="DK1153" s="2" t="s">
        <v>3</v>
      </c>
      <c r="DL1153" s="2" t="s">
        <v>3</v>
      </c>
      <c r="DM1153" s="2" t="s">
        <v>3</v>
      </c>
      <c r="DN1153" s="2">
        <v>0</v>
      </c>
      <c r="DO1153" s="2">
        <v>0</v>
      </c>
      <c r="DP1153" s="2">
        <v>1</v>
      </c>
      <c r="DQ1153" s="2">
        <v>1</v>
      </c>
      <c r="DR1153" s="2"/>
      <c r="DS1153" s="2"/>
      <c r="DT1153" s="2"/>
      <c r="DU1153" s="2">
        <v>1009</v>
      </c>
      <c r="DV1153" s="2" t="s">
        <v>26</v>
      </c>
      <c r="DW1153" s="2" t="s">
        <v>26</v>
      </c>
      <c r="DX1153" s="2">
        <v>1000</v>
      </c>
      <c r="DY1153" s="2"/>
      <c r="DZ1153" s="2" t="s">
        <v>3</v>
      </c>
      <c r="EA1153" s="2" t="s">
        <v>3</v>
      </c>
      <c r="EB1153" s="2" t="s">
        <v>3</v>
      </c>
      <c r="EC1153" s="2" t="s">
        <v>3</v>
      </c>
      <c r="ED1153" s="2"/>
      <c r="EE1153" s="2">
        <v>53551143</v>
      </c>
      <c r="EF1153" s="2">
        <v>22</v>
      </c>
      <c r="EG1153" s="2" t="s">
        <v>592</v>
      </c>
      <c r="EH1153" s="2">
        <v>16</v>
      </c>
      <c r="EI1153" s="2" t="s">
        <v>593</v>
      </c>
      <c r="EJ1153" s="2">
        <v>1</v>
      </c>
      <c r="EK1153" s="2">
        <v>16001</v>
      </c>
      <c r="EL1153" s="2" t="s">
        <v>1153</v>
      </c>
      <c r="EM1153" s="2" t="s">
        <v>1154</v>
      </c>
      <c r="EN1153" s="2"/>
      <c r="EO1153" s="2" t="s">
        <v>3</v>
      </c>
      <c r="EP1153" s="2"/>
      <c r="EQ1153" s="2">
        <v>0</v>
      </c>
      <c r="ER1153" s="2">
        <v>0</v>
      </c>
      <c r="ES1153" s="2">
        <v>0</v>
      </c>
      <c r="ET1153" s="2">
        <v>0</v>
      </c>
      <c r="EU1153" s="2">
        <v>0</v>
      </c>
      <c r="EV1153" s="2">
        <v>0</v>
      </c>
      <c r="EW1153" s="2">
        <v>0</v>
      </c>
      <c r="EX1153" s="2">
        <v>0</v>
      </c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>
        <v>0</v>
      </c>
      <c r="FR1153" s="2">
        <f>ROUND(IF(AND(BH1153=3,BI1153=3),P1153,0),2)</f>
        <v>0</v>
      </c>
      <c r="FS1153" s="2">
        <v>0</v>
      </c>
      <c r="FT1153" s="2"/>
      <c r="FU1153" s="2"/>
      <c r="FV1153" s="2"/>
      <c r="FW1153" s="2"/>
      <c r="FX1153" s="2">
        <v>121</v>
      </c>
      <c r="FY1153" s="2">
        <v>72</v>
      </c>
      <c r="FZ1153" s="2"/>
      <c r="GA1153" s="2" t="s">
        <v>3</v>
      </c>
      <c r="GB1153" s="2"/>
      <c r="GC1153" s="2"/>
      <c r="GD1153" s="2">
        <v>1</v>
      </c>
      <c r="GE1153" s="2"/>
      <c r="GF1153" s="2">
        <v>1839160745</v>
      </c>
      <c r="GG1153" s="2">
        <v>2</v>
      </c>
      <c r="GH1153" s="2">
        <v>1</v>
      </c>
      <c r="GI1153" s="2">
        <v>-2</v>
      </c>
      <c r="GJ1153" s="2">
        <v>0</v>
      </c>
      <c r="GK1153" s="2">
        <v>0</v>
      </c>
      <c r="GL1153" s="2">
        <f>ROUND(IF(AND(BH1153=3,BI1153=3,FS1153&lt;&gt;0),P1153,0),2)</f>
        <v>0</v>
      </c>
      <c r="GM1153" s="2">
        <f>ROUND(O1153+X1153+Y1153,2)+GX1153</f>
        <v>0</v>
      </c>
      <c r="GN1153" s="2">
        <f>IF(OR(BI1153=0,BI1153=1),ROUND(O1153+X1153+Y1153,2),0)</f>
        <v>0</v>
      </c>
      <c r="GO1153" s="2">
        <f>IF(BI1153=2,ROUND(O1153+X1153+Y1153,2),0)</f>
        <v>0</v>
      </c>
      <c r="GP1153" s="2">
        <f>IF(BI1153=4,ROUND(O1153+X1153+Y1153,2)+GX1153,0)</f>
        <v>0</v>
      </c>
      <c r="GQ1153" s="2"/>
      <c r="GR1153" s="2">
        <v>0</v>
      </c>
      <c r="GS1153" s="2">
        <v>0</v>
      </c>
      <c r="GT1153" s="2">
        <v>0</v>
      </c>
      <c r="GU1153" s="2" t="s">
        <v>3</v>
      </c>
      <c r="GV1153" s="2">
        <f t="shared" si="763"/>
        <v>0</v>
      </c>
      <c r="GW1153" s="2">
        <v>1</v>
      </c>
      <c r="GX1153" s="2">
        <f>ROUND(HC1153*I1153,2)</f>
        <v>0</v>
      </c>
      <c r="GY1153" s="2"/>
      <c r="GZ1153" s="2"/>
      <c r="HA1153" s="2">
        <v>0</v>
      </c>
      <c r="HB1153" s="2">
        <v>0</v>
      </c>
      <c r="HC1153" s="2">
        <f t="shared" si="764"/>
        <v>0</v>
      </c>
      <c r="HD1153" s="2"/>
      <c r="HE1153" s="2" t="s">
        <v>3</v>
      </c>
      <c r="HF1153" s="2" t="s">
        <v>3</v>
      </c>
      <c r="HG1153" s="2"/>
      <c r="HH1153" s="2"/>
      <c r="HI1153" s="2"/>
      <c r="HJ1153" s="2"/>
      <c r="HK1153" s="2"/>
      <c r="HL1153" s="2"/>
      <c r="HM1153" s="2" t="s">
        <v>3</v>
      </c>
      <c r="HN1153" s="2" t="s">
        <v>596</v>
      </c>
      <c r="HO1153" s="2" t="s">
        <v>597</v>
      </c>
      <c r="HP1153" s="2" t="s">
        <v>593</v>
      </c>
      <c r="HQ1153" s="2" t="s">
        <v>593</v>
      </c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>
        <v>0</v>
      </c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</row>
    <row r="1154" spans="1:255" x14ac:dyDescent="0.2">
      <c r="A1154">
        <v>18</v>
      </c>
      <c r="B1154">
        <v>1</v>
      </c>
      <c r="C1154">
        <v>1984</v>
      </c>
      <c r="E1154" t="s">
        <v>1166</v>
      </c>
      <c r="F1154" t="s">
        <v>1138</v>
      </c>
      <c r="G1154" t="s">
        <v>1139</v>
      </c>
      <c r="H1154" t="s">
        <v>26</v>
      </c>
      <c r="I1154">
        <f>I1152*J1154</f>
        <v>3.9600000000000003E-2</v>
      </c>
      <c r="J1154">
        <v>0.22000000000000003</v>
      </c>
      <c r="K1154">
        <v>0.22</v>
      </c>
      <c r="O1154">
        <f>ROUND(CP1154,0)</f>
        <v>0</v>
      </c>
      <c r="P1154">
        <f>ROUND(CQ1154*I1154,0)</f>
        <v>0</v>
      </c>
      <c r="Q1154">
        <f>ROUND(CR1154*I1154,0)</f>
        <v>0</v>
      </c>
      <c r="R1154">
        <f>ROUND(CS1154*I1154,0)</f>
        <v>0</v>
      </c>
      <c r="S1154">
        <f>ROUND(CT1154*I1154,0)</f>
        <v>0</v>
      </c>
      <c r="T1154">
        <f>ROUND(CU1154*I1154,0)</f>
        <v>0</v>
      </c>
      <c r="U1154">
        <f t="shared" si="746"/>
        <v>0</v>
      </c>
      <c r="V1154">
        <f t="shared" si="747"/>
        <v>0</v>
      </c>
      <c r="W1154">
        <f>ROUND(CX1154*I1154,0)</f>
        <v>0</v>
      </c>
      <c r="X1154">
        <f>ROUND(CY1154,0)</f>
        <v>0</v>
      </c>
      <c r="Y1154">
        <f>ROUND(CZ1154,0)</f>
        <v>0</v>
      </c>
      <c r="AA1154">
        <v>53551707</v>
      </c>
      <c r="AB1154">
        <f t="shared" si="748"/>
        <v>0</v>
      </c>
      <c r="AC1154">
        <f t="shared" si="765"/>
        <v>0</v>
      </c>
      <c r="AD1154">
        <f>ROUND((((ET1154)-(EU1154))+AE1154),2)</f>
        <v>0</v>
      </c>
      <c r="AE1154">
        <f>ROUND((EU1154),2)</f>
        <v>0</v>
      </c>
      <c r="AF1154">
        <f>ROUND((EV1154),2)</f>
        <v>0</v>
      </c>
      <c r="AG1154">
        <f t="shared" si="750"/>
        <v>0</v>
      </c>
      <c r="AH1154">
        <f>(EW1154)</f>
        <v>0</v>
      </c>
      <c r="AI1154">
        <f>(EX1154)</f>
        <v>0</v>
      </c>
      <c r="AJ1154">
        <f t="shared" si="751"/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121</v>
      </c>
      <c r="AU1154">
        <v>72</v>
      </c>
      <c r="AV1154">
        <v>1</v>
      </c>
      <c r="AW1154">
        <v>1</v>
      </c>
      <c r="AZ1154">
        <v>1</v>
      </c>
      <c r="BA1154">
        <v>1</v>
      </c>
      <c r="BB1154">
        <v>1</v>
      </c>
      <c r="BC1154">
        <v>6.14</v>
      </c>
      <c r="BD1154" t="s">
        <v>3</v>
      </c>
      <c r="BE1154" t="s">
        <v>3</v>
      </c>
      <c r="BF1154" t="s">
        <v>3</v>
      </c>
      <c r="BG1154" t="s">
        <v>3</v>
      </c>
      <c r="BH1154">
        <v>3</v>
      </c>
      <c r="BI1154">
        <v>1</v>
      </c>
      <c r="BJ1154" t="s">
        <v>1140</v>
      </c>
      <c r="BM1154">
        <v>16001</v>
      </c>
      <c r="BN1154">
        <v>0</v>
      </c>
      <c r="BO1154" t="s">
        <v>30</v>
      </c>
      <c r="BP1154">
        <v>1</v>
      </c>
      <c r="BQ1154">
        <v>22</v>
      </c>
      <c r="BR1154">
        <v>0</v>
      </c>
      <c r="BS1154">
        <v>1</v>
      </c>
      <c r="BT1154">
        <v>1</v>
      </c>
      <c r="BU1154">
        <v>1</v>
      </c>
      <c r="BV1154">
        <v>1</v>
      </c>
      <c r="BW1154">
        <v>1</v>
      </c>
      <c r="BX1154">
        <v>1</v>
      </c>
      <c r="BY1154" t="s">
        <v>3</v>
      </c>
      <c r="BZ1154">
        <v>121</v>
      </c>
      <c r="CA1154">
        <v>72</v>
      </c>
      <c r="CB1154" t="s">
        <v>3</v>
      </c>
      <c r="CE1154">
        <v>0</v>
      </c>
      <c r="CF1154">
        <v>0</v>
      </c>
      <c r="CG1154">
        <v>0</v>
      </c>
      <c r="CM1154">
        <v>0</v>
      </c>
      <c r="CN1154" t="s">
        <v>3</v>
      </c>
      <c r="CO1154">
        <v>0</v>
      </c>
      <c r="CP1154">
        <f t="shared" si="752"/>
        <v>0</v>
      </c>
      <c r="CQ1154">
        <f t="shared" si="753"/>
        <v>0</v>
      </c>
      <c r="CR1154">
        <f t="shared" si="754"/>
        <v>0</v>
      </c>
      <c r="CS1154">
        <f t="shared" si="755"/>
        <v>0</v>
      </c>
      <c r="CT1154">
        <f t="shared" si="756"/>
        <v>0</v>
      </c>
      <c r="CU1154">
        <f t="shared" si="757"/>
        <v>0</v>
      </c>
      <c r="CV1154">
        <f t="shared" si="758"/>
        <v>0</v>
      </c>
      <c r="CW1154">
        <f t="shared" si="759"/>
        <v>0</v>
      </c>
      <c r="CX1154">
        <f t="shared" si="760"/>
        <v>0</v>
      </c>
      <c r="CY1154">
        <f t="shared" si="761"/>
        <v>0</v>
      </c>
      <c r="CZ1154">
        <f t="shared" si="762"/>
        <v>0</v>
      </c>
      <c r="DC1154" t="s">
        <v>3</v>
      </c>
      <c r="DD1154" t="s">
        <v>3</v>
      </c>
      <c r="DE1154" t="s">
        <v>3</v>
      </c>
      <c r="DF1154" t="s">
        <v>3</v>
      </c>
      <c r="DG1154" t="s">
        <v>3</v>
      </c>
      <c r="DH1154" t="s">
        <v>3</v>
      </c>
      <c r="DI1154" t="s">
        <v>3</v>
      </c>
      <c r="DJ1154" t="s">
        <v>3</v>
      </c>
      <c r="DK1154" t="s">
        <v>3</v>
      </c>
      <c r="DL1154" t="s">
        <v>3</v>
      </c>
      <c r="DM1154" t="s">
        <v>3</v>
      </c>
      <c r="DN1154">
        <v>0</v>
      </c>
      <c r="DO1154">
        <v>0</v>
      </c>
      <c r="DP1154">
        <v>1</v>
      </c>
      <c r="DQ1154">
        <v>1</v>
      </c>
      <c r="DU1154">
        <v>1009</v>
      </c>
      <c r="DV1154" t="s">
        <v>26</v>
      </c>
      <c r="DW1154" t="s">
        <v>26</v>
      </c>
      <c r="DX1154">
        <v>1000</v>
      </c>
      <c r="DZ1154" t="s">
        <v>3</v>
      </c>
      <c r="EA1154" t="s">
        <v>3</v>
      </c>
      <c r="EB1154" t="s">
        <v>3</v>
      </c>
      <c r="EC1154" t="s">
        <v>3</v>
      </c>
      <c r="EE1154">
        <v>53551143</v>
      </c>
      <c r="EF1154">
        <v>22</v>
      </c>
      <c r="EG1154" t="s">
        <v>592</v>
      </c>
      <c r="EH1154">
        <v>16</v>
      </c>
      <c r="EI1154" t="s">
        <v>593</v>
      </c>
      <c r="EJ1154">
        <v>1</v>
      </c>
      <c r="EK1154">
        <v>16001</v>
      </c>
      <c r="EL1154" t="s">
        <v>1153</v>
      </c>
      <c r="EM1154" t="s">
        <v>1154</v>
      </c>
      <c r="EO1154" t="s">
        <v>3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0</v>
      </c>
      <c r="EW1154">
        <v>0</v>
      </c>
      <c r="EX1154">
        <v>0</v>
      </c>
      <c r="FQ1154">
        <v>0</v>
      </c>
      <c r="FR1154">
        <f>ROUND(IF(AND(BH1154=3,BI1154=3),P1154,0),0)</f>
        <v>0</v>
      </c>
      <c r="FS1154">
        <v>0</v>
      </c>
      <c r="FX1154">
        <v>121</v>
      </c>
      <c r="FY1154">
        <v>72</v>
      </c>
      <c r="GA1154" t="s">
        <v>3</v>
      </c>
      <c r="GD1154">
        <v>1</v>
      </c>
      <c r="GF1154">
        <v>1839160745</v>
      </c>
      <c r="GG1154">
        <v>2</v>
      </c>
      <c r="GH1154">
        <v>1</v>
      </c>
      <c r="GI1154">
        <v>5</v>
      </c>
      <c r="GJ1154">
        <v>0</v>
      </c>
      <c r="GK1154">
        <v>0</v>
      </c>
      <c r="GL1154">
        <f>ROUND(IF(AND(BH1154=3,BI1154=3,FS1154&lt;&gt;0),P1154,0),0)</f>
        <v>0</v>
      </c>
      <c r="GM1154">
        <f>ROUND(O1154+X1154+Y1154,0)+GX1154</f>
        <v>0</v>
      </c>
      <c r="GN1154">
        <f>IF(OR(BI1154=0,BI1154=1),ROUND(O1154+X1154+Y1154,0),0)</f>
        <v>0</v>
      </c>
      <c r="GO1154">
        <f>IF(BI1154=2,ROUND(O1154+X1154+Y1154,0),0)</f>
        <v>0</v>
      </c>
      <c r="GP1154">
        <f>IF(BI1154=4,ROUND(O1154+X1154+Y1154,0)+GX1154,0)</f>
        <v>0</v>
      </c>
      <c r="GR1154">
        <v>0</v>
      </c>
      <c r="GS1154">
        <v>0</v>
      </c>
      <c r="GT1154">
        <v>0</v>
      </c>
      <c r="GU1154" t="s">
        <v>3</v>
      </c>
      <c r="GV1154">
        <f t="shared" si="763"/>
        <v>0</v>
      </c>
      <c r="GW1154">
        <v>1</v>
      </c>
      <c r="GX1154">
        <f>ROUND(HC1154*I1154,0)</f>
        <v>0</v>
      </c>
      <c r="HA1154">
        <v>0</v>
      </c>
      <c r="HB1154">
        <v>0</v>
      </c>
      <c r="HC1154">
        <f t="shared" si="764"/>
        <v>0</v>
      </c>
      <c r="HE1154" t="s">
        <v>3</v>
      </c>
      <c r="HF1154" t="s">
        <v>3</v>
      </c>
      <c r="HM1154" t="s">
        <v>3</v>
      </c>
      <c r="HN1154" t="s">
        <v>596</v>
      </c>
      <c r="HO1154" t="s">
        <v>597</v>
      </c>
      <c r="HP1154" t="s">
        <v>593</v>
      </c>
      <c r="HQ1154" t="s">
        <v>593</v>
      </c>
      <c r="IK1154">
        <v>0</v>
      </c>
    </row>
    <row r="1155" spans="1:255" x14ac:dyDescent="0.2">
      <c r="A1155" s="2">
        <v>17</v>
      </c>
      <c r="B1155" s="2">
        <v>1</v>
      </c>
      <c r="C1155" s="2">
        <f>ROW(SmtRes!A1997)</f>
        <v>1997</v>
      </c>
      <c r="D1155" s="2">
        <f>ROW(EtalonRes!A1803)</f>
        <v>1803</v>
      </c>
      <c r="E1155" s="2" t="s">
        <v>1167</v>
      </c>
      <c r="F1155" s="2" t="s">
        <v>1168</v>
      </c>
      <c r="G1155" s="2" t="s">
        <v>1169</v>
      </c>
      <c r="H1155" s="2" t="s">
        <v>1150</v>
      </c>
      <c r="I1155" s="2">
        <f>ROUND(ROUND(27/100,4),7)</f>
        <v>0.27</v>
      </c>
      <c r="J1155" s="2">
        <v>0</v>
      </c>
      <c r="K1155" s="2">
        <f>ROUND(ROUND(27/100,4),7)</f>
        <v>0.27</v>
      </c>
      <c r="L1155" s="2"/>
      <c r="M1155" s="2"/>
      <c r="N1155" s="2"/>
      <c r="O1155" s="2">
        <f>ROUND(CP1155,2)</f>
        <v>81.58</v>
      </c>
      <c r="P1155" s="2">
        <f>ROUND(CQ1155*I1155,2)</f>
        <v>21.36</v>
      </c>
      <c r="Q1155" s="2">
        <f>ROUND(CR1155*I1155,2)</f>
        <v>15.98</v>
      </c>
      <c r="R1155" s="2">
        <f>ROUND(CS1155*I1155,2)</f>
        <v>0.05</v>
      </c>
      <c r="S1155" s="2">
        <f>ROUND(CT1155*I1155,2)</f>
        <v>44.24</v>
      </c>
      <c r="T1155" s="2">
        <f>ROUND(CU1155*I1155,2)</f>
        <v>0</v>
      </c>
      <c r="U1155" s="2">
        <f t="shared" si="746"/>
        <v>4.7062485000000001</v>
      </c>
      <c r="V1155" s="2">
        <f t="shared" si="747"/>
        <v>3.8812500000000006E-3</v>
      </c>
      <c r="W1155" s="2">
        <f>ROUND(CX1155*I1155,2)</f>
        <v>0</v>
      </c>
      <c r="X1155" s="2">
        <f>ROUND(CY1155,2)</f>
        <v>48.23</v>
      </c>
      <c r="Y1155" s="2">
        <f>ROUND(CZ1155,2)</f>
        <v>27.11</v>
      </c>
      <c r="Z1155" s="2"/>
      <c r="AA1155" s="2">
        <v>53551706</v>
      </c>
      <c r="AB1155" s="2">
        <f t="shared" si="748"/>
        <v>302.12</v>
      </c>
      <c r="AC1155" s="2">
        <f t="shared" si="765"/>
        <v>79.11</v>
      </c>
      <c r="AD1155" s="2">
        <f>ROUND(((((ET1155*ROUND((1.25*1.15),7)))-((EU1155*ROUND((1.25*1.15),7))))+AE1155),2)</f>
        <v>59.17</v>
      </c>
      <c r="AE1155" s="2">
        <f>ROUND(((EU1155*ROUND((1.25*1.15),7))),2)</f>
        <v>0.2</v>
      </c>
      <c r="AF1155" s="2">
        <f>ROUND(((EV1155*ROUND((1.15*1.15),7))),2)</f>
        <v>163.84</v>
      </c>
      <c r="AG1155" s="2">
        <f t="shared" si="750"/>
        <v>0</v>
      </c>
      <c r="AH1155" s="2">
        <f>((EW1155*ROUND((1.15*1.15),7)))</f>
        <v>17.43055</v>
      </c>
      <c r="AI1155" s="2">
        <f>((EX1155*ROUND((1.25*1.15),7)))</f>
        <v>1.4375000000000001E-2</v>
      </c>
      <c r="AJ1155" s="2">
        <f t="shared" si="751"/>
        <v>0</v>
      </c>
      <c r="AK1155" s="2">
        <v>244.16</v>
      </c>
      <c r="AL1155" s="2">
        <v>79.11</v>
      </c>
      <c r="AM1155" s="2">
        <v>41.16</v>
      </c>
      <c r="AN1155" s="2">
        <v>0.14000000000000001</v>
      </c>
      <c r="AO1155" s="2">
        <v>123.89</v>
      </c>
      <c r="AP1155" s="2">
        <v>0</v>
      </c>
      <c r="AQ1155" s="2">
        <v>13.18</v>
      </c>
      <c r="AR1155" s="2">
        <v>0.01</v>
      </c>
      <c r="AS1155" s="2">
        <v>0</v>
      </c>
      <c r="AT1155" s="2">
        <v>108.9</v>
      </c>
      <c r="AU1155" s="2">
        <v>61.2</v>
      </c>
      <c r="AV1155" s="2">
        <v>1</v>
      </c>
      <c r="AW1155" s="2">
        <v>1</v>
      </c>
      <c r="AX1155" s="2"/>
      <c r="AY1155" s="2"/>
      <c r="AZ1155" s="2">
        <v>1</v>
      </c>
      <c r="BA1155" s="2">
        <v>1</v>
      </c>
      <c r="BB1155" s="2">
        <v>1</v>
      </c>
      <c r="BC1155" s="2">
        <v>1</v>
      </c>
      <c r="BD1155" s="2" t="s">
        <v>3</v>
      </c>
      <c r="BE1155" s="2" t="s">
        <v>3</v>
      </c>
      <c r="BF1155" s="2" t="s">
        <v>3</v>
      </c>
      <c r="BG1155" s="2" t="s">
        <v>3</v>
      </c>
      <c r="BH1155" s="2">
        <v>0</v>
      </c>
      <c r="BI1155" s="2">
        <v>1</v>
      </c>
      <c r="BJ1155" s="2" t="s">
        <v>1170</v>
      </c>
      <c r="BK1155" s="2"/>
      <c r="BL1155" s="2"/>
      <c r="BM1155" s="2">
        <v>16001</v>
      </c>
      <c r="BN1155" s="2">
        <v>0</v>
      </c>
      <c r="BO1155" s="2" t="s">
        <v>3</v>
      </c>
      <c r="BP1155" s="2">
        <v>0</v>
      </c>
      <c r="BQ1155" s="2">
        <v>22</v>
      </c>
      <c r="BR1155" s="2">
        <v>0</v>
      </c>
      <c r="BS1155" s="2">
        <v>1</v>
      </c>
      <c r="BT1155" s="2">
        <v>1</v>
      </c>
      <c r="BU1155" s="2">
        <v>1</v>
      </c>
      <c r="BV1155" s="2">
        <v>1</v>
      </c>
      <c r="BW1155" s="2">
        <v>1</v>
      </c>
      <c r="BX1155" s="2">
        <v>1</v>
      </c>
      <c r="BY1155" s="2" t="s">
        <v>3</v>
      </c>
      <c r="BZ1155" s="2">
        <v>121</v>
      </c>
      <c r="CA1155" s="2">
        <v>72</v>
      </c>
      <c r="CB1155" s="2" t="s">
        <v>3</v>
      </c>
      <c r="CC1155" s="2"/>
      <c r="CD1155" s="2"/>
      <c r="CE1155" s="2">
        <v>0</v>
      </c>
      <c r="CF1155" s="2">
        <v>0</v>
      </c>
      <c r="CG1155" s="2">
        <v>0</v>
      </c>
      <c r="CH1155" s="2"/>
      <c r="CI1155" s="2"/>
      <c r="CJ1155" s="2"/>
      <c r="CK1155" s="2"/>
      <c r="CL1155" s="2"/>
      <c r="CM1155" s="2">
        <v>0</v>
      </c>
      <c r="CN1155" s="2" t="s">
        <v>2170</v>
      </c>
      <c r="CO1155" s="2">
        <v>0</v>
      </c>
      <c r="CP1155" s="2">
        <f t="shared" si="752"/>
        <v>81.580000000000013</v>
      </c>
      <c r="CQ1155" s="2">
        <f t="shared" si="753"/>
        <v>79.11</v>
      </c>
      <c r="CR1155" s="2">
        <f t="shared" si="754"/>
        <v>59.17</v>
      </c>
      <c r="CS1155" s="2">
        <f t="shared" si="755"/>
        <v>0.2</v>
      </c>
      <c r="CT1155" s="2">
        <f t="shared" si="756"/>
        <v>163.84</v>
      </c>
      <c r="CU1155" s="2">
        <f t="shared" si="757"/>
        <v>0</v>
      </c>
      <c r="CV1155" s="2">
        <f t="shared" si="758"/>
        <v>17.43055</v>
      </c>
      <c r="CW1155" s="2">
        <f t="shared" si="759"/>
        <v>1.4375000000000001E-2</v>
      </c>
      <c r="CX1155" s="2">
        <f t="shared" si="760"/>
        <v>0</v>
      </c>
      <c r="CY1155" s="2">
        <f t="shared" si="761"/>
        <v>48.231810000000003</v>
      </c>
      <c r="CZ1155" s="2">
        <f t="shared" si="762"/>
        <v>27.105480000000004</v>
      </c>
      <c r="DA1155" s="2"/>
      <c r="DB1155" s="2"/>
      <c r="DC1155" s="2" t="s">
        <v>3</v>
      </c>
      <c r="DD1155" s="2" t="s">
        <v>3</v>
      </c>
      <c r="DE1155" s="2" t="s">
        <v>61</v>
      </c>
      <c r="DF1155" s="2" t="s">
        <v>61</v>
      </c>
      <c r="DG1155" s="2" t="s">
        <v>62</v>
      </c>
      <c r="DH1155" s="2" t="s">
        <v>3</v>
      </c>
      <c r="DI1155" s="2" t="s">
        <v>62</v>
      </c>
      <c r="DJ1155" s="2" t="s">
        <v>61</v>
      </c>
      <c r="DK1155" s="2" t="s">
        <v>3</v>
      </c>
      <c r="DL1155" s="2" t="s">
        <v>75</v>
      </c>
      <c r="DM1155" s="2" t="s">
        <v>63</v>
      </c>
      <c r="DN1155" s="2">
        <v>0</v>
      </c>
      <c r="DO1155" s="2">
        <v>0</v>
      </c>
      <c r="DP1155" s="2">
        <v>1</v>
      </c>
      <c r="DQ1155" s="2">
        <v>1</v>
      </c>
      <c r="DR1155" s="2"/>
      <c r="DS1155" s="2"/>
      <c r="DT1155" s="2"/>
      <c r="DU1155" s="2">
        <v>1003</v>
      </c>
      <c r="DV1155" s="2" t="s">
        <v>1150</v>
      </c>
      <c r="DW1155" s="2" t="s">
        <v>1150</v>
      </c>
      <c r="DX1155" s="2">
        <v>100</v>
      </c>
      <c r="DY1155" s="2"/>
      <c r="DZ1155" s="2" t="s">
        <v>3</v>
      </c>
      <c r="EA1155" s="2" t="s">
        <v>3</v>
      </c>
      <c r="EB1155" s="2" t="s">
        <v>3</v>
      </c>
      <c r="EC1155" s="2" t="s">
        <v>3</v>
      </c>
      <c r="ED1155" s="2"/>
      <c r="EE1155" s="2">
        <v>53551143</v>
      </c>
      <c r="EF1155" s="2">
        <v>22</v>
      </c>
      <c r="EG1155" s="2" t="s">
        <v>592</v>
      </c>
      <c r="EH1155" s="2">
        <v>16</v>
      </c>
      <c r="EI1155" s="2" t="s">
        <v>593</v>
      </c>
      <c r="EJ1155" s="2">
        <v>1</v>
      </c>
      <c r="EK1155" s="2">
        <v>16001</v>
      </c>
      <c r="EL1155" s="2" t="s">
        <v>1153</v>
      </c>
      <c r="EM1155" s="2" t="s">
        <v>1154</v>
      </c>
      <c r="EN1155" s="2"/>
      <c r="EO1155" s="2" t="s">
        <v>1171</v>
      </c>
      <c r="EP1155" s="2"/>
      <c r="EQ1155" s="2">
        <v>0</v>
      </c>
      <c r="ER1155" s="2">
        <v>244.16</v>
      </c>
      <c r="ES1155" s="2">
        <v>79.11</v>
      </c>
      <c r="ET1155" s="2">
        <v>41.16</v>
      </c>
      <c r="EU1155" s="2">
        <v>0.14000000000000001</v>
      </c>
      <c r="EV1155" s="2">
        <v>123.89</v>
      </c>
      <c r="EW1155" s="2">
        <v>13.18</v>
      </c>
      <c r="EX1155" s="2">
        <v>0.01</v>
      </c>
      <c r="EY1155" s="2">
        <v>0</v>
      </c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>
        <v>0</v>
      </c>
      <c r="FR1155" s="2">
        <f>ROUND(IF(AND(BH1155=3,BI1155=3),P1155,0),2)</f>
        <v>0</v>
      </c>
      <c r="FS1155" s="2">
        <v>0</v>
      </c>
      <c r="FT1155" s="2"/>
      <c r="FU1155" s="2"/>
      <c r="FV1155" s="2"/>
      <c r="FW1155" s="2"/>
      <c r="FX1155" s="2">
        <v>108.9</v>
      </c>
      <c r="FY1155" s="2">
        <v>61.2</v>
      </c>
      <c r="FZ1155" s="2"/>
      <c r="GA1155" s="2" t="s">
        <v>3</v>
      </c>
      <c r="GB1155" s="2"/>
      <c r="GC1155" s="2"/>
      <c r="GD1155" s="2">
        <v>1</v>
      </c>
      <c r="GE1155" s="2"/>
      <c r="GF1155" s="2">
        <v>-470980495</v>
      </c>
      <c r="GG1155" s="2">
        <v>2</v>
      </c>
      <c r="GH1155" s="2">
        <v>1</v>
      </c>
      <c r="GI1155" s="2">
        <v>-2</v>
      </c>
      <c r="GJ1155" s="2">
        <v>0</v>
      </c>
      <c r="GK1155" s="2">
        <v>0</v>
      </c>
      <c r="GL1155" s="2">
        <f>ROUND(IF(AND(BH1155=3,BI1155=3,FS1155&lt;&gt;0),P1155,0),2)</f>
        <v>0</v>
      </c>
      <c r="GM1155" s="2">
        <f>ROUND(O1155+X1155+Y1155,2)+GX1155</f>
        <v>156.91999999999999</v>
      </c>
      <c r="GN1155" s="2">
        <f>IF(OR(BI1155=0,BI1155=1),ROUND(O1155+X1155+Y1155,2),0)</f>
        <v>156.91999999999999</v>
      </c>
      <c r="GO1155" s="2">
        <f>IF(BI1155=2,ROUND(O1155+X1155+Y1155,2),0)</f>
        <v>0</v>
      </c>
      <c r="GP1155" s="2">
        <f>IF(BI1155=4,ROUND(O1155+X1155+Y1155,2)+GX1155,0)</f>
        <v>0</v>
      </c>
      <c r="GQ1155" s="2"/>
      <c r="GR1155" s="2">
        <v>0</v>
      </c>
      <c r="GS1155" s="2">
        <v>3</v>
      </c>
      <c r="GT1155" s="2">
        <v>0</v>
      </c>
      <c r="GU1155" s="2" t="s">
        <v>3</v>
      </c>
      <c r="GV1155" s="2">
        <f t="shared" si="763"/>
        <v>0</v>
      </c>
      <c r="GW1155" s="2">
        <v>1</v>
      </c>
      <c r="GX1155" s="2">
        <f>ROUND(HC1155*I1155,2)</f>
        <v>0</v>
      </c>
      <c r="GY1155" s="2"/>
      <c r="GZ1155" s="2"/>
      <c r="HA1155" s="2">
        <v>0</v>
      </c>
      <c r="HB1155" s="2">
        <v>0</v>
      </c>
      <c r="HC1155" s="2">
        <f t="shared" si="764"/>
        <v>0</v>
      </c>
      <c r="HD1155" s="2"/>
      <c r="HE1155" s="2" t="s">
        <v>3</v>
      </c>
      <c r="HF1155" s="2" t="s">
        <v>3</v>
      </c>
      <c r="HG1155" s="2"/>
      <c r="HH1155" s="2"/>
      <c r="HI1155" s="2"/>
      <c r="HJ1155" s="2"/>
      <c r="HK1155" s="2"/>
      <c r="HL1155" s="2"/>
      <c r="HM1155" s="2" t="s">
        <v>3</v>
      </c>
      <c r="HN1155" s="2" t="s">
        <v>596</v>
      </c>
      <c r="HO1155" s="2" t="s">
        <v>597</v>
      </c>
      <c r="HP1155" s="2" t="s">
        <v>593</v>
      </c>
      <c r="HQ1155" s="2" t="s">
        <v>593</v>
      </c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>
        <v>0</v>
      </c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</row>
    <row r="1156" spans="1:255" x14ac:dyDescent="0.2">
      <c r="A1156">
        <v>17</v>
      </c>
      <c r="B1156">
        <v>1</v>
      </c>
      <c r="C1156">
        <f>ROW(SmtRes!A2010)</f>
        <v>2010</v>
      </c>
      <c r="D1156">
        <f>ROW(EtalonRes!A1816)</f>
        <v>1816</v>
      </c>
      <c r="E1156" t="s">
        <v>1167</v>
      </c>
      <c r="F1156" t="s">
        <v>1168</v>
      </c>
      <c r="G1156" t="s">
        <v>1169</v>
      </c>
      <c r="H1156" t="s">
        <v>1150</v>
      </c>
      <c r="I1156">
        <f>ROUND(ROUND(27/100,4),7)</f>
        <v>0.27</v>
      </c>
      <c r="J1156">
        <v>0</v>
      </c>
      <c r="K1156">
        <f>ROUND(ROUND(27/100,4),7)</f>
        <v>0.27</v>
      </c>
      <c r="O1156">
        <f>ROUND(CP1156,0)</f>
        <v>1815</v>
      </c>
      <c r="P1156">
        <f>ROUND(CQ1156*I1156,0)</f>
        <v>157</v>
      </c>
      <c r="Q1156">
        <f>ROUND(CR1156*I1156,0)</f>
        <v>99</v>
      </c>
      <c r="R1156">
        <f>ROUND(CS1156*I1156,0)</f>
        <v>2</v>
      </c>
      <c r="S1156">
        <f>ROUND(CT1156*I1156,0)</f>
        <v>1559</v>
      </c>
      <c r="T1156">
        <f>ROUND(CU1156*I1156,0)</f>
        <v>0</v>
      </c>
      <c r="U1156">
        <f t="shared" si="746"/>
        <v>4.7062485000000001</v>
      </c>
      <c r="V1156">
        <f t="shared" si="747"/>
        <v>3.8812500000000006E-3</v>
      </c>
      <c r="W1156">
        <f>ROUND(CX1156*I1156,0)</f>
        <v>0</v>
      </c>
      <c r="X1156">
        <f>ROUND(CY1156,0)</f>
        <v>1700</v>
      </c>
      <c r="Y1156">
        <f>ROUND(CZ1156,0)</f>
        <v>955</v>
      </c>
      <c r="AA1156">
        <v>53551707</v>
      </c>
      <c r="AB1156">
        <f t="shared" si="748"/>
        <v>302.12</v>
      </c>
      <c r="AC1156">
        <f t="shared" si="765"/>
        <v>79.11</v>
      </c>
      <c r="AD1156">
        <f>ROUND(((((ET1156*ROUND((1.25*1.15),7)))-((EU1156*ROUND((1.25*1.15),7))))+AE1156),2)</f>
        <v>59.17</v>
      </c>
      <c r="AE1156">
        <f>ROUND(((EU1156*ROUND((1.25*1.15),7))),2)</f>
        <v>0.2</v>
      </c>
      <c r="AF1156">
        <f>ROUND(((EV1156*ROUND((1.15*1.15),7))),2)</f>
        <v>163.84</v>
      </c>
      <c r="AG1156">
        <f t="shared" si="750"/>
        <v>0</v>
      </c>
      <c r="AH1156">
        <f>((EW1156*ROUND((1.15*1.15),7)))</f>
        <v>17.43055</v>
      </c>
      <c r="AI1156">
        <f>((EX1156*ROUND((1.25*1.15),7)))</f>
        <v>1.4375000000000001E-2</v>
      </c>
      <c r="AJ1156">
        <f t="shared" si="751"/>
        <v>0</v>
      </c>
      <c r="AK1156">
        <v>244.16</v>
      </c>
      <c r="AL1156">
        <v>79.11</v>
      </c>
      <c r="AM1156">
        <v>41.16</v>
      </c>
      <c r="AN1156">
        <v>0.14000000000000001</v>
      </c>
      <c r="AO1156">
        <v>123.89</v>
      </c>
      <c r="AP1156">
        <v>0</v>
      </c>
      <c r="AQ1156">
        <v>13.18</v>
      </c>
      <c r="AR1156">
        <v>0.01</v>
      </c>
      <c r="AS1156">
        <v>0</v>
      </c>
      <c r="AT1156">
        <v>108.9</v>
      </c>
      <c r="AU1156">
        <v>61.2</v>
      </c>
      <c r="AV1156">
        <v>1</v>
      </c>
      <c r="AW1156">
        <v>1</v>
      </c>
      <c r="AZ1156">
        <v>1</v>
      </c>
      <c r="BA1156">
        <v>35.24</v>
      </c>
      <c r="BB1156">
        <v>6.18</v>
      </c>
      <c r="BC1156">
        <v>7.36</v>
      </c>
      <c r="BD1156" t="s">
        <v>3</v>
      </c>
      <c r="BE1156" t="s">
        <v>3</v>
      </c>
      <c r="BF1156" t="s">
        <v>3</v>
      </c>
      <c r="BG1156" t="s">
        <v>3</v>
      </c>
      <c r="BH1156">
        <v>0</v>
      </c>
      <c r="BI1156">
        <v>1</v>
      </c>
      <c r="BJ1156" t="s">
        <v>1170</v>
      </c>
      <c r="BM1156">
        <v>16001</v>
      </c>
      <c r="BN1156">
        <v>0</v>
      </c>
      <c r="BO1156" t="s">
        <v>1168</v>
      </c>
      <c r="BP1156">
        <v>1</v>
      </c>
      <c r="BQ1156">
        <v>22</v>
      </c>
      <c r="BR1156">
        <v>0</v>
      </c>
      <c r="BS1156">
        <v>35.24</v>
      </c>
      <c r="BT1156">
        <v>1</v>
      </c>
      <c r="BU1156">
        <v>1</v>
      </c>
      <c r="BV1156">
        <v>1</v>
      </c>
      <c r="BW1156">
        <v>1</v>
      </c>
      <c r="BX1156">
        <v>1</v>
      </c>
      <c r="BY1156" t="s">
        <v>3</v>
      </c>
      <c r="BZ1156">
        <v>121</v>
      </c>
      <c r="CA1156">
        <v>72</v>
      </c>
      <c r="CB1156" t="s">
        <v>3</v>
      </c>
      <c r="CE1156">
        <v>0</v>
      </c>
      <c r="CF1156">
        <v>0</v>
      </c>
      <c r="CG1156">
        <v>0</v>
      </c>
      <c r="CM1156">
        <v>0</v>
      </c>
      <c r="CN1156" t="s">
        <v>2170</v>
      </c>
      <c r="CO1156">
        <v>0</v>
      </c>
      <c r="CP1156">
        <f t="shared" si="752"/>
        <v>1815</v>
      </c>
      <c r="CQ1156">
        <f t="shared" si="753"/>
        <v>582.24959999999999</v>
      </c>
      <c r="CR1156">
        <f t="shared" si="754"/>
        <v>365.67059999999998</v>
      </c>
      <c r="CS1156">
        <f t="shared" si="755"/>
        <v>7.0480000000000009</v>
      </c>
      <c r="CT1156">
        <f t="shared" si="756"/>
        <v>5773.7216000000008</v>
      </c>
      <c r="CU1156">
        <f t="shared" si="757"/>
        <v>0</v>
      </c>
      <c r="CV1156">
        <f t="shared" si="758"/>
        <v>17.43055</v>
      </c>
      <c r="CW1156">
        <f t="shared" si="759"/>
        <v>1.4375000000000001E-2</v>
      </c>
      <c r="CX1156">
        <f t="shared" si="760"/>
        <v>0</v>
      </c>
      <c r="CY1156">
        <f t="shared" si="761"/>
        <v>1699.9290000000003</v>
      </c>
      <c r="CZ1156">
        <f t="shared" si="762"/>
        <v>955.33200000000011</v>
      </c>
      <c r="DC1156" t="s">
        <v>3</v>
      </c>
      <c r="DD1156" t="s">
        <v>3</v>
      </c>
      <c r="DE1156" t="s">
        <v>61</v>
      </c>
      <c r="DF1156" t="s">
        <v>61</v>
      </c>
      <c r="DG1156" t="s">
        <v>62</v>
      </c>
      <c r="DH1156" t="s">
        <v>3</v>
      </c>
      <c r="DI1156" t="s">
        <v>62</v>
      </c>
      <c r="DJ1156" t="s">
        <v>61</v>
      </c>
      <c r="DK1156" t="s">
        <v>3</v>
      </c>
      <c r="DL1156" t="s">
        <v>75</v>
      </c>
      <c r="DM1156" t="s">
        <v>63</v>
      </c>
      <c r="DN1156">
        <v>0</v>
      </c>
      <c r="DO1156">
        <v>0</v>
      </c>
      <c r="DP1156">
        <v>1</v>
      </c>
      <c r="DQ1156">
        <v>1</v>
      </c>
      <c r="DU1156">
        <v>1003</v>
      </c>
      <c r="DV1156" t="s">
        <v>1150</v>
      </c>
      <c r="DW1156" t="s">
        <v>1150</v>
      </c>
      <c r="DX1156">
        <v>100</v>
      </c>
      <c r="DZ1156" t="s">
        <v>3</v>
      </c>
      <c r="EA1156" t="s">
        <v>3</v>
      </c>
      <c r="EB1156" t="s">
        <v>3</v>
      </c>
      <c r="EC1156" t="s">
        <v>3</v>
      </c>
      <c r="EE1156">
        <v>53551143</v>
      </c>
      <c r="EF1156">
        <v>22</v>
      </c>
      <c r="EG1156" t="s">
        <v>592</v>
      </c>
      <c r="EH1156">
        <v>16</v>
      </c>
      <c r="EI1156" t="s">
        <v>593</v>
      </c>
      <c r="EJ1156">
        <v>1</v>
      </c>
      <c r="EK1156">
        <v>16001</v>
      </c>
      <c r="EL1156" t="s">
        <v>1153</v>
      </c>
      <c r="EM1156" t="s">
        <v>1154</v>
      </c>
      <c r="EO1156" t="s">
        <v>1171</v>
      </c>
      <c r="EQ1156">
        <v>0</v>
      </c>
      <c r="ER1156">
        <v>244.16</v>
      </c>
      <c r="ES1156">
        <v>79.11</v>
      </c>
      <c r="ET1156">
        <v>41.16</v>
      </c>
      <c r="EU1156">
        <v>0.14000000000000001</v>
      </c>
      <c r="EV1156">
        <v>123.89</v>
      </c>
      <c r="EW1156">
        <v>13.18</v>
      </c>
      <c r="EX1156">
        <v>0.01</v>
      </c>
      <c r="EY1156">
        <v>0</v>
      </c>
      <c r="FQ1156">
        <v>0</v>
      </c>
      <c r="FR1156">
        <f>ROUND(IF(AND(BH1156=3,BI1156=3),P1156,0),0)</f>
        <v>0</v>
      </c>
      <c r="FS1156">
        <v>0</v>
      </c>
      <c r="FX1156">
        <v>108.9</v>
      </c>
      <c r="FY1156">
        <v>61.2</v>
      </c>
      <c r="GA1156" t="s">
        <v>3</v>
      </c>
      <c r="GD1156">
        <v>1</v>
      </c>
      <c r="GF1156">
        <v>-470980495</v>
      </c>
      <c r="GG1156">
        <v>2</v>
      </c>
      <c r="GH1156">
        <v>1</v>
      </c>
      <c r="GI1156">
        <v>2</v>
      </c>
      <c r="GJ1156">
        <v>0</v>
      </c>
      <c r="GK1156">
        <v>0</v>
      </c>
      <c r="GL1156">
        <f>ROUND(IF(AND(BH1156=3,BI1156=3,FS1156&lt;&gt;0),P1156,0),0)</f>
        <v>0</v>
      </c>
      <c r="GM1156">
        <f>ROUND(O1156+X1156+Y1156,0)+GX1156</f>
        <v>4470</v>
      </c>
      <c r="GN1156">
        <f>IF(OR(BI1156=0,BI1156=1),ROUND(O1156+X1156+Y1156,0),0)</f>
        <v>4470</v>
      </c>
      <c r="GO1156">
        <f>IF(BI1156=2,ROUND(O1156+X1156+Y1156,0),0)</f>
        <v>0</v>
      </c>
      <c r="GP1156">
        <f>IF(BI1156=4,ROUND(O1156+X1156+Y1156,0)+GX1156,0)</f>
        <v>0</v>
      </c>
      <c r="GR1156">
        <v>0</v>
      </c>
      <c r="GS1156">
        <v>3</v>
      </c>
      <c r="GT1156">
        <v>0</v>
      </c>
      <c r="GU1156" t="s">
        <v>3</v>
      </c>
      <c r="GV1156">
        <f t="shared" si="763"/>
        <v>0</v>
      </c>
      <c r="GW1156">
        <v>1</v>
      </c>
      <c r="GX1156">
        <f>ROUND(HC1156*I1156,0)</f>
        <v>0</v>
      </c>
      <c r="HA1156">
        <v>0</v>
      </c>
      <c r="HB1156">
        <v>0</v>
      </c>
      <c r="HC1156">
        <f t="shared" si="764"/>
        <v>0</v>
      </c>
      <c r="HE1156" t="s">
        <v>3</v>
      </c>
      <c r="HF1156" t="s">
        <v>3</v>
      </c>
      <c r="HM1156" t="s">
        <v>3</v>
      </c>
      <c r="HN1156" t="s">
        <v>596</v>
      </c>
      <c r="HO1156" t="s">
        <v>597</v>
      </c>
      <c r="HP1156" t="s">
        <v>593</v>
      </c>
      <c r="HQ1156" t="s">
        <v>593</v>
      </c>
      <c r="IK1156">
        <v>0</v>
      </c>
    </row>
    <row r="1157" spans="1:255" x14ac:dyDescent="0.2">
      <c r="A1157" s="2">
        <v>18</v>
      </c>
      <c r="B1157" s="2">
        <v>1</v>
      </c>
      <c r="C1157" s="2">
        <v>1992</v>
      </c>
      <c r="D1157" s="2"/>
      <c r="E1157" s="2" t="s">
        <v>1172</v>
      </c>
      <c r="F1157" s="2" t="s">
        <v>1173</v>
      </c>
      <c r="G1157" s="2" t="s">
        <v>1174</v>
      </c>
      <c r="H1157" s="2" t="s">
        <v>185</v>
      </c>
      <c r="I1157" s="2">
        <f>I1155*J1157</f>
        <v>27.135000000000002</v>
      </c>
      <c r="J1157" s="2">
        <v>100.5</v>
      </c>
      <c r="K1157" s="2">
        <v>100.5</v>
      </c>
      <c r="L1157" s="2"/>
      <c r="M1157" s="2"/>
      <c r="N1157" s="2"/>
      <c r="O1157" s="2">
        <f>ROUND(CP1157,2)</f>
        <v>506.61</v>
      </c>
      <c r="P1157" s="2">
        <f>ROUND(CQ1157*I1157,2)</f>
        <v>506.61</v>
      </c>
      <c r="Q1157" s="2">
        <f>ROUND(CR1157*I1157,2)</f>
        <v>0</v>
      </c>
      <c r="R1157" s="2">
        <f>ROUND(CS1157*I1157,2)</f>
        <v>0</v>
      </c>
      <c r="S1157" s="2">
        <f>ROUND(CT1157*I1157,2)</f>
        <v>0</v>
      </c>
      <c r="T1157" s="2">
        <f>ROUND(CU1157*I1157,2)</f>
        <v>0</v>
      </c>
      <c r="U1157" s="2">
        <f t="shared" si="746"/>
        <v>0</v>
      </c>
      <c r="V1157" s="2">
        <f t="shared" si="747"/>
        <v>0</v>
      </c>
      <c r="W1157" s="2">
        <f>ROUND(CX1157*I1157,2)</f>
        <v>0</v>
      </c>
      <c r="X1157" s="2">
        <f>ROUND(CY1157,2)</f>
        <v>0</v>
      </c>
      <c r="Y1157" s="2">
        <f>ROUND(CZ1157,2)</f>
        <v>0</v>
      </c>
      <c r="Z1157" s="2"/>
      <c r="AA1157" s="2">
        <v>53551706</v>
      </c>
      <c r="AB1157" s="2">
        <f t="shared" si="748"/>
        <v>18.670000000000002</v>
      </c>
      <c r="AC1157" s="2">
        <f t="shared" si="765"/>
        <v>18.670000000000002</v>
      </c>
      <c r="AD1157" s="2">
        <f t="shared" ref="AD1157:AD1166" si="766">ROUND((((ET1157)-(EU1157))+AE1157),2)</f>
        <v>0</v>
      </c>
      <c r="AE1157" s="2">
        <f t="shared" ref="AE1157:AE1166" si="767">ROUND((EU1157),2)</f>
        <v>0</v>
      </c>
      <c r="AF1157" s="2">
        <f t="shared" ref="AF1157:AF1166" si="768">ROUND((EV1157),2)</f>
        <v>0</v>
      </c>
      <c r="AG1157" s="2">
        <f t="shared" si="750"/>
        <v>0</v>
      </c>
      <c r="AH1157" s="2">
        <f t="shared" ref="AH1157:AH1166" si="769">(EW1157)</f>
        <v>0</v>
      </c>
      <c r="AI1157" s="2">
        <f t="shared" ref="AI1157:AI1166" si="770">(EX1157)</f>
        <v>0</v>
      </c>
      <c r="AJ1157" s="2">
        <f t="shared" si="751"/>
        <v>0</v>
      </c>
      <c r="AK1157" s="2">
        <v>18.670000000000002</v>
      </c>
      <c r="AL1157" s="2">
        <v>18.670000000000002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121</v>
      </c>
      <c r="AU1157" s="2">
        <v>72</v>
      </c>
      <c r="AV1157" s="2">
        <v>1</v>
      </c>
      <c r="AW1157" s="2">
        <v>1</v>
      </c>
      <c r="AX1157" s="2"/>
      <c r="AY1157" s="2"/>
      <c r="AZ1157" s="2">
        <v>1</v>
      </c>
      <c r="BA1157" s="2">
        <v>1</v>
      </c>
      <c r="BB1157" s="2">
        <v>1</v>
      </c>
      <c r="BC1157" s="2">
        <v>1</v>
      </c>
      <c r="BD1157" s="2" t="s">
        <v>3</v>
      </c>
      <c r="BE1157" s="2" t="s">
        <v>3</v>
      </c>
      <c r="BF1157" s="2" t="s">
        <v>3</v>
      </c>
      <c r="BG1157" s="2" t="s">
        <v>3</v>
      </c>
      <c r="BH1157" s="2">
        <v>3</v>
      </c>
      <c r="BI1157" s="2">
        <v>1</v>
      </c>
      <c r="BJ1157" s="2" t="s">
        <v>1175</v>
      </c>
      <c r="BK1157" s="2"/>
      <c r="BL1157" s="2"/>
      <c r="BM1157" s="2">
        <v>16001</v>
      </c>
      <c r="BN1157" s="2">
        <v>0</v>
      </c>
      <c r="BO1157" s="2" t="s">
        <v>3</v>
      </c>
      <c r="BP1157" s="2">
        <v>0</v>
      </c>
      <c r="BQ1157" s="2">
        <v>22</v>
      </c>
      <c r="BR1157" s="2">
        <v>0</v>
      </c>
      <c r="BS1157" s="2">
        <v>1</v>
      </c>
      <c r="BT1157" s="2">
        <v>1</v>
      </c>
      <c r="BU1157" s="2">
        <v>1</v>
      </c>
      <c r="BV1157" s="2">
        <v>1</v>
      </c>
      <c r="BW1157" s="2">
        <v>1</v>
      </c>
      <c r="BX1157" s="2">
        <v>1</v>
      </c>
      <c r="BY1157" s="2" t="s">
        <v>3</v>
      </c>
      <c r="BZ1157" s="2">
        <v>121</v>
      </c>
      <c r="CA1157" s="2">
        <v>72</v>
      </c>
      <c r="CB1157" s="2" t="s">
        <v>3</v>
      </c>
      <c r="CC1157" s="2"/>
      <c r="CD1157" s="2"/>
      <c r="CE1157" s="2">
        <v>0</v>
      </c>
      <c r="CF1157" s="2">
        <v>0</v>
      </c>
      <c r="CG1157" s="2">
        <v>0</v>
      </c>
      <c r="CH1157" s="2"/>
      <c r="CI1157" s="2"/>
      <c r="CJ1157" s="2"/>
      <c r="CK1157" s="2"/>
      <c r="CL1157" s="2"/>
      <c r="CM1157" s="2">
        <v>0</v>
      </c>
      <c r="CN1157" s="2" t="s">
        <v>3</v>
      </c>
      <c r="CO1157" s="2">
        <v>0</v>
      </c>
      <c r="CP1157" s="2">
        <f t="shared" si="752"/>
        <v>506.61</v>
      </c>
      <c r="CQ1157" s="2">
        <f t="shared" si="753"/>
        <v>18.670000000000002</v>
      </c>
      <c r="CR1157" s="2">
        <f t="shared" si="754"/>
        <v>0</v>
      </c>
      <c r="CS1157" s="2">
        <f t="shared" si="755"/>
        <v>0</v>
      </c>
      <c r="CT1157" s="2">
        <f t="shared" si="756"/>
        <v>0</v>
      </c>
      <c r="CU1157" s="2">
        <f t="shared" si="757"/>
        <v>0</v>
      </c>
      <c r="CV1157" s="2">
        <f t="shared" si="758"/>
        <v>0</v>
      </c>
      <c r="CW1157" s="2">
        <f t="shared" si="759"/>
        <v>0</v>
      </c>
      <c r="CX1157" s="2">
        <f t="shared" si="760"/>
        <v>0</v>
      </c>
      <c r="CY1157" s="2">
        <f t="shared" si="761"/>
        <v>0</v>
      </c>
      <c r="CZ1157" s="2">
        <f t="shared" si="762"/>
        <v>0</v>
      </c>
      <c r="DA1157" s="2"/>
      <c r="DB1157" s="2"/>
      <c r="DC1157" s="2" t="s">
        <v>3</v>
      </c>
      <c r="DD1157" s="2" t="s">
        <v>3</v>
      </c>
      <c r="DE1157" s="2" t="s">
        <v>3</v>
      </c>
      <c r="DF1157" s="2" t="s">
        <v>3</v>
      </c>
      <c r="DG1157" s="2" t="s">
        <v>3</v>
      </c>
      <c r="DH1157" s="2" t="s">
        <v>3</v>
      </c>
      <c r="DI1157" s="2" t="s">
        <v>3</v>
      </c>
      <c r="DJ1157" s="2" t="s">
        <v>3</v>
      </c>
      <c r="DK1157" s="2" t="s">
        <v>3</v>
      </c>
      <c r="DL1157" s="2" t="s">
        <v>3</v>
      </c>
      <c r="DM1157" s="2" t="s">
        <v>3</v>
      </c>
      <c r="DN1157" s="2">
        <v>0</v>
      </c>
      <c r="DO1157" s="2">
        <v>0</v>
      </c>
      <c r="DP1157" s="2">
        <v>1</v>
      </c>
      <c r="DQ1157" s="2">
        <v>1</v>
      </c>
      <c r="DR1157" s="2"/>
      <c r="DS1157" s="2"/>
      <c r="DT1157" s="2"/>
      <c r="DU1157" s="2">
        <v>1003</v>
      </c>
      <c r="DV1157" s="2" t="s">
        <v>185</v>
      </c>
      <c r="DW1157" s="2" t="s">
        <v>185</v>
      </c>
      <c r="DX1157" s="2">
        <v>1</v>
      </c>
      <c r="DY1157" s="2"/>
      <c r="DZ1157" s="2" t="s">
        <v>3</v>
      </c>
      <c r="EA1157" s="2" t="s">
        <v>3</v>
      </c>
      <c r="EB1157" s="2" t="s">
        <v>3</v>
      </c>
      <c r="EC1157" s="2" t="s">
        <v>3</v>
      </c>
      <c r="ED1157" s="2"/>
      <c r="EE1157" s="2">
        <v>53551143</v>
      </c>
      <c r="EF1157" s="2">
        <v>22</v>
      </c>
      <c r="EG1157" s="2" t="s">
        <v>592</v>
      </c>
      <c r="EH1157" s="2">
        <v>16</v>
      </c>
      <c r="EI1157" s="2" t="s">
        <v>593</v>
      </c>
      <c r="EJ1157" s="2">
        <v>1</v>
      </c>
      <c r="EK1157" s="2">
        <v>16001</v>
      </c>
      <c r="EL1157" s="2" t="s">
        <v>1153</v>
      </c>
      <c r="EM1157" s="2" t="s">
        <v>1154</v>
      </c>
      <c r="EN1157" s="2"/>
      <c r="EO1157" s="2" t="s">
        <v>3</v>
      </c>
      <c r="EP1157" s="2"/>
      <c r="EQ1157" s="2">
        <v>0</v>
      </c>
      <c r="ER1157" s="2">
        <v>0</v>
      </c>
      <c r="ES1157" s="2">
        <v>18.670000000000002</v>
      </c>
      <c r="ET1157" s="2">
        <v>0</v>
      </c>
      <c r="EU1157" s="2">
        <v>0</v>
      </c>
      <c r="EV1157" s="2">
        <v>0</v>
      </c>
      <c r="EW1157" s="2">
        <v>0</v>
      </c>
      <c r="EX1157" s="2">
        <v>0</v>
      </c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>
        <v>0</v>
      </c>
      <c r="FR1157" s="2">
        <f>ROUND(IF(AND(BH1157=3,BI1157=3),P1157,0),2)</f>
        <v>0</v>
      </c>
      <c r="FS1157" s="2">
        <v>0</v>
      </c>
      <c r="FT1157" s="2"/>
      <c r="FU1157" s="2"/>
      <c r="FV1157" s="2"/>
      <c r="FW1157" s="2"/>
      <c r="FX1157" s="2">
        <v>121</v>
      </c>
      <c r="FY1157" s="2">
        <v>72</v>
      </c>
      <c r="FZ1157" s="2"/>
      <c r="GA1157" s="2" t="s">
        <v>3</v>
      </c>
      <c r="GB1157" s="2"/>
      <c r="GC1157" s="2"/>
      <c r="GD1157" s="2">
        <v>1</v>
      </c>
      <c r="GE1157" s="2"/>
      <c r="GF1157" s="2">
        <v>-1944157833</v>
      </c>
      <c r="GG1157" s="2">
        <v>2</v>
      </c>
      <c r="GH1157" s="2">
        <v>4</v>
      </c>
      <c r="GI1157" s="2">
        <v>-2</v>
      </c>
      <c r="GJ1157" s="2">
        <v>0</v>
      </c>
      <c r="GK1157" s="2">
        <v>0</v>
      </c>
      <c r="GL1157" s="2">
        <f>ROUND(IF(AND(BH1157=3,BI1157=3,FS1157&lt;&gt;0),P1157,0),2)</f>
        <v>0</v>
      </c>
      <c r="GM1157" s="2">
        <f>ROUND(O1157+X1157+Y1157,2)+GX1157</f>
        <v>506.61</v>
      </c>
      <c r="GN1157" s="2">
        <f>IF(OR(BI1157=0,BI1157=1),ROUND(O1157+X1157+Y1157,2),0)</f>
        <v>506.61</v>
      </c>
      <c r="GO1157" s="2">
        <f>IF(BI1157=2,ROUND(O1157+X1157+Y1157,2),0)</f>
        <v>0</v>
      </c>
      <c r="GP1157" s="2">
        <f>IF(BI1157=4,ROUND(O1157+X1157+Y1157,2)+GX1157,0)</f>
        <v>0</v>
      </c>
      <c r="GQ1157" s="2"/>
      <c r="GR1157" s="2">
        <v>0</v>
      </c>
      <c r="GS1157" s="2">
        <v>2</v>
      </c>
      <c r="GT1157" s="2">
        <v>0</v>
      </c>
      <c r="GU1157" s="2" t="s">
        <v>3</v>
      </c>
      <c r="GV1157" s="2">
        <f t="shared" si="763"/>
        <v>0</v>
      </c>
      <c r="GW1157" s="2">
        <v>1</v>
      </c>
      <c r="GX1157" s="2">
        <f>ROUND(HC1157*I1157,2)</f>
        <v>0</v>
      </c>
      <c r="GY1157" s="2"/>
      <c r="GZ1157" s="2"/>
      <c r="HA1157" s="2">
        <v>0</v>
      </c>
      <c r="HB1157" s="2">
        <v>0</v>
      </c>
      <c r="HC1157" s="2">
        <f t="shared" si="764"/>
        <v>0</v>
      </c>
      <c r="HD1157" s="2"/>
      <c r="HE1157" s="2" t="s">
        <v>3</v>
      </c>
      <c r="HF1157" s="2" t="s">
        <v>3</v>
      </c>
      <c r="HG1157" s="2"/>
      <c r="HH1157" s="2"/>
      <c r="HI1157" s="2"/>
      <c r="HJ1157" s="2"/>
      <c r="HK1157" s="2"/>
      <c r="HL1157" s="2"/>
      <c r="HM1157" s="2" t="s">
        <v>3</v>
      </c>
      <c r="HN1157" s="2" t="s">
        <v>596</v>
      </c>
      <c r="HO1157" s="2" t="s">
        <v>597</v>
      </c>
      <c r="HP1157" s="2" t="s">
        <v>593</v>
      </c>
      <c r="HQ1157" s="2" t="s">
        <v>593</v>
      </c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>
        <v>0</v>
      </c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</row>
    <row r="1158" spans="1:255" x14ac:dyDescent="0.2">
      <c r="A1158">
        <v>18</v>
      </c>
      <c r="B1158">
        <v>1</v>
      </c>
      <c r="C1158">
        <v>2005</v>
      </c>
      <c r="E1158" t="s">
        <v>1172</v>
      </c>
      <c r="F1158" t="s">
        <v>1173</v>
      </c>
      <c r="G1158" t="s">
        <v>1174</v>
      </c>
      <c r="H1158" t="s">
        <v>185</v>
      </c>
      <c r="I1158">
        <f>I1156*J1158</f>
        <v>27.135000000000002</v>
      </c>
      <c r="J1158">
        <v>100.5</v>
      </c>
      <c r="K1158">
        <v>100.5</v>
      </c>
      <c r="O1158">
        <f>ROUND(CP1158,0)</f>
        <v>3111</v>
      </c>
      <c r="P1158">
        <f>ROUND(CQ1158*I1158,0)</f>
        <v>3111</v>
      </c>
      <c r="Q1158">
        <f>ROUND(CR1158*I1158,0)</f>
        <v>0</v>
      </c>
      <c r="R1158">
        <f>ROUND(CS1158*I1158,0)</f>
        <v>0</v>
      </c>
      <c r="S1158">
        <f>ROUND(CT1158*I1158,0)</f>
        <v>0</v>
      </c>
      <c r="T1158">
        <f>ROUND(CU1158*I1158,0)</f>
        <v>0</v>
      </c>
      <c r="U1158">
        <f t="shared" si="746"/>
        <v>0</v>
      </c>
      <c r="V1158">
        <f t="shared" si="747"/>
        <v>0</v>
      </c>
      <c r="W1158">
        <f>ROUND(CX1158*I1158,0)</f>
        <v>0</v>
      </c>
      <c r="X1158">
        <f>ROUND(CY1158,0)</f>
        <v>0</v>
      </c>
      <c r="Y1158">
        <f>ROUND(CZ1158,0)</f>
        <v>0</v>
      </c>
      <c r="AA1158">
        <v>53551707</v>
      </c>
      <c r="AB1158">
        <f t="shared" si="748"/>
        <v>114.66</v>
      </c>
      <c r="AC1158">
        <f t="shared" si="765"/>
        <v>114.66</v>
      </c>
      <c r="AD1158">
        <f t="shared" si="766"/>
        <v>0</v>
      </c>
      <c r="AE1158">
        <f t="shared" si="767"/>
        <v>0</v>
      </c>
      <c r="AF1158">
        <f t="shared" si="768"/>
        <v>0</v>
      </c>
      <c r="AG1158">
        <f t="shared" si="750"/>
        <v>0</v>
      </c>
      <c r="AH1158">
        <f t="shared" si="769"/>
        <v>0</v>
      </c>
      <c r="AI1158">
        <f t="shared" si="770"/>
        <v>0</v>
      </c>
      <c r="AJ1158">
        <f t="shared" si="751"/>
        <v>0</v>
      </c>
      <c r="AK1158">
        <v>114.66</v>
      </c>
      <c r="AL1158">
        <v>114.66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121</v>
      </c>
      <c r="AU1158">
        <v>72</v>
      </c>
      <c r="AV1158">
        <v>1</v>
      </c>
      <c r="AW1158">
        <v>1</v>
      </c>
      <c r="AZ1158">
        <v>1</v>
      </c>
      <c r="BA1158">
        <v>1</v>
      </c>
      <c r="BB1158">
        <v>1</v>
      </c>
      <c r="BC1158">
        <v>6.14</v>
      </c>
      <c r="BD1158" t="s">
        <v>3</v>
      </c>
      <c r="BE1158" t="s">
        <v>3</v>
      </c>
      <c r="BF1158" t="s">
        <v>3</v>
      </c>
      <c r="BG1158" t="s">
        <v>3</v>
      </c>
      <c r="BH1158">
        <v>3</v>
      </c>
      <c r="BI1158">
        <v>1</v>
      </c>
      <c r="BJ1158" t="s">
        <v>1175</v>
      </c>
      <c r="BM1158">
        <v>16001</v>
      </c>
      <c r="BN1158">
        <v>0</v>
      </c>
      <c r="BO1158" t="s">
        <v>1176</v>
      </c>
      <c r="BP1158">
        <v>1</v>
      </c>
      <c r="BQ1158">
        <v>22</v>
      </c>
      <c r="BR1158">
        <v>0</v>
      </c>
      <c r="BS1158">
        <v>1</v>
      </c>
      <c r="BT1158">
        <v>1</v>
      </c>
      <c r="BU1158">
        <v>1</v>
      </c>
      <c r="BV1158">
        <v>1</v>
      </c>
      <c r="BW1158">
        <v>1</v>
      </c>
      <c r="BX1158">
        <v>1</v>
      </c>
      <c r="BY1158" t="s">
        <v>3</v>
      </c>
      <c r="BZ1158">
        <v>121</v>
      </c>
      <c r="CA1158">
        <v>72</v>
      </c>
      <c r="CB1158" t="s">
        <v>3</v>
      </c>
      <c r="CE1158">
        <v>0</v>
      </c>
      <c r="CF1158">
        <v>0</v>
      </c>
      <c r="CG1158">
        <v>0</v>
      </c>
      <c r="CM1158">
        <v>0</v>
      </c>
      <c r="CN1158" t="s">
        <v>3</v>
      </c>
      <c r="CO1158">
        <v>0</v>
      </c>
      <c r="CP1158">
        <f t="shared" si="752"/>
        <v>3111</v>
      </c>
      <c r="CQ1158">
        <f>AC1158</f>
        <v>114.66</v>
      </c>
      <c r="CR1158">
        <f t="shared" si="754"/>
        <v>0</v>
      </c>
      <c r="CS1158">
        <f t="shared" si="755"/>
        <v>0</v>
      </c>
      <c r="CT1158">
        <f t="shared" si="756"/>
        <v>0</v>
      </c>
      <c r="CU1158">
        <f t="shared" si="757"/>
        <v>0</v>
      </c>
      <c r="CV1158">
        <f t="shared" si="758"/>
        <v>0</v>
      </c>
      <c r="CW1158">
        <f t="shared" si="759"/>
        <v>0</v>
      </c>
      <c r="CX1158">
        <f t="shared" si="760"/>
        <v>0</v>
      </c>
      <c r="CY1158">
        <f t="shared" si="761"/>
        <v>0</v>
      </c>
      <c r="CZ1158">
        <f t="shared" si="762"/>
        <v>0</v>
      </c>
      <c r="DC1158" t="s">
        <v>3</v>
      </c>
      <c r="DD1158" t="s">
        <v>3</v>
      </c>
      <c r="DE1158" t="s">
        <v>3</v>
      </c>
      <c r="DF1158" t="s">
        <v>3</v>
      </c>
      <c r="DG1158" t="s">
        <v>3</v>
      </c>
      <c r="DH1158" t="s">
        <v>3</v>
      </c>
      <c r="DI1158" t="s">
        <v>3</v>
      </c>
      <c r="DJ1158" t="s">
        <v>3</v>
      </c>
      <c r="DK1158" t="s">
        <v>3</v>
      </c>
      <c r="DL1158" t="s">
        <v>3</v>
      </c>
      <c r="DM1158" t="s">
        <v>3</v>
      </c>
      <c r="DN1158">
        <v>0</v>
      </c>
      <c r="DO1158">
        <v>0</v>
      </c>
      <c r="DP1158">
        <v>1</v>
      </c>
      <c r="DQ1158">
        <v>1</v>
      </c>
      <c r="DU1158">
        <v>1003</v>
      </c>
      <c r="DV1158" t="s">
        <v>185</v>
      </c>
      <c r="DW1158" t="s">
        <v>185</v>
      </c>
      <c r="DX1158">
        <v>1</v>
      </c>
      <c r="DZ1158" t="s">
        <v>3</v>
      </c>
      <c r="EA1158" t="s">
        <v>3</v>
      </c>
      <c r="EB1158" t="s">
        <v>3</v>
      </c>
      <c r="EC1158" t="s">
        <v>3</v>
      </c>
      <c r="EE1158">
        <v>53551143</v>
      </c>
      <c r="EF1158">
        <v>22</v>
      </c>
      <c r="EG1158" t="s">
        <v>592</v>
      </c>
      <c r="EH1158">
        <v>16</v>
      </c>
      <c r="EI1158" t="s">
        <v>593</v>
      </c>
      <c r="EJ1158">
        <v>1</v>
      </c>
      <c r="EK1158">
        <v>16001</v>
      </c>
      <c r="EL1158" t="s">
        <v>1153</v>
      </c>
      <c r="EM1158" t="s">
        <v>1154</v>
      </c>
      <c r="EO1158" t="s">
        <v>3</v>
      </c>
      <c r="EQ1158">
        <v>0</v>
      </c>
      <c r="ER1158">
        <v>114.66</v>
      </c>
      <c r="ES1158">
        <v>114.66</v>
      </c>
      <c r="ET1158">
        <v>0</v>
      </c>
      <c r="EU1158">
        <v>0</v>
      </c>
      <c r="EV1158">
        <v>0</v>
      </c>
      <c r="EW1158">
        <v>0</v>
      </c>
      <c r="EX1158">
        <v>0</v>
      </c>
      <c r="FQ1158">
        <v>0</v>
      </c>
      <c r="FR1158">
        <f>ROUND(IF(AND(BH1158=3,BI1158=3),P1158,0),0)</f>
        <v>0</v>
      </c>
      <c r="FS1158">
        <v>0</v>
      </c>
      <c r="FX1158">
        <v>121</v>
      </c>
      <c r="FY1158">
        <v>72</v>
      </c>
      <c r="GA1158" t="s">
        <v>3</v>
      </c>
      <c r="GD1158">
        <v>1</v>
      </c>
      <c r="GE1158">
        <v>18.670000000000002</v>
      </c>
      <c r="GF1158">
        <v>-1944157833</v>
      </c>
      <c r="GG1158">
        <v>2</v>
      </c>
      <c r="GH1158">
        <v>1</v>
      </c>
      <c r="GI1158">
        <v>5</v>
      </c>
      <c r="GJ1158">
        <v>0</v>
      </c>
      <c r="GK1158">
        <v>0</v>
      </c>
      <c r="GL1158">
        <f>ROUND(IF(AND(BH1158=3,BI1158=3,FS1158&lt;&gt;0),P1158,0),0)</f>
        <v>0</v>
      </c>
      <c r="GM1158">
        <f>ROUND(O1158+X1158+Y1158,0)+GX1158</f>
        <v>3111</v>
      </c>
      <c r="GN1158">
        <f>IF(OR(BI1158=0,BI1158=1),ROUND(O1158+X1158+Y1158,0),0)</f>
        <v>3111</v>
      </c>
      <c r="GO1158">
        <f>IF(BI1158=2,ROUND(O1158+X1158+Y1158,0),0)</f>
        <v>0</v>
      </c>
      <c r="GP1158">
        <f>IF(BI1158=4,ROUND(O1158+X1158+Y1158,0)+GX1158,0)</f>
        <v>0</v>
      </c>
      <c r="GR1158">
        <v>3</v>
      </c>
      <c r="GS1158">
        <v>1</v>
      </c>
      <c r="GT1158">
        <v>0</v>
      </c>
      <c r="GU1158" t="s">
        <v>3</v>
      </c>
      <c r="GV1158">
        <f t="shared" si="763"/>
        <v>0</v>
      </c>
      <c r="GW1158">
        <v>1</v>
      </c>
      <c r="GX1158">
        <f>ROUND(HC1158*I1158,0)</f>
        <v>0</v>
      </c>
      <c r="HA1158">
        <v>0</v>
      </c>
      <c r="HB1158">
        <v>0</v>
      </c>
      <c r="HC1158">
        <f t="shared" si="764"/>
        <v>0</v>
      </c>
      <c r="HE1158" t="s">
        <v>3</v>
      </c>
      <c r="HF1158" t="s">
        <v>3</v>
      </c>
      <c r="HG1158">
        <f>ROUND(AC1158*I1158,0)</f>
        <v>3111</v>
      </c>
      <c r="HM1158" t="s">
        <v>3</v>
      </c>
      <c r="HN1158" t="s">
        <v>596</v>
      </c>
      <c r="HO1158" t="s">
        <v>597</v>
      </c>
      <c r="HP1158" t="s">
        <v>593</v>
      </c>
      <c r="HQ1158" t="s">
        <v>593</v>
      </c>
      <c r="IK1158">
        <v>0</v>
      </c>
    </row>
    <row r="1159" spans="1:255" x14ac:dyDescent="0.2">
      <c r="A1159" s="2">
        <v>18</v>
      </c>
      <c r="B1159" s="2">
        <v>1</v>
      </c>
      <c r="C1159" s="2">
        <v>1995</v>
      </c>
      <c r="D1159" s="2"/>
      <c r="E1159" s="2" t="s">
        <v>1177</v>
      </c>
      <c r="F1159" s="2" t="s">
        <v>1178</v>
      </c>
      <c r="G1159" s="2" t="s">
        <v>1179</v>
      </c>
      <c r="H1159" s="2" t="s">
        <v>1180</v>
      </c>
      <c r="I1159" s="2">
        <f>I1155*J1159</f>
        <v>2.25</v>
      </c>
      <c r="J1159" s="2">
        <v>8.3333333333333321</v>
      </c>
      <c r="K1159" s="2">
        <v>8.3333329999999997</v>
      </c>
      <c r="L1159" s="2"/>
      <c r="M1159" s="2"/>
      <c r="N1159" s="2"/>
      <c r="O1159" s="2">
        <f>ROUND(CP1159,2)</f>
        <v>45.45</v>
      </c>
      <c r="P1159" s="2">
        <f>ROUND(CQ1159*I1159,2)</f>
        <v>45.45</v>
      </c>
      <c r="Q1159" s="2">
        <f>ROUND(CR1159*I1159,2)</f>
        <v>0</v>
      </c>
      <c r="R1159" s="2">
        <f>ROUND(CS1159*I1159,2)</f>
        <v>0</v>
      </c>
      <c r="S1159" s="2">
        <f>ROUND(CT1159*I1159,2)</f>
        <v>0</v>
      </c>
      <c r="T1159" s="2">
        <f>ROUND(CU1159*I1159,2)</f>
        <v>0</v>
      </c>
      <c r="U1159" s="2">
        <f t="shared" si="746"/>
        <v>0</v>
      </c>
      <c r="V1159" s="2">
        <f t="shared" si="747"/>
        <v>0</v>
      </c>
      <c r="W1159" s="2">
        <f>ROUND(CX1159*I1159,2)</f>
        <v>0.05</v>
      </c>
      <c r="X1159" s="2">
        <f>ROUND(CY1159,2)</f>
        <v>0</v>
      </c>
      <c r="Y1159" s="2">
        <f>ROUND(CZ1159,2)</f>
        <v>0</v>
      </c>
      <c r="Z1159" s="2"/>
      <c r="AA1159" s="2">
        <v>53551706</v>
      </c>
      <c r="AB1159" s="2">
        <f t="shared" si="748"/>
        <v>20.2</v>
      </c>
      <c r="AC1159" s="2">
        <f t="shared" si="765"/>
        <v>20.2</v>
      </c>
      <c r="AD1159" s="2">
        <f t="shared" si="766"/>
        <v>0</v>
      </c>
      <c r="AE1159" s="2">
        <f t="shared" si="767"/>
        <v>0</v>
      </c>
      <c r="AF1159" s="2">
        <f t="shared" si="768"/>
        <v>0</v>
      </c>
      <c r="AG1159" s="2">
        <f t="shared" si="750"/>
        <v>0</v>
      </c>
      <c r="AH1159" s="2">
        <f t="shared" si="769"/>
        <v>0</v>
      </c>
      <c r="AI1159" s="2">
        <f t="shared" si="770"/>
        <v>0</v>
      </c>
      <c r="AJ1159" s="2">
        <f t="shared" si="751"/>
        <v>0.02</v>
      </c>
      <c r="AK1159" s="2">
        <v>20.2</v>
      </c>
      <c r="AL1159" s="2">
        <v>20.2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0.02</v>
      </c>
      <c r="AT1159" s="2">
        <v>121</v>
      </c>
      <c r="AU1159" s="2">
        <v>72</v>
      </c>
      <c r="AV1159" s="2">
        <v>1</v>
      </c>
      <c r="AW1159" s="2">
        <v>1</v>
      </c>
      <c r="AX1159" s="2"/>
      <c r="AY1159" s="2"/>
      <c r="AZ1159" s="2">
        <v>1</v>
      </c>
      <c r="BA1159" s="2">
        <v>1</v>
      </c>
      <c r="BB1159" s="2">
        <v>1</v>
      </c>
      <c r="BC1159" s="2">
        <v>1</v>
      </c>
      <c r="BD1159" s="2" t="s">
        <v>3</v>
      </c>
      <c r="BE1159" s="2" t="s">
        <v>3</v>
      </c>
      <c r="BF1159" s="2" t="s">
        <v>3</v>
      </c>
      <c r="BG1159" s="2" t="s">
        <v>3</v>
      </c>
      <c r="BH1159" s="2">
        <v>3</v>
      </c>
      <c r="BI1159" s="2">
        <v>1</v>
      </c>
      <c r="BJ1159" s="2" t="s">
        <v>1181</v>
      </c>
      <c r="BK1159" s="2"/>
      <c r="BL1159" s="2"/>
      <c r="BM1159" s="2">
        <v>16001</v>
      </c>
      <c r="BN1159" s="2">
        <v>0</v>
      </c>
      <c r="BO1159" s="2" t="s">
        <v>3</v>
      </c>
      <c r="BP1159" s="2">
        <v>0</v>
      </c>
      <c r="BQ1159" s="2">
        <v>22</v>
      </c>
      <c r="BR1159" s="2">
        <v>0</v>
      </c>
      <c r="BS1159" s="2">
        <v>1</v>
      </c>
      <c r="BT1159" s="2">
        <v>1</v>
      </c>
      <c r="BU1159" s="2">
        <v>1</v>
      </c>
      <c r="BV1159" s="2">
        <v>1</v>
      </c>
      <c r="BW1159" s="2">
        <v>1</v>
      </c>
      <c r="BX1159" s="2">
        <v>1</v>
      </c>
      <c r="BY1159" s="2" t="s">
        <v>3</v>
      </c>
      <c r="BZ1159" s="2">
        <v>121</v>
      </c>
      <c r="CA1159" s="2">
        <v>72</v>
      </c>
      <c r="CB1159" s="2" t="s">
        <v>3</v>
      </c>
      <c r="CC1159" s="2"/>
      <c r="CD1159" s="2"/>
      <c r="CE1159" s="2">
        <v>0</v>
      </c>
      <c r="CF1159" s="2">
        <v>0</v>
      </c>
      <c r="CG1159" s="2">
        <v>0</v>
      </c>
      <c r="CH1159" s="2"/>
      <c r="CI1159" s="2"/>
      <c r="CJ1159" s="2"/>
      <c r="CK1159" s="2"/>
      <c r="CL1159" s="2"/>
      <c r="CM1159" s="2">
        <v>0</v>
      </c>
      <c r="CN1159" s="2" t="s">
        <v>3</v>
      </c>
      <c r="CO1159" s="2">
        <v>0</v>
      </c>
      <c r="CP1159" s="2">
        <f t="shared" si="752"/>
        <v>45.45</v>
      </c>
      <c r="CQ1159" s="2">
        <f t="shared" ref="CQ1159:CQ1176" si="771">AC1159*BC1159</f>
        <v>20.2</v>
      </c>
      <c r="CR1159" s="2">
        <f t="shared" si="754"/>
        <v>0</v>
      </c>
      <c r="CS1159" s="2">
        <f t="shared" si="755"/>
        <v>0</v>
      </c>
      <c r="CT1159" s="2">
        <f t="shared" si="756"/>
        <v>0</v>
      </c>
      <c r="CU1159" s="2">
        <f t="shared" si="757"/>
        <v>0</v>
      </c>
      <c r="CV1159" s="2">
        <f t="shared" si="758"/>
        <v>0</v>
      </c>
      <c r="CW1159" s="2">
        <f t="shared" si="759"/>
        <v>0</v>
      </c>
      <c r="CX1159" s="2">
        <f t="shared" si="760"/>
        <v>0.02</v>
      </c>
      <c r="CY1159" s="2">
        <f t="shared" si="761"/>
        <v>0</v>
      </c>
      <c r="CZ1159" s="2">
        <f t="shared" si="762"/>
        <v>0</v>
      </c>
      <c r="DA1159" s="2"/>
      <c r="DB1159" s="2"/>
      <c r="DC1159" s="2" t="s">
        <v>3</v>
      </c>
      <c r="DD1159" s="2" t="s">
        <v>3</v>
      </c>
      <c r="DE1159" s="2" t="s">
        <v>3</v>
      </c>
      <c r="DF1159" s="2" t="s">
        <v>3</v>
      </c>
      <c r="DG1159" s="2" t="s">
        <v>3</v>
      </c>
      <c r="DH1159" s="2" t="s">
        <v>3</v>
      </c>
      <c r="DI1159" s="2" t="s">
        <v>3</v>
      </c>
      <c r="DJ1159" s="2" t="s">
        <v>3</v>
      </c>
      <c r="DK1159" s="2" t="s">
        <v>3</v>
      </c>
      <c r="DL1159" s="2" t="s">
        <v>3</v>
      </c>
      <c r="DM1159" s="2" t="s">
        <v>3</v>
      </c>
      <c r="DN1159" s="2">
        <v>0</v>
      </c>
      <c r="DO1159" s="2">
        <v>0</v>
      </c>
      <c r="DP1159" s="2">
        <v>1</v>
      </c>
      <c r="DQ1159" s="2">
        <v>1</v>
      </c>
      <c r="DR1159" s="2"/>
      <c r="DS1159" s="2"/>
      <c r="DT1159" s="2"/>
      <c r="DU1159" s="2">
        <v>1010</v>
      </c>
      <c r="DV1159" s="2" t="s">
        <v>1180</v>
      </c>
      <c r="DW1159" s="2" t="s">
        <v>1180</v>
      </c>
      <c r="DX1159" s="2">
        <v>10</v>
      </c>
      <c r="DY1159" s="2"/>
      <c r="DZ1159" s="2" t="s">
        <v>3</v>
      </c>
      <c r="EA1159" s="2" t="s">
        <v>3</v>
      </c>
      <c r="EB1159" s="2" t="s">
        <v>3</v>
      </c>
      <c r="EC1159" s="2" t="s">
        <v>3</v>
      </c>
      <c r="ED1159" s="2"/>
      <c r="EE1159" s="2">
        <v>53551143</v>
      </c>
      <c r="EF1159" s="2">
        <v>22</v>
      </c>
      <c r="EG1159" s="2" t="s">
        <v>592</v>
      </c>
      <c r="EH1159" s="2">
        <v>16</v>
      </c>
      <c r="EI1159" s="2" t="s">
        <v>593</v>
      </c>
      <c r="EJ1159" s="2">
        <v>1</v>
      </c>
      <c r="EK1159" s="2">
        <v>16001</v>
      </c>
      <c r="EL1159" s="2" t="s">
        <v>1153</v>
      </c>
      <c r="EM1159" s="2" t="s">
        <v>1154</v>
      </c>
      <c r="EN1159" s="2"/>
      <c r="EO1159" s="2" t="s">
        <v>3</v>
      </c>
      <c r="EP1159" s="2"/>
      <c r="EQ1159" s="2">
        <v>0</v>
      </c>
      <c r="ER1159" s="2">
        <v>20.2</v>
      </c>
      <c r="ES1159" s="2">
        <v>20.2</v>
      </c>
      <c r="ET1159" s="2">
        <v>0</v>
      </c>
      <c r="EU1159" s="2">
        <v>0</v>
      </c>
      <c r="EV1159" s="2">
        <v>0</v>
      </c>
      <c r="EW1159" s="2">
        <v>0</v>
      </c>
      <c r="EX1159" s="2">
        <v>0</v>
      </c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>
        <v>0</v>
      </c>
      <c r="FR1159" s="2">
        <f>ROUND(IF(AND(BH1159=3,BI1159=3),P1159,0),2)</f>
        <v>0</v>
      </c>
      <c r="FS1159" s="2">
        <v>0</v>
      </c>
      <c r="FT1159" s="2"/>
      <c r="FU1159" s="2"/>
      <c r="FV1159" s="2"/>
      <c r="FW1159" s="2"/>
      <c r="FX1159" s="2">
        <v>121</v>
      </c>
      <c r="FY1159" s="2">
        <v>72</v>
      </c>
      <c r="FZ1159" s="2"/>
      <c r="GA1159" s="2" t="s">
        <v>3</v>
      </c>
      <c r="GB1159" s="2"/>
      <c r="GC1159" s="2"/>
      <c r="GD1159" s="2">
        <v>1</v>
      </c>
      <c r="GE1159" s="2"/>
      <c r="GF1159" s="2">
        <v>1318130531</v>
      </c>
      <c r="GG1159" s="2">
        <v>2</v>
      </c>
      <c r="GH1159" s="2">
        <v>1</v>
      </c>
      <c r="GI1159" s="2">
        <v>-2</v>
      </c>
      <c r="GJ1159" s="2">
        <v>0</v>
      </c>
      <c r="GK1159" s="2">
        <v>0</v>
      </c>
      <c r="GL1159" s="2">
        <f>ROUND(IF(AND(BH1159=3,BI1159=3,FS1159&lt;&gt;0),P1159,0),2)</f>
        <v>0</v>
      </c>
      <c r="GM1159" s="2">
        <f>ROUND(O1159+X1159+Y1159,2)+GX1159</f>
        <v>45.45</v>
      </c>
      <c r="GN1159" s="2">
        <f>IF(OR(BI1159=0,BI1159=1),ROUND(O1159+X1159+Y1159,2),0)</f>
        <v>45.45</v>
      </c>
      <c r="GO1159" s="2">
        <f>IF(BI1159=2,ROUND(O1159+X1159+Y1159,2),0)</f>
        <v>0</v>
      </c>
      <c r="GP1159" s="2">
        <f>IF(BI1159=4,ROUND(O1159+X1159+Y1159,2)+GX1159,0)</f>
        <v>0</v>
      </c>
      <c r="GQ1159" s="2"/>
      <c r="GR1159" s="2">
        <v>0</v>
      </c>
      <c r="GS1159" s="2">
        <v>3</v>
      </c>
      <c r="GT1159" s="2">
        <v>0</v>
      </c>
      <c r="GU1159" s="2" t="s">
        <v>3</v>
      </c>
      <c r="GV1159" s="2">
        <f t="shared" si="763"/>
        <v>0</v>
      </c>
      <c r="GW1159" s="2">
        <v>1</v>
      </c>
      <c r="GX1159" s="2">
        <f>ROUND(HC1159*I1159,2)</f>
        <v>0</v>
      </c>
      <c r="GY1159" s="2"/>
      <c r="GZ1159" s="2"/>
      <c r="HA1159" s="2">
        <v>0</v>
      </c>
      <c r="HB1159" s="2">
        <v>0</v>
      </c>
      <c r="HC1159" s="2">
        <f t="shared" si="764"/>
        <v>0</v>
      </c>
      <c r="HD1159" s="2"/>
      <c r="HE1159" s="2" t="s">
        <v>3</v>
      </c>
      <c r="HF1159" s="2" t="s">
        <v>3</v>
      </c>
      <c r="HG1159" s="2"/>
      <c r="HH1159" s="2"/>
      <c r="HI1159" s="2"/>
      <c r="HJ1159" s="2"/>
      <c r="HK1159" s="2"/>
      <c r="HL1159" s="2"/>
      <c r="HM1159" s="2" t="s">
        <v>3</v>
      </c>
      <c r="HN1159" s="2" t="s">
        <v>596</v>
      </c>
      <c r="HO1159" s="2" t="s">
        <v>597</v>
      </c>
      <c r="HP1159" s="2" t="s">
        <v>593</v>
      </c>
      <c r="HQ1159" s="2" t="s">
        <v>593</v>
      </c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>
        <v>0</v>
      </c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</row>
    <row r="1160" spans="1:255" x14ac:dyDescent="0.2">
      <c r="A1160">
        <v>18</v>
      </c>
      <c r="B1160">
        <v>1</v>
      </c>
      <c r="C1160">
        <v>2008</v>
      </c>
      <c r="E1160" t="s">
        <v>1177</v>
      </c>
      <c r="F1160" t="s">
        <v>1178</v>
      </c>
      <c r="G1160" t="s">
        <v>1179</v>
      </c>
      <c r="H1160" t="s">
        <v>1180</v>
      </c>
      <c r="I1160">
        <f>I1156*J1160</f>
        <v>2.25</v>
      </c>
      <c r="J1160">
        <v>8.3333333333333321</v>
      </c>
      <c r="K1160">
        <v>8.3333329999999997</v>
      </c>
      <c r="O1160">
        <f>ROUND(CP1160,0)</f>
        <v>186</v>
      </c>
      <c r="P1160">
        <f>ROUND(CQ1160*I1160,0)</f>
        <v>186</v>
      </c>
      <c r="Q1160">
        <f>ROUND(CR1160*I1160,0)</f>
        <v>0</v>
      </c>
      <c r="R1160">
        <f>ROUND(CS1160*I1160,0)</f>
        <v>0</v>
      </c>
      <c r="S1160">
        <f>ROUND(CT1160*I1160,0)</f>
        <v>0</v>
      </c>
      <c r="T1160">
        <f>ROUND(CU1160*I1160,0)</f>
        <v>0</v>
      </c>
      <c r="U1160">
        <f t="shared" si="746"/>
        <v>0</v>
      </c>
      <c r="V1160">
        <f t="shared" si="747"/>
        <v>0</v>
      </c>
      <c r="W1160">
        <f>ROUND(CX1160*I1160,0)</f>
        <v>0</v>
      </c>
      <c r="X1160">
        <f>ROUND(CY1160,0)</f>
        <v>0</v>
      </c>
      <c r="Y1160">
        <f>ROUND(CZ1160,0)</f>
        <v>0</v>
      </c>
      <c r="AA1160">
        <v>53551707</v>
      </c>
      <c r="AB1160">
        <f t="shared" si="748"/>
        <v>20.2</v>
      </c>
      <c r="AC1160">
        <f t="shared" si="765"/>
        <v>20.2</v>
      </c>
      <c r="AD1160">
        <f t="shared" si="766"/>
        <v>0</v>
      </c>
      <c r="AE1160">
        <f t="shared" si="767"/>
        <v>0</v>
      </c>
      <c r="AF1160">
        <f t="shared" si="768"/>
        <v>0</v>
      </c>
      <c r="AG1160">
        <f t="shared" si="750"/>
        <v>0</v>
      </c>
      <c r="AH1160">
        <f t="shared" si="769"/>
        <v>0</v>
      </c>
      <c r="AI1160">
        <f t="shared" si="770"/>
        <v>0</v>
      </c>
      <c r="AJ1160">
        <f t="shared" si="751"/>
        <v>0.02</v>
      </c>
      <c r="AK1160">
        <v>20.2</v>
      </c>
      <c r="AL1160">
        <v>20.2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0.02</v>
      </c>
      <c r="AT1160">
        <v>121</v>
      </c>
      <c r="AU1160">
        <v>72</v>
      </c>
      <c r="AV1160">
        <v>1</v>
      </c>
      <c r="AW1160">
        <v>1</v>
      </c>
      <c r="AZ1160">
        <v>1</v>
      </c>
      <c r="BA1160">
        <v>1</v>
      </c>
      <c r="BB1160">
        <v>1</v>
      </c>
      <c r="BC1160">
        <v>4.0999999999999996</v>
      </c>
      <c r="BD1160" t="s">
        <v>3</v>
      </c>
      <c r="BE1160" t="s">
        <v>3</v>
      </c>
      <c r="BF1160" t="s">
        <v>3</v>
      </c>
      <c r="BG1160" t="s">
        <v>3</v>
      </c>
      <c r="BH1160">
        <v>3</v>
      </c>
      <c r="BI1160">
        <v>1</v>
      </c>
      <c r="BJ1160" t="s">
        <v>1181</v>
      </c>
      <c r="BM1160">
        <v>16001</v>
      </c>
      <c r="BN1160">
        <v>0</v>
      </c>
      <c r="BO1160" t="s">
        <v>1178</v>
      </c>
      <c r="BP1160">
        <v>1</v>
      </c>
      <c r="BQ1160">
        <v>22</v>
      </c>
      <c r="BR1160">
        <v>0</v>
      </c>
      <c r="BS1160">
        <v>1</v>
      </c>
      <c r="BT1160">
        <v>1</v>
      </c>
      <c r="BU1160">
        <v>1</v>
      </c>
      <c r="BV1160">
        <v>1</v>
      </c>
      <c r="BW1160">
        <v>1</v>
      </c>
      <c r="BX1160">
        <v>1</v>
      </c>
      <c r="BY1160" t="s">
        <v>3</v>
      </c>
      <c r="BZ1160">
        <v>121</v>
      </c>
      <c r="CA1160">
        <v>72</v>
      </c>
      <c r="CB1160" t="s">
        <v>3</v>
      </c>
      <c r="CE1160">
        <v>0</v>
      </c>
      <c r="CF1160">
        <v>0</v>
      </c>
      <c r="CG1160">
        <v>0</v>
      </c>
      <c r="CM1160">
        <v>0</v>
      </c>
      <c r="CN1160" t="s">
        <v>3</v>
      </c>
      <c r="CO1160">
        <v>0</v>
      </c>
      <c r="CP1160">
        <f t="shared" si="752"/>
        <v>186</v>
      </c>
      <c r="CQ1160">
        <f t="shared" si="771"/>
        <v>82.82</v>
      </c>
      <c r="CR1160">
        <f t="shared" si="754"/>
        <v>0</v>
      </c>
      <c r="CS1160">
        <f t="shared" si="755"/>
        <v>0</v>
      </c>
      <c r="CT1160">
        <f t="shared" si="756"/>
        <v>0</v>
      </c>
      <c r="CU1160">
        <f t="shared" si="757"/>
        <v>0</v>
      </c>
      <c r="CV1160">
        <f t="shared" si="758"/>
        <v>0</v>
      </c>
      <c r="CW1160">
        <f t="shared" si="759"/>
        <v>0</v>
      </c>
      <c r="CX1160">
        <f t="shared" si="760"/>
        <v>0.02</v>
      </c>
      <c r="CY1160">
        <f t="shared" si="761"/>
        <v>0</v>
      </c>
      <c r="CZ1160">
        <f t="shared" si="762"/>
        <v>0</v>
      </c>
      <c r="DC1160" t="s">
        <v>3</v>
      </c>
      <c r="DD1160" t="s">
        <v>3</v>
      </c>
      <c r="DE1160" t="s">
        <v>3</v>
      </c>
      <c r="DF1160" t="s">
        <v>3</v>
      </c>
      <c r="DG1160" t="s">
        <v>3</v>
      </c>
      <c r="DH1160" t="s">
        <v>3</v>
      </c>
      <c r="DI1160" t="s">
        <v>3</v>
      </c>
      <c r="DJ1160" t="s">
        <v>3</v>
      </c>
      <c r="DK1160" t="s">
        <v>3</v>
      </c>
      <c r="DL1160" t="s">
        <v>3</v>
      </c>
      <c r="DM1160" t="s">
        <v>3</v>
      </c>
      <c r="DN1160">
        <v>0</v>
      </c>
      <c r="DO1160">
        <v>0</v>
      </c>
      <c r="DP1160">
        <v>1</v>
      </c>
      <c r="DQ1160">
        <v>1</v>
      </c>
      <c r="DU1160">
        <v>1010</v>
      </c>
      <c r="DV1160" t="s">
        <v>1180</v>
      </c>
      <c r="DW1160" t="s">
        <v>1180</v>
      </c>
      <c r="DX1160">
        <v>10</v>
      </c>
      <c r="DZ1160" t="s">
        <v>3</v>
      </c>
      <c r="EA1160" t="s">
        <v>3</v>
      </c>
      <c r="EB1160" t="s">
        <v>3</v>
      </c>
      <c r="EC1160" t="s">
        <v>3</v>
      </c>
      <c r="EE1160">
        <v>53551143</v>
      </c>
      <c r="EF1160">
        <v>22</v>
      </c>
      <c r="EG1160" t="s">
        <v>592</v>
      </c>
      <c r="EH1160">
        <v>16</v>
      </c>
      <c r="EI1160" t="s">
        <v>593</v>
      </c>
      <c r="EJ1160">
        <v>1</v>
      </c>
      <c r="EK1160">
        <v>16001</v>
      </c>
      <c r="EL1160" t="s">
        <v>1153</v>
      </c>
      <c r="EM1160" t="s">
        <v>1154</v>
      </c>
      <c r="EO1160" t="s">
        <v>3</v>
      </c>
      <c r="EQ1160">
        <v>0</v>
      </c>
      <c r="ER1160">
        <v>20.2</v>
      </c>
      <c r="ES1160">
        <v>20.2</v>
      </c>
      <c r="ET1160">
        <v>0</v>
      </c>
      <c r="EU1160">
        <v>0</v>
      </c>
      <c r="EV1160">
        <v>0</v>
      </c>
      <c r="EW1160">
        <v>0</v>
      </c>
      <c r="EX1160">
        <v>0</v>
      </c>
      <c r="FQ1160">
        <v>0</v>
      </c>
      <c r="FR1160">
        <f>ROUND(IF(AND(BH1160=3,BI1160=3),P1160,0),0)</f>
        <v>0</v>
      </c>
      <c r="FS1160">
        <v>0</v>
      </c>
      <c r="FX1160">
        <v>121</v>
      </c>
      <c r="FY1160">
        <v>72</v>
      </c>
      <c r="GA1160" t="s">
        <v>3</v>
      </c>
      <c r="GD1160">
        <v>1</v>
      </c>
      <c r="GF1160">
        <v>1318130531</v>
      </c>
      <c r="GG1160">
        <v>2</v>
      </c>
      <c r="GH1160">
        <v>1</v>
      </c>
      <c r="GI1160">
        <v>2</v>
      </c>
      <c r="GJ1160">
        <v>0</v>
      </c>
      <c r="GK1160">
        <v>0</v>
      </c>
      <c r="GL1160">
        <f>ROUND(IF(AND(BH1160=3,BI1160=3,FS1160&lt;&gt;0),P1160,0),0)</f>
        <v>0</v>
      </c>
      <c r="GM1160">
        <f>ROUND(O1160+X1160+Y1160,0)+GX1160</f>
        <v>186</v>
      </c>
      <c r="GN1160">
        <f>IF(OR(BI1160=0,BI1160=1),ROUND(O1160+X1160+Y1160,0),0)</f>
        <v>186</v>
      </c>
      <c r="GO1160">
        <f>IF(BI1160=2,ROUND(O1160+X1160+Y1160,0),0)</f>
        <v>0</v>
      </c>
      <c r="GP1160">
        <f>IF(BI1160=4,ROUND(O1160+X1160+Y1160,0)+GX1160,0)</f>
        <v>0</v>
      </c>
      <c r="GR1160">
        <v>0</v>
      </c>
      <c r="GS1160">
        <v>3</v>
      </c>
      <c r="GT1160">
        <v>0</v>
      </c>
      <c r="GU1160" t="s">
        <v>3</v>
      </c>
      <c r="GV1160">
        <f t="shared" si="763"/>
        <v>0</v>
      </c>
      <c r="GW1160">
        <v>1</v>
      </c>
      <c r="GX1160">
        <f>ROUND(HC1160*I1160,0)</f>
        <v>0</v>
      </c>
      <c r="HA1160">
        <v>0</v>
      </c>
      <c r="HB1160">
        <v>0</v>
      </c>
      <c r="HC1160">
        <f t="shared" si="764"/>
        <v>0</v>
      </c>
      <c r="HE1160" t="s">
        <v>3</v>
      </c>
      <c r="HF1160" t="s">
        <v>3</v>
      </c>
      <c r="HM1160" t="s">
        <v>3</v>
      </c>
      <c r="HN1160" t="s">
        <v>596</v>
      </c>
      <c r="HO1160" t="s">
        <v>597</v>
      </c>
      <c r="HP1160" t="s">
        <v>593</v>
      </c>
      <c r="HQ1160" t="s">
        <v>593</v>
      </c>
      <c r="IK1160">
        <v>0</v>
      </c>
    </row>
    <row r="1161" spans="1:255" x14ac:dyDescent="0.2">
      <c r="A1161" s="2">
        <v>18</v>
      </c>
      <c r="B1161" s="2">
        <v>1</v>
      </c>
      <c r="C1161" s="2">
        <v>1997</v>
      </c>
      <c r="D1161" s="2"/>
      <c r="E1161" s="2" t="s">
        <v>1182</v>
      </c>
      <c r="F1161" s="2" t="s">
        <v>1183</v>
      </c>
      <c r="G1161" s="2" t="s">
        <v>1184</v>
      </c>
      <c r="H1161" s="2" t="s">
        <v>1180</v>
      </c>
      <c r="I1161" s="2">
        <f>I1155*J1161</f>
        <v>0.9</v>
      </c>
      <c r="J1161" s="2">
        <v>3.333333333333333</v>
      </c>
      <c r="K1161" s="2">
        <v>3.3333330000000001</v>
      </c>
      <c r="L1161" s="2"/>
      <c r="M1161" s="2"/>
      <c r="N1161" s="2"/>
      <c r="O1161" s="2">
        <f>ROUND(CP1161,2)</f>
        <v>8.91</v>
      </c>
      <c r="P1161" s="2">
        <f>ROUND(CQ1161*I1161,2)</f>
        <v>8.91</v>
      </c>
      <c r="Q1161" s="2">
        <f>ROUND(CR1161*I1161,2)</f>
        <v>0</v>
      </c>
      <c r="R1161" s="2">
        <f>ROUND(CS1161*I1161,2)</f>
        <v>0</v>
      </c>
      <c r="S1161" s="2">
        <f>ROUND(CT1161*I1161,2)</f>
        <v>0</v>
      </c>
      <c r="T1161" s="2">
        <f>ROUND(CU1161*I1161,2)</f>
        <v>0</v>
      </c>
      <c r="U1161" s="2">
        <f t="shared" si="746"/>
        <v>0</v>
      </c>
      <c r="V1161" s="2">
        <f t="shared" si="747"/>
        <v>0</v>
      </c>
      <c r="W1161" s="2">
        <f>ROUND(CX1161*I1161,2)</f>
        <v>0.01</v>
      </c>
      <c r="X1161" s="2">
        <f>ROUND(CY1161,2)</f>
        <v>0</v>
      </c>
      <c r="Y1161" s="2">
        <f>ROUND(CZ1161,2)</f>
        <v>0</v>
      </c>
      <c r="Z1161" s="2"/>
      <c r="AA1161" s="2">
        <v>53551706</v>
      </c>
      <c r="AB1161" s="2">
        <f t="shared" si="748"/>
        <v>9.9</v>
      </c>
      <c r="AC1161" s="2">
        <f t="shared" si="765"/>
        <v>9.9</v>
      </c>
      <c r="AD1161" s="2">
        <f t="shared" si="766"/>
        <v>0</v>
      </c>
      <c r="AE1161" s="2">
        <f t="shared" si="767"/>
        <v>0</v>
      </c>
      <c r="AF1161" s="2">
        <f t="shared" si="768"/>
        <v>0</v>
      </c>
      <c r="AG1161" s="2">
        <f t="shared" si="750"/>
        <v>0</v>
      </c>
      <c r="AH1161" s="2">
        <f t="shared" si="769"/>
        <v>0</v>
      </c>
      <c r="AI1161" s="2">
        <f t="shared" si="770"/>
        <v>0</v>
      </c>
      <c r="AJ1161" s="2">
        <f t="shared" si="751"/>
        <v>0.01</v>
      </c>
      <c r="AK1161" s="2">
        <v>9.9</v>
      </c>
      <c r="AL1161" s="2">
        <v>9.9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0.01</v>
      </c>
      <c r="AT1161" s="2">
        <v>121</v>
      </c>
      <c r="AU1161" s="2">
        <v>72</v>
      </c>
      <c r="AV1161" s="2">
        <v>1</v>
      </c>
      <c r="AW1161" s="2">
        <v>1</v>
      </c>
      <c r="AX1161" s="2"/>
      <c r="AY1161" s="2"/>
      <c r="AZ1161" s="2">
        <v>1</v>
      </c>
      <c r="BA1161" s="2">
        <v>1</v>
      </c>
      <c r="BB1161" s="2">
        <v>1</v>
      </c>
      <c r="BC1161" s="2">
        <v>1</v>
      </c>
      <c r="BD1161" s="2" t="s">
        <v>3</v>
      </c>
      <c r="BE1161" s="2" t="s">
        <v>3</v>
      </c>
      <c r="BF1161" s="2" t="s">
        <v>3</v>
      </c>
      <c r="BG1161" s="2" t="s">
        <v>3</v>
      </c>
      <c r="BH1161" s="2">
        <v>3</v>
      </c>
      <c r="BI1161" s="2">
        <v>1</v>
      </c>
      <c r="BJ1161" s="2" t="s">
        <v>1185</v>
      </c>
      <c r="BK1161" s="2"/>
      <c r="BL1161" s="2"/>
      <c r="BM1161" s="2">
        <v>16001</v>
      </c>
      <c r="BN1161" s="2">
        <v>0</v>
      </c>
      <c r="BO1161" s="2" t="s">
        <v>3</v>
      </c>
      <c r="BP1161" s="2">
        <v>0</v>
      </c>
      <c r="BQ1161" s="2">
        <v>22</v>
      </c>
      <c r="BR1161" s="2">
        <v>0</v>
      </c>
      <c r="BS1161" s="2">
        <v>1</v>
      </c>
      <c r="BT1161" s="2">
        <v>1</v>
      </c>
      <c r="BU1161" s="2">
        <v>1</v>
      </c>
      <c r="BV1161" s="2">
        <v>1</v>
      </c>
      <c r="BW1161" s="2">
        <v>1</v>
      </c>
      <c r="BX1161" s="2">
        <v>1</v>
      </c>
      <c r="BY1161" s="2" t="s">
        <v>3</v>
      </c>
      <c r="BZ1161" s="2">
        <v>121</v>
      </c>
      <c r="CA1161" s="2">
        <v>72</v>
      </c>
      <c r="CB1161" s="2" t="s">
        <v>3</v>
      </c>
      <c r="CC1161" s="2"/>
      <c r="CD1161" s="2"/>
      <c r="CE1161" s="2">
        <v>0</v>
      </c>
      <c r="CF1161" s="2">
        <v>0</v>
      </c>
      <c r="CG1161" s="2">
        <v>0</v>
      </c>
      <c r="CH1161" s="2"/>
      <c r="CI1161" s="2"/>
      <c r="CJ1161" s="2"/>
      <c r="CK1161" s="2"/>
      <c r="CL1161" s="2"/>
      <c r="CM1161" s="2">
        <v>0</v>
      </c>
      <c r="CN1161" s="2" t="s">
        <v>3</v>
      </c>
      <c r="CO1161" s="2">
        <v>0</v>
      </c>
      <c r="CP1161" s="2">
        <f t="shared" si="752"/>
        <v>8.91</v>
      </c>
      <c r="CQ1161" s="2">
        <f t="shared" si="771"/>
        <v>9.9</v>
      </c>
      <c r="CR1161" s="2">
        <f t="shared" si="754"/>
        <v>0</v>
      </c>
      <c r="CS1161" s="2">
        <f t="shared" si="755"/>
        <v>0</v>
      </c>
      <c r="CT1161" s="2">
        <f t="shared" si="756"/>
        <v>0</v>
      </c>
      <c r="CU1161" s="2">
        <f t="shared" si="757"/>
        <v>0</v>
      </c>
      <c r="CV1161" s="2">
        <f t="shared" si="758"/>
        <v>0</v>
      </c>
      <c r="CW1161" s="2">
        <f t="shared" si="759"/>
        <v>0</v>
      </c>
      <c r="CX1161" s="2">
        <f t="shared" si="760"/>
        <v>0.01</v>
      </c>
      <c r="CY1161" s="2">
        <f t="shared" si="761"/>
        <v>0</v>
      </c>
      <c r="CZ1161" s="2">
        <f t="shared" si="762"/>
        <v>0</v>
      </c>
      <c r="DA1161" s="2"/>
      <c r="DB1161" s="2"/>
      <c r="DC1161" s="2" t="s">
        <v>3</v>
      </c>
      <c r="DD1161" s="2" t="s">
        <v>3</v>
      </c>
      <c r="DE1161" s="2" t="s">
        <v>3</v>
      </c>
      <c r="DF1161" s="2" t="s">
        <v>3</v>
      </c>
      <c r="DG1161" s="2" t="s">
        <v>3</v>
      </c>
      <c r="DH1161" s="2" t="s">
        <v>3</v>
      </c>
      <c r="DI1161" s="2" t="s">
        <v>3</v>
      </c>
      <c r="DJ1161" s="2" t="s">
        <v>3</v>
      </c>
      <c r="DK1161" s="2" t="s">
        <v>3</v>
      </c>
      <c r="DL1161" s="2" t="s">
        <v>3</v>
      </c>
      <c r="DM1161" s="2" t="s">
        <v>3</v>
      </c>
      <c r="DN1161" s="2">
        <v>0</v>
      </c>
      <c r="DO1161" s="2">
        <v>0</v>
      </c>
      <c r="DP1161" s="2">
        <v>1</v>
      </c>
      <c r="DQ1161" s="2">
        <v>1</v>
      </c>
      <c r="DR1161" s="2"/>
      <c r="DS1161" s="2"/>
      <c r="DT1161" s="2"/>
      <c r="DU1161" s="2">
        <v>1010</v>
      </c>
      <c r="DV1161" s="2" t="s">
        <v>1180</v>
      </c>
      <c r="DW1161" s="2" t="s">
        <v>1180</v>
      </c>
      <c r="DX1161" s="2">
        <v>10</v>
      </c>
      <c r="DY1161" s="2"/>
      <c r="DZ1161" s="2" t="s">
        <v>3</v>
      </c>
      <c r="EA1161" s="2" t="s">
        <v>3</v>
      </c>
      <c r="EB1161" s="2" t="s">
        <v>3</v>
      </c>
      <c r="EC1161" s="2" t="s">
        <v>3</v>
      </c>
      <c r="ED1161" s="2"/>
      <c r="EE1161" s="2">
        <v>53551143</v>
      </c>
      <c r="EF1161" s="2">
        <v>22</v>
      </c>
      <c r="EG1161" s="2" t="s">
        <v>592</v>
      </c>
      <c r="EH1161" s="2">
        <v>16</v>
      </c>
      <c r="EI1161" s="2" t="s">
        <v>593</v>
      </c>
      <c r="EJ1161" s="2">
        <v>1</v>
      </c>
      <c r="EK1161" s="2">
        <v>16001</v>
      </c>
      <c r="EL1161" s="2" t="s">
        <v>1153</v>
      </c>
      <c r="EM1161" s="2" t="s">
        <v>1154</v>
      </c>
      <c r="EN1161" s="2"/>
      <c r="EO1161" s="2" t="s">
        <v>3</v>
      </c>
      <c r="EP1161" s="2"/>
      <c r="EQ1161" s="2">
        <v>0</v>
      </c>
      <c r="ER1161" s="2">
        <v>9.9</v>
      </c>
      <c r="ES1161" s="2">
        <v>9.9</v>
      </c>
      <c r="ET1161" s="2">
        <v>0</v>
      </c>
      <c r="EU1161" s="2">
        <v>0</v>
      </c>
      <c r="EV1161" s="2">
        <v>0</v>
      </c>
      <c r="EW1161" s="2">
        <v>0</v>
      </c>
      <c r="EX1161" s="2">
        <v>0</v>
      </c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>
        <v>0</v>
      </c>
      <c r="FR1161" s="2">
        <f>ROUND(IF(AND(BH1161=3,BI1161=3),P1161,0),2)</f>
        <v>0</v>
      </c>
      <c r="FS1161" s="2">
        <v>0</v>
      </c>
      <c r="FT1161" s="2"/>
      <c r="FU1161" s="2"/>
      <c r="FV1161" s="2"/>
      <c r="FW1161" s="2"/>
      <c r="FX1161" s="2">
        <v>121</v>
      </c>
      <c r="FY1161" s="2">
        <v>72</v>
      </c>
      <c r="FZ1161" s="2"/>
      <c r="GA1161" s="2" t="s">
        <v>3</v>
      </c>
      <c r="GB1161" s="2"/>
      <c r="GC1161" s="2"/>
      <c r="GD1161" s="2">
        <v>1</v>
      </c>
      <c r="GE1161" s="2"/>
      <c r="GF1161" s="2">
        <v>2030494582</v>
      </c>
      <c r="GG1161" s="2">
        <v>2</v>
      </c>
      <c r="GH1161" s="2">
        <v>1</v>
      </c>
      <c r="GI1161" s="2">
        <v>-2</v>
      </c>
      <c r="GJ1161" s="2">
        <v>0</v>
      </c>
      <c r="GK1161" s="2">
        <v>0</v>
      </c>
      <c r="GL1161" s="2">
        <f>ROUND(IF(AND(BH1161=3,BI1161=3,FS1161&lt;&gt;0),P1161,0),2)</f>
        <v>0</v>
      </c>
      <c r="GM1161" s="2">
        <f>ROUND(O1161+X1161+Y1161,2)+GX1161</f>
        <v>8.91</v>
      </c>
      <c r="GN1161" s="2">
        <f>IF(OR(BI1161=0,BI1161=1),ROUND(O1161+X1161+Y1161,2),0)</f>
        <v>8.91</v>
      </c>
      <c r="GO1161" s="2">
        <f>IF(BI1161=2,ROUND(O1161+X1161+Y1161,2),0)</f>
        <v>0</v>
      </c>
      <c r="GP1161" s="2">
        <f>IF(BI1161=4,ROUND(O1161+X1161+Y1161,2)+GX1161,0)</f>
        <v>0</v>
      </c>
      <c r="GQ1161" s="2"/>
      <c r="GR1161" s="2">
        <v>0</v>
      </c>
      <c r="GS1161" s="2">
        <v>3</v>
      </c>
      <c r="GT1161" s="2">
        <v>0</v>
      </c>
      <c r="GU1161" s="2" t="s">
        <v>3</v>
      </c>
      <c r="GV1161" s="2">
        <f t="shared" si="763"/>
        <v>0</v>
      </c>
      <c r="GW1161" s="2">
        <v>1</v>
      </c>
      <c r="GX1161" s="2">
        <f>ROUND(HC1161*I1161,2)</f>
        <v>0</v>
      </c>
      <c r="GY1161" s="2"/>
      <c r="GZ1161" s="2"/>
      <c r="HA1161" s="2">
        <v>0</v>
      </c>
      <c r="HB1161" s="2">
        <v>0</v>
      </c>
      <c r="HC1161" s="2">
        <f t="shared" si="764"/>
        <v>0</v>
      </c>
      <c r="HD1161" s="2"/>
      <c r="HE1161" s="2" t="s">
        <v>3</v>
      </c>
      <c r="HF1161" s="2" t="s">
        <v>3</v>
      </c>
      <c r="HG1161" s="2"/>
      <c r="HH1161" s="2"/>
      <c r="HI1161" s="2"/>
      <c r="HJ1161" s="2"/>
      <c r="HK1161" s="2"/>
      <c r="HL1161" s="2"/>
      <c r="HM1161" s="2" t="s">
        <v>3</v>
      </c>
      <c r="HN1161" s="2" t="s">
        <v>596</v>
      </c>
      <c r="HO1161" s="2" t="s">
        <v>597</v>
      </c>
      <c r="HP1161" s="2" t="s">
        <v>593</v>
      </c>
      <c r="HQ1161" s="2" t="s">
        <v>593</v>
      </c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>
        <v>0</v>
      </c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</row>
    <row r="1162" spans="1:255" x14ac:dyDescent="0.2">
      <c r="A1162">
        <v>18</v>
      </c>
      <c r="B1162">
        <v>1</v>
      </c>
      <c r="C1162">
        <v>2010</v>
      </c>
      <c r="E1162" t="s">
        <v>1182</v>
      </c>
      <c r="F1162" t="s">
        <v>1183</v>
      </c>
      <c r="G1162" t="s">
        <v>1184</v>
      </c>
      <c r="H1162" t="s">
        <v>1180</v>
      </c>
      <c r="I1162">
        <f>I1156*J1162</f>
        <v>0.9</v>
      </c>
      <c r="J1162">
        <v>3.333333333333333</v>
      </c>
      <c r="K1162">
        <v>3.3333330000000001</v>
      </c>
      <c r="O1162">
        <f>ROUND(CP1162,0)</f>
        <v>67</v>
      </c>
      <c r="P1162">
        <f>ROUND(CQ1162*I1162,0)</f>
        <v>67</v>
      </c>
      <c r="Q1162">
        <f>ROUND(CR1162*I1162,0)</f>
        <v>0</v>
      </c>
      <c r="R1162">
        <f>ROUND(CS1162*I1162,0)</f>
        <v>0</v>
      </c>
      <c r="S1162">
        <f>ROUND(CT1162*I1162,0)</f>
        <v>0</v>
      </c>
      <c r="T1162">
        <f>ROUND(CU1162*I1162,0)</f>
        <v>0</v>
      </c>
      <c r="U1162">
        <f t="shared" si="746"/>
        <v>0</v>
      </c>
      <c r="V1162">
        <f t="shared" si="747"/>
        <v>0</v>
      </c>
      <c r="W1162">
        <f>ROUND(CX1162*I1162,0)</f>
        <v>0</v>
      </c>
      <c r="X1162">
        <f>ROUND(CY1162,0)</f>
        <v>0</v>
      </c>
      <c r="Y1162">
        <f>ROUND(CZ1162,0)</f>
        <v>0</v>
      </c>
      <c r="AA1162">
        <v>53551707</v>
      </c>
      <c r="AB1162">
        <f t="shared" si="748"/>
        <v>9.9</v>
      </c>
      <c r="AC1162">
        <f t="shared" si="765"/>
        <v>9.9</v>
      </c>
      <c r="AD1162">
        <f t="shared" si="766"/>
        <v>0</v>
      </c>
      <c r="AE1162">
        <f t="shared" si="767"/>
        <v>0</v>
      </c>
      <c r="AF1162">
        <f t="shared" si="768"/>
        <v>0</v>
      </c>
      <c r="AG1162">
        <f t="shared" si="750"/>
        <v>0</v>
      </c>
      <c r="AH1162">
        <f t="shared" si="769"/>
        <v>0</v>
      </c>
      <c r="AI1162">
        <f t="shared" si="770"/>
        <v>0</v>
      </c>
      <c r="AJ1162">
        <f t="shared" si="751"/>
        <v>0.01</v>
      </c>
      <c r="AK1162">
        <v>9.9</v>
      </c>
      <c r="AL1162">
        <v>9.9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0.01</v>
      </c>
      <c r="AT1162">
        <v>121</v>
      </c>
      <c r="AU1162">
        <v>72</v>
      </c>
      <c r="AV1162">
        <v>1</v>
      </c>
      <c r="AW1162">
        <v>1</v>
      </c>
      <c r="AZ1162">
        <v>1</v>
      </c>
      <c r="BA1162">
        <v>1</v>
      </c>
      <c r="BB1162">
        <v>1</v>
      </c>
      <c r="BC1162">
        <v>7.53</v>
      </c>
      <c r="BD1162" t="s">
        <v>3</v>
      </c>
      <c r="BE1162" t="s">
        <v>3</v>
      </c>
      <c r="BF1162" t="s">
        <v>3</v>
      </c>
      <c r="BG1162" t="s">
        <v>3</v>
      </c>
      <c r="BH1162">
        <v>3</v>
      </c>
      <c r="BI1162">
        <v>1</v>
      </c>
      <c r="BJ1162" t="s">
        <v>1185</v>
      </c>
      <c r="BM1162">
        <v>16001</v>
      </c>
      <c r="BN1162">
        <v>0</v>
      </c>
      <c r="BO1162" t="s">
        <v>1183</v>
      </c>
      <c r="BP1162">
        <v>1</v>
      </c>
      <c r="BQ1162">
        <v>22</v>
      </c>
      <c r="BR1162">
        <v>0</v>
      </c>
      <c r="BS1162">
        <v>1</v>
      </c>
      <c r="BT1162">
        <v>1</v>
      </c>
      <c r="BU1162">
        <v>1</v>
      </c>
      <c r="BV1162">
        <v>1</v>
      </c>
      <c r="BW1162">
        <v>1</v>
      </c>
      <c r="BX1162">
        <v>1</v>
      </c>
      <c r="BY1162" t="s">
        <v>3</v>
      </c>
      <c r="BZ1162">
        <v>121</v>
      </c>
      <c r="CA1162">
        <v>72</v>
      </c>
      <c r="CB1162" t="s">
        <v>3</v>
      </c>
      <c r="CE1162">
        <v>0</v>
      </c>
      <c r="CF1162">
        <v>0</v>
      </c>
      <c r="CG1162">
        <v>0</v>
      </c>
      <c r="CM1162">
        <v>0</v>
      </c>
      <c r="CN1162" t="s">
        <v>3</v>
      </c>
      <c r="CO1162">
        <v>0</v>
      </c>
      <c r="CP1162">
        <f t="shared" si="752"/>
        <v>67</v>
      </c>
      <c r="CQ1162">
        <f t="shared" si="771"/>
        <v>74.547000000000011</v>
      </c>
      <c r="CR1162">
        <f t="shared" si="754"/>
        <v>0</v>
      </c>
      <c r="CS1162">
        <f t="shared" si="755"/>
        <v>0</v>
      </c>
      <c r="CT1162">
        <f t="shared" si="756"/>
        <v>0</v>
      </c>
      <c r="CU1162">
        <f t="shared" si="757"/>
        <v>0</v>
      </c>
      <c r="CV1162">
        <f t="shared" si="758"/>
        <v>0</v>
      </c>
      <c r="CW1162">
        <f t="shared" si="759"/>
        <v>0</v>
      </c>
      <c r="CX1162">
        <f t="shared" si="760"/>
        <v>0.01</v>
      </c>
      <c r="CY1162">
        <f t="shared" si="761"/>
        <v>0</v>
      </c>
      <c r="CZ1162">
        <f t="shared" si="762"/>
        <v>0</v>
      </c>
      <c r="DC1162" t="s">
        <v>3</v>
      </c>
      <c r="DD1162" t="s">
        <v>3</v>
      </c>
      <c r="DE1162" t="s">
        <v>3</v>
      </c>
      <c r="DF1162" t="s">
        <v>3</v>
      </c>
      <c r="DG1162" t="s">
        <v>3</v>
      </c>
      <c r="DH1162" t="s">
        <v>3</v>
      </c>
      <c r="DI1162" t="s">
        <v>3</v>
      </c>
      <c r="DJ1162" t="s">
        <v>3</v>
      </c>
      <c r="DK1162" t="s">
        <v>3</v>
      </c>
      <c r="DL1162" t="s">
        <v>3</v>
      </c>
      <c r="DM1162" t="s">
        <v>3</v>
      </c>
      <c r="DN1162">
        <v>0</v>
      </c>
      <c r="DO1162">
        <v>0</v>
      </c>
      <c r="DP1162">
        <v>1</v>
      </c>
      <c r="DQ1162">
        <v>1</v>
      </c>
      <c r="DU1162">
        <v>1010</v>
      </c>
      <c r="DV1162" t="s">
        <v>1180</v>
      </c>
      <c r="DW1162" t="s">
        <v>1180</v>
      </c>
      <c r="DX1162">
        <v>10</v>
      </c>
      <c r="DZ1162" t="s">
        <v>3</v>
      </c>
      <c r="EA1162" t="s">
        <v>3</v>
      </c>
      <c r="EB1162" t="s">
        <v>3</v>
      </c>
      <c r="EC1162" t="s">
        <v>3</v>
      </c>
      <c r="EE1162">
        <v>53551143</v>
      </c>
      <c r="EF1162">
        <v>22</v>
      </c>
      <c r="EG1162" t="s">
        <v>592</v>
      </c>
      <c r="EH1162">
        <v>16</v>
      </c>
      <c r="EI1162" t="s">
        <v>593</v>
      </c>
      <c r="EJ1162">
        <v>1</v>
      </c>
      <c r="EK1162">
        <v>16001</v>
      </c>
      <c r="EL1162" t="s">
        <v>1153</v>
      </c>
      <c r="EM1162" t="s">
        <v>1154</v>
      </c>
      <c r="EO1162" t="s">
        <v>3</v>
      </c>
      <c r="EQ1162">
        <v>0</v>
      </c>
      <c r="ER1162">
        <v>9.9</v>
      </c>
      <c r="ES1162">
        <v>9.9</v>
      </c>
      <c r="ET1162">
        <v>0</v>
      </c>
      <c r="EU1162">
        <v>0</v>
      </c>
      <c r="EV1162">
        <v>0</v>
      </c>
      <c r="EW1162">
        <v>0</v>
      </c>
      <c r="EX1162">
        <v>0</v>
      </c>
      <c r="FQ1162">
        <v>0</v>
      </c>
      <c r="FR1162">
        <f>ROUND(IF(AND(BH1162=3,BI1162=3),P1162,0),0)</f>
        <v>0</v>
      </c>
      <c r="FS1162">
        <v>0</v>
      </c>
      <c r="FX1162">
        <v>121</v>
      </c>
      <c r="FY1162">
        <v>72</v>
      </c>
      <c r="GA1162" t="s">
        <v>3</v>
      </c>
      <c r="GD1162">
        <v>1</v>
      </c>
      <c r="GF1162">
        <v>2030494582</v>
      </c>
      <c r="GG1162">
        <v>2</v>
      </c>
      <c r="GH1162">
        <v>1</v>
      </c>
      <c r="GI1162">
        <v>2</v>
      </c>
      <c r="GJ1162">
        <v>0</v>
      </c>
      <c r="GK1162">
        <v>0</v>
      </c>
      <c r="GL1162">
        <f>ROUND(IF(AND(BH1162=3,BI1162=3,FS1162&lt;&gt;0),P1162,0),0)</f>
        <v>0</v>
      </c>
      <c r="GM1162">
        <f>ROUND(O1162+X1162+Y1162,0)+GX1162</f>
        <v>67</v>
      </c>
      <c r="GN1162">
        <f>IF(OR(BI1162=0,BI1162=1),ROUND(O1162+X1162+Y1162,0),0)</f>
        <v>67</v>
      </c>
      <c r="GO1162">
        <f>IF(BI1162=2,ROUND(O1162+X1162+Y1162,0),0)</f>
        <v>0</v>
      </c>
      <c r="GP1162">
        <f>IF(BI1162=4,ROUND(O1162+X1162+Y1162,0)+GX1162,0)</f>
        <v>0</v>
      </c>
      <c r="GR1162">
        <v>0</v>
      </c>
      <c r="GS1162">
        <v>3</v>
      </c>
      <c r="GT1162">
        <v>0</v>
      </c>
      <c r="GU1162" t="s">
        <v>3</v>
      </c>
      <c r="GV1162">
        <f t="shared" si="763"/>
        <v>0</v>
      </c>
      <c r="GW1162">
        <v>1</v>
      </c>
      <c r="GX1162">
        <f>ROUND(HC1162*I1162,0)</f>
        <v>0</v>
      </c>
      <c r="HA1162">
        <v>0</v>
      </c>
      <c r="HB1162">
        <v>0</v>
      </c>
      <c r="HC1162">
        <f t="shared" si="764"/>
        <v>0</v>
      </c>
      <c r="HE1162" t="s">
        <v>3</v>
      </c>
      <c r="HF1162" t="s">
        <v>3</v>
      </c>
      <c r="HM1162" t="s">
        <v>3</v>
      </c>
      <c r="HN1162" t="s">
        <v>596</v>
      </c>
      <c r="HO1162" t="s">
        <v>597</v>
      </c>
      <c r="HP1162" t="s">
        <v>593</v>
      </c>
      <c r="HQ1162" t="s">
        <v>593</v>
      </c>
      <c r="IK1162">
        <v>0</v>
      </c>
    </row>
    <row r="1163" spans="1:255" x14ac:dyDescent="0.2">
      <c r="A1163" s="2">
        <v>18</v>
      </c>
      <c r="B1163" s="2">
        <v>1</v>
      </c>
      <c r="C1163" s="2">
        <v>1996</v>
      </c>
      <c r="D1163" s="2"/>
      <c r="E1163" s="2" t="s">
        <v>1186</v>
      </c>
      <c r="F1163" s="2" t="s">
        <v>1187</v>
      </c>
      <c r="G1163" s="2" t="s">
        <v>1188</v>
      </c>
      <c r="H1163" s="2" t="s">
        <v>1180</v>
      </c>
      <c r="I1163" s="2">
        <f>I1155*J1163</f>
        <v>0.45</v>
      </c>
      <c r="J1163" s="2">
        <v>1.6666666666666665</v>
      </c>
      <c r="K1163" s="2">
        <v>1.6666669999999999</v>
      </c>
      <c r="L1163" s="2"/>
      <c r="M1163" s="2"/>
      <c r="N1163" s="2"/>
      <c r="O1163" s="2">
        <f>ROUND(CP1163,2)</f>
        <v>9.68</v>
      </c>
      <c r="P1163" s="2">
        <f>ROUND(CQ1163*I1163,2)</f>
        <v>9.68</v>
      </c>
      <c r="Q1163" s="2">
        <f>ROUND(CR1163*I1163,2)</f>
        <v>0</v>
      </c>
      <c r="R1163" s="2">
        <f>ROUND(CS1163*I1163,2)</f>
        <v>0</v>
      </c>
      <c r="S1163" s="2">
        <f>ROUND(CT1163*I1163,2)</f>
        <v>0</v>
      </c>
      <c r="T1163" s="2">
        <f>ROUND(CU1163*I1163,2)</f>
        <v>0</v>
      </c>
      <c r="U1163" s="2">
        <f t="shared" si="746"/>
        <v>0</v>
      </c>
      <c r="V1163" s="2">
        <f t="shared" si="747"/>
        <v>0</v>
      </c>
      <c r="W1163" s="2">
        <f>ROUND(CX1163*I1163,2)</f>
        <v>0</v>
      </c>
      <c r="X1163" s="2">
        <f>ROUND(CY1163,2)</f>
        <v>0</v>
      </c>
      <c r="Y1163" s="2">
        <f>ROUND(CZ1163,2)</f>
        <v>0</v>
      </c>
      <c r="Z1163" s="2"/>
      <c r="AA1163" s="2">
        <v>53551706</v>
      </c>
      <c r="AB1163" s="2">
        <f t="shared" si="748"/>
        <v>21.5</v>
      </c>
      <c r="AC1163" s="2">
        <f t="shared" si="765"/>
        <v>21.5</v>
      </c>
      <c r="AD1163" s="2">
        <f t="shared" si="766"/>
        <v>0</v>
      </c>
      <c r="AE1163" s="2">
        <f t="shared" si="767"/>
        <v>0</v>
      </c>
      <c r="AF1163" s="2">
        <f t="shared" si="768"/>
        <v>0</v>
      </c>
      <c r="AG1163" s="2">
        <f t="shared" si="750"/>
        <v>0</v>
      </c>
      <c r="AH1163" s="2">
        <f t="shared" si="769"/>
        <v>0</v>
      </c>
      <c r="AI1163" s="2">
        <f t="shared" si="770"/>
        <v>0</v>
      </c>
      <c r="AJ1163" s="2">
        <f t="shared" si="751"/>
        <v>0.01</v>
      </c>
      <c r="AK1163" s="2">
        <v>21.5</v>
      </c>
      <c r="AL1163" s="2">
        <v>21.5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0.01</v>
      </c>
      <c r="AT1163" s="2">
        <v>121</v>
      </c>
      <c r="AU1163" s="2">
        <v>72</v>
      </c>
      <c r="AV1163" s="2">
        <v>1</v>
      </c>
      <c r="AW1163" s="2">
        <v>1</v>
      </c>
      <c r="AX1163" s="2"/>
      <c r="AY1163" s="2"/>
      <c r="AZ1163" s="2">
        <v>1</v>
      </c>
      <c r="BA1163" s="2">
        <v>1</v>
      </c>
      <c r="BB1163" s="2">
        <v>1</v>
      </c>
      <c r="BC1163" s="2">
        <v>1</v>
      </c>
      <c r="BD1163" s="2" t="s">
        <v>3</v>
      </c>
      <c r="BE1163" s="2" t="s">
        <v>3</v>
      </c>
      <c r="BF1163" s="2" t="s">
        <v>3</v>
      </c>
      <c r="BG1163" s="2" t="s">
        <v>3</v>
      </c>
      <c r="BH1163" s="2">
        <v>3</v>
      </c>
      <c r="BI1163" s="2">
        <v>1</v>
      </c>
      <c r="BJ1163" s="2" t="s">
        <v>1189</v>
      </c>
      <c r="BK1163" s="2"/>
      <c r="BL1163" s="2"/>
      <c r="BM1163" s="2">
        <v>16001</v>
      </c>
      <c r="BN1163" s="2">
        <v>0</v>
      </c>
      <c r="BO1163" s="2" t="s">
        <v>3</v>
      </c>
      <c r="BP1163" s="2">
        <v>0</v>
      </c>
      <c r="BQ1163" s="2">
        <v>22</v>
      </c>
      <c r="BR1163" s="2">
        <v>0</v>
      </c>
      <c r="BS1163" s="2">
        <v>1</v>
      </c>
      <c r="BT1163" s="2">
        <v>1</v>
      </c>
      <c r="BU1163" s="2">
        <v>1</v>
      </c>
      <c r="BV1163" s="2">
        <v>1</v>
      </c>
      <c r="BW1163" s="2">
        <v>1</v>
      </c>
      <c r="BX1163" s="2">
        <v>1</v>
      </c>
      <c r="BY1163" s="2" t="s">
        <v>3</v>
      </c>
      <c r="BZ1163" s="2">
        <v>121</v>
      </c>
      <c r="CA1163" s="2">
        <v>72</v>
      </c>
      <c r="CB1163" s="2" t="s">
        <v>3</v>
      </c>
      <c r="CC1163" s="2"/>
      <c r="CD1163" s="2"/>
      <c r="CE1163" s="2">
        <v>0</v>
      </c>
      <c r="CF1163" s="2">
        <v>0</v>
      </c>
      <c r="CG1163" s="2">
        <v>0</v>
      </c>
      <c r="CH1163" s="2"/>
      <c r="CI1163" s="2"/>
      <c r="CJ1163" s="2"/>
      <c r="CK1163" s="2"/>
      <c r="CL1163" s="2"/>
      <c r="CM1163" s="2">
        <v>0</v>
      </c>
      <c r="CN1163" s="2" t="s">
        <v>3</v>
      </c>
      <c r="CO1163" s="2">
        <v>0</v>
      </c>
      <c r="CP1163" s="2">
        <f t="shared" si="752"/>
        <v>9.68</v>
      </c>
      <c r="CQ1163" s="2">
        <f t="shared" si="771"/>
        <v>21.5</v>
      </c>
      <c r="CR1163" s="2">
        <f t="shared" si="754"/>
        <v>0</v>
      </c>
      <c r="CS1163" s="2">
        <f t="shared" si="755"/>
        <v>0</v>
      </c>
      <c r="CT1163" s="2">
        <f t="shared" si="756"/>
        <v>0</v>
      </c>
      <c r="CU1163" s="2">
        <f t="shared" si="757"/>
        <v>0</v>
      </c>
      <c r="CV1163" s="2">
        <f t="shared" si="758"/>
        <v>0</v>
      </c>
      <c r="CW1163" s="2">
        <f t="shared" si="759"/>
        <v>0</v>
      </c>
      <c r="CX1163" s="2">
        <f t="shared" si="760"/>
        <v>0.01</v>
      </c>
      <c r="CY1163" s="2">
        <f t="shared" si="761"/>
        <v>0</v>
      </c>
      <c r="CZ1163" s="2">
        <f t="shared" si="762"/>
        <v>0</v>
      </c>
      <c r="DA1163" s="2"/>
      <c r="DB1163" s="2"/>
      <c r="DC1163" s="2" t="s">
        <v>3</v>
      </c>
      <c r="DD1163" s="2" t="s">
        <v>3</v>
      </c>
      <c r="DE1163" s="2" t="s">
        <v>3</v>
      </c>
      <c r="DF1163" s="2" t="s">
        <v>3</v>
      </c>
      <c r="DG1163" s="2" t="s">
        <v>3</v>
      </c>
      <c r="DH1163" s="2" t="s">
        <v>3</v>
      </c>
      <c r="DI1163" s="2" t="s">
        <v>3</v>
      </c>
      <c r="DJ1163" s="2" t="s">
        <v>3</v>
      </c>
      <c r="DK1163" s="2" t="s">
        <v>3</v>
      </c>
      <c r="DL1163" s="2" t="s">
        <v>3</v>
      </c>
      <c r="DM1163" s="2" t="s">
        <v>3</v>
      </c>
      <c r="DN1163" s="2">
        <v>0</v>
      </c>
      <c r="DO1163" s="2">
        <v>0</v>
      </c>
      <c r="DP1163" s="2">
        <v>1</v>
      </c>
      <c r="DQ1163" s="2">
        <v>1</v>
      </c>
      <c r="DR1163" s="2"/>
      <c r="DS1163" s="2"/>
      <c r="DT1163" s="2"/>
      <c r="DU1163" s="2">
        <v>1010</v>
      </c>
      <c r="DV1163" s="2" t="s">
        <v>1180</v>
      </c>
      <c r="DW1163" s="2" t="s">
        <v>1180</v>
      </c>
      <c r="DX1163" s="2">
        <v>10</v>
      </c>
      <c r="DY1163" s="2"/>
      <c r="DZ1163" s="2" t="s">
        <v>3</v>
      </c>
      <c r="EA1163" s="2" t="s">
        <v>3</v>
      </c>
      <c r="EB1163" s="2" t="s">
        <v>3</v>
      </c>
      <c r="EC1163" s="2" t="s">
        <v>3</v>
      </c>
      <c r="ED1163" s="2"/>
      <c r="EE1163" s="2">
        <v>53551143</v>
      </c>
      <c r="EF1163" s="2">
        <v>22</v>
      </c>
      <c r="EG1163" s="2" t="s">
        <v>592</v>
      </c>
      <c r="EH1163" s="2">
        <v>16</v>
      </c>
      <c r="EI1163" s="2" t="s">
        <v>593</v>
      </c>
      <c r="EJ1163" s="2">
        <v>1</v>
      </c>
      <c r="EK1163" s="2">
        <v>16001</v>
      </c>
      <c r="EL1163" s="2" t="s">
        <v>1153</v>
      </c>
      <c r="EM1163" s="2" t="s">
        <v>1154</v>
      </c>
      <c r="EN1163" s="2"/>
      <c r="EO1163" s="2" t="s">
        <v>3</v>
      </c>
      <c r="EP1163" s="2"/>
      <c r="EQ1163" s="2">
        <v>0</v>
      </c>
      <c r="ER1163" s="2">
        <v>21.5</v>
      </c>
      <c r="ES1163" s="2">
        <v>21.5</v>
      </c>
      <c r="ET1163" s="2">
        <v>0</v>
      </c>
      <c r="EU1163" s="2">
        <v>0</v>
      </c>
      <c r="EV1163" s="2">
        <v>0</v>
      </c>
      <c r="EW1163" s="2">
        <v>0</v>
      </c>
      <c r="EX1163" s="2">
        <v>0</v>
      </c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>
        <v>0</v>
      </c>
      <c r="FR1163" s="2">
        <f>ROUND(IF(AND(BH1163=3,BI1163=3),P1163,0),2)</f>
        <v>0</v>
      </c>
      <c r="FS1163" s="2">
        <v>0</v>
      </c>
      <c r="FT1163" s="2"/>
      <c r="FU1163" s="2"/>
      <c r="FV1163" s="2"/>
      <c r="FW1163" s="2"/>
      <c r="FX1163" s="2">
        <v>121</v>
      </c>
      <c r="FY1163" s="2">
        <v>72</v>
      </c>
      <c r="FZ1163" s="2"/>
      <c r="GA1163" s="2" t="s">
        <v>3</v>
      </c>
      <c r="GB1163" s="2"/>
      <c r="GC1163" s="2"/>
      <c r="GD1163" s="2">
        <v>1</v>
      </c>
      <c r="GE1163" s="2"/>
      <c r="GF1163" s="2">
        <v>2064763732</v>
      </c>
      <c r="GG1163" s="2">
        <v>2</v>
      </c>
      <c r="GH1163" s="2">
        <v>1</v>
      </c>
      <c r="GI1163" s="2">
        <v>-2</v>
      </c>
      <c r="GJ1163" s="2">
        <v>0</v>
      </c>
      <c r="GK1163" s="2">
        <v>0</v>
      </c>
      <c r="GL1163" s="2">
        <f>ROUND(IF(AND(BH1163=3,BI1163=3,FS1163&lt;&gt;0),P1163,0),2)</f>
        <v>0</v>
      </c>
      <c r="GM1163" s="2">
        <f>ROUND(O1163+X1163+Y1163,2)+GX1163</f>
        <v>9.68</v>
      </c>
      <c r="GN1163" s="2">
        <f>IF(OR(BI1163=0,BI1163=1),ROUND(O1163+X1163+Y1163,2),0)</f>
        <v>9.68</v>
      </c>
      <c r="GO1163" s="2">
        <f>IF(BI1163=2,ROUND(O1163+X1163+Y1163,2),0)</f>
        <v>0</v>
      </c>
      <c r="GP1163" s="2">
        <f>IF(BI1163=4,ROUND(O1163+X1163+Y1163,2)+GX1163,0)</f>
        <v>0</v>
      </c>
      <c r="GQ1163" s="2"/>
      <c r="GR1163" s="2">
        <v>0</v>
      </c>
      <c r="GS1163" s="2">
        <v>3</v>
      </c>
      <c r="GT1163" s="2">
        <v>0</v>
      </c>
      <c r="GU1163" s="2" t="s">
        <v>3</v>
      </c>
      <c r="GV1163" s="2">
        <f t="shared" si="763"/>
        <v>0</v>
      </c>
      <c r="GW1163" s="2">
        <v>1</v>
      </c>
      <c r="GX1163" s="2">
        <f>ROUND(HC1163*I1163,2)</f>
        <v>0</v>
      </c>
      <c r="GY1163" s="2"/>
      <c r="GZ1163" s="2"/>
      <c r="HA1163" s="2">
        <v>0</v>
      </c>
      <c r="HB1163" s="2">
        <v>0</v>
      </c>
      <c r="HC1163" s="2">
        <f t="shared" si="764"/>
        <v>0</v>
      </c>
      <c r="HD1163" s="2"/>
      <c r="HE1163" s="2" t="s">
        <v>3</v>
      </c>
      <c r="HF1163" s="2" t="s">
        <v>3</v>
      </c>
      <c r="HG1163" s="2"/>
      <c r="HH1163" s="2"/>
      <c r="HI1163" s="2"/>
      <c r="HJ1163" s="2"/>
      <c r="HK1163" s="2"/>
      <c r="HL1163" s="2"/>
      <c r="HM1163" s="2" t="s">
        <v>3</v>
      </c>
      <c r="HN1163" s="2" t="s">
        <v>596</v>
      </c>
      <c r="HO1163" s="2" t="s">
        <v>597</v>
      </c>
      <c r="HP1163" s="2" t="s">
        <v>593</v>
      </c>
      <c r="HQ1163" s="2" t="s">
        <v>593</v>
      </c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>
        <v>0</v>
      </c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</row>
    <row r="1164" spans="1:255" x14ac:dyDescent="0.2">
      <c r="A1164">
        <v>18</v>
      </c>
      <c r="B1164">
        <v>1</v>
      </c>
      <c r="C1164">
        <v>2009</v>
      </c>
      <c r="E1164" t="s">
        <v>1186</v>
      </c>
      <c r="F1164" t="s">
        <v>1187</v>
      </c>
      <c r="G1164" t="s">
        <v>1188</v>
      </c>
      <c r="H1164" t="s">
        <v>1180</v>
      </c>
      <c r="I1164">
        <f>I1156*J1164</f>
        <v>0.45</v>
      </c>
      <c r="J1164">
        <v>1.6666666666666665</v>
      </c>
      <c r="K1164">
        <v>1.6666669999999999</v>
      </c>
      <c r="O1164">
        <f>ROUND(CP1164,0)</f>
        <v>50</v>
      </c>
      <c r="P1164">
        <f>ROUND(CQ1164*I1164,0)</f>
        <v>50</v>
      </c>
      <c r="Q1164">
        <f>ROUND(CR1164*I1164,0)</f>
        <v>0</v>
      </c>
      <c r="R1164">
        <f>ROUND(CS1164*I1164,0)</f>
        <v>0</v>
      </c>
      <c r="S1164">
        <f>ROUND(CT1164*I1164,0)</f>
        <v>0</v>
      </c>
      <c r="T1164">
        <f>ROUND(CU1164*I1164,0)</f>
        <v>0</v>
      </c>
      <c r="U1164">
        <f t="shared" si="746"/>
        <v>0</v>
      </c>
      <c r="V1164">
        <f t="shared" si="747"/>
        <v>0</v>
      </c>
      <c r="W1164">
        <f>ROUND(CX1164*I1164,0)</f>
        <v>0</v>
      </c>
      <c r="X1164">
        <f>ROUND(CY1164,0)</f>
        <v>0</v>
      </c>
      <c r="Y1164">
        <f>ROUND(CZ1164,0)</f>
        <v>0</v>
      </c>
      <c r="AA1164">
        <v>53551707</v>
      </c>
      <c r="AB1164">
        <f t="shared" si="748"/>
        <v>21.5</v>
      </c>
      <c r="AC1164">
        <f t="shared" si="765"/>
        <v>21.5</v>
      </c>
      <c r="AD1164">
        <f t="shared" si="766"/>
        <v>0</v>
      </c>
      <c r="AE1164">
        <f t="shared" si="767"/>
        <v>0</v>
      </c>
      <c r="AF1164">
        <f t="shared" si="768"/>
        <v>0</v>
      </c>
      <c r="AG1164">
        <f t="shared" si="750"/>
        <v>0</v>
      </c>
      <c r="AH1164">
        <f t="shared" si="769"/>
        <v>0</v>
      </c>
      <c r="AI1164">
        <f t="shared" si="770"/>
        <v>0</v>
      </c>
      <c r="AJ1164">
        <f t="shared" si="751"/>
        <v>0.01</v>
      </c>
      <c r="AK1164">
        <v>21.5</v>
      </c>
      <c r="AL1164">
        <v>21.5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0.01</v>
      </c>
      <c r="AT1164">
        <v>121</v>
      </c>
      <c r="AU1164">
        <v>72</v>
      </c>
      <c r="AV1164">
        <v>1</v>
      </c>
      <c r="AW1164">
        <v>1</v>
      </c>
      <c r="AZ1164">
        <v>1</v>
      </c>
      <c r="BA1164">
        <v>1</v>
      </c>
      <c r="BB1164">
        <v>1</v>
      </c>
      <c r="BC1164">
        <v>5.15</v>
      </c>
      <c r="BD1164" t="s">
        <v>3</v>
      </c>
      <c r="BE1164" t="s">
        <v>3</v>
      </c>
      <c r="BF1164" t="s">
        <v>3</v>
      </c>
      <c r="BG1164" t="s">
        <v>3</v>
      </c>
      <c r="BH1164">
        <v>3</v>
      </c>
      <c r="BI1164">
        <v>1</v>
      </c>
      <c r="BJ1164" t="s">
        <v>1189</v>
      </c>
      <c r="BM1164">
        <v>16001</v>
      </c>
      <c r="BN1164">
        <v>0</v>
      </c>
      <c r="BO1164" t="s">
        <v>1187</v>
      </c>
      <c r="BP1164">
        <v>1</v>
      </c>
      <c r="BQ1164">
        <v>22</v>
      </c>
      <c r="BR1164">
        <v>0</v>
      </c>
      <c r="BS1164">
        <v>1</v>
      </c>
      <c r="BT1164">
        <v>1</v>
      </c>
      <c r="BU1164">
        <v>1</v>
      </c>
      <c r="BV1164">
        <v>1</v>
      </c>
      <c r="BW1164">
        <v>1</v>
      </c>
      <c r="BX1164">
        <v>1</v>
      </c>
      <c r="BY1164" t="s">
        <v>3</v>
      </c>
      <c r="BZ1164">
        <v>121</v>
      </c>
      <c r="CA1164">
        <v>72</v>
      </c>
      <c r="CB1164" t="s">
        <v>3</v>
      </c>
      <c r="CE1164">
        <v>0</v>
      </c>
      <c r="CF1164">
        <v>0</v>
      </c>
      <c r="CG1164">
        <v>0</v>
      </c>
      <c r="CM1164">
        <v>0</v>
      </c>
      <c r="CN1164" t="s">
        <v>3</v>
      </c>
      <c r="CO1164">
        <v>0</v>
      </c>
      <c r="CP1164">
        <f t="shared" si="752"/>
        <v>50</v>
      </c>
      <c r="CQ1164">
        <f t="shared" si="771"/>
        <v>110.72500000000001</v>
      </c>
      <c r="CR1164">
        <f t="shared" si="754"/>
        <v>0</v>
      </c>
      <c r="CS1164">
        <f t="shared" si="755"/>
        <v>0</v>
      </c>
      <c r="CT1164">
        <f t="shared" si="756"/>
        <v>0</v>
      </c>
      <c r="CU1164">
        <f t="shared" si="757"/>
        <v>0</v>
      </c>
      <c r="CV1164">
        <f t="shared" si="758"/>
        <v>0</v>
      </c>
      <c r="CW1164">
        <f t="shared" si="759"/>
        <v>0</v>
      </c>
      <c r="CX1164">
        <f t="shared" si="760"/>
        <v>0.01</v>
      </c>
      <c r="CY1164">
        <f t="shared" si="761"/>
        <v>0</v>
      </c>
      <c r="CZ1164">
        <f t="shared" si="762"/>
        <v>0</v>
      </c>
      <c r="DC1164" t="s">
        <v>3</v>
      </c>
      <c r="DD1164" t="s">
        <v>3</v>
      </c>
      <c r="DE1164" t="s">
        <v>3</v>
      </c>
      <c r="DF1164" t="s">
        <v>3</v>
      </c>
      <c r="DG1164" t="s">
        <v>3</v>
      </c>
      <c r="DH1164" t="s">
        <v>3</v>
      </c>
      <c r="DI1164" t="s">
        <v>3</v>
      </c>
      <c r="DJ1164" t="s">
        <v>3</v>
      </c>
      <c r="DK1164" t="s">
        <v>3</v>
      </c>
      <c r="DL1164" t="s">
        <v>3</v>
      </c>
      <c r="DM1164" t="s">
        <v>3</v>
      </c>
      <c r="DN1164">
        <v>0</v>
      </c>
      <c r="DO1164">
        <v>0</v>
      </c>
      <c r="DP1164">
        <v>1</v>
      </c>
      <c r="DQ1164">
        <v>1</v>
      </c>
      <c r="DU1164">
        <v>1010</v>
      </c>
      <c r="DV1164" t="s">
        <v>1180</v>
      </c>
      <c r="DW1164" t="s">
        <v>1180</v>
      </c>
      <c r="DX1164">
        <v>10</v>
      </c>
      <c r="DZ1164" t="s">
        <v>3</v>
      </c>
      <c r="EA1164" t="s">
        <v>3</v>
      </c>
      <c r="EB1164" t="s">
        <v>3</v>
      </c>
      <c r="EC1164" t="s">
        <v>3</v>
      </c>
      <c r="EE1164">
        <v>53551143</v>
      </c>
      <c r="EF1164">
        <v>22</v>
      </c>
      <c r="EG1164" t="s">
        <v>592</v>
      </c>
      <c r="EH1164">
        <v>16</v>
      </c>
      <c r="EI1164" t="s">
        <v>593</v>
      </c>
      <c r="EJ1164">
        <v>1</v>
      </c>
      <c r="EK1164">
        <v>16001</v>
      </c>
      <c r="EL1164" t="s">
        <v>1153</v>
      </c>
      <c r="EM1164" t="s">
        <v>1154</v>
      </c>
      <c r="EO1164" t="s">
        <v>3</v>
      </c>
      <c r="EQ1164">
        <v>0</v>
      </c>
      <c r="ER1164">
        <v>21.5</v>
      </c>
      <c r="ES1164">
        <v>21.5</v>
      </c>
      <c r="ET1164">
        <v>0</v>
      </c>
      <c r="EU1164">
        <v>0</v>
      </c>
      <c r="EV1164">
        <v>0</v>
      </c>
      <c r="EW1164">
        <v>0</v>
      </c>
      <c r="EX1164">
        <v>0</v>
      </c>
      <c r="FQ1164">
        <v>0</v>
      </c>
      <c r="FR1164">
        <f>ROUND(IF(AND(BH1164=3,BI1164=3),P1164,0),0)</f>
        <v>0</v>
      </c>
      <c r="FS1164">
        <v>0</v>
      </c>
      <c r="FX1164">
        <v>121</v>
      </c>
      <c r="FY1164">
        <v>72</v>
      </c>
      <c r="GA1164" t="s">
        <v>3</v>
      </c>
      <c r="GD1164">
        <v>1</v>
      </c>
      <c r="GF1164">
        <v>2064763732</v>
      </c>
      <c r="GG1164">
        <v>2</v>
      </c>
      <c r="GH1164">
        <v>1</v>
      </c>
      <c r="GI1164">
        <v>2</v>
      </c>
      <c r="GJ1164">
        <v>0</v>
      </c>
      <c r="GK1164">
        <v>0</v>
      </c>
      <c r="GL1164">
        <f>ROUND(IF(AND(BH1164=3,BI1164=3,FS1164&lt;&gt;0),P1164,0),0)</f>
        <v>0</v>
      </c>
      <c r="GM1164">
        <f>ROUND(O1164+X1164+Y1164,0)+GX1164</f>
        <v>50</v>
      </c>
      <c r="GN1164">
        <f>IF(OR(BI1164=0,BI1164=1),ROUND(O1164+X1164+Y1164,0),0)</f>
        <v>50</v>
      </c>
      <c r="GO1164">
        <f>IF(BI1164=2,ROUND(O1164+X1164+Y1164,0),0)</f>
        <v>0</v>
      </c>
      <c r="GP1164">
        <f>IF(BI1164=4,ROUND(O1164+X1164+Y1164,0)+GX1164,0)</f>
        <v>0</v>
      </c>
      <c r="GR1164">
        <v>0</v>
      </c>
      <c r="GS1164">
        <v>3</v>
      </c>
      <c r="GT1164">
        <v>0</v>
      </c>
      <c r="GU1164" t="s">
        <v>3</v>
      </c>
      <c r="GV1164">
        <f t="shared" si="763"/>
        <v>0</v>
      </c>
      <c r="GW1164">
        <v>1</v>
      </c>
      <c r="GX1164">
        <f>ROUND(HC1164*I1164,0)</f>
        <v>0</v>
      </c>
      <c r="HA1164">
        <v>0</v>
      </c>
      <c r="HB1164">
        <v>0</v>
      </c>
      <c r="HC1164">
        <f t="shared" si="764"/>
        <v>0</v>
      </c>
      <c r="HE1164" t="s">
        <v>3</v>
      </c>
      <c r="HF1164" t="s">
        <v>3</v>
      </c>
      <c r="HM1164" t="s">
        <v>3</v>
      </c>
      <c r="HN1164" t="s">
        <v>596</v>
      </c>
      <c r="HO1164" t="s">
        <v>597</v>
      </c>
      <c r="HP1164" t="s">
        <v>593</v>
      </c>
      <c r="HQ1164" t="s">
        <v>593</v>
      </c>
      <c r="IK1164">
        <v>0</v>
      </c>
    </row>
    <row r="1165" spans="1:255" x14ac:dyDescent="0.2">
      <c r="A1165" s="2">
        <v>18</v>
      </c>
      <c r="B1165" s="2">
        <v>1</v>
      </c>
      <c r="C1165" s="2">
        <v>1993</v>
      </c>
      <c r="D1165" s="2"/>
      <c r="E1165" s="2" t="s">
        <v>1190</v>
      </c>
      <c r="F1165" s="2" t="s">
        <v>1191</v>
      </c>
      <c r="G1165" s="2" t="s">
        <v>1192</v>
      </c>
      <c r="H1165" s="2" t="s">
        <v>1180</v>
      </c>
      <c r="I1165" s="2">
        <f>I1155*J1165</f>
        <v>2.7</v>
      </c>
      <c r="J1165" s="2">
        <v>10</v>
      </c>
      <c r="K1165" s="2">
        <v>10</v>
      </c>
      <c r="L1165" s="2"/>
      <c r="M1165" s="2"/>
      <c r="N1165" s="2"/>
      <c r="O1165" s="2">
        <f>ROUND(CP1165,2)</f>
        <v>177.39</v>
      </c>
      <c r="P1165" s="2">
        <f>ROUND(CQ1165*I1165,2)</f>
        <v>177.39</v>
      </c>
      <c r="Q1165" s="2">
        <f>ROUND(CR1165*I1165,2)</f>
        <v>0</v>
      </c>
      <c r="R1165" s="2">
        <f>ROUND(CS1165*I1165,2)</f>
        <v>0</v>
      </c>
      <c r="S1165" s="2">
        <f>ROUND(CT1165*I1165,2)</f>
        <v>0</v>
      </c>
      <c r="T1165" s="2">
        <f>ROUND(CU1165*I1165,2)</f>
        <v>0</v>
      </c>
      <c r="U1165" s="2">
        <f t="shared" si="746"/>
        <v>0</v>
      </c>
      <c r="V1165" s="2">
        <f t="shared" si="747"/>
        <v>0</v>
      </c>
      <c r="W1165" s="2">
        <f>ROUND(CX1165*I1165,2)</f>
        <v>0.05</v>
      </c>
      <c r="X1165" s="2">
        <f>ROUND(CY1165,2)</f>
        <v>0</v>
      </c>
      <c r="Y1165" s="2">
        <f>ROUND(CZ1165,2)</f>
        <v>0</v>
      </c>
      <c r="Z1165" s="2"/>
      <c r="AA1165" s="2">
        <v>53551706</v>
      </c>
      <c r="AB1165" s="2">
        <f t="shared" si="748"/>
        <v>65.7</v>
      </c>
      <c r="AC1165" s="2">
        <f t="shared" si="765"/>
        <v>65.7</v>
      </c>
      <c r="AD1165" s="2">
        <f t="shared" si="766"/>
        <v>0</v>
      </c>
      <c r="AE1165" s="2">
        <f t="shared" si="767"/>
        <v>0</v>
      </c>
      <c r="AF1165" s="2">
        <f t="shared" si="768"/>
        <v>0</v>
      </c>
      <c r="AG1165" s="2">
        <f t="shared" si="750"/>
        <v>0</v>
      </c>
      <c r="AH1165" s="2">
        <f t="shared" si="769"/>
        <v>0</v>
      </c>
      <c r="AI1165" s="2">
        <f t="shared" si="770"/>
        <v>0</v>
      </c>
      <c r="AJ1165" s="2">
        <f t="shared" si="751"/>
        <v>0.02</v>
      </c>
      <c r="AK1165" s="2">
        <v>65.7</v>
      </c>
      <c r="AL1165" s="2">
        <v>65.7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0.02</v>
      </c>
      <c r="AT1165" s="2">
        <v>121</v>
      </c>
      <c r="AU1165" s="2">
        <v>72</v>
      </c>
      <c r="AV1165" s="2">
        <v>1</v>
      </c>
      <c r="AW1165" s="2">
        <v>1</v>
      </c>
      <c r="AX1165" s="2"/>
      <c r="AY1165" s="2"/>
      <c r="AZ1165" s="2">
        <v>1</v>
      </c>
      <c r="BA1165" s="2">
        <v>1</v>
      </c>
      <c r="BB1165" s="2">
        <v>1</v>
      </c>
      <c r="BC1165" s="2">
        <v>1</v>
      </c>
      <c r="BD1165" s="2" t="s">
        <v>3</v>
      </c>
      <c r="BE1165" s="2" t="s">
        <v>3</v>
      </c>
      <c r="BF1165" s="2" t="s">
        <v>3</v>
      </c>
      <c r="BG1165" s="2" t="s">
        <v>3</v>
      </c>
      <c r="BH1165" s="2">
        <v>3</v>
      </c>
      <c r="BI1165" s="2">
        <v>1</v>
      </c>
      <c r="BJ1165" s="2" t="s">
        <v>1193</v>
      </c>
      <c r="BK1165" s="2"/>
      <c r="BL1165" s="2"/>
      <c r="BM1165" s="2">
        <v>16001</v>
      </c>
      <c r="BN1165" s="2">
        <v>0</v>
      </c>
      <c r="BO1165" s="2" t="s">
        <v>3</v>
      </c>
      <c r="BP1165" s="2">
        <v>0</v>
      </c>
      <c r="BQ1165" s="2">
        <v>22</v>
      </c>
      <c r="BR1165" s="2">
        <v>0</v>
      </c>
      <c r="BS1165" s="2">
        <v>1</v>
      </c>
      <c r="BT1165" s="2">
        <v>1</v>
      </c>
      <c r="BU1165" s="2">
        <v>1</v>
      </c>
      <c r="BV1165" s="2">
        <v>1</v>
      </c>
      <c r="BW1165" s="2">
        <v>1</v>
      </c>
      <c r="BX1165" s="2">
        <v>1</v>
      </c>
      <c r="BY1165" s="2" t="s">
        <v>3</v>
      </c>
      <c r="BZ1165" s="2">
        <v>121</v>
      </c>
      <c r="CA1165" s="2">
        <v>72</v>
      </c>
      <c r="CB1165" s="2" t="s">
        <v>3</v>
      </c>
      <c r="CC1165" s="2"/>
      <c r="CD1165" s="2"/>
      <c r="CE1165" s="2">
        <v>0</v>
      </c>
      <c r="CF1165" s="2">
        <v>0</v>
      </c>
      <c r="CG1165" s="2">
        <v>0</v>
      </c>
      <c r="CH1165" s="2"/>
      <c r="CI1165" s="2"/>
      <c r="CJ1165" s="2"/>
      <c r="CK1165" s="2"/>
      <c r="CL1165" s="2"/>
      <c r="CM1165" s="2">
        <v>0</v>
      </c>
      <c r="CN1165" s="2" t="s">
        <v>3</v>
      </c>
      <c r="CO1165" s="2">
        <v>0</v>
      </c>
      <c r="CP1165" s="2">
        <f t="shared" si="752"/>
        <v>177.39</v>
      </c>
      <c r="CQ1165" s="2">
        <f t="shared" si="771"/>
        <v>65.7</v>
      </c>
      <c r="CR1165" s="2">
        <f t="shared" si="754"/>
        <v>0</v>
      </c>
      <c r="CS1165" s="2">
        <f t="shared" si="755"/>
        <v>0</v>
      </c>
      <c r="CT1165" s="2">
        <f t="shared" si="756"/>
        <v>0</v>
      </c>
      <c r="CU1165" s="2">
        <f t="shared" si="757"/>
        <v>0</v>
      </c>
      <c r="CV1165" s="2">
        <f t="shared" si="758"/>
        <v>0</v>
      </c>
      <c r="CW1165" s="2">
        <f t="shared" si="759"/>
        <v>0</v>
      </c>
      <c r="CX1165" s="2">
        <f t="shared" si="760"/>
        <v>0.02</v>
      </c>
      <c r="CY1165" s="2">
        <f t="shared" si="761"/>
        <v>0</v>
      </c>
      <c r="CZ1165" s="2">
        <f t="shared" si="762"/>
        <v>0</v>
      </c>
      <c r="DA1165" s="2"/>
      <c r="DB1165" s="2"/>
      <c r="DC1165" s="2" t="s">
        <v>3</v>
      </c>
      <c r="DD1165" s="2" t="s">
        <v>3</v>
      </c>
      <c r="DE1165" s="2" t="s">
        <v>3</v>
      </c>
      <c r="DF1165" s="2" t="s">
        <v>3</v>
      </c>
      <c r="DG1165" s="2" t="s">
        <v>3</v>
      </c>
      <c r="DH1165" s="2" t="s">
        <v>3</v>
      </c>
      <c r="DI1165" s="2" t="s">
        <v>3</v>
      </c>
      <c r="DJ1165" s="2" t="s">
        <v>3</v>
      </c>
      <c r="DK1165" s="2" t="s">
        <v>3</v>
      </c>
      <c r="DL1165" s="2" t="s">
        <v>3</v>
      </c>
      <c r="DM1165" s="2" t="s">
        <v>3</v>
      </c>
      <c r="DN1165" s="2">
        <v>0</v>
      </c>
      <c r="DO1165" s="2">
        <v>0</v>
      </c>
      <c r="DP1165" s="2">
        <v>1</v>
      </c>
      <c r="DQ1165" s="2">
        <v>1</v>
      </c>
      <c r="DR1165" s="2"/>
      <c r="DS1165" s="2"/>
      <c r="DT1165" s="2"/>
      <c r="DU1165" s="2">
        <v>1010</v>
      </c>
      <c r="DV1165" s="2" t="s">
        <v>1180</v>
      </c>
      <c r="DW1165" s="2" t="s">
        <v>1180</v>
      </c>
      <c r="DX1165" s="2">
        <v>10</v>
      </c>
      <c r="DY1165" s="2"/>
      <c r="DZ1165" s="2" t="s">
        <v>3</v>
      </c>
      <c r="EA1165" s="2" t="s">
        <v>3</v>
      </c>
      <c r="EB1165" s="2" t="s">
        <v>3</v>
      </c>
      <c r="EC1165" s="2" t="s">
        <v>3</v>
      </c>
      <c r="ED1165" s="2"/>
      <c r="EE1165" s="2">
        <v>53551143</v>
      </c>
      <c r="EF1165" s="2">
        <v>22</v>
      </c>
      <c r="EG1165" s="2" t="s">
        <v>592</v>
      </c>
      <c r="EH1165" s="2">
        <v>16</v>
      </c>
      <c r="EI1165" s="2" t="s">
        <v>593</v>
      </c>
      <c r="EJ1165" s="2">
        <v>1</v>
      </c>
      <c r="EK1165" s="2">
        <v>16001</v>
      </c>
      <c r="EL1165" s="2" t="s">
        <v>1153</v>
      </c>
      <c r="EM1165" s="2" t="s">
        <v>1154</v>
      </c>
      <c r="EN1165" s="2"/>
      <c r="EO1165" s="2" t="s">
        <v>3</v>
      </c>
      <c r="EP1165" s="2"/>
      <c r="EQ1165" s="2">
        <v>0</v>
      </c>
      <c r="ER1165" s="2">
        <v>65.7</v>
      </c>
      <c r="ES1165" s="2">
        <v>65.7</v>
      </c>
      <c r="ET1165" s="2">
        <v>0</v>
      </c>
      <c r="EU1165" s="2">
        <v>0</v>
      </c>
      <c r="EV1165" s="2">
        <v>0</v>
      </c>
      <c r="EW1165" s="2">
        <v>0</v>
      </c>
      <c r="EX1165" s="2">
        <v>0</v>
      </c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>
        <v>0</v>
      </c>
      <c r="FR1165" s="2">
        <f>ROUND(IF(AND(BH1165=3,BI1165=3),P1165,0),2)</f>
        <v>0</v>
      </c>
      <c r="FS1165" s="2">
        <v>0</v>
      </c>
      <c r="FT1165" s="2"/>
      <c r="FU1165" s="2"/>
      <c r="FV1165" s="2"/>
      <c r="FW1165" s="2"/>
      <c r="FX1165" s="2">
        <v>121</v>
      </c>
      <c r="FY1165" s="2">
        <v>72</v>
      </c>
      <c r="FZ1165" s="2"/>
      <c r="GA1165" s="2" t="s">
        <v>3</v>
      </c>
      <c r="GB1165" s="2"/>
      <c r="GC1165" s="2"/>
      <c r="GD1165" s="2">
        <v>1</v>
      </c>
      <c r="GE1165" s="2"/>
      <c r="GF1165" s="2">
        <v>1223207677</v>
      </c>
      <c r="GG1165" s="2">
        <v>2</v>
      </c>
      <c r="GH1165" s="2">
        <v>1</v>
      </c>
      <c r="GI1165" s="2">
        <v>-2</v>
      </c>
      <c r="GJ1165" s="2">
        <v>0</v>
      </c>
      <c r="GK1165" s="2">
        <v>0</v>
      </c>
      <c r="GL1165" s="2">
        <f>ROUND(IF(AND(BH1165=3,BI1165=3,FS1165&lt;&gt;0),P1165,0),2)</f>
        <v>0</v>
      </c>
      <c r="GM1165" s="2">
        <f>ROUND(O1165+X1165+Y1165,2)+GX1165</f>
        <v>177.39</v>
      </c>
      <c r="GN1165" s="2">
        <f>IF(OR(BI1165=0,BI1165=1),ROUND(O1165+X1165+Y1165,2),0)</f>
        <v>177.39</v>
      </c>
      <c r="GO1165" s="2">
        <f>IF(BI1165=2,ROUND(O1165+X1165+Y1165,2),0)</f>
        <v>0</v>
      </c>
      <c r="GP1165" s="2">
        <f>IF(BI1165=4,ROUND(O1165+X1165+Y1165,2)+GX1165,0)</f>
        <v>0</v>
      </c>
      <c r="GQ1165" s="2"/>
      <c r="GR1165" s="2">
        <v>0</v>
      </c>
      <c r="GS1165" s="2">
        <v>3</v>
      </c>
      <c r="GT1165" s="2">
        <v>0</v>
      </c>
      <c r="GU1165" s="2" t="s">
        <v>3</v>
      </c>
      <c r="GV1165" s="2">
        <f t="shared" si="763"/>
        <v>0</v>
      </c>
      <c r="GW1165" s="2">
        <v>1</v>
      </c>
      <c r="GX1165" s="2">
        <f>ROUND(HC1165*I1165,2)</f>
        <v>0</v>
      </c>
      <c r="GY1165" s="2"/>
      <c r="GZ1165" s="2"/>
      <c r="HA1165" s="2">
        <v>0</v>
      </c>
      <c r="HB1165" s="2">
        <v>0</v>
      </c>
      <c r="HC1165" s="2">
        <f t="shared" si="764"/>
        <v>0</v>
      </c>
      <c r="HD1165" s="2"/>
      <c r="HE1165" s="2" t="s">
        <v>3</v>
      </c>
      <c r="HF1165" s="2" t="s">
        <v>3</v>
      </c>
      <c r="HG1165" s="2"/>
      <c r="HH1165" s="2"/>
      <c r="HI1165" s="2"/>
      <c r="HJ1165" s="2"/>
      <c r="HK1165" s="2"/>
      <c r="HL1165" s="2"/>
      <c r="HM1165" s="2" t="s">
        <v>3</v>
      </c>
      <c r="HN1165" s="2" t="s">
        <v>596</v>
      </c>
      <c r="HO1165" s="2" t="s">
        <v>597</v>
      </c>
      <c r="HP1165" s="2" t="s">
        <v>593</v>
      </c>
      <c r="HQ1165" s="2" t="s">
        <v>593</v>
      </c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>
        <v>0</v>
      </c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</row>
    <row r="1166" spans="1:255" x14ac:dyDescent="0.2">
      <c r="A1166">
        <v>18</v>
      </c>
      <c r="B1166">
        <v>1</v>
      </c>
      <c r="C1166">
        <v>2006</v>
      </c>
      <c r="E1166" t="s">
        <v>1190</v>
      </c>
      <c r="F1166" t="s">
        <v>1191</v>
      </c>
      <c r="G1166" t="s">
        <v>1192</v>
      </c>
      <c r="H1166" t="s">
        <v>1180</v>
      </c>
      <c r="I1166">
        <f>I1156*J1166</f>
        <v>2.7</v>
      </c>
      <c r="J1166">
        <v>10</v>
      </c>
      <c r="K1166">
        <v>10</v>
      </c>
      <c r="O1166">
        <f>ROUND(CP1166,0)</f>
        <v>330</v>
      </c>
      <c r="P1166">
        <f>ROUND(CQ1166*I1166,0)</f>
        <v>330</v>
      </c>
      <c r="Q1166">
        <f>ROUND(CR1166*I1166,0)</f>
        <v>0</v>
      </c>
      <c r="R1166">
        <f>ROUND(CS1166*I1166,0)</f>
        <v>0</v>
      </c>
      <c r="S1166">
        <f>ROUND(CT1166*I1166,0)</f>
        <v>0</v>
      </c>
      <c r="T1166">
        <f>ROUND(CU1166*I1166,0)</f>
        <v>0</v>
      </c>
      <c r="U1166">
        <f t="shared" si="746"/>
        <v>0</v>
      </c>
      <c r="V1166">
        <f t="shared" si="747"/>
        <v>0</v>
      </c>
      <c r="W1166">
        <f>ROUND(CX1166*I1166,0)</f>
        <v>0</v>
      </c>
      <c r="X1166">
        <f>ROUND(CY1166,0)</f>
        <v>0</v>
      </c>
      <c r="Y1166">
        <f>ROUND(CZ1166,0)</f>
        <v>0</v>
      </c>
      <c r="AA1166">
        <v>53551707</v>
      </c>
      <c r="AB1166">
        <f t="shared" si="748"/>
        <v>65.7</v>
      </c>
      <c r="AC1166">
        <f t="shared" si="765"/>
        <v>65.7</v>
      </c>
      <c r="AD1166">
        <f t="shared" si="766"/>
        <v>0</v>
      </c>
      <c r="AE1166">
        <f t="shared" si="767"/>
        <v>0</v>
      </c>
      <c r="AF1166">
        <f t="shared" si="768"/>
        <v>0</v>
      </c>
      <c r="AG1166">
        <f t="shared" si="750"/>
        <v>0</v>
      </c>
      <c r="AH1166">
        <f t="shared" si="769"/>
        <v>0</v>
      </c>
      <c r="AI1166">
        <f t="shared" si="770"/>
        <v>0</v>
      </c>
      <c r="AJ1166">
        <f t="shared" si="751"/>
        <v>0.02</v>
      </c>
      <c r="AK1166">
        <v>65.7</v>
      </c>
      <c r="AL1166">
        <v>65.7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0.02</v>
      </c>
      <c r="AT1166">
        <v>121</v>
      </c>
      <c r="AU1166">
        <v>72</v>
      </c>
      <c r="AV1166">
        <v>1</v>
      </c>
      <c r="AW1166">
        <v>1</v>
      </c>
      <c r="AZ1166">
        <v>1</v>
      </c>
      <c r="BA1166">
        <v>1</v>
      </c>
      <c r="BB1166">
        <v>1</v>
      </c>
      <c r="BC1166">
        <v>1.86</v>
      </c>
      <c r="BD1166" t="s">
        <v>3</v>
      </c>
      <c r="BE1166" t="s">
        <v>3</v>
      </c>
      <c r="BF1166" t="s">
        <v>3</v>
      </c>
      <c r="BG1166" t="s">
        <v>3</v>
      </c>
      <c r="BH1166">
        <v>3</v>
      </c>
      <c r="BI1166">
        <v>1</v>
      </c>
      <c r="BJ1166" t="s">
        <v>1193</v>
      </c>
      <c r="BM1166">
        <v>16001</v>
      </c>
      <c r="BN1166">
        <v>0</v>
      </c>
      <c r="BO1166" t="s">
        <v>1191</v>
      </c>
      <c r="BP1166">
        <v>1</v>
      </c>
      <c r="BQ1166">
        <v>22</v>
      </c>
      <c r="BR1166">
        <v>0</v>
      </c>
      <c r="BS1166">
        <v>1</v>
      </c>
      <c r="BT1166">
        <v>1</v>
      </c>
      <c r="BU1166">
        <v>1</v>
      </c>
      <c r="BV1166">
        <v>1</v>
      </c>
      <c r="BW1166">
        <v>1</v>
      </c>
      <c r="BX1166">
        <v>1</v>
      </c>
      <c r="BY1166" t="s">
        <v>3</v>
      </c>
      <c r="BZ1166">
        <v>121</v>
      </c>
      <c r="CA1166">
        <v>72</v>
      </c>
      <c r="CB1166" t="s">
        <v>3</v>
      </c>
      <c r="CE1166">
        <v>0</v>
      </c>
      <c r="CF1166">
        <v>0</v>
      </c>
      <c r="CG1166">
        <v>0</v>
      </c>
      <c r="CM1166">
        <v>0</v>
      </c>
      <c r="CN1166" t="s">
        <v>3</v>
      </c>
      <c r="CO1166">
        <v>0</v>
      </c>
      <c r="CP1166">
        <f t="shared" si="752"/>
        <v>330</v>
      </c>
      <c r="CQ1166">
        <f t="shared" si="771"/>
        <v>122.20200000000001</v>
      </c>
      <c r="CR1166">
        <f t="shared" si="754"/>
        <v>0</v>
      </c>
      <c r="CS1166">
        <f t="shared" si="755"/>
        <v>0</v>
      </c>
      <c r="CT1166">
        <f t="shared" si="756"/>
        <v>0</v>
      </c>
      <c r="CU1166">
        <f t="shared" si="757"/>
        <v>0</v>
      </c>
      <c r="CV1166">
        <f t="shared" si="758"/>
        <v>0</v>
      </c>
      <c r="CW1166">
        <f t="shared" si="759"/>
        <v>0</v>
      </c>
      <c r="CX1166">
        <f t="shared" si="760"/>
        <v>0.02</v>
      </c>
      <c r="CY1166">
        <f t="shared" si="761"/>
        <v>0</v>
      </c>
      <c r="CZ1166">
        <f t="shared" si="762"/>
        <v>0</v>
      </c>
      <c r="DC1166" t="s">
        <v>3</v>
      </c>
      <c r="DD1166" t="s">
        <v>3</v>
      </c>
      <c r="DE1166" t="s">
        <v>3</v>
      </c>
      <c r="DF1166" t="s">
        <v>3</v>
      </c>
      <c r="DG1166" t="s">
        <v>3</v>
      </c>
      <c r="DH1166" t="s">
        <v>3</v>
      </c>
      <c r="DI1166" t="s">
        <v>3</v>
      </c>
      <c r="DJ1166" t="s">
        <v>3</v>
      </c>
      <c r="DK1166" t="s">
        <v>3</v>
      </c>
      <c r="DL1166" t="s">
        <v>3</v>
      </c>
      <c r="DM1166" t="s">
        <v>3</v>
      </c>
      <c r="DN1166">
        <v>0</v>
      </c>
      <c r="DO1166">
        <v>0</v>
      </c>
      <c r="DP1166">
        <v>1</v>
      </c>
      <c r="DQ1166">
        <v>1</v>
      </c>
      <c r="DU1166">
        <v>1010</v>
      </c>
      <c r="DV1166" t="s">
        <v>1180</v>
      </c>
      <c r="DW1166" t="s">
        <v>1180</v>
      </c>
      <c r="DX1166">
        <v>10</v>
      </c>
      <c r="DZ1166" t="s">
        <v>3</v>
      </c>
      <c r="EA1166" t="s">
        <v>3</v>
      </c>
      <c r="EB1166" t="s">
        <v>3</v>
      </c>
      <c r="EC1166" t="s">
        <v>3</v>
      </c>
      <c r="EE1166">
        <v>53551143</v>
      </c>
      <c r="EF1166">
        <v>22</v>
      </c>
      <c r="EG1166" t="s">
        <v>592</v>
      </c>
      <c r="EH1166">
        <v>16</v>
      </c>
      <c r="EI1166" t="s">
        <v>593</v>
      </c>
      <c r="EJ1166">
        <v>1</v>
      </c>
      <c r="EK1166">
        <v>16001</v>
      </c>
      <c r="EL1166" t="s">
        <v>1153</v>
      </c>
      <c r="EM1166" t="s">
        <v>1154</v>
      </c>
      <c r="EO1166" t="s">
        <v>3</v>
      </c>
      <c r="EQ1166">
        <v>0</v>
      </c>
      <c r="ER1166">
        <v>65.7</v>
      </c>
      <c r="ES1166">
        <v>65.7</v>
      </c>
      <c r="ET1166">
        <v>0</v>
      </c>
      <c r="EU1166">
        <v>0</v>
      </c>
      <c r="EV1166">
        <v>0</v>
      </c>
      <c r="EW1166">
        <v>0</v>
      </c>
      <c r="EX1166">
        <v>0</v>
      </c>
      <c r="FQ1166">
        <v>0</v>
      </c>
      <c r="FR1166">
        <f>ROUND(IF(AND(BH1166=3,BI1166=3),P1166,0),0)</f>
        <v>0</v>
      </c>
      <c r="FS1166">
        <v>0</v>
      </c>
      <c r="FX1166">
        <v>121</v>
      </c>
      <c r="FY1166">
        <v>72</v>
      </c>
      <c r="GA1166" t="s">
        <v>3</v>
      </c>
      <c r="GD1166">
        <v>1</v>
      </c>
      <c r="GF1166">
        <v>1223207677</v>
      </c>
      <c r="GG1166">
        <v>2</v>
      </c>
      <c r="GH1166">
        <v>1</v>
      </c>
      <c r="GI1166">
        <v>2</v>
      </c>
      <c r="GJ1166">
        <v>0</v>
      </c>
      <c r="GK1166">
        <v>0</v>
      </c>
      <c r="GL1166">
        <f>ROUND(IF(AND(BH1166=3,BI1166=3,FS1166&lt;&gt;0),P1166,0),0)</f>
        <v>0</v>
      </c>
      <c r="GM1166">
        <f>ROUND(O1166+X1166+Y1166,0)+GX1166</f>
        <v>330</v>
      </c>
      <c r="GN1166">
        <f>IF(OR(BI1166=0,BI1166=1),ROUND(O1166+X1166+Y1166,0),0)</f>
        <v>330</v>
      </c>
      <c r="GO1166">
        <f>IF(BI1166=2,ROUND(O1166+X1166+Y1166,0),0)</f>
        <v>0</v>
      </c>
      <c r="GP1166">
        <f>IF(BI1166=4,ROUND(O1166+X1166+Y1166,0)+GX1166,0)</f>
        <v>0</v>
      </c>
      <c r="GR1166">
        <v>0</v>
      </c>
      <c r="GS1166">
        <v>3</v>
      </c>
      <c r="GT1166">
        <v>0</v>
      </c>
      <c r="GU1166" t="s">
        <v>3</v>
      </c>
      <c r="GV1166">
        <f t="shared" si="763"/>
        <v>0</v>
      </c>
      <c r="GW1166">
        <v>1</v>
      </c>
      <c r="GX1166">
        <f>ROUND(HC1166*I1166,0)</f>
        <v>0</v>
      </c>
      <c r="HA1166">
        <v>0</v>
      </c>
      <c r="HB1166">
        <v>0</v>
      </c>
      <c r="HC1166">
        <f t="shared" si="764"/>
        <v>0</v>
      </c>
      <c r="HE1166" t="s">
        <v>3</v>
      </c>
      <c r="HF1166" t="s">
        <v>3</v>
      </c>
      <c r="HM1166" t="s">
        <v>3</v>
      </c>
      <c r="HN1166" t="s">
        <v>596</v>
      </c>
      <c r="HO1166" t="s">
        <v>597</v>
      </c>
      <c r="HP1166" t="s">
        <v>593</v>
      </c>
      <c r="HQ1166" t="s">
        <v>593</v>
      </c>
      <c r="IK1166">
        <v>0</v>
      </c>
    </row>
    <row r="1167" spans="1:255" x14ac:dyDescent="0.2">
      <c r="A1167" s="2">
        <v>17</v>
      </c>
      <c r="B1167" s="2">
        <v>1</v>
      </c>
      <c r="C1167" s="2">
        <f>ROW(SmtRes!A2020)</f>
        <v>2020</v>
      </c>
      <c r="D1167" s="2">
        <f>ROW(EtalonRes!A1827)</f>
        <v>1827</v>
      </c>
      <c r="E1167" s="2" t="s">
        <v>1194</v>
      </c>
      <c r="F1167" s="2" t="s">
        <v>1160</v>
      </c>
      <c r="G1167" s="2" t="s">
        <v>1195</v>
      </c>
      <c r="H1167" s="2" t="s">
        <v>1162</v>
      </c>
      <c r="I1167" s="2">
        <f>ROUND(18/100,7)</f>
        <v>0.18</v>
      </c>
      <c r="J1167" s="2">
        <v>0</v>
      </c>
      <c r="K1167" s="2">
        <f>ROUND(18/100,7)</f>
        <v>0.18</v>
      </c>
      <c r="L1167" s="2"/>
      <c r="M1167" s="2"/>
      <c r="N1167" s="2"/>
      <c r="O1167" s="2">
        <f>ROUND(CP1167,2)</f>
        <v>869.47</v>
      </c>
      <c r="P1167" s="2">
        <f>ROUND(CQ1167*I1167,2)</f>
        <v>717.03</v>
      </c>
      <c r="Q1167" s="2">
        <f>ROUND(CR1167*I1167,2)</f>
        <v>0.74</v>
      </c>
      <c r="R1167" s="2">
        <f>ROUND(CS1167*I1167,2)</f>
        <v>7.0000000000000007E-2</v>
      </c>
      <c r="S1167" s="2">
        <f>ROUND(CT1167*I1167,2)</f>
        <v>151.69999999999999</v>
      </c>
      <c r="T1167" s="2">
        <f>ROUND(CU1167*I1167,2)</f>
        <v>0</v>
      </c>
      <c r="U1167" s="2">
        <f t="shared" si="746"/>
        <v>15.292331999999998</v>
      </c>
      <c r="V1167" s="2">
        <f t="shared" si="747"/>
        <v>5.1749999999999999E-3</v>
      </c>
      <c r="W1167" s="2">
        <f>ROUND(CX1167*I1167,2)</f>
        <v>0</v>
      </c>
      <c r="X1167" s="2">
        <f>ROUND(CY1167,2)</f>
        <v>165.28</v>
      </c>
      <c r="Y1167" s="2">
        <f>ROUND(CZ1167,2)</f>
        <v>92.88</v>
      </c>
      <c r="Z1167" s="2"/>
      <c r="AA1167" s="2">
        <v>53551706</v>
      </c>
      <c r="AB1167" s="2">
        <f t="shared" si="748"/>
        <v>4830.38</v>
      </c>
      <c r="AC1167" s="2">
        <f t="shared" si="765"/>
        <v>3983.49</v>
      </c>
      <c r="AD1167" s="2">
        <f>ROUND(((((ET1167*ROUND((1.25*1.15),7)))-((EU1167*ROUND((1.25*1.15),7))))+AE1167),2)</f>
        <v>4.1100000000000003</v>
      </c>
      <c r="AE1167" s="2">
        <f>ROUND(((EU1167*ROUND((1.25*1.15),7))),2)</f>
        <v>0.39</v>
      </c>
      <c r="AF1167" s="2">
        <f>ROUND(((EV1167*ROUND((1.15*1.15),7))),2)</f>
        <v>842.78</v>
      </c>
      <c r="AG1167" s="2">
        <f t="shared" si="750"/>
        <v>0</v>
      </c>
      <c r="AH1167" s="2">
        <f>((EW1167*ROUND((1.15*1.15),7)))</f>
        <v>84.957399999999993</v>
      </c>
      <c r="AI1167" s="2">
        <f>((EX1167*ROUND((1.25*1.15),7)))</f>
        <v>2.8750000000000001E-2</v>
      </c>
      <c r="AJ1167" s="2">
        <f t="shared" si="751"/>
        <v>0</v>
      </c>
      <c r="AK1167" s="2">
        <v>4623.6099999999997</v>
      </c>
      <c r="AL1167" s="2">
        <v>3983.49</v>
      </c>
      <c r="AM1167" s="2">
        <v>2.86</v>
      </c>
      <c r="AN1167" s="2">
        <v>0.27</v>
      </c>
      <c r="AO1167" s="2">
        <v>637.26</v>
      </c>
      <c r="AP1167" s="2">
        <v>0</v>
      </c>
      <c r="AQ1167" s="2">
        <v>64.239999999999995</v>
      </c>
      <c r="AR1167" s="2">
        <v>0.02</v>
      </c>
      <c r="AS1167" s="2">
        <v>0</v>
      </c>
      <c r="AT1167" s="2">
        <v>108.9</v>
      </c>
      <c r="AU1167" s="2">
        <v>61.2</v>
      </c>
      <c r="AV1167" s="2">
        <v>1</v>
      </c>
      <c r="AW1167" s="2">
        <v>1</v>
      </c>
      <c r="AX1167" s="2"/>
      <c r="AY1167" s="2"/>
      <c r="AZ1167" s="2">
        <v>1</v>
      </c>
      <c r="BA1167" s="2">
        <v>1</v>
      </c>
      <c r="BB1167" s="2">
        <v>1</v>
      </c>
      <c r="BC1167" s="2">
        <v>1</v>
      </c>
      <c r="BD1167" s="2" t="s">
        <v>3</v>
      </c>
      <c r="BE1167" s="2" t="s">
        <v>3</v>
      </c>
      <c r="BF1167" s="2" t="s">
        <v>3</v>
      </c>
      <c r="BG1167" s="2" t="s">
        <v>3</v>
      </c>
      <c r="BH1167" s="2">
        <v>0</v>
      </c>
      <c r="BI1167" s="2">
        <v>1</v>
      </c>
      <c r="BJ1167" s="2" t="s">
        <v>1163</v>
      </c>
      <c r="BK1167" s="2"/>
      <c r="BL1167" s="2"/>
      <c r="BM1167" s="2">
        <v>16001</v>
      </c>
      <c r="BN1167" s="2">
        <v>0</v>
      </c>
      <c r="BO1167" s="2" t="s">
        <v>3</v>
      </c>
      <c r="BP1167" s="2">
        <v>0</v>
      </c>
      <c r="BQ1167" s="2">
        <v>22</v>
      </c>
      <c r="BR1167" s="2">
        <v>0</v>
      </c>
      <c r="BS1167" s="2">
        <v>1</v>
      </c>
      <c r="BT1167" s="2">
        <v>1</v>
      </c>
      <c r="BU1167" s="2">
        <v>1</v>
      </c>
      <c r="BV1167" s="2">
        <v>1</v>
      </c>
      <c r="BW1167" s="2">
        <v>1</v>
      </c>
      <c r="BX1167" s="2">
        <v>1</v>
      </c>
      <c r="BY1167" s="2" t="s">
        <v>3</v>
      </c>
      <c r="BZ1167" s="2">
        <v>121</v>
      </c>
      <c r="CA1167" s="2">
        <v>72</v>
      </c>
      <c r="CB1167" s="2" t="s">
        <v>3</v>
      </c>
      <c r="CC1167" s="2"/>
      <c r="CD1167" s="2"/>
      <c r="CE1167" s="2">
        <v>0</v>
      </c>
      <c r="CF1167" s="2">
        <v>0</v>
      </c>
      <c r="CG1167" s="2">
        <v>0</v>
      </c>
      <c r="CH1167" s="2"/>
      <c r="CI1167" s="2"/>
      <c r="CJ1167" s="2"/>
      <c r="CK1167" s="2"/>
      <c r="CL1167" s="2"/>
      <c r="CM1167" s="2">
        <v>0</v>
      </c>
      <c r="CN1167" s="2" t="s">
        <v>2151</v>
      </c>
      <c r="CO1167" s="2">
        <v>0</v>
      </c>
      <c r="CP1167" s="2">
        <f t="shared" si="752"/>
        <v>869.47</v>
      </c>
      <c r="CQ1167" s="2">
        <f t="shared" si="771"/>
        <v>3983.49</v>
      </c>
      <c r="CR1167" s="2">
        <f t="shared" si="754"/>
        <v>4.1100000000000003</v>
      </c>
      <c r="CS1167" s="2">
        <f t="shared" si="755"/>
        <v>0.39</v>
      </c>
      <c r="CT1167" s="2">
        <f t="shared" si="756"/>
        <v>842.78</v>
      </c>
      <c r="CU1167" s="2">
        <f t="shared" si="757"/>
        <v>0</v>
      </c>
      <c r="CV1167" s="2">
        <f t="shared" si="758"/>
        <v>84.957399999999993</v>
      </c>
      <c r="CW1167" s="2">
        <f t="shared" si="759"/>
        <v>2.8750000000000001E-2</v>
      </c>
      <c r="CX1167" s="2">
        <f t="shared" si="760"/>
        <v>0</v>
      </c>
      <c r="CY1167" s="2">
        <f t="shared" si="761"/>
        <v>165.27753000000001</v>
      </c>
      <c r="CZ1167" s="2">
        <f t="shared" si="762"/>
        <v>92.883239999999986</v>
      </c>
      <c r="DA1167" s="2"/>
      <c r="DB1167" s="2"/>
      <c r="DC1167" s="2" t="s">
        <v>3</v>
      </c>
      <c r="DD1167" s="2" t="s">
        <v>3</v>
      </c>
      <c r="DE1167" s="2" t="s">
        <v>61</v>
      </c>
      <c r="DF1167" s="2" t="s">
        <v>61</v>
      </c>
      <c r="DG1167" s="2" t="s">
        <v>62</v>
      </c>
      <c r="DH1167" s="2" t="s">
        <v>3</v>
      </c>
      <c r="DI1167" s="2" t="s">
        <v>62</v>
      </c>
      <c r="DJ1167" s="2" t="s">
        <v>61</v>
      </c>
      <c r="DK1167" s="2" t="s">
        <v>3</v>
      </c>
      <c r="DL1167" s="2" t="s">
        <v>86</v>
      </c>
      <c r="DM1167" s="2" t="s">
        <v>63</v>
      </c>
      <c r="DN1167" s="2">
        <v>0</v>
      </c>
      <c r="DO1167" s="2">
        <v>0</v>
      </c>
      <c r="DP1167" s="2">
        <v>1</v>
      </c>
      <c r="DQ1167" s="2">
        <v>1</v>
      </c>
      <c r="DR1167" s="2"/>
      <c r="DS1167" s="2"/>
      <c r="DT1167" s="2"/>
      <c r="DU1167" s="2">
        <v>1013</v>
      </c>
      <c r="DV1167" s="2" t="s">
        <v>1162</v>
      </c>
      <c r="DW1167" s="2" t="s">
        <v>1162</v>
      </c>
      <c r="DX1167" s="2">
        <v>1</v>
      </c>
      <c r="DY1167" s="2"/>
      <c r="DZ1167" s="2" t="s">
        <v>3</v>
      </c>
      <c r="EA1167" s="2" t="s">
        <v>3</v>
      </c>
      <c r="EB1167" s="2" t="s">
        <v>3</v>
      </c>
      <c r="EC1167" s="2" t="s">
        <v>3</v>
      </c>
      <c r="ED1167" s="2"/>
      <c r="EE1167" s="2">
        <v>53551143</v>
      </c>
      <c r="EF1167" s="2">
        <v>22</v>
      </c>
      <c r="EG1167" s="2" t="s">
        <v>592</v>
      </c>
      <c r="EH1167" s="2">
        <v>16</v>
      </c>
      <c r="EI1167" s="2" t="s">
        <v>593</v>
      </c>
      <c r="EJ1167" s="2">
        <v>1</v>
      </c>
      <c r="EK1167" s="2">
        <v>16001</v>
      </c>
      <c r="EL1167" s="2" t="s">
        <v>1153</v>
      </c>
      <c r="EM1167" s="2" t="s">
        <v>1154</v>
      </c>
      <c r="EN1167" s="2"/>
      <c r="EO1167" s="2" t="s">
        <v>67</v>
      </c>
      <c r="EP1167" s="2"/>
      <c r="EQ1167" s="2">
        <v>131072</v>
      </c>
      <c r="ER1167" s="2">
        <v>4623.6099999999997</v>
      </c>
      <c r="ES1167" s="2">
        <v>3983.49</v>
      </c>
      <c r="ET1167" s="2">
        <v>2.86</v>
      </c>
      <c r="EU1167" s="2">
        <v>0.27</v>
      </c>
      <c r="EV1167" s="2">
        <v>637.26</v>
      </c>
      <c r="EW1167" s="2">
        <v>64.239999999999995</v>
      </c>
      <c r="EX1167" s="2">
        <v>0.02</v>
      </c>
      <c r="EY1167" s="2">
        <v>0</v>
      </c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>
        <v>0</v>
      </c>
      <c r="FR1167" s="2">
        <f>ROUND(IF(AND(BH1167=3,BI1167=3),P1167,0),2)</f>
        <v>0</v>
      </c>
      <c r="FS1167" s="2">
        <v>0</v>
      </c>
      <c r="FT1167" s="2"/>
      <c r="FU1167" s="2"/>
      <c r="FV1167" s="2"/>
      <c r="FW1167" s="2"/>
      <c r="FX1167" s="2">
        <v>108.9</v>
      </c>
      <c r="FY1167" s="2">
        <v>61.2</v>
      </c>
      <c r="FZ1167" s="2"/>
      <c r="GA1167" s="2" t="s">
        <v>3</v>
      </c>
      <c r="GB1167" s="2"/>
      <c r="GC1167" s="2"/>
      <c r="GD1167" s="2">
        <v>1</v>
      </c>
      <c r="GE1167" s="2"/>
      <c r="GF1167" s="2">
        <v>1609538754</v>
      </c>
      <c r="GG1167" s="2">
        <v>2</v>
      </c>
      <c r="GH1167" s="2">
        <v>1</v>
      </c>
      <c r="GI1167" s="2">
        <v>-2</v>
      </c>
      <c r="GJ1167" s="2">
        <v>0</v>
      </c>
      <c r="GK1167" s="2">
        <v>0</v>
      </c>
      <c r="GL1167" s="2">
        <f>ROUND(IF(AND(BH1167=3,BI1167=3,FS1167&lt;&gt;0),P1167,0),2)</f>
        <v>0</v>
      </c>
      <c r="GM1167" s="2">
        <f>ROUND(O1167+X1167+Y1167,2)+GX1167</f>
        <v>1127.6300000000001</v>
      </c>
      <c r="GN1167" s="2">
        <f>IF(OR(BI1167=0,BI1167=1),ROUND(O1167+X1167+Y1167,2),0)</f>
        <v>1127.6300000000001</v>
      </c>
      <c r="GO1167" s="2">
        <f>IF(BI1167=2,ROUND(O1167+X1167+Y1167,2),0)</f>
        <v>0</v>
      </c>
      <c r="GP1167" s="2">
        <f>IF(BI1167=4,ROUND(O1167+X1167+Y1167,2)+GX1167,0)</f>
        <v>0</v>
      </c>
      <c r="GQ1167" s="2"/>
      <c r="GR1167" s="2">
        <v>0</v>
      </c>
      <c r="GS1167" s="2">
        <v>0</v>
      </c>
      <c r="GT1167" s="2">
        <v>0</v>
      </c>
      <c r="GU1167" s="2" t="s">
        <v>3</v>
      </c>
      <c r="GV1167" s="2">
        <f t="shared" si="763"/>
        <v>0</v>
      </c>
      <c r="GW1167" s="2">
        <v>1</v>
      </c>
      <c r="GX1167" s="2">
        <f>ROUND(HC1167*I1167,2)</f>
        <v>0</v>
      </c>
      <c r="GY1167" s="2"/>
      <c r="GZ1167" s="2"/>
      <c r="HA1167" s="2">
        <v>0</v>
      </c>
      <c r="HB1167" s="2">
        <v>0</v>
      </c>
      <c r="HC1167" s="2">
        <f t="shared" si="764"/>
        <v>0</v>
      </c>
      <c r="HD1167" s="2"/>
      <c r="HE1167" s="2" t="s">
        <v>3</v>
      </c>
      <c r="HF1167" s="2" t="s">
        <v>3</v>
      </c>
      <c r="HG1167" s="2"/>
      <c r="HH1167" s="2"/>
      <c r="HI1167" s="2"/>
      <c r="HJ1167" s="2"/>
      <c r="HK1167" s="2"/>
      <c r="HL1167" s="2"/>
      <c r="HM1167" s="2" t="s">
        <v>3</v>
      </c>
      <c r="HN1167" s="2" t="s">
        <v>596</v>
      </c>
      <c r="HO1167" s="2" t="s">
        <v>597</v>
      </c>
      <c r="HP1167" s="2" t="s">
        <v>593</v>
      </c>
      <c r="HQ1167" s="2" t="s">
        <v>593</v>
      </c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>
        <v>0</v>
      </c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</row>
    <row r="1168" spans="1:255" x14ac:dyDescent="0.2">
      <c r="A1168">
        <v>17</v>
      </c>
      <c r="B1168">
        <v>1</v>
      </c>
      <c r="C1168">
        <f>ROW(SmtRes!A2030)</f>
        <v>2030</v>
      </c>
      <c r="D1168">
        <f>ROW(EtalonRes!A1838)</f>
        <v>1838</v>
      </c>
      <c r="E1168" t="s">
        <v>1194</v>
      </c>
      <c r="F1168" t="s">
        <v>1160</v>
      </c>
      <c r="G1168" t="s">
        <v>1195</v>
      </c>
      <c r="H1168" t="s">
        <v>1162</v>
      </c>
      <c r="I1168">
        <f>ROUND(18/100,7)</f>
        <v>0.18</v>
      </c>
      <c r="J1168">
        <v>0</v>
      </c>
      <c r="K1168">
        <f>ROUND(18/100,7)</f>
        <v>0.18</v>
      </c>
      <c r="O1168">
        <f>ROUND(CP1168,0)</f>
        <v>10984</v>
      </c>
      <c r="P1168">
        <f>ROUND(CQ1168*I1168,0)</f>
        <v>5629</v>
      </c>
      <c r="Q1168">
        <f>ROUND(CR1168*I1168,0)</f>
        <v>9</v>
      </c>
      <c r="R1168">
        <f>ROUND(CS1168*I1168,0)</f>
        <v>2</v>
      </c>
      <c r="S1168">
        <f>ROUND(CT1168*I1168,0)</f>
        <v>5346</v>
      </c>
      <c r="T1168">
        <f>ROUND(CU1168*I1168,0)</f>
        <v>0</v>
      </c>
      <c r="U1168">
        <f t="shared" si="746"/>
        <v>15.292331999999998</v>
      </c>
      <c r="V1168">
        <f t="shared" si="747"/>
        <v>5.1749999999999999E-3</v>
      </c>
      <c r="W1168">
        <f>ROUND(CX1168*I1168,0)</f>
        <v>0</v>
      </c>
      <c r="X1168">
        <f>ROUND(CY1168,0)</f>
        <v>5824</v>
      </c>
      <c r="Y1168">
        <f>ROUND(CZ1168,0)</f>
        <v>3273</v>
      </c>
      <c r="AA1168">
        <v>53551707</v>
      </c>
      <c r="AB1168">
        <f t="shared" si="748"/>
        <v>4830.38</v>
      </c>
      <c r="AC1168">
        <f t="shared" si="765"/>
        <v>3983.49</v>
      </c>
      <c r="AD1168">
        <f>ROUND(((((ET1168*ROUND((1.25*1.15),7)))-((EU1168*ROUND((1.25*1.15),7))))+AE1168),2)</f>
        <v>4.1100000000000003</v>
      </c>
      <c r="AE1168">
        <f>ROUND(((EU1168*ROUND((1.25*1.15),7))),2)</f>
        <v>0.39</v>
      </c>
      <c r="AF1168">
        <f>ROUND(((EV1168*ROUND((1.15*1.15),7))),2)</f>
        <v>842.78</v>
      </c>
      <c r="AG1168">
        <f t="shared" si="750"/>
        <v>0</v>
      </c>
      <c r="AH1168">
        <f>((EW1168*ROUND((1.15*1.15),7)))</f>
        <v>84.957399999999993</v>
      </c>
      <c r="AI1168">
        <f>((EX1168*ROUND((1.25*1.15),7)))</f>
        <v>2.8750000000000001E-2</v>
      </c>
      <c r="AJ1168">
        <f t="shared" si="751"/>
        <v>0</v>
      </c>
      <c r="AK1168">
        <v>4623.6099999999997</v>
      </c>
      <c r="AL1168">
        <v>3983.49</v>
      </c>
      <c r="AM1168">
        <v>2.86</v>
      </c>
      <c r="AN1168">
        <v>0.27</v>
      </c>
      <c r="AO1168">
        <v>637.26</v>
      </c>
      <c r="AP1168">
        <v>0</v>
      </c>
      <c r="AQ1168">
        <v>64.239999999999995</v>
      </c>
      <c r="AR1168">
        <v>0.02</v>
      </c>
      <c r="AS1168">
        <v>0</v>
      </c>
      <c r="AT1168">
        <v>108.9</v>
      </c>
      <c r="AU1168">
        <v>61.2</v>
      </c>
      <c r="AV1168">
        <v>1</v>
      </c>
      <c r="AW1168">
        <v>1</v>
      </c>
      <c r="AZ1168">
        <v>1</v>
      </c>
      <c r="BA1168">
        <v>35.24</v>
      </c>
      <c r="BB1168">
        <v>12.74</v>
      </c>
      <c r="BC1168">
        <v>7.85</v>
      </c>
      <c r="BD1168" t="s">
        <v>3</v>
      </c>
      <c r="BE1168" t="s">
        <v>3</v>
      </c>
      <c r="BF1168" t="s">
        <v>3</v>
      </c>
      <c r="BG1168" t="s">
        <v>3</v>
      </c>
      <c r="BH1168">
        <v>0</v>
      </c>
      <c r="BI1168">
        <v>1</v>
      </c>
      <c r="BJ1168" t="s">
        <v>1163</v>
      </c>
      <c r="BM1168">
        <v>16001</v>
      </c>
      <c r="BN1168">
        <v>0</v>
      </c>
      <c r="BO1168" t="s">
        <v>1160</v>
      </c>
      <c r="BP1168">
        <v>1</v>
      </c>
      <c r="BQ1168">
        <v>22</v>
      </c>
      <c r="BR1168">
        <v>0</v>
      </c>
      <c r="BS1168">
        <v>35.24</v>
      </c>
      <c r="BT1168">
        <v>1</v>
      </c>
      <c r="BU1168">
        <v>1</v>
      </c>
      <c r="BV1168">
        <v>1</v>
      </c>
      <c r="BW1168">
        <v>1</v>
      </c>
      <c r="BX1168">
        <v>1</v>
      </c>
      <c r="BY1168" t="s">
        <v>3</v>
      </c>
      <c r="BZ1168">
        <v>121</v>
      </c>
      <c r="CA1168">
        <v>72</v>
      </c>
      <c r="CB1168" t="s">
        <v>3</v>
      </c>
      <c r="CE1168">
        <v>0</v>
      </c>
      <c r="CF1168">
        <v>0</v>
      </c>
      <c r="CG1168">
        <v>0</v>
      </c>
      <c r="CM1168">
        <v>0</v>
      </c>
      <c r="CN1168" t="s">
        <v>2151</v>
      </c>
      <c r="CO1168">
        <v>0</v>
      </c>
      <c r="CP1168">
        <f t="shared" si="752"/>
        <v>10984</v>
      </c>
      <c r="CQ1168">
        <f t="shared" si="771"/>
        <v>31270.396499999995</v>
      </c>
      <c r="CR1168">
        <f t="shared" si="754"/>
        <v>52.361400000000003</v>
      </c>
      <c r="CS1168">
        <f t="shared" si="755"/>
        <v>13.743600000000001</v>
      </c>
      <c r="CT1168">
        <f t="shared" si="756"/>
        <v>29699.567200000001</v>
      </c>
      <c r="CU1168">
        <f t="shared" si="757"/>
        <v>0</v>
      </c>
      <c r="CV1168">
        <f t="shared" si="758"/>
        <v>84.957399999999993</v>
      </c>
      <c r="CW1168">
        <f t="shared" si="759"/>
        <v>2.8750000000000001E-2</v>
      </c>
      <c r="CX1168">
        <f t="shared" si="760"/>
        <v>0</v>
      </c>
      <c r="CY1168">
        <f t="shared" si="761"/>
        <v>5823.9720000000007</v>
      </c>
      <c r="CZ1168">
        <f t="shared" si="762"/>
        <v>3272.9760000000006</v>
      </c>
      <c r="DC1168" t="s">
        <v>3</v>
      </c>
      <c r="DD1168" t="s">
        <v>3</v>
      </c>
      <c r="DE1168" t="s">
        <v>61</v>
      </c>
      <c r="DF1168" t="s">
        <v>61</v>
      </c>
      <c r="DG1168" t="s">
        <v>62</v>
      </c>
      <c r="DH1168" t="s">
        <v>3</v>
      </c>
      <c r="DI1168" t="s">
        <v>62</v>
      </c>
      <c r="DJ1168" t="s">
        <v>61</v>
      </c>
      <c r="DK1168" t="s">
        <v>3</v>
      </c>
      <c r="DL1168" t="s">
        <v>86</v>
      </c>
      <c r="DM1168" t="s">
        <v>63</v>
      </c>
      <c r="DN1168">
        <v>0</v>
      </c>
      <c r="DO1168">
        <v>0</v>
      </c>
      <c r="DP1168">
        <v>1</v>
      </c>
      <c r="DQ1168">
        <v>1</v>
      </c>
      <c r="DU1168">
        <v>1013</v>
      </c>
      <c r="DV1168" t="s">
        <v>1162</v>
      </c>
      <c r="DW1168" t="s">
        <v>1162</v>
      </c>
      <c r="DX1168">
        <v>1</v>
      </c>
      <c r="DZ1168" t="s">
        <v>3</v>
      </c>
      <c r="EA1168" t="s">
        <v>3</v>
      </c>
      <c r="EB1168" t="s">
        <v>3</v>
      </c>
      <c r="EC1168" t="s">
        <v>3</v>
      </c>
      <c r="EE1168">
        <v>53551143</v>
      </c>
      <c r="EF1168">
        <v>22</v>
      </c>
      <c r="EG1168" t="s">
        <v>592</v>
      </c>
      <c r="EH1168">
        <v>16</v>
      </c>
      <c r="EI1168" t="s">
        <v>593</v>
      </c>
      <c r="EJ1168">
        <v>1</v>
      </c>
      <c r="EK1168">
        <v>16001</v>
      </c>
      <c r="EL1168" t="s">
        <v>1153</v>
      </c>
      <c r="EM1168" t="s">
        <v>1154</v>
      </c>
      <c r="EO1168" t="s">
        <v>67</v>
      </c>
      <c r="EQ1168">
        <v>131072</v>
      </c>
      <c r="ER1168">
        <v>4623.6099999999997</v>
      </c>
      <c r="ES1168">
        <v>3983.49</v>
      </c>
      <c r="ET1168">
        <v>2.86</v>
      </c>
      <c r="EU1168">
        <v>0.27</v>
      </c>
      <c r="EV1168">
        <v>637.26</v>
      </c>
      <c r="EW1168">
        <v>64.239999999999995</v>
      </c>
      <c r="EX1168">
        <v>0.02</v>
      </c>
      <c r="EY1168">
        <v>0</v>
      </c>
      <c r="FQ1168">
        <v>0</v>
      </c>
      <c r="FR1168">
        <f>ROUND(IF(AND(BH1168=3,BI1168=3),P1168,0),0)</f>
        <v>0</v>
      </c>
      <c r="FS1168">
        <v>0</v>
      </c>
      <c r="FX1168">
        <v>108.9</v>
      </c>
      <c r="FY1168">
        <v>61.2</v>
      </c>
      <c r="GA1168" t="s">
        <v>3</v>
      </c>
      <c r="GD1168">
        <v>1</v>
      </c>
      <c r="GF1168">
        <v>1609538754</v>
      </c>
      <c r="GG1168">
        <v>2</v>
      </c>
      <c r="GH1168">
        <v>1</v>
      </c>
      <c r="GI1168">
        <v>2</v>
      </c>
      <c r="GJ1168">
        <v>0</v>
      </c>
      <c r="GK1168">
        <v>0</v>
      </c>
      <c r="GL1168">
        <f>ROUND(IF(AND(BH1168=3,BI1168=3,FS1168&lt;&gt;0),P1168,0),0)</f>
        <v>0</v>
      </c>
      <c r="GM1168">
        <f>ROUND(O1168+X1168+Y1168,0)+GX1168</f>
        <v>20081</v>
      </c>
      <c r="GN1168">
        <f>IF(OR(BI1168=0,BI1168=1),ROUND(O1168+X1168+Y1168,0),0)</f>
        <v>20081</v>
      </c>
      <c r="GO1168">
        <f>IF(BI1168=2,ROUND(O1168+X1168+Y1168,0),0)</f>
        <v>0</v>
      </c>
      <c r="GP1168">
        <f>IF(BI1168=4,ROUND(O1168+X1168+Y1168,0)+GX1168,0)</f>
        <v>0</v>
      </c>
      <c r="GR1168">
        <v>0</v>
      </c>
      <c r="GS1168">
        <v>0</v>
      </c>
      <c r="GT1168">
        <v>0</v>
      </c>
      <c r="GU1168" t="s">
        <v>3</v>
      </c>
      <c r="GV1168">
        <f t="shared" si="763"/>
        <v>0</v>
      </c>
      <c r="GW1168">
        <v>1</v>
      </c>
      <c r="GX1168">
        <f>ROUND(HC1168*I1168,0)</f>
        <v>0</v>
      </c>
      <c r="HA1168">
        <v>0</v>
      </c>
      <c r="HB1168">
        <v>0</v>
      </c>
      <c r="HC1168">
        <f t="shared" si="764"/>
        <v>0</v>
      </c>
      <c r="HE1168" t="s">
        <v>3</v>
      </c>
      <c r="HF1168" t="s">
        <v>3</v>
      </c>
      <c r="HM1168" t="s">
        <v>3</v>
      </c>
      <c r="HN1168" t="s">
        <v>596</v>
      </c>
      <c r="HO1168" t="s">
        <v>597</v>
      </c>
      <c r="HP1168" t="s">
        <v>593</v>
      </c>
      <c r="HQ1168" t="s">
        <v>593</v>
      </c>
      <c r="IK1168">
        <v>0</v>
      </c>
    </row>
    <row r="1169" spans="1:255" x14ac:dyDescent="0.2">
      <c r="A1169" s="2">
        <v>18</v>
      </c>
      <c r="B1169" s="2">
        <v>1</v>
      </c>
      <c r="C1169" s="2">
        <v>2018</v>
      </c>
      <c r="D1169" s="2"/>
      <c r="E1169" s="2" t="s">
        <v>1196</v>
      </c>
      <c r="F1169" s="2" t="s">
        <v>1197</v>
      </c>
      <c r="G1169" s="2" t="s">
        <v>1198</v>
      </c>
      <c r="H1169" s="2" t="s">
        <v>160</v>
      </c>
      <c r="I1169" s="2">
        <f>I1167*J1169</f>
        <v>18</v>
      </c>
      <c r="J1169" s="2">
        <v>100</v>
      </c>
      <c r="K1169" s="2">
        <v>100</v>
      </c>
      <c r="L1169" s="2"/>
      <c r="M1169" s="2"/>
      <c r="N1169" s="2"/>
      <c r="O1169" s="2">
        <f>ROUND(CP1169,2)</f>
        <v>148.5</v>
      </c>
      <c r="P1169" s="2">
        <f>ROUND(CQ1169*I1169,2)</f>
        <v>148.5</v>
      </c>
      <c r="Q1169" s="2">
        <f>ROUND(CR1169*I1169,2)</f>
        <v>0</v>
      </c>
      <c r="R1169" s="2">
        <f>ROUND(CS1169*I1169,2)</f>
        <v>0</v>
      </c>
      <c r="S1169" s="2">
        <f>ROUND(CT1169*I1169,2)</f>
        <v>0</v>
      </c>
      <c r="T1169" s="2">
        <f>ROUND(CU1169*I1169,2)</f>
        <v>0</v>
      </c>
      <c r="U1169" s="2">
        <f t="shared" si="746"/>
        <v>0</v>
      </c>
      <c r="V1169" s="2">
        <f t="shared" si="747"/>
        <v>0</v>
      </c>
      <c r="W1169" s="2">
        <f>ROUND(CX1169*I1169,2)</f>
        <v>6.84</v>
      </c>
      <c r="X1169" s="2">
        <f>ROUND(CY1169,2)</f>
        <v>0</v>
      </c>
      <c r="Y1169" s="2">
        <f>ROUND(CZ1169,2)</f>
        <v>0</v>
      </c>
      <c r="Z1169" s="2"/>
      <c r="AA1169" s="2">
        <v>53551706</v>
      </c>
      <c r="AB1169" s="2">
        <f t="shared" si="748"/>
        <v>8.25</v>
      </c>
      <c r="AC1169" s="2">
        <f t="shared" si="765"/>
        <v>8.25</v>
      </c>
      <c r="AD1169" s="2">
        <f>ROUND((((ET1169)-(EU1169))+AE1169),2)</f>
        <v>0</v>
      </c>
      <c r="AE1169" s="2">
        <f t="shared" ref="AE1169:AF1172" si="772">ROUND((EU1169),2)</f>
        <v>0</v>
      </c>
      <c r="AF1169" s="2">
        <f t="shared" si="772"/>
        <v>0</v>
      </c>
      <c r="AG1169" s="2">
        <f t="shared" si="750"/>
        <v>0</v>
      </c>
      <c r="AH1169" s="2">
        <f t="shared" ref="AH1169:AI1172" si="773">(EW1169)</f>
        <v>0</v>
      </c>
      <c r="AI1169" s="2">
        <f t="shared" si="773"/>
        <v>0</v>
      </c>
      <c r="AJ1169" s="2">
        <f t="shared" si="751"/>
        <v>0.38</v>
      </c>
      <c r="AK1169" s="2">
        <v>8.25</v>
      </c>
      <c r="AL1169" s="2">
        <v>8.25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0.38</v>
      </c>
      <c r="AT1169" s="2">
        <v>121</v>
      </c>
      <c r="AU1169" s="2">
        <v>72</v>
      </c>
      <c r="AV1169" s="2">
        <v>1</v>
      </c>
      <c r="AW1169" s="2">
        <v>1</v>
      </c>
      <c r="AX1169" s="2"/>
      <c r="AY1169" s="2"/>
      <c r="AZ1169" s="2">
        <v>1</v>
      </c>
      <c r="BA1169" s="2">
        <v>1</v>
      </c>
      <c r="BB1169" s="2">
        <v>1</v>
      </c>
      <c r="BC1169" s="2">
        <v>1</v>
      </c>
      <c r="BD1169" s="2" t="s">
        <v>3</v>
      </c>
      <c r="BE1169" s="2" t="s">
        <v>3</v>
      </c>
      <c r="BF1169" s="2" t="s">
        <v>3</v>
      </c>
      <c r="BG1169" s="2" t="s">
        <v>3</v>
      </c>
      <c r="BH1169" s="2">
        <v>3</v>
      </c>
      <c r="BI1169" s="2">
        <v>1</v>
      </c>
      <c r="BJ1169" s="2" t="s">
        <v>1199</v>
      </c>
      <c r="BK1169" s="2"/>
      <c r="BL1169" s="2"/>
      <c r="BM1169" s="2">
        <v>16001</v>
      </c>
      <c r="BN1169" s="2">
        <v>0</v>
      </c>
      <c r="BO1169" s="2" t="s">
        <v>3</v>
      </c>
      <c r="BP1169" s="2">
        <v>0</v>
      </c>
      <c r="BQ1169" s="2">
        <v>22</v>
      </c>
      <c r="BR1169" s="2">
        <v>0</v>
      </c>
      <c r="BS1169" s="2">
        <v>1</v>
      </c>
      <c r="BT1169" s="2">
        <v>1</v>
      </c>
      <c r="BU1169" s="2">
        <v>1</v>
      </c>
      <c r="BV1169" s="2">
        <v>1</v>
      </c>
      <c r="BW1169" s="2">
        <v>1</v>
      </c>
      <c r="BX1169" s="2">
        <v>1</v>
      </c>
      <c r="BY1169" s="2" t="s">
        <v>3</v>
      </c>
      <c r="BZ1169" s="2">
        <v>121</v>
      </c>
      <c r="CA1169" s="2">
        <v>72</v>
      </c>
      <c r="CB1169" s="2" t="s">
        <v>3</v>
      </c>
      <c r="CC1169" s="2"/>
      <c r="CD1169" s="2"/>
      <c r="CE1169" s="2">
        <v>0</v>
      </c>
      <c r="CF1169" s="2">
        <v>0</v>
      </c>
      <c r="CG1169" s="2">
        <v>0</v>
      </c>
      <c r="CH1169" s="2"/>
      <c r="CI1169" s="2"/>
      <c r="CJ1169" s="2"/>
      <c r="CK1169" s="2"/>
      <c r="CL1169" s="2"/>
      <c r="CM1169" s="2">
        <v>0</v>
      </c>
      <c r="CN1169" s="2" t="s">
        <v>3</v>
      </c>
      <c r="CO1169" s="2">
        <v>0</v>
      </c>
      <c r="CP1169" s="2">
        <f t="shared" si="752"/>
        <v>148.5</v>
      </c>
      <c r="CQ1169" s="2">
        <f t="shared" si="771"/>
        <v>8.25</v>
      </c>
      <c r="CR1169" s="2">
        <f t="shared" si="754"/>
        <v>0</v>
      </c>
      <c r="CS1169" s="2">
        <f t="shared" si="755"/>
        <v>0</v>
      </c>
      <c r="CT1169" s="2">
        <f t="shared" si="756"/>
        <v>0</v>
      </c>
      <c r="CU1169" s="2">
        <f t="shared" si="757"/>
        <v>0</v>
      </c>
      <c r="CV1169" s="2">
        <f t="shared" si="758"/>
        <v>0</v>
      </c>
      <c r="CW1169" s="2">
        <f t="shared" si="759"/>
        <v>0</v>
      </c>
      <c r="CX1169" s="2">
        <f t="shared" si="760"/>
        <v>0.38</v>
      </c>
      <c r="CY1169" s="2">
        <f t="shared" si="761"/>
        <v>0</v>
      </c>
      <c r="CZ1169" s="2">
        <f t="shared" si="762"/>
        <v>0</v>
      </c>
      <c r="DA1169" s="2"/>
      <c r="DB1169" s="2"/>
      <c r="DC1169" s="2" t="s">
        <v>3</v>
      </c>
      <c r="DD1169" s="2" t="s">
        <v>3</v>
      </c>
      <c r="DE1169" s="2" t="s">
        <v>3</v>
      </c>
      <c r="DF1169" s="2" t="s">
        <v>3</v>
      </c>
      <c r="DG1169" s="2" t="s">
        <v>3</v>
      </c>
      <c r="DH1169" s="2" t="s">
        <v>3</v>
      </c>
      <c r="DI1169" s="2" t="s">
        <v>3</v>
      </c>
      <c r="DJ1169" s="2" t="s">
        <v>3</v>
      </c>
      <c r="DK1169" s="2" t="s">
        <v>3</v>
      </c>
      <c r="DL1169" s="2" t="s">
        <v>3</v>
      </c>
      <c r="DM1169" s="2" t="s">
        <v>3</v>
      </c>
      <c r="DN1169" s="2">
        <v>0</v>
      </c>
      <c r="DO1169" s="2">
        <v>0</v>
      </c>
      <c r="DP1169" s="2">
        <v>1</v>
      </c>
      <c r="DQ1169" s="2">
        <v>1</v>
      </c>
      <c r="DR1169" s="2"/>
      <c r="DS1169" s="2"/>
      <c r="DT1169" s="2"/>
      <c r="DU1169" s="2">
        <v>1010</v>
      </c>
      <c r="DV1169" s="2" t="s">
        <v>160</v>
      </c>
      <c r="DW1169" s="2" t="s">
        <v>160</v>
      </c>
      <c r="DX1169" s="2">
        <v>1</v>
      </c>
      <c r="DY1169" s="2"/>
      <c r="DZ1169" s="2" t="s">
        <v>3</v>
      </c>
      <c r="EA1169" s="2" t="s">
        <v>3</v>
      </c>
      <c r="EB1169" s="2" t="s">
        <v>3</v>
      </c>
      <c r="EC1169" s="2" t="s">
        <v>3</v>
      </c>
      <c r="ED1169" s="2"/>
      <c r="EE1169" s="2">
        <v>53551143</v>
      </c>
      <c r="EF1169" s="2">
        <v>22</v>
      </c>
      <c r="EG1169" s="2" t="s">
        <v>592</v>
      </c>
      <c r="EH1169" s="2">
        <v>16</v>
      </c>
      <c r="EI1169" s="2" t="s">
        <v>593</v>
      </c>
      <c r="EJ1169" s="2">
        <v>1</v>
      </c>
      <c r="EK1169" s="2">
        <v>16001</v>
      </c>
      <c r="EL1169" s="2" t="s">
        <v>1153</v>
      </c>
      <c r="EM1169" s="2" t="s">
        <v>1154</v>
      </c>
      <c r="EN1169" s="2"/>
      <c r="EO1169" s="2" t="s">
        <v>3</v>
      </c>
      <c r="EP1169" s="2"/>
      <c r="EQ1169" s="2">
        <v>0</v>
      </c>
      <c r="ER1169" s="2">
        <v>8.25</v>
      </c>
      <c r="ES1169" s="2">
        <v>8.25</v>
      </c>
      <c r="ET1169" s="2">
        <v>0</v>
      </c>
      <c r="EU1169" s="2">
        <v>0</v>
      </c>
      <c r="EV1169" s="2">
        <v>0</v>
      </c>
      <c r="EW1169" s="2">
        <v>0</v>
      </c>
      <c r="EX1169" s="2">
        <v>0</v>
      </c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>
        <v>0</v>
      </c>
      <c r="FR1169" s="2">
        <f>ROUND(IF(AND(BH1169=3,BI1169=3),P1169,0),2)</f>
        <v>0</v>
      </c>
      <c r="FS1169" s="2">
        <v>0</v>
      </c>
      <c r="FT1169" s="2"/>
      <c r="FU1169" s="2"/>
      <c r="FV1169" s="2"/>
      <c r="FW1169" s="2"/>
      <c r="FX1169" s="2">
        <v>121</v>
      </c>
      <c r="FY1169" s="2">
        <v>72</v>
      </c>
      <c r="FZ1169" s="2"/>
      <c r="GA1169" s="2" t="s">
        <v>3</v>
      </c>
      <c r="GB1169" s="2"/>
      <c r="GC1169" s="2"/>
      <c r="GD1169" s="2">
        <v>1</v>
      </c>
      <c r="GE1169" s="2"/>
      <c r="GF1169" s="2">
        <v>-780930047</v>
      </c>
      <c r="GG1169" s="2">
        <v>2</v>
      </c>
      <c r="GH1169" s="2">
        <v>1</v>
      </c>
      <c r="GI1169" s="2">
        <v>-2</v>
      </c>
      <c r="GJ1169" s="2">
        <v>0</v>
      </c>
      <c r="GK1169" s="2">
        <v>0</v>
      </c>
      <c r="GL1169" s="2">
        <f>ROUND(IF(AND(BH1169=3,BI1169=3,FS1169&lt;&gt;0),P1169,0),2)</f>
        <v>0</v>
      </c>
      <c r="GM1169" s="2">
        <f>ROUND(O1169+X1169+Y1169,2)+GX1169</f>
        <v>148.5</v>
      </c>
      <c r="GN1169" s="2">
        <f>IF(OR(BI1169=0,BI1169=1),ROUND(O1169+X1169+Y1169,2),0)</f>
        <v>148.5</v>
      </c>
      <c r="GO1169" s="2">
        <f>IF(BI1169=2,ROUND(O1169+X1169+Y1169,2),0)</f>
        <v>0</v>
      </c>
      <c r="GP1169" s="2">
        <f>IF(BI1169=4,ROUND(O1169+X1169+Y1169,2)+GX1169,0)</f>
        <v>0</v>
      </c>
      <c r="GQ1169" s="2"/>
      <c r="GR1169" s="2">
        <v>0</v>
      </c>
      <c r="GS1169" s="2">
        <v>0</v>
      </c>
      <c r="GT1169" s="2">
        <v>0</v>
      </c>
      <c r="GU1169" s="2" t="s">
        <v>3</v>
      </c>
      <c r="GV1169" s="2">
        <f t="shared" si="763"/>
        <v>0</v>
      </c>
      <c r="GW1169" s="2">
        <v>1</v>
      </c>
      <c r="GX1169" s="2">
        <f>ROUND(HC1169*I1169,2)</f>
        <v>0</v>
      </c>
      <c r="GY1169" s="2"/>
      <c r="GZ1169" s="2"/>
      <c r="HA1169" s="2">
        <v>0</v>
      </c>
      <c r="HB1169" s="2">
        <v>0</v>
      </c>
      <c r="HC1169" s="2">
        <f t="shared" si="764"/>
        <v>0</v>
      </c>
      <c r="HD1169" s="2"/>
      <c r="HE1169" s="2" t="s">
        <v>3</v>
      </c>
      <c r="HF1169" s="2" t="s">
        <v>3</v>
      </c>
      <c r="HG1169" s="2"/>
      <c r="HH1169" s="2"/>
      <c r="HI1169" s="2"/>
      <c r="HJ1169" s="2"/>
      <c r="HK1169" s="2"/>
      <c r="HL1169" s="2"/>
      <c r="HM1169" s="2" t="s">
        <v>3</v>
      </c>
      <c r="HN1169" s="2" t="s">
        <v>596</v>
      </c>
      <c r="HO1169" s="2" t="s">
        <v>597</v>
      </c>
      <c r="HP1169" s="2" t="s">
        <v>593</v>
      </c>
      <c r="HQ1169" s="2" t="s">
        <v>593</v>
      </c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>
        <v>0</v>
      </c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</row>
    <row r="1170" spans="1:255" x14ac:dyDescent="0.2">
      <c r="A1170">
        <v>18</v>
      </c>
      <c r="B1170">
        <v>1</v>
      </c>
      <c r="C1170">
        <v>2028</v>
      </c>
      <c r="E1170" t="s">
        <v>1196</v>
      </c>
      <c r="F1170" t="s">
        <v>1197</v>
      </c>
      <c r="G1170" t="s">
        <v>1198</v>
      </c>
      <c r="H1170" t="s">
        <v>160</v>
      </c>
      <c r="I1170">
        <f>I1168*J1170</f>
        <v>18</v>
      </c>
      <c r="J1170">
        <v>100</v>
      </c>
      <c r="K1170">
        <v>100</v>
      </c>
      <c r="O1170">
        <f>ROUND(CP1170,0)</f>
        <v>304</v>
      </c>
      <c r="P1170">
        <f>ROUND(CQ1170*I1170,0)</f>
        <v>304</v>
      </c>
      <c r="Q1170">
        <f>ROUND(CR1170*I1170,0)</f>
        <v>0</v>
      </c>
      <c r="R1170">
        <f>ROUND(CS1170*I1170,0)</f>
        <v>0</v>
      </c>
      <c r="S1170">
        <f>ROUND(CT1170*I1170,0)</f>
        <v>0</v>
      </c>
      <c r="T1170">
        <f>ROUND(CU1170*I1170,0)</f>
        <v>0</v>
      </c>
      <c r="U1170">
        <f t="shared" si="746"/>
        <v>0</v>
      </c>
      <c r="V1170">
        <f t="shared" si="747"/>
        <v>0</v>
      </c>
      <c r="W1170">
        <f>ROUND(CX1170*I1170,0)</f>
        <v>7</v>
      </c>
      <c r="X1170">
        <f>ROUND(CY1170,0)</f>
        <v>0</v>
      </c>
      <c r="Y1170">
        <f>ROUND(CZ1170,0)</f>
        <v>0</v>
      </c>
      <c r="AA1170">
        <v>53551707</v>
      </c>
      <c r="AB1170">
        <f t="shared" si="748"/>
        <v>8.25</v>
      </c>
      <c r="AC1170">
        <f t="shared" si="765"/>
        <v>8.25</v>
      </c>
      <c r="AD1170">
        <f>ROUND((((ET1170)-(EU1170))+AE1170),2)</f>
        <v>0</v>
      </c>
      <c r="AE1170">
        <f t="shared" si="772"/>
        <v>0</v>
      </c>
      <c r="AF1170">
        <f t="shared" si="772"/>
        <v>0</v>
      </c>
      <c r="AG1170">
        <f t="shared" si="750"/>
        <v>0</v>
      </c>
      <c r="AH1170">
        <f t="shared" si="773"/>
        <v>0</v>
      </c>
      <c r="AI1170">
        <f t="shared" si="773"/>
        <v>0</v>
      </c>
      <c r="AJ1170">
        <f t="shared" si="751"/>
        <v>0.38</v>
      </c>
      <c r="AK1170">
        <v>8.25</v>
      </c>
      <c r="AL1170">
        <v>8.25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0.38</v>
      </c>
      <c r="AT1170">
        <v>121</v>
      </c>
      <c r="AU1170">
        <v>72</v>
      </c>
      <c r="AV1170">
        <v>1</v>
      </c>
      <c r="AW1170">
        <v>1</v>
      </c>
      <c r="AZ1170">
        <v>1</v>
      </c>
      <c r="BA1170">
        <v>1</v>
      </c>
      <c r="BB1170">
        <v>1</v>
      </c>
      <c r="BC1170">
        <v>2.0499999999999998</v>
      </c>
      <c r="BD1170" t="s">
        <v>3</v>
      </c>
      <c r="BE1170" t="s">
        <v>3</v>
      </c>
      <c r="BF1170" t="s">
        <v>3</v>
      </c>
      <c r="BG1170" t="s">
        <v>3</v>
      </c>
      <c r="BH1170">
        <v>3</v>
      </c>
      <c r="BI1170">
        <v>1</v>
      </c>
      <c r="BJ1170" t="s">
        <v>1199</v>
      </c>
      <c r="BM1170">
        <v>16001</v>
      </c>
      <c r="BN1170">
        <v>0</v>
      </c>
      <c r="BO1170" t="s">
        <v>1197</v>
      </c>
      <c r="BP1170">
        <v>1</v>
      </c>
      <c r="BQ1170">
        <v>22</v>
      </c>
      <c r="BR1170">
        <v>0</v>
      </c>
      <c r="BS1170">
        <v>1</v>
      </c>
      <c r="BT1170">
        <v>1</v>
      </c>
      <c r="BU1170">
        <v>1</v>
      </c>
      <c r="BV1170">
        <v>1</v>
      </c>
      <c r="BW1170">
        <v>1</v>
      </c>
      <c r="BX1170">
        <v>1</v>
      </c>
      <c r="BY1170" t="s">
        <v>3</v>
      </c>
      <c r="BZ1170">
        <v>121</v>
      </c>
      <c r="CA1170">
        <v>72</v>
      </c>
      <c r="CB1170" t="s">
        <v>3</v>
      </c>
      <c r="CE1170">
        <v>0</v>
      </c>
      <c r="CF1170">
        <v>0</v>
      </c>
      <c r="CG1170">
        <v>0</v>
      </c>
      <c r="CM1170">
        <v>0</v>
      </c>
      <c r="CN1170" t="s">
        <v>3</v>
      </c>
      <c r="CO1170">
        <v>0</v>
      </c>
      <c r="CP1170">
        <f t="shared" si="752"/>
        <v>304</v>
      </c>
      <c r="CQ1170">
        <f t="shared" si="771"/>
        <v>16.912499999999998</v>
      </c>
      <c r="CR1170">
        <f t="shared" si="754"/>
        <v>0</v>
      </c>
      <c r="CS1170">
        <f t="shared" si="755"/>
        <v>0</v>
      </c>
      <c r="CT1170">
        <f t="shared" si="756"/>
        <v>0</v>
      </c>
      <c r="CU1170">
        <f t="shared" si="757"/>
        <v>0</v>
      </c>
      <c r="CV1170">
        <f t="shared" si="758"/>
        <v>0</v>
      </c>
      <c r="CW1170">
        <f t="shared" si="759"/>
        <v>0</v>
      </c>
      <c r="CX1170">
        <f t="shared" si="760"/>
        <v>0.38</v>
      </c>
      <c r="CY1170">
        <f t="shared" si="761"/>
        <v>0</v>
      </c>
      <c r="CZ1170">
        <f t="shared" si="762"/>
        <v>0</v>
      </c>
      <c r="DC1170" t="s">
        <v>3</v>
      </c>
      <c r="DD1170" t="s">
        <v>3</v>
      </c>
      <c r="DE1170" t="s">
        <v>3</v>
      </c>
      <c r="DF1170" t="s">
        <v>3</v>
      </c>
      <c r="DG1170" t="s">
        <v>3</v>
      </c>
      <c r="DH1170" t="s">
        <v>3</v>
      </c>
      <c r="DI1170" t="s">
        <v>3</v>
      </c>
      <c r="DJ1170" t="s">
        <v>3</v>
      </c>
      <c r="DK1170" t="s">
        <v>3</v>
      </c>
      <c r="DL1170" t="s">
        <v>3</v>
      </c>
      <c r="DM1170" t="s">
        <v>3</v>
      </c>
      <c r="DN1170">
        <v>0</v>
      </c>
      <c r="DO1170">
        <v>0</v>
      </c>
      <c r="DP1170">
        <v>1</v>
      </c>
      <c r="DQ1170">
        <v>1</v>
      </c>
      <c r="DU1170">
        <v>1010</v>
      </c>
      <c r="DV1170" t="s">
        <v>160</v>
      </c>
      <c r="DW1170" t="s">
        <v>160</v>
      </c>
      <c r="DX1170">
        <v>1</v>
      </c>
      <c r="DZ1170" t="s">
        <v>3</v>
      </c>
      <c r="EA1170" t="s">
        <v>3</v>
      </c>
      <c r="EB1170" t="s">
        <v>3</v>
      </c>
      <c r="EC1170" t="s">
        <v>3</v>
      </c>
      <c r="EE1170">
        <v>53551143</v>
      </c>
      <c r="EF1170">
        <v>22</v>
      </c>
      <c r="EG1170" t="s">
        <v>592</v>
      </c>
      <c r="EH1170">
        <v>16</v>
      </c>
      <c r="EI1170" t="s">
        <v>593</v>
      </c>
      <c r="EJ1170">
        <v>1</v>
      </c>
      <c r="EK1170">
        <v>16001</v>
      </c>
      <c r="EL1170" t="s">
        <v>1153</v>
      </c>
      <c r="EM1170" t="s">
        <v>1154</v>
      </c>
      <c r="EO1170" t="s">
        <v>3</v>
      </c>
      <c r="EQ1170">
        <v>0</v>
      </c>
      <c r="ER1170">
        <v>8.25</v>
      </c>
      <c r="ES1170">
        <v>8.25</v>
      </c>
      <c r="ET1170">
        <v>0</v>
      </c>
      <c r="EU1170">
        <v>0</v>
      </c>
      <c r="EV1170">
        <v>0</v>
      </c>
      <c r="EW1170">
        <v>0</v>
      </c>
      <c r="EX1170">
        <v>0</v>
      </c>
      <c r="FQ1170">
        <v>0</v>
      </c>
      <c r="FR1170">
        <f>ROUND(IF(AND(BH1170=3,BI1170=3),P1170,0),0)</f>
        <v>0</v>
      </c>
      <c r="FS1170">
        <v>0</v>
      </c>
      <c r="FX1170">
        <v>121</v>
      </c>
      <c r="FY1170">
        <v>72</v>
      </c>
      <c r="GA1170" t="s">
        <v>3</v>
      </c>
      <c r="GD1170">
        <v>1</v>
      </c>
      <c r="GF1170">
        <v>-780930047</v>
      </c>
      <c r="GG1170">
        <v>2</v>
      </c>
      <c r="GH1170">
        <v>1</v>
      </c>
      <c r="GI1170">
        <v>2</v>
      </c>
      <c r="GJ1170">
        <v>0</v>
      </c>
      <c r="GK1170">
        <v>0</v>
      </c>
      <c r="GL1170">
        <f>ROUND(IF(AND(BH1170=3,BI1170=3,FS1170&lt;&gt;0),P1170,0),0)</f>
        <v>0</v>
      </c>
      <c r="GM1170">
        <f>ROUND(O1170+X1170+Y1170,0)+GX1170</f>
        <v>304</v>
      </c>
      <c r="GN1170">
        <f>IF(OR(BI1170=0,BI1170=1),ROUND(O1170+X1170+Y1170,0),0)</f>
        <v>304</v>
      </c>
      <c r="GO1170">
        <f>IF(BI1170=2,ROUND(O1170+X1170+Y1170,0),0)</f>
        <v>0</v>
      </c>
      <c r="GP1170">
        <f>IF(BI1170=4,ROUND(O1170+X1170+Y1170,0)+GX1170,0)</f>
        <v>0</v>
      </c>
      <c r="GR1170">
        <v>0</v>
      </c>
      <c r="GS1170">
        <v>0</v>
      </c>
      <c r="GT1170">
        <v>0</v>
      </c>
      <c r="GU1170" t="s">
        <v>3</v>
      </c>
      <c r="GV1170">
        <f t="shared" si="763"/>
        <v>0</v>
      </c>
      <c r="GW1170">
        <v>1</v>
      </c>
      <c r="GX1170">
        <f>ROUND(HC1170*I1170,0)</f>
        <v>0</v>
      </c>
      <c r="HA1170">
        <v>0</v>
      </c>
      <c r="HB1170">
        <v>0</v>
      </c>
      <c r="HC1170">
        <f t="shared" si="764"/>
        <v>0</v>
      </c>
      <c r="HE1170" t="s">
        <v>3</v>
      </c>
      <c r="HF1170" t="s">
        <v>3</v>
      </c>
      <c r="HM1170" t="s">
        <v>3</v>
      </c>
      <c r="HN1170" t="s">
        <v>596</v>
      </c>
      <c r="HO1170" t="s">
        <v>597</v>
      </c>
      <c r="HP1170" t="s">
        <v>593</v>
      </c>
      <c r="HQ1170" t="s">
        <v>593</v>
      </c>
      <c r="IK1170">
        <v>0</v>
      </c>
    </row>
    <row r="1171" spans="1:255" x14ac:dyDescent="0.2">
      <c r="A1171" s="2">
        <v>17</v>
      </c>
      <c r="B1171" s="2">
        <v>1</v>
      </c>
      <c r="C1171" s="2"/>
      <c r="D1171" s="2"/>
      <c r="E1171" s="2" t="s">
        <v>1200</v>
      </c>
      <c r="F1171" s="2" t="s">
        <v>1201</v>
      </c>
      <c r="G1171" s="2" t="s">
        <v>1202</v>
      </c>
      <c r="H1171" s="2" t="s">
        <v>160</v>
      </c>
      <c r="I1171" s="2">
        <v>9</v>
      </c>
      <c r="J1171" s="2">
        <v>0</v>
      </c>
      <c r="K1171" s="2">
        <v>9</v>
      </c>
      <c r="L1171" s="2"/>
      <c r="M1171" s="2"/>
      <c r="N1171" s="2"/>
      <c r="O1171" s="2">
        <f>ROUND(CP1171,2)</f>
        <v>389.97</v>
      </c>
      <c r="P1171" s="2">
        <f>ROUND(CQ1171*I1171,2)</f>
        <v>389.97</v>
      </c>
      <c r="Q1171" s="2">
        <f>ROUND(CR1171*I1171,2)</f>
        <v>0</v>
      </c>
      <c r="R1171" s="2">
        <f>ROUND(CS1171*I1171,2)</f>
        <v>0</v>
      </c>
      <c r="S1171" s="2">
        <f>ROUND(CT1171*I1171,2)</f>
        <v>0</v>
      </c>
      <c r="T1171" s="2">
        <f>ROUND(CU1171*I1171,2)</f>
        <v>0</v>
      </c>
      <c r="U1171" s="2">
        <f t="shared" si="746"/>
        <v>0</v>
      </c>
      <c r="V1171" s="2">
        <f t="shared" si="747"/>
        <v>0</v>
      </c>
      <c r="W1171" s="2">
        <f>ROUND(CX1171*I1171,2)</f>
        <v>0.09</v>
      </c>
      <c r="X1171" s="2">
        <f>ROUND(CY1171,2)</f>
        <v>0</v>
      </c>
      <c r="Y1171" s="2">
        <f>ROUND(CZ1171,2)</f>
        <v>0</v>
      </c>
      <c r="Z1171" s="2"/>
      <c r="AA1171" s="2">
        <v>53551706</v>
      </c>
      <c r="AB1171" s="2">
        <f t="shared" si="748"/>
        <v>43.33</v>
      </c>
      <c r="AC1171" s="2">
        <f t="shared" si="765"/>
        <v>43.33</v>
      </c>
      <c r="AD1171" s="2">
        <f>ROUND((((ET1171)-(EU1171))+AE1171),2)</f>
        <v>0</v>
      </c>
      <c r="AE1171" s="2">
        <f t="shared" si="772"/>
        <v>0</v>
      </c>
      <c r="AF1171" s="2">
        <f t="shared" si="772"/>
        <v>0</v>
      </c>
      <c r="AG1171" s="2">
        <f t="shared" si="750"/>
        <v>0</v>
      </c>
      <c r="AH1171" s="2">
        <f t="shared" si="773"/>
        <v>0</v>
      </c>
      <c r="AI1171" s="2">
        <f t="shared" si="773"/>
        <v>0</v>
      </c>
      <c r="AJ1171" s="2">
        <f t="shared" si="751"/>
        <v>0.01</v>
      </c>
      <c r="AK1171" s="2">
        <v>43.33</v>
      </c>
      <c r="AL1171" s="2">
        <v>43.33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0.01</v>
      </c>
      <c r="AT1171" s="2">
        <v>0</v>
      </c>
      <c r="AU1171" s="2">
        <v>0</v>
      </c>
      <c r="AV1171" s="2">
        <v>1</v>
      </c>
      <c r="AW1171" s="2">
        <v>1</v>
      </c>
      <c r="AX1171" s="2"/>
      <c r="AY1171" s="2"/>
      <c r="AZ1171" s="2">
        <v>1</v>
      </c>
      <c r="BA1171" s="2">
        <v>1</v>
      </c>
      <c r="BB1171" s="2">
        <v>1</v>
      </c>
      <c r="BC1171" s="2">
        <v>1</v>
      </c>
      <c r="BD1171" s="2" t="s">
        <v>3</v>
      </c>
      <c r="BE1171" s="2" t="s">
        <v>3</v>
      </c>
      <c r="BF1171" s="2" t="s">
        <v>3</v>
      </c>
      <c r="BG1171" s="2" t="s">
        <v>3</v>
      </c>
      <c r="BH1171" s="2">
        <v>3</v>
      </c>
      <c r="BI1171" s="2">
        <v>1</v>
      </c>
      <c r="BJ1171" s="2" t="s">
        <v>1203</v>
      </c>
      <c r="BK1171" s="2"/>
      <c r="BL1171" s="2"/>
      <c r="BM1171" s="2">
        <v>500001</v>
      </c>
      <c r="BN1171" s="2">
        <v>0</v>
      </c>
      <c r="BO1171" s="2" t="s">
        <v>3</v>
      </c>
      <c r="BP1171" s="2">
        <v>0</v>
      </c>
      <c r="BQ1171" s="2">
        <v>8</v>
      </c>
      <c r="BR1171" s="2">
        <v>0</v>
      </c>
      <c r="BS1171" s="2">
        <v>1</v>
      </c>
      <c r="BT1171" s="2">
        <v>1</v>
      </c>
      <c r="BU1171" s="2">
        <v>1</v>
      </c>
      <c r="BV1171" s="2">
        <v>1</v>
      </c>
      <c r="BW1171" s="2">
        <v>1</v>
      </c>
      <c r="BX1171" s="2">
        <v>1</v>
      </c>
      <c r="BY1171" s="2" t="s">
        <v>3</v>
      </c>
      <c r="BZ1171" s="2">
        <v>0</v>
      </c>
      <c r="CA1171" s="2">
        <v>0</v>
      </c>
      <c r="CB1171" s="2" t="s">
        <v>3</v>
      </c>
      <c r="CC1171" s="2"/>
      <c r="CD1171" s="2"/>
      <c r="CE1171" s="2">
        <v>0</v>
      </c>
      <c r="CF1171" s="2">
        <v>0</v>
      </c>
      <c r="CG1171" s="2">
        <v>0</v>
      </c>
      <c r="CH1171" s="2"/>
      <c r="CI1171" s="2"/>
      <c r="CJ1171" s="2"/>
      <c r="CK1171" s="2"/>
      <c r="CL1171" s="2"/>
      <c r="CM1171" s="2">
        <v>0</v>
      </c>
      <c r="CN1171" s="2" t="s">
        <v>3</v>
      </c>
      <c r="CO1171" s="2">
        <v>0</v>
      </c>
      <c r="CP1171" s="2">
        <f t="shared" si="752"/>
        <v>389.97</v>
      </c>
      <c r="CQ1171" s="2">
        <f t="shared" si="771"/>
        <v>43.33</v>
      </c>
      <c r="CR1171" s="2">
        <f t="shared" si="754"/>
        <v>0</v>
      </c>
      <c r="CS1171" s="2">
        <f t="shared" si="755"/>
        <v>0</v>
      </c>
      <c r="CT1171" s="2">
        <f t="shared" si="756"/>
        <v>0</v>
      </c>
      <c r="CU1171" s="2">
        <f t="shared" si="757"/>
        <v>0</v>
      </c>
      <c r="CV1171" s="2">
        <f t="shared" si="758"/>
        <v>0</v>
      </c>
      <c r="CW1171" s="2">
        <f t="shared" si="759"/>
        <v>0</v>
      </c>
      <c r="CX1171" s="2">
        <f t="shared" si="760"/>
        <v>0.01</v>
      </c>
      <c r="CY1171" s="2">
        <f t="shared" si="761"/>
        <v>0</v>
      </c>
      <c r="CZ1171" s="2">
        <f t="shared" si="762"/>
        <v>0</v>
      </c>
      <c r="DA1171" s="2"/>
      <c r="DB1171" s="2"/>
      <c r="DC1171" s="2" t="s">
        <v>3</v>
      </c>
      <c r="DD1171" s="2" t="s">
        <v>3</v>
      </c>
      <c r="DE1171" s="2" t="s">
        <v>3</v>
      </c>
      <c r="DF1171" s="2" t="s">
        <v>3</v>
      </c>
      <c r="DG1171" s="2" t="s">
        <v>3</v>
      </c>
      <c r="DH1171" s="2" t="s">
        <v>3</v>
      </c>
      <c r="DI1171" s="2" t="s">
        <v>3</v>
      </c>
      <c r="DJ1171" s="2" t="s">
        <v>3</v>
      </c>
      <c r="DK1171" s="2" t="s">
        <v>3</v>
      </c>
      <c r="DL1171" s="2" t="s">
        <v>3</v>
      </c>
      <c r="DM1171" s="2" t="s">
        <v>3</v>
      </c>
      <c r="DN1171" s="2">
        <v>0</v>
      </c>
      <c r="DO1171" s="2">
        <v>0</v>
      </c>
      <c r="DP1171" s="2">
        <v>1</v>
      </c>
      <c r="DQ1171" s="2">
        <v>1</v>
      </c>
      <c r="DR1171" s="2"/>
      <c r="DS1171" s="2"/>
      <c r="DT1171" s="2"/>
      <c r="DU1171" s="2">
        <v>1010</v>
      </c>
      <c r="DV1171" s="2" t="s">
        <v>160</v>
      </c>
      <c r="DW1171" s="2" t="s">
        <v>160</v>
      </c>
      <c r="DX1171" s="2">
        <v>1</v>
      </c>
      <c r="DY1171" s="2"/>
      <c r="DZ1171" s="2" t="s">
        <v>3</v>
      </c>
      <c r="EA1171" s="2" t="s">
        <v>3</v>
      </c>
      <c r="EB1171" s="2" t="s">
        <v>3</v>
      </c>
      <c r="EC1171" s="2" t="s">
        <v>3</v>
      </c>
      <c r="ED1171" s="2"/>
      <c r="EE1171" s="2">
        <v>53551393</v>
      </c>
      <c r="EF1171" s="2">
        <v>8</v>
      </c>
      <c r="EG1171" s="2" t="s">
        <v>931</v>
      </c>
      <c r="EH1171" s="2">
        <v>0</v>
      </c>
      <c r="EI1171" s="2" t="s">
        <v>3</v>
      </c>
      <c r="EJ1171" s="2">
        <v>1</v>
      </c>
      <c r="EK1171" s="2">
        <v>500001</v>
      </c>
      <c r="EL1171" s="2" t="s">
        <v>1204</v>
      </c>
      <c r="EM1171" s="2" t="s">
        <v>1205</v>
      </c>
      <c r="EN1171" s="2"/>
      <c r="EO1171" s="2" t="s">
        <v>3</v>
      </c>
      <c r="EP1171" s="2"/>
      <c r="EQ1171" s="2">
        <v>131072</v>
      </c>
      <c r="ER1171" s="2">
        <v>43.33</v>
      </c>
      <c r="ES1171" s="2">
        <v>43.33</v>
      </c>
      <c r="ET1171" s="2">
        <v>0</v>
      </c>
      <c r="EU1171" s="2">
        <v>0</v>
      </c>
      <c r="EV1171" s="2">
        <v>0</v>
      </c>
      <c r="EW1171" s="2">
        <v>0</v>
      </c>
      <c r="EX1171" s="2">
        <v>0</v>
      </c>
      <c r="EY1171" s="2">
        <v>0</v>
      </c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>
        <v>0</v>
      </c>
      <c r="FR1171" s="2">
        <f>ROUND(IF(AND(BH1171=3,BI1171=3),P1171,0),2)</f>
        <v>0</v>
      </c>
      <c r="FS1171" s="2">
        <v>0</v>
      </c>
      <c r="FT1171" s="2"/>
      <c r="FU1171" s="2"/>
      <c r="FV1171" s="2"/>
      <c r="FW1171" s="2"/>
      <c r="FX1171" s="2">
        <v>0</v>
      </c>
      <c r="FY1171" s="2">
        <v>0</v>
      </c>
      <c r="FZ1171" s="2"/>
      <c r="GA1171" s="2" t="s">
        <v>3</v>
      </c>
      <c r="GB1171" s="2"/>
      <c r="GC1171" s="2"/>
      <c r="GD1171" s="2">
        <v>1</v>
      </c>
      <c r="GE1171" s="2"/>
      <c r="GF1171" s="2">
        <v>1134988321</v>
      </c>
      <c r="GG1171" s="2">
        <v>2</v>
      </c>
      <c r="GH1171" s="2">
        <v>1</v>
      </c>
      <c r="GI1171" s="2">
        <v>-2</v>
      </c>
      <c r="GJ1171" s="2">
        <v>0</v>
      </c>
      <c r="GK1171" s="2">
        <v>0</v>
      </c>
      <c r="GL1171" s="2">
        <f>ROUND(IF(AND(BH1171=3,BI1171=3,FS1171&lt;&gt;0),P1171,0),2)</f>
        <v>0</v>
      </c>
      <c r="GM1171" s="2">
        <f>ROUND(O1171+X1171+Y1171,2)+GX1171</f>
        <v>389.97</v>
      </c>
      <c r="GN1171" s="2">
        <f>IF(OR(BI1171=0,BI1171=1),ROUND(O1171+X1171+Y1171,2),0)</f>
        <v>389.97</v>
      </c>
      <c r="GO1171" s="2">
        <f>IF(BI1171=2,ROUND(O1171+X1171+Y1171,2),0)</f>
        <v>0</v>
      </c>
      <c r="GP1171" s="2">
        <f>IF(BI1171=4,ROUND(O1171+X1171+Y1171,2)+GX1171,0)</f>
        <v>0</v>
      </c>
      <c r="GQ1171" s="2"/>
      <c r="GR1171" s="2">
        <v>0</v>
      </c>
      <c r="GS1171" s="2">
        <v>0</v>
      </c>
      <c r="GT1171" s="2">
        <v>0</v>
      </c>
      <c r="GU1171" s="2" t="s">
        <v>3</v>
      </c>
      <c r="GV1171" s="2">
        <f t="shared" si="763"/>
        <v>0</v>
      </c>
      <c r="GW1171" s="2">
        <v>1</v>
      </c>
      <c r="GX1171" s="2">
        <f>ROUND(HC1171*I1171,2)</f>
        <v>0</v>
      </c>
      <c r="GY1171" s="2"/>
      <c r="GZ1171" s="2"/>
      <c r="HA1171" s="2">
        <v>0</v>
      </c>
      <c r="HB1171" s="2">
        <v>0</v>
      </c>
      <c r="HC1171" s="2">
        <f t="shared" si="764"/>
        <v>0</v>
      </c>
      <c r="HD1171" s="2"/>
      <c r="HE1171" s="2" t="s">
        <v>3</v>
      </c>
      <c r="HF1171" s="2" t="s">
        <v>3</v>
      </c>
      <c r="HG1171" s="2"/>
      <c r="HH1171" s="2"/>
      <c r="HI1171" s="2"/>
      <c r="HJ1171" s="2"/>
      <c r="HK1171" s="2"/>
      <c r="HL1171" s="2"/>
      <c r="HM1171" s="2" t="s">
        <v>3</v>
      </c>
      <c r="HN1171" s="2" t="s">
        <v>3</v>
      </c>
      <c r="HO1171" s="2" t="s">
        <v>3</v>
      </c>
      <c r="HP1171" s="2" t="s">
        <v>3</v>
      </c>
      <c r="HQ1171" s="2" t="s">
        <v>3</v>
      </c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>
        <v>0</v>
      </c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</row>
    <row r="1172" spans="1:255" x14ac:dyDescent="0.2">
      <c r="A1172">
        <v>17</v>
      </c>
      <c r="B1172">
        <v>1</v>
      </c>
      <c r="E1172" t="s">
        <v>1200</v>
      </c>
      <c r="F1172" t="s">
        <v>1201</v>
      </c>
      <c r="G1172" t="s">
        <v>1202</v>
      </c>
      <c r="H1172" t="s">
        <v>160</v>
      </c>
      <c r="I1172">
        <v>9</v>
      </c>
      <c r="J1172">
        <v>0</v>
      </c>
      <c r="K1172">
        <v>9</v>
      </c>
      <c r="O1172">
        <f>ROUND(CP1172,0)</f>
        <v>8182</v>
      </c>
      <c r="P1172">
        <f>ROUND(CQ1172*I1172,0)</f>
        <v>8182</v>
      </c>
      <c r="Q1172">
        <f>ROUND(CR1172*I1172,0)</f>
        <v>0</v>
      </c>
      <c r="R1172">
        <f>ROUND(CS1172*I1172,0)</f>
        <v>0</v>
      </c>
      <c r="S1172">
        <f>ROUND(CT1172*I1172,0)</f>
        <v>0</v>
      </c>
      <c r="T1172">
        <f>ROUND(CU1172*I1172,0)</f>
        <v>0</v>
      </c>
      <c r="U1172">
        <f t="shared" si="746"/>
        <v>0</v>
      </c>
      <c r="V1172">
        <f t="shared" si="747"/>
        <v>0</v>
      </c>
      <c r="W1172">
        <f>ROUND(CX1172*I1172,0)</f>
        <v>0</v>
      </c>
      <c r="X1172">
        <f>ROUND(CY1172,0)</f>
        <v>0</v>
      </c>
      <c r="Y1172">
        <f>ROUND(CZ1172,0)</f>
        <v>0</v>
      </c>
      <c r="AA1172">
        <v>53551707</v>
      </c>
      <c r="AB1172">
        <f t="shared" si="748"/>
        <v>43.33</v>
      </c>
      <c r="AC1172">
        <f t="shared" si="765"/>
        <v>43.33</v>
      </c>
      <c r="AD1172">
        <f>ROUND((((ET1172)-(EU1172))+AE1172),2)</f>
        <v>0</v>
      </c>
      <c r="AE1172">
        <f t="shared" si="772"/>
        <v>0</v>
      </c>
      <c r="AF1172">
        <f t="shared" si="772"/>
        <v>0</v>
      </c>
      <c r="AG1172">
        <f t="shared" si="750"/>
        <v>0</v>
      </c>
      <c r="AH1172">
        <f t="shared" si="773"/>
        <v>0</v>
      </c>
      <c r="AI1172">
        <f t="shared" si="773"/>
        <v>0</v>
      </c>
      <c r="AJ1172">
        <f t="shared" si="751"/>
        <v>0.01</v>
      </c>
      <c r="AK1172">
        <v>43.33</v>
      </c>
      <c r="AL1172">
        <v>43.33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0.01</v>
      </c>
      <c r="AT1172">
        <v>0</v>
      </c>
      <c r="AU1172">
        <v>0</v>
      </c>
      <c r="AV1172">
        <v>1</v>
      </c>
      <c r="AW1172">
        <v>1</v>
      </c>
      <c r="AZ1172">
        <v>1</v>
      </c>
      <c r="BA1172">
        <v>1</v>
      </c>
      <c r="BB1172">
        <v>1</v>
      </c>
      <c r="BC1172">
        <v>20.98</v>
      </c>
      <c r="BD1172" t="s">
        <v>3</v>
      </c>
      <c r="BE1172" t="s">
        <v>3</v>
      </c>
      <c r="BF1172" t="s">
        <v>3</v>
      </c>
      <c r="BG1172" t="s">
        <v>3</v>
      </c>
      <c r="BH1172">
        <v>3</v>
      </c>
      <c r="BI1172">
        <v>1</v>
      </c>
      <c r="BJ1172" t="s">
        <v>1203</v>
      </c>
      <c r="BM1172">
        <v>500001</v>
      </c>
      <c r="BN1172">
        <v>0</v>
      </c>
      <c r="BO1172" t="s">
        <v>1201</v>
      </c>
      <c r="BP1172">
        <v>1</v>
      </c>
      <c r="BQ1172">
        <v>8</v>
      </c>
      <c r="BR1172">
        <v>0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0</v>
      </c>
      <c r="CA1172">
        <v>0</v>
      </c>
      <c r="CB1172" t="s">
        <v>3</v>
      </c>
      <c r="CE1172">
        <v>0</v>
      </c>
      <c r="CF1172">
        <v>0</v>
      </c>
      <c r="CG1172">
        <v>0</v>
      </c>
      <c r="CM1172">
        <v>0</v>
      </c>
      <c r="CN1172" t="s">
        <v>3</v>
      </c>
      <c r="CO1172">
        <v>0</v>
      </c>
      <c r="CP1172">
        <f t="shared" si="752"/>
        <v>8182</v>
      </c>
      <c r="CQ1172">
        <f t="shared" si="771"/>
        <v>909.0634</v>
      </c>
      <c r="CR1172">
        <f t="shared" si="754"/>
        <v>0</v>
      </c>
      <c r="CS1172">
        <f t="shared" si="755"/>
        <v>0</v>
      </c>
      <c r="CT1172">
        <f t="shared" si="756"/>
        <v>0</v>
      </c>
      <c r="CU1172">
        <f t="shared" si="757"/>
        <v>0</v>
      </c>
      <c r="CV1172">
        <f t="shared" si="758"/>
        <v>0</v>
      </c>
      <c r="CW1172">
        <f t="shared" si="759"/>
        <v>0</v>
      </c>
      <c r="CX1172">
        <f t="shared" si="760"/>
        <v>0.01</v>
      </c>
      <c r="CY1172">
        <f t="shared" si="761"/>
        <v>0</v>
      </c>
      <c r="CZ1172">
        <f t="shared" si="762"/>
        <v>0</v>
      </c>
      <c r="DC1172" t="s">
        <v>3</v>
      </c>
      <c r="DD1172" t="s">
        <v>3</v>
      </c>
      <c r="DE1172" t="s">
        <v>3</v>
      </c>
      <c r="DF1172" t="s">
        <v>3</v>
      </c>
      <c r="DG1172" t="s">
        <v>3</v>
      </c>
      <c r="DH1172" t="s">
        <v>3</v>
      </c>
      <c r="DI1172" t="s">
        <v>3</v>
      </c>
      <c r="DJ1172" t="s">
        <v>3</v>
      </c>
      <c r="DK1172" t="s">
        <v>3</v>
      </c>
      <c r="DL1172" t="s">
        <v>3</v>
      </c>
      <c r="DM1172" t="s">
        <v>3</v>
      </c>
      <c r="DN1172">
        <v>0</v>
      </c>
      <c r="DO1172">
        <v>0</v>
      </c>
      <c r="DP1172">
        <v>1</v>
      </c>
      <c r="DQ1172">
        <v>1</v>
      </c>
      <c r="DU1172">
        <v>1010</v>
      </c>
      <c r="DV1172" t="s">
        <v>160</v>
      </c>
      <c r="DW1172" t="s">
        <v>160</v>
      </c>
      <c r="DX1172">
        <v>1</v>
      </c>
      <c r="DZ1172" t="s">
        <v>3</v>
      </c>
      <c r="EA1172" t="s">
        <v>3</v>
      </c>
      <c r="EB1172" t="s">
        <v>3</v>
      </c>
      <c r="EC1172" t="s">
        <v>3</v>
      </c>
      <c r="EE1172">
        <v>53551393</v>
      </c>
      <c r="EF1172">
        <v>8</v>
      </c>
      <c r="EG1172" t="s">
        <v>931</v>
      </c>
      <c r="EH1172">
        <v>0</v>
      </c>
      <c r="EI1172" t="s">
        <v>3</v>
      </c>
      <c r="EJ1172">
        <v>1</v>
      </c>
      <c r="EK1172">
        <v>500001</v>
      </c>
      <c r="EL1172" t="s">
        <v>1204</v>
      </c>
      <c r="EM1172" t="s">
        <v>1205</v>
      </c>
      <c r="EO1172" t="s">
        <v>3</v>
      </c>
      <c r="EQ1172">
        <v>131072</v>
      </c>
      <c r="ER1172">
        <v>43.33</v>
      </c>
      <c r="ES1172">
        <v>43.33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FQ1172">
        <v>0</v>
      </c>
      <c r="FR1172">
        <f>ROUND(IF(AND(BH1172=3,BI1172=3),P1172,0),0)</f>
        <v>0</v>
      </c>
      <c r="FS1172">
        <v>0</v>
      </c>
      <c r="FX1172">
        <v>0</v>
      </c>
      <c r="FY1172">
        <v>0</v>
      </c>
      <c r="GA1172" t="s">
        <v>3</v>
      </c>
      <c r="GD1172">
        <v>1</v>
      </c>
      <c r="GF1172">
        <v>1134988321</v>
      </c>
      <c r="GG1172">
        <v>2</v>
      </c>
      <c r="GH1172">
        <v>1</v>
      </c>
      <c r="GI1172">
        <v>2</v>
      </c>
      <c r="GJ1172">
        <v>0</v>
      </c>
      <c r="GK1172">
        <v>0</v>
      </c>
      <c r="GL1172">
        <f>ROUND(IF(AND(BH1172=3,BI1172=3,FS1172&lt;&gt;0),P1172,0),0)</f>
        <v>0</v>
      </c>
      <c r="GM1172">
        <f>ROUND(O1172+X1172+Y1172,0)+GX1172</f>
        <v>8182</v>
      </c>
      <c r="GN1172">
        <f>IF(OR(BI1172=0,BI1172=1),ROUND(O1172+X1172+Y1172,0),0)</f>
        <v>8182</v>
      </c>
      <c r="GO1172">
        <f>IF(BI1172=2,ROUND(O1172+X1172+Y1172,0),0)</f>
        <v>0</v>
      </c>
      <c r="GP1172">
        <f>IF(BI1172=4,ROUND(O1172+X1172+Y1172,0)+GX1172,0)</f>
        <v>0</v>
      </c>
      <c r="GR1172">
        <v>0</v>
      </c>
      <c r="GS1172">
        <v>3</v>
      </c>
      <c r="GT1172">
        <v>0</v>
      </c>
      <c r="GU1172" t="s">
        <v>3</v>
      </c>
      <c r="GV1172">
        <f t="shared" si="763"/>
        <v>0</v>
      </c>
      <c r="GW1172">
        <v>1</v>
      </c>
      <c r="GX1172">
        <f>ROUND(HC1172*I1172,0)</f>
        <v>0</v>
      </c>
      <c r="HA1172">
        <v>0</v>
      </c>
      <c r="HB1172">
        <v>0</v>
      </c>
      <c r="HC1172">
        <f t="shared" si="764"/>
        <v>0</v>
      </c>
      <c r="HE1172" t="s">
        <v>3</v>
      </c>
      <c r="HF1172" t="s">
        <v>3</v>
      </c>
      <c r="HM1172" t="s">
        <v>3</v>
      </c>
      <c r="HN1172" t="s">
        <v>3</v>
      </c>
      <c r="HO1172" t="s">
        <v>3</v>
      </c>
      <c r="HP1172" t="s">
        <v>3</v>
      </c>
      <c r="HQ1172" t="s">
        <v>3</v>
      </c>
      <c r="IK1172">
        <v>0</v>
      </c>
    </row>
    <row r="1173" spans="1:255" x14ac:dyDescent="0.2">
      <c r="A1173" s="2">
        <v>17</v>
      </c>
      <c r="B1173" s="2">
        <v>1</v>
      </c>
      <c r="C1173" s="2">
        <f>ROW(SmtRes!A2047)</f>
        <v>2047</v>
      </c>
      <c r="D1173" s="2">
        <f>ROW(EtalonRes!A1851)</f>
        <v>1851</v>
      </c>
      <c r="E1173" s="2" t="s">
        <v>1206</v>
      </c>
      <c r="F1173" s="2" t="s">
        <v>1207</v>
      </c>
      <c r="G1173" s="2" t="s">
        <v>1208</v>
      </c>
      <c r="H1173" s="2" t="s">
        <v>1209</v>
      </c>
      <c r="I1173" s="2">
        <f>ROUND(9/10,7)</f>
        <v>0.9</v>
      </c>
      <c r="J1173" s="2">
        <v>0</v>
      </c>
      <c r="K1173" s="2">
        <f>ROUND(9/10,7)</f>
        <v>0.9</v>
      </c>
      <c r="L1173" s="2"/>
      <c r="M1173" s="2"/>
      <c r="N1173" s="2"/>
      <c r="O1173" s="2">
        <f>ROUND(CP1173,2)</f>
        <v>1518.09</v>
      </c>
      <c r="P1173" s="2">
        <f>ROUND(CQ1173*I1173,2)</f>
        <v>1239.6199999999999</v>
      </c>
      <c r="Q1173" s="2">
        <f>ROUND(CR1173*I1173,2)</f>
        <v>30.57</v>
      </c>
      <c r="R1173" s="2">
        <f>ROUND(CS1173*I1173,2)</f>
        <v>2.2799999999999998</v>
      </c>
      <c r="S1173" s="2">
        <f>ROUND(CT1173*I1173,2)</f>
        <v>247.9</v>
      </c>
      <c r="T1173" s="2">
        <f>ROUND(CU1173*I1173,2)</f>
        <v>0</v>
      </c>
      <c r="U1173" s="2">
        <f t="shared" si="746"/>
        <v>25.768912499999999</v>
      </c>
      <c r="V1173" s="2">
        <f t="shared" si="747"/>
        <v>0.16818750000000002</v>
      </c>
      <c r="W1173" s="2">
        <f>ROUND(CX1173*I1173,2)</f>
        <v>0</v>
      </c>
      <c r="X1173" s="2">
        <f>ROUND(CY1173,2)</f>
        <v>272.45</v>
      </c>
      <c r="Y1173" s="2">
        <f>ROUND(CZ1173,2)</f>
        <v>153.11000000000001</v>
      </c>
      <c r="Z1173" s="2"/>
      <c r="AA1173" s="2">
        <v>53551706</v>
      </c>
      <c r="AB1173" s="2">
        <f t="shared" si="748"/>
        <v>1686.76</v>
      </c>
      <c r="AC1173" s="2">
        <f t="shared" si="765"/>
        <v>1377.35</v>
      </c>
      <c r="AD1173" s="2">
        <f>ROUND(((((ET1173*ROUND((1.25*1.15),7)))-((EU1173*ROUND((1.25*1.15),7))))+AE1173),2)</f>
        <v>33.97</v>
      </c>
      <c r="AE1173" s="2">
        <f>ROUND(((EU1173*ROUND((1.25*1.15),7))),2)</f>
        <v>2.5299999999999998</v>
      </c>
      <c r="AF1173" s="2">
        <f>ROUND(((EV1173*ROUND((1.15*1.15),7))),2)</f>
        <v>275.44</v>
      </c>
      <c r="AG1173" s="2">
        <f t="shared" si="750"/>
        <v>0</v>
      </c>
      <c r="AH1173" s="2">
        <f>((EW1173*ROUND((1.15*1.15),7)))</f>
        <v>28.632124999999998</v>
      </c>
      <c r="AI1173" s="2">
        <f>((EX1173*ROUND((1.25*1.15),7)))</f>
        <v>0.18687500000000001</v>
      </c>
      <c r="AJ1173" s="2">
        <f t="shared" si="751"/>
        <v>0</v>
      </c>
      <c r="AK1173" s="2">
        <v>1609.25</v>
      </c>
      <c r="AL1173" s="2">
        <v>1377.35</v>
      </c>
      <c r="AM1173" s="2">
        <v>23.63</v>
      </c>
      <c r="AN1173" s="2">
        <v>1.76</v>
      </c>
      <c r="AO1173" s="2">
        <v>208.27</v>
      </c>
      <c r="AP1173" s="2">
        <v>0</v>
      </c>
      <c r="AQ1173" s="2">
        <v>21.65</v>
      </c>
      <c r="AR1173" s="2">
        <v>0.13</v>
      </c>
      <c r="AS1173" s="2">
        <v>0</v>
      </c>
      <c r="AT1173" s="2">
        <v>108.9</v>
      </c>
      <c r="AU1173" s="2">
        <v>61.2</v>
      </c>
      <c r="AV1173" s="2">
        <v>1</v>
      </c>
      <c r="AW1173" s="2">
        <v>1</v>
      </c>
      <c r="AX1173" s="2"/>
      <c r="AY1173" s="2"/>
      <c r="AZ1173" s="2">
        <v>1</v>
      </c>
      <c r="BA1173" s="2">
        <v>1</v>
      </c>
      <c r="BB1173" s="2">
        <v>1</v>
      </c>
      <c r="BC1173" s="2">
        <v>1</v>
      </c>
      <c r="BD1173" s="2" t="s">
        <v>3</v>
      </c>
      <c r="BE1173" s="2" t="s">
        <v>3</v>
      </c>
      <c r="BF1173" s="2" t="s">
        <v>3</v>
      </c>
      <c r="BG1173" s="2" t="s">
        <v>3</v>
      </c>
      <c r="BH1173" s="2">
        <v>0</v>
      </c>
      <c r="BI1173" s="2">
        <v>1</v>
      </c>
      <c r="BJ1173" s="2" t="s">
        <v>1210</v>
      </c>
      <c r="BK1173" s="2"/>
      <c r="BL1173" s="2"/>
      <c r="BM1173" s="2">
        <v>17001</v>
      </c>
      <c r="BN1173" s="2">
        <v>0</v>
      </c>
      <c r="BO1173" s="2" t="s">
        <v>3</v>
      </c>
      <c r="BP1173" s="2">
        <v>0</v>
      </c>
      <c r="BQ1173" s="2">
        <v>22</v>
      </c>
      <c r="BR1173" s="2">
        <v>0</v>
      </c>
      <c r="BS1173" s="2">
        <v>1</v>
      </c>
      <c r="BT1173" s="2">
        <v>1</v>
      </c>
      <c r="BU1173" s="2">
        <v>1</v>
      </c>
      <c r="BV1173" s="2">
        <v>1</v>
      </c>
      <c r="BW1173" s="2">
        <v>1</v>
      </c>
      <c r="BX1173" s="2">
        <v>1</v>
      </c>
      <c r="BY1173" s="2" t="s">
        <v>3</v>
      </c>
      <c r="BZ1173" s="2">
        <v>121</v>
      </c>
      <c r="CA1173" s="2">
        <v>72</v>
      </c>
      <c r="CB1173" s="2" t="s">
        <v>3</v>
      </c>
      <c r="CC1173" s="2"/>
      <c r="CD1173" s="2"/>
      <c r="CE1173" s="2">
        <v>0</v>
      </c>
      <c r="CF1173" s="2">
        <v>0</v>
      </c>
      <c r="CG1173" s="2">
        <v>0</v>
      </c>
      <c r="CH1173" s="2"/>
      <c r="CI1173" s="2"/>
      <c r="CJ1173" s="2"/>
      <c r="CK1173" s="2"/>
      <c r="CL1173" s="2"/>
      <c r="CM1173" s="2">
        <v>0</v>
      </c>
      <c r="CN1173" s="2" t="s">
        <v>2160</v>
      </c>
      <c r="CO1173" s="2">
        <v>0</v>
      </c>
      <c r="CP1173" s="2">
        <f t="shared" si="752"/>
        <v>1518.09</v>
      </c>
      <c r="CQ1173" s="2">
        <f t="shared" si="771"/>
        <v>1377.35</v>
      </c>
      <c r="CR1173" s="2">
        <f t="shared" si="754"/>
        <v>33.97</v>
      </c>
      <c r="CS1173" s="2">
        <f t="shared" si="755"/>
        <v>2.5299999999999998</v>
      </c>
      <c r="CT1173" s="2">
        <f t="shared" si="756"/>
        <v>275.44</v>
      </c>
      <c r="CU1173" s="2">
        <f t="shared" si="757"/>
        <v>0</v>
      </c>
      <c r="CV1173" s="2">
        <f t="shared" si="758"/>
        <v>28.632124999999998</v>
      </c>
      <c r="CW1173" s="2">
        <f t="shared" si="759"/>
        <v>0.18687500000000001</v>
      </c>
      <c r="CX1173" s="2">
        <f t="shared" si="760"/>
        <v>0</v>
      </c>
      <c r="CY1173" s="2">
        <f t="shared" si="761"/>
        <v>272.44602000000003</v>
      </c>
      <c r="CZ1173" s="2">
        <f t="shared" si="762"/>
        <v>153.11016000000001</v>
      </c>
      <c r="DA1173" s="2"/>
      <c r="DB1173" s="2"/>
      <c r="DC1173" s="2" t="s">
        <v>3</v>
      </c>
      <c r="DD1173" s="2" t="s">
        <v>3</v>
      </c>
      <c r="DE1173" s="2" t="s">
        <v>61</v>
      </c>
      <c r="DF1173" s="2" t="s">
        <v>61</v>
      </c>
      <c r="DG1173" s="2" t="s">
        <v>62</v>
      </c>
      <c r="DH1173" s="2" t="s">
        <v>3</v>
      </c>
      <c r="DI1173" s="2" t="s">
        <v>62</v>
      </c>
      <c r="DJ1173" s="2" t="s">
        <v>61</v>
      </c>
      <c r="DK1173" s="2" t="s">
        <v>3</v>
      </c>
      <c r="DL1173" s="2" t="s">
        <v>86</v>
      </c>
      <c r="DM1173" s="2" t="s">
        <v>663</v>
      </c>
      <c r="DN1173" s="2">
        <v>0</v>
      </c>
      <c r="DO1173" s="2">
        <v>0</v>
      </c>
      <c r="DP1173" s="2">
        <v>1</v>
      </c>
      <c r="DQ1173" s="2">
        <v>1</v>
      </c>
      <c r="DR1173" s="2"/>
      <c r="DS1173" s="2"/>
      <c r="DT1173" s="2"/>
      <c r="DU1173" s="2">
        <v>1013</v>
      </c>
      <c r="DV1173" s="2" t="s">
        <v>1209</v>
      </c>
      <c r="DW1173" s="2" t="s">
        <v>1209</v>
      </c>
      <c r="DX1173" s="2">
        <v>1</v>
      </c>
      <c r="DY1173" s="2"/>
      <c r="DZ1173" s="2" t="s">
        <v>3</v>
      </c>
      <c r="EA1173" s="2" t="s">
        <v>3</v>
      </c>
      <c r="EB1173" s="2" t="s">
        <v>3</v>
      </c>
      <c r="EC1173" s="2" t="s">
        <v>3</v>
      </c>
      <c r="ED1173" s="2"/>
      <c r="EE1173" s="2">
        <v>53551145</v>
      </c>
      <c r="EF1173" s="2">
        <v>22</v>
      </c>
      <c r="EG1173" s="2" t="s">
        <v>592</v>
      </c>
      <c r="EH1173" s="2">
        <v>16</v>
      </c>
      <c r="EI1173" s="2" t="s">
        <v>593</v>
      </c>
      <c r="EJ1173" s="2">
        <v>1</v>
      </c>
      <c r="EK1173" s="2">
        <v>17001</v>
      </c>
      <c r="EL1173" s="2" t="s">
        <v>1211</v>
      </c>
      <c r="EM1173" s="2" t="s">
        <v>1212</v>
      </c>
      <c r="EN1173" s="2"/>
      <c r="EO1173" s="2" t="s">
        <v>557</v>
      </c>
      <c r="EP1173" s="2"/>
      <c r="EQ1173" s="2">
        <v>131072</v>
      </c>
      <c r="ER1173" s="2">
        <v>1609.25</v>
      </c>
      <c r="ES1173" s="2">
        <v>1377.35</v>
      </c>
      <c r="ET1173" s="2">
        <v>23.63</v>
      </c>
      <c r="EU1173" s="2">
        <v>1.76</v>
      </c>
      <c r="EV1173" s="2">
        <v>208.27</v>
      </c>
      <c r="EW1173" s="2">
        <v>21.65</v>
      </c>
      <c r="EX1173" s="2">
        <v>0.13</v>
      </c>
      <c r="EY1173" s="2">
        <v>0</v>
      </c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>
        <v>0</v>
      </c>
      <c r="FR1173" s="2">
        <f>ROUND(IF(AND(BH1173=3,BI1173=3),P1173,0),2)</f>
        <v>0</v>
      </c>
      <c r="FS1173" s="2">
        <v>0</v>
      </c>
      <c r="FT1173" s="2"/>
      <c r="FU1173" s="2"/>
      <c r="FV1173" s="2"/>
      <c r="FW1173" s="2"/>
      <c r="FX1173" s="2">
        <v>108.9</v>
      </c>
      <c r="FY1173" s="2">
        <v>61.2</v>
      </c>
      <c r="FZ1173" s="2"/>
      <c r="GA1173" s="2" t="s">
        <v>3</v>
      </c>
      <c r="GB1173" s="2"/>
      <c r="GC1173" s="2"/>
      <c r="GD1173" s="2">
        <v>1</v>
      </c>
      <c r="GE1173" s="2"/>
      <c r="GF1173" s="2">
        <v>-1317751891</v>
      </c>
      <c r="GG1173" s="2">
        <v>2</v>
      </c>
      <c r="GH1173" s="2">
        <v>1</v>
      </c>
      <c r="GI1173" s="2">
        <v>-2</v>
      </c>
      <c r="GJ1173" s="2">
        <v>0</v>
      </c>
      <c r="GK1173" s="2">
        <v>0</v>
      </c>
      <c r="GL1173" s="2">
        <f>ROUND(IF(AND(BH1173=3,BI1173=3,FS1173&lt;&gt;0),P1173,0),2)</f>
        <v>0</v>
      </c>
      <c r="GM1173" s="2">
        <f>ROUND(O1173+X1173+Y1173,2)+GX1173</f>
        <v>1943.65</v>
      </c>
      <c r="GN1173" s="2">
        <f>IF(OR(BI1173=0,BI1173=1),ROUND(O1173+X1173+Y1173,2),0)</f>
        <v>1943.65</v>
      </c>
      <c r="GO1173" s="2">
        <f>IF(BI1173=2,ROUND(O1173+X1173+Y1173,2),0)</f>
        <v>0</v>
      </c>
      <c r="GP1173" s="2">
        <f>IF(BI1173=4,ROUND(O1173+X1173+Y1173,2)+GX1173,0)</f>
        <v>0</v>
      </c>
      <c r="GQ1173" s="2"/>
      <c r="GR1173" s="2">
        <v>0</v>
      </c>
      <c r="GS1173" s="2">
        <v>0</v>
      </c>
      <c r="GT1173" s="2">
        <v>0</v>
      </c>
      <c r="GU1173" s="2" t="s">
        <v>3</v>
      </c>
      <c r="GV1173" s="2">
        <f t="shared" si="763"/>
        <v>0</v>
      </c>
      <c r="GW1173" s="2">
        <v>1</v>
      </c>
      <c r="GX1173" s="2">
        <f>ROUND(HC1173*I1173,2)</f>
        <v>0</v>
      </c>
      <c r="GY1173" s="2"/>
      <c r="GZ1173" s="2"/>
      <c r="HA1173" s="2">
        <v>0</v>
      </c>
      <c r="HB1173" s="2">
        <v>0</v>
      </c>
      <c r="HC1173" s="2">
        <f t="shared" si="764"/>
        <v>0</v>
      </c>
      <c r="HD1173" s="2"/>
      <c r="HE1173" s="2" t="s">
        <v>3</v>
      </c>
      <c r="HF1173" s="2" t="s">
        <v>3</v>
      </c>
      <c r="HG1173" s="2"/>
      <c r="HH1173" s="2"/>
      <c r="HI1173" s="2"/>
      <c r="HJ1173" s="2"/>
      <c r="HK1173" s="2"/>
      <c r="HL1173" s="2"/>
      <c r="HM1173" s="2" t="s">
        <v>3</v>
      </c>
      <c r="HN1173" s="2" t="s">
        <v>596</v>
      </c>
      <c r="HO1173" s="2" t="s">
        <v>597</v>
      </c>
      <c r="HP1173" s="2" t="s">
        <v>593</v>
      </c>
      <c r="HQ1173" s="2" t="s">
        <v>593</v>
      </c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>
        <v>0</v>
      </c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</row>
    <row r="1174" spans="1:255" x14ac:dyDescent="0.2">
      <c r="A1174">
        <v>17</v>
      </c>
      <c r="B1174">
        <v>1</v>
      </c>
      <c r="C1174">
        <f>ROW(SmtRes!A2064)</f>
        <v>2064</v>
      </c>
      <c r="D1174">
        <f>ROW(EtalonRes!A1864)</f>
        <v>1864</v>
      </c>
      <c r="E1174" t="s">
        <v>1206</v>
      </c>
      <c r="F1174" t="s">
        <v>1207</v>
      </c>
      <c r="G1174" t="s">
        <v>1208</v>
      </c>
      <c r="H1174" t="s">
        <v>1209</v>
      </c>
      <c r="I1174">
        <f>ROUND(9/10,7)</f>
        <v>0.9</v>
      </c>
      <c r="J1174">
        <v>0</v>
      </c>
      <c r="K1174">
        <f>ROUND(9/10,7)</f>
        <v>0.9</v>
      </c>
      <c r="O1174">
        <f>ROUND(CP1174,0)</f>
        <v>27523</v>
      </c>
      <c r="P1174">
        <f>ROUND(CQ1174*I1174,0)</f>
        <v>18247</v>
      </c>
      <c r="Q1174">
        <f>ROUND(CR1174*I1174,0)</f>
        <v>540</v>
      </c>
      <c r="R1174">
        <f>ROUND(CS1174*I1174,0)</f>
        <v>80</v>
      </c>
      <c r="S1174">
        <f>ROUND(CT1174*I1174,0)</f>
        <v>8736</v>
      </c>
      <c r="T1174">
        <f>ROUND(CU1174*I1174,0)</f>
        <v>0</v>
      </c>
      <c r="U1174">
        <f t="shared" si="746"/>
        <v>25.768912499999999</v>
      </c>
      <c r="V1174">
        <f t="shared" si="747"/>
        <v>0.16818750000000002</v>
      </c>
      <c r="W1174">
        <f>ROUND(CX1174*I1174,0)</f>
        <v>0</v>
      </c>
      <c r="X1174">
        <f>ROUND(CY1174,0)</f>
        <v>9601</v>
      </c>
      <c r="Y1174">
        <f>ROUND(CZ1174,0)</f>
        <v>5395</v>
      </c>
      <c r="AA1174">
        <v>53551707</v>
      </c>
      <c r="AB1174">
        <f t="shared" si="748"/>
        <v>1686.76</v>
      </c>
      <c r="AC1174">
        <f t="shared" si="765"/>
        <v>1377.35</v>
      </c>
      <c r="AD1174">
        <f>ROUND(((((ET1174*ROUND((1.25*1.15),7)))-((EU1174*ROUND((1.25*1.15),7))))+AE1174),2)</f>
        <v>33.97</v>
      </c>
      <c r="AE1174">
        <f>ROUND(((EU1174*ROUND((1.25*1.15),7))),2)</f>
        <v>2.5299999999999998</v>
      </c>
      <c r="AF1174">
        <f>ROUND(((EV1174*ROUND((1.15*1.15),7))),2)</f>
        <v>275.44</v>
      </c>
      <c r="AG1174">
        <f t="shared" si="750"/>
        <v>0</v>
      </c>
      <c r="AH1174">
        <f>((EW1174*ROUND((1.15*1.15),7)))</f>
        <v>28.632124999999998</v>
      </c>
      <c r="AI1174">
        <f>((EX1174*ROUND((1.25*1.15),7)))</f>
        <v>0.18687500000000001</v>
      </c>
      <c r="AJ1174">
        <f t="shared" si="751"/>
        <v>0</v>
      </c>
      <c r="AK1174">
        <v>1609.25</v>
      </c>
      <c r="AL1174">
        <v>1377.35</v>
      </c>
      <c r="AM1174">
        <v>23.63</v>
      </c>
      <c r="AN1174">
        <v>1.76</v>
      </c>
      <c r="AO1174">
        <v>208.27</v>
      </c>
      <c r="AP1174">
        <v>0</v>
      </c>
      <c r="AQ1174">
        <v>21.65</v>
      </c>
      <c r="AR1174">
        <v>0.13</v>
      </c>
      <c r="AS1174">
        <v>0</v>
      </c>
      <c r="AT1174">
        <v>108.9</v>
      </c>
      <c r="AU1174">
        <v>61.2</v>
      </c>
      <c r="AV1174">
        <v>1</v>
      </c>
      <c r="AW1174">
        <v>1</v>
      </c>
      <c r="AZ1174">
        <v>1</v>
      </c>
      <c r="BA1174">
        <v>35.24</v>
      </c>
      <c r="BB1174">
        <v>17.670000000000002</v>
      </c>
      <c r="BC1174">
        <v>14.72</v>
      </c>
      <c r="BD1174" t="s">
        <v>3</v>
      </c>
      <c r="BE1174" t="s">
        <v>3</v>
      </c>
      <c r="BF1174" t="s">
        <v>3</v>
      </c>
      <c r="BG1174" t="s">
        <v>3</v>
      </c>
      <c r="BH1174">
        <v>0</v>
      </c>
      <c r="BI1174">
        <v>1</v>
      </c>
      <c r="BJ1174" t="s">
        <v>1210</v>
      </c>
      <c r="BM1174">
        <v>17001</v>
      </c>
      <c r="BN1174">
        <v>0</v>
      </c>
      <c r="BO1174" t="s">
        <v>1207</v>
      </c>
      <c r="BP1174">
        <v>1</v>
      </c>
      <c r="BQ1174">
        <v>22</v>
      </c>
      <c r="BR1174">
        <v>0</v>
      </c>
      <c r="BS1174">
        <v>35.24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121</v>
      </c>
      <c r="CA1174">
        <v>72</v>
      </c>
      <c r="CB1174" t="s">
        <v>3</v>
      </c>
      <c r="CE1174">
        <v>0</v>
      </c>
      <c r="CF1174">
        <v>0</v>
      </c>
      <c r="CG1174">
        <v>0</v>
      </c>
      <c r="CM1174">
        <v>0</v>
      </c>
      <c r="CN1174" t="s">
        <v>2160</v>
      </c>
      <c r="CO1174">
        <v>0</v>
      </c>
      <c r="CP1174">
        <f t="shared" si="752"/>
        <v>27523</v>
      </c>
      <c r="CQ1174">
        <f t="shared" si="771"/>
        <v>20274.592000000001</v>
      </c>
      <c r="CR1174">
        <f t="shared" si="754"/>
        <v>600.24990000000003</v>
      </c>
      <c r="CS1174">
        <f t="shared" si="755"/>
        <v>89.157200000000003</v>
      </c>
      <c r="CT1174">
        <f t="shared" si="756"/>
        <v>9706.5056000000004</v>
      </c>
      <c r="CU1174">
        <f t="shared" si="757"/>
        <v>0</v>
      </c>
      <c r="CV1174">
        <f t="shared" si="758"/>
        <v>28.632124999999998</v>
      </c>
      <c r="CW1174">
        <f t="shared" si="759"/>
        <v>0.18687500000000001</v>
      </c>
      <c r="CX1174">
        <f t="shared" si="760"/>
        <v>0</v>
      </c>
      <c r="CY1174">
        <f t="shared" si="761"/>
        <v>9600.6239999999998</v>
      </c>
      <c r="CZ1174">
        <f t="shared" si="762"/>
        <v>5395.3920000000007</v>
      </c>
      <c r="DC1174" t="s">
        <v>3</v>
      </c>
      <c r="DD1174" t="s">
        <v>3</v>
      </c>
      <c r="DE1174" t="s">
        <v>61</v>
      </c>
      <c r="DF1174" t="s">
        <v>61</v>
      </c>
      <c r="DG1174" t="s">
        <v>62</v>
      </c>
      <c r="DH1174" t="s">
        <v>3</v>
      </c>
      <c r="DI1174" t="s">
        <v>62</v>
      </c>
      <c r="DJ1174" t="s">
        <v>61</v>
      </c>
      <c r="DK1174" t="s">
        <v>3</v>
      </c>
      <c r="DL1174" t="s">
        <v>86</v>
      </c>
      <c r="DM1174" t="s">
        <v>663</v>
      </c>
      <c r="DN1174">
        <v>0</v>
      </c>
      <c r="DO1174">
        <v>0</v>
      </c>
      <c r="DP1174">
        <v>1</v>
      </c>
      <c r="DQ1174">
        <v>1</v>
      </c>
      <c r="DU1174">
        <v>1013</v>
      </c>
      <c r="DV1174" t="s">
        <v>1209</v>
      </c>
      <c r="DW1174" t="s">
        <v>1209</v>
      </c>
      <c r="DX1174">
        <v>1</v>
      </c>
      <c r="DZ1174" t="s">
        <v>3</v>
      </c>
      <c r="EA1174" t="s">
        <v>3</v>
      </c>
      <c r="EB1174" t="s">
        <v>3</v>
      </c>
      <c r="EC1174" t="s">
        <v>3</v>
      </c>
      <c r="EE1174">
        <v>53551145</v>
      </c>
      <c r="EF1174">
        <v>22</v>
      </c>
      <c r="EG1174" t="s">
        <v>592</v>
      </c>
      <c r="EH1174">
        <v>16</v>
      </c>
      <c r="EI1174" t="s">
        <v>593</v>
      </c>
      <c r="EJ1174">
        <v>1</v>
      </c>
      <c r="EK1174">
        <v>17001</v>
      </c>
      <c r="EL1174" t="s">
        <v>1211</v>
      </c>
      <c r="EM1174" t="s">
        <v>1212</v>
      </c>
      <c r="EO1174" t="s">
        <v>557</v>
      </c>
      <c r="EQ1174">
        <v>131072</v>
      </c>
      <c r="ER1174">
        <v>1609.25</v>
      </c>
      <c r="ES1174">
        <v>1377.35</v>
      </c>
      <c r="ET1174">
        <v>23.63</v>
      </c>
      <c r="EU1174">
        <v>1.76</v>
      </c>
      <c r="EV1174">
        <v>208.27</v>
      </c>
      <c r="EW1174">
        <v>21.65</v>
      </c>
      <c r="EX1174">
        <v>0.13</v>
      </c>
      <c r="EY1174">
        <v>0</v>
      </c>
      <c r="FQ1174">
        <v>0</v>
      </c>
      <c r="FR1174">
        <f>ROUND(IF(AND(BH1174=3,BI1174=3),P1174,0),0)</f>
        <v>0</v>
      </c>
      <c r="FS1174">
        <v>0</v>
      </c>
      <c r="FX1174">
        <v>108.9</v>
      </c>
      <c r="FY1174">
        <v>61.2</v>
      </c>
      <c r="GA1174" t="s">
        <v>3</v>
      </c>
      <c r="GD1174">
        <v>1</v>
      </c>
      <c r="GF1174">
        <v>-1317751891</v>
      </c>
      <c r="GG1174">
        <v>2</v>
      </c>
      <c r="GH1174">
        <v>1</v>
      </c>
      <c r="GI1174">
        <v>2</v>
      </c>
      <c r="GJ1174">
        <v>0</v>
      </c>
      <c r="GK1174">
        <v>0</v>
      </c>
      <c r="GL1174">
        <f>ROUND(IF(AND(BH1174=3,BI1174=3,FS1174&lt;&gt;0),P1174,0),0)</f>
        <v>0</v>
      </c>
      <c r="GM1174">
        <f>ROUND(O1174+X1174+Y1174,0)+GX1174</f>
        <v>42519</v>
      </c>
      <c r="GN1174">
        <f>IF(OR(BI1174=0,BI1174=1),ROUND(O1174+X1174+Y1174,0),0)</f>
        <v>42519</v>
      </c>
      <c r="GO1174">
        <f>IF(BI1174=2,ROUND(O1174+X1174+Y1174,0),0)</f>
        <v>0</v>
      </c>
      <c r="GP1174">
        <f>IF(BI1174=4,ROUND(O1174+X1174+Y1174,0)+GX1174,0)</f>
        <v>0</v>
      </c>
      <c r="GR1174">
        <v>0</v>
      </c>
      <c r="GS1174">
        <v>0</v>
      </c>
      <c r="GT1174">
        <v>0</v>
      </c>
      <c r="GU1174" t="s">
        <v>3</v>
      </c>
      <c r="GV1174">
        <f t="shared" si="763"/>
        <v>0</v>
      </c>
      <c r="GW1174">
        <v>1</v>
      </c>
      <c r="GX1174">
        <f>ROUND(HC1174*I1174,0)</f>
        <v>0</v>
      </c>
      <c r="HA1174">
        <v>0</v>
      </c>
      <c r="HB1174">
        <v>0</v>
      </c>
      <c r="HC1174">
        <f t="shared" si="764"/>
        <v>0</v>
      </c>
      <c r="HE1174" t="s">
        <v>3</v>
      </c>
      <c r="HF1174" t="s">
        <v>3</v>
      </c>
      <c r="HM1174" t="s">
        <v>3</v>
      </c>
      <c r="HN1174" t="s">
        <v>596</v>
      </c>
      <c r="HO1174" t="s">
        <v>597</v>
      </c>
      <c r="HP1174" t="s">
        <v>593</v>
      </c>
      <c r="HQ1174" t="s">
        <v>593</v>
      </c>
      <c r="IK1174">
        <v>0</v>
      </c>
    </row>
    <row r="1175" spans="1:255" x14ac:dyDescent="0.2">
      <c r="A1175" s="2">
        <v>18</v>
      </c>
      <c r="B1175" s="2">
        <v>1</v>
      </c>
      <c r="C1175" s="2">
        <v>2044</v>
      </c>
      <c r="D1175" s="2"/>
      <c r="E1175" s="2" t="s">
        <v>1213</v>
      </c>
      <c r="F1175" s="2" t="s">
        <v>1214</v>
      </c>
      <c r="G1175" s="2" t="s">
        <v>1215</v>
      </c>
      <c r="H1175" s="2" t="s">
        <v>219</v>
      </c>
      <c r="I1175" s="2">
        <f>I1173*J1175</f>
        <v>-9</v>
      </c>
      <c r="J1175" s="2">
        <v>-10</v>
      </c>
      <c r="K1175" s="2">
        <v>-10</v>
      </c>
      <c r="L1175" s="2"/>
      <c r="M1175" s="2"/>
      <c r="N1175" s="2"/>
      <c r="O1175" s="2">
        <f>ROUND(CP1175,2)</f>
        <v>-1170</v>
      </c>
      <c r="P1175" s="2">
        <f>ROUND(CQ1175*I1175,2)</f>
        <v>-1170</v>
      </c>
      <c r="Q1175" s="2">
        <f>ROUND(CR1175*I1175,2)</f>
        <v>0</v>
      </c>
      <c r="R1175" s="2">
        <f>ROUND(CS1175*I1175,2)</f>
        <v>0</v>
      </c>
      <c r="S1175" s="2">
        <f>ROUND(CT1175*I1175,2)</f>
        <v>0</v>
      </c>
      <c r="T1175" s="2">
        <f>ROUND(CU1175*I1175,2)</f>
        <v>0</v>
      </c>
      <c r="U1175" s="2">
        <f t="shared" si="746"/>
        <v>0</v>
      </c>
      <c r="V1175" s="2">
        <f t="shared" si="747"/>
        <v>0</v>
      </c>
      <c r="W1175" s="2">
        <f>ROUND(CX1175*I1175,2)</f>
        <v>-7.92</v>
      </c>
      <c r="X1175" s="2">
        <f>ROUND(CY1175,2)</f>
        <v>0</v>
      </c>
      <c r="Y1175" s="2">
        <f>ROUND(CZ1175,2)</f>
        <v>0</v>
      </c>
      <c r="Z1175" s="2"/>
      <c r="AA1175" s="2">
        <v>53551706</v>
      </c>
      <c r="AB1175" s="2">
        <f t="shared" si="748"/>
        <v>130</v>
      </c>
      <c r="AC1175" s="2">
        <f t="shared" si="765"/>
        <v>130</v>
      </c>
      <c r="AD1175" s="2">
        <f t="shared" ref="AD1175:AD1184" si="774">ROUND((((ET1175)-(EU1175))+AE1175),2)</f>
        <v>0</v>
      </c>
      <c r="AE1175" s="2">
        <f t="shared" ref="AE1175:AE1184" si="775">ROUND((EU1175),2)</f>
        <v>0</v>
      </c>
      <c r="AF1175" s="2">
        <f t="shared" ref="AF1175:AF1184" si="776">ROUND((EV1175),2)</f>
        <v>0</v>
      </c>
      <c r="AG1175" s="2">
        <f t="shared" si="750"/>
        <v>0</v>
      </c>
      <c r="AH1175" s="2">
        <f t="shared" ref="AH1175:AH1184" si="777">(EW1175)</f>
        <v>0</v>
      </c>
      <c r="AI1175" s="2">
        <f t="shared" ref="AI1175:AI1184" si="778">(EX1175)</f>
        <v>0</v>
      </c>
      <c r="AJ1175" s="2">
        <f t="shared" si="751"/>
        <v>0.88</v>
      </c>
      <c r="AK1175" s="2">
        <v>130</v>
      </c>
      <c r="AL1175" s="2">
        <v>130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0.88</v>
      </c>
      <c r="AT1175" s="2">
        <v>121</v>
      </c>
      <c r="AU1175" s="2">
        <v>72</v>
      </c>
      <c r="AV1175" s="2">
        <v>1</v>
      </c>
      <c r="AW1175" s="2">
        <v>1</v>
      </c>
      <c r="AX1175" s="2"/>
      <c r="AY1175" s="2"/>
      <c r="AZ1175" s="2">
        <v>1</v>
      </c>
      <c r="BA1175" s="2">
        <v>1</v>
      </c>
      <c r="BB1175" s="2">
        <v>1</v>
      </c>
      <c r="BC1175" s="2">
        <v>1</v>
      </c>
      <c r="BD1175" s="2" t="s">
        <v>3</v>
      </c>
      <c r="BE1175" s="2" t="s">
        <v>3</v>
      </c>
      <c r="BF1175" s="2" t="s">
        <v>3</v>
      </c>
      <c r="BG1175" s="2" t="s">
        <v>3</v>
      </c>
      <c r="BH1175" s="2">
        <v>3</v>
      </c>
      <c r="BI1175" s="2">
        <v>1</v>
      </c>
      <c r="BJ1175" s="2" t="s">
        <v>1216</v>
      </c>
      <c r="BK1175" s="2"/>
      <c r="BL1175" s="2"/>
      <c r="BM1175" s="2">
        <v>17001</v>
      </c>
      <c r="BN1175" s="2">
        <v>0</v>
      </c>
      <c r="BO1175" s="2" t="s">
        <v>3</v>
      </c>
      <c r="BP1175" s="2">
        <v>0</v>
      </c>
      <c r="BQ1175" s="2">
        <v>22</v>
      </c>
      <c r="BR1175" s="2">
        <v>1</v>
      </c>
      <c r="BS1175" s="2">
        <v>1</v>
      </c>
      <c r="BT1175" s="2">
        <v>1</v>
      </c>
      <c r="BU1175" s="2">
        <v>1</v>
      </c>
      <c r="BV1175" s="2">
        <v>1</v>
      </c>
      <c r="BW1175" s="2">
        <v>1</v>
      </c>
      <c r="BX1175" s="2">
        <v>1</v>
      </c>
      <c r="BY1175" s="2" t="s">
        <v>3</v>
      </c>
      <c r="BZ1175" s="2">
        <v>121</v>
      </c>
      <c r="CA1175" s="2">
        <v>72</v>
      </c>
      <c r="CB1175" s="2" t="s">
        <v>3</v>
      </c>
      <c r="CC1175" s="2"/>
      <c r="CD1175" s="2"/>
      <c r="CE1175" s="2">
        <v>0</v>
      </c>
      <c r="CF1175" s="2">
        <v>0</v>
      </c>
      <c r="CG1175" s="2">
        <v>0</v>
      </c>
      <c r="CH1175" s="2"/>
      <c r="CI1175" s="2"/>
      <c r="CJ1175" s="2"/>
      <c r="CK1175" s="2"/>
      <c r="CL1175" s="2"/>
      <c r="CM1175" s="2">
        <v>0</v>
      </c>
      <c r="CN1175" s="2" t="s">
        <v>3</v>
      </c>
      <c r="CO1175" s="2">
        <v>0</v>
      </c>
      <c r="CP1175" s="2">
        <f t="shared" si="752"/>
        <v>-1170</v>
      </c>
      <c r="CQ1175" s="2">
        <f t="shared" si="771"/>
        <v>130</v>
      </c>
      <c r="CR1175" s="2">
        <f t="shared" si="754"/>
        <v>0</v>
      </c>
      <c r="CS1175" s="2">
        <f t="shared" si="755"/>
        <v>0</v>
      </c>
      <c r="CT1175" s="2">
        <f t="shared" si="756"/>
        <v>0</v>
      </c>
      <c r="CU1175" s="2">
        <f t="shared" si="757"/>
        <v>0</v>
      </c>
      <c r="CV1175" s="2">
        <f t="shared" si="758"/>
        <v>0</v>
      </c>
      <c r="CW1175" s="2">
        <f t="shared" si="759"/>
        <v>0</v>
      </c>
      <c r="CX1175" s="2">
        <f t="shared" si="760"/>
        <v>0.88</v>
      </c>
      <c r="CY1175" s="2">
        <f t="shared" si="761"/>
        <v>0</v>
      </c>
      <c r="CZ1175" s="2">
        <f t="shared" si="762"/>
        <v>0</v>
      </c>
      <c r="DA1175" s="2"/>
      <c r="DB1175" s="2"/>
      <c r="DC1175" s="2" t="s">
        <v>3</v>
      </c>
      <c r="DD1175" s="2" t="s">
        <v>3</v>
      </c>
      <c r="DE1175" s="2" t="s">
        <v>3</v>
      </c>
      <c r="DF1175" s="2" t="s">
        <v>3</v>
      </c>
      <c r="DG1175" s="2" t="s">
        <v>3</v>
      </c>
      <c r="DH1175" s="2" t="s">
        <v>3</v>
      </c>
      <c r="DI1175" s="2" t="s">
        <v>3</v>
      </c>
      <c r="DJ1175" s="2" t="s">
        <v>3</v>
      </c>
      <c r="DK1175" s="2" t="s">
        <v>3</v>
      </c>
      <c r="DL1175" s="2" t="s">
        <v>3</v>
      </c>
      <c r="DM1175" s="2" t="s">
        <v>3</v>
      </c>
      <c r="DN1175" s="2">
        <v>0</v>
      </c>
      <c r="DO1175" s="2">
        <v>0</v>
      </c>
      <c r="DP1175" s="2">
        <v>1</v>
      </c>
      <c r="DQ1175" s="2">
        <v>1</v>
      </c>
      <c r="DR1175" s="2"/>
      <c r="DS1175" s="2"/>
      <c r="DT1175" s="2"/>
      <c r="DU1175" s="2">
        <v>1013</v>
      </c>
      <c r="DV1175" s="2" t="s">
        <v>219</v>
      </c>
      <c r="DW1175" s="2" t="s">
        <v>219</v>
      </c>
      <c r="DX1175" s="2">
        <v>1</v>
      </c>
      <c r="DY1175" s="2"/>
      <c r="DZ1175" s="2" t="s">
        <v>3</v>
      </c>
      <c r="EA1175" s="2" t="s">
        <v>3</v>
      </c>
      <c r="EB1175" s="2" t="s">
        <v>3</v>
      </c>
      <c r="EC1175" s="2" t="s">
        <v>3</v>
      </c>
      <c r="ED1175" s="2"/>
      <c r="EE1175" s="2">
        <v>53551145</v>
      </c>
      <c r="EF1175" s="2">
        <v>22</v>
      </c>
      <c r="EG1175" s="2" t="s">
        <v>592</v>
      </c>
      <c r="EH1175" s="2">
        <v>16</v>
      </c>
      <c r="EI1175" s="2" t="s">
        <v>593</v>
      </c>
      <c r="EJ1175" s="2">
        <v>1</v>
      </c>
      <c r="EK1175" s="2">
        <v>17001</v>
      </c>
      <c r="EL1175" s="2" t="s">
        <v>1211</v>
      </c>
      <c r="EM1175" s="2" t="s">
        <v>1212</v>
      </c>
      <c r="EN1175" s="2"/>
      <c r="EO1175" s="2" t="s">
        <v>3</v>
      </c>
      <c r="EP1175" s="2"/>
      <c r="EQ1175" s="2">
        <v>32768</v>
      </c>
      <c r="ER1175" s="2">
        <v>130</v>
      </c>
      <c r="ES1175" s="2">
        <v>130</v>
      </c>
      <c r="ET1175" s="2">
        <v>0</v>
      </c>
      <c r="EU1175" s="2">
        <v>0</v>
      </c>
      <c r="EV1175" s="2">
        <v>0</v>
      </c>
      <c r="EW1175" s="2">
        <v>0</v>
      </c>
      <c r="EX1175" s="2">
        <v>0</v>
      </c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>
        <v>0</v>
      </c>
      <c r="FR1175" s="2">
        <f>ROUND(IF(AND(BH1175=3,BI1175=3),P1175,0),2)</f>
        <v>0</v>
      </c>
      <c r="FS1175" s="2">
        <v>0</v>
      </c>
      <c r="FT1175" s="2"/>
      <c r="FU1175" s="2"/>
      <c r="FV1175" s="2"/>
      <c r="FW1175" s="2"/>
      <c r="FX1175" s="2">
        <v>121</v>
      </c>
      <c r="FY1175" s="2">
        <v>72</v>
      </c>
      <c r="FZ1175" s="2"/>
      <c r="GA1175" s="2" t="s">
        <v>3</v>
      </c>
      <c r="GB1175" s="2"/>
      <c r="GC1175" s="2"/>
      <c r="GD1175" s="2">
        <v>1</v>
      </c>
      <c r="GE1175" s="2"/>
      <c r="GF1175" s="2">
        <v>-1944775516</v>
      </c>
      <c r="GG1175" s="2">
        <v>2</v>
      </c>
      <c r="GH1175" s="2">
        <v>1</v>
      </c>
      <c r="GI1175" s="2">
        <v>-2</v>
      </c>
      <c r="GJ1175" s="2">
        <v>0</v>
      </c>
      <c r="GK1175" s="2">
        <v>0</v>
      </c>
      <c r="GL1175" s="2">
        <f>ROUND(IF(AND(BH1175=3,BI1175=3,FS1175&lt;&gt;0),P1175,0),2)</f>
        <v>0</v>
      </c>
      <c r="GM1175" s="2">
        <f>ROUND(O1175+X1175+Y1175,2)+GX1175</f>
        <v>-1170</v>
      </c>
      <c r="GN1175" s="2">
        <f>IF(OR(BI1175=0,BI1175=1),ROUND(O1175+X1175+Y1175,2),0)</f>
        <v>-1170</v>
      </c>
      <c r="GO1175" s="2">
        <f>IF(BI1175=2,ROUND(O1175+X1175+Y1175,2),0)</f>
        <v>0</v>
      </c>
      <c r="GP1175" s="2">
        <f>IF(BI1175=4,ROUND(O1175+X1175+Y1175,2)+GX1175,0)</f>
        <v>0</v>
      </c>
      <c r="GQ1175" s="2"/>
      <c r="GR1175" s="2">
        <v>0</v>
      </c>
      <c r="GS1175" s="2">
        <v>0</v>
      </c>
      <c r="GT1175" s="2">
        <v>0</v>
      </c>
      <c r="GU1175" s="2" t="s">
        <v>3</v>
      </c>
      <c r="GV1175" s="2">
        <f t="shared" si="763"/>
        <v>0</v>
      </c>
      <c r="GW1175" s="2">
        <v>1</v>
      </c>
      <c r="GX1175" s="2">
        <f>ROUND(HC1175*I1175,2)</f>
        <v>0</v>
      </c>
      <c r="GY1175" s="2"/>
      <c r="GZ1175" s="2"/>
      <c r="HA1175" s="2">
        <v>0</v>
      </c>
      <c r="HB1175" s="2">
        <v>0</v>
      </c>
      <c r="HC1175" s="2">
        <f t="shared" si="764"/>
        <v>0</v>
      </c>
      <c r="HD1175" s="2"/>
      <c r="HE1175" s="2" t="s">
        <v>3</v>
      </c>
      <c r="HF1175" s="2" t="s">
        <v>3</v>
      </c>
      <c r="HG1175" s="2"/>
      <c r="HH1175" s="2"/>
      <c r="HI1175" s="2"/>
      <c r="HJ1175" s="2"/>
      <c r="HK1175" s="2"/>
      <c r="HL1175" s="2"/>
      <c r="HM1175" s="2" t="s">
        <v>3</v>
      </c>
      <c r="HN1175" s="2" t="s">
        <v>596</v>
      </c>
      <c r="HO1175" s="2" t="s">
        <v>597</v>
      </c>
      <c r="HP1175" s="2" t="s">
        <v>593</v>
      </c>
      <c r="HQ1175" s="2" t="s">
        <v>593</v>
      </c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>
        <v>0</v>
      </c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</row>
    <row r="1176" spans="1:255" x14ac:dyDescent="0.2">
      <c r="A1176">
        <v>18</v>
      </c>
      <c r="B1176">
        <v>1</v>
      </c>
      <c r="C1176">
        <v>2061</v>
      </c>
      <c r="E1176" t="s">
        <v>1213</v>
      </c>
      <c r="F1176" t="s">
        <v>1214</v>
      </c>
      <c r="G1176" t="s">
        <v>1215</v>
      </c>
      <c r="H1176" t="s">
        <v>219</v>
      </c>
      <c r="I1176">
        <f>I1174*J1176</f>
        <v>-9</v>
      </c>
      <c r="J1176">
        <v>-10</v>
      </c>
      <c r="K1176">
        <v>-10</v>
      </c>
      <c r="O1176">
        <f>ROUND(CP1176,0)</f>
        <v>-17772</v>
      </c>
      <c r="P1176">
        <f>ROUND(CQ1176*I1176,0)</f>
        <v>-17772</v>
      </c>
      <c r="Q1176">
        <f>ROUND(CR1176*I1176,0)</f>
        <v>0</v>
      </c>
      <c r="R1176">
        <f>ROUND(CS1176*I1176,0)</f>
        <v>0</v>
      </c>
      <c r="S1176">
        <f>ROUND(CT1176*I1176,0)</f>
        <v>0</v>
      </c>
      <c r="T1176">
        <f>ROUND(CU1176*I1176,0)</f>
        <v>0</v>
      </c>
      <c r="U1176">
        <f t="shared" si="746"/>
        <v>0</v>
      </c>
      <c r="V1176">
        <f t="shared" si="747"/>
        <v>0</v>
      </c>
      <c r="W1176">
        <f>ROUND(CX1176*I1176,0)</f>
        <v>-8</v>
      </c>
      <c r="X1176">
        <f>ROUND(CY1176,0)</f>
        <v>0</v>
      </c>
      <c r="Y1176">
        <f>ROUND(CZ1176,0)</f>
        <v>0</v>
      </c>
      <c r="AA1176">
        <v>53551707</v>
      </c>
      <c r="AB1176">
        <f t="shared" si="748"/>
        <v>130</v>
      </c>
      <c r="AC1176">
        <f t="shared" si="765"/>
        <v>130</v>
      </c>
      <c r="AD1176">
        <f t="shared" si="774"/>
        <v>0</v>
      </c>
      <c r="AE1176">
        <f t="shared" si="775"/>
        <v>0</v>
      </c>
      <c r="AF1176">
        <f t="shared" si="776"/>
        <v>0</v>
      </c>
      <c r="AG1176">
        <f t="shared" si="750"/>
        <v>0</v>
      </c>
      <c r="AH1176">
        <f t="shared" si="777"/>
        <v>0</v>
      </c>
      <c r="AI1176">
        <f t="shared" si="778"/>
        <v>0</v>
      </c>
      <c r="AJ1176">
        <f t="shared" si="751"/>
        <v>0.88</v>
      </c>
      <c r="AK1176">
        <v>130</v>
      </c>
      <c r="AL1176">
        <v>130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0.88</v>
      </c>
      <c r="AT1176">
        <v>121</v>
      </c>
      <c r="AU1176">
        <v>72</v>
      </c>
      <c r="AV1176">
        <v>1</v>
      </c>
      <c r="AW1176">
        <v>1</v>
      </c>
      <c r="AZ1176">
        <v>1</v>
      </c>
      <c r="BA1176">
        <v>1</v>
      </c>
      <c r="BB1176">
        <v>1</v>
      </c>
      <c r="BC1176">
        <v>15.19</v>
      </c>
      <c r="BD1176" t="s">
        <v>3</v>
      </c>
      <c r="BE1176" t="s">
        <v>3</v>
      </c>
      <c r="BF1176" t="s">
        <v>3</v>
      </c>
      <c r="BG1176" t="s">
        <v>3</v>
      </c>
      <c r="BH1176">
        <v>3</v>
      </c>
      <c r="BI1176">
        <v>1</v>
      </c>
      <c r="BJ1176" t="s">
        <v>1216</v>
      </c>
      <c r="BM1176">
        <v>17001</v>
      </c>
      <c r="BN1176">
        <v>0</v>
      </c>
      <c r="BO1176" t="s">
        <v>1214</v>
      </c>
      <c r="BP1176">
        <v>1</v>
      </c>
      <c r="BQ1176">
        <v>22</v>
      </c>
      <c r="BR1176">
        <v>1</v>
      </c>
      <c r="BS1176">
        <v>1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3</v>
      </c>
      <c r="BZ1176">
        <v>121</v>
      </c>
      <c r="CA1176">
        <v>72</v>
      </c>
      <c r="CB1176" t="s">
        <v>3</v>
      </c>
      <c r="CE1176">
        <v>0</v>
      </c>
      <c r="CF1176">
        <v>0</v>
      </c>
      <c r="CG1176">
        <v>0</v>
      </c>
      <c r="CM1176">
        <v>0</v>
      </c>
      <c r="CN1176" t="s">
        <v>3</v>
      </c>
      <c r="CO1176">
        <v>0</v>
      </c>
      <c r="CP1176">
        <f t="shared" si="752"/>
        <v>-17772</v>
      </c>
      <c r="CQ1176">
        <f t="shared" si="771"/>
        <v>1974.7</v>
      </c>
      <c r="CR1176">
        <f t="shared" si="754"/>
        <v>0</v>
      </c>
      <c r="CS1176">
        <f t="shared" si="755"/>
        <v>0</v>
      </c>
      <c r="CT1176">
        <f t="shared" si="756"/>
        <v>0</v>
      </c>
      <c r="CU1176">
        <f t="shared" si="757"/>
        <v>0</v>
      </c>
      <c r="CV1176">
        <f t="shared" si="758"/>
        <v>0</v>
      </c>
      <c r="CW1176">
        <f t="shared" si="759"/>
        <v>0</v>
      </c>
      <c r="CX1176">
        <f t="shared" si="760"/>
        <v>0.88</v>
      </c>
      <c r="CY1176">
        <f t="shared" si="761"/>
        <v>0</v>
      </c>
      <c r="CZ1176">
        <f t="shared" si="762"/>
        <v>0</v>
      </c>
      <c r="DC1176" t="s">
        <v>3</v>
      </c>
      <c r="DD1176" t="s">
        <v>3</v>
      </c>
      <c r="DE1176" t="s">
        <v>3</v>
      </c>
      <c r="DF1176" t="s">
        <v>3</v>
      </c>
      <c r="DG1176" t="s">
        <v>3</v>
      </c>
      <c r="DH1176" t="s">
        <v>3</v>
      </c>
      <c r="DI1176" t="s">
        <v>3</v>
      </c>
      <c r="DJ1176" t="s">
        <v>3</v>
      </c>
      <c r="DK1176" t="s">
        <v>3</v>
      </c>
      <c r="DL1176" t="s">
        <v>3</v>
      </c>
      <c r="DM1176" t="s">
        <v>3</v>
      </c>
      <c r="DN1176">
        <v>0</v>
      </c>
      <c r="DO1176">
        <v>0</v>
      </c>
      <c r="DP1176">
        <v>1</v>
      </c>
      <c r="DQ1176">
        <v>1</v>
      </c>
      <c r="DU1176">
        <v>1013</v>
      </c>
      <c r="DV1176" t="s">
        <v>219</v>
      </c>
      <c r="DW1176" t="s">
        <v>219</v>
      </c>
      <c r="DX1176">
        <v>1</v>
      </c>
      <c r="DZ1176" t="s">
        <v>3</v>
      </c>
      <c r="EA1176" t="s">
        <v>3</v>
      </c>
      <c r="EB1176" t="s">
        <v>3</v>
      </c>
      <c r="EC1176" t="s">
        <v>3</v>
      </c>
      <c r="EE1176">
        <v>53551145</v>
      </c>
      <c r="EF1176">
        <v>22</v>
      </c>
      <c r="EG1176" t="s">
        <v>592</v>
      </c>
      <c r="EH1176">
        <v>16</v>
      </c>
      <c r="EI1176" t="s">
        <v>593</v>
      </c>
      <c r="EJ1176">
        <v>1</v>
      </c>
      <c r="EK1176">
        <v>17001</v>
      </c>
      <c r="EL1176" t="s">
        <v>1211</v>
      </c>
      <c r="EM1176" t="s">
        <v>1212</v>
      </c>
      <c r="EO1176" t="s">
        <v>3</v>
      </c>
      <c r="EQ1176">
        <v>32768</v>
      </c>
      <c r="ER1176">
        <v>130</v>
      </c>
      <c r="ES1176">
        <v>130</v>
      </c>
      <c r="ET1176">
        <v>0</v>
      </c>
      <c r="EU1176">
        <v>0</v>
      </c>
      <c r="EV1176">
        <v>0</v>
      </c>
      <c r="EW1176">
        <v>0</v>
      </c>
      <c r="EX1176">
        <v>0</v>
      </c>
      <c r="FQ1176">
        <v>0</v>
      </c>
      <c r="FR1176">
        <f>ROUND(IF(AND(BH1176=3,BI1176=3),P1176,0),0)</f>
        <v>0</v>
      </c>
      <c r="FS1176">
        <v>0</v>
      </c>
      <c r="FX1176">
        <v>121</v>
      </c>
      <c r="FY1176">
        <v>72</v>
      </c>
      <c r="GA1176" t="s">
        <v>3</v>
      </c>
      <c r="GD1176">
        <v>1</v>
      </c>
      <c r="GF1176">
        <v>-1944775516</v>
      </c>
      <c r="GG1176">
        <v>2</v>
      </c>
      <c r="GH1176">
        <v>1</v>
      </c>
      <c r="GI1176">
        <v>2</v>
      </c>
      <c r="GJ1176">
        <v>0</v>
      </c>
      <c r="GK1176">
        <v>0</v>
      </c>
      <c r="GL1176">
        <f>ROUND(IF(AND(BH1176=3,BI1176=3,FS1176&lt;&gt;0),P1176,0),0)</f>
        <v>0</v>
      </c>
      <c r="GM1176">
        <f>ROUND(O1176+X1176+Y1176,0)+GX1176</f>
        <v>-17772</v>
      </c>
      <c r="GN1176">
        <f>IF(OR(BI1176=0,BI1176=1),ROUND(O1176+X1176+Y1176,0),0)</f>
        <v>-17772</v>
      </c>
      <c r="GO1176">
        <f>IF(BI1176=2,ROUND(O1176+X1176+Y1176,0),0)</f>
        <v>0</v>
      </c>
      <c r="GP1176">
        <f>IF(BI1176=4,ROUND(O1176+X1176+Y1176,0)+GX1176,0)</f>
        <v>0</v>
      </c>
      <c r="GR1176">
        <v>0</v>
      </c>
      <c r="GS1176">
        <v>0</v>
      </c>
      <c r="GT1176">
        <v>0</v>
      </c>
      <c r="GU1176" t="s">
        <v>3</v>
      </c>
      <c r="GV1176">
        <f t="shared" si="763"/>
        <v>0</v>
      </c>
      <c r="GW1176">
        <v>1</v>
      </c>
      <c r="GX1176">
        <f>ROUND(HC1176*I1176,0)</f>
        <v>0</v>
      </c>
      <c r="HA1176">
        <v>0</v>
      </c>
      <c r="HB1176">
        <v>0</v>
      </c>
      <c r="HC1176">
        <f t="shared" si="764"/>
        <v>0</v>
      </c>
      <c r="HE1176" t="s">
        <v>3</v>
      </c>
      <c r="HF1176" t="s">
        <v>3</v>
      </c>
      <c r="HM1176" t="s">
        <v>3</v>
      </c>
      <c r="HN1176" t="s">
        <v>596</v>
      </c>
      <c r="HO1176" t="s">
        <v>597</v>
      </c>
      <c r="HP1176" t="s">
        <v>593</v>
      </c>
      <c r="HQ1176" t="s">
        <v>593</v>
      </c>
      <c r="IK1176">
        <v>0</v>
      </c>
    </row>
    <row r="1177" spans="1:255" x14ac:dyDescent="0.2">
      <c r="A1177" s="2">
        <v>18</v>
      </c>
      <c r="B1177" s="2">
        <v>1</v>
      </c>
      <c r="C1177" s="2">
        <v>2047</v>
      </c>
      <c r="D1177" s="2"/>
      <c r="E1177" s="2" t="s">
        <v>1217</v>
      </c>
      <c r="F1177" s="2" t="s">
        <v>1218</v>
      </c>
      <c r="G1177" s="2" t="s">
        <v>1219</v>
      </c>
      <c r="H1177" s="2" t="s">
        <v>160</v>
      </c>
      <c r="I1177" s="2">
        <f>I1173*J1177</f>
        <v>9</v>
      </c>
      <c r="J1177" s="2">
        <v>10</v>
      </c>
      <c r="K1177" s="2">
        <v>10</v>
      </c>
      <c r="L1177" s="2"/>
      <c r="M1177" s="2"/>
      <c r="N1177" s="2"/>
      <c r="O1177" s="2">
        <f>ROUND(CP1177,2)</f>
        <v>170813</v>
      </c>
      <c r="P1177" s="2">
        <f>ROUND(ROUND(CQ1177*I1177,0)/BC1177,2)</f>
        <v>170813</v>
      </c>
      <c r="Q1177" s="2">
        <f>ROUND(CR1177*I1177,2)</f>
        <v>0</v>
      </c>
      <c r="R1177" s="2">
        <f>ROUND(CS1177*I1177,2)</f>
        <v>0</v>
      </c>
      <c r="S1177" s="2">
        <f>ROUND(CT1177*I1177,2)</f>
        <v>0</v>
      </c>
      <c r="T1177" s="2">
        <f>ROUND(CU1177*I1177,2)</f>
        <v>0</v>
      </c>
      <c r="U1177" s="2">
        <f t="shared" si="746"/>
        <v>0</v>
      </c>
      <c r="V1177" s="2">
        <f t="shared" si="747"/>
        <v>0</v>
      </c>
      <c r="W1177" s="2">
        <f>ROUND(CX1177*I1177,2)</f>
        <v>0</v>
      </c>
      <c r="X1177" s="2">
        <f>ROUND(CY1177,2)</f>
        <v>0</v>
      </c>
      <c r="Y1177" s="2">
        <f>ROUND(CZ1177,2)</f>
        <v>0</v>
      </c>
      <c r="Z1177" s="2"/>
      <c r="AA1177" s="2">
        <v>53551706</v>
      </c>
      <c r="AB1177" s="2">
        <f t="shared" si="748"/>
        <v>18979.169999999998</v>
      </c>
      <c r="AC1177" s="2">
        <f t="shared" si="765"/>
        <v>18979.169999999998</v>
      </c>
      <c r="AD1177" s="2">
        <f t="shared" si="774"/>
        <v>0</v>
      </c>
      <c r="AE1177" s="2">
        <f t="shared" si="775"/>
        <v>0</v>
      </c>
      <c r="AF1177" s="2">
        <f t="shared" si="776"/>
        <v>0</v>
      </c>
      <c r="AG1177" s="2">
        <f t="shared" si="750"/>
        <v>0</v>
      </c>
      <c r="AH1177" s="2">
        <f t="shared" si="777"/>
        <v>0</v>
      </c>
      <c r="AI1177" s="2">
        <f t="shared" si="778"/>
        <v>0</v>
      </c>
      <c r="AJ1177" s="2">
        <f t="shared" si="751"/>
        <v>0</v>
      </c>
      <c r="AK1177" s="2">
        <v>18979.169999999998</v>
      </c>
      <c r="AL1177" s="2">
        <v>18979.169999999998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121</v>
      </c>
      <c r="AU1177" s="2">
        <v>72</v>
      </c>
      <c r="AV1177" s="2">
        <v>1</v>
      </c>
      <c r="AW1177" s="2">
        <v>1</v>
      </c>
      <c r="AX1177" s="2"/>
      <c r="AY1177" s="2"/>
      <c r="AZ1177" s="2">
        <v>1</v>
      </c>
      <c r="BA1177" s="2">
        <v>1</v>
      </c>
      <c r="BB1177" s="2">
        <v>1</v>
      </c>
      <c r="BC1177" s="2">
        <v>1</v>
      </c>
      <c r="BD1177" s="2" t="s">
        <v>3</v>
      </c>
      <c r="BE1177" s="2" t="s">
        <v>3</v>
      </c>
      <c r="BF1177" s="2" t="s">
        <v>3</v>
      </c>
      <c r="BG1177" s="2" t="s">
        <v>3</v>
      </c>
      <c r="BH1177" s="2">
        <v>3</v>
      </c>
      <c r="BI1177" s="2">
        <v>1</v>
      </c>
      <c r="BJ1177" s="2" t="s">
        <v>3</v>
      </c>
      <c r="BK1177" s="2"/>
      <c r="BL1177" s="2"/>
      <c r="BM1177" s="2">
        <v>17001</v>
      </c>
      <c r="BN1177" s="2">
        <v>0</v>
      </c>
      <c r="BO1177" s="2" t="s">
        <v>3</v>
      </c>
      <c r="BP1177" s="2">
        <v>0</v>
      </c>
      <c r="BQ1177" s="2">
        <v>22</v>
      </c>
      <c r="BR1177" s="2">
        <v>0</v>
      </c>
      <c r="BS1177" s="2">
        <v>1</v>
      </c>
      <c r="BT1177" s="2">
        <v>1</v>
      </c>
      <c r="BU1177" s="2">
        <v>1</v>
      </c>
      <c r="BV1177" s="2">
        <v>1</v>
      </c>
      <c r="BW1177" s="2">
        <v>1</v>
      </c>
      <c r="BX1177" s="2">
        <v>1</v>
      </c>
      <c r="BY1177" s="2" t="s">
        <v>3</v>
      </c>
      <c r="BZ1177" s="2">
        <v>121</v>
      </c>
      <c r="CA1177" s="2">
        <v>72</v>
      </c>
      <c r="CB1177" s="2" t="s">
        <v>3</v>
      </c>
      <c r="CC1177" s="2"/>
      <c r="CD1177" s="2"/>
      <c r="CE1177" s="2">
        <v>0</v>
      </c>
      <c r="CF1177" s="2">
        <v>0</v>
      </c>
      <c r="CG1177" s="2">
        <v>0</v>
      </c>
      <c r="CH1177" s="2"/>
      <c r="CI1177" s="2"/>
      <c r="CJ1177" s="2"/>
      <c r="CK1177" s="2"/>
      <c r="CL1177" s="2"/>
      <c r="CM1177" s="2">
        <v>0</v>
      </c>
      <c r="CN1177" s="2" t="s">
        <v>2150</v>
      </c>
      <c r="CO1177" s="2">
        <v>0</v>
      </c>
      <c r="CP1177" s="2">
        <f t="shared" si="752"/>
        <v>170813</v>
      </c>
      <c r="CQ1177" s="2">
        <f>AC1177</f>
        <v>18979.169999999998</v>
      </c>
      <c r="CR1177" s="2">
        <f t="shared" si="754"/>
        <v>0</v>
      </c>
      <c r="CS1177" s="2">
        <f t="shared" si="755"/>
        <v>0</v>
      </c>
      <c r="CT1177" s="2">
        <f t="shared" si="756"/>
        <v>0</v>
      </c>
      <c r="CU1177" s="2">
        <f t="shared" si="757"/>
        <v>0</v>
      </c>
      <c r="CV1177" s="2">
        <f t="shared" si="758"/>
        <v>0</v>
      </c>
      <c r="CW1177" s="2">
        <f t="shared" si="759"/>
        <v>0</v>
      </c>
      <c r="CX1177" s="2">
        <f t="shared" si="760"/>
        <v>0</v>
      </c>
      <c r="CY1177" s="2">
        <f t="shared" si="761"/>
        <v>0</v>
      </c>
      <c r="CZ1177" s="2">
        <f t="shared" si="762"/>
        <v>0</v>
      </c>
      <c r="DA1177" s="2"/>
      <c r="DB1177" s="2"/>
      <c r="DC1177" s="2" t="s">
        <v>3</v>
      </c>
      <c r="DD1177" s="2" t="s">
        <v>3</v>
      </c>
      <c r="DE1177" s="2" t="s">
        <v>3</v>
      </c>
      <c r="DF1177" s="2" t="s">
        <v>3</v>
      </c>
      <c r="DG1177" s="2" t="s">
        <v>3</v>
      </c>
      <c r="DH1177" s="2" t="s">
        <v>3</v>
      </c>
      <c r="DI1177" s="2" t="s">
        <v>3</v>
      </c>
      <c r="DJ1177" s="2" t="s">
        <v>3</v>
      </c>
      <c r="DK1177" s="2" t="s">
        <v>3</v>
      </c>
      <c r="DL1177" s="2" t="s">
        <v>3</v>
      </c>
      <c r="DM1177" s="2" t="s">
        <v>3</v>
      </c>
      <c r="DN1177" s="2">
        <v>0</v>
      </c>
      <c r="DO1177" s="2">
        <v>0</v>
      </c>
      <c r="DP1177" s="2">
        <v>1</v>
      </c>
      <c r="DQ1177" s="2">
        <v>1</v>
      </c>
      <c r="DR1177" s="2"/>
      <c r="DS1177" s="2"/>
      <c r="DT1177" s="2"/>
      <c r="DU1177" s="2">
        <v>1010</v>
      </c>
      <c r="DV1177" s="2" t="s">
        <v>160</v>
      </c>
      <c r="DW1177" s="2" t="s">
        <v>160</v>
      </c>
      <c r="DX1177" s="2">
        <v>1</v>
      </c>
      <c r="DY1177" s="2"/>
      <c r="DZ1177" s="2" t="s">
        <v>3</v>
      </c>
      <c r="EA1177" s="2" t="s">
        <v>3</v>
      </c>
      <c r="EB1177" s="2" t="s">
        <v>3</v>
      </c>
      <c r="EC1177" s="2" t="s">
        <v>3</v>
      </c>
      <c r="ED1177" s="2"/>
      <c r="EE1177" s="2">
        <v>53551145</v>
      </c>
      <c r="EF1177" s="2">
        <v>22</v>
      </c>
      <c r="EG1177" s="2" t="s">
        <v>592</v>
      </c>
      <c r="EH1177" s="2">
        <v>16</v>
      </c>
      <c r="EI1177" s="2" t="s">
        <v>593</v>
      </c>
      <c r="EJ1177" s="2">
        <v>1</v>
      </c>
      <c r="EK1177" s="2">
        <v>17001</v>
      </c>
      <c r="EL1177" s="2" t="s">
        <v>1211</v>
      </c>
      <c r="EM1177" s="2" t="s">
        <v>1212</v>
      </c>
      <c r="EN1177" s="2"/>
      <c r="EO1177" s="2" t="s">
        <v>52</v>
      </c>
      <c r="EP1177" s="2"/>
      <c r="EQ1177" s="2">
        <v>0</v>
      </c>
      <c r="ER1177" s="2">
        <v>19358.75</v>
      </c>
      <c r="ES1177" s="2">
        <v>18979.169999999998</v>
      </c>
      <c r="ET1177" s="2">
        <v>0</v>
      </c>
      <c r="EU1177" s="2">
        <v>0</v>
      </c>
      <c r="EV1177" s="2">
        <v>0</v>
      </c>
      <c r="EW1177" s="2">
        <v>0</v>
      </c>
      <c r="EX1177" s="2">
        <v>0</v>
      </c>
      <c r="EY1177" s="2"/>
      <c r="EZ1177" s="2">
        <v>5</v>
      </c>
      <c r="FA1177" s="2"/>
      <c r="FB1177" s="2"/>
      <c r="FC1177" s="2">
        <v>1</v>
      </c>
      <c r="FD1177" s="2">
        <v>18</v>
      </c>
      <c r="FE1177" s="2"/>
      <c r="FF1177" s="2">
        <v>22775</v>
      </c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>
        <v>0</v>
      </c>
      <c r="FR1177" s="2">
        <f>ROUND(IF(AND(BH1177=3,BI1177=3),P1177,0),2)</f>
        <v>0</v>
      </c>
      <c r="FS1177" s="2">
        <v>0</v>
      </c>
      <c r="FT1177" s="2"/>
      <c r="FU1177" s="2"/>
      <c r="FV1177" s="2"/>
      <c r="FW1177" s="2"/>
      <c r="FX1177" s="2">
        <v>121</v>
      </c>
      <c r="FY1177" s="2">
        <v>72</v>
      </c>
      <c r="FZ1177" s="2"/>
      <c r="GA1177" s="2" t="s">
        <v>1220</v>
      </c>
      <c r="GB1177" s="2"/>
      <c r="GC1177" s="2"/>
      <c r="GD1177" s="2">
        <v>1</v>
      </c>
      <c r="GE1177" s="2"/>
      <c r="GF1177" s="2">
        <v>1993832200</v>
      </c>
      <c r="GG1177" s="2">
        <v>2</v>
      </c>
      <c r="GH1177" s="2">
        <v>3</v>
      </c>
      <c r="GI1177" s="2">
        <v>-2</v>
      </c>
      <c r="GJ1177" s="2">
        <v>0</v>
      </c>
      <c r="GK1177" s="2">
        <v>0</v>
      </c>
      <c r="GL1177" s="2">
        <f>ROUND(IF(AND(BH1177=3,BI1177=3,FS1177&lt;&gt;0),P1177,0),2)</f>
        <v>0</v>
      </c>
      <c r="GM1177" s="2">
        <f>ROUND(O1177+X1177+Y1177,2)+GX1177</f>
        <v>170813</v>
      </c>
      <c r="GN1177" s="2">
        <f>IF(OR(BI1177=0,BI1177=1),ROUND(O1177+X1177+Y1177,2),0)</f>
        <v>170813</v>
      </c>
      <c r="GO1177" s="2">
        <f>IF(BI1177=2,ROUND(O1177+X1177+Y1177,2),0)</f>
        <v>0</v>
      </c>
      <c r="GP1177" s="2">
        <f>IF(BI1177=4,ROUND(O1177+X1177+Y1177,2)+GX1177,0)</f>
        <v>0</v>
      </c>
      <c r="GQ1177" s="2"/>
      <c r="GR1177" s="2">
        <v>1</v>
      </c>
      <c r="GS1177" s="2">
        <v>1</v>
      </c>
      <c r="GT1177" s="2">
        <v>0</v>
      </c>
      <c r="GU1177" s="2" t="s">
        <v>3</v>
      </c>
      <c r="GV1177" s="2">
        <f t="shared" si="763"/>
        <v>0</v>
      </c>
      <c r="GW1177" s="2">
        <v>1</v>
      </c>
      <c r="GX1177" s="2">
        <f>ROUND(HC1177*I1177,2)</f>
        <v>0</v>
      </c>
      <c r="GY1177" s="2"/>
      <c r="GZ1177" s="2"/>
      <c r="HA1177" s="2">
        <v>0</v>
      </c>
      <c r="HB1177" s="2">
        <v>0</v>
      </c>
      <c r="HC1177" s="2">
        <f t="shared" si="764"/>
        <v>0</v>
      </c>
      <c r="HD1177" s="2"/>
      <c r="HE1177" s="2" t="s">
        <v>138</v>
      </c>
      <c r="HF1177" s="2" t="s">
        <v>138</v>
      </c>
      <c r="HG1177" s="2">
        <f>ROUND(AC1177*I1177,0)</f>
        <v>170813</v>
      </c>
      <c r="HH1177" s="2"/>
      <c r="HI1177" s="2"/>
      <c r="HJ1177" s="2"/>
      <c r="HK1177" s="2"/>
      <c r="HL1177" s="2"/>
      <c r="HM1177" s="2" t="s">
        <v>3</v>
      </c>
      <c r="HN1177" s="2" t="s">
        <v>596</v>
      </c>
      <c r="HO1177" s="2" t="s">
        <v>597</v>
      </c>
      <c r="HP1177" s="2" t="s">
        <v>593</v>
      </c>
      <c r="HQ1177" s="2" t="s">
        <v>593</v>
      </c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>
        <v>0</v>
      </c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</row>
    <row r="1178" spans="1:255" x14ac:dyDescent="0.2">
      <c r="A1178">
        <v>18</v>
      </c>
      <c r="B1178">
        <v>1</v>
      </c>
      <c r="C1178">
        <v>2064</v>
      </c>
      <c r="E1178" t="s">
        <v>1217</v>
      </c>
      <c r="F1178" t="s">
        <v>1218</v>
      </c>
      <c r="G1178" t="s">
        <v>1219</v>
      </c>
      <c r="H1178" t="s">
        <v>160</v>
      </c>
      <c r="I1178">
        <f>I1174*J1178</f>
        <v>9</v>
      </c>
      <c r="J1178">
        <v>10</v>
      </c>
      <c r="K1178">
        <v>10</v>
      </c>
      <c r="O1178">
        <f>ROUND(CP1178,0)</f>
        <v>174229</v>
      </c>
      <c r="P1178">
        <f>ROUND(CQ1178*I1178,0)</f>
        <v>174229</v>
      </c>
      <c r="Q1178">
        <f>ROUND(CR1178*I1178,0)</f>
        <v>0</v>
      </c>
      <c r="R1178">
        <f>ROUND(CS1178*I1178,0)</f>
        <v>0</v>
      </c>
      <c r="S1178">
        <f>ROUND(CT1178*I1178,0)</f>
        <v>0</v>
      </c>
      <c r="T1178">
        <f>ROUND(CU1178*I1178,0)</f>
        <v>0</v>
      </c>
      <c r="U1178">
        <f t="shared" si="746"/>
        <v>0</v>
      </c>
      <c r="V1178">
        <f t="shared" si="747"/>
        <v>0</v>
      </c>
      <c r="W1178">
        <f>ROUND(CX1178*I1178,0)</f>
        <v>0</v>
      </c>
      <c r="X1178">
        <f>ROUND(CY1178,0)</f>
        <v>0</v>
      </c>
      <c r="Y1178">
        <f>ROUND(CZ1178,0)</f>
        <v>0</v>
      </c>
      <c r="AA1178">
        <v>53551707</v>
      </c>
      <c r="AB1178">
        <f t="shared" si="748"/>
        <v>19358.75</v>
      </c>
      <c r="AC1178">
        <f t="shared" si="765"/>
        <v>19358.75</v>
      </c>
      <c r="AD1178">
        <f t="shared" si="774"/>
        <v>0</v>
      </c>
      <c r="AE1178">
        <f t="shared" si="775"/>
        <v>0</v>
      </c>
      <c r="AF1178">
        <f t="shared" si="776"/>
        <v>0</v>
      </c>
      <c r="AG1178">
        <f t="shared" si="750"/>
        <v>0</v>
      </c>
      <c r="AH1178">
        <f t="shared" si="777"/>
        <v>0</v>
      </c>
      <c r="AI1178">
        <f t="shared" si="778"/>
        <v>0</v>
      </c>
      <c r="AJ1178">
        <f t="shared" si="751"/>
        <v>0</v>
      </c>
      <c r="AK1178">
        <v>19358.75</v>
      </c>
      <c r="AL1178">
        <v>19358.75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121</v>
      </c>
      <c r="AU1178">
        <v>72</v>
      </c>
      <c r="AV1178">
        <v>1</v>
      </c>
      <c r="AW1178">
        <v>1</v>
      </c>
      <c r="AZ1178">
        <v>1</v>
      </c>
      <c r="BA1178">
        <v>1</v>
      </c>
      <c r="BB1178">
        <v>1</v>
      </c>
      <c r="BC1178">
        <v>6.14</v>
      </c>
      <c r="BD1178" t="s">
        <v>3</v>
      </c>
      <c r="BE1178" t="s">
        <v>3</v>
      </c>
      <c r="BF1178" t="s">
        <v>3</v>
      </c>
      <c r="BG1178" t="s">
        <v>3</v>
      </c>
      <c r="BH1178">
        <v>3</v>
      </c>
      <c r="BI1178">
        <v>1</v>
      </c>
      <c r="BJ1178" t="s">
        <v>3</v>
      </c>
      <c r="BM1178">
        <v>17001</v>
      </c>
      <c r="BN1178">
        <v>0</v>
      </c>
      <c r="BO1178" t="s">
        <v>30</v>
      </c>
      <c r="BP1178">
        <v>1</v>
      </c>
      <c r="BQ1178">
        <v>22</v>
      </c>
      <c r="BR1178">
        <v>0</v>
      </c>
      <c r="BS1178">
        <v>1</v>
      </c>
      <c r="BT1178">
        <v>1</v>
      </c>
      <c r="BU1178">
        <v>1</v>
      </c>
      <c r="BV1178">
        <v>1</v>
      </c>
      <c r="BW1178">
        <v>1</v>
      </c>
      <c r="BX1178">
        <v>1</v>
      </c>
      <c r="BY1178" t="s">
        <v>3</v>
      </c>
      <c r="BZ1178">
        <v>121</v>
      </c>
      <c r="CA1178">
        <v>72</v>
      </c>
      <c r="CB1178" t="s">
        <v>3</v>
      </c>
      <c r="CE1178">
        <v>0</v>
      </c>
      <c r="CF1178">
        <v>0</v>
      </c>
      <c r="CG1178">
        <v>0</v>
      </c>
      <c r="CM1178">
        <v>0</v>
      </c>
      <c r="CN1178" t="s">
        <v>2150</v>
      </c>
      <c r="CO1178">
        <v>0</v>
      </c>
      <c r="CP1178">
        <f t="shared" si="752"/>
        <v>174229</v>
      </c>
      <c r="CQ1178">
        <f>AC1178</f>
        <v>19358.75</v>
      </c>
      <c r="CR1178">
        <f t="shared" si="754"/>
        <v>0</v>
      </c>
      <c r="CS1178">
        <f t="shared" si="755"/>
        <v>0</v>
      </c>
      <c r="CT1178">
        <f t="shared" si="756"/>
        <v>0</v>
      </c>
      <c r="CU1178">
        <f t="shared" si="757"/>
        <v>0</v>
      </c>
      <c r="CV1178">
        <f t="shared" si="758"/>
        <v>0</v>
      </c>
      <c r="CW1178">
        <f t="shared" si="759"/>
        <v>0</v>
      </c>
      <c r="CX1178">
        <f t="shared" si="760"/>
        <v>0</v>
      </c>
      <c r="CY1178">
        <f t="shared" si="761"/>
        <v>0</v>
      </c>
      <c r="CZ1178">
        <f t="shared" si="762"/>
        <v>0</v>
      </c>
      <c r="DC1178" t="s">
        <v>3</v>
      </c>
      <c r="DD1178" t="s">
        <v>3</v>
      </c>
      <c r="DE1178" t="s">
        <v>3</v>
      </c>
      <c r="DF1178" t="s">
        <v>3</v>
      </c>
      <c r="DG1178" t="s">
        <v>3</v>
      </c>
      <c r="DH1178" t="s">
        <v>3</v>
      </c>
      <c r="DI1178" t="s">
        <v>3</v>
      </c>
      <c r="DJ1178" t="s">
        <v>3</v>
      </c>
      <c r="DK1178" t="s">
        <v>3</v>
      </c>
      <c r="DL1178" t="s">
        <v>3</v>
      </c>
      <c r="DM1178" t="s">
        <v>3</v>
      </c>
      <c r="DN1178">
        <v>0</v>
      </c>
      <c r="DO1178">
        <v>0</v>
      </c>
      <c r="DP1178">
        <v>1</v>
      </c>
      <c r="DQ1178">
        <v>1</v>
      </c>
      <c r="DU1178">
        <v>1010</v>
      </c>
      <c r="DV1178" t="s">
        <v>160</v>
      </c>
      <c r="DW1178" t="s">
        <v>160</v>
      </c>
      <c r="DX1178">
        <v>1</v>
      </c>
      <c r="DZ1178" t="s">
        <v>3</v>
      </c>
      <c r="EA1178" t="s">
        <v>3</v>
      </c>
      <c r="EB1178" t="s">
        <v>3</v>
      </c>
      <c r="EC1178" t="s">
        <v>3</v>
      </c>
      <c r="EE1178">
        <v>53551145</v>
      </c>
      <c r="EF1178">
        <v>22</v>
      </c>
      <c r="EG1178" t="s">
        <v>592</v>
      </c>
      <c r="EH1178">
        <v>16</v>
      </c>
      <c r="EI1178" t="s">
        <v>593</v>
      </c>
      <c r="EJ1178">
        <v>1</v>
      </c>
      <c r="EK1178">
        <v>17001</v>
      </c>
      <c r="EL1178" t="s">
        <v>1211</v>
      </c>
      <c r="EM1178" t="s">
        <v>1212</v>
      </c>
      <c r="EO1178" t="s">
        <v>52</v>
      </c>
      <c r="EQ1178">
        <v>0</v>
      </c>
      <c r="ER1178">
        <v>19358.75</v>
      </c>
      <c r="ES1178">
        <v>19358.75</v>
      </c>
      <c r="ET1178">
        <v>0</v>
      </c>
      <c r="EU1178">
        <v>0</v>
      </c>
      <c r="EV1178">
        <v>0</v>
      </c>
      <c r="EW1178">
        <v>0</v>
      </c>
      <c r="EX1178">
        <v>0</v>
      </c>
      <c r="EZ1178">
        <v>5</v>
      </c>
      <c r="FC1178">
        <v>1</v>
      </c>
      <c r="FD1178">
        <v>18</v>
      </c>
      <c r="FF1178">
        <v>22775</v>
      </c>
      <c r="FQ1178">
        <v>0</v>
      </c>
      <c r="FR1178">
        <f>ROUND(IF(AND(BH1178=3,BI1178=3),P1178,0),0)</f>
        <v>0</v>
      </c>
      <c r="FS1178">
        <v>0</v>
      </c>
      <c r="FX1178">
        <v>121</v>
      </c>
      <c r="FY1178">
        <v>72</v>
      </c>
      <c r="GA1178" t="s">
        <v>1221</v>
      </c>
      <c r="GD1178">
        <v>1</v>
      </c>
      <c r="GF1178">
        <v>1993832200</v>
      </c>
      <c r="GG1178">
        <v>2</v>
      </c>
      <c r="GH1178">
        <v>3</v>
      </c>
      <c r="GI1178">
        <v>5</v>
      </c>
      <c r="GJ1178">
        <v>0</v>
      </c>
      <c r="GK1178">
        <v>0</v>
      </c>
      <c r="GL1178">
        <f>ROUND(IF(AND(BH1178=3,BI1178=3,FS1178&lt;&gt;0),P1178,0),0)</f>
        <v>0</v>
      </c>
      <c r="GM1178">
        <f>ROUND(O1178+X1178+Y1178,0)+GX1178</f>
        <v>174229</v>
      </c>
      <c r="GN1178">
        <f>IF(OR(BI1178=0,BI1178=1),ROUND(O1178+X1178+Y1178,0),0)</f>
        <v>174229</v>
      </c>
      <c r="GO1178">
        <f>IF(BI1178=2,ROUND(O1178+X1178+Y1178,0),0)</f>
        <v>0</v>
      </c>
      <c r="GP1178">
        <f>IF(BI1178=4,ROUND(O1178+X1178+Y1178,0)+GX1178,0)</f>
        <v>0</v>
      </c>
      <c r="GR1178">
        <v>1</v>
      </c>
      <c r="GS1178">
        <v>1</v>
      </c>
      <c r="GT1178">
        <v>0</v>
      </c>
      <c r="GU1178" t="s">
        <v>3</v>
      </c>
      <c r="GV1178">
        <f t="shared" si="763"/>
        <v>0</v>
      </c>
      <c r="GW1178">
        <v>1</v>
      </c>
      <c r="GX1178">
        <f>ROUND(HC1178*I1178,0)</f>
        <v>0</v>
      </c>
      <c r="HA1178">
        <v>0</v>
      </c>
      <c r="HB1178">
        <v>0</v>
      </c>
      <c r="HC1178">
        <f t="shared" si="764"/>
        <v>0</v>
      </c>
      <c r="HE1178" t="s">
        <v>138</v>
      </c>
      <c r="HF1178" t="s">
        <v>31</v>
      </c>
      <c r="HG1178">
        <f>ROUND(AC1178*I1178,0)</f>
        <v>174229</v>
      </c>
      <c r="HM1178" t="s">
        <v>3</v>
      </c>
      <c r="HN1178" t="s">
        <v>596</v>
      </c>
      <c r="HO1178" t="s">
        <v>597</v>
      </c>
      <c r="HP1178" t="s">
        <v>593</v>
      </c>
      <c r="HQ1178" t="s">
        <v>593</v>
      </c>
      <c r="IK1178">
        <v>0</v>
      </c>
    </row>
    <row r="1179" spans="1:255" x14ac:dyDescent="0.2">
      <c r="A1179" s="2">
        <v>18</v>
      </c>
      <c r="B1179" s="2">
        <v>1</v>
      </c>
      <c r="C1179" s="2">
        <v>2046</v>
      </c>
      <c r="D1179" s="2"/>
      <c r="E1179" s="2" t="s">
        <v>1222</v>
      </c>
      <c r="F1179" s="2" t="s">
        <v>1223</v>
      </c>
      <c r="G1179" s="2" t="s">
        <v>1224</v>
      </c>
      <c r="H1179" s="2" t="s">
        <v>219</v>
      </c>
      <c r="I1179" s="2">
        <f>I1173*J1179</f>
        <v>9</v>
      </c>
      <c r="J1179" s="2">
        <v>10</v>
      </c>
      <c r="K1179" s="2">
        <v>10</v>
      </c>
      <c r="L1179" s="2"/>
      <c r="M1179" s="2"/>
      <c r="N1179" s="2"/>
      <c r="O1179" s="2">
        <f>ROUND(CP1179,2)</f>
        <v>197.37</v>
      </c>
      <c r="P1179" s="2">
        <f>ROUND(CQ1179*I1179,2)</f>
        <v>197.37</v>
      </c>
      <c r="Q1179" s="2">
        <f>ROUND(CR1179*I1179,2)</f>
        <v>0</v>
      </c>
      <c r="R1179" s="2">
        <f>ROUND(CS1179*I1179,2)</f>
        <v>0</v>
      </c>
      <c r="S1179" s="2">
        <f>ROUND(CT1179*I1179,2)</f>
        <v>0</v>
      </c>
      <c r="T1179" s="2">
        <f>ROUND(CU1179*I1179,2)</f>
        <v>0</v>
      </c>
      <c r="U1179" s="2">
        <f t="shared" si="746"/>
        <v>0</v>
      </c>
      <c r="V1179" s="2">
        <f t="shared" si="747"/>
        <v>0</v>
      </c>
      <c r="W1179" s="2">
        <f>ROUND(CX1179*I1179,2)</f>
        <v>0.09</v>
      </c>
      <c r="X1179" s="2">
        <f>ROUND(CY1179,2)</f>
        <v>0</v>
      </c>
      <c r="Y1179" s="2">
        <f>ROUND(CZ1179,2)</f>
        <v>0</v>
      </c>
      <c r="Z1179" s="2"/>
      <c r="AA1179" s="2">
        <v>53551706</v>
      </c>
      <c r="AB1179" s="2">
        <f t="shared" si="748"/>
        <v>21.93</v>
      </c>
      <c r="AC1179" s="2">
        <f t="shared" si="765"/>
        <v>21.93</v>
      </c>
      <c r="AD1179" s="2">
        <f t="shared" si="774"/>
        <v>0</v>
      </c>
      <c r="AE1179" s="2">
        <f t="shared" si="775"/>
        <v>0</v>
      </c>
      <c r="AF1179" s="2">
        <f t="shared" si="776"/>
        <v>0</v>
      </c>
      <c r="AG1179" s="2">
        <f t="shared" si="750"/>
        <v>0</v>
      </c>
      <c r="AH1179" s="2">
        <f t="shared" si="777"/>
        <v>0</v>
      </c>
      <c r="AI1179" s="2">
        <f t="shared" si="778"/>
        <v>0</v>
      </c>
      <c r="AJ1179" s="2">
        <f t="shared" si="751"/>
        <v>0.01</v>
      </c>
      <c r="AK1179" s="2">
        <v>21.93</v>
      </c>
      <c r="AL1179" s="2">
        <v>21.93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0.01</v>
      </c>
      <c r="AT1179" s="2">
        <v>121</v>
      </c>
      <c r="AU1179" s="2">
        <v>72</v>
      </c>
      <c r="AV1179" s="2">
        <v>1</v>
      </c>
      <c r="AW1179" s="2">
        <v>1</v>
      </c>
      <c r="AX1179" s="2"/>
      <c r="AY1179" s="2"/>
      <c r="AZ1179" s="2">
        <v>1</v>
      </c>
      <c r="BA1179" s="2">
        <v>1</v>
      </c>
      <c r="BB1179" s="2">
        <v>1</v>
      </c>
      <c r="BC1179" s="2">
        <v>1</v>
      </c>
      <c r="BD1179" s="2" t="s">
        <v>3</v>
      </c>
      <c r="BE1179" s="2" t="s">
        <v>3</v>
      </c>
      <c r="BF1179" s="2" t="s">
        <v>3</v>
      </c>
      <c r="BG1179" s="2" t="s">
        <v>3</v>
      </c>
      <c r="BH1179" s="2">
        <v>3</v>
      </c>
      <c r="BI1179" s="2">
        <v>1</v>
      </c>
      <c r="BJ1179" s="2" t="s">
        <v>1225</v>
      </c>
      <c r="BK1179" s="2"/>
      <c r="BL1179" s="2"/>
      <c r="BM1179" s="2">
        <v>17001</v>
      </c>
      <c r="BN1179" s="2">
        <v>0</v>
      </c>
      <c r="BO1179" s="2" t="s">
        <v>3</v>
      </c>
      <c r="BP1179" s="2">
        <v>0</v>
      </c>
      <c r="BQ1179" s="2">
        <v>22</v>
      </c>
      <c r="BR1179" s="2">
        <v>0</v>
      </c>
      <c r="BS1179" s="2">
        <v>1</v>
      </c>
      <c r="BT1179" s="2">
        <v>1</v>
      </c>
      <c r="BU1179" s="2">
        <v>1</v>
      </c>
      <c r="BV1179" s="2">
        <v>1</v>
      </c>
      <c r="BW1179" s="2">
        <v>1</v>
      </c>
      <c r="BX1179" s="2">
        <v>1</v>
      </c>
      <c r="BY1179" s="2" t="s">
        <v>3</v>
      </c>
      <c r="BZ1179" s="2">
        <v>121</v>
      </c>
      <c r="CA1179" s="2">
        <v>72</v>
      </c>
      <c r="CB1179" s="2" t="s">
        <v>3</v>
      </c>
      <c r="CC1179" s="2"/>
      <c r="CD1179" s="2"/>
      <c r="CE1179" s="2">
        <v>0</v>
      </c>
      <c r="CF1179" s="2">
        <v>0</v>
      </c>
      <c r="CG1179" s="2">
        <v>0</v>
      </c>
      <c r="CH1179" s="2"/>
      <c r="CI1179" s="2"/>
      <c r="CJ1179" s="2"/>
      <c r="CK1179" s="2"/>
      <c r="CL1179" s="2"/>
      <c r="CM1179" s="2">
        <v>0</v>
      </c>
      <c r="CN1179" s="2" t="s">
        <v>3</v>
      </c>
      <c r="CO1179" s="2">
        <v>0</v>
      </c>
      <c r="CP1179" s="2">
        <f t="shared" si="752"/>
        <v>197.37</v>
      </c>
      <c r="CQ1179" s="2">
        <f t="shared" ref="CQ1179:CQ1184" si="779">AC1179*BC1179</f>
        <v>21.93</v>
      </c>
      <c r="CR1179" s="2">
        <f t="shared" si="754"/>
        <v>0</v>
      </c>
      <c r="CS1179" s="2">
        <f t="shared" si="755"/>
        <v>0</v>
      </c>
      <c r="CT1179" s="2">
        <f t="shared" si="756"/>
        <v>0</v>
      </c>
      <c r="CU1179" s="2">
        <f t="shared" si="757"/>
        <v>0</v>
      </c>
      <c r="CV1179" s="2">
        <f t="shared" si="758"/>
        <v>0</v>
      </c>
      <c r="CW1179" s="2">
        <f t="shared" si="759"/>
        <v>0</v>
      </c>
      <c r="CX1179" s="2">
        <f t="shared" si="760"/>
        <v>0.01</v>
      </c>
      <c r="CY1179" s="2">
        <f t="shared" si="761"/>
        <v>0</v>
      </c>
      <c r="CZ1179" s="2">
        <f t="shared" si="762"/>
        <v>0</v>
      </c>
      <c r="DA1179" s="2"/>
      <c r="DB1179" s="2"/>
      <c r="DC1179" s="2" t="s">
        <v>3</v>
      </c>
      <c r="DD1179" s="2" t="s">
        <v>3</v>
      </c>
      <c r="DE1179" s="2" t="s">
        <v>3</v>
      </c>
      <c r="DF1179" s="2" t="s">
        <v>3</v>
      </c>
      <c r="DG1179" s="2" t="s">
        <v>3</v>
      </c>
      <c r="DH1179" s="2" t="s">
        <v>3</v>
      </c>
      <c r="DI1179" s="2" t="s">
        <v>3</v>
      </c>
      <c r="DJ1179" s="2" t="s">
        <v>3</v>
      </c>
      <c r="DK1179" s="2" t="s">
        <v>3</v>
      </c>
      <c r="DL1179" s="2" t="s">
        <v>3</v>
      </c>
      <c r="DM1179" s="2" t="s">
        <v>3</v>
      </c>
      <c r="DN1179" s="2">
        <v>0</v>
      </c>
      <c r="DO1179" s="2">
        <v>0</v>
      </c>
      <c r="DP1179" s="2">
        <v>1</v>
      </c>
      <c r="DQ1179" s="2">
        <v>1</v>
      </c>
      <c r="DR1179" s="2"/>
      <c r="DS1179" s="2"/>
      <c r="DT1179" s="2"/>
      <c r="DU1179" s="2">
        <v>1013</v>
      </c>
      <c r="DV1179" s="2" t="s">
        <v>219</v>
      </c>
      <c r="DW1179" s="2" t="s">
        <v>219</v>
      </c>
      <c r="DX1179" s="2">
        <v>1</v>
      </c>
      <c r="DY1179" s="2"/>
      <c r="DZ1179" s="2" t="s">
        <v>3</v>
      </c>
      <c r="EA1179" s="2" t="s">
        <v>3</v>
      </c>
      <c r="EB1179" s="2" t="s">
        <v>3</v>
      </c>
      <c r="EC1179" s="2" t="s">
        <v>3</v>
      </c>
      <c r="ED1179" s="2"/>
      <c r="EE1179" s="2">
        <v>53551145</v>
      </c>
      <c r="EF1179" s="2">
        <v>22</v>
      </c>
      <c r="EG1179" s="2" t="s">
        <v>592</v>
      </c>
      <c r="EH1179" s="2">
        <v>16</v>
      </c>
      <c r="EI1179" s="2" t="s">
        <v>593</v>
      </c>
      <c r="EJ1179" s="2">
        <v>1</v>
      </c>
      <c r="EK1179" s="2">
        <v>17001</v>
      </c>
      <c r="EL1179" s="2" t="s">
        <v>1211</v>
      </c>
      <c r="EM1179" s="2" t="s">
        <v>1212</v>
      </c>
      <c r="EN1179" s="2"/>
      <c r="EO1179" s="2" t="s">
        <v>3</v>
      </c>
      <c r="EP1179" s="2"/>
      <c r="EQ1179" s="2">
        <v>0</v>
      </c>
      <c r="ER1179" s="2">
        <v>21.93</v>
      </c>
      <c r="ES1179" s="2">
        <v>21.93</v>
      </c>
      <c r="ET1179" s="2">
        <v>0</v>
      </c>
      <c r="EU1179" s="2">
        <v>0</v>
      </c>
      <c r="EV1179" s="2">
        <v>0</v>
      </c>
      <c r="EW1179" s="2">
        <v>0</v>
      </c>
      <c r="EX1179" s="2">
        <v>0</v>
      </c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>
        <v>0</v>
      </c>
      <c r="FR1179" s="2">
        <f>ROUND(IF(AND(BH1179=3,BI1179=3),P1179,0),2)</f>
        <v>0</v>
      </c>
      <c r="FS1179" s="2">
        <v>0</v>
      </c>
      <c r="FT1179" s="2"/>
      <c r="FU1179" s="2"/>
      <c r="FV1179" s="2"/>
      <c r="FW1179" s="2"/>
      <c r="FX1179" s="2">
        <v>121</v>
      </c>
      <c r="FY1179" s="2">
        <v>72</v>
      </c>
      <c r="FZ1179" s="2"/>
      <c r="GA1179" s="2" t="s">
        <v>3</v>
      </c>
      <c r="GB1179" s="2"/>
      <c r="GC1179" s="2"/>
      <c r="GD1179" s="2">
        <v>1</v>
      </c>
      <c r="GE1179" s="2"/>
      <c r="GF1179" s="2">
        <v>1869906216</v>
      </c>
      <c r="GG1179" s="2">
        <v>2</v>
      </c>
      <c r="GH1179" s="2">
        <v>1</v>
      </c>
      <c r="GI1179" s="2">
        <v>-2</v>
      </c>
      <c r="GJ1179" s="2">
        <v>0</v>
      </c>
      <c r="GK1179" s="2">
        <v>0</v>
      </c>
      <c r="GL1179" s="2">
        <f>ROUND(IF(AND(BH1179=3,BI1179=3,FS1179&lt;&gt;0),P1179,0),2)</f>
        <v>0</v>
      </c>
      <c r="GM1179" s="2">
        <f>ROUND(O1179+X1179+Y1179,2)+GX1179</f>
        <v>197.37</v>
      </c>
      <c r="GN1179" s="2">
        <f>IF(OR(BI1179=0,BI1179=1),ROUND(O1179+X1179+Y1179,2),0)</f>
        <v>197.37</v>
      </c>
      <c r="GO1179" s="2">
        <f>IF(BI1179=2,ROUND(O1179+X1179+Y1179,2),0)</f>
        <v>0</v>
      </c>
      <c r="GP1179" s="2">
        <f>IF(BI1179=4,ROUND(O1179+X1179+Y1179,2)+GX1179,0)</f>
        <v>0</v>
      </c>
      <c r="GQ1179" s="2"/>
      <c r="GR1179" s="2">
        <v>0</v>
      </c>
      <c r="GS1179" s="2">
        <v>0</v>
      </c>
      <c r="GT1179" s="2">
        <v>0</v>
      </c>
      <c r="GU1179" s="2" t="s">
        <v>3</v>
      </c>
      <c r="GV1179" s="2">
        <f t="shared" si="763"/>
        <v>0</v>
      </c>
      <c r="GW1179" s="2">
        <v>1</v>
      </c>
      <c r="GX1179" s="2">
        <f>ROUND(HC1179*I1179,2)</f>
        <v>0</v>
      </c>
      <c r="GY1179" s="2"/>
      <c r="GZ1179" s="2"/>
      <c r="HA1179" s="2">
        <v>0</v>
      </c>
      <c r="HB1179" s="2">
        <v>0</v>
      </c>
      <c r="HC1179" s="2">
        <f t="shared" si="764"/>
        <v>0</v>
      </c>
      <c r="HD1179" s="2"/>
      <c r="HE1179" s="2" t="s">
        <v>3</v>
      </c>
      <c r="HF1179" s="2" t="s">
        <v>3</v>
      </c>
      <c r="HG1179" s="2"/>
      <c r="HH1179" s="2"/>
      <c r="HI1179" s="2"/>
      <c r="HJ1179" s="2"/>
      <c r="HK1179" s="2"/>
      <c r="HL1179" s="2"/>
      <c r="HM1179" s="2" t="s">
        <v>3</v>
      </c>
      <c r="HN1179" s="2" t="s">
        <v>596</v>
      </c>
      <c r="HO1179" s="2" t="s">
        <v>597</v>
      </c>
      <c r="HP1179" s="2" t="s">
        <v>593</v>
      </c>
      <c r="HQ1179" s="2" t="s">
        <v>593</v>
      </c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>
        <v>0</v>
      </c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</row>
    <row r="1180" spans="1:255" x14ac:dyDescent="0.2">
      <c r="A1180">
        <v>18</v>
      </c>
      <c r="B1180">
        <v>1</v>
      </c>
      <c r="C1180">
        <v>2063</v>
      </c>
      <c r="E1180" t="s">
        <v>1222</v>
      </c>
      <c r="F1180" t="s">
        <v>1223</v>
      </c>
      <c r="G1180" t="s">
        <v>1224</v>
      </c>
      <c r="H1180" t="s">
        <v>219</v>
      </c>
      <c r="I1180">
        <f>I1174*J1180</f>
        <v>9</v>
      </c>
      <c r="J1180">
        <v>10</v>
      </c>
      <c r="K1180">
        <v>10</v>
      </c>
      <c r="O1180">
        <f>ROUND(CP1180,0)</f>
        <v>561</v>
      </c>
      <c r="P1180">
        <f>ROUND(CQ1180*I1180,0)</f>
        <v>561</v>
      </c>
      <c r="Q1180">
        <f>ROUND(CR1180*I1180,0)</f>
        <v>0</v>
      </c>
      <c r="R1180">
        <f>ROUND(CS1180*I1180,0)</f>
        <v>0</v>
      </c>
      <c r="S1180">
        <f>ROUND(CT1180*I1180,0)</f>
        <v>0</v>
      </c>
      <c r="T1180">
        <f>ROUND(CU1180*I1180,0)</f>
        <v>0</v>
      </c>
      <c r="U1180">
        <f t="shared" si="746"/>
        <v>0</v>
      </c>
      <c r="V1180">
        <f t="shared" si="747"/>
        <v>0</v>
      </c>
      <c r="W1180">
        <f>ROUND(CX1180*I1180,0)</f>
        <v>0</v>
      </c>
      <c r="X1180">
        <f>ROUND(CY1180,0)</f>
        <v>0</v>
      </c>
      <c r="Y1180">
        <f>ROUND(CZ1180,0)</f>
        <v>0</v>
      </c>
      <c r="AA1180">
        <v>53551707</v>
      </c>
      <c r="AB1180">
        <f t="shared" si="748"/>
        <v>21.93</v>
      </c>
      <c r="AC1180">
        <f t="shared" si="765"/>
        <v>21.93</v>
      </c>
      <c r="AD1180">
        <f t="shared" si="774"/>
        <v>0</v>
      </c>
      <c r="AE1180">
        <f t="shared" si="775"/>
        <v>0</v>
      </c>
      <c r="AF1180">
        <f t="shared" si="776"/>
        <v>0</v>
      </c>
      <c r="AG1180">
        <f t="shared" si="750"/>
        <v>0</v>
      </c>
      <c r="AH1180">
        <f t="shared" si="777"/>
        <v>0</v>
      </c>
      <c r="AI1180">
        <f t="shared" si="778"/>
        <v>0</v>
      </c>
      <c r="AJ1180">
        <f t="shared" si="751"/>
        <v>0.01</v>
      </c>
      <c r="AK1180">
        <v>21.93</v>
      </c>
      <c r="AL1180">
        <v>21.93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0.01</v>
      </c>
      <c r="AT1180">
        <v>121</v>
      </c>
      <c r="AU1180">
        <v>72</v>
      </c>
      <c r="AV1180">
        <v>1</v>
      </c>
      <c r="AW1180">
        <v>1</v>
      </c>
      <c r="AZ1180">
        <v>1</v>
      </c>
      <c r="BA1180">
        <v>1</v>
      </c>
      <c r="BB1180">
        <v>1</v>
      </c>
      <c r="BC1180">
        <v>2.84</v>
      </c>
      <c r="BD1180" t="s">
        <v>3</v>
      </c>
      <c r="BE1180" t="s">
        <v>3</v>
      </c>
      <c r="BF1180" t="s">
        <v>3</v>
      </c>
      <c r="BG1180" t="s">
        <v>3</v>
      </c>
      <c r="BH1180">
        <v>3</v>
      </c>
      <c r="BI1180">
        <v>1</v>
      </c>
      <c r="BJ1180" t="s">
        <v>1225</v>
      </c>
      <c r="BM1180">
        <v>17001</v>
      </c>
      <c r="BN1180">
        <v>0</v>
      </c>
      <c r="BO1180" t="s">
        <v>1223</v>
      </c>
      <c r="BP1180">
        <v>1</v>
      </c>
      <c r="BQ1180">
        <v>22</v>
      </c>
      <c r="BR1180">
        <v>0</v>
      </c>
      <c r="BS1180">
        <v>1</v>
      </c>
      <c r="BT1180">
        <v>1</v>
      </c>
      <c r="BU1180">
        <v>1</v>
      </c>
      <c r="BV1180">
        <v>1</v>
      </c>
      <c r="BW1180">
        <v>1</v>
      </c>
      <c r="BX1180">
        <v>1</v>
      </c>
      <c r="BY1180" t="s">
        <v>3</v>
      </c>
      <c r="BZ1180">
        <v>121</v>
      </c>
      <c r="CA1180">
        <v>72</v>
      </c>
      <c r="CB1180" t="s">
        <v>3</v>
      </c>
      <c r="CE1180">
        <v>0</v>
      </c>
      <c r="CF1180">
        <v>0</v>
      </c>
      <c r="CG1180">
        <v>0</v>
      </c>
      <c r="CM1180">
        <v>0</v>
      </c>
      <c r="CN1180" t="s">
        <v>3</v>
      </c>
      <c r="CO1180">
        <v>0</v>
      </c>
      <c r="CP1180">
        <f t="shared" si="752"/>
        <v>561</v>
      </c>
      <c r="CQ1180">
        <f t="shared" si="779"/>
        <v>62.281199999999998</v>
      </c>
      <c r="CR1180">
        <f t="shared" si="754"/>
        <v>0</v>
      </c>
      <c r="CS1180">
        <f t="shared" si="755"/>
        <v>0</v>
      </c>
      <c r="CT1180">
        <f t="shared" si="756"/>
        <v>0</v>
      </c>
      <c r="CU1180">
        <f t="shared" si="757"/>
        <v>0</v>
      </c>
      <c r="CV1180">
        <f t="shared" si="758"/>
        <v>0</v>
      </c>
      <c r="CW1180">
        <f t="shared" si="759"/>
        <v>0</v>
      </c>
      <c r="CX1180">
        <f t="shared" si="760"/>
        <v>0.01</v>
      </c>
      <c r="CY1180">
        <f t="shared" si="761"/>
        <v>0</v>
      </c>
      <c r="CZ1180">
        <f t="shared" si="762"/>
        <v>0</v>
      </c>
      <c r="DC1180" t="s">
        <v>3</v>
      </c>
      <c r="DD1180" t="s">
        <v>3</v>
      </c>
      <c r="DE1180" t="s">
        <v>3</v>
      </c>
      <c r="DF1180" t="s">
        <v>3</v>
      </c>
      <c r="DG1180" t="s">
        <v>3</v>
      </c>
      <c r="DH1180" t="s">
        <v>3</v>
      </c>
      <c r="DI1180" t="s">
        <v>3</v>
      </c>
      <c r="DJ1180" t="s">
        <v>3</v>
      </c>
      <c r="DK1180" t="s">
        <v>3</v>
      </c>
      <c r="DL1180" t="s">
        <v>3</v>
      </c>
      <c r="DM1180" t="s">
        <v>3</v>
      </c>
      <c r="DN1180">
        <v>0</v>
      </c>
      <c r="DO1180">
        <v>0</v>
      </c>
      <c r="DP1180">
        <v>1</v>
      </c>
      <c r="DQ1180">
        <v>1</v>
      </c>
      <c r="DU1180">
        <v>1013</v>
      </c>
      <c r="DV1180" t="s">
        <v>219</v>
      </c>
      <c r="DW1180" t="s">
        <v>219</v>
      </c>
      <c r="DX1180">
        <v>1</v>
      </c>
      <c r="DZ1180" t="s">
        <v>3</v>
      </c>
      <c r="EA1180" t="s">
        <v>3</v>
      </c>
      <c r="EB1180" t="s">
        <v>3</v>
      </c>
      <c r="EC1180" t="s">
        <v>3</v>
      </c>
      <c r="EE1180">
        <v>53551145</v>
      </c>
      <c r="EF1180">
        <v>22</v>
      </c>
      <c r="EG1180" t="s">
        <v>592</v>
      </c>
      <c r="EH1180">
        <v>16</v>
      </c>
      <c r="EI1180" t="s">
        <v>593</v>
      </c>
      <c r="EJ1180">
        <v>1</v>
      </c>
      <c r="EK1180">
        <v>17001</v>
      </c>
      <c r="EL1180" t="s">
        <v>1211</v>
      </c>
      <c r="EM1180" t="s">
        <v>1212</v>
      </c>
      <c r="EO1180" t="s">
        <v>3</v>
      </c>
      <c r="EQ1180">
        <v>0</v>
      </c>
      <c r="ER1180">
        <v>21.93</v>
      </c>
      <c r="ES1180">
        <v>21.93</v>
      </c>
      <c r="ET1180">
        <v>0</v>
      </c>
      <c r="EU1180">
        <v>0</v>
      </c>
      <c r="EV1180">
        <v>0</v>
      </c>
      <c r="EW1180">
        <v>0</v>
      </c>
      <c r="EX1180">
        <v>0</v>
      </c>
      <c r="FQ1180">
        <v>0</v>
      </c>
      <c r="FR1180">
        <f>ROUND(IF(AND(BH1180=3,BI1180=3),P1180,0),0)</f>
        <v>0</v>
      </c>
      <c r="FS1180">
        <v>0</v>
      </c>
      <c r="FX1180">
        <v>121</v>
      </c>
      <c r="FY1180">
        <v>72</v>
      </c>
      <c r="GA1180" t="s">
        <v>3</v>
      </c>
      <c r="GD1180">
        <v>1</v>
      </c>
      <c r="GF1180">
        <v>1869906216</v>
      </c>
      <c r="GG1180">
        <v>2</v>
      </c>
      <c r="GH1180">
        <v>1</v>
      </c>
      <c r="GI1180">
        <v>2</v>
      </c>
      <c r="GJ1180">
        <v>0</v>
      </c>
      <c r="GK1180">
        <v>0</v>
      </c>
      <c r="GL1180">
        <f>ROUND(IF(AND(BH1180=3,BI1180=3,FS1180&lt;&gt;0),P1180,0),0)</f>
        <v>0</v>
      </c>
      <c r="GM1180">
        <f>ROUND(O1180+X1180+Y1180,0)+GX1180</f>
        <v>561</v>
      </c>
      <c r="GN1180">
        <f>IF(OR(BI1180=0,BI1180=1),ROUND(O1180+X1180+Y1180,0),0)</f>
        <v>561</v>
      </c>
      <c r="GO1180">
        <f>IF(BI1180=2,ROUND(O1180+X1180+Y1180,0),0)</f>
        <v>0</v>
      </c>
      <c r="GP1180">
        <f>IF(BI1180=4,ROUND(O1180+X1180+Y1180,0)+GX1180,0)</f>
        <v>0</v>
      </c>
      <c r="GR1180">
        <v>0</v>
      </c>
      <c r="GS1180">
        <v>3</v>
      </c>
      <c r="GT1180">
        <v>0</v>
      </c>
      <c r="GU1180" t="s">
        <v>3</v>
      </c>
      <c r="GV1180">
        <f t="shared" si="763"/>
        <v>0</v>
      </c>
      <c r="GW1180">
        <v>1</v>
      </c>
      <c r="GX1180">
        <f>ROUND(HC1180*I1180,0)</f>
        <v>0</v>
      </c>
      <c r="HA1180">
        <v>0</v>
      </c>
      <c r="HB1180">
        <v>0</v>
      </c>
      <c r="HC1180">
        <f t="shared" si="764"/>
        <v>0</v>
      </c>
      <c r="HE1180" t="s">
        <v>3</v>
      </c>
      <c r="HF1180" t="s">
        <v>3</v>
      </c>
      <c r="HM1180" t="s">
        <v>3</v>
      </c>
      <c r="HN1180" t="s">
        <v>596</v>
      </c>
      <c r="HO1180" t="s">
        <v>597</v>
      </c>
      <c r="HP1180" t="s">
        <v>593</v>
      </c>
      <c r="HQ1180" t="s">
        <v>593</v>
      </c>
      <c r="IK1180">
        <v>0</v>
      </c>
    </row>
    <row r="1181" spans="1:255" x14ac:dyDescent="0.2">
      <c r="A1181" s="2">
        <v>18</v>
      </c>
      <c r="B1181" s="2">
        <v>1</v>
      </c>
      <c r="C1181" s="2">
        <v>2043</v>
      </c>
      <c r="D1181" s="2"/>
      <c r="E1181" s="2" t="s">
        <v>1226</v>
      </c>
      <c r="F1181" s="2" t="s">
        <v>1227</v>
      </c>
      <c r="G1181" s="2" t="s">
        <v>1228</v>
      </c>
      <c r="H1181" s="2" t="s">
        <v>219</v>
      </c>
      <c r="I1181" s="2">
        <f>I1173*J1181</f>
        <v>9</v>
      </c>
      <c r="J1181" s="2">
        <v>10</v>
      </c>
      <c r="K1181" s="2">
        <v>10</v>
      </c>
      <c r="L1181" s="2"/>
      <c r="M1181" s="2"/>
      <c r="N1181" s="2"/>
      <c r="O1181" s="2">
        <f>ROUND(CP1181,2)</f>
        <v>2811.06</v>
      </c>
      <c r="P1181" s="2">
        <f>ROUND(CQ1181*I1181,2)</f>
        <v>2811.06</v>
      </c>
      <c r="Q1181" s="2">
        <f>ROUND(CR1181*I1181,2)</f>
        <v>0</v>
      </c>
      <c r="R1181" s="2">
        <f>ROUND(CS1181*I1181,2)</f>
        <v>0</v>
      </c>
      <c r="S1181" s="2">
        <f>ROUND(CT1181*I1181,2)</f>
        <v>0</v>
      </c>
      <c r="T1181" s="2">
        <f>ROUND(CU1181*I1181,2)</f>
        <v>0</v>
      </c>
      <c r="U1181" s="2">
        <f t="shared" si="746"/>
        <v>0</v>
      </c>
      <c r="V1181" s="2">
        <f t="shared" si="747"/>
        <v>0</v>
      </c>
      <c r="W1181" s="2">
        <f>ROUND(CX1181*I1181,2)</f>
        <v>0.54</v>
      </c>
      <c r="X1181" s="2">
        <f>ROUND(CY1181,2)</f>
        <v>0</v>
      </c>
      <c r="Y1181" s="2">
        <f>ROUND(CZ1181,2)</f>
        <v>0</v>
      </c>
      <c r="Z1181" s="2"/>
      <c r="AA1181" s="2">
        <v>53551706</v>
      </c>
      <c r="AB1181" s="2">
        <f t="shared" si="748"/>
        <v>312.33999999999997</v>
      </c>
      <c r="AC1181" s="2">
        <f t="shared" si="765"/>
        <v>312.33999999999997</v>
      </c>
      <c r="AD1181" s="2">
        <f t="shared" si="774"/>
        <v>0</v>
      </c>
      <c r="AE1181" s="2">
        <f t="shared" si="775"/>
        <v>0</v>
      </c>
      <c r="AF1181" s="2">
        <f t="shared" si="776"/>
        <v>0</v>
      </c>
      <c r="AG1181" s="2">
        <f t="shared" si="750"/>
        <v>0</v>
      </c>
      <c r="AH1181" s="2">
        <f t="shared" si="777"/>
        <v>0</v>
      </c>
      <c r="AI1181" s="2">
        <f t="shared" si="778"/>
        <v>0</v>
      </c>
      <c r="AJ1181" s="2">
        <f t="shared" si="751"/>
        <v>0.06</v>
      </c>
      <c r="AK1181" s="2">
        <v>312.33999999999997</v>
      </c>
      <c r="AL1181" s="2">
        <v>312.33999999999997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0.06</v>
      </c>
      <c r="AT1181" s="2">
        <v>121</v>
      </c>
      <c r="AU1181" s="2">
        <v>72</v>
      </c>
      <c r="AV1181" s="2">
        <v>1</v>
      </c>
      <c r="AW1181" s="2">
        <v>1</v>
      </c>
      <c r="AX1181" s="2"/>
      <c r="AY1181" s="2"/>
      <c r="AZ1181" s="2">
        <v>1</v>
      </c>
      <c r="BA1181" s="2">
        <v>1</v>
      </c>
      <c r="BB1181" s="2">
        <v>1</v>
      </c>
      <c r="BC1181" s="2">
        <v>1</v>
      </c>
      <c r="BD1181" s="2" t="s">
        <v>3</v>
      </c>
      <c r="BE1181" s="2" t="s">
        <v>3</v>
      </c>
      <c r="BF1181" s="2" t="s">
        <v>3</v>
      </c>
      <c r="BG1181" s="2" t="s">
        <v>3</v>
      </c>
      <c r="BH1181" s="2">
        <v>3</v>
      </c>
      <c r="BI1181" s="2">
        <v>1</v>
      </c>
      <c r="BJ1181" s="2" t="s">
        <v>1229</v>
      </c>
      <c r="BK1181" s="2"/>
      <c r="BL1181" s="2"/>
      <c r="BM1181" s="2">
        <v>17001</v>
      </c>
      <c r="BN1181" s="2">
        <v>0</v>
      </c>
      <c r="BO1181" s="2" t="s">
        <v>3</v>
      </c>
      <c r="BP1181" s="2">
        <v>0</v>
      </c>
      <c r="BQ1181" s="2">
        <v>22</v>
      </c>
      <c r="BR1181" s="2">
        <v>0</v>
      </c>
      <c r="BS1181" s="2">
        <v>1</v>
      </c>
      <c r="BT1181" s="2">
        <v>1</v>
      </c>
      <c r="BU1181" s="2">
        <v>1</v>
      </c>
      <c r="BV1181" s="2">
        <v>1</v>
      </c>
      <c r="BW1181" s="2">
        <v>1</v>
      </c>
      <c r="BX1181" s="2">
        <v>1</v>
      </c>
      <c r="BY1181" s="2" t="s">
        <v>3</v>
      </c>
      <c r="BZ1181" s="2">
        <v>121</v>
      </c>
      <c r="CA1181" s="2">
        <v>72</v>
      </c>
      <c r="CB1181" s="2" t="s">
        <v>3</v>
      </c>
      <c r="CC1181" s="2"/>
      <c r="CD1181" s="2"/>
      <c r="CE1181" s="2">
        <v>0</v>
      </c>
      <c r="CF1181" s="2">
        <v>0</v>
      </c>
      <c r="CG1181" s="2">
        <v>0</v>
      </c>
      <c r="CH1181" s="2"/>
      <c r="CI1181" s="2"/>
      <c r="CJ1181" s="2"/>
      <c r="CK1181" s="2"/>
      <c r="CL1181" s="2"/>
      <c r="CM1181" s="2">
        <v>0</v>
      </c>
      <c r="CN1181" s="2" t="s">
        <v>3</v>
      </c>
      <c r="CO1181" s="2">
        <v>0</v>
      </c>
      <c r="CP1181" s="2">
        <f t="shared" si="752"/>
        <v>2811.06</v>
      </c>
      <c r="CQ1181" s="2">
        <f t="shared" si="779"/>
        <v>312.33999999999997</v>
      </c>
      <c r="CR1181" s="2">
        <f t="shared" si="754"/>
        <v>0</v>
      </c>
      <c r="CS1181" s="2">
        <f t="shared" si="755"/>
        <v>0</v>
      </c>
      <c r="CT1181" s="2">
        <f t="shared" si="756"/>
        <v>0</v>
      </c>
      <c r="CU1181" s="2">
        <f t="shared" si="757"/>
        <v>0</v>
      </c>
      <c r="CV1181" s="2">
        <f t="shared" si="758"/>
        <v>0</v>
      </c>
      <c r="CW1181" s="2">
        <f t="shared" si="759"/>
        <v>0</v>
      </c>
      <c r="CX1181" s="2">
        <f t="shared" si="760"/>
        <v>0.06</v>
      </c>
      <c r="CY1181" s="2">
        <f t="shared" si="761"/>
        <v>0</v>
      </c>
      <c r="CZ1181" s="2">
        <f t="shared" si="762"/>
        <v>0</v>
      </c>
      <c r="DA1181" s="2"/>
      <c r="DB1181" s="2"/>
      <c r="DC1181" s="2" t="s">
        <v>3</v>
      </c>
      <c r="DD1181" s="2" t="s">
        <v>3</v>
      </c>
      <c r="DE1181" s="2" t="s">
        <v>3</v>
      </c>
      <c r="DF1181" s="2" t="s">
        <v>3</v>
      </c>
      <c r="DG1181" s="2" t="s">
        <v>3</v>
      </c>
      <c r="DH1181" s="2" t="s">
        <v>3</v>
      </c>
      <c r="DI1181" s="2" t="s">
        <v>3</v>
      </c>
      <c r="DJ1181" s="2" t="s">
        <v>3</v>
      </c>
      <c r="DK1181" s="2" t="s">
        <v>3</v>
      </c>
      <c r="DL1181" s="2" t="s">
        <v>3</v>
      </c>
      <c r="DM1181" s="2" t="s">
        <v>3</v>
      </c>
      <c r="DN1181" s="2">
        <v>0</v>
      </c>
      <c r="DO1181" s="2">
        <v>0</v>
      </c>
      <c r="DP1181" s="2">
        <v>1</v>
      </c>
      <c r="DQ1181" s="2">
        <v>1</v>
      </c>
      <c r="DR1181" s="2"/>
      <c r="DS1181" s="2"/>
      <c r="DT1181" s="2"/>
      <c r="DU1181" s="2">
        <v>1013</v>
      </c>
      <c r="DV1181" s="2" t="s">
        <v>219</v>
      </c>
      <c r="DW1181" s="2" t="s">
        <v>219</v>
      </c>
      <c r="DX1181" s="2">
        <v>1</v>
      </c>
      <c r="DY1181" s="2"/>
      <c r="DZ1181" s="2" t="s">
        <v>3</v>
      </c>
      <c r="EA1181" s="2" t="s">
        <v>3</v>
      </c>
      <c r="EB1181" s="2" t="s">
        <v>3</v>
      </c>
      <c r="EC1181" s="2" t="s">
        <v>3</v>
      </c>
      <c r="ED1181" s="2"/>
      <c r="EE1181" s="2">
        <v>53551145</v>
      </c>
      <c r="EF1181" s="2">
        <v>22</v>
      </c>
      <c r="EG1181" s="2" t="s">
        <v>592</v>
      </c>
      <c r="EH1181" s="2">
        <v>16</v>
      </c>
      <c r="EI1181" s="2" t="s">
        <v>593</v>
      </c>
      <c r="EJ1181" s="2">
        <v>1</v>
      </c>
      <c r="EK1181" s="2">
        <v>17001</v>
      </c>
      <c r="EL1181" s="2" t="s">
        <v>1211</v>
      </c>
      <c r="EM1181" s="2" t="s">
        <v>1212</v>
      </c>
      <c r="EN1181" s="2"/>
      <c r="EO1181" s="2" t="s">
        <v>3</v>
      </c>
      <c r="EP1181" s="2"/>
      <c r="EQ1181" s="2">
        <v>0</v>
      </c>
      <c r="ER1181" s="2">
        <v>312.33999999999997</v>
      </c>
      <c r="ES1181" s="2">
        <v>312.33999999999997</v>
      </c>
      <c r="ET1181" s="2">
        <v>0</v>
      </c>
      <c r="EU1181" s="2">
        <v>0</v>
      </c>
      <c r="EV1181" s="2">
        <v>0</v>
      </c>
      <c r="EW1181" s="2">
        <v>0</v>
      </c>
      <c r="EX1181" s="2">
        <v>0</v>
      </c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>
        <v>0</v>
      </c>
      <c r="FR1181" s="2">
        <f>ROUND(IF(AND(BH1181=3,BI1181=3),P1181,0),2)</f>
        <v>0</v>
      </c>
      <c r="FS1181" s="2">
        <v>0</v>
      </c>
      <c r="FT1181" s="2"/>
      <c r="FU1181" s="2"/>
      <c r="FV1181" s="2"/>
      <c r="FW1181" s="2"/>
      <c r="FX1181" s="2">
        <v>121</v>
      </c>
      <c r="FY1181" s="2">
        <v>72</v>
      </c>
      <c r="FZ1181" s="2"/>
      <c r="GA1181" s="2" t="s">
        <v>3</v>
      </c>
      <c r="GB1181" s="2"/>
      <c r="GC1181" s="2"/>
      <c r="GD1181" s="2">
        <v>1</v>
      </c>
      <c r="GE1181" s="2"/>
      <c r="GF1181" s="2">
        <v>587737873</v>
      </c>
      <c r="GG1181" s="2">
        <v>2</v>
      </c>
      <c r="GH1181" s="2">
        <v>1</v>
      </c>
      <c r="GI1181" s="2">
        <v>-2</v>
      </c>
      <c r="GJ1181" s="2">
        <v>0</v>
      </c>
      <c r="GK1181" s="2">
        <v>0</v>
      </c>
      <c r="GL1181" s="2">
        <f>ROUND(IF(AND(BH1181=3,BI1181=3,FS1181&lt;&gt;0),P1181,0),2)</f>
        <v>0</v>
      </c>
      <c r="GM1181" s="2">
        <f>ROUND(O1181+X1181+Y1181,2)+GX1181</f>
        <v>2811.06</v>
      </c>
      <c r="GN1181" s="2">
        <f>IF(OR(BI1181=0,BI1181=1),ROUND(O1181+X1181+Y1181,2),0)</f>
        <v>2811.06</v>
      </c>
      <c r="GO1181" s="2">
        <f>IF(BI1181=2,ROUND(O1181+X1181+Y1181,2),0)</f>
        <v>0</v>
      </c>
      <c r="GP1181" s="2">
        <f>IF(BI1181=4,ROUND(O1181+X1181+Y1181,2)+GX1181,0)</f>
        <v>0</v>
      </c>
      <c r="GQ1181" s="2"/>
      <c r="GR1181" s="2">
        <v>0</v>
      </c>
      <c r="GS1181" s="2">
        <v>0</v>
      </c>
      <c r="GT1181" s="2">
        <v>0</v>
      </c>
      <c r="GU1181" s="2" t="s">
        <v>3</v>
      </c>
      <c r="GV1181" s="2">
        <f t="shared" si="763"/>
        <v>0</v>
      </c>
      <c r="GW1181" s="2">
        <v>1</v>
      </c>
      <c r="GX1181" s="2">
        <f>ROUND(HC1181*I1181,2)</f>
        <v>0</v>
      </c>
      <c r="GY1181" s="2"/>
      <c r="GZ1181" s="2"/>
      <c r="HA1181" s="2">
        <v>0</v>
      </c>
      <c r="HB1181" s="2">
        <v>0</v>
      </c>
      <c r="HC1181" s="2">
        <f t="shared" si="764"/>
        <v>0</v>
      </c>
      <c r="HD1181" s="2"/>
      <c r="HE1181" s="2" t="s">
        <v>3</v>
      </c>
      <c r="HF1181" s="2" t="s">
        <v>3</v>
      </c>
      <c r="HG1181" s="2"/>
      <c r="HH1181" s="2"/>
      <c r="HI1181" s="2"/>
      <c r="HJ1181" s="2"/>
      <c r="HK1181" s="2"/>
      <c r="HL1181" s="2"/>
      <c r="HM1181" s="2" t="s">
        <v>3</v>
      </c>
      <c r="HN1181" s="2" t="s">
        <v>596</v>
      </c>
      <c r="HO1181" s="2" t="s">
        <v>597</v>
      </c>
      <c r="HP1181" s="2" t="s">
        <v>593</v>
      </c>
      <c r="HQ1181" s="2" t="s">
        <v>593</v>
      </c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>
        <v>0</v>
      </c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</row>
    <row r="1182" spans="1:255" x14ac:dyDescent="0.2">
      <c r="A1182">
        <v>18</v>
      </c>
      <c r="B1182">
        <v>1</v>
      </c>
      <c r="C1182">
        <v>2060</v>
      </c>
      <c r="E1182" t="s">
        <v>1226</v>
      </c>
      <c r="F1182" t="s">
        <v>1227</v>
      </c>
      <c r="G1182" t="s">
        <v>1228</v>
      </c>
      <c r="H1182" t="s">
        <v>219</v>
      </c>
      <c r="I1182">
        <f>I1174*J1182</f>
        <v>9</v>
      </c>
      <c r="J1182">
        <v>10</v>
      </c>
      <c r="K1182">
        <v>10</v>
      </c>
      <c r="O1182">
        <f>ROUND(CP1182,0)</f>
        <v>17260</v>
      </c>
      <c r="P1182">
        <f>ROUND(CQ1182*I1182,0)</f>
        <v>17260</v>
      </c>
      <c r="Q1182">
        <f>ROUND(CR1182*I1182,0)</f>
        <v>0</v>
      </c>
      <c r="R1182">
        <f>ROUND(CS1182*I1182,0)</f>
        <v>0</v>
      </c>
      <c r="S1182">
        <f>ROUND(CT1182*I1182,0)</f>
        <v>0</v>
      </c>
      <c r="T1182">
        <f>ROUND(CU1182*I1182,0)</f>
        <v>0</v>
      </c>
      <c r="U1182">
        <f t="shared" si="746"/>
        <v>0</v>
      </c>
      <c r="V1182">
        <f t="shared" si="747"/>
        <v>0</v>
      </c>
      <c r="W1182">
        <f>ROUND(CX1182*I1182,0)</f>
        <v>1</v>
      </c>
      <c r="X1182">
        <f>ROUND(CY1182,0)</f>
        <v>0</v>
      </c>
      <c r="Y1182">
        <f>ROUND(CZ1182,0)</f>
        <v>0</v>
      </c>
      <c r="AA1182">
        <v>53551707</v>
      </c>
      <c r="AB1182">
        <f t="shared" si="748"/>
        <v>312.33999999999997</v>
      </c>
      <c r="AC1182">
        <f t="shared" si="765"/>
        <v>312.33999999999997</v>
      </c>
      <c r="AD1182">
        <f t="shared" si="774"/>
        <v>0</v>
      </c>
      <c r="AE1182">
        <f t="shared" si="775"/>
        <v>0</v>
      </c>
      <c r="AF1182">
        <f t="shared" si="776"/>
        <v>0</v>
      </c>
      <c r="AG1182">
        <f t="shared" si="750"/>
        <v>0</v>
      </c>
      <c r="AH1182">
        <f t="shared" si="777"/>
        <v>0</v>
      </c>
      <c r="AI1182">
        <f t="shared" si="778"/>
        <v>0</v>
      </c>
      <c r="AJ1182">
        <f t="shared" si="751"/>
        <v>0.06</v>
      </c>
      <c r="AK1182">
        <v>312.33999999999997</v>
      </c>
      <c r="AL1182">
        <v>312.33999999999997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0.06</v>
      </c>
      <c r="AT1182">
        <v>121</v>
      </c>
      <c r="AU1182">
        <v>72</v>
      </c>
      <c r="AV1182">
        <v>1</v>
      </c>
      <c r="AW1182">
        <v>1</v>
      </c>
      <c r="AZ1182">
        <v>1</v>
      </c>
      <c r="BA1182">
        <v>1</v>
      </c>
      <c r="BB1182">
        <v>1</v>
      </c>
      <c r="BC1182">
        <v>6.14</v>
      </c>
      <c r="BD1182" t="s">
        <v>3</v>
      </c>
      <c r="BE1182" t="s">
        <v>3</v>
      </c>
      <c r="BF1182" t="s">
        <v>3</v>
      </c>
      <c r="BG1182" t="s">
        <v>3</v>
      </c>
      <c r="BH1182">
        <v>3</v>
      </c>
      <c r="BI1182">
        <v>1</v>
      </c>
      <c r="BJ1182" t="s">
        <v>1229</v>
      </c>
      <c r="BM1182">
        <v>17001</v>
      </c>
      <c r="BN1182">
        <v>0</v>
      </c>
      <c r="BO1182" t="s">
        <v>30</v>
      </c>
      <c r="BP1182">
        <v>1</v>
      </c>
      <c r="BQ1182">
        <v>22</v>
      </c>
      <c r="BR1182">
        <v>0</v>
      </c>
      <c r="BS1182">
        <v>1</v>
      </c>
      <c r="BT1182">
        <v>1</v>
      </c>
      <c r="BU1182">
        <v>1</v>
      </c>
      <c r="BV1182">
        <v>1</v>
      </c>
      <c r="BW1182">
        <v>1</v>
      </c>
      <c r="BX1182">
        <v>1</v>
      </c>
      <c r="BY1182" t="s">
        <v>3</v>
      </c>
      <c r="BZ1182">
        <v>121</v>
      </c>
      <c r="CA1182">
        <v>72</v>
      </c>
      <c r="CB1182" t="s">
        <v>3</v>
      </c>
      <c r="CE1182">
        <v>0</v>
      </c>
      <c r="CF1182">
        <v>0</v>
      </c>
      <c r="CG1182">
        <v>0</v>
      </c>
      <c r="CM1182">
        <v>0</v>
      </c>
      <c r="CN1182" t="s">
        <v>3</v>
      </c>
      <c r="CO1182">
        <v>0</v>
      </c>
      <c r="CP1182">
        <f t="shared" si="752"/>
        <v>17260</v>
      </c>
      <c r="CQ1182">
        <f t="shared" si="779"/>
        <v>1917.7675999999997</v>
      </c>
      <c r="CR1182">
        <f t="shared" si="754"/>
        <v>0</v>
      </c>
      <c r="CS1182">
        <f t="shared" si="755"/>
        <v>0</v>
      </c>
      <c r="CT1182">
        <f t="shared" si="756"/>
        <v>0</v>
      </c>
      <c r="CU1182">
        <f t="shared" si="757"/>
        <v>0</v>
      </c>
      <c r="CV1182">
        <f t="shared" si="758"/>
        <v>0</v>
      </c>
      <c r="CW1182">
        <f t="shared" si="759"/>
        <v>0</v>
      </c>
      <c r="CX1182">
        <f t="shared" si="760"/>
        <v>0.06</v>
      </c>
      <c r="CY1182">
        <f t="shared" si="761"/>
        <v>0</v>
      </c>
      <c r="CZ1182">
        <f t="shared" si="762"/>
        <v>0</v>
      </c>
      <c r="DC1182" t="s">
        <v>3</v>
      </c>
      <c r="DD1182" t="s">
        <v>3</v>
      </c>
      <c r="DE1182" t="s">
        <v>3</v>
      </c>
      <c r="DF1182" t="s">
        <v>3</v>
      </c>
      <c r="DG1182" t="s">
        <v>3</v>
      </c>
      <c r="DH1182" t="s">
        <v>3</v>
      </c>
      <c r="DI1182" t="s">
        <v>3</v>
      </c>
      <c r="DJ1182" t="s">
        <v>3</v>
      </c>
      <c r="DK1182" t="s">
        <v>3</v>
      </c>
      <c r="DL1182" t="s">
        <v>3</v>
      </c>
      <c r="DM1182" t="s">
        <v>3</v>
      </c>
      <c r="DN1182">
        <v>0</v>
      </c>
      <c r="DO1182">
        <v>0</v>
      </c>
      <c r="DP1182">
        <v>1</v>
      </c>
      <c r="DQ1182">
        <v>1</v>
      </c>
      <c r="DU1182">
        <v>1013</v>
      </c>
      <c r="DV1182" t="s">
        <v>219</v>
      </c>
      <c r="DW1182" t="s">
        <v>219</v>
      </c>
      <c r="DX1182">
        <v>1</v>
      </c>
      <c r="DZ1182" t="s">
        <v>3</v>
      </c>
      <c r="EA1182" t="s">
        <v>3</v>
      </c>
      <c r="EB1182" t="s">
        <v>3</v>
      </c>
      <c r="EC1182" t="s">
        <v>3</v>
      </c>
      <c r="EE1182">
        <v>53551145</v>
      </c>
      <c r="EF1182">
        <v>22</v>
      </c>
      <c r="EG1182" t="s">
        <v>592</v>
      </c>
      <c r="EH1182">
        <v>16</v>
      </c>
      <c r="EI1182" t="s">
        <v>593</v>
      </c>
      <c r="EJ1182">
        <v>1</v>
      </c>
      <c r="EK1182">
        <v>17001</v>
      </c>
      <c r="EL1182" t="s">
        <v>1211</v>
      </c>
      <c r="EM1182" t="s">
        <v>1212</v>
      </c>
      <c r="EO1182" t="s">
        <v>3</v>
      </c>
      <c r="EQ1182">
        <v>0</v>
      </c>
      <c r="ER1182">
        <v>312.33999999999997</v>
      </c>
      <c r="ES1182">
        <v>312.33999999999997</v>
      </c>
      <c r="ET1182">
        <v>0</v>
      </c>
      <c r="EU1182">
        <v>0</v>
      </c>
      <c r="EV1182">
        <v>0</v>
      </c>
      <c r="EW1182">
        <v>0</v>
      </c>
      <c r="EX1182">
        <v>0</v>
      </c>
      <c r="FQ1182">
        <v>0</v>
      </c>
      <c r="FR1182">
        <f>ROUND(IF(AND(BH1182=3,BI1182=3),P1182,0),0)</f>
        <v>0</v>
      </c>
      <c r="FS1182">
        <v>0</v>
      </c>
      <c r="FX1182">
        <v>121</v>
      </c>
      <c r="FY1182">
        <v>72</v>
      </c>
      <c r="GA1182" t="s">
        <v>3</v>
      </c>
      <c r="GD1182">
        <v>1</v>
      </c>
      <c r="GF1182">
        <v>587737873</v>
      </c>
      <c r="GG1182">
        <v>2</v>
      </c>
      <c r="GH1182">
        <v>1</v>
      </c>
      <c r="GI1182">
        <v>5</v>
      </c>
      <c r="GJ1182">
        <v>0</v>
      </c>
      <c r="GK1182">
        <v>0</v>
      </c>
      <c r="GL1182">
        <f>ROUND(IF(AND(BH1182=3,BI1182=3,FS1182&lt;&gt;0),P1182,0),0)</f>
        <v>0</v>
      </c>
      <c r="GM1182">
        <f>ROUND(O1182+X1182+Y1182,0)+GX1182</f>
        <v>17260</v>
      </c>
      <c r="GN1182">
        <f>IF(OR(BI1182=0,BI1182=1),ROUND(O1182+X1182+Y1182,0),0)</f>
        <v>17260</v>
      </c>
      <c r="GO1182">
        <f>IF(BI1182=2,ROUND(O1182+X1182+Y1182,0),0)</f>
        <v>0</v>
      </c>
      <c r="GP1182">
        <f>IF(BI1182=4,ROUND(O1182+X1182+Y1182,0)+GX1182,0)</f>
        <v>0</v>
      </c>
      <c r="GR1182">
        <v>0</v>
      </c>
      <c r="GS1182">
        <v>3</v>
      </c>
      <c r="GT1182">
        <v>0</v>
      </c>
      <c r="GU1182" t="s">
        <v>3</v>
      </c>
      <c r="GV1182">
        <f t="shared" si="763"/>
        <v>0</v>
      </c>
      <c r="GW1182">
        <v>1</v>
      </c>
      <c r="GX1182">
        <f>ROUND(HC1182*I1182,0)</f>
        <v>0</v>
      </c>
      <c r="HA1182">
        <v>0</v>
      </c>
      <c r="HB1182">
        <v>0</v>
      </c>
      <c r="HC1182">
        <f t="shared" si="764"/>
        <v>0</v>
      </c>
      <c r="HE1182" t="s">
        <v>3</v>
      </c>
      <c r="HF1182" t="s">
        <v>3</v>
      </c>
      <c r="HM1182" t="s">
        <v>3</v>
      </c>
      <c r="HN1182" t="s">
        <v>596</v>
      </c>
      <c r="HO1182" t="s">
        <v>597</v>
      </c>
      <c r="HP1182" t="s">
        <v>593</v>
      </c>
      <c r="HQ1182" t="s">
        <v>593</v>
      </c>
      <c r="IK1182">
        <v>0</v>
      </c>
    </row>
    <row r="1183" spans="1:255" x14ac:dyDescent="0.2">
      <c r="A1183" s="2">
        <v>18</v>
      </c>
      <c r="B1183" s="2">
        <v>1</v>
      </c>
      <c r="C1183" s="2">
        <v>2045</v>
      </c>
      <c r="D1183" s="2"/>
      <c r="E1183" s="2" t="s">
        <v>1230</v>
      </c>
      <c r="F1183" s="2" t="s">
        <v>1231</v>
      </c>
      <c r="G1183" s="2" t="s">
        <v>1232</v>
      </c>
      <c r="H1183" s="2" t="s">
        <v>160</v>
      </c>
      <c r="I1183" s="2">
        <f>I1173*J1183</f>
        <v>18</v>
      </c>
      <c r="J1183" s="2">
        <v>20</v>
      </c>
      <c r="K1183" s="2">
        <v>20</v>
      </c>
      <c r="L1183" s="2"/>
      <c r="M1183" s="2"/>
      <c r="N1183" s="2"/>
      <c r="O1183" s="2">
        <f>ROUND(CP1183,2)</f>
        <v>302.04000000000002</v>
      </c>
      <c r="P1183" s="2">
        <f>ROUND(CQ1183*I1183,2)</f>
        <v>302.04000000000002</v>
      </c>
      <c r="Q1183" s="2">
        <f>ROUND(CR1183*I1183,2)</f>
        <v>0</v>
      </c>
      <c r="R1183" s="2">
        <f>ROUND(CS1183*I1183,2)</f>
        <v>0</v>
      </c>
      <c r="S1183" s="2">
        <f>ROUND(CT1183*I1183,2)</f>
        <v>0</v>
      </c>
      <c r="T1183" s="2">
        <f>ROUND(CU1183*I1183,2)</f>
        <v>0</v>
      </c>
      <c r="U1183" s="2">
        <f t="shared" si="746"/>
        <v>0</v>
      </c>
      <c r="V1183" s="2">
        <f t="shared" si="747"/>
        <v>0</v>
      </c>
      <c r="W1183" s="2">
        <f>ROUND(CX1183*I1183,2)</f>
        <v>13.86</v>
      </c>
      <c r="X1183" s="2">
        <f>ROUND(CY1183,2)</f>
        <v>0</v>
      </c>
      <c r="Y1183" s="2">
        <f>ROUND(CZ1183,2)</f>
        <v>0</v>
      </c>
      <c r="Z1183" s="2"/>
      <c r="AA1183" s="2">
        <v>53551706</v>
      </c>
      <c r="AB1183" s="2">
        <f t="shared" si="748"/>
        <v>16.78</v>
      </c>
      <c r="AC1183" s="2">
        <f t="shared" si="765"/>
        <v>16.78</v>
      </c>
      <c r="AD1183" s="2">
        <f t="shared" si="774"/>
        <v>0</v>
      </c>
      <c r="AE1183" s="2">
        <f t="shared" si="775"/>
        <v>0</v>
      </c>
      <c r="AF1183" s="2">
        <f t="shared" si="776"/>
        <v>0</v>
      </c>
      <c r="AG1183" s="2">
        <f t="shared" si="750"/>
        <v>0</v>
      </c>
      <c r="AH1183" s="2">
        <f t="shared" si="777"/>
        <v>0</v>
      </c>
      <c r="AI1183" s="2">
        <f t="shared" si="778"/>
        <v>0</v>
      </c>
      <c r="AJ1183" s="2">
        <f t="shared" si="751"/>
        <v>0.77</v>
      </c>
      <c r="AK1183" s="2">
        <v>16.78</v>
      </c>
      <c r="AL1183" s="2">
        <v>16.78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0.77</v>
      </c>
      <c r="AT1183" s="2">
        <v>121</v>
      </c>
      <c r="AU1183" s="2">
        <v>72</v>
      </c>
      <c r="AV1183" s="2">
        <v>1</v>
      </c>
      <c r="AW1183" s="2">
        <v>1</v>
      </c>
      <c r="AX1183" s="2"/>
      <c r="AY1183" s="2"/>
      <c r="AZ1183" s="2">
        <v>1</v>
      </c>
      <c r="BA1183" s="2">
        <v>1</v>
      </c>
      <c r="BB1183" s="2">
        <v>1</v>
      </c>
      <c r="BC1183" s="2">
        <v>1</v>
      </c>
      <c r="BD1183" s="2" t="s">
        <v>3</v>
      </c>
      <c r="BE1183" s="2" t="s">
        <v>3</v>
      </c>
      <c r="BF1183" s="2" t="s">
        <v>3</v>
      </c>
      <c r="BG1183" s="2" t="s">
        <v>3</v>
      </c>
      <c r="BH1183" s="2">
        <v>3</v>
      </c>
      <c r="BI1183" s="2">
        <v>1</v>
      </c>
      <c r="BJ1183" s="2" t="s">
        <v>1233</v>
      </c>
      <c r="BK1183" s="2"/>
      <c r="BL1183" s="2"/>
      <c r="BM1183" s="2">
        <v>17001</v>
      </c>
      <c r="BN1183" s="2">
        <v>0</v>
      </c>
      <c r="BO1183" s="2" t="s">
        <v>3</v>
      </c>
      <c r="BP1183" s="2">
        <v>0</v>
      </c>
      <c r="BQ1183" s="2">
        <v>22</v>
      </c>
      <c r="BR1183" s="2">
        <v>0</v>
      </c>
      <c r="BS1183" s="2">
        <v>1</v>
      </c>
      <c r="BT1183" s="2">
        <v>1</v>
      </c>
      <c r="BU1183" s="2">
        <v>1</v>
      </c>
      <c r="BV1183" s="2">
        <v>1</v>
      </c>
      <c r="BW1183" s="2">
        <v>1</v>
      </c>
      <c r="BX1183" s="2">
        <v>1</v>
      </c>
      <c r="BY1183" s="2" t="s">
        <v>3</v>
      </c>
      <c r="BZ1183" s="2">
        <v>121</v>
      </c>
      <c r="CA1183" s="2">
        <v>72</v>
      </c>
      <c r="CB1183" s="2" t="s">
        <v>3</v>
      </c>
      <c r="CC1183" s="2"/>
      <c r="CD1183" s="2"/>
      <c r="CE1183" s="2">
        <v>0</v>
      </c>
      <c r="CF1183" s="2">
        <v>0</v>
      </c>
      <c r="CG1183" s="2">
        <v>0</v>
      </c>
      <c r="CH1183" s="2"/>
      <c r="CI1183" s="2"/>
      <c r="CJ1183" s="2"/>
      <c r="CK1183" s="2"/>
      <c r="CL1183" s="2"/>
      <c r="CM1183" s="2">
        <v>0</v>
      </c>
      <c r="CN1183" s="2" t="s">
        <v>3</v>
      </c>
      <c r="CO1183" s="2">
        <v>0</v>
      </c>
      <c r="CP1183" s="2">
        <f t="shared" si="752"/>
        <v>302.04000000000002</v>
      </c>
      <c r="CQ1183" s="2">
        <f t="shared" si="779"/>
        <v>16.78</v>
      </c>
      <c r="CR1183" s="2">
        <f t="shared" si="754"/>
        <v>0</v>
      </c>
      <c r="CS1183" s="2">
        <f t="shared" si="755"/>
        <v>0</v>
      </c>
      <c r="CT1183" s="2">
        <f t="shared" si="756"/>
        <v>0</v>
      </c>
      <c r="CU1183" s="2">
        <f t="shared" si="757"/>
        <v>0</v>
      </c>
      <c r="CV1183" s="2">
        <f t="shared" si="758"/>
        <v>0</v>
      </c>
      <c r="CW1183" s="2">
        <f t="shared" si="759"/>
        <v>0</v>
      </c>
      <c r="CX1183" s="2">
        <f t="shared" si="760"/>
        <v>0.77</v>
      </c>
      <c r="CY1183" s="2">
        <f t="shared" si="761"/>
        <v>0</v>
      </c>
      <c r="CZ1183" s="2">
        <f t="shared" si="762"/>
        <v>0</v>
      </c>
      <c r="DA1183" s="2"/>
      <c r="DB1183" s="2"/>
      <c r="DC1183" s="2" t="s">
        <v>3</v>
      </c>
      <c r="DD1183" s="2" t="s">
        <v>3</v>
      </c>
      <c r="DE1183" s="2" t="s">
        <v>3</v>
      </c>
      <c r="DF1183" s="2" t="s">
        <v>3</v>
      </c>
      <c r="DG1183" s="2" t="s">
        <v>3</v>
      </c>
      <c r="DH1183" s="2" t="s">
        <v>3</v>
      </c>
      <c r="DI1183" s="2" t="s">
        <v>3</v>
      </c>
      <c r="DJ1183" s="2" t="s">
        <v>3</v>
      </c>
      <c r="DK1183" s="2" t="s">
        <v>3</v>
      </c>
      <c r="DL1183" s="2" t="s">
        <v>3</v>
      </c>
      <c r="DM1183" s="2" t="s">
        <v>3</v>
      </c>
      <c r="DN1183" s="2">
        <v>0</v>
      </c>
      <c r="DO1183" s="2">
        <v>0</v>
      </c>
      <c r="DP1183" s="2">
        <v>1</v>
      </c>
      <c r="DQ1183" s="2">
        <v>1</v>
      </c>
      <c r="DR1183" s="2"/>
      <c r="DS1183" s="2"/>
      <c r="DT1183" s="2"/>
      <c r="DU1183" s="2">
        <v>1010</v>
      </c>
      <c r="DV1183" s="2" t="s">
        <v>160</v>
      </c>
      <c r="DW1183" s="2" t="s">
        <v>160</v>
      </c>
      <c r="DX1183" s="2">
        <v>1</v>
      </c>
      <c r="DY1183" s="2"/>
      <c r="DZ1183" s="2" t="s">
        <v>3</v>
      </c>
      <c r="EA1183" s="2" t="s">
        <v>3</v>
      </c>
      <c r="EB1183" s="2" t="s">
        <v>3</v>
      </c>
      <c r="EC1183" s="2" t="s">
        <v>3</v>
      </c>
      <c r="ED1183" s="2"/>
      <c r="EE1183" s="2">
        <v>53551145</v>
      </c>
      <c r="EF1183" s="2">
        <v>22</v>
      </c>
      <c r="EG1183" s="2" t="s">
        <v>592</v>
      </c>
      <c r="EH1183" s="2">
        <v>16</v>
      </c>
      <c r="EI1183" s="2" t="s">
        <v>593</v>
      </c>
      <c r="EJ1183" s="2">
        <v>1</v>
      </c>
      <c r="EK1183" s="2">
        <v>17001</v>
      </c>
      <c r="EL1183" s="2" t="s">
        <v>1211</v>
      </c>
      <c r="EM1183" s="2" t="s">
        <v>1212</v>
      </c>
      <c r="EN1183" s="2"/>
      <c r="EO1183" s="2" t="s">
        <v>3</v>
      </c>
      <c r="EP1183" s="2"/>
      <c r="EQ1183" s="2">
        <v>0</v>
      </c>
      <c r="ER1183" s="2">
        <v>16.78</v>
      </c>
      <c r="ES1183" s="2">
        <v>16.78</v>
      </c>
      <c r="ET1183" s="2">
        <v>0</v>
      </c>
      <c r="EU1183" s="2">
        <v>0</v>
      </c>
      <c r="EV1183" s="2">
        <v>0</v>
      </c>
      <c r="EW1183" s="2">
        <v>0</v>
      </c>
      <c r="EX1183" s="2">
        <v>0</v>
      </c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>
        <v>0</v>
      </c>
      <c r="FR1183" s="2">
        <f>ROUND(IF(AND(BH1183=3,BI1183=3),P1183,0),2)</f>
        <v>0</v>
      </c>
      <c r="FS1183" s="2">
        <v>0</v>
      </c>
      <c r="FT1183" s="2"/>
      <c r="FU1183" s="2"/>
      <c r="FV1183" s="2"/>
      <c r="FW1183" s="2"/>
      <c r="FX1183" s="2">
        <v>121</v>
      </c>
      <c r="FY1183" s="2">
        <v>72</v>
      </c>
      <c r="FZ1183" s="2"/>
      <c r="GA1183" s="2" t="s">
        <v>3</v>
      </c>
      <c r="GB1183" s="2"/>
      <c r="GC1183" s="2"/>
      <c r="GD1183" s="2">
        <v>1</v>
      </c>
      <c r="GE1183" s="2"/>
      <c r="GF1183" s="2">
        <v>50506284</v>
      </c>
      <c r="GG1183" s="2">
        <v>2</v>
      </c>
      <c r="GH1183" s="2">
        <v>1</v>
      </c>
      <c r="GI1183" s="2">
        <v>-2</v>
      </c>
      <c r="GJ1183" s="2">
        <v>0</v>
      </c>
      <c r="GK1183" s="2">
        <v>0</v>
      </c>
      <c r="GL1183" s="2">
        <f>ROUND(IF(AND(BH1183=3,BI1183=3,FS1183&lt;&gt;0),P1183,0),2)</f>
        <v>0</v>
      </c>
      <c r="GM1183" s="2">
        <f>ROUND(O1183+X1183+Y1183,2)+GX1183</f>
        <v>302.04000000000002</v>
      </c>
      <c r="GN1183" s="2">
        <f>IF(OR(BI1183=0,BI1183=1),ROUND(O1183+X1183+Y1183,2),0)</f>
        <v>302.04000000000002</v>
      </c>
      <c r="GO1183" s="2">
        <f>IF(BI1183=2,ROUND(O1183+X1183+Y1183,2),0)</f>
        <v>0</v>
      </c>
      <c r="GP1183" s="2">
        <f>IF(BI1183=4,ROUND(O1183+X1183+Y1183,2)+GX1183,0)</f>
        <v>0</v>
      </c>
      <c r="GQ1183" s="2"/>
      <c r="GR1183" s="2">
        <v>0</v>
      </c>
      <c r="GS1183" s="2">
        <v>0</v>
      </c>
      <c r="GT1183" s="2">
        <v>0</v>
      </c>
      <c r="GU1183" s="2" t="s">
        <v>3</v>
      </c>
      <c r="GV1183" s="2">
        <f t="shared" si="763"/>
        <v>0</v>
      </c>
      <c r="GW1183" s="2">
        <v>1</v>
      </c>
      <c r="GX1183" s="2">
        <f>ROUND(HC1183*I1183,2)</f>
        <v>0</v>
      </c>
      <c r="GY1183" s="2"/>
      <c r="GZ1183" s="2"/>
      <c r="HA1183" s="2">
        <v>0</v>
      </c>
      <c r="HB1183" s="2">
        <v>0</v>
      </c>
      <c r="HC1183" s="2">
        <f t="shared" si="764"/>
        <v>0</v>
      </c>
      <c r="HD1183" s="2"/>
      <c r="HE1183" s="2" t="s">
        <v>3</v>
      </c>
      <c r="HF1183" s="2" t="s">
        <v>3</v>
      </c>
      <c r="HG1183" s="2"/>
      <c r="HH1183" s="2"/>
      <c r="HI1183" s="2"/>
      <c r="HJ1183" s="2"/>
      <c r="HK1183" s="2"/>
      <c r="HL1183" s="2"/>
      <c r="HM1183" s="2" t="s">
        <v>3</v>
      </c>
      <c r="HN1183" s="2" t="s">
        <v>596</v>
      </c>
      <c r="HO1183" s="2" t="s">
        <v>597</v>
      </c>
      <c r="HP1183" s="2" t="s">
        <v>593</v>
      </c>
      <c r="HQ1183" s="2" t="s">
        <v>593</v>
      </c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>
        <v>0</v>
      </c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</row>
    <row r="1184" spans="1:255" x14ac:dyDescent="0.2">
      <c r="A1184">
        <v>18</v>
      </c>
      <c r="B1184">
        <v>1</v>
      </c>
      <c r="C1184">
        <v>2062</v>
      </c>
      <c r="E1184" t="s">
        <v>1230</v>
      </c>
      <c r="F1184" t="s">
        <v>1231</v>
      </c>
      <c r="G1184" t="s">
        <v>1232</v>
      </c>
      <c r="H1184" t="s">
        <v>160</v>
      </c>
      <c r="I1184">
        <f>I1174*J1184</f>
        <v>18</v>
      </c>
      <c r="J1184">
        <v>20</v>
      </c>
      <c r="K1184">
        <v>20</v>
      </c>
      <c r="O1184">
        <f>ROUND(CP1184,0)</f>
        <v>1984</v>
      </c>
      <c r="P1184">
        <f>ROUND(CQ1184*I1184,0)</f>
        <v>1984</v>
      </c>
      <c r="Q1184">
        <f>ROUND(CR1184*I1184,0)</f>
        <v>0</v>
      </c>
      <c r="R1184">
        <f>ROUND(CS1184*I1184,0)</f>
        <v>0</v>
      </c>
      <c r="S1184">
        <f>ROUND(CT1184*I1184,0)</f>
        <v>0</v>
      </c>
      <c r="T1184">
        <f>ROUND(CU1184*I1184,0)</f>
        <v>0</v>
      </c>
      <c r="U1184">
        <f t="shared" si="746"/>
        <v>0</v>
      </c>
      <c r="V1184">
        <f t="shared" si="747"/>
        <v>0</v>
      </c>
      <c r="W1184">
        <f>ROUND(CX1184*I1184,0)</f>
        <v>14</v>
      </c>
      <c r="X1184">
        <f>ROUND(CY1184,0)</f>
        <v>0</v>
      </c>
      <c r="Y1184">
        <f>ROUND(CZ1184,0)</f>
        <v>0</v>
      </c>
      <c r="AA1184">
        <v>53551707</v>
      </c>
      <c r="AB1184">
        <f t="shared" si="748"/>
        <v>16.78</v>
      </c>
      <c r="AC1184">
        <f t="shared" si="765"/>
        <v>16.78</v>
      </c>
      <c r="AD1184">
        <f t="shared" si="774"/>
        <v>0</v>
      </c>
      <c r="AE1184">
        <f t="shared" si="775"/>
        <v>0</v>
      </c>
      <c r="AF1184">
        <f t="shared" si="776"/>
        <v>0</v>
      </c>
      <c r="AG1184">
        <f t="shared" si="750"/>
        <v>0</v>
      </c>
      <c r="AH1184">
        <f t="shared" si="777"/>
        <v>0</v>
      </c>
      <c r="AI1184">
        <f t="shared" si="778"/>
        <v>0</v>
      </c>
      <c r="AJ1184">
        <f t="shared" si="751"/>
        <v>0.77</v>
      </c>
      <c r="AK1184">
        <v>16.78</v>
      </c>
      <c r="AL1184">
        <v>16.78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0.77</v>
      </c>
      <c r="AT1184">
        <v>121</v>
      </c>
      <c r="AU1184">
        <v>72</v>
      </c>
      <c r="AV1184">
        <v>1</v>
      </c>
      <c r="AW1184">
        <v>1</v>
      </c>
      <c r="AZ1184">
        <v>1</v>
      </c>
      <c r="BA1184">
        <v>1</v>
      </c>
      <c r="BB1184">
        <v>1</v>
      </c>
      <c r="BC1184">
        <v>6.57</v>
      </c>
      <c r="BD1184" t="s">
        <v>3</v>
      </c>
      <c r="BE1184" t="s">
        <v>3</v>
      </c>
      <c r="BF1184" t="s">
        <v>3</v>
      </c>
      <c r="BG1184" t="s">
        <v>3</v>
      </c>
      <c r="BH1184">
        <v>3</v>
      </c>
      <c r="BI1184">
        <v>1</v>
      </c>
      <c r="BJ1184" t="s">
        <v>1233</v>
      </c>
      <c r="BM1184">
        <v>17001</v>
      </c>
      <c r="BN1184">
        <v>0</v>
      </c>
      <c r="BO1184" t="s">
        <v>1231</v>
      </c>
      <c r="BP1184">
        <v>1</v>
      </c>
      <c r="BQ1184">
        <v>22</v>
      </c>
      <c r="BR1184">
        <v>0</v>
      </c>
      <c r="BS1184">
        <v>1</v>
      </c>
      <c r="BT1184">
        <v>1</v>
      </c>
      <c r="BU1184">
        <v>1</v>
      </c>
      <c r="BV1184">
        <v>1</v>
      </c>
      <c r="BW1184">
        <v>1</v>
      </c>
      <c r="BX1184">
        <v>1</v>
      </c>
      <c r="BY1184" t="s">
        <v>3</v>
      </c>
      <c r="BZ1184">
        <v>121</v>
      </c>
      <c r="CA1184">
        <v>72</v>
      </c>
      <c r="CB1184" t="s">
        <v>3</v>
      </c>
      <c r="CE1184">
        <v>0</v>
      </c>
      <c r="CF1184">
        <v>0</v>
      </c>
      <c r="CG1184">
        <v>0</v>
      </c>
      <c r="CM1184">
        <v>0</v>
      </c>
      <c r="CN1184" t="s">
        <v>3</v>
      </c>
      <c r="CO1184">
        <v>0</v>
      </c>
      <c r="CP1184">
        <f t="shared" si="752"/>
        <v>1984</v>
      </c>
      <c r="CQ1184">
        <f t="shared" si="779"/>
        <v>110.24460000000001</v>
      </c>
      <c r="CR1184">
        <f t="shared" si="754"/>
        <v>0</v>
      </c>
      <c r="CS1184">
        <f t="shared" si="755"/>
        <v>0</v>
      </c>
      <c r="CT1184">
        <f t="shared" si="756"/>
        <v>0</v>
      </c>
      <c r="CU1184">
        <f t="shared" si="757"/>
        <v>0</v>
      </c>
      <c r="CV1184">
        <f t="shared" si="758"/>
        <v>0</v>
      </c>
      <c r="CW1184">
        <f t="shared" si="759"/>
        <v>0</v>
      </c>
      <c r="CX1184">
        <f t="shared" si="760"/>
        <v>0.77</v>
      </c>
      <c r="CY1184">
        <f t="shared" si="761"/>
        <v>0</v>
      </c>
      <c r="CZ1184">
        <f t="shared" si="762"/>
        <v>0</v>
      </c>
      <c r="DC1184" t="s">
        <v>3</v>
      </c>
      <c r="DD1184" t="s">
        <v>3</v>
      </c>
      <c r="DE1184" t="s">
        <v>3</v>
      </c>
      <c r="DF1184" t="s">
        <v>3</v>
      </c>
      <c r="DG1184" t="s">
        <v>3</v>
      </c>
      <c r="DH1184" t="s">
        <v>3</v>
      </c>
      <c r="DI1184" t="s">
        <v>3</v>
      </c>
      <c r="DJ1184" t="s">
        <v>3</v>
      </c>
      <c r="DK1184" t="s">
        <v>3</v>
      </c>
      <c r="DL1184" t="s">
        <v>3</v>
      </c>
      <c r="DM1184" t="s">
        <v>3</v>
      </c>
      <c r="DN1184">
        <v>0</v>
      </c>
      <c r="DO1184">
        <v>0</v>
      </c>
      <c r="DP1184">
        <v>1</v>
      </c>
      <c r="DQ1184">
        <v>1</v>
      </c>
      <c r="DU1184">
        <v>1010</v>
      </c>
      <c r="DV1184" t="s">
        <v>160</v>
      </c>
      <c r="DW1184" t="s">
        <v>160</v>
      </c>
      <c r="DX1184">
        <v>1</v>
      </c>
      <c r="DZ1184" t="s">
        <v>3</v>
      </c>
      <c r="EA1184" t="s">
        <v>3</v>
      </c>
      <c r="EB1184" t="s">
        <v>3</v>
      </c>
      <c r="EC1184" t="s">
        <v>3</v>
      </c>
      <c r="EE1184">
        <v>53551145</v>
      </c>
      <c r="EF1184">
        <v>22</v>
      </c>
      <c r="EG1184" t="s">
        <v>592</v>
      </c>
      <c r="EH1184">
        <v>16</v>
      </c>
      <c r="EI1184" t="s">
        <v>593</v>
      </c>
      <c r="EJ1184">
        <v>1</v>
      </c>
      <c r="EK1184">
        <v>17001</v>
      </c>
      <c r="EL1184" t="s">
        <v>1211</v>
      </c>
      <c r="EM1184" t="s">
        <v>1212</v>
      </c>
      <c r="EO1184" t="s">
        <v>3</v>
      </c>
      <c r="EQ1184">
        <v>0</v>
      </c>
      <c r="ER1184">
        <v>16.78</v>
      </c>
      <c r="ES1184">
        <v>16.78</v>
      </c>
      <c r="ET1184">
        <v>0</v>
      </c>
      <c r="EU1184">
        <v>0</v>
      </c>
      <c r="EV1184">
        <v>0</v>
      </c>
      <c r="EW1184">
        <v>0</v>
      </c>
      <c r="EX1184">
        <v>0</v>
      </c>
      <c r="FQ1184">
        <v>0</v>
      </c>
      <c r="FR1184">
        <f>ROUND(IF(AND(BH1184=3,BI1184=3),P1184,0),0)</f>
        <v>0</v>
      </c>
      <c r="FS1184">
        <v>0</v>
      </c>
      <c r="FX1184">
        <v>121</v>
      </c>
      <c r="FY1184">
        <v>72</v>
      </c>
      <c r="GA1184" t="s">
        <v>3</v>
      </c>
      <c r="GD1184">
        <v>1</v>
      </c>
      <c r="GF1184">
        <v>50506284</v>
      </c>
      <c r="GG1184">
        <v>2</v>
      </c>
      <c r="GH1184">
        <v>1</v>
      </c>
      <c r="GI1184">
        <v>2</v>
      </c>
      <c r="GJ1184">
        <v>0</v>
      </c>
      <c r="GK1184">
        <v>0</v>
      </c>
      <c r="GL1184">
        <f>ROUND(IF(AND(BH1184=3,BI1184=3,FS1184&lt;&gt;0),P1184,0),0)</f>
        <v>0</v>
      </c>
      <c r="GM1184">
        <f>ROUND(O1184+X1184+Y1184,0)+GX1184</f>
        <v>1984</v>
      </c>
      <c r="GN1184">
        <f>IF(OR(BI1184=0,BI1184=1),ROUND(O1184+X1184+Y1184,0),0)</f>
        <v>1984</v>
      </c>
      <c r="GO1184">
        <f>IF(BI1184=2,ROUND(O1184+X1184+Y1184,0),0)</f>
        <v>0</v>
      </c>
      <c r="GP1184">
        <f>IF(BI1184=4,ROUND(O1184+X1184+Y1184,0)+GX1184,0)</f>
        <v>0</v>
      </c>
      <c r="GR1184">
        <v>0</v>
      </c>
      <c r="GS1184">
        <v>0</v>
      </c>
      <c r="GT1184">
        <v>0</v>
      </c>
      <c r="GU1184" t="s">
        <v>3</v>
      </c>
      <c r="GV1184">
        <f t="shared" si="763"/>
        <v>0</v>
      </c>
      <c r="GW1184">
        <v>1</v>
      </c>
      <c r="GX1184">
        <f>ROUND(HC1184*I1184,0)</f>
        <v>0</v>
      </c>
      <c r="HA1184">
        <v>0</v>
      </c>
      <c r="HB1184">
        <v>0</v>
      </c>
      <c r="HC1184">
        <f t="shared" si="764"/>
        <v>0</v>
      </c>
      <c r="HE1184" t="s">
        <v>3</v>
      </c>
      <c r="HF1184" t="s">
        <v>3</v>
      </c>
      <c r="HM1184" t="s">
        <v>3</v>
      </c>
      <c r="HN1184" t="s">
        <v>596</v>
      </c>
      <c r="HO1184" t="s">
        <v>597</v>
      </c>
      <c r="HP1184" t="s">
        <v>593</v>
      </c>
      <c r="HQ1184" t="s">
        <v>593</v>
      </c>
      <c r="IK1184">
        <v>0</v>
      </c>
    </row>
    <row r="1186" spans="1:206" x14ac:dyDescent="0.2">
      <c r="A1186" s="3">
        <v>51</v>
      </c>
      <c r="B1186" s="3">
        <f>B1135</f>
        <v>1</v>
      </c>
      <c r="C1186" s="3">
        <f>A1135</f>
        <v>4</v>
      </c>
      <c r="D1186" s="3">
        <f>ROW(A1135)</f>
        <v>1135</v>
      </c>
      <c r="E1186" s="3"/>
      <c r="F1186" s="3" t="str">
        <f>IF(F1135&lt;&gt;"",F1135,"")</f>
        <v/>
      </c>
      <c r="G1186" s="3" t="str">
        <f>IF(G1135&lt;&gt;"",G1135,"")</f>
        <v>14. Сантехнические работы (кабинеты)</v>
      </c>
      <c r="H1186" s="3">
        <v>0</v>
      </c>
      <c r="I1186" s="3"/>
      <c r="J1186" s="3"/>
      <c r="K1186" s="3"/>
      <c r="L1186" s="3"/>
      <c r="M1186" s="3"/>
      <c r="N1186" s="3"/>
      <c r="O1186" s="3">
        <f t="shared" ref="O1186:T1186" si="780">ROUND(AB1186,0)</f>
        <v>176862</v>
      </c>
      <c r="P1186" s="3">
        <f t="shared" si="780"/>
        <v>176218</v>
      </c>
      <c r="Q1186" s="3">
        <f t="shared" si="780"/>
        <v>54</v>
      </c>
      <c r="R1186" s="3">
        <f t="shared" si="780"/>
        <v>3</v>
      </c>
      <c r="S1186" s="3">
        <f t="shared" si="780"/>
        <v>590</v>
      </c>
      <c r="T1186" s="3">
        <f t="shared" si="780"/>
        <v>0</v>
      </c>
      <c r="U1186" s="3">
        <f>AH1186</f>
        <v>61.898381999999998</v>
      </c>
      <c r="V1186" s="3">
        <f>AI1186</f>
        <v>0.21305475000000001</v>
      </c>
      <c r="W1186" s="3">
        <f>ROUND(AJ1186,0)</f>
        <v>14</v>
      </c>
      <c r="X1186" s="3">
        <f>ROUND(AK1186,0)</f>
        <v>637</v>
      </c>
      <c r="Y1186" s="3">
        <f>ROUND(AL1186,0)</f>
        <v>357</v>
      </c>
      <c r="Z1186" s="3"/>
      <c r="AA1186" s="3"/>
      <c r="AB1186" s="3">
        <f>ROUND(SUMIF(AA1139:AA1184,"=53551706",O1139:O1184),0)</f>
        <v>176862</v>
      </c>
      <c r="AC1186" s="3">
        <f>ROUND(SUMIF(AA1139:AA1184,"=53551706",P1139:P1184),0)</f>
        <v>176218</v>
      </c>
      <c r="AD1186" s="3">
        <f>ROUND(SUMIF(AA1139:AA1184,"=53551706",Q1139:Q1184),0)</f>
        <v>54</v>
      </c>
      <c r="AE1186" s="3">
        <f>ROUND(SUMIF(AA1139:AA1184,"=53551706",R1139:R1184),0)</f>
        <v>3</v>
      </c>
      <c r="AF1186" s="3">
        <f>ROUND(SUMIF(AA1139:AA1184,"=53551706",S1139:S1184),0)</f>
        <v>590</v>
      </c>
      <c r="AG1186" s="3">
        <f>ROUND(SUMIF(AA1139:AA1184,"=53551706",T1139:T1184),0)</f>
        <v>0</v>
      </c>
      <c r="AH1186" s="3">
        <f>SUMIF(AA1139:AA1184,"=53551706",U1139:U1184)</f>
        <v>61.898381999999998</v>
      </c>
      <c r="AI1186" s="3">
        <f>SUMIF(AA1139:AA1184,"=53551706",V1139:V1184)</f>
        <v>0.21305475000000001</v>
      </c>
      <c r="AJ1186" s="3">
        <f>ROUND(SUMIF(AA1139:AA1184,"=53551706",W1139:W1184),0)</f>
        <v>14</v>
      </c>
      <c r="AK1186" s="3">
        <f>ROUND(SUMIF(AA1139:AA1184,"=53551706",X1139:X1184),0)</f>
        <v>637</v>
      </c>
      <c r="AL1186" s="3">
        <f>ROUND(SUMIF(AA1139:AA1184,"=53551706",Y1139:Y1184),0)</f>
        <v>357</v>
      </c>
      <c r="AM1186" s="3"/>
      <c r="AN1186" s="3"/>
      <c r="AO1186" s="3">
        <f t="shared" ref="AO1186:BD1186" si="781">ROUND(BX1186,0)</f>
        <v>0</v>
      </c>
      <c r="AP1186" s="3">
        <f t="shared" si="781"/>
        <v>0</v>
      </c>
      <c r="AQ1186" s="3">
        <f t="shared" si="781"/>
        <v>0</v>
      </c>
      <c r="AR1186" s="3">
        <f t="shared" si="781"/>
        <v>177856</v>
      </c>
      <c r="AS1186" s="3">
        <f t="shared" si="781"/>
        <v>177856</v>
      </c>
      <c r="AT1186" s="3">
        <f t="shared" si="781"/>
        <v>0</v>
      </c>
      <c r="AU1186" s="3">
        <f t="shared" si="781"/>
        <v>0</v>
      </c>
      <c r="AV1186" s="3">
        <f t="shared" si="781"/>
        <v>176218</v>
      </c>
      <c r="AW1186" s="3">
        <f t="shared" si="781"/>
        <v>176218</v>
      </c>
      <c r="AX1186" s="3">
        <f t="shared" si="781"/>
        <v>0</v>
      </c>
      <c r="AY1186" s="3">
        <f t="shared" si="781"/>
        <v>176218</v>
      </c>
      <c r="AZ1186" s="3">
        <f t="shared" si="781"/>
        <v>0</v>
      </c>
      <c r="BA1186" s="3">
        <f t="shared" si="781"/>
        <v>0</v>
      </c>
      <c r="BB1186" s="3">
        <f t="shared" si="781"/>
        <v>0</v>
      </c>
      <c r="BC1186" s="3">
        <f t="shared" si="781"/>
        <v>0</v>
      </c>
      <c r="BD1186" s="3">
        <f t="shared" si="781"/>
        <v>0</v>
      </c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>
        <f>ROUND(SUMIF(AA1139:AA1184,"=53551706",FQ1139:FQ1184),0)</f>
        <v>0</v>
      </c>
      <c r="BY1186" s="3">
        <f>ROUND(SUMIF(AA1139:AA1184,"=53551706",FR1139:FR1184),0)</f>
        <v>0</v>
      </c>
      <c r="BZ1186" s="3">
        <f>ROUND(SUMIF(AA1139:AA1184,"=53551706",GL1139:GL1184),0)</f>
        <v>0</v>
      </c>
      <c r="CA1186" s="3">
        <f>ROUND(SUMIF(AA1139:AA1184,"=53551706",GM1139:GM1184),0)</f>
        <v>177856</v>
      </c>
      <c r="CB1186" s="3">
        <f>ROUND(SUMIF(AA1139:AA1184,"=53551706",GN1139:GN1184),0)</f>
        <v>177856</v>
      </c>
      <c r="CC1186" s="3">
        <f>ROUND(SUMIF(AA1139:AA1184,"=53551706",GO1139:GO1184),0)</f>
        <v>0</v>
      </c>
      <c r="CD1186" s="3">
        <f>ROUND(SUMIF(AA1139:AA1184,"=53551706",GP1139:GP1184),0)</f>
        <v>0</v>
      </c>
      <c r="CE1186" s="3">
        <f>AC1186-BX1186</f>
        <v>176218</v>
      </c>
      <c r="CF1186" s="3">
        <f>AC1186-BY1186</f>
        <v>176218</v>
      </c>
      <c r="CG1186" s="3">
        <f>BX1186-BZ1186</f>
        <v>0</v>
      </c>
      <c r="CH1186" s="3">
        <f>AC1186-BX1186-BY1186+BZ1186</f>
        <v>176218</v>
      </c>
      <c r="CI1186" s="3">
        <f>BY1186-BZ1186</f>
        <v>0</v>
      </c>
      <c r="CJ1186" s="3">
        <f>ROUND(SUMIF(AA1139:AA1184,"=53551706",GX1139:GX1184),0)</f>
        <v>0</v>
      </c>
      <c r="CK1186" s="3">
        <f>ROUND(SUMIF(AA1139:AA1184,"=53551706",GY1139:GY1184),0)</f>
        <v>0</v>
      </c>
      <c r="CL1186" s="3">
        <f>ROUND(SUMIF(AA1139:AA1184,"=53551706",GZ1139:GZ1184),0)</f>
        <v>0</v>
      </c>
      <c r="CM1186" s="3">
        <f>ROUND(SUMIF(AA1139:AA1184,"=53551706",HD1139:HD1184),0)</f>
        <v>0</v>
      </c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4">
        <f t="shared" ref="DG1186:DL1186" si="782">ROUND(DT1186,0)</f>
        <v>234023</v>
      </c>
      <c r="DH1186" s="4">
        <f t="shared" si="782"/>
        <v>212525</v>
      </c>
      <c r="DI1186" s="4">
        <f t="shared" si="782"/>
        <v>696</v>
      </c>
      <c r="DJ1186" s="4">
        <f t="shared" si="782"/>
        <v>101</v>
      </c>
      <c r="DK1186" s="4">
        <f t="shared" si="782"/>
        <v>20802</v>
      </c>
      <c r="DL1186" s="4">
        <f t="shared" si="782"/>
        <v>0</v>
      </c>
      <c r="DM1186" s="4">
        <f>DZ1186</f>
        <v>61.898381999999998</v>
      </c>
      <c r="DN1186" s="4">
        <f>EA1186</f>
        <v>0.21305475000000001</v>
      </c>
      <c r="DO1186" s="4">
        <f>ROUND(EB1186,0)</f>
        <v>14</v>
      </c>
      <c r="DP1186" s="4">
        <f>ROUND(EC1186,0)</f>
        <v>22454</v>
      </c>
      <c r="DQ1186" s="4">
        <f>ROUND(ED1186,0)</f>
        <v>12580</v>
      </c>
      <c r="DR1186" s="4"/>
      <c r="DS1186" s="4"/>
      <c r="DT1186" s="4">
        <f>ROUND(SUMIF(AA1139:AA1184,"=53551707",O1139:O1184),0)</f>
        <v>234023</v>
      </c>
      <c r="DU1186" s="4">
        <f>ROUND(SUMIF(AA1139:AA1184,"=53551707",P1139:P1184),0)</f>
        <v>212525</v>
      </c>
      <c r="DV1186" s="4">
        <f>ROUND(SUMIF(AA1139:AA1184,"=53551707",Q1139:Q1184),0)</f>
        <v>696</v>
      </c>
      <c r="DW1186" s="4">
        <f>ROUND(SUMIF(AA1139:AA1184,"=53551707",R1139:R1184),0)</f>
        <v>101</v>
      </c>
      <c r="DX1186" s="4">
        <f>ROUND(SUMIF(AA1139:AA1184,"=53551707",S1139:S1184),0)</f>
        <v>20802</v>
      </c>
      <c r="DY1186" s="4">
        <f>ROUND(SUMIF(AA1139:AA1184,"=53551707",T1139:T1184),0)</f>
        <v>0</v>
      </c>
      <c r="DZ1186" s="4">
        <f>SUMIF(AA1139:AA1184,"=53551707",U1139:U1184)</f>
        <v>61.898381999999998</v>
      </c>
      <c r="EA1186" s="4">
        <f>SUMIF(AA1139:AA1184,"=53551707",V1139:V1184)</f>
        <v>0.21305475000000001</v>
      </c>
      <c r="EB1186" s="4">
        <f>ROUND(SUMIF(AA1139:AA1184,"=53551707",W1139:W1184),0)</f>
        <v>14</v>
      </c>
      <c r="EC1186" s="4">
        <f>ROUND(SUMIF(AA1139:AA1184,"=53551707",X1139:X1184),0)</f>
        <v>22454</v>
      </c>
      <c r="ED1186" s="4">
        <f>ROUND(SUMIF(AA1139:AA1184,"=53551707",Y1139:Y1184),0)</f>
        <v>12580</v>
      </c>
      <c r="EE1186" s="4"/>
      <c r="EF1186" s="4"/>
      <c r="EG1186" s="4">
        <f t="shared" ref="EG1186:EV1186" si="783">ROUND(FP1186,0)</f>
        <v>0</v>
      </c>
      <c r="EH1186" s="4">
        <f t="shared" si="783"/>
        <v>0</v>
      </c>
      <c r="EI1186" s="4">
        <f t="shared" si="783"/>
        <v>0</v>
      </c>
      <c r="EJ1186" s="4">
        <f t="shared" si="783"/>
        <v>269057</v>
      </c>
      <c r="EK1186" s="4">
        <f t="shared" si="783"/>
        <v>269057</v>
      </c>
      <c r="EL1186" s="4">
        <f t="shared" si="783"/>
        <v>0</v>
      </c>
      <c r="EM1186" s="4">
        <f t="shared" si="783"/>
        <v>0</v>
      </c>
      <c r="EN1186" s="4">
        <f t="shared" si="783"/>
        <v>212525</v>
      </c>
      <c r="EO1186" s="4">
        <f t="shared" si="783"/>
        <v>212525</v>
      </c>
      <c r="EP1186" s="4">
        <f t="shared" si="783"/>
        <v>0</v>
      </c>
      <c r="EQ1186" s="4">
        <f t="shared" si="783"/>
        <v>212525</v>
      </c>
      <c r="ER1186" s="4">
        <f t="shared" si="783"/>
        <v>0</v>
      </c>
      <c r="ES1186" s="4">
        <f t="shared" si="783"/>
        <v>0</v>
      </c>
      <c r="ET1186" s="4">
        <f t="shared" si="783"/>
        <v>0</v>
      </c>
      <c r="EU1186" s="4">
        <f t="shared" si="783"/>
        <v>0</v>
      </c>
      <c r="EV1186" s="4">
        <f t="shared" si="783"/>
        <v>0</v>
      </c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>
        <f>ROUND(SUMIF(AA1139:AA1184,"=53551707",FQ1139:FQ1184),0)</f>
        <v>0</v>
      </c>
      <c r="FQ1186" s="4">
        <f>ROUND(SUMIF(AA1139:AA1184,"=53551707",FR1139:FR1184),0)</f>
        <v>0</v>
      </c>
      <c r="FR1186" s="4">
        <f>ROUND(SUMIF(AA1139:AA1184,"=53551707",GL1139:GL1184),0)</f>
        <v>0</v>
      </c>
      <c r="FS1186" s="4">
        <f>ROUND(SUMIF(AA1139:AA1184,"=53551707",GM1139:GM1184),0)</f>
        <v>269057</v>
      </c>
      <c r="FT1186" s="4">
        <f>ROUND(SUMIF(AA1139:AA1184,"=53551707",GN1139:GN1184),0)</f>
        <v>269057</v>
      </c>
      <c r="FU1186" s="4">
        <f>ROUND(SUMIF(AA1139:AA1184,"=53551707",GO1139:GO1184),0)</f>
        <v>0</v>
      </c>
      <c r="FV1186" s="4">
        <f>ROUND(SUMIF(AA1139:AA1184,"=53551707",GP1139:GP1184),0)</f>
        <v>0</v>
      </c>
      <c r="FW1186" s="4">
        <f>DU1186-FP1186</f>
        <v>212525</v>
      </c>
      <c r="FX1186" s="4">
        <f>DU1186-FQ1186</f>
        <v>212525</v>
      </c>
      <c r="FY1186" s="4">
        <f>FP1186-FR1186</f>
        <v>0</v>
      </c>
      <c r="FZ1186" s="4">
        <f>DU1186-FP1186-FQ1186+FR1186</f>
        <v>212525</v>
      </c>
      <c r="GA1186" s="4">
        <f>FQ1186-FR1186</f>
        <v>0</v>
      </c>
      <c r="GB1186" s="4">
        <f>ROUND(SUMIF(AA1139:AA1184,"=53551707",GX1139:GX1184),0)</f>
        <v>0</v>
      </c>
      <c r="GC1186" s="4">
        <f>ROUND(SUMIF(AA1139:AA1184,"=53551707",GY1139:GY1184),0)</f>
        <v>0</v>
      </c>
      <c r="GD1186" s="4">
        <f>ROUND(SUMIF(AA1139:AA1184,"=53551707",GZ1139:GZ1184),0)</f>
        <v>0</v>
      </c>
      <c r="GE1186" s="4">
        <f>ROUND(SUMIF(AA1139:AA1184,"=53551707",HD1139:HD1184),0)</f>
        <v>0</v>
      </c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>
        <v>0</v>
      </c>
    </row>
    <row r="1188" spans="1:206" x14ac:dyDescent="0.2">
      <c r="A1188" s="5">
        <v>50</v>
      </c>
      <c r="B1188" s="5">
        <v>0</v>
      </c>
      <c r="C1188" s="5">
        <v>0</v>
      </c>
      <c r="D1188" s="5">
        <v>1</v>
      </c>
      <c r="E1188" s="5">
        <v>201</v>
      </c>
      <c r="F1188" s="5">
        <f>ROUND(Source!O1186,O1188)</f>
        <v>176862</v>
      </c>
      <c r="G1188" s="5" t="s">
        <v>249</v>
      </c>
      <c r="H1188" s="5" t="s">
        <v>250</v>
      </c>
      <c r="I1188" s="5"/>
      <c r="J1188" s="5"/>
      <c r="K1188" s="5">
        <v>201</v>
      </c>
      <c r="L1188" s="5">
        <v>1</v>
      </c>
      <c r="M1188" s="5">
        <v>3</v>
      </c>
      <c r="N1188" s="5" t="s">
        <v>3</v>
      </c>
      <c r="O1188" s="5">
        <v>2</v>
      </c>
      <c r="P1188" s="5">
        <f>ROUND(Source!DG1186,O1188)</f>
        <v>234023</v>
      </c>
      <c r="Q1188" s="5"/>
      <c r="R1188" s="5"/>
      <c r="S1188" s="5"/>
      <c r="T1188" s="5"/>
      <c r="U1188" s="5"/>
      <c r="V1188" s="5"/>
      <c r="W1188" s="5">
        <v>176861.81</v>
      </c>
      <c r="X1188" s="5">
        <v>1</v>
      </c>
      <c r="Y1188" s="5">
        <v>176861.81</v>
      </c>
      <c r="Z1188" s="5">
        <v>234023</v>
      </c>
      <c r="AA1188" s="5">
        <v>1</v>
      </c>
      <c r="AB1188" s="5">
        <v>234023</v>
      </c>
    </row>
    <row r="1189" spans="1:206" x14ac:dyDescent="0.2">
      <c r="A1189" s="5">
        <v>50</v>
      </c>
      <c r="B1189" s="5">
        <v>0</v>
      </c>
      <c r="C1189" s="5">
        <v>0</v>
      </c>
      <c r="D1189" s="5">
        <v>1</v>
      </c>
      <c r="E1189" s="5">
        <v>202</v>
      </c>
      <c r="F1189" s="5">
        <f>ROUND(Source!P1186,O1189)</f>
        <v>176218</v>
      </c>
      <c r="G1189" s="5" t="s">
        <v>251</v>
      </c>
      <c r="H1189" s="5" t="s">
        <v>252</v>
      </c>
      <c r="I1189" s="5"/>
      <c r="J1189" s="5"/>
      <c r="K1189" s="5">
        <v>202</v>
      </c>
      <c r="L1189" s="5">
        <v>2</v>
      </c>
      <c r="M1189" s="5">
        <v>3</v>
      </c>
      <c r="N1189" s="5" t="s">
        <v>3</v>
      </c>
      <c r="O1189" s="5">
        <v>2</v>
      </c>
      <c r="P1189" s="5">
        <f>ROUND(Source!DH1186,O1189)</f>
        <v>212525</v>
      </c>
      <c r="Q1189" s="5"/>
      <c r="R1189" s="5"/>
      <c r="S1189" s="5"/>
      <c r="T1189" s="5"/>
      <c r="U1189" s="5"/>
      <c r="V1189" s="5"/>
      <c r="W1189" s="5">
        <v>176217.99</v>
      </c>
      <c r="X1189" s="5">
        <v>1</v>
      </c>
      <c r="Y1189" s="5">
        <v>176217.99</v>
      </c>
      <c r="Z1189" s="5">
        <v>212525</v>
      </c>
      <c r="AA1189" s="5">
        <v>1</v>
      </c>
      <c r="AB1189" s="5">
        <v>212525</v>
      </c>
    </row>
    <row r="1190" spans="1:206" x14ac:dyDescent="0.2">
      <c r="A1190" s="5">
        <v>50</v>
      </c>
      <c r="B1190" s="5">
        <v>0</v>
      </c>
      <c r="C1190" s="5">
        <v>0</v>
      </c>
      <c r="D1190" s="5">
        <v>1</v>
      </c>
      <c r="E1190" s="5">
        <v>222</v>
      </c>
      <c r="F1190" s="5">
        <f>ROUND(Source!AO1186,O1190)</f>
        <v>0</v>
      </c>
      <c r="G1190" s="5" t="s">
        <v>253</v>
      </c>
      <c r="H1190" s="5" t="s">
        <v>254</v>
      </c>
      <c r="I1190" s="5"/>
      <c r="J1190" s="5"/>
      <c r="K1190" s="5">
        <v>222</v>
      </c>
      <c r="L1190" s="5">
        <v>3</v>
      </c>
      <c r="M1190" s="5">
        <v>3</v>
      </c>
      <c r="N1190" s="5" t="s">
        <v>3</v>
      </c>
      <c r="O1190" s="5">
        <v>2</v>
      </c>
      <c r="P1190" s="5">
        <f>ROUND(Source!EG1186,O1190)</f>
        <v>0</v>
      </c>
      <c r="Q1190" s="5"/>
      <c r="R1190" s="5"/>
      <c r="S1190" s="5"/>
      <c r="T1190" s="5"/>
      <c r="U1190" s="5"/>
      <c r="V1190" s="5"/>
      <c r="W1190" s="5">
        <v>0</v>
      </c>
      <c r="X1190" s="5">
        <v>1</v>
      </c>
      <c r="Y1190" s="5">
        <v>0</v>
      </c>
      <c r="Z1190" s="5">
        <v>0</v>
      </c>
      <c r="AA1190" s="5">
        <v>1</v>
      </c>
      <c r="AB1190" s="5">
        <v>0</v>
      </c>
    </row>
    <row r="1191" spans="1:206" x14ac:dyDescent="0.2">
      <c r="A1191" s="5">
        <v>50</v>
      </c>
      <c r="B1191" s="5">
        <v>0</v>
      </c>
      <c r="C1191" s="5">
        <v>0</v>
      </c>
      <c r="D1191" s="5">
        <v>1</v>
      </c>
      <c r="E1191" s="5">
        <v>225</v>
      </c>
      <c r="F1191" s="5">
        <f>ROUND(Source!AV1186,O1191)</f>
        <v>176218</v>
      </c>
      <c r="G1191" s="5" t="s">
        <v>255</v>
      </c>
      <c r="H1191" s="5" t="s">
        <v>256</v>
      </c>
      <c r="I1191" s="5"/>
      <c r="J1191" s="5"/>
      <c r="K1191" s="5">
        <v>225</v>
      </c>
      <c r="L1191" s="5">
        <v>4</v>
      </c>
      <c r="M1191" s="5">
        <v>3</v>
      </c>
      <c r="N1191" s="5" t="s">
        <v>3</v>
      </c>
      <c r="O1191" s="5">
        <v>2</v>
      </c>
      <c r="P1191" s="5">
        <f>ROUND(Source!EN1186,O1191)</f>
        <v>212525</v>
      </c>
      <c r="Q1191" s="5"/>
      <c r="R1191" s="5"/>
      <c r="S1191" s="5"/>
      <c r="T1191" s="5"/>
      <c r="U1191" s="5"/>
      <c r="V1191" s="5"/>
      <c r="W1191" s="5">
        <v>176217.99</v>
      </c>
      <c r="X1191" s="5">
        <v>1</v>
      </c>
      <c r="Y1191" s="5">
        <v>176217.99</v>
      </c>
      <c r="Z1191" s="5">
        <v>212525</v>
      </c>
      <c r="AA1191" s="5">
        <v>1</v>
      </c>
      <c r="AB1191" s="5">
        <v>212525</v>
      </c>
    </row>
    <row r="1192" spans="1:206" x14ac:dyDescent="0.2">
      <c r="A1192" s="5">
        <v>50</v>
      </c>
      <c r="B1192" s="5">
        <v>0</v>
      </c>
      <c r="C1192" s="5">
        <v>0</v>
      </c>
      <c r="D1192" s="5">
        <v>1</v>
      </c>
      <c r="E1192" s="5">
        <v>226</v>
      </c>
      <c r="F1192" s="5">
        <f>ROUND(Source!AW1186,O1192)</f>
        <v>176218</v>
      </c>
      <c r="G1192" s="5" t="s">
        <v>257</v>
      </c>
      <c r="H1192" s="5" t="s">
        <v>258</v>
      </c>
      <c r="I1192" s="5"/>
      <c r="J1192" s="5"/>
      <c r="K1192" s="5">
        <v>226</v>
      </c>
      <c r="L1192" s="5">
        <v>5</v>
      </c>
      <c r="M1192" s="5">
        <v>3</v>
      </c>
      <c r="N1192" s="5" t="s">
        <v>3</v>
      </c>
      <c r="O1192" s="5">
        <v>2</v>
      </c>
      <c r="P1192" s="5">
        <f>ROUND(Source!EO1186,O1192)</f>
        <v>212525</v>
      </c>
      <c r="Q1192" s="5"/>
      <c r="R1192" s="5"/>
      <c r="S1192" s="5"/>
      <c r="T1192" s="5"/>
      <c r="U1192" s="5"/>
      <c r="V1192" s="5"/>
      <c r="W1192" s="5">
        <v>176217.99</v>
      </c>
      <c r="X1192" s="5">
        <v>1</v>
      </c>
      <c r="Y1192" s="5">
        <v>176217.99</v>
      </c>
      <c r="Z1192" s="5">
        <v>212525</v>
      </c>
      <c r="AA1192" s="5">
        <v>1</v>
      </c>
      <c r="AB1192" s="5">
        <v>212525</v>
      </c>
    </row>
    <row r="1193" spans="1:206" x14ac:dyDescent="0.2">
      <c r="A1193" s="5">
        <v>50</v>
      </c>
      <c r="B1193" s="5">
        <v>0</v>
      </c>
      <c r="C1193" s="5">
        <v>0</v>
      </c>
      <c r="D1193" s="5">
        <v>1</v>
      </c>
      <c r="E1193" s="5">
        <v>227</v>
      </c>
      <c r="F1193" s="5">
        <f>ROUND(Source!AX1186,O1193)</f>
        <v>0</v>
      </c>
      <c r="G1193" s="5" t="s">
        <v>259</v>
      </c>
      <c r="H1193" s="5" t="s">
        <v>260</v>
      </c>
      <c r="I1193" s="5"/>
      <c r="J1193" s="5"/>
      <c r="K1193" s="5">
        <v>227</v>
      </c>
      <c r="L1193" s="5">
        <v>6</v>
      </c>
      <c r="M1193" s="5">
        <v>3</v>
      </c>
      <c r="N1193" s="5" t="s">
        <v>3</v>
      </c>
      <c r="O1193" s="5">
        <v>2</v>
      </c>
      <c r="P1193" s="5">
        <f>ROUND(Source!EP1186,O1193)</f>
        <v>0</v>
      </c>
      <c r="Q1193" s="5"/>
      <c r="R1193" s="5"/>
      <c r="S1193" s="5"/>
      <c r="T1193" s="5"/>
      <c r="U1193" s="5"/>
      <c r="V1193" s="5"/>
      <c r="W1193" s="5">
        <v>0</v>
      </c>
      <c r="X1193" s="5">
        <v>1</v>
      </c>
      <c r="Y1193" s="5">
        <v>0</v>
      </c>
      <c r="Z1193" s="5">
        <v>0</v>
      </c>
      <c r="AA1193" s="5">
        <v>1</v>
      </c>
      <c r="AB1193" s="5">
        <v>0</v>
      </c>
    </row>
    <row r="1194" spans="1:206" x14ac:dyDescent="0.2">
      <c r="A1194" s="5">
        <v>50</v>
      </c>
      <c r="B1194" s="5">
        <v>0</v>
      </c>
      <c r="C1194" s="5">
        <v>0</v>
      </c>
      <c r="D1194" s="5">
        <v>1</v>
      </c>
      <c r="E1194" s="5">
        <v>228</v>
      </c>
      <c r="F1194" s="5">
        <f>ROUND(Source!AY1186,O1194)</f>
        <v>176218</v>
      </c>
      <c r="G1194" s="5" t="s">
        <v>261</v>
      </c>
      <c r="H1194" s="5" t="s">
        <v>262</v>
      </c>
      <c r="I1194" s="5"/>
      <c r="J1194" s="5"/>
      <c r="K1194" s="5">
        <v>228</v>
      </c>
      <c r="L1194" s="5">
        <v>7</v>
      </c>
      <c r="M1194" s="5">
        <v>3</v>
      </c>
      <c r="N1194" s="5" t="s">
        <v>3</v>
      </c>
      <c r="O1194" s="5">
        <v>2</v>
      </c>
      <c r="P1194" s="5">
        <f>ROUND(Source!EQ1186,O1194)</f>
        <v>212525</v>
      </c>
      <c r="Q1194" s="5"/>
      <c r="R1194" s="5"/>
      <c r="S1194" s="5"/>
      <c r="T1194" s="5"/>
      <c r="U1194" s="5"/>
      <c r="V1194" s="5"/>
      <c r="W1194" s="5">
        <v>176217.99</v>
      </c>
      <c r="X1194" s="5">
        <v>1</v>
      </c>
      <c r="Y1194" s="5">
        <v>176217.99</v>
      </c>
      <c r="Z1194" s="5">
        <v>212525</v>
      </c>
      <c r="AA1194" s="5">
        <v>1</v>
      </c>
      <c r="AB1194" s="5">
        <v>212525</v>
      </c>
    </row>
    <row r="1195" spans="1:206" x14ac:dyDescent="0.2">
      <c r="A1195" s="5">
        <v>50</v>
      </c>
      <c r="B1195" s="5">
        <v>0</v>
      </c>
      <c r="C1195" s="5">
        <v>0</v>
      </c>
      <c r="D1195" s="5">
        <v>1</v>
      </c>
      <c r="E1195" s="5">
        <v>216</v>
      </c>
      <c r="F1195" s="5">
        <f>ROUND(Source!AP1186,O1195)</f>
        <v>0</v>
      </c>
      <c r="G1195" s="5" t="s">
        <v>263</v>
      </c>
      <c r="H1195" s="5" t="s">
        <v>264</v>
      </c>
      <c r="I1195" s="5"/>
      <c r="J1195" s="5"/>
      <c r="K1195" s="5">
        <v>216</v>
      </c>
      <c r="L1195" s="5">
        <v>8</v>
      </c>
      <c r="M1195" s="5">
        <v>3</v>
      </c>
      <c r="N1195" s="5" t="s">
        <v>3</v>
      </c>
      <c r="O1195" s="5">
        <v>2</v>
      </c>
      <c r="P1195" s="5">
        <f>ROUND(Source!EH1186,O1195)</f>
        <v>0</v>
      </c>
      <c r="Q1195" s="5"/>
      <c r="R1195" s="5"/>
      <c r="S1195" s="5"/>
      <c r="T1195" s="5"/>
      <c r="U1195" s="5"/>
      <c r="V1195" s="5"/>
      <c r="W1195" s="5">
        <v>0</v>
      </c>
      <c r="X1195" s="5">
        <v>1</v>
      </c>
      <c r="Y1195" s="5">
        <v>0</v>
      </c>
      <c r="Z1195" s="5">
        <v>0</v>
      </c>
      <c r="AA1195" s="5">
        <v>1</v>
      </c>
      <c r="AB1195" s="5">
        <v>0</v>
      </c>
    </row>
    <row r="1196" spans="1:206" x14ac:dyDescent="0.2">
      <c r="A1196" s="5">
        <v>50</v>
      </c>
      <c r="B1196" s="5">
        <v>0</v>
      </c>
      <c r="C1196" s="5">
        <v>0</v>
      </c>
      <c r="D1196" s="5">
        <v>1</v>
      </c>
      <c r="E1196" s="5">
        <v>223</v>
      </c>
      <c r="F1196" s="5">
        <f>ROUND(Source!AQ1186,O1196)</f>
        <v>0</v>
      </c>
      <c r="G1196" s="5" t="s">
        <v>265</v>
      </c>
      <c r="H1196" s="5" t="s">
        <v>266</v>
      </c>
      <c r="I1196" s="5"/>
      <c r="J1196" s="5"/>
      <c r="K1196" s="5">
        <v>223</v>
      </c>
      <c r="L1196" s="5">
        <v>9</v>
      </c>
      <c r="M1196" s="5">
        <v>3</v>
      </c>
      <c r="N1196" s="5" t="s">
        <v>3</v>
      </c>
      <c r="O1196" s="5">
        <v>2</v>
      </c>
      <c r="P1196" s="5">
        <f>ROUND(Source!EI1186,O1196)</f>
        <v>0</v>
      </c>
      <c r="Q1196" s="5"/>
      <c r="R1196" s="5"/>
      <c r="S1196" s="5"/>
      <c r="T1196" s="5"/>
      <c r="U1196" s="5"/>
      <c r="V1196" s="5"/>
      <c r="W1196" s="5">
        <v>0</v>
      </c>
      <c r="X1196" s="5">
        <v>1</v>
      </c>
      <c r="Y1196" s="5">
        <v>0</v>
      </c>
      <c r="Z1196" s="5">
        <v>0</v>
      </c>
      <c r="AA1196" s="5">
        <v>1</v>
      </c>
      <c r="AB1196" s="5">
        <v>0</v>
      </c>
    </row>
    <row r="1197" spans="1:206" x14ac:dyDescent="0.2">
      <c r="A1197" s="5">
        <v>50</v>
      </c>
      <c r="B1197" s="5">
        <v>0</v>
      </c>
      <c r="C1197" s="5">
        <v>0</v>
      </c>
      <c r="D1197" s="5">
        <v>1</v>
      </c>
      <c r="E1197" s="5">
        <v>229</v>
      </c>
      <c r="F1197" s="5">
        <f>ROUND(Source!AZ1186,O1197)</f>
        <v>0</v>
      </c>
      <c r="G1197" s="5" t="s">
        <v>267</v>
      </c>
      <c r="H1197" s="5" t="s">
        <v>268</v>
      </c>
      <c r="I1197" s="5"/>
      <c r="J1197" s="5"/>
      <c r="K1197" s="5">
        <v>229</v>
      </c>
      <c r="L1197" s="5">
        <v>10</v>
      </c>
      <c r="M1197" s="5">
        <v>3</v>
      </c>
      <c r="N1197" s="5" t="s">
        <v>3</v>
      </c>
      <c r="O1197" s="5">
        <v>2</v>
      </c>
      <c r="P1197" s="5">
        <f>ROUND(Source!ER1186,O1197)</f>
        <v>0</v>
      </c>
      <c r="Q1197" s="5"/>
      <c r="R1197" s="5"/>
      <c r="S1197" s="5"/>
      <c r="T1197" s="5"/>
      <c r="U1197" s="5"/>
      <c r="V1197" s="5"/>
      <c r="W1197" s="5">
        <v>0</v>
      </c>
      <c r="X1197" s="5">
        <v>1</v>
      </c>
      <c r="Y1197" s="5">
        <v>0</v>
      </c>
      <c r="Z1197" s="5">
        <v>0</v>
      </c>
      <c r="AA1197" s="5">
        <v>1</v>
      </c>
      <c r="AB1197" s="5">
        <v>0</v>
      </c>
    </row>
    <row r="1198" spans="1:206" x14ac:dyDescent="0.2">
      <c r="A1198" s="5">
        <v>50</v>
      </c>
      <c r="B1198" s="5">
        <v>0</v>
      </c>
      <c r="C1198" s="5">
        <v>0</v>
      </c>
      <c r="D1198" s="5">
        <v>1</v>
      </c>
      <c r="E1198" s="5">
        <v>203</v>
      </c>
      <c r="F1198" s="5">
        <f>ROUND(Source!Q1186,O1198)</f>
        <v>54</v>
      </c>
      <c r="G1198" s="5" t="s">
        <v>269</v>
      </c>
      <c r="H1198" s="5" t="s">
        <v>270</v>
      </c>
      <c r="I1198" s="5"/>
      <c r="J1198" s="5"/>
      <c r="K1198" s="5">
        <v>203</v>
      </c>
      <c r="L1198" s="5">
        <v>11</v>
      </c>
      <c r="M1198" s="5">
        <v>3</v>
      </c>
      <c r="N1198" s="5" t="s">
        <v>3</v>
      </c>
      <c r="O1198" s="5">
        <v>2</v>
      </c>
      <c r="P1198" s="5">
        <f>ROUND(Source!DI1186,O1198)</f>
        <v>696</v>
      </c>
      <c r="Q1198" s="5"/>
      <c r="R1198" s="5"/>
      <c r="S1198" s="5"/>
      <c r="T1198" s="5"/>
      <c r="U1198" s="5"/>
      <c r="V1198" s="5"/>
      <c r="W1198" s="5">
        <v>53.5</v>
      </c>
      <c r="X1198" s="5">
        <v>1</v>
      </c>
      <c r="Y1198" s="5">
        <v>53.5</v>
      </c>
      <c r="Z1198" s="5">
        <v>696</v>
      </c>
      <c r="AA1198" s="5">
        <v>1</v>
      </c>
      <c r="AB1198" s="5">
        <v>696</v>
      </c>
    </row>
    <row r="1199" spans="1:206" x14ac:dyDescent="0.2">
      <c r="A1199" s="5">
        <v>50</v>
      </c>
      <c r="B1199" s="5">
        <v>0</v>
      </c>
      <c r="C1199" s="5">
        <v>0</v>
      </c>
      <c r="D1199" s="5">
        <v>1</v>
      </c>
      <c r="E1199" s="5">
        <v>231</v>
      </c>
      <c r="F1199" s="5">
        <f>ROUND(Source!BB1186,O1199)</f>
        <v>0</v>
      </c>
      <c r="G1199" s="5" t="s">
        <v>271</v>
      </c>
      <c r="H1199" s="5" t="s">
        <v>272</v>
      </c>
      <c r="I1199" s="5"/>
      <c r="J1199" s="5"/>
      <c r="K1199" s="5">
        <v>231</v>
      </c>
      <c r="L1199" s="5">
        <v>12</v>
      </c>
      <c r="M1199" s="5">
        <v>3</v>
      </c>
      <c r="N1199" s="5" t="s">
        <v>3</v>
      </c>
      <c r="O1199" s="5">
        <v>2</v>
      </c>
      <c r="P1199" s="5">
        <f>ROUND(Source!ET1186,O1199)</f>
        <v>0</v>
      </c>
      <c r="Q1199" s="5"/>
      <c r="R1199" s="5"/>
      <c r="S1199" s="5"/>
      <c r="T1199" s="5"/>
      <c r="U1199" s="5"/>
      <c r="V1199" s="5"/>
      <c r="W1199" s="5">
        <v>0</v>
      </c>
      <c r="X1199" s="5">
        <v>1</v>
      </c>
      <c r="Y1199" s="5">
        <v>0</v>
      </c>
      <c r="Z1199" s="5">
        <v>0</v>
      </c>
      <c r="AA1199" s="5">
        <v>1</v>
      </c>
      <c r="AB1199" s="5">
        <v>0</v>
      </c>
    </row>
    <row r="1200" spans="1:206" x14ac:dyDescent="0.2">
      <c r="A1200" s="5">
        <v>50</v>
      </c>
      <c r="B1200" s="5">
        <v>0</v>
      </c>
      <c r="C1200" s="5">
        <v>0</v>
      </c>
      <c r="D1200" s="5">
        <v>1</v>
      </c>
      <c r="E1200" s="5">
        <v>204</v>
      </c>
      <c r="F1200" s="5">
        <f>ROUND(Source!R1186,O1200)</f>
        <v>3</v>
      </c>
      <c r="G1200" s="5" t="s">
        <v>273</v>
      </c>
      <c r="H1200" s="5" t="s">
        <v>274</v>
      </c>
      <c r="I1200" s="5"/>
      <c r="J1200" s="5"/>
      <c r="K1200" s="5">
        <v>204</v>
      </c>
      <c r="L1200" s="5">
        <v>13</v>
      </c>
      <c r="M1200" s="5">
        <v>3</v>
      </c>
      <c r="N1200" s="5" t="s">
        <v>3</v>
      </c>
      <c r="O1200" s="5">
        <v>2</v>
      </c>
      <c r="P1200" s="5">
        <f>ROUND(Source!DJ1186,O1200)</f>
        <v>101</v>
      </c>
      <c r="Q1200" s="5"/>
      <c r="R1200" s="5"/>
      <c r="S1200" s="5"/>
      <c r="T1200" s="5"/>
      <c r="U1200" s="5"/>
      <c r="V1200" s="5"/>
      <c r="W1200" s="5">
        <v>2.88</v>
      </c>
      <c r="X1200" s="5">
        <v>1</v>
      </c>
      <c r="Y1200" s="5">
        <v>2.88</v>
      </c>
      <c r="Z1200" s="5">
        <v>101</v>
      </c>
      <c r="AA1200" s="5">
        <v>1</v>
      </c>
      <c r="AB1200" s="5">
        <v>101</v>
      </c>
    </row>
    <row r="1201" spans="1:88" x14ac:dyDescent="0.2">
      <c r="A1201" s="5">
        <v>50</v>
      </c>
      <c r="B1201" s="5">
        <v>0</v>
      </c>
      <c r="C1201" s="5">
        <v>0</v>
      </c>
      <c r="D1201" s="5">
        <v>1</v>
      </c>
      <c r="E1201" s="5">
        <v>205</v>
      </c>
      <c r="F1201" s="5">
        <f>ROUND(Source!S1186,O1201)</f>
        <v>590</v>
      </c>
      <c r="G1201" s="5" t="s">
        <v>275</v>
      </c>
      <c r="H1201" s="5" t="s">
        <v>276</v>
      </c>
      <c r="I1201" s="5"/>
      <c r="J1201" s="5"/>
      <c r="K1201" s="5">
        <v>205</v>
      </c>
      <c r="L1201" s="5">
        <v>14</v>
      </c>
      <c r="M1201" s="5">
        <v>3</v>
      </c>
      <c r="N1201" s="5" t="s">
        <v>3</v>
      </c>
      <c r="O1201" s="5">
        <v>2</v>
      </c>
      <c r="P1201" s="5">
        <f>ROUND(Source!DK1186,O1201)</f>
        <v>20802</v>
      </c>
      <c r="Q1201" s="5"/>
      <c r="R1201" s="5"/>
      <c r="S1201" s="5"/>
      <c r="T1201" s="5"/>
      <c r="U1201" s="5"/>
      <c r="V1201" s="5"/>
      <c r="W1201" s="5">
        <v>590.31999999999994</v>
      </c>
      <c r="X1201" s="5">
        <v>1</v>
      </c>
      <c r="Y1201" s="5">
        <v>590.31999999999994</v>
      </c>
      <c r="Z1201" s="5">
        <v>20802</v>
      </c>
      <c r="AA1201" s="5">
        <v>1</v>
      </c>
      <c r="AB1201" s="5">
        <v>20802</v>
      </c>
    </row>
    <row r="1202" spans="1:88" x14ac:dyDescent="0.2">
      <c r="A1202" s="5">
        <v>50</v>
      </c>
      <c r="B1202" s="5">
        <v>0</v>
      </c>
      <c r="C1202" s="5">
        <v>0</v>
      </c>
      <c r="D1202" s="5">
        <v>1</v>
      </c>
      <c r="E1202" s="5">
        <v>232</v>
      </c>
      <c r="F1202" s="5">
        <f>ROUND(Source!BC1186,O1202)</f>
        <v>0</v>
      </c>
      <c r="G1202" s="5" t="s">
        <v>277</v>
      </c>
      <c r="H1202" s="5" t="s">
        <v>278</v>
      </c>
      <c r="I1202" s="5"/>
      <c r="J1202" s="5"/>
      <c r="K1202" s="5">
        <v>232</v>
      </c>
      <c r="L1202" s="5">
        <v>15</v>
      </c>
      <c r="M1202" s="5">
        <v>3</v>
      </c>
      <c r="N1202" s="5" t="s">
        <v>3</v>
      </c>
      <c r="O1202" s="5">
        <v>2</v>
      </c>
      <c r="P1202" s="5">
        <f>ROUND(Source!EU1186,O1202)</f>
        <v>0</v>
      </c>
      <c r="Q1202" s="5"/>
      <c r="R1202" s="5"/>
      <c r="S1202" s="5"/>
      <c r="T1202" s="5"/>
      <c r="U1202" s="5"/>
      <c r="V1202" s="5"/>
      <c r="W1202" s="5">
        <v>0</v>
      </c>
      <c r="X1202" s="5">
        <v>1</v>
      </c>
      <c r="Y1202" s="5">
        <v>0</v>
      </c>
      <c r="Z1202" s="5">
        <v>0</v>
      </c>
      <c r="AA1202" s="5">
        <v>1</v>
      </c>
      <c r="AB1202" s="5">
        <v>0</v>
      </c>
    </row>
    <row r="1203" spans="1:88" x14ac:dyDescent="0.2">
      <c r="A1203" s="5">
        <v>50</v>
      </c>
      <c r="B1203" s="5">
        <v>0</v>
      </c>
      <c r="C1203" s="5">
        <v>0</v>
      </c>
      <c r="D1203" s="5">
        <v>1</v>
      </c>
      <c r="E1203" s="5">
        <v>214</v>
      </c>
      <c r="F1203" s="5">
        <f>ROUND(Source!AS1186,O1203)</f>
        <v>177856</v>
      </c>
      <c r="G1203" s="5" t="s">
        <v>279</v>
      </c>
      <c r="H1203" s="5" t="s">
        <v>280</v>
      </c>
      <c r="I1203" s="5"/>
      <c r="J1203" s="5"/>
      <c r="K1203" s="5">
        <v>214</v>
      </c>
      <c r="L1203" s="5">
        <v>16</v>
      </c>
      <c r="M1203" s="5">
        <v>3</v>
      </c>
      <c r="N1203" s="5" t="s">
        <v>3</v>
      </c>
      <c r="O1203" s="5">
        <v>2</v>
      </c>
      <c r="P1203" s="5">
        <f>ROUND(Source!EK1186,O1203)</f>
        <v>269057</v>
      </c>
      <c r="Q1203" s="5"/>
      <c r="R1203" s="5"/>
      <c r="S1203" s="5"/>
      <c r="T1203" s="5"/>
      <c r="U1203" s="5"/>
      <c r="V1203" s="5"/>
      <c r="W1203" s="5">
        <v>177856.05</v>
      </c>
      <c r="X1203" s="5">
        <v>1</v>
      </c>
      <c r="Y1203" s="5">
        <v>177856.05</v>
      </c>
      <c r="Z1203" s="5">
        <v>269057</v>
      </c>
      <c r="AA1203" s="5">
        <v>1</v>
      </c>
      <c r="AB1203" s="5">
        <v>269057</v>
      </c>
    </row>
    <row r="1204" spans="1:88" x14ac:dyDescent="0.2">
      <c r="A1204" s="5">
        <v>50</v>
      </c>
      <c r="B1204" s="5">
        <v>0</v>
      </c>
      <c r="C1204" s="5">
        <v>0</v>
      </c>
      <c r="D1204" s="5">
        <v>1</v>
      </c>
      <c r="E1204" s="5">
        <v>215</v>
      </c>
      <c r="F1204" s="5">
        <f>ROUND(Source!AT1186,O1204)</f>
        <v>0</v>
      </c>
      <c r="G1204" s="5" t="s">
        <v>281</v>
      </c>
      <c r="H1204" s="5" t="s">
        <v>282</v>
      </c>
      <c r="I1204" s="5"/>
      <c r="J1204" s="5"/>
      <c r="K1204" s="5">
        <v>215</v>
      </c>
      <c r="L1204" s="5">
        <v>17</v>
      </c>
      <c r="M1204" s="5">
        <v>3</v>
      </c>
      <c r="N1204" s="5" t="s">
        <v>3</v>
      </c>
      <c r="O1204" s="5">
        <v>2</v>
      </c>
      <c r="P1204" s="5">
        <f>ROUND(Source!EL1186,O1204)</f>
        <v>0</v>
      </c>
      <c r="Q1204" s="5"/>
      <c r="R1204" s="5"/>
      <c r="S1204" s="5"/>
      <c r="T1204" s="5"/>
      <c r="U1204" s="5"/>
      <c r="V1204" s="5"/>
      <c r="W1204" s="5">
        <v>0</v>
      </c>
      <c r="X1204" s="5">
        <v>1</v>
      </c>
      <c r="Y1204" s="5">
        <v>0</v>
      </c>
      <c r="Z1204" s="5">
        <v>0</v>
      </c>
      <c r="AA1204" s="5">
        <v>1</v>
      </c>
      <c r="AB1204" s="5">
        <v>0</v>
      </c>
    </row>
    <row r="1205" spans="1:88" x14ac:dyDescent="0.2">
      <c r="A1205" s="5">
        <v>50</v>
      </c>
      <c r="B1205" s="5">
        <v>0</v>
      </c>
      <c r="C1205" s="5">
        <v>0</v>
      </c>
      <c r="D1205" s="5">
        <v>1</v>
      </c>
      <c r="E1205" s="5">
        <v>217</v>
      </c>
      <c r="F1205" s="5">
        <f>ROUND(Source!AU1186,O1205)</f>
        <v>0</v>
      </c>
      <c r="G1205" s="5" t="s">
        <v>283</v>
      </c>
      <c r="H1205" s="5" t="s">
        <v>284</v>
      </c>
      <c r="I1205" s="5"/>
      <c r="J1205" s="5"/>
      <c r="K1205" s="5">
        <v>217</v>
      </c>
      <c r="L1205" s="5">
        <v>18</v>
      </c>
      <c r="M1205" s="5">
        <v>3</v>
      </c>
      <c r="N1205" s="5" t="s">
        <v>3</v>
      </c>
      <c r="O1205" s="5">
        <v>2</v>
      </c>
      <c r="P1205" s="5">
        <f>ROUND(Source!EM1186,O1205)</f>
        <v>0</v>
      </c>
      <c r="Q1205" s="5"/>
      <c r="R1205" s="5"/>
      <c r="S1205" s="5"/>
      <c r="T1205" s="5"/>
      <c r="U1205" s="5"/>
      <c r="V1205" s="5"/>
      <c r="W1205" s="5">
        <v>0</v>
      </c>
      <c r="X1205" s="5">
        <v>1</v>
      </c>
      <c r="Y1205" s="5">
        <v>0</v>
      </c>
      <c r="Z1205" s="5">
        <v>0</v>
      </c>
      <c r="AA1205" s="5">
        <v>1</v>
      </c>
      <c r="AB1205" s="5">
        <v>0</v>
      </c>
    </row>
    <row r="1206" spans="1:88" x14ac:dyDescent="0.2">
      <c r="A1206" s="5">
        <v>50</v>
      </c>
      <c r="B1206" s="5">
        <v>0</v>
      </c>
      <c r="C1206" s="5">
        <v>0</v>
      </c>
      <c r="D1206" s="5">
        <v>1</v>
      </c>
      <c r="E1206" s="5">
        <v>230</v>
      </c>
      <c r="F1206" s="5">
        <f>ROUND(Source!BA1186,O1206)</f>
        <v>0</v>
      </c>
      <c r="G1206" s="5" t="s">
        <v>285</v>
      </c>
      <c r="H1206" s="5" t="s">
        <v>286</v>
      </c>
      <c r="I1206" s="5"/>
      <c r="J1206" s="5"/>
      <c r="K1206" s="5">
        <v>230</v>
      </c>
      <c r="L1206" s="5">
        <v>19</v>
      </c>
      <c r="M1206" s="5">
        <v>3</v>
      </c>
      <c r="N1206" s="5" t="s">
        <v>3</v>
      </c>
      <c r="O1206" s="5">
        <v>2</v>
      </c>
      <c r="P1206" s="5">
        <f>ROUND(Source!ES1186,O1206)</f>
        <v>0</v>
      </c>
      <c r="Q1206" s="5"/>
      <c r="R1206" s="5"/>
      <c r="S1206" s="5"/>
      <c r="T1206" s="5"/>
      <c r="U1206" s="5"/>
      <c r="V1206" s="5"/>
      <c r="W1206" s="5">
        <v>0</v>
      </c>
      <c r="X1206" s="5">
        <v>1</v>
      </c>
      <c r="Y1206" s="5">
        <v>0</v>
      </c>
      <c r="Z1206" s="5">
        <v>0</v>
      </c>
      <c r="AA1206" s="5">
        <v>1</v>
      </c>
      <c r="AB1206" s="5">
        <v>0</v>
      </c>
    </row>
    <row r="1207" spans="1:88" x14ac:dyDescent="0.2">
      <c r="A1207" s="5">
        <v>50</v>
      </c>
      <c r="B1207" s="5">
        <v>0</v>
      </c>
      <c r="C1207" s="5">
        <v>0</v>
      </c>
      <c r="D1207" s="5">
        <v>1</v>
      </c>
      <c r="E1207" s="5">
        <v>206</v>
      </c>
      <c r="F1207" s="5">
        <f>ROUND(Source!T1186,O1207)</f>
        <v>0</v>
      </c>
      <c r="G1207" s="5" t="s">
        <v>287</v>
      </c>
      <c r="H1207" s="5" t="s">
        <v>288</v>
      </c>
      <c r="I1207" s="5"/>
      <c r="J1207" s="5"/>
      <c r="K1207" s="5">
        <v>206</v>
      </c>
      <c r="L1207" s="5">
        <v>20</v>
      </c>
      <c r="M1207" s="5">
        <v>3</v>
      </c>
      <c r="N1207" s="5" t="s">
        <v>3</v>
      </c>
      <c r="O1207" s="5">
        <v>2</v>
      </c>
      <c r="P1207" s="5">
        <f>ROUND(Source!DL1186,O1207)</f>
        <v>0</v>
      </c>
      <c r="Q1207" s="5"/>
      <c r="R1207" s="5"/>
      <c r="S1207" s="5"/>
      <c r="T1207" s="5"/>
      <c r="U1207" s="5"/>
      <c r="V1207" s="5"/>
      <c r="W1207" s="5">
        <v>0</v>
      </c>
      <c r="X1207" s="5">
        <v>1</v>
      </c>
      <c r="Y1207" s="5">
        <v>0</v>
      </c>
      <c r="Z1207" s="5">
        <v>0</v>
      </c>
      <c r="AA1207" s="5">
        <v>1</v>
      </c>
      <c r="AB1207" s="5">
        <v>0</v>
      </c>
    </row>
    <row r="1208" spans="1:88" x14ac:dyDescent="0.2">
      <c r="A1208" s="5">
        <v>50</v>
      </c>
      <c r="B1208" s="5">
        <v>0</v>
      </c>
      <c r="C1208" s="5">
        <v>0</v>
      </c>
      <c r="D1208" s="5">
        <v>1</v>
      </c>
      <c r="E1208" s="5">
        <v>207</v>
      </c>
      <c r="F1208" s="5">
        <f>Source!U1186</f>
        <v>61.898381999999998</v>
      </c>
      <c r="G1208" s="5" t="s">
        <v>289</v>
      </c>
      <c r="H1208" s="5" t="s">
        <v>290</v>
      </c>
      <c r="I1208" s="5"/>
      <c r="J1208" s="5"/>
      <c r="K1208" s="5">
        <v>207</v>
      </c>
      <c r="L1208" s="5">
        <v>21</v>
      </c>
      <c r="M1208" s="5">
        <v>3</v>
      </c>
      <c r="N1208" s="5" t="s">
        <v>3</v>
      </c>
      <c r="O1208" s="5">
        <v>-1</v>
      </c>
      <c r="P1208" s="5">
        <f>Source!DM1186</f>
        <v>61.898381999999998</v>
      </c>
      <c r="Q1208" s="5"/>
      <c r="R1208" s="5"/>
      <c r="S1208" s="5"/>
      <c r="T1208" s="5"/>
      <c r="U1208" s="5"/>
      <c r="V1208" s="5"/>
      <c r="W1208" s="5">
        <v>61.898381999999998</v>
      </c>
      <c r="X1208" s="5">
        <v>1</v>
      </c>
      <c r="Y1208" s="5">
        <v>61.898381999999998</v>
      </c>
      <c r="Z1208" s="5">
        <v>61.898381999999998</v>
      </c>
      <c r="AA1208" s="5">
        <v>1</v>
      </c>
      <c r="AB1208" s="5">
        <v>61.898381999999998</v>
      </c>
    </row>
    <row r="1209" spans="1:88" x14ac:dyDescent="0.2">
      <c r="A1209" s="5">
        <v>50</v>
      </c>
      <c r="B1209" s="5">
        <v>0</v>
      </c>
      <c r="C1209" s="5">
        <v>0</v>
      </c>
      <c r="D1209" s="5">
        <v>1</v>
      </c>
      <c r="E1209" s="5">
        <v>208</v>
      </c>
      <c r="F1209" s="5">
        <f>Source!V1186</f>
        <v>0.21305475000000001</v>
      </c>
      <c r="G1209" s="5" t="s">
        <v>291</v>
      </c>
      <c r="H1209" s="5" t="s">
        <v>292</v>
      </c>
      <c r="I1209" s="5"/>
      <c r="J1209" s="5"/>
      <c r="K1209" s="5">
        <v>208</v>
      </c>
      <c r="L1209" s="5">
        <v>22</v>
      </c>
      <c r="M1209" s="5">
        <v>3</v>
      </c>
      <c r="N1209" s="5" t="s">
        <v>3</v>
      </c>
      <c r="O1209" s="5">
        <v>-1</v>
      </c>
      <c r="P1209" s="5">
        <f>Source!DN1186</f>
        <v>0.21305475000000001</v>
      </c>
      <c r="Q1209" s="5"/>
      <c r="R1209" s="5"/>
      <c r="S1209" s="5"/>
      <c r="T1209" s="5"/>
      <c r="U1209" s="5"/>
      <c r="V1209" s="5"/>
      <c r="W1209" s="5">
        <v>0.21305479999999999</v>
      </c>
      <c r="X1209" s="5">
        <v>1</v>
      </c>
      <c r="Y1209" s="5">
        <v>0.21305479999999999</v>
      </c>
      <c r="Z1209" s="5">
        <v>0.21305479999999999</v>
      </c>
      <c r="AA1209" s="5">
        <v>1</v>
      </c>
      <c r="AB1209" s="5">
        <v>0.21305479999999999</v>
      </c>
    </row>
    <row r="1210" spans="1:88" x14ac:dyDescent="0.2">
      <c r="A1210" s="5">
        <v>50</v>
      </c>
      <c r="B1210" s="5">
        <v>0</v>
      </c>
      <c r="C1210" s="5">
        <v>0</v>
      </c>
      <c r="D1210" s="5">
        <v>1</v>
      </c>
      <c r="E1210" s="5">
        <v>209</v>
      </c>
      <c r="F1210" s="5">
        <f>ROUND(Source!W1186,O1210)</f>
        <v>14</v>
      </c>
      <c r="G1210" s="5" t="s">
        <v>293</v>
      </c>
      <c r="H1210" s="5" t="s">
        <v>294</v>
      </c>
      <c r="I1210" s="5"/>
      <c r="J1210" s="5"/>
      <c r="K1210" s="5">
        <v>209</v>
      </c>
      <c r="L1210" s="5">
        <v>23</v>
      </c>
      <c r="M1210" s="5">
        <v>3</v>
      </c>
      <c r="N1210" s="5" t="s">
        <v>3</v>
      </c>
      <c r="O1210" s="5">
        <v>2</v>
      </c>
      <c r="P1210" s="5">
        <f>ROUND(Source!DO1186,O1210)</f>
        <v>14</v>
      </c>
      <c r="Q1210" s="5"/>
      <c r="R1210" s="5"/>
      <c r="S1210" s="5"/>
      <c r="T1210" s="5"/>
      <c r="U1210" s="5"/>
      <c r="V1210" s="5"/>
      <c r="W1210" s="5">
        <v>13.61</v>
      </c>
      <c r="X1210" s="5">
        <v>1</v>
      </c>
      <c r="Y1210" s="5">
        <v>13.61</v>
      </c>
      <c r="Z1210" s="5">
        <v>14</v>
      </c>
      <c r="AA1210" s="5">
        <v>1</v>
      </c>
      <c r="AB1210" s="5">
        <v>14</v>
      </c>
    </row>
    <row r="1211" spans="1:88" x14ac:dyDescent="0.2">
      <c r="A1211" s="5">
        <v>50</v>
      </c>
      <c r="B1211" s="5">
        <v>0</v>
      </c>
      <c r="C1211" s="5">
        <v>0</v>
      </c>
      <c r="D1211" s="5">
        <v>1</v>
      </c>
      <c r="E1211" s="5">
        <v>233</v>
      </c>
      <c r="F1211" s="5">
        <f>ROUND(Source!BD1186,O1211)</f>
        <v>0</v>
      </c>
      <c r="G1211" s="5" t="s">
        <v>295</v>
      </c>
      <c r="H1211" s="5" t="s">
        <v>296</v>
      </c>
      <c r="I1211" s="5"/>
      <c r="J1211" s="5"/>
      <c r="K1211" s="5">
        <v>233</v>
      </c>
      <c r="L1211" s="5">
        <v>24</v>
      </c>
      <c r="M1211" s="5">
        <v>3</v>
      </c>
      <c r="N1211" s="5" t="s">
        <v>3</v>
      </c>
      <c r="O1211" s="5">
        <v>2</v>
      </c>
      <c r="P1211" s="5">
        <f>ROUND(Source!EV1186,O1211)</f>
        <v>0</v>
      </c>
      <c r="Q1211" s="5"/>
      <c r="R1211" s="5"/>
      <c r="S1211" s="5"/>
      <c r="T1211" s="5"/>
      <c r="U1211" s="5"/>
      <c r="V1211" s="5"/>
      <c r="W1211" s="5">
        <v>0</v>
      </c>
      <c r="X1211" s="5">
        <v>1</v>
      </c>
      <c r="Y1211" s="5">
        <v>0</v>
      </c>
      <c r="Z1211" s="5">
        <v>0</v>
      </c>
      <c r="AA1211" s="5">
        <v>1</v>
      </c>
      <c r="AB1211" s="5">
        <v>0</v>
      </c>
    </row>
    <row r="1212" spans="1:88" x14ac:dyDescent="0.2">
      <c r="A1212" s="5">
        <v>50</v>
      </c>
      <c r="B1212" s="5">
        <v>0</v>
      </c>
      <c r="C1212" s="5">
        <v>0</v>
      </c>
      <c r="D1212" s="5">
        <v>1</v>
      </c>
      <c r="E1212" s="5">
        <v>210</v>
      </c>
      <c r="F1212" s="5">
        <f>ROUND(Source!X1186,O1212)</f>
        <v>637</v>
      </c>
      <c r="G1212" s="5" t="s">
        <v>297</v>
      </c>
      <c r="H1212" s="5" t="s">
        <v>298</v>
      </c>
      <c r="I1212" s="5"/>
      <c r="J1212" s="5"/>
      <c r="K1212" s="5">
        <v>210</v>
      </c>
      <c r="L1212" s="5">
        <v>25</v>
      </c>
      <c r="M1212" s="5">
        <v>3</v>
      </c>
      <c r="N1212" s="5" t="s">
        <v>3</v>
      </c>
      <c r="O1212" s="5">
        <v>2</v>
      </c>
      <c r="P1212" s="5">
        <f>ROUND(Source!DP1186,O1212)</f>
        <v>22454</v>
      </c>
      <c r="Q1212" s="5"/>
      <c r="R1212" s="5"/>
      <c r="S1212" s="5"/>
      <c r="T1212" s="5"/>
      <c r="U1212" s="5"/>
      <c r="V1212" s="5"/>
      <c r="W1212" s="5">
        <v>637.21</v>
      </c>
      <c r="X1212" s="5">
        <v>1</v>
      </c>
      <c r="Y1212" s="5">
        <v>637.21</v>
      </c>
      <c r="Z1212" s="5">
        <v>22454</v>
      </c>
      <c r="AA1212" s="5">
        <v>1</v>
      </c>
      <c r="AB1212" s="5">
        <v>22454</v>
      </c>
    </row>
    <row r="1213" spans="1:88" x14ac:dyDescent="0.2">
      <c r="A1213" s="5">
        <v>50</v>
      </c>
      <c r="B1213" s="5">
        <v>0</v>
      </c>
      <c r="C1213" s="5">
        <v>0</v>
      </c>
      <c r="D1213" s="5">
        <v>1</v>
      </c>
      <c r="E1213" s="5">
        <v>211</v>
      </c>
      <c r="F1213" s="5">
        <f>ROUND(Source!Y1186,O1213)</f>
        <v>357</v>
      </c>
      <c r="G1213" s="5" t="s">
        <v>299</v>
      </c>
      <c r="H1213" s="5" t="s">
        <v>300</v>
      </c>
      <c r="I1213" s="5"/>
      <c r="J1213" s="5"/>
      <c r="K1213" s="5">
        <v>211</v>
      </c>
      <c r="L1213" s="5">
        <v>26</v>
      </c>
      <c r="M1213" s="5">
        <v>3</v>
      </c>
      <c r="N1213" s="5" t="s">
        <v>3</v>
      </c>
      <c r="O1213" s="5">
        <v>2</v>
      </c>
      <c r="P1213" s="5">
        <f>ROUND(Source!DQ1186,O1213)</f>
        <v>12580</v>
      </c>
      <c r="Q1213" s="5"/>
      <c r="R1213" s="5"/>
      <c r="S1213" s="5"/>
      <c r="T1213" s="5"/>
      <c r="U1213" s="5"/>
      <c r="V1213" s="5"/>
      <c r="W1213" s="5">
        <v>357.03</v>
      </c>
      <c r="X1213" s="5">
        <v>1</v>
      </c>
      <c r="Y1213" s="5">
        <v>357.03</v>
      </c>
      <c r="Z1213" s="5">
        <v>12580</v>
      </c>
      <c r="AA1213" s="5">
        <v>1</v>
      </c>
      <c r="AB1213" s="5">
        <v>12580</v>
      </c>
    </row>
    <row r="1214" spans="1:88" x14ac:dyDescent="0.2">
      <c r="A1214" s="5">
        <v>50</v>
      </c>
      <c r="B1214" s="5">
        <v>0</v>
      </c>
      <c r="C1214" s="5">
        <v>0</v>
      </c>
      <c r="D1214" s="5">
        <v>1</v>
      </c>
      <c r="E1214" s="5">
        <v>224</v>
      </c>
      <c r="F1214" s="5">
        <f>ROUND(Source!AR1186,O1214)</f>
        <v>177856</v>
      </c>
      <c r="G1214" s="5" t="s">
        <v>301</v>
      </c>
      <c r="H1214" s="5" t="s">
        <v>302</v>
      </c>
      <c r="I1214" s="5"/>
      <c r="J1214" s="5"/>
      <c r="K1214" s="5">
        <v>224</v>
      </c>
      <c r="L1214" s="5">
        <v>27</v>
      </c>
      <c r="M1214" s="5">
        <v>3</v>
      </c>
      <c r="N1214" s="5" t="s">
        <v>3</v>
      </c>
      <c r="O1214" s="5">
        <v>2</v>
      </c>
      <c r="P1214" s="5">
        <f>ROUND(Source!EJ1186,O1214)</f>
        <v>269057</v>
      </c>
      <c r="Q1214" s="5"/>
      <c r="R1214" s="5"/>
      <c r="S1214" s="5"/>
      <c r="T1214" s="5"/>
      <c r="U1214" s="5"/>
      <c r="V1214" s="5"/>
      <c r="W1214" s="5">
        <v>177856.05</v>
      </c>
      <c r="X1214" s="5">
        <v>1</v>
      </c>
      <c r="Y1214" s="5">
        <v>177856.05</v>
      </c>
      <c r="Z1214" s="5">
        <v>269057</v>
      </c>
      <c r="AA1214" s="5">
        <v>1</v>
      </c>
      <c r="AB1214" s="5">
        <v>269057</v>
      </c>
    </row>
    <row r="1216" spans="1:88" x14ac:dyDescent="0.2">
      <c r="A1216" s="1">
        <v>4</v>
      </c>
      <c r="B1216" s="1">
        <v>1</v>
      </c>
      <c r="C1216" s="1"/>
      <c r="D1216" s="1">
        <f>ROW(A1285)</f>
        <v>1285</v>
      </c>
      <c r="E1216" s="1"/>
      <c r="F1216" s="1" t="s">
        <v>3</v>
      </c>
      <c r="G1216" s="1" t="s">
        <v>1234</v>
      </c>
      <c r="H1216" s="1" t="s">
        <v>3</v>
      </c>
      <c r="I1216" s="1">
        <v>0</v>
      </c>
      <c r="J1216" s="1"/>
      <c r="K1216" s="1">
        <v>-1</v>
      </c>
      <c r="L1216" s="1"/>
      <c r="M1216" s="1" t="s">
        <v>3</v>
      </c>
      <c r="N1216" s="1"/>
      <c r="O1216" s="1"/>
      <c r="P1216" s="1"/>
      <c r="Q1216" s="1"/>
      <c r="R1216" s="1"/>
      <c r="S1216" s="1">
        <v>0</v>
      </c>
      <c r="T1216" s="1">
        <v>0</v>
      </c>
      <c r="U1216" s="1" t="s">
        <v>3</v>
      </c>
      <c r="V1216" s="1">
        <v>0</v>
      </c>
      <c r="W1216" s="1"/>
      <c r="X1216" s="1"/>
      <c r="Y1216" s="1"/>
      <c r="Z1216" s="1"/>
      <c r="AA1216" s="1"/>
      <c r="AB1216" s="1" t="s">
        <v>3</v>
      </c>
      <c r="AC1216" s="1" t="s">
        <v>3</v>
      </c>
      <c r="AD1216" s="1" t="s">
        <v>3</v>
      </c>
      <c r="AE1216" s="1" t="s">
        <v>3</v>
      </c>
      <c r="AF1216" s="1" t="s">
        <v>3</v>
      </c>
      <c r="AG1216" s="1" t="s">
        <v>3</v>
      </c>
      <c r="AH1216" s="1"/>
      <c r="AI1216" s="1"/>
      <c r="AJ1216" s="1"/>
      <c r="AK1216" s="1"/>
      <c r="AL1216" s="1"/>
      <c r="AM1216" s="1"/>
      <c r="AN1216" s="1"/>
      <c r="AO1216" s="1"/>
      <c r="AP1216" s="1" t="s">
        <v>3</v>
      </c>
      <c r="AQ1216" s="1" t="s">
        <v>3</v>
      </c>
      <c r="AR1216" s="1" t="s">
        <v>3</v>
      </c>
      <c r="AS1216" s="1"/>
      <c r="AT1216" s="1"/>
      <c r="AU1216" s="1"/>
      <c r="AV1216" s="1"/>
      <c r="AW1216" s="1"/>
      <c r="AX1216" s="1"/>
      <c r="AY1216" s="1"/>
      <c r="AZ1216" s="1" t="s">
        <v>3</v>
      </c>
      <c r="BA1216" s="1"/>
      <c r="BB1216" s="1" t="s">
        <v>3</v>
      </c>
      <c r="BC1216" s="1" t="s">
        <v>3</v>
      </c>
      <c r="BD1216" s="1" t="s">
        <v>3</v>
      </c>
      <c r="BE1216" s="1" t="s">
        <v>3</v>
      </c>
      <c r="BF1216" s="1" t="s">
        <v>3</v>
      </c>
      <c r="BG1216" s="1" t="s">
        <v>3</v>
      </c>
      <c r="BH1216" s="1" t="s">
        <v>3</v>
      </c>
      <c r="BI1216" s="1" t="s">
        <v>3</v>
      </c>
      <c r="BJ1216" s="1" t="s">
        <v>3</v>
      </c>
      <c r="BK1216" s="1" t="s">
        <v>3</v>
      </c>
      <c r="BL1216" s="1" t="s">
        <v>3</v>
      </c>
      <c r="BM1216" s="1" t="s">
        <v>3</v>
      </c>
      <c r="BN1216" s="1" t="s">
        <v>3</v>
      </c>
      <c r="BO1216" s="1" t="s">
        <v>3</v>
      </c>
      <c r="BP1216" s="1" t="s">
        <v>3</v>
      </c>
      <c r="BQ1216" s="1"/>
      <c r="BR1216" s="1"/>
      <c r="BS1216" s="1"/>
      <c r="BT1216" s="1"/>
      <c r="BU1216" s="1"/>
      <c r="BV1216" s="1"/>
      <c r="BW1216" s="1"/>
      <c r="BX1216" s="1">
        <v>0</v>
      </c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>
        <v>0</v>
      </c>
    </row>
    <row r="1218" spans="1:255" x14ac:dyDescent="0.2">
      <c r="A1218" s="3">
        <v>52</v>
      </c>
      <c r="B1218" s="3">
        <f t="shared" ref="B1218:G1218" si="784">B1285</f>
        <v>1</v>
      </c>
      <c r="C1218" s="3">
        <f t="shared" si="784"/>
        <v>4</v>
      </c>
      <c r="D1218" s="3">
        <f t="shared" si="784"/>
        <v>1216</v>
      </c>
      <c r="E1218" s="3">
        <f t="shared" si="784"/>
        <v>0</v>
      </c>
      <c r="F1218" s="3" t="str">
        <f t="shared" si="784"/>
        <v/>
      </c>
      <c r="G1218" s="3" t="str">
        <f t="shared" si="784"/>
        <v>15. Сантехнические работы (с/у)</v>
      </c>
      <c r="H1218" s="3"/>
      <c r="I1218" s="3"/>
      <c r="J1218" s="3"/>
      <c r="K1218" s="3"/>
      <c r="L1218" s="3"/>
      <c r="M1218" s="3"/>
      <c r="N1218" s="3"/>
      <c r="O1218" s="3">
        <f t="shared" ref="O1218:AT1218" si="785">O1285</f>
        <v>342776</v>
      </c>
      <c r="P1218" s="3">
        <f t="shared" si="785"/>
        <v>341981</v>
      </c>
      <c r="Q1218" s="3">
        <f t="shared" si="785"/>
        <v>58</v>
      </c>
      <c r="R1218" s="3">
        <f t="shared" si="785"/>
        <v>2</v>
      </c>
      <c r="S1218" s="3">
        <f t="shared" si="785"/>
        <v>737</v>
      </c>
      <c r="T1218" s="3">
        <f t="shared" si="785"/>
        <v>0</v>
      </c>
      <c r="U1218" s="3">
        <f t="shared" si="785"/>
        <v>78.85119164000001</v>
      </c>
      <c r="V1218" s="3">
        <f t="shared" si="785"/>
        <v>0.16020075</v>
      </c>
      <c r="W1218" s="3">
        <f t="shared" si="785"/>
        <v>-4</v>
      </c>
      <c r="X1218" s="3">
        <f t="shared" si="785"/>
        <v>790</v>
      </c>
      <c r="Y1218" s="3">
        <f t="shared" si="785"/>
        <v>432</v>
      </c>
      <c r="Z1218" s="3">
        <f t="shared" si="785"/>
        <v>0</v>
      </c>
      <c r="AA1218" s="3">
        <f t="shared" si="785"/>
        <v>0</v>
      </c>
      <c r="AB1218" s="3">
        <f t="shared" si="785"/>
        <v>342776</v>
      </c>
      <c r="AC1218" s="3">
        <f t="shared" si="785"/>
        <v>341981</v>
      </c>
      <c r="AD1218" s="3">
        <f t="shared" si="785"/>
        <v>58</v>
      </c>
      <c r="AE1218" s="3">
        <f t="shared" si="785"/>
        <v>2</v>
      </c>
      <c r="AF1218" s="3">
        <f t="shared" si="785"/>
        <v>737</v>
      </c>
      <c r="AG1218" s="3">
        <f t="shared" si="785"/>
        <v>0</v>
      </c>
      <c r="AH1218" s="3">
        <f t="shared" si="785"/>
        <v>78.85119164000001</v>
      </c>
      <c r="AI1218" s="3">
        <f t="shared" si="785"/>
        <v>0.16020075</v>
      </c>
      <c r="AJ1218" s="3">
        <f t="shared" si="785"/>
        <v>-4</v>
      </c>
      <c r="AK1218" s="3">
        <f t="shared" si="785"/>
        <v>790</v>
      </c>
      <c r="AL1218" s="3">
        <f t="shared" si="785"/>
        <v>432</v>
      </c>
      <c r="AM1218" s="3">
        <f t="shared" si="785"/>
        <v>0</v>
      </c>
      <c r="AN1218" s="3">
        <f t="shared" si="785"/>
        <v>0</v>
      </c>
      <c r="AO1218" s="3">
        <f t="shared" si="785"/>
        <v>0</v>
      </c>
      <c r="AP1218" s="3">
        <f t="shared" si="785"/>
        <v>0</v>
      </c>
      <c r="AQ1218" s="3">
        <f t="shared" si="785"/>
        <v>0</v>
      </c>
      <c r="AR1218" s="3">
        <f t="shared" si="785"/>
        <v>343998</v>
      </c>
      <c r="AS1218" s="3">
        <f t="shared" si="785"/>
        <v>343998</v>
      </c>
      <c r="AT1218" s="3">
        <f t="shared" si="785"/>
        <v>0</v>
      </c>
      <c r="AU1218" s="3">
        <f t="shared" ref="AU1218:BZ1218" si="786">AU1285</f>
        <v>0</v>
      </c>
      <c r="AV1218" s="3">
        <f t="shared" si="786"/>
        <v>341981</v>
      </c>
      <c r="AW1218" s="3">
        <f t="shared" si="786"/>
        <v>341981</v>
      </c>
      <c r="AX1218" s="3">
        <f t="shared" si="786"/>
        <v>0</v>
      </c>
      <c r="AY1218" s="3">
        <f t="shared" si="786"/>
        <v>341981</v>
      </c>
      <c r="AZ1218" s="3">
        <f t="shared" si="786"/>
        <v>0</v>
      </c>
      <c r="BA1218" s="3">
        <f t="shared" si="786"/>
        <v>0</v>
      </c>
      <c r="BB1218" s="3">
        <f t="shared" si="786"/>
        <v>0</v>
      </c>
      <c r="BC1218" s="3">
        <f t="shared" si="786"/>
        <v>0</v>
      </c>
      <c r="BD1218" s="3">
        <f t="shared" si="786"/>
        <v>0</v>
      </c>
      <c r="BE1218" s="3">
        <f t="shared" si="786"/>
        <v>0</v>
      </c>
      <c r="BF1218" s="3">
        <f t="shared" si="786"/>
        <v>0</v>
      </c>
      <c r="BG1218" s="3">
        <f t="shared" si="786"/>
        <v>0</v>
      </c>
      <c r="BH1218" s="3">
        <f t="shared" si="786"/>
        <v>0</v>
      </c>
      <c r="BI1218" s="3">
        <f t="shared" si="786"/>
        <v>0</v>
      </c>
      <c r="BJ1218" s="3">
        <f t="shared" si="786"/>
        <v>0</v>
      </c>
      <c r="BK1218" s="3">
        <f t="shared" si="786"/>
        <v>0</v>
      </c>
      <c r="BL1218" s="3">
        <f t="shared" si="786"/>
        <v>0</v>
      </c>
      <c r="BM1218" s="3">
        <f t="shared" si="786"/>
        <v>0</v>
      </c>
      <c r="BN1218" s="3">
        <f t="shared" si="786"/>
        <v>0</v>
      </c>
      <c r="BO1218" s="3">
        <f t="shared" si="786"/>
        <v>0</v>
      </c>
      <c r="BP1218" s="3">
        <f t="shared" si="786"/>
        <v>0</v>
      </c>
      <c r="BQ1218" s="3">
        <f t="shared" si="786"/>
        <v>0</v>
      </c>
      <c r="BR1218" s="3">
        <f t="shared" si="786"/>
        <v>0</v>
      </c>
      <c r="BS1218" s="3">
        <f t="shared" si="786"/>
        <v>0</v>
      </c>
      <c r="BT1218" s="3">
        <f t="shared" si="786"/>
        <v>0</v>
      </c>
      <c r="BU1218" s="3">
        <f t="shared" si="786"/>
        <v>0</v>
      </c>
      <c r="BV1218" s="3">
        <f t="shared" si="786"/>
        <v>0</v>
      </c>
      <c r="BW1218" s="3">
        <f t="shared" si="786"/>
        <v>0</v>
      </c>
      <c r="BX1218" s="3">
        <f t="shared" si="786"/>
        <v>0</v>
      </c>
      <c r="BY1218" s="3">
        <f t="shared" si="786"/>
        <v>0</v>
      </c>
      <c r="BZ1218" s="3">
        <f t="shared" si="786"/>
        <v>0</v>
      </c>
      <c r="CA1218" s="3">
        <f t="shared" ref="CA1218:DF1218" si="787">CA1285</f>
        <v>343998</v>
      </c>
      <c r="CB1218" s="3">
        <f t="shared" si="787"/>
        <v>343998</v>
      </c>
      <c r="CC1218" s="3">
        <f t="shared" si="787"/>
        <v>0</v>
      </c>
      <c r="CD1218" s="3">
        <f t="shared" si="787"/>
        <v>0</v>
      </c>
      <c r="CE1218" s="3">
        <f t="shared" si="787"/>
        <v>341981</v>
      </c>
      <c r="CF1218" s="3">
        <f t="shared" si="787"/>
        <v>341981</v>
      </c>
      <c r="CG1218" s="3">
        <f t="shared" si="787"/>
        <v>0</v>
      </c>
      <c r="CH1218" s="3">
        <f t="shared" si="787"/>
        <v>341981</v>
      </c>
      <c r="CI1218" s="3">
        <f t="shared" si="787"/>
        <v>0</v>
      </c>
      <c r="CJ1218" s="3">
        <f t="shared" si="787"/>
        <v>0</v>
      </c>
      <c r="CK1218" s="3">
        <f t="shared" si="787"/>
        <v>0</v>
      </c>
      <c r="CL1218" s="3">
        <f t="shared" si="787"/>
        <v>0</v>
      </c>
      <c r="CM1218" s="3">
        <f t="shared" si="787"/>
        <v>0</v>
      </c>
      <c r="CN1218" s="3">
        <f t="shared" si="787"/>
        <v>0</v>
      </c>
      <c r="CO1218" s="3">
        <f t="shared" si="787"/>
        <v>0</v>
      </c>
      <c r="CP1218" s="3">
        <f t="shared" si="787"/>
        <v>0</v>
      </c>
      <c r="CQ1218" s="3">
        <f t="shared" si="787"/>
        <v>0</v>
      </c>
      <c r="CR1218" s="3">
        <f t="shared" si="787"/>
        <v>0</v>
      </c>
      <c r="CS1218" s="3">
        <f t="shared" si="787"/>
        <v>0</v>
      </c>
      <c r="CT1218" s="3">
        <f t="shared" si="787"/>
        <v>0</v>
      </c>
      <c r="CU1218" s="3">
        <f t="shared" si="787"/>
        <v>0</v>
      </c>
      <c r="CV1218" s="3">
        <f t="shared" si="787"/>
        <v>0</v>
      </c>
      <c r="CW1218" s="3">
        <f t="shared" si="787"/>
        <v>0</v>
      </c>
      <c r="CX1218" s="3">
        <f t="shared" si="787"/>
        <v>0</v>
      </c>
      <c r="CY1218" s="3">
        <f t="shared" si="787"/>
        <v>0</v>
      </c>
      <c r="CZ1218" s="3">
        <f t="shared" si="787"/>
        <v>0</v>
      </c>
      <c r="DA1218" s="3">
        <f t="shared" si="787"/>
        <v>0</v>
      </c>
      <c r="DB1218" s="3">
        <f t="shared" si="787"/>
        <v>0</v>
      </c>
      <c r="DC1218" s="3">
        <f t="shared" si="787"/>
        <v>0</v>
      </c>
      <c r="DD1218" s="3">
        <f t="shared" si="787"/>
        <v>0</v>
      </c>
      <c r="DE1218" s="3">
        <f t="shared" si="787"/>
        <v>0</v>
      </c>
      <c r="DF1218" s="3">
        <f t="shared" si="787"/>
        <v>0</v>
      </c>
      <c r="DG1218" s="4">
        <f t="shared" ref="DG1218:EL1218" si="788">DG1285</f>
        <v>337639</v>
      </c>
      <c r="DH1218" s="4">
        <f t="shared" si="788"/>
        <v>311168</v>
      </c>
      <c r="DI1218" s="4">
        <f t="shared" si="788"/>
        <v>491</v>
      </c>
      <c r="DJ1218" s="4">
        <f t="shared" si="788"/>
        <v>76</v>
      </c>
      <c r="DK1218" s="4">
        <f t="shared" si="788"/>
        <v>25980</v>
      </c>
      <c r="DL1218" s="4">
        <f t="shared" si="788"/>
        <v>0</v>
      </c>
      <c r="DM1218" s="4">
        <f t="shared" si="788"/>
        <v>78.85119164000001</v>
      </c>
      <c r="DN1218" s="4">
        <f t="shared" si="788"/>
        <v>0.16020075</v>
      </c>
      <c r="DO1218" s="4">
        <f t="shared" si="788"/>
        <v>-5</v>
      </c>
      <c r="DP1218" s="4">
        <f t="shared" si="788"/>
        <v>27829</v>
      </c>
      <c r="DQ1218" s="4">
        <f t="shared" si="788"/>
        <v>15207</v>
      </c>
      <c r="DR1218" s="4">
        <f t="shared" si="788"/>
        <v>0</v>
      </c>
      <c r="DS1218" s="4">
        <f t="shared" si="788"/>
        <v>0</v>
      </c>
      <c r="DT1218" s="4">
        <f t="shared" si="788"/>
        <v>337639</v>
      </c>
      <c r="DU1218" s="4">
        <f t="shared" si="788"/>
        <v>311168</v>
      </c>
      <c r="DV1218" s="4">
        <f t="shared" si="788"/>
        <v>491</v>
      </c>
      <c r="DW1218" s="4">
        <f t="shared" si="788"/>
        <v>76</v>
      </c>
      <c r="DX1218" s="4">
        <f t="shared" si="788"/>
        <v>25980</v>
      </c>
      <c r="DY1218" s="4">
        <f t="shared" si="788"/>
        <v>0</v>
      </c>
      <c r="DZ1218" s="4">
        <f t="shared" si="788"/>
        <v>78.85119164000001</v>
      </c>
      <c r="EA1218" s="4">
        <f t="shared" si="788"/>
        <v>0.16020075</v>
      </c>
      <c r="EB1218" s="4">
        <f t="shared" si="788"/>
        <v>-5</v>
      </c>
      <c r="EC1218" s="4">
        <f t="shared" si="788"/>
        <v>27829</v>
      </c>
      <c r="ED1218" s="4">
        <f t="shared" si="788"/>
        <v>15207</v>
      </c>
      <c r="EE1218" s="4">
        <f t="shared" si="788"/>
        <v>0</v>
      </c>
      <c r="EF1218" s="4">
        <f t="shared" si="788"/>
        <v>0</v>
      </c>
      <c r="EG1218" s="4">
        <f t="shared" si="788"/>
        <v>0</v>
      </c>
      <c r="EH1218" s="4">
        <f t="shared" si="788"/>
        <v>0</v>
      </c>
      <c r="EI1218" s="4">
        <f t="shared" si="788"/>
        <v>0</v>
      </c>
      <c r="EJ1218" s="4">
        <f t="shared" si="788"/>
        <v>380675</v>
      </c>
      <c r="EK1218" s="4">
        <f t="shared" si="788"/>
        <v>380675</v>
      </c>
      <c r="EL1218" s="4">
        <f t="shared" si="788"/>
        <v>0</v>
      </c>
      <c r="EM1218" s="4">
        <f t="shared" ref="EM1218:FR1218" si="789">EM1285</f>
        <v>0</v>
      </c>
      <c r="EN1218" s="4">
        <f t="shared" si="789"/>
        <v>311168</v>
      </c>
      <c r="EO1218" s="4">
        <f t="shared" si="789"/>
        <v>311168</v>
      </c>
      <c r="EP1218" s="4">
        <f t="shared" si="789"/>
        <v>0</v>
      </c>
      <c r="EQ1218" s="4">
        <f t="shared" si="789"/>
        <v>311168</v>
      </c>
      <c r="ER1218" s="4">
        <f t="shared" si="789"/>
        <v>0</v>
      </c>
      <c r="ES1218" s="4">
        <f t="shared" si="789"/>
        <v>0</v>
      </c>
      <c r="ET1218" s="4">
        <f t="shared" si="789"/>
        <v>0</v>
      </c>
      <c r="EU1218" s="4">
        <f t="shared" si="789"/>
        <v>0</v>
      </c>
      <c r="EV1218" s="4">
        <f t="shared" si="789"/>
        <v>0</v>
      </c>
      <c r="EW1218" s="4">
        <f t="shared" si="789"/>
        <v>0</v>
      </c>
      <c r="EX1218" s="4">
        <f t="shared" si="789"/>
        <v>0</v>
      </c>
      <c r="EY1218" s="4">
        <f t="shared" si="789"/>
        <v>0</v>
      </c>
      <c r="EZ1218" s="4">
        <f t="shared" si="789"/>
        <v>0</v>
      </c>
      <c r="FA1218" s="4">
        <f t="shared" si="789"/>
        <v>0</v>
      </c>
      <c r="FB1218" s="4">
        <f t="shared" si="789"/>
        <v>0</v>
      </c>
      <c r="FC1218" s="4">
        <f t="shared" si="789"/>
        <v>0</v>
      </c>
      <c r="FD1218" s="4">
        <f t="shared" si="789"/>
        <v>0</v>
      </c>
      <c r="FE1218" s="4">
        <f t="shared" si="789"/>
        <v>0</v>
      </c>
      <c r="FF1218" s="4">
        <f t="shared" si="789"/>
        <v>0</v>
      </c>
      <c r="FG1218" s="4">
        <f t="shared" si="789"/>
        <v>0</v>
      </c>
      <c r="FH1218" s="4">
        <f t="shared" si="789"/>
        <v>0</v>
      </c>
      <c r="FI1218" s="4">
        <f t="shared" si="789"/>
        <v>0</v>
      </c>
      <c r="FJ1218" s="4">
        <f t="shared" si="789"/>
        <v>0</v>
      </c>
      <c r="FK1218" s="4">
        <f t="shared" si="789"/>
        <v>0</v>
      </c>
      <c r="FL1218" s="4">
        <f t="shared" si="789"/>
        <v>0</v>
      </c>
      <c r="FM1218" s="4">
        <f t="shared" si="789"/>
        <v>0</v>
      </c>
      <c r="FN1218" s="4">
        <f t="shared" si="789"/>
        <v>0</v>
      </c>
      <c r="FO1218" s="4">
        <f t="shared" si="789"/>
        <v>0</v>
      </c>
      <c r="FP1218" s="4">
        <f t="shared" si="789"/>
        <v>0</v>
      </c>
      <c r="FQ1218" s="4">
        <f t="shared" si="789"/>
        <v>0</v>
      </c>
      <c r="FR1218" s="4">
        <f t="shared" si="789"/>
        <v>0</v>
      </c>
      <c r="FS1218" s="4">
        <f t="shared" ref="FS1218:GX1218" si="790">FS1285</f>
        <v>380675</v>
      </c>
      <c r="FT1218" s="4">
        <f t="shared" si="790"/>
        <v>380675</v>
      </c>
      <c r="FU1218" s="4">
        <f t="shared" si="790"/>
        <v>0</v>
      </c>
      <c r="FV1218" s="4">
        <f t="shared" si="790"/>
        <v>0</v>
      </c>
      <c r="FW1218" s="4">
        <f t="shared" si="790"/>
        <v>311168</v>
      </c>
      <c r="FX1218" s="4">
        <f t="shared" si="790"/>
        <v>311168</v>
      </c>
      <c r="FY1218" s="4">
        <f t="shared" si="790"/>
        <v>0</v>
      </c>
      <c r="FZ1218" s="4">
        <f t="shared" si="790"/>
        <v>311168</v>
      </c>
      <c r="GA1218" s="4">
        <f t="shared" si="790"/>
        <v>0</v>
      </c>
      <c r="GB1218" s="4">
        <f t="shared" si="790"/>
        <v>0</v>
      </c>
      <c r="GC1218" s="4">
        <f t="shared" si="790"/>
        <v>0</v>
      </c>
      <c r="GD1218" s="4">
        <f t="shared" si="790"/>
        <v>0</v>
      </c>
      <c r="GE1218" s="4">
        <f t="shared" si="790"/>
        <v>0</v>
      </c>
      <c r="GF1218" s="4">
        <f t="shared" si="790"/>
        <v>0</v>
      </c>
      <c r="GG1218" s="4">
        <f t="shared" si="790"/>
        <v>0</v>
      </c>
      <c r="GH1218" s="4">
        <f t="shared" si="790"/>
        <v>0</v>
      </c>
      <c r="GI1218" s="4">
        <f t="shared" si="790"/>
        <v>0</v>
      </c>
      <c r="GJ1218" s="4">
        <f t="shared" si="790"/>
        <v>0</v>
      </c>
      <c r="GK1218" s="4">
        <f t="shared" si="790"/>
        <v>0</v>
      </c>
      <c r="GL1218" s="4">
        <f t="shared" si="790"/>
        <v>0</v>
      </c>
      <c r="GM1218" s="4">
        <f t="shared" si="790"/>
        <v>0</v>
      </c>
      <c r="GN1218" s="4">
        <f t="shared" si="790"/>
        <v>0</v>
      </c>
      <c r="GO1218" s="4">
        <f t="shared" si="790"/>
        <v>0</v>
      </c>
      <c r="GP1218" s="4">
        <f t="shared" si="790"/>
        <v>0</v>
      </c>
      <c r="GQ1218" s="4">
        <f t="shared" si="790"/>
        <v>0</v>
      </c>
      <c r="GR1218" s="4">
        <f t="shared" si="790"/>
        <v>0</v>
      </c>
      <c r="GS1218" s="4">
        <f t="shared" si="790"/>
        <v>0</v>
      </c>
      <c r="GT1218" s="4">
        <f t="shared" si="790"/>
        <v>0</v>
      </c>
      <c r="GU1218" s="4">
        <f t="shared" si="790"/>
        <v>0</v>
      </c>
      <c r="GV1218" s="4">
        <f t="shared" si="790"/>
        <v>0</v>
      </c>
      <c r="GW1218" s="4">
        <f t="shared" si="790"/>
        <v>0</v>
      </c>
      <c r="GX1218" s="4">
        <f t="shared" si="790"/>
        <v>0</v>
      </c>
    </row>
    <row r="1220" spans="1:255" x14ac:dyDescent="0.2">
      <c r="A1220" s="2">
        <v>17</v>
      </c>
      <c r="B1220" s="2">
        <v>1</v>
      </c>
      <c r="C1220" s="2">
        <f>ROW(SmtRes!A2068)</f>
        <v>2068</v>
      </c>
      <c r="D1220" s="2">
        <f>ROW(EtalonRes!A1868)</f>
        <v>1868</v>
      </c>
      <c r="E1220" s="2" t="s">
        <v>1235</v>
      </c>
      <c r="F1220" s="2" t="s">
        <v>1128</v>
      </c>
      <c r="G1220" s="2" t="s">
        <v>1129</v>
      </c>
      <c r="H1220" s="2" t="s">
        <v>1130</v>
      </c>
      <c r="I1220" s="2">
        <f>ROUND(6/100,7)</f>
        <v>0.06</v>
      </c>
      <c r="J1220" s="2">
        <v>0</v>
      </c>
      <c r="K1220" s="2">
        <f>ROUND(6/100,7)</f>
        <v>0.06</v>
      </c>
      <c r="L1220" s="2"/>
      <c r="M1220" s="2"/>
      <c r="N1220" s="2"/>
      <c r="O1220" s="2">
        <f>ROUND(CP1220,2)</f>
        <v>30.75</v>
      </c>
      <c r="P1220" s="2">
        <f>ROUND(CQ1220*I1220,2)</f>
        <v>0</v>
      </c>
      <c r="Q1220" s="2">
        <f>ROUND(CR1220*I1220,2)</f>
        <v>0.56000000000000005</v>
      </c>
      <c r="R1220" s="2">
        <f>ROUND(CS1220*I1220,2)</f>
        <v>0.24</v>
      </c>
      <c r="S1220" s="2">
        <f>ROUND(CT1220*I1220,2)</f>
        <v>30.19</v>
      </c>
      <c r="T1220" s="2">
        <f>ROUND(CU1220*I1220,2)</f>
        <v>0</v>
      </c>
      <c r="U1220" s="2">
        <f t="shared" ref="U1220:U1251" si="791">CV1220*I1220</f>
        <v>3.5396999999999994</v>
      </c>
      <c r="V1220" s="2">
        <f t="shared" ref="V1220:V1251" si="792">CW1220*I1220</f>
        <v>1.7939999999999998E-2</v>
      </c>
      <c r="W1220" s="2">
        <f>ROUND(CX1220*I1220,2)</f>
        <v>0</v>
      </c>
      <c r="X1220" s="2">
        <f>ROUND(CY1220,2)</f>
        <v>26.47</v>
      </c>
      <c r="Y1220" s="2">
        <f>ROUND(CZ1220,2)</f>
        <v>13.39</v>
      </c>
      <c r="Z1220" s="2"/>
      <c r="AA1220" s="2">
        <v>53551706</v>
      </c>
      <c r="AB1220" s="2">
        <f t="shared" ref="AB1220:AB1251" si="793">ROUND((AC1220+AD1220+AF1220),2)</f>
        <v>512.58000000000004</v>
      </c>
      <c r="AC1220" s="2">
        <f t="shared" ref="AC1220:AC1227" si="794">ROUND((ES1220),2)</f>
        <v>0</v>
      </c>
      <c r="AD1220" s="2">
        <f>ROUND(((((ET1220*ROUND(1.15,7)))-((EU1220*ROUND(1.15,7))))+AE1220),2)</f>
        <v>9.35</v>
      </c>
      <c r="AE1220" s="2">
        <f>ROUND(((EU1220*ROUND(1.15,7))),2)</f>
        <v>4.04</v>
      </c>
      <c r="AF1220" s="2">
        <f>ROUND(((EV1220*ROUND(1.15,7))),2)</f>
        <v>503.23</v>
      </c>
      <c r="AG1220" s="2">
        <f t="shared" ref="AG1220:AG1251" si="795">ROUND((AP1220),2)</f>
        <v>0</v>
      </c>
      <c r="AH1220" s="2">
        <f>((EW1220*ROUND(1.15,7)))</f>
        <v>58.99499999999999</v>
      </c>
      <c r="AI1220" s="2">
        <f>((EX1220*ROUND(1.15,7)))</f>
        <v>0.29899999999999999</v>
      </c>
      <c r="AJ1220" s="2">
        <f t="shared" ref="AJ1220:AJ1251" si="796">(AS1220)</f>
        <v>0</v>
      </c>
      <c r="AK1220" s="2">
        <v>445.72</v>
      </c>
      <c r="AL1220" s="2">
        <v>0</v>
      </c>
      <c r="AM1220" s="2">
        <v>8.1300000000000008</v>
      </c>
      <c r="AN1220" s="2">
        <v>3.51</v>
      </c>
      <c r="AO1220" s="2">
        <v>437.59</v>
      </c>
      <c r="AP1220" s="2">
        <v>0</v>
      </c>
      <c r="AQ1220" s="2">
        <v>51.3</v>
      </c>
      <c r="AR1220" s="2">
        <v>0.26</v>
      </c>
      <c r="AS1220" s="2">
        <v>0</v>
      </c>
      <c r="AT1220" s="2">
        <v>87</v>
      </c>
      <c r="AU1220" s="2">
        <v>44</v>
      </c>
      <c r="AV1220" s="2">
        <v>1</v>
      </c>
      <c r="AW1220" s="2">
        <v>1</v>
      </c>
      <c r="AX1220" s="2"/>
      <c r="AY1220" s="2"/>
      <c r="AZ1220" s="2">
        <v>1</v>
      </c>
      <c r="BA1220" s="2">
        <v>1</v>
      </c>
      <c r="BB1220" s="2">
        <v>1</v>
      </c>
      <c r="BC1220" s="2">
        <v>1</v>
      </c>
      <c r="BD1220" s="2" t="s">
        <v>3</v>
      </c>
      <c r="BE1220" s="2" t="s">
        <v>3</v>
      </c>
      <c r="BF1220" s="2" t="s">
        <v>3</v>
      </c>
      <c r="BG1220" s="2" t="s">
        <v>3</v>
      </c>
      <c r="BH1220" s="2">
        <v>0</v>
      </c>
      <c r="BI1220" s="2">
        <v>1</v>
      </c>
      <c r="BJ1220" s="2" t="s">
        <v>1131</v>
      </c>
      <c r="BK1220" s="2"/>
      <c r="BL1220" s="2"/>
      <c r="BM1220" s="2">
        <v>65001</v>
      </c>
      <c r="BN1220" s="2">
        <v>0</v>
      </c>
      <c r="BO1220" s="2" t="s">
        <v>3</v>
      </c>
      <c r="BP1220" s="2">
        <v>0</v>
      </c>
      <c r="BQ1220" s="2">
        <v>6</v>
      </c>
      <c r="BR1220" s="2">
        <v>0</v>
      </c>
      <c r="BS1220" s="2">
        <v>1</v>
      </c>
      <c r="BT1220" s="2">
        <v>1</v>
      </c>
      <c r="BU1220" s="2">
        <v>1</v>
      </c>
      <c r="BV1220" s="2">
        <v>1</v>
      </c>
      <c r="BW1220" s="2">
        <v>1</v>
      </c>
      <c r="BX1220" s="2">
        <v>1</v>
      </c>
      <c r="BY1220" s="2" t="s">
        <v>3</v>
      </c>
      <c r="BZ1220" s="2">
        <v>87</v>
      </c>
      <c r="CA1220" s="2">
        <v>44</v>
      </c>
      <c r="CB1220" s="2" t="s">
        <v>3</v>
      </c>
      <c r="CC1220" s="2"/>
      <c r="CD1220" s="2"/>
      <c r="CE1220" s="2">
        <v>0</v>
      </c>
      <c r="CF1220" s="2">
        <v>0</v>
      </c>
      <c r="CG1220" s="2">
        <v>0</v>
      </c>
      <c r="CH1220" s="2"/>
      <c r="CI1220" s="2"/>
      <c r="CJ1220" s="2"/>
      <c r="CK1220" s="2"/>
      <c r="CL1220" s="2"/>
      <c r="CM1220" s="2">
        <v>0</v>
      </c>
      <c r="CN1220" s="2" t="s">
        <v>2158</v>
      </c>
      <c r="CO1220" s="2">
        <v>0</v>
      </c>
      <c r="CP1220" s="2">
        <f t="shared" ref="CP1220:CP1251" si="797">(P1220+Q1220+S1220)</f>
        <v>30.75</v>
      </c>
      <c r="CQ1220" s="2">
        <f t="shared" ref="CQ1220:CQ1246" si="798">AC1220*BC1220</f>
        <v>0</v>
      </c>
      <c r="CR1220" s="2">
        <f t="shared" ref="CR1220:CR1251" si="799">AD1220*BB1220</f>
        <v>9.35</v>
      </c>
      <c r="CS1220" s="2">
        <f t="shared" ref="CS1220:CS1251" si="800">AE1220*BS1220</f>
        <v>4.04</v>
      </c>
      <c r="CT1220" s="2">
        <f t="shared" ref="CT1220:CT1251" si="801">AF1220*BA1220</f>
        <v>503.23</v>
      </c>
      <c r="CU1220" s="2">
        <f t="shared" ref="CU1220:CU1251" si="802">AG1220</f>
        <v>0</v>
      </c>
      <c r="CV1220" s="2">
        <f t="shared" ref="CV1220:CV1251" si="803">AH1220</f>
        <v>58.99499999999999</v>
      </c>
      <c r="CW1220" s="2">
        <f t="shared" ref="CW1220:CW1251" si="804">AI1220</f>
        <v>0.29899999999999999</v>
      </c>
      <c r="CX1220" s="2">
        <f t="shared" ref="CX1220:CX1251" si="805">AJ1220</f>
        <v>0</v>
      </c>
      <c r="CY1220" s="2">
        <f t="shared" ref="CY1220:CY1251" si="806">(((S1220+R1220)*AT1220)/100)</f>
        <v>26.4741</v>
      </c>
      <c r="CZ1220" s="2">
        <f t="shared" ref="CZ1220:CZ1251" si="807">(((S1220+R1220)*AU1220)/100)</f>
        <v>13.389200000000001</v>
      </c>
      <c r="DA1220" s="2"/>
      <c r="DB1220" s="2"/>
      <c r="DC1220" s="2" t="s">
        <v>3</v>
      </c>
      <c r="DD1220" s="2" t="s">
        <v>3</v>
      </c>
      <c r="DE1220" s="2" t="s">
        <v>16</v>
      </c>
      <c r="DF1220" s="2" t="s">
        <v>16</v>
      </c>
      <c r="DG1220" s="2" t="s">
        <v>16</v>
      </c>
      <c r="DH1220" s="2" t="s">
        <v>3</v>
      </c>
      <c r="DI1220" s="2" t="s">
        <v>16</v>
      </c>
      <c r="DJ1220" s="2" t="s">
        <v>16</v>
      </c>
      <c r="DK1220" s="2" t="s">
        <v>3</v>
      </c>
      <c r="DL1220" s="2" t="s">
        <v>3</v>
      </c>
      <c r="DM1220" s="2" t="s">
        <v>3</v>
      </c>
      <c r="DN1220" s="2">
        <v>0</v>
      </c>
      <c r="DO1220" s="2">
        <v>0</v>
      </c>
      <c r="DP1220" s="2">
        <v>1</v>
      </c>
      <c r="DQ1220" s="2">
        <v>1</v>
      </c>
      <c r="DR1220" s="2"/>
      <c r="DS1220" s="2"/>
      <c r="DT1220" s="2"/>
      <c r="DU1220" s="2">
        <v>1013</v>
      </c>
      <c r="DV1220" s="2" t="s">
        <v>1130</v>
      </c>
      <c r="DW1220" s="2" t="s">
        <v>1130</v>
      </c>
      <c r="DX1220" s="2">
        <v>1</v>
      </c>
      <c r="DY1220" s="2"/>
      <c r="DZ1220" s="2" t="s">
        <v>3</v>
      </c>
      <c r="EA1220" s="2" t="s">
        <v>3</v>
      </c>
      <c r="EB1220" s="2" t="s">
        <v>3</v>
      </c>
      <c r="EC1220" s="2" t="s">
        <v>3</v>
      </c>
      <c r="ED1220" s="2"/>
      <c r="EE1220" s="2">
        <v>53551227</v>
      </c>
      <c r="EF1220" s="2">
        <v>6</v>
      </c>
      <c r="EG1220" s="2" t="s">
        <v>17</v>
      </c>
      <c r="EH1220" s="2">
        <v>99</v>
      </c>
      <c r="EI1220" s="2" t="s">
        <v>1132</v>
      </c>
      <c r="EJ1220" s="2">
        <v>1</v>
      </c>
      <c r="EK1220" s="2">
        <v>65001</v>
      </c>
      <c r="EL1220" s="2" t="s">
        <v>1133</v>
      </c>
      <c r="EM1220" s="2" t="s">
        <v>1134</v>
      </c>
      <c r="EN1220" s="2"/>
      <c r="EO1220" s="2" t="s">
        <v>339</v>
      </c>
      <c r="EP1220" s="2"/>
      <c r="EQ1220" s="2">
        <v>131072</v>
      </c>
      <c r="ER1220" s="2">
        <v>445.72</v>
      </c>
      <c r="ES1220" s="2">
        <v>0</v>
      </c>
      <c r="ET1220" s="2">
        <v>8.1300000000000008</v>
      </c>
      <c r="EU1220" s="2">
        <v>3.51</v>
      </c>
      <c r="EV1220" s="2">
        <v>437.59</v>
      </c>
      <c r="EW1220" s="2">
        <v>51.3</v>
      </c>
      <c r="EX1220" s="2">
        <v>0.26</v>
      </c>
      <c r="EY1220" s="2">
        <v>0</v>
      </c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>
        <v>0</v>
      </c>
      <c r="FR1220" s="2">
        <f>ROUND(IF(AND(BH1220=3,BI1220=3),P1220,0),2)</f>
        <v>0</v>
      </c>
      <c r="FS1220" s="2">
        <v>0</v>
      </c>
      <c r="FT1220" s="2"/>
      <c r="FU1220" s="2"/>
      <c r="FV1220" s="2"/>
      <c r="FW1220" s="2"/>
      <c r="FX1220" s="2">
        <v>87</v>
      </c>
      <c r="FY1220" s="2">
        <v>44</v>
      </c>
      <c r="FZ1220" s="2"/>
      <c r="GA1220" s="2" t="s">
        <v>3</v>
      </c>
      <c r="GB1220" s="2"/>
      <c r="GC1220" s="2"/>
      <c r="GD1220" s="2">
        <v>1</v>
      </c>
      <c r="GE1220" s="2"/>
      <c r="GF1220" s="2">
        <v>-1906724024</v>
      </c>
      <c r="GG1220" s="2">
        <v>2</v>
      </c>
      <c r="GH1220" s="2">
        <v>1</v>
      </c>
      <c r="GI1220" s="2">
        <v>-2</v>
      </c>
      <c r="GJ1220" s="2">
        <v>0</v>
      </c>
      <c r="GK1220" s="2">
        <v>0</v>
      </c>
      <c r="GL1220" s="2">
        <f>ROUND(IF(AND(BH1220=3,BI1220=3,FS1220&lt;&gt;0),P1220,0),2)</f>
        <v>0</v>
      </c>
      <c r="GM1220" s="2">
        <f>ROUND(O1220+X1220+Y1220,2)+GX1220</f>
        <v>70.61</v>
      </c>
      <c r="GN1220" s="2">
        <f>IF(OR(BI1220=0,BI1220=1),ROUND(O1220+X1220+Y1220,2),0)</f>
        <v>70.61</v>
      </c>
      <c r="GO1220" s="2">
        <f>IF(BI1220=2,ROUND(O1220+X1220+Y1220,2),0)</f>
        <v>0</v>
      </c>
      <c r="GP1220" s="2">
        <f>IF(BI1220=4,ROUND(O1220+X1220+Y1220,2)+GX1220,0)</f>
        <v>0</v>
      </c>
      <c r="GQ1220" s="2"/>
      <c r="GR1220" s="2">
        <v>0</v>
      </c>
      <c r="GS1220" s="2">
        <v>0</v>
      </c>
      <c r="GT1220" s="2">
        <v>0</v>
      </c>
      <c r="GU1220" s="2" t="s">
        <v>3</v>
      </c>
      <c r="GV1220" s="2">
        <f t="shared" ref="GV1220:GV1251" si="808">ROUND((GT1220),2)</f>
        <v>0</v>
      </c>
      <c r="GW1220" s="2">
        <v>1</v>
      </c>
      <c r="GX1220" s="2">
        <f>ROUND(HC1220*I1220,2)</f>
        <v>0</v>
      </c>
      <c r="GY1220" s="2"/>
      <c r="GZ1220" s="2"/>
      <c r="HA1220" s="2">
        <v>0</v>
      </c>
      <c r="HB1220" s="2">
        <v>0</v>
      </c>
      <c r="HC1220" s="2">
        <f t="shared" ref="HC1220:HC1251" si="809">GV1220*GW1220</f>
        <v>0</v>
      </c>
      <c r="HD1220" s="2"/>
      <c r="HE1220" s="2" t="s">
        <v>3</v>
      </c>
      <c r="HF1220" s="2" t="s">
        <v>3</v>
      </c>
      <c r="HG1220" s="2"/>
      <c r="HH1220" s="2"/>
      <c r="HI1220" s="2"/>
      <c r="HJ1220" s="2"/>
      <c r="HK1220" s="2"/>
      <c r="HL1220" s="2"/>
      <c r="HM1220" s="2" t="s">
        <v>3</v>
      </c>
      <c r="HN1220" s="2" t="s">
        <v>1135</v>
      </c>
      <c r="HO1220" s="2" t="s">
        <v>1136</v>
      </c>
      <c r="HP1220" s="2" t="s">
        <v>1133</v>
      </c>
      <c r="HQ1220" s="2" t="s">
        <v>1133</v>
      </c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>
        <v>0</v>
      </c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</row>
    <row r="1221" spans="1:255" x14ac:dyDescent="0.2">
      <c r="A1221">
        <v>17</v>
      </c>
      <c r="B1221">
        <v>1</v>
      </c>
      <c r="C1221">
        <f>ROW(SmtRes!A2072)</f>
        <v>2072</v>
      </c>
      <c r="D1221">
        <f>ROW(EtalonRes!A1872)</f>
        <v>1872</v>
      </c>
      <c r="E1221" t="s">
        <v>1235</v>
      </c>
      <c r="F1221" t="s">
        <v>1128</v>
      </c>
      <c r="G1221" t="s">
        <v>1129</v>
      </c>
      <c r="H1221" t="s">
        <v>1130</v>
      </c>
      <c r="I1221">
        <f>ROUND(6/100,7)</f>
        <v>0.06</v>
      </c>
      <c r="J1221">
        <v>0</v>
      </c>
      <c r="K1221">
        <f>ROUND(6/100,7)</f>
        <v>0.06</v>
      </c>
      <c r="O1221">
        <f>ROUND(CP1221,0)</f>
        <v>1073</v>
      </c>
      <c r="P1221">
        <f>ROUND(CQ1221*I1221,0)</f>
        <v>0</v>
      </c>
      <c r="Q1221">
        <f>ROUND(CR1221*I1221,0)</f>
        <v>9</v>
      </c>
      <c r="R1221">
        <f>ROUND(CS1221*I1221,0)</f>
        <v>9</v>
      </c>
      <c r="S1221">
        <f>ROUND(CT1221*I1221,0)</f>
        <v>1064</v>
      </c>
      <c r="T1221">
        <f>ROUND(CU1221*I1221,0)</f>
        <v>0</v>
      </c>
      <c r="U1221">
        <f t="shared" si="791"/>
        <v>3.5396999999999994</v>
      </c>
      <c r="V1221">
        <f t="shared" si="792"/>
        <v>1.7939999999999998E-2</v>
      </c>
      <c r="W1221">
        <f>ROUND(CX1221*I1221,0)</f>
        <v>0</v>
      </c>
      <c r="X1221">
        <f>ROUND(CY1221,0)</f>
        <v>934</v>
      </c>
      <c r="Y1221">
        <f>ROUND(CZ1221,0)</f>
        <v>472</v>
      </c>
      <c r="AA1221">
        <v>53551707</v>
      </c>
      <c r="AB1221">
        <f t="shared" si="793"/>
        <v>512.58000000000004</v>
      </c>
      <c r="AC1221">
        <f t="shared" si="794"/>
        <v>0</v>
      </c>
      <c r="AD1221">
        <f>ROUND(((((ET1221*ROUND(1.15,7)))-((EU1221*ROUND(1.15,7))))+AE1221),2)</f>
        <v>9.35</v>
      </c>
      <c r="AE1221">
        <f>ROUND(((EU1221*ROUND(1.15,7))),2)</f>
        <v>4.04</v>
      </c>
      <c r="AF1221">
        <f>ROUND(((EV1221*ROUND(1.15,7))),2)</f>
        <v>503.23</v>
      </c>
      <c r="AG1221">
        <f t="shared" si="795"/>
        <v>0</v>
      </c>
      <c r="AH1221">
        <f>((EW1221*ROUND(1.15,7)))</f>
        <v>58.99499999999999</v>
      </c>
      <c r="AI1221">
        <f>((EX1221*ROUND(1.15,7)))</f>
        <v>0.29899999999999999</v>
      </c>
      <c r="AJ1221">
        <f t="shared" si="796"/>
        <v>0</v>
      </c>
      <c r="AK1221">
        <v>445.72</v>
      </c>
      <c r="AL1221">
        <v>0</v>
      </c>
      <c r="AM1221">
        <v>8.1300000000000008</v>
      </c>
      <c r="AN1221">
        <v>3.51</v>
      </c>
      <c r="AO1221">
        <v>437.59</v>
      </c>
      <c r="AP1221">
        <v>0</v>
      </c>
      <c r="AQ1221">
        <v>51.3</v>
      </c>
      <c r="AR1221">
        <v>0.26</v>
      </c>
      <c r="AS1221">
        <v>0</v>
      </c>
      <c r="AT1221">
        <v>87</v>
      </c>
      <c r="AU1221">
        <v>44</v>
      </c>
      <c r="AV1221">
        <v>1</v>
      </c>
      <c r="AW1221">
        <v>1</v>
      </c>
      <c r="AZ1221">
        <v>1</v>
      </c>
      <c r="BA1221">
        <v>35.24</v>
      </c>
      <c r="BB1221">
        <v>15.88</v>
      </c>
      <c r="BC1221">
        <v>1</v>
      </c>
      <c r="BD1221" t="s">
        <v>3</v>
      </c>
      <c r="BE1221" t="s">
        <v>3</v>
      </c>
      <c r="BF1221" t="s">
        <v>3</v>
      </c>
      <c r="BG1221" t="s">
        <v>3</v>
      </c>
      <c r="BH1221">
        <v>0</v>
      </c>
      <c r="BI1221">
        <v>1</v>
      </c>
      <c r="BJ1221" t="s">
        <v>1131</v>
      </c>
      <c r="BM1221">
        <v>65001</v>
      </c>
      <c r="BN1221">
        <v>0</v>
      </c>
      <c r="BO1221" t="s">
        <v>1128</v>
      </c>
      <c r="BP1221">
        <v>1</v>
      </c>
      <c r="BQ1221">
        <v>6</v>
      </c>
      <c r="BR1221">
        <v>0</v>
      </c>
      <c r="BS1221">
        <v>35.24</v>
      </c>
      <c r="BT1221">
        <v>1</v>
      </c>
      <c r="BU1221">
        <v>1</v>
      </c>
      <c r="BV1221">
        <v>1</v>
      </c>
      <c r="BW1221">
        <v>1</v>
      </c>
      <c r="BX1221">
        <v>1</v>
      </c>
      <c r="BY1221" t="s">
        <v>3</v>
      </c>
      <c r="BZ1221">
        <v>87</v>
      </c>
      <c r="CA1221">
        <v>44</v>
      </c>
      <c r="CB1221" t="s">
        <v>3</v>
      </c>
      <c r="CE1221">
        <v>0</v>
      </c>
      <c r="CF1221">
        <v>0</v>
      </c>
      <c r="CG1221">
        <v>0</v>
      </c>
      <c r="CM1221">
        <v>0</v>
      </c>
      <c r="CN1221" t="s">
        <v>2158</v>
      </c>
      <c r="CO1221">
        <v>0</v>
      </c>
      <c r="CP1221">
        <f t="shared" si="797"/>
        <v>1073</v>
      </c>
      <c r="CQ1221">
        <f t="shared" si="798"/>
        <v>0</v>
      </c>
      <c r="CR1221">
        <f t="shared" si="799"/>
        <v>148.47800000000001</v>
      </c>
      <c r="CS1221">
        <f t="shared" si="800"/>
        <v>142.36960000000002</v>
      </c>
      <c r="CT1221">
        <f t="shared" si="801"/>
        <v>17733.825200000003</v>
      </c>
      <c r="CU1221">
        <f t="shared" si="802"/>
        <v>0</v>
      </c>
      <c r="CV1221">
        <f t="shared" si="803"/>
        <v>58.99499999999999</v>
      </c>
      <c r="CW1221">
        <f t="shared" si="804"/>
        <v>0.29899999999999999</v>
      </c>
      <c r="CX1221">
        <f t="shared" si="805"/>
        <v>0</v>
      </c>
      <c r="CY1221">
        <f t="shared" si="806"/>
        <v>933.51</v>
      </c>
      <c r="CZ1221">
        <f t="shared" si="807"/>
        <v>472.12</v>
      </c>
      <c r="DC1221" t="s">
        <v>3</v>
      </c>
      <c r="DD1221" t="s">
        <v>3</v>
      </c>
      <c r="DE1221" t="s">
        <v>16</v>
      </c>
      <c r="DF1221" t="s">
        <v>16</v>
      </c>
      <c r="DG1221" t="s">
        <v>16</v>
      </c>
      <c r="DH1221" t="s">
        <v>3</v>
      </c>
      <c r="DI1221" t="s">
        <v>16</v>
      </c>
      <c r="DJ1221" t="s">
        <v>16</v>
      </c>
      <c r="DK1221" t="s">
        <v>3</v>
      </c>
      <c r="DL1221" t="s">
        <v>3</v>
      </c>
      <c r="DM1221" t="s">
        <v>3</v>
      </c>
      <c r="DN1221">
        <v>0</v>
      </c>
      <c r="DO1221">
        <v>0</v>
      </c>
      <c r="DP1221">
        <v>1</v>
      </c>
      <c r="DQ1221">
        <v>1</v>
      </c>
      <c r="DU1221">
        <v>1013</v>
      </c>
      <c r="DV1221" t="s">
        <v>1130</v>
      </c>
      <c r="DW1221" t="s">
        <v>1130</v>
      </c>
      <c r="DX1221">
        <v>1</v>
      </c>
      <c r="DZ1221" t="s">
        <v>3</v>
      </c>
      <c r="EA1221" t="s">
        <v>3</v>
      </c>
      <c r="EB1221" t="s">
        <v>3</v>
      </c>
      <c r="EC1221" t="s">
        <v>3</v>
      </c>
      <c r="EE1221">
        <v>53551227</v>
      </c>
      <c r="EF1221">
        <v>6</v>
      </c>
      <c r="EG1221" t="s">
        <v>17</v>
      </c>
      <c r="EH1221">
        <v>99</v>
      </c>
      <c r="EI1221" t="s">
        <v>1132</v>
      </c>
      <c r="EJ1221">
        <v>1</v>
      </c>
      <c r="EK1221">
        <v>65001</v>
      </c>
      <c r="EL1221" t="s">
        <v>1133</v>
      </c>
      <c r="EM1221" t="s">
        <v>1134</v>
      </c>
      <c r="EO1221" t="s">
        <v>339</v>
      </c>
      <c r="EQ1221">
        <v>131072</v>
      </c>
      <c r="ER1221">
        <v>445.72</v>
      </c>
      <c r="ES1221">
        <v>0</v>
      </c>
      <c r="ET1221">
        <v>8.1300000000000008</v>
      </c>
      <c r="EU1221">
        <v>3.51</v>
      </c>
      <c r="EV1221">
        <v>437.59</v>
      </c>
      <c r="EW1221">
        <v>51.3</v>
      </c>
      <c r="EX1221">
        <v>0.26</v>
      </c>
      <c r="EY1221">
        <v>0</v>
      </c>
      <c r="FQ1221">
        <v>0</v>
      </c>
      <c r="FR1221">
        <f>ROUND(IF(AND(BH1221=3,BI1221=3),P1221,0),0)</f>
        <v>0</v>
      </c>
      <c r="FS1221">
        <v>0</v>
      </c>
      <c r="FX1221">
        <v>87</v>
      </c>
      <c r="FY1221">
        <v>44</v>
      </c>
      <c r="GA1221" t="s">
        <v>3</v>
      </c>
      <c r="GD1221">
        <v>1</v>
      </c>
      <c r="GF1221">
        <v>-1906724024</v>
      </c>
      <c r="GG1221">
        <v>2</v>
      </c>
      <c r="GH1221">
        <v>1</v>
      </c>
      <c r="GI1221">
        <v>2</v>
      </c>
      <c r="GJ1221">
        <v>0</v>
      </c>
      <c r="GK1221">
        <v>0</v>
      </c>
      <c r="GL1221">
        <f>ROUND(IF(AND(BH1221=3,BI1221=3,FS1221&lt;&gt;0),P1221,0),0)</f>
        <v>0</v>
      </c>
      <c r="GM1221">
        <f>ROUND(O1221+X1221+Y1221,0)+GX1221</f>
        <v>2479</v>
      </c>
      <c r="GN1221">
        <f>IF(OR(BI1221=0,BI1221=1),ROUND(O1221+X1221+Y1221,0),0)</f>
        <v>2479</v>
      </c>
      <c r="GO1221">
        <f>IF(BI1221=2,ROUND(O1221+X1221+Y1221,0),0)</f>
        <v>0</v>
      </c>
      <c r="GP1221">
        <f>IF(BI1221=4,ROUND(O1221+X1221+Y1221,0)+GX1221,0)</f>
        <v>0</v>
      </c>
      <c r="GR1221">
        <v>0</v>
      </c>
      <c r="GS1221">
        <v>0</v>
      </c>
      <c r="GT1221">
        <v>0</v>
      </c>
      <c r="GU1221" t="s">
        <v>3</v>
      </c>
      <c r="GV1221">
        <f t="shared" si="808"/>
        <v>0</v>
      </c>
      <c r="GW1221">
        <v>1</v>
      </c>
      <c r="GX1221">
        <f>ROUND(HC1221*I1221,0)</f>
        <v>0</v>
      </c>
      <c r="HA1221">
        <v>0</v>
      </c>
      <c r="HB1221">
        <v>0</v>
      </c>
      <c r="HC1221">
        <f t="shared" si="809"/>
        <v>0</v>
      </c>
      <c r="HE1221" t="s">
        <v>3</v>
      </c>
      <c r="HF1221" t="s">
        <v>3</v>
      </c>
      <c r="HM1221" t="s">
        <v>3</v>
      </c>
      <c r="HN1221" t="s">
        <v>1135</v>
      </c>
      <c r="HO1221" t="s">
        <v>1136</v>
      </c>
      <c r="HP1221" t="s">
        <v>1133</v>
      </c>
      <c r="HQ1221" t="s">
        <v>1133</v>
      </c>
      <c r="IK1221">
        <v>0</v>
      </c>
    </row>
    <row r="1222" spans="1:255" x14ac:dyDescent="0.2">
      <c r="A1222" s="2">
        <v>18</v>
      </c>
      <c r="B1222" s="2">
        <v>1</v>
      </c>
      <c r="C1222" s="2">
        <v>2068</v>
      </c>
      <c r="D1222" s="2"/>
      <c r="E1222" s="2" t="s">
        <v>1236</v>
      </c>
      <c r="F1222" s="2" t="s">
        <v>1138</v>
      </c>
      <c r="G1222" s="2" t="s">
        <v>1139</v>
      </c>
      <c r="H1222" s="2" t="s">
        <v>26</v>
      </c>
      <c r="I1222" s="2">
        <f>I1220*J1222</f>
        <v>0.10920000000000001</v>
      </c>
      <c r="J1222" s="2">
        <v>1.82</v>
      </c>
      <c r="K1222" s="2">
        <v>1.82</v>
      </c>
      <c r="L1222" s="2"/>
      <c r="M1222" s="2"/>
      <c r="N1222" s="2"/>
      <c r="O1222" s="2">
        <f>ROUND(CP1222,2)</f>
        <v>0</v>
      </c>
      <c r="P1222" s="2">
        <f>ROUND(CQ1222*I1222,2)</f>
        <v>0</v>
      </c>
      <c r="Q1222" s="2">
        <f>ROUND(CR1222*I1222,2)</f>
        <v>0</v>
      </c>
      <c r="R1222" s="2">
        <f>ROUND(CS1222*I1222,2)</f>
        <v>0</v>
      </c>
      <c r="S1222" s="2">
        <f>ROUND(CT1222*I1222,2)</f>
        <v>0</v>
      </c>
      <c r="T1222" s="2">
        <f>ROUND(CU1222*I1222,2)</f>
        <v>0</v>
      </c>
      <c r="U1222" s="2">
        <f t="shared" si="791"/>
        <v>0</v>
      </c>
      <c r="V1222" s="2">
        <f t="shared" si="792"/>
        <v>0</v>
      </c>
      <c r="W1222" s="2">
        <f>ROUND(CX1222*I1222,2)</f>
        <v>0</v>
      </c>
      <c r="X1222" s="2">
        <f>ROUND(CY1222,2)</f>
        <v>0</v>
      </c>
      <c r="Y1222" s="2">
        <f>ROUND(CZ1222,2)</f>
        <v>0</v>
      </c>
      <c r="Z1222" s="2"/>
      <c r="AA1222" s="2">
        <v>53551706</v>
      </c>
      <c r="AB1222" s="2">
        <f t="shared" si="793"/>
        <v>0</v>
      </c>
      <c r="AC1222" s="2">
        <f t="shared" si="794"/>
        <v>0</v>
      </c>
      <c r="AD1222" s="2">
        <f>ROUND((((ET1222)-(EU1222))+AE1222),2)</f>
        <v>0</v>
      </c>
      <c r="AE1222" s="2">
        <f>ROUND((EU1222),2)</f>
        <v>0</v>
      </c>
      <c r="AF1222" s="2">
        <f>ROUND((EV1222),2)</f>
        <v>0</v>
      </c>
      <c r="AG1222" s="2">
        <f t="shared" si="795"/>
        <v>0</v>
      </c>
      <c r="AH1222" s="2">
        <f>(EW1222)</f>
        <v>0</v>
      </c>
      <c r="AI1222" s="2">
        <f>(EX1222)</f>
        <v>0</v>
      </c>
      <c r="AJ1222" s="2">
        <f t="shared" si="796"/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87</v>
      </c>
      <c r="AU1222" s="2">
        <v>44</v>
      </c>
      <c r="AV1222" s="2">
        <v>1</v>
      </c>
      <c r="AW1222" s="2">
        <v>1</v>
      </c>
      <c r="AX1222" s="2"/>
      <c r="AY1222" s="2"/>
      <c r="AZ1222" s="2">
        <v>1</v>
      </c>
      <c r="BA1222" s="2">
        <v>1</v>
      </c>
      <c r="BB1222" s="2">
        <v>1</v>
      </c>
      <c r="BC1222" s="2">
        <v>1</v>
      </c>
      <c r="BD1222" s="2" t="s">
        <v>3</v>
      </c>
      <c r="BE1222" s="2" t="s">
        <v>3</v>
      </c>
      <c r="BF1222" s="2" t="s">
        <v>3</v>
      </c>
      <c r="BG1222" s="2" t="s">
        <v>3</v>
      </c>
      <c r="BH1222" s="2">
        <v>3</v>
      </c>
      <c r="BI1222" s="2">
        <v>1</v>
      </c>
      <c r="BJ1222" s="2" t="s">
        <v>1140</v>
      </c>
      <c r="BK1222" s="2"/>
      <c r="BL1222" s="2"/>
      <c r="BM1222" s="2">
        <v>65001</v>
      </c>
      <c r="BN1222" s="2">
        <v>0</v>
      </c>
      <c r="BO1222" s="2" t="s">
        <v>3</v>
      </c>
      <c r="BP1222" s="2">
        <v>0</v>
      </c>
      <c r="BQ1222" s="2">
        <v>6</v>
      </c>
      <c r="BR1222" s="2">
        <v>0</v>
      </c>
      <c r="BS1222" s="2">
        <v>1</v>
      </c>
      <c r="BT1222" s="2">
        <v>1</v>
      </c>
      <c r="BU1222" s="2">
        <v>1</v>
      </c>
      <c r="BV1222" s="2">
        <v>1</v>
      </c>
      <c r="BW1222" s="2">
        <v>1</v>
      </c>
      <c r="BX1222" s="2">
        <v>1</v>
      </c>
      <c r="BY1222" s="2" t="s">
        <v>3</v>
      </c>
      <c r="BZ1222" s="2">
        <v>87</v>
      </c>
      <c r="CA1222" s="2">
        <v>44</v>
      </c>
      <c r="CB1222" s="2" t="s">
        <v>3</v>
      </c>
      <c r="CC1222" s="2"/>
      <c r="CD1222" s="2"/>
      <c r="CE1222" s="2">
        <v>0</v>
      </c>
      <c r="CF1222" s="2">
        <v>0</v>
      </c>
      <c r="CG1222" s="2">
        <v>0</v>
      </c>
      <c r="CH1222" s="2"/>
      <c r="CI1222" s="2"/>
      <c r="CJ1222" s="2"/>
      <c r="CK1222" s="2"/>
      <c r="CL1222" s="2"/>
      <c r="CM1222" s="2">
        <v>0</v>
      </c>
      <c r="CN1222" s="2" t="s">
        <v>3</v>
      </c>
      <c r="CO1222" s="2">
        <v>0</v>
      </c>
      <c r="CP1222" s="2">
        <f t="shared" si="797"/>
        <v>0</v>
      </c>
      <c r="CQ1222" s="2">
        <f t="shared" si="798"/>
        <v>0</v>
      </c>
      <c r="CR1222" s="2">
        <f t="shared" si="799"/>
        <v>0</v>
      </c>
      <c r="CS1222" s="2">
        <f t="shared" si="800"/>
        <v>0</v>
      </c>
      <c r="CT1222" s="2">
        <f t="shared" si="801"/>
        <v>0</v>
      </c>
      <c r="CU1222" s="2">
        <f t="shared" si="802"/>
        <v>0</v>
      </c>
      <c r="CV1222" s="2">
        <f t="shared" si="803"/>
        <v>0</v>
      </c>
      <c r="CW1222" s="2">
        <f t="shared" si="804"/>
        <v>0</v>
      </c>
      <c r="CX1222" s="2">
        <f t="shared" si="805"/>
        <v>0</v>
      </c>
      <c r="CY1222" s="2">
        <f t="shared" si="806"/>
        <v>0</v>
      </c>
      <c r="CZ1222" s="2">
        <f t="shared" si="807"/>
        <v>0</v>
      </c>
      <c r="DA1222" s="2"/>
      <c r="DB1222" s="2"/>
      <c r="DC1222" s="2" t="s">
        <v>3</v>
      </c>
      <c r="DD1222" s="2" t="s">
        <v>3</v>
      </c>
      <c r="DE1222" s="2" t="s">
        <v>3</v>
      </c>
      <c r="DF1222" s="2" t="s">
        <v>3</v>
      </c>
      <c r="DG1222" s="2" t="s">
        <v>3</v>
      </c>
      <c r="DH1222" s="2" t="s">
        <v>3</v>
      </c>
      <c r="DI1222" s="2" t="s">
        <v>3</v>
      </c>
      <c r="DJ1222" s="2" t="s">
        <v>3</v>
      </c>
      <c r="DK1222" s="2" t="s">
        <v>3</v>
      </c>
      <c r="DL1222" s="2" t="s">
        <v>3</v>
      </c>
      <c r="DM1222" s="2" t="s">
        <v>3</v>
      </c>
      <c r="DN1222" s="2">
        <v>0</v>
      </c>
      <c r="DO1222" s="2">
        <v>0</v>
      </c>
      <c r="DP1222" s="2">
        <v>1</v>
      </c>
      <c r="DQ1222" s="2">
        <v>1</v>
      </c>
      <c r="DR1222" s="2"/>
      <c r="DS1222" s="2"/>
      <c r="DT1222" s="2"/>
      <c r="DU1222" s="2">
        <v>1009</v>
      </c>
      <c r="DV1222" s="2" t="s">
        <v>26</v>
      </c>
      <c r="DW1222" s="2" t="s">
        <v>26</v>
      </c>
      <c r="DX1222" s="2">
        <v>1000</v>
      </c>
      <c r="DY1222" s="2"/>
      <c r="DZ1222" s="2" t="s">
        <v>3</v>
      </c>
      <c r="EA1222" s="2" t="s">
        <v>3</v>
      </c>
      <c r="EB1222" s="2" t="s">
        <v>3</v>
      </c>
      <c r="EC1222" s="2" t="s">
        <v>3</v>
      </c>
      <c r="ED1222" s="2"/>
      <c r="EE1222" s="2">
        <v>53551227</v>
      </c>
      <c r="EF1222" s="2">
        <v>6</v>
      </c>
      <c r="EG1222" s="2" t="s">
        <v>17</v>
      </c>
      <c r="EH1222" s="2">
        <v>99</v>
      </c>
      <c r="EI1222" s="2" t="s">
        <v>1132</v>
      </c>
      <c r="EJ1222" s="2">
        <v>1</v>
      </c>
      <c r="EK1222" s="2">
        <v>65001</v>
      </c>
      <c r="EL1222" s="2" t="s">
        <v>1133</v>
      </c>
      <c r="EM1222" s="2" t="s">
        <v>1134</v>
      </c>
      <c r="EN1222" s="2"/>
      <c r="EO1222" s="2" t="s">
        <v>3</v>
      </c>
      <c r="EP1222" s="2"/>
      <c r="EQ1222" s="2">
        <v>0</v>
      </c>
      <c r="ER1222" s="2">
        <v>0</v>
      </c>
      <c r="ES1222" s="2">
        <v>0</v>
      </c>
      <c r="ET1222" s="2">
        <v>0</v>
      </c>
      <c r="EU1222" s="2">
        <v>0</v>
      </c>
      <c r="EV1222" s="2">
        <v>0</v>
      </c>
      <c r="EW1222" s="2">
        <v>0</v>
      </c>
      <c r="EX1222" s="2">
        <v>0</v>
      </c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>
        <v>0</v>
      </c>
      <c r="FR1222" s="2">
        <f>ROUND(IF(AND(BH1222=3,BI1222=3),P1222,0),2)</f>
        <v>0</v>
      </c>
      <c r="FS1222" s="2">
        <v>0</v>
      </c>
      <c r="FT1222" s="2"/>
      <c r="FU1222" s="2"/>
      <c r="FV1222" s="2"/>
      <c r="FW1222" s="2"/>
      <c r="FX1222" s="2">
        <v>87</v>
      </c>
      <c r="FY1222" s="2">
        <v>44</v>
      </c>
      <c r="FZ1222" s="2"/>
      <c r="GA1222" s="2" t="s">
        <v>3</v>
      </c>
      <c r="GB1222" s="2"/>
      <c r="GC1222" s="2"/>
      <c r="GD1222" s="2">
        <v>1</v>
      </c>
      <c r="GE1222" s="2"/>
      <c r="GF1222" s="2">
        <v>1839160745</v>
      </c>
      <c r="GG1222" s="2">
        <v>2</v>
      </c>
      <c r="GH1222" s="2">
        <v>1</v>
      </c>
      <c r="GI1222" s="2">
        <v>-2</v>
      </c>
      <c r="GJ1222" s="2">
        <v>0</v>
      </c>
      <c r="GK1222" s="2">
        <v>0</v>
      </c>
      <c r="GL1222" s="2">
        <f>ROUND(IF(AND(BH1222=3,BI1222=3,FS1222&lt;&gt;0),P1222,0),2)</f>
        <v>0</v>
      </c>
      <c r="GM1222" s="2">
        <f>ROUND(O1222+X1222+Y1222,2)+GX1222</f>
        <v>0</v>
      </c>
      <c r="GN1222" s="2">
        <f>IF(OR(BI1222=0,BI1222=1),ROUND(O1222+X1222+Y1222,2),0)</f>
        <v>0</v>
      </c>
      <c r="GO1222" s="2">
        <f>IF(BI1222=2,ROUND(O1222+X1222+Y1222,2),0)</f>
        <v>0</v>
      </c>
      <c r="GP1222" s="2">
        <f>IF(BI1222=4,ROUND(O1222+X1222+Y1222,2)+GX1222,0)</f>
        <v>0</v>
      </c>
      <c r="GQ1222" s="2"/>
      <c r="GR1222" s="2">
        <v>0</v>
      </c>
      <c r="GS1222" s="2">
        <v>0</v>
      </c>
      <c r="GT1222" s="2">
        <v>0</v>
      </c>
      <c r="GU1222" s="2" t="s">
        <v>3</v>
      </c>
      <c r="GV1222" s="2">
        <f t="shared" si="808"/>
        <v>0</v>
      </c>
      <c r="GW1222" s="2">
        <v>1</v>
      </c>
      <c r="GX1222" s="2">
        <f>ROUND(HC1222*I1222,2)</f>
        <v>0</v>
      </c>
      <c r="GY1222" s="2"/>
      <c r="GZ1222" s="2"/>
      <c r="HA1222" s="2">
        <v>0</v>
      </c>
      <c r="HB1222" s="2">
        <v>0</v>
      </c>
      <c r="HC1222" s="2">
        <f t="shared" si="809"/>
        <v>0</v>
      </c>
      <c r="HD1222" s="2"/>
      <c r="HE1222" s="2" t="s">
        <v>3</v>
      </c>
      <c r="HF1222" s="2" t="s">
        <v>3</v>
      </c>
      <c r="HG1222" s="2"/>
      <c r="HH1222" s="2"/>
      <c r="HI1222" s="2"/>
      <c r="HJ1222" s="2"/>
      <c r="HK1222" s="2"/>
      <c r="HL1222" s="2"/>
      <c r="HM1222" s="2" t="s">
        <v>3</v>
      </c>
      <c r="HN1222" s="2" t="s">
        <v>1135</v>
      </c>
      <c r="HO1222" s="2" t="s">
        <v>1136</v>
      </c>
      <c r="HP1222" s="2" t="s">
        <v>1133</v>
      </c>
      <c r="HQ1222" s="2" t="s">
        <v>1133</v>
      </c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>
        <v>0</v>
      </c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</row>
    <row r="1223" spans="1:255" x14ac:dyDescent="0.2">
      <c r="A1223">
        <v>18</v>
      </c>
      <c r="B1223">
        <v>1</v>
      </c>
      <c r="C1223">
        <v>2072</v>
      </c>
      <c r="E1223" t="s">
        <v>1236</v>
      </c>
      <c r="F1223" t="s">
        <v>1138</v>
      </c>
      <c r="G1223" t="s">
        <v>1139</v>
      </c>
      <c r="H1223" t="s">
        <v>26</v>
      </c>
      <c r="I1223">
        <f>I1221*J1223</f>
        <v>0.10920000000000001</v>
      </c>
      <c r="J1223">
        <v>1.82</v>
      </c>
      <c r="K1223">
        <v>1.82</v>
      </c>
      <c r="O1223">
        <f>ROUND(CP1223,0)</f>
        <v>0</v>
      </c>
      <c r="P1223">
        <f>ROUND(CQ1223*I1223,0)</f>
        <v>0</v>
      </c>
      <c r="Q1223">
        <f>ROUND(CR1223*I1223,0)</f>
        <v>0</v>
      </c>
      <c r="R1223">
        <f>ROUND(CS1223*I1223,0)</f>
        <v>0</v>
      </c>
      <c r="S1223">
        <f>ROUND(CT1223*I1223,0)</f>
        <v>0</v>
      </c>
      <c r="T1223">
        <f>ROUND(CU1223*I1223,0)</f>
        <v>0</v>
      </c>
      <c r="U1223">
        <f t="shared" si="791"/>
        <v>0</v>
      </c>
      <c r="V1223">
        <f t="shared" si="792"/>
        <v>0</v>
      </c>
      <c r="W1223">
        <f>ROUND(CX1223*I1223,0)</f>
        <v>0</v>
      </c>
      <c r="X1223">
        <f>ROUND(CY1223,0)</f>
        <v>0</v>
      </c>
      <c r="Y1223">
        <f>ROUND(CZ1223,0)</f>
        <v>0</v>
      </c>
      <c r="AA1223">
        <v>53551707</v>
      </c>
      <c r="AB1223">
        <f t="shared" si="793"/>
        <v>0</v>
      </c>
      <c r="AC1223">
        <f t="shared" si="794"/>
        <v>0</v>
      </c>
      <c r="AD1223">
        <f>ROUND((((ET1223)-(EU1223))+AE1223),2)</f>
        <v>0</v>
      </c>
      <c r="AE1223">
        <f>ROUND((EU1223),2)</f>
        <v>0</v>
      </c>
      <c r="AF1223">
        <f>ROUND((EV1223),2)</f>
        <v>0</v>
      </c>
      <c r="AG1223">
        <f t="shared" si="795"/>
        <v>0</v>
      </c>
      <c r="AH1223">
        <f>(EW1223)</f>
        <v>0</v>
      </c>
      <c r="AI1223">
        <f>(EX1223)</f>
        <v>0</v>
      </c>
      <c r="AJ1223">
        <f t="shared" si="796"/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87</v>
      </c>
      <c r="AU1223">
        <v>44</v>
      </c>
      <c r="AV1223">
        <v>1</v>
      </c>
      <c r="AW1223">
        <v>1</v>
      </c>
      <c r="AZ1223">
        <v>1</v>
      </c>
      <c r="BA1223">
        <v>1</v>
      </c>
      <c r="BB1223">
        <v>1</v>
      </c>
      <c r="BC1223">
        <v>6.14</v>
      </c>
      <c r="BD1223" t="s">
        <v>3</v>
      </c>
      <c r="BE1223" t="s">
        <v>3</v>
      </c>
      <c r="BF1223" t="s">
        <v>3</v>
      </c>
      <c r="BG1223" t="s">
        <v>3</v>
      </c>
      <c r="BH1223">
        <v>3</v>
      </c>
      <c r="BI1223">
        <v>1</v>
      </c>
      <c r="BJ1223" t="s">
        <v>1140</v>
      </c>
      <c r="BM1223">
        <v>65001</v>
      </c>
      <c r="BN1223">
        <v>0</v>
      </c>
      <c r="BO1223" t="s">
        <v>30</v>
      </c>
      <c r="BP1223">
        <v>1</v>
      </c>
      <c r="BQ1223">
        <v>6</v>
      </c>
      <c r="BR1223">
        <v>0</v>
      </c>
      <c r="BS1223">
        <v>1</v>
      </c>
      <c r="BT1223">
        <v>1</v>
      </c>
      <c r="BU1223">
        <v>1</v>
      </c>
      <c r="BV1223">
        <v>1</v>
      </c>
      <c r="BW1223">
        <v>1</v>
      </c>
      <c r="BX1223">
        <v>1</v>
      </c>
      <c r="BY1223" t="s">
        <v>3</v>
      </c>
      <c r="BZ1223">
        <v>87</v>
      </c>
      <c r="CA1223">
        <v>44</v>
      </c>
      <c r="CB1223" t="s">
        <v>3</v>
      </c>
      <c r="CE1223">
        <v>0</v>
      </c>
      <c r="CF1223">
        <v>0</v>
      </c>
      <c r="CG1223">
        <v>0</v>
      </c>
      <c r="CM1223">
        <v>0</v>
      </c>
      <c r="CN1223" t="s">
        <v>3</v>
      </c>
      <c r="CO1223">
        <v>0</v>
      </c>
      <c r="CP1223">
        <f t="shared" si="797"/>
        <v>0</v>
      </c>
      <c r="CQ1223">
        <f t="shared" si="798"/>
        <v>0</v>
      </c>
      <c r="CR1223">
        <f t="shared" si="799"/>
        <v>0</v>
      </c>
      <c r="CS1223">
        <f t="shared" si="800"/>
        <v>0</v>
      </c>
      <c r="CT1223">
        <f t="shared" si="801"/>
        <v>0</v>
      </c>
      <c r="CU1223">
        <f t="shared" si="802"/>
        <v>0</v>
      </c>
      <c r="CV1223">
        <f t="shared" si="803"/>
        <v>0</v>
      </c>
      <c r="CW1223">
        <f t="shared" si="804"/>
        <v>0</v>
      </c>
      <c r="CX1223">
        <f t="shared" si="805"/>
        <v>0</v>
      </c>
      <c r="CY1223">
        <f t="shared" si="806"/>
        <v>0</v>
      </c>
      <c r="CZ1223">
        <f t="shared" si="807"/>
        <v>0</v>
      </c>
      <c r="DC1223" t="s">
        <v>3</v>
      </c>
      <c r="DD1223" t="s">
        <v>3</v>
      </c>
      <c r="DE1223" t="s">
        <v>3</v>
      </c>
      <c r="DF1223" t="s">
        <v>3</v>
      </c>
      <c r="DG1223" t="s">
        <v>3</v>
      </c>
      <c r="DH1223" t="s">
        <v>3</v>
      </c>
      <c r="DI1223" t="s">
        <v>3</v>
      </c>
      <c r="DJ1223" t="s">
        <v>3</v>
      </c>
      <c r="DK1223" t="s">
        <v>3</v>
      </c>
      <c r="DL1223" t="s">
        <v>3</v>
      </c>
      <c r="DM1223" t="s">
        <v>3</v>
      </c>
      <c r="DN1223">
        <v>0</v>
      </c>
      <c r="DO1223">
        <v>0</v>
      </c>
      <c r="DP1223">
        <v>1</v>
      </c>
      <c r="DQ1223">
        <v>1</v>
      </c>
      <c r="DU1223">
        <v>1009</v>
      </c>
      <c r="DV1223" t="s">
        <v>26</v>
      </c>
      <c r="DW1223" t="s">
        <v>26</v>
      </c>
      <c r="DX1223">
        <v>1000</v>
      </c>
      <c r="DZ1223" t="s">
        <v>3</v>
      </c>
      <c r="EA1223" t="s">
        <v>3</v>
      </c>
      <c r="EB1223" t="s">
        <v>3</v>
      </c>
      <c r="EC1223" t="s">
        <v>3</v>
      </c>
      <c r="EE1223">
        <v>53551227</v>
      </c>
      <c r="EF1223">
        <v>6</v>
      </c>
      <c r="EG1223" t="s">
        <v>17</v>
      </c>
      <c r="EH1223">
        <v>99</v>
      </c>
      <c r="EI1223" t="s">
        <v>1132</v>
      </c>
      <c r="EJ1223">
        <v>1</v>
      </c>
      <c r="EK1223">
        <v>65001</v>
      </c>
      <c r="EL1223" t="s">
        <v>1133</v>
      </c>
      <c r="EM1223" t="s">
        <v>1134</v>
      </c>
      <c r="EO1223" t="s">
        <v>3</v>
      </c>
      <c r="EQ1223">
        <v>0</v>
      </c>
      <c r="ER1223">
        <v>0</v>
      </c>
      <c r="ES1223">
        <v>0</v>
      </c>
      <c r="ET1223">
        <v>0</v>
      </c>
      <c r="EU1223">
        <v>0</v>
      </c>
      <c r="EV1223">
        <v>0</v>
      </c>
      <c r="EW1223">
        <v>0</v>
      </c>
      <c r="EX1223">
        <v>0</v>
      </c>
      <c r="FQ1223">
        <v>0</v>
      </c>
      <c r="FR1223">
        <f>ROUND(IF(AND(BH1223=3,BI1223=3),P1223,0),0)</f>
        <v>0</v>
      </c>
      <c r="FS1223">
        <v>0</v>
      </c>
      <c r="FX1223">
        <v>87</v>
      </c>
      <c r="FY1223">
        <v>44</v>
      </c>
      <c r="GA1223" t="s">
        <v>3</v>
      </c>
      <c r="GD1223">
        <v>1</v>
      </c>
      <c r="GF1223">
        <v>1839160745</v>
      </c>
      <c r="GG1223">
        <v>2</v>
      </c>
      <c r="GH1223">
        <v>1</v>
      </c>
      <c r="GI1223">
        <v>5</v>
      </c>
      <c r="GJ1223">
        <v>0</v>
      </c>
      <c r="GK1223">
        <v>0</v>
      </c>
      <c r="GL1223">
        <f>ROUND(IF(AND(BH1223=3,BI1223=3,FS1223&lt;&gt;0),P1223,0),0)</f>
        <v>0</v>
      </c>
      <c r="GM1223">
        <f>ROUND(O1223+X1223+Y1223,0)+GX1223</f>
        <v>0</v>
      </c>
      <c r="GN1223">
        <f>IF(OR(BI1223=0,BI1223=1),ROUND(O1223+X1223+Y1223,0),0)</f>
        <v>0</v>
      </c>
      <c r="GO1223">
        <f>IF(BI1223=2,ROUND(O1223+X1223+Y1223,0),0)</f>
        <v>0</v>
      </c>
      <c r="GP1223">
        <f>IF(BI1223=4,ROUND(O1223+X1223+Y1223,0)+GX1223,0)</f>
        <v>0</v>
      </c>
      <c r="GR1223">
        <v>0</v>
      </c>
      <c r="GS1223">
        <v>0</v>
      </c>
      <c r="GT1223">
        <v>0</v>
      </c>
      <c r="GU1223" t="s">
        <v>3</v>
      </c>
      <c r="GV1223">
        <f t="shared" si="808"/>
        <v>0</v>
      </c>
      <c r="GW1223">
        <v>1</v>
      </c>
      <c r="GX1223">
        <f>ROUND(HC1223*I1223,0)</f>
        <v>0</v>
      </c>
      <c r="HA1223">
        <v>0</v>
      </c>
      <c r="HB1223">
        <v>0</v>
      </c>
      <c r="HC1223">
        <f t="shared" si="809"/>
        <v>0</v>
      </c>
      <c r="HE1223" t="s">
        <v>3</v>
      </c>
      <c r="HF1223" t="s">
        <v>3</v>
      </c>
      <c r="HM1223" t="s">
        <v>3</v>
      </c>
      <c r="HN1223" t="s">
        <v>1135</v>
      </c>
      <c r="HO1223" t="s">
        <v>1136</v>
      </c>
      <c r="HP1223" t="s">
        <v>1133</v>
      </c>
      <c r="HQ1223" t="s">
        <v>1133</v>
      </c>
      <c r="IK1223">
        <v>0</v>
      </c>
    </row>
    <row r="1224" spans="1:255" x14ac:dyDescent="0.2">
      <c r="A1224" s="2">
        <v>17</v>
      </c>
      <c r="B1224" s="2">
        <v>1</v>
      </c>
      <c r="C1224" s="2">
        <f>ROW(SmtRes!A2076)</f>
        <v>2076</v>
      </c>
      <c r="D1224" s="2">
        <f>ROW(EtalonRes!A1876)</f>
        <v>1876</v>
      </c>
      <c r="E1224" s="2" t="s">
        <v>1237</v>
      </c>
      <c r="F1224" s="2" t="s">
        <v>1142</v>
      </c>
      <c r="G1224" s="2" t="s">
        <v>1143</v>
      </c>
      <c r="H1224" s="2" t="s">
        <v>1144</v>
      </c>
      <c r="I1224" s="2">
        <f>ROUND(6/100,7)</f>
        <v>0.06</v>
      </c>
      <c r="J1224" s="2">
        <v>0</v>
      </c>
      <c r="K1224" s="2">
        <f>ROUND(6/100,7)</f>
        <v>0.06</v>
      </c>
      <c r="L1224" s="2"/>
      <c r="M1224" s="2"/>
      <c r="N1224" s="2"/>
      <c r="O1224" s="2">
        <f>ROUND(CP1224,2)</f>
        <v>21.76</v>
      </c>
      <c r="P1224" s="2">
        <f>ROUND(CQ1224*I1224,2)</f>
        <v>0</v>
      </c>
      <c r="Q1224" s="2">
        <f>ROUND(CR1224*I1224,2)</f>
        <v>0.15</v>
      </c>
      <c r="R1224" s="2">
        <f>ROUND(CS1224*I1224,2)</f>
        <v>7.0000000000000007E-2</v>
      </c>
      <c r="S1224" s="2">
        <f>ROUND(CT1224*I1224,2)</f>
        <v>21.61</v>
      </c>
      <c r="T1224" s="2">
        <f>ROUND(CU1224*I1224,2)</f>
        <v>0</v>
      </c>
      <c r="U1224" s="2">
        <f t="shared" si="791"/>
        <v>2.5329899999999999</v>
      </c>
      <c r="V1224" s="2">
        <f t="shared" si="792"/>
        <v>4.8300000000000001E-3</v>
      </c>
      <c r="W1224" s="2">
        <f>ROUND(CX1224*I1224,2)</f>
        <v>0</v>
      </c>
      <c r="X1224" s="2">
        <f>ROUND(CY1224,2)</f>
        <v>18.86</v>
      </c>
      <c r="Y1224" s="2">
        <f>ROUND(CZ1224,2)</f>
        <v>9.5399999999999991</v>
      </c>
      <c r="Z1224" s="2"/>
      <c r="AA1224" s="2">
        <v>53551706</v>
      </c>
      <c r="AB1224" s="2">
        <f t="shared" si="793"/>
        <v>362.63</v>
      </c>
      <c r="AC1224" s="2">
        <f t="shared" si="794"/>
        <v>0</v>
      </c>
      <c r="AD1224" s="2">
        <f>ROUND(((((ET1224*ROUND(1.15,7)))-((EU1224*ROUND(1.15,7))))+AE1224),2)</f>
        <v>2.52</v>
      </c>
      <c r="AE1224" s="2">
        <f>ROUND(((EU1224*ROUND(1.15,7))),2)</f>
        <v>1.0900000000000001</v>
      </c>
      <c r="AF1224" s="2">
        <f>ROUND(((EV1224*ROUND(1.15,7))),2)</f>
        <v>360.11</v>
      </c>
      <c r="AG1224" s="2">
        <f t="shared" si="795"/>
        <v>0</v>
      </c>
      <c r="AH1224" s="2">
        <f>((EW1224*ROUND(1.15,7)))</f>
        <v>42.216499999999996</v>
      </c>
      <c r="AI1224" s="2">
        <f>((EX1224*ROUND(1.15,7)))</f>
        <v>8.0500000000000002E-2</v>
      </c>
      <c r="AJ1224" s="2">
        <f t="shared" si="796"/>
        <v>0</v>
      </c>
      <c r="AK1224" s="2">
        <v>315.33</v>
      </c>
      <c r="AL1224" s="2">
        <v>0</v>
      </c>
      <c r="AM1224" s="2">
        <v>2.19</v>
      </c>
      <c r="AN1224" s="2">
        <v>0.95</v>
      </c>
      <c r="AO1224" s="2">
        <v>313.14</v>
      </c>
      <c r="AP1224" s="2">
        <v>0</v>
      </c>
      <c r="AQ1224" s="2">
        <v>36.71</v>
      </c>
      <c r="AR1224" s="2">
        <v>7.0000000000000007E-2</v>
      </c>
      <c r="AS1224" s="2">
        <v>0</v>
      </c>
      <c r="AT1224" s="2">
        <v>87</v>
      </c>
      <c r="AU1224" s="2">
        <v>44</v>
      </c>
      <c r="AV1224" s="2">
        <v>1</v>
      </c>
      <c r="AW1224" s="2">
        <v>1</v>
      </c>
      <c r="AX1224" s="2"/>
      <c r="AY1224" s="2"/>
      <c r="AZ1224" s="2">
        <v>1</v>
      </c>
      <c r="BA1224" s="2">
        <v>1</v>
      </c>
      <c r="BB1224" s="2">
        <v>1</v>
      </c>
      <c r="BC1224" s="2">
        <v>1</v>
      </c>
      <c r="BD1224" s="2" t="s">
        <v>3</v>
      </c>
      <c r="BE1224" s="2" t="s">
        <v>3</v>
      </c>
      <c r="BF1224" s="2" t="s">
        <v>3</v>
      </c>
      <c r="BG1224" s="2" t="s">
        <v>3</v>
      </c>
      <c r="BH1224" s="2">
        <v>0</v>
      </c>
      <c r="BI1224" s="2">
        <v>1</v>
      </c>
      <c r="BJ1224" s="2" t="s">
        <v>1145</v>
      </c>
      <c r="BK1224" s="2"/>
      <c r="BL1224" s="2"/>
      <c r="BM1224" s="2">
        <v>65001</v>
      </c>
      <c r="BN1224" s="2">
        <v>0</v>
      </c>
      <c r="BO1224" s="2" t="s">
        <v>3</v>
      </c>
      <c r="BP1224" s="2">
        <v>0</v>
      </c>
      <c r="BQ1224" s="2">
        <v>6</v>
      </c>
      <c r="BR1224" s="2">
        <v>0</v>
      </c>
      <c r="BS1224" s="2">
        <v>1</v>
      </c>
      <c r="BT1224" s="2">
        <v>1</v>
      </c>
      <c r="BU1224" s="2">
        <v>1</v>
      </c>
      <c r="BV1224" s="2">
        <v>1</v>
      </c>
      <c r="BW1224" s="2">
        <v>1</v>
      </c>
      <c r="BX1224" s="2">
        <v>1</v>
      </c>
      <c r="BY1224" s="2" t="s">
        <v>3</v>
      </c>
      <c r="BZ1224" s="2">
        <v>87</v>
      </c>
      <c r="CA1224" s="2">
        <v>44</v>
      </c>
      <c r="CB1224" s="2" t="s">
        <v>3</v>
      </c>
      <c r="CC1224" s="2"/>
      <c r="CD1224" s="2"/>
      <c r="CE1224" s="2">
        <v>0</v>
      </c>
      <c r="CF1224" s="2">
        <v>0</v>
      </c>
      <c r="CG1224" s="2">
        <v>0</v>
      </c>
      <c r="CH1224" s="2"/>
      <c r="CI1224" s="2"/>
      <c r="CJ1224" s="2"/>
      <c r="CK1224" s="2"/>
      <c r="CL1224" s="2"/>
      <c r="CM1224" s="2">
        <v>0</v>
      </c>
      <c r="CN1224" s="2" t="s">
        <v>2148</v>
      </c>
      <c r="CO1224" s="2">
        <v>0</v>
      </c>
      <c r="CP1224" s="2">
        <f t="shared" si="797"/>
        <v>21.759999999999998</v>
      </c>
      <c r="CQ1224" s="2">
        <f t="shared" si="798"/>
        <v>0</v>
      </c>
      <c r="CR1224" s="2">
        <f t="shared" si="799"/>
        <v>2.52</v>
      </c>
      <c r="CS1224" s="2">
        <f t="shared" si="800"/>
        <v>1.0900000000000001</v>
      </c>
      <c r="CT1224" s="2">
        <f t="shared" si="801"/>
        <v>360.11</v>
      </c>
      <c r="CU1224" s="2">
        <f t="shared" si="802"/>
        <v>0</v>
      </c>
      <c r="CV1224" s="2">
        <f t="shared" si="803"/>
        <v>42.216499999999996</v>
      </c>
      <c r="CW1224" s="2">
        <f t="shared" si="804"/>
        <v>8.0500000000000002E-2</v>
      </c>
      <c r="CX1224" s="2">
        <f t="shared" si="805"/>
        <v>0</v>
      </c>
      <c r="CY1224" s="2">
        <f t="shared" si="806"/>
        <v>18.861599999999999</v>
      </c>
      <c r="CZ1224" s="2">
        <f t="shared" si="807"/>
        <v>9.5391999999999992</v>
      </c>
      <c r="DA1224" s="2"/>
      <c r="DB1224" s="2"/>
      <c r="DC1224" s="2" t="s">
        <v>3</v>
      </c>
      <c r="DD1224" s="2" t="s">
        <v>3</v>
      </c>
      <c r="DE1224" s="2" t="s">
        <v>16</v>
      </c>
      <c r="DF1224" s="2" t="s">
        <v>16</v>
      </c>
      <c r="DG1224" s="2" t="s">
        <v>16</v>
      </c>
      <c r="DH1224" s="2" t="s">
        <v>3</v>
      </c>
      <c r="DI1224" s="2" t="s">
        <v>16</v>
      </c>
      <c r="DJ1224" s="2" t="s">
        <v>16</v>
      </c>
      <c r="DK1224" s="2" t="s">
        <v>3</v>
      </c>
      <c r="DL1224" s="2" t="s">
        <v>3</v>
      </c>
      <c r="DM1224" s="2" t="s">
        <v>3</v>
      </c>
      <c r="DN1224" s="2">
        <v>0</v>
      </c>
      <c r="DO1224" s="2">
        <v>0</v>
      </c>
      <c r="DP1224" s="2">
        <v>1</v>
      </c>
      <c r="DQ1224" s="2">
        <v>1</v>
      </c>
      <c r="DR1224" s="2"/>
      <c r="DS1224" s="2"/>
      <c r="DT1224" s="2"/>
      <c r="DU1224" s="2">
        <v>1013</v>
      </c>
      <c r="DV1224" s="2" t="s">
        <v>1144</v>
      </c>
      <c r="DW1224" s="2" t="s">
        <v>1144</v>
      </c>
      <c r="DX1224" s="2">
        <v>1</v>
      </c>
      <c r="DY1224" s="2"/>
      <c r="DZ1224" s="2" t="s">
        <v>3</v>
      </c>
      <c r="EA1224" s="2" t="s">
        <v>3</v>
      </c>
      <c r="EB1224" s="2" t="s">
        <v>3</v>
      </c>
      <c r="EC1224" s="2" t="s">
        <v>3</v>
      </c>
      <c r="ED1224" s="2"/>
      <c r="EE1224" s="2">
        <v>53551227</v>
      </c>
      <c r="EF1224" s="2">
        <v>6</v>
      </c>
      <c r="EG1224" s="2" t="s">
        <v>17</v>
      </c>
      <c r="EH1224" s="2">
        <v>99</v>
      </c>
      <c r="EI1224" s="2" t="s">
        <v>1132</v>
      </c>
      <c r="EJ1224" s="2">
        <v>1</v>
      </c>
      <c r="EK1224" s="2">
        <v>65001</v>
      </c>
      <c r="EL1224" s="2" t="s">
        <v>1133</v>
      </c>
      <c r="EM1224" s="2" t="s">
        <v>1134</v>
      </c>
      <c r="EN1224" s="2"/>
      <c r="EO1224" s="2" t="s">
        <v>20</v>
      </c>
      <c r="EP1224" s="2"/>
      <c r="EQ1224" s="2">
        <v>131072</v>
      </c>
      <c r="ER1224" s="2">
        <v>315.33</v>
      </c>
      <c r="ES1224" s="2">
        <v>0</v>
      </c>
      <c r="ET1224" s="2">
        <v>2.19</v>
      </c>
      <c r="EU1224" s="2">
        <v>0.95</v>
      </c>
      <c r="EV1224" s="2">
        <v>313.14</v>
      </c>
      <c r="EW1224" s="2">
        <v>36.71</v>
      </c>
      <c r="EX1224" s="2">
        <v>7.0000000000000007E-2</v>
      </c>
      <c r="EY1224" s="2">
        <v>0</v>
      </c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>
        <v>0</v>
      </c>
      <c r="FR1224" s="2">
        <f>ROUND(IF(AND(BH1224=3,BI1224=3),P1224,0),2)</f>
        <v>0</v>
      </c>
      <c r="FS1224" s="2">
        <v>0</v>
      </c>
      <c r="FT1224" s="2"/>
      <c r="FU1224" s="2"/>
      <c r="FV1224" s="2"/>
      <c r="FW1224" s="2"/>
      <c r="FX1224" s="2">
        <v>87</v>
      </c>
      <c r="FY1224" s="2">
        <v>44</v>
      </c>
      <c r="FZ1224" s="2"/>
      <c r="GA1224" s="2" t="s">
        <v>3</v>
      </c>
      <c r="GB1224" s="2"/>
      <c r="GC1224" s="2"/>
      <c r="GD1224" s="2">
        <v>1</v>
      </c>
      <c r="GE1224" s="2"/>
      <c r="GF1224" s="2">
        <v>-1542619564</v>
      </c>
      <c r="GG1224" s="2">
        <v>2</v>
      </c>
      <c r="GH1224" s="2">
        <v>1</v>
      </c>
      <c r="GI1224" s="2">
        <v>-2</v>
      </c>
      <c r="GJ1224" s="2">
        <v>0</v>
      </c>
      <c r="GK1224" s="2">
        <v>0</v>
      </c>
      <c r="GL1224" s="2">
        <f>ROUND(IF(AND(BH1224=3,BI1224=3,FS1224&lt;&gt;0),P1224,0),2)</f>
        <v>0</v>
      </c>
      <c r="GM1224" s="2">
        <f>ROUND(O1224+X1224+Y1224,2)+GX1224</f>
        <v>50.16</v>
      </c>
      <c r="GN1224" s="2">
        <f>IF(OR(BI1224=0,BI1224=1),ROUND(O1224+X1224+Y1224,2),0)</f>
        <v>50.16</v>
      </c>
      <c r="GO1224" s="2">
        <f>IF(BI1224=2,ROUND(O1224+X1224+Y1224,2),0)</f>
        <v>0</v>
      </c>
      <c r="GP1224" s="2">
        <f>IF(BI1224=4,ROUND(O1224+X1224+Y1224,2)+GX1224,0)</f>
        <v>0</v>
      </c>
      <c r="GQ1224" s="2"/>
      <c r="GR1224" s="2">
        <v>0</v>
      </c>
      <c r="GS1224" s="2">
        <v>0</v>
      </c>
      <c r="GT1224" s="2">
        <v>0</v>
      </c>
      <c r="GU1224" s="2" t="s">
        <v>3</v>
      </c>
      <c r="GV1224" s="2">
        <f t="shared" si="808"/>
        <v>0</v>
      </c>
      <c r="GW1224" s="2">
        <v>1</v>
      </c>
      <c r="GX1224" s="2">
        <f>ROUND(HC1224*I1224,2)</f>
        <v>0</v>
      </c>
      <c r="GY1224" s="2"/>
      <c r="GZ1224" s="2"/>
      <c r="HA1224" s="2">
        <v>0</v>
      </c>
      <c r="HB1224" s="2">
        <v>0</v>
      </c>
      <c r="HC1224" s="2">
        <f t="shared" si="809"/>
        <v>0</v>
      </c>
      <c r="HD1224" s="2"/>
      <c r="HE1224" s="2" t="s">
        <v>3</v>
      </c>
      <c r="HF1224" s="2" t="s">
        <v>3</v>
      </c>
      <c r="HG1224" s="2"/>
      <c r="HH1224" s="2"/>
      <c r="HI1224" s="2"/>
      <c r="HJ1224" s="2"/>
      <c r="HK1224" s="2"/>
      <c r="HL1224" s="2"/>
      <c r="HM1224" s="2" t="s">
        <v>3</v>
      </c>
      <c r="HN1224" s="2" t="s">
        <v>1135</v>
      </c>
      <c r="HO1224" s="2" t="s">
        <v>1136</v>
      </c>
      <c r="HP1224" s="2" t="s">
        <v>1133</v>
      </c>
      <c r="HQ1224" s="2" t="s">
        <v>1133</v>
      </c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>
        <v>0</v>
      </c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</row>
    <row r="1225" spans="1:255" x14ac:dyDescent="0.2">
      <c r="A1225">
        <v>17</v>
      </c>
      <c r="B1225">
        <v>1</v>
      </c>
      <c r="C1225">
        <f>ROW(SmtRes!A2080)</f>
        <v>2080</v>
      </c>
      <c r="D1225">
        <f>ROW(EtalonRes!A1880)</f>
        <v>1880</v>
      </c>
      <c r="E1225" t="s">
        <v>1237</v>
      </c>
      <c r="F1225" t="s">
        <v>1142</v>
      </c>
      <c r="G1225" t="s">
        <v>1143</v>
      </c>
      <c r="H1225" t="s">
        <v>1144</v>
      </c>
      <c r="I1225">
        <f>ROUND(6/100,7)</f>
        <v>0.06</v>
      </c>
      <c r="J1225">
        <v>0</v>
      </c>
      <c r="K1225">
        <f>ROUND(6/100,7)</f>
        <v>0.06</v>
      </c>
      <c r="O1225">
        <f>ROUND(CP1225,0)</f>
        <v>763</v>
      </c>
      <c r="P1225">
        <f>ROUND(CQ1225*I1225,0)</f>
        <v>0</v>
      </c>
      <c r="Q1225">
        <f>ROUND(CR1225*I1225,0)</f>
        <v>2</v>
      </c>
      <c r="R1225">
        <f>ROUND(CS1225*I1225,0)</f>
        <v>2</v>
      </c>
      <c r="S1225">
        <f>ROUND(CT1225*I1225,0)</f>
        <v>761</v>
      </c>
      <c r="T1225">
        <f>ROUND(CU1225*I1225,0)</f>
        <v>0</v>
      </c>
      <c r="U1225">
        <f t="shared" si="791"/>
        <v>2.5329899999999999</v>
      </c>
      <c r="V1225">
        <f t="shared" si="792"/>
        <v>4.8300000000000001E-3</v>
      </c>
      <c r="W1225">
        <f>ROUND(CX1225*I1225,0)</f>
        <v>0</v>
      </c>
      <c r="X1225">
        <f>ROUND(CY1225,0)</f>
        <v>664</v>
      </c>
      <c r="Y1225">
        <f>ROUND(CZ1225,0)</f>
        <v>336</v>
      </c>
      <c r="AA1225">
        <v>53551707</v>
      </c>
      <c r="AB1225">
        <f t="shared" si="793"/>
        <v>362.63</v>
      </c>
      <c r="AC1225">
        <f t="shared" si="794"/>
        <v>0</v>
      </c>
      <c r="AD1225">
        <f>ROUND(((((ET1225*ROUND(1.15,7)))-((EU1225*ROUND(1.15,7))))+AE1225),2)</f>
        <v>2.52</v>
      </c>
      <c r="AE1225">
        <f>ROUND(((EU1225*ROUND(1.15,7))),2)</f>
        <v>1.0900000000000001</v>
      </c>
      <c r="AF1225">
        <f>ROUND(((EV1225*ROUND(1.15,7))),2)</f>
        <v>360.11</v>
      </c>
      <c r="AG1225">
        <f t="shared" si="795"/>
        <v>0</v>
      </c>
      <c r="AH1225">
        <f>((EW1225*ROUND(1.15,7)))</f>
        <v>42.216499999999996</v>
      </c>
      <c r="AI1225">
        <f>((EX1225*ROUND(1.15,7)))</f>
        <v>8.0500000000000002E-2</v>
      </c>
      <c r="AJ1225">
        <f t="shared" si="796"/>
        <v>0</v>
      </c>
      <c r="AK1225">
        <v>315.33</v>
      </c>
      <c r="AL1225">
        <v>0</v>
      </c>
      <c r="AM1225">
        <v>2.19</v>
      </c>
      <c r="AN1225">
        <v>0.95</v>
      </c>
      <c r="AO1225">
        <v>313.14</v>
      </c>
      <c r="AP1225">
        <v>0</v>
      </c>
      <c r="AQ1225">
        <v>36.71</v>
      </c>
      <c r="AR1225">
        <v>7.0000000000000007E-2</v>
      </c>
      <c r="AS1225">
        <v>0</v>
      </c>
      <c r="AT1225">
        <v>87</v>
      </c>
      <c r="AU1225">
        <v>44</v>
      </c>
      <c r="AV1225">
        <v>1</v>
      </c>
      <c r="AW1225">
        <v>1</v>
      </c>
      <c r="AZ1225">
        <v>1</v>
      </c>
      <c r="BA1225">
        <v>35.24</v>
      </c>
      <c r="BB1225">
        <v>15.87</v>
      </c>
      <c r="BC1225">
        <v>1</v>
      </c>
      <c r="BD1225" t="s">
        <v>3</v>
      </c>
      <c r="BE1225" t="s">
        <v>3</v>
      </c>
      <c r="BF1225" t="s">
        <v>3</v>
      </c>
      <c r="BG1225" t="s">
        <v>3</v>
      </c>
      <c r="BH1225">
        <v>0</v>
      </c>
      <c r="BI1225">
        <v>1</v>
      </c>
      <c r="BJ1225" t="s">
        <v>1145</v>
      </c>
      <c r="BM1225">
        <v>65001</v>
      </c>
      <c r="BN1225">
        <v>0</v>
      </c>
      <c r="BO1225" t="s">
        <v>1142</v>
      </c>
      <c r="BP1225">
        <v>1</v>
      </c>
      <c r="BQ1225">
        <v>6</v>
      </c>
      <c r="BR1225">
        <v>0</v>
      </c>
      <c r="BS1225">
        <v>35.24</v>
      </c>
      <c r="BT1225">
        <v>1</v>
      </c>
      <c r="BU1225">
        <v>1</v>
      </c>
      <c r="BV1225">
        <v>1</v>
      </c>
      <c r="BW1225">
        <v>1</v>
      </c>
      <c r="BX1225">
        <v>1</v>
      </c>
      <c r="BY1225" t="s">
        <v>3</v>
      </c>
      <c r="BZ1225">
        <v>87</v>
      </c>
      <c r="CA1225">
        <v>44</v>
      </c>
      <c r="CB1225" t="s">
        <v>3</v>
      </c>
      <c r="CE1225">
        <v>0</v>
      </c>
      <c r="CF1225">
        <v>0</v>
      </c>
      <c r="CG1225">
        <v>0</v>
      </c>
      <c r="CM1225">
        <v>0</v>
      </c>
      <c r="CN1225" t="s">
        <v>2148</v>
      </c>
      <c r="CO1225">
        <v>0</v>
      </c>
      <c r="CP1225">
        <f t="shared" si="797"/>
        <v>763</v>
      </c>
      <c r="CQ1225">
        <f t="shared" si="798"/>
        <v>0</v>
      </c>
      <c r="CR1225">
        <f t="shared" si="799"/>
        <v>39.992399999999996</v>
      </c>
      <c r="CS1225">
        <f t="shared" si="800"/>
        <v>38.411600000000007</v>
      </c>
      <c r="CT1225">
        <f t="shared" si="801"/>
        <v>12690.276400000001</v>
      </c>
      <c r="CU1225">
        <f t="shared" si="802"/>
        <v>0</v>
      </c>
      <c r="CV1225">
        <f t="shared" si="803"/>
        <v>42.216499999999996</v>
      </c>
      <c r="CW1225">
        <f t="shared" si="804"/>
        <v>8.0500000000000002E-2</v>
      </c>
      <c r="CX1225">
        <f t="shared" si="805"/>
        <v>0</v>
      </c>
      <c r="CY1225">
        <f t="shared" si="806"/>
        <v>663.81</v>
      </c>
      <c r="CZ1225">
        <f t="shared" si="807"/>
        <v>335.72</v>
      </c>
      <c r="DC1225" t="s">
        <v>3</v>
      </c>
      <c r="DD1225" t="s">
        <v>3</v>
      </c>
      <c r="DE1225" t="s">
        <v>16</v>
      </c>
      <c r="DF1225" t="s">
        <v>16</v>
      </c>
      <c r="DG1225" t="s">
        <v>16</v>
      </c>
      <c r="DH1225" t="s">
        <v>3</v>
      </c>
      <c r="DI1225" t="s">
        <v>16</v>
      </c>
      <c r="DJ1225" t="s">
        <v>16</v>
      </c>
      <c r="DK1225" t="s">
        <v>3</v>
      </c>
      <c r="DL1225" t="s">
        <v>3</v>
      </c>
      <c r="DM1225" t="s">
        <v>3</v>
      </c>
      <c r="DN1225">
        <v>0</v>
      </c>
      <c r="DO1225">
        <v>0</v>
      </c>
      <c r="DP1225">
        <v>1</v>
      </c>
      <c r="DQ1225">
        <v>1</v>
      </c>
      <c r="DU1225">
        <v>1013</v>
      </c>
      <c r="DV1225" t="s">
        <v>1144</v>
      </c>
      <c r="DW1225" t="s">
        <v>1144</v>
      </c>
      <c r="DX1225">
        <v>1</v>
      </c>
      <c r="DZ1225" t="s">
        <v>3</v>
      </c>
      <c r="EA1225" t="s">
        <v>3</v>
      </c>
      <c r="EB1225" t="s">
        <v>3</v>
      </c>
      <c r="EC1225" t="s">
        <v>3</v>
      </c>
      <c r="EE1225">
        <v>53551227</v>
      </c>
      <c r="EF1225">
        <v>6</v>
      </c>
      <c r="EG1225" t="s">
        <v>17</v>
      </c>
      <c r="EH1225">
        <v>99</v>
      </c>
      <c r="EI1225" t="s">
        <v>1132</v>
      </c>
      <c r="EJ1225">
        <v>1</v>
      </c>
      <c r="EK1225">
        <v>65001</v>
      </c>
      <c r="EL1225" t="s">
        <v>1133</v>
      </c>
      <c r="EM1225" t="s">
        <v>1134</v>
      </c>
      <c r="EO1225" t="s">
        <v>20</v>
      </c>
      <c r="EQ1225">
        <v>131072</v>
      </c>
      <c r="ER1225">
        <v>315.33</v>
      </c>
      <c r="ES1225">
        <v>0</v>
      </c>
      <c r="ET1225">
        <v>2.19</v>
      </c>
      <c r="EU1225">
        <v>0.95</v>
      </c>
      <c r="EV1225">
        <v>313.14</v>
      </c>
      <c r="EW1225">
        <v>36.71</v>
      </c>
      <c r="EX1225">
        <v>7.0000000000000007E-2</v>
      </c>
      <c r="EY1225">
        <v>0</v>
      </c>
      <c r="FQ1225">
        <v>0</v>
      </c>
      <c r="FR1225">
        <f>ROUND(IF(AND(BH1225=3,BI1225=3),P1225,0),0)</f>
        <v>0</v>
      </c>
      <c r="FS1225">
        <v>0</v>
      </c>
      <c r="FX1225">
        <v>87</v>
      </c>
      <c r="FY1225">
        <v>44</v>
      </c>
      <c r="GA1225" t="s">
        <v>3</v>
      </c>
      <c r="GD1225">
        <v>1</v>
      </c>
      <c r="GF1225">
        <v>-1542619564</v>
      </c>
      <c r="GG1225">
        <v>2</v>
      </c>
      <c r="GH1225">
        <v>1</v>
      </c>
      <c r="GI1225">
        <v>2</v>
      </c>
      <c r="GJ1225">
        <v>0</v>
      </c>
      <c r="GK1225">
        <v>0</v>
      </c>
      <c r="GL1225">
        <f>ROUND(IF(AND(BH1225=3,BI1225=3,FS1225&lt;&gt;0),P1225,0),0)</f>
        <v>0</v>
      </c>
      <c r="GM1225">
        <f>ROUND(O1225+X1225+Y1225,0)+GX1225</f>
        <v>1763</v>
      </c>
      <c r="GN1225">
        <f>IF(OR(BI1225=0,BI1225=1),ROUND(O1225+X1225+Y1225,0),0)</f>
        <v>1763</v>
      </c>
      <c r="GO1225">
        <f>IF(BI1225=2,ROUND(O1225+X1225+Y1225,0),0)</f>
        <v>0</v>
      </c>
      <c r="GP1225">
        <f>IF(BI1225=4,ROUND(O1225+X1225+Y1225,0)+GX1225,0)</f>
        <v>0</v>
      </c>
      <c r="GR1225">
        <v>0</v>
      </c>
      <c r="GS1225">
        <v>3</v>
      </c>
      <c r="GT1225">
        <v>0</v>
      </c>
      <c r="GU1225" t="s">
        <v>3</v>
      </c>
      <c r="GV1225">
        <f t="shared" si="808"/>
        <v>0</v>
      </c>
      <c r="GW1225">
        <v>1</v>
      </c>
      <c r="GX1225">
        <f>ROUND(HC1225*I1225,0)</f>
        <v>0</v>
      </c>
      <c r="HA1225">
        <v>0</v>
      </c>
      <c r="HB1225">
        <v>0</v>
      </c>
      <c r="HC1225">
        <f t="shared" si="809"/>
        <v>0</v>
      </c>
      <c r="HE1225" t="s">
        <v>3</v>
      </c>
      <c r="HF1225" t="s">
        <v>3</v>
      </c>
      <c r="HM1225" t="s">
        <v>3</v>
      </c>
      <c r="HN1225" t="s">
        <v>1135</v>
      </c>
      <c r="HO1225" t="s">
        <v>1136</v>
      </c>
      <c r="HP1225" t="s">
        <v>1133</v>
      </c>
      <c r="HQ1225" t="s">
        <v>1133</v>
      </c>
      <c r="IK1225">
        <v>0</v>
      </c>
    </row>
    <row r="1226" spans="1:255" x14ac:dyDescent="0.2">
      <c r="A1226" s="2">
        <v>18</v>
      </c>
      <c r="B1226" s="2">
        <v>1</v>
      </c>
      <c r="C1226" s="2">
        <v>2076</v>
      </c>
      <c r="D1226" s="2"/>
      <c r="E1226" s="2" t="s">
        <v>1238</v>
      </c>
      <c r="F1226" s="2" t="s">
        <v>1138</v>
      </c>
      <c r="G1226" s="2" t="s">
        <v>1139</v>
      </c>
      <c r="H1226" s="2" t="s">
        <v>26</v>
      </c>
      <c r="I1226" s="2">
        <f>I1224*J1226</f>
        <v>1.32E-2</v>
      </c>
      <c r="J1226" s="2">
        <v>0.22</v>
      </c>
      <c r="K1226" s="2">
        <v>0.22</v>
      </c>
      <c r="L1226" s="2"/>
      <c r="M1226" s="2"/>
      <c r="N1226" s="2"/>
      <c r="O1226" s="2">
        <f>ROUND(CP1226,2)</f>
        <v>0</v>
      </c>
      <c r="P1226" s="2">
        <f>ROUND(CQ1226*I1226,2)</f>
        <v>0</v>
      </c>
      <c r="Q1226" s="2">
        <f>ROUND(CR1226*I1226,2)</f>
        <v>0</v>
      </c>
      <c r="R1226" s="2">
        <f>ROUND(CS1226*I1226,2)</f>
        <v>0</v>
      </c>
      <c r="S1226" s="2">
        <f>ROUND(CT1226*I1226,2)</f>
        <v>0</v>
      </c>
      <c r="T1226" s="2">
        <f>ROUND(CU1226*I1226,2)</f>
        <v>0</v>
      </c>
      <c r="U1226" s="2">
        <f t="shared" si="791"/>
        <v>0</v>
      </c>
      <c r="V1226" s="2">
        <f t="shared" si="792"/>
        <v>0</v>
      </c>
      <c r="W1226" s="2">
        <f>ROUND(CX1226*I1226,2)</f>
        <v>0</v>
      </c>
      <c r="X1226" s="2">
        <f>ROUND(CY1226,2)</f>
        <v>0</v>
      </c>
      <c r="Y1226" s="2">
        <f>ROUND(CZ1226,2)</f>
        <v>0</v>
      </c>
      <c r="Z1226" s="2"/>
      <c r="AA1226" s="2">
        <v>53551706</v>
      </c>
      <c r="AB1226" s="2">
        <f t="shared" si="793"/>
        <v>0</v>
      </c>
      <c r="AC1226" s="2">
        <f t="shared" si="794"/>
        <v>0</v>
      </c>
      <c r="AD1226" s="2">
        <f>ROUND((((ET1226)-(EU1226))+AE1226),2)</f>
        <v>0</v>
      </c>
      <c r="AE1226" s="2">
        <f>ROUND((EU1226),2)</f>
        <v>0</v>
      </c>
      <c r="AF1226" s="2">
        <f>ROUND((EV1226),2)</f>
        <v>0</v>
      </c>
      <c r="AG1226" s="2">
        <f t="shared" si="795"/>
        <v>0</v>
      </c>
      <c r="AH1226" s="2">
        <f>(EW1226)</f>
        <v>0</v>
      </c>
      <c r="AI1226" s="2">
        <f>(EX1226)</f>
        <v>0</v>
      </c>
      <c r="AJ1226" s="2">
        <f t="shared" si="796"/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87</v>
      </c>
      <c r="AU1226" s="2">
        <v>44</v>
      </c>
      <c r="AV1226" s="2">
        <v>1</v>
      </c>
      <c r="AW1226" s="2">
        <v>1</v>
      </c>
      <c r="AX1226" s="2"/>
      <c r="AY1226" s="2"/>
      <c r="AZ1226" s="2">
        <v>1</v>
      </c>
      <c r="BA1226" s="2">
        <v>1</v>
      </c>
      <c r="BB1226" s="2">
        <v>1</v>
      </c>
      <c r="BC1226" s="2">
        <v>1</v>
      </c>
      <c r="BD1226" s="2" t="s">
        <v>3</v>
      </c>
      <c r="BE1226" s="2" t="s">
        <v>3</v>
      </c>
      <c r="BF1226" s="2" t="s">
        <v>3</v>
      </c>
      <c r="BG1226" s="2" t="s">
        <v>3</v>
      </c>
      <c r="BH1226" s="2">
        <v>3</v>
      </c>
      <c r="BI1226" s="2">
        <v>1</v>
      </c>
      <c r="BJ1226" s="2" t="s">
        <v>1140</v>
      </c>
      <c r="BK1226" s="2"/>
      <c r="BL1226" s="2"/>
      <c r="BM1226" s="2">
        <v>65001</v>
      </c>
      <c r="BN1226" s="2">
        <v>0</v>
      </c>
      <c r="BO1226" s="2" t="s">
        <v>3</v>
      </c>
      <c r="BP1226" s="2">
        <v>0</v>
      </c>
      <c r="BQ1226" s="2">
        <v>6</v>
      </c>
      <c r="BR1226" s="2">
        <v>0</v>
      </c>
      <c r="BS1226" s="2">
        <v>1</v>
      </c>
      <c r="BT1226" s="2">
        <v>1</v>
      </c>
      <c r="BU1226" s="2">
        <v>1</v>
      </c>
      <c r="BV1226" s="2">
        <v>1</v>
      </c>
      <c r="BW1226" s="2">
        <v>1</v>
      </c>
      <c r="BX1226" s="2">
        <v>1</v>
      </c>
      <c r="BY1226" s="2" t="s">
        <v>3</v>
      </c>
      <c r="BZ1226" s="2">
        <v>87</v>
      </c>
      <c r="CA1226" s="2">
        <v>44</v>
      </c>
      <c r="CB1226" s="2" t="s">
        <v>3</v>
      </c>
      <c r="CC1226" s="2"/>
      <c r="CD1226" s="2"/>
      <c r="CE1226" s="2">
        <v>0</v>
      </c>
      <c r="CF1226" s="2">
        <v>0</v>
      </c>
      <c r="CG1226" s="2">
        <v>0</v>
      </c>
      <c r="CH1226" s="2"/>
      <c r="CI1226" s="2"/>
      <c r="CJ1226" s="2"/>
      <c r="CK1226" s="2"/>
      <c r="CL1226" s="2"/>
      <c r="CM1226" s="2">
        <v>0</v>
      </c>
      <c r="CN1226" s="2" t="s">
        <v>3</v>
      </c>
      <c r="CO1226" s="2">
        <v>0</v>
      </c>
      <c r="CP1226" s="2">
        <f t="shared" si="797"/>
        <v>0</v>
      </c>
      <c r="CQ1226" s="2">
        <f t="shared" si="798"/>
        <v>0</v>
      </c>
      <c r="CR1226" s="2">
        <f t="shared" si="799"/>
        <v>0</v>
      </c>
      <c r="CS1226" s="2">
        <f t="shared" si="800"/>
        <v>0</v>
      </c>
      <c r="CT1226" s="2">
        <f t="shared" si="801"/>
        <v>0</v>
      </c>
      <c r="CU1226" s="2">
        <f t="shared" si="802"/>
        <v>0</v>
      </c>
      <c r="CV1226" s="2">
        <f t="shared" si="803"/>
        <v>0</v>
      </c>
      <c r="CW1226" s="2">
        <f t="shared" si="804"/>
        <v>0</v>
      </c>
      <c r="CX1226" s="2">
        <f t="shared" si="805"/>
        <v>0</v>
      </c>
      <c r="CY1226" s="2">
        <f t="shared" si="806"/>
        <v>0</v>
      </c>
      <c r="CZ1226" s="2">
        <f t="shared" si="807"/>
        <v>0</v>
      </c>
      <c r="DA1226" s="2"/>
      <c r="DB1226" s="2"/>
      <c r="DC1226" s="2" t="s">
        <v>3</v>
      </c>
      <c r="DD1226" s="2" t="s">
        <v>3</v>
      </c>
      <c r="DE1226" s="2" t="s">
        <v>3</v>
      </c>
      <c r="DF1226" s="2" t="s">
        <v>3</v>
      </c>
      <c r="DG1226" s="2" t="s">
        <v>3</v>
      </c>
      <c r="DH1226" s="2" t="s">
        <v>3</v>
      </c>
      <c r="DI1226" s="2" t="s">
        <v>3</v>
      </c>
      <c r="DJ1226" s="2" t="s">
        <v>3</v>
      </c>
      <c r="DK1226" s="2" t="s">
        <v>3</v>
      </c>
      <c r="DL1226" s="2" t="s">
        <v>3</v>
      </c>
      <c r="DM1226" s="2" t="s">
        <v>3</v>
      </c>
      <c r="DN1226" s="2">
        <v>0</v>
      </c>
      <c r="DO1226" s="2">
        <v>0</v>
      </c>
      <c r="DP1226" s="2">
        <v>1</v>
      </c>
      <c r="DQ1226" s="2">
        <v>1</v>
      </c>
      <c r="DR1226" s="2"/>
      <c r="DS1226" s="2"/>
      <c r="DT1226" s="2"/>
      <c r="DU1226" s="2">
        <v>1009</v>
      </c>
      <c r="DV1226" s="2" t="s">
        <v>26</v>
      </c>
      <c r="DW1226" s="2" t="s">
        <v>26</v>
      </c>
      <c r="DX1226" s="2">
        <v>1000</v>
      </c>
      <c r="DY1226" s="2"/>
      <c r="DZ1226" s="2" t="s">
        <v>3</v>
      </c>
      <c r="EA1226" s="2" t="s">
        <v>3</v>
      </c>
      <c r="EB1226" s="2" t="s">
        <v>3</v>
      </c>
      <c r="EC1226" s="2" t="s">
        <v>3</v>
      </c>
      <c r="ED1226" s="2"/>
      <c r="EE1226" s="2">
        <v>53551227</v>
      </c>
      <c r="EF1226" s="2">
        <v>6</v>
      </c>
      <c r="EG1226" s="2" t="s">
        <v>17</v>
      </c>
      <c r="EH1226" s="2">
        <v>99</v>
      </c>
      <c r="EI1226" s="2" t="s">
        <v>1132</v>
      </c>
      <c r="EJ1226" s="2">
        <v>1</v>
      </c>
      <c r="EK1226" s="2">
        <v>65001</v>
      </c>
      <c r="EL1226" s="2" t="s">
        <v>1133</v>
      </c>
      <c r="EM1226" s="2" t="s">
        <v>1134</v>
      </c>
      <c r="EN1226" s="2"/>
      <c r="EO1226" s="2" t="s">
        <v>3</v>
      </c>
      <c r="EP1226" s="2"/>
      <c r="EQ1226" s="2">
        <v>0</v>
      </c>
      <c r="ER1226" s="2">
        <v>0</v>
      </c>
      <c r="ES1226" s="2">
        <v>0</v>
      </c>
      <c r="ET1226" s="2">
        <v>0</v>
      </c>
      <c r="EU1226" s="2">
        <v>0</v>
      </c>
      <c r="EV1226" s="2">
        <v>0</v>
      </c>
      <c r="EW1226" s="2">
        <v>0</v>
      </c>
      <c r="EX1226" s="2">
        <v>0</v>
      </c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>
        <v>0</v>
      </c>
      <c r="FR1226" s="2">
        <f>ROUND(IF(AND(BH1226=3,BI1226=3),P1226,0),2)</f>
        <v>0</v>
      </c>
      <c r="FS1226" s="2">
        <v>0</v>
      </c>
      <c r="FT1226" s="2"/>
      <c r="FU1226" s="2"/>
      <c r="FV1226" s="2"/>
      <c r="FW1226" s="2"/>
      <c r="FX1226" s="2">
        <v>87</v>
      </c>
      <c r="FY1226" s="2">
        <v>44</v>
      </c>
      <c r="FZ1226" s="2"/>
      <c r="GA1226" s="2" t="s">
        <v>3</v>
      </c>
      <c r="GB1226" s="2"/>
      <c r="GC1226" s="2"/>
      <c r="GD1226" s="2">
        <v>1</v>
      </c>
      <c r="GE1226" s="2"/>
      <c r="GF1226" s="2">
        <v>1839160745</v>
      </c>
      <c r="GG1226" s="2">
        <v>2</v>
      </c>
      <c r="GH1226" s="2">
        <v>1</v>
      </c>
      <c r="GI1226" s="2">
        <v>-2</v>
      </c>
      <c r="GJ1226" s="2">
        <v>0</v>
      </c>
      <c r="GK1226" s="2">
        <v>0</v>
      </c>
      <c r="GL1226" s="2">
        <f>ROUND(IF(AND(BH1226=3,BI1226=3,FS1226&lt;&gt;0),P1226,0),2)</f>
        <v>0</v>
      </c>
      <c r="GM1226" s="2">
        <f>ROUND(O1226+X1226+Y1226,2)+GX1226</f>
        <v>0</v>
      </c>
      <c r="GN1226" s="2">
        <f>IF(OR(BI1226=0,BI1226=1),ROUND(O1226+X1226+Y1226,2),0)</f>
        <v>0</v>
      </c>
      <c r="GO1226" s="2">
        <f>IF(BI1226=2,ROUND(O1226+X1226+Y1226,2),0)</f>
        <v>0</v>
      </c>
      <c r="GP1226" s="2">
        <f>IF(BI1226=4,ROUND(O1226+X1226+Y1226,2)+GX1226,0)</f>
        <v>0</v>
      </c>
      <c r="GQ1226" s="2"/>
      <c r="GR1226" s="2">
        <v>0</v>
      </c>
      <c r="GS1226" s="2">
        <v>0</v>
      </c>
      <c r="GT1226" s="2">
        <v>0</v>
      </c>
      <c r="GU1226" s="2" t="s">
        <v>3</v>
      </c>
      <c r="GV1226" s="2">
        <f t="shared" si="808"/>
        <v>0</v>
      </c>
      <c r="GW1226" s="2">
        <v>1</v>
      </c>
      <c r="GX1226" s="2">
        <f>ROUND(HC1226*I1226,2)</f>
        <v>0</v>
      </c>
      <c r="GY1226" s="2"/>
      <c r="GZ1226" s="2"/>
      <c r="HA1226" s="2">
        <v>0</v>
      </c>
      <c r="HB1226" s="2">
        <v>0</v>
      </c>
      <c r="HC1226" s="2">
        <f t="shared" si="809"/>
        <v>0</v>
      </c>
      <c r="HD1226" s="2"/>
      <c r="HE1226" s="2" t="s">
        <v>3</v>
      </c>
      <c r="HF1226" s="2" t="s">
        <v>3</v>
      </c>
      <c r="HG1226" s="2"/>
      <c r="HH1226" s="2"/>
      <c r="HI1226" s="2"/>
      <c r="HJ1226" s="2"/>
      <c r="HK1226" s="2"/>
      <c r="HL1226" s="2"/>
      <c r="HM1226" s="2" t="s">
        <v>3</v>
      </c>
      <c r="HN1226" s="2" t="s">
        <v>1135</v>
      </c>
      <c r="HO1226" s="2" t="s">
        <v>1136</v>
      </c>
      <c r="HP1226" s="2" t="s">
        <v>1133</v>
      </c>
      <c r="HQ1226" s="2" t="s">
        <v>1133</v>
      </c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>
        <v>0</v>
      </c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</row>
    <row r="1227" spans="1:255" x14ac:dyDescent="0.2">
      <c r="A1227">
        <v>18</v>
      </c>
      <c r="B1227">
        <v>1</v>
      </c>
      <c r="C1227">
        <v>2080</v>
      </c>
      <c r="E1227" t="s">
        <v>1238</v>
      </c>
      <c r="F1227" t="s">
        <v>1138</v>
      </c>
      <c r="G1227" t="s">
        <v>1139</v>
      </c>
      <c r="H1227" t="s">
        <v>26</v>
      </c>
      <c r="I1227">
        <f>I1225*J1227</f>
        <v>1.32E-2</v>
      </c>
      <c r="J1227">
        <v>0.22</v>
      </c>
      <c r="K1227">
        <v>0.22</v>
      </c>
      <c r="O1227">
        <f>ROUND(CP1227,0)</f>
        <v>0</v>
      </c>
      <c r="P1227">
        <f>ROUND(CQ1227*I1227,0)</f>
        <v>0</v>
      </c>
      <c r="Q1227">
        <f>ROUND(CR1227*I1227,0)</f>
        <v>0</v>
      </c>
      <c r="R1227">
        <f>ROUND(CS1227*I1227,0)</f>
        <v>0</v>
      </c>
      <c r="S1227">
        <f>ROUND(CT1227*I1227,0)</f>
        <v>0</v>
      </c>
      <c r="T1227">
        <f>ROUND(CU1227*I1227,0)</f>
        <v>0</v>
      </c>
      <c r="U1227">
        <f t="shared" si="791"/>
        <v>0</v>
      </c>
      <c r="V1227">
        <f t="shared" si="792"/>
        <v>0</v>
      </c>
      <c r="W1227">
        <f>ROUND(CX1227*I1227,0)</f>
        <v>0</v>
      </c>
      <c r="X1227">
        <f>ROUND(CY1227,0)</f>
        <v>0</v>
      </c>
      <c r="Y1227">
        <f>ROUND(CZ1227,0)</f>
        <v>0</v>
      </c>
      <c r="AA1227">
        <v>53551707</v>
      </c>
      <c r="AB1227">
        <f t="shared" si="793"/>
        <v>0</v>
      </c>
      <c r="AC1227">
        <f t="shared" si="794"/>
        <v>0</v>
      </c>
      <c r="AD1227">
        <f>ROUND((((ET1227)-(EU1227))+AE1227),2)</f>
        <v>0</v>
      </c>
      <c r="AE1227">
        <f>ROUND((EU1227),2)</f>
        <v>0</v>
      </c>
      <c r="AF1227">
        <f>ROUND((EV1227),2)</f>
        <v>0</v>
      </c>
      <c r="AG1227">
        <f t="shared" si="795"/>
        <v>0</v>
      </c>
      <c r="AH1227">
        <f>(EW1227)</f>
        <v>0</v>
      </c>
      <c r="AI1227">
        <f>(EX1227)</f>
        <v>0</v>
      </c>
      <c r="AJ1227">
        <f t="shared" si="796"/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87</v>
      </c>
      <c r="AU1227">
        <v>44</v>
      </c>
      <c r="AV1227">
        <v>1</v>
      </c>
      <c r="AW1227">
        <v>1</v>
      </c>
      <c r="AZ1227">
        <v>1</v>
      </c>
      <c r="BA1227">
        <v>1</v>
      </c>
      <c r="BB1227">
        <v>1</v>
      </c>
      <c r="BC1227">
        <v>6.14</v>
      </c>
      <c r="BD1227" t="s">
        <v>3</v>
      </c>
      <c r="BE1227" t="s">
        <v>3</v>
      </c>
      <c r="BF1227" t="s">
        <v>3</v>
      </c>
      <c r="BG1227" t="s">
        <v>3</v>
      </c>
      <c r="BH1227">
        <v>3</v>
      </c>
      <c r="BI1227">
        <v>1</v>
      </c>
      <c r="BJ1227" t="s">
        <v>1140</v>
      </c>
      <c r="BM1227">
        <v>65001</v>
      </c>
      <c r="BN1227">
        <v>0</v>
      </c>
      <c r="BO1227" t="s">
        <v>30</v>
      </c>
      <c r="BP1227">
        <v>1</v>
      </c>
      <c r="BQ1227">
        <v>6</v>
      </c>
      <c r="BR1227">
        <v>0</v>
      </c>
      <c r="BS1227">
        <v>1</v>
      </c>
      <c r="BT1227">
        <v>1</v>
      </c>
      <c r="BU1227">
        <v>1</v>
      </c>
      <c r="BV1227">
        <v>1</v>
      </c>
      <c r="BW1227">
        <v>1</v>
      </c>
      <c r="BX1227">
        <v>1</v>
      </c>
      <c r="BY1227" t="s">
        <v>3</v>
      </c>
      <c r="BZ1227">
        <v>87</v>
      </c>
      <c r="CA1227">
        <v>44</v>
      </c>
      <c r="CB1227" t="s">
        <v>3</v>
      </c>
      <c r="CE1227">
        <v>0</v>
      </c>
      <c r="CF1227">
        <v>0</v>
      </c>
      <c r="CG1227">
        <v>0</v>
      </c>
      <c r="CM1227">
        <v>0</v>
      </c>
      <c r="CN1227" t="s">
        <v>3</v>
      </c>
      <c r="CO1227">
        <v>0</v>
      </c>
      <c r="CP1227">
        <f t="shared" si="797"/>
        <v>0</v>
      </c>
      <c r="CQ1227">
        <f t="shared" si="798"/>
        <v>0</v>
      </c>
      <c r="CR1227">
        <f t="shared" si="799"/>
        <v>0</v>
      </c>
      <c r="CS1227">
        <f t="shared" si="800"/>
        <v>0</v>
      </c>
      <c r="CT1227">
        <f t="shared" si="801"/>
        <v>0</v>
      </c>
      <c r="CU1227">
        <f t="shared" si="802"/>
        <v>0</v>
      </c>
      <c r="CV1227">
        <f t="shared" si="803"/>
        <v>0</v>
      </c>
      <c r="CW1227">
        <f t="shared" si="804"/>
        <v>0</v>
      </c>
      <c r="CX1227">
        <f t="shared" si="805"/>
        <v>0</v>
      </c>
      <c r="CY1227">
        <f t="shared" si="806"/>
        <v>0</v>
      </c>
      <c r="CZ1227">
        <f t="shared" si="807"/>
        <v>0</v>
      </c>
      <c r="DC1227" t="s">
        <v>3</v>
      </c>
      <c r="DD1227" t="s">
        <v>3</v>
      </c>
      <c r="DE1227" t="s">
        <v>3</v>
      </c>
      <c r="DF1227" t="s">
        <v>3</v>
      </c>
      <c r="DG1227" t="s">
        <v>3</v>
      </c>
      <c r="DH1227" t="s">
        <v>3</v>
      </c>
      <c r="DI1227" t="s">
        <v>3</v>
      </c>
      <c r="DJ1227" t="s">
        <v>3</v>
      </c>
      <c r="DK1227" t="s">
        <v>3</v>
      </c>
      <c r="DL1227" t="s">
        <v>3</v>
      </c>
      <c r="DM1227" t="s">
        <v>3</v>
      </c>
      <c r="DN1227">
        <v>0</v>
      </c>
      <c r="DO1227">
        <v>0</v>
      </c>
      <c r="DP1227">
        <v>1</v>
      </c>
      <c r="DQ1227">
        <v>1</v>
      </c>
      <c r="DU1227">
        <v>1009</v>
      </c>
      <c r="DV1227" t="s">
        <v>26</v>
      </c>
      <c r="DW1227" t="s">
        <v>26</v>
      </c>
      <c r="DX1227">
        <v>1000</v>
      </c>
      <c r="DZ1227" t="s">
        <v>3</v>
      </c>
      <c r="EA1227" t="s">
        <v>3</v>
      </c>
      <c r="EB1227" t="s">
        <v>3</v>
      </c>
      <c r="EC1227" t="s">
        <v>3</v>
      </c>
      <c r="EE1227">
        <v>53551227</v>
      </c>
      <c r="EF1227">
        <v>6</v>
      </c>
      <c r="EG1227" t="s">
        <v>17</v>
      </c>
      <c r="EH1227">
        <v>99</v>
      </c>
      <c r="EI1227" t="s">
        <v>1132</v>
      </c>
      <c r="EJ1227">
        <v>1</v>
      </c>
      <c r="EK1227">
        <v>65001</v>
      </c>
      <c r="EL1227" t="s">
        <v>1133</v>
      </c>
      <c r="EM1227" t="s">
        <v>1134</v>
      </c>
      <c r="EO1227" t="s">
        <v>3</v>
      </c>
      <c r="EQ1227">
        <v>0</v>
      </c>
      <c r="ER1227">
        <v>0</v>
      </c>
      <c r="ES1227">
        <v>0</v>
      </c>
      <c r="ET1227">
        <v>0</v>
      </c>
      <c r="EU1227">
        <v>0</v>
      </c>
      <c r="EV1227">
        <v>0</v>
      </c>
      <c r="EW1227">
        <v>0</v>
      </c>
      <c r="EX1227">
        <v>0</v>
      </c>
      <c r="FQ1227">
        <v>0</v>
      </c>
      <c r="FR1227">
        <f>ROUND(IF(AND(BH1227=3,BI1227=3),P1227,0),0)</f>
        <v>0</v>
      </c>
      <c r="FS1227">
        <v>0</v>
      </c>
      <c r="FX1227">
        <v>87</v>
      </c>
      <c r="FY1227">
        <v>44</v>
      </c>
      <c r="GA1227" t="s">
        <v>3</v>
      </c>
      <c r="GD1227">
        <v>1</v>
      </c>
      <c r="GF1227">
        <v>1839160745</v>
      </c>
      <c r="GG1227">
        <v>2</v>
      </c>
      <c r="GH1227">
        <v>1</v>
      </c>
      <c r="GI1227">
        <v>5</v>
      </c>
      <c r="GJ1227">
        <v>0</v>
      </c>
      <c r="GK1227">
        <v>0</v>
      </c>
      <c r="GL1227">
        <f>ROUND(IF(AND(BH1227=3,BI1227=3,FS1227&lt;&gt;0),P1227,0),0)</f>
        <v>0</v>
      </c>
      <c r="GM1227">
        <f>ROUND(O1227+X1227+Y1227,0)+GX1227</f>
        <v>0</v>
      </c>
      <c r="GN1227">
        <f>IF(OR(BI1227=0,BI1227=1),ROUND(O1227+X1227+Y1227,0),0)</f>
        <v>0</v>
      </c>
      <c r="GO1227">
        <f>IF(BI1227=2,ROUND(O1227+X1227+Y1227,0),0)</f>
        <v>0</v>
      </c>
      <c r="GP1227">
        <f>IF(BI1227=4,ROUND(O1227+X1227+Y1227,0)+GX1227,0)</f>
        <v>0</v>
      </c>
      <c r="GR1227">
        <v>0</v>
      </c>
      <c r="GS1227">
        <v>3</v>
      </c>
      <c r="GT1227">
        <v>0</v>
      </c>
      <c r="GU1227" t="s">
        <v>3</v>
      </c>
      <c r="GV1227">
        <f t="shared" si="808"/>
        <v>0</v>
      </c>
      <c r="GW1227">
        <v>1</v>
      </c>
      <c r="GX1227">
        <f>ROUND(HC1227*I1227,0)</f>
        <v>0</v>
      </c>
      <c r="HA1227">
        <v>0</v>
      </c>
      <c r="HB1227">
        <v>0</v>
      </c>
      <c r="HC1227">
        <f t="shared" si="809"/>
        <v>0</v>
      </c>
      <c r="HE1227" t="s">
        <v>3</v>
      </c>
      <c r="HF1227" t="s">
        <v>3</v>
      </c>
      <c r="HM1227" t="s">
        <v>3</v>
      </c>
      <c r="HN1227" t="s">
        <v>1135</v>
      </c>
      <c r="HO1227" t="s">
        <v>1136</v>
      </c>
      <c r="HP1227" t="s">
        <v>1133</v>
      </c>
      <c r="HQ1227" t="s">
        <v>1133</v>
      </c>
      <c r="IK1227">
        <v>0</v>
      </c>
    </row>
    <row r="1228" spans="1:255" x14ac:dyDescent="0.2">
      <c r="A1228" s="2">
        <v>17</v>
      </c>
      <c r="B1228" s="2">
        <v>1</v>
      </c>
      <c r="C1228" s="2">
        <f>ROW(SmtRes!A2090)</f>
        <v>2090</v>
      </c>
      <c r="D1228" s="2">
        <f>ROW(EtalonRes!A1891)</f>
        <v>1891</v>
      </c>
      <c r="E1228" s="2" t="s">
        <v>1239</v>
      </c>
      <c r="F1228" s="2" t="s">
        <v>1240</v>
      </c>
      <c r="G1228" s="2" t="s">
        <v>1241</v>
      </c>
      <c r="H1228" s="2" t="s">
        <v>1162</v>
      </c>
      <c r="I1228" s="2">
        <f>ROUND(22/100,7)</f>
        <v>0.22</v>
      </c>
      <c r="J1228" s="2">
        <v>0</v>
      </c>
      <c r="K1228" s="2">
        <f>ROUND(22/100,7)</f>
        <v>0.22</v>
      </c>
      <c r="L1228" s="2"/>
      <c r="M1228" s="2"/>
      <c r="N1228" s="2"/>
      <c r="O1228" s="2">
        <f>ROUND(CP1228,2)</f>
        <v>62.5</v>
      </c>
      <c r="P1228" s="2">
        <f>ROUND(CQ1228*I1228,2)</f>
        <v>0</v>
      </c>
      <c r="Q1228" s="2">
        <f>ROUND(CR1228*I1228,2)</f>
        <v>0.66</v>
      </c>
      <c r="R1228" s="2">
        <f>ROUND(CS1228*I1228,2)</f>
        <v>7.0000000000000007E-2</v>
      </c>
      <c r="S1228" s="2">
        <f>ROUND(CT1228*I1228,2)</f>
        <v>61.84</v>
      </c>
      <c r="T1228" s="2">
        <f>ROUND(CU1228*I1228,2)</f>
        <v>0</v>
      </c>
      <c r="U1228" s="2">
        <f t="shared" si="791"/>
        <v>6.2339200000000003</v>
      </c>
      <c r="V1228" s="2">
        <f t="shared" si="792"/>
        <v>5.0600000000000011E-3</v>
      </c>
      <c r="W1228" s="2">
        <f>ROUND(CX1228*I1228,2)</f>
        <v>0</v>
      </c>
      <c r="X1228" s="2">
        <f>ROUND(CY1228,2)</f>
        <v>74.91</v>
      </c>
      <c r="Y1228" s="2">
        <f>ROUND(CZ1228,2)</f>
        <v>44.58</v>
      </c>
      <c r="Z1228" s="2"/>
      <c r="AA1228" s="2">
        <v>53551706</v>
      </c>
      <c r="AB1228" s="2">
        <f t="shared" si="793"/>
        <v>284.11</v>
      </c>
      <c r="AC1228" s="2">
        <f>ROUND(((ES1228*ROUND(0,7))),2)</f>
        <v>0</v>
      </c>
      <c r="AD1228" s="2">
        <f>ROUND(((((ET1228*ROUND((0.4*1.15),7)))-((EU1228*ROUND((0.4*1.15),7))))+AE1228),2)</f>
        <v>3.02</v>
      </c>
      <c r="AE1228" s="2">
        <f>ROUND(((EU1228*ROUND((0.4*1.15),7))),2)</f>
        <v>0.31</v>
      </c>
      <c r="AF1228" s="2">
        <f>ROUND(((EV1228*ROUND((0.4*1.15),7))),2)</f>
        <v>281.08999999999997</v>
      </c>
      <c r="AG1228" s="2">
        <f t="shared" si="795"/>
        <v>0</v>
      </c>
      <c r="AH1228" s="2">
        <f>((EW1228*ROUND((0.4*1.15),7)))</f>
        <v>28.336000000000002</v>
      </c>
      <c r="AI1228" s="2">
        <f>((EX1228*ROUND((0.4*1.15),7)))</f>
        <v>2.3000000000000003E-2</v>
      </c>
      <c r="AJ1228" s="2">
        <f t="shared" si="796"/>
        <v>0</v>
      </c>
      <c r="AK1228" s="2">
        <v>7784.49</v>
      </c>
      <c r="AL1228" s="2">
        <v>7166.84</v>
      </c>
      <c r="AM1228" s="2">
        <v>6.58</v>
      </c>
      <c r="AN1228" s="2">
        <v>0.68</v>
      </c>
      <c r="AO1228" s="2">
        <v>611.07000000000005</v>
      </c>
      <c r="AP1228" s="2">
        <v>0</v>
      </c>
      <c r="AQ1228" s="2">
        <v>61.6</v>
      </c>
      <c r="AR1228" s="2">
        <v>0.05</v>
      </c>
      <c r="AS1228" s="2">
        <v>0</v>
      </c>
      <c r="AT1228" s="2">
        <v>121</v>
      </c>
      <c r="AU1228" s="2">
        <v>72</v>
      </c>
      <c r="AV1228" s="2">
        <v>1</v>
      </c>
      <c r="AW1228" s="2">
        <v>1</v>
      </c>
      <c r="AX1228" s="2"/>
      <c r="AY1228" s="2"/>
      <c r="AZ1228" s="2">
        <v>1</v>
      </c>
      <c r="BA1228" s="2">
        <v>1</v>
      </c>
      <c r="BB1228" s="2">
        <v>1</v>
      </c>
      <c r="BC1228" s="2">
        <v>1</v>
      </c>
      <c r="BD1228" s="2" t="s">
        <v>3</v>
      </c>
      <c r="BE1228" s="2" t="s">
        <v>3</v>
      </c>
      <c r="BF1228" s="2" t="s">
        <v>3</v>
      </c>
      <c r="BG1228" s="2" t="s">
        <v>3</v>
      </c>
      <c r="BH1228" s="2">
        <v>0</v>
      </c>
      <c r="BI1228" s="2">
        <v>1</v>
      </c>
      <c r="BJ1228" s="2" t="s">
        <v>1242</v>
      </c>
      <c r="BK1228" s="2"/>
      <c r="BL1228" s="2"/>
      <c r="BM1228" s="2">
        <v>16001</v>
      </c>
      <c r="BN1228" s="2">
        <v>0</v>
      </c>
      <c r="BO1228" s="2" t="s">
        <v>3</v>
      </c>
      <c r="BP1228" s="2">
        <v>0</v>
      </c>
      <c r="BQ1228" s="2">
        <v>22</v>
      </c>
      <c r="BR1228" s="2">
        <v>0</v>
      </c>
      <c r="BS1228" s="2">
        <v>1</v>
      </c>
      <c r="BT1228" s="2">
        <v>1</v>
      </c>
      <c r="BU1228" s="2">
        <v>1</v>
      </c>
      <c r="BV1228" s="2">
        <v>1</v>
      </c>
      <c r="BW1228" s="2">
        <v>1</v>
      </c>
      <c r="BX1228" s="2">
        <v>1</v>
      </c>
      <c r="BY1228" s="2" t="s">
        <v>3</v>
      </c>
      <c r="BZ1228" s="2">
        <v>121</v>
      </c>
      <c r="CA1228" s="2">
        <v>72</v>
      </c>
      <c r="CB1228" s="2" t="s">
        <v>3</v>
      </c>
      <c r="CC1228" s="2"/>
      <c r="CD1228" s="2"/>
      <c r="CE1228" s="2">
        <v>0</v>
      </c>
      <c r="CF1228" s="2">
        <v>0</v>
      </c>
      <c r="CG1228" s="2">
        <v>0</v>
      </c>
      <c r="CH1228" s="2"/>
      <c r="CI1228" s="2"/>
      <c r="CJ1228" s="2"/>
      <c r="CK1228" s="2"/>
      <c r="CL1228" s="2"/>
      <c r="CM1228" s="2">
        <v>0</v>
      </c>
      <c r="CN1228" s="2" t="s">
        <v>2169</v>
      </c>
      <c r="CO1228" s="2">
        <v>0</v>
      </c>
      <c r="CP1228" s="2">
        <f t="shared" si="797"/>
        <v>62.5</v>
      </c>
      <c r="CQ1228" s="2">
        <f t="shared" si="798"/>
        <v>0</v>
      </c>
      <c r="CR1228" s="2">
        <f t="shared" si="799"/>
        <v>3.02</v>
      </c>
      <c r="CS1228" s="2">
        <f t="shared" si="800"/>
        <v>0.31</v>
      </c>
      <c r="CT1228" s="2">
        <f t="shared" si="801"/>
        <v>281.08999999999997</v>
      </c>
      <c r="CU1228" s="2">
        <f t="shared" si="802"/>
        <v>0</v>
      </c>
      <c r="CV1228" s="2">
        <f t="shared" si="803"/>
        <v>28.336000000000002</v>
      </c>
      <c r="CW1228" s="2">
        <f t="shared" si="804"/>
        <v>2.3000000000000003E-2</v>
      </c>
      <c r="CX1228" s="2">
        <f t="shared" si="805"/>
        <v>0</v>
      </c>
      <c r="CY1228" s="2">
        <f t="shared" si="806"/>
        <v>74.911100000000005</v>
      </c>
      <c r="CZ1228" s="2">
        <f t="shared" si="807"/>
        <v>44.575200000000002</v>
      </c>
      <c r="DA1228" s="2"/>
      <c r="DB1228" s="2"/>
      <c r="DC1228" s="2" t="s">
        <v>3</v>
      </c>
      <c r="DD1228" s="2" t="s">
        <v>36</v>
      </c>
      <c r="DE1228" s="2" t="s">
        <v>1164</v>
      </c>
      <c r="DF1228" s="2" t="s">
        <v>1164</v>
      </c>
      <c r="DG1228" s="2" t="s">
        <v>1164</v>
      </c>
      <c r="DH1228" s="2" t="s">
        <v>3</v>
      </c>
      <c r="DI1228" s="2" t="s">
        <v>1164</v>
      </c>
      <c r="DJ1228" s="2" t="s">
        <v>1164</v>
      </c>
      <c r="DK1228" s="2" t="s">
        <v>3</v>
      </c>
      <c r="DL1228" s="2" t="s">
        <v>3</v>
      </c>
      <c r="DM1228" s="2" t="s">
        <v>3</v>
      </c>
      <c r="DN1228" s="2">
        <v>0</v>
      </c>
      <c r="DO1228" s="2">
        <v>0</v>
      </c>
      <c r="DP1228" s="2">
        <v>1</v>
      </c>
      <c r="DQ1228" s="2">
        <v>1</v>
      </c>
      <c r="DR1228" s="2"/>
      <c r="DS1228" s="2"/>
      <c r="DT1228" s="2"/>
      <c r="DU1228" s="2">
        <v>1013</v>
      </c>
      <c r="DV1228" s="2" t="s">
        <v>1162</v>
      </c>
      <c r="DW1228" s="2" t="s">
        <v>1162</v>
      </c>
      <c r="DX1228" s="2">
        <v>1</v>
      </c>
      <c r="DY1228" s="2"/>
      <c r="DZ1228" s="2" t="s">
        <v>3</v>
      </c>
      <c r="EA1228" s="2" t="s">
        <v>3</v>
      </c>
      <c r="EB1228" s="2" t="s">
        <v>3</v>
      </c>
      <c r="EC1228" s="2" t="s">
        <v>3</v>
      </c>
      <c r="ED1228" s="2"/>
      <c r="EE1228" s="2">
        <v>53551143</v>
      </c>
      <c r="EF1228" s="2">
        <v>22</v>
      </c>
      <c r="EG1228" s="2" t="s">
        <v>592</v>
      </c>
      <c r="EH1228" s="2">
        <v>16</v>
      </c>
      <c r="EI1228" s="2" t="s">
        <v>593</v>
      </c>
      <c r="EJ1228" s="2">
        <v>1</v>
      </c>
      <c r="EK1228" s="2">
        <v>16001</v>
      </c>
      <c r="EL1228" s="2" t="s">
        <v>1153</v>
      </c>
      <c r="EM1228" s="2" t="s">
        <v>1154</v>
      </c>
      <c r="EN1228" s="2"/>
      <c r="EO1228" s="2" t="s">
        <v>1165</v>
      </c>
      <c r="EP1228" s="2"/>
      <c r="EQ1228" s="2">
        <v>131072</v>
      </c>
      <c r="ER1228" s="2">
        <v>7784.49</v>
      </c>
      <c r="ES1228" s="2">
        <v>7166.84</v>
      </c>
      <c r="ET1228" s="2">
        <v>6.58</v>
      </c>
      <c r="EU1228" s="2">
        <v>0.68</v>
      </c>
      <c r="EV1228" s="2">
        <v>611.07000000000005</v>
      </c>
      <c r="EW1228" s="2">
        <v>61.6</v>
      </c>
      <c r="EX1228" s="2">
        <v>0.05</v>
      </c>
      <c r="EY1228" s="2">
        <v>0</v>
      </c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>
        <v>0</v>
      </c>
      <c r="FR1228" s="2">
        <f>ROUND(IF(AND(BH1228=3,BI1228=3),P1228,0),2)</f>
        <v>0</v>
      </c>
      <c r="FS1228" s="2">
        <v>0</v>
      </c>
      <c r="FT1228" s="2"/>
      <c r="FU1228" s="2"/>
      <c r="FV1228" s="2"/>
      <c r="FW1228" s="2"/>
      <c r="FX1228" s="2">
        <v>121</v>
      </c>
      <c r="FY1228" s="2">
        <v>72</v>
      </c>
      <c r="FZ1228" s="2"/>
      <c r="GA1228" s="2" t="s">
        <v>3</v>
      </c>
      <c r="GB1228" s="2"/>
      <c r="GC1228" s="2"/>
      <c r="GD1228" s="2">
        <v>1</v>
      </c>
      <c r="GE1228" s="2"/>
      <c r="GF1228" s="2">
        <v>-125062006</v>
      </c>
      <c r="GG1228" s="2">
        <v>2</v>
      </c>
      <c r="GH1228" s="2">
        <v>1</v>
      </c>
      <c r="GI1228" s="2">
        <v>-2</v>
      </c>
      <c r="GJ1228" s="2">
        <v>0</v>
      </c>
      <c r="GK1228" s="2">
        <v>0</v>
      </c>
      <c r="GL1228" s="2">
        <f>ROUND(IF(AND(BH1228=3,BI1228=3,FS1228&lt;&gt;0),P1228,0),2)</f>
        <v>0</v>
      </c>
      <c r="GM1228" s="2">
        <f>ROUND(O1228+X1228+Y1228,2)+GX1228</f>
        <v>181.99</v>
      </c>
      <c r="GN1228" s="2">
        <f>IF(OR(BI1228=0,BI1228=1),ROUND(O1228+X1228+Y1228,2),0)</f>
        <v>181.99</v>
      </c>
      <c r="GO1228" s="2">
        <f>IF(BI1228=2,ROUND(O1228+X1228+Y1228,2),0)</f>
        <v>0</v>
      </c>
      <c r="GP1228" s="2">
        <f>IF(BI1228=4,ROUND(O1228+X1228+Y1228,2)+GX1228,0)</f>
        <v>0</v>
      </c>
      <c r="GQ1228" s="2"/>
      <c r="GR1228" s="2">
        <v>0</v>
      </c>
      <c r="GS1228" s="2">
        <v>0</v>
      </c>
      <c r="GT1228" s="2">
        <v>0</v>
      </c>
      <c r="GU1228" s="2" t="s">
        <v>3</v>
      </c>
      <c r="GV1228" s="2">
        <f t="shared" si="808"/>
        <v>0</v>
      </c>
      <c r="GW1228" s="2">
        <v>1</v>
      </c>
      <c r="GX1228" s="2">
        <f>ROUND(HC1228*I1228,2)</f>
        <v>0</v>
      </c>
      <c r="GY1228" s="2"/>
      <c r="GZ1228" s="2"/>
      <c r="HA1228" s="2">
        <v>0</v>
      </c>
      <c r="HB1228" s="2">
        <v>0</v>
      </c>
      <c r="HC1228" s="2">
        <f t="shared" si="809"/>
        <v>0</v>
      </c>
      <c r="HD1228" s="2"/>
      <c r="HE1228" s="2" t="s">
        <v>3</v>
      </c>
      <c r="HF1228" s="2" t="s">
        <v>3</v>
      </c>
      <c r="HG1228" s="2"/>
      <c r="HH1228" s="2"/>
      <c r="HI1228" s="2"/>
      <c r="HJ1228" s="2"/>
      <c r="HK1228" s="2"/>
      <c r="HL1228" s="2"/>
      <c r="HM1228" s="2" t="s">
        <v>3</v>
      </c>
      <c r="HN1228" s="2" t="s">
        <v>596</v>
      </c>
      <c r="HO1228" s="2" t="s">
        <v>597</v>
      </c>
      <c r="HP1228" s="2" t="s">
        <v>593</v>
      </c>
      <c r="HQ1228" s="2" t="s">
        <v>593</v>
      </c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>
        <v>0</v>
      </c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</row>
    <row r="1229" spans="1:255" x14ac:dyDescent="0.2">
      <c r="A1229">
        <v>17</v>
      </c>
      <c r="B1229">
        <v>1</v>
      </c>
      <c r="C1229">
        <f>ROW(SmtRes!A2100)</f>
        <v>2100</v>
      </c>
      <c r="D1229">
        <f>ROW(EtalonRes!A1902)</f>
        <v>1902</v>
      </c>
      <c r="E1229" t="s">
        <v>1239</v>
      </c>
      <c r="F1229" t="s">
        <v>1240</v>
      </c>
      <c r="G1229" t="s">
        <v>1241</v>
      </c>
      <c r="H1229" t="s">
        <v>1162</v>
      </c>
      <c r="I1229">
        <f>ROUND(22/100,7)</f>
        <v>0.22</v>
      </c>
      <c r="J1229">
        <v>0</v>
      </c>
      <c r="K1229">
        <f>ROUND(22/100,7)</f>
        <v>0.22</v>
      </c>
      <c r="O1229">
        <f>ROUND(CP1229,0)</f>
        <v>2187</v>
      </c>
      <c r="P1229">
        <f>ROUND(CQ1229*I1229,0)</f>
        <v>0</v>
      </c>
      <c r="Q1229">
        <f>ROUND(CR1229*I1229,0)</f>
        <v>8</v>
      </c>
      <c r="R1229">
        <f>ROUND(CS1229*I1229,0)</f>
        <v>2</v>
      </c>
      <c r="S1229">
        <f>ROUND(CT1229*I1229,0)</f>
        <v>2179</v>
      </c>
      <c r="T1229">
        <f>ROUND(CU1229*I1229,0)</f>
        <v>0</v>
      </c>
      <c r="U1229">
        <f t="shared" si="791"/>
        <v>6.2339200000000003</v>
      </c>
      <c r="V1229">
        <f t="shared" si="792"/>
        <v>5.0600000000000011E-3</v>
      </c>
      <c r="W1229">
        <f>ROUND(CX1229*I1229,0)</f>
        <v>0</v>
      </c>
      <c r="X1229">
        <f>ROUND(CY1229,0)</f>
        <v>2639</v>
      </c>
      <c r="Y1229">
        <f>ROUND(CZ1229,0)</f>
        <v>1570</v>
      </c>
      <c r="AA1229">
        <v>53551707</v>
      </c>
      <c r="AB1229">
        <f t="shared" si="793"/>
        <v>284.11</v>
      </c>
      <c r="AC1229">
        <f>ROUND(((ES1229*ROUND(0,7))),2)</f>
        <v>0</v>
      </c>
      <c r="AD1229">
        <f>ROUND(((((ET1229*ROUND((0.4*1.15),7)))-((EU1229*ROUND((0.4*1.15),7))))+AE1229),2)</f>
        <v>3.02</v>
      </c>
      <c r="AE1229">
        <f>ROUND(((EU1229*ROUND((0.4*1.15),7))),2)</f>
        <v>0.31</v>
      </c>
      <c r="AF1229">
        <f>ROUND(((EV1229*ROUND((0.4*1.15),7))),2)</f>
        <v>281.08999999999997</v>
      </c>
      <c r="AG1229">
        <f t="shared" si="795"/>
        <v>0</v>
      </c>
      <c r="AH1229">
        <f>((EW1229*ROUND((0.4*1.15),7)))</f>
        <v>28.336000000000002</v>
      </c>
      <c r="AI1229">
        <f>((EX1229*ROUND((0.4*1.15),7)))</f>
        <v>2.3000000000000003E-2</v>
      </c>
      <c r="AJ1229">
        <f t="shared" si="796"/>
        <v>0</v>
      </c>
      <c r="AK1229">
        <v>7784.49</v>
      </c>
      <c r="AL1229">
        <v>7166.84</v>
      </c>
      <c r="AM1229">
        <v>6.58</v>
      </c>
      <c r="AN1229">
        <v>0.68</v>
      </c>
      <c r="AO1229">
        <v>611.07000000000005</v>
      </c>
      <c r="AP1229">
        <v>0</v>
      </c>
      <c r="AQ1229">
        <v>61.6</v>
      </c>
      <c r="AR1229">
        <v>0.05</v>
      </c>
      <c r="AS1229">
        <v>0</v>
      </c>
      <c r="AT1229">
        <v>121</v>
      </c>
      <c r="AU1229">
        <v>72</v>
      </c>
      <c r="AV1229">
        <v>1</v>
      </c>
      <c r="AW1229">
        <v>1</v>
      </c>
      <c r="AZ1229">
        <v>1</v>
      </c>
      <c r="BA1229">
        <v>35.24</v>
      </c>
      <c r="BB1229">
        <v>12.48</v>
      </c>
      <c r="BC1229">
        <v>9.49</v>
      </c>
      <c r="BD1229" t="s">
        <v>3</v>
      </c>
      <c r="BE1229" t="s">
        <v>3</v>
      </c>
      <c r="BF1229" t="s">
        <v>3</v>
      </c>
      <c r="BG1229" t="s">
        <v>3</v>
      </c>
      <c r="BH1229">
        <v>0</v>
      </c>
      <c r="BI1229">
        <v>1</v>
      </c>
      <c r="BJ1229" t="s">
        <v>1242</v>
      </c>
      <c r="BM1229">
        <v>16001</v>
      </c>
      <c r="BN1229">
        <v>0</v>
      </c>
      <c r="BO1229" t="s">
        <v>1240</v>
      </c>
      <c r="BP1229">
        <v>1</v>
      </c>
      <c r="BQ1229">
        <v>22</v>
      </c>
      <c r="BR1229">
        <v>0</v>
      </c>
      <c r="BS1229">
        <v>35.24</v>
      </c>
      <c r="BT1229">
        <v>1</v>
      </c>
      <c r="BU1229">
        <v>1</v>
      </c>
      <c r="BV1229">
        <v>1</v>
      </c>
      <c r="BW1229">
        <v>1</v>
      </c>
      <c r="BX1229">
        <v>1</v>
      </c>
      <c r="BY1229" t="s">
        <v>3</v>
      </c>
      <c r="BZ1229">
        <v>121</v>
      </c>
      <c r="CA1229">
        <v>72</v>
      </c>
      <c r="CB1229" t="s">
        <v>3</v>
      </c>
      <c r="CE1229">
        <v>0</v>
      </c>
      <c r="CF1229">
        <v>0</v>
      </c>
      <c r="CG1229">
        <v>0</v>
      </c>
      <c r="CM1229">
        <v>0</v>
      </c>
      <c r="CN1229" t="s">
        <v>2169</v>
      </c>
      <c r="CO1229">
        <v>0</v>
      </c>
      <c r="CP1229">
        <f t="shared" si="797"/>
        <v>2187</v>
      </c>
      <c r="CQ1229">
        <f t="shared" si="798"/>
        <v>0</v>
      </c>
      <c r="CR1229">
        <f t="shared" si="799"/>
        <v>37.689599999999999</v>
      </c>
      <c r="CS1229">
        <f t="shared" si="800"/>
        <v>10.9244</v>
      </c>
      <c r="CT1229">
        <f t="shared" si="801"/>
        <v>9905.6116000000002</v>
      </c>
      <c r="CU1229">
        <f t="shared" si="802"/>
        <v>0</v>
      </c>
      <c r="CV1229">
        <f t="shared" si="803"/>
        <v>28.336000000000002</v>
      </c>
      <c r="CW1229">
        <f t="shared" si="804"/>
        <v>2.3000000000000003E-2</v>
      </c>
      <c r="CX1229">
        <f t="shared" si="805"/>
        <v>0</v>
      </c>
      <c r="CY1229">
        <f t="shared" si="806"/>
        <v>2639.01</v>
      </c>
      <c r="CZ1229">
        <f t="shared" si="807"/>
        <v>1570.32</v>
      </c>
      <c r="DC1229" t="s">
        <v>3</v>
      </c>
      <c r="DD1229" t="s">
        <v>36</v>
      </c>
      <c r="DE1229" t="s">
        <v>1164</v>
      </c>
      <c r="DF1229" t="s">
        <v>1164</v>
      </c>
      <c r="DG1229" t="s">
        <v>1164</v>
      </c>
      <c r="DH1229" t="s">
        <v>3</v>
      </c>
      <c r="DI1229" t="s">
        <v>1164</v>
      </c>
      <c r="DJ1229" t="s">
        <v>1164</v>
      </c>
      <c r="DK1229" t="s">
        <v>3</v>
      </c>
      <c r="DL1229" t="s">
        <v>3</v>
      </c>
      <c r="DM1229" t="s">
        <v>3</v>
      </c>
      <c r="DN1229">
        <v>0</v>
      </c>
      <c r="DO1229">
        <v>0</v>
      </c>
      <c r="DP1229">
        <v>1</v>
      </c>
      <c r="DQ1229">
        <v>1</v>
      </c>
      <c r="DU1229">
        <v>1013</v>
      </c>
      <c r="DV1229" t="s">
        <v>1162</v>
      </c>
      <c r="DW1229" t="s">
        <v>1162</v>
      </c>
      <c r="DX1229">
        <v>1</v>
      </c>
      <c r="DZ1229" t="s">
        <v>3</v>
      </c>
      <c r="EA1229" t="s">
        <v>3</v>
      </c>
      <c r="EB1229" t="s">
        <v>3</v>
      </c>
      <c r="EC1229" t="s">
        <v>3</v>
      </c>
      <c r="EE1229">
        <v>53551143</v>
      </c>
      <c r="EF1229">
        <v>22</v>
      </c>
      <c r="EG1229" t="s">
        <v>592</v>
      </c>
      <c r="EH1229">
        <v>16</v>
      </c>
      <c r="EI1229" t="s">
        <v>593</v>
      </c>
      <c r="EJ1229">
        <v>1</v>
      </c>
      <c r="EK1229">
        <v>16001</v>
      </c>
      <c r="EL1229" t="s">
        <v>1153</v>
      </c>
      <c r="EM1229" t="s">
        <v>1154</v>
      </c>
      <c r="EO1229" t="s">
        <v>1165</v>
      </c>
      <c r="EQ1229">
        <v>131072</v>
      </c>
      <c r="ER1229">
        <v>7784.49</v>
      </c>
      <c r="ES1229">
        <v>7166.84</v>
      </c>
      <c r="ET1229">
        <v>6.58</v>
      </c>
      <c r="EU1229">
        <v>0.68</v>
      </c>
      <c r="EV1229">
        <v>611.07000000000005</v>
      </c>
      <c r="EW1229">
        <v>61.6</v>
      </c>
      <c r="EX1229">
        <v>0.05</v>
      </c>
      <c r="EY1229">
        <v>0</v>
      </c>
      <c r="FQ1229">
        <v>0</v>
      </c>
      <c r="FR1229">
        <f>ROUND(IF(AND(BH1229=3,BI1229=3),P1229,0),0)</f>
        <v>0</v>
      </c>
      <c r="FS1229">
        <v>0</v>
      </c>
      <c r="FX1229">
        <v>121</v>
      </c>
      <c r="FY1229">
        <v>72</v>
      </c>
      <c r="GA1229" t="s">
        <v>3</v>
      </c>
      <c r="GD1229">
        <v>1</v>
      </c>
      <c r="GF1229">
        <v>-125062006</v>
      </c>
      <c r="GG1229">
        <v>2</v>
      </c>
      <c r="GH1229">
        <v>1</v>
      </c>
      <c r="GI1229">
        <v>2</v>
      </c>
      <c r="GJ1229">
        <v>0</v>
      </c>
      <c r="GK1229">
        <v>0</v>
      </c>
      <c r="GL1229">
        <f>ROUND(IF(AND(BH1229=3,BI1229=3,FS1229&lt;&gt;0),P1229,0),0)</f>
        <v>0</v>
      </c>
      <c r="GM1229">
        <f>ROUND(O1229+X1229+Y1229,0)+GX1229</f>
        <v>6396</v>
      </c>
      <c r="GN1229">
        <f>IF(OR(BI1229=0,BI1229=1),ROUND(O1229+X1229+Y1229,0),0)</f>
        <v>6396</v>
      </c>
      <c r="GO1229">
        <f>IF(BI1229=2,ROUND(O1229+X1229+Y1229,0),0)</f>
        <v>0</v>
      </c>
      <c r="GP1229">
        <f>IF(BI1229=4,ROUND(O1229+X1229+Y1229,0)+GX1229,0)</f>
        <v>0</v>
      </c>
      <c r="GR1229">
        <v>0</v>
      </c>
      <c r="GS1229">
        <v>0</v>
      </c>
      <c r="GT1229">
        <v>0</v>
      </c>
      <c r="GU1229" t="s">
        <v>3</v>
      </c>
      <c r="GV1229">
        <f t="shared" si="808"/>
        <v>0</v>
      </c>
      <c r="GW1229">
        <v>1</v>
      </c>
      <c r="GX1229">
        <f>ROUND(HC1229*I1229,0)</f>
        <v>0</v>
      </c>
      <c r="HA1229">
        <v>0</v>
      </c>
      <c r="HB1229">
        <v>0</v>
      </c>
      <c r="HC1229">
        <f t="shared" si="809"/>
        <v>0</v>
      </c>
      <c r="HE1229" t="s">
        <v>3</v>
      </c>
      <c r="HF1229" t="s">
        <v>3</v>
      </c>
      <c r="HM1229" t="s">
        <v>3</v>
      </c>
      <c r="HN1229" t="s">
        <v>596</v>
      </c>
      <c r="HO1229" t="s">
        <v>597</v>
      </c>
      <c r="HP1229" t="s">
        <v>593</v>
      </c>
      <c r="HQ1229" t="s">
        <v>593</v>
      </c>
      <c r="IK1229">
        <v>0</v>
      </c>
    </row>
    <row r="1230" spans="1:255" x14ac:dyDescent="0.2">
      <c r="A1230" s="2">
        <v>18</v>
      </c>
      <c r="B1230" s="2">
        <v>1</v>
      </c>
      <c r="C1230" s="2">
        <v>2090</v>
      </c>
      <c r="D1230" s="2"/>
      <c r="E1230" s="2" t="s">
        <v>1243</v>
      </c>
      <c r="F1230" s="2" t="s">
        <v>1138</v>
      </c>
      <c r="G1230" s="2" t="s">
        <v>1139</v>
      </c>
      <c r="H1230" s="2" t="s">
        <v>26</v>
      </c>
      <c r="I1230" s="2">
        <f>I1228*J1230</f>
        <v>4.8399999999999999E-2</v>
      </c>
      <c r="J1230" s="2">
        <v>0.22</v>
      </c>
      <c r="K1230" s="2">
        <v>0.22</v>
      </c>
      <c r="L1230" s="2"/>
      <c r="M1230" s="2"/>
      <c r="N1230" s="2"/>
      <c r="O1230" s="2">
        <f>ROUND(CP1230,2)</f>
        <v>0</v>
      </c>
      <c r="P1230" s="2">
        <f>ROUND(CQ1230*I1230,2)</f>
        <v>0</v>
      </c>
      <c r="Q1230" s="2">
        <f>ROUND(CR1230*I1230,2)</f>
        <v>0</v>
      </c>
      <c r="R1230" s="2">
        <f>ROUND(CS1230*I1230,2)</f>
        <v>0</v>
      </c>
      <c r="S1230" s="2">
        <f>ROUND(CT1230*I1230,2)</f>
        <v>0</v>
      </c>
      <c r="T1230" s="2">
        <f>ROUND(CU1230*I1230,2)</f>
        <v>0</v>
      </c>
      <c r="U1230" s="2">
        <f t="shared" si="791"/>
        <v>0</v>
      </c>
      <c r="V1230" s="2">
        <f t="shared" si="792"/>
        <v>0</v>
      </c>
      <c r="W1230" s="2">
        <f>ROUND(CX1230*I1230,2)</f>
        <v>0</v>
      </c>
      <c r="X1230" s="2">
        <f>ROUND(CY1230,2)</f>
        <v>0</v>
      </c>
      <c r="Y1230" s="2">
        <f>ROUND(CZ1230,2)</f>
        <v>0</v>
      </c>
      <c r="Z1230" s="2"/>
      <c r="AA1230" s="2">
        <v>53551706</v>
      </c>
      <c r="AB1230" s="2">
        <f t="shared" si="793"/>
        <v>0</v>
      </c>
      <c r="AC1230" s="2">
        <f>ROUND((ES1230),2)</f>
        <v>0</v>
      </c>
      <c r="AD1230" s="2">
        <f>ROUND((((ET1230)-(EU1230))+AE1230),2)</f>
        <v>0</v>
      </c>
      <c r="AE1230" s="2">
        <f>ROUND((EU1230),2)</f>
        <v>0</v>
      </c>
      <c r="AF1230" s="2">
        <f>ROUND((EV1230),2)</f>
        <v>0</v>
      </c>
      <c r="AG1230" s="2">
        <f t="shared" si="795"/>
        <v>0</v>
      </c>
      <c r="AH1230" s="2">
        <f>(EW1230)</f>
        <v>0</v>
      </c>
      <c r="AI1230" s="2">
        <f>(EX1230)</f>
        <v>0</v>
      </c>
      <c r="AJ1230" s="2">
        <f t="shared" si="796"/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121</v>
      </c>
      <c r="AU1230" s="2">
        <v>72</v>
      </c>
      <c r="AV1230" s="2">
        <v>1</v>
      </c>
      <c r="AW1230" s="2">
        <v>1</v>
      </c>
      <c r="AX1230" s="2"/>
      <c r="AY1230" s="2"/>
      <c r="AZ1230" s="2">
        <v>1</v>
      </c>
      <c r="BA1230" s="2">
        <v>1</v>
      </c>
      <c r="BB1230" s="2">
        <v>1</v>
      </c>
      <c r="BC1230" s="2">
        <v>1</v>
      </c>
      <c r="BD1230" s="2" t="s">
        <v>3</v>
      </c>
      <c r="BE1230" s="2" t="s">
        <v>3</v>
      </c>
      <c r="BF1230" s="2" t="s">
        <v>3</v>
      </c>
      <c r="BG1230" s="2" t="s">
        <v>3</v>
      </c>
      <c r="BH1230" s="2">
        <v>3</v>
      </c>
      <c r="BI1230" s="2">
        <v>1</v>
      </c>
      <c r="BJ1230" s="2" t="s">
        <v>1140</v>
      </c>
      <c r="BK1230" s="2"/>
      <c r="BL1230" s="2"/>
      <c r="BM1230" s="2">
        <v>16001</v>
      </c>
      <c r="BN1230" s="2">
        <v>0</v>
      </c>
      <c r="BO1230" s="2" t="s">
        <v>3</v>
      </c>
      <c r="BP1230" s="2">
        <v>0</v>
      </c>
      <c r="BQ1230" s="2">
        <v>22</v>
      </c>
      <c r="BR1230" s="2">
        <v>0</v>
      </c>
      <c r="BS1230" s="2">
        <v>1</v>
      </c>
      <c r="BT1230" s="2">
        <v>1</v>
      </c>
      <c r="BU1230" s="2">
        <v>1</v>
      </c>
      <c r="BV1230" s="2">
        <v>1</v>
      </c>
      <c r="BW1230" s="2">
        <v>1</v>
      </c>
      <c r="BX1230" s="2">
        <v>1</v>
      </c>
      <c r="BY1230" s="2" t="s">
        <v>3</v>
      </c>
      <c r="BZ1230" s="2">
        <v>121</v>
      </c>
      <c r="CA1230" s="2">
        <v>72</v>
      </c>
      <c r="CB1230" s="2" t="s">
        <v>3</v>
      </c>
      <c r="CC1230" s="2"/>
      <c r="CD1230" s="2"/>
      <c r="CE1230" s="2">
        <v>0</v>
      </c>
      <c r="CF1230" s="2">
        <v>0</v>
      </c>
      <c r="CG1230" s="2">
        <v>0</v>
      </c>
      <c r="CH1230" s="2"/>
      <c r="CI1230" s="2"/>
      <c r="CJ1230" s="2"/>
      <c r="CK1230" s="2"/>
      <c r="CL1230" s="2"/>
      <c r="CM1230" s="2">
        <v>0</v>
      </c>
      <c r="CN1230" s="2" t="s">
        <v>3</v>
      </c>
      <c r="CO1230" s="2">
        <v>0</v>
      </c>
      <c r="CP1230" s="2">
        <f t="shared" si="797"/>
        <v>0</v>
      </c>
      <c r="CQ1230" s="2">
        <f t="shared" si="798"/>
        <v>0</v>
      </c>
      <c r="CR1230" s="2">
        <f t="shared" si="799"/>
        <v>0</v>
      </c>
      <c r="CS1230" s="2">
        <f t="shared" si="800"/>
        <v>0</v>
      </c>
      <c r="CT1230" s="2">
        <f t="shared" si="801"/>
        <v>0</v>
      </c>
      <c r="CU1230" s="2">
        <f t="shared" si="802"/>
        <v>0</v>
      </c>
      <c r="CV1230" s="2">
        <f t="shared" si="803"/>
        <v>0</v>
      </c>
      <c r="CW1230" s="2">
        <f t="shared" si="804"/>
        <v>0</v>
      </c>
      <c r="CX1230" s="2">
        <f t="shared" si="805"/>
        <v>0</v>
      </c>
      <c r="CY1230" s="2">
        <f t="shared" si="806"/>
        <v>0</v>
      </c>
      <c r="CZ1230" s="2">
        <f t="shared" si="807"/>
        <v>0</v>
      </c>
      <c r="DA1230" s="2"/>
      <c r="DB1230" s="2"/>
      <c r="DC1230" s="2" t="s">
        <v>3</v>
      </c>
      <c r="DD1230" s="2" t="s">
        <v>3</v>
      </c>
      <c r="DE1230" s="2" t="s">
        <v>3</v>
      </c>
      <c r="DF1230" s="2" t="s">
        <v>3</v>
      </c>
      <c r="DG1230" s="2" t="s">
        <v>3</v>
      </c>
      <c r="DH1230" s="2" t="s">
        <v>3</v>
      </c>
      <c r="DI1230" s="2" t="s">
        <v>3</v>
      </c>
      <c r="DJ1230" s="2" t="s">
        <v>3</v>
      </c>
      <c r="DK1230" s="2" t="s">
        <v>3</v>
      </c>
      <c r="DL1230" s="2" t="s">
        <v>3</v>
      </c>
      <c r="DM1230" s="2" t="s">
        <v>3</v>
      </c>
      <c r="DN1230" s="2">
        <v>0</v>
      </c>
      <c r="DO1230" s="2">
        <v>0</v>
      </c>
      <c r="DP1230" s="2">
        <v>1</v>
      </c>
      <c r="DQ1230" s="2">
        <v>1</v>
      </c>
      <c r="DR1230" s="2"/>
      <c r="DS1230" s="2"/>
      <c r="DT1230" s="2"/>
      <c r="DU1230" s="2">
        <v>1009</v>
      </c>
      <c r="DV1230" s="2" t="s">
        <v>26</v>
      </c>
      <c r="DW1230" s="2" t="s">
        <v>26</v>
      </c>
      <c r="DX1230" s="2">
        <v>1000</v>
      </c>
      <c r="DY1230" s="2"/>
      <c r="DZ1230" s="2" t="s">
        <v>3</v>
      </c>
      <c r="EA1230" s="2" t="s">
        <v>3</v>
      </c>
      <c r="EB1230" s="2" t="s">
        <v>3</v>
      </c>
      <c r="EC1230" s="2" t="s">
        <v>3</v>
      </c>
      <c r="ED1230" s="2"/>
      <c r="EE1230" s="2">
        <v>53551143</v>
      </c>
      <c r="EF1230" s="2">
        <v>22</v>
      </c>
      <c r="EG1230" s="2" t="s">
        <v>592</v>
      </c>
      <c r="EH1230" s="2">
        <v>16</v>
      </c>
      <c r="EI1230" s="2" t="s">
        <v>593</v>
      </c>
      <c r="EJ1230" s="2">
        <v>1</v>
      </c>
      <c r="EK1230" s="2">
        <v>16001</v>
      </c>
      <c r="EL1230" s="2" t="s">
        <v>1153</v>
      </c>
      <c r="EM1230" s="2" t="s">
        <v>1154</v>
      </c>
      <c r="EN1230" s="2"/>
      <c r="EO1230" s="2" t="s">
        <v>3</v>
      </c>
      <c r="EP1230" s="2"/>
      <c r="EQ1230" s="2">
        <v>0</v>
      </c>
      <c r="ER1230" s="2">
        <v>0</v>
      </c>
      <c r="ES1230" s="2">
        <v>0</v>
      </c>
      <c r="ET1230" s="2">
        <v>0</v>
      </c>
      <c r="EU1230" s="2">
        <v>0</v>
      </c>
      <c r="EV1230" s="2">
        <v>0</v>
      </c>
      <c r="EW1230" s="2">
        <v>0</v>
      </c>
      <c r="EX1230" s="2">
        <v>0</v>
      </c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>
        <v>0</v>
      </c>
      <c r="FR1230" s="2">
        <f>ROUND(IF(AND(BH1230=3,BI1230=3),P1230,0),2)</f>
        <v>0</v>
      </c>
      <c r="FS1230" s="2">
        <v>0</v>
      </c>
      <c r="FT1230" s="2"/>
      <c r="FU1230" s="2"/>
      <c r="FV1230" s="2"/>
      <c r="FW1230" s="2"/>
      <c r="FX1230" s="2">
        <v>121</v>
      </c>
      <c r="FY1230" s="2">
        <v>72</v>
      </c>
      <c r="FZ1230" s="2"/>
      <c r="GA1230" s="2" t="s">
        <v>3</v>
      </c>
      <c r="GB1230" s="2"/>
      <c r="GC1230" s="2"/>
      <c r="GD1230" s="2">
        <v>1</v>
      </c>
      <c r="GE1230" s="2"/>
      <c r="GF1230" s="2">
        <v>1839160745</v>
      </c>
      <c r="GG1230" s="2">
        <v>2</v>
      </c>
      <c r="GH1230" s="2">
        <v>1</v>
      </c>
      <c r="GI1230" s="2">
        <v>-2</v>
      </c>
      <c r="GJ1230" s="2">
        <v>0</v>
      </c>
      <c r="GK1230" s="2">
        <v>0</v>
      </c>
      <c r="GL1230" s="2">
        <f>ROUND(IF(AND(BH1230=3,BI1230=3,FS1230&lt;&gt;0),P1230,0),2)</f>
        <v>0</v>
      </c>
      <c r="GM1230" s="2">
        <f>ROUND(O1230+X1230+Y1230,2)+GX1230</f>
        <v>0</v>
      </c>
      <c r="GN1230" s="2">
        <f>IF(OR(BI1230=0,BI1230=1),ROUND(O1230+X1230+Y1230,2),0)</f>
        <v>0</v>
      </c>
      <c r="GO1230" s="2">
        <f>IF(BI1230=2,ROUND(O1230+X1230+Y1230,2),0)</f>
        <v>0</v>
      </c>
      <c r="GP1230" s="2">
        <f>IF(BI1230=4,ROUND(O1230+X1230+Y1230,2)+GX1230,0)</f>
        <v>0</v>
      </c>
      <c r="GQ1230" s="2"/>
      <c r="GR1230" s="2">
        <v>0</v>
      </c>
      <c r="GS1230" s="2">
        <v>0</v>
      </c>
      <c r="GT1230" s="2">
        <v>0</v>
      </c>
      <c r="GU1230" s="2" t="s">
        <v>3</v>
      </c>
      <c r="GV1230" s="2">
        <f t="shared" si="808"/>
        <v>0</v>
      </c>
      <c r="GW1230" s="2">
        <v>1</v>
      </c>
      <c r="GX1230" s="2">
        <f>ROUND(HC1230*I1230,2)</f>
        <v>0</v>
      </c>
      <c r="GY1230" s="2"/>
      <c r="GZ1230" s="2"/>
      <c r="HA1230" s="2">
        <v>0</v>
      </c>
      <c r="HB1230" s="2">
        <v>0</v>
      </c>
      <c r="HC1230" s="2">
        <f t="shared" si="809"/>
        <v>0</v>
      </c>
      <c r="HD1230" s="2"/>
      <c r="HE1230" s="2" t="s">
        <v>3</v>
      </c>
      <c r="HF1230" s="2" t="s">
        <v>3</v>
      </c>
      <c r="HG1230" s="2"/>
      <c r="HH1230" s="2"/>
      <c r="HI1230" s="2"/>
      <c r="HJ1230" s="2"/>
      <c r="HK1230" s="2"/>
      <c r="HL1230" s="2"/>
      <c r="HM1230" s="2" t="s">
        <v>3</v>
      </c>
      <c r="HN1230" s="2" t="s">
        <v>596</v>
      </c>
      <c r="HO1230" s="2" t="s">
        <v>597</v>
      </c>
      <c r="HP1230" s="2" t="s">
        <v>593</v>
      </c>
      <c r="HQ1230" s="2" t="s">
        <v>593</v>
      </c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>
        <v>0</v>
      </c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</row>
    <row r="1231" spans="1:255" x14ac:dyDescent="0.2">
      <c r="A1231">
        <v>18</v>
      </c>
      <c r="B1231">
        <v>1</v>
      </c>
      <c r="C1231">
        <v>2100</v>
      </c>
      <c r="E1231" t="s">
        <v>1243</v>
      </c>
      <c r="F1231" t="s">
        <v>1138</v>
      </c>
      <c r="G1231" t="s">
        <v>1139</v>
      </c>
      <c r="H1231" t="s">
        <v>26</v>
      </c>
      <c r="I1231">
        <f>I1229*J1231</f>
        <v>4.8399999999999999E-2</v>
      </c>
      <c r="J1231">
        <v>0.22</v>
      </c>
      <c r="K1231">
        <v>0.22</v>
      </c>
      <c r="O1231">
        <f>ROUND(CP1231,0)</f>
        <v>0</v>
      </c>
      <c r="P1231">
        <f>ROUND(CQ1231*I1231,0)</f>
        <v>0</v>
      </c>
      <c r="Q1231">
        <f>ROUND(CR1231*I1231,0)</f>
        <v>0</v>
      </c>
      <c r="R1231">
        <f>ROUND(CS1231*I1231,0)</f>
        <v>0</v>
      </c>
      <c r="S1231">
        <f>ROUND(CT1231*I1231,0)</f>
        <v>0</v>
      </c>
      <c r="T1231">
        <f>ROUND(CU1231*I1231,0)</f>
        <v>0</v>
      </c>
      <c r="U1231">
        <f t="shared" si="791"/>
        <v>0</v>
      </c>
      <c r="V1231">
        <f t="shared" si="792"/>
        <v>0</v>
      </c>
      <c r="W1231">
        <f>ROUND(CX1231*I1231,0)</f>
        <v>0</v>
      </c>
      <c r="X1231">
        <f>ROUND(CY1231,0)</f>
        <v>0</v>
      </c>
      <c r="Y1231">
        <f>ROUND(CZ1231,0)</f>
        <v>0</v>
      </c>
      <c r="AA1231">
        <v>53551707</v>
      </c>
      <c r="AB1231">
        <f t="shared" si="793"/>
        <v>0</v>
      </c>
      <c r="AC1231">
        <f>ROUND((ES1231),2)</f>
        <v>0</v>
      </c>
      <c r="AD1231">
        <f>ROUND((((ET1231)-(EU1231))+AE1231),2)</f>
        <v>0</v>
      </c>
      <c r="AE1231">
        <f>ROUND((EU1231),2)</f>
        <v>0</v>
      </c>
      <c r="AF1231">
        <f>ROUND((EV1231),2)</f>
        <v>0</v>
      </c>
      <c r="AG1231">
        <f t="shared" si="795"/>
        <v>0</v>
      </c>
      <c r="AH1231">
        <f>(EW1231)</f>
        <v>0</v>
      </c>
      <c r="AI1231">
        <f>(EX1231)</f>
        <v>0</v>
      </c>
      <c r="AJ1231">
        <f t="shared" si="796"/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121</v>
      </c>
      <c r="AU1231">
        <v>72</v>
      </c>
      <c r="AV1231">
        <v>1</v>
      </c>
      <c r="AW1231">
        <v>1</v>
      </c>
      <c r="AZ1231">
        <v>1</v>
      </c>
      <c r="BA1231">
        <v>1</v>
      </c>
      <c r="BB1231">
        <v>1</v>
      </c>
      <c r="BC1231">
        <v>6.14</v>
      </c>
      <c r="BD1231" t="s">
        <v>3</v>
      </c>
      <c r="BE1231" t="s">
        <v>3</v>
      </c>
      <c r="BF1231" t="s">
        <v>3</v>
      </c>
      <c r="BG1231" t="s">
        <v>3</v>
      </c>
      <c r="BH1231">
        <v>3</v>
      </c>
      <c r="BI1231">
        <v>1</v>
      </c>
      <c r="BJ1231" t="s">
        <v>1140</v>
      </c>
      <c r="BM1231">
        <v>16001</v>
      </c>
      <c r="BN1231">
        <v>0</v>
      </c>
      <c r="BO1231" t="s">
        <v>30</v>
      </c>
      <c r="BP1231">
        <v>1</v>
      </c>
      <c r="BQ1231">
        <v>22</v>
      </c>
      <c r="BR1231">
        <v>0</v>
      </c>
      <c r="BS1231">
        <v>1</v>
      </c>
      <c r="BT1231">
        <v>1</v>
      </c>
      <c r="BU1231">
        <v>1</v>
      </c>
      <c r="BV1231">
        <v>1</v>
      </c>
      <c r="BW1231">
        <v>1</v>
      </c>
      <c r="BX1231">
        <v>1</v>
      </c>
      <c r="BY1231" t="s">
        <v>3</v>
      </c>
      <c r="BZ1231">
        <v>121</v>
      </c>
      <c r="CA1231">
        <v>72</v>
      </c>
      <c r="CB1231" t="s">
        <v>3</v>
      </c>
      <c r="CE1231">
        <v>0</v>
      </c>
      <c r="CF1231">
        <v>0</v>
      </c>
      <c r="CG1231">
        <v>0</v>
      </c>
      <c r="CM1231">
        <v>0</v>
      </c>
      <c r="CN1231" t="s">
        <v>3</v>
      </c>
      <c r="CO1231">
        <v>0</v>
      </c>
      <c r="CP1231">
        <f t="shared" si="797"/>
        <v>0</v>
      </c>
      <c r="CQ1231">
        <f t="shared" si="798"/>
        <v>0</v>
      </c>
      <c r="CR1231">
        <f t="shared" si="799"/>
        <v>0</v>
      </c>
      <c r="CS1231">
        <f t="shared" si="800"/>
        <v>0</v>
      </c>
      <c r="CT1231">
        <f t="shared" si="801"/>
        <v>0</v>
      </c>
      <c r="CU1231">
        <f t="shared" si="802"/>
        <v>0</v>
      </c>
      <c r="CV1231">
        <f t="shared" si="803"/>
        <v>0</v>
      </c>
      <c r="CW1231">
        <f t="shared" si="804"/>
        <v>0</v>
      </c>
      <c r="CX1231">
        <f t="shared" si="805"/>
        <v>0</v>
      </c>
      <c r="CY1231">
        <f t="shared" si="806"/>
        <v>0</v>
      </c>
      <c r="CZ1231">
        <f t="shared" si="807"/>
        <v>0</v>
      </c>
      <c r="DC1231" t="s">
        <v>3</v>
      </c>
      <c r="DD1231" t="s">
        <v>3</v>
      </c>
      <c r="DE1231" t="s">
        <v>3</v>
      </c>
      <c r="DF1231" t="s">
        <v>3</v>
      </c>
      <c r="DG1231" t="s">
        <v>3</v>
      </c>
      <c r="DH1231" t="s">
        <v>3</v>
      </c>
      <c r="DI1231" t="s">
        <v>3</v>
      </c>
      <c r="DJ1231" t="s">
        <v>3</v>
      </c>
      <c r="DK1231" t="s">
        <v>3</v>
      </c>
      <c r="DL1231" t="s">
        <v>3</v>
      </c>
      <c r="DM1231" t="s">
        <v>3</v>
      </c>
      <c r="DN1231">
        <v>0</v>
      </c>
      <c r="DO1231">
        <v>0</v>
      </c>
      <c r="DP1231">
        <v>1</v>
      </c>
      <c r="DQ1231">
        <v>1</v>
      </c>
      <c r="DU1231">
        <v>1009</v>
      </c>
      <c r="DV1231" t="s">
        <v>26</v>
      </c>
      <c r="DW1231" t="s">
        <v>26</v>
      </c>
      <c r="DX1231">
        <v>1000</v>
      </c>
      <c r="DZ1231" t="s">
        <v>3</v>
      </c>
      <c r="EA1231" t="s">
        <v>3</v>
      </c>
      <c r="EB1231" t="s">
        <v>3</v>
      </c>
      <c r="EC1231" t="s">
        <v>3</v>
      </c>
      <c r="EE1231">
        <v>53551143</v>
      </c>
      <c r="EF1231">
        <v>22</v>
      </c>
      <c r="EG1231" t="s">
        <v>592</v>
      </c>
      <c r="EH1231">
        <v>16</v>
      </c>
      <c r="EI1231" t="s">
        <v>593</v>
      </c>
      <c r="EJ1231">
        <v>1</v>
      </c>
      <c r="EK1231">
        <v>16001</v>
      </c>
      <c r="EL1231" t="s">
        <v>1153</v>
      </c>
      <c r="EM1231" t="s">
        <v>1154</v>
      </c>
      <c r="EO1231" t="s">
        <v>3</v>
      </c>
      <c r="EQ1231">
        <v>0</v>
      </c>
      <c r="ER1231">
        <v>0</v>
      </c>
      <c r="ES1231">
        <v>0</v>
      </c>
      <c r="ET1231">
        <v>0</v>
      </c>
      <c r="EU1231">
        <v>0</v>
      </c>
      <c r="EV1231">
        <v>0</v>
      </c>
      <c r="EW1231">
        <v>0</v>
      </c>
      <c r="EX1231">
        <v>0</v>
      </c>
      <c r="FQ1231">
        <v>0</v>
      </c>
      <c r="FR1231">
        <f>ROUND(IF(AND(BH1231=3,BI1231=3),P1231,0),0)</f>
        <v>0</v>
      </c>
      <c r="FS1231">
        <v>0</v>
      </c>
      <c r="FX1231">
        <v>121</v>
      </c>
      <c r="FY1231">
        <v>72</v>
      </c>
      <c r="GA1231" t="s">
        <v>3</v>
      </c>
      <c r="GD1231">
        <v>1</v>
      </c>
      <c r="GF1231">
        <v>1839160745</v>
      </c>
      <c r="GG1231">
        <v>2</v>
      </c>
      <c r="GH1231">
        <v>1</v>
      </c>
      <c r="GI1231">
        <v>5</v>
      </c>
      <c r="GJ1231">
        <v>0</v>
      </c>
      <c r="GK1231">
        <v>0</v>
      </c>
      <c r="GL1231">
        <f>ROUND(IF(AND(BH1231=3,BI1231=3,FS1231&lt;&gt;0),P1231,0),0)</f>
        <v>0</v>
      </c>
      <c r="GM1231">
        <f>ROUND(O1231+X1231+Y1231,0)+GX1231</f>
        <v>0</v>
      </c>
      <c r="GN1231">
        <f>IF(OR(BI1231=0,BI1231=1),ROUND(O1231+X1231+Y1231,0),0)</f>
        <v>0</v>
      </c>
      <c r="GO1231">
        <f>IF(BI1231=2,ROUND(O1231+X1231+Y1231,0),0)</f>
        <v>0</v>
      </c>
      <c r="GP1231">
        <f>IF(BI1231=4,ROUND(O1231+X1231+Y1231,0)+GX1231,0)</f>
        <v>0</v>
      </c>
      <c r="GR1231">
        <v>0</v>
      </c>
      <c r="GS1231">
        <v>0</v>
      </c>
      <c r="GT1231">
        <v>0</v>
      </c>
      <c r="GU1231" t="s">
        <v>3</v>
      </c>
      <c r="GV1231">
        <f t="shared" si="808"/>
        <v>0</v>
      </c>
      <c r="GW1231">
        <v>1</v>
      </c>
      <c r="GX1231">
        <f>ROUND(HC1231*I1231,0)</f>
        <v>0</v>
      </c>
      <c r="HA1231">
        <v>0</v>
      </c>
      <c r="HB1231">
        <v>0</v>
      </c>
      <c r="HC1231">
        <f t="shared" si="809"/>
        <v>0</v>
      </c>
      <c r="HE1231" t="s">
        <v>3</v>
      </c>
      <c r="HF1231" t="s">
        <v>3</v>
      </c>
      <c r="HM1231" t="s">
        <v>3</v>
      </c>
      <c r="HN1231" t="s">
        <v>596</v>
      </c>
      <c r="HO1231" t="s">
        <v>597</v>
      </c>
      <c r="HP1231" t="s">
        <v>593</v>
      </c>
      <c r="HQ1231" t="s">
        <v>593</v>
      </c>
      <c r="IK1231">
        <v>0</v>
      </c>
    </row>
    <row r="1232" spans="1:255" x14ac:dyDescent="0.2">
      <c r="A1232" s="2">
        <v>17</v>
      </c>
      <c r="B1232" s="2">
        <v>1</v>
      </c>
      <c r="C1232" s="2">
        <f>ROW(SmtRes!A2110)</f>
        <v>2110</v>
      </c>
      <c r="D1232" s="2">
        <f>ROW(EtalonRes!A1913)</f>
        <v>1913</v>
      </c>
      <c r="E1232" s="2" t="s">
        <v>1244</v>
      </c>
      <c r="F1232" s="2" t="s">
        <v>1160</v>
      </c>
      <c r="G1232" s="2" t="s">
        <v>1161</v>
      </c>
      <c r="H1232" s="2" t="s">
        <v>1162</v>
      </c>
      <c r="I1232" s="2">
        <f>ROUND(6/100,7)</f>
        <v>0.06</v>
      </c>
      <c r="J1232" s="2">
        <v>0</v>
      </c>
      <c r="K1232" s="2">
        <f>ROUND(6/100,7)</f>
        <v>0.06</v>
      </c>
      <c r="L1232" s="2"/>
      <c r="M1232" s="2"/>
      <c r="N1232" s="2"/>
      <c r="O1232" s="2">
        <f>ROUND(CP1232,2)</f>
        <v>17.670000000000002</v>
      </c>
      <c r="P1232" s="2">
        <f>ROUND(CQ1232*I1232,2)</f>
        <v>0</v>
      </c>
      <c r="Q1232" s="2">
        <f>ROUND(CR1232*I1232,2)</f>
        <v>0.08</v>
      </c>
      <c r="R1232" s="2">
        <f>ROUND(CS1232*I1232,2)</f>
        <v>0.01</v>
      </c>
      <c r="S1232" s="2">
        <f>ROUND(CT1232*I1232,2)</f>
        <v>17.59</v>
      </c>
      <c r="T1232" s="2">
        <f>ROUND(CU1232*I1232,2)</f>
        <v>0</v>
      </c>
      <c r="U1232" s="2">
        <f t="shared" si="791"/>
        <v>1.7730239999999999</v>
      </c>
      <c r="V1232" s="2">
        <f t="shared" si="792"/>
        <v>5.5199999999999997E-4</v>
      </c>
      <c r="W1232" s="2">
        <f>ROUND(CX1232*I1232,2)</f>
        <v>0</v>
      </c>
      <c r="X1232" s="2">
        <f>ROUND(CY1232,2)</f>
        <v>21.3</v>
      </c>
      <c r="Y1232" s="2">
        <f>ROUND(CZ1232,2)</f>
        <v>12.67</v>
      </c>
      <c r="Z1232" s="2"/>
      <c r="AA1232" s="2">
        <v>53551706</v>
      </c>
      <c r="AB1232" s="2">
        <f t="shared" si="793"/>
        <v>294.45</v>
      </c>
      <c r="AC1232" s="2">
        <f>ROUND(((ES1232*ROUND(0,7))),2)</f>
        <v>0</v>
      </c>
      <c r="AD1232" s="2">
        <f>ROUND(((((ET1232*ROUND((0.4*1.15),7)))-((EU1232*ROUND((0.4*1.15),7))))+AE1232),2)</f>
        <v>1.31</v>
      </c>
      <c r="AE1232" s="2">
        <f>ROUND(((EU1232*ROUND((0.4*1.15),7))),2)</f>
        <v>0.12</v>
      </c>
      <c r="AF1232" s="2">
        <f>ROUND(((EV1232*ROUND((0.4*1.15),7))),2)</f>
        <v>293.14</v>
      </c>
      <c r="AG1232" s="2">
        <f t="shared" si="795"/>
        <v>0</v>
      </c>
      <c r="AH1232" s="2">
        <f>((EW1232*ROUND((0.4*1.15),7)))</f>
        <v>29.5504</v>
      </c>
      <c r="AI1232" s="2">
        <f>((EX1232*ROUND((0.4*1.15),7)))</f>
        <v>9.1999999999999998E-3</v>
      </c>
      <c r="AJ1232" s="2">
        <f t="shared" si="796"/>
        <v>0</v>
      </c>
      <c r="AK1232" s="2">
        <v>4623.6099999999997</v>
      </c>
      <c r="AL1232" s="2">
        <v>3983.49</v>
      </c>
      <c r="AM1232" s="2">
        <v>2.86</v>
      </c>
      <c r="AN1232" s="2">
        <v>0.27</v>
      </c>
      <c r="AO1232" s="2">
        <v>637.26</v>
      </c>
      <c r="AP1232" s="2">
        <v>0</v>
      </c>
      <c r="AQ1232" s="2">
        <v>64.239999999999995</v>
      </c>
      <c r="AR1232" s="2">
        <v>0.02</v>
      </c>
      <c r="AS1232" s="2">
        <v>0</v>
      </c>
      <c r="AT1232" s="2">
        <v>121</v>
      </c>
      <c r="AU1232" s="2">
        <v>72</v>
      </c>
      <c r="AV1232" s="2">
        <v>1</v>
      </c>
      <c r="AW1232" s="2">
        <v>1</v>
      </c>
      <c r="AX1232" s="2"/>
      <c r="AY1232" s="2"/>
      <c r="AZ1232" s="2">
        <v>1</v>
      </c>
      <c r="BA1232" s="2">
        <v>1</v>
      </c>
      <c r="BB1232" s="2">
        <v>1</v>
      </c>
      <c r="BC1232" s="2">
        <v>1</v>
      </c>
      <c r="BD1232" s="2" t="s">
        <v>3</v>
      </c>
      <c r="BE1232" s="2" t="s">
        <v>3</v>
      </c>
      <c r="BF1232" s="2" t="s">
        <v>3</v>
      </c>
      <c r="BG1232" s="2" t="s">
        <v>3</v>
      </c>
      <c r="BH1232" s="2">
        <v>0</v>
      </c>
      <c r="BI1232" s="2">
        <v>1</v>
      </c>
      <c r="BJ1232" s="2" t="s">
        <v>1163</v>
      </c>
      <c r="BK1232" s="2"/>
      <c r="BL1232" s="2"/>
      <c r="BM1232" s="2">
        <v>16001</v>
      </c>
      <c r="BN1232" s="2">
        <v>0</v>
      </c>
      <c r="BO1232" s="2" t="s">
        <v>3</v>
      </c>
      <c r="BP1232" s="2">
        <v>0</v>
      </c>
      <c r="BQ1232" s="2">
        <v>22</v>
      </c>
      <c r="BR1232" s="2">
        <v>0</v>
      </c>
      <c r="BS1232" s="2">
        <v>1</v>
      </c>
      <c r="BT1232" s="2">
        <v>1</v>
      </c>
      <c r="BU1232" s="2">
        <v>1</v>
      </c>
      <c r="BV1232" s="2">
        <v>1</v>
      </c>
      <c r="BW1232" s="2">
        <v>1</v>
      </c>
      <c r="BX1232" s="2">
        <v>1</v>
      </c>
      <c r="BY1232" s="2" t="s">
        <v>3</v>
      </c>
      <c r="BZ1232" s="2">
        <v>121</v>
      </c>
      <c r="CA1232" s="2">
        <v>72</v>
      </c>
      <c r="CB1232" s="2" t="s">
        <v>3</v>
      </c>
      <c r="CC1232" s="2"/>
      <c r="CD1232" s="2"/>
      <c r="CE1232" s="2">
        <v>0</v>
      </c>
      <c r="CF1232" s="2">
        <v>0</v>
      </c>
      <c r="CG1232" s="2">
        <v>0</v>
      </c>
      <c r="CH1232" s="2"/>
      <c r="CI1232" s="2"/>
      <c r="CJ1232" s="2"/>
      <c r="CK1232" s="2"/>
      <c r="CL1232" s="2"/>
      <c r="CM1232" s="2">
        <v>0</v>
      </c>
      <c r="CN1232" s="2" t="s">
        <v>2169</v>
      </c>
      <c r="CO1232" s="2">
        <v>0</v>
      </c>
      <c r="CP1232" s="2">
        <f t="shared" si="797"/>
        <v>17.669999999999998</v>
      </c>
      <c r="CQ1232" s="2">
        <f t="shared" si="798"/>
        <v>0</v>
      </c>
      <c r="CR1232" s="2">
        <f t="shared" si="799"/>
        <v>1.31</v>
      </c>
      <c r="CS1232" s="2">
        <f t="shared" si="800"/>
        <v>0.12</v>
      </c>
      <c r="CT1232" s="2">
        <f t="shared" si="801"/>
        <v>293.14</v>
      </c>
      <c r="CU1232" s="2">
        <f t="shared" si="802"/>
        <v>0</v>
      </c>
      <c r="CV1232" s="2">
        <f t="shared" si="803"/>
        <v>29.5504</v>
      </c>
      <c r="CW1232" s="2">
        <f t="shared" si="804"/>
        <v>9.1999999999999998E-3</v>
      </c>
      <c r="CX1232" s="2">
        <f t="shared" si="805"/>
        <v>0</v>
      </c>
      <c r="CY1232" s="2">
        <f t="shared" si="806"/>
        <v>21.296000000000003</v>
      </c>
      <c r="CZ1232" s="2">
        <f t="shared" si="807"/>
        <v>12.672000000000001</v>
      </c>
      <c r="DA1232" s="2"/>
      <c r="DB1232" s="2"/>
      <c r="DC1232" s="2" t="s">
        <v>3</v>
      </c>
      <c r="DD1232" s="2" t="s">
        <v>36</v>
      </c>
      <c r="DE1232" s="2" t="s">
        <v>1164</v>
      </c>
      <c r="DF1232" s="2" t="s">
        <v>1164</v>
      </c>
      <c r="DG1232" s="2" t="s">
        <v>1164</v>
      </c>
      <c r="DH1232" s="2" t="s">
        <v>3</v>
      </c>
      <c r="DI1232" s="2" t="s">
        <v>1164</v>
      </c>
      <c r="DJ1232" s="2" t="s">
        <v>1164</v>
      </c>
      <c r="DK1232" s="2" t="s">
        <v>3</v>
      </c>
      <c r="DL1232" s="2" t="s">
        <v>3</v>
      </c>
      <c r="DM1232" s="2" t="s">
        <v>3</v>
      </c>
      <c r="DN1232" s="2">
        <v>0</v>
      </c>
      <c r="DO1232" s="2">
        <v>0</v>
      </c>
      <c r="DP1232" s="2">
        <v>1</v>
      </c>
      <c r="DQ1232" s="2">
        <v>1</v>
      </c>
      <c r="DR1232" s="2"/>
      <c r="DS1232" s="2"/>
      <c r="DT1232" s="2"/>
      <c r="DU1232" s="2">
        <v>1013</v>
      </c>
      <c r="DV1232" s="2" t="s">
        <v>1162</v>
      </c>
      <c r="DW1232" s="2" t="s">
        <v>1162</v>
      </c>
      <c r="DX1232" s="2">
        <v>1</v>
      </c>
      <c r="DY1232" s="2"/>
      <c r="DZ1232" s="2" t="s">
        <v>3</v>
      </c>
      <c r="EA1232" s="2" t="s">
        <v>3</v>
      </c>
      <c r="EB1232" s="2" t="s">
        <v>3</v>
      </c>
      <c r="EC1232" s="2" t="s">
        <v>3</v>
      </c>
      <c r="ED1232" s="2"/>
      <c r="EE1232" s="2">
        <v>53551143</v>
      </c>
      <c r="EF1232" s="2">
        <v>22</v>
      </c>
      <c r="EG1232" s="2" t="s">
        <v>592</v>
      </c>
      <c r="EH1232" s="2">
        <v>16</v>
      </c>
      <c r="EI1232" s="2" t="s">
        <v>593</v>
      </c>
      <c r="EJ1232" s="2">
        <v>1</v>
      </c>
      <c r="EK1232" s="2">
        <v>16001</v>
      </c>
      <c r="EL1232" s="2" t="s">
        <v>1153</v>
      </c>
      <c r="EM1232" s="2" t="s">
        <v>1154</v>
      </c>
      <c r="EN1232" s="2"/>
      <c r="EO1232" s="2" t="s">
        <v>1165</v>
      </c>
      <c r="EP1232" s="2"/>
      <c r="EQ1232" s="2">
        <v>131072</v>
      </c>
      <c r="ER1232" s="2">
        <v>4623.6099999999997</v>
      </c>
      <c r="ES1232" s="2">
        <v>3983.49</v>
      </c>
      <c r="ET1232" s="2">
        <v>2.86</v>
      </c>
      <c r="EU1232" s="2">
        <v>0.27</v>
      </c>
      <c r="EV1232" s="2">
        <v>637.26</v>
      </c>
      <c r="EW1232" s="2">
        <v>64.239999999999995</v>
      </c>
      <c r="EX1232" s="2">
        <v>0.02</v>
      </c>
      <c r="EY1232" s="2">
        <v>0</v>
      </c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>
        <v>0</v>
      </c>
      <c r="FR1232" s="2">
        <f>ROUND(IF(AND(BH1232=3,BI1232=3),P1232,0),2)</f>
        <v>0</v>
      </c>
      <c r="FS1232" s="2">
        <v>0</v>
      </c>
      <c r="FT1232" s="2"/>
      <c r="FU1232" s="2"/>
      <c r="FV1232" s="2"/>
      <c r="FW1232" s="2"/>
      <c r="FX1232" s="2">
        <v>121</v>
      </c>
      <c r="FY1232" s="2">
        <v>72</v>
      </c>
      <c r="FZ1232" s="2"/>
      <c r="GA1232" s="2" t="s">
        <v>3</v>
      </c>
      <c r="GB1232" s="2"/>
      <c r="GC1232" s="2"/>
      <c r="GD1232" s="2">
        <v>1</v>
      </c>
      <c r="GE1232" s="2"/>
      <c r="GF1232" s="2">
        <v>-1471349649</v>
      </c>
      <c r="GG1232" s="2">
        <v>2</v>
      </c>
      <c r="GH1232" s="2">
        <v>1</v>
      </c>
      <c r="GI1232" s="2">
        <v>-2</v>
      </c>
      <c r="GJ1232" s="2">
        <v>0</v>
      </c>
      <c r="GK1232" s="2">
        <v>0</v>
      </c>
      <c r="GL1232" s="2">
        <f>ROUND(IF(AND(BH1232=3,BI1232=3,FS1232&lt;&gt;0),P1232,0),2)</f>
        <v>0</v>
      </c>
      <c r="GM1232" s="2">
        <f>ROUND(O1232+X1232+Y1232,2)+GX1232</f>
        <v>51.64</v>
      </c>
      <c r="GN1232" s="2">
        <f>IF(OR(BI1232=0,BI1232=1),ROUND(O1232+X1232+Y1232,2),0)</f>
        <v>51.64</v>
      </c>
      <c r="GO1232" s="2">
        <f>IF(BI1232=2,ROUND(O1232+X1232+Y1232,2),0)</f>
        <v>0</v>
      </c>
      <c r="GP1232" s="2">
        <f>IF(BI1232=4,ROUND(O1232+X1232+Y1232,2)+GX1232,0)</f>
        <v>0</v>
      </c>
      <c r="GQ1232" s="2"/>
      <c r="GR1232" s="2">
        <v>0</v>
      </c>
      <c r="GS1232" s="2">
        <v>0</v>
      </c>
      <c r="GT1232" s="2">
        <v>0</v>
      </c>
      <c r="GU1232" s="2" t="s">
        <v>3</v>
      </c>
      <c r="GV1232" s="2">
        <f t="shared" si="808"/>
        <v>0</v>
      </c>
      <c r="GW1232" s="2">
        <v>1</v>
      </c>
      <c r="GX1232" s="2">
        <f>ROUND(HC1232*I1232,2)</f>
        <v>0</v>
      </c>
      <c r="GY1232" s="2"/>
      <c r="GZ1232" s="2"/>
      <c r="HA1232" s="2">
        <v>0</v>
      </c>
      <c r="HB1232" s="2">
        <v>0</v>
      </c>
      <c r="HC1232" s="2">
        <f t="shared" si="809"/>
        <v>0</v>
      </c>
      <c r="HD1232" s="2"/>
      <c r="HE1232" s="2" t="s">
        <v>3</v>
      </c>
      <c r="HF1232" s="2" t="s">
        <v>3</v>
      </c>
      <c r="HG1232" s="2"/>
      <c r="HH1232" s="2"/>
      <c r="HI1232" s="2"/>
      <c r="HJ1232" s="2"/>
      <c r="HK1232" s="2"/>
      <c r="HL1232" s="2"/>
      <c r="HM1232" s="2" t="s">
        <v>3</v>
      </c>
      <c r="HN1232" s="2" t="s">
        <v>596</v>
      </c>
      <c r="HO1232" s="2" t="s">
        <v>597</v>
      </c>
      <c r="HP1232" s="2" t="s">
        <v>593</v>
      </c>
      <c r="HQ1232" s="2" t="s">
        <v>593</v>
      </c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>
        <v>0</v>
      </c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</row>
    <row r="1233" spans="1:255" x14ac:dyDescent="0.2">
      <c r="A1233">
        <v>17</v>
      </c>
      <c r="B1233">
        <v>1</v>
      </c>
      <c r="C1233">
        <f>ROW(SmtRes!A2120)</f>
        <v>2120</v>
      </c>
      <c r="D1233">
        <f>ROW(EtalonRes!A1924)</f>
        <v>1924</v>
      </c>
      <c r="E1233" t="s">
        <v>1244</v>
      </c>
      <c r="F1233" t="s">
        <v>1160</v>
      </c>
      <c r="G1233" t="s">
        <v>1161</v>
      </c>
      <c r="H1233" t="s">
        <v>1162</v>
      </c>
      <c r="I1233">
        <f>ROUND(6/100,7)</f>
        <v>0.06</v>
      </c>
      <c r="J1233">
        <v>0</v>
      </c>
      <c r="K1233">
        <f>ROUND(6/100,7)</f>
        <v>0.06</v>
      </c>
      <c r="O1233">
        <f>ROUND(CP1233,0)</f>
        <v>621</v>
      </c>
      <c r="P1233">
        <f>ROUND(CQ1233*I1233,0)</f>
        <v>0</v>
      </c>
      <c r="Q1233">
        <f>ROUND(CR1233*I1233,0)</f>
        <v>1</v>
      </c>
      <c r="R1233">
        <f>ROUND(CS1233*I1233,0)</f>
        <v>0</v>
      </c>
      <c r="S1233">
        <f>ROUND(CT1233*I1233,0)</f>
        <v>620</v>
      </c>
      <c r="T1233">
        <f>ROUND(CU1233*I1233,0)</f>
        <v>0</v>
      </c>
      <c r="U1233">
        <f t="shared" si="791"/>
        <v>1.7730239999999999</v>
      </c>
      <c r="V1233">
        <f t="shared" si="792"/>
        <v>5.5199999999999997E-4</v>
      </c>
      <c r="W1233">
        <f>ROUND(CX1233*I1233,0)</f>
        <v>0</v>
      </c>
      <c r="X1233">
        <f>ROUND(CY1233,0)</f>
        <v>750</v>
      </c>
      <c r="Y1233">
        <f>ROUND(CZ1233,0)</f>
        <v>446</v>
      </c>
      <c r="AA1233">
        <v>53551707</v>
      </c>
      <c r="AB1233">
        <f t="shared" si="793"/>
        <v>294.45</v>
      </c>
      <c r="AC1233">
        <f>ROUND(((ES1233*ROUND(0,7))),2)</f>
        <v>0</v>
      </c>
      <c r="AD1233">
        <f>ROUND(((((ET1233*ROUND((0.4*1.15),7)))-((EU1233*ROUND((0.4*1.15),7))))+AE1233),2)</f>
        <v>1.31</v>
      </c>
      <c r="AE1233">
        <f>ROUND(((EU1233*ROUND((0.4*1.15),7))),2)</f>
        <v>0.12</v>
      </c>
      <c r="AF1233">
        <f>ROUND(((EV1233*ROUND((0.4*1.15),7))),2)</f>
        <v>293.14</v>
      </c>
      <c r="AG1233">
        <f t="shared" si="795"/>
        <v>0</v>
      </c>
      <c r="AH1233">
        <f>((EW1233*ROUND((0.4*1.15),7)))</f>
        <v>29.5504</v>
      </c>
      <c r="AI1233">
        <f>((EX1233*ROUND((0.4*1.15),7)))</f>
        <v>9.1999999999999998E-3</v>
      </c>
      <c r="AJ1233">
        <f t="shared" si="796"/>
        <v>0</v>
      </c>
      <c r="AK1233">
        <v>4623.6099999999997</v>
      </c>
      <c r="AL1233">
        <v>3983.49</v>
      </c>
      <c r="AM1233">
        <v>2.86</v>
      </c>
      <c r="AN1233">
        <v>0.27</v>
      </c>
      <c r="AO1233">
        <v>637.26</v>
      </c>
      <c r="AP1233">
        <v>0</v>
      </c>
      <c r="AQ1233">
        <v>64.239999999999995</v>
      </c>
      <c r="AR1233">
        <v>0.02</v>
      </c>
      <c r="AS1233">
        <v>0</v>
      </c>
      <c r="AT1233">
        <v>121</v>
      </c>
      <c r="AU1233">
        <v>72</v>
      </c>
      <c r="AV1233">
        <v>1</v>
      </c>
      <c r="AW1233">
        <v>1</v>
      </c>
      <c r="AZ1233">
        <v>1</v>
      </c>
      <c r="BA1233">
        <v>35.24</v>
      </c>
      <c r="BB1233">
        <v>12.74</v>
      </c>
      <c r="BC1233">
        <v>7.85</v>
      </c>
      <c r="BD1233" t="s">
        <v>3</v>
      </c>
      <c r="BE1233" t="s">
        <v>3</v>
      </c>
      <c r="BF1233" t="s">
        <v>3</v>
      </c>
      <c r="BG1233" t="s">
        <v>3</v>
      </c>
      <c r="BH1233">
        <v>0</v>
      </c>
      <c r="BI1233">
        <v>1</v>
      </c>
      <c r="BJ1233" t="s">
        <v>1163</v>
      </c>
      <c r="BM1233">
        <v>16001</v>
      </c>
      <c r="BN1233">
        <v>0</v>
      </c>
      <c r="BO1233" t="s">
        <v>1160</v>
      </c>
      <c r="BP1233">
        <v>1</v>
      </c>
      <c r="BQ1233">
        <v>22</v>
      </c>
      <c r="BR1233">
        <v>0</v>
      </c>
      <c r="BS1233">
        <v>35.24</v>
      </c>
      <c r="BT1233">
        <v>1</v>
      </c>
      <c r="BU1233">
        <v>1</v>
      </c>
      <c r="BV1233">
        <v>1</v>
      </c>
      <c r="BW1233">
        <v>1</v>
      </c>
      <c r="BX1233">
        <v>1</v>
      </c>
      <c r="BY1233" t="s">
        <v>3</v>
      </c>
      <c r="BZ1233">
        <v>121</v>
      </c>
      <c r="CA1233">
        <v>72</v>
      </c>
      <c r="CB1233" t="s">
        <v>3</v>
      </c>
      <c r="CE1233">
        <v>0</v>
      </c>
      <c r="CF1233">
        <v>0</v>
      </c>
      <c r="CG1233">
        <v>0</v>
      </c>
      <c r="CM1233">
        <v>0</v>
      </c>
      <c r="CN1233" t="s">
        <v>2169</v>
      </c>
      <c r="CO1233">
        <v>0</v>
      </c>
      <c r="CP1233">
        <f t="shared" si="797"/>
        <v>621</v>
      </c>
      <c r="CQ1233">
        <f t="shared" si="798"/>
        <v>0</v>
      </c>
      <c r="CR1233">
        <f t="shared" si="799"/>
        <v>16.689400000000003</v>
      </c>
      <c r="CS1233">
        <f t="shared" si="800"/>
        <v>4.2287999999999997</v>
      </c>
      <c r="CT1233">
        <f t="shared" si="801"/>
        <v>10330.2536</v>
      </c>
      <c r="CU1233">
        <f t="shared" si="802"/>
        <v>0</v>
      </c>
      <c r="CV1233">
        <f t="shared" si="803"/>
        <v>29.5504</v>
      </c>
      <c r="CW1233">
        <f t="shared" si="804"/>
        <v>9.1999999999999998E-3</v>
      </c>
      <c r="CX1233">
        <f t="shared" si="805"/>
        <v>0</v>
      </c>
      <c r="CY1233">
        <f t="shared" si="806"/>
        <v>750.2</v>
      </c>
      <c r="CZ1233">
        <f t="shared" si="807"/>
        <v>446.4</v>
      </c>
      <c r="DC1233" t="s">
        <v>3</v>
      </c>
      <c r="DD1233" t="s">
        <v>36</v>
      </c>
      <c r="DE1233" t="s">
        <v>1164</v>
      </c>
      <c r="DF1233" t="s">
        <v>1164</v>
      </c>
      <c r="DG1233" t="s">
        <v>1164</v>
      </c>
      <c r="DH1233" t="s">
        <v>3</v>
      </c>
      <c r="DI1233" t="s">
        <v>1164</v>
      </c>
      <c r="DJ1233" t="s">
        <v>1164</v>
      </c>
      <c r="DK1233" t="s">
        <v>3</v>
      </c>
      <c r="DL1233" t="s">
        <v>3</v>
      </c>
      <c r="DM1233" t="s">
        <v>3</v>
      </c>
      <c r="DN1233">
        <v>0</v>
      </c>
      <c r="DO1233">
        <v>0</v>
      </c>
      <c r="DP1233">
        <v>1</v>
      </c>
      <c r="DQ1233">
        <v>1</v>
      </c>
      <c r="DU1233">
        <v>1013</v>
      </c>
      <c r="DV1233" t="s">
        <v>1162</v>
      </c>
      <c r="DW1233" t="s">
        <v>1162</v>
      </c>
      <c r="DX1233">
        <v>1</v>
      </c>
      <c r="DZ1233" t="s">
        <v>3</v>
      </c>
      <c r="EA1233" t="s">
        <v>3</v>
      </c>
      <c r="EB1233" t="s">
        <v>3</v>
      </c>
      <c r="EC1233" t="s">
        <v>3</v>
      </c>
      <c r="EE1233">
        <v>53551143</v>
      </c>
      <c r="EF1233">
        <v>22</v>
      </c>
      <c r="EG1233" t="s">
        <v>592</v>
      </c>
      <c r="EH1233">
        <v>16</v>
      </c>
      <c r="EI1233" t="s">
        <v>593</v>
      </c>
      <c r="EJ1233">
        <v>1</v>
      </c>
      <c r="EK1233">
        <v>16001</v>
      </c>
      <c r="EL1233" t="s">
        <v>1153</v>
      </c>
      <c r="EM1233" t="s">
        <v>1154</v>
      </c>
      <c r="EO1233" t="s">
        <v>1165</v>
      </c>
      <c r="EQ1233">
        <v>131072</v>
      </c>
      <c r="ER1233">
        <v>4623.6099999999997</v>
      </c>
      <c r="ES1233">
        <v>3983.49</v>
      </c>
      <c r="ET1233">
        <v>2.86</v>
      </c>
      <c r="EU1233">
        <v>0.27</v>
      </c>
      <c r="EV1233">
        <v>637.26</v>
      </c>
      <c r="EW1233">
        <v>64.239999999999995</v>
      </c>
      <c r="EX1233">
        <v>0.02</v>
      </c>
      <c r="EY1233">
        <v>0</v>
      </c>
      <c r="FQ1233">
        <v>0</v>
      </c>
      <c r="FR1233">
        <f>ROUND(IF(AND(BH1233=3,BI1233=3),P1233,0),0)</f>
        <v>0</v>
      </c>
      <c r="FS1233">
        <v>0</v>
      </c>
      <c r="FX1233">
        <v>121</v>
      </c>
      <c r="FY1233">
        <v>72</v>
      </c>
      <c r="GA1233" t="s">
        <v>3</v>
      </c>
      <c r="GD1233">
        <v>1</v>
      </c>
      <c r="GF1233">
        <v>-1471349649</v>
      </c>
      <c r="GG1233">
        <v>2</v>
      </c>
      <c r="GH1233">
        <v>1</v>
      </c>
      <c r="GI1233">
        <v>2</v>
      </c>
      <c r="GJ1233">
        <v>0</v>
      </c>
      <c r="GK1233">
        <v>0</v>
      </c>
      <c r="GL1233">
        <f>ROUND(IF(AND(BH1233=3,BI1233=3,FS1233&lt;&gt;0),P1233,0),0)</f>
        <v>0</v>
      </c>
      <c r="GM1233">
        <f>ROUND(O1233+X1233+Y1233,0)+GX1233</f>
        <v>1817</v>
      </c>
      <c r="GN1233">
        <f>IF(OR(BI1233=0,BI1233=1),ROUND(O1233+X1233+Y1233,0),0)</f>
        <v>1817</v>
      </c>
      <c r="GO1233">
        <f>IF(BI1233=2,ROUND(O1233+X1233+Y1233,0),0)</f>
        <v>0</v>
      </c>
      <c r="GP1233">
        <f>IF(BI1233=4,ROUND(O1233+X1233+Y1233,0)+GX1233,0)</f>
        <v>0</v>
      </c>
      <c r="GR1233">
        <v>0</v>
      </c>
      <c r="GS1233">
        <v>0</v>
      </c>
      <c r="GT1233">
        <v>0</v>
      </c>
      <c r="GU1233" t="s">
        <v>3</v>
      </c>
      <c r="GV1233">
        <f t="shared" si="808"/>
        <v>0</v>
      </c>
      <c r="GW1233">
        <v>1</v>
      </c>
      <c r="GX1233">
        <f>ROUND(HC1233*I1233,0)</f>
        <v>0</v>
      </c>
      <c r="HA1233">
        <v>0</v>
      </c>
      <c r="HB1233">
        <v>0</v>
      </c>
      <c r="HC1233">
        <f t="shared" si="809"/>
        <v>0</v>
      </c>
      <c r="HE1233" t="s">
        <v>3</v>
      </c>
      <c r="HF1233" t="s">
        <v>3</v>
      </c>
      <c r="HM1233" t="s">
        <v>3</v>
      </c>
      <c r="HN1233" t="s">
        <v>596</v>
      </c>
      <c r="HO1233" t="s">
        <v>597</v>
      </c>
      <c r="HP1233" t="s">
        <v>593</v>
      </c>
      <c r="HQ1233" t="s">
        <v>593</v>
      </c>
      <c r="IK1233">
        <v>0</v>
      </c>
    </row>
    <row r="1234" spans="1:255" x14ac:dyDescent="0.2">
      <c r="A1234" s="2">
        <v>18</v>
      </c>
      <c r="B1234" s="2">
        <v>1</v>
      </c>
      <c r="C1234" s="2">
        <v>2110</v>
      </c>
      <c r="D1234" s="2"/>
      <c r="E1234" s="2" t="s">
        <v>1245</v>
      </c>
      <c r="F1234" s="2" t="s">
        <v>1138</v>
      </c>
      <c r="G1234" s="2" t="s">
        <v>1139</v>
      </c>
      <c r="H1234" s="2" t="s">
        <v>26</v>
      </c>
      <c r="I1234" s="2">
        <f>I1232*J1234</f>
        <v>1.32E-2</v>
      </c>
      <c r="J1234" s="2">
        <v>0.22</v>
      </c>
      <c r="K1234" s="2">
        <v>0.22</v>
      </c>
      <c r="L1234" s="2"/>
      <c r="M1234" s="2"/>
      <c r="N1234" s="2"/>
      <c r="O1234" s="2">
        <f>ROUND(CP1234,2)</f>
        <v>0</v>
      </c>
      <c r="P1234" s="2">
        <f>ROUND(CQ1234*I1234,2)</f>
        <v>0</v>
      </c>
      <c r="Q1234" s="2">
        <f>ROUND(CR1234*I1234,2)</f>
        <v>0</v>
      </c>
      <c r="R1234" s="2">
        <f>ROUND(CS1234*I1234,2)</f>
        <v>0</v>
      </c>
      <c r="S1234" s="2">
        <f>ROUND(CT1234*I1234,2)</f>
        <v>0</v>
      </c>
      <c r="T1234" s="2">
        <f>ROUND(CU1234*I1234,2)</f>
        <v>0</v>
      </c>
      <c r="U1234" s="2">
        <f t="shared" si="791"/>
        <v>0</v>
      </c>
      <c r="V1234" s="2">
        <f t="shared" si="792"/>
        <v>0</v>
      </c>
      <c r="W1234" s="2">
        <f>ROUND(CX1234*I1234,2)</f>
        <v>0</v>
      </c>
      <c r="X1234" s="2">
        <f>ROUND(CY1234,2)</f>
        <v>0</v>
      </c>
      <c r="Y1234" s="2">
        <f>ROUND(CZ1234,2)</f>
        <v>0</v>
      </c>
      <c r="Z1234" s="2"/>
      <c r="AA1234" s="2">
        <v>53551706</v>
      </c>
      <c r="AB1234" s="2">
        <f t="shared" si="793"/>
        <v>0</v>
      </c>
      <c r="AC1234" s="2">
        <f t="shared" ref="AC1234:AC1273" si="810">ROUND((ES1234),2)</f>
        <v>0</v>
      </c>
      <c r="AD1234" s="2">
        <f>ROUND((((ET1234)-(EU1234))+AE1234),2)</f>
        <v>0</v>
      </c>
      <c r="AE1234" s="2">
        <f>ROUND((EU1234),2)</f>
        <v>0</v>
      </c>
      <c r="AF1234" s="2">
        <f>ROUND((EV1234),2)</f>
        <v>0</v>
      </c>
      <c r="AG1234" s="2">
        <f t="shared" si="795"/>
        <v>0</v>
      </c>
      <c r="AH1234" s="2">
        <f>(EW1234)</f>
        <v>0</v>
      </c>
      <c r="AI1234" s="2">
        <f>(EX1234)</f>
        <v>0</v>
      </c>
      <c r="AJ1234" s="2">
        <f t="shared" si="796"/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121</v>
      </c>
      <c r="AU1234" s="2">
        <v>72</v>
      </c>
      <c r="AV1234" s="2">
        <v>1</v>
      </c>
      <c r="AW1234" s="2">
        <v>1</v>
      </c>
      <c r="AX1234" s="2"/>
      <c r="AY1234" s="2"/>
      <c r="AZ1234" s="2">
        <v>1</v>
      </c>
      <c r="BA1234" s="2">
        <v>1</v>
      </c>
      <c r="BB1234" s="2">
        <v>1</v>
      </c>
      <c r="BC1234" s="2">
        <v>1</v>
      </c>
      <c r="BD1234" s="2" t="s">
        <v>3</v>
      </c>
      <c r="BE1234" s="2" t="s">
        <v>3</v>
      </c>
      <c r="BF1234" s="2" t="s">
        <v>3</v>
      </c>
      <c r="BG1234" s="2" t="s">
        <v>3</v>
      </c>
      <c r="BH1234" s="2">
        <v>3</v>
      </c>
      <c r="BI1234" s="2">
        <v>1</v>
      </c>
      <c r="BJ1234" s="2" t="s">
        <v>1140</v>
      </c>
      <c r="BK1234" s="2"/>
      <c r="BL1234" s="2"/>
      <c r="BM1234" s="2">
        <v>16001</v>
      </c>
      <c r="BN1234" s="2">
        <v>0</v>
      </c>
      <c r="BO1234" s="2" t="s">
        <v>3</v>
      </c>
      <c r="BP1234" s="2">
        <v>0</v>
      </c>
      <c r="BQ1234" s="2">
        <v>22</v>
      </c>
      <c r="BR1234" s="2">
        <v>0</v>
      </c>
      <c r="BS1234" s="2">
        <v>1</v>
      </c>
      <c r="BT1234" s="2">
        <v>1</v>
      </c>
      <c r="BU1234" s="2">
        <v>1</v>
      </c>
      <c r="BV1234" s="2">
        <v>1</v>
      </c>
      <c r="BW1234" s="2">
        <v>1</v>
      </c>
      <c r="BX1234" s="2">
        <v>1</v>
      </c>
      <c r="BY1234" s="2" t="s">
        <v>3</v>
      </c>
      <c r="BZ1234" s="2">
        <v>121</v>
      </c>
      <c r="CA1234" s="2">
        <v>72</v>
      </c>
      <c r="CB1234" s="2" t="s">
        <v>3</v>
      </c>
      <c r="CC1234" s="2"/>
      <c r="CD1234" s="2"/>
      <c r="CE1234" s="2">
        <v>0</v>
      </c>
      <c r="CF1234" s="2">
        <v>0</v>
      </c>
      <c r="CG1234" s="2">
        <v>0</v>
      </c>
      <c r="CH1234" s="2"/>
      <c r="CI1234" s="2"/>
      <c r="CJ1234" s="2"/>
      <c r="CK1234" s="2"/>
      <c r="CL1234" s="2"/>
      <c r="CM1234" s="2">
        <v>0</v>
      </c>
      <c r="CN1234" s="2" t="s">
        <v>3</v>
      </c>
      <c r="CO1234" s="2">
        <v>0</v>
      </c>
      <c r="CP1234" s="2">
        <f t="shared" si="797"/>
        <v>0</v>
      </c>
      <c r="CQ1234" s="2">
        <f t="shared" si="798"/>
        <v>0</v>
      </c>
      <c r="CR1234" s="2">
        <f t="shared" si="799"/>
        <v>0</v>
      </c>
      <c r="CS1234" s="2">
        <f t="shared" si="800"/>
        <v>0</v>
      </c>
      <c r="CT1234" s="2">
        <f t="shared" si="801"/>
        <v>0</v>
      </c>
      <c r="CU1234" s="2">
        <f t="shared" si="802"/>
        <v>0</v>
      </c>
      <c r="CV1234" s="2">
        <f t="shared" si="803"/>
        <v>0</v>
      </c>
      <c r="CW1234" s="2">
        <f t="shared" si="804"/>
        <v>0</v>
      </c>
      <c r="CX1234" s="2">
        <f t="shared" si="805"/>
        <v>0</v>
      </c>
      <c r="CY1234" s="2">
        <f t="shared" si="806"/>
        <v>0</v>
      </c>
      <c r="CZ1234" s="2">
        <f t="shared" si="807"/>
        <v>0</v>
      </c>
      <c r="DA1234" s="2"/>
      <c r="DB1234" s="2"/>
      <c r="DC1234" s="2" t="s">
        <v>3</v>
      </c>
      <c r="DD1234" s="2" t="s">
        <v>3</v>
      </c>
      <c r="DE1234" s="2" t="s">
        <v>3</v>
      </c>
      <c r="DF1234" s="2" t="s">
        <v>3</v>
      </c>
      <c r="DG1234" s="2" t="s">
        <v>3</v>
      </c>
      <c r="DH1234" s="2" t="s">
        <v>3</v>
      </c>
      <c r="DI1234" s="2" t="s">
        <v>3</v>
      </c>
      <c r="DJ1234" s="2" t="s">
        <v>3</v>
      </c>
      <c r="DK1234" s="2" t="s">
        <v>3</v>
      </c>
      <c r="DL1234" s="2" t="s">
        <v>3</v>
      </c>
      <c r="DM1234" s="2" t="s">
        <v>3</v>
      </c>
      <c r="DN1234" s="2">
        <v>0</v>
      </c>
      <c r="DO1234" s="2">
        <v>0</v>
      </c>
      <c r="DP1234" s="2">
        <v>1</v>
      </c>
      <c r="DQ1234" s="2">
        <v>1</v>
      </c>
      <c r="DR1234" s="2"/>
      <c r="DS1234" s="2"/>
      <c r="DT1234" s="2"/>
      <c r="DU1234" s="2">
        <v>1009</v>
      </c>
      <c r="DV1234" s="2" t="s">
        <v>26</v>
      </c>
      <c r="DW1234" s="2" t="s">
        <v>26</v>
      </c>
      <c r="DX1234" s="2">
        <v>1000</v>
      </c>
      <c r="DY1234" s="2"/>
      <c r="DZ1234" s="2" t="s">
        <v>3</v>
      </c>
      <c r="EA1234" s="2" t="s">
        <v>3</v>
      </c>
      <c r="EB1234" s="2" t="s">
        <v>3</v>
      </c>
      <c r="EC1234" s="2" t="s">
        <v>3</v>
      </c>
      <c r="ED1234" s="2"/>
      <c r="EE1234" s="2">
        <v>53551143</v>
      </c>
      <c r="EF1234" s="2">
        <v>22</v>
      </c>
      <c r="EG1234" s="2" t="s">
        <v>592</v>
      </c>
      <c r="EH1234" s="2">
        <v>16</v>
      </c>
      <c r="EI1234" s="2" t="s">
        <v>593</v>
      </c>
      <c r="EJ1234" s="2">
        <v>1</v>
      </c>
      <c r="EK1234" s="2">
        <v>16001</v>
      </c>
      <c r="EL1234" s="2" t="s">
        <v>1153</v>
      </c>
      <c r="EM1234" s="2" t="s">
        <v>1154</v>
      </c>
      <c r="EN1234" s="2"/>
      <c r="EO1234" s="2" t="s">
        <v>3</v>
      </c>
      <c r="EP1234" s="2"/>
      <c r="EQ1234" s="2">
        <v>0</v>
      </c>
      <c r="ER1234" s="2">
        <v>0</v>
      </c>
      <c r="ES1234" s="2">
        <v>0</v>
      </c>
      <c r="ET1234" s="2">
        <v>0</v>
      </c>
      <c r="EU1234" s="2">
        <v>0</v>
      </c>
      <c r="EV1234" s="2">
        <v>0</v>
      </c>
      <c r="EW1234" s="2">
        <v>0</v>
      </c>
      <c r="EX1234" s="2">
        <v>0</v>
      </c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>
        <v>0</v>
      </c>
      <c r="FR1234" s="2">
        <f>ROUND(IF(AND(BH1234=3,BI1234=3),P1234,0),2)</f>
        <v>0</v>
      </c>
      <c r="FS1234" s="2">
        <v>0</v>
      </c>
      <c r="FT1234" s="2"/>
      <c r="FU1234" s="2"/>
      <c r="FV1234" s="2"/>
      <c r="FW1234" s="2"/>
      <c r="FX1234" s="2">
        <v>121</v>
      </c>
      <c r="FY1234" s="2">
        <v>72</v>
      </c>
      <c r="FZ1234" s="2"/>
      <c r="GA1234" s="2" t="s">
        <v>3</v>
      </c>
      <c r="GB1234" s="2"/>
      <c r="GC1234" s="2"/>
      <c r="GD1234" s="2">
        <v>1</v>
      </c>
      <c r="GE1234" s="2"/>
      <c r="GF1234" s="2">
        <v>1839160745</v>
      </c>
      <c r="GG1234" s="2">
        <v>2</v>
      </c>
      <c r="GH1234" s="2">
        <v>1</v>
      </c>
      <c r="GI1234" s="2">
        <v>-2</v>
      </c>
      <c r="GJ1234" s="2">
        <v>0</v>
      </c>
      <c r="GK1234" s="2">
        <v>0</v>
      </c>
      <c r="GL1234" s="2">
        <f>ROUND(IF(AND(BH1234=3,BI1234=3,FS1234&lt;&gt;0),P1234,0),2)</f>
        <v>0</v>
      </c>
      <c r="GM1234" s="2">
        <f>ROUND(O1234+X1234+Y1234,2)+GX1234</f>
        <v>0</v>
      </c>
      <c r="GN1234" s="2">
        <f>IF(OR(BI1234=0,BI1234=1),ROUND(O1234+X1234+Y1234,2),0)</f>
        <v>0</v>
      </c>
      <c r="GO1234" s="2">
        <f>IF(BI1234=2,ROUND(O1234+X1234+Y1234,2),0)</f>
        <v>0</v>
      </c>
      <c r="GP1234" s="2">
        <f>IF(BI1234=4,ROUND(O1234+X1234+Y1234,2)+GX1234,0)</f>
        <v>0</v>
      </c>
      <c r="GQ1234" s="2"/>
      <c r="GR1234" s="2">
        <v>0</v>
      </c>
      <c r="GS1234" s="2">
        <v>0</v>
      </c>
      <c r="GT1234" s="2">
        <v>0</v>
      </c>
      <c r="GU1234" s="2" t="s">
        <v>3</v>
      </c>
      <c r="GV1234" s="2">
        <f t="shared" si="808"/>
        <v>0</v>
      </c>
      <c r="GW1234" s="2">
        <v>1</v>
      </c>
      <c r="GX1234" s="2">
        <f>ROUND(HC1234*I1234,2)</f>
        <v>0</v>
      </c>
      <c r="GY1234" s="2"/>
      <c r="GZ1234" s="2"/>
      <c r="HA1234" s="2">
        <v>0</v>
      </c>
      <c r="HB1234" s="2">
        <v>0</v>
      </c>
      <c r="HC1234" s="2">
        <f t="shared" si="809"/>
        <v>0</v>
      </c>
      <c r="HD1234" s="2"/>
      <c r="HE1234" s="2" t="s">
        <v>3</v>
      </c>
      <c r="HF1234" s="2" t="s">
        <v>3</v>
      </c>
      <c r="HG1234" s="2"/>
      <c r="HH1234" s="2"/>
      <c r="HI1234" s="2"/>
      <c r="HJ1234" s="2"/>
      <c r="HK1234" s="2"/>
      <c r="HL1234" s="2"/>
      <c r="HM1234" s="2" t="s">
        <v>3</v>
      </c>
      <c r="HN1234" s="2" t="s">
        <v>596</v>
      </c>
      <c r="HO1234" s="2" t="s">
        <v>597</v>
      </c>
      <c r="HP1234" s="2" t="s">
        <v>593</v>
      </c>
      <c r="HQ1234" s="2" t="s">
        <v>593</v>
      </c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>
        <v>0</v>
      </c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</row>
    <row r="1235" spans="1:255" x14ac:dyDescent="0.2">
      <c r="A1235">
        <v>18</v>
      </c>
      <c r="B1235">
        <v>1</v>
      </c>
      <c r="C1235">
        <v>2120</v>
      </c>
      <c r="E1235" t="s">
        <v>1245</v>
      </c>
      <c r="F1235" t="s">
        <v>1138</v>
      </c>
      <c r="G1235" t="s">
        <v>1139</v>
      </c>
      <c r="H1235" t="s">
        <v>26</v>
      </c>
      <c r="I1235">
        <f>I1233*J1235</f>
        <v>1.32E-2</v>
      </c>
      <c r="J1235">
        <v>0.22</v>
      </c>
      <c r="K1235">
        <v>0.22</v>
      </c>
      <c r="O1235">
        <f>ROUND(CP1235,0)</f>
        <v>0</v>
      </c>
      <c r="P1235">
        <f>ROUND(CQ1235*I1235,0)</f>
        <v>0</v>
      </c>
      <c r="Q1235">
        <f>ROUND(CR1235*I1235,0)</f>
        <v>0</v>
      </c>
      <c r="R1235">
        <f>ROUND(CS1235*I1235,0)</f>
        <v>0</v>
      </c>
      <c r="S1235">
        <f>ROUND(CT1235*I1235,0)</f>
        <v>0</v>
      </c>
      <c r="T1235">
        <f>ROUND(CU1235*I1235,0)</f>
        <v>0</v>
      </c>
      <c r="U1235">
        <f t="shared" si="791"/>
        <v>0</v>
      </c>
      <c r="V1235">
        <f t="shared" si="792"/>
        <v>0</v>
      </c>
      <c r="W1235">
        <f>ROUND(CX1235*I1235,0)</f>
        <v>0</v>
      </c>
      <c r="X1235">
        <f>ROUND(CY1235,0)</f>
        <v>0</v>
      </c>
      <c r="Y1235">
        <f>ROUND(CZ1235,0)</f>
        <v>0</v>
      </c>
      <c r="AA1235">
        <v>53551707</v>
      </c>
      <c r="AB1235">
        <f t="shared" si="793"/>
        <v>0</v>
      </c>
      <c r="AC1235">
        <f t="shared" si="810"/>
        <v>0</v>
      </c>
      <c r="AD1235">
        <f>ROUND((((ET1235)-(EU1235))+AE1235),2)</f>
        <v>0</v>
      </c>
      <c r="AE1235">
        <f>ROUND((EU1235),2)</f>
        <v>0</v>
      </c>
      <c r="AF1235">
        <f>ROUND((EV1235),2)</f>
        <v>0</v>
      </c>
      <c r="AG1235">
        <f t="shared" si="795"/>
        <v>0</v>
      </c>
      <c r="AH1235">
        <f>(EW1235)</f>
        <v>0</v>
      </c>
      <c r="AI1235">
        <f>(EX1235)</f>
        <v>0</v>
      </c>
      <c r="AJ1235">
        <f t="shared" si="796"/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121</v>
      </c>
      <c r="AU1235">
        <v>72</v>
      </c>
      <c r="AV1235">
        <v>1</v>
      </c>
      <c r="AW1235">
        <v>1</v>
      </c>
      <c r="AZ1235">
        <v>1</v>
      </c>
      <c r="BA1235">
        <v>1</v>
      </c>
      <c r="BB1235">
        <v>1</v>
      </c>
      <c r="BC1235">
        <v>6.14</v>
      </c>
      <c r="BD1235" t="s">
        <v>3</v>
      </c>
      <c r="BE1235" t="s">
        <v>3</v>
      </c>
      <c r="BF1235" t="s">
        <v>3</v>
      </c>
      <c r="BG1235" t="s">
        <v>3</v>
      </c>
      <c r="BH1235">
        <v>3</v>
      </c>
      <c r="BI1235">
        <v>1</v>
      </c>
      <c r="BJ1235" t="s">
        <v>1140</v>
      </c>
      <c r="BM1235">
        <v>16001</v>
      </c>
      <c r="BN1235">
        <v>0</v>
      </c>
      <c r="BO1235" t="s">
        <v>30</v>
      </c>
      <c r="BP1235">
        <v>1</v>
      </c>
      <c r="BQ1235">
        <v>22</v>
      </c>
      <c r="BR1235">
        <v>0</v>
      </c>
      <c r="BS1235">
        <v>1</v>
      </c>
      <c r="BT1235">
        <v>1</v>
      </c>
      <c r="BU1235">
        <v>1</v>
      </c>
      <c r="BV1235">
        <v>1</v>
      </c>
      <c r="BW1235">
        <v>1</v>
      </c>
      <c r="BX1235">
        <v>1</v>
      </c>
      <c r="BY1235" t="s">
        <v>3</v>
      </c>
      <c r="BZ1235">
        <v>121</v>
      </c>
      <c r="CA1235">
        <v>72</v>
      </c>
      <c r="CB1235" t="s">
        <v>3</v>
      </c>
      <c r="CE1235">
        <v>0</v>
      </c>
      <c r="CF1235">
        <v>0</v>
      </c>
      <c r="CG1235">
        <v>0</v>
      </c>
      <c r="CM1235">
        <v>0</v>
      </c>
      <c r="CN1235" t="s">
        <v>3</v>
      </c>
      <c r="CO1235">
        <v>0</v>
      </c>
      <c r="CP1235">
        <f t="shared" si="797"/>
        <v>0</v>
      </c>
      <c r="CQ1235">
        <f t="shared" si="798"/>
        <v>0</v>
      </c>
      <c r="CR1235">
        <f t="shared" si="799"/>
        <v>0</v>
      </c>
      <c r="CS1235">
        <f t="shared" si="800"/>
        <v>0</v>
      </c>
      <c r="CT1235">
        <f t="shared" si="801"/>
        <v>0</v>
      </c>
      <c r="CU1235">
        <f t="shared" si="802"/>
        <v>0</v>
      </c>
      <c r="CV1235">
        <f t="shared" si="803"/>
        <v>0</v>
      </c>
      <c r="CW1235">
        <f t="shared" si="804"/>
        <v>0</v>
      </c>
      <c r="CX1235">
        <f t="shared" si="805"/>
        <v>0</v>
      </c>
      <c r="CY1235">
        <f t="shared" si="806"/>
        <v>0</v>
      </c>
      <c r="CZ1235">
        <f t="shared" si="807"/>
        <v>0</v>
      </c>
      <c r="DC1235" t="s">
        <v>3</v>
      </c>
      <c r="DD1235" t="s">
        <v>3</v>
      </c>
      <c r="DE1235" t="s">
        <v>3</v>
      </c>
      <c r="DF1235" t="s">
        <v>3</v>
      </c>
      <c r="DG1235" t="s">
        <v>3</v>
      </c>
      <c r="DH1235" t="s">
        <v>3</v>
      </c>
      <c r="DI1235" t="s">
        <v>3</v>
      </c>
      <c r="DJ1235" t="s">
        <v>3</v>
      </c>
      <c r="DK1235" t="s">
        <v>3</v>
      </c>
      <c r="DL1235" t="s">
        <v>3</v>
      </c>
      <c r="DM1235" t="s">
        <v>3</v>
      </c>
      <c r="DN1235">
        <v>0</v>
      </c>
      <c r="DO1235">
        <v>0</v>
      </c>
      <c r="DP1235">
        <v>1</v>
      </c>
      <c r="DQ1235">
        <v>1</v>
      </c>
      <c r="DU1235">
        <v>1009</v>
      </c>
      <c r="DV1235" t="s">
        <v>26</v>
      </c>
      <c r="DW1235" t="s">
        <v>26</v>
      </c>
      <c r="DX1235">
        <v>1000</v>
      </c>
      <c r="DZ1235" t="s">
        <v>3</v>
      </c>
      <c r="EA1235" t="s">
        <v>3</v>
      </c>
      <c r="EB1235" t="s">
        <v>3</v>
      </c>
      <c r="EC1235" t="s">
        <v>3</v>
      </c>
      <c r="EE1235">
        <v>53551143</v>
      </c>
      <c r="EF1235">
        <v>22</v>
      </c>
      <c r="EG1235" t="s">
        <v>592</v>
      </c>
      <c r="EH1235">
        <v>16</v>
      </c>
      <c r="EI1235" t="s">
        <v>593</v>
      </c>
      <c r="EJ1235">
        <v>1</v>
      </c>
      <c r="EK1235">
        <v>16001</v>
      </c>
      <c r="EL1235" t="s">
        <v>1153</v>
      </c>
      <c r="EM1235" t="s">
        <v>1154</v>
      </c>
      <c r="EO1235" t="s">
        <v>3</v>
      </c>
      <c r="EQ1235">
        <v>0</v>
      </c>
      <c r="ER1235">
        <v>0</v>
      </c>
      <c r="ES1235">
        <v>0</v>
      </c>
      <c r="ET1235">
        <v>0</v>
      </c>
      <c r="EU1235">
        <v>0</v>
      </c>
      <c r="EV1235">
        <v>0</v>
      </c>
      <c r="EW1235">
        <v>0</v>
      </c>
      <c r="EX1235">
        <v>0</v>
      </c>
      <c r="FQ1235">
        <v>0</v>
      </c>
      <c r="FR1235">
        <f>ROUND(IF(AND(BH1235=3,BI1235=3),P1235,0),0)</f>
        <v>0</v>
      </c>
      <c r="FS1235">
        <v>0</v>
      </c>
      <c r="FX1235">
        <v>121</v>
      </c>
      <c r="FY1235">
        <v>72</v>
      </c>
      <c r="GA1235" t="s">
        <v>3</v>
      </c>
      <c r="GD1235">
        <v>1</v>
      </c>
      <c r="GF1235">
        <v>1839160745</v>
      </c>
      <c r="GG1235">
        <v>2</v>
      </c>
      <c r="GH1235">
        <v>1</v>
      </c>
      <c r="GI1235">
        <v>5</v>
      </c>
      <c r="GJ1235">
        <v>0</v>
      </c>
      <c r="GK1235">
        <v>0</v>
      </c>
      <c r="GL1235">
        <f>ROUND(IF(AND(BH1235=3,BI1235=3,FS1235&lt;&gt;0),P1235,0),0)</f>
        <v>0</v>
      </c>
      <c r="GM1235">
        <f>ROUND(O1235+X1235+Y1235,0)+GX1235</f>
        <v>0</v>
      </c>
      <c r="GN1235">
        <f>IF(OR(BI1235=0,BI1235=1),ROUND(O1235+X1235+Y1235,0),0)</f>
        <v>0</v>
      </c>
      <c r="GO1235">
        <f>IF(BI1235=2,ROUND(O1235+X1235+Y1235,0),0)</f>
        <v>0</v>
      </c>
      <c r="GP1235">
        <f>IF(BI1235=4,ROUND(O1235+X1235+Y1235,0)+GX1235,0)</f>
        <v>0</v>
      </c>
      <c r="GR1235">
        <v>0</v>
      </c>
      <c r="GS1235">
        <v>0</v>
      </c>
      <c r="GT1235">
        <v>0</v>
      </c>
      <c r="GU1235" t="s">
        <v>3</v>
      </c>
      <c r="GV1235">
        <f t="shared" si="808"/>
        <v>0</v>
      </c>
      <c r="GW1235">
        <v>1</v>
      </c>
      <c r="GX1235">
        <f>ROUND(HC1235*I1235,0)</f>
        <v>0</v>
      </c>
      <c r="HA1235">
        <v>0</v>
      </c>
      <c r="HB1235">
        <v>0</v>
      </c>
      <c r="HC1235">
        <f t="shared" si="809"/>
        <v>0</v>
      </c>
      <c r="HE1235" t="s">
        <v>3</v>
      </c>
      <c r="HF1235" t="s">
        <v>3</v>
      </c>
      <c r="HM1235" t="s">
        <v>3</v>
      </c>
      <c r="HN1235" t="s">
        <v>596</v>
      </c>
      <c r="HO1235" t="s">
        <v>597</v>
      </c>
      <c r="HP1235" t="s">
        <v>593</v>
      </c>
      <c r="HQ1235" t="s">
        <v>593</v>
      </c>
      <c r="IK1235">
        <v>0</v>
      </c>
    </row>
    <row r="1236" spans="1:255" x14ac:dyDescent="0.2">
      <c r="A1236" s="2">
        <v>17</v>
      </c>
      <c r="B1236" s="2">
        <v>1</v>
      </c>
      <c r="C1236" s="2">
        <f>ROW(SmtRes!A2130)</f>
        <v>2130</v>
      </c>
      <c r="D1236" s="2">
        <f>ROW(EtalonRes!A1935)</f>
        <v>1935</v>
      </c>
      <c r="E1236" s="2" t="s">
        <v>1246</v>
      </c>
      <c r="F1236" s="2" t="s">
        <v>1160</v>
      </c>
      <c r="G1236" s="2" t="s">
        <v>1195</v>
      </c>
      <c r="H1236" s="2" t="s">
        <v>1162</v>
      </c>
      <c r="I1236" s="2">
        <f>ROUND(6/100,7)</f>
        <v>0.06</v>
      </c>
      <c r="J1236" s="2">
        <v>0</v>
      </c>
      <c r="K1236" s="2">
        <f>ROUND(6/100,7)</f>
        <v>0.06</v>
      </c>
      <c r="L1236" s="2"/>
      <c r="M1236" s="2"/>
      <c r="N1236" s="2"/>
      <c r="O1236" s="2">
        <f>ROUND(CP1236,2)</f>
        <v>289.83</v>
      </c>
      <c r="P1236" s="2">
        <f>ROUND(CQ1236*I1236,2)</f>
        <v>239.01</v>
      </c>
      <c r="Q1236" s="2">
        <f>ROUND(CR1236*I1236,2)</f>
        <v>0.25</v>
      </c>
      <c r="R1236" s="2">
        <f>ROUND(CS1236*I1236,2)</f>
        <v>0.02</v>
      </c>
      <c r="S1236" s="2">
        <f>ROUND(CT1236*I1236,2)</f>
        <v>50.57</v>
      </c>
      <c r="T1236" s="2">
        <f>ROUND(CU1236*I1236,2)</f>
        <v>0</v>
      </c>
      <c r="U1236" s="2">
        <f t="shared" si="791"/>
        <v>5.0974439999999994</v>
      </c>
      <c r="V1236" s="2">
        <f t="shared" si="792"/>
        <v>1.725E-3</v>
      </c>
      <c r="W1236" s="2">
        <f>ROUND(CX1236*I1236,2)</f>
        <v>0</v>
      </c>
      <c r="X1236" s="2">
        <f>ROUND(CY1236,2)</f>
        <v>55.09</v>
      </c>
      <c r="Y1236" s="2">
        <f>ROUND(CZ1236,2)</f>
        <v>30.96</v>
      </c>
      <c r="Z1236" s="2"/>
      <c r="AA1236" s="2">
        <v>53551706</v>
      </c>
      <c r="AB1236" s="2">
        <f t="shared" si="793"/>
        <v>4830.38</v>
      </c>
      <c r="AC1236" s="2">
        <f t="shared" si="810"/>
        <v>3983.49</v>
      </c>
      <c r="AD1236" s="2">
        <f>ROUND(((((ET1236*ROUND((1.25*1.15),7)))-((EU1236*ROUND((1.25*1.15),7))))+AE1236),2)</f>
        <v>4.1100000000000003</v>
      </c>
      <c r="AE1236" s="2">
        <f>ROUND(((EU1236*ROUND((1.25*1.15),7))),2)</f>
        <v>0.39</v>
      </c>
      <c r="AF1236" s="2">
        <f>ROUND(((EV1236*ROUND((1.15*1.15),7))),2)</f>
        <v>842.78</v>
      </c>
      <c r="AG1236" s="2">
        <f t="shared" si="795"/>
        <v>0</v>
      </c>
      <c r="AH1236" s="2">
        <f>((EW1236*ROUND((1.15*1.15),7)))</f>
        <v>84.957399999999993</v>
      </c>
      <c r="AI1236" s="2">
        <f>((EX1236*ROUND((1.25*1.15),7)))</f>
        <v>2.8750000000000001E-2</v>
      </c>
      <c r="AJ1236" s="2">
        <f t="shared" si="796"/>
        <v>0</v>
      </c>
      <c r="AK1236" s="2">
        <v>4623.6099999999997</v>
      </c>
      <c r="AL1236" s="2">
        <v>3983.49</v>
      </c>
      <c r="AM1236" s="2">
        <v>2.86</v>
      </c>
      <c r="AN1236" s="2">
        <v>0.27</v>
      </c>
      <c r="AO1236" s="2">
        <v>637.26</v>
      </c>
      <c r="AP1236" s="2">
        <v>0</v>
      </c>
      <c r="AQ1236" s="2">
        <v>64.239999999999995</v>
      </c>
      <c r="AR1236" s="2">
        <v>0.02</v>
      </c>
      <c r="AS1236" s="2">
        <v>0</v>
      </c>
      <c r="AT1236" s="2">
        <v>108.9</v>
      </c>
      <c r="AU1236" s="2">
        <v>61.2</v>
      </c>
      <c r="AV1236" s="2">
        <v>1</v>
      </c>
      <c r="AW1236" s="2">
        <v>1</v>
      </c>
      <c r="AX1236" s="2"/>
      <c r="AY1236" s="2"/>
      <c r="AZ1236" s="2">
        <v>1</v>
      </c>
      <c r="BA1236" s="2">
        <v>1</v>
      </c>
      <c r="BB1236" s="2">
        <v>1</v>
      </c>
      <c r="BC1236" s="2">
        <v>1</v>
      </c>
      <c r="BD1236" s="2" t="s">
        <v>3</v>
      </c>
      <c r="BE1236" s="2" t="s">
        <v>3</v>
      </c>
      <c r="BF1236" s="2" t="s">
        <v>3</v>
      </c>
      <c r="BG1236" s="2" t="s">
        <v>3</v>
      </c>
      <c r="BH1236" s="2">
        <v>0</v>
      </c>
      <c r="BI1236" s="2">
        <v>1</v>
      </c>
      <c r="BJ1236" s="2" t="s">
        <v>1163</v>
      </c>
      <c r="BK1236" s="2"/>
      <c r="BL1236" s="2"/>
      <c r="BM1236" s="2">
        <v>16001</v>
      </c>
      <c r="BN1236" s="2">
        <v>0</v>
      </c>
      <c r="BO1236" s="2" t="s">
        <v>3</v>
      </c>
      <c r="BP1236" s="2">
        <v>0</v>
      </c>
      <c r="BQ1236" s="2">
        <v>22</v>
      </c>
      <c r="BR1236" s="2">
        <v>0</v>
      </c>
      <c r="BS1236" s="2">
        <v>1</v>
      </c>
      <c r="BT1236" s="2">
        <v>1</v>
      </c>
      <c r="BU1236" s="2">
        <v>1</v>
      </c>
      <c r="BV1236" s="2">
        <v>1</v>
      </c>
      <c r="BW1236" s="2">
        <v>1</v>
      </c>
      <c r="BX1236" s="2">
        <v>1</v>
      </c>
      <c r="BY1236" s="2" t="s">
        <v>3</v>
      </c>
      <c r="BZ1236" s="2">
        <v>121</v>
      </c>
      <c r="CA1236" s="2">
        <v>72</v>
      </c>
      <c r="CB1236" s="2" t="s">
        <v>3</v>
      </c>
      <c r="CC1236" s="2"/>
      <c r="CD1236" s="2"/>
      <c r="CE1236" s="2">
        <v>0</v>
      </c>
      <c r="CF1236" s="2">
        <v>0</v>
      </c>
      <c r="CG1236" s="2">
        <v>0</v>
      </c>
      <c r="CH1236" s="2"/>
      <c r="CI1236" s="2"/>
      <c r="CJ1236" s="2"/>
      <c r="CK1236" s="2"/>
      <c r="CL1236" s="2"/>
      <c r="CM1236" s="2">
        <v>0</v>
      </c>
      <c r="CN1236" s="2" t="s">
        <v>2151</v>
      </c>
      <c r="CO1236" s="2">
        <v>0</v>
      </c>
      <c r="CP1236" s="2">
        <f t="shared" si="797"/>
        <v>289.83</v>
      </c>
      <c r="CQ1236" s="2">
        <f t="shared" si="798"/>
        <v>3983.49</v>
      </c>
      <c r="CR1236" s="2">
        <f t="shared" si="799"/>
        <v>4.1100000000000003</v>
      </c>
      <c r="CS1236" s="2">
        <f t="shared" si="800"/>
        <v>0.39</v>
      </c>
      <c r="CT1236" s="2">
        <f t="shared" si="801"/>
        <v>842.78</v>
      </c>
      <c r="CU1236" s="2">
        <f t="shared" si="802"/>
        <v>0</v>
      </c>
      <c r="CV1236" s="2">
        <f t="shared" si="803"/>
        <v>84.957399999999993</v>
      </c>
      <c r="CW1236" s="2">
        <f t="shared" si="804"/>
        <v>2.8750000000000001E-2</v>
      </c>
      <c r="CX1236" s="2">
        <f t="shared" si="805"/>
        <v>0</v>
      </c>
      <c r="CY1236" s="2">
        <f t="shared" si="806"/>
        <v>55.092510000000011</v>
      </c>
      <c r="CZ1236" s="2">
        <f t="shared" si="807"/>
        <v>30.961080000000003</v>
      </c>
      <c r="DA1236" s="2"/>
      <c r="DB1236" s="2"/>
      <c r="DC1236" s="2" t="s">
        <v>3</v>
      </c>
      <c r="DD1236" s="2" t="s">
        <v>3</v>
      </c>
      <c r="DE1236" s="2" t="s">
        <v>61</v>
      </c>
      <c r="DF1236" s="2" t="s">
        <v>61</v>
      </c>
      <c r="DG1236" s="2" t="s">
        <v>62</v>
      </c>
      <c r="DH1236" s="2" t="s">
        <v>3</v>
      </c>
      <c r="DI1236" s="2" t="s">
        <v>62</v>
      </c>
      <c r="DJ1236" s="2" t="s">
        <v>61</v>
      </c>
      <c r="DK1236" s="2" t="s">
        <v>3</v>
      </c>
      <c r="DL1236" s="2" t="s">
        <v>86</v>
      </c>
      <c r="DM1236" s="2" t="s">
        <v>63</v>
      </c>
      <c r="DN1236" s="2">
        <v>0</v>
      </c>
      <c r="DO1236" s="2">
        <v>0</v>
      </c>
      <c r="DP1236" s="2">
        <v>1</v>
      </c>
      <c r="DQ1236" s="2">
        <v>1</v>
      </c>
      <c r="DR1236" s="2"/>
      <c r="DS1236" s="2"/>
      <c r="DT1236" s="2"/>
      <c r="DU1236" s="2">
        <v>1013</v>
      </c>
      <c r="DV1236" s="2" t="s">
        <v>1162</v>
      </c>
      <c r="DW1236" s="2" t="s">
        <v>1162</v>
      </c>
      <c r="DX1236" s="2">
        <v>1</v>
      </c>
      <c r="DY1236" s="2"/>
      <c r="DZ1236" s="2" t="s">
        <v>3</v>
      </c>
      <c r="EA1236" s="2" t="s">
        <v>3</v>
      </c>
      <c r="EB1236" s="2" t="s">
        <v>3</v>
      </c>
      <c r="EC1236" s="2" t="s">
        <v>3</v>
      </c>
      <c r="ED1236" s="2"/>
      <c r="EE1236" s="2">
        <v>53551143</v>
      </c>
      <c r="EF1236" s="2">
        <v>22</v>
      </c>
      <c r="EG1236" s="2" t="s">
        <v>592</v>
      </c>
      <c r="EH1236" s="2">
        <v>16</v>
      </c>
      <c r="EI1236" s="2" t="s">
        <v>593</v>
      </c>
      <c r="EJ1236" s="2">
        <v>1</v>
      </c>
      <c r="EK1236" s="2">
        <v>16001</v>
      </c>
      <c r="EL1236" s="2" t="s">
        <v>1153</v>
      </c>
      <c r="EM1236" s="2" t="s">
        <v>1154</v>
      </c>
      <c r="EN1236" s="2"/>
      <c r="EO1236" s="2" t="s">
        <v>67</v>
      </c>
      <c r="EP1236" s="2"/>
      <c r="EQ1236" s="2">
        <v>131072</v>
      </c>
      <c r="ER1236" s="2">
        <v>4623.6099999999997</v>
      </c>
      <c r="ES1236" s="2">
        <v>3983.49</v>
      </c>
      <c r="ET1236" s="2">
        <v>2.86</v>
      </c>
      <c r="EU1236" s="2">
        <v>0.27</v>
      </c>
      <c r="EV1236" s="2">
        <v>637.26</v>
      </c>
      <c r="EW1236" s="2">
        <v>64.239999999999995</v>
      </c>
      <c r="EX1236" s="2">
        <v>0.02</v>
      </c>
      <c r="EY1236" s="2">
        <v>0</v>
      </c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>
        <v>0</v>
      </c>
      <c r="FR1236" s="2">
        <f>ROUND(IF(AND(BH1236=3,BI1236=3),P1236,0),2)</f>
        <v>0</v>
      </c>
      <c r="FS1236" s="2">
        <v>0</v>
      </c>
      <c r="FT1236" s="2"/>
      <c r="FU1236" s="2"/>
      <c r="FV1236" s="2"/>
      <c r="FW1236" s="2"/>
      <c r="FX1236" s="2">
        <v>108.9</v>
      </c>
      <c r="FY1236" s="2">
        <v>61.2</v>
      </c>
      <c r="FZ1236" s="2"/>
      <c r="GA1236" s="2" t="s">
        <v>3</v>
      </c>
      <c r="GB1236" s="2"/>
      <c r="GC1236" s="2"/>
      <c r="GD1236" s="2">
        <v>1</v>
      </c>
      <c r="GE1236" s="2"/>
      <c r="GF1236" s="2">
        <v>1609538754</v>
      </c>
      <c r="GG1236" s="2">
        <v>2</v>
      </c>
      <c r="GH1236" s="2">
        <v>1</v>
      </c>
      <c r="GI1236" s="2">
        <v>-2</v>
      </c>
      <c r="GJ1236" s="2">
        <v>0</v>
      </c>
      <c r="GK1236" s="2">
        <v>0</v>
      </c>
      <c r="GL1236" s="2">
        <f>ROUND(IF(AND(BH1236=3,BI1236=3,FS1236&lt;&gt;0),P1236,0),2)</f>
        <v>0</v>
      </c>
      <c r="GM1236" s="2">
        <f>ROUND(O1236+X1236+Y1236,2)+GX1236</f>
        <v>375.88</v>
      </c>
      <c r="GN1236" s="2">
        <f>IF(OR(BI1236=0,BI1236=1),ROUND(O1236+X1236+Y1236,2),0)</f>
        <v>375.88</v>
      </c>
      <c r="GO1236" s="2">
        <f>IF(BI1236=2,ROUND(O1236+X1236+Y1236,2),0)</f>
        <v>0</v>
      </c>
      <c r="GP1236" s="2">
        <f>IF(BI1236=4,ROUND(O1236+X1236+Y1236,2)+GX1236,0)</f>
        <v>0</v>
      </c>
      <c r="GQ1236" s="2"/>
      <c r="GR1236" s="2">
        <v>0</v>
      </c>
      <c r="GS1236" s="2">
        <v>0</v>
      </c>
      <c r="GT1236" s="2">
        <v>0</v>
      </c>
      <c r="GU1236" s="2" t="s">
        <v>3</v>
      </c>
      <c r="GV1236" s="2">
        <f t="shared" si="808"/>
        <v>0</v>
      </c>
      <c r="GW1236" s="2">
        <v>1</v>
      </c>
      <c r="GX1236" s="2">
        <f>ROUND(HC1236*I1236,2)</f>
        <v>0</v>
      </c>
      <c r="GY1236" s="2"/>
      <c r="GZ1236" s="2"/>
      <c r="HA1236" s="2">
        <v>0</v>
      </c>
      <c r="HB1236" s="2">
        <v>0</v>
      </c>
      <c r="HC1236" s="2">
        <f t="shared" si="809"/>
        <v>0</v>
      </c>
      <c r="HD1236" s="2"/>
      <c r="HE1236" s="2" t="s">
        <v>3</v>
      </c>
      <c r="HF1236" s="2" t="s">
        <v>3</v>
      </c>
      <c r="HG1236" s="2"/>
      <c r="HH1236" s="2"/>
      <c r="HI1236" s="2"/>
      <c r="HJ1236" s="2"/>
      <c r="HK1236" s="2"/>
      <c r="HL1236" s="2"/>
      <c r="HM1236" s="2" t="s">
        <v>3</v>
      </c>
      <c r="HN1236" s="2" t="s">
        <v>596</v>
      </c>
      <c r="HO1236" s="2" t="s">
        <v>597</v>
      </c>
      <c r="HP1236" s="2" t="s">
        <v>593</v>
      </c>
      <c r="HQ1236" s="2" t="s">
        <v>593</v>
      </c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>
        <v>0</v>
      </c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</row>
    <row r="1237" spans="1:255" x14ac:dyDescent="0.2">
      <c r="A1237">
        <v>17</v>
      </c>
      <c r="B1237">
        <v>1</v>
      </c>
      <c r="C1237">
        <f>ROW(SmtRes!A2140)</f>
        <v>2140</v>
      </c>
      <c r="D1237">
        <f>ROW(EtalonRes!A1946)</f>
        <v>1946</v>
      </c>
      <c r="E1237" t="s">
        <v>1246</v>
      </c>
      <c r="F1237" t="s">
        <v>1160</v>
      </c>
      <c r="G1237" t="s">
        <v>1195</v>
      </c>
      <c r="H1237" t="s">
        <v>1162</v>
      </c>
      <c r="I1237">
        <f>ROUND(6/100,7)</f>
        <v>0.06</v>
      </c>
      <c r="J1237">
        <v>0</v>
      </c>
      <c r="K1237">
        <f>ROUND(6/100,7)</f>
        <v>0.06</v>
      </c>
      <c r="O1237">
        <f>ROUND(CP1237,0)</f>
        <v>3661</v>
      </c>
      <c r="P1237">
        <f>ROUND(CQ1237*I1237,0)</f>
        <v>1876</v>
      </c>
      <c r="Q1237">
        <f>ROUND(CR1237*I1237,0)</f>
        <v>3</v>
      </c>
      <c r="R1237">
        <f>ROUND(CS1237*I1237,0)</f>
        <v>1</v>
      </c>
      <c r="S1237">
        <f>ROUND(CT1237*I1237,0)</f>
        <v>1782</v>
      </c>
      <c r="T1237">
        <f>ROUND(CU1237*I1237,0)</f>
        <v>0</v>
      </c>
      <c r="U1237">
        <f t="shared" si="791"/>
        <v>5.0974439999999994</v>
      </c>
      <c r="V1237">
        <f t="shared" si="792"/>
        <v>1.725E-3</v>
      </c>
      <c r="W1237">
        <f>ROUND(CX1237*I1237,0)</f>
        <v>0</v>
      </c>
      <c r="X1237">
        <f>ROUND(CY1237,0)</f>
        <v>1942</v>
      </c>
      <c r="Y1237">
        <f>ROUND(CZ1237,0)</f>
        <v>1091</v>
      </c>
      <c r="AA1237">
        <v>53551707</v>
      </c>
      <c r="AB1237">
        <f t="shared" si="793"/>
        <v>4830.38</v>
      </c>
      <c r="AC1237">
        <f t="shared" si="810"/>
        <v>3983.49</v>
      </c>
      <c r="AD1237">
        <f>ROUND(((((ET1237*ROUND((1.25*1.15),7)))-((EU1237*ROUND((1.25*1.15),7))))+AE1237),2)</f>
        <v>4.1100000000000003</v>
      </c>
      <c r="AE1237">
        <f>ROUND(((EU1237*ROUND((1.25*1.15),7))),2)</f>
        <v>0.39</v>
      </c>
      <c r="AF1237">
        <f>ROUND(((EV1237*ROUND((1.15*1.15),7))),2)</f>
        <v>842.78</v>
      </c>
      <c r="AG1237">
        <f t="shared" si="795"/>
        <v>0</v>
      </c>
      <c r="AH1237">
        <f>((EW1237*ROUND((1.15*1.15),7)))</f>
        <v>84.957399999999993</v>
      </c>
      <c r="AI1237">
        <f>((EX1237*ROUND((1.25*1.15),7)))</f>
        <v>2.8750000000000001E-2</v>
      </c>
      <c r="AJ1237">
        <f t="shared" si="796"/>
        <v>0</v>
      </c>
      <c r="AK1237">
        <v>4623.6099999999997</v>
      </c>
      <c r="AL1237">
        <v>3983.49</v>
      </c>
      <c r="AM1237">
        <v>2.86</v>
      </c>
      <c r="AN1237">
        <v>0.27</v>
      </c>
      <c r="AO1237">
        <v>637.26</v>
      </c>
      <c r="AP1237">
        <v>0</v>
      </c>
      <c r="AQ1237">
        <v>64.239999999999995</v>
      </c>
      <c r="AR1237">
        <v>0.02</v>
      </c>
      <c r="AS1237">
        <v>0</v>
      </c>
      <c r="AT1237">
        <v>108.9</v>
      </c>
      <c r="AU1237">
        <v>61.2</v>
      </c>
      <c r="AV1237">
        <v>1</v>
      </c>
      <c r="AW1237">
        <v>1</v>
      </c>
      <c r="AZ1237">
        <v>1</v>
      </c>
      <c r="BA1237">
        <v>35.24</v>
      </c>
      <c r="BB1237">
        <v>12.74</v>
      </c>
      <c r="BC1237">
        <v>7.85</v>
      </c>
      <c r="BD1237" t="s">
        <v>3</v>
      </c>
      <c r="BE1237" t="s">
        <v>3</v>
      </c>
      <c r="BF1237" t="s">
        <v>3</v>
      </c>
      <c r="BG1237" t="s">
        <v>3</v>
      </c>
      <c r="BH1237">
        <v>0</v>
      </c>
      <c r="BI1237">
        <v>1</v>
      </c>
      <c r="BJ1237" t="s">
        <v>1163</v>
      </c>
      <c r="BM1237">
        <v>16001</v>
      </c>
      <c r="BN1237">
        <v>0</v>
      </c>
      <c r="BO1237" t="s">
        <v>1160</v>
      </c>
      <c r="BP1237">
        <v>1</v>
      </c>
      <c r="BQ1237">
        <v>22</v>
      </c>
      <c r="BR1237">
        <v>0</v>
      </c>
      <c r="BS1237">
        <v>35.24</v>
      </c>
      <c r="BT1237">
        <v>1</v>
      </c>
      <c r="BU1237">
        <v>1</v>
      </c>
      <c r="BV1237">
        <v>1</v>
      </c>
      <c r="BW1237">
        <v>1</v>
      </c>
      <c r="BX1237">
        <v>1</v>
      </c>
      <c r="BY1237" t="s">
        <v>3</v>
      </c>
      <c r="BZ1237">
        <v>121</v>
      </c>
      <c r="CA1237">
        <v>72</v>
      </c>
      <c r="CB1237" t="s">
        <v>3</v>
      </c>
      <c r="CE1237">
        <v>0</v>
      </c>
      <c r="CF1237">
        <v>0</v>
      </c>
      <c r="CG1237">
        <v>0</v>
      </c>
      <c r="CM1237">
        <v>0</v>
      </c>
      <c r="CN1237" t="s">
        <v>2151</v>
      </c>
      <c r="CO1237">
        <v>0</v>
      </c>
      <c r="CP1237">
        <f t="shared" si="797"/>
        <v>3661</v>
      </c>
      <c r="CQ1237">
        <f t="shared" si="798"/>
        <v>31270.396499999995</v>
      </c>
      <c r="CR1237">
        <f t="shared" si="799"/>
        <v>52.361400000000003</v>
      </c>
      <c r="CS1237">
        <f t="shared" si="800"/>
        <v>13.743600000000001</v>
      </c>
      <c r="CT1237">
        <f t="shared" si="801"/>
        <v>29699.567200000001</v>
      </c>
      <c r="CU1237">
        <f t="shared" si="802"/>
        <v>0</v>
      </c>
      <c r="CV1237">
        <f t="shared" si="803"/>
        <v>84.957399999999993</v>
      </c>
      <c r="CW1237">
        <f t="shared" si="804"/>
        <v>2.8750000000000001E-2</v>
      </c>
      <c r="CX1237">
        <f t="shared" si="805"/>
        <v>0</v>
      </c>
      <c r="CY1237">
        <f t="shared" si="806"/>
        <v>1941.6870000000001</v>
      </c>
      <c r="CZ1237">
        <f t="shared" si="807"/>
        <v>1091.1960000000001</v>
      </c>
      <c r="DC1237" t="s">
        <v>3</v>
      </c>
      <c r="DD1237" t="s">
        <v>3</v>
      </c>
      <c r="DE1237" t="s">
        <v>61</v>
      </c>
      <c r="DF1237" t="s">
        <v>61</v>
      </c>
      <c r="DG1237" t="s">
        <v>62</v>
      </c>
      <c r="DH1237" t="s">
        <v>3</v>
      </c>
      <c r="DI1237" t="s">
        <v>62</v>
      </c>
      <c r="DJ1237" t="s">
        <v>61</v>
      </c>
      <c r="DK1237" t="s">
        <v>3</v>
      </c>
      <c r="DL1237" t="s">
        <v>86</v>
      </c>
      <c r="DM1237" t="s">
        <v>63</v>
      </c>
      <c r="DN1237">
        <v>0</v>
      </c>
      <c r="DO1237">
        <v>0</v>
      </c>
      <c r="DP1237">
        <v>1</v>
      </c>
      <c r="DQ1237">
        <v>1</v>
      </c>
      <c r="DU1237">
        <v>1013</v>
      </c>
      <c r="DV1237" t="s">
        <v>1162</v>
      </c>
      <c r="DW1237" t="s">
        <v>1162</v>
      </c>
      <c r="DX1237">
        <v>1</v>
      </c>
      <c r="DZ1237" t="s">
        <v>3</v>
      </c>
      <c r="EA1237" t="s">
        <v>3</v>
      </c>
      <c r="EB1237" t="s">
        <v>3</v>
      </c>
      <c r="EC1237" t="s">
        <v>3</v>
      </c>
      <c r="EE1237">
        <v>53551143</v>
      </c>
      <c r="EF1237">
        <v>22</v>
      </c>
      <c r="EG1237" t="s">
        <v>592</v>
      </c>
      <c r="EH1237">
        <v>16</v>
      </c>
      <c r="EI1237" t="s">
        <v>593</v>
      </c>
      <c r="EJ1237">
        <v>1</v>
      </c>
      <c r="EK1237">
        <v>16001</v>
      </c>
      <c r="EL1237" t="s">
        <v>1153</v>
      </c>
      <c r="EM1237" t="s">
        <v>1154</v>
      </c>
      <c r="EO1237" t="s">
        <v>67</v>
      </c>
      <c r="EQ1237">
        <v>131072</v>
      </c>
      <c r="ER1237">
        <v>4623.6099999999997</v>
      </c>
      <c r="ES1237">
        <v>3983.49</v>
      </c>
      <c r="ET1237">
        <v>2.86</v>
      </c>
      <c r="EU1237">
        <v>0.27</v>
      </c>
      <c r="EV1237">
        <v>637.26</v>
      </c>
      <c r="EW1237">
        <v>64.239999999999995</v>
      </c>
      <c r="EX1237">
        <v>0.02</v>
      </c>
      <c r="EY1237">
        <v>0</v>
      </c>
      <c r="FQ1237">
        <v>0</v>
      </c>
      <c r="FR1237">
        <f>ROUND(IF(AND(BH1237=3,BI1237=3),P1237,0),0)</f>
        <v>0</v>
      </c>
      <c r="FS1237">
        <v>0</v>
      </c>
      <c r="FX1237">
        <v>108.9</v>
      </c>
      <c r="FY1237">
        <v>61.2</v>
      </c>
      <c r="GA1237" t="s">
        <v>3</v>
      </c>
      <c r="GD1237">
        <v>1</v>
      </c>
      <c r="GF1237">
        <v>1609538754</v>
      </c>
      <c r="GG1237">
        <v>2</v>
      </c>
      <c r="GH1237">
        <v>1</v>
      </c>
      <c r="GI1237">
        <v>2</v>
      </c>
      <c r="GJ1237">
        <v>0</v>
      </c>
      <c r="GK1237">
        <v>0</v>
      </c>
      <c r="GL1237">
        <f>ROUND(IF(AND(BH1237=3,BI1237=3,FS1237&lt;&gt;0),P1237,0),0)</f>
        <v>0</v>
      </c>
      <c r="GM1237">
        <f>ROUND(O1237+X1237+Y1237,0)+GX1237</f>
        <v>6694</v>
      </c>
      <c r="GN1237">
        <f>IF(OR(BI1237=0,BI1237=1),ROUND(O1237+X1237+Y1237,0),0)</f>
        <v>6694</v>
      </c>
      <c r="GO1237">
        <f>IF(BI1237=2,ROUND(O1237+X1237+Y1237,0),0)</f>
        <v>0</v>
      </c>
      <c r="GP1237">
        <f>IF(BI1237=4,ROUND(O1237+X1237+Y1237,0)+GX1237,0)</f>
        <v>0</v>
      </c>
      <c r="GR1237">
        <v>0</v>
      </c>
      <c r="GS1237">
        <v>0</v>
      </c>
      <c r="GT1237">
        <v>0</v>
      </c>
      <c r="GU1237" t="s">
        <v>3</v>
      </c>
      <c r="GV1237">
        <f t="shared" si="808"/>
        <v>0</v>
      </c>
      <c r="GW1237">
        <v>1</v>
      </c>
      <c r="GX1237">
        <f>ROUND(HC1237*I1237,0)</f>
        <v>0</v>
      </c>
      <c r="HA1237">
        <v>0</v>
      </c>
      <c r="HB1237">
        <v>0</v>
      </c>
      <c r="HC1237">
        <f t="shared" si="809"/>
        <v>0</v>
      </c>
      <c r="HE1237" t="s">
        <v>3</v>
      </c>
      <c r="HF1237" t="s">
        <v>3</v>
      </c>
      <c r="HM1237" t="s">
        <v>3</v>
      </c>
      <c r="HN1237" t="s">
        <v>596</v>
      </c>
      <c r="HO1237" t="s">
        <v>597</v>
      </c>
      <c r="HP1237" t="s">
        <v>593</v>
      </c>
      <c r="HQ1237" t="s">
        <v>593</v>
      </c>
      <c r="IK1237">
        <v>0</v>
      </c>
    </row>
    <row r="1238" spans="1:255" x14ac:dyDescent="0.2">
      <c r="A1238" s="2">
        <v>18</v>
      </c>
      <c r="B1238" s="2">
        <v>1</v>
      </c>
      <c r="C1238" s="2">
        <v>2128</v>
      </c>
      <c r="D1238" s="2"/>
      <c r="E1238" s="2" t="s">
        <v>1247</v>
      </c>
      <c r="F1238" s="2" t="s">
        <v>1197</v>
      </c>
      <c r="G1238" s="2" t="s">
        <v>1198</v>
      </c>
      <c r="H1238" s="2" t="s">
        <v>160</v>
      </c>
      <c r="I1238" s="2">
        <f>I1236*J1238</f>
        <v>6</v>
      </c>
      <c r="J1238" s="2">
        <v>100</v>
      </c>
      <c r="K1238" s="2">
        <v>100</v>
      </c>
      <c r="L1238" s="2"/>
      <c r="M1238" s="2"/>
      <c r="N1238" s="2"/>
      <c r="O1238" s="2">
        <f>ROUND(CP1238,2)</f>
        <v>49.5</v>
      </c>
      <c r="P1238" s="2">
        <f>ROUND(CQ1238*I1238,2)</f>
        <v>49.5</v>
      </c>
      <c r="Q1238" s="2">
        <f>ROUND(CR1238*I1238,2)</f>
        <v>0</v>
      </c>
      <c r="R1238" s="2">
        <f>ROUND(CS1238*I1238,2)</f>
        <v>0</v>
      </c>
      <c r="S1238" s="2">
        <f>ROUND(CT1238*I1238,2)</f>
        <v>0</v>
      </c>
      <c r="T1238" s="2">
        <f>ROUND(CU1238*I1238,2)</f>
        <v>0</v>
      </c>
      <c r="U1238" s="2">
        <f t="shared" si="791"/>
        <v>0</v>
      </c>
      <c r="V1238" s="2">
        <f t="shared" si="792"/>
        <v>0</v>
      </c>
      <c r="W1238" s="2">
        <f>ROUND(CX1238*I1238,2)</f>
        <v>2.2799999999999998</v>
      </c>
      <c r="X1238" s="2">
        <f>ROUND(CY1238,2)</f>
        <v>0</v>
      </c>
      <c r="Y1238" s="2">
        <f>ROUND(CZ1238,2)</f>
        <v>0</v>
      </c>
      <c r="Z1238" s="2"/>
      <c r="AA1238" s="2">
        <v>53551706</v>
      </c>
      <c r="AB1238" s="2">
        <f t="shared" si="793"/>
        <v>8.25</v>
      </c>
      <c r="AC1238" s="2">
        <f t="shared" si="810"/>
        <v>8.25</v>
      </c>
      <c r="AD1238" s="2">
        <f>ROUND((((ET1238)-(EU1238))+AE1238),2)</f>
        <v>0</v>
      </c>
      <c r="AE1238" s="2">
        <f>ROUND((EU1238),2)</f>
        <v>0</v>
      </c>
      <c r="AF1238" s="2">
        <f>ROUND((EV1238),2)</f>
        <v>0</v>
      </c>
      <c r="AG1238" s="2">
        <f t="shared" si="795"/>
        <v>0</v>
      </c>
      <c r="AH1238" s="2">
        <f>(EW1238)</f>
        <v>0</v>
      </c>
      <c r="AI1238" s="2">
        <f>(EX1238)</f>
        <v>0</v>
      </c>
      <c r="AJ1238" s="2">
        <f t="shared" si="796"/>
        <v>0.38</v>
      </c>
      <c r="AK1238" s="2">
        <v>8.25</v>
      </c>
      <c r="AL1238" s="2">
        <v>8.25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0.38</v>
      </c>
      <c r="AT1238" s="2">
        <v>121</v>
      </c>
      <c r="AU1238" s="2">
        <v>72</v>
      </c>
      <c r="AV1238" s="2">
        <v>1</v>
      </c>
      <c r="AW1238" s="2">
        <v>1</v>
      </c>
      <c r="AX1238" s="2"/>
      <c r="AY1238" s="2"/>
      <c r="AZ1238" s="2">
        <v>1</v>
      </c>
      <c r="BA1238" s="2">
        <v>1</v>
      </c>
      <c r="BB1238" s="2">
        <v>1</v>
      </c>
      <c r="BC1238" s="2">
        <v>1</v>
      </c>
      <c r="BD1238" s="2" t="s">
        <v>3</v>
      </c>
      <c r="BE1238" s="2" t="s">
        <v>3</v>
      </c>
      <c r="BF1238" s="2" t="s">
        <v>3</v>
      </c>
      <c r="BG1238" s="2" t="s">
        <v>3</v>
      </c>
      <c r="BH1238" s="2">
        <v>3</v>
      </c>
      <c r="BI1238" s="2">
        <v>1</v>
      </c>
      <c r="BJ1238" s="2" t="s">
        <v>1199</v>
      </c>
      <c r="BK1238" s="2"/>
      <c r="BL1238" s="2"/>
      <c r="BM1238" s="2">
        <v>16001</v>
      </c>
      <c r="BN1238" s="2">
        <v>0</v>
      </c>
      <c r="BO1238" s="2" t="s">
        <v>3</v>
      </c>
      <c r="BP1238" s="2">
        <v>0</v>
      </c>
      <c r="BQ1238" s="2">
        <v>22</v>
      </c>
      <c r="BR1238" s="2">
        <v>0</v>
      </c>
      <c r="BS1238" s="2">
        <v>1</v>
      </c>
      <c r="BT1238" s="2">
        <v>1</v>
      </c>
      <c r="BU1238" s="2">
        <v>1</v>
      </c>
      <c r="BV1238" s="2">
        <v>1</v>
      </c>
      <c r="BW1238" s="2">
        <v>1</v>
      </c>
      <c r="BX1238" s="2">
        <v>1</v>
      </c>
      <c r="BY1238" s="2" t="s">
        <v>3</v>
      </c>
      <c r="BZ1238" s="2">
        <v>121</v>
      </c>
      <c r="CA1238" s="2">
        <v>72</v>
      </c>
      <c r="CB1238" s="2" t="s">
        <v>3</v>
      </c>
      <c r="CC1238" s="2"/>
      <c r="CD1238" s="2"/>
      <c r="CE1238" s="2">
        <v>0</v>
      </c>
      <c r="CF1238" s="2">
        <v>0</v>
      </c>
      <c r="CG1238" s="2">
        <v>0</v>
      </c>
      <c r="CH1238" s="2"/>
      <c r="CI1238" s="2"/>
      <c r="CJ1238" s="2"/>
      <c r="CK1238" s="2"/>
      <c r="CL1238" s="2"/>
      <c r="CM1238" s="2">
        <v>0</v>
      </c>
      <c r="CN1238" s="2" t="s">
        <v>3</v>
      </c>
      <c r="CO1238" s="2">
        <v>0</v>
      </c>
      <c r="CP1238" s="2">
        <f t="shared" si="797"/>
        <v>49.5</v>
      </c>
      <c r="CQ1238" s="2">
        <f t="shared" si="798"/>
        <v>8.25</v>
      </c>
      <c r="CR1238" s="2">
        <f t="shared" si="799"/>
        <v>0</v>
      </c>
      <c r="CS1238" s="2">
        <f t="shared" si="800"/>
        <v>0</v>
      </c>
      <c r="CT1238" s="2">
        <f t="shared" si="801"/>
        <v>0</v>
      </c>
      <c r="CU1238" s="2">
        <f t="shared" si="802"/>
        <v>0</v>
      </c>
      <c r="CV1238" s="2">
        <f t="shared" si="803"/>
        <v>0</v>
      </c>
      <c r="CW1238" s="2">
        <f t="shared" si="804"/>
        <v>0</v>
      </c>
      <c r="CX1238" s="2">
        <f t="shared" si="805"/>
        <v>0.38</v>
      </c>
      <c r="CY1238" s="2">
        <f t="shared" si="806"/>
        <v>0</v>
      </c>
      <c r="CZ1238" s="2">
        <f t="shared" si="807"/>
        <v>0</v>
      </c>
      <c r="DA1238" s="2"/>
      <c r="DB1238" s="2"/>
      <c r="DC1238" s="2" t="s">
        <v>3</v>
      </c>
      <c r="DD1238" s="2" t="s">
        <v>3</v>
      </c>
      <c r="DE1238" s="2" t="s">
        <v>3</v>
      </c>
      <c r="DF1238" s="2" t="s">
        <v>3</v>
      </c>
      <c r="DG1238" s="2" t="s">
        <v>3</v>
      </c>
      <c r="DH1238" s="2" t="s">
        <v>3</v>
      </c>
      <c r="DI1238" s="2" t="s">
        <v>3</v>
      </c>
      <c r="DJ1238" s="2" t="s">
        <v>3</v>
      </c>
      <c r="DK1238" s="2" t="s">
        <v>3</v>
      </c>
      <c r="DL1238" s="2" t="s">
        <v>3</v>
      </c>
      <c r="DM1238" s="2" t="s">
        <v>3</v>
      </c>
      <c r="DN1238" s="2">
        <v>0</v>
      </c>
      <c r="DO1238" s="2">
        <v>0</v>
      </c>
      <c r="DP1238" s="2">
        <v>1</v>
      </c>
      <c r="DQ1238" s="2">
        <v>1</v>
      </c>
      <c r="DR1238" s="2"/>
      <c r="DS1238" s="2"/>
      <c r="DT1238" s="2"/>
      <c r="DU1238" s="2">
        <v>1010</v>
      </c>
      <c r="DV1238" s="2" t="s">
        <v>160</v>
      </c>
      <c r="DW1238" s="2" t="s">
        <v>160</v>
      </c>
      <c r="DX1238" s="2">
        <v>1</v>
      </c>
      <c r="DY1238" s="2"/>
      <c r="DZ1238" s="2" t="s">
        <v>3</v>
      </c>
      <c r="EA1238" s="2" t="s">
        <v>3</v>
      </c>
      <c r="EB1238" s="2" t="s">
        <v>3</v>
      </c>
      <c r="EC1238" s="2" t="s">
        <v>3</v>
      </c>
      <c r="ED1238" s="2"/>
      <c r="EE1238" s="2">
        <v>53551143</v>
      </c>
      <c r="EF1238" s="2">
        <v>22</v>
      </c>
      <c r="EG1238" s="2" t="s">
        <v>592</v>
      </c>
      <c r="EH1238" s="2">
        <v>16</v>
      </c>
      <c r="EI1238" s="2" t="s">
        <v>593</v>
      </c>
      <c r="EJ1238" s="2">
        <v>1</v>
      </c>
      <c r="EK1238" s="2">
        <v>16001</v>
      </c>
      <c r="EL1238" s="2" t="s">
        <v>1153</v>
      </c>
      <c r="EM1238" s="2" t="s">
        <v>1154</v>
      </c>
      <c r="EN1238" s="2"/>
      <c r="EO1238" s="2" t="s">
        <v>3</v>
      </c>
      <c r="EP1238" s="2"/>
      <c r="EQ1238" s="2">
        <v>0</v>
      </c>
      <c r="ER1238" s="2">
        <v>8.25</v>
      </c>
      <c r="ES1238" s="2">
        <v>8.25</v>
      </c>
      <c r="ET1238" s="2">
        <v>0</v>
      </c>
      <c r="EU1238" s="2">
        <v>0</v>
      </c>
      <c r="EV1238" s="2">
        <v>0</v>
      </c>
      <c r="EW1238" s="2">
        <v>0</v>
      </c>
      <c r="EX1238" s="2">
        <v>0</v>
      </c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>
        <v>0</v>
      </c>
      <c r="FR1238" s="2">
        <f>ROUND(IF(AND(BH1238=3,BI1238=3),P1238,0),2)</f>
        <v>0</v>
      </c>
      <c r="FS1238" s="2">
        <v>0</v>
      </c>
      <c r="FT1238" s="2"/>
      <c r="FU1238" s="2"/>
      <c r="FV1238" s="2"/>
      <c r="FW1238" s="2"/>
      <c r="FX1238" s="2">
        <v>121</v>
      </c>
      <c r="FY1238" s="2">
        <v>72</v>
      </c>
      <c r="FZ1238" s="2"/>
      <c r="GA1238" s="2" t="s">
        <v>3</v>
      </c>
      <c r="GB1238" s="2"/>
      <c r="GC1238" s="2"/>
      <c r="GD1238" s="2">
        <v>1</v>
      </c>
      <c r="GE1238" s="2"/>
      <c r="GF1238" s="2">
        <v>-780930047</v>
      </c>
      <c r="GG1238" s="2">
        <v>2</v>
      </c>
      <c r="GH1238" s="2">
        <v>1</v>
      </c>
      <c r="GI1238" s="2">
        <v>-2</v>
      </c>
      <c r="GJ1238" s="2">
        <v>0</v>
      </c>
      <c r="GK1238" s="2">
        <v>0</v>
      </c>
      <c r="GL1238" s="2">
        <f>ROUND(IF(AND(BH1238=3,BI1238=3,FS1238&lt;&gt;0),P1238,0),2)</f>
        <v>0</v>
      </c>
      <c r="GM1238" s="2">
        <f>ROUND(O1238+X1238+Y1238,2)+GX1238</f>
        <v>49.5</v>
      </c>
      <c r="GN1238" s="2">
        <f>IF(OR(BI1238=0,BI1238=1),ROUND(O1238+X1238+Y1238,2),0)</f>
        <v>49.5</v>
      </c>
      <c r="GO1238" s="2">
        <f>IF(BI1238=2,ROUND(O1238+X1238+Y1238,2),0)</f>
        <v>0</v>
      </c>
      <c r="GP1238" s="2">
        <f>IF(BI1238=4,ROUND(O1238+X1238+Y1238,2)+GX1238,0)</f>
        <v>0</v>
      </c>
      <c r="GQ1238" s="2"/>
      <c r="GR1238" s="2">
        <v>0</v>
      </c>
      <c r="GS1238" s="2">
        <v>0</v>
      </c>
      <c r="GT1238" s="2">
        <v>0</v>
      </c>
      <c r="GU1238" s="2" t="s">
        <v>3</v>
      </c>
      <c r="GV1238" s="2">
        <f t="shared" si="808"/>
        <v>0</v>
      </c>
      <c r="GW1238" s="2">
        <v>1</v>
      </c>
      <c r="GX1238" s="2">
        <f>ROUND(HC1238*I1238,2)</f>
        <v>0</v>
      </c>
      <c r="GY1238" s="2"/>
      <c r="GZ1238" s="2"/>
      <c r="HA1238" s="2">
        <v>0</v>
      </c>
      <c r="HB1238" s="2">
        <v>0</v>
      </c>
      <c r="HC1238" s="2">
        <f t="shared" si="809"/>
        <v>0</v>
      </c>
      <c r="HD1238" s="2"/>
      <c r="HE1238" s="2" t="s">
        <v>3</v>
      </c>
      <c r="HF1238" s="2" t="s">
        <v>3</v>
      </c>
      <c r="HG1238" s="2"/>
      <c r="HH1238" s="2"/>
      <c r="HI1238" s="2"/>
      <c r="HJ1238" s="2"/>
      <c r="HK1238" s="2"/>
      <c r="HL1238" s="2"/>
      <c r="HM1238" s="2" t="s">
        <v>3</v>
      </c>
      <c r="HN1238" s="2" t="s">
        <v>596</v>
      </c>
      <c r="HO1238" s="2" t="s">
        <v>597</v>
      </c>
      <c r="HP1238" s="2" t="s">
        <v>593</v>
      </c>
      <c r="HQ1238" s="2" t="s">
        <v>593</v>
      </c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>
        <v>0</v>
      </c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</row>
    <row r="1239" spans="1:255" x14ac:dyDescent="0.2">
      <c r="A1239">
        <v>18</v>
      </c>
      <c r="B1239">
        <v>1</v>
      </c>
      <c r="C1239">
        <v>2138</v>
      </c>
      <c r="E1239" t="s">
        <v>1247</v>
      </c>
      <c r="F1239" t="s">
        <v>1197</v>
      </c>
      <c r="G1239" t="s">
        <v>1198</v>
      </c>
      <c r="H1239" t="s">
        <v>160</v>
      </c>
      <c r="I1239">
        <f>I1237*J1239</f>
        <v>6</v>
      </c>
      <c r="J1239">
        <v>100</v>
      </c>
      <c r="K1239">
        <v>100</v>
      </c>
      <c r="O1239">
        <f>ROUND(CP1239,0)</f>
        <v>101</v>
      </c>
      <c r="P1239">
        <f>ROUND(CQ1239*I1239,0)</f>
        <v>101</v>
      </c>
      <c r="Q1239">
        <f>ROUND(CR1239*I1239,0)</f>
        <v>0</v>
      </c>
      <c r="R1239">
        <f>ROUND(CS1239*I1239,0)</f>
        <v>0</v>
      </c>
      <c r="S1239">
        <f>ROUND(CT1239*I1239,0)</f>
        <v>0</v>
      </c>
      <c r="T1239">
        <f>ROUND(CU1239*I1239,0)</f>
        <v>0</v>
      </c>
      <c r="U1239">
        <f t="shared" si="791"/>
        <v>0</v>
      </c>
      <c r="V1239">
        <f t="shared" si="792"/>
        <v>0</v>
      </c>
      <c r="W1239">
        <f>ROUND(CX1239*I1239,0)</f>
        <v>2</v>
      </c>
      <c r="X1239">
        <f>ROUND(CY1239,0)</f>
        <v>0</v>
      </c>
      <c r="Y1239">
        <f>ROUND(CZ1239,0)</f>
        <v>0</v>
      </c>
      <c r="AA1239">
        <v>53551707</v>
      </c>
      <c r="AB1239">
        <f t="shared" si="793"/>
        <v>8.25</v>
      </c>
      <c r="AC1239">
        <f t="shared" si="810"/>
        <v>8.25</v>
      </c>
      <c r="AD1239">
        <f>ROUND((((ET1239)-(EU1239))+AE1239),2)</f>
        <v>0</v>
      </c>
      <c r="AE1239">
        <f>ROUND((EU1239),2)</f>
        <v>0</v>
      </c>
      <c r="AF1239">
        <f>ROUND((EV1239),2)</f>
        <v>0</v>
      </c>
      <c r="AG1239">
        <f t="shared" si="795"/>
        <v>0</v>
      </c>
      <c r="AH1239">
        <f>(EW1239)</f>
        <v>0</v>
      </c>
      <c r="AI1239">
        <f>(EX1239)</f>
        <v>0</v>
      </c>
      <c r="AJ1239">
        <f t="shared" si="796"/>
        <v>0.38</v>
      </c>
      <c r="AK1239">
        <v>8.25</v>
      </c>
      <c r="AL1239">
        <v>8.25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0.38</v>
      </c>
      <c r="AT1239">
        <v>121</v>
      </c>
      <c r="AU1239">
        <v>72</v>
      </c>
      <c r="AV1239">
        <v>1</v>
      </c>
      <c r="AW1239">
        <v>1</v>
      </c>
      <c r="AZ1239">
        <v>1</v>
      </c>
      <c r="BA1239">
        <v>1</v>
      </c>
      <c r="BB1239">
        <v>1</v>
      </c>
      <c r="BC1239">
        <v>2.0499999999999998</v>
      </c>
      <c r="BD1239" t="s">
        <v>3</v>
      </c>
      <c r="BE1239" t="s">
        <v>3</v>
      </c>
      <c r="BF1239" t="s">
        <v>3</v>
      </c>
      <c r="BG1239" t="s">
        <v>3</v>
      </c>
      <c r="BH1239">
        <v>3</v>
      </c>
      <c r="BI1239">
        <v>1</v>
      </c>
      <c r="BJ1239" t="s">
        <v>1199</v>
      </c>
      <c r="BM1239">
        <v>16001</v>
      </c>
      <c r="BN1239">
        <v>0</v>
      </c>
      <c r="BO1239" t="s">
        <v>1197</v>
      </c>
      <c r="BP1239">
        <v>1</v>
      </c>
      <c r="BQ1239">
        <v>22</v>
      </c>
      <c r="BR1239">
        <v>0</v>
      </c>
      <c r="BS1239">
        <v>1</v>
      </c>
      <c r="BT1239">
        <v>1</v>
      </c>
      <c r="BU1239">
        <v>1</v>
      </c>
      <c r="BV1239">
        <v>1</v>
      </c>
      <c r="BW1239">
        <v>1</v>
      </c>
      <c r="BX1239">
        <v>1</v>
      </c>
      <c r="BY1239" t="s">
        <v>3</v>
      </c>
      <c r="BZ1239">
        <v>121</v>
      </c>
      <c r="CA1239">
        <v>72</v>
      </c>
      <c r="CB1239" t="s">
        <v>3</v>
      </c>
      <c r="CE1239">
        <v>0</v>
      </c>
      <c r="CF1239">
        <v>0</v>
      </c>
      <c r="CG1239">
        <v>0</v>
      </c>
      <c r="CM1239">
        <v>0</v>
      </c>
      <c r="CN1239" t="s">
        <v>3</v>
      </c>
      <c r="CO1239">
        <v>0</v>
      </c>
      <c r="CP1239">
        <f t="shared" si="797"/>
        <v>101</v>
      </c>
      <c r="CQ1239">
        <f t="shared" si="798"/>
        <v>16.912499999999998</v>
      </c>
      <c r="CR1239">
        <f t="shared" si="799"/>
        <v>0</v>
      </c>
      <c r="CS1239">
        <f t="shared" si="800"/>
        <v>0</v>
      </c>
      <c r="CT1239">
        <f t="shared" si="801"/>
        <v>0</v>
      </c>
      <c r="CU1239">
        <f t="shared" si="802"/>
        <v>0</v>
      </c>
      <c r="CV1239">
        <f t="shared" si="803"/>
        <v>0</v>
      </c>
      <c r="CW1239">
        <f t="shared" si="804"/>
        <v>0</v>
      </c>
      <c r="CX1239">
        <f t="shared" si="805"/>
        <v>0.38</v>
      </c>
      <c r="CY1239">
        <f t="shared" si="806"/>
        <v>0</v>
      </c>
      <c r="CZ1239">
        <f t="shared" si="807"/>
        <v>0</v>
      </c>
      <c r="DC1239" t="s">
        <v>3</v>
      </c>
      <c r="DD1239" t="s">
        <v>3</v>
      </c>
      <c r="DE1239" t="s">
        <v>3</v>
      </c>
      <c r="DF1239" t="s">
        <v>3</v>
      </c>
      <c r="DG1239" t="s">
        <v>3</v>
      </c>
      <c r="DH1239" t="s">
        <v>3</v>
      </c>
      <c r="DI1239" t="s">
        <v>3</v>
      </c>
      <c r="DJ1239" t="s">
        <v>3</v>
      </c>
      <c r="DK1239" t="s">
        <v>3</v>
      </c>
      <c r="DL1239" t="s">
        <v>3</v>
      </c>
      <c r="DM1239" t="s">
        <v>3</v>
      </c>
      <c r="DN1239">
        <v>0</v>
      </c>
      <c r="DO1239">
        <v>0</v>
      </c>
      <c r="DP1239">
        <v>1</v>
      </c>
      <c r="DQ1239">
        <v>1</v>
      </c>
      <c r="DU1239">
        <v>1010</v>
      </c>
      <c r="DV1239" t="s">
        <v>160</v>
      </c>
      <c r="DW1239" t="s">
        <v>160</v>
      </c>
      <c r="DX1239">
        <v>1</v>
      </c>
      <c r="DZ1239" t="s">
        <v>3</v>
      </c>
      <c r="EA1239" t="s">
        <v>3</v>
      </c>
      <c r="EB1239" t="s">
        <v>3</v>
      </c>
      <c r="EC1239" t="s">
        <v>3</v>
      </c>
      <c r="EE1239">
        <v>53551143</v>
      </c>
      <c r="EF1239">
        <v>22</v>
      </c>
      <c r="EG1239" t="s">
        <v>592</v>
      </c>
      <c r="EH1239">
        <v>16</v>
      </c>
      <c r="EI1239" t="s">
        <v>593</v>
      </c>
      <c r="EJ1239">
        <v>1</v>
      </c>
      <c r="EK1239">
        <v>16001</v>
      </c>
      <c r="EL1239" t="s">
        <v>1153</v>
      </c>
      <c r="EM1239" t="s">
        <v>1154</v>
      </c>
      <c r="EO1239" t="s">
        <v>3</v>
      </c>
      <c r="EQ1239">
        <v>0</v>
      </c>
      <c r="ER1239">
        <v>8.25</v>
      </c>
      <c r="ES1239">
        <v>8.25</v>
      </c>
      <c r="ET1239">
        <v>0</v>
      </c>
      <c r="EU1239">
        <v>0</v>
      </c>
      <c r="EV1239">
        <v>0</v>
      </c>
      <c r="EW1239">
        <v>0</v>
      </c>
      <c r="EX1239">
        <v>0</v>
      </c>
      <c r="FQ1239">
        <v>0</v>
      </c>
      <c r="FR1239">
        <f>ROUND(IF(AND(BH1239=3,BI1239=3),P1239,0),0)</f>
        <v>0</v>
      </c>
      <c r="FS1239">
        <v>0</v>
      </c>
      <c r="FX1239">
        <v>121</v>
      </c>
      <c r="FY1239">
        <v>72</v>
      </c>
      <c r="GA1239" t="s">
        <v>3</v>
      </c>
      <c r="GD1239">
        <v>1</v>
      </c>
      <c r="GF1239">
        <v>-780930047</v>
      </c>
      <c r="GG1239">
        <v>2</v>
      </c>
      <c r="GH1239">
        <v>1</v>
      </c>
      <c r="GI1239">
        <v>2</v>
      </c>
      <c r="GJ1239">
        <v>0</v>
      </c>
      <c r="GK1239">
        <v>0</v>
      </c>
      <c r="GL1239">
        <f>ROUND(IF(AND(BH1239=3,BI1239=3,FS1239&lt;&gt;0),P1239,0),0)</f>
        <v>0</v>
      </c>
      <c r="GM1239">
        <f>ROUND(O1239+X1239+Y1239,0)+GX1239</f>
        <v>101</v>
      </c>
      <c r="GN1239">
        <f>IF(OR(BI1239=0,BI1239=1),ROUND(O1239+X1239+Y1239,0),0)</f>
        <v>101</v>
      </c>
      <c r="GO1239">
        <f>IF(BI1239=2,ROUND(O1239+X1239+Y1239,0),0)</f>
        <v>0</v>
      </c>
      <c r="GP1239">
        <f>IF(BI1239=4,ROUND(O1239+X1239+Y1239,0)+GX1239,0)</f>
        <v>0</v>
      </c>
      <c r="GR1239">
        <v>0</v>
      </c>
      <c r="GS1239">
        <v>0</v>
      </c>
      <c r="GT1239">
        <v>0</v>
      </c>
      <c r="GU1239" t="s">
        <v>3</v>
      </c>
      <c r="GV1239">
        <f t="shared" si="808"/>
        <v>0</v>
      </c>
      <c r="GW1239">
        <v>1</v>
      </c>
      <c r="GX1239">
        <f>ROUND(HC1239*I1239,0)</f>
        <v>0</v>
      </c>
      <c r="HA1239">
        <v>0</v>
      </c>
      <c r="HB1239">
        <v>0</v>
      </c>
      <c r="HC1239">
        <f t="shared" si="809"/>
        <v>0</v>
      </c>
      <c r="HE1239" t="s">
        <v>3</v>
      </c>
      <c r="HF1239" t="s">
        <v>3</v>
      </c>
      <c r="HM1239" t="s">
        <v>3</v>
      </c>
      <c r="HN1239" t="s">
        <v>596</v>
      </c>
      <c r="HO1239" t="s">
        <v>597</v>
      </c>
      <c r="HP1239" t="s">
        <v>593</v>
      </c>
      <c r="HQ1239" t="s">
        <v>593</v>
      </c>
      <c r="IK1239">
        <v>0</v>
      </c>
    </row>
    <row r="1240" spans="1:255" x14ac:dyDescent="0.2">
      <c r="A1240" s="2">
        <v>17</v>
      </c>
      <c r="B1240" s="2">
        <v>1</v>
      </c>
      <c r="C1240" s="2">
        <f>ROW(SmtRes!A2150)</f>
        <v>2150</v>
      </c>
      <c r="D1240" s="2">
        <f>ROW(EtalonRes!A1957)</f>
        <v>1957</v>
      </c>
      <c r="E1240" s="2" t="s">
        <v>1248</v>
      </c>
      <c r="F1240" s="2" t="s">
        <v>1240</v>
      </c>
      <c r="G1240" s="2" t="s">
        <v>1249</v>
      </c>
      <c r="H1240" s="2" t="s">
        <v>1162</v>
      </c>
      <c r="I1240" s="2">
        <f>ROUND(22/100,7)</f>
        <v>0.22</v>
      </c>
      <c r="J1240" s="2">
        <v>0</v>
      </c>
      <c r="K1240" s="2">
        <f>ROUND(22/100,7)</f>
        <v>0.22</v>
      </c>
      <c r="L1240" s="2"/>
      <c r="M1240" s="2"/>
      <c r="N1240" s="2"/>
      <c r="O1240" s="2">
        <f>ROUND(CP1240,2)</f>
        <v>1756.57</v>
      </c>
      <c r="P1240" s="2">
        <f>ROUND(CQ1240*I1240,2)</f>
        <v>1576.7</v>
      </c>
      <c r="Q1240" s="2">
        <f>ROUND(CR1240*I1240,2)</f>
        <v>2.08</v>
      </c>
      <c r="R1240" s="2">
        <f>ROUND(CS1240*I1240,2)</f>
        <v>0.22</v>
      </c>
      <c r="S1240" s="2">
        <f>ROUND(CT1240*I1240,2)</f>
        <v>177.79</v>
      </c>
      <c r="T1240" s="2">
        <f>ROUND(CU1240*I1240,2)</f>
        <v>0</v>
      </c>
      <c r="U1240" s="2">
        <f t="shared" si="791"/>
        <v>17.922520000000002</v>
      </c>
      <c r="V1240" s="2">
        <f t="shared" si="792"/>
        <v>1.5812500000000004E-2</v>
      </c>
      <c r="W1240" s="2">
        <f>ROUND(CX1240*I1240,2)</f>
        <v>0</v>
      </c>
      <c r="X1240" s="2">
        <f>ROUND(CY1240,2)</f>
        <v>193.85</v>
      </c>
      <c r="Y1240" s="2">
        <f>ROUND(CZ1240,2)</f>
        <v>108.94</v>
      </c>
      <c r="Z1240" s="2"/>
      <c r="AA1240" s="2">
        <v>53551706</v>
      </c>
      <c r="AB1240" s="2">
        <f t="shared" si="793"/>
        <v>7984.44</v>
      </c>
      <c r="AC1240" s="2">
        <f t="shared" si="810"/>
        <v>7166.84</v>
      </c>
      <c r="AD1240" s="2">
        <f>ROUND(((((ET1240*ROUND((1.15*1.25),7)))-((EU1240*ROUND((1.15*1.25),7))))+AE1240),2)</f>
        <v>9.4600000000000009</v>
      </c>
      <c r="AE1240" s="2">
        <f>ROUND(((EU1240*ROUND((1.15*1.25),7))),2)</f>
        <v>0.98</v>
      </c>
      <c r="AF1240" s="2">
        <f>ROUND(((EV1240*ROUND((1.15*1.15),7))),2)</f>
        <v>808.14</v>
      </c>
      <c r="AG1240" s="2">
        <f t="shared" si="795"/>
        <v>0</v>
      </c>
      <c r="AH1240" s="2">
        <f>((EW1240*ROUND((1.15*1.15),7)))</f>
        <v>81.466000000000008</v>
      </c>
      <c r="AI1240" s="2">
        <f>((EX1240*ROUND((1.15*1.25),7)))</f>
        <v>7.1875000000000008E-2</v>
      </c>
      <c r="AJ1240" s="2">
        <f t="shared" si="796"/>
        <v>0</v>
      </c>
      <c r="AK1240" s="2">
        <v>7784.49</v>
      </c>
      <c r="AL1240" s="2">
        <v>7166.84</v>
      </c>
      <c r="AM1240" s="2">
        <v>6.58</v>
      </c>
      <c r="AN1240" s="2">
        <v>0.68</v>
      </c>
      <c r="AO1240" s="2">
        <v>611.07000000000005</v>
      </c>
      <c r="AP1240" s="2">
        <v>0</v>
      </c>
      <c r="AQ1240" s="2">
        <v>61.6</v>
      </c>
      <c r="AR1240" s="2">
        <v>0.05</v>
      </c>
      <c r="AS1240" s="2">
        <v>0</v>
      </c>
      <c r="AT1240" s="2">
        <v>108.9</v>
      </c>
      <c r="AU1240" s="2">
        <v>61.2</v>
      </c>
      <c r="AV1240" s="2">
        <v>1</v>
      </c>
      <c r="AW1240" s="2">
        <v>1</v>
      </c>
      <c r="AX1240" s="2"/>
      <c r="AY1240" s="2"/>
      <c r="AZ1240" s="2">
        <v>1</v>
      </c>
      <c r="BA1240" s="2">
        <v>1</v>
      </c>
      <c r="BB1240" s="2">
        <v>1</v>
      </c>
      <c r="BC1240" s="2">
        <v>1</v>
      </c>
      <c r="BD1240" s="2" t="s">
        <v>3</v>
      </c>
      <c r="BE1240" s="2" t="s">
        <v>3</v>
      </c>
      <c r="BF1240" s="2" t="s">
        <v>3</v>
      </c>
      <c r="BG1240" s="2" t="s">
        <v>3</v>
      </c>
      <c r="BH1240" s="2">
        <v>0</v>
      </c>
      <c r="BI1240" s="2">
        <v>1</v>
      </c>
      <c r="BJ1240" s="2" t="s">
        <v>1242</v>
      </c>
      <c r="BK1240" s="2"/>
      <c r="BL1240" s="2"/>
      <c r="BM1240" s="2">
        <v>16001</v>
      </c>
      <c r="BN1240" s="2">
        <v>0</v>
      </c>
      <c r="BO1240" s="2" t="s">
        <v>3</v>
      </c>
      <c r="BP1240" s="2">
        <v>0</v>
      </c>
      <c r="BQ1240" s="2">
        <v>22</v>
      </c>
      <c r="BR1240" s="2">
        <v>0</v>
      </c>
      <c r="BS1240" s="2">
        <v>1</v>
      </c>
      <c r="BT1240" s="2">
        <v>1</v>
      </c>
      <c r="BU1240" s="2">
        <v>1</v>
      </c>
      <c r="BV1240" s="2">
        <v>1</v>
      </c>
      <c r="BW1240" s="2">
        <v>1</v>
      </c>
      <c r="BX1240" s="2">
        <v>1</v>
      </c>
      <c r="BY1240" s="2" t="s">
        <v>3</v>
      </c>
      <c r="BZ1240" s="2">
        <v>121</v>
      </c>
      <c r="CA1240" s="2">
        <v>72</v>
      </c>
      <c r="CB1240" s="2" t="s">
        <v>3</v>
      </c>
      <c r="CC1240" s="2"/>
      <c r="CD1240" s="2"/>
      <c r="CE1240" s="2">
        <v>0</v>
      </c>
      <c r="CF1240" s="2">
        <v>0</v>
      </c>
      <c r="CG1240" s="2">
        <v>0</v>
      </c>
      <c r="CH1240" s="2"/>
      <c r="CI1240" s="2"/>
      <c r="CJ1240" s="2"/>
      <c r="CK1240" s="2"/>
      <c r="CL1240" s="2"/>
      <c r="CM1240" s="2">
        <v>0</v>
      </c>
      <c r="CN1240" s="2" t="s">
        <v>2153</v>
      </c>
      <c r="CO1240" s="2">
        <v>0</v>
      </c>
      <c r="CP1240" s="2">
        <f t="shared" si="797"/>
        <v>1756.57</v>
      </c>
      <c r="CQ1240" s="2">
        <f t="shared" si="798"/>
        <v>7166.84</v>
      </c>
      <c r="CR1240" s="2">
        <f t="shared" si="799"/>
        <v>9.4600000000000009</v>
      </c>
      <c r="CS1240" s="2">
        <f t="shared" si="800"/>
        <v>0.98</v>
      </c>
      <c r="CT1240" s="2">
        <f t="shared" si="801"/>
        <v>808.14</v>
      </c>
      <c r="CU1240" s="2">
        <f t="shared" si="802"/>
        <v>0</v>
      </c>
      <c r="CV1240" s="2">
        <f t="shared" si="803"/>
        <v>81.466000000000008</v>
      </c>
      <c r="CW1240" s="2">
        <f t="shared" si="804"/>
        <v>7.1875000000000008E-2</v>
      </c>
      <c r="CX1240" s="2">
        <f t="shared" si="805"/>
        <v>0</v>
      </c>
      <c r="CY1240" s="2">
        <f t="shared" si="806"/>
        <v>193.85289</v>
      </c>
      <c r="CZ1240" s="2">
        <f t="shared" si="807"/>
        <v>108.94211999999999</v>
      </c>
      <c r="DA1240" s="2"/>
      <c r="DB1240" s="2"/>
      <c r="DC1240" s="2" t="s">
        <v>3</v>
      </c>
      <c r="DD1240" s="2" t="s">
        <v>3</v>
      </c>
      <c r="DE1240" s="2" t="s">
        <v>113</v>
      </c>
      <c r="DF1240" s="2" t="s">
        <v>113</v>
      </c>
      <c r="DG1240" s="2" t="s">
        <v>62</v>
      </c>
      <c r="DH1240" s="2" t="s">
        <v>3</v>
      </c>
      <c r="DI1240" s="2" t="s">
        <v>62</v>
      </c>
      <c r="DJ1240" s="2" t="s">
        <v>113</v>
      </c>
      <c r="DK1240" s="2" t="s">
        <v>3</v>
      </c>
      <c r="DL1240" s="2" t="s">
        <v>86</v>
      </c>
      <c r="DM1240" s="2" t="s">
        <v>63</v>
      </c>
      <c r="DN1240" s="2">
        <v>0</v>
      </c>
      <c r="DO1240" s="2">
        <v>0</v>
      </c>
      <c r="DP1240" s="2">
        <v>1</v>
      </c>
      <c r="DQ1240" s="2">
        <v>1</v>
      </c>
      <c r="DR1240" s="2"/>
      <c r="DS1240" s="2"/>
      <c r="DT1240" s="2"/>
      <c r="DU1240" s="2">
        <v>1013</v>
      </c>
      <c r="DV1240" s="2" t="s">
        <v>1162</v>
      </c>
      <c r="DW1240" s="2" t="s">
        <v>1162</v>
      </c>
      <c r="DX1240" s="2">
        <v>1</v>
      </c>
      <c r="DY1240" s="2"/>
      <c r="DZ1240" s="2" t="s">
        <v>3</v>
      </c>
      <c r="EA1240" s="2" t="s">
        <v>3</v>
      </c>
      <c r="EB1240" s="2" t="s">
        <v>3</v>
      </c>
      <c r="EC1240" s="2" t="s">
        <v>3</v>
      </c>
      <c r="ED1240" s="2"/>
      <c r="EE1240" s="2">
        <v>53551143</v>
      </c>
      <c r="EF1240" s="2">
        <v>22</v>
      </c>
      <c r="EG1240" s="2" t="s">
        <v>592</v>
      </c>
      <c r="EH1240" s="2">
        <v>16</v>
      </c>
      <c r="EI1240" s="2" t="s">
        <v>593</v>
      </c>
      <c r="EJ1240" s="2">
        <v>1</v>
      </c>
      <c r="EK1240" s="2">
        <v>16001</v>
      </c>
      <c r="EL1240" s="2" t="s">
        <v>1153</v>
      </c>
      <c r="EM1240" s="2" t="s">
        <v>1154</v>
      </c>
      <c r="EN1240" s="2"/>
      <c r="EO1240" s="2" t="s">
        <v>114</v>
      </c>
      <c r="EP1240" s="2"/>
      <c r="EQ1240" s="2">
        <v>131072</v>
      </c>
      <c r="ER1240" s="2">
        <v>7784.49</v>
      </c>
      <c r="ES1240" s="2">
        <v>7166.84</v>
      </c>
      <c r="ET1240" s="2">
        <v>6.58</v>
      </c>
      <c r="EU1240" s="2">
        <v>0.68</v>
      </c>
      <c r="EV1240" s="2">
        <v>611.07000000000005</v>
      </c>
      <c r="EW1240" s="2">
        <v>61.6</v>
      </c>
      <c r="EX1240" s="2">
        <v>0.05</v>
      </c>
      <c r="EY1240" s="2">
        <v>0</v>
      </c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>
        <v>0</v>
      </c>
      <c r="FR1240" s="2">
        <f>ROUND(IF(AND(BH1240=3,BI1240=3),P1240,0),2)</f>
        <v>0</v>
      </c>
      <c r="FS1240" s="2">
        <v>0</v>
      </c>
      <c r="FT1240" s="2"/>
      <c r="FU1240" s="2"/>
      <c r="FV1240" s="2"/>
      <c r="FW1240" s="2"/>
      <c r="FX1240" s="2">
        <v>108.9</v>
      </c>
      <c r="FY1240" s="2">
        <v>61.2</v>
      </c>
      <c r="FZ1240" s="2"/>
      <c r="GA1240" s="2" t="s">
        <v>3</v>
      </c>
      <c r="GB1240" s="2"/>
      <c r="GC1240" s="2"/>
      <c r="GD1240" s="2">
        <v>1</v>
      </c>
      <c r="GE1240" s="2"/>
      <c r="GF1240" s="2">
        <v>1644963953</v>
      </c>
      <c r="GG1240" s="2">
        <v>2</v>
      </c>
      <c r="GH1240" s="2">
        <v>1</v>
      </c>
      <c r="GI1240" s="2">
        <v>-2</v>
      </c>
      <c r="GJ1240" s="2">
        <v>0</v>
      </c>
      <c r="GK1240" s="2">
        <v>0</v>
      </c>
      <c r="GL1240" s="2">
        <f>ROUND(IF(AND(BH1240=3,BI1240=3,FS1240&lt;&gt;0),P1240,0),2)</f>
        <v>0</v>
      </c>
      <c r="GM1240" s="2">
        <f>ROUND(O1240+X1240+Y1240,2)+GX1240</f>
        <v>2059.36</v>
      </c>
      <c r="GN1240" s="2">
        <f>IF(OR(BI1240=0,BI1240=1),ROUND(O1240+X1240+Y1240,2),0)</f>
        <v>2059.36</v>
      </c>
      <c r="GO1240" s="2">
        <f>IF(BI1240=2,ROUND(O1240+X1240+Y1240,2),0)</f>
        <v>0</v>
      </c>
      <c r="GP1240" s="2">
        <f>IF(BI1240=4,ROUND(O1240+X1240+Y1240,2)+GX1240,0)</f>
        <v>0</v>
      </c>
      <c r="GQ1240" s="2"/>
      <c r="GR1240" s="2">
        <v>0</v>
      </c>
      <c r="GS1240" s="2">
        <v>0</v>
      </c>
      <c r="GT1240" s="2">
        <v>0</v>
      </c>
      <c r="GU1240" s="2" t="s">
        <v>3</v>
      </c>
      <c r="GV1240" s="2">
        <f t="shared" si="808"/>
        <v>0</v>
      </c>
      <c r="GW1240" s="2">
        <v>1</v>
      </c>
      <c r="GX1240" s="2">
        <f>ROUND(HC1240*I1240,2)</f>
        <v>0</v>
      </c>
      <c r="GY1240" s="2"/>
      <c r="GZ1240" s="2"/>
      <c r="HA1240" s="2">
        <v>0</v>
      </c>
      <c r="HB1240" s="2">
        <v>0</v>
      </c>
      <c r="HC1240" s="2">
        <f t="shared" si="809"/>
        <v>0</v>
      </c>
      <c r="HD1240" s="2"/>
      <c r="HE1240" s="2" t="s">
        <v>3</v>
      </c>
      <c r="HF1240" s="2" t="s">
        <v>3</v>
      </c>
      <c r="HG1240" s="2"/>
      <c r="HH1240" s="2"/>
      <c r="HI1240" s="2"/>
      <c r="HJ1240" s="2"/>
      <c r="HK1240" s="2"/>
      <c r="HL1240" s="2"/>
      <c r="HM1240" s="2" t="s">
        <v>3</v>
      </c>
      <c r="HN1240" s="2" t="s">
        <v>596</v>
      </c>
      <c r="HO1240" s="2" t="s">
        <v>597</v>
      </c>
      <c r="HP1240" s="2" t="s">
        <v>593</v>
      </c>
      <c r="HQ1240" s="2" t="s">
        <v>593</v>
      </c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>
        <v>0</v>
      </c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</row>
    <row r="1241" spans="1:255" x14ac:dyDescent="0.2">
      <c r="A1241">
        <v>17</v>
      </c>
      <c r="B1241">
        <v>1</v>
      </c>
      <c r="C1241">
        <f>ROW(SmtRes!A2160)</f>
        <v>2160</v>
      </c>
      <c r="D1241">
        <f>ROW(EtalonRes!A1968)</f>
        <v>1968</v>
      </c>
      <c r="E1241" t="s">
        <v>1248</v>
      </c>
      <c r="F1241" t="s">
        <v>1240</v>
      </c>
      <c r="G1241" t="s">
        <v>1249</v>
      </c>
      <c r="H1241" t="s">
        <v>1162</v>
      </c>
      <c r="I1241">
        <f>ROUND(22/100,7)</f>
        <v>0.22</v>
      </c>
      <c r="J1241">
        <v>0</v>
      </c>
      <c r="K1241">
        <f>ROUND(22/100,7)</f>
        <v>0.22</v>
      </c>
      <c r="O1241">
        <f>ROUND(CP1241,0)</f>
        <v>21254</v>
      </c>
      <c r="P1241">
        <f>ROUND(CQ1241*I1241,0)</f>
        <v>14963</v>
      </c>
      <c r="Q1241">
        <f>ROUND(CR1241*I1241,0)</f>
        <v>26</v>
      </c>
      <c r="R1241">
        <f>ROUND(CS1241*I1241,0)</f>
        <v>8</v>
      </c>
      <c r="S1241">
        <f>ROUND(CT1241*I1241,0)</f>
        <v>6265</v>
      </c>
      <c r="T1241">
        <f>ROUND(CU1241*I1241,0)</f>
        <v>0</v>
      </c>
      <c r="U1241">
        <f t="shared" si="791"/>
        <v>17.922520000000002</v>
      </c>
      <c r="V1241">
        <f t="shared" si="792"/>
        <v>1.5812500000000004E-2</v>
      </c>
      <c r="W1241">
        <f>ROUND(CX1241*I1241,0)</f>
        <v>0</v>
      </c>
      <c r="X1241">
        <f>ROUND(CY1241,0)</f>
        <v>6831</v>
      </c>
      <c r="Y1241">
        <f>ROUND(CZ1241,0)</f>
        <v>3839</v>
      </c>
      <c r="AA1241">
        <v>53551707</v>
      </c>
      <c r="AB1241">
        <f t="shared" si="793"/>
        <v>7984.44</v>
      </c>
      <c r="AC1241">
        <f t="shared" si="810"/>
        <v>7166.84</v>
      </c>
      <c r="AD1241">
        <f>ROUND(((((ET1241*ROUND((1.15*1.25),7)))-((EU1241*ROUND((1.15*1.25),7))))+AE1241),2)</f>
        <v>9.4600000000000009</v>
      </c>
      <c r="AE1241">
        <f>ROUND(((EU1241*ROUND((1.15*1.25),7))),2)</f>
        <v>0.98</v>
      </c>
      <c r="AF1241">
        <f>ROUND(((EV1241*ROUND((1.15*1.15),7))),2)</f>
        <v>808.14</v>
      </c>
      <c r="AG1241">
        <f t="shared" si="795"/>
        <v>0</v>
      </c>
      <c r="AH1241">
        <f>((EW1241*ROUND((1.15*1.15),7)))</f>
        <v>81.466000000000008</v>
      </c>
      <c r="AI1241">
        <f>((EX1241*ROUND((1.15*1.25),7)))</f>
        <v>7.1875000000000008E-2</v>
      </c>
      <c r="AJ1241">
        <f t="shared" si="796"/>
        <v>0</v>
      </c>
      <c r="AK1241">
        <v>7784.49</v>
      </c>
      <c r="AL1241">
        <v>7166.84</v>
      </c>
      <c r="AM1241">
        <v>6.58</v>
      </c>
      <c r="AN1241">
        <v>0.68</v>
      </c>
      <c r="AO1241">
        <v>611.07000000000005</v>
      </c>
      <c r="AP1241">
        <v>0</v>
      </c>
      <c r="AQ1241">
        <v>61.6</v>
      </c>
      <c r="AR1241">
        <v>0.05</v>
      </c>
      <c r="AS1241">
        <v>0</v>
      </c>
      <c r="AT1241">
        <v>108.9</v>
      </c>
      <c r="AU1241">
        <v>61.2</v>
      </c>
      <c r="AV1241">
        <v>1</v>
      </c>
      <c r="AW1241">
        <v>1</v>
      </c>
      <c r="AZ1241">
        <v>1</v>
      </c>
      <c r="BA1241">
        <v>35.24</v>
      </c>
      <c r="BB1241">
        <v>12.48</v>
      </c>
      <c r="BC1241">
        <v>9.49</v>
      </c>
      <c r="BD1241" t="s">
        <v>3</v>
      </c>
      <c r="BE1241" t="s">
        <v>3</v>
      </c>
      <c r="BF1241" t="s">
        <v>3</v>
      </c>
      <c r="BG1241" t="s">
        <v>3</v>
      </c>
      <c r="BH1241">
        <v>0</v>
      </c>
      <c r="BI1241">
        <v>1</v>
      </c>
      <c r="BJ1241" t="s">
        <v>1242</v>
      </c>
      <c r="BM1241">
        <v>16001</v>
      </c>
      <c r="BN1241">
        <v>0</v>
      </c>
      <c r="BO1241" t="s">
        <v>1240</v>
      </c>
      <c r="BP1241">
        <v>1</v>
      </c>
      <c r="BQ1241">
        <v>22</v>
      </c>
      <c r="BR1241">
        <v>0</v>
      </c>
      <c r="BS1241">
        <v>35.24</v>
      </c>
      <c r="BT1241">
        <v>1</v>
      </c>
      <c r="BU1241">
        <v>1</v>
      </c>
      <c r="BV1241">
        <v>1</v>
      </c>
      <c r="BW1241">
        <v>1</v>
      </c>
      <c r="BX1241">
        <v>1</v>
      </c>
      <c r="BY1241" t="s">
        <v>3</v>
      </c>
      <c r="BZ1241">
        <v>121</v>
      </c>
      <c r="CA1241">
        <v>72</v>
      </c>
      <c r="CB1241" t="s">
        <v>3</v>
      </c>
      <c r="CE1241">
        <v>0</v>
      </c>
      <c r="CF1241">
        <v>0</v>
      </c>
      <c r="CG1241">
        <v>0</v>
      </c>
      <c r="CM1241">
        <v>0</v>
      </c>
      <c r="CN1241" t="s">
        <v>2153</v>
      </c>
      <c r="CO1241">
        <v>0</v>
      </c>
      <c r="CP1241">
        <f t="shared" si="797"/>
        <v>21254</v>
      </c>
      <c r="CQ1241">
        <f t="shared" si="798"/>
        <v>68013.311600000001</v>
      </c>
      <c r="CR1241">
        <f t="shared" si="799"/>
        <v>118.06080000000001</v>
      </c>
      <c r="CS1241">
        <f t="shared" si="800"/>
        <v>34.535200000000003</v>
      </c>
      <c r="CT1241">
        <f t="shared" si="801"/>
        <v>28478.853600000002</v>
      </c>
      <c r="CU1241">
        <f t="shared" si="802"/>
        <v>0</v>
      </c>
      <c r="CV1241">
        <f t="shared" si="803"/>
        <v>81.466000000000008</v>
      </c>
      <c r="CW1241">
        <f t="shared" si="804"/>
        <v>7.1875000000000008E-2</v>
      </c>
      <c r="CX1241">
        <f t="shared" si="805"/>
        <v>0</v>
      </c>
      <c r="CY1241">
        <f t="shared" si="806"/>
        <v>6831.2970000000005</v>
      </c>
      <c r="CZ1241">
        <f t="shared" si="807"/>
        <v>3839.0760000000005</v>
      </c>
      <c r="DC1241" t="s">
        <v>3</v>
      </c>
      <c r="DD1241" t="s">
        <v>3</v>
      </c>
      <c r="DE1241" t="s">
        <v>113</v>
      </c>
      <c r="DF1241" t="s">
        <v>113</v>
      </c>
      <c r="DG1241" t="s">
        <v>62</v>
      </c>
      <c r="DH1241" t="s">
        <v>3</v>
      </c>
      <c r="DI1241" t="s">
        <v>62</v>
      </c>
      <c r="DJ1241" t="s">
        <v>113</v>
      </c>
      <c r="DK1241" t="s">
        <v>3</v>
      </c>
      <c r="DL1241" t="s">
        <v>86</v>
      </c>
      <c r="DM1241" t="s">
        <v>63</v>
      </c>
      <c r="DN1241">
        <v>0</v>
      </c>
      <c r="DO1241">
        <v>0</v>
      </c>
      <c r="DP1241">
        <v>1</v>
      </c>
      <c r="DQ1241">
        <v>1</v>
      </c>
      <c r="DU1241">
        <v>1013</v>
      </c>
      <c r="DV1241" t="s">
        <v>1162</v>
      </c>
      <c r="DW1241" t="s">
        <v>1162</v>
      </c>
      <c r="DX1241">
        <v>1</v>
      </c>
      <c r="DZ1241" t="s">
        <v>3</v>
      </c>
      <c r="EA1241" t="s">
        <v>3</v>
      </c>
      <c r="EB1241" t="s">
        <v>3</v>
      </c>
      <c r="EC1241" t="s">
        <v>3</v>
      </c>
      <c r="EE1241">
        <v>53551143</v>
      </c>
      <c r="EF1241">
        <v>22</v>
      </c>
      <c r="EG1241" t="s">
        <v>592</v>
      </c>
      <c r="EH1241">
        <v>16</v>
      </c>
      <c r="EI1241" t="s">
        <v>593</v>
      </c>
      <c r="EJ1241">
        <v>1</v>
      </c>
      <c r="EK1241">
        <v>16001</v>
      </c>
      <c r="EL1241" t="s">
        <v>1153</v>
      </c>
      <c r="EM1241" t="s">
        <v>1154</v>
      </c>
      <c r="EO1241" t="s">
        <v>114</v>
      </c>
      <c r="EQ1241">
        <v>131072</v>
      </c>
      <c r="ER1241">
        <v>7784.49</v>
      </c>
      <c r="ES1241">
        <v>7166.84</v>
      </c>
      <c r="ET1241">
        <v>6.58</v>
      </c>
      <c r="EU1241">
        <v>0.68</v>
      </c>
      <c r="EV1241">
        <v>611.07000000000005</v>
      </c>
      <c r="EW1241">
        <v>61.6</v>
      </c>
      <c r="EX1241">
        <v>0.05</v>
      </c>
      <c r="EY1241">
        <v>0</v>
      </c>
      <c r="FQ1241">
        <v>0</v>
      </c>
      <c r="FR1241">
        <f>ROUND(IF(AND(BH1241=3,BI1241=3),P1241,0),0)</f>
        <v>0</v>
      </c>
      <c r="FS1241">
        <v>0</v>
      </c>
      <c r="FX1241">
        <v>108.9</v>
      </c>
      <c r="FY1241">
        <v>61.2</v>
      </c>
      <c r="GA1241" t="s">
        <v>3</v>
      </c>
      <c r="GD1241">
        <v>1</v>
      </c>
      <c r="GF1241">
        <v>1644963953</v>
      </c>
      <c r="GG1241">
        <v>2</v>
      </c>
      <c r="GH1241">
        <v>1</v>
      </c>
      <c r="GI1241">
        <v>2</v>
      </c>
      <c r="GJ1241">
        <v>0</v>
      </c>
      <c r="GK1241">
        <v>0</v>
      </c>
      <c r="GL1241">
        <f>ROUND(IF(AND(BH1241=3,BI1241=3,FS1241&lt;&gt;0),P1241,0),0)</f>
        <v>0</v>
      </c>
      <c r="GM1241">
        <f>ROUND(O1241+X1241+Y1241,0)+GX1241</f>
        <v>31924</v>
      </c>
      <c r="GN1241">
        <f>IF(OR(BI1241=0,BI1241=1),ROUND(O1241+X1241+Y1241,0),0)</f>
        <v>31924</v>
      </c>
      <c r="GO1241">
        <f>IF(BI1241=2,ROUND(O1241+X1241+Y1241,0),0)</f>
        <v>0</v>
      </c>
      <c r="GP1241">
        <f>IF(BI1241=4,ROUND(O1241+X1241+Y1241,0)+GX1241,0)</f>
        <v>0</v>
      </c>
      <c r="GR1241">
        <v>0</v>
      </c>
      <c r="GS1241">
        <v>0</v>
      </c>
      <c r="GT1241">
        <v>0</v>
      </c>
      <c r="GU1241" t="s">
        <v>3</v>
      </c>
      <c r="GV1241">
        <f t="shared" si="808"/>
        <v>0</v>
      </c>
      <c r="GW1241">
        <v>1</v>
      </c>
      <c r="GX1241">
        <f>ROUND(HC1241*I1241,0)</f>
        <v>0</v>
      </c>
      <c r="HA1241">
        <v>0</v>
      </c>
      <c r="HB1241">
        <v>0</v>
      </c>
      <c r="HC1241">
        <f t="shared" si="809"/>
        <v>0</v>
      </c>
      <c r="HE1241" t="s">
        <v>3</v>
      </c>
      <c r="HF1241" t="s">
        <v>3</v>
      </c>
      <c r="HM1241" t="s">
        <v>3</v>
      </c>
      <c r="HN1241" t="s">
        <v>596</v>
      </c>
      <c r="HO1241" t="s">
        <v>597</v>
      </c>
      <c r="HP1241" t="s">
        <v>593</v>
      </c>
      <c r="HQ1241" t="s">
        <v>593</v>
      </c>
      <c r="IK1241">
        <v>0</v>
      </c>
    </row>
    <row r="1242" spans="1:255" x14ac:dyDescent="0.2">
      <c r="A1242" s="2">
        <v>18</v>
      </c>
      <c r="B1242" s="2">
        <v>1</v>
      </c>
      <c r="C1242" s="2">
        <v>2148</v>
      </c>
      <c r="D1242" s="2"/>
      <c r="E1242" s="2" t="s">
        <v>1250</v>
      </c>
      <c r="F1242" s="2" t="s">
        <v>1251</v>
      </c>
      <c r="G1242" s="2" t="s">
        <v>1252</v>
      </c>
      <c r="H1242" s="2" t="s">
        <v>160</v>
      </c>
      <c r="I1242" s="2">
        <f>I1240*J1242</f>
        <v>22</v>
      </c>
      <c r="J1242" s="2">
        <v>100</v>
      </c>
      <c r="K1242" s="2">
        <v>100</v>
      </c>
      <c r="L1242" s="2"/>
      <c r="M1242" s="2"/>
      <c r="N1242" s="2"/>
      <c r="O1242" s="2">
        <f>ROUND(CP1242,2)</f>
        <v>426.14</v>
      </c>
      <c r="P1242" s="2">
        <f>ROUND(CQ1242*I1242,2)</f>
        <v>426.14</v>
      </c>
      <c r="Q1242" s="2">
        <f>ROUND(CR1242*I1242,2)</f>
        <v>0</v>
      </c>
      <c r="R1242" s="2">
        <f>ROUND(CS1242*I1242,2)</f>
        <v>0</v>
      </c>
      <c r="S1242" s="2">
        <f>ROUND(CT1242*I1242,2)</f>
        <v>0</v>
      </c>
      <c r="T1242" s="2">
        <f>ROUND(CU1242*I1242,2)</f>
        <v>0</v>
      </c>
      <c r="U1242" s="2">
        <f t="shared" si="791"/>
        <v>0</v>
      </c>
      <c r="V1242" s="2">
        <f t="shared" si="792"/>
        <v>0</v>
      </c>
      <c r="W1242" s="2">
        <f>ROUND(CX1242*I1242,2)</f>
        <v>19.579999999999998</v>
      </c>
      <c r="X1242" s="2">
        <f>ROUND(CY1242,2)</f>
        <v>0</v>
      </c>
      <c r="Y1242" s="2">
        <f>ROUND(CZ1242,2)</f>
        <v>0</v>
      </c>
      <c r="Z1242" s="2"/>
      <c r="AA1242" s="2">
        <v>53551706</v>
      </c>
      <c r="AB1242" s="2">
        <f t="shared" si="793"/>
        <v>19.37</v>
      </c>
      <c r="AC1242" s="2">
        <f t="shared" si="810"/>
        <v>19.37</v>
      </c>
      <c r="AD1242" s="2">
        <f>ROUND((((ET1242)-(EU1242))+AE1242),2)</f>
        <v>0</v>
      </c>
      <c r="AE1242" s="2">
        <f>ROUND((EU1242),2)</f>
        <v>0</v>
      </c>
      <c r="AF1242" s="2">
        <f>ROUND((EV1242),2)</f>
        <v>0</v>
      </c>
      <c r="AG1242" s="2">
        <f t="shared" si="795"/>
        <v>0</v>
      </c>
      <c r="AH1242" s="2">
        <f>(EW1242)</f>
        <v>0</v>
      </c>
      <c r="AI1242" s="2">
        <f>(EX1242)</f>
        <v>0</v>
      </c>
      <c r="AJ1242" s="2">
        <f t="shared" si="796"/>
        <v>0.89</v>
      </c>
      <c r="AK1242" s="2">
        <v>19.37</v>
      </c>
      <c r="AL1242" s="2">
        <v>19.37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0.89</v>
      </c>
      <c r="AT1242" s="2">
        <v>121</v>
      </c>
      <c r="AU1242" s="2">
        <v>72</v>
      </c>
      <c r="AV1242" s="2">
        <v>1</v>
      </c>
      <c r="AW1242" s="2">
        <v>1</v>
      </c>
      <c r="AX1242" s="2"/>
      <c r="AY1242" s="2"/>
      <c r="AZ1242" s="2">
        <v>1</v>
      </c>
      <c r="BA1242" s="2">
        <v>1</v>
      </c>
      <c r="BB1242" s="2">
        <v>1</v>
      </c>
      <c r="BC1242" s="2">
        <v>1</v>
      </c>
      <c r="BD1242" s="2" t="s">
        <v>3</v>
      </c>
      <c r="BE1242" s="2" t="s">
        <v>3</v>
      </c>
      <c r="BF1242" s="2" t="s">
        <v>3</v>
      </c>
      <c r="BG1242" s="2" t="s">
        <v>3</v>
      </c>
      <c r="BH1242" s="2">
        <v>3</v>
      </c>
      <c r="BI1242" s="2">
        <v>1</v>
      </c>
      <c r="BJ1242" s="2" t="s">
        <v>1253</v>
      </c>
      <c r="BK1242" s="2"/>
      <c r="BL1242" s="2"/>
      <c r="BM1242" s="2">
        <v>16001</v>
      </c>
      <c r="BN1242" s="2">
        <v>0</v>
      </c>
      <c r="BO1242" s="2" t="s">
        <v>3</v>
      </c>
      <c r="BP1242" s="2">
        <v>0</v>
      </c>
      <c r="BQ1242" s="2">
        <v>22</v>
      </c>
      <c r="BR1242" s="2">
        <v>0</v>
      </c>
      <c r="BS1242" s="2">
        <v>1</v>
      </c>
      <c r="BT1242" s="2">
        <v>1</v>
      </c>
      <c r="BU1242" s="2">
        <v>1</v>
      </c>
      <c r="BV1242" s="2">
        <v>1</v>
      </c>
      <c r="BW1242" s="2">
        <v>1</v>
      </c>
      <c r="BX1242" s="2">
        <v>1</v>
      </c>
      <c r="BY1242" s="2" t="s">
        <v>3</v>
      </c>
      <c r="BZ1242" s="2">
        <v>121</v>
      </c>
      <c r="CA1242" s="2">
        <v>72</v>
      </c>
      <c r="CB1242" s="2" t="s">
        <v>3</v>
      </c>
      <c r="CC1242" s="2"/>
      <c r="CD1242" s="2"/>
      <c r="CE1242" s="2">
        <v>0</v>
      </c>
      <c r="CF1242" s="2">
        <v>0</v>
      </c>
      <c r="CG1242" s="2">
        <v>0</v>
      </c>
      <c r="CH1242" s="2"/>
      <c r="CI1242" s="2"/>
      <c r="CJ1242" s="2"/>
      <c r="CK1242" s="2"/>
      <c r="CL1242" s="2"/>
      <c r="CM1242" s="2">
        <v>0</v>
      </c>
      <c r="CN1242" s="2" t="s">
        <v>3</v>
      </c>
      <c r="CO1242" s="2">
        <v>0</v>
      </c>
      <c r="CP1242" s="2">
        <f t="shared" si="797"/>
        <v>426.14</v>
      </c>
      <c r="CQ1242" s="2">
        <f t="shared" si="798"/>
        <v>19.37</v>
      </c>
      <c r="CR1242" s="2">
        <f t="shared" si="799"/>
        <v>0</v>
      </c>
      <c r="CS1242" s="2">
        <f t="shared" si="800"/>
        <v>0</v>
      </c>
      <c r="CT1242" s="2">
        <f t="shared" si="801"/>
        <v>0</v>
      </c>
      <c r="CU1242" s="2">
        <f t="shared" si="802"/>
        <v>0</v>
      </c>
      <c r="CV1242" s="2">
        <f t="shared" si="803"/>
        <v>0</v>
      </c>
      <c r="CW1242" s="2">
        <f t="shared" si="804"/>
        <v>0</v>
      </c>
      <c r="CX1242" s="2">
        <f t="shared" si="805"/>
        <v>0.89</v>
      </c>
      <c r="CY1242" s="2">
        <f t="shared" si="806"/>
        <v>0</v>
      </c>
      <c r="CZ1242" s="2">
        <f t="shared" si="807"/>
        <v>0</v>
      </c>
      <c r="DA1242" s="2"/>
      <c r="DB1242" s="2"/>
      <c r="DC1242" s="2" t="s">
        <v>3</v>
      </c>
      <c r="DD1242" s="2" t="s">
        <v>3</v>
      </c>
      <c r="DE1242" s="2" t="s">
        <v>3</v>
      </c>
      <c r="DF1242" s="2" t="s">
        <v>3</v>
      </c>
      <c r="DG1242" s="2" t="s">
        <v>3</v>
      </c>
      <c r="DH1242" s="2" t="s">
        <v>3</v>
      </c>
      <c r="DI1242" s="2" t="s">
        <v>3</v>
      </c>
      <c r="DJ1242" s="2" t="s">
        <v>3</v>
      </c>
      <c r="DK1242" s="2" t="s">
        <v>3</v>
      </c>
      <c r="DL1242" s="2" t="s">
        <v>3</v>
      </c>
      <c r="DM1242" s="2" t="s">
        <v>3</v>
      </c>
      <c r="DN1242" s="2">
        <v>0</v>
      </c>
      <c r="DO1242" s="2">
        <v>0</v>
      </c>
      <c r="DP1242" s="2">
        <v>1</v>
      </c>
      <c r="DQ1242" s="2">
        <v>1</v>
      </c>
      <c r="DR1242" s="2"/>
      <c r="DS1242" s="2"/>
      <c r="DT1242" s="2"/>
      <c r="DU1242" s="2">
        <v>1010</v>
      </c>
      <c r="DV1242" s="2" t="s">
        <v>160</v>
      </c>
      <c r="DW1242" s="2" t="s">
        <v>160</v>
      </c>
      <c r="DX1242" s="2">
        <v>1</v>
      </c>
      <c r="DY1242" s="2"/>
      <c r="DZ1242" s="2" t="s">
        <v>3</v>
      </c>
      <c r="EA1242" s="2" t="s">
        <v>3</v>
      </c>
      <c r="EB1242" s="2" t="s">
        <v>3</v>
      </c>
      <c r="EC1242" s="2" t="s">
        <v>3</v>
      </c>
      <c r="ED1242" s="2"/>
      <c r="EE1242" s="2">
        <v>53551143</v>
      </c>
      <c r="EF1242" s="2">
        <v>22</v>
      </c>
      <c r="EG1242" s="2" t="s">
        <v>592</v>
      </c>
      <c r="EH1242" s="2">
        <v>16</v>
      </c>
      <c r="EI1242" s="2" t="s">
        <v>593</v>
      </c>
      <c r="EJ1242" s="2">
        <v>1</v>
      </c>
      <c r="EK1242" s="2">
        <v>16001</v>
      </c>
      <c r="EL1242" s="2" t="s">
        <v>1153</v>
      </c>
      <c r="EM1242" s="2" t="s">
        <v>1154</v>
      </c>
      <c r="EN1242" s="2"/>
      <c r="EO1242" s="2" t="s">
        <v>3</v>
      </c>
      <c r="EP1242" s="2"/>
      <c r="EQ1242" s="2">
        <v>0</v>
      </c>
      <c r="ER1242" s="2">
        <v>19.37</v>
      </c>
      <c r="ES1242" s="2">
        <v>19.37</v>
      </c>
      <c r="ET1242" s="2">
        <v>0</v>
      </c>
      <c r="EU1242" s="2">
        <v>0</v>
      </c>
      <c r="EV1242" s="2">
        <v>0</v>
      </c>
      <c r="EW1242" s="2">
        <v>0</v>
      </c>
      <c r="EX1242" s="2">
        <v>0</v>
      </c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>
        <v>0</v>
      </c>
      <c r="FR1242" s="2">
        <f>ROUND(IF(AND(BH1242=3,BI1242=3),P1242,0),2)</f>
        <v>0</v>
      </c>
      <c r="FS1242" s="2">
        <v>0</v>
      </c>
      <c r="FT1242" s="2"/>
      <c r="FU1242" s="2"/>
      <c r="FV1242" s="2"/>
      <c r="FW1242" s="2"/>
      <c r="FX1242" s="2">
        <v>121</v>
      </c>
      <c r="FY1242" s="2">
        <v>72</v>
      </c>
      <c r="FZ1242" s="2"/>
      <c r="GA1242" s="2" t="s">
        <v>3</v>
      </c>
      <c r="GB1242" s="2"/>
      <c r="GC1242" s="2"/>
      <c r="GD1242" s="2">
        <v>1</v>
      </c>
      <c r="GE1242" s="2"/>
      <c r="GF1242" s="2">
        <v>-1986546524</v>
      </c>
      <c r="GG1242" s="2">
        <v>2</v>
      </c>
      <c r="GH1242" s="2">
        <v>1</v>
      </c>
      <c r="GI1242" s="2">
        <v>-2</v>
      </c>
      <c r="GJ1242" s="2">
        <v>0</v>
      </c>
      <c r="GK1242" s="2">
        <v>0</v>
      </c>
      <c r="GL1242" s="2">
        <f>ROUND(IF(AND(BH1242=3,BI1242=3,FS1242&lt;&gt;0),P1242,0),2)</f>
        <v>0</v>
      </c>
      <c r="GM1242" s="2">
        <f>ROUND(O1242+X1242+Y1242,2)+GX1242</f>
        <v>426.14</v>
      </c>
      <c r="GN1242" s="2">
        <f>IF(OR(BI1242=0,BI1242=1),ROUND(O1242+X1242+Y1242,2),0)</f>
        <v>426.14</v>
      </c>
      <c r="GO1242" s="2">
        <f>IF(BI1242=2,ROUND(O1242+X1242+Y1242,2),0)</f>
        <v>0</v>
      </c>
      <c r="GP1242" s="2">
        <f>IF(BI1242=4,ROUND(O1242+X1242+Y1242,2)+GX1242,0)</f>
        <v>0</v>
      </c>
      <c r="GQ1242" s="2"/>
      <c r="GR1242" s="2">
        <v>0</v>
      </c>
      <c r="GS1242" s="2">
        <v>0</v>
      </c>
      <c r="GT1242" s="2">
        <v>0</v>
      </c>
      <c r="GU1242" s="2" t="s">
        <v>3</v>
      </c>
      <c r="GV1242" s="2">
        <f t="shared" si="808"/>
        <v>0</v>
      </c>
      <c r="GW1242" s="2">
        <v>1</v>
      </c>
      <c r="GX1242" s="2">
        <f>ROUND(HC1242*I1242,2)</f>
        <v>0</v>
      </c>
      <c r="GY1242" s="2"/>
      <c r="GZ1242" s="2"/>
      <c r="HA1242" s="2">
        <v>0</v>
      </c>
      <c r="HB1242" s="2">
        <v>0</v>
      </c>
      <c r="HC1242" s="2">
        <f t="shared" si="809"/>
        <v>0</v>
      </c>
      <c r="HD1242" s="2"/>
      <c r="HE1242" s="2" t="s">
        <v>3</v>
      </c>
      <c r="HF1242" s="2" t="s">
        <v>3</v>
      </c>
      <c r="HG1242" s="2"/>
      <c r="HH1242" s="2"/>
      <c r="HI1242" s="2"/>
      <c r="HJ1242" s="2"/>
      <c r="HK1242" s="2"/>
      <c r="HL1242" s="2"/>
      <c r="HM1242" s="2" t="s">
        <v>3</v>
      </c>
      <c r="HN1242" s="2" t="s">
        <v>596</v>
      </c>
      <c r="HO1242" s="2" t="s">
        <v>597</v>
      </c>
      <c r="HP1242" s="2" t="s">
        <v>593</v>
      </c>
      <c r="HQ1242" s="2" t="s">
        <v>593</v>
      </c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>
        <v>0</v>
      </c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</row>
    <row r="1243" spans="1:255" x14ac:dyDescent="0.2">
      <c r="A1243">
        <v>18</v>
      </c>
      <c r="B1243">
        <v>1</v>
      </c>
      <c r="C1243">
        <v>2158</v>
      </c>
      <c r="E1243" t="s">
        <v>1250</v>
      </c>
      <c r="F1243" t="s">
        <v>1251</v>
      </c>
      <c r="G1243" t="s">
        <v>1252</v>
      </c>
      <c r="H1243" t="s">
        <v>160</v>
      </c>
      <c r="I1243">
        <f>I1241*J1243</f>
        <v>22</v>
      </c>
      <c r="J1243">
        <v>100</v>
      </c>
      <c r="K1243">
        <v>100</v>
      </c>
      <c r="O1243">
        <f>ROUND(CP1243,0)</f>
        <v>750</v>
      </c>
      <c r="P1243">
        <f>ROUND(CQ1243*I1243,0)</f>
        <v>750</v>
      </c>
      <c r="Q1243">
        <f>ROUND(CR1243*I1243,0)</f>
        <v>0</v>
      </c>
      <c r="R1243">
        <f>ROUND(CS1243*I1243,0)</f>
        <v>0</v>
      </c>
      <c r="S1243">
        <f>ROUND(CT1243*I1243,0)</f>
        <v>0</v>
      </c>
      <c r="T1243">
        <f>ROUND(CU1243*I1243,0)</f>
        <v>0</v>
      </c>
      <c r="U1243">
        <f t="shared" si="791"/>
        <v>0</v>
      </c>
      <c r="V1243">
        <f t="shared" si="792"/>
        <v>0</v>
      </c>
      <c r="W1243">
        <f>ROUND(CX1243*I1243,0)</f>
        <v>20</v>
      </c>
      <c r="X1243">
        <f>ROUND(CY1243,0)</f>
        <v>0</v>
      </c>
      <c r="Y1243">
        <f>ROUND(CZ1243,0)</f>
        <v>0</v>
      </c>
      <c r="AA1243">
        <v>53551707</v>
      </c>
      <c r="AB1243">
        <f t="shared" si="793"/>
        <v>19.37</v>
      </c>
      <c r="AC1243">
        <f t="shared" si="810"/>
        <v>19.37</v>
      </c>
      <c r="AD1243">
        <f>ROUND((((ET1243)-(EU1243))+AE1243),2)</f>
        <v>0</v>
      </c>
      <c r="AE1243">
        <f>ROUND((EU1243),2)</f>
        <v>0</v>
      </c>
      <c r="AF1243">
        <f>ROUND((EV1243),2)</f>
        <v>0</v>
      </c>
      <c r="AG1243">
        <f t="shared" si="795"/>
        <v>0</v>
      </c>
      <c r="AH1243">
        <f>(EW1243)</f>
        <v>0</v>
      </c>
      <c r="AI1243">
        <f>(EX1243)</f>
        <v>0</v>
      </c>
      <c r="AJ1243">
        <f t="shared" si="796"/>
        <v>0.89</v>
      </c>
      <c r="AK1243">
        <v>19.37</v>
      </c>
      <c r="AL1243">
        <v>19.37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0.89</v>
      </c>
      <c r="AT1243">
        <v>121</v>
      </c>
      <c r="AU1243">
        <v>72</v>
      </c>
      <c r="AV1243">
        <v>1</v>
      </c>
      <c r="AW1243">
        <v>1</v>
      </c>
      <c r="AZ1243">
        <v>1</v>
      </c>
      <c r="BA1243">
        <v>1</v>
      </c>
      <c r="BB1243">
        <v>1</v>
      </c>
      <c r="BC1243">
        <v>1.76</v>
      </c>
      <c r="BD1243" t="s">
        <v>3</v>
      </c>
      <c r="BE1243" t="s">
        <v>3</v>
      </c>
      <c r="BF1243" t="s">
        <v>3</v>
      </c>
      <c r="BG1243" t="s">
        <v>3</v>
      </c>
      <c r="BH1243">
        <v>3</v>
      </c>
      <c r="BI1243">
        <v>1</v>
      </c>
      <c r="BJ1243" t="s">
        <v>1253</v>
      </c>
      <c r="BM1243">
        <v>16001</v>
      </c>
      <c r="BN1243">
        <v>0</v>
      </c>
      <c r="BO1243" t="s">
        <v>1251</v>
      </c>
      <c r="BP1243">
        <v>1</v>
      </c>
      <c r="BQ1243">
        <v>22</v>
      </c>
      <c r="BR1243">
        <v>0</v>
      </c>
      <c r="BS1243">
        <v>1</v>
      </c>
      <c r="BT1243">
        <v>1</v>
      </c>
      <c r="BU1243">
        <v>1</v>
      </c>
      <c r="BV1243">
        <v>1</v>
      </c>
      <c r="BW1243">
        <v>1</v>
      </c>
      <c r="BX1243">
        <v>1</v>
      </c>
      <c r="BY1243" t="s">
        <v>3</v>
      </c>
      <c r="BZ1243">
        <v>121</v>
      </c>
      <c r="CA1243">
        <v>72</v>
      </c>
      <c r="CB1243" t="s">
        <v>3</v>
      </c>
      <c r="CE1243">
        <v>0</v>
      </c>
      <c r="CF1243">
        <v>0</v>
      </c>
      <c r="CG1243">
        <v>0</v>
      </c>
      <c r="CM1243">
        <v>0</v>
      </c>
      <c r="CN1243" t="s">
        <v>3</v>
      </c>
      <c r="CO1243">
        <v>0</v>
      </c>
      <c r="CP1243">
        <f t="shared" si="797"/>
        <v>750</v>
      </c>
      <c r="CQ1243">
        <f t="shared" si="798"/>
        <v>34.091200000000001</v>
      </c>
      <c r="CR1243">
        <f t="shared" si="799"/>
        <v>0</v>
      </c>
      <c r="CS1243">
        <f t="shared" si="800"/>
        <v>0</v>
      </c>
      <c r="CT1243">
        <f t="shared" si="801"/>
        <v>0</v>
      </c>
      <c r="CU1243">
        <f t="shared" si="802"/>
        <v>0</v>
      </c>
      <c r="CV1243">
        <f t="shared" si="803"/>
        <v>0</v>
      </c>
      <c r="CW1243">
        <f t="shared" si="804"/>
        <v>0</v>
      </c>
      <c r="CX1243">
        <f t="shared" si="805"/>
        <v>0.89</v>
      </c>
      <c r="CY1243">
        <f t="shared" si="806"/>
        <v>0</v>
      </c>
      <c r="CZ1243">
        <f t="shared" si="807"/>
        <v>0</v>
      </c>
      <c r="DC1243" t="s">
        <v>3</v>
      </c>
      <c r="DD1243" t="s">
        <v>3</v>
      </c>
      <c r="DE1243" t="s">
        <v>3</v>
      </c>
      <c r="DF1243" t="s">
        <v>3</v>
      </c>
      <c r="DG1243" t="s">
        <v>3</v>
      </c>
      <c r="DH1243" t="s">
        <v>3</v>
      </c>
      <c r="DI1243" t="s">
        <v>3</v>
      </c>
      <c r="DJ1243" t="s">
        <v>3</v>
      </c>
      <c r="DK1243" t="s">
        <v>3</v>
      </c>
      <c r="DL1243" t="s">
        <v>3</v>
      </c>
      <c r="DM1243" t="s">
        <v>3</v>
      </c>
      <c r="DN1243">
        <v>0</v>
      </c>
      <c r="DO1243">
        <v>0</v>
      </c>
      <c r="DP1243">
        <v>1</v>
      </c>
      <c r="DQ1243">
        <v>1</v>
      </c>
      <c r="DU1243">
        <v>1010</v>
      </c>
      <c r="DV1243" t="s">
        <v>160</v>
      </c>
      <c r="DW1243" t="s">
        <v>160</v>
      </c>
      <c r="DX1243">
        <v>1</v>
      </c>
      <c r="DZ1243" t="s">
        <v>3</v>
      </c>
      <c r="EA1243" t="s">
        <v>3</v>
      </c>
      <c r="EB1243" t="s">
        <v>3</v>
      </c>
      <c r="EC1243" t="s">
        <v>3</v>
      </c>
      <c r="EE1243">
        <v>53551143</v>
      </c>
      <c r="EF1243">
        <v>22</v>
      </c>
      <c r="EG1243" t="s">
        <v>592</v>
      </c>
      <c r="EH1243">
        <v>16</v>
      </c>
      <c r="EI1243" t="s">
        <v>593</v>
      </c>
      <c r="EJ1243">
        <v>1</v>
      </c>
      <c r="EK1243">
        <v>16001</v>
      </c>
      <c r="EL1243" t="s">
        <v>1153</v>
      </c>
      <c r="EM1243" t="s">
        <v>1154</v>
      </c>
      <c r="EO1243" t="s">
        <v>3</v>
      </c>
      <c r="EQ1243">
        <v>0</v>
      </c>
      <c r="ER1243">
        <v>19.37</v>
      </c>
      <c r="ES1243">
        <v>19.37</v>
      </c>
      <c r="ET1243">
        <v>0</v>
      </c>
      <c r="EU1243">
        <v>0</v>
      </c>
      <c r="EV1243">
        <v>0</v>
      </c>
      <c r="EW1243">
        <v>0</v>
      </c>
      <c r="EX1243">
        <v>0</v>
      </c>
      <c r="FQ1243">
        <v>0</v>
      </c>
      <c r="FR1243">
        <f>ROUND(IF(AND(BH1243=3,BI1243=3),P1243,0),0)</f>
        <v>0</v>
      </c>
      <c r="FS1243">
        <v>0</v>
      </c>
      <c r="FX1243">
        <v>121</v>
      </c>
      <c r="FY1243">
        <v>72</v>
      </c>
      <c r="GA1243" t="s">
        <v>3</v>
      </c>
      <c r="GD1243">
        <v>1</v>
      </c>
      <c r="GF1243">
        <v>-1986546524</v>
      </c>
      <c r="GG1243">
        <v>2</v>
      </c>
      <c r="GH1243">
        <v>1</v>
      </c>
      <c r="GI1243">
        <v>2</v>
      </c>
      <c r="GJ1243">
        <v>0</v>
      </c>
      <c r="GK1243">
        <v>0</v>
      </c>
      <c r="GL1243">
        <f>ROUND(IF(AND(BH1243=3,BI1243=3,FS1243&lt;&gt;0),P1243,0),0)</f>
        <v>0</v>
      </c>
      <c r="GM1243">
        <f>ROUND(O1243+X1243+Y1243,0)+GX1243</f>
        <v>750</v>
      </c>
      <c r="GN1243">
        <f>IF(OR(BI1243=0,BI1243=1),ROUND(O1243+X1243+Y1243,0),0)</f>
        <v>750</v>
      </c>
      <c r="GO1243">
        <f>IF(BI1243=2,ROUND(O1243+X1243+Y1243,0),0)</f>
        <v>0</v>
      </c>
      <c r="GP1243">
        <f>IF(BI1243=4,ROUND(O1243+X1243+Y1243,0)+GX1243,0)</f>
        <v>0</v>
      </c>
      <c r="GR1243">
        <v>0</v>
      </c>
      <c r="GS1243">
        <v>0</v>
      </c>
      <c r="GT1243">
        <v>0</v>
      </c>
      <c r="GU1243" t="s">
        <v>3</v>
      </c>
      <c r="GV1243">
        <f t="shared" si="808"/>
        <v>0</v>
      </c>
      <c r="GW1243">
        <v>1</v>
      </c>
      <c r="GX1243">
        <f>ROUND(HC1243*I1243,0)</f>
        <v>0</v>
      </c>
      <c r="HA1243">
        <v>0</v>
      </c>
      <c r="HB1243">
        <v>0</v>
      </c>
      <c r="HC1243">
        <f t="shared" si="809"/>
        <v>0</v>
      </c>
      <c r="HE1243" t="s">
        <v>3</v>
      </c>
      <c r="HF1243" t="s">
        <v>3</v>
      </c>
      <c r="HM1243" t="s">
        <v>3</v>
      </c>
      <c r="HN1243" t="s">
        <v>596</v>
      </c>
      <c r="HO1243" t="s">
        <v>597</v>
      </c>
      <c r="HP1243" t="s">
        <v>593</v>
      </c>
      <c r="HQ1243" t="s">
        <v>593</v>
      </c>
      <c r="IK1243">
        <v>0</v>
      </c>
    </row>
    <row r="1244" spans="1:255" x14ac:dyDescent="0.2">
      <c r="A1244" s="2">
        <v>17</v>
      </c>
      <c r="B1244" s="2">
        <v>1</v>
      </c>
      <c r="C1244" s="2">
        <f>ROW(SmtRes!A2173)</f>
        <v>2173</v>
      </c>
      <c r="D1244" s="2">
        <f>ROW(EtalonRes!A1981)</f>
        <v>1981</v>
      </c>
      <c r="E1244" s="2" t="s">
        <v>1254</v>
      </c>
      <c r="F1244" s="2" t="s">
        <v>1168</v>
      </c>
      <c r="G1244" s="2" t="s">
        <v>1169</v>
      </c>
      <c r="H1244" s="2" t="s">
        <v>1150</v>
      </c>
      <c r="I1244" s="2">
        <f>ROUND(ROUND(15/100,4),7)</f>
        <v>0.15</v>
      </c>
      <c r="J1244" s="2">
        <v>0</v>
      </c>
      <c r="K1244" s="2">
        <f>ROUND(ROUND(15/100,4),7)</f>
        <v>0.15</v>
      </c>
      <c r="L1244" s="2"/>
      <c r="M1244" s="2"/>
      <c r="N1244" s="2"/>
      <c r="O1244" s="2">
        <f>ROUND(CP1244,2)</f>
        <v>45.33</v>
      </c>
      <c r="P1244" s="2">
        <f>ROUND(CQ1244*I1244,2)</f>
        <v>11.87</v>
      </c>
      <c r="Q1244" s="2">
        <f>ROUND(CR1244*I1244,2)</f>
        <v>8.8800000000000008</v>
      </c>
      <c r="R1244" s="2">
        <f>ROUND(CS1244*I1244,2)</f>
        <v>0.03</v>
      </c>
      <c r="S1244" s="2">
        <f>ROUND(CT1244*I1244,2)</f>
        <v>24.58</v>
      </c>
      <c r="T1244" s="2">
        <f>ROUND(CU1244*I1244,2)</f>
        <v>0</v>
      </c>
      <c r="U1244" s="2">
        <f t="shared" si="791"/>
        <v>2.6145825</v>
      </c>
      <c r="V1244" s="2">
        <f t="shared" si="792"/>
        <v>2.1562500000000002E-3</v>
      </c>
      <c r="W1244" s="2">
        <f>ROUND(CX1244*I1244,2)</f>
        <v>0</v>
      </c>
      <c r="X1244" s="2">
        <f>ROUND(CY1244,2)</f>
        <v>26.8</v>
      </c>
      <c r="Y1244" s="2">
        <f>ROUND(CZ1244,2)</f>
        <v>15.06</v>
      </c>
      <c r="Z1244" s="2"/>
      <c r="AA1244" s="2">
        <v>53551706</v>
      </c>
      <c r="AB1244" s="2">
        <f t="shared" si="793"/>
        <v>302.12</v>
      </c>
      <c r="AC1244" s="2">
        <f t="shared" si="810"/>
        <v>79.11</v>
      </c>
      <c r="AD1244" s="2">
        <f>ROUND(((((ET1244*ROUND((1.25*1.15),7)))-((EU1244*ROUND((1.25*1.15),7))))+AE1244),2)</f>
        <v>59.17</v>
      </c>
      <c r="AE1244" s="2">
        <f>ROUND(((EU1244*ROUND((1.25*1.15),7))),2)</f>
        <v>0.2</v>
      </c>
      <c r="AF1244" s="2">
        <f>ROUND(((EV1244*ROUND((1.15*1.15),7))),2)</f>
        <v>163.84</v>
      </c>
      <c r="AG1244" s="2">
        <f t="shared" si="795"/>
        <v>0</v>
      </c>
      <c r="AH1244" s="2">
        <f>((EW1244*ROUND((1.15*1.15),7)))</f>
        <v>17.43055</v>
      </c>
      <c r="AI1244" s="2">
        <f>((EX1244*ROUND((1.25*1.15),7)))</f>
        <v>1.4375000000000001E-2</v>
      </c>
      <c r="AJ1244" s="2">
        <f t="shared" si="796"/>
        <v>0</v>
      </c>
      <c r="AK1244" s="2">
        <v>244.16</v>
      </c>
      <c r="AL1244" s="2">
        <v>79.11</v>
      </c>
      <c r="AM1244" s="2">
        <v>41.16</v>
      </c>
      <c r="AN1244" s="2">
        <v>0.14000000000000001</v>
      </c>
      <c r="AO1244" s="2">
        <v>123.89</v>
      </c>
      <c r="AP1244" s="2">
        <v>0</v>
      </c>
      <c r="AQ1244" s="2">
        <v>13.18</v>
      </c>
      <c r="AR1244" s="2">
        <v>0.01</v>
      </c>
      <c r="AS1244" s="2">
        <v>0</v>
      </c>
      <c r="AT1244" s="2">
        <v>108.9</v>
      </c>
      <c r="AU1244" s="2">
        <v>61.2</v>
      </c>
      <c r="AV1244" s="2">
        <v>1</v>
      </c>
      <c r="AW1244" s="2">
        <v>1</v>
      </c>
      <c r="AX1244" s="2"/>
      <c r="AY1244" s="2"/>
      <c r="AZ1244" s="2">
        <v>1</v>
      </c>
      <c r="BA1244" s="2">
        <v>1</v>
      </c>
      <c r="BB1244" s="2">
        <v>1</v>
      </c>
      <c r="BC1244" s="2">
        <v>1</v>
      </c>
      <c r="BD1244" s="2" t="s">
        <v>3</v>
      </c>
      <c r="BE1244" s="2" t="s">
        <v>3</v>
      </c>
      <c r="BF1244" s="2" t="s">
        <v>3</v>
      </c>
      <c r="BG1244" s="2" t="s">
        <v>3</v>
      </c>
      <c r="BH1244" s="2">
        <v>0</v>
      </c>
      <c r="BI1244" s="2">
        <v>1</v>
      </c>
      <c r="BJ1244" s="2" t="s">
        <v>1170</v>
      </c>
      <c r="BK1244" s="2"/>
      <c r="BL1244" s="2"/>
      <c r="BM1244" s="2">
        <v>16001</v>
      </c>
      <c r="BN1244" s="2">
        <v>0</v>
      </c>
      <c r="BO1244" s="2" t="s">
        <v>3</v>
      </c>
      <c r="BP1244" s="2">
        <v>0</v>
      </c>
      <c r="BQ1244" s="2">
        <v>22</v>
      </c>
      <c r="BR1244" s="2">
        <v>0</v>
      </c>
      <c r="BS1244" s="2">
        <v>1</v>
      </c>
      <c r="BT1244" s="2">
        <v>1</v>
      </c>
      <c r="BU1244" s="2">
        <v>1</v>
      </c>
      <c r="BV1244" s="2">
        <v>1</v>
      </c>
      <c r="BW1244" s="2">
        <v>1</v>
      </c>
      <c r="BX1244" s="2">
        <v>1</v>
      </c>
      <c r="BY1244" s="2" t="s">
        <v>3</v>
      </c>
      <c r="BZ1244" s="2">
        <v>121</v>
      </c>
      <c r="CA1244" s="2">
        <v>72</v>
      </c>
      <c r="CB1244" s="2" t="s">
        <v>3</v>
      </c>
      <c r="CC1244" s="2"/>
      <c r="CD1244" s="2"/>
      <c r="CE1244" s="2">
        <v>0</v>
      </c>
      <c r="CF1244" s="2">
        <v>0</v>
      </c>
      <c r="CG1244" s="2">
        <v>0</v>
      </c>
      <c r="CH1244" s="2"/>
      <c r="CI1244" s="2"/>
      <c r="CJ1244" s="2"/>
      <c r="CK1244" s="2"/>
      <c r="CL1244" s="2"/>
      <c r="CM1244" s="2">
        <v>0</v>
      </c>
      <c r="CN1244" s="2" t="s">
        <v>2170</v>
      </c>
      <c r="CO1244" s="2">
        <v>0</v>
      </c>
      <c r="CP1244" s="2">
        <f t="shared" si="797"/>
        <v>45.33</v>
      </c>
      <c r="CQ1244" s="2">
        <f t="shared" si="798"/>
        <v>79.11</v>
      </c>
      <c r="CR1244" s="2">
        <f t="shared" si="799"/>
        <v>59.17</v>
      </c>
      <c r="CS1244" s="2">
        <f t="shared" si="800"/>
        <v>0.2</v>
      </c>
      <c r="CT1244" s="2">
        <f t="shared" si="801"/>
        <v>163.84</v>
      </c>
      <c r="CU1244" s="2">
        <f t="shared" si="802"/>
        <v>0</v>
      </c>
      <c r="CV1244" s="2">
        <f t="shared" si="803"/>
        <v>17.43055</v>
      </c>
      <c r="CW1244" s="2">
        <f t="shared" si="804"/>
        <v>1.4375000000000001E-2</v>
      </c>
      <c r="CX1244" s="2">
        <f t="shared" si="805"/>
        <v>0</v>
      </c>
      <c r="CY1244" s="2">
        <f t="shared" si="806"/>
        <v>26.80029</v>
      </c>
      <c r="CZ1244" s="2">
        <f t="shared" si="807"/>
        <v>15.06132</v>
      </c>
      <c r="DA1244" s="2"/>
      <c r="DB1244" s="2"/>
      <c r="DC1244" s="2" t="s">
        <v>3</v>
      </c>
      <c r="DD1244" s="2" t="s">
        <v>3</v>
      </c>
      <c r="DE1244" s="2" t="s">
        <v>61</v>
      </c>
      <c r="DF1244" s="2" t="s">
        <v>61</v>
      </c>
      <c r="DG1244" s="2" t="s">
        <v>62</v>
      </c>
      <c r="DH1244" s="2" t="s">
        <v>3</v>
      </c>
      <c r="DI1244" s="2" t="s">
        <v>62</v>
      </c>
      <c r="DJ1244" s="2" t="s">
        <v>61</v>
      </c>
      <c r="DK1244" s="2" t="s">
        <v>3</v>
      </c>
      <c r="DL1244" s="2" t="s">
        <v>75</v>
      </c>
      <c r="DM1244" s="2" t="s">
        <v>63</v>
      </c>
      <c r="DN1244" s="2">
        <v>0</v>
      </c>
      <c r="DO1244" s="2">
        <v>0</v>
      </c>
      <c r="DP1244" s="2">
        <v>1</v>
      </c>
      <c r="DQ1244" s="2">
        <v>1</v>
      </c>
      <c r="DR1244" s="2"/>
      <c r="DS1244" s="2"/>
      <c r="DT1244" s="2"/>
      <c r="DU1244" s="2">
        <v>1003</v>
      </c>
      <c r="DV1244" s="2" t="s">
        <v>1150</v>
      </c>
      <c r="DW1244" s="2" t="s">
        <v>1150</v>
      </c>
      <c r="DX1244" s="2">
        <v>100</v>
      </c>
      <c r="DY1244" s="2"/>
      <c r="DZ1244" s="2" t="s">
        <v>3</v>
      </c>
      <c r="EA1244" s="2" t="s">
        <v>3</v>
      </c>
      <c r="EB1244" s="2" t="s">
        <v>3</v>
      </c>
      <c r="EC1244" s="2" t="s">
        <v>3</v>
      </c>
      <c r="ED1244" s="2"/>
      <c r="EE1244" s="2">
        <v>53551143</v>
      </c>
      <c r="EF1244" s="2">
        <v>22</v>
      </c>
      <c r="EG1244" s="2" t="s">
        <v>592</v>
      </c>
      <c r="EH1244" s="2">
        <v>16</v>
      </c>
      <c r="EI1244" s="2" t="s">
        <v>593</v>
      </c>
      <c r="EJ1244" s="2">
        <v>1</v>
      </c>
      <c r="EK1244" s="2">
        <v>16001</v>
      </c>
      <c r="EL1244" s="2" t="s">
        <v>1153</v>
      </c>
      <c r="EM1244" s="2" t="s">
        <v>1154</v>
      </c>
      <c r="EN1244" s="2"/>
      <c r="EO1244" s="2" t="s">
        <v>1171</v>
      </c>
      <c r="EP1244" s="2"/>
      <c r="EQ1244" s="2">
        <v>0</v>
      </c>
      <c r="ER1244" s="2">
        <v>244.16</v>
      </c>
      <c r="ES1244" s="2">
        <v>79.11</v>
      </c>
      <c r="ET1244" s="2">
        <v>41.16</v>
      </c>
      <c r="EU1244" s="2">
        <v>0.14000000000000001</v>
      </c>
      <c r="EV1244" s="2">
        <v>123.89</v>
      </c>
      <c r="EW1244" s="2">
        <v>13.18</v>
      </c>
      <c r="EX1244" s="2">
        <v>0.01</v>
      </c>
      <c r="EY1244" s="2">
        <v>0</v>
      </c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>
        <v>0</v>
      </c>
      <c r="FR1244" s="2">
        <f>ROUND(IF(AND(BH1244=3,BI1244=3),P1244,0),2)</f>
        <v>0</v>
      </c>
      <c r="FS1244" s="2">
        <v>0</v>
      </c>
      <c r="FT1244" s="2"/>
      <c r="FU1244" s="2"/>
      <c r="FV1244" s="2"/>
      <c r="FW1244" s="2"/>
      <c r="FX1244" s="2">
        <v>108.9</v>
      </c>
      <c r="FY1244" s="2">
        <v>61.2</v>
      </c>
      <c r="FZ1244" s="2"/>
      <c r="GA1244" s="2" t="s">
        <v>3</v>
      </c>
      <c r="GB1244" s="2"/>
      <c r="GC1244" s="2"/>
      <c r="GD1244" s="2">
        <v>1</v>
      </c>
      <c r="GE1244" s="2"/>
      <c r="GF1244" s="2">
        <v>-470980495</v>
      </c>
      <c r="GG1244" s="2">
        <v>2</v>
      </c>
      <c r="GH1244" s="2">
        <v>1</v>
      </c>
      <c r="GI1244" s="2">
        <v>-2</v>
      </c>
      <c r="GJ1244" s="2">
        <v>0</v>
      </c>
      <c r="GK1244" s="2">
        <v>0</v>
      </c>
      <c r="GL1244" s="2">
        <f>ROUND(IF(AND(BH1244=3,BI1244=3,FS1244&lt;&gt;0),P1244,0),2)</f>
        <v>0</v>
      </c>
      <c r="GM1244" s="2">
        <f>ROUND(O1244+X1244+Y1244,2)+GX1244</f>
        <v>87.19</v>
      </c>
      <c r="GN1244" s="2">
        <f>IF(OR(BI1244=0,BI1244=1),ROUND(O1244+X1244+Y1244,2),0)</f>
        <v>87.19</v>
      </c>
      <c r="GO1244" s="2">
        <f>IF(BI1244=2,ROUND(O1244+X1244+Y1244,2),0)</f>
        <v>0</v>
      </c>
      <c r="GP1244" s="2">
        <f>IF(BI1244=4,ROUND(O1244+X1244+Y1244,2)+GX1244,0)</f>
        <v>0</v>
      </c>
      <c r="GQ1244" s="2"/>
      <c r="GR1244" s="2">
        <v>0</v>
      </c>
      <c r="GS1244" s="2">
        <v>3</v>
      </c>
      <c r="GT1244" s="2">
        <v>0</v>
      </c>
      <c r="GU1244" s="2" t="s">
        <v>3</v>
      </c>
      <c r="GV1244" s="2">
        <f t="shared" si="808"/>
        <v>0</v>
      </c>
      <c r="GW1244" s="2">
        <v>1</v>
      </c>
      <c r="GX1244" s="2">
        <f>ROUND(HC1244*I1244,2)</f>
        <v>0</v>
      </c>
      <c r="GY1244" s="2"/>
      <c r="GZ1244" s="2"/>
      <c r="HA1244" s="2">
        <v>0</v>
      </c>
      <c r="HB1244" s="2">
        <v>0</v>
      </c>
      <c r="HC1244" s="2">
        <f t="shared" si="809"/>
        <v>0</v>
      </c>
      <c r="HD1244" s="2"/>
      <c r="HE1244" s="2" t="s">
        <v>3</v>
      </c>
      <c r="HF1244" s="2" t="s">
        <v>3</v>
      </c>
      <c r="HG1244" s="2"/>
      <c r="HH1244" s="2"/>
      <c r="HI1244" s="2"/>
      <c r="HJ1244" s="2"/>
      <c r="HK1244" s="2"/>
      <c r="HL1244" s="2"/>
      <c r="HM1244" s="2" t="s">
        <v>3</v>
      </c>
      <c r="HN1244" s="2" t="s">
        <v>596</v>
      </c>
      <c r="HO1244" s="2" t="s">
        <v>597</v>
      </c>
      <c r="HP1244" s="2" t="s">
        <v>593</v>
      </c>
      <c r="HQ1244" s="2" t="s">
        <v>593</v>
      </c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>
        <v>0</v>
      </c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</row>
    <row r="1245" spans="1:255" x14ac:dyDescent="0.2">
      <c r="A1245">
        <v>17</v>
      </c>
      <c r="B1245">
        <v>1</v>
      </c>
      <c r="C1245">
        <f>ROW(SmtRes!A2186)</f>
        <v>2186</v>
      </c>
      <c r="D1245">
        <f>ROW(EtalonRes!A1994)</f>
        <v>1994</v>
      </c>
      <c r="E1245" t="s">
        <v>1254</v>
      </c>
      <c r="F1245" t="s">
        <v>1168</v>
      </c>
      <c r="G1245" t="s">
        <v>1169</v>
      </c>
      <c r="H1245" t="s">
        <v>1150</v>
      </c>
      <c r="I1245">
        <f>ROUND(ROUND(15/100,4),7)</f>
        <v>0.15</v>
      </c>
      <c r="J1245">
        <v>0</v>
      </c>
      <c r="K1245">
        <f>ROUND(ROUND(15/100,4),7)</f>
        <v>0.15</v>
      </c>
      <c r="O1245">
        <f>ROUND(CP1245,0)</f>
        <v>1008</v>
      </c>
      <c r="P1245">
        <f>ROUND(CQ1245*I1245,0)</f>
        <v>87</v>
      </c>
      <c r="Q1245">
        <f>ROUND(CR1245*I1245,0)</f>
        <v>55</v>
      </c>
      <c r="R1245">
        <f>ROUND(CS1245*I1245,0)</f>
        <v>1</v>
      </c>
      <c r="S1245">
        <f>ROUND(CT1245*I1245,0)</f>
        <v>866</v>
      </c>
      <c r="T1245">
        <f>ROUND(CU1245*I1245,0)</f>
        <v>0</v>
      </c>
      <c r="U1245">
        <f t="shared" si="791"/>
        <v>2.6145825</v>
      </c>
      <c r="V1245">
        <f t="shared" si="792"/>
        <v>2.1562500000000002E-3</v>
      </c>
      <c r="W1245">
        <f>ROUND(CX1245*I1245,0)</f>
        <v>0</v>
      </c>
      <c r="X1245">
        <f>ROUND(CY1245,0)</f>
        <v>944</v>
      </c>
      <c r="Y1245">
        <f>ROUND(CZ1245,0)</f>
        <v>531</v>
      </c>
      <c r="AA1245">
        <v>53551707</v>
      </c>
      <c r="AB1245">
        <f t="shared" si="793"/>
        <v>302.12</v>
      </c>
      <c r="AC1245">
        <f t="shared" si="810"/>
        <v>79.11</v>
      </c>
      <c r="AD1245">
        <f>ROUND(((((ET1245*ROUND((1.25*1.15),7)))-((EU1245*ROUND((1.25*1.15),7))))+AE1245),2)</f>
        <v>59.17</v>
      </c>
      <c r="AE1245">
        <f>ROUND(((EU1245*ROUND((1.25*1.15),7))),2)</f>
        <v>0.2</v>
      </c>
      <c r="AF1245">
        <f>ROUND(((EV1245*ROUND((1.15*1.15),7))),2)</f>
        <v>163.84</v>
      </c>
      <c r="AG1245">
        <f t="shared" si="795"/>
        <v>0</v>
      </c>
      <c r="AH1245">
        <f>((EW1245*ROUND((1.15*1.15),7)))</f>
        <v>17.43055</v>
      </c>
      <c r="AI1245">
        <f>((EX1245*ROUND((1.25*1.15),7)))</f>
        <v>1.4375000000000001E-2</v>
      </c>
      <c r="AJ1245">
        <f t="shared" si="796"/>
        <v>0</v>
      </c>
      <c r="AK1245">
        <v>244.16</v>
      </c>
      <c r="AL1245">
        <v>79.11</v>
      </c>
      <c r="AM1245">
        <v>41.16</v>
      </c>
      <c r="AN1245">
        <v>0.14000000000000001</v>
      </c>
      <c r="AO1245">
        <v>123.89</v>
      </c>
      <c r="AP1245">
        <v>0</v>
      </c>
      <c r="AQ1245">
        <v>13.18</v>
      </c>
      <c r="AR1245">
        <v>0.01</v>
      </c>
      <c r="AS1245">
        <v>0</v>
      </c>
      <c r="AT1245">
        <v>108.9</v>
      </c>
      <c r="AU1245">
        <v>61.2</v>
      </c>
      <c r="AV1245">
        <v>1</v>
      </c>
      <c r="AW1245">
        <v>1</v>
      </c>
      <c r="AZ1245">
        <v>1</v>
      </c>
      <c r="BA1245">
        <v>35.24</v>
      </c>
      <c r="BB1245">
        <v>6.18</v>
      </c>
      <c r="BC1245">
        <v>7.36</v>
      </c>
      <c r="BD1245" t="s">
        <v>3</v>
      </c>
      <c r="BE1245" t="s">
        <v>3</v>
      </c>
      <c r="BF1245" t="s">
        <v>3</v>
      </c>
      <c r="BG1245" t="s">
        <v>3</v>
      </c>
      <c r="BH1245">
        <v>0</v>
      </c>
      <c r="BI1245">
        <v>1</v>
      </c>
      <c r="BJ1245" t="s">
        <v>1170</v>
      </c>
      <c r="BM1245">
        <v>16001</v>
      </c>
      <c r="BN1245">
        <v>0</v>
      </c>
      <c r="BO1245" t="s">
        <v>1168</v>
      </c>
      <c r="BP1245">
        <v>1</v>
      </c>
      <c r="BQ1245">
        <v>22</v>
      </c>
      <c r="BR1245">
        <v>0</v>
      </c>
      <c r="BS1245">
        <v>35.24</v>
      </c>
      <c r="BT1245">
        <v>1</v>
      </c>
      <c r="BU1245">
        <v>1</v>
      </c>
      <c r="BV1245">
        <v>1</v>
      </c>
      <c r="BW1245">
        <v>1</v>
      </c>
      <c r="BX1245">
        <v>1</v>
      </c>
      <c r="BY1245" t="s">
        <v>3</v>
      </c>
      <c r="BZ1245">
        <v>121</v>
      </c>
      <c r="CA1245">
        <v>72</v>
      </c>
      <c r="CB1245" t="s">
        <v>3</v>
      </c>
      <c r="CE1245">
        <v>0</v>
      </c>
      <c r="CF1245">
        <v>0</v>
      </c>
      <c r="CG1245">
        <v>0</v>
      </c>
      <c r="CM1245">
        <v>0</v>
      </c>
      <c r="CN1245" t="s">
        <v>2170</v>
      </c>
      <c r="CO1245">
        <v>0</v>
      </c>
      <c r="CP1245">
        <f t="shared" si="797"/>
        <v>1008</v>
      </c>
      <c r="CQ1245">
        <f t="shared" si="798"/>
        <v>582.24959999999999</v>
      </c>
      <c r="CR1245">
        <f t="shared" si="799"/>
        <v>365.67059999999998</v>
      </c>
      <c r="CS1245">
        <f t="shared" si="800"/>
        <v>7.0480000000000009</v>
      </c>
      <c r="CT1245">
        <f t="shared" si="801"/>
        <v>5773.7216000000008</v>
      </c>
      <c r="CU1245">
        <f t="shared" si="802"/>
        <v>0</v>
      </c>
      <c r="CV1245">
        <f t="shared" si="803"/>
        <v>17.43055</v>
      </c>
      <c r="CW1245">
        <f t="shared" si="804"/>
        <v>1.4375000000000001E-2</v>
      </c>
      <c r="CX1245">
        <f t="shared" si="805"/>
        <v>0</v>
      </c>
      <c r="CY1245">
        <f t="shared" si="806"/>
        <v>944.16300000000001</v>
      </c>
      <c r="CZ1245">
        <f t="shared" si="807"/>
        <v>530.60400000000004</v>
      </c>
      <c r="DC1245" t="s">
        <v>3</v>
      </c>
      <c r="DD1245" t="s">
        <v>3</v>
      </c>
      <c r="DE1245" t="s">
        <v>61</v>
      </c>
      <c r="DF1245" t="s">
        <v>61</v>
      </c>
      <c r="DG1245" t="s">
        <v>62</v>
      </c>
      <c r="DH1245" t="s">
        <v>3</v>
      </c>
      <c r="DI1245" t="s">
        <v>62</v>
      </c>
      <c r="DJ1245" t="s">
        <v>61</v>
      </c>
      <c r="DK1245" t="s">
        <v>3</v>
      </c>
      <c r="DL1245" t="s">
        <v>75</v>
      </c>
      <c r="DM1245" t="s">
        <v>63</v>
      </c>
      <c r="DN1245">
        <v>0</v>
      </c>
      <c r="DO1245">
        <v>0</v>
      </c>
      <c r="DP1245">
        <v>1</v>
      </c>
      <c r="DQ1245">
        <v>1</v>
      </c>
      <c r="DU1245">
        <v>1003</v>
      </c>
      <c r="DV1245" t="s">
        <v>1150</v>
      </c>
      <c r="DW1245" t="s">
        <v>1150</v>
      </c>
      <c r="DX1245">
        <v>100</v>
      </c>
      <c r="DZ1245" t="s">
        <v>3</v>
      </c>
      <c r="EA1245" t="s">
        <v>3</v>
      </c>
      <c r="EB1245" t="s">
        <v>3</v>
      </c>
      <c r="EC1245" t="s">
        <v>3</v>
      </c>
      <c r="EE1245">
        <v>53551143</v>
      </c>
      <c r="EF1245">
        <v>22</v>
      </c>
      <c r="EG1245" t="s">
        <v>592</v>
      </c>
      <c r="EH1245">
        <v>16</v>
      </c>
      <c r="EI1245" t="s">
        <v>593</v>
      </c>
      <c r="EJ1245">
        <v>1</v>
      </c>
      <c r="EK1245">
        <v>16001</v>
      </c>
      <c r="EL1245" t="s">
        <v>1153</v>
      </c>
      <c r="EM1245" t="s">
        <v>1154</v>
      </c>
      <c r="EO1245" t="s">
        <v>1171</v>
      </c>
      <c r="EQ1245">
        <v>0</v>
      </c>
      <c r="ER1245">
        <v>244.16</v>
      </c>
      <c r="ES1245">
        <v>79.11</v>
      </c>
      <c r="ET1245">
        <v>41.16</v>
      </c>
      <c r="EU1245">
        <v>0.14000000000000001</v>
      </c>
      <c r="EV1245">
        <v>123.89</v>
      </c>
      <c r="EW1245">
        <v>13.18</v>
      </c>
      <c r="EX1245">
        <v>0.01</v>
      </c>
      <c r="EY1245">
        <v>0</v>
      </c>
      <c r="FQ1245">
        <v>0</v>
      </c>
      <c r="FR1245">
        <f>ROUND(IF(AND(BH1245=3,BI1245=3),P1245,0),0)</f>
        <v>0</v>
      </c>
      <c r="FS1245">
        <v>0</v>
      </c>
      <c r="FX1245">
        <v>108.9</v>
      </c>
      <c r="FY1245">
        <v>61.2</v>
      </c>
      <c r="GA1245" t="s">
        <v>3</v>
      </c>
      <c r="GD1245">
        <v>1</v>
      </c>
      <c r="GF1245">
        <v>-470980495</v>
      </c>
      <c r="GG1245">
        <v>2</v>
      </c>
      <c r="GH1245">
        <v>1</v>
      </c>
      <c r="GI1245">
        <v>2</v>
      </c>
      <c r="GJ1245">
        <v>0</v>
      </c>
      <c r="GK1245">
        <v>0</v>
      </c>
      <c r="GL1245">
        <f>ROUND(IF(AND(BH1245=3,BI1245=3,FS1245&lt;&gt;0),P1245,0),0)</f>
        <v>0</v>
      </c>
      <c r="GM1245">
        <f>ROUND(O1245+X1245+Y1245,0)+GX1245</f>
        <v>2483</v>
      </c>
      <c r="GN1245">
        <f>IF(OR(BI1245=0,BI1245=1),ROUND(O1245+X1245+Y1245,0),0)</f>
        <v>2483</v>
      </c>
      <c r="GO1245">
        <f>IF(BI1245=2,ROUND(O1245+X1245+Y1245,0),0)</f>
        <v>0</v>
      </c>
      <c r="GP1245">
        <f>IF(BI1245=4,ROUND(O1245+X1245+Y1245,0)+GX1245,0)</f>
        <v>0</v>
      </c>
      <c r="GR1245">
        <v>0</v>
      </c>
      <c r="GS1245">
        <v>3</v>
      </c>
      <c r="GT1245">
        <v>0</v>
      </c>
      <c r="GU1245" t="s">
        <v>3</v>
      </c>
      <c r="GV1245">
        <f t="shared" si="808"/>
        <v>0</v>
      </c>
      <c r="GW1245">
        <v>1</v>
      </c>
      <c r="GX1245">
        <f>ROUND(HC1245*I1245,0)</f>
        <v>0</v>
      </c>
      <c r="HA1245">
        <v>0</v>
      </c>
      <c r="HB1245">
        <v>0</v>
      </c>
      <c r="HC1245">
        <f t="shared" si="809"/>
        <v>0</v>
      </c>
      <c r="HE1245" t="s">
        <v>3</v>
      </c>
      <c r="HF1245" t="s">
        <v>3</v>
      </c>
      <c r="HM1245" t="s">
        <v>3</v>
      </c>
      <c r="HN1245" t="s">
        <v>596</v>
      </c>
      <c r="HO1245" t="s">
        <v>597</v>
      </c>
      <c r="HP1245" t="s">
        <v>593</v>
      </c>
      <c r="HQ1245" t="s">
        <v>593</v>
      </c>
      <c r="IK1245">
        <v>0</v>
      </c>
    </row>
    <row r="1246" spans="1:255" x14ac:dyDescent="0.2">
      <c r="A1246" s="2">
        <v>18</v>
      </c>
      <c r="B1246" s="2">
        <v>1</v>
      </c>
      <c r="C1246" s="2">
        <v>2168</v>
      </c>
      <c r="D1246" s="2"/>
      <c r="E1246" s="2" t="s">
        <v>1255</v>
      </c>
      <c r="F1246" s="2" t="s">
        <v>1173</v>
      </c>
      <c r="G1246" s="2" t="s">
        <v>1174</v>
      </c>
      <c r="H1246" s="2" t="s">
        <v>185</v>
      </c>
      <c r="I1246" s="2">
        <f>I1244*J1246</f>
        <v>15.074999999999999</v>
      </c>
      <c r="J1246" s="2">
        <v>100.5</v>
      </c>
      <c r="K1246" s="2">
        <v>100.5</v>
      </c>
      <c r="L1246" s="2"/>
      <c r="M1246" s="2"/>
      <c r="N1246" s="2"/>
      <c r="O1246" s="2">
        <f>ROUND(CP1246,2)</f>
        <v>281.45</v>
      </c>
      <c r="P1246" s="2">
        <f>ROUND(CQ1246*I1246,2)</f>
        <v>281.45</v>
      </c>
      <c r="Q1246" s="2">
        <f>ROUND(CR1246*I1246,2)</f>
        <v>0</v>
      </c>
      <c r="R1246" s="2">
        <f>ROUND(CS1246*I1246,2)</f>
        <v>0</v>
      </c>
      <c r="S1246" s="2">
        <f>ROUND(CT1246*I1246,2)</f>
        <v>0</v>
      </c>
      <c r="T1246" s="2">
        <f>ROUND(CU1246*I1246,2)</f>
        <v>0</v>
      </c>
      <c r="U1246" s="2">
        <f t="shared" si="791"/>
        <v>0</v>
      </c>
      <c r="V1246" s="2">
        <f t="shared" si="792"/>
        <v>0</v>
      </c>
      <c r="W1246" s="2">
        <f>ROUND(CX1246*I1246,2)</f>
        <v>0</v>
      </c>
      <c r="X1246" s="2">
        <f>ROUND(CY1246,2)</f>
        <v>0</v>
      </c>
      <c r="Y1246" s="2">
        <f>ROUND(CZ1246,2)</f>
        <v>0</v>
      </c>
      <c r="Z1246" s="2"/>
      <c r="AA1246" s="2">
        <v>53551706</v>
      </c>
      <c r="AB1246" s="2">
        <f t="shared" si="793"/>
        <v>18.670000000000002</v>
      </c>
      <c r="AC1246" s="2">
        <f t="shared" si="810"/>
        <v>18.670000000000002</v>
      </c>
      <c r="AD1246" s="2">
        <f t="shared" ref="AD1246:AD1257" si="811">ROUND((((ET1246)-(EU1246))+AE1246),2)</f>
        <v>0</v>
      </c>
      <c r="AE1246" s="2">
        <f t="shared" ref="AE1246:AE1257" si="812">ROUND((EU1246),2)</f>
        <v>0</v>
      </c>
      <c r="AF1246" s="2">
        <f t="shared" ref="AF1246:AF1257" si="813">ROUND((EV1246),2)</f>
        <v>0</v>
      </c>
      <c r="AG1246" s="2">
        <f t="shared" si="795"/>
        <v>0</v>
      </c>
      <c r="AH1246" s="2">
        <f t="shared" ref="AH1246:AH1257" si="814">(EW1246)</f>
        <v>0</v>
      </c>
      <c r="AI1246" s="2">
        <f t="shared" ref="AI1246:AI1257" si="815">(EX1246)</f>
        <v>0</v>
      </c>
      <c r="AJ1246" s="2">
        <f t="shared" si="796"/>
        <v>0</v>
      </c>
      <c r="AK1246" s="2">
        <v>18.670000000000002</v>
      </c>
      <c r="AL1246" s="2">
        <v>18.670000000000002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121</v>
      </c>
      <c r="AU1246" s="2">
        <v>72</v>
      </c>
      <c r="AV1246" s="2">
        <v>1</v>
      </c>
      <c r="AW1246" s="2">
        <v>1</v>
      </c>
      <c r="AX1246" s="2"/>
      <c r="AY1246" s="2"/>
      <c r="AZ1246" s="2">
        <v>1</v>
      </c>
      <c r="BA1246" s="2">
        <v>1</v>
      </c>
      <c r="BB1246" s="2">
        <v>1</v>
      </c>
      <c r="BC1246" s="2">
        <v>1</v>
      </c>
      <c r="BD1246" s="2" t="s">
        <v>3</v>
      </c>
      <c r="BE1246" s="2" t="s">
        <v>3</v>
      </c>
      <c r="BF1246" s="2" t="s">
        <v>3</v>
      </c>
      <c r="BG1246" s="2" t="s">
        <v>3</v>
      </c>
      <c r="BH1246" s="2">
        <v>3</v>
      </c>
      <c r="BI1246" s="2">
        <v>1</v>
      </c>
      <c r="BJ1246" s="2" t="s">
        <v>1175</v>
      </c>
      <c r="BK1246" s="2"/>
      <c r="BL1246" s="2"/>
      <c r="BM1246" s="2">
        <v>16001</v>
      </c>
      <c r="BN1246" s="2">
        <v>0</v>
      </c>
      <c r="BO1246" s="2" t="s">
        <v>3</v>
      </c>
      <c r="BP1246" s="2">
        <v>0</v>
      </c>
      <c r="BQ1246" s="2">
        <v>22</v>
      </c>
      <c r="BR1246" s="2">
        <v>0</v>
      </c>
      <c r="BS1246" s="2">
        <v>1</v>
      </c>
      <c r="BT1246" s="2">
        <v>1</v>
      </c>
      <c r="BU1246" s="2">
        <v>1</v>
      </c>
      <c r="BV1246" s="2">
        <v>1</v>
      </c>
      <c r="BW1246" s="2">
        <v>1</v>
      </c>
      <c r="BX1246" s="2">
        <v>1</v>
      </c>
      <c r="BY1246" s="2" t="s">
        <v>3</v>
      </c>
      <c r="BZ1246" s="2">
        <v>121</v>
      </c>
      <c r="CA1246" s="2">
        <v>72</v>
      </c>
      <c r="CB1246" s="2" t="s">
        <v>3</v>
      </c>
      <c r="CC1246" s="2"/>
      <c r="CD1246" s="2"/>
      <c r="CE1246" s="2">
        <v>0</v>
      </c>
      <c r="CF1246" s="2">
        <v>0</v>
      </c>
      <c r="CG1246" s="2">
        <v>0</v>
      </c>
      <c r="CH1246" s="2"/>
      <c r="CI1246" s="2"/>
      <c r="CJ1246" s="2"/>
      <c r="CK1246" s="2"/>
      <c r="CL1246" s="2"/>
      <c r="CM1246" s="2">
        <v>0</v>
      </c>
      <c r="CN1246" s="2" t="s">
        <v>3</v>
      </c>
      <c r="CO1246" s="2">
        <v>0</v>
      </c>
      <c r="CP1246" s="2">
        <f t="shared" si="797"/>
        <v>281.45</v>
      </c>
      <c r="CQ1246" s="2">
        <f t="shared" si="798"/>
        <v>18.670000000000002</v>
      </c>
      <c r="CR1246" s="2">
        <f t="shared" si="799"/>
        <v>0</v>
      </c>
      <c r="CS1246" s="2">
        <f t="shared" si="800"/>
        <v>0</v>
      </c>
      <c r="CT1246" s="2">
        <f t="shared" si="801"/>
        <v>0</v>
      </c>
      <c r="CU1246" s="2">
        <f t="shared" si="802"/>
        <v>0</v>
      </c>
      <c r="CV1246" s="2">
        <f t="shared" si="803"/>
        <v>0</v>
      </c>
      <c r="CW1246" s="2">
        <f t="shared" si="804"/>
        <v>0</v>
      </c>
      <c r="CX1246" s="2">
        <f t="shared" si="805"/>
        <v>0</v>
      </c>
      <c r="CY1246" s="2">
        <f t="shared" si="806"/>
        <v>0</v>
      </c>
      <c r="CZ1246" s="2">
        <f t="shared" si="807"/>
        <v>0</v>
      </c>
      <c r="DA1246" s="2"/>
      <c r="DB1246" s="2"/>
      <c r="DC1246" s="2" t="s">
        <v>3</v>
      </c>
      <c r="DD1246" s="2" t="s">
        <v>3</v>
      </c>
      <c r="DE1246" s="2" t="s">
        <v>3</v>
      </c>
      <c r="DF1246" s="2" t="s">
        <v>3</v>
      </c>
      <c r="DG1246" s="2" t="s">
        <v>3</v>
      </c>
      <c r="DH1246" s="2" t="s">
        <v>3</v>
      </c>
      <c r="DI1246" s="2" t="s">
        <v>3</v>
      </c>
      <c r="DJ1246" s="2" t="s">
        <v>3</v>
      </c>
      <c r="DK1246" s="2" t="s">
        <v>3</v>
      </c>
      <c r="DL1246" s="2" t="s">
        <v>3</v>
      </c>
      <c r="DM1246" s="2" t="s">
        <v>3</v>
      </c>
      <c r="DN1246" s="2">
        <v>0</v>
      </c>
      <c r="DO1246" s="2">
        <v>0</v>
      </c>
      <c r="DP1246" s="2">
        <v>1</v>
      </c>
      <c r="DQ1246" s="2">
        <v>1</v>
      </c>
      <c r="DR1246" s="2"/>
      <c r="DS1246" s="2"/>
      <c r="DT1246" s="2"/>
      <c r="DU1246" s="2">
        <v>1003</v>
      </c>
      <c r="DV1246" s="2" t="s">
        <v>185</v>
      </c>
      <c r="DW1246" s="2" t="s">
        <v>185</v>
      </c>
      <c r="DX1246" s="2">
        <v>1</v>
      </c>
      <c r="DY1246" s="2"/>
      <c r="DZ1246" s="2" t="s">
        <v>3</v>
      </c>
      <c r="EA1246" s="2" t="s">
        <v>3</v>
      </c>
      <c r="EB1246" s="2" t="s">
        <v>3</v>
      </c>
      <c r="EC1246" s="2" t="s">
        <v>3</v>
      </c>
      <c r="ED1246" s="2"/>
      <c r="EE1246" s="2">
        <v>53551143</v>
      </c>
      <c r="EF1246" s="2">
        <v>22</v>
      </c>
      <c r="EG1246" s="2" t="s">
        <v>592</v>
      </c>
      <c r="EH1246" s="2">
        <v>16</v>
      </c>
      <c r="EI1246" s="2" t="s">
        <v>593</v>
      </c>
      <c r="EJ1246" s="2">
        <v>1</v>
      </c>
      <c r="EK1246" s="2">
        <v>16001</v>
      </c>
      <c r="EL1246" s="2" t="s">
        <v>1153</v>
      </c>
      <c r="EM1246" s="2" t="s">
        <v>1154</v>
      </c>
      <c r="EN1246" s="2"/>
      <c r="EO1246" s="2" t="s">
        <v>3</v>
      </c>
      <c r="EP1246" s="2"/>
      <c r="EQ1246" s="2">
        <v>0</v>
      </c>
      <c r="ER1246" s="2">
        <v>0</v>
      </c>
      <c r="ES1246" s="2">
        <v>18.670000000000002</v>
      </c>
      <c r="ET1246" s="2">
        <v>0</v>
      </c>
      <c r="EU1246" s="2">
        <v>0</v>
      </c>
      <c r="EV1246" s="2">
        <v>0</v>
      </c>
      <c r="EW1246" s="2">
        <v>0</v>
      </c>
      <c r="EX1246" s="2">
        <v>0</v>
      </c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>
        <v>0</v>
      </c>
      <c r="FR1246" s="2">
        <f>ROUND(IF(AND(BH1246=3,BI1246=3),P1246,0),2)</f>
        <v>0</v>
      </c>
      <c r="FS1246" s="2">
        <v>0</v>
      </c>
      <c r="FT1246" s="2"/>
      <c r="FU1246" s="2"/>
      <c r="FV1246" s="2"/>
      <c r="FW1246" s="2"/>
      <c r="FX1246" s="2">
        <v>121</v>
      </c>
      <c r="FY1246" s="2">
        <v>72</v>
      </c>
      <c r="FZ1246" s="2"/>
      <c r="GA1246" s="2" t="s">
        <v>3</v>
      </c>
      <c r="GB1246" s="2"/>
      <c r="GC1246" s="2"/>
      <c r="GD1246" s="2">
        <v>1</v>
      </c>
      <c r="GE1246" s="2"/>
      <c r="GF1246" s="2">
        <v>-1944157833</v>
      </c>
      <c r="GG1246" s="2">
        <v>2</v>
      </c>
      <c r="GH1246" s="2">
        <v>4</v>
      </c>
      <c r="GI1246" s="2">
        <v>-2</v>
      </c>
      <c r="GJ1246" s="2">
        <v>0</v>
      </c>
      <c r="GK1246" s="2">
        <v>0</v>
      </c>
      <c r="GL1246" s="2">
        <f>ROUND(IF(AND(BH1246=3,BI1246=3,FS1246&lt;&gt;0),P1246,0),2)</f>
        <v>0</v>
      </c>
      <c r="GM1246" s="2">
        <f>ROUND(O1246+X1246+Y1246,2)+GX1246</f>
        <v>281.45</v>
      </c>
      <c r="GN1246" s="2">
        <f>IF(OR(BI1246=0,BI1246=1),ROUND(O1246+X1246+Y1246,2),0)</f>
        <v>281.45</v>
      </c>
      <c r="GO1246" s="2">
        <f>IF(BI1246=2,ROUND(O1246+X1246+Y1246,2),0)</f>
        <v>0</v>
      </c>
      <c r="GP1246" s="2">
        <f>IF(BI1246=4,ROUND(O1246+X1246+Y1246,2)+GX1246,0)</f>
        <v>0</v>
      </c>
      <c r="GQ1246" s="2"/>
      <c r="GR1246" s="2">
        <v>0</v>
      </c>
      <c r="GS1246" s="2">
        <v>2</v>
      </c>
      <c r="GT1246" s="2">
        <v>0</v>
      </c>
      <c r="GU1246" s="2" t="s">
        <v>3</v>
      </c>
      <c r="GV1246" s="2">
        <f t="shared" si="808"/>
        <v>0</v>
      </c>
      <c r="GW1246" s="2">
        <v>1</v>
      </c>
      <c r="GX1246" s="2">
        <f>ROUND(HC1246*I1246,2)</f>
        <v>0</v>
      </c>
      <c r="GY1246" s="2"/>
      <c r="GZ1246" s="2"/>
      <c r="HA1246" s="2">
        <v>0</v>
      </c>
      <c r="HB1246" s="2">
        <v>0</v>
      </c>
      <c r="HC1246" s="2">
        <f t="shared" si="809"/>
        <v>0</v>
      </c>
      <c r="HD1246" s="2"/>
      <c r="HE1246" s="2" t="s">
        <v>3</v>
      </c>
      <c r="HF1246" s="2" t="s">
        <v>3</v>
      </c>
      <c r="HG1246" s="2"/>
      <c r="HH1246" s="2"/>
      <c r="HI1246" s="2"/>
      <c r="HJ1246" s="2"/>
      <c r="HK1246" s="2"/>
      <c r="HL1246" s="2"/>
      <c r="HM1246" s="2" t="s">
        <v>3</v>
      </c>
      <c r="HN1246" s="2" t="s">
        <v>596</v>
      </c>
      <c r="HO1246" s="2" t="s">
        <v>597</v>
      </c>
      <c r="HP1246" s="2" t="s">
        <v>593</v>
      </c>
      <c r="HQ1246" s="2" t="s">
        <v>593</v>
      </c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>
        <v>0</v>
      </c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</row>
    <row r="1247" spans="1:255" x14ac:dyDescent="0.2">
      <c r="A1247">
        <v>18</v>
      </c>
      <c r="B1247">
        <v>1</v>
      </c>
      <c r="C1247">
        <v>2181</v>
      </c>
      <c r="E1247" t="s">
        <v>1255</v>
      </c>
      <c r="F1247" t="s">
        <v>1173</v>
      </c>
      <c r="G1247" t="s">
        <v>1174</v>
      </c>
      <c r="H1247" t="s">
        <v>185</v>
      </c>
      <c r="I1247">
        <f>I1245*J1247</f>
        <v>15.074999999999999</v>
      </c>
      <c r="J1247">
        <v>100.5</v>
      </c>
      <c r="K1247">
        <v>100.5</v>
      </c>
      <c r="O1247">
        <f>ROUND(CP1247,0)</f>
        <v>1728</v>
      </c>
      <c r="P1247">
        <f>ROUND(CQ1247*I1247,0)</f>
        <v>1728</v>
      </c>
      <c r="Q1247">
        <f>ROUND(CR1247*I1247,0)</f>
        <v>0</v>
      </c>
      <c r="R1247">
        <f>ROUND(CS1247*I1247,0)</f>
        <v>0</v>
      </c>
      <c r="S1247">
        <f>ROUND(CT1247*I1247,0)</f>
        <v>0</v>
      </c>
      <c r="T1247">
        <f>ROUND(CU1247*I1247,0)</f>
        <v>0</v>
      </c>
      <c r="U1247">
        <f t="shared" si="791"/>
        <v>0</v>
      </c>
      <c r="V1247">
        <f t="shared" si="792"/>
        <v>0</v>
      </c>
      <c r="W1247">
        <f>ROUND(CX1247*I1247,0)</f>
        <v>0</v>
      </c>
      <c r="X1247">
        <f>ROUND(CY1247,0)</f>
        <v>0</v>
      </c>
      <c r="Y1247">
        <f>ROUND(CZ1247,0)</f>
        <v>0</v>
      </c>
      <c r="AA1247">
        <v>53551707</v>
      </c>
      <c r="AB1247">
        <f t="shared" si="793"/>
        <v>114.66</v>
      </c>
      <c r="AC1247">
        <f t="shared" si="810"/>
        <v>114.66</v>
      </c>
      <c r="AD1247">
        <f t="shared" si="811"/>
        <v>0</v>
      </c>
      <c r="AE1247">
        <f t="shared" si="812"/>
        <v>0</v>
      </c>
      <c r="AF1247">
        <f t="shared" si="813"/>
        <v>0</v>
      </c>
      <c r="AG1247">
        <f t="shared" si="795"/>
        <v>0</v>
      </c>
      <c r="AH1247">
        <f t="shared" si="814"/>
        <v>0</v>
      </c>
      <c r="AI1247">
        <f t="shared" si="815"/>
        <v>0</v>
      </c>
      <c r="AJ1247">
        <f t="shared" si="796"/>
        <v>0</v>
      </c>
      <c r="AK1247">
        <v>114.66</v>
      </c>
      <c r="AL1247">
        <v>114.66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121</v>
      </c>
      <c r="AU1247">
        <v>72</v>
      </c>
      <c r="AV1247">
        <v>1</v>
      </c>
      <c r="AW1247">
        <v>1</v>
      </c>
      <c r="AZ1247">
        <v>1</v>
      </c>
      <c r="BA1247">
        <v>1</v>
      </c>
      <c r="BB1247">
        <v>1</v>
      </c>
      <c r="BC1247">
        <v>6.14</v>
      </c>
      <c r="BD1247" t="s">
        <v>3</v>
      </c>
      <c r="BE1247" t="s">
        <v>3</v>
      </c>
      <c r="BF1247" t="s">
        <v>3</v>
      </c>
      <c r="BG1247" t="s">
        <v>3</v>
      </c>
      <c r="BH1247">
        <v>3</v>
      </c>
      <c r="BI1247">
        <v>1</v>
      </c>
      <c r="BJ1247" t="s">
        <v>1175</v>
      </c>
      <c r="BM1247">
        <v>16001</v>
      </c>
      <c r="BN1247">
        <v>0</v>
      </c>
      <c r="BO1247" t="s">
        <v>1176</v>
      </c>
      <c r="BP1247">
        <v>1</v>
      </c>
      <c r="BQ1247">
        <v>22</v>
      </c>
      <c r="BR1247">
        <v>0</v>
      </c>
      <c r="BS1247">
        <v>1</v>
      </c>
      <c r="BT1247">
        <v>1</v>
      </c>
      <c r="BU1247">
        <v>1</v>
      </c>
      <c r="BV1247">
        <v>1</v>
      </c>
      <c r="BW1247">
        <v>1</v>
      </c>
      <c r="BX1247">
        <v>1</v>
      </c>
      <c r="BY1247" t="s">
        <v>3</v>
      </c>
      <c r="BZ1247">
        <v>121</v>
      </c>
      <c r="CA1247">
        <v>72</v>
      </c>
      <c r="CB1247" t="s">
        <v>3</v>
      </c>
      <c r="CE1247">
        <v>0</v>
      </c>
      <c r="CF1247">
        <v>0</v>
      </c>
      <c r="CG1247">
        <v>0</v>
      </c>
      <c r="CM1247">
        <v>0</v>
      </c>
      <c r="CN1247" t="s">
        <v>3</v>
      </c>
      <c r="CO1247">
        <v>0</v>
      </c>
      <c r="CP1247">
        <f t="shared" si="797"/>
        <v>1728</v>
      </c>
      <c r="CQ1247">
        <f>AC1247</f>
        <v>114.66</v>
      </c>
      <c r="CR1247">
        <f t="shared" si="799"/>
        <v>0</v>
      </c>
      <c r="CS1247">
        <f t="shared" si="800"/>
        <v>0</v>
      </c>
      <c r="CT1247">
        <f t="shared" si="801"/>
        <v>0</v>
      </c>
      <c r="CU1247">
        <f t="shared" si="802"/>
        <v>0</v>
      </c>
      <c r="CV1247">
        <f t="shared" si="803"/>
        <v>0</v>
      </c>
      <c r="CW1247">
        <f t="shared" si="804"/>
        <v>0</v>
      </c>
      <c r="CX1247">
        <f t="shared" si="805"/>
        <v>0</v>
      </c>
      <c r="CY1247">
        <f t="shared" si="806"/>
        <v>0</v>
      </c>
      <c r="CZ1247">
        <f t="shared" si="807"/>
        <v>0</v>
      </c>
      <c r="DC1247" t="s">
        <v>3</v>
      </c>
      <c r="DD1247" t="s">
        <v>3</v>
      </c>
      <c r="DE1247" t="s">
        <v>3</v>
      </c>
      <c r="DF1247" t="s">
        <v>3</v>
      </c>
      <c r="DG1247" t="s">
        <v>3</v>
      </c>
      <c r="DH1247" t="s">
        <v>3</v>
      </c>
      <c r="DI1247" t="s">
        <v>3</v>
      </c>
      <c r="DJ1247" t="s">
        <v>3</v>
      </c>
      <c r="DK1247" t="s">
        <v>3</v>
      </c>
      <c r="DL1247" t="s">
        <v>3</v>
      </c>
      <c r="DM1247" t="s">
        <v>3</v>
      </c>
      <c r="DN1247">
        <v>0</v>
      </c>
      <c r="DO1247">
        <v>0</v>
      </c>
      <c r="DP1247">
        <v>1</v>
      </c>
      <c r="DQ1247">
        <v>1</v>
      </c>
      <c r="DU1247">
        <v>1003</v>
      </c>
      <c r="DV1247" t="s">
        <v>185</v>
      </c>
      <c r="DW1247" t="s">
        <v>185</v>
      </c>
      <c r="DX1247">
        <v>1</v>
      </c>
      <c r="DZ1247" t="s">
        <v>3</v>
      </c>
      <c r="EA1247" t="s">
        <v>3</v>
      </c>
      <c r="EB1247" t="s">
        <v>3</v>
      </c>
      <c r="EC1247" t="s">
        <v>3</v>
      </c>
      <c r="EE1247">
        <v>53551143</v>
      </c>
      <c r="EF1247">
        <v>22</v>
      </c>
      <c r="EG1247" t="s">
        <v>592</v>
      </c>
      <c r="EH1247">
        <v>16</v>
      </c>
      <c r="EI1247" t="s">
        <v>593</v>
      </c>
      <c r="EJ1247">
        <v>1</v>
      </c>
      <c r="EK1247">
        <v>16001</v>
      </c>
      <c r="EL1247" t="s">
        <v>1153</v>
      </c>
      <c r="EM1247" t="s">
        <v>1154</v>
      </c>
      <c r="EO1247" t="s">
        <v>3</v>
      </c>
      <c r="EQ1247">
        <v>0</v>
      </c>
      <c r="ER1247">
        <v>114.66</v>
      </c>
      <c r="ES1247">
        <v>114.66</v>
      </c>
      <c r="ET1247">
        <v>0</v>
      </c>
      <c r="EU1247">
        <v>0</v>
      </c>
      <c r="EV1247">
        <v>0</v>
      </c>
      <c r="EW1247">
        <v>0</v>
      </c>
      <c r="EX1247">
        <v>0</v>
      </c>
      <c r="FQ1247">
        <v>0</v>
      </c>
      <c r="FR1247">
        <f>ROUND(IF(AND(BH1247=3,BI1247=3),P1247,0),0)</f>
        <v>0</v>
      </c>
      <c r="FS1247">
        <v>0</v>
      </c>
      <c r="FX1247">
        <v>121</v>
      </c>
      <c r="FY1247">
        <v>72</v>
      </c>
      <c r="GA1247" t="s">
        <v>3</v>
      </c>
      <c r="GD1247">
        <v>1</v>
      </c>
      <c r="GE1247">
        <v>18.670000000000002</v>
      </c>
      <c r="GF1247">
        <v>-1944157833</v>
      </c>
      <c r="GG1247">
        <v>2</v>
      </c>
      <c r="GH1247">
        <v>1</v>
      </c>
      <c r="GI1247">
        <v>5</v>
      </c>
      <c r="GJ1247">
        <v>0</v>
      </c>
      <c r="GK1247">
        <v>0</v>
      </c>
      <c r="GL1247">
        <f>ROUND(IF(AND(BH1247=3,BI1247=3,FS1247&lt;&gt;0),P1247,0),0)</f>
        <v>0</v>
      </c>
      <c r="GM1247">
        <f>ROUND(O1247+X1247+Y1247,0)+GX1247</f>
        <v>1728</v>
      </c>
      <c r="GN1247">
        <f>IF(OR(BI1247=0,BI1247=1),ROUND(O1247+X1247+Y1247,0),0)</f>
        <v>1728</v>
      </c>
      <c r="GO1247">
        <f>IF(BI1247=2,ROUND(O1247+X1247+Y1247,0),0)</f>
        <v>0</v>
      </c>
      <c r="GP1247">
        <f>IF(BI1247=4,ROUND(O1247+X1247+Y1247,0)+GX1247,0)</f>
        <v>0</v>
      </c>
      <c r="GR1247">
        <v>3</v>
      </c>
      <c r="GS1247">
        <v>1</v>
      </c>
      <c r="GT1247">
        <v>0</v>
      </c>
      <c r="GU1247" t="s">
        <v>3</v>
      </c>
      <c r="GV1247">
        <f t="shared" si="808"/>
        <v>0</v>
      </c>
      <c r="GW1247">
        <v>1</v>
      </c>
      <c r="GX1247">
        <f>ROUND(HC1247*I1247,0)</f>
        <v>0</v>
      </c>
      <c r="HA1247">
        <v>0</v>
      </c>
      <c r="HB1247">
        <v>0</v>
      </c>
      <c r="HC1247">
        <f t="shared" si="809"/>
        <v>0</v>
      </c>
      <c r="HE1247" t="s">
        <v>3</v>
      </c>
      <c r="HF1247" t="s">
        <v>3</v>
      </c>
      <c r="HG1247">
        <f>ROUND(AC1247*I1247,0)</f>
        <v>1728</v>
      </c>
      <c r="HM1247" t="s">
        <v>3</v>
      </c>
      <c r="HN1247" t="s">
        <v>596</v>
      </c>
      <c r="HO1247" t="s">
        <v>597</v>
      </c>
      <c r="HP1247" t="s">
        <v>593</v>
      </c>
      <c r="HQ1247" t="s">
        <v>593</v>
      </c>
      <c r="IK1247">
        <v>0</v>
      </c>
    </row>
    <row r="1248" spans="1:255" x14ac:dyDescent="0.2">
      <c r="A1248" s="2">
        <v>18</v>
      </c>
      <c r="B1248" s="2">
        <v>1</v>
      </c>
      <c r="C1248" s="2">
        <v>2171</v>
      </c>
      <c r="D1248" s="2"/>
      <c r="E1248" s="2" t="s">
        <v>1256</v>
      </c>
      <c r="F1248" s="2" t="s">
        <v>1178</v>
      </c>
      <c r="G1248" s="2" t="s">
        <v>1179</v>
      </c>
      <c r="H1248" s="2" t="s">
        <v>1180</v>
      </c>
      <c r="I1248" s="2">
        <f>I1244*J1248</f>
        <v>1.25</v>
      </c>
      <c r="J1248" s="2">
        <v>8.3333333333333339</v>
      </c>
      <c r="K1248" s="2">
        <v>8.3333329999999997</v>
      </c>
      <c r="L1248" s="2"/>
      <c r="M1248" s="2"/>
      <c r="N1248" s="2"/>
      <c r="O1248" s="2">
        <f>ROUND(CP1248,2)</f>
        <v>25.25</v>
      </c>
      <c r="P1248" s="2">
        <f>ROUND(CQ1248*I1248,2)</f>
        <v>25.25</v>
      </c>
      <c r="Q1248" s="2">
        <f>ROUND(CR1248*I1248,2)</f>
        <v>0</v>
      </c>
      <c r="R1248" s="2">
        <f>ROUND(CS1248*I1248,2)</f>
        <v>0</v>
      </c>
      <c r="S1248" s="2">
        <f>ROUND(CT1248*I1248,2)</f>
        <v>0</v>
      </c>
      <c r="T1248" s="2">
        <f>ROUND(CU1248*I1248,2)</f>
        <v>0</v>
      </c>
      <c r="U1248" s="2">
        <f t="shared" si="791"/>
        <v>0</v>
      </c>
      <c r="V1248" s="2">
        <f t="shared" si="792"/>
        <v>0</v>
      </c>
      <c r="W1248" s="2">
        <f>ROUND(CX1248*I1248,2)</f>
        <v>0.03</v>
      </c>
      <c r="X1248" s="2">
        <f>ROUND(CY1248,2)</f>
        <v>0</v>
      </c>
      <c r="Y1248" s="2">
        <f>ROUND(CZ1248,2)</f>
        <v>0</v>
      </c>
      <c r="Z1248" s="2"/>
      <c r="AA1248" s="2">
        <v>53551706</v>
      </c>
      <c r="AB1248" s="2">
        <f t="shared" si="793"/>
        <v>20.2</v>
      </c>
      <c r="AC1248" s="2">
        <f t="shared" si="810"/>
        <v>20.2</v>
      </c>
      <c r="AD1248" s="2">
        <f t="shared" si="811"/>
        <v>0</v>
      </c>
      <c r="AE1248" s="2">
        <f t="shared" si="812"/>
        <v>0</v>
      </c>
      <c r="AF1248" s="2">
        <f t="shared" si="813"/>
        <v>0</v>
      </c>
      <c r="AG1248" s="2">
        <f t="shared" si="795"/>
        <v>0</v>
      </c>
      <c r="AH1248" s="2">
        <f t="shared" si="814"/>
        <v>0</v>
      </c>
      <c r="AI1248" s="2">
        <f t="shared" si="815"/>
        <v>0</v>
      </c>
      <c r="AJ1248" s="2">
        <f t="shared" si="796"/>
        <v>0.02</v>
      </c>
      <c r="AK1248" s="2">
        <v>20.2</v>
      </c>
      <c r="AL1248" s="2">
        <v>20.2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0.02</v>
      </c>
      <c r="AT1248" s="2">
        <v>121</v>
      </c>
      <c r="AU1248" s="2">
        <v>72</v>
      </c>
      <c r="AV1248" s="2">
        <v>1</v>
      </c>
      <c r="AW1248" s="2">
        <v>1</v>
      </c>
      <c r="AX1248" s="2"/>
      <c r="AY1248" s="2"/>
      <c r="AZ1248" s="2">
        <v>1</v>
      </c>
      <c r="BA1248" s="2">
        <v>1</v>
      </c>
      <c r="BB1248" s="2">
        <v>1</v>
      </c>
      <c r="BC1248" s="2">
        <v>1</v>
      </c>
      <c r="BD1248" s="2" t="s">
        <v>3</v>
      </c>
      <c r="BE1248" s="2" t="s">
        <v>3</v>
      </c>
      <c r="BF1248" s="2" t="s">
        <v>3</v>
      </c>
      <c r="BG1248" s="2" t="s">
        <v>3</v>
      </c>
      <c r="BH1248" s="2">
        <v>3</v>
      </c>
      <c r="BI1248" s="2">
        <v>1</v>
      </c>
      <c r="BJ1248" s="2" t="s">
        <v>1181</v>
      </c>
      <c r="BK1248" s="2"/>
      <c r="BL1248" s="2"/>
      <c r="BM1248" s="2">
        <v>16001</v>
      </c>
      <c r="BN1248" s="2">
        <v>0</v>
      </c>
      <c r="BO1248" s="2" t="s">
        <v>3</v>
      </c>
      <c r="BP1248" s="2">
        <v>0</v>
      </c>
      <c r="BQ1248" s="2">
        <v>22</v>
      </c>
      <c r="BR1248" s="2">
        <v>0</v>
      </c>
      <c r="BS1248" s="2">
        <v>1</v>
      </c>
      <c r="BT1248" s="2">
        <v>1</v>
      </c>
      <c r="BU1248" s="2">
        <v>1</v>
      </c>
      <c r="BV1248" s="2">
        <v>1</v>
      </c>
      <c r="BW1248" s="2">
        <v>1</v>
      </c>
      <c r="BX1248" s="2">
        <v>1</v>
      </c>
      <c r="BY1248" s="2" t="s">
        <v>3</v>
      </c>
      <c r="BZ1248" s="2">
        <v>121</v>
      </c>
      <c r="CA1248" s="2">
        <v>72</v>
      </c>
      <c r="CB1248" s="2" t="s">
        <v>3</v>
      </c>
      <c r="CC1248" s="2"/>
      <c r="CD1248" s="2"/>
      <c r="CE1248" s="2">
        <v>0</v>
      </c>
      <c r="CF1248" s="2">
        <v>0</v>
      </c>
      <c r="CG1248" s="2">
        <v>0</v>
      </c>
      <c r="CH1248" s="2"/>
      <c r="CI1248" s="2"/>
      <c r="CJ1248" s="2"/>
      <c r="CK1248" s="2"/>
      <c r="CL1248" s="2"/>
      <c r="CM1248" s="2">
        <v>0</v>
      </c>
      <c r="CN1248" s="2" t="s">
        <v>3</v>
      </c>
      <c r="CO1248" s="2">
        <v>0</v>
      </c>
      <c r="CP1248" s="2">
        <f t="shared" si="797"/>
        <v>25.25</v>
      </c>
      <c r="CQ1248" s="2">
        <f t="shared" ref="CQ1248:CQ1259" si="816">AC1248*BC1248</f>
        <v>20.2</v>
      </c>
      <c r="CR1248" s="2">
        <f t="shared" si="799"/>
        <v>0</v>
      </c>
      <c r="CS1248" s="2">
        <f t="shared" si="800"/>
        <v>0</v>
      </c>
      <c r="CT1248" s="2">
        <f t="shared" si="801"/>
        <v>0</v>
      </c>
      <c r="CU1248" s="2">
        <f t="shared" si="802"/>
        <v>0</v>
      </c>
      <c r="CV1248" s="2">
        <f t="shared" si="803"/>
        <v>0</v>
      </c>
      <c r="CW1248" s="2">
        <f t="shared" si="804"/>
        <v>0</v>
      </c>
      <c r="CX1248" s="2">
        <f t="shared" si="805"/>
        <v>0.02</v>
      </c>
      <c r="CY1248" s="2">
        <f t="shared" si="806"/>
        <v>0</v>
      </c>
      <c r="CZ1248" s="2">
        <f t="shared" si="807"/>
        <v>0</v>
      </c>
      <c r="DA1248" s="2"/>
      <c r="DB1248" s="2"/>
      <c r="DC1248" s="2" t="s">
        <v>3</v>
      </c>
      <c r="DD1248" s="2" t="s">
        <v>3</v>
      </c>
      <c r="DE1248" s="2" t="s">
        <v>3</v>
      </c>
      <c r="DF1248" s="2" t="s">
        <v>3</v>
      </c>
      <c r="DG1248" s="2" t="s">
        <v>3</v>
      </c>
      <c r="DH1248" s="2" t="s">
        <v>3</v>
      </c>
      <c r="DI1248" s="2" t="s">
        <v>3</v>
      </c>
      <c r="DJ1248" s="2" t="s">
        <v>3</v>
      </c>
      <c r="DK1248" s="2" t="s">
        <v>3</v>
      </c>
      <c r="DL1248" s="2" t="s">
        <v>3</v>
      </c>
      <c r="DM1248" s="2" t="s">
        <v>3</v>
      </c>
      <c r="DN1248" s="2">
        <v>0</v>
      </c>
      <c r="DO1248" s="2">
        <v>0</v>
      </c>
      <c r="DP1248" s="2">
        <v>1</v>
      </c>
      <c r="DQ1248" s="2">
        <v>1</v>
      </c>
      <c r="DR1248" s="2"/>
      <c r="DS1248" s="2"/>
      <c r="DT1248" s="2"/>
      <c r="DU1248" s="2">
        <v>1010</v>
      </c>
      <c r="DV1248" s="2" t="s">
        <v>1180</v>
      </c>
      <c r="DW1248" s="2" t="s">
        <v>1180</v>
      </c>
      <c r="DX1248" s="2">
        <v>10</v>
      </c>
      <c r="DY1248" s="2"/>
      <c r="DZ1248" s="2" t="s">
        <v>3</v>
      </c>
      <c r="EA1248" s="2" t="s">
        <v>3</v>
      </c>
      <c r="EB1248" s="2" t="s">
        <v>3</v>
      </c>
      <c r="EC1248" s="2" t="s">
        <v>3</v>
      </c>
      <c r="ED1248" s="2"/>
      <c r="EE1248" s="2">
        <v>53551143</v>
      </c>
      <c r="EF1248" s="2">
        <v>22</v>
      </c>
      <c r="EG1248" s="2" t="s">
        <v>592</v>
      </c>
      <c r="EH1248" s="2">
        <v>16</v>
      </c>
      <c r="EI1248" s="2" t="s">
        <v>593</v>
      </c>
      <c r="EJ1248" s="2">
        <v>1</v>
      </c>
      <c r="EK1248" s="2">
        <v>16001</v>
      </c>
      <c r="EL1248" s="2" t="s">
        <v>1153</v>
      </c>
      <c r="EM1248" s="2" t="s">
        <v>1154</v>
      </c>
      <c r="EN1248" s="2"/>
      <c r="EO1248" s="2" t="s">
        <v>3</v>
      </c>
      <c r="EP1248" s="2"/>
      <c r="EQ1248" s="2">
        <v>0</v>
      </c>
      <c r="ER1248" s="2">
        <v>20.2</v>
      </c>
      <c r="ES1248" s="2">
        <v>20.2</v>
      </c>
      <c r="ET1248" s="2">
        <v>0</v>
      </c>
      <c r="EU1248" s="2">
        <v>0</v>
      </c>
      <c r="EV1248" s="2">
        <v>0</v>
      </c>
      <c r="EW1248" s="2">
        <v>0</v>
      </c>
      <c r="EX1248" s="2">
        <v>0</v>
      </c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>
        <v>0</v>
      </c>
      <c r="FR1248" s="2">
        <f>ROUND(IF(AND(BH1248=3,BI1248=3),P1248,0),2)</f>
        <v>0</v>
      </c>
      <c r="FS1248" s="2">
        <v>0</v>
      </c>
      <c r="FT1248" s="2"/>
      <c r="FU1248" s="2"/>
      <c r="FV1248" s="2"/>
      <c r="FW1248" s="2"/>
      <c r="FX1248" s="2">
        <v>121</v>
      </c>
      <c r="FY1248" s="2">
        <v>72</v>
      </c>
      <c r="FZ1248" s="2"/>
      <c r="GA1248" s="2" t="s">
        <v>3</v>
      </c>
      <c r="GB1248" s="2"/>
      <c r="GC1248" s="2"/>
      <c r="GD1248" s="2">
        <v>1</v>
      </c>
      <c r="GE1248" s="2"/>
      <c r="GF1248" s="2">
        <v>1318130531</v>
      </c>
      <c r="GG1248" s="2">
        <v>2</v>
      </c>
      <c r="GH1248" s="2">
        <v>1</v>
      </c>
      <c r="GI1248" s="2">
        <v>-2</v>
      </c>
      <c r="GJ1248" s="2">
        <v>0</v>
      </c>
      <c r="GK1248" s="2">
        <v>0</v>
      </c>
      <c r="GL1248" s="2">
        <f>ROUND(IF(AND(BH1248=3,BI1248=3,FS1248&lt;&gt;0),P1248,0),2)</f>
        <v>0</v>
      </c>
      <c r="GM1248" s="2">
        <f>ROUND(O1248+X1248+Y1248,2)+GX1248</f>
        <v>25.25</v>
      </c>
      <c r="GN1248" s="2">
        <f>IF(OR(BI1248=0,BI1248=1),ROUND(O1248+X1248+Y1248,2),0)</f>
        <v>25.25</v>
      </c>
      <c r="GO1248" s="2">
        <f>IF(BI1248=2,ROUND(O1248+X1248+Y1248,2),0)</f>
        <v>0</v>
      </c>
      <c r="GP1248" s="2">
        <f>IF(BI1248=4,ROUND(O1248+X1248+Y1248,2)+GX1248,0)</f>
        <v>0</v>
      </c>
      <c r="GQ1248" s="2"/>
      <c r="GR1248" s="2">
        <v>0</v>
      </c>
      <c r="GS1248" s="2">
        <v>3</v>
      </c>
      <c r="GT1248" s="2">
        <v>0</v>
      </c>
      <c r="GU1248" s="2" t="s">
        <v>3</v>
      </c>
      <c r="GV1248" s="2">
        <f t="shared" si="808"/>
        <v>0</v>
      </c>
      <c r="GW1248" s="2">
        <v>1</v>
      </c>
      <c r="GX1248" s="2">
        <f>ROUND(HC1248*I1248,2)</f>
        <v>0</v>
      </c>
      <c r="GY1248" s="2"/>
      <c r="GZ1248" s="2"/>
      <c r="HA1248" s="2">
        <v>0</v>
      </c>
      <c r="HB1248" s="2">
        <v>0</v>
      </c>
      <c r="HC1248" s="2">
        <f t="shared" si="809"/>
        <v>0</v>
      </c>
      <c r="HD1248" s="2"/>
      <c r="HE1248" s="2" t="s">
        <v>3</v>
      </c>
      <c r="HF1248" s="2" t="s">
        <v>3</v>
      </c>
      <c r="HG1248" s="2"/>
      <c r="HH1248" s="2"/>
      <c r="HI1248" s="2"/>
      <c r="HJ1248" s="2"/>
      <c r="HK1248" s="2"/>
      <c r="HL1248" s="2"/>
      <c r="HM1248" s="2" t="s">
        <v>3</v>
      </c>
      <c r="HN1248" s="2" t="s">
        <v>596</v>
      </c>
      <c r="HO1248" s="2" t="s">
        <v>597</v>
      </c>
      <c r="HP1248" s="2" t="s">
        <v>593</v>
      </c>
      <c r="HQ1248" s="2" t="s">
        <v>593</v>
      </c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>
        <v>0</v>
      </c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</row>
    <row r="1249" spans="1:255" x14ac:dyDescent="0.2">
      <c r="A1249">
        <v>18</v>
      </c>
      <c r="B1249">
        <v>1</v>
      </c>
      <c r="C1249">
        <v>2184</v>
      </c>
      <c r="E1249" t="s">
        <v>1256</v>
      </c>
      <c r="F1249" t="s">
        <v>1178</v>
      </c>
      <c r="G1249" t="s">
        <v>1179</v>
      </c>
      <c r="H1249" t="s">
        <v>1180</v>
      </c>
      <c r="I1249">
        <f>I1245*J1249</f>
        <v>1.25</v>
      </c>
      <c r="J1249">
        <v>8.3333333333333339</v>
      </c>
      <c r="K1249">
        <v>8.3333329999999997</v>
      </c>
      <c r="O1249">
        <f>ROUND(CP1249,0)</f>
        <v>104</v>
      </c>
      <c r="P1249">
        <f>ROUND(CQ1249*I1249,0)</f>
        <v>104</v>
      </c>
      <c r="Q1249">
        <f>ROUND(CR1249*I1249,0)</f>
        <v>0</v>
      </c>
      <c r="R1249">
        <f>ROUND(CS1249*I1249,0)</f>
        <v>0</v>
      </c>
      <c r="S1249">
        <f>ROUND(CT1249*I1249,0)</f>
        <v>0</v>
      </c>
      <c r="T1249">
        <f>ROUND(CU1249*I1249,0)</f>
        <v>0</v>
      </c>
      <c r="U1249">
        <f t="shared" si="791"/>
        <v>0</v>
      </c>
      <c r="V1249">
        <f t="shared" si="792"/>
        <v>0</v>
      </c>
      <c r="W1249">
        <f>ROUND(CX1249*I1249,0)</f>
        <v>0</v>
      </c>
      <c r="X1249">
        <f>ROUND(CY1249,0)</f>
        <v>0</v>
      </c>
      <c r="Y1249">
        <f>ROUND(CZ1249,0)</f>
        <v>0</v>
      </c>
      <c r="AA1249">
        <v>53551707</v>
      </c>
      <c r="AB1249">
        <f t="shared" si="793"/>
        <v>20.2</v>
      </c>
      <c r="AC1249">
        <f t="shared" si="810"/>
        <v>20.2</v>
      </c>
      <c r="AD1249">
        <f t="shared" si="811"/>
        <v>0</v>
      </c>
      <c r="AE1249">
        <f t="shared" si="812"/>
        <v>0</v>
      </c>
      <c r="AF1249">
        <f t="shared" si="813"/>
        <v>0</v>
      </c>
      <c r="AG1249">
        <f t="shared" si="795"/>
        <v>0</v>
      </c>
      <c r="AH1249">
        <f t="shared" si="814"/>
        <v>0</v>
      </c>
      <c r="AI1249">
        <f t="shared" si="815"/>
        <v>0</v>
      </c>
      <c r="AJ1249">
        <f t="shared" si="796"/>
        <v>0.02</v>
      </c>
      <c r="AK1249">
        <v>20.2</v>
      </c>
      <c r="AL1249">
        <v>20.2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0.02</v>
      </c>
      <c r="AT1249">
        <v>121</v>
      </c>
      <c r="AU1249">
        <v>72</v>
      </c>
      <c r="AV1249">
        <v>1</v>
      </c>
      <c r="AW1249">
        <v>1</v>
      </c>
      <c r="AZ1249">
        <v>1</v>
      </c>
      <c r="BA1249">
        <v>1</v>
      </c>
      <c r="BB1249">
        <v>1</v>
      </c>
      <c r="BC1249">
        <v>4.0999999999999996</v>
      </c>
      <c r="BD1249" t="s">
        <v>3</v>
      </c>
      <c r="BE1249" t="s">
        <v>3</v>
      </c>
      <c r="BF1249" t="s">
        <v>3</v>
      </c>
      <c r="BG1249" t="s">
        <v>3</v>
      </c>
      <c r="BH1249">
        <v>3</v>
      </c>
      <c r="BI1249">
        <v>1</v>
      </c>
      <c r="BJ1249" t="s">
        <v>1181</v>
      </c>
      <c r="BM1249">
        <v>16001</v>
      </c>
      <c r="BN1249">
        <v>0</v>
      </c>
      <c r="BO1249" t="s">
        <v>1178</v>
      </c>
      <c r="BP1249">
        <v>1</v>
      </c>
      <c r="BQ1249">
        <v>22</v>
      </c>
      <c r="BR1249">
        <v>0</v>
      </c>
      <c r="BS1249">
        <v>1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121</v>
      </c>
      <c r="CA1249">
        <v>72</v>
      </c>
      <c r="CB1249" t="s">
        <v>3</v>
      </c>
      <c r="CE1249">
        <v>0</v>
      </c>
      <c r="CF1249">
        <v>0</v>
      </c>
      <c r="CG1249">
        <v>0</v>
      </c>
      <c r="CM1249">
        <v>0</v>
      </c>
      <c r="CN1249" t="s">
        <v>3</v>
      </c>
      <c r="CO1249">
        <v>0</v>
      </c>
      <c r="CP1249">
        <f t="shared" si="797"/>
        <v>104</v>
      </c>
      <c r="CQ1249">
        <f t="shared" si="816"/>
        <v>82.82</v>
      </c>
      <c r="CR1249">
        <f t="shared" si="799"/>
        <v>0</v>
      </c>
      <c r="CS1249">
        <f t="shared" si="800"/>
        <v>0</v>
      </c>
      <c r="CT1249">
        <f t="shared" si="801"/>
        <v>0</v>
      </c>
      <c r="CU1249">
        <f t="shared" si="802"/>
        <v>0</v>
      </c>
      <c r="CV1249">
        <f t="shared" si="803"/>
        <v>0</v>
      </c>
      <c r="CW1249">
        <f t="shared" si="804"/>
        <v>0</v>
      </c>
      <c r="CX1249">
        <f t="shared" si="805"/>
        <v>0.02</v>
      </c>
      <c r="CY1249">
        <f t="shared" si="806"/>
        <v>0</v>
      </c>
      <c r="CZ1249">
        <f t="shared" si="807"/>
        <v>0</v>
      </c>
      <c r="DC1249" t="s">
        <v>3</v>
      </c>
      <c r="DD1249" t="s">
        <v>3</v>
      </c>
      <c r="DE1249" t="s">
        <v>3</v>
      </c>
      <c r="DF1249" t="s">
        <v>3</v>
      </c>
      <c r="DG1249" t="s">
        <v>3</v>
      </c>
      <c r="DH1249" t="s">
        <v>3</v>
      </c>
      <c r="DI1249" t="s">
        <v>3</v>
      </c>
      <c r="DJ1249" t="s">
        <v>3</v>
      </c>
      <c r="DK1249" t="s">
        <v>3</v>
      </c>
      <c r="DL1249" t="s">
        <v>3</v>
      </c>
      <c r="DM1249" t="s">
        <v>3</v>
      </c>
      <c r="DN1249">
        <v>0</v>
      </c>
      <c r="DO1249">
        <v>0</v>
      </c>
      <c r="DP1249">
        <v>1</v>
      </c>
      <c r="DQ1249">
        <v>1</v>
      </c>
      <c r="DU1249">
        <v>1010</v>
      </c>
      <c r="DV1249" t="s">
        <v>1180</v>
      </c>
      <c r="DW1249" t="s">
        <v>1180</v>
      </c>
      <c r="DX1249">
        <v>10</v>
      </c>
      <c r="DZ1249" t="s">
        <v>3</v>
      </c>
      <c r="EA1249" t="s">
        <v>3</v>
      </c>
      <c r="EB1249" t="s">
        <v>3</v>
      </c>
      <c r="EC1249" t="s">
        <v>3</v>
      </c>
      <c r="EE1249">
        <v>53551143</v>
      </c>
      <c r="EF1249">
        <v>22</v>
      </c>
      <c r="EG1249" t="s">
        <v>592</v>
      </c>
      <c r="EH1249">
        <v>16</v>
      </c>
      <c r="EI1249" t="s">
        <v>593</v>
      </c>
      <c r="EJ1249">
        <v>1</v>
      </c>
      <c r="EK1249">
        <v>16001</v>
      </c>
      <c r="EL1249" t="s">
        <v>1153</v>
      </c>
      <c r="EM1249" t="s">
        <v>1154</v>
      </c>
      <c r="EO1249" t="s">
        <v>3</v>
      </c>
      <c r="EQ1249">
        <v>0</v>
      </c>
      <c r="ER1249">
        <v>20.2</v>
      </c>
      <c r="ES1249">
        <v>20.2</v>
      </c>
      <c r="ET1249">
        <v>0</v>
      </c>
      <c r="EU1249">
        <v>0</v>
      </c>
      <c r="EV1249">
        <v>0</v>
      </c>
      <c r="EW1249">
        <v>0</v>
      </c>
      <c r="EX1249">
        <v>0</v>
      </c>
      <c r="FQ1249">
        <v>0</v>
      </c>
      <c r="FR1249">
        <f>ROUND(IF(AND(BH1249=3,BI1249=3),P1249,0),0)</f>
        <v>0</v>
      </c>
      <c r="FS1249">
        <v>0</v>
      </c>
      <c r="FX1249">
        <v>121</v>
      </c>
      <c r="FY1249">
        <v>72</v>
      </c>
      <c r="GA1249" t="s">
        <v>3</v>
      </c>
      <c r="GD1249">
        <v>1</v>
      </c>
      <c r="GF1249">
        <v>1318130531</v>
      </c>
      <c r="GG1249">
        <v>2</v>
      </c>
      <c r="GH1249">
        <v>1</v>
      </c>
      <c r="GI1249">
        <v>2</v>
      </c>
      <c r="GJ1249">
        <v>0</v>
      </c>
      <c r="GK1249">
        <v>0</v>
      </c>
      <c r="GL1249">
        <f>ROUND(IF(AND(BH1249=3,BI1249=3,FS1249&lt;&gt;0),P1249,0),0)</f>
        <v>0</v>
      </c>
      <c r="GM1249">
        <f>ROUND(O1249+X1249+Y1249,0)+GX1249</f>
        <v>104</v>
      </c>
      <c r="GN1249">
        <f>IF(OR(BI1249=0,BI1249=1),ROUND(O1249+X1249+Y1249,0),0)</f>
        <v>104</v>
      </c>
      <c r="GO1249">
        <f>IF(BI1249=2,ROUND(O1249+X1249+Y1249,0),0)</f>
        <v>0</v>
      </c>
      <c r="GP1249">
        <f>IF(BI1249=4,ROUND(O1249+X1249+Y1249,0)+GX1249,0)</f>
        <v>0</v>
      </c>
      <c r="GR1249">
        <v>0</v>
      </c>
      <c r="GS1249">
        <v>3</v>
      </c>
      <c r="GT1249">
        <v>0</v>
      </c>
      <c r="GU1249" t="s">
        <v>3</v>
      </c>
      <c r="GV1249">
        <f t="shared" si="808"/>
        <v>0</v>
      </c>
      <c r="GW1249">
        <v>1</v>
      </c>
      <c r="GX1249">
        <f>ROUND(HC1249*I1249,0)</f>
        <v>0</v>
      </c>
      <c r="HA1249">
        <v>0</v>
      </c>
      <c r="HB1249">
        <v>0</v>
      </c>
      <c r="HC1249">
        <f t="shared" si="809"/>
        <v>0</v>
      </c>
      <c r="HE1249" t="s">
        <v>3</v>
      </c>
      <c r="HF1249" t="s">
        <v>3</v>
      </c>
      <c r="HM1249" t="s">
        <v>3</v>
      </c>
      <c r="HN1249" t="s">
        <v>596</v>
      </c>
      <c r="HO1249" t="s">
        <v>597</v>
      </c>
      <c r="HP1249" t="s">
        <v>593</v>
      </c>
      <c r="HQ1249" t="s">
        <v>593</v>
      </c>
      <c r="IK1249">
        <v>0</v>
      </c>
    </row>
    <row r="1250" spans="1:255" x14ac:dyDescent="0.2">
      <c r="A1250" s="2">
        <v>18</v>
      </c>
      <c r="B1250" s="2">
        <v>1</v>
      </c>
      <c r="C1250" s="2">
        <v>2173</v>
      </c>
      <c r="D1250" s="2"/>
      <c r="E1250" s="2" t="s">
        <v>1257</v>
      </c>
      <c r="F1250" s="2" t="s">
        <v>1183</v>
      </c>
      <c r="G1250" s="2" t="s">
        <v>1184</v>
      </c>
      <c r="H1250" s="2" t="s">
        <v>1180</v>
      </c>
      <c r="I1250" s="2">
        <f>I1244*J1250</f>
        <v>0.5</v>
      </c>
      <c r="J1250" s="2">
        <v>3.3333333333333335</v>
      </c>
      <c r="K1250" s="2">
        <v>3.3333330000000001</v>
      </c>
      <c r="L1250" s="2"/>
      <c r="M1250" s="2"/>
      <c r="N1250" s="2"/>
      <c r="O1250" s="2">
        <f>ROUND(CP1250,2)</f>
        <v>4.95</v>
      </c>
      <c r="P1250" s="2">
        <f>ROUND(CQ1250*I1250,2)</f>
        <v>4.95</v>
      </c>
      <c r="Q1250" s="2">
        <f>ROUND(CR1250*I1250,2)</f>
        <v>0</v>
      </c>
      <c r="R1250" s="2">
        <f>ROUND(CS1250*I1250,2)</f>
        <v>0</v>
      </c>
      <c r="S1250" s="2">
        <f>ROUND(CT1250*I1250,2)</f>
        <v>0</v>
      </c>
      <c r="T1250" s="2">
        <f>ROUND(CU1250*I1250,2)</f>
        <v>0</v>
      </c>
      <c r="U1250" s="2">
        <f t="shared" si="791"/>
        <v>0</v>
      </c>
      <c r="V1250" s="2">
        <f t="shared" si="792"/>
        <v>0</v>
      </c>
      <c r="W1250" s="2">
        <f>ROUND(CX1250*I1250,2)</f>
        <v>0.01</v>
      </c>
      <c r="X1250" s="2">
        <f>ROUND(CY1250,2)</f>
        <v>0</v>
      </c>
      <c r="Y1250" s="2">
        <f>ROUND(CZ1250,2)</f>
        <v>0</v>
      </c>
      <c r="Z1250" s="2"/>
      <c r="AA1250" s="2">
        <v>53551706</v>
      </c>
      <c r="AB1250" s="2">
        <f t="shared" si="793"/>
        <v>9.9</v>
      </c>
      <c r="AC1250" s="2">
        <f t="shared" si="810"/>
        <v>9.9</v>
      </c>
      <c r="AD1250" s="2">
        <f t="shared" si="811"/>
        <v>0</v>
      </c>
      <c r="AE1250" s="2">
        <f t="shared" si="812"/>
        <v>0</v>
      </c>
      <c r="AF1250" s="2">
        <f t="shared" si="813"/>
        <v>0</v>
      </c>
      <c r="AG1250" s="2">
        <f t="shared" si="795"/>
        <v>0</v>
      </c>
      <c r="AH1250" s="2">
        <f t="shared" si="814"/>
        <v>0</v>
      </c>
      <c r="AI1250" s="2">
        <f t="shared" si="815"/>
        <v>0</v>
      </c>
      <c r="AJ1250" s="2">
        <f t="shared" si="796"/>
        <v>0.01</v>
      </c>
      <c r="AK1250" s="2">
        <v>9.9</v>
      </c>
      <c r="AL1250" s="2">
        <v>9.9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0.01</v>
      </c>
      <c r="AT1250" s="2">
        <v>121</v>
      </c>
      <c r="AU1250" s="2">
        <v>72</v>
      </c>
      <c r="AV1250" s="2">
        <v>1</v>
      </c>
      <c r="AW1250" s="2">
        <v>1</v>
      </c>
      <c r="AX1250" s="2"/>
      <c r="AY1250" s="2"/>
      <c r="AZ1250" s="2">
        <v>1</v>
      </c>
      <c r="BA1250" s="2">
        <v>1</v>
      </c>
      <c r="BB1250" s="2">
        <v>1</v>
      </c>
      <c r="BC1250" s="2">
        <v>1</v>
      </c>
      <c r="BD1250" s="2" t="s">
        <v>3</v>
      </c>
      <c r="BE1250" s="2" t="s">
        <v>3</v>
      </c>
      <c r="BF1250" s="2" t="s">
        <v>3</v>
      </c>
      <c r="BG1250" s="2" t="s">
        <v>3</v>
      </c>
      <c r="BH1250" s="2">
        <v>3</v>
      </c>
      <c r="BI1250" s="2">
        <v>1</v>
      </c>
      <c r="BJ1250" s="2" t="s">
        <v>1185</v>
      </c>
      <c r="BK1250" s="2"/>
      <c r="BL1250" s="2"/>
      <c r="BM1250" s="2">
        <v>16001</v>
      </c>
      <c r="BN1250" s="2">
        <v>0</v>
      </c>
      <c r="BO1250" s="2" t="s">
        <v>3</v>
      </c>
      <c r="BP1250" s="2">
        <v>0</v>
      </c>
      <c r="BQ1250" s="2">
        <v>22</v>
      </c>
      <c r="BR1250" s="2">
        <v>0</v>
      </c>
      <c r="BS1250" s="2">
        <v>1</v>
      </c>
      <c r="BT1250" s="2">
        <v>1</v>
      </c>
      <c r="BU1250" s="2">
        <v>1</v>
      </c>
      <c r="BV1250" s="2">
        <v>1</v>
      </c>
      <c r="BW1250" s="2">
        <v>1</v>
      </c>
      <c r="BX1250" s="2">
        <v>1</v>
      </c>
      <c r="BY1250" s="2" t="s">
        <v>3</v>
      </c>
      <c r="BZ1250" s="2">
        <v>121</v>
      </c>
      <c r="CA1250" s="2">
        <v>72</v>
      </c>
      <c r="CB1250" s="2" t="s">
        <v>3</v>
      </c>
      <c r="CC1250" s="2"/>
      <c r="CD1250" s="2"/>
      <c r="CE1250" s="2">
        <v>0</v>
      </c>
      <c r="CF1250" s="2">
        <v>0</v>
      </c>
      <c r="CG1250" s="2">
        <v>0</v>
      </c>
      <c r="CH1250" s="2"/>
      <c r="CI1250" s="2"/>
      <c r="CJ1250" s="2"/>
      <c r="CK1250" s="2"/>
      <c r="CL1250" s="2"/>
      <c r="CM1250" s="2">
        <v>0</v>
      </c>
      <c r="CN1250" s="2" t="s">
        <v>3</v>
      </c>
      <c r="CO1250" s="2">
        <v>0</v>
      </c>
      <c r="CP1250" s="2">
        <f t="shared" si="797"/>
        <v>4.95</v>
      </c>
      <c r="CQ1250" s="2">
        <f t="shared" si="816"/>
        <v>9.9</v>
      </c>
      <c r="CR1250" s="2">
        <f t="shared" si="799"/>
        <v>0</v>
      </c>
      <c r="CS1250" s="2">
        <f t="shared" si="800"/>
        <v>0</v>
      </c>
      <c r="CT1250" s="2">
        <f t="shared" si="801"/>
        <v>0</v>
      </c>
      <c r="CU1250" s="2">
        <f t="shared" si="802"/>
        <v>0</v>
      </c>
      <c r="CV1250" s="2">
        <f t="shared" si="803"/>
        <v>0</v>
      </c>
      <c r="CW1250" s="2">
        <f t="shared" si="804"/>
        <v>0</v>
      </c>
      <c r="CX1250" s="2">
        <f t="shared" si="805"/>
        <v>0.01</v>
      </c>
      <c r="CY1250" s="2">
        <f t="shared" si="806"/>
        <v>0</v>
      </c>
      <c r="CZ1250" s="2">
        <f t="shared" si="807"/>
        <v>0</v>
      </c>
      <c r="DA1250" s="2"/>
      <c r="DB1250" s="2"/>
      <c r="DC1250" s="2" t="s">
        <v>3</v>
      </c>
      <c r="DD1250" s="2" t="s">
        <v>3</v>
      </c>
      <c r="DE1250" s="2" t="s">
        <v>3</v>
      </c>
      <c r="DF1250" s="2" t="s">
        <v>3</v>
      </c>
      <c r="DG1250" s="2" t="s">
        <v>3</v>
      </c>
      <c r="DH1250" s="2" t="s">
        <v>3</v>
      </c>
      <c r="DI1250" s="2" t="s">
        <v>3</v>
      </c>
      <c r="DJ1250" s="2" t="s">
        <v>3</v>
      </c>
      <c r="DK1250" s="2" t="s">
        <v>3</v>
      </c>
      <c r="DL1250" s="2" t="s">
        <v>3</v>
      </c>
      <c r="DM1250" s="2" t="s">
        <v>3</v>
      </c>
      <c r="DN1250" s="2">
        <v>0</v>
      </c>
      <c r="DO1250" s="2">
        <v>0</v>
      </c>
      <c r="DP1250" s="2">
        <v>1</v>
      </c>
      <c r="DQ1250" s="2">
        <v>1</v>
      </c>
      <c r="DR1250" s="2"/>
      <c r="DS1250" s="2"/>
      <c r="DT1250" s="2"/>
      <c r="DU1250" s="2">
        <v>1010</v>
      </c>
      <c r="DV1250" s="2" t="s">
        <v>1180</v>
      </c>
      <c r="DW1250" s="2" t="s">
        <v>1180</v>
      </c>
      <c r="DX1250" s="2">
        <v>10</v>
      </c>
      <c r="DY1250" s="2"/>
      <c r="DZ1250" s="2" t="s">
        <v>3</v>
      </c>
      <c r="EA1250" s="2" t="s">
        <v>3</v>
      </c>
      <c r="EB1250" s="2" t="s">
        <v>3</v>
      </c>
      <c r="EC1250" s="2" t="s">
        <v>3</v>
      </c>
      <c r="ED1250" s="2"/>
      <c r="EE1250" s="2">
        <v>53551143</v>
      </c>
      <c r="EF1250" s="2">
        <v>22</v>
      </c>
      <c r="EG1250" s="2" t="s">
        <v>592</v>
      </c>
      <c r="EH1250" s="2">
        <v>16</v>
      </c>
      <c r="EI1250" s="2" t="s">
        <v>593</v>
      </c>
      <c r="EJ1250" s="2">
        <v>1</v>
      </c>
      <c r="EK1250" s="2">
        <v>16001</v>
      </c>
      <c r="EL1250" s="2" t="s">
        <v>1153</v>
      </c>
      <c r="EM1250" s="2" t="s">
        <v>1154</v>
      </c>
      <c r="EN1250" s="2"/>
      <c r="EO1250" s="2" t="s">
        <v>3</v>
      </c>
      <c r="EP1250" s="2"/>
      <c r="EQ1250" s="2">
        <v>0</v>
      </c>
      <c r="ER1250" s="2">
        <v>9.9</v>
      </c>
      <c r="ES1250" s="2">
        <v>9.9</v>
      </c>
      <c r="ET1250" s="2">
        <v>0</v>
      </c>
      <c r="EU1250" s="2">
        <v>0</v>
      </c>
      <c r="EV1250" s="2">
        <v>0</v>
      </c>
      <c r="EW1250" s="2">
        <v>0</v>
      </c>
      <c r="EX1250" s="2">
        <v>0</v>
      </c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>
        <v>0</v>
      </c>
      <c r="FR1250" s="2">
        <f>ROUND(IF(AND(BH1250=3,BI1250=3),P1250,0),2)</f>
        <v>0</v>
      </c>
      <c r="FS1250" s="2">
        <v>0</v>
      </c>
      <c r="FT1250" s="2"/>
      <c r="FU1250" s="2"/>
      <c r="FV1250" s="2"/>
      <c r="FW1250" s="2"/>
      <c r="FX1250" s="2">
        <v>121</v>
      </c>
      <c r="FY1250" s="2">
        <v>72</v>
      </c>
      <c r="FZ1250" s="2"/>
      <c r="GA1250" s="2" t="s">
        <v>3</v>
      </c>
      <c r="GB1250" s="2"/>
      <c r="GC1250" s="2"/>
      <c r="GD1250" s="2">
        <v>1</v>
      </c>
      <c r="GE1250" s="2"/>
      <c r="GF1250" s="2">
        <v>2030494582</v>
      </c>
      <c r="GG1250" s="2">
        <v>2</v>
      </c>
      <c r="GH1250" s="2">
        <v>1</v>
      </c>
      <c r="GI1250" s="2">
        <v>-2</v>
      </c>
      <c r="GJ1250" s="2">
        <v>0</v>
      </c>
      <c r="GK1250" s="2">
        <v>0</v>
      </c>
      <c r="GL1250" s="2">
        <f>ROUND(IF(AND(BH1250=3,BI1250=3,FS1250&lt;&gt;0),P1250,0),2)</f>
        <v>0</v>
      </c>
      <c r="GM1250" s="2">
        <f>ROUND(O1250+X1250+Y1250,2)+GX1250</f>
        <v>4.95</v>
      </c>
      <c r="GN1250" s="2">
        <f>IF(OR(BI1250=0,BI1250=1),ROUND(O1250+X1250+Y1250,2),0)</f>
        <v>4.95</v>
      </c>
      <c r="GO1250" s="2">
        <f>IF(BI1250=2,ROUND(O1250+X1250+Y1250,2),0)</f>
        <v>0</v>
      </c>
      <c r="GP1250" s="2">
        <f>IF(BI1250=4,ROUND(O1250+X1250+Y1250,2)+GX1250,0)</f>
        <v>0</v>
      </c>
      <c r="GQ1250" s="2"/>
      <c r="GR1250" s="2">
        <v>0</v>
      </c>
      <c r="GS1250" s="2">
        <v>3</v>
      </c>
      <c r="GT1250" s="2">
        <v>0</v>
      </c>
      <c r="GU1250" s="2" t="s">
        <v>3</v>
      </c>
      <c r="GV1250" s="2">
        <f t="shared" si="808"/>
        <v>0</v>
      </c>
      <c r="GW1250" s="2">
        <v>1</v>
      </c>
      <c r="GX1250" s="2">
        <f>ROUND(HC1250*I1250,2)</f>
        <v>0</v>
      </c>
      <c r="GY1250" s="2"/>
      <c r="GZ1250" s="2"/>
      <c r="HA1250" s="2">
        <v>0</v>
      </c>
      <c r="HB1250" s="2">
        <v>0</v>
      </c>
      <c r="HC1250" s="2">
        <f t="shared" si="809"/>
        <v>0</v>
      </c>
      <c r="HD1250" s="2"/>
      <c r="HE1250" s="2" t="s">
        <v>3</v>
      </c>
      <c r="HF1250" s="2" t="s">
        <v>3</v>
      </c>
      <c r="HG1250" s="2"/>
      <c r="HH1250" s="2"/>
      <c r="HI1250" s="2"/>
      <c r="HJ1250" s="2"/>
      <c r="HK1250" s="2"/>
      <c r="HL1250" s="2"/>
      <c r="HM1250" s="2" t="s">
        <v>3</v>
      </c>
      <c r="HN1250" s="2" t="s">
        <v>596</v>
      </c>
      <c r="HO1250" s="2" t="s">
        <v>597</v>
      </c>
      <c r="HP1250" s="2" t="s">
        <v>593</v>
      </c>
      <c r="HQ1250" s="2" t="s">
        <v>593</v>
      </c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>
        <v>0</v>
      </c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</row>
    <row r="1251" spans="1:255" x14ac:dyDescent="0.2">
      <c r="A1251">
        <v>18</v>
      </c>
      <c r="B1251">
        <v>1</v>
      </c>
      <c r="C1251">
        <v>2186</v>
      </c>
      <c r="E1251" t="s">
        <v>1257</v>
      </c>
      <c r="F1251" t="s">
        <v>1183</v>
      </c>
      <c r="G1251" t="s">
        <v>1184</v>
      </c>
      <c r="H1251" t="s">
        <v>1180</v>
      </c>
      <c r="I1251">
        <f>I1245*J1251</f>
        <v>0.5</v>
      </c>
      <c r="J1251">
        <v>3.3333333333333335</v>
      </c>
      <c r="K1251">
        <v>3.3333330000000001</v>
      </c>
      <c r="O1251">
        <f>ROUND(CP1251,0)</f>
        <v>37</v>
      </c>
      <c r="P1251">
        <f>ROUND(CQ1251*I1251,0)</f>
        <v>37</v>
      </c>
      <c r="Q1251">
        <f>ROUND(CR1251*I1251,0)</f>
        <v>0</v>
      </c>
      <c r="R1251">
        <f>ROUND(CS1251*I1251,0)</f>
        <v>0</v>
      </c>
      <c r="S1251">
        <f>ROUND(CT1251*I1251,0)</f>
        <v>0</v>
      </c>
      <c r="T1251">
        <f>ROUND(CU1251*I1251,0)</f>
        <v>0</v>
      </c>
      <c r="U1251">
        <f t="shared" si="791"/>
        <v>0</v>
      </c>
      <c r="V1251">
        <f t="shared" si="792"/>
        <v>0</v>
      </c>
      <c r="W1251">
        <f>ROUND(CX1251*I1251,0)</f>
        <v>0</v>
      </c>
      <c r="X1251">
        <f>ROUND(CY1251,0)</f>
        <v>0</v>
      </c>
      <c r="Y1251">
        <f>ROUND(CZ1251,0)</f>
        <v>0</v>
      </c>
      <c r="AA1251">
        <v>53551707</v>
      </c>
      <c r="AB1251">
        <f t="shared" si="793"/>
        <v>9.9</v>
      </c>
      <c r="AC1251">
        <f t="shared" si="810"/>
        <v>9.9</v>
      </c>
      <c r="AD1251">
        <f t="shared" si="811"/>
        <v>0</v>
      </c>
      <c r="AE1251">
        <f t="shared" si="812"/>
        <v>0</v>
      </c>
      <c r="AF1251">
        <f t="shared" si="813"/>
        <v>0</v>
      </c>
      <c r="AG1251">
        <f t="shared" si="795"/>
        <v>0</v>
      </c>
      <c r="AH1251">
        <f t="shared" si="814"/>
        <v>0</v>
      </c>
      <c r="AI1251">
        <f t="shared" si="815"/>
        <v>0</v>
      </c>
      <c r="AJ1251">
        <f t="shared" si="796"/>
        <v>0.01</v>
      </c>
      <c r="AK1251">
        <v>9.9</v>
      </c>
      <c r="AL1251">
        <v>9.9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0.01</v>
      </c>
      <c r="AT1251">
        <v>121</v>
      </c>
      <c r="AU1251">
        <v>72</v>
      </c>
      <c r="AV1251">
        <v>1</v>
      </c>
      <c r="AW1251">
        <v>1</v>
      </c>
      <c r="AZ1251">
        <v>1</v>
      </c>
      <c r="BA1251">
        <v>1</v>
      </c>
      <c r="BB1251">
        <v>1</v>
      </c>
      <c r="BC1251">
        <v>7.53</v>
      </c>
      <c r="BD1251" t="s">
        <v>3</v>
      </c>
      <c r="BE1251" t="s">
        <v>3</v>
      </c>
      <c r="BF1251" t="s">
        <v>3</v>
      </c>
      <c r="BG1251" t="s">
        <v>3</v>
      </c>
      <c r="BH1251">
        <v>3</v>
      </c>
      <c r="BI1251">
        <v>1</v>
      </c>
      <c r="BJ1251" t="s">
        <v>1185</v>
      </c>
      <c r="BM1251">
        <v>16001</v>
      </c>
      <c r="BN1251">
        <v>0</v>
      </c>
      <c r="BO1251" t="s">
        <v>1183</v>
      </c>
      <c r="BP1251">
        <v>1</v>
      </c>
      <c r="BQ1251">
        <v>22</v>
      </c>
      <c r="BR1251">
        <v>0</v>
      </c>
      <c r="BS1251">
        <v>1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121</v>
      </c>
      <c r="CA1251">
        <v>72</v>
      </c>
      <c r="CB1251" t="s">
        <v>3</v>
      </c>
      <c r="CE1251">
        <v>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 t="shared" si="797"/>
        <v>37</v>
      </c>
      <c r="CQ1251">
        <f t="shared" si="816"/>
        <v>74.547000000000011</v>
      </c>
      <c r="CR1251">
        <f t="shared" si="799"/>
        <v>0</v>
      </c>
      <c r="CS1251">
        <f t="shared" si="800"/>
        <v>0</v>
      </c>
      <c r="CT1251">
        <f t="shared" si="801"/>
        <v>0</v>
      </c>
      <c r="CU1251">
        <f t="shared" si="802"/>
        <v>0</v>
      </c>
      <c r="CV1251">
        <f t="shared" si="803"/>
        <v>0</v>
      </c>
      <c r="CW1251">
        <f t="shared" si="804"/>
        <v>0</v>
      </c>
      <c r="CX1251">
        <f t="shared" si="805"/>
        <v>0.01</v>
      </c>
      <c r="CY1251">
        <f t="shared" si="806"/>
        <v>0</v>
      </c>
      <c r="CZ1251">
        <f t="shared" si="807"/>
        <v>0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0</v>
      </c>
      <c r="DO1251">
        <v>0</v>
      </c>
      <c r="DP1251">
        <v>1</v>
      </c>
      <c r="DQ1251">
        <v>1</v>
      </c>
      <c r="DU1251">
        <v>1010</v>
      </c>
      <c r="DV1251" t="s">
        <v>1180</v>
      </c>
      <c r="DW1251" t="s">
        <v>1180</v>
      </c>
      <c r="DX1251">
        <v>10</v>
      </c>
      <c r="DZ1251" t="s">
        <v>3</v>
      </c>
      <c r="EA1251" t="s">
        <v>3</v>
      </c>
      <c r="EB1251" t="s">
        <v>3</v>
      </c>
      <c r="EC1251" t="s">
        <v>3</v>
      </c>
      <c r="EE1251">
        <v>53551143</v>
      </c>
      <c r="EF1251">
        <v>22</v>
      </c>
      <c r="EG1251" t="s">
        <v>592</v>
      </c>
      <c r="EH1251">
        <v>16</v>
      </c>
      <c r="EI1251" t="s">
        <v>593</v>
      </c>
      <c r="EJ1251">
        <v>1</v>
      </c>
      <c r="EK1251">
        <v>16001</v>
      </c>
      <c r="EL1251" t="s">
        <v>1153</v>
      </c>
      <c r="EM1251" t="s">
        <v>1154</v>
      </c>
      <c r="EO1251" t="s">
        <v>3</v>
      </c>
      <c r="EQ1251">
        <v>0</v>
      </c>
      <c r="ER1251">
        <v>9.9</v>
      </c>
      <c r="ES1251">
        <v>9.9</v>
      </c>
      <c r="ET1251">
        <v>0</v>
      </c>
      <c r="EU1251">
        <v>0</v>
      </c>
      <c r="EV1251">
        <v>0</v>
      </c>
      <c r="EW1251">
        <v>0</v>
      </c>
      <c r="EX1251">
        <v>0</v>
      </c>
      <c r="FQ1251">
        <v>0</v>
      </c>
      <c r="FR1251">
        <f>ROUND(IF(AND(BH1251=3,BI1251=3),P1251,0),0)</f>
        <v>0</v>
      </c>
      <c r="FS1251">
        <v>0</v>
      </c>
      <c r="FX1251">
        <v>121</v>
      </c>
      <c r="FY1251">
        <v>72</v>
      </c>
      <c r="GA1251" t="s">
        <v>3</v>
      </c>
      <c r="GD1251">
        <v>1</v>
      </c>
      <c r="GF1251">
        <v>2030494582</v>
      </c>
      <c r="GG1251">
        <v>2</v>
      </c>
      <c r="GH1251">
        <v>1</v>
      </c>
      <c r="GI1251">
        <v>2</v>
      </c>
      <c r="GJ1251">
        <v>0</v>
      </c>
      <c r="GK1251">
        <v>0</v>
      </c>
      <c r="GL1251">
        <f>ROUND(IF(AND(BH1251=3,BI1251=3,FS1251&lt;&gt;0),P1251,0),0)</f>
        <v>0</v>
      </c>
      <c r="GM1251">
        <f>ROUND(O1251+X1251+Y1251,0)+GX1251</f>
        <v>37</v>
      </c>
      <c r="GN1251">
        <f>IF(OR(BI1251=0,BI1251=1),ROUND(O1251+X1251+Y1251,0),0)</f>
        <v>37</v>
      </c>
      <c r="GO1251">
        <f>IF(BI1251=2,ROUND(O1251+X1251+Y1251,0),0)</f>
        <v>0</v>
      </c>
      <c r="GP1251">
        <f>IF(BI1251=4,ROUND(O1251+X1251+Y1251,0)+GX1251,0)</f>
        <v>0</v>
      </c>
      <c r="GR1251">
        <v>0</v>
      </c>
      <c r="GS1251">
        <v>3</v>
      </c>
      <c r="GT1251">
        <v>0</v>
      </c>
      <c r="GU1251" t="s">
        <v>3</v>
      </c>
      <c r="GV1251">
        <f t="shared" si="808"/>
        <v>0</v>
      </c>
      <c r="GW1251">
        <v>1</v>
      </c>
      <c r="GX1251">
        <f>ROUND(HC1251*I1251,0)</f>
        <v>0</v>
      </c>
      <c r="HA1251">
        <v>0</v>
      </c>
      <c r="HB1251">
        <v>0</v>
      </c>
      <c r="HC1251">
        <f t="shared" si="809"/>
        <v>0</v>
      </c>
      <c r="HE1251" t="s">
        <v>3</v>
      </c>
      <c r="HF1251" t="s">
        <v>3</v>
      </c>
      <c r="HM1251" t="s">
        <v>3</v>
      </c>
      <c r="HN1251" t="s">
        <v>596</v>
      </c>
      <c r="HO1251" t="s">
        <v>597</v>
      </c>
      <c r="HP1251" t="s">
        <v>593</v>
      </c>
      <c r="HQ1251" t="s">
        <v>593</v>
      </c>
      <c r="IK1251">
        <v>0</v>
      </c>
    </row>
    <row r="1252" spans="1:255" x14ac:dyDescent="0.2">
      <c r="A1252" s="2">
        <v>18</v>
      </c>
      <c r="B1252" s="2">
        <v>1</v>
      </c>
      <c r="C1252" s="2">
        <v>2172</v>
      </c>
      <c r="D1252" s="2"/>
      <c r="E1252" s="2" t="s">
        <v>1258</v>
      </c>
      <c r="F1252" s="2" t="s">
        <v>1187</v>
      </c>
      <c r="G1252" s="2" t="s">
        <v>1188</v>
      </c>
      <c r="H1252" s="2" t="s">
        <v>1180</v>
      </c>
      <c r="I1252" s="2">
        <f>I1244*J1252</f>
        <v>0.25</v>
      </c>
      <c r="J1252" s="2">
        <v>1.6666666666666667</v>
      </c>
      <c r="K1252" s="2">
        <v>1.6666669999999999</v>
      </c>
      <c r="L1252" s="2"/>
      <c r="M1252" s="2"/>
      <c r="N1252" s="2"/>
      <c r="O1252" s="2">
        <f>ROUND(CP1252,2)</f>
        <v>5.38</v>
      </c>
      <c r="P1252" s="2">
        <f>ROUND(CQ1252*I1252,2)</f>
        <v>5.38</v>
      </c>
      <c r="Q1252" s="2">
        <f>ROUND(CR1252*I1252,2)</f>
        <v>0</v>
      </c>
      <c r="R1252" s="2">
        <f>ROUND(CS1252*I1252,2)</f>
        <v>0</v>
      </c>
      <c r="S1252" s="2">
        <f>ROUND(CT1252*I1252,2)</f>
        <v>0</v>
      </c>
      <c r="T1252" s="2">
        <f>ROUND(CU1252*I1252,2)</f>
        <v>0</v>
      </c>
      <c r="U1252" s="2">
        <f t="shared" ref="U1252:U1283" si="817">CV1252*I1252</f>
        <v>0</v>
      </c>
      <c r="V1252" s="2">
        <f t="shared" ref="V1252:V1283" si="818">CW1252*I1252</f>
        <v>0</v>
      </c>
      <c r="W1252" s="2">
        <f>ROUND(CX1252*I1252,2)</f>
        <v>0</v>
      </c>
      <c r="X1252" s="2">
        <f>ROUND(CY1252,2)</f>
        <v>0</v>
      </c>
      <c r="Y1252" s="2">
        <f>ROUND(CZ1252,2)</f>
        <v>0</v>
      </c>
      <c r="Z1252" s="2"/>
      <c r="AA1252" s="2">
        <v>53551706</v>
      </c>
      <c r="AB1252" s="2">
        <f t="shared" ref="AB1252:AB1283" si="819">ROUND((AC1252+AD1252+AF1252),2)</f>
        <v>21.5</v>
      </c>
      <c r="AC1252" s="2">
        <f t="shared" si="810"/>
        <v>21.5</v>
      </c>
      <c r="AD1252" s="2">
        <f t="shared" si="811"/>
        <v>0</v>
      </c>
      <c r="AE1252" s="2">
        <f t="shared" si="812"/>
        <v>0</v>
      </c>
      <c r="AF1252" s="2">
        <f t="shared" si="813"/>
        <v>0</v>
      </c>
      <c r="AG1252" s="2">
        <f t="shared" ref="AG1252:AG1283" si="820">ROUND((AP1252),2)</f>
        <v>0</v>
      </c>
      <c r="AH1252" s="2">
        <f t="shared" si="814"/>
        <v>0</v>
      </c>
      <c r="AI1252" s="2">
        <f t="shared" si="815"/>
        <v>0</v>
      </c>
      <c r="AJ1252" s="2">
        <f t="shared" ref="AJ1252:AJ1283" si="821">(AS1252)</f>
        <v>0.01</v>
      </c>
      <c r="AK1252" s="2">
        <v>21.5</v>
      </c>
      <c r="AL1252" s="2">
        <v>21.5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0.01</v>
      </c>
      <c r="AT1252" s="2">
        <v>121</v>
      </c>
      <c r="AU1252" s="2">
        <v>72</v>
      </c>
      <c r="AV1252" s="2">
        <v>1</v>
      </c>
      <c r="AW1252" s="2">
        <v>1</v>
      </c>
      <c r="AX1252" s="2"/>
      <c r="AY1252" s="2"/>
      <c r="AZ1252" s="2">
        <v>1</v>
      </c>
      <c r="BA1252" s="2">
        <v>1</v>
      </c>
      <c r="BB1252" s="2">
        <v>1</v>
      </c>
      <c r="BC1252" s="2">
        <v>1</v>
      </c>
      <c r="BD1252" s="2" t="s">
        <v>3</v>
      </c>
      <c r="BE1252" s="2" t="s">
        <v>3</v>
      </c>
      <c r="BF1252" s="2" t="s">
        <v>3</v>
      </c>
      <c r="BG1252" s="2" t="s">
        <v>3</v>
      </c>
      <c r="BH1252" s="2">
        <v>3</v>
      </c>
      <c r="BI1252" s="2">
        <v>1</v>
      </c>
      <c r="BJ1252" s="2" t="s">
        <v>1189</v>
      </c>
      <c r="BK1252" s="2"/>
      <c r="BL1252" s="2"/>
      <c r="BM1252" s="2">
        <v>16001</v>
      </c>
      <c r="BN1252" s="2">
        <v>0</v>
      </c>
      <c r="BO1252" s="2" t="s">
        <v>3</v>
      </c>
      <c r="BP1252" s="2">
        <v>0</v>
      </c>
      <c r="BQ1252" s="2">
        <v>22</v>
      </c>
      <c r="BR1252" s="2">
        <v>0</v>
      </c>
      <c r="BS1252" s="2">
        <v>1</v>
      </c>
      <c r="BT1252" s="2">
        <v>1</v>
      </c>
      <c r="BU1252" s="2">
        <v>1</v>
      </c>
      <c r="BV1252" s="2">
        <v>1</v>
      </c>
      <c r="BW1252" s="2">
        <v>1</v>
      </c>
      <c r="BX1252" s="2">
        <v>1</v>
      </c>
      <c r="BY1252" s="2" t="s">
        <v>3</v>
      </c>
      <c r="BZ1252" s="2">
        <v>121</v>
      </c>
      <c r="CA1252" s="2">
        <v>72</v>
      </c>
      <c r="CB1252" s="2" t="s">
        <v>3</v>
      </c>
      <c r="CC1252" s="2"/>
      <c r="CD1252" s="2"/>
      <c r="CE1252" s="2">
        <v>0</v>
      </c>
      <c r="CF1252" s="2">
        <v>0</v>
      </c>
      <c r="CG1252" s="2">
        <v>0</v>
      </c>
      <c r="CH1252" s="2"/>
      <c r="CI1252" s="2"/>
      <c r="CJ1252" s="2"/>
      <c r="CK1252" s="2"/>
      <c r="CL1252" s="2"/>
      <c r="CM1252" s="2">
        <v>0</v>
      </c>
      <c r="CN1252" s="2" t="s">
        <v>3</v>
      </c>
      <c r="CO1252" s="2">
        <v>0</v>
      </c>
      <c r="CP1252" s="2">
        <f t="shared" ref="CP1252:CP1283" si="822">(P1252+Q1252+S1252)</f>
        <v>5.38</v>
      </c>
      <c r="CQ1252" s="2">
        <f t="shared" si="816"/>
        <v>21.5</v>
      </c>
      <c r="CR1252" s="2">
        <f t="shared" ref="CR1252:CR1283" si="823">AD1252*BB1252</f>
        <v>0</v>
      </c>
      <c r="CS1252" s="2">
        <f t="shared" ref="CS1252:CS1283" si="824">AE1252*BS1252</f>
        <v>0</v>
      </c>
      <c r="CT1252" s="2">
        <f t="shared" ref="CT1252:CT1283" si="825">AF1252*BA1252</f>
        <v>0</v>
      </c>
      <c r="CU1252" s="2">
        <f t="shared" ref="CU1252:CU1283" si="826">AG1252</f>
        <v>0</v>
      </c>
      <c r="CV1252" s="2">
        <f t="shared" ref="CV1252:CV1283" si="827">AH1252</f>
        <v>0</v>
      </c>
      <c r="CW1252" s="2">
        <f t="shared" ref="CW1252:CW1283" si="828">AI1252</f>
        <v>0</v>
      </c>
      <c r="CX1252" s="2">
        <f t="shared" ref="CX1252:CX1283" si="829">AJ1252</f>
        <v>0.01</v>
      </c>
      <c r="CY1252" s="2">
        <f t="shared" ref="CY1252:CY1283" si="830">(((S1252+R1252)*AT1252)/100)</f>
        <v>0</v>
      </c>
      <c r="CZ1252" s="2">
        <f t="shared" ref="CZ1252:CZ1283" si="831">(((S1252+R1252)*AU1252)/100)</f>
        <v>0</v>
      </c>
      <c r="DA1252" s="2"/>
      <c r="DB1252" s="2"/>
      <c r="DC1252" s="2" t="s">
        <v>3</v>
      </c>
      <c r="DD1252" s="2" t="s">
        <v>3</v>
      </c>
      <c r="DE1252" s="2" t="s">
        <v>3</v>
      </c>
      <c r="DF1252" s="2" t="s">
        <v>3</v>
      </c>
      <c r="DG1252" s="2" t="s">
        <v>3</v>
      </c>
      <c r="DH1252" s="2" t="s">
        <v>3</v>
      </c>
      <c r="DI1252" s="2" t="s">
        <v>3</v>
      </c>
      <c r="DJ1252" s="2" t="s">
        <v>3</v>
      </c>
      <c r="DK1252" s="2" t="s">
        <v>3</v>
      </c>
      <c r="DL1252" s="2" t="s">
        <v>3</v>
      </c>
      <c r="DM1252" s="2" t="s">
        <v>3</v>
      </c>
      <c r="DN1252" s="2">
        <v>0</v>
      </c>
      <c r="DO1252" s="2">
        <v>0</v>
      </c>
      <c r="DP1252" s="2">
        <v>1</v>
      </c>
      <c r="DQ1252" s="2">
        <v>1</v>
      </c>
      <c r="DR1252" s="2"/>
      <c r="DS1252" s="2"/>
      <c r="DT1252" s="2"/>
      <c r="DU1252" s="2">
        <v>1010</v>
      </c>
      <c r="DV1252" s="2" t="s">
        <v>1180</v>
      </c>
      <c r="DW1252" s="2" t="s">
        <v>1180</v>
      </c>
      <c r="DX1252" s="2">
        <v>10</v>
      </c>
      <c r="DY1252" s="2"/>
      <c r="DZ1252" s="2" t="s">
        <v>3</v>
      </c>
      <c r="EA1252" s="2" t="s">
        <v>3</v>
      </c>
      <c r="EB1252" s="2" t="s">
        <v>3</v>
      </c>
      <c r="EC1252" s="2" t="s">
        <v>3</v>
      </c>
      <c r="ED1252" s="2"/>
      <c r="EE1252" s="2">
        <v>53551143</v>
      </c>
      <c r="EF1252" s="2">
        <v>22</v>
      </c>
      <c r="EG1252" s="2" t="s">
        <v>592</v>
      </c>
      <c r="EH1252" s="2">
        <v>16</v>
      </c>
      <c r="EI1252" s="2" t="s">
        <v>593</v>
      </c>
      <c r="EJ1252" s="2">
        <v>1</v>
      </c>
      <c r="EK1252" s="2">
        <v>16001</v>
      </c>
      <c r="EL1252" s="2" t="s">
        <v>1153</v>
      </c>
      <c r="EM1252" s="2" t="s">
        <v>1154</v>
      </c>
      <c r="EN1252" s="2"/>
      <c r="EO1252" s="2" t="s">
        <v>3</v>
      </c>
      <c r="EP1252" s="2"/>
      <c r="EQ1252" s="2">
        <v>0</v>
      </c>
      <c r="ER1252" s="2">
        <v>21.5</v>
      </c>
      <c r="ES1252" s="2">
        <v>21.5</v>
      </c>
      <c r="ET1252" s="2">
        <v>0</v>
      </c>
      <c r="EU1252" s="2">
        <v>0</v>
      </c>
      <c r="EV1252" s="2">
        <v>0</v>
      </c>
      <c r="EW1252" s="2">
        <v>0</v>
      </c>
      <c r="EX1252" s="2">
        <v>0</v>
      </c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>
        <v>0</v>
      </c>
      <c r="FR1252" s="2">
        <f>ROUND(IF(AND(BH1252=3,BI1252=3),P1252,0),2)</f>
        <v>0</v>
      </c>
      <c r="FS1252" s="2">
        <v>0</v>
      </c>
      <c r="FT1252" s="2"/>
      <c r="FU1252" s="2"/>
      <c r="FV1252" s="2"/>
      <c r="FW1252" s="2"/>
      <c r="FX1252" s="2">
        <v>121</v>
      </c>
      <c r="FY1252" s="2">
        <v>72</v>
      </c>
      <c r="FZ1252" s="2"/>
      <c r="GA1252" s="2" t="s">
        <v>3</v>
      </c>
      <c r="GB1252" s="2"/>
      <c r="GC1252" s="2"/>
      <c r="GD1252" s="2">
        <v>1</v>
      </c>
      <c r="GE1252" s="2"/>
      <c r="GF1252" s="2">
        <v>2064763732</v>
      </c>
      <c r="GG1252" s="2">
        <v>2</v>
      </c>
      <c r="GH1252" s="2">
        <v>1</v>
      </c>
      <c r="GI1252" s="2">
        <v>-2</v>
      </c>
      <c r="GJ1252" s="2">
        <v>0</v>
      </c>
      <c r="GK1252" s="2">
        <v>0</v>
      </c>
      <c r="GL1252" s="2">
        <f>ROUND(IF(AND(BH1252=3,BI1252=3,FS1252&lt;&gt;0),P1252,0),2)</f>
        <v>0</v>
      </c>
      <c r="GM1252" s="2">
        <f>ROUND(O1252+X1252+Y1252,2)+GX1252</f>
        <v>5.38</v>
      </c>
      <c r="GN1252" s="2">
        <f>IF(OR(BI1252=0,BI1252=1),ROUND(O1252+X1252+Y1252,2),0)</f>
        <v>5.38</v>
      </c>
      <c r="GO1252" s="2">
        <f>IF(BI1252=2,ROUND(O1252+X1252+Y1252,2),0)</f>
        <v>0</v>
      </c>
      <c r="GP1252" s="2">
        <f>IF(BI1252=4,ROUND(O1252+X1252+Y1252,2)+GX1252,0)</f>
        <v>0</v>
      </c>
      <c r="GQ1252" s="2"/>
      <c r="GR1252" s="2">
        <v>0</v>
      </c>
      <c r="GS1252" s="2">
        <v>3</v>
      </c>
      <c r="GT1252" s="2">
        <v>0</v>
      </c>
      <c r="GU1252" s="2" t="s">
        <v>3</v>
      </c>
      <c r="GV1252" s="2">
        <f t="shared" ref="GV1252:GV1283" si="832">ROUND((GT1252),2)</f>
        <v>0</v>
      </c>
      <c r="GW1252" s="2">
        <v>1</v>
      </c>
      <c r="GX1252" s="2">
        <f>ROUND(HC1252*I1252,2)</f>
        <v>0</v>
      </c>
      <c r="GY1252" s="2"/>
      <c r="GZ1252" s="2"/>
      <c r="HA1252" s="2">
        <v>0</v>
      </c>
      <c r="HB1252" s="2">
        <v>0</v>
      </c>
      <c r="HC1252" s="2">
        <f t="shared" ref="HC1252:HC1283" si="833">GV1252*GW1252</f>
        <v>0</v>
      </c>
      <c r="HD1252" s="2"/>
      <c r="HE1252" s="2" t="s">
        <v>3</v>
      </c>
      <c r="HF1252" s="2" t="s">
        <v>3</v>
      </c>
      <c r="HG1252" s="2"/>
      <c r="HH1252" s="2"/>
      <c r="HI1252" s="2"/>
      <c r="HJ1252" s="2"/>
      <c r="HK1252" s="2"/>
      <c r="HL1252" s="2"/>
      <c r="HM1252" s="2" t="s">
        <v>3</v>
      </c>
      <c r="HN1252" s="2" t="s">
        <v>596</v>
      </c>
      <c r="HO1252" s="2" t="s">
        <v>597</v>
      </c>
      <c r="HP1252" s="2" t="s">
        <v>593</v>
      </c>
      <c r="HQ1252" s="2" t="s">
        <v>593</v>
      </c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>
        <v>0</v>
      </c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</row>
    <row r="1253" spans="1:255" x14ac:dyDescent="0.2">
      <c r="A1253">
        <v>18</v>
      </c>
      <c r="B1253">
        <v>1</v>
      </c>
      <c r="C1253">
        <v>2185</v>
      </c>
      <c r="E1253" t="s">
        <v>1258</v>
      </c>
      <c r="F1253" t="s">
        <v>1187</v>
      </c>
      <c r="G1253" t="s">
        <v>1188</v>
      </c>
      <c r="H1253" t="s">
        <v>1180</v>
      </c>
      <c r="I1253">
        <f>I1245*J1253</f>
        <v>0.25</v>
      </c>
      <c r="J1253">
        <v>1.6666666666666667</v>
      </c>
      <c r="K1253">
        <v>1.6666669999999999</v>
      </c>
      <c r="O1253">
        <f>ROUND(CP1253,0)</f>
        <v>28</v>
      </c>
      <c r="P1253">
        <f>ROUND(CQ1253*I1253,0)</f>
        <v>28</v>
      </c>
      <c r="Q1253">
        <f>ROUND(CR1253*I1253,0)</f>
        <v>0</v>
      </c>
      <c r="R1253">
        <f>ROUND(CS1253*I1253,0)</f>
        <v>0</v>
      </c>
      <c r="S1253">
        <f>ROUND(CT1253*I1253,0)</f>
        <v>0</v>
      </c>
      <c r="T1253">
        <f>ROUND(CU1253*I1253,0)</f>
        <v>0</v>
      </c>
      <c r="U1253">
        <f t="shared" si="817"/>
        <v>0</v>
      </c>
      <c r="V1253">
        <f t="shared" si="818"/>
        <v>0</v>
      </c>
      <c r="W1253">
        <f>ROUND(CX1253*I1253,0)</f>
        <v>0</v>
      </c>
      <c r="X1253">
        <f>ROUND(CY1253,0)</f>
        <v>0</v>
      </c>
      <c r="Y1253">
        <f>ROUND(CZ1253,0)</f>
        <v>0</v>
      </c>
      <c r="AA1253">
        <v>53551707</v>
      </c>
      <c r="AB1253">
        <f t="shared" si="819"/>
        <v>21.5</v>
      </c>
      <c r="AC1253">
        <f t="shared" si="810"/>
        <v>21.5</v>
      </c>
      <c r="AD1253">
        <f t="shared" si="811"/>
        <v>0</v>
      </c>
      <c r="AE1253">
        <f t="shared" si="812"/>
        <v>0</v>
      </c>
      <c r="AF1253">
        <f t="shared" si="813"/>
        <v>0</v>
      </c>
      <c r="AG1253">
        <f t="shared" si="820"/>
        <v>0</v>
      </c>
      <c r="AH1253">
        <f t="shared" si="814"/>
        <v>0</v>
      </c>
      <c r="AI1253">
        <f t="shared" si="815"/>
        <v>0</v>
      </c>
      <c r="AJ1253">
        <f t="shared" si="821"/>
        <v>0.01</v>
      </c>
      <c r="AK1253">
        <v>21.5</v>
      </c>
      <c r="AL1253">
        <v>21.5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0.01</v>
      </c>
      <c r="AT1253">
        <v>121</v>
      </c>
      <c r="AU1253">
        <v>72</v>
      </c>
      <c r="AV1253">
        <v>1</v>
      </c>
      <c r="AW1253">
        <v>1</v>
      </c>
      <c r="AZ1253">
        <v>1</v>
      </c>
      <c r="BA1253">
        <v>1</v>
      </c>
      <c r="BB1253">
        <v>1</v>
      </c>
      <c r="BC1253">
        <v>5.15</v>
      </c>
      <c r="BD1253" t="s">
        <v>3</v>
      </c>
      <c r="BE1253" t="s">
        <v>3</v>
      </c>
      <c r="BF1253" t="s">
        <v>3</v>
      </c>
      <c r="BG1253" t="s">
        <v>3</v>
      </c>
      <c r="BH1253">
        <v>3</v>
      </c>
      <c r="BI1253">
        <v>1</v>
      </c>
      <c r="BJ1253" t="s">
        <v>1189</v>
      </c>
      <c r="BM1253">
        <v>16001</v>
      </c>
      <c r="BN1253">
        <v>0</v>
      </c>
      <c r="BO1253" t="s">
        <v>1187</v>
      </c>
      <c r="BP1253">
        <v>1</v>
      </c>
      <c r="BQ1253">
        <v>22</v>
      </c>
      <c r="BR1253">
        <v>0</v>
      </c>
      <c r="BS1253">
        <v>1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121</v>
      </c>
      <c r="CA1253">
        <v>72</v>
      </c>
      <c r="CB1253" t="s">
        <v>3</v>
      </c>
      <c r="CE1253">
        <v>0</v>
      </c>
      <c r="CF1253">
        <v>0</v>
      </c>
      <c r="CG1253">
        <v>0</v>
      </c>
      <c r="CM1253">
        <v>0</v>
      </c>
      <c r="CN1253" t="s">
        <v>3</v>
      </c>
      <c r="CO1253">
        <v>0</v>
      </c>
      <c r="CP1253">
        <f t="shared" si="822"/>
        <v>28</v>
      </c>
      <c r="CQ1253">
        <f t="shared" si="816"/>
        <v>110.72500000000001</v>
      </c>
      <c r="CR1253">
        <f t="shared" si="823"/>
        <v>0</v>
      </c>
      <c r="CS1253">
        <f t="shared" si="824"/>
        <v>0</v>
      </c>
      <c r="CT1253">
        <f t="shared" si="825"/>
        <v>0</v>
      </c>
      <c r="CU1253">
        <f t="shared" si="826"/>
        <v>0</v>
      </c>
      <c r="CV1253">
        <f t="shared" si="827"/>
        <v>0</v>
      </c>
      <c r="CW1253">
        <f t="shared" si="828"/>
        <v>0</v>
      </c>
      <c r="CX1253">
        <f t="shared" si="829"/>
        <v>0.01</v>
      </c>
      <c r="CY1253">
        <f t="shared" si="830"/>
        <v>0</v>
      </c>
      <c r="CZ1253">
        <f t="shared" si="831"/>
        <v>0</v>
      </c>
      <c r="DC1253" t="s">
        <v>3</v>
      </c>
      <c r="DD1253" t="s">
        <v>3</v>
      </c>
      <c r="DE1253" t="s">
        <v>3</v>
      </c>
      <c r="DF1253" t="s">
        <v>3</v>
      </c>
      <c r="DG1253" t="s">
        <v>3</v>
      </c>
      <c r="DH1253" t="s">
        <v>3</v>
      </c>
      <c r="DI1253" t="s">
        <v>3</v>
      </c>
      <c r="DJ1253" t="s">
        <v>3</v>
      </c>
      <c r="DK1253" t="s">
        <v>3</v>
      </c>
      <c r="DL1253" t="s">
        <v>3</v>
      </c>
      <c r="DM1253" t="s">
        <v>3</v>
      </c>
      <c r="DN1253">
        <v>0</v>
      </c>
      <c r="DO1253">
        <v>0</v>
      </c>
      <c r="DP1253">
        <v>1</v>
      </c>
      <c r="DQ1253">
        <v>1</v>
      </c>
      <c r="DU1253">
        <v>1010</v>
      </c>
      <c r="DV1253" t="s">
        <v>1180</v>
      </c>
      <c r="DW1253" t="s">
        <v>1180</v>
      </c>
      <c r="DX1253">
        <v>10</v>
      </c>
      <c r="DZ1253" t="s">
        <v>3</v>
      </c>
      <c r="EA1253" t="s">
        <v>3</v>
      </c>
      <c r="EB1253" t="s">
        <v>3</v>
      </c>
      <c r="EC1253" t="s">
        <v>3</v>
      </c>
      <c r="EE1253">
        <v>53551143</v>
      </c>
      <c r="EF1253">
        <v>22</v>
      </c>
      <c r="EG1253" t="s">
        <v>592</v>
      </c>
      <c r="EH1253">
        <v>16</v>
      </c>
      <c r="EI1253" t="s">
        <v>593</v>
      </c>
      <c r="EJ1253">
        <v>1</v>
      </c>
      <c r="EK1253">
        <v>16001</v>
      </c>
      <c r="EL1253" t="s">
        <v>1153</v>
      </c>
      <c r="EM1253" t="s">
        <v>1154</v>
      </c>
      <c r="EO1253" t="s">
        <v>3</v>
      </c>
      <c r="EQ1253">
        <v>0</v>
      </c>
      <c r="ER1253">
        <v>21.5</v>
      </c>
      <c r="ES1253">
        <v>21.5</v>
      </c>
      <c r="ET1253">
        <v>0</v>
      </c>
      <c r="EU1253">
        <v>0</v>
      </c>
      <c r="EV1253">
        <v>0</v>
      </c>
      <c r="EW1253">
        <v>0</v>
      </c>
      <c r="EX1253">
        <v>0</v>
      </c>
      <c r="FQ1253">
        <v>0</v>
      </c>
      <c r="FR1253">
        <f>ROUND(IF(AND(BH1253=3,BI1253=3),P1253,0),0)</f>
        <v>0</v>
      </c>
      <c r="FS1253">
        <v>0</v>
      </c>
      <c r="FX1253">
        <v>121</v>
      </c>
      <c r="FY1253">
        <v>72</v>
      </c>
      <c r="GA1253" t="s">
        <v>3</v>
      </c>
      <c r="GD1253">
        <v>1</v>
      </c>
      <c r="GF1253">
        <v>2064763732</v>
      </c>
      <c r="GG1253">
        <v>2</v>
      </c>
      <c r="GH1253">
        <v>1</v>
      </c>
      <c r="GI1253">
        <v>2</v>
      </c>
      <c r="GJ1253">
        <v>0</v>
      </c>
      <c r="GK1253">
        <v>0</v>
      </c>
      <c r="GL1253">
        <f>ROUND(IF(AND(BH1253=3,BI1253=3,FS1253&lt;&gt;0),P1253,0),0)</f>
        <v>0</v>
      </c>
      <c r="GM1253">
        <f>ROUND(O1253+X1253+Y1253,0)+GX1253</f>
        <v>28</v>
      </c>
      <c r="GN1253">
        <f>IF(OR(BI1253=0,BI1253=1),ROUND(O1253+X1253+Y1253,0),0)</f>
        <v>28</v>
      </c>
      <c r="GO1253">
        <f>IF(BI1253=2,ROUND(O1253+X1253+Y1253,0),0)</f>
        <v>0</v>
      </c>
      <c r="GP1253">
        <f>IF(BI1253=4,ROUND(O1253+X1253+Y1253,0)+GX1253,0)</f>
        <v>0</v>
      </c>
      <c r="GR1253">
        <v>0</v>
      </c>
      <c r="GS1253">
        <v>3</v>
      </c>
      <c r="GT1253">
        <v>0</v>
      </c>
      <c r="GU1253" t="s">
        <v>3</v>
      </c>
      <c r="GV1253">
        <f t="shared" si="832"/>
        <v>0</v>
      </c>
      <c r="GW1253">
        <v>1</v>
      </c>
      <c r="GX1253">
        <f>ROUND(HC1253*I1253,0)</f>
        <v>0</v>
      </c>
      <c r="HA1253">
        <v>0</v>
      </c>
      <c r="HB1253">
        <v>0</v>
      </c>
      <c r="HC1253">
        <f t="shared" si="833"/>
        <v>0</v>
      </c>
      <c r="HE1253" t="s">
        <v>3</v>
      </c>
      <c r="HF1253" t="s">
        <v>3</v>
      </c>
      <c r="HM1253" t="s">
        <v>3</v>
      </c>
      <c r="HN1253" t="s">
        <v>596</v>
      </c>
      <c r="HO1253" t="s">
        <v>597</v>
      </c>
      <c r="HP1253" t="s">
        <v>593</v>
      </c>
      <c r="HQ1253" t="s">
        <v>593</v>
      </c>
      <c r="IK1253">
        <v>0</v>
      </c>
    </row>
    <row r="1254" spans="1:255" x14ac:dyDescent="0.2">
      <c r="A1254" s="2">
        <v>18</v>
      </c>
      <c r="B1254" s="2">
        <v>1</v>
      </c>
      <c r="C1254" s="2">
        <v>2169</v>
      </c>
      <c r="D1254" s="2"/>
      <c r="E1254" s="2" t="s">
        <v>1259</v>
      </c>
      <c r="F1254" s="2" t="s">
        <v>1191</v>
      </c>
      <c r="G1254" s="2" t="s">
        <v>1192</v>
      </c>
      <c r="H1254" s="2" t="s">
        <v>1180</v>
      </c>
      <c r="I1254" s="2">
        <f>I1244*J1254</f>
        <v>1.5</v>
      </c>
      <c r="J1254" s="2">
        <v>10</v>
      </c>
      <c r="K1254" s="2">
        <v>10</v>
      </c>
      <c r="L1254" s="2"/>
      <c r="M1254" s="2"/>
      <c r="N1254" s="2"/>
      <c r="O1254" s="2">
        <f>ROUND(CP1254,2)</f>
        <v>98.55</v>
      </c>
      <c r="P1254" s="2">
        <f>ROUND(CQ1254*I1254,2)</f>
        <v>98.55</v>
      </c>
      <c r="Q1254" s="2">
        <f>ROUND(CR1254*I1254,2)</f>
        <v>0</v>
      </c>
      <c r="R1254" s="2">
        <f>ROUND(CS1254*I1254,2)</f>
        <v>0</v>
      </c>
      <c r="S1254" s="2">
        <f>ROUND(CT1254*I1254,2)</f>
        <v>0</v>
      </c>
      <c r="T1254" s="2">
        <f>ROUND(CU1254*I1254,2)</f>
        <v>0</v>
      </c>
      <c r="U1254" s="2">
        <f t="shared" si="817"/>
        <v>0</v>
      </c>
      <c r="V1254" s="2">
        <f t="shared" si="818"/>
        <v>0</v>
      </c>
      <c r="W1254" s="2">
        <f>ROUND(CX1254*I1254,2)</f>
        <v>0.03</v>
      </c>
      <c r="X1254" s="2">
        <f>ROUND(CY1254,2)</f>
        <v>0</v>
      </c>
      <c r="Y1254" s="2">
        <f>ROUND(CZ1254,2)</f>
        <v>0</v>
      </c>
      <c r="Z1254" s="2"/>
      <c r="AA1254" s="2">
        <v>53551706</v>
      </c>
      <c r="AB1254" s="2">
        <f t="shared" si="819"/>
        <v>65.7</v>
      </c>
      <c r="AC1254" s="2">
        <f t="shared" si="810"/>
        <v>65.7</v>
      </c>
      <c r="AD1254" s="2">
        <f t="shared" si="811"/>
        <v>0</v>
      </c>
      <c r="AE1254" s="2">
        <f t="shared" si="812"/>
        <v>0</v>
      </c>
      <c r="AF1254" s="2">
        <f t="shared" si="813"/>
        <v>0</v>
      </c>
      <c r="AG1254" s="2">
        <f t="shared" si="820"/>
        <v>0</v>
      </c>
      <c r="AH1254" s="2">
        <f t="shared" si="814"/>
        <v>0</v>
      </c>
      <c r="AI1254" s="2">
        <f t="shared" si="815"/>
        <v>0</v>
      </c>
      <c r="AJ1254" s="2">
        <f t="shared" si="821"/>
        <v>0.02</v>
      </c>
      <c r="AK1254" s="2">
        <v>65.7</v>
      </c>
      <c r="AL1254" s="2">
        <v>65.7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0.02</v>
      </c>
      <c r="AT1254" s="2">
        <v>121</v>
      </c>
      <c r="AU1254" s="2">
        <v>72</v>
      </c>
      <c r="AV1254" s="2">
        <v>1</v>
      </c>
      <c r="AW1254" s="2">
        <v>1</v>
      </c>
      <c r="AX1254" s="2"/>
      <c r="AY1254" s="2"/>
      <c r="AZ1254" s="2">
        <v>1</v>
      </c>
      <c r="BA1254" s="2">
        <v>1</v>
      </c>
      <c r="BB1254" s="2">
        <v>1</v>
      </c>
      <c r="BC1254" s="2">
        <v>1</v>
      </c>
      <c r="BD1254" s="2" t="s">
        <v>3</v>
      </c>
      <c r="BE1254" s="2" t="s">
        <v>3</v>
      </c>
      <c r="BF1254" s="2" t="s">
        <v>3</v>
      </c>
      <c r="BG1254" s="2" t="s">
        <v>3</v>
      </c>
      <c r="BH1254" s="2">
        <v>3</v>
      </c>
      <c r="BI1254" s="2">
        <v>1</v>
      </c>
      <c r="BJ1254" s="2" t="s">
        <v>1193</v>
      </c>
      <c r="BK1254" s="2"/>
      <c r="BL1254" s="2"/>
      <c r="BM1254" s="2">
        <v>16001</v>
      </c>
      <c r="BN1254" s="2">
        <v>0</v>
      </c>
      <c r="BO1254" s="2" t="s">
        <v>3</v>
      </c>
      <c r="BP1254" s="2">
        <v>0</v>
      </c>
      <c r="BQ1254" s="2">
        <v>22</v>
      </c>
      <c r="BR1254" s="2">
        <v>0</v>
      </c>
      <c r="BS1254" s="2">
        <v>1</v>
      </c>
      <c r="BT1254" s="2">
        <v>1</v>
      </c>
      <c r="BU1254" s="2">
        <v>1</v>
      </c>
      <c r="BV1254" s="2">
        <v>1</v>
      </c>
      <c r="BW1254" s="2">
        <v>1</v>
      </c>
      <c r="BX1254" s="2">
        <v>1</v>
      </c>
      <c r="BY1254" s="2" t="s">
        <v>3</v>
      </c>
      <c r="BZ1254" s="2">
        <v>121</v>
      </c>
      <c r="CA1254" s="2">
        <v>72</v>
      </c>
      <c r="CB1254" s="2" t="s">
        <v>3</v>
      </c>
      <c r="CC1254" s="2"/>
      <c r="CD1254" s="2"/>
      <c r="CE1254" s="2">
        <v>0</v>
      </c>
      <c r="CF1254" s="2">
        <v>0</v>
      </c>
      <c r="CG1254" s="2">
        <v>0</v>
      </c>
      <c r="CH1254" s="2"/>
      <c r="CI1254" s="2"/>
      <c r="CJ1254" s="2"/>
      <c r="CK1254" s="2"/>
      <c r="CL1254" s="2"/>
      <c r="CM1254" s="2">
        <v>0</v>
      </c>
      <c r="CN1254" s="2" t="s">
        <v>3</v>
      </c>
      <c r="CO1254" s="2">
        <v>0</v>
      </c>
      <c r="CP1254" s="2">
        <f t="shared" si="822"/>
        <v>98.55</v>
      </c>
      <c r="CQ1254" s="2">
        <f t="shared" si="816"/>
        <v>65.7</v>
      </c>
      <c r="CR1254" s="2">
        <f t="shared" si="823"/>
        <v>0</v>
      </c>
      <c r="CS1254" s="2">
        <f t="shared" si="824"/>
        <v>0</v>
      </c>
      <c r="CT1254" s="2">
        <f t="shared" si="825"/>
        <v>0</v>
      </c>
      <c r="CU1254" s="2">
        <f t="shared" si="826"/>
        <v>0</v>
      </c>
      <c r="CV1254" s="2">
        <f t="shared" si="827"/>
        <v>0</v>
      </c>
      <c r="CW1254" s="2">
        <f t="shared" si="828"/>
        <v>0</v>
      </c>
      <c r="CX1254" s="2">
        <f t="shared" si="829"/>
        <v>0.02</v>
      </c>
      <c r="CY1254" s="2">
        <f t="shared" si="830"/>
        <v>0</v>
      </c>
      <c r="CZ1254" s="2">
        <f t="shared" si="831"/>
        <v>0</v>
      </c>
      <c r="DA1254" s="2"/>
      <c r="DB1254" s="2"/>
      <c r="DC1254" s="2" t="s">
        <v>3</v>
      </c>
      <c r="DD1254" s="2" t="s">
        <v>3</v>
      </c>
      <c r="DE1254" s="2" t="s">
        <v>3</v>
      </c>
      <c r="DF1254" s="2" t="s">
        <v>3</v>
      </c>
      <c r="DG1254" s="2" t="s">
        <v>3</v>
      </c>
      <c r="DH1254" s="2" t="s">
        <v>3</v>
      </c>
      <c r="DI1254" s="2" t="s">
        <v>3</v>
      </c>
      <c r="DJ1254" s="2" t="s">
        <v>3</v>
      </c>
      <c r="DK1254" s="2" t="s">
        <v>3</v>
      </c>
      <c r="DL1254" s="2" t="s">
        <v>3</v>
      </c>
      <c r="DM1254" s="2" t="s">
        <v>3</v>
      </c>
      <c r="DN1254" s="2">
        <v>0</v>
      </c>
      <c r="DO1254" s="2">
        <v>0</v>
      </c>
      <c r="DP1254" s="2">
        <v>1</v>
      </c>
      <c r="DQ1254" s="2">
        <v>1</v>
      </c>
      <c r="DR1254" s="2"/>
      <c r="DS1254" s="2"/>
      <c r="DT1254" s="2"/>
      <c r="DU1254" s="2">
        <v>1010</v>
      </c>
      <c r="DV1254" s="2" t="s">
        <v>1180</v>
      </c>
      <c r="DW1254" s="2" t="s">
        <v>1180</v>
      </c>
      <c r="DX1254" s="2">
        <v>10</v>
      </c>
      <c r="DY1254" s="2"/>
      <c r="DZ1254" s="2" t="s">
        <v>3</v>
      </c>
      <c r="EA1254" s="2" t="s">
        <v>3</v>
      </c>
      <c r="EB1254" s="2" t="s">
        <v>3</v>
      </c>
      <c r="EC1254" s="2" t="s">
        <v>3</v>
      </c>
      <c r="ED1254" s="2"/>
      <c r="EE1254" s="2">
        <v>53551143</v>
      </c>
      <c r="EF1254" s="2">
        <v>22</v>
      </c>
      <c r="EG1254" s="2" t="s">
        <v>592</v>
      </c>
      <c r="EH1254" s="2">
        <v>16</v>
      </c>
      <c r="EI1254" s="2" t="s">
        <v>593</v>
      </c>
      <c r="EJ1254" s="2">
        <v>1</v>
      </c>
      <c r="EK1254" s="2">
        <v>16001</v>
      </c>
      <c r="EL1254" s="2" t="s">
        <v>1153</v>
      </c>
      <c r="EM1254" s="2" t="s">
        <v>1154</v>
      </c>
      <c r="EN1254" s="2"/>
      <c r="EO1254" s="2" t="s">
        <v>3</v>
      </c>
      <c r="EP1254" s="2"/>
      <c r="EQ1254" s="2">
        <v>0</v>
      </c>
      <c r="ER1254" s="2">
        <v>65.7</v>
      </c>
      <c r="ES1254" s="2">
        <v>65.7</v>
      </c>
      <c r="ET1254" s="2">
        <v>0</v>
      </c>
      <c r="EU1254" s="2">
        <v>0</v>
      </c>
      <c r="EV1254" s="2">
        <v>0</v>
      </c>
      <c r="EW1254" s="2">
        <v>0</v>
      </c>
      <c r="EX1254" s="2">
        <v>0</v>
      </c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>
        <v>0</v>
      </c>
      <c r="FR1254" s="2">
        <f>ROUND(IF(AND(BH1254=3,BI1254=3),P1254,0),2)</f>
        <v>0</v>
      </c>
      <c r="FS1254" s="2">
        <v>0</v>
      </c>
      <c r="FT1254" s="2"/>
      <c r="FU1254" s="2"/>
      <c r="FV1254" s="2"/>
      <c r="FW1254" s="2"/>
      <c r="FX1254" s="2">
        <v>121</v>
      </c>
      <c r="FY1254" s="2">
        <v>72</v>
      </c>
      <c r="FZ1254" s="2"/>
      <c r="GA1254" s="2" t="s">
        <v>3</v>
      </c>
      <c r="GB1254" s="2"/>
      <c r="GC1254" s="2"/>
      <c r="GD1254" s="2">
        <v>1</v>
      </c>
      <c r="GE1254" s="2"/>
      <c r="GF1254" s="2">
        <v>1223207677</v>
      </c>
      <c r="GG1254" s="2">
        <v>2</v>
      </c>
      <c r="GH1254" s="2">
        <v>1</v>
      </c>
      <c r="GI1254" s="2">
        <v>-2</v>
      </c>
      <c r="GJ1254" s="2">
        <v>0</v>
      </c>
      <c r="GK1254" s="2">
        <v>0</v>
      </c>
      <c r="GL1254" s="2">
        <f>ROUND(IF(AND(BH1254=3,BI1254=3,FS1254&lt;&gt;0),P1254,0),2)</f>
        <v>0</v>
      </c>
      <c r="GM1254" s="2">
        <f>ROUND(O1254+X1254+Y1254,2)+GX1254</f>
        <v>98.55</v>
      </c>
      <c r="GN1254" s="2">
        <f>IF(OR(BI1254=0,BI1254=1),ROUND(O1254+X1254+Y1254,2),0)</f>
        <v>98.55</v>
      </c>
      <c r="GO1254" s="2">
        <f>IF(BI1254=2,ROUND(O1254+X1254+Y1254,2),0)</f>
        <v>0</v>
      </c>
      <c r="GP1254" s="2">
        <f>IF(BI1254=4,ROUND(O1254+X1254+Y1254,2)+GX1254,0)</f>
        <v>0</v>
      </c>
      <c r="GQ1254" s="2"/>
      <c r="GR1254" s="2">
        <v>0</v>
      </c>
      <c r="GS1254" s="2">
        <v>3</v>
      </c>
      <c r="GT1254" s="2">
        <v>0</v>
      </c>
      <c r="GU1254" s="2" t="s">
        <v>3</v>
      </c>
      <c r="GV1254" s="2">
        <f t="shared" si="832"/>
        <v>0</v>
      </c>
      <c r="GW1254" s="2">
        <v>1</v>
      </c>
      <c r="GX1254" s="2">
        <f>ROUND(HC1254*I1254,2)</f>
        <v>0</v>
      </c>
      <c r="GY1254" s="2"/>
      <c r="GZ1254" s="2"/>
      <c r="HA1254" s="2">
        <v>0</v>
      </c>
      <c r="HB1254" s="2">
        <v>0</v>
      </c>
      <c r="HC1254" s="2">
        <f t="shared" si="833"/>
        <v>0</v>
      </c>
      <c r="HD1254" s="2"/>
      <c r="HE1254" s="2" t="s">
        <v>3</v>
      </c>
      <c r="HF1254" s="2" t="s">
        <v>3</v>
      </c>
      <c r="HG1254" s="2"/>
      <c r="HH1254" s="2"/>
      <c r="HI1254" s="2"/>
      <c r="HJ1254" s="2"/>
      <c r="HK1254" s="2"/>
      <c r="HL1254" s="2"/>
      <c r="HM1254" s="2" t="s">
        <v>3</v>
      </c>
      <c r="HN1254" s="2" t="s">
        <v>596</v>
      </c>
      <c r="HO1254" s="2" t="s">
        <v>597</v>
      </c>
      <c r="HP1254" s="2" t="s">
        <v>593</v>
      </c>
      <c r="HQ1254" s="2" t="s">
        <v>593</v>
      </c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>
        <v>0</v>
      </c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</row>
    <row r="1255" spans="1:255" x14ac:dyDescent="0.2">
      <c r="A1255">
        <v>18</v>
      </c>
      <c r="B1255">
        <v>1</v>
      </c>
      <c r="C1255">
        <v>2182</v>
      </c>
      <c r="E1255" t="s">
        <v>1259</v>
      </c>
      <c r="F1255" t="s">
        <v>1191</v>
      </c>
      <c r="G1255" t="s">
        <v>1192</v>
      </c>
      <c r="H1255" t="s">
        <v>1180</v>
      </c>
      <c r="I1255">
        <f>I1245*J1255</f>
        <v>1.5</v>
      </c>
      <c r="J1255">
        <v>10</v>
      </c>
      <c r="K1255">
        <v>10</v>
      </c>
      <c r="O1255">
        <f>ROUND(CP1255,0)</f>
        <v>183</v>
      </c>
      <c r="P1255">
        <f>ROUND(CQ1255*I1255,0)</f>
        <v>183</v>
      </c>
      <c r="Q1255">
        <f>ROUND(CR1255*I1255,0)</f>
        <v>0</v>
      </c>
      <c r="R1255">
        <f>ROUND(CS1255*I1255,0)</f>
        <v>0</v>
      </c>
      <c r="S1255">
        <f>ROUND(CT1255*I1255,0)</f>
        <v>0</v>
      </c>
      <c r="T1255">
        <f>ROUND(CU1255*I1255,0)</f>
        <v>0</v>
      </c>
      <c r="U1255">
        <f t="shared" si="817"/>
        <v>0</v>
      </c>
      <c r="V1255">
        <f t="shared" si="818"/>
        <v>0</v>
      </c>
      <c r="W1255">
        <f>ROUND(CX1255*I1255,0)</f>
        <v>0</v>
      </c>
      <c r="X1255">
        <f>ROUND(CY1255,0)</f>
        <v>0</v>
      </c>
      <c r="Y1255">
        <f>ROUND(CZ1255,0)</f>
        <v>0</v>
      </c>
      <c r="AA1255">
        <v>53551707</v>
      </c>
      <c r="AB1255">
        <f t="shared" si="819"/>
        <v>65.7</v>
      </c>
      <c r="AC1255">
        <f t="shared" si="810"/>
        <v>65.7</v>
      </c>
      <c r="AD1255">
        <f t="shared" si="811"/>
        <v>0</v>
      </c>
      <c r="AE1255">
        <f t="shared" si="812"/>
        <v>0</v>
      </c>
      <c r="AF1255">
        <f t="shared" si="813"/>
        <v>0</v>
      </c>
      <c r="AG1255">
        <f t="shared" si="820"/>
        <v>0</v>
      </c>
      <c r="AH1255">
        <f t="shared" si="814"/>
        <v>0</v>
      </c>
      <c r="AI1255">
        <f t="shared" si="815"/>
        <v>0</v>
      </c>
      <c r="AJ1255">
        <f t="shared" si="821"/>
        <v>0.02</v>
      </c>
      <c r="AK1255">
        <v>65.7</v>
      </c>
      <c r="AL1255">
        <v>65.7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0.02</v>
      </c>
      <c r="AT1255">
        <v>121</v>
      </c>
      <c r="AU1255">
        <v>72</v>
      </c>
      <c r="AV1255">
        <v>1</v>
      </c>
      <c r="AW1255">
        <v>1</v>
      </c>
      <c r="AZ1255">
        <v>1</v>
      </c>
      <c r="BA1255">
        <v>1</v>
      </c>
      <c r="BB1255">
        <v>1</v>
      </c>
      <c r="BC1255">
        <v>1.86</v>
      </c>
      <c r="BD1255" t="s">
        <v>3</v>
      </c>
      <c r="BE1255" t="s">
        <v>3</v>
      </c>
      <c r="BF1255" t="s">
        <v>3</v>
      </c>
      <c r="BG1255" t="s">
        <v>3</v>
      </c>
      <c r="BH1255">
        <v>3</v>
      </c>
      <c r="BI1255">
        <v>1</v>
      </c>
      <c r="BJ1255" t="s">
        <v>1193</v>
      </c>
      <c r="BM1255">
        <v>16001</v>
      </c>
      <c r="BN1255">
        <v>0</v>
      </c>
      <c r="BO1255" t="s">
        <v>1191</v>
      </c>
      <c r="BP1255">
        <v>1</v>
      </c>
      <c r="BQ1255">
        <v>22</v>
      </c>
      <c r="BR1255">
        <v>0</v>
      </c>
      <c r="BS1255">
        <v>1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121</v>
      </c>
      <c r="CA1255">
        <v>72</v>
      </c>
      <c r="CB1255" t="s">
        <v>3</v>
      </c>
      <c r="CE1255">
        <v>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822"/>
        <v>183</v>
      </c>
      <c r="CQ1255">
        <f t="shared" si="816"/>
        <v>122.20200000000001</v>
      </c>
      <c r="CR1255">
        <f t="shared" si="823"/>
        <v>0</v>
      </c>
      <c r="CS1255">
        <f t="shared" si="824"/>
        <v>0</v>
      </c>
      <c r="CT1255">
        <f t="shared" si="825"/>
        <v>0</v>
      </c>
      <c r="CU1255">
        <f t="shared" si="826"/>
        <v>0</v>
      </c>
      <c r="CV1255">
        <f t="shared" si="827"/>
        <v>0</v>
      </c>
      <c r="CW1255">
        <f t="shared" si="828"/>
        <v>0</v>
      </c>
      <c r="CX1255">
        <f t="shared" si="829"/>
        <v>0.02</v>
      </c>
      <c r="CY1255">
        <f t="shared" si="830"/>
        <v>0</v>
      </c>
      <c r="CZ1255">
        <f t="shared" si="831"/>
        <v>0</v>
      </c>
      <c r="DC1255" t="s">
        <v>3</v>
      </c>
      <c r="DD1255" t="s">
        <v>3</v>
      </c>
      <c r="DE1255" t="s">
        <v>3</v>
      </c>
      <c r="DF1255" t="s">
        <v>3</v>
      </c>
      <c r="DG1255" t="s">
        <v>3</v>
      </c>
      <c r="DH1255" t="s">
        <v>3</v>
      </c>
      <c r="DI1255" t="s">
        <v>3</v>
      </c>
      <c r="DJ1255" t="s">
        <v>3</v>
      </c>
      <c r="DK1255" t="s">
        <v>3</v>
      </c>
      <c r="DL1255" t="s">
        <v>3</v>
      </c>
      <c r="DM1255" t="s">
        <v>3</v>
      </c>
      <c r="DN1255">
        <v>0</v>
      </c>
      <c r="DO1255">
        <v>0</v>
      </c>
      <c r="DP1255">
        <v>1</v>
      </c>
      <c r="DQ1255">
        <v>1</v>
      </c>
      <c r="DU1255">
        <v>1010</v>
      </c>
      <c r="DV1255" t="s">
        <v>1180</v>
      </c>
      <c r="DW1255" t="s">
        <v>1180</v>
      </c>
      <c r="DX1255">
        <v>10</v>
      </c>
      <c r="DZ1255" t="s">
        <v>3</v>
      </c>
      <c r="EA1255" t="s">
        <v>3</v>
      </c>
      <c r="EB1255" t="s">
        <v>3</v>
      </c>
      <c r="EC1255" t="s">
        <v>3</v>
      </c>
      <c r="EE1255">
        <v>53551143</v>
      </c>
      <c r="EF1255">
        <v>22</v>
      </c>
      <c r="EG1255" t="s">
        <v>592</v>
      </c>
      <c r="EH1255">
        <v>16</v>
      </c>
      <c r="EI1255" t="s">
        <v>593</v>
      </c>
      <c r="EJ1255">
        <v>1</v>
      </c>
      <c r="EK1255">
        <v>16001</v>
      </c>
      <c r="EL1255" t="s">
        <v>1153</v>
      </c>
      <c r="EM1255" t="s">
        <v>1154</v>
      </c>
      <c r="EO1255" t="s">
        <v>3</v>
      </c>
      <c r="EQ1255">
        <v>0</v>
      </c>
      <c r="ER1255">
        <v>65.7</v>
      </c>
      <c r="ES1255">
        <v>65.7</v>
      </c>
      <c r="ET1255">
        <v>0</v>
      </c>
      <c r="EU1255">
        <v>0</v>
      </c>
      <c r="EV1255">
        <v>0</v>
      </c>
      <c r="EW1255">
        <v>0</v>
      </c>
      <c r="EX1255">
        <v>0</v>
      </c>
      <c r="FQ1255">
        <v>0</v>
      </c>
      <c r="FR1255">
        <f>ROUND(IF(AND(BH1255=3,BI1255=3),P1255,0),0)</f>
        <v>0</v>
      </c>
      <c r="FS1255">
        <v>0</v>
      </c>
      <c r="FX1255">
        <v>121</v>
      </c>
      <c r="FY1255">
        <v>72</v>
      </c>
      <c r="GA1255" t="s">
        <v>3</v>
      </c>
      <c r="GD1255">
        <v>1</v>
      </c>
      <c r="GF1255">
        <v>1223207677</v>
      </c>
      <c r="GG1255">
        <v>2</v>
      </c>
      <c r="GH1255">
        <v>1</v>
      </c>
      <c r="GI1255">
        <v>2</v>
      </c>
      <c r="GJ1255">
        <v>0</v>
      </c>
      <c r="GK1255">
        <v>0</v>
      </c>
      <c r="GL1255">
        <f>ROUND(IF(AND(BH1255=3,BI1255=3,FS1255&lt;&gt;0),P1255,0),0)</f>
        <v>0</v>
      </c>
      <c r="GM1255">
        <f>ROUND(O1255+X1255+Y1255,0)+GX1255</f>
        <v>183</v>
      </c>
      <c r="GN1255">
        <f>IF(OR(BI1255=0,BI1255=1),ROUND(O1255+X1255+Y1255,0),0)</f>
        <v>183</v>
      </c>
      <c r="GO1255">
        <f>IF(BI1255=2,ROUND(O1255+X1255+Y1255,0),0)</f>
        <v>0</v>
      </c>
      <c r="GP1255">
        <f>IF(BI1255=4,ROUND(O1255+X1255+Y1255,0)+GX1255,0)</f>
        <v>0</v>
      </c>
      <c r="GR1255">
        <v>0</v>
      </c>
      <c r="GS1255">
        <v>3</v>
      </c>
      <c r="GT1255">
        <v>0</v>
      </c>
      <c r="GU1255" t="s">
        <v>3</v>
      </c>
      <c r="GV1255">
        <f t="shared" si="832"/>
        <v>0</v>
      </c>
      <c r="GW1255">
        <v>1</v>
      </c>
      <c r="GX1255">
        <f>ROUND(HC1255*I1255,0)</f>
        <v>0</v>
      </c>
      <c r="HA1255">
        <v>0</v>
      </c>
      <c r="HB1255">
        <v>0</v>
      </c>
      <c r="HC1255">
        <f t="shared" si="833"/>
        <v>0</v>
      </c>
      <c r="HE1255" t="s">
        <v>3</v>
      </c>
      <c r="HF1255" t="s">
        <v>3</v>
      </c>
      <c r="HM1255" t="s">
        <v>3</v>
      </c>
      <c r="HN1255" t="s">
        <v>596</v>
      </c>
      <c r="HO1255" t="s">
        <v>597</v>
      </c>
      <c r="HP1255" t="s">
        <v>593</v>
      </c>
      <c r="HQ1255" t="s">
        <v>593</v>
      </c>
      <c r="IK1255">
        <v>0</v>
      </c>
    </row>
    <row r="1256" spans="1:255" x14ac:dyDescent="0.2">
      <c r="A1256" s="2">
        <v>17</v>
      </c>
      <c r="B1256" s="2">
        <v>1</v>
      </c>
      <c r="C1256" s="2"/>
      <c r="D1256" s="2"/>
      <c r="E1256" s="2" t="s">
        <v>1260</v>
      </c>
      <c r="F1256" s="2" t="s">
        <v>1261</v>
      </c>
      <c r="G1256" s="2" t="s">
        <v>1262</v>
      </c>
      <c r="H1256" s="2" t="s">
        <v>160</v>
      </c>
      <c r="I1256" s="2">
        <v>6</v>
      </c>
      <c r="J1256" s="2">
        <v>0</v>
      </c>
      <c r="K1256" s="2">
        <v>6</v>
      </c>
      <c r="L1256" s="2"/>
      <c r="M1256" s="2"/>
      <c r="N1256" s="2"/>
      <c r="O1256" s="2">
        <f>ROUND(CP1256,2)</f>
        <v>1037.4000000000001</v>
      </c>
      <c r="P1256" s="2">
        <f>ROUND(CQ1256*I1256,2)</f>
        <v>1037.4000000000001</v>
      </c>
      <c r="Q1256" s="2">
        <f>ROUND(CR1256*I1256,2)</f>
        <v>0</v>
      </c>
      <c r="R1256" s="2">
        <f>ROUND(CS1256*I1256,2)</f>
        <v>0</v>
      </c>
      <c r="S1256" s="2">
        <f>ROUND(CT1256*I1256,2)</f>
        <v>0</v>
      </c>
      <c r="T1256" s="2">
        <f>ROUND(CU1256*I1256,2)</f>
        <v>0</v>
      </c>
      <c r="U1256" s="2">
        <f t="shared" si="817"/>
        <v>0</v>
      </c>
      <c r="V1256" s="2">
        <f t="shared" si="818"/>
        <v>0</v>
      </c>
      <c r="W1256" s="2">
        <f>ROUND(CX1256*I1256,2)</f>
        <v>0.12</v>
      </c>
      <c r="X1256" s="2">
        <f>ROUND(CY1256,2)</f>
        <v>0</v>
      </c>
      <c r="Y1256" s="2">
        <f>ROUND(CZ1256,2)</f>
        <v>0</v>
      </c>
      <c r="Z1256" s="2"/>
      <c r="AA1256" s="2">
        <v>53551706</v>
      </c>
      <c r="AB1256" s="2">
        <f t="shared" si="819"/>
        <v>172.9</v>
      </c>
      <c r="AC1256" s="2">
        <f t="shared" si="810"/>
        <v>172.9</v>
      </c>
      <c r="AD1256" s="2">
        <f t="shared" si="811"/>
        <v>0</v>
      </c>
      <c r="AE1256" s="2">
        <f t="shared" si="812"/>
        <v>0</v>
      </c>
      <c r="AF1256" s="2">
        <f t="shared" si="813"/>
        <v>0</v>
      </c>
      <c r="AG1256" s="2">
        <f t="shared" si="820"/>
        <v>0</v>
      </c>
      <c r="AH1256" s="2">
        <f t="shared" si="814"/>
        <v>0</v>
      </c>
      <c r="AI1256" s="2">
        <f t="shared" si="815"/>
        <v>0</v>
      </c>
      <c r="AJ1256" s="2">
        <f t="shared" si="821"/>
        <v>0.02</v>
      </c>
      <c r="AK1256" s="2">
        <v>172.9</v>
      </c>
      <c r="AL1256" s="2">
        <v>172.9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0.02</v>
      </c>
      <c r="AT1256" s="2">
        <v>0</v>
      </c>
      <c r="AU1256" s="2">
        <v>0</v>
      </c>
      <c r="AV1256" s="2">
        <v>1</v>
      </c>
      <c r="AW1256" s="2">
        <v>1</v>
      </c>
      <c r="AX1256" s="2"/>
      <c r="AY1256" s="2"/>
      <c r="AZ1256" s="2">
        <v>1</v>
      </c>
      <c r="BA1256" s="2">
        <v>1</v>
      </c>
      <c r="BB1256" s="2">
        <v>1</v>
      </c>
      <c r="BC1256" s="2">
        <v>1</v>
      </c>
      <c r="BD1256" s="2" t="s">
        <v>3</v>
      </c>
      <c r="BE1256" s="2" t="s">
        <v>3</v>
      </c>
      <c r="BF1256" s="2" t="s">
        <v>3</v>
      </c>
      <c r="BG1256" s="2" t="s">
        <v>3</v>
      </c>
      <c r="BH1256" s="2">
        <v>3</v>
      </c>
      <c r="BI1256" s="2">
        <v>1</v>
      </c>
      <c r="BJ1256" s="2" t="s">
        <v>1263</v>
      </c>
      <c r="BK1256" s="2"/>
      <c r="BL1256" s="2"/>
      <c r="BM1256" s="2">
        <v>500001</v>
      </c>
      <c r="BN1256" s="2">
        <v>0</v>
      </c>
      <c r="BO1256" s="2" t="s">
        <v>3</v>
      </c>
      <c r="BP1256" s="2">
        <v>0</v>
      </c>
      <c r="BQ1256" s="2">
        <v>8</v>
      </c>
      <c r="BR1256" s="2">
        <v>0</v>
      </c>
      <c r="BS1256" s="2">
        <v>1</v>
      </c>
      <c r="BT1256" s="2">
        <v>1</v>
      </c>
      <c r="BU1256" s="2">
        <v>1</v>
      </c>
      <c r="BV1256" s="2">
        <v>1</v>
      </c>
      <c r="BW1256" s="2">
        <v>1</v>
      </c>
      <c r="BX1256" s="2">
        <v>1</v>
      </c>
      <c r="BY1256" s="2" t="s">
        <v>3</v>
      </c>
      <c r="BZ1256" s="2">
        <v>0</v>
      </c>
      <c r="CA1256" s="2">
        <v>0</v>
      </c>
      <c r="CB1256" s="2" t="s">
        <v>3</v>
      </c>
      <c r="CC1256" s="2"/>
      <c r="CD1256" s="2"/>
      <c r="CE1256" s="2">
        <v>0</v>
      </c>
      <c r="CF1256" s="2">
        <v>0</v>
      </c>
      <c r="CG1256" s="2">
        <v>0</v>
      </c>
      <c r="CH1256" s="2"/>
      <c r="CI1256" s="2"/>
      <c r="CJ1256" s="2"/>
      <c r="CK1256" s="2"/>
      <c r="CL1256" s="2"/>
      <c r="CM1256" s="2">
        <v>0</v>
      </c>
      <c r="CN1256" s="2" t="s">
        <v>3</v>
      </c>
      <c r="CO1256" s="2">
        <v>0</v>
      </c>
      <c r="CP1256" s="2">
        <f t="shared" si="822"/>
        <v>1037.4000000000001</v>
      </c>
      <c r="CQ1256" s="2">
        <f t="shared" si="816"/>
        <v>172.9</v>
      </c>
      <c r="CR1256" s="2">
        <f t="shared" si="823"/>
        <v>0</v>
      </c>
      <c r="CS1256" s="2">
        <f t="shared" si="824"/>
        <v>0</v>
      </c>
      <c r="CT1256" s="2">
        <f t="shared" si="825"/>
        <v>0</v>
      </c>
      <c r="CU1256" s="2">
        <f t="shared" si="826"/>
        <v>0</v>
      </c>
      <c r="CV1256" s="2">
        <f t="shared" si="827"/>
        <v>0</v>
      </c>
      <c r="CW1256" s="2">
        <f t="shared" si="828"/>
        <v>0</v>
      </c>
      <c r="CX1256" s="2">
        <f t="shared" si="829"/>
        <v>0.02</v>
      </c>
      <c r="CY1256" s="2">
        <f t="shared" si="830"/>
        <v>0</v>
      </c>
      <c r="CZ1256" s="2">
        <f t="shared" si="831"/>
        <v>0</v>
      </c>
      <c r="DA1256" s="2"/>
      <c r="DB1256" s="2"/>
      <c r="DC1256" s="2" t="s">
        <v>3</v>
      </c>
      <c r="DD1256" s="2" t="s">
        <v>3</v>
      </c>
      <c r="DE1256" s="2" t="s">
        <v>3</v>
      </c>
      <c r="DF1256" s="2" t="s">
        <v>3</v>
      </c>
      <c r="DG1256" s="2" t="s">
        <v>3</v>
      </c>
      <c r="DH1256" s="2" t="s">
        <v>3</v>
      </c>
      <c r="DI1256" s="2" t="s">
        <v>3</v>
      </c>
      <c r="DJ1256" s="2" t="s">
        <v>3</v>
      </c>
      <c r="DK1256" s="2" t="s">
        <v>3</v>
      </c>
      <c r="DL1256" s="2" t="s">
        <v>3</v>
      </c>
      <c r="DM1256" s="2" t="s">
        <v>3</v>
      </c>
      <c r="DN1256" s="2">
        <v>0</v>
      </c>
      <c r="DO1256" s="2">
        <v>0</v>
      </c>
      <c r="DP1256" s="2">
        <v>1</v>
      </c>
      <c r="DQ1256" s="2">
        <v>1</v>
      </c>
      <c r="DR1256" s="2"/>
      <c r="DS1256" s="2"/>
      <c r="DT1256" s="2"/>
      <c r="DU1256" s="2">
        <v>1010</v>
      </c>
      <c r="DV1256" s="2" t="s">
        <v>160</v>
      </c>
      <c r="DW1256" s="2" t="s">
        <v>160</v>
      </c>
      <c r="DX1256" s="2">
        <v>1</v>
      </c>
      <c r="DY1256" s="2"/>
      <c r="DZ1256" s="2" t="s">
        <v>3</v>
      </c>
      <c r="EA1256" s="2" t="s">
        <v>3</v>
      </c>
      <c r="EB1256" s="2" t="s">
        <v>3</v>
      </c>
      <c r="EC1256" s="2" t="s">
        <v>3</v>
      </c>
      <c r="ED1256" s="2"/>
      <c r="EE1256" s="2">
        <v>53551393</v>
      </c>
      <c r="EF1256" s="2">
        <v>8</v>
      </c>
      <c r="EG1256" s="2" t="s">
        <v>931</v>
      </c>
      <c r="EH1256" s="2">
        <v>0</v>
      </c>
      <c r="EI1256" s="2" t="s">
        <v>3</v>
      </c>
      <c r="EJ1256" s="2">
        <v>1</v>
      </c>
      <c r="EK1256" s="2">
        <v>500001</v>
      </c>
      <c r="EL1256" s="2" t="s">
        <v>1204</v>
      </c>
      <c r="EM1256" s="2" t="s">
        <v>1205</v>
      </c>
      <c r="EN1256" s="2"/>
      <c r="EO1256" s="2" t="s">
        <v>3</v>
      </c>
      <c r="EP1256" s="2"/>
      <c r="EQ1256" s="2">
        <v>131072</v>
      </c>
      <c r="ER1256" s="2">
        <v>172.9</v>
      </c>
      <c r="ES1256" s="2">
        <v>172.9</v>
      </c>
      <c r="ET1256" s="2">
        <v>0</v>
      </c>
      <c r="EU1256" s="2">
        <v>0</v>
      </c>
      <c r="EV1256" s="2">
        <v>0</v>
      </c>
      <c r="EW1256" s="2">
        <v>0</v>
      </c>
      <c r="EX1256" s="2">
        <v>0</v>
      </c>
      <c r="EY1256" s="2">
        <v>0</v>
      </c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>
        <v>0</v>
      </c>
      <c r="FR1256" s="2">
        <f>ROUND(IF(AND(BH1256=3,BI1256=3),P1256,0),2)</f>
        <v>0</v>
      </c>
      <c r="FS1256" s="2">
        <v>0</v>
      </c>
      <c r="FT1256" s="2"/>
      <c r="FU1256" s="2"/>
      <c r="FV1256" s="2"/>
      <c r="FW1256" s="2"/>
      <c r="FX1256" s="2">
        <v>0</v>
      </c>
      <c r="FY1256" s="2">
        <v>0</v>
      </c>
      <c r="FZ1256" s="2"/>
      <c r="GA1256" s="2" t="s">
        <v>3</v>
      </c>
      <c r="GB1256" s="2"/>
      <c r="GC1256" s="2"/>
      <c r="GD1256" s="2">
        <v>1</v>
      </c>
      <c r="GE1256" s="2"/>
      <c r="GF1256" s="2">
        <v>428254978</v>
      </c>
      <c r="GG1256" s="2">
        <v>2</v>
      </c>
      <c r="GH1256" s="2">
        <v>1</v>
      </c>
      <c r="GI1256" s="2">
        <v>-2</v>
      </c>
      <c r="GJ1256" s="2">
        <v>0</v>
      </c>
      <c r="GK1256" s="2">
        <v>0</v>
      </c>
      <c r="GL1256" s="2">
        <f>ROUND(IF(AND(BH1256=3,BI1256=3,FS1256&lt;&gt;0),P1256,0),2)</f>
        <v>0</v>
      </c>
      <c r="GM1256" s="2">
        <f>ROUND(O1256+X1256+Y1256,2)+GX1256</f>
        <v>1037.4000000000001</v>
      </c>
      <c r="GN1256" s="2">
        <f>IF(OR(BI1256=0,BI1256=1),ROUND(O1256+X1256+Y1256,2),0)</f>
        <v>1037.4000000000001</v>
      </c>
      <c r="GO1256" s="2">
        <f>IF(BI1256=2,ROUND(O1256+X1256+Y1256,2),0)</f>
        <v>0</v>
      </c>
      <c r="GP1256" s="2">
        <f>IF(BI1256=4,ROUND(O1256+X1256+Y1256,2)+GX1256,0)</f>
        <v>0</v>
      </c>
      <c r="GQ1256" s="2"/>
      <c r="GR1256" s="2">
        <v>0</v>
      </c>
      <c r="GS1256" s="2">
        <v>0</v>
      </c>
      <c r="GT1256" s="2">
        <v>0</v>
      </c>
      <c r="GU1256" s="2" t="s">
        <v>3</v>
      </c>
      <c r="GV1256" s="2">
        <f t="shared" si="832"/>
        <v>0</v>
      </c>
      <c r="GW1256" s="2">
        <v>1</v>
      </c>
      <c r="GX1256" s="2">
        <f>ROUND(HC1256*I1256,2)</f>
        <v>0</v>
      </c>
      <c r="GY1256" s="2"/>
      <c r="GZ1256" s="2"/>
      <c r="HA1256" s="2">
        <v>0</v>
      </c>
      <c r="HB1256" s="2">
        <v>0</v>
      </c>
      <c r="HC1256" s="2">
        <f t="shared" si="833"/>
        <v>0</v>
      </c>
      <c r="HD1256" s="2"/>
      <c r="HE1256" s="2" t="s">
        <v>3</v>
      </c>
      <c r="HF1256" s="2" t="s">
        <v>3</v>
      </c>
      <c r="HG1256" s="2"/>
      <c r="HH1256" s="2"/>
      <c r="HI1256" s="2"/>
      <c r="HJ1256" s="2"/>
      <c r="HK1256" s="2"/>
      <c r="HL1256" s="2"/>
      <c r="HM1256" s="2" t="s">
        <v>3</v>
      </c>
      <c r="HN1256" s="2" t="s">
        <v>3</v>
      </c>
      <c r="HO1256" s="2" t="s">
        <v>3</v>
      </c>
      <c r="HP1256" s="2" t="s">
        <v>3</v>
      </c>
      <c r="HQ1256" s="2" t="s">
        <v>3</v>
      </c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>
        <v>0</v>
      </c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</row>
    <row r="1257" spans="1:255" x14ac:dyDescent="0.2">
      <c r="A1257">
        <v>17</v>
      </c>
      <c r="B1257">
        <v>1</v>
      </c>
      <c r="E1257" t="s">
        <v>1260</v>
      </c>
      <c r="F1257" t="s">
        <v>1261</v>
      </c>
      <c r="G1257" t="s">
        <v>1262</v>
      </c>
      <c r="H1257" t="s">
        <v>160</v>
      </c>
      <c r="I1257">
        <v>6</v>
      </c>
      <c r="J1257">
        <v>0</v>
      </c>
      <c r="K1257">
        <v>6</v>
      </c>
      <c r="O1257">
        <f>ROUND(CP1257,0)</f>
        <v>4554</v>
      </c>
      <c r="P1257">
        <f>ROUND(CQ1257*I1257,0)</f>
        <v>4554</v>
      </c>
      <c r="Q1257">
        <f>ROUND(CR1257*I1257,0)</f>
        <v>0</v>
      </c>
      <c r="R1257">
        <f>ROUND(CS1257*I1257,0)</f>
        <v>0</v>
      </c>
      <c r="S1257">
        <f>ROUND(CT1257*I1257,0)</f>
        <v>0</v>
      </c>
      <c r="T1257">
        <f>ROUND(CU1257*I1257,0)</f>
        <v>0</v>
      </c>
      <c r="U1257">
        <f t="shared" si="817"/>
        <v>0</v>
      </c>
      <c r="V1257">
        <f t="shared" si="818"/>
        <v>0</v>
      </c>
      <c r="W1257">
        <f>ROUND(CX1257*I1257,0)</f>
        <v>0</v>
      </c>
      <c r="X1257">
        <f>ROUND(CY1257,0)</f>
        <v>0</v>
      </c>
      <c r="Y1257">
        <f>ROUND(CZ1257,0)</f>
        <v>0</v>
      </c>
      <c r="AA1257">
        <v>53551707</v>
      </c>
      <c r="AB1257">
        <f t="shared" si="819"/>
        <v>172.9</v>
      </c>
      <c r="AC1257">
        <f t="shared" si="810"/>
        <v>172.9</v>
      </c>
      <c r="AD1257">
        <f t="shared" si="811"/>
        <v>0</v>
      </c>
      <c r="AE1257">
        <f t="shared" si="812"/>
        <v>0</v>
      </c>
      <c r="AF1257">
        <f t="shared" si="813"/>
        <v>0</v>
      </c>
      <c r="AG1257">
        <f t="shared" si="820"/>
        <v>0</v>
      </c>
      <c r="AH1257">
        <f t="shared" si="814"/>
        <v>0</v>
      </c>
      <c r="AI1257">
        <f t="shared" si="815"/>
        <v>0</v>
      </c>
      <c r="AJ1257">
        <f t="shared" si="821"/>
        <v>0.02</v>
      </c>
      <c r="AK1257">
        <v>172.9</v>
      </c>
      <c r="AL1257">
        <v>172.9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0.02</v>
      </c>
      <c r="AT1257">
        <v>0</v>
      </c>
      <c r="AU1257">
        <v>0</v>
      </c>
      <c r="AV1257">
        <v>1</v>
      </c>
      <c r="AW1257">
        <v>1</v>
      </c>
      <c r="AZ1257">
        <v>1</v>
      </c>
      <c r="BA1257">
        <v>1</v>
      </c>
      <c r="BB1257">
        <v>1</v>
      </c>
      <c r="BC1257">
        <v>4.3899999999999997</v>
      </c>
      <c r="BD1257" t="s">
        <v>3</v>
      </c>
      <c r="BE1257" t="s">
        <v>3</v>
      </c>
      <c r="BF1257" t="s">
        <v>3</v>
      </c>
      <c r="BG1257" t="s">
        <v>3</v>
      </c>
      <c r="BH1257">
        <v>3</v>
      </c>
      <c r="BI1257">
        <v>1</v>
      </c>
      <c r="BJ1257" t="s">
        <v>1263</v>
      </c>
      <c r="BM1257">
        <v>500001</v>
      </c>
      <c r="BN1257">
        <v>0</v>
      </c>
      <c r="BO1257" t="s">
        <v>1261</v>
      </c>
      <c r="BP1257">
        <v>1</v>
      </c>
      <c r="BQ1257">
        <v>8</v>
      </c>
      <c r="BR1257">
        <v>0</v>
      </c>
      <c r="BS1257">
        <v>1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0</v>
      </c>
      <c r="CA1257">
        <v>0</v>
      </c>
      <c r="CB1257" t="s">
        <v>3</v>
      </c>
      <c r="CE1257">
        <v>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822"/>
        <v>4554</v>
      </c>
      <c r="CQ1257">
        <f t="shared" si="816"/>
        <v>759.03099999999995</v>
      </c>
      <c r="CR1257">
        <f t="shared" si="823"/>
        <v>0</v>
      </c>
      <c r="CS1257">
        <f t="shared" si="824"/>
        <v>0</v>
      </c>
      <c r="CT1257">
        <f t="shared" si="825"/>
        <v>0</v>
      </c>
      <c r="CU1257">
        <f t="shared" si="826"/>
        <v>0</v>
      </c>
      <c r="CV1257">
        <f t="shared" si="827"/>
        <v>0</v>
      </c>
      <c r="CW1257">
        <f t="shared" si="828"/>
        <v>0</v>
      </c>
      <c r="CX1257">
        <f t="shared" si="829"/>
        <v>0.02</v>
      </c>
      <c r="CY1257">
        <f t="shared" si="830"/>
        <v>0</v>
      </c>
      <c r="CZ1257">
        <f t="shared" si="831"/>
        <v>0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0</v>
      </c>
      <c r="DO1257">
        <v>0</v>
      </c>
      <c r="DP1257">
        <v>1</v>
      </c>
      <c r="DQ1257">
        <v>1</v>
      </c>
      <c r="DU1257">
        <v>1010</v>
      </c>
      <c r="DV1257" t="s">
        <v>160</v>
      </c>
      <c r="DW1257" t="s">
        <v>160</v>
      </c>
      <c r="DX1257">
        <v>1</v>
      </c>
      <c r="DZ1257" t="s">
        <v>3</v>
      </c>
      <c r="EA1257" t="s">
        <v>3</v>
      </c>
      <c r="EB1257" t="s">
        <v>3</v>
      </c>
      <c r="EC1257" t="s">
        <v>3</v>
      </c>
      <c r="EE1257">
        <v>53551393</v>
      </c>
      <c r="EF1257">
        <v>8</v>
      </c>
      <c r="EG1257" t="s">
        <v>931</v>
      </c>
      <c r="EH1257">
        <v>0</v>
      </c>
      <c r="EI1257" t="s">
        <v>3</v>
      </c>
      <c r="EJ1257">
        <v>1</v>
      </c>
      <c r="EK1257">
        <v>500001</v>
      </c>
      <c r="EL1257" t="s">
        <v>1204</v>
      </c>
      <c r="EM1257" t="s">
        <v>1205</v>
      </c>
      <c r="EO1257" t="s">
        <v>3</v>
      </c>
      <c r="EQ1257">
        <v>131072</v>
      </c>
      <c r="ER1257">
        <v>172.9</v>
      </c>
      <c r="ES1257">
        <v>172.9</v>
      </c>
      <c r="ET1257">
        <v>0</v>
      </c>
      <c r="EU1257">
        <v>0</v>
      </c>
      <c r="EV1257">
        <v>0</v>
      </c>
      <c r="EW1257">
        <v>0</v>
      </c>
      <c r="EX1257">
        <v>0</v>
      </c>
      <c r="EY1257">
        <v>0</v>
      </c>
      <c r="FQ1257">
        <v>0</v>
      </c>
      <c r="FR1257">
        <f>ROUND(IF(AND(BH1257=3,BI1257=3),P1257,0),0)</f>
        <v>0</v>
      </c>
      <c r="FS1257">
        <v>0</v>
      </c>
      <c r="FX1257">
        <v>0</v>
      </c>
      <c r="FY1257">
        <v>0</v>
      </c>
      <c r="GA1257" t="s">
        <v>3</v>
      </c>
      <c r="GD1257">
        <v>1</v>
      </c>
      <c r="GF1257">
        <v>428254978</v>
      </c>
      <c r="GG1257">
        <v>2</v>
      </c>
      <c r="GH1257">
        <v>1</v>
      </c>
      <c r="GI1257">
        <v>2</v>
      </c>
      <c r="GJ1257">
        <v>0</v>
      </c>
      <c r="GK1257">
        <v>0</v>
      </c>
      <c r="GL1257">
        <f>ROUND(IF(AND(BH1257=3,BI1257=3,FS1257&lt;&gt;0),P1257,0),0)</f>
        <v>0</v>
      </c>
      <c r="GM1257">
        <f>ROUND(O1257+X1257+Y1257,0)+GX1257</f>
        <v>4554</v>
      </c>
      <c r="GN1257">
        <f>IF(OR(BI1257=0,BI1257=1),ROUND(O1257+X1257+Y1257,0),0)</f>
        <v>4554</v>
      </c>
      <c r="GO1257">
        <f>IF(BI1257=2,ROUND(O1257+X1257+Y1257,0),0)</f>
        <v>0</v>
      </c>
      <c r="GP1257">
        <f>IF(BI1257=4,ROUND(O1257+X1257+Y1257,0)+GX1257,0)</f>
        <v>0</v>
      </c>
      <c r="GR1257">
        <v>0</v>
      </c>
      <c r="GS1257">
        <v>3</v>
      </c>
      <c r="GT1257">
        <v>0</v>
      </c>
      <c r="GU1257" t="s">
        <v>3</v>
      </c>
      <c r="GV1257">
        <f t="shared" si="832"/>
        <v>0</v>
      </c>
      <c r="GW1257">
        <v>1</v>
      </c>
      <c r="GX1257">
        <f>ROUND(HC1257*I1257,0)</f>
        <v>0</v>
      </c>
      <c r="HA1257">
        <v>0</v>
      </c>
      <c r="HB1257">
        <v>0</v>
      </c>
      <c r="HC1257">
        <f t="shared" si="833"/>
        <v>0</v>
      </c>
      <c r="HE1257" t="s">
        <v>3</v>
      </c>
      <c r="HF1257" t="s">
        <v>3</v>
      </c>
      <c r="HM1257" t="s">
        <v>3</v>
      </c>
      <c r="HN1257" t="s">
        <v>3</v>
      </c>
      <c r="HO1257" t="s">
        <v>3</v>
      </c>
      <c r="HP1257" t="s">
        <v>3</v>
      </c>
      <c r="HQ1257" t="s">
        <v>3</v>
      </c>
      <c r="IK1257">
        <v>0</v>
      </c>
    </row>
    <row r="1258" spans="1:255" x14ac:dyDescent="0.2">
      <c r="A1258" s="2">
        <v>17</v>
      </c>
      <c r="B1258" s="2">
        <v>1</v>
      </c>
      <c r="C1258" s="2">
        <f>ROW(SmtRes!A2191)</f>
        <v>2191</v>
      </c>
      <c r="D1258" s="2">
        <f>ROW(EtalonRes!A1998)</f>
        <v>1998</v>
      </c>
      <c r="E1258" s="2" t="s">
        <v>1264</v>
      </c>
      <c r="F1258" s="2" t="s">
        <v>387</v>
      </c>
      <c r="G1258" s="2" t="s">
        <v>1265</v>
      </c>
      <c r="H1258" s="2" t="s">
        <v>1150</v>
      </c>
      <c r="I1258" s="2">
        <f>ROUND((3*0.6+3*0.6)/100,7)</f>
        <v>3.5999999999999997E-2</v>
      </c>
      <c r="J1258" s="2">
        <v>0</v>
      </c>
      <c r="K1258" s="2">
        <f>ROUND((3*0.6+3*0.6)/100,7)</f>
        <v>3.5999999999999997E-2</v>
      </c>
      <c r="L1258" s="2"/>
      <c r="M1258" s="2"/>
      <c r="N1258" s="2"/>
      <c r="O1258" s="2">
        <f>ROUND(CP1258,2)</f>
        <v>50.59</v>
      </c>
      <c r="P1258" s="2">
        <f>ROUND(CQ1258*I1258,2)</f>
        <v>46.27</v>
      </c>
      <c r="Q1258" s="2">
        <f>ROUND(CR1258*I1258,2)</f>
        <v>0.14000000000000001</v>
      </c>
      <c r="R1258" s="2">
        <f>ROUND(CS1258*I1258,2)</f>
        <v>0</v>
      </c>
      <c r="S1258" s="2">
        <f>ROUND(CT1258*I1258,2)</f>
        <v>4.18</v>
      </c>
      <c r="T1258" s="2">
        <f>ROUND(CU1258*I1258,2)</f>
        <v>0</v>
      </c>
      <c r="U1258" s="2">
        <f t="shared" si="817"/>
        <v>0.42801389999999995</v>
      </c>
      <c r="V1258" s="2">
        <f t="shared" si="818"/>
        <v>0</v>
      </c>
      <c r="W1258" s="2">
        <f>ROUND(CX1258*I1258,2)</f>
        <v>0</v>
      </c>
      <c r="X1258" s="2">
        <f>ROUND(CY1258,2)</f>
        <v>4.21</v>
      </c>
      <c r="Y1258" s="2">
        <f>ROUND(CZ1258,2)</f>
        <v>2.31</v>
      </c>
      <c r="Z1258" s="2"/>
      <c r="AA1258" s="2">
        <v>53551706</v>
      </c>
      <c r="AB1258" s="2">
        <f t="shared" si="819"/>
        <v>1405.11</v>
      </c>
      <c r="AC1258" s="2">
        <f t="shared" si="810"/>
        <v>1285.3</v>
      </c>
      <c r="AD1258" s="2">
        <f>ROUND(((((ET1258*ROUND((1.25*1.15),7)))-((EU1258*ROUND((1.25*1.15),7))))+AE1258),2)</f>
        <v>3.77</v>
      </c>
      <c r="AE1258" s="2">
        <f>ROUND(((EU1258*ROUND((1.25*1.15),7))),2)</f>
        <v>0</v>
      </c>
      <c r="AF1258" s="2">
        <f>ROUND(((EV1258*ROUND((1.15*1.15),7))),2)</f>
        <v>116.04</v>
      </c>
      <c r="AG1258" s="2">
        <f t="shared" si="820"/>
        <v>0</v>
      </c>
      <c r="AH1258" s="2">
        <f>((EW1258*ROUND((1.15*1.15),7)))</f>
        <v>11.889275</v>
      </c>
      <c r="AI1258" s="2">
        <f>((EX1258*ROUND((1.25*1.15),7)))</f>
        <v>0</v>
      </c>
      <c r="AJ1258" s="2">
        <f t="shared" si="821"/>
        <v>0</v>
      </c>
      <c r="AK1258" s="2">
        <v>1375.66</v>
      </c>
      <c r="AL1258" s="2">
        <v>1285.3</v>
      </c>
      <c r="AM1258" s="2">
        <v>2.62</v>
      </c>
      <c r="AN1258" s="2">
        <v>0</v>
      </c>
      <c r="AO1258" s="2">
        <v>87.74</v>
      </c>
      <c r="AP1258" s="2">
        <v>0</v>
      </c>
      <c r="AQ1258" s="2">
        <v>8.99</v>
      </c>
      <c r="AR1258" s="2">
        <v>0</v>
      </c>
      <c r="AS1258" s="2">
        <v>0</v>
      </c>
      <c r="AT1258" s="2">
        <v>100.8</v>
      </c>
      <c r="AU1258" s="2">
        <v>55.25</v>
      </c>
      <c r="AV1258" s="2">
        <v>1</v>
      </c>
      <c r="AW1258" s="2">
        <v>1</v>
      </c>
      <c r="AX1258" s="2"/>
      <c r="AY1258" s="2"/>
      <c r="AZ1258" s="2">
        <v>1</v>
      </c>
      <c r="BA1258" s="2">
        <v>1</v>
      </c>
      <c r="BB1258" s="2">
        <v>1</v>
      </c>
      <c r="BC1258" s="2">
        <v>1</v>
      </c>
      <c r="BD1258" s="2" t="s">
        <v>3</v>
      </c>
      <c r="BE1258" s="2" t="s">
        <v>3</v>
      </c>
      <c r="BF1258" s="2" t="s">
        <v>3</v>
      </c>
      <c r="BG1258" s="2" t="s">
        <v>3</v>
      </c>
      <c r="BH1258" s="2">
        <v>0</v>
      </c>
      <c r="BI1258" s="2">
        <v>1</v>
      </c>
      <c r="BJ1258" s="2" t="s">
        <v>389</v>
      </c>
      <c r="BK1258" s="2"/>
      <c r="BL1258" s="2"/>
      <c r="BM1258" s="2">
        <v>11001</v>
      </c>
      <c r="BN1258" s="2">
        <v>0</v>
      </c>
      <c r="BO1258" s="2" t="s">
        <v>3</v>
      </c>
      <c r="BP1258" s="2">
        <v>0</v>
      </c>
      <c r="BQ1258" s="2">
        <v>2</v>
      </c>
      <c r="BR1258" s="2">
        <v>0</v>
      </c>
      <c r="BS1258" s="2">
        <v>1</v>
      </c>
      <c r="BT1258" s="2">
        <v>1</v>
      </c>
      <c r="BU1258" s="2">
        <v>1</v>
      </c>
      <c r="BV1258" s="2">
        <v>1</v>
      </c>
      <c r="BW1258" s="2">
        <v>1</v>
      </c>
      <c r="BX1258" s="2">
        <v>1</v>
      </c>
      <c r="BY1258" s="2" t="s">
        <v>3</v>
      </c>
      <c r="BZ1258" s="2">
        <v>112</v>
      </c>
      <c r="CA1258" s="2">
        <v>65</v>
      </c>
      <c r="CB1258" s="2" t="s">
        <v>3</v>
      </c>
      <c r="CC1258" s="2"/>
      <c r="CD1258" s="2"/>
      <c r="CE1258" s="2">
        <v>0</v>
      </c>
      <c r="CF1258" s="2">
        <v>0</v>
      </c>
      <c r="CG1258" s="2">
        <v>0</v>
      </c>
      <c r="CH1258" s="2"/>
      <c r="CI1258" s="2"/>
      <c r="CJ1258" s="2"/>
      <c r="CK1258" s="2"/>
      <c r="CL1258" s="2"/>
      <c r="CM1258" s="2">
        <v>0</v>
      </c>
      <c r="CN1258" s="2" t="s">
        <v>2151</v>
      </c>
      <c r="CO1258" s="2">
        <v>0</v>
      </c>
      <c r="CP1258" s="2">
        <f t="shared" si="822"/>
        <v>50.59</v>
      </c>
      <c r="CQ1258" s="2">
        <f t="shared" si="816"/>
        <v>1285.3</v>
      </c>
      <c r="CR1258" s="2">
        <f t="shared" si="823"/>
        <v>3.77</v>
      </c>
      <c r="CS1258" s="2">
        <f t="shared" si="824"/>
        <v>0</v>
      </c>
      <c r="CT1258" s="2">
        <f t="shared" si="825"/>
        <v>116.04</v>
      </c>
      <c r="CU1258" s="2">
        <f t="shared" si="826"/>
        <v>0</v>
      </c>
      <c r="CV1258" s="2">
        <f t="shared" si="827"/>
        <v>11.889275</v>
      </c>
      <c r="CW1258" s="2">
        <f t="shared" si="828"/>
        <v>0</v>
      </c>
      <c r="CX1258" s="2">
        <f t="shared" si="829"/>
        <v>0</v>
      </c>
      <c r="CY1258" s="2">
        <f t="shared" si="830"/>
        <v>4.2134399999999994</v>
      </c>
      <c r="CZ1258" s="2">
        <f t="shared" si="831"/>
        <v>2.30945</v>
      </c>
      <c r="DA1258" s="2"/>
      <c r="DB1258" s="2"/>
      <c r="DC1258" s="2" t="s">
        <v>3</v>
      </c>
      <c r="DD1258" s="2" t="s">
        <v>3</v>
      </c>
      <c r="DE1258" s="2" t="s">
        <v>61</v>
      </c>
      <c r="DF1258" s="2" t="s">
        <v>61</v>
      </c>
      <c r="DG1258" s="2" t="s">
        <v>62</v>
      </c>
      <c r="DH1258" s="2" t="s">
        <v>3</v>
      </c>
      <c r="DI1258" s="2" t="s">
        <v>62</v>
      </c>
      <c r="DJ1258" s="2" t="s">
        <v>61</v>
      </c>
      <c r="DK1258" s="2" t="s">
        <v>3</v>
      </c>
      <c r="DL1258" s="2" t="s">
        <v>86</v>
      </c>
      <c r="DM1258" s="2" t="s">
        <v>63</v>
      </c>
      <c r="DN1258" s="2">
        <v>0</v>
      </c>
      <c r="DO1258" s="2">
        <v>0</v>
      </c>
      <c r="DP1258" s="2">
        <v>1</v>
      </c>
      <c r="DQ1258" s="2">
        <v>1</v>
      </c>
      <c r="DR1258" s="2"/>
      <c r="DS1258" s="2"/>
      <c r="DT1258" s="2"/>
      <c r="DU1258" s="2">
        <v>1003</v>
      </c>
      <c r="DV1258" s="2" t="s">
        <v>1150</v>
      </c>
      <c r="DW1258" s="2" t="s">
        <v>1150</v>
      </c>
      <c r="DX1258" s="2">
        <v>100</v>
      </c>
      <c r="DY1258" s="2"/>
      <c r="DZ1258" s="2" t="s">
        <v>3</v>
      </c>
      <c r="EA1258" s="2" t="s">
        <v>3</v>
      </c>
      <c r="EB1258" s="2" t="s">
        <v>3</v>
      </c>
      <c r="EC1258" s="2" t="s">
        <v>3</v>
      </c>
      <c r="ED1258" s="2"/>
      <c r="EE1258" s="2">
        <v>53551116</v>
      </c>
      <c r="EF1258" s="2">
        <v>2</v>
      </c>
      <c r="EG1258" s="2" t="s">
        <v>38</v>
      </c>
      <c r="EH1258" s="2">
        <v>11</v>
      </c>
      <c r="EI1258" s="2" t="s">
        <v>104</v>
      </c>
      <c r="EJ1258" s="2">
        <v>1</v>
      </c>
      <c r="EK1258" s="2">
        <v>11001</v>
      </c>
      <c r="EL1258" s="2" t="s">
        <v>104</v>
      </c>
      <c r="EM1258" s="2" t="s">
        <v>105</v>
      </c>
      <c r="EN1258" s="2"/>
      <c r="EO1258" s="2" t="s">
        <v>67</v>
      </c>
      <c r="EP1258" s="2"/>
      <c r="EQ1258" s="2">
        <v>131072</v>
      </c>
      <c r="ER1258" s="2">
        <v>1375.66</v>
      </c>
      <c r="ES1258" s="2">
        <v>1285.3</v>
      </c>
      <c r="ET1258" s="2">
        <v>2.62</v>
      </c>
      <c r="EU1258" s="2">
        <v>0</v>
      </c>
      <c r="EV1258" s="2">
        <v>87.74</v>
      </c>
      <c r="EW1258" s="2">
        <v>8.99</v>
      </c>
      <c r="EX1258" s="2">
        <v>0</v>
      </c>
      <c r="EY1258" s="2">
        <v>0</v>
      </c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>
        <v>0</v>
      </c>
      <c r="FR1258" s="2">
        <f>ROUND(IF(AND(BH1258=3,BI1258=3),P1258,0),2)</f>
        <v>0</v>
      </c>
      <c r="FS1258" s="2">
        <v>0</v>
      </c>
      <c r="FT1258" s="2"/>
      <c r="FU1258" s="2"/>
      <c r="FV1258" s="2"/>
      <c r="FW1258" s="2"/>
      <c r="FX1258" s="2">
        <v>100.8</v>
      </c>
      <c r="FY1258" s="2">
        <v>55.25</v>
      </c>
      <c r="FZ1258" s="2"/>
      <c r="GA1258" s="2" t="s">
        <v>3</v>
      </c>
      <c r="GB1258" s="2"/>
      <c r="GC1258" s="2"/>
      <c r="GD1258" s="2">
        <v>1</v>
      </c>
      <c r="GE1258" s="2"/>
      <c r="GF1258" s="2">
        <v>-1367051213</v>
      </c>
      <c r="GG1258" s="2">
        <v>2</v>
      </c>
      <c r="GH1258" s="2">
        <v>1</v>
      </c>
      <c r="GI1258" s="2">
        <v>-2</v>
      </c>
      <c r="GJ1258" s="2">
        <v>0</v>
      </c>
      <c r="GK1258" s="2">
        <v>0</v>
      </c>
      <c r="GL1258" s="2">
        <f>ROUND(IF(AND(BH1258=3,BI1258=3,FS1258&lt;&gt;0),P1258,0),2)</f>
        <v>0</v>
      </c>
      <c r="GM1258" s="2">
        <f>ROUND(O1258+X1258+Y1258,2)+GX1258</f>
        <v>57.11</v>
      </c>
      <c r="GN1258" s="2">
        <f>IF(OR(BI1258=0,BI1258=1),ROUND(O1258+X1258+Y1258,2),0)</f>
        <v>57.11</v>
      </c>
      <c r="GO1258" s="2">
        <f>IF(BI1258=2,ROUND(O1258+X1258+Y1258,2),0)</f>
        <v>0</v>
      </c>
      <c r="GP1258" s="2">
        <f>IF(BI1258=4,ROUND(O1258+X1258+Y1258,2)+GX1258,0)</f>
        <v>0</v>
      </c>
      <c r="GQ1258" s="2"/>
      <c r="GR1258" s="2">
        <v>0</v>
      </c>
      <c r="GS1258" s="2">
        <v>0</v>
      </c>
      <c r="GT1258" s="2">
        <v>0</v>
      </c>
      <c r="GU1258" s="2" t="s">
        <v>3</v>
      </c>
      <c r="GV1258" s="2">
        <f t="shared" si="832"/>
        <v>0</v>
      </c>
      <c r="GW1258" s="2">
        <v>1</v>
      </c>
      <c r="GX1258" s="2">
        <f>ROUND(HC1258*I1258,2)</f>
        <v>0</v>
      </c>
      <c r="GY1258" s="2"/>
      <c r="GZ1258" s="2"/>
      <c r="HA1258" s="2">
        <v>0</v>
      </c>
      <c r="HB1258" s="2">
        <v>0</v>
      </c>
      <c r="HC1258" s="2">
        <f t="shared" si="833"/>
        <v>0</v>
      </c>
      <c r="HD1258" s="2"/>
      <c r="HE1258" s="2" t="s">
        <v>3</v>
      </c>
      <c r="HF1258" s="2" t="s">
        <v>3</v>
      </c>
      <c r="HG1258" s="2"/>
      <c r="HH1258" s="2"/>
      <c r="HI1258" s="2"/>
      <c r="HJ1258" s="2"/>
      <c r="HK1258" s="2"/>
      <c r="HL1258" s="2"/>
      <c r="HM1258" s="2" t="s">
        <v>3</v>
      </c>
      <c r="HN1258" s="2" t="s">
        <v>106</v>
      </c>
      <c r="HO1258" s="2" t="s">
        <v>107</v>
      </c>
      <c r="HP1258" s="2" t="s">
        <v>104</v>
      </c>
      <c r="HQ1258" s="2" t="s">
        <v>104</v>
      </c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>
        <v>0</v>
      </c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</row>
    <row r="1259" spans="1:255" x14ac:dyDescent="0.2">
      <c r="A1259">
        <v>17</v>
      </c>
      <c r="B1259">
        <v>1</v>
      </c>
      <c r="C1259">
        <f>ROW(SmtRes!A2196)</f>
        <v>2196</v>
      </c>
      <c r="D1259">
        <f>ROW(EtalonRes!A2002)</f>
        <v>2002</v>
      </c>
      <c r="E1259" t="s">
        <v>1264</v>
      </c>
      <c r="F1259" t="s">
        <v>387</v>
      </c>
      <c r="G1259" t="s">
        <v>1265</v>
      </c>
      <c r="H1259" t="s">
        <v>1150</v>
      </c>
      <c r="I1259">
        <f>ROUND((3*0.6+3*0.6)/100,7)</f>
        <v>3.5999999999999997E-2</v>
      </c>
      <c r="J1259">
        <v>0</v>
      </c>
      <c r="K1259">
        <f>ROUND((3*0.6+3*0.6)/100,7)</f>
        <v>3.5999999999999997E-2</v>
      </c>
      <c r="O1259">
        <f>ROUND(CP1259,0)</f>
        <v>293</v>
      </c>
      <c r="P1259">
        <f>ROUND(CQ1259*I1259,0)</f>
        <v>144</v>
      </c>
      <c r="Q1259">
        <f>ROUND(CR1259*I1259,0)</f>
        <v>2</v>
      </c>
      <c r="R1259">
        <f>ROUND(CS1259*I1259,0)</f>
        <v>0</v>
      </c>
      <c r="S1259">
        <f>ROUND(CT1259*I1259,0)</f>
        <v>147</v>
      </c>
      <c r="T1259">
        <f>ROUND(CU1259*I1259,0)</f>
        <v>0</v>
      </c>
      <c r="U1259">
        <f t="shared" si="817"/>
        <v>0.42801389999999995</v>
      </c>
      <c r="V1259">
        <f t="shared" si="818"/>
        <v>0</v>
      </c>
      <c r="W1259">
        <f>ROUND(CX1259*I1259,0)</f>
        <v>0</v>
      </c>
      <c r="X1259">
        <f>ROUND(CY1259,0)</f>
        <v>148</v>
      </c>
      <c r="Y1259">
        <f>ROUND(CZ1259,0)</f>
        <v>81</v>
      </c>
      <c r="AA1259">
        <v>53551707</v>
      </c>
      <c r="AB1259">
        <f t="shared" si="819"/>
        <v>1405.11</v>
      </c>
      <c r="AC1259">
        <f t="shared" si="810"/>
        <v>1285.3</v>
      </c>
      <c r="AD1259">
        <f>ROUND(((((ET1259*ROUND((1.25*1.15),7)))-((EU1259*ROUND((1.25*1.15),7))))+AE1259),2)</f>
        <v>3.77</v>
      </c>
      <c r="AE1259">
        <f>ROUND(((EU1259*ROUND((1.25*1.15),7))),2)</f>
        <v>0</v>
      </c>
      <c r="AF1259">
        <f>ROUND(((EV1259*ROUND((1.15*1.15),7))),2)</f>
        <v>116.04</v>
      </c>
      <c r="AG1259">
        <f t="shared" si="820"/>
        <v>0</v>
      </c>
      <c r="AH1259">
        <f>((EW1259*ROUND((1.15*1.15),7)))</f>
        <v>11.889275</v>
      </c>
      <c r="AI1259">
        <f>((EX1259*ROUND((1.25*1.15),7)))</f>
        <v>0</v>
      </c>
      <c r="AJ1259">
        <f t="shared" si="821"/>
        <v>0</v>
      </c>
      <c r="AK1259">
        <v>1375.66</v>
      </c>
      <c r="AL1259">
        <v>1285.3</v>
      </c>
      <c r="AM1259">
        <v>2.62</v>
      </c>
      <c r="AN1259">
        <v>0</v>
      </c>
      <c r="AO1259">
        <v>87.74</v>
      </c>
      <c r="AP1259">
        <v>0</v>
      </c>
      <c r="AQ1259">
        <v>8.99</v>
      </c>
      <c r="AR1259">
        <v>0</v>
      </c>
      <c r="AS1259">
        <v>0</v>
      </c>
      <c r="AT1259">
        <v>100.8</v>
      </c>
      <c r="AU1259">
        <v>55.25</v>
      </c>
      <c r="AV1259">
        <v>1</v>
      </c>
      <c r="AW1259">
        <v>1</v>
      </c>
      <c r="AZ1259">
        <v>1</v>
      </c>
      <c r="BA1259">
        <v>35.24</v>
      </c>
      <c r="BB1259">
        <v>18.3</v>
      </c>
      <c r="BC1259">
        <v>3.11</v>
      </c>
      <c r="BD1259" t="s">
        <v>3</v>
      </c>
      <c r="BE1259" t="s">
        <v>3</v>
      </c>
      <c r="BF1259" t="s">
        <v>3</v>
      </c>
      <c r="BG1259" t="s">
        <v>3</v>
      </c>
      <c r="BH1259">
        <v>0</v>
      </c>
      <c r="BI1259">
        <v>1</v>
      </c>
      <c r="BJ1259" t="s">
        <v>389</v>
      </c>
      <c r="BM1259">
        <v>11001</v>
      </c>
      <c r="BN1259">
        <v>0</v>
      </c>
      <c r="BO1259" t="s">
        <v>387</v>
      </c>
      <c r="BP1259">
        <v>1</v>
      </c>
      <c r="BQ1259">
        <v>2</v>
      </c>
      <c r="BR1259">
        <v>0</v>
      </c>
      <c r="BS1259">
        <v>35.24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112</v>
      </c>
      <c r="CA1259">
        <v>65</v>
      </c>
      <c r="CB1259" t="s">
        <v>3</v>
      </c>
      <c r="CE1259">
        <v>0</v>
      </c>
      <c r="CF1259">
        <v>0</v>
      </c>
      <c r="CG1259">
        <v>0</v>
      </c>
      <c r="CM1259">
        <v>0</v>
      </c>
      <c r="CN1259" t="s">
        <v>2151</v>
      </c>
      <c r="CO1259">
        <v>0</v>
      </c>
      <c r="CP1259">
        <f t="shared" si="822"/>
        <v>293</v>
      </c>
      <c r="CQ1259">
        <f t="shared" si="816"/>
        <v>3997.2829999999999</v>
      </c>
      <c r="CR1259">
        <f t="shared" si="823"/>
        <v>68.991</v>
      </c>
      <c r="CS1259">
        <f t="shared" si="824"/>
        <v>0</v>
      </c>
      <c r="CT1259">
        <f t="shared" si="825"/>
        <v>4089.2496000000006</v>
      </c>
      <c r="CU1259">
        <f t="shared" si="826"/>
        <v>0</v>
      </c>
      <c r="CV1259">
        <f t="shared" si="827"/>
        <v>11.889275</v>
      </c>
      <c r="CW1259">
        <f t="shared" si="828"/>
        <v>0</v>
      </c>
      <c r="CX1259">
        <f t="shared" si="829"/>
        <v>0</v>
      </c>
      <c r="CY1259">
        <f t="shared" si="830"/>
        <v>148.17600000000002</v>
      </c>
      <c r="CZ1259">
        <f t="shared" si="831"/>
        <v>81.217500000000001</v>
      </c>
      <c r="DC1259" t="s">
        <v>3</v>
      </c>
      <c r="DD1259" t="s">
        <v>3</v>
      </c>
      <c r="DE1259" t="s">
        <v>61</v>
      </c>
      <c r="DF1259" t="s">
        <v>61</v>
      </c>
      <c r="DG1259" t="s">
        <v>62</v>
      </c>
      <c r="DH1259" t="s">
        <v>3</v>
      </c>
      <c r="DI1259" t="s">
        <v>62</v>
      </c>
      <c r="DJ1259" t="s">
        <v>61</v>
      </c>
      <c r="DK1259" t="s">
        <v>3</v>
      </c>
      <c r="DL1259" t="s">
        <v>86</v>
      </c>
      <c r="DM1259" t="s">
        <v>63</v>
      </c>
      <c r="DN1259">
        <v>0</v>
      </c>
      <c r="DO1259">
        <v>0</v>
      </c>
      <c r="DP1259">
        <v>1</v>
      </c>
      <c r="DQ1259">
        <v>1</v>
      </c>
      <c r="DU1259">
        <v>1003</v>
      </c>
      <c r="DV1259" t="s">
        <v>1150</v>
      </c>
      <c r="DW1259" t="s">
        <v>1150</v>
      </c>
      <c r="DX1259">
        <v>100</v>
      </c>
      <c r="DZ1259" t="s">
        <v>3</v>
      </c>
      <c r="EA1259" t="s">
        <v>3</v>
      </c>
      <c r="EB1259" t="s">
        <v>3</v>
      </c>
      <c r="EC1259" t="s">
        <v>3</v>
      </c>
      <c r="EE1259">
        <v>53551116</v>
      </c>
      <c r="EF1259">
        <v>2</v>
      </c>
      <c r="EG1259" t="s">
        <v>38</v>
      </c>
      <c r="EH1259">
        <v>11</v>
      </c>
      <c r="EI1259" t="s">
        <v>104</v>
      </c>
      <c r="EJ1259">
        <v>1</v>
      </c>
      <c r="EK1259">
        <v>11001</v>
      </c>
      <c r="EL1259" t="s">
        <v>104</v>
      </c>
      <c r="EM1259" t="s">
        <v>105</v>
      </c>
      <c r="EO1259" t="s">
        <v>67</v>
      </c>
      <c r="EQ1259">
        <v>131072</v>
      </c>
      <c r="ER1259">
        <v>1375.66</v>
      </c>
      <c r="ES1259">
        <v>1285.3</v>
      </c>
      <c r="ET1259">
        <v>2.62</v>
      </c>
      <c r="EU1259">
        <v>0</v>
      </c>
      <c r="EV1259">
        <v>87.74</v>
      </c>
      <c r="EW1259">
        <v>8.99</v>
      </c>
      <c r="EX1259">
        <v>0</v>
      </c>
      <c r="EY1259">
        <v>0</v>
      </c>
      <c r="FQ1259">
        <v>0</v>
      </c>
      <c r="FR1259">
        <f>ROUND(IF(AND(BH1259=3,BI1259=3),P1259,0),0)</f>
        <v>0</v>
      </c>
      <c r="FS1259">
        <v>0</v>
      </c>
      <c r="FX1259">
        <v>100.8</v>
      </c>
      <c r="FY1259">
        <v>55.25</v>
      </c>
      <c r="GA1259" t="s">
        <v>3</v>
      </c>
      <c r="GD1259">
        <v>1</v>
      </c>
      <c r="GF1259">
        <v>-1367051213</v>
      </c>
      <c r="GG1259">
        <v>2</v>
      </c>
      <c r="GH1259">
        <v>1</v>
      </c>
      <c r="GI1259">
        <v>2</v>
      </c>
      <c r="GJ1259">
        <v>0</v>
      </c>
      <c r="GK1259">
        <v>0</v>
      </c>
      <c r="GL1259">
        <f>ROUND(IF(AND(BH1259=3,BI1259=3,FS1259&lt;&gt;0),P1259,0),0)</f>
        <v>0</v>
      </c>
      <c r="GM1259">
        <f>ROUND(O1259+X1259+Y1259,0)+GX1259</f>
        <v>522</v>
      </c>
      <c r="GN1259">
        <f>IF(OR(BI1259=0,BI1259=1),ROUND(O1259+X1259+Y1259,0),0)</f>
        <v>522</v>
      </c>
      <c r="GO1259">
        <f>IF(BI1259=2,ROUND(O1259+X1259+Y1259,0),0)</f>
        <v>0</v>
      </c>
      <c r="GP1259">
        <f>IF(BI1259=4,ROUND(O1259+X1259+Y1259,0)+GX1259,0)</f>
        <v>0</v>
      </c>
      <c r="GR1259">
        <v>0</v>
      </c>
      <c r="GS1259">
        <v>3</v>
      </c>
      <c r="GT1259">
        <v>0</v>
      </c>
      <c r="GU1259" t="s">
        <v>3</v>
      </c>
      <c r="GV1259">
        <f t="shared" si="832"/>
        <v>0</v>
      </c>
      <c r="GW1259">
        <v>1</v>
      </c>
      <c r="GX1259">
        <f>ROUND(HC1259*I1259,0)</f>
        <v>0</v>
      </c>
      <c r="HA1259">
        <v>0</v>
      </c>
      <c r="HB1259">
        <v>0</v>
      </c>
      <c r="HC1259">
        <f t="shared" si="833"/>
        <v>0</v>
      </c>
      <c r="HE1259" t="s">
        <v>3</v>
      </c>
      <c r="HF1259" t="s">
        <v>3</v>
      </c>
      <c r="HM1259" t="s">
        <v>3</v>
      </c>
      <c r="HN1259" t="s">
        <v>106</v>
      </c>
      <c r="HO1259" t="s">
        <v>107</v>
      </c>
      <c r="HP1259" t="s">
        <v>104</v>
      </c>
      <c r="HQ1259" t="s">
        <v>104</v>
      </c>
      <c r="IK1259">
        <v>0</v>
      </c>
    </row>
    <row r="1260" spans="1:255" x14ac:dyDescent="0.2">
      <c r="A1260" s="2">
        <v>18</v>
      </c>
      <c r="B1260" s="2">
        <v>1</v>
      </c>
      <c r="C1260" s="2">
        <v>2191</v>
      </c>
      <c r="D1260" s="2"/>
      <c r="E1260" s="2" t="s">
        <v>1266</v>
      </c>
      <c r="F1260" s="2" t="s">
        <v>1267</v>
      </c>
      <c r="G1260" s="2" t="s">
        <v>1268</v>
      </c>
      <c r="H1260" s="2" t="s">
        <v>128</v>
      </c>
      <c r="I1260" s="2">
        <f>I1258*J1260</f>
        <v>3.6</v>
      </c>
      <c r="J1260" s="2">
        <v>100.00000000000001</v>
      </c>
      <c r="K1260" s="2">
        <v>100</v>
      </c>
      <c r="L1260" s="2"/>
      <c r="M1260" s="2"/>
      <c r="N1260" s="2"/>
      <c r="O1260" s="2">
        <f>ROUND(CP1260,2)</f>
        <v>60000</v>
      </c>
      <c r="P1260" s="2">
        <f>ROUND(ROUND(CQ1260*I1260,0)/BC1260,2)</f>
        <v>60000</v>
      </c>
      <c r="Q1260" s="2">
        <f>ROUND(CR1260*I1260,2)</f>
        <v>0</v>
      </c>
      <c r="R1260" s="2">
        <f>ROUND(CS1260*I1260,2)</f>
        <v>0</v>
      </c>
      <c r="S1260" s="2">
        <f>ROUND(CT1260*I1260,2)</f>
        <v>0</v>
      </c>
      <c r="T1260" s="2">
        <f>ROUND(CU1260*I1260,2)</f>
        <v>0</v>
      </c>
      <c r="U1260" s="2">
        <f t="shared" si="817"/>
        <v>0</v>
      </c>
      <c r="V1260" s="2">
        <f t="shared" si="818"/>
        <v>0</v>
      </c>
      <c r="W1260" s="2">
        <f>ROUND(CX1260*I1260,2)</f>
        <v>0</v>
      </c>
      <c r="X1260" s="2">
        <f>ROUND(CY1260,2)</f>
        <v>0</v>
      </c>
      <c r="Y1260" s="2">
        <f>ROUND(CZ1260,2)</f>
        <v>0</v>
      </c>
      <c r="Z1260" s="2"/>
      <c r="AA1260" s="2">
        <v>53551706</v>
      </c>
      <c r="AB1260" s="2">
        <f t="shared" si="819"/>
        <v>16666.669999999998</v>
      </c>
      <c r="AC1260" s="2">
        <f t="shared" si="810"/>
        <v>16666.669999999998</v>
      </c>
      <c r="AD1260" s="2">
        <f>ROUND((((ET1260)-(EU1260))+AE1260),2)</f>
        <v>0</v>
      </c>
      <c r="AE1260" s="2">
        <f>ROUND((EU1260),2)</f>
        <v>0</v>
      </c>
      <c r="AF1260" s="2">
        <f>ROUND((EV1260),2)</f>
        <v>0</v>
      </c>
      <c r="AG1260" s="2">
        <f t="shared" si="820"/>
        <v>0</v>
      </c>
      <c r="AH1260" s="2">
        <f>(EW1260)</f>
        <v>0</v>
      </c>
      <c r="AI1260" s="2">
        <f>(EX1260)</f>
        <v>0</v>
      </c>
      <c r="AJ1260" s="2">
        <f t="shared" si="821"/>
        <v>0</v>
      </c>
      <c r="AK1260" s="2">
        <v>16666.669999999998</v>
      </c>
      <c r="AL1260" s="2">
        <v>16666.669999999998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112</v>
      </c>
      <c r="AU1260" s="2">
        <v>65</v>
      </c>
      <c r="AV1260" s="2">
        <v>1</v>
      </c>
      <c r="AW1260" s="2">
        <v>1</v>
      </c>
      <c r="AX1260" s="2"/>
      <c r="AY1260" s="2"/>
      <c r="AZ1260" s="2">
        <v>1</v>
      </c>
      <c r="BA1260" s="2">
        <v>1</v>
      </c>
      <c r="BB1260" s="2">
        <v>1</v>
      </c>
      <c r="BC1260" s="2">
        <v>1</v>
      </c>
      <c r="BD1260" s="2" t="s">
        <v>3</v>
      </c>
      <c r="BE1260" s="2" t="s">
        <v>3</v>
      </c>
      <c r="BF1260" s="2" t="s">
        <v>3</v>
      </c>
      <c r="BG1260" s="2" t="s">
        <v>3</v>
      </c>
      <c r="BH1260" s="2">
        <v>3</v>
      </c>
      <c r="BI1260" s="2">
        <v>1</v>
      </c>
      <c r="BJ1260" s="2" t="s">
        <v>3</v>
      </c>
      <c r="BK1260" s="2"/>
      <c r="BL1260" s="2"/>
      <c r="BM1260" s="2">
        <v>11001</v>
      </c>
      <c r="BN1260" s="2">
        <v>0</v>
      </c>
      <c r="BO1260" s="2" t="s">
        <v>3</v>
      </c>
      <c r="BP1260" s="2">
        <v>0</v>
      </c>
      <c r="BQ1260" s="2">
        <v>2</v>
      </c>
      <c r="BR1260" s="2">
        <v>0</v>
      </c>
      <c r="BS1260" s="2">
        <v>1</v>
      </c>
      <c r="BT1260" s="2">
        <v>1</v>
      </c>
      <c r="BU1260" s="2">
        <v>1</v>
      </c>
      <c r="BV1260" s="2">
        <v>1</v>
      </c>
      <c r="BW1260" s="2">
        <v>1</v>
      </c>
      <c r="BX1260" s="2">
        <v>1</v>
      </c>
      <c r="BY1260" s="2" t="s">
        <v>3</v>
      </c>
      <c r="BZ1260" s="2">
        <v>112</v>
      </c>
      <c r="CA1260" s="2">
        <v>65</v>
      </c>
      <c r="CB1260" s="2" t="s">
        <v>3</v>
      </c>
      <c r="CC1260" s="2"/>
      <c r="CD1260" s="2"/>
      <c r="CE1260" s="2">
        <v>0</v>
      </c>
      <c r="CF1260" s="2">
        <v>0</v>
      </c>
      <c r="CG1260" s="2">
        <v>0</v>
      </c>
      <c r="CH1260" s="2"/>
      <c r="CI1260" s="2"/>
      <c r="CJ1260" s="2"/>
      <c r="CK1260" s="2"/>
      <c r="CL1260" s="2"/>
      <c r="CM1260" s="2">
        <v>0</v>
      </c>
      <c r="CN1260" s="2" t="s">
        <v>3</v>
      </c>
      <c r="CO1260" s="2">
        <v>0</v>
      </c>
      <c r="CP1260" s="2">
        <f t="shared" si="822"/>
        <v>60000</v>
      </c>
      <c r="CQ1260" s="2">
        <f>AC1260</f>
        <v>16666.669999999998</v>
      </c>
      <c r="CR1260" s="2">
        <f t="shared" si="823"/>
        <v>0</v>
      </c>
      <c r="CS1260" s="2">
        <f t="shared" si="824"/>
        <v>0</v>
      </c>
      <c r="CT1260" s="2">
        <f t="shared" si="825"/>
        <v>0</v>
      </c>
      <c r="CU1260" s="2">
        <f t="shared" si="826"/>
        <v>0</v>
      </c>
      <c r="CV1260" s="2">
        <f t="shared" si="827"/>
        <v>0</v>
      </c>
      <c r="CW1260" s="2">
        <f t="shared" si="828"/>
        <v>0</v>
      </c>
      <c r="CX1260" s="2">
        <f t="shared" si="829"/>
        <v>0</v>
      </c>
      <c r="CY1260" s="2">
        <f t="shared" si="830"/>
        <v>0</v>
      </c>
      <c r="CZ1260" s="2">
        <f t="shared" si="831"/>
        <v>0</v>
      </c>
      <c r="DA1260" s="2"/>
      <c r="DB1260" s="2"/>
      <c r="DC1260" s="2" t="s">
        <v>3</v>
      </c>
      <c r="DD1260" s="2" t="s">
        <v>3</v>
      </c>
      <c r="DE1260" s="2" t="s">
        <v>3</v>
      </c>
      <c r="DF1260" s="2" t="s">
        <v>3</v>
      </c>
      <c r="DG1260" s="2" t="s">
        <v>3</v>
      </c>
      <c r="DH1260" s="2" t="s">
        <v>3</v>
      </c>
      <c r="DI1260" s="2" t="s">
        <v>3</v>
      </c>
      <c r="DJ1260" s="2" t="s">
        <v>3</v>
      </c>
      <c r="DK1260" s="2" t="s">
        <v>3</v>
      </c>
      <c r="DL1260" s="2" t="s">
        <v>3</v>
      </c>
      <c r="DM1260" s="2" t="s">
        <v>3</v>
      </c>
      <c r="DN1260" s="2">
        <v>0</v>
      </c>
      <c r="DO1260" s="2">
        <v>0</v>
      </c>
      <c r="DP1260" s="2">
        <v>1</v>
      </c>
      <c r="DQ1260" s="2">
        <v>1</v>
      </c>
      <c r="DR1260" s="2"/>
      <c r="DS1260" s="2"/>
      <c r="DT1260" s="2"/>
      <c r="DU1260" s="2">
        <v>1005</v>
      </c>
      <c r="DV1260" s="2" t="s">
        <v>128</v>
      </c>
      <c r="DW1260" s="2" t="s">
        <v>128</v>
      </c>
      <c r="DX1260" s="2">
        <v>1</v>
      </c>
      <c r="DY1260" s="2"/>
      <c r="DZ1260" s="2" t="s">
        <v>3</v>
      </c>
      <c r="EA1260" s="2" t="s">
        <v>3</v>
      </c>
      <c r="EB1260" s="2" t="s">
        <v>3</v>
      </c>
      <c r="EC1260" s="2" t="s">
        <v>3</v>
      </c>
      <c r="ED1260" s="2"/>
      <c r="EE1260" s="2">
        <v>53551116</v>
      </c>
      <c r="EF1260" s="2">
        <v>2</v>
      </c>
      <c r="EG1260" s="2" t="s">
        <v>38</v>
      </c>
      <c r="EH1260" s="2">
        <v>11</v>
      </c>
      <c r="EI1260" s="2" t="s">
        <v>104</v>
      </c>
      <c r="EJ1260" s="2">
        <v>1</v>
      </c>
      <c r="EK1260" s="2">
        <v>11001</v>
      </c>
      <c r="EL1260" s="2" t="s">
        <v>104</v>
      </c>
      <c r="EM1260" s="2" t="s">
        <v>105</v>
      </c>
      <c r="EN1260" s="2"/>
      <c r="EO1260" s="2" t="s">
        <v>3</v>
      </c>
      <c r="EP1260" s="2"/>
      <c r="EQ1260" s="2">
        <v>0</v>
      </c>
      <c r="ER1260" s="2">
        <v>17000</v>
      </c>
      <c r="ES1260" s="2">
        <v>16666.669999999998</v>
      </c>
      <c r="ET1260" s="2">
        <v>0</v>
      </c>
      <c r="EU1260" s="2">
        <v>0</v>
      </c>
      <c r="EV1260" s="2">
        <v>0</v>
      </c>
      <c r="EW1260" s="2">
        <v>0</v>
      </c>
      <c r="EX1260" s="2">
        <v>0</v>
      </c>
      <c r="EY1260" s="2"/>
      <c r="EZ1260" s="2">
        <v>5</v>
      </c>
      <c r="FA1260" s="2"/>
      <c r="FB1260" s="2"/>
      <c r="FC1260" s="2">
        <v>1</v>
      </c>
      <c r="FD1260" s="2">
        <v>18</v>
      </c>
      <c r="FE1260" s="2"/>
      <c r="FF1260" s="2">
        <v>20000</v>
      </c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>
        <v>0</v>
      </c>
      <c r="FR1260" s="2">
        <f>ROUND(IF(AND(BH1260=3,BI1260=3),P1260,0),2)</f>
        <v>0</v>
      </c>
      <c r="FS1260" s="2">
        <v>0</v>
      </c>
      <c r="FT1260" s="2"/>
      <c r="FU1260" s="2"/>
      <c r="FV1260" s="2"/>
      <c r="FW1260" s="2"/>
      <c r="FX1260" s="2">
        <v>112</v>
      </c>
      <c r="FY1260" s="2">
        <v>65</v>
      </c>
      <c r="FZ1260" s="2"/>
      <c r="GA1260" s="2" t="s">
        <v>1269</v>
      </c>
      <c r="GB1260" s="2"/>
      <c r="GC1260" s="2"/>
      <c r="GD1260" s="2">
        <v>1</v>
      </c>
      <c r="GE1260" s="2"/>
      <c r="GF1260" s="2">
        <v>-126693257</v>
      </c>
      <c r="GG1260" s="2">
        <v>2</v>
      </c>
      <c r="GH1260" s="2">
        <v>3</v>
      </c>
      <c r="GI1260" s="2">
        <v>-2</v>
      </c>
      <c r="GJ1260" s="2">
        <v>0</v>
      </c>
      <c r="GK1260" s="2">
        <v>0</v>
      </c>
      <c r="GL1260" s="2">
        <f>ROUND(IF(AND(BH1260=3,BI1260=3,FS1260&lt;&gt;0),P1260,0),2)</f>
        <v>0</v>
      </c>
      <c r="GM1260" s="2">
        <f>ROUND(O1260+X1260+Y1260,2)+GX1260</f>
        <v>60000</v>
      </c>
      <c r="GN1260" s="2">
        <f>IF(OR(BI1260=0,BI1260=1),ROUND(O1260+X1260+Y1260,2),0)</f>
        <v>60000</v>
      </c>
      <c r="GO1260" s="2">
        <f>IF(BI1260=2,ROUND(O1260+X1260+Y1260,2),0)</f>
        <v>0</v>
      </c>
      <c r="GP1260" s="2">
        <f>IF(BI1260=4,ROUND(O1260+X1260+Y1260,2)+GX1260,0)</f>
        <v>0</v>
      </c>
      <c r="GQ1260" s="2"/>
      <c r="GR1260" s="2">
        <v>1</v>
      </c>
      <c r="GS1260" s="2">
        <v>1</v>
      </c>
      <c r="GT1260" s="2">
        <v>0</v>
      </c>
      <c r="GU1260" s="2" t="s">
        <v>3</v>
      </c>
      <c r="GV1260" s="2">
        <f t="shared" si="832"/>
        <v>0</v>
      </c>
      <c r="GW1260" s="2">
        <v>1</v>
      </c>
      <c r="GX1260" s="2">
        <f>ROUND(HC1260*I1260,2)</f>
        <v>0</v>
      </c>
      <c r="GY1260" s="2"/>
      <c r="GZ1260" s="2"/>
      <c r="HA1260" s="2">
        <v>0</v>
      </c>
      <c r="HB1260" s="2">
        <v>0</v>
      </c>
      <c r="HC1260" s="2">
        <f t="shared" si="833"/>
        <v>0</v>
      </c>
      <c r="HD1260" s="2"/>
      <c r="HE1260" s="2" t="s">
        <v>138</v>
      </c>
      <c r="HF1260" s="2" t="s">
        <v>138</v>
      </c>
      <c r="HG1260" s="2">
        <f>ROUND(AC1260*I1260,0)</f>
        <v>60000</v>
      </c>
      <c r="HH1260" s="2"/>
      <c r="HI1260" s="2"/>
      <c r="HJ1260" s="2"/>
      <c r="HK1260" s="2"/>
      <c r="HL1260" s="2"/>
      <c r="HM1260" s="2" t="s">
        <v>3</v>
      </c>
      <c r="HN1260" s="2" t="s">
        <v>106</v>
      </c>
      <c r="HO1260" s="2" t="s">
        <v>107</v>
      </c>
      <c r="HP1260" s="2" t="s">
        <v>104</v>
      </c>
      <c r="HQ1260" s="2" t="s">
        <v>104</v>
      </c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>
        <v>0</v>
      </c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</row>
    <row r="1261" spans="1:255" x14ac:dyDescent="0.2">
      <c r="A1261">
        <v>18</v>
      </c>
      <c r="B1261">
        <v>1</v>
      </c>
      <c r="C1261">
        <v>2196</v>
      </c>
      <c r="E1261" t="s">
        <v>1266</v>
      </c>
      <c r="F1261" t="s">
        <v>1267</v>
      </c>
      <c r="G1261" t="s">
        <v>1268</v>
      </c>
      <c r="H1261" t="s">
        <v>128</v>
      </c>
      <c r="I1261">
        <f>I1259*J1261</f>
        <v>3.6</v>
      </c>
      <c r="J1261">
        <v>100.00000000000001</v>
      </c>
      <c r="K1261">
        <v>100</v>
      </c>
      <c r="O1261">
        <f>ROUND(CP1261,0)</f>
        <v>61200</v>
      </c>
      <c r="P1261">
        <f>ROUND(CQ1261*I1261,0)</f>
        <v>61200</v>
      </c>
      <c r="Q1261">
        <f>ROUND(CR1261*I1261,0)</f>
        <v>0</v>
      </c>
      <c r="R1261">
        <f>ROUND(CS1261*I1261,0)</f>
        <v>0</v>
      </c>
      <c r="S1261">
        <f>ROUND(CT1261*I1261,0)</f>
        <v>0</v>
      </c>
      <c r="T1261">
        <f>ROUND(CU1261*I1261,0)</f>
        <v>0</v>
      </c>
      <c r="U1261">
        <f t="shared" si="817"/>
        <v>0</v>
      </c>
      <c r="V1261">
        <f t="shared" si="818"/>
        <v>0</v>
      </c>
      <c r="W1261">
        <f>ROUND(CX1261*I1261,0)</f>
        <v>0</v>
      </c>
      <c r="X1261">
        <f>ROUND(CY1261,0)</f>
        <v>0</v>
      </c>
      <c r="Y1261">
        <f>ROUND(CZ1261,0)</f>
        <v>0</v>
      </c>
      <c r="AA1261">
        <v>53551707</v>
      </c>
      <c r="AB1261">
        <f t="shared" si="819"/>
        <v>17000</v>
      </c>
      <c r="AC1261">
        <f t="shared" si="810"/>
        <v>17000</v>
      </c>
      <c r="AD1261">
        <f>ROUND((((ET1261)-(EU1261))+AE1261),2)</f>
        <v>0</v>
      </c>
      <c r="AE1261">
        <f>ROUND((EU1261),2)</f>
        <v>0</v>
      </c>
      <c r="AF1261">
        <f>ROUND((EV1261),2)</f>
        <v>0</v>
      </c>
      <c r="AG1261">
        <f t="shared" si="820"/>
        <v>0</v>
      </c>
      <c r="AH1261">
        <f>(EW1261)</f>
        <v>0</v>
      </c>
      <c r="AI1261">
        <f>(EX1261)</f>
        <v>0</v>
      </c>
      <c r="AJ1261">
        <f t="shared" si="821"/>
        <v>0</v>
      </c>
      <c r="AK1261">
        <v>17000</v>
      </c>
      <c r="AL1261">
        <v>17000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112</v>
      </c>
      <c r="AU1261">
        <v>65</v>
      </c>
      <c r="AV1261">
        <v>1</v>
      </c>
      <c r="AW1261">
        <v>1</v>
      </c>
      <c r="AZ1261">
        <v>1</v>
      </c>
      <c r="BA1261">
        <v>1</v>
      </c>
      <c r="BB1261">
        <v>1</v>
      </c>
      <c r="BC1261">
        <v>6.14</v>
      </c>
      <c r="BD1261" t="s">
        <v>3</v>
      </c>
      <c r="BE1261" t="s">
        <v>3</v>
      </c>
      <c r="BF1261" t="s">
        <v>3</v>
      </c>
      <c r="BG1261" t="s">
        <v>3</v>
      </c>
      <c r="BH1261">
        <v>3</v>
      </c>
      <c r="BI1261">
        <v>1</v>
      </c>
      <c r="BJ1261" t="s">
        <v>3</v>
      </c>
      <c r="BM1261">
        <v>11001</v>
      </c>
      <c r="BN1261">
        <v>0</v>
      </c>
      <c r="BO1261" t="s">
        <v>30</v>
      </c>
      <c r="BP1261">
        <v>1</v>
      </c>
      <c r="BQ1261">
        <v>2</v>
      </c>
      <c r="BR1261">
        <v>0</v>
      </c>
      <c r="BS1261">
        <v>1</v>
      </c>
      <c r="BT1261">
        <v>1</v>
      </c>
      <c r="BU1261">
        <v>1</v>
      </c>
      <c r="BV1261">
        <v>1</v>
      </c>
      <c r="BW1261">
        <v>1</v>
      </c>
      <c r="BX1261">
        <v>1</v>
      </c>
      <c r="BY1261" t="s">
        <v>3</v>
      </c>
      <c r="BZ1261">
        <v>112</v>
      </c>
      <c r="CA1261">
        <v>65</v>
      </c>
      <c r="CB1261" t="s">
        <v>3</v>
      </c>
      <c r="CE1261">
        <v>0</v>
      </c>
      <c r="CF1261">
        <v>0</v>
      </c>
      <c r="CG1261">
        <v>0</v>
      </c>
      <c r="CM1261">
        <v>0</v>
      </c>
      <c r="CN1261" t="s">
        <v>3</v>
      </c>
      <c r="CO1261">
        <v>0</v>
      </c>
      <c r="CP1261">
        <f t="shared" si="822"/>
        <v>61200</v>
      </c>
      <c r="CQ1261">
        <f>AC1261</f>
        <v>17000</v>
      </c>
      <c r="CR1261">
        <f t="shared" si="823"/>
        <v>0</v>
      </c>
      <c r="CS1261">
        <f t="shared" si="824"/>
        <v>0</v>
      </c>
      <c r="CT1261">
        <f t="shared" si="825"/>
        <v>0</v>
      </c>
      <c r="CU1261">
        <f t="shared" si="826"/>
        <v>0</v>
      </c>
      <c r="CV1261">
        <f t="shared" si="827"/>
        <v>0</v>
      </c>
      <c r="CW1261">
        <f t="shared" si="828"/>
        <v>0</v>
      </c>
      <c r="CX1261">
        <f t="shared" si="829"/>
        <v>0</v>
      </c>
      <c r="CY1261">
        <f t="shared" si="830"/>
        <v>0</v>
      </c>
      <c r="CZ1261">
        <f t="shared" si="831"/>
        <v>0</v>
      </c>
      <c r="DC1261" t="s">
        <v>3</v>
      </c>
      <c r="DD1261" t="s">
        <v>3</v>
      </c>
      <c r="DE1261" t="s">
        <v>3</v>
      </c>
      <c r="DF1261" t="s">
        <v>3</v>
      </c>
      <c r="DG1261" t="s">
        <v>3</v>
      </c>
      <c r="DH1261" t="s">
        <v>3</v>
      </c>
      <c r="DI1261" t="s">
        <v>3</v>
      </c>
      <c r="DJ1261" t="s">
        <v>3</v>
      </c>
      <c r="DK1261" t="s">
        <v>3</v>
      </c>
      <c r="DL1261" t="s">
        <v>3</v>
      </c>
      <c r="DM1261" t="s">
        <v>3</v>
      </c>
      <c r="DN1261">
        <v>0</v>
      </c>
      <c r="DO1261">
        <v>0</v>
      </c>
      <c r="DP1261">
        <v>1</v>
      </c>
      <c r="DQ1261">
        <v>1</v>
      </c>
      <c r="DU1261">
        <v>1005</v>
      </c>
      <c r="DV1261" t="s">
        <v>128</v>
      </c>
      <c r="DW1261" t="s">
        <v>128</v>
      </c>
      <c r="DX1261">
        <v>1</v>
      </c>
      <c r="DZ1261" t="s">
        <v>3</v>
      </c>
      <c r="EA1261" t="s">
        <v>3</v>
      </c>
      <c r="EB1261" t="s">
        <v>3</v>
      </c>
      <c r="EC1261" t="s">
        <v>3</v>
      </c>
      <c r="EE1261">
        <v>53551116</v>
      </c>
      <c r="EF1261">
        <v>2</v>
      </c>
      <c r="EG1261" t="s">
        <v>38</v>
      </c>
      <c r="EH1261">
        <v>11</v>
      </c>
      <c r="EI1261" t="s">
        <v>104</v>
      </c>
      <c r="EJ1261">
        <v>1</v>
      </c>
      <c r="EK1261">
        <v>11001</v>
      </c>
      <c r="EL1261" t="s">
        <v>104</v>
      </c>
      <c r="EM1261" t="s">
        <v>105</v>
      </c>
      <c r="EO1261" t="s">
        <v>3</v>
      </c>
      <c r="EQ1261">
        <v>0</v>
      </c>
      <c r="ER1261">
        <v>17000</v>
      </c>
      <c r="ES1261">
        <v>17000</v>
      </c>
      <c r="ET1261">
        <v>0</v>
      </c>
      <c r="EU1261">
        <v>0</v>
      </c>
      <c r="EV1261">
        <v>0</v>
      </c>
      <c r="EW1261">
        <v>0</v>
      </c>
      <c r="EX1261">
        <v>0</v>
      </c>
      <c r="EZ1261">
        <v>5</v>
      </c>
      <c r="FC1261">
        <v>1</v>
      </c>
      <c r="FD1261">
        <v>18</v>
      </c>
      <c r="FF1261">
        <v>20000</v>
      </c>
      <c r="FQ1261">
        <v>0</v>
      </c>
      <c r="FR1261">
        <f>ROUND(IF(AND(BH1261=3,BI1261=3),P1261,0),0)</f>
        <v>0</v>
      </c>
      <c r="FS1261">
        <v>0</v>
      </c>
      <c r="FX1261">
        <v>112</v>
      </c>
      <c r="FY1261">
        <v>65</v>
      </c>
      <c r="GA1261" t="s">
        <v>1270</v>
      </c>
      <c r="GD1261">
        <v>1</v>
      </c>
      <c r="GF1261">
        <v>-126693257</v>
      </c>
      <c r="GG1261">
        <v>2</v>
      </c>
      <c r="GH1261">
        <v>3</v>
      </c>
      <c r="GI1261">
        <v>5</v>
      </c>
      <c r="GJ1261">
        <v>0</v>
      </c>
      <c r="GK1261">
        <v>0</v>
      </c>
      <c r="GL1261">
        <f>ROUND(IF(AND(BH1261=3,BI1261=3,FS1261&lt;&gt;0),P1261,0),0)</f>
        <v>0</v>
      </c>
      <c r="GM1261">
        <f>ROUND(O1261+X1261+Y1261,0)+GX1261</f>
        <v>61200</v>
      </c>
      <c r="GN1261">
        <f>IF(OR(BI1261=0,BI1261=1),ROUND(O1261+X1261+Y1261,0),0)</f>
        <v>61200</v>
      </c>
      <c r="GO1261">
        <f>IF(BI1261=2,ROUND(O1261+X1261+Y1261,0),0)</f>
        <v>0</v>
      </c>
      <c r="GP1261">
        <f>IF(BI1261=4,ROUND(O1261+X1261+Y1261,0)+GX1261,0)</f>
        <v>0</v>
      </c>
      <c r="GR1261">
        <v>1</v>
      </c>
      <c r="GS1261">
        <v>1</v>
      </c>
      <c r="GT1261">
        <v>0</v>
      </c>
      <c r="GU1261" t="s">
        <v>3</v>
      </c>
      <c r="GV1261">
        <f t="shared" si="832"/>
        <v>0</v>
      </c>
      <c r="GW1261">
        <v>1</v>
      </c>
      <c r="GX1261">
        <f>ROUND(HC1261*I1261,0)</f>
        <v>0</v>
      </c>
      <c r="HA1261">
        <v>0</v>
      </c>
      <c r="HB1261">
        <v>0</v>
      </c>
      <c r="HC1261">
        <f t="shared" si="833"/>
        <v>0</v>
      </c>
      <c r="HE1261" t="s">
        <v>138</v>
      </c>
      <c r="HF1261" t="s">
        <v>31</v>
      </c>
      <c r="HG1261">
        <f>ROUND(AC1261*I1261,0)</f>
        <v>61200</v>
      </c>
      <c r="HM1261" t="s">
        <v>3</v>
      </c>
      <c r="HN1261" t="s">
        <v>106</v>
      </c>
      <c r="HO1261" t="s">
        <v>107</v>
      </c>
      <c r="HP1261" t="s">
        <v>104</v>
      </c>
      <c r="HQ1261" t="s">
        <v>104</v>
      </c>
      <c r="IK1261">
        <v>0</v>
      </c>
    </row>
    <row r="1262" spans="1:255" x14ac:dyDescent="0.2">
      <c r="A1262" s="2">
        <v>17</v>
      </c>
      <c r="B1262" s="2">
        <v>1</v>
      </c>
      <c r="C1262" s="2">
        <f>ROW(SmtRes!A2213)</f>
        <v>2213</v>
      </c>
      <c r="D1262" s="2">
        <f>ROW(EtalonRes!A2015)</f>
        <v>2015</v>
      </c>
      <c r="E1262" s="2" t="s">
        <v>1271</v>
      </c>
      <c r="F1262" s="2" t="s">
        <v>1207</v>
      </c>
      <c r="G1262" s="2" t="s">
        <v>1208</v>
      </c>
      <c r="H1262" s="2" t="s">
        <v>1209</v>
      </c>
      <c r="I1262" s="2">
        <f>ROUND(6/10,7)</f>
        <v>0.6</v>
      </c>
      <c r="J1262" s="2">
        <v>0</v>
      </c>
      <c r="K1262" s="2">
        <f>ROUND(6/10,7)</f>
        <v>0.6</v>
      </c>
      <c r="L1262" s="2"/>
      <c r="M1262" s="2"/>
      <c r="N1262" s="2"/>
      <c r="O1262" s="2">
        <f>ROUND(CP1262,2)</f>
        <v>1012.05</v>
      </c>
      <c r="P1262" s="2">
        <f>ROUND(CQ1262*I1262,2)</f>
        <v>826.41</v>
      </c>
      <c r="Q1262" s="2">
        <f>ROUND(CR1262*I1262,2)</f>
        <v>20.38</v>
      </c>
      <c r="R1262" s="2">
        <f>ROUND(CS1262*I1262,2)</f>
        <v>1.52</v>
      </c>
      <c r="S1262" s="2">
        <f>ROUND(CT1262*I1262,2)</f>
        <v>165.26</v>
      </c>
      <c r="T1262" s="2">
        <f>ROUND(CU1262*I1262,2)</f>
        <v>0</v>
      </c>
      <c r="U1262" s="2">
        <f t="shared" si="817"/>
        <v>17.179274999999997</v>
      </c>
      <c r="V1262" s="2">
        <f t="shared" si="818"/>
        <v>0.112125</v>
      </c>
      <c r="W1262" s="2">
        <f>ROUND(CX1262*I1262,2)</f>
        <v>0</v>
      </c>
      <c r="X1262" s="2">
        <f>ROUND(CY1262,2)</f>
        <v>181.62</v>
      </c>
      <c r="Y1262" s="2">
        <f>ROUND(CZ1262,2)</f>
        <v>102.07</v>
      </c>
      <c r="Z1262" s="2"/>
      <c r="AA1262" s="2">
        <v>53551706</v>
      </c>
      <c r="AB1262" s="2">
        <f t="shared" si="819"/>
        <v>1686.76</v>
      </c>
      <c r="AC1262" s="2">
        <f t="shared" si="810"/>
        <v>1377.35</v>
      </c>
      <c r="AD1262" s="2">
        <f>ROUND(((((ET1262*ROUND((1.25*1.15),7)))-((EU1262*ROUND((1.25*1.15),7))))+AE1262),2)</f>
        <v>33.97</v>
      </c>
      <c r="AE1262" s="2">
        <f>ROUND(((EU1262*ROUND((1.25*1.15),7))),2)</f>
        <v>2.5299999999999998</v>
      </c>
      <c r="AF1262" s="2">
        <f>ROUND(((EV1262*ROUND((1.15*1.15),7))),2)</f>
        <v>275.44</v>
      </c>
      <c r="AG1262" s="2">
        <f t="shared" si="820"/>
        <v>0</v>
      </c>
      <c r="AH1262" s="2">
        <f>((EW1262*ROUND((1.15*1.15),7)))</f>
        <v>28.632124999999998</v>
      </c>
      <c r="AI1262" s="2">
        <f>((EX1262*ROUND((1.25*1.15),7)))</f>
        <v>0.18687500000000001</v>
      </c>
      <c r="AJ1262" s="2">
        <f t="shared" si="821"/>
        <v>0</v>
      </c>
      <c r="AK1262" s="2">
        <v>1609.25</v>
      </c>
      <c r="AL1262" s="2">
        <v>1377.35</v>
      </c>
      <c r="AM1262" s="2">
        <v>23.63</v>
      </c>
      <c r="AN1262" s="2">
        <v>1.76</v>
      </c>
      <c r="AO1262" s="2">
        <v>208.27</v>
      </c>
      <c r="AP1262" s="2">
        <v>0</v>
      </c>
      <c r="AQ1262" s="2">
        <v>21.65</v>
      </c>
      <c r="AR1262" s="2">
        <v>0.13</v>
      </c>
      <c r="AS1262" s="2">
        <v>0</v>
      </c>
      <c r="AT1262" s="2">
        <v>108.9</v>
      </c>
      <c r="AU1262" s="2">
        <v>61.2</v>
      </c>
      <c r="AV1262" s="2">
        <v>1</v>
      </c>
      <c r="AW1262" s="2">
        <v>1</v>
      </c>
      <c r="AX1262" s="2"/>
      <c r="AY1262" s="2"/>
      <c r="AZ1262" s="2">
        <v>1</v>
      </c>
      <c r="BA1262" s="2">
        <v>1</v>
      </c>
      <c r="BB1262" s="2">
        <v>1</v>
      </c>
      <c r="BC1262" s="2">
        <v>1</v>
      </c>
      <c r="BD1262" s="2" t="s">
        <v>3</v>
      </c>
      <c r="BE1262" s="2" t="s">
        <v>3</v>
      </c>
      <c r="BF1262" s="2" t="s">
        <v>3</v>
      </c>
      <c r="BG1262" s="2" t="s">
        <v>3</v>
      </c>
      <c r="BH1262" s="2">
        <v>0</v>
      </c>
      <c r="BI1262" s="2">
        <v>1</v>
      </c>
      <c r="BJ1262" s="2" t="s">
        <v>1210</v>
      </c>
      <c r="BK1262" s="2"/>
      <c r="BL1262" s="2"/>
      <c r="BM1262" s="2">
        <v>17001</v>
      </c>
      <c r="BN1262" s="2">
        <v>0</v>
      </c>
      <c r="BO1262" s="2" t="s">
        <v>3</v>
      </c>
      <c r="BP1262" s="2">
        <v>0</v>
      </c>
      <c r="BQ1262" s="2">
        <v>22</v>
      </c>
      <c r="BR1262" s="2">
        <v>0</v>
      </c>
      <c r="BS1262" s="2">
        <v>1</v>
      </c>
      <c r="BT1262" s="2">
        <v>1</v>
      </c>
      <c r="BU1262" s="2">
        <v>1</v>
      </c>
      <c r="BV1262" s="2">
        <v>1</v>
      </c>
      <c r="BW1262" s="2">
        <v>1</v>
      </c>
      <c r="BX1262" s="2">
        <v>1</v>
      </c>
      <c r="BY1262" s="2" t="s">
        <v>3</v>
      </c>
      <c r="BZ1262" s="2">
        <v>121</v>
      </c>
      <c r="CA1262" s="2">
        <v>72</v>
      </c>
      <c r="CB1262" s="2" t="s">
        <v>3</v>
      </c>
      <c r="CC1262" s="2"/>
      <c r="CD1262" s="2"/>
      <c r="CE1262" s="2">
        <v>0</v>
      </c>
      <c r="CF1262" s="2">
        <v>0</v>
      </c>
      <c r="CG1262" s="2">
        <v>0</v>
      </c>
      <c r="CH1262" s="2"/>
      <c r="CI1262" s="2"/>
      <c r="CJ1262" s="2"/>
      <c r="CK1262" s="2"/>
      <c r="CL1262" s="2"/>
      <c r="CM1262" s="2">
        <v>0</v>
      </c>
      <c r="CN1262" s="2" t="s">
        <v>2155</v>
      </c>
      <c r="CO1262" s="2">
        <v>0</v>
      </c>
      <c r="CP1262" s="2">
        <f t="shared" si="822"/>
        <v>1012.05</v>
      </c>
      <c r="CQ1262" s="2">
        <f>AC1262*BC1262</f>
        <v>1377.35</v>
      </c>
      <c r="CR1262" s="2">
        <f t="shared" si="823"/>
        <v>33.97</v>
      </c>
      <c r="CS1262" s="2">
        <f t="shared" si="824"/>
        <v>2.5299999999999998</v>
      </c>
      <c r="CT1262" s="2">
        <f t="shared" si="825"/>
        <v>275.44</v>
      </c>
      <c r="CU1262" s="2">
        <f t="shared" si="826"/>
        <v>0</v>
      </c>
      <c r="CV1262" s="2">
        <f t="shared" si="827"/>
        <v>28.632124999999998</v>
      </c>
      <c r="CW1262" s="2">
        <f t="shared" si="828"/>
        <v>0.18687500000000001</v>
      </c>
      <c r="CX1262" s="2">
        <f t="shared" si="829"/>
        <v>0</v>
      </c>
      <c r="CY1262" s="2">
        <f t="shared" si="830"/>
        <v>181.62342000000001</v>
      </c>
      <c r="CZ1262" s="2">
        <f t="shared" si="831"/>
        <v>102.06936</v>
      </c>
      <c r="DA1262" s="2"/>
      <c r="DB1262" s="2"/>
      <c r="DC1262" s="2" t="s">
        <v>3</v>
      </c>
      <c r="DD1262" s="2" t="s">
        <v>3</v>
      </c>
      <c r="DE1262" s="2" t="s">
        <v>61</v>
      </c>
      <c r="DF1262" s="2" t="s">
        <v>61</v>
      </c>
      <c r="DG1262" s="2" t="s">
        <v>62</v>
      </c>
      <c r="DH1262" s="2" t="s">
        <v>3</v>
      </c>
      <c r="DI1262" s="2" t="s">
        <v>62</v>
      </c>
      <c r="DJ1262" s="2" t="s">
        <v>61</v>
      </c>
      <c r="DK1262" s="2" t="s">
        <v>3</v>
      </c>
      <c r="DL1262" s="2" t="s">
        <v>86</v>
      </c>
      <c r="DM1262" s="2" t="s">
        <v>663</v>
      </c>
      <c r="DN1262" s="2">
        <v>0</v>
      </c>
      <c r="DO1262" s="2">
        <v>0</v>
      </c>
      <c r="DP1262" s="2">
        <v>1</v>
      </c>
      <c r="DQ1262" s="2">
        <v>1</v>
      </c>
      <c r="DR1262" s="2"/>
      <c r="DS1262" s="2"/>
      <c r="DT1262" s="2"/>
      <c r="DU1262" s="2">
        <v>1013</v>
      </c>
      <c r="DV1262" s="2" t="s">
        <v>1209</v>
      </c>
      <c r="DW1262" s="2" t="s">
        <v>1209</v>
      </c>
      <c r="DX1262" s="2">
        <v>1</v>
      </c>
      <c r="DY1262" s="2"/>
      <c r="DZ1262" s="2" t="s">
        <v>3</v>
      </c>
      <c r="EA1262" s="2" t="s">
        <v>3</v>
      </c>
      <c r="EB1262" s="2" t="s">
        <v>3</v>
      </c>
      <c r="EC1262" s="2" t="s">
        <v>3</v>
      </c>
      <c r="ED1262" s="2"/>
      <c r="EE1262" s="2">
        <v>53551145</v>
      </c>
      <c r="EF1262" s="2">
        <v>22</v>
      </c>
      <c r="EG1262" s="2" t="s">
        <v>592</v>
      </c>
      <c r="EH1262" s="2">
        <v>16</v>
      </c>
      <c r="EI1262" s="2" t="s">
        <v>593</v>
      </c>
      <c r="EJ1262" s="2">
        <v>1</v>
      </c>
      <c r="EK1262" s="2">
        <v>17001</v>
      </c>
      <c r="EL1262" s="2" t="s">
        <v>1211</v>
      </c>
      <c r="EM1262" s="2" t="s">
        <v>1212</v>
      </c>
      <c r="EN1262" s="2"/>
      <c r="EO1262" s="2" t="s">
        <v>182</v>
      </c>
      <c r="EP1262" s="2"/>
      <c r="EQ1262" s="2">
        <v>131072</v>
      </c>
      <c r="ER1262" s="2">
        <v>1609.25</v>
      </c>
      <c r="ES1262" s="2">
        <v>1377.35</v>
      </c>
      <c r="ET1262" s="2">
        <v>23.63</v>
      </c>
      <c r="EU1262" s="2">
        <v>1.76</v>
      </c>
      <c r="EV1262" s="2">
        <v>208.27</v>
      </c>
      <c r="EW1262" s="2">
        <v>21.65</v>
      </c>
      <c r="EX1262" s="2">
        <v>0.13</v>
      </c>
      <c r="EY1262" s="2">
        <v>0</v>
      </c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>
        <v>0</v>
      </c>
      <c r="FR1262" s="2">
        <f>ROUND(IF(AND(BH1262=3,BI1262=3),P1262,0),2)</f>
        <v>0</v>
      </c>
      <c r="FS1262" s="2">
        <v>0</v>
      </c>
      <c r="FT1262" s="2"/>
      <c r="FU1262" s="2"/>
      <c r="FV1262" s="2"/>
      <c r="FW1262" s="2"/>
      <c r="FX1262" s="2">
        <v>108.9</v>
      </c>
      <c r="FY1262" s="2">
        <v>61.2</v>
      </c>
      <c r="FZ1262" s="2"/>
      <c r="GA1262" s="2" t="s">
        <v>3</v>
      </c>
      <c r="GB1262" s="2"/>
      <c r="GC1262" s="2"/>
      <c r="GD1262" s="2">
        <v>1</v>
      </c>
      <c r="GE1262" s="2"/>
      <c r="GF1262" s="2">
        <v>-1317751891</v>
      </c>
      <c r="GG1262" s="2">
        <v>2</v>
      </c>
      <c r="GH1262" s="2">
        <v>1</v>
      </c>
      <c r="GI1262" s="2">
        <v>-2</v>
      </c>
      <c r="GJ1262" s="2">
        <v>0</v>
      </c>
      <c r="GK1262" s="2">
        <v>0</v>
      </c>
      <c r="GL1262" s="2">
        <f>ROUND(IF(AND(BH1262=3,BI1262=3,FS1262&lt;&gt;0),P1262,0),2)</f>
        <v>0</v>
      </c>
      <c r="GM1262" s="2">
        <f>ROUND(O1262+X1262+Y1262,2)+GX1262</f>
        <v>1295.74</v>
      </c>
      <c r="GN1262" s="2">
        <f>IF(OR(BI1262=0,BI1262=1),ROUND(O1262+X1262+Y1262,2),0)</f>
        <v>1295.74</v>
      </c>
      <c r="GO1262" s="2">
        <f>IF(BI1262=2,ROUND(O1262+X1262+Y1262,2),0)</f>
        <v>0</v>
      </c>
      <c r="GP1262" s="2">
        <f>IF(BI1262=4,ROUND(O1262+X1262+Y1262,2)+GX1262,0)</f>
        <v>0</v>
      </c>
      <c r="GQ1262" s="2"/>
      <c r="GR1262" s="2">
        <v>0</v>
      </c>
      <c r="GS1262" s="2">
        <v>0</v>
      </c>
      <c r="GT1262" s="2">
        <v>0</v>
      </c>
      <c r="GU1262" s="2" t="s">
        <v>3</v>
      </c>
      <c r="GV1262" s="2">
        <f t="shared" si="832"/>
        <v>0</v>
      </c>
      <c r="GW1262" s="2">
        <v>1</v>
      </c>
      <c r="GX1262" s="2">
        <f>ROUND(HC1262*I1262,2)</f>
        <v>0</v>
      </c>
      <c r="GY1262" s="2"/>
      <c r="GZ1262" s="2"/>
      <c r="HA1262" s="2">
        <v>0</v>
      </c>
      <c r="HB1262" s="2">
        <v>0</v>
      </c>
      <c r="HC1262" s="2">
        <f t="shared" si="833"/>
        <v>0</v>
      </c>
      <c r="HD1262" s="2"/>
      <c r="HE1262" s="2" t="s">
        <v>3</v>
      </c>
      <c r="HF1262" s="2" t="s">
        <v>3</v>
      </c>
      <c r="HG1262" s="2"/>
      <c r="HH1262" s="2"/>
      <c r="HI1262" s="2"/>
      <c r="HJ1262" s="2"/>
      <c r="HK1262" s="2"/>
      <c r="HL1262" s="2"/>
      <c r="HM1262" s="2" t="s">
        <v>3</v>
      </c>
      <c r="HN1262" s="2" t="s">
        <v>596</v>
      </c>
      <c r="HO1262" s="2" t="s">
        <v>597</v>
      </c>
      <c r="HP1262" s="2" t="s">
        <v>593</v>
      </c>
      <c r="HQ1262" s="2" t="s">
        <v>593</v>
      </c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>
        <v>0</v>
      </c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</row>
    <row r="1263" spans="1:255" x14ac:dyDescent="0.2">
      <c r="A1263">
        <v>17</v>
      </c>
      <c r="B1263">
        <v>1</v>
      </c>
      <c r="C1263">
        <f>ROW(SmtRes!A2230)</f>
        <v>2230</v>
      </c>
      <c r="D1263">
        <f>ROW(EtalonRes!A2028)</f>
        <v>2028</v>
      </c>
      <c r="E1263" t="s">
        <v>1271</v>
      </c>
      <c r="F1263" t="s">
        <v>1207</v>
      </c>
      <c r="G1263" t="s">
        <v>1208</v>
      </c>
      <c r="H1263" t="s">
        <v>1209</v>
      </c>
      <c r="I1263">
        <f>ROUND(6/10,7)</f>
        <v>0.6</v>
      </c>
      <c r="J1263">
        <v>0</v>
      </c>
      <c r="K1263">
        <f>ROUND(6/10,7)</f>
        <v>0.6</v>
      </c>
      <c r="O1263">
        <f>ROUND(CP1263,0)</f>
        <v>18349</v>
      </c>
      <c r="P1263">
        <f>ROUND(CQ1263*I1263,0)</f>
        <v>12165</v>
      </c>
      <c r="Q1263">
        <f>ROUND(CR1263*I1263,0)</f>
        <v>360</v>
      </c>
      <c r="R1263">
        <f>ROUND(CS1263*I1263,0)</f>
        <v>53</v>
      </c>
      <c r="S1263">
        <f>ROUND(CT1263*I1263,0)</f>
        <v>5824</v>
      </c>
      <c r="T1263">
        <f>ROUND(CU1263*I1263,0)</f>
        <v>0</v>
      </c>
      <c r="U1263">
        <f t="shared" si="817"/>
        <v>17.179274999999997</v>
      </c>
      <c r="V1263">
        <f t="shared" si="818"/>
        <v>0.112125</v>
      </c>
      <c r="W1263">
        <f>ROUND(CX1263*I1263,0)</f>
        <v>0</v>
      </c>
      <c r="X1263">
        <f>ROUND(CY1263,0)</f>
        <v>6400</v>
      </c>
      <c r="Y1263">
        <f>ROUND(CZ1263,0)</f>
        <v>3597</v>
      </c>
      <c r="AA1263">
        <v>53551707</v>
      </c>
      <c r="AB1263">
        <f t="shared" si="819"/>
        <v>1686.76</v>
      </c>
      <c r="AC1263">
        <f t="shared" si="810"/>
        <v>1377.35</v>
      </c>
      <c r="AD1263">
        <f>ROUND(((((ET1263*ROUND((1.25*1.15),7)))-((EU1263*ROUND((1.25*1.15),7))))+AE1263),2)</f>
        <v>33.97</v>
      </c>
      <c r="AE1263">
        <f>ROUND(((EU1263*ROUND((1.25*1.15),7))),2)</f>
        <v>2.5299999999999998</v>
      </c>
      <c r="AF1263">
        <f>ROUND(((EV1263*ROUND((1.15*1.15),7))),2)</f>
        <v>275.44</v>
      </c>
      <c r="AG1263">
        <f t="shared" si="820"/>
        <v>0</v>
      </c>
      <c r="AH1263">
        <f>((EW1263*ROUND((1.15*1.15),7)))</f>
        <v>28.632124999999998</v>
      </c>
      <c r="AI1263">
        <f>((EX1263*ROUND((1.25*1.15),7)))</f>
        <v>0.18687500000000001</v>
      </c>
      <c r="AJ1263">
        <f t="shared" si="821"/>
        <v>0</v>
      </c>
      <c r="AK1263">
        <v>1609.25</v>
      </c>
      <c r="AL1263">
        <v>1377.35</v>
      </c>
      <c r="AM1263">
        <v>23.63</v>
      </c>
      <c r="AN1263">
        <v>1.76</v>
      </c>
      <c r="AO1263">
        <v>208.27</v>
      </c>
      <c r="AP1263">
        <v>0</v>
      </c>
      <c r="AQ1263">
        <v>21.65</v>
      </c>
      <c r="AR1263">
        <v>0.13</v>
      </c>
      <c r="AS1263">
        <v>0</v>
      </c>
      <c r="AT1263">
        <v>108.9</v>
      </c>
      <c r="AU1263">
        <v>61.2</v>
      </c>
      <c r="AV1263">
        <v>1</v>
      </c>
      <c r="AW1263">
        <v>1</v>
      </c>
      <c r="AZ1263">
        <v>1</v>
      </c>
      <c r="BA1263">
        <v>35.24</v>
      </c>
      <c r="BB1263">
        <v>17.670000000000002</v>
      </c>
      <c r="BC1263">
        <v>14.72</v>
      </c>
      <c r="BD1263" t="s">
        <v>3</v>
      </c>
      <c r="BE1263" t="s">
        <v>3</v>
      </c>
      <c r="BF1263" t="s">
        <v>3</v>
      </c>
      <c r="BG1263" t="s">
        <v>3</v>
      </c>
      <c r="BH1263">
        <v>0</v>
      </c>
      <c r="BI1263">
        <v>1</v>
      </c>
      <c r="BJ1263" t="s">
        <v>1210</v>
      </c>
      <c r="BM1263">
        <v>17001</v>
      </c>
      <c r="BN1263">
        <v>0</v>
      </c>
      <c r="BO1263" t="s">
        <v>1207</v>
      </c>
      <c r="BP1263">
        <v>1</v>
      </c>
      <c r="BQ1263">
        <v>22</v>
      </c>
      <c r="BR1263">
        <v>0</v>
      </c>
      <c r="BS1263">
        <v>35.24</v>
      </c>
      <c r="BT1263">
        <v>1</v>
      </c>
      <c r="BU1263">
        <v>1</v>
      </c>
      <c r="BV1263">
        <v>1</v>
      </c>
      <c r="BW1263">
        <v>1</v>
      </c>
      <c r="BX1263">
        <v>1</v>
      </c>
      <c r="BY1263" t="s">
        <v>3</v>
      </c>
      <c r="BZ1263">
        <v>121</v>
      </c>
      <c r="CA1263">
        <v>72</v>
      </c>
      <c r="CB1263" t="s">
        <v>3</v>
      </c>
      <c r="CE1263">
        <v>0</v>
      </c>
      <c r="CF1263">
        <v>0</v>
      </c>
      <c r="CG1263">
        <v>0</v>
      </c>
      <c r="CM1263">
        <v>0</v>
      </c>
      <c r="CN1263" t="s">
        <v>2155</v>
      </c>
      <c r="CO1263">
        <v>0</v>
      </c>
      <c r="CP1263">
        <f t="shared" si="822"/>
        <v>18349</v>
      </c>
      <c r="CQ1263">
        <f>AC1263*BC1263</f>
        <v>20274.592000000001</v>
      </c>
      <c r="CR1263">
        <f t="shared" si="823"/>
        <v>600.24990000000003</v>
      </c>
      <c r="CS1263">
        <f t="shared" si="824"/>
        <v>89.157200000000003</v>
      </c>
      <c r="CT1263">
        <f t="shared" si="825"/>
        <v>9706.5056000000004</v>
      </c>
      <c r="CU1263">
        <f t="shared" si="826"/>
        <v>0</v>
      </c>
      <c r="CV1263">
        <f t="shared" si="827"/>
        <v>28.632124999999998</v>
      </c>
      <c r="CW1263">
        <f t="shared" si="828"/>
        <v>0.18687500000000001</v>
      </c>
      <c r="CX1263">
        <f t="shared" si="829"/>
        <v>0</v>
      </c>
      <c r="CY1263">
        <f t="shared" si="830"/>
        <v>6400.0530000000008</v>
      </c>
      <c r="CZ1263">
        <f t="shared" si="831"/>
        <v>3596.7240000000002</v>
      </c>
      <c r="DC1263" t="s">
        <v>3</v>
      </c>
      <c r="DD1263" t="s">
        <v>3</v>
      </c>
      <c r="DE1263" t="s">
        <v>61</v>
      </c>
      <c r="DF1263" t="s">
        <v>61</v>
      </c>
      <c r="DG1263" t="s">
        <v>62</v>
      </c>
      <c r="DH1263" t="s">
        <v>3</v>
      </c>
      <c r="DI1263" t="s">
        <v>62</v>
      </c>
      <c r="DJ1263" t="s">
        <v>61</v>
      </c>
      <c r="DK1263" t="s">
        <v>3</v>
      </c>
      <c r="DL1263" t="s">
        <v>86</v>
      </c>
      <c r="DM1263" t="s">
        <v>663</v>
      </c>
      <c r="DN1263">
        <v>0</v>
      </c>
      <c r="DO1263">
        <v>0</v>
      </c>
      <c r="DP1263">
        <v>1</v>
      </c>
      <c r="DQ1263">
        <v>1</v>
      </c>
      <c r="DU1263">
        <v>1013</v>
      </c>
      <c r="DV1263" t="s">
        <v>1209</v>
      </c>
      <c r="DW1263" t="s">
        <v>1209</v>
      </c>
      <c r="DX1263">
        <v>1</v>
      </c>
      <c r="DZ1263" t="s">
        <v>3</v>
      </c>
      <c r="EA1263" t="s">
        <v>3</v>
      </c>
      <c r="EB1263" t="s">
        <v>3</v>
      </c>
      <c r="EC1263" t="s">
        <v>3</v>
      </c>
      <c r="EE1263">
        <v>53551145</v>
      </c>
      <c r="EF1263">
        <v>22</v>
      </c>
      <c r="EG1263" t="s">
        <v>592</v>
      </c>
      <c r="EH1263">
        <v>16</v>
      </c>
      <c r="EI1263" t="s">
        <v>593</v>
      </c>
      <c r="EJ1263">
        <v>1</v>
      </c>
      <c r="EK1263">
        <v>17001</v>
      </c>
      <c r="EL1263" t="s">
        <v>1211</v>
      </c>
      <c r="EM1263" t="s">
        <v>1212</v>
      </c>
      <c r="EO1263" t="s">
        <v>182</v>
      </c>
      <c r="EQ1263">
        <v>131072</v>
      </c>
      <c r="ER1263">
        <v>1609.25</v>
      </c>
      <c r="ES1263">
        <v>1377.35</v>
      </c>
      <c r="ET1263">
        <v>23.63</v>
      </c>
      <c r="EU1263">
        <v>1.76</v>
      </c>
      <c r="EV1263">
        <v>208.27</v>
      </c>
      <c r="EW1263">
        <v>21.65</v>
      </c>
      <c r="EX1263">
        <v>0.13</v>
      </c>
      <c r="EY1263">
        <v>0</v>
      </c>
      <c r="FQ1263">
        <v>0</v>
      </c>
      <c r="FR1263">
        <f>ROUND(IF(AND(BH1263=3,BI1263=3),P1263,0),0)</f>
        <v>0</v>
      </c>
      <c r="FS1263">
        <v>0</v>
      </c>
      <c r="FX1263">
        <v>108.9</v>
      </c>
      <c r="FY1263">
        <v>61.2</v>
      </c>
      <c r="GA1263" t="s">
        <v>3</v>
      </c>
      <c r="GD1263">
        <v>1</v>
      </c>
      <c r="GF1263">
        <v>-1317751891</v>
      </c>
      <c r="GG1263">
        <v>2</v>
      </c>
      <c r="GH1263">
        <v>1</v>
      </c>
      <c r="GI1263">
        <v>2</v>
      </c>
      <c r="GJ1263">
        <v>0</v>
      </c>
      <c r="GK1263">
        <v>0</v>
      </c>
      <c r="GL1263">
        <f>ROUND(IF(AND(BH1263=3,BI1263=3,FS1263&lt;&gt;0),P1263,0),0)</f>
        <v>0</v>
      </c>
      <c r="GM1263">
        <f>ROUND(O1263+X1263+Y1263,0)+GX1263</f>
        <v>28346</v>
      </c>
      <c r="GN1263">
        <f>IF(OR(BI1263=0,BI1263=1),ROUND(O1263+X1263+Y1263,0),0)</f>
        <v>28346</v>
      </c>
      <c r="GO1263">
        <f>IF(BI1263=2,ROUND(O1263+X1263+Y1263,0),0)</f>
        <v>0</v>
      </c>
      <c r="GP1263">
        <f>IF(BI1263=4,ROUND(O1263+X1263+Y1263,0)+GX1263,0)</f>
        <v>0</v>
      </c>
      <c r="GR1263">
        <v>0</v>
      </c>
      <c r="GS1263">
        <v>0</v>
      </c>
      <c r="GT1263">
        <v>0</v>
      </c>
      <c r="GU1263" t="s">
        <v>3</v>
      </c>
      <c r="GV1263">
        <f t="shared" si="832"/>
        <v>0</v>
      </c>
      <c r="GW1263">
        <v>1</v>
      </c>
      <c r="GX1263">
        <f>ROUND(HC1263*I1263,0)</f>
        <v>0</v>
      </c>
      <c r="HA1263">
        <v>0</v>
      </c>
      <c r="HB1263">
        <v>0</v>
      </c>
      <c r="HC1263">
        <f t="shared" si="833"/>
        <v>0</v>
      </c>
      <c r="HE1263" t="s">
        <v>3</v>
      </c>
      <c r="HF1263" t="s">
        <v>3</v>
      </c>
      <c r="HM1263" t="s">
        <v>3</v>
      </c>
      <c r="HN1263" t="s">
        <v>596</v>
      </c>
      <c r="HO1263" t="s">
        <v>597</v>
      </c>
      <c r="HP1263" t="s">
        <v>593</v>
      </c>
      <c r="HQ1263" t="s">
        <v>593</v>
      </c>
      <c r="IK1263">
        <v>0</v>
      </c>
    </row>
    <row r="1264" spans="1:255" x14ac:dyDescent="0.2">
      <c r="A1264" s="2">
        <v>18</v>
      </c>
      <c r="B1264" s="2">
        <v>1</v>
      </c>
      <c r="C1264" s="2">
        <v>2210</v>
      </c>
      <c r="D1264" s="2"/>
      <c r="E1264" s="2" t="s">
        <v>1272</v>
      </c>
      <c r="F1264" s="2" t="s">
        <v>1214</v>
      </c>
      <c r="G1264" s="2" t="s">
        <v>1215</v>
      </c>
      <c r="H1264" s="2" t="s">
        <v>219</v>
      </c>
      <c r="I1264" s="2">
        <f>I1262*J1264</f>
        <v>-6</v>
      </c>
      <c r="J1264" s="2">
        <v>-10</v>
      </c>
      <c r="K1264" s="2">
        <v>-10</v>
      </c>
      <c r="L1264" s="2"/>
      <c r="M1264" s="2"/>
      <c r="N1264" s="2"/>
      <c r="O1264" s="2">
        <f>ROUND(CP1264,2)</f>
        <v>-780</v>
      </c>
      <c r="P1264" s="2">
        <f>ROUND(CQ1264*I1264,2)</f>
        <v>-780</v>
      </c>
      <c r="Q1264" s="2">
        <f>ROUND(CR1264*I1264,2)</f>
        <v>0</v>
      </c>
      <c r="R1264" s="2">
        <f>ROUND(CS1264*I1264,2)</f>
        <v>0</v>
      </c>
      <c r="S1264" s="2">
        <f>ROUND(CT1264*I1264,2)</f>
        <v>0</v>
      </c>
      <c r="T1264" s="2">
        <f>ROUND(CU1264*I1264,2)</f>
        <v>0</v>
      </c>
      <c r="U1264" s="2">
        <f t="shared" si="817"/>
        <v>0</v>
      </c>
      <c r="V1264" s="2">
        <f t="shared" si="818"/>
        <v>0</v>
      </c>
      <c r="W1264" s="2">
        <f>ROUND(CX1264*I1264,2)</f>
        <v>-35.700000000000003</v>
      </c>
      <c r="X1264" s="2">
        <f>ROUND(CY1264,2)</f>
        <v>0</v>
      </c>
      <c r="Y1264" s="2">
        <f>ROUND(CZ1264,2)</f>
        <v>0</v>
      </c>
      <c r="Z1264" s="2"/>
      <c r="AA1264" s="2">
        <v>53551706</v>
      </c>
      <c r="AB1264" s="2">
        <f t="shared" si="819"/>
        <v>130</v>
      </c>
      <c r="AC1264" s="2">
        <f t="shared" si="810"/>
        <v>130</v>
      </c>
      <c r="AD1264" s="2">
        <f t="shared" ref="AD1264:AD1273" si="834">ROUND((((ET1264)-(EU1264))+AE1264),2)</f>
        <v>0</v>
      </c>
      <c r="AE1264" s="2">
        <f t="shared" ref="AE1264:AE1273" si="835">ROUND((EU1264),2)</f>
        <v>0</v>
      </c>
      <c r="AF1264" s="2">
        <f t="shared" ref="AF1264:AF1273" si="836">ROUND((EV1264),2)</f>
        <v>0</v>
      </c>
      <c r="AG1264" s="2">
        <f t="shared" si="820"/>
        <v>0</v>
      </c>
      <c r="AH1264" s="2">
        <f t="shared" ref="AH1264:AH1273" si="837">(EW1264)</f>
        <v>0</v>
      </c>
      <c r="AI1264" s="2">
        <f t="shared" ref="AI1264:AI1273" si="838">(EX1264)</f>
        <v>0</v>
      </c>
      <c r="AJ1264" s="2">
        <f t="shared" si="821"/>
        <v>5.95</v>
      </c>
      <c r="AK1264" s="2">
        <v>130</v>
      </c>
      <c r="AL1264" s="2">
        <v>130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5.95</v>
      </c>
      <c r="AT1264" s="2">
        <v>121</v>
      </c>
      <c r="AU1264" s="2">
        <v>72</v>
      </c>
      <c r="AV1264" s="2">
        <v>1</v>
      </c>
      <c r="AW1264" s="2">
        <v>1</v>
      </c>
      <c r="AX1264" s="2"/>
      <c r="AY1264" s="2"/>
      <c r="AZ1264" s="2">
        <v>1</v>
      </c>
      <c r="BA1264" s="2">
        <v>1</v>
      </c>
      <c r="BB1264" s="2">
        <v>1</v>
      </c>
      <c r="BC1264" s="2">
        <v>1</v>
      </c>
      <c r="BD1264" s="2" t="s">
        <v>3</v>
      </c>
      <c r="BE1264" s="2" t="s">
        <v>3</v>
      </c>
      <c r="BF1264" s="2" t="s">
        <v>3</v>
      </c>
      <c r="BG1264" s="2" t="s">
        <v>3</v>
      </c>
      <c r="BH1264" s="2">
        <v>3</v>
      </c>
      <c r="BI1264" s="2">
        <v>1</v>
      </c>
      <c r="BJ1264" s="2" t="s">
        <v>1273</v>
      </c>
      <c r="BK1264" s="2"/>
      <c r="BL1264" s="2"/>
      <c r="BM1264" s="2">
        <v>17001</v>
      </c>
      <c r="BN1264" s="2">
        <v>0</v>
      </c>
      <c r="BO1264" s="2" t="s">
        <v>3</v>
      </c>
      <c r="BP1264" s="2">
        <v>0</v>
      </c>
      <c r="BQ1264" s="2">
        <v>22</v>
      </c>
      <c r="BR1264" s="2">
        <v>1</v>
      </c>
      <c r="BS1264" s="2">
        <v>1</v>
      </c>
      <c r="BT1264" s="2">
        <v>1</v>
      </c>
      <c r="BU1264" s="2">
        <v>1</v>
      </c>
      <c r="BV1264" s="2">
        <v>1</v>
      </c>
      <c r="BW1264" s="2">
        <v>1</v>
      </c>
      <c r="BX1264" s="2">
        <v>1</v>
      </c>
      <c r="BY1264" s="2" t="s">
        <v>3</v>
      </c>
      <c r="BZ1264" s="2">
        <v>121</v>
      </c>
      <c r="CA1264" s="2">
        <v>72</v>
      </c>
      <c r="CB1264" s="2" t="s">
        <v>3</v>
      </c>
      <c r="CC1264" s="2"/>
      <c r="CD1264" s="2"/>
      <c r="CE1264" s="2">
        <v>0</v>
      </c>
      <c r="CF1264" s="2">
        <v>0</v>
      </c>
      <c r="CG1264" s="2">
        <v>0</v>
      </c>
      <c r="CH1264" s="2"/>
      <c r="CI1264" s="2"/>
      <c r="CJ1264" s="2"/>
      <c r="CK1264" s="2"/>
      <c r="CL1264" s="2"/>
      <c r="CM1264" s="2">
        <v>0</v>
      </c>
      <c r="CN1264" s="2" t="s">
        <v>3</v>
      </c>
      <c r="CO1264" s="2">
        <v>0</v>
      </c>
      <c r="CP1264" s="2">
        <f t="shared" si="822"/>
        <v>-780</v>
      </c>
      <c r="CQ1264" s="2">
        <f>AC1264*BC1264</f>
        <v>130</v>
      </c>
      <c r="CR1264" s="2">
        <f t="shared" si="823"/>
        <v>0</v>
      </c>
      <c r="CS1264" s="2">
        <f t="shared" si="824"/>
        <v>0</v>
      </c>
      <c r="CT1264" s="2">
        <f t="shared" si="825"/>
        <v>0</v>
      </c>
      <c r="CU1264" s="2">
        <f t="shared" si="826"/>
        <v>0</v>
      </c>
      <c r="CV1264" s="2">
        <f t="shared" si="827"/>
        <v>0</v>
      </c>
      <c r="CW1264" s="2">
        <f t="shared" si="828"/>
        <v>0</v>
      </c>
      <c r="CX1264" s="2">
        <f t="shared" si="829"/>
        <v>5.95</v>
      </c>
      <c r="CY1264" s="2">
        <f t="shared" si="830"/>
        <v>0</v>
      </c>
      <c r="CZ1264" s="2">
        <f t="shared" si="831"/>
        <v>0</v>
      </c>
      <c r="DA1264" s="2"/>
      <c r="DB1264" s="2"/>
      <c r="DC1264" s="2" t="s">
        <v>3</v>
      </c>
      <c r="DD1264" s="2" t="s">
        <v>3</v>
      </c>
      <c r="DE1264" s="2" t="s">
        <v>3</v>
      </c>
      <c r="DF1264" s="2" t="s">
        <v>3</v>
      </c>
      <c r="DG1264" s="2" t="s">
        <v>3</v>
      </c>
      <c r="DH1264" s="2" t="s">
        <v>3</v>
      </c>
      <c r="DI1264" s="2" t="s">
        <v>3</v>
      </c>
      <c r="DJ1264" s="2" t="s">
        <v>3</v>
      </c>
      <c r="DK1264" s="2" t="s">
        <v>3</v>
      </c>
      <c r="DL1264" s="2" t="s">
        <v>3</v>
      </c>
      <c r="DM1264" s="2" t="s">
        <v>3</v>
      </c>
      <c r="DN1264" s="2">
        <v>0</v>
      </c>
      <c r="DO1264" s="2">
        <v>0</v>
      </c>
      <c r="DP1264" s="2">
        <v>1</v>
      </c>
      <c r="DQ1264" s="2">
        <v>1</v>
      </c>
      <c r="DR1264" s="2"/>
      <c r="DS1264" s="2"/>
      <c r="DT1264" s="2"/>
      <c r="DU1264" s="2">
        <v>1013</v>
      </c>
      <c r="DV1264" s="2" t="s">
        <v>219</v>
      </c>
      <c r="DW1264" s="2" t="s">
        <v>219</v>
      </c>
      <c r="DX1264" s="2">
        <v>1</v>
      </c>
      <c r="DY1264" s="2"/>
      <c r="DZ1264" s="2" t="s">
        <v>3</v>
      </c>
      <c r="EA1264" s="2" t="s">
        <v>3</v>
      </c>
      <c r="EB1264" s="2" t="s">
        <v>3</v>
      </c>
      <c r="EC1264" s="2" t="s">
        <v>3</v>
      </c>
      <c r="ED1264" s="2"/>
      <c r="EE1264" s="2">
        <v>53551145</v>
      </c>
      <c r="EF1264" s="2">
        <v>22</v>
      </c>
      <c r="EG1264" s="2" t="s">
        <v>592</v>
      </c>
      <c r="EH1264" s="2">
        <v>16</v>
      </c>
      <c r="EI1264" s="2" t="s">
        <v>593</v>
      </c>
      <c r="EJ1264" s="2">
        <v>1</v>
      </c>
      <c r="EK1264" s="2">
        <v>17001</v>
      </c>
      <c r="EL1264" s="2" t="s">
        <v>1211</v>
      </c>
      <c r="EM1264" s="2" t="s">
        <v>1212</v>
      </c>
      <c r="EN1264" s="2"/>
      <c r="EO1264" s="2" t="s">
        <v>3</v>
      </c>
      <c r="EP1264" s="2"/>
      <c r="EQ1264" s="2">
        <v>32768</v>
      </c>
      <c r="ER1264" s="2">
        <v>130</v>
      </c>
      <c r="ES1264" s="2">
        <v>130</v>
      </c>
      <c r="ET1264" s="2">
        <v>0</v>
      </c>
      <c r="EU1264" s="2">
        <v>0</v>
      </c>
      <c r="EV1264" s="2">
        <v>0</v>
      </c>
      <c r="EW1264" s="2">
        <v>0</v>
      </c>
      <c r="EX1264" s="2">
        <v>0</v>
      </c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>
        <v>0</v>
      </c>
      <c r="FR1264" s="2">
        <f>ROUND(IF(AND(BH1264=3,BI1264=3),P1264,0),2)</f>
        <v>0</v>
      </c>
      <c r="FS1264" s="2">
        <v>0</v>
      </c>
      <c r="FT1264" s="2"/>
      <c r="FU1264" s="2"/>
      <c r="FV1264" s="2"/>
      <c r="FW1264" s="2"/>
      <c r="FX1264" s="2">
        <v>121</v>
      </c>
      <c r="FY1264" s="2">
        <v>72</v>
      </c>
      <c r="FZ1264" s="2"/>
      <c r="GA1264" s="2" t="s">
        <v>3</v>
      </c>
      <c r="GB1264" s="2"/>
      <c r="GC1264" s="2"/>
      <c r="GD1264" s="2">
        <v>1</v>
      </c>
      <c r="GE1264" s="2"/>
      <c r="GF1264" s="2">
        <v>-2040845611</v>
      </c>
      <c r="GG1264" s="2">
        <v>2</v>
      </c>
      <c r="GH1264" s="2">
        <v>1</v>
      </c>
      <c r="GI1264" s="2">
        <v>-2</v>
      </c>
      <c r="GJ1264" s="2">
        <v>0</v>
      </c>
      <c r="GK1264" s="2">
        <v>0</v>
      </c>
      <c r="GL1264" s="2">
        <f>ROUND(IF(AND(BH1264=3,BI1264=3,FS1264&lt;&gt;0),P1264,0),2)</f>
        <v>0</v>
      </c>
      <c r="GM1264" s="2">
        <f>ROUND(O1264+X1264+Y1264,2)+GX1264</f>
        <v>-780</v>
      </c>
      <c r="GN1264" s="2">
        <f>IF(OR(BI1264=0,BI1264=1),ROUND(O1264+X1264+Y1264,2),0)</f>
        <v>-780</v>
      </c>
      <c r="GO1264" s="2">
        <f>IF(BI1264=2,ROUND(O1264+X1264+Y1264,2),0)</f>
        <v>0</v>
      </c>
      <c r="GP1264" s="2">
        <f>IF(BI1264=4,ROUND(O1264+X1264+Y1264,2)+GX1264,0)</f>
        <v>0</v>
      </c>
      <c r="GQ1264" s="2"/>
      <c r="GR1264" s="2">
        <v>0</v>
      </c>
      <c r="GS1264" s="2">
        <v>0</v>
      </c>
      <c r="GT1264" s="2">
        <v>0</v>
      </c>
      <c r="GU1264" s="2" t="s">
        <v>3</v>
      </c>
      <c r="GV1264" s="2">
        <f t="shared" si="832"/>
        <v>0</v>
      </c>
      <c r="GW1264" s="2">
        <v>1</v>
      </c>
      <c r="GX1264" s="2">
        <f>ROUND(HC1264*I1264,2)</f>
        <v>0</v>
      </c>
      <c r="GY1264" s="2"/>
      <c r="GZ1264" s="2"/>
      <c r="HA1264" s="2">
        <v>0</v>
      </c>
      <c r="HB1264" s="2">
        <v>0</v>
      </c>
      <c r="HC1264" s="2">
        <f t="shared" si="833"/>
        <v>0</v>
      </c>
      <c r="HD1264" s="2"/>
      <c r="HE1264" s="2" t="s">
        <v>3</v>
      </c>
      <c r="HF1264" s="2" t="s">
        <v>3</v>
      </c>
      <c r="HG1264" s="2"/>
      <c r="HH1264" s="2"/>
      <c r="HI1264" s="2"/>
      <c r="HJ1264" s="2"/>
      <c r="HK1264" s="2"/>
      <c r="HL1264" s="2"/>
      <c r="HM1264" s="2" t="s">
        <v>3</v>
      </c>
      <c r="HN1264" s="2" t="s">
        <v>596</v>
      </c>
      <c r="HO1264" s="2" t="s">
        <v>597</v>
      </c>
      <c r="HP1264" s="2" t="s">
        <v>593</v>
      </c>
      <c r="HQ1264" s="2" t="s">
        <v>593</v>
      </c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>
        <v>0</v>
      </c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</row>
    <row r="1265" spans="1:255" x14ac:dyDescent="0.2">
      <c r="A1265">
        <v>18</v>
      </c>
      <c r="B1265">
        <v>1</v>
      </c>
      <c r="C1265">
        <v>2227</v>
      </c>
      <c r="E1265" t="s">
        <v>1272</v>
      </c>
      <c r="F1265" t="s">
        <v>1214</v>
      </c>
      <c r="G1265" t="s">
        <v>1215</v>
      </c>
      <c r="H1265" t="s">
        <v>219</v>
      </c>
      <c r="I1265">
        <f>I1263*J1265</f>
        <v>-6</v>
      </c>
      <c r="J1265">
        <v>-10</v>
      </c>
      <c r="K1265">
        <v>-10</v>
      </c>
      <c r="O1265">
        <f>ROUND(CP1265,0)</f>
        <v>-11848</v>
      </c>
      <c r="P1265">
        <f>ROUND(CQ1265*I1265,0)</f>
        <v>-11848</v>
      </c>
      <c r="Q1265">
        <f>ROUND(CR1265*I1265,0)</f>
        <v>0</v>
      </c>
      <c r="R1265">
        <f>ROUND(CS1265*I1265,0)</f>
        <v>0</v>
      </c>
      <c r="S1265">
        <f>ROUND(CT1265*I1265,0)</f>
        <v>0</v>
      </c>
      <c r="T1265">
        <f>ROUND(CU1265*I1265,0)</f>
        <v>0</v>
      </c>
      <c r="U1265">
        <f t="shared" si="817"/>
        <v>0</v>
      </c>
      <c r="V1265">
        <f t="shared" si="818"/>
        <v>0</v>
      </c>
      <c r="W1265">
        <f>ROUND(CX1265*I1265,0)</f>
        <v>-36</v>
      </c>
      <c r="X1265">
        <f>ROUND(CY1265,0)</f>
        <v>0</v>
      </c>
      <c r="Y1265">
        <f>ROUND(CZ1265,0)</f>
        <v>0</v>
      </c>
      <c r="AA1265">
        <v>53551707</v>
      </c>
      <c r="AB1265">
        <f t="shared" si="819"/>
        <v>130</v>
      </c>
      <c r="AC1265">
        <f t="shared" si="810"/>
        <v>130</v>
      </c>
      <c r="AD1265">
        <f t="shared" si="834"/>
        <v>0</v>
      </c>
      <c r="AE1265">
        <f t="shared" si="835"/>
        <v>0</v>
      </c>
      <c r="AF1265">
        <f t="shared" si="836"/>
        <v>0</v>
      </c>
      <c r="AG1265">
        <f t="shared" si="820"/>
        <v>0</v>
      </c>
      <c r="AH1265">
        <f t="shared" si="837"/>
        <v>0</v>
      </c>
      <c r="AI1265">
        <f t="shared" si="838"/>
        <v>0</v>
      </c>
      <c r="AJ1265">
        <f t="shared" si="821"/>
        <v>5.95</v>
      </c>
      <c r="AK1265">
        <v>130</v>
      </c>
      <c r="AL1265">
        <v>130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5.95</v>
      </c>
      <c r="AT1265">
        <v>121</v>
      </c>
      <c r="AU1265">
        <v>72</v>
      </c>
      <c r="AV1265">
        <v>1</v>
      </c>
      <c r="AW1265">
        <v>1</v>
      </c>
      <c r="AZ1265">
        <v>1</v>
      </c>
      <c r="BA1265">
        <v>1</v>
      </c>
      <c r="BB1265">
        <v>1</v>
      </c>
      <c r="BC1265">
        <v>15.19</v>
      </c>
      <c r="BD1265" t="s">
        <v>3</v>
      </c>
      <c r="BE1265" t="s">
        <v>3</v>
      </c>
      <c r="BF1265" t="s">
        <v>3</v>
      </c>
      <c r="BG1265" t="s">
        <v>3</v>
      </c>
      <c r="BH1265">
        <v>3</v>
      </c>
      <c r="BI1265">
        <v>1</v>
      </c>
      <c r="BJ1265" t="s">
        <v>1273</v>
      </c>
      <c r="BM1265">
        <v>17001</v>
      </c>
      <c r="BN1265">
        <v>0</v>
      </c>
      <c r="BO1265" t="s">
        <v>1214</v>
      </c>
      <c r="BP1265">
        <v>1</v>
      </c>
      <c r="BQ1265">
        <v>22</v>
      </c>
      <c r="BR1265">
        <v>1</v>
      </c>
      <c r="BS1265">
        <v>1</v>
      </c>
      <c r="BT1265">
        <v>1</v>
      </c>
      <c r="BU1265">
        <v>1</v>
      </c>
      <c r="BV1265">
        <v>1</v>
      </c>
      <c r="BW1265">
        <v>1</v>
      </c>
      <c r="BX1265">
        <v>1</v>
      </c>
      <c r="BY1265" t="s">
        <v>3</v>
      </c>
      <c r="BZ1265">
        <v>121</v>
      </c>
      <c r="CA1265">
        <v>72</v>
      </c>
      <c r="CB1265" t="s">
        <v>3</v>
      </c>
      <c r="CE1265">
        <v>0</v>
      </c>
      <c r="CF1265">
        <v>0</v>
      </c>
      <c r="CG1265">
        <v>0</v>
      </c>
      <c r="CM1265">
        <v>0</v>
      </c>
      <c r="CN1265" t="s">
        <v>3</v>
      </c>
      <c r="CO1265">
        <v>0</v>
      </c>
      <c r="CP1265">
        <f t="shared" si="822"/>
        <v>-11848</v>
      </c>
      <c r="CQ1265">
        <f>AC1265*BC1265</f>
        <v>1974.7</v>
      </c>
      <c r="CR1265">
        <f t="shared" si="823"/>
        <v>0</v>
      </c>
      <c r="CS1265">
        <f t="shared" si="824"/>
        <v>0</v>
      </c>
      <c r="CT1265">
        <f t="shared" si="825"/>
        <v>0</v>
      </c>
      <c r="CU1265">
        <f t="shared" si="826"/>
        <v>0</v>
      </c>
      <c r="CV1265">
        <f t="shared" si="827"/>
        <v>0</v>
      </c>
      <c r="CW1265">
        <f t="shared" si="828"/>
        <v>0</v>
      </c>
      <c r="CX1265">
        <f t="shared" si="829"/>
        <v>5.95</v>
      </c>
      <c r="CY1265">
        <f t="shared" si="830"/>
        <v>0</v>
      </c>
      <c r="CZ1265">
        <f t="shared" si="831"/>
        <v>0</v>
      </c>
      <c r="DC1265" t="s">
        <v>3</v>
      </c>
      <c r="DD1265" t="s">
        <v>3</v>
      </c>
      <c r="DE1265" t="s">
        <v>3</v>
      </c>
      <c r="DF1265" t="s">
        <v>3</v>
      </c>
      <c r="DG1265" t="s">
        <v>3</v>
      </c>
      <c r="DH1265" t="s">
        <v>3</v>
      </c>
      <c r="DI1265" t="s">
        <v>3</v>
      </c>
      <c r="DJ1265" t="s">
        <v>3</v>
      </c>
      <c r="DK1265" t="s">
        <v>3</v>
      </c>
      <c r="DL1265" t="s">
        <v>3</v>
      </c>
      <c r="DM1265" t="s">
        <v>3</v>
      </c>
      <c r="DN1265">
        <v>0</v>
      </c>
      <c r="DO1265">
        <v>0</v>
      </c>
      <c r="DP1265">
        <v>1</v>
      </c>
      <c r="DQ1265">
        <v>1</v>
      </c>
      <c r="DU1265">
        <v>1013</v>
      </c>
      <c r="DV1265" t="s">
        <v>219</v>
      </c>
      <c r="DW1265" t="s">
        <v>219</v>
      </c>
      <c r="DX1265">
        <v>1</v>
      </c>
      <c r="DZ1265" t="s">
        <v>3</v>
      </c>
      <c r="EA1265" t="s">
        <v>3</v>
      </c>
      <c r="EB1265" t="s">
        <v>3</v>
      </c>
      <c r="EC1265" t="s">
        <v>3</v>
      </c>
      <c r="EE1265">
        <v>53551145</v>
      </c>
      <c r="EF1265">
        <v>22</v>
      </c>
      <c r="EG1265" t="s">
        <v>592</v>
      </c>
      <c r="EH1265">
        <v>16</v>
      </c>
      <c r="EI1265" t="s">
        <v>593</v>
      </c>
      <c r="EJ1265">
        <v>1</v>
      </c>
      <c r="EK1265">
        <v>17001</v>
      </c>
      <c r="EL1265" t="s">
        <v>1211</v>
      </c>
      <c r="EM1265" t="s">
        <v>1212</v>
      </c>
      <c r="EO1265" t="s">
        <v>3</v>
      </c>
      <c r="EQ1265">
        <v>32768</v>
      </c>
      <c r="ER1265">
        <v>130</v>
      </c>
      <c r="ES1265">
        <v>130</v>
      </c>
      <c r="ET1265">
        <v>0</v>
      </c>
      <c r="EU1265">
        <v>0</v>
      </c>
      <c r="EV1265">
        <v>0</v>
      </c>
      <c r="EW1265">
        <v>0</v>
      </c>
      <c r="EX1265">
        <v>0</v>
      </c>
      <c r="FQ1265">
        <v>0</v>
      </c>
      <c r="FR1265">
        <f>ROUND(IF(AND(BH1265=3,BI1265=3),P1265,0),0)</f>
        <v>0</v>
      </c>
      <c r="FS1265">
        <v>0</v>
      </c>
      <c r="FX1265">
        <v>121</v>
      </c>
      <c r="FY1265">
        <v>72</v>
      </c>
      <c r="GA1265" t="s">
        <v>3</v>
      </c>
      <c r="GD1265">
        <v>1</v>
      </c>
      <c r="GF1265">
        <v>-2040845611</v>
      </c>
      <c r="GG1265">
        <v>2</v>
      </c>
      <c r="GH1265">
        <v>1</v>
      </c>
      <c r="GI1265">
        <v>2</v>
      </c>
      <c r="GJ1265">
        <v>0</v>
      </c>
      <c r="GK1265">
        <v>0</v>
      </c>
      <c r="GL1265">
        <f>ROUND(IF(AND(BH1265=3,BI1265=3,FS1265&lt;&gt;0),P1265,0),0)</f>
        <v>0</v>
      </c>
      <c r="GM1265">
        <f>ROUND(O1265+X1265+Y1265,0)+GX1265</f>
        <v>-11848</v>
      </c>
      <c r="GN1265">
        <f>IF(OR(BI1265=0,BI1265=1),ROUND(O1265+X1265+Y1265,0),0)</f>
        <v>-11848</v>
      </c>
      <c r="GO1265">
        <f>IF(BI1265=2,ROUND(O1265+X1265+Y1265,0),0)</f>
        <v>0</v>
      </c>
      <c r="GP1265">
        <f>IF(BI1265=4,ROUND(O1265+X1265+Y1265,0)+GX1265,0)</f>
        <v>0</v>
      </c>
      <c r="GR1265">
        <v>0</v>
      </c>
      <c r="GS1265">
        <v>0</v>
      </c>
      <c r="GT1265">
        <v>0</v>
      </c>
      <c r="GU1265" t="s">
        <v>3</v>
      </c>
      <c r="GV1265">
        <f t="shared" si="832"/>
        <v>0</v>
      </c>
      <c r="GW1265">
        <v>1</v>
      </c>
      <c r="GX1265">
        <f>ROUND(HC1265*I1265,0)</f>
        <v>0</v>
      </c>
      <c r="HA1265">
        <v>0</v>
      </c>
      <c r="HB1265">
        <v>0</v>
      </c>
      <c r="HC1265">
        <f t="shared" si="833"/>
        <v>0</v>
      </c>
      <c r="HE1265" t="s">
        <v>3</v>
      </c>
      <c r="HF1265" t="s">
        <v>3</v>
      </c>
      <c r="HM1265" t="s">
        <v>3</v>
      </c>
      <c r="HN1265" t="s">
        <v>596</v>
      </c>
      <c r="HO1265" t="s">
        <v>597</v>
      </c>
      <c r="HP1265" t="s">
        <v>593</v>
      </c>
      <c r="HQ1265" t="s">
        <v>593</v>
      </c>
      <c r="IK1265">
        <v>0</v>
      </c>
    </row>
    <row r="1266" spans="1:255" x14ac:dyDescent="0.2">
      <c r="A1266" s="2">
        <v>18</v>
      </c>
      <c r="B1266" s="2">
        <v>1</v>
      </c>
      <c r="C1266" s="2">
        <v>2213</v>
      </c>
      <c r="D1266" s="2"/>
      <c r="E1266" s="2" t="s">
        <v>1274</v>
      </c>
      <c r="F1266" s="2" t="s">
        <v>1275</v>
      </c>
      <c r="G1266" s="2" t="s">
        <v>1276</v>
      </c>
      <c r="H1266" s="2" t="s">
        <v>160</v>
      </c>
      <c r="I1266" s="2">
        <f>I1262*J1266</f>
        <v>6</v>
      </c>
      <c r="J1266" s="2">
        <v>10</v>
      </c>
      <c r="K1266" s="2">
        <v>10</v>
      </c>
      <c r="L1266" s="2"/>
      <c r="M1266" s="2"/>
      <c r="N1266" s="2"/>
      <c r="O1266" s="2">
        <f>ROUND(CP1266,2)</f>
        <v>32850</v>
      </c>
      <c r="P1266" s="2">
        <f>ROUND(ROUND(CQ1266*I1266,0)/BC1266,2)</f>
        <v>32850</v>
      </c>
      <c r="Q1266" s="2">
        <f>ROUND(CR1266*I1266,2)</f>
        <v>0</v>
      </c>
      <c r="R1266" s="2">
        <f>ROUND(CS1266*I1266,2)</f>
        <v>0</v>
      </c>
      <c r="S1266" s="2">
        <f>ROUND(CT1266*I1266,2)</f>
        <v>0</v>
      </c>
      <c r="T1266" s="2">
        <f>ROUND(CU1266*I1266,2)</f>
        <v>0</v>
      </c>
      <c r="U1266" s="2">
        <f t="shared" si="817"/>
        <v>0</v>
      </c>
      <c r="V1266" s="2">
        <f t="shared" si="818"/>
        <v>0</v>
      </c>
      <c r="W1266" s="2">
        <f>ROUND(CX1266*I1266,2)</f>
        <v>0</v>
      </c>
      <c r="X1266" s="2">
        <f>ROUND(CY1266,2)</f>
        <v>0</v>
      </c>
      <c r="Y1266" s="2">
        <f>ROUND(CZ1266,2)</f>
        <v>0</v>
      </c>
      <c r="Z1266" s="2"/>
      <c r="AA1266" s="2">
        <v>53551706</v>
      </c>
      <c r="AB1266" s="2">
        <f t="shared" si="819"/>
        <v>5475</v>
      </c>
      <c r="AC1266" s="2">
        <f t="shared" si="810"/>
        <v>5475</v>
      </c>
      <c r="AD1266" s="2">
        <f t="shared" si="834"/>
        <v>0</v>
      </c>
      <c r="AE1266" s="2">
        <f t="shared" si="835"/>
        <v>0</v>
      </c>
      <c r="AF1266" s="2">
        <f t="shared" si="836"/>
        <v>0</v>
      </c>
      <c r="AG1266" s="2">
        <f t="shared" si="820"/>
        <v>0</v>
      </c>
      <c r="AH1266" s="2">
        <f t="shared" si="837"/>
        <v>0</v>
      </c>
      <c r="AI1266" s="2">
        <f t="shared" si="838"/>
        <v>0</v>
      </c>
      <c r="AJ1266" s="2">
        <f t="shared" si="821"/>
        <v>0</v>
      </c>
      <c r="AK1266" s="2">
        <v>5475</v>
      </c>
      <c r="AL1266" s="2">
        <v>5475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121</v>
      </c>
      <c r="AU1266" s="2">
        <v>72</v>
      </c>
      <c r="AV1266" s="2">
        <v>1</v>
      </c>
      <c r="AW1266" s="2">
        <v>1</v>
      </c>
      <c r="AX1266" s="2"/>
      <c r="AY1266" s="2"/>
      <c r="AZ1266" s="2">
        <v>1</v>
      </c>
      <c r="BA1266" s="2">
        <v>1</v>
      </c>
      <c r="BB1266" s="2">
        <v>1</v>
      </c>
      <c r="BC1266" s="2">
        <v>1</v>
      </c>
      <c r="BD1266" s="2" t="s">
        <v>3</v>
      </c>
      <c r="BE1266" s="2" t="s">
        <v>3</v>
      </c>
      <c r="BF1266" s="2" t="s">
        <v>3</v>
      </c>
      <c r="BG1266" s="2" t="s">
        <v>3</v>
      </c>
      <c r="BH1266" s="2">
        <v>3</v>
      </c>
      <c r="BI1266" s="2">
        <v>1</v>
      </c>
      <c r="BJ1266" s="2" t="s">
        <v>3</v>
      </c>
      <c r="BK1266" s="2"/>
      <c r="BL1266" s="2"/>
      <c r="BM1266" s="2">
        <v>17001</v>
      </c>
      <c r="BN1266" s="2">
        <v>0</v>
      </c>
      <c r="BO1266" s="2" t="s">
        <v>3</v>
      </c>
      <c r="BP1266" s="2">
        <v>0</v>
      </c>
      <c r="BQ1266" s="2">
        <v>22</v>
      </c>
      <c r="BR1266" s="2">
        <v>0</v>
      </c>
      <c r="BS1266" s="2">
        <v>1</v>
      </c>
      <c r="BT1266" s="2">
        <v>1</v>
      </c>
      <c r="BU1266" s="2">
        <v>1</v>
      </c>
      <c r="BV1266" s="2">
        <v>1</v>
      </c>
      <c r="BW1266" s="2">
        <v>1</v>
      </c>
      <c r="BX1266" s="2">
        <v>1</v>
      </c>
      <c r="BY1266" s="2" t="s">
        <v>3</v>
      </c>
      <c r="BZ1266" s="2">
        <v>121</v>
      </c>
      <c r="CA1266" s="2">
        <v>72</v>
      </c>
      <c r="CB1266" s="2" t="s">
        <v>3</v>
      </c>
      <c r="CC1266" s="2"/>
      <c r="CD1266" s="2"/>
      <c r="CE1266" s="2">
        <v>0</v>
      </c>
      <c r="CF1266" s="2">
        <v>0</v>
      </c>
      <c r="CG1266" s="2">
        <v>0</v>
      </c>
      <c r="CH1266" s="2"/>
      <c r="CI1266" s="2"/>
      <c r="CJ1266" s="2"/>
      <c r="CK1266" s="2"/>
      <c r="CL1266" s="2"/>
      <c r="CM1266" s="2">
        <v>0</v>
      </c>
      <c r="CN1266" s="2" t="s">
        <v>3</v>
      </c>
      <c r="CO1266" s="2">
        <v>0</v>
      </c>
      <c r="CP1266" s="2">
        <f t="shared" si="822"/>
        <v>32850</v>
      </c>
      <c r="CQ1266" s="2">
        <f>AC1266</f>
        <v>5475</v>
      </c>
      <c r="CR1266" s="2">
        <f t="shared" si="823"/>
        <v>0</v>
      </c>
      <c r="CS1266" s="2">
        <f t="shared" si="824"/>
        <v>0</v>
      </c>
      <c r="CT1266" s="2">
        <f t="shared" si="825"/>
        <v>0</v>
      </c>
      <c r="CU1266" s="2">
        <f t="shared" si="826"/>
        <v>0</v>
      </c>
      <c r="CV1266" s="2">
        <f t="shared" si="827"/>
        <v>0</v>
      </c>
      <c r="CW1266" s="2">
        <f t="shared" si="828"/>
        <v>0</v>
      </c>
      <c r="CX1266" s="2">
        <f t="shared" si="829"/>
        <v>0</v>
      </c>
      <c r="CY1266" s="2">
        <f t="shared" si="830"/>
        <v>0</v>
      </c>
      <c r="CZ1266" s="2">
        <f t="shared" si="831"/>
        <v>0</v>
      </c>
      <c r="DA1266" s="2"/>
      <c r="DB1266" s="2"/>
      <c r="DC1266" s="2" t="s">
        <v>3</v>
      </c>
      <c r="DD1266" s="2" t="s">
        <v>3</v>
      </c>
      <c r="DE1266" s="2" t="s">
        <v>3</v>
      </c>
      <c r="DF1266" s="2" t="s">
        <v>3</v>
      </c>
      <c r="DG1266" s="2" t="s">
        <v>3</v>
      </c>
      <c r="DH1266" s="2" t="s">
        <v>3</v>
      </c>
      <c r="DI1266" s="2" t="s">
        <v>3</v>
      </c>
      <c r="DJ1266" s="2" t="s">
        <v>3</v>
      </c>
      <c r="DK1266" s="2" t="s">
        <v>3</v>
      </c>
      <c r="DL1266" s="2" t="s">
        <v>3</v>
      </c>
      <c r="DM1266" s="2" t="s">
        <v>3</v>
      </c>
      <c r="DN1266" s="2">
        <v>0</v>
      </c>
      <c r="DO1266" s="2">
        <v>0</v>
      </c>
      <c r="DP1266" s="2">
        <v>1</v>
      </c>
      <c r="DQ1266" s="2">
        <v>1</v>
      </c>
      <c r="DR1266" s="2"/>
      <c r="DS1266" s="2"/>
      <c r="DT1266" s="2"/>
      <c r="DU1266" s="2">
        <v>1010</v>
      </c>
      <c r="DV1266" s="2" t="s">
        <v>160</v>
      </c>
      <c r="DW1266" s="2" t="s">
        <v>160</v>
      </c>
      <c r="DX1266" s="2">
        <v>1</v>
      </c>
      <c r="DY1266" s="2"/>
      <c r="DZ1266" s="2" t="s">
        <v>3</v>
      </c>
      <c r="EA1266" s="2" t="s">
        <v>3</v>
      </c>
      <c r="EB1266" s="2" t="s">
        <v>3</v>
      </c>
      <c r="EC1266" s="2" t="s">
        <v>3</v>
      </c>
      <c r="ED1266" s="2"/>
      <c r="EE1266" s="2">
        <v>53551145</v>
      </c>
      <c r="EF1266" s="2">
        <v>22</v>
      </c>
      <c r="EG1266" s="2" t="s">
        <v>592</v>
      </c>
      <c r="EH1266" s="2">
        <v>16</v>
      </c>
      <c r="EI1266" s="2" t="s">
        <v>593</v>
      </c>
      <c r="EJ1266" s="2">
        <v>1</v>
      </c>
      <c r="EK1266" s="2">
        <v>17001</v>
      </c>
      <c r="EL1266" s="2" t="s">
        <v>1211</v>
      </c>
      <c r="EM1266" s="2" t="s">
        <v>1212</v>
      </c>
      <c r="EN1266" s="2"/>
      <c r="EO1266" s="2" t="s">
        <v>3</v>
      </c>
      <c r="EP1266" s="2"/>
      <c r="EQ1266" s="2">
        <v>0</v>
      </c>
      <c r="ER1266" s="2">
        <v>5584.5</v>
      </c>
      <c r="ES1266" s="2">
        <v>5475</v>
      </c>
      <c r="ET1266" s="2">
        <v>0</v>
      </c>
      <c r="EU1266" s="2">
        <v>0</v>
      </c>
      <c r="EV1266" s="2">
        <v>0</v>
      </c>
      <c r="EW1266" s="2">
        <v>0</v>
      </c>
      <c r="EX1266" s="2">
        <v>0</v>
      </c>
      <c r="EY1266" s="2"/>
      <c r="EZ1266" s="2">
        <v>5</v>
      </c>
      <c r="FA1266" s="2"/>
      <c r="FB1266" s="2"/>
      <c r="FC1266" s="2">
        <v>1</v>
      </c>
      <c r="FD1266" s="2">
        <v>18</v>
      </c>
      <c r="FE1266" s="2"/>
      <c r="FF1266" s="2">
        <v>6570</v>
      </c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>
        <v>0</v>
      </c>
      <c r="FR1266" s="2">
        <f>ROUND(IF(AND(BH1266=3,BI1266=3),P1266,0),2)</f>
        <v>0</v>
      </c>
      <c r="FS1266" s="2">
        <v>0</v>
      </c>
      <c r="FT1266" s="2"/>
      <c r="FU1266" s="2"/>
      <c r="FV1266" s="2"/>
      <c r="FW1266" s="2"/>
      <c r="FX1266" s="2">
        <v>121</v>
      </c>
      <c r="FY1266" s="2">
        <v>72</v>
      </c>
      <c r="FZ1266" s="2"/>
      <c r="GA1266" s="2" t="s">
        <v>1277</v>
      </c>
      <c r="GB1266" s="2"/>
      <c r="GC1266" s="2"/>
      <c r="GD1266" s="2">
        <v>1</v>
      </c>
      <c r="GE1266" s="2"/>
      <c r="GF1266" s="2">
        <v>-1198445072</v>
      </c>
      <c r="GG1266" s="2">
        <v>2</v>
      </c>
      <c r="GH1266" s="2">
        <v>3</v>
      </c>
      <c r="GI1266" s="2">
        <v>-2</v>
      </c>
      <c r="GJ1266" s="2">
        <v>0</v>
      </c>
      <c r="GK1266" s="2">
        <v>0</v>
      </c>
      <c r="GL1266" s="2">
        <f>ROUND(IF(AND(BH1266=3,BI1266=3,FS1266&lt;&gt;0),P1266,0),2)</f>
        <v>0</v>
      </c>
      <c r="GM1266" s="2">
        <f>ROUND(O1266+X1266+Y1266,2)+GX1266</f>
        <v>32850</v>
      </c>
      <c r="GN1266" s="2">
        <f>IF(OR(BI1266=0,BI1266=1),ROUND(O1266+X1266+Y1266,2),0)</f>
        <v>32850</v>
      </c>
      <c r="GO1266" s="2">
        <f>IF(BI1266=2,ROUND(O1266+X1266+Y1266,2),0)</f>
        <v>0</v>
      </c>
      <c r="GP1266" s="2">
        <f>IF(BI1266=4,ROUND(O1266+X1266+Y1266,2)+GX1266,0)</f>
        <v>0</v>
      </c>
      <c r="GQ1266" s="2"/>
      <c r="GR1266" s="2">
        <v>1</v>
      </c>
      <c r="GS1266" s="2">
        <v>1</v>
      </c>
      <c r="GT1266" s="2">
        <v>0</v>
      </c>
      <c r="GU1266" s="2" t="s">
        <v>3</v>
      </c>
      <c r="GV1266" s="2">
        <f t="shared" si="832"/>
        <v>0</v>
      </c>
      <c r="GW1266" s="2">
        <v>1</v>
      </c>
      <c r="GX1266" s="2">
        <f>ROUND(HC1266*I1266,2)</f>
        <v>0</v>
      </c>
      <c r="GY1266" s="2"/>
      <c r="GZ1266" s="2"/>
      <c r="HA1266" s="2">
        <v>0</v>
      </c>
      <c r="HB1266" s="2">
        <v>0</v>
      </c>
      <c r="HC1266" s="2">
        <f t="shared" si="833"/>
        <v>0</v>
      </c>
      <c r="HD1266" s="2"/>
      <c r="HE1266" s="2" t="s">
        <v>138</v>
      </c>
      <c r="HF1266" s="2" t="s">
        <v>138</v>
      </c>
      <c r="HG1266" s="2">
        <f>ROUND(AC1266*I1266,0)</f>
        <v>32850</v>
      </c>
      <c r="HH1266" s="2"/>
      <c r="HI1266" s="2"/>
      <c r="HJ1266" s="2"/>
      <c r="HK1266" s="2"/>
      <c r="HL1266" s="2"/>
      <c r="HM1266" s="2" t="s">
        <v>3</v>
      </c>
      <c r="HN1266" s="2" t="s">
        <v>596</v>
      </c>
      <c r="HO1266" s="2" t="s">
        <v>597</v>
      </c>
      <c r="HP1266" s="2" t="s">
        <v>593</v>
      </c>
      <c r="HQ1266" s="2" t="s">
        <v>593</v>
      </c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>
        <v>0</v>
      </c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</row>
    <row r="1267" spans="1:255" x14ac:dyDescent="0.2">
      <c r="A1267">
        <v>18</v>
      </c>
      <c r="B1267">
        <v>1</v>
      </c>
      <c r="C1267">
        <v>2230</v>
      </c>
      <c r="E1267" t="s">
        <v>1274</v>
      </c>
      <c r="F1267" t="s">
        <v>1275</v>
      </c>
      <c r="G1267" t="s">
        <v>1276</v>
      </c>
      <c r="H1267" t="s">
        <v>160</v>
      </c>
      <c r="I1267">
        <f>I1263*J1267</f>
        <v>6</v>
      </c>
      <c r="J1267">
        <v>10</v>
      </c>
      <c r="K1267">
        <v>10</v>
      </c>
      <c r="O1267">
        <f>ROUND(CP1267,0)</f>
        <v>33507</v>
      </c>
      <c r="P1267">
        <f>ROUND(CQ1267*I1267,0)</f>
        <v>33507</v>
      </c>
      <c r="Q1267">
        <f>ROUND(CR1267*I1267,0)</f>
        <v>0</v>
      </c>
      <c r="R1267">
        <f>ROUND(CS1267*I1267,0)</f>
        <v>0</v>
      </c>
      <c r="S1267">
        <f>ROUND(CT1267*I1267,0)</f>
        <v>0</v>
      </c>
      <c r="T1267">
        <f>ROUND(CU1267*I1267,0)</f>
        <v>0</v>
      </c>
      <c r="U1267">
        <f t="shared" si="817"/>
        <v>0</v>
      </c>
      <c r="V1267">
        <f t="shared" si="818"/>
        <v>0</v>
      </c>
      <c r="W1267">
        <f>ROUND(CX1267*I1267,0)</f>
        <v>0</v>
      </c>
      <c r="X1267">
        <f>ROUND(CY1267,0)</f>
        <v>0</v>
      </c>
      <c r="Y1267">
        <f>ROUND(CZ1267,0)</f>
        <v>0</v>
      </c>
      <c r="AA1267">
        <v>53551707</v>
      </c>
      <c r="AB1267">
        <f t="shared" si="819"/>
        <v>5584.5</v>
      </c>
      <c r="AC1267">
        <f t="shared" si="810"/>
        <v>5584.5</v>
      </c>
      <c r="AD1267">
        <f t="shared" si="834"/>
        <v>0</v>
      </c>
      <c r="AE1267">
        <f t="shared" si="835"/>
        <v>0</v>
      </c>
      <c r="AF1267">
        <f t="shared" si="836"/>
        <v>0</v>
      </c>
      <c r="AG1267">
        <f t="shared" si="820"/>
        <v>0</v>
      </c>
      <c r="AH1267">
        <f t="shared" si="837"/>
        <v>0</v>
      </c>
      <c r="AI1267">
        <f t="shared" si="838"/>
        <v>0</v>
      </c>
      <c r="AJ1267">
        <f t="shared" si="821"/>
        <v>0</v>
      </c>
      <c r="AK1267">
        <v>5584.5</v>
      </c>
      <c r="AL1267">
        <v>5584.5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121</v>
      </c>
      <c r="AU1267">
        <v>72</v>
      </c>
      <c r="AV1267">
        <v>1</v>
      </c>
      <c r="AW1267">
        <v>1</v>
      </c>
      <c r="AZ1267">
        <v>1</v>
      </c>
      <c r="BA1267">
        <v>1</v>
      </c>
      <c r="BB1267">
        <v>1</v>
      </c>
      <c r="BC1267">
        <v>6.14</v>
      </c>
      <c r="BD1267" t="s">
        <v>3</v>
      </c>
      <c r="BE1267" t="s">
        <v>3</v>
      </c>
      <c r="BF1267" t="s">
        <v>3</v>
      </c>
      <c r="BG1267" t="s">
        <v>3</v>
      </c>
      <c r="BH1267">
        <v>3</v>
      </c>
      <c r="BI1267">
        <v>1</v>
      </c>
      <c r="BJ1267" t="s">
        <v>3</v>
      </c>
      <c r="BM1267">
        <v>17001</v>
      </c>
      <c r="BN1267">
        <v>0</v>
      </c>
      <c r="BO1267" t="s">
        <v>30</v>
      </c>
      <c r="BP1267">
        <v>1</v>
      </c>
      <c r="BQ1267">
        <v>22</v>
      </c>
      <c r="BR1267">
        <v>0</v>
      </c>
      <c r="BS1267">
        <v>1</v>
      </c>
      <c r="BT1267">
        <v>1</v>
      </c>
      <c r="BU1267">
        <v>1</v>
      </c>
      <c r="BV1267">
        <v>1</v>
      </c>
      <c r="BW1267">
        <v>1</v>
      </c>
      <c r="BX1267">
        <v>1</v>
      </c>
      <c r="BY1267" t="s">
        <v>3</v>
      </c>
      <c r="BZ1267">
        <v>121</v>
      </c>
      <c r="CA1267">
        <v>72</v>
      </c>
      <c r="CB1267" t="s">
        <v>3</v>
      </c>
      <c r="CE1267">
        <v>0</v>
      </c>
      <c r="CF1267">
        <v>0</v>
      </c>
      <c r="CG1267">
        <v>0</v>
      </c>
      <c r="CM1267">
        <v>0</v>
      </c>
      <c r="CN1267" t="s">
        <v>3</v>
      </c>
      <c r="CO1267">
        <v>0</v>
      </c>
      <c r="CP1267">
        <f t="shared" si="822"/>
        <v>33507</v>
      </c>
      <c r="CQ1267">
        <f>AC1267</f>
        <v>5584.5</v>
      </c>
      <c r="CR1267">
        <f t="shared" si="823"/>
        <v>0</v>
      </c>
      <c r="CS1267">
        <f t="shared" si="824"/>
        <v>0</v>
      </c>
      <c r="CT1267">
        <f t="shared" si="825"/>
        <v>0</v>
      </c>
      <c r="CU1267">
        <f t="shared" si="826"/>
        <v>0</v>
      </c>
      <c r="CV1267">
        <f t="shared" si="827"/>
        <v>0</v>
      </c>
      <c r="CW1267">
        <f t="shared" si="828"/>
        <v>0</v>
      </c>
      <c r="CX1267">
        <f t="shared" si="829"/>
        <v>0</v>
      </c>
      <c r="CY1267">
        <f t="shared" si="830"/>
        <v>0</v>
      </c>
      <c r="CZ1267">
        <f t="shared" si="831"/>
        <v>0</v>
      </c>
      <c r="DC1267" t="s">
        <v>3</v>
      </c>
      <c r="DD1267" t="s">
        <v>3</v>
      </c>
      <c r="DE1267" t="s">
        <v>3</v>
      </c>
      <c r="DF1267" t="s">
        <v>3</v>
      </c>
      <c r="DG1267" t="s">
        <v>3</v>
      </c>
      <c r="DH1267" t="s">
        <v>3</v>
      </c>
      <c r="DI1267" t="s">
        <v>3</v>
      </c>
      <c r="DJ1267" t="s">
        <v>3</v>
      </c>
      <c r="DK1267" t="s">
        <v>3</v>
      </c>
      <c r="DL1267" t="s">
        <v>3</v>
      </c>
      <c r="DM1267" t="s">
        <v>3</v>
      </c>
      <c r="DN1267">
        <v>0</v>
      </c>
      <c r="DO1267">
        <v>0</v>
      </c>
      <c r="DP1267">
        <v>1</v>
      </c>
      <c r="DQ1267">
        <v>1</v>
      </c>
      <c r="DU1267">
        <v>1010</v>
      </c>
      <c r="DV1267" t="s">
        <v>160</v>
      </c>
      <c r="DW1267" t="s">
        <v>160</v>
      </c>
      <c r="DX1267">
        <v>1</v>
      </c>
      <c r="DZ1267" t="s">
        <v>3</v>
      </c>
      <c r="EA1267" t="s">
        <v>3</v>
      </c>
      <c r="EB1267" t="s">
        <v>3</v>
      </c>
      <c r="EC1267" t="s">
        <v>3</v>
      </c>
      <c r="EE1267">
        <v>53551145</v>
      </c>
      <c r="EF1267">
        <v>22</v>
      </c>
      <c r="EG1267" t="s">
        <v>592</v>
      </c>
      <c r="EH1267">
        <v>16</v>
      </c>
      <c r="EI1267" t="s">
        <v>593</v>
      </c>
      <c r="EJ1267">
        <v>1</v>
      </c>
      <c r="EK1267">
        <v>17001</v>
      </c>
      <c r="EL1267" t="s">
        <v>1211</v>
      </c>
      <c r="EM1267" t="s">
        <v>1212</v>
      </c>
      <c r="EO1267" t="s">
        <v>3</v>
      </c>
      <c r="EQ1267">
        <v>0</v>
      </c>
      <c r="ER1267">
        <v>5584.5</v>
      </c>
      <c r="ES1267">
        <v>5584.5</v>
      </c>
      <c r="ET1267">
        <v>0</v>
      </c>
      <c r="EU1267">
        <v>0</v>
      </c>
      <c r="EV1267">
        <v>0</v>
      </c>
      <c r="EW1267">
        <v>0</v>
      </c>
      <c r="EX1267">
        <v>0</v>
      </c>
      <c r="EZ1267">
        <v>5</v>
      </c>
      <c r="FC1267">
        <v>1</v>
      </c>
      <c r="FD1267">
        <v>18</v>
      </c>
      <c r="FF1267">
        <v>6570</v>
      </c>
      <c r="FQ1267">
        <v>0</v>
      </c>
      <c r="FR1267">
        <f>ROUND(IF(AND(BH1267=3,BI1267=3),P1267,0),0)</f>
        <v>0</v>
      </c>
      <c r="FS1267">
        <v>0</v>
      </c>
      <c r="FX1267">
        <v>121</v>
      </c>
      <c r="FY1267">
        <v>72</v>
      </c>
      <c r="GA1267" t="s">
        <v>1278</v>
      </c>
      <c r="GD1267">
        <v>1</v>
      </c>
      <c r="GF1267">
        <v>-1198445072</v>
      </c>
      <c r="GG1267">
        <v>2</v>
      </c>
      <c r="GH1267">
        <v>3</v>
      </c>
      <c r="GI1267">
        <v>5</v>
      </c>
      <c r="GJ1267">
        <v>0</v>
      </c>
      <c r="GK1267">
        <v>0</v>
      </c>
      <c r="GL1267">
        <f>ROUND(IF(AND(BH1267=3,BI1267=3,FS1267&lt;&gt;0),P1267,0),0)</f>
        <v>0</v>
      </c>
      <c r="GM1267">
        <f>ROUND(O1267+X1267+Y1267,0)+GX1267</f>
        <v>33507</v>
      </c>
      <c r="GN1267">
        <f>IF(OR(BI1267=0,BI1267=1),ROUND(O1267+X1267+Y1267,0),0)</f>
        <v>33507</v>
      </c>
      <c r="GO1267">
        <f>IF(BI1267=2,ROUND(O1267+X1267+Y1267,0),0)</f>
        <v>0</v>
      </c>
      <c r="GP1267">
        <f>IF(BI1267=4,ROUND(O1267+X1267+Y1267,0)+GX1267,0)</f>
        <v>0</v>
      </c>
      <c r="GR1267">
        <v>1</v>
      </c>
      <c r="GS1267">
        <v>1</v>
      </c>
      <c r="GT1267">
        <v>0</v>
      </c>
      <c r="GU1267" t="s">
        <v>3</v>
      </c>
      <c r="GV1267">
        <f t="shared" si="832"/>
        <v>0</v>
      </c>
      <c r="GW1267">
        <v>1</v>
      </c>
      <c r="GX1267">
        <f>ROUND(HC1267*I1267,0)</f>
        <v>0</v>
      </c>
      <c r="HA1267">
        <v>0</v>
      </c>
      <c r="HB1267">
        <v>0</v>
      </c>
      <c r="HC1267">
        <f t="shared" si="833"/>
        <v>0</v>
      </c>
      <c r="HE1267" t="s">
        <v>138</v>
      </c>
      <c r="HF1267" t="s">
        <v>31</v>
      </c>
      <c r="HG1267">
        <f>ROUND(AC1267*I1267,0)</f>
        <v>33507</v>
      </c>
      <c r="HM1267" t="s">
        <v>3</v>
      </c>
      <c r="HN1267" t="s">
        <v>596</v>
      </c>
      <c r="HO1267" t="s">
        <v>597</v>
      </c>
      <c r="HP1267" t="s">
        <v>593</v>
      </c>
      <c r="HQ1267" t="s">
        <v>593</v>
      </c>
      <c r="IK1267">
        <v>0</v>
      </c>
    </row>
    <row r="1268" spans="1:255" x14ac:dyDescent="0.2">
      <c r="A1268" s="2">
        <v>18</v>
      </c>
      <c r="B1268" s="2">
        <v>1</v>
      </c>
      <c r="C1268" s="2">
        <v>2209</v>
      </c>
      <c r="D1268" s="2"/>
      <c r="E1268" s="2" t="s">
        <v>1279</v>
      </c>
      <c r="F1268" s="2" t="s">
        <v>1227</v>
      </c>
      <c r="G1268" s="2" t="s">
        <v>1228</v>
      </c>
      <c r="H1268" s="2" t="s">
        <v>219</v>
      </c>
      <c r="I1268" s="2">
        <f>I1262*J1268</f>
        <v>6</v>
      </c>
      <c r="J1268" s="2">
        <v>10</v>
      </c>
      <c r="K1268" s="2">
        <v>10</v>
      </c>
      <c r="L1268" s="2"/>
      <c r="M1268" s="2"/>
      <c r="N1268" s="2"/>
      <c r="O1268" s="2">
        <f>ROUND(CP1268,2)</f>
        <v>1874.04</v>
      </c>
      <c r="P1268" s="2">
        <f>ROUND(CQ1268*I1268,2)</f>
        <v>1874.04</v>
      </c>
      <c r="Q1268" s="2">
        <f>ROUND(CR1268*I1268,2)</f>
        <v>0</v>
      </c>
      <c r="R1268" s="2">
        <f>ROUND(CS1268*I1268,2)</f>
        <v>0</v>
      </c>
      <c r="S1268" s="2">
        <f>ROUND(CT1268*I1268,2)</f>
        <v>0</v>
      </c>
      <c r="T1268" s="2">
        <f>ROUND(CU1268*I1268,2)</f>
        <v>0</v>
      </c>
      <c r="U1268" s="2">
        <f t="shared" si="817"/>
        <v>0</v>
      </c>
      <c r="V1268" s="2">
        <f t="shared" si="818"/>
        <v>0</v>
      </c>
      <c r="W1268" s="2">
        <f>ROUND(CX1268*I1268,2)</f>
        <v>0.36</v>
      </c>
      <c r="X1268" s="2">
        <f>ROUND(CY1268,2)</f>
        <v>0</v>
      </c>
      <c r="Y1268" s="2">
        <f>ROUND(CZ1268,2)</f>
        <v>0</v>
      </c>
      <c r="Z1268" s="2"/>
      <c r="AA1268" s="2">
        <v>53551706</v>
      </c>
      <c r="AB1268" s="2">
        <f t="shared" si="819"/>
        <v>312.33999999999997</v>
      </c>
      <c r="AC1268" s="2">
        <f t="shared" si="810"/>
        <v>312.33999999999997</v>
      </c>
      <c r="AD1268" s="2">
        <f t="shared" si="834"/>
        <v>0</v>
      </c>
      <c r="AE1268" s="2">
        <f t="shared" si="835"/>
        <v>0</v>
      </c>
      <c r="AF1268" s="2">
        <f t="shared" si="836"/>
        <v>0</v>
      </c>
      <c r="AG1268" s="2">
        <f t="shared" si="820"/>
        <v>0</v>
      </c>
      <c r="AH1268" s="2">
        <f t="shared" si="837"/>
        <v>0</v>
      </c>
      <c r="AI1268" s="2">
        <f t="shared" si="838"/>
        <v>0</v>
      </c>
      <c r="AJ1268" s="2">
        <f t="shared" si="821"/>
        <v>0.06</v>
      </c>
      <c r="AK1268" s="2">
        <v>312.33999999999997</v>
      </c>
      <c r="AL1268" s="2">
        <v>312.33999999999997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0.06</v>
      </c>
      <c r="AT1268" s="2">
        <v>121</v>
      </c>
      <c r="AU1268" s="2">
        <v>72</v>
      </c>
      <c r="AV1268" s="2">
        <v>1</v>
      </c>
      <c r="AW1268" s="2">
        <v>1</v>
      </c>
      <c r="AX1268" s="2"/>
      <c r="AY1268" s="2"/>
      <c r="AZ1268" s="2">
        <v>1</v>
      </c>
      <c r="BA1268" s="2">
        <v>1</v>
      </c>
      <c r="BB1268" s="2">
        <v>1</v>
      </c>
      <c r="BC1268" s="2">
        <v>1</v>
      </c>
      <c r="BD1268" s="2" t="s">
        <v>3</v>
      </c>
      <c r="BE1268" s="2" t="s">
        <v>3</v>
      </c>
      <c r="BF1268" s="2" t="s">
        <v>3</v>
      </c>
      <c r="BG1268" s="2" t="s">
        <v>3</v>
      </c>
      <c r="BH1268" s="2">
        <v>3</v>
      </c>
      <c r="BI1268" s="2">
        <v>1</v>
      </c>
      <c r="BJ1268" s="2" t="s">
        <v>1229</v>
      </c>
      <c r="BK1268" s="2"/>
      <c r="BL1268" s="2"/>
      <c r="BM1268" s="2">
        <v>17001</v>
      </c>
      <c r="BN1268" s="2">
        <v>0</v>
      </c>
      <c r="BO1268" s="2" t="s">
        <v>3</v>
      </c>
      <c r="BP1268" s="2">
        <v>0</v>
      </c>
      <c r="BQ1268" s="2">
        <v>22</v>
      </c>
      <c r="BR1268" s="2">
        <v>0</v>
      </c>
      <c r="BS1268" s="2">
        <v>1</v>
      </c>
      <c r="BT1268" s="2">
        <v>1</v>
      </c>
      <c r="BU1268" s="2">
        <v>1</v>
      </c>
      <c r="BV1268" s="2">
        <v>1</v>
      </c>
      <c r="BW1268" s="2">
        <v>1</v>
      </c>
      <c r="BX1268" s="2">
        <v>1</v>
      </c>
      <c r="BY1268" s="2" t="s">
        <v>3</v>
      </c>
      <c r="BZ1268" s="2">
        <v>121</v>
      </c>
      <c r="CA1268" s="2">
        <v>72</v>
      </c>
      <c r="CB1268" s="2" t="s">
        <v>3</v>
      </c>
      <c r="CC1268" s="2"/>
      <c r="CD1268" s="2"/>
      <c r="CE1268" s="2">
        <v>0</v>
      </c>
      <c r="CF1268" s="2">
        <v>0</v>
      </c>
      <c r="CG1268" s="2">
        <v>0</v>
      </c>
      <c r="CH1268" s="2"/>
      <c r="CI1268" s="2"/>
      <c r="CJ1268" s="2"/>
      <c r="CK1268" s="2"/>
      <c r="CL1268" s="2"/>
      <c r="CM1268" s="2">
        <v>0</v>
      </c>
      <c r="CN1268" s="2" t="s">
        <v>3</v>
      </c>
      <c r="CO1268" s="2">
        <v>0</v>
      </c>
      <c r="CP1268" s="2">
        <f t="shared" si="822"/>
        <v>1874.04</v>
      </c>
      <c r="CQ1268" s="2">
        <f t="shared" ref="CQ1268:CQ1281" si="839">AC1268*BC1268</f>
        <v>312.33999999999997</v>
      </c>
      <c r="CR1268" s="2">
        <f t="shared" si="823"/>
        <v>0</v>
      </c>
      <c r="CS1268" s="2">
        <f t="shared" si="824"/>
        <v>0</v>
      </c>
      <c r="CT1268" s="2">
        <f t="shared" si="825"/>
        <v>0</v>
      </c>
      <c r="CU1268" s="2">
        <f t="shared" si="826"/>
        <v>0</v>
      </c>
      <c r="CV1268" s="2">
        <f t="shared" si="827"/>
        <v>0</v>
      </c>
      <c r="CW1268" s="2">
        <f t="shared" si="828"/>
        <v>0</v>
      </c>
      <c r="CX1268" s="2">
        <f t="shared" si="829"/>
        <v>0.06</v>
      </c>
      <c r="CY1268" s="2">
        <f t="shared" si="830"/>
        <v>0</v>
      </c>
      <c r="CZ1268" s="2">
        <f t="shared" si="831"/>
        <v>0</v>
      </c>
      <c r="DA1268" s="2"/>
      <c r="DB1268" s="2"/>
      <c r="DC1268" s="2" t="s">
        <v>3</v>
      </c>
      <c r="DD1268" s="2" t="s">
        <v>3</v>
      </c>
      <c r="DE1268" s="2" t="s">
        <v>3</v>
      </c>
      <c r="DF1268" s="2" t="s">
        <v>3</v>
      </c>
      <c r="DG1268" s="2" t="s">
        <v>3</v>
      </c>
      <c r="DH1268" s="2" t="s">
        <v>3</v>
      </c>
      <c r="DI1268" s="2" t="s">
        <v>3</v>
      </c>
      <c r="DJ1268" s="2" t="s">
        <v>3</v>
      </c>
      <c r="DK1268" s="2" t="s">
        <v>3</v>
      </c>
      <c r="DL1268" s="2" t="s">
        <v>3</v>
      </c>
      <c r="DM1268" s="2" t="s">
        <v>3</v>
      </c>
      <c r="DN1268" s="2">
        <v>0</v>
      </c>
      <c r="DO1268" s="2">
        <v>0</v>
      </c>
      <c r="DP1268" s="2">
        <v>1</v>
      </c>
      <c r="DQ1268" s="2">
        <v>1</v>
      </c>
      <c r="DR1268" s="2"/>
      <c r="DS1268" s="2"/>
      <c r="DT1268" s="2"/>
      <c r="DU1268" s="2">
        <v>1013</v>
      </c>
      <c r="DV1268" s="2" t="s">
        <v>219</v>
      </c>
      <c r="DW1268" s="2" t="s">
        <v>219</v>
      </c>
      <c r="DX1268" s="2">
        <v>1</v>
      </c>
      <c r="DY1268" s="2"/>
      <c r="DZ1268" s="2" t="s">
        <v>3</v>
      </c>
      <c r="EA1268" s="2" t="s">
        <v>3</v>
      </c>
      <c r="EB1268" s="2" t="s">
        <v>3</v>
      </c>
      <c r="EC1268" s="2" t="s">
        <v>3</v>
      </c>
      <c r="ED1268" s="2"/>
      <c r="EE1268" s="2">
        <v>53551145</v>
      </c>
      <c r="EF1268" s="2">
        <v>22</v>
      </c>
      <c r="EG1268" s="2" t="s">
        <v>592</v>
      </c>
      <c r="EH1268" s="2">
        <v>16</v>
      </c>
      <c r="EI1268" s="2" t="s">
        <v>593</v>
      </c>
      <c r="EJ1268" s="2">
        <v>1</v>
      </c>
      <c r="EK1268" s="2">
        <v>17001</v>
      </c>
      <c r="EL1268" s="2" t="s">
        <v>1211</v>
      </c>
      <c r="EM1268" s="2" t="s">
        <v>1212</v>
      </c>
      <c r="EN1268" s="2"/>
      <c r="EO1268" s="2" t="s">
        <v>3</v>
      </c>
      <c r="EP1268" s="2"/>
      <c r="EQ1268" s="2">
        <v>0</v>
      </c>
      <c r="ER1268" s="2">
        <v>312.33999999999997</v>
      </c>
      <c r="ES1268" s="2">
        <v>312.33999999999997</v>
      </c>
      <c r="ET1268" s="2">
        <v>0</v>
      </c>
      <c r="EU1268" s="2">
        <v>0</v>
      </c>
      <c r="EV1268" s="2">
        <v>0</v>
      </c>
      <c r="EW1268" s="2">
        <v>0</v>
      </c>
      <c r="EX1268" s="2">
        <v>0</v>
      </c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>
        <v>0</v>
      </c>
      <c r="FR1268" s="2">
        <f>ROUND(IF(AND(BH1268=3,BI1268=3),P1268,0),2)</f>
        <v>0</v>
      </c>
      <c r="FS1268" s="2">
        <v>0</v>
      </c>
      <c r="FT1268" s="2"/>
      <c r="FU1268" s="2"/>
      <c r="FV1268" s="2"/>
      <c r="FW1268" s="2"/>
      <c r="FX1268" s="2">
        <v>121</v>
      </c>
      <c r="FY1268" s="2">
        <v>72</v>
      </c>
      <c r="FZ1268" s="2"/>
      <c r="GA1268" s="2" t="s">
        <v>3</v>
      </c>
      <c r="GB1268" s="2"/>
      <c r="GC1268" s="2"/>
      <c r="GD1268" s="2">
        <v>1</v>
      </c>
      <c r="GE1268" s="2"/>
      <c r="GF1268" s="2">
        <v>587737873</v>
      </c>
      <c r="GG1268" s="2">
        <v>2</v>
      </c>
      <c r="GH1268" s="2">
        <v>1</v>
      </c>
      <c r="GI1268" s="2">
        <v>-2</v>
      </c>
      <c r="GJ1268" s="2">
        <v>0</v>
      </c>
      <c r="GK1268" s="2">
        <v>0</v>
      </c>
      <c r="GL1268" s="2">
        <f>ROUND(IF(AND(BH1268=3,BI1268=3,FS1268&lt;&gt;0),P1268,0),2)</f>
        <v>0</v>
      </c>
      <c r="GM1268" s="2">
        <f>ROUND(O1268+X1268+Y1268,2)+GX1268</f>
        <v>1874.04</v>
      </c>
      <c r="GN1268" s="2">
        <f>IF(OR(BI1268=0,BI1268=1),ROUND(O1268+X1268+Y1268,2),0)</f>
        <v>1874.04</v>
      </c>
      <c r="GO1268" s="2">
        <f>IF(BI1268=2,ROUND(O1268+X1268+Y1268,2),0)</f>
        <v>0</v>
      </c>
      <c r="GP1268" s="2">
        <f>IF(BI1268=4,ROUND(O1268+X1268+Y1268,2)+GX1268,0)</f>
        <v>0</v>
      </c>
      <c r="GQ1268" s="2"/>
      <c r="GR1268" s="2">
        <v>0</v>
      </c>
      <c r="GS1268" s="2">
        <v>0</v>
      </c>
      <c r="GT1268" s="2">
        <v>0</v>
      </c>
      <c r="GU1268" s="2" t="s">
        <v>3</v>
      </c>
      <c r="GV1268" s="2">
        <f t="shared" si="832"/>
        <v>0</v>
      </c>
      <c r="GW1268" s="2">
        <v>1</v>
      </c>
      <c r="GX1268" s="2">
        <f>ROUND(HC1268*I1268,2)</f>
        <v>0</v>
      </c>
      <c r="GY1268" s="2"/>
      <c r="GZ1268" s="2"/>
      <c r="HA1268" s="2">
        <v>0</v>
      </c>
      <c r="HB1268" s="2">
        <v>0</v>
      </c>
      <c r="HC1268" s="2">
        <f t="shared" si="833"/>
        <v>0</v>
      </c>
      <c r="HD1268" s="2"/>
      <c r="HE1268" s="2" t="s">
        <v>3</v>
      </c>
      <c r="HF1268" s="2" t="s">
        <v>3</v>
      </c>
      <c r="HG1268" s="2"/>
      <c r="HH1268" s="2"/>
      <c r="HI1268" s="2"/>
      <c r="HJ1268" s="2"/>
      <c r="HK1268" s="2"/>
      <c r="HL1268" s="2"/>
      <c r="HM1268" s="2" t="s">
        <v>3</v>
      </c>
      <c r="HN1268" s="2" t="s">
        <v>596</v>
      </c>
      <c r="HO1268" s="2" t="s">
        <v>597</v>
      </c>
      <c r="HP1268" s="2" t="s">
        <v>593</v>
      </c>
      <c r="HQ1268" s="2" t="s">
        <v>593</v>
      </c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>
        <v>0</v>
      </c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</row>
    <row r="1269" spans="1:255" x14ac:dyDescent="0.2">
      <c r="A1269">
        <v>18</v>
      </c>
      <c r="B1269">
        <v>1</v>
      </c>
      <c r="C1269">
        <v>2226</v>
      </c>
      <c r="E1269" t="s">
        <v>1279</v>
      </c>
      <c r="F1269" t="s">
        <v>1227</v>
      </c>
      <c r="G1269" t="s">
        <v>1228</v>
      </c>
      <c r="H1269" t="s">
        <v>219</v>
      </c>
      <c r="I1269">
        <f>I1263*J1269</f>
        <v>6</v>
      </c>
      <c r="J1269">
        <v>10</v>
      </c>
      <c r="K1269">
        <v>10</v>
      </c>
      <c r="O1269">
        <f>ROUND(CP1269,0)</f>
        <v>11507</v>
      </c>
      <c r="P1269">
        <f>ROUND(CQ1269*I1269,0)</f>
        <v>11507</v>
      </c>
      <c r="Q1269">
        <f>ROUND(CR1269*I1269,0)</f>
        <v>0</v>
      </c>
      <c r="R1269">
        <f>ROUND(CS1269*I1269,0)</f>
        <v>0</v>
      </c>
      <c r="S1269">
        <f>ROUND(CT1269*I1269,0)</f>
        <v>0</v>
      </c>
      <c r="T1269">
        <f>ROUND(CU1269*I1269,0)</f>
        <v>0</v>
      </c>
      <c r="U1269">
        <f t="shared" si="817"/>
        <v>0</v>
      </c>
      <c r="V1269">
        <f t="shared" si="818"/>
        <v>0</v>
      </c>
      <c r="W1269">
        <f>ROUND(CX1269*I1269,0)</f>
        <v>0</v>
      </c>
      <c r="X1269">
        <f>ROUND(CY1269,0)</f>
        <v>0</v>
      </c>
      <c r="Y1269">
        <f>ROUND(CZ1269,0)</f>
        <v>0</v>
      </c>
      <c r="AA1269">
        <v>53551707</v>
      </c>
      <c r="AB1269">
        <f t="shared" si="819"/>
        <v>312.33999999999997</v>
      </c>
      <c r="AC1269">
        <f t="shared" si="810"/>
        <v>312.33999999999997</v>
      </c>
      <c r="AD1269">
        <f t="shared" si="834"/>
        <v>0</v>
      </c>
      <c r="AE1269">
        <f t="shared" si="835"/>
        <v>0</v>
      </c>
      <c r="AF1269">
        <f t="shared" si="836"/>
        <v>0</v>
      </c>
      <c r="AG1269">
        <f t="shared" si="820"/>
        <v>0</v>
      </c>
      <c r="AH1269">
        <f t="shared" si="837"/>
        <v>0</v>
      </c>
      <c r="AI1269">
        <f t="shared" si="838"/>
        <v>0</v>
      </c>
      <c r="AJ1269">
        <f t="shared" si="821"/>
        <v>0.06</v>
      </c>
      <c r="AK1269">
        <v>312.33999999999997</v>
      </c>
      <c r="AL1269">
        <v>312.33999999999997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0.06</v>
      </c>
      <c r="AT1269">
        <v>121</v>
      </c>
      <c r="AU1269">
        <v>72</v>
      </c>
      <c r="AV1269">
        <v>1</v>
      </c>
      <c r="AW1269">
        <v>1</v>
      </c>
      <c r="AZ1269">
        <v>1</v>
      </c>
      <c r="BA1269">
        <v>1</v>
      </c>
      <c r="BB1269">
        <v>1</v>
      </c>
      <c r="BC1269">
        <v>6.14</v>
      </c>
      <c r="BD1269" t="s">
        <v>3</v>
      </c>
      <c r="BE1269" t="s">
        <v>3</v>
      </c>
      <c r="BF1269" t="s">
        <v>3</v>
      </c>
      <c r="BG1269" t="s">
        <v>3</v>
      </c>
      <c r="BH1269">
        <v>3</v>
      </c>
      <c r="BI1269">
        <v>1</v>
      </c>
      <c r="BJ1269" t="s">
        <v>1229</v>
      </c>
      <c r="BM1269">
        <v>17001</v>
      </c>
      <c r="BN1269">
        <v>0</v>
      </c>
      <c r="BO1269" t="s">
        <v>30</v>
      </c>
      <c r="BP1269">
        <v>1</v>
      </c>
      <c r="BQ1269">
        <v>22</v>
      </c>
      <c r="BR1269">
        <v>0</v>
      </c>
      <c r="BS1269">
        <v>1</v>
      </c>
      <c r="BT1269">
        <v>1</v>
      </c>
      <c r="BU1269">
        <v>1</v>
      </c>
      <c r="BV1269">
        <v>1</v>
      </c>
      <c r="BW1269">
        <v>1</v>
      </c>
      <c r="BX1269">
        <v>1</v>
      </c>
      <c r="BY1269" t="s">
        <v>3</v>
      </c>
      <c r="BZ1269">
        <v>121</v>
      </c>
      <c r="CA1269">
        <v>72</v>
      </c>
      <c r="CB1269" t="s">
        <v>3</v>
      </c>
      <c r="CE1269">
        <v>0</v>
      </c>
      <c r="CF1269">
        <v>0</v>
      </c>
      <c r="CG1269">
        <v>0</v>
      </c>
      <c r="CM1269">
        <v>0</v>
      </c>
      <c r="CN1269" t="s">
        <v>3</v>
      </c>
      <c r="CO1269">
        <v>0</v>
      </c>
      <c r="CP1269">
        <f t="shared" si="822"/>
        <v>11507</v>
      </c>
      <c r="CQ1269">
        <f t="shared" si="839"/>
        <v>1917.7675999999997</v>
      </c>
      <c r="CR1269">
        <f t="shared" si="823"/>
        <v>0</v>
      </c>
      <c r="CS1269">
        <f t="shared" si="824"/>
        <v>0</v>
      </c>
      <c r="CT1269">
        <f t="shared" si="825"/>
        <v>0</v>
      </c>
      <c r="CU1269">
        <f t="shared" si="826"/>
        <v>0</v>
      </c>
      <c r="CV1269">
        <f t="shared" si="827"/>
        <v>0</v>
      </c>
      <c r="CW1269">
        <f t="shared" si="828"/>
        <v>0</v>
      </c>
      <c r="CX1269">
        <f t="shared" si="829"/>
        <v>0.06</v>
      </c>
      <c r="CY1269">
        <f t="shared" si="830"/>
        <v>0</v>
      </c>
      <c r="CZ1269">
        <f t="shared" si="831"/>
        <v>0</v>
      </c>
      <c r="DC1269" t="s">
        <v>3</v>
      </c>
      <c r="DD1269" t="s">
        <v>3</v>
      </c>
      <c r="DE1269" t="s">
        <v>3</v>
      </c>
      <c r="DF1269" t="s">
        <v>3</v>
      </c>
      <c r="DG1269" t="s">
        <v>3</v>
      </c>
      <c r="DH1269" t="s">
        <v>3</v>
      </c>
      <c r="DI1269" t="s">
        <v>3</v>
      </c>
      <c r="DJ1269" t="s">
        <v>3</v>
      </c>
      <c r="DK1269" t="s">
        <v>3</v>
      </c>
      <c r="DL1269" t="s">
        <v>3</v>
      </c>
      <c r="DM1269" t="s">
        <v>3</v>
      </c>
      <c r="DN1269">
        <v>0</v>
      </c>
      <c r="DO1269">
        <v>0</v>
      </c>
      <c r="DP1269">
        <v>1</v>
      </c>
      <c r="DQ1269">
        <v>1</v>
      </c>
      <c r="DU1269">
        <v>1013</v>
      </c>
      <c r="DV1269" t="s">
        <v>219</v>
      </c>
      <c r="DW1269" t="s">
        <v>219</v>
      </c>
      <c r="DX1269">
        <v>1</v>
      </c>
      <c r="DZ1269" t="s">
        <v>3</v>
      </c>
      <c r="EA1269" t="s">
        <v>3</v>
      </c>
      <c r="EB1269" t="s">
        <v>3</v>
      </c>
      <c r="EC1269" t="s">
        <v>3</v>
      </c>
      <c r="EE1269">
        <v>53551145</v>
      </c>
      <c r="EF1269">
        <v>22</v>
      </c>
      <c r="EG1269" t="s">
        <v>592</v>
      </c>
      <c r="EH1269">
        <v>16</v>
      </c>
      <c r="EI1269" t="s">
        <v>593</v>
      </c>
      <c r="EJ1269">
        <v>1</v>
      </c>
      <c r="EK1269">
        <v>17001</v>
      </c>
      <c r="EL1269" t="s">
        <v>1211</v>
      </c>
      <c r="EM1269" t="s">
        <v>1212</v>
      </c>
      <c r="EO1269" t="s">
        <v>3</v>
      </c>
      <c r="EQ1269">
        <v>0</v>
      </c>
      <c r="ER1269">
        <v>312.33999999999997</v>
      </c>
      <c r="ES1269">
        <v>312.33999999999997</v>
      </c>
      <c r="ET1269">
        <v>0</v>
      </c>
      <c r="EU1269">
        <v>0</v>
      </c>
      <c r="EV1269">
        <v>0</v>
      </c>
      <c r="EW1269">
        <v>0</v>
      </c>
      <c r="EX1269">
        <v>0</v>
      </c>
      <c r="FQ1269">
        <v>0</v>
      </c>
      <c r="FR1269">
        <f>ROUND(IF(AND(BH1269=3,BI1269=3),P1269,0),0)</f>
        <v>0</v>
      </c>
      <c r="FS1269">
        <v>0</v>
      </c>
      <c r="FX1269">
        <v>121</v>
      </c>
      <c r="FY1269">
        <v>72</v>
      </c>
      <c r="GA1269" t="s">
        <v>3</v>
      </c>
      <c r="GD1269">
        <v>1</v>
      </c>
      <c r="GF1269">
        <v>587737873</v>
      </c>
      <c r="GG1269">
        <v>2</v>
      </c>
      <c r="GH1269">
        <v>1</v>
      </c>
      <c r="GI1269">
        <v>5</v>
      </c>
      <c r="GJ1269">
        <v>0</v>
      </c>
      <c r="GK1269">
        <v>0</v>
      </c>
      <c r="GL1269">
        <f>ROUND(IF(AND(BH1269=3,BI1269=3,FS1269&lt;&gt;0),P1269,0),0)</f>
        <v>0</v>
      </c>
      <c r="GM1269">
        <f>ROUND(O1269+X1269+Y1269,0)+GX1269</f>
        <v>11507</v>
      </c>
      <c r="GN1269">
        <f>IF(OR(BI1269=0,BI1269=1),ROUND(O1269+X1269+Y1269,0),0)</f>
        <v>11507</v>
      </c>
      <c r="GO1269">
        <f>IF(BI1269=2,ROUND(O1269+X1269+Y1269,0),0)</f>
        <v>0</v>
      </c>
      <c r="GP1269">
        <f>IF(BI1269=4,ROUND(O1269+X1269+Y1269,0)+GX1269,0)</f>
        <v>0</v>
      </c>
      <c r="GR1269">
        <v>0</v>
      </c>
      <c r="GS1269">
        <v>3</v>
      </c>
      <c r="GT1269">
        <v>0</v>
      </c>
      <c r="GU1269" t="s">
        <v>3</v>
      </c>
      <c r="GV1269">
        <f t="shared" si="832"/>
        <v>0</v>
      </c>
      <c r="GW1269">
        <v>1</v>
      </c>
      <c r="GX1269">
        <f>ROUND(HC1269*I1269,0)</f>
        <v>0</v>
      </c>
      <c r="HA1269">
        <v>0</v>
      </c>
      <c r="HB1269">
        <v>0</v>
      </c>
      <c r="HC1269">
        <f t="shared" si="833"/>
        <v>0</v>
      </c>
      <c r="HE1269" t="s">
        <v>3</v>
      </c>
      <c r="HF1269" t="s">
        <v>3</v>
      </c>
      <c r="HM1269" t="s">
        <v>3</v>
      </c>
      <c r="HN1269" t="s">
        <v>596</v>
      </c>
      <c r="HO1269" t="s">
        <v>597</v>
      </c>
      <c r="HP1269" t="s">
        <v>593</v>
      </c>
      <c r="HQ1269" t="s">
        <v>593</v>
      </c>
      <c r="IK1269">
        <v>0</v>
      </c>
    </row>
    <row r="1270" spans="1:255" x14ac:dyDescent="0.2">
      <c r="A1270" s="2">
        <v>18</v>
      </c>
      <c r="B1270" s="2">
        <v>1</v>
      </c>
      <c r="C1270" s="2">
        <v>2211</v>
      </c>
      <c r="D1270" s="2"/>
      <c r="E1270" s="2" t="s">
        <v>1280</v>
      </c>
      <c r="F1270" s="2" t="s">
        <v>1231</v>
      </c>
      <c r="G1270" s="2" t="s">
        <v>1281</v>
      </c>
      <c r="H1270" s="2" t="s">
        <v>160</v>
      </c>
      <c r="I1270" s="2">
        <f>I1262*J1270</f>
        <v>12</v>
      </c>
      <c r="J1270" s="2">
        <v>20</v>
      </c>
      <c r="K1270" s="2">
        <v>20</v>
      </c>
      <c r="L1270" s="2"/>
      <c r="M1270" s="2"/>
      <c r="N1270" s="2"/>
      <c r="O1270" s="2">
        <f>ROUND(CP1270,2)</f>
        <v>201.36</v>
      </c>
      <c r="P1270" s="2">
        <f>ROUND(CQ1270*I1270,2)</f>
        <v>201.36</v>
      </c>
      <c r="Q1270" s="2">
        <f>ROUND(CR1270*I1270,2)</f>
        <v>0</v>
      </c>
      <c r="R1270" s="2">
        <f>ROUND(CS1270*I1270,2)</f>
        <v>0</v>
      </c>
      <c r="S1270" s="2">
        <f>ROUND(CT1270*I1270,2)</f>
        <v>0</v>
      </c>
      <c r="T1270" s="2">
        <f>ROUND(CU1270*I1270,2)</f>
        <v>0</v>
      </c>
      <c r="U1270" s="2">
        <f t="shared" si="817"/>
        <v>0</v>
      </c>
      <c r="V1270" s="2">
        <f t="shared" si="818"/>
        <v>0</v>
      </c>
      <c r="W1270" s="2">
        <f>ROUND(CX1270*I1270,2)</f>
        <v>9.24</v>
      </c>
      <c r="X1270" s="2">
        <f>ROUND(CY1270,2)</f>
        <v>0</v>
      </c>
      <c r="Y1270" s="2">
        <f>ROUND(CZ1270,2)</f>
        <v>0</v>
      </c>
      <c r="Z1270" s="2"/>
      <c r="AA1270" s="2">
        <v>53551706</v>
      </c>
      <c r="AB1270" s="2">
        <f t="shared" si="819"/>
        <v>16.78</v>
      </c>
      <c r="AC1270" s="2">
        <f t="shared" si="810"/>
        <v>16.78</v>
      </c>
      <c r="AD1270" s="2">
        <f t="shared" si="834"/>
        <v>0</v>
      </c>
      <c r="AE1270" s="2">
        <f t="shared" si="835"/>
        <v>0</v>
      </c>
      <c r="AF1270" s="2">
        <f t="shared" si="836"/>
        <v>0</v>
      </c>
      <c r="AG1270" s="2">
        <f t="shared" si="820"/>
        <v>0</v>
      </c>
      <c r="AH1270" s="2">
        <f t="shared" si="837"/>
        <v>0</v>
      </c>
      <c r="AI1270" s="2">
        <f t="shared" si="838"/>
        <v>0</v>
      </c>
      <c r="AJ1270" s="2">
        <f t="shared" si="821"/>
        <v>0.77</v>
      </c>
      <c r="AK1270" s="2">
        <v>16.78</v>
      </c>
      <c r="AL1270" s="2">
        <v>16.78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0.77</v>
      </c>
      <c r="AT1270" s="2">
        <v>121</v>
      </c>
      <c r="AU1270" s="2">
        <v>72</v>
      </c>
      <c r="AV1270" s="2">
        <v>1</v>
      </c>
      <c r="AW1270" s="2">
        <v>1</v>
      </c>
      <c r="AX1270" s="2"/>
      <c r="AY1270" s="2"/>
      <c r="AZ1270" s="2">
        <v>1</v>
      </c>
      <c r="BA1270" s="2">
        <v>1</v>
      </c>
      <c r="BB1270" s="2">
        <v>1</v>
      </c>
      <c r="BC1270" s="2">
        <v>1</v>
      </c>
      <c r="BD1270" s="2" t="s">
        <v>3</v>
      </c>
      <c r="BE1270" s="2" t="s">
        <v>3</v>
      </c>
      <c r="BF1270" s="2" t="s">
        <v>3</v>
      </c>
      <c r="BG1270" s="2" t="s">
        <v>3</v>
      </c>
      <c r="BH1270" s="2">
        <v>3</v>
      </c>
      <c r="BI1270" s="2">
        <v>1</v>
      </c>
      <c r="BJ1270" s="2" t="s">
        <v>1233</v>
      </c>
      <c r="BK1270" s="2"/>
      <c r="BL1270" s="2"/>
      <c r="BM1270" s="2">
        <v>17001</v>
      </c>
      <c r="BN1270" s="2">
        <v>0</v>
      </c>
      <c r="BO1270" s="2" t="s">
        <v>3</v>
      </c>
      <c r="BP1270" s="2">
        <v>0</v>
      </c>
      <c r="BQ1270" s="2">
        <v>22</v>
      </c>
      <c r="BR1270" s="2">
        <v>0</v>
      </c>
      <c r="BS1270" s="2">
        <v>1</v>
      </c>
      <c r="BT1270" s="2">
        <v>1</v>
      </c>
      <c r="BU1270" s="2">
        <v>1</v>
      </c>
      <c r="BV1270" s="2">
        <v>1</v>
      </c>
      <c r="BW1270" s="2">
        <v>1</v>
      </c>
      <c r="BX1270" s="2">
        <v>1</v>
      </c>
      <c r="BY1270" s="2" t="s">
        <v>3</v>
      </c>
      <c r="BZ1270" s="2">
        <v>121</v>
      </c>
      <c r="CA1270" s="2">
        <v>72</v>
      </c>
      <c r="CB1270" s="2" t="s">
        <v>3</v>
      </c>
      <c r="CC1270" s="2"/>
      <c r="CD1270" s="2"/>
      <c r="CE1270" s="2">
        <v>0</v>
      </c>
      <c r="CF1270" s="2">
        <v>0</v>
      </c>
      <c r="CG1270" s="2">
        <v>0</v>
      </c>
      <c r="CH1270" s="2"/>
      <c r="CI1270" s="2"/>
      <c r="CJ1270" s="2"/>
      <c r="CK1270" s="2"/>
      <c r="CL1270" s="2"/>
      <c r="CM1270" s="2">
        <v>0</v>
      </c>
      <c r="CN1270" s="2" t="s">
        <v>3</v>
      </c>
      <c r="CO1270" s="2">
        <v>0</v>
      </c>
      <c r="CP1270" s="2">
        <f t="shared" si="822"/>
        <v>201.36</v>
      </c>
      <c r="CQ1270" s="2">
        <f t="shared" si="839"/>
        <v>16.78</v>
      </c>
      <c r="CR1270" s="2">
        <f t="shared" si="823"/>
        <v>0</v>
      </c>
      <c r="CS1270" s="2">
        <f t="shared" si="824"/>
        <v>0</v>
      </c>
      <c r="CT1270" s="2">
        <f t="shared" si="825"/>
        <v>0</v>
      </c>
      <c r="CU1270" s="2">
        <f t="shared" si="826"/>
        <v>0</v>
      </c>
      <c r="CV1270" s="2">
        <f t="shared" si="827"/>
        <v>0</v>
      </c>
      <c r="CW1270" s="2">
        <f t="shared" si="828"/>
        <v>0</v>
      </c>
      <c r="CX1270" s="2">
        <f t="shared" si="829"/>
        <v>0.77</v>
      </c>
      <c r="CY1270" s="2">
        <f t="shared" si="830"/>
        <v>0</v>
      </c>
      <c r="CZ1270" s="2">
        <f t="shared" si="831"/>
        <v>0</v>
      </c>
      <c r="DA1270" s="2"/>
      <c r="DB1270" s="2"/>
      <c r="DC1270" s="2" t="s">
        <v>3</v>
      </c>
      <c r="DD1270" s="2" t="s">
        <v>3</v>
      </c>
      <c r="DE1270" s="2" t="s">
        <v>3</v>
      </c>
      <c r="DF1270" s="2" t="s">
        <v>3</v>
      </c>
      <c r="DG1270" s="2" t="s">
        <v>3</v>
      </c>
      <c r="DH1270" s="2" t="s">
        <v>3</v>
      </c>
      <c r="DI1270" s="2" t="s">
        <v>3</v>
      </c>
      <c r="DJ1270" s="2" t="s">
        <v>3</v>
      </c>
      <c r="DK1270" s="2" t="s">
        <v>3</v>
      </c>
      <c r="DL1270" s="2" t="s">
        <v>3</v>
      </c>
      <c r="DM1270" s="2" t="s">
        <v>3</v>
      </c>
      <c r="DN1270" s="2">
        <v>0</v>
      </c>
      <c r="DO1270" s="2">
        <v>0</v>
      </c>
      <c r="DP1270" s="2">
        <v>1</v>
      </c>
      <c r="DQ1270" s="2">
        <v>1</v>
      </c>
      <c r="DR1270" s="2"/>
      <c r="DS1270" s="2"/>
      <c r="DT1270" s="2"/>
      <c r="DU1270" s="2">
        <v>1010</v>
      </c>
      <c r="DV1270" s="2" t="s">
        <v>160</v>
      </c>
      <c r="DW1270" s="2" t="s">
        <v>160</v>
      </c>
      <c r="DX1270" s="2">
        <v>1</v>
      </c>
      <c r="DY1270" s="2"/>
      <c r="DZ1270" s="2" t="s">
        <v>3</v>
      </c>
      <c r="EA1270" s="2" t="s">
        <v>3</v>
      </c>
      <c r="EB1270" s="2" t="s">
        <v>3</v>
      </c>
      <c r="EC1270" s="2" t="s">
        <v>3</v>
      </c>
      <c r="ED1270" s="2"/>
      <c r="EE1270" s="2">
        <v>53551145</v>
      </c>
      <c r="EF1270" s="2">
        <v>22</v>
      </c>
      <c r="EG1270" s="2" t="s">
        <v>592</v>
      </c>
      <c r="EH1270" s="2">
        <v>16</v>
      </c>
      <c r="EI1270" s="2" t="s">
        <v>593</v>
      </c>
      <c r="EJ1270" s="2">
        <v>1</v>
      </c>
      <c r="EK1270" s="2">
        <v>17001</v>
      </c>
      <c r="EL1270" s="2" t="s">
        <v>1211</v>
      </c>
      <c r="EM1270" s="2" t="s">
        <v>1212</v>
      </c>
      <c r="EN1270" s="2"/>
      <c r="EO1270" s="2" t="s">
        <v>3</v>
      </c>
      <c r="EP1270" s="2"/>
      <c r="EQ1270" s="2">
        <v>0</v>
      </c>
      <c r="ER1270" s="2">
        <v>16.78</v>
      </c>
      <c r="ES1270" s="2">
        <v>16.78</v>
      </c>
      <c r="ET1270" s="2">
        <v>0</v>
      </c>
      <c r="EU1270" s="2">
        <v>0</v>
      </c>
      <c r="EV1270" s="2">
        <v>0</v>
      </c>
      <c r="EW1270" s="2">
        <v>0</v>
      </c>
      <c r="EX1270" s="2">
        <v>0</v>
      </c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>
        <v>0</v>
      </c>
      <c r="FR1270" s="2">
        <f>ROUND(IF(AND(BH1270=3,BI1270=3),P1270,0),2)</f>
        <v>0</v>
      </c>
      <c r="FS1270" s="2">
        <v>0</v>
      </c>
      <c r="FT1270" s="2"/>
      <c r="FU1270" s="2"/>
      <c r="FV1270" s="2"/>
      <c r="FW1270" s="2"/>
      <c r="FX1270" s="2">
        <v>121</v>
      </c>
      <c r="FY1270" s="2">
        <v>72</v>
      </c>
      <c r="FZ1270" s="2"/>
      <c r="GA1270" s="2" t="s">
        <v>3</v>
      </c>
      <c r="GB1270" s="2"/>
      <c r="GC1270" s="2"/>
      <c r="GD1270" s="2">
        <v>1</v>
      </c>
      <c r="GE1270" s="2"/>
      <c r="GF1270" s="2">
        <v>-1571887510</v>
      </c>
      <c r="GG1270" s="2">
        <v>2</v>
      </c>
      <c r="GH1270" s="2">
        <v>1</v>
      </c>
      <c r="GI1270" s="2">
        <v>-2</v>
      </c>
      <c r="GJ1270" s="2">
        <v>0</v>
      </c>
      <c r="GK1270" s="2">
        <v>0</v>
      </c>
      <c r="GL1270" s="2">
        <f>ROUND(IF(AND(BH1270=3,BI1270=3,FS1270&lt;&gt;0),P1270,0),2)</f>
        <v>0</v>
      </c>
      <c r="GM1270" s="2">
        <f>ROUND(O1270+X1270+Y1270,2)+GX1270</f>
        <v>201.36</v>
      </c>
      <c r="GN1270" s="2">
        <f>IF(OR(BI1270=0,BI1270=1),ROUND(O1270+X1270+Y1270,2),0)</f>
        <v>201.36</v>
      </c>
      <c r="GO1270" s="2">
        <f>IF(BI1270=2,ROUND(O1270+X1270+Y1270,2),0)</f>
        <v>0</v>
      </c>
      <c r="GP1270" s="2">
        <f>IF(BI1270=4,ROUND(O1270+X1270+Y1270,2)+GX1270,0)</f>
        <v>0</v>
      </c>
      <c r="GQ1270" s="2"/>
      <c r="GR1270" s="2">
        <v>0</v>
      </c>
      <c r="GS1270" s="2">
        <v>0</v>
      </c>
      <c r="GT1270" s="2">
        <v>0</v>
      </c>
      <c r="GU1270" s="2" t="s">
        <v>3</v>
      </c>
      <c r="GV1270" s="2">
        <f t="shared" si="832"/>
        <v>0</v>
      </c>
      <c r="GW1270" s="2">
        <v>1</v>
      </c>
      <c r="GX1270" s="2">
        <f>ROUND(HC1270*I1270,2)</f>
        <v>0</v>
      </c>
      <c r="GY1270" s="2"/>
      <c r="GZ1270" s="2"/>
      <c r="HA1270" s="2">
        <v>0</v>
      </c>
      <c r="HB1270" s="2">
        <v>0</v>
      </c>
      <c r="HC1270" s="2">
        <f t="shared" si="833"/>
        <v>0</v>
      </c>
      <c r="HD1270" s="2"/>
      <c r="HE1270" s="2" t="s">
        <v>3</v>
      </c>
      <c r="HF1270" s="2" t="s">
        <v>3</v>
      </c>
      <c r="HG1270" s="2"/>
      <c r="HH1270" s="2"/>
      <c r="HI1270" s="2"/>
      <c r="HJ1270" s="2"/>
      <c r="HK1270" s="2"/>
      <c r="HL1270" s="2"/>
      <c r="HM1270" s="2" t="s">
        <v>3</v>
      </c>
      <c r="HN1270" s="2" t="s">
        <v>596</v>
      </c>
      <c r="HO1270" s="2" t="s">
        <v>597</v>
      </c>
      <c r="HP1270" s="2" t="s">
        <v>593</v>
      </c>
      <c r="HQ1270" s="2" t="s">
        <v>593</v>
      </c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>
        <v>0</v>
      </c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</row>
    <row r="1271" spans="1:255" x14ac:dyDescent="0.2">
      <c r="A1271">
        <v>18</v>
      </c>
      <c r="B1271">
        <v>1</v>
      </c>
      <c r="C1271">
        <v>2228</v>
      </c>
      <c r="E1271" t="s">
        <v>1280</v>
      </c>
      <c r="F1271" t="s">
        <v>1231</v>
      </c>
      <c r="G1271" t="s">
        <v>1281</v>
      </c>
      <c r="H1271" t="s">
        <v>160</v>
      </c>
      <c r="I1271">
        <f>I1263*J1271</f>
        <v>12</v>
      </c>
      <c r="J1271">
        <v>20</v>
      </c>
      <c r="K1271">
        <v>20</v>
      </c>
      <c r="O1271">
        <f>ROUND(CP1271,0)</f>
        <v>1323</v>
      </c>
      <c r="P1271">
        <f>ROUND(CQ1271*I1271,0)</f>
        <v>1323</v>
      </c>
      <c r="Q1271">
        <f>ROUND(CR1271*I1271,0)</f>
        <v>0</v>
      </c>
      <c r="R1271">
        <f>ROUND(CS1271*I1271,0)</f>
        <v>0</v>
      </c>
      <c r="S1271">
        <f>ROUND(CT1271*I1271,0)</f>
        <v>0</v>
      </c>
      <c r="T1271">
        <f>ROUND(CU1271*I1271,0)</f>
        <v>0</v>
      </c>
      <c r="U1271">
        <f t="shared" si="817"/>
        <v>0</v>
      </c>
      <c r="V1271">
        <f t="shared" si="818"/>
        <v>0</v>
      </c>
      <c r="W1271">
        <f>ROUND(CX1271*I1271,0)</f>
        <v>9</v>
      </c>
      <c r="X1271">
        <f>ROUND(CY1271,0)</f>
        <v>0</v>
      </c>
      <c r="Y1271">
        <f>ROUND(CZ1271,0)</f>
        <v>0</v>
      </c>
      <c r="AA1271">
        <v>53551707</v>
      </c>
      <c r="AB1271">
        <f t="shared" si="819"/>
        <v>16.78</v>
      </c>
      <c r="AC1271">
        <f t="shared" si="810"/>
        <v>16.78</v>
      </c>
      <c r="AD1271">
        <f t="shared" si="834"/>
        <v>0</v>
      </c>
      <c r="AE1271">
        <f t="shared" si="835"/>
        <v>0</v>
      </c>
      <c r="AF1271">
        <f t="shared" si="836"/>
        <v>0</v>
      </c>
      <c r="AG1271">
        <f t="shared" si="820"/>
        <v>0</v>
      </c>
      <c r="AH1271">
        <f t="shared" si="837"/>
        <v>0</v>
      </c>
      <c r="AI1271">
        <f t="shared" si="838"/>
        <v>0</v>
      </c>
      <c r="AJ1271">
        <f t="shared" si="821"/>
        <v>0.77</v>
      </c>
      <c r="AK1271">
        <v>16.78</v>
      </c>
      <c r="AL1271">
        <v>16.78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0.77</v>
      </c>
      <c r="AT1271">
        <v>121</v>
      </c>
      <c r="AU1271">
        <v>72</v>
      </c>
      <c r="AV1271">
        <v>1</v>
      </c>
      <c r="AW1271">
        <v>1</v>
      </c>
      <c r="AZ1271">
        <v>1</v>
      </c>
      <c r="BA1271">
        <v>1</v>
      </c>
      <c r="BB1271">
        <v>1</v>
      </c>
      <c r="BC1271">
        <v>6.57</v>
      </c>
      <c r="BD1271" t="s">
        <v>3</v>
      </c>
      <c r="BE1271" t="s">
        <v>3</v>
      </c>
      <c r="BF1271" t="s">
        <v>3</v>
      </c>
      <c r="BG1271" t="s">
        <v>3</v>
      </c>
      <c r="BH1271">
        <v>3</v>
      </c>
      <c r="BI1271">
        <v>1</v>
      </c>
      <c r="BJ1271" t="s">
        <v>1233</v>
      </c>
      <c r="BM1271">
        <v>17001</v>
      </c>
      <c r="BN1271">
        <v>0</v>
      </c>
      <c r="BO1271" t="s">
        <v>1231</v>
      </c>
      <c r="BP1271">
        <v>1</v>
      </c>
      <c r="BQ1271">
        <v>22</v>
      </c>
      <c r="BR1271">
        <v>0</v>
      </c>
      <c r="BS1271">
        <v>1</v>
      </c>
      <c r="BT1271">
        <v>1</v>
      </c>
      <c r="BU1271">
        <v>1</v>
      </c>
      <c r="BV1271">
        <v>1</v>
      </c>
      <c r="BW1271">
        <v>1</v>
      </c>
      <c r="BX1271">
        <v>1</v>
      </c>
      <c r="BY1271" t="s">
        <v>3</v>
      </c>
      <c r="BZ1271">
        <v>121</v>
      </c>
      <c r="CA1271">
        <v>72</v>
      </c>
      <c r="CB1271" t="s">
        <v>3</v>
      </c>
      <c r="CE1271">
        <v>0</v>
      </c>
      <c r="CF1271">
        <v>0</v>
      </c>
      <c r="CG1271">
        <v>0</v>
      </c>
      <c r="CM1271">
        <v>0</v>
      </c>
      <c r="CN1271" t="s">
        <v>3</v>
      </c>
      <c r="CO1271">
        <v>0</v>
      </c>
      <c r="CP1271">
        <f t="shared" si="822"/>
        <v>1323</v>
      </c>
      <c r="CQ1271">
        <f t="shared" si="839"/>
        <v>110.24460000000001</v>
      </c>
      <c r="CR1271">
        <f t="shared" si="823"/>
        <v>0</v>
      </c>
      <c r="CS1271">
        <f t="shared" si="824"/>
        <v>0</v>
      </c>
      <c r="CT1271">
        <f t="shared" si="825"/>
        <v>0</v>
      </c>
      <c r="CU1271">
        <f t="shared" si="826"/>
        <v>0</v>
      </c>
      <c r="CV1271">
        <f t="shared" si="827"/>
        <v>0</v>
      </c>
      <c r="CW1271">
        <f t="shared" si="828"/>
        <v>0</v>
      </c>
      <c r="CX1271">
        <f t="shared" si="829"/>
        <v>0.77</v>
      </c>
      <c r="CY1271">
        <f t="shared" si="830"/>
        <v>0</v>
      </c>
      <c r="CZ1271">
        <f t="shared" si="831"/>
        <v>0</v>
      </c>
      <c r="DC1271" t="s">
        <v>3</v>
      </c>
      <c r="DD1271" t="s">
        <v>3</v>
      </c>
      <c r="DE1271" t="s">
        <v>3</v>
      </c>
      <c r="DF1271" t="s">
        <v>3</v>
      </c>
      <c r="DG1271" t="s">
        <v>3</v>
      </c>
      <c r="DH1271" t="s">
        <v>3</v>
      </c>
      <c r="DI1271" t="s">
        <v>3</v>
      </c>
      <c r="DJ1271" t="s">
        <v>3</v>
      </c>
      <c r="DK1271" t="s">
        <v>3</v>
      </c>
      <c r="DL1271" t="s">
        <v>3</v>
      </c>
      <c r="DM1271" t="s">
        <v>3</v>
      </c>
      <c r="DN1271">
        <v>0</v>
      </c>
      <c r="DO1271">
        <v>0</v>
      </c>
      <c r="DP1271">
        <v>1</v>
      </c>
      <c r="DQ1271">
        <v>1</v>
      </c>
      <c r="DU1271">
        <v>1010</v>
      </c>
      <c r="DV1271" t="s">
        <v>160</v>
      </c>
      <c r="DW1271" t="s">
        <v>160</v>
      </c>
      <c r="DX1271">
        <v>1</v>
      </c>
      <c r="DZ1271" t="s">
        <v>3</v>
      </c>
      <c r="EA1271" t="s">
        <v>3</v>
      </c>
      <c r="EB1271" t="s">
        <v>3</v>
      </c>
      <c r="EC1271" t="s">
        <v>3</v>
      </c>
      <c r="EE1271">
        <v>53551145</v>
      </c>
      <c r="EF1271">
        <v>22</v>
      </c>
      <c r="EG1271" t="s">
        <v>592</v>
      </c>
      <c r="EH1271">
        <v>16</v>
      </c>
      <c r="EI1271" t="s">
        <v>593</v>
      </c>
      <c r="EJ1271">
        <v>1</v>
      </c>
      <c r="EK1271">
        <v>17001</v>
      </c>
      <c r="EL1271" t="s">
        <v>1211</v>
      </c>
      <c r="EM1271" t="s">
        <v>1212</v>
      </c>
      <c r="EO1271" t="s">
        <v>3</v>
      </c>
      <c r="EQ1271">
        <v>0</v>
      </c>
      <c r="ER1271">
        <v>16.78</v>
      </c>
      <c r="ES1271">
        <v>16.78</v>
      </c>
      <c r="ET1271">
        <v>0</v>
      </c>
      <c r="EU1271">
        <v>0</v>
      </c>
      <c r="EV1271">
        <v>0</v>
      </c>
      <c r="EW1271">
        <v>0</v>
      </c>
      <c r="EX1271">
        <v>0</v>
      </c>
      <c r="FQ1271">
        <v>0</v>
      </c>
      <c r="FR1271">
        <f>ROUND(IF(AND(BH1271=3,BI1271=3),P1271,0),0)</f>
        <v>0</v>
      </c>
      <c r="FS1271">
        <v>0</v>
      </c>
      <c r="FX1271">
        <v>121</v>
      </c>
      <c r="FY1271">
        <v>72</v>
      </c>
      <c r="GA1271" t="s">
        <v>3</v>
      </c>
      <c r="GD1271">
        <v>1</v>
      </c>
      <c r="GF1271">
        <v>-1571887510</v>
      </c>
      <c r="GG1271">
        <v>2</v>
      </c>
      <c r="GH1271">
        <v>1</v>
      </c>
      <c r="GI1271">
        <v>2</v>
      </c>
      <c r="GJ1271">
        <v>0</v>
      </c>
      <c r="GK1271">
        <v>0</v>
      </c>
      <c r="GL1271">
        <f>ROUND(IF(AND(BH1271=3,BI1271=3,FS1271&lt;&gt;0),P1271,0),0)</f>
        <v>0</v>
      </c>
      <c r="GM1271">
        <f>ROUND(O1271+X1271+Y1271,0)+GX1271</f>
        <v>1323</v>
      </c>
      <c r="GN1271">
        <f>IF(OR(BI1271=0,BI1271=1),ROUND(O1271+X1271+Y1271,0),0)</f>
        <v>1323</v>
      </c>
      <c r="GO1271">
        <f>IF(BI1271=2,ROUND(O1271+X1271+Y1271,0),0)</f>
        <v>0</v>
      </c>
      <c r="GP1271">
        <f>IF(BI1271=4,ROUND(O1271+X1271+Y1271,0)+GX1271,0)</f>
        <v>0</v>
      </c>
      <c r="GR1271">
        <v>0</v>
      </c>
      <c r="GS1271">
        <v>0</v>
      </c>
      <c r="GT1271">
        <v>0</v>
      </c>
      <c r="GU1271" t="s">
        <v>3</v>
      </c>
      <c r="GV1271">
        <f t="shared" si="832"/>
        <v>0</v>
      </c>
      <c r="GW1271">
        <v>1</v>
      </c>
      <c r="GX1271">
        <f>ROUND(HC1271*I1271,0)</f>
        <v>0</v>
      </c>
      <c r="HA1271">
        <v>0</v>
      </c>
      <c r="HB1271">
        <v>0</v>
      </c>
      <c r="HC1271">
        <f t="shared" si="833"/>
        <v>0</v>
      </c>
      <c r="HE1271" t="s">
        <v>3</v>
      </c>
      <c r="HF1271" t="s">
        <v>3</v>
      </c>
      <c r="HM1271" t="s">
        <v>3</v>
      </c>
      <c r="HN1271" t="s">
        <v>596</v>
      </c>
      <c r="HO1271" t="s">
        <v>597</v>
      </c>
      <c r="HP1271" t="s">
        <v>593</v>
      </c>
      <c r="HQ1271" t="s">
        <v>593</v>
      </c>
      <c r="IK1271">
        <v>0</v>
      </c>
    </row>
    <row r="1272" spans="1:255" x14ac:dyDescent="0.2">
      <c r="A1272" s="2">
        <v>18</v>
      </c>
      <c r="B1272" s="2">
        <v>1</v>
      </c>
      <c r="C1272" s="2">
        <v>2212</v>
      </c>
      <c r="D1272" s="2"/>
      <c r="E1272" s="2" t="s">
        <v>1282</v>
      </c>
      <c r="F1272" s="2" t="s">
        <v>1223</v>
      </c>
      <c r="G1272" s="2" t="s">
        <v>1224</v>
      </c>
      <c r="H1272" s="2" t="s">
        <v>219</v>
      </c>
      <c r="I1272" s="2">
        <f>I1262*J1272</f>
        <v>6</v>
      </c>
      <c r="J1272" s="2">
        <v>10</v>
      </c>
      <c r="K1272" s="2">
        <v>10</v>
      </c>
      <c r="L1272" s="2"/>
      <c r="M1272" s="2"/>
      <c r="N1272" s="2"/>
      <c r="O1272" s="2">
        <f>ROUND(CP1272,2)</f>
        <v>131.58000000000001</v>
      </c>
      <c r="P1272" s="2">
        <f>ROUND(CQ1272*I1272,2)</f>
        <v>131.58000000000001</v>
      </c>
      <c r="Q1272" s="2">
        <f>ROUND(CR1272*I1272,2)</f>
        <v>0</v>
      </c>
      <c r="R1272" s="2">
        <f>ROUND(CS1272*I1272,2)</f>
        <v>0</v>
      </c>
      <c r="S1272" s="2">
        <f>ROUND(CT1272*I1272,2)</f>
        <v>0</v>
      </c>
      <c r="T1272" s="2">
        <f>ROUND(CU1272*I1272,2)</f>
        <v>0</v>
      </c>
      <c r="U1272" s="2">
        <f t="shared" si="817"/>
        <v>0</v>
      </c>
      <c r="V1272" s="2">
        <f t="shared" si="818"/>
        <v>0</v>
      </c>
      <c r="W1272" s="2">
        <f>ROUND(CX1272*I1272,2)</f>
        <v>0.06</v>
      </c>
      <c r="X1272" s="2">
        <f>ROUND(CY1272,2)</f>
        <v>0</v>
      </c>
      <c r="Y1272" s="2">
        <f>ROUND(CZ1272,2)</f>
        <v>0</v>
      </c>
      <c r="Z1272" s="2"/>
      <c r="AA1272" s="2">
        <v>53551706</v>
      </c>
      <c r="AB1272" s="2">
        <f t="shared" si="819"/>
        <v>21.93</v>
      </c>
      <c r="AC1272" s="2">
        <f t="shared" si="810"/>
        <v>21.93</v>
      </c>
      <c r="AD1272" s="2">
        <f t="shared" si="834"/>
        <v>0</v>
      </c>
      <c r="AE1272" s="2">
        <f t="shared" si="835"/>
        <v>0</v>
      </c>
      <c r="AF1272" s="2">
        <f t="shared" si="836"/>
        <v>0</v>
      </c>
      <c r="AG1272" s="2">
        <f t="shared" si="820"/>
        <v>0</v>
      </c>
      <c r="AH1272" s="2">
        <f t="shared" si="837"/>
        <v>0</v>
      </c>
      <c r="AI1272" s="2">
        <f t="shared" si="838"/>
        <v>0</v>
      </c>
      <c r="AJ1272" s="2">
        <f t="shared" si="821"/>
        <v>0.01</v>
      </c>
      <c r="AK1272" s="2">
        <v>21.93</v>
      </c>
      <c r="AL1272" s="2">
        <v>21.93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0.01</v>
      </c>
      <c r="AT1272" s="2">
        <v>121</v>
      </c>
      <c r="AU1272" s="2">
        <v>72</v>
      </c>
      <c r="AV1272" s="2">
        <v>1</v>
      </c>
      <c r="AW1272" s="2">
        <v>1</v>
      </c>
      <c r="AX1272" s="2"/>
      <c r="AY1272" s="2"/>
      <c r="AZ1272" s="2">
        <v>1</v>
      </c>
      <c r="BA1272" s="2">
        <v>1</v>
      </c>
      <c r="BB1272" s="2">
        <v>1</v>
      </c>
      <c r="BC1272" s="2">
        <v>1</v>
      </c>
      <c r="BD1272" s="2" t="s">
        <v>3</v>
      </c>
      <c r="BE1272" s="2" t="s">
        <v>3</v>
      </c>
      <c r="BF1272" s="2" t="s">
        <v>3</v>
      </c>
      <c r="BG1272" s="2" t="s">
        <v>3</v>
      </c>
      <c r="BH1272" s="2">
        <v>3</v>
      </c>
      <c r="BI1272" s="2">
        <v>1</v>
      </c>
      <c r="BJ1272" s="2" t="s">
        <v>1225</v>
      </c>
      <c r="BK1272" s="2"/>
      <c r="BL1272" s="2"/>
      <c r="BM1272" s="2">
        <v>17001</v>
      </c>
      <c r="BN1272" s="2">
        <v>0</v>
      </c>
      <c r="BO1272" s="2" t="s">
        <v>3</v>
      </c>
      <c r="BP1272" s="2">
        <v>0</v>
      </c>
      <c r="BQ1272" s="2">
        <v>22</v>
      </c>
      <c r="BR1272" s="2">
        <v>0</v>
      </c>
      <c r="BS1272" s="2">
        <v>1</v>
      </c>
      <c r="BT1272" s="2">
        <v>1</v>
      </c>
      <c r="BU1272" s="2">
        <v>1</v>
      </c>
      <c r="BV1272" s="2">
        <v>1</v>
      </c>
      <c r="BW1272" s="2">
        <v>1</v>
      </c>
      <c r="BX1272" s="2">
        <v>1</v>
      </c>
      <c r="BY1272" s="2" t="s">
        <v>3</v>
      </c>
      <c r="BZ1272" s="2">
        <v>121</v>
      </c>
      <c r="CA1272" s="2">
        <v>72</v>
      </c>
      <c r="CB1272" s="2" t="s">
        <v>3</v>
      </c>
      <c r="CC1272" s="2"/>
      <c r="CD1272" s="2"/>
      <c r="CE1272" s="2">
        <v>0</v>
      </c>
      <c r="CF1272" s="2">
        <v>0</v>
      </c>
      <c r="CG1272" s="2">
        <v>0</v>
      </c>
      <c r="CH1272" s="2"/>
      <c r="CI1272" s="2"/>
      <c r="CJ1272" s="2"/>
      <c r="CK1272" s="2"/>
      <c r="CL1272" s="2"/>
      <c r="CM1272" s="2">
        <v>0</v>
      </c>
      <c r="CN1272" s="2" t="s">
        <v>3</v>
      </c>
      <c r="CO1272" s="2">
        <v>0</v>
      </c>
      <c r="CP1272" s="2">
        <f t="shared" si="822"/>
        <v>131.58000000000001</v>
      </c>
      <c r="CQ1272" s="2">
        <f t="shared" si="839"/>
        <v>21.93</v>
      </c>
      <c r="CR1272" s="2">
        <f t="shared" si="823"/>
        <v>0</v>
      </c>
      <c r="CS1272" s="2">
        <f t="shared" si="824"/>
        <v>0</v>
      </c>
      <c r="CT1272" s="2">
        <f t="shared" si="825"/>
        <v>0</v>
      </c>
      <c r="CU1272" s="2">
        <f t="shared" si="826"/>
        <v>0</v>
      </c>
      <c r="CV1272" s="2">
        <f t="shared" si="827"/>
        <v>0</v>
      </c>
      <c r="CW1272" s="2">
        <f t="shared" si="828"/>
        <v>0</v>
      </c>
      <c r="CX1272" s="2">
        <f t="shared" si="829"/>
        <v>0.01</v>
      </c>
      <c r="CY1272" s="2">
        <f t="shared" si="830"/>
        <v>0</v>
      </c>
      <c r="CZ1272" s="2">
        <f t="shared" si="831"/>
        <v>0</v>
      </c>
      <c r="DA1272" s="2"/>
      <c r="DB1272" s="2"/>
      <c r="DC1272" s="2" t="s">
        <v>3</v>
      </c>
      <c r="DD1272" s="2" t="s">
        <v>3</v>
      </c>
      <c r="DE1272" s="2" t="s">
        <v>3</v>
      </c>
      <c r="DF1272" s="2" t="s">
        <v>3</v>
      </c>
      <c r="DG1272" s="2" t="s">
        <v>3</v>
      </c>
      <c r="DH1272" s="2" t="s">
        <v>3</v>
      </c>
      <c r="DI1272" s="2" t="s">
        <v>3</v>
      </c>
      <c r="DJ1272" s="2" t="s">
        <v>3</v>
      </c>
      <c r="DK1272" s="2" t="s">
        <v>3</v>
      </c>
      <c r="DL1272" s="2" t="s">
        <v>3</v>
      </c>
      <c r="DM1272" s="2" t="s">
        <v>3</v>
      </c>
      <c r="DN1272" s="2">
        <v>0</v>
      </c>
      <c r="DO1272" s="2">
        <v>0</v>
      </c>
      <c r="DP1272" s="2">
        <v>1</v>
      </c>
      <c r="DQ1272" s="2">
        <v>1</v>
      </c>
      <c r="DR1272" s="2"/>
      <c r="DS1272" s="2"/>
      <c r="DT1272" s="2"/>
      <c r="DU1272" s="2">
        <v>1013</v>
      </c>
      <c r="DV1272" s="2" t="s">
        <v>219</v>
      </c>
      <c r="DW1272" s="2" t="s">
        <v>219</v>
      </c>
      <c r="DX1272" s="2">
        <v>1</v>
      </c>
      <c r="DY1272" s="2"/>
      <c r="DZ1272" s="2" t="s">
        <v>3</v>
      </c>
      <c r="EA1272" s="2" t="s">
        <v>3</v>
      </c>
      <c r="EB1272" s="2" t="s">
        <v>3</v>
      </c>
      <c r="EC1272" s="2" t="s">
        <v>3</v>
      </c>
      <c r="ED1272" s="2"/>
      <c r="EE1272" s="2">
        <v>53551145</v>
      </c>
      <c r="EF1272" s="2">
        <v>22</v>
      </c>
      <c r="EG1272" s="2" t="s">
        <v>592</v>
      </c>
      <c r="EH1272" s="2">
        <v>16</v>
      </c>
      <c r="EI1272" s="2" t="s">
        <v>593</v>
      </c>
      <c r="EJ1272" s="2">
        <v>1</v>
      </c>
      <c r="EK1272" s="2">
        <v>17001</v>
      </c>
      <c r="EL1272" s="2" t="s">
        <v>1211</v>
      </c>
      <c r="EM1272" s="2" t="s">
        <v>1212</v>
      </c>
      <c r="EN1272" s="2"/>
      <c r="EO1272" s="2" t="s">
        <v>3</v>
      </c>
      <c r="EP1272" s="2"/>
      <c r="EQ1272" s="2">
        <v>0</v>
      </c>
      <c r="ER1272" s="2">
        <v>21.93</v>
      </c>
      <c r="ES1272" s="2">
        <v>21.93</v>
      </c>
      <c r="ET1272" s="2">
        <v>0</v>
      </c>
      <c r="EU1272" s="2">
        <v>0</v>
      </c>
      <c r="EV1272" s="2">
        <v>0</v>
      </c>
      <c r="EW1272" s="2">
        <v>0</v>
      </c>
      <c r="EX1272" s="2">
        <v>0</v>
      </c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>
        <v>0</v>
      </c>
      <c r="FR1272" s="2">
        <f>ROUND(IF(AND(BH1272=3,BI1272=3),P1272,0),2)</f>
        <v>0</v>
      </c>
      <c r="FS1272" s="2">
        <v>0</v>
      </c>
      <c r="FT1272" s="2"/>
      <c r="FU1272" s="2"/>
      <c r="FV1272" s="2"/>
      <c r="FW1272" s="2"/>
      <c r="FX1272" s="2">
        <v>121</v>
      </c>
      <c r="FY1272" s="2">
        <v>72</v>
      </c>
      <c r="FZ1272" s="2"/>
      <c r="GA1272" s="2" t="s">
        <v>3</v>
      </c>
      <c r="GB1272" s="2"/>
      <c r="GC1272" s="2"/>
      <c r="GD1272" s="2">
        <v>1</v>
      </c>
      <c r="GE1272" s="2"/>
      <c r="GF1272" s="2">
        <v>1869906216</v>
      </c>
      <c r="GG1272" s="2">
        <v>2</v>
      </c>
      <c r="GH1272" s="2">
        <v>1</v>
      </c>
      <c r="GI1272" s="2">
        <v>-2</v>
      </c>
      <c r="GJ1272" s="2">
        <v>0</v>
      </c>
      <c r="GK1272" s="2">
        <v>0</v>
      </c>
      <c r="GL1272" s="2">
        <f>ROUND(IF(AND(BH1272=3,BI1272=3,FS1272&lt;&gt;0),P1272,0),2)</f>
        <v>0</v>
      </c>
      <c r="GM1272" s="2">
        <f>ROUND(O1272+X1272+Y1272,2)+GX1272</f>
        <v>131.58000000000001</v>
      </c>
      <c r="GN1272" s="2">
        <f>IF(OR(BI1272=0,BI1272=1),ROUND(O1272+X1272+Y1272,2),0)</f>
        <v>131.58000000000001</v>
      </c>
      <c r="GO1272" s="2">
        <f>IF(BI1272=2,ROUND(O1272+X1272+Y1272,2),0)</f>
        <v>0</v>
      </c>
      <c r="GP1272" s="2">
        <f>IF(BI1272=4,ROUND(O1272+X1272+Y1272,2)+GX1272,0)</f>
        <v>0</v>
      </c>
      <c r="GQ1272" s="2"/>
      <c r="GR1272" s="2">
        <v>0</v>
      </c>
      <c r="GS1272" s="2">
        <v>0</v>
      </c>
      <c r="GT1272" s="2">
        <v>0</v>
      </c>
      <c r="GU1272" s="2" t="s">
        <v>3</v>
      </c>
      <c r="GV1272" s="2">
        <f t="shared" si="832"/>
        <v>0</v>
      </c>
      <c r="GW1272" s="2">
        <v>1</v>
      </c>
      <c r="GX1272" s="2">
        <f>ROUND(HC1272*I1272,2)</f>
        <v>0</v>
      </c>
      <c r="GY1272" s="2"/>
      <c r="GZ1272" s="2"/>
      <c r="HA1272" s="2">
        <v>0</v>
      </c>
      <c r="HB1272" s="2">
        <v>0</v>
      </c>
      <c r="HC1272" s="2">
        <f t="shared" si="833"/>
        <v>0</v>
      </c>
      <c r="HD1272" s="2"/>
      <c r="HE1272" s="2" t="s">
        <v>3</v>
      </c>
      <c r="HF1272" s="2" t="s">
        <v>3</v>
      </c>
      <c r="HG1272" s="2"/>
      <c r="HH1272" s="2"/>
      <c r="HI1272" s="2"/>
      <c r="HJ1272" s="2"/>
      <c r="HK1272" s="2"/>
      <c r="HL1272" s="2"/>
      <c r="HM1272" s="2" t="s">
        <v>3</v>
      </c>
      <c r="HN1272" s="2" t="s">
        <v>596</v>
      </c>
      <c r="HO1272" s="2" t="s">
        <v>597</v>
      </c>
      <c r="HP1272" s="2" t="s">
        <v>593</v>
      </c>
      <c r="HQ1272" s="2" t="s">
        <v>593</v>
      </c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>
        <v>0</v>
      </c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</row>
    <row r="1273" spans="1:255" x14ac:dyDescent="0.2">
      <c r="A1273">
        <v>18</v>
      </c>
      <c r="B1273">
        <v>1</v>
      </c>
      <c r="C1273">
        <v>2229</v>
      </c>
      <c r="E1273" t="s">
        <v>1282</v>
      </c>
      <c r="F1273" t="s">
        <v>1223</v>
      </c>
      <c r="G1273" t="s">
        <v>1224</v>
      </c>
      <c r="H1273" t="s">
        <v>219</v>
      </c>
      <c r="I1273">
        <f>I1263*J1273</f>
        <v>6</v>
      </c>
      <c r="J1273">
        <v>10</v>
      </c>
      <c r="K1273">
        <v>10</v>
      </c>
      <c r="O1273">
        <f>ROUND(CP1273,0)</f>
        <v>374</v>
      </c>
      <c r="P1273">
        <f>ROUND(CQ1273*I1273,0)</f>
        <v>374</v>
      </c>
      <c r="Q1273">
        <f>ROUND(CR1273*I1273,0)</f>
        <v>0</v>
      </c>
      <c r="R1273">
        <f>ROUND(CS1273*I1273,0)</f>
        <v>0</v>
      </c>
      <c r="S1273">
        <f>ROUND(CT1273*I1273,0)</f>
        <v>0</v>
      </c>
      <c r="T1273">
        <f>ROUND(CU1273*I1273,0)</f>
        <v>0</v>
      </c>
      <c r="U1273">
        <f t="shared" si="817"/>
        <v>0</v>
      </c>
      <c r="V1273">
        <f t="shared" si="818"/>
        <v>0</v>
      </c>
      <c r="W1273">
        <f>ROUND(CX1273*I1273,0)</f>
        <v>0</v>
      </c>
      <c r="X1273">
        <f>ROUND(CY1273,0)</f>
        <v>0</v>
      </c>
      <c r="Y1273">
        <f>ROUND(CZ1273,0)</f>
        <v>0</v>
      </c>
      <c r="AA1273">
        <v>53551707</v>
      </c>
      <c r="AB1273">
        <f t="shared" si="819"/>
        <v>21.93</v>
      </c>
      <c r="AC1273">
        <f t="shared" si="810"/>
        <v>21.93</v>
      </c>
      <c r="AD1273">
        <f t="shared" si="834"/>
        <v>0</v>
      </c>
      <c r="AE1273">
        <f t="shared" si="835"/>
        <v>0</v>
      </c>
      <c r="AF1273">
        <f t="shared" si="836"/>
        <v>0</v>
      </c>
      <c r="AG1273">
        <f t="shared" si="820"/>
        <v>0</v>
      </c>
      <c r="AH1273">
        <f t="shared" si="837"/>
        <v>0</v>
      </c>
      <c r="AI1273">
        <f t="shared" si="838"/>
        <v>0</v>
      </c>
      <c r="AJ1273">
        <f t="shared" si="821"/>
        <v>0.01</v>
      </c>
      <c r="AK1273">
        <v>21.93</v>
      </c>
      <c r="AL1273">
        <v>21.93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0.01</v>
      </c>
      <c r="AT1273">
        <v>121</v>
      </c>
      <c r="AU1273">
        <v>72</v>
      </c>
      <c r="AV1273">
        <v>1</v>
      </c>
      <c r="AW1273">
        <v>1</v>
      </c>
      <c r="AZ1273">
        <v>1</v>
      </c>
      <c r="BA1273">
        <v>1</v>
      </c>
      <c r="BB1273">
        <v>1</v>
      </c>
      <c r="BC1273">
        <v>2.84</v>
      </c>
      <c r="BD1273" t="s">
        <v>3</v>
      </c>
      <c r="BE1273" t="s">
        <v>3</v>
      </c>
      <c r="BF1273" t="s">
        <v>3</v>
      </c>
      <c r="BG1273" t="s">
        <v>3</v>
      </c>
      <c r="BH1273">
        <v>3</v>
      </c>
      <c r="BI1273">
        <v>1</v>
      </c>
      <c r="BJ1273" t="s">
        <v>1225</v>
      </c>
      <c r="BM1273">
        <v>17001</v>
      </c>
      <c r="BN1273">
        <v>0</v>
      </c>
      <c r="BO1273" t="s">
        <v>1223</v>
      </c>
      <c r="BP1273">
        <v>1</v>
      </c>
      <c r="BQ1273">
        <v>22</v>
      </c>
      <c r="BR1273">
        <v>0</v>
      </c>
      <c r="BS1273">
        <v>1</v>
      </c>
      <c r="BT1273">
        <v>1</v>
      </c>
      <c r="BU1273">
        <v>1</v>
      </c>
      <c r="BV1273">
        <v>1</v>
      </c>
      <c r="BW1273">
        <v>1</v>
      </c>
      <c r="BX1273">
        <v>1</v>
      </c>
      <c r="BY1273" t="s">
        <v>3</v>
      </c>
      <c r="BZ1273">
        <v>121</v>
      </c>
      <c r="CA1273">
        <v>72</v>
      </c>
      <c r="CB1273" t="s">
        <v>3</v>
      </c>
      <c r="CE1273">
        <v>0</v>
      </c>
      <c r="CF1273">
        <v>0</v>
      </c>
      <c r="CG1273">
        <v>0</v>
      </c>
      <c r="CM1273">
        <v>0</v>
      </c>
      <c r="CN1273" t="s">
        <v>3</v>
      </c>
      <c r="CO1273">
        <v>0</v>
      </c>
      <c r="CP1273">
        <f t="shared" si="822"/>
        <v>374</v>
      </c>
      <c r="CQ1273">
        <f t="shared" si="839"/>
        <v>62.281199999999998</v>
      </c>
      <c r="CR1273">
        <f t="shared" si="823"/>
        <v>0</v>
      </c>
      <c r="CS1273">
        <f t="shared" si="824"/>
        <v>0</v>
      </c>
      <c r="CT1273">
        <f t="shared" si="825"/>
        <v>0</v>
      </c>
      <c r="CU1273">
        <f t="shared" si="826"/>
        <v>0</v>
      </c>
      <c r="CV1273">
        <f t="shared" si="827"/>
        <v>0</v>
      </c>
      <c r="CW1273">
        <f t="shared" si="828"/>
        <v>0</v>
      </c>
      <c r="CX1273">
        <f t="shared" si="829"/>
        <v>0.01</v>
      </c>
      <c r="CY1273">
        <f t="shared" si="830"/>
        <v>0</v>
      </c>
      <c r="CZ1273">
        <f t="shared" si="831"/>
        <v>0</v>
      </c>
      <c r="DC1273" t="s">
        <v>3</v>
      </c>
      <c r="DD1273" t="s">
        <v>3</v>
      </c>
      <c r="DE1273" t="s">
        <v>3</v>
      </c>
      <c r="DF1273" t="s">
        <v>3</v>
      </c>
      <c r="DG1273" t="s">
        <v>3</v>
      </c>
      <c r="DH1273" t="s">
        <v>3</v>
      </c>
      <c r="DI1273" t="s">
        <v>3</v>
      </c>
      <c r="DJ1273" t="s">
        <v>3</v>
      </c>
      <c r="DK1273" t="s">
        <v>3</v>
      </c>
      <c r="DL1273" t="s">
        <v>3</v>
      </c>
      <c r="DM1273" t="s">
        <v>3</v>
      </c>
      <c r="DN1273">
        <v>0</v>
      </c>
      <c r="DO1273">
        <v>0</v>
      </c>
      <c r="DP1273">
        <v>1</v>
      </c>
      <c r="DQ1273">
        <v>1</v>
      </c>
      <c r="DU1273">
        <v>1013</v>
      </c>
      <c r="DV1273" t="s">
        <v>219</v>
      </c>
      <c r="DW1273" t="s">
        <v>219</v>
      </c>
      <c r="DX1273">
        <v>1</v>
      </c>
      <c r="DZ1273" t="s">
        <v>3</v>
      </c>
      <c r="EA1273" t="s">
        <v>3</v>
      </c>
      <c r="EB1273" t="s">
        <v>3</v>
      </c>
      <c r="EC1273" t="s">
        <v>3</v>
      </c>
      <c r="EE1273">
        <v>53551145</v>
      </c>
      <c r="EF1273">
        <v>22</v>
      </c>
      <c r="EG1273" t="s">
        <v>592</v>
      </c>
      <c r="EH1273">
        <v>16</v>
      </c>
      <c r="EI1273" t="s">
        <v>593</v>
      </c>
      <c r="EJ1273">
        <v>1</v>
      </c>
      <c r="EK1273">
        <v>17001</v>
      </c>
      <c r="EL1273" t="s">
        <v>1211</v>
      </c>
      <c r="EM1273" t="s">
        <v>1212</v>
      </c>
      <c r="EO1273" t="s">
        <v>3</v>
      </c>
      <c r="EQ1273">
        <v>0</v>
      </c>
      <c r="ER1273">
        <v>21.93</v>
      </c>
      <c r="ES1273">
        <v>21.93</v>
      </c>
      <c r="ET1273">
        <v>0</v>
      </c>
      <c r="EU1273">
        <v>0</v>
      </c>
      <c r="EV1273">
        <v>0</v>
      </c>
      <c r="EW1273">
        <v>0</v>
      </c>
      <c r="EX1273">
        <v>0</v>
      </c>
      <c r="FQ1273">
        <v>0</v>
      </c>
      <c r="FR1273">
        <f>ROUND(IF(AND(BH1273=3,BI1273=3),P1273,0),0)</f>
        <v>0</v>
      </c>
      <c r="FS1273">
        <v>0</v>
      </c>
      <c r="FX1273">
        <v>121</v>
      </c>
      <c r="FY1273">
        <v>72</v>
      </c>
      <c r="GA1273" t="s">
        <v>3</v>
      </c>
      <c r="GD1273">
        <v>1</v>
      </c>
      <c r="GF1273">
        <v>1869906216</v>
      </c>
      <c r="GG1273">
        <v>2</v>
      </c>
      <c r="GH1273">
        <v>1</v>
      </c>
      <c r="GI1273">
        <v>2</v>
      </c>
      <c r="GJ1273">
        <v>0</v>
      </c>
      <c r="GK1273">
        <v>0</v>
      </c>
      <c r="GL1273">
        <f>ROUND(IF(AND(BH1273=3,BI1273=3,FS1273&lt;&gt;0),P1273,0),0)</f>
        <v>0</v>
      </c>
      <c r="GM1273">
        <f>ROUND(O1273+X1273+Y1273,0)+GX1273</f>
        <v>374</v>
      </c>
      <c r="GN1273">
        <f>IF(OR(BI1273=0,BI1273=1),ROUND(O1273+X1273+Y1273,0),0)</f>
        <v>374</v>
      </c>
      <c r="GO1273">
        <f>IF(BI1273=2,ROUND(O1273+X1273+Y1273,0),0)</f>
        <v>0</v>
      </c>
      <c r="GP1273">
        <f>IF(BI1273=4,ROUND(O1273+X1273+Y1273,0)+GX1273,0)</f>
        <v>0</v>
      </c>
      <c r="GR1273">
        <v>0</v>
      </c>
      <c r="GS1273">
        <v>3</v>
      </c>
      <c r="GT1273">
        <v>0</v>
      </c>
      <c r="GU1273" t="s">
        <v>3</v>
      </c>
      <c r="GV1273">
        <f t="shared" si="832"/>
        <v>0</v>
      </c>
      <c r="GW1273">
        <v>1</v>
      </c>
      <c r="GX1273">
        <f>ROUND(HC1273*I1273,0)</f>
        <v>0</v>
      </c>
      <c r="HA1273">
        <v>0</v>
      </c>
      <c r="HB1273">
        <v>0</v>
      </c>
      <c r="HC1273">
        <f t="shared" si="833"/>
        <v>0</v>
      </c>
      <c r="HE1273" t="s">
        <v>3</v>
      </c>
      <c r="HF1273" t="s">
        <v>3</v>
      </c>
      <c r="HM1273" t="s">
        <v>3</v>
      </c>
      <c r="HN1273" t="s">
        <v>596</v>
      </c>
      <c r="HO1273" t="s">
        <v>597</v>
      </c>
      <c r="HP1273" t="s">
        <v>593</v>
      </c>
      <c r="HQ1273" t="s">
        <v>593</v>
      </c>
      <c r="IK1273">
        <v>0</v>
      </c>
    </row>
    <row r="1274" spans="1:255" x14ac:dyDescent="0.2">
      <c r="A1274" s="2">
        <v>17</v>
      </c>
      <c r="B1274" s="2">
        <v>1</v>
      </c>
      <c r="C1274" s="2">
        <f>ROW(SmtRes!A2234)</f>
        <v>2234</v>
      </c>
      <c r="D1274" s="2">
        <f>ROW(EtalonRes!A2032)</f>
        <v>2032</v>
      </c>
      <c r="E1274" s="2" t="s">
        <v>1283</v>
      </c>
      <c r="F1274" s="2" t="s">
        <v>1284</v>
      </c>
      <c r="G1274" s="2" t="s">
        <v>1285</v>
      </c>
      <c r="H1274" s="2" t="s">
        <v>396</v>
      </c>
      <c r="I1274" s="2">
        <f>ROUND(27.78/100,7)</f>
        <v>0.27779999999999999</v>
      </c>
      <c r="J1274" s="2">
        <v>0</v>
      </c>
      <c r="K1274" s="2">
        <f>ROUND(27.78/100,7)</f>
        <v>0.27779999999999999</v>
      </c>
      <c r="L1274" s="2"/>
      <c r="M1274" s="2"/>
      <c r="N1274" s="2"/>
      <c r="O1274" s="2">
        <f>ROUND(CP1274,2)</f>
        <v>85.09</v>
      </c>
      <c r="P1274" s="2">
        <f>ROUND(CQ1274*I1274,2)</f>
        <v>0</v>
      </c>
      <c r="Q1274" s="2">
        <f>ROUND(CR1274*I1274,2)</f>
        <v>9.75</v>
      </c>
      <c r="R1274" s="2">
        <f>ROUND(CS1274*I1274,2)</f>
        <v>0</v>
      </c>
      <c r="S1274" s="2">
        <f>ROUND(CT1274*I1274,2)</f>
        <v>75.34</v>
      </c>
      <c r="T1274" s="2">
        <f>ROUND(CU1274*I1274,2)</f>
        <v>0</v>
      </c>
      <c r="U1274" s="2">
        <f t="shared" si="817"/>
        <v>8.8327065600000019</v>
      </c>
      <c r="V1274" s="2">
        <f t="shared" si="818"/>
        <v>0</v>
      </c>
      <c r="W1274" s="2">
        <f>ROUND(CX1274*I1274,2)</f>
        <v>0</v>
      </c>
      <c r="X1274" s="2">
        <f>ROUND(CY1274,2)</f>
        <v>81.37</v>
      </c>
      <c r="Y1274" s="2">
        <f>ROUND(CZ1274,2)</f>
        <v>41.44</v>
      </c>
      <c r="Z1274" s="2"/>
      <c r="AA1274" s="2">
        <v>53551706</v>
      </c>
      <c r="AB1274" s="2">
        <f t="shared" si="819"/>
        <v>306.33</v>
      </c>
      <c r="AC1274" s="2">
        <f>ROUND(((ES1274*ROUND(0,7))),2)</f>
        <v>0</v>
      </c>
      <c r="AD1274" s="2">
        <f>ROUND(((((ET1274*ROUND((0.8*1.15),7)))-((EU1274*ROUND((0.8*1.15),7))))+AE1274),2)</f>
        <v>35.11</v>
      </c>
      <c r="AE1274" s="2">
        <f>ROUND(((EU1274*ROUND((0.8*1.15),7))),2)</f>
        <v>0</v>
      </c>
      <c r="AF1274" s="2">
        <f>ROUND(((EV1274*ROUND((0.8*1.15),7))),2)</f>
        <v>271.22000000000003</v>
      </c>
      <c r="AG1274" s="2">
        <f t="shared" si="820"/>
        <v>0</v>
      </c>
      <c r="AH1274" s="2">
        <f>((EW1274*ROUND((0.8*1.15),7)))</f>
        <v>31.795200000000005</v>
      </c>
      <c r="AI1274" s="2">
        <f>((EX1274*ROUND((0.8*1.15),7)))</f>
        <v>0</v>
      </c>
      <c r="AJ1274" s="2">
        <f t="shared" si="821"/>
        <v>0</v>
      </c>
      <c r="AK1274" s="2">
        <v>70463.960000000006</v>
      </c>
      <c r="AL1274" s="2">
        <v>70131</v>
      </c>
      <c r="AM1274" s="2">
        <v>38.159999999999997</v>
      </c>
      <c r="AN1274" s="2">
        <v>0</v>
      </c>
      <c r="AO1274" s="2">
        <v>294.8</v>
      </c>
      <c r="AP1274" s="2">
        <v>0</v>
      </c>
      <c r="AQ1274" s="2">
        <v>34.56</v>
      </c>
      <c r="AR1274" s="2">
        <v>0</v>
      </c>
      <c r="AS1274" s="2">
        <v>0</v>
      </c>
      <c r="AT1274" s="2">
        <v>108</v>
      </c>
      <c r="AU1274" s="2">
        <v>55</v>
      </c>
      <c r="AV1274" s="2">
        <v>1</v>
      </c>
      <c r="AW1274" s="2">
        <v>1</v>
      </c>
      <c r="AX1274" s="2"/>
      <c r="AY1274" s="2"/>
      <c r="AZ1274" s="2">
        <v>1</v>
      </c>
      <c r="BA1274" s="2">
        <v>1</v>
      </c>
      <c r="BB1274" s="2">
        <v>1</v>
      </c>
      <c r="BC1274" s="2">
        <v>1</v>
      </c>
      <c r="BD1274" s="2" t="s">
        <v>3</v>
      </c>
      <c r="BE1274" s="2" t="s">
        <v>3</v>
      </c>
      <c r="BF1274" s="2" t="s">
        <v>3</v>
      </c>
      <c r="BG1274" s="2" t="s">
        <v>3</v>
      </c>
      <c r="BH1274" s="2">
        <v>0</v>
      </c>
      <c r="BI1274" s="2">
        <v>1</v>
      </c>
      <c r="BJ1274" s="2" t="s">
        <v>1286</v>
      </c>
      <c r="BK1274" s="2"/>
      <c r="BL1274" s="2"/>
      <c r="BM1274" s="2">
        <v>10001</v>
      </c>
      <c r="BN1274" s="2">
        <v>0</v>
      </c>
      <c r="BO1274" s="2" t="s">
        <v>3</v>
      </c>
      <c r="BP1274" s="2">
        <v>0</v>
      </c>
      <c r="BQ1274" s="2">
        <v>2</v>
      </c>
      <c r="BR1274" s="2">
        <v>0</v>
      </c>
      <c r="BS1274" s="2">
        <v>1</v>
      </c>
      <c r="BT1274" s="2">
        <v>1</v>
      </c>
      <c r="BU1274" s="2">
        <v>1</v>
      </c>
      <c r="BV1274" s="2">
        <v>1</v>
      </c>
      <c r="BW1274" s="2">
        <v>1</v>
      </c>
      <c r="BX1274" s="2">
        <v>1</v>
      </c>
      <c r="BY1274" s="2" t="s">
        <v>3</v>
      </c>
      <c r="BZ1274" s="2">
        <v>108</v>
      </c>
      <c r="CA1274" s="2">
        <v>55</v>
      </c>
      <c r="CB1274" s="2" t="s">
        <v>3</v>
      </c>
      <c r="CC1274" s="2"/>
      <c r="CD1274" s="2"/>
      <c r="CE1274" s="2">
        <v>0</v>
      </c>
      <c r="CF1274" s="2">
        <v>0</v>
      </c>
      <c r="CG1274" s="2">
        <v>0</v>
      </c>
      <c r="CH1274" s="2"/>
      <c r="CI1274" s="2"/>
      <c r="CJ1274" s="2"/>
      <c r="CK1274" s="2"/>
      <c r="CL1274" s="2"/>
      <c r="CM1274" s="2">
        <v>0</v>
      </c>
      <c r="CN1274" s="2" t="s">
        <v>2165</v>
      </c>
      <c r="CO1274" s="2">
        <v>0</v>
      </c>
      <c r="CP1274" s="2">
        <f t="shared" si="822"/>
        <v>85.09</v>
      </c>
      <c r="CQ1274" s="2">
        <f t="shared" si="839"/>
        <v>0</v>
      </c>
      <c r="CR1274" s="2">
        <f t="shared" si="823"/>
        <v>35.11</v>
      </c>
      <c r="CS1274" s="2">
        <f t="shared" si="824"/>
        <v>0</v>
      </c>
      <c r="CT1274" s="2">
        <f t="shared" si="825"/>
        <v>271.22000000000003</v>
      </c>
      <c r="CU1274" s="2">
        <f t="shared" si="826"/>
        <v>0</v>
      </c>
      <c r="CV1274" s="2">
        <f t="shared" si="827"/>
        <v>31.795200000000005</v>
      </c>
      <c r="CW1274" s="2">
        <f t="shared" si="828"/>
        <v>0</v>
      </c>
      <c r="CX1274" s="2">
        <f t="shared" si="829"/>
        <v>0</v>
      </c>
      <c r="CY1274" s="2">
        <f t="shared" si="830"/>
        <v>81.367199999999997</v>
      </c>
      <c r="CZ1274" s="2">
        <f t="shared" si="831"/>
        <v>41.436999999999998</v>
      </c>
      <c r="DA1274" s="2"/>
      <c r="DB1274" s="2"/>
      <c r="DC1274" s="2" t="s">
        <v>3</v>
      </c>
      <c r="DD1274" s="2" t="s">
        <v>36</v>
      </c>
      <c r="DE1274" s="2" t="s">
        <v>857</v>
      </c>
      <c r="DF1274" s="2" t="s">
        <v>857</v>
      </c>
      <c r="DG1274" s="2" t="s">
        <v>857</v>
      </c>
      <c r="DH1274" s="2" t="s">
        <v>3</v>
      </c>
      <c r="DI1274" s="2" t="s">
        <v>857</v>
      </c>
      <c r="DJ1274" s="2" t="s">
        <v>857</v>
      </c>
      <c r="DK1274" s="2" t="s">
        <v>3</v>
      </c>
      <c r="DL1274" s="2" t="s">
        <v>3</v>
      </c>
      <c r="DM1274" s="2" t="s">
        <v>3</v>
      </c>
      <c r="DN1274" s="2">
        <v>0</v>
      </c>
      <c r="DO1274" s="2">
        <v>0</v>
      </c>
      <c r="DP1274" s="2">
        <v>1</v>
      </c>
      <c r="DQ1274" s="2">
        <v>1</v>
      </c>
      <c r="DR1274" s="2"/>
      <c r="DS1274" s="2"/>
      <c r="DT1274" s="2"/>
      <c r="DU1274" s="2">
        <v>1005</v>
      </c>
      <c r="DV1274" s="2" t="s">
        <v>396</v>
      </c>
      <c r="DW1274" s="2" t="s">
        <v>396</v>
      </c>
      <c r="DX1274" s="2">
        <v>100</v>
      </c>
      <c r="DY1274" s="2"/>
      <c r="DZ1274" s="2" t="s">
        <v>3</v>
      </c>
      <c r="EA1274" s="2" t="s">
        <v>3</v>
      </c>
      <c r="EB1274" s="2" t="s">
        <v>3</v>
      </c>
      <c r="EC1274" s="2" t="s">
        <v>3</v>
      </c>
      <c r="ED1274" s="2"/>
      <c r="EE1274" s="2">
        <v>53551115</v>
      </c>
      <c r="EF1274" s="2">
        <v>2</v>
      </c>
      <c r="EG1274" s="2" t="s">
        <v>38</v>
      </c>
      <c r="EH1274" s="2">
        <v>10</v>
      </c>
      <c r="EI1274" s="2" t="s">
        <v>503</v>
      </c>
      <c r="EJ1274" s="2">
        <v>1</v>
      </c>
      <c r="EK1274" s="2">
        <v>10001</v>
      </c>
      <c r="EL1274" s="2" t="s">
        <v>503</v>
      </c>
      <c r="EM1274" s="2" t="s">
        <v>504</v>
      </c>
      <c r="EN1274" s="2"/>
      <c r="EO1274" s="2" t="s">
        <v>858</v>
      </c>
      <c r="EP1274" s="2"/>
      <c r="EQ1274" s="2">
        <v>131072</v>
      </c>
      <c r="ER1274" s="2">
        <v>70463.960000000006</v>
      </c>
      <c r="ES1274" s="2">
        <v>70131</v>
      </c>
      <c r="ET1274" s="2">
        <v>38.159999999999997</v>
      </c>
      <c r="EU1274" s="2">
        <v>0</v>
      </c>
      <c r="EV1274" s="2">
        <v>294.8</v>
      </c>
      <c r="EW1274" s="2">
        <v>34.56</v>
      </c>
      <c r="EX1274" s="2">
        <v>0</v>
      </c>
      <c r="EY1274" s="2">
        <v>0</v>
      </c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>
        <v>0</v>
      </c>
      <c r="FR1274" s="2">
        <f>ROUND(IF(AND(BH1274=3,BI1274=3),P1274,0),2)</f>
        <v>0</v>
      </c>
      <c r="FS1274" s="2">
        <v>0</v>
      </c>
      <c r="FT1274" s="2"/>
      <c r="FU1274" s="2"/>
      <c r="FV1274" s="2"/>
      <c r="FW1274" s="2"/>
      <c r="FX1274" s="2">
        <v>108</v>
      </c>
      <c r="FY1274" s="2">
        <v>55</v>
      </c>
      <c r="FZ1274" s="2"/>
      <c r="GA1274" s="2" t="s">
        <v>3</v>
      </c>
      <c r="GB1274" s="2"/>
      <c r="GC1274" s="2"/>
      <c r="GD1274" s="2">
        <v>1</v>
      </c>
      <c r="GE1274" s="2"/>
      <c r="GF1274" s="2">
        <v>1624940630</v>
      </c>
      <c r="GG1274" s="2">
        <v>2</v>
      </c>
      <c r="GH1274" s="2">
        <v>1</v>
      </c>
      <c r="GI1274" s="2">
        <v>-2</v>
      </c>
      <c r="GJ1274" s="2">
        <v>0</v>
      </c>
      <c r="GK1274" s="2">
        <v>0</v>
      </c>
      <c r="GL1274" s="2">
        <f>ROUND(IF(AND(BH1274=3,BI1274=3,FS1274&lt;&gt;0),P1274,0),2)</f>
        <v>0</v>
      </c>
      <c r="GM1274" s="2">
        <f>ROUND(O1274+X1274+Y1274,2)+GX1274</f>
        <v>207.9</v>
      </c>
      <c r="GN1274" s="2">
        <f>IF(OR(BI1274=0,BI1274=1),ROUND(O1274+X1274+Y1274,2),0)</f>
        <v>207.9</v>
      </c>
      <c r="GO1274" s="2">
        <f>IF(BI1274=2,ROUND(O1274+X1274+Y1274,2),0)</f>
        <v>0</v>
      </c>
      <c r="GP1274" s="2">
        <f>IF(BI1274=4,ROUND(O1274+X1274+Y1274,2)+GX1274,0)</f>
        <v>0</v>
      </c>
      <c r="GQ1274" s="2"/>
      <c r="GR1274" s="2">
        <v>0</v>
      </c>
      <c r="GS1274" s="2">
        <v>0</v>
      </c>
      <c r="GT1274" s="2">
        <v>0</v>
      </c>
      <c r="GU1274" s="2" t="s">
        <v>3</v>
      </c>
      <c r="GV1274" s="2">
        <f t="shared" si="832"/>
        <v>0</v>
      </c>
      <c r="GW1274" s="2">
        <v>1</v>
      </c>
      <c r="GX1274" s="2">
        <f>ROUND(HC1274*I1274,2)</f>
        <v>0</v>
      </c>
      <c r="GY1274" s="2"/>
      <c r="GZ1274" s="2"/>
      <c r="HA1274" s="2">
        <v>0</v>
      </c>
      <c r="HB1274" s="2">
        <v>0</v>
      </c>
      <c r="HC1274" s="2">
        <f t="shared" si="833"/>
        <v>0</v>
      </c>
      <c r="HD1274" s="2"/>
      <c r="HE1274" s="2" t="s">
        <v>3</v>
      </c>
      <c r="HF1274" s="2" t="s">
        <v>3</v>
      </c>
      <c r="HG1274" s="2"/>
      <c r="HH1274" s="2"/>
      <c r="HI1274" s="2"/>
      <c r="HJ1274" s="2"/>
      <c r="HK1274" s="2"/>
      <c r="HL1274" s="2"/>
      <c r="HM1274" s="2" t="s">
        <v>3</v>
      </c>
      <c r="HN1274" s="2" t="s">
        <v>505</v>
      </c>
      <c r="HO1274" s="2" t="s">
        <v>506</v>
      </c>
      <c r="HP1274" s="2" t="s">
        <v>503</v>
      </c>
      <c r="HQ1274" s="2" t="s">
        <v>503</v>
      </c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>
        <v>0</v>
      </c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</row>
    <row r="1275" spans="1:255" x14ac:dyDescent="0.2">
      <c r="A1275">
        <v>17</v>
      </c>
      <c r="B1275">
        <v>1</v>
      </c>
      <c r="C1275">
        <f>ROW(SmtRes!A2238)</f>
        <v>2238</v>
      </c>
      <c r="D1275">
        <f>ROW(EtalonRes!A2036)</f>
        <v>2036</v>
      </c>
      <c r="E1275" t="s">
        <v>1283</v>
      </c>
      <c r="F1275" t="s">
        <v>1284</v>
      </c>
      <c r="G1275" t="s">
        <v>1285</v>
      </c>
      <c r="H1275" t="s">
        <v>396</v>
      </c>
      <c r="I1275">
        <f>ROUND(27.78/100,7)</f>
        <v>0.27779999999999999</v>
      </c>
      <c r="J1275">
        <v>0</v>
      </c>
      <c r="K1275">
        <f>ROUND(27.78/100,7)</f>
        <v>0.27779999999999999</v>
      </c>
      <c r="O1275">
        <f>ROUND(CP1275,0)</f>
        <v>2665</v>
      </c>
      <c r="P1275">
        <f>ROUND(CQ1275*I1275,0)</f>
        <v>0</v>
      </c>
      <c r="Q1275">
        <f>ROUND(CR1275*I1275,0)</f>
        <v>10</v>
      </c>
      <c r="R1275">
        <f>ROUND(CS1275*I1275,0)</f>
        <v>0</v>
      </c>
      <c r="S1275">
        <f>ROUND(CT1275*I1275,0)</f>
        <v>2655</v>
      </c>
      <c r="T1275">
        <f>ROUND(CU1275*I1275,0)</f>
        <v>0</v>
      </c>
      <c r="U1275">
        <f t="shared" si="817"/>
        <v>8.8327065600000019</v>
      </c>
      <c r="V1275">
        <f t="shared" si="818"/>
        <v>0</v>
      </c>
      <c r="W1275">
        <f>ROUND(CX1275*I1275,0)</f>
        <v>0</v>
      </c>
      <c r="X1275">
        <f>ROUND(CY1275,0)</f>
        <v>2867</v>
      </c>
      <c r="Y1275">
        <f>ROUND(CZ1275,0)</f>
        <v>1460</v>
      </c>
      <c r="AA1275">
        <v>53551707</v>
      </c>
      <c r="AB1275">
        <f t="shared" si="819"/>
        <v>306.33</v>
      </c>
      <c r="AC1275">
        <f>ROUND(((ES1275*ROUND(0,7))),2)</f>
        <v>0</v>
      </c>
      <c r="AD1275">
        <f>ROUND(((((ET1275*ROUND((0.8*1.15),7)))-((EU1275*ROUND((0.8*1.15),7))))+AE1275),2)</f>
        <v>35.11</v>
      </c>
      <c r="AE1275">
        <f>ROUND(((EU1275*ROUND((0.8*1.15),7))),2)</f>
        <v>0</v>
      </c>
      <c r="AF1275">
        <f>ROUND(((EV1275*ROUND((0.8*1.15),7))),2)</f>
        <v>271.22000000000003</v>
      </c>
      <c r="AG1275">
        <f t="shared" si="820"/>
        <v>0</v>
      </c>
      <c r="AH1275">
        <f>((EW1275*ROUND((0.8*1.15),7)))</f>
        <v>31.795200000000005</v>
      </c>
      <c r="AI1275">
        <f>((EX1275*ROUND((0.8*1.15),7)))</f>
        <v>0</v>
      </c>
      <c r="AJ1275">
        <f t="shared" si="821"/>
        <v>0</v>
      </c>
      <c r="AK1275">
        <v>70463.960000000006</v>
      </c>
      <c r="AL1275">
        <v>70131</v>
      </c>
      <c r="AM1275">
        <v>38.159999999999997</v>
      </c>
      <c r="AN1275">
        <v>0</v>
      </c>
      <c r="AO1275">
        <v>294.8</v>
      </c>
      <c r="AP1275">
        <v>0</v>
      </c>
      <c r="AQ1275">
        <v>34.56</v>
      </c>
      <c r="AR1275">
        <v>0</v>
      </c>
      <c r="AS1275">
        <v>0</v>
      </c>
      <c r="AT1275">
        <v>108</v>
      </c>
      <c r="AU1275">
        <v>55</v>
      </c>
      <c r="AV1275">
        <v>1</v>
      </c>
      <c r="AW1275">
        <v>1</v>
      </c>
      <c r="AZ1275">
        <v>1</v>
      </c>
      <c r="BA1275">
        <v>35.24</v>
      </c>
      <c r="BB1275">
        <v>1</v>
      </c>
      <c r="BC1275">
        <v>2.57</v>
      </c>
      <c r="BD1275" t="s">
        <v>3</v>
      </c>
      <c r="BE1275" t="s">
        <v>3</v>
      </c>
      <c r="BF1275" t="s">
        <v>3</v>
      </c>
      <c r="BG1275" t="s">
        <v>3</v>
      </c>
      <c r="BH1275">
        <v>0</v>
      </c>
      <c r="BI1275">
        <v>1</v>
      </c>
      <c r="BJ1275" t="s">
        <v>1286</v>
      </c>
      <c r="BM1275">
        <v>10001</v>
      </c>
      <c r="BN1275">
        <v>0</v>
      </c>
      <c r="BO1275" t="s">
        <v>1284</v>
      </c>
      <c r="BP1275">
        <v>1</v>
      </c>
      <c r="BQ1275">
        <v>2</v>
      </c>
      <c r="BR1275">
        <v>0</v>
      </c>
      <c r="BS1275">
        <v>35.24</v>
      </c>
      <c r="BT1275">
        <v>1</v>
      </c>
      <c r="BU1275">
        <v>1</v>
      </c>
      <c r="BV1275">
        <v>1</v>
      </c>
      <c r="BW1275">
        <v>1</v>
      </c>
      <c r="BX1275">
        <v>1</v>
      </c>
      <c r="BY1275" t="s">
        <v>3</v>
      </c>
      <c r="BZ1275">
        <v>108</v>
      </c>
      <c r="CA1275">
        <v>55</v>
      </c>
      <c r="CB1275" t="s">
        <v>3</v>
      </c>
      <c r="CE1275">
        <v>0</v>
      </c>
      <c r="CF1275">
        <v>0</v>
      </c>
      <c r="CG1275">
        <v>0</v>
      </c>
      <c r="CM1275">
        <v>0</v>
      </c>
      <c r="CN1275" t="s">
        <v>2165</v>
      </c>
      <c r="CO1275">
        <v>0</v>
      </c>
      <c r="CP1275">
        <f t="shared" si="822"/>
        <v>2665</v>
      </c>
      <c r="CQ1275">
        <f t="shared" si="839"/>
        <v>0</v>
      </c>
      <c r="CR1275">
        <f t="shared" si="823"/>
        <v>35.11</v>
      </c>
      <c r="CS1275">
        <f t="shared" si="824"/>
        <v>0</v>
      </c>
      <c r="CT1275">
        <f t="shared" si="825"/>
        <v>9557.7928000000011</v>
      </c>
      <c r="CU1275">
        <f t="shared" si="826"/>
        <v>0</v>
      </c>
      <c r="CV1275">
        <f t="shared" si="827"/>
        <v>31.795200000000005</v>
      </c>
      <c r="CW1275">
        <f t="shared" si="828"/>
        <v>0</v>
      </c>
      <c r="CX1275">
        <f t="shared" si="829"/>
        <v>0</v>
      </c>
      <c r="CY1275">
        <f t="shared" si="830"/>
        <v>2867.4</v>
      </c>
      <c r="CZ1275">
        <f t="shared" si="831"/>
        <v>1460.25</v>
      </c>
      <c r="DC1275" t="s">
        <v>3</v>
      </c>
      <c r="DD1275" t="s">
        <v>36</v>
      </c>
      <c r="DE1275" t="s">
        <v>857</v>
      </c>
      <c r="DF1275" t="s">
        <v>857</v>
      </c>
      <c r="DG1275" t="s">
        <v>857</v>
      </c>
      <c r="DH1275" t="s">
        <v>3</v>
      </c>
      <c r="DI1275" t="s">
        <v>857</v>
      </c>
      <c r="DJ1275" t="s">
        <v>857</v>
      </c>
      <c r="DK1275" t="s">
        <v>3</v>
      </c>
      <c r="DL1275" t="s">
        <v>3</v>
      </c>
      <c r="DM1275" t="s">
        <v>3</v>
      </c>
      <c r="DN1275">
        <v>0</v>
      </c>
      <c r="DO1275">
        <v>0</v>
      </c>
      <c r="DP1275">
        <v>1</v>
      </c>
      <c r="DQ1275">
        <v>1</v>
      </c>
      <c r="DU1275">
        <v>1005</v>
      </c>
      <c r="DV1275" t="s">
        <v>396</v>
      </c>
      <c r="DW1275" t="s">
        <v>396</v>
      </c>
      <c r="DX1275">
        <v>100</v>
      </c>
      <c r="DZ1275" t="s">
        <v>3</v>
      </c>
      <c r="EA1275" t="s">
        <v>3</v>
      </c>
      <c r="EB1275" t="s">
        <v>3</v>
      </c>
      <c r="EC1275" t="s">
        <v>3</v>
      </c>
      <c r="EE1275">
        <v>53551115</v>
      </c>
      <c r="EF1275">
        <v>2</v>
      </c>
      <c r="EG1275" t="s">
        <v>38</v>
      </c>
      <c r="EH1275">
        <v>10</v>
      </c>
      <c r="EI1275" t="s">
        <v>503</v>
      </c>
      <c r="EJ1275">
        <v>1</v>
      </c>
      <c r="EK1275">
        <v>10001</v>
      </c>
      <c r="EL1275" t="s">
        <v>503</v>
      </c>
      <c r="EM1275" t="s">
        <v>504</v>
      </c>
      <c r="EO1275" t="s">
        <v>858</v>
      </c>
      <c r="EQ1275">
        <v>131072</v>
      </c>
      <c r="ER1275">
        <v>70463.960000000006</v>
      </c>
      <c r="ES1275">
        <v>70131</v>
      </c>
      <c r="ET1275">
        <v>38.159999999999997</v>
      </c>
      <c r="EU1275">
        <v>0</v>
      </c>
      <c r="EV1275">
        <v>294.8</v>
      </c>
      <c r="EW1275">
        <v>34.56</v>
      </c>
      <c r="EX1275">
        <v>0</v>
      </c>
      <c r="EY1275">
        <v>0</v>
      </c>
      <c r="FQ1275">
        <v>0</v>
      </c>
      <c r="FR1275">
        <f>ROUND(IF(AND(BH1275=3,BI1275=3),P1275,0),0)</f>
        <v>0</v>
      </c>
      <c r="FS1275">
        <v>0</v>
      </c>
      <c r="FX1275">
        <v>108</v>
      </c>
      <c r="FY1275">
        <v>55</v>
      </c>
      <c r="GA1275" t="s">
        <v>3</v>
      </c>
      <c r="GD1275">
        <v>1</v>
      </c>
      <c r="GF1275">
        <v>1624940630</v>
      </c>
      <c r="GG1275">
        <v>2</v>
      </c>
      <c r="GH1275">
        <v>1</v>
      </c>
      <c r="GI1275">
        <v>2</v>
      </c>
      <c r="GJ1275">
        <v>0</v>
      </c>
      <c r="GK1275">
        <v>0</v>
      </c>
      <c r="GL1275">
        <f>ROUND(IF(AND(BH1275=3,BI1275=3,FS1275&lt;&gt;0),P1275,0),0)</f>
        <v>0</v>
      </c>
      <c r="GM1275">
        <f>ROUND(O1275+X1275+Y1275,0)+GX1275</f>
        <v>6992</v>
      </c>
      <c r="GN1275">
        <f>IF(OR(BI1275=0,BI1275=1),ROUND(O1275+X1275+Y1275,0),0)</f>
        <v>6992</v>
      </c>
      <c r="GO1275">
        <f>IF(BI1275=2,ROUND(O1275+X1275+Y1275,0),0)</f>
        <v>0</v>
      </c>
      <c r="GP1275">
        <f>IF(BI1275=4,ROUND(O1275+X1275+Y1275,0)+GX1275,0)</f>
        <v>0</v>
      </c>
      <c r="GR1275">
        <v>0</v>
      </c>
      <c r="GS1275">
        <v>0</v>
      </c>
      <c r="GT1275">
        <v>0</v>
      </c>
      <c r="GU1275" t="s">
        <v>3</v>
      </c>
      <c r="GV1275">
        <f t="shared" si="832"/>
        <v>0</v>
      </c>
      <c r="GW1275">
        <v>1</v>
      </c>
      <c r="GX1275">
        <f>ROUND(HC1275*I1275,0)</f>
        <v>0</v>
      </c>
      <c r="HA1275">
        <v>0</v>
      </c>
      <c r="HB1275">
        <v>0</v>
      </c>
      <c r="HC1275">
        <f t="shared" si="833"/>
        <v>0</v>
      </c>
      <c r="HE1275" t="s">
        <v>3</v>
      </c>
      <c r="HF1275" t="s">
        <v>3</v>
      </c>
      <c r="HM1275" t="s">
        <v>3</v>
      </c>
      <c r="HN1275" t="s">
        <v>505</v>
      </c>
      <c r="HO1275" t="s">
        <v>506</v>
      </c>
      <c r="HP1275" t="s">
        <v>503</v>
      </c>
      <c r="HQ1275" t="s">
        <v>503</v>
      </c>
      <c r="IK1275">
        <v>0</v>
      </c>
    </row>
    <row r="1276" spans="1:255" x14ac:dyDescent="0.2">
      <c r="A1276" s="2">
        <v>18</v>
      </c>
      <c r="B1276" s="2">
        <v>1</v>
      </c>
      <c r="C1276" s="2">
        <v>2234</v>
      </c>
      <c r="D1276" s="2"/>
      <c r="E1276" s="2" t="s">
        <v>1287</v>
      </c>
      <c r="F1276" s="2" t="s">
        <v>24</v>
      </c>
      <c r="G1276" s="2" t="s">
        <v>25</v>
      </c>
      <c r="H1276" s="2" t="s">
        <v>26</v>
      </c>
      <c r="I1276" s="2">
        <f>I1274*J1276</f>
        <v>0.69450000000000001</v>
      </c>
      <c r="J1276" s="2">
        <v>2.5</v>
      </c>
      <c r="K1276" s="2">
        <v>2.5</v>
      </c>
      <c r="L1276" s="2"/>
      <c r="M1276" s="2"/>
      <c r="N1276" s="2"/>
      <c r="O1276" s="2">
        <f>ROUND(CP1276,2)</f>
        <v>0</v>
      </c>
      <c r="P1276" s="2">
        <f>ROUND(CQ1276*I1276,2)</f>
        <v>0</v>
      </c>
      <c r="Q1276" s="2">
        <f>ROUND(CR1276*I1276,2)</f>
        <v>0</v>
      </c>
      <c r="R1276" s="2">
        <f>ROUND(CS1276*I1276,2)</f>
        <v>0</v>
      </c>
      <c r="S1276" s="2">
        <f>ROUND(CT1276*I1276,2)</f>
        <v>0</v>
      </c>
      <c r="T1276" s="2">
        <f>ROUND(CU1276*I1276,2)</f>
        <v>0</v>
      </c>
      <c r="U1276" s="2">
        <f t="shared" si="817"/>
        <v>0</v>
      </c>
      <c r="V1276" s="2">
        <f t="shared" si="818"/>
        <v>0</v>
      </c>
      <c r="W1276" s="2">
        <f>ROUND(CX1276*I1276,2)</f>
        <v>0</v>
      </c>
      <c r="X1276" s="2">
        <f>ROUND(CY1276,2)</f>
        <v>0</v>
      </c>
      <c r="Y1276" s="2">
        <f>ROUND(CZ1276,2)</f>
        <v>0</v>
      </c>
      <c r="Z1276" s="2"/>
      <c r="AA1276" s="2">
        <v>53551706</v>
      </c>
      <c r="AB1276" s="2">
        <f t="shared" si="819"/>
        <v>0</v>
      </c>
      <c r="AC1276" s="2">
        <f t="shared" ref="AC1276:AC1283" si="840">ROUND((ES1276),2)</f>
        <v>0</v>
      </c>
      <c r="AD1276" s="2">
        <f>ROUND((((ET1276)-(EU1276))+AE1276),2)</f>
        <v>0</v>
      </c>
      <c r="AE1276" s="2">
        <f>ROUND((EU1276),2)</f>
        <v>0</v>
      </c>
      <c r="AF1276" s="2">
        <f>ROUND((EV1276),2)</f>
        <v>0</v>
      </c>
      <c r="AG1276" s="2">
        <f t="shared" si="820"/>
        <v>0</v>
      </c>
      <c r="AH1276" s="2">
        <f>(EW1276)</f>
        <v>0</v>
      </c>
      <c r="AI1276" s="2">
        <f>(EX1276)</f>
        <v>0</v>
      </c>
      <c r="AJ1276" s="2">
        <f t="shared" si="821"/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108</v>
      </c>
      <c r="AU1276" s="2">
        <v>55</v>
      </c>
      <c r="AV1276" s="2">
        <v>1</v>
      </c>
      <c r="AW1276" s="2">
        <v>1</v>
      </c>
      <c r="AX1276" s="2"/>
      <c r="AY1276" s="2"/>
      <c r="AZ1276" s="2">
        <v>1</v>
      </c>
      <c r="BA1276" s="2">
        <v>1</v>
      </c>
      <c r="BB1276" s="2">
        <v>1</v>
      </c>
      <c r="BC1276" s="2">
        <v>1</v>
      </c>
      <c r="BD1276" s="2" t="s">
        <v>3</v>
      </c>
      <c r="BE1276" s="2" t="s">
        <v>3</v>
      </c>
      <c r="BF1276" s="2" t="s">
        <v>3</v>
      </c>
      <c r="BG1276" s="2" t="s">
        <v>3</v>
      </c>
      <c r="BH1276" s="2">
        <v>3</v>
      </c>
      <c r="BI1276" s="2">
        <v>1</v>
      </c>
      <c r="BJ1276" s="2" t="s">
        <v>194</v>
      </c>
      <c r="BK1276" s="2"/>
      <c r="BL1276" s="2"/>
      <c r="BM1276" s="2">
        <v>10001</v>
      </c>
      <c r="BN1276" s="2">
        <v>0</v>
      </c>
      <c r="BO1276" s="2" t="s">
        <v>3</v>
      </c>
      <c r="BP1276" s="2">
        <v>0</v>
      </c>
      <c r="BQ1276" s="2">
        <v>2</v>
      </c>
      <c r="BR1276" s="2">
        <v>0</v>
      </c>
      <c r="BS1276" s="2">
        <v>1</v>
      </c>
      <c r="BT1276" s="2">
        <v>1</v>
      </c>
      <c r="BU1276" s="2">
        <v>1</v>
      </c>
      <c r="BV1276" s="2">
        <v>1</v>
      </c>
      <c r="BW1276" s="2">
        <v>1</v>
      </c>
      <c r="BX1276" s="2">
        <v>1</v>
      </c>
      <c r="BY1276" s="2" t="s">
        <v>3</v>
      </c>
      <c r="BZ1276" s="2">
        <v>108</v>
      </c>
      <c r="CA1276" s="2">
        <v>55</v>
      </c>
      <c r="CB1276" s="2" t="s">
        <v>3</v>
      </c>
      <c r="CC1276" s="2"/>
      <c r="CD1276" s="2"/>
      <c r="CE1276" s="2">
        <v>0</v>
      </c>
      <c r="CF1276" s="2">
        <v>0</v>
      </c>
      <c r="CG1276" s="2">
        <v>0</v>
      </c>
      <c r="CH1276" s="2"/>
      <c r="CI1276" s="2"/>
      <c r="CJ1276" s="2"/>
      <c r="CK1276" s="2"/>
      <c r="CL1276" s="2"/>
      <c r="CM1276" s="2">
        <v>0</v>
      </c>
      <c r="CN1276" s="2" t="s">
        <v>3</v>
      </c>
      <c r="CO1276" s="2">
        <v>0</v>
      </c>
      <c r="CP1276" s="2">
        <f t="shared" si="822"/>
        <v>0</v>
      </c>
      <c r="CQ1276" s="2">
        <f t="shared" si="839"/>
        <v>0</v>
      </c>
      <c r="CR1276" s="2">
        <f t="shared" si="823"/>
        <v>0</v>
      </c>
      <c r="CS1276" s="2">
        <f t="shared" si="824"/>
        <v>0</v>
      </c>
      <c r="CT1276" s="2">
        <f t="shared" si="825"/>
        <v>0</v>
      </c>
      <c r="CU1276" s="2">
        <f t="shared" si="826"/>
        <v>0</v>
      </c>
      <c r="CV1276" s="2">
        <f t="shared" si="827"/>
        <v>0</v>
      </c>
      <c r="CW1276" s="2">
        <f t="shared" si="828"/>
        <v>0</v>
      </c>
      <c r="CX1276" s="2">
        <f t="shared" si="829"/>
        <v>0</v>
      </c>
      <c r="CY1276" s="2">
        <f t="shared" si="830"/>
        <v>0</v>
      </c>
      <c r="CZ1276" s="2">
        <f t="shared" si="831"/>
        <v>0</v>
      </c>
      <c r="DA1276" s="2"/>
      <c r="DB1276" s="2"/>
      <c r="DC1276" s="2" t="s">
        <v>3</v>
      </c>
      <c r="DD1276" s="2" t="s">
        <v>3</v>
      </c>
      <c r="DE1276" s="2" t="s">
        <v>3</v>
      </c>
      <c r="DF1276" s="2" t="s">
        <v>3</v>
      </c>
      <c r="DG1276" s="2" t="s">
        <v>3</v>
      </c>
      <c r="DH1276" s="2" t="s">
        <v>3</v>
      </c>
      <c r="DI1276" s="2" t="s">
        <v>3</v>
      </c>
      <c r="DJ1276" s="2" t="s">
        <v>3</v>
      </c>
      <c r="DK1276" s="2" t="s">
        <v>3</v>
      </c>
      <c r="DL1276" s="2" t="s">
        <v>3</v>
      </c>
      <c r="DM1276" s="2" t="s">
        <v>3</v>
      </c>
      <c r="DN1276" s="2">
        <v>0</v>
      </c>
      <c r="DO1276" s="2">
        <v>0</v>
      </c>
      <c r="DP1276" s="2">
        <v>1</v>
      </c>
      <c r="DQ1276" s="2">
        <v>1</v>
      </c>
      <c r="DR1276" s="2"/>
      <c r="DS1276" s="2"/>
      <c r="DT1276" s="2"/>
      <c r="DU1276" s="2">
        <v>1009</v>
      </c>
      <c r="DV1276" s="2" t="s">
        <v>26</v>
      </c>
      <c r="DW1276" s="2" t="s">
        <v>26</v>
      </c>
      <c r="DX1276" s="2">
        <v>1000</v>
      </c>
      <c r="DY1276" s="2"/>
      <c r="DZ1276" s="2" t="s">
        <v>3</v>
      </c>
      <c r="EA1276" s="2" t="s">
        <v>3</v>
      </c>
      <c r="EB1276" s="2" t="s">
        <v>3</v>
      </c>
      <c r="EC1276" s="2" t="s">
        <v>3</v>
      </c>
      <c r="ED1276" s="2"/>
      <c r="EE1276" s="2">
        <v>53551115</v>
      </c>
      <c r="EF1276" s="2">
        <v>2</v>
      </c>
      <c r="EG1276" s="2" t="s">
        <v>38</v>
      </c>
      <c r="EH1276" s="2">
        <v>10</v>
      </c>
      <c r="EI1276" s="2" t="s">
        <v>503</v>
      </c>
      <c r="EJ1276" s="2">
        <v>1</v>
      </c>
      <c r="EK1276" s="2">
        <v>10001</v>
      </c>
      <c r="EL1276" s="2" t="s">
        <v>503</v>
      </c>
      <c r="EM1276" s="2" t="s">
        <v>504</v>
      </c>
      <c r="EN1276" s="2"/>
      <c r="EO1276" s="2" t="s">
        <v>3</v>
      </c>
      <c r="EP1276" s="2"/>
      <c r="EQ1276" s="2">
        <v>0</v>
      </c>
      <c r="ER1276" s="2">
        <v>0</v>
      </c>
      <c r="ES1276" s="2">
        <v>0</v>
      </c>
      <c r="ET1276" s="2">
        <v>0</v>
      </c>
      <c r="EU1276" s="2">
        <v>0</v>
      </c>
      <c r="EV1276" s="2">
        <v>0</v>
      </c>
      <c r="EW1276" s="2">
        <v>0</v>
      </c>
      <c r="EX1276" s="2">
        <v>0</v>
      </c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>
        <v>0</v>
      </c>
      <c r="FR1276" s="2">
        <f>ROUND(IF(AND(BH1276=3,BI1276=3),P1276,0),2)</f>
        <v>0</v>
      </c>
      <c r="FS1276" s="2">
        <v>0</v>
      </c>
      <c r="FT1276" s="2"/>
      <c r="FU1276" s="2"/>
      <c r="FV1276" s="2"/>
      <c r="FW1276" s="2"/>
      <c r="FX1276" s="2">
        <v>108</v>
      </c>
      <c r="FY1276" s="2">
        <v>55</v>
      </c>
      <c r="FZ1276" s="2"/>
      <c r="GA1276" s="2" t="s">
        <v>3</v>
      </c>
      <c r="GB1276" s="2"/>
      <c r="GC1276" s="2"/>
      <c r="GD1276" s="2">
        <v>1</v>
      </c>
      <c r="GE1276" s="2"/>
      <c r="GF1276" s="2">
        <v>1642680958</v>
      </c>
      <c r="GG1276" s="2">
        <v>2</v>
      </c>
      <c r="GH1276" s="2">
        <v>1</v>
      </c>
      <c r="GI1276" s="2">
        <v>-2</v>
      </c>
      <c r="GJ1276" s="2">
        <v>0</v>
      </c>
      <c r="GK1276" s="2">
        <v>0</v>
      </c>
      <c r="GL1276" s="2">
        <f>ROUND(IF(AND(BH1276=3,BI1276=3,FS1276&lt;&gt;0),P1276,0),2)</f>
        <v>0</v>
      </c>
      <c r="GM1276" s="2">
        <f>ROUND(O1276+X1276+Y1276,2)+GX1276</f>
        <v>0</v>
      </c>
      <c r="GN1276" s="2">
        <f>IF(OR(BI1276=0,BI1276=1),ROUND(O1276+X1276+Y1276,2),0)</f>
        <v>0</v>
      </c>
      <c r="GO1276" s="2">
        <f>IF(BI1276=2,ROUND(O1276+X1276+Y1276,2),0)</f>
        <v>0</v>
      </c>
      <c r="GP1276" s="2">
        <f>IF(BI1276=4,ROUND(O1276+X1276+Y1276,2)+GX1276,0)</f>
        <v>0</v>
      </c>
      <c r="GQ1276" s="2"/>
      <c r="GR1276" s="2">
        <v>0</v>
      </c>
      <c r="GS1276" s="2">
        <v>0</v>
      </c>
      <c r="GT1276" s="2">
        <v>0</v>
      </c>
      <c r="GU1276" s="2" t="s">
        <v>3</v>
      </c>
      <c r="GV1276" s="2">
        <f t="shared" si="832"/>
        <v>0</v>
      </c>
      <c r="GW1276" s="2">
        <v>1</v>
      </c>
      <c r="GX1276" s="2">
        <f>ROUND(HC1276*I1276,2)</f>
        <v>0</v>
      </c>
      <c r="GY1276" s="2"/>
      <c r="GZ1276" s="2"/>
      <c r="HA1276" s="2">
        <v>0</v>
      </c>
      <c r="HB1276" s="2">
        <v>0</v>
      </c>
      <c r="HC1276" s="2">
        <f t="shared" si="833"/>
        <v>0</v>
      </c>
      <c r="HD1276" s="2"/>
      <c r="HE1276" s="2" t="s">
        <v>3</v>
      </c>
      <c r="HF1276" s="2" t="s">
        <v>3</v>
      </c>
      <c r="HG1276" s="2"/>
      <c r="HH1276" s="2"/>
      <c r="HI1276" s="2"/>
      <c r="HJ1276" s="2"/>
      <c r="HK1276" s="2"/>
      <c r="HL1276" s="2"/>
      <c r="HM1276" s="2" t="s">
        <v>3</v>
      </c>
      <c r="HN1276" s="2" t="s">
        <v>505</v>
      </c>
      <c r="HO1276" s="2" t="s">
        <v>506</v>
      </c>
      <c r="HP1276" s="2" t="s">
        <v>503</v>
      </c>
      <c r="HQ1276" s="2" t="s">
        <v>503</v>
      </c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>
        <v>0</v>
      </c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</row>
    <row r="1277" spans="1:255" x14ac:dyDescent="0.2">
      <c r="A1277">
        <v>18</v>
      </c>
      <c r="B1277">
        <v>1</v>
      </c>
      <c r="C1277">
        <v>2238</v>
      </c>
      <c r="E1277" t="s">
        <v>1287</v>
      </c>
      <c r="F1277" t="s">
        <v>24</v>
      </c>
      <c r="G1277" t="s">
        <v>25</v>
      </c>
      <c r="H1277" t="s">
        <v>26</v>
      </c>
      <c r="I1277">
        <f>I1275*J1277</f>
        <v>0.69450000000000001</v>
      </c>
      <c r="J1277">
        <v>2.5</v>
      </c>
      <c r="K1277">
        <v>2.5</v>
      </c>
      <c r="O1277">
        <f>ROUND(CP1277,0)</f>
        <v>0</v>
      </c>
      <c r="P1277">
        <f>ROUND(CQ1277*I1277,0)</f>
        <v>0</v>
      </c>
      <c r="Q1277">
        <f>ROUND(CR1277*I1277,0)</f>
        <v>0</v>
      </c>
      <c r="R1277">
        <f>ROUND(CS1277*I1277,0)</f>
        <v>0</v>
      </c>
      <c r="S1277">
        <f>ROUND(CT1277*I1277,0)</f>
        <v>0</v>
      </c>
      <c r="T1277">
        <f>ROUND(CU1277*I1277,0)</f>
        <v>0</v>
      </c>
      <c r="U1277">
        <f t="shared" si="817"/>
        <v>0</v>
      </c>
      <c r="V1277">
        <f t="shared" si="818"/>
        <v>0</v>
      </c>
      <c r="W1277">
        <f>ROUND(CX1277*I1277,0)</f>
        <v>0</v>
      </c>
      <c r="X1277">
        <f>ROUND(CY1277,0)</f>
        <v>0</v>
      </c>
      <c r="Y1277">
        <f>ROUND(CZ1277,0)</f>
        <v>0</v>
      </c>
      <c r="AA1277">
        <v>53551707</v>
      </c>
      <c r="AB1277">
        <f t="shared" si="819"/>
        <v>0</v>
      </c>
      <c r="AC1277">
        <f t="shared" si="840"/>
        <v>0</v>
      </c>
      <c r="AD1277">
        <f>ROUND((((ET1277)-(EU1277))+AE1277),2)</f>
        <v>0</v>
      </c>
      <c r="AE1277">
        <f>ROUND((EU1277),2)</f>
        <v>0</v>
      </c>
      <c r="AF1277">
        <f>ROUND((EV1277),2)</f>
        <v>0</v>
      </c>
      <c r="AG1277">
        <f t="shared" si="820"/>
        <v>0</v>
      </c>
      <c r="AH1277">
        <f>(EW1277)</f>
        <v>0</v>
      </c>
      <c r="AI1277">
        <f>(EX1277)</f>
        <v>0</v>
      </c>
      <c r="AJ1277">
        <f t="shared" si="821"/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108</v>
      </c>
      <c r="AU1277">
        <v>55</v>
      </c>
      <c r="AV1277">
        <v>1</v>
      </c>
      <c r="AW1277">
        <v>1</v>
      </c>
      <c r="AZ1277">
        <v>1</v>
      </c>
      <c r="BA1277">
        <v>1</v>
      </c>
      <c r="BB1277">
        <v>1</v>
      </c>
      <c r="BC1277">
        <v>6.14</v>
      </c>
      <c r="BD1277" t="s">
        <v>3</v>
      </c>
      <c r="BE1277" t="s">
        <v>3</v>
      </c>
      <c r="BF1277" t="s">
        <v>3</v>
      </c>
      <c r="BG1277" t="s">
        <v>3</v>
      </c>
      <c r="BH1277">
        <v>3</v>
      </c>
      <c r="BI1277">
        <v>1</v>
      </c>
      <c r="BJ1277" t="s">
        <v>194</v>
      </c>
      <c r="BM1277">
        <v>10001</v>
      </c>
      <c r="BN1277">
        <v>0</v>
      </c>
      <c r="BO1277" t="s">
        <v>30</v>
      </c>
      <c r="BP1277">
        <v>1</v>
      </c>
      <c r="BQ1277">
        <v>2</v>
      </c>
      <c r="BR1277">
        <v>0</v>
      </c>
      <c r="BS1277">
        <v>1</v>
      </c>
      <c r="BT1277">
        <v>1</v>
      </c>
      <c r="BU1277">
        <v>1</v>
      </c>
      <c r="BV1277">
        <v>1</v>
      </c>
      <c r="BW1277">
        <v>1</v>
      </c>
      <c r="BX1277">
        <v>1</v>
      </c>
      <c r="BY1277" t="s">
        <v>3</v>
      </c>
      <c r="BZ1277">
        <v>108</v>
      </c>
      <c r="CA1277">
        <v>55</v>
      </c>
      <c r="CB1277" t="s">
        <v>3</v>
      </c>
      <c r="CE1277">
        <v>0</v>
      </c>
      <c r="CF1277">
        <v>0</v>
      </c>
      <c r="CG1277">
        <v>0</v>
      </c>
      <c r="CM1277">
        <v>0</v>
      </c>
      <c r="CN1277" t="s">
        <v>3</v>
      </c>
      <c r="CO1277">
        <v>0</v>
      </c>
      <c r="CP1277">
        <f t="shared" si="822"/>
        <v>0</v>
      </c>
      <c r="CQ1277">
        <f t="shared" si="839"/>
        <v>0</v>
      </c>
      <c r="CR1277">
        <f t="shared" si="823"/>
        <v>0</v>
      </c>
      <c r="CS1277">
        <f t="shared" si="824"/>
        <v>0</v>
      </c>
      <c r="CT1277">
        <f t="shared" si="825"/>
        <v>0</v>
      </c>
      <c r="CU1277">
        <f t="shared" si="826"/>
        <v>0</v>
      </c>
      <c r="CV1277">
        <f t="shared" si="827"/>
        <v>0</v>
      </c>
      <c r="CW1277">
        <f t="shared" si="828"/>
        <v>0</v>
      </c>
      <c r="CX1277">
        <f t="shared" si="829"/>
        <v>0</v>
      </c>
      <c r="CY1277">
        <f t="shared" si="830"/>
        <v>0</v>
      </c>
      <c r="CZ1277">
        <f t="shared" si="831"/>
        <v>0</v>
      </c>
      <c r="DC1277" t="s">
        <v>3</v>
      </c>
      <c r="DD1277" t="s">
        <v>3</v>
      </c>
      <c r="DE1277" t="s">
        <v>3</v>
      </c>
      <c r="DF1277" t="s">
        <v>3</v>
      </c>
      <c r="DG1277" t="s">
        <v>3</v>
      </c>
      <c r="DH1277" t="s">
        <v>3</v>
      </c>
      <c r="DI1277" t="s">
        <v>3</v>
      </c>
      <c r="DJ1277" t="s">
        <v>3</v>
      </c>
      <c r="DK1277" t="s">
        <v>3</v>
      </c>
      <c r="DL1277" t="s">
        <v>3</v>
      </c>
      <c r="DM1277" t="s">
        <v>3</v>
      </c>
      <c r="DN1277">
        <v>0</v>
      </c>
      <c r="DO1277">
        <v>0</v>
      </c>
      <c r="DP1277">
        <v>1</v>
      </c>
      <c r="DQ1277">
        <v>1</v>
      </c>
      <c r="DU1277">
        <v>1009</v>
      </c>
      <c r="DV1277" t="s">
        <v>26</v>
      </c>
      <c r="DW1277" t="s">
        <v>26</v>
      </c>
      <c r="DX1277">
        <v>1000</v>
      </c>
      <c r="DZ1277" t="s">
        <v>3</v>
      </c>
      <c r="EA1277" t="s">
        <v>3</v>
      </c>
      <c r="EB1277" t="s">
        <v>3</v>
      </c>
      <c r="EC1277" t="s">
        <v>3</v>
      </c>
      <c r="EE1277">
        <v>53551115</v>
      </c>
      <c r="EF1277">
        <v>2</v>
      </c>
      <c r="EG1277" t="s">
        <v>38</v>
      </c>
      <c r="EH1277">
        <v>10</v>
      </c>
      <c r="EI1277" t="s">
        <v>503</v>
      </c>
      <c r="EJ1277">
        <v>1</v>
      </c>
      <c r="EK1277">
        <v>10001</v>
      </c>
      <c r="EL1277" t="s">
        <v>503</v>
      </c>
      <c r="EM1277" t="s">
        <v>504</v>
      </c>
      <c r="EO1277" t="s">
        <v>3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0</v>
      </c>
      <c r="EW1277">
        <v>0</v>
      </c>
      <c r="EX1277">
        <v>0</v>
      </c>
      <c r="FQ1277">
        <v>0</v>
      </c>
      <c r="FR1277">
        <f>ROUND(IF(AND(BH1277=3,BI1277=3),P1277,0),0)</f>
        <v>0</v>
      </c>
      <c r="FS1277">
        <v>0</v>
      </c>
      <c r="FX1277">
        <v>108</v>
      </c>
      <c r="FY1277">
        <v>55</v>
      </c>
      <c r="GA1277" t="s">
        <v>3</v>
      </c>
      <c r="GD1277">
        <v>1</v>
      </c>
      <c r="GF1277">
        <v>1642680958</v>
      </c>
      <c r="GG1277">
        <v>2</v>
      </c>
      <c r="GH1277">
        <v>1</v>
      </c>
      <c r="GI1277">
        <v>5</v>
      </c>
      <c r="GJ1277">
        <v>0</v>
      </c>
      <c r="GK1277">
        <v>0</v>
      </c>
      <c r="GL1277">
        <f>ROUND(IF(AND(BH1277=3,BI1277=3,FS1277&lt;&gt;0),P1277,0),0)</f>
        <v>0</v>
      </c>
      <c r="GM1277">
        <f>ROUND(O1277+X1277+Y1277,0)+GX1277</f>
        <v>0</v>
      </c>
      <c r="GN1277">
        <f>IF(OR(BI1277=0,BI1277=1),ROUND(O1277+X1277+Y1277,0),0)</f>
        <v>0</v>
      </c>
      <c r="GO1277">
        <f>IF(BI1277=2,ROUND(O1277+X1277+Y1277,0),0)</f>
        <v>0</v>
      </c>
      <c r="GP1277">
        <f>IF(BI1277=4,ROUND(O1277+X1277+Y1277,0)+GX1277,0)</f>
        <v>0</v>
      </c>
      <c r="GR1277">
        <v>0</v>
      </c>
      <c r="GS1277">
        <v>0</v>
      </c>
      <c r="GT1277">
        <v>0</v>
      </c>
      <c r="GU1277" t="s">
        <v>3</v>
      </c>
      <c r="GV1277">
        <f t="shared" si="832"/>
        <v>0</v>
      </c>
      <c r="GW1277">
        <v>1</v>
      </c>
      <c r="GX1277">
        <f>ROUND(HC1277*I1277,0)</f>
        <v>0</v>
      </c>
      <c r="HA1277">
        <v>0</v>
      </c>
      <c r="HB1277">
        <v>0</v>
      </c>
      <c r="HC1277">
        <f t="shared" si="833"/>
        <v>0</v>
      </c>
      <c r="HE1277" t="s">
        <v>3</v>
      </c>
      <c r="HF1277" t="s">
        <v>3</v>
      </c>
      <c r="HM1277" t="s">
        <v>3</v>
      </c>
      <c r="HN1277" t="s">
        <v>505</v>
      </c>
      <c r="HO1277" t="s">
        <v>506</v>
      </c>
      <c r="HP1277" t="s">
        <v>503</v>
      </c>
      <c r="HQ1277" t="s">
        <v>503</v>
      </c>
      <c r="IK1277">
        <v>0</v>
      </c>
    </row>
    <row r="1278" spans="1:255" x14ac:dyDescent="0.2">
      <c r="A1278" s="2">
        <v>17</v>
      </c>
      <c r="B1278" s="2">
        <v>1</v>
      </c>
      <c r="C1278" s="2">
        <f>ROW(SmtRes!A2243)</f>
        <v>2243</v>
      </c>
      <c r="D1278" s="2">
        <f>ROW(EtalonRes!A2040)</f>
        <v>2040</v>
      </c>
      <c r="E1278" s="2" t="s">
        <v>1288</v>
      </c>
      <c r="F1278" s="2" t="s">
        <v>1284</v>
      </c>
      <c r="G1278" s="2" t="s">
        <v>1289</v>
      </c>
      <c r="H1278" s="2" t="s">
        <v>396</v>
      </c>
      <c r="I1278" s="2">
        <f>ROUND(27.78/100,7)</f>
        <v>0.27779999999999999</v>
      </c>
      <c r="J1278" s="2">
        <v>0</v>
      </c>
      <c r="K1278" s="2">
        <f>ROUND(27.78/100,7)</f>
        <v>0.27779999999999999</v>
      </c>
      <c r="L1278" s="2"/>
      <c r="M1278" s="2"/>
      <c r="N1278" s="2"/>
      <c r="O1278" s="2">
        <f>ROUND(CP1278,2)</f>
        <v>19605.939999999999</v>
      </c>
      <c r="P1278" s="2">
        <f>ROUND(CQ1278*I1278,2)</f>
        <v>19482.39</v>
      </c>
      <c r="Q1278" s="2">
        <f>ROUND(CR1278*I1278,2)</f>
        <v>15.24</v>
      </c>
      <c r="R1278" s="2">
        <f>ROUND(CS1278*I1278,2)</f>
        <v>0</v>
      </c>
      <c r="S1278" s="2">
        <f>ROUND(CT1278*I1278,2)</f>
        <v>108.31</v>
      </c>
      <c r="T1278" s="2">
        <f>ROUND(CU1278*I1278,2)</f>
        <v>0</v>
      </c>
      <c r="U1278" s="2">
        <f t="shared" si="817"/>
        <v>12.697015680000002</v>
      </c>
      <c r="V1278" s="2">
        <f t="shared" si="818"/>
        <v>0</v>
      </c>
      <c r="W1278" s="2">
        <f>ROUND(CX1278*I1278,2)</f>
        <v>0</v>
      </c>
      <c r="X1278" s="2">
        <f>ROUND(CY1278,2)</f>
        <v>105.28</v>
      </c>
      <c r="Y1278" s="2">
        <f>ROUND(CZ1278,2)</f>
        <v>50.63</v>
      </c>
      <c r="Z1278" s="2"/>
      <c r="AA1278" s="2">
        <v>53551706</v>
      </c>
      <c r="AB1278" s="2">
        <f t="shared" si="819"/>
        <v>70575.73</v>
      </c>
      <c r="AC1278" s="2">
        <f t="shared" si="840"/>
        <v>70131</v>
      </c>
      <c r="AD1278" s="2">
        <f>ROUND(((((ET1278*ROUND((1.25*1.15),7)))-((EU1278*ROUND((1.25*1.15),7))))+AE1278),2)</f>
        <v>54.86</v>
      </c>
      <c r="AE1278" s="2">
        <f>ROUND(((EU1278*ROUND((1.25*1.15),7))),2)</f>
        <v>0</v>
      </c>
      <c r="AF1278" s="2">
        <f>ROUND(((EV1278*ROUND((1.15*1.15),7))),2)</f>
        <v>389.87</v>
      </c>
      <c r="AG1278" s="2">
        <f t="shared" si="820"/>
        <v>0</v>
      </c>
      <c r="AH1278" s="2">
        <f>((EW1278*ROUND((1.15*1.15),7)))</f>
        <v>45.705600000000004</v>
      </c>
      <c r="AI1278" s="2">
        <f>((EX1278*ROUND((1.25*1.15),7)))</f>
        <v>0</v>
      </c>
      <c r="AJ1278" s="2">
        <f t="shared" si="821"/>
        <v>0</v>
      </c>
      <c r="AK1278" s="2">
        <v>70463.960000000006</v>
      </c>
      <c r="AL1278" s="2">
        <v>70131</v>
      </c>
      <c r="AM1278" s="2">
        <v>38.159999999999997</v>
      </c>
      <c r="AN1278" s="2">
        <v>0</v>
      </c>
      <c r="AO1278" s="2">
        <v>294.8</v>
      </c>
      <c r="AP1278" s="2">
        <v>0</v>
      </c>
      <c r="AQ1278" s="2">
        <v>34.56</v>
      </c>
      <c r="AR1278" s="2">
        <v>0</v>
      </c>
      <c r="AS1278" s="2">
        <v>0</v>
      </c>
      <c r="AT1278" s="2">
        <v>97.2</v>
      </c>
      <c r="AU1278" s="2">
        <v>46.75</v>
      </c>
      <c r="AV1278" s="2">
        <v>1</v>
      </c>
      <c r="AW1278" s="2">
        <v>1</v>
      </c>
      <c r="AX1278" s="2"/>
      <c r="AY1278" s="2"/>
      <c r="AZ1278" s="2">
        <v>1</v>
      </c>
      <c r="BA1278" s="2">
        <v>1</v>
      </c>
      <c r="BB1278" s="2">
        <v>1</v>
      </c>
      <c r="BC1278" s="2">
        <v>1</v>
      </c>
      <c r="BD1278" s="2" t="s">
        <v>3</v>
      </c>
      <c r="BE1278" s="2" t="s">
        <v>3</v>
      </c>
      <c r="BF1278" s="2" t="s">
        <v>3</v>
      </c>
      <c r="BG1278" s="2" t="s">
        <v>3</v>
      </c>
      <c r="BH1278" s="2">
        <v>0</v>
      </c>
      <c r="BI1278" s="2">
        <v>1</v>
      </c>
      <c r="BJ1278" s="2" t="s">
        <v>1286</v>
      </c>
      <c r="BK1278" s="2"/>
      <c r="BL1278" s="2"/>
      <c r="BM1278" s="2">
        <v>10001</v>
      </c>
      <c r="BN1278" s="2">
        <v>0</v>
      </c>
      <c r="BO1278" s="2" t="s">
        <v>3</v>
      </c>
      <c r="BP1278" s="2">
        <v>0</v>
      </c>
      <c r="BQ1278" s="2">
        <v>2</v>
      </c>
      <c r="BR1278" s="2">
        <v>0</v>
      </c>
      <c r="BS1278" s="2">
        <v>1</v>
      </c>
      <c r="BT1278" s="2">
        <v>1</v>
      </c>
      <c r="BU1278" s="2">
        <v>1</v>
      </c>
      <c r="BV1278" s="2">
        <v>1</v>
      </c>
      <c r="BW1278" s="2">
        <v>1</v>
      </c>
      <c r="BX1278" s="2">
        <v>1</v>
      </c>
      <c r="BY1278" s="2" t="s">
        <v>3</v>
      </c>
      <c r="BZ1278" s="2">
        <v>108</v>
      </c>
      <c r="CA1278" s="2">
        <v>55</v>
      </c>
      <c r="CB1278" s="2" t="s">
        <v>3</v>
      </c>
      <c r="CC1278" s="2"/>
      <c r="CD1278" s="2"/>
      <c r="CE1278" s="2">
        <v>0</v>
      </c>
      <c r="CF1278" s="2">
        <v>0</v>
      </c>
      <c r="CG1278" s="2">
        <v>0</v>
      </c>
      <c r="CH1278" s="2"/>
      <c r="CI1278" s="2"/>
      <c r="CJ1278" s="2"/>
      <c r="CK1278" s="2"/>
      <c r="CL1278" s="2"/>
      <c r="CM1278" s="2">
        <v>0</v>
      </c>
      <c r="CN1278" s="2" t="s">
        <v>2151</v>
      </c>
      <c r="CO1278" s="2">
        <v>0</v>
      </c>
      <c r="CP1278" s="2">
        <f t="shared" si="822"/>
        <v>19605.940000000002</v>
      </c>
      <c r="CQ1278" s="2">
        <f t="shared" si="839"/>
        <v>70131</v>
      </c>
      <c r="CR1278" s="2">
        <f t="shared" si="823"/>
        <v>54.86</v>
      </c>
      <c r="CS1278" s="2">
        <f t="shared" si="824"/>
        <v>0</v>
      </c>
      <c r="CT1278" s="2">
        <f t="shared" si="825"/>
        <v>389.87</v>
      </c>
      <c r="CU1278" s="2">
        <f t="shared" si="826"/>
        <v>0</v>
      </c>
      <c r="CV1278" s="2">
        <f t="shared" si="827"/>
        <v>45.705600000000004</v>
      </c>
      <c r="CW1278" s="2">
        <f t="shared" si="828"/>
        <v>0</v>
      </c>
      <c r="CX1278" s="2">
        <f t="shared" si="829"/>
        <v>0</v>
      </c>
      <c r="CY1278" s="2">
        <f t="shared" si="830"/>
        <v>105.27732</v>
      </c>
      <c r="CZ1278" s="2">
        <f t="shared" si="831"/>
        <v>50.634925000000003</v>
      </c>
      <c r="DA1278" s="2"/>
      <c r="DB1278" s="2"/>
      <c r="DC1278" s="2" t="s">
        <v>3</v>
      </c>
      <c r="DD1278" s="2" t="s">
        <v>3</v>
      </c>
      <c r="DE1278" s="2" t="s">
        <v>61</v>
      </c>
      <c r="DF1278" s="2" t="s">
        <v>61</v>
      </c>
      <c r="DG1278" s="2" t="s">
        <v>62</v>
      </c>
      <c r="DH1278" s="2" t="s">
        <v>3</v>
      </c>
      <c r="DI1278" s="2" t="s">
        <v>62</v>
      </c>
      <c r="DJ1278" s="2" t="s">
        <v>61</v>
      </c>
      <c r="DK1278" s="2" t="s">
        <v>3</v>
      </c>
      <c r="DL1278" s="2" t="s">
        <v>86</v>
      </c>
      <c r="DM1278" s="2" t="s">
        <v>63</v>
      </c>
      <c r="DN1278" s="2">
        <v>0</v>
      </c>
      <c r="DO1278" s="2">
        <v>0</v>
      </c>
      <c r="DP1278" s="2">
        <v>1</v>
      </c>
      <c r="DQ1278" s="2">
        <v>1</v>
      </c>
      <c r="DR1278" s="2"/>
      <c r="DS1278" s="2"/>
      <c r="DT1278" s="2"/>
      <c r="DU1278" s="2">
        <v>1005</v>
      </c>
      <c r="DV1278" s="2" t="s">
        <v>396</v>
      </c>
      <c r="DW1278" s="2" t="s">
        <v>396</v>
      </c>
      <c r="DX1278" s="2">
        <v>100</v>
      </c>
      <c r="DY1278" s="2"/>
      <c r="DZ1278" s="2" t="s">
        <v>3</v>
      </c>
      <c r="EA1278" s="2" t="s">
        <v>3</v>
      </c>
      <c r="EB1278" s="2" t="s">
        <v>3</v>
      </c>
      <c r="EC1278" s="2" t="s">
        <v>3</v>
      </c>
      <c r="ED1278" s="2"/>
      <c r="EE1278" s="2">
        <v>53551115</v>
      </c>
      <c r="EF1278" s="2">
        <v>2</v>
      </c>
      <c r="EG1278" s="2" t="s">
        <v>38</v>
      </c>
      <c r="EH1278" s="2">
        <v>10</v>
      </c>
      <c r="EI1278" s="2" t="s">
        <v>503</v>
      </c>
      <c r="EJ1278" s="2">
        <v>1</v>
      </c>
      <c r="EK1278" s="2">
        <v>10001</v>
      </c>
      <c r="EL1278" s="2" t="s">
        <v>503</v>
      </c>
      <c r="EM1278" s="2" t="s">
        <v>504</v>
      </c>
      <c r="EN1278" s="2"/>
      <c r="EO1278" s="2" t="s">
        <v>67</v>
      </c>
      <c r="EP1278" s="2"/>
      <c r="EQ1278" s="2">
        <v>131072</v>
      </c>
      <c r="ER1278" s="2">
        <v>70463.960000000006</v>
      </c>
      <c r="ES1278" s="2">
        <v>70131</v>
      </c>
      <c r="ET1278" s="2">
        <v>38.159999999999997</v>
      </c>
      <c r="EU1278" s="2">
        <v>0</v>
      </c>
      <c r="EV1278" s="2">
        <v>294.8</v>
      </c>
      <c r="EW1278" s="2">
        <v>34.56</v>
      </c>
      <c r="EX1278" s="2">
        <v>0</v>
      </c>
      <c r="EY1278" s="2">
        <v>0</v>
      </c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>
        <v>0</v>
      </c>
      <c r="FR1278" s="2">
        <f>ROUND(IF(AND(BH1278=3,BI1278=3),P1278,0),2)</f>
        <v>0</v>
      </c>
      <c r="FS1278" s="2">
        <v>0</v>
      </c>
      <c r="FT1278" s="2"/>
      <c r="FU1278" s="2"/>
      <c r="FV1278" s="2"/>
      <c r="FW1278" s="2"/>
      <c r="FX1278" s="2">
        <v>97.2</v>
      </c>
      <c r="FY1278" s="2">
        <v>46.75</v>
      </c>
      <c r="FZ1278" s="2"/>
      <c r="GA1278" s="2" t="s">
        <v>3</v>
      </c>
      <c r="GB1278" s="2"/>
      <c r="GC1278" s="2"/>
      <c r="GD1278" s="2">
        <v>1</v>
      </c>
      <c r="GE1278" s="2"/>
      <c r="GF1278" s="2">
        <v>-463786467</v>
      </c>
      <c r="GG1278" s="2">
        <v>2</v>
      </c>
      <c r="GH1278" s="2">
        <v>1</v>
      </c>
      <c r="GI1278" s="2">
        <v>-2</v>
      </c>
      <c r="GJ1278" s="2">
        <v>0</v>
      </c>
      <c r="GK1278" s="2">
        <v>0</v>
      </c>
      <c r="GL1278" s="2">
        <f>ROUND(IF(AND(BH1278=3,BI1278=3,FS1278&lt;&gt;0),P1278,0),2)</f>
        <v>0</v>
      </c>
      <c r="GM1278" s="2">
        <f>ROUND(O1278+X1278+Y1278,2)+GX1278</f>
        <v>19761.849999999999</v>
      </c>
      <c r="GN1278" s="2">
        <f>IF(OR(BI1278=0,BI1278=1),ROUND(O1278+X1278+Y1278,2),0)</f>
        <v>19761.849999999999</v>
      </c>
      <c r="GO1278" s="2">
        <f>IF(BI1278=2,ROUND(O1278+X1278+Y1278,2),0)</f>
        <v>0</v>
      </c>
      <c r="GP1278" s="2">
        <f>IF(BI1278=4,ROUND(O1278+X1278+Y1278,2)+GX1278,0)</f>
        <v>0</v>
      </c>
      <c r="GQ1278" s="2"/>
      <c r="GR1278" s="2">
        <v>0</v>
      </c>
      <c r="GS1278" s="2">
        <v>0</v>
      </c>
      <c r="GT1278" s="2">
        <v>0</v>
      </c>
      <c r="GU1278" s="2" t="s">
        <v>3</v>
      </c>
      <c r="GV1278" s="2">
        <f t="shared" si="832"/>
        <v>0</v>
      </c>
      <c r="GW1278" s="2">
        <v>1</v>
      </c>
      <c r="GX1278" s="2">
        <f>ROUND(HC1278*I1278,2)</f>
        <v>0</v>
      </c>
      <c r="GY1278" s="2"/>
      <c r="GZ1278" s="2"/>
      <c r="HA1278" s="2">
        <v>0</v>
      </c>
      <c r="HB1278" s="2">
        <v>0</v>
      </c>
      <c r="HC1278" s="2">
        <f t="shared" si="833"/>
        <v>0</v>
      </c>
      <c r="HD1278" s="2"/>
      <c r="HE1278" s="2" t="s">
        <v>3</v>
      </c>
      <c r="HF1278" s="2" t="s">
        <v>3</v>
      </c>
      <c r="HG1278" s="2"/>
      <c r="HH1278" s="2"/>
      <c r="HI1278" s="2"/>
      <c r="HJ1278" s="2"/>
      <c r="HK1278" s="2"/>
      <c r="HL1278" s="2"/>
      <c r="HM1278" s="2" t="s">
        <v>3</v>
      </c>
      <c r="HN1278" s="2" t="s">
        <v>505</v>
      </c>
      <c r="HO1278" s="2" t="s">
        <v>506</v>
      </c>
      <c r="HP1278" s="2" t="s">
        <v>503</v>
      </c>
      <c r="HQ1278" s="2" t="s">
        <v>503</v>
      </c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>
        <v>0</v>
      </c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</row>
    <row r="1279" spans="1:255" x14ac:dyDescent="0.2">
      <c r="A1279">
        <v>17</v>
      </c>
      <c r="B1279">
        <v>1</v>
      </c>
      <c r="C1279">
        <f>ROW(SmtRes!A2248)</f>
        <v>2248</v>
      </c>
      <c r="D1279">
        <f>ROW(EtalonRes!A2044)</f>
        <v>2044</v>
      </c>
      <c r="E1279" t="s">
        <v>1288</v>
      </c>
      <c r="F1279" t="s">
        <v>1284</v>
      </c>
      <c r="G1279" t="s">
        <v>1289</v>
      </c>
      <c r="H1279" t="s">
        <v>396</v>
      </c>
      <c r="I1279">
        <f>ROUND(27.78/100,7)</f>
        <v>0.27779999999999999</v>
      </c>
      <c r="J1279">
        <v>0</v>
      </c>
      <c r="K1279">
        <f>ROUND(27.78/100,7)</f>
        <v>0.27779999999999999</v>
      </c>
      <c r="O1279">
        <f>ROUND(CP1279,0)</f>
        <v>53902</v>
      </c>
      <c r="P1279">
        <f>ROUND(CQ1279*I1279,0)</f>
        <v>50070</v>
      </c>
      <c r="Q1279">
        <f>ROUND(CR1279*I1279,0)</f>
        <v>15</v>
      </c>
      <c r="R1279">
        <f>ROUND(CS1279*I1279,0)</f>
        <v>0</v>
      </c>
      <c r="S1279">
        <f>ROUND(CT1279*I1279,0)</f>
        <v>3817</v>
      </c>
      <c r="T1279">
        <f>ROUND(CU1279*I1279,0)</f>
        <v>0</v>
      </c>
      <c r="U1279">
        <f t="shared" si="817"/>
        <v>12.697015680000002</v>
      </c>
      <c r="V1279">
        <f t="shared" si="818"/>
        <v>0</v>
      </c>
      <c r="W1279">
        <f>ROUND(CX1279*I1279,0)</f>
        <v>0</v>
      </c>
      <c r="X1279">
        <f>ROUND(CY1279,0)</f>
        <v>3710</v>
      </c>
      <c r="Y1279">
        <f>ROUND(CZ1279,0)</f>
        <v>1784</v>
      </c>
      <c r="AA1279">
        <v>53551707</v>
      </c>
      <c r="AB1279">
        <f t="shared" si="819"/>
        <v>70575.73</v>
      </c>
      <c r="AC1279">
        <f t="shared" si="840"/>
        <v>70131</v>
      </c>
      <c r="AD1279">
        <f>ROUND(((((ET1279*ROUND((1.25*1.15),7)))-((EU1279*ROUND((1.25*1.15),7))))+AE1279),2)</f>
        <v>54.86</v>
      </c>
      <c r="AE1279">
        <f>ROUND(((EU1279*ROUND((1.25*1.15),7))),2)</f>
        <v>0</v>
      </c>
      <c r="AF1279">
        <f>ROUND(((EV1279*ROUND((1.15*1.15),7))),2)</f>
        <v>389.87</v>
      </c>
      <c r="AG1279">
        <f t="shared" si="820"/>
        <v>0</v>
      </c>
      <c r="AH1279">
        <f>((EW1279*ROUND((1.15*1.15),7)))</f>
        <v>45.705600000000004</v>
      </c>
      <c r="AI1279">
        <f>((EX1279*ROUND((1.25*1.15),7)))</f>
        <v>0</v>
      </c>
      <c r="AJ1279">
        <f t="shared" si="821"/>
        <v>0</v>
      </c>
      <c r="AK1279">
        <v>70463.960000000006</v>
      </c>
      <c r="AL1279">
        <v>70131</v>
      </c>
      <c r="AM1279">
        <v>38.159999999999997</v>
      </c>
      <c r="AN1279">
        <v>0</v>
      </c>
      <c r="AO1279">
        <v>294.8</v>
      </c>
      <c r="AP1279">
        <v>0</v>
      </c>
      <c r="AQ1279">
        <v>34.56</v>
      </c>
      <c r="AR1279">
        <v>0</v>
      </c>
      <c r="AS1279">
        <v>0</v>
      </c>
      <c r="AT1279">
        <v>97.2</v>
      </c>
      <c r="AU1279">
        <v>46.75</v>
      </c>
      <c r="AV1279">
        <v>1</v>
      </c>
      <c r="AW1279">
        <v>1</v>
      </c>
      <c r="AZ1279">
        <v>1</v>
      </c>
      <c r="BA1279">
        <v>35.24</v>
      </c>
      <c r="BB1279">
        <v>1</v>
      </c>
      <c r="BC1279">
        <v>2.57</v>
      </c>
      <c r="BD1279" t="s">
        <v>3</v>
      </c>
      <c r="BE1279" t="s">
        <v>3</v>
      </c>
      <c r="BF1279" t="s">
        <v>3</v>
      </c>
      <c r="BG1279" t="s">
        <v>3</v>
      </c>
      <c r="BH1279">
        <v>0</v>
      </c>
      <c r="BI1279">
        <v>1</v>
      </c>
      <c r="BJ1279" t="s">
        <v>1286</v>
      </c>
      <c r="BM1279">
        <v>10001</v>
      </c>
      <c r="BN1279">
        <v>0</v>
      </c>
      <c r="BO1279" t="s">
        <v>1284</v>
      </c>
      <c r="BP1279">
        <v>1</v>
      </c>
      <c r="BQ1279">
        <v>2</v>
      </c>
      <c r="BR1279">
        <v>0</v>
      </c>
      <c r="BS1279">
        <v>35.24</v>
      </c>
      <c r="BT1279">
        <v>1</v>
      </c>
      <c r="BU1279">
        <v>1</v>
      </c>
      <c r="BV1279">
        <v>1</v>
      </c>
      <c r="BW1279">
        <v>1</v>
      </c>
      <c r="BX1279">
        <v>1</v>
      </c>
      <c r="BY1279" t="s">
        <v>3</v>
      </c>
      <c r="BZ1279">
        <v>108</v>
      </c>
      <c r="CA1279">
        <v>55</v>
      </c>
      <c r="CB1279" t="s">
        <v>3</v>
      </c>
      <c r="CE1279">
        <v>0</v>
      </c>
      <c r="CF1279">
        <v>0</v>
      </c>
      <c r="CG1279">
        <v>0</v>
      </c>
      <c r="CM1279">
        <v>0</v>
      </c>
      <c r="CN1279" t="s">
        <v>2151</v>
      </c>
      <c r="CO1279">
        <v>0</v>
      </c>
      <c r="CP1279">
        <f t="shared" si="822"/>
        <v>53902</v>
      </c>
      <c r="CQ1279">
        <f t="shared" si="839"/>
        <v>180236.66999999998</v>
      </c>
      <c r="CR1279">
        <f t="shared" si="823"/>
        <v>54.86</v>
      </c>
      <c r="CS1279">
        <f t="shared" si="824"/>
        <v>0</v>
      </c>
      <c r="CT1279">
        <f t="shared" si="825"/>
        <v>13739.018800000002</v>
      </c>
      <c r="CU1279">
        <f t="shared" si="826"/>
        <v>0</v>
      </c>
      <c r="CV1279">
        <f t="shared" si="827"/>
        <v>45.705600000000004</v>
      </c>
      <c r="CW1279">
        <f t="shared" si="828"/>
        <v>0</v>
      </c>
      <c r="CX1279">
        <f t="shared" si="829"/>
        <v>0</v>
      </c>
      <c r="CY1279">
        <f t="shared" si="830"/>
        <v>3710.1240000000003</v>
      </c>
      <c r="CZ1279">
        <f t="shared" si="831"/>
        <v>1784.4475</v>
      </c>
      <c r="DC1279" t="s">
        <v>3</v>
      </c>
      <c r="DD1279" t="s">
        <v>3</v>
      </c>
      <c r="DE1279" t="s">
        <v>61</v>
      </c>
      <c r="DF1279" t="s">
        <v>61</v>
      </c>
      <c r="DG1279" t="s">
        <v>62</v>
      </c>
      <c r="DH1279" t="s">
        <v>3</v>
      </c>
      <c r="DI1279" t="s">
        <v>62</v>
      </c>
      <c r="DJ1279" t="s">
        <v>61</v>
      </c>
      <c r="DK1279" t="s">
        <v>3</v>
      </c>
      <c r="DL1279" t="s">
        <v>86</v>
      </c>
      <c r="DM1279" t="s">
        <v>63</v>
      </c>
      <c r="DN1279">
        <v>0</v>
      </c>
      <c r="DO1279">
        <v>0</v>
      </c>
      <c r="DP1279">
        <v>1</v>
      </c>
      <c r="DQ1279">
        <v>1</v>
      </c>
      <c r="DU1279">
        <v>1005</v>
      </c>
      <c r="DV1279" t="s">
        <v>396</v>
      </c>
      <c r="DW1279" t="s">
        <v>396</v>
      </c>
      <c r="DX1279">
        <v>100</v>
      </c>
      <c r="DZ1279" t="s">
        <v>3</v>
      </c>
      <c r="EA1279" t="s">
        <v>3</v>
      </c>
      <c r="EB1279" t="s">
        <v>3</v>
      </c>
      <c r="EC1279" t="s">
        <v>3</v>
      </c>
      <c r="EE1279">
        <v>53551115</v>
      </c>
      <c r="EF1279">
        <v>2</v>
      </c>
      <c r="EG1279" t="s">
        <v>38</v>
      </c>
      <c r="EH1279">
        <v>10</v>
      </c>
      <c r="EI1279" t="s">
        <v>503</v>
      </c>
      <c r="EJ1279">
        <v>1</v>
      </c>
      <c r="EK1279">
        <v>10001</v>
      </c>
      <c r="EL1279" t="s">
        <v>503</v>
      </c>
      <c r="EM1279" t="s">
        <v>504</v>
      </c>
      <c r="EO1279" t="s">
        <v>67</v>
      </c>
      <c r="EQ1279">
        <v>131072</v>
      </c>
      <c r="ER1279">
        <v>70463.960000000006</v>
      </c>
      <c r="ES1279">
        <v>70131</v>
      </c>
      <c r="ET1279">
        <v>38.159999999999997</v>
      </c>
      <c r="EU1279">
        <v>0</v>
      </c>
      <c r="EV1279">
        <v>294.8</v>
      </c>
      <c r="EW1279">
        <v>34.56</v>
      </c>
      <c r="EX1279">
        <v>0</v>
      </c>
      <c r="EY1279">
        <v>0</v>
      </c>
      <c r="FQ1279">
        <v>0</v>
      </c>
      <c r="FR1279">
        <f>ROUND(IF(AND(BH1279=3,BI1279=3),P1279,0),0)</f>
        <v>0</v>
      </c>
      <c r="FS1279">
        <v>0</v>
      </c>
      <c r="FX1279">
        <v>97.2</v>
      </c>
      <c r="FY1279">
        <v>46.75</v>
      </c>
      <c r="GA1279" t="s">
        <v>3</v>
      </c>
      <c r="GD1279">
        <v>1</v>
      </c>
      <c r="GF1279">
        <v>-463786467</v>
      </c>
      <c r="GG1279">
        <v>2</v>
      </c>
      <c r="GH1279">
        <v>1</v>
      </c>
      <c r="GI1279">
        <v>2</v>
      </c>
      <c r="GJ1279">
        <v>0</v>
      </c>
      <c r="GK1279">
        <v>0</v>
      </c>
      <c r="GL1279">
        <f>ROUND(IF(AND(BH1279=3,BI1279=3,FS1279&lt;&gt;0),P1279,0),0)</f>
        <v>0</v>
      </c>
      <c r="GM1279">
        <f>ROUND(O1279+X1279+Y1279,0)+GX1279</f>
        <v>59396</v>
      </c>
      <c r="GN1279">
        <f>IF(OR(BI1279=0,BI1279=1),ROUND(O1279+X1279+Y1279,0),0)</f>
        <v>59396</v>
      </c>
      <c r="GO1279">
        <f>IF(BI1279=2,ROUND(O1279+X1279+Y1279,0),0)</f>
        <v>0</v>
      </c>
      <c r="GP1279">
        <f>IF(BI1279=4,ROUND(O1279+X1279+Y1279,0)+GX1279,0)</f>
        <v>0</v>
      </c>
      <c r="GR1279">
        <v>0</v>
      </c>
      <c r="GS1279">
        <v>0</v>
      </c>
      <c r="GT1279">
        <v>0</v>
      </c>
      <c r="GU1279" t="s">
        <v>3</v>
      </c>
      <c r="GV1279">
        <f t="shared" si="832"/>
        <v>0</v>
      </c>
      <c r="GW1279">
        <v>1</v>
      </c>
      <c r="GX1279">
        <f>ROUND(HC1279*I1279,0)</f>
        <v>0</v>
      </c>
      <c r="HA1279">
        <v>0</v>
      </c>
      <c r="HB1279">
        <v>0</v>
      </c>
      <c r="HC1279">
        <f t="shared" si="833"/>
        <v>0</v>
      </c>
      <c r="HE1279" t="s">
        <v>3</v>
      </c>
      <c r="HF1279" t="s">
        <v>3</v>
      </c>
      <c r="HM1279" t="s">
        <v>3</v>
      </c>
      <c r="HN1279" t="s">
        <v>505</v>
      </c>
      <c r="HO1279" t="s">
        <v>506</v>
      </c>
      <c r="HP1279" t="s">
        <v>503</v>
      </c>
      <c r="HQ1279" t="s">
        <v>503</v>
      </c>
      <c r="IK1279">
        <v>0</v>
      </c>
    </row>
    <row r="1280" spans="1:255" x14ac:dyDescent="0.2">
      <c r="A1280" s="2">
        <v>18</v>
      </c>
      <c r="B1280" s="2">
        <v>1</v>
      </c>
      <c r="C1280" s="2">
        <v>2242</v>
      </c>
      <c r="D1280" s="2"/>
      <c r="E1280" s="2" t="s">
        <v>1290</v>
      </c>
      <c r="F1280" s="2" t="s">
        <v>1291</v>
      </c>
      <c r="G1280" s="2" t="s">
        <v>1292</v>
      </c>
      <c r="H1280" s="2" t="s">
        <v>128</v>
      </c>
      <c r="I1280" s="2">
        <f>I1278*J1280</f>
        <v>-27.780000000000005</v>
      </c>
      <c r="J1280" s="2">
        <v>-100.00000000000001</v>
      </c>
      <c r="K1280" s="2">
        <v>-100</v>
      </c>
      <c r="L1280" s="2"/>
      <c r="M1280" s="2"/>
      <c r="N1280" s="2"/>
      <c r="O1280" s="2">
        <f>ROUND(CP1280,2)</f>
        <v>-19482.39</v>
      </c>
      <c r="P1280" s="2">
        <f>ROUND(CQ1280*I1280,2)</f>
        <v>-19482.39</v>
      </c>
      <c r="Q1280" s="2">
        <f>ROUND(CR1280*I1280,2)</f>
        <v>0</v>
      </c>
      <c r="R1280" s="2">
        <f>ROUND(CS1280*I1280,2)</f>
        <v>0</v>
      </c>
      <c r="S1280" s="2">
        <f>ROUND(CT1280*I1280,2)</f>
        <v>0</v>
      </c>
      <c r="T1280" s="2">
        <f>ROUND(CU1280*I1280,2)</f>
        <v>0</v>
      </c>
      <c r="U1280" s="2">
        <f t="shared" si="817"/>
        <v>0</v>
      </c>
      <c r="V1280" s="2">
        <f t="shared" si="818"/>
        <v>0</v>
      </c>
      <c r="W1280" s="2">
        <f>ROUND(CX1280*I1280,2)</f>
        <v>0</v>
      </c>
      <c r="X1280" s="2">
        <f>ROUND(CY1280,2)</f>
        <v>0</v>
      </c>
      <c r="Y1280" s="2">
        <f>ROUND(CZ1280,2)</f>
        <v>0</v>
      </c>
      <c r="Z1280" s="2"/>
      <c r="AA1280" s="2">
        <v>53551706</v>
      </c>
      <c r="AB1280" s="2">
        <f t="shared" si="819"/>
        <v>701.31</v>
      </c>
      <c r="AC1280" s="2">
        <f t="shared" si="840"/>
        <v>701.31</v>
      </c>
      <c r="AD1280" s="2">
        <f>ROUND((((ET1280)-(EU1280))+AE1280),2)</f>
        <v>0</v>
      </c>
      <c r="AE1280" s="2">
        <f t="shared" ref="AE1280:AF1283" si="841">ROUND((EU1280),2)</f>
        <v>0</v>
      </c>
      <c r="AF1280" s="2">
        <f t="shared" si="841"/>
        <v>0</v>
      </c>
      <c r="AG1280" s="2">
        <f t="shared" si="820"/>
        <v>0</v>
      </c>
      <c r="AH1280" s="2">
        <f t="shared" ref="AH1280:AI1283" si="842">(EW1280)</f>
        <v>0</v>
      </c>
      <c r="AI1280" s="2">
        <f t="shared" si="842"/>
        <v>0</v>
      </c>
      <c r="AJ1280" s="2">
        <f t="shared" si="821"/>
        <v>0</v>
      </c>
      <c r="AK1280" s="2">
        <v>701.31</v>
      </c>
      <c r="AL1280" s="2">
        <v>701.31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108</v>
      </c>
      <c r="AU1280" s="2">
        <v>55</v>
      </c>
      <c r="AV1280" s="2">
        <v>1</v>
      </c>
      <c r="AW1280" s="2">
        <v>1</v>
      </c>
      <c r="AX1280" s="2"/>
      <c r="AY1280" s="2"/>
      <c r="AZ1280" s="2">
        <v>1</v>
      </c>
      <c r="BA1280" s="2">
        <v>1</v>
      </c>
      <c r="BB1280" s="2">
        <v>1</v>
      </c>
      <c r="BC1280" s="2">
        <v>1</v>
      </c>
      <c r="BD1280" s="2" t="s">
        <v>3</v>
      </c>
      <c r="BE1280" s="2" t="s">
        <v>3</v>
      </c>
      <c r="BF1280" s="2" t="s">
        <v>3</v>
      </c>
      <c r="BG1280" s="2" t="s">
        <v>3</v>
      </c>
      <c r="BH1280" s="2">
        <v>3</v>
      </c>
      <c r="BI1280" s="2">
        <v>1</v>
      </c>
      <c r="BJ1280" s="2" t="s">
        <v>1293</v>
      </c>
      <c r="BK1280" s="2"/>
      <c r="BL1280" s="2"/>
      <c r="BM1280" s="2">
        <v>10001</v>
      </c>
      <c r="BN1280" s="2">
        <v>0</v>
      </c>
      <c r="BO1280" s="2" t="s">
        <v>3</v>
      </c>
      <c r="BP1280" s="2">
        <v>0</v>
      </c>
      <c r="BQ1280" s="2">
        <v>2</v>
      </c>
      <c r="BR1280" s="2">
        <v>1</v>
      </c>
      <c r="BS1280" s="2">
        <v>1</v>
      </c>
      <c r="BT1280" s="2">
        <v>1</v>
      </c>
      <c r="BU1280" s="2">
        <v>1</v>
      </c>
      <c r="BV1280" s="2">
        <v>1</v>
      </c>
      <c r="BW1280" s="2">
        <v>1</v>
      </c>
      <c r="BX1280" s="2">
        <v>1</v>
      </c>
      <c r="BY1280" s="2" t="s">
        <v>3</v>
      </c>
      <c r="BZ1280" s="2">
        <v>108</v>
      </c>
      <c r="CA1280" s="2">
        <v>55</v>
      </c>
      <c r="CB1280" s="2" t="s">
        <v>3</v>
      </c>
      <c r="CC1280" s="2"/>
      <c r="CD1280" s="2"/>
      <c r="CE1280" s="2">
        <v>0</v>
      </c>
      <c r="CF1280" s="2">
        <v>0</v>
      </c>
      <c r="CG1280" s="2">
        <v>0</v>
      </c>
      <c r="CH1280" s="2"/>
      <c r="CI1280" s="2"/>
      <c r="CJ1280" s="2"/>
      <c r="CK1280" s="2"/>
      <c r="CL1280" s="2"/>
      <c r="CM1280" s="2">
        <v>0</v>
      </c>
      <c r="CN1280" s="2" t="s">
        <v>3</v>
      </c>
      <c r="CO1280" s="2">
        <v>0</v>
      </c>
      <c r="CP1280" s="2">
        <f t="shared" si="822"/>
        <v>-19482.39</v>
      </c>
      <c r="CQ1280" s="2">
        <f t="shared" si="839"/>
        <v>701.31</v>
      </c>
      <c r="CR1280" s="2">
        <f t="shared" si="823"/>
        <v>0</v>
      </c>
      <c r="CS1280" s="2">
        <f t="shared" si="824"/>
        <v>0</v>
      </c>
      <c r="CT1280" s="2">
        <f t="shared" si="825"/>
        <v>0</v>
      </c>
      <c r="CU1280" s="2">
        <f t="shared" si="826"/>
        <v>0</v>
      </c>
      <c r="CV1280" s="2">
        <f t="shared" si="827"/>
        <v>0</v>
      </c>
      <c r="CW1280" s="2">
        <f t="shared" si="828"/>
        <v>0</v>
      </c>
      <c r="CX1280" s="2">
        <f t="shared" si="829"/>
        <v>0</v>
      </c>
      <c r="CY1280" s="2">
        <f t="shared" si="830"/>
        <v>0</v>
      </c>
      <c r="CZ1280" s="2">
        <f t="shared" si="831"/>
        <v>0</v>
      </c>
      <c r="DA1280" s="2"/>
      <c r="DB1280" s="2"/>
      <c r="DC1280" s="2" t="s">
        <v>3</v>
      </c>
      <c r="DD1280" s="2" t="s">
        <v>3</v>
      </c>
      <c r="DE1280" s="2" t="s">
        <v>3</v>
      </c>
      <c r="DF1280" s="2" t="s">
        <v>3</v>
      </c>
      <c r="DG1280" s="2" t="s">
        <v>3</v>
      </c>
      <c r="DH1280" s="2" t="s">
        <v>3</v>
      </c>
      <c r="DI1280" s="2" t="s">
        <v>3</v>
      </c>
      <c r="DJ1280" s="2" t="s">
        <v>3</v>
      </c>
      <c r="DK1280" s="2" t="s">
        <v>3</v>
      </c>
      <c r="DL1280" s="2" t="s">
        <v>3</v>
      </c>
      <c r="DM1280" s="2" t="s">
        <v>3</v>
      </c>
      <c r="DN1280" s="2">
        <v>0</v>
      </c>
      <c r="DO1280" s="2">
        <v>0</v>
      </c>
      <c r="DP1280" s="2">
        <v>1</v>
      </c>
      <c r="DQ1280" s="2">
        <v>1</v>
      </c>
      <c r="DR1280" s="2"/>
      <c r="DS1280" s="2"/>
      <c r="DT1280" s="2"/>
      <c r="DU1280" s="2">
        <v>1005</v>
      </c>
      <c r="DV1280" s="2" t="s">
        <v>128</v>
      </c>
      <c r="DW1280" s="2" t="s">
        <v>128</v>
      </c>
      <c r="DX1280" s="2">
        <v>1</v>
      </c>
      <c r="DY1280" s="2"/>
      <c r="DZ1280" s="2" t="s">
        <v>3</v>
      </c>
      <c r="EA1280" s="2" t="s">
        <v>3</v>
      </c>
      <c r="EB1280" s="2" t="s">
        <v>3</v>
      </c>
      <c r="EC1280" s="2" t="s">
        <v>3</v>
      </c>
      <c r="ED1280" s="2"/>
      <c r="EE1280" s="2">
        <v>53551115</v>
      </c>
      <c r="EF1280" s="2">
        <v>2</v>
      </c>
      <c r="EG1280" s="2" t="s">
        <v>38</v>
      </c>
      <c r="EH1280" s="2">
        <v>10</v>
      </c>
      <c r="EI1280" s="2" t="s">
        <v>503</v>
      </c>
      <c r="EJ1280" s="2">
        <v>1</v>
      </c>
      <c r="EK1280" s="2">
        <v>10001</v>
      </c>
      <c r="EL1280" s="2" t="s">
        <v>503</v>
      </c>
      <c r="EM1280" s="2" t="s">
        <v>504</v>
      </c>
      <c r="EN1280" s="2"/>
      <c r="EO1280" s="2" t="s">
        <v>3</v>
      </c>
      <c r="EP1280" s="2"/>
      <c r="EQ1280" s="2">
        <v>32768</v>
      </c>
      <c r="ER1280" s="2">
        <v>701.31</v>
      </c>
      <c r="ES1280" s="2">
        <v>701.31</v>
      </c>
      <c r="ET1280" s="2">
        <v>0</v>
      </c>
      <c r="EU1280" s="2">
        <v>0</v>
      </c>
      <c r="EV1280" s="2">
        <v>0</v>
      </c>
      <c r="EW1280" s="2">
        <v>0</v>
      </c>
      <c r="EX1280" s="2">
        <v>0</v>
      </c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>
        <v>0</v>
      </c>
      <c r="FR1280" s="2">
        <f>ROUND(IF(AND(BH1280=3,BI1280=3),P1280,0),2)</f>
        <v>0</v>
      </c>
      <c r="FS1280" s="2">
        <v>0</v>
      </c>
      <c r="FT1280" s="2"/>
      <c r="FU1280" s="2"/>
      <c r="FV1280" s="2"/>
      <c r="FW1280" s="2"/>
      <c r="FX1280" s="2">
        <v>108</v>
      </c>
      <c r="FY1280" s="2">
        <v>55</v>
      </c>
      <c r="FZ1280" s="2"/>
      <c r="GA1280" s="2" t="s">
        <v>3</v>
      </c>
      <c r="GB1280" s="2"/>
      <c r="GC1280" s="2"/>
      <c r="GD1280" s="2">
        <v>1</v>
      </c>
      <c r="GE1280" s="2"/>
      <c r="GF1280" s="2">
        <v>2046964942</v>
      </c>
      <c r="GG1280" s="2">
        <v>2</v>
      </c>
      <c r="GH1280" s="2">
        <v>1</v>
      </c>
      <c r="GI1280" s="2">
        <v>-2</v>
      </c>
      <c r="GJ1280" s="2">
        <v>0</v>
      </c>
      <c r="GK1280" s="2">
        <v>0</v>
      </c>
      <c r="GL1280" s="2">
        <f>ROUND(IF(AND(BH1280=3,BI1280=3,FS1280&lt;&gt;0),P1280,0),2)</f>
        <v>0</v>
      </c>
      <c r="GM1280" s="2">
        <f>ROUND(O1280+X1280+Y1280,2)+GX1280</f>
        <v>-19482.39</v>
      </c>
      <c r="GN1280" s="2">
        <f>IF(OR(BI1280=0,BI1280=1),ROUND(O1280+X1280+Y1280,2),0)</f>
        <v>-19482.39</v>
      </c>
      <c r="GO1280" s="2">
        <f>IF(BI1280=2,ROUND(O1280+X1280+Y1280,2),0)</f>
        <v>0</v>
      </c>
      <c r="GP1280" s="2">
        <f>IF(BI1280=4,ROUND(O1280+X1280+Y1280,2)+GX1280,0)</f>
        <v>0</v>
      </c>
      <c r="GQ1280" s="2"/>
      <c r="GR1280" s="2">
        <v>0</v>
      </c>
      <c r="GS1280" s="2">
        <v>0</v>
      </c>
      <c r="GT1280" s="2">
        <v>0</v>
      </c>
      <c r="GU1280" s="2" t="s">
        <v>3</v>
      </c>
      <c r="GV1280" s="2">
        <f t="shared" si="832"/>
        <v>0</v>
      </c>
      <c r="GW1280" s="2">
        <v>1</v>
      </c>
      <c r="GX1280" s="2">
        <f>ROUND(HC1280*I1280,2)</f>
        <v>0</v>
      </c>
      <c r="GY1280" s="2"/>
      <c r="GZ1280" s="2"/>
      <c r="HA1280" s="2">
        <v>0</v>
      </c>
      <c r="HB1280" s="2">
        <v>0</v>
      </c>
      <c r="HC1280" s="2">
        <f t="shared" si="833"/>
        <v>0</v>
      </c>
      <c r="HD1280" s="2"/>
      <c r="HE1280" s="2" t="s">
        <v>3</v>
      </c>
      <c r="HF1280" s="2" t="s">
        <v>3</v>
      </c>
      <c r="HG1280" s="2"/>
      <c r="HH1280" s="2"/>
      <c r="HI1280" s="2"/>
      <c r="HJ1280" s="2"/>
      <c r="HK1280" s="2"/>
      <c r="HL1280" s="2"/>
      <c r="HM1280" s="2" t="s">
        <v>3</v>
      </c>
      <c r="HN1280" s="2" t="s">
        <v>505</v>
      </c>
      <c r="HO1280" s="2" t="s">
        <v>506</v>
      </c>
      <c r="HP1280" s="2" t="s">
        <v>503</v>
      </c>
      <c r="HQ1280" s="2" t="s">
        <v>503</v>
      </c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>
        <v>0</v>
      </c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</row>
    <row r="1281" spans="1:255" x14ac:dyDescent="0.2">
      <c r="A1281">
        <v>18</v>
      </c>
      <c r="B1281">
        <v>1</v>
      </c>
      <c r="C1281">
        <v>2247</v>
      </c>
      <c r="E1281" t="s">
        <v>1290</v>
      </c>
      <c r="F1281" t="s">
        <v>1291</v>
      </c>
      <c r="G1281" t="s">
        <v>1292</v>
      </c>
      <c r="H1281" t="s">
        <v>128</v>
      </c>
      <c r="I1281">
        <f>I1279*J1281</f>
        <v>-27.780000000000005</v>
      </c>
      <c r="J1281">
        <v>-100.00000000000001</v>
      </c>
      <c r="K1281">
        <v>-100</v>
      </c>
      <c r="O1281">
        <f>ROUND(CP1281,0)</f>
        <v>-119622</v>
      </c>
      <c r="P1281">
        <f>ROUND(CQ1281*I1281,0)</f>
        <v>-119622</v>
      </c>
      <c r="Q1281">
        <f>ROUND(CR1281*I1281,0)</f>
        <v>0</v>
      </c>
      <c r="R1281">
        <f>ROUND(CS1281*I1281,0)</f>
        <v>0</v>
      </c>
      <c r="S1281">
        <f>ROUND(CT1281*I1281,0)</f>
        <v>0</v>
      </c>
      <c r="T1281">
        <f>ROUND(CU1281*I1281,0)</f>
        <v>0</v>
      </c>
      <c r="U1281">
        <f t="shared" si="817"/>
        <v>0</v>
      </c>
      <c r="V1281">
        <f t="shared" si="818"/>
        <v>0</v>
      </c>
      <c r="W1281">
        <f>ROUND(CX1281*I1281,0)</f>
        <v>0</v>
      </c>
      <c r="X1281">
        <f>ROUND(CY1281,0)</f>
        <v>0</v>
      </c>
      <c r="Y1281">
        <f>ROUND(CZ1281,0)</f>
        <v>0</v>
      </c>
      <c r="AA1281">
        <v>53551707</v>
      </c>
      <c r="AB1281">
        <f t="shared" si="819"/>
        <v>701.31</v>
      </c>
      <c r="AC1281">
        <f t="shared" si="840"/>
        <v>701.31</v>
      </c>
      <c r="AD1281">
        <f>ROUND((((ET1281)-(EU1281))+AE1281),2)</f>
        <v>0</v>
      </c>
      <c r="AE1281">
        <f t="shared" si="841"/>
        <v>0</v>
      </c>
      <c r="AF1281">
        <f t="shared" si="841"/>
        <v>0</v>
      </c>
      <c r="AG1281">
        <f t="shared" si="820"/>
        <v>0</v>
      </c>
      <c r="AH1281">
        <f t="shared" si="842"/>
        <v>0</v>
      </c>
      <c r="AI1281">
        <f t="shared" si="842"/>
        <v>0</v>
      </c>
      <c r="AJ1281">
        <f t="shared" si="821"/>
        <v>0</v>
      </c>
      <c r="AK1281">
        <v>701.31</v>
      </c>
      <c r="AL1281">
        <v>701.31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108</v>
      </c>
      <c r="AU1281">
        <v>55</v>
      </c>
      <c r="AV1281">
        <v>1</v>
      </c>
      <c r="AW1281">
        <v>1</v>
      </c>
      <c r="AZ1281">
        <v>1</v>
      </c>
      <c r="BA1281">
        <v>1</v>
      </c>
      <c r="BB1281">
        <v>1</v>
      </c>
      <c r="BC1281">
        <v>6.14</v>
      </c>
      <c r="BD1281" t="s">
        <v>3</v>
      </c>
      <c r="BE1281" t="s">
        <v>3</v>
      </c>
      <c r="BF1281" t="s">
        <v>3</v>
      </c>
      <c r="BG1281" t="s">
        <v>3</v>
      </c>
      <c r="BH1281">
        <v>3</v>
      </c>
      <c r="BI1281">
        <v>1</v>
      </c>
      <c r="BJ1281" t="s">
        <v>1293</v>
      </c>
      <c r="BM1281">
        <v>10001</v>
      </c>
      <c r="BN1281">
        <v>0</v>
      </c>
      <c r="BO1281" t="s">
        <v>30</v>
      </c>
      <c r="BP1281">
        <v>1</v>
      </c>
      <c r="BQ1281">
        <v>2</v>
      </c>
      <c r="BR1281">
        <v>1</v>
      </c>
      <c r="BS1281">
        <v>1</v>
      </c>
      <c r="BT1281">
        <v>1</v>
      </c>
      <c r="BU1281">
        <v>1</v>
      </c>
      <c r="BV1281">
        <v>1</v>
      </c>
      <c r="BW1281">
        <v>1</v>
      </c>
      <c r="BX1281">
        <v>1</v>
      </c>
      <c r="BY1281" t="s">
        <v>3</v>
      </c>
      <c r="BZ1281">
        <v>108</v>
      </c>
      <c r="CA1281">
        <v>55</v>
      </c>
      <c r="CB1281" t="s">
        <v>3</v>
      </c>
      <c r="CE1281">
        <v>0</v>
      </c>
      <c r="CF1281">
        <v>0</v>
      </c>
      <c r="CG1281">
        <v>0</v>
      </c>
      <c r="CM1281">
        <v>0</v>
      </c>
      <c r="CN1281" t="s">
        <v>3</v>
      </c>
      <c r="CO1281">
        <v>0</v>
      </c>
      <c r="CP1281">
        <f t="shared" si="822"/>
        <v>-119622</v>
      </c>
      <c r="CQ1281">
        <f t="shared" si="839"/>
        <v>4306.0433999999996</v>
      </c>
      <c r="CR1281">
        <f t="shared" si="823"/>
        <v>0</v>
      </c>
      <c r="CS1281">
        <f t="shared" si="824"/>
        <v>0</v>
      </c>
      <c r="CT1281">
        <f t="shared" si="825"/>
        <v>0</v>
      </c>
      <c r="CU1281">
        <f t="shared" si="826"/>
        <v>0</v>
      </c>
      <c r="CV1281">
        <f t="shared" si="827"/>
        <v>0</v>
      </c>
      <c r="CW1281">
        <f t="shared" si="828"/>
        <v>0</v>
      </c>
      <c r="CX1281">
        <f t="shared" si="829"/>
        <v>0</v>
      </c>
      <c r="CY1281">
        <f t="shared" si="830"/>
        <v>0</v>
      </c>
      <c r="CZ1281">
        <f t="shared" si="831"/>
        <v>0</v>
      </c>
      <c r="DC1281" t="s">
        <v>3</v>
      </c>
      <c r="DD1281" t="s">
        <v>3</v>
      </c>
      <c r="DE1281" t="s">
        <v>3</v>
      </c>
      <c r="DF1281" t="s">
        <v>3</v>
      </c>
      <c r="DG1281" t="s">
        <v>3</v>
      </c>
      <c r="DH1281" t="s">
        <v>3</v>
      </c>
      <c r="DI1281" t="s">
        <v>3</v>
      </c>
      <c r="DJ1281" t="s">
        <v>3</v>
      </c>
      <c r="DK1281" t="s">
        <v>3</v>
      </c>
      <c r="DL1281" t="s">
        <v>3</v>
      </c>
      <c r="DM1281" t="s">
        <v>3</v>
      </c>
      <c r="DN1281">
        <v>0</v>
      </c>
      <c r="DO1281">
        <v>0</v>
      </c>
      <c r="DP1281">
        <v>1</v>
      </c>
      <c r="DQ1281">
        <v>1</v>
      </c>
      <c r="DU1281">
        <v>1005</v>
      </c>
      <c r="DV1281" t="s">
        <v>128</v>
      </c>
      <c r="DW1281" t="s">
        <v>128</v>
      </c>
      <c r="DX1281">
        <v>1</v>
      </c>
      <c r="DZ1281" t="s">
        <v>3</v>
      </c>
      <c r="EA1281" t="s">
        <v>3</v>
      </c>
      <c r="EB1281" t="s">
        <v>3</v>
      </c>
      <c r="EC1281" t="s">
        <v>3</v>
      </c>
      <c r="EE1281">
        <v>53551115</v>
      </c>
      <c r="EF1281">
        <v>2</v>
      </c>
      <c r="EG1281" t="s">
        <v>38</v>
      </c>
      <c r="EH1281">
        <v>10</v>
      </c>
      <c r="EI1281" t="s">
        <v>503</v>
      </c>
      <c r="EJ1281">
        <v>1</v>
      </c>
      <c r="EK1281">
        <v>10001</v>
      </c>
      <c r="EL1281" t="s">
        <v>503</v>
      </c>
      <c r="EM1281" t="s">
        <v>504</v>
      </c>
      <c r="EO1281" t="s">
        <v>3</v>
      </c>
      <c r="EQ1281">
        <v>32768</v>
      </c>
      <c r="ER1281">
        <v>701.31</v>
      </c>
      <c r="ES1281">
        <v>701.31</v>
      </c>
      <c r="ET1281">
        <v>0</v>
      </c>
      <c r="EU1281">
        <v>0</v>
      </c>
      <c r="EV1281">
        <v>0</v>
      </c>
      <c r="EW1281">
        <v>0</v>
      </c>
      <c r="EX1281">
        <v>0</v>
      </c>
      <c r="FQ1281">
        <v>0</v>
      </c>
      <c r="FR1281">
        <f>ROUND(IF(AND(BH1281=3,BI1281=3),P1281,0),0)</f>
        <v>0</v>
      </c>
      <c r="FS1281">
        <v>0</v>
      </c>
      <c r="FX1281">
        <v>108</v>
      </c>
      <c r="FY1281">
        <v>55</v>
      </c>
      <c r="GA1281" t="s">
        <v>3</v>
      </c>
      <c r="GD1281">
        <v>1</v>
      </c>
      <c r="GF1281">
        <v>2046964942</v>
      </c>
      <c r="GG1281">
        <v>2</v>
      </c>
      <c r="GH1281">
        <v>1</v>
      </c>
      <c r="GI1281">
        <v>5</v>
      </c>
      <c r="GJ1281">
        <v>0</v>
      </c>
      <c r="GK1281">
        <v>0</v>
      </c>
      <c r="GL1281">
        <f>ROUND(IF(AND(BH1281=3,BI1281=3,FS1281&lt;&gt;0),P1281,0),0)</f>
        <v>0</v>
      </c>
      <c r="GM1281">
        <f>ROUND(O1281+X1281+Y1281,0)+GX1281</f>
        <v>-119622</v>
      </c>
      <c r="GN1281">
        <f>IF(OR(BI1281=0,BI1281=1),ROUND(O1281+X1281+Y1281,0),0)</f>
        <v>-119622</v>
      </c>
      <c r="GO1281">
        <f>IF(BI1281=2,ROUND(O1281+X1281+Y1281,0),0)</f>
        <v>0</v>
      </c>
      <c r="GP1281">
        <f>IF(BI1281=4,ROUND(O1281+X1281+Y1281,0)+GX1281,0)</f>
        <v>0</v>
      </c>
      <c r="GR1281">
        <v>0</v>
      </c>
      <c r="GS1281">
        <v>0</v>
      </c>
      <c r="GT1281">
        <v>0</v>
      </c>
      <c r="GU1281" t="s">
        <v>3</v>
      </c>
      <c r="GV1281">
        <f t="shared" si="832"/>
        <v>0</v>
      </c>
      <c r="GW1281">
        <v>1</v>
      </c>
      <c r="GX1281">
        <f>ROUND(HC1281*I1281,0)</f>
        <v>0</v>
      </c>
      <c r="HA1281">
        <v>0</v>
      </c>
      <c r="HB1281">
        <v>0</v>
      </c>
      <c r="HC1281">
        <f t="shared" si="833"/>
        <v>0</v>
      </c>
      <c r="HE1281" t="s">
        <v>3</v>
      </c>
      <c r="HF1281" t="s">
        <v>3</v>
      </c>
      <c r="HM1281" t="s">
        <v>3</v>
      </c>
      <c r="HN1281" t="s">
        <v>505</v>
      </c>
      <c r="HO1281" t="s">
        <v>506</v>
      </c>
      <c r="HP1281" t="s">
        <v>503</v>
      </c>
      <c r="HQ1281" t="s">
        <v>503</v>
      </c>
      <c r="IK1281">
        <v>0</v>
      </c>
    </row>
    <row r="1282" spans="1:255" x14ac:dyDescent="0.2">
      <c r="A1282" s="2">
        <v>18</v>
      </c>
      <c r="B1282" s="2">
        <v>1</v>
      </c>
      <c r="C1282" s="2">
        <v>2243</v>
      </c>
      <c r="D1282" s="2"/>
      <c r="E1282" s="2" t="s">
        <v>1294</v>
      </c>
      <c r="F1282" s="2" t="s">
        <v>1295</v>
      </c>
      <c r="G1282" s="2" t="s">
        <v>1296</v>
      </c>
      <c r="H1282" s="2" t="s">
        <v>128</v>
      </c>
      <c r="I1282" s="2">
        <f>I1278*J1282</f>
        <v>27.780000000000005</v>
      </c>
      <c r="J1282" s="2">
        <v>100.00000000000001</v>
      </c>
      <c r="K1282" s="2">
        <v>100</v>
      </c>
      <c r="L1282" s="2"/>
      <c r="M1282" s="2"/>
      <c r="N1282" s="2"/>
      <c r="O1282" s="2">
        <f>ROUND(CP1282,2)</f>
        <v>243075</v>
      </c>
      <c r="P1282" s="2">
        <f>ROUND(ROUND(CQ1282*I1282,0)/BC1282,2)</f>
        <v>243075</v>
      </c>
      <c r="Q1282" s="2">
        <f>ROUND(CR1282*I1282,2)</f>
        <v>0</v>
      </c>
      <c r="R1282" s="2">
        <f>ROUND(CS1282*I1282,2)</f>
        <v>0</v>
      </c>
      <c r="S1282" s="2">
        <f>ROUND(CT1282*I1282,2)</f>
        <v>0</v>
      </c>
      <c r="T1282" s="2">
        <f>ROUND(CU1282*I1282,2)</f>
        <v>0</v>
      </c>
      <c r="U1282" s="2">
        <f t="shared" si="817"/>
        <v>0</v>
      </c>
      <c r="V1282" s="2">
        <f t="shared" si="818"/>
        <v>0</v>
      </c>
      <c r="W1282" s="2">
        <f>ROUND(CX1282*I1282,2)</f>
        <v>0</v>
      </c>
      <c r="X1282" s="2">
        <f>ROUND(CY1282,2)</f>
        <v>0</v>
      </c>
      <c r="Y1282" s="2">
        <f>ROUND(CZ1282,2)</f>
        <v>0</v>
      </c>
      <c r="Z1282" s="2"/>
      <c r="AA1282" s="2">
        <v>53551706</v>
      </c>
      <c r="AB1282" s="2">
        <f t="shared" si="819"/>
        <v>8750</v>
      </c>
      <c r="AC1282" s="2">
        <f t="shared" si="840"/>
        <v>8750</v>
      </c>
      <c r="AD1282" s="2">
        <f>ROUND((((ET1282)-(EU1282))+AE1282),2)</f>
        <v>0</v>
      </c>
      <c r="AE1282" s="2">
        <f t="shared" si="841"/>
        <v>0</v>
      </c>
      <c r="AF1282" s="2">
        <f t="shared" si="841"/>
        <v>0</v>
      </c>
      <c r="AG1282" s="2">
        <f t="shared" si="820"/>
        <v>0</v>
      </c>
      <c r="AH1282" s="2">
        <f t="shared" si="842"/>
        <v>0</v>
      </c>
      <c r="AI1282" s="2">
        <f t="shared" si="842"/>
        <v>0</v>
      </c>
      <c r="AJ1282" s="2">
        <f t="shared" si="821"/>
        <v>0</v>
      </c>
      <c r="AK1282" s="2">
        <v>8750</v>
      </c>
      <c r="AL1282" s="2">
        <v>8750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108</v>
      </c>
      <c r="AU1282" s="2">
        <v>55</v>
      </c>
      <c r="AV1282" s="2">
        <v>1</v>
      </c>
      <c r="AW1282" s="2">
        <v>1</v>
      </c>
      <c r="AX1282" s="2"/>
      <c r="AY1282" s="2"/>
      <c r="AZ1282" s="2">
        <v>1</v>
      </c>
      <c r="BA1282" s="2">
        <v>1</v>
      </c>
      <c r="BB1282" s="2">
        <v>1</v>
      </c>
      <c r="BC1282" s="2">
        <v>1</v>
      </c>
      <c r="BD1282" s="2" t="s">
        <v>3</v>
      </c>
      <c r="BE1282" s="2" t="s">
        <v>3</v>
      </c>
      <c r="BF1282" s="2" t="s">
        <v>3</v>
      </c>
      <c r="BG1282" s="2" t="s">
        <v>3</v>
      </c>
      <c r="BH1282" s="2">
        <v>3</v>
      </c>
      <c r="BI1282" s="2">
        <v>1</v>
      </c>
      <c r="BJ1282" s="2" t="s">
        <v>3</v>
      </c>
      <c r="BK1282" s="2"/>
      <c r="BL1282" s="2"/>
      <c r="BM1282" s="2">
        <v>10001</v>
      </c>
      <c r="BN1282" s="2">
        <v>0</v>
      </c>
      <c r="BO1282" s="2" t="s">
        <v>3</v>
      </c>
      <c r="BP1282" s="2">
        <v>0</v>
      </c>
      <c r="BQ1282" s="2">
        <v>2</v>
      </c>
      <c r="BR1282" s="2">
        <v>0</v>
      </c>
      <c r="BS1282" s="2">
        <v>1</v>
      </c>
      <c r="BT1282" s="2">
        <v>1</v>
      </c>
      <c r="BU1282" s="2">
        <v>1</v>
      </c>
      <c r="BV1282" s="2">
        <v>1</v>
      </c>
      <c r="BW1282" s="2">
        <v>1</v>
      </c>
      <c r="BX1282" s="2">
        <v>1</v>
      </c>
      <c r="BY1282" s="2" t="s">
        <v>3</v>
      </c>
      <c r="BZ1282" s="2">
        <v>108</v>
      </c>
      <c r="CA1282" s="2">
        <v>55</v>
      </c>
      <c r="CB1282" s="2" t="s">
        <v>3</v>
      </c>
      <c r="CC1282" s="2"/>
      <c r="CD1282" s="2"/>
      <c r="CE1282" s="2">
        <v>0</v>
      </c>
      <c r="CF1282" s="2">
        <v>0</v>
      </c>
      <c r="CG1282" s="2">
        <v>0</v>
      </c>
      <c r="CH1282" s="2"/>
      <c r="CI1282" s="2"/>
      <c r="CJ1282" s="2"/>
      <c r="CK1282" s="2"/>
      <c r="CL1282" s="2"/>
      <c r="CM1282" s="2">
        <v>0</v>
      </c>
      <c r="CN1282" s="2" t="s">
        <v>3</v>
      </c>
      <c r="CO1282" s="2">
        <v>0</v>
      </c>
      <c r="CP1282" s="2">
        <f t="shared" si="822"/>
        <v>243075</v>
      </c>
      <c r="CQ1282" s="2">
        <f>AC1282</f>
        <v>8750</v>
      </c>
      <c r="CR1282" s="2">
        <f t="shared" si="823"/>
        <v>0</v>
      </c>
      <c r="CS1282" s="2">
        <f t="shared" si="824"/>
        <v>0</v>
      </c>
      <c r="CT1282" s="2">
        <f t="shared" si="825"/>
        <v>0</v>
      </c>
      <c r="CU1282" s="2">
        <f t="shared" si="826"/>
        <v>0</v>
      </c>
      <c r="CV1282" s="2">
        <f t="shared" si="827"/>
        <v>0</v>
      </c>
      <c r="CW1282" s="2">
        <f t="shared" si="828"/>
        <v>0</v>
      </c>
      <c r="CX1282" s="2">
        <f t="shared" si="829"/>
        <v>0</v>
      </c>
      <c r="CY1282" s="2">
        <f t="shared" si="830"/>
        <v>0</v>
      </c>
      <c r="CZ1282" s="2">
        <f t="shared" si="831"/>
        <v>0</v>
      </c>
      <c r="DA1282" s="2"/>
      <c r="DB1282" s="2"/>
      <c r="DC1282" s="2" t="s">
        <v>3</v>
      </c>
      <c r="DD1282" s="2" t="s">
        <v>3</v>
      </c>
      <c r="DE1282" s="2" t="s">
        <v>3</v>
      </c>
      <c r="DF1282" s="2" t="s">
        <v>3</v>
      </c>
      <c r="DG1282" s="2" t="s">
        <v>3</v>
      </c>
      <c r="DH1282" s="2" t="s">
        <v>3</v>
      </c>
      <c r="DI1282" s="2" t="s">
        <v>3</v>
      </c>
      <c r="DJ1282" s="2" t="s">
        <v>3</v>
      </c>
      <c r="DK1282" s="2" t="s">
        <v>3</v>
      </c>
      <c r="DL1282" s="2" t="s">
        <v>3</v>
      </c>
      <c r="DM1282" s="2" t="s">
        <v>3</v>
      </c>
      <c r="DN1282" s="2">
        <v>0</v>
      </c>
      <c r="DO1282" s="2">
        <v>0</v>
      </c>
      <c r="DP1282" s="2">
        <v>1</v>
      </c>
      <c r="DQ1282" s="2">
        <v>1</v>
      </c>
      <c r="DR1282" s="2"/>
      <c r="DS1282" s="2"/>
      <c r="DT1282" s="2"/>
      <c r="DU1282" s="2">
        <v>1005</v>
      </c>
      <c r="DV1282" s="2" t="s">
        <v>128</v>
      </c>
      <c r="DW1282" s="2" t="s">
        <v>128</v>
      </c>
      <c r="DX1282" s="2">
        <v>1</v>
      </c>
      <c r="DY1282" s="2"/>
      <c r="DZ1282" s="2" t="s">
        <v>3</v>
      </c>
      <c r="EA1282" s="2" t="s">
        <v>3</v>
      </c>
      <c r="EB1282" s="2" t="s">
        <v>3</v>
      </c>
      <c r="EC1282" s="2" t="s">
        <v>3</v>
      </c>
      <c r="ED1282" s="2"/>
      <c r="EE1282" s="2">
        <v>53551115</v>
      </c>
      <c r="EF1282" s="2">
        <v>2</v>
      </c>
      <c r="EG1282" s="2" t="s">
        <v>38</v>
      </c>
      <c r="EH1282" s="2">
        <v>10</v>
      </c>
      <c r="EI1282" s="2" t="s">
        <v>503</v>
      </c>
      <c r="EJ1282" s="2">
        <v>1</v>
      </c>
      <c r="EK1282" s="2">
        <v>10001</v>
      </c>
      <c r="EL1282" s="2" t="s">
        <v>503</v>
      </c>
      <c r="EM1282" s="2" t="s">
        <v>504</v>
      </c>
      <c r="EN1282" s="2"/>
      <c r="EO1282" s="2" t="s">
        <v>3</v>
      </c>
      <c r="EP1282" s="2"/>
      <c r="EQ1282" s="2">
        <v>0</v>
      </c>
      <c r="ER1282" s="2">
        <v>1407.73</v>
      </c>
      <c r="ES1282" s="2">
        <v>8750</v>
      </c>
      <c r="ET1282" s="2">
        <v>0</v>
      </c>
      <c r="EU1282" s="2">
        <v>0</v>
      </c>
      <c r="EV1282" s="2">
        <v>0</v>
      </c>
      <c r="EW1282" s="2">
        <v>0</v>
      </c>
      <c r="EX1282" s="2">
        <v>0</v>
      </c>
      <c r="EY1282" s="2"/>
      <c r="EZ1282" s="2">
        <v>5</v>
      </c>
      <c r="FA1282" s="2"/>
      <c r="FB1282" s="2"/>
      <c r="FC1282" s="2">
        <v>1</v>
      </c>
      <c r="FD1282" s="2">
        <v>18</v>
      </c>
      <c r="FE1282" s="2"/>
      <c r="FF1282" s="2">
        <v>10500</v>
      </c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>
        <v>0</v>
      </c>
      <c r="FR1282" s="2">
        <f>ROUND(IF(AND(BH1282=3,BI1282=3),P1282,0),2)</f>
        <v>0</v>
      </c>
      <c r="FS1282" s="2">
        <v>0</v>
      </c>
      <c r="FT1282" s="2"/>
      <c r="FU1282" s="2"/>
      <c r="FV1282" s="2"/>
      <c r="FW1282" s="2"/>
      <c r="FX1282" s="2">
        <v>108</v>
      </c>
      <c r="FY1282" s="2">
        <v>55</v>
      </c>
      <c r="FZ1282" s="2"/>
      <c r="GA1282" s="2" t="s">
        <v>1297</v>
      </c>
      <c r="GB1282" s="2"/>
      <c r="GC1282" s="2"/>
      <c r="GD1282" s="2">
        <v>1</v>
      </c>
      <c r="GE1282" s="2"/>
      <c r="GF1282" s="2">
        <v>-860327920</v>
      </c>
      <c r="GG1282" s="2">
        <v>2</v>
      </c>
      <c r="GH1282" s="2">
        <v>3</v>
      </c>
      <c r="GI1282" s="2">
        <v>-2</v>
      </c>
      <c r="GJ1282" s="2">
        <v>0</v>
      </c>
      <c r="GK1282" s="2">
        <v>0</v>
      </c>
      <c r="GL1282" s="2">
        <f>ROUND(IF(AND(BH1282=3,BI1282=3,FS1282&lt;&gt;0),P1282,0),2)</f>
        <v>0</v>
      </c>
      <c r="GM1282" s="2">
        <f>ROUND(O1282+X1282+Y1282,2)+GX1282</f>
        <v>243075</v>
      </c>
      <c r="GN1282" s="2">
        <f>IF(OR(BI1282=0,BI1282=1),ROUND(O1282+X1282+Y1282,2),0)</f>
        <v>243075</v>
      </c>
      <c r="GO1282" s="2">
        <f>IF(BI1282=2,ROUND(O1282+X1282+Y1282,2),0)</f>
        <v>0</v>
      </c>
      <c r="GP1282" s="2">
        <f>IF(BI1282=4,ROUND(O1282+X1282+Y1282,2)+GX1282,0)</f>
        <v>0</v>
      </c>
      <c r="GQ1282" s="2"/>
      <c r="GR1282" s="2">
        <v>1</v>
      </c>
      <c r="GS1282" s="2">
        <v>1</v>
      </c>
      <c r="GT1282" s="2">
        <v>0</v>
      </c>
      <c r="GU1282" s="2" t="s">
        <v>3</v>
      </c>
      <c r="GV1282" s="2">
        <f t="shared" si="832"/>
        <v>0</v>
      </c>
      <c r="GW1282" s="2">
        <v>1</v>
      </c>
      <c r="GX1282" s="2">
        <f>ROUND(HC1282*I1282,2)</f>
        <v>0</v>
      </c>
      <c r="GY1282" s="2"/>
      <c r="GZ1282" s="2"/>
      <c r="HA1282" s="2">
        <v>0</v>
      </c>
      <c r="HB1282" s="2">
        <v>0</v>
      </c>
      <c r="HC1282" s="2">
        <f t="shared" si="833"/>
        <v>0</v>
      </c>
      <c r="HD1282" s="2"/>
      <c r="HE1282" s="2" t="s">
        <v>138</v>
      </c>
      <c r="HF1282" s="2" t="s">
        <v>138</v>
      </c>
      <c r="HG1282" s="2">
        <f>ROUND(AC1282*I1282,0)</f>
        <v>243075</v>
      </c>
      <c r="HH1282" s="2"/>
      <c r="HI1282" s="2"/>
      <c r="HJ1282" s="2"/>
      <c r="HK1282" s="2"/>
      <c r="HL1282" s="2"/>
      <c r="HM1282" s="2" t="s">
        <v>3</v>
      </c>
      <c r="HN1282" s="2" t="s">
        <v>505</v>
      </c>
      <c r="HO1282" s="2" t="s">
        <v>506</v>
      </c>
      <c r="HP1282" s="2" t="s">
        <v>503</v>
      </c>
      <c r="HQ1282" s="2" t="s">
        <v>503</v>
      </c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>
        <v>0</v>
      </c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</row>
    <row r="1283" spans="1:255" x14ac:dyDescent="0.2">
      <c r="A1283">
        <v>18</v>
      </c>
      <c r="B1283">
        <v>1</v>
      </c>
      <c r="C1283">
        <v>2248</v>
      </c>
      <c r="E1283" t="s">
        <v>1294</v>
      </c>
      <c r="F1283" t="s">
        <v>1295</v>
      </c>
      <c r="G1283" t="s">
        <v>1296</v>
      </c>
      <c r="H1283" t="s">
        <v>128</v>
      </c>
      <c r="I1283">
        <f>I1279*J1283</f>
        <v>27.780000000000005</v>
      </c>
      <c r="J1283">
        <v>100.00000000000001</v>
      </c>
      <c r="K1283">
        <v>100</v>
      </c>
      <c r="O1283">
        <f>ROUND(CP1283,0)</f>
        <v>247937</v>
      </c>
      <c r="P1283">
        <f>ROUND(CQ1283*I1283,0)</f>
        <v>247937</v>
      </c>
      <c r="Q1283">
        <f>ROUND(CR1283*I1283,0)</f>
        <v>0</v>
      </c>
      <c r="R1283">
        <f>ROUND(CS1283*I1283,0)</f>
        <v>0</v>
      </c>
      <c r="S1283">
        <f>ROUND(CT1283*I1283,0)</f>
        <v>0</v>
      </c>
      <c r="T1283">
        <f>ROUND(CU1283*I1283,0)</f>
        <v>0</v>
      </c>
      <c r="U1283">
        <f t="shared" si="817"/>
        <v>0</v>
      </c>
      <c r="V1283">
        <f t="shared" si="818"/>
        <v>0</v>
      </c>
      <c r="W1283">
        <f>ROUND(CX1283*I1283,0)</f>
        <v>0</v>
      </c>
      <c r="X1283">
        <f>ROUND(CY1283,0)</f>
        <v>0</v>
      </c>
      <c r="Y1283">
        <f>ROUND(CZ1283,0)</f>
        <v>0</v>
      </c>
      <c r="AA1283">
        <v>53551707</v>
      </c>
      <c r="AB1283">
        <f t="shared" si="819"/>
        <v>8925</v>
      </c>
      <c r="AC1283">
        <f t="shared" si="840"/>
        <v>8925</v>
      </c>
      <c r="AD1283">
        <f>ROUND((((ET1283)-(EU1283))+AE1283),2)</f>
        <v>0</v>
      </c>
      <c r="AE1283">
        <f t="shared" si="841"/>
        <v>0</v>
      </c>
      <c r="AF1283">
        <f t="shared" si="841"/>
        <v>0</v>
      </c>
      <c r="AG1283">
        <f t="shared" si="820"/>
        <v>0</v>
      </c>
      <c r="AH1283">
        <f t="shared" si="842"/>
        <v>0</v>
      </c>
      <c r="AI1283">
        <f t="shared" si="842"/>
        <v>0</v>
      </c>
      <c r="AJ1283">
        <f t="shared" si="821"/>
        <v>0</v>
      </c>
      <c r="AK1283">
        <v>8925</v>
      </c>
      <c r="AL1283">
        <v>8925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108</v>
      </c>
      <c r="AU1283">
        <v>55</v>
      </c>
      <c r="AV1283">
        <v>1</v>
      </c>
      <c r="AW1283">
        <v>1</v>
      </c>
      <c r="AZ1283">
        <v>1</v>
      </c>
      <c r="BA1283">
        <v>1</v>
      </c>
      <c r="BB1283">
        <v>1</v>
      </c>
      <c r="BC1283">
        <v>6.14</v>
      </c>
      <c r="BD1283" t="s">
        <v>3</v>
      </c>
      <c r="BE1283" t="s">
        <v>3</v>
      </c>
      <c r="BF1283" t="s">
        <v>3</v>
      </c>
      <c r="BG1283" t="s">
        <v>3</v>
      </c>
      <c r="BH1283">
        <v>3</v>
      </c>
      <c r="BI1283">
        <v>1</v>
      </c>
      <c r="BJ1283" t="s">
        <v>3</v>
      </c>
      <c r="BM1283">
        <v>10001</v>
      </c>
      <c r="BN1283">
        <v>0</v>
      </c>
      <c r="BO1283" t="s">
        <v>30</v>
      </c>
      <c r="BP1283">
        <v>1</v>
      </c>
      <c r="BQ1283">
        <v>2</v>
      </c>
      <c r="BR1283">
        <v>0</v>
      </c>
      <c r="BS1283">
        <v>1</v>
      </c>
      <c r="BT1283">
        <v>1</v>
      </c>
      <c r="BU1283">
        <v>1</v>
      </c>
      <c r="BV1283">
        <v>1</v>
      </c>
      <c r="BW1283">
        <v>1</v>
      </c>
      <c r="BX1283">
        <v>1</v>
      </c>
      <c r="BY1283" t="s">
        <v>3</v>
      </c>
      <c r="BZ1283">
        <v>108</v>
      </c>
      <c r="CA1283">
        <v>55</v>
      </c>
      <c r="CB1283" t="s">
        <v>3</v>
      </c>
      <c r="CE1283">
        <v>0</v>
      </c>
      <c r="CF1283">
        <v>0</v>
      </c>
      <c r="CG1283">
        <v>0</v>
      </c>
      <c r="CM1283">
        <v>0</v>
      </c>
      <c r="CN1283" t="s">
        <v>3</v>
      </c>
      <c r="CO1283">
        <v>0</v>
      </c>
      <c r="CP1283">
        <f t="shared" si="822"/>
        <v>247937</v>
      </c>
      <c r="CQ1283">
        <f>AC1283</f>
        <v>8925</v>
      </c>
      <c r="CR1283">
        <f t="shared" si="823"/>
        <v>0</v>
      </c>
      <c r="CS1283">
        <f t="shared" si="824"/>
        <v>0</v>
      </c>
      <c r="CT1283">
        <f t="shared" si="825"/>
        <v>0</v>
      </c>
      <c r="CU1283">
        <f t="shared" si="826"/>
        <v>0</v>
      </c>
      <c r="CV1283">
        <f t="shared" si="827"/>
        <v>0</v>
      </c>
      <c r="CW1283">
        <f t="shared" si="828"/>
        <v>0</v>
      </c>
      <c r="CX1283">
        <f t="shared" si="829"/>
        <v>0</v>
      </c>
      <c r="CY1283">
        <f t="shared" si="830"/>
        <v>0</v>
      </c>
      <c r="CZ1283">
        <f t="shared" si="831"/>
        <v>0</v>
      </c>
      <c r="DC1283" t="s">
        <v>3</v>
      </c>
      <c r="DD1283" t="s">
        <v>3</v>
      </c>
      <c r="DE1283" t="s">
        <v>3</v>
      </c>
      <c r="DF1283" t="s">
        <v>3</v>
      </c>
      <c r="DG1283" t="s">
        <v>3</v>
      </c>
      <c r="DH1283" t="s">
        <v>3</v>
      </c>
      <c r="DI1283" t="s">
        <v>3</v>
      </c>
      <c r="DJ1283" t="s">
        <v>3</v>
      </c>
      <c r="DK1283" t="s">
        <v>3</v>
      </c>
      <c r="DL1283" t="s">
        <v>3</v>
      </c>
      <c r="DM1283" t="s">
        <v>3</v>
      </c>
      <c r="DN1283">
        <v>0</v>
      </c>
      <c r="DO1283">
        <v>0</v>
      </c>
      <c r="DP1283">
        <v>1</v>
      </c>
      <c r="DQ1283">
        <v>1</v>
      </c>
      <c r="DU1283">
        <v>1005</v>
      </c>
      <c r="DV1283" t="s">
        <v>128</v>
      </c>
      <c r="DW1283" t="s">
        <v>128</v>
      </c>
      <c r="DX1283">
        <v>1</v>
      </c>
      <c r="DZ1283" t="s">
        <v>3</v>
      </c>
      <c r="EA1283" t="s">
        <v>3</v>
      </c>
      <c r="EB1283" t="s">
        <v>3</v>
      </c>
      <c r="EC1283" t="s">
        <v>3</v>
      </c>
      <c r="EE1283">
        <v>53551115</v>
      </c>
      <c r="EF1283">
        <v>2</v>
      </c>
      <c r="EG1283" t="s">
        <v>38</v>
      </c>
      <c r="EH1283">
        <v>10</v>
      </c>
      <c r="EI1283" t="s">
        <v>503</v>
      </c>
      <c r="EJ1283">
        <v>1</v>
      </c>
      <c r="EK1283">
        <v>10001</v>
      </c>
      <c r="EL1283" t="s">
        <v>503</v>
      </c>
      <c r="EM1283" t="s">
        <v>504</v>
      </c>
      <c r="EO1283" t="s">
        <v>3</v>
      </c>
      <c r="EQ1283">
        <v>0</v>
      </c>
      <c r="ER1283">
        <v>1407.73</v>
      </c>
      <c r="ES1283">
        <v>8925</v>
      </c>
      <c r="ET1283">
        <v>0</v>
      </c>
      <c r="EU1283">
        <v>0</v>
      </c>
      <c r="EV1283">
        <v>0</v>
      </c>
      <c r="EW1283">
        <v>0</v>
      </c>
      <c r="EX1283">
        <v>0</v>
      </c>
      <c r="EZ1283">
        <v>5</v>
      </c>
      <c r="FC1283">
        <v>1</v>
      </c>
      <c r="FD1283">
        <v>18</v>
      </c>
      <c r="FF1283">
        <v>10500</v>
      </c>
      <c r="FQ1283">
        <v>0</v>
      </c>
      <c r="FR1283">
        <f>ROUND(IF(AND(BH1283=3,BI1283=3),P1283,0),0)</f>
        <v>0</v>
      </c>
      <c r="FS1283">
        <v>0</v>
      </c>
      <c r="FX1283">
        <v>108</v>
      </c>
      <c r="FY1283">
        <v>55</v>
      </c>
      <c r="GA1283" t="s">
        <v>1298</v>
      </c>
      <c r="GD1283">
        <v>1</v>
      </c>
      <c r="GF1283">
        <v>-860327920</v>
      </c>
      <c r="GG1283">
        <v>2</v>
      </c>
      <c r="GH1283">
        <v>3</v>
      </c>
      <c r="GI1283">
        <v>5</v>
      </c>
      <c r="GJ1283">
        <v>0</v>
      </c>
      <c r="GK1283">
        <v>0</v>
      </c>
      <c r="GL1283">
        <f>ROUND(IF(AND(BH1283=3,BI1283=3,FS1283&lt;&gt;0),P1283,0),0)</f>
        <v>0</v>
      </c>
      <c r="GM1283">
        <f>ROUND(O1283+X1283+Y1283,0)+GX1283</f>
        <v>247937</v>
      </c>
      <c r="GN1283">
        <f>IF(OR(BI1283=0,BI1283=1),ROUND(O1283+X1283+Y1283,0),0)</f>
        <v>247937</v>
      </c>
      <c r="GO1283">
        <f>IF(BI1283=2,ROUND(O1283+X1283+Y1283,0),0)</f>
        <v>0</v>
      </c>
      <c r="GP1283">
        <f>IF(BI1283=4,ROUND(O1283+X1283+Y1283,0)+GX1283,0)</f>
        <v>0</v>
      </c>
      <c r="GR1283">
        <v>1</v>
      </c>
      <c r="GS1283">
        <v>1</v>
      </c>
      <c r="GT1283">
        <v>0</v>
      </c>
      <c r="GU1283" t="s">
        <v>3</v>
      </c>
      <c r="GV1283">
        <f t="shared" si="832"/>
        <v>0</v>
      </c>
      <c r="GW1283">
        <v>1</v>
      </c>
      <c r="GX1283">
        <f>ROUND(HC1283*I1283,0)</f>
        <v>0</v>
      </c>
      <c r="HA1283">
        <v>0</v>
      </c>
      <c r="HB1283">
        <v>0</v>
      </c>
      <c r="HC1283">
        <f t="shared" si="833"/>
        <v>0</v>
      </c>
      <c r="HE1283" t="s">
        <v>138</v>
      </c>
      <c r="HF1283" t="s">
        <v>31</v>
      </c>
      <c r="HG1283">
        <f>ROUND(AC1283*I1283,0)</f>
        <v>247937</v>
      </c>
      <c r="HM1283" t="s">
        <v>3</v>
      </c>
      <c r="HN1283" t="s">
        <v>505</v>
      </c>
      <c r="HO1283" t="s">
        <v>506</v>
      </c>
      <c r="HP1283" t="s">
        <v>503</v>
      </c>
      <c r="HQ1283" t="s">
        <v>503</v>
      </c>
      <c r="IK1283">
        <v>0</v>
      </c>
    </row>
    <row r="1285" spans="1:255" x14ac:dyDescent="0.2">
      <c r="A1285" s="3">
        <v>51</v>
      </c>
      <c r="B1285" s="3">
        <f>B1216</f>
        <v>1</v>
      </c>
      <c r="C1285" s="3">
        <f>A1216</f>
        <v>4</v>
      </c>
      <c r="D1285" s="3">
        <f>ROW(A1216)</f>
        <v>1216</v>
      </c>
      <c r="E1285" s="3"/>
      <c r="F1285" s="3" t="str">
        <f>IF(F1216&lt;&gt;"",F1216,"")</f>
        <v/>
      </c>
      <c r="G1285" s="3" t="str">
        <f>IF(G1216&lt;&gt;"",G1216,"")</f>
        <v>15. Сантехнические работы (с/у)</v>
      </c>
      <c r="H1285" s="3">
        <v>0</v>
      </c>
      <c r="I1285" s="3"/>
      <c r="J1285" s="3"/>
      <c r="K1285" s="3"/>
      <c r="L1285" s="3"/>
      <c r="M1285" s="3"/>
      <c r="N1285" s="3"/>
      <c r="O1285" s="3">
        <f t="shared" ref="O1285:T1285" si="843">ROUND(AB1285,0)</f>
        <v>342776</v>
      </c>
      <c r="P1285" s="3">
        <f t="shared" si="843"/>
        <v>341981</v>
      </c>
      <c r="Q1285" s="3">
        <f t="shared" si="843"/>
        <v>58</v>
      </c>
      <c r="R1285" s="3">
        <f t="shared" si="843"/>
        <v>2</v>
      </c>
      <c r="S1285" s="3">
        <f t="shared" si="843"/>
        <v>737</v>
      </c>
      <c r="T1285" s="3">
        <f t="shared" si="843"/>
        <v>0</v>
      </c>
      <c r="U1285" s="3">
        <f>AH1285</f>
        <v>78.85119164000001</v>
      </c>
      <c r="V1285" s="3">
        <f>AI1285</f>
        <v>0.16020075</v>
      </c>
      <c r="W1285" s="3">
        <f>ROUND(AJ1285,0)</f>
        <v>-4</v>
      </c>
      <c r="X1285" s="3">
        <f>ROUND(AK1285,0)</f>
        <v>790</v>
      </c>
      <c r="Y1285" s="3">
        <f>ROUND(AL1285,0)</f>
        <v>432</v>
      </c>
      <c r="Z1285" s="3"/>
      <c r="AA1285" s="3"/>
      <c r="AB1285" s="3">
        <f>ROUND(SUMIF(AA1220:AA1283,"=53551706",O1220:O1283),0)</f>
        <v>342776</v>
      </c>
      <c r="AC1285" s="3">
        <f>ROUND(SUMIF(AA1220:AA1283,"=53551706",P1220:P1283),0)</f>
        <v>341981</v>
      </c>
      <c r="AD1285" s="3">
        <f>ROUND(SUMIF(AA1220:AA1283,"=53551706",Q1220:Q1283),0)</f>
        <v>58</v>
      </c>
      <c r="AE1285" s="3">
        <f>ROUND(SUMIF(AA1220:AA1283,"=53551706",R1220:R1283),0)</f>
        <v>2</v>
      </c>
      <c r="AF1285" s="3">
        <f>ROUND(SUMIF(AA1220:AA1283,"=53551706",S1220:S1283),0)</f>
        <v>737</v>
      </c>
      <c r="AG1285" s="3">
        <f>ROUND(SUMIF(AA1220:AA1283,"=53551706",T1220:T1283),0)</f>
        <v>0</v>
      </c>
      <c r="AH1285" s="3">
        <f>SUMIF(AA1220:AA1283,"=53551706",U1220:U1283)</f>
        <v>78.85119164000001</v>
      </c>
      <c r="AI1285" s="3">
        <f>SUMIF(AA1220:AA1283,"=53551706",V1220:V1283)</f>
        <v>0.16020075</v>
      </c>
      <c r="AJ1285" s="3">
        <f>ROUND(SUMIF(AA1220:AA1283,"=53551706",W1220:W1283),0)</f>
        <v>-4</v>
      </c>
      <c r="AK1285" s="3">
        <f>ROUND(SUMIF(AA1220:AA1283,"=53551706",X1220:X1283),0)</f>
        <v>790</v>
      </c>
      <c r="AL1285" s="3">
        <f>ROUND(SUMIF(AA1220:AA1283,"=53551706",Y1220:Y1283),0)</f>
        <v>432</v>
      </c>
      <c r="AM1285" s="3"/>
      <c r="AN1285" s="3"/>
      <c r="AO1285" s="3">
        <f t="shared" ref="AO1285:BD1285" si="844">ROUND(BX1285,0)</f>
        <v>0</v>
      </c>
      <c r="AP1285" s="3">
        <f t="shared" si="844"/>
        <v>0</v>
      </c>
      <c r="AQ1285" s="3">
        <f t="shared" si="844"/>
        <v>0</v>
      </c>
      <c r="AR1285" s="3">
        <f t="shared" si="844"/>
        <v>343998</v>
      </c>
      <c r="AS1285" s="3">
        <f t="shared" si="844"/>
        <v>343998</v>
      </c>
      <c r="AT1285" s="3">
        <f t="shared" si="844"/>
        <v>0</v>
      </c>
      <c r="AU1285" s="3">
        <f t="shared" si="844"/>
        <v>0</v>
      </c>
      <c r="AV1285" s="3">
        <f t="shared" si="844"/>
        <v>341981</v>
      </c>
      <c r="AW1285" s="3">
        <f t="shared" si="844"/>
        <v>341981</v>
      </c>
      <c r="AX1285" s="3">
        <f t="shared" si="844"/>
        <v>0</v>
      </c>
      <c r="AY1285" s="3">
        <f t="shared" si="844"/>
        <v>341981</v>
      </c>
      <c r="AZ1285" s="3">
        <f t="shared" si="844"/>
        <v>0</v>
      </c>
      <c r="BA1285" s="3">
        <f t="shared" si="844"/>
        <v>0</v>
      </c>
      <c r="BB1285" s="3">
        <f t="shared" si="844"/>
        <v>0</v>
      </c>
      <c r="BC1285" s="3">
        <f t="shared" si="844"/>
        <v>0</v>
      </c>
      <c r="BD1285" s="3">
        <f t="shared" si="844"/>
        <v>0</v>
      </c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>
        <f>ROUND(SUMIF(AA1220:AA1283,"=53551706",FQ1220:FQ1283),0)</f>
        <v>0</v>
      </c>
      <c r="BY1285" s="3">
        <f>ROUND(SUMIF(AA1220:AA1283,"=53551706",FR1220:FR1283),0)</f>
        <v>0</v>
      </c>
      <c r="BZ1285" s="3">
        <f>ROUND(SUMIF(AA1220:AA1283,"=53551706",GL1220:GL1283),0)</f>
        <v>0</v>
      </c>
      <c r="CA1285" s="3">
        <f>ROUND(SUMIF(AA1220:AA1283,"=53551706",GM1220:GM1283),0)</f>
        <v>343998</v>
      </c>
      <c r="CB1285" s="3">
        <f>ROUND(SUMIF(AA1220:AA1283,"=53551706",GN1220:GN1283),0)</f>
        <v>343998</v>
      </c>
      <c r="CC1285" s="3">
        <f>ROUND(SUMIF(AA1220:AA1283,"=53551706",GO1220:GO1283),0)</f>
        <v>0</v>
      </c>
      <c r="CD1285" s="3">
        <f>ROUND(SUMIF(AA1220:AA1283,"=53551706",GP1220:GP1283),0)</f>
        <v>0</v>
      </c>
      <c r="CE1285" s="3">
        <f>AC1285-BX1285</f>
        <v>341981</v>
      </c>
      <c r="CF1285" s="3">
        <f>AC1285-BY1285</f>
        <v>341981</v>
      </c>
      <c r="CG1285" s="3">
        <f>BX1285-BZ1285</f>
        <v>0</v>
      </c>
      <c r="CH1285" s="3">
        <f>AC1285-BX1285-BY1285+BZ1285</f>
        <v>341981</v>
      </c>
      <c r="CI1285" s="3">
        <f>BY1285-BZ1285</f>
        <v>0</v>
      </c>
      <c r="CJ1285" s="3">
        <f>ROUND(SUMIF(AA1220:AA1283,"=53551706",GX1220:GX1283),0)</f>
        <v>0</v>
      </c>
      <c r="CK1285" s="3">
        <f>ROUND(SUMIF(AA1220:AA1283,"=53551706",GY1220:GY1283),0)</f>
        <v>0</v>
      </c>
      <c r="CL1285" s="3">
        <f>ROUND(SUMIF(AA1220:AA1283,"=53551706",GZ1220:GZ1283),0)</f>
        <v>0</v>
      </c>
      <c r="CM1285" s="3">
        <f>ROUND(SUMIF(AA1220:AA1283,"=53551706",HD1220:HD1283),0)</f>
        <v>0</v>
      </c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4">
        <f t="shared" ref="DG1285:DL1285" si="845">ROUND(DT1285,0)</f>
        <v>337639</v>
      </c>
      <c r="DH1285" s="4">
        <f t="shared" si="845"/>
        <v>311168</v>
      </c>
      <c r="DI1285" s="4">
        <f t="shared" si="845"/>
        <v>491</v>
      </c>
      <c r="DJ1285" s="4">
        <f t="shared" si="845"/>
        <v>76</v>
      </c>
      <c r="DK1285" s="4">
        <f t="shared" si="845"/>
        <v>25980</v>
      </c>
      <c r="DL1285" s="4">
        <f t="shared" si="845"/>
        <v>0</v>
      </c>
      <c r="DM1285" s="4">
        <f>DZ1285</f>
        <v>78.85119164000001</v>
      </c>
      <c r="DN1285" s="4">
        <f>EA1285</f>
        <v>0.16020075</v>
      </c>
      <c r="DO1285" s="4">
        <f>ROUND(EB1285,0)</f>
        <v>-5</v>
      </c>
      <c r="DP1285" s="4">
        <f>ROUND(EC1285,0)</f>
        <v>27829</v>
      </c>
      <c r="DQ1285" s="4">
        <f>ROUND(ED1285,0)</f>
        <v>15207</v>
      </c>
      <c r="DR1285" s="4"/>
      <c r="DS1285" s="4"/>
      <c r="DT1285" s="4">
        <f>ROUND(SUMIF(AA1220:AA1283,"=53551707",O1220:O1283),0)</f>
        <v>337639</v>
      </c>
      <c r="DU1285" s="4">
        <f>ROUND(SUMIF(AA1220:AA1283,"=53551707",P1220:P1283),0)</f>
        <v>311168</v>
      </c>
      <c r="DV1285" s="4">
        <f>ROUND(SUMIF(AA1220:AA1283,"=53551707",Q1220:Q1283),0)</f>
        <v>491</v>
      </c>
      <c r="DW1285" s="4">
        <f>ROUND(SUMIF(AA1220:AA1283,"=53551707",R1220:R1283),0)</f>
        <v>76</v>
      </c>
      <c r="DX1285" s="4">
        <f>ROUND(SUMIF(AA1220:AA1283,"=53551707",S1220:S1283),0)</f>
        <v>25980</v>
      </c>
      <c r="DY1285" s="4">
        <f>ROUND(SUMIF(AA1220:AA1283,"=53551707",T1220:T1283),0)</f>
        <v>0</v>
      </c>
      <c r="DZ1285" s="4">
        <f>SUMIF(AA1220:AA1283,"=53551707",U1220:U1283)</f>
        <v>78.85119164000001</v>
      </c>
      <c r="EA1285" s="4">
        <f>SUMIF(AA1220:AA1283,"=53551707",V1220:V1283)</f>
        <v>0.16020075</v>
      </c>
      <c r="EB1285" s="4">
        <f>ROUND(SUMIF(AA1220:AA1283,"=53551707",W1220:W1283),0)</f>
        <v>-5</v>
      </c>
      <c r="EC1285" s="4">
        <f>ROUND(SUMIF(AA1220:AA1283,"=53551707",X1220:X1283),0)</f>
        <v>27829</v>
      </c>
      <c r="ED1285" s="4">
        <f>ROUND(SUMIF(AA1220:AA1283,"=53551707",Y1220:Y1283),0)</f>
        <v>15207</v>
      </c>
      <c r="EE1285" s="4"/>
      <c r="EF1285" s="4"/>
      <c r="EG1285" s="4">
        <f t="shared" ref="EG1285:EV1285" si="846">ROUND(FP1285,0)</f>
        <v>0</v>
      </c>
      <c r="EH1285" s="4">
        <f t="shared" si="846"/>
        <v>0</v>
      </c>
      <c r="EI1285" s="4">
        <f t="shared" si="846"/>
        <v>0</v>
      </c>
      <c r="EJ1285" s="4">
        <f t="shared" si="846"/>
        <v>380675</v>
      </c>
      <c r="EK1285" s="4">
        <f t="shared" si="846"/>
        <v>380675</v>
      </c>
      <c r="EL1285" s="4">
        <f t="shared" si="846"/>
        <v>0</v>
      </c>
      <c r="EM1285" s="4">
        <f t="shared" si="846"/>
        <v>0</v>
      </c>
      <c r="EN1285" s="4">
        <f t="shared" si="846"/>
        <v>311168</v>
      </c>
      <c r="EO1285" s="4">
        <f t="shared" si="846"/>
        <v>311168</v>
      </c>
      <c r="EP1285" s="4">
        <f t="shared" si="846"/>
        <v>0</v>
      </c>
      <c r="EQ1285" s="4">
        <f t="shared" si="846"/>
        <v>311168</v>
      </c>
      <c r="ER1285" s="4">
        <f t="shared" si="846"/>
        <v>0</v>
      </c>
      <c r="ES1285" s="4">
        <f t="shared" si="846"/>
        <v>0</v>
      </c>
      <c r="ET1285" s="4">
        <f t="shared" si="846"/>
        <v>0</v>
      </c>
      <c r="EU1285" s="4">
        <f t="shared" si="846"/>
        <v>0</v>
      </c>
      <c r="EV1285" s="4">
        <f t="shared" si="846"/>
        <v>0</v>
      </c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>
        <f>ROUND(SUMIF(AA1220:AA1283,"=53551707",FQ1220:FQ1283),0)</f>
        <v>0</v>
      </c>
      <c r="FQ1285" s="4">
        <f>ROUND(SUMIF(AA1220:AA1283,"=53551707",FR1220:FR1283),0)</f>
        <v>0</v>
      </c>
      <c r="FR1285" s="4">
        <f>ROUND(SUMIF(AA1220:AA1283,"=53551707",GL1220:GL1283),0)</f>
        <v>0</v>
      </c>
      <c r="FS1285" s="4">
        <f>ROUND(SUMIF(AA1220:AA1283,"=53551707",GM1220:GM1283),0)</f>
        <v>380675</v>
      </c>
      <c r="FT1285" s="4">
        <f>ROUND(SUMIF(AA1220:AA1283,"=53551707",GN1220:GN1283),0)</f>
        <v>380675</v>
      </c>
      <c r="FU1285" s="4">
        <f>ROUND(SUMIF(AA1220:AA1283,"=53551707",GO1220:GO1283),0)</f>
        <v>0</v>
      </c>
      <c r="FV1285" s="4">
        <f>ROUND(SUMIF(AA1220:AA1283,"=53551707",GP1220:GP1283),0)</f>
        <v>0</v>
      </c>
      <c r="FW1285" s="4">
        <f>DU1285-FP1285</f>
        <v>311168</v>
      </c>
      <c r="FX1285" s="4">
        <f>DU1285-FQ1285</f>
        <v>311168</v>
      </c>
      <c r="FY1285" s="4">
        <f>FP1285-FR1285</f>
        <v>0</v>
      </c>
      <c r="FZ1285" s="4">
        <f>DU1285-FP1285-FQ1285+FR1285</f>
        <v>311168</v>
      </c>
      <c r="GA1285" s="4">
        <f>FQ1285-FR1285</f>
        <v>0</v>
      </c>
      <c r="GB1285" s="4">
        <f>ROUND(SUMIF(AA1220:AA1283,"=53551707",GX1220:GX1283),0)</f>
        <v>0</v>
      </c>
      <c r="GC1285" s="4">
        <f>ROUND(SUMIF(AA1220:AA1283,"=53551707",GY1220:GY1283),0)</f>
        <v>0</v>
      </c>
      <c r="GD1285" s="4">
        <f>ROUND(SUMIF(AA1220:AA1283,"=53551707",GZ1220:GZ1283),0)</f>
        <v>0</v>
      </c>
      <c r="GE1285" s="4">
        <f>ROUND(SUMIF(AA1220:AA1283,"=53551707",HD1220:HD1283),0)</f>
        <v>0</v>
      </c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>
        <v>0</v>
      </c>
    </row>
    <row r="1287" spans="1:255" x14ac:dyDescent="0.2">
      <c r="A1287" s="5">
        <v>50</v>
      </c>
      <c r="B1287" s="5">
        <v>0</v>
      </c>
      <c r="C1287" s="5">
        <v>0</v>
      </c>
      <c r="D1287" s="5">
        <v>1</v>
      </c>
      <c r="E1287" s="5">
        <v>201</v>
      </c>
      <c r="F1287" s="5">
        <f>ROUND(Source!O1285,O1287)</f>
        <v>342776</v>
      </c>
      <c r="G1287" s="5" t="s">
        <v>249</v>
      </c>
      <c r="H1287" s="5" t="s">
        <v>250</v>
      </c>
      <c r="I1287" s="5"/>
      <c r="J1287" s="5"/>
      <c r="K1287" s="5">
        <v>201</v>
      </c>
      <c r="L1287" s="5">
        <v>1</v>
      </c>
      <c r="M1287" s="5">
        <v>3</v>
      </c>
      <c r="N1287" s="5" t="s">
        <v>3</v>
      </c>
      <c r="O1287" s="5">
        <v>2</v>
      </c>
      <c r="P1287" s="5">
        <f>ROUND(Source!DG1285,O1287)</f>
        <v>337639</v>
      </c>
      <c r="Q1287" s="5"/>
      <c r="R1287" s="5"/>
      <c r="S1287" s="5"/>
      <c r="T1287" s="5"/>
      <c r="U1287" s="5"/>
      <c r="V1287" s="5"/>
      <c r="W1287" s="5">
        <v>342776.29</v>
      </c>
      <c r="X1287" s="5">
        <v>1</v>
      </c>
      <c r="Y1287" s="5">
        <v>342776.29</v>
      </c>
      <c r="Z1287" s="5">
        <v>337639</v>
      </c>
      <c r="AA1287" s="5">
        <v>1</v>
      </c>
      <c r="AB1287" s="5">
        <v>337639</v>
      </c>
    </row>
    <row r="1288" spans="1:255" x14ac:dyDescent="0.2">
      <c r="A1288" s="5">
        <v>50</v>
      </c>
      <c r="B1288" s="5">
        <v>0</v>
      </c>
      <c r="C1288" s="5">
        <v>0</v>
      </c>
      <c r="D1288" s="5">
        <v>1</v>
      </c>
      <c r="E1288" s="5">
        <v>202</v>
      </c>
      <c r="F1288" s="5">
        <f>ROUND(Source!P1285,O1288)</f>
        <v>341981</v>
      </c>
      <c r="G1288" s="5" t="s">
        <v>251</v>
      </c>
      <c r="H1288" s="5" t="s">
        <v>252</v>
      </c>
      <c r="I1288" s="5"/>
      <c r="J1288" s="5"/>
      <c r="K1288" s="5">
        <v>202</v>
      </c>
      <c r="L1288" s="5">
        <v>2</v>
      </c>
      <c r="M1288" s="5">
        <v>3</v>
      </c>
      <c r="N1288" s="5" t="s">
        <v>3</v>
      </c>
      <c r="O1288" s="5">
        <v>2</v>
      </c>
      <c r="P1288" s="5">
        <f>ROUND(Source!DH1285,O1288)</f>
        <v>311168</v>
      </c>
      <c r="Q1288" s="5"/>
      <c r="R1288" s="5"/>
      <c r="S1288" s="5"/>
      <c r="T1288" s="5"/>
      <c r="U1288" s="5"/>
      <c r="V1288" s="5"/>
      <c r="W1288" s="5">
        <v>341980.86</v>
      </c>
      <c r="X1288" s="5">
        <v>1</v>
      </c>
      <c r="Y1288" s="5">
        <v>341980.86</v>
      </c>
      <c r="Z1288" s="5">
        <v>311168</v>
      </c>
      <c r="AA1288" s="5">
        <v>1</v>
      </c>
      <c r="AB1288" s="5">
        <v>311168</v>
      </c>
    </row>
    <row r="1289" spans="1:255" x14ac:dyDescent="0.2">
      <c r="A1289" s="5">
        <v>50</v>
      </c>
      <c r="B1289" s="5">
        <v>0</v>
      </c>
      <c r="C1289" s="5">
        <v>0</v>
      </c>
      <c r="D1289" s="5">
        <v>1</v>
      </c>
      <c r="E1289" s="5">
        <v>222</v>
      </c>
      <c r="F1289" s="5">
        <f>ROUND(Source!AO1285,O1289)</f>
        <v>0</v>
      </c>
      <c r="G1289" s="5" t="s">
        <v>253</v>
      </c>
      <c r="H1289" s="5" t="s">
        <v>254</v>
      </c>
      <c r="I1289" s="5"/>
      <c r="J1289" s="5"/>
      <c r="K1289" s="5">
        <v>222</v>
      </c>
      <c r="L1289" s="5">
        <v>3</v>
      </c>
      <c r="M1289" s="5">
        <v>3</v>
      </c>
      <c r="N1289" s="5" t="s">
        <v>3</v>
      </c>
      <c r="O1289" s="5">
        <v>2</v>
      </c>
      <c r="P1289" s="5">
        <f>ROUND(Source!EG1285,O1289)</f>
        <v>0</v>
      </c>
      <c r="Q1289" s="5"/>
      <c r="R1289" s="5"/>
      <c r="S1289" s="5"/>
      <c r="T1289" s="5"/>
      <c r="U1289" s="5"/>
      <c r="V1289" s="5"/>
      <c r="W1289" s="5">
        <v>0</v>
      </c>
      <c r="X1289" s="5">
        <v>1</v>
      </c>
      <c r="Y1289" s="5">
        <v>0</v>
      </c>
      <c r="Z1289" s="5">
        <v>0</v>
      </c>
      <c r="AA1289" s="5">
        <v>1</v>
      </c>
      <c r="AB1289" s="5">
        <v>0</v>
      </c>
    </row>
    <row r="1290" spans="1:255" x14ac:dyDescent="0.2">
      <c r="A1290" s="5">
        <v>50</v>
      </c>
      <c r="B1290" s="5">
        <v>0</v>
      </c>
      <c r="C1290" s="5">
        <v>0</v>
      </c>
      <c r="D1290" s="5">
        <v>1</v>
      </c>
      <c r="E1290" s="5">
        <v>225</v>
      </c>
      <c r="F1290" s="5">
        <f>ROUND(Source!AV1285,O1290)</f>
        <v>341981</v>
      </c>
      <c r="G1290" s="5" t="s">
        <v>255</v>
      </c>
      <c r="H1290" s="5" t="s">
        <v>256</v>
      </c>
      <c r="I1290" s="5"/>
      <c r="J1290" s="5"/>
      <c r="K1290" s="5">
        <v>225</v>
      </c>
      <c r="L1290" s="5">
        <v>4</v>
      </c>
      <c r="M1290" s="5">
        <v>3</v>
      </c>
      <c r="N1290" s="5" t="s">
        <v>3</v>
      </c>
      <c r="O1290" s="5">
        <v>2</v>
      </c>
      <c r="P1290" s="5">
        <f>ROUND(Source!EN1285,O1290)</f>
        <v>311168</v>
      </c>
      <c r="Q1290" s="5"/>
      <c r="R1290" s="5"/>
      <c r="S1290" s="5"/>
      <c r="T1290" s="5"/>
      <c r="U1290" s="5"/>
      <c r="V1290" s="5"/>
      <c r="W1290" s="5">
        <v>341980.86</v>
      </c>
      <c r="X1290" s="5">
        <v>1</v>
      </c>
      <c r="Y1290" s="5">
        <v>341980.86</v>
      </c>
      <c r="Z1290" s="5">
        <v>311168</v>
      </c>
      <c r="AA1290" s="5">
        <v>1</v>
      </c>
      <c r="AB1290" s="5">
        <v>311168</v>
      </c>
    </row>
    <row r="1291" spans="1:255" x14ac:dyDescent="0.2">
      <c r="A1291" s="5">
        <v>50</v>
      </c>
      <c r="B1291" s="5">
        <v>0</v>
      </c>
      <c r="C1291" s="5">
        <v>0</v>
      </c>
      <c r="D1291" s="5">
        <v>1</v>
      </c>
      <c r="E1291" s="5">
        <v>226</v>
      </c>
      <c r="F1291" s="5">
        <f>ROUND(Source!AW1285,O1291)</f>
        <v>341981</v>
      </c>
      <c r="G1291" s="5" t="s">
        <v>257</v>
      </c>
      <c r="H1291" s="5" t="s">
        <v>258</v>
      </c>
      <c r="I1291" s="5"/>
      <c r="J1291" s="5"/>
      <c r="K1291" s="5">
        <v>226</v>
      </c>
      <c r="L1291" s="5">
        <v>5</v>
      </c>
      <c r="M1291" s="5">
        <v>3</v>
      </c>
      <c r="N1291" s="5" t="s">
        <v>3</v>
      </c>
      <c r="O1291" s="5">
        <v>2</v>
      </c>
      <c r="P1291" s="5">
        <f>ROUND(Source!EO1285,O1291)</f>
        <v>311168</v>
      </c>
      <c r="Q1291" s="5"/>
      <c r="R1291" s="5"/>
      <c r="S1291" s="5"/>
      <c r="T1291" s="5"/>
      <c r="U1291" s="5"/>
      <c r="V1291" s="5"/>
      <c r="W1291" s="5">
        <v>341980.86</v>
      </c>
      <c r="X1291" s="5">
        <v>1</v>
      </c>
      <c r="Y1291" s="5">
        <v>341980.86</v>
      </c>
      <c r="Z1291" s="5">
        <v>311168</v>
      </c>
      <c r="AA1291" s="5">
        <v>1</v>
      </c>
      <c r="AB1291" s="5">
        <v>311168</v>
      </c>
    </row>
    <row r="1292" spans="1:255" x14ac:dyDescent="0.2">
      <c r="A1292" s="5">
        <v>50</v>
      </c>
      <c r="B1292" s="5">
        <v>0</v>
      </c>
      <c r="C1292" s="5">
        <v>0</v>
      </c>
      <c r="D1292" s="5">
        <v>1</v>
      </c>
      <c r="E1292" s="5">
        <v>227</v>
      </c>
      <c r="F1292" s="5">
        <f>ROUND(Source!AX1285,O1292)</f>
        <v>0</v>
      </c>
      <c r="G1292" s="5" t="s">
        <v>259</v>
      </c>
      <c r="H1292" s="5" t="s">
        <v>260</v>
      </c>
      <c r="I1292" s="5"/>
      <c r="J1292" s="5"/>
      <c r="K1292" s="5">
        <v>227</v>
      </c>
      <c r="L1292" s="5">
        <v>6</v>
      </c>
      <c r="M1292" s="5">
        <v>3</v>
      </c>
      <c r="N1292" s="5" t="s">
        <v>3</v>
      </c>
      <c r="O1292" s="5">
        <v>2</v>
      </c>
      <c r="P1292" s="5">
        <f>ROUND(Source!EP1285,O1292)</f>
        <v>0</v>
      </c>
      <c r="Q1292" s="5"/>
      <c r="R1292" s="5"/>
      <c r="S1292" s="5"/>
      <c r="T1292" s="5"/>
      <c r="U1292" s="5"/>
      <c r="V1292" s="5"/>
      <c r="W1292" s="5">
        <v>0</v>
      </c>
      <c r="X1292" s="5">
        <v>1</v>
      </c>
      <c r="Y1292" s="5">
        <v>0</v>
      </c>
      <c r="Z1292" s="5">
        <v>0</v>
      </c>
      <c r="AA1292" s="5">
        <v>1</v>
      </c>
      <c r="AB1292" s="5">
        <v>0</v>
      </c>
    </row>
    <row r="1293" spans="1:255" x14ac:dyDescent="0.2">
      <c r="A1293" s="5">
        <v>50</v>
      </c>
      <c r="B1293" s="5">
        <v>0</v>
      </c>
      <c r="C1293" s="5">
        <v>0</v>
      </c>
      <c r="D1293" s="5">
        <v>1</v>
      </c>
      <c r="E1293" s="5">
        <v>228</v>
      </c>
      <c r="F1293" s="5">
        <f>ROUND(Source!AY1285,O1293)</f>
        <v>341981</v>
      </c>
      <c r="G1293" s="5" t="s">
        <v>261</v>
      </c>
      <c r="H1293" s="5" t="s">
        <v>262</v>
      </c>
      <c r="I1293" s="5"/>
      <c r="J1293" s="5"/>
      <c r="K1293" s="5">
        <v>228</v>
      </c>
      <c r="L1293" s="5">
        <v>7</v>
      </c>
      <c r="M1293" s="5">
        <v>3</v>
      </c>
      <c r="N1293" s="5" t="s">
        <v>3</v>
      </c>
      <c r="O1293" s="5">
        <v>2</v>
      </c>
      <c r="P1293" s="5">
        <f>ROUND(Source!EQ1285,O1293)</f>
        <v>311168</v>
      </c>
      <c r="Q1293" s="5"/>
      <c r="R1293" s="5"/>
      <c r="S1293" s="5"/>
      <c r="T1293" s="5"/>
      <c r="U1293" s="5"/>
      <c r="V1293" s="5"/>
      <c r="W1293" s="5">
        <v>341980.86</v>
      </c>
      <c r="X1293" s="5">
        <v>1</v>
      </c>
      <c r="Y1293" s="5">
        <v>341980.86</v>
      </c>
      <c r="Z1293" s="5">
        <v>311168</v>
      </c>
      <c r="AA1293" s="5">
        <v>1</v>
      </c>
      <c r="AB1293" s="5">
        <v>311168</v>
      </c>
    </row>
    <row r="1294" spans="1:255" x14ac:dyDescent="0.2">
      <c r="A1294" s="5">
        <v>50</v>
      </c>
      <c r="B1294" s="5">
        <v>0</v>
      </c>
      <c r="C1294" s="5">
        <v>0</v>
      </c>
      <c r="D1294" s="5">
        <v>1</v>
      </c>
      <c r="E1294" s="5">
        <v>216</v>
      </c>
      <c r="F1294" s="5">
        <f>ROUND(Source!AP1285,O1294)</f>
        <v>0</v>
      </c>
      <c r="G1294" s="5" t="s">
        <v>263</v>
      </c>
      <c r="H1294" s="5" t="s">
        <v>264</v>
      </c>
      <c r="I1294" s="5"/>
      <c r="J1294" s="5"/>
      <c r="K1294" s="5">
        <v>216</v>
      </c>
      <c r="L1294" s="5">
        <v>8</v>
      </c>
      <c r="M1294" s="5">
        <v>3</v>
      </c>
      <c r="N1294" s="5" t="s">
        <v>3</v>
      </c>
      <c r="O1294" s="5">
        <v>2</v>
      </c>
      <c r="P1294" s="5">
        <f>ROUND(Source!EH1285,O1294)</f>
        <v>0</v>
      </c>
      <c r="Q1294" s="5"/>
      <c r="R1294" s="5"/>
      <c r="S1294" s="5"/>
      <c r="T1294" s="5"/>
      <c r="U1294" s="5"/>
      <c r="V1294" s="5"/>
      <c r="W1294" s="5">
        <v>0</v>
      </c>
      <c r="X1294" s="5">
        <v>1</v>
      </c>
      <c r="Y1294" s="5">
        <v>0</v>
      </c>
      <c r="Z1294" s="5">
        <v>0</v>
      </c>
      <c r="AA1294" s="5">
        <v>1</v>
      </c>
      <c r="AB1294" s="5">
        <v>0</v>
      </c>
    </row>
    <row r="1295" spans="1:255" x14ac:dyDescent="0.2">
      <c r="A1295" s="5">
        <v>50</v>
      </c>
      <c r="B1295" s="5">
        <v>0</v>
      </c>
      <c r="C1295" s="5">
        <v>0</v>
      </c>
      <c r="D1295" s="5">
        <v>1</v>
      </c>
      <c r="E1295" s="5">
        <v>223</v>
      </c>
      <c r="F1295" s="5">
        <f>ROUND(Source!AQ1285,O1295)</f>
        <v>0</v>
      </c>
      <c r="G1295" s="5" t="s">
        <v>265</v>
      </c>
      <c r="H1295" s="5" t="s">
        <v>266</v>
      </c>
      <c r="I1295" s="5"/>
      <c r="J1295" s="5"/>
      <c r="K1295" s="5">
        <v>223</v>
      </c>
      <c r="L1295" s="5">
        <v>9</v>
      </c>
      <c r="M1295" s="5">
        <v>3</v>
      </c>
      <c r="N1295" s="5" t="s">
        <v>3</v>
      </c>
      <c r="O1295" s="5">
        <v>2</v>
      </c>
      <c r="P1295" s="5">
        <f>ROUND(Source!EI1285,O1295)</f>
        <v>0</v>
      </c>
      <c r="Q1295" s="5"/>
      <c r="R1295" s="5"/>
      <c r="S1295" s="5"/>
      <c r="T1295" s="5"/>
      <c r="U1295" s="5"/>
      <c r="V1295" s="5"/>
      <c r="W1295" s="5">
        <v>0</v>
      </c>
      <c r="X1295" s="5">
        <v>1</v>
      </c>
      <c r="Y1295" s="5">
        <v>0</v>
      </c>
      <c r="Z1295" s="5">
        <v>0</v>
      </c>
      <c r="AA1295" s="5">
        <v>1</v>
      </c>
      <c r="AB1295" s="5">
        <v>0</v>
      </c>
    </row>
    <row r="1296" spans="1:255" x14ac:dyDescent="0.2">
      <c r="A1296" s="5">
        <v>50</v>
      </c>
      <c r="B1296" s="5">
        <v>0</v>
      </c>
      <c r="C1296" s="5">
        <v>0</v>
      </c>
      <c r="D1296" s="5">
        <v>1</v>
      </c>
      <c r="E1296" s="5">
        <v>229</v>
      </c>
      <c r="F1296" s="5">
        <f>ROUND(Source!AZ1285,O1296)</f>
        <v>0</v>
      </c>
      <c r="G1296" s="5" t="s">
        <v>267</v>
      </c>
      <c r="H1296" s="5" t="s">
        <v>268</v>
      </c>
      <c r="I1296" s="5"/>
      <c r="J1296" s="5"/>
      <c r="K1296" s="5">
        <v>229</v>
      </c>
      <c r="L1296" s="5">
        <v>10</v>
      </c>
      <c r="M1296" s="5">
        <v>3</v>
      </c>
      <c r="N1296" s="5" t="s">
        <v>3</v>
      </c>
      <c r="O1296" s="5">
        <v>2</v>
      </c>
      <c r="P1296" s="5">
        <f>ROUND(Source!ER1285,O1296)</f>
        <v>0</v>
      </c>
      <c r="Q1296" s="5"/>
      <c r="R1296" s="5"/>
      <c r="S1296" s="5"/>
      <c r="T1296" s="5"/>
      <c r="U1296" s="5"/>
      <c r="V1296" s="5"/>
      <c r="W1296" s="5">
        <v>0</v>
      </c>
      <c r="X1296" s="5">
        <v>1</v>
      </c>
      <c r="Y1296" s="5">
        <v>0</v>
      </c>
      <c r="Z1296" s="5">
        <v>0</v>
      </c>
      <c r="AA1296" s="5">
        <v>1</v>
      </c>
      <c r="AB1296" s="5">
        <v>0</v>
      </c>
    </row>
    <row r="1297" spans="1:28" x14ac:dyDescent="0.2">
      <c r="A1297" s="5">
        <v>50</v>
      </c>
      <c r="B1297" s="5">
        <v>0</v>
      </c>
      <c r="C1297" s="5">
        <v>0</v>
      </c>
      <c r="D1297" s="5">
        <v>1</v>
      </c>
      <c r="E1297" s="5">
        <v>203</v>
      </c>
      <c r="F1297" s="5">
        <f>ROUND(Source!Q1285,O1297)</f>
        <v>58</v>
      </c>
      <c r="G1297" s="5" t="s">
        <v>269</v>
      </c>
      <c r="H1297" s="5" t="s">
        <v>270</v>
      </c>
      <c r="I1297" s="5"/>
      <c r="J1297" s="5"/>
      <c r="K1297" s="5">
        <v>203</v>
      </c>
      <c r="L1297" s="5">
        <v>11</v>
      </c>
      <c r="M1297" s="5">
        <v>3</v>
      </c>
      <c r="N1297" s="5" t="s">
        <v>3</v>
      </c>
      <c r="O1297" s="5">
        <v>2</v>
      </c>
      <c r="P1297" s="5">
        <f>ROUND(Source!DI1285,O1297)</f>
        <v>491</v>
      </c>
      <c r="Q1297" s="5"/>
      <c r="R1297" s="5"/>
      <c r="S1297" s="5"/>
      <c r="T1297" s="5"/>
      <c r="U1297" s="5"/>
      <c r="V1297" s="5"/>
      <c r="W1297" s="5">
        <v>58.17</v>
      </c>
      <c r="X1297" s="5">
        <v>1</v>
      </c>
      <c r="Y1297" s="5">
        <v>58.17</v>
      </c>
      <c r="Z1297" s="5">
        <v>491</v>
      </c>
      <c r="AA1297" s="5">
        <v>1</v>
      </c>
      <c r="AB1297" s="5">
        <v>491</v>
      </c>
    </row>
    <row r="1298" spans="1:28" x14ac:dyDescent="0.2">
      <c r="A1298" s="5">
        <v>50</v>
      </c>
      <c r="B1298" s="5">
        <v>0</v>
      </c>
      <c r="C1298" s="5">
        <v>0</v>
      </c>
      <c r="D1298" s="5">
        <v>1</v>
      </c>
      <c r="E1298" s="5">
        <v>231</v>
      </c>
      <c r="F1298" s="5">
        <f>ROUND(Source!BB1285,O1298)</f>
        <v>0</v>
      </c>
      <c r="G1298" s="5" t="s">
        <v>271</v>
      </c>
      <c r="H1298" s="5" t="s">
        <v>272</v>
      </c>
      <c r="I1298" s="5"/>
      <c r="J1298" s="5"/>
      <c r="K1298" s="5">
        <v>231</v>
      </c>
      <c r="L1298" s="5">
        <v>12</v>
      </c>
      <c r="M1298" s="5">
        <v>3</v>
      </c>
      <c r="N1298" s="5" t="s">
        <v>3</v>
      </c>
      <c r="O1298" s="5">
        <v>2</v>
      </c>
      <c r="P1298" s="5">
        <f>ROUND(Source!ET1285,O1298)</f>
        <v>0</v>
      </c>
      <c r="Q1298" s="5"/>
      <c r="R1298" s="5"/>
      <c r="S1298" s="5"/>
      <c r="T1298" s="5"/>
      <c r="U1298" s="5"/>
      <c r="V1298" s="5"/>
      <c r="W1298" s="5">
        <v>0</v>
      </c>
      <c r="X1298" s="5">
        <v>1</v>
      </c>
      <c r="Y1298" s="5">
        <v>0</v>
      </c>
      <c r="Z1298" s="5">
        <v>0</v>
      </c>
      <c r="AA1298" s="5">
        <v>1</v>
      </c>
      <c r="AB1298" s="5">
        <v>0</v>
      </c>
    </row>
    <row r="1299" spans="1:28" x14ac:dyDescent="0.2">
      <c r="A1299" s="5">
        <v>50</v>
      </c>
      <c r="B1299" s="5">
        <v>0</v>
      </c>
      <c r="C1299" s="5">
        <v>0</v>
      </c>
      <c r="D1299" s="5">
        <v>1</v>
      </c>
      <c r="E1299" s="5">
        <v>204</v>
      </c>
      <c r="F1299" s="5">
        <f>ROUND(Source!R1285,O1299)</f>
        <v>2</v>
      </c>
      <c r="G1299" s="5" t="s">
        <v>273</v>
      </c>
      <c r="H1299" s="5" t="s">
        <v>274</v>
      </c>
      <c r="I1299" s="5"/>
      <c r="J1299" s="5"/>
      <c r="K1299" s="5">
        <v>204</v>
      </c>
      <c r="L1299" s="5">
        <v>13</v>
      </c>
      <c r="M1299" s="5">
        <v>3</v>
      </c>
      <c r="N1299" s="5" t="s">
        <v>3</v>
      </c>
      <c r="O1299" s="5">
        <v>2</v>
      </c>
      <c r="P1299" s="5">
        <f>ROUND(Source!DJ1285,O1299)</f>
        <v>76</v>
      </c>
      <c r="Q1299" s="5"/>
      <c r="R1299" s="5"/>
      <c r="S1299" s="5"/>
      <c r="T1299" s="5"/>
      <c r="U1299" s="5"/>
      <c r="V1299" s="5"/>
      <c r="W1299" s="5">
        <v>2.1800000000000002</v>
      </c>
      <c r="X1299" s="5">
        <v>1</v>
      </c>
      <c r="Y1299" s="5">
        <v>2.1800000000000002</v>
      </c>
      <c r="Z1299" s="5">
        <v>76</v>
      </c>
      <c r="AA1299" s="5">
        <v>1</v>
      </c>
      <c r="AB1299" s="5">
        <v>76</v>
      </c>
    </row>
    <row r="1300" spans="1:28" x14ac:dyDescent="0.2">
      <c r="A1300" s="5">
        <v>50</v>
      </c>
      <c r="B1300" s="5">
        <v>0</v>
      </c>
      <c r="C1300" s="5">
        <v>0</v>
      </c>
      <c r="D1300" s="5">
        <v>1</v>
      </c>
      <c r="E1300" s="5">
        <v>205</v>
      </c>
      <c r="F1300" s="5">
        <f>ROUND(Source!S1285,O1300)</f>
        <v>737</v>
      </c>
      <c r="G1300" s="5" t="s">
        <v>275</v>
      </c>
      <c r="H1300" s="5" t="s">
        <v>276</v>
      </c>
      <c r="I1300" s="5"/>
      <c r="J1300" s="5"/>
      <c r="K1300" s="5">
        <v>205</v>
      </c>
      <c r="L1300" s="5">
        <v>14</v>
      </c>
      <c r="M1300" s="5">
        <v>3</v>
      </c>
      <c r="N1300" s="5" t="s">
        <v>3</v>
      </c>
      <c r="O1300" s="5">
        <v>2</v>
      </c>
      <c r="P1300" s="5">
        <f>ROUND(Source!DK1285,O1300)</f>
        <v>25980</v>
      </c>
      <c r="Q1300" s="5"/>
      <c r="R1300" s="5"/>
      <c r="S1300" s="5"/>
      <c r="T1300" s="5"/>
      <c r="U1300" s="5"/>
      <c r="V1300" s="5"/>
      <c r="W1300" s="5">
        <v>737.26</v>
      </c>
      <c r="X1300" s="5">
        <v>1</v>
      </c>
      <c r="Y1300" s="5">
        <v>737.26</v>
      </c>
      <c r="Z1300" s="5">
        <v>25980</v>
      </c>
      <c r="AA1300" s="5">
        <v>1</v>
      </c>
      <c r="AB1300" s="5">
        <v>25980</v>
      </c>
    </row>
    <row r="1301" spans="1:28" x14ac:dyDescent="0.2">
      <c r="A1301" s="5">
        <v>50</v>
      </c>
      <c r="B1301" s="5">
        <v>0</v>
      </c>
      <c r="C1301" s="5">
        <v>0</v>
      </c>
      <c r="D1301" s="5">
        <v>1</v>
      </c>
      <c r="E1301" s="5">
        <v>232</v>
      </c>
      <c r="F1301" s="5">
        <f>ROUND(Source!BC1285,O1301)</f>
        <v>0</v>
      </c>
      <c r="G1301" s="5" t="s">
        <v>277</v>
      </c>
      <c r="H1301" s="5" t="s">
        <v>278</v>
      </c>
      <c r="I1301" s="5"/>
      <c r="J1301" s="5"/>
      <c r="K1301" s="5">
        <v>232</v>
      </c>
      <c r="L1301" s="5">
        <v>15</v>
      </c>
      <c r="M1301" s="5">
        <v>3</v>
      </c>
      <c r="N1301" s="5" t="s">
        <v>3</v>
      </c>
      <c r="O1301" s="5">
        <v>2</v>
      </c>
      <c r="P1301" s="5">
        <f>ROUND(Source!EU1285,O1301)</f>
        <v>0</v>
      </c>
      <c r="Q1301" s="5"/>
      <c r="R1301" s="5"/>
      <c r="S1301" s="5"/>
      <c r="T1301" s="5"/>
      <c r="U1301" s="5"/>
      <c r="V1301" s="5"/>
      <c r="W1301" s="5">
        <v>0</v>
      </c>
      <c r="X1301" s="5">
        <v>1</v>
      </c>
      <c r="Y1301" s="5">
        <v>0</v>
      </c>
      <c r="Z1301" s="5">
        <v>0</v>
      </c>
      <c r="AA1301" s="5">
        <v>1</v>
      </c>
      <c r="AB1301" s="5">
        <v>0</v>
      </c>
    </row>
    <row r="1302" spans="1:28" x14ac:dyDescent="0.2">
      <c r="A1302" s="5">
        <v>50</v>
      </c>
      <c r="B1302" s="5">
        <v>0</v>
      </c>
      <c r="C1302" s="5">
        <v>0</v>
      </c>
      <c r="D1302" s="5">
        <v>1</v>
      </c>
      <c r="E1302" s="5">
        <v>214</v>
      </c>
      <c r="F1302" s="5">
        <f>ROUND(Source!AS1285,O1302)</f>
        <v>343998</v>
      </c>
      <c r="G1302" s="5" t="s">
        <v>279</v>
      </c>
      <c r="H1302" s="5" t="s">
        <v>280</v>
      </c>
      <c r="I1302" s="5"/>
      <c r="J1302" s="5"/>
      <c r="K1302" s="5">
        <v>214</v>
      </c>
      <c r="L1302" s="5">
        <v>16</v>
      </c>
      <c r="M1302" s="5">
        <v>3</v>
      </c>
      <c r="N1302" s="5" t="s">
        <v>3</v>
      </c>
      <c r="O1302" s="5">
        <v>2</v>
      </c>
      <c r="P1302" s="5">
        <f>ROUND(Source!EK1285,O1302)</f>
        <v>380675</v>
      </c>
      <c r="Q1302" s="5"/>
      <c r="R1302" s="5"/>
      <c r="S1302" s="5"/>
      <c r="T1302" s="5"/>
      <c r="U1302" s="5"/>
      <c r="V1302" s="5"/>
      <c r="W1302" s="5">
        <v>343997.64</v>
      </c>
      <c r="X1302" s="5">
        <v>1</v>
      </c>
      <c r="Y1302" s="5">
        <v>343997.64</v>
      </c>
      <c r="Z1302" s="5">
        <v>380675</v>
      </c>
      <c r="AA1302" s="5">
        <v>1</v>
      </c>
      <c r="AB1302" s="5">
        <v>380675</v>
      </c>
    </row>
    <row r="1303" spans="1:28" x14ac:dyDescent="0.2">
      <c r="A1303" s="5">
        <v>50</v>
      </c>
      <c r="B1303" s="5">
        <v>0</v>
      </c>
      <c r="C1303" s="5">
        <v>0</v>
      </c>
      <c r="D1303" s="5">
        <v>1</v>
      </c>
      <c r="E1303" s="5">
        <v>215</v>
      </c>
      <c r="F1303" s="5">
        <f>ROUND(Source!AT1285,O1303)</f>
        <v>0</v>
      </c>
      <c r="G1303" s="5" t="s">
        <v>281</v>
      </c>
      <c r="H1303" s="5" t="s">
        <v>282</v>
      </c>
      <c r="I1303" s="5"/>
      <c r="J1303" s="5"/>
      <c r="K1303" s="5">
        <v>215</v>
      </c>
      <c r="L1303" s="5">
        <v>17</v>
      </c>
      <c r="M1303" s="5">
        <v>3</v>
      </c>
      <c r="N1303" s="5" t="s">
        <v>3</v>
      </c>
      <c r="O1303" s="5">
        <v>2</v>
      </c>
      <c r="P1303" s="5">
        <f>ROUND(Source!EL1285,O1303)</f>
        <v>0</v>
      </c>
      <c r="Q1303" s="5"/>
      <c r="R1303" s="5"/>
      <c r="S1303" s="5"/>
      <c r="T1303" s="5"/>
      <c r="U1303" s="5"/>
      <c r="V1303" s="5"/>
      <c r="W1303" s="5">
        <v>0</v>
      </c>
      <c r="X1303" s="5">
        <v>1</v>
      </c>
      <c r="Y1303" s="5">
        <v>0</v>
      </c>
      <c r="Z1303" s="5">
        <v>0</v>
      </c>
      <c r="AA1303" s="5">
        <v>1</v>
      </c>
      <c r="AB1303" s="5">
        <v>0</v>
      </c>
    </row>
    <row r="1304" spans="1:28" x14ac:dyDescent="0.2">
      <c r="A1304" s="5">
        <v>50</v>
      </c>
      <c r="B1304" s="5">
        <v>0</v>
      </c>
      <c r="C1304" s="5">
        <v>0</v>
      </c>
      <c r="D1304" s="5">
        <v>1</v>
      </c>
      <c r="E1304" s="5">
        <v>217</v>
      </c>
      <c r="F1304" s="5">
        <f>ROUND(Source!AU1285,O1304)</f>
        <v>0</v>
      </c>
      <c r="G1304" s="5" t="s">
        <v>283</v>
      </c>
      <c r="H1304" s="5" t="s">
        <v>284</v>
      </c>
      <c r="I1304" s="5"/>
      <c r="J1304" s="5"/>
      <c r="K1304" s="5">
        <v>217</v>
      </c>
      <c r="L1304" s="5">
        <v>18</v>
      </c>
      <c r="M1304" s="5">
        <v>3</v>
      </c>
      <c r="N1304" s="5" t="s">
        <v>3</v>
      </c>
      <c r="O1304" s="5">
        <v>2</v>
      </c>
      <c r="P1304" s="5">
        <f>ROUND(Source!EM1285,O1304)</f>
        <v>0</v>
      </c>
      <c r="Q1304" s="5"/>
      <c r="R1304" s="5"/>
      <c r="S1304" s="5"/>
      <c r="T1304" s="5"/>
      <c r="U1304" s="5"/>
      <c r="V1304" s="5"/>
      <c r="W1304" s="5">
        <v>0</v>
      </c>
      <c r="X1304" s="5">
        <v>1</v>
      </c>
      <c r="Y1304" s="5">
        <v>0</v>
      </c>
      <c r="Z1304" s="5">
        <v>0</v>
      </c>
      <c r="AA1304" s="5">
        <v>1</v>
      </c>
      <c r="AB1304" s="5">
        <v>0</v>
      </c>
    </row>
    <row r="1305" spans="1:28" x14ac:dyDescent="0.2">
      <c r="A1305" s="5">
        <v>50</v>
      </c>
      <c r="B1305" s="5">
        <v>0</v>
      </c>
      <c r="C1305" s="5">
        <v>0</v>
      </c>
      <c r="D1305" s="5">
        <v>1</v>
      </c>
      <c r="E1305" s="5">
        <v>230</v>
      </c>
      <c r="F1305" s="5">
        <f>ROUND(Source!BA1285,O1305)</f>
        <v>0</v>
      </c>
      <c r="G1305" s="5" t="s">
        <v>285</v>
      </c>
      <c r="H1305" s="5" t="s">
        <v>286</v>
      </c>
      <c r="I1305" s="5"/>
      <c r="J1305" s="5"/>
      <c r="K1305" s="5">
        <v>230</v>
      </c>
      <c r="L1305" s="5">
        <v>19</v>
      </c>
      <c r="M1305" s="5">
        <v>3</v>
      </c>
      <c r="N1305" s="5" t="s">
        <v>3</v>
      </c>
      <c r="O1305" s="5">
        <v>2</v>
      </c>
      <c r="P1305" s="5">
        <f>ROUND(Source!ES1285,O1305)</f>
        <v>0</v>
      </c>
      <c r="Q1305" s="5"/>
      <c r="R1305" s="5"/>
      <c r="S1305" s="5"/>
      <c r="T1305" s="5"/>
      <c r="U1305" s="5"/>
      <c r="V1305" s="5"/>
      <c r="W1305" s="5">
        <v>0</v>
      </c>
      <c r="X1305" s="5">
        <v>1</v>
      </c>
      <c r="Y1305" s="5">
        <v>0</v>
      </c>
      <c r="Z1305" s="5">
        <v>0</v>
      </c>
      <c r="AA1305" s="5">
        <v>1</v>
      </c>
      <c r="AB1305" s="5">
        <v>0</v>
      </c>
    </row>
    <row r="1306" spans="1:28" x14ac:dyDescent="0.2">
      <c r="A1306" s="5">
        <v>50</v>
      </c>
      <c r="B1306" s="5">
        <v>0</v>
      </c>
      <c r="C1306" s="5">
        <v>0</v>
      </c>
      <c r="D1306" s="5">
        <v>1</v>
      </c>
      <c r="E1306" s="5">
        <v>206</v>
      </c>
      <c r="F1306" s="5">
        <f>ROUND(Source!T1285,O1306)</f>
        <v>0</v>
      </c>
      <c r="G1306" s="5" t="s">
        <v>287</v>
      </c>
      <c r="H1306" s="5" t="s">
        <v>288</v>
      </c>
      <c r="I1306" s="5"/>
      <c r="J1306" s="5"/>
      <c r="K1306" s="5">
        <v>206</v>
      </c>
      <c r="L1306" s="5">
        <v>20</v>
      </c>
      <c r="M1306" s="5">
        <v>3</v>
      </c>
      <c r="N1306" s="5" t="s">
        <v>3</v>
      </c>
      <c r="O1306" s="5">
        <v>2</v>
      </c>
      <c r="P1306" s="5">
        <f>ROUND(Source!DL1285,O1306)</f>
        <v>0</v>
      </c>
      <c r="Q1306" s="5"/>
      <c r="R1306" s="5"/>
      <c r="S1306" s="5"/>
      <c r="T1306" s="5"/>
      <c r="U1306" s="5"/>
      <c r="V1306" s="5"/>
      <c r="W1306" s="5">
        <v>0</v>
      </c>
      <c r="X1306" s="5">
        <v>1</v>
      </c>
      <c r="Y1306" s="5">
        <v>0</v>
      </c>
      <c r="Z1306" s="5">
        <v>0</v>
      </c>
      <c r="AA1306" s="5">
        <v>1</v>
      </c>
      <c r="AB1306" s="5">
        <v>0</v>
      </c>
    </row>
    <row r="1307" spans="1:28" x14ac:dyDescent="0.2">
      <c r="A1307" s="5">
        <v>50</v>
      </c>
      <c r="B1307" s="5">
        <v>0</v>
      </c>
      <c r="C1307" s="5">
        <v>0</v>
      </c>
      <c r="D1307" s="5">
        <v>1</v>
      </c>
      <c r="E1307" s="5">
        <v>207</v>
      </c>
      <c r="F1307" s="5">
        <f>Source!U1285</f>
        <v>78.85119164000001</v>
      </c>
      <c r="G1307" s="5" t="s">
        <v>289</v>
      </c>
      <c r="H1307" s="5" t="s">
        <v>290</v>
      </c>
      <c r="I1307" s="5"/>
      <c r="J1307" s="5"/>
      <c r="K1307" s="5">
        <v>207</v>
      </c>
      <c r="L1307" s="5">
        <v>21</v>
      </c>
      <c r="M1307" s="5">
        <v>3</v>
      </c>
      <c r="N1307" s="5" t="s">
        <v>3</v>
      </c>
      <c r="O1307" s="5">
        <v>-1</v>
      </c>
      <c r="P1307" s="5">
        <f>Source!DM1285</f>
        <v>78.85119164000001</v>
      </c>
      <c r="Q1307" s="5"/>
      <c r="R1307" s="5"/>
      <c r="S1307" s="5"/>
      <c r="T1307" s="5"/>
      <c r="U1307" s="5"/>
      <c r="V1307" s="5"/>
      <c r="W1307" s="5">
        <v>78.851191600000007</v>
      </c>
      <c r="X1307" s="5">
        <v>1</v>
      </c>
      <c r="Y1307" s="5">
        <v>78.851191600000007</v>
      </c>
      <c r="Z1307" s="5">
        <v>78.851191600000007</v>
      </c>
      <c r="AA1307" s="5">
        <v>1</v>
      </c>
      <c r="AB1307" s="5">
        <v>78.851191600000007</v>
      </c>
    </row>
    <row r="1308" spans="1:28" x14ac:dyDescent="0.2">
      <c r="A1308" s="5">
        <v>50</v>
      </c>
      <c r="B1308" s="5">
        <v>0</v>
      </c>
      <c r="C1308" s="5">
        <v>0</v>
      </c>
      <c r="D1308" s="5">
        <v>1</v>
      </c>
      <c r="E1308" s="5">
        <v>208</v>
      </c>
      <c r="F1308" s="5">
        <f>Source!V1285</f>
        <v>0.16020075</v>
      </c>
      <c r="G1308" s="5" t="s">
        <v>291</v>
      </c>
      <c r="H1308" s="5" t="s">
        <v>292</v>
      </c>
      <c r="I1308" s="5"/>
      <c r="J1308" s="5"/>
      <c r="K1308" s="5">
        <v>208</v>
      </c>
      <c r="L1308" s="5">
        <v>22</v>
      </c>
      <c r="M1308" s="5">
        <v>3</v>
      </c>
      <c r="N1308" s="5" t="s">
        <v>3</v>
      </c>
      <c r="O1308" s="5">
        <v>-1</v>
      </c>
      <c r="P1308" s="5">
        <f>Source!DN1285</f>
        <v>0.16020075</v>
      </c>
      <c r="Q1308" s="5"/>
      <c r="R1308" s="5"/>
      <c r="S1308" s="5"/>
      <c r="T1308" s="5"/>
      <c r="U1308" s="5"/>
      <c r="V1308" s="5"/>
      <c r="W1308" s="5">
        <v>0.1602008</v>
      </c>
      <c r="X1308" s="5">
        <v>1</v>
      </c>
      <c r="Y1308" s="5">
        <v>0.1602008</v>
      </c>
      <c r="Z1308" s="5">
        <v>0.1602008</v>
      </c>
      <c r="AA1308" s="5">
        <v>1</v>
      </c>
      <c r="AB1308" s="5">
        <v>0.1602008</v>
      </c>
    </row>
    <row r="1309" spans="1:28" x14ac:dyDescent="0.2">
      <c r="A1309" s="5">
        <v>50</v>
      </c>
      <c r="B1309" s="5">
        <v>0</v>
      </c>
      <c r="C1309" s="5">
        <v>0</v>
      </c>
      <c r="D1309" s="5">
        <v>1</v>
      </c>
      <c r="E1309" s="5">
        <v>209</v>
      </c>
      <c r="F1309" s="5">
        <f>ROUND(Source!W1285,O1309)</f>
        <v>-4</v>
      </c>
      <c r="G1309" s="5" t="s">
        <v>293</v>
      </c>
      <c r="H1309" s="5" t="s">
        <v>294</v>
      </c>
      <c r="I1309" s="5"/>
      <c r="J1309" s="5"/>
      <c r="K1309" s="5">
        <v>209</v>
      </c>
      <c r="L1309" s="5">
        <v>23</v>
      </c>
      <c r="M1309" s="5">
        <v>3</v>
      </c>
      <c r="N1309" s="5" t="s">
        <v>3</v>
      </c>
      <c r="O1309" s="5">
        <v>2</v>
      </c>
      <c r="P1309" s="5">
        <f>ROUND(Source!DO1285,O1309)</f>
        <v>-5</v>
      </c>
      <c r="Q1309" s="5"/>
      <c r="R1309" s="5"/>
      <c r="S1309" s="5"/>
      <c r="T1309" s="5"/>
      <c r="U1309" s="5"/>
      <c r="V1309" s="5"/>
      <c r="W1309" s="5">
        <v>-3.99</v>
      </c>
      <c r="X1309" s="5">
        <v>1</v>
      </c>
      <c r="Y1309" s="5">
        <v>-3.99</v>
      </c>
      <c r="Z1309" s="5">
        <v>-5</v>
      </c>
      <c r="AA1309" s="5">
        <v>1</v>
      </c>
      <c r="AB1309" s="5">
        <v>-5</v>
      </c>
    </row>
    <row r="1310" spans="1:28" x14ac:dyDescent="0.2">
      <c r="A1310" s="5">
        <v>50</v>
      </c>
      <c r="B1310" s="5">
        <v>0</v>
      </c>
      <c r="C1310" s="5">
        <v>0</v>
      </c>
      <c r="D1310" s="5">
        <v>1</v>
      </c>
      <c r="E1310" s="5">
        <v>233</v>
      </c>
      <c r="F1310" s="5">
        <f>ROUND(Source!BD1285,O1310)</f>
        <v>0</v>
      </c>
      <c r="G1310" s="5" t="s">
        <v>295</v>
      </c>
      <c r="H1310" s="5" t="s">
        <v>296</v>
      </c>
      <c r="I1310" s="5"/>
      <c r="J1310" s="5"/>
      <c r="K1310" s="5">
        <v>233</v>
      </c>
      <c r="L1310" s="5">
        <v>24</v>
      </c>
      <c r="M1310" s="5">
        <v>3</v>
      </c>
      <c r="N1310" s="5" t="s">
        <v>3</v>
      </c>
      <c r="O1310" s="5">
        <v>2</v>
      </c>
      <c r="P1310" s="5">
        <f>ROUND(Source!EV1285,O1310)</f>
        <v>0</v>
      </c>
      <c r="Q1310" s="5"/>
      <c r="R1310" s="5"/>
      <c r="S1310" s="5"/>
      <c r="T1310" s="5"/>
      <c r="U1310" s="5"/>
      <c r="V1310" s="5"/>
      <c r="W1310" s="5">
        <v>0</v>
      </c>
      <c r="X1310" s="5">
        <v>1</v>
      </c>
      <c r="Y1310" s="5">
        <v>0</v>
      </c>
      <c r="Z1310" s="5">
        <v>0</v>
      </c>
      <c r="AA1310" s="5">
        <v>1</v>
      </c>
      <c r="AB1310" s="5">
        <v>0</v>
      </c>
    </row>
    <row r="1311" spans="1:28" x14ac:dyDescent="0.2">
      <c r="A1311" s="5">
        <v>50</v>
      </c>
      <c r="B1311" s="5">
        <v>0</v>
      </c>
      <c r="C1311" s="5">
        <v>0</v>
      </c>
      <c r="D1311" s="5">
        <v>1</v>
      </c>
      <c r="E1311" s="5">
        <v>210</v>
      </c>
      <c r="F1311" s="5">
        <f>ROUND(Source!X1285,O1311)</f>
        <v>790</v>
      </c>
      <c r="G1311" s="5" t="s">
        <v>297</v>
      </c>
      <c r="H1311" s="5" t="s">
        <v>298</v>
      </c>
      <c r="I1311" s="5"/>
      <c r="J1311" s="5"/>
      <c r="K1311" s="5">
        <v>210</v>
      </c>
      <c r="L1311" s="5">
        <v>25</v>
      </c>
      <c r="M1311" s="5">
        <v>3</v>
      </c>
      <c r="N1311" s="5" t="s">
        <v>3</v>
      </c>
      <c r="O1311" s="5">
        <v>2</v>
      </c>
      <c r="P1311" s="5">
        <f>ROUND(Source!DP1285,O1311)</f>
        <v>27829</v>
      </c>
      <c r="Q1311" s="5"/>
      <c r="R1311" s="5"/>
      <c r="S1311" s="5"/>
      <c r="T1311" s="5"/>
      <c r="U1311" s="5"/>
      <c r="V1311" s="5"/>
      <c r="W1311" s="5">
        <v>789.76</v>
      </c>
      <c r="X1311" s="5">
        <v>1</v>
      </c>
      <c r="Y1311" s="5">
        <v>789.76</v>
      </c>
      <c r="Z1311" s="5">
        <v>27829</v>
      </c>
      <c r="AA1311" s="5">
        <v>1</v>
      </c>
      <c r="AB1311" s="5">
        <v>27829</v>
      </c>
    </row>
    <row r="1312" spans="1:28" x14ac:dyDescent="0.2">
      <c r="A1312" s="5">
        <v>50</v>
      </c>
      <c r="B1312" s="5">
        <v>0</v>
      </c>
      <c r="C1312" s="5">
        <v>0</v>
      </c>
      <c r="D1312" s="5">
        <v>1</v>
      </c>
      <c r="E1312" s="5">
        <v>211</v>
      </c>
      <c r="F1312" s="5">
        <f>ROUND(Source!Y1285,O1312)</f>
        <v>432</v>
      </c>
      <c r="G1312" s="5" t="s">
        <v>299</v>
      </c>
      <c r="H1312" s="5" t="s">
        <v>300</v>
      </c>
      <c r="I1312" s="5"/>
      <c r="J1312" s="5"/>
      <c r="K1312" s="5">
        <v>211</v>
      </c>
      <c r="L1312" s="5">
        <v>26</v>
      </c>
      <c r="M1312" s="5">
        <v>3</v>
      </c>
      <c r="N1312" s="5" t="s">
        <v>3</v>
      </c>
      <c r="O1312" s="5">
        <v>2</v>
      </c>
      <c r="P1312" s="5">
        <f>ROUND(Source!DQ1285,O1312)</f>
        <v>15207</v>
      </c>
      <c r="Q1312" s="5"/>
      <c r="R1312" s="5"/>
      <c r="S1312" s="5"/>
      <c r="T1312" s="5"/>
      <c r="U1312" s="5"/>
      <c r="V1312" s="5"/>
      <c r="W1312" s="5">
        <v>431.59</v>
      </c>
      <c r="X1312" s="5">
        <v>1</v>
      </c>
      <c r="Y1312" s="5">
        <v>431.59</v>
      </c>
      <c r="Z1312" s="5">
        <v>15207</v>
      </c>
      <c r="AA1312" s="5">
        <v>1</v>
      </c>
      <c r="AB1312" s="5">
        <v>15207</v>
      </c>
    </row>
    <row r="1313" spans="1:255" x14ac:dyDescent="0.2">
      <c r="A1313" s="5">
        <v>50</v>
      </c>
      <c r="B1313" s="5">
        <v>0</v>
      </c>
      <c r="C1313" s="5">
        <v>0</v>
      </c>
      <c r="D1313" s="5">
        <v>1</v>
      </c>
      <c r="E1313" s="5">
        <v>224</v>
      </c>
      <c r="F1313" s="5">
        <f>ROUND(Source!AR1285,O1313)</f>
        <v>343998</v>
      </c>
      <c r="G1313" s="5" t="s">
        <v>301</v>
      </c>
      <c r="H1313" s="5" t="s">
        <v>302</v>
      </c>
      <c r="I1313" s="5"/>
      <c r="J1313" s="5"/>
      <c r="K1313" s="5">
        <v>224</v>
      </c>
      <c r="L1313" s="5">
        <v>27</v>
      </c>
      <c r="M1313" s="5">
        <v>3</v>
      </c>
      <c r="N1313" s="5" t="s">
        <v>3</v>
      </c>
      <c r="O1313" s="5">
        <v>2</v>
      </c>
      <c r="P1313" s="5">
        <f>ROUND(Source!EJ1285,O1313)</f>
        <v>380675</v>
      </c>
      <c r="Q1313" s="5"/>
      <c r="R1313" s="5"/>
      <c r="S1313" s="5"/>
      <c r="T1313" s="5"/>
      <c r="U1313" s="5"/>
      <c r="V1313" s="5"/>
      <c r="W1313" s="5">
        <v>343997.64</v>
      </c>
      <c r="X1313" s="5">
        <v>1</v>
      </c>
      <c r="Y1313" s="5">
        <v>343997.64</v>
      </c>
      <c r="Z1313" s="5">
        <v>380675</v>
      </c>
      <c r="AA1313" s="5">
        <v>1</v>
      </c>
      <c r="AB1313" s="5">
        <v>380675</v>
      </c>
    </row>
    <row r="1315" spans="1:255" x14ac:dyDescent="0.2">
      <c r="A1315" s="1">
        <v>4</v>
      </c>
      <c r="B1315" s="1">
        <v>1</v>
      </c>
      <c r="C1315" s="1"/>
      <c r="D1315" s="1">
        <f>ROW(A1356)</f>
        <v>1356</v>
      </c>
      <c r="E1315" s="1"/>
      <c r="F1315" s="1" t="s">
        <v>3</v>
      </c>
      <c r="G1315" s="1" t="s">
        <v>1299</v>
      </c>
      <c r="H1315" s="1" t="s">
        <v>3</v>
      </c>
      <c r="I1315" s="1">
        <v>0</v>
      </c>
      <c r="J1315" s="1"/>
      <c r="K1315" s="1">
        <v>-1</v>
      </c>
      <c r="L1315" s="1"/>
      <c r="M1315" s="1" t="s">
        <v>3</v>
      </c>
      <c r="N1315" s="1"/>
      <c r="O1315" s="1"/>
      <c r="P1315" s="1"/>
      <c r="Q1315" s="1"/>
      <c r="R1315" s="1"/>
      <c r="S1315" s="1">
        <v>0</v>
      </c>
      <c r="T1315" s="1">
        <v>0</v>
      </c>
      <c r="U1315" s="1" t="s">
        <v>3</v>
      </c>
      <c r="V1315" s="1">
        <v>0</v>
      </c>
      <c r="W1315" s="1"/>
      <c r="X1315" s="1"/>
      <c r="Y1315" s="1"/>
      <c r="Z1315" s="1"/>
      <c r="AA1315" s="1"/>
      <c r="AB1315" s="1" t="s">
        <v>3</v>
      </c>
      <c r="AC1315" s="1" t="s">
        <v>3</v>
      </c>
      <c r="AD1315" s="1" t="s">
        <v>3</v>
      </c>
      <c r="AE1315" s="1" t="s">
        <v>3</v>
      </c>
      <c r="AF1315" s="1" t="s">
        <v>3</v>
      </c>
      <c r="AG1315" s="1" t="s">
        <v>3</v>
      </c>
      <c r="AH1315" s="1"/>
      <c r="AI1315" s="1"/>
      <c r="AJ1315" s="1"/>
      <c r="AK1315" s="1"/>
      <c r="AL1315" s="1"/>
      <c r="AM1315" s="1"/>
      <c r="AN1315" s="1"/>
      <c r="AO1315" s="1"/>
      <c r="AP1315" s="1" t="s">
        <v>3</v>
      </c>
      <c r="AQ1315" s="1" t="s">
        <v>3</v>
      </c>
      <c r="AR1315" s="1" t="s">
        <v>3</v>
      </c>
      <c r="AS1315" s="1"/>
      <c r="AT1315" s="1"/>
      <c r="AU1315" s="1"/>
      <c r="AV1315" s="1"/>
      <c r="AW1315" s="1"/>
      <c r="AX1315" s="1"/>
      <c r="AY1315" s="1"/>
      <c r="AZ1315" s="1" t="s">
        <v>3</v>
      </c>
      <c r="BA1315" s="1"/>
      <c r="BB1315" s="1" t="s">
        <v>3</v>
      </c>
      <c r="BC1315" s="1" t="s">
        <v>3</v>
      </c>
      <c r="BD1315" s="1" t="s">
        <v>3</v>
      </c>
      <c r="BE1315" s="1" t="s">
        <v>3</v>
      </c>
      <c r="BF1315" s="1" t="s">
        <v>3</v>
      </c>
      <c r="BG1315" s="1" t="s">
        <v>3</v>
      </c>
      <c r="BH1315" s="1" t="s">
        <v>3</v>
      </c>
      <c r="BI1315" s="1" t="s">
        <v>3</v>
      </c>
      <c r="BJ1315" s="1" t="s">
        <v>3</v>
      </c>
      <c r="BK1315" s="1" t="s">
        <v>3</v>
      </c>
      <c r="BL1315" s="1" t="s">
        <v>3</v>
      </c>
      <c r="BM1315" s="1" t="s">
        <v>3</v>
      </c>
      <c r="BN1315" s="1" t="s">
        <v>3</v>
      </c>
      <c r="BO1315" s="1" t="s">
        <v>3</v>
      </c>
      <c r="BP1315" s="1" t="s">
        <v>3</v>
      </c>
      <c r="BQ1315" s="1"/>
      <c r="BR1315" s="1"/>
      <c r="BS1315" s="1"/>
      <c r="BT1315" s="1"/>
      <c r="BU1315" s="1"/>
      <c r="BV1315" s="1"/>
      <c r="BW1315" s="1"/>
      <c r="BX1315" s="1">
        <v>0</v>
      </c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>
        <v>0</v>
      </c>
    </row>
    <row r="1317" spans="1:255" x14ac:dyDescent="0.2">
      <c r="A1317" s="3">
        <v>52</v>
      </c>
      <c r="B1317" s="3">
        <f t="shared" ref="B1317:G1317" si="847">B1356</f>
        <v>1</v>
      </c>
      <c r="C1317" s="3">
        <f t="shared" si="847"/>
        <v>4</v>
      </c>
      <c r="D1317" s="3">
        <f t="shared" si="847"/>
        <v>1315</v>
      </c>
      <c r="E1317" s="3">
        <f t="shared" si="847"/>
        <v>0</v>
      </c>
      <c r="F1317" s="3" t="str">
        <f t="shared" si="847"/>
        <v/>
      </c>
      <c r="G1317" s="3" t="str">
        <f t="shared" si="847"/>
        <v>16. Отопление (кабинеты)</v>
      </c>
      <c r="H1317" s="3"/>
      <c r="I1317" s="3"/>
      <c r="J1317" s="3"/>
      <c r="K1317" s="3"/>
      <c r="L1317" s="3"/>
      <c r="M1317" s="3"/>
      <c r="N1317" s="3"/>
      <c r="O1317" s="3">
        <f t="shared" ref="O1317:AT1317" si="848">O1356</f>
        <v>291210</v>
      </c>
      <c r="P1317" s="3">
        <f t="shared" si="848"/>
        <v>287661</v>
      </c>
      <c r="Q1317" s="3">
        <f t="shared" si="848"/>
        <v>721</v>
      </c>
      <c r="R1317" s="3">
        <f t="shared" si="848"/>
        <v>46</v>
      </c>
      <c r="S1317" s="3">
        <f t="shared" si="848"/>
        <v>2827</v>
      </c>
      <c r="T1317" s="3">
        <f t="shared" si="848"/>
        <v>0</v>
      </c>
      <c r="U1317" s="3">
        <f t="shared" si="848"/>
        <v>323.08893738</v>
      </c>
      <c r="V1317" s="3">
        <f t="shared" si="848"/>
        <v>3.4020432000000005</v>
      </c>
      <c r="W1317" s="3">
        <f t="shared" si="848"/>
        <v>33</v>
      </c>
      <c r="X1317" s="3">
        <f t="shared" si="848"/>
        <v>2929</v>
      </c>
      <c r="Y1317" s="3">
        <f t="shared" si="848"/>
        <v>1601</v>
      </c>
      <c r="Z1317" s="3">
        <f t="shared" si="848"/>
        <v>0</v>
      </c>
      <c r="AA1317" s="3">
        <f t="shared" si="848"/>
        <v>0</v>
      </c>
      <c r="AB1317" s="3">
        <f t="shared" si="848"/>
        <v>291210</v>
      </c>
      <c r="AC1317" s="3">
        <f t="shared" si="848"/>
        <v>287661</v>
      </c>
      <c r="AD1317" s="3">
        <f t="shared" si="848"/>
        <v>721</v>
      </c>
      <c r="AE1317" s="3">
        <f t="shared" si="848"/>
        <v>46</v>
      </c>
      <c r="AF1317" s="3">
        <f t="shared" si="848"/>
        <v>2827</v>
      </c>
      <c r="AG1317" s="3">
        <f t="shared" si="848"/>
        <v>0</v>
      </c>
      <c r="AH1317" s="3">
        <f t="shared" si="848"/>
        <v>323.08893738</v>
      </c>
      <c r="AI1317" s="3">
        <f t="shared" si="848"/>
        <v>3.4020432000000005</v>
      </c>
      <c r="AJ1317" s="3">
        <f t="shared" si="848"/>
        <v>33</v>
      </c>
      <c r="AK1317" s="3">
        <f t="shared" si="848"/>
        <v>2929</v>
      </c>
      <c r="AL1317" s="3">
        <f t="shared" si="848"/>
        <v>1601</v>
      </c>
      <c r="AM1317" s="3">
        <f t="shared" si="848"/>
        <v>0</v>
      </c>
      <c r="AN1317" s="3">
        <f t="shared" si="848"/>
        <v>0</v>
      </c>
      <c r="AO1317" s="3">
        <f t="shared" si="848"/>
        <v>0</v>
      </c>
      <c r="AP1317" s="3">
        <f t="shared" si="848"/>
        <v>0</v>
      </c>
      <c r="AQ1317" s="3">
        <f t="shared" si="848"/>
        <v>0</v>
      </c>
      <c r="AR1317" s="3">
        <f t="shared" si="848"/>
        <v>295740</v>
      </c>
      <c r="AS1317" s="3">
        <f t="shared" si="848"/>
        <v>295272</v>
      </c>
      <c r="AT1317" s="3">
        <f t="shared" si="848"/>
        <v>468</v>
      </c>
      <c r="AU1317" s="3">
        <f t="shared" ref="AU1317:BZ1317" si="849">AU1356</f>
        <v>0</v>
      </c>
      <c r="AV1317" s="3">
        <f t="shared" si="849"/>
        <v>287661</v>
      </c>
      <c r="AW1317" s="3">
        <f t="shared" si="849"/>
        <v>287661</v>
      </c>
      <c r="AX1317" s="3">
        <f t="shared" si="849"/>
        <v>0</v>
      </c>
      <c r="AY1317" s="3">
        <f t="shared" si="849"/>
        <v>287661</v>
      </c>
      <c r="AZ1317" s="3">
        <f t="shared" si="849"/>
        <v>0</v>
      </c>
      <c r="BA1317" s="3">
        <f t="shared" si="849"/>
        <v>0</v>
      </c>
      <c r="BB1317" s="3">
        <f t="shared" si="849"/>
        <v>0</v>
      </c>
      <c r="BC1317" s="3">
        <f t="shared" si="849"/>
        <v>0</v>
      </c>
      <c r="BD1317" s="3">
        <f t="shared" si="849"/>
        <v>0</v>
      </c>
      <c r="BE1317" s="3">
        <f t="shared" si="849"/>
        <v>0</v>
      </c>
      <c r="BF1317" s="3">
        <f t="shared" si="849"/>
        <v>0</v>
      </c>
      <c r="BG1317" s="3">
        <f t="shared" si="849"/>
        <v>0</v>
      </c>
      <c r="BH1317" s="3">
        <f t="shared" si="849"/>
        <v>0</v>
      </c>
      <c r="BI1317" s="3">
        <f t="shared" si="849"/>
        <v>0</v>
      </c>
      <c r="BJ1317" s="3">
        <f t="shared" si="849"/>
        <v>0</v>
      </c>
      <c r="BK1317" s="3">
        <f t="shared" si="849"/>
        <v>0</v>
      </c>
      <c r="BL1317" s="3">
        <f t="shared" si="849"/>
        <v>0</v>
      </c>
      <c r="BM1317" s="3">
        <f t="shared" si="849"/>
        <v>0</v>
      </c>
      <c r="BN1317" s="3">
        <f t="shared" si="849"/>
        <v>0</v>
      </c>
      <c r="BO1317" s="3">
        <f t="shared" si="849"/>
        <v>0</v>
      </c>
      <c r="BP1317" s="3">
        <f t="shared" si="849"/>
        <v>0</v>
      </c>
      <c r="BQ1317" s="3">
        <f t="shared" si="849"/>
        <v>0</v>
      </c>
      <c r="BR1317" s="3">
        <f t="shared" si="849"/>
        <v>0</v>
      </c>
      <c r="BS1317" s="3">
        <f t="shared" si="849"/>
        <v>0</v>
      </c>
      <c r="BT1317" s="3">
        <f t="shared" si="849"/>
        <v>0</v>
      </c>
      <c r="BU1317" s="3">
        <f t="shared" si="849"/>
        <v>0</v>
      </c>
      <c r="BV1317" s="3">
        <f t="shared" si="849"/>
        <v>0</v>
      </c>
      <c r="BW1317" s="3">
        <f t="shared" si="849"/>
        <v>0</v>
      </c>
      <c r="BX1317" s="3">
        <f t="shared" si="849"/>
        <v>0</v>
      </c>
      <c r="BY1317" s="3">
        <f t="shared" si="849"/>
        <v>0</v>
      </c>
      <c r="BZ1317" s="3">
        <f t="shared" si="849"/>
        <v>0</v>
      </c>
      <c r="CA1317" s="3">
        <f t="shared" ref="CA1317:DF1317" si="850">CA1356</f>
        <v>295740</v>
      </c>
      <c r="CB1317" s="3">
        <f t="shared" si="850"/>
        <v>295272</v>
      </c>
      <c r="CC1317" s="3">
        <f t="shared" si="850"/>
        <v>468</v>
      </c>
      <c r="CD1317" s="3">
        <f t="shared" si="850"/>
        <v>0</v>
      </c>
      <c r="CE1317" s="3">
        <f t="shared" si="850"/>
        <v>287661</v>
      </c>
      <c r="CF1317" s="3">
        <f t="shared" si="850"/>
        <v>287661</v>
      </c>
      <c r="CG1317" s="3">
        <f t="shared" si="850"/>
        <v>0</v>
      </c>
      <c r="CH1317" s="3">
        <f t="shared" si="850"/>
        <v>287661</v>
      </c>
      <c r="CI1317" s="3">
        <f t="shared" si="850"/>
        <v>0</v>
      </c>
      <c r="CJ1317" s="3">
        <f t="shared" si="850"/>
        <v>0</v>
      </c>
      <c r="CK1317" s="3">
        <f t="shared" si="850"/>
        <v>0</v>
      </c>
      <c r="CL1317" s="3">
        <f t="shared" si="850"/>
        <v>0</v>
      </c>
      <c r="CM1317" s="3">
        <f t="shared" si="850"/>
        <v>0</v>
      </c>
      <c r="CN1317" s="3">
        <f t="shared" si="850"/>
        <v>0</v>
      </c>
      <c r="CO1317" s="3">
        <f t="shared" si="850"/>
        <v>0</v>
      </c>
      <c r="CP1317" s="3">
        <f t="shared" si="850"/>
        <v>0</v>
      </c>
      <c r="CQ1317" s="3">
        <f t="shared" si="850"/>
        <v>0</v>
      </c>
      <c r="CR1317" s="3">
        <f t="shared" si="850"/>
        <v>0</v>
      </c>
      <c r="CS1317" s="3">
        <f t="shared" si="850"/>
        <v>0</v>
      </c>
      <c r="CT1317" s="3">
        <f t="shared" si="850"/>
        <v>0</v>
      </c>
      <c r="CU1317" s="3">
        <f t="shared" si="850"/>
        <v>0</v>
      </c>
      <c r="CV1317" s="3">
        <f t="shared" si="850"/>
        <v>0</v>
      </c>
      <c r="CW1317" s="3">
        <f t="shared" si="850"/>
        <v>0</v>
      </c>
      <c r="CX1317" s="3">
        <f t="shared" si="850"/>
        <v>0</v>
      </c>
      <c r="CY1317" s="3">
        <f t="shared" si="850"/>
        <v>0</v>
      </c>
      <c r="CZ1317" s="3">
        <f t="shared" si="850"/>
        <v>0</v>
      </c>
      <c r="DA1317" s="3">
        <f t="shared" si="850"/>
        <v>0</v>
      </c>
      <c r="DB1317" s="3">
        <f t="shared" si="850"/>
        <v>0</v>
      </c>
      <c r="DC1317" s="3">
        <f t="shared" si="850"/>
        <v>0</v>
      </c>
      <c r="DD1317" s="3">
        <f t="shared" si="850"/>
        <v>0</v>
      </c>
      <c r="DE1317" s="3">
        <f t="shared" si="850"/>
        <v>0</v>
      </c>
      <c r="DF1317" s="3">
        <f t="shared" si="850"/>
        <v>0</v>
      </c>
      <c r="DG1317" s="4">
        <f t="shared" ref="DG1317:EL1317" si="851">DG1356</f>
        <v>948400</v>
      </c>
      <c r="DH1317" s="4">
        <f t="shared" si="851"/>
        <v>839666</v>
      </c>
      <c r="DI1317" s="4">
        <f t="shared" si="851"/>
        <v>9094</v>
      </c>
      <c r="DJ1317" s="4">
        <f t="shared" si="851"/>
        <v>1626</v>
      </c>
      <c r="DK1317" s="4">
        <f t="shared" si="851"/>
        <v>99640</v>
      </c>
      <c r="DL1317" s="4">
        <f t="shared" si="851"/>
        <v>0</v>
      </c>
      <c r="DM1317" s="4">
        <f t="shared" si="851"/>
        <v>323.08893738</v>
      </c>
      <c r="DN1317" s="4">
        <f t="shared" si="851"/>
        <v>3.4020432000000005</v>
      </c>
      <c r="DO1317" s="4">
        <f t="shared" si="851"/>
        <v>33</v>
      </c>
      <c r="DP1317" s="4">
        <f t="shared" si="851"/>
        <v>103222</v>
      </c>
      <c r="DQ1317" s="4">
        <f t="shared" si="851"/>
        <v>56431</v>
      </c>
      <c r="DR1317" s="4">
        <f t="shared" si="851"/>
        <v>0</v>
      </c>
      <c r="DS1317" s="4">
        <f t="shared" si="851"/>
        <v>0</v>
      </c>
      <c r="DT1317" s="4">
        <f t="shared" si="851"/>
        <v>948400</v>
      </c>
      <c r="DU1317" s="4">
        <f t="shared" si="851"/>
        <v>839666</v>
      </c>
      <c r="DV1317" s="4">
        <f t="shared" si="851"/>
        <v>9094</v>
      </c>
      <c r="DW1317" s="4">
        <f t="shared" si="851"/>
        <v>1626</v>
      </c>
      <c r="DX1317" s="4">
        <f t="shared" si="851"/>
        <v>99640</v>
      </c>
      <c r="DY1317" s="4">
        <f t="shared" si="851"/>
        <v>0</v>
      </c>
      <c r="DZ1317" s="4">
        <f t="shared" si="851"/>
        <v>323.08893738</v>
      </c>
      <c r="EA1317" s="4">
        <f t="shared" si="851"/>
        <v>3.4020432000000005</v>
      </c>
      <c r="EB1317" s="4">
        <f t="shared" si="851"/>
        <v>33</v>
      </c>
      <c r="EC1317" s="4">
        <f t="shared" si="851"/>
        <v>103222</v>
      </c>
      <c r="ED1317" s="4">
        <f t="shared" si="851"/>
        <v>56431</v>
      </c>
      <c r="EE1317" s="4">
        <f t="shared" si="851"/>
        <v>0</v>
      </c>
      <c r="EF1317" s="4">
        <f t="shared" si="851"/>
        <v>0</v>
      </c>
      <c r="EG1317" s="4">
        <f t="shared" si="851"/>
        <v>0</v>
      </c>
      <c r="EH1317" s="4">
        <f t="shared" si="851"/>
        <v>0</v>
      </c>
      <c r="EI1317" s="4">
        <f t="shared" si="851"/>
        <v>0</v>
      </c>
      <c r="EJ1317" s="4">
        <f t="shared" si="851"/>
        <v>1108053</v>
      </c>
      <c r="EK1317" s="4">
        <f t="shared" si="851"/>
        <v>1105847</v>
      </c>
      <c r="EL1317" s="4">
        <f t="shared" si="851"/>
        <v>2206</v>
      </c>
      <c r="EM1317" s="4">
        <f t="shared" ref="EM1317:FR1317" si="852">EM1356</f>
        <v>0</v>
      </c>
      <c r="EN1317" s="4">
        <f t="shared" si="852"/>
        <v>839666</v>
      </c>
      <c r="EO1317" s="4">
        <f t="shared" si="852"/>
        <v>839666</v>
      </c>
      <c r="EP1317" s="4">
        <f t="shared" si="852"/>
        <v>0</v>
      </c>
      <c r="EQ1317" s="4">
        <f t="shared" si="852"/>
        <v>839666</v>
      </c>
      <c r="ER1317" s="4">
        <f t="shared" si="852"/>
        <v>0</v>
      </c>
      <c r="ES1317" s="4">
        <f t="shared" si="852"/>
        <v>0</v>
      </c>
      <c r="ET1317" s="4">
        <f t="shared" si="852"/>
        <v>0</v>
      </c>
      <c r="EU1317" s="4">
        <f t="shared" si="852"/>
        <v>0</v>
      </c>
      <c r="EV1317" s="4">
        <f t="shared" si="852"/>
        <v>0</v>
      </c>
      <c r="EW1317" s="4">
        <f t="shared" si="852"/>
        <v>0</v>
      </c>
      <c r="EX1317" s="4">
        <f t="shared" si="852"/>
        <v>0</v>
      </c>
      <c r="EY1317" s="4">
        <f t="shared" si="852"/>
        <v>0</v>
      </c>
      <c r="EZ1317" s="4">
        <f t="shared" si="852"/>
        <v>0</v>
      </c>
      <c r="FA1317" s="4">
        <f t="shared" si="852"/>
        <v>0</v>
      </c>
      <c r="FB1317" s="4">
        <f t="shared" si="852"/>
        <v>0</v>
      </c>
      <c r="FC1317" s="4">
        <f t="shared" si="852"/>
        <v>0</v>
      </c>
      <c r="FD1317" s="4">
        <f t="shared" si="852"/>
        <v>0</v>
      </c>
      <c r="FE1317" s="4">
        <f t="shared" si="852"/>
        <v>0</v>
      </c>
      <c r="FF1317" s="4">
        <f t="shared" si="852"/>
        <v>0</v>
      </c>
      <c r="FG1317" s="4">
        <f t="shared" si="852"/>
        <v>0</v>
      </c>
      <c r="FH1317" s="4">
        <f t="shared" si="852"/>
        <v>0</v>
      </c>
      <c r="FI1317" s="4">
        <f t="shared" si="852"/>
        <v>0</v>
      </c>
      <c r="FJ1317" s="4">
        <f t="shared" si="852"/>
        <v>0</v>
      </c>
      <c r="FK1317" s="4">
        <f t="shared" si="852"/>
        <v>0</v>
      </c>
      <c r="FL1317" s="4">
        <f t="shared" si="852"/>
        <v>0</v>
      </c>
      <c r="FM1317" s="4">
        <f t="shared" si="852"/>
        <v>0</v>
      </c>
      <c r="FN1317" s="4">
        <f t="shared" si="852"/>
        <v>0</v>
      </c>
      <c r="FO1317" s="4">
        <f t="shared" si="852"/>
        <v>0</v>
      </c>
      <c r="FP1317" s="4">
        <f t="shared" si="852"/>
        <v>0</v>
      </c>
      <c r="FQ1317" s="4">
        <f t="shared" si="852"/>
        <v>0</v>
      </c>
      <c r="FR1317" s="4">
        <f t="shared" si="852"/>
        <v>0</v>
      </c>
      <c r="FS1317" s="4">
        <f t="shared" ref="FS1317:GX1317" si="853">FS1356</f>
        <v>1108053</v>
      </c>
      <c r="FT1317" s="4">
        <f t="shared" si="853"/>
        <v>1105847</v>
      </c>
      <c r="FU1317" s="4">
        <f t="shared" si="853"/>
        <v>2206</v>
      </c>
      <c r="FV1317" s="4">
        <f t="shared" si="853"/>
        <v>0</v>
      </c>
      <c r="FW1317" s="4">
        <f t="shared" si="853"/>
        <v>839666</v>
      </c>
      <c r="FX1317" s="4">
        <f t="shared" si="853"/>
        <v>839666</v>
      </c>
      <c r="FY1317" s="4">
        <f t="shared" si="853"/>
        <v>0</v>
      </c>
      <c r="FZ1317" s="4">
        <f t="shared" si="853"/>
        <v>839666</v>
      </c>
      <c r="GA1317" s="4">
        <f t="shared" si="853"/>
        <v>0</v>
      </c>
      <c r="GB1317" s="4">
        <f t="shared" si="853"/>
        <v>0</v>
      </c>
      <c r="GC1317" s="4">
        <f t="shared" si="853"/>
        <v>0</v>
      </c>
      <c r="GD1317" s="4">
        <f t="shared" si="853"/>
        <v>0</v>
      </c>
      <c r="GE1317" s="4">
        <f t="shared" si="853"/>
        <v>0</v>
      </c>
      <c r="GF1317" s="4">
        <f t="shared" si="853"/>
        <v>0</v>
      </c>
      <c r="GG1317" s="4">
        <f t="shared" si="853"/>
        <v>0</v>
      </c>
      <c r="GH1317" s="4">
        <f t="shared" si="853"/>
        <v>0</v>
      </c>
      <c r="GI1317" s="4">
        <f t="shared" si="853"/>
        <v>0</v>
      </c>
      <c r="GJ1317" s="4">
        <f t="shared" si="853"/>
        <v>0</v>
      </c>
      <c r="GK1317" s="4">
        <f t="shared" si="853"/>
        <v>0</v>
      </c>
      <c r="GL1317" s="4">
        <f t="shared" si="853"/>
        <v>0</v>
      </c>
      <c r="GM1317" s="4">
        <f t="shared" si="853"/>
        <v>0</v>
      </c>
      <c r="GN1317" s="4">
        <f t="shared" si="853"/>
        <v>0</v>
      </c>
      <c r="GO1317" s="4">
        <f t="shared" si="853"/>
        <v>0</v>
      </c>
      <c r="GP1317" s="4">
        <f t="shared" si="853"/>
        <v>0</v>
      </c>
      <c r="GQ1317" s="4">
        <f t="shared" si="853"/>
        <v>0</v>
      </c>
      <c r="GR1317" s="4">
        <f t="shared" si="853"/>
        <v>0</v>
      </c>
      <c r="GS1317" s="4">
        <f t="shared" si="853"/>
        <v>0</v>
      </c>
      <c r="GT1317" s="4">
        <f t="shared" si="853"/>
        <v>0</v>
      </c>
      <c r="GU1317" s="4">
        <f t="shared" si="853"/>
        <v>0</v>
      </c>
      <c r="GV1317" s="4">
        <f t="shared" si="853"/>
        <v>0</v>
      </c>
      <c r="GW1317" s="4">
        <f t="shared" si="853"/>
        <v>0</v>
      </c>
      <c r="GX1317" s="4">
        <f t="shared" si="853"/>
        <v>0</v>
      </c>
    </row>
    <row r="1319" spans="1:255" x14ac:dyDescent="0.2">
      <c r="A1319" s="2">
        <v>17</v>
      </c>
      <c r="B1319" s="2">
        <v>1</v>
      </c>
      <c r="C1319" s="2">
        <f>ROW(SmtRes!A2252)</f>
        <v>2252</v>
      </c>
      <c r="D1319" s="2">
        <f>ROW(EtalonRes!A2047)</f>
        <v>2047</v>
      </c>
      <c r="E1319" s="2" t="s">
        <v>1300</v>
      </c>
      <c r="F1319" s="2" t="s">
        <v>1301</v>
      </c>
      <c r="G1319" s="2" t="s">
        <v>1302</v>
      </c>
      <c r="H1319" s="2" t="s">
        <v>894</v>
      </c>
      <c r="I1319" s="2">
        <f>ROUND(31/100,7)</f>
        <v>0.31</v>
      </c>
      <c r="J1319" s="2">
        <v>0</v>
      </c>
      <c r="K1319" s="2">
        <f>ROUND(31/100,7)</f>
        <v>0.31</v>
      </c>
      <c r="L1319" s="2"/>
      <c r="M1319" s="2"/>
      <c r="N1319" s="2"/>
      <c r="O1319" s="2">
        <f>ROUND(CP1319,2)</f>
        <v>290.08</v>
      </c>
      <c r="P1319" s="2">
        <f>ROUND(CQ1319*I1319,2)</f>
        <v>0</v>
      </c>
      <c r="Q1319" s="2">
        <f>ROUND(CR1319*I1319,2)</f>
        <v>21.71</v>
      </c>
      <c r="R1319" s="2">
        <f>ROUND(CS1319*I1319,2)</f>
        <v>9.3699999999999992</v>
      </c>
      <c r="S1319" s="2">
        <f>ROUND(CT1319*I1319,2)</f>
        <v>268.37</v>
      </c>
      <c r="T1319" s="2">
        <f>ROUND(CU1319*I1319,2)</f>
        <v>0</v>
      </c>
      <c r="U1319" s="2">
        <f t="shared" ref="U1319:U1354" si="854">CV1319*I1319</f>
        <v>34.1</v>
      </c>
      <c r="V1319" s="2">
        <f t="shared" ref="V1319:V1354" si="855">CW1319*I1319</f>
        <v>0.69440000000000002</v>
      </c>
      <c r="W1319" s="2">
        <f>ROUND(CX1319*I1319,2)</f>
        <v>0</v>
      </c>
      <c r="X1319" s="2">
        <f>ROUND(CY1319,2)</f>
        <v>241.63</v>
      </c>
      <c r="Y1319" s="2">
        <f>ROUND(CZ1319,2)</f>
        <v>122.21</v>
      </c>
      <c r="Z1319" s="2"/>
      <c r="AA1319" s="2">
        <v>53551706</v>
      </c>
      <c r="AB1319" s="2">
        <f t="shared" ref="AB1319:AB1354" si="856">ROUND((AC1319+AD1319+AF1319),2)</f>
        <v>935.72</v>
      </c>
      <c r="AC1319" s="2">
        <f t="shared" ref="AC1319:AC1354" si="857">ROUND((ES1319),2)</f>
        <v>0</v>
      </c>
      <c r="AD1319" s="2">
        <f t="shared" ref="AD1319:AD1326" si="858">ROUND((((ET1319)-(EU1319))+AE1319),2)</f>
        <v>70.02</v>
      </c>
      <c r="AE1319" s="2">
        <f t="shared" ref="AE1319:AF1326" si="859">ROUND((EU1319),2)</f>
        <v>30.24</v>
      </c>
      <c r="AF1319" s="2">
        <f t="shared" si="859"/>
        <v>865.7</v>
      </c>
      <c r="AG1319" s="2">
        <f t="shared" ref="AG1319:AG1354" si="860">ROUND((AP1319),2)</f>
        <v>0</v>
      </c>
      <c r="AH1319" s="2">
        <f t="shared" ref="AH1319:AI1326" si="861">(EW1319)</f>
        <v>110</v>
      </c>
      <c r="AI1319" s="2">
        <f t="shared" si="861"/>
        <v>2.2400000000000002</v>
      </c>
      <c r="AJ1319" s="2">
        <f t="shared" ref="AJ1319:AJ1354" si="862">(AS1319)</f>
        <v>0</v>
      </c>
      <c r="AK1319" s="2">
        <v>935.72</v>
      </c>
      <c r="AL1319" s="2">
        <v>0</v>
      </c>
      <c r="AM1319" s="2">
        <v>70.02</v>
      </c>
      <c r="AN1319" s="2">
        <v>30.24</v>
      </c>
      <c r="AO1319" s="2">
        <v>865.7</v>
      </c>
      <c r="AP1319" s="2">
        <v>0</v>
      </c>
      <c r="AQ1319" s="2">
        <v>110</v>
      </c>
      <c r="AR1319" s="2">
        <v>2.2400000000000002</v>
      </c>
      <c r="AS1319" s="2">
        <v>0</v>
      </c>
      <c r="AT1319" s="2">
        <v>87</v>
      </c>
      <c r="AU1319" s="2">
        <v>44</v>
      </c>
      <c r="AV1319" s="2">
        <v>1</v>
      </c>
      <c r="AW1319" s="2">
        <v>1</v>
      </c>
      <c r="AX1319" s="2"/>
      <c r="AY1319" s="2"/>
      <c r="AZ1319" s="2">
        <v>1</v>
      </c>
      <c r="BA1319" s="2">
        <v>1</v>
      </c>
      <c r="BB1319" s="2">
        <v>1</v>
      </c>
      <c r="BC1319" s="2">
        <v>1</v>
      </c>
      <c r="BD1319" s="2" t="s">
        <v>3</v>
      </c>
      <c r="BE1319" s="2" t="s">
        <v>3</v>
      </c>
      <c r="BF1319" s="2" t="s">
        <v>3</v>
      </c>
      <c r="BG1319" s="2" t="s">
        <v>3</v>
      </c>
      <c r="BH1319" s="2">
        <v>0</v>
      </c>
      <c r="BI1319" s="2">
        <v>1</v>
      </c>
      <c r="BJ1319" s="2" t="s">
        <v>1303</v>
      </c>
      <c r="BK1319" s="2"/>
      <c r="BL1319" s="2"/>
      <c r="BM1319" s="2">
        <v>65003</v>
      </c>
      <c r="BN1319" s="2">
        <v>0</v>
      </c>
      <c r="BO1319" s="2" t="s">
        <v>3</v>
      </c>
      <c r="BP1319" s="2">
        <v>0</v>
      </c>
      <c r="BQ1319" s="2">
        <v>6</v>
      </c>
      <c r="BR1319" s="2">
        <v>0</v>
      </c>
      <c r="BS1319" s="2">
        <v>1</v>
      </c>
      <c r="BT1319" s="2">
        <v>1</v>
      </c>
      <c r="BU1319" s="2">
        <v>1</v>
      </c>
      <c r="BV1319" s="2">
        <v>1</v>
      </c>
      <c r="BW1319" s="2">
        <v>1</v>
      </c>
      <c r="BX1319" s="2">
        <v>1</v>
      </c>
      <c r="BY1319" s="2" t="s">
        <v>3</v>
      </c>
      <c r="BZ1319" s="2">
        <v>87</v>
      </c>
      <c r="CA1319" s="2">
        <v>44</v>
      </c>
      <c r="CB1319" s="2" t="s">
        <v>3</v>
      </c>
      <c r="CC1319" s="2"/>
      <c r="CD1319" s="2"/>
      <c r="CE1319" s="2">
        <v>0</v>
      </c>
      <c r="CF1319" s="2">
        <v>0</v>
      </c>
      <c r="CG1319" s="2">
        <v>0</v>
      </c>
      <c r="CH1319" s="2"/>
      <c r="CI1319" s="2"/>
      <c r="CJ1319" s="2"/>
      <c r="CK1319" s="2"/>
      <c r="CL1319" s="2"/>
      <c r="CM1319" s="2">
        <v>0</v>
      </c>
      <c r="CN1319" s="2" t="s">
        <v>3</v>
      </c>
      <c r="CO1319" s="2">
        <v>0</v>
      </c>
      <c r="CP1319" s="2">
        <f t="shared" ref="CP1319:CP1354" si="863">(P1319+Q1319+S1319)</f>
        <v>290.08</v>
      </c>
      <c r="CQ1319" s="2">
        <f t="shared" ref="CQ1319:CQ1329" si="864">AC1319*BC1319</f>
        <v>0</v>
      </c>
      <c r="CR1319" s="2">
        <f t="shared" ref="CR1319:CR1354" si="865">AD1319*BB1319</f>
        <v>70.02</v>
      </c>
      <c r="CS1319" s="2">
        <f t="shared" ref="CS1319:CS1354" si="866">AE1319*BS1319</f>
        <v>30.24</v>
      </c>
      <c r="CT1319" s="2">
        <f t="shared" ref="CT1319:CT1354" si="867">AF1319*BA1319</f>
        <v>865.7</v>
      </c>
      <c r="CU1319" s="2">
        <f t="shared" ref="CU1319:CU1354" si="868">AG1319</f>
        <v>0</v>
      </c>
      <c r="CV1319" s="2">
        <f t="shared" ref="CV1319:CV1354" si="869">AH1319</f>
        <v>110</v>
      </c>
      <c r="CW1319" s="2">
        <f t="shared" ref="CW1319:CW1354" si="870">AI1319</f>
        <v>2.2400000000000002</v>
      </c>
      <c r="CX1319" s="2">
        <f t="shared" ref="CX1319:CX1354" si="871">AJ1319</f>
        <v>0</v>
      </c>
      <c r="CY1319" s="2">
        <f t="shared" ref="CY1319:CY1354" si="872">(((S1319+R1319)*AT1319)/100)</f>
        <v>241.63380000000001</v>
      </c>
      <c r="CZ1319" s="2">
        <f t="shared" ref="CZ1319:CZ1354" si="873">(((S1319+R1319)*AU1319)/100)</f>
        <v>122.20560000000002</v>
      </c>
      <c r="DA1319" s="2"/>
      <c r="DB1319" s="2"/>
      <c r="DC1319" s="2" t="s">
        <v>3</v>
      </c>
      <c r="DD1319" s="2" t="s">
        <v>3</v>
      </c>
      <c r="DE1319" s="2" t="s">
        <v>3</v>
      </c>
      <c r="DF1319" s="2" t="s">
        <v>3</v>
      </c>
      <c r="DG1319" s="2" t="s">
        <v>3</v>
      </c>
      <c r="DH1319" s="2" t="s">
        <v>3</v>
      </c>
      <c r="DI1319" s="2" t="s">
        <v>3</v>
      </c>
      <c r="DJ1319" s="2" t="s">
        <v>3</v>
      </c>
      <c r="DK1319" s="2" t="s">
        <v>3</v>
      </c>
      <c r="DL1319" s="2" t="s">
        <v>3</v>
      </c>
      <c r="DM1319" s="2" t="s">
        <v>3</v>
      </c>
      <c r="DN1319" s="2">
        <v>0</v>
      </c>
      <c r="DO1319" s="2">
        <v>0</v>
      </c>
      <c r="DP1319" s="2">
        <v>1</v>
      </c>
      <c r="DQ1319" s="2">
        <v>1</v>
      </c>
      <c r="DR1319" s="2"/>
      <c r="DS1319" s="2"/>
      <c r="DT1319" s="2"/>
      <c r="DU1319" s="2">
        <v>1010</v>
      </c>
      <c r="DV1319" s="2" t="s">
        <v>894</v>
      </c>
      <c r="DW1319" s="2" t="s">
        <v>894</v>
      </c>
      <c r="DX1319" s="2">
        <v>100</v>
      </c>
      <c r="DY1319" s="2"/>
      <c r="DZ1319" s="2" t="s">
        <v>3</v>
      </c>
      <c r="EA1319" s="2" t="s">
        <v>3</v>
      </c>
      <c r="EB1319" s="2" t="s">
        <v>3</v>
      </c>
      <c r="EC1319" s="2" t="s">
        <v>3</v>
      </c>
      <c r="ED1319" s="2"/>
      <c r="EE1319" s="2">
        <v>53551229</v>
      </c>
      <c r="EF1319" s="2">
        <v>6</v>
      </c>
      <c r="EG1319" s="2" t="s">
        <v>17</v>
      </c>
      <c r="EH1319" s="2">
        <v>99</v>
      </c>
      <c r="EI1319" s="2" t="s">
        <v>1132</v>
      </c>
      <c r="EJ1319" s="2">
        <v>1</v>
      </c>
      <c r="EK1319" s="2">
        <v>65003</v>
      </c>
      <c r="EL1319" s="2" t="s">
        <v>1133</v>
      </c>
      <c r="EM1319" s="2" t="s">
        <v>1134</v>
      </c>
      <c r="EN1319" s="2"/>
      <c r="EO1319" s="2" t="s">
        <v>3</v>
      </c>
      <c r="EP1319" s="2"/>
      <c r="EQ1319" s="2">
        <v>131072</v>
      </c>
      <c r="ER1319" s="2">
        <v>935.72</v>
      </c>
      <c r="ES1319" s="2">
        <v>0</v>
      </c>
      <c r="ET1319" s="2">
        <v>70.02</v>
      </c>
      <c r="EU1319" s="2">
        <v>30.24</v>
      </c>
      <c r="EV1319" s="2">
        <v>865.7</v>
      </c>
      <c r="EW1319" s="2">
        <v>110</v>
      </c>
      <c r="EX1319" s="2">
        <v>2.2400000000000002</v>
      </c>
      <c r="EY1319" s="2">
        <v>0</v>
      </c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>
        <v>0</v>
      </c>
      <c r="FR1319" s="2">
        <f>ROUND(IF(AND(BH1319=3,BI1319=3),P1319,0),2)</f>
        <v>0</v>
      </c>
      <c r="FS1319" s="2">
        <v>0</v>
      </c>
      <c r="FT1319" s="2"/>
      <c r="FU1319" s="2"/>
      <c r="FV1319" s="2"/>
      <c r="FW1319" s="2"/>
      <c r="FX1319" s="2">
        <v>87</v>
      </c>
      <c r="FY1319" s="2">
        <v>44</v>
      </c>
      <c r="FZ1319" s="2"/>
      <c r="GA1319" s="2" t="s">
        <v>3</v>
      </c>
      <c r="GB1319" s="2"/>
      <c r="GC1319" s="2"/>
      <c r="GD1319" s="2">
        <v>1</v>
      </c>
      <c r="GE1319" s="2"/>
      <c r="GF1319" s="2">
        <v>-197321949</v>
      </c>
      <c r="GG1319" s="2">
        <v>2</v>
      </c>
      <c r="GH1319" s="2">
        <v>1</v>
      </c>
      <c r="GI1319" s="2">
        <v>-2</v>
      </c>
      <c r="GJ1319" s="2">
        <v>0</v>
      </c>
      <c r="GK1319" s="2">
        <v>0</v>
      </c>
      <c r="GL1319" s="2">
        <f>ROUND(IF(AND(BH1319=3,BI1319=3,FS1319&lt;&gt;0),P1319,0),2)</f>
        <v>0</v>
      </c>
      <c r="GM1319" s="2">
        <f>ROUND(O1319+X1319+Y1319,2)+GX1319</f>
        <v>653.91999999999996</v>
      </c>
      <c r="GN1319" s="2">
        <f>IF(OR(BI1319=0,BI1319=1),ROUND(O1319+X1319+Y1319,2),0)</f>
        <v>653.91999999999996</v>
      </c>
      <c r="GO1319" s="2">
        <f>IF(BI1319=2,ROUND(O1319+X1319+Y1319,2),0)</f>
        <v>0</v>
      </c>
      <c r="GP1319" s="2">
        <f>IF(BI1319=4,ROUND(O1319+X1319+Y1319,2)+GX1319,0)</f>
        <v>0</v>
      </c>
      <c r="GQ1319" s="2"/>
      <c r="GR1319" s="2">
        <v>0</v>
      </c>
      <c r="GS1319" s="2">
        <v>0</v>
      </c>
      <c r="GT1319" s="2">
        <v>0</v>
      </c>
      <c r="GU1319" s="2" t="s">
        <v>3</v>
      </c>
      <c r="GV1319" s="2">
        <f t="shared" ref="GV1319:GV1354" si="874">ROUND((GT1319),2)</f>
        <v>0</v>
      </c>
      <c r="GW1319" s="2">
        <v>1</v>
      </c>
      <c r="GX1319" s="2">
        <f>ROUND(HC1319*I1319,2)</f>
        <v>0</v>
      </c>
      <c r="GY1319" s="2"/>
      <c r="GZ1319" s="2"/>
      <c r="HA1319" s="2">
        <v>0</v>
      </c>
      <c r="HB1319" s="2">
        <v>0</v>
      </c>
      <c r="HC1319" s="2">
        <f t="shared" ref="HC1319:HC1354" si="875">GV1319*GW1319</f>
        <v>0</v>
      </c>
      <c r="HD1319" s="2"/>
      <c r="HE1319" s="2" t="s">
        <v>3</v>
      </c>
      <c r="HF1319" s="2" t="s">
        <v>3</v>
      </c>
      <c r="HG1319" s="2"/>
      <c r="HH1319" s="2"/>
      <c r="HI1319" s="2"/>
      <c r="HJ1319" s="2"/>
      <c r="HK1319" s="2"/>
      <c r="HL1319" s="2"/>
      <c r="HM1319" s="2" t="s">
        <v>3</v>
      </c>
      <c r="HN1319" s="2" t="s">
        <v>1135</v>
      </c>
      <c r="HO1319" s="2" t="s">
        <v>1136</v>
      </c>
      <c r="HP1319" s="2" t="s">
        <v>1133</v>
      </c>
      <c r="HQ1319" s="2" t="s">
        <v>1133</v>
      </c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>
        <v>0</v>
      </c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</row>
    <row r="1320" spans="1:255" x14ac:dyDescent="0.2">
      <c r="A1320">
        <v>17</v>
      </c>
      <c r="B1320">
        <v>1</v>
      </c>
      <c r="C1320">
        <f>ROW(SmtRes!A2256)</f>
        <v>2256</v>
      </c>
      <c r="D1320">
        <f>ROW(EtalonRes!A2050)</f>
        <v>2050</v>
      </c>
      <c r="E1320" t="s">
        <v>1300</v>
      </c>
      <c r="F1320" t="s">
        <v>1301</v>
      </c>
      <c r="G1320" t="s">
        <v>1302</v>
      </c>
      <c r="H1320" t="s">
        <v>894</v>
      </c>
      <c r="I1320">
        <f>ROUND(31/100,7)</f>
        <v>0.31</v>
      </c>
      <c r="J1320">
        <v>0</v>
      </c>
      <c r="K1320">
        <f>ROUND(31/100,7)</f>
        <v>0.31</v>
      </c>
      <c r="O1320">
        <f>ROUND(CP1320,0)</f>
        <v>9802</v>
      </c>
      <c r="P1320">
        <f>ROUND(CQ1320*I1320,0)</f>
        <v>0</v>
      </c>
      <c r="Q1320">
        <f>ROUND(CR1320*I1320,0)</f>
        <v>345</v>
      </c>
      <c r="R1320">
        <f>ROUND(CS1320*I1320,0)</f>
        <v>330</v>
      </c>
      <c r="S1320">
        <f>ROUND(CT1320*I1320,0)</f>
        <v>9457</v>
      </c>
      <c r="T1320">
        <f>ROUND(CU1320*I1320,0)</f>
        <v>0</v>
      </c>
      <c r="U1320">
        <f t="shared" si="854"/>
        <v>34.1</v>
      </c>
      <c r="V1320">
        <f t="shared" si="855"/>
        <v>0.69440000000000002</v>
      </c>
      <c r="W1320">
        <f>ROUND(CX1320*I1320,0)</f>
        <v>0</v>
      </c>
      <c r="X1320">
        <f>ROUND(CY1320,0)</f>
        <v>8515</v>
      </c>
      <c r="Y1320">
        <f>ROUND(CZ1320,0)</f>
        <v>4306</v>
      </c>
      <c r="AA1320">
        <v>53551707</v>
      </c>
      <c r="AB1320">
        <f t="shared" si="856"/>
        <v>935.72</v>
      </c>
      <c r="AC1320">
        <f t="shared" si="857"/>
        <v>0</v>
      </c>
      <c r="AD1320">
        <f t="shared" si="858"/>
        <v>70.02</v>
      </c>
      <c r="AE1320">
        <f t="shared" si="859"/>
        <v>30.24</v>
      </c>
      <c r="AF1320">
        <f t="shared" si="859"/>
        <v>865.7</v>
      </c>
      <c r="AG1320">
        <f t="shared" si="860"/>
        <v>0</v>
      </c>
      <c r="AH1320">
        <f t="shared" si="861"/>
        <v>110</v>
      </c>
      <c r="AI1320">
        <f t="shared" si="861"/>
        <v>2.2400000000000002</v>
      </c>
      <c r="AJ1320">
        <f t="shared" si="862"/>
        <v>0</v>
      </c>
      <c r="AK1320">
        <v>935.72</v>
      </c>
      <c r="AL1320">
        <v>0</v>
      </c>
      <c r="AM1320">
        <v>70.02</v>
      </c>
      <c r="AN1320">
        <v>30.24</v>
      </c>
      <c r="AO1320">
        <v>865.7</v>
      </c>
      <c r="AP1320">
        <v>0</v>
      </c>
      <c r="AQ1320">
        <v>110</v>
      </c>
      <c r="AR1320">
        <v>2.2400000000000002</v>
      </c>
      <c r="AS1320">
        <v>0</v>
      </c>
      <c r="AT1320">
        <v>87</v>
      </c>
      <c r="AU1320">
        <v>44</v>
      </c>
      <c r="AV1320">
        <v>1</v>
      </c>
      <c r="AW1320">
        <v>1</v>
      </c>
      <c r="AZ1320">
        <v>1</v>
      </c>
      <c r="BA1320">
        <v>35.24</v>
      </c>
      <c r="BB1320">
        <v>15.89</v>
      </c>
      <c r="BC1320">
        <v>1</v>
      </c>
      <c r="BD1320" t="s">
        <v>3</v>
      </c>
      <c r="BE1320" t="s">
        <v>3</v>
      </c>
      <c r="BF1320" t="s">
        <v>3</v>
      </c>
      <c r="BG1320" t="s">
        <v>3</v>
      </c>
      <c r="BH1320">
        <v>0</v>
      </c>
      <c r="BI1320">
        <v>1</v>
      </c>
      <c r="BJ1320" t="s">
        <v>1303</v>
      </c>
      <c r="BM1320">
        <v>65003</v>
      </c>
      <c r="BN1320">
        <v>0</v>
      </c>
      <c r="BO1320" t="s">
        <v>1301</v>
      </c>
      <c r="BP1320">
        <v>1</v>
      </c>
      <c r="BQ1320">
        <v>6</v>
      </c>
      <c r="BR1320">
        <v>0</v>
      </c>
      <c r="BS1320">
        <v>35.24</v>
      </c>
      <c r="BT1320">
        <v>1</v>
      </c>
      <c r="BU1320">
        <v>1</v>
      </c>
      <c r="BV1320">
        <v>1</v>
      </c>
      <c r="BW1320">
        <v>1</v>
      </c>
      <c r="BX1320">
        <v>1</v>
      </c>
      <c r="BY1320" t="s">
        <v>3</v>
      </c>
      <c r="BZ1320">
        <v>87</v>
      </c>
      <c r="CA1320">
        <v>44</v>
      </c>
      <c r="CB1320" t="s">
        <v>3</v>
      </c>
      <c r="CE1320">
        <v>0</v>
      </c>
      <c r="CF1320">
        <v>0</v>
      </c>
      <c r="CG1320">
        <v>0</v>
      </c>
      <c r="CM1320">
        <v>0</v>
      </c>
      <c r="CN1320" t="s">
        <v>3</v>
      </c>
      <c r="CO1320">
        <v>0</v>
      </c>
      <c r="CP1320">
        <f t="shared" si="863"/>
        <v>9802</v>
      </c>
      <c r="CQ1320">
        <f t="shared" si="864"/>
        <v>0</v>
      </c>
      <c r="CR1320">
        <f t="shared" si="865"/>
        <v>1112.6178</v>
      </c>
      <c r="CS1320">
        <f t="shared" si="866"/>
        <v>1065.6576</v>
      </c>
      <c r="CT1320">
        <f t="shared" si="867"/>
        <v>30507.268000000004</v>
      </c>
      <c r="CU1320">
        <f t="shared" si="868"/>
        <v>0</v>
      </c>
      <c r="CV1320">
        <f t="shared" si="869"/>
        <v>110</v>
      </c>
      <c r="CW1320">
        <f t="shared" si="870"/>
        <v>2.2400000000000002</v>
      </c>
      <c r="CX1320">
        <f t="shared" si="871"/>
        <v>0</v>
      </c>
      <c r="CY1320">
        <f t="shared" si="872"/>
        <v>8514.69</v>
      </c>
      <c r="CZ1320">
        <f t="shared" si="873"/>
        <v>4306.28</v>
      </c>
      <c r="DC1320" t="s">
        <v>3</v>
      </c>
      <c r="DD1320" t="s">
        <v>3</v>
      </c>
      <c r="DE1320" t="s">
        <v>3</v>
      </c>
      <c r="DF1320" t="s">
        <v>3</v>
      </c>
      <c r="DG1320" t="s">
        <v>3</v>
      </c>
      <c r="DH1320" t="s">
        <v>3</v>
      </c>
      <c r="DI1320" t="s">
        <v>3</v>
      </c>
      <c r="DJ1320" t="s">
        <v>3</v>
      </c>
      <c r="DK1320" t="s">
        <v>3</v>
      </c>
      <c r="DL1320" t="s">
        <v>3</v>
      </c>
      <c r="DM1320" t="s">
        <v>3</v>
      </c>
      <c r="DN1320">
        <v>0</v>
      </c>
      <c r="DO1320">
        <v>0</v>
      </c>
      <c r="DP1320">
        <v>1</v>
      </c>
      <c r="DQ1320">
        <v>1</v>
      </c>
      <c r="DU1320">
        <v>1010</v>
      </c>
      <c r="DV1320" t="s">
        <v>894</v>
      </c>
      <c r="DW1320" t="s">
        <v>894</v>
      </c>
      <c r="DX1320">
        <v>100</v>
      </c>
      <c r="DZ1320" t="s">
        <v>3</v>
      </c>
      <c r="EA1320" t="s">
        <v>3</v>
      </c>
      <c r="EB1320" t="s">
        <v>3</v>
      </c>
      <c r="EC1320" t="s">
        <v>3</v>
      </c>
      <c r="EE1320">
        <v>53551229</v>
      </c>
      <c r="EF1320">
        <v>6</v>
      </c>
      <c r="EG1320" t="s">
        <v>17</v>
      </c>
      <c r="EH1320">
        <v>99</v>
      </c>
      <c r="EI1320" t="s">
        <v>1132</v>
      </c>
      <c r="EJ1320">
        <v>1</v>
      </c>
      <c r="EK1320">
        <v>65003</v>
      </c>
      <c r="EL1320" t="s">
        <v>1133</v>
      </c>
      <c r="EM1320" t="s">
        <v>1134</v>
      </c>
      <c r="EO1320" t="s">
        <v>3</v>
      </c>
      <c r="EQ1320">
        <v>131072</v>
      </c>
      <c r="ER1320">
        <v>935.72</v>
      </c>
      <c r="ES1320">
        <v>0</v>
      </c>
      <c r="ET1320">
        <v>70.02</v>
      </c>
      <c r="EU1320">
        <v>30.24</v>
      </c>
      <c r="EV1320">
        <v>865.7</v>
      </c>
      <c r="EW1320">
        <v>110</v>
      </c>
      <c r="EX1320">
        <v>2.2400000000000002</v>
      </c>
      <c r="EY1320">
        <v>0</v>
      </c>
      <c r="FQ1320">
        <v>0</v>
      </c>
      <c r="FR1320">
        <f>ROUND(IF(AND(BH1320=3,BI1320=3),P1320,0),0)</f>
        <v>0</v>
      </c>
      <c r="FS1320">
        <v>0</v>
      </c>
      <c r="FX1320">
        <v>87</v>
      </c>
      <c r="FY1320">
        <v>44</v>
      </c>
      <c r="GA1320" t="s">
        <v>3</v>
      </c>
      <c r="GD1320">
        <v>1</v>
      </c>
      <c r="GF1320">
        <v>-197321949</v>
      </c>
      <c r="GG1320">
        <v>2</v>
      </c>
      <c r="GH1320">
        <v>1</v>
      </c>
      <c r="GI1320">
        <v>2</v>
      </c>
      <c r="GJ1320">
        <v>0</v>
      </c>
      <c r="GK1320">
        <v>0</v>
      </c>
      <c r="GL1320">
        <f>ROUND(IF(AND(BH1320=3,BI1320=3,FS1320&lt;&gt;0),P1320,0),0)</f>
        <v>0</v>
      </c>
      <c r="GM1320">
        <f>ROUND(O1320+X1320+Y1320,0)+GX1320</f>
        <v>22623</v>
      </c>
      <c r="GN1320">
        <f>IF(OR(BI1320=0,BI1320=1),ROUND(O1320+X1320+Y1320,0),0)</f>
        <v>22623</v>
      </c>
      <c r="GO1320">
        <f>IF(BI1320=2,ROUND(O1320+X1320+Y1320,0),0)</f>
        <v>0</v>
      </c>
      <c r="GP1320">
        <f>IF(BI1320=4,ROUND(O1320+X1320+Y1320,0)+GX1320,0)</f>
        <v>0</v>
      </c>
      <c r="GR1320">
        <v>0</v>
      </c>
      <c r="GS1320">
        <v>0</v>
      </c>
      <c r="GT1320">
        <v>0</v>
      </c>
      <c r="GU1320" t="s">
        <v>3</v>
      </c>
      <c r="GV1320">
        <f t="shared" si="874"/>
        <v>0</v>
      </c>
      <c r="GW1320">
        <v>1</v>
      </c>
      <c r="GX1320">
        <f>ROUND(HC1320*I1320,0)</f>
        <v>0</v>
      </c>
      <c r="HA1320">
        <v>0</v>
      </c>
      <c r="HB1320">
        <v>0</v>
      </c>
      <c r="HC1320">
        <f t="shared" si="875"/>
        <v>0</v>
      </c>
      <c r="HE1320" t="s">
        <v>3</v>
      </c>
      <c r="HF1320" t="s">
        <v>3</v>
      </c>
      <c r="HM1320" t="s">
        <v>3</v>
      </c>
      <c r="HN1320" t="s">
        <v>1135</v>
      </c>
      <c r="HO1320" t="s">
        <v>1136</v>
      </c>
      <c r="HP1320" t="s">
        <v>1133</v>
      </c>
      <c r="HQ1320" t="s">
        <v>1133</v>
      </c>
      <c r="IK1320">
        <v>0</v>
      </c>
    </row>
    <row r="1321" spans="1:255" x14ac:dyDescent="0.2">
      <c r="A1321" s="2">
        <v>18</v>
      </c>
      <c r="B1321" s="2">
        <v>1</v>
      </c>
      <c r="C1321" s="2">
        <v>2252</v>
      </c>
      <c r="D1321" s="2"/>
      <c r="E1321" s="2" t="s">
        <v>1304</v>
      </c>
      <c r="F1321" s="2" t="s">
        <v>1138</v>
      </c>
      <c r="G1321" s="2" t="s">
        <v>1139</v>
      </c>
      <c r="H1321" s="2" t="s">
        <v>26</v>
      </c>
      <c r="I1321" s="2">
        <f>I1319*J1321</f>
        <v>2.48</v>
      </c>
      <c r="J1321" s="2">
        <v>8</v>
      </c>
      <c r="K1321" s="2">
        <v>8</v>
      </c>
      <c r="L1321" s="2"/>
      <c r="M1321" s="2"/>
      <c r="N1321" s="2"/>
      <c r="O1321" s="2">
        <f>ROUND(CP1321,2)</f>
        <v>0</v>
      </c>
      <c r="P1321" s="2">
        <f>ROUND(CQ1321*I1321,2)</f>
        <v>0</v>
      </c>
      <c r="Q1321" s="2">
        <f>ROUND(CR1321*I1321,2)</f>
        <v>0</v>
      </c>
      <c r="R1321" s="2">
        <f>ROUND(CS1321*I1321,2)</f>
        <v>0</v>
      </c>
      <c r="S1321" s="2">
        <f>ROUND(CT1321*I1321,2)</f>
        <v>0</v>
      </c>
      <c r="T1321" s="2">
        <f>ROUND(CU1321*I1321,2)</f>
        <v>0</v>
      </c>
      <c r="U1321" s="2">
        <f t="shared" si="854"/>
        <v>0</v>
      </c>
      <c r="V1321" s="2">
        <f t="shared" si="855"/>
        <v>0</v>
      </c>
      <c r="W1321" s="2">
        <f>ROUND(CX1321*I1321,2)</f>
        <v>0</v>
      </c>
      <c r="X1321" s="2">
        <f>ROUND(CY1321,2)</f>
        <v>0</v>
      </c>
      <c r="Y1321" s="2">
        <f>ROUND(CZ1321,2)</f>
        <v>0</v>
      </c>
      <c r="Z1321" s="2"/>
      <c r="AA1321" s="2">
        <v>53551706</v>
      </c>
      <c r="AB1321" s="2">
        <f t="shared" si="856"/>
        <v>0</v>
      </c>
      <c r="AC1321" s="2">
        <f t="shared" si="857"/>
        <v>0</v>
      </c>
      <c r="AD1321" s="2">
        <f t="shared" si="858"/>
        <v>0</v>
      </c>
      <c r="AE1321" s="2">
        <f t="shared" si="859"/>
        <v>0</v>
      </c>
      <c r="AF1321" s="2">
        <f t="shared" si="859"/>
        <v>0</v>
      </c>
      <c r="AG1321" s="2">
        <f t="shared" si="860"/>
        <v>0</v>
      </c>
      <c r="AH1321" s="2">
        <f t="shared" si="861"/>
        <v>0</v>
      </c>
      <c r="AI1321" s="2">
        <f t="shared" si="861"/>
        <v>0</v>
      </c>
      <c r="AJ1321" s="2">
        <f t="shared" si="862"/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87</v>
      </c>
      <c r="AU1321" s="2">
        <v>44</v>
      </c>
      <c r="AV1321" s="2">
        <v>1</v>
      </c>
      <c r="AW1321" s="2">
        <v>1</v>
      </c>
      <c r="AX1321" s="2"/>
      <c r="AY1321" s="2"/>
      <c r="AZ1321" s="2">
        <v>1</v>
      </c>
      <c r="BA1321" s="2">
        <v>1</v>
      </c>
      <c r="BB1321" s="2">
        <v>1</v>
      </c>
      <c r="BC1321" s="2">
        <v>1</v>
      </c>
      <c r="BD1321" s="2" t="s">
        <v>3</v>
      </c>
      <c r="BE1321" s="2" t="s">
        <v>3</v>
      </c>
      <c r="BF1321" s="2" t="s">
        <v>3</v>
      </c>
      <c r="BG1321" s="2" t="s">
        <v>3</v>
      </c>
      <c r="BH1321" s="2">
        <v>3</v>
      </c>
      <c r="BI1321" s="2">
        <v>1</v>
      </c>
      <c r="BJ1321" s="2" t="s">
        <v>1140</v>
      </c>
      <c r="BK1321" s="2"/>
      <c r="BL1321" s="2"/>
      <c r="BM1321" s="2">
        <v>65003</v>
      </c>
      <c r="BN1321" s="2">
        <v>0</v>
      </c>
      <c r="BO1321" s="2" t="s">
        <v>3</v>
      </c>
      <c r="BP1321" s="2">
        <v>0</v>
      </c>
      <c r="BQ1321" s="2">
        <v>6</v>
      </c>
      <c r="BR1321" s="2">
        <v>0</v>
      </c>
      <c r="BS1321" s="2">
        <v>1</v>
      </c>
      <c r="BT1321" s="2">
        <v>1</v>
      </c>
      <c r="BU1321" s="2">
        <v>1</v>
      </c>
      <c r="BV1321" s="2">
        <v>1</v>
      </c>
      <c r="BW1321" s="2">
        <v>1</v>
      </c>
      <c r="BX1321" s="2">
        <v>1</v>
      </c>
      <c r="BY1321" s="2" t="s">
        <v>3</v>
      </c>
      <c r="BZ1321" s="2">
        <v>87</v>
      </c>
      <c r="CA1321" s="2">
        <v>44</v>
      </c>
      <c r="CB1321" s="2" t="s">
        <v>3</v>
      </c>
      <c r="CC1321" s="2"/>
      <c r="CD1321" s="2"/>
      <c r="CE1321" s="2">
        <v>0</v>
      </c>
      <c r="CF1321" s="2">
        <v>0</v>
      </c>
      <c r="CG1321" s="2">
        <v>0</v>
      </c>
      <c r="CH1321" s="2"/>
      <c r="CI1321" s="2"/>
      <c r="CJ1321" s="2"/>
      <c r="CK1321" s="2"/>
      <c r="CL1321" s="2"/>
      <c r="CM1321" s="2">
        <v>0</v>
      </c>
      <c r="CN1321" s="2" t="s">
        <v>3</v>
      </c>
      <c r="CO1321" s="2">
        <v>0</v>
      </c>
      <c r="CP1321" s="2">
        <f t="shared" si="863"/>
        <v>0</v>
      </c>
      <c r="CQ1321" s="2">
        <f t="shared" si="864"/>
        <v>0</v>
      </c>
      <c r="CR1321" s="2">
        <f t="shared" si="865"/>
        <v>0</v>
      </c>
      <c r="CS1321" s="2">
        <f t="shared" si="866"/>
        <v>0</v>
      </c>
      <c r="CT1321" s="2">
        <f t="shared" si="867"/>
        <v>0</v>
      </c>
      <c r="CU1321" s="2">
        <f t="shared" si="868"/>
        <v>0</v>
      </c>
      <c r="CV1321" s="2">
        <f t="shared" si="869"/>
        <v>0</v>
      </c>
      <c r="CW1321" s="2">
        <f t="shared" si="870"/>
        <v>0</v>
      </c>
      <c r="CX1321" s="2">
        <f t="shared" si="871"/>
        <v>0</v>
      </c>
      <c r="CY1321" s="2">
        <f t="shared" si="872"/>
        <v>0</v>
      </c>
      <c r="CZ1321" s="2">
        <f t="shared" si="873"/>
        <v>0</v>
      </c>
      <c r="DA1321" s="2"/>
      <c r="DB1321" s="2"/>
      <c r="DC1321" s="2" t="s">
        <v>3</v>
      </c>
      <c r="DD1321" s="2" t="s">
        <v>3</v>
      </c>
      <c r="DE1321" s="2" t="s">
        <v>3</v>
      </c>
      <c r="DF1321" s="2" t="s">
        <v>3</v>
      </c>
      <c r="DG1321" s="2" t="s">
        <v>3</v>
      </c>
      <c r="DH1321" s="2" t="s">
        <v>3</v>
      </c>
      <c r="DI1321" s="2" t="s">
        <v>3</v>
      </c>
      <c r="DJ1321" s="2" t="s">
        <v>3</v>
      </c>
      <c r="DK1321" s="2" t="s">
        <v>3</v>
      </c>
      <c r="DL1321" s="2" t="s">
        <v>3</v>
      </c>
      <c r="DM1321" s="2" t="s">
        <v>3</v>
      </c>
      <c r="DN1321" s="2">
        <v>0</v>
      </c>
      <c r="DO1321" s="2">
        <v>0</v>
      </c>
      <c r="DP1321" s="2">
        <v>1</v>
      </c>
      <c r="DQ1321" s="2">
        <v>1</v>
      </c>
      <c r="DR1321" s="2"/>
      <c r="DS1321" s="2"/>
      <c r="DT1321" s="2"/>
      <c r="DU1321" s="2">
        <v>1009</v>
      </c>
      <c r="DV1321" s="2" t="s">
        <v>26</v>
      </c>
      <c r="DW1321" s="2" t="s">
        <v>26</v>
      </c>
      <c r="DX1321" s="2">
        <v>1000</v>
      </c>
      <c r="DY1321" s="2"/>
      <c r="DZ1321" s="2" t="s">
        <v>3</v>
      </c>
      <c r="EA1321" s="2" t="s">
        <v>3</v>
      </c>
      <c r="EB1321" s="2" t="s">
        <v>3</v>
      </c>
      <c r="EC1321" s="2" t="s">
        <v>3</v>
      </c>
      <c r="ED1321" s="2"/>
      <c r="EE1321" s="2">
        <v>53551229</v>
      </c>
      <c r="EF1321" s="2">
        <v>6</v>
      </c>
      <c r="EG1321" s="2" t="s">
        <v>17</v>
      </c>
      <c r="EH1321" s="2">
        <v>99</v>
      </c>
      <c r="EI1321" s="2" t="s">
        <v>1132</v>
      </c>
      <c r="EJ1321" s="2">
        <v>1</v>
      </c>
      <c r="EK1321" s="2">
        <v>65003</v>
      </c>
      <c r="EL1321" s="2" t="s">
        <v>1133</v>
      </c>
      <c r="EM1321" s="2" t="s">
        <v>1134</v>
      </c>
      <c r="EN1321" s="2"/>
      <c r="EO1321" s="2" t="s">
        <v>3</v>
      </c>
      <c r="EP1321" s="2"/>
      <c r="EQ1321" s="2">
        <v>0</v>
      </c>
      <c r="ER1321" s="2">
        <v>0</v>
      </c>
      <c r="ES1321" s="2">
        <v>0</v>
      </c>
      <c r="ET1321" s="2">
        <v>0</v>
      </c>
      <c r="EU1321" s="2">
        <v>0</v>
      </c>
      <c r="EV1321" s="2">
        <v>0</v>
      </c>
      <c r="EW1321" s="2">
        <v>0</v>
      </c>
      <c r="EX1321" s="2">
        <v>0</v>
      </c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>
        <v>0</v>
      </c>
      <c r="FR1321" s="2">
        <f>ROUND(IF(AND(BH1321=3,BI1321=3),P1321,0),2)</f>
        <v>0</v>
      </c>
      <c r="FS1321" s="2">
        <v>0</v>
      </c>
      <c r="FT1321" s="2"/>
      <c r="FU1321" s="2"/>
      <c r="FV1321" s="2"/>
      <c r="FW1321" s="2"/>
      <c r="FX1321" s="2">
        <v>87</v>
      </c>
      <c r="FY1321" s="2">
        <v>44</v>
      </c>
      <c r="FZ1321" s="2"/>
      <c r="GA1321" s="2" t="s">
        <v>3</v>
      </c>
      <c r="GB1321" s="2"/>
      <c r="GC1321" s="2"/>
      <c r="GD1321" s="2">
        <v>1</v>
      </c>
      <c r="GE1321" s="2"/>
      <c r="GF1321" s="2">
        <v>1839160745</v>
      </c>
      <c r="GG1321" s="2">
        <v>2</v>
      </c>
      <c r="GH1321" s="2">
        <v>1</v>
      </c>
      <c r="GI1321" s="2">
        <v>-2</v>
      </c>
      <c r="GJ1321" s="2">
        <v>0</v>
      </c>
      <c r="GK1321" s="2">
        <v>0</v>
      </c>
      <c r="GL1321" s="2">
        <f>ROUND(IF(AND(BH1321=3,BI1321=3,FS1321&lt;&gt;0),P1321,0),2)</f>
        <v>0</v>
      </c>
      <c r="GM1321" s="2">
        <f>ROUND(O1321+X1321+Y1321,2)+GX1321</f>
        <v>0</v>
      </c>
      <c r="GN1321" s="2">
        <f>IF(OR(BI1321=0,BI1321=1),ROUND(O1321+X1321+Y1321,2),0)</f>
        <v>0</v>
      </c>
      <c r="GO1321" s="2">
        <f>IF(BI1321=2,ROUND(O1321+X1321+Y1321,2),0)</f>
        <v>0</v>
      </c>
      <c r="GP1321" s="2">
        <f>IF(BI1321=4,ROUND(O1321+X1321+Y1321,2)+GX1321,0)</f>
        <v>0</v>
      </c>
      <c r="GQ1321" s="2"/>
      <c r="GR1321" s="2">
        <v>0</v>
      </c>
      <c r="GS1321" s="2">
        <v>0</v>
      </c>
      <c r="GT1321" s="2">
        <v>0</v>
      </c>
      <c r="GU1321" s="2" t="s">
        <v>3</v>
      </c>
      <c r="GV1321" s="2">
        <f t="shared" si="874"/>
        <v>0</v>
      </c>
      <c r="GW1321" s="2">
        <v>1</v>
      </c>
      <c r="GX1321" s="2">
        <f>ROUND(HC1321*I1321,2)</f>
        <v>0</v>
      </c>
      <c r="GY1321" s="2"/>
      <c r="GZ1321" s="2"/>
      <c r="HA1321" s="2">
        <v>0</v>
      </c>
      <c r="HB1321" s="2">
        <v>0</v>
      </c>
      <c r="HC1321" s="2">
        <f t="shared" si="875"/>
        <v>0</v>
      </c>
      <c r="HD1321" s="2"/>
      <c r="HE1321" s="2" t="s">
        <v>3</v>
      </c>
      <c r="HF1321" s="2" t="s">
        <v>3</v>
      </c>
      <c r="HG1321" s="2"/>
      <c r="HH1321" s="2"/>
      <c r="HI1321" s="2"/>
      <c r="HJ1321" s="2"/>
      <c r="HK1321" s="2"/>
      <c r="HL1321" s="2"/>
      <c r="HM1321" s="2" t="s">
        <v>3</v>
      </c>
      <c r="HN1321" s="2" t="s">
        <v>1135</v>
      </c>
      <c r="HO1321" s="2" t="s">
        <v>1136</v>
      </c>
      <c r="HP1321" s="2" t="s">
        <v>1133</v>
      </c>
      <c r="HQ1321" s="2" t="s">
        <v>1133</v>
      </c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>
        <v>0</v>
      </c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</row>
    <row r="1322" spans="1:255" x14ac:dyDescent="0.2">
      <c r="A1322">
        <v>18</v>
      </c>
      <c r="B1322">
        <v>1</v>
      </c>
      <c r="C1322">
        <v>2256</v>
      </c>
      <c r="E1322" t="s">
        <v>1304</v>
      </c>
      <c r="F1322" t="s">
        <v>1138</v>
      </c>
      <c r="G1322" t="s">
        <v>1139</v>
      </c>
      <c r="H1322" t="s">
        <v>26</v>
      </c>
      <c r="I1322">
        <f>I1320*J1322</f>
        <v>2.48</v>
      </c>
      <c r="J1322">
        <v>8</v>
      </c>
      <c r="K1322">
        <v>8</v>
      </c>
      <c r="O1322">
        <f>ROUND(CP1322,0)</f>
        <v>0</v>
      </c>
      <c r="P1322">
        <f>ROUND(CQ1322*I1322,0)</f>
        <v>0</v>
      </c>
      <c r="Q1322">
        <f>ROUND(CR1322*I1322,0)</f>
        <v>0</v>
      </c>
      <c r="R1322">
        <f>ROUND(CS1322*I1322,0)</f>
        <v>0</v>
      </c>
      <c r="S1322">
        <f>ROUND(CT1322*I1322,0)</f>
        <v>0</v>
      </c>
      <c r="T1322">
        <f>ROUND(CU1322*I1322,0)</f>
        <v>0</v>
      </c>
      <c r="U1322">
        <f t="shared" si="854"/>
        <v>0</v>
      </c>
      <c r="V1322">
        <f t="shared" si="855"/>
        <v>0</v>
      </c>
      <c r="W1322">
        <f>ROUND(CX1322*I1322,0)</f>
        <v>0</v>
      </c>
      <c r="X1322">
        <f>ROUND(CY1322,0)</f>
        <v>0</v>
      </c>
      <c r="Y1322">
        <f>ROUND(CZ1322,0)</f>
        <v>0</v>
      </c>
      <c r="AA1322">
        <v>53551707</v>
      </c>
      <c r="AB1322">
        <f t="shared" si="856"/>
        <v>0</v>
      </c>
      <c r="AC1322">
        <f t="shared" si="857"/>
        <v>0</v>
      </c>
      <c r="AD1322">
        <f t="shared" si="858"/>
        <v>0</v>
      </c>
      <c r="AE1322">
        <f t="shared" si="859"/>
        <v>0</v>
      </c>
      <c r="AF1322">
        <f t="shared" si="859"/>
        <v>0</v>
      </c>
      <c r="AG1322">
        <f t="shared" si="860"/>
        <v>0</v>
      </c>
      <c r="AH1322">
        <f t="shared" si="861"/>
        <v>0</v>
      </c>
      <c r="AI1322">
        <f t="shared" si="861"/>
        <v>0</v>
      </c>
      <c r="AJ1322">
        <f t="shared" si="862"/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87</v>
      </c>
      <c r="AU1322">
        <v>44</v>
      </c>
      <c r="AV1322">
        <v>1</v>
      </c>
      <c r="AW1322">
        <v>1</v>
      </c>
      <c r="AZ1322">
        <v>1</v>
      </c>
      <c r="BA1322">
        <v>1</v>
      </c>
      <c r="BB1322">
        <v>1</v>
      </c>
      <c r="BC1322">
        <v>6.14</v>
      </c>
      <c r="BD1322" t="s">
        <v>3</v>
      </c>
      <c r="BE1322" t="s">
        <v>3</v>
      </c>
      <c r="BF1322" t="s">
        <v>3</v>
      </c>
      <c r="BG1322" t="s">
        <v>3</v>
      </c>
      <c r="BH1322">
        <v>3</v>
      </c>
      <c r="BI1322">
        <v>1</v>
      </c>
      <c r="BJ1322" t="s">
        <v>1140</v>
      </c>
      <c r="BM1322">
        <v>65003</v>
      </c>
      <c r="BN1322">
        <v>0</v>
      </c>
      <c r="BO1322" t="s">
        <v>30</v>
      </c>
      <c r="BP1322">
        <v>1</v>
      </c>
      <c r="BQ1322">
        <v>6</v>
      </c>
      <c r="BR1322">
        <v>0</v>
      </c>
      <c r="BS1322">
        <v>1</v>
      </c>
      <c r="BT1322">
        <v>1</v>
      </c>
      <c r="BU1322">
        <v>1</v>
      </c>
      <c r="BV1322">
        <v>1</v>
      </c>
      <c r="BW1322">
        <v>1</v>
      </c>
      <c r="BX1322">
        <v>1</v>
      </c>
      <c r="BY1322" t="s">
        <v>3</v>
      </c>
      <c r="BZ1322">
        <v>87</v>
      </c>
      <c r="CA1322">
        <v>44</v>
      </c>
      <c r="CB1322" t="s">
        <v>3</v>
      </c>
      <c r="CE1322">
        <v>0</v>
      </c>
      <c r="CF1322">
        <v>0</v>
      </c>
      <c r="CG1322">
        <v>0</v>
      </c>
      <c r="CM1322">
        <v>0</v>
      </c>
      <c r="CN1322" t="s">
        <v>3</v>
      </c>
      <c r="CO1322">
        <v>0</v>
      </c>
      <c r="CP1322">
        <f t="shared" si="863"/>
        <v>0</v>
      </c>
      <c r="CQ1322">
        <f t="shared" si="864"/>
        <v>0</v>
      </c>
      <c r="CR1322">
        <f t="shared" si="865"/>
        <v>0</v>
      </c>
      <c r="CS1322">
        <f t="shared" si="866"/>
        <v>0</v>
      </c>
      <c r="CT1322">
        <f t="shared" si="867"/>
        <v>0</v>
      </c>
      <c r="CU1322">
        <f t="shared" si="868"/>
        <v>0</v>
      </c>
      <c r="CV1322">
        <f t="shared" si="869"/>
        <v>0</v>
      </c>
      <c r="CW1322">
        <f t="shared" si="870"/>
        <v>0</v>
      </c>
      <c r="CX1322">
        <f t="shared" si="871"/>
        <v>0</v>
      </c>
      <c r="CY1322">
        <f t="shared" si="872"/>
        <v>0</v>
      </c>
      <c r="CZ1322">
        <f t="shared" si="873"/>
        <v>0</v>
      </c>
      <c r="DC1322" t="s">
        <v>3</v>
      </c>
      <c r="DD1322" t="s">
        <v>3</v>
      </c>
      <c r="DE1322" t="s">
        <v>3</v>
      </c>
      <c r="DF1322" t="s">
        <v>3</v>
      </c>
      <c r="DG1322" t="s">
        <v>3</v>
      </c>
      <c r="DH1322" t="s">
        <v>3</v>
      </c>
      <c r="DI1322" t="s">
        <v>3</v>
      </c>
      <c r="DJ1322" t="s">
        <v>3</v>
      </c>
      <c r="DK1322" t="s">
        <v>3</v>
      </c>
      <c r="DL1322" t="s">
        <v>3</v>
      </c>
      <c r="DM1322" t="s">
        <v>3</v>
      </c>
      <c r="DN1322">
        <v>0</v>
      </c>
      <c r="DO1322">
        <v>0</v>
      </c>
      <c r="DP1322">
        <v>1</v>
      </c>
      <c r="DQ1322">
        <v>1</v>
      </c>
      <c r="DU1322">
        <v>1009</v>
      </c>
      <c r="DV1322" t="s">
        <v>26</v>
      </c>
      <c r="DW1322" t="s">
        <v>26</v>
      </c>
      <c r="DX1322">
        <v>1000</v>
      </c>
      <c r="DZ1322" t="s">
        <v>3</v>
      </c>
      <c r="EA1322" t="s">
        <v>3</v>
      </c>
      <c r="EB1322" t="s">
        <v>3</v>
      </c>
      <c r="EC1322" t="s">
        <v>3</v>
      </c>
      <c r="EE1322">
        <v>53551229</v>
      </c>
      <c r="EF1322">
        <v>6</v>
      </c>
      <c r="EG1322" t="s">
        <v>17</v>
      </c>
      <c r="EH1322">
        <v>99</v>
      </c>
      <c r="EI1322" t="s">
        <v>1132</v>
      </c>
      <c r="EJ1322">
        <v>1</v>
      </c>
      <c r="EK1322">
        <v>65003</v>
      </c>
      <c r="EL1322" t="s">
        <v>1133</v>
      </c>
      <c r="EM1322" t="s">
        <v>1134</v>
      </c>
      <c r="EO1322" t="s">
        <v>3</v>
      </c>
      <c r="EQ1322">
        <v>0</v>
      </c>
      <c r="ER1322">
        <v>0</v>
      </c>
      <c r="ES1322">
        <v>0</v>
      </c>
      <c r="ET1322">
        <v>0</v>
      </c>
      <c r="EU1322">
        <v>0</v>
      </c>
      <c r="EV1322">
        <v>0</v>
      </c>
      <c r="EW1322">
        <v>0</v>
      </c>
      <c r="EX1322">
        <v>0</v>
      </c>
      <c r="FQ1322">
        <v>0</v>
      </c>
      <c r="FR1322">
        <f>ROUND(IF(AND(BH1322=3,BI1322=3),P1322,0),0)</f>
        <v>0</v>
      </c>
      <c r="FS1322">
        <v>0</v>
      </c>
      <c r="FX1322">
        <v>87</v>
      </c>
      <c r="FY1322">
        <v>44</v>
      </c>
      <c r="GA1322" t="s">
        <v>3</v>
      </c>
      <c r="GD1322">
        <v>1</v>
      </c>
      <c r="GF1322">
        <v>1839160745</v>
      </c>
      <c r="GG1322">
        <v>2</v>
      </c>
      <c r="GH1322">
        <v>1</v>
      </c>
      <c r="GI1322">
        <v>5</v>
      </c>
      <c r="GJ1322">
        <v>0</v>
      </c>
      <c r="GK1322">
        <v>0</v>
      </c>
      <c r="GL1322">
        <f>ROUND(IF(AND(BH1322=3,BI1322=3,FS1322&lt;&gt;0),P1322,0),0)</f>
        <v>0</v>
      </c>
      <c r="GM1322">
        <f>ROUND(O1322+X1322+Y1322,0)+GX1322</f>
        <v>0</v>
      </c>
      <c r="GN1322">
        <f>IF(OR(BI1322=0,BI1322=1),ROUND(O1322+X1322+Y1322,0),0)</f>
        <v>0</v>
      </c>
      <c r="GO1322">
        <f>IF(BI1322=2,ROUND(O1322+X1322+Y1322,0),0)</f>
        <v>0</v>
      </c>
      <c r="GP1322">
        <f>IF(BI1322=4,ROUND(O1322+X1322+Y1322,0)+GX1322,0)</f>
        <v>0</v>
      </c>
      <c r="GR1322">
        <v>0</v>
      </c>
      <c r="GS1322">
        <v>0</v>
      </c>
      <c r="GT1322">
        <v>0</v>
      </c>
      <c r="GU1322" t="s">
        <v>3</v>
      </c>
      <c r="GV1322">
        <f t="shared" si="874"/>
        <v>0</v>
      </c>
      <c r="GW1322">
        <v>1</v>
      </c>
      <c r="GX1322">
        <f>ROUND(HC1322*I1322,0)</f>
        <v>0</v>
      </c>
      <c r="HA1322">
        <v>0</v>
      </c>
      <c r="HB1322">
        <v>0</v>
      </c>
      <c r="HC1322">
        <f t="shared" si="875"/>
        <v>0</v>
      </c>
      <c r="HE1322" t="s">
        <v>3</v>
      </c>
      <c r="HF1322" t="s">
        <v>3</v>
      </c>
      <c r="HM1322" t="s">
        <v>3</v>
      </c>
      <c r="HN1322" t="s">
        <v>1135</v>
      </c>
      <c r="HO1322" t="s">
        <v>1136</v>
      </c>
      <c r="HP1322" t="s">
        <v>1133</v>
      </c>
      <c r="HQ1322" t="s">
        <v>1133</v>
      </c>
      <c r="IK1322">
        <v>0</v>
      </c>
    </row>
    <row r="1323" spans="1:255" x14ac:dyDescent="0.2">
      <c r="A1323" s="2">
        <v>17</v>
      </c>
      <c r="B1323" s="2">
        <v>1</v>
      </c>
      <c r="C1323" s="2">
        <f>ROW(SmtRes!A2263)</f>
        <v>2263</v>
      </c>
      <c r="D1323" s="2">
        <f>ROW(EtalonRes!A2057)</f>
        <v>2057</v>
      </c>
      <c r="E1323" s="2" t="s">
        <v>1305</v>
      </c>
      <c r="F1323" s="2" t="s">
        <v>1306</v>
      </c>
      <c r="G1323" s="2" t="s">
        <v>1307</v>
      </c>
      <c r="H1323" s="2" t="s">
        <v>1162</v>
      </c>
      <c r="I1323" s="2">
        <f>ROUND((186+34)/100,7)</f>
        <v>2.2000000000000002</v>
      </c>
      <c r="J1323" s="2">
        <v>0</v>
      </c>
      <c r="K1323" s="2">
        <f>ROUND((186+34)/100,7)</f>
        <v>2.2000000000000002</v>
      </c>
      <c r="L1323" s="2"/>
      <c r="M1323" s="2"/>
      <c r="N1323" s="2"/>
      <c r="O1323" s="2">
        <f>ROUND(CP1323,2)</f>
        <v>723.2</v>
      </c>
      <c r="P1323" s="2">
        <f>ROUND(CQ1323*I1323,2)</f>
        <v>73.959999999999994</v>
      </c>
      <c r="Q1323" s="2">
        <f>ROUND(CR1323*I1323,2)</f>
        <v>15.6</v>
      </c>
      <c r="R1323" s="2">
        <f>ROUND(CS1323*I1323,2)</f>
        <v>2.97</v>
      </c>
      <c r="S1323" s="2">
        <f>ROUND(CT1323*I1323,2)</f>
        <v>633.64</v>
      </c>
      <c r="T1323" s="2">
        <f>ROUND(CU1323*I1323,2)</f>
        <v>0</v>
      </c>
      <c r="U1323" s="2">
        <f t="shared" si="854"/>
        <v>76.251999999999995</v>
      </c>
      <c r="V1323" s="2">
        <f t="shared" si="855"/>
        <v>0.22000000000000003</v>
      </c>
      <c r="W1323" s="2">
        <f>ROUND(CX1323*I1323,2)</f>
        <v>0</v>
      </c>
      <c r="X1323" s="2">
        <f>ROUND(CY1323,2)</f>
        <v>553.85</v>
      </c>
      <c r="Y1323" s="2">
        <f>ROUND(CZ1323,2)</f>
        <v>280.11</v>
      </c>
      <c r="Z1323" s="2"/>
      <c r="AA1323" s="2">
        <v>53551706</v>
      </c>
      <c r="AB1323" s="2">
        <f t="shared" si="856"/>
        <v>328.73</v>
      </c>
      <c r="AC1323" s="2">
        <f t="shared" si="857"/>
        <v>33.619999999999997</v>
      </c>
      <c r="AD1323" s="2">
        <f t="shared" si="858"/>
        <v>7.09</v>
      </c>
      <c r="AE1323" s="2">
        <f t="shared" si="859"/>
        <v>1.35</v>
      </c>
      <c r="AF1323" s="2">
        <f t="shared" si="859"/>
        <v>288.02</v>
      </c>
      <c r="AG1323" s="2">
        <f t="shared" si="860"/>
        <v>0</v>
      </c>
      <c r="AH1323" s="2">
        <f t="shared" si="861"/>
        <v>34.659999999999997</v>
      </c>
      <c r="AI1323" s="2">
        <f t="shared" si="861"/>
        <v>0.1</v>
      </c>
      <c r="AJ1323" s="2">
        <f t="shared" si="862"/>
        <v>0</v>
      </c>
      <c r="AK1323" s="2">
        <v>328.73</v>
      </c>
      <c r="AL1323" s="2">
        <v>33.619999999999997</v>
      </c>
      <c r="AM1323" s="2">
        <v>7.09</v>
      </c>
      <c r="AN1323" s="2">
        <v>1.35</v>
      </c>
      <c r="AO1323" s="2">
        <v>288.02</v>
      </c>
      <c r="AP1323" s="2">
        <v>0</v>
      </c>
      <c r="AQ1323" s="2">
        <v>34.659999999999997</v>
      </c>
      <c r="AR1323" s="2">
        <v>0.1</v>
      </c>
      <c r="AS1323" s="2">
        <v>0</v>
      </c>
      <c r="AT1323" s="2">
        <v>87</v>
      </c>
      <c r="AU1323" s="2">
        <v>44</v>
      </c>
      <c r="AV1323" s="2">
        <v>1</v>
      </c>
      <c r="AW1323" s="2">
        <v>1</v>
      </c>
      <c r="AX1323" s="2"/>
      <c r="AY1323" s="2"/>
      <c r="AZ1323" s="2">
        <v>1</v>
      </c>
      <c r="BA1323" s="2">
        <v>1</v>
      </c>
      <c r="BB1323" s="2">
        <v>1</v>
      </c>
      <c r="BC1323" s="2">
        <v>1</v>
      </c>
      <c r="BD1323" s="2" t="s">
        <v>3</v>
      </c>
      <c r="BE1323" s="2" t="s">
        <v>3</v>
      </c>
      <c r="BF1323" s="2" t="s">
        <v>3</v>
      </c>
      <c r="BG1323" s="2" t="s">
        <v>3</v>
      </c>
      <c r="BH1323" s="2">
        <v>0</v>
      </c>
      <c r="BI1323" s="2">
        <v>1</v>
      </c>
      <c r="BJ1323" s="2" t="s">
        <v>1308</v>
      </c>
      <c r="BK1323" s="2"/>
      <c r="BL1323" s="2"/>
      <c r="BM1323" s="2">
        <v>65001</v>
      </c>
      <c r="BN1323" s="2">
        <v>0</v>
      </c>
      <c r="BO1323" s="2" t="s">
        <v>3</v>
      </c>
      <c r="BP1323" s="2">
        <v>0</v>
      </c>
      <c r="BQ1323" s="2">
        <v>6</v>
      </c>
      <c r="BR1323" s="2">
        <v>0</v>
      </c>
      <c r="BS1323" s="2">
        <v>1</v>
      </c>
      <c r="BT1323" s="2">
        <v>1</v>
      </c>
      <c r="BU1323" s="2">
        <v>1</v>
      </c>
      <c r="BV1323" s="2">
        <v>1</v>
      </c>
      <c r="BW1323" s="2">
        <v>1</v>
      </c>
      <c r="BX1323" s="2">
        <v>1</v>
      </c>
      <c r="BY1323" s="2" t="s">
        <v>3</v>
      </c>
      <c r="BZ1323" s="2">
        <v>87</v>
      </c>
      <c r="CA1323" s="2">
        <v>44</v>
      </c>
      <c r="CB1323" s="2" t="s">
        <v>3</v>
      </c>
      <c r="CC1323" s="2"/>
      <c r="CD1323" s="2"/>
      <c r="CE1323" s="2">
        <v>0</v>
      </c>
      <c r="CF1323" s="2">
        <v>0</v>
      </c>
      <c r="CG1323" s="2">
        <v>0</v>
      </c>
      <c r="CH1323" s="2"/>
      <c r="CI1323" s="2"/>
      <c r="CJ1323" s="2"/>
      <c r="CK1323" s="2"/>
      <c r="CL1323" s="2"/>
      <c r="CM1323" s="2">
        <v>0</v>
      </c>
      <c r="CN1323" s="2" t="s">
        <v>3</v>
      </c>
      <c r="CO1323" s="2">
        <v>0</v>
      </c>
      <c r="CP1323" s="2">
        <f t="shared" si="863"/>
        <v>723.19999999999993</v>
      </c>
      <c r="CQ1323" s="2">
        <f t="shared" si="864"/>
        <v>33.619999999999997</v>
      </c>
      <c r="CR1323" s="2">
        <f t="shared" si="865"/>
        <v>7.09</v>
      </c>
      <c r="CS1323" s="2">
        <f t="shared" si="866"/>
        <v>1.35</v>
      </c>
      <c r="CT1323" s="2">
        <f t="shared" si="867"/>
        <v>288.02</v>
      </c>
      <c r="CU1323" s="2">
        <f t="shared" si="868"/>
        <v>0</v>
      </c>
      <c r="CV1323" s="2">
        <f t="shared" si="869"/>
        <v>34.659999999999997</v>
      </c>
      <c r="CW1323" s="2">
        <f t="shared" si="870"/>
        <v>0.1</v>
      </c>
      <c r="CX1323" s="2">
        <f t="shared" si="871"/>
        <v>0</v>
      </c>
      <c r="CY1323" s="2">
        <f t="shared" si="872"/>
        <v>553.85069999999996</v>
      </c>
      <c r="CZ1323" s="2">
        <f t="shared" si="873"/>
        <v>280.10840000000002</v>
      </c>
      <c r="DA1323" s="2"/>
      <c r="DB1323" s="2"/>
      <c r="DC1323" s="2" t="s">
        <v>3</v>
      </c>
      <c r="DD1323" s="2" t="s">
        <v>3</v>
      </c>
      <c r="DE1323" s="2" t="s">
        <v>3</v>
      </c>
      <c r="DF1323" s="2" t="s">
        <v>3</v>
      </c>
      <c r="DG1323" s="2" t="s">
        <v>3</v>
      </c>
      <c r="DH1323" s="2" t="s">
        <v>3</v>
      </c>
      <c r="DI1323" s="2" t="s">
        <v>3</v>
      </c>
      <c r="DJ1323" s="2" t="s">
        <v>3</v>
      </c>
      <c r="DK1323" s="2" t="s">
        <v>3</v>
      </c>
      <c r="DL1323" s="2" t="s">
        <v>3</v>
      </c>
      <c r="DM1323" s="2" t="s">
        <v>3</v>
      </c>
      <c r="DN1323" s="2">
        <v>0</v>
      </c>
      <c r="DO1323" s="2">
        <v>0</v>
      </c>
      <c r="DP1323" s="2">
        <v>1</v>
      </c>
      <c r="DQ1323" s="2">
        <v>1</v>
      </c>
      <c r="DR1323" s="2"/>
      <c r="DS1323" s="2"/>
      <c r="DT1323" s="2"/>
      <c r="DU1323" s="2">
        <v>1013</v>
      </c>
      <c r="DV1323" s="2" t="s">
        <v>1162</v>
      </c>
      <c r="DW1323" s="2" t="s">
        <v>1162</v>
      </c>
      <c r="DX1323" s="2">
        <v>1</v>
      </c>
      <c r="DY1323" s="2"/>
      <c r="DZ1323" s="2" t="s">
        <v>3</v>
      </c>
      <c r="EA1323" s="2" t="s">
        <v>3</v>
      </c>
      <c r="EB1323" s="2" t="s">
        <v>3</v>
      </c>
      <c r="EC1323" s="2" t="s">
        <v>3</v>
      </c>
      <c r="ED1323" s="2"/>
      <c r="EE1323" s="2">
        <v>53551227</v>
      </c>
      <c r="EF1323" s="2">
        <v>6</v>
      </c>
      <c r="EG1323" s="2" t="s">
        <v>17</v>
      </c>
      <c r="EH1323" s="2">
        <v>99</v>
      </c>
      <c r="EI1323" s="2" t="s">
        <v>1132</v>
      </c>
      <c r="EJ1323" s="2">
        <v>1</v>
      </c>
      <c r="EK1323" s="2">
        <v>65001</v>
      </c>
      <c r="EL1323" s="2" t="s">
        <v>1133</v>
      </c>
      <c r="EM1323" s="2" t="s">
        <v>1134</v>
      </c>
      <c r="EN1323" s="2"/>
      <c r="EO1323" s="2" t="s">
        <v>3</v>
      </c>
      <c r="EP1323" s="2"/>
      <c r="EQ1323" s="2">
        <v>131072</v>
      </c>
      <c r="ER1323" s="2">
        <v>328.73</v>
      </c>
      <c r="ES1323" s="2">
        <v>33.619999999999997</v>
      </c>
      <c r="ET1323" s="2">
        <v>7.09</v>
      </c>
      <c r="EU1323" s="2">
        <v>1.35</v>
      </c>
      <c r="EV1323" s="2">
        <v>288.02</v>
      </c>
      <c r="EW1323" s="2">
        <v>34.659999999999997</v>
      </c>
      <c r="EX1323" s="2">
        <v>0.1</v>
      </c>
      <c r="EY1323" s="2">
        <v>0</v>
      </c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>
        <v>0</v>
      </c>
      <c r="FR1323" s="2">
        <f>ROUND(IF(AND(BH1323=3,BI1323=3),P1323,0),2)</f>
        <v>0</v>
      </c>
      <c r="FS1323" s="2">
        <v>0</v>
      </c>
      <c r="FT1323" s="2"/>
      <c r="FU1323" s="2"/>
      <c r="FV1323" s="2"/>
      <c r="FW1323" s="2"/>
      <c r="FX1323" s="2">
        <v>87</v>
      </c>
      <c r="FY1323" s="2">
        <v>44</v>
      </c>
      <c r="FZ1323" s="2"/>
      <c r="GA1323" s="2" t="s">
        <v>3</v>
      </c>
      <c r="GB1323" s="2"/>
      <c r="GC1323" s="2"/>
      <c r="GD1323" s="2">
        <v>1</v>
      </c>
      <c r="GE1323" s="2"/>
      <c r="GF1323" s="2">
        <v>-1667672938</v>
      </c>
      <c r="GG1323" s="2">
        <v>2</v>
      </c>
      <c r="GH1323" s="2">
        <v>1</v>
      </c>
      <c r="GI1323" s="2">
        <v>-2</v>
      </c>
      <c r="GJ1323" s="2">
        <v>0</v>
      </c>
      <c r="GK1323" s="2">
        <v>0</v>
      </c>
      <c r="GL1323" s="2">
        <f>ROUND(IF(AND(BH1323=3,BI1323=3,FS1323&lt;&gt;0),P1323,0),2)</f>
        <v>0</v>
      </c>
      <c r="GM1323" s="2">
        <f>ROUND(O1323+X1323+Y1323,2)+GX1323</f>
        <v>1557.16</v>
      </c>
      <c r="GN1323" s="2">
        <f>IF(OR(BI1323=0,BI1323=1),ROUND(O1323+X1323+Y1323,2),0)</f>
        <v>1557.16</v>
      </c>
      <c r="GO1323" s="2">
        <f>IF(BI1323=2,ROUND(O1323+X1323+Y1323,2),0)</f>
        <v>0</v>
      </c>
      <c r="GP1323" s="2">
        <f>IF(BI1323=4,ROUND(O1323+X1323+Y1323,2)+GX1323,0)</f>
        <v>0</v>
      </c>
      <c r="GQ1323" s="2"/>
      <c r="GR1323" s="2">
        <v>0</v>
      </c>
      <c r="GS1323" s="2">
        <v>0</v>
      </c>
      <c r="GT1323" s="2">
        <v>0</v>
      </c>
      <c r="GU1323" s="2" t="s">
        <v>3</v>
      </c>
      <c r="GV1323" s="2">
        <f t="shared" si="874"/>
        <v>0</v>
      </c>
      <c r="GW1323" s="2">
        <v>1</v>
      </c>
      <c r="GX1323" s="2">
        <f>ROUND(HC1323*I1323,2)</f>
        <v>0</v>
      </c>
      <c r="GY1323" s="2"/>
      <c r="GZ1323" s="2"/>
      <c r="HA1323" s="2">
        <v>0</v>
      </c>
      <c r="HB1323" s="2">
        <v>0</v>
      </c>
      <c r="HC1323" s="2">
        <f t="shared" si="875"/>
        <v>0</v>
      </c>
      <c r="HD1323" s="2"/>
      <c r="HE1323" s="2" t="s">
        <v>3</v>
      </c>
      <c r="HF1323" s="2" t="s">
        <v>3</v>
      </c>
      <c r="HG1323" s="2"/>
      <c r="HH1323" s="2"/>
      <c r="HI1323" s="2"/>
      <c r="HJ1323" s="2"/>
      <c r="HK1323" s="2"/>
      <c r="HL1323" s="2"/>
      <c r="HM1323" s="2" t="s">
        <v>3</v>
      </c>
      <c r="HN1323" s="2" t="s">
        <v>1135</v>
      </c>
      <c r="HO1323" s="2" t="s">
        <v>1136</v>
      </c>
      <c r="HP1323" s="2" t="s">
        <v>1133</v>
      </c>
      <c r="HQ1323" s="2" t="s">
        <v>1133</v>
      </c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>
        <v>0</v>
      </c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</row>
    <row r="1324" spans="1:255" x14ac:dyDescent="0.2">
      <c r="A1324">
        <v>17</v>
      </c>
      <c r="B1324">
        <v>1</v>
      </c>
      <c r="C1324">
        <f>ROW(SmtRes!A2270)</f>
        <v>2270</v>
      </c>
      <c r="D1324">
        <f>ROW(EtalonRes!A2064)</f>
        <v>2064</v>
      </c>
      <c r="E1324" t="s">
        <v>1305</v>
      </c>
      <c r="F1324" t="s">
        <v>1306</v>
      </c>
      <c r="G1324" t="s">
        <v>1307</v>
      </c>
      <c r="H1324" t="s">
        <v>1162</v>
      </c>
      <c r="I1324">
        <f>ROUND((186+34)/100,7)</f>
        <v>2.2000000000000002</v>
      </c>
      <c r="J1324">
        <v>0</v>
      </c>
      <c r="K1324">
        <f>ROUND((186+34)/100,7)</f>
        <v>2.2000000000000002</v>
      </c>
      <c r="O1324">
        <f>ROUND(CP1324,0)</f>
        <v>23570</v>
      </c>
      <c r="P1324">
        <f>ROUND(CQ1324*I1324,0)</f>
        <v>1069</v>
      </c>
      <c r="Q1324">
        <f>ROUND(CR1324*I1324,0)</f>
        <v>171</v>
      </c>
      <c r="R1324">
        <f>ROUND(CS1324*I1324,0)</f>
        <v>105</v>
      </c>
      <c r="S1324">
        <f>ROUND(CT1324*I1324,0)</f>
        <v>22330</v>
      </c>
      <c r="T1324">
        <f>ROUND(CU1324*I1324,0)</f>
        <v>0</v>
      </c>
      <c r="U1324">
        <f t="shared" si="854"/>
        <v>76.251999999999995</v>
      </c>
      <c r="V1324">
        <f t="shared" si="855"/>
        <v>0.22000000000000003</v>
      </c>
      <c r="W1324">
        <f>ROUND(CX1324*I1324,0)</f>
        <v>0</v>
      </c>
      <c r="X1324">
        <f>ROUND(CY1324,0)</f>
        <v>19518</v>
      </c>
      <c r="Y1324">
        <f>ROUND(CZ1324,0)</f>
        <v>9871</v>
      </c>
      <c r="AA1324">
        <v>53551707</v>
      </c>
      <c r="AB1324">
        <f t="shared" si="856"/>
        <v>328.73</v>
      </c>
      <c r="AC1324">
        <f t="shared" si="857"/>
        <v>33.619999999999997</v>
      </c>
      <c r="AD1324">
        <f t="shared" si="858"/>
        <v>7.09</v>
      </c>
      <c r="AE1324">
        <f t="shared" si="859"/>
        <v>1.35</v>
      </c>
      <c r="AF1324">
        <f t="shared" si="859"/>
        <v>288.02</v>
      </c>
      <c r="AG1324">
        <f t="shared" si="860"/>
        <v>0</v>
      </c>
      <c r="AH1324">
        <f t="shared" si="861"/>
        <v>34.659999999999997</v>
      </c>
      <c r="AI1324">
        <f t="shared" si="861"/>
        <v>0.1</v>
      </c>
      <c r="AJ1324">
        <f t="shared" si="862"/>
        <v>0</v>
      </c>
      <c r="AK1324">
        <v>328.73</v>
      </c>
      <c r="AL1324">
        <v>33.619999999999997</v>
      </c>
      <c r="AM1324">
        <v>7.09</v>
      </c>
      <c r="AN1324">
        <v>1.35</v>
      </c>
      <c r="AO1324">
        <v>288.02</v>
      </c>
      <c r="AP1324">
        <v>0</v>
      </c>
      <c r="AQ1324">
        <v>34.659999999999997</v>
      </c>
      <c r="AR1324">
        <v>0.1</v>
      </c>
      <c r="AS1324">
        <v>0</v>
      </c>
      <c r="AT1324">
        <v>87</v>
      </c>
      <c r="AU1324">
        <v>44</v>
      </c>
      <c r="AV1324">
        <v>1</v>
      </c>
      <c r="AW1324">
        <v>1</v>
      </c>
      <c r="AZ1324">
        <v>1</v>
      </c>
      <c r="BA1324">
        <v>35.24</v>
      </c>
      <c r="BB1324">
        <v>10.98</v>
      </c>
      <c r="BC1324">
        <v>14.45</v>
      </c>
      <c r="BD1324" t="s">
        <v>3</v>
      </c>
      <c r="BE1324" t="s">
        <v>3</v>
      </c>
      <c r="BF1324" t="s">
        <v>3</v>
      </c>
      <c r="BG1324" t="s">
        <v>3</v>
      </c>
      <c r="BH1324">
        <v>0</v>
      </c>
      <c r="BI1324">
        <v>1</v>
      </c>
      <c r="BJ1324" t="s">
        <v>1308</v>
      </c>
      <c r="BM1324">
        <v>65001</v>
      </c>
      <c r="BN1324">
        <v>0</v>
      </c>
      <c r="BO1324" t="s">
        <v>1306</v>
      </c>
      <c r="BP1324">
        <v>1</v>
      </c>
      <c r="BQ1324">
        <v>6</v>
      </c>
      <c r="BR1324">
        <v>0</v>
      </c>
      <c r="BS1324">
        <v>35.24</v>
      </c>
      <c r="BT1324">
        <v>1</v>
      </c>
      <c r="BU1324">
        <v>1</v>
      </c>
      <c r="BV1324">
        <v>1</v>
      </c>
      <c r="BW1324">
        <v>1</v>
      </c>
      <c r="BX1324">
        <v>1</v>
      </c>
      <c r="BY1324" t="s">
        <v>3</v>
      </c>
      <c r="BZ1324">
        <v>87</v>
      </c>
      <c r="CA1324">
        <v>44</v>
      </c>
      <c r="CB1324" t="s">
        <v>3</v>
      </c>
      <c r="CE1324">
        <v>0</v>
      </c>
      <c r="CF1324">
        <v>0</v>
      </c>
      <c r="CG1324">
        <v>0</v>
      </c>
      <c r="CM1324">
        <v>0</v>
      </c>
      <c r="CN1324" t="s">
        <v>3</v>
      </c>
      <c r="CO1324">
        <v>0</v>
      </c>
      <c r="CP1324">
        <f t="shared" si="863"/>
        <v>23570</v>
      </c>
      <c r="CQ1324">
        <f t="shared" si="864"/>
        <v>485.80899999999991</v>
      </c>
      <c r="CR1324">
        <f t="shared" si="865"/>
        <v>77.848200000000006</v>
      </c>
      <c r="CS1324">
        <f t="shared" si="866"/>
        <v>47.574000000000005</v>
      </c>
      <c r="CT1324">
        <f t="shared" si="867"/>
        <v>10149.8248</v>
      </c>
      <c r="CU1324">
        <f t="shared" si="868"/>
        <v>0</v>
      </c>
      <c r="CV1324">
        <f t="shared" si="869"/>
        <v>34.659999999999997</v>
      </c>
      <c r="CW1324">
        <f t="shared" si="870"/>
        <v>0.1</v>
      </c>
      <c r="CX1324">
        <f t="shared" si="871"/>
        <v>0</v>
      </c>
      <c r="CY1324">
        <f t="shared" si="872"/>
        <v>19518.45</v>
      </c>
      <c r="CZ1324">
        <f t="shared" si="873"/>
        <v>9871.4</v>
      </c>
      <c r="DC1324" t="s">
        <v>3</v>
      </c>
      <c r="DD1324" t="s">
        <v>3</v>
      </c>
      <c r="DE1324" t="s">
        <v>3</v>
      </c>
      <c r="DF1324" t="s">
        <v>3</v>
      </c>
      <c r="DG1324" t="s">
        <v>3</v>
      </c>
      <c r="DH1324" t="s">
        <v>3</v>
      </c>
      <c r="DI1324" t="s">
        <v>3</v>
      </c>
      <c r="DJ1324" t="s">
        <v>3</v>
      </c>
      <c r="DK1324" t="s">
        <v>3</v>
      </c>
      <c r="DL1324" t="s">
        <v>3</v>
      </c>
      <c r="DM1324" t="s">
        <v>3</v>
      </c>
      <c r="DN1324">
        <v>0</v>
      </c>
      <c r="DO1324">
        <v>0</v>
      </c>
      <c r="DP1324">
        <v>1</v>
      </c>
      <c r="DQ1324">
        <v>1</v>
      </c>
      <c r="DU1324">
        <v>1013</v>
      </c>
      <c r="DV1324" t="s">
        <v>1162</v>
      </c>
      <c r="DW1324" t="s">
        <v>1162</v>
      </c>
      <c r="DX1324">
        <v>1</v>
      </c>
      <c r="DZ1324" t="s">
        <v>3</v>
      </c>
      <c r="EA1324" t="s">
        <v>3</v>
      </c>
      <c r="EB1324" t="s">
        <v>3</v>
      </c>
      <c r="EC1324" t="s">
        <v>3</v>
      </c>
      <c r="EE1324">
        <v>53551227</v>
      </c>
      <c r="EF1324">
        <v>6</v>
      </c>
      <c r="EG1324" t="s">
        <v>17</v>
      </c>
      <c r="EH1324">
        <v>99</v>
      </c>
      <c r="EI1324" t="s">
        <v>1132</v>
      </c>
      <c r="EJ1324">
        <v>1</v>
      </c>
      <c r="EK1324">
        <v>65001</v>
      </c>
      <c r="EL1324" t="s">
        <v>1133</v>
      </c>
      <c r="EM1324" t="s">
        <v>1134</v>
      </c>
      <c r="EO1324" t="s">
        <v>3</v>
      </c>
      <c r="EQ1324">
        <v>131072</v>
      </c>
      <c r="ER1324">
        <v>328.73</v>
      </c>
      <c r="ES1324">
        <v>33.619999999999997</v>
      </c>
      <c r="ET1324">
        <v>7.09</v>
      </c>
      <c r="EU1324">
        <v>1.35</v>
      </c>
      <c r="EV1324">
        <v>288.02</v>
      </c>
      <c r="EW1324">
        <v>34.659999999999997</v>
      </c>
      <c r="EX1324">
        <v>0.1</v>
      </c>
      <c r="EY1324">
        <v>0</v>
      </c>
      <c r="FQ1324">
        <v>0</v>
      </c>
      <c r="FR1324">
        <f>ROUND(IF(AND(BH1324=3,BI1324=3),P1324,0),0)</f>
        <v>0</v>
      </c>
      <c r="FS1324">
        <v>0</v>
      </c>
      <c r="FX1324">
        <v>87</v>
      </c>
      <c r="FY1324">
        <v>44</v>
      </c>
      <c r="GA1324" t="s">
        <v>3</v>
      </c>
      <c r="GD1324">
        <v>1</v>
      </c>
      <c r="GF1324">
        <v>-1667672938</v>
      </c>
      <c r="GG1324">
        <v>2</v>
      </c>
      <c r="GH1324">
        <v>1</v>
      </c>
      <c r="GI1324">
        <v>2</v>
      </c>
      <c r="GJ1324">
        <v>0</v>
      </c>
      <c r="GK1324">
        <v>0</v>
      </c>
      <c r="GL1324">
        <f>ROUND(IF(AND(BH1324=3,BI1324=3,FS1324&lt;&gt;0),P1324,0),0)</f>
        <v>0</v>
      </c>
      <c r="GM1324">
        <f>ROUND(O1324+X1324+Y1324,0)+GX1324</f>
        <v>52959</v>
      </c>
      <c r="GN1324">
        <f>IF(OR(BI1324=0,BI1324=1),ROUND(O1324+X1324+Y1324,0),0)</f>
        <v>52959</v>
      </c>
      <c r="GO1324">
        <f>IF(BI1324=2,ROUND(O1324+X1324+Y1324,0),0)</f>
        <v>0</v>
      </c>
      <c r="GP1324">
        <f>IF(BI1324=4,ROUND(O1324+X1324+Y1324,0)+GX1324,0)</f>
        <v>0</v>
      </c>
      <c r="GR1324">
        <v>0</v>
      </c>
      <c r="GS1324">
        <v>0</v>
      </c>
      <c r="GT1324">
        <v>0</v>
      </c>
      <c r="GU1324" t="s">
        <v>3</v>
      </c>
      <c r="GV1324">
        <f t="shared" si="874"/>
        <v>0</v>
      </c>
      <c r="GW1324">
        <v>1</v>
      </c>
      <c r="GX1324">
        <f>ROUND(HC1324*I1324,0)</f>
        <v>0</v>
      </c>
      <c r="HA1324">
        <v>0</v>
      </c>
      <c r="HB1324">
        <v>0</v>
      </c>
      <c r="HC1324">
        <f t="shared" si="875"/>
        <v>0</v>
      </c>
      <c r="HE1324" t="s">
        <v>3</v>
      </c>
      <c r="HF1324" t="s">
        <v>3</v>
      </c>
      <c r="HM1324" t="s">
        <v>3</v>
      </c>
      <c r="HN1324" t="s">
        <v>1135</v>
      </c>
      <c r="HO1324" t="s">
        <v>1136</v>
      </c>
      <c r="HP1324" t="s">
        <v>1133</v>
      </c>
      <c r="HQ1324" t="s">
        <v>1133</v>
      </c>
      <c r="IK1324">
        <v>0</v>
      </c>
    </row>
    <row r="1325" spans="1:255" x14ac:dyDescent="0.2">
      <c r="A1325" s="2">
        <v>18</v>
      </c>
      <c r="B1325" s="2">
        <v>1</v>
      </c>
      <c r="C1325" s="2">
        <v>2263</v>
      </c>
      <c r="D1325" s="2"/>
      <c r="E1325" s="2" t="s">
        <v>1309</v>
      </c>
      <c r="F1325" s="2" t="s">
        <v>1138</v>
      </c>
      <c r="G1325" s="2" t="s">
        <v>1139</v>
      </c>
      <c r="H1325" s="2" t="s">
        <v>26</v>
      </c>
      <c r="I1325" s="2">
        <f>I1323*J1325</f>
        <v>0.48399999999999999</v>
      </c>
      <c r="J1325" s="2">
        <v>0.21999999999999997</v>
      </c>
      <c r="K1325" s="2">
        <v>0.22</v>
      </c>
      <c r="L1325" s="2"/>
      <c r="M1325" s="2"/>
      <c r="N1325" s="2"/>
      <c r="O1325" s="2">
        <f>ROUND(CP1325,2)</f>
        <v>0</v>
      </c>
      <c r="P1325" s="2">
        <f>ROUND(CQ1325*I1325,2)</f>
        <v>0</v>
      </c>
      <c r="Q1325" s="2">
        <f>ROUND(CR1325*I1325,2)</f>
        <v>0</v>
      </c>
      <c r="R1325" s="2">
        <f>ROUND(CS1325*I1325,2)</f>
        <v>0</v>
      </c>
      <c r="S1325" s="2">
        <f>ROUND(CT1325*I1325,2)</f>
        <v>0</v>
      </c>
      <c r="T1325" s="2">
        <f>ROUND(CU1325*I1325,2)</f>
        <v>0</v>
      </c>
      <c r="U1325" s="2">
        <f t="shared" si="854"/>
        <v>0</v>
      </c>
      <c r="V1325" s="2">
        <f t="shared" si="855"/>
        <v>0</v>
      </c>
      <c r="W1325" s="2">
        <f>ROUND(CX1325*I1325,2)</f>
        <v>0</v>
      </c>
      <c r="X1325" s="2">
        <f>ROUND(CY1325,2)</f>
        <v>0</v>
      </c>
      <c r="Y1325" s="2">
        <f>ROUND(CZ1325,2)</f>
        <v>0</v>
      </c>
      <c r="Z1325" s="2"/>
      <c r="AA1325" s="2">
        <v>53551706</v>
      </c>
      <c r="AB1325" s="2">
        <f t="shared" si="856"/>
        <v>0</v>
      </c>
      <c r="AC1325" s="2">
        <f t="shared" si="857"/>
        <v>0</v>
      </c>
      <c r="AD1325" s="2">
        <f t="shared" si="858"/>
        <v>0</v>
      </c>
      <c r="AE1325" s="2">
        <f t="shared" si="859"/>
        <v>0</v>
      </c>
      <c r="AF1325" s="2">
        <f t="shared" si="859"/>
        <v>0</v>
      </c>
      <c r="AG1325" s="2">
        <f t="shared" si="860"/>
        <v>0</v>
      </c>
      <c r="AH1325" s="2">
        <f t="shared" si="861"/>
        <v>0</v>
      </c>
      <c r="AI1325" s="2">
        <f t="shared" si="861"/>
        <v>0</v>
      </c>
      <c r="AJ1325" s="2">
        <f t="shared" si="862"/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87</v>
      </c>
      <c r="AU1325" s="2">
        <v>44</v>
      </c>
      <c r="AV1325" s="2">
        <v>1</v>
      </c>
      <c r="AW1325" s="2">
        <v>1</v>
      </c>
      <c r="AX1325" s="2"/>
      <c r="AY1325" s="2"/>
      <c r="AZ1325" s="2">
        <v>1</v>
      </c>
      <c r="BA1325" s="2">
        <v>1</v>
      </c>
      <c r="BB1325" s="2">
        <v>1</v>
      </c>
      <c r="BC1325" s="2">
        <v>1</v>
      </c>
      <c r="BD1325" s="2" t="s">
        <v>3</v>
      </c>
      <c r="BE1325" s="2" t="s">
        <v>3</v>
      </c>
      <c r="BF1325" s="2" t="s">
        <v>3</v>
      </c>
      <c r="BG1325" s="2" t="s">
        <v>3</v>
      </c>
      <c r="BH1325" s="2">
        <v>3</v>
      </c>
      <c r="BI1325" s="2">
        <v>1</v>
      </c>
      <c r="BJ1325" s="2" t="s">
        <v>1140</v>
      </c>
      <c r="BK1325" s="2"/>
      <c r="BL1325" s="2"/>
      <c r="BM1325" s="2">
        <v>65001</v>
      </c>
      <c r="BN1325" s="2">
        <v>0</v>
      </c>
      <c r="BO1325" s="2" t="s">
        <v>3</v>
      </c>
      <c r="BP1325" s="2">
        <v>0</v>
      </c>
      <c r="BQ1325" s="2">
        <v>6</v>
      </c>
      <c r="BR1325" s="2">
        <v>0</v>
      </c>
      <c r="BS1325" s="2">
        <v>1</v>
      </c>
      <c r="BT1325" s="2">
        <v>1</v>
      </c>
      <c r="BU1325" s="2">
        <v>1</v>
      </c>
      <c r="BV1325" s="2">
        <v>1</v>
      </c>
      <c r="BW1325" s="2">
        <v>1</v>
      </c>
      <c r="BX1325" s="2">
        <v>1</v>
      </c>
      <c r="BY1325" s="2" t="s">
        <v>3</v>
      </c>
      <c r="BZ1325" s="2">
        <v>87</v>
      </c>
      <c r="CA1325" s="2">
        <v>44</v>
      </c>
      <c r="CB1325" s="2" t="s">
        <v>3</v>
      </c>
      <c r="CC1325" s="2"/>
      <c r="CD1325" s="2"/>
      <c r="CE1325" s="2">
        <v>0</v>
      </c>
      <c r="CF1325" s="2">
        <v>0</v>
      </c>
      <c r="CG1325" s="2">
        <v>0</v>
      </c>
      <c r="CH1325" s="2"/>
      <c r="CI1325" s="2"/>
      <c r="CJ1325" s="2"/>
      <c r="CK1325" s="2"/>
      <c r="CL1325" s="2"/>
      <c r="CM1325" s="2">
        <v>0</v>
      </c>
      <c r="CN1325" s="2" t="s">
        <v>3</v>
      </c>
      <c r="CO1325" s="2">
        <v>0</v>
      </c>
      <c r="CP1325" s="2">
        <f t="shared" si="863"/>
        <v>0</v>
      </c>
      <c r="CQ1325" s="2">
        <f t="shared" si="864"/>
        <v>0</v>
      </c>
      <c r="CR1325" s="2">
        <f t="shared" si="865"/>
        <v>0</v>
      </c>
      <c r="CS1325" s="2">
        <f t="shared" si="866"/>
        <v>0</v>
      </c>
      <c r="CT1325" s="2">
        <f t="shared" si="867"/>
        <v>0</v>
      </c>
      <c r="CU1325" s="2">
        <f t="shared" si="868"/>
        <v>0</v>
      </c>
      <c r="CV1325" s="2">
        <f t="shared" si="869"/>
        <v>0</v>
      </c>
      <c r="CW1325" s="2">
        <f t="shared" si="870"/>
        <v>0</v>
      </c>
      <c r="CX1325" s="2">
        <f t="shared" si="871"/>
        <v>0</v>
      </c>
      <c r="CY1325" s="2">
        <f t="shared" si="872"/>
        <v>0</v>
      </c>
      <c r="CZ1325" s="2">
        <f t="shared" si="873"/>
        <v>0</v>
      </c>
      <c r="DA1325" s="2"/>
      <c r="DB1325" s="2"/>
      <c r="DC1325" s="2" t="s">
        <v>3</v>
      </c>
      <c r="DD1325" s="2" t="s">
        <v>3</v>
      </c>
      <c r="DE1325" s="2" t="s">
        <v>3</v>
      </c>
      <c r="DF1325" s="2" t="s">
        <v>3</v>
      </c>
      <c r="DG1325" s="2" t="s">
        <v>3</v>
      </c>
      <c r="DH1325" s="2" t="s">
        <v>3</v>
      </c>
      <c r="DI1325" s="2" t="s">
        <v>3</v>
      </c>
      <c r="DJ1325" s="2" t="s">
        <v>3</v>
      </c>
      <c r="DK1325" s="2" t="s">
        <v>3</v>
      </c>
      <c r="DL1325" s="2" t="s">
        <v>3</v>
      </c>
      <c r="DM1325" s="2" t="s">
        <v>3</v>
      </c>
      <c r="DN1325" s="2">
        <v>0</v>
      </c>
      <c r="DO1325" s="2">
        <v>0</v>
      </c>
      <c r="DP1325" s="2">
        <v>1</v>
      </c>
      <c r="DQ1325" s="2">
        <v>1</v>
      </c>
      <c r="DR1325" s="2"/>
      <c r="DS1325" s="2"/>
      <c r="DT1325" s="2"/>
      <c r="DU1325" s="2">
        <v>1009</v>
      </c>
      <c r="DV1325" s="2" t="s">
        <v>26</v>
      </c>
      <c r="DW1325" s="2" t="s">
        <v>26</v>
      </c>
      <c r="DX1325" s="2">
        <v>1000</v>
      </c>
      <c r="DY1325" s="2"/>
      <c r="DZ1325" s="2" t="s">
        <v>3</v>
      </c>
      <c r="EA1325" s="2" t="s">
        <v>3</v>
      </c>
      <c r="EB1325" s="2" t="s">
        <v>3</v>
      </c>
      <c r="EC1325" s="2" t="s">
        <v>3</v>
      </c>
      <c r="ED1325" s="2"/>
      <c r="EE1325" s="2">
        <v>53551227</v>
      </c>
      <c r="EF1325" s="2">
        <v>6</v>
      </c>
      <c r="EG1325" s="2" t="s">
        <v>17</v>
      </c>
      <c r="EH1325" s="2">
        <v>99</v>
      </c>
      <c r="EI1325" s="2" t="s">
        <v>1132</v>
      </c>
      <c r="EJ1325" s="2">
        <v>1</v>
      </c>
      <c r="EK1325" s="2">
        <v>65001</v>
      </c>
      <c r="EL1325" s="2" t="s">
        <v>1133</v>
      </c>
      <c r="EM1325" s="2" t="s">
        <v>1134</v>
      </c>
      <c r="EN1325" s="2"/>
      <c r="EO1325" s="2" t="s">
        <v>3</v>
      </c>
      <c r="EP1325" s="2"/>
      <c r="EQ1325" s="2">
        <v>0</v>
      </c>
      <c r="ER1325" s="2">
        <v>0</v>
      </c>
      <c r="ES1325" s="2">
        <v>0</v>
      </c>
      <c r="ET1325" s="2">
        <v>0</v>
      </c>
      <c r="EU1325" s="2">
        <v>0</v>
      </c>
      <c r="EV1325" s="2">
        <v>0</v>
      </c>
      <c r="EW1325" s="2">
        <v>0</v>
      </c>
      <c r="EX1325" s="2">
        <v>0</v>
      </c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>
        <v>0</v>
      </c>
      <c r="FR1325" s="2">
        <f>ROUND(IF(AND(BH1325=3,BI1325=3),P1325,0),2)</f>
        <v>0</v>
      </c>
      <c r="FS1325" s="2">
        <v>0</v>
      </c>
      <c r="FT1325" s="2"/>
      <c r="FU1325" s="2"/>
      <c r="FV1325" s="2"/>
      <c r="FW1325" s="2"/>
      <c r="FX1325" s="2">
        <v>87</v>
      </c>
      <c r="FY1325" s="2">
        <v>44</v>
      </c>
      <c r="FZ1325" s="2"/>
      <c r="GA1325" s="2" t="s">
        <v>3</v>
      </c>
      <c r="GB1325" s="2"/>
      <c r="GC1325" s="2"/>
      <c r="GD1325" s="2">
        <v>1</v>
      </c>
      <c r="GE1325" s="2"/>
      <c r="GF1325" s="2">
        <v>1839160745</v>
      </c>
      <c r="GG1325" s="2">
        <v>2</v>
      </c>
      <c r="GH1325" s="2">
        <v>1</v>
      </c>
      <c r="GI1325" s="2">
        <v>-2</v>
      </c>
      <c r="GJ1325" s="2">
        <v>0</v>
      </c>
      <c r="GK1325" s="2">
        <v>0</v>
      </c>
      <c r="GL1325" s="2">
        <f>ROUND(IF(AND(BH1325=3,BI1325=3,FS1325&lt;&gt;0),P1325,0),2)</f>
        <v>0</v>
      </c>
      <c r="GM1325" s="2">
        <f>ROUND(O1325+X1325+Y1325,2)+GX1325</f>
        <v>0</v>
      </c>
      <c r="GN1325" s="2">
        <f>IF(OR(BI1325=0,BI1325=1),ROUND(O1325+X1325+Y1325,2),0)</f>
        <v>0</v>
      </c>
      <c r="GO1325" s="2">
        <f>IF(BI1325=2,ROUND(O1325+X1325+Y1325,2),0)</f>
        <v>0</v>
      </c>
      <c r="GP1325" s="2">
        <f>IF(BI1325=4,ROUND(O1325+X1325+Y1325,2)+GX1325,0)</f>
        <v>0</v>
      </c>
      <c r="GQ1325" s="2"/>
      <c r="GR1325" s="2">
        <v>0</v>
      </c>
      <c r="GS1325" s="2">
        <v>0</v>
      </c>
      <c r="GT1325" s="2">
        <v>0</v>
      </c>
      <c r="GU1325" s="2" t="s">
        <v>3</v>
      </c>
      <c r="GV1325" s="2">
        <f t="shared" si="874"/>
        <v>0</v>
      </c>
      <c r="GW1325" s="2">
        <v>1</v>
      </c>
      <c r="GX1325" s="2">
        <f>ROUND(HC1325*I1325,2)</f>
        <v>0</v>
      </c>
      <c r="GY1325" s="2"/>
      <c r="GZ1325" s="2"/>
      <c r="HA1325" s="2">
        <v>0</v>
      </c>
      <c r="HB1325" s="2">
        <v>0</v>
      </c>
      <c r="HC1325" s="2">
        <f t="shared" si="875"/>
        <v>0</v>
      </c>
      <c r="HD1325" s="2"/>
      <c r="HE1325" s="2" t="s">
        <v>3</v>
      </c>
      <c r="HF1325" s="2" t="s">
        <v>3</v>
      </c>
      <c r="HG1325" s="2"/>
      <c r="HH1325" s="2"/>
      <c r="HI1325" s="2"/>
      <c r="HJ1325" s="2"/>
      <c r="HK1325" s="2"/>
      <c r="HL1325" s="2"/>
      <c r="HM1325" s="2" t="s">
        <v>3</v>
      </c>
      <c r="HN1325" s="2" t="s">
        <v>1135</v>
      </c>
      <c r="HO1325" s="2" t="s">
        <v>1136</v>
      </c>
      <c r="HP1325" s="2" t="s">
        <v>1133</v>
      </c>
      <c r="HQ1325" s="2" t="s">
        <v>1133</v>
      </c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>
        <v>0</v>
      </c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</row>
    <row r="1326" spans="1:255" x14ac:dyDescent="0.2">
      <c r="A1326">
        <v>18</v>
      </c>
      <c r="B1326">
        <v>1</v>
      </c>
      <c r="C1326">
        <v>2270</v>
      </c>
      <c r="E1326" t="s">
        <v>1309</v>
      </c>
      <c r="F1326" t="s">
        <v>1138</v>
      </c>
      <c r="G1326" t="s">
        <v>1139</v>
      </c>
      <c r="H1326" t="s">
        <v>26</v>
      </c>
      <c r="I1326">
        <f>I1324*J1326</f>
        <v>0.48399999999999999</v>
      </c>
      <c r="J1326">
        <v>0.21999999999999997</v>
      </c>
      <c r="K1326">
        <v>0.22</v>
      </c>
      <c r="O1326">
        <f>ROUND(CP1326,0)</f>
        <v>0</v>
      </c>
      <c r="P1326">
        <f>ROUND(CQ1326*I1326,0)</f>
        <v>0</v>
      </c>
      <c r="Q1326">
        <f>ROUND(CR1326*I1326,0)</f>
        <v>0</v>
      </c>
      <c r="R1326">
        <f>ROUND(CS1326*I1326,0)</f>
        <v>0</v>
      </c>
      <c r="S1326">
        <f>ROUND(CT1326*I1326,0)</f>
        <v>0</v>
      </c>
      <c r="T1326">
        <f>ROUND(CU1326*I1326,0)</f>
        <v>0</v>
      </c>
      <c r="U1326">
        <f t="shared" si="854"/>
        <v>0</v>
      </c>
      <c r="V1326">
        <f t="shared" si="855"/>
        <v>0</v>
      </c>
      <c r="W1326">
        <f>ROUND(CX1326*I1326,0)</f>
        <v>0</v>
      </c>
      <c r="X1326">
        <f>ROUND(CY1326,0)</f>
        <v>0</v>
      </c>
      <c r="Y1326">
        <f>ROUND(CZ1326,0)</f>
        <v>0</v>
      </c>
      <c r="AA1326">
        <v>53551707</v>
      </c>
      <c r="AB1326">
        <f t="shared" si="856"/>
        <v>0</v>
      </c>
      <c r="AC1326">
        <f t="shared" si="857"/>
        <v>0</v>
      </c>
      <c r="AD1326">
        <f t="shared" si="858"/>
        <v>0</v>
      </c>
      <c r="AE1326">
        <f t="shared" si="859"/>
        <v>0</v>
      </c>
      <c r="AF1326">
        <f t="shared" si="859"/>
        <v>0</v>
      </c>
      <c r="AG1326">
        <f t="shared" si="860"/>
        <v>0</v>
      </c>
      <c r="AH1326">
        <f t="shared" si="861"/>
        <v>0</v>
      </c>
      <c r="AI1326">
        <f t="shared" si="861"/>
        <v>0</v>
      </c>
      <c r="AJ1326">
        <f t="shared" si="862"/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87</v>
      </c>
      <c r="AU1326">
        <v>44</v>
      </c>
      <c r="AV1326">
        <v>1</v>
      </c>
      <c r="AW1326">
        <v>1</v>
      </c>
      <c r="AZ1326">
        <v>1</v>
      </c>
      <c r="BA1326">
        <v>1</v>
      </c>
      <c r="BB1326">
        <v>1</v>
      </c>
      <c r="BC1326">
        <v>6.14</v>
      </c>
      <c r="BD1326" t="s">
        <v>3</v>
      </c>
      <c r="BE1326" t="s">
        <v>3</v>
      </c>
      <c r="BF1326" t="s">
        <v>3</v>
      </c>
      <c r="BG1326" t="s">
        <v>3</v>
      </c>
      <c r="BH1326">
        <v>3</v>
      </c>
      <c r="BI1326">
        <v>1</v>
      </c>
      <c r="BJ1326" t="s">
        <v>1140</v>
      </c>
      <c r="BM1326">
        <v>65001</v>
      </c>
      <c r="BN1326">
        <v>0</v>
      </c>
      <c r="BO1326" t="s">
        <v>30</v>
      </c>
      <c r="BP1326">
        <v>1</v>
      </c>
      <c r="BQ1326">
        <v>6</v>
      </c>
      <c r="BR1326">
        <v>0</v>
      </c>
      <c r="BS1326">
        <v>1</v>
      </c>
      <c r="BT1326">
        <v>1</v>
      </c>
      <c r="BU1326">
        <v>1</v>
      </c>
      <c r="BV1326">
        <v>1</v>
      </c>
      <c r="BW1326">
        <v>1</v>
      </c>
      <c r="BX1326">
        <v>1</v>
      </c>
      <c r="BY1326" t="s">
        <v>3</v>
      </c>
      <c r="BZ1326">
        <v>87</v>
      </c>
      <c r="CA1326">
        <v>44</v>
      </c>
      <c r="CB1326" t="s">
        <v>3</v>
      </c>
      <c r="CE1326">
        <v>0</v>
      </c>
      <c r="CF1326">
        <v>0</v>
      </c>
      <c r="CG1326">
        <v>0</v>
      </c>
      <c r="CM1326">
        <v>0</v>
      </c>
      <c r="CN1326" t="s">
        <v>3</v>
      </c>
      <c r="CO1326">
        <v>0</v>
      </c>
      <c r="CP1326">
        <f t="shared" si="863"/>
        <v>0</v>
      </c>
      <c r="CQ1326">
        <f t="shared" si="864"/>
        <v>0</v>
      </c>
      <c r="CR1326">
        <f t="shared" si="865"/>
        <v>0</v>
      </c>
      <c r="CS1326">
        <f t="shared" si="866"/>
        <v>0</v>
      </c>
      <c r="CT1326">
        <f t="shared" si="867"/>
        <v>0</v>
      </c>
      <c r="CU1326">
        <f t="shared" si="868"/>
        <v>0</v>
      </c>
      <c r="CV1326">
        <f t="shared" si="869"/>
        <v>0</v>
      </c>
      <c r="CW1326">
        <f t="shared" si="870"/>
        <v>0</v>
      </c>
      <c r="CX1326">
        <f t="shared" si="871"/>
        <v>0</v>
      </c>
      <c r="CY1326">
        <f t="shared" si="872"/>
        <v>0</v>
      </c>
      <c r="CZ1326">
        <f t="shared" si="873"/>
        <v>0</v>
      </c>
      <c r="DC1326" t="s">
        <v>3</v>
      </c>
      <c r="DD1326" t="s">
        <v>3</v>
      </c>
      <c r="DE1326" t="s">
        <v>3</v>
      </c>
      <c r="DF1326" t="s">
        <v>3</v>
      </c>
      <c r="DG1326" t="s">
        <v>3</v>
      </c>
      <c r="DH1326" t="s">
        <v>3</v>
      </c>
      <c r="DI1326" t="s">
        <v>3</v>
      </c>
      <c r="DJ1326" t="s">
        <v>3</v>
      </c>
      <c r="DK1326" t="s">
        <v>3</v>
      </c>
      <c r="DL1326" t="s">
        <v>3</v>
      </c>
      <c r="DM1326" t="s">
        <v>3</v>
      </c>
      <c r="DN1326">
        <v>0</v>
      </c>
      <c r="DO1326">
        <v>0</v>
      </c>
      <c r="DP1326">
        <v>1</v>
      </c>
      <c r="DQ1326">
        <v>1</v>
      </c>
      <c r="DU1326">
        <v>1009</v>
      </c>
      <c r="DV1326" t="s">
        <v>26</v>
      </c>
      <c r="DW1326" t="s">
        <v>26</v>
      </c>
      <c r="DX1326">
        <v>1000</v>
      </c>
      <c r="DZ1326" t="s">
        <v>3</v>
      </c>
      <c r="EA1326" t="s">
        <v>3</v>
      </c>
      <c r="EB1326" t="s">
        <v>3</v>
      </c>
      <c r="EC1326" t="s">
        <v>3</v>
      </c>
      <c r="EE1326">
        <v>53551227</v>
      </c>
      <c r="EF1326">
        <v>6</v>
      </c>
      <c r="EG1326" t="s">
        <v>17</v>
      </c>
      <c r="EH1326">
        <v>99</v>
      </c>
      <c r="EI1326" t="s">
        <v>1132</v>
      </c>
      <c r="EJ1326">
        <v>1</v>
      </c>
      <c r="EK1326">
        <v>65001</v>
      </c>
      <c r="EL1326" t="s">
        <v>1133</v>
      </c>
      <c r="EM1326" t="s">
        <v>1134</v>
      </c>
      <c r="EO1326" t="s">
        <v>3</v>
      </c>
      <c r="EQ1326">
        <v>0</v>
      </c>
      <c r="ER1326">
        <v>0</v>
      </c>
      <c r="ES1326">
        <v>0</v>
      </c>
      <c r="ET1326">
        <v>0</v>
      </c>
      <c r="EU1326">
        <v>0</v>
      </c>
      <c r="EV1326">
        <v>0</v>
      </c>
      <c r="EW1326">
        <v>0</v>
      </c>
      <c r="EX1326">
        <v>0</v>
      </c>
      <c r="FQ1326">
        <v>0</v>
      </c>
      <c r="FR1326">
        <f>ROUND(IF(AND(BH1326=3,BI1326=3),P1326,0),0)</f>
        <v>0</v>
      </c>
      <c r="FS1326">
        <v>0</v>
      </c>
      <c r="FX1326">
        <v>87</v>
      </c>
      <c r="FY1326">
        <v>44</v>
      </c>
      <c r="GA1326" t="s">
        <v>3</v>
      </c>
      <c r="GD1326">
        <v>1</v>
      </c>
      <c r="GF1326">
        <v>1839160745</v>
      </c>
      <c r="GG1326">
        <v>2</v>
      </c>
      <c r="GH1326">
        <v>1</v>
      </c>
      <c r="GI1326">
        <v>5</v>
      </c>
      <c r="GJ1326">
        <v>0</v>
      </c>
      <c r="GK1326">
        <v>0</v>
      </c>
      <c r="GL1326">
        <f>ROUND(IF(AND(BH1326=3,BI1326=3,FS1326&lt;&gt;0),P1326,0),0)</f>
        <v>0</v>
      </c>
      <c r="GM1326">
        <f>ROUND(O1326+X1326+Y1326,0)+GX1326</f>
        <v>0</v>
      </c>
      <c r="GN1326">
        <f>IF(OR(BI1326=0,BI1326=1),ROUND(O1326+X1326+Y1326,0),0)</f>
        <v>0</v>
      </c>
      <c r="GO1326">
        <f>IF(BI1326=2,ROUND(O1326+X1326+Y1326,0),0)</f>
        <v>0</v>
      </c>
      <c r="GP1326">
        <f>IF(BI1326=4,ROUND(O1326+X1326+Y1326,0)+GX1326,0)</f>
        <v>0</v>
      </c>
      <c r="GR1326">
        <v>0</v>
      </c>
      <c r="GS1326">
        <v>0</v>
      </c>
      <c r="GT1326">
        <v>0</v>
      </c>
      <c r="GU1326" t="s">
        <v>3</v>
      </c>
      <c r="GV1326">
        <f t="shared" si="874"/>
        <v>0</v>
      </c>
      <c r="GW1326">
        <v>1</v>
      </c>
      <c r="GX1326">
        <f>ROUND(HC1326*I1326,0)</f>
        <v>0</v>
      </c>
      <c r="HA1326">
        <v>0</v>
      </c>
      <c r="HB1326">
        <v>0</v>
      </c>
      <c r="HC1326">
        <f t="shared" si="875"/>
        <v>0</v>
      </c>
      <c r="HE1326" t="s">
        <v>3</v>
      </c>
      <c r="HF1326" t="s">
        <v>3</v>
      </c>
      <c r="HM1326" t="s">
        <v>3</v>
      </c>
      <c r="HN1326" t="s">
        <v>1135</v>
      </c>
      <c r="HO1326" t="s">
        <v>1136</v>
      </c>
      <c r="HP1326" t="s">
        <v>1133</v>
      </c>
      <c r="HQ1326" t="s">
        <v>1133</v>
      </c>
      <c r="IK1326">
        <v>0</v>
      </c>
    </row>
    <row r="1327" spans="1:255" x14ac:dyDescent="0.2">
      <c r="A1327" s="2">
        <v>17</v>
      </c>
      <c r="B1327" s="2">
        <v>1</v>
      </c>
      <c r="C1327" s="2">
        <f>ROW(SmtRes!A2280)</f>
        <v>2280</v>
      </c>
      <c r="D1327" s="2">
        <f>ROW(EtalonRes!A2077)</f>
        <v>2077</v>
      </c>
      <c r="E1327" s="2" t="s">
        <v>1310</v>
      </c>
      <c r="F1327" s="2" t="s">
        <v>1168</v>
      </c>
      <c r="G1327" s="2" t="s">
        <v>1169</v>
      </c>
      <c r="H1327" s="2" t="s">
        <v>1150</v>
      </c>
      <c r="I1327" s="2">
        <f>ROUND(ROUND(40/100,4),7)</f>
        <v>0.4</v>
      </c>
      <c r="J1327" s="2">
        <v>0</v>
      </c>
      <c r="K1327" s="2">
        <f>ROUND(ROUND(40/100,4),7)</f>
        <v>0.4</v>
      </c>
      <c r="L1327" s="2"/>
      <c r="M1327" s="2"/>
      <c r="N1327" s="2"/>
      <c r="O1327" s="2">
        <f>ROUND(CP1327,2)</f>
        <v>120.85</v>
      </c>
      <c r="P1327" s="2">
        <f>ROUND(CQ1327*I1327,2)</f>
        <v>31.64</v>
      </c>
      <c r="Q1327" s="2">
        <f>ROUND(CR1327*I1327,2)</f>
        <v>23.67</v>
      </c>
      <c r="R1327" s="2">
        <f>ROUND(CS1327*I1327,2)</f>
        <v>0.08</v>
      </c>
      <c r="S1327" s="2">
        <f>ROUND(CT1327*I1327,2)</f>
        <v>65.540000000000006</v>
      </c>
      <c r="T1327" s="2">
        <f>ROUND(CU1327*I1327,2)</f>
        <v>0</v>
      </c>
      <c r="U1327" s="2">
        <f t="shared" si="854"/>
        <v>6.9722200000000001</v>
      </c>
      <c r="V1327" s="2">
        <f t="shared" si="855"/>
        <v>5.7500000000000008E-3</v>
      </c>
      <c r="W1327" s="2">
        <f>ROUND(CX1327*I1327,2)</f>
        <v>0</v>
      </c>
      <c r="X1327" s="2">
        <f>ROUND(CY1327,2)</f>
        <v>71.459999999999994</v>
      </c>
      <c r="Y1327" s="2">
        <f>ROUND(CZ1327,2)</f>
        <v>40.159999999999997</v>
      </c>
      <c r="Z1327" s="2"/>
      <c r="AA1327" s="2">
        <v>53551706</v>
      </c>
      <c r="AB1327" s="2">
        <f t="shared" si="856"/>
        <v>302.12</v>
      </c>
      <c r="AC1327" s="2">
        <f t="shared" si="857"/>
        <v>79.11</v>
      </c>
      <c r="AD1327" s="2">
        <f>ROUND(((((ET1327*ROUND((1.25*1.15),7)))-((EU1327*ROUND((1.25*1.15),7))))+AE1327),2)</f>
        <v>59.17</v>
      </c>
      <c r="AE1327" s="2">
        <f>ROUND(((EU1327*ROUND((1.25*1.15),7))),2)</f>
        <v>0.2</v>
      </c>
      <c r="AF1327" s="2">
        <f>ROUND(((EV1327*ROUND((1.15*1.15),7))),2)</f>
        <v>163.84</v>
      </c>
      <c r="AG1327" s="2">
        <f t="shared" si="860"/>
        <v>0</v>
      </c>
      <c r="AH1327" s="2">
        <f>((EW1327*ROUND((1.15*1.15),7)))</f>
        <v>17.43055</v>
      </c>
      <c r="AI1327" s="2">
        <f>((EX1327*ROUND((1.25*1.15),7)))</f>
        <v>1.4375000000000001E-2</v>
      </c>
      <c r="AJ1327" s="2">
        <f t="shared" si="862"/>
        <v>0</v>
      </c>
      <c r="AK1327" s="2">
        <v>244.16</v>
      </c>
      <c r="AL1327" s="2">
        <v>79.11</v>
      </c>
      <c r="AM1327" s="2">
        <v>41.16</v>
      </c>
      <c r="AN1327" s="2">
        <v>0.14000000000000001</v>
      </c>
      <c r="AO1327" s="2">
        <v>123.89</v>
      </c>
      <c r="AP1327" s="2">
        <v>0</v>
      </c>
      <c r="AQ1327" s="2">
        <v>13.18</v>
      </c>
      <c r="AR1327" s="2">
        <v>0.01</v>
      </c>
      <c r="AS1327" s="2">
        <v>0</v>
      </c>
      <c r="AT1327" s="2">
        <v>108.9</v>
      </c>
      <c r="AU1327" s="2">
        <v>61.2</v>
      </c>
      <c r="AV1327" s="2">
        <v>1</v>
      </c>
      <c r="AW1327" s="2">
        <v>1</v>
      </c>
      <c r="AX1327" s="2"/>
      <c r="AY1327" s="2"/>
      <c r="AZ1327" s="2">
        <v>1</v>
      </c>
      <c r="BA1327" s="2">
        <v>1</v>
      </c>
      <c r="BB1327" s="2">
        <v>1</v>
      </c>
      <c r="BC1327" s="2">
        <v>1</v>
      </c>
      <c r="BD1327" s="2" t="s">
        <v>3</v>
      </c>
      <c r="BE1327" s="2" t="s">
        <v>3</v>
      </c>
      <c r="BF1327" s="2" t="s">
        <v>3</v>
      </c>
      <c r="BG1327" s="2" t="s">
        <v>3</v>
      </c>
      <c r="BH1327" s="2">
        <v>0</v>
      </c>
      <c r="BI1327" s="2">
        <v>1</v>
      </c>
      <c r="BJ1327" s="2" t="s">
        <v>1170</v>
      </c>
      <c r="BK1327" s="2"/>
      <c r="BL1327" s="2"/>
      <c r="BM1327" s="2">
        <v>16001</v>
      </c>
      <c r="BN1327" s="2">
        <v>0</v>
      </c>
      <c r="BO1327" s="2" t="s">
        <v>3</v>
      </c>
      <c r="BP1327" s="2">
        <v>0</v>
      </c>
      <c r="BQ1327" s="2">
        <v>22</v>
      </c>
      <c r="BR1327" s="2">
        <v>0</v>
      </c>
      <c r="BS1327" s="2">
        <v>1</v>
      </c>
      <c r="BT1327" s="2">
        <v>1</v>
      </c>
      <c r="BU1327" s="2">
        <v>1</v>
      </c>
      <c r="BV1327" s="2">
        <v>1</v>
      </c>
      <c r="BW1327" s="2">
        <v>1</v>
      </c>
      <c r="BX1327" s="2">
        <v>1</v>
      </c>
      <c r="BY1327" s="2" t="s">
        <v>3</v>
      </c>
      <c r="BZ1327" s="2">
        <v>121</v>
      </c>
      <c r="CA1327" s="2">
        <v>72</v>
      </c>
      <c r="CB1327" s="2" t="s">
        <v>3</v>
      </c>
      <c r="CC1327" s="2"/>
      <c r="CD1327" s="2"/>
      <c r="CE1327" s="2">
        <v>0</v>
      </c>
      <c r="CF1327" s="2">
        <v>0</v>
      </c>
      <c r="CG1327" s="2">
        <v>0</v>
      </c>
      <c r="CH1327" s="2"/>
      <c r="CI1327" s="2"/>
      <c r="CJ1327" s="2"/>
      <c r="CK1327" s="2"/>
      <c r="CL1327" s="2"/>
      <c r="CM1327" s="2">
        <v>0</v>
      </c>
      <c r="CN1327" s="2" t="s">
        <v>2170</v>
      </c>
      <c r="CO1327" s="2">
        <v>0</v>
      </c>
      <c r="CP1327" s="2">
        <f t="shared" si="863"/>
        <v>120.85000000000001</v>
      </c>
      <c r="CQ1327" s="2">
        <f t="shared" si="864"/>
        <v>79.11</v>
      </c>
      <c r="CR1327" s="2">
        <f t="shared" si="865"/>
        <v>59.17</v>
      </c>
      <c r="CS1327" s="2">
        <f t="shared" si="866"/>
        <v>0.2</v>
      </c>
      <c r="CT1327" s="2">
        <f t="shared" si="867"/>
        <v>163.84</v>
      </c>
      <c r="CU1327" s="2">
        <f t="shared" si="868"/>
        <v>0</v>
      </c>
      <c r="CV1327" s="2">
        <f t="shared" si="869"/>
        <v>17.43055</v>
      </c>
      <c r="CW1327" s="2">
        <f t="shared" si="870"/>
        <v>1.4375000000000001E-2</v>
      </c>
      <c r="CX1327" s="2">
        <f t="shared" si="871"/>
        <v>0</v>
      </c>
      <c r="CY1327" s="2">
        <f t="shared" si="872"/>
        <v>71.460180000000008</v>
      </c>
      <c r="CZ1327" s="2">
        <f t="shared" si="873"/>
        <v>40.159440000000004</v>
      </c>
      <c r="DA1327" s="2"/>
      <c r="DB1327" s="2"/>
      <c r="DC1327" s="2" t="s">
        <v>3</v>
      </c>
      <c r="DD1327" s="2" t="s">
        <v>3</v>
      </c>
      <c r="DE1327" s="2" t="s">
        <v>61</v>
      </c>
      <c r="DF1327" s="2" t="s">
        <v>61</v>
      </c>
      <c r="DG1327" s="2" t="s">
        <v>62</v>
      </c>
      <c r="DH1327" s="2" t="s">
        <v>3</v>
      </c>
      <c r="DI1327" s="2" t="s">
        <v>62</v>
      </c>
      <c r="DJ1327" s="2" t="s">
        <v>61</v>
      </c>
      <c r="DK1327" s="2" t="s">
        <v>3</v>
      </c>
      <c r="DL1327" s="2" t="s">
        <v>75</v>
      </c>
      <c r="DM1327" s="2" t="s">
        <v>63</v>
      </c>
      <c r="DN1327" s="2">
        <v>0</v>
      </c>
      <c r="DO1327" s="2">
        <v>0</v>
      </c>
      <c r="DP1327" s="2">
        <v>1</v>
      </c>
      <c r="DQ1327" s="2">
        <v>1</v>
      </c>
      <c r="DR1327" s="2"/>
      <c r="DS1327" s="2"/>
      <c r="DT1327" s="2"/>
      <c r="DU1327" s="2">
        <v>1003</v>
      </c>
      <c r="DV1327" s="2" t="s">
        <v>1150</v>
      </c>
      <c r="DW1327" s="2" t="s">
        <v>1150</v>
      </c>
      <c r="DX1327" s="2">
        <v>100</v>
      </c>
      <c r="DY1327" s="2"/>
      <c r="DZ1327" s="2" t="s">
        <v>3</v>
      </c>
      <c r="EA1327" s="2" t="s">
        <v>3</v>
      </c>
      <c r="EB1327" s="2" t="s">
        <v>3</v>
      </c>
      <c r="EC1327" s="2" t="s">
        <v>3</v>
      </c>
      <c r="ED1327" s="2"/>
      <c r="EE1327" s="2">
        <v>53551143</v>
      </c>
      <c r="EF1327" s="2">
        <v>22</v>
      </c>
      <c r="EG1327" s="2" t="s">
        <v>592</v>
      </c>
      <c r="EH1327" s="2">
        <v>16</v>
      </c>
      <c r="EI1327" s="2" t="s">
        <v>593</v>
      </c>
      <c r="EJ1327" s="2">
        <v>1</v>
      </c>
      <c r="EK1327" s="2">
        <v>16001</v>
      </c>
      <c r="EL1327" s="2" t="s">
        <v>1153</v>
      </c>
      <c r="EM1327" s="2" t="s">
        <v>1154</v>
      </c>
      <c r="EN1327" s="2"/>
      <c r="EO1327" s="2" t="s">
        <v>1171</v>
      </c>
      <c r="EP1327" s="2"/>
      <c r="EQ1327" s="2">
        <v>0</v>
      </c>
      <c r="ER1327" s="2">
        <v>244.16</v>
      </c>
      <c r="ES1327" s="2">
        <v>79.11</v>
      </c>
      <c r="ET1327" s="2">
        <v>41.16</v>
      </c>
      <c r="EU1327" s="2">
        <v>0.14000000000000001</v>
      </c>
      <c r="EV1327" s="2">
        <v>123.89</v>
      </c>
      <c r="EW1327" s="2">
        <v>13.18</v>
      </c>
      <c r="EX1327" s="2">
        <v>0.01</v>
      </c>
      <c r="EY1327" s="2">
        <v>0</v>
      </c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>
        <v>0</v>
      </c>
      <c r="FR1327" s="2">
        <f>ROUND(IF(AND(BH1327=3,BI1327=3),P1327,0),2)</f>
        <v>0</v>
      </c>
      <c r="FS1327" s="2">
        <v>0</v>
      </c>
      <c r="FT1327" s="2"/>
      <c r="FU1327" s="2"/>
      <c r="FV1327" s="2"/>
      <c r="FW1327" s="2"/>
      <c r="FX1327" s="2">
        <v>108.9</v>
      </c>
      <c r="FY1327" s="2">
        <v>61.2</v>
      </c>
      <c r="FZ1327" s="2"/>
      <c r="GA1327" s="2" t="s">
        <v>3</v>
      </c>
      <c r="GB1327" s="2"/>
      <c r="GC1327" s="2"/>
      <c r="GD1327" s="2">
        <v>1</v>
      </c>
      <c r="GE1327" s="2"/>
      <c r="GF1327" s="2">
        <v>-470980495</v>
      </c>
      <c r="GG1327" s="2">
        <v>2</v>
      </c>
      <c r="GH1327" s="2">
        <v>1</v>
      </c>
      <c r="GI1327" s="2">
        <v>-2</v>
      </c>
      <c r="GJ1327" s="2">
        <v>0</v>
      </c>
      <c r="GK1327" s="2">
        <v>0</v>
      </c>
      <c r="GL1327" s="2">
        <f>ROUND(IF(AND(BH1327=3,BI1327=3,FS1327&lt;&gt;0),P1327,0),2)</f>
        <v>0</v>
      </c>
      <c r="GM1327" s="2">
        <f>ROUND(O1327+X1327+Y1327,2)+GX1327</f>
        <v>232.47</v>
      </c>
      <c r="GN1327" s="2">
        <f>IF(OR(BI1327=0,BI1327=1),ROUND(O1327+X1327+Y1327,2),0)</f>
        <v>232.47</v>
      </c>
      <c r="GO1327" s="2">
        <f>IF(BI1327=2,ROUND(O1327+X1327+Y1327,2),0)</f>
        <v>0</v>
      </c>
      <c r="GP1327" s="2">
        <f>IF(BI1327=4,ROUND(O1327+X1327+Y1327,2)+GX1327,0)</f>
        <v>0</v>
      </c>
      <c r="GQ1327" s="2"/>
      <c r="GR1327" s="2">
        <v>0</v>
      </c>
      <c r="GS1327" s="2">
        <v>3</v>
      </c>
      <c r="GT1327" s="2">
        <v>0</v>
      </c>
      <c r="GU1327" s="2" t="s">
        <v>3</v>
      </c>
      <c r="GV1327" s="2">
        <f t="shared" si="874"/>
        <v>0</v>
      </c>
      <c r="GW1327" s="2">
        <v>1</v>
      </c>
      <c r="GX1327" s="2">
        <f>ROUND(HC1327*I1327,2)</f>
        <v>0</v>
      </c>
      <c r="GY1327" s="2"/>
      <c r="GZ1327" s="2"/>
      <c r="HA1327" s="2">
        <v>0</v>
      </c>
      <c r="HB1327" s="2">
        <v>0</v>
      </c>
      <c r="HC1327" s="2">
        <f t="shared" si="875"/>
        <v>0</v>
      </c>
      <c r="HD1327" s="2"/>
      <c r="HE1327" s="2" t="s">
        <v>3</v>
      </c>
      <c r="HF1327" s="2" t="s">
        <v>3</v>
      </c>
      <c r="HG1327" s="2"/>
      <c r="HH1327" s="2"/>
      <c r="HI1327" s="2"/>
      <c r="HJ1327" s="2"/>
      <c r="HK1327" s="2"/>
      <c r="HL1327" s="2"/>
      <c r="HM1327" s="2" t="s">
        <v>3</v>
      </c>
      <c r="HN1327" s="2" t="s">
        <v>596</v>
      </c>
      <c r="HO1327" s="2" t="s">
        <v>597</v>
      </c>
      <c r="HP1327" s="2" t="s">
        <v>593</v>
      </c>
      <c r="HQ1327" s="2" t="s">
        <v>593</v>
      </c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>
        <v>0</v>
      </c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</row>
    <row r="1328" spans="1:255" x14ac:dyDescent="0.2">
      <c r="A1328">
        <v>17</v>
      </c>
      <c r="B1328">
        <v>1</v>
      </c>
      <c r="C1328">
        <f>ROW(SmtRes!A2290)</f>
        <v>2290</v>
      </c>
      <c r="D1328">
        <f>ROW(EtalonRes!A2090)</f>
        <v>2090</v>
      </c>
      <c r="E1328" t="s">
        <v>1310</v>
      </c>
      <c r="F1328" t="s">
        <v>1168</v>
      </c>
      <c r="G1328" t="s">
        <v>1169</v>
      </c>
      <c r="H1328" t="s">
        <v>1150</v>
      </c>
      <c r="I1328">
        <f>ROUND(ROUND(40/100,4),7)</f>
        <v>0.4</v>
      </c>
      <c r="J1328">
        <v>0</v>
      </c>
      <c r="K1328">
        <f>ROUND(ROUND(40/100,4),7)</f>
        <v>0.4</v>
      </c>
      <c r="O1328">
        <f>ROUND(CP1328,0)</f>
        <v>2688</v>
      </c>
      <c r="P1328">
        <f>ROUND(CQ1328*I1328,0)</f>
        <v>233</v>
      </c>
      <c r="Q1328">
        <f>ROUND(CR1328*I1328,0)</f>
        <v>146</v>
      </c>
      <c r="R1328">
        <f>ROUND(CS1328*I1328,0)</f>
        <v>3</v>
      </c>
      <c r="S1328">
        <f>ROUND(CT1328*I1328,0)</f>
        <v>2309</v>
      </c>
      <c r="T1328">
        <f>ROUND(CU1328*I1328,0)</f>
        <v>0</v>
      </c>
      <c r="U1328">
        <f t="shared" si="854"/>
        <v>6.9722200000000001</v>
      </c>
      <c r="V1328">
        <f t="shared" si="855"/>
        <v>5.7500000000000008E-3</v>
      </c>
      <c r="W1328">
        <f>ROUND(CX1328*I1328,0)</f>
        <v>0</v>
      </c>
      <c r="X1328">
        <f>ROUND(CY1328,0)</f>
        <v>2518</v>
      </c>
      <c r="Y1328">
        <f>ROUND(CZ1328,0)</f>
        <v>1415</v>
      </c>
      <c r="AA1328">
        <v>53551707</v>
      </c>
      <c r="AB1328">
        <f t="shared" si="856"/>
        <v>302.12</v>
      </c>
      <c r="AC1328">
        <f t="shared" si="857"/>
        <v>79.11</v>
      </c>
      <c r="AD1328">
        <f>ROUND(((((ET1328*ROUND((1.25*1.15),7)))-((EU1328*ROUND((1.25*1.15),7))))+AE1328),2)</f>
        <v>59.17</v>
      </c>
      <c r="AE1328">
        <f>ROUND(((EU1328*ROUND((1.25*1.15),7))),2)</f>
        <v>0.2</v>
      </c>
      <c r="AF1328">
        <f>ROUND(((EV1328*ROUND((1.15*1.15),7))),2)</f>
        <v>163.84</v>
      </c>
      <c r="AG1328">
        <f t="shared" si="860"/>
        <v>0</v>
      </c>
      <c r="AH1328">
        <f>((EW1328*ROUND((1.15*1.15),7)))</f>
        <v>17.43055</v>
      </c>
      <c r="AI1328">
        <f>((EX1328*ROUND((1.25*1.15),7)))</f>
        <v>1.4375000000000001E-2</v>
      </c>
      <c r="AJ1328">
        <f t="shared" si="862"/>
        <v>0</v>
      </c>
      <c r="AK1328">
        <v>244.16</v>
      </c>
      <c r="AL1328">
        <v>79.11</v>
      </c>
      <c r="AM1328">
        <v>41.16</v>
      </c>
      <c r="AN1328">
        <v>0.14000000000000001</v>
      </c>
      <c r="AO1328">
        <v>123.89</v>
      </c>
      <c r="AP1328">
        <v>0</v>
      </c>
      <c r="AQ1328">
        <v>13.18</v>
      </c>
      <c r="AR1328">
        <v>0.01</v>
      </c>
      <c r="AS1328">
        <v>0</v>
      </c>
      <c r="AT1328">
        <v>108.9</v>
      </c>
      <c r="AU1328">
        <v>61.2</v>
      </c>
      <c r="AV1328">
        <v>1</v>
      </c>
      <c r="AW1328">
        <v>1</v>
      </c>
      <c r="AZ1328">
        <v>1</v>
      </c>
      <c r="BA1328">
        <v>35.24</v>
      </c>
      <c r="BB1328">
        <v>6.18</v>
      </c>
      <c r="BC1328">
        <v>7.36</v>
      </c>
      <c r="BD1328" t="s">
        <v>3</v>
      </c>
      <c r="BE1328" t="s">
        <v>3</v>
      </c>
      <c r="BF1328" t="s">
        <v>3</v>
      </c>
      <c r="BG1328" t="s">
        <v>3</v>
      </c>
      <c r="BH1328">
        <v>0</v>
      </c>
      <c r="BI1328">
        <v>1</v>
      </c>
      <c r="BJ1328" t="s">
        <v>1170</v>
      </c>
      <c r="BM1328">
        <v>16001</v>
      </c>
      <c r="BN1328">
        <v>0</v>
      </c>
      <c r="BO1328" t="s">
        <v>1168</v>
      </c>
      <c r="BP1328">
        <v>1</v>
      </c>
      <c r="BQ1328">
        <v>22</v>
      </c>
      <c r="BR1328">
        <v>0</v>
      </c>
      <c r="BS1328">
        <v>35.24</v>
      </c>
      <c r="BT1328">
        <v>1</v>
      </c>
      <c r="BU1328">
        <v>1</v>
      </c>
      <c r="BV1328">
        <v>1</v>
      </c>
      <c r="BW1328">
        <v>1</v>
      </c>
      <c r="BX1328">
        <v>1</v>
      </c>
      <c r="BY1328" t="s">
        <v>3</v>
      </c>
      <c r="BZ1328">
        <v>121</v>
      </c>
      <c r="CA1328">
        <v>72</v>
      </c>
      <c r="CB1328" t="s">
        <v>3</v>
      </c>
      <c r="CE1328">
        <v>0</v>
      </c>
      <c r="CF1328">
        <v>0</v>
      </c>
      <c r="CG1328">
        <v>0</v>
      </c>
      <c r="CM1328">
        <v>0</v>
      </c>
      <c r="CN1328" t="s">
        <v>2170</v>
      </c>
      <c r="CO1328">
        <v>0</v>
      </c>
      <c r="CP1328">
        <f t="shared" si="863"/>
        <v>2688</v>
      </c>
      <c r="CQ1328">
        <f t="shared" si="864"/>
        <v>582.24959999999999</v>
      </c>
      <c r="CR1328">
        <f t="shared" si="865"/>
        <v>365.67059999999998</v>
      </c>
      <c r="CS1328">
        <f t="shared" si="866"/>
        <v>7.0480000000000009</v>
      </c>
      <c r="CT1328">
        <f t="shared" si="867"/>
        <v>5773.7216000000008</v>
      </c>
      <c r="CU1328">
        <f t="shared" si="868"/>
        <v>0</v>
      </c>
      <c r="CV1328">
        <f t="shared" si="869"/>
        <v>17.43055</v>
      </c>
      <c r="CW1328">
        <f t="shared" si="870"/>
        <v>1.4375000000000001E-2</v>
      </c>
      <c r="CX1328">
        <f t="shared" si="871"/>
        <v>0</v>
      </c>
      <c r="CY1328">
        <f t="shared" si="872"/>
        <v>2517.768</v>
      </c>
      <c r="CZ1328">
        <f t="shared" si="873"/>
        <v>1414.944</v>
      </c>
      <c r="DC1328" t="s">
        <v>3</v>
      </c>
      <c r="DD1328" t="s">
        <v>3</v>
      </c>
      <c r="DE1328" t="s">
        <v>61</v>
      </c>
      <c r="DF1328" t="s">
        <v>61</v>
      </c>
      <c r="DG1328" t="s">
        <v>62</v>
      </c>
      <c r="DH1328" t="s">
        <v>3</v>
      </c>
      <c r="DI1328" t="s">
        <v>62</v>
      </c>
      <c r="DJ1328" t="s">
        <v>61</v>
      </c>
      <c r="DK1328" t="s">
        <v>3</v>
      </c>
      <c r="DL1328" t="s">
        <v>75</v>
      </c>
      <c r="DM1328" t="s">
        <v>63</v>
      </c>
      <c r="DN1328">
        <v>0</v>
      </c>
      <c r="DO1328">
        <v>0</v>
      </c>
      <c r="DP1328">
        <v>1</v>
      </c>
      <c r="DQ1328">
        <v>1</v>
      </c>
      <c r="DU1328">
        <v>1003</v>
      </c>
      <c r="DV1328" t="s">
        <v>1150</v>
      </c>
      <c r="DW1328" t="s">
        <v>1150</v>
      </c>
      <c r="DX1328">
        <v>100</v>
      </c>
      <c r="DZ1328" t="s">
        <v>3</v>
      </c>
      <c r="EA1328" t="s">
        <v>3</v>
      </c>
      <c r="EB1328" t="s">
        <v>3</v>
      </c>
      <c r="EC1328" t="s">
        <v>3</v>
      </c>
      <c r="EE1328">
        <v>53551143</v>
      </c>
      <c r="EF1328">
        <v>22</v>
      </c>
      <c r="EG1328" t="s">
        <v>592</v>
      </c>
      <c r="EH1328">
        <v>16</v>
      </c>
      <c r="EI1328" t="s">
        <v>593</v>
      </c>
      <c r="EJ1328">
        <v>1</v>
      </c>
      <c r="EK1328">
        <v>16001</v>
      </c>
      <c r="EL1328" t="s">
        <v>1153</v>
      </c>
      <c r="EM1328" t="s">
        <v>1154</v>
      </c>
      <c r="EO1328" t="s">
        <v>1171</v>
      </c>
      <c r="EQ1328">
        <v>0</v>
      </c>
      <c r="ER1328">
        <v>244.16</v>
      </c>
      <c r="ES1328">
        <v>79.11</v>
      </c>
      <c r="ET1328">
        <v>41.16</v>
      </c>
      <c r="EU1328">
        <v>0.14000000000000001</v>
      </c>
      <c r="EV1328">
        <v>123.89</v>
      </c>
      <c r="EW1328">
        <v>13.18</v>
      </c>
      <c r="EX1328">
        <v>0.01</v>
      </c>
      <c r="EY1328">
        <v>0</v>
      </c>
      <c r="FQ1328">
        <v>0</v>
      </c>
      <c r="FR1328">
        <f>ROUND(IF(AND(BH1328=3,BI1328=3),P1328,0),0)</f>
        <v>0</v>
      </c>
      <c r="FS1328">
        <v>0</v>
      </c>
      <c r="FX1328">
        <v>108.9</v>
      </c>
      <c r="FY1328">
        <v>61.2</v>
      </c>
      <c r="GA1328" t="s">
        <v>3</v>
      </c>
      <c r="GD1328">
        <v>1</v>
      </c>
      <c r="GF1328">
        <v>-470980495</v>
      </c>
      <c r="GG1328">
        <v>2</v>
      </c>
      <c r="GH1328">
        <v>1</v>
      </c>
      <c r="GI1328">
        <v>2</v>
      </c>
      <c r="GJ1328">
        <v>0</v>
      </c>
      <c r="GK1328">
        <v>0</v>
      </c>
      <c r="GL1328">
        <f>ROUND(IF(AND(BH1328=3,BI1328=3,FS1328&lt;&gt;0),P1328,0),0)</f>
        <v>0</v>
      </c>
      <c r="GM1328">
        <f>ROUND(O1328+X1328+Y1328,0)+GX1328</f>
        <v>6621</v>
      </c>
      <c r="GN1328">
        <f>IF(OR(BI1328=0,BI1328=1),ROUND(O1328+X1328+Y1328,0),0)</f>
        <v>6621</v>
      </c>
      <c r="GO1328">
        <f>IF(BI1328=2,ROUND(O1328+X1328+Y1328,0),0)</f>
        <v>0</v>
      </c>
      <c r="GP1328">
        <f>IF(BI1328=4,ROUND(O1328+X1328+Y1328,0)+GX1328,0)</f>
        <v>0</v>
      </c>
      <c r="GR1328">
        <v>0</v>
      </c>
      <c r="GS1328">
        <v>3</v>
      </c>
      <c r="GT1328">
        <v>0</v>
      </c>
      <c r="GU1328" t="s">
        <v>3</v>
      </c>
      <c r="GV1328">
        <f t="shared" si="874"/>
        <v>0</v>
      </c>
      <c r="GW1328">
        <v>1</v>
      </c>
      <c r="GX1328">
        <f>ROUND(HC1328*I1328,0)</f>
        <v>0</v>
      </c>
      <c r="HA1328">
        <v>0</v>
      </c>
      <c r="HB1328">
        <v>0</v>
      </c>
      <c r="HC1328">
        <f t="shared" si="875"/>
        <v>0</v>
      </c>
      <c r="HE1328" t="s">
        <v>3</v>
      </c>
      <c r="HF1328" t="s">
        <v>3</v>
      </c>
      <c r="HM1328" t="s">
        <v>3</v>
      </c>
      <c r="HN1328" t="s">
        <v>596</v>
      </c>
      <c r="HO1328" t="s">
        <v>597</v>
      </c>
      <c r="HP1328" t="s">
        <v>593</v>
      </c>
      <c r="HQ1328" t="s">
        <v>593</v>
      </c>
      <c r="IK1328">
        <v>0</v>
      </c>
    </row>
    <row r="1329" spans="1:255" x14ac:dyDescent="0.2">
      <c r="A1329" s="2">
        <v>18</v>
      </c>
      <c r="B1329" s="2">
        <v>1</v>
      </c>
      <c r="C1329" s="2">
        <v>2278</v>
      </c>
      <c r="D1329" s="2"/>
      <c r="E1329" s="2" t="s">
        <v>1311</v>
      </c>
      <c r="F1329" s="2" t="s">
        <v>1173</v>
      </c>
      <c r="G1329" s="2" t="s">
        <v>1174</v>
      </c>
      <c r="H1329" s="2" t="s">
        <v>185</v>
      </c>
      <c r="I1329" s="2">
        <f>I1327*J1329</f>
        <v>40.21</v>
      </c>
      <c r="J1329" s="2">
        <v>100.52499999999999</v>
      </c>
      <c r="K1329" s="2">
        <v>100.52500000000001</v>
      </c>
      <c r="L1329" s="2"/>
      <c r="M1329" s="2"/>
      <c r="N1329" s="2"/>
      <c r="O1329" s="2">
        <f>ROUND(CP1329,2)</f>
        <v>750.72</v>
      </c>
      <c r="P1329" s="2">
        <f>ROUND(CQ1329*I1329,2)</f>
        <v>750.72</v>
      </c>
      <c r="Q1329" s="2">
        <f>ROUND(CR1329*I1329,2)</f>
        <v>0</v>
      </c>
      <c r="R1329" s="2">
        <f>ROUND(CS1329*I1329,2)</f>
        <v>0</v>
      </c>
      <c r="S1329" s="2">
        <f>ROUND(CT1329*I1329,2)</f>
        <v>0</v>
      </c>
      <c r="T1329" s="2">
        <f>ROUND(CU1329*I1329,2)</f>
        <v>0</v>
      </c>
      <c r="U1329" s="2">
        <f t="shared" si="854"/>
        <v>0</v>
      </c>
      <c r="V1329" s="2">
        <f t="shared" si="855"/>
        <v>0</v>
      </c>
      <c r="W1329" s="2">
        <f>ROUND(CX1329*I1329,2)</f>
        <v>0</v>
      </c>
      <c r="X1329" s="2">
        <f>ROUND(CY1329,2)</f>
        <v>0</v>
      </c>
      <c r="Y1329" s="2">
        <f>ROUND(CZ1329,2)</f>
        <v>0</v>
      </c>
      <c r="Z1329" s="2"/>
      <c r="AA1329" s="2">
        <v>53551706</v>
      </c>
      <c r="AB1329" s="2">
        <f t="shared" si="856"/>
        <v>18.670000000000002</v>
      </c>
      <c r="AC1329" s="2">
        <f t="shared" si="857"/>
        <v>18.670000000000002</v>
      </c>
      <c r="AD1329" s="2">
        <f>ROUND((((ET1329)-(EU1329))+AE1329),2)</f>
        <v>0</v>
      </c>
      <c r="AE1329" s="2">
        <f t="shared" ref="AE1329:AF1332" si="876">ROUND((EU1329),2)</f>
        <v>0</v>
      </c>
      <c r="AF1329" s="2">
        <f t="shared" si="876"/>
        <v>0</v>
      </c>
      <c r="AG1329" s="2">
        <f t="shared" si="860"/>
        <v>0</v>
      </c>
      <c r="AH1329" s="2">
        <f t="shared" ref="AH1329:AI1332" si="877">(EW1329)</f>
        <v>0</v>
      </c>
      <c r="AI1329" s="2">
        <f t="shared" si="877"/>
        <v>0</v>
      </c>
      <c r="AJ1329" s="2">
        <f t="shared" si="862"/>
        <v>0</v>
      </c>
      <c r="AK1329" s="2">
        <v>18.670000000000002</v>
      </c>
      <c r="AL1329" s="2">
        <v>18.670000000000002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121</v>
      </c>
      <c r="AU1329" s="2">
        <v>72</v>
      </c>
      <c r="AV1329" s="2">
        <v>1</v>
      </c>
      <c r="AW1329" s="2">
        <v>1</v>
      </c>
      <c r="AX1329" s="2"/>
      <c r="AY1329" s="2"/>
      <c r="AZ1329" s="2">
        <v>1</v>
      </c>
      <c r="BA1329" s="2">
        <v>1</v>
      </c>
      <c r="BB1329" s="2">
        <v>1</v>
      </c>
      <c r="BC1329" s="2">
        <v>1</v>
      </c>
      <c r="BD1329" s="2" t="s">
        <v>3</v>
      </c>
      <c r="BE1329" s="2" t="s">
        <v>3</v>
      </c>
      <c r="BF1329" s="2" t="s">
        <v>3</v>
      </c>
      <c r="BG1329" s="2" t="s">
        <v>3</v>
      </c>
      <c r="BH1329" s="2">
        <v>3</v>
      </c>
      <c r="BI1329" s="2">
        <v>1</v>
      </c>
      <c r="BJ1329" s="2" t="s">
        <v>1175</v>
      </c>
      <c r="BK1329" s="2"/>
      <c r="BL1329" s="2"/>
      <c r="BM1329" s="2">
        <v>16001</v>
      </c>
      <c r="BN1329" s="2">
        <v>0</v>
      </c>
      <c r="BO1329" s="2" t="s">
        <v>3</v>
      </c>
      <c r="BP1329" s="2">
        <v>0</v>
      </c>
      <c r="BQ1329" s="2">
        <v>22</v>
      </c>
      <c r="BR1329" s="2">
        <v>0</v>
      </c>
      <c r="BS1329" s="2">
        <v>1</v>
      </c>
      <c r="BT1329" s="2">
        <v>1</v>
      </c>
      <c r="BU1329" s="2">
        <v>1</v>
      </c>
      <c r="BV1329" s="2">
        <v>1</v>
      </c>
      <c r="BW1329" s="2">
        <v>1</v>
      </c>
      <c r="BX1329" s="2">
        <v>1</v>
      </c>
      <c r="BY1329" s="2" t="s">
        <v>3</v>
      </c>
      <c r="BZ1329" s="2">
        <v>121</v>
      </c>
      <c r="CA1329" s="2">
        <v>72</v>
      </c>
      <c r="CB1329" s="2" t="s">
        <v>3</v>
      </c>
      <c r="CC1329" s="2"/>
      <c r="CD1329" s="2"/>
      <c r="CE1329" s="2">
        <v>0</v>
      </c>
      <c r="CF1329" s="2">
        <v>0</v>
      </c>
      <c r="CG1329" s="2">
        <v>0</v>
      </c>
      <c r="CH1329" s="2"/>
      <c r="CI1329" s="2"/>
      <c r="CJ1329" s="2"/>
      <c r="CK1329" s="2"/>
      <c r="CL1329" s="2"/>
      <c r="CM1329" s="2">
        <v>0</v>
      </c>
      <c r="CN1329" s="2" t="s">
        <v>3</v>
      </c>
      <c r="CO1329" s="2">
        <v>0</v>
      </c>
      <c r="CP1329" s="2">
        <f t="shared" si="863"/>
        <v>750.72</v>
      </c>
      <c r="CQ1329" s="2">
        <f t="shared" si="864"/>
        <v>18.670000000000002</v>
      </c>
      <c r="CR1329" s="2">
        <f t="shared" si="865"/>
        <v>0</v>
      </c>
      <c r="CS1329" s="2">
        <f t="shared" si="866"/>
        <v>0</v>
      </c>
      <c r="CT1329" s="2">
        <f t="shared" si="867"/>
        <v>0</v>
      </c>
      <c r="CU1329" s="2">
        <f t="shared" si="868"/>
        <v>0</v>
      </c>
      <c r="CV1329" s="2">
        <f t="shared" si="869"/>
        <v>0</v>
      </c>
      <c r="CW1329" s="2">
        <f t="shared" si="870"/>
        <v>0</v>
      </c>
      <c r="CX1329" s="2">
        <f t="shared" si="871"/>
        <v>0</v>
      </c>
      <c r="CY1329" s="2">
        <f t="shared" si="872"/>
        <v>0</v>
      </c>
      <c r="CZ1329" s="2">
        <f t="shared" si="873"/>
        <v>0</v>
      </c>
      <c r="DA1329" s="2"/>
      <c r="DB1329" s="2"/>
      <c r="DC1329" s="2" t="s">
        <v>3</v>
      </c>
      <c r="DD1329" s="2" t="s">
        <v>3</v>
      </c>
      <c r="DE1329" s="2" t="s">
        <v>3</v>
      </c>
      <c r="DF1329" s="2" t="s">
        <v>3</v>
      </c>
      <c r="DG1329" s="2" t="s">
        <v>3</v>
      </c>
      <c r="DH1329" s="2" t="s">
        <v>3</v>
      </c>
      <c r="DI1329" s="2" t="s">
        <v>3</v>
      </c>
      <c r="DJ1329" s="2" t="s">
        <v>3</v>
      </c>
      <c r="DK1329" s="2" t="s">
        <v>3</v>
      </c>
      <c r="DL1329" s="2" t="s">
        <v>3</v>
      </c>
      <c r="DM1329" s="2" t="s">
        <v>3</v>
      </c>
      <c r="DN1329" s="2">
        <v>0</v>
      </c>
      <c r="DO1329" s="2">
        <v>0</v>
      </c>
      <c r="DP1329" s="2">
        <v>1</v>
      </c>
      <c r="DQ1329" s="2">
        <v>1</v>
      </c>
      <c r="DR1329" s="2"/>
      <c r="DS1329" s="2"/>
      <c r="DT1329" s="2"/>
      <c r="DU1329" s="2">
        <v>1003</v>
      </c>
      <c r="DV1329" s="2" t="s">
        <v>185</v>
      </c>
      <c r="DW1329" s="2" t="s">
        <v>185</v>
      </c>
      <c r="DX1329" s="2">
        <v>1</v>
      </c>
      <c r="DY1329" s="2"/>
      <c r="DZ1329" s="2" t="s">
        <v>3</v>
      </c>
      <c r="EA1329" s="2" t="s">
        <v>3</v>
      </c>
      <c r="EB1329" s="2" t="s">
        <v>3</v>
      </c>
      <c r="EC1329" s="2" t="s">
        <v>3</v>
      </c>
      <c r="ED1329" s="2"/>
      <c r="EE1329" s="2">
        <v>53551143</v>
      </c>
      <c r="EF1329" s="2">
        <v>22</v>
      </c>
      <c r="EG1329" s="2" t="s">
        <v>592</v>
      </c>
      <c r="EH1329" s="2">
        <v>16</v>
      </c>
      <c r="EI1329" s="2" t="s">
        <v>593</v>
      </c>
      <c r="EJ1329" s="2">
        <v>1</v>
      </c>
      <c r="EK1329" s="2">
        <v>16001</v>
      </c>
      <c r="EL1329" s="2" t="s">
        <v>1153</v>
      </c>
      <c r="EM1329" s="2" t="s">
        <v>1154</v>
      </c>
      <c r="EN1329" s="2"/>
      <c r="EO1329" s="2" t="s">
        <v>3</v>
      </c>
      <c r="EP1329" s="2"/>
      <c r="EQ1329" s="2">
        <v>0</v>
      </c>
      <c r="ER1329" s="2">
        <v>0</v>
      </c>
      <c r="ES1329" s="2">
        <v>18.670000000000002</v>
      </c>
      <c r="ET1329" s="2">
        <v>0</v>
      </c>
      <c r="EU1329" s="2">
        <v>0</v>
      </c>
      <c r="EV1329" s="2">
        <v>0</v>
      </c>
      <c r="EW1329" s="2">
        <v>0</v>
      </c>
      <c r="EX1329" s="2">
        <v>0</v>
      </c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>
        <v>0</v>
      </c>
      <c r="FR1329" s="2">
        <f>ROUND(IF(AND(BH1329=3,BI1329=3),P1329,0),2)</f>
        <v>0</v>
      </c>
      <c r="FS1329" s="2">
        <v>0</v>
      </c>
      <c r="FT1329" s="2"/>
      <c r="FU1329" s="2"/>
      <c r="FV1329" s="2"/>
      <c r="FW1329" s="2"/>
      <c r="FX1329" s="2">
        <v>121</v>
      </c>
      <c r="FY1329" s="2">
        <v>72</v>
      </c>
      <c r="FZ1329" s="2"/>
      <c r="GA1329" s="2" t="s">
        <v>3</v>
      </c>
      <c r="GB1329" s="2"/>
      <c r="GC1329" s="2"/>
      <c r="GD1329" s="2">
        <v>1</v>
      </c>
      <c r="GE1329" s="2"/>
      <c r="GF1329" s="2">
        <v>-1944157833</v>
      </c>
      <c r="GG1329" s="2">
        <v>2</v>
      </c>
      <c r="GH1329" s="2">
        <v>4</v>
      </c>
      <c r="GI1329" s="2">
        <v>-2</v>
      </c>
      <c r="GJ1329" s="2">
        <v>0</v>
      </c>
      <c r="GK1329" s="2">
        <v>0</v>
      </c>
      <c r="GL1329" s="2">
        <f>ROUND(IF(AND(BH1329=3,BI1329=3,FS1329&lt;&gt;0),P1329,0),2)</f>
        <v>0</v>
      </c>
      <c r="GM1329" s="2">
        <f>ROUND(O1329+X1329+Y1329,2)+GX1329</f>
        <v>750.72</v>
      </c>
      <c r="GN1329" s="2">
        <f>IF(OR(BI1329=0,BI1329=1),ROUND(O1329+X1329+Y1329,2),0)</f>
        <v>750.72</v>
      </c>
      <c r="GO1329" s="2">
        <f>IF(BI1329=2,ROUND(O1329+X1329+Y1329,2),0)</f>
        <v>0</v>
      </c>
      <c r="GP1329" s="2">
        <f>IF(BI1329=4,ROUND(O1329+X1329+Y1329,2)+GX1329,0)</f>
        <v>0</v>
      </c>
      <c r="GQ1329" s="2"/>
      <c r="GR1329" s="2">
        <v>0</v>
      </c>
      <c r="GS1329" s="2">
        <v>2</v>
      </c>
      <c r="GT1329" s="2">
        <v>0</v>
      </c>
      <c r="GU1329" s="2" t="s">
        <v>3</v>
      </c>
      <c r="GV1329" s="2">
        <f t="shared" si="874"/>
        <v>0</v>
      </c>
      <c r="GW1329" s="2">
        <v>1</v>
      </c>
      <c r="GX1329" s="2">
        <f>ROUND(HC1329*I1329,2)</f>
        <v>0</v>
      </c>
      <c r="GY1329" s="2"/>
      <c r="GZ1329" s="2"/>
      <c r="HA1329" s="2">
        <v>0</v>
      </c>
      <c r="HB1329" s="2">
        <v>0</v>
      </c>
      <c r="HC1329" s="2">
        <f t="shared" si="875"/>
        <v>0</v>
      </c>
      <c r="HD1329" s="2"/>
      <c r="HE1329" s="2" t="s">
        <v>3</v>
      </c>
      <c r="HF1329" s="2" t="s">
        <v>3</v>
      </c>
      <c r="HG1329" s="2"/>
      <c r="HH1329" s="2"/>
      <c r="HI1329" s="2"/>
      <c r="HJ1329" s="2"/>
      <c r="HK1329" s="2"/>
      <c r="HL1329" s="2"/>
      <c r="HM1329" s="2" t="s">
        <v>3</v>
      </c>
      <c r="HN1329" s="2" t="s">
        <v>596</v>
      </c>
      <c r="HO1329" s="2" t="s">
        <v>597</v>
      </c>
      <c r="HP1329" s="2" t="s">
        <v>593</v>
      </c>
      <c r="HQ1329" s="2" t="s">
        <v>593</v>
      </c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>
        <v>0</v>
      </c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</row>
    <row r="1330" spans="1:255" x14ac:dyDescent="0.2">
      <c r="A1330">
        <v>18</v>
      </c>
      <c r="B1330">
        <v>1</v>
      </c>
      <c r="C1330">
        <v>2288</v>
      </c>
      <c r="E1330" t="s">
        <v>1311</v>
      </c>
      <c r="F1330" t="s">
        <v>1173</v>
      </c>
      <c r="G1330" t="s">
        <v>1174</v>
      </c>
      <c r="H1330" t="s">
        <v>185</v>
      </c>
      <c r="I1330">
        <f>I1328*J1330</f>
        <v>40.21</v>
      </c>
      <c r="J1330">
        <v>100.52499999999999</v>
      </c>
      <c r="K1330">
        <v>100.52500000000001</v>
      </c>
      <c r="O1330">
        <f>ROUND(CP1330,0)</f>
        <v>4610</v>
      </c>
      <c r="P1330">
        <f>ROUND(CQ1330*I1330,0)</f>
        <v>4610</v>
      </c>
      <c r="Q1330">
        <f>ROUND(CR1330*I1330,0)</f>
        <v>0</v>
      </c>
      <c r="R1330">
        <f>ROUND(CS1330*I1330,0)</f>
        <v>0</v>
      </c>
      <c r="S1330">
        <f>ROUND(CT1330*I1330,0)</f>
        <v>0</v>
      </c>
      <c r="T1330">
        <f>ROUND(CU1330*I1330,0)</f>
        <v>0</v>
      </c>
      <c r="U1330">
        <f t="shared" si="854"/>
        <v>0</v>
      </c>
      <c r="V1330">
        <f t="shared" si="855"/>
        <v>0</v>
      </c>
      <c r="W1330">
        <f>ROUND(CX1330*I1330,0)</f>
        <v>0</v>
      </c>
      <c r="X1330">
        <f>ROUND(CY1330,0)</f>
        <v>0</v>
      </c>
      <c r="Y1330">
        <f>ROUND(CZ1330,0)</f>
        <v>0</v>
      </c>
      <c r="AA1330">
        <v>53551707</v>
      </c>
      <c r="AB1330">
        <f t="shared" si="856"/>
        <v>114.66</v>
      </c>
      <c r="AC1330">
        <f t="shared" si="857"/>
        <v>114.66</v>
      </c>
      <c r="AD1330">
        <f>ROUND((((ET1330)-(EU1330))+AE1330),2)</f>
        <v>0</v>
      </c>
      <c r="AE1330">
        <f t="shared" si="876"/>
        <v>0</v>
      </c>
      <c r="AF1330">
        <f t="shared" si="876"/>
        <v>0</v>
      </c>
      <c r="AG1330">
        <f t="shared" si="860"/>
        <v>0</v>
      </c>
      <c r="AH1330">
        <f t="shared" si="877"/>
        <v>0</v>
      </c>
      <c r="AI1330">
        <f t="shared" si="877"/>
        <v>0</v>
      </c>
      <c r="AJ1330">
        <f t="shared" si="862"/>
        <v>0</v>
      </c>
      <c r="AK1330">
        <v>114.66</v>
      </c>
      <c r="AL1330">
        <v>114.66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121</v>
      </c>
      <c r="AU1330">
        <v>72</v>
      </c>
      <c r="AV1330">
        <v>1</v>
      </c>
      <c r="AW1330">
        <v>1</v>
      </c>
      <c r="AZ1330">
        <v>1</v>
      </c>
      <c r="BA1330">
        <v>1</v>
      </c>
      <c r="BB1330">
        <v>1</v>
      </c>
      <c r="BC1330">
        <v>6.14</v>
      </c>
      <c r="BD1330" t="s">
        <v>3</v>
      </c>
      <c r="BE1330" t="s">
        <v>3</v>
      </c>
      <c r="BF1330" t="s">
        <v>3</v>
      </c>
      <c r="BG1330" t="s">
        <v>3</v>
      </c>
      <c r="BH1330">
        <v>3</v>
      </c>
      <c r="BI1330">
        <v>1</v>
      </c>
      <c r="BJ1330" t="s">
        <v>1175</v>
      </c>
      <c r="BM1330">
        <v>16001</v>
      </c>
      <c r="BN1330">
        <v>0</v>
      </c>
      <c r="BO1330" t="s">
        <v>1176</v>
      </c>
      <c r="BP1330">
        <v>1</v>
      </c>
      <c r="BQ1330">
        <v>22</v>
      </c>
      <c r="BR1330">
        <v>0</v>
      </c>
      <c r="BS1330">
        <v>1</v>
      </c>
      <c r="BT1330">
        <v>1</v>
      </c>
      <c r="BU1330">
        <v>1</v>
      </c>
      <c r="BV1330">
        <v>1</v>
      </c>
      <c r="BW1330">
        <v>1</v>
      </c>
      <c r="BX1330">
        <v>1</v>
      </c>
      <c r="BY1330" t="s">
        <v>3</v>
      </c>
      <c r="BZ1330">
        <v>121</v>
      </c>
      <c r="CA1330">
        <v>72</v>
      </c>
      <c r="CB1330" t="s">
        <v>3</v>
      </c>
      <c r="CE1330">
        <v>0</v>
      </c>
      <c r="CF1330">
        <v>0</v>
      </c>
      <c r="CG1330">
        <v>0</v>
      </c>
      <c r="CM1330">
        <v>0</v>
      </c>
      <c r="CN1330" t="s">
        <v>3</v>
      </c>
      <c r="CO1330">
        <v>0</v>
      </c>
      <c r="CP1330">
        <f t="shared" si="863"/>
        <v>4610</v>
      </c>
      <c r="CQ1330">
        <f>AC1330</f>
        <v>114.66</v>
      </c>
      <c r="CR1330">
        <f t="shared" si="865"/>
        <v>0</v>
      </c>
      <c r="CS1330">
        <f t="shared" si="866"/>
        <v>0</v>
      </c>
      <c r="CT1330">
        <f t="shared" si="867"/>
        <v>0</v>
      </c>
      <c r="CU1330">
        <f t="shared" si="868"/>
        <v>0</v>
      </c>
      <c r="CV1330">
        <f t="shared" si="869"/>
        <v>0</v>
      </c>
      <c r="CW1330">
        <f t="shared" si="870"/>
        <v>0</v>
      </c>
      <c r="CX1330">
        <f t="shared" si="871"/>
        <v>0</v>
      </c>
      <c r="CY1330">
        <f t="shared" si="872"/>
        <v>0</v>
      </c>
      <c r="CZ1330">
        <f t="shared" si="873"/>
        <v>0</v>
      </c>
      <c r="DC1330" t="s">
        <v>3</v>
      </c>
      <c r="DD1330" t="s">
        <v>3</v>
      </c>
      <c r="DE1330" t="s">
        <v>3</v>
      </c>
      <c r="DF1330" t="s">
        <v>3</v>
      </c>
      <c r="DG1330" t="s">
        <v>3</v>
      </c>
      <c r="DH1330" t="s">
        <v>3</v>
      </c>
      <c r="DI1330" t="s">
        <v>3</v>
      </c>
      <c r="DJ1330" t="s">
        <v>3</v>
      </c>
      <c r="DK1330" t="s">
        <v>3</v>
      </c>
      <c r="DL1330" t="s">
        <v>3</v>
      </c>
      <c r="DM1330" t="s">
        <v>3</v>
      </c>
      <c r="DN1330">
        <v>0</v>
      </c>
      <c r="DO1330">
        <v>0</v>
      </c>
      <c r="DP1330">
        <v>1</v>
      </c>
      <c r="DQ1330">
        <v>1</v>
      </c>
      <c r="DU1330">
        <v>1003</v>
      </c>
      <c r="DV1330" t="s">
        <v>185</v>
      </c>
      <c r="DW1330" t="s">
        <v>185</v>
      </c>
      <c r="DX1330">
        <v>1</v>
      </c>
      <c r="DZ1330" t="s">
        <v>3</v>
      </c>
      <c r="EA1330" t="s">
        <v>3</v>
      </c>
      <c r="EB1330" t="s">
        <v>3</v>
      </c>
      <c r="EC1330" t="s">
        <v>3</v>
      </c>
      <c r="EE1330">
        <v>53551143</v>
      </c>
      <c r="EF1330">
        <v>22</v>
      </c>
      <c r="EG1330" t="s">
        <v>592</v>
      </c>
      <c r="EH1330">
        <v>16</v>
      </c>
      <c r="EI1330" t="s">
        <v>593</v>
      </c>
      <c r="EJ1330">
        <v>1</v>
      </c>
      <c r="EK1330">
        <v>16001</v>
      </c>
      <c r="EL1330" t="s">
        <v>1153</v>
      </c>
      <c r="EM1330" t="s">
        <v>1154</v>
      </c>
      <c r="EO1330" t="s">
        <v>3</v>
      </c>
      <c r="EQ1330">
        <v>0</v>
      </c>
      <c r="ER1330">
        <v>114.66</v>
      </c>
      <c r="ES1330">
        <v>114.66</v>
      </c>
      <c r="ET1330">
        <v>0</v>
      </c>
      <c r="EU1330">
        <v>0</v>
      </c>
      <c r="EV1330">
        <v>0</v>
      </c>
      <c r="EW1330">
        <v>0</v>
      </c>
      <c r="EX1330">
        <v>0</v>
      </c>
      <c r="FQ1330">
        <v>0</v>
      </c>
      <c r="FR1330">
        <f>ROUND(IF(AND(BH1330=3,BI1330=3),P1330,0),0)</f>
        <v>0</v>
      </c>
      <c r="FS1330">
        <v>0</v>
      </c>
      <c r="FX1330">
        <v>121</v>
      </c>
      <c r="FY1330">
        <v>72</v>
      </c>
      <c r="GA1330" t="s">
        <v>3</v>
      </c>
      <c r="GD1330">
        <v>1</v>
      </c>
      <c r="GE1330">
        <v>18.670000000000002</v>
      </c>
      <c r="GF1330">
        <v>-1944157833</v>
      </c>
      <c r="GG1330">
        <v>2</v>
      </c>
      <c r="GH1330">
        <v>1</v>
      </c>
      <c r="GI1330">
        <v>5</v>
      </c>
      <c r="GJ1330">
        <v>0</v>
      </c>
      <c r="GK1330">
        <v>0</v>
      </c>
      <c r="GL1330">
        <f>ROUND(IF(AND(BH1330=3,BI1330=3,FS1330&lt;&gt;0),P1330,0),0)</f>
        <v>0</v>
      </c>
      <c r="GM1330">
        <f>ROUND(O1330+X1330+Y1330,0)+GX1330</f>
        <v>4610</v>
      </c>
      <c r="GN1330">
        <f>IF(OR(BI1330=0,BI1330=1),ROUND(O1330+X1330+Y1330,0),0)</f>
        <v>4610</v>
      </c>
      <c r="GO1330">
        <f>IF(BI1330=2,ROUND(O1330+X1330+Y1330,0),0)</f>
        <v>0</v>
      </c>
      <c r="GP1330">
        <f>IF(BI1330=4,ROUND(O1330+X1330+Y1330,0)+GX1330,0)</f>
        <v>0</v>
      </c>
      <c r="GR1330">
        <v>3</v>
      </c>
      <c r="GS1330">
        <v>1</v>
      </c>
      <c r="GT1330">
        <v>0</v>
      </c>
      <c r="GU1330" t="s">
        <v>3</v>
      </c>
      <c r="GV1330">
        <f t="shared" si="874"/>
        <v>0</v>
      </c>
      <c r="GW1330">
        <v>1</v>
      </c>
      <c r="GX1330">
        <f>ROUND(HC1330*I1330,0)</f>
        <v>0</v>
      </c>
      <c r="HA1330">
        <v>0</v>
      </c>
      <c r="HB1330">
        <v>0</v>
      </c>
      <c r="HC1330">
        <f t="shared" si="875"/>
        <v>0</v>
      </c>
      <c r="HE1330" t="s">
        <v>3</v>
      </c>
      <c r="HF1330" t="s">
        <v>3</v>
      </c>
      <c r="HG1330">
        <f>ROUND(AC1330*I1330,0)</f>
        <v>4610</v>
      </c>
      <c r="HM1330" t="s">
        <v>3</v>
      </c>
      <c r="HN1330" t="s">
        <v>596</v>
      </c>
      <c r="HO1330" t="s">
        <v>597</v>
      </c>
      <c r="HP1330" t="s">
        <v>593</v>
      </c>
      <c r="HQ1330" t="s">
        <v>593</v>
      </c>
      <c r="IK1330">
        <v>0</v>
      </c>
    </row>
    <row r="1331" spans="1:255" x14ac:dyDescent="0.2">
      <c r="A1331" s="2">
        <v>18</v>
      </c>
      <c r="B1331" s="2">
        <v>1</v>
      </c>
      <c r="C1331" s="2">
        <v>2279</v>
      </c>
      <c r="D1331" s="2"/>
      <c r="E1331" s="2" t="s">
        <v>1312</v>
      </c>
      <c r="F1331" s="2" t="s">
        <v>1191</v>
      </c>
      <c r="G1331" s="2" t="s">
        <v>1192</v>
      </c>
      <c r="H1331" s="2" t="s">
        <v>1180</v>
      </c>
      <c r="I1331" s="2">
        <f>I1327*J1331</f>
        <v>4</v>
      </c>
      <c r="J1331" s="2">
        <v>10</v>
      </c>
      <c r="K1331" s="2">
        <v>10</v>
      </c>
      <c r="L1331" s="2"/>
      <c r="M1331" s="2"/>
      <c r="N1331" s="2"/>
      <c r="O1331" s="2">
        <f>ROUND(CP1331,2)</f>
        <v>262.8</v>
      </c>
      <c r="P1331" s="2">
        <f>ROUND(CQ1331*I1331,2)</f>
        <v>262.8</v>
      </c>
      <c r="Q1331" s="2">
        <f>ROUND(CR1331*I1331,2)</f>
        <v>0</v>
      </c>
      <c r="R1331" s="2">
        <f>ROUND(CS1331*I1331,2)</f>
        <v>0</v>
      </c>
      <c r="S1331" s="2">
        <f>ROUND(CT1331*I1331,2)</f>
        <v>0</v>
      </c>
      <c r="T1331" s="2">
        <f>ROUND(CU1331*I1331,2)</f>
        <v>0</v>
      </c>
      <c r="U1331" s="2">
        <f t="shared" si="854"/>
        <v>0</v>
      </c>
      <c r="V1331" s="2">
        <f t="shared" si="855"/>
        <v>0</v>
      </c>
      <c r="W1331" s="2">
        <f>ROUND(CX1331*I1331,2)</f>
        <v>0.08</v>
      </c>
      <c r="X1331" s="2">
        <f>ROUND(CY1331,2)</f>
        <v>0</v>
      </c>
      <c r="Y1331" s="2">
        <f>ROUND(CZ1331,2)</f>
        <v>0</v>
      </c>
      <c r="Z1331" s="2"/>
      <c r="AA1331" s="2">
        <v>53551706</v>
      </c>
      <c r="AB1331" s="2">
        <f t="shared" si="856"/>
        <v>65.7</v>
      </c>
      <c r="AC1331" s="2">
        <f t="shared" si="857"/>
        <v>65.7</v>
      </c>
      <c r="AD1331" s="2">
        <f>ROUND((((ET1331)-(EU1331))+AE1331),2)</f>
        <v>0</v>
      </c>
      <c r="AE1331" s="2">
        <f t="shared" si="876"/>
        <v>0</v>
      </c>
      <c r="AF1331" s="2">
        <f t="shared" si="876"/>
        <v>0</v>
      </c>
      <c r="AG1331" s="2">
        <f t="shared" si="860"/>
        <v>0</v>
      </c>
      <c r="AH1331" s="2">
        <f t="shared" si="877"/>
        <v>0</v>
      </c>
      <c r="AI1331" s="2">
        <f t="shared" si="877"/>
        <v>0</v>
      </c>
      <c r="AJ1331" s="2">
        <f t="shared" si="862"/>
        <v>0.02</v>
      </c>
      <c r="AK1331" s="2">
        <v>65.7</v>
      </c>
      <c r="AL1331" s="2">
        <v>65.7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0.02</v>
      </c>
      <c r="AT1331" s="2">
        <v>121</v>
      </c>
      <c r="AU1331" s="2">
        <v>72</v>
      </c>
      <c r="AV1331" s="2">
        <v>1</v>
      </c>
      <c r="AW1331" s="2">
        <v>1</v>
      </c>
      <c r="AX1331" s="2"/>
      <c r="AY1331" s="2"/>
      <c r="AZ1331" s="2">
        <v>1</v>
      </c>
      <c r="BA1331" s="2">
        <v>1</v>
      </c>
      <c r="BB1331" s="2">
        <v>1</v>
      </c>
      <c r="BC1331" s="2">
        <v>1</v>
      </c>
      <c r="BD1331" s="2" t="s">
        <v>3</v>
      </c>
      <c r="BE1331" s="2" t="s">
        <v>3</v>
      </c>
      <c r="BF1331" s="2" t="s">
        <v>3</v>
      </c>
      <c r="BG1331" s="2" t="s">
        <v>3</v>
      </c>
      <c r="BH1331" s="2">
        <v>3</v>
      </c>
      <c r="BI1331" s="2">
        <v>1</v>
      </c>
      <c r="BJ1331" s="2" t="s">
        <v>1193</v>
      </c>
      <c r="BK1331" s="2"/>
      <c r="BL1331" s="2"/>
      <c r="BM1331" s="2">
        <v>16001</v>
      </c>
      <c r="BN1331" s="2">
        <v>0</v>
      </c>
      <c r="BO1331" s="2" t="s">
        <v>3</v>
      </c>
      <c r="BP1331" s="2">
        <v>0</v>
      </c>
      <c r="BQ1331" s="2">
        <v>22</v>
      </c>
      <c r="BR1331" s="2">
        <v>0</v>
      </c>
      <c r="BS1331" s="2">
        <v>1</v>
      </c>
      <c r="BT1331" s="2">
        <v>1</v>
      </c>
      <c r="BU1331" s="2">
        <v>1</v>
      </c>
      <c r="BV1331" s="2">
        <v>1</v>
      </c>
      <c r="BW1331" s="2">
        <v>1</v>
      </c>
      <c r="BX1331" s="2">
        <v>1</v>
      </c>
      <c r="BY1331" s="2" t="s">
        <v>3</v>
      </c>
      <c r="BZ1331" s="2">
        <v>121</v>
      </c>
      <c r="CA1331" s="2">
        <v>72</v>
      </c>
      <c r="CB1331" s="2" t="s">
        <v>3</v>
      </c>
      <c r="CC1331" s="2"/>
      <c r="CD1331" s="2"/>
      <c r="CE1331" s="2">
        <v>0</v>
      </c>
      <c r="CF1331" s="2">
        <v>0</v>
      </c>
      <c r="CG1331" s="2">
        <v>0</v>
      </c>
      <c r="CH1331" s="2"/>
      <c r="CI1331" s="2"/>
      <c r="CJ1331" s="2"/>
      <c r="CK1331" s="2"/>
      <c r="CL1331" s="2"/>
      <c r="CM1331" s="2">
        <v>0</v>
      </c>
      <c r="CN1331" s="2" t="s">
        <v>3</v>
      </c>
      <c r="CO1331" s="2">
        <v>0</v>
      </c>
      <c r="CP1331" s="2">
        <f t="shared" si="863"/>
        <v>262.8</v>
      </c>
      <c r="CQ1331" s="2">
        <f>AC1331*BC1331</f>
        <v>65.7</v>
      </c>
      <c r="CR1331" s="2">
        <f t="shared" si="865"/>
        <v>0</v>
      </c>
      <c r="CS1331" s="2">
        <f t="shared" si="866"/>
        <v>0</v>
      </c>
      <c r="CT1331" s="2">
        <f t="shared" si="867"/>
        <v>0</v>
      </c>
      <c r="CU1331" s="2">
        <f t="shared" si="868"/>
        <v>0</v>
      </c>
      <c r="CV1331" s="2">
        <f t="shared" si="869"/>
        <v>0</v>
      </c>
      <c r="CW1331" s="2">
        <f t="shared" si="870"/>
        <v>0</v>
      </c>
      <c r="CX1331" s="2">
        <f t="shared" si="871"/>
        <v>0.02</v>
      </c>
      <c r="CY1331" s="2">
        <f t="shared" si="872"/>
        <v>0</v>
      </c>
      <c r="CZ1331" s="2">
        <f t="shared" si="873"/>
        <v>0</v>
      </c>
      <c r="DA1331" s="2"/>
      <c r="DB1331" s="2"/>
      <c r="DC1331" s="2" t="s">
        <v>3</v>
      </c>
      <c r="DD1331" s="2" t="s">
        <v>3</v>
      </c>
      <c r="DE1331" s="2" t="s">
        <v>3</v>
      </c>
      <c r="DF1331" s="2" t="s">
        <v>3</v>
      </c>
      <c r="DG1331" s="2" t="s">
        <v>3</v>
      </c>
      <c r="DH1331" s="2" t="s">
        <v>3</v>
      </c>
      <c r="DI1331" s="2" t="s">
        <v>3</v>
      </c>
      <c r="DJ1331" s="2" t="s">
        <v>3</v>
      </c>
      <c r="DK1331" s="2" t="s">
        <v>3</v>
      </c>
      <c r="DL1331" s="2" t="s">
        <v>3</v>
      </c>
      <c r="DM1331" s="2" t="s">
        <v>3</v>
      </c>
      <c r="DN1331" s="2">
        <v>0</v>
      </c>
      <c r="DO1331" s="2">
        <v>0</v>
      </c>
      <c r="DP1331" s="2">
        <v>1</v>
      </c>
      <c r="DQ1331" s="2">
        <v>1</v>
      </c>
      <c r="DR1331" s="2"/>
      <c r="DS1331" s="2"/>
      <c r="DT1331" s="2"/>
      <c r="DU1331" s="2">
        <v>1010</v>
      </c>
      <c r="DV1331" s="2" t="s">
        <v>1180</v>
      </c>
      <c r="DW1331" s="2" t="s">
        <v>1180</v>
      </c>
      <c r="DX1331" s="2">
        <v>10</v>
      </c>
      <c r="DY1331" s="2"/>
      <c r="DZ1331" s="2" t="s">
        <v>3</v>
      </c>
      <c r="EA1331" s="2" t="s">
        <v>3</v>
      </c>
      <c r="EB1331" s="2" t="s">
        <v>3</v>
      </c>
      <c r="EC1331" s="2" t="s">
        <v>3</v>
      </c>
      <c r="ED1331" s="2"/>
      <c r="EE1331" s="2">
        <v>53551143</v>
      </c>
      <c r="EF1331" s="2">
        <v>22</v>
      </c>
      <c r="EG1331" s="2" t="s">
        <v>592</v>
      </c>
      <c r="EH1331" s="2">
        <v>16</v>
      </c>
      <c r="EI1331" s="2" t="s">
        <v>593</v>
      </c>
      <c r="EJ1331" s="2">
        <v>1</v>
      </c>
      <c r="EK1331" s="2">
        <v>16001</v>
      </c>
      <c r="EL1331" s="2" t="s">
        <v>1153</v>
      </c>
      <c r="EM1331" s="2" t="s">
        <v>1154</v>
      </c>
      <c r="EN1331" s="2"/>
      <c r="EO1331" s="2" t="s">
        <v>3</v>
      </c>
      <c r="EP1331" s="2"/>
      <c r="EQ1331" s="2">
        <v>0</v>
      </c>
      <c r="ER1331" s="2">
        <v>65.7</v>
      </c>
      <c r="ES1331" s="2">
        <v>65.7</v>
      </c>
      <c r="ET1331" s="2">
        <v>0</v>
      </c>
      <c r="EU1331" s="2">
        <v>0</v>
      </c>
      <c r="EV1331" s="2">
        <v>0</v>
      </c>
      <c r="EW1331" s="2">
        <v>0</v>
      </c>
      <c r="EX1331" s="2">
        <v>0</v>
      </c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>
        <v>0</v>
      </c>
      <c r="FR1331" s="2">
        <f>ROUND(IF(AND(BH1331=3,BI1331=3),P1331,0),2)</f>
        <v>0</v>
      </c>
      <c r="FS1331" s="2">
        <v>0</v>
      </c>
      <c r="FT1331" s="2"/>
      <c r="FU1331" s="2"/>
      <c r="FV1331" s="2"/>
      <c r="FW1331" s="2"/>
      <c r="FX1331" s="2">
        <v>121</v>
      </c>
      <c r="FY1331" s="2">
        <v>72</v>
      </c>
      <c r="FZ1331" s="2"/>
      <c r="GA1331" s="2" t="s">
        <v>3</v>
      </c>
      <c r="GB1331" s="2"/>
      <c r="GC1331" s="2"/>
      <c r="GD1331" s="2">
        <v>1</v>
      </c>
      <c r="GE1331" s="2"/>
      <c r="GF1331" s="2">
        <v>1223207677</v>
      </c>
      <c r="GG1331" s="2">
        <v>2</v>
      </c>
      <c r="GH1331" s="2">
        <v>1</v>
      </c>
      <c r="GI1331" s="2">
        <v>-2</v>
      </c>
      <c r="GJ1331" s="2">
        <v>0</v>
      </c>
      <c r="GK1331" s="2">
        <v>0</v>
      </c>
      <c r="GL1331" s="2">
        <f>ROUND(IF(AND(BH1331=3,BI1331=3,FS1331&lt;&gt;0),P1331,0),2)</f>
        <v>0</v>
      </c>
      <c r="GM1331" s="2">
        <f>ROUND(O1331+X1331+Y1331,2)+GX1331</f>
        <v>262.8</v>
      </c>
      <c r="GN1331" s="2">
        <f>IF(OR(BI1331=0,BI1331=1),ROUND(O1331+X1331+Y1331,2),0)</f>
        <v>262.8</v>
      </c>
      <c r="GO1331" s="2">
        <f>IF(BI1331=2,ROUND(O1331+X1331+Y1331,2),0)</f>
        <v>0</v>
      </c>
      <c r="GP1331" s="2">
        <f>IF(BI1331=4,ROUND(O1331+X1331+Y1331,2)+GX1331,0)</f>
        <v>0</v>
      </c>
      <c r="GQ1331" s="2"/>
      <c r="GR1331" s="2">
        <v>0</v>
      </c>
      <c r="GS1331" s="2">
        <v>3</v>
      </c>
      <c r="GT1331" s="2">
        <v>0</v>
      </c>
      <c r="GU1331" s="2" t="s">
        <v>3</v>
      </c>
      <c r="GV1331" s="2">
        <f t="shared" si="874"/>
        <v>0</v>
      </c>
      <c r="GW1331" s="2">
        <v>1</v>
      </c>
      <c r="GX1331" s="2">
        <f>ROUND(HC1331*I1331,2)</f>
        <v>0</v>
      </c>
      <c r="GY1331" s="2"/>
      <c r="GZ1331" s="2"/>
      <c r="HA1331" s="2">
        <v>0</v>
      </c>
      <c r="HB1331" s="2">
        <v>0</v>
      </c>
      <c r="HC1331" s="2">
        <f t="shared" si="875"/>
        <v>0</v>
      </c>
      <c r="HD1331" s="2"/>
      <c r="HE1331" s="2" t="s">
        <v>3</v>
      </c>
      <c r="HF1331" s="2" t="s">
        <v>3</v>
      </c>
      <c r="HG1331" s="2"/>
      <c r="HH1331" s="2"/>
      <c r="HI1331" s="2"/>
      <c r="HJ1331" s="2"/>
      <c r="HK1331" s="2"/>
      <c r="HL1331" s="2"/>
      <c r="HM1331" s="2" t="s">
        <v>3</v>
      </c>
      <c r="HN1331" s="2" t="s">
        <v>596</v>
      </c>
      <c r="HO1331" s="2" t="s">
        <v>597</v>
      </c>
      <c r="HP1331" s="2" t="s">
        <v>593</v>
      </c>
      <c r="HQ1331" s="2" t="s">
        <v>593</v>
      </c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>
        <v>0</v>
      </c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</row>
    <row r="1332" spans="1:255" x14ac:dyDescent="0.2">
      <c r="A1332">
        <v>18</v>
      </c>
      <c r="B1332">
        <v>1</v>
      </c>
      <c r="C1332">
        <v>2289</v>
      </c>
      <c r="E1332" t="s">
        <v>1312</v>
      </c>
      <c r="F1332" t="s">
        <v>1191</v>
      </c>
      <c r="G1332" t="s">
        <v>1192</v>
      </c>
      <c r="H1332" t="s">
        <v>1180</v>
      </c>
      <c r="I1332">
        <f>I1328*J1332</f>
        <v>4</v>
      </c>
      <c r="J1332">
        <v>10</v>
      </c>
      <c r="K1332">
        <v>10</v>
      </c>
      <c r="O1332">
        <f>ROUND(CP1332,0)</f>
        <v>489</v>
      </c>
      <c r="P1332">
        <f>ROUND(CQ1332*I1332,0)</f>
        <v>489</v>
      </c>
      <c r="Q1332">
        <f>ROUND(CR1332*I1332,0)</f>
        <v>0</v>
      </c>
      <c r="R1332">
        <f>ROUND(CS1332*I1332,0)</f>
        <v>0</v>
      </c>
      <c r="S1332">
        <f>ROUND(CT1332*I1332,0)</f>
        <v>0</v>
      </c>
      <c r="T1332">
        <f>ROUND(CU1332*I1332,0)</f>
        <v>0</v>
      </c>
      <c r="U1332">
        <f t="shared" si="854"/>
        <v>0</v>
      </c>
      <c r="V1332">
        <f t="shared" si="855"/>
        <v>0</v>
      </c>
      <c r="W1332">
        <f>ROUND(CX1332*I1332,0)</f>
        <v>0</v>
      </c>
      <c r="X1332">
        <f>ROUND(CY1332,0)</f>
        <v>0</v>
      </c>
      <c r="Y1332">
        <f>ROUND(CZ1332,0)</f>
        <v>0</v>
      </c>
      <c r="AA1332">
        <v>53551707</v>
      </c>
      <c r="AB1332">
        <f t="shared" si="856"/>
        <v>65.7</v>
      </c>
      <c r="AC1332">
        <f t="shared" si="857"/>
        <v>65.7</v>
      </c>
      <c r="AD1332">
        <f>ROUND((((ET1332)-(EU1332))+AE1332),2)</f>
        <v>0</v>
      </c>
      <c r="AE1332">
        <f t="shared" si="876"/>
        <v>0</v>
      </c>
      <c r="AF1332">
        <f t="shared" si="876"/>
        <v>0</v>
      </c>
      <c r="AG1332">
        <f t="shared" si="860"/>
        <v>0</v>
      </c>
      <c r="AH1332">
        <f t="shared" si="877"/>
        <v>0</v>
      </c>
      <c r="AI1332">
        <f t="shared" si="877"/>
        <v>0</v>
      </c>
      <c r="AJ1332">
        <f t="shared" si="862"/>
        <v>0.02</v>
      </c>
      <c r="AK1332">
        <v>65.7</v>
      </c>
      <c r="AL1332">
        <v>65.7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0.02</v>
      </c>
      <c r="AT1332">
        <v>121</v>
      </c>
      <c r="AU1332">
        <v>72</v>
      </c>
      <c r="AV1332">
        <v>1</v>
      </c>
      <c r="AW1332">
        <v>1</v>
      </c>
      <c r="AZ1332">
        <v>1</v>
      </c>
      <c r="BA1332">
        <v>1</v>
      </c>
      <c r="BB1332">
        <v>1</v>
      </c>
      <c r="BC1332">
        <v>1.86</v>
      </c>
      <c r="BD1332" t="s">
        <v>3</v>
      </c>
      <c r="BE1332" t="s">
        <v>3</v>
      </c>
      <c r="BF1332" t="s">
        <v>3</v>
      </c>
      <c r="BG1332" t="s">
        <v>3</v>
      </c>
      <c r="BH1332">
        <v>3</v>
      </c>
      <c r="BI1332">
        <v>1</v>
      </c>
      <c r="BJ1332" t="s">
        <v>1193</v>
      </c>
      <c r="BM1332">
        <v>16001</v>
      </c>
      <c r="BN1332">
        <v>0</v>
      </c>
      <c r="BO1332" t="s">
        <v>1191</v>
      </c>
      <c r="BP1332">
        <v>1</v>
      </c>
      <c r="BQ1332">
        <v>22</v>
      </c>
      <c r="BR1332">
        <v>0</v>
      </c>
      <c r="BS1332">
        <v>1</v>
      </c>
      <c r="BT1332">
        <v>1</v>
      </c>
      <c r="BU1332">
        <v>1</v>
      </c>
      <c r="BV1332">
        <v>1</v>
      </c>
      <c r="BW1332">
        <v>1</v>
      </c>
      <c r="BX1332">
        <v>1</v>
      </c>
      <c r="BY1332" t="s">
        <v>3</v>
      </c>
      <c r="BZ1332">
        <v>121</v>
      </c>
      <c r="CA1332">
        <v>72</v>
      </c>
      <c r="CB1332" t="s">
        <v>3</v>
      </c>
      <c r="CE1332">
        <v>0</v>
      </c>
      <c r="CF1332">
        <v>0</v>
      </c>
      <c r="CG1332">
        <v>0</v>
      </c>
      <c r="CM1332">
        <v>0</v>
      </c>
      <c r="CN1332" t="s">
        <v>3</v>
      </c>
      <c r="CO1332">
        <v>0</v>
      </c>
      <c r="CP1332">
        <f t="shared" si="863"/>
        <v>489</v>
      </c>
      <c r="CQ1332">
        <f>AC1332*BC1332</f>
        <v>122.20200000000001</v>
      </c>
      <c r="CR1332">
        <f t="shared" si="865"/>
        <v>0</v>
      </c>
      <c r="CS1332">
        <f t="shared" si="866"/>
        <v>0</v>
      </c>
      <c r="CT1332">
        <f t="shared" si="867"/>
        <v>0</v>
      </c>
      <c r="CU1332">
        <f t="shared" si="868"/>
        <v>0</v>
      </c>
      <c r="CV1332">
        <f t="shared" si="869"/>
        <v>0</v>
      </c>
      <c r="CW1332">
        <f t="shared" si="870"/>
        <v>0</v>
      </c>
      <c r="CX1332">
        <f t="shared" si="871"/>
        <v>0.02</v>
      </c>
      <c r="CY1332">
        <f t="shared" si="872"/>
        <v>0</v>
      </c>
      <c r="CZ1332">
        <f t="shared" si="873"/>
        <v>0</v>
      </c>
      <c r="DC1332" t="s">
        <v>3</v>
      </c>
      <c r="DD1332" t="s">
        <v>3</v>
      </c>
      <c r="DE1332" t="s">
        <v>3</v>
      </c>
      <c r="DF1332" t="s">
        <v>3</v>
      </c>
      <c r="DG1332" t="s">
        <v>3</v>
      </c>
      <c r="DH1332" t="s">
        <v>3</v>
      </c>
      <c r="DI1332" t="s">
        <v>3</v>
      </c>
      <c r="DJ1332" t="s">
        <v>3</v>
      </c>
      <c r="DK1332" t="s">
        <v>3</v>
      </c>
      <c r="DL1332" t="s">
        <v>3</v>
      </c>
      <c r="DM1332" t="s">
        <v>3</v>
      </c>
      <c r="DN1332">
        <v>0</v>
      </c>
      <c r="DO1332">
        <v>0</v>
      </c>
      <c r="DP1332">
        <v>1</v>
      </c>
      <c r="DQ1332">
        <v>1</v>
      </c>
      <c r="DU1332">
        <v>1010</v>
      </c>
      <c r="DV1332" t="s">
        <v>1180</v>
      </c>
      <c r="DW1332" t="s">
        <v>1180</v>
      </c>
      <c r="DX1332">
        <v>10</v>
      </c>
      <c r="DZ1332" t="s">
        <v>3</v>
      </c>
      <c r="EA1332" t="s">
        <v>3</v>
      </c>
      <c r="EB1332" t="s">
        <v>3</v>
      </c>
      <c r="EC1332" t="s">
        <v>3</v>
      </c>
      <c r="EE1332">
        <v>53551143</v>
      </c>
      <c r="EF1332">
        <v>22</v>
      </c>
      <c r="EG1332" t="s">
        <v>592</v>
      </c>
      <c r="EH1332">
        <v>16</v>
      </c>
      <c r="EI1332" t="s">
        <v>593</v>
      </c>
      <c r="EJ1332">
        <v>1</v>
      </c>
      <c r="EK1332">
        <v>16001</v>
      </c>
      <c r="EL1332" t="s">
        <v>1153</v>
      </c>
      <c r="EM1332" t="s">
        <v>1154</v>
      </c>
      <c r="EO1332" t="s">
        <v>3</v>
      </c>
      <c r="EQ1332">
        <v>0</v>
      </c>
      <c r="ER1332">
        <v>65.7</v>
      </c>
      <c r="ES1332">
        <v>65.7</v>
      </c>
      <c r="ET1332">
        <v>0</v>
      </c>
      <c r="EU1332">
        <v>0</v>
      </c>
      <c r="EV1332">
        <v>0</v>
      </c>
      <c r="EW1332">
        <v>0</v>
      </c>
      <c r="EX1332">
        <v>0</v>
      </c>
      <c r="FQ1332">
        <v>0</v>
      </c>
      <c r="FR1332">
        <f>ROUND(IF(AND(BH1332=3,BI1332=3),P1332,0),0)</f>
        <v>0</v>
      </c>
      <c r="FS1332">
        <v>0</v>
      </c>
      <c r="FX1332">
        <v>121</v>
      </c>
      <c r="FY1332">
        <v>72</v>
      </c>
      <c r="GA1332" t="s">
        <v>3</v>
      </c>
      <c r="GD1332">
        <v>1</v>
      </c>
      <c r="GF1332">
        <v>1223207677</v>
      </c>
      <c r="GG1332">
        <v>2</v>
      </c>
      <c r="GH1332">
        <v>1</v>
      </c>
      <c r="GI1332">
        <v>2</v>
      </c>
      <c r="GJ1332">
        <v>0</v>
      </c>
      <c r="GK1332">
        <v>0</v>
      </c>
      <c r="GL1332">
        <f>ROUND(IF(AND(BH1332=3,BI1332=3,FS1332&lt;&gt;0),P1332,0),0)</f>
        <v>0</v>
      </c>
      <c r="GM1332">
        <f>ROUND(O1332+X1332+Y1332,0)+GX1332</f>
        <v>489</v>
      </c>
      <c r="GN1332">
        <f>IF(OR(BI1332=0,BI1332=1),ROUND(O1332+X1332+Y1332,0),0)</f>
        <v>489</v>
      </c>
      <c r="GO1332">
        <f>IF(BI1332=2,ROUND(O1332+X1332+Y1332,0),0)</f>
        <v>0</v>
      </c>
      <c r="GP1332">
        <f>IF(BI1332=4,ROUND(O1332+X1332+Y1332,0)+GX1332,0)</f>
        <v>0</v>
      </c>
      <c r="GR1332">
        <v>0</v>
      </c>
      <c r="GS1332">
        <v>3</v>
      </c>
      <c r="GT1332">
        <v>0</v>
      </c>
      <c r="GU1332" t="s">
        <v>3</v>
      </c>
      <c r="GV1332">
        <f t="shared" si="874"/>
        <v>0</v>
      </c>
      <c r="GW1332">
        <v>1</v>
      </c>
      <c r="GX1332">
        <f>ROUND(HC1332*I1332,0)</f>
        <v>0</v>
      </c>
      <c r="HA1332">
        <v>0</v>
      </c>
      <c r="HB1332">
        <v>0</v>
      </c>
      <c r="HC1332">
        <f t="shared" si="875"/>
        <v>0</v>
      </c>
      <c r="HE1332" t="s">
        <v>3</v>
      </c>
      <c r="HF1332" t="s">
        <v>3</v>
      </c>
      <c r="HM1332" t="s">
        <v>3</v>
      </c>
      <c r="HN1332" t="s">
        <v>596</v>
      </c>
      <c r="HO1332" t="s">
        <v>597</v>
      </c>
      <c r="HP1332" t="s">
        <v>593</v>
      </c>
      <c r="HQ1332" t="s">
        <v>593</v>
      </c>
      <c r="IK1332">
        <v>0</v>
      </c>
    </row>
    <row r="1333" spans="1:255" x14ac:dyDescent="0.2">
      <c r="A1333" s="2">
        <v>17</v>
      </c>
      <c r="B1333" s="2">
        <v>1</v>
      </c>
      <c r="C1333" s="2">
        <f>ROW(SmtRes!A2300)</f>
        <v>2300</v>
      </c>
      <c r="D1333" s="2">
        <f>ROW(EtalonRes!A2103)</f>
        <v>2103</v>
      </c>
      <c r="E1333" s="2" t="s">
        <v>1313</v>
      </c>
      <c r="F1333" s="2" t="s">
        <v>1314</v>
      </c>
      <c r="G1333" s="2" t="s">
        <v>1315</v>
      </c>
      <c r="H1333" s="2" t="s">
        <v>1150</v>
      </c>
      <c r="I1333" s="2">
        <f>ROUND(ROUND(198/100,4),7)</f>
        <v>1.98</v>
      </c>
      <c r="J1333" s="2">
        <v>0</v>
      </c>
      <c r="K1333" s="2">
        <f>ROUND(ROUND(198/100,4),7)</f>
        <v>1.98</v>
      </c>
      <c r="L1333" s="2"/>
      <c r="M1333" s="2"/>
      <c r="N1333" s="2"/>
      <c r="O1333" s="2">
        <f>ROUND(CP1333,2)</f>
        <v>561.35</v>
      </c>
      <c r="P1333" s="2">
        <f>ROUND(CQ1333*I1333,2)</f>
        <v>126.38</v>
      </c>
      <c r="Q1333" s="2">
        <f>ROUND(CR1333*I1333,2)</f>
        <v>127.06</v>
      </c>
      <c r="R1333" s="2">
        <f>ROUND(CS1333*I1333,2)</f>
        <v>0.77</v>
      </c>
      <c r="S1333" s="2">
        <f>ROUND(CT1333*I1333,2)</f>
        <v>307.91000000000003</v>
      </c>
      <c r="T1333" s="2">
        <f>ROUND(CU1333*I1333,2)</f>
        <v>0</v>
      </c>
      <c r="U1333" s="2">
        <f t="shared" si="854"/>
        <v>32.758060499999999</v>
      </c>
      <c r="V1333" s="2">
        <f t="shared" si="855"/>
        <v>5.6925000000000003E-2</v>
      </c>
      <c r="W1333" s="2">
        <f>ROUND(CX1333*I1333,2)</f>
        <v>0</v>
      </c>
      <c r="X1333" s="2">
        <f>ROUND(CY1333,2)</f>
        <v>336.15</v>
      </c>
      <c r="Y1333" s="2">
        <f>ROUND(CZ1333,2)</f>
        <v>188.91</v>
      </c>
      <c r="Z1333" s="2"/>
      <c r="AA1333" s="2">
        <v>53551706</v>
      </c>
      <c r="AB1333" s="2">
        <f t="shared" si="856"/>
        <v>283.51</v>
      </c>
      <c r="AC1333" s="2">
        <f t="shared" si="857"/>
        <v>63.83</v>
      </c>
      <c r="AD1333" s="2">
        <f>ROUND(((((ET1333*ROUND((1.25*1.15),7)))-((EU1333*ROUND((1.25*1.15),7))))+AE1333),2)</f>
        <v>64.17</v>
      </c>
      <c r="AE1333" s="2">
        <f>ROUND(((EU1333*ROUND((1.25*1.15),7))),2)</f>
        <v>0.39</v>
      </c>
      <c r="AF1333" s="2">
        <f>ROUND(((EV1333*ROUND((1.15*1.15),7))),2)</f>
        <v>155.51</v>
      </c>
      <c r="AG1333" s="2">
        <f t="shared" si="860"/>
        <v>0</v>
      </c>
      <c r="AH1333" s="2">
        <f>((EW1333*ROUND((1.15*1.15),7)))</f>
        <v>16.544474999999998</v>
      </c>
      <c r="AI1333" s="2">
        <f>((EX1333*ROUND((1.25*1.15),7)))</f>
        <v>2.8750000000000001E-2</v>
      </c>
      <c r="AJ1333" s="2">
        <f t="shared" si="862"/>
        <v>0</v>
      </c>
      <c r="AK1333" s="2">
        <v>226.06</v>
      </c>
      <c r="AL1333" s="2">
        <v>63.83</v>
      </c>
      <c r="AM1333" s="2">
        <v>44.64</v>
      </c>
      <c r="AN1333" s="2">
        <v>0.27</v>
      </c>
      <c r="AO1333" s="2">
        <v>117.59</v>
      </c>
      <c r="AP1333" s="2">
        <v>0</v>
      </c>
      <c r="AQ1333" s="2">
        <v>12.51</v>
      </c>
      <c r="AR1333" s="2">
        <v>0.02</v>
      </c>
      <c r="AS1333" s="2">
        <v>0</v>
      </c>
      <c r="AT1333" s="2">
        <v>108.9</v>
      </c>
      <c r="AU1333" s="2">
        <v>61.2</v>
      </c>
      <c r="AV1333" s="2">
        <v>1</v>
      </c>
      <c r="AW1333" s="2">
        <v>1</v>
      </c>
      <c r="AX1333" s="2"/>
      <c r="AY1333" s="2"/>
      <c r="AZ1333" s="2">
        <v>1</v>
      </c>
      <c r="BA1333" s="2">
        <v>1</v>
      </c>
      <c r="BB1333" s="2">
        <v>1</v>
      </c>
      <c r="BC1333" s="2">
        <v>1</v>
      </c>
      <c r="BD1333" s="2" t="s">
        <v>3</v>
      </c>
      <c r="BE1333" s="2" t="s">
        <v>3</v>
      </c>
      <c r="BF1333" s="2" t="s">
        <v>3</v>
      </c>
      <c r="BG1333" s="2" t="s">
        <v>3</v>
      </c>
      <c r="BH1333" s="2">
        <v>0</v>
      </c>
      <c r="BI1333" s="2">
        <v>1</v>
      </c>
      <c r="BJ1333" s="2" t="s">
        <v>1316</v>
      </c>
      <c r="BK1333" s="2"/>
      <c r="BL1333" s="2"/>
      <c r="BM1333" s="2">
        <v>16001</v>
      </c>
      <c r="BN1333" s="2">
        <v>0</v>
      </c>
      <c r="BO1333" s="2" t="s">
        <v>3</v>
      </c>
      <c r="BP1333" s="2">
        <v>0</v>
      </c>
      <c r="BQ1333" s="2">
        <v>22</v>
      </c>
      <c r="BR1333" s="2">
        <v>0</v>
      </c>
      <c r="BS1333" s="2">
        <v>1</v>
      </c>
      <c r="BT1333" s="2">
        <v>1</v>
      </c>
      <c r="BU1333" s="2">
        <v>1</v>
      </c>
      <c r="BV1333" s="2">
        <v>1</v>
      </c>
      <c r="BW1333" s="2">
        <v>1</v>
      </c>
      <c r="BX1333" s="2">
        <v>1</v>
      </c>
      <c r="BY1333" s="2" t="s">
        <v>3</v>
      </c>
      <c r="BZ1333" s="2">
        <v>121</v>
      </c>
      <c r="CA1333" s="2">
        <v>72</v>
      </c>
      <c r="CB1333" s="2" t="s">
        <v>3</v>
      </c>
      <c r="CC1333" s="2"/>
      <c r="CD1333" s="2"/>
      <c r="CE1333" s="2">
        <v>0</v>
      </c>
      <c r="CF1333" s="2">
        <v>0</v>
      </c>
      <c r="CG1333" s="2">
        <v>0</v>
      </c>
      <c r="CH1333" s="2"/>
      <c r="CI1333" s="2"/>
      <c r="CJ1333" s="2"/>
      <c r="CK1333" s="2"/>
      <c r="CL1333" s="2"/>
      <c r="CM1333" s="2">
        <v>0</v>
      </c>
      <c r="CN1333" s="2" t="s">
        <v>2170</v>
      </c>
      <c r="CO1333" s="2">
        <v>0</v>
      </c>
      <c r="CP1333" s="2">
        <f t="shared" si="863"/>
        <v>561.35</v>
      </c>
      <c r="CQ1333" s="2">
        <f>AC1333*BC1333</f>
        <v>63.83</v>
      </c>
      <c r="CR1333" s="2">
        <f t="shared" si="865"/>
        <v>64.17</v>
      </c>
      <c r="CS1333" s="2">
        <f t="shared" si="866"/>
        <v>0.39</v>
      </c>
      <c r="CT1333" s="2">
        <f t="shared" si="867"/>
        <v>155.51</v>
      </c>
      <c r="CU1333" s="2">
        <f t="shared" si="868"/>
        <v>0</v>
      </c>
      <c r="CV1333" s="2">
        <f t="shared" si="869"/>
        <v>16.544474999999998</v>
      </c>
      <c r="CW1333" s="2">
        <f t="shared" si="870"/>
        <v>2.8750000000000001E-2</v>
      </c>
      <c r="CX1333" s="2">
        <f t="shared" si="871"/>
        <v>0</v>
      </c>
      <c r="CY1333" s="2">
        <f t="shared" si="872"/>
        <v>336.15251999999998</v>
      </c>
      <c r="CZ1333" s="2">
        <f t="shared" si="873"/>
        <v>188.91216</v>
      </c>
      <c r="DA1333" s="2"/>
      <c r="DB1333" s="2"/>
      <c r="DC1333" s="2" t="s">
        <v>3</v>
      </c>
      <c r="DD1333" s="2" t="s">
        <v>3</v>
      </c>
      <c r="DE1333" s="2" t="s">
        <v>61</v>
      </c>
      <c r="DF1333" s="2" t="s">
        <v>61</v>
      </c>
      <c r="DG1333" s="2" t="s">
        <v>62</v>
      </c>
      <c r="DH1333" s="2" t="s">
        <v>3</v>
      </c>
      <c r="DI1333" s="2" t="s">
        <v>62</v>
      </c>
      <c r="DJ1333" s="2" t="s">
        <v>61</v>
      </c>
      <c r="DK1333" s="2" t="s">
        <v>3</v>
      </c>
      <c r="DL1333" s="2" t="s">
        <v>75</v>
      </c>
      <c r="DM1333" s="2" t="s">
        <v>63</v>
      </c>
      <c r="DN1333" s="2">
        <v>0</v>
      </c>
      <c r="DO1333" s="2">
        <v>0</v>
      </c>
      <c r="DP1333" s="2">
        <v>1</v>
      </c>
      <c r="DQ1333" s="2">
        <v>1</v>
      </c>
      <c r="DR1333" s="2"/>
      <c r="DS1333" s="2"/>
      <c r="DT1333" s="2"/>
      <c r="DU1333" s="2">
        <v>1003</v>
      </c>
      <c r="DV1333" s="2" t="s">
        <v>1150</v>
      </c>
      <c r="DW1333" s="2" t="s">
        <v>1150</v>
      </c>
      <c r="DX1333" s="2">
        <v>100</v>
      </c>
      <c r="DY1333" s="2"/>
      <c r="DZ1333" s="2" t="s">
        <v>3</v>
      </c>
      <c r="EA1333" s="2" t="s">
        <v>3</v>
      </c>
      <c r="EB1333" s="2" t="s">
        <v>3</v>
      </c>
      <c r="EC1333" s="2" t="s">
        <v>3</v>
      </c>
      <c r="ED1333" s="2"/>
      <c r="EE1333" s="2">
        <v>53551143</v>
      </c>
      <c r="EF1333" s="2">
        <v>22</v>
      </c>
      <c r="EG1333" s="2" t="s">
        <v>592</v>
      </c>
      <c r="EH1333" s="2">
        <v>16</v>
      </c>
      <c r="EI1333" s="2" t="s">
        <v>593</v>
      </c>
      <c r="EJ1333" s="2">
        <v>1</v>
      </c>
      <c r="EK1333" s="2">
        <v>16001</v>
      </c>
      <c r="EL1333" s="2" t="s">
        <v>1153</v>
      </c>
      <c r="EM1333" s="2" t="s">
        <v>1154</v>
      </c>
      <c r="EN1333" s="2"/>
      <c r="EO1333" s="2" t="s">
        <v>1171</v>
      </c>
      <c r="EP1333" s="2"/>
      <c r="EQ1333" s="2">
        <v>0</v>
      </c>
      <c r="ER1333" s="2">
        <v>226.06</v>
      </c>
      <c r="ES1333" s="2">
        <v>63.83</v>
      </c>
      <c r="ET1333" s="2">
        <v>44.64</v>
      </c>
      <c r="EU1333" s="2">
        <v>0.27</v>
      </c>
      <c r="EV1333" s="2">
        <v>117.59</v>
      </c>
      <c r="EW1333" s="2">
        <v>12.51</v>
      </c>
      <c r="EX1333" s="2">
        <v>0.02</v>
      </c>
      <c r="EY1333" s="2">
        <v>0</v>
      </c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>
        <v>0</v>
      </c>
      <c r="FR1333" s="2">
        <f>ROUND(IF(AND(BH1333=3,BI1333=3),P1333,0),2)</f>
        <v>0</v>
      </c>
      <c r="FS1333" s="2">
        <v>0</v>
      </c>
      <c r="FT1333" s="2"/>
      <c r="FU1333" s="2"/>
      <c r="FV1333" s="2"/>
      <c r="FW1333" s="2"/>
      <c r="FX1333" s="2">
        <v>108.9</v>
      </c>
      <c r="FY1333" s="2">
        <v>61.2</v>
      </c>
      <c r="FZ1333" s="2"/>
      <c r="GA1333" s="2" t="s">
        <v>3</v>
      </c>
      <c r="GB1333" s="2"/>
      <c r="GC1333" s="2"/>
      <c r="GD1333" s="2">
        <v>1</v>
      </c>
      <c r="GE1333" s="2"/>
      <c r="GF1333" s="2">
        <v>462272119</v>
      </c>
      <c r="GG1333" s="2">
        <v>2</v>
      </c>
      <c r="GH1333" s="2">
        <v>1</v>
      </c>
      <c r="GI1333" s="2">
        <v>-2</v>
      </c>
      <c r="GJ1333" s="2">
        <v>0</v>
      </c>
      <c r="GK1333" s="2">
        <v>0</v>
      </c>
      <c r="GL1333" s="2">
        <f>ROUND(IF(AND(BH1333=3,BI1333=3,FS1333&lt;&gt;0),P1333,0),2)</f>
        <v>0</v>
      </c>
      <c r="GM1333" s="2">
        <f>ROUND(O1333+X1333+Y1333,2)+GX1333</f>
        <v>1086.4100000000001</v>
      </c>
      <c r="GN1333" s="2">
        <f>IF(OR(BI1333=0,BI1333=1),ROUND(O1333+X1333+Y1333,2),0)</f>
        <v>1086.4100000000001</v>
      </c>
      <c r="GO1333" s="2">
        <f>IF(BI1333=2,ROUND(O1333+X1333+Y1333,2),0)</f>
        <v>0</v>
      </c>
      <c r="GP1333" s="2">
        <f>IF(BI1333=4,ROUND(O1333+X1333+Y1333,2)+GX1333,0)</f>
        <v>0</v>
      </c>
      <c r="GQ1333" s="2"/>
      <c r="GR1333" s="2">
        <v>0</v>
      </c>
      <c r="GS1333" s="2">
        <v>3</v>
      </c>
      <c r="GT1333" s="2">
        <v>0</v>
      </c>
      <c r="GU1333" s="2" t="s">
        <v>3</v>
      </c>
      <c r="GV1333" s="2">
        <f t="shared" si="874"/>
        <v>0</v>
      </c>
      <c r="GW1333" s="2">
        <v>1</v>
      </c>
      <c r="GX1333" s="2">
        <f>ROUND(HC1333*I1333,2)</f>
        <v>0</v>
      </c>
      <c r="GY1333" s="2"/>
      <c r="GZ1333" s="2"/>
      <c r="HA1333" s="2">
        <v>0</v>
      </c>
      <c r="HB1333" s="2">
        <v>0</v>
      </c>
      <c r="HC1333" s="2">
        <f t="shared" si="875"/>
        <v>0</v>
      </c>
      <c r="HD1333" s="2"/>
      <c r="HE1333" s="2" t="s">
        <v>3</v>
      </c>
      <c r="HF1333" s="2" t="s">
        <v>3</v>
      </c>
      <c r="HG1333" s="2"/>
      <c r="HH1333" s="2"/>
      <c r="HI1333" s="2"/>
      <c r="HJ1333" s="2"/>
      <c r="HK1333" s="2"/>
      <c r="HL1333" s="2"/>
      <c r="HM1333" s="2" t="s">
        <v>3</v>
      </c>
      <c r="HN1333" s="2" t="s">
        <v>596</v>
      </c>
      <c r="HO1333" s="2" t="s">
        <v>597</v>
      </c>
      <c r="HP1333" s="2" t="s">
        <v>593</v>
      </c>
      <c r="HQ1333" s="2" t="s">
        <v>593</v>
      </c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>
        <v>0</v>
      </c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</row>
    <row r="1334" spans="1:255" x14ac:dyDescent="0.2">
      <c r="A1334">
        <v>17</v>
      </c>
      <c r="B1334">
        <v>1</v>
      </c>
      <c r="C1334">
        <f>ROW(SmtRes!A2310)</f>
        <v>2310</v>
      </c>
      <c r="D1334">
        <f>ROW(EtalonRes!A2116)</f>
        <v>2116</v>
      </c>
      <c r="E1334" t="s">
        <v>1313</v>
      </c>
      <c r="F1334" t="s">
        <v>1314</v>
      </c>
      <c r="G1334" t="s">
        <v>1315</v>
      </c>
      <c r="H1334" t="s">
        <v>1150</v>
      </c>
      <c r="I1334">
        <f>ROUND(ROUND(198/100,4),7)</f>
        <v>1.98</v>
      </c>
      <c r="J1334">
        <v>0</v>
      </c>
      <c r="K1334">
        <f>ROUND(ROUND(198/100,4),7)</f>
        <v>1.98</v>
      </c>
      <c r="O1334">
        <f>ROUND(CP1334,0)</f>
        <v>12686</v>
      </c>
      <c r="P1334">
        <f>ROUND(CQ1334*I1334,0)</f>
        <v>948</v>
      </c>
      <c r="Q1334">
        <f>ROUND(CR1334*I1334,0)</f>
        <v>887</v>
      </c>
      <c r="R1334">
        <f>ROUND(CS1334*I1334,0)</f>
        <v>27</v>
      </c>
      <c r="S1334">
        <f>ROUND(CT1334*I1334,0)</f>
        <v>10851</v>
      </c>
      <c r="T1334">
        <f>ROUND(CU1334*I1334,0)</f>
        <v>0</v>
      </c>
      <c r="U1334">
        <f t="shared" si="854"/>
        <v>32.758060499999999</v>
      </c>
      <c r="V1334">
        <f t="shared" si="855"/>
        <v>5.6925000000000003E-2</v>
      </c>
      <c r="W1334">
        <f>ROUND(CX1334*I1334,0)</f>
        <v>0</v>
      </c>
      <c r="X1334">
        <f>ROUND(CY1334,0)</f>
        <v>11846</v>
      </c>
      <c r="Y1334">
        <f>ROUND(CZ1334,0)</f>
        <v>6657</v>
      </c>
      <c r="AA1334">
        <v>53551707</v>
      </c>
      <c r="AB1334">
        <f t="shared" si="856"/>
        <v>283.51</v>
      </c>
      <c r="AC1334">
        <f t="shared" si="857"/>
        <v>63.83</v>
      </c>
      <c r="AD1334">
        <f>ROUND(((((ET1334*ROUND((1.25*1.15),7)))-((EU1334*ROUND((1.25*1.15),7))))+AE1334),2)</f>
        <v>64.17</v>
      </c>
      <c r="AE1334">
        <f>ROUND(((EU1334*ROUND((1.25*1.15),7))),2)</f>
        <v>0.39</v>
      </c>
      <c r="AF1334">
        <f>ROUND(((EV1334*ROUND((1.15*1.15),7))),2)</f>
        <v>155.51</v>
      </c>
      <c r="AG1334">
        <f t="shared" si="860"/>
        <v>0</v>
      </c>
      <c r="AH1334">
        <f>((EW1334*ROUND((1.15*1.15),7)))</f>
        <v>16.544474999999998</v>
      </c>
      <c r="AI1334">
        <f>((EX1334*ROUND((1.25*1.15),7)))</f>
        <v>2.8750000000000001E-2</v>
      </c>
      <c r="AJ1334">
        <f t="shared" si="862"/>
        <v>0</v>
      </c>
      <c r="AK1334">
        <v>226.06</v>
      </c>
      <c r="AL1334">
        <v>63.83</v>
      </c>
      <c r="AM1334">
        <v>44.64</v>
      </c>
      <c r="AN1334">
        <v>0.27</v>
      </c>
      <c r="AO1334">
        <v>117.59</v>
      </c>
      <c r="AP1334">
        <v>0</v>
      </c>
      <c r="AQ1334">
        <v>12.51</v>
      </c>
      <c r="AR1334">
        <v>0.02</v>
      </c>
      <c r="AS1334">
        <v>0</v>
      </c>
      <c r="AT1334">
        <v>108.9</v>
      </c>
      <c r="AU1334">
        <v>61.2</v>
      </c>
      <c r="AV1334">
        <v>1</v>
      </c>
      <c r="AW1334">
        <v>1</v>
      </c>
      <c r="AZ1334">
        <v>1</v>
      </c>
      <c r="BA1334">
        <v>35.24</v>
      </c>
      <c r="BB1334">
        <v>6.98</v>
      </c>
      <c r="BC1334">
        <v>7.5</v>
      </c>
      <c r="BD1334" t="s">
        <v>3</v>
      </c>
      <c r="BE1334" t="s">
        <v>3</v>
      </c>
      <c r="BF1334" t="s">
        <v>3</v>
      </c>
      <c r="BG1334" t="s">
        <v>3</v>
      </c>
      <c r="BH1334">
        <v>0</v>
      </c>
      <c r="BI1334">
        <v>1</v>
      </c>
      <c r="BJ1334" t="s">
        <v>1316</v>
      </c>
      <c r="BM1334">
        <v>16001</v>
      </c>
      <c r="BN1334">
        <v>0</v>
      </c>
      <c r="BO1334" t="s">
        <v>1314</v>
      </c>
      <c r="BP1334">
        <v>1</v>
      </c>
      <c r="BQ1334">
        <v>22</v>
      </c>
      <c r="BR1334">
        <v>0</v>
      </c>
      <c r="BS1334">
        <v>35.24</v>
      </c>
      <c r="BT1334">
        <v>1</v>
      </c>
      <c r="BU1334">
        <v>1</v>
      </c>
      <c r="BV1334">
        <v>1</v>
      </c>
      <c r="BW1334">
        <v>1</v>
      </c>
      <c r="BX1334">
        <v>1</v>
      </c>
      <c r="BY1334" t="s">
        <v>3</v>
      </c>
      <c r="BZ1334">
        <v>121</v>
      </c>
      <c r="CA1334">
        <v>72</v>
      </c>
      <c r="CB1334" t="s">
        <v>3</v>
      </c>
      <c r="CE1334">
        <v>0</v>
      </c>
      <c r="CF1334">
        <v>0</v>
      </c>
      <c r="CG1334">
        <v>0</v>
      </c>
      <c r="CM1334">
        <v>0</v>
      </c>
      <c r="CN1334" t="s">
        <v>2170</v>
      </c>
      <c r="CO1334">
        <v>0</v>
      </c>
      <c r="CP1334">
        <f t="shared" si="863"/>
        <v>12686</v>
      </c>
      <c r="CQ1334">
        <f>AC1334*BC1334</f>
        <v>478.72499999999997</v>
      </c>
      <c r="CR1334">
        <f t="shared" si="865"/>
        <v>447.90660000000003</v>
      </c>
      <c r="CS1334">
        <f t="shared" si="866"/>
        <v>13.743600000000001</v>
      </c>
      <c r="CT1334">
        <f t="shared" si="867"/>
        <v>5480.1724000000004</v>
      </c>
      <c r="CU1334">
        <f t="shared" si="868"/>
        <v>0</v>
      </c>
      <c r="CV1334">
        <f t="shared" si="869"/>
        <v>16.544474999999998</v>
      </c>
      <c r="CW1334">
        <f t="shared" si="870"/>
        <v>2.8750000000000001E-2</v>
      </c>
      <c r="CX1334">
        <f t="shared" si="871"/>
        <v>0</v>
      </c>
      <c r="CY1334">
        <f t="shared" si="872"/>
        <v>11846.142</v>
      </c>
      <c r="CZ1334">
        <f t="shared" si="873"/>
        <v>6657.3359999999993</v>
      </c>
      <c r="DC1334" t="s">
        <v>3</v>
      </c>
      <c r="DD1334" t="s">
        <v>3</v>
      </c>
      <c r="DE1334" t="s">
        <v>61</v>
      </c>
      <c r="DF1334" t="s">
        <v>61</v>
      </c>
      <c r="DG1334" t="s">
        <v>62</v>
      </c>
      <c r="DH1334" t="s">
        <v>3</v>
      </c>
      <c r="DI1334" t="s">
        <v>62</v>
      </c>
      <c r="DJ1334" t="s">
        <v>61</v>
      </c>
      <c r="DK1334" t="s">
        <v>3</v>
      </c>
      <c r="DL1334" t="s">
        <v>75</v>
      </c>
      <c r="DM1334" t="s">
        <v>63</v>
      </c>
      <c r="DN1334">
        <v>0</v>
      </c>
      <c r="DO1334">
        <v>0</v>
      </c>
      <c r="DP1334">
        <v>1</v>
      </c>
      <c r="DQ1334">
        <v>1</v>
      </c>
      <c r="DU1334">
        <v>1003</v>
      </c>
      <c r="DV1334" t="s">
        <v>1150</v>
      </c>
      <c r="DW1334" t="s">
        <v>1150</v>
      </c>
      <c r="DX1334">
        <v>100</v>
      </c>
      <c r="DZ1334" t="s">
        <v>3</v>
      </c>
      <c r="EA1334" t="s">
        <v>3</v>
      </c>
      <c r="EB1334" t="s">
        <v>3</v>
      </c>
      <c r="EC1334" t="s">
        <v>3</v>
      </c>
      <c r="EE1334">
        <v>53551143</v>
      </c>
      <c r="EF1334">
        <v>22</v>
      </c>
      <c r="EG1334" t="s">
        <v>592</v>
      </c>
      <c r="EH1334">
        <v>16</v>
      </c>
      <c r="EI1334" t="s">
        <v>593</v>
      </c>
      <c r="EJ1334">
        <v>1</v>
      </c>
      <c r="EK1334">
        <v>16001</v>
      </c>
      <c r="EL1334" t="s">
        <v>1153</v>
      </c>
      <c r="EM1334" t="s">
        <v>1154</v>
      </c>
      <c r="EO1334" t="s">
        <v>1171</v>
      </c>
      <c r="EQ1334">
        <v>0</v>
      </c>
      <c r="ER1334">
        <v>226.06</v>
      </c>
      <c r="ES1334">
        <v>63.83</v>
      </c>
      <c r="ET1334">
        <v>44.64</v>
      </c>
      <c r="EU1334">
        <v>0.27</v>
      </c>
      <c r="EV1334">
        <v>117.59</v>
      </c>
      <c r="EW1334">
        <v>12.51</v>
      </c>
      <c r="EX1334">
        <v>0.02</v>
      </c>
      <c r="EY1334">
        <v>0</v>
      </c>
      <c r="FQ1334">
        <v>0</v>
      </c>
      <c r="FR1334">
        <f>ROUND(IF(AND(BH1334=3,BI1334=3),P1334,0),0)</f>
        <v>0</v>
      </c>
      <c r="FS1334">
        <v>0</v>
      </c>
      <c r="FX1334">
        <v>108.9</v>
      </c>
      <c r="FY1334">
        <v>61.2</v>
      </c>
      <c r="GA1334" t="s">
        <v>3</v>
      </c>
      <c r="GD1334">
        <v>1</v>
      </c>
      <c r="GF1334">
        <v>462272119</v>
      </c>
      <c r="GG1334">
        <v>2</v>
      </c>
      <c r="GH1334">
        <v>1</v>
      </c>
      <c r="GI1334">
        <v>2</v>
      </c>
      <c r="GJ1334">
        <v>0</v>
      </c>
      <c r="GK1334">
        <v>0</v>
      </c>
      <c r="GL1334">
        <f>ROUND(IF(AND(BH1334=3,BI1334=3,FS1334&lt;&gt;0),P1334,0),0)</f>
        <v>0</v>
      </c>
      <c r="GM1334">
        <f>ROUND(O1334+X1334+Y1334,0)+GX1334</f>
        <v>31189</v>
      </c>
      <c r="GN1334">
        <f>IF(OR(BI1334=0,BI1334=1),ROUND(O1334+X1334+Y1334,0),0)</f>
        <v>31189</v>
      </c>
      <c r="GO1334">
        <f>IF(BI1334=2,ROUND(O1334+X1334+Y1334,0),0)</f>
        <v>0</v>
      </c>
      <c r="GP1334">
        <f>IF(BI1334=4,ROUND(O1334+X1334+Y1334,0)+GX1334,0)</f>
        <v>0</v>
      </c>
      <c r="GR1334">
        <v>0</v>
      </c>
      <c r="GS1334">
        <v>3</v>
      </c>
      <c r="GT1334">
        <v>0</v>
      </c>
      <c r="GU1334" t="s">
        <v>3</v>
      </c>
      <c r="GV1334">
        <f t="shared" si="874"/>
        <v>0</v>
      </c>
      <c r="GW1334">
        <v>1</v>
      </c>
      <c r="GX1334">
        <f>ROUND(HC1334*I1334,0)</f>
        <v>0</v>
      </c>
      <c r="HA1334">
        <v>0</v>
      </c>
      <c r="HB1334">
        <v>0</v>
      </c>
      <c r="HC1334">
        <f t="shared" si="875"/>
        <v>0</v>
      </c>
      <c r="HE1334" t="s">
        <v>3</v>
      </c>
      <c r="HF1334" t="s">
        <v>3</v>
      </c>
      <c r="HM1334" t="s">
        <v>3</v>
      </c>
      <c r="HN1334" t="s">
        <v>596</v>
      </c>
      <c r="HO1334" t="s">
        <v>597</v>
      </c>
      <c r="HP1334" t="s">
        <v>593</v>
      </c>
      <c r="HQ1334" t="s">
        <v>593</v>
      </c>
      <c r="IK1334">
        <v>0</v>
      </c>
    </row>
    <row r="1335" spans="1:255" x14ac:dyDescent="0.2">
      <c r="A1335" s="2">
        <v>18</v>
      </c>
      <c r="B1335" s="2">
        <v>1</v>
      </c>
      <c r="C1335" s="2">
        <v>2298</v>
      </c>
      <c r="D1335" s="2"/>
      <c r="E1335" s="2" t="s">
        <v>1317</v>
      </c>
      <c r="F1335" s="2" t="s">
        <v>1318</v>
      </c>
      <c r="G1335" s="2" t="s">
        <v>1319</v>
      </c>
      <c r="H1335" s="2" t="s">
        <v>185</v>
      </c>
      <c r="I1335" s="2">
        <f>I1333*J1335</f>
        <v>198.99</v>
      </c>
      <c r="J1335" s="2">
        <v>100.5</v>
      </c>
      <c r="K1335" s="2">
        <v>100.5</v>
      </c>
      <c r="L1335" s="2"/>
      <c r="M1335" s="2"/>
      <c r="N1335" s="2"/>
      <c r="O1335" s="2">
        <f>ROUND(CP1335,2)</f>
        <v>9032.16</v>
      </c>
      <c r="P1335" s="2">
        <f>ROUND(CQ1335*I1335,2)</f>
        <v>9032.16</v>
      </c>
      <c r="Q1335" s="2">
        <f>ROUND(CR1335*I1335,2)</f>
        <v>0</v>
      </c>
      <c r="R1335" s="2">
        <f>ROUND(CS1335*I1335,2)</f>
        <v>0</v>
      </c>
      <c r="S1335" s="2">
        <f>ROUND(CT1335*I1335,2)</f>
        <v>0</v>
      </c>
      <c r="T1335" s="2">
        <f>ROUND(CU1335*I1335,2)</f>
        <v>0</v>
      </c>
      <c r="U1335" s="2">
        <f t="shared" si="854"/>
        <v>0</v>
      </c>
      <c r="V1335" s="2">
        <f t="shared" si="855"/>
        <v>0</v>
      </c>
      <c r="W1335" s="2">
        <f>ROUND(CX1335*I1335,2)</f>
        <v>0</v>
      </c>
      <c r="X1335" s="2">
        <f>ROUND(CY1335,2)</f>
        <v>0</v>
      </c>
      <c r="Y1335" s="2">
        <f>ROUND(CZ1335,2)</f>
        <v>0</v>
      </c>
      <c r="Z1335" s="2"/>
      <c r="AA1335" s="2">
        <v>53551706</v>
      </c>
      <c r="AB1335" s="2">
        <f t="shared" si="856"/>
        <v>45.39</v>
      </c>
      <c r="AC1335" s="2">
        <f t="shared" si="857"/>
        <v>45.39</v>
      </c>
      <c r="AD1335" s="2">
        <f t="shared" ref="AD1335:AD1340" si="878">ROUND((((ET1335)-(EU1335))+AE1335),2)</f>
        <v>0</v>
      </c>
      <c r="AE1335" s="2">
        <f t="shared" ref="AE1335:AF1340" si="879">ROUND((EU1335),2)</f>
        <v>0</v>
      </c>
      <c r="AF1335" s="2">
        <f t="shared" si="879"/>
        <v>0</v>
      </c>
      <c r="AG1335" s="2">
        <f t="shared" si="860"/>
        <v>0</v>
      </c>
      <c r="AH1335" s="2">
        <f t="shared" ref="AH1335:AI1340" si="880">(EW1335)</f>
        <v>0</v>
      </c>
      <c r="AI1335" s="2">
        <f t="shared" si="880"/>
        <v>0</v>
      </c>
      <c r="AJ1335" s="2">
        <f t="shared" si="862"/>
        <v>0</v>
      </c>
      <c r="AK1335" s="2">
        <v>45.39</v>
      </c>
      <c r="AL1335" s="2">
        <v>45.39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121</v>
      </c>
      <c r="AU1335" s="2">
        <v>72</v>
      </c>
      <c r="AV1335" s="2">
        <v>1</v>
      </c>
      <c r="AW1335" s="2">
        <v>1</v>
      </c>
      <c r="AX1335" s="2"/>
      <c r="AY1335" s="2"/>
      <c r="AZ1335" s="2">
        <v>1</v>
      </c>
      <c r="BA1335" s="2">
        <v>1</v>
      </c>
      <c r="BB1335" s="2">
        <v>1</v>
      </c>
      <c r="BC1335" s="2">
        <v>1</v>
      </c>
      <c r="BD1335" s="2" t="s">
        <v>3</v>
      </c>
      <c r="BE1335" s="2" t="s">
        <v>3</v>
      </c>
      <c r="BF1335" s="2" t="s">
        <v>3</v>
      </c>
      <c r="BG1335" s="2" t="s">
        <v>3</v>
      </c>
      <c r="BH1335" s="2">
        <v>3</v>
      </c>
      <c r="BI1335" s="2">
        <v>1</v>
      </c>
      <c r="BJ1335" s="2" t="s">
        <v>1320</v>
      </c>
      <c r="BK1335" s="2"/>
      <c r="BL1335" s="2"/>
      <c r="BM1335" s="2">
        <v>16001</v>
      </c>
      <c r="BN1335" s="2">
        <v>0</v>
      </c>
      <c r="BO1335" s="2" t="s">
        <v>3</v>
      </c>
      <c r="BP1335" s="2">
        <v>0</v>
      </c>
      <c r="BQ1335" s="2">
        <v>22</v>
      </c>
      <c r="BR1335" s="2">
        <v>0</v>
      </c>
      <c r="BS1335" s="2">
        <v>1</v>
      </c>
      <c r="BT1335" s="2">
        <v>1</v>
      </c>
      <c r="BU1335" s="2">
        <v>1</v>
      </c>
      <c r="BV1335" s="2">
        <v>1</v>
      </c>
      <c r="BW1335" s="2">
        <v>1</v>
      </c>
      <c r="BX1335" s="2">
        <v>1</v>
      </c>
      <c r="BY1335" s="2" t="s">
        <v>3</v>
      </c>
      <c r="BZ1335" s="2">
        <v>121</v>
      </c>
      <c r="CA1335" s="2">
        <v>72</v>
      </c>
      <c r="CB1335" s="2" t="s">
        <v>3</v>
      </c>
      <c r="CC1335" s="2"/>
      <c r="CD1335" s="2"/>
      <c r="CE1335" s="2">
        <v>0</v>
      </c>
      <c r="CF1335" s="2">
        <v>0</v>
      </c>
      <c r="CG1335" s="2">
        <v>0</v>
      </c>
      <c r="CH1335" s="2"/>
      <c r="CI1335" s="2"/>
      <c r="CJ1335" s="2"/>
      <c r="CK1335" s="2"/>
      <c r="CL1335" s="2"/>
      <c r="CM1335" s="2">
        <v>0</v>
      </c>
      <c r="CN1335" s="2" t="s">
        <v>3</v>
      </c>
      <c r="CO1335" s="2">
        <v>0</v>
      </c>
      <c r="CP1335" s="2">
        <f t="shared" si="863"/>
        <v>9032.16</v>
      </c>
      <c r="CQ1335" s="2">
        <f>AC1335*BC1335</f>
        <v>45.39</v>
      </c>
      <c r="CR1335" s="2">
        <f t="shared" si="865"/>
        <v>0</v>
      </c>
      <c r="CS1335" s="2">
        <f t="shared" si="866"/>
        <v>0</v>
      </c>
      <c r="CT1335" s="2">
        <f t="shared" si="867"/>
        <v>0</v>
      </c>
      <c r="CU1335" s="2">
        <f t="shared" si="868"/>
        <v>0</v>
      </c>
      <c r="CV1335" s="2">
        <f t="shared" si="869"/>
        <v>0</v>
      </c>
      <c r="CW1335" s="2">
        <f t="shared" si="870"/>
        <v>0</v>
      </c>
      <c r="CX1335" s="2">
        <f t="shared" si="871"/>
        <v>0</v>
      </c>
      <c r="CY1335" s="2">
        <f t="shared" si="872"/>
        <v>0</v>
      </c>
      <c r="CZ1335" s="2">
        <f t="shared" si="873"/>
        <v>0</v>
      </c>
      <c r="DA1335" s="2"/>
      <c r="DB1335" s="2"/>
      <c r="DC1335" s="2" t="s">
        <v>3</v>
      </c>
      <c r="DD1335" s="2" t="s">
        <v>3</v>
      </c>
      <c r="DE1335" s="2" t="s">
        <v>3</v>
      </c>
      <c r="DF1335" s="2" t="s">
        <v>3</v>
      </c>
      <c r="DG1335" s="2" t="s">
        <v>3</v>
      </c>
      <c r="DH1335" s="2" t="s">
        <v>3</v>
      </c>
      <c r="DI1335" s="2" t="s">
        <v>3</v>
      </c>
      <c r="DJ1335" s="2" t="s">
        <v>3</v>
      </c>
      <c r="DK1335" s="2" t="s">
        <v>3</v>
      </c>
      <c r="DL1335" s="2" t="s">
        <v>3</v>
      </c>
      <c r="DM1335" s="2" t="s">
        <v>3</v>
      </c>
      <c r="DN1335" s="2">
        <v>0</v>
      </c>
      <c r="DO1335" s="2">
        <v>0</v>
      </c>
      <c r="DP1335" s="2">
        <v>1</v>
      </c>
      <c r="DQ1335" s="2">
        <v>1</v>
      </c>
      <c r="DR1335" s="2"/>
      <c r="DS1335" s="2"/>
      <c r="DT1335" s="2"/>
      <c r="DU1335" s="2">
        <v>1003</v>
      </c>
      <c r="DV1335" s="2" t="s">
        <v>185</v>
      </c>
      <c r="DW1335" s="2" t="s">
        <v>185</v>
      </c>
      <c r="DX1335" s="2">
        <v>1</v>
      </c>
      <c r="DY1335" s="2"/>
      <c r="DZ1335" s="2" t="s">
        <v>3</v>
      </c>
      <c r="EA1335" s="2" t="s">
        <v>3</v>
      </c>
      <c r="EB1335" s="2" t="s">
        <v>3</v>
      </c>
      <c r="EC1335" s="2" t="s">
        <v>3</v>
      </c>
      <c r="ED1335" s="2"/>
      <c r="EE1335" s="2">
        <v>53551143</v>
      </c>
      <c r="EF1335" s="2">
        <v>22</v>
      </c>
      <c r="EG1335" s="2" t="s">
        <v>592</v>
      </c>
      <c r="EH1335" s="2">
        <v>16</v>
      </c>
      <c r="EI1335" s="2" t="s">
        <v>593</v>
      </c>
      <c r="EJ1335" s="2">
        <v>1</v>
      </c>
      <c r="EK1335" s="2">
        <v>16001</v>
      </c>
      <c r="EL1335" s="2" t="s">
        <v>1153</v>
      </c>
      <c r="EM1335" s="2" t="s">
        <v>1154</v>
      </c>
      <c r="EN1335" s="2"/>
      <c r="EO1335" s="2" t="s">
        <v>3</v>
      </c>
      <c r="EP1335" s="2"/>
      <c r="EQ1335" s="2">
        <v>0</v>
      </c>
      <c r="ER1335" s="2">
        <v>0</v>
      </c>
      <c r="ES1335" s="2">
        <v>45.39</v>
      </c>
      <c r="ET1335" s="2">
        <v>0</v>
      </c>
      <c r="EU1335" s="2">
        <v>0</v>
      </c>
      <c r="EV1335" s="2">
        <v>0</v>
      </c>
      <c r="EW1335" s="2">
        <v>0</v>
      </c>
      <c r="EX1335" s="2">
        <v>0</v>
      </c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>
        <v>0</v>
      </c>
      <c r="FR1335" s="2">
        <f>ROUND(IF(AND(BH1335=3,BI1335=3),P1335,0),2)</f>
        <v>0</v>
      </c>
      <c r="FS1335" s="2">
        <v>0</v>
      </c>
      <c r="FT1335" s="2"/>
      <c r="FU1335" s="2"/>
      <c r="FV1335" s="2"/>
      <c r="FW1335" s="2"/>
      <c r="FX1335" s="2">
        <v>121</v>
      </c>
      <c r="FY1335" s="2">
        <v>72</v>
      </c>
      <c r="FZ1335" s="2"/>
      <c r="GA1335" s="2" t="s">
        <v>3</v>
      </c>
      <c r="GB1335" s="2"/>
      <c r="GC1335" s="2"/>
      <c r="GD1335" s="2">
        <v>1</v>
      </c>
      <c r="GE1335" s="2"/>
      <c r="GF1335" s="2">
        <v>428537175</v>
      </c>
      <c r="GG1335" s="2">
        <v>2</v>
      </c>
      <c r="GH1335" s="2">
        <v>4</v>
      </c>
      <c r="GI1335" s="2">
        <v>-2</v>
      </c>
      <c r="GJ1335" s="2">
        <v>0</v>
      </c>
      <c r="GK1335" s="2">
        <v>0</v>
      </c>
      <c r="GL1335" s="2">
        <f>ROUND(IF(AND(BH1335=3,BI1335=3,FS1335&lt;&gt;0),P1335,0),2)</f>
        <v>0</v>
      </c>
      <c r="GM1335" s="2">
        <f>ROUND(O1335+X1335+Y1335,2)+GX1335</f>
        <v>9032.16</v>
      </c>
      <c r="GN1335" s="2">
        <f>IF(OR(BI1335=0,BI1335=1),ROUND(O1335+X1335+Y1335,2),0)</f>
        <v>9032.16</v>
      </c>
      <c r="GO1335" s="2">
        <f>IF(BI1335=2,ROUND(O1335+X1335+Y1335,2),0)</f>
        <v>0</v>
      </c>
      <c r="GP1335" s="2">
        <f>IF(BI1335=4,ROUND(O1335+X1335+Y1335,2)+GX1335,0)</f>
        <v>0</v>
      </c>
      <c r="GQ1335" s="2"/>
      <c r="GR1335" s="2">
        <v>0</v>
      </c>
      <c r="GS1335" s="2">
        <v>2</v>
      </c>
      <c r="GT1335" s="2">
        <v>0</v>
      </c>
      <c r="GU1335" s="2" t="s">
        <v>3</v>
      </c>
      <c r="GV1335" s="2">
        <f t="shared" si="874"/>
        <v>0</v>
      </c>
      <c r="GW1335" s="2">
        <v>1</v>
      </c>
      <c r="GX1335" s="2">
        <f>ROUND(HC1335*I1335,2)</f>
        <v>0</v>
      </c>
      <c r="GY1335" s="2"/>
      <c r="GZ1335" s="2"/>
      <c r="HA1335" s="2">
        <v>0</v>
      </c>
      <c r="HB1335" s="2">
        <v>0</v>
      </c>
      <c r="HC1335" s="2">
        <f t="shared" si="875"/>
        <v>0</v>
      </c>
      <c r="HD1335" s="2"/>
      <c r="HE1335" s="2" t="s">
        <v>3</v>
      </c>
      <c r="HF1335" s="2" t="s">
        <v>3</v>
      </c>
      <c r="HG1335" s="2"/>
      <c r="HH1335" s="2"/>
      <c r="HI1335" s="2"/>
      <c r="HJ1335" s="2"/>
      <c r="HK1335" s="2"/>
      <c r="HL1335" s="2"/>
      <c r="HM1335" s="2" t="s">
        <v>3</v>
      </c>
      <c r="HN1335" s="2" t="s">
        <v>596</v>
      </c>
      <c r="HO1335" s="2" t="s">
        <v>597</v>
      </c>
      <c r="HP1335" s="2" t="s">
        <v>593</v>
      </c>
      <c r="HQ1335" s="2" t="s">
        <v>593</v>
      </c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>
        <v>0</v>
      </c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</row>
    <row r="1336" spans="1:255" x14ac:dyDescent="0.2">
      <c r="A1336">
        <v>18</v>
      </c>
      <c r="B1336">
        <v>1</v>
      </c>
      <c r="C1336">
        <v>2308</v>
      </c>
      <c r="E1336" t="s">
        <v>1317</v>
      </c>
      <c r="F1336" t="s">
        <v>1318</v>
      </c>
      <c r="G1336" t="s">
        <v>1319</v>
      </c>
      <c r="H1336" t="s">
        <v>185</v>
      </c>
      <c r="I1336">
        <f>I1334*J1336</f>
        <v>198.99</v>
      </c>
      <c r="J1336">
        <v>100.5</v>
      </c>
      <c r="K1336">
        <v>100.5</v>
      </c>
      <c r="O1336">
        <f>ROUND(CP1336,0)</f>
        <v>55455</v>
      </c>
      <c r="P1336">
        <f>ROUND(CQ1336*I1336,0)</f>
        <v>55455</v>
      </c>
      <c r="Q1336">
        <f>ROUND(CR1336*I1336,0)</f>
        <v>0</v>
      </c>
      <c r="R1336">
        <f>ROUND(CS1336*I1336,0)</f>
        <v>0</v>
      </c>
      <c r="S1336">
        <f>ROUND(CT1336*I1336,0)</f>
        <v>0</v>
      </c>
      <c r="T1336">
        <f>ROUND(CU1336*I1336,0)</f>
        <v>0</v>
      </c>
      <c r="U1336">
        <f t="shared" si="854"/>
        <v>0</v>
      </c>
      <c r="V1336">
        <f t="shared" si="855"/>
        <v>0</v>
      </c>
      <c r="W1336">
        <f>ROUND(CX1336*I1336,0)</f>
        <v>0</v>
      </c>
      <c r="X1336">
        <f>ROUND(CY1336,0)</f>
        <v>0</v>
      </c>
      <c r="Y1336">
        <f>ROUND(CZ1336,0)</f>
        <v>0</v>
      </c>
      <c r="AA1336">
        <v>53551707</v>
      </c>
      <c r="AB1336">
        <f t="shared" si="856"/>
        <v>278.68</v>
      </c>
      <c r="AC1336">
        <f t="shared" si="857"/>
        <v>278.68</v>
      </c>
      <c r="AD1336">
        <f t="shared" si="878"/>
        <v>0</v>
      </c>
      <c r="AE1336">
        <f t="shared" si="879"/>
        <v>0</v>
      </c>
      <c r="AF1336">
        <f t="shared" si="879"/>
        <v>0</v>
      </c>
      <c r="AG1336">
        <f t="shared" si="860"/>
        <v>0</v>
      </c>
      <c r="AH1336">
        <f t="shared" si="880"/>
        <v>0</v>
      </c>
      <c r="AI1336">
        <f t="shared" si="880"/>
        <v>0</v>
      </c>
      <c r="AJ1336">
        <f t="shared" si="862"/>
        <v>0</v>
      </c>
      <c r="AK1336">
        <v>278.68</v>
      </c>
      <c r="AL1336">
        <v>278.68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121</v>
      </c>
      <c r="AU1336">
        <v>72</v>
      </c>
      <c r="AV1336">
        <v>1</v>
      </c>
      <c r="AW1336">
        <v>1</v>
      </c>
      <c r="AZ1336">
        <v>1</v>
      </c>
      <c r="BA1336">
        <v>1</v>
      </c>
      <c r="BB1336">
        <v>1</v>
      </c>
      <c r="BC1336">
        <v>6.14</v>
      </c>
      <c r="BD1336" t="s">
        <v>3</v>
      </c>
      <c r="BE1336" t="s">
        <v>3</v>
      </c>
      <c r="BF1336" t="s">
        <v>3</v>
      </c>
      <c r="BG1336" t="s">
        <v>3</v>
      </c>
      <c r="BH1336">
        <v>3</v>
      </c>
      <c r="BI1336">
        <v>1</v>
      </c>
      <c r="BJ1336" t="s">
        <v>1320</v>
      </c>
      <c r="BM1336">
        <v>16001</v>
      </c>
      <c r="BN1336">
        <v>0</v>
      </c>
      <c r="BO1336" t="s">
        <v>1176</v>
      </c>
      <c r="BP1336">
        <v>1</v>
      </c>
      <c r="BQ1336">
        <v>22</v>
      </c>
      <c r="BR1336">
        <v>0</v>
      </c>
      <c r="BS1336">
        <v>1</v>
      </c>
      <c r="BT1336">
        <v>1</v>
      </c>
      <c r="BU1336">
        <v>1</v>
      </c>
      <c r="BV1336">
        <v>1</v>
      </c>
      <c r="BW1336">
        <v>1</v>
      </c>
      <c r="BX1336">
        <v>1</v>
      </c>
      <c r="BY1336" t="s">
        <v>3</v>
      </c>
      <c r="BZ1336">
        <v>121</v>
      </c>
      <c r="CA1336">
        <v>72</v>
      </c>
      <c r="CB1336" t="s">
        <v>3</v>
      </c>
      <c r="CE1336">
        <v>0</v>
      </c>
      <c r="CF1336">
        <v>0</v>
      </c>
      <c r="CG1336">
        <v>0</v>
      </c>
      <c r="CM1336">
        <v>0</v>
      </c>
      <c r="CN1336" t="s">
        <v>3</v>
      </c>
      <c r="CO1336">
        <v>0</v>
      </c>
      <c r="CP1336">
        <f t="shared" si="863"/>
        <v>55455</v>
      </c>
      <c r="CQ1336">
        <f>AC1336</f>
        <v>278.68</v>
      </c>
      <c r="CR1336">
        <f t="shared" si="865"/>
        <v>0</v>
      </c>
      <c r="CS1336">
        <f t="shared" si="866"/>
        <v>0</v>
      </c>
      <c r="CT1336">
        <f t="shared" si="867"/>
        <v>0</v>
      </c>
      <c r="CU1336">
        <f t="shared" si="868"/>
        <v>0</v>
      </c>
      <c r="CV1336">
        <f t="shared" si="869"/>
        <v>0</v>
      </c>
      <c r="CW1336">
        <f t="shared" si="870"/>
        <v>0</v>
      </c>
      <c r="CX1336">
        <f t="shared" si="871"/>
        <v>0</v>
      </c>
      <c r="CY1336">
        <f t="shared" si="872"/>
        <v>0</v>
      </c>
      <c r="CZ1336">
        <f t="shared" si="873"/>
        <v>0</v>
      </c>
      <c r="DC1336" t="s">
        <v>3</v>
      </c>
      <c r="DD1336" t="s">
        <v>3</v>
      </c>
      <c r="DE1336" t="s">
        <v>3</v>
      </c>
      <c r="DF1336" t="s">
        <v>3</v>
      </c>
      <c r="DG1336" t="s">
        <v>3</v>
      </c>
      <c r="DH1336" t="s">
        <v>3</v>
      </c>
      <c r="DI1336" t="s">
        <v>3</v>
      </c>
      <c r="DJ1336" t="s">
        <v>3</v>
      </c>
      <c r="DK1336" t="s">
        <v>3</v>
      </c>
      <c r="DL1336" t="s">
        <v>3</v>
      </c>
      <c r="DM1336" t="s">
        <v>3</v>
      </c>
      <c r="DN1336">
        <v>0</v>
      </c>
      <c r="DO1336">
        <v>0</v>
      </c>
      <c r="DP1336">
        <v>1</v>
      </c>
      <c r="DQ1336">
        <v>1</v>
      </c>
      <c r="DU1336">
        <v>1003</v>
      </c>
      <c r="DV1336" t="s">
        <v>185</v>
      </c>
      <c r="DW1336" t="s">
        <v>185</v>
      </c>
      <c r="DX1336">
        <v>1</v>
      </c>
      <c r="DZ1336" t="s">
        <v>3</v>
      </c>
      <c r="EA1336" t="s">
        <v>3</v>
      </c>
      <c r="EB1336" t="s">
        <v>3</v>
      </c>
      <c r="EC1336" t="s">
        <v>3</v>
      </c>
      <c r="EE1336">
        <v>53551143</v>
      </c>
      <c r="EF1336">
        <v>22</v>
      </c>
      <c r="EG1336" t="s">
        <v>592</v>
      </c>
      <c r="EH1336">
        <v>16</v>
      </c>
      <c r="EI1336" t="s">
        <v>593</v>
      </c>
      <c r="EJ1336">
        <v>1</v>
      </c>
      <c r="EK1336">
        <v>16001</v>
      </c>
      <c r="EL1336" t="s">
        <v>1153</v>
      </c>
      <c r="EM1336" t="s">
        <v>1154</v>
      </c>
      <c r="EO1336" t="s">
        <v>3</v>
      </c>
      <c r="EQ1336">
        <v>0</v>
      </c>
      <c r="ER1336">
        <v>278.68</v>
      </c>
      <c r="ES1336">
        <v>278.68</v>
      </c>
      <c r="ET1336">
        <v>0</v>
      </c>
      <c r="EU1336">
        <v>0</v>
      </c>
      <c r="EV1336">
        <v>0</v>
      </c>
      <c r="EW1336">
        <v>0</v>
      </c>
      <c r="EX1336">
        <v>0</v>
      </c>
      <c r="FQ1336">
        <v>0</v>
      </c>
      <c r="FR1336">
        <f>ROUND(IF(AND(BH1336=3,BI1336=3),P1336,0),0)</f>
        <v>0</v>
      </c>
      <c r="FS1336">
        <v>0</v>
      </c>
      <c r="FX1336">
        <v>121</v>
      </c>
      <c r="FY1336">
        <v>72</v>
      </c>
      <c r="GA1336" t="s">
        <v>3</v>
      </c>
      <c r="GD1336">
        <v>1</v>
      </c>
      <c r="GE1336">
        <v>45.39</v>
      </c>
      <c r="GF1336">
        <v>428537175</v>
      </c>
      <c r="GG1336">
        <v>2</v>
      </c>
      <c r="GH1336">
        <v>1</v>
      </c>
      <c r="GI1336">
        <v>5</v>
      </c>
      <c r="GJ1336">
        <v>0</v>
      </c>
      <c r="GK1336">
        <v>0</v>
      </c>
      <c r="GL1336">
        <f>ROUND(IF(AND(BH1336=3,BI1336=3,FS1336&lt;&gt;0),P1336,0),0)</f>
        <v>0</v>
      </c>
      <c r="GM1336">
        <f>ROUND(O1336+X1336+Y1336,0)+GX1336</f>
        <v>55455</v>
      </c>
      <c r="GN1336">
        <f>IF(OR(BI1336=0,BI1336=1),ROUND(O1336+X1336+Y1336,0),0)</f>
        <v>55455</v>
      </c>
      <c r="GO1336">
        <f>IF(BI1336=2,ROUND(O1336+X1336+Y1336,0),0)</f>
        <v>0</v>
      </c>
      <c r="GP1336">
        <f>IF(BI1336=4,ROUND(O1336+X1336+Y1336,0)+GX1336,0)</f>
        <v>0</v>
      </c>
      <c r="GR1336">
        <v>3</v>
      </c>
      <c r="GS1336">
        <v>1</v>
      </c>
      <c r="GT1336">
        <v>0</v>
      </c>
      <c r="GU1336" t="s">
        <v>3</v>
      </c>
      <c r="GV1336">
        <f t="shared" si="874"/>
        <v>0</v>
      </c>
      <c r="GW1336">
        <v>1</v>
      </c>
      <c r="GX1336">
        <f>ROUND(HC1336*I1336,0)</f>
        <v>0</v>
      </c>
      <c r="HA1336">
        <v>0</v>
      </c>
      <c r="HB1336">
        <v>0</v>
      </c>
      <c r="HC1336">
        <f t="shared" si="875"/>
        <v>0</v>
      </c>
      <c r="HE1336" t="s">
        <v>3</v>
      </c>
      <c r="HF1336" t="s">
        <v>3</v>
      </c>
      <c r="HG1336">
        <f>ROUND(AC1336*I1336,0)</f>
        <v>55455</v>
      </c>
      <c r="HM1336" t="s">
        <v>3</v>
      </c>
      <c r="HN1336" t="s">
        <v>596</v>
      </c>
      <c r="HO1336" t="s">
        <v>597</v>
      </c>
      <c r="HP1336" t="s">
        <v>593</v>
      </c>
      <c r="HQ1336" t="s">
        <v>593</v>
      </c>
      <c r="IK1336">
        <v>0</v>
      </c>
    </row>
    <row r="1337" spans="1:255" x14ac:dyDescent="0.2">
      <c r="A1337" s="2">
        <v>18</v>
      </c>
      <c r="B1337" s="2">
        <v>1</v>
      </c>
      <c r="C1337" s="2">
        <v>2299</v>
      </c>
      <c r="D1337" s="2"/>
      <c r="E1337" s="2" t="s">
        <v>1321</v>
      </c>
      <c r="F1337" s="2" t="s">
        <v>1322</v>
      </c>
      <c r="G1337" s="2" t="s">
        <v>1323</v>
      </c>
      <c r="H1337" s="2" t="s">
        <v>1180</v>
      </c>
      <c r="I1337" s="2">
        <f>I1333*J1337</f>
        <v>19.8</v>
      </c>
      <c r="J1337" s="2">
        <v>10</v>
      </c>
      <c r="K1337" s="2">
        <v>10</v>
      </c>
      <c r="L1337" s="2"/>
      <c r="M1337" s="2"/>
      <c r="N1337" s="2"/>
      <c r="O1337" s="2">
        <f>ROUND(CP1337,2)</f>
        <v>1433.52</v>
      </c>
      <c r="P1337" s="2">
        <f>ROUND(CQ1337*I1337,2)</f>
        <v>1433.52</v>
      </c>
      <c r="Q1337" s="2">
        <f>ROUND(CR1337*I1337,2)</f>
        <v>0</v>
      </c>
      <c r="R1337" s="2">
        <f>ROUND(CS1337*I1337,2)</f>
        <v>0</v>
      </c>
      <c r="S1337" s="2">
        <f>ROUND(CT1337*I1337,2)</f>
        <v>0</v>
      </c>
      <c r="T1337" s="2">
        <f>ROUND(CU1337*I1337,2)</f>
        <v>0</v>
      </c>
      <c r="U1337" s="2">
        <f t="shared" si="854"/>
        <v>0</v>
      </c>
      <c r="V1337" s="2">
        <f t="shared" si="855"/>
        <v>0</v>
      </c>
      <c r="W1337" s="2">
        <f>ROUND(CX1337*I1337,2)</f>
        <v>0.59</v>
      </c>
      <c r="X1337" s="2">
        <f>ROUND(CY1337,2)</f>
        <v>0</v>
      </c>
      <c r="Y1337" s="2">
        <f>ROUND(CZ1337,2)</f>
        <v>0</v>
      </c>
      <c r="Z1337" s="2"/>
      <c r="AA1337" s="2">
        <v>53551706</v>
      </c>
      <c r="AB1337" s="2">
        <f t="shared" si="856"/>
        <v>72.400000000000006</v>
      </c>
      <c r="AC1337" s="2">
        <f t="shared" si="857"/>
        <v>72.400000000000006</v>
      </c>
      <c r="AD1337" s="2">
        <f t="shared" si="878"/>
        <v>0</v>
      </c>
      <c r="AE1337" s="2">
        <f t="shared" si="879"/>
        <v>0</v>
      </c>
      <c r="AF1337" s="2">
        <f t="shared" si="879"/>
        <v>0</v>
      </c>
      <c r="AG1337" s="2">
        <f t="shared" si="860"/>
        <v>0</v>
      </c>
      <c r="AH1337" s="2">
        <f t="shared" si="880"/>
        <v>0</v>
      </c>
      <c r="AI1337" s="2">
        <f t="shared" si="880"/>
        <v>0</v>
      </c>
      <c r="AJ1337" s="2">
        <f t="shared" si="862"/>
        <v>0.03</v>
      </c>
      <c r="AK1337" s="2">
        <v>72.400000000000006</v>
      </c>
      <c r="AL1337" s="2">
        <v>72.400000000000006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0.03</v>
      </c>
      <c r="AT1337" s="2">
        <v>121</v>
      </c>
      <c r="AU1337" s="2">
        <v>72</v>
      </c>
      <c r="AV1337" s="2">
        <v>1</v>
      </c>
      <c r="AW1337" s="2">
        <v>1</v>
      </c>
      <c r="AX1337" s="2"/>
      <c r="AY1337" s="2"/>
      <c r="AZ1337" s="2">
        <v>1</v>
      </c>
      <c r="BA1337" s="2">
        <v>1</v>
      </c>
      <c r="BB1337" s="2">
        <v>1</v>
      </c>
      <c r="BC1337" s="2">
        <v>1</v>
      </c>
      <c r="BD1337" s="2" t="s">
        <v>3</v>
      </c>
      <c r="BE1337" s="2" t="s">
        <v>3</v>
      </c>
      <c r="BF1337" s="2" t="s">
        <v>3</v>
      </c>
      <c r="BG1337" s="2" t="s">
        <v>3</v>
      </c>
      <c r="BH1337" s="2">
        <v>3</v>
      </c>
      <c r="BI1337" s="2">
        <v>1</v>
      </c>
      <c r="BJ1337" s="2" t="s">
        <v>1324</v>
      </c>
      <c r="BK1337" s="2"/>
      <c r="BL1337" s="2"/>
      <c r="BM1337" s="2">
        <v>16001</v>
      </c>
      <c r="BN1337" s="2">
        <v>0</v>
      </c>
      <c r="BO1337" s="2" t="s">
        <v>3</v>
      </c>
      <c r="BP1337" s="2">
        <v>0</v>
      </c>
      <c r="BQ1337" s="2">
        <v>22</v>
      </c>
      <c r="BR1337" s="2">
        <v>0</v>
      </c>
      <c r="BS1337" s="2">
        <v>1</v>
      </c>
      <c r="BT1337" s="2">
        <v>1</v>
      </c>
      <c r="BU1337" s="2">
        <v>1</v>
      </c>
      <c r="BV1337" s="2">
        <v>1</v>
      </c>
      <c r="BW1337" s="2">
        <v>1</v>
      </c>
      <c r="BX1337" s="2">
        <v>1</v>
      </c>
      <c r="BY1337" s="2" t="s">
        <v>3</v>
      </c>
      <c r="BZ1337" s="2">
        <v>121</v>
      </c>
      <c r="CA1337" s="2">
        <v>72</v>
      </c>
      <c r="CB1337" s="2" t="s">
        <v>3</v>
      </c>
      <c r="CC1337" s="2"/>
      <c r="CD1337" s="2"/>
      <c r="CE1337" s="2">
        <v>0</v>
      </c>
      <c r="CF1337" s="2">
        <v>0</v>
      </c>
      <c r="CG1337" s="2">
        <v>0</v>
      </c>
      <c r="CH1337" s="2"/>
      <c r="CI1337" s="2"/>
      <c r="CJ1337" s="2"/>
      <c r="CK1337" s="2"/>
      <c r="CL1337" s="2"/>
      <c r="CM1337" s="2">
        <v>0</v>
      </c>
      <c r="CN1337" s="2" t="s">
        <v>3</v>
      </c>
      <c r="CO1337" s="2">
        <v>0</v>
      </c>
      <c r="CP1337" s="2">
        <f t="shared" si="863"/>
        <v>1433.52</v>
      </c>
      <c r="CQ1337" s="2">
        <f t="shared" ref="CQ1337:CQ1352" si="881">AC1337*BC1337</f>
        <v>72.400000000000006</v>
      </c>
      <c r="CR1337" s="2">
        <f t="shared" si="865"/>
        <v>0</v>
      </c>
      <c r="CS1337" s="2">
        <f t="shared" si="866"/>
        <v>0</v>
      </c>
      <c r="CT1337" s="2">
        <f t="shared" si="867"/>
        <v>0</v>
      </c>
      <c r="CU1337" s="2">
        <f t="shared" si="868"/>
        <v>0</v>
      </c>
      <c r="CV1337" s="2">
        <f t="shared" si="869"/>
        <v>0</v>
      </c>
      <c r="CW1337" s="2">
        <f t="shared" si="870"/>
        <v>0</v>
      </c>
      <c r="CX1337" s="2">
        <f t="shared" si="871"/>
        <v>0.03</v>
      </c>
      <c r="CY1337" s="2">
        <f t="shared" si="872"/>
        <v>0</v>
      </c>
      <c r="CZ1337" s="2">
        <f t="shared" si="873"/>
        <v>0</v>
      </c>
      <c r="DA1337" s="2"/>
      <c r="DB1337" s="2"/>
      <c r="DC1337" s="2" t="s">
        <v>3</v>
      </c>
      <c r="DD1337" s="2" t="s">
        <v>3</v>
      </c>
      <c r="DE1337" s="2" t="s">
        <v>3</v>
      </c>
      <c r="DF1337" s="2" t="s">
        <v>3</v>
      </c>
      <c r="DG1337" s="2" t="s">
        <v>3</v>
      </c>
      <c r="DH1337" s="2" t="s">
        <v>3</v>
      </c>
      <c r="DI1337" s="2" t="s">
        <v>3</v>
      </c>
      <c r="DJ1337" s="2" t="s">
        <v>3</v>
      </c>
      <c r="DK1337" s="2" t="s">
        <v>3</v>
      </c>
      <c r="DL1337" s="2" t="s">
        <v>3</v>
      </c>
      <c r="DM1337" s="2" t="s">
        <v>3</v>
      </c>
      <c r="DN1337" s="2">
        <v>0</v>
      </c>
      <c r="DO1337" s="2">
        <v>0</v>
      </c>
      <c r="DP1337" s="2">
        <v>1</v>
      </c>
      <c r="DQ1337" s="2">
        <v>1</v>
      </c>
      <c r="DR1337" s="2"/>
      <c r="DS1337" s="2"/>
      <c r="DT1337" s="2"/>
      <c r="DU1337" s="2">
        <v>1010</v>
      </c>
      <c r="DV1337" s="2" t="s">
        <v>1180</v>
      </c>
      <c r="DW1337" s="2" t="s">
        <v>1180</v>
      </c>
      <c r="DX1337" s="2">
        <v>10</v>
      </c>
      <c r="DY1337" s="2"/>
      <c r="DZ1337" s="2" t="s">
        <v>3</v>
      </c>
      <c r="EA1337" s="2" t="s">
        <v>3</v>
      </c>
      <c r="EB1337" s="2" t="s">
        <v>3</v>
      </c>
      <c r="EC1337" s="2" t="s">
        <v>3</v>
      </c>
      <c r="ED1337" s="2"/>
      <c r="EE1337" s="2">
        <v>53551143</v>
      </c>
      <c r="EF1337" s="2">
        <v>22</v>
      </c>
      <c r="EG1337" s="2" t="s">
        <v>592</v>
      </c>
      <c r="EH1337" s="2">
        <v>16</v>
      </c>
      <c r="EI1337" s="2" t="s">
        <v>593</v>
      </c>
      <c r="EJ1337" s="2">
        <v>1</v>
      </c>
      <c r="EK1337" s="2">
        <v>16001</v>
      </c>
      <c r="EL1337" s="2" t="s">
        <v>1153</v>
      </c>
      <c r="EM1337" s="2" t="s">
        <v>1154</v>
      </c>
      <c r="EN1337" s="2"/>
      <c r="EO1337" s="2" t="s">
        <v>3</v>
      </c>
      <c r="EP1337" s="2"/>
      <c r="EQ1337" s="2">
        <v>0</v>
      </c>
      <c r="ER1337" s="2">
        <v>72.400000000000006</v>
      </c>
      <c r="ES1337" s="2">
        <v>72.400000000000006</v>
      </c>
      <c r="ET1337" s="2">
        <v>0</v>
      </c>
      <c r="EU1337" s="2">
        <v>0</v>
      </c>
      <c r="EV1337" s="2">
        <v>0</v>
      </c>
      <c r="EW1337" s="2">
        <v>0</v>
      </c>
      <c r="EX1337" s="2">
        <v>0</v>
      </c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>
        <v>0</v>
      </c>
      <c r="FR1337" s="2">
        <f>ROUND(IF(AND(BH1337=3,BI1337=3),P1337,0),2)</f>
        <v>0</v>
      </c>
      <c r="FS1337" s="2">
        <v>0</v>
      </c>
      <c r="FT1337" s="2"/>
      <c r="FU1337" s="2"/>
      <c r="FV1337" s="2"/>
      <c r="FW1337" s="2"/>
      <c r="FX1337" s="2">
        <v>121</v>
      </c>
      <c r="FY1337" s="2">
        <v>72</v>
      </c>
      <c r="FZ1337" s="2"/>
      <c r="GA1337" s="2" t="s">
        <v>3</v>
      </c>
      <c r="GB1337" s="2"/>
      <c r="GC1337" s="2"/>
      <c r="GD1337" s="2">
        <v>1</v>
      </c>
      <c r="GE1337" s="2"/>
      <c r="GF1337" s="2">
        <v>1509888122</v>
      </c>
      <c r="GG1337" s="2">
        <v>2</v>
      </c>
      <c r="GH1337" s="2">
        <v>1</v>
      </c>
      <c r="GI1337" s="2">
        <v>-2</v>
      </c>
      <c r="GJ1337" s="2">
        <v>0</v>
      </c>
      <c r="GK1337" s="2">
        <v>0</v>
      </c>
      <c r="GL1337" s="2">
        <f>ROUND(IF(AND(BH1337=3,BI1337=3,FS1337&lt;&gt;0),P1337,0),2)</f>
        <v>0</v>
      </c>
      <c r="GM1337" s="2">
        <f>ROUND(O1337+X1337+Y1337,2)+GX1337</f>
        <v>1433.52</v>
      </c>
      <c r="GN1337" s="2">
        <f>IF(OR(BI1337=0,BI1337=1),ROUND(O1337+X1337+Y1337,2),0)</f>
        <v>1433.52</v>
      </c>
      <c r="GO1337" s="2">
        <f>IF(BI1337=2,ROUND(O1337+X1337+Y1337,2),0)</f>
        <v>0</v>
      </c>
      <c r="GP1337" s="2">
        <f>IF(BI1337=4,ROUND(O1337+X1337+Y1337,2)+GX1337,0)</f>
        <v>0</v>
      </c>
      <c r="GQ1337" s="2"/>
      <c r="GR1337" s="2">
        <v>0</v>
      </c>
      <c r="GS1337" s="2">
        <v>3</v>
      </c>
      <c r="GT1337" s="2">
        <v>0</v>
      </c>
      <c r="GU1337" s="2" t="s">
        <v>3</v>
      </c>
      <c r="GV1337" s="2">
        <f t="shared" si="874"/>
        <v>0</v>
      </c>
      <c r="GW1337" s="2">
        <v>1</v>
      </c>
      <c r="GX1337" s="2">
        <f>ROUND(HC1337*I1337,2)</f>
        <v>0</v>
      </c>
      <c r="GY1337" s="2"/>
      <c r="GZ1337" s="2"/>
      <c r="HA1337" s="2">
        <v>0</v>
      </c>
      <c r="HB1337" s="2">
        <v>0</v>
      </c>
      <c r="HC1337" s="2">
        <f t="shared" si="875"/>
        <v>0</v>
      </c>
      <c r="HD1337" s="2"/>
      <c r="HE1337" s="2" t="s">
        <v>3</v>
      </c>
      <c r="HF1337" s="2" t="s">
        <v>3</v>
      </c>
      <c r="HG1337" s="2"/>
      <c r="HH1337" s="2"/>
      <c r="HI1337" s="2"/>
      <c r="HJ1337" s="2"/>
      <c r="HK1337" s="2"/>
      <c r="HL1337" s="2"/>
      <c r="HM1337" s="2" t="s">
        <v>3</v>
      </c>
      <c r="HN1337" s="2" t="s">
        <v>596</v>
      </c>
      <c r="HO1337" s="2" t="s">
        <v>597</v>
      </c>
      <c r="HP1337" s="2" t="s">
        <v>593</v>
      </c>
      <c r="HQ1337" s="2" t="s">
        <v>593</v>
      </c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>
        <v>0</v>
      </c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</row>
    <row r="1338" spans="1:255" x14ac:dyDescent="0.2">
      <c r="A1338">
        <v>18</v>
      </c>
      <c r="B1338">
        <v>1</v>
      </c>
      <c r="C1338">
        <v>2309</v>
      </c>
      <c r="E1338" t="s">
        <v>1321</v>
      </c>
      <c r="F1338" t="s">
        <v>1322</v>
      </c>
      <c r="G1338" t="s">
        <v>1323</v>
      </c>
      <c r="H1338" t="s">
        <v>1180</v>
      </c>
      <c r="I1338">
        <f>I1334*J1338</f>
        <v>19.8</v>
      </c>
      <c r="J1338">
        <v>10</v>
      </c>
      <c r="K1338">
        <v>10</v>
      </c>
      <c r="O1338">
        <f>ROUND(CP1338,0)</f>
        <v>3928</v>
      </c>
      <c r="P1338">
        <f>ROUND(CQ1338*I1338,0)</f>
        <v>3928</v>
      </c>
      <c r="Q1338">
        <f>ROUND(CR1338*I1338,0)</f>
        <v>0</v>
      </c>
      <c r="R1338">
        <f>ROUND(CS1338*I1338,0)</f>
        <v>0</v>
      </c>
      <c r="S1338">
        <f>ROUND(CT1338*I1338,0)</f>
        <v>0</v>
      </c>
      <c r="T1338">
        <f>ROUND(CU1338*I1338,0)</f>
        <v>0</v>
      </c>
      <c r="U1338">
        <f t="shared" si="854"/>
        <v>0</v>
      </c>
      <c r="V1338">
        <f t="shared" si="855"/>
        <v>0</v>
      </c>
      <c r="W1338">
        <f>ROUND(CX1338*I1338,0)</f>
        <v>1</v>
      </c>
      <c r="X1338">
        <f>ROUND(CY1338,0)</f>
        <v>0</v>
      </c>
      <c r="Y1338">
        <f>ROUND(CZ1338,0)</f>
        <v>0</v>
      </c>
      <c r="AA1338">
        <v>53551707</v>
      </c>
      <c r="AB1338">
        <f t="shared" si="856"/>
        <v>72.400000000000006</v>
      </c>
      <c r="AC1338">
        <f t="shared" si="857"/>
        <v>72.400000000000006</v>
      </c>
      <c r="AD1338">
        <f t="shared" si="878"/>
        <v>0</v>
      </c>
      <c r="AE1338">
        <f t="shared" si="879"/>
        <v>0</v>
      </c>
      <c r="AF1338">
        <f t="shared" si="879"/>
        <v>0</v>
      </c>
      <c r="AG1338">
        <f t="shared" si="860"/>
        <v>0</v>
      </c>
      <c r="AH1338">
        <f t="shared" si="880"/>
        <v>0</v>
      </c>
      <c r="AI1338">
        <f t="shared" si="880"/>
        <v>0</v>
      </c>
      <c r="AJ1338">
        <f t="shared" si="862"/>
        <v>0.03</v>
      </c>
      <c r="AK1338">
        <v>72.400000000000006</v>
      </c>
      <c r="AL1338">
        <v>72.400000000000006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0.03</v>
      </c>
      <c r="AT1338">
        <v>121</v>
      </c>
      <c r="AU1338">
        <v>72</v>
      </c>
      <c r="AV1338">
        <v>1</v>
      </c>
      <c r="AW1338">
        <v>1</v>
      </c>
      <c r="AZ1338">
        <v>1</v>
      </c>
      <c r="BA1338">
        <v>1</v>
      </c>
      <c r="BB1338">
        <v>1</v>
      </c>
      <c r="BC1338">
        <v>2.74</v>
      </c>
      <c r="BD1338" t="s">
        <v>3</v>
      </c>
      <c r="BE1338" t="s">
        <v>3</v>
      </c>
      <c r="BF1338" t="s">
        <v>3</v>
      </c>
      <c r="BG1338" t="s">
        <v>3</v>
      </c>
      <c r="BH1338">
        <v>3</v>
      </c>
      <c r="BI1338">
        <v>1</v>
      </c>
      <c r="BJ1338" t="s">
        <v>1324</v>
      </c>
      <c r="BM1338">
        <v>16001</v>
      </c>
      <c r="BN1338">
        <v>0</v>
      </c>
      <c r="BO1338" t="s">
        <v>1322</v>
      </c>
      <c r="BP1338">
        <v>1</v>
      </c>
      <c r="BQ1338">
        <v>22</v>
      </c>
      <c r="BR1338">
        <v>0</v>
      </c>
      <c r="BS1338">
        <v>1</v>
      </c>
      <c r="BT1338">
        <v>1</v>
      </c>
      <c r="BU1338">
        <v>1</v>
      </c>
      <c r="BV1338">
        <v>1</v>
      </c>
      <c r="BW1338">
        <v>1</v>
      </c>
      <c r="BX1338">
        <v>1</v>
      </c>
      <c r="BY1338" t="s">
        <v>3</v>
      </c>
      <c r="BZ1338">
        <v>121</v>
      </c>
      <c r="CA1338">
        <v>72</v>
      </c>
      <c r="CB1338" t="s">
        <v>3</v>
      </c>
      <c r="CE1338">
        <v>0</v>
      </c>
      <c r="CF1338">
        <v>0</v>
      </c>
      <c r="CG1338">
        <v>0</v>
      </c>
      <c r="CM1338">
        <v>0</v>
      </c>
      <c r="CN1338" t="s">
        <v>3</v>
      </c>
      <c r="CO1338">
        <v>0</v>
      </c>
      <c r="CP1338">
        <f t="shared" si="863"/>
        <v>3928</v>
      </c>
      <c r="CQ1338">
        <f t="shared" si="881"/>
        <v>198.37600000000003</v>
      </c>
      <c r="CR1338">
        <f t="shared" si="865"/>
        <v>0</v>
      </c>
      <c r="CS1338">
        <f t="shared" si="866"/>
        <v>0</v>
      </c>
      <c r="CT1338">
        <f t="shared" si="867"/>
        <v>0</v>
      </c>
      <c r="CU1338">
        <f t="shared" si="868"/>
        <v>0</v>
      </c>
      <c r="CV1338">
        <f t="shared" si="869"/>
        <v>0</v>
      </c>
      <c r="CW1338">
        <f t="shared" si="870"/>
        <v>0</v>
      </c>
      <c r="CX1338">
        <f t="shared" si="871"/>
        <v>0.03</v>
      </c>
      <c r="CY1338">
        <f t="shared" si="872"/>
        <v>0</v>
      </c>
      <c r="CZ1338">
        <f t="shared" si="873"/>
        <v>0</v>
      </c>
      <c r="DC1338" t="s">
        <v>3</v>
      </c>
      <c r="DD1338" t="s">
        <v>3</v>
      </c>
      <c r="DE1338" t="s">
        <v>3</v>
      </c>
      <c r="DF1338" t="s">
        <v>3</v>
      </c>
      <c r="DG1338" t="s">
        <v>3</v>
      </c>
      <c r="DH1338" t="s">
        <v>3</v>
      </c>
      <c r="DI1338" t="s">
        <v>3</v>
      </c>
      <c r="DJ1338" t="s">
        <v>3</v>
      </c>
      <c r="DK1338" t="s">
        <v>3</v>
      </c>
      <c r="DL1338" t="s">
        <v>3</v>
      </c>
      <c r="DM1338" t="s">
        <v>3</v>
      </c>
      <c r="DN1338">
        <v>0</v>
      </c>
      <c r="DO1338">
        <v>0</v>
      </c>
      <c r="DP1338">
        <v>1</v>
      </c>
      <c r="DQ1338">
        <v>1</v>
      </c>
      <c r="DU1338">
        <v>1010</v>
      </c>
      <c r="DV1338" t="s">
        <v>1180</v>
      </c>
      <c r="DW1338" t="s">
        <v>1180</v>
      </c>
      <c r="DX1338">
        <v>10</v>
      </c>
      <c r="DZ1338" t="s">
        <v>3</v>
      </c>
      <c r="EA1338" t="s">
        <v>3</v>
      </c>
      <c r="EB1338" t="s">
        <v>3</v>
      </c>
      <c r="EC1338" t="s">
        <v>3</v>
      </c>
      <c r="EE1338">
        <v>53551143</v>
      </c>
      <c r="EF1338">
        <v>22</v>
      </c>
      <c r="EG1338" t="s">
        <v>592</v>
      </c>
      <c r="EH1338">
        <v>16</v>
      </c>
      <c r="EI1338" t="s">
        <v>593</v>
      </c>
      <c r="EJ1338">
        <v>1</v>
      </c>
      <c r="EK1338">
        <v>16001</v>
      </c>
      <c r="EL1338" t="s">
        <v>1153</v>
      </c>
      <c r="EM1338" t="s">
        <v>1154</v>
      </c>
      <c r="EO1338" t="s">
        <v>3</v>
      </c>
      <c r="EQ1338">
        <v>0</v>
      </c>
      <c r="ER1338">
        <v>72.400000000000006</v>
      </c>
      <c r="ES1338">
        <v>72.400000000000006</v>
      </c>
      <c r="ET1338">
        <v>0</v>
      </c>
      <c r="EU1338">
        <v>0</v>
      </c>
      <c r="EV1338">
        <v>0</v>
      </c>
      <c r="EW1338">
        <v>0</v>
      </c>
      <c r="EX1338">
        <v>0</v>
      </c>
      <c r="FQ1338">
        <v>0</v>
      </c>
      <c r="FR1338">
        <f>ROUND(IF(AND(BH1338=3,BI1338=3),P1338,0),0)</f>
        <v>0</v>
      </c>
      <c r="FS1338">
        <v>0</v>
      </c>
      <c r="FX1338">
        <v>121</v>
      </c>
      <c r="FY1338">
        <v>72</v>
      </c>
      <c r="GA1338" t="s">
        <v>3</v>
      </c>
      <c r="GD1338">
        <v>1</v>
      </c>
      <c r="GF1338">
        <v>1509888122</v>
      </c>
      <c r="GG1338">
        <v>2</v>
      </c>
      <c r="GH1338">
        <v>1</v>
      </c>
      <c r="GI1338">
        <v>2</v>
      </c>
      <c r="GJ1338">
        <v>0</v>
      </c>
      <c r="GK1338">
        <v>0</v>
      </c>
      <c r="GL1338">
        <f>ROUND(IF(AND(BH1338=3,BI1338=3,FS1338&lt;&gt;0),P1338,0),0)</f>
        <v>0</v>
      </c>
      <c r="GM1338">
        <f>ROUND(O1338+X1338+Y1338,0)+GX1338</f>
        <v>3928</v>
      </c>
      <c r="GN1338">
        <f>IF(OR(BI1338=0,BI1338=1),ROUND(O1338+X1338+Y1338,0),0)</f>
        <v>3928</v>
      </c>
      <c r="GO1338">
        <f>IF(BI1338=2,ROUND(O1338+X1338+Y1338,0),0)</f>
        <v>0</v>
      </c>
      <c r="GP1338">
        <f>IF(BI1338=4,ROUND(O1338+X1338+Y1338,0)+GX1338,0)</f>
        <v>0</v>
      </c>
      <c r="GR1338">
        <v>0</v>
      </c>
      <c r="GS1338">
        <v>3</v>
      </c>
      <c r="GT1338">
        <v>0</v>
      </c>
      <c r="GU1338" t="s">
        <v>3</v>
      </c>
      <c r="GV1338">
        <f t="shared" si="874"/>
        <v>0</v>
      </c>
      <c r="GW1338">
        <v>1</v>
      </c>
      <c r="GX1338">
        <f>ROUND(HC1338*I1338,0)</f>
        <v>0</v>
      </c>
      <c r="HA1338">
        <v>0</v>
      </c>
      <c r="HB1338">
        <v>0</v>
      </c>
      <c r="HC1338">
        <f t="shared" si="875"/>
        <v>0</v>
      </c>
      <c r="HE1338" t="s">
        <v>3</v>
      </c>
      <c r="HF1338" t="s">
        <v>3</v>
      </c>
      <c r="HM1338" t="s">
        <v>3</v>
      </c>
      <c r="HN1338" t="s">
        <v>596</v>
      </c>
      <c r="HO1338" t="s">
        <v>597</v>
      </c>
      <c r="HP1338" t="s">
        <v>593</v>
      </c>
      <c r="HQ1338" t="s">
        <v>593</v>
      </c>
      <c r="IK1338">
        <v>0</v>
      </c>
    </row>
    <row r="1339" spans="1:255" x14ac:dyDescent="0.2">
      <c r="A1339" s="2">
        <v>17</v>
      </c>
      <c r="B1339" s="2">
        <v>1</v>
      </c>
      <c r="C1339" s="2"/>
      <c r="D1339" s="2"/>
      <c r="E1339" s="2" t="s">
        <v>1325</v>
      </c>
      <c r="F1339" s="2" t="s">
        <v>1326</v>
      </c>
      <c r="G1339" s="2" t="s">
        <v>1327</v>
      </c>
      <c r="H1339" s="2" t="s">
        <v>1180</v>
      </c>
      <c r="I1339" s="2">
        <f>ROUND(70/10,7)</f>
        <v>7</v>
      </c>
      <c r="J1339" s="2">
        <v>0</v>
      </c>
      <c r="K1339" s="2">
        <f>ROUND(70/10,7)</f>
        <v>7</v>
      </c>
      <c r="L1339" s="2"/>
      <c r="M1339" s="2"/>
      <c r="N1339" s="2"/>
      <c r="O1339" s="2">
        <f>ROUND(CP1339,2)</f>
        <v>468.3</v>
      </c>
      <c r="P1339" s="2">
        <f>ROUND(CQ1339*I1339,2)</f>
        <v>468.3</v>
      </c>
      <c r="Q1339" s="2">
        <f>ROUND(CR1339*I1339,2)</f>
        <v>0</v>
      </c>
      <c r="R1339" s="2">
        <f>ROUND(CS1339*I1339,2)</f>
        <v>0</v>
      </c>
      <c r="S1339" s="2">
        <f>ROUND(CT1339*I1339,2)</f>
        <v>0</v>
      </c>
      <c r="T1339" s="2">
        <f>ROUND(CU1339*I1339,2)</f>
        <v>0</v>
      </c>
      <c r="U1339" s="2">
        <f t="shared" si="854"/>
        <v>0</v>
      </c>
      <c r="V1339" s="2">
        <f t="shared" si="855"/>
        <v>0</v>
      </c>
      <c r="W1339" s="2">
        <f>ROUND(CX1339*I1339,2)</f>
        <v>0.21</v>
      </c>
      <c r="X1339" s="2">
        <f>ROUND(CY1339,2)</f>
        <v>0</v>
      </c>
      <c r="Y1339" s="2">
        <f>ROUND(CZ1339,2)</f>
        <v>0</v>
      </c>
      <c r="Z1339" s="2"/>
      <c r="AA1339" s="2">
        <v>53551706</v>
      </c>
      <c r="AB1339" s="2">
        <f t="shared" si="856"/>
        <v>66.900000000000006</v>
      </c>
      <c r="AC1339" s="2">
        <f t="shared" si="857"/>
        <v>66.900000000000006</v>
      </c>
      <c r="AD1339" s="2">
        <f t="shared" si="878"/>
        <v>0</v>
      </c>
      <c r="AE1339" s="2">
        <f t="shared" si="879"/>
        <v>0</v>
      </c>
      <c r="AF1339" s="2">
        <f t="shared" si="879"/>
        <v>0</v>
      </c>
      <c r="AG1339" s="2">
        <f t="shared" si="860"/>
        <v>0</v>
      </c>
      <c r="AH1339" s="2">
        <f t="shared" si="880"/>
        <v>0</v>
      </c>
      <c r="AI1339" s="2">
        <f t="shared" si="880"/>
        <v>0</v>
      </c>
      <c r="AJ1339" s="2">
        <f t="shared" si="862"/>
        <v>0.03</v>
      </c>
      <c r="AK1339" s="2">
        <v>66.900000000000006</v>
      </c>
      <c r="AL1339" s="2">
        <v>66.900000000000006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0.03</v>
      </c>
      <c r="AT1339" s="2">
        <v>0</v>
      </c>
      <c r="AU1339" s="2">
        <v>0</v>
      </c>
      <c r="AV1339" s="2">
        <v>1</v>
      </c>
      <c r="AW1339" s="2">
        <v>1</v>
      </c>
      <c r="AX1339" s="2"/>
      <c r="AY1339" s="2"/>
      <c r="AZ1339" s="2">
        <v>1</v>
      </c>
      <c r="BA1339" s="2">
        <v>1</v>
      </c>
      <c r="BB1339" s="2">
        <v>1</v>
      </c>
      <c r="BC1339" s="2">
        <v>1</v>
      </c>
      <c r="BD1339" s="2" t="s">
        <v>3</v>
      </c>
      <c r="BE1339" s="2" t="s">
        <v>3</v>
      </c>
      <c r="BF1339" s="2" t="s">
        <v>3</v>
      </c>
      <c r="BG1339" s="2" t="s">
        <v>3</v>
      </c>
      <c r="BH1339" s="2">
        <v>3</v>
      </c>
      <c r="BI1339" s="2">
        <v>2</v>
      </c>
      <c r="BJ1339" s="2" t="s">
        <v>1328</v>
      </c>
      <c r="BK1339" s="2"/>
      <c r="BL1339" s="2"/>
      <c r="BM1339" s="2">
        <v>500002</v>
      </c>
      <c r="BN1339" s="2">
        <v>0</v>
      </c>
      <c r="BO1339" s="2" t="s">
        <v>3</v>
      </c>
      <c r="BP1339" s="2">
        <v>0</v>
      </c>
      <c r="BQ1339" s="2">
        <v>12</v>
      </c>
      <c r="BR1339" s="2">
        <v>0</v>
      </c>
      <c r="BS1339" s="2">
        <v>1</v>
      </c>
      <c r="BT1339" s="2">
        <v>1</v>
      </c>
      <c r="BU1339" s="2">
        <v>1</v>
      </c>
      <c r="BV1339" s="2">
        <v>1</v>
      </c>
      <c r="BW1339" s="2">
        <v>1</v>
      </c>
      <c r="BX1339" s="2">
        <v>1</v>
      </c>
      <c r="BY1339" s="2" t="s">
        <v>3</v>
      </c>
      <c r="BZ1339" s="2">
        <v>0</v>
      </c>
      <c r="CA1339" s="2">
        <v>0</v>
      </c>
      <c r="CB1339" s="2" t="s">
        <v>3</v>
      </c>
      <c r="CC1339" s="2"/>
      <c r="CD1339" s="2"/>
      <c r="CE1339" s="2">
        <v>0</v>
      </c>
      <c r="CF1339" s="2">
        <v>0</v>
      </c>
      <c r="CG1339" s="2">
        <v>0</v>
      </c>
      <c r="CH1339" s="2"/>
      <c r="CI1339" s="2"/>
      <c r="CJ1339" s="2"/>
      <c r="CK1339" s="2"/>
      <c r="CL1339" s="2"/>
      <c r="CM1339" s="2">
        <v>0</v>
      </c>
      <c r="CN1339" s="2" t="s">
        <v>3</v>
      </c>
      <c r="CO1339" s="2">
        <v>0</v>
      </c>
      <c r="CP1339" s="2">
        <f t="shared" si="863"/>
        <v>468.3</v>
      </c>
      <c r="CQ1339" s="2">
        <f t="shared" si="881"/>
        <v>66.900000000000006</v>
      </c>
      <c r="CR1339" s="2">
        <f t="shared" si="865"/>
        <v>0</v>
      </c>
      <c r="CS1339" s="2">
        <f t="shared" si="866"/>
        <v>0</v>
      </c>
      <c r="CT1339" s="2">
        <f t="shared" si="867"/>
        <v>0</v>
      </c>
      <c r="CU1339" s="2">
        <f t="shared" si="868"/>
        <v>0</v>
      </c>
      <c r="CV1339" s="2">
        <f t="shared" si="869"/>
        <v>0</v>
      </c>
      <c r="CW1339" s="2">
        <f t="shared" si="870"/>
        <v>0</v>
      </c>
      <c r="CX1339" s="2">
        <f t="shared" si="871"/>
        <v>0.03</v>
      </c>
      <c r="CY1339" s="2">
        <f t="shared" si="872"/>
        <v>0</v>
      </c>
      <c r="CZ1339" s="2">
        <f t="shared" si="873"/>
        <v>0</v>
      </c>
      <c r="DA1339" s="2"/>
      <c r="DB1339" s="2"/>
      <c r="DC1339" s="2" t="s">
        <v>3</v>
      </c>
      <c r="DD1339" s="2" t="s">
        <v>3</v>
      </c>
      <c r="DE1339" s="2" t="s">
        <v>3</v>
      </c>
      <c r="DF1339" s="2" t="s">
        <v>3</v>
      </c>
      <c r="DG1339" s="2" t="s">
        <v>3</v>
      </c>
      <c r="DH1339" s="2" t="s">
        <v>3</v>
      </c>
      <c r="DI1339" s="2" t="s">
        <v>3</v>
      </c>
      <c r="DJ1339" s="2" t="s">
        <v>3</v>
      </c>
      <c r="DK1339" s="2" t="s">
        <v>3</v>
      </c>
      <c r="DL1339" s="2" t="s">
        <v>3</v>
      </c>
      <c r="DM1339" s="2" t="s">
        <v>3</v>
      </c>
      <c r="DN1339" s="2">
        <v>0</v>
      </c>
      <c r="DO1339" s="2">
        <v>0</v>
      </c>
      <c r="DP1339" s="2">
        <v>1</v>
      </c>
      <c r="DQ1339" s="2">
        <v>1</v>
      </c>
      <c r="DR1339" s="2"/>
      <c r="DS1339" s="2"/>
      <c r="DT1339" s="2"/>
      <c r="DU1339" s="2">
        <v>1010</v>
      </c>
      <c r="DV1339" s="2" t="s">
        <v>1180</v>
      </c>
      <c r="DW1339" s="2" t="s">
        <v>1180</v>
      </c>
      <c r="DX1339" s="2">
        <v>10</v>
      </c>
      <c r="DY1339" s="2"/>
      <c r="DZ1339" s="2" t="s">
        <v>3</v>
      </c>
      <c r="EA1339" s="2" t="s">
        <v>3</v>
      </c>
      <c r="EB1339" s="2" t="s">
        <v>3</v>
      </c>
      <c r="EC1339" s="2" t="s">
        <v>3</v>
      </c>
      <c r="ED1339" s="2"/>
      <c r="EE1339" s="2">
        <v>53551394</v>
      </c>
      <c r="EF1339" s="2">
        <v>12</v>
      </c>
      <c r="EG1339" s="2" t="s">
        <v>927</v>
      </c>
      <c r="EH1339" s="2">
        <v>0</v>
      </c>
      <c r="EI1339" s="2" t="s">
        <v>3</v>
      </c>
      <c r="EJ1339" s="2">
        <v>2</v>
      </c>
      <c r="EK1339" s="2">
        <v>500002</v>
      </c>
      <c r="EL1339" s="2" t="s">
        <v>928</v>
      </c>
      <c r="EM1339" s="2" t="s">
        <v>929</v>
      </c>
      <c r="EN1339" s="2"/>
      <c r="EO1339" s="2" t="s">
        <v>3</v>
      </c>
      <c r="EP1339" s="2"/>
      <c r="EQ1339" s="2">
        <v>131072</v>
      </c>
      <c r="ER1339" s="2">
        <v>66.900000000000006</v>
      </c>
      <c r="ES1339" s="2">
        <v>66.900000000000006</v>
      </c>
      <c r="ET1339" s="2">
        <v>0</v>
      </c>
      <c r="EU1339" s="2">
        <v>0</v>
      </c>
      <c r="EV1339" s="2">
        <v>0</v>
      </c>
      <c r="EW1339" s="2">
        <v>0</v>
      </c>
      <c r="EX1339" s="2">
        <v>0</v>
      </c>
      <c r="EY1339" s="2">
        <v>0</v>
      </c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>
        <v>0</v>
      </c>
      <c r="FR1339" s="2">
        <f>ROUND(IF(AND(BH1339=3,BI1339=3),P1339,0),2)</f>
        <v>0</v>
      </c>
      <c r="FS1339" s="2">
        <v>0</v>
      </c>
      <c r="FT1339" s="2"/>
      <c r="FU1339" s="2"/>
      <c r="FV1339" s="2"/>
      <c r="FW1339" s="2"/>
      <c r="FX1339" s="2">
        <v>0</v>
      </c>
      <c r="FY1339" s="2">
        <v>0</v>
      </c>
      <c r="FZ1339" s="2"/>
      <c r="GA1339" s="2" t="s">
        <v>3</v>
      </c>
      <c r="GB1339" s="2"/>
      <c r="GC1339" s="2"/>
      <c r="GD1339" s="2">
        <v>1</v>
      </c>
      <c r="GE1339" s="2"/>
      <c r="GF1339" s="2">
        <v>-1854484476</v>
      </c>
      <c r="GG1339" s="2">
        <v>2</v>
      </c>
      <c r="GH1339" s="2">
        <v>1</v>
      </c>
      <c r="GI1339" s="2">
        <v>-2</v>
      </c>
      <c r="GJ1339" s="2">
        <v>0</v>
      </c>
      <c r="GK1339" s="2">
        <v>0</v>
      </c>
      <c r="GL1339" s="2">
        <f>ROUND(IF(AND(BH1339=3,BI1339=3,FS1339&lt;&gt;0),P1339,0),2)</f>
        <v>0</v>
      </c>
      <c r="GM1339" s="2">
        <f>ROUND(O1339+X1339+Y1339,2)+GX1339</f>
        <v>468.3</v>
      </c>
      <c r="GN1339" s="2">
        <f>IF(OR(BI1339=0,BI1339=1),ROUND(O1339+X1339+Y1339,2),0)</f>
        <v>0</v>
      </c>
      <c r="GO1339" s="2">
        <f>IF(BI1339=2,ROUND(O1339+X1339+Y1339,2),0)</f>
        <v>468.3</v>
      </c>
      <c r="GP1339" s="2">
        <f>IF(BI1339=4,ROUND(O1339+X1339+Y1339,2)+GX1339,0)</f>
        <v>0</v>
      </c>
      <c r="GQ1339" s="2"/>
      <c r="GR1339" s="2">
        <v>0</v>
      </c>
      <c r="GS1339" s="2">
        <v>0</v>
      </c>
      <c r="GT1339" s="2">
        <v>0</v>
      </c>
      <c r="GU1339" s="2" t="s">
        <v>3</v>
      </c>
      <c r="GV1339" s="2">
        <f t="shared" si="874"/>
        <v>0</v>
      </c>
      <c r="GW1339" s="2">
        <v>1</v>
      </c>
      <c r="GX1339" s="2">
        <f>ROUND(HC1339*I1339,2)</f>
        <v>0</v>
      </c>
      <c r="GY1339" s="2"/>
      <c r="GZ1339" s="2"/>
      <c r="HA1339" s="2">
        <v>0</v>
      </c>
      <c r="HB1339" s="2">
        <v>0</v>
      </c>
      <c r="HC1339" s="2">
        <f t="shared" si="875"/>
        <v>0</v>
      </c>
      <c r="HD1339" s="2"/>
      <c r="HE1339" s="2" t="s">
        <v>3</v>
      </c>
      <c r="HF1339" s="2" t="s">
        <v>3</v>
      </c>
      <c r="HG1339" s="2"/>
      <c r="HH1339" s="2"/>
      <c r="HI1339" s="2"/>
      <c r="HJ1339" s="2"/>
      <c r="HK1339" s="2"/>
      <c r="HL1339" s="2"/>
      <c r="HM1339" s="2" t="s">
        <v>3</v>
      </c>
      <c r="HN1339" s="2" t="s">
        <v>3</v>
      </c>
      <c r="HO1339" s="2" t="s">
        <v>3</v>
      </c>
      <c r="HP1339" s="2" t="s">
        <v>3</v>
      </c>
      <c r="HQ1339" s="2" t="s">
        <v>3</v>
      </c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>
        <v>0</v>
      </c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</row>
    <row r="1340" spans="1:255" x14ac:dyDescent="0.2">
      <c r="A1340">
        <v>17</v>
      </c>
      <c r="B1340">
        <v>1</v>
      </c>
      <c r="E1340" t="s">
        <v>1325</v>
      </c>
      <c r="F1340" t="s">
        <v>1326</v>
      </c>
      <c r="G1340" t="s">
        <v>1327</v>
      </c>
      <c r="H1340" t="s">
        <v>1180</v>
      </c>
      <c r="I1340">
        <f>ROUND(70/10,7)</f>
        <v>7</v>
      </c>
      <c r="J1340">
        <v>0</v>
      </c>
      <c r="K1340">
        <f>ROUND(70/10,7)</f>
        <v>7</v>
      </c>
      <c r="O1340">
        <f>ROUND(CP1340,0)</f>
        <v>2206</v>
      </c>
      <c r="P1340">
        <f>ROUND(CQ1340*I1340,0)</f>
        <v>2206</v>
      </c>
      <c r="Q1340">
        <f>ROUND(CR1340*I1340,0)</f>
        <v>0</v>
      </c>
      <c r="R1340">
        <f>ROUND(CS1340*I1340,0)</f>
        <v>0</v>
      </c>
      <c r="S1340">
        <f>ROUND(CT1340*I1340,0)</f>
        <v>0</v>
      </c>
      <c r="T1340">
        <f>ROUND(CU1340*I1340,0)</f>
        <v>0</v>
      </c>
      <c r="U1340">
        <f t="shared" si="854"/>
        <v>0</v>
      </c>
      <c r="V1340">
        <f t="shared" si="855"/>
        <v>0</v>
      </c>
      <c r="W1340">
        <f>ROUND(CX1340*I1340,0)</f>
        <v>0</v>
      </c>
      <c r="X1340">
        <f>ROUND(CY1340,0)</f>
        <v>0</v>
      </c>
      <c r="Y1340">
        <f>ROUND(CZ1340,0)</f>
        <v>0</v>
      </c>
      <c r="AA1340">
        <v>53551707</v>
      </c>
      <c r="AB1340">
        <f t="shared" si="856"/>
        <v>66.900000000000006</v>
      </c>
      <c r="AC1340">
        <f t="shared" si="857"/>
        <v>66.900000000000006</v>
      </c>
      <c r="AD1340">
        <f t="shared" si="878"/>
        <v>0</v>
      </c>
      <c r="AE1340">
        <f t="shared" si="879"/>
        <v>0</v>
      </c>
      <c r="AF1340">
        <f t="shared" si="879"/>
        <v>0</v>
      </c>
      <c r="AG1340">
        <f t="shared" si="860"/>
        <v>0</v>
      </c>
      <c r="AH1340">
        <f t="shared" si="880"/>
        <v>0</v>
      </c>
      <c r="AI1340">
        <f t="shared" si="880"/>
        <v>0</v>
      </c>
      <c r="AJ1340">
        <f t="shared" si="862"/>
        <v>0.03</v>
      </c>
      <c r="AK1340">
        <v>66.900000000000006</v>
      </c>
      <c r="AL1340">
        <v>66.900000000000006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0.03</v>
      </c>
      <c r="AT1340">
        <v>0</v>
      </c>
      <c r="AU1340">
        <v>0</v>
      </c>
      <c r="AV1340">
        <v>1</v>
      </c>
      <c r="AW1340">
        <v>1</v>
      </c>
      <c r="AZ1340">
        <v>1</v>
      </c>
      <c r="BA1340">
        <v>1</v>
      </c>
      <c r="BB1340">
        <v>1</v>
      </c>
      <c r="BC1340">
        <v>4.71</v>
      </c>
      <c r="BD1340" t="s">
        <v>3</v>
      </c>
      <c r="BE1340" t="s">
        <v>3</v>
      </c>
      <c r="BF1340" t="s">
        <v>3</v>
      </c>
      <c r="BG1340" t="s">
        <v>3</v>
      </c>
      <c r="BH1340">
        <v>3</v>
      </c>
      <c r="BI1340">
        <v>2</v>
      </c>
      <c r="BJ1340" t="s">
        <v>1328</v>
      </c>
      <c r="BM1340">
        <v>500002</v>
      </c>
      <c r="BN1340">
        <v>0</v>
      </c>
      <c r="BO1340" t="s">
        <v>1326</v>
      </c>
      <c r="BP1340">
        <v>1</v>
      </c>
      <c r="BQ1340">
        <v>12</v>
      </c>
      <c r="BR1340">
        <v>0</v>
      </c>
      <c r="BS1340">
        <v>1</v>
      </c>
      <c r="BT1340">
        <v>1</v>
      </c>
      <c r="BU1340">
        <v>1</v>
      </c>
      <c r="BV1340">
        <v>1</v>
      </c>
      <c r="BW1340">
        <v>1</v>
      </c>
      <c r="BX1340">
        <v>1</v>
      </c>
      <c r="BY1340" t="s">
        <v>3</v>
      </c>
      <c r="BZ1340">
        <v>0</v>
      </c>
      <c r="CA1340">
        <v>0</v>
      </c>
      <c r="CB1340" t="s">
        <v>3</v>
      </c>
      <c r="CE1340">
        <v>0</v>
      </c>
      <c r="CF1340">
        <v>0</v>
      </c>
      <c r="CG1340">
        <v>0</v>
      </c>
      <c r="CM1340">
        <v>0</v>
      </c>
      <c r="CN1340" t="s">
        <v>3</v>
      </c>
      <c r="CO1340">
        <v>0</v>
      </c>
      <c r="CP1340">
        <f t="shared" si="863"/>
        <v>2206</v>
      </c>
      <c r="CQ1340">
        <f t="shared" si="881"/>
        <v>315.09900000000005</v>
      </c>
      <c r="CR1340">
        <f t="shared" si="865"/>
        <v>0</v>
      </c>
      <c r="CS1340">
        <f t="shared" si="866"/>
        <v>0</v>
      </c>
      <c r="CT1340">
        <f t="shared" si="867"/>
        <v>0</v>
      </c>
      <c r="CU1340">
        <f t="shared" si="868"/>
        <v>0</v>
      </c>
      <c r="CV1340">
        <f t="shared" si="869"/>
        <v>0</v>
      </c>
      <c r="CW1340">
        <f t="shared" si="870"/>
        <v>0</v>
      </c>
      <c r="CX1340">
        <f t="shared" si="871"/>
        <v>0.03</v>
      </c>
      <c r="CY1340">
        <f t="shared" si="872"/>
        <v>0</v>
      </c>
      <c r="CZ1340">
        <f t="shared" si="873"/>
        <v>0</v>
      </c>
      <c r="DC1340" t="s">
        <v>3</v>
      </c>
      <c r="DD1340" t="s">
        <v>3</v>
      </c>
      <c r="DE1340" t="s">
        <v>3</v>
      </c>
      <c r="DF1340" t="s">
        <v>3</v>
      </c>
      <c r="DG1340" t="s">
        <v>3</v>
      </c>
      <c r="DH1340" t="s">
        <v>3</v>
      </c>
      <c r="DI1340" t="s">
        <v>3</v>
      </c>
      <c r="DJ1340" t="s">
        <v>3</v>
      </c>
      <c r="DK1340" t="s">
        <v>3</v>
      </c>
      <c r="DL1340" t="s">
        <v>3</v>
      </c>
      <c r="DM1340" t="s">
        <v>3</v>
      </c>
      <c r="DN1340">
        <v>0</v>
      </c>
      <c r="DO1340">
        <v>0</v>
      </c>
      <c r="DP1340">
        <v>1</v>
      </c>
      <c r="DQ1340">
        <v>1</v>
      </c>
      <c r="DU1340">
        <v>1010</v>
      </c>
      <c r="DV1340" t="s">
        <v>1180</v>
      </c>
      <c r="DW1340" t="s">
        <v>1180</v>
      </c>
      <c r="DX1340">
        <v>10</v>
      </c>
      <c r="DZ1340" t="s">
        <v>3</v>
      </c>
      <c r="EA1340" t="s">
        <v>3</v>
      </c>
      <c r="EB1340" t="s">
        <v>3</v>
      </c>
      <c r="EC1340" t="s">
        <v>3</v>
      </c>
      <c r="EE1340">
        <v>53551394</v>
      </c>
      <c r="EF1340">
        <v>12</v>
      </c>
      <c r="EG1340" t="s">
        <v>927</v>
      </c>
      <c r="EH1340">
        <v>0</v>
      </c>
      <c r="EI1340" t="s">
        <v>3</v>
      </c>
      <c r="EJ1340">
        <v>2</v>
      </c>
      <c r="EK1340">
        <v>500002</v>
      </c>
      <c r="EL1340" t="s">
        <v>928</v>
      </c>
      <c r="EM1340" t="s">
        <v>929</v>
      </c>
      <c r="EO1340" t="s">
        <v>3</v>
      </c>
      <c r="EQ1340">
        <v>131072</v>
      </c>
      <c r="ER1340">
        <v>66.900000000000006</v>
      </c>
      <c r="ES1340">
        <v>66.900000000000006</v>
      </c>
      <c r="ET1340">
        <v>0</v>
      </c>
      <c r="EU1340">
        <v>0</v>
      </c>
      <c r="EV1340">
        <v>0</v>
      </c>
      <c r="EW1340">
        <v>0</v>
      </c>
      <c r="EX1340">
        <v>0</v>
      </c>
      <c r="EY1340">
        <v>0</v>
      </c>
      <c r="FQ1340">
        <v>0</v>
      </c>
      <c r="FR1340">
        <f>ROUND(IF(AND(BH1340=3,BI1340=3),P1340,0),0)</f>
        <v>0</v>
      </c>
      <c r="FS1340">
        <v>0</v>
      </c>
      <c r="FX1340">
        <v>0</v>
      </c>
      <c r="FY1340">
        <v>0</v>
      </c>
      <c r="GA1340" t="s">
        <v>3</v>
      </c>
      <c r="GD1340">
        <v>1</v>
      </c>
      <c r="GF1340">
        <v>-1854484476</v>
      </c>
      <c r="GG1340">
        <v>2</v>
      </c>
      <c r="GH1340">
        <v>1</v>
      </c>
      <c r="GI1340">
        <v>2</v>
      </c>
      <c r="GJ1340">
        <v>0</v>
      </c>
      <c r="GK1340">
        <v>0</v>
      </c>
      <c r="GL1340">
        <f>ROUND(IF(AND(BH1340=3,BI1340=3,FS1340&lt;&gt;0),P1340,0),0)</f>
        <v>0</v>
      </c>
      <c r="GM1340">
        <f>ROUND(O1340+X1340+Y1340,0)+GX1340</f>
        <v>2206</v>
      </c>
      <c r="GN1340">
        <f>IF(OR(BI1340=0,BI1340=1),ROUND(O1340+X1340+Y1340,0),0)</f>
        <v>0</v>
      </c>
      <c r="GO1340">
        <f>IF(BI1340=2,ROUND(O1340+X1340+Y1340,0),0)</f>
        <v>2206</v>
      </c>
      <c r="GP1340">
        <f>IF(BI1340=4,ROUND(O1340+X1340+Y1340,0)+GX1340,0)</f>
        <v>0</v>
      </c>
      <c r="GR1340">
        <v>0</v>
      </c>
      <c r="GS1340">
        <v>3</v>
      </c>
      <c r="GT1340">
        <v>0</v>
      </c>
      <c r="GU1340" t="s">
        <v>3</v>
      </c>
      <c r="GV1340">
        <f t="shared" si="874"/>
        <v>0</v>
      </c>
      <c r="GW1340">
        <v>1</v>
      </c>
      <c r="GX1340">
        <f>ROUND(HC1340*I1340,0)</f>
        <v>0</v>
      </c>
      <c r="HA1340">
        <v>0</v>
      </c>
      <c r="HB1340">
        <v>0</v>
      </c>
      <c r="HC1340">
        <f t="shared" si="875"/>
        <v>0</v>
      </c>
      <c r="HE1340" t="s">
        <v>3</v>
      </c>
      <c r="HF1340" t="s">
        <v>3</v>
      </c>
      <c r="HM1340" t="s">
        <v>3</v>
      </c>
      <c r="HN1340" t="s">
        <v>3</v>
      </c>
      <c r="HO1340" t="s">
        <v>3</v>
      </c>
      <c r="HP1340" t="s">
        <v>3</v>
      </c>
      <c r="HQ1340" t="s">
        <v>3</v>
      </c>
      <c r="IK1340">
        <v>0</v>
      </c>
    </row>
    <row r="1341" spans="1:255" x14ac:dyDescent="0.2">
      <c r="A1341" s="2">
        <v>17</v>
      </c>
      <c r="B1341" s="2">
        <v>1</v>
      </c>
      <c r="C1341" s="2">
        <f>ROW(SmtRes!A2325)</f>
        <v>2325</v>
      </c>
      <c r="D1341" s="2">
        <f>ROW(EtalonRes!A2129)</f>
        <v>2129</v>
      </c>
      <c r="E1341" s="2" t="s">
        <v>1329</v>
      </c>
      <c r="F1341" s="2" t="s">
        <v>1330</v>
      </c>
      <c r="G1341" s="2" t="s">
        <v>1331</v>
      </c>
      <c r="H1341" s="2" t="s">
        <v>1332</v>
      </c>
      <c r="I1341" s="2">
        <f>ROUND((512*0.204)/100,7)</f>
        <v>1.0444800000000001</v>
      </c>
      <c r="J1341" s="2">
        <v>0</v>
      </c>
      <c r="K1341" s="2">
        <f>ROUND((512*0.204)/100,7)</f>
        <v>1.0444800000000001</v>
      </c>
      <c r="L1341" s="2"/>
      <c r="M1341" s="2"/>
      <c r="N1341" s="2"/>
      <c r="O1341" s="2">
        <f>ROUND(CP1341,2)</f>
        <v>19875.48</v>
      </c>
      <c r="P1341" s="2">
        <f>ROUND(CQ1341*I1341,2)</f>
        <v>18713.3</v>
      </c>
      <c r="Q1341" s="2">
        <f>ROUND(CR1341*I1341,2)</f>
        <v>349.37</v>
      </c>
      <c r="R1341" s="2">
        <f>ROUND(CS1341*I1341,2)</f>
        <v>25.94</v>
      </c>
      <c r="S1341" s="2">
        <f>ROUND(CT1341*I1341,2)</f>
        <v>812.81</v>
      </c>
      <c r="T1341" s="2">
        <f>ROUND(CU1341*I1341,2)</f>
        <v>0</v>
      </c>
      <c r="U1341" s="2">
        <f t="shared" si="854"/>
        <v>90.614906879999992</v>
      </c>
      <c r="V1341" s="2">
        <f t="shared" si="855"/>
        <v>1.9218432000000003</v>
      </c>
      <c r="W1341" s="2">
        <f>ROUND(CX1341*I1341,2)</f>
        <v>0</v>
      </c>
      <c r="X1341" s="2">
        <f>ROUND(CY1341,2)</f>
        <v>913.4</v>
      </c>
      <c r="Y1341" s="2">
        <f>ROUND(CZ1341,2)</f>
        <v>513.32000000000005</v>
      </c>
      <c r="Z1341" s="2"/>
      <c r="AA1341" s="2">
        <v>53551706</v>
      </c>
      <c r="AB1341" s="2">
        <f t="shared" si="856"/>
        <v>19029.07</v>
      </c>
      <c r="AC1341" s="2">
        <f t="shared" si="857"/>
        <v>17916.38</v>
      </c>
      <c r="AD1341" s="2">
        <f>ROUND(((((ET1341*ROUND((1.25*1.15),7)))-((EU1341*ROUND((1.25*1.15),7))))+AE1341),2)</f>
        <v>334.49</v>
      </c>
      <c r="AE1341" s="2">
        <f>ROUND(((EU1341*ROUND((1.25*1.15),7))),2)</f>
        <v>24.84</v>
      </c>
      <c r="AF1341" s="2">
        <f>ROUND(((EV1341*ROUND((1.15*1.15),7))),2)</f>
        <v>778.2</v>
      </c>
      <c r="AG1341" s="2">
        <f t="shared" si="860"/>
        <v>0</v>
      </c>
      <c r="AH1341" s="2">
        <f>((EW1341*ROUND((1.15*1.15),7)))</f>
        <v>86.755999999999986</v>
      </c>
      <c r="AI1341" s="2">
        <f>((EX1341*ROUND((1.25*1.15),7)))</f>
        <v>1.84</v>
      </c>
      <c r="AJ1341" s="2">
        <f t="shared" si="862"/>
        <v>0</v>
      </c>
      <c r="AK1341" s="2">
        <v>18737.5</v>
      </c>
      <c r="AL1341" s="2">
        <v>17916.38</v>
      </c>
      <c r="AM1341" s="2">
        <v>232.69</v>
      </c>
      <c r="AN1341" s="2">
        <v>17.28</v>
      </c>
      <c r="AO1341" s="2">
        <v>588.42999999999995</v>
      </c>
      <c r="AP1341" s="2">
        <v>0</v>
      </c>
      <c r="AQ1341" s="2">
        <v>65.599999999999994</v>
      </c>
      <c r="AR1341" s="2">
        <v>1.28</v>
      </c>
      <c r="AS1341" s="2">
        <v>0</v>
      </c>
      <c r="AT1341" s="2">
        <v>108.9</v>
      </c>
      <c r="AU1341" s="2">
        <v>61.2</v>
      </c>
      <c r="AV1341" s="2">
        <v>1</v>
      </c>
      <c r="AW1341" s="2">
        <v>1</v>
      </c>
      <c r="AX1341" s="2"/>
      <c r="AY1341" s="2"/>
      <c r="AZ1341" s="2">
        <v>1</v>
      </c>
      <c r="BA1341" s="2">
        <v>1</v>
      </c>
      <c r="BB1341" s="2">
        <v>1</v>
      </c>
      <c r="BC1341" s="2">
        <v>1</v>
      </c>
      <c r="BD1341" s="2" t="s">
        <v>3</v>
      </c>
      <c r="BE1341" s="2" t="s">
        <v>3</v>
      </c>
      <c r="BF1341" s="2" t="s">
        <v>3</v>
      </c>
      <c r="BG1341" s="2" t="s">
        <v>3</v>
      </c>
      <c r="BH1341" s="2">
        <v>0</v>
      </c>
      <c r="BI1341" s="2">
        <v>1</v>
      </c>
      <c r="BJ1341" s="2" t="s">
        <v>1333</v>
      </c>
      <c r="BK1341" s="2"/>
      <c r="BL1341" s="2"/>
      <c r="BM1341" s="2">
        <v>18001</v>
      </c>
      <c r="BN1341" s="2">
        <v>0</v>
      </c>
      <c r="BO1341" s="2" t="s">
        <v>3</v>
      </c>
      <c r="BP1341" s="2">
        <v>0</v>
      </c>
      <c r="BQ1341" s="2">
        <v>22</v>
      </c>
      <c r="BR1341" s="2">
        <v>0</v>
      </c>
      <c r="BS1341" s="2">
        <v>1</v>
      </c>
      <c r="BT1341" s="2">
        <v>1</v>
      </c>
      <c r="BU1341" s="2">
        <v>1</v>
      </c>
      <c r="BV1341" s="2">
        <v>1</v>
      </c>
      <c r="BW1341" s="2">
        <v>1</v>
      </c>
      <c r="BX1341" s="2">
        <v>1</v>
      </c>
      <c r="BY1341" s="2" t="s">
        <v>3</v>
      </c>
      <c r="BZ1341" s="2">
        <v>121</v>
      </c>
      <c r="CA1341" s="2">
        <v>72</v>
      </c>
      <c r="CB1341" s="2" t="s">
        <v>3</v>
      </c>
      <c r="CC1341" s="2"/>
      <c r="CD1341" s="2"/>
      <c r="CE1341" s="2">
        <v>0</v>
      </c>
      <c r="CF1341" s="2">
        <v>0</v>
      </c>
      <c r="CG1341" s="2">
        <v>0</v>
      </c>
      <c r="CH1341" s="2"/>
      <c r="CI1341" s="2"/>
      <c r="CJ1341" s="2"/>
      <c r="CK1341" s="2"/>
      <c r="CL1341" s="2"/>
      <c r="CM1341" s="2">
        <v>0</v>
      </c>
      <c r="CN1341" s="2" t="s">
        <v>2151</v>
      </c>
      <c r="CO1341" s="2">
        <v>0</v>
      </c>
      <c r="CP1341" s="2">
        <f t="shared" si="863"/>
        <v>19875.48</v>
      </c>
      <c r="CQ1341" s="2">
        <f t="shared" si="881"/>
        <v>17916.38</v>
      </c>
      <c r="CR1341" s="2">
        <f t="shared" si="865"/>
        <v>334.49</v>
      </c>
      <c r="CS1341" s="2">
        <f t="shared" si="866"/>
        <v>24.84</v>
      </c>
      <c r="CT1341" s="2">
        <f t="shared" si="867"/>
        <v>778.2</v>
      </c>
      <c r="CU1341" s="2">
        <f t="shared" si="868"/>
        <v>0</v>
      </c>
      <c r="CV1341" s="2">
        <f t="shared" si="869"/>
        <v>86.755999999999986</v>
      </c>
      <c r="CW1341" s="2">
        <f t="shared" si="870"/>
        <v>1.84</v>
      </c>
      <c r="CX1341" s="2">
        <f t="shared" si="871"/>
        <v>0</v>
      </c>
      <c r="CY1341" s="2">
        <f t="shared" si="872"/>
        <v>913.39874999999995</v>
      </c>
      <c r="CZ1341" s="2">
        <f t="shared" si="873"/>
        <v>513.31500000000005</v>
      </c>
      <c r="DA1341" s="2"/>
      <c r="DB1341" s="2"/>
      <c r="DC1341" s="2" t="s">
        <v>3</v>
      </c>
      <c r="DD1341" s="2" t="s">
        <v>3</v>
      </c>
      <c r="DE1341" s="2" t="s">
        <v>61</v>
      </c>
      <c r="DF1341" s="2" t="s">
        <v>61</v>
      </c>
      <c r="DG1341" s="2" t="s">
        <v>62</v>
      </c>
      <c r="DH1341" s="2" t="s">
        <v>3</v>
      </c>
      <c r="DI1341" s="2" t="s">
        <v>62</v>
      </c>
      <c r="DJ1341" s="2" t="s">
        <v>61</v>
      </c>
      <c r="DK1341" s="2" t="s">
        <v>3</v>
      </c>
      <c r="DL1341" s="2" t="s">
        <v>86</v>
      </c>
      <c r="DM1341" s="2" t="s">
        <v>63</v>
      </c>
      <c r="DN1341" s="2">
        <v>0</v>
      </c>
      <c r="DO1341" s="2">
        <v>0</v>
      </c>
      <c r="DP1341" s="2">
        <v>1</v>
      </c>
      <c r="DQ1341" s="2">
        <v>1</v>
      </c>
      <c r="DR1341" s="2"/>
      <c r="DS1341" s="2"/>
      <c r="DT1341" s="2"/>
      <c r="DU1341" s="2">
        <v>1013</v>
      </c>
      <c r="DV1341" s="2" t="s">
        <v>1332</v>
      </c>
      <c r="DW1341" s="2" t="s">
        <v>1332</v>
      </c>
      <c r="DX1341" s="2">
        <v>1</v>
      </c>
      <c r="DY1341" s="2"/>
      <c r="DZ1341" s="2" t="s">
        <v>3</v>
      </c>
      <c r="EA1341" s="2" t="s">
        <v>3</v>
      </c>
      <c r="EB1341" s="2" t="s">
        <v>3</v>
      </c>
      <c r="EC1341" s="2" t="s">
        <v>3</v>
      </c>
      <c r="ED1341" s="2"/>
      <c r="EE1341" s="2">
        <v>53551146</v>
      </c>
      <c r="EF1341" s="2">
        <v>22</v>
      </c>
      <c r="EG1341" s="2" t="s">
        <v>592</v>
      </c>
      <c r="EH1341" s="2">
        <v>16</v>
      </c>
      <c r="EI1341" s="2" t="s">
        <v>593</v>
      </c>
      <c r="EJ1341" s="2">
        <v>1</v>
      </c>
      <c r="EK1341" s="2">
        <v>18001</v>
      </c>
      <c r="EL1341" s="2" t="s">
        <v>1334</v>
      </c>
      <c r="EM1341" s="2" t="s">
        <v>1335</v>
      </c>
      <c r="EN1341" s="2"/>
      <c r="EO1341" s="2" t="s">
        <v>67</v>
      </c>
      <c r="EP1341" s="2"/>
      <c r="EQ1341" s="2">
        <v>131072</v>
      </c>
      <c r="ER1341" s="2">
        <v>18737.5</v>
      </c>
      <c r="ES1341" s="2">
        <v>17916.38</v>
      </c>
      <c r="ET1341" s="2">
        <v>232.69</v>
      </c>
      <c r="EU1341" s="2">
        <v>17.28</v>
      </c>
      <c r="EV1341" s="2">
        <v>588.42999999999995</v>
      </c>
      <c r="EW1341" s="2">
        <v>65.599999999999994</v>
      </c>
      <c r="EX1341" s="2">
        <v>1.28</v>
      </c>
      <c r="EY1341" s="2">
        <v>0</v>
      </c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>
        <v>0</v>
      </c>
      <c r="FR1341" s="2">
        <f>ROUND(IF(AND(BH1341=3,BI1341=3),P1341,0),2)</f>
        <v>0</v>
      </c>
      <c r="FS1341" s="2">
        <v>0</v>
      </c>
      <c r="FT1341" s="2"/>
      <c r="FU1341" s="2"/>
      <c r="FV1341" s="2"/>
      <c r="FW1341" s="2"/>
      <c r="FX1341" s="2">
        <v>108.9</v>
      </c>
      <c r="FY1341" s="2">
        <v>61.2</v>
      </c>
      <c r="FZ1341" s="2"/>
      <c r="GA1341" s="2" t="s">
        <v>3</v>
      </c>
      <c r="GB1341" s="2"/>
      <c r="GC1341" s="2"/>
      <c r="GD1341" s="2">
        <v>1</v>
      </c>
      <c r="GE1341" s="2"/>
      <c r="GF1341" s="2">
        <v>228109</v>
      </c>
      <c r="GG1341" s="2">
        <v>2</v>
      </c>
      <c r="GH1341" s="2">
        <v>1</v>
      </c>
      <c r="GI1341" s="2">
        <v>-2</v>
      </c>
      <c r="GJ1341" s="2">
        <v>0</v>
      </c>
      <c r="GK1341" s="2">
        <v>0</v>
      </c>
      <c r="GL1341" s="2">
        <f>ROUND(IF(AND(BH1341=3,BI1341=3,FS1341&lt;&gt;0),P1341,0),2)</f>
        <v>0</v>
      </c>
      <c r="GM1341" s="2">
        <f>ROUND(O1341+X1341+Y1341,2)+GX1341</f>
        <v>21302.2</v>
      </c>
      <c r="GN1341" s="2">
        <f>IF(OR(BI1341=0,BI1341=1),ROUND(O1341+X1341+Y1341,2),0)</f>
        <v>21302.2</v>
      </c>
      <c r="GO1341" s="2">
        <f>IF(BI1341=2,ROUND(O1341+X1341+Y1341,2),0)</f>
        <v>0</v>
      </c>
      <c r="GP1341" s="2">
        <f>IF(BI1341=4,ROUND(O1341+X1341+Y1341,2)+GX1341,0)</f>
        <v>0</v>
      </c>
      <c r="GQ1341" s="2"/>
      <c r="GR1341" s="2">
        <v>0</v>
      </c>
      <c r="GS1341" s="2">
        <v>0</v>
      </c>
      <c r="GT1341" s="2">
        <v>0</v>
      </c>
      <c r="GU1341" s="2" t="s">
        <v>3</v>
      </c>
      <c r="GV1341" s="2">
        <f t="shared" si="874"/>
        <v>0</v>
      </c>
      <c r="GW1341" s="2">
        <v>1</v>
      </c>
      <c r="GX1341" s="2">
        <f>ROUND(HC1341*I1341,2)</f>
        <v>0</v>
      </c>
      <c r="GY1341" s="2"/>
      <c r="GZ1341" s="2"/>
      <c r="HA1341" s="2">
        <v>0</v>
      </c>
      <c r="HB1341" s="2">
        <v>0</v>
      </c>
      <c r="HC1341" s="2">
        <f t="shared" si="875"/>
        <v>0</v>
      </c>
      <c r="HD1341" s="2"/>
      <c r="HE1341" s="2" t="s">
        <v>3</v>
      </c>
      <c r="HF1341" s="2" t="s">
        <v>3</v>
      </c>
      <c r="HG1341" s="2"/>
      <c r="HH1341" s="2"/>
      <c r="HI1341" s="2"/>
      <c r="HJ1341" s="2"/>
      <c r="HK1341" s="2"/>
      <c r="HL1341" s="2"/>
      <c r="HM1341" s="2" t="s">
        <v>3</v>
      </c>
      <c r="HN1341" s="2" t="s">
        <v>596</v>
      </c>
      <c r="HO1341" s="2" t="s">
        <v>597</v>
      </c>
      <c r="HP1341" s="2" t="s">
        <v>593</v>
      </c>
      <c r="HQ1341" s="2" t="s">
        <v>593</v>
      </c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>
        <v>0</v>
      </c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</row>
    <row r="1342" spans="1:255" x14ac:dyDescent="0.2">
      <c r="A1342">
        <v>17</v>
      </c>
      <c r="B1342">
        <v>1</v>
      </c>
      <c r="C1342">
        <f>ROW(SmtRes!A2340)</f>
        <v>2340</v>
      </c>
      <c r="D1342">
        <f>ROW(EtalonRes!A2142)</f>
        <v>2142</v>
      </c>
      <c r="E1342" t="s">
        <v>1329</v>
      </c>
      <c r="F1342" t="s">
        <v>1330</v>
      </c>
      <c r="G1342" t="s">
        <v>1331</v>
      </c>
      <c r="H1342" t="s">
        <v>1332</v>
      </c>
      <c r="I1342">
        <f>ROUND((512*0.204)/100,7)</f>
        <v>1.0444800000000001</v>
      </c>
      <c r="J1342">
        <v>0</v>
      </c>
      <c r="K1342">
        <f>ROUND((512*0.204)/100,7)</f>
        <v>1.0444800000000001</v>
      </c>
      <c r="O1342">
        <f>ROUND(CP1342,0)</f>
        <v>174848</v>
      </c>
      <c r="P1342">
        <f>ROUND(CQ1342*I1342,0)</f>
        <v>140537</v>
      </c>
      <c r="Q1342">
        <f>ROUND(CR1342*I1342,0)</f>
        <v>5667</v>
      </c>
      <c r="R1342">
        <f>ROUND(CS1342*I1342,0)</f>
        <v>914</v>
      </c>
      <c r="S1342">
        <f>ROUND(CT1342*I1342,0)</f>
        <v>28644</v>
      </c>
      <c r="T1342">
        <f>ROUND(CU1342*I1342,0)</f>
        <v>0</v>
      </c>
      <c r="U1342">
        <f t="shared" si="854"/>
        <v>90.614906879999992</v>
      </c>
      <c r="V1342">
        <f t="shared" si="855"/>
        <v>1.9218432000000003</v>
      </c>
      <c r="W1342">
        <f>ROUND(CX1342*I1342,0)</f>
        <v>0</v>
      </c>
      <c r="X1342">
        <f>ROUND(CY1342,0)</f>
        <v>32189</v>
      </c>
      <c r="Y1342">
        <f>ROUND(CZ1342,0)</f>
        <v>18089</v>
      </c>
      <c r="AA1342">
        <v>53551707</v>
      </c>
      <c r="AB1342">
        <f t="shared" si="856"/>
        <v>19029.07</v>
      </c>
      <c r="AC1342">
        <f t="shared" si="857"/>
        <v>17916.38</v>
      </c>
      <c r="AD1342">
        <f>ROUND(((((ET1342*ROUND((1.25*1.15),7)))-((EU1342*ROUND((1.25*1.15),7))))+AE1342),2)</f>
        <v>334.49</v>
      </c>
      <c r="AE1342">
        <f>ROUND(((EU1342*ROUND((1.25*1.15),7))),2)</f>
        <v>24.84</v>
      </c>
      <c r="AF1342">
        <f>ROUND(((EV1342*ROUND((1.15*1.15),7))),2)</f>
        <v>778.2</v>
      </c>
      <c r="AG1342">
        <f t="shared" si="860"/>
        <v>0</v>
      </c>
      <c r="AH1342">
        <f>((EW1342*ROUND((1.15*1.15),7)))</f>
        <v>86.755999999999986</v>
      </c>
      <c r="AI1342">
        <f>((EX1342*ROUND((1.25*1.15),7)))</f>
        <v>1.84</v>
      </c>
      <c r="AJ1342">
        <f t="shared" si="862"/>
        <v>0</v>
      </c>
      <c r="AK1342">
        <v>18737.5</v>
      </c>
      <c r="AL1342">
        <v>17916.38</v>
      </c>
      <c r="AM1342">
        <v>232.69</v>
      </c>
      <c r="AN1342">
        <v>17.28</v>
      </c>
      <c r="AO1342">
        <v>588.42999999999995</v>
      </c>
      <c r="AP1342">
        <v>0</v>
      </c>
      <c r="AQ1342">
        <v>65.599999999999994</v>
      </c>
      <c r="AR1342">
        <v>1.28</v>
      </c>
      <c r="AS1342">
        <v>0</v>
      </c>
      <c r="AT1342">
        <v>108.9</v>
      </c>
      <c r="AU1342">
        <v>61.2</v>
      </c>
      <c r="AV1342">
        <v>1</v>
      </c>
      <c r="AW1342">
        <v>1</v>
      </c>
      <c r="AZ1342">
        <v>1</v>
      </c>
      <c r="BA1342">
        <v>35.24</v>
      </c>
      <c r="BB1342">
        <v>16.22</v>
      </c>
      <c r="BC1342">
        <v>7.51</v>
      </c>
      <c r="BD1342" t="s">
        <v>3</v>
      </c>
      <c r="BE1342" t="s">
        <v>3</v>
      </c>
      <c r="BF1342" t="s">
        <v>3</v>
      </c>
      <c r="BG1342" t="s">
        <v>3</v>
      </c>
      <c r="BH1342">
        <v>0</v>
      </c>
      <c r="BI1342">
        <v>1</v>
      </c>
      <c r="BJ1342" t="s">
        <v>1333</v>
      </c>
      <c r="BM1342">
        <v>18001</v>
      </c>
      <c r="BN1342">
        <v>0</v>
      </c>
      <c r="BO1342" t="s">
        <v>1330</v>
      </c>
      <c r="BP1342">
        <v>1</v>
      </c>
      <c r="BQ1342">
        <v>22</v>
      </c>
      <c r="BR1342">
        <v>0</v>
      </c>
      <c r="BS1342">
        <v>35.24</v>
      </c>
      <c r="BT1342">
        <v>1</v>
      </c>
      <c r="BU1342">
        <v>1</v>
      </c>
      <c r="BV1342">
        <v>1</v>
      </c>
      <c r="BW1342">
        <v>1</v>
      </c>
      <c r="BX1342">
        <v>1</v>
      </c>
      <c r="BY1342" t="s">
        <v>3</v>
      </c>
      <c r="BZ1342">
        <v>121</v>
      </c>
      <c r="CA1342">
        <v>72</v>
      </c>
      <c r="CB1342" t="s">
        <v>3</v>
      </c>
      <c r="CE1342">
        <v>0</v>
      </c>
      <c r="CF1342">
        <v>0</v>
      </c>
      <c r="CG1342">
        <v>0</v>
      </c>
      <c r="CM1342">
        <v>0</v>
      </c>
      <c r="CN1342" t="s">
        <v>2151</v>
      </c>
      <c r="CO1342">
        <v>0</v>
      </c>
      <c r="CP1342">
        <f t="shared" si="863"/>
        <v>174848</v>
      </c>
      <c r="CQ1342">
        <f t="shared" si="881"/>
        <v>134552.01380000002</v>
      </c>
      <c r="CR1342">
        <f t="shared" si="865"/>
        <v>5425.4277999999995</v>
      </c>
      <c r="CS1342">
        <f t="shared" si="866"/>
        <v>875.36160000000007</v>
      </c>
      <c r="CT1342">
        <f t="shared" si="867"/>
        <v>27423.768000000004</v>
      </c>
      <c r="CU1342">
        <f t="shared" si="868"/>
        <v>0</v>
      </c>
      <c r="CV1342">
        <f t="shared" si="869"/>
        <v>86.755999999999986</v>
      </c>
      <c r="CW1342">
        <f t="shared" si="870"/>
        <v>1.84</v>
      </c>
      <c r="CX1342">
        <f t="shared" si="871"/>
        <v>0</v>
      </c>
      <c r="CY1342">
        <f t="shared" si="872"/>
        <v>32188.662</v>
      </c>
      <c r="CZ1342">
        <f t="shared" si="873"/>
        <v>18089.495999999999</v>
      </c>
      <c r="DC1342" t="s">
        <v>3</v>
      </c>
      <c r="DD1342" t="s">
        <v>3</v>
      </c>
      <c r="DE1342" t="s">
        <v>61</v>
      </c>
      <c r="DF1342" t="s">
        <v>61</v>
      </c>
      <c r="DG1342" t="s">
        <v>62</v>
      </c>
      <c r="DH1342" t="s">
        <v>3</v>
      </c>
      <c r="DI1342" t="s">
        <v>62</v>
      </c>
      <c r="DJ1342" t="s">
        <v>61</v>
      </c>
      <c r="DK1342" t="s">
        <v>3</v>
      </c>
      <c r="DL1342" t="s">
        <v>86</v>
      </c>
      <c r="DM1342" t="s">
        <v>63</v>
      </c>
      <c r="DN1342">
        <v>0</v>
      </c>
      <c r="DO1342">
        <v>0</v>
      </c>
      <c r="DP1342">
        <v>1</v>
      </c>
      <c r="DQ1342">
        <v>1</v>
      </c>
      <c r="DU1342">
        <v>1013</v>
      </c>
      <c r="DV1342" t="s">
        <v>1332</v>
      </c>
      <c r="DW1342" t="s">
        <v>1332</v>
      </c>
      <c r="DX1342">
        <v>1</v>
      </c>
      <c r="DZ1342" t="s">
        <v>3</v>
      </c>
      <c r="EA1342" t="s">
        <v>3</v>
      </c>
      <c r="EB1342" t="s">
        <v>3</v>
      </c>
      <c r="EC1342" t="s">
        <v>3</v>
      </c>
      <c r="EE1342">
        <v>53551146</v>
      </c>
      <c r="EF1342">
        <v>22</v>
      </c>
      <c r="EG1342" t="s">
        <v>592</v>
      </c>
      <c r="EH1342">
        <v>16</v>
      </c>
      <c r="EI1342" t="s">
        <v>593</v>
      </c>
      <c r="EJ1342">
        <v>1</v>
      </c>
      <c r="EK1342">
        <v>18001</v>
      </c>
      <c r="EL1342" t="s">
        <v>1334</v>
      </c>
      <c r="EM1342" t="s">
        <v>1335</v>
      </c>
      <c r="EO1342" t="s">
        <v>67</v>
      </c>
      <c r="EQ1342">
        <v>131072</v>
      </c>
      <c r="ER1342">
        <v>18737.5</v>
      </c>
      <c r="ES1342">
        <v>17916.38</v>
      </c>
      <c r="ET1342">
        <v>232.69</v>
      </c>
      <c r="EU1342">
        <v>17.28</v>
      </c>
      <c r="EV1342">
        <v>588.42999999999995</v>
      </c>
      <c r="EW1342">
        <v>65.599999999999994</v>
      </c>
      <c r="EX1342">
        <v>1.28</v>
      </c>
      <c r="EY1342">
        <v>0</v>
      </c>
      <c r="FQ1342">
        <v>0</v>
      </c>
      <c r="FR1342">
        <f>ROUND(IF(AND(BH1342=3,BI1342=3),P1342,0),0)</f>
        <v>0</v>
      </c>
      <c r="FS1342">
        <v>0</v>
      </c>
      <c r="FX1342">
        <v>108.9</v>
      </c>
      <c r="FY1342">
        <v>61.2</v>
      </c>
      <c r="GA1342" t="s">
        <v>3</v>
      </c>
      <c r="GD1342">
        <v>1</v>
      </c>
      <c r="GF1342">
        <v>228109</v>
      </c>
      <c r="GG1342">
        <v>2</v>
      </c>
      <c r="GH1342">
        <v>1</v>
      </c>
      <c r="GI1342">
        <v>2</v>
      </c>
      <c r="GJ1342">
        <v>0</v>
      </c>
      <c r="GK1342">
        <v>0</v>
      </c>
      <c r="GL1342">
        <f>ROUND(IF(AND(BH1342=3,BI1342=3,FS1342&lt;&gt;0),P1342,0),0)</f>
        <v>0</v>
      </c>
      <c r="GM1342">
        <f>ROUND(O1342+X1342+Y1342,0)+GX1342</f>
        <v>225126</v>
      </c>
      <c r="GN1342">
        <f>IF(OR(BI1342=0,BI1342=1),ROUND(O1342+X1342+Y1342,0),0)</f>
        <v>225126</v>
      </c>
      <c r="GO1342">
        <f>IF(BI1342=2,ROUND(O1342+X1342+Y1342,0),0)</f>
        <v>0</v>
      </c>
      <c r="GP1342">
        <f>IF(BI1342=4,ROUND(O1342+X1342+Y1342,0)+GX1342,0)</f>
        <v>0</v>
      </c>
      <c r="GR1342">
        <v>0</v>
      </c>
      <c r="GS1342">
        <v>0</v>
      </c>
      <c r="GT1342">
        <v>0</v>
      </c>
      <c r="GU1342" t="s">
        <v>3</v>
      </c>
      <c r="GV1342">
        <f t="shared" si="874"/>
        <v>0</v>
      </c>
      <c r="GW1342">
        <v>1</v>
      </c>
      <c r="GX1342">
        <f>ROUND(HC1342*I1342,0)</f>
        <v>0</v>
      </c>
      <c r="HA1342">
        <v>0</v>
      </c>
      <c r="HB1342">
        <v>0</v>
      </c>
      <c r="HC1342">
        <f t="shared" si="875"/>
        <v>0</v>
      </c>
      <c r="HE1342" t="s">
        <v>3</v>
      </c>
      <c r="HF1342" t="s">
        <v>3</v>
      </c>
      <c r="HM1342" t="s">
        <v>3</v>
      </c>
      <c r="HN1342" t="s">
        <v>596</v>
      </c>
      <c r="HO1342" t="s">
        <v>597</v>
      </c>
      <c r="HP1342" t="s">
        <v>593</v>
      </c>
      <c r="HQ1342" t="s">
        <v>593</v>
      </c>
      <c r="IK1342">
        <v>0</v>
      </c>
    </row>
    <row r="1343" spans="1:255" x14ac:dyDescent="0.2">
      <c r="A1343" s="2">
        <v>18</v>
      </c>
      <c r="B1343" s="2">
        <v>1</v>
      </c>
      <c r="C1343" s="2">
        <v>2320</v>
      </c>
      <c r="D1343" s="2"/>
      <c r="E1343" s="2" t="s">
        <v>1336</v>
      </c>
      <c r="F1343" s="2" t="s">
        <v>1337</v>
      </c>
      <c r="G1343" s="2" t="s">
        <v>1338</v>
      </c>
      <c r="H1343" s="2" t="s">
        <v>1339</v>
      </c>
      <c r="I1343" s="2">
        <f>I1341*J1343</f>
        <v>-104.44799999999999</v>
      </c>
      <c r="J1343" s="2">
        <v>-99.999999999999986</v>
      </c>
      <c r="K1343" s="2">
        <v>-100</v>
      </c>
      <c r="L1343" s="2"/>
      <c r="M1343" s="2"/>
      <c r="N1343" s="2"/>
      <c r="O1343" s="2">
        <f>ROUND(CP1343,2)</f>
        <v>-17440.73</v>
      </c>
      <c r="P1343" s="2">
        <f>ROUND(CQ1343*I1343,2)</f>
        <v>-17440.73</v>
      </c>
      <c r="Q1343" s="2">
        <f>ROUND(CR1343*I1343,2)</f>
        <v>0</v>
      </c>
      <c r="R1343" s="2">
        <f>ROUND(CS1343*I1343,2)</f>
        <v>0</v>
      </c>
      <c r="S1343" s="2">
        <f>ROUND(CT1343*I1343,2)</f>
        <v>0</v>
      </c>
      <c r="T1343" s="2">
        <f>ROUND(CU1343*I1343,2)</f>
        <v>0</v>
      </c>
      <c r="U1343" s="2">
        <f t="shared" si="854"/>
        <v>0</v>
      </c>
      <c r="V1343" s="2">
        <f t="shared" si="855"/>
        <v>0</v>
      </c>
      <c r="W1343" s="2">
        <f>ROUND(CX1343*I1343,2)</f>
        <v>-55.36</v>
      </c>
      <c r="X1343" s="2">
        <f>ROUND(CY1343,2)</f>
        <v>0</v>
      </c>
      <c r="Y1343" s="2">
        <f>ROUND(CZ1343,2)</f>
        <v>0</v>
      </c>
      <c r="Z1343" s="2"/>
      <c r="AA1343" s="2">
        <v>53551706</v>
      </c>
      <c r="AB1343" s="2">
        <f t="shared" si="856"/>
        <v>166.98</v>
      </c>
      <c r="AC1343" s="2">
        <f t="shared" si="857"/>
        <v>166.98</v>
      </c>
      <c r="AD1343" s="2">
        <f t="shared" ref="AD1343:AD1350" si="882">ROUND((((ET1343)-(EU1343))+AE1343),2)</f>
        <v>0</v>
      </c>
      <c r="AE1343" s="2">
        <f t="shared" ref="AE1343:AF1350" si="883">ROUND((EU1343),2)</f>
        <v>0</v>
      </c>
      <c r="AF1343" s="2">
        <f t="shared" si="883"/>
        <v>0</v>
      </c>
      <c r="AG1343" s="2">
        <f t="shared" si="860"/>
        <v>0</v>
      </c>
      <c r="AH1343" s="2">
        <f t="shared" ref="AH1343:AI1350" si="884">(EW1343)</f>
        <v>0</v>
      </c>
      <c r="AI1343" s="2">
        <f t="shared" si="884"/>
        <v>0</v>
      </c>
      <c r="AJ1343" s="2">
        <f t="shared" si="862"/>
        <v>0.53</v>
      </c>
      <c r="AK1343" s="2">
        <v>166.98</v>
      </c>
      <c r="AL1343" s="2">
        <v>166.98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0.53</v>
      </c>
      <c r="AT1343" s="2">
        <v>121</v>
      </c>
      <c r="AU1343" s="2">
        <v>72</v>
      </c>
      <c r="AV1343" s="2">
        <v>1</v>
      </c>
      <c r="AW1343" s="2">
        <v>1</v>
      </c>
      <c r="AX1343" s="2"/>
      <c r="AY1343" s="2"/>
      <c r="AZ1343" s="2">
        <v>1</v>
      </c>
      <c r="BA1343" s="2">
        <v>1</v>
      </c>
      <c r="BB1343" s="2">
        <v>1</v>
      </c>
      <c r="BC1343" s="2">
        <v>1</v>
      </c>
      <c r="BD1343" s="2" t="s">
        <v>3</v>
      </c>
      <c r="BE1343" s="2" t="s">
        <v>3</v>
      </c>
      <c r="BF1343" s="2" t="s">
        <v>3</v>
      </c>
      <c r="BG1343" s="2" t="s">
        <v>3</v>
      </c>
      <c r="BH1343" s="2">
        <v>3</v>
      </c>
      <c r="BI1343" s="2">
        <v>1</v>
      </c>
      <c r="BJ1343" s="2" t="s">
        <v>1340</v>
      </c>
      <c r="BK1343" s="2"/>
      <c r="BL1343" s="2"/>
      <c r="BM1343" s="2">
        <v>18001</v>
      </c>
      <c r="BN1343" s="2">
        <v>0</v>
      </c>
      <c r="BO1343" s="2" t="s">
        <v>3</v>
      </c>
      <c r="BP1343" s="2">
        <v>0</v>
      </c>
      <c r="BQ1343" s="2">
        <v>22</v>
      </c>
      <c r="BR1343" s="2">
        <v>1</v>
      </c>
      <c r="BS1343" s="2">
        <v>1</v>
      </c>
      <c r="BT1343" s="2">
        <v>1</v>
      </c>
      <c r="BU1343" s="2">
        <v>1</v>
      </c>
      <c r="BV1343" s="2">
        <v>1</v>
      </c>
      <c r="BW1343" s="2">
        <v>1</v>
      </c>
      <c r="BX1343" s="2">
        <v>1</v>
      </c>
      <c r="BY1343" s="2" t="s">
        <v>3</v>
      </c>
      <c r="BZ1343" s="2">
        <v>121</v>
      </c>
      <c r="CA1343" s="2">
        <v>72</v>
      </c>
      <c r="CB1343" s="2" t="s">
        <v>3</v>
      </c>
      <c r="CC1343" s="2"/>
      <c r="CD1343" s="2"/>
      <c r="CE1343" s="2">
        <v>0</v>
      </c>
      <c r="CF1343" s="2">
        <v>0</v>
      </c>
      <c r="CG1343" s="2">
        <v>0</v>
      </c>
      <c r="CH1343" s="2"/>
      <c r="CI1343" s="2"/>
      <c r="CJ1343" s="2"/>
      <c r="CK1343" s="2"/>
      <c r="CL1343" s="2"/>
      <c r="CM1343" s="2">
        <v>0</v>
      </c>
      <c r="CN1343" s="2" t="s">
        <v>3</v>
      </c>
      <c r="CO1343" s="2">
        <v>0</v>
      </c>
      <c r="CP1343" s="2">
        <f t="shared" si="863"/>
        <v>-17440.73</v>
      </c>
      <c r="CQ1343" s="2">
        <f t="shared" si="881"/>
        <v>166.98</v>
      </c>
      <c r="CR1343" s="2">
        <f t="shared" si="865"/>
        <v>0</v>
      </c>
      <c r="CS1343" s="2">
        <f t="shared" si="866"/>
        <v>0</v>
      </c>
      <c r="CT1343" s="2">
        <f t="shared" si="867"/>
        <v>0</v>
      </c>
      <c r="CU1343" s="2">
        <f t="shared" si="868"/>
        <v>0</v>
      </c>
      <c r="CV1343" s="2">
        <f t="shared" si="869"/>
        <v>0</v>
      </c>
      <c r="CW1343" s="2">
        <f t="shared" si="870"/>
        <v>0</v>
      </c>
      <c r="CX1343" s="2">
        <f t="shared" si="871"/>
        <v>0.53</v>
      </c>
      <c r="CY1343" s="2">
        <f t="shared" si="872"/>
        <v>0</v>
      </c>
      <c r="CZ1343" s="2">
        <f t="shared" si="873"/>
        <v>0</v>
      </c>
      <c r="DA1343" s="2"/>
      <c r="DB1343" s="2"/>
      <c r="DC1343" s="2" t="s">
        <v>3</v>
      </c>
      <c r="DD1343" s="2" t="s">
        <v>3</v>
      </c>
      <c r="DE1343" s="2" t="s">
        <v>3</v>
      </c>
      <c r="DF1343" s="2" t="s">
        <v>3</v>
      </c>
      <c r="DG1343" s="2" t="s">
        <v>3</v>
      </c>
      <c r="DH1343" s="2" t="s">
        <v>3</v>
      </c>
      <c r="DI1343" s="2" t="s">
        <v>3</v>
      </c>
      <c r="DJ1343" s="2" t="s">
        <v>3</v>
      </c>
      <c r="DK1343" s="2" t="s">
        <v>3</v>
      </c>
      <c r="DL1343" s="2" t="s">
        <v>3</v>
      </c>
      <c r="DM1343" s="2" t="s">
        <v>3</v>
      </c>
      <c r="DN1343" s="2">
        <v>0</v>
      </c>
      <c r="DO1343" s="2">
        <v>0</v>
      </c>
      <c r="DP1343" s="2">
        <v>1</v>
      </c>
      <c r="DQ1343" s="2">
        <v>1</v>
      </c>
      <c r="DR1343" s="2"/>
      <c r="DS1343" s="2"/>
      <c r="DT1343" s="2"/>
      <c r="DU1343" s="2">
        <v>1013</v>
      </c>
      <c r="DV1343" s="2" t="s">
        <v>1339</v>
      </c>
      <c r="DW1343" s="2" t="s">
        <v>1339</v>
      </c>
      <c r="DX1343" s="2">
        <v>1</v>
      </c>
      <c r="DY1343" s="2"/>
      <c r="DZ1343" s="2" t="s">
        <v>3</v>
      </c>
      <c r="EA1343" s="2" t="s">
        <v>3</v>
      </c>
      <c r="EB1343" s="2" t="s">
        <v>3</v>
      </c>
      <c r="EC1343" s="2" t="s">
        <v>3</v>
      </c>
      <c r="ED1343" s="2"/>
      <c r="EE1343" s="2">
        <v>53551146</v>
      </c>
      <c r="EF1343" s="2">
        <v>22</v>
      </c>
      <c r="EG1343" s="2" t="s">
        <v>592</v>
      </c>
      <c r="EH1343" s="2">
        <v>16</v>
      </c>
      <c r="EI1343" s="2" t="s">
        <v>593</v>
      </c>
      <c r="EJ1343" s="2">
        <v>1</v>
      </c>
      <c r="EK1343" s="2">
        <v>18001</v>
      </c>
      <c r="EL1343" s="2" t="s">
        <v>1334</v>
      </c>
      <c r="EM1343" s="2" t="s">
        <v>1335</v>
      </c>
      <c r="EN1343" s="2"/>
      <c r="EO1343" s="2" t="s">
        <v>3</v>
      </c>
      <c r="EP1343" s="2"/>
      <c r="EQ1343" s="2">
        <v>32768</v>
      </c>
      <c r="ER1343" s="2">
        <v>166.98</v>
      </c>
      <c r="ES1343" s="2">
        <v>166.98</v>
      </c>
      <c r="ET1343" s="2">
        <v>0</v>
      </c>
      <c r="EU1343" s="2">
        <v>0</v>
      </c>
      <c r="EV1343" s="2">
        <v>0</v>
      </c>
      <c r="EW1343" s="2">
        <v>0</v>
      </c>
      <c r="EX1343" s="2">
        <v>0</v>
      </c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>
        <v>0</v>
      </c>
      <c r="FR1343" s="2">
        <f>ROUND(IF(AND(BH1343=3,BI1343=3),P1343,0),2)</f>
        <v>0</v>
      </c>
      <c r="FS1343" s="2">
        <v>0</v>
      </c>
      <c r="FT1343" s="2"/>
      <c r="FU1343" s="2"/>
      <c r="FV1343" s="2"/>
      <c r="FW1343" s="2"/>
      <c r="FX1343" s="2">
        <v>121</v>
      </c>
      <c r="FY1343" s="2">
        <v>72</v>
      </c>
      <c r="FZ1343" s="2"/>
      <c r="GA1343" s="2" t="s">
        <v>3</v>
      </c>
      <c r="GB1343" s="2"/>
      <c r="GC1343" s="2"/>
      <c r="GD1343" s="2">
        <v>1</v>
      </c>
      <c r="GE1343" s="2"/>
      <c r="GF1343" s="2">
        <v>-1698548958</v>
      </c>
      <c r="GG1343" s="2">
        <v>2</v>
      </c>
      <c r="GH1343" s="2">
        <v>1</v>
      </c>
      <c r="GI1343" s="2">
        <v>-2</v>
      </c>
      <c r="GJ1343" s="2">
        <v>0</v>
      </c>
      <c r="GK1343" s="2">
        <v>0</v>
      </c>
      <c r="GL1343" s="2">
        <f>ROUND(IF(AND(BH1343=3,BI1343=3,FS1343&lt;&gt;0),P1343,0),2)</f>
        <v>0</v>
      </c>
      <c r="GM1343" s="2">
        <f>ROUND(O1343+X1343+Y1343,2)+GX1343</f>
        <v>-17440.73</v>
      </c>
      <c r="GN1343" s="2">
        <f>IF(OR(BI1343=0,BI1343=1),ROUND(O1343+X1343+Y1343,2),0)</f>
        <v>-17440.73</v>
      </c>
      <c r="GO1343" s="2">
        <f>IF(BI1343=2,ROUND(O1343+X1343+Y1343,2),0)</f>
        <v>0</v>
      </c>
      <c r="GP1343" s="2">
        <f>IF(BI1343=4,ROUND(O1343+X1343+Y1343,2)+GX1343,0)</f>
        <v>0</v>
      </c>
      <c r="GQ1343" s="2"/>
      <c r="GR1343" s="2">
        <v>0</v>
      </c>
      <c r="GS1343" s="2">
        <v>0</v>
      </c>
      <c r="GT1343" s="2">
        <v>0</v>
      </c>
      <c r="GU1343" s="2" t="s">
        <v>3</v>
      </c>
      <c r="GV1343" s="2">
        <f t="shared" si="874"/>
        <v>0</v>
      </c>
      <c r="GW1343" s="2">
        <v>1</v>
      </c>
      <c r="GX1343" s="2">
        <f>ROUND(HC1343*I1343,2)</f>
        <v>0</v>
      </c>
      <c r="GY1343" s="2"/>
      <c r="GZ1343" s="2"/>
      <c r="HA1343" s="2">
        <v>0</v>
      </c>
      <c r="HB1343" s="2">
        <v>0</v>
      </c>
      <c r="HC1343" s="2">
        <f t="shared" si="875"/>
        <v>0</v>
      </c>
      <c r="HD1343" s="2"/>
      <c r="HE1343" s="2" t="s">
        <v>3</v>
      </c>
      <c r="HF1343" s="2" t="s">
        <v>3</v>
      </c>
      <c r="HG1343" s="2"/>
      <c r="HH1343" s="2"/>
      <c r="HI1343" s="2"/>
      <c r="HJ1343" s="2"/>
      <c r="HK1343" s="2"/>
      <c r="HL1343" s="2"/>
      <c r="HM1343" s="2" t="s">
        <v>3</v>
      </c>
      <c r="HN1343" s="2" t="s">
        <v>596</v>
      </c>
      <c r="HO1343" s="2" t="s">
        <v>597</v>
      </c>
      <c r="HP1343" s="2" t="s">
        <v>593</v>
      </c>
      <c r="HQ1343" s="2" t="s">
        <v>593</v>
      </c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>
        <v>0</v>
      </c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</row>
    <row r="1344" spans="1:255" x14ac:dyDescent="0.2">
      <c r="A1344">
        <v>18</v>
      </c>
      <c r="B1344">
        <v>1</v>
      </c>
      <c r="C1344">
        <v>2335</v>
      </c>
      <c r="E1344" t="s">
        <v>1336</v>
      </c>
      <c r="F1344" t="s">
        <v>1337</v>
      </c>
      <c r="G1344" t="s">
        <v>1338</v>
      </c>
      <c r="H1344" t="s">
        <v>1339</v>
      </c>
      <c r="I1344">
        <f>I1342*J1344</f>
        <v>-104.44799999999999</v>
      </c>
      <c r="J1344">
        <v>-99.999999999999986</v>
      </c>
      <c r="K1344">
        <v>-100</v>
      </c>
      <c r="O1344">
        <f>ROUND(CP1344,0)</f>
        <v>-121039</v>
      </c>
      <c r="P1344">
        <f>ROUND(CQ1344*I1344,0)</f>
        <v>-121039</v>
      </c>
      <c r="Q1344">
        <f>ROUND(CR1344*I1344,0)</f>
        <v>0</v>
      </c>
      <c r="R1344">
        <f>ROUND(CS1344*I1344,0)</f>
        <v>0</v>
      </c>
      <c r="S1344">
        <f>ROUND(CT1344*I1344,0)</f>
        <v>0</v>
      </c>
      <c r="T1344">
        <f>ROUND(CU1344*I1344,0)</f>
        <v>0</v>
      </c>
      <c r="U1344">
        <f t="shared" si="854"/>
        <v>0</v>
      </c>
      <c r="V1344">
        <f t="shared" si="855"/>
        <v>0</v>
      </c>
      <c r="W1344">
        <f>ROUND(CX1344*I1344,0)</f>
        <v>-55</v>
      </c>
      <c r="X1344">
        <f>ROUND(CY1344,0)</f>
        <v>0</v>
      </c>
      <c r="Y1344">
        <f>ROUND(CZ1344,0)</f>
        <v>0</v>
      </c>
      <c r="AA1344">
        <v>53551707</v>
      </c>
      <c r="AB1344">
        <f t="shared" si="856"/>
        <v>166.98</v>
      </c>
      <c r="AC1344">
        <f t="shared" si="857"/>
        <v>166.98</v>
      </c>
      <c r="AD1344">
        <f t="shared" si="882"/>
        <v>0</v>
      </c>
      <c r="AE1344">
        <f t="shared" si="883"/>
        <v>0</v>
      </c>
      <c r="AF1344">
        <f t="shared" si="883"/>
        <v>0</v>
      </c>
      <c r="AG1344">
        <f t="shared" si="860"/>
        <v>0</v>
      </c>
      <c r="AH1344">
        <f t="shared" si="884"/>
        <v>0</v>
      </c>
      <c r="AI1344">
        <f t="shared" si="884"/>
        <v>0</v>
      </c>
      <c r="AJ1344">
        <f t="shared" si="862"/>
        <v>0.53</v>
      </c>
      <c r="AK1344">
        <v>166.98</v>
      </c>
      <c r="AL1344">
        <v>166.98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0.53</v>
      </c>
      <c r="AT1344">
        <v>121</v>
      </c>
      <c r="AU1344">
        <v>72</v>
      </c>
      <c r="AV1344">
        <v>1</v>
      </c>
      <c r="AW1344">
        <v>1</v>
      </c>
      <c r="AZ1344">
        <v>1</v>
      </c>
      <c r="BA1344">
        <v>1</v>
      </c>
      <c r="BB1344">
        <v>1</v>
      </c>
      <c r="BC1344">
        <v>6.94</v>
      </c>
      <c r="BD1344" t="s">
        <v>3</v>
      </c>
      <c r="BE1344" t="s">
        <v>3</v>
      </c>
      <c r="BF1344" t="s">
        <v>3</v>
      </c>
      <c r="BG1344" t="s">
        <v>3</v>
      </c>
      <c r="BH1344">
        <v>3</v>
      </c>
      <c r="BI1344">
        <v>1</v>
      </c>
      <c r="BJ1344" t="s">
        <v>1340</v>
      </c>
      <c r="BM1344">
        <v>18001</v>
      </c>
      <c r="BN1344">
        <v>0</v>
      </c>
      <c r="BO1344" t="s">
        <v>1337</v>
      </c>
      <c r="BP1344">
        <v>1</v>
      </c>
      <c r="BQ1344">
        <v>22</v>
      </c>
      <c r="BR1344">
        <v>1</v>
      </c>
      <c r="BS1344">
        <v>1</v>
      </c>
      <c r="BT1344">
        <v>1</v>
      </c>
      <c r="BU1344">
        <v>1</v>
      </c>
      <c r="BV1344">
        <v>1</v>
      </c>
      <c r="BW1344">
        <v>1</v>
      </c>
      <c r="BX1344">
        <v>1</v>
      </c>
      <c r="BY1344" t="s">
        <v>3</v>
      </c>
      <c r="BZ1344">
        <v>121</v>
      </c>
      <c r="CA1344">
        <v>72</v>
      </c>
      <c r="CB1344" t="s">
        <v>3</v>
      </c>
      <c r="CE1344">
        <v>0</v>
      </c>
      <c r="CF1344">
        <v>0</v>
      </c>
      <c r="CG1344">
        <v>0</v>
      </c>
      <c r="CM1344">
        <v>0</v>
      </c>
      <c r="CN1344" t="s">
        <v>3</v>
      </c>
      <c r="CO1344">
        <v>0</v>
      </c>
      <c r="CP1344">
        <f t="shared" si="863"/>
        <v>-121039</v>
      </c>
      <c r="CQ1344">
        <f t="shared" si="881"/>
        <v>1158.8412000000001</v>
      </c>
      <c r="CR1344">
        <f t="shared" si="865"/>
        <v>0</v>
      </c>
      <c r="CS1344">
        <f t="shared" si="866"/>
        <v>0</v>
      </c>
      <c r="CT1344">
        <f t="shared" si="867"/>
        <v>0</v>
      </c>
      <c r="CU1344">
        <f t="shared" si="868"/>
        <v>0</v>
      </c>
      <c r="CV1344">
        <f t="shared" si="869"/>
        <v>0</v>
      </c>
      <c r="CW1344">
        <f t="shared" si="870"/>
        <v>0</v>
      </c>
      <c r="CX1344">
        <f t="shared" si="871"/>
        <v>0.53</v>
      </c>
      <c r="CY1344">
        <f t="shared" si="872"/>
        <v>0</v>
      </c>
      <c r="CZ1344">
        <f t="shared" si="873"/>
        <v>0</v>
      </c>
      <c r="DC1344" t="s">
        <v>3</v>
      </c>
      <c r="DD1344" t="s">
        <v>3</v>
      </c>
      <c r="DE1344" t="s">
        <v>3</v>
      </c>
      <c r="DF1344" t="s">
        <v>3</v>
      </c>
      <c r="DG1344" t="s">
        <v>3</v>
      </c>
      <c r="DH1344" t="s">
        <v>3</v>
      </c>
      <c r="DI1344" t="s">
        <v>3</v>
      </c>
      <c r="DJ1344" t="s">
        <v>3</v>
      </c>
      <c r="DK1344" t="s">
        <v>3</v>
      </c>
      <c r="DL1344" t="s">
        <v>3</v>
      </c>
      <c r="DM1344" t="s">
        <v>3</v>
      </c>
      <c r="DN1344">
        <v>0</v>
      </c>
      <c r="DO1344">
        <v>0</v>
      </c>
      <c r="DP1344">
        <v>1</v>
      </c>
      <c r="DQ1344">
        <v>1</v>
      </c>
      <c r="DU1344">
        <v>1013</v>
      </c>
      <c r="DV1344" t="s">
        <v>1339</v>
      </c>
      <c r="DW1344" t="s">
        <v>1339</v>
      </c>
      <c r="DX1344">
        <v>1</v>
      </c>
      <c r="DZ1344" t="s">
        <v>3</v>
      </c>
      <c r="EA1344" t="s">
        <v>3</v>
      </c>
      <c r="EB1344" t="s">
        <v>3</v>
      </c>
      <c r="EC1344" t="s">
        <v>3</v>
      </c>
      <c r="EE1344">
        <v>53551146</v>
      </c>
      <c r="EF1344">
        <v>22</v>
      </c>
      <c r="EG1344" t="s">
        <v>592</v>
      </c>
      <c r="EH1344">
        <v>16</v>
      </c>
      <c r="EI1344" t="s">
        <v>593</v>
      </c>
      <c r="EJ1344">
        <v>1</v>
      </c>
      <c r="EK1344">
        <v>18001</v>
      </c>
      <c r="EL1344" t="s">
        <v>1334</v>
      </c>
      <c r="EM1344" t="s">
        <v>1335</v>
      </c>
      <c r="EO1344" t="s">
        <v>3</v>
      </c>
      <c r="EQ1344">
        <v>32768</v>
      </c>
      <c r="ER1344">
        <v>166.98</v>
      </c>
      <c r="ES1344">
        <v>166.98</v>
      </c>
      <c r="ET1344">
        <v>0</v>
      </c>
      <c r="EU1344">
        <v>0</v>
      </c>
      <c r="EV1344">
        <v>0</v>
      </c>
      <c r="EW1344">
        <v>0</v>
      </c>
      <c r="EX1344">
        <v>0</v>
      </c>
      <c r="FQ1344">
        <v>0</v>
      </c>
      <c r="FR1344">
        <f>ROUND(IF(AND(BH1344=3,BI1344=3),P1344,0),0)</f>
        <v>0</v>
      </c>
      <c r="FS1344">
        <v>0</v>
      </c>
      <c r="FX1344">
        <v>121</v>
      </c>
      <c r="FY1344">
        <v>72</v>
      </c>
      <c r="GA1344" t="s">
        <v>3</v>
      </c>
      <c r="GD1344">
        <v>1</v>
      </c>
      <c r="GF1344">
        <v>-1698548958</v>
      </c>
      <c r="GG1344">
        <v>2</v>
      </c>
      <c r="GH1344">
        <v>1</v>
      </c>
      <c r="GI1344">
        <v>2</v>
      </c>
      <c r="GJ1344">
        <v>0</v>
      </c>
      <c r="GK1344">
        <v>0</v>
      </c>
      <c r="GL1344">
        <f>ROUND(IF(AND(BH1344=3,BI1344=3,FS1344&lt;&gt;0),P1344,0),0)</f>
        <v>0</v>
      </c>
      <c r="GM1344">
        <f>ROUND(O1344+X1344+Y1344,0)+GX1344</f>
        <v>-121039</v>
      </c>
      <c r="GN1344">
        <f>IF(OR(BI1344=0,BI1344=1),ROUND(O1344+X1344+Y1344,0),0)</f>
        <v>-121039</v>
      </c>
      <c r="GO1344">
        <f>IF(BI1344=2,ROUND(O1344+X1344+Y1344,0),0)</f>
        <v>0</v>
      </c>
      <c r="GP1344">
        <f>IF(BI1344=4,ROUND(O1344+X1344+Y1344,0)+GX1344,0)</f>
        <v>0</v>
      </c>
      <c r="GR1344">
        <v>0</v>
      </c>
      <c r="GS1344">
        <v>0</v>
      </c>
      <c r="GT1344">
        <v>0</v>
      </c>
      <c r="GU1344" t="s">
        <v>3</v>
      </c>
      <c r="GV1344">
        <f t="shared" si="874"/>
        <v>0</v>
      </c>
      <c r="GW1344">
        <v>1</v>
      </c>
      <c r="GX1344">
        <f>ROUND(HC1344*I1344,0)</f>
        <v>0</v>
      </c>
      <c r="HA1344">
        <v>0</v>
      </c>
      <c r="HB1344">
        <v>0</v>
      </c>
      <c r="HC1344">
        <f t="shared" si="875"/>
        <v>0</v>
      </c>
      <c r="HE1344" t="s">
        <v>3</v>
      </c>
      <c r="HF1344" t="s">
        <v>3</v>
      </c>
      <c r="HM1344" t="s">
        <v>3</v>
      </c>
      <c r="HN1344" t="s">
        <v>596</v>
      </c>
      <c r="HO1344" t="s">
        <v>597</v>
      </c>
      <c r="HP1344" t="s">
        <v>593</v>
      </c>
      <c r="HQ1344" t="s">
        <v>593</v>
      </c>
      <c r="IK1344">
        <v>0</v>
      </c>
    </row>
    <row r="1345" spans="1:255" x14ac:dyDescent="0.2">
      <c r="A1345" s="2">
        <v>18</v>
      </c>
      <c r="B1345" s="2">
        <v>1</v>
      </c>
      <c r="C1345" s="2">
        <v>2321</v>
      </c>
      <c r="D1345" s="2"/>
      <c r="E1345" s="2" t="s">
        <v>1341</v>
      </c>
      <c r="F1345" s="2" t="s">
        <v>1342</v>
      </c>
      <c r="G1345" s="2" t="s">
        <v>1343</v>
      </c>
      <c r="H1345" s="2" t="s">
        <v>160</v>
      </c>
      <c r="I1345" s="2">
        <f>I1341*J1345</f>
        <v>512</v>
      </c>
      <c r="J1345" s="2">
        <v>490.19607843137254</v>
      </c>
      <c r="K1345" s="2">
        <v>490.196078</v>
      </c>
      <c r="L1345" s="2"/>
      <c r="M1345" s="2"/>
      <c r="N1345" s="2"/>
      <c r="O1345" s="2">
        <f>ROUND(CP1345,2)</f>
        <v>76421.119999999995</v>
      </c>
      <c r="P1345" s="2">
        <f>ROUND(CQ1345*I1345,2)</f>
        <v>76421.119999999995</v>
      </c>
      <c r="Q1345" s="2">
        <f>ROUND(CR1345*I1345,2)</f>
        <v>0</v>
      </c>
      <c r="R1345" s="2">
        <f>ROUND(CS1345*I1345,2)</f>
        <v>0</v>
      </c>
      <c r="S1345" s="2">
        <f>ROUND(CT1345*I1345,2)</f>
        <v>0</v>
      </c>
      <c r="T1345" s="2">
        <f>ROUND(CU1345*I1345,2)</f>
        <v>0</v>
      </c>
      <c r="U1345" s="2">
        <f t="shared" si="854"/>
        <v>0</v>
      </c>
      <c r="V1345" s="2">
        <f t="shared" si="855"/>
        <v>0</v>
      </c>
      <c r="W1345" s="2">
        <f>ROUND(CX1345*I1345,2)</f>
        <v>35.840000000000003</v>
      </c>
      <c r="X1345" s="2">
        <f>ROUND(CY1345,2)</f>
        <v>0</v>
      </c>
      <c r="Y1345" s="2">
        <f>ROUND(CZ1345,2)</f>
        <v>0</v>
      </c>
      <c r="Z1345" s="2"/>
      <c r="AA1345" s="2">
        <v>53551706</v>
      </c>
      <c r="AB1345" s="2">
        <f t="shared" si="856"/>
        <v>149.26</v>
      </c>
      <c r="AC1345" s="2">
        <f t="shared" si="857"/>
        <v>149.26</v>
      </c>
      <c r="AD1345" s="2">
        <f t="shared" si="882"/>
        <v>0</v>
      </c>
      <c r="AE1345" s="2">
        <f t="shared" si="883"/>
        <v>0</v>
      </c>
      <c r="AF1345" s="2">
        <f t="shared" si="883"/>
        <v>0</v>
      </c>
      <c r="AG1345" s="2">
        <f t="shared" si="860"/>
        <v>0</v>
      </c>
      <c r="AH1345" s="2">
        <f t="shared" si="884"/>
        <v>0</v>
      </c>
      <c r="AI1345" s="2">
        <f t="shared" si="884"/>
        <v>0</v>
      </c>
      <c r="AJ1345" s="2">
        <f t="shared" si="862"/>
        <v>7.0000000000000007E-2</v>
      </c>
      <c r="AK1345" s="2">
        <v>149.26</v>
      </c>
      <c r="AL1345" s="2">
        <v>149.26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7.0000000000000007E-2</v>
      </c>
      <c r="AT1345" s="2">
        <v>121</v>
      </c>
      <c r="AU1345" s="2">
        <v>72</v>
      </c>
      <c r="AV1345" s="2">
        <v>1</v>
      </c>
      <c r="AW1345" s="2">
        <v>1</v>
      </c>
      <c r="AX1345" s="2"/>
      <c r="AY1345" s="2"/>
      <c r="AZ1345" s="2">
        <v>1</v>
      </c>
      <c r="BA1345" s="2">
        <v>1</v>
      </c>
      <c r="BB1345" s="2">
        <v>1</v>
      </c>
      <c r="BC1345" s="2">
        <v>1</v>
      </c>
      <c r="BD1345" s="2" t="s">
        <v>3</v>
      </c>
      <c r="BE1345" s="2" t="s">
        <v>3</v>
      </c>
      <c r="BF1345" s="2" t="s">
        <v>3</v>
      </c>
      <c r="BG1345" s="2" t="s">
        <v>3</v>
      </c>
      <c r="BH1345" s="2">
        <v>3</v>
      </c>
      <c r="BI1345" s="2">
        <v>1</v>
      </c>
      <c r="BJ1345" s="2" t="s">
        <v>1344</v>
      </c>
      <c r="BK1345" s="2"/>
      <c r="BL1345" s="2"/>
      <c r="BM1345" s="2">
        <v>18001</v>
      </c>
      <c r="BN1345" s="2">
        <v>0</v>
      </c>
      <c r="BO1345" s="2" t="s">
        <v>3</v>
      </c>
      <c r="BP1345" s="2">
        <v>0</v>
      </c>
      <c r="BQ1345" s="2">
        <v>22</v>
      </c>
      <c r="BR1345" s="2">
        <v>0</v>
      </c>
      <c r="BS1345" s="2">
        <v>1</v>
      </c>
      <c r="BT1345" s="2">
        <v>1</v>
      </c>
      <c r="BU1345" s="2">
        <v>1</v>
      </c>
      <c r="BV1345" s="2">
        <v>1</v>
      </c>
      <c r="BW1345" s="2">
        <v>1</v>
      </c>
      <c r="BX1345" s="2">
        <v>1</v>
      </c>
      <c r="BY1345" s="2" t="s">
        <v>3</v>
      </c>
      <c r="BZ1345" s="2">
        <v>121</v>
      </c>
      <c r="CA1345" s="2">
        <v>72</v>
      </c>
      <c r="CB1345" s="2" t="s">
        <v>3</v>
      </c>
      <c r="CC1345" s="2"/>
      <c r="CD1345" s="2"/>
      <c r="CE1345" s="2">
        <v>0</v>
      </c>
      <c r="CF1345" s="2">
        <v>0</v>
      </c>
      <c r="CG1345" s="2">
        <v>0</v>
      </c>
      <c r="CH1345" s="2"/>
      <c r="CI1345" s="2"/>
      <c r="CJ1345" s="2"/>
      <c r="CK1345" s="2"/>
      <c r="CL1345" s="2"/>
      <c r="CM1345" s="2">
        <v>0</v>
      </c>
      <c r="CN1345" s="2" t="s">
        <v>3</v>
      </c>
      <c r="CO1345" s="2">
        <v>0</v>
      </c>
      <c r="CP1345" s="2">
        <f t="shared" si="863"/>
        <v>76421.119999999995</v>
      </c>
      <c r="CQ1345" s="2">
        <f t="shared" si="881"/>
        <v>149.26</v>
      </c>
      <c r="CR1345" s="2">
        <f t="shared" si="865"/>
        <v>0</v>
      </c>
      <c r="CS1345" s="2">
        <f t="shared" si="866"/>
        <v>0</v>
      </c>
      <c r="CT1345" s="2">
        <f t="shared" si="867"/>
        <v>0</v>
      </c>
      <c r="CU1345" s="2">
        <f t="shared" si="868"/>
        <v>0</v>
      </c>
      <c r="CV1345" s="2">
        <f t="shared" si="869"/>
        <v>0</v>
      </c>
      <c r="CW1345" s="2">
        <f t="shared" si="870"/>
        <v>0</v>
      </c>
      <c r="CX1345" s="2">
        <f t="shared" si="871"/>
        <v>7.0000000000000007E-2</v>
      </c>
      <c r="CY1345" s="2">
        <f t="shared" si="872"/>
        <v>0</v>
      </c>
      <c r="CZ1345" s="2">
        <f t="shared" si="873"/>
        <v>0</v>
      </c>
      <c r="DA1345" s="2"/>
      <c r="DB1345" s="2"/>
      <c r="DC1345" s="2" t="s">
        <v>3</v>
      </c>
      <c r="DD1345" s="2" t="s">
        <v>3</v>
      </c>
      <c r="DE1345" s="2" t="s">
        <v>3</v>
      </c>
      <c r="DF1345" s="2" t="s">
        <v>3</v>
      </c>
      <c r="DG1345" s="2" t="s">
        <v>3</v>
      </c>
      <c r="DH1345" s="2" t="s">
        <v>3</v>
      </c>
      <c r="DI1345" s="2" t="s">
        <v>3</v>
      </c>
      <c r="DJ1345" s="2" t="s">
        <v>3</v>
      </c>
      <c r="DK1345" s="2" t="s">
        <v>3</v>
      </c>
      <c r="DL1345" s="2" t="s">
        <v>3</v>
      </c>
      <c r="DM1345" s="2" t="s">
        <v>3</v>
      </c>
      <c r="DN1345" s="2">
        <v>0</v>
      </c>
      <c r="DO1345" s="2">
        <v>0</v>
      </c>
      <c r="DP1345" s="2">
        <v>1</v>
      </c>
      <c r="DQ1345" s="2">
        <v>1</v>
      </c>
      <c r="DR1345" s="2"/>
      <c r="DS1345" s="2"/>
      <c r="DT1345" s="2"/>
      <c r="DU1345" s="2">
        <v>1010</v>
      </c>
      <c r="DV1345" s="2" t="s">
        <v>160</v>
      </c>
      <c r="DW1345" s="2" t="s">
        <v>160</v>
      </c>
      <c r="DX1345" s="2">
        <v>1</v>
      </c>
      <c r="DY1345" s="2"/>
      <c r="DZ1345" s="2" t="s">
        <v>3</v>
      </c>
      <c r="EA1345" s="2" t="s">
        <v>3</v>
      </c>
      <c r="EB1345" s="2" t="s">
        <v>3</v>
      </c>
      <c r="EC1345" s="2" t="s">
        <v>3</v>
      </c>
      <c r="ED1345" s="2"/>
      <c r="EE1345" s="2">
        <v>53551146</v>
      </c>
      <c r="EF1345" s="2">
        <v>22</v>
      </c>
      <c r="EG1345" s="2" t="s">
        <v>592</v>
      </c>
      <c r="EH1345" s="2">
        <v>16</v>
      </c>
      <c r="EI1345" s="2" t="s">
        <v>593</v>
      </c>
      <c r="EJ1345" s="2">
        <v>1</v>
      </c>
      <c r="EK1345" s="2">
        <v>18001</v>
      </c>
      <c r="EL1345" s="2" t="s">
        <v>1334</v>
      </c>
      <c r="EM1345" s="2" t="s">
        <v>1335</v>
      </c>
      <c r="EN1345" s="2"/>
      <c r="EO1345" s="2" t="s">
        <v>3</v>
      </c>
      <c r="EP1345" s="2"/>
      <c r="EQ1345" s="2">
        <v>0</v>
      </c>
      <c r="ER1345" s="2">
        <v>149.26</v>
      </c>
      <c r="ES1345" s="2">
        <v>149.26</v>
      </c>
      <c r="ET1345" s="2">
        <v>0</v>
      </c>
      <c r="EU1345" s="2">
        <v>0</v>
      </c>
      <c r="EV1345" s="2">
        <v>0</v>
      </c>
      <c r="EW1345" s="2">
        <v>0</v>
      </c>
      <c r="EX1345" s="2">
        <v>0</v>
      </c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>
        <v>0</v>
      </c>
      <c r="FR1345" s="2">
        <f>ROUND(IF(AND(BH1345=3,BI1345=3),P1345,0),2)</f>
        <v>0</v>
      </c>
      <c r="FS1345" s="2">
        <v>0</v>
      </c>
      <c r="FT1345" s="2"/>
      <c r="FU1345" s="2"/>
      <c r="FV1345" s="2"/>
      <c r="FW1345" s="2"/>
      <c r="FX1345" s="2">
        <v>121</v>
      </c>
      <c r="FY1345" s="2">
        <v>72</v>
      </c>
      <c r="FZ1345" s="2"/>
      <c r="GA1345" s="2" t="s">
        <v>3</v>
      </c>
      <c r="GB1345" s="2"/>
      <c r="GC1345" s="2"/>
      <c r="GD1345" s="2">
        <v>1</v>
      </c>
      <c r="GE1345" s="2"/>
      <c r="GF1345" s="2">
        <v>-676983205</v>
      </c>
      <c r="GG1345" s="2">
        <v>2</v>
      </c>
      <c r="GH1345" s="2">
        <v>1</v>
      </c>
      <c r="GI1345" s="2">
        <v>-2</v>
      </c>
      <c r="GJ1345" s="2">
        <v>0</v>
      </c>
      <c r="GK1345" s="2">
        <v>0</v>
      </c>
      <c r="GL1345" s="2">
        <f>ROUND(IF(AND(BH1345=3,BI1345=3,FS1345&lt;&gt;0),P1345,0),2)</f>
        <v>0</v>
      </c>
      <c r="GM1345" s="2">
        <f>ROUND(O1345+X1345+Y1345,2)+GX1345</f>
        <v>76421.119999999995</v>
      </c>
      <c r="GN1345" s="2">
        <f>IF(OR(BI1345=0,BI1345=1),ROUND(O1345+X1345+Y1345,2),0)</f>
        <v>76421.119999999995</v>
      </c>
      <c r="GO1345" s="2">
        <f>IF(BI1345=2,ROUND(O1345+X1345+Y1345,2),0)</f>
        <v>0</v>
      </c>
      <c r="GP1345" s="2">
        <f>IF(BI1345=4,ROUND(O1345+X1345+Y1345,2)+GX1345,0)</f>
        <v>0</v>
      </c>
      <c r="GQ1345" s="2"/>
      <c r="GR1345" s="2">
        <v>0</v>
      </c>
      <c r="GS1345" s="2">
        <v>0</v>
      </c>
      <c r="GT1345" s="2">
        <v>0</v>
      </c>
      <c r="GU1345" s="2" t="s">
        <v>3</v>
      </c>
      <c r="GV1345" s="2">
        <f t="shared" si="874"/>
        <v>0</v>
      </c>
      <c r="GW1345" s="2">
        <v>1</v>
      </c>
      <c r="GX1345" s="2">
        <f>ROUND(HC1345*I1345,2)</f>
        <v>0</v>
      </c>
      <c r="GY1345" s="2"/>
      <c r="GZ1345" s="2"/>
      <c r="HA1345" s="2">
        <v>0</v>
      </c>
      <c r="HB1345" s="2">
        <v>0</v>
      </c>
      <c r="HC1345" s="2">
        <f t="shared" si="875"/>
        <v>0</v>
      </c>
      <c r="HD1345" s="2"/>
      <c r="HE1345" s="2" t="s">
        <v>3</v>
      </c>
      <c r="HF1345" s="2" t="s">
        <v>3</v>
      </c>
      <c r="HG1345" s="2"/>
      <c r="HH1345" s="2"/>
      <c r="HI1345" s="2"/>
      <c r="HJ1345" s="2"/>
      <c r="HK1345" s="2"/>
      <c r="HL1345" s="2"/>
      <c r="HM1345" s="2" t="s">
        <v>3</v>
      </c>
      <c r="HN1345" s="2" t="s">
        <v>596</v>
      </c>
      <c r="HO1345" s="2" t="s">
        <v>597</v>
      </c>
      <c r="HP1345" s="2" t="s">
        <v>593</v>
      </c>
      <c r="HQ1345" s="2" t="s">
        <v>593</v>
      </c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>
        <v>0</v>
      </c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</row>
    <row r="1346" spans="1:255" x14ac:dyDescent="0.2">
      <c r="A1346">
        <v>18</v>
      </c>
      <c r="B1346">
        <v>1</v>
      </c>
      <c r="C1346">
        <v>2336</v>
      </c>
      <c r="E1346" t="s">
        <v>1341</v>
      </c>
      <c r="F1346" t="s">
        <v>1342</v>
      </c>
      <c r="G1346" t="s">
        <v>1343</v>
      </c>
      <c r="H1346" t="s">
        <v>160</v>
      </c>
      <c r="I1346">
        <f>I1342*J1346</f>
        <v>512</v>
      </c>
      <c r="J1346">
        <v>490.19607843137254</v>
      </c>
      <c r="K1346">
        <v>490.196078</v>
      </c>
      <c r="O1346">
        <f>ROUND(CP1346,0)</f>
        <v>435600</v>
      </c>
      <c r="P1346">
        <f>ROUND(CQ1346*I1346,0)</f>
        <v>435600</v>
      </c>
      <c r="Q1346">
        <f>ROUND(CR1346*I1346,0)</f>
        <v>0</v>
      </c>
      <c r="R1346">
        <f>ROUND(CS1346*I1346,0)</f>
        <v>0</v>
      </c>
      <c r="S1346">
        <f>ROUND(CT1346*I1346,0)</f>
        <v>0</v>
      </c>
      <c r="T1346">
        <f>ROUND(CU1346*I1346,0)</f>
        <v>0</v>
      </c>
      <c r="U1346">
        <f t="shared" si="854"/>
        <v>0</v>
      </c>
      <c r="V1346">
        <f t="shared" si="855"/>
        <v>0</v>
      </c>
      <c r="W1346">
        <f>ROUND(CX1346*I1346,0)</f>
        <v>36</v>
      </c>
      <c r="X1346">
        <f>ROUND(CY1346,0)</f>
        <v>0</v>
      </c>
      <c r="Y1346">
        <f>ROUND(CZ1346,0)</f>
        <v>0</v>
      </c>
      <c r="AA1346">
        <v>53551707</v>
      </c>
      <c r="AB1346">
        <f t="shared" si="856"/>
        <v>149.26</v>
      </c>
      <c r="AC1346">
        <f t="shared" si="857"/>
        <v>149.26</v>
      </c>
      <c r="AD1346">
        <f t="shared" si="882"/>
        <v>0</v>
      </c>
      <c r="AE1346">
        <f t="shared" si="883"/>
        <v>0</v>
      </c>
      <c r="AF1346">
        <f t="shared" si="883"/>
        <v>0</v>
      </c>
      <c r="AG1346">
        <f t="shared" si="860"/>
        <v>0</v>
      </c>
      <c r="AH1346">
        <f t="shared" si="884"/>
        <v>0</v>
      </c>
      <c r="AI1346">
        <f t="shared" si="884"/>
        <v>0</v>
      </c>
      <c r="AJ1346">
        <f t="shared" si="862"/>
        <v>7.0000000000000007E-2</v>
      </c>
      <c r="AK1346">
        <v>149.26</v>
      </c>
      <c r="AL1346">
        <v>149.26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7.0000000000000007E-2</v>
      </c>
      <c r="AT1346">
        <v>121</v>
      </c>
      <c r="AU1346">
        <v>72</v>
      </c>
      <c r="AV1346">
        <v>1</v>
      </c>
      <c r="AW1346">
        <v>1</v>
      </c>
      <c r="AZ1346">
        <v>1</v>
      </c>
      <c r="BA1346">
        <v>1</v>
      </c>
      <c r="BB1346">
        <v>1</v>
      </c>
      <c r="BC1346">
        <v>5.7</v>
      </c>
      <c r="BD1346" t="s">
        <v>3</v>
      </c>
      <c r="BE1346" t="s">
        <v>3</v>
      </c>
      <c r="BF1346" t="s">
        <v>3</v>
      </c>
      <c r="BG1346" t="s">
        <v>3</v>
      </c>
      <c r="BH1346">
        <v>3</v>
      </c>
      <c r="BI1346">
        <v>1</v>
      </c>
      <c r="BJ1346" t="s">
        <v>1344</v>
      </c>
      <c r="BM1346">
        <v>18001</v>
      </c>
      <c r="BN1346">
        <v>0</v>
      </c>
      <c r="BO1346" t="s">
        <v>1342</v>
      </c>
      <c r="BP1346">
        <v>1</v>
      </c>
      <c r="BQ1346">
        <v>22</v>
      </c>
      <c r="BR1346">
        <v>0</v>
      </c>
      <c r="BS1346">
        <v>1</v>
      </c>
      <c r="BT1346">
        <v>1</v>
      </c>
      <c r="BU1346">
        <v>1</v>
      </c>
      <c r="BV1346">
        <v>1</v>
      </c>
      <c r="BW1346">
        <v>1</v>
      </c>
      <c r="BX1346">
        <v>1</v>
      </c>
      <c r="BY1346" t="s">
        <v>3</v>
      </c>
      <c r="BZ1346">
        <v>121</v>
      </c>
      <c r="CA1346">
        <v>72</v>
      </c>
      <c r="CB1346" t="s">
        <v>3</v>
      </c>
      <c r="CE1346">
        <v>0</v>
      </c>
      <c r="CF1346">
        <v>0</v>
      </c>
      <c r="CG1346">
        <v>0</v>
      </c>
      <c r="CM1346">
        <v>0</v>
      </c>
      <c r="CN1346" t="s">
        <v>3</v>
      </c>
      <c r="CO1346">
        <v>0</v>
      </c>
      <c r="CP1346">
        <f t="shared" si="863"/>
        <v>435600</v>
      </c>
      <c r="CQ1346">
        <f t="shared" si="881"/>
        <v>850.78199999999993</v>
      </c>
      <c r="CR1346">
        <f t="shared" si="865"/>
        <v>0</v>
      </c>
      <c r="CS1346">
        <f t="shared" si="866"/>
        <v>0</v>
      </c>
      <c r="CT1346">
        <f t="shared" si="867"/>
        <v>0</v>
      </c>
      <c r="CU1346">
        <f t="shared" si="868"/>
        <v>0</v>
      </c>
      <c r="CV1346">
        <f t="shared" si="869"/>
        <v>0</v>
      </c>
      <c r="CW1346">
        <f t="shared" si="870"/>
        <v>0</v>
      </c>
      <c r="CX1346">
        <f t="shared" si="871"/>
        <v>7.0000000000000007E-2</v>
      </c>
      <c r="CY1346">
        <f t="shared" si="872"/>
        <v>0</v>
      </c>
      <c r="CZ1346">
        <f t="shared" si="873"/>
        <v>0</v>
      </c>
      <c r="DC1346" t="s">
        <v>3</v>
      </c>
      <c r="DD1346" t="s">
        <v>3</v>
      </c>
      <c r="DE1346" t="s">
        <v>3</v>
      </c>
      <c r="DF1346" t="s">
        <v>3</v>
      </c>
      <c r="DG1346" t="s">
        <v>3</v>
      </c>
      <c r="DH1346" t="s">
        <v>3</v>
      </c>
      <c r="DI1346" t="s">
        <v>3</v>
      </c>
      <c r="DJ1346" t="s">
        <v>3</v>
      </c>
      <c r="DK1346" t="s">
        <v>3</v>
      </c>
      <c r="DL1346" t="s">
        <v>3</v>
      </c>
      <c r="DM1346" t="s">
        <v>3</v>
      </c>
      <c r="DN1346">
        <v>0</v>
      </c>
      <c r="DO1346">
        <v>0</v>
      </c>
      <c r="DP1346">
        <v>1</v>
      </c>
      <c r="DQ1346">
        <v>1</v>
      </c>
      <c r="DU1346">
        <v>1010</v>
      </c>
      <c r="DV1346" t="s">
        <v>160</v>
      </c>
      <c r="DW1346" t="s">
        <v>160</v>
      </c>
      <c r="DX1346">
        <v>1</v>
      </c>
      <c r="DZ1346" t="s">
        <v>3</v>
      </c>
      <c r="EA1346" t="s">
        <v>3</v>
      </c>
      <c r="EB1346" t="s">
        <v>3</v>
      </c>
      <c r="EC1346" t="s">
        <v>3</v>
      </c>
      <c r="EE1346">
        <v>53551146</v>
      </c>
      <c r="EF1346">
        <v>22</v>
      </c>
      <c r="EG1346" t="s">
        <v>592</v>
      </c>
      <c r="EH1346">
        <v>16</v>
      </c>
      <c r="EI1346" t="s">
        <v>593</v>
      </c>
      <c r="EJ1346">
        <v>1</v>
      </c>
      <c r="EK1346">
        <v>18001</v>
      </c>
      <c r="EL1346" t="s">
        <v>1334</v>
      </c>
      <c r="EM1346" t="s">
        <v>1335</v>
      </c>
      <c r="EO1346" t="s">
        <v>3</v>
      </c>
      <c r="EQ1346">
        <v>0</v>
      </c>
      <c r="ER1346">
        <v>149.26</v>
      </c>
      <c r="ES1346">
        <v>149.26</v>
      </c>
      <c r="ET1346">
        <v>0</v>
      </c>
      <c r="EU1346">
        <v>0</v>
      </c>
      <c r="EV1346">
        <v>0</v>
      </c>
      <c r="EW1346">
        <v>0</v>
      </c>
      <c r="EX1346">
        <v>0</v>
      </c>
      <c r="FQ1346">
        <v>0</v>
      </c>
      <c r="FR1346">
        <f>ROUND(IF(AND(BH1346=3,BI1346=3),P1346,0),0)</f>
        <v>0</v>
      </c>
      <c r="FS1346">
        <v>0</v>
      </c>
      <c r="FX1346">
        <v>121</v>
      </c>
      <c r="FY1346">
        <v>72</v>
      </c>
      <c r="GA1346" t="s">
        <v>3</v>
      </c>
      <c r="GD1346">
        <v>1</v>
      </c>
      <c r="GF1346">
        <v>-676983205</v>
      </c>
      <c r="GG1346">
        <v>2</v>
      </c>
      <c r="GH1346">
        <v>1</v>
      </c>
      <c r="GI1346">
        <v>2</v>
      </c>
      <c r="GJ1346">
        <v>0</v>
      </c>
      <c r="GK1346">
        <v>0</v>
      </c>
      <c r="GL1346">
        <f>ROUND(IF(AND(BH1346=3,BI1346=3,FS1346&lt;&gt;0),P1346,0),0)</f>
        <v>0</v>
      </c>
      <c r="GM1346">
        <f>ROUND(O1346+X1346+Y1346,0)+GX1346</f>
        <v>435600</v>
      </c>
      <c r="GN1346">
        <f>IF(OR(BI1346=0,BI1346=1),ROUND(O1346+X1346+Y1346,0),0)</f>
        <v>435600</v>
      </c>
      <c r="GO1346">
        <f>IF(BI1346=2,ROUND(O1346+X1346+Y1346,0),0)</f>
        <v>0</v>
      </c>
      <c r="GP1346">
        <f>IF(BI1346=4,ROUND(O1346+X1346+Y1346,0)+GX1346,0)</f>
        <v>0</v>
      </c>
      <c r="GR1346">
        <v>0</v>
      </c>
      <c r="GS1346">
        <v>3</v>
      </c>
      <c r="GT1346">
        <v>0</v>
      </c>
      <c r="GU1346" t="s">
        <v>3</v>
      </c>
      <c r="GV1346">
        <f t="shared" si="874"/>
        <v>0</v>
      </c>
      <c r="GW1346">
        <v>1</v>
      </c>
      <c r="GX1346">
        <f>ROUND(HC1346*I1346,0)</f>
        <v>0</v>
      </c>
      <c r="HA1346">
        <v>0</v>
      </c>
      <c r="HB1346">
        <v>0</v>
      </c>
      <c r="HC1346">
        <f t="shared" si="875"/>
        <v>0</v>
      </c>
      <c r="HE1346" t="s">
        <v>3</v>
      </c>
      <c r="HF1346" t="s">
        <v>3</v>
      </c>
      <c r="HM1346" t="s">
        <v>3</v>
      </c>
      <c r="HN1346" t="s">
        <v>596</v>
      </c>
      <c r="HO1346" t="s">
        <v>597</v>
      </c>
      <c r="HP1346" t="s">
        <v>593</v>
      </c>
      <c r="HQ1346" t="s">
        <v>593</v>
      </c>
      <c r="IK1346">
        <v>0</v>
      </c>
    </row>
    <row r="1347" spans="1:255" x14ac:dyDescent="0.2">
      <c r="A1347" s="2">
        <v>18</v>
      </c>
      <c r="B1347" s="2">
        <v>1</v>
      </c>
      <c r="C1347" s="2">
        <v>2324</v>
      </c>
      <c r="D1347" s="2"/>
      <c r="E1347" s="2" t="s">
        <v>1345</v>
      </c>
      <c r="F1347" s="2" t="s">
        <v>1346</v>
      </c>
      <c r="G1347" s="2" t="s">
        <v>1347</v>
      </c>
      <c r="H1347" s="2" t="s">
        <v>160</v>
      </c>
      <c r="I1347" s="2">
        <f>I1341*J1347</f>
        <v>84</v>
      </c>
      <c r="J1347" s="2">
        <v>80.422794117647058</v>
      </c>
      <c r="K1347" s="2">
        <v>80.422793999999996</v>
      </c>
      <c r="L1347" s="2"/>
      <c r="M1347" s="2"/>
      <c r="N1347" s="2"/>
      <c r="O1347" s="2">
        <f>ROUND(CP1347,2)</f>
        <v>1038.24</v>
      </c>
      <c r="P1347" s="2">
        <f>ROUND(CQ1347*I1347,2)</f>
        <v>1038.24</v>
      </c>
      <c r="Q1347" s="2">
        <f>ROUND(CR1347*I1347,2)</f>
        <v>0</v>
      </c>
      <c r="R1347" s="2">
        <f>ROUND(CS1347*I1347,2)</f>
        <v>0</v>
      </c>
      <c r="S1347" s="2">
        <f>ROUND(CT1347*I1347,2)</f>
        <v>0</v>
      </c>
      <c r="T1347" s="2">
        <f>ROUND(CU1347*I1347,2)</f>
        <v>0</v>
      </c>
      <c r="U1347" s="2">
        <f t="shared" si="854"/>
        <v>0</v>
      </c>
      <c r="V1347" s="2">
        <f t="shared" si="855"/>
        <v>0</v>
      </c>
      <c r="W1347" s="2">
        <f>ROUND(CX1347*I1347,2)</f>
        <v>47.88</v>
      </c>
      <c r="X1347" s="2">
        <f>ROUND(CY1347,2)</f>
        <v>0</v>
      </c>
      <c r="Y1347" s="2">
        <f>ROUND(CZ1347,2)</f>
        <v>0</v>
      </c>
      <c r="Z1347" s="2"/>
      <c r="AA1347" s="2">
        <v>53551706</v>
      </c>
      <c r="AB1347" s="2">
        <f t="shared" si="856"/>
        <v>12.36</v>
      </c>
      <c r="AC1347" s="2">
        <f t="shared" si="857"/>
        <v>12.36</v>
      </c>
      <c r="AD1347" s="2">
        <f t="shared" si="882"/>
        <v>0</v>
      </c>
      <c r="AE1347" s="2">
        <f t="shared" si="883"/>
        <v>0</v>
      </c>
      <c r="AF1347" s="2">
        <f t="shared" si="883"/>
        <v>0</v>
      </c>
      <c r="AG1347" s="2">
        <f t="shared" si="860"/>
        <v>0</v>
      </c>
      <c r="AH1347" s="2">
        <f t="shared" si="884"/>
        <v>0</v>
      </c>
      <c r="AI1347" s="2">
        <f t="shared" si="884"/>
        <v>0</v>
      </c>
      <c r="AJ1347" s="2">
        <f t="shared" si="862"/>
        <v>0.56999999999999995</v>
      </c>
      <c r="AK1347" s="2">
        <v>12.36</v>
      </c>
      <c r="AL1347" s="2">
        <v>12.36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0.56999999999999995</v>
      </c>
      <c r="AT1347" s="2">
        <v>121</v>
      </c>
      <c r="AU1347" s="2">
        <v>72</v>
      </c>
      <c r="AV1347" s="2">
        <v>1</v>
      </c>
      <c r="AW1347" s="2">
        <v>1</v>
      </c>
      <c r="AX1347" s="2"/>
      <c r="AY1347" s="2"/>
      <c r="AZ1347" s="2">
        <v>1</v>
      </c>
      <c r="BA1347" s="2">
        <v>1</v>
      </c>
      <c r="BB1347" s="2">
        <v>1</v>
      </c>
      <c r="BC1347" s="2">
        <v>1</v>
      </c>
      <c r="BD1347" s="2" t="s">
        <v>3</v>
      </c>
      <c r="BE1347" s="2" t="s">
        <v>3</v>
      </c>
      <c r="BF1347" s="2" t="s">
        <v>3</v>
      </c>
      <c r="BG1347" s="2" t="s">
        <v>3</v>
      </c>
      <c r="BH1347" s="2">
        <v>3</v>
      </c>
      <c r="BI1347" s="2">
        <v>1</v>
      </c>
      <c r="BJ1347" s="2" t="s">
        <v>1348</v>
      </c>
      <c r="BK1347" s="2"/>
      <c r="BL1347" s="2"/>
      <c r="BM1347" s="2">
        <v>18001</v>
      </c>
      <c r="BN1347" s="2">
        <v>0</v>
      </c>
      <c r="BO1347" s="2" t="s">
        <v>3</v>
      </c>
      <c r="BP1347" s="2">
        <v>0</v>
      </c>
      <c r="BQ1347" s="2">
        <v>22</v>
      </c>
      <c r="BR1347" s="2">
        <v>0</v>
      </c>
      <c r="BS1347" s="2">
        <v>1</v>
      </c>
      <c r="BT1347" s="2">
        <v>1</v>
      </c>
      <c r="BU1347" s="2">
        <v>1</v>
      </c>
      <c r="BV1347" s="2">
        <v>1</v>
      </c>
      <c r="BW1347" s="2">
        <v>1</v>
      </c>
      <c r="BX1347" s="2">
        <v>1</v>
      </c>
      <c r="BY1347" s="2" t="s">
        <v>3</v>
      </c>
      <c r="BZ1347" s="2">
        <v>121</v>
      </c>
      <c r="CA1347" s="2">
        <v>72</v>
      </c>
      <c r="CB1347" s="2" t="s">
        <v>3</v>
      </c>
      <c r="CC1347" s="2"/>
      <c r="CD1347" s="2"/>
      <c r="CE1347" s="2">
        <v>0</v>
      </c>
      <c r="CF1347" s="2">
        <v>0</v>
      </c>
      <c r="CG1347" s="2">
        <v>0</v>
      </c>
      <c r="CH1347" s="2"/>
      <c r="CI1347" s="2"/>
      <c r="CJ1347" s="2"/>
      <c r="CK1347" s="2"/>
      <c r="CL1347" s="2"/>
      <c r="CM1347" s="2">
        <v>0</v>
      </c>
      <c r="CN1347" s="2" t="s">
        <v>3</v>
      </c>
      <c r="CO1347" s="2">
        <v>0</v>
      </c>
      <c r="CP1347" s="2">
        <f t="shared" si="863"/>
        <v>1038.24</v>
      </c>
      <c r="CQ1347" s="2">
        <f t="shared" si="881"/>
        <v>12.36</v>
      </c>
      <c r="CR1347" s="2">
        <f t="shared" si="865"/>
        <v>0</v>
      </c>
      <c r="CS1347" s="2">
        <f t="shared" si="866"/>
        <v>0</v>
      </c>
      <c r="CT1347" s="2">
        <f t="shared" si="867"/>
        <v>0</v>
      </c>
      <c r="CU1347" s="2">
        <f t="shared" si="868"/>
        <v>0</v>
      </c>
      <c r="CV1347" s="2">
        <f t="shared" si="869"/>
        <v>0</v>
      </c>
      <c r="CW1347" s="2">
        <f t="shared" si="870"/>
        <v>0</v>
      </c>
      <c r="CX1347" s="2">
        <f t="shared" si="871"/>
        <v>0.56999999999999995</v>
      </c>
      <c r="CY1347" s="2">
        <f t="shared" si="872"/>
        <v>0</v>
      </c>
      <c r="CZ1347" s="2">
        <f t="shared" si="873"/>
        <v>0</v>
      </c>
      <c r="DA1347" s="2"/>
      <c r="DB1347" s="2"/>
      <c r="DC1347" s="2" t="s">
        <v>3</v>
      </c>
      <c r="DD1347" s="2" t="s">
        <v>3</v>
      </c>
      <c r="DE1347" s="2" t="s">
        <v>3</v>
      </c>
      <c r="DF1347" s="2" t="s">
        <v>3</v>
      </c>
      <c r="DG1347" s="2" t="s">
        <v>3</v>
      </c>
      <c r="DH1347" s="2" t="s">
        <v>3</v>
      </c>
      <c r="DI1347" s="2" t="s">
        <v>3</v>
      </c>
      <c r="DJ1347" s="2" t="s">
        <v>3</v>
      </c>
      <c r="DK1347" s="2" t="s">
        <v>3</v>
      </c>
      <c r="DL1347" s="2" t="s">
        <v>3</v>
      </c>
      <c r="DM1347" s="2" t="s">
        <v>3</v>
      </c>
      <c r="DN1347" s="2">
        <v>0</v>
      </c>
      <c r="DO1347" s="2">
        <v>0</v>
      </c>
      <c r="DP1347" s="2">
        <v>1</v>
      </c>
      <c r="DQ1347" s="2">
        <v>1</v>
      </c>
      <c r="DR1347" s="2"/>
      <c r="DS1347" s="2"/>
      <c r="DT1347" s="2"/>
      <c r="DU1347" s="2">
        <v>1010</v>
      </c>
      <c r="DV1347" s="2" t="s">
        <v>160</v>
      </c>
      <c r="DW1347" s="2" t="s">
        <v>160</v>
      </c>
      <c r="DX1347" s="2">
        <v>1</v>
      </c>
      <c r="DY1347" s="2"/>
      <c r="DZ1347" s="2" t="s">
        <v>3</v>
      </c>
      <c r="EA1347" s="2" t="s">
        <v>3</v>
      </c>
      <c r="EB1347" s="2" t="s">
        <v>3</v>
      </c>
      <c r="EC1347" s="2" t="s">
        <v>3</v>
      </c>
      <c r="ED1347" s="2"/>
      <c r="EE1347" s="2">
        <v>53551146</v>
      </c>
      <c r="EF1347" s="2">
        <v>22</v>
      </c>
      <c r="EG1347" s="2" t="s">
        <v>592</v>
      </c>
      <c r="EH1347" s="2">
        <v>16</v>
      </c>
      <c r="EI1347" s="2" t="s">
        <v>593</v>
      </c>
      <c r="EJ1347" s="2">
        <v>1</v>
      </c>
      <c r="EK1347" s="2">
        <v>18001</v>
      </c>
      <c r="EL1347" s="2" t="s">
        <v>1334</v>
      </c>
      <c r="EM1347" s="2" t="s">
        <v>1335</v>
      </c>
      <c r="EN1347" s="2"/>
      <c r="EO1347" s="2" t="s">
        <v>3</v>
      </c>
      <c r="EP1347" s="2"/>
      <c r="EQ1347" s="2">
        <v>0</v>
      </c>
      <c r="ER1347" s="2">
        <v>12.36</v>
      </c>
      <c r="ES1347" s="2">
        <v>12.36</v>
      </c>
      <c r="ET1347" s="2">
        <v>0</v>
      </c>
      <c r="EU1347" s="2">
        <v>0</v>
      </c>
      <c r="EV1347" s="2">
        <v>0</v>
      </c>
      <c r="EW1347" s="2">
        <v>0</v>
      </c>
      <c r="EX1347" s="2">
        <v>0</v>
      </c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>
        <v>0</v>
      </c>
      <c r="FR1347" s="2">
        <f>ROUND(IF(AND(BH1347=3,BI1347=3),P1347,0),2)</f>
        <v>0</v>
      </c>
      <c r="FS1347" s="2">
        <v>0</v>
      </c>
      <c r="FT1347" s="2"/>
      <c r="FU1347" s="2"/>
      <c r="FV1347" s="2"/>
      <c r="FW1347" s="2"/>
      <c r="FX1347" s="2">
        <v>121</v>
      </c>
      <c r="FY1347" s="2">
        <v>72</v>
      </c>
      <c r="FZ1347" s="2"/>
      <c r="GA1347" s="2" t="s">
        <v>3</v>
      </c>
      <c r="GB1347" s="2"/>
      <c r="GC1347" s="2"/>
      <c r="GD1347" s="2">
        <v>1</v>
      </c>
      <c r="GE1347" s="2"/>
      <c r="GF1347" s="2">
        <v>-1019670726</v>
      </c>
      <c r="GG1347" s="2">
        <v>2</v>
      </c>
      <c r="GH1347" s="2">
        <v>1</v>
      </c>
      <c r="GI1347" s="2">
        <v>-2</v>
      </c>
      <c r="GJ1347" s="2">
        <v>0</v>
      </c>
      <c r="GK1347" s="2">
        <v>0</v>
      </c>
      <c r="GL1347" s="2">
        <f>ROUND(IF(AND(BH1347=3,BI1347=3,FS1347&lt;&gt;0),P1347,0),2)</f>
        <v>0</v>
      </c>
      <c r="GM1347" s="2">
        <f>ROUND(O1347+X1347+Y1347,2)+GX1347</f>
        <v>1038.24</v>
      </c>
      <c r="GN1347" s="2">
        <f>IF(OR(BI1347=0,BI1347=1),ROUND(O1347+X1347+Y1347,2),0)</f>
        <v>1038.24</v>
      </c>
      <c r="GO1347" s="2">
        <f>IF(BI1347=2,ROUND(O1347+X1347+Y1347,2),0)</f>
        <v>0</v>
      </c>
      <c r="GP1347" s="2">
        <f>IF(BI1347=4,ROUND(O1347+X1347+Y1347,2)+GX1347,0)</f>
        <v>0</v>
      </c>
      <c r="GQ1347" s="2"/>
      <c r="GR1347" s="2">
        <v>0</v>
      </c>
      <c r="GS1347" s="2">
        <v>0</v>
      </c>
      <c r="GT1347" s="2">
        <v>0</v>
      </c>
      <c r="GU1347" s="2" t="s">
        <v>3</v>
      </c>
      <c r="GV1347" s="2">
        <f t="shared" si="874"/>
        <v>0</v>
      </c>
      <c r="GW1347" s="2">
        <v>1</v>
      </c>
      <c r="GX1347" s="2">
        <f>ROUND(HC1347*I1347,2)</f>
        <v>0</v>
      </c>
      <c r="GY1347" s="2"/>
      <c r="GZ1347" s="2"/>
      <c r="HA1347" s="2">
        <v>0</v>
      </c>
      <c r="HB1347" s="2">
        <v>0</v>
      </c>
      <c r="HC1347" s="2">
        <f t="shared" si="875"/>
        <v>0</v>
      </c>
      <c r="HD1347" s="2"/>
      <c r="HE1347" s="2" t="s">
        <v>3</v>
      </c>
      <c r="HF1347" s="2" t="s">
        <v>3</v>
      </c>
      <c r="HG1347" s="2"/>
      <c r="HH1347" s="2"/>
      <c r="HI1347" s="2"/>
      <c r="HJ1347" s="2"/>
      <c r="HK1347" s="2"/>
      <c r="HL1347" s="2"/>
      <c r="HM1347" s="2" t="s">
        <v>3</v>
      </c>
      <c r="HN1347" s="2" t="s">
        <v>596</v>
      </c>
      <c r="HO1347" s="2" t="s">
        <v>597</v>
      </c>
      <c r="HP1347" s="2" t="s">
        <v>593</v>
      </c>
      <c r="HQ1347" s="2" t="s">
        <v>593</v>
      </c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>
        <v>0</v>
      </c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</row>
    <row r="1348" spans="1:255" x14ac:dyDescent="0.2">
      <c r="A1348">
        <v>18</v>
      </c>
      <c r="B1348">
        <v>1</v>
      </c>
      <c r="C1348">
        <v>2339</v>
      </c>
      <c r="E1348" t="s">
        <v>1345</v>
      </c>
      <c r="F1348" t="s">
        <v>1346</v>
      </c>
      <c r="G1348" t="s">
        <v>1347</v>
      </c>
      <c r="H1348" t="s">
        <v>160</v>
      </c>
      <c r="I1348">
        <f>I1342*J1348</f>
        <v>84</v>
      </c>
      <c r="J1348">
        <v>80.422794117647058</v>
      </c>
      <c r="K1348">
        <v>80.422793999999996</v>
      </c>
      <c r="O1348">
        <f>ROUND(CP1348,0)</f>
        <v>13964</v>
      </c>
      <c r="P1348">
        <f>ROUND(CQ1348*I1348,0)</f>
        <v>13964</v>
      </c>
      <c r="Q1348">
        <f>ROUND(CR1348*I1348,0)</f>
        <v>0</v>
      </c>
      <c r="R1348">
        <f>ROUND(CS1348*I1348,0)</f>
        <v>0</v>
      </c>
      <c r="S1348">
        <f>ROUND(CT1348*I1348,0)</f>
        <v>0</v>
      </c>
      <c r="T1348">
        <f>ROUND(CU1348*I1348,0)</f>
        <v>0</v>
      </c>
      <c r="U1348">
        <f t="shared" si="854"/>
        <v>0</v>
      </c>
      <c r="V1348">
        <f t="shared" si="855"/>
        <v>0</v>
      </c>
      <c r="W1348">
        <f>ROUND(CX1348*I1348,0)</f>
        <v>48</v>
      </c>
      <c r="X1348">
        <f>ROUND(CY1348,0)</f>
        <v>0</v>
      </c>
      <c r="Y1348">
        <f>ROUND(CZ1348,0)</f>
        <v>0</v>
      </c>
      <c r="AA1348">
        <v>53551707</v>
      </c>
      <c r="AB1348">
        <f t="shared" si="856"/>
        <v>12.36</v>
      </c>
      <c r="AC1348">
        <f t="shared" si="857"/>
        <v>12.36</v>
      </c>
      <c r="AD1348">
        <f t="shared" si="882"/>
        <v>0</v>
      </c>
      <c r="AE1348">
        <f t="shared" si="883"/>
        <v>0</v>
      </c>
      <c r="AF1348">
        <f t="shared" si="883"/>
        <v>0</v>
      </c>
      <c r="AG1348">
        <f t="shared" si="860"/>
        <v>0</v>
      </c>
      <c r="AH1348">
        <f t="shared" si="884"/>
        <v>0</v>
      </c>
      <c r="AI1348">
        <f t="shared" si="884"/>
        <v>0</v>
      </c>
      <c r="AJ1348">
        <f t="shared" si="862"/>
        <v>0.56999999999999995</v>
      </c>
      <c r="AK1348">
        <v>12.36</v>
      </c>
      <c r="AL1348">
        <v>12.36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0.56999999999999995</v>
      </c>
      <c r="AT1348">
        <v>121</v>
      </c>
      <c r="AU1348">
        <v>72</v>
      </c>
      <c r="AV1348">
        <v>1</v>
      </c>
      <c r="AW1348">
        <v>1</v>
      </c>
      <c r="AZ1348">
        <v>1</v>
      </c>
      <c r="BA1348">
        <v>1</v>
      </c>
      <c r="BB1348">
        <v>1</v>
      </c>
      <c r="BC1348">
        <v>13.45</v>
      </c>
      <c r="BD1348" t="s">
        <v>3</v>
      </c>
      <c r="BE1348" t="s">
        <v>3</v>
      </c>
      <c r="BF1348" t="s">
        <v>3</v>
      </c>
      <c r="BG1348" t="s">
        <v>3</v>
      </c>
      <c r="BH1348">
        <v>3</v>
      </c>
      <c r="BI1348">
        <v>1</v>
      </c>
      <c r="BJ1348" t="s">
        <v>1348</v>
      </c>
      <c r="BM1348">
        <v>18001</v>
      </c>
      <c r="BN1348">
        <v>0</v>
      </c>
      <c r="BO1348" t="s">
        <v>1346</v>
      </c>
      <c r="BP1348">
        <v>1</v>
      </c>
      <c r="BQ1348">
        <v>22</v>
      </c>
      <c r="BR1348">
        <v>0</v>
      </c>
      <c r="BS1348">
        <v>1</v>
      </c>
      <c r="BT1348">
        <v>1</v>
      </c>
      <c r="BU1348">
        <v>1</v>
      </c>
      <c r="BV1348">
        <v>1</v>
      </c>
      <c r="BW1348">
        <v>1</v>
      </c>
      <c r="BX1348">
        <v>1</v>
      </c>
      <c r="BY1348" t="s">
        <v>3</v>
      </c>
      <c r="BZ1348">
        <v>121</v>
      </c>
      <c r="CA1348">
        <v>72</v>
      </c>
      <c r="CB1348" t="s">
        <v>3</v>
      </c>
      <c r="CE1348">
        <v>0</v>
      </c>
      <c r="CF1348">
        <v>0</v>
      </c>
      <c r="CG1348">
        <v>0</v>
      </c>
      <c r="CM1348">
        <v>0</v>
      </c>
      <c r="CN1348" t="s">
        <v>3</v>
      </c>
      <c r="CO1348">
        <v>0</v>
      </c>
      <c r="CP1348">
        <f t="shared" si="863"/>
        <v>13964</v>
      </c>
      <c r="CQ1348">
        <f t="shared" si="881"/>
        <v>166.24199999999999</v>
      </c>
      <c r="CR1348">
        <f t="shared" si="865"/>
        <v>0</v>
      </c>
      <c r="CS1348">
        <f t="shared" si="866"/>
        <v>0</v>
      </c>
      <c r="CT1348">
        <f t="shared" si="867"/>
        <v>0</v>
      </c>
      <c r="CU1348">
        <f t="shared" si="868"/>
        <v>0</v>
      </c>
      <c r="CV1348">
        <f t="shared" si="869"/>
        <v>0</v>
      </c>
      <c r="CW1348">
        <f t="shared" si="870"/>
        <v>0</v>
      </c>
      <c r="CX1348">
        <f t="shared" si="871"/>
        <v>0.56999999999999995</v>
      </c>
      <c r="CY1348">
        <f t="shared" si="872"/>
        <v>0</v>
      </c>
      <c r="CZ1348">
        <f t="shared" si="873"/>
        <v>0</v>
      </c>
      <c r="DC1348" t="s">
        <v>3</v>
      </c>
      <c r="DD1348" t="s">
        <v>3</v>
      </c>
      <c r="DE1348" t="s">
        <v>3</v>
      </c>
      <c r="DF1348" t="s">
        <v>3</v>
      </c>
      <c r="DG1348" t="s">
        <v>3</v>
      </c>
      <c r="DH1348" t="s">
        <v>3</v>
      </c>
      <c r="DI1348" t="s">
        <v>3</v>
      </c>
      <c r="DJ1348" t="s">
        <v>3</v>
      </c>
      <c r="DK1348" t="s">
        <v>3</v>
      </c>
      <c r="DL1348" t="s">
        <v>3</v>
      </c>
      <c r="DM1348" t="s">
        <v>3</v>
      </c>
      <c r="DN1348">
        <v>0</v>
      </c>
      <c r="DO1348">
        <v>0</v>
      </c>
      <c r="DP1348">
        <v>1</v>
      </c>
      <c r="DQ1348">
        <v>1</v>
      </c>
      <c r="DU1348">
        <v>1010</v>
      </c>
      <c r="DV1348" t="s">
        <v>160</v>
      </c>
      <c r="DW1348" t="s">
        <v>160</v>
      </c>
      <c r="DX1348">
        <v>1</v>
      </c>
      <c r="DZ1348" t="s">
        <v>3</v>
      </c>
      <c r="EA1348" t="s">
        <v>3</v>
      </c>
      <c r="EB1348" t="s">
        <v>3</v>
      </c>
      <c r="EC1348" t="s">
        <v>3</v>
      </c>
      <c r="EE1348">
        <v>53551146</v>
      </c>
      <c r="EF1348">
        <v>22</v>
      </c>
      <c r="EG1348" t="s">
        <v>592</v>
      </c>
      <c r="EH1348">
        <v>16</v>
      </c>
      <c r="EI1348" t="s">
        <v>593</v>
      </c>
      <c r="EJ1348">
        <v>1</v>
      </c>
      <c r="EK1348">
        <v>18001</v>
      </c>
      <c r="EL1348" t="s">
        <v>1334</v>
      </c>
      <c r="EM1348" t="s">
        <v>1335</v>
      </c>
      <c r="EO1348" t="s">
        <v>3</v>
      </c>
      <c r="EQ1348">
        <v>0</v>
      </c>
      <c r="ER1348">
        <v>12.36</v>
      </c>
      <c r="ES1348">
        <v>12.36</v>
      </c>
      <c r="ET1348">
        <v>0</v>
      </c>
      <c r="EU1348">
        <v>0</v>
      </c>
      <c r="EV1348">
        <v>0</v>
      </c>
      <c r="EW1348">
        <v>0</v>
      </c>
      <c r="EX1348">
        <v>0</v>
      </c>
      <c r="FQ1348">
        <v>0</v>
      </c>
      <c r="FR1348">
        <f>ROUND(IF(AND(BH1348=3,BI1348=3),P1348,0),0)</f>
        <v>0</v>
      </c>
      <c r="FS1348">
        <v>0</v>
      </c>
      <c r="FX1348">
        <v>121</v>
      </c>
      <c r="FY1348">
        <v>72</v>
      </c>
      <c r="GA1348" t="s">
        <v>3</v>
      </c>
      <c r="GD1348">
        <v>1</v>
      </c>
      <c r="GF1348">
        <v>-1019670726</v>
      </c>
      <c r="GG1348">
        <v>2</v>
      </c>
      <c r="GH1348">
        <v>1</v>
      </c>
      <c r="GI1348">
        <v>2</v>
      </c>
      <c r="GJ1348">
        <v>0</v>
      </c>
      <c r="GK1348">
        <v>0</v>
      </c>
      <c r="GL1348">
        <f>ROUND(IF(AND(BH1348=3,BI1348=3,FS1348&lt;&gt;0),P1348,0),0)</f>
        <v>0</v>
      </c>
      <c r="GM1348">
        <f>ROUND(O1348+X1348+Y1348,0)+GX1348</f>
        <v>13964</v>
      </c>
      <c r="GN1348">
        <f>IF(OR(BI1348=0,BI1348=1),ROUND(O1348+X1348+Y1348,0),0)</f>
        <v>13964</v>
      </c>
      <c r="GO1348">
        <f>IF(BI1348=2,ROUND(O1348+X1348+Y1348,0),0)</f>
        <v>0</v>
      </c>
      <c r="GP1348">
        <f>IF(BI1348=4,ROUND(O1348+X1348+Y1348,0)+GX1348,0)</f>
        <v>0</v>
      </c>
      <c r="GR1348">
        <v>0</v>
      </c>
      <c r="GS1348">
        <v>0</v>
      </c>
      <c r="GT1348">
        <v>0</v>
      </c>
      <c r="GU1348" t="s">
        <v>3</v>
      </c>
      <c r="GV1348">
        <f t="shared" si="874"/>
        <v>0</v>
      </c>
      <c r="GW1348">
        <v>1</v>
      </c>
      <c r="GX1348">
        <f>ROUND(HC1348*I1348,0)</f>
        <v>0</v>
      </c>
      <c r="HA1348">
        <v>0</v>
      </c>
      <c r="HB1348">
        <v>0</v>
      </c>
      <c r="HC1348">
        <f t="shared" si="875"/>
        <v>0</v>
      </c>
      <c r="HE1348" t="s">
        <v>3</v>
      </c>
      <c r="HF1348" t="s">
        <v>3</v>
      </c>
      <c r="HM1348" t="s">
        <v>3</v>
      </c>
      <c r="HN1348" t="s">
        <v>596</v>
      </c>
      <c r="HO1348" t="s">
        <v>597</v>
      </c>
      <c r="HP1348" t="s">
        <v>593</v>
      </c>
      <c r="HQ1348" t="s">
        <v>593</v>
      </c>
      <c r="IK1348">
        <v>0</v>
      </c>
    </row>
    <row r="1349" spans="1:255" x14ac:dyDescent="0.2">
      <c r="A1349" s="2">
        <v>17</v>
      </c>
      <c r="B1349" s="2">
        <v>1</v>
      </c>
      <c r="C1349" s="2"/>
      <c r="D1349" s="2"/>
      <c r="E1349" s="2" t="s">
        <v>1349</v>
      </c>
      <c r="F1349" s="2" t="s">
        <v>1261</v>
      </c>
      <c r="G1349" s="2" t="s">
        <v>1262</v>
      </c>
      <c r="H1349" s="2" t="s">
        <v>160</v>
      </c>
      <c r="I1349" s="2">
        <v>168</v>
      </c>
      <c r="J1349" s="2">
        <v>0</v>
      </c>
      <c r="K1349" s="2">
        <v>168</v>
      </c>
      <c r="L1349" s="2"/>
      <c r="M1349" s="2"/>
      <c r="N1349" s="2"/>
      <c r="O1349" s="2">
        <f>ROUND(CP1349,2)</f>
        <v>29047.200000000001</v>
      </c>
      <c r="P1349" s="2">
        <f>ROUND(CQ1349*I1349,2)</f>
        <v>29047.200000000001</v>
      </c>
      <c r="Q1349" s="2">
        <f>ROUND(CR1349*I1349,2)</f>
        <v>0</v>
      </c>
      <c r="R1349" s="2">
        <f>ROUND(CS1349*I1349,2)</f>
        <v>0</v>
      </c>
      <c r="S1349" s="2">
        <f>ROUND(CT1349*I1349,2)</f>
        <v>0</v>
      </c>
      <c r="T1349" s="2">
        <f>ROUND(CU1349*I1349,2)</f>
        <v>0</v>
      </c>
      <c r="U1349" s="2">
        <f t="shared" si="854"/>
        <v>0</v>
      </c>
      <c r="V1349" s="2">
        <f t="shared" si="855"/>
        <v>0</v>
      </c>
      <c r="W1349" s="2">
        <f>ROUND(CX1349*I1349,2)</f>
        <v>3.36</v>
      </c>
      <c r="X1349" s="2">
        <f>ROUND(CY1349,2)</f>
        <v>0</v>
      </c>
      <c r="Y1349" s="2">
        <f>ROUND(CZ1349,2)</f>
        <v>0</v>
      </c>
      <c r="Z1349" s="2"/>
      <c r="AA1349" s="2">
        <v>53551706</v>
      </c>
      <c r="AB1349" s="2">
        <f t="shared" si="856"/>
        <v>172.9</v>
      </c>
      <c r="AC1349" s="2">
        <f t="shared" si="857"/>
        <v>172.9</v>
      </c>
      <c r="AD1349" s="2">
        <f t="shared" si="882"/>
        <v>0</v>
      </c>
      <c r="AE1349" s="2">
        <f t="shared" si="883"/>
        <v>0</v>
      </c>
      <c r="AF1349" s="2">
        <f t="shared" si="883"/>
        <v>0</v>
      </c>
      <c r="AG1349" s="2">
        <f t="shared" si="860"/>
        <v>0</v>
      </c>
      <c r="AH1349" s="2">
        <f t="shared" si="884"/>
        <v>0</v>
      </c>
      <c r="AI1349" s="2">
        <f t="shared" si="884"/>
        <v>0</v>
      </c>
      <c r="AJ1349" s="2">
        <f t="shared" si="862"/>
        <v>0.02</v>
      </c>
      <c r="AK1349" s="2">
        <v>172.9</v>
      </c>
      <c r="AL1349" s="2">
        <v>172.9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0.02</v>
      </c>
      <c r="AT1349" s="2">
        <v>0</v>
      </c>
      <c r="AU1349" s="2">
        <v>0</v>
      </c>
      <c r="AV1349" s="2">
        <v>1</v>
      </c>
      <c r="AW1349" s="2">
        <v>1</v>
      </c>
      <c r="AX1349" s="2"/>
      <c r="AY1349" s="2"/>
      <c r="AZ1349" s="2">
        <v>1</v>
      </c>
      <c r="BA1349" s="2">
        <v>1</v>
      </c>
      <c r="BB1349" s="2">
        <v>1</v>
      </c>
      <c r="BC1349" s="2">
        <v>1</v>
      </c>
      <c r="BD1349" s="2" t="s">
        <v>3</v>
      </c>
      <c r="BE1349" s="2" t="s">
        <v>3</v>
      </c>
      <c r="BF1349" s="2" t="s">
        <v>3</v>
      </c>
      <c r="BG1349" s="2" t="s">
        <v>3</v>
      </c>
      <c r="BH1349" s="2">
        <v>3</v>
      </c>
      <c r="BI1349" s="2">
        <v>1</v>
      </c>
      <c r="BJ1349" s="2" t="s">
        <v>1263</v>
      </c>
      <c r="BK1349" s="2"/>
      <c r="BL1349" s="2"/>
      <c r="BM1349" s="2">
        <v>500001</v>
      </c>
      <c r="BN1349" s="2">
        <v>0</v>
      </c>
      <c r="BO1349" s="2" t="s">
        <v>3</v>
      </c>
      <c r="BP1349" s="2">
        <v>0</v>
      </c>
      <c r="BQ1349" s="2">
        <v>8</v>
      </c>
      <c r="BR1349" s="2">
        <v>0</v>
      </c>
      <c r="BS1349" s="2">
        <v>1</v>
      </c>
      <c r="BT1349" s="2">
        <v>1</v>
      </c>
      <c r="BU1349" s="2">
        <v>1</v>
      </c>
      <c r="BV1349" s="2">
        <v>1</v>
      </c>
      <c r="BW1349" s="2">
        <v>1</v>
      </c>
      <c r="BX1349" s="2">
        <v>1</v>
      </c>
      <c r="BY1349" s="2" t="s">
        <v>3</v>
      </c>
      <c r="BZ1349" s="2">
        <v>0</v>
      </c>
      <c r="CA1349" s="2">
        <v>0</v>
      </c>
      <c r="CB1349" s="2" t="s">
        <v>3</v>
      </c>
      <c r="CC1349" s="2"/>
      <c r="CD1349" s="2"/>
      <c r="CE1349" s="2">
        <v>0</v>
      </c>
      <c r="CF1349" s="2">
        <v>0</v>
      </c>
      <c r="CG1349" s="2">
        <v>0</v>
      </c>
      <c r="CH1349" s="2"/>
      <c r="CI1349" s="2"/>
      <c r="CJ1349" s="2"/>
      <c r="CK1349" s="2"/>
      <c r="CL1349" s="2"/>
      <c r="CM1349" s="2">
        <v>0</v>
      </c>
      <c r="CN1349" s="2" t="s">
        <v>3</v>
      </c>
      <c r="CO1349" s="2">
        <v>0</v>
      </c>
      <c r="CP1349" s="2">
        <f t="shared" si="863"/>
        <v>29047.200000000001</v>
      </c>
      <c r="CQ1349" s="2">
        <f t="shared" si="881"/>
        <v>172.9</v>
      </c>
      <c r="CR1349" s="2">
        <f t="shared" si="865"/>
        <v>0</v>
      </c>
      <c r="CS1349" s="2">
        <f t="shared" si="866"/>
        <v>0</v>
      </c>
      <c r="CT1349" s="2">
        <f t="shared" si="867"/>
        <v>0</v>
      </c>
      <c r="CU1349" s="2">
        <f t="shared" si="868"/>
        <v>0</v>
      </c>
      <c r="CV1349" s="2">
        <f t="shared" si="869"/>
        <v>0</v>
      </c>
      <c r="CW1349" s="2">
        <f t="shared" si="870"/>
        <v>0</v>
      </c>
      <c r="CX1349" s="2">
        <f t="shared" si="871"/>
        <v>0.02</v>
      </c>
      <c r="CY1349" s="2">
        <f t="shared" si="872"/>
        <v>0</v>
      </c>
      <c r="CZ1349" s="2">
        <f t="shared" si="873"/>
        <v>0</v>
      </c>
      <c r="DA1349" s="2"/>
      <c r="DB1349" s="2"/>
      <c r="DC1349" s="2" t="s">
        <v>3</v>
      </c>
      <c r="DD1349" s="2" t="s">
        <v>3</v>
      </c>
      <c r="DE1349" s="2" t="s">
        <v>3</v>
      </c>
      <c r="DF1349" s="2" t="s">
        <v>3</v>
      </c>
      <c r="DG1349" s="2" t="s">
        <v>3</v>
      </c>
      <c r="DH1349" s="2" t="s">
        <v>3</v>
      </c>
      <c r="DI1349" s="2" t="s">
        <v>3</v>
      </c>
      <c r="DJ1349" s="2" t="s">
        <v>3</v>
      </c>
      <c r="DK1349" s="2" t="s">
        <v>3</v>
      </c>
      <c r="DL1349" s="2" t="s">
        <v>3</v>
      </c>
      <c r="DM1349" s="2" t="s">
        <v>3</v>
      </c>
      <c r="DN1349" s="2">
        <v>0</v>
      </c>
      <c r="DO1349" s="2">
        <v>0</v>
      </c>
      <c r="DP1349" s="2">
        <v>1</v>
      </c>
      <c r="DQ1349" s="2">
        <v>1</v>
      </c>
      <c r="DR1349" s="2"/>
      <c r="DS1349" s="2"/>
      <c r="DT1349" s="2"/>
      <c r="DU1349" s="2">
        <v>1010</v>
      </c>
      <c r="DV1349" s="2" t="s">
        <v>160</v>
      </c>
      <c r="DW1349" s="2" t="s">
        <v>160</v>
      </c>
      <c r="DX1349" s="2">
        <v>1</v>
      </c>
      <c r="DY1349" s="2"/>
      <c r="DZ1349" s="2" t="s">
        <v>3</v>
      </c>
      <c r="EA1349" s="2" t="s">
        <v>3</v>
      </c>
      <c r="EB1349" s="2" t="s">
        <v>3</v>
      </c>
      <c r="EC1349" s="2" t="s">
        <v>3</v>
      </c>
      <c r="ED1349" s="2"/>
      <c r="EE1349" s="2">
        <v>53551393</v>
      </c>
      <c r="EF1349" s="2">
        <v>8</v>
      </c>
      <c r="EG1349" s="2" t="s">
        <v>931</v>
      </c>
      <c r="EH1349" s="2">
        <v>0</v>
      </c>
      <c r="EI1349" s="2" t="s">
        <v>3</v>
      </c>
      <c r="EJ1349" s="2">
        <v>1</v>
      </c>
      <c r="EK1349" s="2">
        <v>500001</v>
      </c>
      <c r="EL1349" s="2" t="s">
        <v>1204</v>
      </c>
      <c r="EM1349" s="2" t="s">
        <v>1205</v>
      </c>
      <c r="EN1349" s="2"/>
      <c r="EO1349" s="2" t="s">
        <v>3</v>
      </c>
      <c r="EP1349" s="2"/>
      <c r="EQ1349" s="2">
        <v>131072</v>
      </c>
      <c r="ER1349" s="2">
        <v>172.9</v>
      </c>
      <c r="ES1349" s="2">
        <v>172.9</v>
      </c>
      <c r="ET1349" s="2">
        <v>0</v>
      </c>
      <c r="EU1349" s="2">
        <v>0</v>
      </c>
      <c r="EV1349" s="2">
        <v>0</v>
      </c>
      <c r="EW1349" s="2">
        <v>0</v>
      </c>
      <c r="EX1349" s="2">
        <v>0</v>
      </c>
      <c r="EY1349" s="2">
        <v>0</v>
      </c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>
        <v>0</v>
      </c>
      <c r="FR1349" s="2">
        <f>ROUND(IF(AND(BH1349=3,BI1349=3),P1349,0),2)</f>
        <v>0</v>
      </c>
      <c r="FS1349" s="2">
        <v>0</v>
      </c>
      <c r="FT1349" s="2"/>
      <c r="FU1349" s="2"/>
      <c r="FV1349" s="2"/>
      <c r="FW1349" s="2"/>
      <c r="FX1349" s="2">
        <v>0</v>
      </c>
      <c r="FY1349" s="2">
        <v>0</v>
      </c>
      <c r="FZ1349" s="2"/>
      <c r="GA1349" s="2" t="s">
        <v>3</v>
      </c>
      <c r="GB1349" s="2"/>
      <c r="GC1349" s="2"/>
      <c r="GD1349" s="2">
        <v>1</v>
      </c>
      <c r="GE1349" s="2"/>
      <c r="GF1349" s="2">
        <v>428254978</v>
      </c>
      <c r="GG1349" s="2">
        <v>2</v>
      </c>
      <c r="GH1349" s="2">
        <v>1</v>
      </c>
      <c r="GI1349" s="2">
        <v>-2</v>
      </c>
      <c r="GJ1349" s="2">
        <v>0</v>
      </c>
      <c r="GK1349" s="2">
        <v>0</v>
      </c>
      <c r="GL1349" s="2">
        <f>ROUND(IF(AND(BH1349=3,BI1349=3,FS1349&lt;&gt;0),P1349,0),2)</f>
        <v>0</v>
      </c>
      <c r="GM1349" s="2">
        <f>ROUND(O1349+X1349+Y1349,2)+GX1349</f>
        <v>29047.200000000001</v>
      </c>
      <c r="GN1349" s="2">
        <f>IF(OR(BI1349=0,BI1349=1),ROUND(O1349+X1349+Y1349,2),0)</f>
        <v>29047.200000000001</v>
      </c>
      <c r="GO1349" s="2">
        <f>IF(BI1349=2,ROUND(O1349+X1349+Y1349,2),0)</f>
        <v>0</v>
      </c>
      <c r="GP1349" s="2">
        <f>IF(BI1349=4,ROUND(O1349+X1349+Y1349,2)+GX1349,0)</f>
        <v>0</v>
      </c>
      <c r="GQ1349" s="2"/>
      <c r="GR1349" s="2">
        <v>0</v>
      </c>
      <c r="GS1349" s="2">
        <v>0</v>
      </c>
      <c r="GT1349" s="2">
        <v>0</v>
      </c>
      <c r="GU1349" s="2" t="s">
        <v>3</v>
      </c>
      <c r="GV1349" s="2">
        <f t="shared" si="874"/>
        <v>0</v>
      </c>
      <c r="GW1349" s="2">
        <v>1</v>
      </c>
      <c r="GX1349" s="2">
        <f>ROUND(HC1349*I1349,2)</f>
        <v>0</v>
      </c>
      <c r="GY1349" s="2"/>
      <c r="GZ1349" s="2"/>
      <c r="HA1349" s="2">
        <v>0</v>
      </c>
      <c r="HB1349" s="2">
        <v>0</v>
      </c>
      <c r="HC1349" s="2">
        <f t="shared" si="875"/>
        <v>0</v>
      </c>
      <c r="HD1349" s="2"/>
      <c r="HE1349" s="2" t="s">
        <v>3</v>
      </c>
      <c r="HF1349" s="2" t="s">
        <v>3</v>
      </c>
      <c r="HG1349" s="2"/>
      <c r="HH1349" s="2"/>
      <c r="HI1349" s="2"/>
      <c r="HJ1349" s="2"/>
      <c r="HK1349" s="2"/>
      <c r="HL1349" s="2"/>
      <c r="HM1349" s="2" t="s">
        <v>3</v>
      </c>
      <c r="HN1349" s="2" t="s">
        <v>3</v>
      </c>
      <c r="HO1349" s="2" t="s">
        <v>3</v>
      </c>
      <c r="HP1349" s="2" t="s">
        <v>3</v>
      </c>
      <c r="HQ1349" s="2" t="s">
        <v>3</v>
      </c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>
        <v>0</v>
      </c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</row>
    <row r="1350" spans="1:255" x14ac:dyDescent="0.2">
      <c r="A1350">
        <v>17</v>
      </c>
      <c r="B1350">
        <v>1</v>
      </c>
      <c r="E1350" t="s">
        <v>1349</v>
      </c>
      <c r="F1350" t="s">
        <v>1261</v>
      </c>
      <c r="G1350" t="s">
        <v>1262</v>
      </c>
      <c r="H1350" t="s">
        <v>160</v>
      </c>
      <c r="I1350">
        <v>168</v>
      </c>
      <c r="J1350">
        <v>0</v>
      </c>
      <c r="K1350">
        <v>168</v>
      </c>
      <c r="O1350">
        <f>ROUND(CP1350,0)</f>
        <v>127517</v>
      </c>
      <c r="P1350">
        <f>ROUND(CQ1350*I1350,0)</f>
        <v>127517</v>
      </c>
      <c r="Q1350">
        <f>ROUND(CR1350*I1350,0)</f>
        <v>0</v>
      </c>
      <c r="R1350">
        <f>ROUND(CS1350*I1350,0)</f>
        <v>0</v>
      </c>
      <c r="S1350">
        <f>ROUND(CT1350*I1350,0)</f>
        <v>0</v>
      </c>
      <c r="T1350">
        <f>ROUND(CU1350*I1350,0)</f>
        <v>0</v>
      </c>
      <c r="U1350">
        <f t="shared" si="854"/>
        <v>0</v>
      </c>
      <c r="V1350">
        <f t="shared" si="855"/>
        <v>0</v>
      </c>
      <c r="W1350">
        <f>ROUND(CX1350*I1350,0)</f>
        <v>3</v>
      </c>
      <c r="X1350">
        <f>ROUND(CY1350,0)</f>
        <v>0</v>
      </c>
      <c r="Y1350">
        <f>ROUND(CZ1350,0)</f>
        <v>0</v>
      </c>
      <c r="AA1350">
        <v>53551707</v>
      </c>
      <c r="AB1350">
        <f t="shared" si="856"/>
        <v>172.9</v>
      </c>
      <c r="AC1350">
        <f t="shared" si="857"/>
        <v>172.9</v>
      </c>
      <c r="AD1350">
        <f t="shared" si="882"/>
        <v>0</v>
      </c>
      <c r="AE1350">
        <f t="shared" si="883"/>
        <v>0</v>
      </c>
      <c r="AF1350">
        <f t="shared" si="883"/>
        <v>0</v>
      </c>
      <c r="AG1350">
        <f t="shared" si="860"/>
        <v>0</v>
      </c>
      <c r="AH1350">
        <f t="shared" si="884"/>
        <v>0</v>
      </c>
      <c r="AI1350">
        <f t="shared" si="884"/>
        <v>0</v>
      </c>
      <c r="AJ1350">
        <f t="shared" si="862"/>
        <v>0.02</v>
      </c>
      <c r="AK1350">
        <v>172.9</v>
      </c>
      <c r="AL1350">
        <v>172.9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0.02</v>
      </c>
      <c r="AT1350">
        <v>0</v>
      </c>
      <c r="AU1350">
        <v>0</v>
      </c>
      <c r="AV1350">
        <v>1</v>
      </c>
      <c r="AW1350">
        <v>1</v>
      </c>
      <c r="AZ1350">
        <v>1</v>
      </c>
      <c r="BA1350">
        <v>1</v>
      </c>
      <c r="BB1350">
        <v>1</v>
      </c>
      <c r="BC1350">
        <v>4.3899999999999997</v>
      </c>
      <c r="BD1350" t="s">
        <v>3</v>
      </c>
      <c r="BE1350" t="s">
        <v>3</v>
      </c>
      <c r="BF1350" t="s">
        <v>3</v>
      </c>
      <c r="BG1350" t="s">
        <v>3</v>
      </c>
      <c r="BH1350">
        <v>3</v>
      </c>
      <c r="BI1350">
        <v>1</v>
      </c>
      <c r="BJ1350" t="s">
        <v>1263</v>
      </c>
      <c r="BM1350">
        <v>500001</v>
      </c>
      <c r="BN1350">
        <v>0</v>
      </c>
      <c r="BO1350" t="s">
        <v>1261</v>
      </c>
      <c r="BP1350">
        <v>1</v>
      </c>
      <c r="BQ1350">
        <v>8</v>
      </c>
      <c r="BR1350">
        <v>0</v>
      </c>
      <c r="BS1350">
        <v>1</v>
      </c>
      <c r="BT1350">
        <v>1</v>
      </c>
      <c r="BU1350">
        <v>1</v>
      </c>
      <c r="BV1350">
        <v>1</v>
      </c>
      <c r="BW1350">
        <v>1</v>
      </c>
      <c r="BX1350">
        <v>1</v>
      </c>
      <c r="BY1350" t="s">
        <v>3</v>
      </c>
      <c r="BZ1350">
        <v>0</v>
      </c>
      <c r="CA1350">
        <v>0</v>
      </c>
      <c r="CB1350" t="s">
        <v>3</v>
      </c>
      <c r="CE1350">
        <v>0</v>
      </c>
      <c r="CF1350">
        <v>0</v>
      </c>
      <c r="CG1350">
        <v>0</v>
      </c>
      <c r="CM1350">
        <v>0</v>
      </c>
      <c r="CN1350" t="s">
        <v>3</v>
      </c>
      <c r="CO1350">
        <v>0</v>
      </c>
      <c r="CP1350">
        <f t="shared" si="863"/>
        <v>127517</v>
      </c>
      <c r="CQ1350">
        <f t="shared" si="881"/>
        <v>759.03099999999995</v>
      </c>
      <c r="CR1350">
        <f t="shared" si="865"/>
        <v>0</v>
      </c>
      <c r="CS1350">
        <f t="shared" si="866"/>
        <v>0</v>
      </c>
      <c r="CT1350">
        <f t="shared" si="867"/>
        <v>0</v>
      </c>
      <c r="CU1350">
        <f t="shared" si="868"/>
        <v>0</v>
      </c>
      <c r="CV1350">
        <f t="shared" si="869"/>
        <v>0</v>
      </c>
      <c r="CW1350">
        <f t="shared" si="870"/>
        <v>0</v>
      </c>
      <c r="CX1350">
        <f t="shared" si="871"/>
        <v>0.02</v>
      </c>
      <c r="CY1350">
        <f t="shared" si="872"/>
        <v>0</v>
      </c>
      <c r="CZ1350">
        <f t="shared" si="873"/>
        <v>0</v>
      </c>
      <c r="DC1350" t="s">
        <v>3</v>
      </c>
      <c r="DD1350" t="s">
        <v>3</v>
      </c>
      <c r="DE1350" t="s">
        <v>3</v>
      </c>
      <c r="DF1350" t="s">
        <v>3</v>
      </c>
      <c r="DG1350" t="s">
        <v>3</v>
      </c>
      <c r="DH1350" t="s">
        <v>3</v>
      </c>
      <c r="DI1350" t="s">
        <v>3</v>
      </c>
      <c r="DJ1350" t="s">
        <v>3</v>
      </c>
      <c r="DK1350" t="s">
        <v>3</v>
      </c>
      <c r="DL1350" t="s">
        <v>3</v>
      </c>
      <c r="DM1350" t="s">
        <v>3</v>
      </c>
      <c r="DN1350">
        <v>0</v>
      </c>
      <c r="DO1350">
        <v>0</v>
      </c>
      <c r="DP1350">
        <v>1</v>
      </c>
      <c r="DQ1350">
        <v>1</v>
      </c>
      <c r="DU1350">
        <v>1010</v>
      </c>
      <c r="DV1350" t="s">
        <v>160</v>
      </c>
      <c r="DW1350" t="s">
        <v>160</v>
      </c>
      <c r="DX1350">
        <v>1</v>
      </c>
      <c r="DZ1350" t="s">
        <v>3</v>
      </c>
      <c r="EA1350" t="s">
        <v>3</v>
      </c>
      <c r="EB1350" t="s">
        <v>3</v>
      </c>
      <c r="EC1350" t="s">
        <v>3</v>
      </c>
      <c r="EE1350">
        <v>53551393</v>
      </c>
      <c r="EF1350">
        <v>8</v>
      </c>
      <c r="EG1350" t="s">
        <v>931</v>
      </c>
      <c r="EH1350">
        <v>0</v>
      </c>
      <c r="EI1350" t="s">
        <v>3</v>
      </c>
      <c r="EJ1350">
        <v>1</v>
      </c>
      <c r="EK1350">
        <v>500001</v>
      </c>
      <c r="EL1350" t="s">
        <v>1204</v>
      </c>
      <c r="EM1350" t="s">
        <v>1205</v>
      </c>
      <c r="EO1350" t="s">
        <v>3</v>
      </c>
      <c r="EQ1350">
        <v>131072</v>
      </c>
      <c r="ER1350">
        <v>172.9</v>
      </c>
      <c r="ES1350">
        <v>172.9</v>
      </c>
      <c r="ET1350">
        <v>0</v>
      </c>
      <c r="EU1350">
        <v>0</v>
      </c>
      <c r="EV1350">
        <v>0</v>
      </c>
      <c r="EW1350">
        <v>0</v>
      </c>
      <c r="EX1350">
        <v>0</v>
      </c>
      <c r="EY1350">
        <v>0</v>
      </c>
      <c r="FQ1350">
        <v>0</v>
      </c>
      <c r="FR1350">
        <f>ROUND(IF(AND(BH1350=3,BI1350=3),P1350,0),0)</f>
        <v>0</v>
      </c>
      <c r="FS1350">
        <v>0</v>
      </c>
      <c r="FX1350">
        <v>0</v>
      </c>
      <c r="FY1350">
        <v>0</v>
      </c>
      <c r="GA1350" t="s">
        <v>3</v>
      </c>
      <c r="GD1350">
        <v>1</v>
      </c>
      <c r="GF1350">
        <v>428254978</v>
      </c>
      <c r="GG1350">
        <v>2</v>
      </c>
      <c r="GH1350">
        <v>1</v>
      </c>
      <c r="GI1350">
        <v>2</v>
      </c>
      <c r="GJ1350">
        <v>0</v>
      </c>
      <c r="GK1350">
        <v>0</v>
      </c>
      <c r="GL1350">
        <f>ROUND(IF(AND(BH1350=3,BI1350=3,FS1350&lt;&gt;0),P1350,0),0)</f>
        <v>0</v>
      </c>
      <c r="GM1350">
        <f>ROUND(O1350+X1350+Y1350,0)+GX1350</f>
        <v>127517</v>
      </c>
      <c r="GN1350">
        <f>IF(OR(BI1350=0,BI1350=1),ROUND(O1350+X1350+Y1350,0),0)</f>
        <v>127517</v>
      </c>
      <c r="GO1350">
        <f>IF(BI1350=2,ROUND(O1350+X1350+Y1350,0),0)</f>
        <v>0</v>
      </c>
      <c r="GP1350">
        <f>IF(BI1350=4,ROUND(O1350+X1350+Y1350,0)+GX1350,0)</f>
        <v>0</v>
      </c>
      <c r="GR1350">
        <v>0</v>
      </c>
      <c r="GS1350">
        <v>3</v>
      </c>
      <c r="GT1350">
        <v>0</v>
      </c>
      <c r="GU1350" t="s">
        <v>3</v>
      </c>
      <c r="GV1350">
        <f t="shared" si="874"/>
        <v>0</v>
      </c>
      <c r="GW1350">
        <v>1</v>
      </c>
      <c r="GX1350">
        <f>ROUND(HC1350*I1350,0)</f>
        <v>0</v>
      </c>
      <c r="HA1350">
        <v>0</v>
      </c>
      <c r="HB1350">
        <v>0</v>
      </c>
      <c r="HC1350">
        <f t="shared" si="875"/>
        <v>0</v>
      </c>
      <c r="HE1350" t="s">
        <v>3</v>
      </c>
      <c r="HF1350" t="s">
        <v>3</v>
      </c>
      <c r="HM1350" t="s">
        <v>3</v>
      </c>
      <c r="HN1350" t="s">
        <v>3</v>
      </c>
      <c r="HO1350" t="s">
        <v>3</v>
      </c>
      <c r="HP1350" t="s">
        <v>3</v>
      </c>
      <c r="HQ1350" t="s">
        <v>3</v>
      </c>
      <c r="IK1350">
        <v>0</v>
      </c>
    </row>
    <row r="1351" spans="1:255" x14ac:dyDescent="0.2">
      <c r="A1351" s="2">
        <v>17</v>
      </c>
      <c r="B1351" s="2">
        <v>1</v>
      </c>
      <c r="C1351" s="2">
        <f>ROW(SmtRes!A2351)</f>
        <v>2351</v>
      </c>
      <c r="D1351" s="2">
        <f>ROW(EtalonRes!A2153)</f>
        <v>2153</v>
      </c>
      <c r="E1351" s="2" t="s">
        <v>1350</v>
      </c>
      <c r="F1351" s="2" t="s">
        <v>1351</v>
      </c>
      <c r="G1351" s="2" t="s">
        <v>1352</v>
      </c>
      <c r="H1351" s="2" t="s">
        <v>590</v>
      </c>
      <c r="I1351" s="2">
        <v>35</v>
      </c>
      <c r="J1351" s="2">
        <v>0</v>
      </c>
      <c r="K1351" s="2">
        <v>35</v>
      </c>
      <c r="L1351" s="2"/>
      <c r="M1351" s="2"/>
      <c r="N1351" s="2"/>
      <c r="O1351" s="2">
        <f>ROUND(CP1351,2)</f>
        <v>1185.45</v>
      </c>
      <c r="P1351" s="2">
        <f>ROUND(CQ1351*I1351,2)</f>
        <v>262.5</v>
      </c>
      <c r="Q1351" s="2">
        <f>ROUND(CR1351*I1351,2)</f>
        <v>183.75</v>
      </c>
      <c r="R1351" s="2">
        <f>ROUND(CS1351*I1351,2)</f>
        <v>7</v>
      </c>
      <c r="S1351" s="2">
        <f>ROUND(CT1351*I1351,2)</f>
        <v>739.2</v>
      </c>
      <c r="T1351" s="2">
        <f>ROUND(CU1351*I1351,2)</f>
        <v>0</v>
      </c>
      <c r="U1351" s="2">
        <f t="shared" si="854"/>
        <v>82.391750000000002</v>
      </c>
      <c r="V1351" s="2">
        <f t="shared" si="855"/>
        <v>0.50312500000000004</v>
      </c>
      <c r="W1351" s="2">
        <f>ROUND(CX1351*I1351,2)</f>
        <v>0</v>
      </c>
      <c r="X1351" s="2">
        <f>ROUND(CY1351,2)</f>
        <v>812.61</v>
      </c>
      <c r="Y1351" s="2">
        <f>ROUND(CZ1351,2)</f>
        <v>456.67</v>
      </c>
      <c r="Z1351" s="2"/>
      <c r="AA1351" s="2">
        <v>53551706</v>
      </c>
      <c r="AB1351" s="2">
        <f t="shared" si="856"/>
        <v>33.869999999999997</v>
      </c>
      <c r="AC1351" s="2">
        <f t="shared" si="857"/>
        <v>7.5</v>
      </c>
      <c r="AD1351" s="2">
        <f>ROUND(((((ET1351*ROUND((1.25*1.15),7)))-((EU1351*ROUND((1.25*1.15),7))))+AE1351),2)</f>
        <v>5.25</v>
      </c>
      <c r="AE1351" s="2">
        <f>ROUND(((EU1351*ROUND((1.25*1.15),7))),2)</f>
        <v>0.2</v>
      </c>
      <c r="AF1351" s="2">
        <f>ROUND(((EV1351*ROUND((1.15*1.15),7))),2)</f>
        <v>21.12</v>
      </c>
      <c r="AG1351" s="2">
        <f t="shared" si="860"/>
        <v>0</v>
      </c>
      <c r="AH1351" s="2">
        <f>((EW1351*ROUND((1.15*1.15),7)))</f>
        <v>2.35405</v>
      </c>
      <c r="AI1351" s="2">
        <f>((EX1351*ROUND((1.25*1.15),7)))</f>
        <v>1.4375000000000001E-2</v>
      </c>
      <c r="AJ1351" s="2">
        <f t="shared" si="862"/>
        <v>0</v>
      </c>
      <c r="AK1351" s="2">
        <v>27.12</v>
      </c>
      <c r="AL1351" s="2">
        <v>7.5</v>
      </c>
      <c r="AM1351" s="2">
        <v>3.65</v>
      </c>
      <c r="AN1351" s="2">
        <v>0.14000000000000001</v>
      </c>
      <c r="AO1351" s="2">
        <v>15.97</v>
      </c>
      <c r="AP1351" s="2">
        <v>0</v>
      </c>
      <c r="AQ1351" s="2">
        <v>1.78</v>
      </c>
      <c r="AR1351" s="2">
        <v>0.01</v>
      </c>
      <c r="AS1351" s="2">
        <v>0</v>
      </c>
      <c r="AT1351" s="2">
        <v>108.9</v>
      </c>
      <c r="AU1351" s="2">
        <v>61.2</v>
      </c>
      <c r="AV1351" s="2">
        <v>1</v>
      </c>
      <c r="AW1351" s="2">
        <v>1</v>
      </c>
      <c r="AX1351" s="2"/>
      <c r="AY1351" s="2"/>
      <c r="AZ1351" s="2">
        <v>1</v>
      </c>
      <c r="BA1351" s="2">
        <v>1</v>
      </c>
      <c r="BB1351" s="2">
        <v>1</v>
      </c>
      <c r="BC1351" s="2">
        <v>1</v>
      </c>
      <c r="BD1351" s="2" t="s">
        <v>3</v>
      </c>
      <c r="BE1351" s="2" t="s">
        <v>3</v>
      </c>
      <c r="BF1351" s="2" t="s">
        <v>3</v>
      </c>
      <c r="BG1351" s="2" t="s">
        <v>3</v>
      </c>
      <c r="BH1351" s="2">
        <v>0</v>
      </c>
      <c r="BI1351" s="2">
        <v>1</v>
      </c>
      <c r="BJ1351" s="2" t="s">
        <v>1353</v>
      </c>
      <c r="BK1351" s="2"/>
      <c r="BL1351" s="2"/>
      <c r="BM1351" s="2">
        <v>20001</v>
      </c>
      <c r="BN1351" s="2">
        <v>0</v>
      </c>
      <c r="BO1351" s="2" t="s">
        <v>3</v>
      </c>
      <c r="BP1351" s="2">
        <v>0</v>
      </c>
      <c r="BQ1351" s="2">
        <v>22</v>
      </c>
      <c r="BR1351" s="2">
        <v>0</v>
      </c>
      <c r="BS1351" s="2">
        <v>1</v>
      </c>
      <c r="BT1351" s="2">
        <v>1</v>
      </c>
      <c r="BU1351" s="2">
        <v>1</v>
      </c>
      <c r="BV1351" s="2">
        <v>1</v>
      </c>
      <c r="BW1351" s="2">
        <v>1</v>
      </c>
      <c r="BX1351" s="2">
        <v>1</v>
      </c>
      <c r="BY1351" s="2" t="s">
        <v>3</v>
      </c>
      <c r="BZ1351" s="2">
        <v>121</v>
      </c>
      <c r="CA1351" s="2">
        <v>72</v>
      </c>
      <c r="CB1351" s="2" t="s">
        <v>3</v>
      </c>
      <c r="CC1351" s="2"/>
      <c r="CD1351" s="2"/>
      <c r="CE1351" s="2">
        <v>0</v>
      </c>
      <c r="CF1351" s="2">
        <v>0</v>
      </c>
      <c r="CG1351" s="2">
        <v>0</v>
      </c>
      <c r="CH1351" s="2"/>
      <c r="CI1351" s="2"/>
      <c r="CJ1351" s="2"/>
      <c r="CK1351" s="2"/>
      <c r="CL1351" s="2"/>
      <c r="CM1351" s="2">
        <v>0</v>
      </c>
      <c r="CN1351" s="2" t="s">
        <v>2151</v>
      </c>
      <c r="CO1351" s="2">
        <v>0</v>
      </c>
      <c r="CP1351" s="2">
        <f t="shared" si="863"/>
        <v>1185.45</v>
      </c>
      <c r="CQ1351" s="2">
        <f t="shared" si="881"/>
        <v>7.5</v>
      </c>
      <c r="CR1351" s="2">
        <f t="shared" si="865"/>
        <v>5.25</v>
      </c>
      <c r="CS1351" s="2">
        <f t="shared" si="866"/>
        <v>0.2</v>
      </c>
      <c r="CT1351" s="2">
        <f t="shared" si="867"/>
        <v>21.12</v>
      </c>
      <c r="CU1351" s="2">
        <f t="shared" si="868"/>
        <v>0</v>
      </c>
      <c r="CV1351" s="2">
        <f t="shared" si="869"/>
        <v>2.35405</v>
      </c>
      <c r="CW1351" s="2">
        <f t="shared" si="870"/>
        <v>1.4375000000000001E-2</v>
      </c>
      <c r="CX1351" s="2">
        <f t="shared" si="871"/>
        <v>0</v>
      </c>
      <c r="CY1351" s="2">
        <f t="shared" si="872"/>
        <v>812.61180000000013</v>
      </c>
      <c r="CZ1351" s="2">
        <f t="shared" si="873"/>
        <v>456.67440000000005</v>
      </c>
      <c r="DA1351" s="2"/>
      <c r="DB1351" s="2"/>
      <c r="DC1351" s="2" t="s">
        <v>3</v>
      </c>
      <c r="DD1351" s="2" t="s">
        <v>3</v>
      </c>
      <c r="DE1351" s="2" t="s">
        <v>61</v>
      </c>
      <c r="DF1351" s="2" t="s">
        <v>61</v>
      </c>
      <c r="DG1351" s="2" t="s">
        <v>62</v>
      </c>
      <c r="DH1351" s="2" t="s">
        <v>3</v>
      </c>
      <c r="DI1351" s="2" t="s">
        <v>62</v>
      </c>
      <c r="DJ1351" s="2" t="s">
        <v>61</v>
      </c>
      <c r="DK1351" s="2" t="s">
        <v>3</v>
      </c>
      <c r="DL1351" s="2" t="s">
        <v>86</v>
      </c>
      <c r="DM1351" s="2" t="s">
        <v>63</v>
      </c>
      <c r="DN1351" s="2">
        <v>0</v>
      </c>
      <c r="DO1351" s="2">
        <v>0</v>
      </c>
      <c r="DP1351" s="2">
        <v>1</v>
      </c>
      <c r="DQ1351" s="2">
        <v>1</v>
      </c>
      <c r="DR1351" s="2"/>
      <c r="DS1351" s="2"/>
      <c r="DT1351" s="2"/>
      <c r="DU1351" s="2">
        <v>1013</v>
      </c>
      <c r="DV1351" s="2" t="s">
        <v>590</v>
      </c>
      <c r="DW1351" s="2" t="s">
        <v>590</v>
      </c>
      <c r="DX1351" s="2">
        <v>1</v>
      </c>
      <c r="DY1351" s="2"/>
      <c r="DZ1351" s="2" t="s">
        <v>3</v>
      </c>
      <c r="EA1351" s="2" t="s">
        <v>3</v>
      </c>
      <c r="EB1351" s="2" t="s">
        <v>3</v>
      </c>
      <c r="EC1351" s="2" t="s">
        <v>3</v>
      </c>
      <c r="ED1351" s="2"/>
      <c r="EE1351" s="2">
        <v>53551148</v>
      </c>
      <c r="EF1351" s="2">
        <v>22</v>
      </c>
      <c r="EG1351" s="2" t="s">
        <v>592</v>
      </c>
      <c r="EH1351" s="2">
        <v>16</v>
      </c>
      <c r="EI1351" s="2" t="s">
        <v>593</v>
      </c>
      <c r="EJ1351" s="2">
        <v>1</v>
      </c>
      <c r="EK1351" s="2">
        <v>20001</v>
      </c>
      <c r="EL1351" s="2" t="s">
        <v>594</v>
      </c>
      <c r="EM1351" s="2" t="s">
        <v>595</v>
      </c>
      <c r="EN1351" s="2"/>
      <c r="EO1351" s="2" t="s">
        <v>67</v>
      </c>
      <c r="EP1351" s="2"/>
      <c r="EQ1351" s="2">
        <v>131072</v>
      </c>
      <c r="ER1351" s="2">
        <v>27.12</v>
      </c>
      <c r="ES1351" s="2">
        <v>7.5</v>
      </c>
      <c r="ET1351" s="2">
        <v>3.65</v>
      </c>
      <c r="EU1351" s="2">
        <v>0.14000000000000001</v>
      </c>
      <c r="EV1351" s="2">
        <v>15.97</v>
      </c>
      <c r="EW1351" s="2">
        <v>1.78</v>
      </c>
      <c r="EX1351" s="2">
        <v>0.01</v>
      </c>
      <c r="EY1351" s="2">
        <v>0</v>
      </c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>
        <v>0</v>
      </c>
      <c r="FR1351" s="2">
        <f>ROUND(IF(AND(BH1351=3,BI1351=3),P1351,0),2)</f>
        <v>0</v>
      </c>
      <c r="FS1351" s="2">
        <v>0</v>
      </c>
      <c r="FT1351" s="2"/>
      <c r="FU1351" s="2"/>
      <c r="FV1351" s="2"/>
      <c r="FW1351" s="2"/>
      <c r="FX1351" s="2">
        <v>108.9</v>
      </c>
      <c r="FY1351" s="2">
        <v>61.2</v>
      </c>
      <c r="FZ1351" s="2"/>
      <c r="GA1351" s="2" t="s">
        <v>3</v>
      </c>
      <c r="GB1351" s="2"/>
      <c r="GC1351" s="2"/>
      <c r="GD1351" s="2">
        <v>1</v>
      </c>
      <c r="GE1351" s="2"/>
      <c r="GF1351" s="2">
        <v>-275745105</v>
      </c>
      <c r="GG1351" s="2">
        <v>2</v>
      </c>
      <c r="GH1351" s="2">
        <v>1</v>
      </c>
      <c r="GI1351" s="2">
        <v>-2</v>
      </c>
      <c r="GJ1351" s="2">
        <v>0</v>
      </c>
      <c r="GK1351" s="2">
        <v>0</v>
      </c>
      <c r="GL1351" s="2">
        <f>ROUND(IF(AND(BH1351=3,BI1351=3,FS1351&lt;&gt;0),P1351,0),2)</f>
        <v>0</v>
      </c>
      <c r="GM1351" s="2">
        <f>ROUND(O1351+X1351+Y1351,2)+GX1351</f>
        <v>2454.73</v>
      </c>
      <c r="GN1351" s="2">
        <f>IF(OR(BI1351=0,BI1351=1),ROUND(O1351+X1351+Y1351,2),0)</f>
        <v>2454.73</v>
      </c>
      <c r="GO1351" s="2">
        <f>IF(BI1351=2,ROUND(O1351+X1351+Y1351,2),0)</f>
        <v>0</v>
      </c>
      <c r="GP1351" s="2">
        <f>IF(BI1351=4,ROUND(O1351+X1351+Y1351,2)+GX1351,0)</f>
        <v>0</v>
      </c>
      <c r="GQ1351" s="2"/>
      <c r="GR1351" s="2">
        <v>0</v>
      </c>
      <c r="GS1351" s="2">
        <v>0</v>
      </c>
      <c r="GT1351" s="2">
        <v>0</v>
      </c>
      <c r="GU1351" s="2" t="s">
        <v>3</v>
      </c>
      <c r="GV1351" s="2">
        <f t="shared" si="874"/>
        <v>0</v>
      </c>
      <c r="GW1351" s="2">
        <v>1</v>
      </c>
      <c r="GX1351" s="2">
        <f>ROUND(HC1351*I1351,2)</f>
        <v>0</v>
      </c>
      <c r="GY1351" s="2"/>
      <c r="GZ1351" s="2"/>
      <c r="HA1351" s="2">
        <v>0</v>
      </c>
      <c r="HB1351" s="2">
        <v>0</v>
      </c>
      <c r="HC1351" s="2">
        <f t="shared" si="875"/>
        <v>0</v>
      </c>
      <c r="HD1351" s="2"/>
      <c r="HE1351" s="2" t="s">
        <v>3</v>
      </c>
      <c r="HF1351" s="2" t="s">
        <v>3</v>
      </c>
      <c r="HG1351" s="2"/>
      <c r="HH1351" s="2"/>
      <c r="HI1351" s="2"/>
      <c r="HJ1351" s="2"/>
      <c r="HK1351" s="2"/>
      <c r="HL1351" s="2"/>
      <c r="HM1351" s="2" t="s">
        <v>3</v>
      </c>
      <c r="HN1351" s="2" t="s">
        <v>596</v>
      </c>
      <c r="HO1351" s="2" t="s">
        <v>597</v>
      </c>
      <c r="HP1351" s="2" t="s">
        <v>593</v>
      </c>
      <c r="HQ1351" s="2" t="s">
        <v>593</v>
      </c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>
        <v>0</v>
      </c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</row>
    <row r="1352" spans="1:255" x14ac:dyDescent="0.2">
      <c r="A1352">
        <v>17</v>
      </c>
      <c r="B1352">
        <v>1</v>
      </c>
      <c r="C1352">
        <f>ROW(SmtRes!A2362)</f>
        <v>2362</v>
      </c>
      <c r="D1352">
        <f>ROW(EtalonRes!A2164)</f>
        <v>2164</v>
      </c>
      <c r="E1352" t="s">
        <v>1350</v>
      </c>
      <c r="F1352" t="s">
        <v>1351</v>
      </c>
      <c r="G1352" t="s">
        <v>1352</v>
      </c>
      <c r="H1352" t="s">
        <v>590</v>
      </c>
      <c r="I1352">
        <v>35</v>
      </c>
      <c r="J1352">
        <v>0</v>
      </c>
      <c r="K1352">
        <v>35</v>
      </c>
      <c r="O1352">
        <f>ROUND(CP1352,0)</f>
        <v>31287</v>
      </c>
      <c r="P1352">
        <f>ROUND(CQ1352*I1352,0)</f>
        <v>3360</v>
      </c>
      <c r="Q1352">
        <f>ROUND(CR1352*I1352,0)</f>
        <v>1878</v>
      </c>
      <c r="R1352">
        <f>ROUND(CS1352*I1352,0)</f>
        <v>247</v>
      </c>
      <c r="S1352">
        <f>ROUND(CT1352*I1352,0)</f>
        <v>26049</v>
      </c>
      <c r="T1352">
        <f>ROUND(CU1352*I1352,0)</f>
        <v>0</v>
      </c>
      <c r="U1352">
        <f t="shared" si="854"/>
        <v>82.391750000000002</v>
      </c>
      <c r="V1352">
        <f t="shared" si="855"/>
        <v>0.50312500000000004</v>
      </c>
      <c r="W1352">
        <f>ROUND(CX1352*I1352,0)</f>
        <v>0</v>
      </c>
      <c r="X1352">
        <f>ROUND(CY1352,0)</f>
        <v>28636</v>
      </c>
      <c r="Y1352">
        <f>ROUND(CZ1352,0)</f>
        <v>16093</v>
      </c>
      <c r="AA1352">
        <v>53551707</v>
      </c>
      <c r="AB1352">
        <f t="shared" si="856"/>
        <v>33.869999999999997</v>
      </c>
      <c r="AC1352">
        <f t="shared" si="857"/>
        <v>7.5</v>
      </c>
      <c r="AD1352">
        <f>ROUND(((((ET1352*ROUND((1.25*1.15),7)))-((EU1352*ROUND((1.25*1.15),7))))+AE1352),2)</f>
        <v>5.25</v>
      </c>
      <c r="AE1352">
        <f>ROUND(((EU1352*ROUND((1.25*1.15),7))),2)</f>
        <v>0.2</v>
      </c>
      <c r="AF1352">
        <f>ROUND(((EV1352*ROUND((1.15*1.15),7))),2)</f>
        <v>21.12</v>
      </c>
      <c r="AG1352">
        <f t="shared" si="860"/>
        <v>0</v>
      </c>
      <c r="AH1352">
        <f>((EW1352*ROUND((1.15*1.15),7)))</f>
        <v>2.35405</v>
      </c>
      <c r="AI1352">
        <f>((EX1352*ROUND((1.25*1.15),7)))</f>
        <v>1.4375000000000001E-2</v>
      </c>
      <c r="AJ1352">
        <f t="shared" si="862"/>
        <v>0</v>
      </c>
      <c r="AK1352">
        <v>27.12</v>
      </c>
      <c r="AL1352">
        <v>7.5</v>
      </c>
      <c r="AM1352">
        <v>3.65</v>
      </c>
      <c r="AN1352">
        <v>0.14000000000000001</v>
      </c>
      <c r="AO1352">
        <v>15.97</v>
      </c>
      <c r="AP1352">
        <v>0</v>
      </c>
      <c r="AQ1352">
        <v>1.78</v>
      </c>
      <c r="AR1352">
        <v>0.01</v>
      </c>
      <c r="AS1352">
        <v>0</v>
      </c>
      <c r="AT1352">
        <v>108.9</v>
      </c>
      <c r="AU1352">
        <v>61.2</v>
      </c>
      <c r="AV1352">
        <v>1</v>
      </c>
      <c r="AW1352">
        <v>1</v>
      </c>
      <c r="AZ1352">
        <v>1</v>
      </c>
      <c r="BA1352">
        <v>35.24</v>
      </c>
      <c r="BB1352">
        <v>10.220000000000001</v>
      </c>
      <c r="BC1352">
        <v>12.8</v>
      </c>
      <c r="BD1352" t="s">
        <v>3</v>
      </c>
      <c r="BE1352" t="s">
        <v>3</v>
      </c>
      <c r="BF1352" t="s">
        <v>3</v>
      </c>
      <c r="BG1352" t="s">
        <v>3</v>
      </c>
      <c r="BH1352">
        <v>0</v>
      </c>
      <c r="BI1352">
        <v>1</v>
      </c>
      <c r="BJ1352" t="s">
        <v>1353</v>
      </c>
      <c r="BM1352">
        <v>20001</v>
      </c>
      <c r="BN1352">
        <v>0</v>
      </c>
      <c r="BO1352" t="s">
        <v>1351</v>
      </c>
      <c r="BP1352">
        <v>1</v>
      </c>
      <c r="BQ1352">
        <v>22</v>
      </c>
      <c r="BR1352">
        <v>0</v>
      </c>
      <c r="BS1352">
        <v>35.24</v>
      </c>
      <c r="BT1352">
        <v>1</v>
      </c>
      <c r="BU1352">
        <v>1</v>
      </c>
      <c r="BV1352">
        <v>1</v>
      </c>
      <c r="BW1352">
        <v>1</v>
      </c>
      <c r="BX1352">
        <v>1</v>
      </c>
      <c r="BY1352" t="s">
        <v>3</v>
      </c>
      <c r="BZ1352">
        <v>121</v>
      </c>
      <c r="CA1352">
        <v>72</v>
      </c>
      <c r="CB1352" t="s">
        <v>3</v>
      </c>
      <c r="CE1352">
        <v>0</v>
      </c>
      <c r="CF1352">
        <v>0</v>
      </c>
      <c r="CG1352">
        <v>0</v>
      </c>
      <c r="CM1352">
        <v>0</v>
      </c>
      <c r="CN1352" t="s">
        <v>2151</v>
      </c>
      <c r="CO1352">
        <v>0</v>
      </c>
      <c r="CP1352">
        <f t="shared" si="863"/>
        <v>31287</v>
      </c>
      <c r="CQ1352">
        <f t="shared" si="881"/>
        <v>96</v>
      </c>
      <c r="CR1352">
        <f t="shared" si="865"/>
        <v>53.655000000000001</v>
      </c>
      <c r="CS1352">
        <f t="shared" si="866"/>
        <v>7.0480000000000009</v>
      </c>
      <c r="CT1352">
        <f t="shared" si="867"/>
        <v>744.26880000000006</v>
      </c>
      <c r="CU1352">
        <f t="shared" si="868"/>
        <v>0</v>
      </c>
      <c r="CV1352">
        <f t="shared" si="869"/>
        <v>2.35405</v>
      </c>
      <c r="CW1352">
        <f t="shared" si="870"/>
        <v>1.4375000000000001E-2</v>
      </c>
      <c r="CX1352">
        <f t="shared" si="871"/>
        <v>0</v>
      </c>
      <c r="CY1352">
        <f t="shared" si="872"/>
        <v>28636.344000000005</v>
      </c>
      <c r="CZ1352">
        <f t="shared" si="873"/>
        <v>16093.152000000002</v>
      </c>
      <c r="DC1352" t="s">
        <v>3</v>
      </c>
      <c r="DD1352" t="s">
        <v>3</v>
      </c>
      <c r="DE1352" t="s">
        <v>61</v>
      </c>
      <c r="DF1352" t="s">
        <v>61</v>
      </c>
      <c r="DG1352" t="s">
        <v>62</v>
      </c>
      <c r="DH1352" t="s">
        <v>3</v>
      </c>
      <c r="DI1352" t="s">
        <v>62</v>
      </c>
      <c r="DJ1352" t="s">
        <v>61</v>
      </c>
      <c r="DK1352" t="s">
        <v>3</v>
      </c>
      <c r="DL1352" t="s">
        <v>86</v>
      </c>
      <c r="DM1352" t="s">
        <v>63</v>
      </c>
      <c r="DN1352">
        <v>0</v>
      </c>
      <c r="DO1352">
        <v>0</v>
      </c>
      <c r="DP1352">
        <v>1</v>
      </c>
      <c r="DQ1352">
        <v>1</v>
      </c>
      <c r="DU1352">
        <v>1013</v>
      </c>
      <c r="DV1352" t="s">
        <v>590</v>
      </c>
      <c r="DW1352" t="s">
        <v>590</v>
      </c>
      <c r="DX1352">
        <v>1</v>
      </c>
      <c r="DZ1352" t="s">
        <v>3</v>
      </c>
      <c r="EA1352" t="s">
        <v>3</v>
      </c>
      <c r="EB1352" t="s">
        <v>3</v>
      </c>
      <c r="EC1352" t="s">
        <v>3</v>
      </c>
      <c r="EE1352">
        <v>53551148</v>
      </c>
      <c r="EF1352">
        <v>22</v>
      </c>
      <c r="EG1352" t="s">
        <v>592</v>
      </c>
      <c r="EH1352">
        <v>16</v>
      </c>
      <c r="EI1352" t="s">
        <v>593</v>
      </c>
      <c r="EJ1352">
        <v>1</v>
      </c>
      <c r="EK1352">
        <v>20001</v>
      </c>
      <c r="EL1352" t="s">
        <v>594</v>
      </c>
      <c r="EM1352" t="s">
        <v>595</v>
      </c>
      <c r="EO1352" t="s">
        <v>67</v>
      </c>
      <c r="EQ1352">
        <v>131072</v>
      </c>
      <c r="ER1352">
        <v>27.12</v>
      </c>
      <c r="ES1352">
        <v>7.5</v>
      </c>
      <c r="ET1352">
        <v>3.65</v>
      </c>
      <c r="EU1352">
        <v>0.14000000000000001</v>
      </c>
      <c r="EV1352">
        <v>15.97</v>
      </c>
      <c r="EW1352">
        <v>1.78</v>
      </c>
      <c r="EX1352">
        <v>0.01</v>
      </c>
      <c r="EY1352">
        <v>0</v>
      </c>
      <c r="FQ1352">
        <v>0</v>
      </c>
      <c r="FR1352">
        <f>ROUND(IF(AND(BH1352=3,BI1352=3),P1352,0),0)</f>
        <v>0</v>
      </c>
      <c r="FS1352">
        <v>0</v>
      </c>
      <c r="FX1352">
        <v>108.9</v>
      </c>
      <c r="FY1352">
        <v>61.2</v>
      </c>
      <c r="GA1352" t="s">
        <v>3</v>
      </c>
      <c r="GD1352">
        <v>1</v>
      </c>
      <c r="GF1352">
        <v>-275745105</v>
      </c>
      <c r="GG1352">
        <v>2</v>
      </c>
      <c r="GH1352">
        <v>1</v>
      </c>
      <c r="GI1352">
        <v>2</v>
      </c>
      <c r="GJ1352">
        <v>0</v>
      </c>
      <c r="GK1352">
        <v>0</v>
      </c>
      <c r="GL1352">
        <f>ROUND(IF(AND(BH1352=3,BI1352=3,FS1352&lt;&gt;0),P1352,0),0)</f>
        <v>0</v>
      </c>
      <c r="GM1352">
        <f>ROUND(O1352+X1352+Y1352,0)+GX1352</f>
        <v>76016</v>
      </c>
      <c r="GN1352">
        <f>IF(OR(BI1352=0,BI1352=1),ROUND(O1352+X1352+Y1352,0),0)</f>
        <v>76016</v>
      </c>
      <c r="GO1352">
        <f>IF(BI1352=2,ROUND(O1352+X1352+Y1352,0),0)</f>
        <v>0</v>
      </c>
      <c r="GP1352">
        <f>IF(BI1352=4,ROUND(O1352+X1352+Y1352,0)+GX1352,0)</f>
        <v>0</v>
      </c>
      <c r="GR1352">
        <v>0</v>
      </c>
      <c r="GS1352">
        <v>3</v>
      </c>
      <c r="GT1352">
        <v>0</v>
      </c>
      <c r="GU1352" t="s">
        <v>3</v>
      </c>
      <c r="GV1352">
        <f t="shared" si="874"/>
        <v>0</v>
      </c>
      <c r="GW1352">
        <v>1</v>
      </c>
      <c r="GX1352">
        <f>ROUND(HC1352*I1352,0)</f>
        <v>0</v>
      </c>
      <c r="HA1352">
        <v>0</v>
      </c>
      <c r="HB1352">
        <v>0</v>
      </c>
      <c r="HC1352">
        <f t="shared" si="875"/>
        <v>0</v>
      </c>
      <c r="HE1352" t="s">
        <v>3</v>
      </c>
      <c r="HF1352" t="s">
        <v>3</v>
      </c>
      <c r="HM1352" t="s">
        <v>3</v>
      </c>
      <c r="HN1352" t="s">
        <v>596</v>
      </c>
      <c r="HO1352" t="s">
        <v>597</v>
      </c>
      <c r="HP1352" t="s">
        <v>593</v>
      </c>
      <c r="HQ1352" t="s">
        <v>593</v>
      </c>
      <c r="IK1352">
        <v>0</v>
      </c>
    </row>
    <row r="1353" spans="1:255" x14ac:dyDescent="0.2">
      <c r="A1353" s="2">
        <v>18</v>
      </c>
      <c r="B1353" s="2">
        <v>1</v>
      </c>
      <c r="C1353" s="2">
        <v>2351</v>
      </c>
      <c r="D1353" s="2"/>
      <c r="E1353" s="2" t="s">
        <v>1354</v>
      </c>
      <c r="F1353" s="2" t="s">
        <v>1355</v>
      </c>
      <c r="G1353" s="2" t="s">
        <v>1356</v>
      </c>
      <c r="H1353" s="2" t="s">
        <v>160</v>
      </c>
      <c r="I1353" s="2">
        <f>I1351*J1353</f>
        <v>35</v>
      </c>
      <c r="J1353" s="2">
        <v>1</v>
      </c>
      <c r="K1353" s="2">
        <v>1</v>
      </c>
      <c r="L1353" s="2"/>
      <c r="M1353" s="2"/>
      <c r="N1353" s="2"/>
      <c r="O1353" s="2">
        <f>ROUND(CP1353,2)</f>
        <v>167440</v>
      </c>
      <c r="P1353" s="2">
        <f>ROUND(ROUND(CQ1353*I1353,0)/BC1353,2)</f>
        <v>167440</v>
      </c>
      <c r="Q1353" s="2">
        <f>ROUND(CR1353*I1353,2)</f>
        <v>0</v>
      </c>
      <c r="R1353" s="2">
        <f>ROUND(CS1353*I1353,2)</f>
        <v>0</v>
      </c>
      <c r="S1353" s="2">
        <f>ROUND(CT1353*I1353,2)</f>
        <v>0</v>
      </c>
      <c r="T1353" s="2">
        <f>ROUND(CU1353*I1353,2)</f>
        <v>0</v>
      </c>
      <c r="U1353" s="2">
        <f t="shared" si="854"/>
        <v>0</v>
      </c>
      <c r="V1353" s="2">
        <f t="shared" si="855"/>
        <v>0</v>
      </c>
      <c r="W1353" s="2">
        <f>ROUND(CX1353*I1353,2)</f>
        <v>0</v>
      </c>
      <c r="X1353" s="2">
        <f>ROUND(CY1353,2)</f>
        <v>0</v>
      </c>
      <c r="Y1353" s="2">
        <f>ROUND(CZ1353,2)</f>
        <v>0</v>
      </c>
      <c r="Z1353" s="2"/>
      <c r="AA1353" s="2">
        <v>53551706</v>
      </c>
      <c r="AB1353" s="2">
        <f t="shared" si="856"/>
        <v>4784</v>
      </c>
      <c r="AC1353" s="2">
        <f t="shared" si="857"/>
        <v>4784</v>
      </c>
      <c r="AD1353" s="2">
        <f>ROUND((((ET1353)-(EU1353))+AE1353),2)</f>
        <v>0</v>
      </c>
      <c r="AE1353" s="2">
        <f>ROUND((EU1353),2)</f>
        <v>0</v>
      </c>
      <c r="AF1353" s="2">
        <f>ROUND((EV1353),2)</f>
        <v>0</v>
      </c>
      <c r="AG1353" s="2">
        <f t="shared" si="860"/>
        <v>0</v>
      </c>
      <c r="AH1353" s="2">
        <f>(EW1353)</f>
        <v>0</v>
      </c>
      <c r="AI1353" s="2">
        <f>(EX1353)</f>
        <v>0</v>
      </c>
      <c r="AJ1353" s="2">
        <f t="shared" si="862"/>
        <v>0</v>
      </c>
      <c r="AK1353" s="2">
        <v>4784</v>
      </c>
      <c r="AL1353" s="2">
        <v>4784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121</v>
      </c>
      <c r="AU1353" s="2">
        <v>72</v>
      </c>
      <c r="AV1353" s="2">
        <v>1</v>
      </c>
      <c r="AW1353" s="2">
        <v>1</v>
      </c>
      <c r="AX1353" s="2"/>
      <c r="AY1353" s="2"/>
      <c r="AZ1353" s="2">
        <v>1</v>
      </c>
      <c r="BA1353" s="2">
        <v>1</v>
      </c>
      <c r="BB1353" s="2">
        <v>1</v>
      </c>
      <c r="BC1353" s="2">
        <v>1</v>
      </c>
      <c r="BD1353" s="2" t="s">
        <v>3</v>
      </c>
      <c r="BE1353" s="2" t="s">
        <v>3</v>
      </c>
      <c r="BF1353" s="2" t="s">
        <v>3</v>
      </c>
      <c r="BG1353" s="2" t="s">
        <v>3</v>
      </c>
      <c r="BH1353" s="2">
        <v>3</v>
      </c>
      <c r="BI1353" s="2">
        <v>1</v>
      </c>
      <c r="BJ1353" s="2" t="s">
        <v>1357</v>
      </c>
      <c r="BK1353" s="2"/>
      <c r="BL1353" s="2"/>
      <c r="BM1353" s="2">
        <v>20001</v>
      </c>
      <c r="BN1353" s="2">
        <v>0</v>
      </c>
      <c r="BO1353" s="2" t="s">
        <v>3</v>
      </c>
      <c r="BP1353" s="2">
        <v>0</v>
      </c>
      <c r="BQ1353" s="2">
        <v>22</v>
      </c>
      <c r="BR1353" s="2">
        <v>0</v>
      </c>
      <c r="BS1353" s="2">
        <v>1</v>
      </c>
      <c r="BT1353" s="2">
        <v>1</v>
      </c>
      <c r="BU1353" s="2">
        <v>1</v>
      </c>
      <c r="BV1353" s="2">
        <v>1</v>
      </c>
      <c r="BW1353" s="2">
        <v>1</v>
      </c>
      <c r="BX1353" s="2">
        <v>1</v>
      </c>
      <c r="BY1353" s="2" t="s">
        <v>3</v>
      </c>
      <c r="BZ1353" s="2">
        <v>121</v>
      </c>
      <c r="CA1353" s="2">
        <v>72</v>
      </c>
      <c r="CB1353" s="2" t="s">
        <v>3</v>
      </c>
      <c r="CC1353" s="2"/>
      <c r="CD1353" s="2"/>
      <c r="CE1353" s="2">
        <v>0</v>
      </c>
      <c r="CF1353" s="2">
        <v>0</v>
      </c>
      <c r="CG1353" s="2">
        <v>0</v>
      </c>
      <c r="CH1353" s="2"/>
      <c r="CI1353" s="2"/>
      <c r="CJ1353" s="2"/>
      <c r="CK1353" s="2"/>
      <c r="CL1353" s="2"/>
      <c r="CM1353" s="2">
        <v>0</v>
      </c>
      <c r="CN1353" s="2" t="s">
        <v>3</v>
      </c>
      <c r="CO1353" s="2">
        <v>0</v>
      </c>
      <c r="CP1353" s="2">
        <f t="shared" si="863"/>
        <v>167440</v>
      </c>
      <c r="CQ1353" s="2">
        <f>AC1353</f>
        <v>4784</v>
      </c>
      <c r="CR1353" s="2">
        <f t="shared" si="865"/>
        <v>0</v>
      </c>
      <c r="CS1353" s="2">
        <f t="shared" si="866"/>
        <v>0</v>
      </c>
      <c r="CT1353" s="2">
        <f t="shared" si="867"/>
        <v>0</v>
      </c>
      <c r="CU1353" s="2">
        <f t="shared" si="868"/>
        <v>0</v>
      </c>
      <c r="CV1353" s="2">
        <f t="shared" si="869"/>
        <v>0</v>
      </c>
      <c r="CW1353" s="2">
        <f t="shared" si="870"/>
        <v>0</v>
      </c>
      <c r="CX1353" s="2">
        <f t="shared" si="871"/>
        <v>0</v>
      </c>
      <c r="CY1353" s="2">
        <f t="shared" si="872"/>
        <v>0</v>
      </c>
      <c r="CZ1353" s="2">
        <f t="shared" si="873"/>
        <v>0</v>
      </c>
      <c r="DA1353" s="2"/>
      <c r="DB1353" s="2"/>
      <c r="DC1353" s="2" t="s">
        <v>3</v>
      </c>
      <c r="DD1353" s="2" t="s">
        <v>3</v>
      </c>
      <c r="DE1353" s="2" t="s">
        <v>3</v>
      </c>
      <c r="DF1353" s="2" t="s">
        <v>3</v>
      </c>
      <c r="DG1353" s="2" t="s">
        <v>3</v>
      </c>
      <c r="DH1353" s="2" t="s">
        <v>3</v>
      </c>
      <c r="DI1353" s="2" t="s">
        <v>3</v>
      </c>
      <c r="DJ1353" s="2" t="s">
        <v>3</v>
      </c>
      <c r="DK1353" s="2" t="s">
        <v>3</v>
      </c>
      <c r="DL1353" s="2" t="s">
        <v>3</v>
      </c>
      <c r="DM1353" s="2" t="s">
        <v>3</v>
      </c>
      <c r="DN1353" s="2">
        <v>0</v>
      </c>
      <c r="DO1353" s="2">
        <v>0</v>
      </c>
      <c r="DP1353" s="2">
        <v>1</v>
      </c>
      <c r="DQ1353" s="2">
        <v>1</v>
      </c>
      <c r="DR1353" s="2"/>
      <c r="DS1353" s="2"/>
      <c r="DT1353" s="2"/>
      <c r="DU1353" s="2">
        <v>1010</v>
      </c>
      <c r="DV1353" s="2" t="s">
        <v>160</v>
      </c>
      <c r="DW1353" s="2" t="s">
        <v>160</v>
      </c>
      <c r="DX1353" s="2">
        <v>1</v>
      </c>
      <c r="DY1353" s="2"/>
      <c r="DZ1353" s="2" t="s">
        <v>3</v>
      </c>
      <c r="EA1353" s="2" t="s">
        <v>3</v>
      </c>
      <c r="EB1353" s="2" t="s">
        <v>3</v>
      </c>
      <c r="EC1353" s="2" t="s">
        <v>3</v>
      </c>
      <c r="ED1353" s="2"/>
      <c r="EE1353" s="2">
        <v>53551148</v>
      </c>
      <c r="EF1353" s="2">
        <v>22</v>
      </c>
      <c r="EG1353" s="2" t="s">
        <v>592</v>
      </c>
      <c r="EH1353" s="2">
        <v>16</v>
      </c>
      <c r="EI1353" s="2" t="s">
        <v>593</v>
      </c>
      <c r="EJ1353" s="2">
        <v>1</v>
      </c>
      <c r="EK1353" s="2">
        <v>20001</v>
      </c>
      <c r="EL1353" s="2" t="s">
        <v>594</v>
      </c>
      <c r="EM1353" s="2" t="s">
        <v>595</v>
      </c>
      <c r="EN1353" s="2"/>
      <c r="EO1353" s="2" t="s">
        <v>3</v>
      </c>
      <c r="EP1353" s="2"/>
      <c r="EQ1353" s="2">
        <v>0</v>
      </c>
      <c r="ER1353" s="2">
        <v>4879.68</v>
      </c>
      <c r="ES1353" s="2">
        <v>4784</v>
      </c>
      <c r="ET1353" s="2">
        <v>0</v>
      </c>
      <c r="EU1353" s="2">
        <v>0</v>
      </c>
      <c r="EV1353" s="2">
        <v>0</v>
      </c>
      <c r="EW1353" s="2">
        <v>0</v>
      </c>
      <c r="EX1353" s="2">
        <v>0</v>
      </c>
      <c r="EY1353" s="2"/>
      <c r="EZ1353" s="2">
        <v>5</v>
      </c>
      <c r="FA1353" s="2"/>
      <c r="FB1353" s="2"/>
      <c r="FC1353" s="2">
        <v>1</v>
      </c>
      <c r="FD1353" s="2">
        <v>18</v>
      </c>
      <c r="FE1353" s="2"/>
      <c r="FF1353" s="2">
        <v>5740.8</v>
      </c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>
        <v>0</v>
      </c>
      <c r="FR1353" s="2">
        <f>ROUND(IF(AND(BH1353=3,BI1353=3),P1353,0),2)</f>
        <v>0</v>
      </c>
      <c r="FS1353" s="2">
        <v>0</v>
      </c>
      <c r="FT1353" s="2"/>
      <c r="FU1353" s="2"/>
      <c r="FV1353" s="2"/>
      <c r="FW1353" s="2"/>
      <c r="FX1353" s="2">
        <v>121</v>
      </c>
      <c r="FY1353" s="2">
        <v>72</v>
      </c>
      <c r="FZ1353" s="2"/>
      <c r="GA1353" s="2" t="s">
        <v>1358</v>
      </c>
      <c r="GB1353" s="2"/>
      <c r="GC1353" s="2"/>
      <c r="GD1353" s="2">
        <v>1</v>
      </c>
      <c r="GE1353" s="2"/>
      <c r="GF1353" s="2">
        <v>-1383308492</v>
      </c>
      <c r="GG1353" s="2">
        <v>2</v>
      </c>
      <c r="GH1353" s="2">
        <v>3</v>
      </c>
      <c r="GI1353" s="2">
        <v>-2</v>
      </c>
      <c r="GJ1353" s="2">
        <v>0</v>
      </c>
      <c r="GK1353" s="2">
        <v>0</v>
      </c>
      <c r="GL1353" s="2">
        <f>ROUND(IF(AND(BH1353=3,BI1353=3,FS1353&lt;&gt;0),P1353,0),2)</f>
        <v>0</v>
      </c>
      <c r="GM1353" s="2">
        <f>ROUND(O1353+X1353+Y1353,2)+GX1353</f>
        <v>167440</v>
      </c>
      <c r="GN1353" s="2">
        <f>IF(OR(BI1353=0,BI1353=1),ROUND(O1353+X1353+Y1353,2),0)</f>
        <v>167440</v>
      </c>
      <c r="GO1353" s="2">
        <f>IF(BI1353=2,ROUND(O1353+X1353+Y1353,2),0)</f>
        <v>0</v>
      </c>
      <c r="GP1353" s="2">
        <f>IF(BI1353=4,ROUND(O1353+X1353+Y1353,2)+GX1353,0)</f>
        <v>0</v>
      </c>
      <c r="GQ1353" s="2"/>
      <c r="GR1353" s="2">
        <v>1</v>
      </c>
      <c r="GS1353" s="2">
        <v>1</v>
      </c>
      <c r="GT1353" s="2">
        <v>0</v>
      </c>
      <c r="GU1353" s="2" t="s">
        <v>3</v>
      </c>
      <c r="GV1353" s="2">
        <f t="shared" si="874"/>
        <v>0</v>
      </c>
      <c r="GW1353" s="2">
        <v>1</v>
      </c>
      <c r="GX1353" s="2">
        <f>ROUND(HC1353*I1353,2)</f>
        <v>0</v>
      </c>
      <c r="GY1353" s="2"/>
      <c r="GZ1353" s="2"/>
      <c r="HA1353" s="2">
        <v>0</v>
      </c>
      <c r="HB1353" s="2">
        <v>0</v>
      </c>
      <c r="HC1353" s="2">
        <f t="shared" si="875"/>
        <v>0</v>
      </c>
      <c r="HD1353" s="2"/>
      <c r="HE1353" s="2" t="s">
        <v>138</v>
      </c>
      <c r="HF1353" s="2" t="s">
        <v>138</v>
      </c>
      <c r="HG1353" s="2">
        <f>ROUND(AC1353*I1353,0)</f>
        <v>167440</v>
      </c>
      <c r="HH1353" s="2"/>
      <c r="HI1353" s="2"/>
      <c r="HJ1353" s="2"/>
      <c r="HK1353" s="2"/>
      <c r="HL1353" s="2"/>
      <c r="HM1353" s="2" t="s">
        <v>3</v>
      </c>
      <c r="HN1353" s="2" t="s">
        <v>596</v>
      </c>
      <c r="HO1353" s="2" t="s">
        <v>597</v>
      </c>
      <c r="HP1353" s="2" t="s">
        <v>593</v>
      </c>
      <c r="HQ1353" s="2" t="s">
        <v>593</v>
      </c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>
        <v>0</v>
      </c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</row>
    <row r="1354" spans="1:255" x14ac:dyDescent="0.2">
      <c r="A1354">
        <v>18</v>
      </c>
      <c r="B1354">
        <v>1</v>
      </c>
      <c r="C1354">
        <v>2362</v>
      </c>
      <c r="E1354" t="s">
        <v>1354</v>
      </c>
      <c r="F1354" t="s">
        <v>1355</v>
      </c>
      <c r="G1354" t="s">
        <v>1356</v>
      </c>
      <c r="H1354" t="s">
        <v>160</v>
      </c>
      <c r="I1354">
        <f>I1352*J1354</f>
        <v>35</v>
      </c>
      <c r="J1354">
        <v>1</v>
      </c>
      <c r="K1354">
        <v>1</v>
      </c>
      <c r="O1354">
        <f>ROUND(CP1354,0)</f>
        <v>170789</v>
      </c>
      <c r="P1354">
        <f>ROUND(CQ1354*I1354,0)</f>
        <v>170789</v>
      </c>
      <c r="Q1354">
        <f>ROUND(CR1354*I1354,0)</f>
        <v>0</v>
      </c>
      <c r="R1354">
        <f>ROUND(CS1354*I1354,0)</f>
        <v>0</v>
      </c>
      <c r="S1354">
        <f>ROUND(CT1354*I1354,0)</f>
        <v>0</v>
      </c>
      <c r="T1354">
        <f>ROUND(CU1354*I1354,0)</f>
        <v>0</v>
      </c>
      <c r="U1354">
        <f t="shared" si="854"/>
        <v>0</v>
      </c>
      <c r="V1354">
        <f t="shared" si="855"/>
        <v>0</v>
      </c>
      <c r="W1354">
        <f>ROUND(CX1354*I1354,0)</f>
        <v>0</v>
      </c>
      <c r="X1354">
        <f>ROUND(CY1354,0)</f>
        <v>0</v>
      </c>
      <c r="Y1354">
        <f>ROUND(CZ1354,0)</f>
        <v>0</v>
      </c>
      <c r="AA1354">
        <v>53551707</v>
      </c>
      <c r="AB1354">
        <f t="shared" si="856"/>
        <v>4879.68</v>
      </c>
      <c r="AC1354">
        <f t="shared" si="857"/>
        <v>4879.68</v>
      </c>
      <c r="AD1354">
        <f>ROUND((((ET1354)-(EU1354))+AE1354),2)</f>
        <v>0</v>
      </c>
      <c r="AE1354">
        <f>ROUND((EU1354),2)</f>
        <v>0</v>
      </c>
      <c r="AF1354">
        <f>ROUND((EV1354),2)</f>
        <v>0</v>
      </c>
      <c r="AG1354">
        <f t="shared" si="860"/>
        <v>0</v>
      </c>
      <c r="AH1354">
        <f>(EW1354)</f>
        <v>0</v>
      </c>
      <c r="AI1354">
        <f>(EX1354)</f>
        <v>0</v>
      </c>
      <c r="AJ1354">
        <f t="shared" si="862"/>
        <v>0</v>
      </c>
      <c r="AK1354">
        <v>4879.68</v>
      </c>
      <c r="AL1354">
        <v>4879.68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121</v>
      </c>
      <c r="AU1354">
        <v>72</v>
      </c>
      <c r="AV1354">
        <v>1</v>
      </c>
      <c r="AW1354">
        <v>1</v>
      </c>
      <c r="AZ1354">
        <v>1</v>
      </c>
      <c r="BA1354">
        <v>1</v>
      </c>
      <c r="BB1354">
        <v>1</v>
      </c>
      <c r="BC1354">
        <v>6.14</v>
      </c>
      <c r="BD1354" t="s">
        <v>3</v>
      </c>
      <c r="BE1354" t="s">
        <v>3</v>
      </c>
      <c r="BF1354" t="s">
        <v>3</v>
      </c>
      <c r="BG1354" t="s">
        <v>3</v>
      </c>
      <c r="BH1354">
        <v>3</v>
      </c>
      <c r="BI1354">
        <v>1</v>
      </c>
      <c r="BJ1354" t="s">
        <v>1357</v>
      </c>
      <c r="BM1354">
        <v>20001</v>
      </c>
      <c r="BN1354">
        <v>0</v>
      </c>
      <c r="BO1354" t="s">
        <v>30</v>
      </c>
      <c r="BP1354">
        <v>1</v>
      </c>
      <c r="BQ1354">
        <v>22</v>
      </c>
      <c r="BR1354">
        <v>0</v>
      </c>
      <c r="BS1354">
        <v>1</v>
      </c>
      <c r="BT1354">
        <v>1</v>
      </c>
      <c r="BU1354">
        <v>1</v>
      </c>
      <c r="BV1354">
        <v>1</v>
      </c>
      <c r="BW1354">
        <v>1</v>
      </c>
      <c r="BX1354">
        <v>1</v>
      </c>
      <c r="BY1354" t="s">
        <v>3</v>
      </c>
      <c r="BZ1354">
        <v>121</v>
      </c>
      <c r="CA1354">
        <v>72</v>
      </c>
      <c r="CB1354" t="s">
        <v>3</v>
      </c>
      <c r="CE1354">
        <v>0</v>
      </c>
      <c r="CF1354">
        <v>0</v>
      </c>
      <c r="CG1354">
        <v>0</v>
      </c>
      <c r="CM1354">
        <v>0</v>
      </c>
      <c r="CN1354" t="s">
        <v>3</v>
      </c>
      <c r="CO1354">
        <v>0</v>
      </c>
      <c r="CP1354">
        <f t="shared" si="863"/>
        <v>170789</v>
      </c>
      <c r="CQ1354">
        <f>AC1354</f>
        <v>4879.68</v>
      </c>
      <c r="CR1354">
        <f t="shared" si="865"/>
        <v>0</v>
      </c>
      <c r="CS1354">
        <f t="shared" si="866"/>
        <v>0</v>
      </c>
      <c r="CT1354">
        <f t="shared" si="867"/>
        <v>0</v>
      </c>
      <c r="CU1354">
        <f t="shared" si="868"/>
        <v>0</v>
      </c>
      <c r="CV1354">
        <f t="shared" si="869"/>
        <v>0</v>
      </c>
      <c r="CW1354">
        <f t="shared" si="870"/>
        <v>0</v>
      </c>
      <c r="CX1354">
        <f t="shared" si="871"/>
        <v>0</v>
      </c>
      <c r="CY1354">
        <f t="shared" si="872"/>
        <v>0</v>
      </c>
      <c r="CZ1354">
        <f t="shared" si="873"/>
        <v>0</v>
      </c>
      <c r="DC1354" t="s">
        <v>3</v>
      </c>
      <c r="DD1354" t="s">
        <v>3</v>
      </c>
      <c r="DE1354" t="s">
        <v>3</v>
      </c>
      <c r="DF1354" t="s">
        <v>3</v>
      </c>
      <c r="DG1354" t="s">
        <v>3</v>
      </c>
      <c r="DH1354" t="s">
        <v>3</v>
      </c>
      <c r="DI1354" t="s">
        <v>3</v>
      </c>
      <c r="DJ1354" t="s">
        <v>3</v>
      </c>
      <c r="DK1354" t="s">
        <v>3</v>
      </c>
      <c r="DL1354" t="s">
        <v>3</v>
      </c>
      <c r="DM1354" t="s">
        <v>3</v>
      </c>
      <c r="DN1354">
        <v>0</v>
      </c>
      <c r="DO1354">
        <v>0</v>
      </c>
      <c r="DP1354">
        <v>1</v>
      </c>
      <c r="DQ1354">
        <v>1</v>
      </c>
      <c r="DU1354">
        <v>1010</v>
      </c>
      <c r="DV1354" t="s">
        <v>160</v>
      </c>
      <c r="DW1354" t="s">
        <v>160</v>
      </c>
      <c r="DX1354">
        <v>1</v>
      </c>
      <c r="DZ1354" t="s">
        <v>3</v>
      </c>
      <c r="EA1354" t="s">
        <v>3</v>
      </c>
      <c r="EB1354" t="s">
        <v>3</v>
      </c>
      <c r="EC1354" t="s">
        <v>3</v>
      </c>
      <c r="EE1354">
        <v>53551148</v>
      </c>
      <c r="EF1354">
        <v>22</v>
      </c>
      <c r="EG1354" t="s">
        <v>592</v>
      </c>
      <c r="EH1354">
        <v>16</v>
      </c>
      <c r="EI1354" t="s">
        <v>593</v>
      </c>
      <c r="EJ1354">
        <v>1</v>
      </c>
      <c r="EK1354">
        <v>20001</v>
      </c>
      <c r="EL1354" t="s">
        <v>594</v>
      </c>
      <c r="EM1354" t="s">
        <v>595</v>
      </c>
      <c r="EO1354" t="s">
        <v>3</v>
      </c>
      <c r="EQ1354">
        <v>0</v>
      </c>
      <c r="ER1354">
        <v>4879.68</v>
      </c>
      <c r="ES1354">
        <v>4879.68</v>
      </c>
      <c r="ET1354">
        <v>0</v>
      </c>
      <c r="EU1354">
        <v>0</v>
      </c>
      <c r="EV1354">
        <v>0</v>
      </c>
      <c r="EW1354">
        <v>0</v>
      </c>
      <c r="EX1354">
        <v>0</v>
      </c>
      <c r="EZ1354">
        <v>5</v>
      </c>
      <c r="FC1354">
        <v>1</v>
      </c>
      <c r="FD1354">
        <v>18</v>
      </c>
      <c r="FF1354">
        <v>5740.8</v>
      </c>
      <c r="FQ1354">
        <v>0</v>
      </c>
      <c r="FR1354">
        <f>ROUND(IF(AND(BH1354=3,BI1354=3),P1354,0),0)</f>
        <v>0</v>
      </c>
      <c r="FS1354">
        <v>0</v>
      </c>
      <c r="FX1354">
        <v>121</v>
      </c>
      <c r="FY1354">
        <v>72</v>
      </c>
      <c r="GA1354" t="s">
        <v>1359</v>
      </c>
      <c r="GD1354">
        <v>1</v>
      </c>
      <c r="GF1354">
        <v>-1383308492</v>
      </c>
      <c r="GG1354">
        <v>2</v>
      </c>
      <c r="GH1354">
        <v>3</v>
      </c>
      <c r="GI1354">
        <v>5</v>
      </c>
      <c r="GJ1354">
        <v>0</v>
      </c>
      <c r="GK1354">
        <v>0</v>
      </c>
      <c r="GL1354">
        <f>ROUND(IF(AND(BH1354=3,BI1354=3,FS1354&lt;&gt;0),P1354,0),0)</f>
        <v>0</v>
      </c>
      <c r="GM1354">
        <f>ROUND(O1354+X1354+Y1354,0)+GX1354</f>
        <v>170789</v>
      </c>
      <c r="GN1354">
        <f>IF(OR(BI1354=0,BI1354=1),ROUND(O1354+X1354+Y1354,0),0)</f>
        <v>170789</v>
      </c>
      <c r="GO1354">
        <f>IF(BI1354=2,ROUND(O1354+X1354+Y1354,0),0)</f>
        <v>0</v>
      </c>
      <c r="GP1354">
        <f>IF(BI1354=4,ROUND(O1354+X1354+Y1354,0)+GX1354,0)</f>
        <v>0</v>
      </c>
      <c r="GR1354">
        <v>1</v>
      </c>
      <c r="GS1354">
        <v>1</v>
      </c>
      <c r="GT1354">
        <v>0</v>
      </c>
      <c r="GU1354" t="s">
        <v>3</v>
      </c>
      <c r="GV1354">
        <f t="shared" si="874"/>
        <v>0</v>
      </c>
      <c r="GW1354">
        <v>1</v>
      </c>
      <c r="GX1354">
        <f>ROUND(HC1354*I1354,0)</f>
        <v>0</v>
      </c>
      <c r="HA1354">
        <v>0</v>
      </c>
      <c r="HB1354">
        <v>0</v>
      </c>
      <c r="HC1354">
        <f t="shared" si="875"/>
        <v>0</v>
      </c>
      <c r="HE1354" t="s">
        <v>138</v>
      </c>
      <c r="HF1354" t="s">
        <v>31</v>
      </c>
      <c r="HG1354">
        <f>ROUND(AC1354*I1354,0)</f>
        <v>170789</v>
      </c>
      <c r="HM1354" t="s">
        <v>3</v>
      </c>
      <c r="HN1354" t="s">
        <v>596</v>
      </c>
      <c r="HO1354" t="s">
        <v>597</v>
      </c>
      <c r="HP1354" t="s">
        <v>593</v>
      </c>
      <c r="HQ1354" t="s">
        <v>593</v>
      </c>
      <c r="IK1354">
        <v>0</v>
      </c>
    </row>
    <row r="1356" spans="1:255" x14ac:dyDescent="0.2">
      <c r="A1356" s="3">
        <v>51</v>
      </c>
      <c r="B1356" s="3">
        <f>B1315</f>
        <v>1</v>
      </c>
      <c r="C1356" s="3">
        <f>A1315</f>
        <v>4</v>
      </c>
      <c r="D1356" s="3">
        <f>ROW(A1315)</f>
        <v>1315</v>
      </c>
      <c r="E1356" s="3"/>
      <c r="F1356" s="3" t="str">
        <f>IF(F1315&lt;&gt;"",F1315,"")</f>
        <v/>
      </c>
      <c r="G1356" s="3" t="str">
        <f>IF(G1315&lt;&gt;"",G1315,"")</f>
        <v>16. Отопление (кабинеты)</v>
      </c>
      <c r="H1356" s="3">
        <v>0</v>
      </c>
      <c r="I1356" s="3"/>
      <c r="J1356" s="3"/>
      <c r="K1356" s="3"/>
      <c r="L1356" s="3"/>
      <c r="M1356" s="3"/>
      <c r="N1356" s="3"/>
      <c r="O1356" s="3">
        <f t="shared" ref="O1356:T1356" si="885">ROUND(AB1356,0)</f>
        <v>291210</v>
      </c>
      <c r="P1356" s="3">
        <f t="shared" si="885"/>
        <v>287661</v>
      </c>
      <c r="Q1356" s="3">
        <f t="shared" si="885"/>
        <v>721</v>
      </c>
      <c r="R1356" s="3">
        <f t="shared" si="885"/>
        <v>46</v>
      </c>
      <c r="S1356" s="3">
        <f t="shared" si="885"/>
        <v>2827</v>
      </c>
      <c r="T1356" s="3">
        <f t="shared" si="885"/>
        <v>0</v>
      </c>
      <c r="U1356" s="3">
        <f>AH1356</f>
        <v>323.08893738</v>
      </c>
      <c r="V1356" s="3">
        <f>AI1356</f>
        <v>3.4020432000000005</v>
      </c>
      <c r="W1356" s="3">
        <f>ROUND(AJ1356,0)</f>
        <v>33</v>
      </c>
      <c r="X1356" s="3">
        <f>ROUND(AK1356,0)</f>
        <v>2929</v>
      </c>
      <c r="Y1356" s="3">
        <f>ROUND(AL1356,0)</f>
        <v>1601</v>
      </c>
      <c r="Z1356" s="3"/>
      <c r="AA1356" s="3"/>
      <c r="AB1356" s="3">
        <f>ROUND(SUMIF(AA1319:AA1354,"=53551706",O1319:O1354),0)</f>
        <v>291210</v>
      </c>
      <c r="AC1356" s="3">
        <f>ROUND(SUMIF(AA1319:AA1354,"=53551706",P1319:P1354),0)</f>
        <v>287661</v>
      </c>
      <c r="AD1356" s="3">
        <f>ROUND(SUMIF(AA1319:AA1354,"=53551706",Q1319:Q1354),0)</f>
        <v>721</v>
      </c>
      <c r="AE1356" s="3">
        <f>ROUND(SUMIF(AA1319:AA1354,"=53551706",R1319:R1354),0)</f>
        <v>46</v>
      </c>
      <c r="AF1356" s="3">
        <f>ROUND(SUMIF(AA1319:AA1354,"=53551706",S1319:S1354),0)</f>
        <v>2827</v>
      </c>
      <c r="AG1356" s="3">
        <f>ROUND(SUMIF(AA1319:AA1354,"=53551706",T1319:T1354),0)</f>
        <v>0</v>
      </c>
      <c r="AH1356" s="3">
        <f>SUMIF(AA1319:AA1354,"=53551706",U1319:U1354)</f>
        <v>323.08893738</v>
      </c>
      <c r="AI1356" s="3">
        <f>SUMIF(AA1319:AA1354,"=53551706",V1319:V1354)</f>
        <v>3.4020432000000005</v>
      </c>
      <c r="AJ1356" s="3">
        <f>ROUND(SUMIF(AA1319:AA1354,"=53551706",W1319:W1354),0)</f>
        <v>33</v>
      </c>
      <c r="AK1356" s="3">
        <f>ROUND(SUMIF(AA1319:AA1354,"=53551706",X1319:X1354),0)</f>
        <v>2929</v>
      </c>
      <c r="AL1356" s="3">
        <f>ROUND(SUMIF(AA1319:AA1354,"=53551706",Y1319:Y1354),0)</f>
        <v>1601</v>
      </c>
      <c r="AM1356" s="3"/>
      <c r="AN1356" s="3"/>
      <c r="AO1356" s="3">
        <f t="shared" ref="AO1356:BD1356" si="886">ROUND(BX1356,0)</f>
        <v>0</v>
      </c>
      <c r="AP1356" s="3">
        <f t="shared" si="886"/>
        <v>0</v>
      </c>
      <c r="AQ1356" s="3">
        <f t="shared" si="886"/>
        <v>0</v>
      </c>
      <c r="AR1356" s="3">
        <f t="shared" si="886"/>
        <v>295740</v>
      </c>
      <c r="AS1356" s="3">
        <f t="shared" si="886"/>
        <v>295272</v>
      </c>
      <c r="AT1356" s="3">
        <f t="shared" si="886"/>
        <v>468</v>
      </c>
      <c r="AU1356" s="3">
        <f t="shared" si="886"/>
        <v>0</v>
      </c>
      <c r="AV1356" s="3">
        <f t="shared" si="886"/>
        <v>287661</v>
      </c>
      <c r="AW1356" s="3">
        <f t="shared" si="886"/>
        <v>287661</v>
      </c>
      <c r="AX1356" s="3">
        <f t="shared" si="886"/>
        <v>0</v>
      </c>
      <c r="AY1356" s="3">
        <f t="shared" si="886"/>
        <v>287661</v>
      </c>
      <c r="AZ1356" s="3">
        <f t="shared" si="886"/>
        <v>0</v>
      </c>
      <c r="BA1356" s="3">
        <f t="shared" si="886"/>
        <v>0</v>
      </c>
      <c r="BB1356" s="3">
        <f t="shared" si="886"/>
        <v>0</v>
      </c>
      <c r="BC1356" s="3">
        <f t="shared" si="886"/>
        <v>0</v>
      </c>
      <c r="BD1356" s="3">
        <f t="shared" si="886"/>
        <v>0</v>
      </c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>
        <f>ROUND(SUMIF(AA1319:AA1354,"=53551706",FQ1319:FQ1354),0)</f>
        <v>0</v>
      </c>
      <c r="BY1356" s="3">
        <f>ROUND(SUMIF(AA1319:AA1354,"=53551706",FR1319:FR1354),0)</f>
        <v>0</v>
      </c>
      <c r="BZ1356" s="3">
        <f>ROUND(SUMIF(AA1319:AA1354,"=53551706",GL1319:GL1354),0)</f>
        <v>0</v>
      </c>
      <c r="CA1356" s="3">
        <f>ROUND(SUMIF(AA1319:AA1354,"=53551706",GM1319:GM1354),0)</f>
        <v>295740</v>
      </c>
      <c r="CB1356" s="3">
        <f>ROUND(SUMIF(AA1319:AA1354,"=53551706",GN1319:GN1354),0)</f>
        <v>295272</v>
      </c>
      <c r="CC1356" s="3">
        <f>ROUND(SUMIF(AA1319:AA1354,"=53551706",GO1319:GO1354),0)</f>
        <v>468</v>
      </c>
      <c r="CD1356" s="3">
        <f>ROUND(SUMIF(AA1319:AA1354,"=53551706",GP1319:GP1354),0)</f>
        <v>0</v>
      </c>
      <c r="CE1356" s="3">
        <f>AC1356-BX1356</f>
        <v>287661</v>
      </c>
      <c r="CF1356" s="3">
        <f>AC1356-BY1356</f>
        <v>287661</v>
      </c>
      <c r="CG1356" s="3">
        <f>BX1356-BZ1356</f>
        <v>0</v>
      </c>
      <c r="CH1356" s="3">
        <f>AC1356-BX1356-BY1356+BZ1356</f>
        <v>287661</v>
      </c>
      <c r="CI1356" s="3">
        <f>BY1356-BZ1356</f>
        <v>0</v>
      </c>
      <c r="CJ1356" s="3">
        <f>ROUND(SUMIF(AA1319:AA1354,"=53551706",GX1319:GX1354),0)</f>
        <v>0</v>
      </c>
      <c r="CK1356" s="3">
        <f>ROUND(SUMIF(AA1319:AA1354,"=53551706",GY1319:GY1354),0)</f>
        <v>0</v>
      </c>
      <c r="CL1356" s="3">
        <f>ROUND(SUMIF(AA1319:AA1354,"=53551706",GZ1319:GZ1354),0)</f>
        <v>0</v>
      </c>
      <c r="CM1356" s="3">
        <f>ROUND(SUMIF(AA1319:AA1354,"=53551706",HD1319:HD1354),0)</f>
        <v>0</v>
      </c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4">
        <f t="shared" ref="DG1356:DL1356" si="887">ROUND(DT1356,0)</f>
        <v>948400</v>
      </c>
      <c r="DH1356" s="4">
        <f t="shared" si="887"/>
        <v>839666</v>
      </c>
      <c r="DI1356" s="4">
        <f t="shared" si="887"/>
        <v>9094</v>
      </c>
      <c r="DJ1356" s="4">
        <f t="shared" si="887"/>
        <v>1626</v>
      </c>
      <c r="DK1356" s="4">
        <f t="shared" si="887"/>
        <v>99640</v>
      </c>
      <c r="DL1356" s="4">
        <f t="shared" si="887"/>
        <v>0</v>
      </c>
      <c r="DM1356" s="4">
        <f>DZ1356</f>
        <v>323.08893738</v>
      </c>
      <c r="DN1356" s="4">
        <f>EA1356</f>
        <v>3.4020432000000005</v>
      </c>
      <c r="DO1356" s="4">
        <f>ROUND(EB1356,0)</f>
        <v>33</v>
      </c>
      <c r="DP1356" s="4">
        <f>ROUND(EC1356,0)</f>
        <v>103222</v>
      </c>
      <c r="DQ1356" s="4">
        <f>ROUND(ED1356,0)</f>
        <v>56431</v>
      </c>
      <c r="DR1356" s="4"/>
      <c r="DS1356" s="4"/>
      <c r="DT1356" s="4">
        <f>ROUND(SUMIF(AA1319:AA1354,"=53551707",O1319:O1354),0)</f>
        <v>948400</v>
      </c>
      <c r="DU1356" s="4">
        <f>ROUND(SUMIF(AA1319:AA1354,"=53551707",P1319:P1354),0)</f>
        <v>839666</v>
      </c>
      <c r="DV1356" s="4">
        <f>ROUND(SUMIF(AA1319:AA1354,"=53551707",Q1319:Q1354),0)</f>
        <v>9094</v>
      </c>
      <c r="DW1356" s="4">
        <f>ROUND(SUMIF(AA1319:AA1354,"=53551707",R1319:R1354),0)</f>
        <v>1626</v>
      </c>
      <c r="DX1356" s="4">
        <f>ROUND(SUMIF(AA1319:AA1354,"=53551707",S1319:S1354),0)</f>
        <v>99640</v>
      </c>
      <c r="DY1356" s="4">
        <f>ROUND(SUMIF(AA1319:AA1354,"=53551707",T1319:T1354),0)</f>
        <v>0</v>
      </c>
      <c r="DZ1356" s="4">
        <f>SUMIF(AA1319:AA1354,"=53551707",U1319:U1354)</f>
        <v>323.08893738</v>
      </c>
      <c r="EA1356" s="4">
        <f>SUMIF(AA1319:AA1354,"=53551707",V1319:V1354)</f>
        <v>3.4020432000000005</v>
      </c>
      <c r="EB1356" s="4">
        <f>ROUND(SUMIF(AA1319:AA1354,"=53551707",W1319:W1354),0)</f>
        <v>33</v>
      </c>
      <c r="EC1356" s="4">
        <f>ROUND(SUMIF(AA1319:AA1354,"=53551707",X1319:X1354),0)</f>
        <v>103222</v>
      </c>
      <c r="ED1356" s="4">
        <f>ROUND(SUMIF(AA1319:AA1354,"=53551707",Y1319:Y1354),0)</f>
        <v>56431</v>
      </c>
      <c r="EE1356" s="4"/>
      <c r="EF1356" s="4"/>
      <c r="EG1356" s="4">
        <f t="shared" ref="EG1356:EV1356" si="888">ROUND(FP1356,0)</f>
        <v>0</v>
      </c>
      <c r="EH1356" s="4">
        <f t="shared" si="888"/>
        <v>0</v>
      </c>
      <c r="EI1356" s="4">
        <f t="shared" si="888"/>
        <v>0</v>
      </c>
      <c r="EJ1356" s="4">
        <f t="shared" si="888"/>
        <v>1108053</v>
      </c>
      <c r="EK1356" s="4">
        <f t="shared" si="888"/>
        <v>1105847</v>
      </c>
      <c r="EL1356" s="4">
        <f t="shared" si="888"/>
        <v>2206</v>
      </c>
      <c r="EM1356" s="4">
        <f t="shared" si="888"/>
        <v>0</v>
      </c>
      <c r="EN1356" s="4">
        <f t="shared" si="888"/>
        <v>839666</v>
      </c>
      <c r="EO1356" s="4">
        <f t="shared" si="888"/>
        <v>839666</v>
      </c>
      <c r="EP1356" s="4">
        <f t="shared" si="888"/>
        <v>0</v>
      </c>
      <c r="EQ1356" s="4">
        <f t="shared" si="888"/>
        <v>839666</v>
      </c>
      <c r="ER1356" s="4">
        <f t="shared" si="888"/>
        <v>0</v>
      </c>
      <c r="ES1356" s="4">
        <f t="shared" si="888"/>
        <v>0</v>
      </c>
      <c r="ET1356" s="4">
        <f t="shared" si="888"/>
        <v>0</v>
      </c>
      <c r="EU1356" s="4">
        <f t="shared" si="888"/>
        <v>0</v>
      </c>
      <c r="EV1356" s="4">
        <f t="shared" si="888"/>
        <v>0</v>
      </c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>
        <f>ROUND(SUMIF(AA1319:AA1354,"=53551707",FQ1319:FQ1354),0)</f>
        <v>0</v>
      </c>
      <c r="FQ1356" s="4">
        <f>ROUND(SUMIF(AA1319:AA1354,"=53551707",FR1319:FR1354),0)</f>
        <v>0</v>
      </c>
      <c r="FR1356" s="4">
        <f>ROUND(SUMIF(AA1319:AA1354,"=53551707",GL1319:GL1354),0)</f>
        <v>0</v>
      </c>
      <c r="FS1356" s="4">
        <f>ROUND(SUMIF(AA1319:AA1354,"=53551707",GM1319:GM1354),0)</f>
        <v>1108053</v>
      </c>
      <c r="FT1356" s="4">
        <f>ROUND(SUMIF(AA1319:AA1354,"=53551707",GN1319:GN1354),0)</f>
        <v>1105847</v>
      </c>
      <c r="FU1356" s="4">
        <f>ROUND(SUMIF(AA1319:AA1354,"=53551707",GO1319:GO1354),0)</f>
        <v>2206</v>
      </c>
      <c r="FV1356" s="4">
        <f>ROUND(SUMIF(AA1319:AA1354,"=53551707",GP1319:GP1354),0)</f>
        <v>0</v>
      </c>
      <c r="FW1356" s="4">
        <f>DU1356-FP1356</f>
        <v>839666</v>
      </c>
      <c r="FX1356" s="4">
        <f>DU1356-FQ1356</f>
        <v>839666</v>
      </c>
      <c r="FY1356" s="4">
        <f>FP1356-FR1356</f>
        <v>0</v>
      </c>
      <c r="FZ1356" s="4">
        <f>DU1356-FP1356-FQ1356+FR1356</f>
        <v>839666</v>
      </c>
      <c r="GA1356" s="4">
        <f>FQ1356-FR1356</f>
        <v>0</v>
      </c>
      <c r="GB1356" s="4">
        <f>ROUND(SUMIF(AA1319:AA1354,"=53551707",GX1319:GX1354),0)</f>
        <v>0</v>
      </c>
      <c r="GC1356" s="4">
        <f>ROUND(SUMIF(AA1319:AA1354,"=53551707",GY1319:GY1354),0)</f>
        <v>0</v>
      </c>
      <c r="GD1356" s="4">
        <f>ROUND(SUMIF(AA1319:AA1354,"=53551707",GZ1319:GZ1354),0)</f>
        <v>0</v>
      </c>
      <c r="GE1356" s="4">
        <f>ROUND(SUMIF(AA1319:AA1354,"=53551707",HD1319:HD1354),0)</f>
        <v>0</v>
      </c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>
        <v>0</v>
      </c>
    </row>
    <row r="1358" spans="1:255" x14ac:dyDescent="0.2">
      <c r="A1358" s="5">
        <v>50</v>
      </c>
      <c r="B1358" s="5">
        <v>0</v>
      </c>
      <c r="C1358" s="5">
        <v>0</v>
      </c>
      <c r="D1358" s="5">
        <v>1</v>
      </c>
      <c r="E1358" s="5">
        <v>201</v>
      </c>
      <c r="F1358" s="5">
        <f>ROUND(Source!O1356,O1358)</f>
        <v>291210</v>
      </c>
      <c r="G1358" s="5" t="s">
        <v>249</v>
      </c>
      <c r="H1358" s="5" t="s">
        <v>250</v>
      </c>
      <c r="I1358" s="5"/>
      <c r="J1358" s="5"/>
      <c r="K1358" s="5">
        <v>201</v>
      </c>
      <c r="L1358" s="5">
        <v>1</v>
      </c>
      <c r="M1358" s="5">
        <v>3</v>
      </c>
      <c r="N1358" s="5" t="s">
        <v>3</v>
      </c>
      <c r="O1358" s="5">
        <v>2</v>
      </c>
      <c r="P1358" s="5">
        <f>ROUND(Source!DG1356,O1358)</f>
        <v>948400</v>
      </c>
      <c r="Q1358" s="5"/>
      <c r="R1358" s="5"/>
      <c r="S1358" s="5"/>
      <c r="T1358" s="5"/>
      <c r="U1358" s="5"/>
      <c r="V1358" s="5"/>
      <c r="W1358" s="5">
        <v>291209.74</v>
      </c>
      <c r="X1358" s="5">
        <v>1</v>
      </c>
      <c r="Y1358" s="5">
        <v>291209.74</v>
      </c>
      <c r="Z1358" s="5">
        <v>948400</v>
      </c>
      <c r="AA1358" s="5">
        <v>1</v>
      </c>
      <c r="AB1358" s="5">
        <v>948400</v>
      </c>
    </row>
    <row r="1359" spans="1:255" x14ac:dyDescent="0.2">
      <c r="A1359" s="5">
        <v>50</v>
      </c>
      <c r="B1359" s="5">
        <v>0</v>
      </c>
      <c r="C1359" s="5">
        <v>0</v>
      </c>
      <c r="D1359" s="5">
        <v>1</v>
      </c>
      <c r="E1359" s="5">
        <v>202</v>
      </c>
      <c r="F1359" s="5">
        <f>ROUND(Source!P1356,O1359)</f>
        <v>287661</v>
      </c>
      <c r="G1359" s="5" t="s">
        <v>251</v>
      </c>
      <c r="H1359" s="5" t="s">
        <v>252</v>
      </c>
      <c r="I1359" s="5"/>
      <c r="J1359" s="5"/>
      <c r="K1359" s="5">
        <v>202</v>
      </c>
      <c r="L1359" s="5">
        <v>2</v>
      </c>
      <c r="M1359" s="5">
        <v>3</v>
      </c>
      <c r="N1359" s="5" t="s">
        <v>3</v>
      </c>
      <c r="O1359" s="5">
        <v>2</v>
      </c>
      <c r="P1359" s="5">
        <f>ROUND(Source!DH1356,O1359)</f>
        <v>839666</v>
      </c>
      <c r="Q1359" s="5"/>
      <c r="R1359" s="5"/>
      <c r="S1359" s="5"/>
      <c r="T1359" s="5"/>
      <c r="U1359" s="5"/>
      <c r="V1359" s="5"/>
      <c r="W1359" s="5">
        <v>287661.11</v>
      </c>
      <c r="X1359" s="5">
        <v>1</v>
      </c>
      <c r="Y1359" s="5">
        <v>287661.11</v>
      </c>
      <c r="Z1359" s="5">
        <v>839666</v>
      </c>
      <c r="AA1359" s="5">
        <v>1</v>
      </c>
      <c r="AB1359" s="5">
        <v>839666</v>
      </c>
    </row>
    <row r="1360" spans="1:255" x14ac:dyDescent="0.2">
      <c r="A1360" s="5">
        <v>50</v>
      </c>
      <c r="B1360" s="5">
        <v>0</v>
      </c>
      <c r="C1360" s="5">
        <v>0</v>
      </c>
      <c r="D1360" s="5">
        <v>1</v>
      </c>
      <c r="E1360" s="5">
        <v>43095185</v>
      </c>
      <c r="F1360" s="5">
        <f>ROUND(Source!AO1356,O1360)</f>
        <v>0</v>
      </c>
      <c r="G1360" s="5" t="s">
        <v>253</v>
      </c>
      <c r="H1360" s="5" t="s">
        <v>254</v>
      </c>
      <c r="I1360" s="5"/>
      <c r="J1360" s="5"/>
      <c r="K1360" s="5">
        <v>222</v>
      </c>
      <c r="L1360" s="5">
        <v>3</v>
      </c>
      <c r="M1360" s="5">
        <v>3</v>
      </c>
      <c r="N1360" s="5" t="s">
        <v>3</v>
      </c>
      <c r="O1360" s="5">
        <v>2</v>
      </c>
      <c r="P1360" s="5">
        <f>ROUND(Source!EG1356,O1360)</f>
        <v>0</v>
      </c>
      <c r="Q1360" s="5"/>
      <c r="R1360" s="5"/>
      <c r="S1360" s="5"/>
      <c r="T1360" s="5"/>
      <c r="U1360" s="5"/>
      <c r="V1360" s="5"/>
      <c r="W1360" s="5">
        <v>0</v>
      </c>
      <c r="X1360" s="5">
        <v>1</v>
      </c>
      <c r="Y1360" s="5">
        <v>0</v>
      </c>
      <c r="Z1360" s="5">
        <v>0</v>
      </c>
      <c r="AA1360" s="5">
        <v>1</v>
      </c>
      <c r="AB1360" s="5">
        <v>0</v>
      </c>
    </row>
    <row r="1361" spans="1:28" x14ac:dyDescent="0.2">
      <c r="A1361" s="5">
        <v>50</v>
      </c>
      <c r="B1361" s="5">
        <v>0</v>
      </c>
      <c r="C1361" s="5">
        <v>0</v>
      </c>
      <c r="D1361" s="5">
        <v>1</v>
      </c>
      <c r="E1361" s="5">
        <v>225</v>
      </c>
      <c r="F1361" s="5">
        <f>ROUND(Source!AV1356,O1361)</f>
        <v>287661</v>
      </c>
      <c r="G1361" s="5" t="s">
        <v>255</v>
      </c>
      <c r="H1361" s="5" t="s">
        <v>256</v>
      </c>
      <c r="I1361" s="5"/>
      <c r="J1361" s="5"/>
      <c r="K1361" s="5">
        <v>225</v>
      </c>
      <c r="L1361" s="5">
        <v>4</v>
      </c>
      <c r="M1361" s="5">
        <v>3</v>
      </c>
      <c r="N1361" s="5" t="s">
        <v>3</v>
      </c>
      <c r="O1361" s="5">
        <v>2</v>
      </c>
      <c r="P1361" s="5">
        <f>ROUND(Source!EN1356,O1361)</f>
        <v>839666</v>
      </c>
      <c r="Q1361" s="5"/>
      <c r="R1361" s="5"/>
      <c r="S1361" s="5"/>
      <c r="T1361" s="5"/>
      <c r="U1361" s="5"/>
      <c r="V1361" s="5"/>
      <c r="W1361" s="5">
        <v>287661.11</v>
      </c>
      <c r="X1361" s="5">
        <v>1</v>
      </c>
      <c r="Y1361" s="5">
        <v>287661.11</v>
      </c>
      <c r="Z1361" s="5">
        <v>839666</v>
      </c>
      <c r="AA1361" s="5">
        <v>1</v>
      </c>
      <c r="AB1361" s="5">
        <v>839666</v>
      </c>
    </row>
    <row r="1362" spans="1:28" x14ac:dyDescent="0.2">
      <c r="A1362" s="5">
        <v>50</v>
      </c>
      <c r="B1362" s="5">
        <v>0</v>
      </c>
      <c r="C1362" s="5">
        <v>0</v>
      </c>
      <c r="D1362" s="5">
        <v>1</v>
      </c>
      <c r="E1362" s="5">
        <v>226</v>
      </c>
      <c r="F1362" s="5">
        <f>ROUND(Source!AW1356,O1362)</f>
        <v>287661</v>
      </c>
      <c r="G1362" s="5" t="s">
        <v>257</v>
      </c>
      <c r="H1362" s="5" t="s">
        <v>258</v>
      </c>
      <c r="I1362" s="5"/>
      <c r="J1362" s="5"/>
      <c r="K1362" s="5">
        <v>226</v>
      </c>
      <c r="L1362" s="5">
        <v>5</v>
      </c>
      <c r="M1362" s="5">
        <v>3</v>
      </c>
      <c r="N1362" s="5" t="s">
        <v>3</v>
      </c>
      <c r="O1362" s="5">
        <v>2</v>
      </c>
      <c r="P1362" s="5">
        <f>ROUND(Source!EO1356,O1362)</f>
        <v>839666</v>
      </c>
      <c r="Q1362" s="5"/>
      <c r="R1362" s="5"/>
      <c r="S1362" s="5"/>
      <c r="T1362" s="5"/>
      <c r="U1362" s="5"/>
      <c r="V1362" s="5"/>
      <c r="W1362" s="5">
        <v>287661.11</v>
      </c>
      <c r="X1362" s="5">
        <v>1</v>
      </c>
      <c r="Y1362" s="5">
        <v>287661.11</v>
      </c>
      <c r="Z1362" s="5">
        <v>839666</v>
      </c>
      <c r="AA1362" s="5">
        <v>1</v>
      </c>
      <c r="AB1362" s="5">
        <v>839666</v>
      </c>
    </row>
    <row r="1363" spans="1:28" x14ac:dyDescent="0.2">
      <c r="A1363" s="5">
        <v>50</v>
      </c>
      <c r="B1363" s="5">
        <v>0</v>
      </c>
      <c r="C1363" s="5">
        <v>0</v>
      </c>
      <c r="D1363" s="5">
        <v>1</v>
      </c>
      <c r="E1363" s="5">
        <v>227</v>
      </c>
      <c r="F1363" s="5">
        <f>ROUND(Source!AX1356,O1363)</f>
        <v>0</v>
      </c>
      <c r="G1363" s="5" t="s">
        <v>259</v>
      </c>
      <c r="H1363" s="5" t="s">
        <v>260</v>
      </c>
      <c r="I1363" s="5"/>
      <c r="J1363" s="5"/>
      <c r="K1363" s="5">
        <v>227</v>
      </c>
      <c r="L1363" s="5">
        <v>6</v>
      </c>
      <c r="M1363" s="5">
        <v>3</v>
      </c>
      <c r="N1363" s="5" t="s">
        <v>3</v>
      </c>
      <c r="O1363" s="5">
        <v>2</v>
      </c>
      <c r="P1363" s="5">
        <f>ROUND(Source!EP1356,O1363)</f>
        <v>0</v>
      </c>
      <c r="Q1363" s="5"/>
      <c r="R1363" s="5"/>
      <c r="S1363" s="5"/>
      <c r="T1363" s="5"/>
      <c r="U1363" s="5"/>
      <c r="V1363" s="5"/>
      <c r="W1363" s="5">
        <v>0</v>
      </c>
      <c r="X1363" s="5">
        <v>1</v>
      </c>
      <c r="Y1363" s="5">
        <v>0</v>
      </c>
      <c r="Z1363" s="5">
        <v>0</v>
      </c>
      <c r="AA1363" s="5">
        <v>1</v>
      </c>
      <c r="AB1363" s="5">
        <v>0</v>
      </c>
    </row>
    <row r="1364" spans="1:28" x14ac:dyDescent="0.2">
      <c r="A1364" s="5">
        <v>50</v>
      </c>
      <c r="B1364" s="5">
        <v>0</v>
      </c>
      <c r="C1364" s="5">
        <v>0</v>
      </c>
      <c r="D1364" s="5">
        <v>1</v>
      </c>
      <c r="E1364" s="5">
        <v>228</v>
      </c>
      <c r="F1364" s="5">
        <f>ROUND(Source!AY1356,O1364)</f>
        <v>287661</v>
      </c>
      <c r="G1364" s="5" t="s">
        <v>261</v>
      </c>
      <c r="H1364" s="5" t="s">
        <v>262</v>
      </c>
      <c r="I1364" s="5"/>
      <c r="J1364" s="5"/>
      <c r="K1364" s="5">
        <v>228</v>
      </c>
      <c r="L1364" s="5">
        <v>7</v>
      </c>
      <c r="M1364" s="5">
        <v>3</v>
      </c>
      <c r="N1364" s="5" t="s">
        <v>3</v>
      </c>
      <c r="O1364" s="5">
        <v>2</v>
      </c>
      <c r="P1364" s="5">
        <f>ROUND(Source!EQ1356,O1364)</f>
        <v>839666</v>
      </c>
      <c r="Q1364" s="5"/>
      <c r="R1364" s="5"/>
      <c r="S1364" s="5"/>
      <c r="T1364" s="5"/>
      <c r="U1364" s="5"/>
      <c r="V1364" s="5"/>
      <c r="W1364" s="5">
        <v>287661.11</v>
      </c>
      <c r="X1364" s="5">
        <v>1</v>
      </c>
      <c r="Y1364" s="5">
        <v>287661.11</v>
      </c>
      <c r="Z1364" s="5">
        <v>839666</v>
      </c>
      <c r="AA1364" s="5">
        <v>1</v>
      </c>
      <c r="AB1364" s="5">
        <v>839666</v>
      </c>
    </row>
    <row r="1365" spans="1:28" x14ac:dyDescent="0.2">
      <c r="A1365" s="5">
        <v>50</v>
      </c>
      <c r="B1365" s="5">
        <v>0</v>
      </c>
      <c r="C1365" s="5">
        <v>0</v>
      </c>
      <c r="D1365" s="5">
        <v>1</v>
      </c>
      <c r="E1365" s="5">
        <v>216</v>
      </c>
      <c r="F1365" s="5">
        <f>ROUND(Source!AP1356,O1365)</f>
        <v>0</v>
      </c>
      <c r="G1365" s="5" t="s">
        <v>263</v>
      </c>
      <c r="H1365" s="5" t="s">
        <v>264</v>
      </c>
      <c r="I1365" s="5"/>
      <c r="J1365" s="5"/>
      <c r="K1365" s="5">
        <v>216</v>
      </c>
      <c r="L1365" s="5">
        <v>8</v>
      </c>
      <c r="M1365" s="5">
        <v>3</v>
      </c>
      <c r="N1365" s="5" t="s">
        <v>3</v>
      </c>
      <c r="O1365" s="5">
        <v>2</v>
      </c>
      <c r="P1365" s="5">
        <f>ROUND(Source!EH1356,O1365)</f>
        <v>0</v>
      </c>
      <c r="Q1365" s="5"/>
      <c r="R1365" s="5"/>
      <c r="S1365" s="5"/>
      <c r="T1365" s="5"/>
      <c r="U1365" s="5"/>
      <c r="V1365" s="5"/>
      <c r="W1365" s="5">
        <v>0</v>
      </c>
      <c r="X1365" s="5">
        <v>1</v>
      </c>
      <c r="Y1365" s="5">
        <v>0</v>
      </c>
      <c r="Z1365" s="5">
        <v>0</v>
      </c>
      <c r="AA1365" s="5">
        <v>1</v>
      </c>
      <c r="AB1365" s="5">
        <v>0</v>
      </c>
    </row>
    <row r="1366" spans="1:28" x14ac:dyDescent="0.2">
      <c r="A1366" s="5">
        <v>50</v>
      </c>
      <c r="B1366" s="5">
        <v>0</v>
      </c>
      <c r="C1366" s="5">
        <v>0</v>
      </c>
      <c r="D1366" s="5">
        <v>1</v>
      </c>
      <c r="E1366" s="5">
        <v>223</v>
      </c>
      <c r="F1366" s="5">
        <f>ROUND(Source!AQ1356,O1366)</f>
        <v>0</v>
      </c>
      <c r="G1366" s="5" t="s">
        <v>265</v>
      </c>
      <c r="H1366" s="5" t="s">
        <v>266</v>
      </c>
      <c r="I1366" s="5"/>
      <c r="J1366" s="5"/>
      <c r="K1366" s="5">
        <v>223</v>
      </c>
      <c r="L1366" s="5">
        <v>9</v>
      </c>
      <c r="M1366" s="5">
        <v>3</v>
      </c>
      <c r="N1366" s="5" t="s">
        <v>3</v>
      </c>
      <c r="O1366" s="5">
        <v>2</v>
      </c>
      <c r="P1366" s="5">
        <f>ROUND(Source!EI1356,O1366)</f>
        <v>0</v>
      </c>
      <c r="Q1366" s="5"/>
      <c r="R1366" s="5"/>
      <c r="S1366" s="5"/>
      <c r="T1366" s="5"/>
      <c r="U1366" s="5"/>
      <c r="V1366" s="5"/>
      <c r="W1366" s="5">
        <v>0</v>
      </c>
      <c r="X1366" s="5">
        <v>1</v>
      </c>
      <c r="Y1366" s="5">
        <v>0</v>
      </c>
      <c r="Z1366" s="5">
        <v>0</v>
      </c>
      <c r="AA1366" s="5">
        <v>1</v>
      </c>
      <c r="AB1366" s="5">
        <v>0</v>
      </c>
    </row>
    <row r="1367" spans="1:28" x14ac:dyDescent="0.2">
      <c r="A1367" s="5">
        <v>50</v>
      </c>
      <c r="B1367" s="5">
        <v>0</v>
      </c>
      <c r="C1367" s="5">
        <v>0</v>
      </c>
      <c r="D1367" s="5">
        <v>1</v>
      </c>
      <c r="E1367" s="5">
        <v>229</v>
      </c>
      <c r="F1367" s="5">
        <f>ROUND(Source!AZ1356,O1367)</f>
        <v>0</v>
      </c>
      <c r="G1367" s="5" t="s">
        <v>267</v>
      </c>
      <c r="H1367" s="5" t="s">
        <v>268</v>
      </c>
      <c r="I1367" s="5"/>
      <c r="J1367" s="5"/>
      <c r="K1367" s="5">
        <v>229</v>
      </c>
      <c r="L1367" s="5">
        <v>10</v>
      </c>
      <c r="M1367" s="5">
        <v>3</v>
      </c>
      <c r="N1367" s="5" t="s">
        <v>3</v>
      </c>
      <c r="O1367" s="5">
        <v>2</v>
      </c>
      <c r="P1367" s="5">
        <f>ROUND(Source!ER1356,O1367)</f>
        <v>0</v>
      </c>
      <c r="Q1367" s="5"/>
      <c r="R1367" s="5"/>
      <c r="S1367" s="5"/>
      <c r="T1367" s="5"/>
      <c r="U1367" s="5"/>
      <c r="V1367" s="5"/>
      <c r="W1367" s="5">
        <v>0</v>
      </c>
      <c r="X1367" s="5">
        <v>1</v>
      </c>
      <c r="Y1367" s="5">
        <v>0</v>
      </c>
      <c r="Z1367" s="5">
        <v>0</v>
      </c>
      <c r="AA1367" s="5">
        <v>1</v>
      </c>
      <c r="AB1367" s="5">
        <v>0</v>
      </c>
    </row>
    <row r="1368" spans="1:28" x14ac:dyDescent="0.2">
      <c r="A1368" s="5">
        <v>50</v>
      </c>
      <c r="B1368" s="5">
        <v>0</v>
      </c>
      <c r="C1368" s="5">
        <v>0</v>
      </c>
      <c r="D1368" s="5">
        <v>1</v>
      </c>
      <c r="E1368" s="5">
        <v>203</v>
      </c>
      <c r="F1368" s="5">
        <f>ROUND(Source!Q1356,O1368)</f>
        <v>721</v>
      </c>
      <c r="G1368" s="5" t="s">
        <v>269</v>
      </c>
      <c r="H1368" s="5" t="s">
        <v>270</v>
      </c>
      <c r="I1368" s="5"/>
      <c r="J1368" s="5"/>
      <c r="K1368" s="5">
        <v>203</v>
      </c>
      <c r="L1368" s="5">
        <v>11</v>
      </c>
      <c r="M1368" s="5">
        <v>3</v>
      </c>
      <c r="N1368" s="5" t="s">
        <v>3</v>
      </c>
      <c r="O1368" s="5">
        <v>2</v>
      </c>
      <c r="P1368" s="5">
        <f>ROUND(Source!DI1356,O1368)</f>
        <v>9094</v>
      </c>
      <c r="Q1368" s="5"/>
      <c r="R1368" s="5"/>
      <c r="S1368" s="5"/>
      <c r="T1368" s="5"/>
      <c r="U1368" s="5"/>
      <c r="V1368" s="5"/>
      <c r="W1368" s="5">
        <v>721.16000000000008</v>
      </c>
      <c r="X1368" s="5">
        <v>1</v>
      </c>
      <c r="Y1368" s="5">
        <v>721.16000000000008</v>
      </c>
      <c r="Z1368" s="5">
        <v>9094</v>
      </c>
      <c r="AA1368" s="5">
        <v>1</v>
      </c>
      <c r="AB1368" s="5">
        <v>9094</v>
      </c>
    </row>
    <row r="1369" spans="1:28" x14ac:dyDescent="0.2">
      <c r="A1369" s="5">
        <v>50</v>
      </c>
      <c r="B1369" s="5">
        <v>0</v>
      </c>
      <c r="C1369" s="5">
        <v>0</v>
      </c>
      <c r="D1369" s="5">
        <v>1</v>
      </c>
      <c r="E1369" s="5">
        <v>231</v>
      </c>
      <c r="F1369" s="5">
        <f>ROUND(Source!BB1356,O1369)</f>
        <v>0</v>
      </c>
      <c r="G1369" s="5" t="s">
        <v>271</v>
      </c>
      <c r="H1369" s="5" t="s">
        <v>272</v>
      </c>
      <c r="I1369" s="5"/>
      <c r="J1369" s="5"/>
      <c r="K1369" s="5">
        <v>231</v>
      </c>
      <c r="L1369" s="5">
        <v>12</v>
      </c>
      <c r="M1369" s="5">
        <v>3</v>
      </c>
      <c r="N1369" s="5" t="s">
        <v>3</v>
      </c>
      <c r="O1369" s="5">
        <v>2</v>
      </c>
      <c r="P1369" s="5">
        <f>ROUND(Source!ET1356,O1369)</f>
        <v>0</v>
      </c>
      <c r="Q1369" s="5"/>
      <c r="R1369" s="5"/>
      <c r="S1369" s="5"/>
      <c r="T1369" s="5"/>
      <c r="U1369" s="5"/>
      <c r="V1369" s="5"/>
      <c r="W1369" s="5">
        <v>0</v>
      </c>
      <c r="X1369" s="5">
        <v>1</v>
      </c>
      <c r="Y1369" s="5">
        <v>0</v>
      </c>
      <c r="Z1369" s="5">
        <v>0</v>
      </c>
      <c r="AA1369" s="5">
        <v>1</v>
      </c>
      <c r="AB1369" s="5">
        <v>0</v>
      </c>
    </row>
    <row r="1370" spans="1:28" x14ac:dyDescent="0.2">
      <c r="A1370" s="5">
        <v>50</v>
      </c>
      <c r="B1370" s="5">
        <v>0</v>
      </c>
      <c r="C1370" s="5">
        <v>0</v>
      </c>
      <c r="D1370" s="5">
        <v>1</v>
      </c>
      <c r="E1370" s="5">
        <v>204</v>
      </c>
      <c r="F1370" s="5">
        <f>ROUND(Source!R1356,O1370)</f>
        <v>46</v>
      </c>
      <c r="G1370" s="5" t="s">
        <v>273</v>
      </c>
      <c r="H1370" s="5" t="s">
        <v>274</v>
      </c>
      <c r="I1370" s="5"/>
      <c r="J1370" s="5"/>
      <c r="K1370" s="5">
        <v>204</v>
      </c>
      <c r="L1370" s="5">
        <v>13</v>
      </c>
      <c r="M1370" s="5">
        <v>3</v>
      </c>
      <c r="N1370" s="5" t="s">
        <v>3</v>
      </c>
      <c r="O1370" s="5">
        <v>2</v>
      </c>
      <c r="P1370" s="5">
        <f>ROUND(Source!DJ1356,O1370)</f>
        <v>1626</v>
      </c>
      <c r="Q1370" s="5"/>
      <c r="R1370" s="5"/>
      <c r="S1370" s="5"/>
      <c r="T1370" s="5"/>
      <c r="U1370" s="5"/>
      <c r="V1370" s="5"/>
      <c r="W1370" s="5">
        <v>46.13</v>
      </c>
      <c r="X1370" s="5">
        <v>1</v>
      </c>
      <c r="Y1370" s="5">
        <v>46.13</v>
      </c>
      <c r="Z1370" s="5">
        <v>1626</v>
      </c>
      <c r="AA1370" s="5">
        <v>1</v>
      </c>
      <c r="AB1370" s="5">
        <v>1626</v>
      </c>
    </row>
    <row r="1371" spans="1:28" x14ac:dyDescent="0.2">
      <c r="A1371" s="5">
        <v>50</v>
      </c>
      <c r="B1371" s="5">
        <v>0</v>
      </c>
      <c r="C1371" s="5">
        <v>0</v>
      </c>
      <c r="D1371" s="5">
        <v>1</v>
      </c>
      <c r="E1371" s="5">
        <v>205</v>
      </c>
      <c r="F1371" s="5">
        <f>ROUND(Source!S1356,O1371)</f>
        <v>2827</v>
      </c>
      <c r="G1371" s="5" t="s">
        <v>275</v>
      </c>
      <c r="H1371" s="5" t="s">
        <v>276</v>
      </c>
      <c r="I1371" s="5"/>
      <c r="J1371" s="5"/>
      <c r="K1371" s="5">
        <v>205</v>
      </c>
      <c r="L1371" s="5">
        <v>14</v>
      </c>
      <c r="M1371" s="5">
        <v>3</v>
      </c>
      <c r="N1371" s="5" t="s">
        <v>3</v>
      </c>
      <c r="O1371" s="5">
        <v>2</v>
      </c>
      <c r="P1371" s="5">
        <f>ROUND(Source!DK1356,O1371)</f>
        <v>99640</v>
      </c>
      <c r="Q1371" s="5"/>
      <c r="R1371" s="5"/>
      <c r="S1371" s="5"/>
      <c r="T1371" s="5"/>
      <c r="U1371" s="5"/>
      <c r="V1371" s="5"/>
      <c r="W1371" s="5">
        <v>2827.4700000000003</v>
      </c>
      <c r="X1371" s="5">
        <v>1</v>
      </c>
      <c r="Y1371" s="5">
        <v>2827.4700000000003</v>
      </c>
      <c r="Z1371" s="5">
        <v>99640</v>
      </c>
      <c r="AA1371" s="5">
        <v>1</v>
      </c>
      <c r="AB1371" s="5">
        <v>99640</v>
      </c>
    </row>
    <row r="1372" spans="1:28" x14ac:dyDescent="0.2">
      <c r="A1372" s="5">
        <v>50</v>
      </c>
      <c r="B1372" s="5">
        <v>0</v>
      </c>
      <c r="C1372" s="5">
        <v>0</v>
      </c>
      <c r="D1372" s="5">
        <v>1</v>
      </c>
      <c r="E1372" s="5">
        <v>232</v>
      </c>
      <c r="F1372" s="5">
        <f>ROUND(Source!BC1356,O1372)</f>
        <v>0</v>
      </c>
      <c r="G1372" s="5" t="s">
        <v>277</v>
      </c>
      <c r="H1372" s="5" t="s">
        <v>278</v>
      </c>
      <c r="I1372" s="5"/>
      <c r="J1372" s="5"/>
      <c r="K1372" s="5">
        <v>232</v>
      </c>
      <c r="L1372" s="5">
        <v>15</v>
      </c>
      <c r="M1372" s="5">
        <v>3</v>
      </c>
      <c r="N1372" s="5" t="s">
        <v>3</v>
      </c>
      <c r="O1372" s="5">
        <v>2</v>
      </c>
      <c r="P1372" s="5">
        <f>ROUND(Source!EU1356,O1372)</f>
        <v>0</v>
      </c>
      <c r="Q1372" s="5"/>
      <c r="R1372" s="5"/>
      <c r="S1372" s="5"/>
      <c r="T1372" s="5"/>
      <c r="U1372" s="5"/>
      <c r="V1372" s="5"/>
      <c r="W1372" s="5">
        <v>0</v>
      </c>
      <c r="X1372" s="5">
        <v>1</v>
      </c>
      <c r="Y1372" s="5">
        <v>0</v>
      </c>
      <c r="Z1372" s="5">
        <v>0</v>
      </c>
      <c r="AA1372" s="5">
        <v>1</v>
      </c>
      <c r="AB1372" s="5">
        <v>0</v>
      </c>
    </row>
    <row r="1373" spans="1:28" x14ac:dyDescent="0.2">
      <c r="A1373" s="5">
        <v>50</v>
      </c>
      <c r="B1373" s="5">
        <v>0</v>
      </c>
      <c r="C1373" s="5">
        <v>0</v>
      </c>
      <c r="D1373" s="5">
        <v>1</v>
      </c>
      <c r="E1373" s="5">
        <v>214</v>
      </c>
      <c r="F1373" s="5">
        <f>ROUND(Source!AS1356,O1373)</f>
        <v>295272</v>
      </c>
      <c r="G1373" s="5" t="s">
        <v>279</v>
      </c>
      <c r="H1373" s="5" t="s">
        <v>280</v>
      </c>
      <c r="I1373" s="5"/>
      <c r="J1373" s="5"/>
      <c r="K1373" s="5">
        <v>214</v>
      </c>
      <c r="L1373" s="5">
        <v>16</v>
      </c>
      <c r="M1373" s="5">
        <v>3</v>
      </c>
      <c r="N1373" s="5" t="s">
        <v>3</v>
      </c>
      <c r="O1373" s="5">
        <v>2</v>
      </c>
      <c r="P1373" s="5">
        <f>ROUND(Source!EK1356,O1373)</f>
        <v>1105847</v>
      </c>
      <c r="Q1373" s="5"/>
      <c r="R1373" s="5"/>
      <c r="S1373" s="5"/>
      <c r="T1373" s="5"/>
      <c r="U1373" s="5"/>
      <c r="V1373" s="5"/>
      <c r="W1373" s="5">
        <v>295271.92</v>
      </c>
      <c r="X1373" s="5">
        <v>1</v>
      </c>
      <c r="Y1373" s="5">
        <v>295271.92</v>
      </c>
      <c r="Z1373" s="5">
        <v>1105847</v>
      </c>
      <c r="AA1373" s="5">
        <v>1</v>
      </c>
      <c r="AB1373" s="5">
        <v>1105847</v>
      </c>
    </row>
    <row r="1374" spans="1:28" x14ac:dyDescent="0.2">
      <c r="A1374" s="5">
        <v>50</v>
      </c>
      <c r="B1374" s="5">
        <v>0</v>
      </c>
      <c r="C1374" s="5">
        <v>0</v>
      </c>
      <c r="D1374" s="5">
        <v>1</v>
      </c>
      <c r="E1374" s="5">
        <v>215</v>
      </c>
      <c r="F1374" s="5">
        <f>ROUND(Source!AT1356,O1374)</f>
        <v>468</v>
      </c>
      <c r="G1374" s="5" t="s">
        <v>281</v>
      </c>
      <c r="H1374" s="5" t="s">
        <v>282</v>
      </c>
      <c r="I1374" s="5"/>
      <c r="J1374" s="5"/>
      <c r="K1374" s="5">
        <v>215</v>
      </c>
      <c r="L1374" s="5">
        <v>17</v>
      </c>
      <c r="M1374" s="5">
        <v>3</v>
      </c>
      <c r="N1374" s="5" t="s">
        <v>3</v>
      </c>
      <c r="O1374" s="5">
        <v>2</v>
      </c>
      <c r="P1374" s="5">
        <f>ROUND(Source!EL1356,O1374)</f>
        <v>2206</v>
      </c>
      <c r="Q1374" s="5"/>
      <c r="R1374" s="5"/>
      <c r="S1374" s="5"/>
      <c r="T1374" s="5"/>
      <c r="U1374" s="5"/>
      <c r="V1374" s="5"/>
      <c r="W1374" s="5">
        <v>468.3</v>
      </c>
      <c r="X1374" s="5">
        <v>1</v>
      </c>
      <c r="Y1374" s="5">
        <v>468.3</v>
      </c>
      <c r="Z1374" s="5">
        <v>2206</v>
      </c>
      <c r="AA1374" s="5">
        <v>1</v>
      </c>
      <c r="AB1374" s="5">
        <v>2206</v>
      </c>
    </row>
    <row r="1375" spans="1:28" x14ac:dyDescent="0.2">
      <c r="A1375" s="5">
        <v>50</v>
      </c>
      <c r="B1375" s="5">
        <v>0</v>
      </c>
      <c r="C1375" s="5">
        <v>0</v>
      </c>
      <c r="D1375" s="5">
        <v>1</v>
      </c>
      <c r="E1375" s="5">
        <v>217</v>
      </c>
      <c r="F1375" s="5">
        <f>ROUND(Source!AU1356,O1375)</f>
        <v>0</v>
      </c>
      <c r="G1375" s="5" t="s">
        <v>283</v>
      </c>
      <c r="H1375" s="5" t="s">
        <v>284</v>
      </c>
      <c r="I1375" s="5"/>
      <c r="J1375" s="5"/>
      <c r="K1375" s="5">
        <v>217</v>
      </c>
      <c r="L1375" s="5">
        <v>18</v>
      </c>
      <c r="M1375" s="5">
        <v>3</v>
      </c>
      <c r="N1375" s="5" t="s">
        <v>3</v>
      </c>
      <c r="O1375" s="5">
        <v>2</v>
      </c>
      <c r="P1375" s="5">
        <f>ROUND(Source!EM1356,O1375)</f>
        <v>0</v>
      </c>
      <c r="Q1375" s="5"/>
      <c r="R1375" s="5"/>
      <c r="S1375" s="5"/>
      <c r="T1375" s="5"/>
      <c r="U1375" s="5"/>
      <c r="V1375" s="5"/>
      <c r="W1375" s="5">
        <v>0</v>
      </c>
      <c r="X1375" s="5">
        <v>1</v>
      </c>
      <c r="Y1375" s="5">
        <v>0</v>
      </c>
      <c r="Z1375" s="5">
        <v>0</v>
      </c>
      <c r="AA1375" s="5">
        <v>1</v>
      </c>
      <c r="AB1375" s="5">
        <v>0</v>
      </c>
    </row>
    <row r="1376" spans="1:28" x14ac:dyDescent="0.2">
      <c r="A1376" s="5">
        <v>50</v>
      </c>
      <c r="B1376" s="5">
        <v>0</v>
      </c>
      <c r="C1376" s="5">
        <v>0</v>
      </c>
      <c r="D1376" s="5">
        <v>1</v>
      </c>
      <c r="E1376" s="5">
        <v>230</v>
      </c>
      <c r="F1376" s="5">
        <f>ROUND(Source!BA1356,O1376)</f>
        <v>0</v>
      </c>
      <c r="G1376" s="5" t="s">
        <v>285</v>
      </c>
      <c r="H1376" s="5" t="s">
        <v>286</v>
      </c>
      <c r="I1376" s="5"/>
      <c r="J1376" s="5"/>
      <c r="K1376" s="5">
        <v>230</v>
      </c>
      <c r="L1376" s="5">
        <v>19</v>
      </c>
      <c r="M1376" s="5">
        <v>3</v>
      </c>
      <c r="N1376" s="5" t="s">
        <v>3</v>
      </c>
      <c r="O1376" s="5">
        <v>2</v>
      </c>
      <c r="P1376" s="5">
        <f>ROUND(Source!ES1356,O1376)</f>
        <v>0</v>
      </c>
      <c r="Q1376" s="5"/>
      <c r="R1376" s="5"/>
      <c r="S1376" s="5"/>
      <c r="T1376" s="5"/>
      <c r="U1376" s="5"/>
      <c r="V1376" s="5"/>
      <c r="W1376" s="5">
        <v>0</v>
      </c>
      <c r="X1376" s="5">
        <v>1</v>
      </c>
      <c r="Y1376" s="5">
        <v>0</v>
      </c>
      <c r="Z1376" s="5">
        <v>0</v>
      </c>
      <c r="AA1376" s="5">
        <v>1</v>
      </c>
      <c r="AB1376" s="5">
        <v>0</v>
      </c>
    </row>
    <row r="1377" spans="1:255" x14ac:dyDescent="0.2">
      <c r="A1377" s="5">
        <v>50</v>
      </c>
      <c r="B1377" s="5">
        <v>0</v>
      </c>
      <c r="C1377" s="5">
        <v>0</v>
      </c>
      <c r="D1377" s="5">
        <v>1</v>
      </c>
      <c r="E1377" s="5">
        <v>206</v>
      </c>
      <c r="F1377" s="5">
        <f>ROUND(Source!T1356,O1377)</f>
        <v>0</v>
      </c>
      <c r="G1377" s="5" t="s">
        <v>287</v>
      </c>
      <c r="H1377" s="5" t="s">
        <v>288</v>
      </c>
      <c r="I1377" s="5"/>
      <c r="J1377" s="5"/>
      <c r="K1377" s="5">
        <v>206</v>
      </c>
      <c r="L1377" s="5">
        <v>20</v>
      </c>
      <c r="M1377" s="5">
        <v>3</v>
      </c>
      <c r="N1377" s="5" t="s">
        <v>3</v>
      </c>
      <c r="O1377" s="5">
        <v>2</v>
      </c>
      <c r="P1377" s="5">
        <f>ROUND(Source!DL1356,O1377)</f>
        <v>0</v>
      </c>
      <c r="Q1377" s="5"/>
      <c r="R1377" s="5"/>
      <c r="S1377" s="5"/>
      <c r="T1377" s="5"/>
      <c r="U1377" s="5"/>
      <c r="V1377" s="5"/>
      <c r="W1377" s="5">
        <v>0</v>
      </c>
      <c r="X1377" s="5">
        <v>1</v>
      </c>
      <c r="Y1377" s="5">
        <v>0</v>
      </c>
      <c r="Z1377" s="5">
        <v>0</v>
      </c>
      <c r="AA1377" s="5">
        <v>1</v>
      </c>
      <c r="AB1377" s="5">
        <v>0</v>
      </c>
    </row>
    <row r="1378" spans="1:255" x14ac:dyDescent="0.2">
      <c r="A1378" s="5">
        <v>50</v>
      </c>
      <c r="B1378" s="5">
        <v>0</v>
      </c>
      <c r="C1378" s="5">
        <v>0</v>
      </c>
      <c r="D1378" s="5">
        <v>1</v>
      </c>
      <c r="E1378" s="5">
        <v>207</v>
      </c>
      <c r="F1378" s="5">
        <f>Source!U1356</f>
        <v>323.08893738</v>
      </c>
      <c r="G1378" s="5" t="s">
        <v>289</v>
      </c>
      <c r="H1378" s="5" t="s">
        <v>290</v>
      </c>
      <c r="I1378" s="5"/>
      <c r="J1378" s="5"/>
      <c r="K1378" s="5">
        <v>207</v>
      </c>
      <c r="L1378" s="5">
        <v>21</v>
      </c>
      <c r="M1378" s="5">
        <v>3</v>
      </c>
      <c r="N1378" s="5" t="s">
        <v>3</v>
      </c>
      <c r="O1378" s="5">
        <v>-1</v>
      </c>
      <c r="P1378" s="5">
        <f>Source!DM1356</f>
        <v>323.08893738</v>
      </c>
      <c r="Q1378" s="5"/>
      <c r="R1378" s="5"/>
      <c r="S1378" s="5"/>
      <c r="T1378" s="5"/>
      <c r="U1378" s="5"/>
      <c r="V1378" s="5"/>
      <c r="W1378" s="5">
        <v>323.08893740000002</v>
      </c>
      <c r="X1378" s="5">
        <v>1</v>
      </c>
      <c r="Y1378" s="5">
        <v>323.08893740000002</v>
      </c>
      <c r="Z1378" s="5">
        <v>323.08893740000002</v>
      </c>
      <c r="AA1378" s="5">
        <v>1</v>
      </c>
      <c r="AB1378" s="5">
        <v>323.08893740000002</v>
      </c>
    </row>
    <row r="1379" spans="1:255" x14ac:dyDescent="0.2">
      <c r="A1379" s="5">
        <v>50</v>
      </c>
      <c r="B1379" s="5">
        <v>0</v>
      </c>
      <c r="C1379" s="5">
        <v>0</v>
      </c>
      <c r="D1379" s="5">
        <v>1</v>
      </c>
      <c r="E1379" s="5">
        <v>208</v>
      </c>
      <c r="F1379" s="5">
        <f>Source!V1356</f>
        <v>3.4020432000000005</v>
      </c>
      <c r="G1379" s="5" t="s">
        <v>291</v>
      </c>
      <c r="H1379" s="5" t="s">
        <v>292</v>
      </c>
      <c r="I1379" s="5"/>
      <c r="J1379" s="5"/>
      <c r="K1379" s="5">
        <v>208</v>
      </c>
      <c r="L1379" s="5">
        <v>22</v>
      </c>
      <c r="M1379" s="5">
        <v>3</v>
      </c>
      <c r="N1379" s="5" t="s">
        <v>3</v>
      </c>
      <c r="O1379" s="5">
        <v>-1</v>
      </c>
      <c r="P1379" s="5">
        <f>Source!DN1356</f>
        <v>3.4020432000000005</v>
      </c>
      <c r="Q1379" s="5"/>
      <c r="R1379" s="5"/>
      <c r="S1379" s="5"/>
      <c r="T1379" s="5"/>
      <c r="U1379" s="5"/>
      <c r="V1379" s="5"/>
      <c r="W1379" s="5">
        <v>3.4020432</v>
      </c>
      <c r="X1379" s="5">
        <v>1</v>
      </c>
      <c r="Y1379" s="5">
        <v>3.4020432</v>
      </c>
      <c r="Z1379" s="5">
        <v>3.4020432</v>
      </c>
      <c r="AA1379" s="5">
        <v>1</v>
      </c>
      <c r="AB1379" s="5">
        <v>3.4020432</v>
      </c>
    </row>
    <row r="1380" spans="1:255" x14ac:dyDescent="0.2">
      <c r="A1380" s="5">
        <v>50</v>
      </c>
      <c r="B1380" s="5">
        <v>0</v>
      </c>
      <c r="C1380" s="5">
        <v>0</v>
      </c>
      <c r="D1380" s="5">
        <v>1</v>
      </c>
      <c r="E1380" s="5">
        <v>209</v>
      </c>
      <c r="F1380" s="5">
        <f>ROUND(Source!W1356,O1380)</f>
        <v>33</v>
      </c>
      <c r="G1380" s="5" t="s">
        <v>293</v>
      </c>
      <c r="H1380" s="5" t="s">
        <v>294</v>
      </c>
      <c r="I1380" s="5"/>
      <c r="J1380" s="5"/>
      <c r="K1380" s="5">
        <v>209</v>
      </c>
      <c r="L1380" s="5">
        <v>23</v>
      </c>
      <c r="M1380" s="5">
        <v>3</v>
      </c>
      <c r="N1380" s="5" t="s">
        <v>3</v>
      </c>
      <c r="O1380" s="5">
        <v>2</v>
      </c>
      <c r="P1380" s="5">
        <f>ROUND(Source!DO1356,O1380)</f>
        <v>33</v>
      </c>
      <c r="Q1380" s="5"/>
      <c r="R1380" s="5"/>
      <c r="S1380" s="5"/>
      <c r="T1380" s="5"/>
      <c r="U1380" s="5"/>
      <c r="V1380" s="5"/>
      <c r="W1380" s="5">
        <v>32.6</v>
      </c>
      <c r="X1380" s="5">
        <v>1</v>
      </c>
      <c r="Y1380" s="5">
        <v>32.6</v>
      </c>
      <c r="Z1380" s="5">
        <v>33</v>
      </c>
      <c r="AA1380" s="5">
        <v>1</v>
      </c>
      <c r="AB1380" s="5">
        <v>33</v>
      </c>
    </row>
    <row r="1381" spans="1:255" x14ac:dyDescent="0.2">
      <c r="A1381" s="5">
        <v>50</v>
      </c>
      <c r="B1381" s="5">
        <v>0</v>
      </c>
      <c r="C1381" s="5">
        <v>0</v>
      </c>
      <c r="D1381" s="5">
        <v>1</v>
      </c>
      <c r="E1381" s="5">
        <v>233</v>
      </c>
      <c r="F1381" s="5">
        <f>ROUND(Source!BD1356,O1381)</f>
        <v>0</v>
      </c>
      <c r="G1381" s="5" t="s">
        <v>295</v>
      </c>
      <c r="H1381" s="5" t="s">
        <v>296</v>
      </c>
      <c r="I1381" s="5"/>
      <c r="J1381" s="5"/>
      <c r="K1381" s="5">
        <v>233</v>
      </c>
      <c r="L1381" s="5">
        <v>24</v>
      </c>
      <c r="M1381" s="5">
        <v>3</v>
      </c>
      <c r="N1381" s="5" t="s">
        <v>3</v>
      </c>
      <c r="O1381" s="5">
        <v>2</v>
      </c>
      <c r="P1381" s="5">
        <f>ROUND(Source!EV1356,O1381)</f>
        <v>0</v>
      </c>
      <c r="Q1381" s="5"/>
      <c r="R1381" s="5"/>
      <c r="S1381" s="5"/>
      <c r="T1381" s="5"/>
      <c r="U1381" s="5"/>
      <c r="V1381" s="5"/>
      <c r="W1381" s="5">
        <v>0</v>
      </c>
      <c r="X1381" s="5">
        <v>1</v>
      </c>
      <c r="Y1381" s="5">
        <v>0</v>
      </c>
      <c r="Z1381" s="5">
        <v>0</v>
      </c>
      <c r="AA1381" s="5">
        <v>1</v>
      </c>
      <c r="AB1381" s="5">
        <v>0</v>
      </c>
    </row>
    <row r="1382" spans="1:255" x14ac:dyDescent="0.2">
      <c r="A1382" s="5">
        <v>50</v>
      </c>
      <c r="B1382" s="5">
        <v>0</v>
      </c>
      <c r="C1382" s="5">
        <v>0</v>
      </c>
      <c r="D1382" s="5">
        <v>1</v>
      </c>
      <c r="E1382" s="5">
        <v>210</v>
      </c>
      <c r="F1382" s="5">
        <f>ROUND(Source!X1356,O1382)</f>
        <v>2929</v>
      </c>
      <c r="G1382" s="5" t="s">
        <v>297</v>
      </c>
      <c r="H1382" s="5" t="s">
        <v>298</v>
      </c>
      <c r="I1382" s="5"/>
      <c r="J1382" s="5"/>
      <c r="K1382" s="5">
        <v>210</v>
      </c>
      <c r="L1382" s="5">
        <v>25</v>
      </c>
      <c r="M1382" s="5">
        <v>3</v>
      </c>
      <c r="N1382" s="5" t="s">
        <v>3</v>
      </c>
      <c r="O1382" s="5">
        <v>2</v>
      </c>
      <c r="P1382" s="5">
        <f>ROUND(Source!DP1356,O1382)</f>
        <v>103222</v>
      </c>
      <c r="Q1382" s="5"/>
      <c r="R1382" s="5"/>
      <c r="S1382" s="5"/>
      <c r="T1382" s="5"/>
      <c r="U1382" s="5"/>
      <c r="V1382" s="5"/>
      <c r="W1382" s="5">
        <v>2929.1</v>
      </c>
      <c r="X1382" s="5">
        <v>1</v>
      </c>
      <c r="Y1382" s="5">
        <v>2929.1</v>
      </c>
      <c r="Z1382" s="5">
        <v>103222</v>
      </c>
      <c r="AA1382" s="5">
        <v>1</v>
      </c>
      <c r="AB1382" s="5">
        <v>103222</v>
      </c>
    </row>
    <row r="1383" spans="1:255" x14ac:dyDescent="0.2">
      <c r="A1383" s="5">
        <v>50</v>
      </c>
      <c r="B1383" s="5">
        <v>0</v>
      </c>
      <c r="C1383" s="5">
        <v>0</v>
      </c>
      <c r="D1383" s="5">
        <v>1</v>
      </c>
      <c r="E1383" s="5">
        <v>211</v>
      </c>
      <c r="F1383" s="5">
        <f>ROUND(Source!Y1356,O1383)</f>
        <v>1601</v>
      </c>
      <c r="G1383" s="5" t="s">
        <v>299</v>
      </c>
      <c r="H1383" s="5" t="s">
        <v>300</v>
      </c>
      <c r="I1383" s="5"/>
      <c r="J1383" s="5"/>
      <c r="K1383" s="5">
        <v>211</v>
      </c>
      <c r="L1383" s="5">
        <v>26</v>
      </c>
      <c r="M1383" s="5">
        <v>3</v>
      </c>
      <c r="N1383" s="5" t="s">
        <v>3</v>
      </c>
      <c r="O1383" s="5">
        <v>2</v>
      </c>
      <c r="P1383" s="5">
        <f>ROUND(Source!DQ1356,O1383)</f>
        <v>56431</v>
      </c>
      <c r="Q1383" s="5"/>
      <c r="R1383" s="5"/>
      <c r="S1383" s="5"/>
      <c r="T1383" s="5"/>
      <c r="U1383" s="5"/>
      <c r="V1383" s="5"/>
      <c r="W1383" s="5">
        <v>1601.38</v>
      </c>
      <c r="X1383" s="5">
        <v>1</v>
      </c>
      <c r="Y1383" s="5">
        <v>1601.38</v>
      </c>
      <c r="Z1383" s="5">
        <v>56431</v>
      </c>
      <c r="AA1383" s="5">
        <v>1</v>
      </c>
      <c r="AB1383" s="5">
        <v>56431</v>
      </c>
    </row>
    <row r="1384" spans="1:255" x14ac:dyDescent="0.2">
      <c r="A1384" s="5">
        <v>50</v>
      </c>
      <c r="B1384" s="5">
        <v>0</v>
      </c>
      <c r="C1384" s="5">
        <v>0</v>
      </c>
      <c r="D1384" s="5">
        <v>1</v>
      </c>
      <c r="E1384" s="5">
        <v>224</v>
      </c>
      <c r="F1384" s="5">
        <f>ROUND(Source!AR1356,O1384)</f>
        <v>295740</v>
      </c>
      <c r="G1384" s="5" t="s">
        <v>301</v>
      </c>
      <c r="H1384" s="5" t="s">
        <v>302</v>
      </c>
      <c r="I1384" s="5"/>
      <c r="J1384" s="5"/>
      <c r="K1384" s="5">
        <v>224</v>
      </c>
      <c r="L1384" s="5">
        <v>27</v>
      </c>
      <c r="M1384" s="5">
        <v>3</v>
      </c>
      <c r="N1384" s="5" t="s">
        <v>3</v>
      </c>
      <c r="O1384" s="5">
        <v>2</v>
      </c>
      <c r="P1384" s="5">
        <f>ROUND(Source!EJ1356,O1384)</f>
        <v>1108053</v>
      </c>
      <c r="Q1384" s="5"/>
      <c r="R1384" s="5"/>
      <c r="S1384" s="5"/>
      <c r="T1384" s="5"/>
      <c r="U1384" s="5"/>
      <c r="V1384" s="5"/>
      <c r="W1384" s="5">
        <v>295740.21999999997</v>
      </c>
      <c r="X1384" s="5">
        <v>1</v>
      </c>
      <c r="Y1384" s="5">
        <v>295740.21999999997</v>
      </c>
      <c r="Z1384" s="5">
        <v>1108053</v>
      </c>
      <c r="AA1384" s="5">
        <v>1</v>
      </c>
      <c r="AB1384" s="5">
        <v>1108053</v>
      </c>
    </row>
    <row r="1386" spans="1:255" x14ac:dyDescent="0.2">
      <c r="A1386" s="1">
        <v>4</v>
      </c>
      <c r="B1386" s="1">
        <v>1</v>
      </c>
      <c r="C1386" s="1"/>
      <c r="D1386" s="1">
        <f>ROW(A1427)</f>
        <v>1427</v>
      </c>
      <c r="E1386" s="1"/>
      <c r="F1386" s="1" t="s">
        <v>3</v>
      </c>
      <c r="G1386" s="1" t="s">
        <v>1360</v>
      </c>
      <c r="H1386" s="1" t="s">
        <v>3</v>
      </c>
      <c r="I1386" s="1">
        <v>0</v>
      </c>
      <c r="J1386" s="1"/>
      <c r="K1386" s="1">
        <v>-1</v>
      </c>
      <c r="L1386" s="1"/>
      <c r="M1386" s="1" t="s">
        <v>3</v>
      </c>
      <c r="N1386" s="1"/>
      <c r="O1386" s="1"/>
      <c r="P1386" s="1"/>
      <c r="Q1386" s="1"/>
      <c r="R1386" s="1"/>
      <c r="S1386" s="1">
        <v>0</v>
      </c>
      <c r="T1386" s="1">
        <v>0</v>
      </c>
      <c r="U1386" s="1" t="s">
        <v>3</v>
      </c>
      <c r="V1386" s="1">
        <v>0</v>
      </c>
      <c r="W1386" s="1"/>
      <c r="X1386" s="1"/>
      <c r="Y1386" s="1"/>
      <c r="Z1386" s="1"/>
      <c r="AA1386" s="1"/>
      <c r="AB1386" s="1" t="s">
        <v>3</v>
      </c>
      <c r="AC1386" s="1" t="s">
        <v>3</v>
      </c>
      <c r="AD1386" s="1" t="s">
        <v>3</v>
      </c>
      <c r="AE1386" s="1" t="s">
        <v>3</v>
      </c>
      <c r="AF1386" s="1" t="s">
        <v>3</v>
      </c>
      <c r="AG1386" s="1" t="s">
        <v>3</v>
      </c>
      <c r="AH1386" s="1"/>
      <c r="AI1386" s="1"/>
      <c r="AJ1386" s="1"/>
      <c r="AK1386" s="1"/>
      <c r="AL1386" s="1"/>
      <c r="AM1386" s="1"/>
      <c r="AN1386" s="1"/>
      <c r="AO1386" s="1"/>
      <c r="AP1386" s="1" t="s">
        <v>3</v>
      </c>
      <c r="AQ1386" s="1" t="s">
        <v>3</v>
      </c>
      <c r="AR1386" s="1" t="s">
        <v>3</v>
      </c>
      <c r="AS1386" s="1"/>
      <c r="AT1386" s="1"/>
      <c r="AU1386" s="1"/>
      <c r="AV1386" s="1"/>
      <c r="AW1386" s="1"/>
      <c r="AX1386" s="1"/>
      <c r="AY1386" s="1"/>
      <c r="AZ1386" s="1" t="s">
        <v>3</v>
      </c>
      <c r="BA1386" s="1"/>
      <c r="BB1386" s="1" t="s">
        <v>3</v>
      </c>
      <c r="BC1386" s="1" t="s">
        <v>3</v>
      </c>
      <c r="BD1386" s="1" t="s">
        <v>3</v>
      </c>
      <c r="BE1386" s="1" t="s">
        <v>3</v>
      </c>
      <c r="BF1386" s="1" t="s">
        <v>3</v>
      </c>
      <c r="BG1386" s="1" t="s">
        <v>3</v>
      </c>
      <c r="BH1386" s="1" t="s">
        <v>3</v>
      </c>
      <c r="BI1386" s="1" t="s">
        <v>3</v>
      </c>
      <c r="BJ1386" s="1" t="s">
        <v>3</v>
      </c>
      <c r="BK1386" s="1" t="s">
        <v>3</v>
      </c>
      <c r="BL1386" s="1" t="s">
        <v>3</v>
      </c>
      <c r="BM1386" s="1" t="s">
        <v>3</v>
      </c>
      <c r="BN1386" s="1" t="s">
        <v>3</v>
      </c>
      <c r="BO1386" s="1" t="s">
        <v>3</v>
      </c>
      <c r="BP1386" s="1" t="s">
        <v>3</v>
      </c>
      <c r="BQ1386" s="1"/>
      <c r="BR1386" s="1"/>
      <c r="BS1386" s="1"/>
      <c r="BT1386" s="1"/>
      <c r="BU1386" s="1"/>
      <c r="BV1386" s="1"/>
      <c r="BW1386" s="1"/>
      <c r="BX1386" s="1">
        <v>0</v>
      </c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>
        <v>0</v>
      </c>
    </row>
    <row r="1388" spans="1:255" x14ac:dyDescent="0.2">
      <c r="A1388" s="3">
        <v>52</v>
      </c>
      <c r="B1388" s="3">
        <f t="shared" ref="B1388:G1388" si="889">B1427</f>
        <v>1</v>
      </c>
      <c r="C1388" s="3">
        <f t="shared" si="889"/>
        <v>4</v>
      </c>
      <c r="D1388" s="3">
        <f t="shared" si="889"/>
        <v>1386</v>
      </c>
      <c r="E1388" s="3">
        <f t="shared" si="889"/>
        <v>0</v>
      </c>
      <c r="F1388" s="3" t="str">
        <f t="shared" si="889"/>
        <v/>
      </c>
      <c r="G1388" s="3" t="str">
        <f t="shared" si="889"/>
        <v>17. Отопление (коридор, с/у, лестничный марш)</v>
      </c>
      <c r="H1388" s="3"/>
      <c r="I1388" s="3"/>
      <c r="J1388" s="3"/>
      <c r="K1388" s="3"/>
      <c r="L1388" s="3"/>
      <c r="M1388" s="3"/>
      <c r="N1388" s="3"/>
      <c r="O1388" s="3">
        <f t="shared" ref="O1388:AT1388" si="890">O1427</f>
        <v>106374</v>
      </c>
      <c r="P1388" s="3">
        <f t="shared" si="890"/>
        <v>105113</v>
      </c>
      <c r="Q1388" s="3">
        <f t="shared" si="890"/>
        <v>238</v>
      </c>
      <c r="R1388" s="3">
        <f t="shared" si="890"/>
        <v>17</v>
      </c>
      <c r="S1388" s="3">
        <f t="shared" si="890"/>
        <v>1023</v>
      </c>
      <c r="T1388" s="3">
        <f t="shared" si="890"/>
        <v>0</v>
      </c>
      <c r="U1388" s="3">
        <f t="shared" si="890"/>
        <v>117.72861312999999</v>
      </c>
      <c r="V1388" s="3">
        <f t="shared" si="890"/>
        <v>1.23520195</v>
      </c>
      <c r="W1388" s="3">
        <f t="shared" si="890"/>
        <v>20</v>
      </c>
      <c r="X1388" s="3">
        <f t="shared" si="890"/>
        <v>1047</v>
      </c>
      <c r="Y1388" s="3">
        <f t="shared" si="890"/>
        <v>569</v>
      </c>
      <c r="Z1388" s="3">
        <f t="shared" si="890"/>
        <v>0</v>
      </c>
      <c r="AA1388" s="3">
        <f t="shared" si="890"/>
        <v>0</v>
      </c>
      <c r="AB1388" s="3">
        <f t="shared" si="890"/>
        <v>106374</v>
      </c>
      <c r="AC1388" s="3">
        <f t="shared" si="890"/>
        <v>105113</v>
      </c>
      <c r="AD1388" s="3">
        <f t="shared" si="890"/>
        <v>238</v>
      </c>
      <c r="AE1388" s="3">
        <f t="shared" si="890"/>
        <v>17</v>
      </c>
      <c r="AF1388" s="3">
        <f t="shared" si="890"/>
        <v>1023</v>
      </c>
      <c r="AG1388" s="3">
        <f t="shared" si="890"/>
        <v>0</v>
      </c>
      <c r="AH1388" s="3">
        <f t="shared" si="890"/>
        <v>117.72861312999999</v>
      </c>
      <c r="AI1388" s="3">
        <f t="shared" si="890"/>
        <v>1.23520195</v>
      </c>
      <c r="AJ1388" s="3">
        <f t="shared" si="890"/>
        <v>20</v>
      </c>
      <c r="AK1388" s="3">
        <f t="shared" si="890"/>
        <v>1047</v>
      </c>
      <c r="AL1388" s="3">
        <f t="shared" si="890"/>
        <v>569</v>
      </c>
      <c r="AM1388" s="3">
        <f t="shared" si="890"/>
        <v>0</v>
      </c>
      <c r="AN1388" s="3">
        <f t="shared" si="890"/>
        <v>0</v>
      </c>
      <c r="AO1388" s="3">
        <f t="shared" si="890"/>
        <v>0</v>
      </c>
      <c r="AP1388" s="3">
        <f t="shared" si="890"/>
        <v>0</v>
      </c>
      <c r="AQ1388" s="3">
        <f t="shared" si="890"/>
        <v>0</v>
      </c>
      <c r="AR1388" s="3">
        <f t="shared" si="890"/>
        <v>107990</v>
      </c>
      <c r="AS1388" s="3">
        <f t="shared" si="890"/>
        <v>107830</v>
      </c>
      <c r="AT1388" s="3">
        <f t="shared" si="890"/>
        <v>161</v>
      </c>
      <c r="AU1388" s="3">
        <f t="shared" ref="AU1388:BZ1388" si="891">AU1427</f>
        <v>0</v>
      </c>
      <c r="AV1388" s="3">
        <f t="shared" si="891"/>
        <v>105113</v>
      </c>
      <c r="AW1388" s="3">
        <f t="shared" si="891"/>
        <v>105113</v>
      </c>
      <c r="AX1388" s="3">
        <f t="shared" si="891"/>
        <v>0</v>
      </c>
      <c r="AY1388" s="3">
        <f t="shared" si="891"/>
        <v>105113</v>
      </c>
      <c r="AZ1388" s="3">
        <f t="shared" si="891"/>
        <v>0</v>
      </c>
      <c r="BA1388" s="3">
        <f t="shared" si="891"/>
        <v>0</v>
      </c>
      <c r="BB1388" s="3">
        <f t="shared" si="891"/>
        <v>0</v>
      </c>
      <c r="BC1388" s="3">
        <f t="shared" si="891"/>
        <v>0</v>
      </c>
      <c r="BD1388" s="3">
        <f t="shared" si="891"/>
        <v>0</v>
      </c>
      <c r="BE1388" s="3">
        <f t="shared" si="891"/>
        <v>0</v>
      </c>
      <c r="BF1388" s="3">
        <f t="shared" si="891"/>
        <v>0</v>
      </c>
      <c r="BG1388" s="3">
        <f t="shared" si="891"/>
        <v>0</v>
      </c>
      <c r="BH1388" s="3">
        <f t="shared" si="891"/>
        <v>0</v>
      </c>
      <c r="BI1388" s="3">
        <f t="shared" si="891"/>
        <v>0</v>
      </c>
      <c r="BJ1388" s="3">
        <f t="shared" si="891"/>
        <v>0</v>
      </c>
      <c r="BK1388" s="3">
        <f t="shared" si="891"/>
        <v>0</v>
      </c>
      <c r="BL1388" s="3">
        <f t="shared" si="891"/>
        <v>0</v>
      </c>
      <c r="BM1388" s="3">
        <f t="shared" si="891"/>
        <v>0</v>
      </c>
      <c r="BN1388" s="3">
        <f t="shared" si="891"/>
        <v>0</v>
      </c>
      <c r="BO1388" s="3">
        <f t="shared" si="891"/>
        <v>0</v>
      </c>
      <c r="BP1388" s="3">
        <f t="shared" si="891"/>
        <v>0</v>
      </c>
      <c r="BQ1388" s="3">
        <f t="shared" si="891"/>
        <v>0</v>
      </c>
      <c r="BR1388" s="3">
        <f t="shared" si="891"/>
        <v>0</v>
      </c>
      <c r="BS1388" s="3">
        <f t="shared" si="891"/>
        <v>0</v>
      </c>
      <c r="BT1388" s="3">
        <f t="shared" si="891"/>
        <v>0</v>
      </c>
      <c r="BU1388" s="3">
        <f t="shared" si="891"/>
        <v>0</v>
      </c>
      <c r="BV1388" s="3">
        <f t="shared" si="891"/>
        <v>0</v>
      </c>
      <c r="BW1388" s="3">
        <f t="shared" si="891"/>
        <v>0</v>
      </c>
      <c r="BX1388" s="3">
        <f t="shared" si="891"/>
        <v>0</v>
      </c>
      <c r="BY1388" s="3">
        <f t="shared" si="891"/>
        <v>0</v>
      </c>
      <c r="BZ1388" s="3">
        <f t="shared" si="891"/>
        <v>0</v>
      </c>
      <c r="CA1388" s="3">
        <f t="shared" ref="CA1388:DF1388" si="892">CA1427</f>
        <v>107990</v>
      </c>
      <c r="CB1388" s="3">
        <f t="shared" si="892"/>
        <v>107830</v>
      </c>
      <c r="CC1388" s="3">
        <f t="shared" si="892"/>
        <v>161</v>
      </c>
      <c r="CD1388" s="3">
        <f t="shared" si="892"/>
        <v>0</v>
      </c>
      <c r="CE1388" s="3">
        <f t="shared" si="892"/>
        <v>105113</v>
      </c>
      <c r="CF1388" s="3">
        <f t="shared" si="892"/>
        <v>105113</v>
      </c>
      <c r="CG1388" s="3">
        <f t="shared" si="892"/>
        <v>0</v>
      </c>
      <c r="CH1388" s="3">
        <f t="shared" si="892"/>
        <v>105113</v>
      </c>
      <c r="CI1388" s="3">
        <f t="shared" si="892"/>
        <v>0</v>
      </c>
      <c r="CJ1388" s="3">
        <f t="shared" si="892"/>
        <v>0</v>
      </c>
      <c r="CK1388" s="3">
        <f t="shared" si="892"/>
        <v>0</v>
      </c>
      <c r="CL1388" s="3">
        <f t="shared" si="892"/>
        <v>0</v>
      </c>
      <c r="CM1388" s="3">
        <f t="shared" si="892"/>
        <v>0</v>
      </c>
      <c r="CN1388" s="3">
        <f t="shared" si="892"/>
        <v>0</v>
      </c>
      <c r="CO1388" s="3">
        <f t="shared" si="892"/>
        <v>0</v>
      </c>
      <c r="CP1388" s="3">
        <f t="shared" si="892"/>
        <v>0</v>
      </c>
      <c r="CQ1388" s="3">
        <f t="shared" si="892"/>
        <v>0</v>
      </c>
      <c r="CR1388" s="3">
        <f t="shared" si="892"/>
        <v>0</v>
      </c>
      <c r="CS1388" s="3">
        <f t="shared" si="892"/>
        <v>0</v>
      </c>
      <c r="CT1388" s="3">
        <f t="shared" si="892"/>
        <v>0</v>
      </c>
      <c r="CU1388" s="3">
        <f t="shared" si="892"/>
        <v>0</v>
      </c>
      <c r="CV1388" s="3">
        <f t="shared" si="892"/>
        <v>0</v>
      </c>
      <c r="CW1388" s="3">
        <f t="shared" si="892"/>
        <v>0</v>
      </c>
      <c r="CX1388" s="3">
        <f t="shared" si="892"/>
        <v>0</v>
      </c>
      <c r="CY1388" s="3">
        <f t="shared" si="892"/>
        <v>0</v>
      </c>
      <c r="CZ1388" s="3">
        <f t="shared" si="892"/>
        <v>0</v>
      </c>
      <c r="DA1388" s="3">
        <f t="shared" si="892"/>
        <v>0</v>
      </c>
      <c r="DB1388" s="3">
        <f t="shared" si="892"/>
        <v>0</v>
      </c>
      <c r="DC1388" s="3">
        <f t="shared" si="892"/>
        <v>0</v>
      </c>
      <c r="DD1388" s="3">
        <f t="shared" si="892"/>
        <v>0</v>
      </c>
      <c r="DE1388" s="3">
        <f t="shared" si="892"/>
        <v>0</v>
      </c>
      <c r="DF1388" s="3">
        <f t="shared" si="892"/>
        <v>0</v>
      </c>
      <c r="DG1388" s="4">
        <f t="shared" ref="DG1388:EL1388" si="893">DG1427</f>
        <v>336436</v>
      </c>
      <c r="DH1388" s="4">
        <f t="shared" si="893"/>
        <v>297383</v>
      </c>
      <c r="DI1388" s="4">
        <f t="shared" si="893"/>
        <v>3013</v>
      </c>
      <c r="DJ1388" s="4">
        <f t="shared" si="893"/>
        <v>591</v>
      </c>
      <c r="DK1388" s="4">
        <f t="shared" si="893"/>
        <v>36040</v>
      </c>
      <c r="DL1388" s="4">
        <f t="shared" si="893"/>
        <v>0</v>
      </c>
      <c r="DM1388" s="4">
        <f t="shared" si="893"/>
        <v>117.72861312999999</v>
      </c>
      <c r="DN1388" s="4">
        <f t="shared" si="893"/>
        <v>1.23520195</v>
      </c>
      <c r="DO1388" s="4">
        <f t="shared" si="893"/>
        <v>19</v>
      </c>
      <c r="DP1388" s="4">
        <f t="shared" si="893"/>
        <v>36887</v>
      </c>
      <c r="DQ1388" s="4">
        <f t="shared" si="893"/>
        <v>20060</v>
      </c>
      <c r="DR1388" s="4">
        <f t="shared" si="893"/>
        <v>0</v>
      </c>
      <c r="DS1388" s="4">
        <f t="shared" si="893"/>
        <v>0</v>
      </c>
      <c r="DT1388" s="4">
        <f t="shared" si="893"/>
        <v>336436</v>
      </c>
      <c r="DU1388" s="4">
        <f t="shared" si="893"/>
        <v>297383</v>
      </c>
      <c r="DV1388" s="4">
        <f t="shared" si="893"/>
        <v>3013</v>
      </c>
      <c r="DW1388" s="4">
        <f t="shared" si="893"/>
        <v>591</v>
      </c>
      <c r="DX1388" s="4">
        <f t="shared" si="893"/>
        <v>36040</v>
      </c>
      <c r="DY1388" s="4">
        <f t="shared" si="893"/>
        <v>0</v>
      </c>
      <c r="DZ1388" s="4">
        <f t="shared" si="893"/>
        <v>117.72861312999999</v>
      </c>
      <c r="EA1388" s="4">
        <f t="shared" si="893"/>
        <v>1.23520195</v>
      </c>
      <c r="EB1388" s="4">
        <f t="shared" si="893"/>
        <v>19</v>
      </c>
      <c r="EC1388" s="4">
        <f t="shared" si="893"/>
        <v>36887</v>
      </c>
      <c r="ED1388" s="4">
        <f t="shared" si="893"/>
        <v>20060</v>
      </c>
      <c r="EE1388" s="4">
        <f t="shared" si="893"/>
        <v>0</v>
      </c>
      <c r="EF1388" s="4">
        <f t="shared" si="893"/>
        <v>0</v>
      </c>
      <c r="EG1388" s="4">
        <f t="shared" si="893"/>
        <v>0</v>
      </c>
      <c r="EH1388" s="4">
        <f t="shared" si="893"/>
        <v>0</v>
      </c>
      <c r="EI1388" s="4">
        <f t="shared" si="893"/>
        <v>0</v>
      </c>
      <c r="EJ1388" s="4">
        <f t="shared" si="893"/>
        <v>393383</v>
      </c>
      <c r="EK1388" s="4">
        <f t="shared" si="893"/>
        <v>392627</v>
      </c>
      <c r="EL1388" s="4">
        <f t="shared" si="893"/>
        <v>756</v>
      </c>
      <c r="EM1388" s="4">
        <f t="shared" ref="EM1388:FR1388" si="894">EM1427</f>
        <v>0</v>
      </c>
      <c r="EN1388" s="4">
        <f t="shared" si="894"/>
        <v>297383</v>
      </c>
      <c r="EO1388" s="4">
        <f t="shared" si="894"/>
        <v>297383</v>
      </c>
      <c r="EP1388" s="4">
        <f t="shared" si="894"/>
        <v>0</v>
      </c>
      <c r="EQ1388" s="4">
        <f t="shared" si="894"/>
        <v>297383</v>
      </c>
      <c r="ER1388" s="4">
        <f t="shared" si="894"/>
        <v>0</v>
      </c>
      <c r="ES1388" s="4">
        <f t="shared" si="894"/>
        <v>0</v>
      </c>
      <c r="ET1388" s="4">
        <f t="shared" si="894"/>
        <v>0</v>
      </c>
      <c r="EU1388" s="4">
        <f t="shared" si="894"/>
        <v>0</v>
      </c>
      <c r="EV1388" s="4">
        <f t="shared" si="894"/>
        <v>0</v>
      </c>
      <c r="EW1388" s="4">
        <f t="shared" si="894"/>
        <v>0</v>
      </c>
      <c r="EX1388" s="4">
        <f t="shared" si="894"/>
        <v>0</v>
      </c>
      <c r="EY1388" s="4">
        <f t="shared" si="894"/>
        <v>0</v>
      </c>
      <c r="EZ1388" s="4">
        <f t="shared" si="894"/>
        <v>0</v>
      </c>
      <c r="FA1388" s="4">
        <f t="shared" si="894"/>
        <v>0</v>
      </c>
      <c r="FB1388" s="4">
        <f t="shared" si="894"/>
        <v>0</v>
      </c>
      <c r="FC1388" s="4">
        <f t="shared" si="894"/>
        <v>0</v>
      </c>
      <c r="FD1388" s="4">
        <f t="shared" si="894"/>
        <v>0</v>
      </c>
      <c r="FE1388" s="4">
        <f t="shared" si="894"/>
        <v>0</v>
      </c>
      <c r="FF1388" s="4">
        <f t="shared" si="894"/>
        <v>0</v>
      </c>
      <c r="FG1388" s="4">
        <f t="shared" si="894"/>
        <v>0</v>
      </c>
      <c r="FH1388" s="4">
        <f t="shared" si="894"/>
        <v>0</v>
      </c>
      <c r="FI1388" s="4">
        <f t="shared" si="894"/>
        <v>0</v>
      </c>
      <c r="FJ1388" s="4">
        <f t="shared" si="894"/>
        <v>0</v>
      </c>
      <c r="FK1388" s="4">
        <f t="shared" si="894"/>
        <v>0</v>
      </c>
      <c r="FL1388" s="4">
        <f t="shared" si="894"/>
        <v>0</v>
      </c>
      <c r="FM1388" s="4">
        <f t="shared" si="894"/>
        <v>0</v>
      </c>
      <c r="FN1388" s="4">
        <f t="shared" si="894"/>
        <v>0</v>
      </c>
      <c r="FO1388" s="4">
        <f t="shared" si="894"/>
        <v>0</v>
      </c>
      <c r="FP1388" s="4">
        <f t="shared" si="894"/>
        <v>0</v>
      </c>
      <c r="FQ1388" s="4">
        <f t="shared" si="894"/>
        <v>0</v>
      </c>
      <c r="FR1388" s="4">
        <f t="shared" si="894"/>
        <v>0</v>
      </c>
      <c r="FS1388" s="4">
        <f t="shared" ref="FS1388:GX1388" si="895">FS1427</f>
        <v>393383</v>
      </c>
      <c r="FT1388" s="4">
        <f t="shared" si="895"/>
        <v>392627</v>
      </c>
      <c r="FU1388" s="4">
        <f t="shared" si="895"/>
        <v>756</v>
      </c>
      <c r="FV1388" s="4">
        <f t="shared" si="895"/>
        <v>0</v>
      </c>
      <c r="FW1388" s="4">
        <f t="shared" si="895"/>
        <v>297383</v>
      </c>
      <c r="FX1388" s="4">
        <f t="shared" si="895"/>
        <v>297383</v>
      </c>
      <c r="FY1388" s="4">
        <f t="shared" si="895"/>
        <v>0</v>
      </c>
      <c r="FZ1388" s="4">
        <f t="shared" si="895"/>
        <v>297383</v>
      </c>
      <c r="GA1388" s="4">
        <f t="shared" si="895"/>
        <v>0</v>
      </c>
      <c r="GB1388" s="4">
        <f t="shared" si="895"/>
        <v>0</v>
      </c>
      <c r="GC1388" s="4">
        <f t="shared" si="895"/>
        <v>0</v>
      </c>
      <c r="GD1388" s="4">
        <f t="shared" si="895"/>
        <v>0</v>
      </c>
      <c r="GE1388" s="4">
        <f t="shared" si="895"/>
        <v>0</v>
      </c>
      <c r="GF1388" s="4">
        <f t="shared" si="895"/>
        <v>0</v>
      </c>
      <c r="GG1388" s="4">
        <f t="shared" si="895"/>
        <v>0</v>
      </c>
      <c r="GH1388" s="4">
        <f t="shared" si="895"/>
        <v>0</v>
      </c>
      <c r="GI1388" s="4">
        <f t="shared" si="895"/>
        <v>0</v>
      </c>
      <c r="GJ1388" s="4">
        <f t="shared" si="895"/>
        <v>0</v>
      </c>
      <c r="GK1388" s="4">
        <f t="shared" si="895"/>
        <v>0</v>
      </c>
      <c r="GL1388" s="4">
        <f t="shared" si="895"/>
        <v>0</v>
      </c>
      <c r="GM1388" s="4">
        <f t="shared" si="895"/>
        <v>0</v>
      </c>
      <c r="GN1388" s="4">
        <f t="shared" si="895"/>
        <v>0</v>
      </c>
      <c r="GO1388" s="4">
        <f t="shared" si="895"/>
        <v>0</v>
      </c>
      <c r="GP1388" s="4">
        <f t="shared" si="895"/>
        <v>0</v>
      </c>
      <c r="GQ1388" s="4">
        <f t="shared" si="895"/>
        <v>0</v>
      </c>
      <c r="GR1388" s="4">
        <f t="shared" si="895"/>
        <v>0</v>
      </c>
      <c r="GS1388" s="4">
        <f t="shared" si="895"/>
        <v>0</v>
      </c>
      <c r="GT1388" s="4">
        <f t="shared" si="895"/>
        <v>0</v>
      </c>
      <c r="GU1388" s="4">
        <f t="shared" si="895"/>
        <v>0</v>
      </c>
      <c r="GV1388" s="4">
        <f t="shared" si="895"/>
        <v>0</v>
      </c>
      <c r="GW1388" s="4">
        <f t="shared" si="895"/>
        <v>0</v>
      </c>
      <c r="GX1388" s="4">
        <f t="shared" si="895"/>
        <v>0</v>
      </c>
    </row>
    <row r="1390" spans="1:255" x14ac:dyDescent="0.2">
      <c r="A1390" s="2">
        <v>17</v>
      </c>
      <c r="B1390" s="2">
        <v>1</v>
      </c>
      <c r="C1390" s="2">
        <f>ROW(SmtRes!A2366)</f>
        <v>2366</v>
      </c>
      <c r="D1390" s="2">
        <f>ROW(EtalonRes!A2167)</f>
        <v>2167</v>
      </c>
      <c r="E1390" s="2" t="s">
        <v>1361</v>
      </c>
      <c r="F1390" s="2" t="s">
        <v>1301</v>
      </c>
      <c r="G1390" s="2" t="s">
        <v>1302</v>
      </c>
      <c r="H1390" s="2" t="s">
        <v>894</v>
      </c>
      <c r="I1390" s="2">
        <f>ROUND(15/100,7)</f>
        <v>0.15</v>
      </c>
      <c r="J1390" s="2">
        <v>0</v>
      </c>
      <c r="K1390" s="2">
        <f>ROUND(15/100,7)</f>
        <v>0.15</v>
      </c>
      <c r="L1390" s="2"/>
      <c r="M1390" s="2"/>
      <c r="N1390" s="2"/>
      <c r="O1390" s="2">
        <f>ROUND(CP1390,2)</f>
        <v>140.36000000000001</v>
      </c>
      <c r="P1390" s="2">
        <f>ROUND(CQ1390*I1390,2)</f>
        <v>0</v>
      </c>
      <c r="Q1390" s="2">
        <f>ROUND(CR1390*I1390,2)</f>
        <v>10.5</v>
      </c>
      <c r="R1390" s="2">
        <f>ROUND(CS1390*I1390,2)</f>
        <v>4.54</v>
      </c>
      <c r="S1390" s="2">
        <f>ROUND(CT1390*I1390,2)</f>
        <v>129.86000000000001</v>
      </c>
      <c r="T1390" s="2">
        <f>ROUND(CU1390*I1390,2)</f>
        <v>0</v>
      </c>
      <c r="U1390" s="2">
        <f t="shared" ref="U1390:U1425" si="896">CV1390*I1390</f>
        <v>16.5</v>
      </c>
      <c r="V1390" s="2">
        <f t="shared" ref="V1390:V1425" si="897">CW1390*I1390</f>
        <v>0.33600000000000002</v>
      </c>
      <c r="W1390" s="2">
        <f>ROUND(CX1390*I1390,2)</f>
        <v>0</v>
      </c>
      <c r="X1390" s="2">
        <f>ROUND(CY1390,2)</f>
        <v>116.93</v>
      </c>
      <c r="Y1390" s="2">
        <f>ROUND(CZ1390,2)</f>
        <v>59.14</v>
      </c>
      <c r="Z1390" s="2"/>
      <c r="AA1390" s="2">
        <v>53551706</v>
      </c>
      <c r="AB1390" s="2">
        <f t="shared" ref="AB1390:AB1425" si="898">ROUND((AC1390+AD1390+AF1390),2)</f>
        <v>935.72</v>
      </c>
      <c r="AC1390" s="2">
        <f t="shared" ref="AC1390:AC1425" si="899">ROUND((ES1390),2)</f>
        <v>0</v>
      </c>
      <c r="AD1390" s="2">
        <f t="shared" ref="AD1390:AD1397" si="900">ROUND((((ET1390)-(EU1390))+AE1390),2)</f>
        <v>70.02</v>
      </c>
      <c r="AE1390" s="2">
        <f t="shared" ref="AE1390:AF1397" si="901">ROUND((EU1390),2)</f>
        <v>30.24</v>
      </c>
      <c r="AF1390" s="2">
        <f t="shared" si="901"/>
        <v>865.7</v>
      </c>
      <c r="AG1390" s="2">
        <f t="shared" ref="AG1390:AG1425" si="902">ROUND((AP1390),2)</f>
        <v>0</v>
      </c>
      <c r="AH1390" s="2">
        <f t="shared" ref="AH1390:AI1397" si="903">(EW1390)</f>
        <v>110</v>
      </c>
      <c r="AI1390" s="2">
        <f t="shared" si="903"/>
        <v>2.2400000000000002</v>
      </c>
      <c r="AJ1390" s="2">
        <f t="shared" ref="AJ1390:AJ1425" si="904">(AS1390)</f>
        <v>0</v>
      </c>
      <c r="AK1390" s="2">
        <v>935.72</v>
      </c>
      <c r="AL1390" s="2">
        <v>0</v>
      </c>
      <c r="AM1390" s="2">
        <v>70.02</v>
      </c>
      <c r="AN1390" s="2">
        <v>30.24</v>
      </c>
      <c r="AO1390" s="2">
        <v>865.7</v>
      </c>
      <c r="AP1390" s="2">
        <v>0</v>
      </c>
      <c r="AQ1390" s="2">
        <v>110</v>
      </c>
      <c r="AR1390" s="2">
        <v>2.2400000000000002</v>
      </c>
      <c r="AS1390" s="2">
        <v>0</v>
      </c>
      <c r="AT1390" s="2">
        <v>87</v>
      </c>
      <c r="AU1390" s="2">
        <v>44</v>
      </c>
      <c r="AV1390" s="2">
        <v>1</v>
      </c>
      <c r="AW1390" s="2">
        <v>1</v>
      </c>
      <c r="AX1390" s="2"/>
      <c r="AY1390" s="2"/>
      <c r="AZ1390" s="2">
        <v>1</v>
      </c>
      <c r="BA1390" s="2">
        <v>1</v>
      </c>
      <c r="BB1390" s="2">
        <v>1</v>
      </c>
      <c r="BC1390" s="2">
        <v>1</v>
      </c>
      <c r="BD1390" s="2" t="s">
        <v>3</v>
      </c>
      <c r="BE1390" s="2" t="s">
        <v>3</v>
      </c>
      <c r="BF1390" s="2" t="s">
        <v>3</v>
      </c>
      <c r="BG1390" s="2" t="s">
        <v>3</v>
      </c>
      <c r="BH1390" s="2">
        <v>0</v>
      </c>
      <c r="BI1390" s="2">
        <v>1</v>
      </c>
      <c r="BJ1390" s="2" t="s">
        <v>1303</v>
      </c>
      <c r="BK1390" s="2"/>
      <c r="BL1390" s="2"/>
      <c r="BM1390" s="2">
        <v>65003</v>
      </c>
      <c r="BN1390" s="2">
        <v>0</v>
      </c>
      <c r="BO1390" s="2" t="s">
        <v>3</v>
      </c>
      <c r="BP1390" s="2">
        <v>0</v>
      </c>
      <c r="BQ1390" s="2">
        <v>6</v>
      </c>
      <c r="BR1390" s="2">
        <v>0</v>
      </c>
      <c r="BS1390" s="2">
        <v>1</v>
      </c>
      <c r="BT1390" s="2">
        <v>1</v>
      </c>
      <c r="BU1390" s="2">
        <v>1</v>
      </c>
      <c r="BV1390" s="2">
        <v>1</v>
      </c>
      <c r="BW1390" s="2">
        <v>1</v>
      </c>
      <c r="BX1390" s="2">
        <v>1</v>
      </c>
      <c r="BY1390" s="2" t="s">
        <v>3</v>
      </c>
      <c r="BZ1390" s="2">
        <v>87</v>
      </c>
      <c r="CA1390" s="2">
        <v>44</v>
      </c>
      <c r="CB1390" s="2" t="s">
        <v>3</v>
      </c>
      <c r="CC1390" s="2"/>
      <c r="CD1390" s="2"/>
      <c r="CE1390" s="2">
        <v>0</v>
      </c>
      <c r="CF1390" s="2">
        <v>0</v>
      </c>
      <c r="CG1390" s="2">
        <v>0</v>
      </c>
      <c r="CH1390" s="2"/>
      <c r="CI1390" s="2"/>
      <c r="CJ1390" s="2"/>
      <c r="CK1390" s="2"/>
      <c r="CL1390" s="2"/>
      <c r="CM1390" s="2">
        <v>0</v>
      </c>
      <c r="CN1390" s="2" t="s">
        <v>3</v>
      </c>
      <c r="CO1390" s="2">
        <v>0</v>
      </c>
      <c r="CP1390" s="2">
        <f t="shared" ref="CP1390:CP1425" si="905">(P1390+Q1390+S1390)</f>
        <v>140.36000000000001</v>
      </c>
      <c r="CQ1390" s="2">
        <f t="shared" ref="CQ1390:CQ1400" si="906">AC1390*BC1390</f>
        <v>0</v>
      </c>
      <c r="CR1390" s="2">
        <f t="shared" ref="CR1390:CR1425" si="907">AD1390*BB1390</f>
        <v>70.02</v>
      </c>
      <c r="CS1390" s="2">
        <f t="shared" ref="CS1390:CS1425" si="908">AE1390*BS1390</f>
        <v>30.24</v>
      </c>
      <c r="CT1390" s="2">
        <f t="shared" ref="CT1390:CT1425" si="909">AF1390*BA1390</f>
        <v>865.7</v>
      </c>
      <c r="CU1390" s="2">
        <f t="shared" ref="CU1390:CU1425" si="910">AG1390</f>
        <v>0</v>
      </c>
      <c r="CV1390" s="2">
        <f t="shared" ref="CV1390:CV1425" si="911">AH1390</f>
        <v>110</v>
      </c>
      <c r="CW1390" s="2">
        <f t="shared" ref="CW1390:CW1425" si="912">AI1390</f>
        <v>2.2400000000000002</v>
      </c>
      <c r="CX1390" s="2">
        <f t="shared" ref="CX1390:CX1425" si="913">AJ1390</f>
        <v>0</v>
      </c>
      <c r="CY1390" s="2">
        <f t="shared" ref="CY1390:CY1425" si="914">(((S1390+R1390)*AT1390)/100)</f>
        <v>116.92800000000001</v>
      </c>
      <c r="CZ1390" s="2">
        <f t="shared" ref="CZ1390:CZ1425" si="915">(((S1390+R1390)*AU1390)/100)</f>
        <v>59.136000000000003</v>
      </c>
      <c r="DA1390" s="2"/>
      <c r="DB1390" s="2"/>
      <c r="DC1390" s="2" t="s">
        <v>3</v>
      </c>
      <c r="DD1390" s="2" t="s">
        <v>3</v>
      </c>
      <c r="DE1390" s="2" t="s">
        <v>3</v>
      </c>
      <c r="DF1390" s="2" t="s">
        <v>3</v>
      </c>
      <c r="DG1390" s="2" t="s">
        <v>3</v>
      </c>
      <c r="DH1390" s="2" t="s">
        <v>3</v>
      </c>
      <c r="DI1390" s="2" t="s">
        <v>3</v>
      </c>
      <c r="DJ1390" s="2" t="s">
        <v>3</v>
      </c>
      <c r="DK1390" s="2" t="s">
        <v>3</v>
      </c>
      <c r="DL1390" s="2" t="s">
        <v>3</v>
      </c>
      <c r="DM1390" s="2" t="s">
        <v>3</v>
      </c>
      <c r="DN1390" s="2">
        <v>0</v>
      </c>
      <c r="DO1390" s="2">
        <v>0</v>
      </c>
      <c r="DP1390" s="2">
        <v>1</v>
      </c>
      <c r="DQ1390" s="2">
        <v>1</v>
      </c>
      <c r="DR1390" s="2"/>
      <c r="DS1390" s="2"/>
      <c r="DT1390" s="2"/>
      <c r="DU1390" s="2">
        <v>1010</v>
      </c>
      <c r="DV1390" s="2" t="s">
        <v>894</v>
      </c>
      <c r="DW1390" s="2" t="s">
        <v>894</v>
      </c>
      <c r="DX1390" s="2">
        <v>100</v>
      </c>
      <c r="DY1390" s="2"/>
      <c r="DZ1390" s="2" t="s">
        <v>3</v>
      </c>
      <c r="EA1390" s="2" t="s">
        <v>3</v>
      </c>
      <c r="EB1390" s="2" t="s">
        <v>3</v>
      </c>
      <c r="EC1390" s="2" t="s">
        <v>3</v>
      </c>
      <c r="ED1390" s="2"/>
      <c r="EE1390" s="2">
        <v>53551229</v>
      </c>
      <c r="EF1390" s="2">
        <v>6</v>
      </c>
      <c r="EG1390" s="2" t="s">
        <v>17</v>
      </c>
      <c r="EH1390" s="2">
        <v>99</v>
      </c>
      <c r="EI1390" s="2" t="s">
        <v>1132</v>
      </c>
      <c r="EJ1390" s="2">
        <v>1</v>
      </c>
      <c r="EK1390" s="2">
        <v>65003</v>
      </c>
      <c r="EL1390" s="2" t="s">
        <v>1133</v>
      </c>
      <c r="EM1390" s="2" t="s">
        <v>1134</v>
      </c>
      <c r="EN1390" s="2"/>
      <c r="EO1390" s="2" t="s">
        <v>3</v>
      </c>
      <c r="EP1390" s="2"/>
      <c r="EQ1390" s="2">
        <v>131072</v>
      </c>
      <c r="ER1390" s="2">
        <v>935.72</v>
      </c>
      <c r="ES1390" s="2">
        <v>0</v>
      </c>
      <c r="ET1390" s="2">
        <v>70.02</v>
      </c>
      <c r="EU1390" s="2">
        <v>30.24</v>
      </c>
      <c r="EV1390" s="2">
        <v>865.7</v>
      </c>
      <c r="EW1390" s="2">
        <v>110</v>
      </c>
      <c r="EX1390" s="2">
        <v>2.2400000000000002</v>
      </c>
      <c r="EY1390" s="2">
        <v>0</v>
      </c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>
        <v>0</v>
      </c>
      <c r="FR1390" s="2">
        <f>ROUND(IF(AND(BH1390=3,BI1390=3),P1390,0),2)</f>
        <v>0</v>
      </c>
      <c r="FS1390" s="2">
        <v>0</v>
      </c>
      <c r="FT1390" s="2"/>
      <c r="FU1390" s="2"/>
      <c r="FV1390" s="2"/>
      <c r="FW1390" s="2"/>
      <c r="FX1390" s="2">
        <v>87</v>
      </c>
      <c r="FY1390" s="2">
        <v>44</v>
      </c>
      <c r="FZ1390" s="2"/>
      <c r="GA1390" s="2" t="s">
        <v>3</v>
      </c>
      <c r="GB1390" s="2"/>
      <c r="GC1390" s="2"/>
      <c r="GD1390" s="2">
        <v>1</v>
      </c>
      <c r="GE1390" s="2"/>
      <c r="GF1390" s="2">
        <v>-197321949</v>
      </c>
      <c r="GG1390" s="2">
        <v>2</v>
      </c>
      <c r="GH1390" s="2">
        <v>1</v>
      </c>
      <c r="GI1390" s="2">
        <v>-2</v>
      </c>
      <c r="GJ1390" s="2">
        <v>0</v>
      </c>
      <c r="GK1390" s="2">
        <v>0</v>
      </c>
      <c r="GL1390" s="2">
        <f>ROUND(IF(AND(BH1390=3,BI1390=3,FS1390&lt;&gt;0),P1390,0),2)</f>
        <v>0</v>
      </c>
      <c r="GM1390" s="2">
        <f>ROUND(O1390+X1390+Y1390,2)+GX1390</f>
        <v>316.43</v>
      </c>
      <c r="GN1390" s="2">
        <f>IF(OR(BI1390=0,BI1390=1),ROUND(O1390+X1390+Y1390,2),0)</f>
        <v>316.43</v>
      </c>
      <c r="GO1390" s="2">
        <f>IF(BI1390=2,ROUND(O1390+X1390+Y1390,2),0)</f>
        <v>0</v>
      </c>
      <c r="GP1390" s="2">
        <f>IF(BI1390=4,ROUND(O1390+X1390+Y1390,2)+GX1390,0)</f>
        <v>0</v>
      </c>
      <c r="GQ1390" s="2"/>
      <c r="GR1390" s="2">
        <v>0</v>
      </c>
      <c r="GS1390" s="2">
        <v>0</v>
      </c>
      <c r="GT1390" s="2">
        <v>0</v>
      </c>
      <c r="GU1390" s="2" t="s">
        <v>3</v>
      </c>
      <c r="GV1390" s="2">
        <f t="shared" ref="GV1390:GV1425" si="916">ROUND((GT1390),2)</f>
        <v>0</v>
      </c>
      <c r="GW1390" s="2">
        <v>1</v>
      </c>
      <c r="GX1390" s="2">
        <f>ROUND(HC1390*I1390,2)</f>
        <v>0</v>
      </c>
      <c r="GY1390" s="2"/>
      <c r="GZ1390" s="2"/>
      <c r="HA1390" s="2">
        <v>0</v>
      </c>
      <c r="HB1390" s="2">
        <v>0</v>
      </c>
      <c r="HC1390" s="2">
        <f t="shared" ref="HC1390:HC1425" si="917">GV1390*GW1390</f>
        <v>0</v>
      </c>
      <c r="HD1390" s="2"/>
      <c r="HE1390" s="2" t="s">
        <v>3</v>
      </c>
      <c r="HF1390" s="2" t="s">
        <v>3</v>
      </c>
      <c r="HG1390" s="2"/>
      <c r="HH1390" s="2"/>
      <c r="HI1390" s="2"/>
      <c r="HJ1390" s="2"/>
      <c r="HK1390" s="2"/>
      <c r="HL1390" s="2"/>
      <c r="HM1390" s="2" t="s">
        <v>3</v>
      </c>
      <c r="HN1390" s="2" t="s">
        <v>1135</v>
      </c>
      <c r="HO1390" s="2" t="s">
        <v>1136</v>
      </c>
      <c r="HP1390" s="2" t="s">
        <v>1133</v>
      </c>
      <c r="HQ1390" s="2" t="s">
        <v>1133</v>
      </c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>
        <v>0</v>
      </c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</row>
    <row r="1391" spans="1:255" x14ac:dyDescent="0.2">
      <c r="A1391">
        <v>17</v>
      </c>
      <c r="B1391">
        <v>1</v>
      </c>
      <c r="C1391">
        <f>ROW(SmtRes!A2370)</f>
        <v>2370</v>
      </c>
      <c r="D1391">
        <f>ROW(EtalonRes!A2170)</f>
        <v>2170</v>
      </c>
      <c r="E1391" t="s">
        <v>1361</v>
      </c>
      <c r="F1391" t="s">
        <v>1301</v>
      </c>
      <c r="G1391" t="s">
        <v>1302</v>
      </c>
      <c r="H1391" t="s">
        <v>894</v>
      </c>
      <c r="I1391">
        <f>ROUND(15/100,7)</f>
        <v>0.15</v>
      </c>
      <c r="J1391">
        <v>0</v>
      </c>
      <c r="K1391">
        <f>ROUND(15/100,7)</f>
        <v>0.15</v>
      </c>
      <c r="O1391">
        <f>ROUND(CP1391,0)</f>
        <v>4743</v>
      </c>
      <c r="P1391">
        <f>ROUND(CQ1391*I1391,0)</f>
        <v>0</v>
      </c>
      <c r="Q1391">
        <f>ROUND(CR1391*I1391,0)</f>
        <v>167</v>
      </c>
      <c r="R1391">
        <f>ROUND(CS1391*I1391,0)</f>
        <v>160</v>
      </c>
      <c r="S1391">
        <f>ROUND(CT1391*I1391,0)</f>
        <v>4576</v>
      </c>
      <c r="T1391">
        <f>ROUND(CU1391*I1391,0)</f>
        <v>0</v>
      </c>
      <c r="U1391">
        <f t="shared" si="896"/>
        <v>16.5</v>
      </c>
      <c r="V1391">
        <f t="shared" si="897"/>
        <v>0.33600000000000002</v>
      </c>
      <c r="W1391">
        <f>ROUND(CX1391*I1391,0)</f>
        <v>0</v>
      </c>
      <c r="X1391">
        <f>ROUND(CY1391,0)</f>
        <v>4120</v>
      </c>
      <c r="Y1391">
        <f>ROUND(CZ1391,0)</f>
        <v>2084</v>
      </c>
      <c r="AA1391">
        <v>53551707</v>
      </c>
      <c r="AB1391">
        <f t="shared" si="898"/>
        <v>935.72</v>
      </c>
      <c r="AC1391">
        <f t="shared" si="899"/>
        <v>0</v>
      </c>
      <c r="AD1391">
        <f t="shared" si="900"/>
        <v>70.02</v>
      </c>
      <c r="AE1391">
        <f t="shared" si="901"/>
        <v>30.24</v>
      </c>
      <c r="AF1391">
        <f t="shared" si="901"/>
        <v>865.7</v>
      </c>
      <c r="AG1391">
        <f t="shared" si="902"/>
        <v>0</v>
      </c>
      <c r="AH1391">
        <f t="shared" si="903"/>
        <v>110</v>
      </c>
      <c r="AI1391">
        <f t="shared" si="903"/>
        <v>2.2400000000000002</v>
      </c>
      <c r="AJ1391">
        <f t="shared" si="904"/>
        <v>0</v>
      </c>
      <c r="AK1391">
        <v>935.72</v>
      </c>
      <c r="AL1391">
        <v>0</v>
      </c>
      <c r="AM1391">
        <v>70.02</v>
      </c>
      <c r="AN1391">
        <v>30.24</v>
      </c>
      <c r="AO1391">
        <v>865.7</v>
      </c>
      <c r="AP1391">
        <v>0</v>
      </c>
      <c r="AQ1391">
        <v>110</v>
      </c>
      <c r="AR1391">
        <v>2.2400000000000002</v>
      </c>
      <c r="AS1391">
        <v>0</v>
      </c>
      <c r="AT1391">
        <v>87</v>
      </c>
      <c r="AU1391">
        <v>44</v>
      </c>
      <c r="AV1391">
        <v>1</v>
      </c>
      <c r="AW1391">
        <v>1</v>
      </c>
      <c r="AZ1391">
        <v>1</v>
      </c>
      <c r="BA1391">
        <v>35.24</v>
      </c>
      <c r="BB1391">
        <v>15.89</v>
      </c>
      <c r="BC1391">
        <v>1</v>
      </c>
      <c r="BD1391" t="s">
        <v>3</v>
      </c>
      <c r="BE1391" t="s">
        <v>3</v>
      </c>
      <c r="BF1391" t="s">
        <v>3</v>
      </c>
      <c r="BG1391" t="s">
        <v>3</v>
      </c>
      <c r="BH1391">
        <v>0</v>
      </c>
      <c r="BI1391">
        <v>1</v>
      </c>
      <c r="BJ1391" t="s">
        <v>1303</v>
      </c>
      <c r="BM1391">
        <v>65003</v>
      </c>
      <c r="BN1391">
        <v>0</v>
      </c>
      <c r="BO1391" t="s">
        <v>1301</v>
      </c>
      <c r="BP1391">
        <v>1</v>
      </c>
      <c r="BQ1391">
        <v>6</v>
      </c>
      <c r="BR1391">
        <v>0</v>
      </c>
      <c r="BS1391">
        <v>35.24</v>
      </c>
      <c r="BT1391">
        <v>1</v>
      </c>
      <c r="BU1391">
        <v>1</v>
      </c>
      <c r="BV1391">
        <v>1</v>
      </c>
      <c r="BW1391">
        <v>1</v>
      </c>
      <c r="BX1391">
        <v>1</v>
      </c>
      <c r="BY1391" t="s">
        <v>3</v>
      </c>
      <c r="BZ1391">
        <v>87</v>
      </c>
      <c r="CA1391">
        <v>44</v>
      </c>
      <c r="CB1391" t="s">
        <v>3</v>
      </c>
      <c r="CE1391">
        <v>0</v>
      </c>
      <c r="CF1391">
        <v>0</v>
      </c>
      <c r="CG1391">
        <v>0</v>
      </c>
      <c r="CM1391">
        <v>0</v>
      </c>
      <c r="CN1391" t="s">
        <v>3</v>
      </c>
      <c r="CO1391">
        <v>0</v>
      </c>
      <c r="CP1391">
        <f t="shared" si="905"/>
        <v>4743</v>
      </c>
      <c r="CQ1391">
        <f t="shared" si="906"/>
        <v>0</v>
      </c>
      <c r="CR1391">
        <f t="shared" si="907"/>
        <v>1112.6178</v>
      </c>
      <c r="CS1391">
        <f t="shared" si="908"/>
        <v>1065.6576</v>
      </c>
      <c r="CT1391">
        <f t="shared" si="909"/>
        <v>30507.268000000004</v>
      </c>
      <c r="CU1391">
        <f t="shared" si="910"/>
        <v>0</v>
      </c>
      <c r="CV1391">
        <f t="shared" si="911"/>
        <v>110</v>
      </c>
      <c r="CW1391">
        <f t="shared" si="912"/>
        <v>2.2400000000000002</v>
      </c>
      <c r="CX1391">
        <f t="shared" si="913"/>
        <v>0</v>
      </c>
      <c r="CY1391">
        <f t="shared" si="914"/>
        <v>4120.32</v>
      </c>
      <c r="CZ1391">
        <f t="shared" si="915"/>
        <v>2083.84</v>
      </c>
      <c r="DC1391" t="s">
        <v>3</v>
      </c>
      <c r="DD1391" t="s">
        <v>3</v>
      </c>
      <c r="DE1391" t="s">
        <v>3</v>
      </c>
      <c r="DF1391" t="s">
        <v>3</v>
      </c>
      <c r="DG1391" t="s">
        <v>3</v>
      </c>
      <c r="DH1391" t="s">
        <v>3</v>
      </c>
      <c r="DI1391" t="s">
        <v>3</v>
      </c>
      <c r="DJ1391" t="s">
        <v>3</v>
      </c>
      <c r="DK1391" t="s">
        <v>3</v>
      </c>
      <c r="DL1391" t="s">
        <v>3</v>
      </c>
      <c r="DM1391" t="s">
        <v>3</v>
      </c>
      <c r="DN1391">
        <v>0</v>
      </c>
      <c r="DO1391">
        <v>0</v>
      </c>
      <c r="DP1391">
        <v>1</v>
      </c>
      <c r="DQ1391">
        <v>1</v>
      </c>
      <c r="DU1391">
        <v>1010</v>
      </c>
      <c r="DV1391" t="s">
        <v>894</v>
      </c>
      <c r="DW1391" t="s">
        <v>894</v>
      </c>
      <c r="DX1391">
        <v>100</v>
      </c>
      <c r="DZ1391" t="s">
        <v>3</v>
      </c>
      <c r="EA1391" t="s">
        <v>3</v>
      </c>
      <c r="EB1391" t="s">
        <v>3</v>
      </c>
      <c r="EC1391" t="s">
        <v>3</v>
      </c>
      <c r="EE1391">
        <v>53551229</v>
      </c>
      <c r="EF1391">
        <v>6</v>
      </c>
      <c r="EG1391" t="s">
        <v>17</v>
      </c>
      <c r="EH1391">
        <v>99</v>
      </c>
      <c r="EI1391" t="s">
        <v>1132</v>
      </c>
      <c r="EJ1391">
        <v>1</v>
      </c>
      <c r="EK1391">
        <v>65003</v>
      </c>
      <c r="EL1391" t="s">
        <v>1133</v>
      </c>
      <c r="EM1391" t="s">
        <v>1134</v>
      </c>
      <c r="EO1391" t="s">
        <v>3</v>
      </c>
      <c r="EQ1391">
        <v>131072</v>
      </c>
      <c r="ER1391">
        <v>935.72</v>
      </c>
      <c r="ES1391">
        <v>0</v>
      </c>
      <c r="ET1391">
        <v>70.02</v>
      </c>
      <c r="EU1391">
        <v>30.24</v>
      </c>
      <c r="EV1391">
        <v>865.7</v>
      </c>
      <c r="EW1391">
        <v>110</v>
      </c>
      <c r="EX1391">
        <v>2.2400000000000002</v>
      </c>
      <c r="EY1391">
        <v>0</v>
      </c>
      <c r="FQ1391">
        <v>0</v>
      </c>
      <c r="FR1391">
        <f>ROUND(IF(AND(BH1391=3,BI1391=3),P1391,0),0)</f>
        <v>0</v>
      </c>
      <c r="FS1391">
        <v>0</v>
      </c>
      <c r="FX1391">
        <v>87</v>
      </c>
      <c r="FY1391">
        <v>44</v>
      </c>
      <c r="GA1391" t="s">
        <v>3</v>
      </c>
      <c r="GD1391">
        <v>1</v>
      </c>
      <c r="GF1391">
        <v>-197321949</v>
      </c>
      <c r="GG1391">
        <v>2</v>
      </c>
      <c r="GH1391">
        <v>1</v>
      </c>
      <c r="GI1391">
        <v>2</v>
      </c>
      <c r="GJ1391">
        <v>0</v>
      </c>
      <c r="GK1391">
        <v>0</v>
      </c>
      <c r="GL1391">
        <f>ROUND(IF(AND(BH1391=3,BI1391=3,FS1391&lt;&gt;0),P1391,0),0)</f>
        <v>0</v>
      </c>
      <c r="GM1391">
        <f>ROUND(O1391+X1391+Y1391,0)+GX1391</f>
        <v>10947</v>
      </c>
      <c r="GN1391">
        <f>IF(OR(BI1391=0,BI1391=1),ROUND(O1391+X1391+Y1391,0),0)</f>
        <v>10947</v>
      </c>
      <c r="GO1391">
        <f>IF(BI1391=2,ROUND(O1391+X1391+Y1391,0),0)</f>
        <v>0</v>
      </c>
      <c r="GP1391">
        <f>IF(BI1391=4,ROUND(O1391+X1391+Y1391,0)+GX1391,0)</f>
        <v>0</v>
      </c>
      <c r="GR1391">
        <v>0</v>
      </c>
      <c r="GS1391">
        <v>0</v>
      </c>
      <c r="GT1391">
        <v>0</v>
      </c>
      <c r="GU1391" t="s">
        <v>3</v>
      </c>
      <c r="GV1391">
        <f t="shared" si="916"/>
        <v>0</v>
      </c>
      <c r="GW1391">
        <v>1</v>
      </c>
      <c r="GX1391">
        <f>ROUND(HC1391*I1391,0)</f>
        <v>0</v>
      </c>
      <c r="HA1391">
        <v>0</v>
      </c>
      <c r="HB1391">
        <v>0</v>
      </c>
      <c r="HC1391">
        <f t="shared" si="917"/>
        <v>0</v>
      </c>
      <c r="HE1391" t="s">
        <v>3</v>
      </c>
      <c r="HF1391" t="s">
        <v>3</v>
      </c>
      <c r="HM1391" t="s">
        <v>3</v>
      </c>
      <c r="HN1391" t="s">
        <v>1135</v>
      </c>
      <c r="HO1391" t="s">
        <v>1136</v>
      </c>
      <c r="HP1391" t="s">
        <v>1133</v>
      </c>
      <c r="HQ1391" t="s">
        <v>1133</v>
      </c>
      <c r="IK1391">
        <v>0</v>
      </c>
    </row>
    <row r="1392" spans="1:255" x14ac:dyDescent="0.2">
      <c r="A1392" s="2">
        <v>18</v>
      </c>
      <c r="B1392" s="2">
        <v>1</v>
      </c>
      <c r="C1392" s="2">
        <v>2366</v>
      </c>
      <c r="D1392" s="2"/>
      <c r="E1392" s="2" t="s">
        <v>1362</v>
      </c>
      <c r="F1392" s="2" t="s">
        <v>1138</v>
      </c>
      <c r="G1392" s="2" t="s">
        <v>1139</v>
      </c>
      <c r="H1392" s="2" t="s">
        <v>26</v>
      </c>
      <c r="I1392" s="2">
        <f>I1390*J1392</f>
        <v>1.2</v>
      </c>
      <c r="J1392" s="2">
        <v>8</v>
      </c>
      <c r="K1392" s="2">
        <v>8</v>
      </c>
      <c r="L1392" s="2"/>
      <c r="M1392" s="2"/>
      <c r="N1392" s="2"/>
      <c r="O1392" s="2">
        <f>ROUND(CP1392,2)</f>
        <v>0</v>
      </c>
      <c r="P1392" s="2">
        <f>ROUND(CQ1392*I1392,2)</f>
        <v>0</v>
      </c>
      <c r="Q1392" s="2">
        <f>ROUND(CR1392*I1392,2)</f>
        <v>0</v>
      </c>
      <c r="R1392" s="2">
        <f>ROUND(CS1392*I1392,2)</f>
        <v>0</v>
      </c>
      <c r="S1392" s="2">
        <f>ROUND(CT1392*I1392,2)</f>
        <v>0</v>
      </c>
      <c r="T1392" s="2">
        <f>ROUND(CU1392*I1392,2)</f>
        <v>0</v>
      </c>
      <c r="U1392" s="2">
        <f t="shared" si="896"/>
        <v>0</v>
      </c>
      <c r="V1392" s="2">
        <f t="shared" si="897"/>
        <v>0</v>
      </c>
      <c r="W1392" s="2">
        <f>ROUND(CX1392*I1392,2)</f>
        <v>0</v>
      </c>
      <c r="X1392" s="2">
        <f>ROUND(CY1392,2)</f>
        <v>0</v>
      </c>
      <c r="Y1392" s="2">
        <f>ROUND(CZ1392,2)</f>
        <v>0</v>
      </c>
      <c r="Z1392" s="2"/>
      <c r="AA1392" s="2">
        <v>53551706</v>
      </c>
      <c r="AB1392" s="2">
        <f t="shared" si="898"/>
        <v>0</v>
      </c>
      <c r="AC1392" s="2">
        <f t="shared" si="899"/>
        <v>0</v>
      </c>
      <c r="AD1392" s="2">
        <f t="shared" si="900"/>
        <v>0</v>
      </c>
      <c r="AE1392" s="2">
        <f t="shared" si="901"/>
        <v>0</v>
      </c>
      <c r="AF1392" s="2">
        <f t="shared" si="901"/>
        <v>0</v>
      </c>
      <c r="AG1392" s="2">
        <f t="shared" si="902"/>
        <v>0</v>
      </c>
      <c r="AH1392" s="2">
        <f t="shared" si="903"/>
        <v>0</v>
      </c>
      <c r="AI1392" s="2">
        <f t="shared" si="903"/>
        <v>0</v>
      </c>
      <c r="AJ1392" s="2">
        <f t="shared" si="904"/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87</v>
      </c>
      <c r="AU1392" s="2">
        <v>44</v>
      </c>
      <c r="AV1392" s="2">
        <v>1</v>
      </c>
      <c r="AW1392" s="2">
        <v>1</v>
      </c>
      <c r="AX1392" s="2"/>
      <c r="AY1392" s="2"/>
      <c r="AZ1392" s="2">
        <v>1</v>
      </c>
      <c r="BA1392" s="2">
        <v>1</v>
      </c>
      <c r="BB1392" s="2">
        <v>1</v>
      </c>
      <c r="BC1392" s="2">
        <v>1</v>
      </c>
      <c r="BD1392" s="2" t="s">
        <v>3</v>
      </c>
      <c r="BE1392" s="2" t="s">
        <v>3</v>
      </c>
      <c r="BF1392" s="2" t="s">
        <v>3</v>
      </c>
      <c r="BG1392" s="2" t="s">
        <v>3</v>
      </c>
      <c r="BH1392" s="2">
        <v>3</v>
      </c>
      <c r="BI1392" s="2">
        <v>1</v>
      </c>
      <c r="BJ1392" s="2" t="s">
        <v>1140</v>
      </c>
      <c r="BK1392" s="2"/>
      <c r="BL1392" s="2"/>
      <c r="BM1392" s="2">
        <v>65003</v>
      </c>
      <c r="BN1392" s="2">
        <v>0</v>
      </c>
      <c r="BO1392" s="2" t="s">
        <v>3</v>
      </c>
      <c r="BP1392" s="2">
        <v>0</v>
      </c>
      <c r="BQ1392" s="2">
        <v>6</v>
      </c>
      <c r="BR1392" s="2">
        <v>0</v>
      </c>
      <c r="BS1392" s="2">
        <v>1</v>
      </c>
      <c r="BT1392" s="2">
        <v>1</v>
      </c>
      <c r="BU1392" s="2">
        <v>1</v>
      </c>
      <c r="BV1392" s="2">
        <v>1</v>
      </c>
      <c r="BW1392" s="2">
        <v>1</v>
      </c>
      <c r="BX1392" s="2">
        <v>1</v>
      </c>
      <c r="BY1392" s="2" t="s">
        <v>3</v>
      </c>
      <c r="BZ1392" s="2">
        <v>87</v>
      </c>
      <c r="CA1392" s="2">
        <v>44</v>
      </c>
      <c r="CB1392" s="2" t="s">
        <v>3</v>
      </c>
      <c r="CC1392" s="2"/>
      <c r="CD1392" s="2"/>
      <c r="CE1392" s="2">
        <v>0</v>
      </c>
      <c r="CF1392" s="2">
        <v>0</v>
      </c>
      <c r="CG1392" s="2">
        <v>0</v>
      </c>
      <c r="CH1392" s="2"/>
      <c r="CI1392" s="2"/>
      <c r="CJ1392" s="2"/>
      <c r="CK1392" s="2"/>
      <c r="CL1392" s="2"/>
      <c r="CM1392" s="2">
        <v>0</v>
      </c>
      <c r="CN1392" s="2" t="s">
        <v>3</v>
      </c>
      <c r="CO1392" s="2">
        <v>0</v>
      </c>
      <c r="CP1392" s="2">
        <f t="shared" si="905"/>
        <v>0</v>
      </c>
      <c r="CQ1392" s="2">
        <f t="shared" si="906"/>
        <v>0</v>
      </c>
      <c r="CR1392" s="2">
        <f t="shared" si="907"/>
        <v>0</v>
      </c>
      <c r="CS1392" s="2">
        <f t="shared" si="908"/>
        <v>0</v>
      </c>
      <c r="CT1392" s="2">
        <f t="shared" si="909"/>
        <v>0</v>
      </c>
      <c r="CU1392" s="2">
        <f t="shared" si="910"/>
        <v>0</v>
      </c>
      <c r="CV1392" s="2">
        <f t="shared" si="911"/>
        <v>0</v>
      </c>
      <c r="CW1392" s="2">
        <f t="shared" si="912"/>
        <v>0</v>
      </c>
      <c r="CX1392" s="2">
        <f t="shared" si="913"/>
        <v>0</v>
      </c>
      <c r="CY1392" s="2">
        <f t="shared" si="914"/>
        <v>0</v>
      </c>
      <c r="CZ1392" s="2">
        <f t="shared" si="915"/>
        <v>0</v>
      </c>
      <c r="DA1392" s="2"/>
      <c r="DB1392" s="2"/>
      <c r="DC1392" s="2" t="s">
        <v>3</v>
      </c>
      <c r="DD1392" s="2" t="s">
        <v>3</v>
      </c>
      <c r="DE1392" s="2" t="s">
        <v>3</v>
      </c>
      <c r="DF1392" s="2" t="s">
        <v>3</v>
      </c>
      <c r="DG1392" s="2" t="s">
        <v>3</v>
      </c>
      <c r="DH1392" s="2" t="s">
        <v>3</v>
      </c>
      <c r="DI1392" s="2" t="s">
        <v>3</v>
      </c>
      <c r="DJ1392" s="2" t="s">
        <v>3</v>
      </c>
      <c r="DK1392" s="2" t="s">
        <v>3</v>
      </c>
      <c r="DL1392" s="2" t="s">
        <v>3</v>
      </c>
      <c r="DM1392" s="2" t="s">
        <v>3</v>
      </c>
      <c r="DN1392" s="2">
        <v>0</v>
      </c>
      <c r="DO1392" s="2">
        <v>0</v>
      </c>
      <c r="DP1392" s="2">
        <v>1</v>
      </c>
      <c r="DQ1392" s="2">
        <v>1</v>
      </c>
      <c r="DR1392" s="2"/>
      <c r="DS1392" s="2"/>
      <c r="DT1392" s="2"/>
      <c r="DU1392" s="2">
        <v>1009</v>
      </c>
      <c r="DV1392" s="2" t="s">
        <v>26</v>
      </c>
      <c r="DW1392" s="2" t="s">
        <v>26</v>
      </c>
      <c r="DX1392" s="2">
        <v>1000</v>
      </c>
      <c r="DY1392" s="2"/>
      <c r="DZ1392" s="2" t="s">
        <v>3</v>
      </c>
      <c r="EA1392" s="2" t="s">
        <v>3</v>
      </c>
      <c r="EB1392" s="2" t="s">
        <v>3</v>
      </c>
      <c r="EC1392" s="2" t="s">
        <v>3</v>
      </c>
      <c r="ED1392" s="2"/>
      <c r="EE1392" s="2">
        <v>53551229</v>
      </c>
      <c r="EF1392" s="2">
        <v>6</v>
      </c>
      <c r="EG1392" s="2" t="s">
        <v>17</v>
      </c>
      <c r="EH1392" s="2">
        <v>99</v>
      </c>
      <c r="EI1392" s="2" t="s">
        <v>1132</v>
      </c>
      <c r="EJ1392" s="2">
        <v>1</v>
      </c>
      <c r="EK1392" s="2">
        <v>65003</v>
      </c>
      <c r="EL1392" s="2" t="s">
        <v>1133</v>
      </c>
      <c r="EM1392" s="2" t="s">
        <v>1134</v>
      </c>
      <c r="EN1392" s="2"/>
      <c r="EO1392" s="2" t="s">
        <v>3</v>
      </c>
      <c r="EP1392" s="2"/>
      <c r="EQ1392" s="2">
        <v>0</v>
      </c>
      <c r="ER1392" s="2">
        <v>0</v>
      </c>
      <c r="ES1392" s="2">
        <v>0</v>
      </c>
      <c r="ET1392" s="2">
        <v>0</v>
      </c>
      <c r="EU1392" s="2">
        <v>0</v>
      </c>
      <c r="EV1392" s="2">
        <v>0</v>
      </c>
      <c r="EW1392" s="2">
        <v>0</v>
      </c>
      <c r="EX1392" s="2">
        <v>0</v>
      </c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>
        <v>0</v>
      </c>
      <c r="FR1392" s="2">
        <f>ROUND(IF(AND(BH1392=3,BI1392=3),P1392,0),2)</f>
        <v>0</v>
      </c>
      <c r="FS1392" s="2">
        <v>0</v>
      </c>
      <c r="FT1392" s="2"/>
      <c r="FU1392" s="2"/>
      <c r="FV1392" s="2"/>
      <c r="FW1392" s="2"/>
      <c r="FX1392" s="2">
        <v>87</v>
      </c>
      <c r="FY1392" s="2">
        <v>44</v>
      </c>
      <c r="FZ1392" s="2"/>
      <c r="GA1392" s="2" t="s">
        <v>3</v>
      </c>
      <c r="GB1392" s="2"/>
      <c r="GC1392" s="2"/>
      <c r="GD1392" s="2">
        <v>1</v>
      </c>
      <c r="GE1392" s="2"/>
      <c r="GF1392" s="2">
        <v>1839160745</v>
      </c>
      <c r="GG1392" s="2">
        <v>2</v>
      </c>
      <c r="GH1392" s="2">
        <v>1</v>
      </c>
      <c r="GI1392" s="2">
        <v>-2</v>
      </c>
      <c r="GJ1392" s="2">
        <v>0</v>
      </c>
      <c r="GK1392" s="2">
        <v>0</v>
      </c>
      <c r="GL1392" s="2">
        <f>ROUND(IF(AND(BH1392=3,BI1392=3,FS1392&lt;&gt;0),P1392,0),2)</f>
        <v>0</v>
      </c>
      <c r="GM1392" s="2">
        <f>ROUND(O1392+X1392+Y1392,2)+GX1392</f>
        <v>0</v>
      </c>
      <c r="GN1392" s="2">
        <f>IF(OR(BI1392=0,BI1392=1),ROUND(O1392+X1392+Y1392,2),0)</f>
        <v>0</v>
      </c>
      <c r="GO1392" s="2">
        <f>IF(BI1392=2,ROUND(O1392+X1392+Y1392,2),0)</f>
        <v>0</v>
      </c>
      <c r="GP1392" s="2">
        <f>IF(BI1392=4,ROUND(O1392+X1392+Y1392,2)+GX1392,0)</f>
        <v>0</v>
      </c>
      <c r="GQ1392" s="2"/>
      <c r="GR1392" s="2">
        <v>0</v>
      </c>
      <c r="GS1392" s="2">
        <v>0</v>
      </c>
      <c r="GT1392" s="2">
        <v>0</v>
      </c>
      <c r="GU1392" s="2" t="s">
        <v>3</v>
      </c>
      <c r="GV1392" s="2">
        <f t="shared" si="916"/>
        <v>0</v>
      </c>
      <c r="GW1392" s="2">
        <v>1</v>
      </c>
      <c r="GX1392" s="2">
        <f>ROUND(HC1392*I1392,2)</f>
        <v>0</v>
      </c>
      <c r="GY1392" s="2"/>
      <c r="GZ1392" s="2"/>
      <c r="HA1392" s="2">
        <v>0</v>
      </c>
      <c r="HB1392" s="2">
        <v>0</v>
      </c>
      <c r="HC1392" s="2">
        <f t="shared" si="917"/>
        <v>0</v>
      </c>
      <c r="HD1392" s="2"/>
      <c r="HE1392" s="2" t="s">
        <v>3</v>
      </c>
      <c r="HF1392" s="2" t="s">
        <v>3</v>
      </c>
      <c r="HG1392" s="2"/>
      <c r="HH1392" s="2"/>
      <c r="HI1392" s="2"/>
      <c r="HJ1392" s="2"/>
      <c r="HK1392" s="2"/>
      <c r="HL1392" s="2"/>
      <c r="HM1392" s="2" t="s">
        <v>3</v>
      </c>
      <c r="HN1392" s="2" t="s">
        <v>1135</v>
      </c>
      <c r="HO1392" s="2" t="s">
        <v>1136</v>
      </c>
      <c r="HP1392" s="2" t="s">
        <v>1133</v>
      </c>
      <c r="HQ1392" s="2" t="s">
        <v>1133</v>
      </c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>
        <v>0</v>
      </c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</row>
    <row r="1393" spans="1:255" x14ac:dyDescent="0.2">
      <c r="A1393">
        <v>18</v>
      </c>
      <c r="B1393">
        <v>1</v>
      </c>
      <c r="C1393">
        <v>2370</v>
      </c>
      <c r="E1393" t="s">
        <v>1362</v>
      </c>
      <c r="F1393" t="s">
        <v>1138</v>
      </c>
      <c r="G1393" t="s">
        <v>1139</v>
      </c>
      <c r="H1393" t="s">
        <v>26</v>
      </c>
      <c r="I1393">
        <f>I1391*J1393</f>
        <v>1.2</v>
      </c>
      <c r="J1393">
        <v>8</v>
      </c>
      <c r="K1393">
        <v>8</v>
      </c>
      <c r="O1393">
        <f>ROUND(CP1393,0)</f>
        <v>0</v>
      </c>
      <c r="P1393">
        <f>ROUND(CQ1393*I1393,0)</f>
        <v>0</v>
      </c>
      <c r="Q1393">
        <f>ROUND(CR1393*I1393,0)</f>
        <v>0</v>
      </c>
      <c r="R1393">
        <f>ROUND(CS1393*I1393,0)</f>
        <v>0</v>
      </c>
      <c r="S1393">
        <f>ROUND(CT1393*I1393,0)</f>
        <v>0</v>
      </c>
      <c r="T1393">
        <f>ROUND(CU1393*I1393,0)</f>
        <v>0</v>
      </c>
      <c r="U1393">
        <f t="shared" si="896"/>
        <v>0</v>
      </c>
      <c r="V1393">
        <f t="shared" si="897"/>
        <v>0</v>
      </c>
      <c r="W1393">
        <f>ROUND(CX1393*I1393,0)</f>
        <v>0</v>
      </c>
      <c r="X1393">
        <f>ROUND(CY1393,0)</f>
        <v>0</v>
      </c>
      <c r="Y1393">
        <f>ROUND(CZ1393,0)</f>
        <v>0</v>
      </c>
      <c r="AA1393">
        <v>53551707</v>
      </c>
      <c r="AB1393">
        <f t="shared" si="898"/>
        <v>0</v>
      </c>
      <c r="AC1393">
        <f t="shared" si="899"/>
        <v>0</v>
      </c>
      <c r="AD1393">
        <f t="shared" si="900"/>
        <v>0</v>
      </c>
      <c r="AE1393">
        <f t="shared" si="901"/>
        <v>0</v>
      </c>
      <c r="AF1393">
        <f t="shared" si="901"/>
        <v>0</v>
      </c>
      <c r="AG1393">
        <f t="shared" si="902"/>
        <v>0</v>
      </c>
      <c r="AH1393">
        <f t="shared" si="903"/>
        <v>0</v>
      </c>
      <c r="AI1393">
        <f t="shared" si="903"/>
        <v>0</v>
      </c>
      <c r="AJ1393">
        <f t="shared" si="904"/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87</v>
      </c>
      <c r="AU1393">
        <v>44</v>
      </c>
      <c r="AV1393">
        <v>1</v>
      </c>
      <c r="AW1393">
        <v>1</v>
      </c>
      <c r="AZ1393">
        <v>1</v>
      </c>
      <c r="BA1393">
        <v>1</v>
      </c>
      <c r="BB1393">
        <v>1</v>
      </c>
      <c r="BC1393">
        <v>6.14</v>
      </c>
      <c r="BD1393" t="s">
        <v>3</v>
      </c>
      <c r="BE1393" t="s">
        <v>3</v>
      </c>
      <c r="BF1393" t="s">
        <v>3</v>
      </c>
      <c r="BG1393" t="s">
        <v>3</v>
      </c>
      <c r="BH1393">
        <v>3</v>
      </c>
      <c r="BI1393">
        <v>1</v>
      </c>
      <c r="BJ1393" t="s">
        <v>1140</v>
      </c>
      <c r="BM1393">
        <v>65003</v>
      </c>
      <c r="BN1393">
        <v>0</v>
      </c>
      <c r="BO1393" t="s">
        <v>30</v>
      </c>
      <c r="BP1393">
        <v>1</v>
      </c>
      <c r="BQ1393">
        <v>6</v>
      </c>
      <c r="BR1393">
        <v>0</v>
      </c>
      <c r="BS1393">
        <v>1</v>
      </c>
      <c r="BT1393">
        <v>1</v>
      </c>
      <c r="BU1393">
        <v>1</v>
      </c>
      <c r="BV1393">
        <v>1</v>
      </c>
      <c r="BW1393">
        <v>1</v>
      </c>
      <c r="BX1393">
        <v>1</v>
      </c>
      <c r="BY1393" t="s">
        <v>3</v>
      </c>
      <c r="BZ1393">
        <v>87</v>
      </c>
      <c r="CA1393">
        <v>44</v>
      </c>
      <c r="CB1393" t="s">
        <v>3</v>
      </c>
      <c r="CE1393">
        <v>0</v>
      </c>
      <c r="CF1393">
        <v>0</v>
      </c>
      <c r="CG1393">
        <v>0</v>
      </c>
      <c r="CM1393">
        <v>0</v>
      </c>
      <c r="CN1393" t="s">
        <v>3</v>
      </c>
      <c r="CO1393">
        <v>0</v>
      </c>
      <c r="CP1393">
        <f t="shared" si="905"/>
        <v>0</v>
      </c>
      <c r="CQ1393">
        <f t="shared" si="906"/>
        <v>0</v>
      </c>
      <c r="CR1393">
        <f t="shared" si="907"/>
        <v>0</v>
      </c>
      <c r="CS1393">
        <f t="shared" si="908"/>
        <v>0</v>
      </c>
      <c r="CT1393">
        <f t="shared" si="909"/>
        <v>0</v>
      </c>
      <c r="CU1393">
        <f t="shared" si="910"/>
        <v>0</v>
      </c>
      <c r="CV1393">
        <f t="shared" si="911"/>
        <v>0</v>
      </c>
      <c r="CW1393">
        <f t="shared" si="912"/>
        <v>0</v>
      </c>
      <c r="CX1393">
        <f t="shared" si="913"/>
        <v>0</v>
      </c>
      <c r="CY1393">
        <f t="shared" si="914"/>
        <v>0</v>
      </c>
      <c r="CZ1393">
        <f t="shared" si="915"/>
        <v>0</v>
      </c>
      <c r="DC1393" t="s">
        <v>3</v>
      </c>
      <c r="DD1393" t="s">
        <v>3</v>
      </c>
      <c r="DE1393" t="s">
        <v>3</v>
      </c>
      <c r="DF1393" t="s">
        <v>3</v>
      </c>
      <c r="DG1393" t="s">
        <v>3</v>
      </c>
      <c r="DH1393" t="s">
        <v>3</v>
      </c>
      <c r="DI1393" t="s">
        <v>3</v>
      </c>
      <c r="DJ1393" t="s">
        <v>3</v>
      </c>
      <c r="DK1393" t="s">
        <v>3</v>
      </c>
      <c r="DL1393" t="s">
        <v>3</v>
      </c>
      <c r="DM1393" t="s">
        <v>3</v>
      </c>
      <c r="DN1393">
        <v>0</v>
      </c>
      <c r="DO1393">
        <v>0</v>
      </c>
      <c r="DP1393">
        <v>1</v>
      </c>
      <c r="DQ1393">
        <v>1</v>
      </c>
      <c r="DU1393">
        <v>1009</v>
      </c>
      <c r="DV1393" t="s">
        <v>26</v>
      </c>
      <c r="DW1393" t="s">
        <v>26</v>
      </c>
      <c r="DX1393">
        <v>1000</v>
      </c>
      <c r="DZ1393" t="s">
        <v>3</v>
      </c>
      <c r="EA1393" t="s">
        <v>3</v>
      </c>
      <c r="EB1393" t="s">
        <v>3</v>
      </c>
      <c r="EC1393" t="s">
        <v>3</v>
      </c>
      <c r="EE1393">
        <v>53551229</v>
      </c>
      <c r="EF1393">
        <v>6</v>
      </c>
      <c r="EG1393" t="s">
        <v>17</v>
      </c>
      <c r="EH1393">
        <v>99</v>
      </c>
      <c r="EI1393" t="s">
        <v>1132</v>
      </c>
      <c r="EJ1393">
        <v>1</v>
      </c>
      <c r="EK1393">
        <v>65003</v>
      </c>
      <c r="EL1393" t="s">
        <v>1133</v>
      </c>
      <c r="EM1393" t="s">
        <v>1134</v>
      </c>
      <c r="EO1393" t="s">
        <v>3</v>
      </c>
      <c r="EQ1393">
        <v>0</v>
      </c>
      <c r="ER1393">
        <v>0</v>
      </c>
      <c r="ES1393">
        <v>0</v>
      </c>
      <c r="ET1393">
        <v>0</v>
      </c>
      <c r="EU1393">
        <v>0</v>
      </c>
      <c r="EV1393">
        <v>0</v>
      </c>
      <c r="EW1393">
        <v>0</v>
      </c>
      <c r="EX1393">
        <v>0</v>
      </c>
      <c r="FQ1393">
        <v>0</v>
      </c>
      <c r="FR1393">
        <f>ROUND(IF(AND(BH1393=3,BI1393=3),P1393,0),0)</f>
        <v>0</v>
      </c>
      <c r="FS1393">
        <v>0</v>
      </c>
      <c r="FX1393">
        <v>87</v>
      </c>
      <c r="FY1393">
        <v>44</v>
      </c>
      <c r="GA1393" t="s">
        <v>3</v>
      </c>
      <c r="GD1393">
        <v>1</v>
      </c>
      <c r="GF1393">
        <v>1839160745</v>
      </c>
      <c r="GG1393">
        <v>2</v>
      </c>
      <c r="GH1393">
        <v>1</v>
      </c>
      <c r="GI1393">
        <v>5</v>
      </c>
      <c r="GJ1393">
        <v>0</v>
      </c>
      <c r="GK1393">
        <v>0</v>
      </c>
      <c r="GL1393">
        <f>ROUND(IF(AND(BH1393=3,BI1393=3,FS1393&lt;&gt;0),P1393,0),0)</f>
        <v>0</v>
      </c>
      <c r="GM1393">
        <f>ROUND(O1393+X1393+Y1393,0)+GX1393</f>
        <v>0</v>
      </c>
      <c r="GN1393">
        <f>IF(OR(BI1393=0,BI1393=1),ROUND(O1393+X1393+Y1393,0),0)</f>
        <v>0</v>
      </c>
      <c r="GO1393">
        <f>IF(BI1393=2,ROUND(O1393+X1393+Y1393,0),0)</f>
        <v>0</v>
      </c>
      <c r="GP1393">
        <f>IF(BI1393=4,ROUND(O1393+X1393+Y1393,0)+GX1393,0)</f>
        <v>0</v>
      </c>
      <c r="GR1393">
        <v>0</v>
      </c>
      <c r="GS1393">
        <v>0</v>
      </c>
      <c r="GT1393">
        <v>0</v>
      </c>
      <c r="GU1393" t="s">
        <v>3</v>
      </c>
      <c r="GV1393">
        <f t="shared" si="916"/>
        <v>0</v>
      </c>
      <c r="GW1393">
        <v>1</v>
      </c>
      <c r="GX1393">
        <f>ROUND(HC1393*I1393,0)</f>
        <v>0</v>
      </c>
      <c r="HA1393">
        <v>0</v>
      </c>
      <c r="HB1393">
        <v>0</v>
      </c>
      <c r="HC1393">
        <f t="shared" si="917"/>
        <v>0</v>
      </c>
      <c r="HE1393" t="s">
        <v>3</v>
      </c>
      <c r="HF1393" t="s">
        <v>3</v>
      </c>
      <c r="HM1393" t="s">
        <v>3</v>
      </c>
      <c r="HN1393" t="s">
        <v>1135</v>
      </c>
      <c r="HO1393" t="s">
        <v>1136</v>
      </c>
      <c r="HP1393" t="s">
        <v>1133</v>
      </c>
      <c r="HQ1393" t="s">
        <v>1133</v>
      </c>
      <c r="IK1393">
        <v>0</v>
      </c>
    </row>
    <row r="1394" spans="1:255" x14ac:dyDescent="0.2">
      <c r="A1394" s="2">
        <v>17</v>
      </c>
      <c r="B1394" s="2">
        <v>1</v>
      </c>
      <c r="C1394" s="2">
        <f>ROW(SmtRes!A2377)</f>
        <v>2377</v>
      </c>
      <c r="D1394" s="2">
        <f>ROW(EtalonRes!A2177)</f>
        <v>2177</v>
      </c>
      <c r="E1394" s="2" t="s">
        <v>1363</v>
      </c>
      <c r="F1394" s="2" t="s">
        <v>1306</v>
      </c>
      <c r="G1394" s="2" t="s">
        <v>1307</v>
      </c>
      <c r="H1394" s="2" t="s">
        <v>1162</v>
      </c>
      <c r="I1394" s="2">
        <f>ROUND((45+21+22)/100,7)</f>
        <v>0.88</v>
      </c>
      <c r="J1394" s="2">
        <v>0</v>
      </c>
      <c r="K1394" s="2">
        <f>ROUND((45+21+22)/100,7)</f>
        <v>0.88</v>
      </c>
      <c r="L1394" s="2"/>
      <c r="M1394" s="2"/>
      <c r="N1394" s="2"/>
      <c r="O1394" s="2">
        <f>ROUND(CP1394,2)</f>
        <v>289.29000000000002</v>
      </c>
      <c r="P1394" s="2">
        <f>ROUND(CQ1394*I1394,2)</f>
        <v>29.59</v>
      </c>
      <c r="Q1394" s="2">
        <f>ROUND(CR1394*I1394,2)</f>
        <v>6.24</v>
      </c>
      <c r="R1394" s="2">
        <f>ROUND(CS1394*I1394,2)</f>
        <v>1.19</v>
      </c>
      <c r="S1394" s="2">
        <f>ROUND(CT1394*I1394,2)</f>
        <v>253.46</v>
      </c>
      <c r="T1394" s="2">
        <f>ROUND(CU1394*I1394,2)</f>
        <v>0</v>
      </c>
      <c r="U1394" s="2">
        <f t="shared" si="896"/>
        <v>30.500799999999998</v>
      </c>
      <c r="V1394" s="2">
        <f t="shared" si="897"/>
        <v>8.8000000000000009E-2</v>
      </c>
      <c r="W1394" s="2">
        <f>ROUND(CX1394*I1394,2)</f>
        <v>0</v>
      </c>
      <c r="X1394" s="2">
        <f>ROUND(CY1394,2)</f>
        <v>221.55</v>
      </c>
      <c r="Y1394" s="2">
        <f>ROUND(CZ1394,2)</f>
        <v>112.05</v>
      </c>
      <c r="Z1394" s="2"/>
      <c r="AA1394" s="2">
        <v>53551706</v>
      </c>
      <c r="AB1394" s="2">
        <f t="shared" si="898"/>
        <v>328.73</v>
      </c>
      <c r="AC1394" s="2">
        <f t="shared" si="899"/>
        <v>33.619999999999997</v>
      </c>
      <c r="AD1394" s="2">
        <f t="shared" si="900"/>
        <v>7.09</v>
      </c>
      <c r="AE1394" s="2">
        <f t="shared" si="901"/>
        <v>1.35</v>
      </c>
      <c r="AF1394" s="2">
        <f t="shared" si="901"/>
        <v>288.02</v>
      </c>
      <c r="AG1394" s="2">
        <f t="shared" si="902"/>
        <v>0</v>
      </c>
      <c r="AH1394" s="2">
        <f t="shared" si="903"/>
        <v>34.659999999999997</v>
      </c>
      <c r="AI1394" s="2">
        <f t="shared" si="903"/>
        <v>0.1</v>
      </c>
      <c r="AJ1394" s="2">
        <f t="shared" si="904"/>
        <v>0</v>
      </c>
      <c r="AK1394" s="2">
        <v>328.73</v>
      </c>
      <c r="AL1394" s="2">
        <v>33.619999999999997</v>
      </c>
      <c r="AM1394" s="2">
        <v>7.09</v>
      </c>
      <c r="AN1394" s="2">
        <v>1.35</v>
      </c>
      <c r="AO1394" s="2">
        <v>288.02</v>
      </c>
      <c r="AP1394" s="2">
        <v>0</v>
      </c>
      <c r="AQ1394" s="2">
        <v>34.659999999999997</v>
      </c>
      <c r="AR1394" s="2">
        <v>0.1</v>
      </c>
      <c r="AS1394" s="2">
        <v>0</v>
      </c>
      <c r="AT1394" s="2">
        <v>87</v>
      </c>
      <c r="AU1394" s="2">
        <v>44</v>
      </c>
      <c r="AV1394" s="2">
        <v>1</v>
      </c>
      <c r="AW1394" s="2">
        <v>1</v>
      </c>
      <c r="AX1394" s="2"/>
      <c r="AY1394" s="2"/>
      <c r="AZ1394" s="2">
        <v>1</v>
      </c>
      <c r="BA1394" s="2">
        <v>1</v>
      </c>
      <c r="BB1394" s="2">
        <v>1</v>
      </c>
      <c r="BC1394" s="2">
        <v>1</v>
      </c>
      <c r="BD1394" s="2" t="s">
        <v>3</v>
      </c>
      <c r="BE1394" s="2" t="s">
        <v>3</v>
      </c>
      <c r="BF1394" s="2" t="s">
        <v>3</v>
      </c>
      <c r="BG1394" s="2" t="s">
        <v>3</v>
      </c>
      <c r="BH1394" s="2">
        <v>0</v>
      </c>
      <c r="BI1394" s="2">
        <v>1</v>
      </c>
      <c r="BJ1394" s="2" t="s">
        <v>1308</v>
      </c>
      <c r="BK1394" s="2"/>
      <c r="BL1394" s="2"/>
      <c r="BM1394" s="2">
        <v>65001</v>
      </c>
      <c r="BN1394" s="2">
        <v>0</v>
      </c>
      <c r="BO1394" s="2" t="s">
        <v>3</v>
      </c>
      <c r="BP1394" s="2">
        <v>0</v>
      </c>
      <c r="BQ1394" s="2">
        <v>6</v>
      </c>
      <c r="BR1394" s="2">
        <v>0</v>
      </c>
      <c r="BS1394" s="2">
        <v>1</v>
      </c>
      <c r="BT1394" s="2">
        <v>1</v>
      </c>
      <c r="BU1394" s="2">
        <v>1</v>
      </c>
      <c r="BV1394" s="2">
        <v>1</v>
      </c>
      <c r="BW1394" s="2">
        <v>1</v>
      </c>
      <c r="BX1394" s="2">
        <v>1</v>
      </c>
      <c r="BY1394" s="2" t="s">
        <v>3</v>
      </c>
      <c r="BZ1394" s="2">
        <v>87</v>
      </c>
      <c r="CA1394" s="2">
        <v>44</v>
      </c>
      <c r="CB1394" s="2" t="s">
        <v>3</v>
      </c>
      <c r="CC1394" s="2"/>
      <c r="CD1394" s="2"/>
      <c r="CE1394" s="2">
        <v>0</v>
      </c>
      <c r="CF1394" s="2">
        <v>0</v>
      </c>
      <c r="CG1394" s="2">
        <v>0</v>
      </c>
      <c r="CH1394" s="2"/>
      <c r="CI1394" s="2"/>
      <c r="CJ1394" s="2"/>
      <c r="CK1394" s="2"/>
      <c r="CL1394" s="2"/>
      <c r="CM1394" s="2">
        <v>0</v>
      </c>
      <c r="CN1394" s="2" t="s">
        <v>3</v>
      </c>
      <c r="CO1394" s="2">
        <v>0</v>
      </c>
      <c r="CP1394" s="2">
        <f t="shared" si="905"/>
        <v>289.29000000000002</v>
      </c>
      <c r="CQ1394" s="2">
        <f t="shared" si="906"/>
        <v>33.619999999999997</v>
      </c>
      <c r="CR1394" s="2">
        <f t="shared" si="907"/>
        <v>7.09</v>
      </c>
      <c r="CS1394" s="2">
        <f t="shared" si="908"/>
        <v>1.35</v>
      </c>
      <c r="CT1394" s="2">
        <f t="shared" si="909"/>
        <v>288.02</v>
      </c>
      <c r="CU1394" s="2">
        <f t="shared" si="910"/>
        <v>0</v>
      </c>
      <c r="CV1394" s="2">
        <f t="shared" si="911"/>
        <v>34.659999999999997</v>
      </c>
      <c r="CW1394" s="2">
        <f t="shared" si="912"/>
        <v>0.1</v>
      </c>
      <c r="CX1394" s="2">
        <f t="shared" si="913"/>
        <v>0</v>
      </c>
      <c r="CY1394" s="2">
        <f t="shared" si="914"/>
        <v>221.5455</v>
      </c>
      <c r="CZ1394" s="2">
        <f t="shared" si="915"/>
        <v>112.04600000000001</v>
      </c>
      <c r="DA1394" s="2"/>
      <c r="DB1394" s="2"/>
      <c r="DC1394" s="2" t="s">
        <v>3</v>
      </c>
      <c r="DD1394" s="2" t="s">
        <v>3</v>
      </c>
      <c r="DE1394" s="2" t="s">
        <v>3</v>
      </c>
      <c r="DF1394" s="2" t="s">
        <v>3</v>
      </c>
      <c r="DG1394" s="2" t="s">
        <v>3</v>
      </c>
      <c r="DH1394" s="2" t="s">
        <v>3</v>
      </c>
      <c r="DI1394" s="2" t="s">
        <v>3</v>
      </c>
      <c r="DJ1394" s="2" t="s">
        <v>3</v>
      </c>
      <c r="DK1394" s="2" t="s">
        <v>3</v>
      </c>
      <c r="DL1394" s="2" t="s">
        <v>3</v>
      </c>
      <c r="DM1394" s="2" t="s">
        <v>3</v>
      </c>
      <c r="DN1394" s="2">
        <v>0</v>
      </c>
      <c r="DO1394" s="2">
        <v>0</v>
      </c>
      <c r="DP1394" s="2">
        <v>1</v>
      </c>
      <c r="DQ1394" s="2">
        <v>1</v>
      </c>
      <c r="DR1394" s="2"/>
      <c r="DS1394" s="2"/>
      <c r="DT1394" s="2"/>
      <c r="DU1394" s="2">
        <v>1013</v>
      </c>
      <c r="DV1394" s="2" t="s">
        <v>1162</v>
      </c>
      <c r="DW1394" s="2" t="s">
        <v>1162</v>
      </c>
      <c r="DX1394" s="2">
        <v>1</v>
      </c>
      <c r="DY1394" s="2"/>
      <c r="DZ1394" s="2" t="s">
        <v>3</v>
      </c>
      <c r="EA1394" s="2" t="s">
        <v>3</v>
      </c>
      <c r="EB1394" s="2" t="s">
        <v>3</v>
      </c>
      <c r="EC1394" s="2" t="s">
        <v>3</v>
      </c>
      <c r="ED1394" s="2"/>
      <c r="EE1394" s="2">
        <v>53551227</v>
      </c>
      <c r="EF1394" s="2">
        <v>6</v>
      </c>
      <c r="EG1394" s="2" t="s">
        <v>17</v>
      </c>
      <c r="EH1394" s="2">
        <v>99</v>
      </c>
      <c r="EI1394" s="2" t="s">
        <v>1132</v>
      </c>
      <c r="EJ1394" s="2">
        <v>1</v>
      </c>
      <c r="EK1394" s="2">
        <v>65001</v>
      </c>
      <c r="EL1394" s="2" t="s">
        <v>1133</v>
      </c>
      <c r="EM1394" s="2" t="s">
        <v>1134</v>
      </c>
      <c r="EN1394" s="2"/>
      <c r="EO1394" s="2" t="s">
        <v>3</v>
      </c>
      <c r="EP1394" s="2"/>
      <c r="EQ1394" s="2">
        <v>131072</v>
      </c>
      <c r="ER1394" s="2">
        <v>328.73</v>
      </c>
      <c r="ES1394" s="2">
        <v>33.619999999999997</v>
      </c>
      <c r="ET1394" s="2">
        <v>7.09</v>
      </c>
      <c r="EU1394" s="2">
        <v>1.35</v>
      </c>
      <c r="EV1394" s="2">
        <v>288.02</v>
      </c>
      <c r="EW1394" s="2">
        <v>34.659999999999997</v>
      </c>
      <c r="EX1394" s="2">
        <v>0.1</v>
      </c>
      <c r="EY1394" s="2">
        <v>0</v>
      </c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>
        <v>0</v>
      </c>
      <c r="FR1394" s="2">
        <f>ROUND(IF(AND(BH1394=3,BI1394=3),P1394,0),2)</f>
        <v>0</v>
      </c>
      <c r="FS1394" s="2">
        <v>0</v>
      </c>
      <c r="FT1394" s="2"/>
      <c r="FU1394" s="2"/>
      <c r="FV1394" s="2"/>
      <c r="FW1394" s="2"/>
      <c r="FX1394" s="2">
        <v>87</v>
      </c>
      <c r="FY1394" s="2">
        <v>44</v>
      </c>
      <c r="FZ1394" s="2"/>
      <c r="GA1394" s="2" t="s">
        <v>3</v>
      </c>
      <c r="GB1394" s="2"/>
      <c r="GC1394" s="2"/>
      <c r="GD1394" s="2">
        <v>1</v>
      </c>
      <c r="GE1394" s="2"/>
      <c r="GF1394" s="2">
        <v>-1667672938</v>
      </c>
      <c r="GG1394" s="2">
        <v>2</v>
      </c>
      <c r="GH1394" s="2">
        <v>1</v>
      </c>
      <c r="GI1394" s="2">
        <v>-2</v>
      </c>
      <c r="GJ1394" s="2">
        <v>0</v>
      </c>
      <c r="GK1394" s="2">
        <v>0</v>
      </c>
      <c r="GL1394" s="2">
        <f>ROUND(IF(AND(BH1394=3,BI1394=3,FS1394&lt;&gt;0),P1394,0),2)</f>
        <v>0</v>
      </c>
      <c r="GM1394" s="2">
        <f>ROUND(O1394+X1394+Y1394,2)+GX1394</f>
        <v>622.89</v>
      </c>
      <c r="GN1394" s="2">
        <f>IF(OR(BI1394=0,BI1394=1),ROUND(O1394+X1394+Y1394,2),0)</f>
        <v>622.89</v>
      </c>
      <c r="GO1394" s="2">
        <f>IF(BI1394=2,ROUND(O1394+X1394+Y1394,2),0)</f>
        <v>0</v>
      </c>
      <c r="GP1394" s="2">
        <f>IF(BI1394=4,ROUND(O1394+X1394+Y1394,2)+GX1394,0)</f>
        <v>0</v>
      </c>
      <c r="GQ1394" s="2"/>
      <c r="GR1394" s="2">
        <v>0</v>
      </c>
      <c r="GS1394" s="2">
        <v>0</v>
      </c>
      <c r="GT1394" s="2">
        <v>0</v>
      </c>
      <c r="GU1394" s="2" t="s">
        <v>3</v>
      </c>
      <c r="GV1394" s="2">
        <f t="shared" si="916"/>
        <v>0</v>
      </c>
      <c r="GW1394" s="2">
        <v>1</v>
      </c>
      <c r="GX1394" s="2">
        <f>ROUND(HC1394*I1394,2)</f>
        <v>0</v>
      </c>
      <c r="GY1394" s="2"/>
      <c r="GZ1394" s="2"/>
      <c r="HA1394" s="2">
        <v>0</v>
      </c>
      <c r="HB1394" s="2">
        <v>0</v>
      </c>
      <c r="HC1394" s="2">
        <f t="shared" si="917"/>
        <v>0</v>
      </c>
      <c r="HD1394" s="2"/>
      <c r="HE1394" s="2" t="s">
        <v>3</v>
      </c>
      <c r="HF1394" s="2" t="s">
        <v>3</v>
      </c>
      <c r="HG1394" s="2"/>
      <c r="HH1394" s="2"/>
      <c r="HI1394" s="2"/>
      <c r="HJ1394" s="2"/>
      <c r="HK1394" s="2"/>
      <c r="HL1394" s="2"/>
      <c r="HM1394" s="2" t="s">
        <v>3</v>
      </c>
      <c r="HN1394" s="2" t="s">
        <v>1135</v>
      </c>
      <c r="HO1394" s="2" t="s">
        <v>1136</v>
      </c>
      <c r="HP1394" s="2" t="s">
        <v>1133</v>
      </c>
      <c r="HQ1394" s="2" t="s">
        <v>1133</v>
      </c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>
        <v>0</v>
      </c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</row>
    <row r="1395" spans="1:255" x14ac:dyDescent="0.2">
      <c r="A1395">
        <v>17</v>
      </c>
      <c r="B1395">
        <v>1</v>
      </c>
      <c r="C1395">
        <f>ROW(SmtRes!A2384)</f>
        <v>2384</v>
      </c>
      <c r="D1395">
        <f>ROW(EtalonRes!A2184)</f>
        <v>2184</v>
      </c>
      <c r="E1395" t="s">
        <v>1363</v>
      </c>
      <c r="F1395" t="s">
        <v>1306</v>
      </c>
      <c r="G1395" t="s">
        <v>1307</v>
      </c>
      <c r="H1395" t="s">
        <v>1162</v>
      </c>
      <c r="I1395">
        <f>ROUND((45+21+22)/100,7)</f>
        <v>0.88</v>
      </c>
      <c r="J1395">
        <v>0</v>
      </c>
      <c r="K1395">
        <f>ROUND((45+21+22)/100,7)</f>
        <v>0.88</v>
      </c>
      <c r="O1395">
        <f>ROUND(CP1395,0)</f>
        <v>9429</v>
      </c>
      <c r="P1395">
        <f>ROUND(CQ1395*I1395,0)</f>
        <v>428</v>
      </c>
      <c r="Q1395">
        <f>ROUND(CR1395*I1395,0)</f>
        <v>69</v>
      </c>
      <c r="R1395">
        <f>ROUND(CS1395*I1395,0)</f>
        <v>42</v>
      </c>
      <c r="S1395">
        <f>ROUND(CT1395*I1395,0)</f>
        <v>8932</v>
      </c>
      <c r="T1395">
        <f>ROUND(CU1395*I1395,0)</f>
        <v>0</v>
      </c>
      <c r="U1395">
        <f t="shared" si="896"/>
        <v>30.500799999999998</v>
      </c>
      <c r="V1395">
        <f t="shared" si="897"/>
        <v>8.8000000000000009E-2</v>
      </c>
      <c r="W1395">
        <f>ROUND(CX1395*I1395,0)</f>
        <v>0</v>
      </c>
      <c r="X1395">
        <f>ROUND(CY1395,0)</f>
        <v>7807</v>
      </c>
      <c r="Y1395">
        <f>ROUND(CZ1395,0)</f>
        <v>3949</v>
      </c>
      <c r="AA1395">
        <v>53551707</v>
      </c>
      <c r="AB1395">
        <f t="shared" si="898"/>
        <v>328.73</v>
      </c>
      <c r="AC1395">
        <f t="shared" si="899"/>
        <v>33.619999999999997</v>
      </c>
      <c r="AD1395">
        <f t="shared" si="900"/>
        <v>7.09</v>
      </c>
      <c r="AE1395">
        <f t="shared" si="901"/>
        <v>1.35</v>
      </c>
      <c r="AF1395">
        <f t="shared" si="901"/>
        <v>288.02</v>
      </c>
      <c r="AG1395">
        <f t="shared" si="902"/>
        <v>0</v>
      </c>
      <c r="AH1395">
        <f t="shared" si="903"/>
        <v>34.659999999999997</v>
      </c>
      <c r="AI1395">
        <f t="shared" si="903"/>
        <v>0.1</v>
      </c>
      <c r="AJ1395">
        <f t="shared" si="904"/>
        <v>0</v>
      </c>
      <c r="AK1395">
        <v>328.73</v>
      </c>
      <c r="AL1395">
        <v>33.619999999999997</v>
      </c>
      <c r="AM1395">
        <v>7.09</v>
      </c>
      <c r="AN1395">
        <v>1.35</v>
      </c>
      <c r="AO1395">
        <v>288.02</v>
      </c>
      <c r="AP1395">
        <v>0</v>
      </c>
      <c r="AQ1395">
        <v>34.659999999999997</v>
      </c>
      <c r="AR1395">
        <v>0.1</v>
      </c>
      <c r="AS1395">
        <v>0</v>
      </c>
      <c r="AT1395">
        <v>87</v>
      </c>
      <c r="AU1395">
        <v>44</v>
      </c>
      <c r="AV1395">
        <v>1</v>
      </c>
      <c r="AW1395">
        <v>1</v>
      </c>
      <c r="AZ1395">
        <v>1</v>
      </c>
      <c r="BA1395">
        <v>35.24</v>
      </c>
      <c r="BB1395">
        <v>10.98</v>
      </c>
      <c r="BC1395">
        <v>14.45</v>
      </c>
      <c r="BD1395" t="s">
        <v>3</v>
      </c>
      <c r="BE1395" t="s">
        <v>3</v>
      </c>
      <c r="BF1395" t="s">
        <v>3</v>
      </c>
      <c r="BG1395" t="s">
        <v>3</v>
      </c>
      <c r="BH1395">
        <v>0</v>
      </c>
      <c r="BI1395">
        <v>1</v>
      </c>
      <c r="BJ1395" t="s">
        <v>1308</v>
      </c>
      <c r="BM1395">
        <v>65001</v>
      </c>
      <c r="BN1395">
        <v>0</v>
      </c>
      <c r="BO1395" t="s">
        <v>1306</v>
      </c>
      <c r="BP1395">
        <v>1</v>
      </c>
      <c r="BQ1395">
        <v>6</v>
      </c>
      <c r="BR1395">
        <v>0</v>
      </c>
      <c r="BS1395">
        <v>35.24</v>
      </c>
      <c r="BT1395">
        <v>1</v>
      </c>
      <c r="BU1395">
        <v>1</v>
      </c>
      <c r="BV1395">
        <v>1</v>
      </c>
      <c r="BW1395">
        <v>1</v>
      </c>
      <c r="BX1395">
        <v>1</v>
      </c>
      <c r="BY1395" t="s">
        <v>3</v>
      </c>
      <c r="BZ1395">
        <v>87</v>
      </c>
      <c r="CA1395">
        <v>44</v>
      </c>
      <c r="CB1395" t="s">
        <v>3</v>
      </c>
      <c r="CE1395">
        <v>0</v>
      </c>
      <c r="CF1395">
        <v>0</v>
      </c>
      <c r="CG1395">
        <v>0</v>
      </c>
      <c r="CM1395">
        <v>0</v>
      </c>
      <c r="CN1395" t="s">
        <v>3</v>
      </c>
      <c r="CO1395">
        <v>0</v>
      </c>
      <c r="CP1395">
        <f t="shared" si="905"/>
        <v>9429</v>
      </c>
      <c r="CQ1395">
        <f t="shared" si="906"/>
        <v>485.80899999999991</v>
      </c>
      <c r="CR1395">
        <f t="shared" si="907"/>
        <v>77.848200000000006</v>
      </c>
      <c r="CS1395">
        <f t="shared" si="908"/>
        <v>47.574000000000005</v>
      </c>
      <c r="CT1395">
        <f t="shared" si="909"/>
        <v>10149.8248</v>
      </c>
      <c r="CU1395">
        <f t="shared" si="910"/>
        <v>0</v>
      </c>
      <c r="CV1395">
        <f t="shared" si="911"/>
        <v>34.659999999999997</v>
      </c>
      <c r="CW1395">
        <f t="shared" si="912"/>
        <v>0.1</v>
      </c>
      <c r="CX1395">
        <f t="shared" si="913"/>
        <v>0</v>
      </c>
      <c r="CY1395">
        <f t="shared" si="914"/>
        <v>7807.38</v>
      </c>
      <c r="CZ1395">
        <f t="shared" si="915"/>
        <v>3948.56</v>
      </c>
      <c r="DC1395" t="s">
        <v>3</v>
      </c>
      <c r="DD1395" t="s">
        <v>3</v>
      </c>
      <c r="DE1395" t="s">
        <v>3</v>
      </c>
      <c r="DF1395" t="s">
        <v>3</v>
      </c>
      <c r="DG1395" t="s">
        <v>3</v>
      </c>
      <c r="DH1395" t="s">
        <v>3</v>
      </c>
      <c r="DI1395" t="s">
        <v>3</v>
      </c>
      <c r="DJ1395" t="s">
        <v>3</v>
      </c>
      <c r="DK1395" t="s">
        <v>3</v>
      </c>
      <c r="DL1395" t="s">
        <v>3</v>
      </c>
      <c r="DM1395" t="s">
        <v>3</v>
      </c>
      <c r="DN1395">
        <v>0</v>
      </c>
      <c r="DO1395">
        <v>0</v>
      </c>
      <c r="DP1395">
        <v>1</v>
      </c>
      <c r="DQ1395">
        <v>1</v>
      </c>
      <c r="DU1395">
        <v>1013</v>
      </c>
      <c r="DV1395" t="s">
        <v>1162</v>
      </c>
      <c r="DW1395" t="s">
        <v>1162</v>
      </c>
      <c r="DX1395">
        <v>1</v>
      </c>
      <c r="DZ1395" t="s">
        <v>3</v>
      </c>
      <c r="EA1395" t="s">
        <v>3</v>
      </c>
      <c r="EB1395" t="s">
        <v>3</v>
      </c>
      <c r="EC1395" t="s">
        <v>3</v>
      </c>
      <c r="EE1395">
        <v>53551227</v>
      </c>
      <c r="EF1395">
        <v>6</v>
      </c>
      <c r="EG1395" t="s">
        <v>17</v>
      </c>
      <c r="EH1395">
        <v>99</v>
      </c>
      <c r="EI1395" t="s">
        <v>1132</v>
      </c>
      <c r="EJ1395">
        <v>1</v>
      </c>
      <c r="EK1395">
        <v>65001</v>
      </c>
      <c r="EL1395" t="s">
        <v>1133</v>
      </c>
      <c r="EM1395" t="s">
        <v>1134</v>
      </c>
      <c r="EO1395" t="s">
        <v>3</v>
      </c>
      <c r="EQ1395">
        <v>131072</v>
      </c>
      <c r="ER1395">
        <v>328.73</v>
      </c>
      <c r="ES1395">
        <v>33.619999999999997</v>
      </c>
      <c r="ET1395">
        <v>7.09</v>
      </c>
      <c r="EU1395">
        <v>1.35</v>
      </c>
      <c r="EV1395">
        <v>288.02</v>
      </c>
      <c r="EW1395">
        <v>34.659999999999997</v>
      </c>
      <c r="EX1395">
        <v>0.1</v>
      </c>
      <c r="EY1395">
        <v>0</v>
      </c>
      <c r="FQ1395">
        <v>0</v>
      </c>
      <c r="FR1395">
        <f>ROUND(IF(AND(BH1395=3,BI1395=3),P1395,0),0)</f>
        <v>0</v>
      </c>
      <c r="FS1395">
        <v>0</v>
      </c>
      <c r="FX1395">
        <v>87</v>
      </c>
      <c r="FY1395">
        <v>44</v>
      </c>
      <c r="GA1395" t="s">
        <v>3</v>
      </c>
      <c r="GD1395">
        <v>1</v>
      </c>
      <c r="GF1395">
        <v>-1667672938</v>
      </c>
      <c r="GG1395">
        <v>2</v>
      </c>
      <c r="GH1395">
        <v>1</v>
      </c>
      <c r="GI1395">
        <v>2</v>
      </c>
      <c r="GJ1395">
        <v>0</v>
      </c>
      <c r="GK1395">
        <v>0</v>
      </c>
      <c r="GL1395">
        <f>ROUND(IF(AND(BH1395=3,BI1395=3,FS1395&lt;&gt;0),P1395,0),0)</f>
        <v>0</v>
      </c>
      <c r="GM1395">
        <f>ROUND(O1395+X1395+Y1395,0)+GX1395</f>
        <v>21185</v>
      </c>
      <c r="GN1395">
        <f>IF(OR(BI1395=0,BI1395=1),ROUND(O1395+X1395+Y1395,0),0)</f>
        <v>21185</v>
      </c>
      <c r="GO1395">
        <f>IF(BI1395=2,ROUND(O1395+X1395+Y1395,0),0)</f>
        <v>0</v>
      </c>
      <c r="GP1395">
        <f>IF(BI1395=4,ROUND(O1395+X1395+Y1395,0)+GX1395,0)</f>
        <v>0</v>
      </c>
      <c r="GR1395">
        <v>0</v>
      </c>
      <c r="GS1395">
        <v>0</v>
      </c>
      <c r="GT1395">
        <v>0</v>
      </c>
      <c r="GU1395" t="s">
        <v>3</v>
      </c>
      <c r="GV1395">
        <f t="shared" si="916"/>
        <v>0</v>
      </c>
      <c r="GW1395">
        <v>1</v>
      </c>
      <c r="GX1395">
        <f>ROUND(HC1395*I1395,0)</f>
        <v>0</v>
      </c>
      <c r="HA1395">
        <v>0</v>
      </c>
      <c r="HB1395">
        <v>0</v>
      </c>
      <c r="HC1395">
        <f t="shared" si="917"/>
        <v>0</v>
      </c>
      <c r="HE1395" t="s">
        <v>3</v>
      </c>
      <c r="HF1395" t="s">
        <v>3</v>
      </c>
      <c r="HM1395" t="s">
        <v>3</v>
      </c>
      <c r="HN1395" t="s">
        <v>1135</v>
      </c>
      <c r="HO1395" t="s">
        <v>1136</v>
      </c>
      <c r="HP1395" t="s">
        <v>1133</v>
      </c>
      <c r="HQ1395" t="s">
        <v>1133</v>
      </c>
      <c r="IK1395">
        <v>0</v>
      </c>
    </row>
    <row r="1396" spans="1:255" x14ac:dyDescent="0.2">
      <c r="A1396" s="2">
        <v>18</v>
      </c>
      <c r="B1396" s="2">
        <v>1</v>
      </c>
      <c r="C1396" s="2">
        <v>2377</v>
      </c>
      <c r="D1396" s="2"/>
      <c r="E1396" s="2" t="s">
        <v>1364</v>
      </c>
      <c r="F1396" s="2" t="s">
        <v>1138</v>
      </c>
      <c r="G1396" s="2" t="s">
        <v>1139</v>
      </c>
      <c r="H1396" s="2" t="s">
        <v>26</v>
      </c>
      <c r="I1396" s="2">
        <f>I1394*J1396</f>
        <v>0.19359999999999999</v>
      </c>
      <c r="J1396" s="2">
        <v>0.22</v>
      </c>
      <c r="K1396" s="2">
        <v>0.22</v>
      </c>
      <c r="L1396" s="2"/>
      <c r="M1396" s="2"/>
      <c r="N1396" s="2"/>
      <c r="O1396" s="2">
        <f>ROUND(CP1396,2)</f>
        <v>0</v>
      </c>
      <c r="P1396" s="2">
        <f>ROUND(CQ1396*I1396,2)</f>
        <v>0</v>
      </c>
      <c r="Q1396" s="2">
        <f>ROUND(CR1396*I1396,2)</f>
        <v>0</v>
      </c>
      <c r="R1396" s="2">
        <f>ROUND(CS1396*I1396,2)</f>
        <v>0</v>
      </c>
      <c r="S1396" s="2">
        <f>ROUND(CT1396*I1396,2)</f>
        <v>0</v>
      </c>
      <c r="T1396" s="2">
        <f>ROUND(CU1396*I1396,2)</f>
        <v>0</v>
      </c>
      <c r="U1396" s="2">
        <f t="shared" si="896"/>
        <v>0</v>
      </c>
      <c r="V1396" s="2">
        <f t="shared" si="897"/>
        <v>0</v>
      </c>
      <c r="W1396" s="2">
        <f>ROUND(CX1396*I1396,2)</f>
        <v>0</v>
      </c>
      <c r="X1396" s="2">
        <f>ROUND(CY1396,2)</f>
        <v>0</v>
      </c>
      <c r="Y1396" s="2">
        <f>ROUND(CZ1396,2)</f>
        <v>0</v>
      </c>
      <c r="Z1396" s="2"/>
      <c r="AA1396" s="2">
        <v>53551706</v>
      </c>
      <c r="AB1396" s="2">
        <f t="shared" si="898"/>
        <v>0</v>
      </c>
      <c r="AC1396" s="2">
        <f t="shared" si="899"/>
        <v>0</v>
      </c>
      <c r="AD1396" s="2">
        <f t="shared" si="900"/>
        <v>0</v>
      </c>
      <c r="AE1396" s="2">
        <f t="shared" si="901"/>
        <v>0</v>
      </c>
      <c r="AF1396" s="2">
        <f t="shared" si="901"/>
        <v>0</v>
      </c>
      <c r="AG1396" s="2">
        <f t="shared" si="902"/>
        <v>0</v>
      </c>
      <c r="AH1396" s="2">
        <f t="shared" si="903"/>
        <v>0</v>
      </c>
      <c r="AI1396" s="2">
        <f t="shared" si="903"/>
        <v>0</v>
      </c>
      <c r="AJ1396" s="2">
        <f t="shared" si="904"/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87</v>
      </c>
      <c r="AU1396" s="2">
        <v>44</v>
      </c>
      <c r="AV1396" s="2">
        <v>1</v>
      </c>
      <c r="AW1396" s="2">
        <v>1</v>
      </c>
      <c r="AX1396" s="2"/>
      <c r="AY1396" s="2"/>
      <c r="AZ1396" s="2">
        <v>1</v>
      </c>
      <c r="BA1396" s="2">
        <v>1</v>
      </c>
      <c r="BB1396" s="2">
        <v>1</v>
      </c>
      <c r="BC1396" s="2">
        <v>1</v>
      </c>
      <c r="BD1396" s="2" t="s">
        <v>3</v>
      </c>
      <c r="BE1396" s="2" t="s">
        <v>3</v>
      </c>
      <c r="BF1396" s="2" t="s">
        <v>3</v>
      </c>
      <c r="BG1396" s="2" t="s">
        <v>3</v>
      </c>
      <c r="BH1396" s="2">
        <v>3</v>
      </c>
      <c r="BI1396" s="2">
        <v>1</v>
      </c>
      <c r="BJ1396" s="2" t="s">
        <v>1140</v>
      </c>
      <c r="BK1396" s="2"/>
      <c r="BL1396" s="2"/>
      <c r="BM1396" s="2">
        <v>65001</v>
      </c>
      <c r="BN1396" s="2">
        <v>0</v>
      </c>
      <c r="BO1396" s="2" t="s">
        <v>3</v>
      </c>
      <c r="BP1396" s="2">
        <v>0</v>
      </c>
      <c r="BQ1396" s="2">
        <v>6</v>
      </c>
      <c r="BR1396" s="2">
        <v>0</v>
      </c>
      <c r="BS1396" s="2">
        <v>1</v>
      </c>
      <c r="BT1396" s="2">
        <v>1</v>
      </c>
      <c r="BU1396" s="2">
        <v>1</v>
      </c>
      <c r="BV1396" s="2">
        <v>1</v>
      </c>
      <c r="BW1396" s="2">
        <v>1</v>
      </c>
      <c r="BX1396" s="2">
        <v>1</v>
      </c>
      <c r="BY1396" s="2" t="s">
        <v>3</v>
      </c>
      <c r="BZ1396" s="2">
        <v>87</v>
      </c>
      <c r="CA1396" s="2">
        <v>44</v>
      </c>
      <c r="CB1396" s="2" t="s">
        <v>3</v>
      </c>
      <c r="CC1396" s="2"/>
      <c r="CD1396" s="2"/>
      <c r="CE1396" s="2">
        <v>0</v>
      </c>
      <c r="CF1396" s="2">
        <v>0</v>
      </c>
      <c r="CG1396" s="2">
        <v>0</v>
      </c>
      <c r="CH1396" s="2"/>
      <c r="CI1396" s="2"/>
      <c r="CJ1396" s="2"/>
      <c r="CK1396" s="2"/>
      <c r="CL1396" s="2"/>
      <c r="CM1396" s="2">
        <v>0</v>
      </c>
      <c r="CN1396" s="2" t="s">
        <v>3</v>
      </c>
      <c r="CO1396" s="2">
        <v>0</v>
      </c>
      <c r="CP1396" s="2">
        <f t="shared" si="905"/>
        <v>0</v>
      </c>
      <c r="CQ1396" s="2">
        <f t="shared" si="906"/>
        <v>0</v>
      </c>
      <c r="CR1396" s="2">
        <f t="shared" si="907"/>
        <v>0</v>
      </c>
      <c r="CS1396" s="2">
        <f t="shared" si="908"/>
        <v>0</v>
      </c>
      <c r="CT1396" s="2">
        <f t="shared" si="909"/>
        <v>0</v>
      </c>
      <c r="CU1396" s="2">
        <f t="shared" si="910"/>
        <v>0</v>
      </c>
      <c r="CV1396" s="2">
        <f t="shared" si="911"/>
        <v>0</v>
      </c>
      <c r="CW1396" s="2">
        <f t="shared" si="912"/>
        <v>0</v>
      </c>
      <c r="CX1396" s="2">
        <f t="shared" si="913"/>
        <v>0</v>
      </c>
      <c r="CY1396" s="2">
        <f t="shared" si="914"/>
        <v>0</v>
      </c>
      <c r="CZ1396" s="2">
        <f t="shared" si="915"/>
        <v>0</v>
      </c>
      <c r="DA1396" s="2"/>
      <c r="DB1396" s="2"/>
      <c r="DC1396" s="2" t="s">
        <v>3</v>
      </c>
      <c r="DD1396" s="2" t="s">
        <v>3</v>
      </c>
      <c r="DE1396" s="2" t="s">
        <v>3</v>
      </c>
      <c r="DF1396" s="2" t="s">
        <v>3</v>
      </c>
      <c r="DG1396" s="2" t="s">
        <v>3</v>
      </c>
      <c r="DH1396" s="2" t="s">
        <v>3</v>
      </c>
      <c r="DI1396" s="2" t="s">
        <v>3</v>
      </c>
      <c r="DJ1396" s="2" t="s">
        <v>3</v>
      </c>
      <c r="DK1396" s="2" t="s">
        <v>3</v>
      </c>
      <c r="DL1396" s="2" t="s">
        <v>3</v>
      </c>
      <c r="DM1396" s="2" t="s">
        <v>3</v>
      </c>
      <c r="DN1396" s="2">
        <v>0</v>
      </c>
      <c r="DO1396" s="2">
        <v>0</v>
      </c>
      <c r="DP1396" s="2">
        <v>1</v>
      </c>
      <c r="DQ1396" s="2">
        <v>1</v>
      </c>
      <c r="DR1396" s="2"/>
      <c r="DS1396" s="2"/>
      <c r="DT1396" s="2"/>
      <c r="DU1396" s="2">
        <v>1009</v>
      </c>
      <c r="DV1396" s="2" t="s">
        <v>26</v>
      </c>
      <c r="DW1396" s="2" t="s">
        <v>26</v>
      </c>
      <c r="DX1396" s="2">
        <v>1000</v>
      </c>
      <c r="DY1396" s="2"/>
      <c r="DZ1396" s="2" t="s">
        <v>3</v>
      </c>
      <c r="EA1396" s="2" t="s">
        <v>3</v>
      </c>
      <c r="EB1396" s="2" t="s">
        <v>3</v>
      </c>
      <c r="EC1396" s="2" t="s">
        <v>3</v>
      </c>
      <c r="ED1396" s="2"/>
      <c r="EE1396" s="2">
        <v>53551227</v>
      </c>
      <c r="EF1396" s="2">
        <v>6</v>
      </c>
      <c r="EG1396" s="2" t="s">
        <v>17</v>
      </c>
      <c r="EH1396" s="2">
        <v>99</v>
      </c>
      <c r="EI1396" s="2" t="s">
        <v>1132</v>
      </c>
      <c r="EJ1396" s="2">
        <v>1</v>
      </c>
      <c r="EK1396" s="2">
        <v>65001</v>
      </c>
      <c r="EL1396" s="2" t="s">
        <v>1133</v>
      </c>
      <c r="EM1396" s="2" t="s">
        <v>1134</v>
      </c>
      <c r="EN1396" s="2"/>
      <c r="EO1396" s="2" t="s">
        <v>3</v>
      </c>
      <c r="EP1396" s="2"/>
      <c r="EQ1396" s="2">
        <v>0</v>
      </c>
      <c r="ER1396" s="2">
        <v>0</v>
      </c>
      <c r="ES1396" s="2">
        <v>0</v>
      </c>
      <c r="ET1396" s="2">
        <v>0</v>
      </c>
      <c r="EU1396" s="2">
        <v>0</v>
      </c>
      <c r="EV1396" s="2">
        <v>0</v>
      </c>
      <c r="EW1396" s="2">
        <v>0</v>
      </c>
      <c r="EX1396" s="2">
        <v>0</v>
      </c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>
        <v>0</v>
      </c>
      <c r="FR1396" s="2">
        <f>ROUND(IF(AND(BH1396=3,BI1396=3),P1396,0),2)</f>
        <v>0</v>
      </c>
      <c r="FS1396" s="2">
        <v>0</v>
      </c>
      <c r="FT1396" s="2"/>
      <c r="FU1396" s="2"/>
      <c r="FV1396" s="2"/>
      <c r="FW1396" s="2"/>
      <c r="FX1396" s="2">
        <v>87</v>
      </c>
      <c r="FY1396" s="2">
        <v>44</v>
      </c>
      <c r="FZ1396" s="2"/>
      <c r="GA1396" s="2" t="s">
        <v>3</v>
      </c>
      <c r="GB1396" s="2"/>
      <c r="GC1396" s="2"/>
      <c r="GD1396" s="2">
        <v>1</v>
      </c>
      <c r="GE1396" s="2"/>
      <c r="GF1396" s="2">
        <v>1839160745</v>
      </c>
      <c r="GG1396" s="2">
        <v>2</v>
      </c>
      <c r="GH1396" s="2">
        <v>1</v>
      </c>
      <c r="GI1396" s="2">
        <v>-2</v>
      </c>
      <c r="GJ1396" s="2">
        <v>0</v>
      </c>
      <c r="GK1396" s="2">
        <v>0</v>
      </c>
      <c r="GL1396" s="2">
        <f>ROUND(IF(AND(BH1396=3,BI1396=3,FS1396&lt;&gt;0),P1396,0),2)</f>
        <v>0</v>
      </c>
      <c r="GM1396" s="2">
        <f>ROUND(O1396+X1396+Y1396,2)+GX1396</f>
        <v>0</v>
      </c>
      <c r="GN1396" s="2">
        <f>IF(OR(BI1396=0,BI1396=1),ROUND(O1396+X1396+Y1396,2),0)</f>
        <v>0</v>
      </c>
      <c r="GO1396" s="2">
        <f>IF(BI1396=2,ROUND(O1396+X1396+Y1396,2),0)</f>
        <v>0</v>
      </c>
      <c r="GP1396" s="2">
        <f>IF(BI1396=4,ROUND(O1396+X1396+Y1396,2)+GX1396,0)</f>
        <v>0</v>
      </c>
      <c r="GQ1396" s="2"/>
      <c r="GR1396" s="2">
        <v>0</v>
      </c>
      <c r="GS1396" s="2">
        <v>0</v>
      </c>
      <c r="GT1396" s="2">
        <v>0</v>
      </c>
      <c r="GU1396" s="2" t="s">
        <v>3</v>
      </c>
      <c r="GV1396" s="2">
        <f t="shared" si="916"/>
        <v>0</v>
      </c>
      <c r="GW1396" s="2">
        <v>1</v>
      </c>
      <c r="GX1396" s="2">
        <f>ROUND(HC1396*I1396,2)</f>
        <v>0</v>
      </c>
      <c r="GY1396" s="2"/>
      <c r="GZ1396" s="2"/>
      <c r="HA1396" s="2">
        <v>0</v>
      </c>
      <c r="HB1396" s="2">
        <v>0</v>
      </c>
      <c r="HC1396" s="2">
        <f t="shared" si="917"/>
        <v>0</v>
      </c>
      <c r="HD1396" s="2"/>
      <c r="HE1396" s="2" t="s">
        <v>3</v>
      </c>
      <c r="HF1396" s="2" t="s">
        <v>3</v>
      </c>
      <c r="HG1396" s="2"/>
      <c r="HH1396" s="2"/>
      <c r="HI1396" s="2"/>
      <c r="HJ1396" s="2"/>
      <c r="HK1396" s="2"/>
      <c r="HL1396" s="2"/>
      <c r="HM1396" s="2" t="s">
        <v>3</v>
      </c>
      <c r="HN1396" s="2" t="s">
        <v>1135</v>
      </c>
      <c r="HO1396" s="2" t="s">
        <v>1136</v>
      </c>
      <c r="HP1396" s="2" t="s">
        <v>1133</v>
      </c>
      <c r="HQ1396" s="2" t="s">
        <v>1133</v>
      </c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>
        <v>0</v>
      </c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</row>
    <row r="1397" spans="1:255" x14ac:dyDescent="0.2">
      <c r="A1397">
        <v>18</v>
      </c>
      <c r="B1397">
        <v>1</v>
      </c>
      <c r="C1397">
        <v>2384</v>
      </c>
      <c r="E1397" t="s">
        <v>1364</v>
      </c>
      <c r="F1397" t="s">
        <v>1138</v>
      </c>
      <c r="G1397" t="s">
        <v>1139</v>
      </c>
      <c r="H1397" t="s">
        <v>26</v>
      </c>
      <c r="I1397">
        <f>I1395*J1397</f>
        <v>0.19359999999999999</v>
      </c>
      <c r="J1397">
        <v>0.22</v>
      </c>
      <c r="K1397">
        <v>0.22</v>
      </c>
      <c r="O1397">
        <f>ROUND(CP1397,0)</f>
        <v>0</v>
      </c>
      <c r="P1397">
        <f>ROUND(CQ1397*I1397,0)</f>
        <v>0</v>
      </c>
      <c r="Q1397">
        <f>ROUND(CR1397*I1397,0)</f>
        <v>0</v>
      </c>
      <c r="R1397">
        <f>ROUND(CS1397*I1397,0)</f>
        <v>0</v>
      </c>
      <c r="S1397">
        <f>ROUND(CT1397*I1397,0)</f>
        <v>0</v>
      </c>
      <c r="T1397">
        <f>ROUND(CU1397*I1397,0)</f>
        <v>0</v>
      </c>
      <c r="U1397">
        <f t="shared" si="896"/>
        <v>0</v>
      </c>
      <c r="V1397">
        <f t="shared" si="897"/>
        <v>0</v>
      </c>
      <c r="W1397">
        <f>ROUND(CX1397*I1397,0)</f>
        <v>0</v>
      </c>
      <c r="X1397">
        <f>ROUND(CY1397,0)</f>
        <v>0</v>
      </c>
      <c r="Y1397">
        <f>ROUND(CZ1397,0)</f>
        <v>0</v>
      </c>
      <c r="AA1397">
        <v>53551707</v>
      </c>
      <c r="AB1397">
        <f t="shared" si="898"/>
        <v>0</v>
      </c>
      <c r="AC1397">
        <f t="shared" si="899"/>
        <v>0</v>
      </c>
      <c r="AD1397">
        <f t="shared" si="900"/>
        <v>0</v>
      </c>
      <c r="AE1397">
        <f t="shared" si="901"/>
        <v>0</v>
      </c>
      <c r="AF1397">
        <f t="shared" si="901"/>
        <v>0</v>
      </c>
      <c r="AG1397">
        <f t="shared" si="902"/>
        <v>0</v>
      </c>
      <c r="AH1397">
        <f t="shared" si="903"/>
        <v>0</v>
      </c>
      <c r="AI1397">
        <f t="shared" si="903"/>
        <v>0</v>
      </c>
      <c r="AJ1397">
        <f t="shared" si="904"/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87</v>
      </c>
      <c r="AU1397">
        <v>44</v>
      </c>
      <c r="AV1397">
        <v>1</v>
      </c>
      <c r="AW1397">
        <v>1</v>
      </c>
      <c r="AZ1397">
        <v>1</v>
      </c>
      <c r="BA1397">
        <v>1</v>
      </c>
      <c r="BB1397">
        <v>1</v>
      </c>
      <c r="BC1397">
        <v>6.14</v>
      </c>
      <c r="BD1397" t="s">
        <v>3</v>
      </c>
      <c r="BE1397" t="s">
        <v>3</v>
      </c>
      <c r="BF1397" t="s">
        <v>3</v>
      </c>
      <c r="BG1397" t="s">
        <v>3</v>
      </c>
      <c r="BH1397">
        <v>3</v>
      </c>
      <c r="BI1397">
        <v>1</v>
      </c>
      <c r="BJ1397" t="s">
        <v>1140</v>
      </c>
      <c r="BM1397">
        <v>65001</v>
      </c>
      <c r="BN1397">
        <v>0</v>
      </c>
      <c r="BO1397" t="s">
        <v>30</v>
      </c>
      <c r="BP1397">
        <v>1</v>
      </c>
      <c r="BQ1397">
        <v>6</v>
      </c>
      <c r="BR1397">
        <v>0</v>
      </c>
      <c r="BS1397">
        <v>1</v>
      </c>
      <c r="BT1397">
        <v>1</v>
      </c>
      <c r="BU1397">
        <v>1</v>
      </c>
      <c r="BV1397">
        <v>1</v>
      </c>
      <c r="BW1397">
        <v>1</v>
      </c>
      <c r="BX1397">
        <v>1</v>
      </c>
      <c r="BY1397" t="s">
        <v>3</v>
      </c>
      <c r="BZ1397">
        <v>87</v>
      </c>
      <c r="CA1397">
        <v>44</v>
      </c>
      <c r="CB1397" t="s">
        <v>3</v>
      </c>
      <c r="CE1397">
        <v>0</v>
      </c>
      <c r="CF1397">
        <v>0</v>
      </c>
      <c r="CG1397">
        <v>0</v>
      </c>
      <c r="CM1397">
        <v>0</v>
      </c>
      <c r="CN1397" t="s">
        <v>3</v>
      </c>
      <c r="CO1397">
        <v>0</v>
      </c>
      <c r="CP1397">
        <f t="shared" si="905"/>
        <v>0</v>
      </c>
      <c r="CQ1397">
        <f t="shared" si="906"/>
        <v>0</v>
      </c>
      <c r="CR1397">
        <f t="shared" si="907"/>
        <v>0</v>
      </c>
      <c r="CS1397">
        <f t="shared" si="908"/>
        <v>0</v>
      </c>
      <c r="CT1397">
        <f t="shared" si="909"/>
        <v>0</v>
      </c>
      <c r="CU1397">
        <f t="shared" si="910"/>
        <v>0</v>
      </c>
      <c r="CV1397">
        <f t="shared" si="911"/>
        <v>0</v>
      </c>
      <c r="CW1397">
        <f t="shared" si="912"/>
        <v>0</v>
      </c>
      <c r="CX1397">
        <f t="shared" si="913"/>
        <v>0</v>
      </c>
      <c r="CY1397">
        <f t="shared" si="914"/>
        <v>0</v>
      </c>
      <c r="CZ1397">
        <f t="shared" si="915"/>
        <v>0</v>
      </c>
      <c r="DC1397" t="s">
        <v>3</v>
      </c>
      <c r="DD1397" t="s">
        <v>3</v>
      </c>
      <c r="DE1397" t="s">
        <v>3</v>
      </c>
      <c r="DF1397" t="s">
        <v>3</v>
      </c>
      <c r="DG1397" t="s">
        <v>3</v>
      </c>
      <c r="DH1397" t="s">
        <v>3</v>
      </c>
      <c r="DI1397" t="s">
        <v>3</v>
      </c>
      <c r="DJ1397" t="s">
        <v>3</v>
      </c>
      <c r="DK1397" t="s">
        <v>3</v>
      </c>
      <c r="DL1397" t="s">
        <v>3</v>
      </c>
      <c r="DM1397" t="s">
        <v>3</v>
      </c>
      <c r="DN1397">
        <v>0</v>
      </c>
      <c r="DO1397">
        <v>0</v>
      </c>
      <c r="DP1397">
        <v>1</v>
      </c>
      <c r="DQ1397">
        <v>1</v>
      </c>
      <c r="DU1397">
        <v>1009</v>
      </c>
      <c r="DV1397" t="s">
        <v>26</v>
      </c>
      <c r="DW1397" t="s">
        <v>26</v>
      </c>
      <c r="DX1397">
        <v>1000</v>
      </c>
      <c r="DZ1397" t="s">
        <v>3</v>
      </c>
      <c r="EA1397" t="s">
        <v>3</v>
      </c>
      <c r="EB1397" t="s">
        <v>3</v>
      </c>
      <c r="EC1397" t="s">
        <v>3</v>
      </c>
      <c r="EE1397">
        <v>53551227</v>
      </c>
      <c r="EF1397">
        <v>6</v>
      </c>
      <c r="EG1397" t="s">
        <v>17</v>
      </c>
      <c r="EH1397">
        <v>99</v>
      </c>
      <c r="EI1397" t="s">
        <v>1132</v>
      </c>
      <c r="EJ1397">
        <v>1</v>
      </c>
      <c r="EK1397">
        <v>65001</v>
      </c>
      <c r="EL1397" t="s">
        <v>1133</v>
      </c>
      <c r="EM1397" t="s">
        <v>1134</v>
      </c>
      <c r="EO1397" t="s">
        <v>3</v>
      </c>
      <c r="EQ1397">
        <v>0</v>
      </c>
      <c r="ER1397">
        <v>0</v>
      </c>
      <c r="ES1397">
        <v>0</v>
      </c>
      <c r="ET1397">
        <v>0</v>
      </c>
      <c r="EU1397">
        <v>0</v>
      </c>
      <c r="EV1397">
        <v>0</v>
      </c>
      <c r="EW1397">
        <v>0</v>
      </c>
      <c r="EX1397">
        <v>0</v>
      </c>
      <c r="FQ1397">
        <v>0</v>
      </c>
      <c r="FR1397">
        <f>ROUND(IF(AND(BH1397=3,BI1397=3),P1397,0),0)</f>
        <v>0</v>
      </c>
      <c r="FS1397">
        <v>0</v>
      </c>
      <c r="FX1397">
        <v>87</v>
      </c>
      <c r="FY1397">
        <v>44</v>
      </c>
      <c r="GA1397" t="s">
        <v>3</v>
      </c>
      <c r="GD1397">
        <v>1</v>
      </c>
      <c r="GF1397">
        <v>1839160745</v>
      </c>
      <c r="GG1397">
        <v>2</v>
      </c>
      <c r="GH1397">
        <v>1</v>
      </c>
      <c r="GI1397">
        <v>5</v>
      </c>
      <c r="GJ1397">
        <v>0</v>
      </c>
      <c r="GK1397">
        <v>0</v>
      </c>
      <c r="GL1397">
        <f>ROUND(IF(AND(BH1397=3,BI1397=3,FS1397&lt;&gt;0),P1397,0),0)</f>
        <v>0</v>
      </c>
      <c r="GM1397">
        <f>ROUND(O1397+X1397+Y1397,0)+GX1397</f>
        <v>0</v>
      </c>
      <c r="GN1397">
        <f>IF(OR(BI1397=0,BI1397=1),ROUND(O1397+X1397+Y1397,0),0)</f>
        <v>0</v>
      </c>
      <c r="GO1397">
        <f>IF(BI1397=2,ROUND(O1397+X1397+Y1397,0),0)</f>
        <v>0</v>
      </c>
      <c r="GP1397">
        <f>IF(BI1397=4,ROUND(O1397+X1397+Y1397,0)+GX1397,0)</f>
        <v>0</v>
      </c>
      <c r="GR1397">
        <v>0</v>
      </c>
      <c r="GS1397">
        <v>0</v>
      </c>
      <c r="GT1397">
        <v>0</v>
      </c>
      <c r="GU1397" t="s">
        <v>3</v>
      </c>
      <c r="GV1397">
        <f t="shared" si="916"/>
        <v>0</v>
      </c>
      <c r="GW1397">
        <v>1</v>
      </c>
      <c r="GX1397">
        <f>ROUND(HC1397*I1397,0)</f>
        <v>0</v>
      </c>
      <c r="HA1397">
        <v>0</v>
      </c>
      <c r="HB1397">
        <v>0</v>
      </c>
      <c r="HC1397">
        <f t="shared" si="917"/>
        <v>0</v>
      </c>
      <c r="HE1397" t="s">
        <v>3</v>
      </c>
      <c r="HF1397" t="s">
        <v>3</v>
      </c>
      <c r="HM1397" t="s">
        <v>3</v>
      </c>
      <c r="HN1397" t="s">
        <v>1135</v>
      </c>
      <c r="HO1397" t="s">
        <v>1136</v>
      </c>
      <c r="HP1397" t="s">
        <v>1133</v>
      </c>
      <c r="HQ1397" t="s">
        <v>1133</v>
      </c>
      <c r="IK1397">
        <v>0</v>
      </c>
    </row>
    <row r="1398" spans="1:255" x14ac:dyDescent="0.2">
      <c r="A1398" s="2">
        <v>17</v>
      </c>
      <c r="B1398" s="2">
        <v>1</v>
      </c>
      <c r="C1398" s="2">
        <f>ROW(SmtRes!A2394)</f>
        <v>2394</v>
      </c>
      <c r="D1398" s="2">
        <f>ROW(EtalonRes!A2197)</f>
        <v>2197</v>
      </c>
      <c r="E1398" s="2" t="s">
        <v>1365</v>
      </c>
      <c r="F1398" s="2" t="s">
        <v>1168</v>
      </c>
      <c r="G1398" s="2" t="s">
        <v>1169</v>
      </c>
      <c r="H1398" s="2" t="s">
        <v>1150</v>
      </c>
      <c r="I1398" s="2">
        <f>ROUND(ROUND(23/100,4),7)</f>
        <v>0.23</v>
      </c>
      <c r="J1398" s="2">
        <v>0</v>
      </c>
      <c r="K1398" s="2">
        <f>ROUND(ROUND(23/100,4),7)</f>
        <v>0.23</v>
      </c>
      <c r="L1398" s="2"/>
      <c r="M1398" s="2"/>
      <c r="N1398" s="2"/>
      <c r="O1398" s="2">
        <f>ROUND(CP1398,2)</f>
        <v>69.489999999999995</v>
      </c>
      <c r="P1398" s="2">
        <f>ROUND(CQ1398*I1398,2)</f>
        <v>18.2</v>
      </c>
      <c r="Q1398" s="2">
        <f>ROUND(CR1398*I1398,2)</f>
        <v>13.61</v>
      </c>
      <c r="R1398" s="2">
        <f>ROUND(CS1398*I1398,2)</f>
        <v>0.05</v>
      </c>
      <c r="S1398" s="2">
        <f>ROUND(CT1398*I1398,2)</f>
        <v>37.68</v>
      </c>
      <c r="T1398" s="2">
        <f>ROUND(CU1398*I1398,2)</f>
        <v>0</v>
      </c>
      <c r="U1398" s="2">
        <f t="shared" si="896"/>
        <v>4.0090265</v>
      </c>
      <c r="V1398" s="2">
        <f t="shared" si="897"/>
        <v>3.3062500000000002E-3</v>
      </c>
      <c r="W1398" s="2">
        <f>ROUND(CX1398*I1398,2)</f>
        <v>0</v>
      </c>
      <c r="X1398" s="2">
        <f>ROUND(CY1398,2)</f>
        <v>41.09</v>
      </c>
      <c r="Y1398" s="2">
        <f>ROUND(CZ1398,2)</f>
        <v>23.09</v>
      </c>
      <c r="Z1398" s="2"/>
      <c r="AA1398" s="2">
        <v>53551706</v>
      </c>
      <c r="AB1398" s="2">
        <f t="shared" si="898"/>
        <v>302.12</v>
      </c>
      <c r="AC1398" s="2">
        <f t="shared" si="899"/>
        <v>79.11</v>
      </c>
      <c r="AD1398" s="2">
        <f>ROUND(((((ET1398*ROUND((1.25*1.15),7)))-((EU1398*ROUND((1.25*1.15),7))))+AE1398),2)</f>
        <v>59.17</v>
      </c>
      <c r="AE1398" s="2">
        <f>ROUND(((EU1398*ROUND((1.25*1.15),7))),2)</f>
        <v>0.2</v>
      </c>
      <c r="AF1398" s="2">
        <f>ROUND(((EV1398*ROUND((1.15*1.15),7))),2)</f>
        <v>163.84</v>
      </c>
      <c r="AG1398" s="2">
        <f t="shared" si="902"/>
        <v>0</v>
      </c>
      <c r="AH1398" s="2">
        <f>((EW1398*ROUND((1.15*1.15),7)))</f>
        <v>17.43055</v>
      </c>
      <c r="AI1398" s="2">
        <f>((EX1398*ROUND((1.25*1.15),7)))</f>
        <v>1.4375000000000001E-2</v>
      </c>
      <c r="AJ1398" s="2">
        <f t="shared" si="904"/>
        <v>0</v>
      </c>
      <c r="AK1398" s="2">
        <v>244.16</v>
      </c>
      <c r="AL1398" s="2">
        <v>79.11</v>
      </c>
      <c r="AM1398" s="2">
        <v>41.16</v>
      </c>
      <c r="AN1398" s="2">
        <v>0.14000000000000001</v>
      </c>
      <c r="AO1398" s="2">
        <v>123.89</v>
      </c>
      <c r="AP1398" s="2">
        <v>0</v>
      </c>
      <c r="AQ1398" s="2">
        <v>13.18</v>
      </c>
      <c r="AR1398" s="2">
        <v>0.01</v>
      </c>
      <c r="AS1398" s="2">
        <v>0</v>
      </c>
      <c r="AT1398" s="2">
        <v>108.9</v>
      </c>
      <c r="AU1398" s="2">
        <v>61.2</v>
      </c>
      <c r="AV1398" s="2">
        <v>1</v>
      </c>
      <c r="AW1398" s="2">
        <v>1</v>
      </c>
      <c r="AX1398" s="2"/>
      <c r="AY1398" s="2"/>
      <c r="AZ1398" s="2">
        <v>1</v>
      </c>
      <c r="BA1398" s="2">
        <v>1</v>
      </c>
      <c r="BB1398" s="2">
        <v>1</v>
      </c>
      <c r="BC1398" s="2">
        <v>1</v>
      </c>
      <c r="BD1398" s="2" t="s">
        <v>3</v>
      </c>
      <c r="BE1398" s="2" t="s">
        <v>3</v>
      </c>
      <c r="BF1398" s="2" t="s">
        <v>3</v>
      </c>
      <c r="BG1398" s="2" t="s">
        <v>3</v>
      </c>
      <c r="BH1398" s="2">
        <v>0</v>
      </c>
      <c r="BI1398" s="2">
        <v>1</v>
      </c>
      <c r="BJ1398" s="2" t="s">
        <v>1170</v>
      </c>
      <c r="BK1398" s="2"/>
      <c r="BL1398" s="2"/>
      <c r="BM1398" s="2">
        <v>16001</v>
      </c>
      <c r="BN1398" s="2">
        <v>0</v>
      </c>
      <c r="BO1398" s="2" t="s">
        <v>3</v>
      </c>
      <c r="BP1398" s="2">
        <v>0</v>
      </c>
      <c r="BQ1398" s="2">
        <v>22</v>
      </c>
      <c r="BR1398" s="2">
        <v>0</v>
      </c>
      <c r="BS1398" s="2">
        <v>1</v>
      </c>
      <c r="BT1398" s="2">
        <v>1</v>
      </c>
      <c r="BU1398" s="2">
        <v>1</v>
      </c>
      <c r="BV1398" s="2">
        <v>1</v>
      </c>
      <c r="BW1398" s="2">
        <v>1</v>
      </c>
      <c r="BX1398" s="2">
        <v>1</v>
      </c>
      <c r="BY1398" s="2" t="s">
        <v>3</v>
      </c>
      <c r="BZ1398" s="2">
        <v>121</v>
      </c>
      <c r="CA1398" s="2">
        <v>72</v>
      </c>
      <c r="CB1398" s="2" t="s">
        <v>3</v>
      </c>
      <c r="CC1398" s="2"/>
      <c r="CD1398" s="2"/>
      <c r="CE1398" s="2">
        <v>0</v>
      </c>
      <c r="CF1398" s="2">
        <v>0</v>
      </c>
      <c r="CG1398" s="2">
        <v>0</v>
      </c>
      <c r="CH1398" s="2"/>
      <c r="CI1398" s="2"/>
      <c r="CJ1398" s="2"/>
      <c r="CK1398" s="2"/>
      <c r="CL1398" s="2"/>
      <c r="CM1398" s="2">
        <v>0</v>
      </c>
      <c r="CN1398" s="2" t="s">
        <v>2170</v>
      </c>
      <c r="CO1398" s="2">
        <v>0</v>
      </c>
      <c r="CP1398" s="2">
        <f t="shared" si="905"/>
        <v>69.489999999999995</v>
      </c>
      <c r="CQ1398" s="2">
        <f t="shared" si="906"/>
        <v>79.11</v>
      </c>
      <c r="CR1398" s="2">
        <f t="shared" si="907"/>
        <v>59.17</v>
      </c>
      <c r="CS1398" s="2">
        <f t="shared" si="908"/>
        <v>0.2</v>
      </c>
      <c r="CT1398" s="2">
        <f t="shared" si="909"/>
        <v>163.84</v>
      </c>
      <c r="CU1398" s="2">
        <f t="shared" si="910"/>
        <v>0</v>
      </c>
      <c r="CV1398" s="2">
        <f t="shared" si="911"/>
        <v>17.43055</v>
      </c>
      <c r="CW1398" s="2">
        <f t="shared" si="912"/>
        <v>1.4375000000000001E-2</v>
      </c>
      <c r="CX1398" s="2">
        <f t="shared" si="913"/>
        <v>0</v>
      </c>
      <c r="CY1398" s="2">
        <f t="shared" si="914"/>
        <v>41.087969999999999</v>
      </c>
      <c r="CZ1398" s="2">
        <f t="shared" si="915"/>
        <v>23.09076</v>
      </c>
      <c r="DA1398" s="2"/>
      <c r="DB1398" s="2"/>
      <c r="DC1398" s="2" t="s">
        <v>3</v>
      </c>
      <c r="DD1398" s="2" t="s">
        <v>3</v>
      </c>
      <c r="DE1398" s="2" t="s">
        <v>61</v>
      </c>
      <c r="DF1398" s="2" t="s">
        <v>61</v>
      </c>
      <c r="DG1398" s="2" t="s">
        <v>62</v>
      </c>
      <c r="DH1398" s="2" t="s">
        <v>3</v>
      </c>
      <c r="DI1398" s="2" t="s">
        <v>62</v>
      </c>
      <c r="DJ1398" s="2" t="s">
        <v>61</v>
      </c>
      <c r="DK1398" s="2" t="s">
        <v>3</v>
      </c>
      <c r="DL1398" s="2" t="s">
        <v>75</v>
      </c>
      <c r="DM1398" s="2" t="s">
        <v>63</v>
      </c>
      <c r="DN1398" s="2">
        <v>0</v>
      </c>
      <c r="DO1398" s="2">
        <v>0</v>
      </c>
      <c r="DP1398" s="2">
        <v>1</v>
      </c>
      <c r="DQ1398" s="2">
        <v>1</v>
      </c>
      <c r="DR1398" s="2"/>
      <c r="DS1398" s="2"/>
      <c r="DT1398" s="2"/>
      <c r="DU1398" s="2">
        <v>1003</v>
      </c>
      <c r="DV1398" s="2" t="s">
        <v>1150</v>
      </c>
      <c r="DW1398" s="2" t="s">
        <v>1150</v>
      </c>
      <c r="DX1398" s="2">
        <v>100</v>
      </c>
      <c r="DY1398" s="2"/>
      <c r="DZ1398" s="2" t="s">
        <v>3</v>
      </c>
      <c r="EA1398" s="2" t="s">
        <v>3</v>
      </c>
      <c r="EB1398" s="2" t="s">
        <v>3</v>
      </c>
      <c r="EC1398" s="2" t="s">
        <v>3</v>
      </c>
      <c r="ED1398" s="2"/>
      <c r="EE1398" s="2">
        <v>53551143</v>
      </c>
      <c r="EF1398" s="2">
        <v>22</v>
      </c>
      <c r="EG1398" s="2" t="s">
        <v>592</v>
      </c>
      <c r="EH1398" s="2">
        <v>16</v>
      </c>
      <c r="EI1398" s="2" t="s">
        <v>593</v>
      </c>
      <c r="EJ1398" s="2">
        <v>1</v>
      </c>
      <c r="EK1398" s="2">
        <v>16001</v>
      </c>
      <c r="EL1398" s="2" t="s">
        <v>1153</v>
      </c>
      <c r="EM1398" s="2" t="s">
        <v>1154</v>
      </c>
      <c r="EN1398" s="2"/>
      <c r="EO1398" s="2" t="s">
        <v>1171</v>
      </c>
      <c r="EP1398" s="2"/>
      <c r="EQ1398" s="2">
        <v>0</v>
      </c>
      <c r="ER1398" s="2">
        <v>244.16</v>
      </c>
      <c r="ES1398" s="2">
        <v>79.11</v>
      </c>
      <c r="ET1398" s="2">
        <v>41.16</v>
      </c>
      <c r="EU1398" s="2">
        <v>0.14000000000000001</v>
      </c>
      <c r="EV1398" s="2">
        <v>123.89</v>
      </c>
      <c r="EW1398" s="2">
        <v>13.18</v>
      </c>
      <c r="EX1398" s="2">
        <v>0.01</v>
      </c>
      <c r="EY1398" s="2">
        <v>0</v>
      </c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>
        <v>0</v>
      </c>
      <c r="FR1398" s="2">
        <f>ROUND(IF(AND(BH1398=3,BI1398=3),P1398,0),2)</f>
        <v>0</v>
      </c>
      <c r="FS1398" s="2">
        <v>0</v>
      </c>
      <c r="FT1398" s="2"/>
      <c r="FU1398" s="2"/>
      <c r="FV1398" s="2"/>
      <c r="FW1398" s="2"/>
      <c r="FX1398" s="2">
        <v>108.9</v>
      </c>
      <c r="FY1398" s="2">
        <v>61.2</v>
      </c>
      <c r="FZ1398" s="2"/>
      <c r="GA1398" s="2" t="s">
        <v>3</v>
      </c>
      <c r="GB1398" s="2"/>
      <c r="GC1398" s="2"/>
      <c r="GD1398" s="2">
        <v>1</v>
      </c>
      <c r="GE1398" s="2"/>
      <c r="GF1398" s="2">
        <v>-470980495</v>
      </c>
      <c r="GG1398" s="2">
        <v>2</v>
      </c>
      <c r="GH1398" s="2">
        <v>1</v>
      </c>
      <c r="GI1398" s="2">
        <v>-2</v>
      </c>
      <c r="GJ1398" s="2">
        <v>0</v>
      </c>
      <c r="GK1398" s="2">
        <v>0</v>
      </c>
      <c r="GL1398" s="2">
        <f>ROUND(IF(AND(BH1398=3,BI1398=3,FS1398&lt;&gt;0),P1398,0),2)</f>
        <v>0</v>
      </c>
      <c r="GM1398" s="2">
        <f>ROUND(O1398+X1398+Y1398,2)+GX1398</f>
        <v>133.66999999999999</v>
      </c>
      <c r="GN1398" s="2">
        <f>IF(OR(BI1398=0,BI1398=1),ROUND(O1398+X1398+Y1398,2),0)</f>
        <v>133.66999999999999</v>
      </c>
      <c r="GO1398" s="2">
        <f>IF(BI1398=2,ROUND(O1398+X1398+Y1398,2),0)</f>
        <v>0</v>
      </c>
      <c r="GP1398" s="2">
        <f>IF(BI1398=4,ROUND(O1398+X1398+Y1398,2)+GX1398,0)</f>
        <v>0</v>
      </c>
      <c r="GQ1398" s="2"/>
      <c r="GR1398" s="2">
        <v>0</v>
      </c>
      <c r="GS1398" s="2">
        <v>3</v>
      </c>
      <c r="GT1398" s="2">
        <v>0</v>
      </c>
      <c r="GU1398" s="2" t="s">
        <v>3</v>
      </c>
      <c r="GV1398" s="2">
        <f t="shared" si="916"/>
        <v>0</v>
      </c>
      <c r="GW1398" s="2">
        <v>1</v>
      </c>
      <c r="GX1398" s="2">
        <f>ROUND(HC1398*I1398,2)</f>
        <v>0</v>
      </c>
      <c r="GY1398" s="2"/>
      <c r="GZ1398" s="2"/>
      <c r="HA1398" s="2">
        <v>0</v>
      </c>
      <c r="HB1398" s="2">
        <v>0</v>
      </c>
      <c r="HC1398" s="2">
        <f t="shared" si="917"/>
        <v>0</v>
      </c>
      <c r="HD1398" s="2"/>
      <c r="HE1398" s="2" t="s">
        <v>3</v>
      </c>
      <c r="HF1398" s="2" t="s">
        <v>3</v>
      </c>
      <c r="HG1398" s="2"/>
      <c r="HH1398" s="2"/>
      <c r="HI1398" s="2"/>
      <c r="HJ1398" s="2"/>
      <c r="HK1398" s="2"/>
      <c r="HL1398" s="2"/>
      <c r="HM1398" s="2" t="s">
        <v>3</v>
      </c>
      <c r="HN1398" s="2" t="s">
        <v>596</v>
      </c>
      <c r="HO1398" s="2" t="s">
        <v>597</v>
      </c>
      <c r="HP1398" s="2" t="s">
        <v>593</v>
      </c>
      <c r="HQ1398" s="2" t="s">
        <v>593</v>
      </c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>
        <v>0</v>
      </c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</row>
    <row r="1399" spans="1:255" x14ac:dyDescent="0.2">
      <c r="A1399">
        <v>17</v>
      </c>
      <c r="B1399">
        <v>1</v>
      </c>
      <c r="C1399">
        <f>ROW(SmtRes!A2404)</f>
        <v>2404</v>
      </c>
      <c r="D1399">
        <f>ROW(EtalonRes!A2210)</f>
        <v>2210</v>
      </c>
      <c r="E1399" t="s">
        <v>1365</v>
      </c>
      <c r="F1399" t="s">
        <v>1168</v>
      </c>
      <c r="G1399" t="s">
        <v>1169</v>
      </c>
      <c r="H1399" t="s">
        <v>1150</v>
      </c>
      <c r="I1399">
        <f>ROUND(ROUND(23/100,4),7)</f>
        <v>0.23</v>
      </c>
      <c r="J1399">
        <v>0</v>
      </c>
      <c r="K1399">
        <f>ROUND(ROUND(23/100,4),7)</f>
        <v>0.23</v>
      </c>
      <c r="O1399">
        <f>ROUND(CP1399,0)</f>
        <v>1546</v>
      </c>
      <c r="P1399">
        <f>ROUND(CQ1399*I1399,0)</f>
        <v>134</v>
      </c>
      <c r="Q1399">
        <f>ROUND(CR1399*I1399,0)</f>
        <v>84</v>
      </c>
      <c r="R1399">
        <f>ROUND(CS1399*I1399,0)</f>
        <v>2</v>
      </c>
      <c r="S1399">
        <f>ROUND(CT1399*I1399,0)</f>
        <v>1328</v>
      </c>
      <c r="T1399">
        <f>ROUND(CU1399*I1399,0)</f>
        <v>0</v>
      </c>
      <c r="U1399">
        <f t="shared" si="896"/>
        <v>4.0090265</v>
      </c>
      <c r="V1399">
        <f t="shared" si="897"/>
        <v>3.3062500000000002E-3</v>
      </c>
      <c r="W1399">
        <f>ROUND(CX1399*I1399,0)</f>
        <v>0</v>
      </c>
      <c r="X1399">
        <f>ROUND(CY1399,0)</f>
        <v>1448</v>
      </c>
      <c r="Y1399">
        <f>ROUND(CZ1399,0)</f>
        <v>814</v>
      </c>
      <c r="AA1399">
        <v>53551707</v>
      </c>
      <c r="AB1399">
        <f t="shared" si="898"/>
        <v>302.12</v>
      </c>
      <c r="AC1399">
        <f t="shared" si="899"/>
        <v>79.11</v>
      </c>
      <c r="AD1399">
        <f>ROUND(((((ET1399*ROUND((1.25*1.15),7)))-((EU1399*ROUND((1.25*1.15),7))))+AE1399),2)</f>
        <v>59.17</v>
      </c>
      <c r="AE1399">
        <f>ROUND(((EU1399*ROUND((1.25*1.15),7))),2)</f>
        <v>0.2</v>
      </c>
      <c r="AF1399">
        <f>ROUND(((EV1399*ROUND((1.15*1.15),7))),2)</f>
        <v>163.84</v>
      </c>
      <c r="AG1399">
        <f t="shared" si="902"/>
        <v>0</v>
      </c>
      <c r="AH1399">
        <f>((EW1399*ROUND((1.15*1.15),7)))</f>
        <v>17.43055</v>
      </c>
      <c r="AI1399">
        <f>((EX1399*ROUND((1.25*1.15),7)))</f>
        <v>1.4375000000000001E-2</v>
      </c>
      <c r="AJ1399">
        <f t="shared" si="904"/>
        <v>0</v>
      </c>
      <c r="AK1399">
        <v>244.16</v>
      </c>
      <c r="AL1399">
        <v>79.11</v>
      </c>
      <c r="AM1399">
        <v>41.16</v>
      </c>
      <c r="AN1399">
        <v>0.14000000000000001</v>
      </c>
      <c r="AO1399">
        <v>123.89</v>
      </c>
      <c r="AP1399">
        <v>0</v>
      </c>
      <c r="AQ1399">
        <v>13.18</v>
      </c>
      <c r="AR1399">
        <v>0.01</v>
      </c>
      <c r="AS1399">
        <v>0</v>
      </c>
      <c r="AT1399">
        <v>108.9</v>
      </c>
      <c r="AU1399">
        <v>61.2</v>
      </c>
      <c r="AV1399">
        <v>1</v>
      </c>
      <c r="AW1399">
        <v>1</v>
      </c>
      <c r="AZ1399">
        <v>1</v>
      </c>
      <c r="BA1399">
        <v>35.24</v>
      </c>
      <c r="BB1399">
        <v>6.18</v>
      </c>
      <c r="BC1399">
        <v>7.36</v>
      </c>
      <c r="BD1399" t="s">
        <v>3</v>
      </c>
      <c r="BE1399" t="s">
        <v>3</v>
      </c>
      <c r="BF1399" t="s">
        <v>3</v>
      </c>
      <c r="BG1399" t="s">
        <v>3</v>
      </c>
      <c r="BH1399">
        <v>0</v>
      </c>
      <c r="BI1399">
        <v>1</v>
      </c>
      <c r="BJ1399" t="s">
        <v>1170</v>
      </c>
      <c r="BM1399">
        <v>16001</v>
      </c>
      <c r="BN1399">
        <v>0</v>
      </c>
      <c r="BO1399" t="s">
        <v>1168</v>
      </c>
      <c r="BP1399">
        <v>1</v>
      </c>
      <c r="BQ1399">
        <v>22</v>
      </c>
      <c r="BR1399">
        <v>0</v>
      </c>
      <c r="BS1399">
        <v>35.24</v>
      </c>
      <c r="BT1399">
        <v>1</v>
      </c>
      <c r="BU1399">
        <v>1</v>
      </c>
      <c r="BV1399">
        <v>1</v>
      </c>
      <c r="BW1399">
        <v>1</v>
      </c>
      <c r="BX1399">
        <v>1</v>
      </c>
      <c r="BY1399" t="s">
        <v>3</v>
      </c>
      <c r="BZ1399">
        <v>121</v>
      </c>
      <c r="CA1399">
        <v>72</v>
      </c>
      <c r="CB1399" t="s">
        <v>3</v>
      </c>
      <c r="CE1399">
        <v>0</v>
      </c>
      <c r="CF1399">
        <v>0</v>
      </c>
      <c r="CG1399">
        <v>0</v>
      </c>
      <c r="CM1399">
        <v>0</v>
      </c>
      <c r="CN1399" t="s">
        <v>2170</v>
      </c>
      <c r="CO1399">
        <v>0</v>
      </c>
      <c r="CP1399">
        <f t="shared" si="905"/>
        <v>1546</v>
      </c>
      <c r="CQ1399">
        <f t="shared" si="906"/>
        <v>582.24959999999999</v>
      </c>
      <c r="CR1399">
        <f t="shared" si="907"/>
        <v>365.67059999999998</v>
      </c>
      <c r="CS1399">
        <f t="shared" si="908"/>
        <v>7.0480000000000009</v>
      </c>
      <c r="CT1399">
        <f t="shared" si="909"/>
        <v>5773.7216000000008</v>
      </c>
      <c r="CU1399">
        <f t="shared" si="910"/>
        <v>0</v>
      </c>
      <c r="CV1399">
        <f t="shared" si="911"/>
        <v>17.43055</v>
      </c>
      <c r="CW1399">
        <f t="shared" si="912"/>
        <v>1.4375000000000001E-2</v>
      </c>
      <c r="CX1399">
        <f t="shared" si="913"/>
        <v>0</v>
      </c>
      <c r="CY1399">
        <f t="shared" si="914"/>
        <v>1448.37</v>
      </c>
      <c r="CZ1399">
        <f t="shared" si="915"/>
        <v>813.96</v>
      </c>
      <c r="DC1399" t="s">
        <v>3</v>
      </c>
      <c r="DD1399" t="s">
        <v>3</v>
      </c>
      <c r="DE1399" t="s">
        <v>61</v>
      </c>
      <c r="DF1399" t="s">
        <v>61</v>
      </c>
      <c r="DG1399" t="s">
        <v>62</v>
      </c>
      <c r="DH1399" t="s">
        <v>3</v>
      </c>
      <c r="DI1399" t="s">
        <v>62</v>
      </c>
      <c r="DJ1399" t="s">
        <v>61</v>
      </c>
      <c r="DK1399" t="s">
        <v>3</v>
      </c>
      <c r="DL1399" t="s">
        <v>75</v>
      </c>
      <c r="DM1399" t="s">
        <v>63</v>
      </c>
      <c r="DN1399">
        <v>0</v>
      </c>
      <c r="DO1399">
        <v>0</v>
      </c>
      <c r="DP1399">
        <v>1</v>
      </c>
      <c r="DQ1399">
        <v>1</v>
      </c>
      <c r="DU1399">
        <v>1003</v>
      </c>
      <c r="DV1399" t="s">
        <v>1150</v>
      </c>
      <c r="DW1399" t="s">
        <v>1150</v>
      </c>
      <c r="DX1399">
        <v>100</v>
      </c>
      <c r="DZ1399" t="s">
        <v>3</v>
      </c>
      <c r="EA1399" t="s">
        <v>3</v>
      </c>
      <c r="EB1399" t="s">
        <v>3</v>
      </c>
      <c r="EC1399" t="s">
        <v>3</v>
      </c>
      <c r="EE1399">
        <v>53551143</v>
      </c>
      <c r="EF1399">
        <v>22</v>
      </c>
      <c r="EG1399" t="s">
        <v>592</v>
      </c>
      <c r="EH1399">
        <v>16</v>
      </c>
      <c r="EI1399" t="s">
        <v>593</v>
      </c>
      <c r="EJ1399">
        <v>1</v>
      </c>
      <c r="EK1399">
        <v>16001</v>
      </c>
      <c r="EL1399" t="s">
        <v>1153</v>
      </c>
      <c r="EM1399" t="s">
        <v>1154</v>
      </c>
      <c r="EO1399" t="s">
        <v>1171</v>
      </c>
      <c r="EQ1399">
        <v>0</v>
      </c>
      <c r="ER1399">
        <v>244.16</v>
      </c>
      <c r="ES1399">
        <v>79.11</v>
      </c>
      <c r="ET1399">
        <v>41.16</v>
      </c>
      <c r="EU1399">
        <v>0.14000000000000001</v>
      </c>
      <c r="EV1399">
        <v>123.89</v>
      </c>
      <c r="EW1399">
        <v>13.18</v>
      </c>
      <c r="EX1399">
        <v>0.01</v>
      </c>
      <c r="EY1399">
        <v>0</v>
      </c>
      <c r="FQ1399">
        <v>0</v>
      </c>
      <c r="FR1399">
        <f>ROUND(IF(AND(BH1399=3,BI1399=3),P1399,0),0)</f>
        <v>0</v>
      </c>
      <c r="FS1399">
        <v>0</v>
      </c>
      <c r="FX1399">
        <v>108.9</v>
      </c>
      <c r="FY1399">
        <v>61.2</v>
      </c>
      <c r="GA1399" t="s">
        <v>3</v>
      </c>
      <c r="GD1399">
        <v>1</v>
      </c>
      <c r="GF1399">
        <v>-470980495</v>
      </c>
      <c r="GG1399">
        <v>2</v>
      </c>
      <c r="GH1399">
        <v>1</v>
      </c>
      <c r="GI1399">
        <v>2</v>
      </c>
      <c r="GJ1399">
        <v>0</v>
      </c>
      <c r="GK1399">
        <v>0</v>
      </c>
      <c r="GL1399">
        <f>ROUND(IF(AND(BH1399=3,BI1399=3,FS1399&lt;&gt;0),P1399,0),0)</f>
        <v>0</v>
      </c>
      <c r="GM1399">
        <f>ROUND(O1399+X1399+Y1399,0)+GX1399</f>
        <v>3808</v>
      </c>
      <c r="GN1399">
        <f>IF(OR(BI1399=0,BI1399=1),ROUND(O1399+X1399+Y1399,0),0)</f>
        <v>3808</v>
      </c>
      <c r="GO1399">
        <f>IF(BI1399=2,ROUND(O1399+X1399+Y1399,0),0)</f>
        <v>0</v>
      </c>
      <c r="GP1399">
        <f>IF(BI1399=4,ROUND(O1399+X1399+Y1399,0)+GX1399,0)</f>
        <v>0</v>
      </c>
      <c r="GR1399">
        <v>0</v>
      </c>
      <c r="GS1399">
        <v>3</v>
      </c>
      <c r="GT1399">
        <v>0</v>
      </c>
      <c r="GU1399" t="s">
        <v>3</v>
      </c>
      <c r="GV1399">
        <f t="shared" si="916"/>
        <v>0</v>
      </c>
      <c r="GW1399">
        <v>1</v>
      </c>
      <c r="GX1399">
        <f>ROUND(HC1399*I1399,0)</f>
        <v>0</v>
      </c>
      <c r="HA1399">
        <v>0</v>
      </c>
      <c r="HB1399">
        <v>0</v>
      </c>
      <c r="HC1399">
        <f t="shared" si="917"/>
        <v>0</v>
      </c>
      <c r="HE1399" t="s">
        <v>3</v>
      </c>
      <c r="HF1399" t="s">
        <v>3</v>
      </c>
      <c r="HM1399" t="s">
        <v>3</v>
      </c>
      <c r="HN1399" t="s">
        <v>596</v>
      </c>
      <c r="HO1399" t="s">
        <v>597</v>
      </c>
      <c r="HP1399" t="s">
        <v>593</v>
      </c>
      <c r="HQ1399" t="s">
        <v>593</v>
      </c>
      <c r="IK1399">
        <v>0</v>
      </c>
    </row>
    <row r="1400" spans="1:255" x14ac:dyDescent="0.2">
      <c r="A1400" s="2">
        <v>18</v>
      </c>
      <c r="B1400" s="2">
        <v>1</v>
      </c>
      <c r="C1400" s="2">
        <v>2392</v>
      </c>
      <c r="D1400" s="2"/>
      <c r="E1400" s="2" t="s">
        <v>1366</v>
      </c>
      <c r="F1400" s="2" t="s">
        <v>1173</v>
      </c>
      <c r="G1400" s="2" t="s">
        <v>1174</v>
      </c>
      <c r="H1400" s="2" t="s">
        <v>185</v>
      </c>
      <c r="I1400" s="2">
        <f>I1398*J1400</f>
        <v>23.114999999999998</v>
      </c>
      <c r="J1400" s="2">
        <v>100.49999999999999</v>
      </c>
      <c r="K1400" s="2">
        <v>100.5</v>
      </c>
      <c r="L1400" s="2"/>
      <c r="M1400" s="2"/>
      <c r="N1400" s="2"/>
      <c r="O1400" s="2">
        <f>ROUND(CP1400,2)</f>
        <v>431.56</v>
      </c>
      <c r="P1400" s="2">
        <f>ROUND(CQ1400*I1400,2)</f>
        <v>431.56</v>
      </c>
      <c r="Q1400" s="2">
        <f>ROUND(CR1400*I1400,2)</f>
        <v>0</v>
      </c>
      <c r="R1400" s="2">
        <f>ROUND(CS1400*I1400,2)</f>
        <v>0</v>
      </c>
      <c r="S1400" s="2">
        <f>ROUND(CT1400*I1400,2)</f>
        <v>0</v>
      </c>
      <c r="T1400" s="2">
        <f>ROUND(CU1400*I1400,2)</f>
        <v>0</v>
      </c>
      <c r="U1400" s="2">
        <f t="shared" si="896"/>
        <v>0</v>
      </c>
      <c r="V1400" s="2">
        <f t="shared" si="897"/>
        <v>0</v>
      </c>
      <c r="W1400" s="2">
        <f>ROUND(CX1400*I1400,2)</f>
        <v>0</v>
      </c>
      <c r="X1400" s="2">
        <f>ROUND(CY1400,2)</f>
        <v>0</v>
      </c>
      <c r="Y1400" s="2">
        <f>ROUND(CZ1400,2)</f>
        <v>0</v>
      </c>
      <c r="Z1400" s="2"/>
      <c r="AA1400" s="2">
        <v>53551706</v>
      </c>
      <c r="AB1400" s="2">
        <f t="shared" si="898"/>
        <v>18.670000000000002</v>
      </c>
      <c r="AC1400" s="2">
        <f t="shared" si="899"/>
        <v>18.670000000000002</v>
      </c>
      <c r="AD1400" s="2">
        <f>ROUND((((ET1400)-(EU1400))+AE1400),2)</f>
        <v>0</v>
      </c>
      <c r="AE1400" s="2">
        <f t="shared" ref="AE1400:AF1403" si="918">ROUND((EU1400),2)</f>
        <v>0</v>
      </c>
      <c r="AF1400" s="2">
        <f t="shared" si="918"/>
        <v>0</v>
      </c>
      <c r="AG1400" s="2">
        <f t="shared" si="902"/>
        <v>0</v>
      </c>
      <c r="AH1400" s="2">
        <f t="shared" ref="AH1400:AI1403" si="919">(EW1400)</f>
        <v>0</v>
      </c>
      <c r="AI1400" s="2">
        <f t="shared" si="919"/>
        <v>0</v>
      </c>
      <c r="AJ1400" s="2">
        <f t="shared" si="904"/>
        <v>0</v>
      </c>
      <c r="AK1400" s="2">
        <v>18.670000000000002</v>
      </c>
      <c r="AL1400" s="2">
        <v>18.670000000000002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121</v>
      </c>
      <c r="AU1400" s="2">
        <v>72</v>
      </c>
      <c r="AV1400" s="2">
        <v>1</v>
      </c>
      <c r="AW1400" s="2">
        <v>1</v>
      </c>
      <c r="AX1400" s="2"/>
      <c r="AY1400" s="2"/>
      <c r="AZ1400" s="2">
        <v>1</v>
      </c>
      <c r="BA1400" s="2">
        <v>1</v>
      </c>
      <c r="BB1400" s="2">
        <v>1</v>
      </c>
      <c r="BC1400" s="2">
        <v>1</v>
      </c>
      <c r="BD1400" s="2" t="s">
        <v>3</v>
      </c>
      <c r="BE1400" s="2" t="s">
        <v>3</v>
      </c>
      <c r="BF1400" s="2" t="s">
        <v>3</v>
      </c>
      <c r="BG1400" s="2" t="s">
        <v>3</v>
      </c>
      <c r="BH1400" s="2">
        <v>3</v>
      </c>
      <c r="BI1400" s="2">
        <v>1</v>
      </c>
      <c r="BJ1400" s="2" t="s">
        <v>1175</v>
      </c>
      <c r="BK1400" s="2"/>
      <c r="BL1400" s="2"/>
      <c r="BM1400" s="2">
        <v>16001</v>
      </c>
      <c r="BN1400" s="2">
        <v>0</v>
      </c>
      <c r="BO1400" s="2" t="s">
        <v>3</v>
      </c>
      <c r="BP1400" s="2">
        <v>0</v>
      </c>
      <c r="BQ1400" s="2">
        <v>22</v>
      </c>
      <c r="BR1400" s="2">
        <v>0</v>
      </c>
      <c r="BS1400" s="2">
        <v>1</v>
      </c>
      <c r="BT1400" s="2">
        <v>1</v>
      </c>
      <c r="BU1400" s="2">
        <v>1</v>
      </c>
      <c r="BV1400" s="2">
        <v>1</v>
      </c>
      <c r="BW1400" s="2">
        <v>1</v>
      </c>
      <c r="BX1400" s="2">
        <v>1</v>
      </c>
      <c r="BY1400" s="2" t="s">
        <v>3</v>
      </c>
      <c r="BZ1400" s="2">
        <v>121</v>
      </c>
      <c r="CA1400" s="2">
        <v>72</v>
      </c>
      <c r="CB1400" s="2" t="s">
        <v>3</v>
      </c>
      <c r="CC1400" s="2"/>
      <c r="CD1400" s="2"/>
      <c r="CE1400" s="2">
        <v>0</v>
      </c>
      <c r="CF1400" s="2">
        <v>0</v>
      </c>
      <c r="CG1400" s="2">
        <v>0</v>
      </c>
      <c r="CH1400" s="2"/>
      <c r="CI1400" s="2"/>
      <c r="CJ1400" s="2"/>
      <c r="CK1400" s="2"/>
      <c r="CL1400" s="2"/>
      <c r="CM1400" s="2">
        <v>0</v>
      </c>
      <c r="CN1400" s="2" t="s">
        <v>3</v>
      </c>
      <c r="CO1400" s="2">
        <v>0</v>
      </c>
      <c r="CP1400" s="2">
        <f t="shared" si="905"/>
        <v>431.56</v>
      </c>
      <c r="CQ1400" s="2">
        <f t="shared" si="906"/>
        <v>18.670000000000002</v>
      </c>
      <c r="CR1400" s="2">
        <f t="shared" si="907"/>
        <v>0</v>
      </c>
      <c r="CS1400" s="2">
        <f t="shared" si="908"/>
        <v>0</v>
      </c>
      <c r="CT1400" s="2">
        <f t="shared" si="909"/>
        <v>0</v>
      </c>
      <c r="CU1400" s="2">
        <f t="shared" si="910"/>
        <v>0</v>
      </c>
      <c r="CV1400" s="2">
        <f t="shared" si="911"/>
        <v>0</v>
      </c>
      <c r="CW1400" s="2">
        <f t="shared" si="912"/>
        <v>0</v>
      </c>
      <c r="CX1400" s="2">
        <f t="shared" si="913"/>
        <v>0</v>
      </c>
      <c r="CY1400" s="2">
        <f t="shared" si="914"/>
        <v>0</v>
      </c>
      <c r="CZ1400" s="2">
        <f t="shared" si="915"/>
        <v>0</v>
      </c>
      <c r="DA1400" s="2"/>
      <c r="DB1400" s="2"/>
      <c r="DC1400" s="2" t="s">
        <v>3</v>
      </c>
      <c r="DD1400" s="2" t="s">
        <v>3</v>
      </c>
      <c r="DE1400" s="2" t="s">
        <v>3</v>
      </c>
      <c r="DF1400" s="2" t="s">
        <v>3</v>
      </c>
      <c r="DG1400" s="2" t="s">
        <v>3</v>
      </c>
      <c r="DH1400" s="2" t="s">
        <v>3</v>
      </c>
      <c r="DI1400" s="2" t="s">
        <v>3</v>
      </c>
      <c r="DJ1400" s="2" t="s">
        <v>3</v>
      </c>
      <c r="DK1400" s="2" t="s">
        <v>3</v>
      </c>
      <c r="DL1400" s="2" t="s">
        <v>3</v>
      </c>
      <c r="DM1400" s="2" t="s">
        <v>3</v>
      </c>
      <c r="DN1400" s="2">
        <v>0</v>
      </c>
      <c r="DO1400" s="2">
        <v>0</v>
      </c>
      <c r="DP1400" s="2">
        <v>1</v>
      </c>
      <c r="DQ1400" s="2">
        <v>1</v>
      </c>
      <c r="DR1400" s="2"/>
      <c r="DS1400" s="2"/>
      <c r="DT1400" s="2"/>
      <c r="DU1400" s="2">
        <v>1003</v>
      </c>
      <c r="DV1400" s="2" t="s">
        <v>185</v>
      </c>
      <c r="DW1400" s="2" t="s">
        <v>185</v>
      </c>
      <c r="DX1400" s="2">
        <v>1</v>
      </c>
      <c r="DY1400" s="2"/>
      <c r="DZ1400" s="2" t="s">
        <v>3</v>
      </c>
      <c r="EA1400" s="2" t="s">
        <v>3</v>
      </c>
      <c r="EB1400" s="2" t="s">
        <v>3</v>
      </c>
      <c r="EC1400" s="2" t="s">
        <v>3</v>
      </c>
      <c r="ED1400" s="2"/>
      <c r="EE1400" s="2">
        <v>53551143</v>
      </c>
      <c r="EF1400" s="2">
        <v>22</v>
      </c>
      <c r="EG1400" s="2" t="s">
        <v>592</v>
      </c>
      <c r="EH1400" s="2">
        <v>16</v>
      </c>
      <c r="EI1400" s="2" t="s">
        <v>593</v>
      </c>
      <c r="EJ1400" s="2">
        <v>1</v>
      </c>
      <c r="EK1400" s="2">
        <v>16001</v>
      </c>
      <c r="EL1400" s="2" t="s">
        <v>1153</v>
      </c>
      <c r="EM1400" s="2" t="s">
        <v>1154</v>
      </c>
      <c r="EN1400" s="2"/>
      <c r="EO1400" s="2" t="s">
        <v>3</v>
      </c>
      <c r="EP1400" s="2"/>
      <c r="EQ1400" s="2">
        <v>0</v>
      </c>
      <c r="ER1400" s="2">
        <v>0</v>
      </c>
      <c r="ES1400" s="2">
        <v>18.670000000000002</v>
      </c>
      <c r="ET1400" s="2">
        <v>0</v>
      </c>
      <c r="EU1400" s="2">
        <v>0</v>
      </c>
      <c r="EV1400" s="2">
        <v>0</v>
      </c>
      <c r="EW1400" s="2">
        <v>0</v>
      </c>
      <c r="EX1400" s="2">
        <v>0</v>
      </c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>
        <v>0</v>
      </c>
      <c r="FR1400" s="2">
        <f>ROUND(IF(AND(BH1400=3,BI1400=3),P1400,0),2)</f>
        <v>0</v>
      </c>
      <c r="FS1400" s="2">
        <v>0</v>
      </c>
      <c r="FT1400" s="2"/>
      <c r="FU1400" s="2"/>
      <c r="FV1400" s="2"/>
      <c r="FW1400" s="2"/>
      <c r="FX1400" s="2">
        <v>121</v>
      </c>
      <c r="FY1400" s="2">
        <v>72</v>
      </c>
      <c r="FZ1400" s="2"/>
      <c r="GA1400" s="2" t="s">
        <v>3</v>
      </c>
      <c r="GB1400" s="2"/>
      <c r="GC1400" s="2"/>
      <c r="GD1400" s="2">
        <v>1</v>
      </c>
      <c r="GE1400" s="2"/>
      <c r="GF1400" s="2">
        <v>-1944157833</v>
      </c>
      <c r="GG1400" s="2">
        <v>2</v>
      </c>
      <c r="GH1400" s="2">
        <v>4</v>
      </c>
      <c r="GI1400" s="2">
        <v>-2</v>
      </c>
      <c r="GJ1400" s="2">
        <v>0</v>
      </c>
      <c r="GK1400" s="2">
        <v>0</v>
      </c>
      <c r="GL1400" s="2">
        <f>ROUND(IF(AND(BH1400=3,BI1400=3,FS1400&lt;&gt;0),P1400,0),2)</f>
        <v>0</v>
      </c>
      <c r="GM1400" s="2">
        <f>ROUND(O1400+X1400+Y1400,2)+GX1400</f>
        <v>431.56</v>
      </c>
      <c r="GN1400" s="2">
        <f>IF(OR(BI1400=0,BI1400=1),ROUND(O1400+X1400+Y1400,2),0)</f>
        <v>431.56</v>
      </c>
      <c r="GO1400" s="2">
        <f>IF(BI1400=2,ROUND(O1400+X1400+Y1400,2),0)</f>
        <v>0</v>
      </c>
      <c r="GP1400" s="2">
        <f>IF(BI1400=4,ROUND(O1400+X1400+Y1400,2)+GX1400,0)</f>
        <v>0</v>
      </c>
      <c r="GQ1400" s="2"/>
      <c r="GR1400" s="2">
        <v>0</v>
      </c>
      <c r="GS1400" s="2">
        <v>2</v>
      </c>
      <c r="GT1400" s="2">
        <v>0</v>
      </c>
      <c r="GU1400" s="2" t="s">
        <v>3</v>
      </c>
      <c r="GV1400" s="2">
        <f t="shared" si="916"/>
        <v>0</v>
      </c>
      <c r="GW1400" s="2">
        <v>1</v>
      </c>
      <c r="GX1400" s="2">
        <f>ROUND(HC1400*I1400,2)</f>
        <v>0</v>
      </c>
      <c r="GY1400" s="2"/>
      <c r="GZ1400" s="2"/>
      <c r="HA1400" s="2">
        <v>0</v>
      </c>
      <c r="HB1400" s="2">
        <v>0</v>
      </c>
      <c r="HC1400" s="2">
        <f t="shared" si="917"/>
        <v>0</v>
      </c>
      <c r="HD1400" s="2"/>
      <c r="HE1400" s="2" t="s">
        <v>3</v>
      </c>
      <c r="HF1400" s="2" t="s">
        <v>3</v>
      </c>
      <c r="HG1400" s="2"/>
      <c r="HH1400" s="2"/>
      <c r="HI1400" s="2"/>
      <c r="HJ1400" s="2"/>
      <c r="HK1400" s="2"/>
      <c r="HL1400" s="2"/>
      <c r="HM1400" s="2" t="s">
        <v>3</v>
      </c>
      <c r="HN1400" s="2" t="s">
        <v>596</v>
      </c>
      <c r="HO1400" s="2" t="s">
        <v>597</v>
      </c>
      <c r="HP1400" s="2" t="s">
        <v>593</v>
      </c>
      <c r="HQ1400" s="2" t="s">
        <v>593</v>
      </c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>
        <v>0</v>
      </c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</row>
    <row r="1401" spans="1:255" x14ac:dyDescent="0.2">
      <c r="A1401">
        <v>18</v>
      </c>
      <c r="B1401">
        <v>1</v>
      </c>
      <c r="C1401">
        <v>2402</v>
      </c>
      <c r="E1401" t="s">
        <v>1366</v>
      </c>
      <c r="F1401" t="s">
        <v>1173</v>
      </c>
      <c r="G1401" t="s">
        <v>1174</v>
      </c>
      <c r="H1401" t="s">
        <v>185</v>
      </c>
      <c r="I1401">
        <f>I1399*J1401</f>
        <v>23.114999999999998</v>
      </c>
      <c r="J1401">
        <v>100.49999999999999</v>
      </c>
      <c r="K1401">
        <v>100.5</v>
      </c>
      <c r="O1401">
        <f>ROUND(CP1401,0)</f>
        <v>2650</v>
      </c>
      <c r="P1401">
        <f>ROUND(CQ1401*I1401,0)</f>
        <v>2650</v>
      </c>
      <c r="Q1401">
        <f>ROUND(CR1401*I1401,0)</f>
        <v>0</v>
      </c>
      <c r="R1401">
        <f>ROUND(CS1401*I1401,0)</f>
        <v>0</v>
      </c>
      <c r="S1401">
        <f>ROUND(CT1401*I1401,0)</f>
        <v>0</v>
      </c>
      <c r="T1401">
        <f>ROUND(CU1401*I1401,0)</f>
        <v>0</v>
      </c>
      <c r="U1401">
        <f t="shared" si="896"/>
        <v>0</v>
      </c>
      <c r="V1401">
        <f t="shared" si="897"/>
        <v>0</v>
      </c>
      <c r="W1401">
        <f>ROUND(CX1401*I1401,0)</f>
        <v>0</v>
      </c>
      <c r="X1401">
        <f>ROUND(CY1401,0)</f>
        <v>0</v>
      </c>
      <c r="Y1401">
        <f>ROUND(CZ1401,0)</f>
        <v>0</v>
      </c>
      <c r="AA1401">
        <v>53551707</v>
      </c>
      <c r="AB1401">
        <f t="shared" si="898"/>
        <v>114.66</v>
      </c>
      <c r="AC1401">
        <f t="shared" si="899"/>
        <v>114.66</v>
      </c>
      <c r="AD1401">
        <f>ROUND((((ET1401)-(EU1401))+AE1401),2)</f>
        <v>0</v>
      </c>
      <c r="AE1401">
        <f t="shared" si="918"/>
        <v>0</v>
      </c>
      <c r="AF1401">
        <f t="shared" si="918"/>
        <v>0</v>
      </c>
      <c r="AG1401">
        <f t="shared" si="902"/>
        <v>0</v>
      </c>
      <c r="AH1401">
        <f t="shared" si="919"/>
        <v>0</v>
      </c>
      <c r="AI1401">
        <f t="shared" si="919"/>
        <v>0</v>
      </c>
      <c r="AJ1401">
        <f t="shared" si="904"/>
        <v>0</v>
      </c>
      <c r="AK1401">
        <v>114.66</v>
      </c>
      <c r="AL1401">
        <v>114.66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121</v>
      </c>
      <c r="AU1401">
        <v>72</v>
      </c>
      <c r="AV1401">
        <v>1</v>
      </c>
      <c r="AW1401">
        <v>1</v>
      </c>
      <c r="AZ1401">
        <v>1</v>
      </c>
      <c r="BA1401">
        <v>1</v>
      </c>
      <c r="BB1401">
        <v>1</v>
      </c>
      <c r="BC1401">
        <v>6.14</v>
      </c>
      <c r="BD1401" t="s">
        <v>3</v>
      </c>
      <c r="BE1401" t="s">
        <v>3</v>
      </c>
      <c r="BF1401" t="s">
        <v>3</v>
      </c>
      <c r="BG1401" t="s">
        <v>3</v>
      </c>
      <c r="BH1401">
        <v>3</v>
      </c>
      <c r="BI1401">
        <v>1</v>
      </c>
      <c r="BJ1401" t="s">
        <v>1175</v>
      </c>
      <c r="BM1401">
        <v>16001</v>
      </c>
      <c r="BN1401">
        <v>0</v>
      </c>
      <c r="BO1401" t="s">
        <v>1176</v>
      </c>
      <c r="BP1401">
        <v>1</v>
      </c>
      <c r="BQ1401">
        <v>22</v>
      </c>
      <c r="BR1401">
        <v>0</v>
      </c>
      <c r="BS1401">
        <v>1</v>
      </c>
      <c r="BT1401">
        <v>1</v>
      </c>
      <c r="BU1401">
        <v>1</v>
      </c>
      <c r="BV1401">
        <v>1</v>
      </c>
      <c r="BW1401">
        <v>1</v>
      </c>
      <c r="BX1401">
        <v>1</v>
      </c>
      <c r="BY1401" t="s">
        <v>3</v>
      </c>
      <c r="BZ1401">
        <v>121</v>
      </c>
      <c r="CA1401">
        <v>72</v>
      </c>
      <c r="CB1401" t="s">
        <v>3</v>
      </c>
      <c r="CE1401">
        <v>0</v>
      </c>
      <c r="CF1401">
        <v>0</v>
      </c>
      <c r="CG1401">
        <v>0</v>
      </c>
      <c r="CM1401">
        <v>0</v>
      </c>
      <c r="CN1401" t="s">
        <v>3</v>
      </c>
      <c r="CO1401">
        <v>0</v>
      </c>
      <c r="CP1401">
        <f t="shared" si="905"/>
        <v>2650</v>
      </c>
      <c r="CQ1401">
        <f>AC1401</f>
        <v>114.66</v>
      </c>
      <c r="CR1401">
        <f t="shared" si="907"/>
        <v>0</v>
      </c>
      <c r="CS1401">
        <f t="shared" si="908"/>
        <v>0</v>
      </c>
      <c r="CT1401">
        <f t="shared" si="909"/>
        <v>0</v>
      </c>
      <c r="CU1401">
        <f t="shared" si="910"/>
        <v>0</v>
      </c>
      <c r="CV1401">
        <f t="shared" si="911"/>
        <v>0</v>
      </c>
      <c r="CW1401">
        <f t="shared" si="912"/>
        <v>0</v>
      </c>
      <c r="CX1401">
        <f t="shared" si="913"/>
        <v>0</v>
      </c>
      <c r="CY1401">
        <f t="shared" si="914"/>
        <v>0</v>
      </c>
      <c r="CZ1401">
        <f t="shared" si="915"/>
        <v>0</v>
      </c>
      <c r="DC1401" t="s">
        <v>3</v>
      </c>
      <c r="DD1401" t="s">
        <v>3</v>
      </c>
      <c r="DE1401" t="s">
        <v>3</v>
      </c>
      <c r="DF1401" t="s">
        <v>3</v>
      </c>
      <c r="DG1401" t="s">
        <v>3</v>
      </c>
      <c r="DH1401" t="s">
        <v>3</v>
      </c>
      <c r="DI1401" t="s">
        <v>3</v>
      </c>
      <c r="DJ1401" t="s">
        <v>3</v>
      </c>
      <c r="DK1401" t="s">
        <v>3</v>
      </c>
      <c r="DL1401" t="s">
        <v>3</v>
      </c>
      <c r="DM1401" t="s">
        <v>3</v>
      </c>
      <c r="DN1401">
        <v>0</v>
      </c>
      <c r="DO1401">
        <v>0</v>
      </c>
      <c r="DP1401">
        <v>1</v>
      </c>
      <c r="DQ1401">
        <v>1</v>
      </c>
      <c r="DU1401">
        <v>1003</v>
      </c>
      <c r="DV1401" t="s">
        <v>185</v>
      </c>
      <c r="DW1401" t="s">
        <v>185</v>
      </c>
      <c r="DX1401">
        <v>1</v>
      </c>
      <c r="DZ1401" t="s">
        <v>3</v>
      </c>
      <c r="EA1401" t="s">
        <v>3</v>
      </c>
      <c r="EB1401" t="s">
        <v>3</v>
      </c>
      <c r="EC1401" t="s">
        <v>3</v>
      </c>
      <c r="EE1401">
        <v>53551143</v>
      </c>
      <c r="EF1401">
        <v>22</v>
      </c>
      <c r="EG1401" t="s">
        <v>592</v>
      </c>
      <c r="EH1401">
        <v>16</v>
      </c>
      <c r="EI1401" t="s">
        <v>593</v>
      </c>
      <c r="EJ1401">
        <v>1</v>
      </c>
      <c r="EK1401">
        <v>16001</v>
      </c>
      <c r="EL1401" t="s">
        <v>1153</v>
      </c>
      <c r="EM1401" t="s">
        <v>1154</v>
      </c>
      <c r="EO1401" t="s">
        <v>3</v>
      </c>
      <c r="EQ1401">
        <v>0</v>
      </c>
      <c r="ER1401">
        <v>114.66</v>
      </c>
      <c r="ES1401">
        <v>114.66</v>
      </c>
      <c r="ET1401">
        <v>0</v>
      </c>
      <c r="EU1401">
        <v>0</v>
      </c>
      <c r="EV1401">
        <v>0</v>
      </c>
      <c r="EW1401">
        <v>0</v>
      </c>
      <c r="EX1401">
        <v>0</v>
      </c>
      <c r="FQ1401">
        <v>0</v>
      </c>
      <c r="FR1401">
        <f>ROUND(IF(AND(BH1401=3,BI1401=3),P1401,0),0)</f>
        <v>0</v>
      </c>
      <c r="FS1401">
        <v>0</v>
      </c>
      <c r="FX1401">
        <v>121</v>
      </c>
      <c r="FY1401">
        <v>72</v>
      </c>
      <c r="GA1401" t="s">
        <v>3</v>
      </c>
      <c r="GD1401">
        <v>1</v>
      </c>
      <c r="GE1401">
        <v>18.670000000000002</v>
      </c>
      <c r="GF1401">
        <v>-1944157833</v>
      </c>
      <c r="GG1401">
        <v>2</v>
      </c>
      <c r="GH1401">
        <v>1</v>
      </c>
      <c r="GI1401">
        <v>5</v>
      </c>
      <c r="GJ1401">
        <v>0</v>
      </c>
      <c r="GK1401">
        <v>0</v>
      </c>
      <c r="GL1401">
        <f>ROUND(IF(AND(BH1401=3,BI1401=3,FS1401&lt;&gt;0),P1401,0),0)</f>
        <v>0</v>
      </c>
      <c r="GM1401">
        <f>ROUND(O1401+X1401+Y1401,0)+GX1401</f>
        <v>2650</v>
      </c>
      <c r="GN1401">
        <f>IF(OR(BI1401=0,BI1401=1),ROUND(O1401+X1401+Y1401,0),0)</f>
        <v>2650</v>
      </c>
      <c r="GO1401">
        <f>IF(BI1401=2,ROUND(O1401+X1401+Y1401,0),0)</f>
        <v>0</v>
      </c>
      <c r="GP1401">
        <f>IF(BI1401=4,ROUND(O1401+X1401+Y1401,0)+GX1401,0)</f>
        <v>0</v>
      </c>
      <c r="GR1401">
        <v>3</v>
      </c>
      <c r="GS1401">
        <v>1</v>
      </c>
      <c r="GT1401">
        <v>0</v>
      </c>
      <c r="GU1401" t="s">
        <v>3</v>
      </c>
      <c r="GV1401">
        <f t="shared" si="916"/>
        <v>0</v>
      </c>
      <c r="GW1401">
        <v>1</v>
      </c>
      <c r="GX1401">
        <f>ROUND(HC1401*I1401,0)</f>
        <v>0</v>
      </c>
      <c r="HA1401">
        <v>0</v>
      </c>
      <c r="HB1401">
        <v>0</v>
      </c>
      <c r="HC1401">
        <f t="shared" si="917"/>
        <v>0</v>
      </c>
      <c r="HE1401" t="s">
        <v>3</v>
      </c>
      <c r="HF1401" t="s">
        <v>3</v>
      </c>
      <c r="HG1401">
        <f>ROUND(AC1401*I1401,0)</f>
        <v>2650</v>
      </c>
      <c r="HM1401" t="s">
        <v>3</v>
      </c>
      <c r="HN1401" t="s">
        <v>596</v>
      </c>
      <c r="HO1401" t="s">
        <v>597</v>
      </c>
      <c r="HP1401" t="s">
        <v>593</v>
      </c>
      <c r="HQ1401" t="s">
        <v>593</v>
      </c>
      <c r="IK1401">
        <v>0</v>
      </c>
    </row>
    <row r="1402" spans="1:255" x14ac:dyDescent="0.2">
      <c r="A1402" s="2">
        <v>18</v>
      </c>
      <c r="B1402" s="2">
        <v>1</v>
      </c>
      <c r="C1402" s="2">
        <v>2393</v>
      </c>
      <c r="D1402" s="2"/>
      <c r="E1402" s="2" t="s">
        <v>1367</v>
      </c>
      <c r="F1402" s="2" t="s">
        <v>1191</v>
      </c>
      <c r="G1402" s="2" t="s">
        <v>1192</v>
      </c>
      <c r="H1402" s="2" t="s">
        <v>1180</v>
      </c>
      <c r="I1402" s="2">
        <f>I1398*J1402</f>
        <v>2.2999999999999998</v>
      </c>
      <c r="J1402" s="2">
        <v>9.9999999999999982</v>
      </c>
      <c r="K1402" s="2">
        <v>10</v>
      </c>
      <c r="L1402" s="2"/>
      <c r="M1402" s="2"/>
      <c r="N1402" s="2"/>
      <c r="O1402" s="2">
        <f>ROUND(CP1402,2)</f>
        <v>151.11000000000001</v>
      </c>
      <c r="P1402" s="2">
        <f>ROUND(CQ1402*I1402,2)</f>
        <v>151.11000000000001</v>
      </c>
      <c r="Q1402" s="2">
        <f>ROUND(CR1402*I1402,2)</f>
        <v>0</v>
      </c>
      <c r="R1402" s="2">
        <f>ROUND(CS1402*I1402,2)</f>
        <v>0</v>
      </c>
      <c r="S1402" s="2">
        <f>ROUND(CT1402*I1402,2)</f>
        <v>0</v>
      </c>
      <c r="T1402" s="2">
        <f>ROUND(CU1402*I1402,2)</f>
        <v>0</v>
      </c>
      <c r="U1402" s="2">
        <f t="shared" si="896"/>
        <v>0</v>
      </c>
      <c r="V1402" s="2">
        <f t="shared" si="897"/>
        <v>0</v>
      </c>
      <c r="W1402" s="2">
        <f>ROUND(CX1402*I1402,2)</f>
        <v>0.05</v>
      </c>
      <c r="X1402" s="2">
        <f>ROUND(CY1402,2)</f>
        <v>0</v>
      </c>
      <c r="Y1402" s="2">
        <f>ROUND(CZ1402,2)</f>
        <v>0</v>
      </c>
      <c r="Z1402" s="2"/>
      <c r="AA1402" s="2">
        <v>53551706</v>
      </c>
      <c r="AB1402" s="2">
        <f t="shared" si="898"/>
        <v>65.7</v>
      </c>
      <c r="AC1402" s="2">
        <f t="shared" si="899"/>
        <v>65.7</v>
      </c>
      <c r="AD1402" s="2">
        <f>ROUND((((ET1402)-(EU1402))+AE1402),2)</f>
        <v>0</v>
      </c>
      <c r="AE1402" s="2">
        <f t="shared" si="918"/>
        <v>0</v>
      </c>
      <c r="AF1402" s="2">
        <f t="shared" si="918"/>
        <v>0</v>
      </c>
      <c r="AG1402" s="2">
        <f t="shared" si="902"/>
        <v>0</v>
      </c>
      <c r="AH1402" s="2">
        <f t="shared" si="919"/>
        <v>0</v>
      </c>
      <c r="AI1402" s="2">
        <f t="shared" si="919"/>
        <v>0</v>
      </c>
      <c r="AJ1402" s="2">
        <f t="shared" si="904"/>
        <v>0.02</v>
      </c>
      <c r="AK1402" s="2">
        <v>65.7</v>
      </c>
      <c r="AL1402" s="2">
        <v>65.7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0.02</v>
      </c>
      <c r="AT1402" s="2">
        <v>121</v>
      </c>
      <c r="AU1402" s="2">
        <v>72</v>
      </c>
      <c r="AV1402" s="2">
        <v>1</v>
      </c>
      <c r="AW1402" s="2">
        <v>1</v>
      </c>
      <c r="AX1402" s="2"/>
      <c r="AY1402" s="2"/>
      <c r="AZ1402" s="2">
        <v>1</v>
      </c>
      <c r="BA1402" s="2">
        <v>1</v>
      </c>
      <c r="BB1402" s="2">
        <v>1</v>
      </c>
      <c r="BC1402" s="2">
        <v>1</v>
      </c>
      <c r="BD1402" s="2" t="s">
        <v>3</v>
      </c>
      <c r="BE1402" s="2" t="s">
        <v>3</v>
      </c>
      <c r="BF1402" s="2" t="s">
        <v>3</v>
      </c>
      <c r="BG1402" s="2" t="s">
        <v>3</v>
      </c>
      <c r="BH1402" s="2">
        <v>3</v>
      </c>
      <c r="BI1402" s="2">
        <v>1</v>
      </c>
      <c r="BJ1402" s="2" t="s">
        <v>1193</v>
      </c>
      <c r="BK1402" s="2"/>
      <c r="BL1402" s="2"/>
      <c r="BM1402" s="2">
        <v>16001</v>
      </c>
      <c r="BN1402" s="2">
        <v>0</v>
      </c>
      <c r="BO1402" s="2" t="s">
        <v>3</v>
      </c>
      <c r="BP1402" s="2">
        <v>0</v>
      </c>
      <c r="BQ1402" s="2">
        <v>22</v>
      </c>
      <c r="BR1402" s="2">
        <v>0</v>
      </c>
      <c r="BS1402" s="2">
        <v>1</v>
      </c>
      <c r="BT1402" s="2">
        <v>1</v>
      </c>
      <c r="BU1402" s="2">
        <v>1</v>
      </c>
      <c r="BV1402" s="2">
        <v>1</v>
      </c>
      <c r="BW1402" s="2">
        <v>1</v>
      </c>
      <c r="BX1402" s="2">
        <v>1</v>
      </c>
      <c r="BY1402" s="2" t="s">
        <v>3</v>
      </c>
      <c r="BZ1402" s="2">
        <v>121</v>
      </c>
      <c r="CA1402" s="2">
        <v>72</v>
      </c>
      <c r="CB1402" s="2" t="s">
        <v>3</v>
      </c>
      <c r="CC1402" s="2"/>
      <c r="CD1402" s="2"/>
      <c r="CE1402" s="2">
        <v>0</v>
      </c>
      <c r="CF1402" s="2">
        <v>0</v>
      </c>
      <c r="CG1402" s="2">
        <v>0</v>
      </c>
      <c r="CH1402" s="2"/>
      <c r="CI1402" s="2"/>
      <c r="CJ1402" s="2"/>
      <c r="CK1402" s="2"/>
      <c r="CL1402" s="2"/>
      <c r="CM1402" s="2">
        <v>0</v>
      </c>
      <c r="CN1402" s="2" t="s">
        <v>3</v>
      </c>
      <c r="CO1402" s="2">
        <v>0</v>
      </c>
      <c r="CP1402" s="2">
        <f t="shared" si="905"/>
        <v>151.11000000000001</v>
      </c>
      <c r="CQ1402" s="2">
        <f>AC1402*BC1402</f>
        <v>65.7</v>
      </c>
      <c r="CR1402" s="2">
        <f t="shared" si="907"/>
        <v>0</v>
      </c>
      <c r="CS1402" s="2">
        <f t="shared" si="908"/>
        <v>0</v>
      </c>
      <c r="CT1402" s="2">
        <f t="shared" si="909"/>
        <v>0</v>
      </c>
      <c r="CU1402" s="2">
        <f t="shared" si="910"/>
        <v>0</v>
      </c>
      <c r="CV1402" s="2">
        <f t="shared" si="911"/>
        <v>0</v>
      </c>
      <c r="CW1402" s="2">
        <f t="shared" si="912"/>
        <v>0</v>
      </c>
      <c r="CX1402" s="2">
        <f t="shared" si="913"/>
        <v>0.02</v>
      </c>
      <c r="CY1402" s="2">
        <f t="shared" si="914"/>
        <v>0</v>
      </c>
      <c r="CZ1402" s="2">
        <f t="shared" si="915"/>
        <v>0</v>
      </c>
      <c r="DA1402" s="2"/>
      <c r="DB1402" s="2"/>
      <c r="DC1402" s="2" t="s">
        <v>3</v>
      </c>
      <c r="DD1402" s="2" t="s">
        <v>3</v>
      </c>
      <c r="DE1402" s="2" t="s">
        <v>3</v>
      </c>
      <c r="DF1402" s="2" t="s">
        <v>3</v>
      </c>
      <c r="DG1402" s="2" t="s">
        <v>3</v>
      </c>
      <c r="DH1402" s="2" t="s">
        <v>3</v>
      </c>
      <c r="DI1402" s="2" t="s">
        <v>3</v>
      </c>
      <c r="DJ1402" s="2" t="s">
        <v>3</v>
      </c>
      <c r="DK1402" s="2" t="s">
        <v>3</v>
      </c>
      <c r="DL1402" s="2" t="s">
        <v>3</v>
      </c>
      <c r="DM1402" s="2" t="s">
        <v>3</v>
      </c>
      <c r="DN1402" s="2">
        <v>0</v>
      </c>
      <c r="DO1402" s="2">
        <v>0</v>
      </c>
      <c r="DP1402" s="2">
        <v>1</v>
      </c>
      <c r="DQ1402" s="2">
        <v>1</v>
      </c>
      <c r="DR1402" s="2"/>
      <c r="DS1402" s="2"/>
      <c r="DT1402" s="2"/>
      <c r="DU1402" s="2">
        <v>1010</v>
      </c>
      <c r="DV1402" s="2" t="s">
        <v>1180</v>
      </c>
      <c r="DW1402" s="2" t="s">
        <v>1180</v>
      </c>
      <c r="DX1402" s="2">
        <v>10</v>
      </c>
      <c r="DY1402" s="2"/>
      <c r="DZ1402" s="2" t="s">
        <v>3</v>
      </c>
      <c r="EA1402" s="2" t="s">
        <v>3</v>
      </c>
      <c r="EB1402" s="2" t="s">
        <v>3</v>
      </c>
      <c r="EC1402" s="2" t="s">
        <v>3</v>
      </c>
      <c r="ED1402" s="2"/>
      <c r="EE1402" s="2">
        <v>53551143</v>
      </c>
      <c r="EF1402" s="2">
        <v>22</v>
      </c>
      <c r="EG1402" s="2" t="s">
        <v>592</v>
      </c>
      <c r="EH1402" s="2">
        <v>16</v>
      </c>
      <c r="EI1402" s="2" t="s">
        <v>593</v>
      </c>
      <c r="EJ1402" s="2">
        <v>1</v>
      </c>
      <c r="EK1402" s="2">
        <v>16001</v>
      </c>
      <c r="EL1402" s="2" t="s">
        <v>1153</v>
      </c>
      <c r="EM1402" s="2" t="s">
        <v>1154</v>
      </c>
      <c r="EN1402" s="2"/>
      <c r="EO1402" s="2" t="s">
        <v>3</v>
      </c>
      <c r="EP1402" s="2"/>
      <c r="EQ1402" s="2">
        <v>0</v>
      </c>
      <c r="ER1402" s="2">
        <v>65.7</v>
      </c>
      <c r="ES1402" s="2">
        <v>65.7</v>
      </c>
      <c r="ET1402" s="2">
        <v>0</v>
      </c>
      <c r="EU1402" s="2">
        <v>0</v>
      </c>
      <c r="EV1402" s="2">
        <v>0</v>
      </c>
      <c r="EW1402" s="2">
        <v>0</v>
      </c>
      <c r="EX1402" s="2">
        <v>0</v>
      </c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>
        <v>0</v>
      </c>
      <c r="FR1402" s="2">
        <f>ROUND(IF(AND(BH1402=3,BI1402=3),P1402,0),2)</f>
        <v>0</v>
      </c>
      <c r="FS1402" s="2">
        <v>0</v>
      </c>
      <c r="FT1402" s="2"/>
      <c r="FU1402" s="2"/>
      <c r="FV1402" s="2"/>
      <c r="FW1402" s="2"/>
      <c r="FX1402" s="2">
        <v>121</v>
      </c>
      <c r="FY1402" s="2">
        <v>72</v>
      </c>
      <c r="FZ1402" s="2"/>
      <c r="GA1402" s="2" t="s">
        <v>3</v>
      </c>
      <c r="GB1402" s="2"/>
      <c r="GC1402" s="2"/>
      <c r="GD1402" s="2">
        <v>1</v>
      </c>
      <c r="GE1402" s="2"/>
      <c r="GF1402" s="2">
        <v>1223207677</v>
      </c>
      <c r="GG1402" s="2">
        <v>2</v>
      </c>
      <c r="GH1402" s="2">
        <v>1</v>
      </c>
      <c r="GI1402" s="2">
        <v>-2</v>
      </c>
      <c r="GJ1402" s="2">
        <v>0</v>
      </c>
      <c r="GK1402" s="2">
        <v>0</v>
      </c>
      <c r="GL1402" s="2">
        <f>ROUND(IF(AND(BH1402=3,BI1402=3,FS1402&lt;&gt;0),P1402,0),2)</f>
        <v>0</v>
      </c>
      <c r="GM1402" s="2">
        <f>ROUND(O1402+X1402+Y1402,2)+GX1402</f>
        <v>151.11000000000001</v>
      </c>
      <c r="GN1402" s="2">
        <f>IF(OR(BI1402=0,BI1402=1),ROUND(O1402+X1402+Y1402,2),0)</f>
        <v>151.11000000000001</v>
      </c>
      <c r="GO1402" s="2">
        <f>IF(BI1402=2,ROUND(O1402+X1402+Y1402,2),0)</f>
        <v>0</v>
      </c>
      <c r="GP1402" s="2">
        <f>IF(BI1402=4,ROUND(O1402+X1402+Y1402,2)+GX1402,0)</f>
        <v>0</v>
      </c>
      <c r="GQ1402" s="2"/>
      <c r="GR1402" s="2">
        <v>0</v>
      </c>
      <c r="GS1402" s="2">
        <v>3</v>
      </c>
      <c r="GT1402" s="2">
        <v>0</v>
      </c>
      <c r="GU1402" s="2" t="s">
        <v>3</v>
      </c>
      <c r="GV1402" s="2">
        <f t="shared" si="916"/>
        <v>0</v>
      </c>
      <c r="GW1402" s="2">
        <v>1</v>
      </c>
      <c r="GX1402" s="2">
        <f>ROUND(HC1402*I1402,2)</f>
        <v>0</v>
      </c>
      <c r="GY1402" s="2"/>
      <c r="GZ1402" s="2"/>
      <c r="HA1402" s="2">
        <v>0</v>
      </c>
      <c r="HB1402" s="2">
        <v>0</v>
      </c>
      <c r="HC1402" s="2">
        <f t="shared" si="917"/>
        <v>0</v>
      </c>
      <c r="HD1402" s="2"/>
      <c r="HE1402" s="2" t="s">
        <v>3</v>
      </c>
      <c r="HF1402" s="2" t="s">
        <v>3</v>
      </c>
      <c r="HG1402" s="2"/>
      <c r="HH1402" s="2"/>
      <c r="HI1402" s="2"/>
      <c r="HJ1402" s="2"/>
      <c r="HK1402" s="2"/>
      <c r="HL1402" s="2"/>
      <c r="HM1402" s="2" t="s">
        <v>3</v>
      </c>
      <c r="HN1402" s="2" t="s">
        <v>596</v>
      </c>
      <c r="HO1402" s="2" t="s">
        <v>597</v>
      </c>
      <c r="HP1402" s="2" t="s">
        <v>593</v>
      </c>
      <c r="HQ1402" s="2" t="s">
        <v>593</v>
      </c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>
        <v>0</v>
      </c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</row>
    <row r="1403" spans="1:255" x14ac:dyDescent="0.2">
      <c r="A1403">
        <v>18</v>
      </c>
      <c r="B1403">
        <v>1</v>
      </c>
      <c r="C1403">
        <v>2403</v>
      </c>
      <c r="E1403" t="s">
        <v>1367</v>
      </c>
      <c r="F1403" t="s">
        <v>1191</v>
      </c>
      <c r="G1403" t="s">
        <v>1192</v>
      </c>
      <c r="H1403" t="s">
        <v>1180</v>
      </c>
      <c r="I1403">
        <f>I1399*J1403</f>
        <v>2.2999999999999998</v>
      </c>
      <c r="J1403">
        <v>9.9999999999999982</v>
      </c>
      <c r="K1403">
        <v>10</v>
      </c>
      <c r="O1403">
        <f>ROUND(CP1403,0)</f>
        <v>281</v>
      </c>
      <c r="P1403">
        <f>ROUND(CQ1403*I1403,0)</f>
        <v>281</v>
      </c>
      <c r="Q1403">
        <f>ROUND(CR1403*I1403,0)</f>
        <v>0</v>
      </c>
      <c r="R1403">
        <f>ROUND(CS1403*I1403,0)</f>
        <v>0</v>
      </c>
      <c r="S1403">
        <f>ROUND(CT1403*I1403,0)</f>
        <v>0</v>
      </c>
      <c r="T1403">
        <f>ROUND(CU1403*I1403,0)</f>
        <v>0</v>
      </c>
      <c r="U1403">
        <f t="shared" si="896"/>
        <v>0</v>
      </c>
      <c r="V1403">
        <f t="shared" si="897"/>
        <v>0</v>
      </c>
      <c r="W1403">
        <f>ROUND(CX1403*I1403,0)</f>
        <v>0</v>
      </c>
      <c r="X1403">
        <f>ROUND(CY1403,0)</f>
        <v>0</v>
      </c>
      <c r="Y1403">
        <f>ROUND(CZ1403,0)</f>
        <v>0</v>
      </c>
      <c r="AA1403">
        <v>53551707</v>
      </c>
      <c r="AB1403">
        <f t="shared" si="898"/>
        <v>65.7</v>
      </c>
      <c r="AC1403">
        <f t="shared" si="899"/>
        <v>65.7</v>
      </c>
      <c r="AD1403">
        <f>ROUND((((ET1403)-(EU1403))+AE1403),2)</f>
        <v>0</v>
      </c>
      <c r="AE1403">
        <f t="shared" si="918"/>
        <v>0</v>
      </c>
      <c r="AF1403">
        <f t="shared" si="918"/>
        <v>0</v>
      </c>
      <c r="AG1403">
        <f t="shared" si="902"/>
        <v>0</v>
      </c>
      <c r="AH1403">
        <f t="shared" si="919"/>
        <v>0</v>
      </c>
      <c r="AI1403">
        <f t="shared" si="919"/>
        <v>0</v>
      </c>
      <c r="AJ1403">
        <f t="shared" si="904"/>
        <v>0.02</v>
      </c>
      <c r="AK1403">
        <v>65.7</v>
      </c>
      <c r="AL1403">
        <v>65.7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0.02</v>
      </c>
      <c r="AT1403">
        <v>121</v>
      </c>
      <c r="AU1403">
        <v>72</v>
      </c>
      <c r="AV1403">
        <v>1</v>
      </c>
      <c r="AW1403">
        <v>1</v>
      </c>
      <c r="AZ1403">
        <v>1</v>
      </c>
      <c r="BA1403">
        <v>1</v>
      </c>
      <c r="BB1403">
        <v>1</v>
      </c>
      <c r="BC1403">
        <v>1.86</v>
      </c>
      <c r="BD1403" t="s">
        <v>3</v>
      </c>
      <c r="BE1403" t="s">
        <v>3</v>
      </c>
      <c r="BF1403" t="s">
        <v>3</v>
      </c>
      <c r="BG1403" t="s">
        <v>3</v>
      </c>
      <c r="BH1403">
        <v>3</v>
      </c>
      <c r="BI1403">
        <v>1</v>
      </c>
      <c r="BJ1403" t="s">
        <v>1193</v>
      </c>
      <c r="BM1403">
        <v>16001</v>
      </c>
      <c r="BN1403">
        <v>0</v>
      </c>
      <c r="BO1403" t="s">
        <v>1191</v>
      </c>
      <c r="BP1403">
        <v>1</v>
      </c>
      <c r="BQ1403">
        <v>22</v>
      </c>
      <c r="BR1403">
        <v>0</v>
      </c>
      <c r="BS1403">
        <v>1</v>
      </c>
      <c r="BT1403">
        <v>1</v>
      </c>
      <c r="BU1403">
        <v>1</v>
      </c>
      <c r="BV1403">
        <v>1</v>
      </c>
      <c r="BW1403">
        <v>1</v>
      </c>
      <c r="BX1403">
        <v>1</v>
      </c>
      <c r="BY1403" t="s">
        <v>3</v>
      </c>
      <c r="BZ1403">
        <v>121</v>
      </c>
      <c r="CA1403">
        <v>72</v>
      </c>
      <c r="CB1403" t="s">
        <v>3</v>
      </c>
      <c r="CE1403">
        <v>0</v>
      </c>
      <c r="CF1403">
        <v>0</v>
      </c>
      <c r="CG1403">
        <v>0</v>
      </c>
      <c r="CM1403">
        <v>0</v>
      </c>
      <c r="CN1403" t="s">
        <v>3</v>
      </c>
      <c r="CO1403">
        <v>0</v>
      </c>
      <c r="CP1403">
        <f t="shared" si="905"/>
        <v>281</v>
      </c>
      <c r="CQ1403">
        <f>AC1403*BC1403</f>
        <v>122.20200000000001</v>
      </c>
      <c r="CR1403">
        <f t="shared" si="907"/>
        <v>0</v>
      </c>
      <c r="CS1403">
        <f t="shared" si="908"/>
        <v>0</v>
      </c>
      <c r="CT1403">
        <f t="shared" si="909"/>
        <v>0</v>
      </c>
      <c r="CU1403">
        <f t="shared" si="910"/>
        <v>0</v>
      </c>
      <c r="CV1403">
        <f t="shared" si="911"/>
        <v>0</v>
      </c>
      <c r="CW1403">
        <f t="shared" si="912"/>
        <v>0</v>
      </c>
      <c r="CX1403">
        <f t="shared" si="913"/>
        <v>0.02</v>
      </c>
      <c r="CY1403">
        <f t="shared" si="914"/>
        <v>0</v>
      </c>
      <c r="CZ1403">
        <f t="shared" si="915"/>
        <v>0</v>
      </c>
      <c r="DC1403" t="s">
        <v>3</v>
      </c>
      <c r="DD1403" t="s">
        <v>3</v>
      </c>
      <c r="DE1403" t="s">
        <v>3</v>
      </c>
      <c r="DF1403" t="s">
        <v>3</v>
      </c>
      <c r="DG1403" t="s">
        <v>3</v>
      </c>
      <c r="DH1403" t="s">
        <v>3</v>
      </c>
      <c r="DI1403" t="s">
        <v>3</v>
      </c>
      <c r="DJ1403" t="s">
        <v>3</v>
      </c>
      <c r="DK1403" t="s">
        <v>3</v>
      </c>
      <c r="DL1403" t="s">
        <v>3</v>
      </c>
      <c r="DM1403" t="s">
        <v>3</v>
      </c>
      <c r="DN1403">
        <v>0</v>
      </c>
      <c r="DO1403">
        <v>0</v>
      </c>
      <c r="DP1403">
        <v>1</v>
      </c>
      <c r="DQ1403">
        <v>1</v>
      </c>
      <c r="DU1403">
        <v>1010</v>
      </c>
      <c r="DV1403" t="s">
        <v>1180</v>
      </c>
      <c r="DW1403" t="s">
        <v>1180</v>
      </c>
      <c r="DX1403">
        <v>10</v>
      </c>
      <c r="DZ1403" t="s">
        <v>3</v>
      </c>
      <c r="EA1403" t="s">
        <v>3</v>
      </c>
      <c r="EB1403" t="s">
        <v>3</v>
      </c>
      <c r="EC1403" t="s">
        <v>3</v>
      </c>
      <c r="EE1403">
        <v>53551143</v>
      </c>
      <c r="EF1403">
        <v>22</v>
      </c>
      <c r="EG1403" t="s">
        <v>592</v>
      </c>
      <c r="EH1403">
        <v>16</v>
      </c>
      <c r="EI1403" t="s">
        <v>593</v>
      </c>
      <c r="EJ1403">
        <v>1</v>
      </c>
      <c r="EK1403">
        <v>16001</v>
      </c>
      <c r="EL1403" t="s">
        <v>1153</v>
      </c>
      <c r="EM1403" t="s">
        <v>1154</v>
      </c>
      <c r="EO1403" t="s">
        <v>3</v>
      </c>
      <c r="EQ1403">
        <v>0</v>
      </c>
      <c r="ER1403">
        <v>65.7</v>
      </c>
      <c r="ES1403">
        <v>65.7</v>
      </c>
      <c r="ET1403">
        <v>0</v>
      </c>
      <c r="EU1403">
        <v>0</v>
      </c>
      <c r="EV1403">
        <v>0</v>
      </c>
      <c r="EW1403">
        <v>0</v>
      </c>
      <c r="EX1403">
        <v>0</v>
      </c>
      <c r="FQ1403">
        <v>0</v>
      </c>
      <c r="FR1403">
        <f>ROUND(IF(AND(BH1403=3,BI1403=3),P1403,0),0)</f>
        <v>0</v>
      </c>
      <c r="FS1403">
        <v>0</v>
      </c>
      <c r="FX1403">
        <v>121</v>
      </c>
      <c r="FY1403">
        <v>72</v>
      </c>
      <c r="GA1403" t="s">
        <v>3</v>
      </c>
      <c r="GD1403">
        <v>1</v>
      </c>
      <c r="GF1403">
        <v>1223207677</v>
      </c>
      <c r="GG1403">
        <v>2</v>
      </c>
      <c r="GH1403">
        <v>1</v>
      </c>
      <c r="GI1403">
        <v>2</v>
      </c>
      <c r="GJ1403">
        <v>0</v>
      </c>
      <c r="GK1403">
        <v>0</v>
      </c>
      <c r="GL1403">
        <f>ROUND(IF(AND(BH1403=3,BI1403=3,FS1403&lt;&gt;0),P1403,0),0)</f>
        <v>0</v>
      </c>
      <c r="GM1403">
        <f>ROUND(O1403+X1403+Y1403,0)+GX1403</f>
        <v>281</v>
      </c>
      <c r="GN1403">
        <f>IF(OR(BI1403=0,BI1403=1),ROUND(O1403+X1403+Y1403,0),0)</f>
        <v>281</v>
      </c>
      <c r="GO1403">
        <f>IF(BI1403=2,ROUND(O1403+X1403+Y1403,0),0)</f>
        <v>0</v>
      </c>
      <c r="GP1403">
        <f>IF(BI1403=4,ROUND(O1403+X1403+Y1403,0)+GX1403,0)</f>
        <v>0</v>
      </c>
      <c r="GR1403">
        <v>0</v>
      </c>
      <c r="GS1403">
        <v>3</v>
      </c>
      <c r="GT1403">
        <v>0</v>
      </c>
      <c r="GU1403" t="s">
        <v>3</v>
      </c>
      <c r="GV1403">
        <f t="shared" si="916"/>
        <v>0</v>
      </c>
      <c r="GW1403">
        <v>1</v>
      </c>
      <c r="GX1403">
        <f>ROUND(HC1403*I1403,0)</f>
        <v>0</v>
      </c>
      <c r="HA1403">
        <v>0</v>
      </c>
      <c r="HB1403">
        <v>0</v>
      </c>
      <c r="HC1403">
        <f t="shared" si="917"/>
        <v>0</v>
      </c>
      <c r="HE1403" t="s">
        <v>3</v>
      </c>
      <c r="HF1403" t="s">
        <v>3</v>
      </c>
      <c r="HM1403" t="s">
        <v>3</v>
      </c>
      <c r="HN1403" t="s">
        <v>596</v>
      </c>
      <c r="HO1403" t="s">
        <v>597</v>
      </c>
      <c r="HP1403" t="s">
        <v>593</v>
      </c>
      <c r="HQ1403" t="s">
        <v>593</v>
      </c>
      <c r="IK1403">
        <v>0</v>
      </c>
    </row>
    <row r="1404" spans="1:255" x14ac:dyDescent="0.2">
      <c r="A1404" s="2">
        <v>17</v>
      </c>
      <c r="B1404" s="2">
        <v>1</v>
      </c>
      <c r="C1404" s="2">
        <f>ROW(SmtRes!A2414)</f>
        <v>2414</v>
      </c>
      <c r="D1404" s="2">
        <f>ROW(EtalonRes!A2223)</f>
        <v>2223</v>
      </c>
      <c r="E1404" s="2" t="s">
        <v>1368</v>
      </c>
      <c r="F1404" s="2" t="s">
        <v>1314</v>
      </c>
      <c r="G1404" s="2" t="s">
        <v>1315</v>
      </c>
      <c r="H1404" s="2" t="s">
        <v>1150</v>
      </c>
      <c r="I1404" s="2">
        <f>ROUND(ROUND(45/100,4),7)</f>
        <v>0.45</v>
      </c>
      <c r="J1404" s="2">
        <v>0</v>
      </c>
      <c r="K1404" s="2">
        <f>ROUND(ROUND(45/100,4),7)</f>
        <v>0.45</v>
      </c>
      <c r="L1404" s="2"/>
      <c r="M1404" s="2"/>
      <c r="N1404" s="2"/>
      <c r="O1404" s="2">
        <f>ROUND(CP1404,2)</f>
        <v>127.58</v>
      </c>
      <c r="P1404" s="2">
        <f>ROUND(CQ1404*I1404,2)</f>
        <v>28.72</v>
      </c>
      <c r="Q1404" s="2">
        <f>ROUND(CR1404*I1404,2)</f>
        <v>28.88</v>
      </c>
      <c r="R1404" s="2">
        <f>ROUND(CS1404*I1404,2)</f>
        <v>0.18</v>
      </c>
      <c r="S1404" s="2">
        <f>ROUND(CT1404*I1404,2)</f>
        <v>69.98</v>
      </c>
      <c r="T1404" s="2">
        <f>ROUND(CU1404*I1404,2)</f>
        <v>0</v>
      </c>
      <c r="U1404" s="2">
        <f t="shared" si="896"/>
        <v>7.4450137499999993</v>
      </c>
      <c r="V1404" s="2">
        <f t="shared" si="897"/>
        <v>1.2937500000000001E-2</v>
      </c>
      <c r="W1404" s="2">
        <f>ROUND(CX1404*I1404,2)</f>
        <v>0</v>
      </c>
      <c r="X1404" s="2">
        <f>ROUND(CY1404,2)</f>
        <v>76.400000000000006</v>
      </c>
      <c r="Y1404" s="2">
        <f>ROUND(CZ1404,2)</f>
        <v>42.94</v>
      </c>
      <c r="Z1404" s="2"/>
      <c r="AA1404" s="2">
        <v>53551706</v>
      </c>
      <c r="AB1404" s="2">
        <f t="shared" si="898"/>
        <v>283.51</v>
      </c>
      <c r="AC1404" s="2">
        <f t="shared" si="899"/>
        <v>63.83</v>
      </c>
      <c r="AD1404" s="2">
        <f>ROUND(((((ET1404*ROUND((1.25*1.15),7)))-((EU1404*ROUND((1.25*1.15),7))))+AE1404),2)</f>
        <v>64.17</v>
      </c>
      <c r="AE1404" s="2">
        <f>ROUND(((EU1404*ROUND((1.25*1.15),7))),2)</f>
        <v>0.39</v>
      </c>
      <c r="AF1404" s="2">
        <f>ROUND(((EV1404*ROUND((1.15*1.15),7))),2)</f>
        <v>155.51</v>
      </c>
      <c r="AG1404" s="2">
        <f t="shared" si="902"/>
        <v>0</v>
      </c>
      <c r="AH1404" s="2">
        <f>((EW1404*ROUND((1.15*1.15),7)))</f>
        <v>16.544474999999998</v>
      </c>
      <c r="AI1404" s="2">
        <f>((EX1404*ROUND((1.25*1.15),7)))</f>
        <v>2.8750000000000001E-2</v>
      </c>
      <c r="AJ1404" s="2">
        <f t="shared" si="904"/>
        <v>0</v>
      </c>
      <c r="AK1404" s="2">
        <v>226.06</v>
      </c>
      <c r="AL1404" s="2">
        <v>63.83</v>
      </c>
      <c r="AM1404" s="2">
        <v>44.64</v>
      </c>
      <c r="AN1404" s="2">
        <v>0.27</v>
      </c>
      <c r="AO1404" s="2">
        <v>117.59</v>
      </c>
      <c r="AP1404" s="2">
        <v>0</v>
      </c>
      <c r="AQ1404" s="2">
        <v>12.51</v>
      </c>
      <c r="AR1404" s="2">
        <v>0.02</v>
      </c>
      <c r="AS1404" s="2">
        <v>0</v>
      </c>
      <c r="AT1404" s="2">
        <v>108.9</v>
      </c>
      <c r="AU1404" s="2">
        <v>61.2</v>
      </c>
      <c r="AV1404" s="2">
        <v>1</v>
      </c>
      <c r="AW1404" s="2">
        <v>1</v>
      </c>
      <c r="AX1404" s="2"/>
      <c r="AY1404" s="2"/>
      <c r="AZ1404" s="2">
        <v>1</v>
      </c>
      <c r="BA1404" s="2">
        <v>1</v>
      </c>
      <c r="BB1404" s="2">
        <v>1</v>
      </c>
      <c r="BC1404" s="2">
        <v>1</v>
      </c>
      <c r="BD1404" s="2" t="s">
        <v>3</v>
      </c>
      <c r="BE1404" s="2" t="s">
        <v>3</v>
      </c>
      <c r="BF1404" s="2" t="s">
        <v>3</v>
      </c>
      <c r="BG1404" s="2" t="s">
        <v>3</v>
      </c>
      <c r="BH1404" s="2">
        <v>0</v>
      </c>
      <c r="BI1404" s="2">
        <v>1</v>
      </c>
      <c r="BJ1404" s="2" t="s">
        <v>1316</v>
      </c>
      <c r="BK1404" s="2"/>
      <c r="BL1404" s="2"/>
      <c r="BM1404" s="2">
        <v>16001</v>
      </c>
      <c r="BN1404" s="2">
        <v>0</v>
      </c>
      <c r="BO1404" s="2" t="s">
        <v>3</v>
      </c>
      <c r="BP1404" s="2">
        <v>0</v>
      </c>
      <c r="BQ1404" s="2">
        <v>22</v>
      </c>
      <c r="BR1404" s="2">
        <v>0</v>
      </c>
      <c r="BS1404" s="2">
        <v>1</v>
      </c>
      <c r="BT1404" s="2">
        <v>1</v>
      </c>
      <c r="BU1404" s="2">
        <v>1</v>
      </c>
      <c r="BV1404" s="2">
        <v>1</v>
      </c>
      <c r="BW1404" s="2">
        <v>1</v>
      </c>
      <c r="BX1404" s="2">
        <v>1</v>
      </c>
      <c r="BY1404" s="2" t="s">
        <v>3</v>
      </c>
      <c r="BZ1404" s="2">
        <v>121</v>
      </c>
      <c r="CA1404" s="2">
        <v>72</v>
      </c>
      <c r="CB1404" s="2" t="s">
        <v>3</v>
      </c>
      <c r="CC1404" s="2"/>
      <c r="CD1404" s="2"/>
      <c r="CE1404" s="2">
        <v>0</v>
      </c>
      <c r="CF1404" s="2">
        <v>0</v>
      </c>
      <c r="CG1404" s="2">
        <v>0</v>
      </c>
      <c r="CH1404" s="2"/>
      <c r="CI1404" s="2"/>
      <c r="CJ1404" s="2"/>
      <c r="CK1404" s="2"/>
      <c r="CL1404" s="2"/>
      <c r="CM1404" s="2">
        <v>0</v>
      </c>
      <c r="CN1404" s="2" t="s">
        <v>2170</v>
      </c>
      <c r="CO1404" s="2">
        <v>0</v>
      </c>
      <c r="CP1404" s="2">
        <f t="shared" si="905"/>
        <v>127.58</v>
      </c>
      <c r="CQ1404" s="2">
        <f>AC1404*BC1404</f>
        <v>63.83</v>
      </c>
      <c r="CR1404" s="2">
        <f t="shared" si="907"/>
        <v>64.17</v>
      </c>
      <c r="CS1404" s="2">
        <f t="shared" si="908"/>
        <v>0.39</v>
      </c>
      <c r="CT1404" s="2">
        <f t="shared" si="909"/>
        <v>155.51</v>
      </c>
      <c r="CU1404" s="2">
        <f t="shared" si="910"/>
        <v>0</v>
      </c>
      <c r="CV1404" s="2">
        <f t="shared" si="911"/>
        <v>16.544474999999998</v>
      </c>
      <c r="CW1404" s="2">
        <f t="shared" si="912"/>
        <v>2.8750000000000001E-2</v>
      </c>
      <c r="CX1404" s="2">
        <f t="shared" si="913"/>
        <v>0</v>
      </c>
      <c r="CY1404" s="2">
        <f t="shared" si="914"/>
        <v>76.404240000000016</v>
      </c>
      <c r="CZ1404" s="2">
        <f t="shared" si="915"/>
        <v>42.937920000000013</v>
      </c>
      <c r="DA1404" s="2"/>
      <c r="DB1404" s="2"/>
      <c r="DC1404" s="2" t="s">
        <v>3</v>
      </c>
      <c r="DD1404" s="2" t="s">
        <v>3</v>
      </c>
      <c r="DE1404" s="2" t="s">
        <v>61</v>
      </c>
      <c r="DF1404" s="2" t="s">
        <v>61</v>
      </c>
      <c r="DG1404" s="2" t="s">
        <v>62</v>
      </c>
      <c r="DH1404" s="2" t="s">
        <v>3</v>
      </c>
      <c r="DI1404" s="2" t="s">
        <v>62</v>
      </c>
      <c r="DJ1404" s="2" t="s">
        <v>61</v>
      </c>
      <c r="DK1404" s="2" t="s">
        <v>3</v>
      </c>
      <c r="DL1404" s="2" t="s">
        <v>75</v>
      </c>
      <c r="DM1404" s="2" t="s">
        <v>63</v>
      </c>
      <c r="DN1404" s="2">
        <v>0</v>
      </c>
      <c r="DO1404" s="2">
        <v>0</v>
      </c>
      <c r="DP1404" s="2">
        <v>1</v>
      </c>
      <c r="DQ1404" s="2">
        <v>1</v>
      </c>
      <c r="DR1404" s="2"/>
      <c r="DS1404" s="2"/>
      <c r="DT1404" s="2"/>
      <c r="DU1404" s="2">
        <v>1003</v>
      </c>
      <c r="DV1404" s="2" t="s">
        <v>1150</v>
      </c>
      <c r="DW1404" s="2" t="s">
        <v>1150</v>
      </c>
      <c r="DX1404" s="2">
        <v>100</v>
      </c>
      <c r="DY1404" s="2"/>
      <c r="DZ1404" s="2" t="s">
        <v>3</v>
      </c>
      <c r="EA1404" s="2" t="s">
        <v>3</v>
      </c>
      <c r="EB1404" s="2" t="s">
        <v>3</v>
      </c>
      <c r="EC1404" s="2" t="s">
        <v>3</v>
      </c>
      <c r="ED1404" s="2"/>
      <c r="EE1404" s="2">
        <v>53551143</v>
      </c>
      <c r="EF1404" s="2">
        <v>22</v>
      </c>
      <c r="EG1404" s="2" t="s">
        <v>592</v>
      </c>
      <c r="EH1404" s="2">
        <v>16</v>
      </c>
      <c r="EI1404" s="2" t="s">
        <v>593</v>
      </c>
      <c r="EJ1404" s="2">
        <v>1</v>
      </c>
      <c r="EK1404" s="2">
        <v>16001</v>
      </c>
      <c r="EL1404" s="2" t="s">
        <v>1153</v>
      </c>
      <c r="EM1404" s="2" t="s">
        <v>1154</v>
      </c>
      <c r="EN1404" s="2"/>
      <c r="EO1404" s="2" t="s">
        <v>1171</v>
      </c>
      <c r="EP1404" s="2"/>
      <c r="EQ1404" s="2">
        <v>0</v>
      </c>
      <c r="ER1404" s="2">
        <v>226.06</v>
      </c>
      <c r="ES1404" s="2">
        <v>63.83</v>
      </c>
      <c r="ET1404" s="2">
        <v>44.64</v>
      </c>
      <c r="EU1404" s="2">
        <v>0.27</v>
      </c>
      <c r="EV1404" s="2">
        <v>117.59</v>
      </c>
      <c r="EW1404" s="2">
        <v>12.51</v>
      </c>
      <c r="EX1404" s="2">
        <v>0.02</v>
      </c>
      <c r="EY1404" s="2">
        <v>0</v>
      </c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>
        <v>0</v>
      </c>
      <c r="FR1404" s="2">
        <f>ROUND(IF(AND(BH1404=3,BI1404=3),P1404,0),2)</f>
        <v>0</v>
      </c>
      <c r="FS1404" s="2">
        <v>0</v>
      </c>
      <c r="FT1404" s="2"/>
      <c r="FU1404" s="2"/>
      <c r="FV1404" s="2"/>
      <c r="FW1404" s="2"/>
      <c r="FX1404" s="2">
        <v>108.9</v>
      </c>
      <c r="FY1404" s="2">
        <v>61.2</v>
      </c>
      <c r="FZ1404" s="2"/>
      <c r="GA1404" s="2" t="s">
        <v>3</v>
      </c>
      <c r="GB1404" s="2"/>
      <c r="GC1404" s="2"/>
      <c r="GD1404" s="2">
        <v>1</v>
      </c>
      <c r="GE1404" s="2"/>
      <c r="GF1404" s="2">
        <v>462272119</v>
      </c>
      <c r="GG1404" s="2">
        <v>2</v>
      </c>
      <c r="GH1404" s="2">
        <v>1</v>
      </c>
      <c r="GI1404" s="2">
        <v>-2</v>
      </c>
      <c r="GJ1404" s="2">
        <v>0</v>
      </c>
      <c r="GK1404" s="2">
        <v>0</v>
      </c>
      <c r="GL1404" s="2">
        <f>ROUND(IF(AND(BH1404=3,BI1404=3,FS1404&lt;&gt;0),P1404,0),2)</f>
        <v>0</v>
      </c>
      <c r="GM1404" s="2">
        <f>ROUND(O1404+X1404+Y1404,2)+GX1404</f>
        <v>246.92</v>
      </c>
      <c r="GN1404" s="2">
        <f>IF(OR(BI1404=0,BI1404=1),ROUND(O1404+X1404+Y1404,2),0)</f>
        <v>246.92</v>
      </c>
      <c r="GO1404" s="2">
        <f>IF(BI1404=2,ROUND(O1404+X1404+Y1404,2),0)</f>
        <v>0</v>
      </c>
      <c r="GP1404" s="2">
        <f>IF(BI1404=4,ROUND(O1404+X1404+Y1404,2)+GX1404,0)</f>
        <v>0</v>
      </c>
      <c r="GQ1404" s="2"/>
      <c r="GR1404" s="2">
        <v>0</v>
      </c>
      <c r="GS1404" s="2">
        <v>3</v>
      </c>
      <c r="GT1404" s="2">
        <v>0</v>
      </c>
      <c r="GU1404" s="2" t="s">
        <v>3</v>
      </c>
      <c r="GV1404" s="2">
        <f t="shared" si="916"/>
        <v>0</v>
      </c>
      <c r="GW1404" s="2">
        <v>1</v>
      </c>
      <c r="GX1404" s="2">
        <f>ROUND(HC1404*I1404,2)</f>
        <v>0</v>
      </c>
      <c r="GY1404" s="2"/>
      <c r="GZ1404" s="2"/>
      <c r="HA1404" s="2">
        <v>0</v>
      </c>
      <c r="HB1404" s="2">
        <v>0</v>
      </c>
      <c r="HC1404" s="2">
        <f t="shared" si="917"/>
        <v>0</v>
      </c>
      <c r="HD1404" s="2"/>
      <c r="HE1404" s="2" t="s">
        <v>3</v>
      </c>
      <c r="HF1404" s="2" t="s">
        <v>3</v>
      </c>
      <c r="HG1404" s="2"/>
      <c r="HH1404" s="2"/>
      <c r="HI1404" s="2"/>
      <c r="HJ1404" s="2"/>
      <c r="HK1404" s="2"/>
      <c r="HL1404" s="2"/>
      <c r="HM1404" s="2" t="s">
        <v>3</v>
      </c>
      <c r="HN1404" s="2" t="s">
        <v>596</v>
      </c>
      <c r="HO1404" s="2" t="s">
        <v>597</v>
      </c>
      <c r="HP1404" s="2" t="s">
        <v>593</v>
      </c>
      <c r="HQ1404" s="2" t="s">
        <v>593</v>
      </c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>
        <v>0</v>
      </c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</row>
    <row r="1405" spans="1:255" x14ac:dyDescent="0.2">
      <c r="A1405">
        <v>17</v>
      </c>
      <c r="B1405">
        <v>1</v>
      </c>
      <c r="C1405">
        <f>ROW(SmtRes!A2424)</f>
        <v>2424</v>
      </c>
      <c r="D1405">
        <f>ROW(EtalonRes!A2236)</f>
        <v>2236</v>
      </c>
      <c r="E1405" t="s">
        <v>1368</v>
      </c>
      <c r="F1405" t="s">
        <v>1314</v>
      </c>
      <c r="G1405" t="s">
        <v>1315</v>
      </c>
      <c r="H1405" t="s">
        <v>1150</v>
      </c>
      <c r="I1405">
        <f>ROUND(ROUND(45/100,4),7)</f>
        <v>0.45</v>
      </c>
      <c r="J1405">
        <v>0</v>
      </c>
      <c r="K1405">
        <f>ROUND(ROUND(45/100,4),7)</f>
        <v>0.45</v>
      </c>
      <c r="O1405">
        <f>ROUND(CP1405,0)</f>
        <v>2883</v>
      </c>
      <c r="P1405">
        <f>ROUND(CQ1405*I1405,0)</f>
        <v>215</v>
      </c>
      <c r="Q1405">
        <f>ROUND(CR1405*I1405,0)</f>
        <v>202</v>
      </c>
      <c r="R1405">
        <f>ROUND(CS1405*I1405,0)</f>
        <v>6</v>
      </c>
      <c r="S1405">
        <f>ROUND(CT1405*I1405,0)</f>
        <v>2466</v>
      </c>
      <c r="T1405">
        <f>ROUND(CU1405*I1405,0)</f>
        <v>0</v>
      </c>
      <c r="U1405">
        <f t="shared" si="896"/>
        <v>7.4450137499999993</v>
      </c>
      <c r="V1405">
        <f t="shared" si="897"/>
        <v>1.2937500000000001E-2</v>
      </c>
      <c r="W1405">
        <f>ROUND(CX1405*I1405,0)</f>
        <v>0</v>
      </c>
      <c r="X1405">
        <f>ROUND(CY1405,0)</f>
        <v>2692</v>
      </c>
      <c r="Y1405">
        <f>ROUND(CZ1405,0)</f>
        <v>1513</v>
      </c>
      <c r="AA1405">
        <v>53551707</v>
      </c>
      <c r="AB1405">
        <f t="shared" si="898"/>
        <v>283.51</v>
      </c>
      <c r="AC1405">
        <f t="shared" si="899"/>
        <v>63.83</v>
      </c>
      <c r="AD1405">
        <f>ROUND(((((ET1405*ROUND((1.25*1.15),7)))-((EU1405*ROUND((1.25*1.15),7))))+AE1405),2)</f>
        <v>64.17</v>
      </c>
      <c r="AE1405">
        <f>ROUND(((EU1405*ROUND((1.25*1.15),7))),2)</f>
        <v>0.39</v>
      </c>
      <c r="AF1405">
        <f>ROUND(((EV1405*ROUND((1.15*1.15),7))),2)</f>
        <v>155.51</v>
      </c>
      <c r="AG1405">
        <f t="shared" si="902"/>
        <v>0</v>
      </c>
      <c r="AH1405">
        <f>((EW1405*ROUND((1.15*1.15),7)))</f>
        <v>16.544474999999998</v>
      </c>
      <c r="AI1405">
        <f>((EX1405*ROUND((1.25*1.15),7)))</f>
        <v>2.8750000000000001E-2</v>
      </c>
      <c r="AJ1405">
        <f t="shared" si="904"/>
        <v>0</v>
      </c>
      <c r="AK1405">
        <v>226.06</v>
      </c>
      <c r="AL1405">
        <v>63.83</v>
      </c>
      <c r="AM1405">
        <v>44.64</v>
      </c>
      <c r="AN1405">
        <v>0.27</v>
      </c>
      <c r="AO1405">
        <v>117.59</v>
      </c>
      <c r="AP1405">
        <v>0</v>
      </c>
      <c r="AQ1405">
        <v>12.51</v>
      </c>
      <c r="AR1405">
        <v>0.02</v>
      </c>
      <c r="AS1405">
        <v>0</v>
      </c>
      <c r="AT1405">
        <v>108.9</v>
      </c>
      <c r="AU1405">
        <v>61.2</v>
      </c>
      <c r="AV1405">
        <v>1</v>
      </c>
      <c r="AW1405">
        <v>1</v>
      </c>
      <c r="AZ1405">
        <v>1</v>
      </c>
      <c r="BA1405">
        <v>35.24</v>
      </c>
      <c r="BB1405">
        <v>6.98</v>
      </c>
      <c r="BC1405">
        <v>7.5</v>
      </c>
      <c r="BD1405" t="s">
        <v>3</v>
      </c>
      <c r="BE1405" t="s">
        <v>3</v>
      </c>
      <c r="BF1405" t="s">
        <v>3</v>
      </c>
      <c r="BG1405" t="s">
        <v>3</v>
      </c>
      <c r="BH1405">
        <v>0</v>
      </c>
      <c r="BI1405">
        <v>1</v>
      </c>
      <c r="BJ1405" t="s">
        <v>1316</v>
      </c>
      <c r="BM1405">
        <v>16001</v>
      </c>
      <c r="BN1405">
        <v>0</v>
      </c>
      <c r="BO1405" t="s">
        <v>1314</v>
      </c>
      <c r="BP1405">
        <v>1</v>
      </c>
      <c r="BQ1405">
        <v>22</v>
      </c>
      <c r="BR1405">
        <v>0</v>
      </c>
      <c r="BS1405">
        <v>35.24</v>
      </c>
      <c r="BT1405">
        <v>1</v>
      </c>
      <c r="BU1405">
        <v>1</v>
      </c>
      <c r="BV1405">
        <v>1</v>
      </c>
      <c r="BW1405">
        <v>1</v>
      </c>
      <c r="BX1405">
        <v>1</v>
      </c>
      <c r="BY1405" t="s">
        <v>3</v>
      </c>
      <c r="BZ1405">
        <v>121</v>
      </c>
      <c r="CA1405">
        <v>72</v>
      </c>
      <c r="CB1405" t="s">
        <v>3</v>
      </c>
      <c r="CE1405">
        <v>0</v>
      </c>
      <c r="CF1405">
        <v>0</v>
      </c>
      <c r="CG1405">
        <v>0</v>
      </c>
      <c r="CM1405">
        <v>0</v>
      </c>
      <c r="CN1405" t="s">
        <v>2170</v>
      </c>
      <c r="CO1405">
        <v>0</v>
      </c>
      <c r="CP1405">
        <f t="shared" si="905"/>
        <v>2883</v>
      </c>
      <c r="CQ1405">
        <f>AC1405*BC1405</f>
        <v>478.72499999999997</v>
      </c>
      <c r="CR1405">
        <f t="shared" si="907"/>
        <v>447.90660000000003</v>
      </c>
      <c r="CS1405">
        <f t="shared" si="908"/>
        <v>13.743600000000001</v>
      </c>
      <c r="CT1405">
        <f t="shared" si="909"/>
        <v>5480.1724000000004</v>
      </c>
      <c r="CU1405">
        <f t="shared" si="910"/>
        <v>0</v>
      </c>
      <c r="CV1405">
        <f t="shared" si="911"/>
        <v>16.544474999999998</v>
      </c>
      <c r="CW1405">
        <f t="shared" si="912"/>
        <v>2.8750000000000001E-2</v>
      </c>
      <c r="CX1405">
        <f t="shared" si="913"/>
        <v>0</v>
      </c>
      <c r="CY1405">
        <f t="shared" si="914"/>
        <v>2692.0079999999998</v>
      </c>
      <c r="CZ1405">
        <f t="shared" si="915"/>
        <v>1512.864</v>
      </c>
      <c r="DC1405" t="s">
        <v>3</v>
      </c>
      <c r="DD1405" t="s">
        <v>3</v>
      </c>
      <c r="DE1405" t="s">
        <v>61</v>
      </c>
      <c r="DF1405" t="s">
        <v>61</v>
      </c>
      <c r="DG1405" t="s">
        <v>62</v>
      </c>
      <c r="DH1405" t="s">
        <v>3</v>
      </c>
      <c r="DI1405" t="s">
        <v>62</v>
      </c>
      <c r="DJ1405" t="s">
        <v>61</v>
      </c>
      <c r="DK1405" t="s">
        <v>3</v>
      </c>
      <c r="DL1405" t="s">
        <v>75</v>
      </c>
      <c r="DM1405" t="s">
        <v>63</v>
      </c>
      <c r="DN1405">
        <v>0</v>
      </c>
      <c r="DO1405">
        <v>0</v>
      </c>
      <c r="DP1405">
        <v>1</v>
      </c>
      <c r="DQ1405">
        <v>1</v>
      </c>
      <c r="DU1405">
        <v>1003</v>
      </c>
      <c r="DV1405" t="s">
        <v>1150</v>
      </c>
      <c r="DW1405" t="s">
        <v>1150</v>
      </c>
      <c r="DX1405">
        <v>100</v>
      </c>
      <c r="DZ1405" t="s">
        <v>3</v>
      </c>
      <c r="EA1405" t="s">
        <v>3</v>
      </c>
      <c r="EB1405" t="s">
        <v>3</v>
      </c>
      <c r="EC1405" t="s">
        <v>3</v>
      </c>
      <c r="EE1405">
        <v>53551143</v>
      </c>
      <c r="EF1405">
        <v>22</v>
      </c>
      <c r="EG1405" t="s">
        <v>592</v>
      </c>
      <c r="EH1405">
        <v>16</v>
      </c>
      <c r="EI1405" t="s">
        <v>593</v>
      </c>
      <c r="EJ1405">
        <v>1</v>
      </c>
      <c r="EK1405">
        <v>16001</v>
      </c>
      <c r="EL1405" t="s">
        <v>1153</v>
      </c>
      <c r="EM1405" t="s">
        <v>1154</v>
      </c>
      <c r="EO1405" t="s">
        <v>1171</v>
      </c>
      <c r="EQ1405">
        <v>0</v>
      </c>
      <c r="ER1405">
        <v>226.06</v>
      </c>
      <c r="ES1405">
        <v>63.83</v>
      </c>
      <c r="ET1405">
        <v>44.64</v>
      </c>
      <c r="EU1405">
        <v>0.27</v>
      </c>
      <c r="EV1405">
        <v>117.59</v>
      </c>
      <c r="EW1405">
        <v>12.51</v>
      </c>
      <c r="EX1405">
        <v>0.02</v>
      </c>
      <c r="EY1405">
        <v>0</v>
      </c>
      <c r="FQ1405">
        <v>0</v>
      </c>
      <c r="FR1405">
        <f>ROUND(IF(AND(BH1405=3,BI1405=3),P1405,0),0)</f>
        <v>0</v>
      </c>
      <c r="FS1405">
        <v>0</v>
      </c>
      <c r="FX1405">
        <v>108.9</v>
      </c>
      <c r="FY1405">
        <v>61.2</v>
      </c>
      <c r="GA1405" t="s">
        <v>3</v>
      </c>
      <c r="GD1405">
        <v>1</v>
      </c>
      <c r="GF1405">
        <v>462272119</v>
      </c>
      <c r="GG1405">
        <v>2</v>
      </c>
      <c r="GH1405">
        <v>1</v>
      </c>
      <c r="GI1405">
        <v>2</v>
      </c>
      <c r="GJ1405">
        <v>0</v>
      </c>
      <c r="GK1405">
        <v>0</v>
      </c>
      <c r="GL1405">
        <f>ROUND(IF(AND(BH1405=3,BI1405=3,FS1405&lt;&gt;0),P1405,0),0)</f>
        <v>0</v>
      </c>
      <c r="GM1405">
        <f>ROUND(O1405+X1405+Y1405,0)+GX1405</f>
        <v>7088</v>
      </c>
      <c r="GN1405">
        <f>IF(OR(BI1405=0,BI1405=1),ROUND(O1405+X1405+Y1405,0),0)</f>
        <v>7088</v>
      </c>
      <c r="GO1405">
        <f>IF(BI1405=2,ROUND(O1405+X1405+Y1405,0),0)</f>
        <v>0</v>
      </c>
      <c r="GP1405">
        <f>IF(BI1405=4,ROUND(O1405+X1405+Y1405,0)+GX1405,0)</f>
        <v>0</v>
      </c>
      <c r="GR1405">
        <v>0</v>
      </c>
      <c r="GS1405">
        <v>3</v>
      </c>
      <c r="GT1405">
        <v>0</v>
      </c>
      <c r="GU1405" t="s">
        <v>3</v>
      </c>
      <c r="GV1405">
        <f t="shared" si="916"/>
        <v>0</v>
      </c>
      <c r="GW1405">
        <v>1</v>
      </c>
      <c r="GX1405">
        <f>ROUND(HC1405*I1405,0)</f>
        <v>0</v>
      </c>
      <c r="HA1405">
        <v>0</v>
      </c>
      <c r="HB1405">
        <v>0</v>
      </c>
      <c r="HC1405">
        <f t="shared" si="917"/>
        <v>0</v>
      </c>
      <c r="HE1405" t="s">
        <v>3</v>
      </c>
      <c r="HF1405" t="s">
        <v>3</v>
      </c>
      <c r="HM1405" t="s">
        <v>3</v>
      </c>
      <c r="HN1405" t="s">
        <v>596</v>
      </c>
      <c r="HO1405" t="s">
        <v>597</v>
      </c>
      <c r="HP1405" t="s">
        <v>593</v>
      </c>
      <c r="HQ1405" t="s">
        <v>593</v>
      </c>
      <c r="IK1405">
        <v>0</v>
      </c>
    </row>
    <row r="1406" spans="1:255" x14ac:dyDescent="0.2">
      <c r="A1406" s="2">
        <v>18</v>
      </c>
      <c r="B1406" s="2">
        <v>1</v>
      </c>
      <c r="C1406" s="2">
        <v>2412</v>
      </c>
      <c r="D1406" s="2"/>
      <c r="E1406" s="2" t="s">
        <v>1369</v>
      </c>
      <c r="F1406" s="2" t="s">
        <v>1318</v>
      </c>
      <c r="G1406" s="2" t="s">
        <v>1319</v>
      </c>
      <c r="H1406" s="2" t="s">
        <v>185</v>
      </c>
      <c r="I1406" s="2">
        <f>I1404*J1406</f>
        <v>45.225999999999999</v>
      </c>
      <c r="J1406" s="2">
        <v>100.50222222222222</v>
      </c>
      <c r="K1406" s="2">
        <v>100.502222</v>
      </c>
      <c r="L1406" s="2"/>
      <c r="M1406" s="2"/>
      <c r="N1406" s="2"/>
      <c r="O1406" s="2">
        <f>ROUND(CP1406,2)</f>
        <v>2052.81</v>
      </c>
      <c r="P1406" s="2">
        <f>ROUND(CQ1406*I1406,2)</f>
        <v>2052.81</v>
      </c>
      <c r="Q1406" s="2">
        <f>ROUND(CR1406*I1406,2)</f>
        <v>0</v>
      </c>
      <c r="R1406" s="2">
        <f>ROUND(CS1406*I1406,2)</f>
        <v>0</v>
      </c>
      <c r="S1406" s="2">
        <f>ROUND(CT1406*I1406,2)</f>
        <v>0</v>
      </c>
      <c r="T1406" s="2">
        <f>ROUND(CU1406*I1406,2)</f>
        <v>0</v>
      </c>
      <c r="U1406" s="2">
        <f t="shared" si="896"/>
        <v>0</v>
      </c>
      <c r="V1406" s="2">
        <f t="shared" si="897"/>
        <v>0</v>
      </c>
      <c r="W1406" s="2">
        <f>ROUND(CX1406*I1406,2)</f>
        <v>0</v>
      </c>
      <c r="X1406" s="2">
        <f>ROUND(CY1406,2)</f>
        <v>0</v>
      </c>
      <c r="Y1406" s="2">
        <f>ROUND(CZ1406,2)</f>
        <v>0</v>
      </c>
      <c r="Z1406" s="2"/>
      <c r="AA1406" s="2">
        <v>53551706</v>
      </c>
      <c r="AB1406" s="2">
        <f t="shared" si="898"/>
        <v>45.39</v>
      </c>
      <c r="AC1406" s="2">
        <f t="shared" si="899"/>
        <v>45.39</v>
      </c>
      <c r="AD1406" s="2">
        <f t="shared" ref="AD1406:AD1411" si="920">ROUND((((ET1406)-(EU1406))+AE1406),2)</f>
        <v>0</v>
      </c>
      <c r="AE1406" s="2">
        <f t="shared" ref="AE1406:AF1411" si="921">ROUND((EU1406),2)</f>
        <v>0</v>
      </c>
      <c r="AF1406" s="2">
        <f t="shared" si="921"/>
        <v>0</v>
      </c>
      <c r="AG1406" s="2">
        <f t="shared" si="902"/>
        <v>0</v>
      </c>
      <c r="AH1406" s="2">
        <f t="shared" ref="AH1406:AI1411" si="922">(EW1406)</f>
        <v>0</v>
      </c>
      <c r="AI1406" s="2">
        <f t="shared" si="922"/>
        <v>0</v>
      </c>
      <c r="AJ1406" s="2">
        <f t="shared" si="904"/>
        <v>0</v>
      </c>
      <c r="AK1406" s="2">
        <v>45.39</v>
      </c>
      <c r="AL1406" s="2">
        <v>45.39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121</v>
      </c>
      <c r="AU1406" s="2">
        <v>72</v>
      </c>
      <c r="AV1406" s="2">
        <v>1</v>
      </c>
      <c r="AW1406" s="2">
        <v>1</v>
      </c>
      <c r="AX1406" s="2"/>
      <c r="AY1406" s="2"/>
      <c r="AZ1406" s="2">
        <v>1</v>
      </c>
      <c r="BA1406" s="2">
        <v>1</v>
      </c>
      <c r="BB1406" s="2">
        <v>1</v>
      </c>
      <c r="BC1406" s="2">
        <v>1</v>
      </c>
      <c r="BD1406" s="2" t="s">
        <v>3</v>
      </c>
      <c r="BE1406" s="2" t="s">
        <v>3</v>
      </c>
      <c r="BF1406" s="2" t="s">
        <v>3</v>
      </c>
      <c r="BG1406" s="2" t="s">
        <v>3</v>
      </c>
      <c r="BH1406" s="2">
        <v>3</v>
      </c>
      <c r="BI1406" s="2">
        <v>1</v>
      </c>
      <c r="BJ1406" s="2" t="s">
        <v>1320</v>
      </c>
      <c r="BK1406" s="2"/>
      <c r="BL1406" s="2"/>
      <c r="BM1406" s="2">
        <v>16001</v>
      </c>
      <c r="BN1406" s="2">
        <v>0</v>
      </c>
      <c r="BO1406" s="2" t="s">
        <v>3</v>
      </c>
      <c r="BP1406" s="2">
        <v>0</v>
      </c>
      <c r="BQ1406" s="2">
        <v>22</v>
      </c>
      <c r="BR1406" s="2">
        <v>0</v>
      </c>
      <c r="BS1406" s="2">
        <v>1</v>
      </c>
      <c r="BT1406" s="2">
        <v>1</v>
      </c>
      <c r="BU1406" s="2">
        <v>1</v>
      </c>
      <c r="BV1406" s="2">
        <v>1</v>
      </c>
      <c r="BW1406" s="2">
        <v>1</v>
      </c>
      <c r="BX1406" s="2">
        <v>1</v>
      </c>
      <c r="BY1406" s="2" t="s">
        <v>3</v>
      </c>
      <c r="BZ1406" s="2">
        <v>121</v>
      </c>
      <c r="CA1406" s="2">
        <v>72</v>
      </c>
      <c r="CB1406" s="2" t="s">
        <v>3</v>
      </c>
      <c r="CC1406" s="2"/>
      <c r="CD1406" s="2"/>
      <c r="CE1406" s="2">
        <v>0</v>
      </c>
      <c r="CF1406" s="2">
        <v>0</v>
      </c>
      <c r="CG1406" s="2">
        <v>0</v>
      </c>
      <c r="CH1406" s="2"/>
      <c r="CI1406" s="2"/>
      <c r="CJ1406" s="2"/>
      <c r="CK1406" s="2"/>
      <c r="CL1406" s="2"/>
      <c r="CM1406" s="2">
        <v>0</v>
      </c>
      <c r="CN1406" s="2" t="s">
        <v>3</v>
      </c>
      <c r="CO1406" s="2">
        <v>0</v>
      </c>
      <c r="CP1406" s="2">
        <f t="shared" si="905"/>
        <v>2052.81</v>
      </c>
      <c r="CQ1406" s="2">
        <f>AC1406*BC1406</f>
        <v>45.39</v>
      </c>
      <c r="CR1406" s="2">
        <f t="shared" si="907"/>
        <v>0</v>
      </c>
      <c r="CS1406" s="2">
        <f t="shared" si="908"/>
        <v>0</v>
      </c>
      <c r="CT1406" s="2">
        <f t="shared" si="909"/>
        <v>0</v>
      </c>
      <c r="CU1406" s="2">
        <f t="shared" si="910"/>
        <v>0</v>
      </c>
      <c r="CV1406" s="2">
        <f t="shared" si="911"/>
        <v>0</v>
      </c>
      <c r="CW1406" s="2">
        <f t="shared" si="912"/>
        <v>0</v>
      </c>
      <c r="CX1406" s="2">
        <f t="shared" si="913"/>
        <v>0</v>
      </c>
      <c r="CY1406" s="2">
        <f t="shared" si="914"/>
        <v>0</v>
      </c>
      <c r="CZ1406" s="2">
        <f t="shared" si="915"/>
        <v>0</v>
      </c>
      <c r="DA1406" s="2"/>
      <c r="DB1406" s="2"/>
      <c r="DC1406" s="2" t="s">
        <v>3</v>
      </c>
      <c r="DD1406" s="2" t="s">
        <v>3</v>
      </c>
      <c r="DE1406" s="2" t="s">
        <v>3</v>
      </c>
      <c r="DF1406" s="2" t="s">
        <v>3</v>
      </c>
      <c r="DG1406" s="2" t="s">
        <v>3</v>
      </c>
      <c r="DH1406" s="2" t="s">
        <v>3</v>
      </c>
      <c r="DI1406" s="2" t="s">
        <v>3</v>
      </c>
      <c r="DJ1406" s="2" t="s">
        <v>3</v>
      </c>
      <c r="DK1406" s="2" t="s">
        <v>3</v>
      </c>
      <c r="DL1406" s="2" t="s">
        <v>3</v>
      </c>
      <c r="DM1406" s="2" t="s">
        <v>3</v>
      </c>
      <c r="DN1406" s="2">
        <v>0</v>
      </c>
      <c r="DO1406" s="2">
        <v>0</v>
      </c>
      <c r="DP1406" s="2">
        <v>1</v>
      </c>
      <c r="DQ1406" s="2">
        <v>1</v>
      </c>
      <c r="DR1406" s="2"/>
      <c r="DS1406" s="2"/>
      <c r="DT1406" s="2"/>
      <c r="DU1406" s="2">
        <v>1003</v>
      </c>
      <c r="DV1406" s="2" t="s">
        <v>185</v>
      </c>
      <c r="DW1406" s="2" t="s">
        <v>185</v>
      </c>
      <c r="DX1406" s="2">
        <v>1</v>
      </c>
      <c r="DY1406" s="2"/>
      <c r="DZ1406" s="2" t="s">
        <v>3</v>
      </c>
      <c r="EA1406" s="2" t="s">
        <v>3</v>
      </c>
      <c r="EB1406" s="2" t="s">
        <v>3</v>
      </c>
      <c r="EC1406" s="2" t="s">
        <v>3</v>
      </c>
      <c r="ED1406" s="2"/>
      <c r="EE1406" s="2">
        <v>53551143</v>
      </c>
      <c r="EF1406" s="2">
        <v>22</v>
      </c>
      <c r="EG1406" s="2" t="s">
        <v>592</v>
      </c>
      <c r="EH1406" s="2">
        <v>16</v>
      </c>
      <c r="EI1406" s="2" t="s">
        <v>593</v>
      </c>
      <c r="EJ1406" s="2">
        <v>1</v>
      </c>
      <c r="EK1406" s="2">
        <v>16001</v>
      </c>
      <c r="EL1406" s="2" t="s">
        <v>1153</v>
      </c>
      <c r="EM1406" s="2" t="s">
        <v>1154</v>
      </c>
      <c r="EN1406" s="2"/>
      <c r="EO1406" s="2" t="s">
        <v>3</v>
      </c>
      <c r="EP1406" s="2"/>
      <c r="EQ1406" s="2">
        <v>0</v>
      </c>
      <c r="ER1406" s="2">
        <v>0</v>
      </c>
      <c r="ES1406" s="2">
        <v>45.39</v>
      </c>
      <c r="ET1406" s="2">
        <v>0</v>
      </c>
      <c r="EU1406" s="2">
        <v>0</v>
      </c>
      <c r="EV1406" s="2">
        <v>0</v>
      </c>
      <c r="EW1406" s="2">
        <v>0</v>
      </c>
      <c r="EX1406" s="2">
        <v>0</v>
      </c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>
        <v>0</v>
      </c>
      <c r="FR1406" s="2">
        <f>ROUND(IF(AND(BH1406=3,BI1406=3),P1406,0),2)</f>
        <v>0</v>
      </c>
      <c r="FS1406" s="2">
        <v>0</v>
      </c>
      <c r="FT1406" s="2"/>
      <c r="FU1406" s="2"/>
      <c r="FV1406" s="2"/>
      <c r="FW1406" s="2"/>
      <c r="FX1406" s="2">
        <v>121</v>
      </c>
      <c r="FY1406" s="2">
        <v>72</v>
      </c>
      <c r="FZ1406" s="2"/>
      <c r="GA1406" s="2" t="s">
        <v>3</v>
      </c>
      <c r="GB1406" s="2"/>
      <c r="GC1406" s="2"/>
      <c r="GD1406" s="2">
        <v>1</v>
      </c>
      <c r="GE1406" s="2"/>
      <c r="GF1406" s="2">
        <v>428537175</v>
      </c>
      <c r="GG1406" s="2">
        <v>2</v>
      </c>
      <c r="GH1406" s="2">
        <v>4</v>
      </c>
      <c r="GI1406" s="2">
        <v>-2</v>
      </c>
      <c r="GJ1406" s="2">
        <v>0</v>
      </c>
      <c r="GK1406" s="2">
        <v>0</v>
      </c>
      <c r="GL1406" s="2">
        <f>ROUND(IF(AND(BH1406=3,BI1406=3,FS1406&lt;&gt;0),P1406,0),2)</f>
        <v>0</v>
      </c>
      <c r="GM1406" s="2">
        <f>ROUND(O1406+X1406+Y1406,2)+GX1406</f>
        <v>2052.81</v>
      </c>
      <c r="GN1406" s="2">
        <f>IF(OR(BI1406=0,BI1406=1),ROUND(O1406+X1406+Y1406,2),0)</f>
        <v>2052.81</v>
      </c>
      <c r="GO1406" s="2">
        <f>IF(BI1406=2,ROUND(O1406+X1406+Y1406,2),0)</f>
        <v>0</v>
      </c>
      <c r="GP1406" s="2">
        <f>IF(BI1406=4,ROUND(O1406+X1406+Y1406,2)+GX1406,0)</f>
        <v>0</v>
      </c>
      <c r="GQ1406" s="2"/>
      <c r="GR1406" s="2">
        <v>0</v>
      </c>
      <c r="GS1406" s="2">
        <v>2</v>
      </c>
      <c r="GT1406" s="2">
        <v>0</v>
      </c>
      <c r="GU1406" s="2" t="s">
        <v>3</v>
      </c>
      <c r="GV1406" s="2">
        <f t="shared" si="916"/>
        <v>0</v>
      </c>
      <c r="GW1406" s="2">
        <v>1</v>
      </c>
      <c r="GX1406" s="2">
        <f>ROUND(HC1406*I1406,2)</f>
        <v>0</v>
      </c>
      <c r="GY1406" s="2"/>
      <c r="GZ1406" s="2"/>
      <c r="HA1406" s="2">
        <v>0</v>
      </c>
      <c r="HB1406" s="2">
        <v>0</v>
      </c>
      <c r="HC1406" s="2">
        <f t="shared" si="917"/>
        <v>0</v>
      </c>
      <c r="HD1406" s="2"/>
      <c r="HE1406" s="2" t="s">
        <v>3</v>
      </c>
      <c r="HF1406" s="2" t="s">
        <v>3</v>
      </c>
      <c r="HG1406" s="2"/>
      <c r="HH1406" s="2"/>
      <c r="HI1406" s="2"/>
      <c r="HJ1406" s="2"/>
      <c r="HK1406" s="2"/>
      <c r="HL1406" s="2"/>
      <c r="HM1406" s="2" t="s">
        <v>3</v>
      </c>
      <c r="HN1406" s="2" t="s">
        <v>596</v>
      </c>
      <c r="HO1406" s="2" t="s">
        <v>597</v>
      </c>
      <c r="HP1406" s="2" t="s">
        <v>593</v>
      </c>
      <c r="HQ1406" s="2" t="s">
        <v>593</v>
      </c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>
        <v>0</v>
      </c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</row>
    <row r="1407" spans="1:255" x14ac:dyDescent="0.2">
      <c r="A1407">
        <v>18</v>
      </c>
      <c r="B1407">
        <v>1</v>
      </c>
      <c r="C1407">
        <v>2422</v>
      </c>
      <c r="E1407" t="s">
        <v>1369</v>
      </c>
      <c r="F1407" t="s">
        <v>1318</v>
      </c>
      <c r="G1407" t="s">
        <v>1319</v>
      </c>
      <c r="H1407" t="s">
        <v>185</v>
      </c>
      <c r="I1407">
        <f>I1405*J1407</f>
        <v>45.225999999999999</v>
      </c>
      <c r="J1407">
        <v>100.50222222222222</v>
      </c>
      <c r="K1407">
        <v>100.502222</v>
      </c>
      <c r="O1407">
        <f>ROUND(CP1407,0)</f>
        <v>12604</v>
      </c>
      <c r="P1407">
        <f>ROUND(CQ1407*I1407,0)</f>
        <v>12604</v>
      </c>
      <c r="Q1407">
        <f>ROUND(CR1407*I1407,0)</f>
        <v>0</v>
      </c>
      <c r="R1407">
        <f>ROUND(CS1407*I1407,0)</f>
        <v>0</v>
      </c>
      <c r="S1407">
        <f>ROUND(CT1407*I1407,0)</f>
        <v>0</v>
      </c>
      <c r="T1407">
        <f>ROUND(CU1407*I1407,0)</f>
        <v>0</v>
      </c>
      <c r="U1407">
        <f t="shared" si="896"/>
        <v>0</v>
      </c>
      <c r="V1407">
        <f t="shared" si="897"/>
        <v>0</v>
      </c>
      <c r="W1407">
        <f>ROUND(CX1407*I1407,0)</f>
        <v>0</v>
      </c>
      <c r="X1407">
        <f>ROUND(CY1407,0)</f>
        <v>0</v>
      </c>
      <c r="Y1407">
        <f>ROUND(CZ1407,0)</f>
        <v>0</v>
      </c>
      <c r="AA1407">
        <v>53551707</v>
      </c>
      <c r="AB1407">
        <f t="shared" si="898"/>
        <v>278.68</v>
      </c>
      <c r="AC1407">
        <f t="shared" si="899"/>
        <v>278.68</v>
      </c>
      <c r="AD1407">
        <f t="shared" si="920"/>
        <v>0</v>
      </c>
      <c r="AE1407">
        <f t="shared" si="921"/>
        <v>0</v>
      </c>
      <c r="AF1407">
        <f t="shared" si="921"/>
        <v>0</v>
      </c>
      <c r="AG1407">
        <f t="shared" si="902"/>
        <v>0</v>
      </c>
      <c r="AH1407">
        <f t="shared" si="922"/>
        <v>0</v>
      </c>
      <c r="AI1407">
        <f t="shared" si="922"/>
        <v>0</v>
      </c>
      <c r="AJ1407">
        <f t="shared" si="904"/>
        <v>0</v>
      </c>
      <c r="AK1407">
        <v>278.68</v>
      </c>
      <c r="AL1407">
        <v>278.68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121</v>
      </c>
      <c r="AU1407">
        <v>72</v>
      </c>
      <c r="AV1407">
        <v>1</v>
      </c>
      <c r="AW1407">
        <v>1</v>
      </c>
      <c r="AZ1407">
        <v>1</v>
      </c>
      <c r="BA1407">
        <v>1</v>
      </c>
      <c r="BB1407">
        <v>1</v>
      </c>
      <c r="BC1407">
        <v>6.14</v>
      </c>
      <c r="BD1407" t="s">
        <v>3</v>
      </c>
      <c r="BE1407" t="s">
        <v>3</v>
      </c>
      <c r="BF1407" t="s">
        <v>3</v>
      </c>
      <c r="BG1407" t="s">
        <v>3</v>
      </c>
      <c r="BH1407">
        <v>3</v>
      </c>
      <c r="BI1407">
        <v>1</v>
      </c>
      <c r="BJ1407" t="s">
        <v>1320</v>
      </c>
      <c r="BM1407">
        <v>16001</v>
      </c>
      <c r="BN1407">
        <v>0</v>
      </c>
      <c r="BO1407" t="s">
        <v>1176</v>
      </c>
      <c r="BP1407">
        <v>1</v>
      </c>
      <c r="BQ1407">
        <v>22</v>
      </c>
      <c r="BR1407">
        <v>0</v>
      </c>
      <c r="BS1407">
        <v>1</v>
      </c>
      <c r="BT1407">
        <v>1</v>
      </c>
      <c r="BU1407">
        <v>1</v>
      </c>
      <c r="BV1407">
        <v>1</v>
      </c>
      <c r="BW1407">
        <v>1</v>
      </c>
      <c r="BX1407">
        <v>1</v>
      </c>
      <c r="BY1407" t="s">
        <v>3</v>
      </c>
      <c r="BZ1407">
        <v>121</v>
      </c>
      <c r="CA1407">
        <v>72</v>
      </c>
      <c r="CB1407" t="s">
        <v>3</v>
      </c>
      <c r="CE1407">
        <v>0</v>
      </c>
      <c r="CF1407">
        <v>0</v>
      </c>
      <c r="CG1407">
        <v>0</v>
      </c>
      <c r="CM1407">
        <v>0</v>
      </c>
      <c r="CN1407" t="s">
        <v>3</v>
      </c>
      <c r="CO1407">
        <v>0</v>
      </c>
      <c r="CP1407">
        <f t="shared" si="905"/>
        <v>12604</v>
      </c>
      <c r="CQ1407">
        <f>AC1407</f>
        <v>278.68</v>
      </c>
      <c r="CR1407">
        <f t="shared" si="907"/>
        <v>0</v>
      </c>
      <c r="CS1407">
        <f t="shared" si="908"/>
        <v>0</v>
      </c>
      <c r="CT1407">
        <f t="shared" si="909"/>
        <v>0</v>
      </c>
      <c r="CU1407">
        <f t="shared" si="910"/>
        <v>0</v>
      </c>
      <c r="CV1407">
        <f t="shared" si="911"/>
        <v>0</v>
      </c>
      <c r="CW1407">
        <f t="shared" si="912"/>
        <v>0</v>
      </c>
      <c r="CX1407">
        <f t="shared" si="913"/>
        <v>0</v>
      </c>
      <c r="CY1407">
        <f t="shared" si="914"/>
        <v>0</v>
      </c>
      <c r="CZ1407">
        <f t="shared" si="915"/>
        <v>0</v>
      </c>
      <c r="DC1407" t="s">
        <v>3</v>
      </c>
      <c r="DD1407" t="s">
        <v>3</v>
      </c>
      <c r="DE1407" t="s">
        <v>3</v>
      </c>
      <c r="DF1407" t="s">
        <v>3</v>
      </c>
      <c r="DG1407" t="s">
        <v>3</v>
      </c>
      <c r="DH1407" t="s">
        <v>3</v>
      </c>
      <c r="DI1407" t="s">
        <v>3</v>
      </c>
      <c r="DJ1407" t="s">
        <v>3</v>
      </c>
      <c r="DK1407" t="s">
        <v>3</v>
      </c>
      <c r="DL1407" t="s">
        <v>3</v>
      </c>
      <c r="DM1407" t="s">
        <v>3</v>
      </c>
      <c r="DN1407">
        <v>0</v>
      </c>
      <c r="DO1407">
        <v>0</v>
      </c>
      <c r="DP1407">
        <v>1</v>
      </c>
      <c r="DQ1407">
        <v>1</v>
      </c>
      <c r="DU1407">
        <v>1003</v>
      </c>
      <c r="DV1407" t="s">
        <v>185</v>
      </c>
      <c r="DW1407" t="s">
        <v>185</v>
      </c>
      <c r="DX1407">
        <v>1</v>
      </c>
      <c r="DZ1407" t="s">
        <v>3</v>
      </c>
      <c r="EA1407" t="s">
        <v>3</v>
      </c>
      <c r="EB1407" t="s">
        <v>3</v>
      </c>
      <c r="EC1407" t="s">
        <v>3</v>
      </c>
      <c r="EE1407">
        <v>53551143</v>
      </c>
      <c r="EF1407">
        <v>22</v>
      </c>
      <c r="EG1407" t="s">
        <v>592</v>
      </c>
      <c r="EH1407">
        <v>16</v>
      </c>
      <c r="EI1407" t="s">
        <v>593</v>
      </c>
      <c r="EJ1407">
        <v>1</v>
      </c>
      <c r="EK1407">
        <v>16001</v>
      </c>
      <c r="EL1407" t="s">
        <v>1153</v>
      </c>
      <c r="EM1407" t="s">
        <v>1154</v>
      </c>
      <c r="EO1407" t="s">
        <v>3</v>
      </c>
      <c r="EQ1407">
        <v>0</v>
      </c>
      <c r="ER1407">
        <v>278.68</v>
      </c>
      <c r="ES1407">
        <v>278.68</v>
      </c>
      <c r="ET1407">
        <v>0</v>
      </c>
      <c r="EU1407">
        <v>0</v>
      </c>
      <c r="EV1407">
        <v>0</v>
      </c>
      <c r="EW1407">
        <v>0</v>
      </c>
      <c r="EX1407">
        <v>0</v>
      </c>
      <c r="FQ1407">
        <v>0</v>
      </c>
      <c r="FR1407">
        <f>ROUND(IF(AND(BH1407=3,BI1407=3),P1407,0),0)</f>
        <v>0</v>
      </c>
      <c r="FS1407">
        <v>0</v>
      </c>
      <c r="FX1407">
        <v>121</v>
      </c>
      <c r="FY1407">
        <v>72</v>
      </c>
      <c r="GA1407" t="s">
        <v>3</v>
      </c>
      <c r="GD1407">
        <v>1</v>
      </c>
      <c r="GE1407">
        <v>45.39</v>
      </c>
      <c r="GF1407">
        <v>428537175</v>
      </c>
      <c r="GG1407">
        <v>2</v>
      </c>
      <c r="GH1407">
        <v>1</v>
      </c>
      <c r="GI1407">
        <v>5</v>
      </c>
      <c r="GJ1407">
        <v>0</v>
      </c>
      <c r="GK1407">
        <v>0</v>
      </c>
      <c r="GL1407">
        <f>ROUND(IF(AND(BH1407=3,BI1407=3,FS1407&lt;&gt;0),P1407,0),0)</f>
        <v>0</v>
      </c>
      <c r="GM1407">
        <f>ROUND(O1407+X1407+Y1407,0)+GX1407</f>
        <v>12604</v>
      </c>
      <c r="GN1407">
        <f>IF(OR(BI1407=0,BI1407=1),ROUND(O1407+X1407+Y1407,0),0)</f>
        <v>12604</v>
      </c>
      <c r="GO1407">
        <f>IF(BI1407=2,ROUND(O1407+X1407+Y1407,0),0)</f>
        <v>0</v>
      </c>
      <c r="GP1407">
        <f>IF(BI1407=4,ROUND(O1407+X1407+Y1407,0)+GX1407,0)</f>
        <v>0</v>
      </c>
      <c r="GR1407">
        <v>3</v>
      </c>
      <c r="GS1407">
        <v>1</v>
      </c>
      <c r="GT1407">
        <v>0</v>
      </c>
      <c r="GU1407" t="s">
        <v>3</v>
      </c>
      <c r="GV1407">
        <f t="shared" si="916"/>
        <v>0</v>
      </c>
      <c r="GW1407">
        <v>1</v>
      </c>
      <c r="GX1407">
        <f>ROUND(HC1407*I1407,0)</f>
        <v>0</v>
      </c>
      <c r="HA1407">
        <v>0</v>
      </c>
      <c r="HB1407">
        <v>0</v>
      </c>
      <c r="HC1407">
        <f t="shared" si="917"/>
        <v>0</v>
      </c>
      <c r="HE1407" t="s">
        <v>3</v>
      </c>
      <c r="HF1407" t="s">
        <v>3</v>
      </c>
      <c r="HG1407">
        <f>ROUND(AC1407*I1407,0)</f>
        <v>12604</v>
      </c>
      <c r="HM1407" t="s">
        <v>3</v>
      </c>
      <c r="HN1407" t="s">
        <v>596</v>
      </c>
      <c r="HO1407" t="s">
        <v>597</v>
      </c>
      <c r="HP1407" t="s">
        <v>593</v>
      </c>
      <c r="HQ1407" t="s">
        <v>593</v>
      </c>
      <c r="IK1407">
        <v>0</v>
      </c>
    </row>
    <row r="1408" spans="1:255" x14ac:dyDescent="0.2">
      <c r="A1408" s="2">
        <v>18</v>
      </c>
      <c r="B1408" s="2">
        <v>1</v>
      </c>
      <c r="C1408" s="2">
        <v>2413</v>
      </c>
      <c r="D1408" s="2"/>
      <c r="E1408" s="2" t="s">
        <v>1370</v>
      </c>
      <c r="F1408" s="2" t="s">
        <v>1322</v>
      </c>
      <c r="G1408" s="2" t="s">
        <v>1323</v>
      </c>
      <c r="H1408" s="2" t="s">
        <v>1180</v>
      </c>
      <c r="I1408" s="2">
        <f>I1404*J1408</f>
        <v>4.5</v>
      </c>
      <c r="J1408" s="2">
        <v>10</v>
      </c>
      <c r="K1408" s="2">
        <v>10</v>
      </c>
      <c r="L1408" s="2"/>
      <c r="M1408" s="2"/>
      <c r="N1408" s="2"/>
      <c r="O1408" s="2">
        <f>ROUND(CP1408,2)</f>
        <v>325.8</v>
      </c>
      <c r="P1408" s="2">
        <f>ROUND(CQ1408*I1408,2)</f>
        <v>325.8</v>
      </c>
      <c r="Q1408" s="2">
        <f>ROUND(CR1408*I1408,2)</f>
        <v>0</v>
      </c>
      <c r="R1408" s="2">
        <f>ROUND(CS1408*I1408,2)</f>
        <v>0</v>
      </c>
      <c r="S1408" s="2">
        <f>ROUND(CT1408*I1408,2)</f>
        <v>0</v>
      </c>
      <c r="T1408" s="2">
        <f>ROUND(CU1408*I1408,2)</f>
        <v>0</v>
      </c>
      <c r="U1408" s="2">
        <f t="shared" si="896"/>
        <v>0</v>
      </c>
      <c r="V1408" s="2">
        <f t="shared" si="897"/>
        <v>0</v>
      </c>
      <c r="W1408" s="2">
        <f>ROUND(CX1408*I1408,2)</f>
        <v>0.14000000000000001</v>
      </c>
      <c r="X1408" s="2">
        <f>ROUND(CY1408,2)</f>
        <v>0</v>
      </c>
      <c r="Y1408" s="2">
        <f>ROUND(CZ1408,2)</f>
        <v>0</v>
      </c>
      <c r="Z1408" s="2"/>
      <c r="AA1408" s="2">
        <v>53551706</v>
      </c>
      <c r="AB1408" s="2">
        <f t="shared" si="898"/>
        <v>72.400000000000006</v>
      </c>
      <c r="AC1408" s="2">
        <f t="shared" si="899"/>
        <v>72.400000000000006</v>
      </c>
      <c r="AD1408" s="2">
        <f t="shared" si="920"/>
        <v>0</v>
      </c>
      <c r="AE1408" s="2">
        <f t="shared" si="921"/>
        <v>0</v>
      </c>
      <c r="AF1408" s="2">
        <f t="shared" si="921"/>
        <v>0</v>
      </c>
      <c r="AG1408" s="2">
        <f t="shared" si="902"/>
        <v>0</v>
      </c>
      <c r="AH1408" s="2">
        <f t="shared" si="922"/>
        <v>0</v>
      </c>
      <c r="AI1408" s="2">
        <f t="shared" si="922"/>
        <v>0</v>
      </c>
      <c r="AJ1408" s="2">
        <f t="shared" si="904"/>
        <v>0.03</v>
      </c>
      <c r="AK1408" s="2">
        <v>72.400000000000006</v>
      </c>
      <c r="AL1408" s="2">
        <v>72.400000000000006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0.03</v>
      </c>
      <c r="AT1408" s="2">
        <v>121</v>
      </c>
      <c r="AU1408" s="2">
        <v>72</v>
      </c>
      <c r="AV1408" s="2">
        <v>1</v>
      </c>
      <c r="AW1408" s="2">
        <v>1</v>
      </c>
      <c r="AX1408" s="2"/>
      <c r="AY1408" s="2"/>
      <c r="AZ1408" s="2">
        <v>1</v>
      </c>
      <c r="BA1408" s="2">
        <v>1</v>
      </c>
      <c r="BB1408" s="2">
        <v>1</v>
      </c>
      <c r="BC1408" s="2">
        <v>1</v>
      </c>
      <c r="BD1408" s="2" t="s">
        <v>3</v>
      </c>
      <c r="BE1408" s="2" t="s">
        <v>3</v>
      </c>
      <c r="BF1408" s="2" t="s">
        <v>3</v>
      </c>
      <c r="BG1408" s="2" t="s">
        <v>3</v>
      </c>
      <c r="BH1408" s="2">
        <v>3</v>
      </c>
      <c r="BI1408" s="2">
        <v>1</v>
      </c>
      <c r="BJ1408" s="2" t="s">
        <v>1324</v>
      </c>
      <c r="BK1408" s="2"/>
      <c r="BL1408" s="2"/>
      <c r="BM1408" s="2">
        <v>16001</v>
      </c>
      <c r="BN1408" s="2">
        <v>0</v>
      </c>
      <c r="BO1408" s="2" t="s">
        <v>3</v>
      </c>
      <c r="BP1408" s="2">
        <v>0</v>
      </c>
      <c r="BQ1408" s="2">
        <v>22</v>
      </c>
      <c r="BR1408" s="2">
        <v>0</v>
      </c>
      <c r="BS1408" s="2">
        <v>1</v>
      </c>
      <c r="BT1408" s="2">
        <v>1</v>
      </c>
      <c r="BU1408" s="2">
        <v>1</v>
      </c>
      <c r="BV1408" s="2">
        <v>1</v>
      </c>
      <c r="BW1408" s="2">
        <v>1</v>
      </c>
      <c r="BX1408" s="2">
        <v>1</v>
      </c>
      <c r="BY1408" s="2" t="s">
        <v>3</v>
      </c>
      <c r="BZ1408" s="2">
        <v>121</v>
      </c>
      <c r="CA1408" s="2">
        <v>72</v>
      </c>
      <c r="CB1408" s="2" t="s">
        <v>3</v>
      </c>
      <c r="CC1408" s="2"/>
      <c r="CD1408" s="2"/>
      <c r="CE1408" s="2">
        <v>0</v>
      </c>
      <c r="CF1408" s="2">
        <v>0</v>
      </c>
      <c r="CG1408" s="2">
        <v>0</v>
      </c>
      <c r="CH1408" s="2"/>
      <c r="CI1408" s="2"/>
      <c r="CJ1408" s="2"/>
      <c r="CK1408" s="2"/>
      <c r="CL1408" s="2"/>
      <c r="CM1408" s="2">
        <v>0</v>
      </c>
      <c r="CN1408" s="2" t="s">
        <v>3</v>
      </c>
      <c r="CO1408" s="2">
        <v>0</v>
      </c>
      <c r="CP1408" s="2">
        <f t="shared" si="905"/>
        <v>325.8</v>
      </c>
      <c r="CQ1408" s="2">
        <f t="shared" ref="CQ1408:CQ1423" si="923">AC1408*BC1408</f>
        <v>72.400000000000006</v>
      </c>
      <c r="CR1408" s="2">
        <f t="shared" si="907"/>
        <v>0</v>
      </c>
      <c r="CS1408" s="2">
        <f t="shared" si="908"/>
        <v>0</v>
      </c>
      <c r="CT1408" s="2">
        <f t="shared" si="909"/>
        <v>0</v>
      </c>
      <c r="CU1408" s="2">
        <f t="shared" si="910"/>
        <v>0</v>
      </c>
      <c r="CV1408" s="2">
        <f t="shared" si="911"/>
        <v>0</v>
      </c>
      <c r="CW1408" s="2">
        <f t="shared" si="912"/>
        <v>0</v>
      </c>
      <c r="CX1408" s="2">
        <f t="shared" si="913"/>
        <v>0.03</v>
      </c>
      <c r="CY1408" s="2">
        <f t="shared" si="914"/>
        <v>0</v>
      </c>
      <c r="CZ1408" s="2">
        <f t="shared" si="915"/>
        <v>0</v>
      </c>
      <c r="DA1408" s="2"/>
      <c r="DB1408" s="2"/>
      <c r="DC1408" s="2" t="s">
        <v>3</v>
      </c>
      <c r="DD1408" s="2" t="s">
        <v>3</v>
      </c>
      <c r="DE1408" s="2" t="s">
        <v>3</v>
      </c>
      <c r="DF1408" s="2" t="s">
        <v>3</v>
      </c>
      <c r="DG1408" s="2" t="s">
        <v>3</v>
      </c>
      <c r="DH1408" s="2" t="s">
        <v>3</v>
      </c>
      <c r="DI1408" s="2" t="s">
        <v>3</v>
      </c>
      <c r="DJ1408" s="2" t="s">
        <v>3</v>
      </c>
      <c r="DK1408" s="2" t="s">
        <v>3</v>
      </c>
      <c r="DL1408" s="2" t="s">
        <v>3</v>
      </c>
      <c r="DM1408" s="2" t="s">
        <v>3</v>
      </c>
      <c r="DN1408" s="2">
        <v>0</v>
      </c>
      <c r="DO1408" s="2">
        <v>0</v>
      </c>
      <c r="DP1408" s="2">
        <v>1</v>
      </c>
      <c r="DQ1408" s="2">
        <v>1</v>
      </c>
      <c r="DR1408" s="2"/>
      <c r="DS1408" s="2"/>
      <c r="DT1408" s="2"/>
      <c r="DU1408" s="2">
        <v>1010</v>
      </c>
      <c r="DV1408" s="2" t="s">
        <v>1180</v>
      </c>
      <c r="DW1408" s="2" t="s">
        <v>1180</v>
      </c>
      <c r="DX1408" s="2">
        <v>10</v>
      </c>
      <c r="DY1408" s="2"/>
      <c r="DZ1408" s="2" t="s">
        <v>3</v>
      </c>
      <c r="EA1408" s="2" t="s">
        <v>3</v>
      </c>
      <c r="EB1408" s="2" t="s">
        <v>3</v>
      </c>
      <c r="EC1408" s="2" t="s">
        <v>3</v>
      </c>
      <c r="ED1408" s="2"/>
      <c r="EE1408" s="2">
        <v>53551143</v>
      </c>
      <c r="EF1408" s="2">
        <v>22</v>
      </c>
      <c r="EG1408" s="2" t="s">
        <v>592</v>
      </c>
      <c r="EH1408" s="2">
        <v>16</v>
      </c>
      <c r="EI1408" s="2" t="s">
        <v>593</v>
      </c>
      <c r="EJ1408" s="2">
        <v>1</v>
      </c>
      <c r="EK1408" s="2">
        <v>16001</v>
      </c>
      <c r="EL1408" s="2" t="s">
        <v>1153</v>
      </c>
      <c r="EM1408" s="2" t="s">
        <v>1154</v>
      </c>
      <c r="EN1408" s="2"/>
      <c r="EO1408" s="2" t="s">
        <v>3</v>
      </c>
      <c r="EP1408" s="2"/>
      <c r="EQ1408" s="2">
        <v>0</v>
      </c>
      <c r="ER1408" s="2">
        <v>72.400000000000006</v>
      </c>
      <c r="ES1408" s="2">
        <v>72.400000000000006</v>
      </c>
      <c r="ET1408" s="2">
        <v>0</v>
      </c>
      <c r="EU1408" s="2">
        <v>0</v>
      </c>
      <c r="EV1408" s="2">
        <v>0</v>
      </c>
      <c r="EW1408" s="2">
        <v>0</v>
      </c>
      <c r="EX1408" s="2">
        <v>0</v>
      </c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>
        <v>0</v>
      </c>
      <c r="FR1408" s="2">
        <f>ROUND(IF(AND(BH1408=3,BI1408=3),P1408,0),2)</f>
        <v>0</v>
      </c>
      <c r="FS1408" s="2">
        <v>0</v>
      </c>
      <c r="FT1408" s="2"/>
      <c r="FU1408" s="2"/>
      <c r="FV1408" s="2"/>
      <c r="FW1408" s="2"/>
      <c r="FX1408" s="2">
        <v>121</v>
      </c>
      <c r="FY1408" s="2">
        <v>72</v>
      </c>
      <c r="FZ1408" s="2"/>
      <c r="GA1408" s="2" t="s">
        <v>3</v>
      </c>
      <c r="GB1408" s="2"/>
      <c r="GC1408" s="2"/>
      <c r="GD1408" s="2">
        <v>1</v>
      </c>
      <c r="GE1408" s="2"/>
      <c r="GF1408" s="2">
        <v>1509888122</v>
      </c>
      <c r="GG1408" s="2">
        <v>2</v>
      </c>
      <c r="GH1408" s="2">
        <v>1</v>
      </c>
      <c r="GI1408" s="2">
        <v>-2</v>
      </c>
      <c r="GJ1408" s="2">
        <v>0</v>
      </c>
      <c r="GK1408" s="2">
        <v>0</v>
      </c>
      <c r="GL1408" s="2">
        <f>ROUND(IF(AND(BH1408=3,BI1408=3,FS1408&lt;&gt;0),P1408,0),2)</f>
        <v>0</v>
      </c>
      <c r="GM1408" s="2">
        <f>ROUND(O1408+X1408+Y1408,2)+GX1408</f>
        <v>325.8</v>
      </c>
      <c r="GN1408" s="2">
        <f>IF(OR(BI1408=0,BI1408=1),ROUND(O1408+X1408+Y1408,2),0)</f>
        <v>325.8</v>
      </c>
      <c r="GO1408" s="2">
        <f>IF(BI1408=2,ROUND(O1408+X1408+Y1408,2),0)</f>
        <v>0</v>
      </c>
      <c r="GP1408" s="2">
        <f>IF(BI1408=4,ROUND(O1408+X1408+Y1408,2)+GX1408,0)</f>
        <v>0</v>
      </c>
      <c r="GQ1408" s="2"/>
      <c r="GR1408" s="2">
        <v>0</v>
      </c>
      <c r="GS1408" s="2">
        <v>3</v>
      </c>
      <c r="GT1408" s="2">
        <v>0</v>
      </c>
      <c r="GU1408" s="2" t="s">
        <v>3</v>
      </c>
      <c r="GV1408" s="2">
        <f t="shared" si="916"/>
        <v>0</v>
      </c>
      <c r="GW1408" s="2">
        <v>1</v>
      </c>
      <c r="GX1408" s="2">
        <f>ROUND(HC1408*I1408,2)</f>
        <v>0</v>
      </c>
      <c r="GY1408" s="2"/>
      <c r="GZ1408" s="2"/>
      <c r="HA1408" s="2">
        <v>0</v>
      </c>
      <c r="HB1408" s="2">
        <v>0</v>
      </c>
      <c r="HC1408" s="2">
        <f t="shared" si="917"/>
        <v>0</v>
      </c>
      <c r="HD1408" s="2"/>
      <c r="HE1408" s="2" t="s">
        <v>3</v>
      </c>
      <c r="HF1408" s="2" t="s">
        <v>3</v>
      </c>
      <c r="HG1408" s="2"/>
      <c r="HH1408" s="2"/>
      <c r="HI1408" s="2"/>
      <c r="HJ1408" s="2"/>
      <c r="HK1408" s="2"/>
      <c r="HL1408" s="2"/>
      <c r="HM1408" s="2" t="s">
        <v>3</v>
      </c>
      <c r="HN1408" s="2" t="s">
        <v>596</v>
      </c>
      <c r="HO1408" s="2" t="s">
        <v>597</v>
      </c>
      <c r="HP1408" s="2" t="s">
        <v>593</v>
      </c>
      <c r="HQ1408" s="2" t="s">
        <v>593</v>
      </c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>
        <v>0</v>
      </c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</row>
    <row r="1409" spans="1:255" x14ac:dyDescent="0.2">
      <c r="A1409">
        <v>18</v>
      </c>
      <c r="B1409">
        <v>1</v>
      </c>
      <c r="C1409">
        <v>2423</v>
      </c>
      <c r="E1409" t="s">
        <v>1370</v>
      </c>
      <c r="F1409" t="s">
        <v>1322</v>
      </c>
      <c r="G1409" t="s">
        <v>1323</v>
      </c>
      <c r="H1409" t="s">
        <v>1180</v>
      </c>
      <c r="I1409">
        <f>I1405*J1409</f>
        <v>4.5</v>
      </c>
      <c r="J1409">
        <v>10</v>
      </c>
      <c r="K1409">
        <v>10</v>
      </c>
      <c r="O1409">
        <f>ROUND(CP1409,0)</f>
        <v>893</v>
      </c>
      <c r="P1409">
        <f>ROUND(CQ1409*I1409,0)</f>
        <v>893</v>
      </c>
      <c r="Q1409">
        <f>ROUND(CR1409*I1409,0)</f>
        <v>0</v>
      </c>
      <c r="R1409">
        <f>ROUND(CS1409*I1409,0)</f>
        <v>0</v>
      </c>
      <c r="S1409">
        <f>ROUND(CT1409*I1409,0)</f>
        <v>0</v>
      </c>
      <c r="T1409">
        <f>ROUND(CU1409*I1409,0)</f>
        <v>0</v>
      </c>
      <c r="U1409">
        <f t="shared" si="896"/>
        <v>0</v>
      </c>
      <c r="V1409">
        <f t="shared" si="897"/>
        <v>0</v>
      </c>
      <c r="W1409">
        <f>ROUND(CX1409*I1409,0)</f>
        <v>0</v>
      </c>
      <c r="X1409">
        <f>ROUND(CY1409,0)</f>
        <v>0</v>
      </c>
      <c r="Y1409">
        <f>ROUND(CZ1409,0)</f>
        <v>0</v>
      </c>
      <c r="AA1409">
        <v>53551707</v>
      </c>
      <c r="AB1409">
        <f t="shared" si="898"/>
        <v>72.400000000000006</v>
      </c>
      <c r="AC1409">
        <f t="shared" si="899"/>
        <v>72.400000000000006</v>
      </c>
      <c r="AD1409">
        <f t="shared" si="920"/>
        <v>0</v>
      </c>
      <c r="AE1409">
        <f t="shared" si="921"/>
        <v>0</v>
      </c>
      <c r="AF1409">
        <f t="shared" si="921"/>
        <v>0</v>
      </c>
      <c r="AG1409">
        <f t="shared" si="902"/>
        <v>0</v>
      </c>
      <c r="AH1409">
        <f t="shared" si="922"/>
        <v>0</v>
      </c>
      <c r="AI1409">
        <f t="shared" si="922"/>
        <v>0</v>
      </c>
      <c r="AJ1409">
        <f t="shared" si="904"/>
        <v>0.03</v>
      </c>
      <c r="AK1409">
        <v>72.400000000000006</v>
      </c>
      <c r="AL1409">
        <v>72.400000000000006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0.03</v>
      </c>
      <c r="AT1409">
        <v>121</v>
      </c>
      <c r="AU1409">
        <v>72</v>
      </c>
      <c r="AV1409">
        <v>1</v>
      </c>
      <c r="AW1409">
        <v>1</v>
      </c>
      <c r="AZ1409">
        <v>1</v>
      </c>
      <c r="BA1409">
        <v>1</v>
      </c>
      <c r="BB1409">
        <v>1</v>
      </c>
      <c r="BC1409">
        <v>2.74</v>
      </c>
      <c r="BD1409" t="s">
        <v>3</v>
      </c>
      <c r="BE1409" t="s">
        <v>3</v>
      </c>
      <c r="BF1409" t="s">
        <v>3</v>
      </c>
      <c r="BG1409" t="s">
        <v>3</v>
      </c>
      <c r="BH1409">
        <v>3</v>
      </c>
      <c r="BI1409">
        <v>1</v>
      </c>
      <c r="BJ1409" t="s">
        <v>1324</v>
      </c>
      <c r="BM1409">
        <v>16001</v>
      </c>
      <c r="BN1409">
        <v>0</v>
      </c>
      <c r="BO1409" t="s">
        <v>1322</v>
      </c>
      <c r="BP1409">
        <v>1</v>
      </c>
      <c r="BQ1409">
        <v>22</v>
      </c>
      <c r="BR1409">
        <v>0</v>
      </c>
      <c r="BS1409">
        <v>1</v>
      </c>
      <c r="BT1409">
        <v>1</v>
      </c>
      <c r="BU1409">
        <v>1</v>
      </c>
      <c r="BV1409">
        <v>1</v>
      </c>
      <c r="BW1409">
        <v>1</v>
      </c>
      <c r="BX1409">
        <v>1</v>
      </c>
      <c r="BY1409" t="s">
        <v>3</v>
      </c>
      <c r="BZ1409">
        <v>121</v>
      </c>
      <c r="CA1409">
        <v>72</v>
      </c>
      <c r="CB1409" t="s">
        <v>3</v>
      </c>
      <c r="CE1409">
        <v>0</v>
      </c>
      <c r="CF1409">
        <v>0</v>
      </c>
      <c r="CG1409">
        <v>0</v>
      </c>
      <c r="CM1409">
        <v>0</v>
      </c>
      <c r="CN1409" t="s">
        <v>3</v>
      </c>
      <c r="CO1409">
        <v>0</v>
      </c>
      <c r="CP1409">
        <f t="shared" si="905"/>
        <v>893</v>
      </c>
      <c r="CQ1409">
        <f t="shared" si="923"/>
        <v>198.37600000000003</v>
      </c>
      <c r="CR1409">
        <f t="shared" si="907"/>
        <v>0</v>
      </c>
      <c r="CS1409">
        <f t="shared" si="908"/>
        <v>0</v>
      </c>
      <c r="CT1409">
        <f t="shared" si="909"/>
        <v>0</v>
      </c>
      <c r="CU1409">
        <f t="shared" si="910"/>
        <v>0</v>
      </c>
      <c r="CV1409">
        <f t="shared" si="911"/>
        <v>0</v>
      </c>
      <c r="CW1409">
        <f t="shared" si="912"/>
        <v>0</v>
      </c>
      <c r="CX1409">
        <f t="shared" si="913"/>
        <v>0.03</v>
      </c>
      <c r="CY1409">
        <f t="shared" si="914"/>
        <v>0</v>
      </c>
      <c r="CZ1409">
        <f t="shared" si="915"/>
        <v>0</v>
      </c>
      <c r="DC1409" t="s">
        <v>3</v>
      </c>
      <c r="DD1409" t="s">
        <v>3</v>
      </c>
      <c r="DE1409" t="s">
        <v>3</v>
      </c>
      <c r="DF1409" t="s">
        <v>3</v>
      </c>
      <c r="DG1409" t="s">
        <v>3</v>
      </c>
      <c r="DH1409" t="s">
        <v>3</v>
      </c>
      <c r="DI1409" t="s">
        <v>3</v>
      </c>
      <c r="DJ1409" t="s">
        <v>3</v>
      </c>
      <c r="DK1409" t="s">
        <v>3</v>
      </c>
      <c r="DL1409" t="s">
        <v>3</v>
      </c>
      <c r="DM1409" t="s">
        <v>3</v>
      </c>
      <c r="DN1409">
        <v>0</v>
      </c>
      <c r="DO1409">
        <v>0</v>
      </c>
      <c r="DP1409">
        <v>1</v>
      </c>
      <c r="DQ1409">
        <v>1</v>
      </c>
      <c r="DU1409">
        <v>1010</v>
      </c>
      <c r="DV1409" t="s">
        <v>1180</v>
      </c>
      <c r="DW1409" t="s">
        <v>1180</v>
      </c>
      <c r="DX1409">
        <v>10</v>
      </c>
      <c r="DZ1409" t="s">
        <v>3</v>
      </c>
      <c r="EA1409" t="s">
        <v>3</v>
      </c>
      <c r="EB1409" t="s">
        <v>3</v>
      </c>
      <c r="EC1409" t="s">
        <v>3</v>
      </c>
      <c r="EE1409">
        <v>53551143</v>
      </c>
      <c r="EF1409">
        <v>22</v>
      </c>
      <c r="EG1409" t="s">
        <v>592</v>
      </c>
      <c r="EH1409">
        <v>16</v>
      </c>
      <c r="EI1409" t="s">
        <v>593</v>
      </c>
      <c r="EJ1409">
        <v>1</v>
      </c>
      <c r="EK1409">
        <v>16001</v>
      </c>
      <c r="EL1409" t="s">
        <v>1153</v>
      </c>
      <c r="EM1409" t="s">
        <v>1154</v>
      </c>
      <c r="EO1409" t="s">
        <v>3</v>
      </c>
      <c r="EQ1409">
        <v>0</v>
      </c>
      <c r="ER1409">
        <v>72.400000000000006</v>
      </c>
      <c r="ES1409">
        <v>72.400000000000006</v>
      </c>
      <c r="ET1409">
        <v>0</v>
      </c>
      <c r="EU1409">
        <v>0</v>
      </c>
      <c r="EV1409">
        <v>0</v>
      </c>
      <c r="EW1409">
        <v>0</v>
      </c>
      <c r="EX1409">
        <v>0</v>
      </c>
      <c r="FQ1409">
        <v>0</v>
      </c>
      <c r="FR1409">
        <f>ROUND(IF(AND(BH1409=3,BI1409=3),P1409,0),0)</f>
        <v>0</v>
      </c>
      <c r="FS1409">
        <v>0</v>
      </c>
      <c r="FX1409">
        <v>121</v>
      </c>
      <c r="FY1409">
        <v>72</v>
      </c>
      <c r="GA1409" t="s">
        <v>3</v>
      </c>
      <c r="GD1409">
        <v>1</v>
      </c>
      <c r="GF1409">
        <v>1509888122</v>
      </c>
      <c r="GG1409">
        <v>2</v>
      </c>
      <c r="GH1409">
        <v>1</v>
      </c>
      <c r="GI1409">
        <v>2</v>
      </c>
      <c r="GJ1409">
        <v>0</v>
      </c>
      <c r="GK1409">
        <v>0</v>
      </c>
      <c r="GL1409">
        <f>ROUND(IF(AND(BH1409=3,BI1409=3,FS1409&lt;&gt;0),P1409,0),0)</f>
        <v>0</v>
      </c>
      <c r="GM1409">
        <f>ROUND(O1409+X1409+Y1409,0)+GX1409</f>
        <v>893</v>
      </c>
      <c r="GN1409">
        <f>IF(OR(BI1409=0,BI1409=1),ROUND(O1409+X1409+Y1409,0),0)</f>
        <v>893</v>
      </c>
      <c r="GO1409">
        <f>IF(BI1409=2,ROUND(O1409+X1409+Y1409,0),0)</f>
        <v>0</v>
      </c>
      <c r="GP1409">
        <f>IF(BI1409=4,ROUND(O1409+X1409+Y1409,0)+GX1409,0)</f>
        <v>0</v>
      </c>
      <c r="GR1409">
        <v>0</v>
      </c>
      <c r="GS1409">
        <v>3</v>
      </c>
      <c r="GT1409">
        <v>0</v>
      </c>
      <c r="GU1409" t="s">
        <v>3</v>
      </c>
      <c r="GV1409">
        <f t="shared" si="916"/>
        <v>0</v>
      </c>
      <c r="GW1409">
        <v>1</v>
      </c>
      <c r="GX1409">
        <f>ROUND(HC1409*I1409,0)</f>
        <v>0</v>
      </c>
      <c r="HA1409">
        <v>0</v>
      </c>
      <c r="HB1409">
        <v>0</v>
      </c>
      <c r="HC1409">
        <f t="shared" si="917"/>
        <v>0</v>
      </c>
      <c r="HE1409" t="s">
        <v>3</v>
      </c>
      <c r="HF1409" t="s">
        <v>3</v>
      </c>
      <c r="HM1409" t="s">
        <v>3</v>
      </c>
      <c r="HN1409" t="s">
        <v>596</v>
      </c>
      <c r="HO1409" t="s">
        <v>597</v>
      </c>
      <c r="HP1409" t="s">
        <v>593</v>
      </c>
      <c r="HQ1409" t="s">
        <v>593</v>
      </c>
      <c r="IK1409">
        <v>0</v>
      </c>
    </row>
    <row r="1410" spans="1:255" x14ac:dyDescent="0.2">
      <c r="A1410" s="2">
        <v>17</v>
      </c>
      <c r="B1410" s="2">
        <v>1</v>
      </c>
      <c r="C1410" s="2"/>
      <c r="D1410" s="2"/>
      <c r="E1410" s="2" t="s">
        <v>1371</v>
      </c>
      <c r="F1410" s="2" t="s">
        <v>1326</v>
      </c>
      <c r="G1410" s="2" t="s">
        <v>1327</v>
      </c>
      <c r="H1410" s="2" t="s">
        <v>1180</v>
      </c>
      <c r="I1410" s="2">
        <f>ROUND(24/10,7)</f>
        <v>2.4</v>
      </c>
      <c r="J1410" s="2">
        <v>0</v>
      </c>
      <c r="K1410" s="2">
        <f>ROUND(24/10,7)</f>
        <v>2.4</v>
      </c>
      <c r="L1410" s="2"/>
      <c r="M1410" s="2"/>
      <c r="N1410" s="2"/>
      <c r="O1410" s="2">
        <f>ROUND(CP1410,2)</f>
        <v>160.56</v>
      </c>
      <c r="P1410" s="2">
        <f>ROUND(CQ1410*I1410,2)</f>
        <v>160.56</v>
      </c>
      <c r="Q1410" s="2">
        <f>ROUND(CR1410*I1410,2)</f>
        <v>0</v>
      </c>
      <c r="R1410" s="2">
        <f>ROUND(CS1410*I1410,2)</f>
        <v>0</v>
      </c>
      <c r="S1410" s="2">
        <f>ROUND(CT1410*I1410,2)</f>
        <v>0</v>
      </c>
      <c r="T1410" s="2">
        <f>ROUND(CU1410*I1410,2)</f>
        <v>0</v>
      </c>
      <c r="U1410" s="2">
        <f t="shared" si="896"/>
        <v>0</v>
      </c>
      <c r="V1410" s="2">
        <f t="shared" si="897"/>
        <v>0</v>
      </c>
      <c r="W1410" s="2">
        <f>ROUND(CX1410*I1410,2)</f>
        <v>7.0000000000000007E-2</v>
      </c>
      <c r="X1410" s="2">
        <f>ROUND(CY1410,2)</f>
        <v>0</v>
      </c>
      <c r="Y1410" s="2">
        <f>ROUND(CZ1410,2)</f>
        <v>0</v>
      </c>
      <c r="Z1410" s="2"/>
      <c r="AA1410" s="2">
        <v>53551706</v>
      </c>
      <c r="AB1410" s="2">
        <f t="shared" si="898"/>
        <v>66.900000000000006</v>
      </c>
      <c r="AC1410" s="2">
        <f t="shared" si="899"/>
        <v>66.900000000000006</v>
      </c>
      <c r="AD1410" s="2">
        <f t="shared" si="920"/>
        <v>0</v>
      </c>
      <c r="AE1410" s="2">
        <f t="shared" si="921"/>
        <v>0</v>
      </c>
      <c r="AF1410" s="2">
        <f t="shared" si="921"/>
        <v>0</v>
      </c>
      <c r="AG1410" s="2">
        <f t="shared" si="902"/>
        <v>0</v>
      </c>
      <c r="AH1410" s="2">
        <f t="shared" si="922"/>
        <v>0</v>
      </c>
      <c r="AI1410" s="2">
        <f t="shared" si="922"/>
        <v>0</v>
      </c>
      <c r="AJ1410" s="2">
        <f t="shared" si="904"/>
        <v>0.03</v>
      </c>
      <c r="AK1410" s="2">
        <v>66.900000000000006</v>
      </c>
      <c r="AL1410" s="2">
        <v>66.900000000000006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0.03</v>
      </c>
      <c r="AT1410" s="2">
        <v>0</v>
      </c>
      <c r="AU1410" s="2">
        <v>0</v>
      </c>
      <c r="AV1410" s="2">
        <v>1</v>
      </c>
      <c r="AW1410" s="2">
        <v>1</v>
      </c>
      <c r="AX1410" s="2"/>
      <c r="AY1410" s="2"/>
      <c r="AZ1410" s="2">
        <v>1</v>
      </c>
      <c r="BA1410" s="2">
        <v>1</v>
      </c>
      <c r="BB1410" s="2">
        <v>1</v>
      </c>
      <c r="BC1410" s="2">
        <v>1</v>
      </c>
      <c r="BD1410" s="2" t="s">
        <v>3</v>
      </c>
      <c r="BE1410" s="2" t="s">
        <v>3</v>
      </c>
      <c r="BF1410" s="2" t="s">
        <v>3</v>
      </c>
      <c r="BG1410" s="2" t="s">
        <v>3</v>
      </c>
      <c r="BH1410" s="2">
        <v>3</v>
      </c>
      <c r="BI1410" s="2">
        <v>2</v>
      </c>
      <c r="BJ1410" s="2" t="s">
        <v>1328</v>
      </c>
      <c r="BK1410" s="2"/>
      <c r="BL1410" s="2"/>
      <c r="BM1410" s="2">
        <v>500002</v>
      </c>
      <c r="BN1410" s="2">
        <v>0</v>
      </c>
      <c r="BO1410" s="2" t="s">
        <v>3</v>
      </c>
      <c r="BP1410" s="2">
        <v>0</v>
      </c>
      <c r="BQ1410" s="2">
        <v>12</v>
      </c>
      <c r="BR1410" s="2">
        <v>0</v>
      </c>
      <c r="BS1410" s="2">
        <v>1</v>
      </c>
      <c r="BT1410" s="2">
        <v>1</v>
      </c>
      <c r="BU1410" s="2">
        <v>1</v>
      </c>
      <c r="BV1410" s="2">
        <v>1</v>
      </c>
      <c r="BW1410" s="2">
        <v>1</v>
      </c>
      <c r="BX1410" s="2">
        <v>1</v>
      </c>
      <c r="BY1410" s="2" t="s">
        <v>3</v>
      </c>
      <c r="BZ1410" s="2">
        <v>0</v>
      </c>
      <c r="CA1410" s="2">
        <v>0</v>
      </c>
      <c r="CB1410" s="2" t="s">
        <v>3</v>
      </c>
      <c r="CC1410" s="2"/>
      <c r="CD1410" s="2"/>
      <c r="CE1410" s="2">
        <v>0</v>
      </c>
      <c r="CF1410" s="2">
        <v>0</v>
      </c>
      <c r="CG1410" s="2">
        <v>0</v>
      </c>
      <c r="CH1410" s="2"/>
      <c r="CI1410" s="2"/>
      <c r="CJ1410" s="2"/>
      <c r="CK1410" s="2"/>
      <c r="CL1410" s="2"/>
      <c r="CM1410" s="2">
        <v>0</v>
      </c>
      <c r="CN1410" s="2" t="s">
        <v>3</v>
      </c>
      <c r="CO1410" s="2">
        <v>0</v>
      </c>
      <c r="CP1410" s="2">
        <f t="shared" si="905"/>
        <v>160.56</v>
      </c>
      <c r="CQ1410" s="2">
        <f t="shared" si="923"/>
        <v>66.900000000000006</v>
      </c>
      <c r="CR1410" s="2">
        <f t="shared" si="907"/>
        <v>0</v>
      </c>
      <c r="CS1410" s="2">
        <f t="shared" si="908"/>
        <v>0</v>
      </c>
      <c r="CT1410" s="2">
        <f t="shared" si="909"/>
        <v>0</v>
      </c>
      <c r="CU1410" s="2">
        <f t="shared" si="910"/>
        <v>0</v>
      </c>
      <c r="CV1410" s="2">
        <f t="shared" si="911"/>
        <v>0</v>
      </c>
      <c r="CW1410" s="2">
        <f t="shared" si="912"/>
        <v>0</v>
      </c>
      <c r="CX1410" s="2">
        <f t="shared" si="913"/>
        <v>0.03</v>
      </c>
      <c r="CY1410" s="2">
        <f t="shared" si="914"/>
        <v>0</v>
      </c>
      <c r="CZ1410" s="2">
        <f t="shared" si="915"/>
        <v>0</v>
      </c>
      <c r="DA1410" s="2"/>
      <c r="DB1410" s="2"/>
      <c r="DC1410" s="2" t="s">
        <v>3</v>
      </c>
      <c r="DD1410" s="2" t="s">
        <v>3</v>
      </c>
      <c r="DE1410" s="2" t="s">
        <v>3</v>
      </c>
      <c r="DF1410" s="2" t="s">
        <v>3</v>
      </c>
      <c r="DG1410" s="2" t="s">
        <v>3</v>
      </c>
      <c r="DH1410" s="2" t="s">
        <v>3</v>
      </c>
      <c r="DI1410" s="2" t="s">
        <v>3</v>
      </c>
      <c r="DJ1410" s="2" t="s">
        <v>3</v>
      </c>
      <c r="DK1410" s="2" t="s">
        <v>3</v>
      </c>
      <c r="DL1410" s="2" t="s">
        <v>3</v>
      </c>
      <c r="DM1410" s="2" t="s">
        <v>3</v>
      </c>
      <c r="DN1410" s="2">
        <v>0</v>
      </c>
      <c r="DO1410" s="2">
        <v>0</v>
      </c>
      <c r="DP1410" s="2">
        <v>1</v>
      </c>
      <c r="DQ1410" s="2">
        <v>1</v>
      </c>
      <c r="DR1410" s="2"/>
      <c r="DS1410" s="2"/>
      <c r="DT1410" s="2"/>
      <c r="DU1410" s="2">
        <v>1010</v>
      </c>
      <c r="DV1410" s="2" t="s">
        <v>1180</v>
      </c>
      <c r="DW1410" s="2" t="s">
        <v>1180</v>
      </c>
      <c r="DX1410" s="2">
        <v>10</v>
      </c>
      <c r="DY1410" s="2"/>
      <c r="DZ1410" s="2" t="s">
        <v>3</v>
      </c>
      <c r="EA1410" s="2" t="s">
        <v>3</v>
      </c>
      <c r="EB1410" s="2" t="s">
        <v>3</v>
      </c>
      <c r="EC1410" s="2" t="s">
        <v>3</v>
      </c>
      <c r="ED1410" s="2"/>
      <c r="EE1410" s="2">
        <v>53551394</v>
      </c>
      <c r="EF1410" s="2">
        <v>12</v>
      </c>
      <c r="EG1410" s="2" t="s">
        <v>927</v>
      </c>
      <c r="EH1410" s="2">
        <v>0</v>
      </c>
      <c r="EI1410" s="2" t="s">
        <v>3</v>
      </c>
      <c r="EJ1410" s="2">
        <v>2</v>
      </c>
      <c r="EK1410" s="2">
        <v>500002</v>
      </c>
      <c r="EL1410" s="2" t="s">
        <v>928</v>
      </c>
      <c r="EM1410" s="2" t="s">
        <v>929</v>
      </c>
      <c r="EN1410" s="2"/>
      <c r="EO1410" s="2" t="s">
        <v>3</v>
      </c>
      <c r="EP1410" s="2"/>
      <c r="EQ1410" s="2">
        <v>131072</v>
      </c>
      <c r="ER1410" s="2">
        <v>66.900000000000006</v>
      </c>
      <c r="ES1410" s="2">
        <v>66.900000000000006</v>
      </c>
      <c r="ET1410" s="2">
        <v>0</v>
      </c>
      <c r="EU1410" s="2">
        <v>0</v>
      </c>
      <c r="EV1410" s="2">
        <v>0</v>
      </c>
      <c r="EW1410" s="2">
        <v>0</v>
      </c>
      <c r="EX1410" s="2">
        <v>0</v>
      </c>
      <c r="EY1410" s="2">
        <v>0</v>
      </c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>
        <v>0</v>
      </c>
      <c r="FR1410" s="2">
        <f>ROUND(IF(AND(BH1410=3,BI1410=3),P1410,0),2)</f>
        <v>0</v>
      </c>
      <c r="FS1410" s="2">
        <v>0</v>
      </c>
      <c r="FT1410" s="2"/>
      <c r="FU1410" s="2"/>
      <c r="FV1410" s="2"/>
      <c r="FW1410" s="2"/>
      <c r="FX1410" s="2">
        <v>0</v>
      </c>
      <c r="FY1410" s="2">
        <v>0</v>
      </c>
      <c r="FZ1410" s="2"/>
      <c r="GA1410" s="2" t="s">
        <v>3</v>
      </c>
      <c r="GB1410" s="2"/>
      <c r="GC1410" s="2"/>
      <c r="GD1410" s="2">
        <v>1</v>
      </c>
      <c r="GE1410" s="2"/>
      <c r="GF1410" s="2">
        <v>-1854484476</v>
      </c>
      <c r="GG1410" s="2">
        <v>2</v>
      </c>
      <c r="GH1410" s="2">
        <v>1</v>
      </c>
      <c r="GI1410" s="2">
        <v>-2</v>
      </c>
      <c r="GJ1410" s="2">
        <v>0</v>
      </c>
      <c r="GK1410" s="2">
        <v>0</v>
      </c>
      <c r="GL1410" s="2">
        <f>ROUND(IF(AND(BH1410=3,BI1410=3,FS1410&lt;&gt;0),P1410,0),2)</f>
        <v>0</v>
      </c>
      <c r="GM1410" s="2">
        <f>ROUND(O1410+X1410+Y1410,2)+GX1410</f>
        <v>160.56</v>
      </c>
      <c r="GN1410" s="2">
        <f>IF(OR(BI1410=0,BI1410=1),ROUND(O1410+X1410+Y1410,2),0)</f>
        <v>0</v>
      </c>
      <c r="GO1410" s="2">
        <f>IF(BI1410=2,ROUND(O1410+X1410+Y1410,2),0)</f>
        <v>160.56</v>
      </c>
      <c r="GP1410" s="2">
        <f>IF(BI1410=4,ROUND(O1410+X1410+Y1410,2)+GX1410,0)</f>
        <v>0</v>
      </c>
      <c r="GQ1410" s="2"/>
      <c r="GR1410" s="2">
        <v>0</v>
      </c>
      <c r="GS1410" s="2">
        <v>0</v>
      </c>
      <c r="GT1410" s="2">
        <v>0</v>
      </c>
      <c r="GU1410" s="2" t="s">
        <v>3</v>
      </c>
      <c r="GV1410" s="2">
        <f t="shared" si="916"/>
        <v>0</v>
      </c>
      <c r="GW1410" s="2">
        <v>1</v>
      </c>
      <c r="GX1410" s="2">
        <f>ROUND(HC1410*I1410,2)</f>
        <v>0</v>
      </c>
      <c r="GY1410" s="2"/>
      <c r="GZ1410" s="2"/>
      <c r="HA1410" s="2">
        <v>0</v>
      </c>
      <c r="HB1410" s="2">
        <v>0</v>
      </c>
      <c r="HC1410" s="2">
        <f t="shared" si="917"/>
        <v>0</v>
      </c>
      <c r="HD1410" s="2"/>
      <c r="HE1410" s="2" t="s">
        <v>3</v>
      </c>
      <c r="HF1410" s="2" t="s">
        <v>3</v>
      </c>
      <c r="HG1410" s="2"/>
      <c r="HH1410" s="2"/>
      <c r="HI1410" s="2"/>
      <c r="HJ1410" s="2"/>
      <c r="HK1410" s="2"/>
      <c r="HL1410" s="2"/>
      <c r="HM1410" s="2" t="s">
        <v>3</v>
      </c>
      <c r="HN1410" s="2" t="s">
        <v>3</v>
      </c>
      <c r="HO1410" s="2" t="s">
        <v>3</v>
      </c>
      <c r="HP1410" s="2" t="s">
        <v>3</v>
      </c>
      <c r="HQ1410" s="2" t="s">
        <v>3</v>
      </c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>
        <v>0</v>
      </c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</row>
    <row r="1411" spans="1:255" x14ac:dyDescent="0.2">
      <c r="A1411">
        <v>17</v>
      </c>
      <c r="B1411">
        <v>1</v>
      </c>
      <c r="E1411" t="s">
        <v>1371</v>
      </c>
      <c r="F1411" t="s">
        <v>1326</v>
      </c>
      <c r="G1411" t="s">
        <v>1327</v>
      </c>
      <c r="H1411" t="s">
        <v>1180</v>
      </c>
      <c r="I1411">
        <f>ROUND(24/10,7)</f>
        <v>2.4</v>
      </c>
      <c r="J1411">
        <v>0</v>
      </c>
      <c r="K1411">
        <f>ROUND(24/10,7)</f>
        <v>2.4</v>
      </c>
      <c r="O1411">
        <f>ROUND(CP1411,0)</f>
        <v>756</v>
      </c>
      <c r="P1411">
        <f>ROUND(CQ1411*I1411,0)</f>
        <v>756</v>
      </c>
      <c r="Q1411">
        <f>ROUND(CR1411*I1411,0)</f>
        <v>0</v>
      </c>
      <c r="R1411">
        <f>ROUND(CS1411*I1411,0)</f>
        <v>0</v>
      </c>
      <c r="S1411">
        <f>ROUND(CT1411*I1411,0)</f>
        <v>0</v>
      </c>
      <c r="T1411">
        <f>ROUND(CU1411*I1411,0)</f>
        <v>0</v>
      </c>
      <c r="U1411">
        <f t="shared" si="896"/>
        <v>0</v>
      </c>
      <c r="V1411">
        <f t="shared" si="897"/>
        <v>0</v>
      </c>
      <c r="W1411">
        <f>ROUND(CX1411*I1411,0)</f>
        <v>0</v>
      </c>
      <c r="X1411">
        <f>ROUND(CY1411,0)</f>
        <v>0</v>
      </c>
      <c r="Y1411">
        <f>ROUND(CZ1411,0)</f>
        <v>0</v>
      </c>
      <c r="AA1411">
        <v>53551707</v>
      </c>
      <c r="AB1411">
        <f t="shared" si="898"/>
        <v>66.900000000000006</v>
      </c>
      <c r="AC1411">
        <f t="shared" si="899"/>
        <v>66.900000000000006</v>
      </c>
      <c r="AD1411">
        <f t="shared" si="920"/>
        <v>0</v>
      </c>
      <c r="AE1411">
        <f t="shared" si="921"/>
        <v>0</v>
      </c>
      <c r="AF1411">
        <f t="shared" si="921"/>
        <v>0</v>
      </c>
      <c r="AG1411">
        <f t="shared" si="902"/>
        <v>0</v>
      </c>
      <c r="AH1411">
        <f t="shared" si="922"/>
        <v>0</v>
      </c>
      <c r="AI1411">
        <f t="shared" si="922"/>
        <v>0</v>
      </c>
      <c r="AJ1411">
        <f t="shared" si="904"/>
        <v>0.03</v>
      </c>
      <c r="AK1411">
        <v>66.900000000000006</v>
      </c>
      <c r="AL1411">
        <v>66.900000000000006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0.03</v>
      </c>
      <c r="AT1411">
        <v>0</v>
      </c>
      <c r="AU1411">
        <v>0</v>
      </c>
      <c r="AV1411">
        <v>1</v>
      </c>
      <c r="AW1411">
        <v>1</v>
      </c>
      <c r="AZ1411">
        <v>1</v>
      </c>
      <c r="BA1411">
        <v>1</v>
      </c>
      <c r="BB1411">
        <v>1</v>
      </c>
      <c r="BC1411">
        <v>4.71</v>
      </c>
      <c r="BD1411" t="s">
        <v>3</v>
      </c>
      <c r="BE1411" t="s">
        <v>3</v>
      </c>
      <c r="BF1411" t="s">
        <v>3</v>
      </c>
      <c r="BG1411" t="s">
        <v>3</v>
      </c>
      <c r="BH1411">
        <v>3</v>
      </c>
      <c r="BI1411">
        <v>2</v>
      </c>
      <c r="BJ1411" t="s">
        <v>1328</v>
      </c>
      <c r="BM1411">
        <v>500002</v>
      </c>
      <c r="BN1411">
        <v>0</v>
      </c>
      <c r="BO1411" t="s">
        <v>1326</v>
      </c>
      <c r="BP1411">
        <v>1</v>
      </c>
      <c r="BQ1411">
        <v>12</v>
      </c>
      <c r="BR1411">
        <v>0</v>
      </c>
      <c r="BS1411">
        <v>1</v>
      </c>
      <c r="BT1411">
        <v>1</v>
      </c>
      <c r="BU1411">
        <v>1</v>
      </c>
      <c r="BV1411">
        <v>1</v>
      </c>
      <c r="BW1411">
        <v>1</v>
      </c>
      <c r="BX1411">
        <v>1</v>
      </c>
      <c r="BY1411" t="s">
        <v>3</v>
      </c>
      <c r="BZ1411">
        <v>0</v>
      </c>
      <c r="CA1411">
        <v>0</v>
      </c>
      <c r="CB1411" t="s">
        <v>3</v>
      </c>
      <c r="CE1411">
        <v>0</v>
      </c>
      <c r="CF1411">
        <v>0</v>
      </c>
      <c r="CG1411">
        <v>0</v>
      </c>
      <c r="CM1411">
        <v>0</v>
      </c>
      <c r="CN1411" t="s">
        <v>3</v>
      </c>
      <c r="CO1411">
        <v>0</v>
      </c>
      <c r="CP1411">
        <f t="shared" si="905"/>
        <v>756</v>
      </c>
      <c r="CQ1411">
        <f t="shared" si="923"/>
        <v>315.09900000000005</v>
      </c>
      <c r="CR1411">
        <f t="shared" si="907"/>
        <v>0</v>
      </c>
      <c r="CS1411">
        <f t="shared" si="908"/>
        <v>0</v>
      </c>
      <c r="CT1411">
        <f t="shared" si="909"/>
        <v>0</v>
      </c>
      <c r="CU1411">
        <f t="shared" si="910"/>
        <v>0</v>
      </c>
      <c r="CV1411">
        <f t="shared" si="911"/>
        <v>0</v>
      </c>
      <c r="CW1411">
        <f t="shared" si="912"/>
        <v>0</v>
      </c>
      <c r="CX1411">
        <f t="shared" si="913"/>
        <v>0.03</v>
      </c>
      <c r="CY1411">
        <f t="shared" si="914"/>
        <v>0</v>
      </c>
      <c r="CZ1411">
        <f t="shared" si="915"/>
        <v>0</v>
      </c>
      <c r="DC1411" t="s">
        <v>3</v>
      </c>
      <c r="DD1411" t="s">
        <v>3</v>
      </c>
      <c r="DE1411" t="s">
        <v>3</v>
      </c>
      <c r="DF1411" t="s">
        <v>3</v>
      </c>
      <c r="DG1411" t="s">
        <v>3</v>
      </c>
      <c r="DH1411" t="s">
        <v>3</v>
      </c>
      <c r="DI1411" t="s">
        <v>3</v>
      </c>
      <c r="DJ1411" t="s">
        <v>3</v>
      </c>
      <c r="DK1411" t="s">
        <v>3</v>
      </c>
      <c r="DL1411" t="s">
        <v>3</v>
      </c>
      <c r="DM1411" t="s">
        <v>3</v>
      </c>
      <c r="DN1411">
        <v>0</v>
      </c>
      <c r="DO1411">
        <v>0</v>
      </c>
      <c r="DP1411">
        <v>1</v>
      </c>
      <c r="DQ1411">
        <v>1</v>
      </c>
      <c r="DU1411">
        <v>1010</v>
      </c>
      <c r="DV1411" t="s">
        <v>1180</v>
      </c>
      <c r="DW1411" t="s">
        <v>1180</v>
      </c>
      <c r="DX1411">
        <v>10</v>
      </c>
      <c r="DZ1411" t="s">
        <v>3</v>
      </c>
      <c r="EA1411" t="s">
        <v>3</v>
      </c>
      <c r="EB1411" t="s">
        <v>3</v>
      </c>
      <c r="EC1411" t="s">
        <v>3</v>
      </c>
      <c r="EE1411">
        <v>53551394</v>
      </c>
      <c r="EF1411">
        <v>12</v>
      </c>
      <c r="EG1411" t="s">
        <v>927</v>
      </c>
      <c r="EH1411">
        <v>0</v>
      </c>
      <c r="EI1411" t="s">
        <v>3</v>
      </c>
      <c r="EJ1411">
        <v>2</v>
      </c>
      <c r="EK1411">
        <v>500002</v>
      </c>
      <c r="EL1411" t="s">
        <v>928</v>
      </c>
      <c r="EM1411" t="s">
        <v>929</v>
      </c>
      <c r="EO1411" t="s">
        <v>3</v>
      </c>
      <c r="EQ1411">
        <v>131072</v>
      </c>
      <c r="ER1411">
        <v>66.900000000000006</v>
      </c>
      <c r="ES1411">
        <v>66.900000000000006</v>
      </c>
      <c r="ET1411">
        <v>0</v>
      </c>
      <c r="EU1411">
        <v>0</v>
      </c>
      <c r="EV1411">
        <v>0</v>
      </c>
      <c r="EW1411">
        <v>0</v>
      </c>
      <c r="EX1411">
        <v>0</v>
      </c>
      <c r="EY1411">
        <v>0</v>
      </c>
      <c r="FQ1411">
        <v>0</v>
      </c>
      <c r="FR1411">
        <f>ROUND(IF(AND(BH1411=3,BI1411=3),P1411,0),0)</f>
        <v>0</v>
      </c>
      <c r="FS1411">
        <v>0</v>
      </c>
      <c r="FX1411">
        <v>0</v>
      </c>
      <c r="FY1411">
        <v>0</v>
      </c>
      <c r="GA1411" t="s">
        <v>3</v>
      </c>
      <c r="GD1411">
        <v>1</v>
      </c>
      <c r="GF1411">
        <v>-1854484476</v>
      </c>
      <c r="GG1411">
        <v>2</v>
      </c>
      <c r="GH1411">
        <v>1</v>
      </c>
      <c r="GI1411">
        <v>2</v>
      </c>
      <c r="GJ1411">
        <v>0</v>
      </c>
      <c r="GK1411">
        <v>0</v>
      </c>
      <c r="GL1411">
        <f>ROUND(IF(AND(BH1411=3,BI1411=3,FS1411&lt;&gt;0),P1411,0),0)</f>
        <v>0</v>
      </c>
      <c r="GM1411">
        <f>ROUND(O1411+X1411+Y1411,0)+GX1411</f>
        <v>756</v>
      </c>
      <c r="GN1411">
        <f>IF(OR(BI1411=0,BI1411=1),ROUND(O1411+X1411+Y1411,0),0)</f>
        <v>0</v>
      </c>
      <c r="GO1411">
        <f>IF(BI1411=2,ROUND(O1411+X1411+Y1411,0),0)</f>
        <v>756</v>
      </c>
      <c r="GP1411">
        <f>IF(BI1411=4,ROUND(O1411+X1411+Y1411,0)+GX1411,0)</f>
        <v>0</v>
      </c>
      <c r="GR1411">
        <v>0</v>
      </c>
      <c r="GS1411">
        <v>3</v>
      </c>
      <c r="GT1411">
        <v>0</v>
      </c>
      <c r="GU1411" t="s">
        <v>3</v>
      </c>
      <c r="GV1411">
        <f t="shared" si="916"/>
        <v>0</v>
      </c>
      <c r="GW1411">
        <v>1</v>
      </c>
      <c r="GX1411">
        <f>ROUND(HC1411*I1411,0)</f>
        <v>0</v>
      </c>
      <c r="HA1411">
        <v>0</v>
      </c>
      <c r="HB1411">
        <v>0</v>
      </c>
      <c r="HC1411">
        <f t="shared" si="917"/>
        <v>0</v>
      </c>
      <c r="HE1411" t="s">
        <v>3</v>
      </c>
      <c r="HF1411" t="s">
        <v>3</v>
      </c>
      <c r="HM1411" t="s">
        <v>3</v>
      </c>
      <c r="HN1411" t="s">
        <v>3</v>
      </c>
      <c r="HO1411" t="s">
        <v>3</v>
      </c>
      <c r="HP1411" t="s">
        <v>3</v>
      </c>
      <c r="HQ1411" t="s">
        <v>3</v>
      </c>
      <c r="IK1411">
        <v>0</v>
      </c>
    </row>
    <row r="1412" spans="1:255" x14ac:dyDescent="0.2">
      <c r="A1412" s="2">
        <v>17</v>
      </c>
      <c r="B1412" s="2">
        <v>1</v>
      </c>
      <c r="C1412" s="2">
        <f>ROW(SmtRes!A2439)</f>
        <v>2439</v>
      </c>
      <c r="D1412" s="2">
        <f>ROW(EtalonRes!A2249)</f>
        <v>2249</v>
      </c>
      <c r="E1412" s="2" t="s">
        <v>1372</v>
      </c>
      <c r="F1412" s="2" t="s">
        <v>1330</v>
      </c>
      <c r="G1412" s="2" t="s">
        <v>1331</v>
      </c>
      <c r="H1412" s="2" t="s">
        <v>1332</v>
      </c>
      <c r="I1412" s="2">
        <f>ROUND((162*0.204)/100,7)</f>
        <v>0.33048</v>
      </c>
      <c r="J1412" s="2">
        <v>0</v>
      </c>
      <c r="K1412" s="2">
        <f>ROUND((162*0.204)/100,7)</f>
        <v>0.33048</v>
      </c>
      <c r="L1412" s="2"/>
      <c r="M1412" s="2"/>
      <c r="N1412" s="2"/>
      <c r="O1412" s="2">
        <f>ROUND(CP1412,2)</f>
        <v>6288.73</v>
      </c>
      <c r="P1412" s="2">
        <f>ROUND(CQ1412*I1412,2)</f>
        <v>5921.01</v>
      </c>
      <c r="Q1412" s="2">
        <f>ROUND(CR1412*I1412,2)</f>
        <v>110.54</v>
      </c>
      <c r="R1412" s="2">
        <f>ROUND(CS1412*I1412,2)</f>
        <v>8.2100000000000009</v>
      </c>
      <c r="S1412" s="2">
        <f>ROUND(CT1412*I1412,2)</f>
        <v>257.18</v>
      </c>
      <c r="T1412" s="2">
        <f>ROUND(CU1412*I1412,2)</f>
        <v>0</v>
      </c>
      <c r="U1412" s="2">
        <f t="shared" si="896"/>
        <v>28.671122879999995</v>
      </c>
      <c r="V1412" s="2">
        <f t="shared" si="897"/>
        <v>0.60808320000000005</v>
      </c>
      <c r="W1412" s="2">
        <f>ROUND(CX1412*I1412,2)</f>
        <v>0</v>
      </c>
      <c r="X1412" s="2">
        <f>ROUND(CY1412,2)</f>
        <v>289.01</v>
      </c>
      <c r="Y1412" s="2">
        <f>ROUND(CZ1412,2)</f>
        <v>162.41999999999999</v>
      </c>
      <c r="Z1412" s="2"/>
      <c r="AA1412" s="2">
        <v>53551706</v>
      </c>
      <c r="AB1412" s="2">
        <f t="shared" si="898"/>
        <v>19029.07</v>
      </c>
      <c r="AC1412" s="2">
        <f t="shared" si="899"/>
        <v>17916.38</v>
      </c>
      <c r="AD1412" s="2">
        <f>ROUND(((((ET1412*ROUND((1.25*1.15),7)))-((EU1412*ROUND((1.25*1.15),7))))+AE1412),2)</f>
        <v>334.49</v>
      </c>
      <c r="AE1412" s="2">
        <f>ROUND(((EU1412*ROUND((1.25*1.15),7))),2)</f>
        <v>24.84</v>
      </c>
      <c r="AF1412" s="2">
        <f>ROUND(((EV1412*ROUND((1.15*1.15),7))),2)</f>
        <v>778.2</v>
      </c>
      <c r="AG1412" s="2">
        <f t="shared" si="902"/>
        <v>0</v>
      </c>
      <c r="AH1412" s="2">
        <f>((EW1412*ROUND((1.15*1.15),7)))</f>
        <v>86.755999999999986</v>
      </c>
      <c r="AI1412" s="2">
        <f>((EX1412*ROUND((1.25*1.15),7)))</f>
        <v>1.84</v>
      </c>
      <c r="AJ1412" s="2">
        <f t="shared" si="904"/>
        <v>0</v>
      </c>
      <c r="AK1412" s="2">
        <v>18737.5</v>
      </c>
      <c r="AL1412" s="2">
        <v>17916.38</v>
      </c>
      <c r="AM1412" s="2">
        <v>232.69</v>
      </c>
      <c r="AN1412" s="2">
        <v>17.28</v>
      </c>
      <c r="AO1412" s="2">
        <v>588.42999999999995</v>
      </c>
      <c r="AP1412" s="2">
        <v>0</v>
      </c>
      <c r="AQ1412" s="2">
        <v>65.599999999999994</v>
      </c>
      <c r="AR1412" s="2">
        <v>1.28</v>
      </c>
      <c r="AS1412" s="2">
        <v>0</v>
      </c>
      <c r="AT1412" s="2">
        <v>108.9</v>
      </c>
      <c r="AU1412" s="2">
        <v>61.2</v>
      </c>
      <c r="AV1412" s="2">
        <v>1</v>
      </c>
      <c r="AW1412" s="2">
        <v>1</v>
      </c>
      <c r="AX1412" s="2"/>
      <c r="AY1412" s="2"/>
      <c r="AZ1412" s="2">
        <v>1</v>
      </c>
      <c r="BA1412" s="2">
        <v>1</v>
      </c>
      <c r="BB1412" s="2">
        <v>1</v>
      </c>
      <c r="BC1412" s="2">
        <v>1</v>
      </c>
      <c r="BD1412" s="2" t="s">
        <v>3</v>
      </c>
      <c r="BE1412" s="2" t="s">
        <v>3</v>
      </c>
      <c r="BF1412" s="2" t="s">
        <v>3</v>
      </c>
      <c r="BG1412" s="2" t="s">
        <v>3</v>
      </c>
      <c r="BH1412" s="2">
        <v>0</v>
      </c>
      <c r="BI1412" s="2">
        <v>1</v>
      </c>
      <c r="BJ1412" s="2" t="s">
        <v>1333</v>
      </c>
      <c r="BK1412" s="2"/>
      <c r="BL1412" s="2"/>
      <c r="BM1412" s="2">
        <v>18001</v>
      </c>
      <c r="BN1412" s="2">
        <v>0</v>
      </c>
      <c r="BO1412" s="2" t="s">
        <v>3</v>
      </c>
      <c r="BP1412" s="2">
        <v>0</v>
      </c>
      <c r="BQ1412" s="2">
        <v>22</v>
      </c>
      <c r="BR1412" s="2">
        <v>0</v>
      </c>
      <c r="BS1412" s="2">
        <v>1</v>
      </c>
      <c r="BT1412" s="2">
        <v>1</v>
      </c>
      <c r="BU1412" s="2">
        <v>1</v>
      </c>
      <c r="BV1412" s="2">
        <v>1</v>
      </c>
      <c r="BW1412" s="2">
        <v>1</v>
      </c>
      <c r="BX1412" s="2">
        <v>1</v>
      </c>
      <c r="BY1412" s="2" t="s">
        <v>3</v>
      </c>
      <c r="BZ1412" s="2">
        <v>121</v>
      </c>
      <c r="CA1412" s="2">
        <v>72</v>
      </c>
      <c r="CB1412" s="2" t="s">
        <v>3</v>
      </c>
      <c r="CC1412" s="2"/>
      <c r="CD1412" s="2"/>
      <c r="CE1412" s="2">
        <v>0</v>
      </c>
      <c r="CF1412" s="2">
        <v>0</v>
      </c>
      <c r="CG1412" s="2">
        <v>0</v>
      </c>
      <c r="CH1412" s="2"/>
      <c r="CI1412" s="2"/>
      <c r="CJ1412" s="2"/>
      <c r="CK1412" s="2"/>
      <c r="CL1412" s="2"/>
      <c r="CM1412" s="2">
        <v>0</v>
      </c>
      <c r="CN1412" s="2" t="s">
        <v>2151</v>
      </c>
      <c r="CO1412" s="2">
        <v>0</v>
      </c>
      <c r="CP1412" s="2">
        <f t="shared" si="905"/>
        <v>6288.7300000000005</v>
      </c>
      <c r="CQ1412" s="2">
        <f t="shared" si="923"/>
        <v>17916.38</v>
      </c>
      <c r="CR1412" s="2">
        <f t="shared" si="907"/>
        <v>334.49</v>
      </c>
      <c r="CS1412" s="2">
        <f t="shared" si="908"/>
        <v>24.84</v>
      </c>
      <c r="CT1412" s="2">
        <f t="shared" si="909"/>
        <v>778.2</v>
      </c>
      <c r="CU1412" s="2">
        <f t="shared" si="910"/>
        <v>0</v>
      </c>
      <c r="CV1412" s="2">
        <f t="shared" si="911"/>
        <v>86.755999999999986</v>
      </c>
      <c r="CW1412" s="2">
        <f t="shared" si="912"/>
        <v>1.84</v>
      </c>
      <c r="CX1412" s="2">
        <f t="shared" si="913"/>
        <v>0</v>
      </c>
      <c r="CY1412" s="2">
        <f t="shared" si="914"/>
        <v>289.00971000000004</v>
      </c>
      <c r="CZ1412" s="2">
        <f t="shared" si="915"/>
        <v>162.41867999999999</v>
      </c>
      <c r="DA1412" s="2"/>
      <c r="DB1412" s="2"/>
      <c r="DC1412" s="2" t="s">
        <v>3</v>
      </c>
      <c r="DD1412" s="2" t="s">
        <v>3</v>
      </c>
      <c r="DE1412" s="2" t="s">
        <v>61</v>
      </c>
      <c r="DF1412" s="2" t="s">
        <v>61</v>
      </c>
      <c r="DG1412" s="2" t="s">
        <v>62</v>
      </c>
      <c r="DH1412" s="2" t="s">
        <v>3</v>
      </c>
      <c r="DI1412" s="2" t="s">
        <v>62</v>
      </c>
      <c r="DJ1412" s="2" t="s">
        <v>61</v>
      </c>
      <c r="DK1412" s="2" t="s">
        <v>3</v>
      </c>
      <c r="DL1412" s="2" t="s">
        <v>86</v>
      </c>
      <c r="DM1412" s="2" t="s">
        <v>63</v>
      </c>
      <c r="DN1412" s="2">
        <v>0</v>
      </c>
      <c r="DO1412" s="2">
        <v>0</v>
      </c>
      <c r="DP1412" s="2">
        <v>1</v>
      </c>
      <c r="DQ1412" s="2">
        <v>1</v>
      </c>
      <c r="DR1412" s="2"/>
      <c r="DS1412" s="2"/>
      <c r="DT1412" s="2"/>
      <c r="DU1412" s="2">
        <v>1013</v>
      </c>
      <c r="DV1412" s="2" t="s">
        <v>1332</v>
      </c>
      <c r="DW1412" s="2" t="s">
        <v>1332</v>
      </c>
      <c r="DX1412" s="2">
        <v>1</v>
      </c>
      <c r="DY1412" s="2"/>
      <c r="DZ1412" s="2" t="s">
        <v>3</v>
      </c>
      <c r="EA1412" s="2" t="s">
        <v>3</v>
      </c>
      <c r="EB1412" s="2" t="s">
        <v>3</v>
      </c>
      <c r="EC1412" s="2" t="s">
        <v>3</v>
      </c>
      <c r="ED1412" s="2"/>
      <c r="EE1412" s="2">
        <v>53551146</v>
      </c>
      <c r="EF1412" s="2">
        <v>22</v>
      </c>
      <c r="EG1412" s="2" t="s">
        <v>592</v>
      </c>
      <c r="EH1412" s="2">
        <v>16</v>
      </c>
      <c r="EI1412" s="2" t="s">
        <v>593</v>
      </c>
      <c r="EJ1412" s="2">
        <v>1</v>
      </c>
      <c r="EK1412" s="2">
        <v>18001</v>
      </c>
      <c r="EL1412" s="2" t="s">
        <v>1334</v>
      </c>
      <c r="EM1412" s="2" t="s">
        <v>1335</v>
      </c>
      <c r="EN1412" s="2"/>
      <c r="EO1412" s="2" t="s">
        <v>67</v>
      </c>
      <c r="EP1412" s="2"/>
      <c r="EQ1412" s="2">
        <v>131072</v>
      </c>
      <c r="ER1412" s="2">
        <v>18737.5</v>
      </c>
      <c r="ES1412" s="2">
        <v>17916.38</v>
      </c>
      <c r="ET1412" s="2">
        <v>232.69</v>
      </c>
      <c r="EU1412" s="2">
        <v>17.28</v>
      </c>
      <c r="EV1412" s="2">
        <v>588.42999999999995</v>
      </c>
      <c r="EW1412" s="2">
        <v>65.599999999999994</v>
      </c>
      <c r="EX1412" s="2">
        <v>1.28</v>
      </c>
      <c r="EY1412" s="2">
        <v>0</v>
      </c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>
        <v>0</v>
      </c>
      <c r="FR1412" s="2">
        <f>ROUND(IF(AND(BH1412=3,BI1412=3),P1412,0),2)</f>
        <v>0</v>
      </c>
      <c r="FS1412" s="2">
        <v>0</v>
      </c>
      <c r="FT1412" s="2"/>
      <c r="FU1412" s="2"/>
      <c r="FV1412" s="2"/>
      <c r="FW1412" s="2"/>
      <c r="FX1412" s="2">
        <v>108.9</v>
      </c>
      <c r="FY1412" s="2">
        <v>61.2</v>
      </c>
      <c r="FZ1412" s="2"/>
      <c r="GA1412" s="2" t="s">
        <v>3</v>
      </c>
      <c r="GB1412" s="2"/>
      <c r="GC1412" s="2"/>
      <c r="GD1412" s="2">
        <v>1</v>
      </c>
      <c r="GE1412" s="2"/>
      <c r="GF1412" s="2">
        <v>228109</v>
      </c>
      <c r="GG1412" s="2">
        <v>2</v>
      </c>
      <c r="GH1412" s="2">
        <v>1</v>
      </c>
      <c r="GI1412" s="2">
        <v>-2</v>
      </c>
      <c r="GJ1412" s="2">
        <v>0</v>
      </c>
      <c r="GK1412" s="2">
        <v>0</v>
      </c>
      <c r="GL1412" s="2">
        <f>ROUND(IF(AND(BH1412=3,BI1412=3,FS1412&lt;&gt;0),P1412,0),2)</f>
        <v>0</v>
      </c>
      <c r="GM1412" s="2">
        <f>ROUND(O1412+X1412+Y1412,2)+GX1412</f>
        <v>6740.16</v>
      </c>
      <c r="GN1412" s="2">
        <f>IF(OR(BI1412=0,BI1412=1),ROUND(O1412+X1412+Y1412,2),0)</f>
        <v>6740.16</v>
      </c>
      <c r="GO1412" s="2">
        <f>IF(BI1412=2,ROUND(O1412+X1412+Y1412,2),0)</f>
        <v>0</v>
      </c>
      <c r="GP1412" s="2">
        <f>IF(BI1412=4,ROUND(O1412+X1412+Y1412,2)+GX1412,0)</f>
        <v>0</v>
      </c>
      <c r="GQ1412" s="2"/>
      <c r="GR1412" s="2">
        <v>0</v>
      </c>
      <c r="GS1412" s="2">
        <v>0</v>
      </c>
      <c r="GT1412" s="2">
        <v>0</v>
      </c>
      <c r="GU1412" s="2" t="s">
        <v>3</v>
      </c>
      <c r="GV1412" s="2">
        <f t="shared" si="916"/>
        <v>0</v>
      </c>
      <c r="GW1412" s="2">
        <v>1</v>
      </c>
      <c r="GX1412" s="2">
        <f>ROUND(HC1412*I1412,2)</f>
        <v>0</v>
      </c>
      <c r="GY1412" s="2"/>
      <c r="GZ1412" s="2"/>
      <c r="HA1412" s="2">
        <v>0</v>
      </c>
      <c r="HB1412" s="2">
        <v>0</v>
      </c>
      <c r="HC1412" s="2">
        <f t="shared" si="917"/>
        <v>0</v>
      </c>
      <c r="HD1412" s="2"/>
      <c r="HE1412" s="2" t="s">
        <v>3</v>
      </c>
      <c r="HF1412" s="2" t="s">
        <v>3</v>
      </c>
      <c r="HG1412" s="2"/>
      <c r="HH1412" s="2"/>
      <c r="HI1412" s="2"/>
      <c r="HJ1412" s="2"/>
      <c r="HK1412" s="2"/>
      <c r="HL1412" s="2"/>
      <c r="HM1412" s="2" t="s">
        <v>3</v>
      </c>
      <c r="HN1412" s="2" t="s">
        <v>596</v>
      </c>
      <c r="HO1412" s="2" t="s">
        <v>597</v>
      </c>
      <c r="HP1412" s="2" t="s">
        <v>593</v>
      </c>
      <c r="HQ1412" s="2" t="s">
        <v>593</v>
      </c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>
        <v>0</v>
      </c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</row>
    <row r="1413" spans="1:255" x14ac:dyDescent="0.2">
      <c r="A1413">
        <v>17</v>
      </c>
      <c r="B1413">
        <v>1</v>
      </c>
      <c r="C1413">
        <f>ROW(SmtRes!A2454)</f>
        <v>2454</v>
      </c>
      <c r="D1413">
        <f>ROW(EtalonRes!A2262)</f>
        <v>2262</v>
      </c>
      <c r="E1413" t="s">
        <v>1372</v>
      </c>
      <c r="F1413" t="s">
        <v>1330</v>
      </c>
      <c r="G1413" t="s">
        <v>1331</v>
      </c>
      <c r="H1413" t="s">
        <v>1332</v>
      </c>
      <c r="I1413">
        <f>ROUND((162*0.204)/100,7)</f>
        <v>0.33048</v>
      </c>
      <c r="J1413">
        <v>0</v>
      </c>
      <c r="K1413">
        <f>ROUND((162*0.204)/100,7)</f>
        <v>0.33048</v>
      </c>
      <c r="O1413">
        <f>ROUND(CP1413,0)</f>
        <v>55323</v>
      </c>
      <c r="P1413">
        <f>ROUND(CQ1413*I1413,0)</f>
        <v>44467</v>
      </c>
      <c r="Q1413">
        <f>ROUND(CR1413*I1413,0)</f>
        <v>1793</v>
      </c>
      <c r="R1413">
        <f>ROUND(CS1413*I1413,0)</f>
        <v>289</v>
      </c>
      <c r="S1413">
        <f>ROUND(CT1413*I1413,0)</f>
        <v>9063</v>
      </c>
      <c r="T1413">
        <f>ROUND(CU1413*I1413,0)</f>
        <v>0</v>
      </c>
      <c r="U1413">
        <f t="shared" si="896"/>
        <v>28.671122879999995</v>
      </c>
      <c r="V1413">
        <f t="shared" si="897"/>
        <v>0.60808320000000005</v>
      </c>
      <c r="W1413">
        <f>ROUND(CX1413*I1413,0)</f>
        <v>0</v>
      </c>
      <c r="X1413">
        <f>ROUND(CY1413,0)</f>
        <v>10184</v>
      </c>
      <c r="Y1413">
        <f>ROUND(CZ1413,0)</f>
        <v>5723</v>
      </c>
      <c r="AA1413">
        <v>53551707</v>
      </c>
      <c r="AB1413">
        <f t="shared" si="898"/>
        <v>19029.07</v>
      </c>
      <c r="AC1413">
        <f t="shared" si="899"/>
        <v>17916.38</v>
      </c>
      <c r="AD1413">
        <f>ROUND(((((ET1413*ROUND((1.25*1.15),7)))-((EU1413*ROUND((1.25*1.15),7))))+AE1413),2)</f>
        <v>334.49</v>
      </c>
      <c r="AE1413">
        <f>ROUND(((EU1413*ROUND((1.25*1.15),7))),2)</f>
        <v>24.84</v>
      </c>
      <c r="AF1413">
        <f>ROUND(((EV1413*ROUND((1.15*1.15),7))),2)</f>
        <v>778.2</v>
      </c>
      <c r="AG1413">
        <f t="shared" si="902"/>
        <v>0</v>
      </c>
      <c r="AH1413">
        <f>((EW1413*ROUND((1.15*1.15),7)))</f>
        <v>86.755999999999986</v>
      </c>
      <c r="AI1413">
        <f>((EX1413*ROUND((1.25*1.15),7)))</f>
        <v>1.84</v>
      </c>
      <c r="AJ1413">
        <f t="shared" si="904"/>
        <v>0</v>
      </c>
      <c r="AK1413">
        <v>18737.5</v>
      </c>
      <c r="AL1413">
        <v>17916.38</v>
      </c>
      <c r="AM1413">
        <v>232.69</v>
      </c>
      <c r="AN1413">
        <v>17.28</v>
      </c>
      <c r="AO1413">
        <v>588.42999999999995</v>
      </c>
      <c r="AP1413">
        <v>0</v>
      </c>
      <c r="AQ1413">
        <v>65.599999999999994</v>
      </c>
      <c r="AR1413">
        <v>1.28</v>
      </c>
      <c r="AS1413">
        <v>0</v>
      </c>
      <c r="AT1413">
        <v>108.9</v>
      </c>
      <c r="AU1413">
        <v>61.2</v>
      </c>
      <c r="AV1413">
        <v>1</v>
      </c>
      <c r="AW1413">
        <v>1</v>
      </c>
      <c r="AZ1413">
        <v>1</v>
      </c>
      <c r="BA1413">
        <v>35.24</v>
      </c>
      <c r="BB1413">
        <v>16.22</v>
      </c>
      <c r="BC1413">
        <v>7.51</v>
      </c>
      <c r="BD1413" t="s">
        <v>3</v>
      </c>
      <c r="BE1413" t="s">
        <v>3</v>
      </c>
      <c r="BF1413" t="s">
        <v>3</v>
      </c>
      <c r="BG1413" t="s">
        <v>3</v>
      </c>
      <c r="BH1413">
        <v>0</v>
      </c>
      <c r="BI1413">
        <v>1</v>
      </c>
      <c r="BJ1413" t="s">
        <v>1333</v>
      </c>
      <c r="BM1413">
        <v>18001</v>
      </c>
      <c r="BN1413">
        <v>0</v>
      </c>
      <c r="BO1413" t="s">
        <v>1330</v>
      </c>
      <c r="BP1413">
        <v>1</v>
      </c>
      <c r="BQ1413">
        <v>22</v>
      </c>
      <c r="BR1413">
        <v>0</v>
      </c>
      <c r="BS1413">
        <v>35.24</v>
      </c>
      <c r="BT1413">
        <v>1</v>
      </c>
      <c r="BU1413">
        <v>1</v>
      </c>
      <c r="BV1413">
        <v>1</v>
      </c>
      <c r="BW1413">
        <v>1</v>
      </c>
      <c r="BX1413">
        <v>1</v>
      </c>
      <c r="BY1413" t="s">
        <v>3</v>
      </c>
      <c r="BZ1413">
        <v>121</v>
      </c>
      <c r="CA1413">
        <v>72</v>
      </c>
      <c r="CB1413" t="s">
        <v>3</v>
      </c>
      <c r="CE1413">
        <v>0</v>
      </c>
      <c r="CF1413">
        <v>0</v>
      </c>
      <c r="CG1413">
        <v>0</v>
      </c>
      <c r="CM1413">
        <v>0</v>
      </c>
      <c r="CN1413" t="s">
        <v>2151</v>
      </c>
      <c r="CO1413">
        <v>0</v>
      </c>
      <c r="CP1413">
        <f t="shared" si="905"/>
        <v>55323</v>
      </c>
      <c r="CQ1413">
        <f t="shared" si="923"/>
        <v>134552.01380000002</v>
      </c>
      <c r="CR1413">
        <f t="shared" si="907"/>
        <v>5425.4277999999995</v>
      </c>
      <c r="CS1413">
        <f t="shared" si="908"/>
        <v>875.36160000000007</v>
      </c>
      <c r="CT1413">
        <f t="shared" si="909"/>
        <v>27423.768000000004</v>
      </c>
      <c r="CU1413">
        <f t="shared" si="910"/>
        <v>0</v>
      </c>
      <c r="CV1413">
        <f t="shared" si="911"/>
        <v>86.755999999999986</v>
      </c>
      <c r="CW1413">
        <f t="shared" si="912"/>
        <v>1.84</v>
      </c>
      <c r="CX1413">
        <f t="shared" si="913"/>
        <v>0</v>
      </c>
      <c r="CY1413">
        <f t="shared" si="914"/>
        <v>10184.328000000001</v>
      </c>
      <c r="CZ1413">
        <f t="shared" si="915"/>
        <v>5723.424</v>
      </c>
      <c r="DC1413" t="s">
        <v>3</v>
      </c>
      <c r="DD1413" t="s">
        <v>3</v>
      </c>
      <c r="DE1413" t="s">
        <v>61</v>
      </c>
      <c r="DF1413" t="s">
        <v>61</v>
      </c>
      <c r="DG1413" t="s">
        <v>62</v>
      </c>
      <c r="DH1413" t="s">
        <v>3</v>
      </c>
      <c r="DI1413" t="s">
        <v>62</v>
      </c>
      <c r="DJ1413" t="s">
        <v>61</v>
      </c>
      <c r="DK1413" t="s">
        <v>3</v>
      </c>
      <c r="DL1413" t="s">
        <v>86</v>
      </c>
      <c r="DM1413" t="s">
        <v>63</v>
      </c>
      <c r="DN1413">
        <v>0</v>
      </c>
      <c r="DO1413">
        <v>0</v>
      </c>
      <c r="DP1413">
        <v>1</v>
      </c>
      <c r="DQ1413">
        <v>1</v>
      </c>
      <c r="DU1413">
        <v>1013</v>
      </c>
      <c r="DV1413" t="s">
        <v>1332</v>
      </c>
      <c r="DW1413" t="s">
        <v>1332</v>
      </c>
      <c r="DX1413">
        <v>1</v>
      </c>
      <c r="DZ1413" t="s">
        <v>3</v>
      </c>
      <c r="EA1413" t="s">
        <v>3</v>
      </c>
      <c r="EB1413" t="s">
        <v>3</v>
      </c>
      <c r="EC1413" t="s">
        <v>3</v>
      </c>
      <c r="EE1413">
        <v>53551146</v>
      </c>
      <c r="EF1413">
        <v>22</v>
      </c>
      <c r="EG1413" t="s">
        <v>592</v>
      </c>
      <c r="EH1413">
        <v>16</v>
      </c>
      <c r="EI1413" t="s">
        <v>593</v>
      </c>
      <c r="EJ1413">
        <v>1</v>
      </c>
      <c r="EK1413">
        <v>18001</v>
      </c>
      <c r="EL1413" t="s">
        <v>1334</v>
      </c>
      <c r="EM1413" t="s">
        <v>1335</v>
      </c>
      <c r="EO1413" t="s">
        <v>67</v>
      </c>
      <c r="EQ1413">
        <v>131072</v>
      </c>
      <c r="ER1413">
        <v>18737.5</v>
      </c>
      <c r="ES1413">
        <v>17916.38</v>
      </c>
      <c r="ET1413">
        <v>232.69</v>
      </c>
      <c r="EU1413">
        <v>17.28</v>
      </c>
      <c r="EV1413">
        <v>588.42999999999995</v>
      </c>
      <c r="EW1413">
        <v>65.599999999999994</v>
      </c>
      <c r="EX1413">
        <v>1.28</v>
      </c>
      <c r="EY1413">
        <v>0</v>
      </c>
      <c r="FQ1413">
        <v>0</v>
      </c>
      <c r="FR1413">
        <f>ROUND(IF(AND(BH1413=3,BI1413=3),P1413,0),0)</f>
        <v>0</v>
      </c>
      <c r="FS1413">
        <v>0</v>
      </c>
      <c r="FX1413">
        <v>108.9</v>
      </c>
      <c r="FY1413">
        <v>61.2</v>
      </c>
      <c r="GA1413" t="s">
        <v>3</v>
      </c>
      <c r="GD1413">
        <v>1</v>
      </c>
      <c r="GF1413">
        <v>228109</v>
      </c>
      <c r="GG1413">
        <v>2</v>
      </c>
      <c r="GH1413">
        <v>1</v>
      </c>
      <c r="GI1413">
        <v>2</v>
      </c>
      <c r="GJ1413">
        <v>0</v>
      </c>
      <c r="GK1413">
        <v>0</v>
      </c>
      <c r="GL1413">
        <f>ROUND(IF(AND(BH1413=3,BI1413=3,FS1413&lt;&gt;0),P1413,0),0)</f>
        <v>0</v>
      </c>
      <c r="GM1413">
        <f>ROUND(O1413+X1413+Y1413,0)+GX1413</f>
        <v>71230</v>
      </c>
      <c r="GN1413">
        <f>IF(OR(BI1413=0,BI1413=1),ROUND(O1413+X1413+Y1413,0),0)</f>
        <v>71230</v>
      </c>
      <c r="GO1413">
        <f>IF(BI1413=2,ROUND(O1413+X1413+Y1413,0),0)</f>
        <v>0</v>
      </c>
      <c r="GP1413">
        <f>IF(BI1413=4,ROUND(O1413+X1413+Y1413,0)+GX1413,0)</f>
        <v>0</v>
      </c>
      <c r="GR1413">
        <v>0</v>
      </c>
      <c r="GS1413">
        <v>0</v>
      </c>
      <c r="GT1413">
        <v>0</v>
      </c>
      <c r="GU1413" t="s">
        <v>3</v>
      </c>
      <c r="GV1413">
        <f t="shared" si="916"/>
        <v>0</v>
      </c>
      <c r="GW1413">
        <v>1</v>
      </c>
      <c r="GX1413">
        <f>ROUND(HC1413*I1413,0)</f>
        <v>0</v>
      </c>
      <c r="HA1413">
        <v>0</v>
      </c>
      <c r="HB1413">
        <v>0</v>
      </c>
      <c r="HC1413">
        <f t="shared" si="917"/>
        <v>0</v>
      </c>
      <c r="HE1413" t="s">
        <v>3</v>
      </c>
      <c r="HF1413" t="s">
        <v>3</v>
      </c>
      <c r="HM1413" t="s">
        <v>3</v>
      </c>
      <c r="HN1413" t="s">
        <v>596</v>
      </c>
      <c r="HO1413" t="s">
        <v>597</v>
      </c>
      <c r="HP1413" t="s">
        <v>593</v>
      </c>
      <c r="HQ1413" t="s">
        <v>593</v>
      </c>
      <c r="IK1413">
        <v>0</v>
      </c>
    </row>
    <row r="1414" spans="1:255" x14ac:dyDescent="0.2">
      <c r="A1414" s="2">
        <v>18</v>
      </c>
      <c r="B1414" s="2">
        <v>1</v>
      </c>
      <c r="C1414" s="2">
        <v>2434</v>
      </c>
      <c r="D1414" s="2"/>
      <c r="E1414" s="2" t="s">
        <v>1373</v>
      </c>
      <c r="F1414" s="2" t="s">
        <v>1337</v>
      </c>
      <c r="G1414" s="2" t="s">
        <v>1338</v>
      </c>
      <c r="H1414" s="2" t="s">
        <v>1339</v>
      </c>
      <c r="I1414" s="2">
        <f>I1412*J1414</f>
        <v>-33.048000000000002</v>
      </c>
      <c r="J1414" s="2">
        <v>-100</v>
      </c>
      <c r="K1414" s="2">
        <v>-100</v>
      </c>
      <c r="L1414" s="2"/>
      <c r="M1414" s="2"/>
      <c r="N1414" s="2"/>
      <c r="O1414" s="2">
        <f>ROUND(CP1414,2)</f>
        <v>-5518.36</v>
      </c>
      <c r="P1414" s="2">
        <f>ROUND(CQ1414*I1414,2)</f>
        <v>-5518.36</v>
      </c>
      <c r="Q1414" s="2">
        <f>ROUND(CR1414*I1414,2)</f>
        <v>0</v>
      </c>
      <c r="R1414" s="2">
        <f>ROUND(CS1414*I1414,2)</f>
        <v>0</v>
      </c>
      <c r="S1414" s="2">
        <f>ROUND(CT1414*I1414,2)</f>
        <v>0</v>
      </c>
      <c r="T1414" s="2">
        <f>ROUND(CU1414*I1414,2)</f>
        <v>0</v>
      </c>
      <c r="U1414" s="2">
        <f t="shared" si="896"/>
        <v>0</v>
      </c>
      <c r="V1414" s="2">
        <f t="shared" si="897"/>
        <v>0</v>
      </c>
      <c r="W1414" s="2">
        <f>ROUND(CX1414*I1414,2)</f>
        <v>-17.52</v>
      </c>
      <c r="X1414" s="2">
        <f>ROUND(CY1414,2)</f>
        <v>0</v>
      </c>
      <c r="Y1414" s="2">
        <f>ROUND(CZ1414,2)</f>
        <v>0</v>
      </c>
      <c r="Z1414" s="2"/>
      <c r="AA1414" s="2">
        <v>53551706</v>
      </c>
      <c r="AB1414" s="2">
        <f t="shared" si="898"/>
        <v>166.98</v>
      </c>
      <c r="AC1414" s="2">
        <f t="shared" si="899"/>
        <v>166.98</v>
      </c>
      <c r="AD1414" s="2">
        <f t="shared" ref="AD1414:AD1421" si="924">ROUND((((ET1414)-(EU1414))+AE1414),2)</f>
        <v>0</v>
      </c>
      <c r="AE1414" s="2">
        <f t="shared" ref="AE1414:AF1421" si="925">ROUND((EU1414),2)</f>
        <v>0</v>
      </c>
      <c r="AF1414" s="2">
        <f t="shared" si="925"/>
        <v>0</v>
      </c>
      <c r="AG1414" s="2">
        <f t="shared" si="902"/>
        <v>0</v>
      </c>
      <c r="AH1414" s="2">
        <f t="shared" ref="AH1414:AI1421" si="926">(EW1414)</f>
        <v>0</v>
      </c>
      <c r="AI1414" s="2">
        <f t="shared" si="926"/>
        <v>0</v>
      </c>
      <c r="AJ1414" s="2">
        <f t="shared" si="904"/>
        <v>0.53</v>
      </c>
      <c r="AK1414" s="2">
        <v>166.98</v>
      </c>
      <c r="AL1414" s="2">
        <v>166.98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0.53</v>
      </c>
      <c r="AT1414" s="2">
        <v>121</v>
      </c>
      <c r="AU1414" s="2">
        <v>72</v>
      </c>
      <c r="AV1414" s="2">
        <v>1</v>
      </c>
      <c r="AW1414" s="2">
        <v>1</v>
      </c>
      <c r="AX1414" s="2"/>
      <c r="AY1414" s="2"/>
      <c r="AZ1414" s="2">
        <v>1</v>
      </c>
      <c r="BA1414" s="2">
        <v>1</v>
      </c>
      <c r="BB1414" s="2">
        <v>1</v>
      </c>
      <c r="BC1414" s="2">
        <v>1</v>
      </c>
      <c r="BD1414" s="2" t="s">
        <v>3</v>
      </c>
      <c r="BE1414" s="2" t="s">
        <v>3</v>
      </c>
      <c r="BF1414" s="2" t="s">
        <v>3</v>
      </c>
      <c r="BG1414" s="2" t="s">
        <v>3</v>
      </c>
      <c r="BH1414" s="2">
        <v>3</v>
      </c>
      <c r="BI1414" s="2">
        <v>1</v>
      </c>
      <c r="BJ1414" s="2" t="s">
        <v>1340</v>
      </c>
      <c r="BK1414" s="2"/>
      <c r="BL1414" s="2"/>
      <c r="BM1414" s="2">
        <v>18001</v>
      </c>
      <c r="BN1414" s="2">
        <v>0</v>
      </c>
      <c r="BO1414" s="2" t="s">
        <v>3</v>
      </c>
      <c r="BP1414" s="2">
        <v>0</v>
      </c>
      <c r="BQ1414" s="2">
        <v>22</v>
      </c>
      <c r="BR1414" s="2">
        <v>1</v>
      </c>
      <c r="BS1414" s="2">
        <v>1</v>
      </c>
      <c r="BT1414" s="2">
        <v>1</v>
      </c>
      <c r="BU1414" s="2">
        <v>1</v>
      </c>
      <c r="BV1414" s="2">
        <v>1</v>
      </c>
      <c r="BW1414" s="2">
        <v>1</v>
      </c>
      <c r="BX1414" s="2">
        <v>1</v>
      </c>
      <c r="BY1414" s="2" t="s">
        <v>3</v>
      </c>
      <c r="BZ1414" s="2">
        <v>121</v>
      </c>
      <c r="CA1414" s="2">
        <v>72</v>
      </c>
      <c r="CB1414" s="2" t="s">
        <v>3</v>
      </c>
      <c r="CC1414" s="2"/>
      <c r="CD1414" s="2"/>
      <c r="CE1414" s="2">
        <v>0</v>
      </c>
      <c r="CF1414" s="2">
        <v>0</v>
      </c>
      <c r="CG1414" s="2">
        <v>0</v>
      </c>
      <c r="CH1414" s="2"/>
      <c r="CI1414" s="2"/>
      <c r="CJ1414" s="2"/>
      <c r="CK1414" s="2"/>
      <c r="CL1414" s="2"/>
      <c r="CM1414" s="2">
        <v>0</v>
      </c>
      <c r="CN1414" s="2" t="s">
        <v>3</v>
      </c>
      <c r="CO1414" s="2">
        <v>0</v>
      </c>
      <c r="CP1414" s="2">
        <f t="shared" si="905"/>
        <v>-5518.36</v>
      </c>
      <c r="CQ1414" s="2">
        <f t="shared" si="923"/>
        <v>166.98</v>
      </c>
      <c r="CR1414" s="2">
        <f t="shared" si="907"/>
        <v>0</v>
      </c>
      <c r="CS1414" s="2">
        <f t="shared" si="908"/>
        <v>0</v>
      </c>
      <c r="CT1414" s="2">
        <f t="shared" si="909"/>
        <v>0</v>
      </c>
      <c r="CU1414" s="2">
        <f t="shared" si="910"/>
        <v>0</v>
      </c>
      <c r="CV1414" s="2">
        <f t="shared" si="911"/>
        <v>0</v>
      </c>
      <c r="CW1414" s="2">
        <f t="shared" si="912"/>
        <v>0</v>
      </c>
      <c r="CX1414" s="2">
        <f t="shared" si="913"/>
        <v>0.53</v>
      </c>
      <c r="CY1414" s="2">
        <f t="shared" si="914"/>
        <v>0</v>
      </c>
      <c r="CZ1414" s="2">
        <f t="shared" si="915"/>
        <v>0</v>
      </c>
      <c r="DA1414" s="2"/>
      <c r="DB1414" s="2"/>
      <c r="DC1414" s="2" t="s">
        <v>3</v>
      </c>
      <c r="DD1414" s="2" t="s">
        <v>3</v>
      </c>
      <c r="DE1414" s="2" t="s">
        <v>3</v>
      </c>
      <c r="DF1414" s="2" t="s">
        <v>3</v>
      </c>
      <c r="DG1414" s="2" t="s">
        <v>3</v>
      </c>
      <c r="DH1414" s="2" t="s">
        <v>3</v>
      </c>
      <c r="DI1414" s="2" t="s">
        <v>3</v>
      </c>
      <c r="DJ1414" s="2" t="s">
        <v>3</v>
      </c>
      <c r="DK1414" s="2" t="s">
        <v>3</v>
      </c>
      <c r="DL1414" s="2" t="s">
        <v>3</v>
      </c>
      <c r="DM1414" s="2" t="s">
        <v>3</v>
      </c>
      <c r="DN1414" s="2">
        <v>0</v>
      </c>
      <c r="DO1414" s="2">
        <v>0</v>
      </c>
      <c r="DP1414" s="2">
        <v>1</v>
      </c>
      <c r="DQ1414" s="2">
        <v>1</v>
      </c>
      <c r="DR1414" s="2"/>
      <c r="DS1414" s="2"/>
      <c r="DT1414" s="2"/>
      <c r="DU1414" s="2">
        <v>1013</v>
      </c>
      <c r="DV1414" s="2" t="s">
        <v>1339</v>
      </c>
      <c r="DW1414" s="2" t="s">
        <v>1339</v>
      </c>
      <c r="DX1414" s="2">
        <v>1</v>
      </c>
      <c r="DY1414" s="2"/>
      <c r="DZ1414" s="2" t="s">
        <v>3</v>
      </c>
      <c r="EA1414" s="2" t="s">
        <v>3</v>
      </c>
      <c r="EB1414" s="2" t="s">
        <v>3</v>
      </c>
      <c r="EC1414" s="2" t="s">
        <v>3</v>
      </c>
      <c r="ED1414" s="2"/>
      <c r="EE1414" s="2">
        <v>53551146</v>
      </c>
      <c r="EF1414" s="2">
        <v>22</v>
      </c>
      <c r="EG1414" s="2" t="s">
        <v>592</v>
      </c>
      <c r="EH1414" s="2">
        <v>16</v>
      </c>
      <c r="EI1414" s="2" t="s">
        <v>593</v>
      </c>
      <c r="EJ1414" s="2">
        <v>1</v>
      </c>
      <c r="EK1414" s="2">
        <v>18001</v>
      </c>
      <c r="EL1414" s="2" t="s">
        <v>1334</v>
      </c>
      <c r="EM1414" s="2" t="s">
        <v>1335</v>
      </c>
      <c r="EN1414" s="2"/>
      <c r="EO1414" s="2" t="s">
        <v>3</v>
      </c>
      <c r="EP1414" s="2"/>
      <c r="EQ1414" s="2">
        <v>32768</v>
      </c>
      <c r="ER1414" s="2">
        <v>166.98</v>
      </c>
      <c r="ES1414" s="2">
        <v>166.98</v>
      </c>
      <c r="ET1414" s="2">
        <v>0</v>
      </c>
      <c r="EU1414" s="2">
        <v>0</v>
      </c>
      <c r="EV1414" s="2">
        <v>0</v>
      </c>
      <c r="EW1414" s="2">
        <v>0</v>
      </c>
      <c r="EX1414" s="2">
        <v>0</v>
      </c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>
        <v>0</v>
      </c>
      <c r="FR1414" s="2">
        <f>ROUND(IF(AND(BH1414=3,BI1414=3),P1414,0),2)</f>
        <v>0</v>
      </c>
      <c r="FS1414" s="2">
        <v>0</v>
      </c>
      <c r="FT1414" s="2"/>
      <c r="FU1414" s="2"/>
      <c r="FV1414" s="2"/>
      <c r="FW1414" s="2"/>
      <c r="FX1414" s="2">
        <v>121</v>
      </c>
      <c r="FY1414" s="2">
        <v>72</v>
      </c>
      <c r="FZ1414" s="2"/>
      <c r="GA1414" s="2" t="s">
        <v>3</v>
      </c>
      <c r="GB1414" s="2"/>
      <c r="GC1414" s="2"/>
      <c r="GD1414" s="2">
        <v>1</v>
      </c>
      <c r="GE1414" s="2"/>
      <c r="GF1414" s="2">
        <v>-1698548958</v>
      </c>
      <c r="GG1414" s="2">
        <v>2</v>
      </c>
      <c r="GH1414" s="2">
        <v>1</v>
      </c>
      <c r="GI1414" s="2">
        <v>-2</v>
      </c>
      <c r="GJ1414" s="2">
        <v>0</v>
      </c>
      <c r="GK1414" s="2">
        <v>0</v>
      </c>
      <c r="GL1414" s="2">
        <f>ROUND(IF(AND(BH1414=3,BI1414=3,FS1414&lt;&gt;0),P1414,0),2)</f>
        <v>0</v>
      </c>
      <c r="GM1414" s="2">
        <f>ROUND(O1414+X1414+Y1414,2)+GX1414</f>
        <v>-5518.36</v>
      </c>
      <c r="GN1414" s="2">
        <f>IF(OR(BI1414=0,BI1414=1),ROUND(O1414+X1414+Y1414,2),0)</f>
        <v>-5518.36</v>
      </c>
      <c r="GO1414" s="2">
        <f>IF(BI1414=2,ROUND(O1414+X1414+Y1414,2),0)</f>
        <v>0</v>
      </c>
      <c r="GP1414" s="2">
        <f>IF(BI1414=4,ROUND(O1414+X1414+Y1414,2)+GX1414,0)</f>
        <v>0</v>
      </c>
      <c r="GQ1414" s="2"/>
      <c r="GR1414" s="2">
        <v>0</v>
      </c>
      <c r="GS1414" s="2">
        <v>0</v>
      </c>
      <c r="GT1414" s="2">
        <v>0</v>
      </c>
      <c r="GU1414" s="2" t="s">
        <v>3</v>
      </c>
      <c r="GV1414" s="2">
        <f t="shared" si="916"/>
        <v>0</v>
      </c>
      <c r="GW1414" s="2">
        <v>1</v>
      </c>
      <c r="GX1414" s="2">
        <f>ROUND(HC1414*I1414,2)</f>
        <v>0</v>
      </c>
      <c r="GY1414" s="2"/>
      <c r="GZ1414" s="2"/>
      <c r="HA1414" s="2">
        <v>0</v>
      </c>
      <c r="HB1414" s="2">
        <v>0</v>
      </c>
      <c r="HC1414" s="2">
        <f t="shared" si="917"/>
        <v>0</v>
      </c>
      <c r="HD1414" s="2"/>
      <c r="HE1414" s="2" t="s">
        <v>3</v>
      </c>
      <c r="HF1414" s="2" t="s">
        <v>3</v>
      </c>
      <c r="HG1414" s="2"/>
      <c r="HH1414" s="2"/>
      <c r="HI1414" s="2"/>
      <c r="HJ1414" s="2"/>
      <c r="HK1414" s="2"/>
      <c r="HL1414" s="2"/>
      <c r="HM1414" s="2" t="s">
        <v>3</v>
      </c>
      <c r="HN1414" s="2" t="s">
        <v>596</v>
      </c>
      <c r="HO1414" s="2" t="s">
        <v>597</v>
      </c>
      <c r="HP1414" s="2" t="s">
        <v>593</v>
      </c>
      <c r="HQ1414" s="2" t="s">
        <v>593</v>
      </c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>
        <v>0</v>
      </c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</row>
    <row r="1415" spans="1:255" x14ac:dyDescent="0.2">
      <c r="A1415">
        <v>18</v>
      </c>
      <c r="B1415">
        <v>1</v>
      </c>
      <c r="C1415">
        <v>2449</v>
      </c>
      <c r="E1415" t="s">
        <v>1373</v>
      </c>
      <c r="F1415" t="s">
        <v>1337</v>
      </c>
      <c r="G1415" t="s">
        <v>1338</v>
      </c>
      <c r="H1415" t="s">
        <v>1339</v>
      </c>
      <c r="I1415">
        <f>I1413*J1415</f>
        <v>-33.048000000000002</v>
      </c>
      <c r="J1415">
        <v>-100</v>
      </c>
      <c r="K1415">
        <v>-100</v>
      </c>
      <c r="O1415">
        <f>ROUND(CP1415,0)</f>
        <v>-38297</v>
      </c>
      <c r="P1415">
        <f>ROUND(CQ1415*I1415,0)</f>
        <v>-38297</v>
      </c>
      <c r="Q1415">
        <f>ROUND(CR1415*I1415,0)</f>
        <v>0</v>
      </c>
      <c r="R1415">
        <f>ROUND(CS1415*I1415,0)</f>
        <v>0</v>
      </c>
      <c r="S1415">
        <f>ROUND(CT1415*I1415,0)</f>
        <v>0</v>
      </c>
      <c r="T1415">
        <f>ROUND(CU1415*I1415,0)</f>
        <v>0</v>
      </c>
      <c r="U1415">
        <f t="shared" si="896"/>
        <v>0</v>
      </c>
      <c r="V1415">
        <f t="shared" si="897"/>
        <v>0</v>
      </c>
      <c r="W1415">
        <f>ROUND(CX1415*I1415,0)</f>
        <v>-18</v>
      </c>
      <c r="X1415">
        <f>ROUND(CY1415,0)</f>
        <v>0</v>
      </c>
      <c r="Y1415">
        <f>ROUND(CZ1415,0)</f>
        <v>0</v>
      </c>
      <c r="AA1415">
        <v>53551707</v>
      </c>
      <c r="AB1415">
        <f t="shared" si="898"/>
        <v>166.98</v>
      </c>
      <c r="AC1415">
        <f t="shared" si="899"/>
        <v>166.98</v>
      </c>
      <c r="AD1415">
        <f t="shared" si="924"/>
        <v>0</v>
      </c>
      <c r="AE1415">
        <f t="shared" si="925"/>
        <v>0</v>
      </c>
      <c r="AF1415">
        <f t="shared" si="925"/>
        <v>0</v>
      </c>
      <c r="AG1415">
        <f t="shared" si="902"/>
        <v>0</v>
      </c>
      <c r="AH1415">
        <f t="shared" si="926"/>
        <v>0</v>
      </c>
      <c r="AI1415">
        <f t="shared" si="926"/>
        <v>0</v>
      </c>
      <c r="AJ1415">
        <f t="shared" si="904"/>
        <v>0.53</v>
      </c>
      <c r="AK1415">
        <v>166.98</v>
      </c>
      <c r="AL1415">
        <v>166.98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0.53</v>
      </c>
      <c r="AT1415">
        <v>121</v>
      </c>
      <c r="AU1415">
        <v>72</v>
      </c>
      <c r="AV1415">
        <v>1</v>
      </c>
      <c r="AW1415">
        <v>1</v>
      </c>
      <c r="AZ1415">
        <v>1</v>
      </c>
      <c r="BA1415">
        <v>1</v>
      </c>
      <c r="BB1415">
        <v>1</v>
      </c>
      <c r="BC1415">
        <v>6.94</v>
      </c>
      <c r="BD1415" t="s">
        <v>3</v>
      </c>
      <c r="BE1415" t="s">
        <v>3</v>
      </c>
      <c r="BF1415" t="s">
        <v>3</v>
      </c>
      <c r="BG1415" t="s">
        <v>3</v>
      </c>
      <c r="BH1415">
        <v>3</v>
      </c>
      <c r="BI1415">
        <v>1</v>
      </c>
      <c r="BJ1415" t="s">
        <v>1340</v>
      </c>
      <c r="BM1415">
        <v>18001</v>
      </c>
      <c r="BN1415">
        <v>0</v>
      </c>
      <c r="BO1415" t="s">
        <v>1337</v>
      </c>
      <c r="BP1415">
        <v>1</v>
      </c>
      <c r="BQ1415">
        <v>22</v>
      </c>
      <c r="BR1415">
        <v>1</v>
      </c>
      <c r="BS1415">
        <v>1</v>
      </c>
      <c r="BT1415">
        <v>1</v>
      </c>
      <c r="BU1415">
        <v>1</v>
      </c>
      <c r="BV1415">
        <v>1</v>
      </c>
      <c r="BW1415">
        <v>1</v>
      </c>
      <c r="BX1415">
        <v>1</v>
      </c>
      <c r="BY1415" t="s">
        <v>3</v>
      </c>
      <c r="BZ1415">
        <v>121</v>
      </c>
      <c r="CA1415">
        <v>72</v>
      </c>
      <c r="CB1415" t="s">
        <v>3</v>
      </c>
      <c r="CE1415">
        <v>0</v>
      </c>
      <c r="CF1415">
        <v>0</v>
      </c>
      <c r="CG1415">
        <v>0</v>
      </c>
      <c r="CM1415">
        <v>0</v>
      </c>
      <c r="CN1415" t="s">
        <v>3</v>
      </c>
      <c r="CO1415">
        <v>0</v>
      </c>
      <c r="CP1415">
        <f t="shared" si="905"/>
        <v>-38297</v>
      </c>
      <c r="CQ1415">
        <f t="shared" si="923"/>
        <v>1158.8412000000001</v>
      </c>
      <c r="CR1415">
        <f t="shared" si="907"/>
        <v>0</v>
      </c>
      <c r="CS1415">
        <f t="shared" si="908"/>
        <v>0</v>
      </c>
      <c r="CT1415">
        <f t="shared" si="909"/>
        <v>0</v>
      </c>
      <c r="CU1415">
        <f t="shared" si="910"/>
        <v>0</v>
      </c>
      <c r="CV1415">
        <f t="shared" si="911"/>
        <v>0</v>
      </c>
      <c r="CW1415">
        <f t="shared" si="912"/>
        <v>0</v>
      </c>
      <c r="CX1415">
        <f t="shared" si="913"/>
        <v>0.53</v>
      </c>
      <c r="CY1415">
        <f t="shared" si="914"/>
        <v>0</v>
      </c>
      <c r="CZ1415">
        <f t="shared" si="915"/>
        <v>0</v>
      </c>
      <c r="DC1415" t="s">
        <v>3</v>
      </c>
      <c r="DD1415" t="s">
        <v>3</v>
      </c>
      <c r="DE1415" t="s">
        <v>3</v>
      </c>
      <c r="DF1415" t="s">
        <v>3</v>
      </c>
      <c r="DG1415" t="s">
        <v>3</v>
      </c>
      <c r="DH1415" t="s">
        <v>3</v>
      </c>
      <c r="DI1415" t="s">
        <v>3</v>
      </c>
      <c r="DJ1415" t="s">
        <v>3</v>
      </c>
      <c r="DK1415" t="s">
        <v>3</v>
      </c>
      <c r="DL1415" t="s">
        <v>3</v>
      </c>
      <c r="DM1415" t="s">
        <v>3</v>
      </c>
      <c r="DN1415">
        <v>0</v>
      </c>
      <c r="DO1415">
        <v>0</v>
      </c>
      <c r="DP1415">
        <v>1</v>
      </c>
      <c r="DQ1415">
        <v>1</v>
      </c>
      <c r="DU1415">
        <v>1013</v>
      </c>
      <c r="DV1415" t="s">
        <v>1339</v>
      </c>
      <c r="DW1415" t="s">
        <v>1339</v>
      </c>
      <c r="DX1415">
        <v>1</v>
      </c>
      <c r="DZ1415" t="s">
        <v>3</v>
      </c>
      <c r="EA1415" t="s">
        <v>3</v>
      </c>
      <c r="EB1415" t="s">
        <v>3</v>
      </c>
      <c r="EC1415" t="s">
        <v>3</v>
      </c>
      <c r="EE1415">
        <v>53551146</v>
      </c>
      <c r="EF1415">
        <v>22</v>
      </c>
      <c r="EG1415" t="s">
        <v>592</v>
      </c>
      <c r="EH1415">
        <v>16</v>
      </c>
      <c r="EI1415" t="s">
        <v>593</v>
      </c>
      <c r="EJ1415">
        <v>1</v>
      </c>
      <c r="EK1415">
        <v>18001</v>
      </c>
      <c r="EL1415" t="s">
        <v>1334</v>
      </c>
      <c r="EM1415" t="s">
        <v>1335</v>
      </c>
      <c r="EO1415" t="s">
        <v>3</v>
      </c>
      <c r="EQ1415">
        <v>32768</v>
      </c>
      <c r="ER1415">
        <v>166.98</v>
      </c>
      <c r="ES1415">
        <v>166.98</v>
      </c>
      <c r="ET1415">
        <v>0</v>
      </c>
      <c r="EU1415">
        <v>0</v>
      </c>
      <c r="EV1415">
        <v>0</v>
      </c>
      <c r="EW1415">
        <v>0</v>
      </c>
      <c r="EX1415">
        <v>0</v>
      </c>
      <c r="FQ1415">
        <v>0</v>
      </c>
      <c r="FR1415">
        <f>ROUND(IF(AND(BH1415=3,BI1415=3),P1415,0),0)</f>
        <v>0</v>
      </c>
      <c r="FS1415">
        <v>0</v>
      </c>
      <c r="FX1415">
        <v>121</v>
      </c>
      <c r="FY1415">
        <v>72</v>
      </c>
      <c r="GA1415" t="s">
        <v>3</v>
      </c>
      <c r="GD1415">
        <v>1</v>
      </c>
      <c r="GF1415">
        <v>-1698548958</v>
      </c>
      <c r="GG1415">
        <v>2</v>
      </c>
      <c r="GH1415">
        <v>1</v>
      </c>
      <c r="GI1415">
        <v>2</v>
      </c>
      <c r="GJ1415">
        <v>0</v>
      </c>
      <c r="GK1415">
        <v>0</v>
      </c>
      <c r="GL1415">
        <f>ROUND(IF(AND(BH1415=3,BI1415=3,FS1415&lt;&gt;0),P1415,0),0)</f>
        <v>0</v>
      </c>
      <c r="GM1415">
        <f>ROUND(O1415+X1415+Y1415,0)+GX1415</f>
        <v>-38297</v>
      </c>
      <c r="GN1415">
        <f>IF(OR(BI1415=0,BI1415=1),ROUND(O1415+X1415+Y1415,0),0)</f>
        <v>-38297</v>
      </c>
      <c r="GO1415">
        <f>IF(BI1415=2,ROUND(O1415+X1415+Y1415,0),0)</f>
        <v>0</v>
      </c>
      <c r="GP1415">
        <f>IF(BI1415=4,ROUND(O1415+X1415+Y1415,0)+GX1415,0)</f>
        <v>0</v>
      </c>
      <c r="GR1415">
        <v>0</v>
      </c>
      <c r="GS1415">
        <v>0</v>
      </c>
      <c r="GT1415">
        <v>0</v>
      </c>
      <c r="GU1415" t="s">
        <v>3</v>
      </c>
      <c r="GV1415">
        <f t="shared" si="916"/>
        <v>0</v>
      </c>
      <c r="GW1415">
        <v>1</v>
      </c>
      <c r="GX1415">
        <f>ROUND(HC1415*I1415,0)</f>
        <v>0</v>
      </c>
      <c r="HA1415">
        <v>0</v>
      </c>
      <c r="HB1415">
        <v>0</v>
      </c>
      <c r="HC1415">
        <f t="shared" si="917"/>
        <v>0</v>
      </c>
      <c r="HE1415" t="s">
        <v>3</v>
      </c>
      <c r="HF1415" t="s">
        <v>3</v>
      </c>
      <c r="HM1415" t="s">
        <v>3</v>
      </c>
      <c r="HN1415" t="s">
        <v>596</v>
      </c>
      <c r="HO1415" t="s">
        <v>597</v>
      </c>
      <c r="HP1415" t="s">
        <v>593</v>
      </c>
      <c r="HQ1415" t="s">
        <v>593</v>
      </c>
      <c r="IK1415">
        <v>0</v>
      </c>
    </row>
    <row r="1416" spans="1:255" x14ac:dyDescent="0.2">
      <c r="A1416" s="2">
        <v>18</v>
      </c>
      <c r="B1416" s="2">
        <v>1</v>
      </c>
      <c r="C1416" s="2">
        <v>2435</v>
      </c>
      <c r="D1416" s="2"/>
      <c r="E1416" s="2" t="s">
        <v>1374</v>
      </c>
      <c r="F1416" s="2" t="s">
        <v>1342</v>
      </c>
      <c r="G1416" s="2" t="s">
        <v>1343</v>
      </c>
      <c r="H1416" s="2" t="s">
        <v>160</v>
      </c>
      <c r="I1416" s="2">
        <f>I1412*J1416</f>
        <v>162</v>
      </c>
      <c r="J1416" s="2">
        <v>490.19607843137254</v>
      </c>
      <c r="K1416" s="2">
        <v>490.196078</v>
      </c>
      <c r="L1416" s="2"/>
      <c r="M1416" s="2"/>
      <c r="N1416" s="2"/>
      <c r="O1416" s="2">
        <f>ROUND(CP1416,2)</f>
        <v>24180.12</v>
      </c>
      <c r="P1416" s="2">
        <f>ROUND(CQ1416*I1416,2)</f>
        <v>24180.12</v>
      </c>
      <c r="Q1416" s="2">
        <f>ROUND(CR1416*I1416,2)</f>
        <v>0</v>
      </c>
      <c r="R1416" s="2">
        <f>ROUND(CS1416*I1416,2)</f>
        <v>0</v>
      </c>
      <c r="S1416" s="2">
        <f>ROUND(CT1416*I1416,2)</f>
        <v>0</v>
      </c>
      <c r="T1416" s="2">
        <f>ROUND(CU1416*I1416,2)</f>
        <v>0</v>
      </c>
      <c r="U1416" s="2">
        <f t="shared" si="896"/>
        <v>0</v>
      </c>
      <c r="V1416" s="2">
        <f t="shared" si="897"/>
        <v>0</v>
      </c>
      <c r="W1416" s="2">
        <f>ROUND(CX1416*I1416,2)</f>
        <v>11.34</v>
      </c>
      <c r="X1416" s="2">
        <f>ROUND(CY1416,2)</f>
        <v>0</v>
      </c>
      <c r="Y1416" s="2">
        <f>ROUND(CZ1416,2)</f>
        <v>0</v>
      </c>
      <c r="Z1416" s="2"/>
      <c r="AA1416" s="2">
        <v>53551706</v>
      </c>
      <c r="AB1416" s="2">
        <f t="shared" si="898"/>
        <v>149.26</v>
      </c>
      <c r="AC1416" s="2">
        <f t="shared" si="899"/>
        <v>149.26</v>
      </c>
      <c r="AD1416" s="2">
        <f t="shared" si="924"/>
        <v>0</v>
      </c>
      <c r="AE1416" s="2">
        <f t="shared" si="925"/>
        <v>0</v>
      </c>
      <c r="AF1416" s="2">
        <f t="shared" si="925"/>
        <v>0</v>
      </c>
      <c r="AG1416" s="2">
        <f t="shared" si="902"/>
        <v>0</v>
      </c>
      <c r="AH1416" s="2">
        <f t="shared" si="926"/>
        <v>0</v>
      </c>
      <c r="AI1416" s="2">
        <f t="shared" si="926"/>
        <v>0</v>
      </c>
      <c r="AJ1416" s="2">
        <f t="shared" si="904"/>
        <v>7.0000000000000007E-2</v>
      </c>
      <c r="AK1416" s="2">
        <v>149.26</v>
      </c>
      <c r="AL1416" s="2">
        <v>149.26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7.0000000000000007E-2</v>
      </c>
      <c r="AT1416" s="2">
        <v>121</v>
      </c>
      <c r="AU1416" s="2">
        <v>72</v>
      </c>
      <c r="AV1416" s="2">
        <v>1</v>
      </c>
      <c r="AW1416" s="2">
        <v>1</v>
      </c>
      <c r="AX1416" s="2"/>
      <c r="AY1416" s="2"/>
      <c r="AZ1416" s="2">
        <v>1</v>
      </c>
      <c r="BA1416" s="2">
        <v>1</v>
      </c>
      <c r="BB1416" s="2">
        <v>1</v>
      </c>
      <c r="BC1416" s="2">
        <v>1</v>
      </c>
      <c r="BD1416" s="2" t="s">
        <v>3</v>
      </c>
      <c r="BE1416" s="2" t="s">
        <v>3</v>
      </c>
      <c r="BF1416" s="2" t="s">
        <v>3</v>
      </c>
      <c r="BG1416" s="2" t="s">
        <v>3</v>
      </c>
      <c r="BH1416" s="2">
        <v>3</v>
      </c>
      <c r="BI1416" s="2">
        <v>1</v>
      </c>
      <c r="BJ1416" s="2" t="s">
        <v>1344</v>
      </c>
      <c r="BK1416" s="2"/>
      <c r="BL1416" s="2"/>
      <c r="BM1416" s="2">
        <v>18001</v>
      </c>
      <c r="BN1416" s="2">
        <v>0</v>
      </c>
      <c r="BO1416" s="2" t="s">
        <v>3</v>
      </c>
      <c r="BP1416" s="2">
        <v>0</v>
      </c>
      <c r="BQ1416" s="2">
        <v>22</v>
      </c>
      <c r="BR1416" s="2">
        <v>0</v>
      </c>
      <c r="BS1416" s="2">
        <v>1</v>
      </c>
      <c r="BT1416" s="2">
        <v>1</v>
      </c>
      <c r="BU1416" s="2">
        <v>1</v>
      </c>
      <c r="BV1416" s="2">
        <v>1</v>
      </c>
      <c r="BW1416" s="2">
        <v>1</v>
      </c>
      <c r="BX1416" s="2">
        <v>1</v>
      </c>
      <c r="BY1416" s="2" t="s">
        <v>3</v>
      </c>
      <c r="BZ1416" s="2">
        <v>121</v>
      </c>
      <c r="CA1416" s="2">
        <v>72</v>
      </c>
      <c r="CB1416" s="2" t="s">
        <v>3</v>
      </c>
      <c r="CC1416" s="2"/>
      <c r="CD1416" s="2"/>
      <c r="CE1416" s="2">
        <v>0</v>
      </c>
      <c r="CF1416" s="2">
        <v>0</v>
      </c>
      <c r="CG1416" s="2">
        <v>0</v>
      </c>
      <c r="CH1416" s="2"/>
      <c r="CI1416" s="2"/>
      <c r="CJ1416" s="2"/>
      <c r="CK1416" s="2"/>
      <c r="CL1416" s="2"/>
      <c r="CM1416" s="2">
        <v>0</v>
      </c>
      <c r="CN1416" s="2" t="s">
        <v>3</v>
      </c>
      <c r="CO1416" s="2">
        <v>0</v>
      </c>
      <c r="CP1416" s="2">
        <f t="shared" si="905"/>
        <v>24180.12</v>
      </c>
      <c r="CQ1416" s="2">
        <f t="shared" si="923"/>
        <v>149.26</v>
      </c>
      <c r="CR1416" s="2">
        <f t="shared" si="907"/>
        <v>0</v>
      </c>
      <c r="CS1416" s="2">
        <f t="shared" si="908"/>
        <v>0</v>
      </c>
      <c r="CT1416" s="2">
        <f t="shared" si="909"/>
        <v>0</v>
      </c>
      <c r="CU1416" s="2">
        <f t="shared" si="910"/>
        <v>0</v>
      </c>
      <c r="CV1416" s="2">
        <f t="shared" si="911"/>
        <v>0</v>
      </c>
      <c r="CW1416" s="2">
        <f t="shared" si="912"/>
        <v>0</v>
      </c>
      <c r="CX1416" s="2">
        <f t="shared" si="913"/>
        <v>7.0000000000000007E-2</v>
      </c>
      <c r="CY1416" s="2">
        <f t="shared" si="914"/>
        <v>0</v>
      </c>
      <c r="CZ1416" s="2">
        <f t="shared" si="915"/>
        <v>0</v>
      </c>
      <c r="DA1416" s="2"/>
      <c r="DB1416" s="2"/>
      <c r="DC1416" s="2" t="s">
        <v>3</v>
      </c>
      <c r="DD1416" s="2" t="s">
        <v>3</v>
      </c>
      <c r="DE1416" s="2" t="s">
        <v>3</v>
      </c>
      <c r="DF1416" s="2" t="s">
        <v>3</v>
      </c>
      <c r="DG1416" s="2" t="s">
        <v>3</v>
      </c>
      <c r="DH1416" s="2" t="s">
        <v>3</v>
      </c>
      <c r="DI1416" s="2" t="s">
        <v>3</v>
      </c>
      <c r="DJ1416" s="2" t="s">
        <v>3</v>
      </c>
      <c r="DK1416" s="2" t="s">
        <v>3</v>
      </c>
      <c r="DL1416" s="2" t="s">
        <v>3</v>
      </c>
      <c r="DM1416" s="2" t="s">
        <v>3</v>
      </c>
      <c r="DN1416" s="2">
        <v>0</v>
      </c>
      <c r="DO1416" s="2">
        <v>0</v>
      </c>
      <c r="DP1416" s="2">
        <v>1</v>
      </c>
      <c r="DQ1416" s="2">
        <v>1</v>
      </c>
      <c r="DR1416" s="2"/>
      <c r="DS1416" s="2"/>
      <c r="DT1416" s="2"/>
      <c r="DU1416" s="2">
        <v>1010</v>
      </c>
      <c r="DV1416" s="2" t="s">
        <v>160</v>
      </c>
      <c r="DW1416" s="2" t="s">
        <v>160</v>
      </c>
      <c r="DX1416" s="2">
        <v>1</v>
      </c>
      <c r="DY1416" s="2"/>
      <c r="DZ1416" s="2" t="s">
        <v>3</v>
      </c>
      <c r="EA1416" s="2" t="s">
        <v>3</v>
      </c>
      <c r="EB1416" s="2" t="s">
        <v>3</v>
      </c>
      <c r="EC1416" s="2" t="s">
        <v>3</v>
      </c>
      <c r="ED1416" s="2"/>
      <c r="EE1416" s="2">
        <v>53551146</v>
      </c>
      <c r="EF1416" s="2">
        <v>22</v>
      </c>
      <c r="EG1416" s="2" t="s">
        <v>592</v>
      </c>
      <c r="EH1416" s="2">
        <v>16</v>
      </c>
      <c r="EI1416" s="2" t="s">
        <v>593</v>
      </c>
      <c r="EJ1416" s="2">
        <v>1</v>
      </c>
      <c r="EK1416" s="2">
        <v>18001</v>
      </c>
      <c r="EL1416" s="2" t="s">
        <v>1334</v>
      </c>
      <c r="EM1416" s="2" t="s">
        <v>1335</v>
      </c>
      <c r="EN1416" s="2"/>
      <c r="EO1416" s="2" t="s">
        <v>3</v>
      </c>
      <c r="EP1416" s="2"/>
      <c r="EQ1416" s="2">
        <v>0</v>
      </c>
      <c r="ER1416" s="2">
        <v>149.26</v>
      </c>
      <c r="ES1416" s="2">
        <v>149.26</v>
      </c>
      <c r="ET1416" s="2">
        <v>0</v>
      </c>
      <c r="EU1416" s="2">
        <v>0</v>
      </c>
      <c r="EV1416" s="2">
        <v>0</v>
      </c>
      <c r="EW1416" s="2">
        <v>0</v>
      </c>
      <c r="EX1416" s="2">
        <v>0</v>
      </c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>
        <v>0</v>
      </c>
      <c r="FR1416" s="2">
        <f>ROUND(IF(AND(BH1416=3,BI1416=3),P1416,0),2)</f>
        <v>0</v>
      </c>
      <c r="FS1416" s="2">
        <v>0</v>
      </c>
      <c r="FT1416" s="2"/>
      <c r="FU1416" s="2"/>
      <c r="FV1416" s="2"/>
      <c r="FW1416" s="2"/>
      <c r="FX1416" s="2">
        <v>121</v>
      </c>
      <c r="FY1416" s="2">
        <v>72</v>
      </c>
      <c r="FZ1416" s="2"/>
      <c r="GA1416" s="2" t="s">
        <v>3</v>
      </c>
      <c r="GB1416" s="2"/>
      <c r="GC1416" s="2"/>
      <c r="GD1416" s="2">
        <v>1</v>
      </c>
      <c r="GE1416" s="2"/>
      <c r="GF1416" s="2">
        <v>-676983205</v>
      </c>
      <c r="GG1416" s="2">
        <v>2</v>
      </c>
      <c r="GH1416" s="2">
        <v>1</v>
      </c>
      <c r="GI1416" s="2">
        <v>-2</v>
      </c>
      <c r="GJ1416" s="2">
        <v>0</v>
      </c>
      <c r="GK1416" s="2">
        <v>0</v>
      </c>
      <c r="GL1416" s="2">
        <f>ROUND(IF(AND(BH1416=3,BI1416=3,FS1416&lt;&gt;0),P1416,0),2)</f>
        <v>0</v>
      </c>
      <c r="GM1416" s="2">
        <f>ROUND(O1416+X1416+Y1416,2)+GX1416</f>
        <v>24180.12</v>
      </c>
      <c r="GN1416" s="2">
        <f>IF(OR(BI1416=0,BI1416=1),ROUND(O1416+X1416+Y1416,2),0)</f>
        <v>24180.12</v>
      </c>
      <c r="GO1416" s="2">
        <f>IF(BI1416=2,ROUND(O1416+X1416+Y1416,2),0)</f>
        <v>0</v>
      </c>
      <c r="GP1416" s="2">
        <f>IF(BI1416=4,ROUND(O1416+X1416+Y1416,2)+GX1416,0)</f>
        <v>0</v>
      </c>
      <c r="GQ1416" s="2"/>
      <c r="GR1416" s="2">
        <v>0</v>
      </c>
      <c r="GS1416" s="2">
        <v>0</v>
      </c>
      <c r="GT1416" s="2">
        <v>0</v>
      </c>
      <c r="GU1416" s="2" t="s">
        <v>3</v>
      </c>
      <c r="GV1416" s="2">
        <f t="shared" si="916"/>
        <v>0</v>
      </c>
      <c r="GW1416" s="2">
        <v>1</v>
      </c>
      <c r="GX1416" s="2">
        <f>ROUND(HC1416*I1416,2)</f>
        <v>0</v>
      </c>
      <c r="GY1416" s="2"/>
      <c r="GZ1416" s="2"/>
      <c r="HA1416" s="2">
        <v>0</v>
      </c>
      <c r="HB1416" s="2">
        <v>0</v>
      </c>
      <c r="HC1416" s="2">
        <f t="shared" si="917"/>
        <v>0</v>
      </c>
      <c r="HD1416" s="2"/>
      <c r="HE1416" s="2" t="s">
        <v>3</v>
      </c>
      <c r="HF1416" s="2" t="s">
        <v>3</v>
      </c>
      <c r="HG1416" s="2"/>
      <c r="HH1416" s="2"/>
      <c r="HI1416" s="2"/>
      <c r="HJ1416" s="2"/>
      <c r="HK1416" s="2"/>
      <c r="HL1416" s="2"/>
      <c r="HM1416" s="2" t="s">
        <v>3</v>
      </c>
      <c r="HN1416" s="2" t="s">
        <v>596</v>
      </c>
      <c r="HO1416" s="2" t="s">
        <v>597</v>
      </c>
      <c r="HP1416" s="2" t="s">
        <v>593</v>
      </c>
      <c r="HQ1416" s="2" t="s">
        <v>593</v>
      </c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>
        <v>0</v>
      </c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</row>
    <row r="1417" spans="1:255" x14ac:dyDescent="0.2">
      <c r="A1417">
        <v>18</v>
      </c>
      <c r="B1417">
        <v>1</v>
      </c>
      <c r="C1417">
        <v>2450</v>
      </c>
      <c r="E1417" t="s">
        <v>1374</v>
      </c>
      <c r="F1417" t="s">
        <v>1342</v>
      </c>
      <c r="G1417" t="s">
        <v>1343</v>
      </c>
      <c r="H1417" t="s">
        <v>160</v>
      </c>
      <c r="I1417">
        <f>I1413*J1417</f>
        <v>162</v>
      </c>
      <c r="J1417">
        <v>490.19607843137254</v>
      </c>
      <c r="K1417">
        <v>490.196078</v>
      </c>
      <c r="O1417">
        <f>ROUND(CP1417,0)</f>
        <v>137827</v>
      </c>
      <c r="P1417">
        <f>ROUND(CQ1417*I1417,0)</f>
        <v>137827</v>
      </c>
      <c r="Q1417">
        <f>ROUND(CR1417*I1417,0)</f>
        <v>0</v>
      </c>
      <c r="R1417">
        <f>ROUND(CS1417*I1417,0)</f>
        <v>0</v>
      </c>
      <c r="S1417">
        <f>ROUND(CT1417*I1417,0)</f>
        <v>0</v>
      </c>
      <c r="T1417">
        <f>ROUND(CU1417*I1417,0)</f>
        <v>0</v>
      </c>
      <c r="U1417">
        <f t="shared" si="896"/>
        <v>0</v>
      </c>
      <c r="V1417">
        <f t="shared" si="897"/>
        <v>0</v>
      </c>
      <c r="W1417">
        <f>ROUND(CX1417*I1417,0)</f>
        <v>11</v>
      </c>
      <c r="X1417">
        <f>ROUND(CY1417,0)</f>
        <v>0</v>
      </c>
      <c r="Y1417">
        <f>ROUND(CZ1417,0)</f>
        <v>0</v>
      </c>
      <c r="AA1417">
        <v>53551707</v>
      </c>
      <c r="AB1417">
        <f t="shared" si="898"/>
        <v>149.26</v>
      </c>
      <c r="AC1417">
        <f t="shared" si="899"/>
        <v>149.26</v>
      </c>
      <c r="AD1417">
        <f t="shared" si="924"/>
        <v>0</v>
      </c>
      <c r="AE1417">
        <f t="shared" si="925"/>
        <v>0</v>
      </c>
      <c r="AF1417">
        <f t="shared" si="925"/>
        <v>0</v>
      </c>
      <c r="AG1417">
        <f t="shared" si="902"/>
        <v>0</v>
      </c>
      <c r="AH1417">
        <f t="shared" si="926"/>
        <v>0</v>
      </c>
      <c r="AI1417">
        <f t="shared" si="926"/>
        <v>0</v>
      </c>
      <c r="AJ1417">
        <f t="shared" si="904"/>
        <v>7.0000000000000007E-2</v>
      </c>
      <c r="AK1417">
        <v>149.26</v>
      </c>
      <c r="AL1417">
        <v>149.26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7.0000000000000007E-2</v>
      </c>
      <c r="AT1417">
        <v>121</v>
      </c>
      <c r="AU1417">
        <v>72</v>
      </c>
      <c r="AV1417">
        <v>1</v>
      </c>
      <c r="AW1417">
        <v>1</v>
      </c>
      <c r="AZ1417">
        <v>1</v>
      </c>
      <c r="BA1417">
        <v>1</v>
      </c>
      <c r="BB1417">
        <v>1</v>
      </c>
      <c r="BC1417">
        <v>5.7</v>
      </c>
      <c r="BD1417" t="s">
        <v>3</v>
      </c>
      <c r="BE1417" t="s">
        <v>3</v>
      </c>
      <c r="BF1417" t="s">
        <v>3</v>
      </c>
      <c r="BG1417" t="s">
        <v>3</v>
      </c>
      <c r="BH1417">
        <v>3</v>
      </c>
      <c r="BI1417">
        <v>1</v>
      </c>
      <c r="BJ1417" t="s">
        <v>1344</v>
      </c>
      <c r="BM1417">
        <v>18001</v>
      </c>
      <c r="BN1417">
        <v>0</v>
      </c>
      <c r="BO1417" t="s">
        <v>1342</v>
      </c>
      <c r="BP1417">
        <v>1</v>
      </c>
      <c r="BQ1417">
        <v>22</v>
      </c>
      <c r="BR1417">
        <v>0</v>
      </c>
      <c r="BS1417">
        <v>1</v>
      </c>
      <c r="BT1417">
        <v>1</v>
      </c>
      <c r="BU1417">
        <v>1</v>
      </c>
      <c r="BV1417">
        <v>1</v>
      </c>
      <c r="BW1417">
        <v>1</v>
      </c>
      <c r="BX1417">
        <v>1</v>
      </c>
      <c r="BY1417" t="s">
        <v>3</v>
      </c>
      <c r="BZ1417">
        <v>121</v>
      </c>
      <c r="CA1417">
        <v>72</v>
      </c>
      <c r="CB1417" t="s">
        <v>3</v>
      </c>
      <c r="CE1417">
        <v>0</v>
      </c>
      <c r="CF1417">
        <v>0</v>
      </c>
      <c r="CG1417">
        <v>0</v>
      </c>
      <c r="CM1417">
        <v>0</v>
      </c>
      <c r="CN1417" t="s">
        <v>3</v>
      </c>
      <c r="CO1417">
        <v>0</v>
      </c>
      <c r="CP1417">
        <f t="shared" si="905"/>
        <v>137827</v>
      </c>
      <c r="CQ1417">
        <f t="shared" si="923"/>
        <v>850.78199999999993</v>
      </c>
      <c r="CR1417">
        <f t="shared" si="907"/>
        <v>0</v>
      </c>
      <c r="CS1417">
        <f t="shared" si="908"/>
        <v>0</v>
      </c>
      <c r="CT1417">
        <f t="shared" si="909"/>
        <v>0</v>
      </c>
      <c r="CU1417">
        <f t="shared" si="910"/>
        <v>0</v>
      </c>
      <c r="CV1417">
        <f t="shared" si="911"/>
        <v>0</v>
      </c>
      <c r="CW1417">
        <f t="shared" si="912"/>
        <v>0</v>
      </c>
      <c r="CX1417">
        <f t="shared" si="913"/>
        <v>7.0000000000000007E-2</v>
      </c>
      <c r="CY1417">
        <f t="shared" si="914"/>
        <v>0</v>
      </c>
      <c r="CZ1417">
        <f t="shared" si="915"/>
        <v>0</v>
      </c>
      <c r="DC1417" t="s">
        <v>3</v>
      </c>
      <c r="DD1417" t="s">
        <v>3</v>
      </c>
      <c r="DE1417" t="s">
        <v>3</v>
      </c>
      <c r="DF1417" t="s">
        <v>3</v>
      </c>
      <c r="DG1417" t="s">
        <v>3</v>
      </c>
      <c r="DH1417" t="s">
        <v>3</v>
      </c>
      <c r="DI1417" t="s">
        <v>3</v>
      </c>
      <c r="DJ1417" t="s">
        <v>3</v>
      </c>
      <c r="DK1417" t="s">
        <v>3</v>
      </c>
      <c r="DL1417" t="s">
        <v>3</v>
      </c>
      <c r="DM1417" t="s">
        <v>3</v>
      </c>
      <c r="DN1417">
        <v>0</v>
      </c>
      <c r="DO1417">
        <v>0</v>
      </c>
      <c r="DP1417">
        <v>1</v>
      </c>
      <c r="DQ1417">
        <v>1</v>
      </c>
      <c r="DU1417">
        <v>1010</v>
      </c>
      <c r="DV1417" t="s">
        <v>160</v>
      </c>
      <c r="DW1417" t="s">
        <v>160</v>
      </c>
      <c r="DX1417">
        <v>1</v>
      </c>
      <c r="DZ1417" t="s">
        <v>3</v>
      </c>
      <c r="EA1417" t="s">
        <v>3</v>
      </c>
      <c r="EB1417" t="s">
        <v>3</v>
      </c>
      <c r="EC1417" t="s">
        <v>3</v>
      </c>
      <c r="EE1417">
        <v>53551146</v>
      </c>
      <c r="EF1417">
        <v>22</v>
      </c>
      <c r="EG1417" t="s">
        <v>592</v>
      </c>
      <c r="EH1417">
        <v>16</v>
      </c>
      <c r="EI1417" t="s">
        <v>593</v>
      </c>
      <c r="EJ1417">
        <v>1</v>
      </c>
      <c r="EK1417">
        <v>18001</v>
      </c>
      <c r="EL1417" t="s">
        <v>1334</v>
      </c>
      <c r="EM1417" t="s">
        <v>1335</v>
      </c>
      <c r="EO1417" t="s">
        <v>3</v>
      </c>
      <c r="EQ1417">
        <v>0</v>
      </c>
      <c r="ER1417">
        <v>149.26</v>
      </c>
      <c r="ES1417">
        <v>149.26</v>
      </c>
      <c r="ET1417">
        <v>0</v>
      </c>
      <c r="EU1417">
        <v>0</v>
      </c>
      <c r="EV1417">
        <v>0</v>
      </c>
      <c r="EW1417">
        <v>0</v>
      </c>
      <c r="EX1417">
        <v>0</v>
      </c>
      <c r="FQ1417">
        <v>0</v>
      </c>
      <c r="FR1417">
        <f>ROUND(IF(AND(BH1417=3,BI1417=3),P1417,0),0)</f>
        <v>0</v>
      </c>
      <c r="FS1417">
        <v>0</v>
      </c>
      <c r="FX1417">
        <v>121</v>
      </c>
      <c r="FY1417">
        <v>72</v>
      </c>
      <c r="GA1417" t="s">
        <v>3</v>
      </c>
      <c r="GD1417">
        <v>1</v>
      </c>
      <c r="GF1417">
        <v>-676983205</v>
      </c>
      <c r="GG1417">
        <v>2</v>
      </c>
      <c r="GH1417">
        <v>1</v>
      </c>
      <c r="GI1417">
        <v>2</v>
      </c>
      <c r="GJ1417">
        <v>0</v>
      </c>
      <c r="GK1417">
        <v>0</v>
      </c>
      <c r="GL1417">
        <f>ROUND(IF(AND(BH1417=3,BI1417=3,FS1417&lt;&gt;0),P1417,0),0)</f>
        <v>0</v>
      </c>
      <c r="GM1417">
        <f>ROUND(O1417+X1417+Y1417,0)+GX1417</f>
        <v>137827</v>
      </c>
      <c r="GN1417">
        <f>IF(OR(BI1417=0,BI1417=1),ROUND(O1417+X1417+Y1417,0),0)</f>
        <v>137827</v>
      </c>
      <c r="GO1417">
        <f>IF(BI1417=2,ROUND(O1417+X1417+Y1417,0),0)</f>
        <v>0</v>
      </c>
      <c r="GP1417">
        <f>IF(BI1417=4,ROUND(O1417+X1417+Y1417,0)+GX1417,0)</f>
        <v>0</v>
      </c>
      <c r="GR1417">
        <v>0</v>
      </c>
      <c r="GS1417">
        <v>3</v>
      </c>
      <c r="GT1417">
        <v>0</v>
      </c>
      <c r="GU1417" t="s">
        <v>3</v>
      </c>
      <c r="GV1417">
        <f t="shared" si="916"/>
        <v>0</v>
      </c>
      <c r="GW1417">
        <v>1</v>
      </c>
      <c r="GX1417">
        <f>ROUND(HC1417*I1417,0)</f>
        <v>0</v>
      </c>
      <c r="HA1417">
        <v>0</v>
      </c>
      <c r="HB1417">
        <v>0</v>
      </c>
      <c r="HC1417">
        <f t="shared" si="917"/>
        <v>0</v>
      </c>
      <c r="HE1417" t="s">
        <v>3</v>
      </c>
      <c r="HF1417" t="s">
        <v>3</v>
      </c>
      <c r="HM1417" t="s">
        <v>3</v>
      </c>
      <c r="HN1417" t="s">
        <v>596</v>
      </c>
      <c r="HO1417" t="s">
        <v>597</v>
      </c>
      <c r="HP1417" t="s">
        <v>593</v>
      </c>
      <c r="HQ1417" t="s">
        <v>593</v>
      </c>
      <c r="IK1417">
        <v>0</v>
      </c>
    </row>
    <row r="1418" spans="1:255" x14ac:dyDescent="0.2">
      <c r="A1418" s="2">
        <v>18</v>
      </c>
      <c r="B1418" s="2">
        <v>1</v>
      </c>
      <c r="C1418" s="2">
        <v>2438</v>
      </c>
      <c r="D1418" s="2"/>
      <c r="E1418" s="2" t="s">
        <v>1375</v>
      </c>
      <c r="F1418" s="2" t="s">
        <v>1346</v>
      </c>
      <c r="G1418" s="2" t="s">
        <v>1347</v>
      </c>
      <c r="H1418" s="2" t="s">
        <v>160</v>
      </c>
      <c r="I1418" s="2">
        <f>I1412*J1418</f>
        <v>42</v>
      </c>
      <c r="J1418" s="2">
        <v>127.08787218591141</v>
      </c>
      <c r="K1418" s="2">
        <v>127.087872</v>
      </c>
      <c r="L1418" s="2"/>
      <c r="M1418" s="2"/>
      <c r="N1418" s="2"/>
      <c r="O1418" s="2">
        <f>ROUND(CP1418,2)</f>
        <v>519.12</v>
      </c>
      <c r="P1418" s="2">
        <f>ROUND(CQ1418*I1418,2)</f>
        <v>519.12</v>
      </c>
      <c r="Q1418" s="2">
        <f>ROUND(CR1418*I1418,2)</f>
        <v>0</v>
      </c>
      <c r="R1418" s="2">
        <f>ROUND(CS1418*I1418,2)</f>
        <v>0</v>
      </c>
      <c r="S1418" s="2">
        <f>ROUND(CT1418*I1418,2)</f>
        <v>0</v>
      </c>
      <c r="T1418" s="2">
        <f>ROUND(CU1418*I1418,2)</f>
        <v>0</v>
      </c>
      <c r="U1418" s="2">
        <f t="shared" si="896"/>
        <v>0</v>
      </c>
      <c r="V1418" s="2">
        <f t="shared" si="897"/>
        <v>0</v>
      </c>
      <c r="W1418" s="2">
        <f>ROUND(CX1418*I1418,2)</f>
        <v>23.94</v>
      </c>
      <c r="X1418" s="2">
        <f>ROUND(CY1418,2)</f>
        <v>0</v>
      </c>
      <c r="Y1418" s="2">
        <f>ROUND(CZ1418,2)</f>
        <v>0</v>
      </c>
      <c r="Z1418" s="2"/>
      <c r="AA1418" s="2">
        <v>53551706</v>
      </c>
      <c r="AB1418" s="2">
        <f t="shared" si="898"/>
        <v>12.36</v>
      </c>
      <c r="AC1418" s="2">
        <f t="shared" si="899"/>
        <v>12.36</v>
      </c>
      <c r="AD1418" s="2">
        <f t="shared" si="924"/>
        <v>0</v>
      </c>
      <c r="AE1418" s="2">
        <f t="shared" si="925"/>
        <v>0</v>
      </c>
      <c r="AF1418" s="2">
        <f t="shared" si="925"/>
        <v>0</v>
      </c>
      <c r="AG1418" s="2">
        <f t="shared" si="902"/>
        <v>0</v>
      </c>
      <c r="AH1418" s="2">
        <f t="shared" si="926"/>
        <v>0</v>
      </c>
      <c r="AI1418" s="2">
        <f t="shared" si="926"/>
        <v>0</v>
      </c>
      <c r="AJ1418" s="2">
        <f t="shared" si="904"/>
        <v>0.56999999999999995</v>
      </c>
      <c r="AK1418" s="2">
        <v>12.36</v>
      </c>
      <c r="AL1418" s="2">
        <v>12.36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0.56999999999999995</v>
      </c>
      <c r="AT1418" s="2">
        <v>121</v>
      </c>
      <c r="AU1418" s="2">
        <v>72</v>
      </c>
      <c r="AV1418" s="2">
        <v>1</v>
      </c>
      <c r="AW1418" s="2">
        <v>1</v>
      </c>
      <c r="AX1418" s="2"/>
      <c r="AY1418" s="2"/>
      <c r="AZ1418" s="2">
        <v>1</v>
      </c>
      <c r="BA1418" s="2">
        <v>1</v>
      </c>
      <c r="BB1418" s="2">
        <v>1</v>
      </c>
      <c r="BC1418" s="2">
        <v>1</v>
      </c>
      <c r="BD1418" s="2" t="s">
        <v>3</v>
      </c>
      <c r="BE1418" s="2" t="s">
        <v>3</v>
      </c>
      <c r="BF1418" s="2" t="s">
        <v>3</v>
      </c>
      <c r="BG1418" s="2" t="s">
        <v>3</v>
      </c>
      <c r="BH1418" s="2">
        <v>3</v>
      </c>
      <c r="BI1418" s="2">
        <v>1</v>
      </c>
      <c r="BJ1418" s="2" t="s">
        <v>1348</v>
      </c>
      <c r="BK1418" s="2"/>
      <c r="BL1418" s="2"/>
      <c r="BM1418" s="2">
        <v>18001</v>
      </c>
      <c r="BN1418" s="2">
        <v>0</v>
      </c>
      <c r="BO1418" s="2" t="s">
        <v>3</v>
      </c>
      <c r="BP1418" s="2">
        <v>0</v>
      </c>
      <c r="BQ1418" s="2">
        <v>22</v>
      </c>
      <c r="BR1418" s="2">
        <v>0</v>
      </c>
      <c r="BS1418" s="2">
        <v>1</v>
      </c>
      <c r="BT1418" s="2">
        <v>1</v>
      </c>
      <c r="BU1418" s="2">
        <v>1</v>
      </c>
      <c r="BV1418" s="2">
        <v>1</v>
      </c>
      <c r="BW1418" s="2">
        <v>1</v>
      </c>
      <c r="BX1418" s="2">
        <v>1</v>
      </c>
      <c r="BY1418" s="2" t="s">
        <v>3</v>
      </c>
      <c r="BZ1418" s="2">
        <v>121</v>
      </c>
      <c r="CA1418" s="2">
        <v>72</v>
      </c>
      <c r="CB1418" s="2" t="s">
        <v>3</v>
      </c>
      <c r="CC1418" s="2"/>
      <c r="CD1418" s="2"/>
      <c r="CE1418" s="2">
        <v>0</v>
      </c>
      <c r="CF1418" s="2">
        <v>0</v>
      </c>
      <c r="CG1418" s="2">
        <v>0</v>
      </c>
      <c r="CH1418" s="2"/>
      <c r="CI1418" s="2"/>
      <c r="CJ1418" s="2"/>
      <c r="CK1418" s="2"/>
      <c r="CL1418" s="2"/>
      <c r="CM1418" s="2">
        <v>0</v>
      </c>
      <c r="CN1418" s="2" t="s">
        <v>3</v>
      </c>
      <c r="CO1418" s="2">
        <v>0</v>
      </c>
      <c r="CP1418" s="2">
        <f t="shared" si="905"/>
        <v>519.12</v>
      </c>
      <c r="CQ1418" s="2">
        <f t="shared" si="923"/>
        <v>12.36</v>
      </c>
      <c r="CR1418" s="2">
        <f t="shared" si="907"/>
        <v>0</v>
      </c>
      <c r="CS1418" s="2">
        <f t="shared" si="908"/>
        <v>0</v>
      </c>
      <c r="CT1418" s="2">
        <f t="shared" si="909"/>
        <v>0</v>
      </c>
      <c r="CU1418" s="2">
        <f t="shared" si="910"/>
        <v>0</v>
      </c>
      <c r="CV1418" s="2">
        <f t="shared" si="911"/>
        <v>0</v>
      </c>
      <c r="CW1418" s="2">
        <f t="shared" si="912"/>
        <v>0</v>
      </c>
      <c r="CX1418" s="2">
        <f t="shared" si="913"/>
        <v>0.56999999999999995</v>
      </c>
      <c r="CY1418" s="2">
        <f t="shared" si="914"/>
        <v>0</v>
      </c>
      <c r="CZ1418" s="2">
        <f t="shared" si="915"/>
        <v>0</v>
      </c>
      <c r="DA1418" s="2"/>
      <c r="DB1418" s="2"/>
      <c r="DC1418" s="2" t="s">
        <v>3</v>
      </c>
      <c r="DD1418" s="2" t="s">
        <v>3</v>
      </c>
      <c r="DE1418" s="2" t="s">
        <v>3</v>
      </c>
      <c r="DF1418" s="2" t="s">
        <v>3</v>
      </c>
      <c r="DG1418" s="2" t="s">
        <v>3</v>
      </c>
      <c r="DH1418" s="2" t="s">
        <v>3</v>
      </c>
      <c r="DI1418" s="2" t="s">
        <v>3</v>
      </c>
      <c r="DJ1418" s="2" t="s">
        <v>3</v>
      </c>
      <c r="DK1418" s="2" t="s">
        <v>3</v>
      </c>
      <c r="DL1418" s="2" t="s">
        <v>3</v>
      </c>
      <c r="DM1418" s="2" t="s">
        <v>3</v>
      </c>
      <c r="DN1418" s="2">
        <v>0</v>
      </c>
      <c r="DO1418" s="2">
        <v>0</v>
      </c>
      <c r="DP1418" s="2">
        <v>1</v>
      </c>
      <c r="DQ1418" s="2">
        <v>1</v>
      </c>
      <c r="DR1418" s="2"/>
      <c r="DS1418" s="2"/>
      <c r="DT1418" s="2"/>
      <c r="DU1418" s="2">
        <v>1010</v>
      </c>
      <c r="DV1418" s="2" t="s">
        <v>160</v>
      </c>
      <c r="DW1418" s="2" t="s">
        <v>160</v>
      </c>
      <c r="DX1418" s="2">
        <v>1</v>
      </c>
      <c r="DY1418" s="2"/>
      <c r="DZ1418" s="2" t="s">
        <v>3</v>
      </c>
      <c r="EA1418" s="2" t="s">
        <v>3</v>
      </c>
      <c r="EB1418" s="2" t="s">
        <v>3</v>
      </c>
      <c r="EC1418" s="2" t="s">
        <v>3</v>
      </c>
      <c r="ED1418" s="2"/>
      <c r="EE1418" s="2">
        <v>53551146</v>
      </c>
      <c r="EF1418" s="2">
        <v>22</v>
      </c>
      <c r="EG1418" s="2" t="s">
        <v>592</v>
      </c>
      <c r="EH1418" s="2">
        <v>16</v>
      </c>
      <c r="EI1418" s="2" t="s">
        <v>593</v>
      </c>
      <c r="EJ1418" s="2">
        <v>1</v>
      </c>
      <c r="EK1418" s="2">
        <v>18001</v>
      </c>
      <c r="EL1418" s="2" t="s">
        <v>1334</v>
      </c>
      <c r="EM1418" s="2" t="s">
        <v>1335</v>
      </c>
      <c r="EN1418" s="2"/>
      <c r="EO1418" s="2" t="s">
        <v>3</v>
      </c>
      <c r="EP1418" s="2"/>
      <c r="EQ1418" s="2">
        <v>0</v>
      </c>
      <c r="ER1418" s="2">
        <v>12.36</v>
      </c>
      <c r="ES1418" s="2">
        <v>12.36</v>
      </c>
      <c r="ET1418" s="2">
        <v>0</v>
      </c>
      <c r="EU1418" s="2">
        <v>0</v>
      </c>
      <c r="EV1418" s="2">
        <v>0</v>
      </c>
      <c r="EW1418" s="2">
        <v>0</v>
      </c>
      <c r="EX1418" s="2">
        <v>0</v>
      </c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>
        <v>0</v>
      </c>
      <c r="FR1418" s="2">
        <f>ROUND(IF(AND(BH1418=3,BI1418=3),P1418,0),2)</f>
        <v>0</v>
      </c>
      <c r="FS1418" s="2">
        <v>0</v>
      </c>
      <c r="FT1418" s="2"/>
      <c r="FU1418" s="2"/>
      <c r="FV1418" s="2"/>
      <c r="FW1418" s="2"/>
      <c r="FX1418" s="2">
        <v>121</v>
      </c>
      <c r="FY1418" s="2">
        <v>72</v>
      </c>
      <c r="FZ1418" s="2"/>
      <c r="GA1418" s="2" t="s">
        <v>3</v>
      </c>
      <c r="GB1418" s="2"/>
      <c r="GC1418" s="2"/>
      <c r="GD1418" s="2">
        <v>1</v>
      </c>
      <c r="GE1418" s="2"/>
      <c r="GF1418" s="2">
        <v>-1019670726</v>
      </c>
      <c r="GG1418" s="2">
        <v>2</v>
      </c>
      <c r="GH1418" s="2">
        <v>1</v>
      </c>
      <c r="GI1418" s="2">
        <v>-2</v>
      </c>
      <c r="GJ1418" s="2">
        <v>0</v>
      </c>
      <c r="GK1418" s="2">
        <v>0</v>
      </c>
      <c r="GL1418" s="2">
        <f>ROUND(IF(AND(BH1418=3,BI1418=3,FS1418&lt;&gt;0),P1418,0),2)</f>
        <v>0</v>
      </c>
      <c r="GM1418" s="2">
        <f>ROUND(O1418+X1418+Y1418,2)+GX1418</f>
        <v>519.12</v>
      </c>
      <c r="GN1418" s="2">
        <f>IF(OR(BI1418=0,BI1418=1),ROUND(O1418+X1418+Y1418,2),0)</f>
        <v>519.12</v>
      </c>
      <c r="GO1418" s="2">
        <f>IF(BI1418=2,ROUND(O1418+X1418+Y1418,2),0)</f>
        <v>0</v>
      </c>
      <c r="GP1418" s="2">
        <f>IF(BI1418=4,ROUND(O1418+X1418+Y1418,2)+GX1418,0)</f>
        <v>0</v>
      </c>
      <c r="GQ1418" s="2"/>
      <c r="GR1418" s="2">
        <v>0</v>
      </c>
      <c r="GS1418" s="2">
        <v>0</v>
      </c>
      <c r="GT1418" s="2">
        <v>0</v>
      </c>
      <c r="GU1418" s="2" t="s">
        <v>3</v>
      </c>
      <c r="GV1418" s="2">
        <f t="shared" si="916"/>
        <v>0</v>
      </c>
      <c r="GW1418" s="2">
        <v>1</v>
      </c>
      <c r="GX1418" s="2">
        <f>ROUND(HC1418*I1418,2)</f>
        <v>0</v>
      </c>
      <c r="GY1418" s="2"/>
      <c r="GZ1418" s="2"/>
      <c r="HA1418" s="2">
        <v>0</v>
      </c>
      <c r="HB1418" s="2">
        <v>0</v>
      </c>
      <c r="HC1418" s="2">
        <f t="shared" si="917"/>
        <v>0</v>
      </c>
      <c r="HD1418" s="2"/>
      <c r="HE1418" s="2" t="s">
        <v>3</v>
      </c>
      <c r="HF1418" s="2" t="s">
        <v>3</v>
      </c>
      <c r="HG1418" s="2"/>
      <c r="HH1418" s="2"/>
      <c r="HI1418" s="2"/>
      <c r="HJ1418" s="2"/>
      <c r="HK1418" s="2"/>
      <c r="HL1418" s="2"/>
      <c r="HM1418" s="2" t="s">
        <v>3</v>
      </c>
      <c r="HN1418" s="2" t="s">
        <v>596</v>
      </c>
      <c r="HO1418" s="2" t="s">
        <v>597</v>
      </c>
      <c r="HP1418" s="2" t="s">
        <v>593</v>
      </c>
      <c r="HQ1418" s="2" t="s">
        <v>593</v>
      </c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>
        <v>0</v>
      </c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</row>
    <row r="1419" spans="1:255" x14ac:dyDescent="0.2">
      <c r="A1419">
        <v>18</v>
      </c>
      <c r="B1419">
        <v>1</v>
      </c>
      <c r="C1419">
        <v>2453</v>
      </c>
      <c r="E1419" t="s">
        <v>1375</v>
      </c>
      <c r="F1419" t="s">
        <v>1346</v>
      </c>
      <c r="G1419" t="s">
        <v>1347</v>
      </c>
      <c r="H1419" t="s">
        <v>160</v>
      </c>
      <c r="I1419">
        <f>I1413*J1419</f>
        <v>42</v>
      </c>
      <c r="J1419">
        <v>127.08787218591141</v>
      </c>
      <c r="K1419">
        <v>127.087872</v>
      </c>
      <c r="O1419">
        <f>ROUND(CP1419,0)</f>
        <v>6982</v>
      </c>
      <c r="P1419">
        <f>ROUND(CQ1419*I1419,0)</f>
        <v>6982</v>
      </c>
      <c r="Q1419">
        <f>ROUND(CR1419*I1419,0)</f>
        <v>0</v>
      </c>
      <c r="R1419">
        <f>ROUND(CS1419*I1419,0)</f>
        <v>0</v>
      </c>
      <c r="S1419">
        <f>ROUND(CT1419*I1419,0)</f>
        <v>0</v>
      </c>
      <c r="T1419">
        <f>ROUND(CU1419*I1419,0)</f>
        <v>0</v>
      </c>
      <c r="U1419">
        <f t="shared" si="896"/>
        <v>0</v>
      </c>
      <c r="V1419">
        <f t="shared" si="897"/>
        <v>0</v>
      </c>
      <c r="W1419">
        <f>ROUND(CX1419*I1419,0)</f>
        <v>24</v>
      </c>
      <c r="X1419">
        <f>ROUND(CY1419,0)</f>
        <v>0</v>
      </c>
      <c r="Y1419">
        <f>ROUND(CZ1419,0)</f>
        <v>0</v>
      </c>
      <c r="AA1419">
        <v>53551707</v>
      </c>
      <c r="AB1419">
        <f t="shared" si="898"/>
        <v>12.36</v>
      </c>
      <c r="AC1419">
        <f t="shared" si="899"/>
        <v>12.36</v>
      </c>
      <c r="AD1419">
        <f t="shared" si="924"/>
        <v>0</v>
      </c>
      <c r="AE1419">
        <f t="shared" si="925"/>
        <v>0</v>
      </c>
      <c r="AF1419">
        <f t="shared" si="925"/>
        <v>0</v>
      </c>
      <c r="AG1419">
        <f t="shared" si="902"/>
        <v>0</v>
      </c>
      <c r="AH1419">
        <f t="shared" si="926"/>
        <v>0</v>
      </c>
      <c r="AI1419">
        <f t="shared" si="926"/>
        <v>0</v>
      </c>
      <c r="AJ1419">
        <f t="shared" si="904"/>
        <v>0.56999999999999995</v>
      </c>
      <c r="AK1419">
        <v>12.36</v>
      </c>
      <c r="AL1419">
        <v>12.36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0.56999999999999995</v>
      </c>
      <c r="AT1419">
        <v>121</v>
      </c>
      <c r="AU1419">
        <v>72</v>
      </c>
      <c r="AV1419">
        <v>1</v>
      </c>
      <c r="AW1419">
        <v>1</v>
      </c>
      <c r="AZ1419">
        <v>1</v>
      </c>
      <c r="BA1419">
        <v>1</v>
      </c>
      <c r="BB1419">
        <v>1</v>
      </c>
      <c r="BC1419">
        <v>13.45</v>
      </c>
      <c r="BD1419" t="s">
        <v>3</v>
      </c>
      <c r="BE1419" t="s">
        <v>3</v>
      </c>
      <c r="BF1419" t="s">
        <v>3</v>
      </c>
      <c r="BG1419" t="s">
        <v>3</v>
      </c>
      <c r="BH1419">
        <v>3</v>
      </c>
      <c r="BI1419">
        <v>1</v>
      </c>
      <c r="BJ1419" t="s">
        <v>1348</v>
      </c>
      <c r="BM1419">
        <v>18001</v>
      </c>
      <c r="BN1419">
        <v>0</v>
      </c>
      <c r="BO1419" t="s">
        <v>1346</v>
      </c>
      <c r="BP1419">
        <v>1</v>
      </c>
      <c r="BQ1419">
        <v>22</v>
      </c>
      <c r="BR1419">
        <v>0</v>
      </c>
      <c r="BS1419">
        <v>1</v>
      </c>
      <c r="BT1419">
        <v>1</v>
      </c>
      <c r="BU1419">
        <v>1</v>
      </c>
      <c r="BV1419">
        <v>1</v>
      </c>
      <c r="BW1419">
        <v>1</v>
      </c>
      <c r="BX1419">
        <v>1</v>
      </c>
      <c r="BY1419" t="s">
        <v>3</v>
      </c>
      <c r="BZ1419">
        <v>121</v>
      </c>
      <c r="CA1419">
        <v>72</v>
      </c>
      <c r="CB1419" t="s">
        <v>3</v>
      </c>
      <c r="CE1419">
        <v>0</v>
      </c>
      <c r="CF1419">
        <v>0</v>
      </c>
      <c r="CG1419">
        <v>0</v>
      </c>
      <c r="CM1419">
        <v>0</v>
      </c>
      <c r="CN1419" t="s">
        <v>3</v>
      </c>
      <c r="CO1419">
        <v>0</v>
      </c>
      <c r="CP1419">
        <f t="shared" si="905"/>
        <v>6982</v>
      </c>
      <c r="CQ1419">
        <f t="shared" si="923"/>
        <v>166.24199999999999</v>
      </c>
      <c r="CR1419">
        <f t="shared" si="907"/>
        <v>0</v>
      </c>
      <c r="CS1419">
        <f t="shared" si="908"/>
        <v>0</v>
      </c>
      <c r="CT1419">
        <f t="shared" si="909"/>
        <v>0</v>
      </c>
      <c r="CU1419">
        <f t="shared" si="910"/>
        <v>0</v>
      </c>
      <c r="CV1419">
        <f t="shared" si="911"/>
        <v>0</v>
      </c>
      <c r="CW1419">
        <f t="shared" si="912"/>
        <v>0</v>
      </c>
      <c r="CX1419">
        <f t="shared" si="913"/>
        <v>0.56999999999999995</v>
      </c>
      <c r="CY1419">
        <f t="shared" si="914"/>
        <v>0</v>
      </c>
      <c r="CZ1419">
        <f t="shared" si="915"/>
        <v>0</v>
      </c>
      <c r="DC1419" t="s">
        <v>3</v>
      </c>
      <c r="DD1419" t="s">
        <v>3</v>
      </c>
      <c r="DE1419" t="s">
        <v>3</v>
      </c>
      <c r="DF1419" t="s">
        <v>3</v>
      </c>
      <c r="DG1419" t="s">
        <v>3</v>
      </c>
      <c r="DH1419" t="s">
        <v>3</v>
      </c>
      <c r="DI1419" t="s">
        <v>3</v>
      </c>
      <c r="DJ1419" t="s">
        <v>3</v>
      </c>
      <c r="DK1419" t="s">
        <v>3</v>
      </c>
      <c r="DL1419" t="s">
        <v>3</v>
      </c>
      <c r="DM1419" t="s">
        <v>3</v>
      </c>
      <c r="DN1419">
        <v>0</v>
      </c>
      <c r="DO1419">
        <v>0</v>
      </c>
      <c r="DP1419">
        <v>1</v>
      </c>
      <c r="DQ1419">
        <v>1</v>
      </c>
      <c r="DU1419">
        <v>1010</v>
      </c>
      <c r="DV1419" t="s">
        <v>160</v>
      </c>
      <c r="DW1419" t="s">
        <v>160</v>
      </c>
      <c r="DX1419">
        <v>1</v>
      </c>
      <c r="DZ1419" t="s">
        <v>3</v>
      </c>
      <c r="EA1419" t="s">
        <v>3</v>
      </c>
      <c r="EB1419" t="s">
        <v>3</v>
      </c>
      <c r="EC1419" t="s">
        <v>3</v>
      </c>
      <c r="EE1419">
        <v>53551146</v>
      </c>
      <c r="EF1419">
        <v>22</v>
      </c>
      <c r="EG1419" t="s">
        <v>592</v>
      </c>
      <c r="EH1419">
        <v>16</v>
      </c>
      <c r="EI1419" t="s">
        <v>593</v>
      </c>
      <c r="EJ1419">
        <v>1</v>
      </c>
      <c r="EK1419">
        <v>18001</v>
      </c>
      <c r="EL1419" t="s">
        <v>1334</v>
      </c>
      <c r="EM1419" t="s">
        <v>1335</v>
      </c>
      <c r="EO1419" t="s">
        <v>3</v>
      </c>
      <c r="EQ1419">
        <v>0</v>
      </c>
      <c r="ER1419">
        <v>12.36</v>
      </c>
      <c r="ES1419">
        <v>12.36</v>
      </c>
      <c r="ET1419">
        <v>0</v>
      </c>
      <c r="EU1419">
        <v>0</v>
      </c>
      <c r="EV1419">
        <v>0</v>
      </c>
      <c r="EW1419">
        <v>0</v>
      </c>
      <c r="EX1419">
        <v>0</v>
      </c>
      <c r="FQ1419">
        <v>0</v>
      </c>
      <c r="FR1419">
        <f>ROUND(IF(AND(BH1419=3,BI1419=3),P1419,0),0)</f>
        <v>0</v>
      </c>
      <c r="FS1419">
        <v>0</v>
      </c>
      <c r="FX1419">
        <v>121</v>
      </c>
      <c r="FY1419">
        <v>72</v>
      </c>
      <c r="GA1419" t="s">
        <v>3</v>
      </c>
      <c r="GD1419">
        <v>1</v>
      </c>
      <c r="GF1419">
        <v>-1019670726</v>
      </c>
      <c r="GG1419">
        <v>2</v>
      </c>
      <c r="GH1419">
        <v>1</v>
      </c>
      <c r="GI1419">
        <v>2</v>
      </c>
      <c r="GJ1419">
        <v>0</v>
      </c>
      <c r="GK1419">
        <v>0</v>
      </c>
      <c r="GL1419">
        <f>ROUND(IF(AND(BH1419=3,BI1419=3,FS1419&lt;&gt;0),P1419,0),0)</f>
        <v>0</v>
      </c>
      <c r="GM1419">
        <f>ROUND(O1419+X1419+Y1419,0)+GX1419</f>
        <v>6982</v>
      </c>
      <c r="GN1419">
        <f>IF(OR(BI1419=0,BI1419=1),ROUND(O1419+X1419+Y1419,0),0)</f>
        <v>6982</v>
      </c>
      <c r="GO1419">
        <f>IF(BI1419=2,ROUND(O1419+X1419+Y1419,0),0)</f>
        <v>0</v>
      </c>
      <c r="GP1419">
        <f>IF(BI1419=4,ROUND(O1419+X1419+Y1419,0)+GX1419,0)</f>
        <v>0</v>
      </c>
      <c r="GR1419">
        <v>0</v>
      </c>
      <c r="GS1419">
        <v>0</v>
      </c>
      <c r="GT1419">
        <v>0</v>
      </c>
      <c r="GU1419" t="s">
        <v>3</v>
      </c>
      <c r="GV1419">
        <f t="shared" si="916"/>
        <v>0</v>
      </c>
      <c r="GW1419">
        <v>1</v>
      </c>
      <c r="GX1419">
        <f>ROUND(HC1419*I1419,0)</f>
        <v>0</v>
      </c>
      <c r="HA1419">
        <v>0</v>
      </c>
      <c r="HB1419">
        <v>0</v>
      </c>
      <c r="HC1419">
        <f t="shared" si="917"/>
        <v>0</v>
      </c>
      <c r="HE1419" t="s">
        <v>3</v>
      </c>
      <c r="HF1419" t="s">
        <v>3</v>
      </c>
      <c r="HM1419" t="s">
        <v>3</v>
      </c>
      <c r="HN1419" t="s">
        <v>596</v>
      </c>
      <c r="HO1419" t="s">
        <v>597</v>
      </c>
      <c r="HP1419" t="s">
        <v>593</v>
      </c>
      <c r="HQ1419" t="s">
        <v>593</v>
      </c>
      <c r="IK1419">
        <v>0</v>
      </c>
    </row>
    <row r="1420" spans="1:255" x14ac:dyDescent="0.2">
      <c r="A1420" s="2">
        <v>17</v>
      </c>
      <c r="B1420" s="2">
        <v>1</v>
      </c>
      <c r="C1420" s="2"/>
      <c r="D1420" s="2"/>
      <c r="E1420" s="2" t="s">
        <v>1376</v>
      </c>
      <c r="F1420" s="2" t="s">
        <v>1261</v>
      </c>
      <c r="G1420" s="2" t="s">
        <v>1262</v>
      </c>
      <c r="H1420" s="2" t="s">
        <v>160</v>
      </c>
      <c r="I1420" s="2">
        <v>84</v>
      </c>
      <c r="J1420" s="2">
        <v>0</v>
      </c>
      <c r="K1420" s="2">
        <v>84</v>
      </c>
      <c r="L1420" s="2"/>
      <c r="M1420" s="2"/>
      <c r="N1420" s="2"/>
      <c r="O1420" s="2">
        <f>ROUND(CP1420,2)</f>
        <v>14523.6</v>
      </c>
      <c r="P1420" s="2">
        <f>ROUND(CQ1420*I1420,2)</f>
        <v>14523.6</v>
      </c>
      <c r="Q1420" s="2">
        <f>ROUND(CR1420*I1420,2)</f>
        <v>0</v>
      </c>
      <c r="R1420" s="2">
        <f>ROUND(CS1420*I1420,2)</f>
        <v>0</v>
      </c>
      <c r="S1420" s="2">
        <f>ROUND(CT1420*I1420,2)</f>
        <v>0</v>
      </c>
      <c r="T1420" s="2">
        <f>ROUND(CU1420*I1420,2)</f>
        <v>0</v>
      </c>
      <c r="U1420" s="2">
        <f t="shared" si="896"/>
        <v>0</v>
      </c>
      <c r="V1420" s="2">
        <f t="shared" si="897"/>
        <v>0</v>
      </c>
      <c r="W1420" s="2">
        <f>ROUND(CX1420*I1420,2)</f>
        <v>1.68</v>
      </c>
      <c r="X1420" s="2">
        <f>ROUND(CY1420,2)</f>
        <v>0</v>
      </c>
      <c r="Y1420" s="2">
        <f>ROUND(CZ1420,2)</f>
        <v>0</v>
      </c>
      <c r="Z1420" s="2"/>
      <c r="AA1420" s="2">
        <v>53551706</v>
      </c>
      <c r="AB1420" s="2">
        <f t="shared" si="898"/>
        <v>172.9</v>
      </c>
      <c r="AC1420" s="2">
        <f t="shared" si="899"/>
        <v>172.9</v>
      </c>
      <c r="AD1420" s="2">
        <f t="shared" si="924"/>
        <v>0</v>
      </c>
      <c r="AE1420" s="2">
        <f t="shared" si="925"/>
        <v>0</v>
      </c>
      <c r="AF1420" s="2">
        <f t="shared" si="925"/>
        <v>0</v>
      </c>
      <c r="AG1420" s="2">
        <f t="shared" si="902"/>
        <v>0</v>
      </c>
      <c r="AH1420" s="2">
        <f t="shared" si="926"/>
        <v>0</v>
      </c>
      <c r="AI1420" s="2">
        <f t="shared" si="926"/>
        <v>0</v>
      </c>
      <c r="AJ1420" s="2">
        <f t="shared" si="904"/>
        <v>0.02</v>
      </c>
      <c r="AK1420" s="2">
        <v>172.9</v>
      </c>
      <c r="AL1420" s="2">
        <v>172.9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0.02</v>
      </c>
      <c r="AT1420" s="2">
        <v>0</v>
      </c>
      <c r="AU1420" s="2">
        <v>0</v>
      </c>
      <c r="AV1420" s="2">
        <v>1</v>
      </c>
      <c r="AW1420" s="2">
        <v>1</v>
      </c>
      <c r="AX1420" s="2"/>
      <c r="AY1420" s="2"/>
      <c r="AZ1420" s="2">
        <v>1</v>
      </c>
      <c r="BA1420" s="2">
        <v>1</v>
      </c>
      <c r="BB1420" s="2">
        <v>1</v>
      </c>
      <c r="BC1420" s="2">
        <v>1</v>
      </c>
      <c r="BD1420" s="2" t="s">
        <v>3</v>
      </c>
      <c r="BE1420" s="2" t="s">
        <v>3</v>
      </c>
      <c r="BF1420" s="2" t="s">
        <v>3</v>
      </c>
      <c r="BG1420" s="2" t="s">
        <v>3</v>
      </c>
      <c r="BH1420" s="2">
        <v>3</v>
      </c>
      <c r="BI1420" s="2">
        <v>1</v>
      </c>
      <c r="BJ1420" s="2" t="s">
        <v>1263</v>
      </c>
      <c r="BK1420" s="2"/>
      <c r="BL1420" s="2"/>
      <c r="BM1420" s="2">
        <v>500001</v>
      </c>
      <c r="BN1420" s="2">
        <v>0</v>
      </c>
      <c r="BO1420" s="2" t="s">
        <v>3</v>
      </c>
      <c r="BP1420" s="2">
        <v>0</v>
      </c>
      <c r="BQ1420" s="2">
        <v>8</v>
      </c>
      <c r="BR1420" s="2">
        <v>0</v>
      </c>
      <c r="BS1420" s="2">
        <v>1</v>
      </c>
      <c r="BT1420" s="2">
        <v>1</v>
      </c>
      <c r="BU1420" s="2">
        <v>1</v>
      </c>
      <c r="BV1420" s="2">
        <v>1</v>
      </c>
      <c r="BW1420" s="2">
        <v>1</v>
      </c>
      <c r="BX1420" s="2">
        <v>1</v>
      </c>
      <c r="BY1420" s="2" t="s">
        <v>3</v>
      </c>
      <c r="BZ1420" s="2">
        <v>0</v>
      </c>
      <c r="CA1420" s="2">
        <v>0</v>
      </c>
      <c r="CB1420" s="2" t="s">
        <v>3</v>
      </c>
      <c r="CC1420" s="2"/>
      <c r="CD1420" s="2"/>
      <c r="CE1420" s="2">
        <v>0</v>
      </c>
      <c r="CF1420" s="2">
        <v>0</v>
      </c>
      <c r="CG1420" s="2">
        <v>0</v>
      </c>
      <c r="CH1420" s="2"/>
      <c r="CI1420" s="2"/>
      <c r="CJ1420" s="2"/>
      <c r="CK1420" s="2"/>
      <c r="CL1420" s="2"/>
      <c r="CM1420" s="2">
        <v>0</v>
      </c>
      <c r="CN1420" s="2" t="s">
        <v>3</v>
      </c>
      <c r="CO1420" s="2">
        <v>0</v>
      </c>
      <c r="CP1420" s="2">
        <f t="shared" si="905"/>
        <v>14523.6</v>
      </c>
      <c r="CQ1420" s="2">
        <f t="shared" si="923"/>
        <v>172.9</v>
      </c>
      <c r="CR1420" s="2">
        <f t="shared" si="907"/>
        <v>0</v>
      </c>
      <c r="CS1420" s="2">
        <f t="shared" si="908"/>
        <v>0</v>
      </c>
      <c r="CT1420" s="2">
        <f t="shared" si="909"/>
        <v>0</v>
      </c>
      <c r="CU1420" s="2">
        <f t="shared" si="910"/>
        <v>0</v>
      </c>
      <c r="CV1420" s="2">
        <f t="shared" si="911"/>
        <v>0</v>
      </c>
      <c r="CW1420" s="2">
        <f t="shared" si="912"/>
        <v>0</v>
      </c>
      <c r="CX1420" s="2">
        <f t="shared" si="913"/>
        <v>0.02</v>
      </c>
      <c r="CY1420" s="2">
        <f t="shared" si="914"/>
        <v>0</v>
      </c>
      <c r="CZ1420" s="2">
        <f t="shared" si="915"/>
        <v>0</v>
      </c>
      <c r="DA1420" s="2"/>
      <c r="DB1420" s="2"/>
      <c r="DC1420" s="2" t="s">
        <v>3</v>
      </c>
      <c r="DD1420" s="2" t="s">
        <v>3</v>
      </c>
      <c r="DE1420" s="2" t="s">
        <v>3</v>
      </c>
      <c r="DF1420" s="2" t="s">
        <v>3</v>
      </c>
      <c r="DG1420" s="2" t="s">
        <v>3</v>
      </c>
      <c r="DH1420" s="2" t="s">
        <v>3</v>
      </c>
      <c r="DI1420" s="2" t="s">
        <v>3</v>
      </c>
      <c r="DJ1420" s="2" t="s">
        <v>3</v>
      </c>
      <c r="DK1420" s="2" t="s">
        <v>3</v>
      </c>
      <c r="DL1420" s="2" t="s">
        <v>3</v>
      </c>
      <c r="DM1420" s="2" t="s">
        <v>3</v>
      </c>
      <c r="DN1420" s="2">
        <v>0</v>
      </c>
      <c r="DO1420" s="2">
        <v>0</v>
      </c>
      <c r="DP1420" s="2">
        <v>1</v>
      </c>
      <c r="DQ1420" s="2">
        <v>1</v>
      </c>
      <c r="DR1420" s="2"/>
      <c r="DS1420" s="2"/>
      <c r="DT1420" s="2"/>
      <c r="DU1420" s="2">
        <v>1010</v>
      </c>
      <c r="DV1420" s="2" t="s">
        <v>160</v>
      </c>
      <c r="DW1420" s="2" t="s">
        <v>160</v>
      </c>
      <c r="DX1420" s="2">
        <v>1</v>
      </c>
      <c r="DY1420" s="2"/>
      <c r="DZ1420" s="2" t="s">
        <v>3</v>
      </c>
      <c r="EA1420" s="2" t="s">
        <v>3</v>
      </c>
      <c r="EB1420" s="2" t="s">
        <v>3</v>
      </c>
      <c r="EC1420" s="2" t="s">
        <v>3</v>
      </c>
      <c r="ED1420" s="2"/>
      <c r="EE1420" s="2">
        <v>53551393</v>
      </c>
      <c r="EF1420" s="2">
        <v>8</v>
      </c>
      <c r="EG1420" s="2" t="s">
        <v>931</v>
      </c>
      <c r="EH1420" s="2">
        <v>0</v>
      </c>
      <c r="EI1420" s="2" t="s">
        <v>3</v>
      </c>
      <c r="EJ1420" s="2">
        <v>1</v>
      </c>
      <c r="EK1420" s="2">
        <v>500001</v>
      </c>
      <c r="EL1420" s="2" t="s">
        <v>1204</v>
      </c>
      <c r="EM1420" s="2" t="s">
        <v>1205</v>
      </c>
      <c r="EN1420" s="2"/>
      <c r="EO1420" s="2" t="s">
        <v>3</v>
      </c>
      <c r="EP1420" s="2"/>
      <c r="EQ1420" s="2">
        <v>131072</v>
      </c>
      <c r="ER1420" s="2">
        <v>172.9</v>
      </c>
      <c r="ES1420" s="2">
        <v>172.9</v>
      </c>
      <c r="ET1420" s="2">
        <v>0</v>
      </c>
      <c r="EU1420" s="2">
        <v>0</v>
      </c>
      <c r="EV1420" s="2">
        <v>0</v>
      </c>
      <c r="EW1420" s="2">
        <v>0</v>
      </c>
      <c r="EX1420" s="2">
        <v>0</v>
      </c>
      <c r="EY1420" s="2">
        <v>0</v>
      </c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>
        <v>0</v>
      </c>
      <c r="FR1420" s="2">
        <f>ROUND(IF(AND(BH1420=3,BI1420=3),P1420,0),2)</f>
        <v>0</v>
      </c>
      <c r="FS1420" s="2">
        <v>0</v>
      </c>
      <c r="FT1420" s="2"/>
      <c r="FU1420" s="2"/>
      <c r="FV1420" s="2"/>
      <c r="FW1420" s="2"/>
      <c r="FX1420" s="2">
        <v>0</v>
      </c>
      <c r="FY1420" s="2">
        <v>0</v>
      </c>
      <c r="FZ1420" s="2"/>
      <c r="GA1420" s="2" t="s">
        <v>3</v>
      </c>
      <c r="GB1420" s="2"/>
      <c r="GC1420" s="2"/>
      <c r="GD1420" s="2">
        <v>1</v>
      </c>
      <c r="GE1420" s="2"/>
      <c r="GF1420" s="2">
        <v>428254978</v>
      </c>
      <c r="GG1420" s="2">
        <v>2</v>
      </c>
      <c r="GH1420" s="2">
        <v>1</v>
      </c>
      <c r="GI1420" s="2">
        <v>-2</v>
      </c>
      <c r="GJ1420" s="2">
        <v>0</v>
      </c>
      <c r="GK1420" s="2">
        <v>0</v>
      </c>
      <c r="GL1420" s="2">
        <f>ROUND(IF(AND(BH1420=3,BI1420=3,FS1420&lt;&gt;0),P1420,0),2)</f>
        <v>0</v>
      </c>
      <c r="GM1420" s="2">
        <f>ROUND(O1420+X1420+Y1420,2)+GX1420</f>
        <v>14523.6</v>
      </c>
      <c r="GN1420" s="2">
        <f>IF(OR(BI1420=0,BI1420=1),ROUND(O1420+X1420+Y1420,2),0)</f>
        <v>14523.6</v>
      </c>
      <c r="GO1420" s="2">
        <f>IF(BI1420=2,ROUND(O1420+X1420+Y1420,2),0)</f>
        <v>0</v>
      </c>
      <c r="GP1420" s="2">
        <f>IF(BI1420=4,ROUND(O1420+X1420+Y1420,2)+GX1420,0)</f>
        <v>0</v>
      </c>
      <c r="GQ1420" s="2"/>
      <c r="GR1420" s="2">
        <v>0</v>
      </c>
      <c r="GS1420" s="2">
        <v>0</v>
      </c>
      <c r="GT1420" s="2">
        <v>0</v>
      </c>
      <c r="GU1420" s="2" t="s">
        <v>3</v>
      </c>
      <c r="GV1420" s="2">
        <f t="shared" si="916"/>
        <v>0</v>
      </c>
      <c r="GW1420" s="2">
        <v>1</v>
      </c>
      <c r="GX1420" s="2">
        <f>ROUND(HC1420*I1420,2)</f>
        <v>0</v>
      </c>
      <c r="GY1420" s="2"/>
      <c r="GZ1420" s="2"/>
      <c r="HA1420" s="2">
        <v>0</v>
      </c>
      <c r="HB1420" s="2">
        <v>0</v>
      </c>
      <c r="HC1420" s="2">
        <f t="shared" si="917"/>
        <v>0</v>
      </c>
      <c r="HD1420" s="2"/>
      <c r="HE1420" s="2" t="s">
        <v>3</v>
      </c>
      <c r="HF1420" s="2" t="s">
        <v>3</v>
      </c>
      <c r="HG1420" s="2"/>
      <c r="HH1420" s="2"/>
      <c r="HI1420" s="2"/>
      <c r="HJ1420" s="2"/>
      <c r="HK1420" s="2"/>
      <c r="HL1420" s="2"/>
      <c r="HM1420" s="2" t="s">
        <v>3</v>
      </c>
      <c r="HN1420" s="2" t="s">
        <v>3</v>
      </c>
      <c r="HO1420" s="2" t="s">
        <v>3</v>
      </c>
      <c r="HP1420" s="2" t="s">
        <v>3</v>
      </c>
      <c r="HQ1420" s="2" t="s">
        <v>3</v>
      </c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>
        <v>0</v>
      </c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</row>
    <row r="1421" spans="1:255" x14ac:dyDescent="0.2">
      <c r="A1421">
        <v>17</v>
      </c>
      <c r="B1421">
        <v>1</v>
      </c>
      <c r="E1421" t="s">
        <v>1376</v>
      </c>
      <c r="F1421" t="s">
        <v>1261</v>
      </c>
      <c r="G1421" t="s">
        <v>1262</v>
      </c>
      <c r="H1421" t="s">
        <v>160</v>
      </c>
      <c r="I1421">
        <v>84</v>
      </c>
      <c r="J1421">
        <v>0</v>
      </c>
      <c r="K1421">
        <v>84</v>
      </c>
      <c r="O1421">
        <f>ROUND(CP1421,0)</f>
        <v>63759</v>
      </c>
      <c r="P1421">
        <f>ROUND(CQ1421*I1421,0)</f>
        <v>63759</v>
      </c>
      <c r="Q1421">
        <f>ROUND(CR1421*I1421,0)</f>
        <v>0</v>
      </c>
      <c r="R1421">
        <f>ROUND(CS1421*I1421,0)</f>
        <v>0</v>
      </c>
      <c r="S1421">
        <f>ROUND(CT1421*I1421,0)</f>
        <v>0</v>
      </c>
      <c r="T1421">
        <f>ROUND(CU1421*I1421,0)</f>
        <v>0</v>
      </c>
      <c r="U1421">
        <f t="shared" si="896"/>
        <v>0</v>
      </c>
      <c r="V1421">
        <f t="shared" si="897"/>
        <v>0</v>
      </c>
      <c r="W1421">
        <f>ROUND(CX1421*I1421,0)</f>
        <v>2</v>
      </c>
      <c r="X1421">
        <f>ROUND(CY1421,0)</f>
        <v>0</v>
      </c>
      <c r="Y1421">
        <f>ROUND(CZ1421,0)</f>
        <v>0</v>
      </c>
      <c r="AA1421">
        <v>53551707</v>
      </c>
      <c r="AB1421">
        <f t="shared" si="898"/>
        <v>172.9</v>
      </c>
      <c r="AC1421">
        <f t="shared" si="899"/>
        <v>172.9</v>
      </c>
      <c r="AD1421">
        <f t="shared" si="924"/>
        <v>0</v>
      </c>
      <c r="AE1421">
        <f t="shared" si="925"/>
        <v>0</v>
      </c>
      <c r="AF1421">
        <f t="shared" si="925"/>
        <v>0</v>
      </c>
      <c r="AG1421">
        <f t="shared" si="902"/>
        <v>0</v>
      </c>
      <c r="AH1421">
        <f t="shared" si="926"/>
        <v>0</v>
      </c>
      <c r="AI1421">
        <f t="shared" si="926"/>
        <v>0</v>
      </c>
      <c r="AJ1421">
        <f t="shared" si="904"/>
        <v>0.02</v>
      </c>
      <c r="AK1421">
        <v>172.9</v>
      </c>
      <c r="AL1421">
        <v>172.9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0.02</v>
      </c>
      <c r="AT1421">
        <v>0</v>
      </c>
      <c r="AU1421">
        <v>0</v>
      </c>
      <c r="AV1421">
        <v>1</v>
      </c>
      <c r="AW1421">
        <v>1</v>
      </c>
      <c r="AZ1421">
        <v>1</v>
      </c>
      <c r="BA1421">
        <v>1</v>
      </c>
      <c r="BB1421">
        <v>1</v>
      </c>
      <c r="BC1421">
        <v>4.3899999999999997</v>
      </c>
      <c r="BD1421" t="s">
        <v>3</v>
      </c>
      <c r="BE1421" t="s">
        <v>3</v>
      </c>
      <c r="BF1421" t="s">
        <v>3</v>
      </c>
      <c r="BG1421" t="s">
        <v>3</v>
      </c>
      <c r="BH1421">
        <v>3</v>
      </c>
      <c r="BI1421">
        <v>1</v>
      </c>
      <c r="BJ1421" t="s">
        <v>1263</v>
      </c>
      <c r="BM1421">
        <v>500001</v>
      </c>
      <c r="BN1421">
        <v>0</v>
      </c>
      <c r="BO1421" t="s">
        <v>1261</v>
      </c>
      <c r="BP1421">
        <v>1</v>
      </c>
      <c r="BQ1421">
        <v>8</v>
      </c>
      <c r="BR1421">
        <v>0</v>
      </c>
      <c r="BS1421">
        <v>1</v>
      </c>
      <c r="BT1421">
        <v>1</v>
      </c>
      <c r="BU1421">
        <v>1</v>
      </c>
      <c r="BV1421">
        <v>1</v>
      </c>
      <c r="BW1421">
        <v>1</v>
      </c>
      <c r="BX1421">
        <v>1</v>
      </c>
      <c r="BY1421" t="s">
        <v>3</v>
      </c>
      <c r="BZ1421">
        <v>0</v>
      </c>
      <c r="CA1421">
        <v>0</v>
      </c>
      <c r="CB1421" t="s">
        <v>3</v>
      </c>
      <c r="CE1421">
        <v>0</v>
      </c>
      <c r="CF1421">
        <v>0</v>
      </c>
      <c r="CG1421">
        <v>0</v>
      </c>
      <c r="CM1421">
        <v>0</v>
      </c>
      <c r="CN1421" t="s">
        <v>3</v>
      </c>
      <c r="CO1421">
        <v>0</v>
      </c>
      <c r="CP1421">
        <f t="shared" si="905"/>
        <v>63759</v>
      </c>
      <c r="CQ1421">
        <f t="shared" si="923"/>
        <v>759.03099999999995</v>
      </c>
      <c r="CR1421">
        <f t="shared" si="907"/>
        <v>0</v>
      </c>
      <c r="CS1421">
        <f t="shared" si="908"/>
        <v>0</v>
      </c>
      <c r="CT1421">
        <f t="shared" si="909"/>
        <v>0</v>
      </c>
      <c r="CU1421">
        <f t="shared" si="910"/>
        <v>0</v>
      </c>
      <c r="CV1421">
        <f t="shared" si="911"/>
        <v>0</v>
      </c>
      <c r="CW1421">
        <f t="shared" si="912"/>
        <v>0</v>
      </c>
      <c r="CX1421">
        <f t="shared" si="913"/>
        <v>0.02</v>
      </c>
      <c r="CY1421">
        <f t="shared" si="914"/>
        <v>0</v>
      </c>
      <c r="CZ1421">
        <f t="shared" si="915"/>
        <v>0</v>
      </c>
      <c r="DC1421" t="s">
        <v>3</v>
      </c>
      <c r="DD1421" t="s">
        <v>3</v>
      </c>
      <c r="DE1421" t="s">
        <v>3</v>
      </c>
      <c r="DF1421" t="s">
        <v>3</v>
      </c>
      <c r="DG1421" t="s">
        <v>3</v>
      </c>
      <c r="DH1421" t="s">
        <v>3</v>
      </c>
      <c r="DI1421" t="s">
        <v>3</v>
      </c>
      <c r="DJ1421" t="s">
        <v>3</v>
      </c>
      <c r="DK1421" t="s">
        <v>3</v>
      </c>
      <c r="DL1421" t="s">
        <v>3</v>
      </c>
      <c r="DM1421" t="s">
        <v>3</v>
      </c>
      <c r="DN1421">
        <v>0</v>
      </c>
      <c r="DO1421">
        <v>0</v>
      </c>
      <c r="DP1421">
        <v>1</v>
      </c>
      <c r="DQ1421">
        <v>1</v>
      </c>
      <c r="DU1421">
        <v>1010</v>
      </c>
      <c r="DV1421" t="s">
        <v>160</v>
      </c>
      <c r="DW1421" t="s">
        <v>160</v>
      </c>
      <c r="DX1421">
        <v>1</v>
      </c>
      <c r="DZ1421" t="s">
        <v>3</v>
      </c>
      <c r="EA1421" t="s">
        <v>3</v>
      </c>
      <c r="EB1421" t="s">
        <v>3</v>
      </c>
      <c r="EC1421" t="s">
        <v>3</v>
      </c>
      <c r="EE1421">
        <v>53551393</v>
      </c>
      <c r="EF1421">
        <v>8</v>
      </c>
      <c r="EG1421" t="s">
        <v>931</v>
      </c>
      <c r="EH1421">
        <v>0</v>
      </c>
      <c r="EI1421" t="s">
        <v>3</v>
      </c>
      <c r="EJ1421">
        <v>1</v>
      </c>
      <c r="EK1421">
        <v>500001</v>
      </c>
      <c r="EL1421" t="s">
        <v>1204</v>
      </c>
      <c r="EM1421" t="s">
        <v>1205</v>
      </c>
      <c r="EO1421" t="s">
        <v>3</v>
      </c>
      <c r="EQ1421">
        <v>131072</v>
      </c>
      <c r="ER1421">
        <v>172.9</v>
      </c>
      <c r="ES1421">
        <v>172.9</v>
      </c>
      <c r="ET1421">
        <v>0</v>
      </c>
      <c r="EU1421">
        <v>0</v>
      </c>
      <c r="EV1421">
        <v>0</v>
      </c>
      <c r="EW1421">
        <v>0</v>
      </c>
      <c r="EX1421">
        <v>0</v>
      </c>
      <c r="EY1421">
        <v>0</v>
      </c>
      <c r="FQ1421">
        <v>0</v>
      </c>
      <c r="FR1421">
        <f>ROUND(IF(AND(BH1421=3,BI1421=3),P1421,0),0)</f>
        <v>0</v>
      </c>
      <c r="FS1421">
        <v>0</v>
      </c>
      <c r="FX1421">
        <v>0</v>
      </c>
      <c r="FY1421">
        <v>0</v>
      </c>
      <c r="GA1421" t="s">
        <v>3</v>
      </c>
      <c r="GD1421">
        <v>1</v>
      </c>
      <c r="GF1421">
        <v>428254978</v>
      </c>
      <c r="GG1421">
        <v>2</v>
      </c>
      <c r="GH1421">
        <v>1</v>
      </c>
      <c r="GI1421">
        <v>2</v>
      </c>
      <c r="GJ1421">
        <v>0</v>
      </c>
      <c r="GK1421">
        <v>0</v>
      </c>
      <c r="GL1421">
        <f>ROUND(IF(AND(BH1421=3,BI1421=3,FS1421&lt;&gt;0),P1421,0),0)</f>
        <v>0</v>
      </c>
      <c r="GM1421">
        <f>ROUND(O1421+X1421+Y1421,0)+GX1421</f>
        <v>63759</v>
      </c>
      <c r="GN1421">
        <f>IF(OR(BI1421=0,BI1421=1),ROUND(O1421+X1421+Y1421,0),0)</f>
        <v>63759</v>
      </c>
      <c r="GO1421">
        <f>IF(BI1421=2,ROUND(O1421+X1421+Y1421,0),0)</f>
        <v>0</v>
      </c>
      <c r="GP1421">
        <f>IF(BI1421=4,ROUND(O1421+X1421+Y1421,0)+GX1421,0)</f>
        <v>0</v>
      </c>
      <c r="GR1421">
        <v>0</v>
      </c>
      <c r="GS1421">
        <v>3</v>
      </c>
      <c r="GT1421">
        <v>0</v>
      </c>
      <c r="GU1421" t="s">
        <v>3</v>
      </c>
      <c r="GV1421">
        <f t="shared" si="916"/>
        <v>0</v>
      </c>
      <c r="GW1421">
        <v>1</v>
      </c>
      <c r="GX1421">
        <f>ROUND(HC1421*I1421,0)</f>
        <v>0</v>
      </c>
      <c r="HA1421">
        <v>0</v>
      </c>
      <c r="HB1421">
        <v>0</v>
      </c>
      <c r="HC1421">
        <f t="shared" si="917"/>
        <v>0</v>
      </c>
      <c r="HE1421" t="s">
        <v>3</v>
      </c>
      <c r="HF1421" t="s">
        <v>3</v>
      </c>
      <c r="HM1421" t="s">
        <v>3</v>
      </c>
      <c r="HN1421" t="s">
        <v>3</v>
      </c>
      <c r="HO1421" t="s">
        <v>3</v>
      </c>
      <c r="HP1421" t="s">
        <v>3</v>
      </c>
      <c r="HQ1421" t="s">
        <v>3</v>
      </c>
      <c r="IK1421">
        <v>0</v>
      </c>
    </row>
    <row r="1422" spans="1:255" x14ac:dyDescent="0.2">
      <c r="A1422" s="2">
        <v>17</v>
      </c>
      <c r="B1422" s="2">
        <v>1</v>
      </c>
      <c r="C1422" s="2">
        <f>ROW(SmtRes!A2465)</f>
        <v>2465</v>
      </c>
      <c r="D1422" s="2">
        <f>ROW(EtalonRes!A2273)</f>
        <v>2273</v>
      </c>
      <c r="E1422" s="2" t="s">
        <v>1377</v>
      </c>
      <c r="F1422" s="2" t="s">
        <v>1351</v>
      </c>
      <c r="G1422" s="2" t="s">
        <v>1352</v>
      </c>
      <c r="H1422" s="2" t="s">
        <v>590</v>
      </c>
      <c r="I1422" s="2">
        <v>13</v>
      </c>
      <c r="J1422" s="2">
        <v>0</v>
      </c>
      <c r="K1422" s="2">
        <v>13</v>
      </c>
      <c r="L1422" s="2"/>
      <c r="M1422" s="2"/>
      <c r="N1422" s="2"/>
      <c r="O1422" s="2">
        <f>ROUND(CP1422,2)</f>
        <v>440.31</v>
      </c>
      <c r="P1422" s="2">
        <f>ROUND(CQ1422*I1422,2)</f>
        <v>97.5</v>
      </c>
      <c r="Q1422" s="2">
        <f>ROUND(CR1422*I1422,2)</f>
        <v>68.25</v>
      </c>
      <c r="R1422" s="2">
        <f>ROUND(CS1422*I1422,2)</f>
        <v>2.6</v>
      </c>
      <c r="S1422" s="2">
        <f>ROUND(CT1422*I1422,2)</f>
        <v>274.56</v>
      </c>
      <c r="T1422" s="2">
        <f>ROUND(CU1422*I1422,2)</f>
        <v>0</v>
      </c>
      <c r="U1422" s="2">
        <f t="shared" si="896"/>
        <v>30.602650000000001</v>
      </c>
      <c r="V1422" s="2">
        <f t="shared" si="897"/>
        <v>0.18687500000000001</v>
      </c>
      <c r="W1422" s="2">
        <f>ROUND(CX1422*I1422,2)</f>
        <v>0</v>
      </c>
      <c r="X1422" s="2">
        <f>ROUND(CY1422,2)</f>
        <v>301.83</v>
      </c>
      <c r="Y1422" s="2">
        <f>ROUND(CZ1422,2)</f>
        <v>169.62</v>
      </c>
      <c r="Z1422" s="2"/>
      <c r="AA1422" s="2">
        <v>53551706</v>
      </c>
      <c r="AB1422" s="2">
        <f t="shared" si="898"/>
        <v>33.869999999999997</v>
      </c>
      <c r="AC1422" s="2">
        <f t="shared" si="899"/>
        <v>7.5</v>
      </c>
      <c r="AD1422" s="2">
        <f>ROUND(((((ET1422*ROUND((1.25*1.15),7)))-((EU1422*ROUND((1.25*1.15),7))))+AE1422),2)</f>
        <v>5.25</v>
      </c>
      <c r="AE1422" s="2">
        <f>ROUND(((EU1422*ROUND((1.25*1.15),7))),2)</f>
        <v>0.2</v>
      </c>
      <c r="AF1422" s="2">
        <f>ROUND(((EV1422*ROUND((1.15*1.15),7))),2)</f>
        <v>21.12</v>
      </c>
      <c r="AG1422" s="2">
        <f t="shared" si="902"/>
        <v>0</v>
      </c>
      <c r="AH1422" s="2">
        <f>((EW1422*ROUND((1.15*1.15),7)))</f>
        <v>2.35405</v>
      </c>
      <c r="AI1422" s="2">
        <f>((EX1422*ROUND((1.25*1.15),7)))</f>
        <v>1.4375000000000001E-2</v>
      </c>
      <c r="AJ1422" s="2">
        <f t="shared" si="904"/>
        <v>0</v>
      </c>
      <c r="AK1422" s="2">
        <v>27.12</v>
      </c>
      <c r="AL1422" s="2">
        <v>7.5</v>
      </c>
      <c r="AM1422" s="2">
        <v>3.65</v>
      </c>
      <c r="AN1422" s="2">
        <v>0.14000000000000001</v>
      </c>
      <c r="AO1422" s="2">
        <v>15.97</v>
      </c>
      <c r="AP1422" s="2">
        <v>0</v>
      </c>
      <c r="AQ1422" s="2">
        <v>1.78</v>
      </c>
      <c r="AR1422" s="2">
        <v>0.01</v>
      </c>
      <c r="AS1422" s="2">
        <v>0</v>
      </c>
      <c r="AT1422" s="2">
        <v>108.9</v>
      </c>
      <c r="AU1422" s="2">
        <v>61.2</v>
      </c>
      <c r="AV1422" s="2">
        <v>1</v>
      </c>
      <c r="AW1422" s="2">
        <v>1</v>
      </c>
      <c r="AX1422" s="2"/>
      <c r="AY1422" s="2"/>
      <c r="AZ1422" s="2">
        <v>1</v>
      </c>
      <c r="BA1422" s="2">
        <v>1</v>
      </c>
      <c r="BB1422" s="2">
        <v>1</v>
      </c>
      <c r="BC1422" s="2">
        <v>1</v>
      </c>
      <c r="BD1422" s="2" t="s">
        <v>3</v>
      </c>
      <c r="BE1422" s="2" t="s">
        <v>3</v>
      </c>
      <c r="BF1422" s="2" t="s">
        <v>3</v>
      </c>
      <c r="BG1422" s="2" t="s">
        <v>3</v>
      </c>
      <c r="BH1422" s="2">
        <v>0</v>
      </c>
      <c r="BI1422" s="2">
        <v>1</v>
      </c>
      <c r="BJ1422" s="2" t="s">
        <v>1353</v>
      </c>
      <c r="BK1422" s="2"/>
      <c r="BL1422" s="2"/>
      <c r="BM1422" s="2">
        <v>20001</v>
      </c>
      <c r="BN1422" s="2">
        <v>0</v>
      </c>
      <c r="BO1422" s="2" t="s">
        <v>3</v>
      </c>
      <c r="BP1422" s="2">
        <v>0</v>
      </c>
      <c r="BQ1422" s="2">
        <v>22</v>
      </c>
      <c r="BR1422" s="2">
        <v>0</v>
      </c>
      <c r="BS1422" s="2">
        <v>1</v>
      </c>
      <c r="BT1422" s="2">
        <v>1</v>
      </c>
      <c r="BU1422" s="2">
        <v>1</v>
      </c>
      <c r="BV1422" s="2">
        <v>1</v>
      </c>
      <c r="BW1422" s="2">
        <v>1</v>
      </c>
      <c r="BX1422" s="2">
        <v>1</v>
      </c>
      <c r="BY1422" s="2" t="s">
        <v>3</v>
      </c>
      <c r="BZ1422" s="2">
        <v>121</v>
      </c>
      <c r="CA1422" s="2">
        <v>72</v>
      </c>
      <c r="CB1422" s="2" t="s">
        <v>3</v>
      </c>
      <c r="CC1422" s="2"/>
      <c r="CD1422" s="2"/>
      <c r="CE1422" s="2">
        <v>0</v>
      </c>
      <c r="CF1422" s="2">
        <v>0</v>
      </c>
      <c r="CG1422" s="2">
        <v>0</v>
      </c>
      <c r="CH1422" s="2"/>
      <c r="CI1422" s="2"/>
      <c r="CJ1422" s="2"/>
      <c r="CK1422" s="2"/>
      <c r="CL1422" s="2"/>
      <c r="CM1422" s="2">
        <v>0</v>
      </c>
      <c r="CN1422" s="2" t="s">
        <v>2151</v>
      </c>
      <c r="CO1422" s="2">
        <v>0</v>
      </c>
      <c r="CP1422" s="2">
        <f t="shared" si="905"/>
        <v>440.31</v>
      </c>
      <c r="CQ1422" s="2">
        <f t="shared" si="923"/>
        <v>7.5</v>
      </c>
      <c r="CR1422" s="2">
        <f t="shared" si="907"/>
        <v>5.25</v>
      </c>
      <c r="CS1422" s="2">
        <f t="shared" si="908"/>
        <v>0.2</v>
      </c>
      <c r="CT1422" s="2">
        <f t="shared" si="909"/>
        <v>21.12</v>
      </c>
      <c r="CU1422" s="2">
        <f t="shared" si="910"/>
        <v>0</v>
      </c>
      <c r="CV1422" s="2">
        <f t="shared" si="911"/>
        <v>2.35405</v>
      </c>
      <c r="CW1422" s="2">
        <f t="shared" si="912"/>
        <v>1.4375000000000001E-2</v>
      </c>
      <c r="CX1422" s="2">
        <f t="shared" si="913"/>
        <v>0</v>
      </c>
      <c r="CY1422" s="2">
        <f t="shared" si="914"/>
        <v>301.82724000000007</v>
      </c>
      <c r="CZ1422" s="2">
        <f t="shared" si="915"/>
        <v>169.62192000000002</v>
      </c>
      <c r="DA1422" s="2"/>
      <c r="DB1422" s="2"/>
      <c r="DC1422" s="2" t="s">
        <v>3</v>
      </c>
      <c r="DD1422" s="2" t="s">
        <v>3</v>
      </c>
      <c r="DE1422" s="2" t="s">
        <v>61</v>
      </c>
      <c r="DF1422" s="2" t="s">
        <v>61</v>
      </c>
      <c r="DG1422" s="2" t="s">
        <v>62</v>
      </c>
      <c r="DH1422" s="2" t="s">
        <v>3</v>
      </c>
      <c r="DI1422" s="2" t="s">
        <v>62</v>
      </c>
      <c r="DJ1422" s="2" t="s">
        <v>61</v>
      </c>
      <c r="DK1422" s="2" t="s">
        <v>3</v>
      </c>
      <c r="DL1422" s="2" t="s">
        <v>86</v>
      </c>
      <c r="DM1422" s="2" t="s">
        <v>63</v>
      </c>
      <c r="DN1422" s="2">
        <v>0</v>
      </c>
      <c r="DO1422" s="2">
        <v>0</v>
      </c>
      <c r="DP1422" s="2">
        <v>1</v>
      </c>
      <c r="DQ1422" s="2">
        <v>1</v>
      </c>
      <c r="DR1422" s="2"/>
      <c r="DS1422" s="2"/>
      <c r="DT1422" s="2"/>
      <c r="DU1422" s="2">
        <v>1013</v>
      </c>
      <c r="DV1422" s="2" t="s">
        <v>590</v>
      </c>
      <c r="DW1422" s="2" t="s">
        <v>590</v>
      </c>
      <c r="DX1422" s="2">
        <v>1</v>
      </c>
      <c r="DY1422" s="2"/>
      <c r="DZ1422" s="2" t="s">
        <v>3</v>
      </c>
      <c r="EA1422" s="2" t="s">
        <v>3</v>
      </c>
      <c r="EB1422" s="2" t="s">
        <v>3</v>
      </c>
      <c r="EC1422" s="2" t="s">
        <v>3</v>
      </c>
      <c r="ED1422" s="2"/>
      <c r="EE1422" s="2">
        <v>53551148</v>
      </c>
      <c r="EF1422" s="2">
        <v>22</v>
      </c>
      <c r="EG1422" s="2" t="s">
        <v>592</v>
      </c>
      <c r="EH1422" s="2">
        <v>16</v>
      </c>
      <c r="EI1422" s="2" t="s">
        <v>593</v>
      </c>
      <c r="EJ1422" s="2">
        <v>1</v>
      </c>
      <c r="EK1422" s="2">
        <v>20001</v>
      </c>
      <c r="EL1422" s="2" t="s">
        <v>594</v>
      </c>
      <c r="EM1422" s="2" t="s">
        <v>595</v>
      </c>
      <c r="EN1422" s="2"/>
      <c r="EO1422" s="2" t="s">
        <v>67</v>
      </c>
      <c r="EP1422" s="2"/>
      <c r="EQ1422" s="2">
        <v>131072</v>
      </c>
      <c r="ER1422" s="2">
        <v>27.12</v>
      </c>
      <c r="ES1422" s="2">
        <v>7.5</v>
      </c>
      <c r="ET1422" s="2">
        <v>3.65</v>
      </c>
      <c r="EU1422" s="2">
        <v>0.14000000000000001</v>
      </c>
      <c r="EV1422" s="2">
        <v>15.97</v>
      </c>
      <c r="EW1422" s="2">
        <v>1.78</v>
      </c>
      <c r="EX1422" s="2">
        <v>0.01</v>
      </c>
      <c r="EY1422" s="2">
        <v>0</v>
      </c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>
        <v>0</v>
      </c>
      <c r="FR1422" s="2">
        <f>ROUND(IF(AND(BH1422=3,BI1422=3),P1422,0),2)</f>
        <v>0</v>
      </c>
      <c r="FS1422" s="2">
        <v>0</v>
      </c>
      <c r="FT1422" s="2"/>
      <c r="FU1422" s="2"/>
      <c r="FV1422" s="2"/>
      <c r="FW1422" s="2"/>
      <c r="FX1422" s="2">
        <v>108.9</v>
      </c>
      <c r="FY1422" s="2">
        <v>61.2</v>
      </c>
      <c r="FZ1422" s="2"/>
      <c r="GA1422" s="2" t="s">
        <v>3</v>
      </c>
      <c r="GB1422" s="2"/>
      <c r="GC1422" s="2"/>
      <c r="GD1422" s="2">
        <v>1</v>
      </c>
      <c r="GE1422" s="2"/>
      <c r="GF1422" s="2">
        <v>-275745105</v>
      </c>
      <c r="GG1422" s="2">
        <v>2</v>
      </c>
      <c r="GH1422" s="2">
        <v>1</v>
      </c>
      <c r="GI1422" s="2">
        <v>-2</v>
      </c>
      <c r="GJ1422" s="2">
        <v>0</v>
      </c>
      <c r="GK1422" s="2">
        <v>0</v>
      </c>
      <c r="GL1422" s="2">
        <f>ROUND(IF(AND(BH1422=3,BI1422=3,FS1422&lt;&gt;0),P1422,0),2)</f>
        <v>0</v>
      </c>
      <c r="GM1422" s="2">
        <f>ROUND(O1422+X1422+Y1422,2)+GX1422</f>
        <v>911.76</v>
      </c>
      <c r="GN1422" s="2">
        <f>IF(OR(BI1422=0,BI1422=1),ROUND(O1422+X1422+Y1422,2),0)</f>
        <v>911.76</v>
      </c>
      <c r="GO1422" s="2">
        <f>IF(BI1422=2,ROUND(O1422+X1422+Y1422,2),0)</f>
        <v>0</v>
      </c>
      <c r="GP1422" s="2">
        <f>IF(BI1422=4,ROUND(O1422+X1422+Y1422,2)+GX1422,0)</f>
        <v>0</v>
      </c>
      <c r="GQ1422" s="2"/>
      <c r="GR1422" s="2">
        <v>0</v>
      </c>
      <c r="GS1422" s="2">
        <v>0</v>
      </c>
      <c r="GT1422" s="2">
        <v>0</v>
      </c>
      <c r="GU1422" s="2" t="s">
        <v>3</v>
      </c>
      <c r="GV1422" s="2">
        <f t="shared" si="916"/>
        <v>0</v>
      </c>
      <c r="GW1422" s="2">
        <v>1</v>
      </c>
      <c r="GX1422" s="2">
        <f>ROUND(HC1422*I1422,2)</f>
        <v>0</v>
      </c>
      <c r="GY1422" s="2"/>
      <c r="GZ1422" s="2"/>
      <c r="HA1422" s="2">
        <v>0</v>
      </c>
      <c r="HB1422" s="2">
        <v>0</v>
      </c>
      <c r="HC1422" s="2">
        <f t="shared" si="917"/>
        <v>0</v>
      </c>
      <c r="HD1422" s="2"/>
      <c r="HE1422" s="2" t="s">
        <v>3</v>
      </c>
      <c r="HF1422" s="2" t="s">
        <v>3</v>
      </c>
      <c r="HG1422" s="2"/>
      <c r="HH1422" s="2"/>
      <c r="HI1422" s="2"/>
      <c r="HJ1422" s="2"/>
      <c r="HK1422" s="2"/>
      <c r="HL1422" s="2"/>
      <c r="HM1422" s="2" t="s">
        <v>3</v>
      </c>
      <c r="HN1422" s="2" t="s">
        <v>596</v>
      </c>
      <c r="HO1422" s="2" t="s">
        <v>597</v>
      </c>
      <c r="HP1422" s="2" t="s">
        <v>593</v>
      </c>
      <c r="HQ1422" s="2" t="s">
        <v>593</v>
      </c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>
        <v>0</v>
      </c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</row>
    <row r="1423" spans="1:255" x14ac:dyDescent="0.2">
      <c r="A1423">
        <v>17</v>
      </c>
      <c r="B1423">
        <v>1</v>
      </c>
      <c r="C1423">
        <f>ROW(SmtRes!A2476)</f>
        <v>2476</v>
      </c>
      <c r="D1423">
        <f>ROW(EtalonRes!A2284)</f>
        <v>2284</v>
      </c>
      <c r="E1423" t="s">
        <v>1377</v>
      </c>
      <c r="F1423" t="s">
        <v>1351</v>
      </c>
      <c r="G1423" t="s">
        <v>1352</v>
      </c>
      <c r="H1423" t="s">
        <v>590</v>
      </c>
      <c r="I1423">
        <v>13</v>
      </c>
      <c r="J1423">
        <v>0</v>
      </c>
      <c r="K1423">
        <v>13</v>
      </c>
      <c r="O1423">
        <f>ROUND(CP1423,0)</f>
        <v>11621</v>
      </c>
      <c r="P1423">
        <f>ROUND(CQ1423*I1423,0)</f>
        <v>1248</v>
      </c>
      <c r="Q1423">
        <f>ROUND(CR1423*I1423,0)</f>
        <v>698</v>
      </c>
      <c r="R1423">
        <f>ROUND(CS1423*I1423,0)</f>
        <v>92</v>
      </c>
      <c r="S1423">
        <f>ROUND(CT1423*I1423,0)</f>
        <v>9675</v>
      </c>
      <c r="T1423">
        <f>ROUND(CU1423*I1423,0)</f>
        <v>0</v>
      </c>
      <c r="U1423">
        <f t="shared" si="896"/>
        <v>30.602650000000001</v>
      </c>
      <c r="V1423">
        <f t="shared" si="897"/>
        <v>0.18687500000000001</v>
      </c>
      <c r="W1423">
        <f>ROUND(CX1423*I1423,0)</f>
        <v>0</v>
      </c>
      <c r="X1423">
        <f>ROUND(CY1423,0)</f>
        <v>10636</v>
      </c>
      <c r="Y1423">
        <f>ROUND(CZ1423,0)</f>
        <v>5977</v>
      </c>
      <c r="AA1423">
        <v>53551707</v>
      </c>
      <c r="AB1423">
        <f t="shared" si="898"/>
        <v>33.869999999999997</v>
      </c>
      <c r="AC1423">
        <f t="shared" si="899"/>
        <v>7.5</v>
      </c>
      <c r="AD1423">
        <f>ROUND(((((ET1423*ROUND((1.25*1.15),7)))-((EU1423*ROUND((1.25*1.15),7))))+AE1423),2)</f>
        <v>5.25</v>
      </c>
      <c r="AE1423">
        <f>ROUND(((EU1423*ROUND((1.25*1.15),7))),2)</f>
        <v>0.2</v>
      </c>
      <c r="AF1423">
        <f>ROUND(((EV1423*ROUND((1.15*1.15),7))),2)</f>
        <v>21.12</v>
      </c>
      <c r="AG1423">
        <f t="shared" si="902"/>
        <v>0</v>
      </c>
      <c r="AH1423">
        <f>((EW1423*ROUND((1.15*1.15),7)))</f>
        <v>2.35405</v>
      </c>
      <c r="AI1423">
        <f>((EX1423*ROUND((1.25*1.15),7)))</f>
        <v>1.4375000000000001E-2</v>
      </c>
      <c r="AJ1423">
        <f t="shared" si="904"/>
        <v>0</v>
      </c>
      <c r="AK1423">
        <v>27.12</v>
      </c>
      <c r="AL1423">
        <v>7.5</v>
      </c>
      <c r="AM1423">
        <v>3.65</v>
      </c>
      <c r="AN1423">
        <v>0.14000000000000001</v>
      </c>
      <c r="AO1423">
        <v>15.97</v>
      </c>
      <c r="AP1423">
        <v>0</v>
      </c>
      <c r="AQ1423">
        <v>1.78</v>
      </c>
      <c r="AR1423">
        <v>0.01</v>
      </c>
      <c r="AS1423">
        <v>0</v>
      </c>
      <c r="AT1423">
        <v>108.9</v>
      </c>
      <c r="AU1423">
        <v>61.2</v>
      </c>
      <c r="AV1423">
        <v>1</v>
      </c>
      <c r="AW1423">
        <v>1</v>
      </c>
      <c r="AZ1423">
        <v>1</v>
      </c>
      <c r="BA1423">
        <v>35.24</v>
      </c>
      <c r="BB1423">
        <v>10.220000000000001</v>
      </c>
      <c r="BC1423">
        <v>12.8</v>
      </c>
      <c r="BD1423" t="s">
        <v>3</v>
      </c>
      <c r="BE1423" t="s">
        <v>3</v>
      </c>
      <c r="BF1423" t="s">
        <v>3</v>
      </c>
      <c r="BG1423" t="s">
        <v>3</v>
      </c>
      <c r="BH1423">
        <v>0</v>
      </c>
      <c r="BI1423">
        <v>1</v>
      </c>
      <c r="BJ1423" t="s">
        <v>1353</v>
      </c>
      <c r="BM1423">
        <v>20001</v>
      </c>
      <c r="BN1423">
        <v>0</v>
      </c>
      <c r="BO1423" t="s">
        <v>1351</v>
      </c>
      <c r="BP1423">
        <v>1</v>
      </c>
      <c r="BQ1423">
        <v>22</v>
      </c>
      <c r="BR1423">
        <v>0</v>
      </c>
      <c r="BS1423">
        <v>35.24</v>
      </c>
      <c r="BT1423">
        <v>1</v>
      </c>
      <c r="BU1423">
        <v>1</v>
      </c>
      <c r="BV1423">
        <v>1</v>
      </c>
      <c r="BW1423">
        <v>1</v>
      </c>
      <c r="BX1423">
        <v>1</v>
      </c>
      <c r="BY1423" t="s">
        <v>3</v>
      </c>
      <c r="BZ1423">
        <v>121</v>
      </c>
      <c r="CA1423">
        <v>72</v>
      </c>
      <c r="CB1423" t="s">
        <v>3</v>
      </c>
      <c r="CE1423">
        <v>0</v>
      </c>
      <c r="CF1423">
        <v>0</v>
      </c>
      <c r="CG1423">
        <v>0</v>
      </c>
      <c r="CM1423">
        <v>0</v>
      </c>
      <c r="CN1423" t="s">
        <v>2151</v>
      </c>
      <c r="CO1423">
        <v>0</v>
      </c>
      <c r="CP1423">
        <f t="shared" si="905"/>
        <v>11621</v>
      </c>
      <c r="CQ1423">
        <f t="shared" si="923"/>
        <v>96</v>
      </c>
      <c r="CR1423">
        <f t="shared" si="907"/>
        <v>53.655000000000001</v>
      </c>
      <c r="CS1423">
        <f t="shared" si="908"/>
        <v>7.0480000000000009</v>
      </c>
      <c r="CT1423">
        <f t="shared" si="909"/>
        <v>744.26880000000006</v>
      </c>
      <c r="CU1423">
        <f t="shared" si="910"/>
        <v>0</v>
      </c>
      <c r="CV1423">
        <f t="shared" si="911"/>
        <v>2.35405</v>
      </c>
      <c r="CW1423">
        <f t="shared" si="912"/>
        <v>1.4375000000000001E-2</v>
      </c>
      <c r="CX1423">
        <f t="shared" si="913"/>
        <v>0</v>
      </c>
      <c r="CY1423">
        <f t="shared" si="914"/>
        <v>10636.263000000001</v>
      </c>
      <c r="CZ1423">
        <f t="shared" si="915"/>
        <v>5977.4040000000005</v>
      </c>
      <c r="DC1423" t="s">
        <v>3</v>
      </c>
      <c r="DD1423" t="s">
        <v>3</v>
      </c>
      <c r="DE1423" t="s">
        <v>61</v>
      </c>
      <c r="DF1423" t="s">
        <v>61</v>
      </c>
      <c r="DG1423" t="s">
        <v>62</v>
      </c>
      <c r="DH1423" t="s">
        <v>3</v>
      </c>
      <c r="DI1423" t="s">
        <v>62</v>
      </c>
      <c r="DJ1423" t="s">
        <v>61</v>
      </c>
      <c r="DK1423" t="s">
        <v>3</v>
      </c>
      <c r="DL1423" t="s">
        <v>86</v>
      </c>
      <c r="DM1423" t="s">
        <v>63</v>
      </c>
      <c r="DN1423">
        <v>0</v>
      </c>
      <c r="DO1423">
        <v>0</v>
      </c>
      <c r="DP1423">
        <v>1</v>
      </c>
      <c r="DQ1423">
        <v>1</v>
      </c>
      <c r="DU1423">
        <v>1013</v>
      </c>
      <c r="DV1423" t="s">
        <v>590</v>
      </c>
      <c r="DW1423" t="s">
        <v>590</v>
      </c>
      <c r="DX1423">
        <v>1</v>
      </c>
      <c r="DZ1423" t="s">
        <v>3</v>
      </c>
      <c r="EA1423" t="s">
        <v>3</v>
      </c>
      <c r="EB1423" t="s">
        <v>3</v>
      </c>
      <c r="EC1423" t="s">
        <v>3</v>
      </c>
      <c r="EE1423">
        <v>53551148</v>
      </c>
      <c r="EF1423">
        <v>22</v>
      </c>
      <c r="EG1423" t="s">
        <v>592</v>
      </c>
      <c r="EH1423">
        <v>16</v>
      </c>
      <c r="EI1423" t="s">
        <v>593</v>
      </c>
      <c r="EJ1423">
        <v>1</v>
      </c>
      <c r="EK1423">
        <v>20001</v>
      </c>
      <c r="EL1423" t="s">
        <v>594</v>
      </c>
      <c r="EM1423" t="s">
        <v>595</v>
      </c>
      <c r="EO1423" t="s">
        <v>67</v>
      </c>
      <c r="EQ1423">
        <v>131072</v>
      </c>
      <c r="ER1423">
        <v>27.12</v>
      </c>
      <c r="ES1423">
        <v>7.5</v>
      </c>
      <c r="ET1423">
        <v>3.65</v>
      </c>
      <c r="EU1423">
        <v>0.14000000000000001</v>
      </c>
      <c r="EV1423">
        <v>15.97</v>
      </c>
      <c r="EW1423">
        <v>1.78</v>
      </c>
      <c r="EX1423">
        <v>0.01</v>
      </c>
      <c r="EY1423">
        <v>0</v>
      </c>
      <c r="FQ1423">
        <v>0</v>
      </c>
      <c r="FR1423">
        <f>ROUND(IF(AND(BH1423=3,BI1423=3),P1423,0),0)</f>
        <v>0</v>
      </c>
      <c r="FS1423">
        <v>0</v>
      </c>
      <c r="FX1423">
        <v>108.9</v>
      </c>
      <c r="FY1423">
        <v>61.2</v>
      </c>
      <c r="GA1423" t="s">
        <v>3</v>
      </c>
      <c r="GD1423">
        <v>1</v>
      </c>
      <c r="GF1423">
        <v>-275745105</v>
      </c>
      <c r="GG1423">
        <v>2</v>
      </c>
      <c r="GH1423">
        <v>1</v>
      </c>
      <c r="GI1423">
        <v>2</v>
      </c>
      <c r="GJ1423">
        <v>0</v>
      </c>
      <c r="GK1423">
        <v>0</v>
      </c>
      <c r="GL1423">
        <f>ROUND(IF(AND(BH1423=3,BI1423=3,FS1423&lt;&gt;0),P1423,0),0)</f>
        <v>0</v>
      </c>
      <c r="GM1423">
        <f>ROUND(O1423+X1423+Y1423,0)+GX1423</f>
        <v>28234</v>
      </c>
      <c r="GN1423">
        <f>IF(OR(BI1423=0,BI1423=1),ROUND(O1423+X1423+Y1423,0),0)</f>
        <v>28234</v>
      </c>
      <c r="GO1423">
        <f>IF(BI1423=2,ROUND(O1423+X1423+Y1423,0),0)</f>
        <v>0</v>
      </c>
      <c r="GP1423">
        <f>IF(BI1423=4,ROUND(O1423+X1423+Y1423,0)+GX1423,0)</f>
        <v>0</v>
      </c>
      <c r="GR1423">
        <v>0</v>
      </c>
      <c r="GS1423">
        <v>3</v>
      </c>
      <c r="GT1423">
        <v>0</v>
      </c>
      <c r="GU1423" t="s">
        <v>3</v>
      </c>
      <c r="GV1423">
        <f t="shared" si="916"/>
        <v>0</v>
      </c>
      <c r="GW1423">
        <v>1</v>
      </c>
      <c r="GX1423">
        <f>ROUND(HC1423*I1423,0)</f>
        <v>0</v>
      </c>
      <c r="HA1423">
        <v>0</v>
      </c>
      <c r="HB1423">
        <v>0</v>
      </c>
      <c r="HC1423">
        <f t="shared" si="917"/>
        <v>0</v>
      </c>
      <c r="HE1423" t="s">
        <v>3</v>
      </c>
      <c r="HF1423" t="s">
        <v>3</v>
      </c>
      <c r="HM1423" t="s">
        <v>3</v>
      </c>
      <c r="HN1423" t="s">
        <v>596</v>
      </c>
      <c r="HO1423" t="s">
        <v>597</v>
      </c>
      <c r="HP1423" t="s">
        <v>593</v>
      </c>
      <c r="HQ1423" t="s">
        <v>593</v>
      </c>
      <c r="IK1423">
        <v>0</v>
      </c>
    </row>
    <row r="1424" spans="1:255" x14ac:dyDescent="0.2">
      <c r="A1424" s="2">
        <v>18</v>
      </c>
      <c r="B1424" s="2">
        <v>1</v>
      </c>
      <c r="C1424" s="2">
        <v>2465</v>
      </c>
      <c r="D1424" s="2"/>
      <c r="E1424" s="2" t="s">
        <v>1378</v>
      </c>
      <c r="F1424" s="2" t="s">
        <v>1355</v>
      </c>
      <c r="G1424" s="2" t="s">
        <v>1356</v>
      </c>
      <c r="H1424" s="2" t="s">
        <v>160</v>
      </c>
      <c r="I1424" s="2">
        <f>I1422*J1424</f>
        <v>13</v>
      </c>
      <c r="J1424" s="2">
        <v>1</v>
      </c>
      <c r="K1424" s="2">
        <v>1</v>
      </c>
      <c r="L1424" s="2"/>
      <c r="M1424" s="2"/>
      <c r="N1424" s="2"/>
      <c r="O1424" s="2">
        <f>ROUND(CP1424,2)</f>
        <v>62192</v>
      </c>
      <c r="P1424" s="2">
        <f>ROUND(ROUND(CQ1424*I1424,0)/BC1424,2)</f>
        <v>62192</v>
      </c>
      <c r="Q1424" s="2">
        <f>ROUND(CR1424*I1424,2)</f>
        <v>0</v>
      </c>
      <c r="R1424" s="2">
        <f>ROUND(CS1424*I1424,2)</f>
        <v>0</v>
      </c>
      <c r="S1424" s="2">
        <f>ROUND(CT1424*I1424,2)</f>
        <v>0</v>
      </c>
      <c r="T1424" s="2">
        <f>ROUND(CU1424*I1424,2)</f>
        <v>0</v>
      </c>
      <c r="U1424" s="2">
        <f t="shared" si="896"/>
        <v>0</v>
      </c>
      <c r="V1424" s="2">
        <f t="shared" si="897"/>
        <v>0</v>
      </c>
      <c r="W1424" s="2">
        <f>ROUND(CX1424*I1424,2)</f>
        <v>0</v>
      </c>
      <c r="X1424" s="2">
        <f>ROUND(CY1424,2)</f>
        <v>0</v>
      </c>
      <c r="Y1424" s="2">
        <f>ROUND(CZ1424,2)</f>
        <v>0</v>
      </c>
      <c r="Z1424" s="2"/>
      <c r="AA1424" s="2">
        <v>53551706</v>
      </c>
      <c r="AB1424" s="2">
        <f t="shared" si="898"/>
        <v>4784</v>
      </c>
      <c r="AC1424" s="2">
        <f t="shared" si="899"/>
        <v>4784</v>
      </c>
      <c r="AD1424" s="2">
        <f>ROUND((((ET1424)-(EU1424))+AE1424),2)</f>
        <v>0</v>
      </c>
      <c r="AE1424" s="2">
        <f>ROUND((EU1424),2)</f>
        <v>0</v>
      </c>
      <c r="AF1424" s="2">
        <f>ROUND((EV1424),2)</f>
        <v>0</v>
      </c>
      <c r="AG1424" s="2">
        <f t="shared" si="902"/>
        <v>0</v>
      </c>
      <c r="AH1424" s="2">
        <f>(EW1424)</f>
        <v>0</v>
      </c>
      <c r="AI1424" s="2">
        <f>(EX1424)</f>
        <v>0</v>
      </c>
      <c r="AJ1424" s="2">
        <f t="shared" si="904"/>
        <v>0</v>
      </c>
      <c r="AK1424" s="2">
        <v>4784</v>
      </c>
      <c r="AL1424" s="2">
        <v>4784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121</v>
      </c>
      <c r="AU1424" s="2">
        <v>72</v>
      </c>
      <c r="AV1424" s="2">
        <v>1</v>
      </c>
      <c r="AW1424" s="2">
        <v>1</v>
      </c>
      <c r="AX1424" s="2"/>
      <c r="AY1424" s="2"/>
      <c r="AZ1424" s="2">
        <v>1</v>
      </c>
      <c r="BA1424" s="2">
        <v>1</v>
      </c>
      <c r="BB1424" s="2">
        <v>1</v>
      </c>
      <c r="BC1424" s="2">
        <v>1</v>
      </c>
      <c r="BD1424" s="2" t="s">
        <v>3</v>
      </c>
      <c r="BE1424" s="2" t="s">
        <v>3</v>
      </c>
      <c r="BF1424" s="2" t="s">
        <v>3</v>
      </c>
      <c r="BG1424" s="2" t="s">
        <v>3</v>
      </c>
      <c r="BH1424" s="2">
        <v>3</v>
      </c>
      <c r="BI1424" s="2">
        <v>1</v>
      </c>
      <c r="BJ1424" s="2" t="s">
        <v>1357</v>
      </c>
      <c r="BK1424" s="2"/>
      <c r="BL1424" s="2"/>
      <c r="BM1424" s="2">
        <v>20001</v>
      </c>
      <c r="BN1424" s="2">
        <v>0</v>
      </c>
      <c r="BO1424" s="2" t="s">
        <v>3</v>
      </c>
      <c r="BP1424" s="2">
        <v>0</v>
      </c>
      <c r="BQ1424" s="2">
        <v>22</v>
      </c>
      <c r="BR1424" s="2">
        <v>0</v>
      </c>
      <c r="BS1424" s="2">
        <v>1</v>
      </c>
      <c r="BT1424" s="2">
        <v>1</v>
      </c>
      <c r="BU1424" s="2">
        <v>1</v>
      </c>
      <c r="BV1424" s="2">
        <v>1</v>
      </c>
      <c r="BW1424" s="2">
        <v>1</v>
      </c>
      <c r="BX1424" s="2">
        <v>1</v>
      </c>
      <c r="BY1424" s="2" t="s">
        <v>3</v>
      </c>
      <c r="BZ1424" s="2">
        <v>121</v>
      </c>
      <c r="CA1424" s="2">
        <v>72</v>
      </c>
      <c r="CB1424" s="2" t="s">
        <v>3</v>
      </c>
      <c r="CC1424" s="2"/>
      <c r="CD1424" s="2"/>
      <c r="CE1424" s="2">
        <v>0</v>
      </c>
      <c r="CF1424" s="2">
        <v>0</v>
      </c>
      <c r="CG1424" s="2">
        <v>0</v>
      </c>
      <c r="CH1424" s="2"/>
      <c r="CI1424" s="2"/>
      <c r="CJ1424" s="2"/>
      <c r="CK1424" s="2"/>
      <c r="CL1424" s="2"/>
      <c r="CM1424" s="2">
        <v>0</v>
      </c>
      <c r="CN1424" s="2" t="s">
        <v>3</v>
      </c>
      <c r="CO1424" s="2">
        <v>0</v>
      </c>
      <c r="CP1424" s="2">
        <f t="shared" si="905"/>
        <v>62192</v>
      </c>
      <c r="CQ1424" s="2">
        <f>AC1424</f>
        <v>4784</v>
      </c>
      <c r="CR1424" s="2">
        <f t="shared" si="907"/>
        <v>0</v>
      </c>
      <c r="CS1424" s="2">
        <f t="shared" si="908"/>
        <v>0</v>
      </c>
      <c r="CT1424" s="2">
        <f t="shared" si="909"/>
        <v>0</v>
      </c>
      <c r="CU1424" s="2">
        <f t="shared" si="910"/>
        <v>0</v>
      </c>
      <c r="CV1424" s="2">
        <f t="shared" si="911"/>
        <v>0</v>
      </c>
      <c r="CW1424" s="2">
        <f t="shared" si="912"/>
        <v>0</v>
      </c>
      <c r="CX1424" s="2">
        <f t="shared" si="913"/>
        <v>0</v>
      </c>
      <c r="CY1424" s="2">
        <f t="shared" si="914"/>
        <v>0</v>
      </c>
      <c r="CZ1424" s="2">
        <f t="shared" si="915"/>
        <v>0</v>
      </c>
      <c r="DA1424" s="2"/>
      <c r="DB1424" s="2"/>
      <c r="DC1424" s="2" t="s">
        <v>3</v>
      </c>
      <c r="DD1424" s="2" t="s">
        <v>3</v>
      </c>
      <c r="DE1424" s="2" t="s">
        <v>3</v>
      </c>
      <c r="DF1424" s="2" t="s">
        <v>3</v>
      </c>
      <c r="DG1424" s="2" t="s">
        <v>3</v>
      </c>
      <c r="DH1424" s="2" t="s">
        <v>3</v>
      </c>
      <c r="DI1424" s="2" t="s">
        <v>3</v>
      </c>
      <c r="DJ1424" s="2" t="s">
        <v>3</v>
      </c>
      <c r="DK1424" s="2" t="s">
        <v>3</v>
      </c>
      <c r="DL1424" s="2" t="s">
        <v>3</v>
      </c>
      <c r="DM1424" s="2" t="s">
        <v>3</v>
      </c>
      <c r="DN1424" s="2">
        <v>0</v>
      </c>
      <c r="DO1424" s="2">
        <v>0</v>
      </c>
      <c r="DP1424" s="2">
        <v>1</v>
      </c>
      <c r="DQ1424" s="2">
        <v>1</v>
      </c>
      <c r="DR1424" s="2"/>
      <c r="DS1424" s="2"/>
      <c r="DT1424" s="2"/>
      <c r="DU1424" s="2">
        <v>1010</v>
      </c>
      <c r="DV1424" s="2" t="s">
        <v>160</v>
      </c>
      <c r="DW1424" s="2" t="s">
        <v>160</v>
      </c>
      <c r="DX1424" s="2">
        <v>1</v>
      </c>
      <c r="DY1424" s="2"/>
      <c r="DZ1424" s="2" t="s">
        <v>3</v>
      </c>
      <c r="EA1424" s="2" t="s">
        <v>3</v>
      </c>
      <c r="EB1424" s="2" t="s">
        <v>3</v>
      </c>
      <c r="EC1424" s="2" t="s">
        <v>3</v>
      </c>
      <c r="ED1424" s="2"/>
      <c r="EE1424" s="2">
        <v>53551148</v>
      </c>
      <c r="EF1424" s="2">
        <v>22</v>
      </c>
      <c r="EG1424" s="2" t="s">
        <v>592</v>
      </c>
      <c r="EH1424" s="2">
        <v>16</v>
      </c>
      <c r="EI1424" s="2" t="s">
        <v>593</v>
      </c>
      <c r="EJ1424" s="2">
        <v>1</v>
      </c>
      <c r="EK1424" s="2">
        <v>20001</v>
      </c>
      <c r="EL1424" s="2" t="s">
        <v>594</v>
      </c>
      <c r="EM1424" s="2" t="s">
        <v>595</v>
      </c>
      <c r="EN1424" s="2"/>
      <c r="EO1424" s="2" t="s">
        <v>3</v>
      </c>
      <c r="EP1424" s="2"/>
      <c r="EQ1424" s="2">
        <v>0</v>
      </c>
      <c r="ER1424" s="2">
        <v>769.66000000000008</v>
      </c>
      <c r="ES1424" s="2">
        <v>4784</v>
      </c>
      <c r="ET1424" s="2">
        <v>0</v>
      </c>
      <c r="EU1424" s="2">
        <v>0</v>
      </c>
      <c r="EV1424" s="2">
        <v>0</v>
      </c>
      <c r="EW1424" s="2">
        <v>0</v>
      </c>
      <c r="EX1424" s="2">
        <v>0</v>
      </c>
      <c r="EY1424" s="2"/>
      <c r="EZ1424" s="2">
        <v>5</v>
      </c>
      <c r="FA1424" s="2"/>
      <c r="FB1424" s="2"/>
      <c r="FC1424" s="2">
        <v>1</v>
      </c>
      <c r="FD1424" s="2">
        <v>18</v>
      </c>
      <c r="FE1424" s="2"/>
      <c r="FF1424" s="2">
        <v>5740.8</v>
      </c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>
        <v>0</v>
      </c>
      <c r="FR1424" s="2">
        <f>ROUND(IF(AND(BH1424=3,BI1424=3),P1424,0),2)</f>
        <v>0</v>
      </c>
      <c r="FS1424" s="2">
        <v>0</v>
      </c>
      <c r="FT1424" s="2"/>
      <c r="FU1424" s="2"/>
      <c r="FV1424" s="2"/>
      <c r="FW1424" s="2"/>
      <c r="FX1424" s="2">
        <v>121</v>
      </c>
      <c r="FY1424" s="2">
        <v>72</v>
      </c>
      <c r="FZ1424" s="2"/>
      <c r="GA1424" s="2" t="s">
        <v>1358</v>
      </c>
      <c r="GB1424" s="2"/>
      <c r="GC1424" s="2"/>
      <c r="GD1424" s="2">
        <v>1</v>
      </c>
      <c r="GE1424" s="2"/>
      <c r="GF1424" s="2">
        <v>-1383308492</v>
      </c>
      <c r="GG1424" s="2">
        <v>2</v>
      </c>
      <c r="GH1424" s="2">
        <v>3</v>
      </c>
      <c r="GI1424" s="2">
        <v>-2</v>
      </c>
      <c r="GJ1424" s="2">
        <v>0</v>
      </c>
      <c r="GK1424" s="2">
        <v>0</v>
      </c>
      <c r="GL1424" s="2">
        <f>ROUND(IF(AND(BH1424=3,BI1424=3,FS1424&lt;&gt;0),P1424,0),2)</f>
        <v>0</v>
      </c>
      <c r="GM1424" s="2">
        <f>ROUND(O1424+X1424+Y1424,2)+GX1424</f>
        <v>62192</v>
      </c>
      <c r="GN1424" s="2">
        <f>IF(OR(BI1424=0,BI1424=1),ROUND(O1424+X1424+Y1424,2),0)</f>
        <v>62192</v>
      </c>
      <c r="GO1424" s="2">
        <f>IF(BI1424=2,ROUND(O1424+X1424+Y1424,2),0)</f>
        <v>0</v>
      </c>
      <c r="GP1424" s="2">
        <f>IF(BI1424=4,ROUND(O1424+X1424+Y1424,2)+GX1424,0)</f>
        <v>0</v>
      </c>
      <c r="GQ1424" s="2"/>
      <c r="GR1424" s="2">
        <v>1</v>
      </c>
      <c r="GS1424" s="2">
        <v>1</v>
      </c>
      <c r="GT1424" s="2">
        <v>0</v>
      </c>
      <c r="GU1424" s="2" t="s">
        <v>3</v>
      </c>
      <c r="GV1424" s="2">
        <f t="shared" si="916"/>
        <v>0</v>
      </c>
      <c r="GW1424" s="2">
        <v>1</v>
      </c>
      <c r="GX1424" s="2">
        <f>ROUND(HC1424*I1424,2)</f>
        <v>0</v>
      </c>
      <c r="GY1424" s="2"/>
      <c r="GZ1424" s="2"/>
      <c r="HA1424" s="2">
        <v>0</v>
      </c>
      <c r="HB1424" s="2">
        <v>0</v>
      </c>
      <c r="HC1424" s="2">
        <f t="shared" si="917"/>
        <v>0</v>
      </c>
      <c r="HD1424" s="2"/>
      <c r="HE1424" s="2" t="s">
        <v>138</v>
      </c>
      <c r="HF1424" s="2" t="s">
        <v>138</v>
      </c>
      <c r="HG1424" s="2">
        <f>ROUND(AC1424*I1424,0)</f>
        <v>62192</v>
      </c>
      <c r="HH1424" s="2"/>
      <c r="HI1424" s="2"/>
      <c r="HJ1424" s="2"/>
      <c r="HK1424" s="2"/>
      <c r="HL1424" s="2"/>
      <c r="HM1424" s="2" t="s">
        <v>3</v>
      </c>
      <c r="HN1424" s="2" t="s">
        <v>596</v>
      </c>
      <c r="HO1424" s="2" t="s">
        <v>597</v>
      </c>
      <c r="HP1424" s="2" t="s">
        <v>593</v>
      </c>
      <c r="HQ1424" s="2" t="s">
        <v>593</v>
      </c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>
        <v>0</v>
      </c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</row>
    <row r="1425" spans="1:245" x14ac:dyDescent="0.2">
      <c r="A1425">
        <v>18</v>
      </c>
      <c r="B1425">
        <v>1</v>
      </c>
      <c r="C1425">
        <v>2476</v>
      </c>
      <c r="E1425" t="s">
        <v>1378</v>
      </c>
      <c r="F1425" t="s">
        <v>1355</v>
      </c>
      <c r="G1425" t="s">
        <v>1356</v>
      </c>
      <c r="H1425" t="s">
        <v>160</v>
      </c>
      <c r="I1425">
        <f>I1423*J1425</f>
        <v>13</v>
      </c>
      <c r="J1425">
        <v>1</v>
      </c>
      <c r="K1425">
        <v>1</v>
      </c>
      <c r="O1425">
        <f>ROUND(CP1425,0)</f>
        <v>63436</v>
      </c>
      <c r="P1425">
        <f>ROUND(CQ1425*I1425,0)</f>
        <v>63436</v>
      </c>
      <c r="Q1425">
        <f>ROUND(CR1425*I1425,0)</f>
        <v>0</v>
      </c>
      <c r="R1425">
        <f>ROUND(CS1425*I1425,0)</f>
        <v>0</v>
      </c>
      <c r="S1425">
        <f>ROUND(CT1425*I1425,0)</f>
        <v>0</v>
      </c>
      <c r="T1425">
        <f>ROUND(CU1425*I1425,0)</f>
        <v>0</v>
      </c>
      <c r="U1425">
        <f t="shared" si="896"/>
        <v>0</v>
      </c>
      <c r="V1425">
        <f t="shared" si="897"/>
        <v>0</v>
      </c>
      <c r="W1425">
        <f>ROUND(CX1425*I1425,0)</f>
        <v>0</v>
      </c>
      <c r="X1425">
        <f>ROUND(CY1425,0)</f>
        <v>0</v>
      </c>
      <c r="Y1425">
        <f>ROUND(CZ1425,0)</f>
        <v>0</v>
      </c>
      <c r="AA1425">
        <v>53551707</v>
      </c>
      <c r="AB1425">
        <f t="shared" si="898"/>
        <v>4879.68</v>
      </c>
      <c r="AC1425">
        <f t="shared" si="899"/>
        <v>4879.68</v>
      </c>
      <c r="AD1425">
        <f>ROUND((((ET1425)-(EU1425))+AE1425),2)</f>
        <v>0</v>
      </c>
      <c r="AE1425">
        <f>ROUND((EU1425),2)</f>
        <v>0</v>
      </c>
      <c r="AF1425">
        <f>ROUND((EV1425),2)</f>
        <v>0</v>
      </c>
      <c r="AG1425">
        <f t="shared" si="902"/>
        <v>0</v>
      </c>
      <c r="AH1425">
        <f>(EW1425)</f>
        <v>0</v>
      </c>
      <c r="AI1425">
        <f>(EX1425)</f>
        <v>0</v>
      </c>
      <c r="AJ1425">
        <f t="shared" si="904"/>
        <v>0</v>
      </c>
      <c r="AK1425">
        <v>4879.68</v>
      </c>
      <c r="AL1425">
        <v>4879.68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121</v>
      </c>
      <c r="AU1425">
        <v>72</v>
      </c>
      <c r="AV1425">
        <v>1</v>
      </c>
      <c r="AW1425">
        <v>1</v>
      </c>
      <c r="AZ1425">
        <v>1</v>
      </c>
      <c r="BA1425">
        <v>1</v>
      </c>
      <c r="BB1425">
        <v>1</v>
      </c>
      <c r="BC1425">
        <v>6.14</v>
      </c>
      <c r="BD1425" t="s">
        <v>3</v>
      </c>
      <c r="BE1425" t="s">
        <v>3</v>
      </c>
      <c r="BF1425" t="s">
        <v>3</v>
      </c>
      <c r="BG1425" t="s">
        <v>3</v>
      </c>
      <c r="BH1425">
        <v>3</v>
      </c>
      <c r="BI1425">
        <v>1</v>
      </c>
      <c r="BJ1425" t="s">
        <v>1357</v>
      </c>
      <c r="BM1425">
        <v>20001</v>
      </c>
      <c r="BN1425">
        <v>0</v>
      </c>
      <c r="BO1425" t="s">
        <v>30</v>
      </c>
      <c r="BP1425">
        <v>1</v>
      </c>
      <c r="BQ1425">
        <v>22</v>
      </c>
      <c r="BR1425">
        <v>0</v>
      </c>
      <c r="BS1425">
        <v>1</v>
      </c>
      <c r="BT1425">
        <v>1</v>
      </c>
      <c r="BU1425">
        <v>1</v>
      </c>
      <c r="BV1425">
        <v>1</v>
      </c>
      <c r="BW1425">
        <v>1</v>
      </c>
      <c r="BX1425">
        <v>1</v>
      </c>
      <c r="BY1425" t="s">
        <v>3</v>
      </c>
      <c r="BZ1425">
        <v>121</v>
      </c>
      <c r="CA1425">
        <v>72</v>
      </c>
      <c r="CB1425" t="s">
        <v>3</v>
      </c>
      <c r="CE1425">
        <v>0</v>
      </c>
      <c r="CF1425">
        <v>0</v>
      </c>
      <c r="CG1425">
        <v>0</v>
      </c>
      <c r="CM1425">
        <v>0</v>
      </c>
      <c r="CN1425" t="s">
        <v>3</v>
      </c>
      <c r="CO1425">
        <v>0</v>
      </c>
      <c r="CP1425">
        <f t="shared" si="905"/>
        <v>63436</v>
      </c>
      <c r="CQ1425">
        <f>AC1425</f>
        <v>4879.68</v>
      </c>
      <c r="CR1425">
        <f t="shared" si="907"/>
        <v>0</v>
      </c>
      <c r="CS1425">
        <f t="shared" si="908"/>
        <v>0</v>
      </c>
      <c r="CT1425">
        <f t="shared" si="909"/>
        <v>0</v>
      </c>
      <c r="CU1425">
        <f t="shared" si="910"/>
        <v>0</v>
      </c>
      <c r="CV1425">
        <f t="shared" si="911"/>
        <v>0</v>
      </c>
      <c r="CW1425">
        <f t="shared" si="912"/>
        <v>0</v>
      </c>
      <c r="CX1425">
        <f t="shared" si="913"/>
        <v>0</v>
      </c>
      <c r="CY1425">
        <f t="shared" si="914"/>
        <v>0</v>
      </c>
      <c r="CZ1425">
        <f t="shared" si="915"/>
        <v>0</v>
      </c>
      <c r="DC1425" t="s">
        <v>3</v>
      </c>
      <c r="DD1425" t="s">
        <v>3</v>
      </c>
      <c r="DE1425" t="s">
        <v>3</v>
      </c>
      <c r="DF1425" t="s">
        <v>3</v>
      </c>
      <c r="DG1425" t="s">
        <v>3</v>
      </c>
      <c r="DH1425" t="s">
        <v>3</v>
      </c>
      <c r="DI1425" t="s">
        <v>3</v>
      </c>
      <c r="DJ1425" t="s">
        <v>3</v>
      </c>
      <c r="DK1425" t="s">
        <v>3</v>
      </c>
      <c r="DL1425" t="s">
        <v>3</v>
      </c>
      <c r="DM1425" t="s">
        <v>3</v>
      </c>
      <c r="DN1425">
        <v>0</v>
      </c>
      <c r="DO1425">
        <v>0</v>
      </c>
      <c r="DP1425">
        <v>1</v>
      </c>
      <c r="DQ1425">
        <v>1</v>
      </c>
      <c r="DU1425">
        <v>1010</v>
      </c>
      <c r="DV1425" t="s">
        <v>160</v>
      </c>
      <c r="DW1425" t="s">
        <v>160</v>
      </c>
      <c r="DX1425">
        <v>1</v>
      </c>
      <c r="DZ1425" t="s">
        <v>3</v>
      </c>
      <c r="EA1425" t="s">
        <v>3</v>
      </c>
      <c r="EB1425" t="s">
        <v>3</v>
      </c>
      <c r="EC1425" t="s">
        <v>3</v>
      </c>
      <c r="EE1425">
        <v>53551148</v>
      </c>
      <c r="EF1425">
        <v>22</v>
      </c>
      <c r="EG1425" t="s">
        <v>592</v>
      </c>
      <c r="EH1425">
        <v>16</v>
      </c>
      <c r="EI1425" t="s">
        <v>593</v>
      </c>
      <c r="EJ1425">
        <v>1</v>
      </c>
      <c r="EK1425">
        <v>20001</v>
      </c>
      <c r="EL1425" t="s">
        <v>594</v>
      </c>
      <c r="EM1425" t="s">
        <v>595</v>
      </c>
      <c r="EO1425" t="s">
        <v>3</v>
      </c>
      <c r="EQ1425">
        <v>0</v>
      </c>
      <c r="ER1425">
        <v>769.66000000000008</v>
      </c>
      <c r="ES1425">
        <v>4879.68</v>
      </c>
      <c r="ET1425">
        <v>0</v>
      </c>
      <c r="EU1425">
        <v>0</v>
      </c>
      <c r="EV1425">
        <v>0</v>
      </c>
      <c r="EW1425">
        <v>0</v>
      </c>
      <c r="EX1425">
        <v>0</v>
      </c>
      <c r="EZ1425">
        <v>5</v>
      </c>
      <c r="FC1425">
        <v>1</v>
      </c>
      <c r="FD1425">
        <v>18</v>
      </c>
      <c r="FF1425">
        <v>5740.8</v>
      </c>
      <c r="FQ1425">
        <v>0</v>
      </c>
      <c r="FR1425">
        <f>ROUND(IF(AND(BH1425=3,BI1425=3),P1425,0),0)</f>
        <v>0</v>
      </c>
      <c r="FS1425">
        <v>0</v>
      </c>
      <c r="FX1425">
        <v>121</v>
      </c>
      <c r="FY1425">
        <v>72</v>
      </c>
      <c r="GA1425" t="s">
        <v>1359</v>
      </c>
      <c r="GD1425">
        <v>1</v>
      </c>
      <c r="GF1425">
        <v>-1383308492</v>
      </c>
      <c r="GG1425">
        <v>2</v>
      </c>
      <c r="GH1425">
        <v>3</v>
      </c>
      <c r="GI1425">
        <v>5</v>
      </c>
      <c r="GJ1425">
        <v>0</v>
      </c>
      <c r="GK1425">
        <v>0</v>
      </c>
      <c r="GL1425">
        <f>ROUND(IF(AND(BH1425=3,BI1425=3,FS1425&lt;&gt;0),P1425,0),0)</f>
        <v>0</v>
      </c>
      <c r="GM1425">
        <f>ROUND(O1425+X1425+Y1425,0)+GX1425</f>
        <v>63436</v>
      </c>
      <c r="GN1425">
        <f>IF(OR(BI1425=0,BI1425=1),ROUND(O1425+X1425+Y1425,0),0)</f>
        <v>63436</v>
      </c>
      <c r="GO1425">
        <f>IF(BI1425=2,ROUND(O1425+X1425+Y1425,0),0)</f>
        <v>0</v>
      </c>
      <c r="GP1425">
        <f>IF(BI1425=4,ROUND(O1425+X1425+Y1425,0)+GX1425,0)</f>
        <v>0</v>
      </c>
      <c r="GR1425">
        <v>1</v>
      </c>
      <c r="GS1425">
        <v>1</v>
      </c>
      <c r="GT1425">
        <v>0</v>
      </c>
      <c r="GU1425" t="s">
        <v>3</v>
      </c>
      <c r="GV1425">
        <f t="shared" si="916"/>
        <v>0</v>
      </c>
      <c r="GW1425">
        <v>1</v>
      </c>
      <c r="GX1425">
        <f>ROUND(HC1425*I1425,0)</f>
        <v>0</v>
      </c>
      <c r="HA1425">
        <v>0</v>
      </c>
      <c r="HB1425">
        <v>0</v>
      </c>
      <c r="HC1425">
        <f t="shared" si="917"/>
        <v>0</v>
      </c>
      <c r="HE1425" t="s">
        <v>138</v>
      </c>
      <c r="HF1425" t="s">
        <v>31</v>
      </c>
      <c r="HG1425">
        <f>ROUND(AC1425*I1425,0)</f>
        <v>63436</v>
      </c>
      <c r="HM1425" t="s">
        <v>3</v>
      </c>
      <c r="HN1425" t="s">
        <v>596</v>
      </c>
      <c r="HO1425" t="s">
        <v>597</v>
      </c>
      <c r="HP1425" t="s">
        <v>593</v>
      </c>
      <c r="HQ1425" t="s">
        <v>593</v>
      </c>
      <c r="IK1425">
        <v>0</v>
      </c>
    </row>
    <row r="1427" spans="1:245" x14ac:dyDescent="0.2">
      <c r="A1427" s="3">
        <v>51</v>
      </c>
      <c r="B1427" s="3">
        <f>B1386</f>
        <v>1</v>
      </c>
      <c r="C1427" s="3">
        <f>A1386</f>
        <v>4</v>
      </c>
      <c r="D1427" s="3">
        <f>ROW(A1386)</f>
        <v>1386</v>
      </c>
      <c r="E1427" s="3"/>
      <c r="F1427" s="3" t="str">
        <f>IF(F1386&lt;&gt;"",F1386,"")</f>
        <v/>
      </c>
      <c r="G1427" s="3" t="str">
        <f>IF(G1386&lt;&gt;"",G1386,"")</f>
        <v>17. Отопление (коридор, с/у, лестничный марш)</v>
      </c>
      <c r="H1427" s="3">
        <v>0</v>
      </c>
      <c r="I1427" s="3"/>
      <c r="J1427" s="3"/>
      <c r="K1427" s="3"/>
      <c r="L1427" s="3"/>
      <c r="M1427" s="3"/>
      <c r="N1427" s="3"/>
      <c r="O1427" s="3">
        <f t="shared" ref="O1427:T1427" si="927">ROUND(AB1427,0)</f>
        <v>106374</v>
      </c>
      <c r="P1427" s="3">
        <f t="shared" si="927"/>
        <v>105113</v>
      </c>
      <c r="Q1427" s="3">
        <f t="shared" si="927"/>
        <v>238</v>
      </c>
      <c r="R1427" s="3">
        <f t="shared" si="927"/>
        <v>17</v>
      </c>
      <c r="S1427" s="3">
        <f t="shared" si="927"/>
        <v>1023</v>
      </c>
      <c r="T1427" s="3">
        <f t="shared" si="927"/>
        <v>0</v>
      </c>
      <c r="U1427" s="3">
        <f>AH1427</f>
        <v>117.72861312999999</v>
      </c>
      <c r="V1427" s="3">
        <f>AI1427</f>
        <v>1.23520195</v>
      </c>
      <c r="W1427" s="3">
        <f>ROUND(AJ1427,0)</f>
        <v>20</v>
      </c>
      <c r="X1427" s="3">
        <f>ROUND(AK1427,0)</f>
        <v>1047</v>
      </c>
      <c r="Y1427" s="3">
        <f>ROUND(AL1427,0)</f>
        <v>569</v>
      </c>
      <c r="Z1427" s="3"/>
      <c r="AA1427" s="3"/>
      <c r="AB1427" s="3">
        <f>ROUND(SUMIF(AA1390:AA1425,"=53551706",O1390:O1425),0)</f>
        <v>106374</v>
      </c>
      <c r="AC1427" s="3">
        <f>ROUND(SUMIF(AA1390:AA1425,"=53551706",P1390:P1425),0)</f>
        <v>105113</v>
      </c>
      <c r="AD1427" s="3">
        <f>ROUND(SUMIF(AA1390:AA1425,"=53551706",Q1390:Q1425),0)</f>
        <v>238</v>
      </c>
      <c r="AE1427" s="3">
        <f>ROUND(SUMIF(AA1390:AA1425,"=53551706",R1390:R1425),0)</f>
        <v>17</v>
      </c>
      <c r="AF1427" s="3">
        <f>ROUND(SUMIF(AA1390:AA1425,"=53551706",S1390:S1425),0)</f>
        <v>1023</v>
      </c>
      <c r="AG1427" s="3">
        <f>ROUND(SUMIF(AA1390:AA1425,"=53551706",T1390:T1425),0)</f>
        <v>0</v>
      </c>
      <c r="AH1427" s="3">
        <f>SUMIF(AA1390:AA1425,"=53551706",U1390:U1425)</f>
        <v>117.72861312999999</v>
      </c>
      <c r="AI1427" s="3">
        <f>SUMIF(AA1390:AA1425,"=53551706",V1390:V1425)</f>
        <v>1.23520195</v>
      </c>
      <c r="AJ1427" s="3">
        <f>ROUND(SUMIF(AA1390:AA1425,"=53551706",W1390:W1425),0)</f>
        <v>20</v>
      </c>
      <c r="AK1427" s="3">
        <f>ROUND(SUMIF(AA1390:AA1425,"=53551706",X1390:X1425),0)</f>
        <v>1047</v>
      </c>
      <c r="AL1427" s="3">
        <f>ROUND(SUMIF(AA1390:AA1425,"=53551706",Y1390:Y1425),0)</f>
        <v>569</v>
      </c>
      <c r="AM1427" s="3"/>
      <c r="AN1427" s="3"/>
      <c r="AO1427" s="3">
        <f t="shared" ref="AO1427:BD1427" si="928">ROUND(BX1427,0)</f>
        <v>0</v>
      </c>
      <c r="AP1427" s="3">
        <f t="shared" si="928"/>
        <v>0</v>
      </c>
      <c r="AQ1427" s="3">
        <f t="shared" si="928"/>
        <v>0</v>
      </c>
      <c r="AR1427" s="3">
        <f t="shared" si="928"/>
        <v>107990</v>
      </c>
      <c r="AS1427" s="3">
        <f t="shared" si="928"/>
        <v>107830</v>
      </c>
      <c r="AT1427" s="3">
        <f t="shared" si="928"/>
        <v>161</v>
      </c>
      <c r="AU1427" s="3">
        <f t="shared" si="928"/>
        <v>0</v>
      </c>
      <c r="AV1427" s="3">
        <f t="shared" si="928"/>
        <v>105113</v>
      </c>
      <c r="AW1427" s="3">
        <f t="shared" si="928"/>
        <v>105113</v>
      </c>
      <c r="AX1427" s="3">
        <f t="shared" si="928"/>
        <v>0</v>
      </c>
      <c r="AY1427" s="3">
        <f t="shared" si="928"/>
        <v>105113</v>
      </c>
      <c r="AZ1427" s="3">
        <f t="shared" si="928"/>
        <v>0</v>
      </c>
      <c r="BA1427" s="3">
        <f t="shared" si="928"/>
        <v>0</v>
      </c>
      <c r="BB1427" s="3">
        <f t="shared" si="928"/>
        <v>0</v>
      </c>
      <c r="BC1427" s="3">
        <f t="shared" si="928"/>
        <v>0</v>
      </c>
      <c r="BD1427" s="3">
        <f t="shared" si="928"/>
        <v>0</v>
      </c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>
        <f>ROUND(SUMIF(AA1390:AA1425,"=53551706",FQ1390:FQ1425),0)</f>
        <v>0</v>
      </c>
      <c r="BY1427" s="3">
        <f>ROUND(SUMIF(AA1390:AA1425,"=53551706",FR1390:FR1425),0)</f>
        <v>0</v>
      </c>
      <c r="BZ1427" s="3">
        <f>ROUND(SUMIF(AA1390:AA1425,"=53551706",GL1390:GL1425),0)</f>
        <v>0</v>
      </c>
      <c r="CA1427" s="3">
        <f>ROUND(SUMIF(AA1390:AA1425,"=53551706",GM1390:GM1425),0)</f>
        <v>107990</v>
      </c>
      <c r="CB1427" s="3">
        <f>ROUND(SUMIF(AA1390:AA1425,"=53551706",GN1390:GN1425),0)</f>
        <v>107830</v>
      </c>
      <c r="CC1427" s="3">
        <f>ROUND(SUMIF(AA1390:AA1425,"=53551706",GO1390:GO1425),0)</f>
        <v>161</v>
      </c>
      <c r="CD1427" s="3">
        <f>ROUND(SUMIF(AA1390:AA1425,"=53551706",GP1390:GP1425),0)</f>
        <v>0</v>
      </c>
      <c r="CE1427" s="3">
        <f>AC1427-BX1427</f>
        <v>105113</v>
      </c>
      <c r="CF1427" s="3">
        <f>AC1427-BY1427</f>
        <v>105113</v>
      </c>
      <c r="CG1427" s="3">
        <f>BX1427-BZ1427</f>
        <v>0</v>
      </c>
      <c r="CH1427" s="3">
        <f>AC1427-BX1427-BY1427+BZ1427</f>
        <v>105113</v>
      </c>
      <c r="CI1427" s="3">
        <f>BY1427-BZ1427</f>
        <v>0</v>
      </c>
      <c r="CJ1427" s="3">
        <f>ROUND(SUMIF(AA1390:AA1425,"=53551706",GX1390:GX1425),0)</f>
        <v>0</v>
      </c>
      <c r="CK1427" s="3">
        <f>ROUND(SUMIF(AA1390:AA1425,"=53551706",GY1390:GY1425),0)</f>
        <v>0</v>
      </c>
      <c r="CL1427" s="3">
        <f>ROUND(SUMIF(AA1390:AA1425,"=53551706",GZ1390:GZ1425),0)</f>
        <v>0</v>
      </c>
      <c r="CM1427" s="3">
        <f>ROUND(SUMIF(AA1390:AA1425,"=53551706",HD1390:HD1425),0)</f>
        <v>0</v>
      </c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4">
        <f t="shared" ref="DG1427:DL1427" si="929">ROUND(DT1427,0)</f>
        <v>336436</v>
      </c>
      <c r="DH1427" s="4">
        <f t="shared" si="929"/>
        <v>297383</v>
      </c>
      <c r="DI1427" s="4">
        <f t="shared" si="929"/>
        <v>3013</v>
      </c>
      <c r="DJ1427" s="4">
        <f t="shared" si="929"/>
        <v>591</v>
      </c>
      <c r="DK1427" s="4">
        <f t="shared" si="929"/>
        <v>36040</v>
      </c>
      <c r="DL1427" s="4">
        <f t="shared" si="929"/>
        <v>0</v>
      </c>
      <c r="DM1427" s="4">
        <f>DZ1427</f>
        <v>117.72861312999999</v>
      </c>
      <c r="DN1427" s="4">
        <f>EA1427</f>
        <v>1.23520195</v>
      </c>
      <c r="DO1427" s="4">
        <f>ROUND(EB1427,0)</f>
        <v>19</v>
      </c>
      <c r="DP1427" s="4">
        <f>ROUND(EC1427,0)</f>
        <v>36887</v>
      </c>
      <c r="DQ1427" s="4">
        <f>ROUND(ED1427,0)</f>
        <v>20060</v>
      </c>
      <c r="DR1427" s="4"/>
      <c r="DS1427" s="4"/>
      <c r="DT1427" s="4">
        <f>ROUND(SUMIF(AA1390:AA1425,"=53551707",O1390:O1425),0)</f>
        <v>336436</v>
      </c>
      <c r="DU1427" s="4">
        <f>ROUND(SUMIF(AA1390:AA1425,"=53551707",P1390:P1425),0)</f>
        <v>297383</v>
      </c>
      <c r="DV1427" s="4">
        <f>ROUND(SUMIF(AA1390:AA1425,"=53551707",Q1390:Q1425),0)</f>
        <v>3013</v>
      </c>
      <c r="DW1427" s="4">
        <f>ROUND(SUMIF(AA1390:AA1425,"=53551707",R1390:R1425),0)</f>
        <v>591</v>
      </c>
      <c r="DX1427" s="4">
        <f>ROUND(SUMIF(AA1390:AA1425,"=53551707",S1390:S1425),0)</f>
        <v>36040</v>
      </c>
      <c r="DY1427" s="4">
        <f>ROUND(SUMIF(AA1390:AA1425,"=53551707",T1390:T1425),0)</f>
        <v>0</v>
      </c>
      <c r="DZ1427" s="4">
        <f>SUMIF(AA1390:AA1425,"=53551707",U1390:U1425)</f>
        <v>117.72861312999999</v>
      </c>
      <c r="EA1427" s="4">
        <f>SUMIF(AA1390:AA1425,"=53551707",V1390:V1425)</f>
        <v>1.23520195</v>
      </c>
      <c r="EB1427" s="4">
        <f>ROUND(SUMIF(AA1390:AA1425,"=53551707",W1390:W1425),0)</f>
        <v>19</v>
      </c>
      <c r="EC1427" s="4">
        <f>ROUND(SUMIF(AA1390:AA1425,"=53551707",X1390:X1425),0)</f>
        <v>36887</v>
      </c>
      <c r="ED1427" s="4">
        <f>ROUND(SUMIF(AA1390:AA1425,"=53551707",Y1390:Y1425),0)</f>
        <v>20060</v>
      </c>
      <c r="EE1427" s="4"/>
      <c r="EF1427" s="4"/>
      <c r="EG1427" s="4">
        <f t="shared" ref="EG1427:EV1427" si="930">ROUND(FP1427,0)</f>
        <v>0</v>
      </c>
      <c r="EH1427" s="4">
        <f t="shared" si="930"/>
        <v>0</v>
      </c>
      <c r="EI1427" s="4">
        <f t="shared" si="930"/>
        <v>0</v>
      </c>
      <c r="EJ1427" s="4">
        <f t="shared" si="930"/>
        <v>393383</v>
      </c>
      <c r="EK1427" s="4">
        <f t="shared" si="930"/>
        <v>392627</v>
      </c>
      <c r="EL1427" s="4">
        <f t="shared" si="930"/>
        <v>756</v>
      </c>
      <c r="EM1427" s="4">
        <f t="shared" si="930"/>
        <v>0</v>
      </c>
      <c r="EN1427" s="4">
        <f t="shared" si="930"/>
        <v>297383</v>
      </c>
      <c r="EO1427" s="4">
        <f t="shared" si="930"/>
        <v>297383</v>
      </c>
      <c r="EP1427" s="4">
        <f t="shared" si="930"/>
        <v>0</v>
      </c>
      <c r="EQ1427" s="4">
        <f t="shared" si="930"/>
        <v>297383</v>
      </c>
      <c r="ER1427" s="4">
        <f t="shared" si="930"/>
        <v>0</v>
      </c>
      <c r="ES1427" s="4">
        <f t="shared" si="930"/>
        <v>0</v>
      </c>
      <c r="ET1427" s="4">
        <f t="shared" si="930"/>
        <v>0</v>
      </c>
      <c r="EU1427" s="4">
        <f t="shared" si="930"/>
        <v>0</v>
      </c>
      <c r="EV1427" s="4">
        <f t="shared" si="930"/>
        <v>0</v>
      </c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>
        <f>ROUND(SUMIF(AA1390:AA1425,"=53551707",FQ1390:FQ1425),0)</f>
        <v>0</v>
      </c>
      <c r="FQ1427" s="4">
        <f>ROUND(SUMIF(AA1390:AA1425,"=53551707",FR1390:FR1425),0)</f>
        <v>0</v>
      </c>
      <c r="FR1427" s="4">
        <f>ROUND(SUMIF(AA1390:AA1425,"=53551707",GL1390:GL1425),0)</f>
        <v>0</v>
      </c>
      <c r="FS1427" s="4">
        <f>ROUND(SUMIF(AA1390:AA1425,"=53551707",GM1390:GM1425),0)</f>
        <v>393383</v>
      </c>
      <c r="FT1427" s="4">
        <f>ROUND(SUMIF(AA1390:AA1425,"=53551707",GN1390:GN1425),0)</f>
        <v>392627</v>
      </c>
      <c r="FU1427" s="4">
        <f>ROUND(SUMIF(AA1390:AA1425,"=53551707",GO1390:GO1425),0)</f>
        <v>756</v>
      </c>
      <c r="FV1427" s="4">
        <f>ROUND(SUMIF(AA1390:AA1425,"=53551707",GP1390:GP1425),0)</f>
        <v>0</v>
      </c>
      <c r="FW1427" s="4">
        <f>DU1427-FP1427</f>
        <v>297383</v>
      </c>
      <c r="FX1427" s="4">
        <f>DU1427-FQ1427</f>
        <v>297383</v>
      </c>
      <c r="FY1427" s="4">
        <f>FP1427-FR1427</f>
        <v>0</v>
      </c>
      <c r="FZ1427" s="4">
        <f>DU1427-FP1427-FQ1427+FR1427</f>
        <v>297383</v>
      </c>
      <c r="GA1427" s="4">
        <f>FQ1427-FR1427</f>
        <v>0</v>
      </c>
      <c r="GB1427" s="4">
        <f>ROUND(SUMIF(AA1390:AA1425,"=53551707",GX1390:GX1425),0)</f>
        <v>0</v>
      </c>
      <c r="GC1427" s="4">
        <f>ROUND(SUMIF(AA1390:AA1425,"=53551707",GY1390:GY1425),0)</f>
        <v>0</v>
      </c>
      <c r="GD1427" s="4">
        <f>ROUND(SUMIF(AA1390:AA1425,"=53551707",GZ1390:GZ1425),0)</f>
        <v>0</v>
      </c>
      <c r="GE1427" s="4">
        <f>ROUND(SUMIF(AA1390:AA1425,"=53551707",HD1390:HD1425),0)</f>
        <v>0</v>
      </c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>
        <v>0</v>
      </c>
    </row>
    <row r="1429" spans="1:245" x14ac:dyDescent="0.2">
      <c r="A1429" s="5">
        <v>50</v>
      </c>
      <c r="B1429" s="5">
        <v>0</v>
      </c>
      <c r="C1429" s="5">
        <v>0</v>
      </c>
      <c r="D1429" s="5">
        <v>1</v>
      </c>
      <c r="E1429" s="5">
        <v>201</v>
      </c>
      <c r="F1429" s="5">
        <f>ROUND(Source!O1427,O1429)</f>
        <v>106374</v>
      </c>
      <c r="G1429" s="5" t="s">
        <v>249</v>
      </c>
      <c r="H1429" s="5" t="s">
        <v>250</v>
      </c>
      <c r="I1429" s="5"/>
      <c r="J1429" s="5"/>
      <c r="K1429" s="5">
        <v>201</v>
      </c>
      <c r="L1429" s="5">
        <v>1</v>
      </c>
      <c r="M1429" s="5">
        <v>3</v>
      </c>
      <c r="N1429" s="5" t="s">
        <v>3</v>
      </c>
      <c r="O1429" s="5">
        <v>2</v>
      </c>
      <c r="P1429" s="5">
        <f>ROUND(Source!DG1427,O1429)</f>
        <v>336436</v>
      </c>
      <c r="Q1429" s="5"/>
      <c r="R1429" s="5"/>
      <c r="S1429" s="5"/>
      <c r="T1429" s="5"/>
      <c r="U1429" s="5"/>
      <c r="V1429" s="5"/>
      <c r="W1429" s="5">
        <v>106374.08</v>
      </c>
      <c r="X1429" s="5">
        <v>1</v>
      </c>
      <c r="Y1429" s="5">
        <v>106374.08</v>
      </c>
      <c r="Z1429" s="5">
        <v>336436</v>
      </c>
      <c r="AA1429" s="5">
        <v>1</v>
      </c>
      <c r="AB1429" s="5">
        <v>336436</v>
      </c>
    </row>
    <row r="1430" spans="1:245" x14ac:dyDescent="0.2">
      <c r="A1430" s="5">
        <v>50</v>
      </c>
      <c r="B1430" s="5">
        <v>0</v>
      </c>
      <c r="C1430" s="5">
        <v>0</v>
      </c>
      <c r="D1430" s="5">
        <v>1</v>
      </c>
      <c r="E1430" s="5">
        <v>202</v>
      </c>
      <c r="F1430" s="5">
        <f>ROUND(Source!P1427,O1430)</f>
        <v>105113</v>
      </c>
      <c r="G1430" s="5" t="s">
        <v>251</v>
      </c>
      <c r="H1430" s="5" t="s">
        <v>252</v>
      </c>
      <c r="I1430" s="5"/>
      <c r="J1430" s="5"/>
      <c r="K1430" s="5">
        <v>202</v>
      </c>
      <c r="L1430" s="5">
        <v>2</v>
      </c>
      <c r="M1430" s="5">
        <v>3</v>
      </c>
      <c r="N1430" s="5" t="s">
        <v>3</v>
      </c>
      <c r="O1430" s="5">
        <v>2</v>
      </c>
      <c r="P1430" s="5">
        <f>ROUND(Source!DH1427,O1430)</f>
        <v>297383</v>
      </c>
      <c r="Q1430" s="5"/>
      <c r="R1430" s="5"/>
      <c r="S1430" s="5"/>
      <c r="T1430" s="5"/>
      <c r="U1430" s="5"/>
      <c r="V1430" s="5"/>
      <c r="W1430" s="5">
        <v>105113.34</v>
      </c>
      <c r="X1430" s="5">
        <v>1</v>
      </c>
      <c r="Y1430" s="5">
        <v>105113.34</v>
      </c>
      <c r="Z1430" s="5">
        <v>297383</v>
      </c>
      <c r="AA1430" s="5">
        <v>1</v>
      </c>
      <c r="AB1430" s="5">
        <v>297383</v>
      </c>
    </row>
    <row r="1431" spans="1:245" x14ac:dyDescent="0.2">
      <c r="A1431" s="5">
        <v>50</v>
      </c>
      <c r="B1431" s="5">
        <v>0</v>
      </c>
      <c r="C1431" s="5">
        <v>0</v>
      </c>
      <c r="D1431" s="5">
        <v>1</v>
      </c>
      <c r="E1431" s="5">
        <v>222</v>
      </c>
      <c r="F1431" s="5">
        <f>ROUND(Source!AO1427,O1431)</f>
        <v>0</v>
      </c>
      <c r="G1431" s="5" t="s">
        <v>253</v>
      </c>
      <c r="H1431" s="5" t="s">
        <v>254</v>
      </c>
      <c r="I1431" s="5"/>
      <c r="J1431" s="5"/>
      <c r="K1431" s="5">
        <v>222</v>
      </c>
      <c r="L1431" s="5">
        <v>3</v>
      </c>
      <c r="M1431" s="5">
        <v>3</v>
      </c>
      <c r="N1431" s="5" t="s">
        <v>3</v>
      </c>
      <c r="O1431" s="5">
        <v>2</v>
      </c>
      <c r="P1431" s="5">
        <f>ROUND(Source!EG1427,O1431)</f>
        <v>0</v>
      </c>
      <c r="Q1431" s="5"/>
      <c r="R1431" s="5"/>
      <c r="S1431" s="5"/>
      <c r="T1431" s="5"/>
      <c r="U1431" s="5"/>
      <c r="V1431" s="5"/>
      <c r="W1431" s="5">
        <v>0</v>
      </c>
      <c r="X1431" s="5">
        <v>1</v>
      </c>
      <c r="Y1431" s="5">
        <v>0</v>
      </c>
      <c r="Z1431" s="5">
        <v>0</v>
      </c>
      <c r="AA1431" s="5">
        <v>1</v>
      </c>
      <c r="AB1431" s="5">
        <v>0</v>
      </c>
    </row>
    <row r="1432" spans="1:245" x14ac:dyDescent="0.2">
      <c r="A1432" s="5">
        <v>50</v>
      </c>
      <c r="B1432" s="5">
        <v>0</v>
      </c>
      <c r="C1432" s="5">
        <v>0</v>
      </c>
      <c r="D1432" s="5">
        <v>1</v>
      </c>
      <c r="E1432" s="5">
        <v>225</v>
      </c>
      <c r="F1432" s="5">
        <f>ROUND(Source!AV1427,O1432)</f>
        <v>105113</v>
      </c>
      <c r="G1432" s="5" t="s">
        <v>255</v>
      </c>
      <c r="H1432" s="5" t="s">
        <v>256</v>
      </c>
      <c r="I1432" s="5"/>
      <c r="J1432" s="5"/>
      <c r="K1432" s="5">
        <v>225</v>
      </c>
      <c r="L1432" s="5">
        <v>4</v>
      </c>
      <c r="M1432" s="5">
        <v>3</v>
      </c>
      <c r="N1432" s="5" t="s">
        <v>3</v>
      </c>
      <c r="O1432" s="5">
        <v>2</v>
      </c>
      <c r="P1432" s="5">
        <f>ROUND(Source!EN1427,O1432)</f>
        <v>297383</v>
      </c>
      <c r="Q1432" s="5"/>
      <c r="R1432" s="5"/>
      <c r="S1432" s="5"/>
      <c r="T1432" s="5"/>
      <c r="U1432" s="5"/>
      <c r="V1432" s="5"/>
      <c r="W1432" s="5">
        <v>105113.34</v>
      </c>
      <c r="X1432" s="5">
        <v>1</v>
      </c>
      <c r="Y1432" s="5">
        <v>105113.34</v>
      </c>
      <c r="Z1432" s="5">
        <v>297383</v>
      </c>
      <c r="AA1432" s="5">
        <v>1</v>
      </c>
      <c r="AB1432" s="5">
        <v>297383</v>
      </c>
    </row>
    <row r="1433" spans="1:245" x14ac:dyDescent="0.2">
      <c r="A1433" s="5">
        <v>50</v>
      </c>
      <c r="B1433" s="5">
        <v>0</v>
      </c>
      <c r="C1433" s="5">
        <v>0</v>
      </c>
      <c r="D1433" s="5">
        <v>1</v>
      </c>
      <c r="E1433" s="5">
        <v>226</v>
      </c>
      <c r="F1433" s="5">
        <f>ROUND(Source!AW1427,O1433)</f>
        <v>105113</v>
      </c>
      <c r="G1433" s="5" t="s">
        <v>257</v>
      </c>
      <c r="H1433" s="5" t="s">
        <v>258</v>
      </c>
      <c r="I1433" s="5"/>
      <c r="J1433" s="5"/>
      <c r="K1433" s="5">
        <v>226</v>
      </c>
      <c r="L1433" s="5">
        <v>5</v>
      </c>
      <c r="M1433" s="5">
        <v>3</v>
      </c>
      <c r="N1433" s="5" t="s">
        <v>3</v>
      </c>
      <c r="O1433" s="5">
        <v>2</v>
      </c>
      <c r="P1433" s="5">
        <f>ROUND(Source!EO1427,O1433)</f>
        <v>297383</v>
      </c>
      <c r="Q1433" s="5"/>
      <c r="R1433" s="5"/>
      <c r="S1433" s="5"/>
      <c r="T1433" s="5"/>
      <c r="U1433" s="5"/>
      <c r="V1433" s="5"/>
      <c r="W1433" s="5">
        <v>105113.34</v>
      </c>
      <c r="X1433" s="5">
        <v>1</v>
      </c>
      <c r="Y1433" s="5">
        <v>105113.34</v>
      </c>
      <c r="Z1433" s="5">
        <v>297383</v>
      </c>
      <c r="AA1433" s="5">
        <v>1</v>
      </c>
      <c r="AB1433" s="5">
        <v>297383</v>
      </c>
    </row>
    <row r="1434" spans="1:245" x14ac:dyDescent="0.2">
      <c r="A1434" s="5">
        <v>50</v>
      </c>
      <c r="B1434" s="5">
        <v>0</v>
      </c>
      <c r="C1434" s="5">
        <v>0</v>
      </c>
      <c r="D1434" s="5">
        <v>1</v>
      </c>
      <c r="E1434" s="5">
        <v>227</v>
      </c>
      <c r="F1434" s="5">
        <f>ROUND(Source!AX1427,O1434)</f>
        <v>0</v>
      </c>
      <c r="G1434" s="5" t="s">
        <v>259</v>
      </c>
      <c r="H1434" s="5" t="s">
        <v>260</v>
      </c>
      <c r="I1434" s="5"/>
      <c r="J1434" s="5"/>
      <c r="K1434" s="5">
        <v>227</v>
      </c>
      <c r="L1434" s="5">
        <v>6</v>
      </c>
      <c r="M1434" s="5">
        <v>3</v>
      </c>
      <c r="N1434" s="5" t="s">
        <v>3</v>
      </c>
      <c r="O1434" s="5">
        <v>2</v>
      </c>
      <c r="P1434" s="5">
        <f>ROUND(Source!EP1427,O1434)</f>
        <v>0</v>
      </c>
      <c r="Q1434" s="5"/>
      <c r="R1434" s="5"/>
      <c r="S1434" s="5"/>
      <c r="T1434" s="5"/>
      <c r="U1434" s="5"/>
      <c r="V1434" s="5"/>
      <c r="W1434" s="5">
        <v>0</v>
      </c>
      <c r="X1434" s="5">
        <v>1</v>
      </c>
      <c r="Y1434" s="5">
        <v>0</v>
      </c>
      <c r="Z1434" s="5">
        <v>0</v>
      </c>
      <c r="AA1434" s="5">
        <v>1</v>
      </c>
      <c r="AB1434" s="5">
        <v>0</v>
      </c>
    </row>
    <row r="1435" spans="1:245" x14ac:dyDescent="0.2">
      <c r="A1435" s="5">
        <v>50</v>
      </c>
      <c r="B1435" s="5">
        <v>0</v>
      </c>
      <c r="C1435" s="5">
        <v>0</v>
      </c>
      <c r="D1435" s="5">
        <v>1</v>
      </c>
      <c r="E1435" s="5">
        <v>228</v>
      </c>
      <c r="F1435" s="5">
        <f>ROUND(Source!AY1427,O1435)</f>
        <v>105113</v>
      </c>
      <c r="G1435" s="5" t="s">
        <v>261</v>
      </c>
      <c r="H1435" s="5" t="s">
        <v>262</v>
      </c>
      <c r="I1435" s="5"/>
      <c r="J1435" s="5"/>
      <c r="K1435" s="5">
        <v>228</v>
      </c>
      <c r="L1435" s="5">
        <v>7</v>
      </c>
      <c r="M1435" s="5">
        <v>3</v>
      </c>
      <c r="N1435" s="5" t="s">
        <v>3</v>
      </c>
      <c r="O1435" s="5">
        <v>2</v>
      </c>
      <c r="P1435" s="5">
        <f>ROUND(Source!EQ1427,O1435)</f>
        <v>297383</v>
      </c>
      <c r="Q1435" s="5"/>
      <c r="R1435" s="5"/>
      <c r="S1435" s="5"/>
      <c r="T1435" s="5"/>
      <c r="U1435" s="5"/>
      <c r="V1435" s="5"/>
      <c r="W1435" s="5">
        <v>105113.34</v>
      </c>
      <c r="X1435" s="5">
        <v>1</v>
      </c>
      <c r="Y1435" s="5">
        <v>105113.34</v>
      </c>
      <c r="Z1435" s="5">
        <v>297383</v>
      </c>
      <c r="AA1435" s="5">
        <v>1</v>
      </c>
      <c r="AB1435" s="5">
        <v>297383</v>
      </c>
    </row>
    <row r="1436" spans="1:245" x14ac:dyDescent="0.2">
      <c r="A1436" s="5">
        <v>50</v>
      </c>
      <c r="B1436" s="5">
        <v>0</v>
      </c>
      <c r="C1436" s="5">
        <v>0</v>
      </c>
      <c r="D1436" s="5">
        <v>1</v>
      </c>
      <c r="E1436" s="5">
        <v>216</v>
      </c>
      <c r="F1436" s="5">
        <f>ROUND(Source!AP1427,O1436)</f>
        <v>0</v>
      </c>
      <c r="G1436" s="5" t="s">
        <v>263</v>
      </c>
      <c r="H1436" s="5" t="s">
        <v>264</v>
      </c>
      <c r="I1436" s="5"/>
      <c r="J1436" s="5"/>
      <c r="K1436" s="5">
        <v>216</v>
      </c>
      <c r="L1436" s="5">
        <v>8</v>
      </c>
      <c r="M1436" s="5">
        <v>3</v>
      </c>
      <c r="N1436" s="5" t="s">
        <v>3</v>
      </c>
      <c r="O1436" s="5">
        <v>2</v>
      </c>
      <c r="P1436" s="5">
        <f>ROUND(Source!EH1427,O1436)</f>
        <v>0</v>
      </c>
      <c r="Q1436" s="5"/>
      <c r="R1436" s="5"/>
      <c r="S1436" s="5"/>
      <c r="T1436" s="5"/>
      <c r="U1436" s="5"/>
      <c r="V1436" s="5"/>
      <c r="W1436" s="5">
        <v>0</v>
      </c>
      <c r="X1436" s="5">
        <v>1</v>
      </c>
      <c r="Y1436" s="5">
        <v>0</v>
      </c>
      <c r="Z1436" s="5">
        <v>0</v>
      </c>
      <c r="AA1436" s="5">
        <v>1</v>
      </c>
      <c r="AB1436" s="5">
        <v>0</v>
      </c>
    </row>
    <row r="1437" spans="1:245" x14ac:dyDescent="0.2">
      <c r="A1437" s="5">
        <v>50</v>
      </c>
      <c r="B1437" s="5">
        <v>0</v>
      </c>
      <c r="C1437" s="5">
        <v>0</v>
      </c>
      <c r="D1437" s="5">
        <v>1</v>
      </c>
      <c r="E1437" s="5">
        <v>223</v>
      </c>
      <c r="F1437" s="5">
        <f>ROUND(Source!AQ1427,O1437)</f>
        <v>0</v>
      </c>
      <c r="G1437" s="5" t="s">
        <v>265</v>
      </c>
      <c r="H1437" s="5" t="s">
        <v>266</v>
      </c>
      <c r="I1437" s="5"/>
      <c r="J1437" s="5"/>
      <c r="K1437" s="5">
        <v>223</v>
      </c>
      <c r="L1437" s="5">
        <v>9</v>
      </c>
      <c r="M1437" s="5">
        <v>3</v>
      </c>
      <c r="N1437" s="5" t="s">
        <v>3</v>
      </c>
      <c r="O1437" s="5">
        <v>2</v>
      </c>
      <c r="P1437" s="5">
        <f>ROUND(Source!EI1427,O1437)</f>
        <v>0</v>
      </c>
      <c r="Q1437" s="5"/>
      <c r="R1437" s="5"/>
      <c r="S1437" s="5"/>
      <c r="T1437" s="5"/>
      <c r="U1437" s="5"/>
      <c r="V1437" s="5"/>
      <c r="W1437" s="5">
        <v>0</v>
      </c>
      <c r="X1437" s="5">
        <v>1</v>
      </c>
      <c r="Y1437" s="5">
        <v>0</v>
      </c>
      <c r="Z1437" s="5">
        <v>0</v>
      </c>
      <c r="AA1437" s="5">
        <v>1</v>
      </c>
      <c r="AB1437" s="5">
        <v>0</v>
      </c>
    </row>
    <row r="1438" spans="1:245" x14ac:dyDescent="0.2">
      <c r="A1438" s="5">
        <v>50</v>
      </c>
      <c r="B1438" s="5">
        <v>0</v>
      </c>
      <c r="C1438" s="5">
        <v>0</v>
      </c>
      <c r="D1438" s="5">
        <v>1</v>
      </c>
      <c r="E1438" s="5">
        <v>229</v>
      </c>
      <c r="F1438" s="5">
        <f>ROUND(Source!AZ1427,O1438)</f>
        <v>0</v>
      </c>
      <c r="G1438" s="5" t="s">
        <v>267</v>
      </c>
      <c r="H1438" s="5" t="s">
        <v>268</v>
      </c>
      <c r="I1438" s="5"/>
      <c r="J1438" s="5"/>
      <c r="K1438" s="5">
        <v>229</v>
      </c>
      <c r="L1438" s="5">
        <v>10</v>
      </c>
      <c r="M1438" s="5">
        <v>3</v>
      </c>
      <c r="N1438" s="5" t="s">
        <v>3</v>
      </c>
      <c r="O1438" s="5">
        <v>2</v>
      </c>
      <c r="P1438" s="5">
        <f>ROUND(Source!ER1427,O1438)</f>
        <v>0</v>
      </c>
      <c r="Q1438" s="5"/>
      <c r="R1438" s="5"/>
      <c r="S1438" s="5"/>
      <c r="T1438" s="5"/>
      <c r="U1438" s="5"/>
      <c r="V1438" s="5"/>
      <c r="W1438" s="5">
        <v>0</v>
      </c>
      <c r="X1438" s="5">
        <v>1</v>
      </c>
      <c r="Y1438" s="5">
        <v>0</v>
      </c>
      <c r="Z1438" s="5">
        <v>0</v>
      </c>
      <c r="AA1438" s="5">
        <v>1</v>
      </c>
      <c r="AB1438" s="5">
        <v>0</v>
      </c>
    </row>
    <row r="1439" spans="1:245" x14ac:dyDescent="0.2">
      <c r="A1439" s="5">
        <v>50</v>
      </c>
      <c r="B1439" s="5">
        <v>0</v>
      </c>
      <c r="C1439" s="5">
        <v>0</v>
      </c>
      <c r="D1439" s="5">
        <v>1</v>
      </c>
      <c r="E1439" s="5">
        <v>203</v>
      </c>
      <c r="F1439" s="5">
        <f>ROUND(Source!Q1427,O1439)</f>
        <v>238</v>
      </c>
      <c r="G1439" s="5" t="s">
        <v>269</v>
      </c>
      <c r="H1439" s="5" t="s">
        <v>270</v>
      </c>
      <c r="I1439" s="5"/>
      <c r="J1439" s="5"/>
      <c r="K1439" s="5">
        <v>203</v>
      </c>
      <c r="L1439" s="5">
        <v>11</v>
      </c>
      <c r="M1439" s="5">
        <v>3</v>
      </c>
      <c r="N1439" s="5" t="s">
        <v>3</v>
      </c>
      <c r="O1439" s="5">
        <v>2</v>
      </c>
      <c r="P1439" s="5">
        <f>ROUND(Source!DI1427,O1439)</f>
        <v>3013</v>
      </c>
      <c r="Q1439" s="5"/>
      <c r="R1439" s="5"/>
      <c r="S1439" s="5"/>
      <c r="T1439" s="5"/>
      <c r="U1439" s="5"/>
      <c r="V1439" s="5"/>
      <c r="W1439" s="5">
        <v>238.02</v>
      </c>
      <c r="X1439" s="5">
        <v>1</v>
      </c>
      <c r="Y1439" s="5">
        <v>238.02</v>
      </c>
      <c r="Z1439" s="5">
        <v>3013</v>
      </c>
      <c r="AA1439" s="5">
        <v>1</v>
      </c>
      <c r="AB1439" s="5">
        <v>3013</v>
      </c>
    </row>
    <row r="1440" spans="1:245" x14ac:dyDescent="0.2">
      <c r="A1440" s="5">
        <v>50</v>
      </c>
      <c r="B1440" s="5">
        <v>0</v>
      </c>
      <c r="C1440" s="5">
        <v>0</v>
      </c>
      <c r="D1440" s="5">
        <v>1</v>
      </c>
      <c r="E1440" s="5">
        <v>231</v>
      </c>
      <c r="F1440" s="5">
        <f>ROUND(Source!BB1427,O1440)</f>
        <v>0</v>
      </c>
      <c r="G1440" s="5" t="s">
        <v>271</v>
      </c>
      <c r="H1440" s="5" t="s">
        <v>272</v>
      </c>
      <c r="I1440" s="5"/>
      <c r="J1440" s="5"/>
      <c r="K1440" s="5">
        <v>231</v>
      </c>
      <c r="L1440" s="5">
        <v>12</v>
      </c>
      <c r="M1440" s="5">
        <v>3</v>
      </c>
      <c r="N1440" s="5" t="s">
        <v>3</v>
      </c>
      <c r="O1440" s="5">
        <v>2</v>
      </c>
      <c r="P1440" s="5">
        <f>ROUND(Source!ET1427,O1440)</f>
        <v>0</v>
      </c>
      <c r="Q1440" s="5"/>
      <c r="R1440" s="5"/>
      <c r="S1440" s="5"/>
      <c r="T1440" s="5"/>
      <c r="U1440" s="5"/>
      <c r="V1440" s="5"/>
      <c r="W1440" s="5">
        <v>0</v>
      </c>
      <c r="X1440" s="5">
        <v>1</v>
      </c>
      <c r="Y1440" s="5">
        <v>0</v>
      </c>
      <c r="Z1440" s="5">
        <v>0</v>
      </c>
      <c r="AA1440" s="5">
        <v>1</v>
      </c>
      <c r="AB1440" s="5">
        <v>0</v>
      </c>
    </row>
    <row r="1441" spans="1:28" x14ac:dyDescent="0.2">
      <c r="A1441" s="5">
        <v>50</v>
      </c>
      <c r="B1441" s="5">
        <v>0</v>
      </c>
      <c r="C1441" s="5">
        <v>0</v>
      </c>
      <c r="D1441" s="5">
        <v>1</v>
      </c>
      <c r="E1441" s="5">
        <v>204</v>
      </c>
      <c r="F1441" s="5">
        <f>ROUND(Source!R1427,O1441)</f>
        <v>17</v>
      </c>
      <c r="G1441" s="5" t="s">
        <v>273</v>
      </c>
      <c r="H1441" s="5" t="s">
        <v>274</v>
      </c>
      <c r="I1441" s="5"/>
      <c r="J1441" s="5"/>
      <c r="K1441" s="5">
        <v>204</v>
      </c>
      <c r="L1441" s="5">
        <v>13</v>
      </c>
      <c r="M1441" s="5">
        <v>3</v>
      </c>
      <c r="N1441" s="5" t="s">
        <v>3</v>
      </c>
      <c r="O1441" s="5">
        <v>2</v>
      </c>
      <c r="P1441" s="5">
        <f>ROUND(Source!DJ1427,O1441)</f>
        <v>591</v>
      </c>
      <c r="Q1441" s="5"/>
      <c r="R1441" s="5"/>
      <c r="S1441" s="5"/>
      <c r="T1441" s="5"/>
      <c r="U1441" s="5"/>
      <c r="V1441" s="5"/>
      <c r="W1441" s="5">
        <v>16.770000000000003</v>
      </c>
      <c r="X1441" s="5">
        <v>1</v>
      </c>
      <c r="Y1441" s="5">
        <v>16.770000000000003</v>
      </c>
      <c r="Z1441" s="5">
        <v>591</v>
      </c>
      <c r="AA1441" s="5">
        <v>1</v>
      </c>
      <c r="AB1441" s="5">
        <v>591</v>
      </c>
    </row>
    <row r="1442" spans="1:28" x14ac:dyDescent="0.2">
      <c r="A1442" s="5">
        <v>50</v>
      </c>
      <c r="B1442" s="5">
        <v>0</v>
      </c>
      <c r="C1442" s="5">
        <v>0</v>
      </c>
      <c r="D1442" s="5">
        <v>1</v>
      </c>
      <c r="E1442" s="5">
        <v>205</v>
      </c>
      <c r="F1442" s="5">
        <f>ROUND(Source!S1427,O1442)</f>
        <v>1023</v>
      </c>
      <c r="G1442" s="5" t="s">
        <v>275</v>
      </c>
      <c r="H1442" s="5" t="s">
        <v>276</v>
      </c>
      <c r="I1442" s="5"/>
      <c r="J1442" s="5"/>
      <c r="K1442" s="5">
        <v>205</v>
      </c>
      <c r="L1442" s="5">
        <v>14</v>
      </c>
      <c r="M1442" s="5">
        <v>3</v>
      </c>
      <c r="N1442" s="5" t="s">
        <v>3</v>
      </c>
      <c r="O1442" s="5">
        <v>2</v>
      </c>
      <c r="P1442" s="5">
        <f>ROUND(Source!DK1427,O1442)</f>
        <v>36040</v>
      </c>
      <c r="Q1442" s="5"/>
      <c r="R1442" s="5"/>
      <c r="S1442" s="5"/>
      <c r="T1442" s="5"/>
      <c r="U1442" s="5"/>
      <c r="V1442" s="5"/>
      <c r="W1442" s="5">
        <v>1022.72</v>
      </c>
      <c r="X1442" s="5">
        <v>1</v>
      </c>
      <c r="Y1442" s="5">
        <v>1022.72</v>
      </c>
      <c r="Z1442" s="5">
        <v>36040</v>
      </c>
      <c r="AA1442" s="5">
        <v>1</v>
      </c>
      <c r="AB1442" s="5">
        <v>36040</v>
      </c>
    </row>
    <row r="1443" spans="1:28" x14ac:dyDescent="0.2">
      <c r="A1443" s="5">
        <v>50</v>
      </c>
      <c r="B1443" s="5">
        <v>0</v>
      </c>
      <c r="C1443" s="5">
        <v>0</v>
      </c>
      <c r="D1443" s="5">
        <v>1</v>
      </c>
      <c r="E1443" s="5">
        <v>232</v>
      </c>
      <c r="F1443" s="5">
        <f>ROUND(Source!BC1427,O1443)</f>
        <v>0</v>
      </c>
      <c r="G1443" s="5" t="s">
        <v>277</v>
      </c>
      <c r="H1443" s="5" t="s">
        <v>278</v>
      </c>
      <c r="I1443" s="5"/>
      <c r="J1443" s="5"/>
      <c r="K1443" s="5">
        <v>232</v>
      </c>
      <c r="L1443" s="5">
        <v>15</v>
      </c>
      <c r="M1443" s="5">
        <v>3</v>
      </c>
      <c r="N1443" s="5" t="s">
        <v>3</v>
      </c>
      <c r="O1443" s="5">
        <v>2</v>
      </c>
      <c r="P1443" s="5">
        <f>ROUND(Source!EU1427,O1443)</f>
        <v>0</v>
      </c>
      <c r="Q1443" s="5"/>
      <c r="R1443" s="5"/>
      <c r="S1443" s="5"/>
      <c r="T1443" s="5"/>
      <c r="U1443" s="5"/>
      <c r="V1443" s="5"/>
      <c r="W1443" s="5">
        <v>0</v>
      </c>
      <c r="X1443" s="5">
        <v>1</v>
      </c>
      <c r="Y1443" s="5">
        <v>0</v>
      </c>
      <c r="Z1443" s="5">
        <v>0</v>
      </c>
      <c r="AA1443" s="5">
        <v>1</v>
      </c>
      <c r="AB1443" s="5">
        <v>0</v>
      </c>
    </row>
    <row r="1444" spans="1:28" x14ac:dyDescent="0.2">
      <c r="A1444" s="5">
        <v>50</v>
      </c>
      <c r="B1444" s="5">
        <v>0</v>
      </c>
      <c r="C1444" s="5">
        <v>0</v>
      </c>
      <c r="D1444" s="5">
        <v>1</v>
      </c>
      <c r="E1444" s="5">
        <v>214</v>
      </c>
      <c r="F1444" s="5">
        <f>ROUND(Source!AS1427,O1444)</f>
        <v>107830</v>
      </c>
      <c r="G1444" s="5" t="s">
        <v>279</v>
      </c>
      <c r="H1444" s="5" t="s">
        <v>280</v>
      </c>
      <c r="I1444" s="5"/>
      <c r="J1444" s="5"/>
      <c r="K1444" s="5">
        <v>214</v>
      </c>
      <c r="L1444" s="5">
        <v>16</v>
      </c>
      <c r="M1444" s="5">
        <v>3</v>
      </c>
      <c r="N1444" s="5" t="s">
        <v>3</v>
      </c>
      <c r="O1444" s="5">
        <v>2</v>
      </c>
      <c r="P1444" s="5">
        <f>ROUND(Source!EK1427,O1444)</f>
        <v>392627</v>
      </c>
      <c r="Q1444" s="5"/>
      <c r="R1444" s="5"/>
      <c r="S1444" s="5"/>
      <c r="T1444" s="5"/>
      <c r="U1444" s="5"/>
      <c r="V1444" s="5"/>
      <c r="W1444" s="5">
        <v>107829.59</v>
      </c>
      <c r="X1444" s="5">
        <v>1</v>
      </c>
      <c r="Y1444" s="5">
        <v>107829.59</v>
      </c>
      <c r="Z1444" s="5">
        <v>392627</v>
      </c>
      <c r="AA1444" s="5">
        <v>1</v>
      </c>
      <c r="AB1444" s="5">
        <v>392627</v>
      </c>
    </row>
    <row r="1445" spans="1:28" x14ac:dyDescent="0.2">
      <c r="A1445" s="5">
        <v>50</v>
      </c>
      <c r="B1445" s="5">
        <v>0</v>
      </c>
      <c r="C1445" s="5">
        <v>0</v>
      </c>
      <c r="D1445" s="5">
        <v>1</v>
      </c>
      <c r="E1445" s="5">
        <v>215</v>
      </c>
      <c r="F1445" s="5">
        <f>ROUND(Source!AT1427,O1445)</f>
        <v>161</v>
      </c>
      <c r="G1445" s="5" t="s">
        <v>281</v>
      </c>
      <c r="H1445" s="5" t="s">
        <v>282</v>
      </c>
      <c r="I1445" s="5"/>
      <c r="J1445" s="5"/>
      <c r="K1445" s="5">
        <v>215</v>
      </c>
      <c r="L1445" s="5">
        <v>17</v>
      </c>
      <c r="M1445" s="5">
        <v>3</v>
      </c>
      <c r="N1445" s="5" t="s">
        <v>3</v>
      </c>
      <c r="O1445" s="5">
        <v>2</v>
      </c>
      <c r="P1445" s="5">
        <f>ROUND(Source!EL1427,O1445)</f>
        <v>756</v>
      </c>
      <c r="Q1445" s="5"/>
      <c r="R1445" s="5"/>
      <c r="S1445" s="5"/>
      <c r="T1445" s="5"/>
      <c r="U1445" s="5"/>
      <c r="V1445" s="5"/>
      <c r="W1445" s="5">
        <v>160.56</v>
      </c>
      <c r="X1445" s="5">
        <v>1</v>
      </c>
      <c r="Y1445" s="5">
        <v>160.56</v>
      </c>
      <c r="Z1445" s="5">
        <v>756</v>
      </c>
      <c r="AA1445" s="5">
        <v>1</v>
      </c>
      <c r="AB1445" s="5">
        <v>756</v>
      </c>
    </row>
    <row r="1446" spans="1:28" x14ac:dyDescent="0.2">
      <c r="A1446" s="5">
        <v>50</v>
      </c>
      <c r="B1446" s="5">
        <v>0</v>
      </c>
      <c r="C1446" s="5">
        <v>0</v>
      </c>
      <c r="D1446" s="5">
        <v>1</v>
      </c>
      <c r="E1446" s="5">
        <v>217</v>
      </c>
      <c r="F1446" s="5">
        <f>ROUND(Source!AU1427,O1446)</f>
        <v>0</v>
      </c>
      <c r="G1446" s="5" t="s">
        <v>283</v>
      </c>
      <c r="H1446" s="5" t="s">
        <v>284</v>
      </c>
      <c r="I1446" s="5"/>
      <c r="J1446" s="5"/>
      <c r="K1446" s="5">
        <v>217</v>
      </c>
      <c r="L1446" s="5">
        <v>18</v>
      </c>
      <c r="M1446" s="5">
        <v>3</v>
      </c>
      <c r="N1446" s="5" t="s">
        <v>3</v>
      </c>
      <c r="O1446" s="5">
        <v>2</v>
      </c>
      <c r="P1446" s="5">
        <f>ROUND(Source!EM1427,O1446)</f>
        <v>0</v>
      </c>
      <c r="Q1446" s="5"/>
      <c r="R1446" s="5"/>
      <c r="S1446" s="5"/>
      <c r="T1446" s="5"/>
      <c r="U1446" s="5"/>
      <c r="V1446" s="5"/>
      <c r="W1446" s="5">
        <v>0</v>
      </c>
      <c r="X1446" s="5">
        <v>1</v>
      </c>
      <c r="Y1446" s="5">
        <v>0</v>
      </c>
      <c r="Z1446" s="5">
        <v>0</v>
      </c>
      <c r="AA1446" s="5">
        <v>1</v>
      </c>
      <c r="AB1446" s="5">
        <v>0</v>
      </c>
    </row>
    <row r="1447" spans="1:28" x14ac:dyDescent="0.2">
      <c r="A1447" s="5">
        <v>50</v>
      </c>
      <c r="B1447" s="5">
        <v>0</v>
      </c>
      <c r="C1447" s="5">
        <v>0</v>
      </c>
      <c r="D1447" s="5">
        <v>1</v>
      </c>
      <c r="E1447" s="5">
        <v>230</v>
      </c>
      <c r="F1447" s="5">
        <f>ROUND(Source!BA1427,O1447)</f>
        <v>0</v>
      </c>
      <c r="G1447" s="5" t="s">
        <v>285</v>
      </c>
      <c r="H1447" s="5" t="s">
        <v>286</v>
      </c>
      <c r="I1447" s="5"/>
      <c r="J1447" s="5"/>
      <c r="K1447" s="5">
        <v>230</v>
      </c>
      <c r="L1447" s="5">
        <v>19</v>
      </c>
      <c r="M1447" s="5">
        <v>3</v>
      </c>
      <c r="N1447" s="5" t="s">
        <v>3</v>
      </c>
      <c r="O1447" s="5">
        <v>2</v>
      </c>
      <c r="P1447" s="5">
        <f>ROUND(Source!ES1427,O1447)</f>
        <v>0</v>
      </c>
      <c r="Q1447" s="5"/>
      <c r="R1447" s="5"/>
      <c r="S1447" s="5"/>
      <c r="T1447" s="5"/>
      <c r="U1447" s="5"/>
      <c r="V1447" s="5"/>
      <c r="W1447" s="5">
        <v>0</v>
      </c>
      <c r="X1447" s="5">
        <v>1</v>
      </c>
      <c r="Y1447" s="5">
        <v>0</v>
      </c>
      <c r="Z1447" s="5">
        <v>0</v>
      </c>
      <c r="AA1447" s="5">
        <v>1</v>
      </c>
      <c r="AB1447" s="5">
        <v>0</v>
      </c>
    </row>
    <row r="1448" spans="1:28" x14ac:dyDescent="0.2">
      <c r="A1448" s="5">
        <v>50</v>
      </c>
      <c r="B1448" s="5">
        <v>0</v>
      </c>
      <c r="C1448" s="5">
        <v>0</v>
      </c>
      <c r="D1448" s="5">
        <v>1</v>
      </c>
      <c r="E1448" s="5">
        <v>206</v>
      </c>
      <c r="F1448" s="5">
        <f>ROUND(Source!T1427,O1448)</f>
        <v>0</v>
      </c>
      <c r="G1448" s="5" t="s">
        <v>287</v>
      </c>
      <c r="H1448" s="5" t="s">
        <v>288</v>
      </c>
      <c r="I1448" s="5"/>
      <c r="J1448" s="5"/>
      <c r="K1448" s="5">
        <v>206</v>
      </c>
      <c r="L1448" s="5">
        <v>20</v>
      </c>
      <c r="M1448" s="5">
        <v>3</v>
      </c>
      <c r="N1448" s="5" t="s">
        <v>3</v>
      </c>
      <c r="O1448" s="5">
        <v>2</v>
      </c>
      <c r="P1448" s="5">
        <f>ROUND(Source!DL1427,O1448)</f>
        <v>0</v>
      </c>
      <c r="Q1448" s="5"/>
      <c r="R1448" s="5"/>
      <c r="S1448" s="5"/>
      <c r="T1448" s="5"/>
      <c r="U1448" s="5"/>
      <c r="V1448" s="5"/>
      <c r="W1448" s="5">
        <v>0</v>
      </c>
      <c r="X1448" s="5">
        <v>1</v>
      </c>
      <c r="Y1448" s="5">
        <v>0</v>
      </c>
      <c r="Z1448" s="5">
        <v>0</v>
      </c>
      <c r="AA1448" s="5">
        <v>1</v>
      </c>
      <c r="AB1448" s="5">
        <v>0</v>
      </c>
    </row>
    <row r="1449" spans="1:28" x14ac:dyDescent="0.2">
      <c r="A1449" s="5">
        <v>50</v>
      </c>
      <c r="B1449" s="5">
        <v>0</v>
      </c>
      <c r="C1449" s="5">
        <v>0</v>
      </c>
      <c r="D1449" s="5">
        <v>1</v>
      </c>
      <c r="E1449" s="5">
        <v>207</v>
      </c>
      <c r="F1449" s="5">
        <f>Source!U1427</f>
        <v>117.72861312999999</v>
      </c>
      <c r="G1449" s="5" t="s">
        <v>289</v>
      </c>
      <c r="H1449" s="5" t="s">
        <v>290</v>
      </c>
      <c r="I1449" s="5"/>
      <c r="J1449" s="5"/>
      <c r="K1449" s="5">
        <v>207</v>
      </c>
      <c r="L1449" s="5">
        <v>21</v>
      </c>
      <c r="M1449" s="5">
        <v>3</v>
      </c>
      <c r="N1449" s="5" t="s">
        <v>3</v>
      </c>
      <c r="O1449" s="5">
        <v>-1</v>
      </c>
      <c r="P1449" s="5">
        <f>Source!DM1427</f>
        <v>117.72861312999999</v>
      </c>
      <c r="Q1449" s="5"/>
      <c r="R1449" s="5"/>
      <c r="S1449" s="5"/>
      <c r="T1449" s="5"/>
      <c r="U1449" s="5"/>
      <c r="V1449" s="5"/>
      <c r="W1449" s="5">
        <v>117.7286131</v>
      </c>
      <c r="X1449" s="5">
        <v>1</v>
      </c>
      <c r="Y1449" s="5">
        <v>117.7286131</v>
      </c>
      <c r="Z1449" s="5">
        <v>117.7286131</v>
      </c>
      <c r="AA1449" s="5">
        <v>1</v>
      </c>
      <c r="AB1449" s="5">
        <v>117.7286131</v>
      </c>
    </row>
    <row r="1450" spans="1:28" x14ac:dyDescent="0.2">
      <c r="A1450" s="5">
        <v>50</v>
      </c>
      <c r="B1450" s="5">
        <v>0</v>
      </c>
      <c r="C1450" s="5">
        <v>0</v>
      </c>
      <c r="D1450" s="5">
        <v>1</v>
      </c>
      <c r="E1450" s="5">
        <v>208</v>
      </c>
      <c r="F1450" s="5">
        <f>Source!V1427</f>
        <v>1.23520195</v>
      </c>
      <c r="G1450" s="5" t="s">
        <v>291</v>
      </c>
      <c r="H1450" s="5" t="s">
        <v>292</v>
      </c>
      <c r="I1450" s="5"/>
      <c r="J1450" s="5"/>
      <c r="K1450" s="5">
        <v>208</v>
      </c>
      <c r="L1450" s="5">
        <v>22</v>
      </c>
      <c r="M1450" s="5">
        <v>3</v>
      </c>
      <c r="N1450" s="5" t="s">
        <v>3</v>
      </c>
      <c r="O1450" s="5">
        <v>-1</v>
      </c>
      <c r="P1450" s="5">
        <f>Source!DN1427</f>
        <v>1.23520195</v>
      </c>
      <c r="Q1450" s="5"/>
      <c r="R1450" s="5"/>
      <c r="S1450" s="5"/>
      <c r="T1450" s="5"/>
      <c r="U1450" s="5"/>
      <c r="V1450" s="5"/>
      <c r="W1450" s="5">
        <v>1.2352019999999999</v>
      </c>
      <c r="X1450" s="5">
        <v>1</v>
      </c>
      <c r="Y1450" s="5">
        <v>1.2352019999999999</v>
      </c>
      <c r="Z1450" s="5">
        <v>1.2352019999999999</v>
      </c>
      <c r="AA1450" s="5">
        <v>1</v>
      </c>
      <c r="AB1450" s="5">
        <v>1.2352019999999999</v>
      </c>
    </row>
    <row r="1451" spans="1:28" x14ac:dyDescent="0.2">
      <c r="A1451" s="5">
        <v>50</v>
      </c>
      <c r="B1451" s="5">
        <v>0</v>
      </c>
      <c r="C1451" s="5">
        <v>0</v>
      </c>
      <c r="D1451" s="5">
        <v>1</v>
      </c>
      <c r="E1451" s="5">
        <v>209</v>
      </c>
      <c r="F1451" s="5">
        <f>ROUND(Source!W1427,O1451)</f>
        <v>20</v>
      </c>
      <c r="G1451" s="5" t="s">
        <v>293</v>
      </c>
      <c r="H1451" s="5" t="s">
        <v>294</v>
      </c>
      <c r="I1451" s="5"/>
      <c r="J1451" s="5"/>
      <c r="K1451" s="5">
        <v>209</v>
      </c>
      <c r="L1451" s="5">
        <v>23</v>
      </c>
      <c r="M1451" s="5">
        <v>3</v>
      </c>
      <c r="N1451" s="5" t="s">
        <v>3</v>
      </c>
      <c r="O1451" s="5">
        <v>2</v>
      </c>
      <c r="P1451" s="5">
        <f>ROUND(Source!DO1427,O1451)</f>
        <v>19</v>
      </c>
      <c r="Q1451" s="5"/>
      <c r="R1451" s="5"/>
      <c r="S1451" s="5"/>
      <c r="T1451" s="5"/>
      <c r="U1451" s="5"/>
      <c r="V1451" s="5"/>
      <c r="W1451" s="5">
        <v>19.7</v>
      </c>
      <c r="X1451" s="5">
        <v>1</v>
      </c>
      <c r="Y1451" s="5">
        <v>19.7</v>
      </c>
      <c r="Z1451" s="5">
        <v>19</v>
      </c>
      <c r="AA1451" s="5">
        <v>1</v>
      </c>
      <c r="AB1451" s="5">
        <v>19</v>
      </c>
    </row>
    <row r="1452" spans="1:28" x14ac:dyDescent="0.2">
      <c r="A1452" s="5">
        <v>50</v>
      </c>
      <c r="B1452" s="5">
        <v>0</v>
      </c>
      <c r="C1452" s="5">
        <v>0</v>
      </c>
      <c r="D1452" s="5">
        <v>1</v>
      </c>
      <c r="E1452" s="5">
        <v>233</v>
      </c>
      <c r="F1452" s="5">
        <f>ROUND(Source!BD1427,O1452)</f>
        <v>0</v>
      </c>
      <c r="G1452" s="5" t="s">
        <v>295</v>
      </c>
      <c r="H1452" s="5" t="s">
        <v>296</v>
      </c>
      <c r="I1452" s="5"/>
      <c r="J1452" s="5"/>
      <c r="K1452" s="5">
        <v>233</v>
      </c>
      <c r="L1452" s="5">
        <v>24</v>
      </c>
      <c r="M1452" s="5">
        <v>3</v>
      </c>
      <c r="N1452" s="5" t="s">
        <v>3</v>
      </c>
      <c r="O1452" s="5">
        <v>2</v>
      </c>
      <c r="P1452" s="5">
        <f>ROUND(Source!EV1427,O1452)</f>
        <v>0</v>
      </c>
      <c r="Q1452" s="5"/>
      <c r="R1452" s="5"/>
      <c r="S1452" s="5"/>
      <c r="T1452" s="5"/>
      <c r="U1452" s="5"/>
      <c r="V1452" s="5"/>
      <c r="W1452" s="5">
        <v>0</v>
      </c>
      <c r="X1452" s="5">
        <v>1</v>
      </c>
      <c r="Y1452" s="5">
        <v>0</v>
      </c>
      <c r="Z1452" s="5">
        <v>0</v>
      </c>
      <c r="AA1452" s="5">
        <v>1</v>
      </c>
      <c r="AB1452" s="5">
        <v>0</v>
      </c>
    </row>
    <row r="1453" spans="1:28" x14ac:dyDescent="0.2">
      <c r="A1453" s="5">
        <v>50</v>
      </c>
      <c r="B1453" s="5">
        <v>0</v>
      </c>
      <c r="C1453" s="5">
        <v>0</v>
      </c>
      <c r="D1453" s="5">
        <v>1</v>
      </c>
      <c r="E1453" s="5">
        <v>210</v>
      </c>
      <c r="F1453" s="5">
        <f>ROUND(Source!X1427,O1453)</f>
        <v>1047</v>
      </c>
      <c r="G1453" s="5" t="s">
        <v>297</v>
      </c>
      <c r="H1453" s="5" t="s">
        <v>298</v>
      </c>
      <c r="I1453" s="5"/>
      <c r="J1453" s="5"/>
      <c r="K1453" s="5">
        <v>210</v>
      </c>
      <c r="L1453" s="5">
        <v>25</v>
      </c>
      <c r="M1453" s="5">
        <v>3</v>
      </c>
      <c r="N1453" s="5" t="s">
        <v>3</v>
      </c>
      <c r="O1453" s="5">
        <v>2</v>
      </c>
      <c r="P1453" s="5">
        <f>ROUND(Source!DP1427,O1453)</f>
        <v>36887</v>
      </c>
      <c r="Q1453" s="5"/>
      <c r="R1453" s="5"/>
      <c r="S1453" s="5"/>
      <c r="T1453" s="5"/>
      <c r="U1453" s="5"/>
      <c r="V1453" s="5"/>
      <c r="W1453" s="5">
        <v>1046.81</v>
      </c>
      <c r="X1453" s="5">
        <v>1</v>
      </c>
      <c r="Y1453" s="5">
        <v>1046.81</v>
      </c>
      <c r="Z1453" s="5">
        <v>36887</v>
      </c>
      <c r="AA1453" s="5">
        <v>1</v>
      </c>
      <c r="AB1453" s="5">
        <v>36887</v>
      </c>
    </row>
    <row r="1454" spans="1:28" x14ac:dyDescent="0.2">
      <c r="A1454" s="5">
        <v>50</v>
      </c>
      <c r="B1454" s="5">
        <v>0</v>
      </c>
      <c r="C1454" s="5">
        <v>0</v>
      </c>
      <c r="D1454" s="5">
        <v>1</v>
      </c>
      <c r="E1454" s="5">
        <v>211</v>
      </c>
      <c r="F1454" s="5">
        <f>ROUND(Source!Y1427,O1454)</f>
        <v>569</v>
      </c>
      <c r="G1454" s="5" t="s">
        <v>299</v>
      </c>
      <c r="H1454" s="5" t="s">
        <v>300</v>
      </c>
      <c r="I1454" s="5"/>
      <c r="J1454" s="5"/>
      <c r="K1454" s="5">
        <v>211</v>
      </c>
      <c r="L1454" s="5">
        <v>26</v>
      </c>
      <c r="M1454" s="5">
        <v>3</v>
      </c>
      <c r="N1454" s="5" t="s">
        <v>3</v>
      </c>
      <c r="O1454" s="5">
        <v>2</v>
      </c>
      <c r="P1454" s="5">
        <f>ROUND(Source!DQ1427,O1454)</f>
        <v>20060</v>
      </c>
      <c r="Q1454" s="5"/>
      <c r="R1454" s="5"/>
      <c r="S1454" s="5"/>
      <c r="T1454" s="5"/>
      <c r="U1454" s="5"/>
      <c r="V1454" s="5"/>
      <c r="W1454" s="5">
        <v>569.26</v>
      </c>
      <c r="X1454" s="5">
        <v>1</v>
      </c>
      <c r="Y1454" s="5">
        <v>569.26</v>
      </c>
      <c r="Z1454" s="5">
        <v>20060</v>
      </c>
      <c r="AA1454" s="5">
        <v>1</v>
      </c>
      <c r="AB1454" s="5">
        <v>20060</v>
      </c>
    </row>
    <row r="1455" spans="1:28" x14ac:dyDescent="0.2">
      <c r="A1455" s="5">
        <v>50</v>
      </c>
      <c r="B1455" s="5">
        <v>0</v>
      </c>
      <c r="C1455" s="5">
        <v>0</v>
      </c>
      <c r="D1455" s="5">
        <v>1</v>
      </c>
      <c r="E1455" s="5">
        <v>224</v>
      </c>
      <c r="F1455" s="5">
        <f>ROUND(Source!AR1427,O1455)</f>
        <v>107990</v>
      </c>
      <c r="G1455" s="5" t="s">
        <v>301</v>
      </c>
      <c r="H1455" s="5" t="s">
        <v>302</v>
      </c>
      <c r="I1455" s="5"/>
      <c r="J1455" s="5"/>
      <c r="K1455" s="5">
        <v>224</v>
      </c>
      <c r="L1455" s="5">
        <v>27</v>
      </c>
      <c r="M1455" s="5">
        <v>3</v>
      </c>
      <c r="N1455" s="5" t="s">
        <v>3</v>
      </c>
      <c r="O1455" s="5">
        <v>2</v>
      </c>
      <c r="P1455" s="5">
        <f>ROUND(Source!EJ1427,O1455)</f>
        <v>393383</v>
      </c>
      <c r="Q1455" s="5"/>
      <c r="R1455" s="5"/>
      <c r="S1455" s="5"/>
      <c r="T1455" s="5"/>
      <c r="U1455" s="5"/>
      <c r="V1455" s="5"/>
      <c r="W1455" s="5">
        <v>107990.15</v>
      </c>
      <c r="X1455" s="5">
        <v>1</v>
      </c>
      <c r="Y1455" s="5">
        <v>107990.15</v>
      </c>
      <c r="Z1455" s="5">
        <v>393383</v>
      </c>
      <c r="AA1455" s="5">
        <v>1</v>
      </c>
      <c r="AB1455" s="5">
        <v>393383</v>
      </c>
    </row>
    <row r="1457" spans="1:255" x14ac:dyDescent="0.2">
      <c r="A1457" s="1">
        <v>4</v>
      </c>
      <c r="B1457" s="1">
        <v>1</v>
      </c>
      <c r="C1457" s="1"/>
      <c r="D1457" s="1">
        <f>ROW(A1472)</f>
        <v>1472</v>
      </c>
      <c r="E1457" s="1"/>
      <c r="F1457" s="1" t="s">
        <v>3</v>
      </c>
      <c r="G1457" s="1" t="s">
        <v>1379</v>
      </c>
      <c r="H1457" s="1" t="s">
        <v>3</v>
      </c>
      <c r="I1457" s="1">
        <v>0</v>
      </c>
      <c r="J1457" s="1"/>
      <c r="K1457" s="1">
        <v>-1</v>
      </c>
      <c r="L1457" s="1"/>
      <c r="M1457" s="1" t="s">
        <v>3</v>
      </c>
      <c r="N1457" s="1"/>
      <c r="O1457" s="1"/>
      <c r="P1457" s="1"/>
      <c r="Q1457" s="1"/>
      <c r="R1457" s="1"/>
      <c r="S1457" s="1">
        <v>0</v>
      </c>
      <c r="T1457" s="1">
        <v>0</v>
      </c>
      <c r="U1457" s="1" t="s">
        <v>3</v>
      </c>
      <c r="V1457" s="1">
        <v>0</v>
      </c>
      <c r="W1457" s="1"/>
      <c r="X1457" s="1"/>
      <c r="Y1457" s="1"/>
      <c r="Z1457" s="1"/>
      <c r="AA1457" s="1"/>
      <c r="AB1457" s="1" t="s">
        <v>3</v>
      </c>
      <c r="AC1457" s="1" t="s">
        <v>3</v>
      </c>
      <c r="AD1457" s="1" t="s">
        <v>3</v>
      </c>
      <c r="AE1457" s="1" t="s">
        <v>3</v>
      </c>
      <c r="AF1457" s="1" t="s">
        <v>3</v>
      </c>
      <c r="AG1457" s="1" t="s">
        <v>3</v>
      </c>
      <c r="AH1457" s="1"/>
      <c r="AI1457" s="1"/>
      <c r="AJ1457" s="1"/>
      <c r="AK1457" s="1"/>
      <c r="AL1457" s="1"/>
      <c r="AM1457" s="1"/>
      <c r="AN1457" s="1"/>
      <c r="AO1457" s="1"/>
      <c r="AP1457" s="1" t="s">
        <v>3</v>
      </c>
      <c r="AQ1457" s="1" t="s">
        <v>3</v>
      </c>
      <c r="AR1457" s="1" t="s">
        <v>3</v>
      </c>
      <c r="AS1457" s="1"/>
      <c r="AT1457" s="1"/>
      <c r="AU1457" s="1"/>
      <c r="AV1457" s="1"/>
      <c r="AW1457" s="1"/>
      <c r="AX1457" s="1"/>
      <c r="AY1457" s="1"/>
      <c r="AZ1457" s="1" t="s">
        <v>3</v>
      </c>
      <c r="BA1457" s="1"/>
      <c r="BB1457" s="1" t="s">
        <v>3</v>
      </c>
      <c r="BC1457" s="1" t="s">
        <v>3</v>
      </c>
      <c r="BD1457" s="1" t="s">
        <v>3</v>
      </c>
      <c r="BE1457" s="1" t="s">
        <v>3</v>
      </c>
      <c r="BF1457" s="1" t="s">
        <v>3</v>
      </c>
      <c r="BG1457" s="1" t="s">
        <v>3</v>
      </c>
      <c r="BH1457" s="1" t="s">
        <v>3</v>
      </c>
      <c r="BI1457" s="1" t="s">
        <v>3</v>
      </c>
      <c r="BJ1457" s="1" t="s">
        <v>3</v>
      </c>
      <c r="BK1457" s="1" t="s">
        <v>3</v>
      </c>
      <c r="BL1457" s="1" t="s">
        <v>3</v>
      </c>
      <c r="BM1457" s="1" t="s">
        <v>3</v>
      </c>
      <c r="BN1457" s="1" t="s">
        <v>3</v>
      </c>
      <c r="BO1457" s="1" t="s">
        <v>3</v>
      </c>
      <c r="BP1457" s="1" t="s">
        <v>3</v>
      </c>
      <c r="BQ1457" s="1"/>
      <c r="BR1457" s="1"/>
      <c r="BS1457" s="1"/>
      <c r="BT1457" s="1"/>
      <c r="BU1457" s="1"/>
      <c r="BV1457" s="1"/>
      <c r="BW1457" s="1"/>
      <c r="BX1457" s="1">
        <v>0</v>
      </c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>
        <v>0</v>
      </c>
    </row>
    <row r="1459" spans="1:255" x14ac:dyDescent="0.2">
      <c r="A1459" s="3">
        <v>52</v>
      </c>
      <c r="B1459" s="3">
        <f t="shared" ref="B1459:G1459" si="931">B1472</f>
        <v>1</v>
      </c>
      <c r="C1459" s="3">
        <f t="shared" si="931"/>
        <v>4</v>
      </c>
      <c r="D1459" s="3">
        <f t="shared" si="931"/>
        <v>1457</v>
      </c>
      <c r="E1459" s="3">
        <f t="shared" si="931"/>
        <v>0</v>
      </c>
      <c r="F1459" s="3" t="str">
        <f t="shared" si="931"/>
        <v/>
      </c>
      <c r="G1459" s="3" t="str">
        <f t="shared" si="931"/>
        <v>18. Прочие работы</v>
      </c>
      <c r="H1459" s="3"/>
      <c r="I1459" s="3"/>
      <c r="J1459" s="3"/>
      <c r="K1459" s="3"/>
      <c r="L1459" s="3"/>
      <c r="M1459" s="3"/>
      <c r="N1459" s="3"/>
      <c r="O1459" s="3">
        <f t="shared" ref="O1459:AT1459" si="932">O1472</f>
        <v>368378</v>
      </c>
      <c r="P1459" s="3">
        <f t="shared" si="932"/>
        <v>366901</v>
      </c>
      <c r="Q1459" s="3">
        <f t="shared" si="932"/>
        <v>564</v>
      </c>
      <c r="R1459" s="3">
        <f t="shared" si="932"/>
        <v>12</v>
      </c>
      <c r="S1459" s="3">
        <f t="shared" si="932"/>
        <v>913</v>
      </c>
      <c r="T1459" s="3">
        <f t="shared" si="932"/>
        <v>0</v>
      </c>
      <c r="U1459" s="3">
        <f t="shared" si="932"/>
        <v>97.120374999999996</v>
      </c>
      <c r="V1459" s="3">
        <f t="shared" si="932"/>
        <v>0.85214999999999996</v>
      </c>
      <c r="W1459" s="3">
        <f t="shared" si="932"/>
        <v>-73</v>
      </c>
      <c r="X1459" s="3">
        <f t="shared" si="932"/>
        <v>1006</v>
      </c>
      <c r="Y1459" s="3">
        <f t="shared" si="932"/>
        <v>671</v>
      </c>
      <c r="Z1459" s="3">
        <f t="shared" si="932"/>
        <v>0</v>
      </c>
      <c r="AA1459" s="3">
        <f t="shared" si="932"/>
        <v>0</v>
      </c>
      <c r="AB1459" s="3">
        <f t="shared" si="932"/>
        <v>368378</v>
      </c>
      <c r="AC1459" s="3">
        <f t="shared" si="932"/>
        <v>366901</v>
      </c>
      <c r="AD1459" s="3">
        <f t="shared" si="932"/>
        <v>564</v>
      </c>
      <c r="AE1459" s="3">
        <f t="shared" si="932"/>
        <v>12</v>
      </c>
      <c r="AF1459" s="3">
        <f t="shared" si="932"/>
        <v>913</v>
      </c>
      <c r="AG1459" s="3">
        <f t="shared" si="932"/>
        <v>0</v>
      </c>
      <c r="AH1459" s="3">
        <f t="shared" si="932"/>
        <v>97.120374999999996</v>
      </c>
      <c r="AI1459" s="3">
        <f t="shared" si="932"/>
        <v>0.85214999999999996</v>
      </c>
      <c r="AJ1459" s="3">
        <f t="shared" si="932"/>
        <v>-73</v>
      </c>
      <c r="AK1459" s="3">
        <f t="shared" si="932"/>
        <v>1006</v>
      </c>
      <c r="AL1459" s="3">
        <f t="shared" si="932"/>
        <v>671</v>
      </c>
      <c r="AM1459" s="3">
        <f t="shared" si="932"/>
        <v>0</v>
      </c>
      <c r="AN1459" s="3">
        <f t="shared" si="932"/>
        <v>0</v>
      </c>
      <c r="AO1459" s="3">
        <f t="shared" si="932"/>
        <v>0</v>
      </c>
      <c r="AP1459" s="3">
        <f t="shared" si="932"/>
        <v>0</v>
      </c>
      <c r="AQ1459" s="3">
        <f t="shared" si="932"/>
        <v>0</v>
      </c>
      <c r="AR1459" s="3">
        <f t="shared" si="932"/>
        <v>370054</v>
      </c>
      <c r="AS1459" s="3">
        <f t="shared" si="932"/>
        <v>370054</v>
      </c>
      <c r="AT1459" s="3">
        <f t="shared" si="932"/>
        <v>0</v>
      </c>
      <c r="AU1459" s="3">
        <f t="shared" ref="AU1459:BZ1459" si="933">AU1472</f>
        <v>0</v>
      </c>
      <c r="AV1459" s="3">
        <f t="shared" si="933"/>
        <v>366901</v>
      </c>
      <c r="AW1459" s="3">
        <f t="shared" si="933"/>
        <v>366901</v>
      </c>
      <c r="AX1459" s="3">
        <f t="shared" si="933"/>
        <v>0</v>
      </c>
      <c r="AY1459" s="3">
        <f t="shared" si="933"/>
        <v>366901</v>
      </c>
      <c r="AZ1459" s="3">
        <f t="shared" si="933"/>
        <v>0</v>
      </c>
      <c r="BA1459" s="3">
        <f t="shared" si="933"/>
        <v>0</v>
      </c>
      <c r="BB1459" s="3">
        <f t="shared" si="933"/>
        <v>0</v>
      </c>
      <c r="BC1459" s="3">
        <f t="shared" si="933"/>
        <v>0</v>
      </c>
      <c r="BD1459" s="3">
        <f t="shared" si="933"/>
        <v>0</v>
      </c>
      <c r="BE1459" s="3">
        <f t="shared" si="933"/>
        <v>0</v>
      </c>
      <c r="BF1459" s="3">
        <f t="shared" si="933"/>
        <v>0</v>
      </c>
      <c r="BG1459" s="3">
        <f t="shared" si="933"/>
        <v>0</v>
      </c>
      <c r="BH1459" s="3">
        <f t="shared" si="933"/>
        <v>0</v>
      </c>
      <c r="BI1459" s="3">
        <f t="shared" si="933"/>
        <v>0</v>
      </c>
      <c r="BJ1459" s="3">
        <f t="shared" si="933"/>
        <v>0</v>
      </c>
      <c r="BK1459" s="3">
        <f t="shared" si="933"/>
        <v>0</v>
      </c>
      <c r="BL1459" s="3">
        <f t="shared" si="933"/>
        <v>0</v>
      </c>
      <c r="BM1459" s="3">
        <f t="shared" si="933"/>
        <v>0</v>
      </c>
      <c r="BN1459" s="3">
        <f t="shared" si="933"/>
        <v>0</v>
      </c>
      <c r="BO1459" s="3">
        <f t="shared" si="933"/>
        <v>0</v>
      </c>
      <c r="BP1459" s="3">
        <f t="shared" si="933"/>
        <v>0</v>
      </c>
      <c r="BQ1459" s="3">
        <f t="shared" si="933"/>
        <v>0</v>
      </c>
      <c r="BR1459" s="3">
        <f t="shared" si="933"/>
        <v>0</v>
      </c>
      <c r="BS1459" s="3">
        <f t="shared" si="933"/>
        <v>0</v>
      </c>
      <c r="BT1459" s="3">
        <f t="shared" si="933"/>
        <v>0</v>
      </c>
      <c r="BU1459" s="3">
        <f t="shared" si="933"/>
        <v>0</v>
      </c>
      <c r="BV1459" s="3">
        <f t="shared" si="933"/>
        <v>0</v>
      </c>
      <c r="BW1459" s="3">
        <f t="shared" si="933"/>
        <v>0</v>
      </c>
      <c r="BX1459" s="3">
        <f t="shared" si="933"/>
        <v>0</v>
      </c>
      <c r="BY1459" s="3">
        <f t="shared" si="933"/>
        <v>0</v>
      </c>
      <c r="BZ1459" s="3">
        <f t="shared" si="933"/>
        <v>0</v>
      </c>
      <c r="CA1459" s="3">
        <f t="shared" ref="CA1459:DF1459" si="934">CA1472</f>
        <v>370054</v>
      </c>
      <c r="CB1459" s="3">
        <f t="shared" si="934"/>
        <v>370054</v>
      </c>
      <c r="CC1459" s="3">
        <f t="shared" si="934"/>
        <v>0</v>
      </c>
      <c r="CD1459" s="3">
        <f t="shared" si="934"/>
        <v>0</v>
      </c>
      <c r="CE1459" s="3">
        <f t="shared" si="934"/>
        <v>366901</v>
      </c>
      <c r="CF1459" s="3">
        <f t="shared" si="934"/>
        <v>366901</v>
      </c>
      <c r="CG1459" s="3">
        <f t="shared" si="934"/>
        <v>0</v>
      </c>
      <c r="CH1459" s="3">
        <f t="shared" si="934"/>
        <v>366901</v>
      </c>
      <c r="CI1459" s="3">
        <f t="shared" si="934"/>
        <v>0</v>
      </c>
      <c r="CJ1459" s="3">
        <f t="shared" si="934"/>
        <v>0</v>
      </c>
      <c r="CK1459" s="3">
        <f t="shared" si="934"/>
        <v>0</v>
      </c>
      <c r="CL1459" s="3">
        <f t="shared" si="934"/>
        <v>0</v>
      </c>
      <c r="CM1459" s="3">
        <f t="shared" si="934"/>
        <v>0</v>
      </c>
      <c r="CN1459" s="3">
        <f t="shared" si="934"/>
        <v>0</v>
      </c>
      <c r="CO1459" s="3">
        <f t="shared" si="934"/>
        <v>0</v>
      </c>
      <c r="CP1459" s="3">
        <f t="shared" si="934"/>
        <v>0</v>
      </c>
      <c r="CQ1459" s="3">
        <f t="shared" si="934"/>
        <v>0</v>
      </c>
      <c r="CR1459" s="3">
        <f t="shared" si="934"/>
        <v>0</v>
      </c>
      <c r="CS1459" s="3">
        <f t="shared" si="934"/>
        <v>0</v>
      </c>
      <c r="CT1459" s="3">
        <f t="shared" si="934"/>
        <v>0</v>
      </c>
      <c r="CU1459" s="3">
        <f t="shared" si="934"/>
        <v>0</v>
      </c>
      <c r="CV1459" s="3">
        <f t="shared" si="934"/>
        <v>0</v>
      </c>
      <c r="CW1459" s="3">
        <f t="shared" si="934"/>
        <v>0</v>
      </c>
      <c r="CX1459" s="3">
        <f t="shared" si="934"/>
        <v>0</v>
      </c>
      <c r="CY1459" s="3">
        <f t="shared" si="934"/>
        <v>0</v>
      </c>
      <c r="CZ1459" s="3">
        <f t="shared" si="934"/>
        <v>0</v>
      </c>
      <c r="DA1459" s="3">
        <f t="shared" si="934"/>
        <v>0</v>
      </c>
      <c r="DB1459" s="3">
        <f t="shared" si="934"/>
        <v>0</v>
      </c>
      <c r="DC1459" s="3">
        <f t="shared" si="934"/>
        <v>0</v>
      </c>
      <c r="DD1459" s="3">
        <f t="shared" si="934"/>
        <v>0</v>
      </c>
      <c r="DE1459" s="3">
        <f t="shared" si="934"/>
        <v>0</v>
      </c>
      <c r="DF1459" s="3">
        <f t="shared" si="934"/>
        <v>0</v>
      </c>
      <c r="DG1459" s="4">
        <f t="shared" ref="DG1459:EL1459" si="935">DG1472</f>
        <v>418069</v>
      </c>
      <c r="DH1459" s="4">
        <f t="shared" si="935"/>
        <v>376743</v>
      </c>
      <c r="DI1459" s="4">
        <f t="shared" si="935"/>
        <v>9154</v>
      </c>
      <c r="DJ1459" s="4">
        <f t="shared" si="935"/>
        <v>406</v>
      </c>
      <c r="DK1459" s="4">
        <f t="shared" si="935"/>
        <v>32172</v>
      </c>
      <c r="DL1459" s="4">
        <f t="shared" si="935"/>
        <v>0</v>
      </c>
      <c r="DM1459" s="4">
        <f t="shared" si="935"/>
        <v>97.120374999999996</v>
      </c>
      <c r="DN1459" s="4">
        <f t="shared" si="935"/>
        <v>0.85214999999999996</v>
      </c>
      <c r="DO1459" s="4">
        <f t="shared" si="935"/>
        <v>-73</v>
      </c>
      <c r="DP1459" s="4">
        <f t="shared" si="935"/>
        <v>35440</v>
      </c>
      <c r="DQ1459" s="4">
        <f t="shared" si="935"/>
        <v>23631</v>
      </c>
      <c r="DR1459" s="4">
        <f t="shared" si="935"/>
        <v>0</v>
      </c>
      <c r="DS1459" s="4">
        <f t="shared" si="935"/>
        <v>0</v>
      </c>
      <c r="DT1459" s="4">
        <f t="shared" si="935"/>
        <v>418069</v>
      </c>
      <c r="DU1459" s="4">
        <f t="shared" si="935"/>
        <v>376743</v>
      </c>
      <c r="DV1459" s="4">
        <f t="shared" si="935"/>
        <v>9154</v>
      </c>
      <c r="DW1459" s="4">
        <f t="shared" si="935"/>
        <v>406</v>
      </c>
      <c r="DX1459" s="4">
        <f t="shared" si="935"/>
        <v>32172</v>
      </c>
      <c r="DY1459" s="4">
        <f t="shared" si="935"/>
        <v>0</v>
      </c>
      <c r="DZ1459" s="4">
        <f t="shared" si="935"/>
        <v>97.120374999999996</v>
      </c>
      <c r="EA1459" s="4">
        <f t="shared" si="935"/>
        <v>0.85214999999999996</v>
      </c>
      <c r="EB1459" s="4">
        <f t="shared" si="935"/>
        <v>-73</v>
      </c>
      <c r="EC1459" s="4">
        <f t="shared" si="935"/>
        <v>35440</v>
      </c>
      <c r="ED1459" s="4">
        <f t="shared" si="935"/>
        <v>23631</v>
      </c>
      <c r="EE1459" s="4">
        <f t="shared" si="935"/>
        <v>0</v>
      </c>
      <c r="EF1459" s="4">
        <f t="shared" si="935"/>
        <v>0</v>
      </c>
      <c r="EG1459" s="4">
        <f t="shared" si="935"/>
        <v>0</v>
      </c>
      <c r="EH1459" s="4">
        <f t="shared" si="935"/>
        <v>0</v>
      </c>
      <c r="EI1459" s="4">
        <f t="shared" si="935"/>
        <v>0</v>
      </c>
      <c r="EJ1459" s="4">
        <f t="shared" si="935"/>
        <v>477140</v>
      </c>
      <c r="EK1459" s="4">
        <f t="shared" si="935"/>
        <v>477140</v>
      </c>
      <c r="EL1459" s="4">
        <f t="shared" si="935"/>
        <v>0</v>
      </c>
      <c r="EM1459" s="4">
        <f t="shared" ref="EM1459:FR1459" si="936">EM1472</f>
        <v>0</v>
      </c>
      <c r="EN1459" s="4">
        <f t="shared" si="936"/>
        <v>376743</v>
      </c>
      <c r="EO1459" s="4">
        <f t="shared" si="936"/>
        <v>376743</v>
      </c>
      <c r="EP1459" s="4">
        <f t="shared" si="936"/>
        <v>0</v>
      </c>
      <c r="EQ1459" s="4">
        <f t="shared" si="936"/>
        <v>376743</v>
      </c>
      <c r="ER1459" s="4">
        <f t="shared" si="936"/>
        <v>0</v>
      </c>
      <c r="ES1459" s="4">
        <f t="shared" si="936"/>
        <v>0</v>
      </c>
      <c r="ET1459" s="4">
        <f t="shared" si="936"/>
        <v>0</v>
      </c>
      <c r="EU1459" s="4">
        <f t="shared" si="936"/>
        <v>0</v>
      </c>
      <c r="EV1459" s="4">
        <f t="shared" si="936"/>
        <v>0</v>
      </c>
      <c r="EW1459" s="4">
        <f t="shared" si="936"/>
        <v>0</v>
      </c>
      <c r="EX1459" s="4">
        <f t="shared" si="936"/>
        <v>0</v>
      </c>
      <c r="EY1459" s="4">
        <f t="shared" si="936"/>
        <v>0</v>
      </c>
      <c r="EZ1459" s="4">
        <f t="shared" si="936"/>
        <v>0</v>
      </c>
      <c r="FA1459" s="4">
        <f t="shared" si="936"/>
        <v>0</v>
      </c>
      <c r="FB1459" s="4">
        <f t="shared" si="936"/>
        <v>0</v>
      </c>
      <c r="FC1459" s="4">
        <f t="shared" si="936"/>
        <v>0</v>
      </c>
      <c r="FD1459" s="4">
        <f t="shared" si="936"/>
        <v>0</v>
      </c>
      <c r="FE1459" s="4">
        <f t="shared" si="936"/>
        <v>0</v>
      </c>
      <c r="FF1459" s="4">
        <f t="shared" si="936"/>
        <v>0</v>
      </c>
      <c r="FG1459" s="4">
        <f t="shared" si="936"/>
        <v>0</v>
      </c>
      <c r="FH1459" s="4">
        <f t="shared" si="936"/>
        <v>0</v>
      </c>
      <c r="FI1459" s="4">
        <f t="shared" si="936"/>
        <v>0</v>
      </c>
      <c r="FJ1459" s="4">
        <f t="shared" si="936"/>
        <v>0</v>
      </c>
      <c r="FK1459" s="4">
        <f t="shared" si="936"/>
        <v>0</v>
      </c>
      <c r="FL1459" s="4">
        <f t="shared" si="936"/>
        <v>0</v>
      </c>
      <c r="FM1459" s="4">
        <f t="shared" si="936"/>
        <v>0</v>
      </c>
      <c r="FN1459" s="4">
        <f t="shared" si="936"/>
        <v>0</v>
      </c>
      <c r="FO1459" s="4">
        <f t="shared" si="936"/>
        <v>0</v>
      </c>
      <c r="FP1459" s="4">
        <f t="shared" si="936"/>
        <v>0</v>
      </c>
      <c r="FQ1459" s="4">
        <f t="shared" si="936"/>
        <v>0</v>
      </c>
      <c r="FR1459" s="4">
        <f t="shared" si="936"/>
        <v>0</v>
      </c>
      <c r="FS1459" s="4">
        <f t="shared" ref="FS1459:GX1459" si="937">FS1472</f>
        <v>477140</v>
      </c>
      <c r="FT1459" s="4">
        <f t="shared" si="937"/>
        <v>477140</v>
      </c>
      <c r="FU1459" s="4">
        <f t="shared" si="937"/>
        <v>0</v>
      </c>
      <c r="FV1459" s="4">
        <f t="shared" si="937"/>
        <v>0</v>
      </c>
      <c r="FW1459" s="4">
        <f t="shared" si="937"/>
        <v>376743</v>
      </c>
      <c r="FX1459" s="4">
        <f t="shared" si="937"/>
        <v>376743</v>
      </c>
      <c r="FY1459" s="4">
        <f t="shared" si="937"/>
        <v>0</v>
      </c>
      <c r="FZ1459" s="4">
        <f t="shared" si="937"/>
        <v>376743</v>
      </c>
      <c r="GA1459" s="4">
        <f t="shared" si="937"/>
        <v>0</v>
      </c>
      <c r="GB1459" s="4">
        <f t="shared" si="937"/>
        <v>0</v>
      </c>
      <c r="GC1459" s="4">
        <f t="shared" si="937"/>
        <v>0</v>
      </c>
      <c r="GD1459" s="4">
        <f t="shared" si="937"/>
        <v>0</v>
      </c>
      <c r="GE1459" s="4">
        <f t="shared" si="937"/>
        <v>0</v>
      </c>
      <c r="GF1459" s="4">
        <f t="shared" si="937"/>
        <v>0</v>
      </c>
      <c r="GG1459" s="4">
        <f t="shared" si="937"/>
        <v>0</v>
      </c>
      <c r="GH1459" s="4">
        <f t="shared" si="937"/>
        <v>0</v>
      </c>
      <c r="GI1459" s="4">
        <f t="shared" si="937"/>
        <v>0</v>
      </c>
      <c r="GJ1459" s="4">
        <f t="shared" si="937"/>
        <v>0</v>
      </c>
      <c r="GK1459" s="4">
        <f t="shared" si="937"/>
        <v>0</v>
      </c>
      <c r="GL1459" s="4">
        <f t="shared" si="937"/>
        <v>0</v>
      </c>
      <c r="GM1459" s="4">
        <f t="shared" si="937"/>
        <v>0</v>
      </c>
      <c r="GN1459" s="4">
        <f t="shared" si="937"/>
        <v>0</v>
      </c>
      <c r="GO1459" s="4">
        <f t="shared" si="937"/>
        <v>0</v>
      </c>
      <c r="GP1459" s="4">
        <f t="shared" si="937"/>
        <v>0</v>
      </c>
      <c r="GQ1459" s="4">
        <f t="shared" si="937"/>
        <v>0</v>
      </c>
      <c r="GR1459" s="4">
        <f t="shared" si="937"/>
        <v>0</v>
      </c>
      <c r="GS1459" s="4">
        <f t="shared" si="937"/>
        <v>0</v>
      </c>
      <c r="GT1459" s="4">
        <f t="shared" si="937"/>
        <v>0</v>
      </c>
      <c r="GU1459" s="4">
        <f t="shared" si="937"/>
        <v>0</v>
      </c>
      <c r="GV1459" s="4">
        <f t="shared" si="937"/>
        <v>0</v>
      </c>
      <c r="GW1459" s="4">
        <f t="shared" si="937"/>
        <v>0</v>
      </c>
      <c r="GX1459" s="4">
        <f t="shared" si="937"/>
        <v>0</v>
      </c>
    </row>
    <row r="1461" spans="1:255" x14ac:dyDescent="0.2">
      <c r="A1461" s="2">
        <v>17</v>
      </c>
      <c r="B1461" s="2">
        <v>1</v>
      </c>
      <c r="C1461" s="2">
        <f>ROW(SmtRes!A2486)</f>
        <v>2486</v>
      </c>
      <c r="D1461" s="2">
        <f>ROW(EtalonRes!A2293)</f>
        <v>2293</v>
      </c>
      <c r="E1461" s="2" t="s">
        <v>1380</v>
      </c>
      <c r="F1461" s="2" t="s">
        <v>169</v>
      </c>
      <c r="G1461" s="2" t="s">
        <v>1381</v>
      </c>
      <c r="H1461" s="2" t="s">
        <v>171</v>
      </c>
      <c r="I1461" s="2">
        <f>ROUND(100/100,7)</f>
        <v>1</v>
      </c>
      <c r="J1461" s="2">
        <v>0</v>
      </c>
      <c r="K1461" s="2">
        <f>ROUND(100/100,7)</f>
        <v>1</v>
      </c>
      <c r="L1461" s="2"/>
      <c r="M1461" s="2"/>
      <c r="N1461" s="2"/>
      <c r="O1461" s="2">
        <f>ROUND(CP1461,2)</f>
        <v>547.89</v>
      </c>
      <c r="P1461" s="2">
        <f>ROUND(CQ1461*I1461,2)</f>
        <v>0</v>
      </c>
      <c r="Q1461" s="2">
        <f>ROUND(CR1461*I1461,2)</f>
        <v>202.46</v>
      </c>
      <c r="R1461" s="2">
        <f>ROUND(CS1461*I1461,2)</f>
        <v>4.13</v>
      </c>
      <c r="S1461" s="2">
        <f>ROUND(CT1461*I1461,2)</f>
        <v>345.43</v>
      </c>
      <c r="T1461" s="2">
        <f>ROUND(CU1461*I1461,2)</f>
        <v>0</v>
      </c>
      <c r="U1461" s="2">
        <f t="shared" ref="U1461:U1470" si="938">CV1461*I1461</f>
        <v>36.748249999999999</v>
      </c>
      <c r="V1461" s="2">
        <f t="shared" ref="V1461:V1470" si="939">CW1461*I1461</f>
        <v>0.30590000000000001</v>
      </c>
      <c r="W1461" s="2">
        <f>ROUND(CX1461*I1461,2)</f>
        <v>0</v>
      </c>
      <c r="X1461" s="2">
        <f>ROUND(CY1461,2)</f>
        <v>405.49</v>
      </c>
      <c r="Y1461" s="2">
        <f>ROUND(CZ1461,2)</f>
        <v>279.64999999999998</v>
      </c>
      <c r="Z1461" s="2"/>
      <c r="AA1461" s="2">
        <v>53551706</v>
      </c>
      <c r="AB1461" s="2">
        <f t="shared" ref="AB1461:AB1470" si="940">ROUND((AC1461+AD1461+AF1461),2)</f>
        <v>547.89</v>
      </c>
      <c r="AC1461" s="2">
        <f>ROUND(((ES1461*ROUND(0,7))),2)</f>
        <v>0</v>
      </c>
      <c r="AD1461" s="2">
        <f>ROUND(((((ET1461*ROUND((0.7*1.15),7)))-((EU1461*ROUND((0.7*1.15),7))))+AE1461),2)</f>
        <v>202.46</v>
      </c>
      <c r="AE1461" s="2">
        <f>ROUND(((EU1461*ROUND((0.7*1.15),7))),2)</f>
        <v>4.13</v>
      </c>
      <c r="AF1461" s="2">
        <f>ROUND(((EV1461*ROUND((0.7*1.15),7))),2)</f>
        <v>345.43</v>
      </c>
      <c r="AG1461" s="2">
        <f t="shared" ref="AG1461:AG1470" si="941">ROUND((AP1461),2)</f>
        <v>0</v>
      </c>
      <c r="AH1461" s="2">
        <f>((EW1461*ROUND((0.7*1.15),7)))</f>
        <v>36.748249999999999</v>
      </c>
      <c r="AI1461" s="2">
        <f>((EX1461*ROUND((0.7*1.15),7)))</f>
        <v>0.30590000000000001</v>
      </c>
      <c r="AJ1461" s="2">
        <f t="shared" ref="AJ1461:AJ1470" si="942">(AS1461)</f>
        <v>0</v>
      </c>
      <c r="AK1461" s="2">
        <v>16737.72</v>
      </c>
      <c r="AL1461" s="2">
        <v>16057.11</v>
      </c>
      <c r="AM1461" s="2">
        <v>251.5</v>
      </c>
      <c r="AN1461" s="2">
        <v>5.13</v>
      </c>
      <c r="AO1461" s="2">
        <v>429.11</v>
      </c>
      <c r="AP1461" s="2">
        <v>0</v>
      </c>
      <c r="AQ1461" s="2">
        <v>45.65</v>
      </c>
      <c r="AR1461" s="2">
        <v>0.38</v>
      </c>
      <c r="AS1461" s="2">
        <v>0</v>
      </c>
      <c r="AT1461" s="2">
        <v>116</v>
      </c>
      <c r="AU1461" s="2">
        <v>80</v>
      </c>
      <c r="AV1461" s="2">
        <v>1</v>
      </c>
      <c r="AW1461" s="2">
        <v>1</v>
      </c>
      <c r="AX1461" s="2"/>
      <c r="AY1461" s="2"/>
      <c r="AZ1461" s="2">
        <v>1</v>
      </c>
      <c r="BA1461" s="2">
        <v>1</v>
      </c>
      <c r="BB1461" s="2">
        <v>1</v>
      </c>
      <c r="BC1461" s="2">
        <v>1</v>
      </c>
      <c r="BD1461" s="2" t="s">
        <v>3</v>
      </c>
      <c r="BE1461" s="2" t="s">
        <v>3</v>
      </c>
      <c r="BF1461" s="2" t="s">
        <v>3</v>
      </c>
      <c r="BG1461" s="2" t="s">
        <v>3</v>
      </c>
      <c r="BH1461" s="2">
        <v>0</v>
      </c>
      <c r="BI1461" s="2">
        <v>1</v>
      </c>
      <c r="BJ1461" s="2" t="s">
        <v>1382</v>
      </c>
      <c r="BK1461" s="2"/>
      <c r="BL1461" s="2"/>
      <c r="BM1461" s="2">
        <v>7005</v>
      </c>
      <c r="BN1461" s="2">
        <v>0</v>
      </c>
      <c r="BO1461" s="2" t="s">
        <v>3</v>
      </c>
      <c r="BP1461" s="2">
        <v>0</v>
      </c>
      <c r="BQ1461" s="2">
        <v>2</v>
      </c>
      <c r="BR1461" s="2">
        <v>0</v>
      </c>
      <c r="BS1461" s="2">
        <v>1</v>
      </c>
      <c r="BT1461" s="2">
        <v>1</v>
      </c>
      <c r="BU1461" s="2">
        <v>1</v>
      </c>
      <c r="BV1461" s="2">
        <v>1</v>
      </c>
      <c r="BW1461" s="2">
        <v>1</v>
      </c>
      <c r="BX1461" s="2">
        <v>1</v>
      </c>
      <c r="BY1461" s="2" t="s">
        <v>3</v>
      </c>
      <c r="BZ1461" s="2">
        <v>116</v>
      </c>
      <c r="CA1461" s="2">
        <v>80</v>
      </c>
      <c r="CB1461" s="2" t="s">
        <v>3</v>
      </c>
      <c r="CC1461" s="2"/>
      <c r="CD1461" s="2"/>
      <c r="CE1461" s="2">
        <v>0</v>
      </c>
      <c r="CF1461" s="2">
        <v>0</v>
      </c>
      <c r="CG1461" s="2">
        <v>0</v>
      </c>
      <c r="CH1461" s="2"/>
      <c r="CI1461" s="2"/>
      <c r="CJ1461" s="2"/>
      <c r="CK1461" s="2"/>
      <c r="CL1461" s="2"/>
      <c r="CM1461" s="2">
        <v>0</v>
      </c>
      <c r="CN1461" s="2" t="s">
        <v>2171</v>
      </c>
      <c r="CO1461" s="2">
        <v>0</v>
      </c>
      <c r="CP1461" s="2">
        <f t="shared" ref="CP1461:CP1470" si="943">(P1461+Q1461+S1461)</f>
        <v>547.89</v>
      </c>
      <c r="CQ1461" s="2">
        <f t="shared" ref="CQ1461:CQ1468" si="944">AC1461*BC1461</f>
        <v>0</v>
      </c>
      <c r="CR1461" s="2">
        <f t="shared" ref="CR1461:CR1470" si="945">AD1461*BB1461</f>
        <v>202.46</v>
      </c>
      <c r="CS1461" s="2">
        <f t="shared" ref="CS1461:CS1470" si="946">AE1461*BS1461</f>
        <v>4.13</v>
      </c>
      <c r="CT1461" s="2">
        <f t="shared" ref="CT1461:CT1470" si="947">AF1461*BA1461</f>
        <v>345.43</v>
      </c>
      <c r="CU1461" s="2">
        <f t="shared" ref="CU1461:CU1470" si="948">AG1461</f>
        <v>0</v>
      </c>
      <c r="CV1461" s="2">
        <f t="shared" ref="CV1461:CV1470" si="949">AH1461</f>
        <v>36.748249999999999</v>
      </c>
      <c r="CW1461" s="2">
        <f t="shared" ref="CW1461:CW1470" si="950">AI1461</f>
        <v>0.30590000000000001</v>
      </c>
      <c r="CX1461" s="2">
        <f t="shared" ref="CX1461:CX1470" si="951">AJ1461</f>
        <v>0</v>
      </c>
      <c r="CY1461" s="2">
        <f t="shared" ref="CY1461:CY1470" si="952">(((S1461+R1461)*AT1461)/100)</f>
        <v>405.4896</v>
      </c>
      <c r="CZ1461" s="2">
        <f t="shared" ref="CZ1461:CZ1470" si="953">(((S1461+R1461)*AU1461)/100)</f>
        <v>279.64799999999997</v>
      </c>
      <c r="DA1461" s="2"/>
      <c r="DB1461" s="2"/>
      <c r="DC1461" s="2" t="s">
        <v>3</v>
      </c>
      <c r="DD1461" s="2" t="s">
        <v>36</v>
      </c>
      <c r="DE1461" s="2" t="s">
        <v>1383</v>
      </c>
      <c r="DF1461" s="2" t="s">
        <v>1383</v>
      </c>
      <c r="DG1461" s="2" t="s">
        <v>1383</v>
      </c>
      <c r="DH1461" s="2" t="s">
        <v>3</v>
      </c>
      <c r="DI1461" s="2" t="s">
        <v>1383</v>
      </c>
      <c r="DJ1461" s="2" t="s">
        <v>1383</v>
      </c>
      <c r="DK1461" s="2" t="s">
        <v>3</v>
      </c>
      <c r="DL1461" s="2" t="s">
        <v>3</v>
      </c>
      <c r="DM1461" s="2" t="s">
        <v>3</v>
      </c>
      <c r="DN1461" s="2">
        <v>0</v>
      </c>
      <c r="DO1461" s="2">
        <v>0</v>
      </c>
      <c r="DP1461" s="2">
        <v>1</v>
      </c>
      <c r="DQ1461" s="2">
        <v>1</v>
      </c>
      <c r="DR1461" s="2"/>
      <c r="DS1461" s="2"/>
      <c r="DT1461" s="2"/>
      <c r="DU1461" s="2">
        <v>1013</v>
      </c>
      <c r="DV1461" s="2" t="s">
        <v>171</v>
      </c>
      <c r="DW1461" s="2" t="s">
        <v>171</v>
      </c>
      <c r="DX1461" s="2">
        <v>1</v>
      </c>
      <c r="DY1461" s="2"/>
      <c r="DZ1461" s="2" t="s">
        <v>3</v>
      </c>
      <c r="EA1461" s="2" t="s">
        <v>3</v>
      </c>
      <c r="EB1461" s="2" t="s">
        <v>3</v>
      </c>
      <c r="EC1461" s="2" t="s">
        <v>3</v>
      </c>
      <c r="ED1461" s="2"/>
      <c r="EE1461" s="2">
        <v>53551097</v>
      </c>
      <c r="EF1461" s="2">
        <v>2</v>
      </c>
      <c r="EG1461" s="2" t="s">
        <v>38</v>
      </c>
      <c r="EH1461" s="2">
        <v>7</v>
      </c>
      <c r="EI1461" s="2" t="s">
        <v>173</v>
      </c>
      <c r="EJ1461" s="2">
        <v>1</v>
      </c>
      <c r="EK1461" s="2">
        <v>7005</v>
      </c>
      <c r="EL1461" s="2" t="s">
        <v>174</v>
      </c>
      <c r="EM1461" s="2" t="s">
        <v>175</v>
      </c>
      <c r="EN1461" s="2"/>
      <c r="EO1461" s="2" t="s">
        <v>1384</v>
      </c>
      <c r="EP1461" s="2"/>
      <c r="EQ1461" s="2">
        <v>131072</v>
      </c>
      <c r="ER1461" s="2">
        <v>16737.72</v>
      </c>
      <c r="ES1461" s="2">
        <v>16057.11</v>
      </c>
      <c r="ET1461" s="2">
        <v>251.5</v>
      </c>
      <c r="EU1461" s="2">
        <v>5.13</v>
      </c>
      <c r="EV1461" s="2">
        <v>429.11</v>
      </c>
      <c r="EW1461" s="2">
        <v>45.65</v>
      </c>
      <c r="EX1461" s="2">
        <v>0.38</v>
      </c>
      <c r="EY1461" s="2">
        <v>0</v>
      </c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>
        <v>0</v>
      </c>
      <c r="FR1461" s="2">
        <f>ROUND(IF(AND(BH1461=3,BI1461=3),P1461,0),2)</f>
        <v>0</v>
      </c>
      <c r="FS1461" s="2">
        <v>0</v>
      </c>
      <c r="FT1461" s="2"/>
      <c r="FU1461" s="2"/>
      <c r="FV1461" s="2"/>
      <c r="FW1461" s="2"/>
      <c r="FX1461" s="2">
        <v>116</v>
      </c>
      <c r="FY1461" s="2">
        <v>80</v>
      </c>
      <c r="FZ1461" s="2"/>
      <c r="GA1461" s="2" t="s">
        <v>3</v>
      </c>
      <c r="GB1461" s="2"/>
      <c r="GC1461" s="2"/>
      <c r="GD1461" s="2">
        <v>1</v>
      </c>
      <c r="GE1461" s="2"/>
      <c r="GF1461" s="2">
        <v>-260176005</v>
      </c>
      <c r="GG1461" s="2">
        <v>2</v>
      </c>
      <c r="GH1461" s="2">
        <v>1</v>
      </c>
      <c r="GI1461" s="2">
        <v>-2</v>
      </c>
      <c r="GJ1461" s="2">
        <v>0</v>
      </c>
      <c r="GK1461" s="2">
        <v>0</v>
      </c>
      <c r="GL1461" s="2">
        <f>ROUND(IF(AND(BH1461=3,BI1461=3,FS1461&lt;&gt;0),P1461,0),2)</f>
        <v>0</v>
      </c>
      <c r="GM1461" s="2">
        <f>ROUND(O1461+X1461+Y1461,2)+GX1461</f>
        <v>1233.03</v>
      </c>
      <c r="GN1461" s="2">
        <f>IF(OR(BI1461=0,BI1461=1),ROUND(O1461+X1461+Y1461,2),0)</f>
        <v>1233.03</v>
      </c>
      <c r="GO1461" s="2">
        <f>IF(BI1461=2,ROUND(O1461+X1461+Y1461,2),0)</f>
        <v>0</v>
      </c>
      <c r="GP1461" s="2">
        <f>IF(BI1461=4,ROUND(O1461+X1461+Y1461,2)+GX1461,0)</f>
        <v>0</v>
      </c>
      <c r="GQ1461" s="2"/>
      <c r="GR1461" s="2">
        <v>0</v>
      </c>
      <c r="GS1461" s="2">
        <v>0</v>
      </c>
      <c r="GT1461" s="2">
        <v>0</v>
      </c>
      <c r="GU1461" s="2" t="s">
        <v>3</v>
      </c>
      <c r="GV1461" s="2">
        <f t="shared" ref="GV1461:GV1470" si="954">ROUND((GT1461),2)</f>
        <v>0</v>
      </c>
      <c r="GW1461" s="2">
        <v>1</v>
      </c>
      <c r="GX1461" s="2">
        <f>ROUND(HC1461*I1461,2)</f>
        <v>0</v>
      </c>
      <c r="GY1461" s="2"/>
      <c r="GZ1461" s="2"/>
      <c r="HA1461" s="2">
        <v>0</v>
      </c>
      <c r="HB1461" s="2">
        <v>0</v>
      </c>
      <c r="HC1461" s="2">
        <f t="shared" ref="HC1461:HC1470" si="955">GV1461*GW1461</f>
        <v>0</v>
      </c>
      <c r="HD1461" s="2"/>
      <c r="HE1461" s="2" t="s">
        <v>3</v>
      </c>
      <c r="HF1461" s="2" t="s">
        <v>3</v>
      </c>
      <c r="HG1461" s="2"/>
      <c r="HH1461" s="2"/>
      <c r="HI1461" s="2"/>
      <c r="HJ1461" s="2"/>
      <c r="HK1461" s="2"/>
      <c r="HL1461" s="2"/>
      <c r="HM1461" s="2" t="s">
        <v>3</v>
      </c>
      <c r="HN1461" s="2" t="s">
        <v>176</v>
      </c>
      <c r="HO1461" s="2" t="s">
        <v>177</v>
      </c>
      <c r="HP1461" s="2" t="s">
        <v>174</v>
      </c>
      <c r="HQ1461" s="2" t="s">
        <v>174</v>
      </c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>
        <v>0</v>
      </c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</row>
    <row r="1462" spans="1:255" x14ac:dyDescent="0.2">
      <c r="A1462">
        <v>17</v>
      </c>
      <c r="B1462">
        <v>1</v>
      </c>
      <c r="C1462">
        <f>ROW(SmtRes!A2496)</f>
        <v>2496</v>
      </c>
      <c r="D1462">
        <f>ROW(EtalonRes!A2302)</f>
        <v>2302</v>
      </c>
      <c r="E1462" t="s">
        <v>1380</v>
      </c>
      <c r="F1462" t="s">
        <v>169</v>
      </c>
      <c r="G1462" t="s">
        <v>1381</v>
      </c>
      <c r="H1462" t="s">
        <v>171</v>
      </c>
      <c r="I1462">
        <f>ROUND(100/100,7)</f>
        <v>1</v>
      </c>
      <c r="J1462">
        <v>0</v>
      </c>
      <c r="K1462">
        <f>ROUND(100/100,7)</f>
        <v>1</v>
      </c>
      <c r="O1462">
        <f>ROUND(CP1462,0)</f>
        <v>15459</v>
      </c>
      <c r="P1462">
        <f>ROUND(CQ1462*I1462,0)</f>
        <v>0</v>
      </c>
      <c r="Q1462">
        <f>ROUND(CR1462*I1462,0)</f>
        <v>3286</v>
      </c>
      <c r="R1462">
        <f>ROUND(CS1462*I1462,0)</f>
        <v>146</v>
      </c>
      <c r="S1462">
        <f>ROUND(CT1462*I1462,0)</f>
        <v>12173</v>
      </c>
      <c r="T1462">
        <f>ROUND(CU1462*I1462,0)</f>
        <v>0</v>
      </c>
      <c r="U1462">
        <f t="shared" si="938"/>
        <v>36.748249999999999</v>
      </c>
      <c r="V1462">
        <f t="shared" si="939"/>
        <v>0.30590000000000001</v>
      </c>
      <c r="W1462">
        <f>ROUND(CX1462*I1462,0)</f>
        <v>0</v>
      </c>
      <c r="X1462">
        <f>ROUND(CY1462,0)</f>
        <v>14290</v>
      </c>
      <c r="Y1462">
        <f>ROUND(CZ1462,0)</f>
        <v>9855</v>
      </c>
      <c r="AA1462">
        <v>53551707</v>
      </c>
      <c r="AB1462">
        <f t="shared" si="940"/>
        <v>547.89</v>
      </c>
      <c r="AC1462">
        <f>ROUND(((ES1462*ROUND(0,7))),2)</f>
        <v>0</v>
      </c>
      <c r="AD1462">
        <f>ROUND(((((ET1462*ROUND((0.7*1.15),7)))-((EU1462*ROUND((0.7*1.15),7))))+AE1462),2)</f>
        <v>202.46</v>
      </c>
      <c r="AE1462">
        <f>ROUND(((EU1462*ROUND((0.7*1.15),7))),2)</f>
        <v>4.13</v>
      </c>
      <c r="AF1462">
        <f>ROUND(((EV1462*ROUND((0.7*1.15),7))),2)</f>
        <v>345.43</v>
      </c>
      <c r="AG1462">
        <f t="shared" si="941"/>
        <v>0</v>
      </c>
      <c r="AH1462">
        <f>((EW1462*ROUND((0.7*1.15),7)))</f>
        <v>36.748249999999999</v>
      </c>
      <c r="AI1462">
        <f>((EX1462*ROUND((0.7*1.15),7)))</f>
        <v>0.30590000000000001</v>
      </c>
      <c r="AJ1462">
        <f t="shared" si="942"/>
        <v>0</v>
      </c>
      <c r="AK1462">
        <v>16737.72</v>
      </c>
      <c r="AL1462">
        <v>16057.11</v>
      </c>
      <c r="AM1462">
        <v>251.5</v>
      </c>
      <c r="AN1462">
        <v>5.13</v>
      </c>
      <c r="AO1462">
        <v>429.11</v>
      </c>
      <c r="AP1462">
        <v>0</v>
      </c>
      <c r="AQ1462">
        <v>45.65</v>
      </c>
      <c r="AR1462">
        <v>0.38</v>
      </c>
      <c r="AS1462">
        <v>0</v>
      </c>
      <c r="AT1462">
        <v>116</v>
      </c>
      <c r="AU1462">
        <v>80</v>
      </c>
      <c r="AV1462">
        <v>1</v>
      </c>
      <c r="AW1462">
        <v>1</v>
      </c>
      <c r="AZ1462">
        <v>1</v>
      </c>
      <c r="BA1462">
        <v>35.24</v>
      </c>
      <c r="BB1462">
        <v>16.23</v>
      </c>
      <c r="BC1462">
        <v>13.77</v>
      </c>
      <c r="BD1462" t="s">
        <v>3</v>
      </c>
      <c r="BE1462" t="s">
        <v>3</v>
      </c>
      <c r="BF1462" t="s">
        <v>3</v>
      </c>
      <c r="BG1462" t="s">
        <v>3</v>
      </c>
      <c r="BH1462">
        <v>0</v>
      </c>
      <c r="BI1462">
        <v>1</v>
      </c>
      <c r="BJ1462" t="s">
        <v>1382</v>
      </c>
      <c r="BM1462">
        <v>7005</v>
      </c>
      <c r="BN1462">
        <v>0</v>
      </c>
      <c r="BO1462" t="s">
        <v>169</v>
      </c>
      <c r="BP1462">
        <v>1</v>
      </c>
      <c r="BQ1462">
        <v>2</v>
      </c>
      <c r="BR1462">
        <v>0</v>
      </c>
      <c r="BS1462">
        <v>35.24</v>
      </c>
      <c r="BT1462">
        <v>1</v>
      </c>
      <c r="BU1462">
        <v>1</v>
      </c>
      <c r="BV1462">
        <v>1</v>
      </c>
      <c r="BW1462">
        <v>1</v>
      </c>
      <c r="BX1462">
        <v>1</v>
      </c>
      <c r="BY1462" t="s">
        <v>3</v>
      </c>
      <c r="BZ1462">
        <v>116</v>
      </c>
      <c r="CA1462">
        <v>80</v>
      </c>
      <c r="CB1462" t="s">
        <v>3</v>
      </c>
      <c r="CE1462">
        <v>0</v>
      </c>
      <c r="CF1462">
        <v>0</v>
      </c>
      <c r="CG1462">
        <v>0</v>
      </c>
      <c r="CM1462">
        <v>0</v>
      </c>
      <c r="CN1462" t="s">
        <v>2171</v>
      </c>
      <c r="CO1462">
        <v>0</v>
      </c>
      <c r="CP1462">
        <f t="shared" si="943"/>
        <v>15459</v>
      </c>
      <c r="CQ1462">
        <f t="shared" si="944"/>
        <v>0</v>
      </c>
      <c r="CR1462">
        <f t="shared" si="945"/>
        <v>3285.9258000000004</v>
      </c>
      <c r="CS1462">
        <f t="shared" si="946"/>
        <v>145.5412</v>
      </c>
      <c r="CT1462">
        <f t="shared" si="947"/>
        <v>12172.953200000002</v>
      </c>
      <c r="CU1462">
        <f t="shared" si="948"/>
        <v>0</v>
      </c>
      <c r="CV1462">
        <f t="shared" si="949"/>
        <v>36.748249999999999</v>
      </c>
      <c r="CW1462">
        <f t="shared" si="950"/>
        <v>0.30590000000000001</v>
      </c>
      <c r="CX1462">
        <f t="shared" si="951"/>
        <v>0</v>
      </c>
      <c r="CY1462">
        <f t="shared" si="952"/>
        <v>14290.04</v>
      </c>
      <c r="CZ1462">
        <f t="shared" si="953"/>
        <v>9855.2000000000007</v>
      </c>
      <c r="DC1462" t="s">
        <v>3</v>
      </c>
      <c r="DD1462" t="s">
        <v>36</v>
      </c>
      <c r="DE1462" t="s">
        <v>1383</v>
      </c>
      <c r="DF1462" t="s">
        <v>1383</v>
      </c>
      <c r="DG1462" t="s">
        <v>1383</v>
      </c>
      <c r="DH1462" t="s">
        <v>3</v>
      </c>
      <c r="DI1462" t="s">
        <v>1383</v>
      </c>
      <c r="DJ1462" t="s">
        <v>1383</v>
      </c>
      <c r="DK1462" t="s">
        <v>3</v>
      </c>
      <c r="DL1462" t="s">
        <v>3</v>
      </c>
      <c r="DM1462" t="s">
        <v>3</v>
      </c>
      <c r="DN1462">
        <v>0</v>
      </c>
      <c r="DO1462">
        <v>0</v>
      </c>
      <c r="DP1462">
        <v>1</v>
      </c>
      <c r="DQ1462">
        <v>1</v>
      </c>
      <c r="DU1462">
        <v>1013</v>
      </c>
      <c r="DV1462" t="s">
        <v>171</v>
      </c>
      <c r="DW1462" t="s">
        <v>171</v>
      </c>
      <c r="DX1462">
        <v>1</v>
      </c>
      <c r="DZ1462" t="s">
        <v>3</v>
      </c>
      <c r="EA1462" t="s">
        <v>3</v>
      </c>
      <c r="EB1462" t="s">
        <v>3</v>
      </c>
      <c r="EC1462" t="s">
        <v>3</v>
      </c>
      <c r="EE1462">
        <v>53551097</v>
      </c>
      <c r="EF1462">
        <v>2</v>
      </c>
      <c r="EG1462" t="s">
        <v>38</v>
      </c>
      <c r="EH1462">
        <v>7</v>
      </c>
      <c r="EI1462" t="s">
        <v>173</v>
      </c>
      <c r="EJ1462">
        <v>1</v>
      </c>
      <c r="EK1462">
        <v>7005</v>
      </c>
      <c r="EL1462" t="s">
        <v>174</v>
      </c>
      <c r="EM1462" t="s">
        <v>175</v>
      </c>
      <c r="EO1462" t="s">
        <v>1384</v>
      </c>
      <c r="EQ1462">
        <v>131072</v>
      </c>
      <c r="ER1462">
        <v>16737.72</v>
      </c>
      <c r="ES1462">
        <v>16057.11</v>
      </c>
      <c r="ET1462">
        <v>251.5</v>
      </c>
      <c r="EU1462">
        <v>5.13</v>
      </c>
      <c r="EV1462">
        <v>429.11</v>
      </c>
      <c r="EW1462">
        <v>45.65</v>
      </c>
      <c r="EX1462">
        <v>0.38</v>
      </c>
      <c r="EY1462">
        <v>0</v>
      </c>
      <c r="FQ1462">
        <v>0</v>
      </c>
      <c r="FR1462">
        <f>ROUND(IF(AND(BH1462=3,BI1462=3),P1462,0),0)</f>
        <v>0</v>
      </c>
      <c r="FS1462">
        <v>0</v>
      </c>
      <c r="FX1462">
        <v>116</v>
      </c>
      <c r="FY1462">
        <v>80</v>
      </c>
      <c r="GA1462" t="s">
        <v>3</v>
      </c>
      <c r="GD1462">
        <v>1</v>
      </c>
      <c r="GF1462">
        <v>-260176005</v>
      </c>
      <c r="GG1462">
        <v>2</v>
      </c>
      <c r="GH1462">
        <v>1</v>
      </c>
      <c r="GI1462">
        <v>2</v>
      </c>
      <c r="GJ1462">
        <v>0</v>
      </c>
      <c r="GK1462">
        <v>0</v>
      </c>
      <c r="GL1462">
        <f>ROUND(IF(AND(BH1462=3,BI1462=3,FS1462&lt;&gt;0),P1462,0),0)</f>
        <v>0</v>
      </c>
      <c r="GM1462">
        <f>ROUND(O1462+X1462+Y1462,0)+GX1462</f>
        <v>39604</v>
      </c>
      <c r="GN1462">
        <f>IF(OR(BI1462=0,BI1462=1),ROUND(O1462+X1462+Y1462,0),0)</f>
        <v>39604</v>
      </c>
      <c r="GO1462">
        <f>IF(BI1462=2,ROUND(O1462+X1462+Y1462,0),0)</f>
        <v>0</v>
      </c>
      <c r="GP1462">
        <f>IF(BI1462=4,ROUND(O1462+X1462+Y1462,0)+GX1462,0)</f>
        <v>0</v>
      </c>
      <c r="GR1462">
        <v>0</v>
      </c>
      <c r="GS1462">
        <v>3</v>
      </c>
      <c r="GT1462">
        <v>0</v>
      </c>
      <c r="GU1462" t="s">
        <v>3</v>
      </c>
      <c r="GV1462">
        <f t="shared" si="954"/>
        <v>0</v>
      </c>
      <c r="GW1462">
        <v>1</v>
      </c>
      <c r="GX1462">
        <f>ROUND(HC1462*I1462,0)</f>
        <v>0</v>
      </c>
      <c r="HA1462">
        <v>0</v>
      </c>
      <c r="HB1462">
        <v>0</v>
      </c>
      <c r="HC1462">
        <f t="shared" si="955"/>
        <v>0</v>
      </c>
      <c r="HE1462" t="s">
        <v>3</v>
      </c>
      <c r="HF1462" t="s">
        <v>3</v>
      </c>
      <c r="HM1462" t="s">
        <v>3</v>
      </c>
      <c r="HN1462" t="s">
        <v>176</v>
      </c>
      <c r="HO1462" t="s">
        <v>177</v>
      </c>
      <c r="HP1462" t="s">
        <v>174</v>
      </c>
      <c r="HQ1462" t="s">
        <v>174</v>
      </c>
      <c r="IK1462">
        <v>0</v>
      </c>
    </row>
    <row r="1463" spans="1:255" x14ac:dyDescent="0.2">
      <c r="A1463" s="2">
        <v>18</v>
      </c>
      <c r="B1463" s="2">
        <v>1</v>
      </c>
      <c r="C1463" s="2">
        <v>2486</v>
      </c>
      <c r="D1463" s="2"/>
      <c r="E1463" s="2" t="s">
        <v>1385</v>
      </c>
      <c r="F1463" s="2" t="s">
        <v>24</v>
      </c>
      <c r="G1463" s="2" t="s">
        <v>25</v>
      </c>
      <c r="H1463" s="2" t="s">
        <v>26</v>
      </c>
      <c r="I1463" s="2">
        <f>I1461*J1463</f>
        <v>1.8</v>
      </c>
      <c r="J1463" s="2">
        <v>1.8</v>
      </c>
      <c r="K1463" s="2">
        <v>1.8</v>
      </c>
      <c r="L1463" s="2"/>
      <c r="M1463" s="2"/>
      <c r="N1463" s="2"/>
      <c r="O1463" s="2">
        <f>ROUND(CP1463,2)</f>
        <v>0</v>
      </c>
      <c r="P1463" s="2">
        <f>ROUND(CQ1463*I1463,2)</f>
        <v>0</v>
      </c>
      <c r="Q1463" s="2">
        <f>ROUND(CR1463*I1463,2)</f>
        <v>0</v>
      </c>
      <c r="R1463" s="2">
        <f>ROUND(CS1463*I1463,2)</f>
        <v>0</v>
      </c>
      <c r="S1463" s="2">
        <f>ROUND(CT1463*I1463,2)</f>
        <v>0</v>
      </c>
      <c r="T1463" s="2">
        <f>ROUND(CU1463*I1463,2)</f>
        <v>0</v>
      </c>
      <c r="U1463" s="2">
        <f t="shared" si="938"/>
        <v>0</v>
      </c>
      <c r="V1463" s="2">
        <f t="shared" si="939"/>
        <v>0</v>
      </c>
      <c r="W1463" s="2">
        <f>ROUND(CX1463*I1463,2)</f>
        <v>0</v>
      </c>
      <c r="X1463" s="2">
        <f>ROUND(CY1463,2)</f>
        <v>0</v>
      </c>
      <c r="Y1463" s="2">
        <f>ROUND(CZ1463,2)</f>
        <v>0</v>
      </c>
      <c r="Z1463" s="2"/>
      <c r="AA1463" s="2">
        <v>53551706</v>
      </c>
      <c r="AB1463" s="2">
        <f t="shared" si="940"/>
        <v>0</v>
      </c>
      <c r="AC1463" s="2">
        <f t="shared" ref="AC1463:AC1470" si="956">ROUND((ES1463),2)</f>
        <v>0</v>
      </c>
      <c r="AD1463" s="2">
        <f>ROUND((((ET1463)-(EU1463))+AE1463),2)</f>
        <v>0</v>
      </c>
      <c r="AE1463" s="2">
        <f>ROUND((EU1463),2)</f>
        <v>0</v>
      </c>
      <c r="AF1463" s="2">
        <f>ROUND((EV1463),2)</f>
        <v>0</v>
      </c>
      <c r="AG1463" s="2">
        <f t="shared" si="941"/>
        <v>0</v>
      </c>
      <c r="AH1463" s="2">
        <f>(EW1463)</f>
        <v>0</v>
      </c>
      <c r="AI1463" s="2">
        <f>(EX1463)</f>
        <v>0</v>
      </c>
      <c r="AJ1463" s="2">
        <f t="shared" si="942"/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116</v>
      </c>
      <c r="AU1463" s="2">
        <v>80</v>
      </c>
      <c r="AV1463" s="2">
        <v>1</v>
      </c>
      <c r="AW1463" s="2">
        <v>1</v>
      </c>
      <c r="AX1463" s="2"/>
      <c r="AY1463" s="2"/>
      <c r="AZ1463" s="2">
        <v>1</v>
      </c>
      <c r="BA1463" s="2">
        <v>1</v>
      </c>
      <c r="BB1463" s="2">
        <v>1</v>
      </c>
      <c r="BC1463" s="2">
        <v>1</v>
      </c>
      <c r="BD1463" s="2" t="s">
        <v>3</v>
      </c>
      <c r="BE1463" s="2" t="s">
        <v>3</v>
      </c>
      <c r="BF1463" s="2" t="s">
        <v>3</v>
      </c>
      <c r="BG1463" s="2" t="s">
        <v>3</v>
      </c>
      <c r="BH1463" s="2">
        <v>3</v>
      </c>
      <c r="BI1463" s="2">
        <v>1</v>
      </c>
      <c r="BJ1463" s="2" t="s">
        <v>27</v>
      </c>
      <c r="BK1463" s="2"/>
      <c r="BL1463" s="2"/>
      <c r="BM1463" s="2">
        <v>7005</v>
      </c>
      <c r="BN1463" s="2">
        <v>0</v>
      </c>
      <c r="BO1463" s="2" t="s">
        <v>3</v>
      </c>
      <c r="BP1463" s="2">
        <v>0</v>
      </c>
      <c r="BQ1463" s="2">
        <v>2</v>
      </c>
      <c r="BR1463" s="2">
        <v>0</v>
      </c>
      <c r="BS1463" s="2">
        <v>1</v>
      </c>
      <c r="BT1463" s="2">
        <v>1</v>
      </c>
      <c r="BU1463" s="2">
        <v>1</v>
      </c>
      <c r="BV1463" s="2">
        <v>1</v>
      </c>
      <c r="BW1463" s="2">
        <v>1</v>
      </c>
      <c r="BX1463" s="2">
        <v>1</v>
      </c>
      <c r="BY1463" s="2" t="s">
        <v>3</v>
      </c>
      <c r="BZ1463" s="2">
        <v>116</v>
      </c>
      <c r="CA1463" s="2">
        <v>80</v>
      </c>
      <c r="CB1463" s="2" t="s">
        <v>3</v>
      </c>
      <c r="CC1463" s="2"/>
      <c r="CD1463" s="2"/>
      <c r="CE1463" s="2">
        <v>0</v>
      </c>
      <c r="CF1463" s="2">
        <v>0</v>
      </c>
      <c r="CG1463" s="2">
        <v>0</v>
      </c>
      <c r="CH1463" s="2"/>
      <c r="CI1463" s="2"/>
      <c r="CJ1463" s="2"/>
      <c r="CK1463" s="2"/>
      <c r="CL1463" s="2"/>
      <c r="CM1463" s="2">
        <v>0</v>
      </c>
      <c r="CN1463" s="2" t="s">
        <v>3</v>
      </c>
      <c r="CO1463" s="2">
        <v>0</v>
      </c>
      <c r="CP1463" s="2">
        <f t="shared" si="943"/>
        <v>0</v>
      </c>
      <c r="CQ1463" s="2">
        <f t="shared" si="944"/>
        <v>0</v>
      </c>
      <c r="CR1463" s="2">
        <f t="shared" si="945"/>
        <v>0</v>
      </c>
      <c r="CS1463" s="2">
        <f t="shared" si="946"/>
        <v>0</v>
      </c>
      <c r="CT1463" s="2">
        <f t="shared" si="947"/>
        <v>0</v>
      </c>
      <c r="CU1463" s="2">
        <f t="shared" si="948"/>
        <v>0</v>
      </c>
      <c r="CV1463" s="2">
        <f t="shared" si="949"/>
        <v>0</v>
      </c>
      <c r="CW1463" s="2">
        <f t="shared" si="950"/>
        <v>0</v>
      </c>
      <c r="CX1463" s="2">
        <f t="shared" si="951"/>
        <v>0</v>
      </c>
      <c r="CY1463" s="2">
        <f t="shared" si="952"/>
        <v>0</v>
      </c>
      <c r="CZ1463" s="2">
        <f t="shared" si="953"/>
        <v>0</v>
      </c>
      <c r="DA1463" s="2"/>
      <c r="DB1463" s="2"/>
      <c r="DC1463" s="2" t="s">
        <v>3</v>
      </c>
      <c r="DD1463" s="2" t="s">
        <v>3</v>
      </c>
      <c r="DE1463" s="2" t="s">
        <v>3</v>
      </c>
      <c r="DF1463" s="2" t="s">
        <v>3</v>
      </c>
      <c r="DG1463" s="2" t="s">
        <v>3</v>
      </c>
      <c r="DH1463" s="2" t="s">
        <v>3</v>
      </c>
      <c r="DI1463" s="2" t="s">
        <v>3</v>
      </c>
      <c r="DJ1463" s="2" t="s">
        <v>3</v>
      </c>
      <c r="DK1463" s="2" t="s">
        <v>3</v>
      </c>
      <c r="DL1463" s="2" t="s">
        <v>3</v>
      </c>
      <c r="DM1463" s="2" t="s">
        <v>3</v>
      </c>
      <c r="DN1463" s="2">
        <v>0</v>
      </c>
      <c r="DO1463" s="2">
        <v>0</v>
      </c>
      <c r="DP1463" s="2">
        <v>1</v>
      </c>
      <c r="DQ1463" s="2">
        <v>1</v>
      </c>
      <c r="DR1463" s="2"/>
      <c r="DS1463" s="2"/>
      <c r="DT1463" s="2"/>
      <c r="DU1463" s="2">
        <v>1009</v>
      </c>
      <c r="DV1463" s="2" t="s">
        <v>26</v>
      </c>
      <c r="DW1463" s="2" t="s">
        <v>26</v>
      </c>
      <c r="DX1463" s="2">
        <v>1000</v>
      </c>
      <c r="DY1463" s="2"/>
      <c r="DZ1463" s="2" t="s">
        <v>3</v>
      </c>
      <c r="EA1463" s="2" t="s">
        <v>3</v>
      </c>
      <c r="EB1463" s="2" t="s">
        <v>3</v>
      </c>
      <c r="EC1463" s="2" t="s">
        <v>3</v>
      </c>
      <c r="ED1463" s="2"/>
      <c r="EE1463" s="2">
        <v>53551097</v>
      </c>
      <c r="EF1463" s="2">
        <v>2</v>
      </c>
      <c r="EG1463" s="2" t="s">
        <v>38</v>
      </c>
      <c r="EH1463" s="2">
        <v>7</v>
      </c>
      <c r="EI1463" s="2" t="s">
        <v>173</v>
      </c>
      <c r="EJ1463" s="2">
        <v>1</v>
      </c>
      <c r="EK1463" s="2">
        <v>7005</v>
      </c>
      <c r="EL1463" s="2" t="s">
        <v>174</v>
      </c>
      <c r="EM1463" s="2" t="s">
        <v>175</v>
      </c>
      <c r="EN1463" s="2"/>
      <c r="EO1463" s="2" t="s">
        <v>3</v>
      </c>
      <c r="EP1463" s="2"/>
      <c r="EQ1463" s="2">
        <v>0</v>
      </c>
      <c r="ER1463" s="2">
        <v>0</v>
      </c>
      <c r="ES1463" s="2">
        <v>0</v>
      </c>
      <c r="ET1463" s="2">
        <v>0</v>
      </c>
      <c r="EU1463" s="2">
        <v>0</v>
      </c>
      <c r="EV1463" s="2">
        <v>0</v>
      </c>
      <c r="EW1463" s="2">
        <v>0</v>
      </c>
      <c r="EX1463" s="2">
        <v>0</v>
      </c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>
        <v>0</v>
      </c>
      <c r="FR1463" s="2">
        <f>ROUND(IF(AND(BH1463=3,BI1463=3),P1463,0),2)</f>
        <v>0</v>
      </c>
      <c r="FS1463" s="2">
        <v>0</v>
      </c>
      <c r="FT1463" s="2"/>
      <c r="FU1463" s="2"/>
      <c r="FV1463" s="2"/>
      <c r="FW1463" s="2"/>
      <c r="FX1463" s="2">
        <v>116</v>
      </c>
      <c r="FY1463" s="2">
        <v>80</v>
      </c>
      <c r="FZ1463" s="2"/>
      <c r="GA1463" s="2" t="s">
        <v>3</v>
      </c>
      <c r="GB1463" s="2"/>
      <c r="GC1463" s="2"/>
      <c r="GD1463" s="2">
        <v>1</v>
      </c>
      <c r="GE1463" s="2"/>
      <c r="GF1463" s="2">
        <v>1876412176</v>
      </c>
      <c r="GG1463" s="2">
        <v>2</v>
      </c>
      <c r="GH1463" s="2">
        <v>1</v>
      </c>
      <c r="GI1463" s="2">
        <v>-2</v>
      </c>
      <c r="GJ1463" s="2">
        <v>0</v>
      </c>
      <c r="GK1463" s="2">
        <v>0</v>
      </c>
      <c r="GL1463" s="2">
        <f>ROUND(IF(AND(BH1463=3,BI1463=3,FS1463&lt;&gt;0),P1463,0),2)</f>
        <v>0</v>
      </c>
      <c r="GM1463" s="2">
        <f>ROUND(O1463+X1463+Y1463,2)+GX1463</f>
        <v>0</v>
      </c>
      <c r="GN1463" s="2">
        <f>IF(OR(BI1463=0,BI1463=1),ROUND(O1463+X1463+Y1463,2),0)</f>
        <v>0</v>
      </c>
      <c r="GO1463" s="2">
        <f>IF(BI1463=2,ROUND(O1463+X1463+Y1463,2),0)</f>
        <v>0</v>
      </c>
      <c r="GP1463" s="2">
        <f>IF(BI1463=4,ROUND(O1463+X1463+Y1463,2)+GX1463,0)</f>
        <v>0</v>
      </c>
      <c r="GQ1463" s="2"/>
      <c r="GR1463" s="2">
        <v>0</v>
      </c>
      <c r="GS1463" s="2">
        <v>0</v>
      </c>
      <c r="GT1463" s="2">
        <v>0</v>
      </c>
      <c r="GU1463" s="2" t="s">
        <v>3</v>
      </c>
      <c r="GV1463" s="2">
        <f t="shared" si="954"/>
        <v>0</v>
      </c>
      <c r="GW1463" s="2">
        <v>1</v>
      </c>
      <c r="GX1463" s="2">
        <f>ROUND(HC1463*I1463,2)</f>
        <v>0</v>
      </c>
      <c r="GY1463" s="2"/>
      <c r="GZ1463" s="2"/>
      <c r="HA1463" s="2">
        <v>0</v>
      </c>
      <c r="HB1463" s="2">
        <v>0</v>
      </c>
      <c r="HC1463" s="2">
        <f t="shared" si="955"/>
        <v>0</v>
      </c>
      <c r="HD1463" s="2"/>
      <c r="HE1463" s="2" t="s">
        <v>3</v>
      </c>
      <c r="HF1463" s="2" t="s">
        <v>3</v>
      </c>
      <c r="HG1463" s="2"/>
      <c r="HH1463" s="2"/>
      <c r="HI1463" s="2"/>
      <c r="HJ1463" s="2"/>
      <c r="HK1463" s="2"/>
      <c r="HL1463" s="2"/>
      <c r="HM1463" s="2" t="s">
        <v>3</v>
      </c>
      <c r="HN1463" s="2" t="s">
        <v>176</v>
      </c>
      <c r="HO1463" s="2" t="s">
        <v>177</v>
      </c>
      <c r="HP1463" s="2" t="s">
        <v>174</v>
      </c>
      <c r="HQ1463" s="2" t="s">
        <v>174</v>
      </c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>
        <v>0</v>
      </c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</row>
    <row r="1464" spans="1:255" x14ac:dyDescent="0.2">
      <c r="A1464">
        <v>18</v>
      </c>
      <c r="B1464">
        <v>1</v>
      </c>
      <c r="C1464">
        <v>2496</v>
      </c>
      <c r="E1464" t="s">
        <v>1385</v>
      </c>
      <c r="F1464" t="s">
        <v>24</v>
      </c>
      <c r="G1464" t="s">
        <v>25</v>
      </c>
      <c r="H1464" t="s">
        <v>26</v>
      </c>
      <c r="I1464">
        <f>I1462*J1464</f>
        <v>1.8</v>
      </c>
      <c r="J1464">
        <v>1.8</v>
      </c>
      <c r="K1464">
        <v>1.8</v>
      </c>
      <c r="O1464">
        <f>ROUND(CP1464,0)</f>
        <v>0</v>
      </c>
      <c r="P1464">
        <f>ROUND(CQ1464*I1464,0)</f>
        <v>0</v>
      </c>
      <c r="Q1464">
        <f>ROUND(CR1464*I1464,0)</f>
        <v>0</v>
      </c>
      <c r="R1464">
        <f>ROUND(CS1464*I1464,0)</f>
        <v>0</v>
      </c>
      <c r="S1464">
        <f>ROUND(CT1464*I1464,0)</f>
        <v>0</v>
      </c>
      <c r="T1464">
        <f>ROUND(CU1464*I1464,0)</f>
        <v>0</v>
      </c>
      <c r="U1464">
        <f t="shared" si="938"/>
        <v>0</v>
      </c>
      <c r="V1464">
        <f t="shared" si="939"/>
        <v>0</v>
      </c>
      <c r="W1464">
        <f>ROUND(CX1464*I1464,0)</f>
        <v>0</v>
      </c>
      <c r="X1464">
        <f>ROUND(CY1464,0)</f>
        <v>0</v>
      </c>
      <c r="Y1464">
        <f>ROUND(CZ1464,0)</f>
        <v>0</v>
      </c>
      <c r="AA1464">
        <v>53551707</v>
      </c>
      <c r="AB1464">
        <f t="shared" si="940"/>
        <v>0</v>
      </c>
      <c r="AC1464">
        <f t="shared" si="956"/>
        <v>0</v>
      </c>
      <c r="AD1464">
        <f>ROUND((((ET1464)-(EU1464))+AE1464),2)</f>
        <v>0</v>
      </c>
      <c r="AE1464">
        <f>ROUND((EU1464),2)</f>
        <v>0</v>
      </c>
      <c r="AF1464">
        <f>ROUND((EV1464),2)</f>
        <v>0</v>
      </c>
      <c r="AG1464">
        <f t="shared" si="941"/>
        <v>0</v>
      </c>
      <c r="AH1464">
        <f>(EW1464)</f>
        <v>0</v>
      </c>
      <c r="AI1464">
        <f>(EX1464)</f>
        <v>0</v>
      </c>
      <c r="AJ1464">
        <f t="shared" si="942"/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116</v>
      </c>
      <c r="AU1464">
        <v>80</v>
      </c>
      <c r="AV1464">
        <v>1</v>
      </c>
      <c r="AW1464">
        <v>1</v>
      </c>
      <c r="AZ1464">
        <v>1</v>
      </c>
      <c r="BA1464">
        <v>1</v>
      </c>
      <c r="BB1464">
        <v>1</v>
      </c>
      <c r="BC1464">
        <v>6.14</v>
      </c>
      <c r="BD1464" t="s">
        <v>3</v>
      </c>
      <c r="BE1464" t="s">
        <v>3</v>
      </c>
      <c r="BF1464" t="s">
        <v>3</v>
      </c>
      <c r="BG1464" t="s">
        <v>3</v>
      </c>
      <c r="BH1464">
        <v>3</v>
      </c>
      <c r="BI1464">
        <v>1</v>
      </c>
      <c r="BJ1464" t="s">
        <v>27</v>
      </c>
      <c r="BM1464">
        <v>7005</v>
      </c>
      <c r="BN1464">
        <v>0</v>
      </c>
      <c r="BO1464" t="s">
        <v>30</v>
      </c>
      <c r="BP1464">
        <v>1</v>
      </c>
      <c r="BQ1464">
        <v>2</v>
      </c>
      <c r="BR1464">
        <v>0</v>
      </c>
      <c r="BS1464">
        <v>1</v>
      </c>
      <c r="BT1464">
        <v>1</v>
      </c>
      <c r="BU1464">
        <v>1</v>
      </c>
      <c r="BV1464">
        <v>1</v>
      </c>
      <c r="BW1464">
        <v>1</v>
      </c>
      <c r="BX1464">
        <v>1</v>
      </c>
      <c r="BY1464" t="s">
        <v>3</v>
      </c>
      <c r="BZ1464">
        <v>116</v>
      </c>
      <c r="CA1464">
        <v>80</v>
      </c>
      <c r="CB1464" t="s">
        <v>3</v>
      </c>
      <c r="CE1464">
        <v>0</v>
      </c>
      <c r="CF1464">
        <v>0</v>
      </c>
      <c r="CG1464">
        <v>0</v>
      </c>
      <c r="CM1464">
        <v>0</v>
      </c>
      <c r="CN1464" t="s">
        <v>3</v>
      </c>
      <c r="CO1464">
        <v>0</v>
      </c>
      <c r="CP1464">
        <f t="shared" si="943"/>
        <v>0</v>
      </c>
      <c r="CQ1464">
        <f t="shared" si="944"/>
        <v>0</v>
      </c>
      <c r="CR1464">
        <f t="shared" si="945"/>
        <v>0</v>
      </c>
      <c r="CS1464">
        <f t="shared" si="946"/>
        <v>0</v>
      </c>
      <c r="CT1464">
        <f t="shared" si="947"/>
        <v>0</v>
      </c>
      <c r="CU1464">
        <f t="shared" si="948"/>
        <v>0</v>
      </c>
      <c r="CV1464">
        <f t="shared" si="949"/>
        <v>0</v>
      </c>
      <c r="CW1464">
        <f t="shared" si="950"/>
        <v>0</v>
      </c>
      <c r="CX1464">
        <f t="shared" si="951"/>
        <v>0</v>
      </c>
      <c r="CY1464">
        <f t="shared" si="952"/>
        <v>0</v>
      </c>
      <c r="CZ1464">
        <f t="shared" si="953"/>
        <v>0</v>
      </c>
      <c r="DC1464" t="s">
        <v>3</v>
      </c>
      <c r="DD1464" t="s">
        <v>3</v>
      </c>
      <c r="DE1464" t="s">
        <v>3</v>
      </c>
      <c r="DF1464" t="s">
        <v>3</v>
      </c>
      <c r="DG1464" t="s">
        <v>3</v>
      </c>
      <c r="DH1464" t="s">
        <v>3</v>
      </c>
      <c r="DI1464" t="s">
        <v>3</v>
      </c>
      <c r="DJ1464" t="s">
        <v>3</v>
      </c>
      <c r="DK1464" t="s">
        <v>3</v>
      </c>
      <c r="DL1464" t="s">
        <v>3</v>
      </c>
      <c r="DM1464" t="s">
        <v>3</v>
      </c>
      <c r="DN1464">
        <v>0</v>
      </c>
      <c r="DO1464">
        <v>0</v>
      </c>
      <c r="DP1464">
        <v>1</v>
      </c>
      <c r="DQ1464">
        <v>1</v>
      </c>
      <c r="DU1464">
        <v>1009</v>
      </c>
      <c r="DV1464" t="s">
        <v>26</v>
      </c>
      <c r="DW1464" t="s">
        <v>26</v>
      </c>
      <c r="DX1464">
        <v>1000</v>
      </c>
      <c r="DZ1464" t="s">
        <v>3</v>
      </c>
      <c r="EA1464" t="s">
        <v>3</v>
      </c>
      <c r="EB1464" t="s">
        <v>3</v>
      </c>
      <c r="EC1464" t="s">
        <v>3</v>
      </c>
      <c r="EE1464">
        <v>53551097</v>
      </c>
      <c r="EF1464">
        <v>2</v>
      </c>
      <c r="EG1464" t="s">
        <v>38</v>
      </c>
      <c r="EH1464">
        <v>7</v>
      </c>
      <c r="EI1464" t="s">
        <v>173</v>
      </c>
      <c r="EJ1464">
        <v>1</v>
      </c>
      <c r="EK1464">
        <v>7005</v>
      </c>
      <c r="EL1464" t="s">
        <v>174</v>
      </c>
      <c r="EM1464" t="s">
        <v>175</v>
      </c>
      <c r="EO1464" t="s">
        <v>3</v>
      </c>
      <c r="EQ1464">
        <v>0</v>
      </c>
      <c r="ER1464">
        <v>0</v>
      </c>
      <c r="ES1464">
        <v>0</v>
      </c>
      <c r="ET1464">
        <v>0</v>
      </c>
      <c r="EU1464">
        <v>0</v>
      </c>
      <c r="EV1464">
        <v>0</v>
      </c>
      <c r="EW1464">
        <v>0</v>
      </c>
      <c r="EX1464">
        <v>0</v>
      </c>
      <c r="FQ1464">
        <v>0</v>
      </c>
      <c r="FR1464">
        <f>ROUND(IF(AND(BH1464=3,BI1464=3),P1464,0),0)</f>
        <v>0</v>
      </c>
      <c r="FS1464">
        <v>0</v>
      </c>
      <c r="FX1464">
        <v>116</v>
      </c>
      <c r="FY1464">
        <v>80</v>
      </c>
      <c r="GA1464" t="s">
        <v>3</v>
      </c>
      <c r="GD1464">
        <v>1</v>
      </c>
      <c r="GF1464">
        <v>1876412176</v>
      </c>
      <c r="GG1464">
        <v>2</v>
      </c>
      <c r="GH1464">
        <v>1</v>
      </c>
      <c r="GI1464">
        <v>5</v>
      </c>
      <c r="GJ1464">
        <v>0</v>
      </c>
      <c r="GK1464">
        <v>0</v>
      </c>
      <c r="GL1464">
        <f>ROUND(IF(AND(BH1464=3,BI1464=3,FS1464&lt;&gt;0),P1464,0),0)</f>
        <v>0</v>
      </c>
      <c r="GM1464">
        <f>ROUND(O1464+X1464+Y1464,0)+GX1464</f>
        <v>0</v>
      </c>
      <c r="GN1464">
        <f>IF(OR(BI1464=0,BI1464=1),ROUND(O1464+X1464+Y1464,0),0)</f>
        <v>0</v>
      </c>
      <c r="GO1464">
        <f>IF(BI1464=2,ROUND(O1464+X1464+Y1464,0),0)</f>
        <v>0</v>
      </c>
      <c r="GP1464">
        <f>IF(BI1464=4,ROUND(O1464+X1464+Y1464,0)+GX1464,0)</f>
        <v>0</v>
      </c>
      <c r="GR1464">
        <v>0</v>
      </c>
      <c r="GS1464">
        <v>0</v>
      </c>
      <c r="GT1464">
        <v>0</v>
      </c>
      <c r="GU1464" t="s">
        <v>3</v>
      </c>
      <c r="GV1464">
        <f t="shared" si="954"/>
        <v>0</v>
      </c>
      <c r="GW1464">
        <v>1</v>
      </c>
      <c r="GX1464">
        <f>ROUND(HC1464*I1464,0)</f>
        <v>0</v>
      </c>
      <c r="HA1464">
        <v>0</v>
      </c>
      <c r="HB1464">
        <v>0</v>
      </c>
      <c r="HC1464">
        <f t="shared" si="955"/>
        <v>0</v>
      </c>
      <c r="HE1464" t="s">
        <v>3</v>
      </c>
      <c r="HF1464" t="s">
        <v>3</v>
      </c>
      <c r="HM1464" t="s">
        <v>3</v>
      </c>
      <c r="HN1464" t="s">
        <v>176</v>
      </c>
      <c r="HO1464" t="s">
        <v>177</v>
      </c>
      <c r="HP1464" t="s">
        <v>174</v>
      </c>
      <c r="HQ1464" t="s">
        <v>174</v>
      </c>
      <c r="IK1464">
        <v>0</v>
      </c>
    </row>
    <row r="1465" spans="1:255" x14ac:dyDescent="0.2">
      <c r="A1465" s="2">
        <v>17</v>
      </c>
      <c r="B1465" s="2">
        <v>1</v>
      </c>
      <c r="C1465" s="2">
        <f>ROW(SmtRes!A2505)</f>
        <v>2505</v>
      </c>
      <c r="D1465" s="2">
        <f>ROW(EtalonRes!A2311)</f>
        <v>2311</v>
      </c>
      <c r="E1465" s="2" t="s">
        <v>1386</v>
      </c>
      <c r="F1465" s="2" t="s">
        <v>169</v>
      </c>
      <c r="G1465" s="2" t="s">
        <v>1387</v>
      </c>
      <c r="H1465" s="2" t="s">
        <v>171</v>
      </c>
      <c r="I1465" s="2">
        <f>ROUND(100/100,7)</f>
        <v>1</v>
      </c>
      <c r="J1465" s="2">
        <v>0</v>
      </c>
      <c r="K1465" s="2">
        <f>ROUND(100/100,7)</f>
        <v>1</v>
      </c>
      <c r="L1465" s="2"/>
      <c r="M1465" s="2"/>
      <c r="N1465" s="2"/>
      <c r="O1465" s="2">
        <f>ROUND(CP1465,2)</f>
        <v>16986.14</v>
      </c>
      <c r="P1465" s="2">
        <f>ROUND(CQ1465*I1465,2)</f>
        <v>16057.11</v>
      </c>
      <c r="Q1465" s="2">
        <f>ROUND(CR1465*I1465,2)</f>
        <v>361.53</v>
      </c>
      <c r="R1465" s="2">
        <f>ROUND(CS1465*I1465,2)</f>
        <v>7.37</v>
      </c>
      <c r="S1465" s="2">
        <f>ROUND(CT1465*I1465,2)</f>
        <v>567.5</v>
      </c>
      <c r="T1465" s="2">
        <f>ROUND(CU1465*I1465,2)</f>
        <v>0</v>
      </c>
      <c r="U1465" s="2">
        <f t="shared" si="938"/>
        <v>60.372124999999997</v>
      </c>
      <c r="V1465" s="2">
        <f t="shared" si="939"/>
        <v>0.54625000000000001</v>
      </c>
      <c r="W1465" s="2">
        <f>ROUND(CX1465*I1465,2)</f>
        <v>0</v>
      </c>
      <c r="X1465" s="2">
        <f>ROUND(CY1465,2)</f>
        <v>600.16</v>
      </c>
      <c r="Y1465" s="2">
        <f>ROUND(CZ1465,2)</f>
        <v>390.91</v>
      </c>
      <c r="Z1465" s="2"/>
      <c r="AA1465" s="2">
        <v>53551706</v>
      </c>
      <c r="AB1465" s="2">
        <f t="shared" si="940"/>
        <v>16986.14</v>
      </c>
      <c r="AC1465" s="2">
        <f t="shared" si="956"/>
        <v>16057.11</v>
      </c>
      <c r="AD1465" s="2">
        <f>ROUND(((((ET1465*ROUND((1.25*1.15),7)))-((EU1465*ROUND((1.25*1.15),7))))+AE1465),2)</f>
        <v>361.53</v>
      </c>
      <c r="AE1465" s="2">
        <f>ROUND(((EU1465*ROUND((1.25*1.15),7))),2)</f>
        <v>7.37</v>
      </c>
      <c r="AF1465" s="2">
        <f>ROUND(((EV1465*ROUND((1.15*1.15),7))),2)</f>
        <v>567.5</v>
      </c>
      <c r="AG1465" s="2">
        <f t="shared" si="941"/>
        <v>0</v>
      </c>
      <c r="AH1465" s="2">
        <f>((EW1465*ROUND((1.15*1.15),7)))</f>
        <v>60.372124999999997</v>
      </c>
      <c r="AI1465" s="2">
        <f>((EX1465*ROUND((1.25*1.15),7)))</f>
        <v>0.54625000000000001</v>
      </c>
      <c r="AJ1465" s="2">
        <f t="shared" si="942"/>
        <v>0</v>
      </c>
      <c r="AK1465" s="2">
        <v>16737.72</v>
      </c>
      <c r="AL1465" s="2">
        <v>16057.11</v>
      </c>
      <c r="AM1465" s="2">
        <v>251.5</v>
      </c>
      <c r="AN1465" s="2">
        <v>5.13</v>
      </c>
      <c r="AO1465" s="2">
        <v>429.11</v>
      </c>
      <c r="AP1465" s="2">
        <v>0</v>
      </c>
      <c r="AQ1465" s="2">
        <v>45.65</v>
      </c>
      <c r="AR1465" s="2">
        <v>0.38</v>
      </c>
      <c r="AS1465" s="2">
        <v>0</v>
      </c>
      <c r="AT1465" s="2">
        <v>104.4</v>
      </c>
      <c r="AU1465" s="2">
        <v>68</v>
      </c>
      <c r="AV1465" s="2">
        <v>1</v>
      </c>
      <c r="AW1465" s="2">
        <v>1</v>
      </c>
      <c r="AX1465" s="2"/>
      <c r="AY1465" s="2"/>
      <c r="AZ1465" s="2">
        <v>1</v>
      </c>
      <c r="BA1465" s="2">
        <v>1</v>
      </c>
      <c r="BB1465" s="2">
        <v>1</v>
      </c>
      <c r="BC1465" s="2">
        <v>1</v>
      </c>
      <c r="BD1465" s="2" t="s">
        <v>3</v>
      </c>
      <c r="BE1465" s="2" t="s">
        <v>3</v>
      </c>
      <c r="BF1465" s="2" t="s">
        <v>3</v>
      </c>
      <c r="BG1465" s="2" t="s">
        <v>3</v>
      </c>
      <c r="BH1465" s="2">
        <v>0</v>
      </c>
      <c r="BI1465" s="2">
        <v>1</v>
      </c>
      <c r="BJ1465" s="2" t="s">
        <v>1382</v>
      </c>
      <c r="BK1465" s="2"/>
      <c r="BL1465" s="2"/>
      <c r="BM1465" s="2">
        <v>7005</v>
      </c>
      <c r="BN1465" s="2">
        <v>0</v>
      </c>
      <c r="BO1465" s="2" t="s">
        <v>3</v>
      </c>
      <c r="BP1465" s="2">
        <v>0</v>
      </c>
      <c r="BQ1465" s="2">
        <v>2</v>
      </c>
      <c r="BR1465" s="2">
        <v>0</v>
      </c>
      <c r="BS1465" s="2">
        <v>1</v>
      </c>
      <c r="BT1465" s="2">
        <v>1</v>
      </c>
      <c r="BU1465" s="2">
        <v>1</v>
      </c>
      <c r="BV1465" s="2">
        <v>1</v>
      </c>
      <c r="BW1465" s="2">
        <v>1</v>
      </c>
      <c r="BX1465" s="2">
        <v>1</v>
      </c>
      <c r="BY1465" s="2" t="s">
        <v>3</v>
      </c>
      <c r="BZ1465" s="2">
        <v>116</v>
      </c>
      <c r="CA1465" s="2">
        <v>80</v>
      </c>
      <c r="CB1465" s="2" t="s">
        <v>3</v>
      </c>
      <c r="CC1465" s="2"/>
      <c r="CD1465" s="2"/>
      <c r="CE1465" s="2">
        <v>0</v>
      </c>
      <c r="CF1465" s="2">
        <v>0</v>
      </c>
      <c r="CG1465" s="2">
        <v>0</v>
      </c>
      <c r="CH1465" s="2"/>
      <c r="CI1465" s="2"/>
      <c r="CJ1465" s="2"/>
      <c r="CK1465" s="2"/>
      <c r="CL1465" s="2"/>
      <c r="CM1465" s="2">
        <v>0</v>
      </c>
      <c r="CN1465" s="2" t="s">
        <v>2151</v>
      </c>
      <c r="CO1465" s="2">
        <v>0</v>
      </c>
      <c r="CP1465" s="2">
        <f t="shared" si="943"/>
        <v>16986.14</v>
      </c>
      <c r="CQ1465" s="2">
        <f t="shared" si="944"/>
        <v>16057.11</v>
      </c>
      <c r="CR1465" s="2">
        <f t="shared" si="945"/>
        <v>361.53</v>
      </c>
      <c r="CS1465" s="2">
        <f t="shared" si="946"/>
        <v>7.37</v>
      </c>
      <c r="CT1465" s="2">
        <f t="shared" si="947"/>
        <v>567.5</v>
      </c>
      <c r="CU1465" s="2">
        <f t="shared" si="948"/>
        <v>0</v>
      </c>
      <c r="CV1465" s="2">
        <f t="shared" si="949"/>
        <v>60.372124999999997</v>
      </c>
      <c r="CW1465" s="2">
        <f t="shared" si="950"/>
        <v>0.54625000000000001</v>
      </c>
      <c r="CX1465" s="2">
        <f t="shared" si="951"/>
        <v>0</v>
      </c>
      <c r="CY1465" s="2">
        <f t="shared" si="952"/>
        <v>600.16428000000008</v>
      </c>
      <c r="CZ1465" s="2">
        <f t="shared" si="953"/>
        <v>390.91160000000002</v>
      </c>
      <c r="DA1465" s="2"/>
      <c r="DB1465" s="2"/>
      <c r="DC1465" s="2" t="s">
        <v>3</v>
      </c>
      <c r="DD1465" s="2" t="s">
        <v>3</v>
      </c>
      <c r="DE1465" s="2" t="s">
        <v>61</v>
      </c>
      <c r="DF1465" s="2" t="s">
        <v>61</v>
      </c>
      <c r="DG1465" s="2" t="s">
        <v>62</v>
      </c>
      <c r="DH1465" s="2" t="s">
        <v>3</v>
      </c>
      <c r="DI1465" s="2" t="s">
        <v>62</v>
      </c>
      <c r="DJ1465" s="2" t="s">
        <v>61</v>
      </c>
      <c r="DK1465" s="2" t="s">
        <v>3</v>
      </c>
      <c r="DL1465" s="2" t="s">
        <v>86</v>
      </c>
      <c r="DM1465" s="2" t="s">
        <v>63</v>
      </c>
      <c r="DN1465" s="2">
        <v>0</v>
      </c>
      <c r="DO1465" s="2">
        <v>0</v>
      </c>
      <c r="DP1465" s="2">
        <v>1</v>
      </c>
      <c r="DQ1465" s="2">
        <v>1</v>
      </c>
      <c r="DR1465" s="2"/>
      <c r="DS1465" s="2"/>
      <c r="DT1465" s="2"/>
      <c r="DU1465" s="2">
        <v>1013</v>
      </c>
      <c r="DV1465" s="2" t="s">
        <v>171</v>
      </c>
      <c r="DW1465" s="2" t="s">
        <v>171</v>
      </c>
      <c r="DX1465" s="2">
        <v>1</v>
      </c>
      <c r="DY1465" s="2"/>
      <c r="DZ1465" s="2" t="s">
        <v>3</v>
      </c>
      <c r="EA1465" s="2" t="s">
        <v>3</v>
      </c>
      <c r="EB1465" s="2" t="s">
        <v>3</v>
      </c>
      <c r="EC1465" s="2" t="s">
        <v>3</v>
      </c>
      <c r="ED1465" s="2"/>
      <c r="EE1465" s="2">
        <v>53551097</v>
      </c>
      <c r="EF1465" s="2">
        <v>2</v>
      </c>
      <c r="EG1465" s="2" t="s">
        <v>38</v>
      </c>
      <c r="EH1465" s="2">
        <v>7</v>
      </c>
      <c r="EI1465" s="2" t="s">
        <v>173</v>
      </c>
      <c r="EJ1465" s="2">
        <v>1</v>
      </c>
      <c r="EK1465" s="2">
        <v>7005</v>
      </c>
      <c r="EL1465" s="2" t="s">
        <v>174</v>
      </c>
      <c r="EM1465" s="2" t="s">
        <v>175</v>
      </c>
      <c r="EN1465" s="2"/>
      <c r="EO1465" s="2" t="s">
        <v>67</v>
      </c>
      <c r="EP1465" s="2"/>
      <c r="EQ1465" s="2">
        <v>131072</v>
      </c>
      <c r="ER1465" s="2">
        <v>16737.72</v>
      </c>
      <c r="ES1465" s="2">
        <v>16057.11</v>
      </c>
      <c r="ET1465" s="2">
        <v>251.5</v>
      </c>
      <c r="EU1465" s="2">
        <v>5.13</v>
      </c>
      <c r="EV1465" s="2">
        <v>429.11</v>
      </c>
      <c r="EW1465" s="2">
        <v>45.65</v>
      </c>
      <c r="EX1465" s="2">
        <v>0.38</v>
      </c>
      <c r="EY1465" s="2">
        <v>0</v>
      </c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>
        <v>0</v>
      </c>
      <c r="FR1465" s="2">
        <f>ROUND(IF(AND(BH1465=3,BI1465=3),P1465,0),2)</f>
        <v>0</v>
      </c>
      <c r="FS1465" s="2">
        <v>0</v>
      </c>
      <c r="FT1465" s="2"/>
      <c r="FU1465" s="2"/>
      <c r="FV1465" s="2"/>
      <c r="FW1465" s="2"/>
      <c r="FX1465" s="2">
        <v>104.4</v>
      </c>
      <c r="FY1465" s="2">
        <v>68</v>
      </c>
      <c r="FZ1465" s="2"/>
      <c r="GA1465" s="2" t="s">
        <v>3</v>
      </c>
      <c r="GB1465" s="2"/>
      <c r="GC1465" s="2"/>
      <c r="GD1465" s="2">
        <v>1</v>
      </c>
      <c r="GE1465" s="2"/>
      <c r="GF1465" s="2">
        <v>-724974237</v>
      </c>
      <c r="GG1465" s="2">
        <v>2</v>
      </c>
      <c r="GH1465" s="2">
        <v>1</v>
      </c>
      <c r="GI1465" s="2">
        <v>-2</v>
      </c>
      <c r="GJ1465" s="2">
        <v>0</v>
      </c>
      <c r="GK1465" s="2">
        <v>0</v>
      </c>
      <c r="GL1465" s="2">
        <f>ROUND(IF(AND(BH1465=3,BI1465=3,FS1465&lt;&gt;0),P1465,0),2)</f>
        <v>0</v>
      </c>
      <c r="GM1465" s="2">
        <f>ROUND(O1465+X1465+Y1465,2)+GX1465</f>
        <v>17977.21</v>
      </c>
      <c r="GN1465" s="2">
        <f>IF(OR(BI1465=0,BI1465=1),ROUND(O1465+X1465+Y1465,2),0)</f>
        <v>17977.21</v>
      </c>
      <c r="GO1465" s="2">
        <f>IF(BI1465=2,ROUND(O1465+X1465+Y1465,2),0)</f>
        <v>0</v>
      </c>
      <c r="GP1465" s="2">
        <f>IF(BI1465=4,ROUND(O1465+X1465+Y1465,2)+GX1465,0)</f>
        <v>0</v>
      </c>
      <c r="GQ1465" s="2"/>
      <c r="GR1465" s="2">
        <v>0</v>
      </c>
      <c r="GS1465" s="2">
        <v>0</v>
      </c>
      <c r="GT1465" s="2">
        <v>0</v>
      </c>
      <c r="GU1465" s="2" t="s">
        <v>3</v>
      </c>
      <c r="GV1465" s="2">
        <f t="shared" si="954"/>
        <v>0</v>
      </c>
      <c r="GW1465" s="2">
        <v>1</v>
      </c>
      <c r="GX1465" s="2">
        <f>ROUND(HC1465*I1465,2)</f>
        <v>0</v>
      </c>
      <c r="GY1465" s="2"/>
      <c r="GZ1465" s="2"/>
      <c r="HA1465" s="2">
        <v>0</v>
      </c>
      <c r="HB1465" s="2">
        <v>0</v>
      </c>
      <c r="HC1465" s="2">
        <f t="shared" si="955"/>
        <v>0</v>
      </c>
      <c r="HD1465" s="2"/>
      <c r="HE1465" s="2" t="s">
        <v>3</v>
      </c>
      <c r="HF1465" s="2" t="s">
        <v>3</v>
      </c>
      <c r="HG1465" s="2"/>
      <c r="HH1465" s="2"/>
      <c r="HI1465" s="2"/>
      <c r="HJ1465" s="2"/>
      <c r="HK1465" s="2"/>
      <c r="HL1465" s="2"/>
      <c r="HM1465" s="2" t="s">
        <v>3</v>
      </c>
      <c r="HN1465" s="2" t="s">
        <v>176</v>
      </c>
      <c r="HO1465" s="2" t="s">
        <v>177</v>
      </c>
      <c r="HP1465" s="2" t="s">
        <v>174</v>
      </c>
      <c r="HQ1465" s="2" t="s">
        <v>174</v>
      </c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>
        <v>0</v>
      </c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</row>
    <row r="1466" spans="1:255" x14ac:dyDescent="0.2">
      <c r="A1466">
        <v>17</v>
      </c>
      <c r="B1466">
        <v>1</v>
      </c>
      <c r="C1466">
        <f>ROW(SmtRes!A2514)</f>
        <v>2514</v>
      </c>
      <c r="D1466">
        <f>ROW(EtalonRes!A2320)</f>
        <v>2320</v>
      </c>
      <c r="E1466" t="s">
        <v>1386</v>
      </c>
      <c r="F1466" t="s">
        <v>169</v>
      </c>
      <c r="G1466" t="s">
        <v>1387</v>
      </c>
      <c r="H1466" t="s">
        <v>171</v>
      </c>
      <c r="I1466">
        <f>ROUND(100/100,7)</f>
        <v>1</v>
      </c>
      <c r="J1466">
        <v>0</v>
      </c>
      <c r="K1466">
        <f>ROUND(100/100,7)</f>
        <v>1</v>
      </c>
      <c r="O1466">
        <f>ROUND(CP1466,0)</f>
        <v>246973</v>
      </c>
      <c r="P1466">
        <f>ROUND(CQ1466*I1466,0)</f>
        <v>221106</v>
      </c>
      <c r="Q1466">
        <f>ROUND(CR1466*I1466,0)</f>
        <v>5868</v>
      </c>
      <c r="R1466">
        <f>ROUND(CS1466*I1466,0)</f>
        <v>260</v>
      </c>
      <c r="S1466">
        <f>ROUND(CT1466*I1466,0)</f>
        <v>19999</v>
      </c>
      <c r="T1466">
        <f>ROUND(CU1466*I1466,0)</f>
        <v>0</v>
      </c>
      <c r="U1466">
        <f t="shared" si="938"/>
        <v>60.372124999999997</v>
      </c>
      <c r="V1466">
        <f t="shared" si="939"/>
        <v>0.54625000000000001</v>
      </c>
      <c r="W1466">
        <f>ROUND(CX1466*I1466,0)</f>
        <v>0</v>
      </c>
      <c r="X1466">
        <f>ROUND(CY1466,0)</f>
        <v>21150</v>
      </c>
      <c r="Y1466">
        <f>ROUND(CZ1466,0)</f>
        <v>13776</v>
      </c>
      <c r="AA1466">
        <v>53551707</v>
      </c>
      <c r="AB1466">
        <f t="shared" si="940"/>
        <v>16986.14</v>
      </c>
      <c r="AC1466">
        <f t="shared" si="956"/>
        <v>16057.11</v>
      </c>
      <c r="AD1466">
        <f>ROUND(((((ET1466*ROUND((1.25*1.15),7)))-((EU1466*ROUND((1.25*1.15),7))))+AE1466),2)</f>
        <v>361.53</v>
      </c>
      <c r="AE1466">
        <f>ROUND(((EU1466*ROUND((1.25*1.15),7))),2)</f>
        <v>7.37</v>
      </c>
      <c r="AF1466">
        <f>ROUND(((EV1466*ROUND((1.15*1.15),7))),2)</f>
        <v>567.5</v>
      </c>
      <c r="AG1466">
        <f t="shared" si="941"/>
        <v>0</v>
      </c>
      <c r="AH1466">
        <f>((EW1466*ROUND((1.15*1.15),7)))</f>
        <v>60.372124999999997</v>
      </c>
      <c r="AI1466">
        <f>((EX1466*ROUND((1.25*1.15),7)))</f>
        <v>0.54625000000000001</v>
      </c>
      <c r="AJ1466">
        <f t="shared" si="942"/>
        <v>0</v>
      </c>
      <c r="AK1466">
        <v>16737.72</v>
      </c>
      <c r="AL1466">
        <v>16057.11</v>
      </c>
      <c r="AM1466">
        <v>251.5</v>
      </c>
      <c r="AN1466">
        <v>5.13</v>
      </c>
      <c r="AO1466">
        <v>429.11</v>
      </c>
      <c r="AP1466">
        <v>0</v>
      </c>
      <c r="AQ1466">
        <v>45.65</v>
      </c>
      <c r="AR1466">
        <v>0.38</v>
      </c>
      <c r="AS1466">
        <v>0</v>
      </c>
      <c r="AT1466">
        <v>104.4</v>
      </c>
      <c r="AU1466">
        <v>68</v>
      </c>
      <c r="AV1466">
        <v>1</v>
      </c>
      <c r="AW1466">
        <v>1</v>
      </c>
      <c r="AZ1466">
        <v>1</v>
      </c>
      <c r="BA1466">
        <v>35.24</v>
      </c>
      <c r="BB1466">
        <v>16.23</v>
      </c>
      <c r="BC1466">
        <v>13.77</v>
      </c>
      <c r="BD1466" t="s">
        <v>3</v>
      </c>
      <c r="BE1466" t="s">
        <v>3</v>
      </c>
      <c r="BF1466" t="s">
        <v>3</v>
      </c>
      <c r="BG1466" t="s">
        <v>3</v>
      </c>
      <c r="BH1466">
        <v>0</v>
      </c>
      <c r="BI1466">
        <v>1</v>
      </c>
      <c r="BJ1466" t="s">
        <v>1382</v>
      </c>
      <c r="BM1466">
        <v>7005</v>
      </c>
      <c r="BN1466">
        <v>0</v>
      </c>
      <c r="BO1466" t="s">
        <v>169</v>
      </c>
      <c r="BP1466">
        <v>1</v>
      </c>
      <c r="BQ1466">
        <v>2</v>
      </c>
      <c r="BR1466">
        <v>0</v>
      </c>
      <c r="BS1466">
        <v>35.24</v>
      </c>
      <c r="BT1466">
        <v>1</v>
      </c>
      <c r="BU1466">
        <v>1</v>
      </c>
      <c r="BV1466">
        <v>1</v>
      </c>
      <c r="BW1466">
        <v>1</v>
      </c>
      <c r="BX1466">
        <v>1</v>
      </c>
      <c r="BY1466" t="s">
        <v>3</v>
      </c>
      <c r="BZ1466">
        <v>116</v>
      </c>
      <c r="CA1466">
        <v>80</v>
      </c>
      <c r="CB1466" t="s">
        <v>3</v>
      </c>
      <c r="CE1466">
        <v>0</v>
      </c>
      <c r="CF1466">
        <v>0</v>
      </c>
      <c r="CG1466">
        <v>0</v>
      </c>
      <c r="CM1466">
        <v>0</v>
      </c>
      <c r="CN1466" t="s">
        <v>2151</v>
      </c>
      <c r="CO1466">
        <v>0</v>
      </c>
      <c r="CP1466">
        <f t="shared" si="943"/>
        <v>246973</v>
      </c>
      <c r="CQ1466">
        <f t="shared" si="944"/>
        <v>221106.40470000001</v>
      </c>
      <c r="CR1466">
        <f t="shared" si="945"/>
        <v>5867.6318999999994</v>
      </c>
      <c r="CS1466">
        <f t="shared" si="946"/>
        <v>259.71880000000004</v>
      </c>
      <c r="CT1466">
        <f t="shared" si="947"/>
        <v>19998.7</v>
      </c>
      <c r="CU1466">
        <f t="shared" si="948"/>
        <v>0</v>
      </c>
      <c r="CV1466">
        <f t="shared" si="949"/>
        <v>60.372124999999997</v>
      </c>
      <c r="CW1466">
        <f t="shared" si="950"/>
        <v>0.54625000000000001</v>
      </c>
      <c r="CX1466">
        <f t="shared" si="951"/>
        <v>0</v>
      </c>
      <c r="CY1466">
        <f t="shared" si="952"/>
        <v>21150.396000000001</v>
      </c>
      <c r="CZ1466">
        <f t="shared" si="953"/>
        <v>13776.12</v>
      </c>
      <c r="DC1466" t="s">
        <v>3</v>
      </c>
      <c r="DD1466" t="s">
        <v>3</v>
      </c>
      <c r="DE1466" t="s">
        <v>61</v>
      </c>
      <c r="DF1466" t="s">
        <v>61</v>
      </c>
      <c r="DG1466" t="s">
        <v>62</v>
      </c>
      <c r="DH1466" t="s">
        <v>3</v>
      </c>
      <c r="DI1466" t="s">
        <v>62</v>
      </c>
      <c r="DJ1466" t="s">
        <v>61</v>
      </c>
      <c r="DK1466" t="s">
        <v>3</v>
      </c>
      <c r="DL1466" t="s">
        <v>86</v>
      </c>
      <c r="DM1466" t="s">
        <v>63</v>
      </c>
      <c r="DN1466">
        <v>0</v>
      </c>
      <c r="DO1466">
        <v>0</v>
      </c>
      <c r="DP1466">
        <v>1</v>
      </c>
      <c r="DQ1466">
        <v>1</v>
      </c>
      <c r="DU1466">
        <v>1013</v>
      </c>
      <c r="DV1466" t="s">
        <v>171</v>
      </c>
      <c r="DW1466" t="s">
        <v>171</v>
      </c>
      <c r="DX1466">
        <v>1</v>
      </c>
      <c r="DZ1466" t="s">
        <v>3</v>
      </c>
      <c r="EA1466" t="s">
        <v>3</v>
      </c>
      <c r="EB1466" t="s">
        <v>3</v>
      </c>
      <c r="EC1466" t="s">
        <v>3</v>
      </c>
      <c r="EE1466">
        <v>53551097</v>
      </c>
      <c r="EF1466">
        <v>2</v>
      </c>
      <c r="EG1466" t="s">
        <v>38</v>
      </c>
      <c r="EH1466">
        <v>7</v>
      </c>
      <c r="EI1466" t="s">
        <v>173</v>
      </c>
      <c r="EJ1466">
        <v>1</v>
      </c>
      <c r="EK1466">
        <v>7005</v>
      </c>
      <c r="EL1466" t="s">
        <v>174</v>
      </c>
      <c r="EM1466" t="s">
        <v>175</v>
      </c>
      <c r="EO1466" t="s">
        <v>67</v>
      </c>
      <c r="EQ1466">
        <v>131072</v>
      </c>
      <c r="ER1466">
        <v>16737.72</v>
      </c>
      <c r="ES1466">
        <v>16057.11</v>
      </c>
      <c r="ET1466">
        <v>251.5</v>
      </c>
      <c r="EU1466">
        <v>5.13</v>
      </c>
      <c r="EV1466">
        <v>429.11</v>
      </c>
      <c r="EW1466">
        <v>45.65</v>
      </c>
      <c r="EX1466">
        <v>0.38</v>
      </c>
      <c r="EY1466">
        <v>0</v>
      </c>
      <c r="FQ1466">
        <v>0</v>
      </c>
      <c r="FR1466">
        <f>ROUND(IF(AND(BH1466=3,BI1466=3),P1466,0),0)</f>
        <v>0</v>
      </c>
      <c r="FS1466">
        <v>0</v>
      </c>
      <c r="FX1466">
        <v>104.4</v>
      </c>
      <c r="FY1466">
        <v>68</v>
      </c>
      <c r="GA1466" t="s">
        <v>3</v>
      </c>
      <c r="GD1466">
        <v>1</v>
      </c>
      <c r="GF1466">
        <v>-724974237</v>
      </c>
      <c r="GG1466">
        <v>2</v>
      </c>
      <c r="GH1466">
        <v>1</v>
      </c>
      <c r="GI1466">
        <v>2</v>
      </c>
      <c r="GJ1466">
        <v>0</v>
      </c>
      <c r="GK1466">
        <v>0</v>
      </c>
      <c r="GL1466">
        <f>ROUND(IF(AND(BH1466=3,BI1466=3,FS1466&lt;&gt;0),P1466,0),0)</f>
        <v>0</v>
      </c>
      <c r="GM1466">
        <f>ROUND(O1466+X1466+Y1466,0)+GX1466</f>
        <v>281899</v>
      </c>
      <c r="GN1466">
        <f>IF(OR(BI1466=0,BI1466=1),ROUND(O1466+X1466+Y1466,0),0)</f>
        <v>281899</v>
      </c>
      <c r="GO1466">
        <f>IF(BI1466=2,ROUND(O1466+X1466+Y1466,0),0)</f>
        <v>0</v>
      </c>
      <c r="GP1466">
        <f>IF(BI1466=4,ROUND(O1466+X1466+Y1466,0)+GX1466,0)</f>
        <v>0</v>
      </c>
      <c r="GR1466">
        <v>0</v>
      </c>
      <c r="GS1466">
        <v>0</v>
      </c>
      <c r="GT1466">
        <v>0</v>
      </c>
      <c r="GU1466" t="s">
        <v>3</v>
      </c>
      <c r="GV1466">
        <f t="shared" si="954"/>
        <v>0</v>
      </c>
      <c r="GW1466">
        <v>1</v>
      </c>
      <c r="GX1466">
        <f>ROUND(HC1466*I1466,0)</f>
        <v>0</v>
      </c>
      <c r="HA1466">
        <v>0</v>
      </c>
      <c r="HB1466">
        <v>0</v>
      </c>
      <c r="HC1466">
        <f t="shared" si="955"/>
        <v>0</v>
      </c>
      <c r="HE1466" t="s">
        <v>3</v>
      </c>
      <c r="HF1466" t="s">
        <v>3</v>
      </c>
      <c r="HM1466" t="s">
        <v>3</v>
      </c>
      <c r="HN1466" t="s">
        <v>176</v>
      </c>
      <c r="HO1466" t="s">
        <v>177</v>
      </c>
      <c r="HP1466" t="s">
        <v>174</v>
      </c>
      <c r="HQ1466" t="s">
        <v>174</v>
      </c>
      <c r="IK1466">
        <v>0</v>
      </c>
    </row>
    <row r="1467" spans="1:255" x14ac:dyDescent="0.2">
      <c r="A1467" s="2">
        <v>18</v>
      </c>
      <c r="B1467" s="2">
        <v>1</v>
      </c>
      <c r="C1467" s="2">
        <v>2504</v>
      </c>
      <c r="D1467" s="2"/>
      <c r="E1467" s="2" t="s">
        <v>1388</v>
      </c>
      <c r="F1467" s="2" t="s">
        <v>179</v>
      </c>
      <c r="G1467" s="2" t="s">
        <v>180</v>
      </c>
      <c r="H1467" s="2" t="s">
        <v>26</v>
      </c>
      <c r="I1467" s="2">
        <f>I1465*J1467</f>
        <v>-2.09</v>
      </c>
      <c r="J1467" s="2">
        <v>-2.09</v>
      </c>
      <c r="K1467" s="2">
        <v>-2.09</v>
      </c>
      <c r="L1467" s="2"/>
      <c r="M1467" s="2"/>
      <c r="N1467" s="2"/>
      <c r="O1467" s="2">
        <f>ROUND(CP1467,2)</f>
        <v>-15823.39</v>
      </c>
      <c r="P1467" s="2">
        <f>ROUND(CQ1467*I1467,2)</f>
        <v>-15823.39</v>
      </c>
      <c r="Q1467" s="2">
        <f>ROUND(CR1467*I1467,2)</f>
        <v>0</v>
      </c>
      <c r="R1467" s="2">
        <f>ROUND(CS1467*I1467,2)</f>
        <v>0</v>
      </c>
      <c r="S1467" s="2">
        <f>ROUND(CT1467*I1467,2)</f>
        <v>0</v>
      </c>
      <c r="T1467" s="2">
        <f>ROUND(CU1467*I1467,2)</f>
        <v>0</v>
      </c>
      <c r="U1467" s="2">
        <f t="shared" si="938"/>
        <v>0</v>
      </c>
      <c r="V1467" s="2">
        <f t="shared" si="939"/>
        <v>0</v>
      </c>
      <c r="W1467" s="2">
        <f>ROUND(CX1467*I1467,2)</f>
        <v>-72.84</v>
      </c>
      <c r="X1467" s="2">
        <f>ROUND(CY1467,2)</f>
        <v>0</v>
      </c>
      <c r="Y1467" s="2">
        <f>ROUND(CZ1467,2)</f>
        <v>0</v>
      </c>
      <c r="Z1467" s="2"/>
      <c r="AA1467" s="2">
        <v>53551706</v>
      </c>
      <c r="AB1467" s="2">
        <f t="shared" si="940"/>
        <v>7571</v>
      </c>
      <c r="AC1467" s="2">
        <f t="shared" si="956"/>
        <v>7571</v>
      </c>
      <c r="AD1467" s="2">
        <f>ROUND((((ET1467)-(EU1467))+AE1467),2)</f>
        <v>0</v>
      </c>
      <c r="AE1467" s="2">
        <f t="shared" ref="AE1467:AF1470" si="957">ROUND((EU1467),2)</f>
        <v>0</v>
      </c>
      <c r="AF1467" s="2">
        <f t="shared" si="957"/>
        <v>0</v>
      </c>
      <c r="AG1467" s="2">
        <f t="shared" si="941"/>
        <v>0</v>
      </c>
      <c r="AH1467" s="2">
        <f t="shared" ref="AH1467:AI1470" si="958">(EW1467)</f>
        <v>0</v>
      </c>
      <c r="AI1467" s="2">
        <f t="shared" si="958"/>
        <v>0</v>
      </c>
      <c r="AJ1467" s="2">
        <f t="shared" si="942"/>
        <v>34.85</v>
      </c>
      <c r="AK1467" s="2">
        <v>7571</v>
      </c>
      <c r="AL1467" s="2">
        <v>7571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34.85</v>
      </c>
      <c r="AT1467" s="2">
        <v>116</v>
      </c>
      <c r="AU1467" s="2">
        <v>80</v>
      </c>
      <c r="AV1467" s="2">
        <v>1</v>
      </c>
      <c r="AW1467" s="2">
        <v>1</v>
      </c>
      <c r="AX1467" s="2"/>
      <c r="AY1467" s="2"/>
      <c r="AZ1467" s="2">
        <v>1</v>
      </c>
      <c r="BA1467" s="2">
        <v>1</v>
      </c>
      <c r="BB1467" s="2">
        <v>1</v>
      </c>
      <c r="BC1467" s="2">
        <v>1</v>
      </c>
      <c r="BD1467" s="2" t="s">
        <v>3</v>
      </c>
      <c r="BE1467" s="2" t="s">
        <v>3</v>
      </c>
      <c r="BF1467" s="2" t="s">
        <v>3</v>
      </c>
      <c r="BG1467" s="2" t="s">
        <v>3</v>
      </c>
      <c r="BH1467" s="2">
        <v>3</v>
      </c>
      <c r="BI1467" s="2">
        <v>1</v>
      </c>
      <c r="BJ1467" s="2" t="s">
        <v>1389</v>
      </c>
      <c r="BK1467" s="2"/>
      <c r="BL1467" s="2"/>
      <c r="BM1467" s="2">
        <v>7005</v>
      </c>
      <c r="BN1467" s="2">
        <v>0</v>
      </c>
      <c r="BO1467" s="2" t="s">
        <v>3</v>
      </c>
      <c r="BP1467" s="2">
        <v>0</v>
      </c>
      <c r="BQ1467" s="2">
        <v>2</v>
      </c>
      <c r="BR1467" s="2">
        <v>1</v>
      </c>
      <c r="BS1467" s="2">
        <v>1</v>
      </c>
      <c r="BT1467" s="2">
        <v>1</v>
      </c>
      <c r="BU1467" s="2">
        <v>1</v>
      </c>
      <c r="BV1467" s="2">
        <v>1</v>
      </c>
      <c r="BW1467" s="2">
        <v>1</v>
      </c>
      <c r="BX1467" s="2">
        <v>1</v>
      </c>
      <c r="BY1467" s="2" t="s">
        <v>3</v>
      </c>
      <c r="BZ1467" s="2">
        <v>116</v>
      </c>
      <c r="CA1467" s="2">
        <v>80</v>
      </c>
      <c r="CB1467" s="2" t="s">
        <v>3</v>
      </c>
      <c r="CC1467" s="2"/>
      <c r="CD1467" s="2"/>
      <c r="CE1467" s="2">
        <v>0</v>
      </c>
      <c r="CF1467" s="2">
        <v>0</v>
      </c>
      <c r="CG1467" s="2">
        <v>0</v>
      </c>
      <c r="CH1467" s="2"/>
      <c r="CI1467" s="2"/>
      <c r="CJ1467" s="2"/>
      <c r="CK1467" s="2"/>
      <c r="CL1467" s="2"/>
      <c r="CM1467" s="2">
        <v>0</v>
      </c>
      <c r="CN1467" s="2" t="s">
        <v>2155</v>
      </c>
      <c r="CO1467" s="2">
        <v>0</v>
      </c>
      <c r="CP1467" s="2">
        <f t="shared" si="943"/>
        <v>-15823.39</v>
      </c>
      <c r="CQ1467" s="2">
        <f t="shared" si="944"/>
        <v>7571</v>
      </c>
      <c r="CR1467" s="2">
        <f t="shared" si="945"/>
        <v>0</v>
      </c>
      <c r="CS1467" s="2">
        <f t="shared" si="946"/>
        <v>0</v>
      </c>
      <c r="CT1467" s="2">
        <f t="shared" si="947"/>
        <v>0</v>
      </c>
      <c r="CU1467" s="2">
        <f t="shared" si="948"/>
        <v>0</v>
      </c>
      <c r="CV1467" s="2">
        <f t="shared" si="949"/>
        <v>0</v>
      </c>
      <c r="CW1467" s="2">
        <f t="shared" si="950"/>
        <v>0</v>
      </c>
      <c r="CX1467" s="2">
        <f t="shared" si="951"/>
        <v>34.85</v>
      </c>
      <c r="CY1467" s="2">
        <f t="shared" si="952"/>
        <v>0</v>
      </c>
      <c r="CZ1467" s="2">
        <f t="shared" si="953"/>
        <v>0</v>
      </c>
      <c r="DA1467" s="2"/>
      <c r="DB1467" s="2"/>
      <c r="DC1467" s="2" t="s">
        <v>3</v>
      </c>
      <c r="DD1467" s="2" t="s">
        <v>3</v>
      </c>
      <c r="DE1467" s="2" t="s">
        <v>3</v>
      </c>
      <c r="DF1467" s="2" t="s">
        <v>3</v>
      </c>
      <c r="DG1467" s="2" t="s">
        <v>3</v>
      </c>
      <c r="DH1467" s="2" t="s">
        <v>3</v>
      </c>
      <c r="DI1467" s="2" t="s">
        <v>3</v>
      </c>
      <c r="DJ1467" s="2" t="s">
        <v>3</v>
      </c>
      <c r="DK1467" s="2" t="s">
        <v>3</v>
      </c>
      <c r="DL1467" s="2" t="s">
        <v>3</v>
      </c>
      <c r="DM1467" s="2" t="s">
        <v>3</v>
      </c>
      <c r="DN1467" s="2">
        <v>0</v>
      </c>
      <c r="DO1467" s="2">
        <v>0</v>
      </c>
      <c r="DP1467" s="2">
        <v>1</v>
      </c>
      <c r="DQ1467" s="2">
        <v>1</v>
      </c>
      <c r="DR1467" s="2"/>
      <c r="DS1467" s="2"/>
      <c r="DT1467" s="2"/>
      <c r="DU1467" s="2">
        <v>1009</v>
      </c>
      <c r="DV1467" s="2" t="s">
        <v>26</v>
      </c>
      <c r="DW1467" s="2" t="s">
        <v>26</v>
      </c>
      <c r="DX1467" s="2">
        <v>1000</v>
      </c>
      <c r="DY1467" s="2"/>
      <c r="DZ1467" s="2" t="s">
        <v>3</v>
      </c>
      <c r="EA1467" s="2" t="s">
        <v>3</v>
      </c>
      <c r="EB1467" s="2" t="s">
        <v>3</v>
      </c>
      <c r="EC1467" s="2" t="s">
        <v>3</v>
      </c>
      <c r="ED1467" s="2"/>
      <c r="EE1467" s="2">
        <v>53551097</v>
      </c>
      <c r="EF1467" s="2">
        <v>2</v>
      </c>
      <c r="EG1467" s="2" t="s">
        <v>38</v>
      </c>
      <c r="EH1467" s="2">
        <v>7</v>
      </c>
      <c r="EI1467" s="2" t="s">
        <v>173</v>
      </c>
      <c r="EJ1467" s="2">
        <v>1</v>
      </c>
      <c r="EK1467" s="2">
        <v>7005</v>
      </c>
      <c r="EL1467" s="2" t="s">
        <v>174</v>
      </c>
      <c r="EM1467" s="2" t="s">
        <v>175</v>
      </c>
      <c r="EN1467" s="2"/>
      <c r="EO1467" s="2" t="s">
        <v>182</v>
      </c>
      <c r="EP1467" s="2"/>
      <c r="EQ1467" s="2">
        <v>32768</v>
      </c>
      <c r="ER1467" s="2">
        <v>7571</v>
      </c>
      <c r="ES1467" s="2">
        <v>7571</v>
      </c>
      <c r="ET1467" s="2">
        <v>0</v>
      </c>
      <c r="EU1467" s="2">
        <v>0</v>
      </c>
      <c r="EV1467" s="2">
        <v>0</v>
      </c>
      <c r="EW1467" s="2">
        <v>0</v>
      </c>
      <c r="EX1467" s="2">
        <v>0</v>
      </c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>
        <v>0</v>
      </c>
      <c r="FR1467" s="2">
        <f>ROUND(IF(AND(BH1467=3,BI1467=3),P1467,0),2)</f>
        <v>0</v>
      </c>
      <c r="FS1467" s="2">
        <v>0</v>
      </c>
      <c r="FT1467" s="2"/>
      <c r="FU1467" s="2"/>
      <c r="FV1467" s="2"/>
      <c r="FW1467" s="2"/>
      <c r="FX1467" s="2">
        <v>116</v>
      </c>
      <c r="FY1467" s="2">
        <v>80</v>
      </c>
      <c r="FZ1467" s="2"/>
      <c r="GA1467" s="2" t="s">
        <v>3</v>
      </c>
      <c r="GB1467" s="2"/>
      <c r="GC1467" s="2"/>
      <c r="GD1467" s="2">
        <v>1</v>
      </c>
      <c r="GE1467" s="2"/>
      <c r="GF1467" s="2">
        <v>-1128856247</v>
      </c>
      <c r="GG1467" s="2">
        <v>2</v>
      </c>
      <c r="GH1467" s="2">
        <v>1</v>
      </c>
      <c r="GI1467" s="2">
        <v>-2</v>
      </c>
      <c r="GJ1467" s="2">
        <v>0</v>
      </c>
      <c r="GK1467" s="2">
        <v>0</v>
      </c>
      <c r="GL1467" s="2">
        <f>ROUND(IF(AND(BH1467=3,BI1467=3,FS1467&lt;&gt;0),P1467,0),2)</f>
        <v>0</v>
      </c>
      <c r="GM1467" s="2">
        <f>ROUND(O1467+X1467+Y1467,2)+GX1467</f>
        <v>-15823.39</v>
      </c>
      <c r="GN1467" s="2">
        <f>IF(OR(BI1467=0,BI1467=1),ROUND(O1467+X1467+Y1467,2),0)</f>
        <v>-15823.39</v>
      </c>
      <c r="GO1467" s="2">
        <f>IF(BI1467=2,ROUND(O1467+X1467+Y1467,2),0)</f>
        <v>0</v>
      </c>
      <c r="GP1467" s="2">
        <f>IF(BI1467=4,ROUND(O1467+X1467+Y1467,2)+GX1467,0)</f>
        <v>0</v>
      </c>
      <c r="GQ1467" s="2"/>
      <c r="GR1467" s="2">
        <v>0</v>
      </c>
      <c r="GS1467" s="2">
        <v>0</v>
      </c>
      <c r="GT1467" s="2">
        <v>0</v>
      </c>
      <c r="GU1467" s="2" t="s">
        <v>3</v>
      </c>
      <c r="GV1467" s="2">
        <f t="shared" si="954"/>
        <v>0</v>
      </c>
      <c r="GW1467" s="2">
        <v>1</v>
      </c>
      <c r="GX1467" s="2">
        <f>ROUND(HC1467*I1467,2)</f>
        <v>0</v>
      </c>
      <c r="GY1467" s="2"/>
      <c r="GZ1467" s="2"/>
      <c r="HA1467" s="2">
        <v>0</v>
      </c>
      <c r="HB1467" s="2">
        <v>0</v>
      </c>
      <c r="HC1467" s="2">
        <f t="shared" si="955"/>
        <v>0</v>
      </c>
      <c r="HD1467" s="2"/>
      <c r="HE1467" s="2" t="s">
        <v>3</v>
      </c>
      <c r="HF1467" s="2" t="s">
        <v>3</v>
      </c>
      <c r="HG1467" s="2"/>
      <c r="HH1467" s="2"/>
      <c r="HI1467" s="2"/>
      <c r="HJ1467" s="2"/>
      <c r="HK1467" s="2"/>
      <c r="HL1467" s="2"/>
      <c r="HM1467" s="2" t="s">
        <v>3</v>
      </c>
      <c r="HN1467" s="2" t="s">
        <v>176</v>
      </c>
      <c r="HO1467" s="2" t="s">
        <v>177</v>
      </c>
      <c r="HP1467" s="2" t="s">
        <v>174</v>
      </c>
      <c r="HQ1467" s="2" t="s">
        <v>174</v>
      </c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>
        <v>0</v>
      </c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</row>
    <row r="1468" spans="1:255" x14ac:dyDescent="0.2">
      <c r="A1468">
        <v>18</v>
      </c>
      <c r="B1468">
        <v>1</v>
      </c>
      <c r="C1468">
        <v>2513</v>
      </c>
      <c r="E1468" t="s">
        <v>1388</v>
      </c>
      <c r="F1468" t="s">
        <v>179</v>
      </c>
      <c r="G1468" t="s">
        <v>180</v>
      </c>
      <c r="H1468" t="s">
        <v>26</v>
      </c>
      <c r="I1468">
        <f>I1466*J1468</f>
        <v>-2.09</v>
      </c>
      <c r="J1468">
        <v>-2.09</v>
      </c>
      <c r="K1468">
        <v>-2.09</v>
      </c>
      <c r="O1468">
        <f>ROUND(CP1468,0)</f>
        <v>-218363</v>
      </c>
      <c r="P1468">
        <f>ROUND(CQ1468*I1468,0)</f>
        <v>-218363</v>
      </c>
      <c r="Q1468">
        <f>ROUND(CR1468*I1468,0)</f>
        <v>0</v>
      </c>
      <c r="R1468">
        <f>ROUND(CS1468*I1468,0)</f>
        <v>0</v>
      </c>
      <c r="S1468">
        <f>ROUND(CT1468*I1468,0)</f>
        <v>0</v>
      </c>
      <c r="T1468">
        <f>ROUND(CU1468*I1468,0)</f>
        <v>0</v>
      </c>
      <c r="U1468">
        <f t="shared" si="938"/>
        <v>0</v>
      </c>
      <c r="V1468">
        <f t="shared" si="939"/>
        <v>0</v>
      </c>
      <c r="W1468">
        <f>ROUND(CX1468*I1468,0)</f>
        <v>-73</v>
      </c>
      <c r="X1468">
        <f>ROUND(CY1468,0)</f>
        <v>0</v>
      </c>
      <c r="Y1468">
        <f>ROUND(CZ1468,0)</f>
        <v>0</v>
      </c>
      <c r="AA1468">
        <v>53551707</v>
      </c>
      <c r="AB1468">
        <f t="shared" si="940"/>
        <v>7571</v>
      </c>
      <c r="AC1468">
        <f t="shared" si="956"/>
        <v>7571</v>
      </c>
      <c r="AD1468">
        <f>ROUND((((ET1468)-(EU1468))+AE1468),2)</f>
        <v>0</v>
      </c>
      <c r="AE1468">
        <f t="shared" si="957"/>
        <v>0</v>
      </c>
      <c r="AF1468">
        <f t="shared" si="957"/>
        <v>0</v>
      </c>
      <c r="AG1468">
        <f t="shared" si="941"/>
        <v>0</v>
      </c>
      <c r="AH1468">
        <f t="shared" si="958"/>
        <v>0</v>
      </c>
      <c r="AI1468">
        <f t="shared" si="958"/>
        <v>0</v>
      </c>
      <c r="AJ1468">
        <f t="shared" si="942"/>
        <v>34.85</v>
      </c>
      <c r="AK1468">
        <v>7571</v>
      </c>
      <c r="AL1468">
        <v>7571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34.85</v>
      </c>
      <c r="AT1468">
        <v>116</v>
      </c>
      <c r="AU1468">
        <v>80</v>
      </c>
      <c r="AV1468">
        <v>1</v>
      </c>
      <c r="AW1468">
        <v>1</v>
      </c>
      <c r="AZ1468">
        <v>1</v>
      </c>
      <c r="BA1468">
        <v>1</v>
      </c>
      <c r="BB1468">
        <v>1</v>
      </c>
      <c r="BC1468">
        <v>13.8</v>
      </c>
      <c r="BD1468" t="s">
        <v>3</v>
      </c>
      <c r="BE1468" t="s">
        <v>3</v>
      </c>
      <c r="BF1468" t="s">
        <v>3</v>
      </c>
      <c r="BG1468" t="s">
        <v>3</v>
      </c>
      <c r="BH1468">
        <v>3</v>
      </c>
      <c r="BI1468">
        <v>1</v>
      </c>
      <c r="BJ1468" t="s">
        <v>1389</v>
      </c>
      <c r="BM1468">
        <v>7005</v>
      </c>
      <c r="BN1468">
        <v>0</v>
      </c>
      <c r="BO1468" t="s">
        <v>179</v>
      </c>
      <c r="BP1468">
        <v>1</v>
      </c>
      <c r="BQ1468">
        <v>2</v>
      </c>
      <c r="BR1468">
        <v>1</v>
      </c>
      <c r="BS1468">
        <v>1</v>
      </c>
      <c r="BT1468">
        <v>1</v>
      </c>
      <c r="BU1468">
        <v>1</v>
      </c>
      <c r="BV1468">
        <v>1</v>
      </c>
      <c r="BW1468">
        <v>1</v>
      </c>
      <c r="BX1468">
        <v>1</v>
      </c>
      <c r="BY1468" t="s">
        <v>3</v>
      </c>
      <c r="BZ1468">
        <v>116</v>
      </c>
      <c r="CA1468">
        <v>80</v>
      </c>
      <c r="CB1468" t="s">
        <v>3</v>
      </c>
      <c r="CE1468">
        <v>0</v>
      </c>
      <c r="CF1468">
        <v>0</v>
      </c>
      <c r="CG1468">
        <v>0</v>
      </c>
      <c r="CM1468">
        <v>0</v>
      </c>
      <c r="CN1468" t="s">
        <v>2155</v>
      </c>
      <c r="CO1468">
        <v>0</v>
      </c>
      <c r="CP1468">
        <f t="shared" si="943"/>
        <v>-218363</v>
      </c>
      <c r="CQ1468">
        <f t="shared" si="944"/>
        <v>104479.8</v>
      </c>
      <c r="CR1468">
        <f t="shared" si="945"/>
        <v>0</v>
      </c>
      <c r="CS1468">
        <f t="shared" si="946"/>
        <v>0</v>
      </c>
      <c r="CT1468">
        <f t="shared" si="947"/>
        <v>0</v>
      </c>
      <c r="CU1468">
        <f t="shared" si="948"/>
        <v>0</v>
      </c>
      <c r="CV1468">
        <f t="shared" si="949"/>
        <v>0</v>
      </c>
      <c r="CW1468">
        <f t="shared" si="950"/>
        <v>0</v>
      </c>
      <c r="CX1468">
        <f t="shared" si="951"/>
        <v>34.85</v>
      </c>
      <c r="CY1468">
        <f t="shared" si="952"/>
        <v>0</v>
      </c>
      <c r="CZ1468">
        <f t="shared" si="953"/>
        <v>0</v>
      </c>
      <c r="DC1468" t="s">
        <v>3</v>
      </c>
      <c r="DD1468" t="s">
        <v>3</v>
      </c>
      <c r="DE1468" t="s">
        <v>3</v>
      </c>
      <c r="DF1468" t="s">
        <v>3</v>
      </c>
      <c r="DG1468" t="s">
        <v>3</v>
      </c>
      <c r="DH1468" t="s">
        <v>3</v>
      </c>
      <c r="DI1468" t="s">
        <v>3</v>
      </c>
      <c r="DJ1468" t="s">
        <v>3</v>
      </c>
      <c r="DK1468" t="s">
        <v>3</v>
      </c>
      <c r="DL1468" t="s">
        <v>3</v>
      </c>
      <c r="DM1468" t="s">
        <v>3</v>
      </c>
      <c r="DN1468">
        <v>0</v>
      </c>
      <c r="DO1468">
        <v>0</v>
      </c>
      <c r="DP1468">
        <v>1</v>
      </c>
      <c r="DQ1468">
        <v>1</v>
      </c>
      <c r="DU1468">
        <v>1009</v>
      </c>
      <c r="DV1468" t="s">
        <v>26</v>
      </c>
      <c r="DW1468" t="s">
        <v>26</v>
      </c>
      <c r="DX1468">
        <v>1000</v>
      </c>
      <c r="DZ1468" t="s">
        <v>3</v>
      </c>
      <c r="EA1468" t="s">
        <v>3</v>
      </c>
      <c r="EB1468" t="s">
        <v>3</v>
      </c>
      <c r="EC1468" t="s">
        <v>3</v>
      </c>
      <c r="EE1468">
        <v>53551097</v>
      </c>
      <c r="EF1468">
        <v>2</v>
      </c>
      <c r="EG1468" t="s">
        <v>38</v>
      </c>
      <c r="EH1468">
        <v>7</v>
      </c>
      <c r="EI1468" t="s">
        <v>173</v>
      </c>
      <c r="EJ1468">
        <v>1</v>
      </c>
      <c r="EK1468">
        <v>7005</v>
      </c>
      <c r="EL1468" t="s">
        <v>174</v>
      </c>
      <c r="EM1468" t="s">
        <v>175</v>
      </c>
      <c r="EO1468" t="s">
        <v>182</v>
      </c>
      <c r="EQ1468">
        <v>32768</v>
      </c>
      <c r="ER1468">
        <v>7571</v>
      </c>
      <c r="ES1468">
        <v>7571</v>
      </c>
      <c r="ET1468">
        <v>0</v>
      </c>
      <c r="EU1468">
        <v>0</v>
      </c>
      <c r="EV1468">
        <v>0</v>
      </c>
      <c r="EW1468">
        <v>0</v>
      </c>
      <c r="EX1468">
        <v>0</v>
      </c>
      <c r="FQ1468">
        <v>0</v>
      </c>
      <c r="FR1468">
        <f>ROUND(IF(AND(BH1468=3,BI1468=3),P1468,0),0)</f>
        <v>0</v>
      </c>
      <c r="FS1468">
        <v>0</v>
      </c>
      <c r="FX1468">
        <v>116</v>
      </c>
      <c r="FY1468">
        <v>80</v>
      </c>
      <c r="GA1468" t="s">
        <v>3</v>
      </c>
      <c r="GD1468">
        <v>1</v>
      </c>
      <c r="GF1468">
        <v>-1128856247</v>
      </c>
      <c r="GG1468">
        <v>2</v>
      </c>
      <c r="GH1468">
        <v>1</v>
      </c>
      <c r="GI1468">
        <v>2</v>
      </c>
      <c r="GJ1468">
        <v>0</v>
      </c>
      <c r="GK1468">
        <v>0</v>
      </c>
      <c r="GL1468">
        <f>ROUND(IF(AND(BH1468=3,BI1468=3,FS1468&lt;&gt;0),P1468,0),0)</f>
        <v>0</v>
      </c>
      <c r="GM1468">
        <f>ROUND(O1468+X1468+Y1468,0)+GX1468</f>
        <v>-218363</v>
      </c>
      <c r="GN1468">
        <f>IF(OR(BI1468=0,BI1468=1),ROUND(O1468+X1468+Y1468,0),0)</f>
        <v>-218363</v>
      </c>
      <c r="GO1468">
        <f>IF(BI1468=2,ROUND(O1468+X1468+Y1468,0),0)</f>
        <v>0</v>
      </c>
      <c r="GP1468">
        <f>IF(BI1468=4,ROUND(O1468+X1468+Y1468,0)+GX1468,0)</f>
        <v>0</v>
      </c>
      <c r="GR1468">
        <v>0</v>
      </c>
      <c r="GS1468">
        <v>0</v>
      </c>
      <c r="GT1468">
        <v>0</v>
      </c>
      <c r="GU1468" t="s">
        <v>3</v>
      </c>
      <c r="GV1468">
        <f t="shared" si="954"/>
        <v>0</v>
      </c>
      <c r="GW1468">
        <v>1</v>
      </c>
      <c r="GX1468">
        <f>ROUND(HC1468*I1468,0)</f>
        <v>0</v>
      </c>
      <c r="HA1468">
        <v>0</v>
      </c>
      <c r="HB1468">
        <v>0</v>
      </c>
      <c r="HC1468">
        <f t="shared" si="955"/>
        <v>0</v>
      </c>
      <c r="HE1468" t="s">
        <v>3</v>
      </c>
      <c r="HF1468" t="s">
        <v>3</v>
      </c>
      <c r="HM1468" t="s">
        <v>3</v>
      </c>
      <c r="HN1468" t="s">
        <v>176</v>
      </c>
      <c r="HO1468" t="s">
        <v>177</v>
      </c>
      <c r="HP1468" t="s">
        <v>174</v>
      </c>
      <c r="HQ1468" t="s">
        <v>174</v>
      </c>
      <c r="IK1468">
        <v>0</v>
      </c>
    </row>
    <row r="1469" spans="1:255" x14ac:dyDescent="0.2">
      <c r="A1469" s="2">
        <v>17</v>
      </c>
      <c r="B1469" s="2">
        <v>1</v>
      </c>
      <c r="C1469" s="2"/>
      <c r="D1469" s="2"/>
      <c r="E1469" s="2" t="s">
        <v>1390</v>
      </c>
      <c r="F1469" s="2" t="s">
        <v>1391</v>
      </c>
      <c r="G1469" s="2" t="s">
        <v>1392</v>
      </c>
      <c r="H1469" s="2" t="s">
        <v>185</v>
      </c>
      <c r="I1469" s="2">
        <f>ROUND(ROUND(100,4),7)</f>
        <v>100</v>
      </c>
      <c r="J1469" s="2">
        <v>0</v>
      </c>
      <c r="K1469" s="2">
        <f>ROUND(ROUND(100,4),7)</f>
        <v>100</v>
      </c>
      <c r="L1469" s="2"/>
      <c r="M1469" s="2"/>
      <c r="N1469" s="2"/>
      <c r="O1469" s="2">
        <f>ROUND(CP1469,2)</f>
        <v>366667</v>
      </c>
      <c r="P1469" s="2">
        <f>ROUND(ROUND(CQ1469*I1469,0)/BC1469,2)</f>
        <v>366667</v>
      </c>
      <c r="Q1469" s="2">
        <f>ROUND(CR1469*I1469,2)</f>
        <v>0</v>
      </c>
      <c r="R1469" s="2">
        <f>ROUND(CS1469*I1469,2)</f>
        <v>0</v>
      </c>
      <c r="S1469" s="2">
        <f>ROUND(CT1469*I1469,2)</f>
        <v>0</v>
      </c>
      <c r="T1469" s="2">
        <f>ROUND(CU1469*I1469,2)</f>
        <v>0</v>
      </c>
      <c r="U1469" s="2">
        <f t="shared" si="938"/>
        <v>0</v>
      </c>
      <c r="V1469" s="2">
        <f t="shared" si="939"/>
        <v>0</v>
      </c>
      <c r="W1469" s="2">
        <f>ROUND(CX1469*I1469,2)</f>
        <v>0</v>
      </c>
      <c r="X1469" s="2">
        <f>ROUND(CY1469,2)</f>
        <v>0</v>
      </c>
      <c r="Y1469" s="2">
        <f>ROUND(CZ1469,2)</f>
        <v>0</v>
      </c>
      <c r="Z1469" s="2"/>
      <c r="AA1469" s="2">
        <v>53551706</v>
      </c>
      <c r="AB1469" s="2">
        <f t="shared" si="940"/>
        <v>3666.67</v>
      </c>
      <c r="AC1469" s="2">
        <f t="shared" si="956"/>
        <v>3666.67</v>
      </c>
      <c r="AD1469" s="2">
        <f>ROUND((((ET1469)-(EU1469))+AE1469),2)</f>
        <v>0</v>
      </c>
      <c r="AE1469" s="2">
        <f t="shared" si="957"/>
        <v>0</v>
      </c>
      <c r="AF1469" s="2">
        <f t="shared" si="957"/>
        <v>0</v>
      </c>
      <c r="AG1469" s="2">
        <f t="shared" si="941"/>
        <v>0</v>
      </c>
      <c r="AH1469" s="2">
        <f t="shared" si="958"/>
        <v>0</v>
      </c>
      <c r="AI1469" s="2">
        <f t="shared" si="958"/>
        <v>0</v>
      </c>
      <c r="AJ1469" s="2">
        <f t="shared" si="942"/>
        <v>0</v>
      </c>
      <c r="AK1469" s="2">
        <v>3666.67</v>
      </c>
      <c r="AL1469" s="2">
        <v>3666.67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1</v>
      </c>
      <c r="AW1469" s="2">
        <v>1</v>
      </c>
      <c r="AX1469" s="2"/>
      <c r="AY1469" s="2"/>
      <c r="AZ1469" s="2">
        <v>1</v>
      </c>
      <c r="BA1469" s="2">
        <v>1</v>
      </c>
      <c r="BB1469" s="2">
        <v>1</v>
      </c>
      <c r="BC1469" s="2">
        <v>1</v>
      </c>
      <c r="BD1469" s="2" t="s">
        <v>3</v>
      </c>
      <c r="BE1469" s="2" t="s">
        <v>3</v>
      </c>
      <c r="BF1469" s="2" t="s">
        <v>3</v>
      </c>
      <c r="BG1469" s="2" t="s">
        <v>3</v>
      </c>
      <c r="BH1469" s="2">
        <v>3</v>
      </c>
      <c r="BI1469" s="2">
        <v>1</v>
      </c>
      <c r="BJ1469" s="2" t="s">
        <v>3</v>
      </c>
      <c r="BK1469" s="2"/>
      <c r="BL1469" s="2"/>
      <c r="BM1469" s="2">
        <v>1100</v>
      </c>
      <c r="BN1469" s="2">
        <v>0</v>
      </c>
      <c r="BO1469" s="2" t="s">
        <v>3</v>
      </c>
      <c r="BP1469" s="2">
        <v>0</v>
      </c>
      <c r="BQ1469" s="2">
        <v>8</v>
      </c>
      <c r="BR1469" s="2">
        <v>0</v>
      </c>
      <c r="BS1469" s="2">
        <v>1</v>
      </c>
      <c r="BT1469" s="2">
        <v>1</v>
      </c>
      <c r="BU1469" s="2">
        <v>1</v>
      </c>
      <c r="BV1469" s="2">
        <v>1</v>
      </c>
      <c r="BW1469" s="2">
        <v>1</v>
      </c>
      <c r="BX1469" s="2">
        <v>1</v>
      </c>
      <c r="BY1469" s="2" t="s">
        <v>3</v>
      </c>
      <c r="BZ1469" s="2">
        <v>0</v>
      </c>
      <c r="CA1469" s="2">
        <v>0</v>
      </c>
      <c r="CB1469" s="2" t="s">
        <v>3</v>
      </c>
      <c r="CC1469" s="2"/>
      <c r="CD1469" s="2"/>
      <c r="CE1469" s="2">
        <v>0</v>
      </c>
      <c r="CF1469" s="2">
        <v>0</v>
      </c>
      <c r="CG1469" s="2">
        <v>0</v>
      </c>
      <c r="CH1469" s="2"/>
      <c r="CI1469" s="2"/>
      <c r="CJ1469" s="2"/>
      <c r="CK1469" s="2"/>
      <c r="CL1469" s="2"/>
      <c r="CM1469" s="2">
        <v>0</v>
      </c>
      <c r="CN1469" s="2" t="s">
        <v>3</v>
      </c>
      <c r="CO1469" s="2">
        <v>0</v>
      </c>
      <c r="CP1469" s="2">
        <f t="shared" si="943"/>
        <v>366667</v>
      </c>
      <c r="CQ1469" s="2">
        <f>AC1469</f>
        <v>3666.67</v>
      </c>
      <c r="CR1469" s="2">
        <f t="shared" si="945"/>
        <v>0</v>
      </c>
      <c r="CS1469" s="2">
        <f t="shared" si="946"/>
        <v>0</v>
      </c>
      <c r="CT1469" s="2">
        <f t="shared" si="947"/>
        <v>0</v>
      </c>
      <c r="CU1469" s="2">
        <f t="shared" si="948"/>
        <v>0</v>
      </c>
      <c r="CV1469" s="2">
        <f t="shared" si="949"/>
        <v>0</v>
      </c>
      <c r="CW1469" s="2">
        <f t="shared" si="950"/>
        <v>0</v>
      </c>
      <c r="CX1469" s="2">
        <f t="shared" si="951"/>
        <v>0</v>
      </c>
      <c r="CY1469" s="2">
        <f t="shared" si="952"/>
        <v>0</v>
      </c>
      <c r="CZ1469" s="2">
        <f t="shared" si="953"/>
        <v>0</v>
      </c>
      <c r="DA1469" s="2"/>
      <c r="DB1469" s="2"/>
      <c r="DC1469" s="2" t="s">
        <v>3</v>
      </c>
      <c r="DD1469" s="2" t="s">
        <v>3</v>
      </c>
      <c r="DE1469" s="2" t="s">
        <v>3</v>
      </c>
      <c r="DF1469" s="2" t="s">
        <v>3</v>
      </c>
      <c r="DG1469" s="2" t="s">
        <v>3</v>
      </c>
      <c r="DH1469" s="2" t="s">
        <v>3</v>
      </c>
      <c r="DI1469" s="2" t="s">
        <v>3</v>
      </c>
      <c r="DJ1469" s="2" t="s">
        <v>3</v>
      </c>
      <c r="DK1469" s="2" t="s">
        <v>3</v>
      </c>
      <c r="DL1469" s="2" t="s">
        <v>3</v>
      </c>
      <c r="DM1469" s="2" t="s">
        <v>3</v>
      </c>
      <c r="DN1469" s="2">
        <v>0</v>
      </c>
      <c r="DO1469" s="2">
        <v>0</v>
      </c>
      <c r="DP1469" s="2">
        <v>1</v>
      </c>
      <c r="DQ1469" s="2">
        <v>1</v>
      </c>
      <c r="DR1469" s="2"/>
      <c r="DS1469" s="2"/>
      <c r="DT1469" s="2"/>
      <c r="DU1469" s="2">
        <v>1003</v>
      </c>
      <c r="DV1469" s="2" t="s">
        <v>185</v>
      </c>
      <c r="DW1469" s="2" t="s">
        <v>185</v>
      </c>
      <c r="DX1469" s="2">
        <v>1</v>
      </c>
      <c r="DY1469" s="2"/>
      <c r="DZ1469" s="2" t="s">
        <v>3</v>
      </c>
      <c r="EA1469" s="2" t="s">
        <v>3</v>
      </c>
      <c r="EB1469" s="2" t="s">
        <v>3</v>
      </c>
      <c r="EC1469" s="2" t="s">
        <v>3</v>
      </c>
      <c r="ED1469" s="2"/>
      <c r="EE1469" s="2">
        <v>53550982</v>
      </c>
      <c r="EF1469" s="2">
        <v>8</v>
      </c>
      <c r="EG1469" s="2" t="s">
        <v>931</v>
      </c>
      <c r="EH1469" s="2">
        <v>0</v>
      </c>
      <c r="EI1469" s="2" t="s">
        <v>3</v>
      </c>
      <c r="EJ1469" s="2">
        <v>1</v>
      </c>
      <c r="EK1469" s="2">
        <v>1100</v>
      </c>
      <c r="EL1469" s="2" t="s">
        <v>932</v>
      </c>
      <c r="EM1469" s="2" t="s">
        <v>933</v>
      </c>
      <c r="EN1469" s="2"/>
      <c r="EO1469" s="2" t="s">
        <v>3</v>
      </c>
      <c r="EP1469" s="2"/>
      <c r="EQ1469" s="2">
        <v>131072</v>
      </c>
      <c r="ER1469" s="2">
        <v>3740</v>
      </c>
      <c r="ES1469" s="2">
        <v>3666.67</v>
      </c>
      <c r="ET1469" s="2">
        <v>0</v>
      </c>
      <c r="EU1469" s="2">
        <v>0</v>
      </c>
      <c r="EV1469" s="2">
        <v>0</v>
      </c>
      <c r="EW1469" s="2">
        <v>0</v>
      </c>
      <c r="EX1469" s="2">
        <v>0</v>
      </c>
      <c r="EY1469" s="2">
        <v>0</v>
      </c>
      <c r="EZ1469" s="2">
        <v>5</v>
      </c>
      <c r="FA1469" s="2"/>
      <c r="FB1469" s="2"/>
      <c r="FC1469" s="2">
        <v>1</v>
      </c>
      <c r="FD1469" s="2">
        <v>18</v>
      </c>
      <c r="FE1469" s="2"/>
      <c r="FF1469" s="2">
        <v>4400</v>
      </c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>
        <v>0</v>
      </c>
      <c r="FR1469" s="2">
        <f>ROUND(IF(AND(BH1469=3,BI1469=3),P1469,0),2)</f>
        <v>0</v>
      </c>
      <c r="FS1469" s="2">
        <v>0</v>
      </c>
      <c r="FT1469" s="2"/>
      <c r="FU1469" s="2"/>
      <c r="FV1469" s="2"/>
      <c r="FW1469" s="2"/>
      <c r="FX1469" s="2">
        <v>0</v>
      </c>
      <c r="FY1469" s="2">
        <v>0</v>
      </c>
      <c r="FZ1469" s="2"/>
      <c r="GA1469" s="2" t="s">
        <v>186</v>
      </c>
      <c r="GB1469" s="2"/>
      <c r="GC1469" s="2"/>
      <c r="GD1469" s="2">
        <v>1</v>
      </c>
      <c r="GE1469" s="2"/>
      <c r="GF1469" s="2">
        <v>-902226909</v>
      </c>
      <c r="GG1469" s="2">
        <v>2</v>
      </c>
      <c r="GH1469" s="2">
        <v>3</v>
      </c>
      <c r="GI1469" s="2">
        <v>-2</v>
      </c>
      <c r="GJ1469" s="2">
        <v>0</v>
      </c>
      <c r="GK1469" s="2">
        <v>0</v>
      </c>
      <c r="GL1469" s="2">
        <f>ROUND(IF(AND(BH1469=3,BI1469=3,FS1469&lt;&gt;0),P1469,0),2)</f>
        <v>0</v>
      </c>
      <c r="GM1469" s="2">
        <f>ROUND(O1469+X1469+Y1469,2)+GX1469</f>
        <v>366667</v>
      </c>
      <c r="GN1469" s="2">
        <f>IF(OR(BI1469=0,BI1469=1),ROUND(O1469+X1469+Y1469,2),0)</f>
        <v>366667</v>
      </c>
      <c r="GO1469" s="2">
        <f>IF(BI1469=2,ROUND(O1469+X1469+Y1469,2),0)</f>
        <v>0</v>
      </c>
      <c r="GP1469" s="2">
        <f>IF(BI1469=4,ROUND(O1469+X1469+Y1469,2)+GX1469,0)</f>
        <v>0</v>
      </c>
      <c r="GQ1469" s="2"/>
      <c r="GR1469" s="2">
        <v>1</v>
      </c>
      <c r="GS1469" s="2">
        <v>1</v>
      </c>
      <c r="GT1469" s="2">
        <v>0</v>
      </c>
      <c r="GU1469" s="2" t="s">
        <v>3</v>
      </c>
      <c r="GV1469" s="2">
        <f t="shared" si="954"/>
        <v>0</v>
      </c>
      <c r="GW1469" s="2">
        <v>1</v>
      </c>
      <c r="GX1469" s="2">
        <f>ROUND(HC1469*I1469,2)</f>
        <v>0</v>
      </c>
      <c r="GY1469" s="2"/>
      <c r="GZ1469" s="2"/>
      <c r="HA1469" s="2">
        <v>0</v>
      </c>
      <c r="HB1469" s="2">
        <v>0</v>
      </c>
      <c r="HC1469" s="2">
        <f t="shared" si="955"/>
        <v>0</v>
      </c>
      <c r="HD1469" s="2"/>
      <c r="HE1469" s="2" t="s">
        <v>138</v>
      </c>
      <c r="HF1469" s="2" t="s">
        <v>138</v>
      </c>
      <c r="HG1469" s="2">
        <f>ROUND(AC1469*I1469,0)</f>
        <v>366667</v>
      </c>
      <c r="HH1469" s="2"/>
      <c r="HI1469" s="2"/>
      <c r="HJ1469" s="2"/>
      <c r="HK1469" s="2"/>
      <c r="HL1469" s="2"/>
      <c r="HM1469" s="2" t="s">
        <v>3</v>
      </c>
      <c r="HN1469" s="2" t="s">
        <v>3</v>
      </c>
      <c r="HO1469" s="2" t="s">
        <v>3</v>
      </c>
      <c r="HP1469" s="2" t="s">
        <v>3</v>
      </c>
      <c r="HQ1469" s="2" t="s">
        <v>3</v>
      </c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>
        <v>0</v>
      </c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</row>
    <row r="1470" spans="1:255" x14ac:dyDescent="0.2">
      <c r="A1470">
        <v>17</v>
      </c>
      <c r="B1470">
        <v>1</v>
      </c>
      <c r="E1470" t="s">
        <v>1390</v>
      </c>
      <c r="F1470" t="s">
        <v>1391</v>
      </c>
      <c r="G1470" t="s">
        <v>1392</v>
      </c>
      <c r="H1470" t="s">
        <v>185</v>
      </c>
      <c r="I1470">
        <f>ROUND(ROUND(100,4),7)</f>
        <v>100</v>
      </c>
      <c r="J1470">
        <v>0</v>
      </c>
      <c r="K1470">
        <f>ROUND(ROUND(100,4),7)</f>
        <v>100</v>
      </c>
      <c r="O1470">
        <f>ROUND(CP1470,0)</f>
        <v>374000</v>
      </c>
      <c r="P1470">
        <f>ROUND(CQ1470*I1470,0)</f>
        <v>374000</v>
      </c>
      <c r="Q1470">
        <f>ROUND(CR1470*I1470,0)</f>
        <v>0</v>
      </c>
      <c r="R1470">
        <f>ROUND(CS1470*I1470,0)</f>
        <v>0</v>
      </c>
      <c r="S1470">
        <f>ROUND(CT1470*I1470,0)</f>
        <v>0</v>
      </c>
      <c r="T1470">
        <f>ROUND(CU1470*I1470,0)</f>
        <v>0</v>
      </c>
      <c r="U1470">
        <f t="shared" si="938"/>
        <v>0</v>
      </c>
      <c r="V1470">
        <f t="shared" si="939"/>
        <v>0</v>
      </c>
      <c r="W1470">
        <f>ROUND(CX1470*I1470,0)</f>
        <v>0</v>
      </c>
      <c r="X1470">
        <f>ROUND(CY1470,0)</f>
        <v>0</v>
      </c>
      <c r="Y1470">
        <f>ROUND(CZ1470,0)</f>
        <v>0</v>
      </c>
      <c r="AA1470">
        <v>53551707</v>
      </c>
      <c r="AB1470">
        <f t="shared" si="940"/>
        <v>3740</v>
      </c>
      <c r="AC1470">
        <f t="shared" si="956"/>
        <v>3740</v>
      </c>
      <c r="AD1470">
        <f>ROUND((((ET1470)-(EU1470))+AE1470),2)</f>
        <v>0</v>
      </c>
      <c r="AE1470">
        <f t="shared" si="957"/>
        <v>0</v>
      </c>
      <c r="AF1470">
        <f t="shared" si="957"/>
        <v>0</v>
      </c>
      <c r="AG1470">
        <f t="shared" si="941"/>
        <v>0</v>
      </c>
      <c r="AH1470">
        <f t="shared" si="958"/>
        <v>0</v>
      </c>
      <c r="AI1470">
        <f t="shared" si="958"/>
        <v>0</v>
      </c>
      <c r="AJ1470">
        <f t="shared" si="942"/>
        <v>0</v>
      </c>
      <c r="AK1470">
        <v>3740</v>
      </c>
      <c r="AL1470">
        <v>3740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1</v>
      </c>
      <c r="AW1470">
        <v>1</v>
      </c>
      <c r="AZ1470">
        <v>1</v>
      </c>
      <c r="BA1470">
        <v>1</v>
      </c>
      <c r="BB1470">
        <v>1</v>
      </c>
      <c r="BC1470">
        <v>6.14</v>
      </c>
      <c r="BD1470" t="s">
        <v>3</v>
      </c>
      <c r="BE1470" t="s">
        <v>3</v>
      </c>
      <c r="BF1470" t="s">
        <v>3</v>
      </c>
      <c r="BG1470" t="s">
        <v>3</v>
      </c>
      <c r="BH1470">
        <v>3</v>
      </c>
      <c r="BI1470">
        <v>1</v>
      </c>
      <c r="BJ1470" t="s">
        <v>3</v>
      </c>
      <c r="BM1470">
        <v>1100</v>
      </c>
      <c r="BN1470">
        <v>0</v>
      </c>
      <c r="BO1470" t="s">
        <v>30</v>
      </c>
      <c r="BP1470">
        <v>1</v>
      </c>
      <c r="BQ1470">
        <v>8</v>
      </c>
      <c r="BR1470">
        <v>0</v>
      </c>
      <c r="BS1470">
        <v>1</v>
      </c>
      <c r="BT1470">
        <v>1</v>
      </c>
      <c r="BU1470">
        <v>1</v>
      </c>
      <c r="BV1470">
        <v>1</v>
      </c>
      <c r="BW1470">
        <v>1</v>
      </c>
      <c r="BX1470">
        <v>1</v>
      </c>
      <c r="BY1470" t="s">
        <v>3</v>
      </c>
      <c r="BZ1470">
        <v>0</v>
      </c>
      <c r="CA1470">
        <v>0</v>
      </c>
      <c r="CB1470" t="s">
        <v>3</v>
      </c>
      <c r="CE1470">
        <v>0</v>
      </c>
      <c r="CF1470">
        <v>0</v>
      </c>
      <c r="CG1470">
        <v>0</v>
      </c>
      <c r="CM1470">
        <v>0</v>
      </c>
      <c r="CN1470" t="s">
        <v>3</v>
      </c>
      <c r="CO1470">
        <v>0</v>
      </c>
      <c r="CP1470">
        <f t="shared" si="943"/>
        <v>374000</v>
      </c>
      <c r="CQ1470">
        <f>AC1470</f>
        <v>3740</v>
      </c>
      <c r="CR1470">
        <f t="shared" si="945"/>
        <v>0</v>
      </c>
      <c r="CS1470">
        <f t="shared" si="946"/>
        <v>0</v>
      </c>
      <c r="CT1470">
        <f t="shared" si="947"/>
        <v>0</v>
      </c>
      <c r="CU1470">
        <f t="shared" si="948"/>
        <v>0</v>
      </c>
      <c r="CV1470">
        <f t="shared" si="949"/>
        <v>0</v>
      </c>
      <c r="CW1470">
        <f t="shared" si="950"/>
        <v>0</v>
      </c>
      <c r="CX1470">
        <f t="shared" si="951"/>
        <v>0</v>
      </c>
      <c r="CY1470">
        <f t="shared" si="952"/>
        <v>0</v>
      </c>
      <c r="CZ1470">
        <f t="shared" si="953"/>
        <v>0</v>
      </c>
      <c r="DC1470" t="s">
        <v>3</v>
      </c>
      <c r="DD1470" t="s">
        <v>3</v>
      </c>
      <c r="DE1470" t="s">
        <v>3</v>
      </c>
      <c r="DF1470" t="s">
        <v>3</v>
      </c>
      <c r="DG1470" t="s">
        <v>3</v>
      </c>
      <c r="DH1470" t="s">
        <v>3</v>
      </c>
      <c r="DI1470" t="s">
        <v>3</v>
      </c>
      <c r="DJ1470" t="s">
        <v>3</v>
      </c>
      <c r="DK1470" t="s">
        <v>3</v>
      </c>
      <c r="DL1470" t="s">
        <v>3</v>
      </c>
      <c r="DM1470" t="s">
        <v>3</v>
      </c>
      <c r="DN1470">
        <v>0</v>
      </c>
      <c r="DO1470">
        <v>0</v>
      </c>
      <c r="DP1470">
        <v>1</v>
      </c>
      <c r="DQ1470">
        <v>1</v>
      </c>
      <c r="DU1470">
        <v>1003</v>
      </c>
      <c r="DV1470" t="s">
        <v>185</v>
      </c>
      <c r="DW1470" t="s">
        <v>185</v>
      </c>
      <c r="DX1470">
        <v>1</v>
      </c>
      <c r="DZ1470" t="s">
        <v>3</v>
      </c>
      <c r="EA1470" t="s">
        <v>3</v>
      </c>
      <c r="EB1470" t="s">
        <v>3</v>
      </c>
      <c r="EC1470" t="s">
        <v>3</v>
      </c>
      <c r="EE1470">
        <v>53550982</v>
      </c>
      <c r="EF1470">
        <v>8</v>
      </c>
      <c r="EG1470" t="s">
        <v>931</v>
      </c>
      <c r="EH1470">
        <v>0</v>
      </c>
      <c r="EI1470" t="s">
        <v>3</v>
      </c>
      <c r="EJ1470">
        <v>1</v>
      </c>
      <c r="EK1470">
        <v>1100</v>
      </c>
      <c r="EL1470" t="s">
        <v>932</v>
      </c>
      <c r="EM1470" t="s">
        <v>933</v>
      </c>
      <c r="EO1470" t="s">
        <v>3</v>
      </c>
      <c r="EQ1470">
        <v>131072</v>
      </c>
      <c r="ER1470">
        <v>3740</v>
      </c>
      <c r="ES1470">
        <v>3740</v>
      </c>
      <c r="ET1470">
        <v>0</v>
      </c>
      <c r="EU1470">
        <v>0</v>
      </c>
      <c r="EV1470">
        <v>0</v>
      </c>
      <c r="EW1470">
        <v>0</v>
      </c>
      <c r="EX1470">
        <v>0</v>
      </c>
      <c r="EY1470">
        <v>0</v>
      </c>
      <c r="EZ1470">
        <v>5</v>
      </c>
      <c r="FC1470">
        <v>1</v>
      </c>
      <c r="FD1470">
        <v>18</v>
      </c>
      <c r="FF1470">
        <v>4400</v>
      </c>
      <c r="FQ1470">
        <v>0</v>
      </c>
      <c r="FR1470">
        <f>ROUND(IF(AND(BH1470=3,BI1470=3),P1470,0),0)</f>
        <v>0</v>
      </c>
      <c r="FS1470">
        <v>0</v>
      </c>
      <c r="FX1470">
        <v>0</v>
      </c>
      <c r="FY1470">
        <v>0</v>
      </c>
      <c r="GA1470" t="s">
        <v>187</v>
      </c>
      <c r="GD1470">
        <v>1</v>
      </c>
      <c r="GF1470">
        <v>-902226909</v>
      </c>
      <c r="GG1470">
        <v>2</v>
      </c>
      <c r="GH1470">
        <v>3</v>
      </c>
      <c r="GI1470">
        <v>5</v>
      </c>
      <c r="GJ1470">
        <v>0</v>
      </c>
      <c r="GK1470">
        <v>0</v>
      </c>
      <c r="GL1470">
        <f>ROUND(IF(AND(BH1470=3,BI1470=3,FS1470&lt;&gt;0),P1470,0),0)</f>
        <v>0</v>
      </c>
      <c r="GM1470">
        <f>ROUND(O1470+X1470+Y1470,0)+GX1470</f>
        <v>374000</v>
      </c>
      <c r="GN1470">
        <f>IF(OR(BI1470=0,BI1470=1),ROUND(O1470+X1470+Y1470,0),0)</f>
        <v>374000</v>
      </c>
      <c r="GO1470">
        <f>IF(BI1470=2,ROUND(O1470+X1470+Y1470,0),0)</f>
        <v>0</v>
      </c>
      <c r="GP1470">
        <f>IF(BI1470=4,ROUND(O1470+X1470+Y1470,0)+GX1470,0)</f>
        <v>0</v>
      </c>
      <c r="GR1470">
        <v>1</v>
      </c>
      <c r="GS1470">
        <v>1</v>
      </c>
      <c r="GT1470">
        <v>0</v>
      </c>
      <c r="GU1470" t="s">
        <v>3</v>
      </c>
      <c r="GV1470">
        <f t="shared" si="954"/>
        <v>0</v>
      </c>
      <c r="GW1470">
        <v>1</v>
      </c>
      <c r="GX1470">
        <f>ROUND(HC1470*I1470,0)</f>
        <v>0</v>
      </c>
      <c r="HA1470">
        <v>0</v>
      </c>
      <c r="HB1470">
        <v>0</v>
      </c>
      <c r="HC1470">
        <f t="shared" si="955"/>
        <v>0</v>
      </c>
      <c r="HE1470" t="s">
        <v>138</v>
      </c>
      <c r="HF1470" t="s">
        <v>31</v>
      </c>
      <c r="HG1470">
        <f>ROUND(AC1470*I1470,0)</f>
        <v>374000</v>
      </c>
      <c r="HM1470" t="s">
        <v>3</v>
      </c>
      <c r="HN1470" t="s">
        <v>3</v>
      </c>
      <c r="HO1470" t="s">
        <v>3</v>
      </c>
      <c r="HP1470" t="s">
        <v>3</v>
      </c>
      <c r="HQ1470" t="s">
        <v>3</v>
      </c>
      <c r="IK1470">
        <v>0</v>
      </c>
    </row>
    <row r="1472" spans="1:255" x14ac:dyDescent="0.2">
      <c r="A1472" s="3">
        <v>51</v>
      </c>
      <c r="B1472" s="3">
        <f>B1457</f>
        <v>1</v>
      </c>
      <c r="C1472" s="3">
        <f>A1457</f>
        <v>4</v>
      </c>
      <c r="D1472" s="3">
        <f>ROW(A1457)</f>
        <v>1457</v>
      </c>
      <c r="E1472" s="3"/>
      <c r="F1472" s="3" t="str">
        <f>IF(F1457&lt;&gt;"",F1457,"")</f>
        <v/>
      </c>
      <c r="G1472" s="3" t="str">
        <f>IF(G1457&lt;&gt;"",G1457,"")</f>
        <v>18. Прочие работы</v>
      </c>
      <c r="H1472" s="3">
        <v>0</v>
      </c>
      <c r="I1472" s="3"/>
      <c r="J1472" s="3"/>
      <c r="K1472" s="3"/>
      <c r="L1472" s="3"/>
      <c r="M1472" s="3"/>
      <c r="N1472" s="3"/>
      <c r="O1472" s="3">
        <f t="shared" ref="O1472:T1472" si="959">ROUND(AB1472,0)</f>
        <v>368378</v>
      </c>
      <c r="P1472" s="3">
        <f t="shared" si="959"/>
        <v>366901</v>
      </c>
      <c r="Q1472" s="3">
        <f t="shared" si="959"/>
        <v>564</v>
      </c>
      <c r="R1472" s="3">
        <f t="shared" si="959"/>
        <v>12</v>
      </c>
      <c r="S1472" s="3">
        <f t="shared" si="959"/>
        <v>913</v>
      </c>
      <c r="T1472" s="3">
        <f t="shared" si="959"/>
        <v>0</v>
      </c>
      <c r="U1472" s="3">
        <f>AH1472</f>
        <v>97.120374999999996</v>
      </c>
      <c r="V1472" s="3">
        <f>AI1472</f>
        <v>0.85214999999999996</v>
      </c>
      <c r="W1472" s="3">
        <f>ROUND(AJ1472,0)</f>
        <v>-73</v>
      </c>
      <c r="X1472" s="3">
        <f>ROUND(AK1472,0)</f>
        <v>1006</v>
      </c>
      <c r="Y1472" s="3">
        <f>ROUND(AL1472,0)</f>
        <v>671</v>
      </c>
      <c r="Z1472" s="3"/>
      <c r="AA1472" s="3"/>
      <c r="AB1472" s="3">
        <f>ROUND(SUMIF(AA1461:AA1470,"=53551706",O1461:O1470),0)</f>
        <v>368378</v>
      </c>
      <c r="AC1472" s="3">
        <f>ROUND(SUMIF(AA1461:AA1470,"=53551706",P1461:P1470),0)</f>
        <v>366901</v>
      </c>
      <c r="AD1472" s="3">
        <f>ROUND(SUMIF(AA1461:AA1470,"=53551706",Q1461:Q1470),0)</f>
        <v>564</v>
      </c>
      <c r="AE1472" s="3">
        <f>ROUND(SUMIF(AA1461:AA1470,"=53551706",R1461:R1470),0)</f>
        <v>12</v>
      </c>
      <c r="AF1472" s="3">
        <f>ROUND(SUMIF(AA1461:AA1470,"=53551706",S1461:S1470),0)</f>
        <v>913</v>
      </c>
      <c r="AG1472" s="3">
        <f>ROUND(SUMIF(AA1461:AA1470,"=53551706",T1461:T1470),0)</f>
        <v>0</v>
      </c>
      <c r="AH1472" s="3">
        <f>SUMIF(AA1461:AA1470,"=53551706",U1461:U1470)</f>
        <v>97.120374999999996</v>
      </c>
      <c r="AI1472" s="3">
        <f>SUMIF(AA1461:AA1470,"=53551706",V1461:V1470)</f>
        <v>0.85214999999999996</v>
      </c>
      <c r="AJ1472" s="3">
        <f>ROUND(SUMIF(AA1461:AA1470,"=53551706",W1461:W1470),0)</f>
        <v>-73</v>
      </c>
      <c r="AK1472" s="3">
        <f>ROUND(SUMIF(AA1461:AA1470,"=53551706",X1461:X1470),0)</f>
        <v>1006</v>
      </c>
      <c r="AL1472" s="3">
        <f>ROUND(SUMIF(AA1461:AA1470,"=53551706",Y1461:Y1470),0)</f>
        <v>671</v>
      </c>
      <c r="AM1472" s="3"/>
      <c r="AN1472" s="3"/>
      <c r="AO1472" s="3">
        <f t="shared" ref="AO1472:BD1472" si="960">ROUND(BX1472,0)</f>
        <v>0</v>
      </c>
      <c r="AP1472" s="3">
        <f t="shared" si="960"/>
        <v>0</v>
      </c>
      <c r="AQ1472" s="3">
        <f t="shared" si="960"/>
        <v>0</v>
      </c>
      <c r="AR1472" s="3">
        <f t="shared" si="960"/>
        <v>370054</v>
      </c>
      <c r="AS1472" s="3">
        <f t="shared" si="960"/>
        <v>370054</v>
      </c>
      <c r="AT1472" s="3">
        <f t="shared" si="960"/>
        <v>0</v>
      </c>
      <c r="AU1472" s="3">
        <f t="shared" si="960"/>
        <v>0</v>
      </c>
      <c r="AV1472" s="3">
        <f t="shared" si="960"/>
        <v>366901</v>
      </c>
      <c r="AW1472" s="3">
        <f t="shared" si="960"/>
        <v>366901</v>
      </c>
      <c r="AX1472" s="3">
        <f t="shared" si="960"/>
        <v>0</v>
      </c>
      <c r="AY1472" s="3">
        <f t="shared" si="960"/>
        <v>366901</v>
      </c>
      <c r="AZ1472" s="3">
        <f t="shared" si="960"/>
        <v>0</v>
      </c>
      <c r="BA1472" s="3">
        <f t="shared" si="960"/>
        <v>0</v>
      </c>
      <c r="BB1472" s="3">
        <f t="shared" si="960"/>
        <v>0</v>
      </c>
      <c r="BC1472" s="3">
        <f t="shared" si="960"/>
        <v>0</v>
      </c>
      <c r="BD1472" s="3">
        <f t="shared" si="960"/>
        <v>0</v>
      </c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>
        <f>ROUND(SUMIF(AA1461:AA1470,"=53551706",FQ1461:FQ1470),0)</f>
        <v>0</v>
      </c>
      <c r="BY1472" s="3">
        <f>ROUND(SUMIF(AA1461:AA1470,"=53551706",FR1461:FR1470),0)</f>
        <v>0</v>
      </c>
      <c r="BZ1472" s="3">
        <f>ROUND(SUMIF(AA1461:AA1470,"=53551706",GL1461:GL1470),0)</f>
        <v>0</v>
      </c>
      <c r="CA1472" s="3">
        <f>ROUND(SUMIF(AA1461:AA1470,"=53551706",GM1461:GM1470),0)</f>
        <v>370054</v>
      </c>
      <c r="CB1472" s="3">
        <f>ROUND(SUMIF(AA1461:AA1470,"=53551706",GN1461:GN1470),0)</f>
        <v>370054</v>
      </c>
      <c r="CC1472" s="3">
        <f>ROUND(SUMIF(AA1461:AA1470,"=53551706",GO1461:GO1470),0)</f>
        <v>0</v>
      </c>
      <c r="CD1472" s="3">
        <f>ROUND(SUMIF(AA1461:AA1470,"=53551706",GP1461:GP1470),0)</f>
        <v>0</v>
      </c>
      <c r="CE1472" s="3">
        <f>AC1472-BX1472</f>
        <v>366901</v>
      </c>
      <c r="CF1472" s="3">
        <f>AC1472-BY1472</f>
        <v>366901</v>
      </c>
      <c r="CG1472" s="3">
        <f>BX1472-BZ1472</f>
        <v>0</v>
      </c>
      <c r="CH1472" s="3">
        <f>AC1472-BX1472-BY1472+BZ1472</f>
        <v>366901</v>
      </c>
      <c r="CI1472" s="3">
        <f>BY1472-BZ1472</f>
        <v>0</v>
      </c>
      <c r="CJ1472" s="3">
        <f>ROUND(SUMIF(AA1461:AA1470,"=53551706",GX1461:GX1470),0)</f>
        <v>0</v>
      </c>
      <c r="CK1472" s="3">
        <f>ROUND(SUMIF(AA1461:AA1470,"=53551706",GY1461:GY1470),0)</f>
        <v>0</v>
      </c>
      <c r="CL1472" s="3">
        <f>ROUND(SUMIF(AA1461:AA1470,"=53551706",GZ1461:GZ1470),0)</f>
        <v>0</v>
      </c>
      <c r="CM1472" s="3">
        <f>ROUND(SUMIF(AA1461:AA1470,"=53551706",HD1461:HD1470),0)</f>
        <v>0</v>
      </c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4">
        <f t="shared" ref="DG1472:DL1472" si="961">ROUND(DT1472,0)</f>
        <v>418069</v>
      </c>
      <c r="DH1472" s="4">
        <f t="shared" si="961"/>
        <v>376743</v>
      </c>
      <c r="DI1472" s="4">
        <f t="shared" si="961"/>
        <v>9154</v>
      </c>
      <c r="DJ1472" s="4">
        <f t="shared" si="961"/>
        <v>406</v>
      </c>
      <c r="DK1472" s="4">
        <f t="shared" si="961"/>
        <v>32172</v>
      </c>
      <c r="DL1472" s="4">
        <f t="shared" si="961"/>
        <v>0</v>
      </c>
      <c r="DM1472" s="4">
        <f>DZ1472</f>
        <v>97.120374999999996</v>
      </c>
      <c r="DN1472" s="4">
        <f>EA1472</f>
        <v>0.85214999999999996</v>
      </c>
      <c r="DO1472" s="4">
        <f>ROUND(EB1472,0)</f>
        <v>-73</v>
      </c>
      <c r="DP1472" s="4">
        <f>ROUND(EC1472,0)</f>
        <v>35440</v>
      </c>
      <c r="DQ1472" s="4">
        <f>ROUND(ED1472,0)</f>
        <v>23631</v>
      </c>
      <c r="DR1472" s="4"/>
      <c r="DS1472" s="4"/>
      <c r="DT1472" s="4">
        <f>ROUND(SUMIF(AA1461:AA1470,"=53551707",O1461:O1470),0)</f>
        <v>418069</v>
      </c>
      <c r="DU1472" s="4">
        <f>ROUND(SUMIF(AA1461:AA1470,"=53551707",P1461:P1470),0)</f>
        <v>376743</v>
      </c>
      <c r="DV1472" s="4">
        <f>ROUND(SUMIF(AA1461:AA1470,"=53551707",Q1461:Q1470),0)</f>
        <v>9154</v>
      </c>
      <c r="DW1472" s="4">
        <f>ROUND(SUMIF(AA1461:AA1470,"=53551707",R1461:R1470),0)</f>
        <v>406</v>
      </c>
      <c r="DX1472" s="4">
        <f>ROUND(SUMIF(AA1461:AA1470,"=53551707",S1461:S1470),0)</f>
        <v>32172</v>
      </c>
      <c r="DY1472" s="4">
        <f>ROUND(SUMIF(AA1461:AA1470,"=53551707",T1461:T1470),0)</f>
        <v>0</v>
      </c>
      <c r="DZ1472" s="4">
        <f>SUMIF(AA1461:AA1470,"=53551707",U1461:U1470)</f>
        <v>97.120374999999996</v>
      </c>
      <c r="EA1472" s="4">
        <f>SUMIF(AA1461:AA1470,"=53551707",V1461:V1470)</f>
        <v>0.85214999999999996</v>
      </c>
      <c r="EB1472" s="4">
        <f>ROUND(SUMIF(AA1461:AA1470,"=53551707",W1461:W1470),0)</f>
        <v>-73</v>
      </c>
      <c r="EC1472" s="4">
        <f>ROUND(SUMIF(AA1461:AA1470,"=53551707",X1461:X1470),0)</f>
        <v>35440</v>
      </c>
      <c r="ED1472" s="4">
        <f>ROUND(SUMIF(AA1461:AA1470,"=53551707",Y1461:Y1470),0)</f>
        <v>23631</v>
      </c>
      <c r="EE1472" s="4"/>
      <c r="EF1472" s="4"/>
      <c r="EG1472" s="4">
        <f t="shared" ref="EG1472:EV1472" si="962">ROUND(FP1472,0)</f>
        <v>0</v>
      </c>
      <c r="EH1472" s="4">
        <f t="shared" si="962"/>
        <v>0</v>
      </c>
      <c r="EI1472" s="4">
        <f t="shared" si="962"/>
        <v>0</v>
      </c>
      <c r="EJ1472" s="4">
        <f t="shared" si="962"/>
        <v>477140</v>
      </c>
      <c r="EK1472" s="4">
        <f t="shared" si="962"/>
        <v>477140</v>
      </c>
      <c r="EL1472" s="4">
        <f t="shared" si="962"/>
        <v>0</v>
      </c>
      <c r="EM1472" s="4">
        <f t="shared" si="962"/>
        <v>0</v>
      </c>
      <c r="EN1472" s="4">
        <f t="shared" si="962"/>
        <v>376743</v>
      </c>
      <c r="EO1472" s="4">
        <f t="shared" si="962"/>
        <v>376743</v>
      </c>
      <c r="EP1472" s="4">
        <f t="shared" si="962"/>
        <v>0</v>
      </c>
      <c r="EQ1472" s="4">
        <f t="shared" si="962"/>
        <v>376743</v>
      </c>
      <c r="ER1472" s="4">
        <f t="shared" si="962"/>
        <v>0</v>
      </c>
      <c r="ES1472" s="4">
        <f t="shared" si="962"/>
        <v>0</v>
      </c>
      <c r="ET1472" s="4">
        <f t="shared" si="962"/>
        <v>0</v>
      </c>
      <c r="EU1472" s="4">
        <f t="shared" si="962"/>
        <v>0</v>
      </c>
      <c r="EV1472" s="4">
        <f t="shared" si="962"/>
        <v>0</v>
      </c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>
        <f>ROUND(SUMIF(AA1461:AA1470,"=53551707",FQ1461:FQ1470),0)</f>
        <v>0</v>
      </c>
      <c r="FQ1472" s="4">
        <f>ROUND(SUMIF(AA1461:AA1470,"=53551707",FR1461:FR1470),0)</f>
        <v>0</v>
      </c>
      <c r="FR1472" s="4">
        <f>ROUND(SUMIF(AA1461:AA1470,"=53551707",GL1461:GL1470),0)</f>
        <v>0</v>
      </c>
      <c r="FS1472" s="4">
        <f>ROUND(SUMIF(AA1461:AA1470,"=53551707",GM1461:GM1470),0)</f>
        <v>477140</v>
      </c>
      <c r="FT1472" s="4">
        <f>ROUND(SUMIF(AA1461:AA1470,"=53551707",GN1461:GN1470),0)</f>
        <v>477140</v>
      </c>
      <c r="FU1472" s="4">
        <f>ROUND(SUMIF(AA1461:AA1470,"=53551707",GO1461:GO1470),0)</f>
        <v>0</v>
      </c>
      <c r="FV1472" s="4">
        <f>ROUND(SUMIF(AA1461:AA1470,"=53551707",GP1461:GP1470),0)</f>
        <v>0</v>
      </c>
      <c r="FW1472" s="4">
        <f>DU1472-FP1472</f>
        <v>376743</v>
      </c>
      <c r="FX1472" s="4">
        <f>DU1472-FQ1472</f>
        <v>376743</v>
      </c>
      <c r="FY1472" s="4">
        <f>FP1472-FR1472</f>
        <v>0</v>
      </c>
      <c r="FZ1472" s="4">
        <f>DU1472-FP1472-FQ1472+FR1472</f>
        <v>376743</v>
      </c>
      <c r="GA1472" s="4">
        <f>FQ1472-FR1472</f>
        <v>0</v>
      </c>
      <c r="GB1472" s="4">
        <f>ROUND(SUMIF(AA1461:AA1470,"=53551707",GX1461:GX1470),0)</f>
        <v>0</v>
      </c>
      <c r="GC1472" s="4">
        <f>ROUND(SUMIF(AA1461:AA1470,"=53551707",GY1461:GY1470),0)</f>
        <v>0</v>
      </c>
      <c r="GD1472" s="4">
        <f>ROUND(SUMIF(AA1461:AA1470,"=53551707",GZ1461:GZ1470),0)</f>
        <v>0</v>
      </c>
      <c r="GE1472" s="4">
        <f>ROUND(SUMIF(AA1461:AA1470,"=53551707",HD1461:HD1470),0)</f>
        <v>0</v>
      </c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>
        <v>0</v>
      </c>
    </row>
    <row r="1474" spans="1:28" x14ac:dyDescent="0.2">
      <c r="A1474" s="5">
        <v>50</v>
      </c>
      <c r="B1474" s="5">
        <v>0</v>
      </c>
      <c r="C1474" s="5">
        <v>0</v>
      </c>
      <c r="D1474" s="5">
        <v>1</v>
      </c>
      <c r="E1474" s="5">
        <v>201</v>
      </c>
      <c r="F1474" s="5">
        <f>ROUND(Source!O1472,O1474)</f>
        <v>368378</v>
      </c>
      <c r="G1474" s="5" t="s">
        <v>249</v>
      </c>
      <c r="H1474" s="5" t="s">
        <v>250</v>
      </c>
      <c r="I1474" s="5"/>
      <c r="J1474" s="5"/>
      <c r="K1474" s="5">
        <v>201</v>
      </c>
      <c r="L1474" s="5">
        <v>1</v>
      </c>
      <c r="M1474" s="5">
        <v>3</v>
      </c>
      <c r="N1474" s="5" t="s">
        <v>3</v>
      </c>
      <c r="O1474" s="5">
        <v>2</v>
      </c>
      <c r="P1474" s="5">
        <f>ROUND(Source!DG1472,O1474)</f>
        <v>418069</v>
      </c>
      <c r="Q1474" s="5"/>
      <c r="R1474" s="5"/>
      <c r="S1474" s="5"/>
      <c r="T1474" s="5"/>
      <c r="U1474" s="5"/>
      <c r="V1474" s="5"/>
      <c r="W1474" s="5">
        <v>368377.63999999996</v>
      </c>
      <c r="X1474" s="5">
        <v>1</v>
      </c>
      <c r="Y1474" s="5">
        <v>368377.63999999996</v>
      </c>
      <c r="Z1474" s="5">
        <v>418069</v>
      </c>
      <c r="AA1474" s="5">
        <v>1</v>
      </c>
      <c r="AB1474" s="5">
        <v>418069</v>
      </c>
    </row>
    <row r="1475" spans="1:28" x14ac:dyDescent="0.2">
      <c r="A1475" s="5">
        <v>50</v>
      </c>
      <c r="B1475" s="5">
        <v>0</v>
      </c>
      <c r="C1475" s="5">
        <v>0</v>
      </c>
      <c r="D1475" s="5">
        <v>1</v>
      </c>
      <c r="E1475" s="5">
        <v>202</v>
      </c>
      <c r="F1475" s="5">
        <f>ROUND(Source!P1472,O1475)</f>
        <v>366901</v>
      </c>
      <c r="G1475" s="5" t="s">
        <v>251</v>
      </c>
      <c r="H1475" s="5" t="s">
        <v>252</v>
      </c>
      <c r="I1475" s="5"/>
      <c r="J1475" s="5"/>
      <c r="K1475" s="5">
        <v>202</v>
      </c>
      <c r="L1475" s="5">
        <v>2</v>
      </c>
      <c r="M1475" s="5">
        <v>3</v>
      </c>
      <c r="N1475" s="5" t="s">
        <v>3</v>
      </c>
      <c r="O1475" s="5">
        <v>2</v>
      </c>
      <c r="P1475" s="5">
        <f>ROUND(Source!DH1472,O1475)</f>
        <v>376743</v>
      </c>
      <c r="Q1475" s="5"/>
      <c r="R1475" s="5"/>
      <c r="S1475" s="5"/>
      <c r="T1475" s="5"/>
      <c r="U1475" s="5"/>
      <c r="V1475" s="5"/>
      <c r="W1475" s="5">
        <v>366900.72</v>
      </c>
      <c r="X1475" s="5">
        <v>1</v>
      </c>
      <c r="Y1475" s="5">
        <v>366900.72</v>
      </c>
      <c r="Z1475" s="5">
        <v>376743</v>
      </c>
      <c r="AA1475" s="5">
        <v>1</v>
      </c>
      <c r="AB1475" s="5">
        <v>376743</v>
      </c>
    </row>
    <row r="1476" spans="1:28" x14ac:dyDescent="0.2">
      <c r="A1476" s="5">
        <v>50</v>
      </c>
      <c r="B1476" s="5">
        <v>0</v>
      </c>
      <c r="C1476" s="5">
        <v>0</v>
      </c>
      <c r="D1476" s="5">
        <v>1</v>
      </c>
      <c r="E1476" s="5">
        <v>222</v>
      </c>
      <c r="F1476" s="5">
        <f>ROUND(Source!AO1472,O1476)</f>
        <v>0</v>
      </c>
      <c r="G1476" s="5" t="s">
        <v>253</v>
      </c>
      <c r="H1476" s="5" t="s">
        <v>254</v>
      </c>
      <c r="I1476" s="5"/>
      <c r="J1476" s="5"/>
      <c r="K1476" s="5">
        <v>222</v>
      </c>
      <c r="L1476" s="5">
        <v>3</v>
      </c>
      <c r="M1476" s="5">
        <v>3</v>
      </c>
      <c r="N1476" s="5" t="s">
        <v>3</v>
      </c>
      <c r="O1476" s="5">
        <v>2</v>
      </c>
      <c r="P1476" s="5">
        <f>ROUND(Source!EG1472,O1476)</f>
        <v>0</v>
      </c>
      <c r="Q1476" s="5"/>
      <c r="R1476" s="5"/>
      <c r="S1476" s="5"/>
      <c r="T1476" s="5"/>
      <c r="U1476" s="5"/>
      <c r="V1476" s="5"/>
      <c r="W1476" s="5">
        <v>0</v>
      </c>
      <c r="X1476" s="5">
        <v>1</v>
      </c>
      <c r="Y1476" s="5">
        <v>0</v>
      </c>
      <c r="Z1476" s="5">
        <v>0</v>
      </c>
      <c r="AA1476" s="5">
        <v>1</v>
      </c>
      <c r="AB1476" s="5">
        <v>0</v>
      </c>
    </row>
    <row r="1477" spans="1:28" x14ac:dyDescent="0.2">
      <c r="A1477" s="5">
        <v>50</v>
      </c>
      <c r="B1477" s="5">
        <v>0</v>
      </c>
      <c r="C1477" s="5">
        <v>0</v>
      </c>
      <c r="D1477" s="5">
        <v>1</v>
      </c>
      <c r="E1477" s="5">
        <v>225</v>
      </c>
      <c r="F1477" s="5">
        <f>ROUND(Source!AV1472,O1477)</f>
        <v>366901</v>
      </c>
      <c r="G1477" s="5" t="s">
        <v>255</v>
      </c>
      <c r="H1477" s="5" t="s">
        <v>256</v>
      </c>
      <c r="I1477" s="5"/>
      <c r="J1477" s="5"/>
      <c r="K1477" s="5">
        <v>225</v>
      </c>
      <c r="L1477" s="5">
        <v>4</v>
      </c>
      <c r="M1477" s="5">
        <v>3</v>
      </c>
      <c r="N1477" s="5" t="s">
        <v>3</v>
      </c>
      <c r="O1477" s="5">
        <v>2</v>
      </c>
      <c r="P1477" s="5">
        <f>ROUND(Source!EN1472,O1477)</f>
        <v>376743</v>
      </c>
      <c r="Q1477" s="5"/>
      <c r="R1477" s="5"/>
      <c r="S1477" s="5"/>
      <c r="T1477" s="5"/>
      <c r="U1477" s="5"/>
      <c r="V1477" s="5"/>
      <c r="W1477" s="5">
        <v>366900.72</v>
      </c>
      <c r="X1477" s="5">
        <v>1</v>
      </c>
      <c r="Y1477" s="5">
        <v>366900.72</v>
      </c>
      <c r="Z1477" s="5">
        <v>376743</v>
      </c>
      <c r="AA1477" s="5">
        <v>1</v>
      </c>
      <c r="AB1477" s="5">
        <v>376743</v>
      </c>
    </row>
    <row r="1478" spans="1:28" x14ac:dyDescent="0.2">
      <c r="A1478" s="5">
        <v>50</v>
      </c>
      <c r="B1478" s="5">
        <v>0</v>
      </c>
      <c r="C1478" s="5">
        <v>0</v>
      </c>
      <c r="D1478" s="5">
        <v>1</v>
      </c>
      <c r="E1478" s="5">
        <v>226</v>
      </c>
      <c r="F1478" s="5">
        <f>ROUND(Source!AW1472,O1478)</f>
        <v>366901</v>
      </c>
      <c r="G1478" s="5" t="s">
        <v>257</v>
      </c>
      <c r="H1478" s="5" t="s">
        <v>258</v>
      </c>
      <c r="I1478" s="5"/>
      <c r="J1478" s="5"/>
      <c r="K1478" s="5">
        <v>226</v>
      </c>
      <c r="L1478" s="5">
        <v>5</v>
      </c>
      <c r="M1478" s="5">
        <v>3</v>
      </c>
      <c r="N1478" s="5" t="s">
        <v>3</v>
      </c>
      <c r="O1478" s="5">
        <v>2</v>
      </c>
      <c r="P1478" s="5">
        <f>ROUND(Source!EO1472,O1478)</f>
        <v>376743</v>
      </c>
      <c r="Q1478" s="5"/>
      <c r="R1478" s="5"/>
      <c r="S1478" s="5"/>
      <c r="T1478" s="5"/>
      <c r="U1478" s="5"/>
      <c r="V1478" s="5"/>
      <c r="W1478" s="5">
        <v>366900.72</v>
      </c>
      <c r="X1478" s="5">
        <v>1</v>
      </c>
      <c r="Y1478" s="5">
        <v>366900.72</v>
      </c>
      <c r="Z1478" s="5">
        <v>376743</v>
      </c>
      <c r="AA1478" s="5">
        <v>1</v>
      </c>
      <c r="AB1478" s="5">
        <v>376743</v>
      </c>
    </row>
    <row r="1479" spans="1:28" x14ac:dyDescent="0.2">
      <c r="A1479" s="5">
        <v>50</v>
      </c>
      <c r="B1479" s="5">
        <v>0</v>
      </c>
      <c r="C1479" s="5">
        <v>0</v>
      </c>
      <c r="D1479" s="5">
        <v>1</v>
      </c>
      <c r="E1479" s="5">
        <v>227</v>
      </c>
      <c r="F1479" s="5">
        <f>ROUND(Source!AX1472,O1479)</f>
        <v>0</v>
      </c>
      <c r="G1479" s="5" t="s">
        <v>259</v>
      </c>
      <c r="H1479" s="5" t="s">
        <v>260</v>
      </c>
      <c r="I1479" s="5"/>
      <c r="J1479" s="5"/>
      <c r="K1479" s="5">
        <v>227</v>
      </c>
      <c r="L1479" s="5">
        <v>6</v>
      </c>
      <c r="M1479" s="5">
        <v>3</v>
      </c>
      <c r="N1479" s="5" t="s">
        <v>3</v>
      </c>
      <c r="O1479" s="5">
        <v>2</v>
      </c>
      <c r="P1479" s="5">
        <f>ROUND(Source!EP1472,O1479)</f>
        <v>0</v>
      </c>
      <c r="Q1479" s="5"/>
      <c r="R1479" s="5"/>
      <c r="S1479" s="5"/>
      <c r="T1479" s="5"/>
      <c r="U1479" s="5"/>
      <c r="V1479" s="5"/>
      <c r="W1479" s="5">
        <v>0</v>
      </c>
      <c r="X1479" s="5">
        <v>1</v>
      </c>
      <c r="Y1479" s="5">
        <v>0</v>
      </c>
      <c r="Z1479" s="5">
        <v>0</v>
      </c>
      <c r="AA1479" s="5">
        <v>1</v>
      </c>
      <c r="AB1479" s="5">
        <v>0</v>
      </c>
    </row>
    <row r="1480" spans="1:28" x14ac:dyDescent="0.2">
      <c r="A1480" s="5">
        <v>50</v>
      </c>
      <c r="B1480" s="5">
        <v>0</v>
      </c>
      <c r="C1480" s="5">
        <v>0</v>
      </c>
      <c r="D1480" s="5">
        <v>1</v>
      </c>
      <c r="E1480" s="5">
        <v>228</v>
      </c>
      <c r="F1480" s="5">
        <f>ROUND(Source!AY1472,O1480)</f>
        <v>366901</v>
      </c>
      <c r="G1480" s="5" t="s">
        <v>261</v>
      </c>
      <c r="H1480" s="5" t="s">
        <v>262</v>
      </c>
      <c r="I1480" s="5"/>
      <c r="J1480" s="5"/>
      <c r="K1480" s="5">
        <v>228</v>
      </c>
      <c r="L1480" s="5">
        <v>7</v>
      </c>
      <c r="M1480" s="5">
        <v>3</v>
      </c>
      <c r="N1480" s="5" t="s">
        <v>3</v>
      </c>
      <c r="O1480" s="5">
        <v>2</v>
      </c>
      <c r="P1480" s="5">
        <f>ROUND(Source!EQ1472,O1480)</f>
        <v>376743</v>
      </c>
      <c r="Q1480" s="5"/>
      <c r="R1480" s="5"/>
      <c r="S1480" s="5"/>
      <c r="T1480" s="5"/>
      <c r="U1480" s="5"/>
      <c r="V1480" s="5"/>
      <c r="W1480" s="5">
        <v>366900.72</v>
      </c>
      <c r="X1480" s="5">
        <v>1</v>
      </c>
      <c r="Y1480" s="5">
        <v>366900.72</v>
      </c>
      <c r="Z1480" s="5">
        <v>376743</v>
      </c>
      <c r="AA1480" s="5">
        <v>1</v>
      </c>
      <c r="AB1480" s="5">
        <v>376743</v>
      </c>
    </row>
    <row r="1481" spans="1:28" x14ac:dyDescent="0.2">
      <c r="A1481" s="5">
        <v>50</v>
      </c>
      <c r="B1481" s="5">
        <v>0</v>
      </c>
      <c r="C1481" s="5">
        <v>0</v>
      </c>
      <c r="D1481" s="5">
        <v>1</v>
      </c>
      <c r="E1481" s="5">
        <v>216</v>
      </c>
      <c r="F1481" s="5">
        <f>ROUND(Source!AP1472,O1481)</f>
        <v>0</v>
      </c>
      <c r="G1481" s="5" t="s">
        <v>263</v>
      </c>
      <c r="H1481" s="5" t="s">
        <v>264</v>
      </c>
      <c r="I1481" s="5"/>
      <c r="J1481" s="5"/>
      <c r="K1481" s="5">
        <v>216</v>
      </c>
      <c r="L1481" s="5">
        <v>8</v>
      </c>
      <c r="M1481" s="5">
        <v>3</v>
      </c>
      <c r="N1481" s="5" t="s">
        <v>3</v>
      </c>
      <c r="O1481" s="5">
        <v>2</v>
      </c>
      <c r="P1481" s="5">
        <f>ROUND(Source!EH1472,O1481)</f>
        <v>0</v>
      </c>
      <c r="Q1481" s="5"/>
      <c r="R1481" s="5"/>
      <c r="S1481" s="5"/>
      <c r="T1481" s="5"/>
      <c r="U1481" s="5"/>
      <c r="V1481" s="5"/>
      <c r="W1481" s="5">
        <v>0</v>
      </c>
      <c r="X1481" s="5">
        <v>1</v>
      </c>
      <c r="Y1481" s="5">
        <v>0</v>
      </c>
      <c r="Z1481" s="5">
        <v>0</v>
      </c>
      <c r="AA1481" s="5">
        <v>1</v>
      </c>
      <c r="AB1481" s="5">
        <v>0</v>
      </c>
    </row>
    <row r="1482" spans="1:28" x14ac:dyDescent="0.2">
      <c r="A1482" s="5">
        <v>50</v>
      </c>
      <c r="B1482" s="5">
        <v>0</v>
      </c>
      <c r="C1482" s="5">
        <v>0</v>
      </c>
      <c r="D1482" s="5">
        <v>1</v>
      </c>
      <c r="E1482" s="5">
        <v>223</v>
      </c>
      <c r="F1482" s="5">
        <f>ROUND(Source!AQ1472,O1482)</f>
        <v>0</v>
      </c>
      <c r="G1482" s="5" t="s">
        <v>265</v>
      </c>
      <c r="H1482" s="5" t="s">
        <v>266</v>
      </c>
      <c r="I1482" s="5"/>
      <c r="J1482" s="5"/>
      <c r="K1482" s="5">
        <v>223</v>
      </c>
      <c r="L1482" s="5">
        <v>9</v>
      </c>
      <c r="M1482" s="5">
        <v>3</v>
      </c>
      <c r="N1482" s="5" t="s">
        <v>3</v>
      </c>
      <c r="O1482" s="5">
        <v>2</v>
      </c>
      <c r="P1482" s="5">
        <f>ROUND(Source!EI1472,O1482)</f>
        <v>0</v>
      </c>
      <c r="Q1482" s="5"/>
      <c r="R1482" s="5"/>
      <c r="S1482" s="5"/>
      <c r="T1482" s="5"/>
      <c r="U1482" s="5"/>
      <c r="V1482" s="5"/>
      <c r="W1482" s="5">
        <v>0</v>
      </c>
      <c r="X1482" s="5">
        <v>1</v>
      </c>
      <c r="Y1482" s="5">
        <v>0</v>
      </c>
      <c r="Z1482" s="5">
        <v>0</v>
      </c>
      <c r="AA1482" s="5">
        <v>1</v>
      </c>
      <c r="AB1482" s="5">
        <v>0</v>
      </c>
    </row>
    <row r="1483" spans="1:28" x14ac:dyDescent="0.2">
      <c r="A1483" s="5">
        <v>50</v>
      </c>
      <c r="B1483" s="5">
        <v>0</v>
      </c>
      <c r="C1483" s="5">
        <v>0</v>
      </c>
      <c r="D1483" s="5">
        <v>1</v>
      </c>
      <c r="E1483" s="5">
        <v>229</v>
      </c>
      <c r="F1483" s="5">
        <f>ROUND(Source!AZ1472,O1483)</f>
        <v>0</v>
      </c>
      <c r="G1483" s="5" t="s">
        <v>267</v>
      </c>
      <c r="H1483" s="5" t="s">
        <v>268</v>
      </c>
      <c r="I1483" s="5"/>
      <c r="J1483" s="5"/>
      <c r="K1483" s="5">
        <v>229</v>
      </c>
      <c r="L1483" s="5">
        <v>10</v>
      </c>
      <c r="M1483" s="5">
        <v>3</v>
      </c>
      <c r="N1483" s="5" t="s">
        <v>3</v>
      </c>
      <c r="O1483" s="5">
        <v>2</v>
      </c>
      <c r="P1483" s="5">
        <f>ROUND(Source!ER1472,O1483)</f>
        <v>0</v>
      </c>
      <c r="Q1483" s="5"/>
      <c r="R1483" s="5"/>
      <c r="S1483" s="5"/>
      <c r="T1483" s="5"/>
      <c r="U1483" s="5"/>
      <c r="V1483" s="5"/>
      <c r="W1483" s="5">
        <v>0</v>
      </c>
      <c r="X1483" s="5">
        <v>1</v>
      </c>
      <c r="Y1483" s="5">
        <v>0</v>
      </c>
      <c r="Z1483" s="5">
        <v>0</v>
      </c>
      <c r="AA1483" s="5">
        <v>1</v>
      </c>
      <c r="AB1483" s="5">
        <v>0</v>
      </c>
    </row>
    <row r="1484" spans="1:28" x14ac:dyDescent="0.2">
      <c r="A1484" s="5">
        <v>50</v>
      </c>
      <c r="B1484" s="5">
        <v>0</v>
      </c>
      <c r="C1484" s="5">
        <v>0</v>
      </c>
      <c r="D1484" s="5">
        <v>1</v>
      </c>
      <c r="E1484" s="5">
        <v>203</v>
      </c>
      <c r="F1484" s="5">
        <f>ROUND(Source!Q1472,O1484)</f>
        <v>564</v>
      </c>
      <c r="G1484" s="5" t="s">
        <v>269</v>
      </c>
      <c r="H1484" s="5" t="s">
        <v>270</v>
      </c>
      <c r="I1484" s="5"/>
      <c r="J1484" s="5"/>
      <c r="K1484" s="5">
        <v>203</v>
      </c>
      <c r="L1484" s="5">
        <v>11</v>
      </c>
      <c r="M1484" s="5">
        <v>3</v>
      </c>
      <c r="N1484" s="5" t="s">
        <v>3</v>
      </c>
      <c r="O1484" s="5">
        <v>2</v>
      </c>
      <c r="P1484" s="5">
        <f>ROUND(Source!DI1472,O1484)</f>
        <v>9154</v>
      </c>
      <c r="Q1484" s="5"/>
      <c r="R1484" s="5"/>
      <c r="S1484" s="5"/>
      <c r="T1484" s="5"/>
      <c r="U1484" s="5"/>
      <c r="V1484" s="5"/>
      <c r="W1484" s="5">
        <v>563.99</v>
      </c>
      <c r="X1484" s="5">
        <v>1</v>
      </c>
      <c r="Y1484" s="5">
        <v>563.99</v>
      </c>
      <c r="Z1484" s="5">
        <v>9154</v>
      </c>
      <c r="AA1484" s="5">
        <v>1</v>
      </c>
      <c r="AB1484" s="5">
        <v>9154</v>
      </c>
    </row>
    <row r="1485" spans="1:28" x14ac:dyDescent="0.2">
      <c r="A1485" s="5">
        <v>50</v>
      </c>
      <c r="B1485" s="5">
        <v>0</v>
      </c>
      <c r="C1485" s="5">
        <v>0</v>
      </c>
      <c r="D1485" s="5">
        <v>1</v>
      </c>
      <c r="E1485" s="5">
        <v>231</v>
      </c>
      <c r="F1485" s="5">
        <f>ROUND(Source!BB1472,O1485)</f>
        <v>0</v>
      </c>
      <c r="G1485" s="5" t="s">
        <v>271</v>
      </c>
      <c r="H1485" s="5" t="s">
        <v>272</v>
      </c>
      <c r="I1485" s="5"/>
      <c r="J1485" s="5"/>
      <c r="K1485" s="5">
        <v>231</v>
      </c>
      <c r="L1485" s="5">
        <v>12</v>
      </c>
      <c r="M1485" s="5">
        <v>3</v>
      </c>
      <c r="N1485" s="5" t="s">
        <v>3</v>
      </c>
      <c r="O1485" s="5">
        <v>2</v>
      </c>
      <c r="P1485" s="5">
        <f>ROUND(Source!ET1472,O1485)</f>
        <v>0</v>
      </c>
      <c r="Q1485" s="5"/>
      <c r="R1485" s="5"/>
      <c r="S1485" s="5"/>
      <c r="T1485" s="5"/>
      <c r="U1485" s="5"/>
      <c r="V1485" s="5"/>
      <c r="W1485" s="5">
        <v>0</v>
      </c>
      <c r="X1485" s="5">
        <v>1</v>
      </c>
      <c r="Y1485" s="5">
        <v>0</v>
      </c>
      <c r="Z1485" s="5">
        <v>0</v>
      </c>
      <c r="AA1485" s="5">
        <v>1</v>
      </c>
      <c r="AB1485" s="5">
        <v>0</v>
      </c>
    </row>
    <row r="1486" spans="1:28" x14ac:dyDescent="0.2">
      <c r="A1486" s="5">
        <v>50</v>
      </c>
      <c r="B1486" s="5">
        <v>0</v>
      </c>
      <c r="C1486" s="5">
        <v>0</v>
      </c>
      <c r="D1486" s="5">
        <v>1</v>
      </c>
      <c r="E1486" s="5">
        <v>204</v>
      </c>
      <c r="F1486" s="5">
        <f>ROUND(Source!R1472,O1486)</f>
        <v>12</v>
      </c>
      <c r="G1486" s="5" t="s">
        <v>273</v>
      </c>
      <c r="H1486" s="5" t="s">
        <v>274</v>
      </c>
      <c r="I1486" s="5"/>
      <c r="J1486" s="5"/>
      <c r="K1486" s="5">
        <v>204</v>
      </c>
      <c r="L1486" s="5">
        <v>13</v>
      </c>
      <c r="M1486" s="5">
        <v>3</v>
      </c>
      <c r="N1486" s="5" t="s">
        <v>3</v>
      </c>
      <c r="O1486" s="5">
        <v>2</v>
      </c>
      <c r="P1486" s="5">
        <f>ROUND(Source!DJ1472,O1486)</f>
        <v>406</v>
      </c>
      <c r="Q1486" s="5"/>
      <c r="R1486" s="5"/>
      <c r="S1486" s="5"/>
      <c r="T1486" s="5"/>
      <c r="U1486" s="5"/>
      <c r="V1486" s="5"/>
      <c r="W1486" s="5">
        <v>11.5</v>
      </c>
      <c r="X1486" s="5">
        <v>1</v>
      </c>
      <c r="Y1486" s="5">
        <v>11.5</v>
      </c>
      <c r="Z1486" s="5">
        <v>406</v>
      </c>
      <c r="AA1486" s="5">
        <v>1</v>
      </c>
      <c r="AB1486" s="5">
        <v>406</v>
      </c>
    </row>
    <row r="1487" spans="1:28" x14ac:dyDescent="0.2">
      <c r="A1487" s="5">
        <v>50</v>
      </c>
      <c r="B1487" s="5">
        <v>0</v>
      </c>
      <c r="C1487" s="5">
        <v>0</v>
      </c>
      <c r="D1487" s="5">
        <v>1</v>
      </c>
      <c r="E1487" s="5">
        <v>205</v>
      </c>
      <c r="F1487" s="5">
        <f>ROUND(Source!S1472,O1487)</f>
        <v>913</v>
      </c>
      <c r="G1487" s="5" t="s">
        <v>275</v>
      </c>
      <c r="H1487" s="5" t="s">
        <v>276</v>
      </c>
      <c r="I1487" s="5"/>
      <c r="J1487" s="5"/>
      <c r="K1487" s="5">
        <v>205</v>
      </c>
      <c r="L1487" s="5">
        <v>14</v>
      </c>
      <c r="M1487" s="5">
        <v>3</v>
      </c>
      <c r="N1487" s="5" t="s">
        <v>3</v>
      </c>
      <c r="O1487" s="5">
        <v>2</v>
      </c>
      <c r="P1487" s="5">
        <f>ROUND(Source!DK1472,O1487)</f>
        <v>32172</v>
      </c>
      <c r="Q1487" s="5"/>
      <c r="R1487" s="5"/>
      <c r="S1487" s="5"/>
      <c r="T1487" s="5"/>
      <c r="U1487" s="5"/>
      <c r="V1487" s="5"/>
      <c r="W1487" s="5">
        <v>912.93000000000006</v>
      </c>
      <c r="X1487" s="5">
        <v>1</v>
      </c>
      <c r="Y1487" s="5">
        <v>912.93000000000006</v>
      </c>
      <c r="Z1487" s="5">
        <v>32172</v>
      </c>
      <c r="AA1487" s="5">
        <v>1</v>
      </c>
      <c r="AB1487" s="5">
        <v>32172</v>
      </c>
    </row>
    <row r="1488" spans="1:28" x14ac:dyDescent="0.2">
      <c r="A1488" s="5">
        <v>50</v>
      </c>
      <c r="B1488" s="5">
        <v>0</v>
      </c>
      <c r="C1488" s="5">
        <v>0</v>
      </c>
      <c r="D1488" s="5">
        <v>1</v>
      </c>
      <c r="E1488" s="5">
        <v>232</v>
      </c>
      <c r="F1488" s="5">
        <f>ROUND(Source!BC1472,O1488)</f>
        <v>0</v>
      </c>
      <c r="G1488" s="5" t="s">
        <v>277</v>
      </c>
      <c r="H1488" s="5" t="s">
        <v>278</v>
      </c>
      <c r="I1488" s="5"/>
      <c r="J1488" s="5"/>
      <c r="K1488" s="5">
        <v>232</v>
      </c>
      <c r="L1488" s="5">
        <v>15</v>
      </c>
      <c r="M1488" s="5">
        <v>3</v>
      </c>
      <c r="N1488" s="5" t="s">
        <v>3</v>
      </c>
      <c r="O1488" s="5">
        <v>2</v>
      </c>
      <c r="P1488" s="5">
        <f>ROUND(Source!EU1472,O1488)</f>
        <v>0</v>
      </c>
      <c r="Q1488" s="5"/>
      <c r="R1488" s="5"/>
      <c r="S1488" s="5"/>
      <c r="T1488" s="5"/>
      <c r="U1488" s="5"/>
      <c r="V1488" s="5"/>
      <c r="W1488" s="5">
        <v>0</v>
      </c>
      <c r="X1488" s="5">
        <v>1</v>
      </c>
      <c r="Y1488" s="5">
        <v>0</v>
      </c>
      <c r="Z1488" s="5">
        <v>0</v>
      </c>
      <c r="AA1488" s="5">
        <v>1</v>
      </c>
      <c r="AB1488" s="5">
        <v>0</v>
      </c>
    </row>
    <row r="1489" spans="1:206" x14ac:dyDescent="0.2">
      <c r="A1489" s="5">
        <v>50</v>
      </c>
      <c r="B1489" s="5">
        <v>0</v>
      </c>
      <c r="C1489" s="5">
        <v>0</v>
      </c>
      <c r="D1489" s="5">
        <v>1</v>
      </c>
      <c r="E1489" s="5">
        <v>214</v>
      </c>
      <c r="F1489" s="5">
        <f>ROUND(Source!AS1472,O1489)</f>
        <v>370054</v>
      </c>
      <c r="G1489" s="5" t="s">
        <v>279</v>
      </c>
      <c r="H1489" s="5" t="s">
        <v>280</v>
      </c>
      <c r="I1489" s="5"/>
      <c r="J1489" s="5"/>
      <c r="K1489" s="5">
        <v>214</v>
      </c>
      <c r="L1489" s="5">
        <v>16</v>
      </c>
      <c r="M1489" s="5">
        <v>3</v>
      </c>
      <c r="N1489" s="5" t="s">
        <v>3</v>
      </c>
      <c r="O1489" s="5">
        <v>2</v>
      </c>
      <c r="P1489" s="5">
        <f>ROUND(Source!EK1472,O1489)</f>
        <v>477140</v>
      </c>
      <c r="Q1489" s="5"/>
      <c r="R1489" s="5"/>
      <c r="S1489" s="5"/>
      <c r="T1489" s="5"/>
      <c r="U1489" s="5"/>
      <c r="V1489" s="5"/>
      <c r="W1489" s="5">
        <v>370053.85</v>
      </c>
      <c r="X1489" s="5">
        <v>1</v>
      </c>
      <c r="Y1489" s="5">
        <v>370053.85</v>
      </c>
      <c r="Z1489" s="5">
        <v>477140</v>
      </c>
      <c r="AA1489" s="5">
        <v>1</v>
      </c>
      <c r="AB1489" s="5">
        <v>477140</v>
      </c>
    </row>
    <row r="1490" spans="1:206" x14ac:dyDescent="0.2">
      <c r="A1490" s="5">
        <v>50</v>
      </c>
      <c r="B1490" s="5">
        <v>0</v>
      </c>
      <c r="C1490" s="5">
        <v>0</v>
      </c>
      <c r="D1490" s="5">
        <v>1</v>
      </c>
      <c r="E1490" s="5">
        <v>215</v>
      </c>
      <c r="F1490" s="5">
        <f>ROUND(Source!AT1472,O1490)</f>
        <v>0</v>
      </c>
      <c r="G1490" s="5" t="s">
        <v>281</v>
      </c>
      <c r="H1490" s="5" t="s">
        <v>282</v>
      </c>
      <c r="I1490" s="5"/>
      <c r="J1490" s="5"/>
      <c r="K1490" s="5">
        <v>215</v>
      </c>
      <c r="L1490" s="5">
        <v>17</v>
      </c>
      <c r="M1490" s="5">
        <v>3</v>
      </c>
      <c r="N1490" s="5" t="s">
        <v>3</v>
      </c>
      <c r="O1490" s="5">
        <v>2</v>
      </c>
      <c r="P1490" s="5">
        <f>ROUND(Source!EL1472,O1490)</f>
        <v>0</v>
      </c>
      <c r="Q1490" s="5"/>
      <c r="R1490" s="5"/>
      <c r="S1490" s="5"/>
      <c r="T1490" s="5"/>
      <c r="U1490" s="5"/>
      <c r="V1490" s="5"/>
      <c r="W1490" s="5">
        <v>0</v>
      </c>
      <c r="X1490" s="5">
        <v>1</v>
      </c>
      <c r="Y1490" s="5">
        <v>0</v>
      </c>
      <c r="Z1490" s="5">
        <v>0</v>
      </c>
      <c r="AA1490" s="5">
        <v>1</v>
      </c>
      <c r="AB1490" s="5">
        <v>0</v>
      </c>
    </row>
    <row r="1491" spans="1:206" x14ac:dyDescent="0.2">
      <c r="A1491" s="5">
        <v>50</v>
      </c>
      <c r="B1491" s="5">
        <v>0</v>
      </c>
      <c r="C1491" s="5">
        <v>0</v>
      </c>
      <c r="D1491" s="5">
        <v>1</v>
      </c>
      <c r="E1491" s="5">
        <v>217</v>
      </c>
      <c r="F1491" s="5">
        <f>ROUND(Source!AU1472,O1491)</f>
        <v>0</v>
      </c>
      <c r="G1491" s="5" t="s">
        <v>283</v>
      </c>
      <c r="H1491" s="5" t="s">
        <v>284</v>
      </c>
      <c r="I1491" s="5"/>
      <c r="J1491" s="5"/>
      <c r="K1491" s="5">
        <v>217</v>
      </c>
      <c r="L1491" s="5">
        <v>18</v>
      </c>
      <c r="M1491" s="5">
        <v>3</v>
      </c>
      <c r="N1491" s="5" t="s">
        <v>3</v>
      </c>
      <c r="O1491" s="5">
        <v>2</v>
      </c>
      <c r="P1491" s="5">
        <f>ROUND(Source!EM1472,O1491)</f>
        <v>0</v>
      </c>
      <c r="Q1491" s="5"/>
      <c r="R1491" s="5"/>
      <c r="S1491" s="5"/>
      <c r="T1491" s="5"/>
      <c r="U1491" s="5"/>
      <c r="V1491" s="5"/>
      <c r="W1491" s="5">
        <v>0</v>
      </c>
      <c r="X1491" s="5">
        <v>1</v>
      </c>
      <c r="Y1491" s="5">
        <v>0</v>
      </c>
      <c r="Z1491" s="5">
        <v>0</v>
      </c>
      <c r="AA1491" s="5">
        <v>1</v>
      </c>
      <c r="AB1491" s="5">
        <v>0</v>
      </c>
    </row>
    <row r="1492" spans="1:206" x14ac:dyDescent="0.2">
      <c r="A1492" s="5">
        <v>50</v>
      </c>
      <c r="B1492" s="5">
        <v>0</v>
      </c>
      <c r="C1492" s="5">
        <v>0</v>
      </c>
      <c r="D1492" s="5">
        <v>1</v>
      </c>
      <c r="E1492" s="5">
        <v>230</v>
      </c>
      <c r="F1492" s="5">
        <f>ROUND(Source!BA1472,O1492)</f>
        <v>0</v>
      </c>
      <c r="G1492" s="5" t="s">
        <v>285</v>
      </c>
      <c r="H1492" s="5" t="s">
        <v>286</v>
      </c>
      <c r="I1492" s="5"/>
      <c r="J1492" s="5"/>
      <c r="K1492" s="5">
        <v>230</v>
      </c>
      <c r="L1492" s="5">
        <v>19</v>
      </c>
      <c r="M1492" s="5">
        <v>3</v>
      </c>
      <c r="N1492" s="5" t="s">
        <v>3</v>
      </c>
      <c r="O1492" s="5">
        <v>2</v>
      </c>
      <c r="P1492" s="5">
        <f>ROUND(Source!ES1472,O1492)</f>
        <v>0</v>
      </c>
      <c r="Q1492" s="5"/>
      <c r="R1492" s="5"/>
      <c r="S1492" s="5"/>
      <c r="T1492" s="5"/>
      <c r="U1492" s="5"/>
      <c r="V1492" s="5"/>
      <c r="W1492" s="5">
        <v>0</v>
      </c>
      <c r="X1492" s="5">
        <v>1</v>
      </c>
      <c r="Y1492" s="5">
        <v>0</v>
      </c>
      <c r="Z1492" s="5">
        <v>0</v>
      </c>
      <c r="AA1492" s="5">
        <v>1</v>
      </c>
      <c r="AB1492" s="5">
        <v>0</v>
      </c>
    </row>
    <row r="1493" spans="1:206" x14ac:dyDescent="0.2">
      <c r="A1493" s="5">
        <v>50</v>
      </c>
      <c r="B1493" s="5">
        <v>0</v>
      </c>
      <c r="C1493" s="5">
        <v>0</v>
      </c>
      <c r="D1493" s="5">
        <v>1</v>
      </c>
      <c r="E1493" s="5">
        <v>206</v>
      </c>
      <c r="F1493" s="5">
        <f>ROUND(Source!T1472,O1493)</f>
        <v>0</v>
      </c>
      <c r="G1493" s="5" t="s">
        <v>287</v>
      </c>
      <c r="H1493" s="5" t="s">
        <v>288</v>
      </c>
      <c r="I1493" s="5"/>
      <c r="J1493" s="5"/>
      <c r="K1493" s="5">
        <v>206</v>
      </c>
      <c r="L1493" s="5">
        <v>20</v>
      </c>
      <c r="M1493" s="5">
        <v>3</v>
      </c>
      <c r="N1493" s="5" t="s">
        <v>3</v>
      </c>
      <c r="O1493" s="5">
        <v>2</v>
      </c>
      <c r="P1493" s="5">
        <f>ROUND(Source!DL1472,O1493)</f>
        <v>0</v>
      </c>
      <c r="Q1493" s="5"/>
      <c r="R1493" s="5"/>
      <c r="S1493" s="5"/>
      <c r="T1493" s="5"/>
      <c r="U1493" s="5"/>
      <c r="V1493" s="5"/>
      <c r="W1493" s="5">
        <v>0</v>
      </c>
      <c r="X1493" s="5">
        <v>1</v>
      </c>
      <c r="Y1493" s="5">
        <v>0</v>
      </c>
      <c r="Z1493" s="5">
        <v>0</v>
      </c>
      <c r="AA1493" s="5">
        <v>1</v>
      </c>
      <c r="AB1493" s="5">
        <v>0</v>
      </c>
    </row>
    <row r="1494" spans="1:206" x14ac:dyDescent="0.2">
      <c r="A1494" s="5">
        <v>50</v>
      </c>
      <c r="B1494" s="5">
        <v>0</v>
      </c>
      <c r="C1494" s="5">
        <v>0</v>
      </c>
      <c r="D1494" s="5">
        <v>1</v>
      </c>
      <c r="E1494" s="5">
        <v>207</v>
      </c>
      <c r="F1494" s="5">
        <f>Source!U1472</f>
        <v>97.120374999999996</v>
      </c>
      <c r="G1494" s="5" t="s">
        <v>289</v>
      </c>
      <c r="H1494" s="5" t="s">
        <v>290</v>
      </c>
      <c r="I1494" s="5"/>
      <c r="J1494" s="5"/>
      <c r="K1494" s="5">
        <v>207</v>
      </c>
      <c r="L1494" s="5">
        <v>21</v>
      </c>
      <c r="M1494" s="5">
        <v>3</v>
      </c>
      <c r="N1494" s="5" t="s">
        <v>3</v>
      </c>
      <c r="O1494" s="5">
        <v>-1</v>
      </c>
      <c r="P1494" s="5">
        <f>Source!DM1472</f>
        <v>97.120374999999996</v>
      </c>
      <c r="Q1494" s="5"/>
      <c r="R1494" s="5"/>
      <c r="S1494" s="5"/>
      <c r="T1494" s="5"/>
      <c r="U1494" s="5"/>
      <c r="V1494" s="5"/>
      <c r="W1494" s="5">
        <v>97.120374999999996</v>
      </c>
      <c r="X1494" s="5">
        <v>1</v>
      </c>
      <c r="Y1494" s="5">
        <v>97.120374999999996</v>
      </c>
      <c r="Z1494" s="5">
        <v>97.120374999999996</v>
      </c>
      <c r="AA1494" s="5">
        <v>1</v>
      </c>
      <c r="AB1494" s="5">
        <v>97.120374999999996</v>
      </c>
    </row>
    <row r="1495" spans="1:206" x14ac:dyDescent="0.2">
      <c r="A1495" s="5">
        <v>50</v>
      </c>
      <c r="B1495" s="5">
        <v>0</v>
      </c>
      <c r="C1495" s="5">
        <v>0</v>
      </c>
      <c r="D1495" s="5">
        <v>1</v>
      </c>
      <c r="E1495" s="5">
        <v>208</v>
      </c>
      <c r="F1495" s="5">
        <f>Source!V1472</f>
        <v>0.85214999999999996</v>
      </c>
      <c r="G1495" s="5" t="s">
        <v>291</v>
      </c>
      <c r="H1495" s="5" t="s">
        <v>292</v>
      </c>
      <c r="I1495" s="5"/>
      <c r="J1495" s="5"/>
      <c r="K1495" s="5">
        <v>208</v>
      </c>
      <c r="L1495" s="5">
        <v>22</v>
      </c>
      <c r="M1495" s="5">
        <v>3</v>
      </c>
      <c r="N1495" s="5" t="s">
        <v>3</v>
      </c>
      <c r="O1495" s="5">
        <v>-1</v>
      </c>
      <c r="P1495" s="5">
        <f>Source!DN1472</f>
        <v>0.85214999999999996</v>
      </c>
      <c r="Q1495" s="5"/>
      <c r="R1495" s="5"/>
      <c r="S1495" s="5"/>
      <c r="T1495" s="5"/>
      <c r="U1495" s="5"/>
      <c r="V1495" s="5"/>
      <c r="W1495" s="5">
        <v>0.85214999999999996</v>
      </c>
      <c r="X1495" s="5">
        <v>1</v>
      </c>
      <c r="Y1495" s="5">
        <v>0.85214999999999996</v>
      </c>
      <c r="Z1495" s="5">
        <v>0.85214999999999996</v>
      </c>
      <c r="AA1495" s="5">
        <v>1</v>
      </c>
      <c r="AB1495" s="5">
        <v>0.85214999999999996</v>
      </c>
    </row>
    <row r="1496" spans="1:206" x14ac:dyDescent="0.2">
      <c r="A1496" s="5">
        <v>50</v>
      </c>
      <c r="B1496" s="5">
        <v>0</v>
      </c>
      <c r="C1496" s="5">
        <v>0</v>
      </c>
      <c r="D1496" s="5">
        <v>1</v>
      </c>
      <c r="E1496" s="5">
        <v>209</v>
      </c>
      <c r="F1496" s="5">
        <f>ROUND(Source!W1472,O1496)</f>
        <v>-73</v>
      </c>
      <c r="G1496" s="5" t="s">
        <v>293</v>
      </c>
      <c r="H1496" s="5" t="s">
        <v>294</v>
      </c>
      <c r="I1496" s="5"/>
      <c r="J1496" s="5"/>
      <c r="K1496" s="5">
        <v>209</v>
      </c>
      <c r="L1496" s="5">
        <v>23</v>
      </c>
      <c r="M1496" s="5">
        <v>3</v>
      </c>
      <c r="N1496" s="5" t="s">
        <v>3</v>
      </c>
      <c r="O1496" s="5">
        <v>2</v>
      </c>
      <c r="P1496" s="5">
        <f>ROUND(Source!DO1472,O1496)</f>
        <v>-73</v>
      </c>
      <c r="Q1496" s="5"/>
      <c r="R1496" s="5"/>
      <c r="S1496" s="5"/>
      <c r="T1496" s="5"/>
      <c r="U1496" s="5"/>
      <c r="V1496" s="5"/>
      <c r="W1496" s="5">
        <v>-72.84</v>
      </c>
      <c r="X1496" s="5">
        <v>1</v>
      </c>
      <c r="Y1496" s="5">
        <v>-72.84</v>
      </c>
      <c r="Z1496" s="5">
        <v>-73</v>
      </c>
      <c r="AA1496" s="5">
        <v>1</v>
      </c>
      <c r="AB1496" s="5">
        <v>-73</v>
      </c>
    </row>
    <row r="1497" spans="1:206" x14ac:dyDescent="0.2">
      <c r="A1497" s="5">
        <v>50</v>
      </c>
      <c r="B1497" s="5">
        <v>0</v>
      </c>
      <c r="C1497" s="5">
        <v>0</v>
      </c>
      <c r="D1497" s="5">
        <v>1</v>
      </c>
      <c r="E1497" s="5">
        <v>233</v>
      </c>
      <c r="F1497" s="5">
        <f>ROUND(Source!BD1472,O1497)</f>
        <v>0</v>
      </c>
      <c r="G1497" s="5" t="s">
        <v>295</v>
      </c>
      <c r="H1497" s="5" t="s">
        <v>296</v>
      </c>
      <c r="I1497" s="5"/>
      <c r="J1497" s="5"/>
      <c r="K1497" s="5">
        <v>233</v>
      </c>
      <c r="L1497" s="5">
        <v>24</v>
      </c>
      <c r="M1497" s="5">
        <v>3</v>
      </c>
      <c r="N1497" s="5" t="s">
        <v>3</v>
      </c>
      <c r="O1497" s="5">
        <v>2</v>
      </c>
      <c r="P1497" s="5">
        <f>ROUND(Source!EV1472,O1497)</f>
        <v>0</v>
      </c>
      <c r="Q1497" s="5"/>
      <c r="R1497" s="5"/>
      <c r="S1497" s="5"/>
      <c r="T1497" s="5"/>
      <c r="U1497" s="5"/>
      <c r="V1497" s="5"/>
      <c r="W1497" s="5">
        <v>0</v>
      </c>
      <c r="X1497" s="5">
        <v>1</v>
      </c>
      <c r="Y1497" s="5">
        <v>0</v>
      </c>
      <c r="Z1497" s="5">
        <v>0</v>
      </c>
      <c r="AA1497" s="5">
        <v>1</v>
      </c>
      <c r="AB1497" s="5">
        <v>0</v>
      </c>
    </row>
    <row r="1498" spans="1:206" x14ac:dyDescent="0.2">
      <c r="A1498" s="5">
        <v>50</v>
      </c>
      <c r="B1498" s="5">
        <v>0</v>
      </c>
      <c r="C1498" s="5">
        <v>0</v>
      </c>
      <c r="D1498" s="5">
        <v>1</v>
      </c>
      <c r="E1498" s="5">
        <v>210</v>
      </c>
      <c r="F1498" s="5">
        <f>ROUND(Source!X1472,O1498)</f>
        <v>1006</v>
      </c>
      <c r="G1498" s="5" t="s">
        <v>297</v>
      </c>
      <c r="H1498" s="5" t="s">
        <v>298</v>
      </c>
      <c r="I1498" s="5"/>
      <c r="J1498" s="5"/>
      <c r="K1498" s="5">
        <v>210</v>
      </c>
      <c r="L1498" s="5">
        <v>25</v>
      </c>
      <c r="M1498" s="5">
        <v>3</v>
      </c>
      <c r="N1498" s="5" t="s">
        <v>3</v>
      </c>
      <c r="O1498" s="5">
        <v>2</v>
      </c>
      <c r="P1498" s="5">
        <f>ROUND(Source!DP1472,O1498)</f>
        <v>35440</v>
      </c>
      <c r="Q1498" s="5"/>
      <c r="R1498" s="5"/>
      <c r="S1498" s="5"/>
      <c r="T1498" s="5"/>
      <c r="U1498" s="5"/>
      <c r="V1498" s="5"/>
      <c r="W1498" s="5">
        <v>1005.65</v>
      </c>
      <c r="X1498" s="5">
        <v>1</v>
      </c>
      <c r="Y1498" s="5">
        <v>1005.65</v>
      </c>
      <c r="Z1498" s="5">
        <v>35440</v>
      </c>
      <c r="AA1498" s="5">
        <v>1</v>
      </c>
      <c r="AB1498" s="5">
        <v>35440</v>
      </c>
    </row>
    <row r="1499" spans="1:206" x14ac:dyDescent="0.2">
      <c r="A1499" s="5">
        <v>50</v>
      </c>
      <c r="B1499" s="5">
        <v>0</v>
      </c>
      <c r="C1499" s="5">
        <v>0</v>
      </c>
      <c r="D1499" s="5">
        <v>1</v>
      </c>
      <c r="E1499" s="5">
        <v>211</v>
      </c>
      <c r="F1499" s="5">
        <f>ROUND(Source!Y1472,O1499)</f>
        <v>671</v>
      </c>
      <c r="G1499" s="5" t="s">
        <v>299</v>
      </c>
      <c r="H1499" s="5" t="s">
        <v>300</v>
      </c>
      <c r="I1499" s="5"/>
      <c r="J1499" s="5"/>
      <c r="K1499" s="5">
        <v>211</v>
      </c>
      <c r="L1499" s="5">
        <v>26</v>
      </c>
      <c r="M1499" s="5">
        <v>3</v>
      </c>
      <c r="N1499" s="5" t="s">
        <v>3</v>
      </c>
      <c r="O1499" s="5">
        <v>2</v>
      </c>
      <c r="P1499" s="5">
        <f>ROUND(Source!DQ1472,O1499)</f>
        <v>23631</v>
      </c>
      <c r="Q1499" s="5"/>
      <c r="R1499" s="5"/>
      <c r="S1499" s="5"/>
      <c r="T1499" s="5"/>
      <c r="U1499" s="5"/>
      <c r="V1499" s="5"/>
      <c r="W1499" s="5">
        <v>670.56</v>
      </c>
      <c r="X1499" s="5">
        <v>1</v>
      </c>
      <c r="Y1499" s="5">
        <v>670.56</v>
      </c>
      <c r="Z1499" s="5">
        <v>23631</v>
      </c>
      <c r="AA1499" s="5">
        <v>1</v>
      </c>
      <c r="AB1499" s="5">
        <v>23631</v>
      </c>
    </row>
    <row r="1500" spans="1:206" x14ac:dyDescent="0.2">
      <c r="A1500" s="5">
        <v>50</v>
      </c>
      <c r="B1500" s="5">
        <v>0</v>
      </c>
      <c r="C1500" s="5">
        <v>0</v>
      </c>
      <c r="D1500" s="5">
        <v>1</v>
      </c>
      <c r="E1500" s="5">
        <v>224</v>
      </c>
      <c r="F1500" s="5">
        <f>ROUND(Source!AR1472,O1500)</f>
        <v>370054</v>
      </c>
      <c r="G1500" s="5" t="s">
        <v>301</v>
      </c>
      <c r="H1500" s="5" t="s">
        <v>302</v>
      </c>
      <c r="I1500" s="5"/>
      <c r="J1500" s="5"/>
      <c r="K1500" s="5">
        <v>224</v>
      </c>
      <c r="L1500" s="5">
        <v>27</v>
      </c>
      <c r="M1500" s="5">
        <v>3</v>
      </c>
      <c r="N1500" s="5" t="s">
        <v>3</v>
      </c>
      <c r="O1500" s="5">
        <v>2</v>
      </c>
      <c r="P1500" s="5">
        <f>ROUND(Source!EJ1472,O1500)</f>
        <v>477140</v>
      </c>
      <c r="Q1500" s="5"/>
      <c r="R1500" s="5"/>
      <c r="S1500" s="5"/>
      <c r="T1500" s="5"/>
      <c r="U1500" s="5"/>
      <c r="V1500" s="5"/>
      <c r="W1500" s="5">
        <v>370053.85</v>
      </c>
      <c r="X1500" s="5">
        <v>1</v>
      </c>
      <c r="Y1500" s="5">
        <v>370053.85</v>
      </c>
      <c r="Z1500" s="5">
        <v>477140</v>
      </c>
      <c r="AA1500" s="5">
        <v>1</v>
      </c>
      <c r="AB1500" s="5">
        <v>477140</v>
      </c>
    </row>
    <row r="1502" spans="1:206" x14ac:dyDescent="0.2">
      <c r="A1502" s="1">
        <v>4</v>
      </c>
      <c r="B1502" s="1">
        <v>1</v>
      </c>
      <c r="C1502" s="1"/>
      <c r="D1502" s="1">
        <f>ROW(A1515)</f>
        <v>1515</v>
      </c>
      <c r="E1502" s="1"/>
      <c r="F1502" s="1" t="s">
        <v>3</v>
      </c>
      <c r="G1502" s="1" t="s">
        <v>1393</v>
      </c>
      <c r="H1502" s="1" t="s">
        <v>3</v>
      </c>
      <c r="I1502" s="1">
        <v>0</v>
      </c>
      <c r="J1502" s="1"/>
      <c r="K1502" s="1">
        <v>-1</v>
      </c>
      <c r="L1502" s="1"/>
      <c r="M1502" s="1" t="s">
        <v>3</v>
      </c>
      <c r="N1502" s="1"/>
      <c r="O1502" s="1"/>
      <c r="P1502" s="1"/>
      <c r="Q1502" s="1"/>
      <c r="R1502" s="1"/>
      <c r="S1502" s="1">
        <v>0</v>
      </c>
      <c r="T1502" s="1">
        <v>0</v>
      </c>
      <c r="U1502" s="1" t="s">
        <v>3</v>
      </c>
      <c r="V1502" s="1">
        <v>0</v>
      </c>
      <c r="W1502" s="1"/>
      <c r="X1502" s="1"/>
      <c r="Y1502" s="1"/>
      <c r="Z1502" s="1"/>
      <c r="AA1502" s="1"/>
      <c r="AB1502" s="1" t="s">
        <v>3</v>
      </c>
      <c r="AC1502" s="1" t="s">
        <v>3</v>
      </c>
      <c r="AD1502" s="1" t="s">
        <v>3</v>
      </c>
      <c r="AE1502" s="1" t="s">
        <v>3</v>
      </c>
      <c r="AF1502" s="1" t="s">
        <v>3</v>
      </c>
      <c r="AG1502" s="1" t="s">
        <v>3</v>
      </c>
      <c r="AH1502" s="1"/>
      <c r="AI1502" s="1"/>
      <c r="AJ1502" s="1"/>
      <c r="AK1502" s="1"/>
      <c r="AL1502" s="1"/>
      <c r="AM1502" s="1"/>
      <c r="AN1502" s="1"/>
      <c r="AO1502" s="1"/>
      <c r="AP1502" s="1" t="s">
        <v>3</v>
      </c>
      <c r="AQ1502" s="1" t="s">
        <v>3</v>
      </c>
      <c r="AR1502" s="1" t="s">
        <v>3</v>
      </c>
      <c r="AS1502" s="1"/>
      <c r="AT1502" s="1"/>
      <c r="AU1502" s="1"/>
      <c r="AV1502" s="1"/>
      <c r="AW1502" s="1"/>
      <c r="AX1502" s="1"/>
      <c r="AY1502" s="1"/>
      <c r="AZ1502" s="1" t="s">
        <v>3</v>
      </c>
      <c r="BA1502" s="1"/>
      <c r="BB1502" s="1" t="s">
        <v>3</v>
      </c>
      <c r="BC1502" s="1" t="s">
        <v>3</v>
      </c>
      <c r="BD1502" s="1" t="s">
        <v>3</v>
      </c>
      <c r="BE1502" s="1" t="s">
        <v>3</v>
      </c>
      <c r="BF1502" s="1" t="s">
        <v>3</v>
      </c>
      <c r="BG1502" s="1" t="s">
        <v>3</v>
      </c>
      <c r="BH1502" s="1" t="s">
        <v>3</v>
      </c>
      <c r="BI1502" s="1" t="s">
        <v>3</v>
      </c>
      <c r="BJ1502" s="1" t="s">
        <v>3</v>
      </c>
      <c r="BK1502" s="1" t="s">
        <v>3</v>
      </c>
      <c r="BL1502" s="1" t="s">
        <v>3</v>
      </c>
      <c r="BM1502" s="1" t="s">
        <v>3</v>
      </c>
      <c r="BN1502" s="1" t="s">
        <v>3</v>
      </c>
      <c r="BO1502" s="1" t="s">
        <v>3</v>
      </c>
      <c r="BP1502" s="1" t="s">
        <v>3</v>
      </c>
      <c r="BQ1502" s="1"/>
      <c r="BR1502" s="1"/>
      <c r="BS1502" s="1"/>
      <c r="BT1502" s="1"/>
      <c r="BU1502" s="1"/>
      <c r="BV1502" s="1"/>
      <c r="BW1502" s="1"/>
      <c r="BX1502" s="1">
        <v>0</v>
      </c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>
        <v>0</v>
      </c>
    </row>
    <row r="1504" spans="1:206" x14ac:dyDescent="0.2">
      <c r="A1504" s="3">
        <v>52</v>
      </c>
      <c r="B1504" s="3">
        <f t="shared" ref="B1504:G1504" si="963">B1515</f>
        <v>1</v>
      </c>
      <c r="C1504" s="3">
        <f t="shared" si="963"/>
        <v>4</v>
      </c>
      <c r="D1504" s="3">
        <f t="shared" si="963"/>
        <v>1502</v>
      </c>
      <c r="E1504" s="3">
        <f t="shared" si="963"/>
        <v>0</v>
      </c>
      <c r="F1504" s="3" t="str">
        <f t="shared" si="963"/>
        <v/>
      </c>
      <c r="G1504" s="3" t="str">
        <f t="shared" si="963"/>
        <v>18. Погрузка  и вывоз мусора</v>
      </c>
      <c r="H1504" s="3"/>
      <c r="I1504" s="3"/>
      <c r="J1504" s="3"/>
      <c r="K1504" s="3"/>
      <c r="L1504" s="3"/>
      <c r="M1504" s="3"/>
      <c r="N1504" s="3"/>
      <c r="O1504" s="3">
        <f t="shared" ref="O1504:AT1504" si="964">O1515</f>
        <v>440222</v>
      </c>
      <c r="P1504" s="3">
        <f t="shared" si="964"/>
        <v>425485</v>
      </c>
      <c r="Q1504" s="3">
        <f t="shared" si="964"/>
        <v>11460</v>
      </c>
      <c r="R1504" s="3">
        <f t="shared" si="964"/>
        <v>0</v>
      </c>
      <c r="S1504" s="3">
        <f t="shared" si="964"/>
        <v>3277</v>
      </c>
      <c r="T1504" s="3">
        <f t="shared" si="964"/>
        <v>0</v>
      </c>
      <c r="U1504" s="3">
        <f t="shared" si="964"/>
        <v>175.448004153</v>
      </c>
      <c r="V1504" s="3">
        <f t="shared" si="964"/>
        <v>0</v>
      </c>
      <c r="W1504" s="3">
        <f t="shared" si="964"/>
        <v>0</v>
      </c>
      <c r="X1504" s="3">
        <f t="shared" si="964"/>
        <v>0</v>
      </c>
      <c r="Y1504" s="3">
        <f t="shared" si="964"/>
        <v>0</v>
      </c>
      <c r="Z1504" s="3">
        <f t="shared" si="964"/>
        <v>0</v>
      </c>
      <c r="AA1504" s="3">
        <f t="shared" si="964"/>
        <v>0</v>
      </c>
      <c r="AB1504" s="3">
        <f t="shared" si="964"/>
        <v>440222</v>
      </c>
      <c r="AC1504" s="3">
        <f t="shared" si="964"/>
        <v>425485</v>
      </c>
      <c r="AD1504" s="3">
        <f t="shared" si="964"/>
        <v>11460</v>
      </c>
      <c r="AE1504" s="3">
        <f t="shared" si="964"/>
        <v>0</v>
      </c>
      <c r="AF1504" s="3">
        <f t="shared" si="964"/>
        <v>3277</v>
      </c>
      <c r="AG1504" s="3">
        <f t="shared" si="964"/>
        <v>0</v>
      </c>
      <c r="AH1504" s="3">
        <f t="shared" si="964"/>
        <v>175.448004153</v>
      </c>
      <c r="AI1504" s="3">
        <f t="shared" si="964"/>
        <v>0</v>
      </c>
      <c r="AJ1504" s="3">
        <f t="shared" si="964"/>
        <v>0</v>
      </c>
      <c r="AK1504" s="3">
        <f t="shared" si="964"/>
        <v>0</v>
      </c>
      <c r="AL1504" s="3">
        <f t="shared" si="964"/>
        <v>0</v>
      </c>
      <c r="AM1504" s="3">
        <f t="shared" si="964"/>
        <v>0</v>
      </c>
      <c r="AN1504" s="3">
        <f t="shared" si="964"/>
        <v>0</v>
      </c>
      <c r="AO1504" s="3">
        <f t="shared" si="964"/>
        <v>0</v>
      </c>
      <c r="AP1504" s="3">
        <f t="shared" si="964"/>
        <v>0</v>
      </c>
      <c r="AQ1504" s="3">
        <f t="shared" si="964"/>
        <v>0</v>
      </c>
      <c r="AR1504" s="3">
        <f t="shared" si="964"/>
        <v>440222</v>
      </c>
      <c r="AS1504" s="3">
        <f t="shared" si="964"/>
        <v>440222</v>
      </c>
      <c r="AT1504" s="3">
        <f t="shared" si="964"/>
        <v>0</v>
      </c>
      <c r="AU1504" s="3">
        <f t="shared" ref="AU1504:BZ1504" si="965">AU1515</f>
        <v>0</v>
      </c>
      <c r="AV1504" s="3">
        <f t="shared" si="965"/>
        <v>425485</v>
      </c>
      <c r="AW1504" s="3">
        <f t="shared" si="965"/>
        <v>425485</v>
      </c>
      <c r="AX1504" s="3">
        <f t="shared" si="965"/>
        <v>0</v>
      </c>
      <c r="AY1504" s="3">
        <f t="shared" si="965"/>
        <v>425485</v>
      </c>
      <c r="AZ1504" s="3">
        <f t="shared" si="965"/>
        <v>0</v>
      </c>
      <c r="BA1504" s="3">
        <f t="shared" si="965"/>
        <v>0</v>
      </c>
      <c r="BB1504" s="3">
        <f t="shared" si="965"/>
        <v>0</v>
      </c>
      <c r="BC1504" s="3">
        <f t="shared" si="965"/>
        <v>0</v>
      </c>
      <c r="BD1504" s="3">
        <f t="shared" si="965"/>
        <v>14737</v>
      </c>
      <c r="BE1504" s="3">
        <f t="shared" si="965"/>
        <v>0</v>
      </c>
      <c r="BF1504" s="3">
        <f t="shared" si="965"/>
        <v>0</v>
      </c>
      <c r="BG1504" s="3">
        <f t="shared" si="965"/>
        <v>0</v>
      </c>
      <c r="BH1504" s="3">
        <f t="shared" si="965"/>
        <v>0</v>
      </c>
      <c r="BI1504" s="3">
        <f t="shared" si="965"/>
        <v>0</v>
      </c>
      <c r="BJ1504" s="3">
        <f t="shared" si="965"/>
        <v>0</v>
      </c>
      <c r="BK1504" s="3">
        <f t="shared" si="965"/>
        <v>0</v>
      </c>
      <c r="BL1504" s="3">
        <f t="shared" si="965"/>
        <v>0</v>
      </c>
      <c r="BM1504" s="3">
        <f t="shared" si="965"/>
        <v>0</v>
      </c>
      <c r="BN1504" s="3">
        <f t="shared" si="965"/>
        <v>0</v>
      </c>
      <c r="BO1504" s="3">
        <f t="shared" si="965"/>
        <v>0</v>
      </c>
      <c r="BP1504" s="3">
        <f t="shared" si="965"/>
        <v>0</v>
      </c>
      <c r="BQ1504" s="3">
        <f t="shared" si="965"/>
        <v>0</v>
      </c>
      <c r="BR1504" s="3">
        <f t="shared" si="965"/>
        <v>0</v>
      </c>
      <c r="BS1504" s="3">
        <f t="shared" si="965"/>
        <v>0</v>
      </c>
      <c r="BT1504" s="3">
        <f t="shared" si="965"/>
        <v>0</v>
      </c>
      <c r="BU1504" s="3">
        <f t="shared" si="965"/>
        <v>0</v>
      </c>
      <c r="BV1504" s="3">
        <f t="shared" si="965"/>
        <v>0</v>
      </c>
      <c r="BW1504" s="3">
        <f t="shared" si="965"/>
        <v>0</v>
      </c>
      <c r="BX1504" s="3">
        <f t="shared" si="965"/>
        <v>0</v>
      </c>
      <c r="BY1504" s="3">
        <f t="shared" si="965"/>
        <v>0</v>
      </c>
      <c r="BZ1504" s="3">
        <f t="shared" si="965"/>
        <v>0</v>
      </c>
      <c r="CA1504" s="3">
        <f t="shared" ref="CA1504:DF1504" si="966">CA1515</f>
        <v>440222</v>
      </c>
      <c r="CB1504" s="3">
        <f t="shared" si="966"/>
        <v>440222</v>
      </c>
      <c r="CC1504" s="3">
        <f t="shared" si="966"/>
        <v>0</v>
      </c>
      <c r="CD1504" s="3">
        <f t="shared" si="966"/>
        <v>0</v>
      </c>
      <c r="CE1504" s="3">
        <f t="shared" si="966"/>
        <v>425485</v>
      </c>
      <c r="CF1504" s="3">
        <f t="shared" si="966"/>
        <v>425485</v>
      </c>
      <c r="CG1504" s="3">
        <f t="shared" si="966"/>
        <v>0</v>
      </c>
      <c r="CH1504" s="3">
        <f t="shared" si="966"/>
        <v>425485</v>
      </c>
      <c r="CI1504" s="3">
        <f t="shared" si="966"/>
        <v>0</v>
      </c>
      <c r="CJ1504" s="3">
        <f t="shared" si="966"/>
        <v>0</v>
      </c>
      <c r="CK1504" s="3">
        <f t="shared" si="966"/>
        <v>0</v>
      </c>
      <c r="CL1504" s="3">
        <f t="shared" si="966"/>
        <v>0</v>
      </c>
      <c r="CM1504" s="3">
        <f t="shared" si="966"/>
        <v>14737</v>
      </c>
      <c r="CN1504" s="3">
        <f t="shared" si="966"/>
        <v>0</v>
      </c>
      <c r="CO1504" s="3">
        <f t="shared" si="966"/>
        <v>0</v>
      </c>
      <c r="CP1504" s="3">
        <f t="shared" si="966"/>
        <v>0</v>
      </c>
      <c r="CQ1504" s="3">
        <f t="shared" si="966"/>
        <v>0</v>
      </c>
      <c r="CR1504" s="3">
        <f t="shared" si="966"/>
        <v>0</v>
      </c>
      <c r="CS1504" s="3">
        <f t="shared" si="966"/>
        <v>0</v>
      </c>
      <c r="CT1504" s="3">
        <f t="shared" si="966"/>
        <v>0</v>
      </c>
      <c r="CU1504" s="3">
        <f t="shared" si="966"/>
        <v>0</v>
      </c>
      <c r="CV1504" s="3">
        <f t="shared" si="966"/>
        <v>0</v>
      </c>
      <c r="CW1504" s="3">
        <f t="shared" si="966"/>
        <v>0</v>
      </c>
      <c r="CX1504" s="3">
        <f t="shared" si="966"/>
        <v>0</v>
      </c>
      <c r="CY1504" s="3">
        <f t="shared" si="966"/>
        <v>0</v>
      </c>
      <c r="CZ1504" s="3">
        <f t="shared" si="966"/>
        <v>0</v>
      </c>
      <c r="DA1504" s="3">
        <f t="shared" si="966"/>
        <v>0</v>
      </c>
      <c r="DB1504" s="3">
        <f t="shared" si="966"/>
        <v>0</v>
      </c>
      <c r="DC1504" s="3">
        <f t="shared" si="966"/>
        <v>0</v>
      </c>
      <c r="DD1504" s="3">
        <f t="shared" si="966"/>
        <v>0</v>
      </c>
      <c r="DE1504" s="3">
        <f t="shared" si="966"/>
        <v>0</v>
      </c>
      <c r="DF1504" s="3">
        <f t="shared" si="966"/>
        <v>0</v>
      </c>
      <c r="DG1504" s="4">
        <f t="shared" ref="DG1504:EL1504" si="967">DG1515</f>
        <v>706653</v>
      </c>
      <c r="DH1504" s="4">
        <f t="shared" si="967"/>
        <v>425485</v>
      </c>
      <c r="DI1504" s="4">
        <f t="shared" si="967"/>
        <v>217465</v>
      </c>
      <c r="DJ1504" s="4">
        <f t="shared" si="967"/>
        <v>0</v>
      </c>
      <c r="DK1504" s="4">
        <f t="shared" si="967"/>
        <v>63703</v>
      </c>
      <c r="DL1504" s="4">
        <f t="shared" si="967"/>
        <v>0</v>
      </c>
      <c r="DM1504" s="4">
        <f t="shared" si="967"/>
        <v>175.448004153</v>
      </c>
      <c r="DN1504" s="4">
        <f t="shared" si="967"/>
        <v>0</v>
      </c>
      <c r="DO1504" s="4">
        <f t="shared" si="967"/>
        <v>0</v>
      </c>
      <c r="DP1504" s="4">
        <f t="shared" si="967"/>
        <v>0</v>
      </c>
      <c r="DQ1504" s="4">
        <f t="shared" si="967"/>
        <v>0</v>
      </c>
      <c r="DR1504" s="4">
        <f t="shared" si="967"/>
        <v>0</v>
      </c>
      <c r="DS1504" s="4">
        <f t="shared" si="967"/>
        <v>0</v>
      </c>
      <c r="DT1504" s="4">
        <f t="shared" si="967"/>
        <v>706653</v>
      </c>
      <c r="DU1504" s="4">
        <f t="shared" si="967"/>
        <v>425485</v>
      </c>
      <c r="DV1504" s="4">
        <f t="shared" si="967"/>
        <v>217465</v>
      </c>
      <c r="DW1504" s="4">
        <f t="shared" si="967"/>
        <v>0</v>
      </c>
      <c r="DX1504" s="4">
        <f t="shared" si="967"/>
        <v>63703</v>
      </c>
      <c r="DY1504" s="4">
        <f t="shared" si="967"/>
        <v>0</v>
      </c>
      <c r="DZ1504" s="4">
        <f t="shared" si="967"/>
        <v>175.448004153</v>
      </c>
      <c r="EA1504" s="4">
        <f t="shared" si="967"/>
        <v>0</v>
      </c>
      <c r="EB1504" s="4">
        <f t="shared" si="967"/>
        <v>0</v>
      </c>
      <c r="EC1504" s="4">
        <f t="shared" si="967"/>
        <v>0</v>
      </c>
      <c r="ED1504" s="4">
        <f t="shared" si="967"/>
        <v>0</v>
      </c>
      <c r="EE1504" s="4">
        <f t="shared" si="967"/>
        <v>0</v>
      </c>
      <c r="EF1504" s="4">
        <f t="shared" si="967"/>
        <v>0</v>
      </c>
      <c r="EG1504" s="4">
        <f t="shared" si="967"/>
        <v>0</v>
      </c>
      <c r="EH1504" s="4">
        <f t="shared" si="967"/>
        <v>0</v>
      </c>
      <c r="EI1504" s="4">
        <f t="shared" si="967"/>
        <v>0</v>
      </c>
      <c r="EJ1504" s="4">
        <f t="shared" si="967"/>
        <v>706653</v>
      </c>
      <c r="EK1504" s="4">
        <f t="shared" si="967"/>
        <v>706653</v>
      </c>
      <c r="EL1504" s="4">
        <f t="shared" si="967"/>
        <v>0</v>
      </c>
      <c r="EM1504" s="4">
        <f t="shared" ref="EM1504:FR1504" si="968">EM1515</f>
        <v>0</v>
      </c>
      <c r="EN1504" s="4">
        <f t="shared" si="968"/>
        <v>425485</v>
      </c>
      <c r="EO1504" s="4">
        <f t="shared" si="968"/>
        <v>425485</v>
      </c>
      <c r="EP1504" s="4">
        <f t="shared" si="968"/>
        <v>0</v>
      </c>
      <c r="EQ1504" s="4">
        <f t="shared" si="968"/>
        <v>425485</v>
      </c>
      <c r="ER1504" s="4">
        <f t="shared" si="968"/>
        <v>0</v>
      </c>
      <c r="ES1504" s="4">
        <f t="shared" si="968"/>
        <v>0</v>
      </c>
      <c r="ET1504" s="4">
        <f t="shared" si="968"/>
        <v>0</v>
      </c>
      <c r="EU1504" s="4">
        <f t="shared" si="968"/>
        <v>0</v>
      </c>
      <c r="EV1504" s="4">
        <f t="shared" si="968"/>
        <v>281168</v>
      </c>
      <c r="EW1504" s="4">
        <f t="shared" si="968"/>
        <v>0</v>
      </c>
      <c r="EX1504" s="4">
        <f t="shared" si="968"/>
        <v>0</v>
      </c>
      <c r="EY1504" s="4">
        <f t="shared" si="968"/>
        <v>0</v>
      </c>
      <c r="EZ1504" s="4">
        <f t="shared" si="968"/>
        <v>0</v>
      </c>
      <c r="FA1504" s="4">
        <f t="shared" si="968"/>
        <v>0</v>
      </c>
      <c r="FB1504" s="4">
        <f t="shared" si="968"/>
        <v>0</v>
      </c>
      <c r="FC1504" s="4">
        <f t="shared" si="968"/>
        <v>0</v>
      </c>
      <c r="FD1504" s="4">
        <f t="shared" si="968"/>
        <v>0</v>
      </c>
      <c r="FE1504" s="4">
        <f t="shared" si="968"/>
        <v>0</v>
      </c>
      <c r="FF1504" s="4">
        <f t="shared" si="968"/>
        <v>0</v>
      </c>
      <c r="FG1504" s="4">
        <f t="shared" si="968"/>
        <v>0</v>
      </c>
      <c r="FH1504" s="4">
        <f t="shared" si="968"/>
        <v>0</v>
      </c>
      <c r="FI1504" s="4">
        <f t="shared" si="968"/>
        <v>0</v>
      </c>
      <c r="FJ1504" s="4">
        <f t="shared" si="968"/>
        <v>0</v>
      </c>
      <c r="FK1504" s="4">
        <f t="shared" si="968"/>
        <v>0</v>
      </c>
      <c r="FL1504" s="4">
        <f t="shared" si="968"/>
        <v>0</v>
      </c>
      <c r="FM1504" s="4">
        <f t="shared" si="968"/>
        <v>0</v>
      </c>
      <c r="FN1504" s="4">
        <f t="shared" si="968"/>
        <v>0</v>
      </c>
      <c r="FO1504" s="4">
        <f t="shared" si="968"/>
        <v>0</v>
      </c>
      <c r="FP1504" s="4">
        <f t="shared" si="968"/>
        <v>0</v>
      </c>
      <c r="FQ1504" s="4">
        <f t="shared" si="968"/>
        <v>0</v>
      </c>
      <c r="FR1504" s="4">
        <f t="shared" si="968"/>
        <v>0</v>
      </c>
      <c r="FS1504" s="4">
        <f t="shared" ref="FS1504:GX1504" si="969">FS1515</f>
        <v>706653</v>
      </c>
      <c r="FT1504" s="4">
        <f t="shared" si="969"/>
        <v>706653</v>
      </c>
      <c r="FU1504" s="4">
        <f t="shared" si="969"/>
        <v>0</v>
      </c>
      <c r="FV1504" s="4">
        <f t="shared" si="969"/>
        <v>0</v>
      </c>
      <c r="FW1504" s="4">
        <f t="shared" si="969"/>
        <v>425485</v>
      </c>
      <c r="FX1504" s="4">
        <f t="shared" si="969"/>
        <v>425485</v>
      </c>
      <c r="FY1504" s="4">
        <f t="shared" si="969"/>
        <v>0</v>
      </c>
      <c r="FZ1504" s="4">
        <f t="shared" si="969"/>
        <v>425485</v>
      </c>
      <c r="GA1504" s="4">
        <f t="shared" si="969"/>
        <v>0</v>
      </c>
      <c r="GB1504" s="4">
        <f t="shared" si="969"/>
        <v>0</v>
      </c>
      <c r="GC1504" s="4">
        <f t="shared" si="969"/>
        <v>0</v>
      </c>
      <c r="GD1504" s="4">
        <f t="shared" si="969"/>
        <v>0</v>
      </c>
      <c r="GE1504" s="4">
        <f t="shared" si="969"/>
        <v>281168</v>
      </c>
      <c r="GF1504" s="4">
        <f t="shared" si="969"/>
        <v>0</v>
      </c>
      <c r="GG1504" s="4">
        <f t="shared" si="969"/>
        <v>0</v>
      </c>
      <c r="GH1504" s="4">
        <f t="shared" si="969"/>
        <v>0</v>
      </c>
      <c r="GI1504" s="4">
        <f t="shared" si="969"/>
        <v>0</v>
      </c>
      <c r="GJ1504" s="4">
        <f t="shared" si="969"/>
        <v>0</v>
      </c>
      <c r="GK1504" s="4">
        <f t="shared" si="969"/>
        <v>0</v>
      </c>
      <c r="GL1504" s="4">
        <f t="shared" si="969"/>
        <v>0</v>
      </c>
      <c r="GM1504" s="4">
        <f t="shared" si="969"/>
        <v>0</v>
      </c>
      <c r="GN1504" s="4">
        <f t="shared" si="969"/>
        <v>0</v>
      </c>
      <c r="GO1504" s="4">
        <f t="shared" si="969"/>
        <v>0</v>
      </c>
      <c r="GP1504" s="4">
        <f t="shared" si="969"/>
        <v>0</v>
      </c>
      <c r="GQ1504" s="4">
        <f t="shared" si="969"/>
        <v>0</v>
      </c>
      <c r="GR1504" s="4">
        <f t="shared" si="969"/>
        <v>0</v>
      </c>
      <c r="GS1504" s="4">
        <f t="shared" si="969"/>
        <v>0</v>
      </c>
      <c r="GT1504" s="4">
        <f t="shared" si="969"/>
        <v>0</v>
      </c>
      <c r="GU1504" s="4">
        <f t="shared" si="969"/>
        <v>0</v>
      </c>
      <c r="GV1504" s="4">
        <f t="shared" si="969"/>
        <v>0</v>
      </c>
      <c r="GW1504" s="4">
        <f t="shared" si="969"/>
        <v>0</v>
      </c>
      <c r="GX1504" s="4">
        <f t="shared" si="969"/>
        <v>0</v>
      </c>
    </row>
    <row r="1506" spans="1:255" x14ac:dyDescent="0.2">
      <c r="A1506" s="2">
        <v>17</v>
      </c>
      <c r="B1506" s="2">
        <v>1</v>
      </c>
      <c r="C1506" s="2">
        <f>ROW(SmtRes!A2516)</f>
        <v>2516</v>
      </c>
      <c r="D1506" s="2">
        <f>ROW(EtalonRes!A2322)</f>
        <v>2322</v>
      </c>
      <c r="E1506" s="2" t="s">
        <v>1394</v>
      </c>
      <c r="F1506" s="2" t="s">
        <v>1395</v>
      </c>
      <c r="G1506" s="2" t="s">
        <v>1396</v>
      </c>
      <c r="H1506" s="2" t="s">
        <v>1397</v>
      </c>
      <c r="I1506" s="2">
        <f>ROUND(I30+I34+I38,7)</f>
        <v>109.2852</v>
      </c>
      <c r="J1506" s="2">
        <v>0</v>
      </c>
      <c r="K1506" s="2">
        <f>ROUND(I30+I34+I38,7)</f>
        <v>109.2852</v>
      </c>
      <c r="L1506" s="2"/>
      <c r="M1506" s="2"/>
      <c r="N1506" s="2"/>
      <c r="O1506" s="2">
        <f>ROUND(CP1506,2)</f>
        <v>4697.08</v>
      </c>
      <c r="P1506" s="2">
        <f>ROUND(CQ1506*I1506,2)</f>
        <v>0</v>
      </c>
      <c r="Q1506" s="2">
        <f>ROUND(CR1506*I1506,2)</f>
        <v>3517.89</v>
      </c>
      <c r="R1506" s="2">
        <f>ROUND(CS1506*I1506,2)</f>
        <v>0</v>
      </c>
      <c r="S1506" s="2">
        <f>ROUND(CT1506*I1506,2)</f>
        <v>1179.19</v>
      </c>
      <c r="T1506" s="2">
        <f>ROUND(CU1506*I1506,2)</f>
        <v>0</v>
      </c>
      <c r="U1506" s="2">
        <f t="shared" ref="U1506:U1513" si="970">CV1506*I1506</f>
        <v>63.134060040000001</v>
      </c>
      <c r="V1506" s="2">
        <f t="shared" ref="V1506:V1513" si="971">CW1506*I1506</f>
        <v>0</v>
      </c>
      <c r="W1506" s="2">
        <f>ROUND(CX1506*I1506,2)</f>
        <v>0</v>
      </c>
      <c r="X1506" s="2">
        <f>ROUND(CY1506,2)</f>
        <v>0</v>
      </c>
      <c r="Y1506" s="2">
        <f>ROUND(CZ1506,2)</f>
        <v>0</v>
      </c>
      <c r="Z1506" s="2"/>
      <c r="AA1506" s="2">
        <v>53551706</v>
      </c>
      <c r="AB1506" s="2">
        <f t="shared" ref="AB1506:AB1513" si="972">ROUND((AC1506+AD1506+AF1506),2)</f>
        <v>42.98</v>
      </c>
      <c r="AC1506" s="2">
        <f t="shared" ref="AC1506:AC1513" si="973">ROUND((ES1506),2)</f>
        <v>0</v>
      </c>
      <c r="AD1506" s="2">
        <f>ROUND(((ET1506)+ROUND(((EU1506)*1.6),2)),2)</f>
        <v>32.19</v>
      </c>
      <c r="AE1506" s="2">
        <f>ROUND(((EU1506)+ROUND(((EU1506)*1.6),2)),2)</f>
        <v>0</v>
      </c>
      <c r="AF1506" s="2">
        <f>ROUND(((EV1506)+ROUND(((EV1506)*1.6),2)),2)</f>
        <v>10.79</v>
      </c>
      <c r="AG1506" s="2">
        <f t="shared" ref="AG1506:AG1513" si="974">ROUND((AP1506),2)</f>
        <v>0</v>
      </c>
      <c r="AH1506" s="2">
        <f t="shared" ref="AH1506:AI1513" si="975">(EW1506)</f>
        <v>0.57769999999999999</v>
      </c>
      <c r="AI1506" s="2">
        <f t="shared" si="975"/>
        <v>0</v>
      </c>
      <c r="AJ1506" s="2">
        <f t="shared" ref="AJ1506:AJ1513" si="976">(AS1506)</f>
        <v>0</v>
      </c>
      <c r="AK1506" s="2">
        <v>42.98</v>
      </c>
      <c r="AL1506" s="2">
        <v>0</v>
      </c>
      <c r="AM1506" s="2">
        <v>32.19</v>
      </c>
      <c r="AN1506" s="2">
        <v>0</v>
      </c>
      <c r="AO1506" s="2">
        <v>4.1500000000000004</v>
      </c>
      <c r="AP1506" s="2">
        <v>0</v>
      </c>
      <c r="AQ1506" s="2">
        <v>0.57769999999999999</v>
      </c>
      <c r="AR1506" s="2">
        <v>0</v>
      </c>
      <c r="AS1506" s="2">
        <v>0</v>
      </c>
      <c r="AT1506" s="2">
        <v>0</v>
      </c>
      <c r="AU1506" s="2">
        <v>0</v>
      </c>
      <c r="AV1506" s="2">
        <v>1</v>
      </c>
      <c r="AW1506" s="2">
        <v>1</v>
      </c>
      <c r="AX1506" s="2"/>
      <c r="AY1506" s="2"/>
      <c r="AZ1506" s="2">
        <v>1</v>
      </c>
      <c r="BA1506" s="2">
        <v>1</v>
      </c>
      <c r="BB1506" s="2">
        <v>1</v>
      </c>
      <c r="BC1506" s="2">
        <v>1</v>
      </c>
      <c r="BD1506" s="2" t="s">
        <v>3</v>
      </c>
      <c r="BE1506" s="2" t="s">
        <v>3</v>
      </c>
      <c r="BF1506" s="2" t="s">
        <v>3</v>
      </c>
      <c r="BG1506" s="2" t="s">
        <v>3</v>
      </c>
      <c r="BH1506" s="2">
        <v>0</v>
      </c>
      <c r="BI1506" s="2">
        <v>1</v>
      </c>
      <c r="BJ1506" s="2" t="s">
        <v>1398</v>
      </c>
      <c r="BK1506" s="2"/>
      <c r="BL1506" s="2"/>
      <c r="BM1506" s="2">
        <v>700004</v>
      </c>
      <c r="BN1506" s="2">
        <v>0</v>
      </c>
      <c r="BO1506" s="2" t="s">
        <v>3</v>
      </c>
      <c r="BP1506" s="2">
        <v>0</v>
      </c>
      <c r="BQ1506" s="2">
        <v>19</v>
      </c>
      <c r="BR1506" s="2">
        <v>0</v>
      </c>
      <c r="BS1506" s="2">
        <v>1</v>
      </c>
      <c r="BT1506" s="2">
        <v>1</v>
      </c>
      <c r="BU1506" s="2">
        <v>1</v>
      </c>
      <c r="BV1506" s="2">
        <v>1</v>
      </c>
      <c r="BW1506" s="2">
        <v>1</v>
      </c>
      <c r="BX1506" s="2">
        <v>1</v>
      </c>
      <c r="BY1506" s="2" t="s">
        <v>3</v>
      </c>
      <c r="BZ1506" s="2">
        <v>0</v>
      </c>
      <c r="CA1506" s="2">
        <v>0</v>
      </c>
      <c r="CB1506" s="2" t="s">
        <v>3</v>
      </c>
      <c r="CC1506" s="2"/>
      <c r="CD1506" s="2"/>
      <c r="CE1506" s="2">
        <v>0</v>
      </c>
      <c r="CF1506" s="2">
        <v>0</v>
      </c>
      <c r="CG1506" s="2">
        <v>0</v>
      </c>
      <c r="CH1506" s="2"/>
      <c r="CI1506" s="2"/>
      <c r="CJ1506" s="2"/>
      <c r="CK1506" s="2"/>
      <c r="CL1506" s="2"/>
      <c r="CM1506" s="2">
        <v>0</v>
      </c>
      <c r="CN1506" s="2" t="s">
        <v>3</v>
      </c>
      <c r="CO1506" s="2">
        <v>0</v>
      </c>
      <c r="CP1506" s="2">
        <f t="shared" ref="CP1506:CP1513" si="977">(P1506+Q1506+S1506)</f>
        <v>4697.08</v>
      </c>
      <c r="CQ1506" s="2">
        <f t="shared" ref="CQ1506:CQ1511" si="978">AC1506*BC1506</f>
        <v>0</v>
      </c>
      <c r="CR1506" s="2">
        <f t="shared" ref="CR1506:CR1513" si="979">AD1506*BB1506</f>
        <v>32.19</v>
      </c>
      <c r="CS1506" s="2">
        <f t="shared" ref="CS1506:CS1513" si="980">AE1506*BS1506</f>
        <v>0</v>
      </c>
      <c r="CT1506" s="2">
        <f t="shared" ref="CT1506:CT1513" si="981">AF1506*BA1506</f>
        <v>10.79</v>
      </c>
      <c r="CU1506" s="2">
        <f t="shared" ref="CU1506:CX1513" si="982">AG1506</f>
        <v>0</v>
      </c>
      <c r="CV1506" s="2">
        <f t="shared" si="982"/>
        <v>0.57769999999999999</v>
      </c>
      <c r="CW1506" s="2">
        <f t="shared" si="982"/>
        <v>0</v>
      </c>
      <c r="CX1506" s="2">
        <f t="shared" si="982"/>
        <v>0</v>
      </c>
      <c r="CY1506" s="2">
        <f t="shared" ref="CY1506:CY1513" si="983">(((S1506+R1506)*AT1506)/100)</f>
        <v>0</v>
      </c>
      <c r="CZ1506" s="2">
        <f t="shared" ref="CZ1506:CZ1513" si="984">(((S1506+R1506)*AU1506)/100)</f>
        <v>0</v>
      </c>
      <c r="DA1506" s="2"/>
      <c r="DB1506" s="2"/>
      <c r="DC1506" s="2" t="s">
        <v>3</v>
      </c>
      <c r="DD1506" s="2" t="s">
        <v>3</v>
      </c>
      <c r="DE1506" s="2" t="s">
        <v>3</v>
      </c>
      <c r="DF1506" s="2" t="s">
        <v>3</v>
      </c>
      <c r="DG1506" s="2" t="s">
        <v>3</v>
      </c>
      <c r="DH1506" s="2" t="s">
        <v>3</v>
      </c>
      <c r="DI1506" s="2" t="s">
        <v>3</v>
      </c>
      <c r="DJ1506" s="2" t="s">
        <v>3</v>
      </c>
      <c r="DK1506" s="2" t="s">
        <v>3</v>
      </c>
      <c r="DL1506" s="2" t="s">
        <v>3</v>
      </c>
      <c r="DM1506" s="2" t="s">
        <v>3</v>
      </c>
      <c r="DN1506" s="2">
        <v>0</v>
      </c>
      <c r="DO1506" s="2">
        <v>0</v>
      </c>
      <c r="DP1506" s="2">
        <v>1</v>
      </c>
      <c r="DQ1506" s="2">
        <v>1</v>
      </c>
      <c r="DR1506" s="2"/>
      <c r="DS1506" s="2"/>
      <c r="DT1506" s="2"/>
      <c r="DU1506" s="2">
        <v>1013</v>
      </c>
      <c r="DV1506" s="2" t="s">
        <v>1397</v>
      </c>
      <c r="DW1506" s="2" t="s">
        <v>1397</v>
      </c>
      <c r="DX1506" s="2">
        <v>1</v>
      </c>
      <c r="DY1506" s="2"/>
      <c r="DZ1506" s="2" t="s">
        <v>3</v>
      </c>
      <c r="EA1506" s="2" t="s">
        <v>3</v>
      </c>
      <c r="EB1506" s="2" t="s">
        <v>3</v>
      </c>
      <c r="EC1506" s="2" t="s">
        <v>3</v>
      </c>
      <c r="ED1506" s="2"/>
      <c r="EE1506" s="2">
        <v>53551407</v>
      </c>
      <c r="EF1506" s="2">
        <v>19</v>
      </c>
      <c r="EG1506" s="2" t="s">
        <v>1399</v>
      </c>
      <c r="EH1506" s="2">
        <v>106</v>
      </c>
      <c r="EI1506" s="2" t="s">
        <v>1399</v>
      </c>
      <c r="EJ1506" s="2">
        <v>1</v>
      </c>
      <c r="EK1506" s="2">
        <v>700004</v>
      </c>
      <c r="EL1506" s="2" t="s">
        <v>1399</v>
      </c>
      <c r="EM1506" s="2" t="s">
        <v>1400</v>
      </c>
      <c r="EN1506" s="2"/>
      <c r="EO1506" s="2" t="s">
        <v>52</v>
      </c>
      <c r="EP1506" s="2"/>
      <c r="EQ1506" s="2">
        <v>131072</v>
      </c>
      <c r="ER1506" s="2">
        <v>42.98</v>
      </c>
      <c r="ES1506" s="2">
        <v>0</v>
      </c>
      <c r="ET1506" s="2">
        <v>32.19</v>
      </c>
      <c r="EU1506" s="2">
        <v>0</v>
      </c>
      <c r="EV1506" s="2">
        <v>4.1500000000000004</v>
      </c>
      <c r="EW1506" s="2">
        <v>0.57769999999999999</v>
      </c>
      <c r="EX1506" s="2">
        <v>0</v>
      </c>
      <c r="EY1506" s="2">
        <v>0</v>
      </c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>
        <v>0</v>
      </c>
      <c r="FR1506" s="2">
        <f>ROUND(IF(AND(BH1506=3,BI1506=3),P1506,0),2)</f>
        <v>0</v>
      </c>
      <c r="FS1506" s="2">
        <v>0</v>
      </c>
      <c r="FT1506" s="2"/>
      <c r="FU1506" s="2"/>
      <c r="FV1506" s="2"/>
      <c r="FW1506" s="2"/>
      <c r="FX1506" s="2">
        <v>0</v>
      </c>
      <c r="FY1506" s="2">
        <v>0</v>
      </c>
      <c r="FZ1506" s="2"/>
      <c r="GA1506" s="2" t="s">
        <v>3</v>
      </c>
      <c r="GB1506" s="2"/>
      <c r="GC1506" s="2"/>
      <c r="GD1506" s="2">
        <v>1</v>
      </c>
      <c r="GE1506" s="2"/>
      <c r="GF1506" s="2">
        <v>560240545</v>
      </c>
      <c r="GG1506" s="2">
        <v>2</v>
      </c>
      <c r="GH1506" s="2">
        <v>1</v>
      </c>
      <c r="GI1506" s="2">
        <v>-2</v>
      </c>
      <c r="GJ1506" s="2">
        <v>0</v>
      </c>
      <c r="GK1506" s="2">
        <v>0</v>
      </c>
      <c r="GL1506" s="2">
        <f>ROUND(IF(AND(BH1506=3,BI1506=3,FS1506&lt;&gt;0),P1506,0),2)</f>
        <v>0</v>
      </c>
      <c r="GM1506" s="2">
        <f>ROUND(O1506+X1506+Y1506,2)+GX1506</f>
        <v>4697.08</v>
      </c>
      <c r="GN1506" s="2">
        <f>IF(OR(BI1506=0,BI1506=1),ROUND(O1506+X1506+Y1506,2),0)</f>
        <v>4697.08</v>
      </c>
      <c r="GO1506" s="2">
        <f>IF(BI1506=2,ROUND(O1506+X1506+Y1506,2),0)</f>
        <v>0</v>
      </c>
      <c r="GP1506" s="2">
        <f>IF(BI1506=4,ROUND(O1506+X1506+Y1506,2)+GX1506,0)</f>
        <v>0</v>
      </c>
      <c r="GQ1506" s="2"/>
      <c r="GR1506" s="2">
        <v>0</v>
      </c>
      <c r="GS1506" s="2">
        <v>0</v>
      </c>
      <c r="GT1506" s="2">
        <v>0</v>
      </c>
      <c r="GU1506" s="2" t="s">
        <v>3</v>
      </c>
      <c r="GV1506" s="2">
        <f t="shared" ref="GV1506:GV1513" si="985">ROUND((GT1506),2)</f>
        <v>0</v>
      </c>
      <c r="GW1506" s="2">
        <v>1</v>
      </c>
      <c r="GX1506" s="2">
        <f>ROUND(HC1506*I1506,2)</f>
        <v>0</v>
      </c>
      <c r="GY1506" s="2"/>
      <c r="GZ1506" s="2"/>
      <c r="HA1506" s="2">
        <v>0</v>
      </c>
      <c r="HB1506" s="2">
        <v>0</v>
      </c>
      <c r="HC1506" s="2">
        <f t="shared" ref="HC1506:HC1513" si="986">GV1506*GW1506</f>
        <v>0</v>
      </c>
      <c r="HD1506" s="2">
        <f t="shared" ref="HD1506:HD1511" si="987">GM1506</f>
        <v>4697.08</v>
      </c>
      <c r="HE1506" s="2" t="s">
        <v>3</v>
      </c>
      <c r="HF1506" s="2" t="s">
        <v>3</v>
      </c>
      <c r="HG1506" s="2"/>
      <c r="HH1506" s="2"/>
      <c r="HI1506" s="2"/>
      <c r="HJ1506" s="2"/>
      <c r="HK1506" s="2"/>
      <c r="HL1506" s="2"/>
      <c r="HM1506" s="2" t="s">
        <v>3</v>
      </c>
      <c r="HN1506" s="2" t="s">
        <v>3</v>
      </c>
      <c r="HO1506" s="2" t="s">
        <v>3</v>
      </c>
      <c r="HP1506" s="2" t="s">
        <v>3</v>
      </c>
      <c r="HQ1506" s="2" t="s">
        <v>3</v>
      </c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>
        <v>0</v>
      </c>
      <c r="IL1506" s="2"/>
      <c r="IM1506" s="2"/>
      <c r="IN1506" s="2"/>
      <c r="IO1506" s="2"/>
      <c r="IP1506" s="2"/>
      <c r="IQ1506" s="2"/>
      <c r="IR1506" s="2"/>
      <c r="IS1506" s="2"/>
      <c r="IT1506" s="2"/>
      <c r="IU1506" s="2"/>
    </row>
    <row r="1507" spans="1:255" x14ac:dyDescent="0.2">
      <c r="A1507">
        <v>17</v>
      </c>
      <c r="B1507">
        <v>1</v>
      </c>
      <c r="C1507">
        <f>ROW(SmtRes!A2518)</f>
        <v>2518</v>
      </c>
      <c r="D1507">
        <f>ROW(EtalonRes!A2324)</f>
        <v>2324</v>
      </c>
      <c r="E1507" t="s">
        <v>1394</v>
      </c>
      <c r="F1507" t="s">
        <v>1395</v>
      </c>
      <c r="G1507" t="s">
        <v>1396</v>
      </c>
      <c r="H1507" t="s">
        <v>1397</v>
      </c>
      <c r="I1507">
        <f>ROUND(I31+I35+I39,7)</f>
        <v>109.2852</v>
      </c>
      <c r="J1507">
        <v>0</v>
      </c>
      <c r="K1507">
        <f>ROUND(I31+I35+I39,7)</f>
        <v>109.2852</v>
      </c>
      <c r="O1507">
        <f>ROUND(CP1507,0)</f>
        <v>91311</v>
      </c>
      <c r="P1507">
        <f>ROUND(CQ1507*I1507,0)</f>
        <v>0</v>
      </c>
      <c r="Q1507">
        <f>ROUND(CR1507*I1507,0)</f>
        <v>68388</v>
      </c>
      <c r="R1507">
        <f>ROUND(CS1507*I1507,0)</f>
        <v>0</v>
      </c>
      <c r="S1507">
        <f>ROUND(CT1507*I1507,0)</f>
        <v>22923</v>
      </c>
      <c r="T1507">
        <f>ROUND(CU1507*I1507,0)</f>
        <v>0</v>
      </c>
      <c r="U1507">
        <f t="shared" si="970"/>
        <v>63.134060040000001</v>
      </c>
      <c r="V1507">
        <f t="shared" si="971"/>
        <v>0</v>
      </c>
      <c r="W1507">
        <f>ROUND(CX1507*I1507,0)</f>
        <v>0</v>
      </c>
      <c r="X1507">
        <f>ROUND(CY1507,0)</f>
        <v>0</v>
      </c>
      <c r="Y1507">
        <f>ROUND(CZ1507,0)</f>
        <v>0</v>
      </c>
      <c r="AA1507">
        <v>53551707</v>
      </c>
      <c r="AB1507">
        <f t="shared" si="972"/>
        <v>42.98</v>
      </c>
      <c r="AC1507">
        <f t="shared" si="973"/>
        <v>0</v>
      </c>
      <c r="AD1507">
        <f>ROUND(((ET1507)+ROUND(((EU1507)*1.6),2)),2)</f>
        <v>32.19</v>
      </c>
      <c r="AE1507">
        <f>ROUND(((EU1507)+ROUND(((EU1507)*1.6),2)),2)</f>
        <v>0</v>
      </c>
      <c r="AF1507">
        <f>ROUND(((EV1507)+ROUND(((EV1507)*1.6),2)),2)</f>
        <v>10.79</v>
      </c>
      <c r="AG1507">
        <f t="shared" si="974"/>
        <v>0</v>
      </c>
      <c r="AH1507">
        <f t="shared" si="975"/>
        <v>0.57769999999999999</v>
      </c>
      <c r="AI1507">
        <f t="shared" si="975"/>
        <v>0</v>
      </c>
      <c r="AJ1507">
        <f t="shared" si="976"/>
        <v>0</v>
      </c>
      <c r="AK1507">
        <v>42.98</v>
      </c>
      <c r="AL1507">
        <v>0</v>
      </c>
      <c r="AM1507">
        <v>32.19</v>
      </c>
      <c r="AN1507">
        <v>0</v>
      </c>
      <c r="AO1507">
        <v>4.1500000000000004</v>
      </c>
      <c r="AP1507">
        <v>0</v>
      </c>
      <c r="AQ1507">
        <v>0.57769999999999999</v>
      </c>
      <c r="AR1507">
        <v>0</v>
      </c>
      <c r="AS1507">
        <v>0</v>
      </c>
      <c r="AT1507">
        <v>0</v>
      </c>
      <c r="AU1507">
        <v>0</v>
      </c>
      <c r="AV1507">
        <v>1</v>
      </c>
      <c r="AW1507">
        <v>1</v>
      </c>
      <c r="AZ1507">
        <v>1</v>
      </c>
      <c r="BA1507">
        <v>19.440000000000001</v>
      </c>
      <c r="BB1507">
        <v>19.440000000000001</v>
      </c>
      <c r="BC1507">
        <v>1</v>
      </c>
      <c r="BD1507" t="s">
        <v>3</v>
      </c>
      <c r="BE1507" t="s">
        <v>3</v>
      </c>
      <c r="BF1507" t="s">
        <v>3</v>
      </c>
      <c r="BG1507" t="s">
        <v>3</v>
      </c>
      <c r="BH1507">
        <v>0</v>
      </c>
      <c r="BI1507">
        <v>1</v>
      </c>
      <c r="BJ1507" t="s">
        <v>1398</v>
      </c>
      <c r="BM1507">
        <v>700004</v>
      </c>
      <c r="BN1507">
        <v>0</v>
      </c>
      <c r="BO1507" t="s">
        <v>30</v>
      </c>
      <c r="BP1507">
        <v>1</v>
      </c>
      <c r="BQ1507">
        <v>19</v>
      </c>
      <c r="BR1507">
        <v>0</v>
      </c>
      <c r="BS1507">
        <v>19.440000000000001</v>
      </c>
      <c r="BT1507">
        <v>1</v>
      </c>
      <c r="BU1507">
        <v>1</v>
      </c>
      <c r="BV1507">
        <v>1</v>
      </c>
      <c r="BW1507">
        <v>1</v>
      </c>
      <c r="BX1507">
        <v>1</v>
      </c>
      <c r="BY1507" t="s">
        <v>3</v>
      </c>
      <c r="BZ1507">
        <v>0</v>
      </c>
      <c r="CA1507">
        <v>0</v>
      </c>
      <c r="CB1507" t="s">
        <v>3</v>
      </c>
      <c r="CE1507">
        <v>0</v>
      </c>
      <c r="CF1507">
        <v>0</v>
      </c>
      <c r="CG1507">
        <v>0</v>
      </c>
      <c r="CM1507">
        <v>0</v>
      </c>
      <c r="CN1507" t="s">
        <v>3</v>
      </c>
      <c r="CO1507">
        <v>0</v>
      </c>
      <c r="CP1507">
        <f t="shared" si="977"/>
        <v>91311</v>
      </c>
      <c r="CQ1507">
        <f t="shared" si="978"/>
        <v>0</v>
      </c>
      <c r="CR1507">
        <f t="shared" si="979"/>
        <v>625.77359999999999</v>
      </c>
      <c r="CS1507">
        <f t="shared" si="980"/>
        <v>0</v>
      </c>
      <c r="CT1507">
        <f t="shared" si="981"/>
        <v>209.7576</v>
      </c>
      <c r="CU1507">
        <f t="shared" si="982"/>
        <v>0</v>
      </c>
      <c r="CV1507">
        <f t="shared" si="982"/>
        <v>0.57769999999999999</v>
      </c>
      <c r="CW1507">
        <f t="shared" si="982"/>
        <v>0</v>
      </c>
      <c r="CX1507">
        <f t="shared" si="982"/>
        <v>0</v>
      </c>
      <c r="CY1507">
        <f t="shared" si="983"/>
        <v>0</v>
      </c>
      <c r="CZ1507">
        <f t="shared" si="984"/>
        <v>0</v>
      </c>
      <c r="DC1507" t="s">
        <v>3</v>
      </c>
      <c r="DD1507" t="s">
        <v>3</v>
      </c>
      <c r="DE1507" t="s">
        <v>3</v>
      </c>
      <c r="DF1507" t="s">
        <v>3</v>
      </c>
      <c r="DG1507" t="s">
        <v>3</v>
      </c>
      <c r="DH1507" t="s">
        <v>3</v>
      </c>
      <c r="DI1507" t="s">
        <v>3</v>
      </c>
      <c r="DJ1507" t="s">
        <v>3</v>
      </c>
      <c r="DK1507" t="s">
        <v>3</v>
      </c>
      <c r="DL1507" t="s">
        <v>3</v>
      </c>
      <c r="DM1507" t="s">
        <v>3</v>
      </c>
      <c r="DN1507">
        <v>0</v>
      </c>
      <c r="DO1507">
        <v>0</v>
      </c>
      <c r="DP1507">
        <v>1</v>
      </c>
      <c r="DQ1507">
        <v>1</v>
      </c>
      <c r="DU1507">
        <v>1013</v>
      </c>
      <c r="DV1507" t="s">
        <v>1397</v>
      </c>
      <c r="DW1507" t="s">
        <v>1397</v>
      </c>
      <c r="DX1507">
        <v>1</v>
      </c>
      <c r="DZ1507" t="s">
        <v>3</v>
      </c>
      <c r="EA1507" t="s">
        <v>3</v>
      </c>
      <c r="EB1507" t="s">
        <v>3</v>
      </c>
      <c r="EC1507" t="s">
        <v>3</v>
      </c>
      <c r="EE1507">
        <v>53551407</v>
      </c>
      <c r="EF1507">
        <v>19</v>
      </c>
      <c r="EG1507" t="s">
        <v>1399</v>
      </c>
      <c r="EH1507">
        <v>106</v>
      </c>
      <c r="EI1507" t="s">
        <v>1399</v>
      </c>
      <c r="EJ1507">
        <v>1</v>
      </c>
      <c r="EK1507">
        <v>700004</v>
      </c>
      <c r="EL1507" t="s">
        <v>1399</v>
      </c>
      <c r="EM1507" t="s">
        <v>1400</v>
      </c>
      <c r="EO1507" t="s">
        <v>52</v>
      </c>
      <c r="EQ1507">
        <v>131072</v>
      </c>
      <c r="ER1507">
        <v>42.98</v>
      </c>
      <c r="ES1507">
        <v>0</v>
      </c>
      <c r="ET1507">
        <v>32.19</v>
      </c>
      <c r="EU1507">
        <v>0</v>
      </c>
      <c r="EV1507">
        <v>4.1500000000000004</v>
      </c>
      <c r="EW1507">
        <v>0.57769999999999999</v>
      </c>
      <c r="EX1507">
        <v>0</v>
      </c>
      <c r="EY1507">
        <v>0</v>
      </c>
      <c r="FQ1507">
        <v>0</v>
      </c>
      <c r="FR1507">
        <f>ROUND(IF(AND(BH1507=3,BI1507=3),P1507,0),0)</f>
        <v>0</v>
      </c>
      <c r="FS1507">
        <v>0</v>
      </c>
      <c r="FX1507">
        <v>0</v>
      </c>
      <c r="FY1507">
        <v>0</v>
      </c>
      <c r="GA1507" t="s">
        <v>3</v>
      </c>
      <c r="GD1507">
        <v>1</v>
      </c>
      <c r="GF1507">
        <v>560240545</v>
      </c>
      <c r="GG1507">
        <v>2</v>
      </c>
      <c r="GH1507">
        <v>1</v>
      </c>
      <c r="GI1507">
        <v>2</v>
      </c>
      <c r="GJ1507">
        <v>0</v>
      </c>
      <c r="GK1507">
        <v>0</v>
      </c>
      <c r="GL1507">
        <f>ROUND(IF(AND(BH1507=3,BI1507=3,FS1507&lt;&gt;0),P1507,0),0)</f>
        <v>0</v>
      </c>
      <c r="GM1507">
        <f>ROUND(O1507+X1507+Y1507,0)+GX1507</f>
        <v>91311</v>
      </c>
      <c r="GN1507">
        <f>IF(OR(BI1507=0,BI1507=1),ROUND(O1507+X1507+Y1507,0),0)</f>
        <v>91311</v>
      </c>
      <c r="GO1507">
        <f>IF(BI1507=2,ROUND(O1507+X1507+Y1507,0),0)</f>
        <v>0</v>
      </c>
      <c r="GP1507">
        <f>IF(BI1507=4,ROUND(O1507+X1507+Y1507,0)+GX1507,0)</f>
        <v>0</v>
      </c>
      <c r="GR1507">
        <v>0</v>
      </c>
      <c r="GS1507">
        <v>0</v>
      </c>
      <c r="GT1507">
        <v>0</v>
      </c>
      <c r="GU1507" t="s">
        <v>3</v>
      </c>
      <c r="GV1507">
        <f t="shared" si="985"/>
        <v>0</v>
      </c>
      <c r="GW1507">
        <v>1</v>
      </c>
      <c r="GX1507">
        <f>ROUND(HC1507*I1507,0)</f>
        <v>0</v>
      </c>
      <c r="HA1507">
        <v>0</v>
      </c>
      <c r="HB1507">
        <v>0</v>
      </c>
      <c r="HC1507">
        <f t="shared" si="986"/>
        <v>0</v>
      </c>
      <c r="HD1507">
        <f t="shared" si="987"/>
        <v>91311</v>
      </c>
      <c r="HE1507" t="s">
        <v>3</v>
      </c>
      <c r="HF1507" t="s">
        <v>3</v>
      </c>
      <c r="HM1507" t="s">
        <v>3</v>
      </c>
      <c r="HN1507" t="s">
        <v>3</v>
      </c>
      <c r="HO1507" t="s">
        <v>3</v>
      </c>
      <c r="HP1507" t="s">
        <v>3</v>
      </c>
      <c r="HQ1507" t="s">
        <v>3</v>
      </c>
      <c r="IK1507">
        <v>0</v>
      </c>
    </row>
    <row r="1508" spans="1:255" x14ac:dyDescent="0.2">
      <c r="A1508" s="2">
        <v>17</v>
      </c>
      <c r="B1508" s="2">
        <v>1</v>
      </c>
      <c r="C1508" s="2">
        <f>ROW(SmtRes!A2519)</f>
        <v>2519</v>
      </c>
      <c r="D1508" s="2">
        <f>ROW(EtalonRes!A2325)</f>
        <v>2325</v>
      </c>
      <c r="E1508" s="2" t="s">
        <v>1401</v>
      </c>
      <c r="F1508" s="2" t="s">
        <v>1402</v>
      </c>
      <c r="G1508" s="2" t="s">
        <v>1403</v>
      </c>
      <c r="H1508" s="2" t="s">
        <v>1397</v>
      </c>
      <c r="I1508" s="2">
        <v>109.2852</v>
      </c>
      <c r="J1508" s="2">
        <v>0</v>
      </c>
      <c r="K1508" s="2">
        <v>109.2852</v>
      </c>
      <c r="L1508" s="2"/>
      <c r="M1508" s="2"/>
      <c r="N1508" s="2"/>
      <c r="O1508" s="2">
        <f>ROUND(CP1508,2)</f>
        <v>1684.08</v>
      </c>
      <c r="P1508" s="2">
        <f>ROUND(CQ1508*I1508,2)</f>
        <v>0</v>
      </c>
      <c r="Q1508" s="2">
        <f>ROUND(CR1508*I1508,2)</f>
        <v>1684.08</v>
      </c>
      <c r="R1508" s="2">
        <f>ROUND(CS1508*I1508,2)</f>
        <v>0</v>
      </c>
      <c r="S1508" s="2">
        <f>ROUND(CT1508*I1508,2)</f>
        <v>0</v>
      </c>
      <c r="T1508" s="2">
        <f>ROUND(CU1508*I1508,2)</f>
        <v>0</v>
      </c>
      <c r="U1508" s="2">
        <f t="shared" si="970"/>
        <v>0</v>
      </c>
      <c r="V1508" s="2">
        <f t="shared" si="971"/>
        <v>0</v>
      </c>
      <c r="W1508" s="2">
        <f>ROUND(CX1508*I1508,2)</f>
        <v>0</v>
      </c>
      <c r="X1508" s="2">
        <f>ROUND(CY1508,2)</f>
        <v>0</v>
      </c>
      <c r="Y1508" s="2">
        <f>ROUND(CZ1508,2)</f>
        <v>0</v>
      </c>
      <c r="Z1508" s="2"/>
      <c r="AA1508" s="2">
        <v>53551706</v>
      </c>
      <c r="AB1508" s="2">
        <f t="shared" si="972"/>
        <v>15.41</v>
      </c>
      <c r="AC1508" s="2">
        <f t="shared" si="973"/>
        <v>0</v>
      </c>
      <c r="AD1508" s="2">
        <f>ROUND(((ET1508)+ROUND(((EU1508)*1.85),2)),2)</f>
        <v>15.41</v>
      </c>
      <c r="AE1508" s="2">
        <f>ROUND(((EU1508)+ROUND(((EU1508)*1.85),2)),2)</f>
        <v>0</v>
      </c>
      <c r="AF1508" s="2">
        <f>ROUND(((EV1508)+ROUND(((EV1508)*1.85),2)),2)</f>
        <v>0</v>
      </c>
      <c r="AG1508" s="2">
        <f t="shared" si="974"/>
        <v>0</v>
      </c>
      <c r="AH1508" s="2">
        <f t="shared" si="975"/>
        <v>0</v>
      </c>
      <c r="AI1508" s="2">
        <f t="shared" si="975"/>
        <v>0</v>
      </c>
      <c r="AJ1508" s="2">
        <f t="shared" si="976"/>
        <v>0</v>
      </c>
      <c r="AK1508" s="2">
        <v>15.41</v>
      </c>
      <c r="AL1508" s="2">
        <v>0</v>
      </c>
      <c r="AM1508" s="2">
        <v>15.41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1</v>
      </c>
      <c r="AW1508" s="2">
        <v>1</v>
      </c>
      <c r="AX1508" s="2"/>
      <c r="AY1508" s="2"/>
      <c r="AZ1508" s="2">
        <v>1</v>
      </c>
      <c r="BA1508" s="2">
        <v>1</v>
      </c>
      <c r="BB1508" s="2">
        <v>1</v>
      </c>
      <c r="BC1508" s="2">
        <v>1</v>
      </c>
      <c r="BD1508" s="2" t="s">
        <v>3</v>
      </c>
      <c r="BE1508" s="2" t="s">
        <v>3</v>
      </c>
      <c r="BF1508" s="2" t="s">
        <v>3</v>
      </c>
      <c r="BG1508" s="2" t="s">
        <v>3</v>
      </c>
      <c r="BH1508" s="2">
        <v>0</v>
      </c>
      <c r="BI1508" s="2">
        <v>1</v>
      </c>
      <c r="BJ1508" s="2" t="s">
        <v>1404</v>
      </c>
      <c r="BK1508" s="2"/>
      <c r="BL1508" s="2"/>
      <c r="BM1508" s="2">
        <v>700001</v>
      </c>
      <c r="BN1508" s="2">
        <v>0</v>
      </c>
      <c r="BO1508" s="2" t="s">
        <v>3</v>
      </c>
      <c r="BP1508" s="2">
        <v>0</v>
      </c>
      <c r="BQ1508" s="2">
        <v>10</v>
      </c>
      <c r="BR1508" s="2">
        <v>0</v>
      </c>
      <c r="BS1508" s="2">
        <v>1</v>
      </c>
      <c r="BT1508" s="2">
        <v>1</v>
      </c>
      <c r="BU1508" s="2">
        <v>1</v>
      </c>
      <c r="BV1508" s="2">
        <v>1</v>
      </c>
      <c r="BW1508" s="2">
        <v>1</v>
      </c>
      <c r="BX1508" s="2">
        <v>1</v>
      </c>
      <c r="BY1508" s="2" t="s">
        <v>3</v>
      </c>
      <c r="BZ1508" s="2">
        <v>0</v>
      </c>
      <c r="CA1508" s="2">
        <v>0</v>
      </c>
      <c r="CB1508" s="2" t="s">
        <v>3</v>
      </c>
      <c r="CC1508" s="2"/>
      <c r="CD1508" s="2"/>
      <c r="CE1508" s="2">
        <v>0</v>
      </c>
      <c r="CF1508" s="2">
        <v>0</v>
      </c>
      <c r="CG1508" s="2">
        <v>0</v>
      </c>
      <c r="CH1508" s="2"/>
      <c r="CI1508" s="2"/>
      <c r="CJ1508" s="2"/>
      <c r="CK1508" s="2"/>
      <c r="CL1508" s="2"/>
      <c r="CM1508" s="2">
        <v>0</v>
      </c>
      <c r="CN1508" s="2" t="s">
        <v>3</v>
      </c>
      <c r="CO1508" s="2">
        <v>0</v>
      </c>
      <c r="CP1508" s="2">
        <f t="shared" si="977"/>
        <v>1684.08</v>
      </c>
      <c r="CQ1508" s="2">
        <f t="shared" si="978"/>
        <v>0</v>
      </c>
      <c r="CR1508" s="2">
        <f t="shared" si="979"/>
        <v>15.41</v>
      </c>
      <c r="CS1508" s="2">
        <f t="shared" si="980"/>
        <v>0</v>
      </c>
      <c r="CT1508" s="2">
        <f t="shared" si="981"/>
        <v>0</v>
      </c>
      <c r="CU1508" s="2">
        <f t="shared" si="982"/>
        <v>0</v>
      </c>
      <c r="CV1508" s="2">
        <f t="shared" si="982"/>
        <v>0</v>
      </c>
      <c r="CW1508" s="2">
        <f t="shared" si="982"/>
        <v>0</v>
      </c>
      <c r="CX1508" s="2">
        <f t="shared" si="982"/>
        <v>0</v>
      </c>
      <c r="CY1508" s="2">
        <f t="shared" si="983"/>
        <v>0</v>
      </c>
      <c r="CZ1508" s="2">
        <f t="shared" si="984"/>
        <v>0</v>
      </c>
      <c r="DA1508" s="2"/>
      <c r="DB1508" s="2"/>
      <c r="DC1508" s="2" t="s">
        <v>3</v>
      </c>
      <c r="DD1508" s="2" t="s">
        <v>3</v>
      </c>
      <c r="DE1508" s="2" t="s">
        <v>3</v>
      </c>
      <c r="DF1508" s="2" t="s">
        <v>3</v>
      </c>
      <c r="DG1508" s="2" t="s">
        <v>3</v>
      </c>
      <c r="DH1508" s="2" t="s">
        <v>3</v>
      </c>
      <c r="DI1508" s="2" t="s">
        <v>3</v>
      </c>
      <c r="DJ1508" s="2" t="s">
        <v>3</v>
      </c>
      <c r="DK1508" s="2" t="s">
        <v>3</v>
      </c>
      <c r="DL1508" s="2" t="s">
        <v>3</v>
      </c>
      <c r="DM1508" s="2" t="s">
        <v>3</v>
      </c>
      <c r="DN1508" s="2">
        <v>0</v>
      </c>
      <c r="DO1508" s="2">
        <v>0</v>
      </c>
      <c r="DP1508" s="2">
        <v>1</v>
      </c>
      <c r="DQ1508" s="2">
        <v>1</v>
      </c>
      <c r="DR1508" s="2"/>
      <c r="DS1508" s="2"/>
      <c r="DT1508" s="2"/>
      <c r="DU1508" s="2">
        <v>1013</v>
      </c>
      <c r="DV1508" s="2" t="s">
        <v>1397</v>
      </c>
      <c r="DW1508" s="2" t="s">
        <v>1397</v>
      </c>
      <c r="DX1508" s="2">
        <v>1</v>
      </c>
      <c r="DY1508" s="2"/>
      <c r="DZ1508" s="2" t="s">
        <v>3</v>
      </c>
      <c r="EA1508" s="2" t="s">
        <v>3</v>
      </c>
      <c r="EB1508" s="2" t="s">
        <v>3</v>
      </c>
      <c r="EC1508" s="2" t="s">
        <v>3</v>
      </c>
      <c r="ED1508" s="2"/>
      <c r="EE1508" s="2">
        <v>53551404</v>
      </c>
      <c r="EF1508" s="2">
        <v>10</v>
      </c>
      <c r="EG1508" s="2" t="s">
        <v>1405</v>
      </c>
      <c r="EH1508" s="2">
        <v>0</v>
      </c>
      <c r="EI1508" s="2" t="s">
        <v>3</v>
      </c>
      <c r="EJ1508" s="2">
        <v>1</v>
      </c>
      <c r="EK1508" s="2">
        <v>700001</v>
      </c>
      <c r="EL1508" s="2" t="s">
        <v>1406</v>
      </c>
      <c r="EM1508" s="2" t="s">
        <v>1407</v>
      </c>
      <c r="EN1508" s="2"/>
      <c r="EO1508" s="2" t="s">
        <v>3</v>
      </c>
      <c r="EP1508" s="2"/>
      <c r="EQ1508" s="2">
        <v>131072</v>
      </c>
      <c r="ER1508" s="2">
        <v>15.41</v>
      </c>
      <c r="ES1508" s="2">
        <v>0</v>
      </c>
      <c r="ET1508" s="2">
        <v>15.41</v>
      </c>
      <c r="EU1508" s="2">
        <v>0</v>
      </c>
      <c r="EV1508" s="2">
        <v>0</v>
      </c>
      <c r="EW1508" s="2">
        <v>0</v>
      </c>
      <c r="EX1508" s="2">
        <v>0</v>
      </c>
      <c r="EY1508" s="2">
        <v>0</v>
      </c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>
        <v>0</v>
      </c>
      <c r="FR1508" s="2">
        <f>ROUND(IF(AND(BH1508=3,BI1508=3),P1508,0),2)</f>
        <v>0</v>
      </c>
      <c r="FS1508" s="2">
        <v>0</v>
      </c>
      <c r="FT1508" s="2"/>
      <c r="FU1508" s="2"/>
      <c r="FV1508" s="2"/>
      <c r="FW1508" s="2"/>
      <c r="FX1508" s="2">
        <v>0</v>
      </c>
      <c r="FY1508" s="2">
        <v>0</v>
      </c>
      <c r="FZ1508" s="2"/>
      <c r="GA1508" s="2" t="s">
        <v>3</v>
      </c>
      <c r="GB1508" s="2"/>
      <c r="GC1508" s="2"/>
      <c r="GD1508" s="2">
        <v>1</v>
      </c>
      <c r="GE1508" s="2"/>
      <c r="GF1508" s="2">
        <v>1165302769</v>
      </c>
      <c r="GG1508" s="2">
        <v>2</v>
      </c>
      <c r="GH1508" s="2">
        <v>1</v>
      </c>
      <c r="GI1508" s="2">
        <v>-2</v>
      </c>
      <c r="GJ1508" s="2">
        <v>0</v>
      </c>
      <c r="GK1508" s="2">
        <v>0</v>
      </c>
      <c r="GL1508" s="2">
        <f>ROUND(IF(AND(BH1508=3,BI1508=3,FS1508&lt;&gt;0),P1508,0),2)</f>
        <v>0</v>
      </c>
      <c r="GM1508" s="2">
        <f>ROUND(O1508+X1508+Y1508,2)+GX1508</f>
        <v>1684.08</v>
      </c>
      <c r="GN1508" s="2">
        <f>IF(OR(BI1508=0,BI1508=1),ROUND(O1508+X1508+Y1508,2),0)</f>
        <v>1684.08</v>
      </c>
      <c r="GO1508" s="2">
        <f>IF(BI1508=2,ROUND(O1508+X1508+Y1508,2),0)</f>
        <v>0</v>
      </c>
      <c r="GP1508" s="2">
        <f>IF(BI1508=4,ROUND(O1508+X1508+Y1508,2)+GX1508,0)</f>
        <v>0</v>
      </c>
      <c r="GQ1508" s="2"/>
      <c r="GR1508" s="2">
        <v>0</v>
      </c>
      <c r="GS1508" s="2">
        <v>0</v>
      </c>
      <c r="GT1508" s="2">
        <v>0</v>
      </c>
      <c r="GU1508" s="2" t="s">
        <v>3</v>
      </c>
      <c r="GV1508" s="2">
        <f t="shared" si="985"/>
        <v>0</v>
      </c>
      <c r="GW1508" s="2">
        <v>1</v>
      </c>
      <c r="GX1508" s="2">
        <f>ROUND(HC1508*I1508,2)</f>
        <v>0</v>
      </c>
      <c r="GY1508" s="2"/>
      <c r="GZ1508" s="2"/>
      <c r="HA1508" s="2">
        <v>0</v>
      </c>
      <c r="HB1508" s="2">
        <v>0</v>
      </c>
      <c r="HC1508" s="2">
        <f t="shared" si="986"/>
        <v>0</v>
      </c>
      <c r="HD1508" s="2">
        <f t="shared" si="987"/>
        <v>1684.08</v>
      </c>
      <c r="HE1508" s="2" t="s">
        <v>3</v>
      </c>
      <c r="HF1508" s="2" t="s">
        <v>3</v>
      </c>
      <c r="HG1508" s="2"/>
      <c r="HH1508" s="2"/>
      <c r="HI1508" s="2"/>
      <c r="HJ1508" s="2"/>
      <c r="HK1508" s="2"/>
      <c r="HL1508" s="2"/>
      <c r="HM1508" s="2" t="s">
        <v>3</v>
      </c>
      <c r="HN1508" s="2" t="s">
        <v>3</v>
      </c>
      <c r="HO1508" s="2" t="s">
        <v>3</v>
      </c>
      <c r="HP1508" s="2" t="s">
        <v>3</v>
      </c>
      <c r="HQ1508" s="2" t="s">
        <v>3</v>
      </c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>
        <v>0</v>
      </c>
      <c r="IL1508" s="2"/>
      <c r="IM1508" s="2"/>
      <c r="IN1508" s="2"/>
      <c r="IO1508" s="2"/>
      <c r="IP1508" s="2"/>
      <c r="IQ1508" s="2"/>
      <c r="IR1508" s="2"/>
      <c r="IS1508" s="2"/>
      <c r="IT1508" s="2"/>
      <c r="IU1508" s="2"/>
    </row>
    <row r="1509" spans="1:255" x14ac:dyDescent="0.2">
      <c r="A1509">
        <v>17</v>
      </c>
      <c r="B1509">
        <v>1</v>
      </c>
      <c r="C1509">
        <f>ROW(SmtRes!A2520)</f>
        <v>2520</v>
      </c>
      <c r="D1509">
        <f>ROW(EtalonRes!A2326)</f>
        <v>2326</v>
      </c>
      <c r="E1509" t="s">
        <v>1401</v>
      </c>
      <c r="F1509" t="s">
        <v>1402</v>
      </c>
      <c r="G1509" t="s">
        <v>1403</v>
      </c>
      <c r="H1509" t="s">
        <v>1397</v>
      </c>
      <c r="I1509">
        <v>109.2852</v>
      </c>
      <c r="J1509">
        <v>0</v>
      </c>
      <c r="K1509">
        <v>109.2852</v>
      </c>
      <c r="O1509">
        <f>ROUND(CP1509,0)</f>
        <v>27417</v>
      </c>
      <c r="P1509">
        <f>ROUND(CQ1509*I1509,0)</f>
        <v>0</v>
      </c>
      <c r="Q1509">
        <f>ROUND(CR1509*I1509,0)</f>
        <v>27417</v>
      </c>
      <c r="R1509">
        <f>ROUND(CS1509*I1509,0)</f>
        <v>0</v>
      </c>
      <c r="S1509">
        <f>ROUND(CT1509*I1509,0)</f>
        <v>0</v>
      </c>
      <c r="T1509">
        <f>ROUND(CU1509*I1509,0)</f>
        <v>0</v>
      </c>
      <c r="U1509">
        <f t="shared" si="970"/>
        <v>0</v>
      </c>
      <c r="V1509">
        <f t="shared" si="971"/>
        <v>0</v>
      </c>
      <c r="W1509">
        <f>ROUND(CX1509*I1509,0)</f>
        <v>0</v>
      </c>
      <c r="X1509">
        <f>ROUND(CY1509,0)</f>
        <v>0</v>
      </c>
      <c r="Y1509">
        <f>ROUND(CZ1509,0)</f>
        <v>0</v>
      </c>
      <c r="AA1509">
        <v>53551707</v>
      </c>
      <c r="AB1509">
        <f t="shared" si="972"/>
        <v>15.41</v>
      </c>
      <c r="AC1509">
        <f t="shared" si="973"/>
        <v>0</v>
      </c>
      <c r="AD1509">
        <f>ROUND(((ET1509)+ROUND(((EU1509)*1.85),2)),2)</f>
        <v>15.41</v>
      </c>
      <c r="AE1509">
        <f>ROUND(((EU1509)+ROUND(((EU1509)*1.85),2)),2)</f>
        <v>0</v>
      </c>
      <c r="AF1509">
        <f>ROUND(((EV1509)+ROUND(((EV1509)*1.85),2)),2)</f>
        <v>0</v>
      </c>
      <c r="AG1509">
        <f t="shared" si="974"/>
        <v>0</v>
      </c>
      <c r="AH1509">
        <f t="shared" si="975"/>
        <v>0</v>
      </c>
      <c r="AI1509">
        <f t="shared" si="975"/>
        <v>0</v>
      </c>
      <c r="AJ1509">
        <f t="shared" si="976"/>
        <v>0</v>
      </c>
      <c r="AK1509">
        <v>15.41</v>
      </c>
      <c r="AL1509">
        <v>0</v>
      </c>
      <c r="AM1509">
        <v>15.41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1</v>
      </c>
      <c r="AW1509">
        <v>1</v>
      </c>
      <c r="AZ1509">
        <v>1</v>
      </c>
      <c r="BA1509">
        <v>16.28</v>
      </c>
      <c r="BB1509">
        <v>16.28</v>
      </c>
      <c r="BC1509">
        <v>1</v>
      </c>
      <c r="BD1509" t="s">
        <v>3</v>
      </c>
      <c r="BE1509" t="s">
        <v>3</v>
      </c>
      <c r="BF1509" t="s">
        <v>3</v>
      </c>
      <c r="BG1509" t="s">
        <v>3</v>
      </c>
      <c r="BH1509">
        <v>0</v>
      </c>
      <c r="BI1509">
        <v>1</v>
      </c>
      <c r="BJ1509" t="s">
        <v>1404</v>
      </c>
      <c r="BM1509">
        <v>700001</v>
      </c>
      <c r="BN1509">
        <v>0</v>
      </c>
      <c r="BO1509" t="s">
        <v>30</v>
      </c>
      <c r="BP1509">
        <v>1</v>
      </c>
      <c r="BQ1509">
        <v>10</v>
      </c>
      <c r="BR1509">
        <v>0</v>
      </c>
      <c r="BS1509">
        <v>16.28</v>
      </c>
      <c r="BT1509">
        <v>1</v>
      </c>
      <c r="BU1509">
        <v>1</v>
      </c>
      <c r="BV1509">
        <v>1</v>
      </c>
      <c r="BW1509">
        <v>1</v>
      </c>
      <c r="BX1509">
        <v>1</v>
      </c>
      <c r="BY1509" t="s">
        <v>3</v>
      </c>
      <c r="BZ1509">
        <v>0</v>
      </c>
      <c r="CA1509">
        <v>0</v>
      </c>
      <c r="CB1509" t="s">
        <v>3</v>
      </c>
      <c r="CE1509">
        <v>0</v>
      </c>
      <c r="CF1509">
        <v>0</v>
      </c>
      <c r="CG1509">
        <v>0</v>
      </c>
      <c r="CM1509">
        <v>0</v>
      </c>
      <c r="CN1509" t="s">
        <v>3</v>
      </c>
      <c r="CO1509">
        <v>0</v>
      </c>
      <c r="CP1509">
        <f t="shared" si="977"/>
        <v>27417</v>
      </c>
      <c r="CQ1509">
        <f t="shared" si="978"/>
        <v>0</v>
      </c>
      <c r="CR1509">
        <f t="shared" si="979"/>
        <v>250.87480000000002</v>
      </c>
      <c r="CS1509">
        <f t="shared" si="980"/>
        <v>0</v>
      </c>
      <c r="CT1509">
        <f t="shared" si="981"/>
        <v>0</v>
      </c>
      <c r="CU1509">
        <f t="shared" si="982"/>
        <v>0</v>
      </c>
      <c r="CV1509">
        <f t="shared" si="982"/>
        <v>0</v>
      </c>
      <c r="CW1509">
        <f t="shared" si="982"/>
        <v>0</v>
      </c>
      <c r="CX1509">
        <f t="shared" si="982"/>
        <v>0</v>
      </c>
      <c r="CY1509">
        <f t="shared" si="983"/>
        <v>0</v>
      </c>
      <c r="CZ1509">
        <f t="shared" si="984"/>
        <v>0</v>
      </c>
      <c r="DC1509" t="s">
        <v>3</v>
      </c>
      <c r="DD1509" t="s">
        <v>3</v>
      </c>
      <c r="DE1509" t="s">
        <v>3</v>
      </c>
      <c r="DF1509" t="s">
        <v>3</v>
      </c>
      <c r="DG1509" t="s">
        <v>3</v>
      </c>
      <c r="DH1509" t="s">
        <v>3</v>
      </c>
      <c r="DI1509" t="s">
        <v>3</v>
      </c>
      <c r="DJ1509" t="s">
        <v>3</v>
      </c>
      <c r="DK1509" t="s">
        <v>3</v>
      </c>
      <c r="DL1509" t="s">
        <v>3</v>
      </c>
      <c r="DM1509" t="s">
        <v>3</v>
      </c>
      <c r="DN1509">
        <v>0</v>
      </c>
      <c r="DO1509">
        <v>0</v>
      </c>
      <c r="DP1509">
        <v>1</v>
      </c>
      <c r="DQ1509">
        <v>1</v>
      </c>
      <c r="DU1509">
        <v>1013</v>
      </c>
      <c r="DV1509" t="s">
        <v>1397</v>
      </c>
      <c r="DW1509" t="s">
        <v>1397</v>
      </c>
      <c r="DX1509">
        <v>1</v>
      </c>
      <c r="DZ1509" t="s">
        <v>3</v>
      </c>
      <c r="EA1509" t="s">
        <v>3</v>
      </c>
      <c r="EB1509" t="s">
        <v>3</v>
      </c>
      <c r="EC1509" t="s">
        <v>3</v>
      </c>
      <c r="EE1509">
        <v>53551404</v>
      </c>
      <c r="EF1509">
        <v>10</v>
      </c>
      <c r="EG1509" t="s">
        <v>1405</v>
      </c>
      <c r="EH1509">
        <v>0</v>
      </c>
      <c r="EI1509" t="s">
        <v>3</v>
      </c>
      <c r="EJ1509">
        <v>1</v>
      </c>
      <c r="EK1509">
        <v>700001</v>
      </c>
      <c r="EL1509" t="s">
        <v>1406</v>
      </c>
      <c r="EM1509" t="s">
        <v>1407</v>
      </c>
      <c r="EO1509" t="s">
        <v>3</v>
      </c>
      <c r="EQ1509">
        <v>131072</v>
      </c>
      <c r="ER1509">
        <v>15.41</v>
      </c>
      <c r="ES1509">
        <v>0</v>
      </c>
      <c r="ET1509">
        <v>15.41</v>
      </c>
      <c r="EU1509">
        <v>0</v>
      </c>
      <c r="EV1509">
        <v>0</v>
      </c>
      <c r="EW1509">
        <v>0</v>
      </c>
      <c r="EX1509">
        <v>0</v>
      </c>
      <c r="EY1509">
        <v>0</v>
      </c>
      <c r="FQ1509">
        <v>0</v>
      </c>
      <c r="FR1509">
        <f>ROUND(IF(AND(BH1509=3,BI1509=3),P1509,0),0)</f>
        <v>0</v>
      </c>
      <c r="FS1509">
        <v>0</v>
      </c>
      <c r="FX1509">
        <v>0</v>
      </c>
      <c r="FY1509">
        <v>0</v>
      </c>
      <c r="GA1509" t="s">
        <v>3</v>
      </c>
      <c r="GD1509">
        <v>1</v>
      </c>
      <c r="GF1509">
        <v>1165302769</v>
      </c>
      <c r="GG1509">
        <v>2</v>
      </c>
      <c r="GH1509">
        <v>1</v>
      </c>
      <c r="GI1509">
        <v>2</v>
      </c>
      <c r="GJ1509">
        <v>0</v>
      </c>
      <c r="GK1509">
        <v>0</v>
      </c>
      <c r="GL1509">
        <f>ROUND(IF(AND(BH1509=3,BI1509=3,FS1509&lt;&gt;0),P1509,0),0)</f>
        <v>0</v>
      </c>
      <c r="GM1509">
        <f>ROUND(O1509+X1509+Y1509,0)+GX1509</f>
        <v>27417</v>
      </c>
      <c r="GN1509">
        <f>IF(OR(BI1509=0,BI1509=1),ROUND(O1509+X1509+Y1509,0),0)</f>
        <v>27417</v>
      </c>
      <c r="GO1509">
        <f>IF(BI1509=2,ROUND(O1509+X1509+Y1509,0),0)</f>
        <v>0</v>
      </c>
      <c r="GP1509">
        <f>IF(BI1509=4,ROUND(O1509+X1509+Y1509,0)+GX1509,0)</f>
        <v>0</v>
      </c>
      <c r="GR1509">
        <v>0</v>
      </c>
      <c r="GS1509">
        <v>3</v>
      </c>
      <c r="GT1509">
        <v>0</v>
      </c>
      <c r="GU1509" t="s">
        <v>3</v>
      </c>
      <c r="GV1509">
        <f t="shared" si="985"/>
        <v>0</v>
      </c>
      <c r="GW1509">
        <v>1</v>
      </c>
      <c r="GX1509">
        <f>ROUND(HC1509*I1509,0)</f>
        <v>0</v>
      </c>
      <c r="HA1509">
        <v>0</v>
      </c>
      <c r="HB1509">
        <v>0</v>
      </c>
      <c r="HC1509">
        <f t="shared" si="986"/>
        <v>0</v>
      </c>
      <c r="HD1509">
        <f t="shared" si="987"/>
        <v>27417</v>
      </c>
      <c r="HE1509" t="s">
        <v>3</v>
      </c>
      <c r="HF1509" t="s">
        <v>3</v>
      </c>
      <c r="HM1509" t="s">
        <v>3</v>
      </c>
      <c r="HN1509" t="s">
        <v>3</v>
      </c>
      <c r="HO1509" t="s">
        <v>3</v>
      </c>
      <c r="HP1509" t="s">
        <v>3</v>
      </c>
      <c r="HQ1509" t="s">
        <v>3</v>
      </c>
      <c r="IK1509">
        <v>0</v>
      </c>
    </row>
    <row r="1510" spans="1:255" x14ac:dyDescent="0.2">
      <c r="A1510" s="2">
        <v>17</v>
      </c>
      <c r="B1510" s="2">
        <v>1</v>
      </c>
      <c r="C1510" s="2">
        <f>ROW(SmtRes!A2522)</f>
        <v>2522</v>
      </c>
      <c r="D1510" s="2">
        <f>ROW(EtalonRes!A2328)</f>
        <v>2328</v>
      </c>
      <c r="E1510" s="2" t="s">
        <v>1408</v>
      </c>
      <c r="F1510" s="2" t="s">
        <v>1395</v>
      </c>
      <c r="G1510" s="2" t="s">
        <v>1396</v>
      </c>
      <c r="H1510" s="2" t="s">
        <v>1397</v>
      </c>
      <c r="I1510" s="2">
        <f>ROUND(I80+I145+I149+I153+I157+I161+I165+I1276+I169+I325+I329+I333+I521+I631+I765+I769+I901+I905+I909+I1141+I1145+I1149+I1153+I228+I232+I236+I244+I422+I426+I572+I576+I684+I688+I828+I832+I836+I1010+I1014+I1018+I1060+I1056+I1222+I1226+I1230+I1234+I1392+I1396+7.5,7)</f>
        <v>194.41569000000001</v>
      </c>
      <c r="J1510" s="2">
        <v>0</v>
      </c>
      <c r="K1510" s="2">
        <f>ROUND(I80+I145+I149+I153+I157+I161+I165+I1276+I169+I325+I329+I333+I521+I631+I765+I769+I901+I905+I909+I1141+I1145+I1149+I1153+I228+I232+I236+I244+I422+I426+I572+I576+I684+I688+I828+I832+I836+I1010+I1014+I1018+I1060+I1056+I1222+I1226+I1230+I1234+I1392+I1396+7.5,7)</f>
        <v>194.41569000000001</v>
      </c>
      <c r="L1510" s="2"/>
      <c r="M1510" s="2"/>
      <c r="N1510" s="2"/>
      <c r="O1510" s="2">
        <f>ROUND(CP1510,2)</f>
        <v>8355.99</v>
      </c>
      <c r="P1510" s="2">
        <f>ROUND(CQ1510*I1510,2)</f>
        <v>0</v>
      </c>
      <c r="Q1510" s="2">
        <f>ROUND(CR1510*I1510,2)</f>
        <v>6258.24</v>
      </c>
      <c r="R1510" s="2">
        <f>ROUND(CS1510*I1510,2)</f>
        <v>0</v>
      </c>
      <c r="S1510" s="2">
        <f>ROUND(CT1510*I1510,2)</f>
        <v>2097.75</v>
      </c>
      <c r="T1510" s="2">
        <f>ROUND(CU1510*I1510,2)</f>
        <v>0</v>
      </c>
      <c r="U1510" s="2">
        <f t="shared" si="970"/>
        <v>112.31394411300001</v>
      </c>
      <c r="V1510" s="2">
        <f t="shared" si="971"/>
        <v>0</v>
      </c>
      <c r="W1510" s="2">
        <f>ROUND(CX1510*I1510,2)</f>
        <v>0</v>
      </c>
      <c r="X1510" s="2">
        <f>ROUND(CY1510,2)</f>
        <v>0</v>
      </c>
      <c r="Y1510" s="2">
        <f>ROUND(CZ1510,2)</f>
        <v>0</v>
      </c>
      <c r="Z1510" s="2"/>
      <c r="AA1510" s="2">
        <v>53551706</v>
      </c>
      <c r="AB1510" s="2">
        <f t="shared" si="972"/>
        <v>42.98</v>
      </c>
      <c r="AC1510" s="2">
        <f t="shared" si="973"/>
        <v>0</v>
      </c>
      <c r="AD1510" s="2">
        <f>ROUND(((ET1510)+ROUND(((EU1510)*1.6),2)),2)</f>
        <v>32.19</v>
      </c>
      <c r="AE1510" s="2">
        <f>ROUND(((EU1510)+ROUND(((EU1510)*1.6),2)),2)</f>
        <v>0</v>
      </c>
      <c r="AF1510" s="2">
        <f>ROUND(((EV1510)+ROUND(((EV1510)*1.6),2)),2)</f>
        <v>10.79</v>
      </c>
      <c r="AG1510" s="2">
        <f t="shared" si="974"/>
        <v>0</v>
      </c>
      <c r="AH1510" s="2">
        <f t="shared" si="975"/>
        <v>0.57769999999999999</v>
      </c>
      <c r="AI1510" s="2">
        <f t="shared" si="975"/>
        <v>0</v>
      </c>
      <c r="AJ1510" s="2">
        <f t="shared" si="976"/>
        <v>0</v>
      </c>
      <c r="AK1510" s="2">
        <v>42.98</v>
      </c>
      <c r="AL1510" s="2">
        <v>0</v>
      </c>
      <c r="AM1510" s="2">
        <v>32.19</v>
      </c>
      <c r="AN1510" s="2">
        <v>0</v>
      </c>
      <c r="AO1510" s="2">
        <v>4.1500000000000004</v>
      </c>
      <c r="AP1510" s="2">
        <v>0</v>
      </c>
      <c r="AQ1510" s="2">
        <v>0.57769999999999999</v>
      </c>
      <c r="AR1510" s="2">
        <v>0</v>
      </c>
      <c r="AS1510" s="2">
        <v>0</v>
      </c>
      <c r="AT1510" s="2">
        <v>0</v>
      </c>
      <c r="AU1510" s="2">
        <v>0</v>
      </c>
      <c r="AV1510" s="2">
        <v>1</v>
      </c>
      <c r="AW1510" s="2">
        <v>1</v>
      </c>
      <c r="AX1510" s="2"/>
      <c r="AY1510" s="2"/>
      <c r="AZ1510" s="2">
        <v>1</v>
      </c>
      <c r="BA1510" s="2">
        <v>1</v>
      </c>
      <c r="BB1510" s="2">
        <v>1</v>
      </c>
      <c r="BC1510" s="2">
        <v>1</v>
      </c>
      <c r="BD1510" s="2" t="s">
        <v>3</v>
      </c>
      <c r="BE1510" s="2" t="s">
        <v>3</v>
      </c>
      <c r="BF1510" s="2" t="s">
        <v>3</v>
      </c>
      <c r="BG1510" s="2" t="s">
        <v>3</v>
      </c>
      <c r="BH1510" s="2">
        <v>0</v>
      </c>
      <c r="BI1510" s="2">
        <v>1</v>
      </c>
      <c r="BJ1510" s="2" t="s">
        <v>1398</v>
      </c>
      <c r="BK1510" s="2"/>
      <c r="BL1510" s="2"/>
      <c r="BM1510" s="2">
        <v>700004</v>
      </c>
      <c r="BN1510" s="2">
        <v>0</v>
      </c>
      <c r="BO1510" s="2" t="s">
        <v>3</v>
      </c>
      <c r="BP1510" s="2">
        <v>0</v>
      </c>
      <c r="BQ1510" s="2">
        <v>19</v>
      </c>
      <c r="BR1510" s="2">
        <v>0</v>
      </c>
      <c r="BS1510" s="2">
        <v>1</v>
      </c>
      <c r="BT1510" s="2">
        <v>1</v>
      </c>
      <c r="BU1510" s="2">
        <v>1</v>
      </c>
      <c r="BV1510" s="2">
        <v>1</v>
      </c>
      <c r="BW1510" s="2">
        <v>1</v>
      </c>
      <c r="BX1510" s="2">
        <v>1</v>
      </c>
      <c r="BY1510" s="2" t="s">
        <v>3</v>
      </c>
      <c r="BZ1510" s="2">
        <v>0</v>
      </c>
      <c r="CA1510" s="2">
        <v>0</v>
      </c>
      <c r="CB1510" s="2" t="s">
        <v>3</v>
      </c>
      <c r="CC1510" s="2"/>
      <c r="CD1510" s="2"/>
      <c r="CE1510" s="2">
        <v>0</v>
      </c>
      <c r="CF1510" s="2">
        <v>0</v>
      </c>
      <c r="CG1510" s="2">
        <v>0</v>
      </c>
      <c r="CH1510" s="2"/>
      <c r="CI1510" s="2"/>
      <c r="CJ1510" s="2"/>
      <c r="CK1510" s="2"/>
      <c r="CL1510" s="2"/>
      <c r="CM1510" s="2">
        <v>0</v>
      </c>
      <c r="CN1510" s="2" t="s">
        <v>3</v>
      </c>
      <c r="CO1510" s="2">
        <v>0</v>
      </c>
      <c r="CP1510" s="2">
        <f t="shared" si="977"/>
        <v>8355.99</v>
      </c>
      <c r="CQ1510" s="2">
        <f t="shared" si="978"/>
        <v>0</v>
      </c>
      <c r="CR1510" s="2">
        <f t="shared" si="979"/>
        <v>32.19</v>
      </c>
      <c r="CS1510" s="2">
        <f t="shared" si="980"/>
        <v>0</v>
      </c>
      <c r="CT1510" s="2">
        <f t="shared" si="981"/>
        <v>10.79</v>
      </c>
      <c r="CU1510" s="2">
        <f t="shared" si="982"/>
        <v>0</v>
      </c>
      <c r="CV1510" s="2">
        <f t="shared" si="982"/>
        <v>0.57769999999999999</v>
      </c>
      <c r="CW1510" s="2">
        <f t="shared" si="982"/>
        <v>0</v>
      </c>
      <c r="CX1510" s="2">
        <f t="shared" si="982"/>
        <v>0</v>
      </c>
      <c r="CY1510" s="2">
        <f t="shared" si="983"/>
        <v>0</v>
      </c>
      <c r="CZ1510" s="2">
        <f t="shared" si="984"/>
        <v>0</v>
      </c>
      <c r="DA1510" s="2"/>
      <c r="DB1510" s="2"/>
      <c r="DC1510" s="2" t="s">
        <v>3</v>
      </c>
      <c r="DD1510" s="2" t="s">
        <v>3</v>
      </c>
      <c r="DE1510" s="2" t="s">
        <v>3</v>
      </c>
      <c r="DF1510" s="2" t="s">
        <v>3</v>
      </c>
      <c r="DG1510" s="2" t="s">
        <v>3</v>
      </c>
      <c r="DH1510" s="2" t="s">
        <v>3</v>
      </c>
      <c r="DI1510" s="2" t="s">
        <v>3</v>
      </c>
      <c r="DJ1510" s="2" t="s">
        <v>3</v>
      </c>
      <c r="DK1510" s="2" t="s">
        <v>3</v>
      </c>
      <c r="DL1510" s="2" t="s">
        <v>3</v>
      </c>
      <c r="DM1510" s="2" t="s">
        <v>3</v>
      </c>
      <c r="DN1510" s="2">
        <v>0</v>
      </c>
      <c r="DO1510" s="2">
        <v>0</v>
      </c>
      <c r="DP1510" s="2">
        <v>1</v>
      </c>
      <c r="DQ1510" s="2">
        <v>1</v>
      </c>
      <c r="DR1510" s="2"/>
      <c r="DS1510" s="2"/>
      <c r="DT1510" s="2"/>
      <c r="DU1510" s="2">
        <v>1013</v>
      </c>
      <c r="DV1510" s="2" t="s">
        <v>1397</v>
      </c>
      <c r="DW1510" s="2" t="s">
        <v>1397</v>
      </c>
      <c r="DX1510" s="2">
        <v>1</v>
      </c>
      <c r="DY1510" s="2"/>
      <c r="DZ1510" s="2" t="s">
        <v>3</v>
      </c>
      <c r="EA1510" s="2" t="s">
        <v>3</v>
      </c>
      <c r="EB1510" s="2" t="s">
        <v>3</v>
      </c>
      <c r="EC1510" s="2" t="s">
        <v>3</v>
      </c>
      <c r="ED1510" s="2"/>
      <c r="EE1510" s="2">
        <v>53551407</v>
      </c>
      <c r="EF1510" s="2">
        <v>19</v>
      </c>
      <c r="EG1510" s="2" t="s">
        <v>1399</v>
      </c>
      <c r="EH1510" s="2">
        <v>106</v>
      </c>
      <c r="EI1510" s="2" t="s">
        <v>1399</v>
      </c>
      <c r="EJ1510" s="2">
        <v>1</v>
      </c>
      <c r="EK1510" s="2">
        <v>700004</v>
      </c>
      <c r="EL1510" s="2" t="s">
        <v>1399</v>
      </c>
      <c r="EM1510" s="2" t="s">
        <v>1400</v>
      </c>
      <c r="EN1510" s="2"/>
      <c r="EO1510" s="2" t="s">
        <v>52</v>
      </c>
      <c r="EP1510" s="2"/>
      <c r="EQ1510" s="2">
        <v>131072</v>
      </c>
      <c r="ER1510" s="2">
        <v>42.98</v>
      </c>
      <c r="ES1510" s="2">
        <v>0</v>
      </c>
      <c r="ET1510" s="2">
        <v>32.19</v>
      </c>
      <c r="EU1510" s="2">
        <v>0</v>
      </c>
      <c r="EV1510" s="2">
        <v>4.1500000000000004</v>
      </c>
      <c r="EW1510" s="2">
        <v>0.57769999999999999</v>
      </c>
      <c r="EX1510" s="2">
        <v>0</v>
      </c>
      <c r="EY1510" s="2">
        <v>0</v>
      </c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>
        <v>0</v>
      </c>
      <c r="FR1510" s="2">
        <f>ROUND(IF(AND(BH1510=3,BI1510=3),P1510,0),2)</f>
        <v>0</v>
      </c>
      <c r="FS1510" s="2">
        <v>0</v>
      </c>
      <c r="FT1510" s="2"/>
      <c r="FU1510" s="2"/>
      <c r="FV1510" s="2"/>
      <c r="FW1510" s="2"/>
      <c r="FX1510" s="2">
        <v>0</v>
      </c>
      <c r="FY1510" s="2">
        <v>0</v>
      </c>
      <c r="FZ1510" s="2"/>
      <c r="GA1510" s="2" t="s">
        <v>3</v>
      </c>
      <c r="GB1510" s="2"/>
      <c r="GC1510" s="2"/>
      <c r="GD1510" s="2">
        <v>1</v>
      </c>
      <c r="GE1510" s="2"/>
      <c r="GF1510" s="2">
        <v>560240545</v>
      </c>
      <c r="GG1510" s="2">
        <v>2</v>
      </c>
      <c r="GH1510" s="2">
        <v>1</v>
      </c>
      <c r="GI1510" s="2">
        <v>-2</v>
      </c>
      <c r="GJ1510" s="2">
        <v>0</v>
      </c>
      <c r="GK1510" s="2">
        <v>0</v>
      </c>
      <c r="GL1510" s="2">
        <f>ROUND(IF(AND(BH1510=3,BI1510=3,FS1510&lt;&gt;0),P1510,0),2)</f>
        <v>0</v>
      </c>
      <c r="GM1510" s="2">
        <f>ROUND(O1510+X1510+Y1510,2)+GX1510</f>
        <v>8355.99</v>
      </c>
      <c r="GN1510" s="2">
        <f>IF(OR(BI1510=0,BI1510=1),ROUND(O1510+X1510+Y1510,2),0)</f>
        <v>8355.99</v>
      </c>
      <c r="GO1510" s="2">
        <f>IF(BI1510=2,ROUND(O1510+X1510+Y1510,2),0)</f>
        <v>0</v>
      </c>
      <c r="GP1510" s="2">
        <f>IF(BI1510=4,ROUND(O1510+X1510+Y1510,2)+GX1510,0)</f>
        <v>0</v>
      </c>
      <c r="GQ1510" s="2"/>
      <c r="GR1510" s="2">
        <v>0</v>
      </c>
      <c r="GS1510" s="2">
        <v>0</v>
      </c>
      <c r="GT1510" s="2">
        <v>0</v>
      </c>
      <c r="GU1510" s="2" t="s">
        <v>3</v>
      </c>
      <c r="GV1510" s="2">
        <f t="shared" si="985"/>
        <v>0</v>
      </c>
      <c r="GW1510" s="2">
        <v>1</v>
      </c>
      <c r="GX1510" s="2">
        <f>ROUND(HC1510*I1510,2)</f>
        <v>0</v>
      </c>
      <c r="GY1510" s="2"/>
      <c r="GZ1510" s="2"/>
      <c r="HA1510" s="2">
        <v>0</v>
      </c>
      <c r="HB1510" s="2">
        <v>0</v>
      </c>
      <c r="HC1510" s="2">
        <f t="shared" si="986"/>
        <v>0</v>
      </c>
      <c r="HD1510" s="2">
        <f t="shared" si="987"/>
        <v>8355.99</v>
      </c>
      <c r="HE1510" s="2" t="s">
        <v>3</v>
      </c>
      <c r="HF1510" s="2" t="s">
        <v>3</v>
      </c>
      <c r="HG1510" s="2"/>
      <c r="HH1510" s="2"/>
      <c r="HI1510" s="2"/>
      <c r="HJ1510" s="2"/>
      <c r="HK1510" s="2"/>
      <c r="HL1510" s="2"/>
      <c r="HM1510" s="2" t="s">
        <v>3</v>
      </c>
      <c r="HN1510" s="2" t="s">
        <v>3</v>
      </c>
      <c r="HO1510" s="2" t="s">
        <v>3</v>
      </c>
      <c r="HP1510" s="2" t="s">
        <v>3</v>
      </c>
      <c r="HQ1510" s="2" t="s">
        <v>3</v>
      </c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>
        <v>0</v>
      </c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</row>
    <row r="1511" spans="1:255" x14ac:dyDescent="0.2">
      <c r="A1511">
        <v>17</v>
      </c>
      <c r="B1511">
        <v>1</v>
      </c>
      <c r="C1511">
        <f>ROW(SmtRes!A2524)</f>
        <v>2524</v>
      </c>
      <c r="D1511">
        <f>ROW(EtalonRes!A2330)</f>
        <v>2330</v>
      </c>
      <c r="E1511" t="s">
        <v>1408</v>
      </c>
      <c r="F1511" t="s">
        <v>1395</v>
      </c>
      <c r="G1511" t="s">
        <v>1396</v>
      </c>
      <c r="H1511" t="s">
        <v>1397</v>
      </c>
      <c r="I1511">
        <f>ROUND(I81+I146+I150+I154+I158+I162+I166+I1277+I170+I326+I330+I334+I522+I632+I766+I770+I902+I906+I910+I1142+I1146+I1150+I1154+I229+I233+I237+I245+I423+I427+I573+I577+I685+I689+I829+I833+I837+I1011+I1015+I1019+I1061+I1057+I1223+I1227+I1231+I1235+I1393+I1397+7.5,7)</f>
        <v>194.41569000000001</v>
      </c>
      <c r="J1511">
        <v>0</v>
      </c>
      <c r="K1511">
        <f>ROUND(I81+I146+I150+I154+I158+I162+I166+I1277+I170+I326+I330+I334+I522+I632+I766+I770+I902+I906+I910+I1142+I1146+I1150+I1154+I229+I233+I237+I245+I423+I427+I573+I577+I685+I689+I829+I833+I837+I1011+I1015+I1019+I1061+I1057+I1223+I1227+I1231+I1235+I1393+I1397+7.5,7)</f>
        <v>194.41569000000001</v>
      </c>
      <c r="O1511">
        <f>ROUND(CP1511,0)</f>
        <v>162440</v>
      </c>
      <c r="P1511">
        <f>ROUND(CQ1511*I1511,0)</f>
        <v>0</v>
      </c>
      <c r="Q1511">
        <f>ROUND(CR1511*I1511,0)</f>
        <v>121660</v>
      </c>
      <c r="R1511">
        <f>ROUND(CS1511*I1511,0)</f>
        <v>0</v>
      </c>
      <c r="S1511">
        <f>ROUND(CT1511*I1511,0)</f>
        <v>40780</v>
      </c>
      <c r="T1511">
        <f>ROUND(CU1511*I1511,0)</f>
        <v>0</v>
      </c>
      <c r="U1511">
        <f t="shared" si="970"/>
        <v>112.31394411300001</v>
      </c>
      <c r="V1511">
        <f t="shared" si="971"/>
        <v>0</v>
      </c>
      <c r="W1511">
        <f>ROUND(CX1511*I1511,0)</f>
        <v>0</v>
      </c>
      <c r="X1511">
        <f>ROUND(CY1511,0)</f>
        <v>0</v>
      </c>
      <c r="Y1511">
        <f>ROUND(CZ1511,0)</f>
        <v>0</v>
      </c>
      <c r="AA1511">
        <v>53551707</v>
      </c>
      <c r="AB1511">
        <f t="shared" si="972"/>
        <v>42.98</v>
      </c>
      <c r="AC1511">
        <f t="shared" si="973"/>
        <v>0</v>
      </c>
      <c r="AD1511">
        <f>ROUND(((ET1511)+ROUND(((EU1511)*1.6),2)),2)</f>
        <v>32.19</v>
      </c>
      <c r="AE1511">
        <f>ROUND(((EU1511)+ROUND(((EU1511)*1.6),2)),2)</f>
        <v>0</v>
      </c>
      <c r="AF1511">
        <f>ROUND(((EV1511)+ROUND(((EV1511)*1.6),2)),2)</f>
        <v>10.79</v>
      </c>
      <c r="AG1511">
        <f t="shared" si="974"/>
        <v>0</v>
      </c>
      <c r="AH1511">
        <f t="shared" si="975"/>
        <v>0.57769999999999999</v>
      </c>
      <c r="AI1511">
        <f t="shared" si="975"/>
        <v>0</v>
      </c>
      <c r="AJ1511">
        <f t="shared" si="976"/>
        <v>0</v>
      </c>
      <c r="AK1511">
        <v>42.98</v>
      </c>
      <c r="AL1511">
        <v>0</v>
      </c>
      <c r="AM1511">
        <v>32.19</v>
      </c>
      <c r="AN1511">
        <v>0</v>
      </c>
      <c r="AO1511">
        <v>4.1500000000000004</v>
      </c>
      <c r="AP1511">
        <v>0</v>
      </c>
      <c r="AQ1511">
        <v>0.57769999999999999</v>
      </c>
      <c r="AR1511">
        <v>0</v>
      </c>
      <c r="AS1511">
        <v>0</v>
      </c>
      <c r="AT1511">
        <v>0</v>
      </c>
      <c r="AU1511">
        <v>0</v>
      </c>
      <c r="AV1511">
        <v>1</v>
      </c>
      <c r="AW1511">
        <v>1</v>
      </c>
      <c r="AZ1511">
        <v>1</v>
      </c>
      <c r="BA1511">
        <v>19.440000000000001</v>
      </c>
      <c r="BB1511">
        <v>19.440000000000001</v>
      </c>
      <c r="BC1511">
        <v>1</v>
      </c>
      <c r="BD1511" t="s">
        <v>3</v>
      </c>
      <c r="BE1511" t="s">
        <v>3</v>
      </c>
      <c r="BF1511" t="s">
        <v>3</v>
      </c>
      <c r="BG1511" t="s">
        <v>3</v>
      </c>
      <c r="BH1511">
        <v>0</v>
      </c>
      <c r="BI1511">
        <v>1</v>
      </c>
      <c r="BJ1511" t="s">
        <v>1398</v>
      </c>
      <c r="BM1511">
        <v>700004</v>
      </c>
      <c r="BN1511">
        <v>0</v>
      </c>
      <c r="BO1511" t="s">
        <v>30</v>
      </c>
      <c r="BP1511">
        <v>1</v>
      </c>
      <c r="BQ1511">
        <v>19</v>
      </c>
      <c r="BR1511">
        <v>0</v>
      </c>
      <c r="BS1511">
        <v>19.440000000000001</v>
      </c>
      <c r="BT1511">
        <v>1</v>
      </c>
      <c r="BU1511">
        <v>1</v>
      </c>
      <c r="BV1511">
        <v>1</v>
      </c>
      <c r="BW1511">
        <v>1</v>
      </c>
      <c r="BX1511">
        <v>1</v>
      </c>
      <c r="BY1511" t="s">
        <v>3</v>
      </c>
      <c r="BZ1511">
        <v>0</v>
      </c>
      <c r="CA1511">
        <v>0</v>
      </c>
      <c r="CB1511" t="s">
        <v>3</v>
      </c>
      <c r="CE1511">
        <v>0</v>
      </c>
      <c r="CF1511">
        <v>0</v>
      </c>
      <c r="CG1511">
        <v>0</v>
      </c>
      <c r="CM1511">
        <v>0</v>
      </c>
      <c r="CN1511" t="s">
        <v>3</v>
      </c>
      <c r="CO1511">
        <v>0</v>
      </c>
      <c r="CP1511">
        <f t="shared" si="977"/>
        <v>162440</v>
      </c>
      <c r="CQ1511">
        <f t="shared" si="978"/>
        <v>0</v>
      </c>
      <c r="CR1511">
        <f t="shared" si="979"/>
        <v>625.77359999999999</v>
      </c>
      <c r="CS1511">
        <f t="shared" si="980"/>
        <v>0</v>
      </c>
      <c r="CT1511">
        <f t="shared" si="981"/>
        <v>209.7576</v>
      </c>
      <c r="CU1511">
        <f t="shared" si="982"/>
        <v>0</v>
      </c>
      <c r="CV1511">
        <f t="shared" si="982"/>
        <v>0.57769999999999999</v>
      </c>
      <c r="CW1511">
        <f t="shared" si="982"/>
        <v>0</v>
      </c>
      <c r="CX1511">
        <f t="shared" si="982"/>
        <v>0</v>
      </c>
      <c r="CY1511">
        <f t="shared" si="983"/>
        <v>0</v>
      </c>
      <c r="CZ1511">
        <f t="shared" si="984"/>
        <v>0</v>
      </c>
      <c r="DC1511" t="s">
        <v>3</v>
      </c>
      <c r="DD1511" t="s">
        <v>3</v>
      </c>
      <c r="DE1511" t="s">
        <v>3</v>
      </c>
      <c r="DF1511" t="s">
        <v>3</v>
      </c>
      <c r="DG1511" t="s">
        <v>3</v>
      </c>
      <c r="DH1511" t="s">
        <v>3</v>
      </c>
      <c r="DI1511" t="s">
        <v>3</v>
      </c>
      <c r="DJ1511" t="s">
        <v>3</v>
      </c>
      <c r="DK1511" t="s">
        <v>3</v>
      </c>
      <c r="DL1511" t="s">
        <v>3</v>
      </c>
      <c r="DM1511" t="s">
        <v>3</v>
      </c>
      <c r="DN1511">
        <v>0</v>
      </c>
      <c r="DO1511">
        <v>0</v>
      </c>
      <c r="DP1511">
        <v>1</v>
      </c>
      <c r="DQ1511">
        <v>1</v>
      </c>
      <c r="DU1511">
        <v>1013</v>
      </c>
      <c r="DV1511" t="s">
        <v>1397</v>
      </c>
      <c r="DW1511" t="s">
        <v>1397</v>
      </c>
      <c r="DX1511">
        <v>1</v>
      </c>
      <c r="DZ1511" t="s">
        <v>3</v>
      </c>
      <c r="EA1511" t="s">
        <v>3</v>
      </c>
      <c r="EB1511" t="s">
        <v>3</v>
      </c>
      <c r="EC1511" t="s">
        <v>3</v>
      </c>
      <c r="EE1511">
        <v>53551407</v>
      </c>
      <c r="EF1511">
        <v>19</v>
      </c>
      <c r="EG1511" t="s">
        <v>1399</v>
      </c>
      <c r="EH1511">
        <v>106</v>
      </c>
      <c r="EI1511" t="s">
        <v>1399</v>
      </c>
      <c r="EJ1511">
        <v>1</v>
      </c>
      <c r="EK1511">
        <v>700004</v>
      </c>
      <c r="EL1511" t="s">
        <v>1399</v>
      </c>
      <c r="EM1511" t="s">
        <v>1400</v>
      </c>
      <c r="EO1511" t="s">
        <v>52</v>
      </c>
      <c r="EQ1511">
        <v>131072</v>
      </c>
      <c r="ER1511">
        <v>42.98</v>
      </c>
      <c r="ES1511">
        <v>0</v>
      </c>
      <c r="ET1511">
        <v>32.19</v>
      </c>
      <c r="EU1511">
        <v>0</v>
      </c>
      <c r="EV1511">
        <v>4.1500000000000004</v>
      </c>
      <c r="EW1511">
        <v>0.57769999999999999</v>
      </c>
      <c r="EX1511">
        <v>0</v>
      </c>
      <c r="EY1511">
        <v>0</v>
      </c>
      <c r="FQ1511">
        <v>0</v>
      </c>
      <c r="FR1511">
        <f>ROUND(IF(AND(BH1511=3,BI1511=3),P1511,0),0)</f>
        <v>0</v>
      </c>
      <c r="FS1511">
        <v>0</v>
      </c>
      <c r="FX1511">
        <v>0</v>
      </c>
      <c r="FY1511">
        <v>0</v>
      </c>
      <c r="GA1511" t="s">
        <v>3</v>
      </c>
      <c r="GD1511">
        <v>1</v>
      </c>
      <c r="GF1511">
        <v>560240545</v>
      </c>
      <c r="GG1511">
        <v>2</v>
      </c>
      <c r="GH1511">
        <v>1</v>
      </c>
      <c r="GI1511">
        <v>2</v>
      </c>
      <c r="GJ1511">
        <v>0</v>
      </c>
      <c r="GK1511">
        <v>0</v>
      </c>
      <c r="GL1511">
        <f>ROUND(IF(AND(BH1511=3,BI1511=3,FS1511&lt;&gt;0),P1511,0),0)</f>
        <v>0</v>
      </c>
      <c r="GM1511">
        <f>ROUND(O1511+X1511+Y1511,0)+GX1511</f>
        <v>162440</v>
      </c>
      <c r="GN1511">
        <f>IF(OR(BI1511=0,BI1511=1),ROUND(O1511+X1511+Y1511,0),0)</f>
        <v>162440</v>
      </c>
      <c r="GO1511">
        <f>IF(BI1511=2,ROUND(O1511+X1511+Y1511,0),0)</f>
        <v>0</v>
      </c>
      <c r="GP1511">
        <f>IF(BI1511=4,ROUND(O1511+X1511+Y1511,0)+GX1511,0)</f>
        <v>0</v>
      </c>
      <c r="GR1511">
        <v>0</v>
      </c>
      <c r="GS1511">
        <v>0</v>
      </c>
      <c r="GT1511">
        <v>0</v>
      </c>
      <c r="GU1511" t="s">
        <v>3</v>
      </c>
      <c r="GV1511">
        <f t="shared" si="985"/>
        <v>0</v>
      </c>
      <c r="GW1511">
        <v>1</v>
      </c>
      <c r="GX1511">
        <f>ROUND(HC1511*I1511,0)</f>
        <v>0</v>
      </c>
      <c r="HA1511">
        <v>0</v>
      </c>
      <c r="HB1511">
        <v>0</v>
      </c>
      <c r="HC1511">
        <f t="shared" si="986"/>
        <v>0</v>
      </c>
      <c r="HD1511">
        <f t="shared" si="987"/>
        <v>162440</v>
      </c>
      <c r="HE1511" t="s">
        <v>3</v>
      </c>
      <c r="HF1511" t="s">
        <v>3</v>
      </c>
      <c r="HM1511" t="s">
        <v>3</v>
      </c>
      <c r="HN1511" t="s">
        <v>3</v>
      </c>
      <c r="HO1511" t="s">
        <v>3</v>
      </c>
      <c r="HP1511" t="s">
        <v>3</v>
      </c>
      <c r="HQ1511" t="s">
        <v>3</v>
      </c>
      <c r="IK1511">
        <v>0</v>
      </c>
    </row>
    <row r="1512" spans="1:255" x14ac:dyDescent="0.2">
      <c r="A1512" s="2">
        <v>17</v>
      </c>
      <c r="B1512" s="2">
        <v>1</v>
      </c>
      <c r="C1512" s="2"/>
      <c r="D1512" s="2"/>
      <c r="E1512" s="2" t="s">
        <v>1409</v>
      </c>
      <c r="F1512" s="2" t="s">
        <v>1410</v>
      </c>
      <c r="G1512" s="2" t="s">
        <v>1411</v>
      </c>
      <c r="H1512" s="2" t="s">
        <v>160</v>
      </c>
      <c r="I1512" s="2">
        <f>ROUND(ROUND(65,4),7)</f>
        <v>65</v>
      </c>
      <c r="J1512" s="2">
        <v>0</v>
      </c>
      <c r="K1512" s="2">
        <f>ROUND(ROUND(65,4),7)</f>
        <v>65</v>
      </c>
      <c r="L1512" s="2"/>
      <c r="M1512" s="2"/>
      <c r="N1512" s="2"/>
      <c r="O1512" s="2">
        <f>ROUND(CP1512,2)</f>
        <v>425485</v>
      </c>
      <c r="P1512" s="2">
        <f>ROUND(ROUND(CQ1512*I1512,0)/BC1512,2)</f>
        <v>425485</v>
      </c>
      <c r="Q1512" s="2">
        <f>ROUND(CR1512*I1512,2)</f>
        <v>0</v>
      </c>
      <c r="R1512" s="2">
        <f>ROUND(CS1512*I1512,2)</f>
        <v>0</v>
      </c>
      <c r="S1512" s="2">
        <f>ROUND(CT1512*I1512,2)</f>
        <v>0</v>
      </c>
      <c r="T1512" s="2">
        <f>ROUND(CU1512*I1512,2)</f>
        <v>0</v>
      </c>
      <c r="U1512" s="2">
        <f t="shared" si="970"/>
        <v>0</v>
      </c>
      <c r="V1512" s="2">
        <f t="shared" si="971"/>
        <v>0</v>
      </c>
      <c r="W1512" s="2">
        <f>ROUND(CX1512*I1512,2)</f>
        <v>0</v>
      </c>
      <c r="X1512" s="2">
        <f>ROUND(CY1512,2)</f>
        <v>0</v>
      </c>
      <c r="Y1512" s="2">
        <f>ROUND(CZ1512,2)</f>
        <v>0</v>
      </c>
      <c r="Z1512" s="2"/>
      <c r="AA1512" s="2">
        <v>53551706</v>
      </c>
      <c r="AB1512" s="2">
        <f t="shared" si="972"/>
        <v>6545.92</v>
      </c>
      <c r="AC1512" s="2">
        <f t="shared" si="973"/>
        <v>6545.92</v>
      </c>
      <c r="AD1512" s="2">
        <f>ROUND((((ET1512)-(EU1512))+AE1512),2)</f>
        <v>0</v>
      </c>
      <c r="AE1512" s="2">
        <f>ROUND((EU1512),2)</f>
        <v>0</v>
      </c>
      <c r="AF1512" s="2">
        <f>ROUND((EV1512),2)</f>
        <v>0</v>
      </c>
      <c r="AG1512" s="2">
        <f t="shared" si="974"/>
        <v>0</v>
      </c>
      <c r="AH1512" s="2">
        <f t="shared" si="975"/>
        <v>0</v>
      </c>
      <c r="AI1512" s="2">
        <f t="shared" si="975"/>
        <v>0</v>
      </c>
      <c r="AJ1512" s="2">
        <f t="shared" si="976"/>
        <v>0</v>
      </c>
      <c r="AK1512" s="2">
        <v>6545.92</v>
      </c>
      <c r="AL1512" s="2">
        <v>6545.92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1</v>
      </c>
      <c r="AW1512" s="2">
        <v>1</v>
      </c>
      <c r="AX1512" s="2"/>
      <c r="AY1512" s="2"/>
      <c r="AZ1512" s="2">
        <v>1</v>
      </c>
      <c r="BA1512" s="2">
        <v>1</v>
      </c>
      <c r="BB1512" s="2">
        <v>1</v>
      </c>
      <c r="BC1512" s="2">
        <v>1</v>
      </c>
      <c r="BD1512" s="2" t="s">
        <v>3</v>
      </c>
      <c r="BE1512" s="2" t="s">
        <v>3</v>
      </c>
      <c r="BF1512" s="2" t="s">
        <v>3</v>
      </c>
      <c r="BG1512" s="2" t="s">
        <v>3</v>
      </c>
      <c r="BH1512" s="2">
        <v>3</v>
      </c>
      <c r="BI1512" s="2">
        <v>1</v>
      </c>
      <c r="BJ1512" s="2" t="s">
        <v>1412</v>
      </c>
      <c r="BK1512" s="2"/>
      <c r="BL1512" s="2"/>
      <c r="BM1512" s="2">
        <v>500001</v>
      </c>
      <c r="BN1512" s="2">
        <v>0</v>
      </c>
      <c r="BO1512" s="2" t="s">
        <v>3</v>
      </c>
      <c r="BP1512" s="2">
        <v>0</v>
      </c>
      <c r="BQ1512" s="2">
        <v>8</v>
      </c>
      <c r="BR1512" s="2">
        <v>0</v>
      </c>
      <c r="BS1512" s="2">
        <v>1</v>
      </c>
      <c r="BT1512" s="2">
        <v>1</v>
      </c>
      <c r="BU1512" s="2">
        <v>1</v>
      </c>
      <c r="BV1512" s="2">
        <v>1</v>
      </c>
      <c r="BW1512" s="2">
        <v>1</v>
      </c>
      <c r="BX1512" s="2">
        <v>1</v>
      </c>
      <c r="BY1512" s="2" t="s">
        <v>3</v>
      </c>
      <c r="BZ1512" s="2">
        <v>0</v>
      </c>
      <c r="CA1512" s="2">
        <v>0</v>
      </c>
      <c r="CB1512" s="2" t="s">
        <v>3</v>
      </c>
      <c r="CC1512" s="2"/>
      <c r="CD1512" s="2"/>
      <c r="CE1512" s="2">
        <v>0</v>
      </c>
      <c r="CF1512" s="2">
        <v>0</v>
      </c>
      <c r="CG1512" s="2">
        <v>0</v>
      </c>
      <c r="CH1512" s="2"/>
      <c r="CI1512" s="2"/>
      <c r="CJ1512" s="2"/>
      <c r="CK1512" s="2"/>
      <c r="CL1512" s="2"/>
      <c r="CM1512" s="2">
        <v>0</v>
      </c>
      <c r="CN1512" s="2" t="s">
        <v>3</v>
      </c>
      <c r="CO1512" s="2">
        <v>0</v>
      </c>
      <c r="CP1512" s="2">
        <f t="shared" si="977"/>
        <v>425485</v>
      </c>
      <c r="CQ1512" s="2">
        <f>AC1512</f>
        <v>6545.92</v>
      </c>
      <c r="CR1512" s="2">
        <f t="shared" si="979"/>
        <v>0</v>
      </c>
      <c r="CS1512" s="2">
        <f t="shared" si="980"/>
        <v>0</v>
      </c>
      <c r="CT1512" s="2">
        <f t="shared" si="981"/>
        <v>0</v>
      </c>
      <c r="CU1512" s="2">
        <f t="shared" si="982"/>
        <v>0</v>
      </c>
      <c r="CV1512" s="2">
        <f t="shared" si="982"/>
        <v>0</v>
      </c>
      <c r="CW1512" s="2">
        <f t="shared" si="982"/>
        <v>0</v>
      </c>
      <c r="CX1512" s="2">
        <f t="shared" si="982"/>
        <v>0</v>
      </c>
      <c r="CY1512" s="2">
        <f t="shared" si="983"/>
        <v>0</v>
      </c>
      <c r="CZ1512" s="2">
        <f t="shared" si="984"/>
        <v>0</v>
      </c>
      <c r="DA1512" s="2"/>
      <c r="DB1512" s="2"/>
      <c r="DC1512" s="2" t="s">
        <v>3</v>
      </c>
      <c r="DD1512" s="2" t="s">
        <v>3</v>
      </c>
      <c r="DE1512" s="2" t="s">
        <v>3</v>
      </c>
      <c r="DF1512" s="2" t="s">
        <v>3</v>
      </c>
      <c r="DG1512" s="2" t="s">
        <v>3</v>
      </c>
      <c r="DH1512" s="2" t="s">
        <v>3</v>
      </c>
      <c r="DI1512" s="2" t="s">
        <v>3</v>
      </c>
      <c r="DJ1512" s="2" t="s">
        <v>3</v>
      </c>
      <c r="DK1512" s="2" t="s">
        <v>3</v>
      </c>
      <c r="DL1512" s="2" t="s">
        <v>3</v>
      </c>
      <c r="DM1512" s="2" t="s">
        <v>3</v>
      </c>
      <c r="DN1512" s="2">
        <v>0</v>
      </c>
      <c r="DO1512" s="2">
        <v>0</v>
      </c>
      <c r="DP1512" s="2">
        <v>1</v>
      </c>
      <c r="DQ1512" s="2">
        <v>1</v>
      </c>
      <c r="DR1512" s="2"/>
      <c r="DS1512" s="2"/>
      <c r="DT1512" s="2"/>
      <c r="DU1512" s="2">
        <v>1010</v>
      </c>
      <c r="DV1512" s="2" t="s">
        <v>160</v>
      </c>
      <c r="DW1512" s="2" t="s">
        <v>160</v>
      </c>
      <c r="DX1512" s="2">
        <v>1</v>
      </c>
      <c r="DY1512" s="2"/>
      <c r="DZ1512" s="2" t="s">
        <v>3</v>
      </c>
      <c r="EA1512" s="2" t="s">
        <v>3</v>
      </c>
      <c r="EB1512" s="2" t="s">
        <v>3</v>
      </c>
      <c r="EC1512" s="2" t="s">
        <v>3</v>
      </c>
      <c r="ED1512" s="2"/>
      <c r="EE1512" s="2">
        <v>53551393</v>
      </c>
      <c r="EF1512" s="2">
        <v>8</v>
      </c>
      <c r="EG1512" s="2" t="s">
        <v>931</v>
      </c>
      <c r="EH1512" s="2">
        <v>0</v>
      </c>
      <c r="EI1512" s="2" t="s">
        <v>3</v>
      </c>
      <c r="EJ1512" s="2">
        <v>1</v>
      </c>
      <c r="EK1512" s="2">
        <v>500001</v>
      </c>
      <c r="EL1512" s="2" t="s">
        <v>1204</v>
      </c>
      <c r="EM1512" s="2" t="s">
        <v>1205</v>
      </c>
      <c r="EN1512" s="2"/>
      <c r="EO1512" s="2" t="s">
        <v>3</v>
      </c>
      <c r="EP1512" s="2"/>
      <c r="EQ1512" s="2">
        <v>131072</v>
      </c>
      <c r="ER1512" s="2">
        <v>6545.92</v>
      </c>
      <c r="ES1512" s="2">
        <v>6545.92</v>
      </c>
      <c r="ET1512" s="2">
        <v>0</v>
      </c>
      <c r="EU1512" s="2">
        <v>0</v>
      </c>
      <c r="EV1512" s="2">
        <v>0</v>
      </c>
      <c r="EW1512" s="2">
        <v>0</v>
      </c>
      <c r="EX1512" s="2">
        <v>0</v>
      </c>
      <c r="EY1512" s="2">
        <v>0</v>
      </c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>
        <v>0</v>
      </c>
      <c r="FR1512" s="2">
        <f>ROUND(IF(AND(BH1512=3,BI1512=3),P1512,0),2)</f>
        <v>0</v>
      </c>
      <c r="FS1512" s="2">
        <v>0</v>
      </c>
      <c r="FT1512" s="2"/>
      <c r="FU1512" s="2"/>
      <c r="FV1512" s="2"/>
      <c r="FW1512" s="2"/>
      <c r="FX1512" s="2">
        <v>0</v>
      </c>
      <c r="FY1512" s="2">
        <v>0</v>
      </c>
      <c r="FZ1512" s="2"/>
      <c r="GA1512" s="2" t="s">
        <v>3</v>
      </c>
      <c r="GB1512" s="2"/>
      <c r="GC1512" s="2"/>
      <c r="GD1512" s="2">
        <v>1</v>
      </c>
      <c r="GE1512" s="2">
        <v>6545.92</v>
      </c>
      <c r="GF1512" s="2">
        <v>1766615943</v>
      </c>
      <c r="GG1512" s="2">
        <v>2</v>
      </c>
      <c r="GH1512" s="2">
        <v>0</v>
      </c>
      <c r="GI1512" s="2">
        <v>-2</v>
      </c>
      <c r="GJ1512" s="2">
        <v>0</v>
      </c>
      <c r="GK1512" s="2">
        <v>0</v>
      </c>
      <c r="GL1512" s="2">
        <f>ROUND(IF(AND(BH1512=3,BI1512=3,FS1512&lt;&gt;0),P1512,0),2)</f>
        <v>0</v>
      </c>
      <c r="GM1512" s="2">
        <f>ROUND(O1512+X1512+Y1512,2)+GX1512</f>
        <v>425485</v>
      </c>
      <c r="GN1512" s="2">
        <f>IF(OR(BI1512=0,BI1512=1),ROUND(O1512+X1512+Y1512,2),0)</f>
        <v>425485</v>
      </c>
      <c r="GO1512" s="2">
        <f>IF(BI1512=2,ROUND(O1512+X1512+Y1512,2),0)</f>
        <v>0</v>
      </c>
      <c r="GP1512" s="2">
        <f>IF(BI1512=4,ROUND(O1512+X1512+Y1512,2)+GX1512,0)</f>
        <v>0</v>
      </c>
      <c r="GQ1512" s="2"/>
      <c r="GR1512" s="2">
        <v>3</v>
      </c>
      <c r="GS1512" s="2">
        <v>1</v>
      </c>
      <c r="GT1512" s="2">
        <v>0</v>
      </c>
      <c r="GU1512" s="2" t="s">
        <v>3</v>
      </c>
      <c r="GV1512" s="2">
        <f t="shared" si="985"/>
        <v>0</v>
      </c>
      <c r="GW1512" s="2">
        <v>1</v>
      </c>
      <c r="GX1512" s="2">
        <f>ROUND(HC1512*I1512,2)</f>
        <v>0</v>
      </c>
      <c r="GY1512" s="2"/>
      <c r="GZ1512" s="2"/>
      <c r="HA1512" s="2">
        <v>0</v>
      </c>
      <c r="HB1512" s="2">
        <v>0</v>
      </c>
      <c r="HC1512" s="2">
        <f t="shared" si="986"/>
        <v>0</v>
      </c>
      <c r="HD1512" s="2"/>
      <c r="HE1512" s="2" t="s">
        <v>3</v>
      </c>
      <c r="HF1512" s="2" t="s">
        <v>3</v>
      </c>
      <c r="HG1512" s="2">
        <f>ROUND(AC1512*I1512,0)</f>
        <v>425485</v>
      </c>
      <c r="HH1512" s="2"/>
      <c r="HI1512" s="2"/>
      <c r="HJ1512" s="2"/>
      <c r="HK1512" s="2"/>
      <c r="HL1512" s="2"/>
      <c r="HM1512" s="2" t="s">
        <v>3</v>
      </c>
      <c r="HN1512" s="2" t="s">
        <v>3</v>
      </c>
      <c r="HO1512" s="2" t="s">
        <v>3</v>
      </c>
      <c r="HP1512" s="2" t="s">
        <v>3</v>
      </c>
      <c r="HQ1512" s="2" t="s">
        <v>3</v>
      </c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>
        <v>0</v>
      </c>
      <c r="IL1512" s="2"/>
      <c r="IM1512" s="2"/>
      <c r="IN1512" s="2"/>
      <c r="IO1512" s="2"/>
      <c r="IP1512" s="2"/>
      <c r="IQ1512" s="2"/>
      <c r="IR1512" s="2"/>
      <c r="IS1512" s="2"/>
      <c r="IT1512" s="2"/>
      <c r="IU1512" s="2"/>
    </row>
    <row r="1513" spans="1:255" x14ac:dyDescent="0.2">
      <c r="A1513">
        <v>17</v>
      </c>
      <c r="B1513">
        <v>1</v>
      </c>
      <c r="E1513" t="s">
        <v>1409</v>
      </c>
      <c r="F1513" t="s">
        <v>1410</v>
      </c>
      <c r="G1513" t="s">
        <v>1411</v>
      </c>
      <c r="H1513" t="s">
        <v>160</v>
      </c>
      <c r="I1513">
        <f>ROUND(ROUND(65,4),7)</f>
        <v>65</v>
      </c>
      <c r="J1513">
        <v>0</v>
      </c>
      <c r="K1513">
        <f>ROUND(ROUND(65,4),7)</f>
        <v>65</v>
      </c>
      <c r="O1513">
        <f>ROUND(CP1513,0)</f>
        <v>425485</v>
      </c>
      <c r="P1513">
        <f>ROUND(CQ1513*I1513,0)</f>
        <v>425485</v>
      </c>
      <c r="Q1513">
        <f>ROUND(CR1513*I1513,0)</f>
        <v>0</v>
      </c>
      <c r="R1513">
        <f>ROUND(CS1513*I1513,0)</f>
        <v>0</v>
      </c>
      <c r="S1513">
        <f>ROUND(CT1513*I1513,0)</f>
        <v>0</v>
      </c>
      <c r="T1513">
        <f>ROUND(CU1513*I1513,0)</f>
        <v>0</v>
      </c>
      <c r="U1513">
        <f t="shared" si="970"/>
        <v>0</v>
      </c>
      <c r="V1513">
        <f t="shared" si="971"/>
        <v>0</v>
      </c>
      <c r="W1513">
        <f>ROUND(CX1513*I1513,0)</f>
        <v>0</v>
      </c>
      <c r="X1513">
        <f>ROUND(CY1513,0)</f>
        <v>0</v>
      </c>
      <c r="Y1513">
        <f>ROUND(CZ1513,0)</f>
        <v>0</v>
      </c>
      <c r="AA1513">
        <v>53551707</v>
      </c>
      <c r="AB1513">
        <f t="shared" si="972"/>
        <v>6545.92</v>
      </c>
      <c r="AC1513">
        <f t="shared" si="973"/>
        <v>6545.92</v>
      </c>
      <c r="AD1513">
        <f>ROUND((((ET1513)-(EU1513))+AE1513),2)</f>
        <v>0</v>
      </c>
      <c r="AE1513">
        <f>ROUND((EU1513),2)</f>
        <v>0</v>
      </c>
      <c r="AF1513">
        <f>ROUND((EV1513),2)</f>
        <v>0</v>
      </c>
      <c r="AG1513">
        <f t="shared" si="974"/>
        <v>0</v>
      </c>
      <c r="AH1513">
        <f t="shared" si="975"/>
        <v>0</v>
      </c>
      <c r="AI1513">
        <f t="shared" si="975"/>
        <v>0</v>
      </c>
      <c r="AJ1513">
        <f t="shared" si="976"/>
        <v>0</v>
      </c>
      <c r="AK1513">
        <v>6545.92</v>
      </c>
      <c r="AL1513">
        <v>6545.92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1</v>
      </c>
      <c r="AW1513">
        <v>1</v>
      </c>
      <c r="AZ1513">
        <v>1</v>
      </c>
      <c r="BA1513">
        <v>1</v>
      </c>
      <c r="BB1513">
        <v>1</v>
      </c>
      <c r="BC1513">
        <v>6.14</v>
      </c>
      <c r="BD1513" t="s">
        <v>3</v>
      </c>
      <c r="BE1513" t="s">
        <v>3</v>
      </c>
      <c r="BF1513" t="s">
        <v>3</v>
      </c>
      <c r="BG1513" t="s">
        <v>3</v>
      </c>
      <c r="BH1513">
        <v>3</v>
      </c>
      <c r="BI1513">
        <v>1</v>
      </c>
      <c r="BJ1513" t="s">
        <v>1412</v>
      </c>
      <c r="BM1513">
        <v>500001</v>
      </c>
      <c r="BN1513">
        <v>0</v>
      </c>
      <c r="BO1513" t="s">
        <v>30</v>
      </c>
      <c r="BP1513">
        <v>1</v>
      </c>
      <c r="BQ1513">
        <v>8</v>
      </c>
      <c r="BR1513">
        <v>0</v>
      </c>
      <c r="BS1513">
        <v>1</v>
      </c>
      <c r="BT1513">
        <v>1</v>
      </c>
      <c r="BU1513">
        <v>1</v>
      </c>
      <c r="BV1513">
        <v>1</v>
      </c>
      <c r="BW1513">
        <v>1</v>
      </c>
      <c r="BX1513">
        <v>1</v>
      </c>
      <c r="BY1513" t="s">
        <v>3</v>
      </c>
      <c r="BZ1513">
        <v>0</v>
      </c>
      <c r="CA1513">
        <v>0</v>
      </c>
      <c r="CB1513" t="s">
        <v>3</v>
      </c>
      <c r="CE1513">
        <v>0</v>
      </c>
      <c r="CF1513">
        <v>0</v>
      </c>
      <c r="CG1513">
        <v>0</v>
      </c>
      <c r="CM1513">
        <v>0</v>
      </c>
      <c r="CN1513" t="s">
        <v>3</v>
      </c>
      <c r="CO1513">
        <v>0</v>
      </c>
      <c r="CP1513">
        <f t="shared" si="977"/>
        <v>425485</v>
      </c>
      <c r="CQ1513">
        <f>AC1513</f>
        <v>6545.92</v>
      </c>
      <c r="CR1513">
        <f t="shared" si="979"/>
        <v>0</v>
      </c>
      <c r="CS1513">
        <f t="shared" si="980"/>
        <v>0</v>
      </c>
      <c r="CT1513">
        <f t="shared" si="981"/>
        <v>0</v>
      </c>
      <c r="CU1513">
        <f t="shared" si="982"/>
        <v>0</v>
      </c>
      <c r="CV1513">
        <f t="shared" si="982"/>
        <v>0</v>
      </c>
      <c r="CW1513">
        <f t="shared" si="982"/>
        <v>0</v>
      </c>
      <c r="CX1513">
        <f t="shared" si="982"/>
        <v>0</v>
      </c>
      <c r="CY1513">
        <f t="shared" si="983"/>
        <v>0</v>
      </c>
      <c r="CZ1513">
        <f t="shared" si="984"/>
        <v>0</v>
      </c>
      <c r="DC1513" t="s">
        <v>3</v>
      </c>
      <c r="DD1513" t="s">
        <v>3</v>
      </c>
      <c r="DE1513" t="s">
        <v>3</v>
      </c>
      <c r="DF1513" t="s">
        <v>3</v>
      </c>
      <c r="DG1513" t="s">
        <v>3</v>
      </c>
      <c r="DH1513" t="s">
        <v>3</v>
      </c>
      <c r="DI1513" t="s">
        <v>3</v>
      </c>
      <c r="DJ1513" t="s">
        <v>3</v>
      </c>
      <c r="DK1513" t="s">
        <v>3</v>
      </c>
      <c r="DL1513" t="s">
        <v>3</v>
      </c>
      <c r="DM1513" t="s">
        <v>3</v>
      </c>
      <c r="DN1513">
        <v>0</v>
      </c>
      <c r="DO1513">
        <v>0</v>
      </c>
      <c r="DP1513">
        <v>1</v>
      </c>
      <c r="DQ1513">
        <v>1</v>
      </c>
      <c r="DU1513">
        <v>1010</v>
      </c>
      <c r="DV1513" t="s">
        <v>160</v>
      </c>
      <c r="DW1513" t="s">
        <v>160</v>
      </c>
      <c r="DX1513">
        <v>1</v>
      </c>
      <c r="DZ1513" t="s">
        <v>3</v>
      </c>
      <c r="EA1513" t="s">
        <v>3</v>
      </c>
      <c r="EB1513" t="s">
        <v>3</v>
      </c>
      <c r="EC1513" t="s">
        <v>3</v>
      </c>
      <c r="EE1513">
        <v>53551393</v>
      </c>
      <c r="EF1513">
        <v>8</v>
      </c>
      <c r="EG1513" t="s">
        <v>931</v>
      </c>
      <c r="EH1513">
        <v>0</v>
      </c>
      <c r="EI1513" t="s">
        <v>3</v>
      </c>
      <c r="EJ1513">
        <v>1</v>
      </c>
      <c r="EK1513">
        <v>500001</v>
      </c>
      <c r="EL1513" t="s">
        <v>1204</v>
      </c>
      <c r="EM1513" t="s">
        <v>1205</v>
      </c>
      <c r="EO1513" t="s">
        <v>3</v>
      </c>
      <c r="EQ1513">
        <v>131072</v>
      </c>
      <c r="ER1513">
        <v>6545.92</v>
      </c>
      <c r="ES1513">
        <v>6545.92</v>
      </c>
      <c r="ET1513">
        <v>0</v>
      </c>
      <c r="EU1513">
        <v>0</v>
      </c>
      <c r="EV1513">
        <v>0</v>
      </c>
      <c r="EW1513">
        <v>0</v>
      </c>
      <c r="EX1513">
        <v>0</v>
      </c>
      <c r="EY1513">
        <v>0</v>
      </c>
      <c r="FQ1513">
        <v>0</v>
      </c>
      <c r="FR1513">
        <f>ROUND(IF(AND(BH1513=3,BI1513=3),P1513,0),0)</f>
        <v>0</v>
      </c>
      <c r="FS1513">
        <v>0</v>
      </c>
      <c r="FX1513">
        <v>0</v>
      </c>
      <c r="FY1513">
        <v>0</v>
      </c>
      <c r="GA1513" t="s">
        <v>3</v>
      </c>
      <c r="GD1513">
        <v>1</v>
      </c>
      <c r="GE1513">
        <v>1066.1099999999999</v>
      </c>
      <c r="GF1513">
        <v>1766615943</v>
      </c>
      <c r="GG1513">
        <v>2</v>
      </c>
      <c r="GH1513">
        <v>1</v>
      </c>
      <c r="GI1513">
        <v>5</v>
      </c>
      <c r="GJ1513">
        <v>0</v>
      </c>
      <c r="GK1513">
        <v>0</v>
      </c>
      <c r="GL1513">
        <f>ROUND(IF(AND(BH1513=3,BI1513=3,FS1513&lt;&gt;0),P1513,0),0)</f>
        <v>0</v>
      </c>
      <c r="GM1513">
        <f>ROUND(O1513+X1513+Y1513,0)+GX1513</f>
        <v>425485</v>
      </c>
      <c r="GN1513">
        <f>IF(OR(BI1513=0,BI1513=1),ROUND(O1513+X1513+Y1513,0),0)</f>
        <v>425485</v>
      </c>
      <c r="GO1513">
        <f>IF(BI1513=2,ROUND(O1513+X1513+Y1513,0),0)</f>
        <v>0</v>
      </c>
      <c r="GP1513">
        <f>IF(BI1513=4,ROUND(O1513+X1513+Y1513,0)+GX1513,0)</f>
        <v>0</v>
      </c>
      <c r="GR1513">
        <v>3</v>
      </c>
      <c r="GS1513">
        <v>1</v>
      </c>
      <c r="GT1513">
        <v>0</v>
      </c>
      <c r="GU1513" t="s">
        <v>3</v>
      </c>
      <c r="GV1513">
        <f t="shared" si="985"/>
        <v>0</v>
      </c>
      <c r="GW1513">
        <v>1</v>
      </c>
      <c r="GX1513">
        <f>ROUND(HC1513*I1513,0)</f>
        <v>0</v>
      </c>
      <c r="HA1513">
        <v>0</v>
      </c>
      <c r="HB1513">
        <v>0</v>
      </c>
      <c r="HC1513">
        <f t="shared" si="986"/>
        <v>0</v>
      </c>
      <c r="HE1513" t="s">
        <v>3</v>
      </c>
      <c r="HF1513" t="s">
        <v>3</v>
      </c>
      <c r="HG1513">
        <f>ROUND(AC1513*I1513,0)</f>
        <v>425485</v>
      </c>
      <c r="HM1513" t="s">
        <v>3</v>
      </c>
      <c r="HN1513" t="s">
        <v>3</v>
      </c>
      <c r="HO1513" t="s">
        <v>3</v>
      </c>
      <c r="HP1513" t="s">
        <v>3</v>
      </c>
      <c r="HQ1513" t="s">
        <v>3</v>
      </c>
      <c r="IK1513">
        <v>0</v>
      </c>
    </row>
    <row r="1515" spans="1:255" x14ac:dyDescent="0.2">
      <c r="A1515" s="3">
        <v>51</v>
      </c>
      <c r="B1515" s="3">
        <f>B1502</f>
        <v>1</v>
      </c>
      <c r="C1515" s="3">
        <f>A1502</f>
        <v>4</v>
      </c>
      <c r="D1515" s="3">
        <f>ROW(A1502)</f>
        <v>1502</v>
      </c>
      <c r="E1515" s="3"/>
      <c r="F1515" s="3" t="str">
        <f>IF(F1502&lt;&gt;"",F1502,"")</f>
        <v/>
      </c>
      <c r="G1515" s="3" t="str">
        <f>IF(G1502&lt;&gt;"",G1502,"")</f>
        <v>18. Погрузка  и вывоз мусора</v>
      </c>
      <c r="H1515" s="3">
        <v>0</v>
      </c>
      <c r="I1515" s="3"/>
      <c r="J1515" s="3"/>
      <c r="K1515" s="3"/>
      <c r="L1515" s="3"/>
      <c r="M1515" s="3"/>
      <c r="N1515" s="3"/>
      <c r="O1515" s="3">
        <f t="shared" ref="O1515:T1515" si="988">ROUND(AB1515,0)</f>
        <v>440222</v>
      </c>
      <c r="P1515" s="3">
        <f t="shared" si="988"/>
        <v>425485</v>
      </c>
      <c r="Q1515" s="3">
        <f t="shared" si="988"/>
        <v>11460</v>
      </c>
      <c r="R1515" s="3">
        <f t="shared" si="988"/>
        <v>0</v>
      </c>
      <c r="S1515" s="3">
        <f t="shared" si="988"/>
        <v>3277</v>
      </c>
      <c r="T1515" s="3">
        <f t="shared" si="988"/>
        <v>0</v>
      </c>
      <c r="U1515" s="3">
        <f>AH1515</f>
        <v>175.448004153</v>
      </c>
      <c r="V1515" s="3">
        <f>AI1515</f>
        <v>0</v>
      </c>
      <c r="W1515" s="3">
        <f>ROUND(AJ1515,0)</f>
        <v>0</v>
      </c>
      <c r="X1515" s="3">
        <f>ROUND(AK1515,0)</f>
        <v>0</v>
      </c>
      <c r="Y1515" s="3">
        <f>ROUND(AL1515,0)</f>
        <v>0</v>
      </c>
      <c r="Z1515" s="3"/>
      <c r="AA1515" s="3"/>
      <c r="AB1515" s="3">
        <f>ROUND(SUMIF(AA1506:AA1513,"=53551706",O1506:O1513),0)</f>
        <v>440222</v>
      </c>
      <c r="AC1515" s="3">
        <f>ROUND(SUMIF(AA1506:AA1513,"=53551706",P1506:P1513),0)</f>
        <v>425485</v>
      </c>
      <c r="AD1515" s="3">
        <f>ROUND(SUMIF(AA1506:AA1513,"=53551706",Q1506:Q1513),0)</f>
        <v>11460</v>
      </c>
      <c r="AE1515" s="3">
        <f>ROUND(SUMIF(AA1506:AA1513,"=53551706",R1506:R1513),0)</f>
        <v>0</v>
      </c>
      <c r="AF1515" s="3">
        <f>ROUND(SUMIF(AA1506:AA1513,"=53551706",S1506:S1513),0)</f>
        <v>3277</v>
      </c>
      <c r="AG1515" s="3">
        <f>ROUND(SUMIF(AA1506:AA1513,"=53551706",T1506:T1513),0)</f>
        <v>0</v>
      </c>
      <c r="AH1515" s="3">
        <f>SUMIF(AA1506:AA1513,"=53551706",U1506:U1513)</f>
        <v>175.448004153</v>
      </c>
      <c r="AI1515" s="3">
        <f>SUMIF(AA1506:AA1513,"=53551706",V1506:V1513)</f>
        <v>0</v>
      </c>
      <c r="AJ1515" s="3">
        <f>ROUND(SUMIF(AA1506:AA1513,"=53551706",W1506:W1513),0)</f>
        <v>0</v>
      </c>
      <c r="AK1515" s="3">
        <f>ROUND(SUMIF(AA1506:AA1513,"=53551706",X1506:X1513),0)</f>
        <v>0</v>
      </c>
      <c r="AL1515" s="3">
        <f>ROUND(SUMIF(AA1506:AA1513,"=53551706",Y1506:Y1513),0)</f>
        <v>0</v>
      </c>
      <c r="AM1515" s="3"/>
      <c r="AN1515" s="3"/>
      <c r="AO1515" s="3">
        <f t="shared" ref="AO1515:BD1515" si="989">ROUND(BX1515,0)</f>
        <v>0</v>
      </c>
      <c r="AP1515" s="3">
        <f t="shared" si="989"/>
        <v>0</v>
      </c>
      <c r="AQ1515" s="3">
        <f t="shared" si="989"/>
        <v>0</v>
      </c>
      <c r="AR1515" s="3">
        <f t="shared" si="989"/>
        <v>440222</v>
      </c>
      <c r="AS1515" s="3">
        <f t="shared" si="989"/>
        <v>440222</v>
      </c>
      <c r="AT1515" s="3">
        <f t="shared" si="989"/>
        <v>0</v>
      </c>
      <c r="AU1515" s="3">
        <f t="shared" si="989"/>
        <v>0</v>
      </c>
      <c r="AV1515" s="3">
        <f t="shared" si="989"/>
        <v>425485</v>
      </c>
      <c r="AW1515" s="3">
        <f t="shared" si="989"/>
        <v>425485</v>
      </c>
      <c r="AX1515" s="3">
        <f t="shared" si="989"/>
        <v>0</v>
      </c>
      <c r="AY1515" s="3">
        <f t="shared" si="989"/>
        <v>425485</v>
      </c>
      <c r="AZ1515" s="3">
        <f t="shared" si="989"/>
        <v>0</v>
      </c>
      <c r="BA1515" s="3">
        <f t="shared" si="989"/>
        <v>0</v>
      </c>
      <c r="BB1515" s="3">
        <f t="shared" si="989"/>
        <v>0</v>
      </c>
      <c r="BC1515" s="3">
        <f t="shared" si="989"/>
        <v>0</v>
      </c>
      <c r="BD1515" s="3">
        <f t="shared" si="989"/>
        <v>14737</v>
      </c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>
        <f>ROUND(SUMIF(AA1506:AA1513,"=53551706",FQ1506:FQ1513),0)</f>
        <v>0</v>
      </c>
      <c r="BY1515" s="3">
        <f>ROUND(SUMIF(AA1506:AA1513,"=53551706",FR1506:FR1513),0)</f>
        <v>0</v>
      </c>
      <c r="BZ1515" s="3">
        <f>ROUND(SUMIF(AA1506:AA1513,"=53551706",GL1506:GL1513),0)</f>
        <v>0</v>
      </c>
      <c r="CA1515" s="3">
        <f>ROUND(SUMIF(AA1506:AA1513,"=53551706",GM1506:GM1513),0)</f>
        <v>440222</v>
      </c>
      <c r="CB1515" s="3">
        <f>ROUND(SUMIF(AA1506:AA1513,"=53551706",GN1506:GN1513),0)</f>
        <v>440222</v>
      </c>
      <c r="CC1515" s="3">
        <f>ROUND(SUMIF(AA1506:AA1513,"=53551706",GO1506:GO1513),0)</f>
        <v>0</v>
      </c>
      <c r="CD1515" s="3">
        <f>ROUND(SUMIF(AA1506:AA1513,"=53551706",GP1506:GP1513),0)</f>
        <v>0</v>
      </c>
      <c r="CE1515" s="3">
        <f>AC1515-BX1515</f>
        <v>425485</v>
      </c>
      <c r="CF1515" s="3">
        <f>AC1515-BY1515</f>
        <v>425485</v>
      </c>
      <c r="CG1515" s="3">
        <f>BX1515-BZ1515</f>
        <v>0</v>
      </c>
      <c r="CH1515" s="3">
        <f>AC1515-BX1515-BY1515+BZ1515</f>
        <v>425485</v>
      </c>
      <c r="CI1515" s="3">
        <f>BY1515-BZ1515</f>
        <v>0</v>
      </c>
      <c r="CJ1515" s="3">
        <f>ROUND(SUMIF(AA1506:AA1513,"=53551706",GX1506:GX1513),0)</f>
        <v>0</v>
      </c>
      <c r="CK1515" s="3">
        <f>ROUND(SUMIF(AA1506:AA1513,"=53551706",GY1506:GY1513),0)</f>
        <v>0</v>
      </c>
      <c r="CL1515" s="3">
        <f>ROUND(SUMIF(AA1506:AA1513,"=53551706",GZ1506:GZ1513),0)</f>
        <v>0</v>
      </c>
      <c r="CM1515" s="3">
        <f>ROUND(SUMIF(AA1506:AA1513,"=53551706",HD1506:HD1513),0)</f>
        <v>14737</v>
      </c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4">
        <f t="shared" ref="DG1515:DL1515" si="990">ROUND(DT1515,0)</f>
        <v>706653</v>
      </c>
      <c r="DH1515" s="4">
        <f t="shared" si="990"/>
        <v>425485</v>
      </c>
      <c r="DI1515" s="4">
        <f t="shared" si="990"/>
        <v>217465</v>
      </c>
      <c r="DJ1515" s="4">
        <f t="shared" si="990"/>
        <v>0</v>
      </c>
      <c r="DK1515" s="4">
        <f t="shared" si="990"/>
        <v>63703</v>
      </c>
      <c r="DL1515" s="4">
        <f t="shared" si="990"/>
        <v>0</v>
      </c>
      <c r="DM1515" s="4">
        <f>DZ1515</f>
        <v>175.448004153</v>
      </c>
      <c r="DN1515" s="4">
        <f>EA1515</f>
        <v>0</v>
      </c>
      <c r="DO1515" s="4">
        <f>ROUND(EB1515,0)</f>
        <v>0</v>
      </c>
      <c r="DP1515" s="4">
        <f>ROUND(EC1515,0)</f>
        <v>0</v>
      </c>
      <c r="DQ1515" s="4">
        <f>ROUND(ED1515,0)</f>
        <v>0</v>
      </c>
      <c r="DR1515" s="4"/>
      <c r="DS1515" s="4"/>
      <c r="DT1515" s="4">
        <f>ROUND(SUMIF(AA1506:AA1513,"=53551707",O1506:O1513),0)</f>
        <v>706653</v>
      </c>
      <c r="DU1515" s="4">
        <f>ROUND(SUMIF(AA1506:AA1513,"=53551707",P1506:P1513),0)</f>
        <v>425485</v>
      </c>
      <c r="DV1515" s="4">
        <f>ROUND(SUMIF(AA1506:AA1513,"=53551707",Q1506:Q1513),0)</f>
        <v>217465</v>
      </c>
      <c r="DW1515" s="4">
        <f>ROUND(SUMIF(AA1506:AA1513,"=53551707",R1506:R1513),0)</f>
        <v>0</v>
      </c>
      <c r="DX1515" s="4">
        <f>ROUND(SUMIF(AA1506:AA1513,"=53551707",S1506:S1513),0)</f>
        <v>63703</v>
      </c>
      <c r="DY1515" s="4">
        <f>ROUND(SUMIF(AA1506:AA1513,"=53551707",T1506:T1513),0)</f>
        <v>0</v>
      </c>
      <c r="DZ1515" s="4">
        <f>SUMIF(AA1506:AA1513,"=53551707",U1506:U1513)</f>
        <v>175.448004153</v>
      </c>
      <c r="EA1515" s="4">
        <f>SUMIF(AA1506:AA1513,"=53551707",V1506:V1513)</f>
        <v>0</v>
      </c>
      <c r="EB1515" s="4">
        <f>ROUND(SUMIF(AA1506:AA1513,"=53551707",W1506:W1513),0)</f>
        <v>0</v>
      </c>
      <c r="EC1515" s="4">
        <f>ROUND(SUMIF(AA1506:AA1513,"=53551707",X1506:X1513),0)</f>
        <v>0</v>
      </c>
      <c r="ED1515" s="4">
        <f>ROUND(SUMIF(AA1506:AA1513,"=53551707",Y1506:Y1513),0)</f>
        <v>0</v>
      </c>
      <c r="EE1515" s="4"/>
      <c r="EF1515" s="4"/>
      <c r="EG1515" s="4">
        <f t="shared" ref="EG1515:EV1515" si="991">ROUND(FP1515,0)</f>
        <v>0</v>
      </c>
      <c r="EH1515" s="4">
        <f t="shared" si="991"/>
        <v>0</v>
      </c>
      <c r="EI1515" s="4">
        <f t="shared" si="991"/>
        <v>0</v>
      </c>
      <c r="EJ1515" s="4">
        <f t="shared" si="991"/>
        <v>706653</v>
      </c>
      <c r="EK1515" s="4">
        <f t="shared" si="991"/>
        <v>706653</v>
      </c>
      <c r="EL1515" s="4">
        <f t="shared" si="991"/>
        <v>0</v>
      </c>
      <c r="EM1515" s="4">
        <f t="shared" si="991"/>
        <v>0</v>
      </c>
      <c r="EN1515" s="4">
        <f t="shared" si="991"/>
        <v>425485</v>
      </c>
      <c r="EO1515" s="4">
        <f t="shared" si="991"/>
        <v>425485</v>
      </c>
      <c r="EP1515" s="4">
        <f t="shared" si="991"/>
        <v>0</v>
      </c>
      <c r="EQ1515" s="4">
        <f t="shared" si="991"/>
        <v>425485</v>
      </c>
      <c r="ER1515" s="4">
        <f t="shared" si="991"/>
        <v>0</v>
      </c>
      <c r="ES1515" s="4">
        <f t="shared" si="991"/>
        <v>0</v>
      </c>
      <c r="ET1515" s="4">
        <f t="shared" si="991"/>
        <v>0</v>
      </c>
      <c r="EU1515" s="4">
        <f t="shared" si="991"/>
        <v>0</v>
      </c>
      <c r="EV1515" s="4">
        <f t="shared" si="991"/>
        <v>281168</v>
      </c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>
        <f>ROUND(SUMIF(AA1506:AA1513,"=53551707",FQ1506:FQ1513),0)</f>
        <v>0</v>
      </c>
      <c r="FQ1515" s="4">
        <f>ROUND(SUMIF(AA1506:AA1513,"=53551707",FR1506:FR1513),0)</f>
        <v>0</v>
      </c>
      <c r="FR1515" s="4">
        <f>ROUND(SUMIF(AA1506:AA1513,"=53551707",GL1506:GL1513),0)</f>
        <v>0</v>
      </c>
      <c r="FS1515" s="4">
        <f>ROUND(SUMIF(AA1506:AA1513,"=53551707",GM1506:GM1513),0)</f>
        <v>706653</v>
      </c>
      <c r="FT1515" s="4">
        <f>ROUND(SUMIF(AA1506:AA1513,"=53551707",GN1506:GN1513),0)</f>
        <v>706653</v>
      </c>
      <c r="FU1515" s="4">
        <f>ROUND(SUMIF(AA1506:AA1513,"=53551707",GO1506:GO1513),0)</f>
        <v>0</v>
      </c>
      <c r="FV1515" s="4">
        <f>ROUND(SUMIF(AA1506:AA1513,"=53551707",GP1506:GP1513),0)</f>
        <v>0</v>
      </c>
      <c r="FW1515" s="4">
        <f>DU1515-FP1515</f>
        <v>425485</v>
      </c>
      <c r="FX1515" s="4">
        <f>DU1515-FQ1515</f>
        <v>425485</v>
      </c>
      <c r="FY1515" s="4">
        <f>FP1515-FR1515</f>
        <v>0</v>
      </c>
      <c r="FZ1515" s="4">
        <f>DU1515-FP1515-FQ1515+FR1515</f>
        <v>425485</v>
      </c>
      <c r="GA1515" s="4">
        <f>FQ1515-FR1515</f>
        <v>0</v>
      </c>
      <c r="GB1515" s="4">
        <f>ROUND(SUMIF(AA1506:AA1513,"=53551707",GX1506:GX1513),0)</f>
        <v>0</v>
      </c>
      <c r="GC1515" s="4">
        <f>ROUND(SUMIF(AA1506:AA1513,"=53551707",GY1506:GY1513),0)</f>
        <v>0</v>
      </c>
      <c r="GD1515" s="4">
        <f>ROUND(SUMIF(AA1506:AA1513,"=53551707",GZ1506:GZ1513),0)</f>
        <v>0</v>
      </c>
      <c r="GE1515" s="4">
        <f>ROUND(SUMIF(AA1506:AA1513,"=53551707",HD1506:HD1513),0)</f>
        <v>281168</v>
      </c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>
        <v>0</v>
      </c>
    </row>
    <row r="1517" spans="1:255" x14ac:dyDescent="0.2">
      <c r="A1517" s="5">
        <v>50</v>
      </c>
      <c r="B1517" s="5">
        <v>0</v>
      </c>
      <c r="C1517" s="5">
        <v>0</v>
      </c>
      <c r="D1517" s="5">
        <v>1</v>
      </c>
      <c r="E1517" s="5">
        <v>201</v>
      </c>
      <c r="F1517" s="5">
        <f>ROUND(Source!O1515,O1517)</f>
        <v>440222</v>
      </c>
      <c r="G1517" s="5" t="s">
        <v>249</v>
      </c>
      <c r="H1517" s="5" t="s">
        <v>250</v>
      </c>
      <c r="I1517" s="5"/>
      <c r="J1517" s="5"/>
      <c r="K1517" s="5">
        <v>201</v>
      </c>
      <c r="L1517" s="5">
        <v>1</v>
      </c>
      <c r="M1517" s="5">
        <v>3</v>
      </c>
      <c r="N1517" s="5" t="s">
        <v>3</v>
      </c>
      <c r="O1517" s="5">
        <v>2</v>
      </c>
      <c r="P1517" s="5">
        <f>ROUND(Source!DG1515,O1517)</f>
        <v>706653</v>
      </c>
      <c r="Q1517" s="5"/>
      <c r="R1517" s="5"/>
      <c r="S1517" s="5"/>
      <c r="T1517" s="5"/>
      <c r="U1517" s="5"/>
      <c r="V1517" s="5"/>
      <c r="W1517" s="5">
        <v>440222.15</v>
      </c>
      <c r="X1517" s="5">
        <v>1</v>
      </c>
      <c r="Y1517" s="5">
        <v>440222.15</v>
      </c>
      <c r="Z1517" s="5">
        <v>706653</v>
      </c>
      <c r="AA1517" s="5">
        <v>1</v>
      </c>
      <c r="AB1517" s="5">
        <v>706653</v>
      </c>
    </row>
    <row r="1518" spans="1:255" x14ac:dyDescent="0.2">
      <c r="A1518" s="5">
        <v>50</v>
      </c>
      <c r="B1518" s="5">
        <v>0</v>
      </c>
      <c r="C1518" s="5">
        <v>0</v>
      </c>
      <c r="D1518" s="5">
        <v>1</v>
      </c>
      <c r="E1518" s="5">
        <v>202</v>
      </c>
      <c r="F1518" s="5">
        <f>ROUND(Source!P1515,O1518)</f>
        <v>425485</v>
      </c>
      <c r="G1518" s="5" t="s">
        <v>251</v>
      </c>
      <c r="H1518" s="5" t="s">
        <v>252</v>
      </c>
      <c r="I1518" s="5"/>
      <c r="J1518" s="5"/>
      <c r="K1518" s="5">
        <v>202</v>
      </c>
      <c r="L1518" s="5">
        <v>2</v>
      </c>
      <c r="M1518" s="5">
        <v>3</v>
      </c>
      <c r="N1518" s="5" t="s">
        <v>3</v>
      </c>
      <c r="O1518" s="5">
        <v>2</v>
      </c>
      <c r="P1518" s="5">
        <f>ROUND(Source!DH1515,O1518)</f>
        <v>425485</v>
      </c>
      <c r="Q1518" s="5"/>
      <c r="R1518" s="5"/>
      <c r="S1518" s="5"/>
      <c r="T1518" s="5"/>
      <c r="U1518" s="5"/>
      <c r="V1518" s="5"/>
      <c r="W1518" s="5">
        <v>425485</v>
      </c>
      <c r="X1518" s="5">
        <v>1</v>
      </c>
      <c r="Y1518" s="5">
        <v>425485</v>
      </c>
      <c r="Z1518" s="5">
        <v>425485</v>
      </c>
      <c r="AA1518" s="5">
        <v>1</v>
      </c>
      <c r="AB1518" s="5">
        <v>425485</v>
      </c>
    </row>
    <row r="1519" spans="1:255" x14ac:dyDescent="0.2">
      <c r="A1519" s="5">
        <v>50</v>
      </c>
      <c r="B1519" s="5">
        <v>0</v>
      </c>
      <c r="C1519" s="5">
        <v>0</v>
      </c>
      <c r="D1519" s="5">
        <v>1</v>
      </c>
      <c r="E1519" s="5">
        <v>222</v>
      </c>
      <c r="F1519" s="5">
        <f>ROUND(Source!AO1515,O1519)</f>
        <v>0</v>
      </c>
      <c r="G1519" s="5" t="s">
        <v>253</v>
      </c>
      <c r="H1519" s="5" t="s">
        <v>254</v>
      </c>
      <c r="I1519" s="5"/>
      <c r="J1519" s="5"/>
      <c r="K1519" s="5">
        <v>222</v>
      </c>
      <c r="L1519" s="5">
        <v>3</v>
      </c>
      <c r="M1519" s="5">
        <v>3</v>
      </c>
      <c r="N1519" s="5" t="s">
        <v>3</v>
      </c>
      <c r="O1519" s="5">
        <v>2</v>
      </c>
      <c r="P1519" s="5">
        <f>ROUND(Source!EG1515,O1519)</f>
        <v>0</v>
      </c>
      <c r="Q1519" s="5"/>
      <c r="R1519" s="5"/>
      <c r="S1519" s="5"/>
      <c r="T1519" s="5"/>
      <c r="U1519" s="5"/>
      <c r="V1519" s="5"/>
      <c r="W1519" s="5">
        <v>0</v>
      </c>
      <c r="X1519" s="5">
        <v>1</v>
      </c>
      <c r="Y1519" s="5">
        <v>0</v>
      </c>
      <c r="Z1519" s="5">
        <v>0</v>
      </c>
      <c r="AA1519" s="5">
        <v>1</v>
      </c>
      <c r="AB1519" s="5">
        <v>0</v>
      </c>
    </row>
    <row r="1520" spans="1:255" x14ac:dyDescent="0.2">
      <c r="A1520" s="5">
        <v>50</v>
      </c>
      <c r="B1520" s="5">
        <v>0</v>
      </c>
      <c r="C1520" s="5">
        <v>0</v>
      </c>
      <c r="D1520" s="5">
        <v>1</v>
      </c>
      <c r="E1520" s="5">
        <v>225</v>
      </c>
      <c r="F1520" s="5">
        <f>ROUND(Source!AV1515,O1520)</f>
        <v>425485</v>
      </c>
      <c r="G1520" s="5" t="s">
        <v>255</v>
      </c>
      <c r="H1520" s="5" t="s">
        <v>256</v>
      </c>
      <c r="I1520" s="5"/>
      <c r="J1520" s="5"/>
      <c r="K1520" s="5">
        <v>225</v>
      </c>
      <c r="L1520" s="5">
        <v>4</v>
      </c>
      <c r="M1520" s="5">
        <v>3</v>
      </c>
      <c r="N1520" s="5" t="s">
        <v>3</v>
      </c>
      <c r="O1520" s="5">
        <v>2</v>
      </c>
      <c r="P1520" s="5">
        <f>ROUND(Source!EN1515,O1520)</f>
        <v>425485</v>
      </c>
      <c r="Q1520" s="5"/>
      <c r="R1520" s="5"/>
      <c r="S1520" s="5"/>
      <c r="T1520" s="5"/>
      <c r="U1520" s="5"/>
      <c r="V1520" s="5"/>
      <c r="W1520" s="5">
        <v>425485</v>
      </c>
      <c r="X1520" s="5">
        <v>1</v>
      </c>
      <c r="Y1520" s="5">
        <v>425485</v>
      </c>
      <c r="Z1520" s="5">
        <v>425485</v>
      </c>
      <c r="AA1520" s="5">
        <v>1</v>
      </c>
      <c r="AB1520" s="5">
        <v>425485</v>
      </c>
    </row>
    <row r="1521" spans="1:28" x14ac:dyDescent="0.2">
      <c r="A1521" s="5">
        <v>50</v>
      </c>
      <c r="B1521" s="5">
        <v>0</v>
      </c>
      <c r="C1521" s="5">
        <v>0</v>
      </c>
      <c r="D1521" s="5">
        <v>1</v>
      </c>
      <c r="E1521" s="5">
        <v>226</v>
      </c>
      <c r="F1521" s="5">
        <f>ROUND(Source!AW1515,O1521)</f>
        <v>425485</v>
      </c>
      <c r="G1521" s="5" t="s">
        <v>257</v>
      </c>
      <c r="H1521" s="5" t="s">
        <v>258</v>
      </c>
      <c r="I1521" s="5"/>
      <c r="J1521" s="5"/>
      <c r="K1521" s="5">
        <v>226</v>
      </c>
      <c r="L1521" s="5">
        <v>5</v>
      </c>
      <c r="M1521" s="5">
        <v>3</v>
      </c>
      <c r="N1521" s="5" t="s">
        <v>3</v>
      </c>
      <c r="O1521" s="5">
        <v>2</v>
      </c>
      <c r="P1521" s="5">
        <f>ROUND(Source!EO1515,O1521)</f>
        <v>425485</v>
      </c>
      <c r="Q1521" s="5"/>
      <c r="R1521" s="5"/>
      <c r="S1521" s="5"/>
      <c r="T1521" s="5"/>
      <c r="U1521" s="5"/>
      <c r="V1521" s="5"/>
      <c r="W1521" s="5">
        <v>425485</v>
      </c>
      <c r="X1521" s="5">
        <v>1</v>
      </c>
      <c r="Y1521" s="5">
        <v>425485</v>
      </c>
      <c r="Z1521" s="5">
        <v>425485</v>
      </c>
      <c r="AA1521" s="5">
        <v>1</v>
      </c>
      <c r="AB1521" s="5">
        <v>425485</v>
      </c>
    </row>
    <row r="1522" spans="1:28" x14ac:dyDescent="0.2">
      <c r="A1522" s="5">
        <v>50</v>
      </c>
      <c r="B1522" s="5">
        <v>0</v>
      </c>
      <c r="C1522" s="5">
        <v>0</v>
      </c>
      <c r="D1522" s="5">
        <v>1</v>
      </c>
      <c r="E1522" s="5">
        <v>227</v>
      </c>
      <c r="F1522" s="5">
        <f>ROUND(Source!AX1515,O1522)</f>
        <v>0</v>
      </c>
      <c r="G1522" s="5" t="s">
        <v>259</v>
      </c>
      <c r="H1522" s="5" t="s">
        <v>260</v>
      </c>
      <c r="I1522" s="5"/>
      <c r="J1522" s="5"/>
      <c r="K1522" s="5">
        <v>227</v>
      </c>
      <c r="L1522" s="5">
        <v>6</v>
      </c>
      <c r="M1522" s="5">
        <v>3</v>
      </c>
      <c r="N1522" s="5" t="s">
        <v>3</v>
      </c>
      <c r="O1522" s="5">
        <v>2</v>
      </c>
      <c r="P1522" s="5">
        <f>ROUND(Source!EP1515,O1522)</f>
        <v>0</v>
      </c>
      <c r="Q1522" s="5"/>
      <c r="R1522" s="5"/>
      <c r="S1522" s="5"/>
      <c r="T1522" s="5"/>
      <c r="U1522" s="5"/>
      <c r="V1522" s="5"/>
      <c r="W1522" s="5">
        <v>0</v>
      </c>
      <c r="X1522" s="5">
        <v>1</v>
      </c>
      <c r="Y1522" s="5">
        <v>0</v>
      </c>
      <c r="Z1522" s="5">
        <v>0</v>
      </c>
      <c r="AA1522" s="5">
        <v>1</v>
      </c>
      <c r="AB1522" s="5">
        <v>0</v>
      </c>
    </row>
    <row r="1523" spans="1:28" x14ac:dyDescent="0.2">
      <c r="A1523" s="5">
        <v>50</v>
      </c>
      <c r="B1523" s="5">
        <v>0</v>
      </c>
      <c r="C1523" s="5">
        <v>0</v>
      </c>
      <c r="D1523" s="5">
        <v>1</v>
      </c>
      <c r="E1523" s="5">
        <v>228</v>
      </c>
      <c r="F1523" s="5">
        <f>ROUND(Source!AY1515,O1523)</f>
        <v>425485</v>
      </c>
      <c r="G1523" s="5" t="s">
        <v>261</v>
      </c>
      <c r="H1523" s="5" t="s">
        <v>262</v>
      </c>
      <c r="I1523" s="5"/>
      <c r="J1523" s="5"/>
      <c r="K1523" s="5">
        <v>228</v>
      </c>
      <c r="L1523" s="5">
        <v>7</v>
      </c>
      <c r="M1523" s="5">
        <v>3</v>
      </c>
      <c r="N1523" s="5" t="s">
        <v>3</v>
      </c>
      <c r="O1523" s="5">
        <v>2</v>
      </c>
      <c r="P1523" s="5">
        <f>ROUND(Source!EQ1515,O1523)</f>
        <v>425485</v>
      </c>
      <c r="Q1523" s="5"/>
      <c r="R1523" s="5"/>
      <c r="S1523" s="5"/>
      <c r="T1523" s="5"/>
      <c r="U1523" s="5"/>
      <c r="V1523" s="5"/>
      <c r="W1523" s="5">
        <v>425485</v>
      </c>
      <c r="X1523" s="5">
        <v>1</v>
      </c>
      <c r="Y1523" s="5">
        <v>425485</v>
      </c>
      <c r="Z1523" s="5">
        <v>425485</v>
      </c>
      <c r="AA1523" s="5">
        <v>1</v>
      </c>
      <c r="AB1523" s="5">
        <v>425485</v>
      </c>
    </row>
    <row r="1524" spans="1:28" x14ac:dyDescent="0.2">
      <c r="A1524" s="5">
        <v>50</v>
      </c>
      <c r="B1524" s="5">
        <v>0</v>
      </c>
      <c r="C1524" s="5">
        <v>0</v>
      </c>
      <c r="D1524" s="5">
        <v>1</v>
      </c>
      <c r="E1524" s="5">
        <v>216</v>
      </c>
      <c r="F1524" s="5">
        <f>ROUND(Source!AP1515,O1524)</f>
        <v>0</v>
      </c>
      <c r="G1524" s="5" t="s">
        <v>263</v>
      </c>
      <c r="H1524" s="5" t="s">
        <v>264</v>
      </c>
      <c r="I1524" s="5"/>
      <c r="J1524" s="5"/>
      <c r="K1524" s="5">
        <v>216</v>
      </c>
      <c r="L1524" s="5">
        <v>8</v>
      </c>
      <c r="M1524" s="5">
        <v>3</v>
      </c>
      <c r="N1524" s="5" t="s">
        <v>3</v>
      </c>
      <c r="O1524" s="5">
        <v>2</v>
      </c>
      <c r="P1524" s="5">
        <f>ROUND(Source!EH1515,O1524)</f>
        <v>0</v>
      </c>
      <c r="Q1524" s="5"/>
      <c r="R1524" s="5"/>
      <c r="S1524" s="5"/>
      <c r="T1524" s="5"/>
      <c r="U1524" s="5"/>
      <c r="V1524" s="5"/>
      <c r="W1524" s="5">
        <v>0</v>
      </c>
      <c r="X1524" s="5">
        <v>1</v>
      </c>
      <c r="Y1524" s="5">
        <v>0</v>
      </c>
      <c r="Z1524" s="5">
        <v>0</v>
      </c>
      <c r="AA1524" s="5">
        <v>1</v>
      </c>
      <c r="AB1524" s="5">
        <v>0</v>
      </c>
    </row>
    <row r="1525" spans="1:28" x14ac:dyDescent="0.2">
      <c r="A1525" s="5">
        <v>50</v>
      </c>
      <c r="B1525" s="5">
        <v>0</v>
      </c>
      <c r="C1525" s="5">
        <v>0</v>
      </c>
      <c r="D1525" s="5">
        <v>1</v>
      </c>
      <c r="E1525" s="5">
        <v>223</v>
      </c>
      <c r="F1525" s="5">
        <f>ROUND(Source!AQ1515,O1525)</f>
        <v>0</v>
      </c>
      <c r="G1525" s="5" t="s">
        <v>265</v>
      </c>
      <c r="H1525" s="5" t="s">
        <v>266</v>
      </c>
      <c r="I1525" s="5"/>
      <c r="J1525" s="5"/>
      <c r="K1525" s="5">
        <v>223</v>
      </c>
      <c r="L1525" s="5">
        <v>9</v>
      </c>
      <c r="M1525" s="5">
        <v>3</v>
      </c>
      <c r="N1525" s="5" t="s">
        <v>3</v>
      </c>
      <c r="O1525" s="5">
        <v>2</v>
      </c>
      <c r="P1525" s="5">
        <f>ROUND(Source!EI1515,O1525)</f>
        <v>0</v>
      </c>
      <c r="Q1525" s="5"/>
      <c r="R1525" s="5"/>
      <c r="S1525" s="5"/>
      <c r="T1525" s="5"/>
      <c r="U1525" s="5"/>
      <c r="V1525" s="5"/>
      <c r="W1525" s="5">
        <v>0</v>
      </c>
      <c r="X1525" s="5">
        <v>1</v>
      </c>
      <c r="Y1525" s="5">
        <v>0</v>
      </c>
      <c r="Z1525" s="5">
        <v>0</v>
      </c>
      <c r="AA1525" s="5">
        <v>1</v>
      </c>
      <c r="AB1525" s="5">
        <v>0</v>
      </c>
    </row>
    <row r="1526" spans="1:28" x14ac:dyDescent="0.2">
      <c r="A1526" s="5">
        <v>50</v>
      </c>
      <c r="B1526" s="5">
        <v>0</v>
      </c>
      <c r="C1526" s="5">
        <v>0</v>
      </c>
      <c r="D1526" s="5">
        <v>1</v>
      </c>
      <c r="E1526" s="5">
        <v>229</v>
      </c>
      <c r="F1526" s="5">
        <f>ROUND(Source!AZ1515,O1526)</f>
        <v>0</v>
      </c>
      <c r="G1526" s="5" t="s">
        <v>267</v>
      </c>
      <c r="H1526" s="5" t="s">
        <v>268</v>
      </c>
      <c r="I1526" s="5"/>
      <c r="J1526" s="5"/>
      <c r="K1526" s="5">
        <v>229</v>
      </c>
      <c r="L1526" s="5">
        <v>10</v>
      </c>
      <c r="M1526" s="5">
        <v>3</v>
      </c>
      <c r="N1526" s="5" t="s">
        <v>3</v>
      </c>
      <c r="O1526" s="5">
        <v>2</v>
      </c>
      <c r="P1526" s="5">
        <f>ROUND(Source!ER1515,O1526)</f>
        <v>0</v>
      </c>
      <c r="Q1526" s="5"/>
      <c r="R1526" s="5"/>
      <c r="S1526" s="5"/>
      <c r="T1526" s="5"/>
      <c r="U1526" s="5"/>
      <c r="V1526" s="5"/>
      <c r="W1526" s="5">
        <v>0</v>
      </c>
      <c r="X1526" s="5">
        <v>1</v>
      </c>
      <c r="Y1526" s="5">
        <v>0</v>
      </c>
      <c r="Z1526" s="5">
        <v>0</v>
      </c>
      <c r="AA1526" s="5">
        <v>1</v>
      </c>
      <c r="AB1526" s="5">
        <v>0</v>
      </c>
    </row>
    <row r="1527" spans="1:28" x14ac:dyDescent="0.2">
      <c r="A1527" s="5">
        <v>50</v>
      </c>
      <c r="B1527" s="5">
        <v>0</v>
      </c>
      <c r="C1527" s="5">
        <v>0</v>
      </c>
      <c r="D1527" s="5">
        <v>1</v>
      </c>
      <c r="E1527" s="5">
        <v>203</v>
      </c>
      <c r="F1527" s="5">
        <f>ROUND(Source!Q1515,O1527)</f>
        <v>11460</v>
      </c>
      <c r="G1527" s="5" t="s">
        <v>269</v>
      </c>
      <c r="H1527" s="5" t="s">
        <v>270</v>
      </c>
      <c r="I1527" s="5"/>
      <c r="J1527" s="5"/>
      <c r="K1527" s="5">
        <v>203</v>
      </c>
      <c r="L1527" s="5">
        <v>11</v>
      </c>
      <c r="M1527" s="5">
        <v>3</v>
      </c>
      <c r="N1527" s="5" t="s">
        <v>3</v>
      </c>
      <c r="O1527" s="5">
        <v>2</v>
      </c>
      <c r="P1527" s="5">
        <f>ROUND(Source!DI1515,O1527)</f>
        <v>217465</v>
      </c>
      <c r="Q1527" s="5"/>
      <c r="R1527" s="5"/>
      <c r="S1527" s="5"/>
      <c r="T1527" s="5"/>
      <c r="U1527" s="5"/>
      <c r="V1527" s="5"/>
      <c r="W1527" s="5">
        <v>0</v>
      </c>
      <c r="X1527" s="5">
        <v>1</v>
      </c>
      <c r="Y1527" s="5">
        <v>0</v>
      </c>
      <c r="Z1527" s="5">
        <v>0</v>
      </c>
      <c r="AA1527" s="5">
        <v>1</v>
      </c>
      <c r="AB1527" s="5">
        <v>0</v>
      </c>
    </row>
    <row r="1528" spans="1:28" x14ac:dyDescent="0.2">
      <c r="A1528" s="5">
        <v>50</v>
      </c>
      <c r="B1528" s="5">
        <v>0</v>
      </c>
      <c r="C1528" s="5">
        <v>0</v>
      </c>
      <c r="D1528" s="5">
        <v>1</v>
      </c>
      <c r="E1528" s="5">
        <v>231</v>
      </c>
      <c r="F1528" s="5">
        <f>ROUND(Source!BB1515,O1528)</f>
        <v>0</v>
      </c>
      <c r="G1528" s="5" t="s">
        <v>271</v>
      </c>
      <c r="H1528" s="5" t="s">
        <v>272</v>
      </c>
      <c r="I1528" s="5"/>
      <c r="J1528" s="5"/>
      <c r="K1528" s="5">
        <v>231</v>
      </c>
      <c r="L1528" s="5">
        <v>12</v>
      </c>
      <c r="M1528" s="5">
        <v>3</v>
      </c>
      <c r="N1528" s="5" t="s">
        <v>3</v>
      </c>
      <c r="O1528" s="5">
        <v>2</v>
      </c>
      <c r="P1528" s="5">
        <f>ROUND(Source!ET1515,O1528)</f>
        <v>0</v>
      </c>
      <c r="Q1528" s="5"/>
      <c r="R1528" s="5"/>
      <c r="S1528" s="5"/>
      <c r="T1528" s="5"/>
      <c r="U1528" s="5"/>
      <c r="V1528" s="5"/>
      <c r="W1528" s="5">
        <v>0</v>
      </c>
      <c r="X1528" s="5">
        <v>1</v>
      </c>
      <c r="Y1528" s="5">
        <v>0</v>
      </c>
      <c r="Z1528" s="5">
        <v>0</v>
      </c>
      <c r="AA1528" s="5">
        <v>1</v>
      </c>
      <c r="AB1528" s="5">
        <v>0</v>
      </c>
    </row>
    <row r="1529" spans="1:28" x14ac:dyDescent="0.2">
      <c r="A1529" s="5">
        <v>50</v>
      </c>
      <c r="B1529" s="5">
        <v>0</v>
      </c>
      <c r="C1529" s="5">
        <v>0</v>
      </c>
      <c r="D1529" s="5">
        <v>1</v>
      </c>
      <c r="E1529" s="5">
        <v>204</v>
      </c>
      <c r="F1529" s="5">
        <f>ROUND(Source!R1515,O1529)</f>
        <v>0</v>
      </c>
      <c r="G1529" s="5" t="s">
        <v>273</v>
      </c>
      <c r="H1529" s="5" t="s">
        <v>274</v>
      </c>
      <c r="I1529" s="5"/>
      <c r="J1529" s="5"/>
      <c r="K1529" s="5">
        <v>204</v>
      </c>
      <c r="L1529" s="5">
        <v>13</v>
      </c>
      <c r="M1529" s="5">
        <v>3</v>
      </c>
      <c r="N1529" s="5" t="s">
        <v>3</v>
      </c>
      <c r="O1529" s="5">
        <v>2</v>
      </c>
      <c r="P1529" s="5">
        <f>ROUND(Source!DJ1515,O1529)</f>
        <v>0</v>
      </c>
      <c r="Q1529" s="5"/>
      <c r="R1529" s="5"/>
      <c r="S1529" s="5"/>
      <c r="T1529" s="5"/>
      <c r="U1529" s="5"/>
      <c r="V1529" s="5"/>
      <c r="W1529" s="5">
        <v>0</v>
      </c>
      <c r="X1529" s="5">
        <v>1</v>
      </c>
      <c r="Y1529" s="5">
        <v>0</v>
      </c>
      <c r="Z1529" s="5">
        <v>0</v>
      </c>
      <c r="AA1529" s="5">
        <v>1</v>
      </c>
      <c r="AB1529" s="5">
        <v>0</v>
      </c>
    </row>
    <row r="1530" spans="1:28" x14ac:dyDescent="0.2">
      <c r="A1530" s="5">
        <v>50</v>
      </c>
      <c r="B1530" s="5">
        <v>0</v>
      </c>
      <c r="C1530" s="5">
        <v>0</v>
      </c>
      <c r="D1530" s="5">
        <v>1</v>
      </c>
      <c r="E1530" s="5">
        <v>205</v>
      </c>
      <c r="F1530" s="5">
        <f>ROUND(Source!S1515,O1530)</f>
        <v>3277</v>
      </c>
      <c r="G1530" s="5" t="s">
        <v>275</v>
      </c>
      <c r="H1530" s="5" t="s">
        <v>276</v>
      </c>
      <c r="I1530" s="5"/>
      <c r="J1530" s="5"/>
      <c r="K1530" s="5">
        <v>205</v>
      </c>
      <c r="L1530" s="5">
        <v>14</v>
      </c>
      <c r="M1530" s="5">
        <v>3</v>
      </c>
      <c r="N1530" s="5" t="s">
        <v>3</v>
      </c>
      <c r="O1530" s="5">
        <v>2</v>
      </c>
      <c r="P1530" s="5">
        <f>ROUND(Source!DK1515,O1530)</f>
        <v>63703</v>
      </c>
      <c r="Q1530" s="5"/>
      <c r="R1530" s="5"/>
      <c r="S1530" s="5"/>
      <c r="T1530" s="5"/>
      <c r="U1530" s="5"/>
      <c r="V1530" s="5"/>
      <c r="W1530" s="5">
        <v>0</v>
      </c>
      <c r="X1530" s="5">
        <v>1</v>
      </c>
      <c r="Y1530" s="5">
        <v>0</v>
      </c>
      <c r="Z1530" s="5">
        <v>0</v>
      </c>
      <c r="AA1530" s="5">
        <v>1</v>
      </c>
      <c r="AB1530" s="5">
        <v>0</v>
      </c>
    </row>
    <row r="1531" spans="1:28" x14ac:dyDescent="0.2">
      <c r="A1531" s="5">
        <v>50</v>
      </c>
      <c r="B1531" s="5">
        <v>0</v>
      </c>
      <c r="C1531" s="5">
        <v>0</v>
      </c>
      <c r="D1531" s="5">
        <v>1</v>
      </c>
      <c r="E1531" s="5">
        <v>232</v>
      </c>
      <c r="F1531" s="5">
        <f>ROUND(Source!BC1515,O1531)</f>
        <v>0</v>
      </c>
      <c r="G1531" s="5" t="s">
        <v>277</v>
      </c>
      <c r="H1531" s="5" t="s">
        <v>278</v>
      </c>
      <c r="I1531" s="5"/>
      <c r="J1531" s="5"/>
      <c r="K1531" s="5">
        <v>232</v>
      </c>
      <c r="L1531" s="5">
        <v>15</v>
      </c>
      <c r="M1531" s="5">
        <v>3</v>
      </c>
      <c r="N1531" s="5" t="s">
        <v>3</v>
      </c>
      <c r="O1531" s="5">
        <v>2</v>
      </c>
      <c r="P1531" s="5">
        <f>ROUND(Source!EU1515,O1531)</f>
        <v>0</v>
      </c>
      <c r="Q1531" s="5"/>
      <c r="R1531" s="5"/>
      <c r="S1531" s="5"/>
      <c r="T1531" s="5"/>
      <c r="U1531" s="5"/>
      <c r="V1531" s="5"/>
      <c r="W1531" s="5">
        <v>0</v>
      </c>
      <c r="X1531" s="5">
        <v>1</v>
      </c>
      <c r="Y1531" s="5">
        <v>0</v>
      </c>
      <c r="Z1531" s="5">
        <v>0</v>
      </c>
      <c r="AA1531" s="5">
        <v>1</v>
      </c>
      <c r="AB1531" s="5">
        <v>0</v>
      </c>
    </row>
    <row r="1532" spans="1:28" x14ac:dyDescent="0.2">
      <c r="A1532" s="5">
        <v>50</v>
      </c>
      <c r="B1532" s="5">
        <v>0</v>
      </c>
      <c r="C1532" s="5">
        <v>0</v>
      </c>
      <c r="D1532" s="5">
        <v>1</v>
      </c>
      <c r="E1532" s="5">
        <v>214</v>
      </c>
      <c r="F1532" s="5">
        <f>ROUND(Source!AS1515,O1532)</f>
        <v>440222</v>
      </c>
      <c r="G1532" s="5" t="s">
        <v>279</v>
      </c>
      <c r="H1532" s="5" t="s">
        <v>280</v>
      </c>
      <c r="I1532" s="5"/>
      <c r="J1532" s="5"/>
      <c r="K1532" s="5">
        <v>214</v>
      </c>
      <c r="L1532" s="5">
        <v>16</v>
      </c>
      <c r="M1532" s="5">
        <v>3</v>
      </c>
      <c r="N1532" s="5" t="s">
        <v>3</v>
      </c>
      <c r="O1532" s="5">
        <v>2</v>
      </c>
      <c r="P1532" s="5">
        <f>ROUND(Source!EK1515,O1532)</f>
        <v>706653</v>
      </c>
      <c r="Q1532" s="5"/>
      <c r="R1532" s="5"/>
      <c r="S1532" s="5"/>
      <c r="T1532" s="5"/>
      <c r="U1532" s="5"/>
      <c r="V1532" s="5"/>
      <c r="W1532" s="5">
        <v>440222.15</v>
      </c>
      <c r="X1532" s="5">
        <v>1</v>
      </c>
      <c r="Y1532" s="5">
        <v>440222.15</v>
      </c>
      <c r="Z1532" s="5">
        <v>706653</v>
      </c>
      <c r="AA1532" s="5">
        <v>1</v>
      </c>
      <c r="AB1532" s="5">
        <v>706653</v>
      </c>
    </row>
    <row r="1533" spans="1:28" x14ac:dyDescent="0.2">
      <c r="A1533" s="5">
        <v>50</v>
      </c>
      <c r="B1533" s="5">
        <v>0</v>
      </c>
      <c r="C1533" s="5">
        <v>0</v>
      </c>
      <c r="D1533" s="5">
        <v>1</v>
      </c>
      <c r="E1533" s="5">
        <v>215</v>
      </c>
      <c r="F1533" s="5">
        <f>ROUND(Source!AT1515,O1533)</f>
        <v>0</v>
      </c>
      <c r="G1533" s="5" t="s">
        <v>281</v>
      </c>
      <c r="H1533" s="5" t="s">
        <v>282</v>
      </c>
      <c r="I1533" s="5"/>
      <c r="J1533" s="5"/>
      <c r="K1533" s="5">
        <v>215</v>
      </c>
      <c r="L1533" s="5">
        <v>17</v>
      </c>
      <c r="M1533" s="5">
        <v>3</v>
      </c>
      <c r="N1533" s="5" t="s">
        <v>3</v>
      </c>
      <c r="O1533" s="5">
        <v>2</v>
      </c>
      <c r="P1533" s="5">
        <f>ROUND(Source!EL1515,O1533)</f>
        <v>0</v>
      </c>
      <c r="Q1533" s="5"/>
      <c r="R1533" s="5"/>
      <c r="S1533" s="5"/>
      <c r="T1533" s="5"/>
      <c r="U1533" s="5"/>
      <c r="V1533" s="5"/>
      <c r="W1533" s="5">
        <v>0</v>
      </c>
      <c r="X1533" s="5">
        <v>1</v>
      </c>
      <c r="Y1533" s="5">
        <v>0</v>
      </c>
      <c r="Z1533" s="5">
        <v>0</v>
      </c>
      <c r="AA1533" s="5">
        <v>1</v>
      </c>
      <c r="AB1533" s="5">
        <v>0</v>
      </c>
    </row>
    <row r="1534" spans="1:28" x14ac:dyDescent="0.2">
      <c r="A1534" s="5">
        <v>50</v>
      </c>
      <c r="B1534" s="5">
        <v>0</v>
      </c>
      <c r="C1534" s="5">
        <v>0</v>
      </c>
      <c r="D1534" s="5">
        <v>1</v>
      </c>
      <c r="E1534" s="5">
        <v>217</v>
      </c>
      <c r="F1534" s="5">
        <f>ROUND(Source!AU1515,O1534)</f>
        <v>0</v>
      </c>
      <c r="G1534" s="5" t="s">
        <v>283</v>
      </c>
      <c r="H1534" s="5" t="s">
        <v>284</v>
      </c>
      <c r="I1534" s="5"/>
      <c r="J1534" s="5"/>
      <c r="K1534" s="5">
        <v>217</v>
      </c>
      <c r="L1534" s="5">
        <v>18</v>
      </c>
      <c r="M1534" s="5">
        <v>3</v>
      </c>
      <c r="N1534" s="5" t="s">
        <v>3</v>
      </c>
      <c r="O1534" s="5">
        <v>2</v>
      </c>
      <c r="P1534" s="5">
        <f>ROUND(Source!EM1515,O1534)</f>
        <v>0</v>
      </c>
      <c r="Q1534" s="5"/>
      <c r="R1534" s="5"/>
      <c r="S1534" s="5"/>
      <c r="T1534" s="5"/>
      <c r="U1534" s="5"/>
      <c r="V1534" s="5"/>
      <c r="W1534" s="5">
        <v>0</v>
      </c>
      <c r="X1534" s="5">
        <v>1</v>
      </c>
      <c r="Y1534" s="5">
        <v>0</v>
      </c>
      <c r="Z1534" s="5">
        <v>0</v>
      </c>
      <c r="AA1534" s="5">
        <v>1</v>
      </c>
      <c r="AB1534" s="5">
        <v>0</v>
      </c>
    </row>
    <row r="1535" spans="1:28" x14ac:dyDescent="0.2">
      <c r="A1535" s="5">
        <v>50</v>
      </c>
      <c r="B1535" s="5">
        <v>0</v>
      </c>
      <c r="C1535" s="5">
        <v>0</v>
      </c>
      <c r="D1535" s="5">
        <v>1</v>
      </c>
      <c r="E1535" s="5">
        <v>230</v>
      </c>
      <c r="F1535" s="5">
        <f>ROUND(Source!BA1515,O1535)</f>
        <v>0</v>
      </c>
      <c r="G1535" s="5" t="s">
        <v>285</v>
      </c>
      <c r="H1535" s="5" t="s">
        <v>286</v>
      </c>
      <c r="I1535" s="5"/>
      <c r="J1535" s="5"/>
      <c r="K1535" s="5">
        <v>230</v>
      </c>
      <c r="L1535" s="5">
        <v>19</v>
      </c>
      <c r="M1535" s="5">
        <v>3</v>
      </c>
      <c r="N1535" s="5" t="s">
        <v>3</v>
      </c>
      <c r="O1535" s="5">
        <v>2</v>
      </c>
      <c r="P1535" s="5">
        <f>ROUND(Source!ES1515,O1535)</f>
        <v>0</v>
      </c>
      <c r="Q1535" s="5"/>
      <c r="R1535" s="5"/>
      <c r="S1535" s="5"/>
      <c r="T1535" s="5"/>
      <c r="U1535" s="5"/>
      <c r="V1535" s="5"/>
      <c r="W1535" s="5">
        <v>0</v>
      </c>
      <c r="X1535" s="5">
        <v>1</v>
      </c>
      <c r="Y1535" s="5">
        <v>0</v>
      </c>
      <c r="Z1535" s="5">
        <v>0</v>
      </c>
      <c r="AA1535" s="5">
        <v>1</v>
      </c>
      <c r="AB1535" s="5">
        <v>0</v>
      </c>
    </row>
    <row r="1536" spans="1:28" x14ac:dyDescent="0.2">
      <c r="A1536" s="5">
        <v>50</v>
      </c>
      <c r="B1536" s="5">
        <v>0</v>
      </c>
      <c r="C1536" s="5">
        <v>0</v>
      </c>
      <c r="D1536" s="5">
        <v>1</v>
      </c>
      <c r="E1536" s="5">
        <v>206</v>
      </c>
      <c r="F1536" s="5">
        <f>ROUND(Source!T1515,O1536)</f>
        <v>0</v>
      </c>
      <c r="G1536" s="5" t="s">
        <v>287</v>
      </c>
      <c r="H1536" s="5" t="s">
        <v>288</v>
      </c>
      <c r="I1536" s="5"/>
      <c r="J1536" s="5"/>
      <c r="K1536" s="5">
        <v>206</v>
      </c>
      <c r="L1536" s="5">
        <v>20</v>
      </c>
      <c r="M1536" s="5">
        <v>3</v>
      </c>
      <c r="N1536" s="5" t="s">
        <v>3</v>
      </c>
      <c r="O1536" s="5">
        <v>2</v>
      </c>
      <c r="P1536" s="5">
        <f>ROUND(Source!DL1515,O1536)</f>
        <v>0</v>
      </c>
      <c r="Q1536" s="5"/>
      <c r="R1536" s="5"/>
      <c r="S1536" s="5"/>
      <c r="T1536" s="5"/>
      <c r="U1536" s="5"/>
      <c r="V1536" s="5"/>
      <c r="W1536" s="5">
        <v>0</v>
      </c>
      <c r="X1536" s="5">
        <v>1</v>
      </c>
      <c r="Y1536" s="5">
        <v>0</v>
      </c>
      <c r="Z1536" s="5">
        <v>0</v>
      </c>
      <c r="AA1536" s="5">
        <v>1</v>
      </c>
      <c r="AB1536" s="5">
        <v>0</v>
      </c>
    </row>
    <row r="1537" spans="1:206" x14ac:dyDescent="0.2">
      <c r="A1537" s="5">
        <v>50</v>
      </c>
      <c r="B1537" s="5">
        <v>0</v>
      </c>
      <c r="C1537" s="5">
        <v>0</v>
      </c>
      <c r="D1537" s="5">
        <v>1</v>
      </c>
      <c r="E1537" s="5">
        <v>207</v>
      </c>
      <c r="F1537" s="5">
        <f>Source!U1515</f>
        <v>175.448004153</v>
      </c>
      <c r="G1537" s="5" t="s">
        <v>289</v>
      </c>
      <c r="H1537" s="5" t="s">
        <v>290</v>
      </c>
      <c r="I1537" s="5"/>
      <c r="J1537" s="5"/>
      <c r="K1537" s="5">
        <v>207</v>
      </c>
      <c r="L1537" s="5">
        <v>21</v>
      </c>
      <c r="M1537" s="5">
        <v>3</v>
      </c>
      <c r="N1537" s="5" t="s">
        <v>3</v>
      </c>
      <c r="O1537" s="5">
        <v>-1</v>
      </c>
      <c r="P1537" s="5">
        <f>Source!DM1515</f>
        <v>175.448004153</v>
      </c>
      <c r="Q1537" s="5"/>
      <c r="R1537" s="5"/>
      <c r="S1537" s="5"/>
      <c r="T1537" s="5"/>
      <c r="U1537" s="5"/>
      <c r="V1537" s="5"/>
      <c r="W1537" s="5">
        <v>175.44800420000001</v>
      </c>
      <c r="X1537" s="5">
        <v>1</v>
      </c>
      <c r="Y1537" s="5">
        <v>175.44800420000001</v>
      </c>
      <c r="Z1537" s="5">
        <v>175.44800420000001</v>
      </c>
      <c r="AA1537" s="5">
        <v>1</v>
      </c>
      <c r="AB1537" s="5">
        <v>175.44800420000001</v>
      </c>
    </row>
    <row r="1538" spans="1:206" x14ac:dyDescent="0.2">
      <c r="A1538" s="5">
        <v>50</v>
      </c>
      <c r="B1538" s="5">
        <v>0</v>
      </c>
      <c r="C1538" s="5">
        <v>0</v>
      </c>
      <c r="D1538" s="5">
        <v>1</v>
      </c>
      <c r="E1538" s="5">
        <v>208</v>
      </c>
      <c r="F1538" s="5">
        <f>Source!V1515</f>
        <v>0</v>
      </c>
      <c r="G1538" s="5" t="s">
        <v>291</v>
      </c>
      <c r="H1538" s="5" t="s">
        <v>292</v>
      </c>
      <c r="I1538" s="5"/>
      <c r="J1538" s="5"/>
      <c r="K1538" s="5">
        <v>208</v>
      </c>
      <c r="L1538" s="5">
        <v>22</v>
      </c>
      <c r="M1538" s="5">
        <v>3</v>
      </c>
      <c r="N1538" s="5" t="s">
        <v>3</v>
      </c>
      <c r="O1538" s="5">
        <v>-1</v>
      </c>
      <c r="P1538" s="5">
        <f>Source!DN1515</f>
        <v>0</v>
      </c>
      <c r="Q1538" s="5"/>
      <c r="R1538" s="5"/>
      <c r="S1538" s="5"/>
      <c r="T1538" s="5"/>
      <c r="U1538" s="5"/>
      <c r="V1538" s="5"/>
      <c r="W1538" s="5">
        <v>0</v>
      </c>
      <c r="X1538" s="5">
        <v>1</v>
      </c>
      <c r="Y1538" s="5">
        <v>0</v>
      </c>
      <c r="Z1538" s="5">
        <v>0</v>
      </c>
      <c r="AA1538" s="5">
        <v>1</v>
      </c>
      <c r="AB1538" s="5">
        <v>0</v>
      </c>
    </row>
    <row r="1539" spans="1:206" x14ac:dyDescent="0.2">
      <c r="A1539" s="5">
        <v>50</v>
      </c>
      <c r="B1539" s="5">
        <v>0</v>
      </c>
      <c r="C1539" s="5">
        <v>0</v>
      </c>
      <c r="D1539" s="5">
        <v>1</v>
      </c>
      <c r="E1539" s="5">
        <v>209</v>
      </c>
      <c r="F1539" s="5">
        <f>ROUND(Source!W1515,O1539)</f>
        <v>0</v>
      </c>
      <c r="G1539" s="5" t="s">
        <v>293</v>
      </c>
      <c r="H1539" s="5" t="s">
        <v>294</v>
      </c>
      <c r="I1539" s="5"/>
      <c r="J1539" s="5"/>
      <c r="K1539" s="5">
        <v>209</v>
      </c>
      <c r="L1539" s="5">
        <v>23</v>
      </c>
      <c r="M1539" s="5">
        <v>3</v>
      </c>
      <c r="N1539" s="5" t="s">
        <v>3</v>
      </c>
      <c r="O1539" s="5">
        <v>2</v>
      </c>
      <c r="P1539" s="5">
        <f>ROUND(Source!DO1515,O1539)</f>
        <v>0</v>
      </c>
      <c r="Q1539" s="5"/>
      <c r="R1539" s="5"/>
      <c r="S1539" s="5"/>
      <c r="T1539" s="5"/>
      <c r="U1539" s="5"/>
      <c r="V1539" s="5"/>
      <c r="W1539" s="5">
        <v>0</v>
      </c>
      <c r="X1539" s="5">
        <v>1</v>
      </c>
      <c r="Y1539" s="5">
        <v>0</v>
      </c>
      <c r="Z1539" s="5">
        <v>0</v>
      </c>
      <c r="AA1539" s="5">
        <v>1</v>
      </c>
      <c r="AB1539" s="5">
        <v>0</v>
      </c>
    </row>
    <row r="1540" spans="1:206" x14ac:dyDescent="0.2">
      <c r="A1540" s="5">
        <v>50</v>
      </c>
      <c r="B1540" s="5">
        <v>0</v>
      </c>
      <c r="C1540" s="5">
        <v>0</v>
      </c>
      <c r="D1540" s="5">
        <v>1</v>
      </c>
      <c r="E1540" s="5">
        <v>233</v>
      </c>
      <c r="F1540" s="5">
        <f>ROUND(Source!BD1515,O1540)</f>
        <v>14737</v>
      </c>
      <c r="G1540" s="5" t="s">
        <v>295</v>
      </c>
      <c r="H1540" s="5" t="s">
        <v>296</v>
      </c>
      <c r="I1540" s="5"/>
      <c r="J1540" s="5"/>
      <c r="K1540" s="5">
        <v>233</v>
      </c>
      <c r="L1540" s="5">
        <v>24</v>
      </c>
      <c r="M1540" s="5">
        <v>3</v>
      </c>
      <c r="N1540" s="5" t="s">
        <v>3</v>
      </c>
      <c r="O1540" s="5">
        <v>2</v>
      </c>
      <c r="P1540" s="5">
        <f>ROUND(Source!EV1515,O1540)</f>
        <v>281168</v>
      </c>
      <c r="Q1540" s="5"/>
      <c r="R1540" s="5"/>
      <c r="S1540" s="5"/>
      <c r="T1540" s="5"/>
      <c r="U1540" s="5"/>
      <c r="V1540" s="5"/>
      <c r="W1540" s="5">
        <v>14737.15</v>
      </c>
      <c r="X1540" s="5">
        <v>1</v>
      </c>
      <c r="Y1540" s="5">
        <v>14737.15</v>
      </c>
      <c r="Z1540" s="5">
        <v>281168</v>
      </c>
      <c r="AA1540" s="5">
        <v>1</v>
      </c>
      <c r="AB1540" s="5">
        <v>281168</v>
      </c>
    </row>
    <row r="1541" spans="1:206" x14ac:dyDescent="0.2">
      <c r="A1541" s="5">
        <v>50</v>
      </c>
      <c r="B1541" s="5">
        <v>0</v>
      </c>
      <c r="C1541" s="5">
        <v>0</v>
      </c>
      <c r="D1541" s="5">
        <v>1</v>
      </c>
      <c r="E1541" s="5">
        <v>210</v>
      </c>
      <c r="F1541" s="5">
        <f>ROUND(Source!X1515,O1541)</f>
        <v>0</v>
      </c>
      <c r="G1541" s="5" t="s">
        <v>297</v>
      </c>
      <c r="H1541" s="5" t="s">
        <v>298</v>
      </c>
      <c r="I1541" s="5"/>
      <c r="J1541" s="5"/>
      <c r="K1541" s="5">
        <v>210</v>
      </c>
      <c r="L1541" s="5">
        <v>25</v>
      </c>
      <c r="M1541" s="5">
        <v>3</v>
      </c>
      <c r="N1541" s="5" t="s">
        <v>3</v>
      </c>
      <c r="O1541" s="5">
        <v>2</v>
      </c>
      <c r="P1541" s="5">
        <f>ROUND(Source!DP1515,O1541)</f>
        <v>0</v>
      </c>
      <c r="Q1541" s="5"/>
      <c r="R1541" s="5"/>
      <c r="S1541" s="5"/>
      <c r="T1541" s="5"/>
      <c r="U1541" s="5"/>
      <c r="V1541" s="5"/>
      <c r="W1541" s="5">
        <v>0</v>
      </c>
      <c r="X1541" s="5">
        <v>1</v>
      </c>
      <c r="Y1541" s="5">
        <v>0</v>
      </c>
      <c r="Z1541" s="5">
        <v>0</v>
      </c>
      <c r="AA1541" s="5">
        <v>1</v>
      </c>
      <c r="AB1541" s="5">
        <v>0</v>
      </c>
    </row>
    <row r="1542" spans="1:206" x14ac:dyDescent="0.2">
      <c r="A1542" s="5">
        <v>50</v>
      </c>
      <c r="B1542" s="5">
        <v>0</v>
      </c>
      <c r="C1542" s="5">
        <v>0</v>
      </c>
      <c r="D1542" s="5">
        <v>1</v>
      </c>
      <c r="E1542" s="5">
        <v>211</v>
      </c>
      <c r="F1542" s="5">
        <f>ROUND(Source!Y1515,O1542)</f>
        <v>0</v>
      </c>
      <c r="G1542" s="5" t="s">
        <v>299</v>
      </c>
      <c r="H1542" s="5" t="s">
        <v>300</v>
      </c>
      <c r="I1542" s="5"/>
      <c r="J1542" s="5"/>
      <c r="K1542" s="5">
        <v>211</v>
      </c>
      <c r="L1542" s="5">
        <v>26</v>
      </c>
      <c r="M1542" s="5">
        <v>3</v>
      </c>
      <c r="N1542" s="5" t="s">
        <v>3</v>
      </c>
      <c r="O1542" s="5">
        <v>2</v>
      </c>
      <c r="P1542" s="5">
        <f>ROUND(Source!DQ1515,O1542)</f>
        <v>0</v>
      </c>
      <c r="Q1542" s="5"/>
      <c r="R1542" s="5"/>
      <c r="S1542" s="5"/>
      <c r="T1542" s="5"/>
      <c r="U1542" s="5"/>
      <c r="V1542" s="5"/>
      <c r="W1542" s="5">
        <v>0</v>
      </c>
      <c r="X1542" s="5">
        <v>1</v>
      </c>
      <c r="Y1542" s="5">
        <v>0</v>
      </c>
      <c r="Z1542" s="5">
        <v>0</v>
      </c>
      <c r="AA1542" s="5">
        <v>1</v>
      </c>
      <c r="AB1542" s="5">
        <v>0</v>
      </c>
    </row>
    <row r="1543" spans="1:206" x14ac:dyDescent="0.2">
      <c r="A1543" s="5">
        <v>50</v>
      </c>
      <c r="B1543" s="5">
        <v>0</v>
      </c>
      <c r="C1543" s="5">
        <v>0</v>
      </c>
      <c r="D1543" s="5">
        <v>1</v>
      </c>
      <c r="E1543" s="5">
        <v>224</v>
      </c>
      <c r="F1543" s="5">
        <f>ROUND(Source!AR1515,O1543)</f>
        <v>440222</v>
      </c>
      <c r="G1543" s="5" t="s">
        <v>301</v>
      </c>
      <c r="H1543" s="5" t="s">
        <v>302</v>
      </c>
      <c r="I1543" s="5"/>
      <c r="J1543" s="5"/>
      <c r="K1543" s="5">
        <v>224</v>
      </c>
      <c r="L1543" s="5">
        <v>27</v>
      </c>
      <c r="M1543" s="5">
        <v>3</v>
      </c>
      <c r="N1543" s="5" t="s">
        <v>3</v>
      </c>
      <c r="O1543" s="5">
        <v>2</v>
      </c>
      <c r="P1543" s="5">
        <f>ROUND(Source!EJ1515,O1543)</f>
        <v>706653</v>
      </c>
      <c r="Q1543" s="5"/>
      <c r="R1543" s="5"/>
      <c r="S1543" s="5"/>
      <c r="T1543" s="5"/>
      <c r="U1543" s="5"/>
      <c r="V1543" s="5"/>
      <c r="W1543" s="5">
        <v>440222.15</v>
      </c>
      <c r="X1543" s="5">
        <v>1</v>
      </c>
      <c r="Y1543" s="5">
        <v>440222.15</v>
      </c>
      <c r="Z1543" s="5">
        <v>706653</v>
      </c>
      <c r="AA1543" s="5">
        <v>1</v>
      </c>
      <c r="AB1543" s="5">
        <v>706653</v>
      </c>
    </row>
    <row r="1545" spans="1:206" x14ac:dyDescent="0.2">
      <c r="A1545" s="3">
        <v>51</v>
      </c>
      <c r="B1545" s="3">
        <f>B20</f>
        <v>1</v>
      </c>
      <c r="C1545" s="3">
        <f>A20</f>
        <v>3</v>
      </c>
      <c r="D1545" s="3">
        <f>ROW(A20)</f>
        <v>20</v>
      </c>
      <c r="E1545" s="3"/>
      <c r="F1545" s="3" t="str">
        <f>IF(F20&lt;&gt;"",F20,"")</f>
        <v/>
      </c>
      <c r="G1545" s="3" t="str">
        <f>IF(G20&lt;&gt;"",G20,"")</f>
        <v>Проведение работ текущего ремонта здания ГАОУ МО "Балашихинский лицей" по адресу Московская обл., г.Балашиха, ул.Проспект Ленина, д.55</v>
      </c>
      <c r="H1545" s="3">
        <v>0</v>
      </c>
      <c r="I1545" s="3"/>
      <c r="J1545" s="3"/>
      <c r="K1545" s="3"/>
      <c r="L1545" s="3"/>
      <c r="M1545" s="3"/>
      <c r="N1545" s="3"/>
      <c r="O1545" s="3">
        <f t="shared" ref="O1545:T1545" si="992">ROUND(O109+O192+O289+O382+O485+O536+O595+O648+O729+O792+O865+O974+O1105+O1186+O1285+O1356+O1427+O1472+O1515+AB1545,0)</f>
        <v>10637873</v>
      </c>
      <c r="P1545" s="3">
        <f t="shared" si="992"/>
        <v>10465999</v>
      </c>
      <c r="Q1545" s="3">
        <f t="shared" si="992"/>
        <v>44859</v>
      </c>
      <c r="R1545" s="3">
        <f t="shared" si="992"/>
        <v>3040</v>
      </c>
      <c r="S1545" s="3">
        <f t="shared" si="992"/>
        <v>127012</v>
      </c>
      <c r="T1545" s="3">
        <f t="shared" si="992"/>
        <v>0</v>
      </c>
      <c r="U1545" s="3">
        <f>U109+U192+U289+U382+U485+U536+U595+U648+U729+U792+U865+U974+U1105+U1186+U1285+U1356+U1427+U1472+U1515+AH1545</f>
        <v>14024.0507522065</v>
      </c>
      <c r="V1545" s="3">
        <f>V109+V192+V289+V382+V485+V536+V595+V648+V729+V792+V865+V974+V1105+V1186+V1285+V1356+V1427+V1472+V1515+AI1545</f>
        <v>241.880532284</v>
      </c>
      <c r="W1545" s="3">
        <f>ROUND(W109+W192+W289+W382+W485+W536+W595+W648+W729+W792+W865+W974+W1105+W1186+W1285+W1356+W1427+W1472+W1515+AJ1545,0)</f>
        <v>5559</v>
      </c>
      <c r="X1545" s="3">
        <f>ROUND(X109+X192+X289+X382+X485+X536+X595+X648+X729+X792+X865+X974+X1105+X1186+X1285+X1356+X1427+X1472+X1515+AK1545,0)</f>
        <v>122918</v>
      </c>
      <c r="Y1545" s="3">
        <f>ROUND(Y109+Y192+Y289+Y382+Y485+Y536+Y595+Y648+Y729+Y792+Y865+Y974+Y1105+Y1186+Y1285+Y1356+Y1427+Y1472+Y1515+AL1545,0)</f>
        <v>64288</v>
      </c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>
        <f t="shared" ref="AO1545:BD1545" si="993">ROUND(AO109+AO192+AO289+AO382+AO485+AO536+AO595+AO648+AO729+AO792+AO865+AO974+AO1105+AO1186+AO1285+AO1356+AO1427+AO1472+AO1515+BX1545,0)</f>
        <v>0</v>
      </c>
      <c r="AP1545" s="3">
        <f t="shared" si="993"/>
        <v>0</v>
      </c>
      <c r="AQ1545" s="3">
        <f t="shared" si="993"/>
        <v>0</v>
      </c>
      <c r="AR1545" s="3">
        <f t="shared" si="993"/>
        <v>10825076</v>
      </c>
      <c r="AS1545" s="3">
        <f t="shared" si="993"/>
        <v>5939213</v>
      </c>
      <c r="AT1545" s="3">
        <f t="shared" si="993"/>
        <v>4884294</v>
      </c>
      <c r="AU1545" s="3">
        <f t="shared" si="993"/>
        <v>1569</v>
      </c>
      <c r="AV1545" s="3">
        <f t="shared" si="993"/>
        <v>10465999</v>
      </c>
      <c r="AW1545" s="3">
        <f t="shared" si="993"/>
        <v>10465999</v>
      </c>
      <c r="AX1545" s="3">
        <f t="shared" si="993"/>
        <v>0</v>
      </c>
      <c r="AY1545" s="3">
        <f t="shared" si="993"/>
        <v>10465999</v>
      </c>
      <c r="AZ1545" s="3">
        <f t="shared" si="993"/>
        <v>0</v>
      </c>
      <c r="BA1545" s="3">
        <f t="shared" si="993"/>
        <v>0</v>
      </c>
      <c r="BB1545" s="3">
        <f t="shared" si="993"/>
        <v>0</v>
      </c>
      <c r="BC1545" s="3">
        <f t="shared" si="993"/>
        <v>0</v>
      </c>
      <c r="BD1545" s="3">
        <f t="shared" si="993"/>
        <v>14737</v>
      </c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4">
        <f t="shared" ref="DG1545:DL1545" si="994">ROUND(DG109+DG192+DG289+DG382+DG485+DG536+DG595+DG648+DG729+DG792+DG865+DG974+DG1105+DG1186+DG1285+DG1356+DG1427+DG1472+DG1515+DT1545,0)</f>
        <v>23946632</v>
      </c>
      <c r="DH1545" s="4">
        <f t="shared" si="994"/>
        <v>18893597</v>
      </c>
      <c r="DI1545" s="4">
        <f t="shared" si="994"/>
        <v>628898</v>
      </c>
      <c r="DJ1545" s="4">
        <f t="shared" si="994"/>
        <v>107129</v>
      </c>
      <c r="DK1545" s="4">
        <f t="shared" si="994"/>
        <v>4424137</v>
      </c>
      <c r="DL1545" s="4">
        <f t="shared" si="994"/>
        <v>0</v>
      </c>
      <c r="DM1545" s="4">
        <f>DM109+DM192+DM289+DM382+DM485+DM536+DM595+DM648+DM729+DM792+DM865+DM974+DM1105+DM1186+DM1285+DM1356+DM1427+DM1472+DM1515+DZ1545</f>
        <v>14024.0507522065</v>
      </c>
      <c r="DN1545" s="4">
        <f>DN109+DN192+DN289+DN382+DN485+DN536+DN595+DN648+DN729+DN792+DN865+DN974+DN1105+DN1186+DN1285+DN1356+DN1427+DN1472+DN1515+EA1545</f>
        <v>241.880532284</v>
      </c>
      <c r="DO1545" s="4">
        <f>ROUND(DO109+DO192+DO289+DO382+DO485+DO536+DO595+DO648+DO729+DO792+DO865+DO974+DO1105+DO1186+DO1285+DO1356+DO1427+DO1472+DO1515+EB1545,0)</f>
        <v>5557</v>
      </c>
      <c r="DP1545" s="4">
        <f>ROUND(DP109+DP192+DP289+DP382+DP485+DP536+DP595+DP648+DP729+DP792+DP865+DP974+DP1105+DP1186+DP1285+DP1356+DP1427+DP1472+DP1515+EC1545,0)</f>
        <v>4331568</v>
      </c>
      <c r="DQ1545" s="4">
        <f>ROUND(DQ109+DQ192+DQ289+DQ382+DQ485+DQ536+DQ595+DQ648+DQ729+DQ792+DQ865+DQ974+DQ1105+DQ1186+DQ1285+DQ1356+DQ1427+DQ1472+DQ1515+ED1545,0)</f>
        <v>2265482</v>
      </c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>
        <f t="shared" ref="EG1545:EV1545" si="995">ROUND(EG109+EG192+EG289+EG382+EG485+EG536+EG595+EG648+EG729+EG792+EG865+EG974+EG1105+EG1186+EG1285+EG1356+EG1427+EG1472+EG1515+FP1545,0)</f>
        <v>0</v>
      </c>
      <c r="EH1545" s="4">
        <f t="shared" si="995"/>
        <v>0</v>
      </c>
      <c r="EI1545" s="4">
        <f t="shared" si="995"/>
        <v>0</v>
      </c>
      <c r="EJ1545" s="4">
        <f t="shared" si="995"/>
        <v>30543682</v>
      </c>
      <c r="EK1545" s="4">
        <f t="shared" si="995"/>
        <v>22990377</v>
      </c>
      <c r="EL1545" s="4">
        <f t="shared" si="995"/>
        <v>7497990</v>
      </c>
      <c r="EM1545" s="4">
        <f t="shared" si="995"/>
        <v>55315</v>
      </c>
      <c r="EN1545" s="4">
        <f t="shared" si="995"/>
        <v>18893597</v>
      </c>
      <c r="EO1545" s="4">
        <f t="shared" si="995"/>
        <v>18893597</v>
      </c>
      <c r="EP1545" s="4">
        <f t="shared" si="995"/>
        <v>0</v>
      </c>
      <c r="EQ1545" s="4">
        <f t="shared" si="995"/>
        <v>18893597</v>
      </c>
      <c r="ER1545" s="4">
        <f t="shared" si="995"/>
        <v>0</v>
      </c>
      <c r="ES1545" s="4">
        <f t="shared" si="995"/>
        <v>0</v>
      </c>
      <c r="ET1545" s="4">
        <f t="shared" si="995"/>
        <v>0</v>
      </c>
      <c r="EU1545" s="4">
        <f t="shared" si="995"/>
        <v>0</v>
      </c>
      <c r="EV1545" s="4">
        <f t="shared" si="995"/>
        <v>281168</v>
      </c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>
        <v>0</v>
      </c>
    </row>
    <row r="1547" spans="1:206" x14ac:dyDescent="0.2">
      <c r="A1547" s="5">
        <v>50</v>
      </c>
      <c r="B1547" s="5">
        <v>0</v>
      </c>
      <c r="C1547" s="5">
        <v>0</v>
      </c>
      <c r="D1547" s="5">
        <v>1</v>
      </c>
      <c r="E1547" s="5">
        <v>201</v>
      </c>
      <c r="F1547" s="5">
        <f>ROUND(Source!O1545,O1547)</f>
        <v>10637873</v>
      </c>
      <c r="G1547" s="5" t="s">
        <v>249</v>
      </c>
      <c r="H1547" s="5" t="s">
        <v>250</v>
      </c>
      <c r="I1547" s="5"/>
      <c r="J1547" s="5"/>
      <c r="K1547" s="5">
        <v>201</v>
      </c>
      <c r="L1547" s="5">
        <v>1</v>
      </c>
      <c r="M1547" s="5">
        <v>3</v>
      </c>
      <c r="N1547" s="5" t="s">
        <v>3</v>
      </c>
      <c r="O1547" s="5">
        <v>2</v>
      </c>
      <c r="P1547" s="5">
        <f>ROUND(Source!DG1545,O1547)</f>
        <v>23946632</v>
      </c>
      <c r="Q1547" s="5"/>
      <c r="R1547" s="5"/>
      <c r="S1547" s="5"/>
      <c r="T1547" s="5"/>
      <c r="U1547" s="5"/>
      <c r="V1547" s="5"/>
      <c r="W1547" s="5">
        <v>10637871.09</v>
      </c>
      <c r="X1547" s="5">
        <v>1</v>
      </c>
      <c r="Y1547" s="5">
        <v>10637871.09</v>
      </c>
      <c r="Z1547" s="5">
        <v>23946632</v>
      </c>
      <c r="AA1547" s="5">
        <v>1</v>
      </c>
      <c r="AB1547" s="5">
        <v>23946632</v>
      </c>
    </row>
    <row r="1548" spans="1:206" x14ac:dyDescent="0.2">
      <c r="A1548" s="5">
        <v>50</v>
      </c>
      <c r="B1548" s="5">
        <v>0</v>
      </c>
      <c r="C1548" s="5">
        <v>0</v>
      </c>
      <c r="D1548" s="5">
        <v>1</v>
      </c>
      <c r="E1548" s="5">
        <v>202</v>
      </c>
      <c r="F1548" s="5">
        <f>ROUND(Source!P1545,O1548)</f>
        <v>10465999</v>
      </c>
      <c r="G1548" s="5" t="s">
        <v>251</v>
      </c>
      <c r="H1548" s="5" t="s">
        <v>252</v>
      </c>
      <c r="I1548" s="5"/>
      <c r="J1548" s="5"/>
      <c r="K1548" s="5">
        <v>202</v>
      </c>
      <c r="L1548" s="5">
        <v>2</v>
      </c>
      <c r="M1548" s="5">
        <v>3</v>
      </c>
      <c r="N1548" s="5" t="s">
        <v>3</v>
      </c>
      <c r="O1548" s="5">
        <v>2</v>
      </c>
      <c r="P1548" s="5">
        <f>ROUND(Source!DH1545,O1548)</f>
        <v>18893597</v>
      </c>
      <c r="Q1548" s="5"/>
      <c r="R1548" s="5"/>
      <c r="S1548" s="5"/>
      <c r="T1548" s="5"/>
      <c r="U1548" s="5"/>
      <c r="V1548" s="5"/>
      <c r="W1548" s="5">
        <v>10466000.48</v>
      </c>
      <c r="X1548" s="5">
        <v>1</v>
      </c>
      <c r="Y1548" s="5">
        <v>10466000.48</v>
      </c>
      <c r="Z1548" s="5">
        <v>18893597</v>
      </c>
      <c r="AA1548" s="5">
        <v>1</v>
      </c>
      <c r="AB1548" s="5">
        <v>18893597</v>
      </c>
    </row>
    <row r="1549" spans="1:206" x14ac:dyDescent="0.2">
      <c r="A1549" s="5">
        <v>50</v>
      </c>
      <c r="B1549" s="5">
        <v>0</v>
      </c>
      <c r="C1549" s="5">
        <v>0</v>
      </c>
      <c r="D1549" s="5">
        <v>1</v>
      </c>
      <c r="E1549" s="5">
        <v>43095185</v>
      </c>
      <c r="F1549" s="5">
        <f>ROUND(Source!AO1545,O1549)</f>
        <v>0</v>
      </c>
      <c r="G1549" s="5" t="s">
        <v>253</v>
      </c>
      <c r="H1549" s="5" t="s">
        <v>254</v>
      </c>
      <c r="I1549" s="5"/>
      <c r="J1549" s="5"/>
      <c r="K1549" s="5">
        <v>222</v>
      </c>
      <c r="L1549" s="5">
        <v>3</v>
      </c>
      <c r="M1549" s="5">
        <v>3</v>
      </c>
      <c r="N1549" s="5" t="s">
        <v>3</v>
      </c>
      <c r="O1549" s="5">
        <v>2</v>
      </c>
      <c r="P1549" s="5">
        <f>ROUND(Source!EG1545,O1549)</f>
        <v>0</v>
      </c>
      <c r="Q1549" s="5"/>
      <c r="R1549" s="5"/>
      <c r="S1549" s="5"/>
      <c r="T1549" s="5"/>
      <c r="U1549" s="5"/>
      <c r="V1549" s="5"/>
      <c r="W1549" s="5">
        <v>0</v>
      </c>
      <c r="X1549" s="5">
        <v>1</v>
      </c>
      <c r="Y1549" s="5">
        <v>0</v>
      </c>
      <c r="Z1549" s="5">
        <v>0</v>
      </c>
      <c r="AA1549" s="5">
        <v>1</v>
      </c>
      <c r="AB1549" s="5">
        <v>0</v>
      </c>
    </row>
    <row r="1550" spans="1:206" x14ac:dyDescent="0.2">
      <c r="A1550" s="5">
        <v>50</v>
      </c>
      <c r="B1550" s="5">
        <v>0</v>
      </c>
      <c r="C1550" s="5">
        <v>0</v>
      </c>
      <c r="D1550" s="5">
        <v>1</v>
      </c>
      <c r="E1550" s="5">
        <v>225</v>
      </c>
      <c r="F1550" s="5">
        <f>ROUND(Source!AV1545,O1550)</f>
        <v>10465999</v>
      </c>
      <c r="G1550" s="5" t="s">
        <v>255</v>
      </c>
      <c r="H1550" s="5" t="s">
        <v>256</v>
      </c>
      <c r="I1550" s="5"/>
      <c r="J1550" s="5"/>
      <c r="K1550" s="5">
        <v>225</v>
      </c>
      <c r="L1550" s="5">
        <v>4</v>
      </c>
      <c r="M1550" s="5">
        <v>3</v>
      </c>
      <c r="N1550" s="5" t="s">
        <v>3</v>
      </c>
      <c r="O1550" s="5">
        <v>2</v>
      </c>
      <c r="P1550" s="5">
        <f>ROUND(Source!EN1545,O1550)</f>
        <v>18893597</v>
      </c>
      <c r="Q1550" s="5"/>
      <c r="R1550" s="5"/>
      <c r="S1550" s="5"/>
      <c r="T1550" s="5"/>
      <c r="U1550" s="5"/>
      <c r="V1550" s="5"/>
      <c r="W1550" s="5">
        <v>10466000.48</v>
      </c>
      <c r="X1550" s="5">
        <v>1</v>
      </c>
      <c r="Y1550" s="5">
        <v>10466000.48</v>
      </c>
      <c r="Z1550" s="5">
        <v>18893597</v>
      </c>
      <c r="AA1550" s="5">
        <v>1</v>
      </c>
      <c r="AB1550" s="5">
        <v>18893597</v>
      </c>
    </row>
    <row r="1551" spans="1:206" x14ac:dyDescent="0.2">
      <c r="A1551" s="5">
        <v>50</v>
      </c>
      <c r="B1551" s="5">
        <v>0</v>
      </c>
      <c r="C1551" s="5">
        <v>0</v>
      </c>
      <c r="D1551" s="5">
        <v>1</v>
      </c>
      <c r="E1551" s="5">
        <v>226</v>
      </c>
      <c r="F1551" s="5">
        <f>ROUND(Source!AW1545,O1551)</f>
        <v>10465999</v>
      </c>
      <c r="G1551" s="5" t="s">
        <v>257</v>
      </c>
      <c r="H1551" s="5" t="s">
        <v>258</v>
      </c>
      <c r="I1551" s="5"/>
      <c r="J1551" s="5"/>
      <c r="K1551" s="5">
        <v>226</v>
      </c>
      <c r="L1551" s="5">
        <v>5</v>
      </c>
      <c r="M1551" s="5">
        <v>3</v>
      </c>
      <c r="N1551" s="5" t="s">
        <v>3</v>
      </c>
      <c r="O1551" s="5">
        <v>2</v>
      </c>
      <c r="P1551" s="5">
        <f>ROUND(Source!EO1545,O1551)</f>
        <v>18893597</v>
      </c>
      <c r="Q1551" s="5"/>
      <c r="R1551" s="5"/>
      <c r="S1551" s="5"/>
      <c r="T1551" s="5"/>
      <c r="U1551" s="5"/>
      <c r="V1551" s="5"/>
      <c r="W1551" s="5">
        <v>10466000.48</v>
      </c>
      <c r="X1551" s="5">
        <v>1</v>
      </c>
      <c r="Y1551" s="5">
        <v>10466000.48</v>
      </c>
      <c r="Z1551" s="5">
        <v>18893597</v>
      </c>
      <c r="AA1551" s="5">
        <v>1</v>
      </c>
      <c r="AB1551" s="5">
        <v>18893597</v>
      </c>
    </row>
    <row r="1552" spans="1:206" x14ac:dyDescent="0.2">
      <c r="A1552" s="5">
        <v>50</v>
      </c>
      <c r="B1552" s="5">
        <v>0</v>
      </c>
      <c r="C1552" s="5">
        <v>0</v>
      </c>
      <c r="D1552" s="5">
        <v>1</v>
      </c>
      <c r="E1552" s="5">
        <v>227</v>
      </c>
      <c r="F1552" s="5">
        <f>ROUND(Source!AX1545,O1552)</f>
        <v>0</v>
      </c>
      <c r="G1552" s="5" t="s">
        <v>259</v>
      </c>
      <c r="H1552" s="5" t="s">
        <v>260</v>
      </c>
      <c r="I1552" s="5"/>
      <c r="J1552" s="5"/>
      <c r="K1552" s="5">
        <v>227</v>
      </c>
      <c r="L1552" s="5">
        <v>6</v>
      </c>
      <c r="M1552" s="5">
        <v>3</v>
      </c>
      <c r="N1552" s="5" t="s">
        <v>3</v>
      </c>
      <c r="O1552" s="5">
        <v>2</v>
      </c>
      <c r="P1552" s="5">
        <f>ROUND(Source!EP1545,O1552)</f>
        <v>0</v>
      </c>
      <c r="Q1552" s="5"/>
      <c r="R1552" s="5"/>
      <c r="S1552" s="5"/>
      <c r="T1552" s="5"/>
      <c r="U1552" s="5"/>
      <c r="V1552" s="5"/>
      <c r="W1552" s="5">
        <v>0</v>
      </c>
      <c r="X1552" s="5">
        <v>1</v>
      </c>
      <c r="Y1552" s="5">
        <v>0</v>
      </c>
      <c r="Z1552" s="5">
        <v>0</v>
      </c>
      <c r="AA1552" s="5">
        <v>1</v>
      </c>
      <c r="AB1552" s="5">
        <v>0</v>
      </c>
    </row>
    <row r="1553" spans="1:28" x14ac:dyDescent="0.2">
      <c r="A1553" s="5">
        <v>50</v>
      </c>
      <c r="B1553" s="5">
        <v>0</v>
      </c>
      <c r="C1553" s="5">
        <v>0</v>
      </c>
      <c r="D1553" s="5">
        <v>1</v>
      </c>
      <c r="E1553" s="5">
        <v>228</v>
      </c>
      <c r="F1553" s="5">
        <f>ROUND(Source!AY1545,O1553)</f>
        <v>10465999</v>
      </c>
      <c r="G1553" s="5" t="s">
        <v>261</v>
      </c>
      <c r="H1553" s="5" t="s">
        <v>262</v>
      </c>
      <c r="I1553" s="5"/>
      <c r="J1553" s="5"/>
      <c r="K1553" s="5">
        <v>228</v>
      </c>
      <c r="L1553" s="5">
        <v>7</v>
      </c>
      <c r="M1553" s="5">
        <v>3</v>
      </c>
      <c r="N1553" s="5" t="s">
        <v>3</v>
      </c>
      <c r="O1553" s="5">
        <v>2</v>
      </c>
      <c r="P1553" s="5">
        <f>ROUND(Source!EQ1545,O1553)</f>
        <v>18893597</v>
      </c>
      <c r="Q1553" s="5"/>
      <c r="R1553" s="5"/>
      <c r="S1553" s="5"/>
      <c r="T1553" s="5"/>
      <c r="U1553" s="5"/>
      <c r="V1553" s="5"/>
      <c r="W1553" s="5">
        <v>10466000.48</v>
      </c>
      <c r="X1553" s="5">
        <v>1</v>
      </c>
      <c r="Y1553" s="5">
        <v>10466000.48</v>
      </c>
      <c r="Z1553" s="5">
        <v>18893597</v>
      </c>
      <c r="AA1553" s="5">
        <v>1</v>
      </c>
      <c r="AB1553" s="5">
        <v>18893597</v>
      </c>
    </row>
    <row r="1554" spans="1:28" x14ac:dyDescent="0.2">
      <c r="A1554" s="5">
        <v>50</v>
      </c>
      <c r="B1554" s="5">
        <v>0</v>
      </c>
      <c r="C1554" s="5">
        <v>0</v>
      </c>
      <c r="D1554" s="5">
        <v>1</v>
      </c>
      <c r="E1554" s="5">
        <v>216</v>
      </c>
      <c r="F1554" s="5">
        <f>ROUND(Source!AP1545,O1554)</f>
        <v>0</v>
      </c>
      <c r="G1554" s="5" t="s">
        <v>263</v>
      </c>
      <c r="H1554" s="5" t="s">
        <v>264</v>
      </c>
      <c r="I1554" s="5"/>
      <c r="J1554" s="5"/>
      <c r="K1554" s="5">
        <v>216</v>
      </c>
      <c r="L1554" s="5">
        <v>8</v>
      </c>
      <c r="M1554" s="5">
        <v>3</v>
      </c>
      <c r="N1554" s="5" t="s">
        <v>3</v>
      </c>
      <c r="O1554" s="5">
        <v>2</v>
      </c>
      <c r="P1554" s="5">
        <f>ROUND(Source!EH1545,O1554)</f>
        <v>0</v>
      </c>
      <c r="Q1554" s="5"/>
      <c r="R1554" s="5"/>
      <c r="S1554" s="5"/>
      <c r="T1554" s="5"/>
      <c r="U1554" s="5"/>
      <c r="V1554" s="5"/>
      <c r="W1554" s="5">
        <v>0</v>
      </c>
      <c r="X1554" s="5">
        <v>1</v>
      </c>
      <c r="Y1554" s="5">
        <v>0</v>
      </c>
      <c r="Z1554" s="5">
        <v>0</v>
      </c>
      <c r="AA1554" s="5">
        <v>1</v>
      </c>
      <c r="AB1554" s="5">
        <v>0</v>
      </c>
    </row>
    <row r="1555" spans="1:28" x14ac:dyDescent="0.2">
      <c r="A1555" s="5">
        <v>50</v>
      </c>
      <c r="B1555" s="5">
        <v>0</v>
      </c>
      <c r="C1555" s="5">
        <v>0</v>
      </c>
      <c r="D1555" s="5">
        <v>1</v>
      </c>
      <c r="E1555" s="5">
        <v>223</v>
      </c>
      <c r="F1555" s="5">
        <f>ROUND(Source!AQ1545,O1555)</f>
        <v>0</v>
      </c>
      <c r="G1555" s="5" t="s">
        <v>265</v>
      </c>
      <c r="H1555" s="5" t="s">
        <v>266</v>
      </c>
      <c r="I1555" s="5"/>
      <c r="J1555" s="5"/>
      <c r="K1555" s="5">
        <v>223</v>
      </c>
      <c r="L1555" s="5">
        <v>9</v>
      </c>
      <c r="M1555" s="5">
        <v>3</v>
      </c>
      <c r="N1555" s="5" t="s">
        <v>3</v>
      </c>
      <c r="O1555" s="5">
        <v>2</v>
      </c>
      <c r="P1555" s="5">
        <f>ROUND(Source!EI1545,O1555)</f>
        <v>0</v>
      </c>
      <c r="Q1555" s="5"/>
      <c r="R1555" s="5"/>
      <c r="S1555" s="5"/>
      <c r="T1555" s="5"/>
      <c r="U1555" s="5"/>
      <c r="V1555" s="5"/>
      <c r="W1555" s="5">
        <v>0</v>
      </c>
      <c r="X1555" s="5">
        <v>1</v>
      </c>
      <c r="Y1555" s="5">
        <v>0</v>
      </c>
      <c r="Z1555" s="5">
        <v>0</v>
      </c>
      <c r="AA1555" s="5">
        <v>1</v>
      </c>
      <c r="AB1555" s="5">
        <v>0</v>
      </c>
    </row>
    <row r="1556" spans="1:28" x14ac:dyDescent="0.2">
      <c r="A1556" s="5">
        <v>50</v>
      </c>
      <c r="B1556" s="5">
        <v>0</v>
      </c>
      <c r="C1556" s="5">
        <v>0</v>
      </c>
      <c r="D1556" s="5">
        <v>1</v>
      </c>
      <c r="E1556" s="5">
        <v>229</v>
      </c>
      <c r="F1556" s="5">
        <f>ROUND(Source!AZ1545,O1556)</f>
        <v>0</v>
      </c>
      <c r="G1556" s="5" t="s">
        <v>267</v>
      </c>
      <c r="H1556" s="5" t="s">
        <v>268</v>
      </c>
      <c r="I1556" s="5"/>
      <c r="J1556" s="5"/>
      <c r="K1556" s="5">
        <v>229</v>
      </c>
      <c r="L1556" s="5">
        <v>10</v>
      </c>
      <c r="M1556" s="5">
        <v>3</v>
      </c>
      <c r="N1556" s="5" t="s">
        <v>3</v>
      </c>
      <c r="O1556" s="5">
        <v>2</v>
      </c>
      <c r="P1556" s="5">
        <f>ROUND(Source!ER1545,O1556)</f>
        <v>0</v>
      </c>
      <c r="Q1556" s="5"/>
      <c r="R1556" s="5"/>
      <c r="S1556" s="5"/>
      <c r="T1556" s="5"/>
      <c r="U1556" s="5"/>
      <c r="V1556" s="5"/>
      <c r="W1556" s="5">
        <v>0</v>
      </c>
      <c r="X1556" s="5">
        <v>1</v>
      </c>
      <c r="Y1556" s="5">
        <v>0</v>
      </c>
      <c r="Z1556" s="5">
        <v>0</v>
      </c>
      <c r="AA1556" s="5">
        <v>1</v>
      </c>
      <c r="AB1556" s="5">
        <v>0</v>
      </c>
    </row>
    <row r="1557" spans="1:28" x14ac:dyDescent="0.2">
      <c r="A1557" s="5">
        <v>50</v>
      </c>
      <c r="B1557" s="5">
        <v>0</v>
      </c>
      <c r="C1557" s="5">
        <v>0</v>
      </c>
      <c r="D1557" s="5">
        <v>1</v>
      </c>
      <c r="E1557" s="5">
        <v>203</v>
      </c>
      <c r="F1557" s="5">
        <f>ROUND(Source!Q1545,O1557)</f>
        <v>44859</v>
      </c>
      <c r="G1557" s="5" t="s">
        <v>269</v>
      </c>
      <c r="H1557" s="5" t="s">
        <v>270</v>
      </c>
      <c r="I1557" s="5"/>
      <c r="J1557" s="5"/>
      <c r="K1557" s="5">
        <v>203</v>
      </c>
      <c r="L1557" s="5">
        <v>11</v>
      </c>
      <c r="M1557" s="5">
        <v>3</v>
      </c>
      <c r="N1557" s="5" t="s">
        <v>3</v>
      </c>
      <c r="O1557" s="5">
        <v>2</v>
      </c>
      <c r="P1557" s="5">
        <f>ROUND(Source!DI1545,O1557)</f>
        <v>628898</v>
      </c>
      <c r="Q1557" s="5"/>
      <c r="R1557" s="5"/>
      <c r="S1557" s="5"/>
      <c r="T1557" s="5"/>
      <c r="U1557" s="5"/>
      <c r="V1557" s="5"/>
      <c r="W1557" s="5">
        <v>33398.14</v>
      </c>
      <c r="X1557" s="5">
        <v>1</v>
      </c>
      <c r="Y1557" s="5">
        <v>33398.14</v>
      </c>
      <c r="Z1557" s="5">
        <v>411433</v>
      </c>
      <c r="AA1557" s="5">
        <v>1</v>
      </c>
      <c r="AB1557" s="5">
        <v>411433</v>
      </c>
    </row>
    <row r="1558" spans="1:28" x14ac:dyDescent="0.2">
      <c r="A1558" s="5">
        <v>50</v>
      </c>
      <c r="B1558" s="5">
        <v>0</v>
      </c>
      <c r="C1558" s="5">
        <v>0</v>
      </c>
      <c r="D1558" s="5">
        <v>1</v>
      </c>
      <c r="E1558" s="5">
        <v>231</v>
      </c>
      <c r="F1558" s="5">
        <f>ROUND(Source!BB1545,O1558)</f>
        <v>0</v>
      </c>
      <c r="G1558" s="5" t="s">
        <v>271</v>
      </c>
      <c r="H1558" s="5" t="s">
        <v>272</v>
      </c>
      <c r="I1558" s="5"/>
      <c r="J1558" s="5"/>
      <c r="K1558" s="5">
        <v>231</v>
      </c>
      <c r="L1558" s="5">
        <v>12</v>
      </c>
      <c r="M1558" s="5">
        <v>3</v>
      </c>
      <c r="N1558" s="5" t="s">
        <v>3</v>
      </c>
      <c r="O1558" s="5">
        <v>2</v>
      </c>
      <c r="P1558" s="5">
        <f>ROUND(Source!ET1545,O1558)</f>
        <v>0</v>
      </c>
      <c r="Q1558" s="5"/>
      <c r="R1558" s="5"/>
      <c r="S1558" s="5"/>
      <c r="T1558" s="5"/>
      <c r="U1558" s="5"/>
      <c r="V1558" s="5"/>
      <c r="W1558" s="5">
        <v>0</v>
      </c>
      <c r="X1558" s="5">
        <v>1</v>
      </c>
      <c r="Y1558" s="5">
        <v>0</v>
      </c>
      <c r="Z1558" s="5">
        <v>0</v>
      </c>
      <c r="AA1558" s="5">
        <v>1</v>
      </c>
      <c r="AB1558" s="5">
        <v>0</v>
      </c>
    </row>
    <row r="1559" spans="1:28" x14ac:dyDescent="0.2">
      <c r="A1559" s="5">
        <v>50</v>
      </c>
      <c r="B1559" s="5">
        <v>0</v>
      </c>
      <c r="C1559" s="5">
        <v>0</v>
      </c>
      <c r="D1559" s="5">
        <v>1</v>
      </c>
      <c r="E1559" s="5">
        <v>204</v>
      </c>
      <c r="F1559" s="5">
        <f>ROUND(Source!R1545,O1559)</f>
        <v>3040</v>
      </c>
      <c r="G1559" s="5" t="s">
        <v>273</v>
      </c>
      <c r="H1559" s="5" t="s">
        <v>274</v>
      </c>
      <c r="I1559" s="5"/>
      <c r="J1559" s="5"/>
      <c r="K1559" s="5">
        <v>204</v>
      </c>
      <c r="L1559" s="5">
        <v>13</v>
      </c>
      <c r="M1559" s="5">
        <v>3</v>
      </c>
      <c r="N1559" s="5" t="s">
        <v>3</v>
      </c>
      <c r="O1559" s="5">
        <v>2</v>
      </c>
      <c r="P1559" s="5">
        <f>ROUND(Source!DJ1545,O1559)</f>
        <v>107129</v>
      </c>
      <c r="Q1559" s="5"/>
      <c r="R1559" s="5"/>
      <c r="S1559" s="5"/>
      <c r="T1559" s="5"/>
      <c r="U1559" s="5"/>
      <c r="V1559" s="5"/>
      <c r="W1559" s="5">
        <v>3040.0499999999997</v>
      </c>
      <c r="X1559" s="5">
        <v>1</v>
      </c>
      <c r="Y1559" s="5">
        <v>3040.0499999999997</v>
      </c>
      <c r="Z1559" s="5">
        <v>107129</v>
      </c>
      <c r="AA1559" s="5">
        <v>1</v>
      </c>
      <c r="AB1559" s="5">
        <v>107129</v>
      </c>
    </row>
    <row r="1560" spans="1:28" x14ac:dyDescent="0.2">
      <c r="A1560" s="5">
        <v>50</v>
      </c>
      <c r="B1560" s="5">
        <v>0</v>
      </c>
      <c r="C1560" s="5">
        <v>0</v>
      </c>
      <c r="D1560" s="5">
        <v>1</v>
      </c>
      <c r="E1560" s="5">
        <v>205</v>
      </c>
      <c r="F1560" s="5">
        <f>ROUND(Source!S1545,O1560)</f>
        <v>127012</v>
      </c>
      <c r="G1560" s="5" t="s">
        <v>275</v>
      </c>
      <c r="H1560" s="5" t="s">
        <v>276</v>
      </c>
      <c r="I1560" s="5"/>
      <c r="J1560" s="5"/>
      <c r="K1560" s="5">
        <v>205</v>
      </c>
      <c r="L1560" s="5">
        <v>14</v>
      </c>
      <c r="M1560" s="5">
        <v>3</v>
      </c>
      <c r="N1560" s="5" t="s">
        <v>3</v>
      </c>
      <c r="O1560" s="5">
        <v>2</v>
      </c>
      <c r="P1560" s="5">
        <f>ROUND(Source!DK1545,O1560)</f>
        <v>4424137</v>
      </c>
      <c r="Q1560" s="5"/>
      <c r="R1560" s="5"/>
      <c r="S1560" s="5"/>
      <c r="T1560" s="5"/>
      <c r="U1560" s="5"/>
      <c r="V1560" s="5"/>
      <c r="W1560" s="5">
        <v>123735.31999999999</v>
      </c>
      <c r="X1560" s="5">
        <v>1</v>
      </c>
      <c r="Y1560" s="5">
        <v>123735.31999999999</v>
      </c>
      <c r="Z1560" s="5">
        <v>4360434</v>
      </c>
      <c r="AA1560" s="5">
        <v>1</v>
      </c>
      <c r="AB1560" s="5">
        <v>4360434</v>
      </c>
    </row>
    <row r="1561" spans="1:28" x14ac:dyDescent="0.2">
      <c r="A1561" s="5">
        <v>50</v>
      </c>
      <c r="B1561" s="5">
        <v>0</v>
      </c>
      <c r="C1561" s="5">
        <v>0</v>
      </c>
      <c r="D1561" s="5">
        <v>1</v>
      </c>
      <c r="E1561" s="5">
        <v>232</v>
      </c>
      <c r="F1561" s="5">
        <f>ROUND(Source!BC1545,O1561)</f>
        <v>0</v>
      </c>
      <c r="G1561" s="5" t="s">
        <v>277</v>
      </c>
      <c r="H1561" s="5" t="s">
        <v>278</v>
      </c>
      <c r="I1561" s="5"/>
      <c r="J1561" s="5"/>
      <c r="K1561" s="5">
        <v>232</v>
      </c>
      <c r="L1561" s="5">
        <v>15</v>
      </c>
      <c r="M1561" s="5">
        <v>3</v>
      </c>
      <c r="N1561" s="5" t="s">
        <v>3</v>
      </c>
      <c r="O1561" s="5">
        <v>2</v>
      </c>
      <c r="P1561" s="5">
        <f>ROUND(Source!EU1545,O1561)</f>
        <v>0</v>
      </c>
      <c r="Q1561" s="5"/>
      <c r="R1561" s="5"/>
      <c r="S1561" s="5"/>
      <c r="T1561" s="5"/>
      <c r="U1561" s="5"/>
      <c r="V1561" s="5"/>
      <c r="W1561" s="5">
        <v>0</v>
      </c>
      <c r="X1561" s="5">
        <v>1</v>
      </c>
      <c r="Y1561" s="5">
        <v>0</v>
      </c>
      <c r="Z1561" s="5">
        <v>0</v>
      </c>
      <c r="AA1561" s="5">
        <v>1</v>
      </c>
      <c r="AB1561" s="5">
        <v>0</v>
      </c>
    </row>
    <row r="1562" spans="1:28" x14ac:dyDescent="0.2">
      <c r="A1562" s="5">
        <v>50</v>
      </c>
      <c r="B1562" s="5">
        <v>0</v>
      </c>
      <c r="C1562" s="5">
        <v>0</v>
      </c>
      <c r="D1562" s="5">
        <v>1</v>
      </c>
      <c r="E1562" s="5">
        <v>214</v>
      </c>
      <c r="F1562" s="5">
        <f>ROUND(Source!AS1545,O1562)</f>
        <v>5939213</v>
      </c>
      <c r="G1562" s="5" t="s">
        <v>279</v>
      </c>
      <c r="H1562" s="5" t="s">
        <v>280</v>
      </c>
      <c r="I1562" s="5"/>
      <c r="J1562" s="5"/>
      <c r="K1562" s="5">
        <v>214</v>
      </c>
      <c r="L1562" s="5">
        <v>16</v>
      </c>
      <c r="M1562" s="5">
        <v>3</v>
      </c>
      <c r="N1562" s="5" t="s">
        <v>3</v>
      </c>
      <c r="O1562" s="5">
        <v>2</v>
      </c>
      <c r="P1562" s="5">
        <f>ROUND(Source!EK1545,O1562)</f>
        <v>22990377</v>
      </c>
      <c r="Q1562" s="5"/>
      <c r="R1562" s="5"/>
      <c r="S1562" s="5"/>
      <c r="T1562" s="5"/>
      <c r="U1562" s="5"/>
      <c r="V1562" s="5"/>
      <c r="W1562" s="5">
        <v>5939210.7199999997</v>
      </c>
      <c r="X1562" s="5">
        <v>1</v>
      </c>
      <c r="Y1562" s="5">
        <v>5939210.7199999997</v>
      </c>
      <c r="Z1562" s="5">
        <v>22990377</v>
      </c>
      <c r="AA1562" s="5">
        <v>1</v>
      </c>
      <c r="AB1562" s="5">
        <v>22990377</v>
      </c>
    </row>
    <row r="1563" spans="1:28" x14ac:dyDescent="0.2">
      <c r="A1563" s="5">
        <v>50</v>
      </c>
      <c r="B1563" s="5">
        <v>0</v>
      </c>
      <c r="C1563" s="5">
        <v>0</v>
      </c>
      <c r="D1563" s="5">
        <v>1</v>
      </c>
      <c r="E1563" s="5">
        <v>215</v>
      </c>
      <c r="F1563" s="5">
        <f>ROUND(Source!AT1545,O1563)</f>
        <v>4884294</v>
      </c>
      <c r="G1563" s="5" t="s">
        <v>281</v>
      </c>
      <c r="H1563" s="5" t="s">
        <v>282</v>
      </c>
      <c r="I1563" s="5"/>
      <c r="J1563" s="5"/>
      <c r="K1563" s="5">
        <v>215</v>
      </c>
      <c r="L1563" s="5">
        <v>17</v>
      </c>
      <c r="M1563" s="5">
        <v>3</v>
      </c>
      <c r="N1563" s="5" t="s">
        <v>3</v>
      </c>
      <c r="O1563" s="5">
        <v>2</v>
      </c>
      <c r="P1563" s="5">
        <f>ROUND(Source!EL1545,O1563)</f>
        <v>7497990</v>
      </c>
      <c r="Q1563" s="5"/>
      <c r="R1563" s="5"/>
      <c r="S1563" s="5"/>
      <c r="T1563" s="5"/>
      <c r="U1563" s="5"/>
      <c r="V1563" s="5"/>
      <c r="W1563" s="5">
        <v>4884294.38</v>
      </c>
      <c r="X1563" s="5">
        <v>1</v>
      </c>
      <c r="Y1563" s="5">
        <v>4884294.38</v>
      </c>
      <c r="Z1563" s="5">
        <v>7497990</v>
      </c>
      <c r="AA1563" s="5">
        <v>1</v>
      </c>
      <c r="AB1563" s="5">
        <v>7497990</v>
      </c>
    </row>
    <row r="1564" spans="1:28" x14ac:dyDescent="0.2">
      <c r="A1564" s="5">
        <v>50</v>
      </c>
      <c r="B1564" s="5">
        <v>0</v>
      </c>
      <c r="C1564" s="5">
        <v>0</v>
      </c>
      <c r="D1564" s="5">
        <v>1</v>
      </c>
      <c r="E1564" s="5">
        <v>217</v>
      </c>
      <c r="F1564" s="5">
        <f>ROUND(Source!AU1545,O1564)</f>
        <v>1569</v>
      </c>
      <c r="G1564" s="5" t="s">
        <v>283</v>
      </c>
      <c r="H1564" s="5" t="s">
        <v>284</v>
      </c>
      <c r="I1564" s="5"/>
      <c r="J1564" s="5"/>
      <c r="K1564" s="5">
        <v>217</v>
      </c>
      <c r="L1564" s="5">
        <v>18</v>
      </c>
      <c r="M1564" s="5">
        <v>3</v>
      </c>
      <c r="N1564" s="5" t="s">
        <v>3</v>
      </c>
      <c r="O1564" s="5">
        <v>2</v>
      </c>
      <c r="P1564" s="5">
        <f>ROUND(Source!EM1545,O1564)</f>
        <v>55315</v>
      </c>
      <c r="Q1564" s="5"/>
      <c r="R1564" s="5"/>
      <c r="S1564" s="5"/>
      <c r="T1564" s="5"/>
      <c r="U1564" s="5"/>
      <c r="V1564" s="5"/>
      <c r="W1564" s="5">
        <v>1569.66</v>
      </c>
      <c r="X1564" s="5">
        <v>1</v>
      </c>
      <c r="Y1564" s="5">
        <v>1569.66</v>
      </c>
      <c r="Z1564" s="5">
        <v>55315</v>
      </c>
      <c r="AA1564" s="5">
        <v>1</v>
      </c>
      <c r="AB1564" s="5">
        <v>55315</v>
      </c>
    </row>
    <row r="1565" spans="1:28" x14ac:dyDescent="0.2">
      <c r="A1565" s="5">
        <v>50</v>
      </c>
      <c r="B1565" s="5">
        <v>0</v>
      </c>
      <c r="C1565" s="5">
        <v>0</v>
      </c>
      <c r="D1565" s="5">
        <v>1</v>
      </c>
      <c r="E1565" s="5">
        <v>230</v>
      </c>
      <c r="F1565" s="5">
        <f>ROUND(Source!BA1545,O1565)</f>
        <v>0</v>
      </c>
      <c r="G1565" s="5" t="s">
        <v>285</v>
      </c>
      <c r="H1565" s="5" t="s">
        <v>286</v>
      </c>
      <c r="I1565" s="5"/>
      <c r="J1565" s="5"/>
      <c r="K1565" s="5">
        <v>230</v>
      </c>
      <c r="L1565" s="5">
        <v>19</v>
      </c>
      <c r="M1565" s="5">
        <v>3</v>
      </c>
      <c r="N1565" s="5" t="s">
        <v>3</v>
      </c>
      <c r="O1565" s="5">
        <v>2</v>
      </c>
      <c r="P1565" s="5">
        <f>ROUND(Source!ES1545,O1565)</f>
        <v>0</v>
      </c>
      <c r="Q1565" s="5"/>
      <c r="R1565" s="5"/>
      <c r="S1565" s="5"/>
      <c r="T1565" s="5"/>
      <c r="U1565" s="5"/>
      <c r="V1565" s="5"/>
      <c r="W1565" s="5">
        <v>0</v>
      </c>
      <c r="X1565" s="5">
        <v>1</v>
      </c>
      <c r="Y1565" s="5">
        <v>0</v>
      </c>
      <c r="Z1565" s="5">
        <v>0</v>
      </c>
      <c r="AA1565" s="5">
        <v>1</v>
      </c>
      <c r="AB1565" s="5">
        <v>0</v>
      </c>
    </row>
    <row r="1566" spans="1:28" x14ac:dyDescent="0.2">
      <c r="A1566" s="5">
        <v>50</v>
      </c>
      <c r="B1566" s="5">
        <v>0</v>
      </c>
      <c r="C1566" s="5">
        <v>0</v>
      </c>
      <c r="D1566" s="5">
        <v>1</v>
      </c>
      <c r="E1566" s="5">
        <v>206</v>
      </c>
      <c r="F1566" s="5">
        <f>ROUND(Source!T1545,O1566)</f>
        <v>0</v>
      </c>
      <c r="G1566" s="5" t="s">
        <v>287</v>
      </c>
      <c r="H1566" s="5" t="s">
        <v>288</v>
      </c>
      <c r="I1566" s="5"/>
      <c r="J1566" s="5"/>
      <c r="K1566" s="5">
        <v>206</v>
      </c>
      <c r="L1566" s="5">
        <v>20</v>
      </c>
      <c r="M1566" s="5">
        <v>3</v>
      </c>
      <c r="N1566" s="5" t="s">
        <v>3</v>
      </c>
      <c r="O1566" s="5">
        <v>2</v>
      </c>
      <c r="P1566" s="5">
        <f>ROUND(Source!DL1545,O1566)</f>
        <v>0</v>
      </c>
      <c r="Q1566" s="5"/>
      <c r="R1566" s="5"/>
      <c r="S1566" s="5"/>
      <c r="T1566" s="5"/>
      <c r="U1566" s="5"/>
      <c r="V1566" s="5"/>
      <c r="W1566" s="5">
        <v>0</v>
      </c>
      <c r="X1566" s="5">
        <v>1</v>
      </c>
      <c r="Y1566" s="5">
        <v>0</v>
      </c>
      <c r="Z1566" s="5">
        <v>0</v>
      </c>
      <c r="AA1566" s="5">
        <v>1</v>
      </c>
      <c r="AB1566" s="5">
        <v>0</v>
      </c>
    </row>
    <row r="1567" spans="1:28" x14ac:dyDescent="0.2">
      <c r="A1567" s="5">
        <v>50</v>
      </c>
      <c r="B1567" s="5">
        <v>0</v>
      </c>
      <c r="C1567" s="5">
        <v>0</v>
      </c>
      <c r="D1567" s="5">
        <v>1</v>
      </c>
      <c r="E1567" s="5">
        <v>207</v>
      </c>
      <c r="F1567" s="5">
        <f>Source!U1545</f>
        <v>14024.0507522065</v>
      </c>
      <c r="G1567" s="5" t="s">
        <v>289</v>
      </c>
      <c r="H1567" s="5" t="s">
        <v>290</v>
      </c>
      <c r="I1567" s="5"/>
      <c r="J1567" s="5"/>
      <c r="K1567" s="5">
        <v>207</v>
      </c>
      <c r="L1567" s="5">
        <v>21</v>
      </c>
      <c r="M1567" s="5">
        <v>3</v>
      </c>
      <c r="N1567" s="5" t="s">
        <v>3</v>
      </c>
      <c r="O1567" s="5">
        <v>-1</v>
      </c>
      <c r="P1567" s="5">
        <f>Source!DM1545</f>
        <v>14024.0507522065</v>
      </c>
      <c r="Q1567" s="5"/>
      <c r="R1567" s="5"/>
      <c r="S1567" s="5"/>
      <c r="T1567" s="5"/>
      <c r="U1567" s="5"/>
      <c r="V1567" s="5"/>
      <c r="W1567" s="5">
        <v>14024.050752200001</v>
      </c>
      <c r="X1567" s="5">
        <v>1</v>
      </c>
      <c r="Y1567" s="5">
        <v>14024.050752200001</v>
      </c>
      <c r="Z1567" s="5">
        <v>14024.050752200001</v>
      </c>
      <c r="AA1567" s="5">
        <v>1</v>
      </c>
      <c r="AB1567" s="5">
        <v>14024.050752200001</v>
      </c>
    </row>
    <row r="1568" spans="1:28" x14ac:dyDescent="0.2">
      <c r="A1568" s="5">
        <v>50</v>
      </c>
      <c r="B1568" s="5">
        <v>0</v>
      </c>
      <c r="C1568" s="5">
        <v>0</v>
      </c>
      <c r="D1568" s="5">
        <v>1</v>
      </c>
      <c r="E1568" s="5">
        <v>208</v>
      </c>
      <c r="F1568" s="5">
        <f>Source!V1545</f>
        <v>241.880532284</v>
      </c>
      <c r="G1568" s="5" t="s">
        <v>291</v>
      </c>
      <c r="H1568" s="5" t="s">
        <v>292</v>
      </c>
      <c r="I1568" s="5"/>
      <c r="J1568" s="5"/>
      <c r="K1568" s="5">
        <v>208</v>
      </c>
      <c r="L1568" s="5">
        <v>22</v>
      </c>
      <c r="M1568" s="5">
        <v>3</v>
      </c>
      <c r="N1568" s="5" t="s">
        <v>3</v>
      </c>
      <c r="O1568" s="5">
        <v>-1</v>
      </c>
      <c r="P1568" s="5">
        <f>Source!DN1545</f>
        <v>241.880532284</v>
      </c>
      <c r="Q1568" s="5"/>
      <c r="R1568" s="5"/>
      <c r="S1568" s="5"/>
      <c r="T1568" s="5"/>
      <c r="U1568" s="5"/>
      <c r="V1568" s="5"/>
      <c r="W1568" s="5">
        <v>241.8805323</v>
      </c>
      <c r="X1568" s="5">
        <v>1</v>
      </c>
      <c r="Y1568" s="5">
        <v>241.8805323</v>
      </c>
      <c r="Z1568" s="5">
        <v>241.8805323</v>
      </c>
      <c r="AA1568" s="5">
        <v>1</v>
      </c>
      <c r="AB1568" s="5">
        <v>241.8805323</v>
      </c>
    </row>
    <row r="1569" spans="1:206" x14ac:dyDescent="0.2">
      <c r="A1569" s="5">
        <v>50</v>
      </c>
      <c r="B1569" s="5">
        <v>0</v>
      </c>
      <c r="C1569" s="5">
        <v>0</v>
      </c>
      <c r="D1569" s="5">
        <v>1</v>
      </c>
      <c r="E1569" s="5">
        <v>209</v>
      </c>
      <c r="F1569" s="5">
        <f>ROUND(Source!W1545,O1569)</f>
        <v>5559</v>
      </c>
      <c r="G1569" s="5" t="s">
        <v>293</v>
      </c>
      <c r="H1569" s="5" t="s">
        <v>294</v>
      </c>
      <c r="I1569" s="5"/>
      <c r="J1569" s="5"/>
      <c r="K1569" s="5">
        <v>209</v>
      </c>
      <c r="L1569" s="5">
        <v>23</v>
      </c>
      <c r="M1569" s="5">
        <v>3</v>
      </c>
      <c r="N1569" s="5" t="s">
        <v>3</v>
      </c>
      <c r="O1569" s="5">
        <v>2</v>
      </c>
      <c r="P1569" s="5">
        <f>ROUND(Source!DO1545,O1569)</f>
        <v>5557</v>
      </c>
      <c r="Q1569" s="5"/>
      <c r="R1569" s="5"/>
      <c r="S1569" s="5"/>
      <c r="T1569" s="5"/>
      <c r="U1569" s="5"/>
      <c r="V1569" s="5"/>
      <c r="W1569" s="5">
        <v>5557.49</v>
      </c>
      <c r="X1569" s="5">
        <v>1</v>
      </c>
      <c r="Y1569" s="5">
        <v>5557.49</v>
      </c>
      <c r="Z1569" s="5">
        <v>5557</v>
      </c>
      <c r="AA1569" s="5">
        <v>1</v>
      </c>
      <c r="AB1569" s="5">
        <v>5557</v>
      </c>
    </row>
    <row r="1570" spans="1:206" x14ac:dyDescent="0.2">
      <c r="A1570" s="5">
        <v>50</v>
      </c>
      <c r="B1570" s="5">
        <v>0</v>
      </c>
      <c r="C1570" s="5">
        <v>0</v>
      </c>
      <c r="D1570" s="5">
        <v>1</v>
      </c>
      <c r="E1570" s="5">
        <v>233</v>
      </c>
      <c r="F1570" s="5">
        <f>ROUND(Source!BD1545,O1570)</f>
        <v>14737</v>
      </c>
      <c r="G1570" s="5" t="s">
        <v>295</v>
      </c>
      <c r="H1570" s="5" t="s">
        <v>296</v>
      </c>
      <c r="I1570" s="5"/>
      <c r="J1570" s="5"/>
      <c r="K1570" s="5">
        <v>233</v>
      </c>
      <c r="L1570" s="5">
        <v>24</v>
      </c>
      <c r="M1570" s="5">
        <v>3</v>
      </c>
      <c r="N1570" s="5" t="s">
        <v>3</v>
      </c>
      <c r="O1570" s="5">
        <v>2</v>
      </c>
      <c r="P1570" s="5">
        <f>ROUND(Source!EV1545,O1570)</f>
        <v>281168</v>
      </c>
      <c r="Q1570" s="5"/>
      <c r="R1570" s="5"/>
      <c r="S1570" s="5"/>
      <c r="T1570" s="5"/>
      <c r="U1570" s="5"/>
      <c r="V1570" s="5"/>
      <c r="W1570" s="5">
        <v>14737.15</v>
      </c>
      <c r="X1570" s="5">
        <v>1</v>
      </c>
      <c r="Y1570" s="5">
        <v>14737.15</v>
      </c>
      <c r="Z1570" s="5">
        <v>281168</v>
      </c>
      <c r="AA1570" s="5">
        <v>1</v>
      </c>
      <c r="AB1570" s="5">
        <v>281168</v>
      </c>
    </row>
    <row r="1571" spans="1:206" x14ac:dyDescent="0.2">
      <c r="A1571" s="5">
        <v>50</v>
      </c>
      <c r="B1571" s="5">
        <v>0</v>
      </c>
      <c r="C1571" s="5">
        <v>0</v>
      </c>
      <c r="D1571" s="5">
        <v>1</v>
      </c>
      <c r="E1571" s="5">
        <v>210</v>
      </c>
      <c r="F1571" s="5">
        <f>ROUND(Source!X1545,O1571)</f>
        <v>122918</v>
      </c>
      <c r="G1571" s="5" t="s">
        <v>297</v>
      </c>
      <c r="H1571" s="5" t="s">
        <v>298</v>
      </c>
      <c r="I1571" s="5"/>
      <c r="J1571" s="5"/>
      <c r="K1571" s="5">
        <v>210</v>
      </c>
      <c r="L1571" s="5">
        <v>25</v>
      </c>
      <c r="M1571" s="5">
        <v>3</v>
      </c>
      <c r="N1571" s="5" t="s">
        <v>3</v>
      </c>
      <c r="O1571" s="5">
        <v>2</v>
      </c>
      <c r="P1571" s="5">
        <f>ROUND(Source!DP1545,O1571)</f>
        <v>4331568</v>
      </c>
      <c r="Q1571" s="5"/>
      <c r="R1571" s="5"/>
      <c r="S1571" s="5"/>
      <c r="T1571" s="5"/>
      <c r="U1571" s="5"/>
      <c r="V1571" s="5"/>
      <c r="W1571" s="5">
        <v>122916.39</v>
      </c>
      <c r="X1571" s="5">
        <v>1</v>
      </c>
      <c r="Y1571" s="5">
        <v>122916.39</v>
      </c>
      <c r="Z1571" s="5">
        <v>4331568</v>
      </c>
      <c r="AA1571" s="5">
        <v>1</v>
      </c>
      <c r="AB1571" s="5">
        <v>4331568</v>
      </c>
    </row>
    <row r="1572" spans="1:206" x14ac:dyDescent="0.2">
      <c r="A1572" s="5">
        <v>50</v>
      </c>
      <c r="B1572" s="5">
        <v>0</v>
      </c>
      <c r="C1572" s="5">
        <v>0</v>
      </c>
      <c r="D1572" s="5">
        <v>1</v>
      </c>
      <c r="E1572" s="5">
        <v>211</v>
      </c>
      <c r="F1572" s="5">
        <f>ROUND(Source!Y1545,O1572)</f>
        <v>64288</v>
      </c>
      <c r="G1572" s="5" t="s">
        <v>299</v>
      </c>
      <c r="H1572" s="5" t="s">
        <v>300</v>
      </c>
      <c r="I1572" s="5"/>
      <c r="J1572" s="5"/>
      <c r="K1572" s="5">
        <v>211</v>
      </c>
      <c r="L1572" s="5">
        <v>26</v>
      </c>
      <c r="M1572" s="5">
        <v>3</v>
      </c>
      <c r="N1572" s="5" t="s">
        <v>3</v>
      </c>
      <c r="O1572" s="5">
        <v>2</v>
      </c>
      <c r="P1572" s="5">
        <f>ROUND(Source!DQ1545,O1572)</f>
        <v>2265482</v>
      </c>
      <c r="Q1572" s="5"/>
      <c r="R1572" s="5"/>
      <c r="S1572" s="5"/>
      <c r="T1572" s="5"/>
      <c r="U1572" s="5"/>
      <c r="V1572" s="5"/>
      <c r="W1572" s="5">
        <v>64287.28</v>
      </c>
      <c r="X1572" s="5">
        <v>1</v>
      </c>
      <c r="Y1572" s="5">
        <v>64287.28</v>
      </c>
      <c r="Z1572" s="5">
        <v>2265482</v>
      </c>
      <c r="AA1572" s="5">
        <v>1</v>
      </c>
      <c r="AB1572" s="5">
        <v>2265482</v>
      </c>
    </row>
    <row r="1573" spans="1:206" x14ac:dyDescent="0.2">
      <c r="A1573" s="5">
        <v>50</v>
      </c>
      <c r="B1573" s="5">
        <v>0</v>
      </c>
      <c r="C1573" s="5">
        <v>0</v>
      </c>
      <c r="D1573" s="5">
        <v>1</v>
      </c>
      <c r="E1573" s="5">
        <v>224</v>
      </c>
      <c r="F1573" s="5">
        <f>ROUND(Source!AR1545,O1573)</f>
        <v>10825076</v>
      </c>
      <c r="G1573" s="5" t="s">
        <v>301</v>
      </c>
      <c r="H1573" s="5" t="s">
        <v>302</v>
      </c>
      <c r="I1573" s="5"/>
      <c r="J1573" s="5"/>
      <c r="K1573" s="5">
        <v>224</v>
      </c>
      <c r="L1573" s="5">
        <v>27</v>
      </c>
      <c r="M1573" s="5">
        <v>3</v>
      </c>
      <c r="N1573" s="5" t="s">
        <v>3</v>
      </c>
      <c r="O1573" s="5">
        <v>2</v>
      </c>
      <c r="P1573" s="5">
        <f>ROUND(Source!EJ1545,O1573)</f>
        <v>30543682</v>
      </c>
      <c r="Q1573" s="5"/>
      <c r="R1573" s="5"/>
      <c r="S1573" s="5"/>
      <c r="T1573" s="5"/>
      <c r="U1573" s="5"/>
      <c r="V1573" s="5"/>
      <c r="W1573" s="5">
        <v>10825074.76</v>
      </c>
      <c r="X1573" s="5">
        <v>1</v>
      </c>
      <c r="Y1573" s="5">
        <v>10825074.76</v>
      </c>
      <c r="Z1573" s="5">
        <v>30543682</v>
      </c>
      <c r="AA1573" s="5">
        <v>1</v>
      </c>
      <c r="AB1573" s="5">
        <v>30543682</v>
      </c>
    </row>
    <row r="1574" spans="1:206" x14ac:dyDescent="0.2">
      <c r="A1574" s="5">
        <v>50</v>
      </c>
      <c r="B1574" s="5">
        <v>1</v>
      </c>
      <c r="C1574" s="5">
        <v>0</v>
      </c>
      <c r="D1574" s="5">
        <v>2</v>
      </c>
      <c r="E1574" s="5">
        <v>0</v>
      </c>
      <c r="F1574" s="5">
        <f>ROUND(F1573,O1574)</f>
        <v>10825076</v>
      </c>
      <c r="G1574" s="5" t="s">
        <v>11</v>
      </c>
      <c r="H1574" s="5" t="s">
        <v>1413</v>
      </c>
      <c r="I1574" s="5"/>
      <c r="J1574" s="5"/>
      <c r="K1574" s="5">
        <v>212</v>
      </c>
      <c r="L1574" s="5">
        <v>28</v>
      </c>
      <c r="M1574" s="5">
        <v>0</v>
      </c>
      <c r="N1574" s="5" t="s">
        <v>3</v>
      </c>
      <c r="O1574" s="5">
        <v>2</v>
      </c>
      <c r="P1574" s="5">
        <f>ROUND(P1573,O1574)</f>
        <v>30543682</v>
      </c>
      <c r="Q1574" s="5"/>
      <c r="R1574" s="5"/>
      <c r="S1574" s="5"/>
      <c r="T1574" s="5"/>
      <c r="U1574" s="5"/>
      <c r="V1574" s="5"/>
      <c r="W1574" s="5">
        <v>10825074.76</v>
      </c>
      <c r="X1574" s="5">
        <v>1</v>
      </c>
      <c r="Y1574" s="5">
        <v>10825074.76</v>
      </c>
      <c r="Z1574" s="5">
        <v>30543682</v>
      </c>
      <c r="AA1574" s="5">
        <v>1</v>
      </c>
      <c r="AB1574" s="5">
        <v>30543682</v>
      </c>
    </row>
    <row r="1575" spans="1:206" x14ac:dyDescent="0.2">
      <c r="A1575" s="5">
        <v>50</v>
      </c>
      <c r="B1575" s="5">
        <v>1</v>
      </c>
      <c r="C1575" s="5">
        <v>0</v>
      </c>
      <c r="D1575" s="5">
        <v>2</v>
      </c>
      <c r="E1575" s="5">
        <v>0</v>
      </c>
      <c r="F1575" s="5">
        <f>ROUND(F1574*0.02,O1575)</f>
        <v>216501.52</v>
      </c>
      <c r="G1575" s="5" t="s">
        <v>31</v>
      </c>
      <c r="H1575" s="5" t="s">
        <v>1414</v>
      </c>
      <c r="I1575" s="5"/>
      <c r="J1575" s="5"/>
      <c r="K1575" s="5">
        <v>212</v>
      </c>
      <c r="L1575" s="5">
        <v>29</v>
      </c>
      <c r="M1575" s="5">
        <v>0</v>
      </c>
      <c r="N1575" s="5" t="s">
        <v>3</v>
      </c>
      <c r="O1575" s="5">
        <v>2</v>
      </c>
      <c r="P1575" s="5">
        <f>ROUND(P1574*0.02,O1575)</f>
        <v>610873.64</v>
      </c>
      <c r="Q1575" s="5"/>
      <c r="R1575" s="5"/>
      <c r="S1575" s="5"/>
      <c r="T1575" s="5"/>
      <c r="U1575" s="5"/>
      <c r="V1575" s="5"/>
      <c r="W1575" s="5">
        <v>216501.5</v>
      </c>
      <c r="X1575" s="5">
        <v>1</v>
      </c>
      <c r="Y1575" s="5">
        <v>216501.5</v>
      </c>
      <c r="Z1575" s="5">
        <v>610874</v>
      </c>
      <c r="AA1575" s="5">
        <v>1</v>
      </c>
      <c r="AB1575" s="5">
        <v>610874</v>
      </c>
    </row>
    <row r="1576" spans="1:206" x14ac:dyDescent="0.2">
      <c r="A1576" s="5">
        <v>50</v>
      </c>
      <c r="B1576" s="5">
        <v>1</v>
      </c>
      <c r="C1576" s="5">
        <v>0</v>
      </c>
      <c r="D1576" s="5">
        <v>2</v>
      </c>
      <c r="E1576" s="5">
        <v>0</v>
      </c>
      <c r="F1576" s="5">
        <f>ROUND(F1574+F1575,O1576)</f>
        <v>11041577.52</v>
      </c>
      <c r="G1576" s="5" t="s">
        <v>45</v>
      </c>
      <c r="H1576" s="5" t="s">
        <v>1415</v>
      </c>
      <c r="I1576" s="5"/>
      <c r="J1576" s="5"/>
      <c r="K1576" s="5">
        <v>212</v>
      </c>
      <c r="L1576" s="5">
        <v>30</v>
      </c>
      <c r="M1576" s="5">
        <v>0</v>
      </c>
      <c r="N1576" s="5" t="s">
        <v>3</v>
      </c>
      <c r="O1576" s="5">
        <v>2</v>
      </c>
      <c r="P1576" s="5">
        <f>ROUND(P1574+P1575,O1576)</f>
        <v>31154555.640000001</v>
      </c>
      <c r="Q1576" s="5"/>
      <c r="R1576" s="5"/>
      <c r="S1576" s="5"/>
      <c r="T1576" s="5"/>
      <c r="U1576" s="5"/>
      <c r="V1576" s="5"/>
      <c r="W1576" s="5">
        <v>11041576.26</v>
      </c>
      <c r="X1576" s="5">
        <v>1</v>
      </c>
      <c r="Y1576" s="5">
        <v>11041576.26</v>
      </c>
      <c r="Z1576" s="5">
        <v>31154556</v>
      </c>
      <c r="AA1576" s="5">
        <v>1</v>
      </c>
      <c r="AB1576" s="5">
        <v>31154556</v>
      </c>
    </row>
    <row r="1577" spans="1:206" x14ac:dyDescent="0.2">
      <c r="A1577" s="5">
        <v>50</v>
      </c>
      <c r="B1577" s="5">
        <v>1</v>
      </c>
      <c r="C1577" s="5">
        <v>0</v>
      </c>
      <c r="D1577" s="5">
        <v>2</v>
      </c>
      <c r="E1577" s="5">
        <v>0</v>
      </c>
      <c r="F1577" s="5">
        <f>ROUND(F1576*0.18,O1577)</f>
        <v>1987483.95</v>
      </c>
      <c r="G1577" s="5" t="s">
        <v>56</v>
      </c>
      <c r="H1577" s="5" t="s">
        <v>1416</v>
      </c>
      <c r="I1577" s="5"/>
      <c r="J1577" s="5"/>
      <c r="K1577" s="5">
        <v>212</v>
      </c>
      <c r="L1577" s="5">
        <v>31</v>
      </c>
      <c r="M1577" s="5">
        <v>0</v>
      </c>
      <c r="N1577" s="5" t="s">
        <v>3</v>
      </c>
      <c r="O1577" s="5">
        <v>2</v>
      </c>
      <c r="P1577" s="5">
        <f>ROUND(P1576*0.18,O1577)</f>
        <v>5607820.0199999996</v>
      </c>
      <c r="Q1577" s="5"/>
      <c r="R1577" s="5"/>
      <c r="S1577" s="5"/>
      <c r="T1577" s="5"/>
      <c r="U1577" s="5"/>
      <c r="V1577" s="5"/>
      <c r="W1577" s="5">
        <v>1987483.73</v>
      </c>
      <c r="X1577" s="5">
        <v>1</v>
      </c>
      <c r="Y1577" s="5">
        <v>1987483.73</v>
      </c>
      <c r="Z1577" s="5">
        <v>5607820</v>
      </c>
      <c r="AA1577" s="5">
        <v>1</v>
      </c>
      <c r="AB1577" s="5">
        <v>5607820</v>
      </c>
    </row>
    <row r="1578" spans="1:206" x14ac:dyDescent="0.2">
      <c r="A1578" s="5">
        <v>50</v>
      </c>
      <c r="B1578" s="5">
        <v>1</v>
      </c>
      <c r="C1578" s="5">
        <v>0</v>
      </c>
      <c r="D1578" s="5">
        <v>2</v>
      </c>
      <c r="E1578" s="5">
        <v>0</v>
      </c>
      <c r="F1578" s="5">
        <f>ROUND(F1576+F1577,O1578)</f>
        <v>13029061.470000001</v>
      </c>
      <c r="G1578" s="5" t="s">
        <v>70</v>
      </c>
      <c r="H1578" s="5" t="s">
        <v>1417</v>
      </c>
      <c r="I1578" s="5"/>
      <c r="J1578" s="5"/>
      <c r="K1578" s="5">
        <v>212</v>
      </c>
      <c r="L1578" s="5">
        <v>32</v>
      </c>
      <c r="M1578" s="5">
        <v>0</v>
      </c>
      <c r="N1578" s="5" t="s">
        <v>3</v>
      </c>
      <c r="O1578" s="5">
        <v>2</v>
      </c>
      <c r="P1578" s="5">
        <f>ROUND(P1576+P1577,O1578)</f>
        <v>36762375.659999996</v>
      </c>
      <c r="Q1578" s="5"/>
      <c r="R1578" s="5"/>
      <c r="S1578" s="5"/>
      <c r="T1578" s="5"/>
      <c r="U1578" s="5"/>
      <c r="V1578" s="5"/>
      <c r="W1578" s="5">
        <v>13029059.99</v>
      </c>
      <c r="X1578" s="5">
        <v>1</v>
      </c>
      <c r="Y1578" s="5">
        <v>13029059.99</v>
      </c>
      <c r="Z1578" s="5">
        <v>36762376</v>
      </c>
      <c r="AA1578" s="5">
        <v>1</v>
      </c>
      <c r="AB1578" s="5">
        <v>36762376</v>
      </c>
    </row>
    <row r="1580" spans="1:206" x14ac:dyDescent="0.2">
      <c r="A1580" s="3">
        <v>51</v>
      </c>
      <c r="B1580" s="3">
        <f>B12</f>
        <v>1639</v>
      </c>
      <c r="C1580" s="3">
        <f>A12</f>
        <v>1</v>
      </c>
      <c r="D1580" s="3">
        <f>ROW(A12)</f>
        <v>12</v>
      </c>
      <c r="E1580" s="3"/>
      <c r="F1580" s="3" t="str">
        <f>IF(F12&lt;&gt;"",F12,"")</f>
        <v>Балашиха (кап.ремонт) итог</v>
      </c>
      <c r="G1580" s="3" t="str">
        <f>IF(G12&lt;&gt;"",G12,"")</f>
        <v>Балашиха (кап.ремонт) итог</v>
      </c>
      <c r="H1580" s="3">
        <v>0</v>
      </c>
      <c r="I1580" s="3"/>
      <c r="J1580" s="3"/>
      <c r="K1580" s="3"/>
      <c r="L1580" s="3"/>
      <c r="M1580" s="3"/>
      <c r="N1580" s="3"/>
      <c r="O1580" s="3">
        <f t="shared" ref="O1580:T1580" si="996">ROUND(O1545,0)</f>
        <v>10637873</v>
      </c>
      <c r="P1580" s="3">
        <f t="shared" si="996"/>
        <v>10465999</v>
      </c>
      <c r="Q1580" s="3">
        <f t="shared" si="996"/>
        <v>44859</v>
      </c>
      <c r="R1580" s="3">
        <f t="shared" si="996"/>
        <v>3040</v>
      </c>
      <c r="S1580" s="3">
        <f t="shared" si="996"/>
        <v>127012</v>
      </c>
      <c r="T1580" s="3">
        <f t="shared" si="996"/>
        <v>0</v>
      </c>
      <c r="U1580" s="3">
        <f>U1545</f>
        <v>14024.0507522065</v>
      </c>
      <c r="V1580" s="3">
        <f>V1545</f>
        <v>241.880532284</v>
      </c>
      <c r="W1580" s="3">
        <f>ROUND(W1545,0)</f>
        <v>5559</v>
      </c>
      <c r="X1580" s="3">
        <f>ROUND(X1545,0)</f>
        <v>122918</v>
      </c>
      <c r="Y1580" s="3">
        <f>ROUND(Y1545,0)</f>
        <v>64288</v>
      </c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>
        <f t="shared" ref="AO1580:BD1580" si="997">ROUND(AO1545,0)</f>
        <v>0</v>
      </c>
      <c r="AP1580" s="3">
        <f t="shared" si="997"/>
        <v>0</v>
      </c>
      <c r="AQ1580" s="3">
        <f t="shared" si="997"/>
        <v>0</v>
      </c>
      <c r="AR1580" s="3">
        <f t="shared" si="997"/>
        <v>10825076</v>
      </c>
      <c r="AS1580" s="3">
        <f t="shared" si="997"/>
        <v>5939213</v>
      </c>
      <c r="AT1580" s="3">
        <f t="shared" si="997"/>
        <v>4884294</v>
      </c>
      <c r="AU1580" s="3">
        <f t="shared" si="997"/>
        <v>1569</v>
      </c>
      <c r="AV1580" s="3">
        <f t="shared" si="997"/>
        <v>10465999</v>
      </c>
      <c r="AW1580" s="3">
        <f t="shared" si="997"/>
        <v>10465999</v>
      </c>
      <c r="AX1580" s="3">
        <f t="shared" si="997"/>
        <v>0</v>
      </c>
      <c r="AY1580" s="3">
        <f t="shared" si="997"/>
        <v>10465999</v>
      </c>
      <c r="AZ1580" s="3">
        <f t="shared" si="997"/>
        <v>0</v>
      </c>
      <c r="BA1580" s="3">
        <f t="shared" si="997"/>
        <v>0</v>
      </c>
      <c r="BB1580" s="3">
        <f t="shared" si="997"/>
        <v>0</v>
      </c>
      <c r="BC1580" s="3">
        <f t="shared" si="997"/>
        <v>0</v>
      </c>
      <c r="BD1580" s="3">
        <f t="shared" si="997"/>
        <v>14737</v>
      </c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4">
        <f t="shared" ref="DG1580:DL1580" si="998">ROUND(DG1545,0)</f>
        <v>23946632</v>
      </c>
      <c r="DH1580" s="4">
        <f t="shared" si="998"/>
        <v>18893597</v>
      </c>
      <c r="DI1580" s="4">
        <f t="shared" si="998"/>
        <v>628898</v>
      </c>
      <c r="DJ1580" s="4">
        <f t="shared" si="998"/>
        <v>107129</v>
      </c>
      <c r="DK1580" s="4">
        <f t="shared" si="998"/>
        <v>4424137</v>
      </c>
      <c r="DL1580" s="4">
        <f t="shared" si="998"/>
        <v>0</v>
      </c>
      <c r="DM1580" s="4">
        <f>DM1545</f>
        <v>14024.0507522065</v>
      </c>
      <c r="DN1580" s="4">
        <f>DN1545</f>
        <v>241.880532284</v>
      </c>
      <c r="DO1580" s="4">
        <f>ROUND(DO1545,0)</f>
        <v>5557</v>
      </c>
      <c r="DP1580" s="4">
        <f>ROUND(DP1545,0)</f>
        <v>4331568</v>
      </c>
      <c r="DQ1580" s="4">
        <f>ROUND(DQ1545,0)</f>
        <v>2265482</v>
      </c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>
        <f t="shared" ref="EG1580:EV1580" si="999">ROUND(EG1545,0)</f>
        <v>0</v>
      </c>
      <c r="EH1580" s="4">
        <f t="shared" si="999"/>
        <v>0</v>
      </c>
      <c r="EI1580" s="4">
        <f t="shared" si="999"/>
        <v>0</v>
      </c>
      <c r="EJ1580" s="4">
        <f t="shared" si="999"/>
        <v>30543682</v>
      </c>
      <c r="EK1580" s="4">
        <f t="shared" si="999"/>
        <v>22990377</v>
      </c>
      <c r="EL1580" s="4">
        <f t="shared" si="999"/>
        <v>7497990</v>
      </c>
      <c r="EM1580" s="4">
        <f t="shared" si="999"/>
        <v>55315</v>
      </c>
      <c r="EN1580" s="4">
        <f t="shared" si="999"/>
        <v>18893597</v>
      </c>
      <c r="EO1580" s="4">
        <f t="shared" si="999"/>
        <v>18893597</v>
      </c>
      <c r="EP1580" s="4">
        <f t="shared" si="999"/>
        <v>0</v>
      </c>
      <c r="EQ1580" s="4">
        <f t="shared" si="999"/>
        <v>18893597</v>
      </c>
      <c r="ER1580" s="4">
        <f t="shared" si="999"/>
        <v>0</v>
      </c>
      <c r="ES1580" s="4">
        <f t="shared" si="999"/>
        <v>0</v>
      </c>
      <c r="ET1580" s="4">
        <f t="shared" si="999"/>
        <v>0</v>
      </c>
      <c r="EU1580" s="4">
        <f t="shared" si="999"/>
        <v>0</v>
      </c>
      <c r="EV1580" s="4">
        <f t="shared" si="999"/>
        <v>281168</v>
      </c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>
        <v>0</v>
      </c>
    </row>
    <row r="1582" spans="1:206" x14ac:dyDescent="0.2">
      <c r="A1582" s="5">
        <v>50</v>
      </c>
      <c r="B1582" s="5">
        <v>0</v>
      </c>
      <c r="C1582" s="5">
        <v>0</v>
      </c>
      <c r="D1582" s="5">
        <v>1</v>
      </c>
      <c r="E1582" s="5">
        <v>201</v>
      </c>
      <c r="F1582" s="5">
        <f>ROUND(Source!O1580,O1582)</f>
        <v>10637873</v>
      </c>
      <c r="G1582" s="5" t="s">
        <v>249</v>
      </c>
      <c r="H1582" s="5" t="s">
        <v>250</v>
      </c>
      <c r="I1582" s="5"/>
      <c r="J1582" s="5"/>
      <c r="K1582" s="5">
        <v>201</v>
      </c>
      <c r="L1582" s="5">
        <v>1</v>
      </c>
      <c r="M1582" s="5">
        <v>3</v>
      </c>
      <c r="N1582" s="5" t="s">
        <v>3</v>
      </c>
      <c r="O1582" s="5">
        <v>2</v>
      </c>
      <c r="P1582" s="5">
        <f>ROUND(Source!DG1580,O1582)</f>
        <v>23946632</v>
      </c>
      <c r="Q1582" s="5"/>
      <c r="R1582" s="5"/>
      <c r="S1582" s="5"/>
      <c r="T1582" s="5"/>
      <c r="U1582" s="5"/>
      <c r="V1582" s="5"/>
      <c r="W1582" s="5">
        <v>10637871.09</v>
      </c>
      <c r="X1582" s="5">
        <v>1</v>
      </c>
      <c r="Y1582" s="5">
        <v>10637871.09</v>
      </c>
      <c r="Z1582" s="5">
        <v>23946632</v>
      </c>
      <c r="AA1582" s="5">
        <v>1</v>
      </c>
      <c r="AB1582" s="5">
        <v>23946632</v>
      </c>
    </row>
    <row r="1583" spans="1:206" x14ac:dyDescent="0.2">
      <c r="A1583" s="5">
        <v>50</v>
      </c>
      <c r="B1583" s="5">
        <v>0</v>
      </c>
      <c r="C1583" s="5">
        <v>0</v>
      </c>
      <c r="D1583" s="5">
        <v>1</v>
      </c>
      <c r="E1583" s="5">
        <v>202</v>
      </c>
      <c r="F1583" s="5">
        <f>ROUND(Source!P1580,O1583)</f>
        <v>10465999</v>
      </c>
      <c r="G1583" s="5" t="s">
        <v>251</v>
      </c>
      <c r="H1583" s="5" t="s">
        <v>252</v>
      </c>
      <c r="I1583" s="5"/>
      <c r="J1583" s="5"/>
      <c r="K1583" s="5">
        <v>202</v>
      </c>
      <c r="L1583" s="5">
        <v>2</v>
      </c>
      <c r="M1583" s="5">
        <v>3</v>
      </c>
      <c r="N1583" s="5" t="s">
        <v>3</v>
      </c>
      <c r="O1583" s="5">
        <v>2</v>
      </c>
      <c r="P1583" s="5">
        <f>ROUND(Source!DH1580,O1583)</f>
        <v>18893597</v>
      </c>
      <c r="Q1583" s="5"/>
      <c r="R1583" s="5"/>
      <c r="S1583" s="5"/>
      <c r="T1583" s="5"/>
      <c r="U1583" s="5"/>
      <c r="V1583" s="5"/>
      <c r="W1583" s="5">
        <v>10466000.48</v>
      </c>
      <c r="X1583" s="5">
        <v>1</v>
      </c>
      <c r="Y1583" s="5">
        <v>10466000.48</v>
      </c>
      <c r="Z1583" s="5">
        <v>18893597</v>
      </c>
      <c r="AA1583" s="5">
        <v>1</v>
      </c>
      <c r="AB1583" s="5">
        <v>18893597</v>
      </c>
    </row>
    <row r="1584" spans="1:206" x14ac:dyDescent="0.2">
      <c r="A1584" s="5">
        <v>50</v>
      </c>
      <c r="B1584" s="5">
        <v>0</v>
      </c>
      <c r="C1584" s="5">
        <v>0</v>
      </c>
      <c r="D1584" s="5">
        <v>1</v>
      </c>
      <c r="E1584" s="5">
        <v>43095185</v>
      </c>
      <c r="F1584" s="5">
        <f>ROUND(Source!AO1580,O1584)</f>
        <v>0</v>
      </c>
      <c r="G1584" s="5" t="s">
        <v>253</v>
      </c>
      <c r="H1584" s="5" t="s">
        <v>254</v>
      </c>
      <c r="I1584" s="5"/>
      <c r="J1584" s="5"/>
      <c r="K1584" s="5">
        <v>222</v>
      </c>
      <c r="L1584" s="5">
        <v>3</v>
      </c>
      <c r="M1584" s="5">
        <v>3</v>
      </c>
      <c r="N1584" s="5" t="s">
        <v>3</v>
      </c>
      <c r="O1584" s="5">
        <v>2</v>
      </c>
      <c r="P1584" s="5">
        <f>ROUND(Source!EG1580,O1584)</f>
        <v>0</v>
      </c>
      <c r="Q1584" s="5"/>
      <c r="R1584" s="5"/>
      <c r="S1584" s="5"/>
      <c r="T1584" s="5"/>
      <c r="U1584" s="5"/>
      <c r="V1584" s="5"/>
      <c r="W1584" s="5">
        <v>0</v>
      </c>
      <c r="X1584" s="5">
        <v>1</v>
      </c>
      <c r="Y1584" s="5">
        <v>0</v>
      </c>
      <c r="Z1584" s="5">
        <v>0</v>
      </c>
      <c r="AA1584" s="5">
        <v>1</v>
      </c>
      <c r="AB1584" s="5">
        <v>0</v>
      </c>
    </row>
    <row r="1585" spans="1:28" x14ac:dyDescent="0.2">
      <c r="A1585" s="5">
        <v>50</v>
      </c>
      <c r="B1585" s="5">
        <v>0</v>
      </c>
      <c r="C1585" s="5">
        <v>0</v>
      </c>
      <c r="D1585" s="5">
        <v>1</v>
      </c>
      <c r="E1585" s="5">
        <v>225</v>
      </c>
      <c r="F1585" s="5">
        <f>ROUND(Source!AV1580,O1585)</f>
        <v>10465999</v>
      </c>
      <c r="G1585" s="5" t="s">
        <v>255</v>
      </c>
      <c r="H1585" s="5" t="s">
        <v>256</v>
      </c>
      <c r="I1585" s="5"/>
      <c r="J1585" s="5"/>
      <c r="K1585" s="5">
        <v>225</v>
      </c>
      <c r="L1585" s="5">
        <v>4</v>
      </c>
      <c r="M1585" s="5">
        <v>3</v>
      </c>
      <c r="N1585" s="5" t="s">
        <v>3</v>
      </c>
      <c r="O1585" s="5">
        <v>2</v>
      </c>
      <c r="P1585" s="5">
        <f>ROUND(Source!EN1580,O1585)</f>
        <v>18893597</v>
      </c>
      <c r="Q1585" s="5"/>
      <c r="R1585" s="5"/>
      <c r="S1585" s="5"/>
      <c r="T1585" s="5"/>
      <c r="U1585" s="5"/>
      <c r="V1585" s="5"/>
      <c r="W1585" s="5">
        <v>10466000.48</v>
      </c>
      <c r="X1585" s="5">
        <v>1</v>
      </c>
      <c r="Y1585" s="5">
        <v>10466000.48</v>
      </c>
      <c r="Z1585" s="5">
        <v>18893597</v>
      </c>
      <c r="AA1585" s="5">
        <v>1</v>
      </c>
      <c r="AB1585" s="5">
        <v>18893597</v>
      </c>
    </row>
    <row r="1586" spans="1:28" x14ac:dyDescent="0.2">
      <c r="A1586" s="5">
        <v>50</v>
      </c>
      <c r="B1586" s="5">
        <v>0</v>
      </c>
      <c r="C1586" s="5">
        <v>0</v>
      </c>
      <c r="D1586" s="5">
        <v>1</v>
      </c>
      <c r="E1586" s="5">
        <v>226</v>
      </c>
      <c r="F1586" s="5">
        <f>ROUND(Source!AW1580,O1586)</f>
        <v>10465999</v>
      </c>
      <c r="G1586" s="5" t="s">
        <v>257</v>
      </c>
      <c r="H1586" s="5" t="s">
        <v>258</v>
      </c>
      <c r="I1586" s="5"/>
      <c r="J1586" s="5"/>
      <c r="K1586" s="5">
        <v>226</v>
      </c>
      <c r="L1586" s="5">
        <v>5</v>
      </c>
      <c r="M1586" s="5">
        <v>3</v>
      </c>
      <c r="N1586" s="5" t="s">
        <v>3</v>
      </c>
      <c r="O1586" s="5">
        <v>2</v>
      </c>
      <c r="P1586" s="5">
        <f>ROUND(Source!EO1580,O1586)</f>
        <v>18893597</v>
      </c>
      <c r="Q1586" s="5"/>
      <c r="R1586" s="5"/>
      <c r="S1586" s="5"/>
      <c r="T1586" s="5"/>
      <c r="U1586" s="5"/>
      <c r="V1586" s="5"/>
      <c r="W1586" s="5">
        <v>10466000.48</v>
      </c>
      <c r="X1586" s="5">
        <v>1</v>
      </c>
      <c r="Y1586" s="5">
        <v>10466000.48</v>
      </c>
      <c r="Z1586" s="5">
        <v>18893597</v>
      </c>
      <c r="AA1586" s="5">
        <v>1</v>
      </c>
      <c r="AB1586" s="5">
        <v>18893597</v>
      </c>
    </row>
    <row r="1587" spans="1:28" x14ac:dyDescent="0.2">
      <c r="A1587" s="5">
        <v>50</v>
      </c>
      <c r="B1587" s="5">
        <v>0</v>
      </c>
      <c r="C1587" s="5">
        <v>0</v>
      </c>
      <c r="D1587" s="5">
        <v>1</v>
      </c>
      <c r="E1587" s="5">
        <v>227</v>
      </c>
      <c r="F1587" s="5">
        <f>ROUND(Source!AX1580,O1587)</f>
        <v>0</v>
      </c>
      <c r="G1587" s="5" t="s">
        <v>259</v>
      </c>
      <c r="H1587" s="5" t="s">
        <v>260</v>
      </c>
      <c r="I1587" s="5"/>
      <c r="J1587" s="5"/>
      <c r="K1587" s="5">
        <v>227</v>
      </c>
      <c r="L1587" s="5">
        <v>6</v>
      </c>
      <c r="M1587" s="5">
        <v>3</v>
      </c>
      <c r="N1587" s="5" t="s">
        <v>3</v>
      </c>
      <c r="O1587" s="5">
        <v>2</v>
      </c>
      <c r="P1587" s="5">
        <f>ROUND(Source!EP1580,O1587)</f>
        <v>0</v>
      </c>
      <c r="Q1587" s="5"/>
      <c r="R1587" s="5"/>
      <c r="S1587" s="5"/>
      <c r="T1587" s="5"/>
      <c r="U1587" s="5"/>
      <c r="V1587" s="5"/>
      <c r="W1587" s="5">
        <v>0</v>
      </c>
      <c r="X1587" s="5">
        <v>1</v>
      </c>
      <c r="Y1587" s="5">
        <v>0</v>
      </c>
      <c r="Z1587" s="5">
        <v>0</v>
      </c>
      <c r="AA1587" s="5">
        <v>1</v>
      </c>
      <c r="AB1587" s="5">
        <v>0</v>
      </c>
    </row>
    <row r="1588" spans="1:28" x14ac:dyDescent="0.2">
      <c r="A1588" s="5">
        <v>50</v>
      </c>
      <c r="B1588" s="5">
        <v>0</v>
      </c>
      <c r="C1588" s="5">
        <v>0</v>
      </c>
      <c r="D1588" s="5">
        <v>1</v>
      </c>
      <c r="E1588" s="5">
        <v>228</v>
      </c>
      <c r="F1588" s="5">
        <f>ROUND(Source!AY1580,O1588)</f>
        <v>10465999</v>
      </c>
      <c r="G1588" s="5" t="s">
        <v>261</v>
      </c>
      <c r="H1588" s="5" t="s">
        <v>262</v>
      </c>
      <c r="I1588" s="5"/>
      <c r="J1588" s="5"/>
      <c r="K1588" s="5">
        <v>228</v>
      </c>
      <c r="L1588" s="5">
        <v>7</v>
      </c>
      <c r="M1588" s="5">
        <v>3</v>
      </c>
      <c r="N1588" s="5" t="s">
        <v>3</v>
      </c>
      <c r="O1588" s="5">
        <v>2</v>
      </c>
      <c r="P1588" s="5">
        <f>ROUND(Source!EQ1580,O1588)</f>
        <v>18893597</v>
      </c>
      <c r="Q1588" s="5"/>
      <c r="R1588" s="5"/>
      <c r="S1588" s="5"/>
      <c r="T1588" s="5"/>
      <c r="U1588" s="5"/>
      <c r="V1588" s="5"/>
      <c r="W1588" s="5">
        <v>10466000.48</v>
      </c>
      <c r="X1588" s="5">
        <v>1</v>
      </c>
      <c r="Y1588" s="5">
        <v>10466000.48</v>
      </c>
      <c r="Z1588" s="5">
        <v>18893597</v>
      </c>
      <c r="AA1588" s="5">
        <v>1</v>
      </c>
      <c r="AB1588" s="5">
        <v>18893597</v>
      </c>
    </row>
    <row r="1589" spans="1:28" x14ac:dyDescent="0.2">
      <c r="A1589" s="5">
        <v>50</v>
      </c>
      <c r="B1589" s="5">
        <v>0</v>
      </c>
      <c r="C1589" s="5">
        <v>0</v>
      </c>
      <c r="D1589" s="5">
        <v>1</v>
      </c>
      <c r="E1589" s="5">
        <v>216</v>
      </c>
      <c r="F1589" s="5">
        <f>ROUND(Source!AP1580,O1589)</f>
        <v>0</v>
      </c>
      <c r="G1589" s="5" t="s">
        <v>263</v>
      </c>
      <c r="H1589" s="5" t="s">
        <v>264</v>
      </c>
      <c r="I1589" s="5"/>
      <c r="J1589" s="5"/>
      <c r="K1589" s="5">
        <v>216</v>
      </c>
      <c r="L1589" s="5">
        <v>8</v>
      </c>
      <c r="M1589" s="5">
        <v>3</v>
      </c>
      <c r="N1589" s="5" t="s">
        <v>3</v>
      </c>
      <c r="O1589" s="5">
        <v>2</v>
      </c>
      <c r="P1589" s="5">
        <f>ROUND(Source!EH1580,O1589)</f>
        <v>0</v>
      </c>
      <c r="Q1589" s="5"/>
      <c r="R1589" s="5"/>
      <c r="S1589" s="5"/>
      <c r="T1589" s="5"/>
      <c r="U1589" s="5"/>
      <c r="V1589" s="5"/>
      <c r="W1589" s="5">
        <v>0</v>
      </c>
      <c r="X1589" s="5">
        <v>1</v>
      </c>
      <c r="Y1589" s="5">
        <v>0</v>
      </c>
      <c r="Z1589" s="5">
        <v>0</v>
      </c>
      <c r="AA1589" s="5">
        <v>1</v>
      </c>
      <c r="AB1589" s="5">
        <v>0</v>
      </c>
    </row>
    <row r="1590" spans="1:28" x14ac:dyDescent="0.2">
      <c r="A1590" s="5">
        <v>50</v>
      </c>
      <c r="B1590" s="5">
        <v>0</v>
      </c>
      <c r="C1590" s="5">
        <v>0</v>
      </c>
      <c r="D1590" s="5">
        <v>1</v>
      </c>
      <c r="E1590" s="5">
        <v>223</v>
      </c>
      <c r="F1590" s="5">
        <f>ROUND(Source!AQ1580,O1590)</f>
        <v>0</v>
      </c>
      <c r="G1590" s="5" t="s">
        <v>265</v>
      </c>
      <c r="H1590" s="5" t="s">
        <v>266</v>
      </c>
      <c r="I1590" s="5"/>
      <c r="J1590" s="5"/>
      <c r="K1590" s="5">
        <v>223</v>
      </c>
      <c r="L1590" s="5">
        <v>9</v>
      </c>
      <c r="M1590" s="5">
        <v>3</v>
      </c>
      <c r="N1590" s="5" t="s">
        <v>3</v>
      </c>
      <c r="O1590" s="5">
        <v>2</v>
      </c>
      <c r="P1590" s="5">
        <f>ROUND(Source!EI1580,O1590)</f>
        <v>0</v>
      </c>
      <c r="Q1590" s="5"/>
      <c r="R1590" s="5"/>
      <c r="S1590" s="5"/>
      <c r="T1590" s="5"/>
      <c r="U1590" s="5"/>
      <c r="V1590" s="5"/>
      <c r="W1590" s="5">
        <v>0</v>
      </c>
      <c r="X1590" s="5">
        <v>1</v>
      </c>
      <c r="Y1590" s="5">
        <v>0</v>
      </c>
      <c r="Z1590" s="5">
        <v>0</v>
      </c>
      <c r="AA1590" s="5">
        <v>1</v>
      </c>
      <c r="AB1590" s="5">
        <v>0</v>
      </c>
    </row>
    <row r="1591" spans="1:28" x14ac:dyDescent="0.2">
      <c r="A1591" s="5">
        <v>50</v>
      </c>
      <c r="B1591" s="5">
        <v>0</v>
      </c>
      <c r="C1591" s="5">
        <v>0</v>
      </c>
      <c r="D1591" s="5">
        <v>1</v>
      </c>
      <c r="E1591" s="5">
        <v>229</v>
      </c>
      <c r="F1591" s="5">
        <f>ROUND(Source!AZ1580,O1591)</f>
        <v>0</v>
      </c>
      <c r="G1591" s="5" t="s">
        <v>267</v>
      </c>
      <c r="H1591" s="5" t="s">
        <v>268</v>
      </c>
      <c r="I1591" s="5"/>
      <c r="J1591" s="5"/>
      <c r="K1591" s="5">
        <v>229</v>
      </c>
      <c r="L1591" s="5">
        <v>10</v>
      </c>
      <c r="M1591" s="5">
        <v>3</v>
      </c>
      <c r="N1591" s="5" t="s">
        <v>3</v>
      </c>
      <c r="O1591" s="5">
        <v>2</v>
      </c>
      <c r="P1591" s="5">
        <f>ROUND(Source!ER1580,O1591)</f>
        <v>0</v>
      </c>
      <c r="Q1591" s="5"/>
      <c r="R1591" s="5"/>
      <c r="S1591" s="5"/>
      <c r="T1591" s="5"/>
      <c r="U1591" s="5"/>
      <c r="V1591" s="5"/>
      <c r="W1591" s="5">
        <v>0</v>
      </c>
      <c r="X1591" s="5">
        <v>1</v>
      </c>
      <c r="Y1591" s="5">
        <v>0</v>
      </c>
      <c r="Z1591" s="5">
        <v>0</v>
      </c>
      <c r="AA1591" s="5">
        <v>1</v>
      </c>
      <c r="AB1591" s="5">
        <v>0</v>
      </c>
    </row>
    <row r="1592" spans="1:28" x14ac:dyDescent="0.2">
      <c r="A1592" s="5">
        <v>50</v>
      </c>
      <c r="B1592" s="5">
        <v>0</v>
      </c>
      <c r="C1592" s="5">
        <v>0</v>
      </c>
      <c r="D1592" s="5">
        <v>1</v>
      </c>
      <c r="E1592" s="5">
        <v>203</v>
      </c>
      <c r="F1592" s="5">
        <f>ROUND(Source!Q1580,O1592)</f>
        <v>44859</v>
      </c>
      <c r="G1592" s="5" t="s">
        <v>269</v>
      </c>
      <c r="H1592" s="5" t="s">
        <v>270</v>
      </c>
      <c r="I1592" s="5"/>
      <c r="J1592" s="5"/>
      <c r="K1592" s="5">
        <v>203</v>
      </c>
      <c r="L1592" s="5">
        <v>11</v>
      </c>
      <c r="M1592" s="5">
        <v>3</v>
      </c>
      <c r="N1592" s="5" t="s">
        <v>3</v>
      </c>
      <c r="O1592" s="5">
        <v>2</v>
      </c>
      <c r="P1592" s="5">
        <f>ROUND(Source!DI1580,O1592)</f>
        <v>628898</v>
      </c>
      <c r="Q1592" s="5"/>
      <c r="R1592" s="5"/>
      <c r="S1592" s="5"/>
      <c r="T1592" s="5"/>
      <c r="U1592" s="5"/>
      <c r="V1592" s="5"/>
      <c r="W1592" s="5">
        <v>33398.140000000007</v>
      </c>
      <c r="X1592" s="5">
        <v>1</v>
      </c>
      <c r="Y1592" s="5">
        <v>33398.140000000007</v>
      </c>
      <c r="Z1592" s="5">
        <v>411433</v>
      </c>
      <c r="AA1592" s="5">
        <v>1</v>
      </c>
      <c r="AB1592" s="5">
        <v>411433</v>
      </c>
    </row>
    <row r="1593" spans="1:28" x14ac:dyDescent="0.2">
      <c r="A1593" s="5">
        <v>50</v>
      </c>
      <c r="B1593" s="5">
        <v>0</v>
      </c>
      <c r="C1593" s="5">
        <v>0</v>
      </c>
      <c r="D1593" s="5">
        <v>1</v>
      </c>
      <c r="E1593" s="5">
        <v>231</v>
      </c>
      <c r="F1593" s="5">
        <f>ROUND(Source!BB1580,O1593)</f>
        <v>0</v>
      </c>
      <c r="G1593" s="5" t="s">
        <v>271</v>
      </c>
      <c r="H1593" s="5" t="s">
        <v>272</v>
      </c>
      <c r="I1593" s="5"/>
      <c r="J1593" s="5"/>
      <c r="K1593" s="5">
        <v>231</v>
      </c>
      <c r="L1593" s="5">
        <v>12</v>
      </c>
      <c r="M1593" s="5">
        <v>3</v>
      </c>
      <c r="N1593" s="5" t="s">
        <v>3</v>
      </c>
      <c r="O1593" s="5">
        <v>2</v>
      </c>
      <c r="P1593" s="5">
        <f>ROUND(Source!ET1580,O1593)</f>
        <v>0</v>
      </c>
      <c r="Q1593" s="5"/>
      <c r="R1593" s="5"/>
      <c r="S1593" s="5"/>
      <c r="T1593" s="5"/>
      <c r="U1593" s="5"/>
      <c r="V1593" s="5"/>
      <c r="W1593" s="5">
        <v>0</v>
      </c>
      <c r="X1593" s="5">
        <v>1</v>
      </c>
      <c r="Y1593" s="5">
        <v>0</v>
      </c>
      <c r="Z1593" s="5">
        <v>0</v>
      </c>
      <c r="AA1593" s="5">
        <v>1</v>
      </c>
      <c r="AB1593" s="5">
        <v>0</v>
      </c>
    </row>
    <row r="1594" spans="1:28" x14ac:dyDescent="0.2">
      <c r="A1594" s="5">
        <v>50</v>
      </c>
      <c r="B1594" s="5">
        <v>0</v>
      </c>
      <c r="C1594" s="5">
        <v>0</v>
      </c>
      <c r="D1594" s="5">
        <v>1</v>
      </c>
      <c r="E1594" s="5">
        <v>204</v>
      </c>
      <c r="F1594" s="5">
        <f>ROUND(Source!R1580,O1594)</f>
        <v>3040</v>
      </c>
      <c r="G1594" s="5" t="s">
        <v>273</v>
      </c>
      <c r="H1594" s="5" t="s">
        <v>274</v>
      </c>
      <c r="I1594" s="5"/>
      <c r="J1594" s="5"/>
      <c r="K1594" s="5">
        <v>204</v>
      </c>
      <c r="L1594" s="5">
        <v>13</v>
      </c>
      <c r="M1594" s="5">
        <v>3</v>
      </c>
      <c r="N1594" s="5" t="s">
        <v>3</v>
      </c>
      <c r="O1594" s="5">
        <v>2</v>
      </c>
      <c r="P1594" s="5">
        <f>ROUND(Source!DJ1580,O1594)</f>
        <v>107129</v>
      </c>
      <c r="Q1594" s="5"/>
      <c r="R1594" s="5"/>
      <c r="S1594" s="5"/>
      <c r="T1594" s="5"/>
      <c r="U1594" s="5"/>
      <c r="V1594" s="5"/>
      <c r="W1594" s="5">
        <v>3040.0500000000011</v>
      </c>
      <c r="X1594" s="5">
        <v>1</v>
      </c>
      <c r="Y1594" s="5">
        <v>3040.0500000000011</v>
      </c>
      <c r="Z1594" s="5">
        <v>107129</v>
      </c>
      <c r="AA1594" s="5">
        <v>1</v>
      </c>
      <c r="AB1594" s="5">
        <v>107129</v>
      </c>
    </row>
    <row r="1595" spans="1:28" x14ac:dyDescent="0.2">
      <c r="A1595" s="5">
        <v>50</v>
      </c>
      <c r="B1595" s="5">
        <v>0</v>
      </c>
      <c r="C1595" s="5">
        <v>0</v>
      </c>
      <c r="D1595" s="5">
        <v>1</v>
      </c>
      <c r="E1595" s="5">
        <v>205</v>
      </c>
      <c r="F1595" s="5">
        <f>ROUND(Source!S1580,O1595)</f>
        <v>127012</v>
      </c>
      <c r="G1595" s="5" t="s">
        <v>275</v>
      </c>
      <c r="H1595" s="5" t="s">
        <v>276</v>
      </c>
      <c r="I1595" s="5"/>
      <c r="J1595" s="5"/>
      <c r="K1595" s="5">
        <v>205</v>
      </c>
      <c r="L1595" s="5">
        <v>14</v>
      </c>
      <c r="M1595" s="5">
        <v>3</v>
      </c>
      <c r="N1595" s="5" t="s">
        <v>3</v>
      </c>
      <c r="O1595" s="5">
        <v>2</v>
      </c>
      <c r="P1595" s="5">
        <f>ROUND(Source!DK1580,O1595)</f>
        <v>4424137</v>
      </c>
      <c r="Q1595" s="5"/>
      <c r="R1595" s="5"/>
      <c r="S1595" s="5"/>
      <c r="T1595" s="5"/>
      <c r="U1595" s="5"/>
      <c r="V1595" s="5"/>
      <c r="W1595" s="5">
        <v>123735.31999999999</v>
      </c>
      <c r="X1595" s="5">
        <v>1</v>
      </c>
      <c r="Y1595" s="5">
        <v>123735.31999999999</v>
      </c>
      <c r="Z1595" s="5">
        <v>4360434</v>
      </c>
      <c r="AA1595" s="5">
        <v>1</v>
      </c>
      <c r="AB1595" s="5">
        <v>4360434</v>
      </c>
    </row>
    <row r="1596" spans="1:28" x14ac:dyDescent="0.2">
      <c r="A1596" s="5">
        <v>50</v>
      </c>
      <c r="B1596" s="5">
        <v>0</v>
      </c>
      <c r="C1596" s="5">
        <v>0</v>
      </c>
      <c r="D1596" s="5">
        <v>1</v>
      </c>
      <c r="E1596" s="5">
        <v>232</v>
      </c>
      <c r="F1596" s="5">
        <f>ROUND(Source!BC1580,O1596)</f>
        <v>0</v>
      </c>
      <c r="G1596" s="5" t="s">
        <v>277</v>
      </c>
      <c r="H1596" s="5" t="s">
        <v>278</v>
      </c>
      <c r="I1596" s="5"/>
      <c r="J1596" s="5"/>
      <c r="K1596" s="5">
        <v>232</v>
      </c>
      <c r="L1596" s="5">
        <v>15</v>
      </c>
      <c r="M1596" s="5">
        <v>3</v>
      </c>
      <c r="N1596" s="5" t="s">
        <v>3</v>
      </c>
      <c r="O1596" s="5">
        <v>2</v>
      </c>
      <c r="P1596" s="5">
        <f>ROUND(Source!EU1580,O1596)</f>
        <v>0</v>
      </c>
      <c r="Q1596" s="5"/>
      <c r="R1596" s="5"/>
      <c r="S1596" s="5"/>
      <c r="T1596" s="5"/>
      <c r="U1596" s="5"/>
      <c r="V1596" s="5"/>
      <c r="W1596" s="5">
        <v>0</v>
      </c>
      <c r="X1596" s="5">
        <v>1</v>
      </c>
      <c r="Y1596" s="5">
        <v>0</v>
      </c>
      <c r="Z1596" s="5">
        <v>0</v>
      </c>
      <c r="AA1596" s="5">
        <v>1</v>
      </c>
      <c r="AB1596" s="5">
        <v>0</v>
      </c>
    </row>
    <row r="1597" spans="1:28" x14ac:dyDescent="0.2">
      <c r="A1597" s="5">
        <v>50</v>
      </c>
      <c r="B1597" s="5">
        <v>0</v>
      </c>
      <c r="C1597" s="5">
        <v>0</v>
      </c>
      <c r="D1597" s="5">
        <v>1</v>
      </c>
      <c r="E1597" s="5">
        <v>214</v>
      </c>
      <c r="F1597" s="5">
        <f>ROUND(Source!AS1580,O1597)</f>
        <v>5939213</v>
      </c>
      <c r="G1597" s="5" t="s">
        <v>279</v>
      </c>
      <c r="H1597" s="5" t="s">
        <v>280</v>
      </c>
      <c r="I1597" s="5"/>
      <c r="J1597" s="5"/>
      <c r="K1597" s="5">
        <v>214</v>
      </c>
      <c r="L1597" s="5">
        <v>16</v>
      </c>
      <c r="M1597" s="5">
        <v>3</v>
      </c>
      <c r="N1597" s="5" t="s">
        <v>3</v>
      </c>
      <c r="O1597" s="5">
        <v>2</v>
      </c>
      <c r="P1597" s="5">
        <f>ROUND(Source!EK1580,O1597)</f>
        <v>22990377</v>
      </c>
      <c r="Q1597" s="5"/>
      <c r="R1597" s="5"/>
      <c r="S1597" s="5"/>
      <c r="T1597" s="5"/>
      <c r="U1597" s="5"/>
      <c r="V1597" s="5"/>
      <c r="W1597" s="5">
        <v>5939210.7199999997</v>
      </c>
      <c r="X1597" s="5">
        <v>1</v>
      </c>
      <c r="Y1597" s="5">
        <v>5939210.7199999997</v>
      </c>
      <c r="Z1597" s="5">
        <v>22990377</v>
      </c>
      <c r="AA1597" s="5">
        <v>1</v>
      </c>
      <c r="AB1597" s="5">
        <v>22990377</v>
      </c>
    </row>
    <row r="1598" spans="1:28" x14ac:dyDescent="0.2">
      <c r="A1598" s="5">
        <v>50</v>
      </c>
      <c r="B1598" s="5">
        <v>0</v>
      </c>
      <c r="C1598" s="5">
        <v>0</v>
      </c>
      <c r="D1598" s="5">
        <v>1</v>
      </c>
      <c r="E1598" s="5">
        <v>215</v>
      </c>
      <c r="F1598" s="5">
        <f>ROUND(Source!AT1580,O1598)</f>
        <v>4884294</v>
      </c>
      <c r="G1598" s="5" t="s">
        <v>281</v>
      </c>
      <c r="H1598" s="5" t="s">
        <v>282</v>
      </c>
      <c r="I1598" s="5"/>
      <c r="J1598" s="5"/>
      <c r="K1598" s="5">
        <v>215</v>
      </c>
      <c r="L1598" s="5">
        <v>17</v>
      </c>
      <c r="M1598" s="5">
        <v>3</v>
      </c>
      <c r="N1598" s="5" t="s">
        <v>3</v>
      </c>
      <c r="O1598" s="5">
        <v>2</v>
      </c>
      <c r="P1598" s="5">
        <f>ROUND(Source!EL1580,O1598)</f>
        <v>7497990</v>
      </c>
      <c r="Q1598" s="5"/>
      <c r="R1598" s="5"/>
      <c r="S1598" s="5"/>
      <c r="T1598" s="5"/>
      <c r="U1598" s="5"/>
      <c r="V1598" s="5"/>
      <c r="W1598" s="5">
        <v>4884294.38</v>
      </c>
      <c r="X1598" s="5">
        <v>1</v>
      </c>
      <c r="Y1598" s="5">
        <v>4884294.38</v>
      </c>
      <c r="Z1598" s="5">
        <v>7497990</v>
      </c>
      <c r="AA1598" s="5">
        <v>1</v>
      </c>
      <c r="AB1598" s="5">
        <v>7497990</v>
      </c>
    </row>
    <row r="1599" spans="1:28" x14ac:dyDescent="0.2">
      <c r="A1599" s="5">
        <v>50</v>
      </c>
      <c r="B1599" s="5">
        <v>0</v>
      </c>
      <c r="C1599" s="5">
        <v>0</v>
      </c>
      <c r="D1599" s="5">
        <v>1</v>
      </c>
      <c r="E1599" s="5">
        <v>217</v>
      </c>
      <c r="F1599" s="5">
        <f>ROUND(Source!AU1580,O1599)</f>
        <v>1569</v>
      </c>
      <c r="G1599" s="5" t="s">
        <v>283</v>
      </c>
      <c r="H1599" s="5" t="s">
        <v>284</v>
      </c>
      <c r="I1599" s="5"/>
      <c r="J1599" s="5"/>
      <c r="K1599" s="5">
        <v>217</v>
      </c>
      <c r="L1599" s="5">
        <v>18</v>
      </c>
      <c r="M1599" s="5">
        <v>3</v>
      </c>
      <c r="N1599" s="5" t="s">
        <v>3</v>
      </c>
      <c r="O1599" s="5">
        <v>2</v>
      </c>
      <c r="P1599" s="5">
        <f>ROUND(Source!EM1580,O1599)</f>
        <v>55315</v>
      </c>
      <c r="Q1599" s="5"/>
      <c r="R1599" s="5"/>
      <c r="S1599" s="5"/>
      <c r="T1599" s="5"/>
      <c r="U1599" s="5"/>
      <c r="V1599" s="5"/>
      <c r="W1599" s="5">
        <v>1569.66</v>
      </c>
      <c r="X1599" s="5">
        <v>1</v>
      </c>
      <c r="Y1599" s="5">
        <v>1569.66</v>
      </c>
      <c r="Z1599" s="5">
        <v>55315</v>
      </c>
      <c r="AA1599" s="5">
        <v>1</v>
      </c>
      <c r="AB1599" s="5">
        <v>55315</v>
      </c>
    </row>
    <row r="1600" spans="1:28" x14ac:dyDescent="0.2">
      <c r="A1600" s="5">
        <v>50</v>
      </c>
      <c r="B1600" s="5">
        <v>0</v>
      </c>
      <c r="C1600" s="5">
        <v>0</v>
      </c>
      <c r="D1600" s="5">
        <v>1</v>
      </c>
      <c r="E1600" s="5">
        <v>230</v>
      </c>
      <c r="F1600" s="5">
        <f>ROUND(Source!BA1580,O1600)</f>
        <v>0</v>
      </c>
      <c r="G1600" s="5" t="s">
        <v>285</v>
      </c>
      <c r="H1600" s="5" t="s">
        <v>286</v>
      </c>
      <c r="I1600" s="5"/>
      <c r="J1600" s="5"/>
      <c r="K1600" s="5">
        <v>230</v>
      </c>
      <c r="L1600" s="5">
        <v>19</v>
      </c>
      <c r="M1600" s="5">
        <v>3</v>
      </c>
      <c r="N1600" s="5" t="s">
        <v>3</v>
      </c>
      <c r="O1600" s="5">
        <v>2</v>
      </c>
      <c r="P1600" s="5">
        <f>ROUND(Source!ES1580,O1600)</f>
        <v>0</v>
      </c>
      <c r="Q1600" s="5"/>
      <c r="R1600" s="5"/>
      <c r="S1600" s="5"/>
      <c r="T1600" s="5"/>
      <c r="U1600" s="5"/>
      <c r="V1600" s="5"/>
      <c r="W1600" s="5">
        <v>0</v>
      </c>
      <c r="X1600" s="5">
        <v>1</v>
      </c>
      <c r="Y1600" s="5">
        <v>0</v>
      </c>
      <c r="Z1600" s="5">
        <v>0</v>
      </c>
      <c r="AA1600" s="5">
        <v>1</v>
      </c>
      <c r="AB1600" s="5">
        <v>0</v>
      </c>
    </row>
    <row r="1601" spans="1:28" x14ac:dyDescent="0.2">
      <c r="A1601" s="5">
        <v>50</v>
      </c>
      <c r="B1601" s="5">
        <v>0</v>
      </c>
      <c r="C1601" s="5">
        <v>0</v>
      </c>
      <c r="D1601" s="5">
        <v>1</v>
      </c>
      <c r="E1601" s="5">
        <v>206</v>
      </c>
      <c r="F1601" s="5">
        <f>ROUND(Source!T1580,O1601)</f>
        <v>0</v>
      </c>
      <c r="G1601" s="5" t="s">
        <v>287</v>
      </c>
      <c r="H1601" s="5" t="s">
        <v>288</v>
      </c>
      <c r="I1601" s="5"/>
      <c r="J1601" s="5"/>
      <c r="K1601" s="5">
        <v>206</v>
      </c>
      <c r="L1601" s="5">
        <v>20</v>
      </c>
      <c r="M1601" s="5">
        <v>3</v>
      </c>
      <c r="N1601" s="5" t="s">
        <v>3</v>
      </c>
      <c r="O1601" s="5">
        <v>2</v>
      </c>
      <c r="P1601" s="5">
        <f>ROUND(Source!DL1580,O1601)</f>
        <v>0</v>
      </c>
      <c r="Q1601" s="5"/>
      <c r="R1601" s="5"/>
      <c r="S1601" s="5"/>
      <c r="T1601" s="5"/>
      <c r="U1601" s="5"/>
      <c r="V1601" s="5"/>
      <c r="W1601" s="5">
        <v>0</v>
      </c>
      <c r="X1601" s="5">
        <v>1</v>
      </c>
      <c r="Y1601" s="5">
        <v>0</v>
      </c>
      <c r="Z1601" s="5">
        <v>0</v>
      </c>
      <c r="AA1601" s="5">
        <v>1</v>
      </c>
      <c r="AB1601" s="5">
        <v>0</v>
      </c>
    </row>
    <row r="1602" spans="1:28" x14ac:dyDescent="0.2">
      <c r="A1602" s="5">
        <v>50</v>
      </c>
      <c r="B1602" s="5">
        <v>0</v>
      </c>
      <c r="C1602" s="5">
        <v>0</v>
      </c>
      <c r="D1602" s="5">
        <v>1</v>
      </c>
      <c r="E1602" s="5">
        <v>207</v>
      </c>
      <c r="F1602" s="5">
        <f>Source!U1580</f>
        <v>14024.0507522065</v>
      </c>
      <c r="G1602" s="5" t="s">
        <v>289</v>
      </c>
      <c r="H1602" s="5" t="s">
        <v>290</v>
      </c>
      <c r="I1602" s="5"/>
      <c r="J1602" s="5"/>
      <c r="K1602" s="5">
        <v>207</v>
      </c>
      <c r="L1602" s="5">
        <v>21</v>
      </c>
      <c r="M1602" s="5">
        <v>3</v>
      </c>
      <c r="N1602" s="5" t="s">
        <v>3</v>
      </c>
      <c r="O1602" s="5">
        <v>-1</v>
      </c>
      <c r="P1602" s="5">
        <f>Source!DM1580</f>
        <v>14024.0507522065</v>
      </c>
      <c r="Q1602" s="5"/>
      <c r="R1602" s="5"/>
      <c r="S1602" s="5"/>
      <c r="T1602" s="5"/>
      <c r="U1602" s="5"/>
      <c r="V1602" s="5"/>
      <c r="W1602" s="5">
        <v>14024.050752200001</v>
      </c>
      <c r="X1602" s="5">
        <v>1</v>
      </c>
      <c r="Y1602" s="5">
        <v>14024.050752200001</v>
      </c>
      <c r="Z1602" s="5">
        <v>14024.050752200001</v>
      </c>
      <c r="AA1602" s="5">
        <v>1</v>
      </c>
      <c r="AB1602" s="5">
        <v>14024.050752200001</v>
      </c>
    </row>
    <row r="1603" spans="1:28" x14ac:dyDescent="0.2">
      <c r="A1603" s="5">
        <v>50</v>
      </c>
      <c r="B1603" s="5">
        <v>0</v>
      </c>
      <c r="C1603" s="5">
        <v>0</v>
      </c>
      <c r="D1603" s="5">
        <v>1</v>
      </c>
      <c r="E1603" s="5">
        <v>208</v>
      </c>
      <c r="F1603" s="5">
        <f>Source!V1580</f>
        <v>241.880532284</v>
      </c>
      <c r="G1603" s="5" t="s">
        <v>291</v>
      </c>
      <c r="H1603" s="5" t="s">
        <v>292</v>
      </c>
      <c r="I1603" s="5"/>
      <c r="J1603" s="5"/>
      <c r="K1603" s="5">
        <v>208</v>
      </c>
      <c r="L1603" s="5">
        <v>22</v>
      </c>
      <c r="M1603" s="5">
        <v>3</v>
      </c>
      <c r="N1603" s="5" t="s">
        <v>3</v>
      </c>
      <c r="O1603" s="5">
        <v>-1</v>
      </c>
      <c r="P1603" s="5">
        <f>Source!DN1580</f>
        <v>241.880532284</v>
      </c>
      <c r="Q1603" s="5"/>
      <c r="R1603" s="5"/>
      <c r="S1603" s="5"/>
      <c r="T1603" s="5"/>
      <c r="U1603" s="5"/>
      <c r="V1603" s="5"/>
      <c r="W1603" s="5">
        <v>241.8805323</v>
      </c>
      <c r="X1603" s="5">
        <v>1</v>
      </c>
      <c r="Y1603" s="5">
        <v>241.8805323</v>
      </c>
      <c r="Z1603" s="5">
        <v>241.8805323</v>
      </c>
      <c r="AA1603" s="5">
        <v>1</v>
      </c>
      <c r="AB1603" s="5">
        <v>241.8805323</v>
      </c>
    </row>
    <row r="1604" spans="1:28" x14ac:dyDescent="0.2">
      <c r="A1604" s="5">
        <v>50</v>
      </c>
      <c r="B1604" s="5">
        <v>0</v>
      </c>
      <c r="C1604" s="5">
        <v>0</v>
      </c>
      <c r="D1604" s="5">
        <v>1</v>
      </c>
      <c r="E1604" s="5">
        <v>209</v>
      </c>
      <c r="F1604" s="5">
        <f>ROUND(Source!W1580,O1604)</f>
        <v>5559</v>
      </c>
      <c r="G1604" s="5" t="s">
        <v>293</v>
      </c>
      <c r="H1604" s="5" t="s">
        <v>294</v>
      </c>
      <c r="I1604" s="5"/>
      <c r="J1604" s="5"/>
      <c r="K1604" s="5">
        <v>209</v>
      </c>
      <c r="L1604" s="5">
        <v>23</v>
      </c>
      <c r="M1604" s="5">
        <v>3</v>
      </c>
      <c r="N1604" s="5" t="s">
        <v>3</v>
      </c>
      <c r="O1604" s="5">
        <v>2</v>
      </c>
      <c r="P1604" s="5">
        <f>ROUND(Source!DO1580,O1604)</f>
        <v>5557</v>
      </c>
      <c r="Q1604" s="5"/>
      <c r="R1604" s="5"/>
      <c r="S1604" s="5"/>
      <c r="T1604" s="5"/>
      <c r="U1604" s="5"/>
      <c r="V1604" s="5"/>
      <c r="W1604" s="5">
        <v>5557.49</v>
      </c>
      <c r="X1604" s="5">
        <v>1</v>
      </c>
      <c r="Y1604" s="5">
        <v>5557.49</v>
      </c>
      <c r="Z1604" s="5">
        <v>5557</v>
      </c>
      <c r="AA1604" s="5">
        <v>1</v>
      </c>
      <c r="AB1604" s="5">
        <v>5557</v>
      </c>
    </row>
    <row r="1605" spans="1:28" x14ac:dyDescent="0.2">
      <c r="A1605" s="5">
        <v>50</v>
      </c>
      <c r="B1605" s="5">
        <v>0</v>
      </c>
      <c r="C1605" s="5">
        <v>0</v>
      </c>
      <c r="D1605" s="5">
        <v>1</v>
      </c>
      <c r="E1605" s="5">
        <v>233</v>
      </c>
      <c r="F1605" s="5">
        <f>ROUND(Source!BD1580,O1605)</f>
        <v>14737</v>
      </c>
      <c r="G1605" s="5" t="s">
        <v>295</v>
      </c>
      <c r="H1605" s="5" t="s">
        <v>296</v>
      </c>
      <c r="I1605" s="5"/>
      <c r="J1605" s="5"/>
      <c r="K1605" s="5">
        <v>233</v>
      </c>
      <c r="L1605" s="5">
        <v>24</v>
      </c>
      <c r="M1605" s="5">
        <v>3</v>
      </c>
      <c r="N1605" s="5" t="s">
        <v>3</v>
      </c>
      <c r="O1605" s="5">
        <v>2</v>
      </c>
      <c r="P1605" s="5">
        <f>ROUND(Source!EV1580,O1605)</f>
        <v>281168</v>
      </c>
      <c r="Q1605" s="5"/>
      <c r="R1605" s="5"/>
      <c r="S1605" s="5"/>
      <c r="T1605" s="5"/>
      <c r="U1605" s="5"/>
      <c r="V1605" s="5"/>
      <c r="W1605" s="5">
        <v>14737.15</v>
      </c>
      <c r="X1605" s="5">
        <v>1</v>
      </c>
      <c r="Y1605" s="5">
        <v>14737.15</v>
      </c>
      <c r="Z1605" s="5">
        <v>281168</v>
      </c>
      <c r="AA1605" s="5">
        <v>1</v>
      </c>
      <c r="AB1605" s="5">
        <v>281168</v>
      </c>
    </row>
    <row r="1606" spans="1:28" x14ac:dyDescent="0.2">
      <c r="A1606" s="5">
        <v>50</v>
      </c>
      <c r="B1606" s="5">
        <v>0</v>
      </c>
      <c r="C1606" s="5">
        <v>0</v>
      </c>
      <c r="D1606" s="5">
        <v>1</v>
      </c>
      <c r="E1606" s="5">
        <v>210</v>
      </c>
      <c r="F1606" s="5">
        <f>ROUND(Source!X1580,O1606)</f>
        <v>122918</v>
      </c>
      <c r="G1606" s="5" t="s">
        <v>297</v>
      </c>
      <c r="H1606" s="5" t="s">
        <v>298</v>
      </c>
      <c r="I1606" s="5"/>
      <c r="J1606" s="5"/>
      <c r="K1606" s="5">
        <v>210</v>
      </c>
      <c r="L1606" s="5">
        <v>25</v>
      </c>
      <c r="M1606" s="5">
        <v>3</v>
      </c>
      <c r="N1606" s="5" t="s">
        <v>3</v>
      </c>
      <c r="O1606" s="5">
        <v>2</v>
      </c>
      <c r="P1606" s="5">
        <f>ROUND(Source!DP1580,O1606)</f>
        <v>4331568</v>
      </c>
      <c r="Q1606" s="5"/>
      <c r="R1606" s="5"/>
      <c r="S1606" s="5"/>
      <c r="T1606" s="5"/>
      <c r="U1606" s="5"/>
      <c r="V1606" s="5"/>
      <c r="W1606" s="5">
        <v>122916.39</v>
      </c>
      <c r="X1606" s="5">
        <v>1</v>
      </c>
      <c r="Y1606" s="5">
        <v>122916.39</v>
      </c>
      <c r="Z1606" s="5">
        <v>4331568</v>
      </c>
      <c r="AA1606" s="5">
        <v>1</v>
      </c>
      <c r="AB1606" s="5">
        <v>4331568</v>
      </c>
    </row>
    <row r="1607" spans="1:28" x14ac:dyDescent="0.2">
      <c r="A1607" s="5">
        <v>50</v>
      </c>
      <c r="B1607" s="5">
        <v>0</v>
      </c>
      <c r="C1607" s="5">
        <v>0</v>
      </c>
      <c r="D1607" s="5">
        <v>1</v>
      </c>
      <c r="E1607" s="5">
        <v>211</v>
      </c>
      <c r="F1607" s="5">
        <f>ROUND(Source!Y1580,O1607)</f>
        <v>64288</v>
      </c>
      <c r="G1607" s="5" t="s">
        <v>299</v>
      </c>
      <c r="H1607" s="5" t="s">
        <v>300</v>
      </c>
      <c r="I1607" s="5"/>
      <c r="J1607" s="5"/>
      <c r="K1607" s="5">
        <v>211</v>
      </c>
      <c r="L1607" s="5">
        <v>26</v>
      </c>
      <c r="M1607" s="5">
        <v>3</v>
      </c>
      <c r="N1607" s="5" t="s">
        <v>3</v>
      </c>
      <c r="O1607" s="5">
        <v>2</v>
      </c>
      <c r="P1607" s="5">
        <f>ROUND(Source!DQ1580,O1607)</f>
        <v>2265482</v>
      </c>
      <c r="Q1607" s="5"/>
      <c r="R1607" s="5"/>
      <c r="S1607" s="5"/>
      <c r="T1607" s="5"/>
      <c r="U1607" s="5"/>
      <c r="V1607" s="5"/>
      <c r="W1607" s="5">
        <v>64287.28</v>
      </c>
      <c r="X1607" s="5">
        <v>1</v>
      </c>
      <c r="Y1607" s="5">
        <v>64287.28</v>
      </c>
      <c r="Z1607" s="5">
        <v>2265482</v>
      </c>
      <c r="AA1607" s="5">
        <v>1</v>
      </c>
      <c r="AB1607" s="5">
        <v>2265482</v>
      </c>
    </row>
    <row r="1608" spans="1:28" x14ac:dyDescent="0.2">
      <c r="A1608" s="5">
        <v>50</v>
      </c>
      <c r="B1608" s="5">
        <v>0</v>
      </c>
      <c r="C1608" s="5">
        <v>0</v>
      </c>
      <c r="D1608" s="5">
        <v>1</v>
      </c>
      <c r="E1608" s="5">
        <v>224</v>
      </c>
      <c r="F1608" s="5">
        <f>ROUND(Source!AR1580,O1608)</f>
        <v>10825076</v>
      </c>
      <c r="G1608" s="5" t="s">
        <v>301</v>
      </c>
      <c r="H1608" s="5" t="s">
        <v>302</v>
      </c>
      <c r="I1608" s="5"/>
      <c r="J1608" s="5"/>
      <c r="K1608" s="5">
        <v>224</v>
      </c>
      <c r="L1608" s="5">
        <v>27</v>
      </c>
      <c r="M1608" s="5">
        <v>3</v>
      </c>
      <c r="N1608" s="5" t="s">
        <v>3</v>
      </c>
      <c r="O1608" s="5">
        <v>2</v>
      </c>
      <c r="P1608" s="5">
        <f>ROUND(Source!EJ1580,O1608)</f>
        <v>30543682</v>
      </c>
      <c r="Q1608" s="5"/>
      <c r="R1608" s="5"/>
      <c r="S1608" s="5"/>
      <c r="T1608" s="5"/>
      <c r="U1608" s="5"/>
      <c r="V1608" s="5"/>
      <c r="W1608" s="5">
        <v>10825074.76</v>
      </c>
      <c r="X1608" s="5">
        <v>1</v>
      </c>
      <c r="Y1608" s="5">
        <v>10825074.76</v>
      </c>
      <c r="Z1608" s="5">
        <v>30543682</v>
      </c>
      <c r="AA1608" s="5">
        <v>1</v>
      </c>
      <c r="AB1608" s="5">
        <v>30543682</v>
      </c>
    </row>
    <row r="1609" spans="1:28" x14ac:dyDescent="0.2">
      <c r="A1609" s="5">
        <v>50</v>
      </c>
      <c r="B1609" s="5">
        <v>1</v>
      </c>
      <c r="C1609" s="5">
        <v>0</v>
      </c>
      <c r="D1609" s="5">
        <v>2</v>
      </c>
      <c r="E1609" s="5">
        <v>0</v>
      </c>
      <c r="F1609" s="5">
        <f>ROUND(F1608,O1609)</f>
        <v>10825076</v>
      </c>
      <c r="G1609" s="5" t="s">
        <v>11</v>
      </c>
      <c r="H1609" s="5" t="s">
        <v>1413</v>
      </c>
      <c r="I1609" s="5"/>
      <c r="J1609" s="5"/>
      <c r="K1609" s="5">
        <v>212</v>
      </c>
      <c r="L1609" s="5">
        <v>28</v>
      </c>
      <c r="M1609" s="5">
        <v>0</v>
      </c>
      <c r="N1609" s="5" t="s">
        <v>3</v>
      </c>
      <c r="O1609" s="5">
        <v>2</v>
      </c>
      <c r="P1609" s="5">
        <f>ROUND(P1608,O1609)</f>
        <v>30543682</v>
      </c>
      <c r="Q1609" s="5"/>
      <c r="R1609" s="5"/>
      <c r="S1609" s="5"/>
      <c r="T1609" s="5"/>
      <c r="U1609" s="5"/>
      <c r="V1609" s="5"/>
      <c r="W1609" s="5">
        <v>10825074.76</v>
      </c>
      <c r="X1609" s="5">
        <v>1</v>
      </c>
      <c r="Y1609" s="5">
        <v>10825074.76</v>
      </c>
      <c r="Z1609" s="5">
        <v>30543682</v>
      </c>
      <c r="AA1609" s="5">
        <v>1</v>
      </c>
      <c r="AB1609" s="5">
        <v>30543682</v>
      </c>
    </row>
    <row r="1610" spans="1:28" x14ac:dyDescent="0.2">
      <c r="A1610" s="5">
        <v>50</v>
      </c>
      <c r="B1610" s="5">
        <v>1</v>
      </c>
      <c r="C1610" s="5">
        <v>0</v>
      </c>
      <c r="D1610" s="5">
        <v>2</v>
      </c>
      <c r="E1610" s="5">
        <v>0</v>
      </c>
      <c r="F1610" s="5">
        <f>ROUND(F1609*0.02,O1610)</f>
        <v>216501.52</v>
      </c>
      <c r="G1610" s="5" t="s">
        <v>31</v>
      </c>
      <c r="H1610" s="5" t="s">
        <v>1418</v>
      </c>
      <c r="I1610" s="5"/>
      <c r="J1610" s="5"/>
      <c r="K1610" s="5">
        <v>212</v>
      </c>
      <c r="L1610" s="5">
        <v>29</v>
      </c>
      <c r="M1610" s="5">
        <v>0</v>
      </c>
      <c r="N1610" s="5" t="s">
        <v>3</v>
      </c>
      <c r="O1610" s="5">
        <v>2</v>
      </c>
      <c r="P1610" s="5">
        <f>ROUND(P1609*0.02,O1610)</f>
        <v>610873.64</v>
      </c>
      <c r="Q1610" s="5"/>
      <c r="R1610" s="5"/>
      <c r="S1610" s="5"/>
      <c r="T1610" s="5"/>
      <c r="U1610" s="5"/>
      <c r="V1610" s="5"/>
      <c r="W1610" s="5">
        <v>216501.5</v>
      </c>
      <c r="X1610" s="5">
        <v>1</v>
      </c>
      <c r="Y1610" s="5">
        <v>216501.5</v>
      </c>
      <c r="Z1610" s="5">
        <v>610874</v>
      </c>
      <c r="AA1610" s="5">
        <v>1</v>
      </c>
      <c r="AB1610" s="5">
        <v>610874</v>
      </c>
    </row>
    <row r="1611" spans="1:28" x14ac:dyDescent="0.2">
      <c r="A1611" s="5">
        <v>50</v>
      </c>
      <c r="B1611" s="5">
        <v>1</v>
      </c>
      <c r="C1611" s="5">
        <v>0</v>
      </c>
      <c r="D1611" s="5">
        <v>2</v>
      </c>
      <c r="E1611" s="5">
        <v>0</v>
      </c>
      <c r="F1611" s="5">
        <f>ROUND(F1609+F1610,O1611)</f>
        <v>11041577.52</v>
      </c>
      <c r="G1611" s="5" t="s">
        <v>45</v>
      </c>
      <c r="H1611" s="5" t="s">
        <v>1419</v>
      </c>
      <c r="I1611" s="5"/>
      <c r="J1611" s="5"/>
      <c r="K1611" s="5">
        <v>212</v>
      </c>
      <c r="L1611" s="5">
        <v>30</v>
      </c>
      <c r="M1611" s="5">
        <v>0</v>
      </c>
      <c r="N1611" s="5" t="s">
        <v>3</v>
      </c>
      <c r="O1611" s="5">
        <v>2</v>
      </c>
      <c r="P1611" s="5">
        <f>ROUND(P1609+P1610,O1611)</f>
        <v>31154555.640000001</v>
      </c>
      <c r="Q1611" s="5"/>
      <c r="R1611" s="5"/>
      <c r="S1611" s="5"/>
      <c r="T1611" s="5"/>
      <c r="U1611" s="5"/>
      <c r="V1611" s="5"/>
      <c r="W1611" s="5">
        <v>11041576.26</v>
      </c>
      <c r="X1611" s="5">
        <v>1</v>
      </c>
      <c r="Y1611" s="5">
        <v>11041576.26</v>
      </c>
      <c r="Z1611" s="5">
        <v>31154556</v>
      </c>
      <c r="AA1611" s="5">
        <v>1</v>
      </c>
      <c r="AB1611" s="5">
        <v>31154556</v>
      </c>
    </row>
    <row r="1612" spans="1:28" x14ac:dyDescent="0.2">
      <c r="A1612" s="5">
        <v>50</v>
      </c>
      <c r="B1612" s="5">
        <v>1</v>
      </c>
      <c r="C1612" s="5">
        <v>0</v>
      </c>
      <c r="D1612" s="5">
        <v>2</v>
      </c>
      <c r="E1612" s="5">
        <v>0</v>
      </c>
      <c r="F1612" s="5">
        <f>ROUND(F1611*0.2,O1612)</f>
        <v>2208315.5</v>
      </c>
      <c r="G1612" s="5" t="s">
        <v>56</v>
      </c>
      <c r="H1612" s="5" t="s">
        <v>1420</v>
      </c>
      <c r="I1612" s="5"/>
      <c r="J1612" s="5"/>
      <c r="K1612" s="5">
        <v>212</v>
      </c>
      <c r="L1612" s="5">
        <v>31</v>
      </c>
      <c r="M1612" s="5">
        <v>0</v>
      </c>
      <c r="N1612" s="5" t="s">
        <v>3</v>
      </c>
      <c r="O1612" s="5">
        <v>2</v>
      </c>
      <c r="P1612" s="5">
        <f>ROUND(P1611*0.2,O1612)</f>
        <v>6230911.1299999999</v>
      </c>
      <c r="Q1612" s="5"/>
      <c r="R1612" s="5"/>
      <c r="S1612" s="5"/>
      <c r="T1612" s="5"/>
      <c r="U1612" s="5"/>
      <c r="V1612" s="5"/>
      <c r="W1612" s="5">
        <v>2208315.25</v>
      </c>
      <c r="X1612" s="5">
        <v>1</v>
      </c>
      <c r="Y1612" s="5">
        <v>2208315.25</v>
      </c>
      <c r="Z1612" s="5">
        <v>6230911</v>
      </c>
      <c r="AA1612" s="5">
        <v>1</v>
      </c>
      <c r="AB1612" s="5">
        <v>6230911</v>
      </c>
    </row>
    <row r="1613" spans="1:28" x14ac:dyDescent="0.2">
      <c r="A1613" s="5">
        <v>50</v>
      </c>
      <c r="B1613" s="5">
        <v>1</v>
      </c>
      <c r="C1613" s="5">
        <v>0</v>
      </c>
      <c r="D1613" s="5">
        <v>2</v>
      </c>
      <c r="E1613" s="5">
        <v>213</v>
      </c>
      <c r="F1613" s="5">
        <f>ROUND(F1611+F1612,O1613)</f>
        <v>13249893.02</v>
      </c>
      <c r="G1613" s="5" t="s">
        <v>70</v>
      </c>
      <c r="H1613" s="5" t="s">
        <v>1421</v>
      </c>
      <c r="I1613" s="5"/>
      <c r="J1613" s="5"/>
      <c r="K1613" s="5">
        <v>212</v>
      </c>
      <c r="L1613" s="5">
        <v>32</v>
      </c>
      <c r="M1613" s="5">
        <v>0</v>
      </c>
      <c r="N1613" s="5" t="s">
        <v>3</v>
      </c>
      <c r="O1613" s="5">
        <v>2</v>
      </c>
      <c r="P1613" s="5">
        <f>ROUND(P1611+P1612,O1613)</f>
        <v>37385466.770000003</v>
      </c>
      <c r="Q1613" s="5"/>
      <c r="R1613" s="5"/>
      <c r="S1613" s="5"/>
      <c r="T1613" s="5"/>
      <c r="U1613" s="5"/>
      <c r="V1613" s="5"/>
      <c r="W1613" s="5">
        <v>13249891.51</v>
      </c>
      <c r="X1613" s="5">
        <v>1</v>
      </c>
      <c r="Y1613" s="5">
        <v>13249891.51</v>
      </c>
      <c r="Z1613" s="5">
        <v>37385467</v>
      </c>
      <c r="AA1613" s="5">
        <v>1</v>
      </c>
      <c r="AB1613" s="5">
        <v>37385467</v>
      </c>
    </row>
    <row r="1615" spans="1:28" x14ac:dyDescent="0.2">
      <c r="A1615">
        <v>71</v>
      </c>
      <c r="B1615">
        <v>1</v>
      </c>
      <c r="D1615">
        <v>200001</v>
      </c>
      <c r="E1615">
        <v>53551318</v>
      </c>
      <c r="F1615" t="s">
        <v>1422</v>
      </c>
      <c r="G1615" t="s">
        <v>1423</v>
      </c>
      <c r="H1615">
        <v>80</v>
      </c>
      <c r="I1615">
        <v>20</v>
      </c>
    </row>
    <row r="1618" spans="1:16" x14ac:dyDescent="0.2">
      <c r="A1618">
        <v>70</v>
      </c>
      <c r="B1618">
        <v>1</v>
      </c>
      <c r="D1618">
        <v>1</v>
      </c>
      <c r="E1618" t="s">
        <v>1424</v>
      </c>
      <c r="F1618" t="s">
        <v>1425</v>
      </c>
      <c r="G1618">
        <v>1</v>
      </c>
      <c r="H1618">
        <v>0</v>
      </c>
      <c r="I1618" t="s">
        <v>3</v>
      </c>
      <c r="J1618">
        <v>1</v>
      </c>
      <c r="K1618">
        <v>0</v>
      </c>
      <c r="L1618" t="s">
        <v>3</v>
      </c>
      <c r="M1618" t="s">
        <v>3</v>
      </c>
      <c r="N1618">
        <v>0</v>
      </c>
      <c r="O1618">
        <v>1</v>
      </c>
      <c r="P1618" t="s">
        <v>1426</v>
      </c>
    </row>
    <row r="1619" spans="1:16" x14ac:dyDescent="0.2">
      <c r="A1619">
        <v>70</v>
      </c>
      <c r="B1619">
        <v>1</v>
      </c>
      <c r="D1619">
        <v>2</v>
      </c>
      <c r="E1619" t="s">
        <v>1427</v>
      </c>
      <c r="F1619" t="s">
        <v>1428</v>
      </c>
      <c r="G1619">
        <v>0</v>
      </c>
      <c r="H1619">
        <v>0</v>
      </c>
      <c r="I1619" t="s">
        <v>3</v>
      </c>
      <c r="J1619">
        <v>1</v>
      </c>
      <c r="K1619">
        <v>0</v>
      </c>
      <c r="L1619" t="s">
        <v>3</v>
      </c>
      <c r="M1619" t="s">
        <v>3</v>
      </c>
      <c r="N1619">
        <v>0</v>
      </c>
      <c r="O1619">
        <v>0</v>
      </c>
      <c r="P1619" t="s">
        <v>1429</v>
      </c>
    </row>
    <row r="1620" spans="1:16" x14ac:dyDescent="0.2">
      <c r="A1620">
        <v>70</v>
      </c>
      <c r="B1620">
        <v>1</v>
      </c>
      <c r="D1620">
        <v>3</v>
      </c>
      <c r="E1620" t="s">
        <v>1430</v>
      </c>
      <c r="F1620" t="s">
        <v>1431</v>
      </c>
      <c r="G1620">
        <v>0</v>
      </c>
      <c r="H1620">
        <v>0</v>
      </c>
      <c r="I1620" t="s">
        <v>3</v>
      </c>
      <c r="J1620">
        <v>1</v>
      </c>
      <c r="K1620">
        <v>0</v>
      </c>
      <c r="L1620" t="s">
        <v>3</v>
      </c>
      <c r="M1620" t="s">
        <v>3</v>
      </c>
      <c r="N1620">
        <v>0</v>
      </c>
      <c r="O1620">
        <v>0</v>
      </c>
      <c r="P1620" t="s">
        <v>1432</v>
      </c>
    </row>
    <row r="1621" spans="1:16" x14ac:dyDescent="0.2">
      <c r="A1621">
        <v>70</v>
      </c>
      <c r="B1621">
        <v>1</v>
      </c>
      <c r="D1621">
        <v>4</v>
      </c>
      <c r="E1621" t="s">
        <v>1433</v>
      </c>
      <c r="F1621" t="s">
        <v>1434</v>
      </c>
      <c r="G1621">
        <v>1</v>
      </c>
      <c r="H1621">
        <v>0</v>
      </c>
      <c r="I1621" t="s">
        <v>3</v>
      </c>
      <c r="J1621">
        <v>2</v>
      </c>
      <c r="K1621">
        <v>0</v>
      </c>
      <c r="L1621" t="s">
        <v>3</v>
      </c>
      <c r="M1621" t="s">
        <v>3</v>
      </c>
      <c r="N1621">
        <v>0</v>
      </c>
      <c r="O1621">
        <v>1</v>
      </c>
      <c r="P1621" t="s">
        <v>3</v>
      </c>
    </row>
    <row r="1622" spans="1:16" x14ac:dyDescent="0.2">
      <c r="A1622">
        <v>70</v>
      </c>
      <c r="B1622">
        <v>1</v>
      </c>
      <c r="D1622">
        <v>5</v>
      </c>
      <c r="E1622" t="s">
        <v>1435</v>
      </c>
      <c r="F1622" t="s">
        <v>1436</v>
      </c>
      <c r="G1622">
        <v>0</v>
      </c>
      <c r="H1622">
        <v>0</v>
      </c>
      <c r="I1622" t="s">
        <v>3</v>
      </c>
      <c r="J1622">
        <v>2</v>
      </c>
      <c r="K1622">
        <v>0</v>
      </c>
      <c r="L1622" t="s">
        <v>3</v>
      </c>
      <c r="M1622" t="s">
        <v>3</v>
      </c>
      <c r="N1622">
        <v>0</v>
      </c>
      <c r="O1622">
        <v>0</v>
      </c>
      <c r="P1622" t="s">
        <v>3</v>
      </c>
    </row>
    <row r="1623" spans="1:16" x14ac:dyDescent="0.2">
      <c r="A1623">
        <v>70</v>
      </c>
      <c r="B1623">
        <v>1</v>
      </c>
      <c r="D1623">
        <v>6</v>
      </c>
      <c r="E1623" t="s">
        <v>1437</v>
      </c>
      <c r="F1623" t="s">
        <v>1438</v>
      </c>
      <c r="G1623">
        <v>0</v>
      </c>
      <c r="H1623">
        <v>0</v>
      </c>
      <c r="I1623" t="s">
        <v>3</v>
      </c>
      <c r="J1623">
        <v>2</v>
      </c>
      <c r="K1623">
        <v>0</v>
      </c>
      <c r="L1623" t="s">
        <v>3</v>
      </c>
      <c r="M1623" t="s">
        <v>3</v>
      </c>
      <c r="N1623">
        <v>0</v>
      </c>
      <c r="O1623">
        <v>0</v>
      </c>
      <c r="P1623" t="s">
        <v>3</v>
      </c>
    </row>
    <row r="1624" spans="1:16" x14ac:dyDescent="0.2">
      <c r="A1624">
        <v>70</v>
      </c>
      <c r="B1624">
        <v>1</v>
      </c>
      <c r="D1624">
        <v>7</v>
      </c>
      <c r="E1624" t="s">
        <v>1439</v>
      </c>
      <c r="F1624" t="s">
        <v>1440</v>
      </c>
      <c r="G1624">
        <v>0</v>
      </c>
      <c r="H1624">
        <v>0</v>
      </c>
      <c r="I1624" t="s">
        <v>1441</v>
      </c>
      <c r="J1624">
        <v>0</v>
      </c>
      <c r="K1624">
        <v>0</v>
      </c>
      <c r="L1624" t="s">
        <v>3</v>
      </c>
      <c r="M1624" t="s">
        <v>3</v>
      </c>
      <c r="N1624">
        <v>0</v>
      </c>
      <c r="O1624">
        <v>0</v>
      </c>
      <c r="P1624" t="s">
        <v>1442</v>
      </c>
    </row>
    <row r="1625" spans="1:16" x14ac:dyDescent="0.2">
      <c r="A1625">
        <v>70</v>
      </c>
      <c r="B1625">
        <v>1</v>
      </c>
      <c r="D1625">
        <v>8</v>
      </c>
      <c r="E1625" t="s">
        <v>1443</v>
      </c>
      <c r="F1625" t="s">
        <v>1444</v>
      </c>
      <c r="G1625">
        <v>0</v>
      </c>
      <c r="H1625">
        <v>0</v>
      </c>
      <c r="I1625" t="s">
        <v>1445</v>
      </c>
      <c r="J1625">
        <v>0</v>
      </c>
      <c r="K1625">
        <v>0</v>
      </c>
      <c r="L1625" t="s">
        <v>3</v>
      </c>
      <c r="M1625" t="s">
        <v>3</v>
      </c>
      <c r="N1625">
        <v>0</v>
      </c>
      <c r="O1625">
        <v>0</v>
      </c>
      <c r="P1625" t="s">
        <v>1443</v>
      </c>
    </row>
    <row r="1626" spans="1:16" x14ac:dyDescent="0.2">
      <c r="A1626">
        <v>70</v>
      </c>
      <c r="B1626">
        <v>1</v>
      </c>
      <c r="D1626">
        <v>9</v>
      </c>
      <c r="E1626" t="s">
        <v>1446</v>
      </c>
      <c r="F1626" t="s">
        <v>1447</v>
      </c>
      <c r="G1626">
        <v>0</v>
      </c>
      <c r="H1626">
        <v>0</v>
      </c>
      <c r="I1626" t="s">
        <v>1448</v>
      </c>
      <c r="J1626">
        <v>0</v>
      </c>
      <c r="K1626">
        <v>0</v>
      </c>
      <c r="L1626" t="s">
        <v>3</v>
      </c>
      <c r="M1626" t="s">
        <v>3</v>
      </c>
      <c r="N1626">
        <v>0</v>
      </c>
      <c r="O1626">
        <v>0</v>
      </c>
      <c r="P1626" t="s">
        <v>1449</v>
      </c>
    </row>
    <row r="1627" spans="1:16" x14ac:dyDescent="0.2">
      <c r="A1627">
        <v>70</v>
      </c>
      <c r="B1627">
        <v>1</v>
      </c>
      <c r="D1627">
        <v>10</v>
      </c>
      <c r="E1627" t="s">
        <v>1450</v>
      </c>
      <c r="F1627" t="s">
        <v>1451</v>
      </c>
      <c r="G1627">
        <v>0</v>
      </c>
      <c r="H1627">
        <v>0</v>
      </c>
      <c r="I1627" t="s">
        <v>1452</v>
      </c>
      <c r="J1627">
        <v>0</v>
      </c>
      <c r="K1627">
        <v>0</v>
      </c>
      <c r="L1627" t="s">
        <v>3</v>
      </c>
      <c r="M1627" t="s">
        <v>3</v>
      </c>
      <c r="N1627">
        <v>0</v>
      </c>
      <c r="O1627">
        <v>0</v>
      </c>
      <c r="P1627" t="s">
        <v>1453</v>
      </c>
    </row>
    <row r="1628" spans="1:16" x14ac:dyDescent="0.2">
      <c r="A1628">
        <v>70</v>
      </c>
      <c r="B1628">
        <v>1</v>
      </c>
      <c r="D1628">
        <v>11</v>
      </c>
      <c r="E1628" t="s">
        <v>1454</v>
      </c>
      <c r="F1628" t="s">
        <v>1455</v>
      </c>
      <c r="G1628">
        <v>0</v>
      </c>
      <c r="H1628">
        <v>0</v>
      </c>
      <c r="I1628" t="s">
        <v>1456</v>
      </c>
      <c r="J1628">
        <v>0</v>
      </c>
      <c r="K1628">
        <v>0</v>
      </c>
      <c r="L1628" t="s">
        <v>3</v>
      </c>
      <c r="M1628" t="s">
        <v>3</v>
      </c>
      <c r="N1628">
        <v>0</v>
      </c>
      <c r="O1628">
        <v>0</v>
      </c>
      <c r="P1628" t="s">
        <v>1457</v>
      </c>
    </row>
    <row r="1629" spans="1:16" x14ac:dyDescent="0.2">
      <c r="A1629">
        <v>70</v>
      </c>
      <c r="B1629">
        <v>1</v>
      </c>
      <c r="D1629">
        <v>12</v>
      </c>
      <c r="E1629" t="s">
        <v>1458</v>
      </c>
      <c r="F1629" t="s">
        <v>1459</v>
      </c>
      <c r="G1629">
        <v>0</v>
      </c>
      <c r="H1629">
        <v>0</v>
      </c>
      <c r="I1629" t="s">
        <v>3</v>
      </c>
      <c r="J1629">
        <v>0</v>
      </c>
      <c r="K1629">
        <v>0</v>
      </c>
      <c r="L1629" t="s">
        <v>3</v>
      </c>
      <c r="M1629" t="s">
        <v>3</v>
      </c>
      <c r="N1629">
        <v>0</v>
      </c>
      <c r="O1629">
        <v>0</v>
      </c>
      <c r="P1629" t="s">
        <v>1460</v>
      </c>
    </row>
    <row r="1630" spans="1:16" x14ac:dyDescent="0.2">
      <c r="A1630">
        <v>70</v>
      </c>
      <c r="B1630">
        <v>1</v>
      </c>
      <c r="D1630">
        <v>1</v>
      </c>
      <c r="E1630" t="s">
        <v>1461</v>
      </c>
      <c r="F1630" t="s">
        <v>1462</v>
      </c>
      <c r="G1630">
        <v>0.9</v>
      </c>
      <c r="H1630">
        <v>1</v>
      </c>
      <c r="I1630" t="s">
        <v>1463</v>
      </c>
      <c r="J1630">
        <v>0</v>
      </c>
      <c r="K1630">
        <v>0</v>
      </c>
      <c r="L1630" t="s">
        <v>3</v>
      </c>
      <c r="M1630" t="s">
        <v>3</v>
      </c>
      <c r="N1630">
        <v>0</v>
      </c>
      <c r="O1630">
        <v>0.9</v>
      </c>
      <c r="P1630" t="s">
        <v>1464</v>
      </c>
    </row>
    <row r="1631" spans="1:16" x14ac:dyDescent="0.2">
      <c r="A1631">
        <v>70</v>
      </c>
      <c r="B1631">
        <v>1</v>
      </c>
      <c r="D1631">
        <v>2</v>
      </c>
      <c r="E1631" t="s">
        <v>1465</v>
      </c>
      <c r="F1631" t="s">
        <v>1466</v>
      </c>
      <c r="G1631">
        <v>0.85</v>
      </c>
      <c r="H1631">
        <v>1</v>
      </c>
      <c r="I1631" t="s">
        <v>1467</v>
      </c>
      <c r="J1631">
        <v>0</v>
      </c>
      <c r="K1631">
        <v>0</v>
      </c>
      <c r="L1631" t="s">
        <v>3</v>
      </c>
      <c r="M1631" t="s">
        <v>3</v>
      </c>
      <c r="N1631">
        <v>0</v>
      </c>
      <c r="O1631">
        <v>0.85</v>
      </c>
      <c r="P1631" t="s">
        <v>1468</v>
      </c>
    </row>
    <row r="1632" spans="1:16" x14ac:dyDescent="0.2">
      <c r="A1632">
        <v>70</v>
      </c>
      <c r="B1632">
        <v>1</v>
      </c>
      <c r="D1632">
        <v>3</v>
      </c>
      <c r="E1632" t="s">
        <v>1469</v>
      </c>
      <c r="F1632" t="s">
        <v>1470</v>
      </c>
      <c r="G1632">
        <v>1.03</v>
      </c>
      <c r="H1632">
        <v>0</v>
      </c>
      <c r="I1632" t="s">
        <v>3</v>
      </c>
      <c r="J1632">
        <v>0</v>
      </c>
      <c r="K1632">
        <v>0</v>
      </c>
      <c r="L1632" t="s">
        <v>3</v>
      </c>
      <c r="M1632" t="s">
        <v>3</v>
      </c>
      <c r="N1632">
        <v>0</v>
      </c>
      <c r="O1632">
        <v>1.03</v>
      </c>
      <c r="P1632" t="s">
        <v>1471</v>
      </c>
    </row>
    <row r="1633" spans="1:40" x14ac:dyDescent="0.2">
      <c r="A1633">
        <v>70</v>
      </c>
      <c r="B1633">
        <v>1</v>
      </c>
      <c r="D1633">
        <v>4</v>
      </c>
      <c r="E1633" t="s">
        <v>1472</v>
      </c>
      <c r="F1633" t="s">
        <v>1473</v>
      </c>
      <c r="G1633">
        <v>1.0900000000000001</v>
      </c>
      <c r="H1633">
        <v>0</v>
      </c>
      <c r="I1633" t="s">
        <v>3</v>
      </c>
      <c r="J1633">
        <v>0</v>
      </c>
      <c r="K1633">
        <v>0</v>
      </c>
      <c r="L1633" t="s">
        <v>3</v>
      </c>
      <c r="M1633" t="s">
        <v>3</v>
      </c>
      <c r="N1633">
        <v>0</v>
      </c>
      <c r="O1633">
        <v>1.0900000000000001</v>
      </c>
      <c r="P1633" t="s">
        <v>1474</v>
      </c>
    </row>
    <row r="1634" spans="1:40" x14ac:dyDescent="0.2">
      <c r="A1634">
        <v>70</v>
      </c>
      <c r="B1634">
        <v>1</v>
      </c>
      <c r="D1634">
        <v>5</v>
      </c>
      <c r="E1634" t="s">
        <v>1475</v>
      </c>
      <c r="F1634" t="s">
        <v>1476</v>
      </c>
      <c r="G1634">
        <v>7</v>
      </c>
      <c r="H1634">
        <v>0</v>
      </c>
      <c r="I1634" t="s">
        <v>3</v>
      </c>
      <c r="J1634">
        <v>0</v>
      </c>
      <c r="K1634">
        <v>0</v>
      </c>
      <c r="L1634" t="s">
        <v>3</v>
      </c>
      <c r="M1634" t="s">
        <v>3</v>
      </c>
      <c r="N1634">
        <v>0</v>
      </c>
      <c r="O1634">
        <v>7</v>
      </c>
      <c r="P1634" t="s">
        <v>3</v>
      </c>
    </row>
    <row r="1635" spans="1:40" x14ac:dyDescent="0.2">
      <c r="A1635">
        <v>70</v>
      </c>
      <c r="B1635">
        <v>1</v>
      </c>
      <c r="D1635">
        <v>6</v>
      </c>
      <c r="E1635" t="s">
        <v>1477</v>
      </c>
      <c r="F1635" t="s">
        <v>3</v>
      </c>
      <c r="G1635">
        <v>2</v>
      </c>
      <c r="H1635">
        <v>0</v>
      </c>
      <c r="I1635" t="s">
        <v>3</v>
      </c>
      <c r="J1635">
        <v>0</v>
      </c>
      <c r="K1635">
        <v>0</v>
      </c>
      <c r="L1635" t="s">
        <v>3</v>
      </c>
      <c r="M1635" t="s">
        <v>3</v>
      </c>
      <c r="N1635">
        <v>0</v>
      </c>
      <c r="O1635">
        <v>2</v>
      </c>
      <c r="P1635" t="s">
        <v>3</v>
      </c>
    </row>
    <row r="1637" spans="1:40" x14ac:dyDescent="0.2">
      <c r="A1637">
        <v>-1</v>
      </c>
    </row>
    <row r="1639" spans="1:40" x14ac:dyDescent="0.2">
      <c r="A1639" s="4">
        <v>75</v>
      </c>
      <c r="B1639" s="4" t="s">
        <v>1478</v>
      </c>
      <c r="C1639" s="4">
        <v>2000</v>
      </c>
      <c r="D1639" s="4">
        <v>0</v>
      </c>
      <c r="E1639" s="4">
        <v>1</v>
      </c>
      <c r="F1639" s="4"/>
      <c r="G1639" s="4">
        <v>0</v>
      </c>
      <c r="H1639" s="4">
        <v>1</v>
      </c>
      <c r="I1639" s="4">
        <v>0</v>
      </c>
      <c r="J1639" s="4">
        <v>1</v>
      </c>
      <c r="K1639" s="4">
        <v>0</v>
      </c>
      <c r="L1639" s="4">
        <v>0</v>
      </c>
      <c r="M1639" s="4">
        <v>0</v>
      </c>
      <c r="N1639" s="4">
        <v>53551706</v>
      </c>
      <c r="O1639" s="4">
        <v>1</v>
      </c>
    </row>
    <row r="1640" spans="1:40" x14ac:dyDescent="0.2">
      <c r="A1640" s="4">
        <v>75</v>
      </c>
      <c r="B1640" s="4" t="s">
        <v>1479</v>
      </c>
      <c r="C1640" s="4">
        <v>2022</v>
      </c>
      <c r="D1640" s="4">
        <v>0</v>
      </c>
      <c r="E1640" s="4">
        <v>3</v>
      </c>
      <c r="F1640" s="4">
        <v>1</v>
      </c>
      <c r="G1640" s="4">
        <v>0</v>
      </c>
      <c r="H1640" s="4">
        <v>1</v>
      </c>
      <c r="I1640" s="4">
        <v>0</v>
      </c>
      <c r="J1640" s="4">
        <v>3</v>
      </c>
      <c r="K1640" s="4">
        <v>0</v>
      </c>
      <c r="L1640" s="4">
        <v>0</v>
      </c>
      <c r="M1640" s="4">
        <v>1</v>
      </c>
      <c r="N1640" s="4">
        <v>53551707</v>
      </c>
      <c r="O1640" s="4">
        <v>2</v>
      </c>
    </row>
    <row r="1641" spans="1:40" x14ac:dyDescent="0.2">
      <c r="A1641" s="6">
        <v>1</v>
      </c>
      <c r="B1641" s="6" t="s">
        <v>1480</v>
      </c>
      <c r="C1641" s="6" t="s">
        <v>3</v>
      </c>
      <c r="D1641" s="6">
        <v>0</v>
      </c>
      <c r="E1641" s="6">
        <v>0</v>
      </c>
      <c r="F1641" s="6">
        <v>1</v>
      </c>
      <c r="G1641" s="6">
        <v>1</v>
      </c>
      <c r="H1641" s="6">
        <v>0</v>
      </c>
      <c r="I1641" s="6">
        <v>2</v>
      </c>
      <c r="J1641" s="6">
        <v>1</v>
      </c>
      <c r="K1641" s="6">
        <v>6.14</v>
      </c>
      <c r="L1641" s="6">
        <v>4.59</v>
      </c>
      <c r="M1641" s="6">
        <v>9.4</v>
      </c>
      <c r="N1641" s="6">
        <v>1</v>
      </c>
      <c r="O1641" s="6">
        <v>6.14</v>
      </c>
      <c r="P1641" s="6">
        <v>4.59</v>
      </c>
      <c r="Q1641" s="6">
        <v>9.4</v>
      </c>
      <c r="R1641" s="6" t="s">
        <v>3</v>
      </c>
      <c r="S1641" s="6" t="s">
        <v>3</v>
      </c>
      <c r="T1641" s="6" t="s">
        <v>3</v>
      </c>
      <c r="U1641" s="6" t="s">
        <v>3</v>
      </c>
      <c r="V1641" s="6" t="s">
        <v>3</v>
      </c>
      <c r="W1641" s="6" t="s">
        <v>3</v>
      </c>
      <c r="X1641" s="6" t="s">
        <v>3</v>
      </c>
      <c r="Y1641" s="6" t="s">
        <v>3</v>
      </c>
      <c r="Z1641" s="6" t="s">
        <v>30</v>
      </c>
      <c r="AA1641" s="6" t="s">
        <v>3</v>
      </c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>
        <v>53551711</v>
      </c>
    </row>
    <row r="1642" spans="1:40" x14ac:dyDescent="0.2">
      <c r="A1642" s="6">
        <v>2</v>
      </c>
      <c r="B1642" s="6" t="s">
        <v>1481</v>
      </c>
      <c r="C1642" s="6" t="s">
        <v>1482</v>
      </c>
      <c r="D1642" s="6">
        <v>0</v>
      </c>
      <c r="E1642" s="6">
        <v>0</v>
      </c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>
        <v>53551710</v>
      </c>
    </row>
    <row r="1643" spans="1:40" x14ac:dyDescent="0.2">
      <c r="A1643" s="6">
        <v>2</v>
      </c>
      <c r="B1643" s="6" t="s">
        <v>1481</v>
      </c>
      <c r="C1643" s="6" t="s">
        <v>3</v>
      </c>
      <c r="D1643" s="6">
        <v>0</v>
      </c>
      <c r="E1643" s="6">
        <v>0</v>
      </c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>
        <v>53551708</v>
      </c>
    </row>
    <row r="1647" spans="1:40" x14ac:dyDescent="0.2">
      <c r="A1647">
        <v>65</v>
      </c>
      <c r="C1647">
        <v>1</v>
      </c>
      <c r="D1647">
        <v>0</v>
      </c>
      <c r="E1647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60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1483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66132</v>
      </c>
      <c r="M1">
        <v>10</v>
      </c>
      <c r="N1">
        <v>11</v>
      </c>
      <c r="O1">
        <v>4</v>
      </c>
      <c r="P1">
        <v>1</v>
      </c>
      <c r="Q1">
        <v>4</v>
      </c>
    </row>
    <row r="12" spans="1:133" x14ac:dyDescent="0.2">
      <c r="A12" s="1">
        <v>1</v>
      </c>
      <c r="B12" s="1">
        <v>56</v>
      </c>
      <c r="C12" s="1">
        <v>0</v>
      </c>
      <c r="D12" s="1"/>
      <c r="E12" s="1">
        <v>0</v>
      </c>
      <c r="F12" s="1" t="s">
        <v>4</v>
      </c>
      <c r="G12" s="1" t="s">
        <v>4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11</v>
      </c>
      <c r="N12" s="1"/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4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5</v>
      </c>
      <c r="BI12" s="1" t="s">
        <v>6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1</v>
      </c>
      <c r="BW12" s="1">
        <v>0</v>
      </c>
      <c r="BX12" s="1">
        <v>0</v>
      </c>
      <c r="BY12" s="1" t="s">
        <v>3</v>
      </c>
      <c r="BZ12" s="1" t="s">
        <v>7</v>
      </c>
      <c r="CA12" s="1" t="s">
        <v>3</v>
      </c>
      <c r="CB12" s="1" t="s">
        <v>3</v>
      </c>
      <c r="CC12" s="1" t="s">
        <v>3</v>
      </c>
      <c r="CD12" s="1" t="s">
        <v>3</v>
      </c>
      <c r="CE12" s="1" t="s">
        <v>8</v>
      </c>
      <c r="CF12" s="1">
        <v>0</v>
      </c>
      <c r="CG12" s="1">
        <v>0</v>
      </c>
      <c r="CH12" s="1">
        <v>403505160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53551706</v>
      </c>
      <c r="E14" s="1">
        <v>53551707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7">
        <v>3</v>
      </c>
      <c r="B16" s="7">
        <v>1</v>
      </c>
      <c r="C16" s="7" t="s">
        <v>3</v>
      </c>
      <c r="D16" s="7" t="s">
        <v>9</v>
      </c>
      <c r="E16" s="8">
        <f>(Source!F1562)/1000</f>
        <v>5939.2129999999997</v>
      </c>
      <c r="F16" s="8">
        <f>(Source!F1563)/1000</f>
        <v>4884.2939999999999</v>
      </c>
      <c r="G16" s="8">
        <f>(Source!F1554)/1000</f>
        <v>0</v>
      </c>
      <c r="H16" s="8">
        <f>(Source!F1564)/1000+(Source!F1565)/1000</f>
        <v>1.569</v>
      </c>
      <c r="I16" s="8">
        <f>E16+F16+G16+H16</f>
        <v>10825.075999999999</v>
      </c>
      <c r="J16" s="8">
        <f>(Source!F1560)/1000</f>
        <v>127.012</v>
      </c>
      <c r="T16" s="9">
        <f>(Source!P1562)/1000</f>
        <v>22990.377</v>
      </c>
      <c r="U16" s="9">
        <f>(Source!P1563)/1000</f>
        <v>7497.99</v>
      </c>
      <c r="V16" s="9">
        <f>(Source!P1554)/1000</f>
        <v>0</v>
      </c>
      <c r="W16" s="9">
        <f>(Source!P1564)/1000+(Source!P1565)/1000</f>
        <v>55.314999999999998</v>
      </c>
      <c r="X16" s="9">
        <f>T16+U16+V16+W16</f>
        <v>30543.681999999997</v>
      </c>
      <c r="Y16" s="9">
        <f>(Source!P1560)/1000</f>
        <v>4424.1369999999997</v>
      </c>
      <c r="AI16" s="7">
        <v>0</v>
      </c>
      <c r="AJ16" s="7">
        <v>-1</v>
      </c>
      <c r="AK16" s="7" t="s">
        <v>3</v>
      </c>
      <c r="AL16" s="7" t="s">
        <v>3</v>
      </c>
      <c r="AM16" s="7" t="s">
        <v>3</v>
      </c>
      <c r="AN16" s="7">
        <v>0</v>
      </c>
      <c r="AO16" s="7" t="s">
        <v>3</v>
      </c>
      <c r="AP16" s="7" t="s">
        <v>3</v>
      </c>
      <c r="AT16" s="8">
        <v>10637871.09</v>
      </c>
      <c r="AU16" s="8">
        <v>10466000.48</v>
      </c>
      <c r="AW16" s="8">
        <v>0</v>
      </c>
      <c r="AX16" s="8">
        <v>0</v>
      </c>
      <c r="AY16" s="8">
        <v>33398.14</v>
      </c>
      <c r="AZ16" s="8">
        <v>3040.0499999999997</v>
      </c>
      <c r="BA16" s="8">
        <v>123735.31999999999</v>
      </c>
      <c r="BB16" s="8">
        <v>5939210.7199999997</v>
      </c>
      <c r="BC16" s="8">
        <v>4884294.38</v>
      </c>
      <c r="BD16" s="8">
        <v>1569.66</v>
      </c>
      <c r="BE16" s="8">
        <v>0</v>
      </c>
      <c r="BF16" s="8">
        <v>14024.050752200001</v>
      </c>
      <c r="BG16" s="8">
        <v>241.8805323</v>
      </c>
      <c r="BH16" s="8">
        <v>5557.49</v>
      </c>
      <c r="BI16" s="8">
        <v>122916.39</v>
      </c>
      <c r="BJ16" s="8">
        <v>64287.28</v>
      </c>
      <c r="BK16" s="8">
        <v>10825074.76</v>
      </c>
      <c r="BR16" s="9">
        <v>23946632</v>
      </c>
      <c r="BS16" s="9">
        <v>18893597</v>
      </c>
      <c r="BU16" s="9">
        <v>0</v>
      </c>
      <c r="BV16" s="9">
        <v>0</v>
      </c>
      <c r="BW16" s="9">
        <v>411433</v>
      </c>
      <c r="BX16" s="9">
        <v>107129</v>
      </c>
      <c r="BY16" s="9">
        <v>4360434</v>
      </c>
      <c r="BZ16" s="9">
        <v>22990377</v>
      </c>
      <c r="CA16" s="9">
        <v>7497990</v>
      </c>
      <c r="CB16" s="9">
        <v>55315</v>
      </c>
      <c r="CC16" s="9">
        <v>0</v>
      </c>
      <c r="CD16" s="9">
        <v>14024.050752200001</v>
      </c>
      <c r="CE16" s="9">
        <v>241.8805323</v>
      </c>
      <c r="CF16" s="9">
        <v>5557</v>
      </c>
      <c r="CG16" s="9">
        <v>4331568</v>
      </c>
      <c r="CH16" s="9">
        <v>2265482</v>
      </c>
      <c r="CI16" s="9">
        <v>30543682</v>
      </c>
    </row>
    <row r="18" spans="1:40" x14ac:dyDescent="0.2">
      <c r="A18">
        <v>51</v>
      </c>
      <c r="E18" s="10">
        <f>SUMIF(A16:A17,3,E16:E17)</f>
        <v>5939.2129999999997</v>
      </c>
      <c r="F18" s="10">
        <f>SUMIF(A16:A17,3,F16:F17)</f>
        <v>4884.2939999999999</v>
      </c>
      <c r="G18" s="10">
        <f>SUMIF(A16:A17,3,G16:G17)</f>
        <v>0</v>
      </c>
      <c r="H18" s="10">
        <f>SUMIF(A16:A17,3,H16:H17)</f>
        <v>1.569</v>
      </c>
      <c r="I18" s="10">
        <f>SUMIF(A16:A17,3,I16:I17)</f>
        <v>10825.075999999999</v>
      </c>
      <c r="J18" s="10">
        <f>SUMIF(A16:A17,3,J16:J17)</f>
        <v>127.012</v>
      </c>
      <c r="K18" s="10"/>
      <c r="L18" s="10"/>
      <c r="M18" s="10"/>
      <c r="N18" s="10"/>
      <c r="O18" s="10"/>
      <c r="P18" s="10"/>
      <c r="Q18" s="10"/>
      <c r="R18" s="10"/>
      <c r="S18" s="10"/>
      <c r="T18" s="3">
        <f>SUMIF(A16:A17,3,T16:T17)</f>
        <v>22990.377</v>
      </c>
      <c r="U18" s="3">
        <f>SUMIF(A16:A17,3,U16:U17)</f>
        <v>7497.99</v>
      </c>
      <c r="V18" s="3">
        <f>SUMIF(A16:A17,3,V16:V17)</f>
        <v>0</v>
      </c>
      <c r="W18" s="3">
        <f>SUMIF(A16:A17,3,W16:W17)</f>
        <v>55.314999999999998</v>
      </c>
      <c r="X18" s="3">
        <f>SUMIF(A16:A17,3,X16:X17)</f>
        <v>30543.681999999997</v>
      </c>
      <c r="Y18" s="3">
        <f>SUMIF(A16:A17,3,Y16:Y17)</f>
        <v>4424.1369999999997</v>
      </c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20" spans="1:40" x14ac:dyDescent="0.2">
      <c r="A20" s="5">
        <v>50</v>
      </c>
      <c r="B20" s="5">
        <v>0</v>
      </c>
      <c r="C20" s="5">
        <v>0</v>
      </c>
      <c r="D20" s="5">
        <v>1</v>
      </c>
      <c r="E20" s="5">
        <v>201</v>
      </c>
      <c r="F20" s="5">
        <v>10637871.09</v>
      </c>
      <c r="G20" s="5" t="s">
        <v>249</v>
      </c>
      <c r="H20" s="5" t="s">
        <v>250</v>
      </c>
      <c r="I20" s="5"/>
      <c r="J20" s="5"/>
      <c r="K20" s="5">
        <v>201</v>
      </c>
      <c r="L20" s="5">
        <v>1</v>
      </c>
      <c r="M20" s="5">
        <v>3</v>
      </c>
      <c r="N20" s="5" t="s">
        <v>3</v>
      </c>
      <c r="O20" s="5">
        <v>2</v>
      </c>
      <c r="P20" s="5">
        <v>23946632</v>
      </c>
    </row>
    <row r="21" spans="1:40" x14ac:dyDescent="0.2">
      <c r="A21" s="5">
        <v>50</v>
      </c>
      <c r="B21" s="5">
        <v>0</v>
      </c>
      <c r="C21" s="5">
        <v>0</v>
      </c>
      <c r="D21" s="5">
        <v>1</v>
      </c>
      <c r="E21" s="5">
        <v>202</v>
      </c>
      <c r="F21" s="5">
        <v>10466000.48</v>
      </c>
      <c r="G21" s="5" t="s">
        <v>251</v>
      </c>
      <c r="H21" s="5" t="s">
        <v>252</v>
      </c>
      <c r="I21" s="5"/>
      <c r="J21" s="5"/>
      <c r="K21" s="5">
        <v>202</v>
      </c>
      <c r="L21" s="5">
        <v>2</v>
      </c>
      <c r="M21" s="5">
        <v>3</v>
      </c>
      <c r="N21" s="5" t="s">
        <v>3</v>
      </c>
      <c r="O21" s="5">
        <v>2</v>
      </c>
      <c r="P21" s="5">
        <v>18893597</v>
      </c>
    </row>
    <row r="22" spans="1:40" x14ac:dyDescent="0.2">
      <c r="A22" s="5">
        <v>50</v>
      </c>
      <c r="B22" s="5">
        <v>0</v>
      </c>
      <c r="C22" s="5">
        <v>0</v>
      </c>
      <c r="D22" s="5">
        <v>1</v>
      </c>
      <c r="E22" s="5">
        <v>43095185</v>
      </c>
      <c r="F22" s="5">
        <v>0</v>
      </c>
      <c r="G22" s="5" t="s">
        <v>253</v>
      </c>
      <c r="H22" s="5" t="s">
        <v>254</v>
      </c>
      <c r="I22" s="5"/>
      <c r="J22" s="5"/>
      <c r="K22" s="5">
        <v>222</v>
      </c>
      <c r="L22" s="5">
        <v>3</v>
      </c>
      <c r="M22" s="5">
        <v>3</v>
      </c>
      <c r="N22" s="5" t="s">
        <v>3</v>
      </c>
      <c r="O22" s="5">
        <v>2</v>
      </c>
      <c r="P22" s="5">
        <v>0</v>
      </c>
    </row>
    <row r="23" spans="1:40" x14ac:dyDescent="0.2">
      <c r="A23" s="5">
        <v>50</v>
      </c>
      <c r="B23" s="5">
        <v>0</v>
      </c>
      <c r="C23" s="5">
        <v>0</v>
      </c>
      <c r="D23" s="5">
        <v>1</v>
      </c>
      <c r="E23" s="5">
        <v>225</v>
      </c>
      <c r="F23" s="5">
        <v>10466000.48</v>
      </c>
      <c r="G23" s="5" t="s">
        <v>255</v>
      </c>
      <c r="H23" s="5" t="s">
        <v>256</v>
      </c>
      <c r="I23" s="5"/>
      <c r="J23" s="5"/>
      <c r="K23" s="5">
        <v>225</v>
      </c>
      <c r="L23" s="5">
        <v>4</v>
      </c>
      <c r="M23" s="5">
        <v>3</v>
      </c>
      <c r="N23" s="5" t="s">
        <v>3</v>
      </c>
      <c r="O23" s="5">
        <v>2</v>
      </c>
      <c r="P23" s="5">
        <v>18893597</v>
      </c>
    </row>
    <row r="24" spans="1:40" x14ac:dyDescent="0.2">
      <c r="A24" s="5">
        <v>50</v>
      </c>
      <c r="B24" s="5">
        <v>0</v>
      </c>
      <c r="C24" s="5">
        <v>0</v>
      </c>
      <c r="D24" s="5">
        <v>1</v>
      </c>
      <c r="E24" s="5">
        <v>226</v>
      </c>
      <c r="F24" s="5">
        <v>10466000.48</v>
      </c>
      <c r="G24" s="5" t="s">
        <v>257</v>
      </c>
      <c r="H24" s="5" t="s">
        <v>258</v>
      </c>
      <c r="I24" s="5"/>
      <c r="J24" s="5"/>
      <c r="K24" s="5">
        <v>226</v>
      </c>
      <c r="L24" s="5">
        <v>5</v>
      </c>
      <c r="M24" s="5">
        <v>3</v>
      </c>
      <c r="N24" s="5" t="s">
        <v>3</v>
      </c>
      <c r="O24" s="5">
        <v>2</v>
      </c>
      <c r="P24" s="5">
        <v>18893597</v>
      </c>
    </row>
    <row r="25" spans="1:40" x14ac:dyDescent="0.2">
      <c r="A25" s="5">
        <v>50</v>
      </c>
      <c r="B25" s="5">
        <v>0</v>
      </c>
      <c r="C25" s="5">
        <v>0</v>
      </c>
      <c r="D25" s="5">
        <v>1</v>
      </c>
      <c r="E25" s="5">
        <v>227</v>
      </c>
      <c r="F25" s="5">
        <v>0</v>
      </c>
      <c r="G25" s="5" t="s">
        <v>259</v>
      </c>
      <c r="H25" s="5" t="s">
        <v>260</v>
      </c>
      <c r="I25" s="5"/>
      <c r="J25" s="5"/>
      <c r="K25" s="5">
        <v>227</v>
      </c>
      <c r="L25" s="5">
        <v>6</v>
      </c>
      <c r="M25" s="5">
        <v>3</v>
      </c>
      <c r="N25" s="5" t="s">
        <v>3</v>
      </c>
      <c r="O25" s="5">
        <v>2</v>
      </c>
      <c r="P25" s="5">
        <v>0</v>
      </c>
    </row>
    <row r="26" spans="1:40" x14ac:dyDescent="0.2">
      <c r="A26" s="5">
        <v>50</v>
      </c>
      <c r="B26" s="5">
        <v>0</v>
      </c>
      <c r="C26" s="5">
        <v>0</v>
      </c>
      <c r="D26" s="5">
        <v>1</v>
      </c>
      <c r="E26" s="5">
        <v>228</v>
      </c>
      <c r="F26" s="5">
        <v>10466000.48</v>
      </c>
      <c r="G26" s="5" t="s">
        <v>261</v>
      </c>
      <c r="H26" s="5" t="s">
        <v>262</v>
      </c>
      <c r="I26" s="5"/>
      <c r="J26" s="5"/>
      <c r="K26" s="5">
        <v>228</v>
      </c>
      <c r="L26" s="5">
        <v>7</v>
      </c>
      <c r="M26" s="5">
        <v>3</v>
      </c>
      <c r="N26" s="5" t="s">
        <v>3</v>
      </c>
      <c r="O26" s="5">
        <v>2</v>
      </c>
      <c r="P26" s="5">
        <v>18893597</v>
      </c>
    </row>
    <row r="27" spans="1:40" x14ac:dyDescent="0.2">
      <c r="A27" s="5">
        <v>50</v>
      </c>
      <c r="B27" s="5">
        <v>0</v>
      </c>
      <c r="C27" s="5">
        <v>0</v>
      </c>
      <c r="D27" s="5">
        <v>1</v>
      </c>
      <c r="E27" s="5">
        <v>216</v>
      </c>
      <c r="F27" s="5">
        <v>0</v>
      </c>
      <c r="G27" s="5" t="s">
        <v>263</v>
      </c>
      <c r="H27" s="5" t="s">
        <v>264</v>
      </c>
      <c r="I27" s="5"/>
      <c r="J27" s="5"/>
      <c r="K27" s="5">
        <v>216</v>
      </c>
      <c r="L27" s="5">
        <v>8</v>
      </c>
      <c r="M27" s="5">
        <v>3</v>
      </c>
      <c r="N27" s="5" t="s">
        <v>3</v>
      </c>
      <c r="O27" s="5">
        <v>2</v>
      </c>
      <c r="P27" s="5">
        <v>0</v>
      </c>
    </row>
    <row r="28" spans="1:40" x14ac:dyDescent="0.2">
      <c r="A28" s="5">
        <v>50</v>
      </c>
      <c r="B28" s="5">
        <v>0</v>
      </c>
      <c r="C28" s="5">
        <v>0</v>
      </c>
      <c r="D28" s="5">
        <v>1</v>
      </c>
      <c r="E28" s="5">
        <v>223</v>
      </c>
      <c r="F28" s="5">
        <v>0</v>
      </c>
      <c r="G28" s="5" t="s">
        <v>265</v>
      </c>
      <c r="H28" s="5" t="s">
        <v>266</v>
      </c>
      <c r="I28" s="5"/>
      <c r="J28" s="5"/>
      <c r="K28" s="5">
        <v>223</v>
      </c>
      <c r="L28" s="5">
        <v>9</v>
      </c>
      <c r="M28" s="5">
        <v>3</v>
      </c>
      <c r="N28" s="5" t="s">
        <v>3</v>
      </c>
      <c r="O28" s="5">
        <v>2</v>
      </c>
      <c r="P28" s="5">
        <v>0</v>
      </c>
    </row>
    <row r="29" spans="1:40" x14ac:dyDescent="0.2">
      <c r="A29" s="5">
        <v>50</v>
      </c>
      <c r="B29" s="5">
        <v>0</v>
      </c>
      <c r="C29" s="5">
        <v>0</v>
      </c>
      <c r="D29" s="5">
        <v>1</v>
      </c>
      <c r="E29" s="5">
        <v>229</v>
      </c>
      <c r="F29" s="5">
        <v>0</v>
      </c>
      <c r="G29" s="5" t="s">
        <v>267</v>
      </c>
      <c r="H29" s="5" t="s">
        <v>268</v>
      </c>
      <c r="I29" s="5"/>
      <c r="J29" s="5"/>
      <c r="K29" s="5">
        <v>229</v>
      </c>
      <c r="L29" s="5">
        <v>10</v>
      </c>
      <c r="M29" s="5">
        <v>3</v>
      </c>
      <c r="N29" s="5" t="s">
        <v>3</v>
      </c>
      <c r="O29" s="5">
        <v>2</v>
      </c>
      <c r="P29" s="5">
        <v>0</v>
      </c>
    </row>
    <row r="30" spans="1:40" x14ac:dyDescent="0.2">
      <c r="A30" s="5">
        <v>50</v>
      </c>
      <c r="B30" s="5">
        <v>0</v>
      </c>
      <c r="C30" s="5">
        <v>0</v>
      </c>
      <c r="D30" s="5">
        <v>1</v>
      </c>
      <c r="E30" s="5">
        <v>203</v>
      </c>
      <c r="F30" s="5">
        <v>33398.140000000007</v>
      </c>
      <c r="G30" s="5" t="s">
        <v>269</v>
      </c>
      <c r="H30" s="5" t="s">
        <v>270</v>
      </c>
      <c r="I30" s="5"/>
      <c r="J30" s="5"/>
      <c r="K30" s="5">
        <v>203</v>
      </c>
      <c r="L30" s="5">
        <v>11</v>
      </c>
      <c r="M30" s="5">
        <v>3</v>
      </c>
      <c r="N30" s="5" t="s">
        <v>3</v>
      </c>
      <c r="O30" s="5">
        <v>2</v>
      </c>
      <c r="P30" s="5">
        <v>411433</v>
      </c>
    </row>
    <row r="31" spans="1:40" x14ac:dyDescent="0.2">
      <c r="A31" s="5">
        <v>50</v>
      </c>
      <c r="B31" s="5">
        <v>0</v>
      </c>
      <c r="C31" s="5">
        <v>0</v>
      </c>
      <c r="D31" s="5">
        <v>1</v>
      </c>
      <c r="E31" s="5">
        <v>231</v>
      </c>
      <c r="F31" s="5">
        <v>0</v>
      </c>
      <c r="G31" s="5" t="s">
        <v>271</v>
      </c>
      <c r="H31" s="5" t="s">
        <v>272</v>
      </c>
      <c r="I31" s="5"/>
      <c r="J31" s="5"/>
      <c r="K31" s="5">
        <v>231</v>
      </c>
      <c r="L31" s="5">
        <v>12</v>
      </c>
      <c r="M31" s="5">
        <v>3</v>
      </c>
      <c r="N31" s="5" t="s">
        <v>3</v>
      </c>
      <c r="O31" s="5">
        <v>2</v>
      </c>
      <c r="P31" s="5">
        <v>0</v>
      </c>
    </row>
    <row r="32" spans="1:40" x14ac:dyDescent="0.2">
      <c r="A32" s="5">
        <v>50</v>
      </c>
      <c r="B32" s="5">
        <v>0</v>
      </c>
      <c r="C32" s="5">
        <v>0</v>
      </c>
      <c r="D32" s="5">
        <v>1</v>
      </c>
      <c r="E32" s="5">
        <v>204</v>
      </c>
      <c r="F32" s="5">
        <v>3040.0500000000011</v>
      </c>
      <c r="G32" s="5" t="s">
        <v>273</v>
      </c>
      <c r="H32" s="5" t="s">
        <v>274</v>
      </c>
      <c r="I32" s="5"/>
      <c r="J32" s="5"/>
      <c r="K32" s="5">
        <v>204</v>
      </c>
      <c r="L32" s="5">
        <v>13</v>
      </c>
      <c r="M32" s="5">
        <v>3</v>
      </c>
      <c r="N32" s="5" t="s">
        <v>3</v>
      </c>
      <c r="O32" s="5">
        <v>2</v>
      </c>
      <c r="P32" s="5">
        <v>107129</v>
      </c>
    </row>
    <row r="33" spans="1:16" x14ac:dyDescent="0.2">
      <c r="A33" s="5">
        <v>50</v>
      </c>
      <c r="B33" s="5">
        <v>0</v>
      </c>
      <c r="C33" s="5">
        <v>0</v>
      </c>
      <c r="D33" s="5">
        <v>1</v>
      </c>
      <c r="E33" s="5">
        <v>205</v>
      </c>
      <c r="F33" s="5">
        <v>123735.31999999999</v>
      </c>
      <c r="G33" s="5" t="s">
        <v>275</v>
      </c>
      <c r="H33" s="5" t="s">
        <v>276</v>
      </c>
      <c r="I33" s="5"/>
      <c r="J33" s="5"/>
      <c r="K33" s="5">
        <v>205</v>
      </c>
      <c r="L33" s="5">
        <v>14</v>
      </c>
      <c r="M33" s="5">
        <v>3</v>
      </c>
      <c r="N33" s="5" t="s">
        <v>3</v>
      </c>
      <c r="O33" s="5">
        <v>2</v>
      </c>
      <c r="P33" s="5">
        <v>4360434</v>
      </c>
    </row>
    <row r="34" spans="1:16" x14ac:dyDescent="0.2">
      <c r="A34" s="5">
        <v>50</v>
      </c>
      <c r="B34" s="5">
        <v>0</v>
      </c>
      <c r="C34" s="5">
        <v>0</v>
      </c>
      <c r="D34" s="5">
        <v>1</v>
      </c>
      <c r="E34" s="5">
        <v>232</v>
      </c>
      <c r="F34" s="5">
        <v>0</v>
      </c>
      <c r="G34" s="5" t="s">
        <v>277</v>
      </c>
      <c r="H34" s="5" t="s">
        <v>278</v>
      </c>
      <c r="I34" s="5"/>
      <c r="J34" s="5"/>
      <c r="K34" s="5">
        <v>232</v>
      </c>
      <c r="L34" s="5">
        <v>15</v>
      </c>
      <c r="M34" s="5">
        <v>3</v>
      </c>
      <c r="N34" s="5" t="s">
        <v>3</v>
      </c>
      <c r="O34" s="5">
        <v>2</v>
      </c>
      <c r="P34" s="5">
        <v>0</v>
      </c>
    </row>
    <row r="35" spans="1:16" x14ac:dyDescent="0.2">
      <c r="A35" s="5">
        <v>50</v>
      </c>
      <c r="B35" s="5">
        <v>0</v>
      </c>
      <c r="C35" s="5">
        <v>0</v>
      </c>
      <c r="D35" s="5">
        <v>1</v>
      </c>
      <c r="E35" s="5">
        <v>214</v>
      </c>
      <c r="F35" s="5">
        <v>5939210.7199999997</v>
      </c>
      <c r="G35" s="5" t="s">
        <v>279</v>
      </c>
      <c r="H35" s="5" t="s">
        <v>280</v>
      </c>
      <c r="I35" s="5"/>
      <c r="J35" s="5"/>
      <c r="K35" s="5">
        <v>214</v>
      </c>
      <c r="L35" s="5">
        <v>16</v>
      </c>
      <c r="M35" s="5">
        <v>3</v>
      </c>
      <c r="N35" s="5" t="s">
        <v>3</v>
      </c>
      <c r="O35" s="5">
        <v>2</v>
      </c>
      <c r="P35" s="5">
        <v>22990377</v>
      </c>
    </row>
    <row r="36" spans="1:16" x14ac:dyDescent="0.2">
      <c r="A36" s="5">
        <v>50</v>
      </c>
      <c r="B36" s="5">
        <v>0</v>
      </c>
      <c r="C36" s="5">
        <v>0</v>
      </c>
      <c r="D36" s="5">
        <v>1</v>
      </c>
      <c r="E36" s="5">
        <v>215</v>
      </c>
      <c r="F36" s="5">
        <v>4884294.38</v>
      </c>
      <c r="G36" s="5" t="s">
        <v>281</v>
      </c>
      <c r="H36" s="5" t="s">
        <v>282</v>
      </c>
      <c r="I36" s="5"/>
      <c r="J36" s="5"/>
      <c r="K36" s="5">
        <v>215</v>
      </c>
      <c r="L36" s="5">
        <v>17</v>
      </c>
      <c r="M36" s="5">
        <v>3</v>
      </c>
      <c r="N36" s="5" t="s">
        <v>3</v>
      </c>
      <c r="O36" s="5">
        <v>2</v>
      </c>
      <c r="P36" s="5">
        <v>7497990</v>
      </c>
    </row>
    <row r="37" spans="1:16" x14ac:dyDescent="0.2">
      <c r="A37" s="5">
        <v>50</v>
      </c>
      <c r="B37" s="5">
        <v>0</v>
      </c>
      <c r="C37" s="5">
        <v>0</v>
      </c>
      <c r="D37" s="5">
        <v>1</v>
      </c>
      <c r="E37" s="5">
        <v>217</v>
      </c>
      <c r="F37" s="5">
        <v>1569.66</v>
      </c>
      <c r="G37" s="5" t="s">
        <v>283</v>
      </c>
      <c r="H37" s="5" t="s">
        <v>284</v>
      </c>
      <c r="I37" s="5"/>
      <c r="J37" s="5"/>
      <c r="K37" s="5">
        <v>217</v>
      </c>
      <c r="L37" s="5">
        <v>18</v>
      </c>
      <c r="M37" s="5">
        <v>3</v>
      </c>
      <c r="N37" s="5" t="s">
        <v>3</v>
      </c>
      <c r="O37" s="5">
        <v>2</v>
      </c>
      <c r="P37" s="5">
        <v>55315</v>
      </c>
    </row>
    <row r="38" spans="1:16" x14ac:dyDescent="0.2">
      <c r="A38" s="5">
        <v>50</v>
      </c>
      <c r="B38" s="5">
        <v>0</v>
      </c>
      <c r="C38" s="5">
        <v>0</v>
      </c>
      <c r="D38" s="5">
        <v>1</v>
      </c>
      <c r="E38" s="5">
        <v>230</v>
      </c>
      <c r="F38" s="5">
        <v>0</v>
      </c>
      <c r="G38" s="5" t="s">
        <v>285</v>
      </c>
      <c r="H38" s="5" t="s">
        <v>286</v>
      </c>
      <c r="I38" s="5"/>
      <c r="J38" s="5"/>
      <c r="K38" s="5">
        <v>230</v>
      </c>
      <c r="L38" s="5">
        <v>19</v>
      </c>
      <c r="M38" s="5">
        <v>3</v>
      </c>
      <c r="N38" s="5" t="s">
        <v>3</v>
      </c>
      <c r="O38" s="5">
        <v>2</v>
      </c>
      <c r="P38" s="5">
        <v>0</v>
      </c>
    </row>
    <row r="39" spans="1:16" x14ac:dyDescent="0.2">
      <c r="A39" s="5">
        <v>50</v>
      </c>
      <c r="B39" s="5">
        <v>0</v>
      </c>
      <c r="C39" s="5">
        <v>0</v>
      </c>
      <c r="D39" s="5">
        <v>1</v>
      </c>
      <c r="E39" s="5">
        <v>206</v>
      </c>
      <c r="F39" s="5">
        <v>0</v>
      </c>
      <c r="G39" s="5" t="s">
        <v>287</v>
      </c>
      <c r="H39" s="5" t="s">
        <v>288</v>
      </c>
      <c r="I39" s="5"/>
      <c r="J39" s="5"/>
      <c r="K39" s="5">
        <v>206</v>
      </c>
      <c r="L39" s="5">
        <v>20</v>
      </c>
      <c r="M39" s="5">
        <v>3</v>
      </c>
      <c r="N39" s="5" t="s">
        <v>3</v>
      </c>
      <c r="O39" s="5">
        <v>2</v>
      </c>
      <c r="P39" s="5">
        <v>0</v>
      </c>
    </row>
    <row r="40" spans="1:16" x14ac:dyDescent="0.2">
      <c r="A40" s="5">
        <v>50</v>
      </c>
      <c r="B40" s="5">
        <v>0</v>
      </c>
      <c r="C40" s="5">
        <v>0</v>
      </c>
      <c r="D40" s="5">
        <v>1</v>
      </c>
      <c r="E40" s="5">
        <v>207</v>
      </c>
      <c r="F40" s="5">
        <v>14024.050752200001</v>
      </c>
      <c r="G40" s="5" t="s">
        <v>289</v>
      </c>
      <c r="H40" s="5" t="s">
        <v>290</v>
      </c>
      <c r="I40" s="5"/>
      <c r="J40" s="5"/>
      <c r="K40" s="5">
        <v>207</v>
      </c>
      <c r="L40" s="5">
        <v>21</v>
      </c>
      <c r="M40" s="5">
        <v>3</v>
      </c>
      <c r="N40" s="5" t="s">
        <v>3</v>
      </c>
      <c r="O40" s="5">
        <v>-1</v>
      </c>
      <c r="P40" s="5">
        <v>14024.050752200001</v>
      </c>
    </row>
    <row r="41" spans="1:16" x14ac:dyDescent="0.2">
      <c r="A41" s="5">
        <v>50</v>
      </c>
      <c r="B41" s="5">
        <v>0</v>
      </c>
      <c r="C41" s="5">
        <v>0</v>
      </c>
      <c r="D41" s="5">
        <v>1</v>
      </c>
      <c r="E41" s="5">
        <v>208</v>
      </c>
      <c r="F41" s="5">
        <v>241.8805323</v>
      </c>
      <c r="G41" s="5" t="s">
        <v>291</v>
      </c>
      <c r="H41" s="5" t="s">
        <v>292</v>
      </c>
      <c r="I41" s="5"/>
      <c r="J41" s="5"/>
      <c r="K41" s="5">
        <v>208</v>
      </c>
      <c r="L41" s="5">
        <v>22</v>
      </c>
      <c r="M41" s="5">
        <v>3</v>
      </c>
      <c r="N41" s="5" t="s">
        <v>3</v>
      </c>
      <c r="O41" s="5">
        <v>-1</v>
      </c>
      <c r="P41" s="5">
        <v>241.8805323</v>
      </c>
    </row>
    <row r="42" spans="1:16" x14ac:dyDescent="0.2">
      <c r="A42" s="5">
        <v>50</v>
      </c>
      <c r="B42" s="5">
        <v>0</v>
      </c>
      <c r="C42" s="5">
        <v>0</v>
      </c>
      <c r="D42" s="5">
        <v>1</v>
      </c>
      <c r="E42" s="5">
        <v>209</v>
      </c>
      <c r="F42" s="5">
        <v>5557.49</v>
      </c>
      <c r="G42" s="5" t="s">
        <v>293</v>
      </c>
      <c r="H42" s="5" t="s">
        <v>294</v>
      </c>
      <c r="I42" s="5"/>
      <c r="J42" s="5"/>
      <c r="K42" s="5">
        <v>209</v>
      </c>
      <c r="L42" s="5">
        <v>23</v>
      </c>
      <c r="M42" s="5">
        <v>3</v>
      </c>
      <c r="N42" s="5" t="s">
        <v>3</v>
      </c>
      <c r="O42" s="5">
        <v>2</v>
      </c>
      <c r="P42" s="5">
        <v>5557</v>
      </c>
    </row>
    <row r="43" spans="1:16" x14ac:dyDescent="0.2">
      <c r="A43" s="5">
        <v>50</v>
      </c>
      <c r="B43" s="5">
        <v>0</v>
      </c>
      <c r="C43" s="5">
        <v>0</v>
      </c>
      <c r="D43" s="5">
        <v>1</v>
      </c>
      <c r="E43" s="5">
        <v>233</v>
      </c>
      <c r="F43" s="5">
        <v>14737.15</v>
      </c>
      <c r="G43" s="5" t="s">
        <v>295</v>
      </c>
      <c r="H43" s="5" t="s">
        <v>296</v>
      </c>
      <c r="I43" s="5"/>
      <c r="J43" s="5"/>
      <c r="K43" s="5">
        <v>233</v>
      </c>
      <c r="L43" s="5">
        <v>24</v>
      </c>
      <c r="M43" s="5">
        <v>3</v>
      </c>
      <c r="N43" s="5" t="s">
        <v>3</v>
      </c>
      <c r="O43" s="5">
        <v>2</v>
      </c>
      <c r="P43" s="5">
        <v>281168</v>
      </c>
    </row>
    <row r="44" spans="1:16" x14ac:dyDescent="0.2">
      <c r="A44" s="5">
        <v>50</v>
      </c>
      <c r="B44" s="5">
        <v>0</v>
      </c>
      <c r="C44" s="5">
        <v>0</v>
      </c>
      <c r="D44" s="5">
        <v>1</v>
      </c>
      <c r="E44" s="5">
        <v>210</v>
      </c>
      <c r="F44" s="5">
        <v>122916.39</v>
      </c>
      <c r="G44" s="5" t="s">
        <v>297</v>
      </c>
      <c r="H44" s="5" t="s">
        <v>298</v>
      </c>
      <c r="I44" s="5"/>
      <c r="J44" s="5"/>
      <c r="K44" s="5">
        <v>210</v>
      </c>
      <c r="L44" s="5">
        <v>25</v>
      </c>
      <c r="M44" s="5">
        <v>3</v>
      </c>
      <c r="N44" s="5" t="s">
        <v>3</v>
      </c>
      <c r="O44" s="5">
        <v>2</v>
      </c>
      <c r="P44" s="5">
        <v>4331568</v>
      </c>
    </row>
    <row r="45" spans="1:16" x14ac:dyDescent="0.2">
      <c r="A45" s="5">
        <v>50</v>
      </c>
      <c r="B45" s="5">
        <v>0</v>
      </c>
      <c r="C45" s="5">
        <v>0</v>
      </c>
      <c r="D45" s="5">
        <v>1</v>
      </c>
      <c r="E45" s="5">
        <v>211</v>
      </c>
      <c r="F45" s="5">
        <v>64287.28</v>
      </c>
      <c r="G45" s="5" t="s">
        <v>299</v>
      </c>
      <c r="H45" s="5" t="s">
        <v>300</v>
      </c>
      <c r="I45" s="5"/>
      <c r="J45" s="5"/>
      <c r="K45" s="5">
        <v>211</v>
      </c>
      <c r="L45" s="5">
        <v>26</v>
      </c>
      <c r="M45" s="5">
        <v>3</v>
      </c>
      <c r="N45" s="5" t="s">
        <v>3</v>
      </c>
      <c r="O45" s="5">
        <v>2</v>
      </c>
      <c r="P45" s="5">
        <v>2265482</v>
      </c>
    </row>
    <row r="46" spans="1:16" x14ac:dyDescent="0.2">
      <c r="A46" s="5">
        <v>50</v>
      </c>
      <c r="B46" s="5">
        <v>0</v>
      </c>
      <c r="C46" s="5">
        <v>0</v>
      </c>
      <c r="D46" s="5">
        <v>1</v>
      </c>
      <c r="E46" s="5">
        <v>224</v>
      </c>
      <c r="F46" s="5">
        <v>10825074.76</v>
      </c>
      <c r="G46" s="5" t="s">
        <v>301</v>
      </c>
      <c r="H46" s="5" t="s">
        <v>302</v>
      </c>
      <c r="I46" s="5"/>
      <c r="J46" s="5"/>
      <c r="K46" s="5">
        <v>224</v>
      </c>
      <c r="L46" s="5">
        <v>27</v>
      </c>
      <c r="M46" s="5">
        <v>3</v>
      </c>
      <c r="N46" s="5" t="s">
        <v>3</v>
      </c>
      <c r="O46" s="5">
        <v>2</v>
      </c>
      <c r="P46" s="5">
        <v>30543682</v>
      </c>
    </row>
    <row r="47" spans="1:16" x14ac:dyDescent="0.2">
      <c r="A47" s="5">
        <v>50</v>
      </c>
      <c r="B47" s="5">
        <v>1</v>
      </c>
      <c r="C47" s="5">
        <v>0</v>
      </c>
      <c r="D47" s="5">
        <v>2</v>
      </c>
      <c r="E47" s="5">
        <v>0</v>
      </c>
      <c r="F47" s="5">
        <v>10825074.76</v>
      </c>
      <c r="G47" s="5" t="s">
        <v>11</v>
      </c>
      <c r="H47" s="5" t="s">
        <v>1413</v>
      </c>
      <c r="I47" s="5"/>
      <c r="J47" s="5"/>
      <c r="K47" s="5">
        <v>212</v>
      </c>
      <c r="L47" s="5">
        <v>28</v>
      </c>
      <c r="M47" s="5">
        <v>0</v>
      </c>
      <c r="N47" s="5" t="s">
        <v>3</v>
      </c>
      <c r="O47" s="5">
        <v>2</v>
      </c>
      <c r="P47" s="5">
        <v>30543682</v>
      </c>
    </row>
    <row r="48" spans="1:16" x14ac:dyDescent="0.2">
      <c r="A48" s="5">
        <v>50</v>
      </c>
      <c r="B48" s="5">
        <v>1</v>
      </c>
      <c r="C48" s="5">
        <v>0</v>
      </c>
      <c r="D48" s="5">
        <v>2</v>
      </c>
      <c r="E48" s="5">
        <v>0</v>
      </c>
      <c r="F48" s="5">
        <v>216501.5</v>
      </c>
      <c r="G48" s="5" t="s">
        <v>31</v>
      </c>
      <c r="H48" s="5" t="s">
        <v>1418</v>
      </c>
      <c r="I48" s="5"/>
      <c r="J48" s="5"/>
      <c r="K48" s="5">
        <v>212</v>
      </c>
      <c r="L48" s="5">
        <v>29</v>
      </c>
      <c r="M48" s="5">
        <v>0</v>
      </c>
      <c r="N48" s="5" t="s">
        <v>3</v>
      </c>
      <c r="O48" s="5">
        <v>2</v>
      </c>
      <c r="P48" s="5">
        <v>610874</v>
      </c>
    </row>
    <row r="49" spans="1:40" x14ac:dyDescent="0.2">
      <c r="A49" s="5">
        <v>50</v>
      </c>
      <c r="B49" s="5">
        <v>1</v>
      </c>
      <c r="C49" s="5">
        <v>0</v>
      </c>
      <c r="D49" s="5">
        <v>2</v>
      </c>
      <c r="E49" s="5">
        <v>0</v>
      </c>
      <c r="F49" s="5">
        <v>11041576.26</v>
      </c>
      <c r="G49" s="5" t="s">
        <v>45</v>
      </c>
      <c r="H49" s="5" t="s">
        <v>1419</v>
      </c>
      <c r="I49" s="5"/>
      <c r="J49" s="5"/>
      <c r="K49" s="5">
        <v>212</v>
      </c>
      <c r="L49" s="5">
        <v>30</v>
      </c>
      <c r="M49" s="5">
        <v>0</v>
      </c>
      <c r="N49" s="5" t="s">
        <v>3</v>
      </c>
      <c r="O49" s="5">
        <v>2</v>
      </c>
      <c r="P49" s="5">
        <v>31154556</v>
      </c>
    </row>
    <row r="50" spans="1:40" x14ac:dyDescent="0.2">
      <c r="A50" s="5">
        <v>50</v>
      </c>
      <c r="B50" s="5">
        <v>1</v>
      </c>
      <c r="C50" s="5">
        <v>0</v>
      </c>
      <c r="D50" s="5">
        <v>2</v>
      </c>
      <c r="E50" s="5">
        <v>0</v>
      </c>
      <c r="F50" s="5">
        <v>2208315.25</v>
      </c>
      <c r="G50" s="5" t="s">
        <v>56</v>
      </c>
      <c r="H50" s="5" t="s">
        <v>1420</v>
      </c>
      <c r="I50" s="5"/>
      <c r="J50" s="5"/>
      <c r="K50" s="5">
        <v>212</v>
      </c>
      <c r="L50" s="5">
        <v>31</v>
      </c>
      <c r="M50" s="5">
        <v>0</v>
      </c>
      <c r="N50" s="5" t="s">
        <v>3</v>
      </c>
      <c r="O50" s="5">
        <v>2</v>
      </c>
      <c r="P50" s="5">
        <v>6230911</v>
      </c>
    </row>
    <row r="51" spans="1:40" x14ac:dyDescent="0.2">
      <c r="A51" s="5">
        <v>50</v>
      </c>
      <c r="B51" s="5">
        <v>1</v>
      </c>
      <c r="C51" s="5">
        <v>0</v>
      </c>
      <c r="D51" s="5">
        <v>2</v>
      </c>
      <c r="E51" s="5">
        <v>213</v>
      </c>
      <c r="F51" s="5">
        <v>13249891.51</v>
      </c>
      <c r="G51" s="5" t="s">
        <v>70</v>
      </c>
      <c r="H51" s="5" t="s">
        <v>1421</v>
      </c>
      <c r="I51" s="5"/>
      <c r="J51" s="5"/>
      <c r="K51" s="5">
        <v>212</v>
      </c>
      <c r="L51" s="5">
        <v>32</v>
      </c>
      <c r="M51" s="5">
        <v>0</v>
      </c>
      <c r="N51" s="5" t="s">
        <v>3</v>
      </c>
      <c r="O51" s="5">
        <v>2</v>
      </c>
      <c r="P51" s="5">
        <v>37385467</v>
      </c>
    </row>
    <row r="53" spans="1:40" x14ac:dyDescent="0.2">
      <c r="A53">
        <v>-1</v>
      </c>
    </row>
    <row r="56" spans="1:40" x14ac:dyDescent="0.2">
      <c r="A56" s="4">
        <v>75</v>
      </c>
      <c r="B56" s="4" t="s">
        <v>1478</v>
      </c>
      <c r="C56" s="4">
        <v>2000</v>
      </c>
      <c r="D56" s="4">
        <v>0</v>
      </c>
      <c r="E56" s="4">
        <v>1</v>
      </c>
      <c r="F56" s="4"/>
      <c r="G56" s="4">
        <v>0</v>
      </c>
      <c r="H56" s="4">
        <v>1</v>
      </c>
      <c r="I56" s="4">
        <v>0</v>
      </c>
      <c r="J56" s="4">
        <v>1</v>
      </c>
      <c r="K56" s="4">
        <v>0</v>
      </c>
      <c r="L56" s="4">
        <v>0</v>
      </c>
      <c r="M56" s="4">
        <v>0</v>
      </c>
      <c r="N56" s="4">
        <v>53551706</v>
      </c>
      <c r="O56" s="4">
        <v>1</v>
      </c>
    </row>
    <row r="57" spans="1:40" x14ac:dyDescent="0.2">
      <c r="A57" s="4">
        <v>75</v>
      </c>
      <c r="B57" s="4" t="s">
        <v>1479</v>
      </c>
      <c r="C57" s="4">
        <v>2022</v>
      </c>
      <c r="D57" s="4">
        <v>0</v>
      </c>
      <c r="E57" s="4">
        <v>3</v>
      </c>
      <c r="F57" s="4">
        <v>1</v>
      </c>
      <c r="G57" s="4">
        <v>0</v>
      </c>
      <c r="H57" s="4">
        <v>1</v>
      </c>
      <c r="I57" s="4">
        <v>0</v>
      </c>
      <c r="J57" s="4">
        <v>3</v>
      </c>
      <c r="K57" s="4">
        <v>0</v>
      </c>
      <c r="L57" s="4">
        <v>0</v>
      </c>
      <c r="M57" s="4">
        <v>1</v>
      </c>
      <c r="N57" s="4">
        <v>53551707</v>
      </c>
      <c r="O57" s="4">
        <v>2</v>
      </c>
    </row>
    <row r="58" spans="1:40" x14ac:dyDescent="0.2">
      <c r="A58" s="6">
        <v>1</v>
      </c>
      <c r="B58" s="6" t="s">
        <v>1480</v>
      </c>
      <c r="C58" s="6" t="s">
        <v>3</v>
      </c>
      <c r="D58" s="6">
        <v>0</v>
      </c>
      <c r="E58" s="6">
        <v>0</v>
      </c>
      <c r="F58" s="6">
        <v>1</v>
      </c>
      <c r="G58" s="6">
        <v>1</v>
      </c>
      <c r="H58" s="6">
        <v>0</v>
      </c>
      <c r="I58" s="6">
        <v>2</v>
      </c>
      <c r="J58" s="6">
        <v>1</v>
      </c>
      <c r="K58" s="6">
        <v>6.14</v>
      </c>
      <c r="L58" s="6">
        <v>4.59</v>
      </c>
      <c r="M58" s="6">
        <v>9.4</v>
      </c>
      <c r="N58" s="6">
        <v>1</v>
      </c>
      <c r="O58" s="6">
        <v>6.14</v>
      </c>
      <c r="P58" s="6">
        <v>4.59</v>
      </c>
      <c r="Q58" s="6">
        <v>9.4</v>
      </c>
      <c r="R58" s="6" t="s">
        <v>3</v>
      </c>
      <c r="S58" s="6" t="s">
        <v>3</v>
      </c>
      <c r="T58" s="6" t="s">
        <v>3</v>
      </c>
      <c r="U58" s="6" t="s">
        <v>3</v>
      </c>
      <c r="V58" s="6" t="s">
        <v>3</v>
      </c>
      <c r="W58" s="6" t="s">
        <v>3</v>
      </c>
      <c r="X58" s="6" t="s">
        <v>3</v>
      </c>
      <c r="Y58" s="6" t="s">
        <v>3</v>
      </c>
      <c r="Z58" s="6" t="s">
        <v>30</v>
      </c>
      <c r="AA58" s="6" t="s">
        <v>3</v>
      </c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>
        <v>53551711</v>
      </c>
    </row>
    <row r="59" spans="1:40" x14ac:dyDescent="0.2">
      <c r="A59" s="6">
        <v>2</v>
      </c>
      <c r="B59" s="6" t="s">
        <v>1481</v>
      </c>
      <c r="C59" s="6" t="s">
        <v>1482</v>
      </c>
      <c r="D59" s="6">
        <v>0</v>
      </c>
      <c r="E59" s="6">
        <v>0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>
        <v>53551710</v>
      </c>
    </row>
    <row r="60" spans="1:40" x14ac:dyDescent="0.2">
      <c r="A60" s="6">
        <v>2</v>
      </c>
      <c r="B60" s="6" t="s">
        <v>1481</v>
      </c>
      <c r="C60" s="6" t="s">
        <v>3</v>
      </c>
      <c r="D60" s="6">
        <v>0</v>
      </c>
      <c r="E60" s="6">
        <v>0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>
        <v>53551708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524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7" x14ac:dyDescent="0.2">
      <c r="A1">
        <f>ROW(Source!A28)</f>
        <v>28</v>
      </c>
      <c r="B1">
        <v>53551706</v>
      </c>
      <c r="C1">
        <v>53552876</v>
      </c>
      <c r="D1">
        <v>18409090</v>
      </c>
      <c r="E1">
        <v>1</v>
      </c>
      <c r="F1">
        <v>1</v>
      </c>
      <c r="G1">
        <v>1</v>
      </c>
      <c r="H1">
        <v>1</v>
      </c>
      <c r="I1" t="s">
        <v>1484</v>
      </c>
      <c r="J1" t="s">
        <v>3</v>
      </c>
      <c r="K1" t="s">
        <v>1485</v>
      </c>
      <c r="L1">
        <v>1369</v>
      </c>
      <c r="N1">
        <v>1013</v>
      </c>
      <c r="O1" t="s">
        <v>1486</v>
      </c>
      <c r="P1" t="s">
        <v>1486</v>
      </c>
      <c r="Q1">
        <v>1</v>
      </c>
      <c r="W1">
        <v>0</v>
      </c>
      <c r="X1">
        <v>227266700</v>
      </c>
      <c r="Y1">
        <v>21.481999999999999</v>
      </c>
      <c r="AA1">
        <v>0</v>
      </c>
      <c r="AB1">
        <v>0</v>
      </c>
      <c r="AC1">
        <v>0</v>
      </c>
      <c r="AD1">
        <v>268.52999999999997</v>
      </c>
      <c r="AE1">
        <v>0</v>
      </c>
      <c r="AF1">
        <v>0</v>
      </c>
      <c r="AG1">
        <v>0</v>
      </c>
      <c r="AH1">
        <v>268.52999999999997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18.68</v>
      </c>
      <c r="AU1" t="s">
        <v>16</v>
      </c>
      <c r="AV1">
        <v>1</v>
      </c>
      <c r="AW1">
        <v>2</v>
      </c>
      <c r="AX1">
        <v>53552879</v>
      </c>
      <c r="AY1">
        <v>2</v>
      </c>
      <c r="AZ1">
        <v>131072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Y1*Source!I28</f>
        <v>19.741958</v>
      </c>
      <c r="CY1">
        <f>AD1</f>
        <v>268.52999999999997</v>
      </c>
      <c r="CZ1">
        <f>AH1</f>
        <v>268.52999999999997</v>
      </c>
      <c r="DA1">
        <f>AL1</f>
        <v>1</v>
      </c>
      <c r="DB1">
        <f>ROUND((ROUND(AT1*CZ1,2)*ROUND(1.15,7)),2)</f>
        <v>5768.56</v>
      </c>
      <c r="DC1">
        <f>ROUND((ROUND(AT1*AG1,2)*ROUND(1.15,7)),2)</f>
        <v>0</v>
      </c>
    </row>
    <row r="2" spans="1:107" x14ac:dyDescent="0.2">
      <c r="A2">
        <f>ROW(Source!A28)</f>
        <v>28</v>
      </c>
      <c r="B2">
        <v>53551706</v>
      </c>
      <c r="C2">
        <v>53552876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24</v>
      </c>
      <c r="J2" t="s">
        <v>27</v>
      </c>
      <c r="K2" t="s">
        <v>25</v>
      </c>
      <c r="L2">
        <v>1348</v>
      </c>
      <c r="N2">
        <v>1009</v>
      </c>
      <c r="O2" t="s">
        <v>26</v>
      </c>
      <c r="P2" t="s">
        <v>26</v>
      </c>
      <c r="Q2">
        <v>1000</v>
      </c>
      <c r="W2">
        <v>0</v>
      </c>
      <c r="X2">
        <v>1876412176</v>
      </c>
      <c r="Y2">
        <v>2.8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0</v>
      </c>
      <c r="AP2">
        <v>0</v>
      </c>
      <c r="AQ2">
        <v>0</v>
      </c>
      <c r="AR2">
        <v>0</v>
      </c>
      <c r="AS2" t="s">
        <v>3</v>
      </c>
      <c r="AT2">
        <v>2.8</v>
      </c>
      <c r="AU2" t="s">
        <v>3</v>
      </c>
      <c r="AV2">
        <v>0</v>
      </c>
      <c r="AW2">
        <v>1</v>
      </c>
      <c r="AX2">
        <v>-1</v>
      </c>
      <c r="AY2">
        <v>0</v>
      </c>
      <c r="AZ2">
        <v>0</v>
      </c>
      <c r="BA2" t="s">
        <v>3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Y2*Source!I28</f>
        <v>2.5731999999999999</v>
      </c>
      <c r="CY2">
        <f>AA2</f>
        <v>0</v>
      </c>
      <c r="CZ2">
        <f>AE2</f>
        <v>0</v>
      </c>
      <c r="DA2">
        <f>AI2</f>
        <v>1</v>
      </c>
      <c r="DB2">
        <f>ROUND(ROUND(AT2*CZ2,2),2)</f>
        <v>0</v>
      </c>
      <c r="DC2">
        <f>ROUND(ROUND(AT2*AG2,2),2)</f>
        <v>0</v>
      </c>
    </row>
    <row r="3" spans="1:107" x14ac:dyDescent="0.2">
      <c r="A3">
        <f>ROW(Source!A29)</f>
        <v>29</v>
      </c>
      <c r="B3">
        <v>53551707</v>
      </c>
      <c r="C3">
        <v>53552876</v>
      </c>
      <c r="D3">
        <v>18409090</v>
      </c>
      <c r="E3">
        <v>1</v>
      </c>
      <c r="F3">
        <v>1</v>
      </c>
      <c r="G3">
        <v>1</v>
      </c>
      <c r="H3">
        <v>1</v>
      </c>
      <c r="I3" t="s">
        <v>1484</v>
      </c>
      <c r="J3" t="s">
        <v>3</v>
      </c>
      <c r="K3" t="s">
        <v>1485</v>
      </c>
      <c r="L3">
        <v>1369</v>
      </c>
      <c r="N3">
        <v>1013</v>
      </c>
      <c r="O3" t="s">
        <v>1486</v>
      </c>
      <c r="P3" t="s">
        <v>1486</v>
      </c>
      <c r="Q3">
        <v>1</v>
      </c>
      <c r="W3">
        <v>0</v>
      </c>
      <c r="X3">
        <v>227266700</v>
      </c>
      <c r="Y3">
        <v>21.481999999999999</v>
      </c>
      <c r="AA3">
        <v>0</v>
      </c>
      <c r="AB3">
        <v>0</v>
      </c>
      <c r="AC3">
        <v>0</v>
      </c>
      <c r="AD3">
        <v>268.52999999999997</v>
      </c>
      <c r="AE3">
        <v>0</v>
      </c>
      <c r="AF3">
        <v>0</v>
      </c>
      <c r="AG3">
        <v>0</v>
      </c>
      <c r="AH3">
        <v>268.52999999999997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1</v>
      </c>
      <c r="AQ3">
        <v>0</v>
      </c>
      <c r="AR3">
        <v>0</v>
      </c>
      <c r="AS3" t="s">
        <v>3</v>
      </c>
      <c r="AT3">
        <v>18.68</v>
      </c>
      <c r="AU3" t="s">
        <v>16</v>
      </c>
      <c r="AV3">
        <v>1</v>
      </c>
      <c r="AW3">
        <v>2</v>
      </c>
      <c r="AX3">
        <v>53552879</v>
      </c>
      <c r="AY3">
        <v>2</v>
      </c>
      <c r="AZ3">
        <v>131072</v>
      </c>
      <c r="BA3">
        <v>2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Y3*Source!I29</f>
        <v>19.741958</v>
      </c>
      <c r="CY3">
        <f>AD3</f>
        <v>268.52999999999997</v>
      </c>
      <c r="CZ3">
        <f>AH3</f>
        <v>268.52999999999997</v>
      </c>
      <c r="DA3">
        <f>AL3</f>
        <v>1</v>
      </c>
      <c r="DB3">
        <f>ROUND((ROUND(AT3*CZ3,2)*ROUND(1.15,7)),2)</f>
        <v>5768.56</v>
      </c>
      <c r="DC3">
        <f>ROUND((ROUND(AT3*AG3,2)*ROUND(1.15,7)),2)</f>
        <v>0</v>
      </c>
    </row>
    <row r="4" spans="1:107" x14ac:dyDescent="0.2">
      <c r="A4">
        <f>ROW(Source!A29)</f>
        <v>29</v>
      </c>
      <c r="B4">
        <v>53551707</v>
      </c>
      <c r="C4">
        <v>53552876</v>
      </c>
      <c r="D4">
        <v>29164349</v>
      </c>
      <c r="E4">
        <v>1</v>
      </c>
      <c r="F4">
        <v>1</v>
      </c>
      <c r="G4">
        <v>1</v>
      </c>
      <c r="H4">
        <v>3</v>
      </c>
      <c r="I4" t="s">
        <v>24</v>
      </c>
      <c r="J4" t="s">
        <v>27</v>
      </c>
      <c r="K4" t="s">
        <v>25</v>
      </c>
      <c r="L4">
        <v>1348</v>
      </c>
      <c r="N4">
        <v>1009</v>
      </c>
      <c r="O4" t="s">
        <v>26</v>
      </c>
      <c r="P4" t="s">
        <v>26</v>
      </c>
      <c r="Q4">
        <v>1000</v>
      </c>
      <c r="W4">
        <v>0</v>
      </c>
      <c r="X4">
        <v>1876412176</v>
      </c>
      <c r="Y4">
        <v>2.8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6.14</v>
      </c>
      <c r="AJ4">
        <v>1</v>
      </c>
      <c r="AK4">
        <v>1</v>
      </c>
      <c r="AL4">
        <v>1</v>
      </c>
      <c r="AN4">
        <v>0</v>
      </c>
      <c r="AO4">
        <v>0</v>
      </c>
      <c r="AP4">
        <v>0</v>
      </c>
      <c r="AQ4">
        <v>0</v>
      </c>
      <c r="AR4">
        <v>0</v>
      </c>
      <c r="AS4" t="s">
        <v>3</v>
      </c>
      <c r="AT4">
        <v>2.8</v>
      </c>
      <c r="AU4" t="s">
        <v>3</v>
      </c>
      <c r="AV4">
        <v>0</v>
      </c>
      <c r="AW4">
        <v>1</v>
      </c>
      <c r="AX4">
        <v>-1</v>
      </c>
      <c r="AY4">
        <v>0</v>
      </c>
      <c r="AZ4">
        <v>0</v>
      </c>
      <c r="BA4" t="s">
        <v>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Y4*Source!I29</f>
        <v>2.5731999999999999</v>
      </c>
      <c r="CY4">
        <f>AA4</f>
        <v>0</v>
      </c>
      <c r="CZ4">
        <f>AE4</f>
        <v>0</v>
      </c>
      <c r="DA4">
        <f>AI4</f>
        <v>6.14</v>
      </c>
      <c r="DB4">
        <f>ROUND(ROUND(AT4*CZ4,2),2)</f>
        <v>0</v>
      </c>
      <c r="DC4">
        <f>ROUND(ROUND(AT4*AG4,2),2)</f>
        <v>0</v>
      </c>
    </row>
    <row r="5" spans="1:107" x14ac:dyDescent="0.2">
      <c r="A5">
        <f>ROW(Source!A32)</f>
        <v>32</v>
      </c>
      <c r="B5">
        <v>53551706</v>
      </c>
      <c r="C5">
        <v>53552882</v>
      </c>
      <c r="D5">
        <v>18413230</v>
      </c>
      <c r="E5">
        <v>1</v>
      </c>
      <c r="F5">
        <v>1</v>
      </c>
      <c r="G5">
        <v>1</v>
      </c>
      <c r="H5">
        <v>1</v>
      </c>
      <c r="I5" t="s">
        <v>1487</v>
      </c>
      <c r="J5" t="s">
        <v>3</v>
      </c>
      <c r="K5" t="s">
        <v>1488</v>
      </c>
      <c r="L5">
        <v>1369</v>
      </c>
      <c r="N5">
        <v>1013</v>
      </c>
      <c r="O5" t="s">
        <v>1486</v>
      </c>
      <c r="P5" t="s">
        <v>1486</v>
      </c>
      <c r="Q5">
        <v>1</v>
      </c>
      <c r="W5">
        <v>0</v>
      </c>
      <c r="X5">
        <v>355262106</v>
      </c>
      <c r="Y5">
        <v>31.499649999999995</v>
      </c>
      <c r="AA5">
        <v>0</v>
      </c>
      <c r="AB5">
        <v>0</v>
      </c>
      <c r="AC5">
        <v>0</v>
      </c>
      <c r="AD5">
        <v>323.5</v>
      </c>
      <c r="AE5">
        <v>0</v>
      </c>
      <c r="AF5">
        <v>0</v>
      </c>
      <c r="AG5">
        <v>0</v>
      </c>
      <c r="AH5">
        <v>323.5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1</v>
      </c>
      <c r="AQ5">
        <v>0</v>
      </c>
      <c r="AR5">
        <v>0</v>
      </c>
      <c r="AS5" t="s">
        <v>3</v>
      </c>
      <c r="AT5">
        <v>39.130000000000003</v>
      </c>
      <c r="AU5" t="s">
        <v>37</v>
      </c>
      <c r="AV5">
        <v>1</v>
      </c>
      <c r="AW5">
        <v>2</v>
      </c>
      <c r="AX5">
        <v>53552906</v>
      </c>
      <c r="AY5">
        <v>2</v>
      </c>
      <c r="AZ5">
        <v>137216</v>
      </c>
      <c r="BA5">
        <v>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Y5*Source!I32</f>
        <v>97.144920599999992</v>
      </c>
      <c r="CY5">
        <f>AD5</f>
        <v>323.5</v>
      </c>
      <c r="CZ5">
        <f>AH5</f>
        <v>323.5</v>
      </c>
      <c r="DA5">
        <f>AL5</f>
        <v>1</v>
      </c>
      <c r="DB5">
        <f t="shared" ref="DB5:DB14" si="0">ROUND((ROUND(AT5*CZ5,2)*ROUND((1.15*0.7),7)),2)</f>
        <v>10190.14</v>
      </c>
      <c r="DC5">
        <f t="shared" ref="DC5:DC14" si="1">ROUND((ROUND(AT5*AG5,2)*ROUND((1.15*0.7),7)),2)</f>
        <v>0</v>
      </c>
    </row>
    <row r="6" spans="1:107" x14ac:dyDescent="0.2">
      <c r="A6">
        <f>ROW(Source!A32)</f>
        <v>32</v>
      </c>
      <c r="B6">
        <v>53551706</v>
      </c>
      <c r="C6">
        <v>53552882</v>
      </c>
      <c r="D6">
        <v>121548</v>
      </c>
      <c r="E6">
        <v>1</v>
      </c>
      <c r="F6">
        <v>1</v>
      </c>
      <c r="G6">
        <v>1</v>
      </c>
      <c r="H6">
        <v>1</v>
      </c>
      <c r="I6" t="s">
        <v>31</v>
      </c>
      <c r="J6" t="s">
        <v>3</v>
      </c>
      <c r="K6" t="s">
        <v>1489</v>
      </c>
      <c r="L6">
        <v>608254</v>
      </c>
      <c r="N6">
        <v>1013</v>
      </c>
      <c r="O6" t="s">
        <v>1490</v>
      </c>
      <c r="P6" t="s">
        <v>1490</v>
      </c>
      <c r="Q6">
        <v>1</v>
      </c>
      <c r="W6">
        <v>0</v>
      </c>
      <c r="X6">
        <v>-185737400</v>
      </c>
      <c r="Y6">
        <v>3.799599999999999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1</v>
      </c>
      <c r="AQ6">
        <v>0</v>
      </c>
      <c r="AR6">
        <v>0</v>
      </c>
      <c r="AS6" t="s">
        <v>3</v>
      </c>
      <c r="AT6">
        <v>4.72</v>
      </c>
      <c r="AU6" t="s">
        <v>37</v>
      </c>
      <c r="AV6">
        <v>2</v>
      </c>
      <c r="AW6">
        <v>2</v>
      </c>
      <c r="AX6">
        <v>53552907</v>
      </c>
      <c r="AY6">
        <v>1</v>
      </c>
      <c r="AZ6">
        <v>6144</v>
      </c>
      <c r="BA6">
        <v>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Y6*Source!I32</f>
        <v>11.717966399999996</v>
      </c>
      <c r="CY6">
        <f>AD6</f>
        <v>0</v>
      </c>
      <c r="CZ6">
        <f>AH6</f>
        <v>0</v>
      </c>
      <c r="DA6">
        <f>AL6</f>
        <v>1</v>
      </c>
      <c r="DB6">
        <f t="shared" si="0"/>
        <v>0</v>
      </c>
      <c r="DC6">
        <f t="shared" si="1"/>
        <v>0</v>
      </c>
    </row>
    <row r="7" spans="1:107" x14ac:dyDescent="0.2">
      <c r="A7">
        <f>ROW(Source!A32)</f>
        <v>32</v>
      </c>
      <c r="B7">
        <v>53551706</v>
      </c>
      <c r="C7">
        <v>53552882</v>
      </c>
      <c r="D7">
        <v>29172285</v>
      </c>
      <c r="E7">
        <v>1</v>
      </c>
      <c r="F7">
        <v>1</v>
      </c>
      <c r="G7">
        <v>1</v>
      </c>
      <c r="H7">
        <v>2</v>
      </c>
      <c r="I7" t="s">
        <v>1491</v>
      </c>
      <c r="J7" t="s">
        <v>1492</v>
      </c>
      <c r="K7" t="s">
        <v>1493</v>
      </c>
      <c r="L7">
        <v>1368</v>
      </c>
      <c r="N7">
        <v>1011</v>
      </c>
      <c r="O7" t="s">
        <v>1494</v>
      </c>
      <c r="P7" t="s">
        <v>1494</v>
      </c>
      <c r="Q7">
        <v>1</v>
      </c>
      <c r="W7">
        <v>0</v>
      </c>
      <c r="X7">
        <v>-1632103729</v>
      </c>
      <c r="Y7">
        <v>8.0499999999999988E-2</v>
      </c>
      <c r="AA7">
        <v>0</v>
      </c>
      <c r="AB7">
        <v>120.52</v>
      </c>
      <c r="AC7">
        <v>15.42</v>
      </c>
      <c r="AD7">
        <v>0</v>
      </c>
      <c r="AE7">
        <v>0</v>
      </c>
      <c r="AF7">
        <v>120.52</v>
      </c>
      <c r="AG7">
        <v>15.42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1</v>
      </c>
      <c r="AQ7">
        <v>0</v>
      </c>
      <c r="AR7">
        <v>0</v>
      </c>
      <c r="AS7" t="s">
        <v>3</v>
      </c>
      <c r="AT7">
        <v>0.1</v>
      </c>
      <c r="AU7" t="s">
        <v>37</v>
      </c>
      <c r="AV7">
        <v>0</v>
      </c>
      <c r="AW7">
        <v>2</v>
      </c>
      <c r="AX7">
        <v>53552908</v>
      </c>
      <c r="AY7">
        <v>1</v>
      </c>
      <c r="AZ7">
        <v>6144</v>
      </c>
      <c r="BA7">
        <v>5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Y7*Source!I32</f>
        <v>0.24826199999999998</v>
      </c>
      <c r="CY7">
        <f t="shared" ref="CY7:CY14" si="2">AB7</f>
        <v>120.52</v>
      </c>
      <c r="CZ7">
        <f t="shared" ref="CZ7:CZ14" si="3">AF7</f>
        <v>120.52</v>
      </c>
      <c r="DA7">
        <f t="shared" ref="DA7:DA14" si="4">AJ7</f>
        <v>1</v>
      </c>
      <c r="DB7">
        <f t="shared" si="0"/>
        <v>9.6999999999999993</v>
      </c>
      <c r="DC7">
        <f t="shared" si="1"/>
        <v>1.24</v>
      </c>
    </row>
    <row r="8" spans="1:107" x14ac:dyDescent="0.2">
      <c r="A8">
        <f>ROW(Source!A32)</f>
        <v>32</v>
      </c>
      <c r="B8">
        <v>53551706</v>
      </c>
      <c r="C8">
        <v>53552882</v>
      </c>
      <c r="D8">
        <v>29172379</v>
      </c>
      <c r="E8">
        <v>1</v>
      </c>
      <c r="F8">
        <v>1</v>
      </c>
      <c r="G8">
        <v>1</v>
      </c>
      <c r="H8">
        <v>2</v>
      </c>
      <c r="I8" t="s">
        <v>1495</v>
      </c>
      <c r="J8" t="s">
        <v>1496</v>
      </c>
      <c r="K8" t="s">
        <v>1497</v>
      </c>
      <c r="L8">
        <v>1368</v>
      </c>
      <c r="N8">
        <v>1011</v>
      </c>
      <c r="O8" t="s">
        <v>1494</v>
      </c>
      <c r="P8" t="s">
        <v>1494</v>
      </c>
      <c r="Q8">
        <v>1</v>
      </c>
      <c r="W8">
        <v>0</v>
      </c>
      <c r="X8">
        <v>1106923569</v>
      </c>
      <c r="Y8">
        <v>3.7190999999999996</v>
      </c>
      <c r="AA8">
        <v>0</v>
      </c>
      <c r="AB8">
        <v>112</v>
      </c>
      <c r="AC8">
        <v>13.5</v>
      </c>
      <c r="AD8">
        <v>0</v>
      </c>
      <c r="AE8">
        <v>0</v>
      </c>
      <c r="AF8">
        <v>112</v>
      </c>
      <c r="AG8">
        <v>13.5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4.62</v>
      </c>
      <c r="AU8" t="s">
        <v>37</v>
      </c>
      <c r="AV8">
        <v>0</v>
      </c>
      <c r="AW8">
        <v>2</v>
      </c>
      <c r="AX8">
        <v>53552909</v>
      </c>
      <c r="AY8">
        <v>1</v>
      </c>
      <c r="AZ8">
        <v>6144</v>
      </c>
      <c r="BA8">
        <v>6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Y8*Source!I32</f>
        <v>11.469704399999999</v>
      </c>
      <c r="CY8">
        <f t="shared" si="2"/>
        <v>112</v>
      </c>
      <c r="CZ8">
        <f t="shared" si="3"/>
        <v>112</v>
      </c>
      <c r="DA8">
        <f t="shared" si="4"/>
        <v>1</v>
      </c>
      <c r="DB8">
        <f t="shared" si="0"/>
        <v>416.54</v>
      </c>
      <c r="DC8">
        <f t="shared" si="1"/>
        <v>50.21</v>
      </c>
    </row>
    <row r="9" spans="1:107" x14ac:dyDescent="0.2">
      <c r="A9">
        <f>ROW(Source!A32)</f>
        <v>32</v>
      </c>
      <c r="B9">
        <v>53551706</v>
      </c>
      <c r="C9">
        <v>53552882</v>
      </c>
      <c r="D9">
        <v>29172498</v>
      </c>
      <c r="E9">
        <v>1</v>
      </c>
      <c r="F9">
        <v>1</v>
      </c>
      <c r="G9">
        <v>1</v>
      </c>
      <c r="H9">
        <v>2</v>
      </c>
      <c r="I9" t="s">
        <v>1498</v>
      </c>
      <c r="J9" t="s">
        <v>1499</v>
      </c>
      <c r="K9" t="s">
        <v>1500</v>
      </c>
      <c r="L9">
        <v>1368</v>
      </c>
      <c r="N9">
        <v>1011</v>
      </c>
      <c r="O9" t="s">
        <v>1494</v>
      </c>
      <c r="P9" t="s">
        <v>1494</v>
      </c>
      <c r="Q9">
        <v>1</v>
      </c>
      <c r="W9">
        <v>0</v>
      </c>
      <c r="X9">
        <v>-426164714</v>
      </c>
      <c r="Y9">
        <v>2.7852999999999994</v>
      </c>
      <c r="AA9">
        <v>0</v>
      </c>
      <c r="AB9">
        <v>2.37</v>
      </c>
      <c r="AC9">
        <v>0</v>
      </c>
      <c r="AD9">
        <v>0</v>
      </c>
      <c r="AE9">
        <v>0</v>
      </c>
      <c r="AF9">
        <v>2.37</v>
      </c>
      <c r="AG9">
        <v>0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1</v>
      </c>
      <c r="AQ9">
        <v>0</v>
      </c>
      <c r="AR9">
        <v>0</v>
      </c>
      <c r="AS9" t="s">
        <v>3</v>
      </c>
      <c r="AT9">
        <v>3.46</v>
      </c>
      <c r="AU9" t="s">
        <v>37</v>
      </c>
      <c r="AV9">
        <v>0</v>
      </c>
      <c r="AW9">
        <v>2</v>
      </c>
      <c r="AX9">
        <v>53552910</v>
      </c>
      <c r="AY9">
        <v>1</v>
      </c>
      <c r="AZ9">
        <v>6144</v>
      </c>
      <c r="BA9">
        <v>7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Y9*Source!I32</f>
        <v>8.5898651999999984</v>
      </c>
      <c r="CY9">
        <f t="shared" si="2"/>
        <v>2.37</v>
      </c>
      <c r="CZ9">
        <f t="shared" si="3"/>
        <v>2.37</v>
      </c>
      <c r="DA9">
        <f t="shared" si="4"/>
        <v>1</v>
      </c>
      <c r="DB9">
        <f t="shared" si="0"/>
        <v>6.6</v>
      </c>
      <c r="DC9">
        <f t="shared" si="1"/>
        <v>0</v>
      </c>
    </row>
    <row r="10" spans="1:107" x14ac:dyDescent="0.2">
      <c r="A10">
        <f>ROW(Source!A32)</f>
        <v>32</v>
      </c>
      <c r="B10">
        <v>53551706</v>
      </c>
      <c r="C10">
        <v>53552882</v>
      </c>
      <c r="D10">
        <v>29172659</v>
      </c>
      <c r="E10">
        <v>1</v>
      </c>
      <c r="F10">
        <v>1</v>
      </c>
      <c r="G10">
        <v>1</v>
      </c>
      <c r="H10">
        <v>2</v>
      </c>
      <c r="I10" t="s">
        <v>1501</v>
      </c>
      <c r="J10" t="s">
        <v>1502</v>
      </c>
      <c r="K10" t="s">
        <v>1503</v>
      </c>
      <c r="L10">
        <v>1368</v>
      </c>
      <c r="N10">
        <v>1011</v>
      </c>
      <c r="O10" t="s">
        <v>1494</v>
      </c>
      <c r="P10" t="s">
        <v>1494</v>
      </c>
      <c r="Q10">
        <v>1</v>
      </c>
      <c r="W10">
        <v>0</v>
      </c>
      <c r="X10">
        <v>1514068676</v>
      </c>
      <c r="Y10">
        <v>1.3121499999999997</v>
      </c>
      <c r="AA10">
        <v>0</v>
      </c>
      <c r="AB10">
        <v>1.2</v>
      </c>
      <c r="AC10">
        <v>0</v>
      </c>
      <c r="AD10">
        <v>0</v>
      </c>
      <c r="AE10">
        <v>0</v>
      </c>
      <c r="AF10">
        <v>1.2</v>
      </c>
      <c r="AG10">
        <v>0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1</v>
      </c>
      <c r="AQ10">
        <v>0</v>
      </c>
      <c r="AR10">
        <v>0</v>
      </c>
      <c r="AS10" t="s">
        <v>3</v>
      </c>
      <c r="AT10">
        <v>1.63</v>
      </c>
      <c r="AU10" t="s">
        <v>37</v>
      </c>
      <c r="AV10">
        <v>0</v>
      </c>
      <c r="AW10">
        <v>2</v>
      </c>
      <c r="AX10">
        <v>53552911</v>
      </c>
      <c r="AY10">
        <v>1</v>
      </c>
      <c r="AZ10">
        <v>6144</v>
      </c>
      <c r="BA10">
        <v>8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Y10*Source!I32</f>
        <v>4.0466705999999988</v>
      </c>
      <c r="CY10">
        <f t="shared" si="2"/>
        <v>1.2</v>
      </c>
      <c r="CZ10">
        <f t="shared" si="3"/>
        <v>1.2</v>
      </c>
      <c r="DA10">
        <f t="shared" si="4"/>
        <v>1</v>
      </c>
      <c r="DB10">
        <f t="shared" si="0"/>
        <v>1.58</v>
      </c>
      <c r="DC10">
        <f t="shared" si="1"/>
        <v>0</v>
      </c>
    </row>
    <row r="11" spans="1:107" x14ac:dyDescent="0.2">
      <c r="A11">
        <f>ROW(Source!A32)</f>
        <v>32</v>
      </c>
      <c r="B11">
        <v>53551706</v>
      </c>
      <c r="C11">
        <v>53552882</v>
      </c>
      <c r="D11">
        <v>29172669</v>
      </c>
      <c r="E11">
        <v>1</v>
      </c>
      <c r="F11">
        <v>1</v>
      </c>
      <c r="G11">
        <v>1</v>
      </c>
      <c r="H11">
        <v>2</v>
      </c>
      <c r="I11" t="s">
        <v>1504</v>
      </c>
      <c r="J11" t="s">
        <v>1505</v>
      </c>
      <c r="K11" t="s">
        <v>1506</v>
      </c>
      <c r="L11">
        <v>1368</v>
      </c>
      <c r="N11">
        <v>1011</v>
      </c>
      <c r="O11" t="s">
        <v>1494</v>
      </c>
      <c r="P11" t="s">
        <v>1494</v>
      </c>
      <c r="Q11">
        <v>1</v>
      </c>
      <c r="W11">
        <v>0</v>
      </c>
      <c r="X11">
        <v>1159853466</v>
      </c>
      <c r="Y11">
        <v>5.4015499999999994</v>
      </c>
      <c r="AA11">
        <v>0</v>
      </c>
      <c r="AB11">
        <v>12.31</v>
      </c>
      <c r="AC11">
        <v>0</v>
      </c>
      <c r="AD11">
        <v>0</v>
      </c>
      <c r="AE11">
        <v>0</v>
      </c>
      <c r="AF11">
        <v>12.31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1</v>
      </c>
      <c r="AQ11">
        <v>0</v>
      </c>
      <c r="AR11">
        <v>0</v>
      </c>
      <c r="AS11" t="s">
        <v>3</v>
      </c>
      <c r="AT11">
        <v>6.71</v>
      </c>
      <c r="AU11" t="s">
        <v>37</v>
      </c>
      <c r="AV11">
        <v>0</v>
      </c>
      <c r="AW11">
        <v>2</v>
      </c>
      <c r="AX11">
        <v>53552912</v>
      </c>
      <c r="AY11">
        <v>1</v>
      </c>
      <c r="AZ11">
        <v>6144</v>
      </c>
      <c r="BA11">
        <v>9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Y11*Source!I32</f>
        <v>16.6583802</v>
      </c>
      <c r="CY11">
        <f t="shared" si="2"/>
        <v>12.31</v>
      </c>
      <c r="CZ11">
        <f t="shared" si="3"/>
        <v>12.31</v>
      </c>
      <c r="DA11">
        <f t="shared" si="4"/>
        <v>1</v>
      </c>
      <c r="DB11">
        <f t="shared" si="0"/>
        <v>66.489999999999995</v>
      </c>
      <c r="DC11">
        <f t="shared" si="1"/>
        <v>0</v>
      </c>
    </row>
    <row r="12" spans="1:107" x14ac:dyDescent="0.2">
      <c r="A12">
        <f>ROW(Source!A32)</f>
        <v>32</v>
      </c>
      <c r="B12">
        <v>53551706</v>
      </c>
      <c r="C12">
        <v>53552882</v>
      </c>
      <c r="D12">
        <v>29172679</v>
      </c>
      <c r="E12">
        <v>1</v>
      </c>
      <c r="F12">
        <v>1</v>
      </c>
      <c r="G12">
        <v>1</v>
      </c>
      <c r="H12">
        <v>2</v>
      </c>
      <c r="I12" t="s">
        <v>1507</v>
      </c>
      <c r="J12" t="s">
        <v>1508</v>
      </c>
      <c r="K12" t="s">
        <v>1509</v>
      </c>
      <c r="L12">
        <v>1368</v>
      </c>
      <c r="N12">
        <v>1011</v>
      </c>
      <c r="O12" t="s">
        <v>1494</v>
      </c>
      <c r="P12" t="s">
        <v>1494</v>
      </c>
      <c r="Q12">
        <v>1</v>
      </c>
      <c r="W12">
        <v>0</v>
      </c>
      <c r="X12">
        <v>1123115873</v>
      </c>
      <c r="Y12">
        <v>0.2737</v>
      </c>
      <c r="AA12">
        <v>0</v>
      </c>
      <c r="AB12">
        <v>6.7</v>
      </c>
      <c r="AC12">
        <v>0</v>
      </c>
      <c r="AD12">
        <v>0</v>
      </c>
      <c r="AE12">
        <v>0</v>
      </c>
      <c r="AF12">
        <v>6.7</v>
      </c>
      <c r="AG12">
        <v>0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1</v>
      </c>
      <c r="AQ12">
        <v>0</v>
      </c>
      <c r="AR12">
        <v>0</v>
      </c>
      <c r="AS12" t="s">
        <v>3</v>
      </c>
      <c r="AT12">
        <v>0.34</v>
      </c>
      <c r="AU12" t="s">
        <v>37</v>
      </c>
      <c r="AV12">
        <v>0</v>
      </c>
      <c r="AW12">
        <v>2</v>
      </c>
      <c r="AX12">
        <v>53552913</v>
      </c>
      <c r="AY12">
        <v>1</v>
      </c>
      <c r="AZ12">
        <v>6144</v>
      </c>
      <c r="BA12">
        <v>10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Y12*Source!I32</f>
        <v>0.84409080000000003</v>
      </c>
      <c r="CY12">
        <f t="shared" si="2"/>
        <v>6.7</v>
      </c>
      <c r="CZ12">
        <f t="shared" si="3"/>
        <v>6.7</v>
      </c>
      <c r="DA12">
        <f t="shared" si="4"/>
        <v>1</v>
      </c>
      <c r="DB12">
        <f t="shared" si="0"/>
        <v>1.84</v>
      </c>
      <c r="DC12">
        <f t="shared" si="1"/>
        <v>0</v>
      </c>
    </row>
    <row r="13" spans="1:107" x14ac:dyDescent="0.2">
      <c r="A13">
        <f>ROW(Source!A32)</f>
        <v>32</v>
      </c>
      <c r="B13">
        <v>53551706</v>
      </c>
      <c r="C13">
        <v>53552882</v>
      </c>
      <c r="D13">
        <v>29174507</v>
      </c>
      <c r="E13">
        <v>1</v>
      </c>
      <c r="F13">
        <v>1</v>
      </c>
      <c r="G13">
        <v>1</v>
      </c>
      <c r="H13">
        <v>2</v>
      </c>
      <c r="I13" t="s">
        <v>1510</v>
      </c>
      <c r="J13" t="s">
        <v>1511</v>
      </c>
      <c r="K13" t="s">
        <v>1512</v>
      </c>
      <c r="L13">
        <v>1368</v>
      </c>
      <c r="N13">
        <v>1011</v>
      </c>
      <c r="O13" t="s">
        <v>1494</v>
      </c>
      <c r="P13" t="s">
        <v>1494</v>
      </c>
      <c r="Q13">
        <v>1</v>
      </c>
      <c r="W13">
        <v>0</v>
      </c>
      <c r="X13">
        <v>-144556207</v>
      </c>
      <c r="Y13">
        <v>0.23344999999999996</v>
      </c>
      <c r="AA13">
        <v>0</v>
      </c>
      <c r="AB13">
        <v>5.13</v>
      </c>
      <c r="AC13">
        <v>0</v>
      </c>
      <c r="AD13">
        <v>0</v>
      </c>
      <c r="AE13">
        <v>0</v>
      </c>
      <c r="AF13">
        <v>5.13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1</v>
      </c>
      <c r="AQ13">
        <v>0</v>
      </c>
      <c r="AR13">
        <v>0</v>
      </c>
      <c r="AS13" t="s">
        <v>3</v>
      </c>
      <c r="AT13">
        <v>0.28999999999999998</v>
      </c>
      <c r="AU13" t="s">
        <v>37</v>
      </c>
      <c r="AV13">
        <v>0</v>
      </c>
      <c r="AW13">
        <v>2</v>
      </c>
      <c r="AX13">
        <v>53552914</v>
      </c>
      <c r="AY13">
        <v>1</v>
      </c>
      <c r="AZ13">
        <v>6144</v>
      </c>
      <c r="BA13">
        <v>11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Y13*Source!I32</f>
        <v>0.71995979999999993</v>
      </c>
      <c r="CY13">
        <f t="shared" si="2"/>
        <v>5.13</v>
      </c>
      <c r="CZ13">
        <f t="shared" si="3"/>
        <v>5.13</v>
      </c>
      <c r="DA13">
        <f t="shared" si="4"/>
        <v>1</v>
      </c>
      <c r="DB13">
        <f t="shared" si="0"/>
        <v>1.2</v>
      </c>
      <c r="DC13">
        <f t="shared" si="1"/>
        <v>0</v>
      </c>
    </row>
    <row r="14" spans="1:107" x14ac:dyDescent="0.2">
      <c r="A14">
        <f>ROW(Source!A32)</f>
        <v>32</v>
      </c>
      <c r="B14">
        <v>53551706</v>
      </c>
      <c r="C14">
        <v>53552882</v>
      </c>
      <c r="D14">
        <v>29174913</v>
      </c>
      <c r="E14">
        <v>1</v>
      </c>
      <c r="F14">
        <v>1</v>
      </c>
      <c r="G14">
        <v>1</v>
      </c>
      <c r="H14">
        <v>2</v>
      </c>
      <c r="I14" t="s">
        <v>1513</v>
      </c>
      <c r="J14" t="s">
        <v>1514</v>
      </c>
      <c r="K14" t="s">
        <v>1515</v>
      </c>
      <c r="L14">
        <v>1368</v>
      </c>
      <c r="N14">
        <v>1011</v>
      </c>
      <c r="O14" t="s">
        <v>1494</v>
      </c>
      <c r="P14" t="s">
        <v>1494</v>
      </c>
      <c r="Q14">
        <v>1</v>
      </c>
      <c r="W14">
        <v>0</v>
      </c>
      <c r="X14">
        <v>1230759911</v>
      </c>
      <c r="Y14">
        <v>0.15294999999999997</v>
      </c>
      <c r="AA14">
        <v>0</v>
      </c>
      <c r="AB14">
        <v>87.17</v>
      </c>
      <c r="AC14">
        <v>11.6</v>
      </c>
      <c r="AD14">
        <v>0</v>
      </c>
      <c r="AE14">
        <v>0</v>
      </c>
      <c r="AF14">
        <v>87.17</v>
      </c>
      <c r="AG14">
        <v>11.6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1</v>
      </c>
      <c r="AQ14">
        <v>0</v>
      </c>
      <c r="AR14">
        <v>0</v>
      </c>
      <c r="AS14" t="s">
        <v>3</v>
      </c>
      <c r="AT14">
        <v>0.19</v>
      </c>
      <c r="AU14" t="s">
        <v>37</v>
      </c>
      <c r="AV14">
        <v>0</v>
      </c>
      <c r="AW14">
        <v>2</v>
      </c>
      <c r="AX14">
        <v>53552915</v>
      </c>
      <c r="AY14">
        <v>1</v>
      </c>
      <c r="AZ14">
        <v>6144</v>
      </c>
      <c r="BA14">
        <v>12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Y14*Source!I32</f>
        <v>0.47169779999999994</v>
      </c>
      <c r="CY14">
        <f t="shared" si="2"/>
        <v>87.17</v>
      </c>
      <c r="CZ14">
        <f t="shared" si="3"/>
        <v>87.17</v>
      </c>
      <c r="DA14">
        <f t="shared" si="4"/>
        <v>1</v>
      </c>
      <c r="DB14">
        <f t="shared" si="0"/>
        <v>13.33</v>
      </c>
      <c r="DC14">
        <f t="shared" si="1"/>
        <v>1.77</v>
      </c>
    </row>
    <row r="15" spans="1:107" x14ac:dyDescent="0.2">
      <c r="A15">
        <f>ROW(Source!A32)</f>
        <v>32</v>
      </c>
      <c r="B15">
        <v>53551706</v>
      </c>
      <c r="C15">
        <v>53552882</v>
      </c>
      <c r="D15">
        <v>29107906</v>
      </c>
      <c r="E15">
        <v>1</v>
      </c>
      <c r="F15">
        <v>1</v>
      </c>
      <c r="G15">
        <v>1</v>
      </c>
      <c r="H15">
        <v>3</v>
      </c>
      <c r="I15" t="s">
        <v>1516</v>
      </c>
      <c r="J15" t="s">
        <v>1517</v>
      </c>
      <c r="K15" t="s">
        <v>1518</v>
      </c>
      <c r="L15">
        <v>1348</v>
      </c>
      <c r="N15">
        <v>1009</v>
      </c>
      <c r="O15" t="s">
        <v>26</v>
      </c>
      <c r="P15" t="s">
        <v>26</v>
      </c>
      <c r="Q15">
        <v>1000</v>
      </c>
      <c r="W15">
        <v>0</v>
      </c>
      <c r="X15">
        <v>-399561490</v>
      </c>
      <c r="Y15">
        <v>0</v>
      </c>
      <c r="AA15">
        <v>37900</v>
      </c>
      <c r="AB15">
        <v>0</v>
      </c>
      <c r="AC15">
        <v>0</v>
      </c>
      <c r="AD15">
        <v>0</v>
      </c>
      <c r="AE15">
        <v>37900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1</v>
      </c>
      <c r="AQ15">
        <v>0</v>
      </c>
      <c r="AR15">
        <v>0</v>
      </c>
      <c r="AS15" t="s">
        <v>3</v>
      </c>
      <c r="AT15">
        <v>1E-4</v>
      </c>
      <c r="AU15" t="s">
        <v>36</v>
      </c>
      <c r="AV15">
        <v>0</v>
      </c>
      <c r="AW15">
        <v>2</v>
      </c>
      <c r="AX15">
        <v>53552916</v>
      </c>
      <c r="AY15">
        <v>1</v>
      </c>
      <c r="AZ15">
        <v>4096</v>
      </c>
      <c r="BA15">
        <v>13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Y15*Source!I32</f>
        <v>0</v>
      </c>
      <c r="CY15">
        <f t="shared" ref="CY15:CY27" si="5">AA15</f>
        <v>37900</v>
      </c>
      <c r="CZ15">
        <f t="shared" ref="CZ15:CZ27" si="6">AE15</f>
        <v>37900</v>
      </c>
      <c r="DA15">
        <f t="shared" ref="DA15:DA27" si="7">AI15</f>
        <v>1</v>
      </c>
      <c r="DB15">
        <f t="shared" ref="DB15:DB26" si="8">ROUND((ROUND(AT15*CZ15,2)*ROUND(0,7)),2)</f>
        <v>0</v>
      </c>
      <c r="DC15">
        <f t="shared" ref="DC15:DC26" si="9">ROUND((ROUND(AT15*AG15,2)*ROUND(0,7)),2)</f>
        <v>0</v>
      </c>
    </row>
    <row r="16" spans="1:107" x14ac:dyDescent="0.2">
      <c r="A16">
        <f>ROW(Source!A32)</f>
        <v>32</v>
      </c>
      <c r="B16">
        <v>53551706</v>
      </c>
      <c r="C16">
        <v>53552882</v>
      </c>
      <c r="D16">
        <v>29107441</v>
      </c>
      <c r="E16">
        <v>1</v>
      </c>
      <c r="F16">
        <v>1</v>
      </c>
      <c r="G16">
        <v>1</v>
      </c>
      <c r="H16">
        <v>3</v>
      </c>
      <c r="I16" t="s">
        <v>1519</v>
      </c>
      <c r="J16" t="s">
        <v>1520</v>
      </c>
      <c r="K16" t="s">
        <v>1521</v>
      </c>
      <c r="L16">
        <v>1339</v>
      </c>
      <c r="N16">
        <v>1007</v>
      </c>
      <c r="O16" t="s">
        <v>425</v>
      </c>
      <c r="P16" t="s">
        <v>425</v>
      </c>
      <c r="Q16">
        <v>1</v>
      </c>
      <c r="W16">
        <v>0</v>
      </c>
      <c r="X16">
        <v>-756465305</v>
      </c>
      <c r="Y16">
        <v>0</v>
      </c>
      <c r="AA16">
        <v>6.23</v>
      </c>
      <c r="AB16">
        <v>0</v>
      </c>
      <c r="AC16">
        <v>0</v>
      </c>
      <c r="AD16">
        <v>0</v>
      </c>
      <c r="AE16">
        <v>6.23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1</v>
      </c>
      <c r="AQ16">
        <v>0</v>
      </c>
      <c r="AR16">
        <v>0</v>
      </c>
      <c r="AS16" t="s">
        <v>3</v>
      </c>
      <c r="AT16">
        <v>1.37</v>
      </c>
      <c r="AU16" t="s">
        <v>36</v>
      </c>
      <c r="AV16">
        <v>0</v>
      </c>
      <c r="AW16">
        <v>2</v>
      </c>
      <c r="AX16">
        <v>53552917</v>
      </c>
      <c r="AY16">
        <v>1</v>
      </c>
      <c r="AZ16">
        <v>4096</v>
      </c>
      <c r="BA16">
        <v>14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Y16*Source!I32</f>
        <v>0</v>
      </c>
      <c r="CY16">
        <f t="shared" si="5"/>
        <v>6.23</v>
      </c>
      <c r="CZ16">
        <f t="shared" si="6"/>
        <v>6.23</v>
      </c>
      <c r="DA16">
        <f t="shared" si="7"/>
        <v>1</v>
      </c>
      <c r="DB16">
        <f t="shared" si="8"/>
        <v>0</v>
      </c>
      <c r="DC16">
        <f t="shared" si="9"/>
        <v>0</v>
      </c>
    </row>
    <row r="17" spans="1:107" x14ac:dyDescent="0.2">
      <c r="A17">
        <f>ROW(Source!A32)</f>
        <v>32</v>
      </c>
      <c r="B17">
        <v>53551706</v>
      </c>
      <c r="C17">
        <v>53552882</v>
      </c>
      <c r="D17">
        <v>29113598</v>
      </c>
      <c r="E17">
        <v>1</v>
      </c>
      <c r="F17">
        <v>1</v>
      </c>
      <c r="G17">
        <v>1</v>
      </c>
      <c r="H17">
        <v>3</v>
      </c>
      <c r="I17" t="s">
        <v>1522</v>
      </c>
      <c r="J17" t="s">
        <v>1523</v>
      </c>
      <c r="K17" t="s">
        <v>1524</v>
      </c>
      <c r="L17">
        <v>1348</v>
      </c>
      <c r="N17">
        <v>1009</v>
      </c>
      <c r="O17" t="s">
        <v>26</v>
      </c>
      <c r="P17" t="s">
        <v>26</v>
      </c>
      <c r="Q17">
        <v>1000</v>
      </c>
      <c r="W17">
        <v>0</v>
      </c>
      <c r="X17">
        <v>-1012359093</v>
      </c>
      <c r="Y17">
        <v>0</v>
      </c>
      <c r="AA17">
        <v>4455.2</v>
      </c>
      <c r="AB17">
        <v>0</v>
      </c>
      <c r="AC17">
        <v>0</v>
      </c>
      <c r="AD17">
        <v>0</v>
      </c>
      <c r="AE17">
        <v>4455.2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1</v>
      </c>
      <c r="AQ17">
        <v>0</v>
      </c>
      <c r="AR17">
        <v>0</v>
      </c>
      <c r="AS17" t="s">
        <v>3</v>
      </c>
      <c r="AT17">
        <v>3.0000000000000001E-5</v>
      </c>
      <c r="AU17" t="s">
        <v>36</v>
      </c>
      <c r="AV17">
        <v>0</v>
      </c>
      <c r="AW17">
        <v>2</v>
      </c>
      <c r="AX17">
        <v>53552918</v>
      </c>
      <c r="AY17">
        <v>1</v>
      </c>
      <c r="AZ17">
        <v>4096</v>
      </c>
      <c r="BA17">
        <v>15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Y17*Source!I32</f>
        <v>0</v>
      </c>
      <c r="CY17">
        <f t="shared" si="5"/>
        <v>4455.2</v>
      </c>
      <c r="CZ17">
        <f t="shared" si="6"/>
        <v>4455.2</v>
      </c>
      <c r="DA17">
        <f t="shared" si="7"/>
        <v>1</v>
      </c>
      <c r="DB17">
        <f t="shared" si="8"/>
        <v>0</v>
      </c>
      <c r="DC17">
        <f t="shared" si="9"/>
        <v>0</v>
      </c>
    </row>
    <row r="18" spans="1:107" x14ac:dyDescent="0.2">
      <c r="A18">
        <f>ROW(Source!A32)</f>
        <v>32</v>
      </c>
      <c r="B18">
        <v>53551706</v>
      </c>
      <c r="C18">
        <v>53552882</v>
      </c>
      <c r="D18">
        <v>29113797</v>
      </c>
      <c r="E18">
        <v>1</v>
      </c>
      <c r="F18">
        <v>1</v>
      </c>
      <c r="G18">
        <v>1</v>
      </c>
      <c r="H18">
        <v>3</v>
      </c>
      <c r="I18" t="s">
        <v>1525</v>
      </c>
      <c r="J18" t="s">
        <v>1526</v>
      </c>
      <c r="K18" t="s">
        <v>1527</v>
      </c>
      <c r="L18">
        <v>1348</v>
      </c>
      <c r="N18">
        <v>1009</v>
      </c>
      <c r="O18" t="s">
        <v>26</v>
      </c>
      <c r="P18" t="s">
        <v>26</v>
      </c>
      <c r="Q18">
        <v>1000</v>
      </c>
      <c r="W18">
        <v>0</v>
      </c>
      <c r="X18">
        <v>-61748979</v>
      </c>
      <c r="Y18">
        <v>0</v>
      </c>
      <c r="AA18">
        <v>4920</v>
      </c>
      <c r="AB18">
        <v>0</v>
      </c>
      <c r="AC18">
        <v>0</v>
      </c>
      <c r="AD18">
        <v>0</v>
      </c>
      <c r="AE18">
        <v>4920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1</v>
      </c>
      <c r="AQ18">
        <v>0</v>
      </c>
      <c r="AR18">
        <v>0</v>
      </c>
      <c r="AS18" t="s">
        <v>3</v>
      </c>
      <c r="AT18">
        <v>1.9400000000000001E-3</v>
      </c>
      <c r="AU18" t="s">
        <v>36</v>
      </c>
      <c r="AV18">
        <v>0</v>
      </c>
      <c r="AW18">
        <v>2</v>
      </c>
      <c r="AX18">
        <v>53552919</v>
      </c>
      <c r="AY18">
        <v>1</v>
      </c>
      <c r="AZ18">
        <v>4096</v>
      </c>
      <c r="BA18">
        <v>16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Y18*Source!I32</f>
        <v>0</v>
      </c>
      <c r="CY18">
        <f t="shared" si="5"/>
        <v>4920</v>
      </c>
      <c r="CZ18">
        <f t="shared" si="6"/>
        <v>4920</v>
      </c>
      <c r="DA18">
        <f t="shared" si="7"/>
        <v>1</v>
      </c>
      <c r="DB18">
        <f t="shared" si="8"/>
        <v>0</v>
      </c>
      <c r="DC18">
        <f t="shared" si="9"/>
        <v>0</v>
      </c>
    </row>
    <row r="19" spans="1:107" x14ac:dyDescent="0.2">
      <c r="A19">
        <f>ROW(Source!A32)</f>
        <v>32</v>
      </c>
      <c r="B19">
        <v>53551706</v>
      </c>
      <c r="C19">
        <v>53552882</v>
      </c>
      <c r="D19">
        <v>29113990</v>
      </c>
      <c r="E19">
        <v>1</v>
      </c>
      <c r="F19">
        <v>1</v>
      </c>
      <c r="G19">
        <v>1</v>
      </c>
      <c r="H19">
        <v>3</v>
      </c>
      <c r="I19" t="s">
        <v>1528</v>
      </c>
      <c r="J19" t="s">
        <v>1529</v>
      </c>
      <c r="K19" t="s">
        <v>1530</v>
      </c>
      <c r="L19">
        <v>1348</v>
      </c>
      <c r="N19">
        <v>1009</v>
      </c>
      <c r="O19" t="s">
        <v>26</v>
      </c>
      <c r="P19" t="s">
        <v>26</v>
      </c>
      <c r="Q19">
        <v>1000</v>
      </c>
      <c r="W19">
        <v>0</v>
      </c>
      <c r="X19">
        <v>703561654</v>
      </c>
      <c r="Y19">
        <v>0</v>
      </c>
      <c r="AA19">
        <v>10169.99</v>
      </c>
      <c r="AB19">
        <v>0</v>
      </c>
      <c r="AC19">
        <v>0</v>
      </c>
      <c r="AD19">
        <v>0</v>
      </c>
      <c r="AE19">
        <v>10169.99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1</v>
      </c>
      <c r="AQ19">
        <v>0</v>
      </c>
      <c r="AR19">
        <v>0</v>
      </c>
      <c r="AS19" t="s">
        <v>3</v>
      </c>
      <c r="AT19">
        <v>4.0000000000000001E-3</v>
      </c>
      <c r="AU19" t="s">
        <v>36</v>
      </c>
      <c r="AV19">
        <v>0</v>
      </c>
      <c r="AW19">
        <v>2</v>
      </c>
      <c r="AX19">
        <v>53552920</v>
      </c>
      <c r="AY19">
        <v>1</v>
      </c>
      <c r="AZ19">
        <v>4096</v>
      </c>
      <c r="BA19">
        <v>17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Y19*Source!I32</f>
        <v>0</v>
      </c>
      <c r="CY19">
        <f t="shared" si="5"/>
        <v>10169.99</v>
      </c>
      <c r="CZ19">
        <f t="shared" si="6"/>
        <v>10169.99</v>
      </c>
      <c r="DA19">
        <f t="shared" si="7"/>
        <v>1</v>
      </c>
      <c r="DB19">
        <f t="shared" si="8"/>
        <v>0</v>
      </c>
      <c r="DC19">
        <f t="shared" si="9"/>
        <v>0</v>
      </c>
    </row>
    <row r="20" spans="1:107" x14ac:dyDescent="0.2">
      <c r="A20">
        <f>ROW(Source!A32)</f>
        <v>32</v>
      </c>
      <c r="B20">
        <v>53551706</v>
      </c>
      <c r="C20">
        <v>53552882</v>
      </c>
      <c r="D20">
        <v>29114332</v>
      </c>
      <c r="E20">
        <v>1</v>
      </c>
      <c r="F20">
        <v>1</v>
      </c>
      <c r="G20">
        <v>1</v>
      </c>
      <c r="H20">
        <v>3</v>
      </c>
      <c r="I20" t="s">
        <v>1531</v>
      </c>
      <c r="J20" t="s">
        <v>1532</v>
      </c>
      <c r="K20" t="s">
        <v>1533</v>
      </c>
      <c r="L20">
        <v>1348</v>
      </c>
      <c r="N20">
        <v>1009</v>
      </c>
      <c r="O20" t="s">
        <v>26</v>
      </c>
      <c r="P20" t="s">
        <v>26</v>
      </c>
      <c r="Q20">
        <v>1000</v>
      </c>
      <c r="W20">
        <v>0</v>
      </c>
      <c r="X20">
        <v>1561117559</v>
      </c>
      <c r="Y20">
        <v>0</v>
      </c>
      <c r="AA20">
        <v>11978</v>
      </c>
      <c r="AB20">
        <v>0</v>
      </c>
      <c r="AC20">
        <v>0</v>
      </c>
      <c r="AD20">
        <v>0</v>
      </c>
      <c r="AE20">
        <v>11978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3</v>
      </c>
      <c r="AT20">
        <v>1.0000000000000001E-5</v>
      </c>
      <c r="AU20" t="s">
        <v>36</v>
      </c>
      <c r="AV20">
        <v>0</v>
      </c>
      <c r="AW20">
        <v>2</v>
      </c>
      <c r="AX20">
        <v>53552922</v>
      </c>
      <c r="AY20">
        <v>1</v>
      </c>
      <c r="AZ20">
        <v>4096</v>
      </c>
      <c r="BA20">
        <v>19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Y20*Source!I32</f>
        <v>0</v>
      </c>
      <c r="CY20">
        <f t="shared" si="5"/>
        <v>11978</v>
      </c>
      <c r="CZ20">
        <f t="shared" si="6"/>
        <v>11978</v>
      </c>
      <c r="DA20">
        <f t="shared" si="7"/>
        <v>1</v>
      </c>
      <c r="DB20">
        <f t="shared" si="8"/>
        <v>0</v>
      </c>
      <c r="DC20">
        <f t="shared" si="9"/>
        <v>0</v>
      </c>
    </row>
    <row r="21" spans="1:107" x14ac:dyDescent="0.2">
      <c r="A21">
        <f>ROW(Source!A32)</f>
        <v>32</v>
      </c>
      <c r="B21">
        <v>53551706</v>
      </c>
      <c r="C21">
        <v>53552882</v>
      </c>
      <c r="D21">
        <v>29107444</v>
      </c>
      <c r="E21">
        <v>1</v>
      </c>
      <c r="F21">
        <v>1</v>
      </c>
      <c r="G21">
        <v>1</v>
      </c>
      <c r="H21">
        <v>3</v>
      </c>
      <c r="I21" t="s">
        <v>1534</v>
      </c>
      <c r="J21" t="s">
        <v>1535</v>
      </c>
      <c r="K21" t="s">
        <v>1536</v>
      </c>
      <c r="L21">
        <v>1346</v>
      </c>
      <c r="N21">
        <v>1009</v>
      </c>
      <c r="O21" t="s">
        <v>143</v>
      </c>
      <c r="P21" t="s">
        <v>143</v>
      </c>
      <c r="Q21">
        <v>1</v>
      </c>
      <c r="W21">
        <v>0</v>
      </c>
      <c r="X21">
        <v>-1817527483</v>
      </c>
      <c r="Y21">
        <v>0</v>
      </c>
      <c r="AA21">
        <v>6.09</v>
      </c>
      <c r="AB21">
        <v>0</v>
      </c>
      <c r="AC21">
        <v>0</v>
      </c>
      <c r="AD21">
        <v>0</v>
      </c>
      <c r="AE21">
        <v>6.09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0.41</v>
      </c>
      <c r="AU21" t="s">
        <v>36</v>
      </c>
      <c r="AV21">
        <v>0</v>
      </c>
      <c r="AW21">
        <v>2</v>
      </c>
      <c r="AX21">
        <v>53552923</v>
      </c>
      <c r="AY21">
        <v>1</v>
      </c>
      <c r="AZ21">
        <v>4096</v>
      </c>
      <c r="BA21">
        <v>20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Y21*Source!I32</f>
        <v>0</v>
      </c>
      <c r="CY21">
        <f t="shared" si="5"/>
        <v>6.09</v>
      </c>
      <c r="CZ21">
        <f t="shared" si="6"/>
        <v>6.09</v>
      </c>
      <c r="DA21">
        <f t="shared" si="7"/>
        <v>1</v>
      </c>
      <c r="DB21">
        <f t="shared" si="8"/>
        <v>0</v>
      </c>
      <c r="DC21">
        <f t="shared" si="9"/>
        <v>0</v>
      </c>
    </row>
    <row r="22" spans="1:107" x14ac:dyDescent="0.2">
      <c r="A22">
        <f>ROW(Source!A32)</f>
        <v>32</v>
      </c>
      <c r="B22">
        <v>53551706</v>
      </c>
      <c r="C22">
        <v>53552882</v>
      </c>
      <c r="D22">
        <v>29110606</v>
      </c>
      <c r="E22">
        <v>1</v>
      </c>
      <c r="F22">
        <v>1</v>
      </c>
      <c r="G22">
        <v>1</v>
      </c>
      <c r="H22">
        <v>3</v>
      </c>
      <c r="I22" t="s">
        <v>1537</v>
      </c>
      <c r="J22" t="s">
        <v>1538</v>
      </c>
      <c r="K22" t="s">
        <v>1539</v>
      </c>
      <c r="L22">
        <v>1348</v>
      </c>
      <c r="N22">
        <v>1009</v>
      </c>
      <c r="O22" t="s">
        <v>26</v>
      </c>
      <c r="P22" t="s">
        <v>26</v>
      </c>
      <c r="Q22">
        <v>1000</v>
      </c>
      <c r="W22">
        <v>0</v>
      </c>
      <c r="X22">
        <v>1170503714</v>
      </c>
      <c r="Y22">
        <v>0</v>
      </c>
      <c r="AA22">
        <v>9420</v>
      </c>
      <c r="AB22">
        <v>0</v>
      </c>
      <c r="AC22">
        <v>0</v>
      </c>
      <c r="AD22">
        <v>0</v>
      </c>
      <c r="AE22">
        <v>9420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5.9999999999999995E-4</v>
      </c>
      <c r="AU22" t="s">
        <v>36</v>
      </c>
      <c r="AV22">
        <v>0</v>
      </c>
      <c r="AW22">
        <v>2</v>
      </c>
      <c r="AX22">
        <v>53552924</v>
      </c>
      <c r="AY22">
        <v>1</v>
      </c>
      <c r="AZ22">
        <v>4096</v>
      </c>
      <c r="BA22">
        <v>21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Y22*Source!I32</f>
        <v>0</v>
      </c>
      <c r="CY22">
        <f t="shared" si="5"/>
        <v>9420</v>
      </c>
      <c r="CZ22">
        <f t="shared" si="6"/>
        <v>9420</v>
      </c>
      <c r="DA22">
        <f t="shared" si="7"/>
        <v>1</v>
      </c>
      <c r="DB22">
        <f t="shared" si="8"/>
        <v>0</v>
      </c>
      <c r="DC22">
        <f t="shared" si="9"/>
        <v>0</v>
      </c>
    </row>
    <row r="23" spans="1:107" x14ac:dyDescent="0.2">
      <c r="A23">
        <f>ROW(Source!A32)</f>
        <v>32</v>
      </c>
      <c r="B23">
        <v>53551706</v>
      </c>
      <c r="C23">
        <v>53552882</v>
      </c>
      <c r="D23">
        <v>29115467</v>
      </c>
      <c r="E23">
        <v>1</v>
      </c>
      <c r="F23">
        <v>1</v>
      </c>
      <c r="G23">
        <v>1</v>
      </c>
      <c r="H23">
        <v>3</v>
      </c>
      <c r="I23" t="s">
        <v>1540</v>
      </c>
      <c r="J23" t="s">
        <v>1541</v>
      </c>
      <c r="K23" t="s">
        <v>1542</v>
      </c>
      <c r="L23">
        <v>1339</v>
      </c>
      <c r="N23">
        <v>1007</v>
      </c>
      <c r="O23" t="s">
        <v>425</v>
      </c>
      <c r="P23" t="s">
        <v>425</v>
      </c>
      <c r="Q23">
        <v>1</v>
      </c>
      <c r="W23">
        <v>0</v>
      </c>
      <c r="X23">
        <v>-312411735</v>
      </c>
      <c r="Y23">
        <v>0</v>
      </c>
      <c r="AA23">
        <v>1699.99</v>
      </c>
      <c r="AB23">
        <v>0</v>
      </c>
      <c r="AC23">
        <v>0</v>
      </c>
      <c r="AD23">
        <v>0</v>
      </c>
      <c r="AE23">
        <v>1699.99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1.0300000000000001E-3</v>
      </c>
      <c r="AU23" t="s">
        <v>36</v>
      </c>
      <c r="AV23">
        <v>0</v>
      </c>
      <c r="AW23">
        <v>2</v>
      </c>
      <c r="AX23">
        <v>53552925</v>
      </c>
      <c r="AY23">
        <v>1</v>
      </c>
      <c r="AZ23">
        <v>4096</v>
      </c>
      <c r="BA23">
        <v>22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Y23*Source!I32</f>
        <v>0</v>
      </c>
      <c r="CY23">
        <f t="shared" si="5"/>
        <v>1699.99</v>
      </c>
      <c r="CZ23">
        <f t="shared" si="6"/>
        <v>1699.99</v>
      </c>
      <c r="DA23">
        <f t="shared" si="7"/>
        <v>1</v>
      </c>
      <c r="DB23">
        <f t="shared" si="8"/>
        <v>0</v>
      </c>
      <c r="DC23">
        <f t="shared" si="9"/>
        <v>0</v>
      </c>
    </row>
    <row r="24" spans="1:107" x14ac:dyDescent="0.2">
      <c r="A24">
        <f>ROW(Source!A32)</f>
        <v>32</v>
      </c>
      <c r="B24">
        <v>53551706</v>
      </c>
      <c r="C24">
        <v>53552882</v>
      </c>
      <c r="D24">
        <v>29122102</v>
      </c>
      <c r="E24">
        <v>1</v>
      </c>
      <c r="F24">
        <v>1</v>
      </c>
      <c r="G24">
        <v>1</v>
      </c>
      <c r="H24">
        <v>3</v>
      </c>
      <c r="I24" t="s">
        <v>1543</v>
      </c>
      <c r="J24" t="s">
        <v>1544</v>
      </c>
      <c r="K24" t="s">
        <v>1545</v>
      </c>
      <c r="L24">
        <v>1348</v>
      </c>
      <c r="N24">
        <v>1009</v>
      </c>
      <c r="O24" t="s">
        <v>26</v>
      </c>
      <c r="P24" t="s">
        <v>26</v>
      </c>
      <c r="Q24">
        <v>1000</v>
      </c>
      <c r="W24">
        <v>0</v>
      </c>
      <c r="X24">
        <v>-1142562182</v>
      </c>
      <c r="Y24">
        <v>0</v>
      </c>
      <c r="AA24">
        <v>15620</v>
      </c>
      <c r="AB24">
        <v>0</v>
      </c>
      <c r="AC24">
        <v>0</v>
      </c>
      <c r="AD24">
        <v>0</v>
      </c>
      <c r="AE24">
        <v>15620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3.1E-4</v>
      </c>
      <c r="AU24" t="s">
        <v>36</v>
      </c>
      <c r="AV24">
        <v>0</v>
      </c>
      <c r="AW24">
        <v>2</v>
      </c>
      <c r="AX24">
        <v>53552926</v>
      </c>
      <c r="AY24">
        <v>1</v>
      </c>
      <c r="AZ24">
        <v>4096</v>
      </c>
      <c r="BA24">
        <v>23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Y24*Source!I32</f>
        <v>0</v>
      </c>
      <c r="CY24">
        <f t="shared" si="5"/>
        <v>15620</v>
      </c>
      <c r="CZ24">
        <f t="shared" si="6"/>
        <v>15620</v>
      </c>
      <c r="DA24">
        <f t="shared" si="7"/>
        <v>1</v>
      </c>
      <c r="DB24">
        <f t="shared" si="8"/>
        <v>0</v>
      </c>
      <c r="DC24">
        <f t="shared" si="9"/>
        <v>0</v>
      </c>
    </row>
    <row r="25" spans="1:107" x14ac:dyDescent="0.2">
      <c r="A25">
        <f>ROW(Source!A32)</f>
        <v>32</v>
      </c>
      <c r="B25">
        <v>53551706</v>
      </c>
      <c r="C25">
        <v>53552882</v>
      </c>
      <c r="D25">
        <v>29129276</v>
      </c>
      <c r="E25">
        <v>1</v>
      </c>
      <c r="F25">
        <v>1</v>
      </c>
      <c r="G25">
        <v>1</v>
      </c>
      <c r="H25">
        <v>3</v>
      </c>
      <c r="I25" t="s">
        <v>1546</v>
      </c>
      <c r="J25" t="s">
        <v>1547</v>
      </c>
      <c r="K25" t="s">
        <v>1548</v>
      </c>
      <c r="L25">
        <v>1348</v>
      </c>
      <c r="N25">
        <v>1009</v>
      </c>
      <c r="O25" t="s">
        <v>26</v>
      </c>
      <c r="P25" t="s">
        <v>26</v>
      </c>
      <c r="Q25">
        <v>1000</v>
      </c>
      <c r="W25">
        <v>0</v>
      </c>
      <c r="X25">
        <v>49960543</v>
      </c>
      <c r="Y25">
        <v>0</v>
      </c>
      <c r="AA25">
        <v>7712</v>
      </c>
      <c r="AB25">
        <v>0</v>
      </c>
      <c r="AC25">
        <v>0</v>
      </c>
      <c r="AD25">
        <v>0</v>
      </c>
      <c r="AE25">
        <v>7712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1E-3</v>
      </c>
      <c r="AU25" t="s">
        <v>36</v>
      </c>
      <c r="AV25">
        <v>0</v>
      </c>
      <c r="AW25">
        <v>2</v>
      </c>
      <c r="AX25">
        <v>53552927</v>
      </c>
      <c r="AY25">
        <v>1</v>
      </c>
      <c r="AZ25">
        <v>4096</v>
      </c>
      <c r="BA25">
        <v>24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Y25*Source!I32</f>
        <v>0</v>
      </c>
      <c r="CY25">
        <f t="shared" si="5"/>
        <v>7712</v>
      </c>
      <c r="CZ25">
        <f t="shared" si="6"/>
        <v>7712</v>
      </c>
      <c r="DA25">
        <f t="shared" si="7"/>
        <v>1</v>
      </c>
      <c r="DB25">
        <f t="shared" si="8"/>
        <v>0</v>
      </c>
      <c r="DC25">
        <f t="shared" si="9"/>
        <v>0</v>
      </c>
    </row>
    <row r="26" spans="1:107" x14ac:dyDescent="0.2">
      <c r="A26">
        <f>ROW(Source!A32)</f>
        <v>32</v>
      </c>
      <c r="B26">
        <v>53551706</v>
      </c>
      <c r="C26">
        <v>53552882</v>
      </c>
      <c r="D26">
        <v>29162764</v>
      </c>
      <c r="E26">
        <v>1</v>
      </c>
      <c r="F26">
        <v>1</v>
      </c>
      <c r="G26">
        <v>1</v>
      </c>
      <c r="H26">
        <v>3</v>
      </c>
      <c r="I26" t="s">
        <v>1549</v>
      </c>
      <c r="J26" t="s">
        <v>1550</v>
      </c>
      <c r="K26" t="s">
        <v>1551</v>
      </c>
      <c r="L26">
        <v>1302</v>
      </c>
      <c r="N26">
        <v>1003</v>
      </c>
      <c r="O26" t="s">
        <v>833</v>
      </c>
      <c r="P26" t="s">
        <v>833</v>
      </c>
      <c r="Q26">
        <v>10</v>
      </c>
      <c r="W26">
        <v>0</v>
      </c>
      <c r="X26">
        <v>838327806</v>
      </c>
      <c r="Y26">
        <v>0</v>
      </c>
      <c r="AA26">
        <v>71.489999999999995</v>
      </c>
      <c r="AB26">
        <v>0</v>
      </c>
      <c r="AC26">
        <v>0</v>
      </c>
      <c r="AD26">
        <v>0</v>
      </c>
      <c r="AE26">
        <v>71.489999999999995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1</v>
      </c>
      <c r="AQ26">
        <v>0</v>
      </c>
      <c r="AR26">
        <v>0</v>
      </c>
      <c r="AS26" t="s">
        <v>3</v>
      </c>
      <c r="AT26">
        <v>1.8700000000000001E-2</v>
      </c>
      <c r="AU26" t="s">
        <v>36</v>
      </c>
      <c r="AV26">
        <v>0</v>
      </c>
      <c r="AW26">
        <v>2</v>
      </c>
      <c r="AX26">
        <v>53552929</v>
      </c>
      <c r="AY26">
        <v>1</v>
      </c>
      <c r="AZ26">
        <v>4096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Y26*Source!I32</f>
        <v>0</v>
      </c>
      <c r="CY26">
        <f t="shared" si="5"/>
        <v>71.489999999999995</v>
      </c>
      <c r="CZ26">
        <f t="shared" si="6"/>
        <v>71.489999999999995</v>
      </c>
      <c r="DA26">
        <f t="shared" si="7"/>
        <v>1</v>
      </c>
      <c r="DB26">
        <f t="shared" si="8"/>
        <v>0</v>
      </c>
      <c r="DC26">
        <f t="shared" si="9"/>
        <v>0</v>
      </c>
    </row>
    <row r="27" spans="1:107" x14ac:dyDescent="0.2">
      <c r="A27">
        <f>ROW(Source!A32)</f>
        <v>32</v>
      </c>
      <c r="B27">
        <v>53551706</v>
      </c>
      <c r="C27">
        <v>53552882</v>
      </c>
      <c r="D27">
        <v>29164349</v>
      </c>
      <c r="E27">
        <v>1</v>
      </c>
      <c r="F27">
        <v>1</v>
      </c>
      <c r="G27">
        <v>1</v>
      </c>
      <c r="H27">
        <v>3</v>
      </c>
      <c r="I27" t="s">
        <v>24</v>
      </c>
      <c r="J27" t="s">
        <v>27</v>
      </c>
      <c r="K27" t="s">
        <v>25</v>
      </c>
      <c r="L27">
        <v>1348</v>
      </c>
      <c r="N27">
        <v>1009</v>
      </c>
      <c r="O27" t="s">
        <v>26</v>
      </c>
      <c r="P27" t="s">
        <v>26</v>
      </c>
      <c r="Q27">
        <v>1000</v>
      </c>
      <c r="W27">
        <v>0</v>
      </c>
      <c r="X27">
        <v>1876412176</v>
      </c>
      <c r="Y27">
        <v>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0</v>
      </c>
      <c r="AP27">
        <v>1</v>
      </c>
      <c r="AQ27">
        <v>0</v>
      </c>
      <c r="AR27">
        <v>0</v>
      </c>
      <c r="AS27" t="s">
        <v>3</v>
      </c>
      <c r="AT27">
        <v>1</v>
      </c>
      <c r="AU27" t="s">
        <v>3</v>
      </c>
      <c r="AV27">
        <v>0</v>
      </c>
      <c r="AW27">
        <v>1</v>
      </c>
      <c r="AX27">
        <v>-1</v>
      </c>
      <c r="AY27">
        <v>0</v>
      </c>
      <c r="AZ27">
        <v>0</v>
      </c>
      <c r="BA27" t="s">
        <v>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Y27*Source!I32</f>
        <v>3.0840000000000001</v>
      </c>
      <c r="CY27">
        <f t="shared" si="5"/>
        <v>0</v>
      </c>
      <c r="CZ27">
        <f t="shared" si="6"/>
        <v>0</v>
      </c>
      <c r="DA27">
        <f t="shared" si="7"/>
        <v>1</v>
      </c>
      <c r="DB27">
        <f>ROUND(ROUND(AT27*CZ27,2),2)</f>
        <v>0</v>
      </c>
      <c r="DC27">
        <f>ROUND(ROUND(AT27*AG27,2),2)</f>
        <v>0</v>
      </c>
    </row>
    <row r="28" spans="1:107" x14ac:dyDescent="0.2">
      <c r="A28">
        <f>ROW(Source!A33)</f>
        <v>33</v>
      </c>
      <c r="B28">
        <v>53551707</v>
      </c>
      <c r="C28">
        <v>53552882</v>
      </c>
      <c r="D28">
        <v>18413230</v>
      </c>
      <c r="E28">
        <v>1</v>
      </c>
      <c r="F28">
        <v>1</v>
      </c>
      <c r="G28">
        <v>1</v>
      </c>
      <c r="H28">
        <v>1</v>
      </c>
      <c r="I28" t="s">
        <v>1487</v>
      </c>
      <c r="J28" t="s">
        <v>3</v>
      </c>
      <c r="K28" t="s">
        <v>1488</v>
      </c>
      <c r="L28">
        <v>1369</v>
      </c>
      <c r="N28">
        <v>1013</v>
      </c>
      <c r="O28" t="s">
        <v>1486</v>
      </c>
      <c r="P28" t="s">
        <v>1486</v>
      </c>
      <c r="Q28">
        <v>1</v>
      </c>
      <c r="W28">
        <v>0</v>
      </c>
      <c r="X28">
        <v>355262106</v>
      </c>
      <c r="Y28">
        <v>31.499649999999995</v>
      </c>
      <c r="AA28">
        <v>0</v>
      </c>
      <c r="AB28">
        <v>0</v>
      </c>
      <c r="AC28">
        <v>0</v>
      </c>
      <c r="AD28">
        <v>323.5</v>
      </c>
      <c r="AE28">
        <v>0</v>
      </c>
      <c r="AF28">
        <v>0</v>
      </c>
      <c r="AG28">
        <v>0</v>
      </c>
      <c r="AH28">
        <v>323.5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39.130000000000003</v>
      </c>
      <c r="AU28" t="s">
        <v>37</v>
      </c>
      <c r="AV28">
        <v>1</v>
      </c>
      <c r="AW28">
        <v>2</v>
      </c>
      <c r="AX28">
        <v>53552906</v>
      </c>
      <c r="AY28">
        <v>2</v>
      </c>
      <c r="AZ28">
        <v>137216</v>
      </c>
      <c r="BA28">
        <v>27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Y28*Source!I33</f>
        <v>97.144920599999992</v>
      </c>
      <c r="CY28">
        <f>AD28</f>
        <v>323.5</v>
      </c>
      <c r="CZ28">
        <f>AH28</f>
        <v>323.5</v>
      </c>
      <c r="DA28">
        <f>AL28</f>
        <v>1</v>
      </c>
      <c r="DB28">
        <f t="shared" ref="DB28:DB37" si="10">ROUND((ROUND(AT28*CZ28,2)*ROUND((1.15*0.7),7)),2)</f>
        <v>10190.14</v>
      </c>
      <c r="DC28">
        <f t="shared" ref="DC28:DC37" si="11">ROUND((ROUND(AT28*AG28,2)*ROUND((1.15*0.7),7)),2)</f>
        <v>0</v>
      </c>
    </row>
    <row r="29" spans="1:107" x14ac:dyDescent="0.2">
      <c r="A29">
        <f>ROW(Source!A33)</f>
        <v>33</v>
      </c>
      <c r="B29">
        <v>53551707</v>
      </c>
      <c r="C29">
        <v>53552882</v>
      </c>
      <c r="D29">
        <v>121548</v>
      </c>
      <c r="E29">
        <v>1</v>
      </c>
      <c r="F29">
        <v>1</v>
      </c>
      <c r="G29">
        <v>1</v>
      </c>
      <c r="H29">
        <v>1</v>
      </c>
      <c r="I29" t="s">
        <v>31</v>
      </c>
      <c r="J29" t="s">
        <v>3</v>
      </c>
      <c r="K29" t="s">
        <v>1489</v>
      </c>
      <c r="L29">
        <v>608254</v>
      </c>
      <c r="N29">
        <v>1013</v>
      </c>
      <c r="O29" t="s">
        <v>1490</v>
      </c>
      <c r="P29" t="s">
        <v>1490</v>
      </c>
      <c r="Q29">
        <v>1</v>
      </c>
      <c r="W29">
        <v>0</v>
      </c>
      <c r="X29">
        <v>-185737400</v>
      </c>
      <c r="Y29">
        <v>3.799599999999999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4.72</v>
      </c>
      <c r="AU29" t="s">
        <v>37</v>
      </c>
      <c r="AV29">
        <v>2</v>
      </c>
      <c r="AW29">
        <v>2</v>
      </c>
      <c r="AX29">
        <v>53552907</v>
      </c>
      <c r="AY29">
        <v>1</v>
      </c>
      <c r="AZ29">
        <v>6144</v>
      </c>
      <c r="BA29">
        <v>28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Y29*Source!I33</f>
        <v>11.717966399999996</v>
      </c>
      <c r="CY29">
        <f>AD29</f>
        <v>0</v>
      </c>
      <c r="CZ29">
        <f>AH29</f>
        <v>0</v>
      </c>
      <c r="DA29">
        <f>AL29</f>
        <v>1</v>
      </c>
      <c r="DB29">
        <f t="shared" si="10"/>
        <v>0</v>
      </c>
      <c r="DC29">
        <f t="shared" si="11"/>
        <v>0</v>
      </c>
    </row>
    <row r="30" spans="1:107" x14ac:dyDescent="0.2">
      <c r="A30">
        <f>ROW(Source!A33)</f>
        <v>33</v>
      </c>
      <c r="B30">
        <v>53551707</v>
      </c>
      <c r="C30">
        <v>53552882</v>
      </c>
      <c r="D30">
        <v>29172285</v>
      </c>
      <c r="E30">
        <v>1</v>
      </c>
      <c r="F30">
        <v>1</v>
      </c>
      <c r="G30">
        <v>1</v>
      </c>
      <c r="H30">
        <v>2</v>
      </c>
      <c r="I30" t="s">
        <v>1491</v>
      </c>
      <c r="J30" t="s">
        <v>1492</v>
      </c>
      <c r="K30" t="s">
        <v>1493</v>
      </c>
      <c r="L30">
        <v>1368</v>
      </c>
      <c r="N30">
        <v>1011</v>
      </c>
      <c r="O30" t="s">
        <v>1494</v>
      </c>
      <c r="P30" t="s">
        <v>1494</v>
      </c>
      <c r="Q30">
        <v>1</v>
      </c>
      <c r="W30">
        <v>0</v>
      </c>
      <c r="X30">
        <v>-1632103729</v>
      </c>
      <c r="Y30">
        <v>8.0499999999999988E-2</v>
      </c>
      <c r="AA30">
        <v>0</v>
      </c>
      <c r="AB30">
        <v>120.52</v>
      </c>
      <c r="AC30">
        <v>15.42</v>
      </c>
      <c r="AD30">
        <v>0</v>
      </c>
      <c r="AE30">
        <v>0</v>
      </c>
      <c r="AF30">
        <v>120.52</v>
      </c>
      <c r="AG30">
        <v>15.42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0.1</v>
      </c>
      <c r="AU30" t="s">
        <v>37</v>
      </c>
      <c r="AV30">
        <v>0</v>
      </c>
      <c r="AW30">
        <v>2</v>
      </c>
      <c r="AX30">
        <v>53552908</v>
      </c>
      <c r="AY30">
        <v>1</v>
      </c>
      <c r="AZ30">
        <v>6144</v>
      </c>
      <c r="BA30">
        <v>29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Y30*Source!I33</f>
        <v>0.24826199999999998</v>
      </c>
      <c r="CY30">
        <f t="shared" ref="CY30:CY37" si="12">AB30</f>
        <v>120.52</v>
      </c>
      <c r="CZ30">
        <f t="shared" ref="CZ30:CZ37" si="13">AF30</f>
        <v>120.52</v>
      </c>
      <c r="DA30">
        <f t="shared" ref="DA30:DA37" si="14">AJ30</f>
        <v>1</v>
      </c>
      <c r="DB30">
        <f t="shared" si="10"/>
        <v>9.6999999999999993</v>
      </c>
      <c r="DC30">
        <f t="shared" si="11"/>
        <v>1.24</v>
      </c>
    </row>
    <row r="31" spans="1:107" x14ac:dyDescent="0.2">
      <c r="A31">
        <f>ROW(Source!A33)</f>
        <v>33</v>
      </c>
      <c r="B31">
        <v>53551707</v>
      </c>
      <c r="C31">
        <v>53552882</v>
      </c>
      <c r="D31">
        <v>29172379</v>
      </c>
      <c r="E31">
        <v>1</v>
      </c>
      <c r="F31">
        <v>1</v>
      </c>
      <c r="G31">
        <v>1</v>
      </c>
      <c r="H31">
        <v>2</v>
      </c>
      <c r="I31" t="s">
        <v>1495</v>
      </c>
      <c r="J31" t="s">
        <v>1496</v>
      </c>
      <c r="K31" t="s">
        <v>1497</v>
      </c>
      <c r="L31">
        <v>1368</v>
      </c>
      <c r="N31">
        <v>1011</v>
      </c>
      <c r="O31" t="s">
        <v>1494</v>
      </c>
      <c r="P31" t="s">
        <v>1494</v>
      </c>
      <c r="Q31">
        <v>1</v>
      </c>
      <c r="W31">
        <v>0</v>
      </c>
      <c r="X31">
        <v>1106923569</v>
      </c>
      <c r="Y31">
        <v>3.7190999999999996</v>
      </c>
      <c r="AA31">
        <v>0</v>
      </c>
      <c r="AB31">
        <v>112</v>
      </c>
      <c r="AC31">
        <v>13.5</v>
      </c>
      <c r="AD31">
        <v>0</v>
      </c>
      <c r="AE31">
        <v>0</v>
      </c>
      <c r="AF31">
        <v>112</v>
      </c>
      <c r="AG31">
        <v>13.5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4.62</v>
      </c>
      <c r="AU31" t="s">
        <v>37</v>
      </c>
      <c r="AV31">
        <v>0</v>
      </c>
      <c r="AW31">
        <v>2</v>
      </c>
      <c r="AX31">
        <v>53552909</v>
      </c>
      <c r="AY31">
        <v>1</v>
      </c>
      <c r="AZ31">
        <v>6144</v>
      </c>
      <c r="BA31">
        <v>30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Y31*Source!I33</f>
        <v>11.469704399999999</v>
      </c>
      <c r="CY31">
        <f t="shared" si="12"/>
        <v>112</v>
      </c>
      <c r="CZ31">
        <f t="shared" si="13"/>
        <v>112</v>
      </c>
      <c r="DA31">
        <f t="shared" si="14"/>
        <v>1</v>
      </c>
      <c r="DB31">
        <f t="shared" si="10"/>
        <v>416.54</v>
      </c>
      <c r="DC31">
        <f t="shared" si="11"/>
        <v>50.21</v>
      </c>
    </row>
    <row r="32" spans="1:107" x14ac:dyDescent="0.2">
      <c r="A32">
        <f>ROW(Source!A33)</f>
        <v>33</v>
      </c>
      <c r="B32">
        <v>53551707</v>
      </c>
      <c r="C32">
        <v>53552882</v>
      </c>
      <c r="D32">
        <v>29172498</v>
      </c>
      <c r="E32">
        <v>1</v>
      </c>
      <c r="F32">
        <v>1</v>
      </c>
      <c r="G32">
        <v>1</v>
      </c>
      <c r="H32">
        <v>2</v>
      </c>
      <c r="I32" t="s">
        <v>1498</v>
      </c>
      <c r="J32" t="s">
        <v>1499</v>
      </c>
      <c r="K32" t="s">
        <v>1500</v>
      </c>
      <c r="L32">
        <v>1368</v>
      </c>
      <c r="N32">
        <v>1011</v>
      </c>
      <c r="O32" t="s">
        <v>1494</v>
      </c>
      <c r="P32" t="s">
        <v>1494</v>
      </c>
      <c r="Q32">
        <v>1</v>
      </c>
      <c r="W32">
        <v>0</v>
      </c>
      <c r="X32">
        <v>-426164714</v>
      </c>
      <c r="Y32">
        <v>2.7852999999999994</v>
      </c>
      <c r="AA32">
        <v>0</v>
      </c>
      <c r="AB32">
        <v>2.37</v>
      </c>
      <c r="AC32">
        <v>0</v>
      </c>
      <c r="AD32">
        <v>0</v>
      </c>
      <c r="AE32">
        <v>0</v>
      </c>
      <c r="AF32">
        <v>2.37</v>
      </c>
      <c r="AG32">
        <v>0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3.46</v>
      </c>
      <c r="AU32" t="s">
        <v>37</v>
      </c>
      <c r="AV32">
        <v>0</v>
      </c>
      <c r="AW32">
        <v>2</v>
      </c>
      <c r="AX32">
        <v>53552910</v>
      </c>
      <c r="AY32">
        <v>1</v>
      </c>
      <c r="AZ32">
        <v>6144</v>
      </c>
      <c r="BA32">
        <v>31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Y32*Source!I33</f>
        <v>8.5898651999999984</v>
      </c>
      <c r="CY32">
        <f t="shared" si="12"/>
        <v>2.37</v>
      </c>
      <c r="CZ32">
        <f t="shared" si="13"/>
        <v>2.37</v>
      </c>
      <c r="DA32">
        <f t="shared" si="14"/>
        <v>1</v>
      </c>
      <c r="DB32">
        <f t="shared" si="10"/>
        <v>6.6</v>
      </c>
      <c r="DC32">
        <f t="shared" si="11"/>
        <v>0</v>
      </c>
    </row>
    <row r="33" spans="1:107" x14ac:dyDescent="0.2">
      <c r="A33">
        <f>ROW(Source!A33)</f>
        <v>33</v>
      </c>
      <c r="B33">
        <v>53551707</v>
      </c>
      <c r="C33">
        <v>53552882</v>
      </c>
      <c r="D33">
        <v>29172659</v>
      </c>
      <c r="E33">
        <v>1</v>
      </c>
      <c r="F33">
        <v>1</v>
      </c>
      <c r="G33">
        <v>1</v>
      </c>
      <c r="H33">
        <v>2</v>
      </c>
      <c r="I33" t="s">
        <v>1501</v>
      </c>
      <c r="J33" t="s">
        <v>1502</v>
      </c>
      <c r="K33" t="s">
        <v>1503</v>
      </c>
      <c r="L33">
        <v>1368</v>
      </c>
      <c r="N33">
        <v>1011</v>
      </c>
      <c r="O33" t="s">
        <v>1494</v>
      </c>
      <c r="P33" t="s">
        <v>1494</v>
      </c>
      <c r="Q33">
        <v>1</v>
      </c>
      <c r="W33">
        <v>0</v>
      </c>
      <c r="X33">
        <v>1514068676</v>
      </c>
      <c r="Y33">
        <v>1.3121499999999997</v>
      </c>
      <c r="AA33">
        <v>0</v>
      </c>
      <c r="AB33">
        <v>1.2</v>
      </c>
      <c r="AC33">
        <v>0</v>
      </c>
      <c r="AD33">
        <v>0</v>
      </c>
      <c r="AE33">
        <v>0</v>
      </c>
      <c r="AF33">
        <v>1.2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1</v>
      </c>
      <c r="AQ33">
        <v>0</v>
      </c>
      <c r="AR33">
        <v>0</v>
      </c>
      <c r="AS33" t="s">
        <v>3</v>
      </c>
      <c r="AT33">
        <v>1.63</v>
      </c>
      <c r="AU33" t="s">
        <v>37</v>
      </c>
      <c r="AV33">
        <v>0</v>
      </c>
      <c r="AW33">
        <v>2</v>
      </c>
      <c r="AX33">
        <v>53552911</v>
      </c>
      <c r="AY33">
        <v>1</v>
      </c>
      <c r="AZ33">
        <v>6144</v>
      </c>
      <c r="BA33">
        <v>32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Y33*Source!I33</f>
        <v>4.0466705999999988</v>
      </c>
      <c r="CY33">
        <f t="shared" si="12"/>
        <v>1.2</v>
      </c>
      <c r="CZ33">
        <f t="shared" si="13"/>
        <v>1.2</v>
      </c>
      <c r="DA33">
        <f t="shared" si="14"/>
        <v>1</v>
      </c>
      <c r="DB33">
        <f t="shared" si="10"/>
        <v>1.58</v>
      </c>
      <c r="DC33">
        <f t="shared" si="11"/>
        <v>0</v>
      </c>
    </row>
    <row r="34" spans="1:107" x14ac:dyDescent="0.2">
      <c r="A34">
        <f>ROW(Source!A33)</f>
        <v>33</v>
      </c>
      <c r="B34">
        <v>53551707</v>
      </c>
      <c r="C34">
        <v>53552882</v>
      </c>
      <c r="D34">
        <v>29172669</v>
      </c>
      <c r="E34">
        <v>1</v>
      </c>
      <c r="F34">
        <v>1</v>
      </c>
      <c r="G34">
        <v>1</v>
      </c>
      <c r="H34">
        <v>2</v>
      </c>
      <c r="I34" t="s">
        <v>1504</v>
      </c>
      <c r="J34" t="s">
        <v>1505</v>
      </c>
      <c r="K34" t="s">
        <v>1506</v>
      </c>
      <c r="L34">
        <v>1368</v>
      </c>
      <c r="N34">
        <v>1011</v>
      </c>
      <c r="O34" t="s">
        <v>1494</v>
      </c>
      <c r="P34" t="s">
        <v>1494</v>
      </c>
      <c r="Q34">
        <v>1</v>
      </c>
      <c r="W34">
        <v>0</v>
      </c>
      <c r="X34">
        <v>1159853466</v>
      </c>
      <c r="Y34">
        <v>5.4015499999999994</v>
      </c>
      <c r="AA34">
        <v>0</v>
      </c>
      <c r="AB34">
        <v>12.31</v>
      </c>
      <c r="AC34">
        <v>0</v>
      </c>
      <c r="AD34">
        <v>0</v>
      </c>
      <c r="AE34">
        <v>0</v>
      </c>
      <c r="AF34">
        <v>12.31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3</v>
      </c>
      <c r="AT34">
        <v>6.71</v>
      </c>
      <c r="AU34" t="s">
        <v>37</v>
      </c>
      <c r="AV34">
        <v>0</v>
      </c>
      <c r="AW34">
        <v>2</v>
      </c>
      <c r="AX34">
        <v>53552912</v>
      </c>
      <c r="AY34">
        <v>1</v>
      </c>
      <c r="AZ34">
        <v>6144</v>
      </c>
      <c r="BA34">
        <v>33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Y34*Source!I33</f>
        <v>16.6583802</v>
      </c>
      <c r="CY34">
        <f t="shared" si="12"/>
        <v>12.31</v>
      </c>
      <c r="CZ34">
        <f t="shared" si="13"/>
        <v>12.31</v>
      </c>
      <c r="DA34">
        <f t="shared" si="14"/>
        <v>1</v>
      </c>
      <c r="DB34">
        <f t="shared" si="10"/>
        <v>66.489999999999995</v>
      </c>
      <c r="DC34">
        <f t="shared" si="11"/>
        <v>0</v>
      </c>
    </row>
    <row r="35" spans="1:107" x14ac:dyDescent="0.2">
      <c r="A35">
        <f>ROW(Source!A33)</f>
        <v>33</v>
      </c>
      <c r="B35">
        <v>53551707</v>
      </c>
      <c r="C35">
        <v>53552882</v>
      </c>
      <c r="D35">
        <v>29172679</v>
      </c>
      <c r="E35">
        <v>1</v>
      </c>
      <c r="F35">
        <v>1</v>
      </c>
      <c r="G35">
        <v>1</v>
      </c>
      <c r="H35">
        <v>2</v>
      </c>
      <c r="I35" t="s">
        <v>1507</v>
      </c>
      <c r="J35" t="s">
        <v>1508</v>
      </c>
      <c r="K35" t="s">
        <v>1509</v>
      </c>
      <c r="L35">
        <v>1368</v>
      </c>
      <c r="N35">
        <v>1011</v>
      </c>
      <c r="O35" t="s">
        <v>1494</v>
      </c>
      <c r="P35" t="s">
        <v>1494</v>
      </c>
      <c r="Q35">
        <v>1</v>
      </c>
      <c r="W35">
        <v>0</v>
      </c>
      <c r="X35">
        <v>1123115873</v>
      </c>
      <c r="Y35">
        <v>0.2737</v>
      </c>
      <c r="AA35">
        <v>0</v>
      </c>
      <c r="AB35">
        <v>6.7</v>
      </c>
      <c r="AC35">
        <v>0</v>
      </c>
      <c r="AD35">
        <v>0</v>
      </c>
      <c r="AE35">
        <v>0</v>
      </c>
      <c r="AF35">
        <v>6.7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3</v>
      </c>
      <c r="AT35">
        <v>0.34</v>
      </c>
      <c r="AU35" t="s">
        <v>37</v>
      </c>
      <c r="AV35">
        <v>0</v>
      </c>
      <c r="AW35">
        <v>2</v>
      </c>
      <c r="AX35">
        <v>53552913</v>
      </c>
      <c r="AY35">
        <v>1</v>
      </c>
      <c r="AZ35">
        <v>6144</v>
      </c>
      <c r="BA35">
        <v>34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Y35*Source!I33</f>
        <v>0.84409080000000003</v>
      </c>
      <c r="CY35">
        <f t="shared" si="12"/>
        <v>6.7</v>
      </c>
      <c r="CZ35">
        <f t="shared" si="13"/>
        <v>6.7</v>
      </c>
      <c r="DA35">
        <f t="shared" si="14"/>
        <v>1</v>
      </c>
      <c r="DB35">
        <f t="shared" si="10"/>
        <v>1.84</v>
      </c>
      <c r="DC35">
        <f t="shared" si="11"/>
        <v>0</v>
      </c>
    </row>
    <row r="36" spans="1:107" x14ac:dyDescent="0.2">
      <c r="A36">
        <f>ROW(Source!A33)</f>
        <v>33</v>
      </c>
      <c r="B36">
        <v>53551707</v>
      </c>
      <c r="C36">
        <v>53552882</v>
      </c>
      <c r="D36">
        <v>29174507</v>
      </c>
      <c r="E36">
        <v>1</v>
      </c>
      <c r="F36">
        <v>1</v>
      </c>
      <c r="G36">
        <v>1</v>
      </c>
      <c r="H36">
        <v>2</v>
      </c>
      <c r="I36" t="s">
        <v>1510</v>
      </c>
      <c r="J36" t="s">
        <v>1511</v>
      </c>
      <c r="K36" t="s">
        <v>1512</v>
      </c>
      <c r="L36">
        <v>1368</v>
      </c>
      <c r="N36">
        <v>1011</v>
      </c>
      <c r="O36" t="s">
        <v>1494</v>
      </c>
      <c r="P36" t="s">
        <v>1494</v>
      </c>
      <c r="Q36">
        <v>1</v>
      </c>
      <c r="W36">
        <v>0</v>
      </c>
      <c r="X36">
        <v>-144556207</v>
      </c>
      <c r="Y36">
        <v>0.23344999999999996</v>
      </c>
      <c r="AA36">
        <v>0</v>
      </c>
      <c r="AB36">
        <v>5.13</v>
      </c>
      <c r="AC36">
        <v>0</v>
      </c>
      <c r="AD36">
        <v>0</v>
      </c>
      <c r="AE36">
        <v>0</v>
      </c>
      <c r="AF36">
        <v>5.13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3</v>
      </c>
      <c r="AT36">
        <v>0.28999999999999998</v>
      </c>
      <c r="AU36" t="s">
        <v>37</v>
      </c>
      <c r="AV36">
        <v>0</v>
      </c>
      <c r="AW36">
        <v>2</v>
      </c>
      <c r="AX36">
        <v>53552914</v>
      </c>
      <c r="AY36">
        <v>1</v>
      </c>
      <c r="AZ36">
        <v>6144</v>
      </c>
      <c r="BA36">
        <v>35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Y36*Source!I33</f>
        <v>0.71995979999999993</v>
      </c>
      <c r="CY36">
        <f t="shared" si="12"/>
        <v>5.13</v>
      </c>
      <c r="CZ36">
        <f t="shared" si="13"/>
        <v>5.13</v>
      </c>
      <c r="DA36">
        <f t="shared" si="14"/>
        <v>1</v>
      </c>
      <c r="DB36">
        <f t="shared" si="10"/>
        <v>1.2</v>
      </c>
      <c r="DC36">
        <f t="shared" si="11"/>
        <v>0</v>
      </c>
    </row>
    <row r="37" spans="1:107" x14ac:dyDescent="0.2">
      <c r="A37">
        <f>ROW(Source!A33)</f>
        <v>33</v>
      </c>
      <c r="B37">
        <v>53551707</v>
      </c>
      <c r="C37">
        <v>53552882</v>
      </c>
      <c r="D37">
        <v>29174913</v>
      </c>
      <c r="E37">
        <v>1</v>
      </c>
      <c r="F37">
        <v>1</v>
      </c>
      <c r="G37">
        <v>1</v>
      </c>
      <c r="H37">
        <v>2</v>
      </c>
      <c r="I37" t="s">
        <v>1513</v>
      </c>
      <c r="J37" t="s">
        <v>1514</v>
      </c>
      <c r="K37" t="s">
        <v>1515</v>
      </c>
      <c r="L37">
        <v>1368</v>
      </c>
      <c r="N37">
        <v>1011</v>
      </c>
      <c r="O37" t="s">
        <v>1494</v>
      </c>
      <c r="P37" t="s">
        <v>1494</v>
      </c>
      <c r="Q37">
        <v>1</v>
      </c>
      <c r="W37">
        <v>0</v>
      </c>
      <c r="X37">
        <v>1230759911</v>
      </c>
      <c r="Y37">
        <v>0.15294999999999997</v>
      </c>
      <c r="AA37">
        <v>0</v>
      </c>
      <c r="AB37">
        <v>87.17</v>
      </c>
      <c r="AC37">
        <v>11.6</v>
      </c>
      <c r="AD37">
        <v>0</v>
      </c>
      <c r="AE37">
        <v>0</v>
      </c>
      <c r="AF37">
        <v>87.17</v>
      </c>
      <c r="AG37">
        <v>11.6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0.19</v>
      </c>
      <c r="AU37" t="s">
        <v>37</v>
      </c>
      <c r="AV37">
        <v>0</v>
      </c>
      <c r="AW37">
        <v>2</v>
      </c>
      <c r="AX37">
        <v>53552915</v>
      </c>
      <c r="AY37">
        <v>1</v>
      </c>
      <c r="AZ37">
        <v>6144</v>
      </c>
      <c r="BA37">
        <v>36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Y37*Source!I33</f>
        <v>0.47169779999999994</v>
      </c>
      <c r="CY37">
        <f t="shared" si="12"/>
        <v>87.17</v>
      </c>
      <c r="CZ37">
        <f t="shared" si="13"/>
        <v>87.17</v>
      </c>
      <c r="DA37">
        <f t="shared" si="14"/>
        <v>1</v>
      </c>
      <c r="DB37">
        <f t="shared" si="10"/>
        <v>13.33</v>
      </c>
      <c r="DC37">
        <f t="shared" si="11"/>
        <v>1.77</v>
      </c>
    </row>
    <row r="38" spans="1:107" x14ac:dyDescent="0.2">
      <c r="A38">
        <f>ROW(Source!A33)</f>
        <v>33</v>
      </c>
      <c r="B38">
        <v>53551707</v>
      </c>
      <c r="C38">
        <v>53552882</v>
      </c>
      <c r="D38">
        <v>29107906</v>
      </c>
      <c r="E38">
        <v>1</v>
      </c>
      <c r="F38">
        <v>1</v>
      </c>
      <c r="G38">
        <v>1</v>
      </c>
      <c r="H38">
        <v>3</v>
      </c>
      <c r="I38" t="s">
        <v>1516</v>
      </c>
      <c r="J38" t="s">
        <v>1517</v>
      </c>
      <c r="K38" t="s">
        <v>1518</v>
      </c>
      <c r="L38">
        <v>1348</v>
      </c>
      <c r="N38">
        <v>1009</v>
      </c>
      <c r="O38" t="s">
        <v>26</v>
      </c>
      <c r="P38" t="s">
        <v>26</v>
      </c>
      <c r="Q38">
        <v>1000</v>
      </c>
      <c r="W38">
        <v>0</v>
      </c>
      <c r="X38">
        <v>-399561490</v>
      </c>
      <c r="Y38">
        <v>0</v>
      </c>
      <c r="AA38">
        <v>232706</v>
      </c>
      <c r="AB38">
        <v>0</v>
      </c>
      <c r="AC38">
        <v>0</v>
      </c>
      <c r="AD38">
        <v>0</v>
      </c>
      <c r="AE38">
        <v>37900</v>
      </c>
      <c r="AF38">
        <v>0</v>
      </c>
      <c r="AG38">
        <v>0</v>
      </c>
      <c r="AH38">
        <v>0</v>
      </c>
      <c r="AI38">
        <v>6.14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1E-4</v>
      </c>
      <c r="AU38" t="s">
        <v>36</v>
      </c>
      <c r="AV38">
        <v>0</v>
      </c>
      <c r="AW38">
        <v>2</v>
      </c>
      <c r="AX38">
        <v>53552916</v>
      </c>
      <c r="AY38">
        <v>1</v>
      </c>
      <c r="AZ38">
        <v>4096</v>
      </c>
      <c r="BA38">
        <v>37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Y38*Source!I33</f>
        <v>0</v>
      </c>
      <c r="CY38">
        <f t="shared" ref="CY38:CY50" si="15">AA38</f>
        <v>232706</v>
      </c>
      <c r="CZ38">
        <f t="shared" ref="CZ38:CZ50" si="16">AE38</f>
        <v>37900</v>
      </c>
      <c r="DA38">
        <f t="shared" ref="DA38:DA50" si="17">AI38</f>
        <v>6.14</v>
      </c>
      <c r="DB38">
        <f t="shared" ref="DB38:DB49" si="18">ROUND((ROUND(AT38*CZ38,2)*ROUND(0,7)),2)</f>
        <v>0</v>
      </c>
      <c r="DC38">
        <f t="shared" ref="DC38:DC49" si="19">ROUND((ROUND(AT38*AG38,2)*ROUND(0,7)),2)</f>
        <v>0</v>
      </c>
    </row>
    <row r="39" spans="1:107" x14ac:dyDescent="0.2">
      <c r="A39">
        <f>ROW(Source!A33)</f>
        <v>33</v>
      </c>
      <c r="B39">
        <v>53551707</v>
      </c>
      <c r="C39">
        <v>53552882</v>
      </c>
      <c r="D39">
        <v>29107441</v>
      </c>
      <c r="E39">
        <v>1</v>
      </c>
      <c r="F39">
        <v>1</v>
      </c>
      <c r="G39">
        <v>1</v>
      </c>
      <c r="H39">
        <v>3</v>
      </c>
      <c r="I39" t="s">
        <v>1519</v>
      </c>
      <c r="J39" t="s">
        <v>1520</v>
      </c>
      <c r="K39" t="s">
        <v>1521</v>
      </c>
      <c r="L39">
        <v>1339</v>
      </c>
      <c r="N39">
        <v>1007</v>
      </c>
      <c r="O39" t="s">
        <v>425</v>
      </c>
      <c r="P39" t="s">
        <v>425</v>
      </c>
      <c r="Q39">
        <v>1</v>
      </c>
      <c r="W39">
        <v>0</v>
      </c>
      <c r="X39">
        <v>-756465305</v>
      </c>
      <c r="Y39">
        <v>0</v>
      </c>
      <c r="AA39">
        <v>38.25</v>
      </c>
      <c r="AB39">
        <v>0</v>
      </c>
      <c r="AC39">
        <v>0</v>
      </c>
      <c r="AD39">
        <v>0</v>
      </c>
      <c r="AE39">
        <v>6.23</v>
      </c>
      <c r="AF39">
        <v>0</v>
      </c>
      <c r="AG39">
        <v>0</v>
      </c>
      <c r="AH39">
        <v>0</v>
      </c>
      <c r="AI39">
        <v>6.14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1.37</v>
      </c>
      <c r="AU39" t="s">
        <v>36</v>
      </c>
      <c r="AV39">
        <v>0</v>
      </c>
      <c r="AW39">
        <v>2</v>
      </c>
      <c r="AX39">
        <v>53552917</v>
      </c>
      <c r="AY39">
        <v>1</v>
      </c>
      <c r="AZ39">
        <v>4096</v>
      </c>
      <c r="BA39">
        <v>38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Y39*Source!I33</f>
        <v>0</v>
      </c>
      <c r="CY39">
        <f t="shared" si="15"/>
        <v>38.25</v>
      </c>
      <c r="CZ39">
        <f t="shared" si="16"/>
        <v>6.23</v>
      </c>
      <c r="DA39">
        <f t="shared" si="17"/>
        <v>6.14</v>
      </c>
      <c r="DB39">
        <f t="shared" si="18"/>
        <v>0</v>
      </c>
      <c r="DC39">
        <f t="shared" si="19"/>
        <v>0</v>
      </c>
    </row>
    <row r="40" spans="1:107" x14ac:dyDescent="0.2">
      <c r="A40">
        <f>ROW(Source!A33)</f>
        <v>33</v>
      </c>
      <c r="B40">
        <v>53551707</v>
      </c>
      <c r="C40">
        <v>53552882</v>
      </c>
      <c r="D40">
        <v>29113598</v>
      </c>
      <c r="E40">
        <v>1</v>
      </c>
      <c r="F40">
        <v>1</v>
      </c>
      <c r="G40">
        <v>1</v>
      </c>
      <c r="H40">
        <v>3</v>
      </c>
      <c r="I40" t="s">
        <v>1522</v>
      </c>
      <c r="J40" t="s">
        <v>1523</v>
      </c>
      <c r="K40" t="s">
        <v>1524</v>
      </c>
      <c r="L40">
        <v>1348</v>
      </c>
      <c r="N40">
        <v>1009</v>
      </c>
      <c r="O40" t="s">
        <v>26</v>
      </c>
      <c r="P40" t="s">
        <v>26</v>
      </c>
      <c r="Q40">
        <v>1000</v>
      </c>
      <c r="W40">
        <v>0</v>
      </c>
      <c r="X40">
        <v>-1012359093</v>
      </c>
      <c r="Y40">
        <v>0</v>
      </c>
      <c r="AA40">
        <v>27354.93</v>
      </c>
      <c r="AB40">
        <v>0</v>
      </c>
      <c r="AC40">
        <v>0</v>
      </c>
      <c r="AD40">
        <v>0</v>
      </c>
      <c r="AE40">
        <v>4455.2</v>
      </c>
      <c r="AF40">
        <v>0</v>
      </c>
      <c r="AG40">
        <v>0</v>
      </c>
      <c r="AH40">
        <v>0</v>
      </c>
      <c r="AI40">
        <v>6.14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3.0000000000000001E-5</v>
      </c>
      <c r="AU40" t="s">
        <v>36</v>
      </c>
      <c r="AV40">
        <v>0</v>
      </c>
      <c r="AW40">
        <v>2</v>
      </c>
      <c r="AX40">
        <v>53552918</v>
      </c>
      <c r="AY40">
        <v>1</v>
      </c>
      <c r="AZ40">
        <v>4096</v>
      </c>
      <c r="BA40">
        <v>39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Y40*Source!I33</f>
        <v>0</v>
      </c>
      <c r="CY40">
        <f t="shared" si="15"/>
        <v>27354.93</v>
      </c>
      <c r="CZ40">
        <f t="shared" si="16"/>
        <v>4455.2</v>
      </c>
      <c r="DA40">
        <f t="shared" si="17"/>
        <v>6.14</v>
      </c>
      <c r="DB40">
        <f t="shared" si="18"/>
        <v>0</v>
      </c>
      <c r="DC40">
        <f t="shared" si="19"/>
        <v>0</v>
      </c>
    </row>
    <row r="41" spans="1:107" x14ac:dyDescent="0.2">
      <c r="A41">
        <f>ROW(Source!A33)</f>
        <v>33</v>
      </c>
      <c r="B41">
        <v>53551707</v>
      </c>
      <c r="C41">
        <v>53552882</v>
      </c>
      <c r="D41">
        <v>29113797</v>
      </c>
      <c r="E41">
        <v>1</v>
      </c>
      <c r="F41">
        <v>1</v>
      </c>
      <c r="G41">
        <v>1</v>
      </c>
      <c r="H41">
        <v>3</v>
      </c>
      <c r="I41" t="s">
        <v>1525</v>
      </c>
      <c r="J41" t="s">
        <v>1526</v>
      </c>
      <c r="K41" t="s">
        <v>1527</v>
      </c>
      <c r="L41">
        <v>1348</v>
      </c>
      <c r="N41">
        <v>1009</v>
      </c>
      <c r="O41" t="s">
        <v>26</v>
      </c>
      <c r="P41" t="s">
        <v>26</v>
      </c>
      <c r="Q41">
        <v>1000</v>
      </c>
      <c r="W41">
        <v>0</v>
      </c>
      <c r="X41">
        <v>-61748979</v>
      </c>
      <c r="Y41">
        <v>0</v>
      </c>
      <c r="AA41">
        <v>30208.799999999999</v>
      </c>
      <c r="AB41">
        <v>0</v>
      </c>
      <c r="AC41">
        <v>0</v>
      </c>
      <c r="AD41">
        <v>0</v>
      </c>
      <c r="AE41">
        <v>4920</v>
      </c>
      <c r="AF41">
        <v>0</v>
      </c>
      <c r="AG41">
        <v>0</v>
      </c>
      <c r="AH41">
        <v>0</v>
      </c>
      <c r="AI41">
        <v>6.14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1.9400000000000001E-3</v>
      </c>
      <c r="AU41" t="s">
        <v>36</v>
      </c>
      <c r="AV41">
        <v>0</v>
      </c>
      <c r="AW41">
        <v>2</v>
      </c>
      <c r="AX41">
        <v>53552919</v>
      </c>
      <c r="AY41">
        <v>1</v>
      </c>
      <c r="AZ41">
        <v>4096</v>
      </c>
      <c r="BA41">
        <v>40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Y41*Source!I33</f>
        <v>0</v>
      </c>
      <c r="CY41">
        <f t="shared" si="15"/>
        <v>30208.799999999999</v>
      </c>
      <c r="CZ41">
        <f t="shared" si="16"/>
        <v>4920</v>
      </c>
      <c r="DA41">
        <f t="shared" si="17"/>
        <v>6.14</v>
      </c>
      <c r="DB41">
        <f t="shared" si="18"/>
        <v>0</v>
      </c>
      <c r="DC41">
        <f t="shared" si="19"/>
        <v>0</v>
      </c>
    </row>
    <row r="42" spans="1:107" x14ac:dyDescent="0.2">
      <c r="A42">
        <f>ROW(Source!A33)</f>
        <v>33</v>
      </c>
      <c r="B42">
        <v>53551707</v>
      </c>
      <c r="C42">
        <v>53552882</v>
      </c>
      <c r="D42">
        <v>29113990</v>
      </c>
      <c r="E42">
        <v>1</v>
      </c>
      <c r="F42">
        <v>1</v>
      </c>
      <c r="G42">
        <v>1</v>
      </c>
      <c r="H42">
        <v>3</v>
      </c>
      <c r="I42" t="s">
        <v>1528</v>
      </c>
      <c r="J42" t="s">
        <v>1529</v>
      </c>
      <c r="K42" t="s">
        <v>1530</v>
      </c>
      <c r="L42">
        <v>1348</v>
      </c>
      <c r="N42">
        <v>1009</v>
      </c>
      <c r="O42" t="s">
        <v>26</v>
      </c>
      <c r="P42" t="s">
        <v>26</v>
      </c>
      <c r="Q42">
        <v>1000</v>
      </c>
      <c r="W42">
        <v>0</v>
      </c>
      <c r="X42">
        <v>703561654</v>
      </c>
      <c r="Y42">
        <v>0</v>
      </c>
      <c r="AA42">
        <v>62443.74</v>
      </c>
      <c r="AB42">
        <v>0</v>
      </c>
      <c r="AC42">
        <v>0</v>
      </c>
      <c r="AD42">
        <v>0</v>
      </c>
      <c r="AE42">
        <v>10169.99</v>
      </c>
      <c r="AF42">
        <v>0</v>
      </c>
      <c r="AG42">
        <v>0</v>
      </c>
      <c r="AH42">
        <v>0</v>
      </c>
      <c r="AI42">
        <v>6.14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4.0000000000000001E-3</v>
      </c>
      <c r="AU42" t="s">
        <v>36</v>
      </c>
      <c r="AV42">
        <v>0</v>
      </c>
      <c r="AW42">
        <v>2</v>
      </c>
      <c r="AX42">
        <v>53552920</v>
      </c>
      <c r="AY42">
        <v>1</v>
      </c>
      <c r="AZ42">
        <v>4096</v>
      </c>
      <c r="BA42">
        <v>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Y42*Source!I33</f>
        <v>0</v>
      </c>
      <c r="CY42">
        <f t="shared" si="15"/>
        <v>62443.74</v>
      </c>
      <c r="CZ42">
        <f t="shared" si="16"/>
        <v>10169.99</v>
      </c>
      <c r="DA42">
        <f t="shared" si="17"/>
        <v>6.14</v>
      </c>
      <c r="DB42">
        <f t="shared" si="18"/>
        <v>0</v>
      </c>
      <c r="DC42">
        <f t="shared" si="19"/>
        <v>0</v>
      </c>
    </row>
    <row r="43" spans="1:107" x14ac:dyDescent="0.2">
      <c r="A43">
        <f>ROW(Source!A33)</f>
        <v>33</v>
      </c>
      <c r="B43">
        <v>53551707</v>
      </c>
      <c r="C43">
        <v>53552882</v>
      </c>
      <c r="D43">
        <v>29114332</v>
      </c>
      <c r="E43">
        <v>1</v>
      </c>
      <c r="F43">
        <v>1</v>
      </c>
      <c r="G43">
        <v>1</v>
      </c>
      <c r="H43">
        <v>3</v>
      </c>
      <c r="I43" t="s">
        <v>1531</v>
      </c>
      <c r="J43" t="s">
        <v>1532</v>
      </c>
      <c r="K43" t="s">
        <v>1533</v>
      </c>
      <c r="L43">
        <v>1348</v>
      </c>
      <c r="N43">
        <v>1009</v>
      </c>
      <c r="O43" t="s">
        <v>26</v>
      </c>
      <c r="P43" t="s">
        <v>26</v>
      </c>
      <c r="Q43">
        <v>1000</v>
      </c>
      <c r="W43">
        <v>0</v>
      </c>
      <c r="X43">
        <v>1561117559</v>
      </c>
      <c r="Y43">
        <v>0</v>
      </c>
      <c r="AA43">
        <v>73544.92</v>
      </c>
      <c r="AB43">
        <v>0</v>
      </c>
      <c r="AC43">
        <v>0</v>
      </c>
      <c r="AD43">
        <v>0</v>
      </c>
      <c r="AE43">
        <v>11978</v>
      </c>
      <c r="AF43">
        <v>0</v>
      </c>
      <c r="AG43">
        <v>0</v>
      </c>
      <c r="AH43">
        <v>0</v>
      </c>
      <c r="AI43">
        <v>6.14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1.0000000000000001E-5</v>
      </c>
      <c r="AU43" t="s">
        <v>36</v>
      </c>
      <c r="AV43">
        <v>0</v>
      </c>
      <c r="AW43">
        <v>2</v>
      </c>
      <c r="AX43">
        <v>53552922</v>
      </c>
      <c r="AY43">
        <v>1</v>
      </c>
      <c r="AZ43">
        <v>4096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Y43*Source!I33</f>
        <v>0</v>
      </c>
      <c r="CY43">
        <f t="shared" si="15"/>
        <v>73544.92</v>
      </c>
      <c r="CZ43">
        <f t="shared" si="16"/>
        <v>11978</v>
      </c>
      <c r="DA43">
        <f t="shared" si="17"/>
        <v>6.14</v>
      </c>
      <c r="DB43">
        <f t="shared" si="18"/>
        <v>0</v>
      </c>
      <c r="DC43">
        <f t="shared" si="19"/>
        <v>0</v>
      </c>
    </row>
    <row r="44" spans="1:107" x14ac:dyDescent="0.2">
      <c r="A44">
        <f>ROW(Source!A33)</f>
        <v>33</v>
      </c>
      <c r="B44">
        <v>53551707</v>
      </c>
      <c r="C44">
        <v>53552882</v>
      </c>
      <c r="D44">
        <v>29107444</v>
      </c>
      <c r="E44">
        <v>1</v>
      </c>
      <c r="F44">
        <v>1</v>
      </c>
      <c r="G44">
        <v>1</v>
      </c>
      <c r="H44">
        <v>3</v>
      </c>
      <c r="I44" t="s">
        <v>1534</v>
      </c>
      <c r="J44" t="s">
        <v>1535</v>
      </c>
      <c r="K44" t="s">
        <v>1536</v>
      </c>
      <c r="L44">
        <v>1346</v>
      </c>
      <c r="N44">
        <v>1009</v>
      </c>
      <c r="O44" t="s">
        <v>143</v>
      </c>
      <c r="P44" t="s">
        <v>143</v>
      </c>
      <c r="Q44">
        <v>1</v>
      </c>
      <c r="W44">
        <v>0</v>
      </c>
      <c r="X44">
        <v>-1817527483</v>
      </c>
      <c r="Y44">
        <v>0</v>
      </c>
      <c r="AA44">
        <v>37.39</v>
      </c>
      <c r="AB44">
        <v>0</v>
      </c>
      <c r="AC44">
        <v>0</v>
      </c>
      <c r="AD44">
        <v>0</v>
      </c>
      <c r="AE44">
        <v>6.09</v>
      </c>
      <c r="AF44">
        <v>0</v>
      </c>
      <c r="AG44">
        <v>0</v>
      </c>
      <c r="AH44">
        <v>0</v>
      </c>
      <c r="AI44">
        <v>6.14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0.41</v>
      </c>
      <c r="AU44" t="s">
        <v>36</v>
      </c>
      <c r="AV44">
        <v>0</v>
      </c>
      <c r="AW44">
        <v>2</v>
      </c>
      <c r="AX44">
        <v>53552923</v>
      </c>
      <c r="AY44">
        <v>1</v>
      </c>
      <c r="AZ44">
        <v>4096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Y44*Source!I33</f>
        <v>0</v>
      </c>
      <c r="CY44">
        <f t="shared" si="15"/>
        <v>37.39</v>
      </c>
      <c r="CZ44">
        <f t="shared" si="16"/>
        <v>6.09</v>
      </c>
      <c r="DA44">
        <f t="shared" si="17"/>
        <v>6.14</v>
      </c>
      <c r="DB44">
        <f t="shared" si="18"/>
        <v>0</v>
      </c>
      <c r="DC44">
        <f t="shared" si="19"/>
        <v>0</v>
      </c>
    </row>
    <row r="45" spans="1:107" x14ac:dyDescent="0.2">
      <c r="A45">
        <f>ROW(Source!A33)</f>
        <v>33</v>
      </c>
      <c r="B45">
        <v>53551707</v>
      </c>
      <c r="C45">
        <v>53552882</v>
      </c>
      <c r="D45">
        <v>29110606</v>
      </c>
      <c r="E45">
        <v>1</v>
      </c>
      <c r="F45">
        <v>1</v>
      </c>
      <c r="G45">
        <v>1</v>
      </c>
      <c r="H45">
        <v>3</v>
      </c>
      <c r="I45" t="s">
        <v>1537</v>
      </c>
      <c r="J45" t="s">
        <v>1538</v>
      </c>
      <c r="K45" t="s">
        <v>1539</v>
      </c>
      <c r="L45">
        <v>1348</v>
      </c>
      <c r="N45">
        <v>1009</v>
      </c>
      <c r="O45" t="s">
        <v>26</v>
      </c>
      <c r="P45" t="s">
        <v>26</v>
      </c>
      <c r="Q45">
        <v>1000</v>
      </c>
      <c r="W45">
        <v>0</v>
      </c>
      <c r="X45">
        <v>1170503714</v>
      </c>
      <c r="Y45">
        <v>0</v>
      </c>
      <c r="AA45">
        <v>57838.8</v>
      </c>
      <c r="AB45">
        <v>0</v>
      </c>
      <c r="AC45">
        <v>0</v>
      </c>
      <c r="AD45">
        <v>0</v>
      </c>
      <c r="AE45">
        <v>9420</v>
      </c>
      <c r="AF45">
        <v>0</v>
      </c>
      <c r="AG45">
        <v>0</v>
      </c>
      <c r="AH45">
        <v>0</v>
      </c>
      <c r="AI45">
        <v>6.14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5.9999999999999995E-4</v>
      </c>
      <c r="AU45" t="s">
        <v>36</v>
      </c>
      <c r="AV45">
        <v>0</v>
      </c>
      <c r="AW45">
        <v>2</v>
      </c>
      <c r="AX45">
        <v>53552924</v>
      </c>
      <c r="AY45">
        <v>1</v>
      </c>
      <c r="AZ45">
        <v>4096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Y45*Source!I33</f>
        <v>0</v>
      </c>
      <c r="CY45">
        <f t="shared" si="15"/>
        <v>57838.8</v>
      </c>
      <c r="CZ45">
        <f t="shared" si="16"/>
        <v>9420</v>
      </c>
      <c r="DA45">
        <f t="shared" si="17"/>
        <v>6.14</v>
      </c>
      <c r="DB45">
        <f t="shared" si="18"/>
        <v>0</v>
      </c>
      <c r="DC45">
        <f t="shared" si="19"/>
        <v>0</v>
      </c>
    </row>
    <row r="46" spans="1:107" x14ac:dyDescent="0.2">
      <c r="A46">
        <f>ROW(Source!A33)</f>
        <v>33</v>
      </c>
      <c r="B46">
        <v>53551707</v>
      </c>
      <c r="C46">
        <v>53552882</v>
      </c>
      <c r="D46">
        <v>29115467</v>
      </c>
      <c r="E46">
        <v>1</v>
      </c>
      <c r="F46">
        <v>1</v>
      </c>
      <c r="G46">
        <v>1</v>
      </c>
      <c r="H46">
        <v>3</v>
      </c>
      <c r="I46" t="s">
        <v>1540</v>
      </c>
      <c r="J46" t="s">
        <v>1541</v>
      </c>
      <c r="K46" t="s">
        <v>1542</v>
      </c>
      <c r="L46">
        <v>1339</v>
      </c>
      <c r="N46">
        <v>1007</v>
      </c>
      <c r="O46" t="s">
        <v>425</v>
      </c>
      <c r="P46" t="s">
        <v>425</v>
      </c>
      <c r="Q46">
        <v>1</v>
      </c>
      <c r="W46">
        <v>0</v>
      </c>
      <c r="X46">
        <v>-312411735</v>
      </c>
      <c r="Y46">
        <v>0</v>
      </c>
      <c r="AA46">
        <v>10437.94</v>
      </c>
      <c r="AB46">
        <v>0</v>
      </c>
      <c r="AC46">
        <v>0</v>
      </c>
      <c r="AD46">
        <v>0</v>
      </c>
      <c r="AE46">
        <v>1699.99</v>
      </c>
      <c r="AF46">
        <v>0</v>
      </c>
      <c r="AG46">
        <v>0</v>
      </c>
      <c r="AH46">
        <v>0</v>
      </c>
      <c r="AI46">
        <v>6.14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1.0300000000000001E-3</v>
      </c>
      <c r="AU46" t="s">
        <v>36</v>
      </c>
      <c r="AV46">
        <v>0</v>
      </c>
      <c r="AW46">
        <v>2</v>
      </c>
      <c r="AX46">
        <v>53552925</v>
      </c>
      <c r="AY46">
        <v>1</v>
      </c>
      <c r="AZ46">
        <v>4096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Y46*Source!I33</f>
        <v>0</v>
      </c>
      <c r="CY46">
        <f t="shared" si="15"/>
        <v>10437.94</v>
      </c>
      <c r="CZ46">
        <f t="shared" si="16"/>
        <v>1699.99</v>
      </c>
      <c r="DA46">
        <f t="shared" si="17"/>
        <v>6.14</v>
      </c>
      <c r="DB46">
        <f t="shared" si="18"/>
        <v>0</v>
      </c>
      <c r="DC46">
        <f t="shared" si="19"/>
        <v>0</v>
      </c>
    </row>
    <row r="47" spans="1:107" x14ac:dyDescent="0.2">
      <c r="A47">
        <f>ROW(Source!A33)</f>
        <v>33</v>
      </c>
      <c r="B47">
        <v>53551707</v>
      </c>
      <c r="C47">
        <v>53552882</v>
      </c>
      <c r="D47">
        <v>29122102</v>
      </c>
      <c r="E47">
        <v>1</v>
      </c>
      <c r="F47">
        <v>1</v>
      </c>
      <c r="G47">
        <v>1</v>
      </c>
      <c r="H47">
        <v>3</v>
      </c>
      <c r="I47" t="s">
        <v>1543</v>
      </c>
      <c r="J47" t="s">
        <v>1544</v>
      </c>
      <c r="K47" t="s">
        <v>1545</v>
      </c>
      <c r="L47">
        <v>1348</v>
      </c>
      <c r="N47">
        <v>1009</v>
      </c>
      <c r="O47" t="s">
        <v>26</v>
      </c>
      <c r="P47" t="s">
        <v>26</v>
      </c>
      <c r="Q47">
        <v>1000</v>
      </c>
      <c r="W47">
        <v>0</v>
      </c>
      <c r="X47">
        <v>-1142562182</v>
      </c>
      <c r="Y47">
        <v>0</v>
      </c>
      <c r="AA47">
        <v>95906.8</v>
      </c>
      <c r="AB47">
        <v>0</v>
      </c>
      <c r="AC47">
        <v>0</v>
      </c>
      <c r="AD47">
        <v>0</v>
      </c>
      <c r="AE47">
        <v>15620</v>
      </c>
      <c r="AF47">
        <v>0</v>
      </c>
      <c r="AG47">
        <v>0</v>
      </c>
      <c r="AH47">
        <v>0</v>
      </c>
      <c r="AI47">
        <v>6.14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1</v>
      </c>
      <c r="AQ47">
        <v>0</v>
      </c>
      <c r="AR47">
        <v>0</v>
      </c>
      <c r="AS47" t="s">
        <v>3</v>
      </c>
      <c r="AT47">
        <v>3.1E-4</v>
      </c>
      <c r="AU47" t="s">
        <v>36</v>
      </c>
      <c r="AV47">
        <v>0</v>
      </c>
      <c r="AW47">
        <v>2</v>
      </c>
      <c r="AX47">
        <v>53552926</v>
      </c>
      <c r="AY47">
        <v>1</v>
      </c>
      <c r="AZ47">
        <v>4096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Y47*Source!I33</f>
        <v>0</v>
      </c>
      <c r="CY47">
        <f t="shared" si="15"/>
        <v>95906.8</v>
      </c>
      <c r="CZ47">
        <f t="shared" si="16"/>
        <v>15620</v>
      </c>
      <c r="DA47">
        <f t="shared" si="17"/>
        <v>6.14</v>
      </c>
      <c r="DB47">
        <f t="shared" si="18"/>
        <v>0</v>
      </c>
      <c r="DC47">
        <f t="shared" si="19"/>
        <v>0</v>
      </c>
    </row>
    <row r="48" spans="1:107" x14ac:dyDescent="0.2">
      <c r="A48">
        <f>ROW(Source!A33)</f>
        <v>33</v>
      </c>
      <c r="B48">
        <v>53551707</v>
      </c>
      <c r="C48">
        <v>53552882</v>
      </c>
      <c r="D48">
        <v>29129276</v>
      </c>
      <c r="E48">
        <v>1</v>
      </c>
      <c r="F48">
        <v>1</v>
      </c>
      <c r="G48">
        <v>1</v>
      </c>
      <c r="H48">
        <v>3</v>
      </c>
      <c r="I48" t="s">
        <v>1546</v>
      </c>
      <c r="J48" t="s">
        <v>1547</v>
      </c>
      <c r="K48" t="s">
        <v>1548</v>
      </c>
      <c r="L48">
        <v>1348</v>
      </c>
      <c r="N48">
        <v>1009</v>
      </c>
      <c r="O48" t="s">
        <v>26</v>
      </c>
      <c r="P48" t="s">
        <v>26</v>
      </c>
      <c r="Q48">
        <v>1000</v>
      </c>
      <c r="W48">
        <v>0</v>
      </c>
      <c r="X48">
        <v>49960543</v>
      </c>
      <c r="Y48">
        <v>0</v>
      </c>
      <c r="AA48">
        <v>47351.68</v>
      </c>
      <c r="AB48">
        <v>0</v>
      </c>
      <c r="AC48">
        <v>0</v>
      </c>
      <c r="AD48">
        <v>0</v>
      </c>
      <c r="AE48">
        <v>7712</v>
      </c>
      <c r="AF48">
        <v>0</v>
      </c>
      <c r="AG48">
        <v>0</v>
      </c>
      <c r="AH48">
        <v>0</v>
      </c>
      <c r="AI48">
        <v>6.14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3</v>
      </c>
      <c r="AT48">
        <v>1E-3</v>
      </c>
      <c r="AU48" t="s">
        <v>36</v>
      </c>
      <c r="AV48">
        <v>0</v>
      </c>
      <c r="AW48">
        <v>2</v>
      </c>
      <c r="AX48">
        <v>53552927</v>
      </c>
      <c r="AY48">
        <v>1</v>
      </c>
      <c r="AZ48">
        <v>4096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Y48*Source!I33</f>
        <v>0</v>
      </c>
      <c r="CY48">
        <f t="shared" si="15"/>
        <v>47351.68</v>
      </c>
      <c r="CZ48">
        <f t="shared" si="16"/>
        <v>7712</v>
      </c>
      <c r="DA48">
        <f t="shared" si="17"/>
        <v>6.14</v>
      </c>
      <c r="DB48">
        <f t="shared" si="18"/>
        <v>0</v>
      </c>
      <c r="DC48">
        <f t="shared" si="19"/>
        <v>0</v>
      </c>
    </row>
    <row r="49" spans="1:107" x14ac:dyDescent="0.2">
      <c r="A49">
        <f>ROW(Source!A33)</f>
        <v>33</v>
      </c>
      <c r="B49">
        <v>53551707</v>
      </c>
      <c r="C49">
        <v>53552882</v>
      </c>
      <c r="D49">
        <v>29162764</v>
      </c>
      <c r="E49">
        <v>1</v>
      </c>
      <c r="F49">
        <v>1</v>
      </c>
      <c r="G49">
        <v>1</v>
      </c>
      <c r="H49">
        <v>3</v>
      </c>
      <c r="I49" t="s">
        <v>1549</v>
      </c>
      <c r="J49" t="s">
        <v>1550</v>
      </c>
      <c r="K49" t="s">
        <v>1551</v>
      </c>
      <c r="L49">
        <v>1302</v>
      </c>
      <c r="N49">
        <v>1003</v>
      </c>
      <c r="O49" t="s">
        <v>833</v>
      </c>
      <c r="P49" t="s">
        <v>833</v>
      </c>
      <c r="Q49">
        <v>10</v>
      </c>
      <c r="W49">
        <v>0</v>
      </c>
      <c r="X49">
        <v>838327806</v>
      </c>
      <c r="Y49">
        <v>0</v>
      </c>
      <c r="AA49">
        <v>438.95</v>
      </c>
      <c r="AB49">
        <v>0</v>
      </c>
      <c r="AC49">
        <v>0</v>
      </c>
      <c r="AD49">
        <v>0</v>
      </c>
      <c r="AE49">
        <v>71.489999999999995</v>
      </c>
      <c r="AF49">
        <v>0</v>
      </c>
      <c r="AG49">
        <v>0</v>
      </c>
      <c r="AH49">
        <v>0</v>
      </c>
      <c r="AI49">
        <v>6.14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1.8700000000000001E-2</v>
      </c>
      <c r="AU49" t="s">
        <v>36</v>
      </c>
      <c r="AV49">
        <v>0</v>
      </c>
      <c r="AW49">
        <v>2</v>
      </c>
      <c r="AX49">
        <v>53552929</v>
      </c>
      <c r="AY49">
        <v>1</v>
      </c>
      <c r="AZ49">
        <v>4096</v>
      </c>
      <c r="BA49">
        <v>50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Y49*Source!I33</f>
        <v>0</v>
      </c>
      <c r="CY49">
        <f t="shared" si="15"/>
        <v>438.95</v>
      </c>
      <c r="CZ49">
        <f t="shared" si="16"/>
        <v>71.489999999999995</v>
      </c>
      <c r="DA49">
        <f t="shared" si="17"/>
        <v>6.14</v>
      </c>
      <c r="DB49">
        <f t="shared" si="18"/>
        <v>0</v>
      </c>
      <c r="DC49">
        <f t="shared" si="19"/>
        <v>0</v>
      </c>
    </row>
    <row r="50" spans="1:107" x14ac:dyDescent="0.2">
      <c r="A50">
        <f>ROW(Source!A33)</f>
        <v>33</v>
      </c>
      <c r="B50">
        <v>53551707</v>
      </c>
      <c r="C50">
        <v>53552882</v>
      </c>
      <c r="D50">
        <v>29164349</v>
      </c>
      <c r="E50">
        <v>1</v>
      </c>
      <c r="F50">
        <v>1</v>
      </c>
      <c r="G50">
        <v>1</v>
      </c>
      <c r="H50">
        <v>3</v>
      </c>
      <c r="I50" t="s">
        <v>24</v>
      </c>
      <c r="J50" t="s">
        <v>27</v>
      </c>
      <c r="K50" t="s">
        <v>25</v>
      </c>
      <c r="L50">
        <v>1348</v>
      </c>
      <c r="N50">
        <v>1009</v>
      </c>
      <c r="O50" t="s">
        <v>26</v>
      </c>
      <c r="P50" t="s">
        <v>26</v>
      </c>
      <c r="Q50">
        <v>1000</v>
      </c>
      <c r="W50">
        <v>0</v>
      </c>
      <c r="X50">
        <v>1876412176</v>
      </c>
      <c r="Y50">
        <v>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6.14</v>
      </c>
      <c r="AJ50">
        <v>1</v>
      </c>
      <c r="AK50">
        <v>1</v>
      </c>
      <c r="AL50">
        <v>1</v>
      </c>
      <c r="AN50">
        <v>0</v>
      </c>
      <c r="AO50">
        <v>0</v>
      </c>
      <c r="AP50">
        <v>1</v>
      </c>
      <c r="AQ50">
        <v>0</v>
      </c>
      <c r="AR50">
        <v>0</v>
      </c>
      <c r="AS50" t="s">
        <v>3</v>
      </c>
      <c r="AT50">
        <v>1</v>
      </c>
      <c r="AU50" t="s">
        <v>3</v>
      </c>
      <c r="AV50">
        <v>0</v>
      </c>
      <c r="AW50">
        <v>1</v>
      </c>
      <c r="AX50">
        <v>-1</v>
      </c>
      <c r="AY50">
        <v>0</v>
      </c>
      <c r="AZ50">
        <v>0</v>
      </c>
      <c r="BA50" t="s">
        <v>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Y50*Source!I33</f>
        <v>3.0840000000000001</v>
      </c>
      <c r="CY50">
        <f t="shared" si="15"/>
        <v>0</v>
      </c>
      <c r="CZ50">
        <f t="shared" si="16"/>
        <v>0</v>
      </c>
      <c r="DA50">
        <f t="shared" si="17"/>
        <v>6.14</v>
      </c>
      <c r="DB50">
        <f>ROUND(ROUND(AT50*CZ50,2),2)</f>
        <v>0</v>
      </c>
      <c r="DC50">
        <f>ROUND(ROUND(AT50*AG50,2),2)</f>
        <v>0</v>
      </c>
    </row>
    <row r="51" spans="1:107" x14ac:dyDescent="0.2">
      <c r="A51">
        <f>ROW(Source!A36)</f>
        <v>36</v>
      </c>
      <c r="B51">
        <v>53551706</v>
      </c>
      <c r="C51">
        <v>53552931</v>
      </c>
      <c r="D51">
        <v>18407150</v>
      </c>
      <c r="E51">
        <v>1</v>
      </c>
      <c r="F51">
        <v>1</v>
      </c>
      <c r="G51">
        <v>1</v>
      </c>
      <c r="H51">
        <v>1</v>
      </c>
      <c r="I51" t="s">
        <v>1552</v>
      </c>
      <c r="J51" t="s">
        <v>3</v>
      </c>
      <c r="K51" t="s">
        <v>1553</v>
      </c>
      <c r="L51">
        <v>1369</v>
      </c>
      <c r="N51">
        <v>1013</v>
      </c>
      <c r="O51" t="s">
        <v>1486</v>
      </c>
      <c r="P51" t="s">
        <v>1486</v>
      </c>
      <c r="Q51">
        <v>1</v>
      </c>
      <c r="W51">
        <v>0</v>
      </c>
      <c r="X51">
        <v>-931037793</v>
      </c>
      <c r="Y51">
        <v>20.113499999999998</v>
      </c>
      <c r="AA51">
        <v>0</v>
      </c>
      <c r="AB51">
        <v>0</v>
      </c>
      <c r="AC51">
        <v>0</v>
      </c>
      <c r="AD51">
        <v>300.60000000000002</v>
      </c>
      <c r="AE51">
        <v>0</v>
      </c>
      <c r="AF51">
        <v>0</v>
      </c>
      <c r="AG51">
        <v>0</v>
      </c>
      <c r="AH51">
        <v>300.60000000000002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17.489999999999998</v>
      </c>
      <c r="AU51" t="s">
        <v>16</v>
      </c>
      <c r="AV51">
        <v>1</v>
      </c>
      <c r="AW51">
        <v>2</v>
      </c>
      <c r="AX51">
        <v>53552936</v>
      </c>
      <c r="AY51">
        <v>2</v>
      </c>
      <c r="AZ51">
        <v>137216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Y51*Source!I36</f>
        <v>744.40063499999985</v>
      </c>
      <c r="CY51">
        <f>AD51</f>
        <v>300.60000000000002</v>
      </c>
      <c r="CZ51">
        <f>AH51</f>
        <v>300.60000000000002</v>
      </c>
      <c r="DA51">
        <f>AL51</f>
        <v>1</v>
      </c>
      <c r="DB51">
        <f>ROUND((ROUND(AT51*CZ51,2)*ROUND(1.15,7)),2)</f>
        <v>6046.11</v>
      </c>
      <c r="DC51">
        <f>ROUND((ROUND(AT51*AG51,2)*ROUND(1.15,7)),2)</f>
        <v>0</v>
      </c>
    </row>
    <row r="52" spans="1:107" x14ac:dyDescent="0.2">
      <c r="A52">
        <f>ROW(Source!A36)</f>
        <v>36</v>
      </c>
      <c r="B52">
        <v>53551706</v>
      </c>
      <c r="C52">
        <v>53552931</v>
      </c>
      <c r="D52">
        <v>29172718</v>
      </c>
      <c r="E52">
        <v>1</v>
      </c>
      <c r="F52">
        <v>1</v>
      </c>
      <c r="G52">
        <v>1</v>
      </c>
      <c r="H52">
        <v>2</v>
      </c>
      <c r="I52" t="s">
        <v>1554</v>
      </c>
      <c r="J52" t="s">
        <v>1555</v>
      </c>
      <c r="K52" t="s">
        <v>1556</v>
      </c>
      <c r="L52">
        <v>1368</v>
      </c>
      <c r="N52">
        <v>1011</v>
      </c>
      <c r="O52" t="s">
        <v>1494</v>
      </c>
      <c r="P52" t="s">
        <v>1494</v>
      </c>
      <c r="Q52">
        <v>1</v>
      </c>
      <c r="W52">
        <v>0</v>
      </c>
      <c r="X52">
        <v>1416296544</v>
      </c>
      <c r="Y52">
        <v>9.3725000000000005</v>
      </c>
      <c r="AA52">
        <v>0</v>
      </c>
      <c r="AB52">
        <v>11.4</v>
      </c>
      <c r="AC52">
        <v>0</v>
      </c>
      <c r="AD52">
        <v>0</v>
      </c>
      <c r="AE52">
        <v>0</v>
      </c>
      <c r="AF52">
        <v>11.4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8.15</v>
      </c>
      <c r="AU52" t="s">
        <v>16</v>
      </c>
      <c r="AV52">
        <v>0</v>
      </c>
      <c r="AW52">
        <v>2</v>
      </c>
      <c r="AX52">
        <v>53552937</v>
      </c>
      <c r="AY52">
        <v>1</v>
      </c>
      <c r="AZ52">
        <v>6144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Y52*Source!I36</f>
        <v>346.87622499999998</v>
      </c>
      <c r="CY52">
        <f>AB52</f>
        <v>11.4</v>
      </c>
      <c r="CZ52">
        <f>AF52</f>
        <v>11.4</v>
      </c>
      <c r="DA52">
        <f>AJ52</f>
        <v>1</v>
      </c>
      <c r="DB52">
        <f>ROUND((ROUND(AT52*CZ52,2)*ROUND(1.15,7)),2)</f>
        <v>106.85</v>
      </c>
      <c r="DC52">
        <f>ROUND((ROUND(AT52*AG52,2)*ROUND(1.15,7)),2)</f>
        <v>0</v>
      </c>
    </row>
    <row r="53" spans="1:107" x14ac:dyDescent="0.2">
      <c r="A53">
        <f>ROW(Source!A36)</f>
        <v>36</v>
      </c>
      <c r="B53">
        <v>53551706</v>
      </c>
      <c r="C53">
        <v>53552931</v>
      </c>
      <c r="D53">
        <v>29174533</v>
      </c>
      <c r="E53">
        <v>1</v>
      </c>
      <c r="F53">
        <v>1</v>
      </c>
      <c r="G53">
        <v>1</v>
      </c>
      <c r="H53">
        <v>2</v>
      </c>
      <c r="I53" t="s">
        <v>1557</v>
      </c>
      <c r="J53" t="s">
        <v>1558</v>
      </c>
      <c r="K53" t="s">
        <v>1559</v>
      </c>
      <c r="L53">
        <v>1368</v>
      </c>
      <c r="N53">
        <v>1011</v>
      </c>
      <c r="O53" t="s">
        <v>1494</v>
      </c>
      <c r="P53" t="s">
        <v>1494</v>
      </c>
      <c r="Q53">
        <v>1</v>
      </c>
      <c r="W53">
        <v>0</v>
      </c>
      <c r="X53">
        <v>-2071518695</v>
      </c>
      <c r="Y53">
        <v>18.745000000000001</v>
      </c>
      <c r="AA53">
        <v>0</v>
      </c>
      <c r="AB53">
        <v>1.53</v>
      </c>
      <c r="AC53">
        <v>0</v>
      </c>
      <c r="AD53">
        <v>0</v>
      </c>
      <c r="AE53">
        <v>0</v>
      </c>
      <c r="AF53">
        <v>1.53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16.3</v>
      </c>
      <c r="AU53" t="s">
        <v>16</v>
      </c>
      <c r="AV53">
        <v>0</v>
      </c>
      <c r="AW53">
        <v>2</v>
      </c>
      <c r="AX53">
        <v>53552938</v>
      </c>
      <c r="AY53">
        <v>1</v>
      </c>
      <c r="AZ53">
        <v>6144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Y53*Source!I36</f>
        <v>693.75244999999995</v>
      </c>
      <c r="CY53">
        <f>AB53</f>
        <v>1.53</v>
      </c>
      <c r="CZ53">
        <f>AF53</f>
        <v>1.53</v>
      </c>
      <c r="DA53">
        <f>AJ53</f>
        <v>1</v>
      </c>
      <c r="DB53">
        <f>ROUND((ROUND(AT53*CZ53,2)*ROUND(1.15,7)),2)</f>
        <v>28.68</v>
      </c>
      <c r="DC53">
        <f>ROUND((ROUND(AT53*AG53,2)*ROUND(1.15,7)),2)</f>
        <v>0</v>
      </c>
    </row>
    <row r="54" spans="1:107" x14ac:dyDescent="0.2">
      <c r="A54">
        <f>ROW(Source!A36)</f>
        <v>36</v>
      </c>
      <c r="B54">
        <v>53551706</v>
      </c>
      <c r="C54">
        <v>53552931</v>
      </c>
      <c r="D54">
        <v>29164349</v>
      </c>
      <c r="E54">
        <v>1</v>
      </c>
      <c r="F54">
        <v>1</v>
      </c>
      <c r="G54">
        <v>1</v>
      </c>
      <c r="H54">
        <v>3</v>
      </c>
      <c r="I54" t="s">
        <v>24</v>
      </c>
      <c r="J54" t="s">
        <v>27</v>
      </c>
      <c r="K54" t="s">
        <v>25</v>
      </c>
      <c r="L54">
        <v>1348</v>
      </c>
      <c r="N54">
        <v>1009</v>
      </c>
      <c r="O54" t="s">
        <v>26</v>
      </c>
      <c r="P54" t="s">
        <v>26</v>
      </c>
      <c r="Q54">
        <v>1000</v>
      </c>
      <c r="W54">
        <v>0</v>
      </c>
      <c r="X54">
        <v>1876412176</v>
      </c>
      <c r="Y54">
        <v>2.8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0</v>
      </c>
      <c r="AP54">
        <v>0</v>
      </c>
      <c r="AQ54">
        <v>0</v>
      </c>
      <c r="AR54">
        <v>0</v>
      </c>
      <c r="AS54" t="s">
        <v>3</v>
      </c>
      <c r="AT54">
        <v>2.8</v>
      </c>
      <c r="AU54" t="s">
        <v>3</v>
      </c>
      <c r="AV54">
        <v>0</v>
      </c>
      <c r="AW54">
        <v>1</v>
      </c>
      <c r="AX54">
        <v>-1</v>
      </c>
      <c r="AY54">
        <v>0</v>
      </c>
      <c r="AZ54">
        <v>0</v>
      </c>
      <c r="BA54" t="s">
        <v>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Y54*Source!I36</f>
        <v>103.62799999999999</v>
      </c>
      <c r="CY54">
        <f>AA54</f>
        <v>0</v>
      </c>
      <c r="CZ54">
        <f>AE54</f>
        <v>0</v>
      </c>
      <c r="DA54">
        <f>AI54</f>
        <v>1</v>
      </c>
      <c r="DB54">
        <f>ROUND(ROUND(AT54*CZ54,2),2)</f>
        <v>0</v>
      </c>
      <c r="DC54">
        <f>ROUND(ROUND(AT54*AG54,2),2)</f>
        <v>0</v>
      </c>
    </row>
    <row r="55" spans="1:107" x14ac:dyDescent="0.2">
      <c r="A55">
        <f>ROW(Source!A37)</f>
        <v>37</v>
      </c>
      <c r="B55">
        <v>53551707</v>
      </c>
      <c r="C55">
        <v>53552931</v>
      </c>
      <c r="D55">
        <v>18407150</v>
      </c>
      <c r="E55">
        <v>1</v>
      </c>
      <c r="F55">
        <v>1</v>
      </c>
      <c r="G55">
        <v>1</v>
      </c>
      <c r="H55">
        <v>1</v>
      </c>
      <c r="I55" t="s">
        <v>1552</v>
      </c>
      <c r="J55" t="s">
        <v>3</v>
      </c>
      <c r="K55" t="s">
        <v>1553</v>
      </c>
      <c r="L55">
        <v>1369</v>
      </c>
      <c r="N55">
        <v>1013</v>
      </c>
      <c r="O55" t="s">
        <v>1486</v>
      </c>
      <c r="P55" t="s">
        <v>1486</v>
      </c>
      <c r="Q55">
        <v>1</v>
      </c>
      <c r="W55">
        <v>0</v>
      </c>
      <c r="X55">
        <v>-931037793</v>
      </c>
      <c r="Y55">
        <v>20.113499999999998</v>
      </c>
      <c r="AA55">
        <v>0</v>
      </c>
      <c r="AB55">
        <v>0</v>
      </c>
      <c r="AC55">
        <v>0</v>
      </c>
      <c r="AD55">
        <v>300.60000000000002</v>
      </c>
      <c r="AE55">
        <v>0</v>
      </c>
      <c r="AF55">
        <v>0</v>
      </c>
      <c r="AG55">
        <v>0</v>
      </c>
      <c r="AH55">
        <v>300.60000000000002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17.489999999999998</v>
      </c>
      <c r="AU55" t="s">
        <v>16</v>
      </c>
      <c r="AV55">
        <v>1</v>
      </c>
      <c r="AW55">
        <v>2</v>
      </c>
      <c r="AX55">
        <v>53552936</v>
      </c>
      <c r="AY55">
        <v>2</v>
      </c>
      <c r="AZ55">
        <v>137216</v>
      </c>
      <c r="BA55">
        <v>54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Y55*Source!I37</f>
        <v>744.40063499999985</v>
      </c>
      <c r="CY55">
        <f>AD55</f>
        <v>300.60000000000002</v>
      </c>
      <c r="CZ55">
        <f>AH55</f>
        <v>300.60000000000002</v>
      </c>
      <c r="DA55">
        <f>AL55</f>
        <v>1</v>
      </c>
      <c r="DB55">
        <f>ROUND((ROUND(AT55*CZ55,2)*ROUND(1.15,7)),2)</f>
        <v>6046.11</v>
      </c>
      <c r="DC55">
        <f>ROUND((ROUND(AT55*AG55,2)*ROUND(1.15,7)),2)</f>
        <v>0</v>
      </c>
    </row>
    <row r="56" spans="1:107" x14ac:dyDescent="0.2">
      <c r="A56">
        <f>ROW(Source!A37)</f>
        <v>37</v>
      </c>
      <c r="B56">
        <v>53551707</v>
      </c>
      <c r="C56">
        <v>53552931</v>
      </c>
      <c r="D56">
        <v>29172718</v>
      </c>
      <c r="E56">
        <v>1</v>
      </c>
      <c r="F56">
        <v>1</v>
      </c>
      <c r="G56">
        <v>1</v>
      </c>
      <c r="H56">
        <v>2</v>
      </c>
      <c r="I56" t="s">
        <v>1554</v>
      </c>
      <c r="J56" t="s">
        <v>1555</v>
      </c>
      <c r="K56" t="s">
        <v>1556</v>
      </c>
      <c r="L56">
        <v>1368</v>
      </c>
      <c r="N56">
        <v>1011</v>
      </c>
      <c r="O56" t="s">
        <v>1494</v>
      </c>
      <c r="P56" t="s">
        <v>1494</v>
      </c>
      <c r="Q56">
        <v>1</v>
      </c>
      <c r="W56">
        <v>0</v>
      </c>
      <c r="X56">
        <v>1416296544</v>
      </c>
      <c r="Y56">
        <v>9.3725000000000005</v>
      </c>
      <c r="AA56">
        <v>0</v>
      </c>
      <c r="AB56">
        <v>11.4</v>
      </c>
      <c r="AC56">
        <v>0</v>
      </c>
      <c r="AD56">
        <v>0</v>
      </c>
      <c r="AE56">
        <v>0</v>
      </c>
      <c r="AF56">
        <v>11.4</v>
      </c>
      <c r="AG56">
        <v>0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8.15</v>
      </c>
      <c r="AU56" t="s">
        <v>16</v>
      </c>
      <c r="AV56">
        <v>0</v>
      </c>
      <c r="AW56">
        <v>2</v>
      </c>
      <c r="AX56">
        <v>53552937</v>
      </c>
      <c r="AY56">
        <v>1</v>
      </c>
      <c r="AZ56">
        <v>6144</v>
      </c>
      <c r="BA56">
        <v>55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Y56*Source!I37</f>
        <v>346.87622499999998</v>
      </c>
      <c r="CY56">
        <f>AB56</f>
        <v>11.4</v>
      </c>
      <c r="CZ56">
        <f>AF56</f>
        <v>11.4</v>
      </c>
      <c r="DA56">
        <f>AJ56</f>
        <v>1</v>
      </c>
      <c r="DB56">
        <f>ROUND((ROUND(AT56*CZ56,2)*ROUND(1.15,7)),2)</f>
        <v>106.85</v>
      </c>
      <c r="DC56">
        <f>ROUND((ROUND(AT56*AG56,2)*ROUND(1.15,7)),2)</f>
        <v>0</v>
      </c>
    </row>
    <row r="57" spans="1:107" x14ac:dyDescent="0.2">
      <c r="A57">
        <f>ROW(Source!A37)</f>
        <v>37</v>
      </c>
      <c r="B57">
        <v>53551707</v>
      </c>
      <c r="C57">
        <v>53552931</v>
      </c>
      <c r="D57">
        <v>29174533</v>
      </c>
      <c r="E57">
        <v>1</v>
      </c>
      <c r="F57">
        <v>1</v>
      </c>
      <c r="G57">
        <v>1</v>
      </c>
      <c r="H57">
        <v>2</v>
      </c>
      <c r="I57" t="s">
        <v>1557</v>
      </c>
      <c r="J57" t="s">
        <v>1558</v>
      </c>
      <c r="K57" t="s">
        <v>1559</v>
      </c>
      <c r="L57">
        <v>1368</v>
      </c>
      <c r="N57">
        <v>1011</v>
      </c>
      <c r="O57" t="s">
        <v>1494</v>
      </c>
      <c r="P57" t="s">
        <v>1494</v>
      </c>
      <c r="Q57">
        <v>1</v>
      </c>
      <c r="W57">
        <v>0</v>
      </c>
      <c r="X57">
        <v>-2071518695</v>
      </c>
      <c r="Y57">
        <v>18.745000000000001</v>
      </c>
      <c r="AA57">
        <v>0</v>
      </c>
      <c r="AB57">
        <v>1.53</v>
      </c>
      <c r="AC57">
        <v>0</v>
      </c>
      <c r="AD57">
        <v>0</v>
      </c>
      <c r="AE57">
        <v>0</v>
      </c>
      <c r="AF57">
        <v>1.53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16.3</v>
      </c>
      <c r="AU57" t="s">
        <v>16</v>
      </c>
      <c r="AV57">
        <v>0</v>
      </c>
      <c r="AW57">
        <v>2</v>
      </c>
      <c r="AX57">
        <v>53552938</v>
      </c>
      <c r="AY57">
        <v>1</v>
      </c>
      <c r="AZ57">
        <v>6144</v>
      </c>
      <c r="BA57">
        <v>56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Y57*Source!I37</f>
        <v>693.75244999999995</v>
      </c>
      <c r="CY57">
        <f>AB57</f>
        <v>1.53</v>
      </c>
      <c r="CZ57">
        <f>AF57</f>
        <v>1.53</v>
      </c>
      <c r="DA57">
        <f>AJ57</f>
        <v>1</v>
      </c>
      <c r="DB57">
        <f>ROUND((ROUND(AT57*CZ57,2)*ROUND(1.15,7)),2)</f>
        <v>28.68</v>
      </c>
      <c r="DC57">
        <f>ROUND((ROUND(AT57*AG57,2)*ROUND(1.15,7)),2)</f>
        <v>0</v>
      </c>
    </row>
    <row r="58" spans="1:107" x14ac:dyDescent="0.2">
      <c r="A58">
        <f>ROW(Source!A37)</f>
        <v>37</v>
      </c>
      <c r="B58">
        <v>53551707</v>
      </c>
      <c r="C58">
        <v>53552931</v>
      </c>
      <c r="D58">
        <v>29164349</v>
      </c>
      <c r="E58">
        <v>1</v>
      </c>
      <c r="F58">
        <v>1</v>
      </c>
      <c r="G58">
        <v>1</v>
      </c>
      <c r="H58">
        <v>3</v>
      </c>
      <c r="I58" t="s">
        <v>24</v>
      </c>
      <c r="J58" t="s">
        <v>27</v>
      </c>
      <c r="K58" t="s">
        <v>25</v>
      </c>
      <c r="L58">
        <v>1348</v>
      </c>
      <c r="N58">
        <v>1009</v>
      </c>
      <c r="O58" t="s">
        <v>26</v>
      </c>
      <c r="P58" t="s">
        <v>26</v>
      </c>
      <c r="Q58">
        <v>1000</v>
      </c>
      <c r="W58">
        <v>0</v>
      </c>
      <c r="X58">
        <v>1876412176</v>
      </c>
      <c r="Y58">
        <v>2.8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6.14</v>
      </c>
      <c r="AJ58">
        <v>1</v>
      </c>
      <c r="AK58">
        <v>1</v>
      </c>
      <c r="AL58">
        <v>1</v>
      </c>
      <c r="AN58">
        <v>0</v>
      </c>
      <c r="AO58">
        <v>0</v>
      </c>
      <c r="AP58">
        <v>0</v>
      </c>
      <c r="AQ58">
        <v>0</v>
      </c>
      <c r="AR58">
        <v>0</v>
      </c>
      <c r="AS58" t="s">
        <v>3</v>
      </c>
      <c r="AT58">
        <v>2.8</v>
      </c>
      <c r="AU58" t="s">
        <v>3</v>
      </c>
      <c r="AV58">
        <v>0</v>
      </c>
      <c r="AW58">
        <v>1</v>
      </c>
      <c r="AX58">
        <v>-1</v>
      </c>
      <c r="AY58">
        <v>0</v>
      </c>
      <c r="AZ58">
        <v>0</v>
      </c>
      <c r="BA58" t="s">
        <v>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Y58*Source!I37</f>
        <v>103.62799999999999</v>
      </c>
      <c r="CY58">
        <f>AA58</f>
        <v>0</v>
      </c>
      <c r="CZ58">
        <f>AE58</f>
        <v>0</v>
      </c>
      <c r="DA58">
        <f>AI58</f>
        <v>6.14</v>
      </c>
      <c r="DB58">
        <f>ROUND(ROUND(AT58*CZ58,2),2)</f>
        <v>0</v>
      </c>
      <c r="DC58">
        <f>ROUND(ROUND(AT58*AG58,2),2)</f>
        <v>0</v>
      </c>
    </row>
    <row r="59" spans="1:107" x14ac:dyDescent="0.2">
      <c r="A59">
        <f>ROW(Source!A40)</f>
        <v>40</v>
      </c>
      <c r="B59">
        <v>53551706</v>
      </c>
      <c r="C59">
        <v>53552940</v>
      </c>
      <c r="D59">
        <v>18406804</v>
      </c>
      <c r="E59">
        <v>1</v>
      </c>
      <c r="F59">
        <v>1</v>
      </c>
      <c r="G59">
        <v>1</v>
      </c>
      <c r="H59">
        <v>1</v>
      </c>
      <c r="I59" t="s">
        <v>1560</v>
      </c>
      <c r="J59" t="s">
        <v>3</v>
      </c>
      <c r="K59" t="s">
        <v>1561</v>
      </c>
      <c r="L59">
        <v>1369</v>
      </c>
      <c r="N59">
        <v>1013</v>
      </c>
      <c r="O59" t="s">
        <v>1486</v>
      </c>
      <c r="P59" t="s">
        <v>1486</v>
      </c>
      <c r="Q59">
        <v>1</v>
      </c>
      <c r="W59">
        <v>0</v>
      </c>
      <c r="X59">
        <v>254330056</v>
      </c>
      <c r="Y59">
        <v>203.66499999999996</v>
      </c>
      <c r="AA59">
        <v>0</v>
      </c>
      <c r="AB59">
        <v>0</v>
      </c>
      <c r="AC59">
        <v>0</v>
      </c>
      <c r="AD59">
        <v>274.87</v>
      </c>
      <c r="AE59">
        <v>0</v>
      </c>
      <c r="AF59">
        <v>0</v>
      </c>
      <c r="AG59">
        <v>0</v>
      </c>
      <c r="AH59">
        <v>274.87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1</v>
      </c>
      <c r="AQ59">
        <v>0</v>
      </c>
      <c r="AR59">
        <v>0</v>
      </c>
      <c r="AS59" t="s">
        <v>3</v>
      </c>
      <c r="AT59">
        <v>154</v>
      </c>
      <c r="AU59" t="s">
        <v>62</v>
      </c>
      <c r="AV59">
        <v>1</v>
      </c>
      <c r="AW59">
        <v>2</v>
      </c>
      <c r="AX59">
        <v>53552942</v>
      </c>
      <c r="AY59">
        <v>2</v>
      </c>
      <c r="AZ59">
        <v>137216</v>
      </c>
      <c r="BA59">
        <v>57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Y59*Source!I40</f>
        <v>89.582050249999995</v>
      </c>
      <c r="CY59">
        <f>AD59</f>
        <v>274.87</v>
      </c>
      <c r="CZ59">
        <f>AH59</f>
        <v>274.87</v>
      </c>
      <c r="DA59">
        <f>AL59</f>
        <v>1</v>
      </c>
      <c r="DB59">
        <f>ROUND((ROUND(AT59*CZ59,2)*ROUND((1.15*1.15),7)),2)</f>
        <v>55981.4</v>
      </c>
      <c r="DC59">
        <f>ROUND((ROUND(AT59*AG59,2)*ROUND((1.15*1.15),7)),2)</f>
        <v>0</v>
      </c>
    </row>
    <row r="60" spans="1:107" x14ac:dyDescent="0.2">
      <c r="A60">
        <f>ROW(Source!A41)</f>
        <v>41</v>
      </c>
      <c r="B60">
        <v>53551707</v>
      </c>
      <c r="C60">
        <v>53552940</v>
      </c>
      <c r="D60">
        <v>18406804</v>
      </c>
      <c r="E60">
        <v>1</v>
      </c>
      <c r="F60">
        <v>1</v>
      </c>
      <c r="G60">
        <v>1</v>
      </c>
      <c r="H60">
        <v>1</v>
      </c>
      <c r="I60" t="s">
        <v>1560</v>
      </c>
      <c r="J60" t="s">
        <v>3</v>
      </c>
      <c r="K60" t="s">
        <v>1561</v>
      </c>
      <c r="L60">
        <v>1369</v>
      </c>
      <c r="N60">
        <v>1013</v>
      </c>
      <c r="O60" t="s">
        <v>1486</v>
      </c>
      <c r="P60" t="s">
        <v>1486</v>
      </c>
      <c r="Q60">
        <v>1</v>
      </c>
      <c r="W60">
        <v>0</v>
      </c>
      <c r="X60">
        <v>254330056</v>
      </c>
      <c r="Y60">
        <v>203.66499999999996</v>
      </c>
      <c r="AA60">
        <v>0</v>
      </c>
      <c r="AB60">
        <v>0</v>
      </c>
      <c r="AC60">
        <v>0</v>
      </c>
      <c r="AD60">
        <v>274.87</v>
      </c>
      <c r="AE60">
        <v>0</v>
      </c>
      <c r="AF60">
        <v>0</v>
      </c>
      <c r="AG60">
        <v>0</v>
      </c>
      <c r="AH60">
        <v>274.87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3</v>
      </c>
      <c r="AT60">
        <v>154</v>
      </c>
      <c r="AU60" t="s">
        <v>62</v>
      </c>
      <c r="AV60">
        <v>1</v>
      </c>
      <c r="AW60">
        <v>2</v>
      </c>
      <c r="AX60">
        <v>53552942</v>
      </c>
      <c r="AY60">
        <v>2</v>
      </c>
      <c r="AZ60">
        <v>137216</v>
      </c>
      <c r="BA60">
        <v>58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Y60*Source!I41</f>
        <v>89.582050249999995</v>
      </c>
      <c r="CY60">
        <f>AD60</f>
        <v>274.87</v>
      </c>
      <c r="CZ60">
        <f>AH60</f>
        <v>274.87</v>
      </c>
      <c r="DA60">
        <f>AL60</f>
        <v>1</v>
      </c>
      <c r="DB60">
        <f>ROUND((ROUND(AT60*CZ60,2)*ROUND((1.15*1.15),7)),2)</f>
        <v>55981.4</v>
      </c>
      <c r="DC60">
        <f>ROUND((ROUND(AT60*AG60,2)*ROUND((1.15*1.15),7)),2)</f>
        <v>0</v>
      </c>
    </row>
    <row r="61" spans="1:107" x14ac:dyDescent="0.2">
      <c r="A61">
        <f>ROW(Source!A42)</f>
        <v>42</v>
      </c>
      <c r="B61">
        <v>53551706</v>
      </c>
      <c r="C61">
        <v>53552943</v>
      </c>
      <c r="D61">
        <v>18408291</v>
      </c>
      <c r="E61">
        <v>1</v>
      </c>
      <c r="F61">
        <v>1</v>
      </c>
      <c r="G61">
        <v>1</v>
      </c>
      <c r="H61">
        <v>1</v>
      </c>
      <c r="I61" t="s">
        <v>1562</v>
      </c>
      <c r="J61" t="s">
        <v>3</v>
      </c>
      <c r="K61" t="s">
        <v>1563</v>
      </c>
      <c r="L61">
        <v>1369</v>
      </c>
      <c r="N61">
        <v>1013</v>
      </c>
      <c r="O61" t="s">
        <v>1486</v>
      </c>
      <c r="P61" t="s">
        <v>1486</v>
      </c>
      <c r="Q61">
        <v>1</v>
      </c>
      <c r="W61">
        <v>0</v>
      </c>
      <c r="X61">
        <v>1933892413</v>
      </c>
      <c r="Y61">
        <v>3.0417499999999991</v>
      </c>
      <c r="AA61">
        <v>0</v>
      </c>
      <c r="AB61">
        <v>0</v>
      </c>
      <c r="AC61">
        <v>0</v>
      </c>
      <c r="AD61">
        <v>287.91000000000003</v>
      </c>
      <c r="AE61">
        <v>0</v>
      </c>
      <c r="AF61">
        <v>0</v>
      </c>
      <c r="AG61">
        <v>0</v>
      </c>
      <c r="AH61">
        <v>287.91000000000003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3</v>
      </c>
      <c r="AT61">
        <v>2.2999999999999998</v>
      </c>
      <c r="AU61" t="s">
        <v>62</v>
      </c>
      <c r="AV61">
        <v>1</v>
      </c>
      <c r="AW61">
        <v>2</v>
      </c>
      <c r="AX61">
        <v>53552951</v>
      </c>
      <c r="AY61">
        <v>2</v>
      </c>
      <c r="AZ61">
        <v>131072</v>
      </c>
      <c r="BA61">
        <v>59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Y61*Source!I42</f>
        <v>80.274824249999966</v>
      </c>
      <c r="CY61">
        <f>AD61</f>
        <v>287.91000000000003</v>
      </c>
      <c r="CZ61">
        <f>AH61</f>
        <v>287.91000000000003</v>
      </c>
      <c r="DA61">
        <f>AL61</f>
        <v>1</v>
      </c>
      <c r="DB61">
        <f>ROUND((ROUND(AT61*CZ61,2)*ROUND((1.15*1.15),7)),2)</f>
        <v>875.75</v>
      </c>
      <c r="DC61">
        <f>ROUND((ROUND(AT61*AG61,2)*ROUND((1.15*1.15),7)),2)</f>
        <v>0</v>
      </c>
    </row>
    <row r="62" spans="1:107" x14ac:dyDescent="0.2">
      <c r="A62">
        <f>ROW(Source!A42)</f>
        <v>42</v>
      </c>
      <c r="B62">
        <v>53551706</v>
      </c>
      <c r="C62">
        <v>53552943</v>
      </c>
      <c r="D62">
        <v>121548</v>
      </c>
      <c r="E62">
        <v>1</v>
      </c>
      <c r="F62">
        <v>1</v>
      </c>
      <c r="G62">
        <v>1</v>
      </c>
      <c r="H62">
        <v>1</v>
      </c>
      <c r="I62" t="s">
        <v>31</v>
      </c>
      <c r="J62" t="s">
        <v>3</v>
      </c>
      <c r="K62" t="s">
        <v>1489</v>
      </c>
      <c r="L62">
        <v>608254</v>
      </c>
      <c r="N62">
        <v>1013</v>
      </c>
      <c r="O62" t="s">
        <v>1490</v>
      </c>
      <c r="P62" t="s">
        <v>1490</v>
      </c>
      <c r="Q62">
        <v>1</v>
      </c>
      <c r="W62">
        <v>0</v>
      </c>
      <c r="X62">
        <v>-185737400</v>
      </c>
      <c r="Y62">
        <v>0.41687499999999994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1</v>
      </c>
      <c r="AQ62">
        <v>0</v>
      </c>
      <c r="AR62">
        <v>0</v>
      </c>
      <c r="AS62" t="s">
        <v>3</v>
      </c>
      <c r="AT62">
        <v>0.28999999999999998</v>
      </c>
      <c r="AU62" t="s">
        <v>61</v>
      </c>
      <c r="AV62">
        <v>2</v>
      </c>
      <c r="AW62">
        <v>2</v>
      </c>
      <c r="AX62">
        <v>53552952</v>
      </c>
      <c r="AY62">
        <v>1</v>
      </c>
      <c r="AZ62">
        <v>0</v>
      </c>
      <c r="BA62">
        <v>60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Y62*Source!I42</f>
        <v>11.001748124999997</v>
      </c>
      <c r="CY62">
        <f>AD62</f>
        <v>0</v>
      </c>
      <c r="CZ62">
        <f>AH62</f>
        <v>0</v>
      </c>
      <c r="DA62">
        <f>AL62</f>
        <v>1</v>
      </c>
      <c r="DB62">
        <f>ROUND((ROUND(AT62*CZ62,2)*ROUND((1.25*1.15),7)),2)</f>
        <v>0</v>
      </c>
      <c r="DC62">
        <f>ROUND((ROUND(AT62*AG62,2)*ROUND((1.25*1.15),7)),2)</f>
        <v>0</v>
      </c>
    </row>
    <row r="63" spans="1:107" x14ac:dyDescent="0.2">
      <c r="A63">
        <f>ROW(Source!A42)</f>
        <v>42</v>
      </c>
      <c r="B63">
        <v>53551706</v>
      </c>
      <c r="C63">
        <v>53552943</v>
      </c>
      <c r="D63">
        <v>29172599</v>
      </c>
      <c r="E63">
        <v>1</v>
      </c>
      <c r="F63">
        <v>1</v>
      </c>
      <c r="G63">
        <v>1</v>
      </c>
      <c r="H63">
        <v>2</v>
      </c>
      <c r="I63" t="s">
        <v>1564</v>
      </c>
      <c r="J63" t="s">
        <v>1565</v>
      </c>
      <c r="K63" t="s">
        <v>1566</v>
      </c>
      <c r="L63">
        <v>1368</v>
      </c>
      <c r="N63">
        <v>1011</v>
      </c>
      <c r="O63" t="s">
        <v>1494</v>
      </c>
      <c r="P63" t="s">
        <v>1494</v>
      </c>
      <c r="Q63">
        <v>1</v>
      </c>
      <c r="W63">
        <v>0</v>
      </c>
      <c r="X63">
        <v>-881231059</v>
      </c>
      <c r="Y63">
        <v>0.11499999999999999</v>
      </c>
      <c r="AA63">
        <v>0</v>
      </c>
      <c r="AB63">
        <v>133.13</v>
      </c>
      <c r="AC63">
        <v>11.6</v>
      </c>
      <c r="AD63">
        <v>0</v>
      </c>
      <c r="AE63">
        <v>0</v>
      </c>
      <c r="AF63">
        <v>133.13</v>
      </c>
      <c r="AG63">
        <v>11.6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0.08</v>
      </c>
      <c r="AU63" t="s">
        <v>61</v>
      </c>
      <c r="AV63">
        <v>0</v>
      </c>
      <c r="AW63">
        <v>2</v>
      </c>
      <c r="AX63">
        <v>53552953</v>
      </c>
      <c r="AY63">
        <v>1</v>
      </c>
      <c r="AZ63">
        <v>0</v>
      </c>
      <c r="BA63">
        <v>61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Y63*Source!I42</f>
        <v>3.0349649999999997</v>
      </c>
      <c r="CY63">
        <f>AB63</f>
        <v>133.13</v>
      </c>
      <c r="CZ63">
        <f>AF63</f>
        <v>133.13</v>
      </c>
      <c r="DA63">
        <f>AJ63</f>
        <v>1</v>
      </c>
      <c r="DB63">
        <f>ROUND((ROUND(AT63*CZ63,2)*ROUND((1.25*1.15),7)),2)</f>
        <v>15.31</v>
      </c>
      <c r="DC63">
        <f>ROUND((ROUND(AT63*AG63,2)*ROUND((1.25*1.15),7)),2)</f>
        <v>1.34</v>
      </c>
    </row>
    <row r="64" spans="1:107" x14ac:dyDescent="0.2">
      <c r="A64">
        <f>ROW(Source!A42)</f>
        <v>42</v>
      </c>
      <c r="B64">
        <v>53551706</v>
      </c>
      <c r="C64">
        <v>53552943</v>
      </c>
      <c r="D64">
        <v>29172710</v>
      </c>
      <c r="E64">
        <v>1</v>
      </c>
      <c r="F64">
        <v>1</v>
      </c>
      <c r="G64">
        <v>1</v>
      </c>
      <c r="H64">
        <v>2</v>
      </c>
      <c r="I64" t="s">
        <v>1567</v>
      </c>
      <c r="J64" t="s">
        <v>1568</v>
      </c>
      <c r="K64" t="s">
        <v>1569</v>
      </c>
      <c r="L64">
        <v>1368</v>
      </c>
      <c r="N64">
        <v>1011</v>
      </c>
      <c r="O64" t="s">
        <v>1494</v>
      </c>
      <c r="P64" t="s">
        <v>1494</v>
      </c>
      <c r="Q64">
        <v>1</v>
      </c>
      <c r="W64">
        <v>0</v>
      </c>
      <c r="X64">
        <v>315863809</v>
      </c>
      <c r="Y64">
        <v>0.301875</v>
      </c>
      <c r="AA64">
        <v>0</v>
      </c>
      <c r="AB64">
        <v>46.56</v>
      </c>
      <c r="AC64">
        <v>10.06</v>
      </c>
      <c r="AD64">
        <v>0</v>
      </c>
      <c r="AE64">
        <v>0</v>
      </c>
      <c r="AF64">
        <v>46.56</v>
      </c>
      <c r="AG64">
        <v>10.06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0.21</v>
      </c>
      <c r="AU64" t="s">
        <v>61</v>
      </c>
      <c r="AV64">
        <v>0</v>
      </c>
      <c r="AW64">
        <v>2</v>
      </c>
      <c r="AX64">
        <v>53552954</v>
      </c>
      <c r="AY64">
        <v>1</v>
      </c>
      <c r="AZ64">
        <v>0</v>
      </c>
      <c r="BA64">
        <v>62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Y64*Source!I42</f>
        <v>7.9667831249999992</v>
      </c>
      <c r="CY64">
        <f>AB64</f>
        <v>46.56</v>
      </c>
      <c r="CZ64">
        <f>AF64</f>
        <v>46.56</v>
      </c>
      <c r="DA64">
        <f>AJ64</f>
        <v>1</v>
      </c>
      <c r="DB64">
        <f>ROUND((ROUND(AT64*CZ64,2)*ROUND((1.25*1.15),7)),2)</f>
        <v>14.06</v>
      </c>
      <c r="DC64">
        <f>ROUND((ROUND(AT64*AG64,2)*ROUND((1.25*1.15),7)),2)</f>
        <v>3.03</v>
      </c>
    </row>
    <row r="65" spans="1:107" x14ac:dyDescent="0.2">
      <c r="A65">
        <f>ROW(Source!A42)</f>
        <v>42</v>
      </c>
      <c r="B65">
        <v>53551706</v>
      </c>
      <c r="C65">
        <v>53552943</v>
      </c>
      <c r="D65">
        <v>29174559</v>
      </c>
      <c r="E65">
        <v>1</v>
      </c>
      <c r="F65">
        <v>1</v>
      </c>
      <c r="G65">
        <v>1</v>
      </c>
      <c r="H65">
        <v>2</v>
      </c>
      <c r="I65" t="s">
        <v>1570</v>
      </c>
      <c r="J65" t="s">
        <v>1571</v>
      </c>
      <c r="K65" t="s">
        <v>1572</v>
      </c>
      <c r="L65">
        <v>1368</v>
      </c>
      <c r="N65">
        <v>1011</v>
      </c>
      <c r="O65" t="s">
        <v>1494</v>
      </c>
      <c r="P65" t="s">
        <v>1494</v>
      </c>
      <c r="Q65">
        <v>1</v>
      </c>
      <c r="W65">
        <v>0</v>
      </c>
      <c r="X65">
        <v>-839973004</v>
      </c>
      <c r="Y65">
        <v>0.60375000000000001</v>
      </c>
      <c r="AA65">
        <v>0</v>
      </c>
      <c r="AB65">
        <v>0.55000000000000004</v>
      </c>
      <c r="AC65">
        <v>0</v>
      </c>
      <c r="AD65">
        <v>0</v>
      </c>
      <c r="AE65">
        <v>0</v>
      </c>
      <c r="AF65">
        <v>0.55000000000000004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0.42</v>
      </c>
      <c r="AU65" t="s">
        <v>61</v>
      </c>
      <c r="AV65">
        <v>0</v>
      </c>
      <c r="AW65">
        <v>2</v>
      </c>
      <c r="AX65">
        <v>53552955</v>
      </c>
      <c r="AY65">
        <v>1</v>
      </c>
      <c r="AZ65">
        <v>0</v>
      </c>
      <c r="BA65">
        <v>63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Y65*Source!I42</f>
        <v>15.933566249999998</v>
      </c>
      <c r="CY65">
        <f>AB65</f>
        <v>0.55000000000000004</v>
      </c>
      <c r="CZ65">
        <f>AF65</f>
        <v>0.55000000000000004</v>
      </c>
      <c r="DA65">
        <f>AJ65</f>
        <v>1</v>
      </c>
      <c r="DB65">
        <f>ROUND((ROUND(AT65*CZ65,2)*ROUND((1.25*1.15),7)),2)</f>
        <v>0.33</v>
      </c>
      <c r="DC65">
        <f>ROUND((ROUND(AT65*AG65,2)*ROUND((1.25*1.15),7)),2)</f>
        <v>0</v>
      </c>
    </row>
    <row r="66" spans="1:107" x14ac:dyDescent="0.2">
      <c r="A66">
        <f>ROW(Source!A42)</f>
        <v>42</v>
      </c>
      <c r="B66">
        <v>53551706</v>
      </c>
      <c r="C66">
        <v>53552943</v>
      </c>
      <c r="D66">
        <v>29149602</v>
      </c>
      <c r="E66">
        <v>1</v>
      </c>
      <c r="F66">
        <v>1</v>
      </c>
      <c r="G66">
        <v>1</v>
      </c>
      <c r="H66">
        <v>3</v>
      </c>
      <c r="I66" t="s">
        <v>1573</v>
      </c>
      <c r="J66" t="s">
        <v>1574</v>
      </c>
      <c r="K66" t="s">
        <v>1575</v>
      </c>
      <c r="L66">
        <v>1339</v>
      </c>
      <c r="N66">
        <v>1007</v>
      </c>
      <c r="O66" t="s">
        <v>425</v>
      </c>
      <c r="P66" t="s">
        <v>425</v>
      </c>
      <c r="Q66">
        <v>1</v>
      </c>
      <c r="W66">
        <v>0</v>
      </c>
      <c r="X66">
        <v>-320745379</v>
      </c>
      <c r="Y66">
        <v>1.2</v>
      </c>
      <c r="AA66">
        <v>60</v>
      </c>
      <c r="AB66">
        <v>0</v>
      </c>
      <c r="AC66">
        <v>0</v>
      </c>
      <c r="AD66">
        <v>0</v>
      </c>
      <c r="AE66">
        <v>60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3</v>
      </c>
      <c r="AT66">
        <v>1.2</v>
      </c>
      <c r="AU66" t="s">
        <v>3</v>
      </c>
      <c r="AV66">
        <v>0</v>
      </c>
      <c r="AW66">
        <v>2</v>
      </c>
      <c r="AX66">
        <v>53552956</v>
      </c>
      <c r="AY66">
        <v>1</v>
      </c>
      <c r="AZ66">
        <v>0</v>
      </c>
      <c r="BA66">
        <v>64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Y66*Source!I42</f>
        <v>31.669199999999996</v>
      </c>
      <c r="CY66">
        <f>AA66</f>
        <v>60</v>
      </c>
      <c r="CZ66">
        <f>AE66</f>
        <v>60</v>
      </c>
      <c r="DA66">
        <f>AI66</f>
        <v>1</v>
      </c>
      <c r="DB66">
        <f>ROUND(ROUND(AT66*CZ66,2),2)</f>
        <v>72</v>
      </c>
      <c r="DC66">
        <f>ROUND(ROUND(AT66*AG66,2),2)</f>
        <v>0</v>
      </c>
    </row>
    <row r="67" spans="1:107" x14ac:dyDescent="0.2">
      <c r="A67">
        <f>ROW(Source!A42)</f>
        <v>42</v>
      </c>
      <c r="B67">
        <v>53551706</v>
      </c>
      <c r="C67">
        <v>53552943</v>
      </c>
      <c r="D67">
        <v>29150040</v>
      </c>
      <c r="E67">
        <v>1</v>
      </c>
      <c r="F67">
        <v>1</v>
      </c>
      <c r="G67">
        <v>1</v>
      </c>
      <c r="H67">
        <v>3</v>
      </c>
      <c r="I67" t="s">
        <v>1576</v>
      </c>
      <c r="J67" t="s">
        <v>1577</v>
      </c>
      <c r="K67" t="s">
        <v>1578</v>
      </c>
      <c r="L67">
        <v>1339</v>
      </c>
      <c r="N67">
        <v>1007</v>
      </c>
      <c r="O67" t="s">
        <v>425</v>
      </c>
      <c r="P67" t="s">
        <v>425</v>
      </c>
      <c r="Q67">
        <v>1</v>
      </c>
      <c r="W67">
        <v>0</v>
      </c>
      <c r="X67">
        <v>619799737</v>
      </c>
      <c r="Y67">
        <v>0.15</v>
      </c>
      <c r="AA67">
        <v>2.44</v>
      </c>
      <c r="AB67">
        <v>0</v>
      </c>
      <c r="AC67">
        <v>0</v>
      </c>
      <c r="AD67">
        <v>0</v>
      </c>
      <c r="AE67">
        <v>2.44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0.15</v>
      </c>
      <c r="AU67" t="s">
        <v>3</v>
      </c>
      <c r="AV67">
        <v>0</v>
      </c>
      <c r="AW67">
        <v>2</v>
      </c>
      <c r="AX67">
        <v>53552957</v>
      </c>
      <c r="AY67">
        <v>1</v>
      </c>
      <c r="AZ67">
        <v>0</v>
      </c>
      <c r="BA67">
        <v>65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Y67*Source!I42</f>
        <v>3.9586499999999996</v>
      </c>
      <c r="CY67">
        <f>AA67</f>
        <v>2.44</v>
      </c>
      <c r="CZ67">
        <f>AE67</f>
        <v>2.44</v>
      </c>
      <c r="DA67">
        <f>AI67</f>
        <v>1</v>
      </c>
      <c r="DB67">
        <f>ROUND(ROUND(AT67*CZ67,2),2)</f>
        <v>0.37</v>
      </c>
      <c r="DC67">
        <f>ROUND(ROUND(AT67*AG67,2),2)</f>
        <v>0</v>
      </c>
    </row>
    <row r="68" spans="1:107" x14ac:dyDescent="0.2">
      <c r="A68">
        <f>ROW(Source!A43)</f>
        <v>43</v>
      </c>
      <c r="B68">
        <v>53551707</v>
      </c>
      <c r="C68">
        <v>53552943</v>
      </c>
      <c r="D68">
        <v>18408291</v>
      </c>
      <c r="E68">
        <v>1</v>
      </c>
      <c r="F68">
        <v>1</v>
      </c>
      <c r="G68">
        <v>1</v>
      </c>
      <c r="H68">
        <v>1</v>
      </c>
      <c r="I68" t="s">
        <v>1562</v>
      </c>
      <c r="J68" t="s">
        <v>3</v>
      </c>
      <c r="K68" t="s">
        <v>1563</v>
      </c>
      <c r="L68">
        <v>1369</v>
      </c>
      <c r="N68">
        <v>1013</v>
      </c>
      <c r="O68" t="s">
        <v>1486</v>
      </c>
      <c r="P68" t="s">
        <v>1486</v>
      </c>
      <c r="Q68">
        <v>1</v>
      </c>
      <c r="W68">
        <v>0</v>
      </c>
      <c r="X68">
        <v>1933892413</v>
      </c>
      <c r="Y68">
        <v>3.0417499999999991</v>
      </c>
      <c r="AA68">
        <v>0</v>
      </c>
      <c r="AB68">
        <v>0</v>
      </c>
      <c r="AC68">
        <v>0</v>
      </c>
      <c r="AD68">
        <v>287.91000000000003</v>
      </c>
      <c r="AE68">
        <v>0</v>
      </c>
      <c r="AF68">
        <v>0</v>
      </c>
      <c r="AG68">
        <v>0</v>
      </c>
      <c r="AH68">
        <v>287.91000000000003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2.2999999999999998</v>
      </c>
      <c r="AU68" t="s">
        <v>62</v>
      </c>
      <c r="AV68">
        <v>1</v>
      </c>
      <c r="AW68">
        <v>2</v>
      </c>
      <c r="AX68">
        <v>53552951</v>
      </c>
      <c r="AY68">
        <v>2</v>
      </c>
      <c r="AZ68">
        <v>131072</v>
      </c>
      <c r="BA68">
        <v>66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Y68*Source!I43</f>
        <v>80.274824249999966</v>
      </c>
      <c r="CY68">
        <f>AD68</f>
        <v>287.91000000000003</v>
      </c>
      <c r="CZ68">
        <f>AH68</f>
        <v>287.91000000000003</v>
      </c>
      <c r="DA68">
        <f>AL68</f>
        <v>1</v>
      </c>
      <c r="DB68">
        <f>ROUND((ROUND(AT68*CZ68,2)*ROUND((1.15*1.15),7)),2)</f>
        <v>875.75</v>
      </c>
      <c r="DC68">
        <f>ROUND((ROUND(AT68*AG68,2)*ROUND((1.15*1.15),7)),2)</f>
        <v>0</v>
      </c>
    </row>
    <row r="69" spans="1:107" x14ac:dyDescent="0.2">
      <c r="A69">
        <f>ROW(Source!A43)</f>
        <v>43</v>
      </c>
      <c r="B69">
        <v>53551707</v>
      </c>
      <c r="C69">
        <v>53552943</v>
      </c>
      <c r="D69">
        <v>121548</v>
      </c>
      <c r="E69">
        <v>1</v>
      </c>
      <c r="F69">
        <v>1</v>
      </c>
      <c r="G69">
        <v>1</v>
      </c>
      <c r="H69">
        <v>1</v>
      </c>
      <c r="I69" t="s">
        <v>31</v>
      </c>
      <c r="J69" t="s">
        <v>3</v>
      </c>
      <c r="K69" t="s">
        <v>1489</v>
      </c>
      <c r="L69">
        <v>608254</v>
      </c>
      <c r="N69">
        <v>1013</v>
      </c>
      <c r="O69" t="s">
        <v>1490</v>
      </c>
      <c r="P69" t="s">
        <v>1490</v>
      </c>
      <c r="Q69">
        <v>1</v>
      </c>
      <c r="W69">
        <v>0</v>
      </c>
      <c r="X69">
        <v>-185737400</v>
      </c>
      <c r="Y69">
        <v>0.41687499999999994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0.28999999999999998</v>
      </c>
      <c r="AU69" t="s">
        <v>61</v>
      </c>
      <c r="AV69">
        <v>2</v>
      </c>
      <c r="AW69">
        <v>2</v>
      </c>
      <c r="AX69">
        <v>53552952</v>
      </c>
      <c r="AY69">
        <v>1</v>
      </c>
      <c r="AZ69">
        <v>0</v>
      </c>
      <c r="BA69">
        <v>67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Y69*Source!I43</f>
        <v>11.001748124999997</v>
      </c>
      <c r="CY69">
        <f>AD69</f>
        <v>0</v>
      </c>
      <c r="CZ69">
        <f>AH69</f>
        <v>0</v>
      </c>
      <c r="DA69">
        <f>AL69</f>
        <v>1</v>
      </c>
      <c r="DB69">
        <f>ROUND((ROUND(AT69*CZ69,2)*ROUND((1.25*1.15),7)),2)</f>
        <v>0</v>
      </c>
      <c r="DC69">
        <f>ROUND((ROUND(AT69*AG69,2)*ROUND((1.25*1.15),7)),2)</f>
        <v>0</v>
      </c>
    </row>
    <row r="70" spans="1:107" x14ac:dyDescent="0.2">
      <c r="A70">
        <f>ROW(Source!A43)</f>
        <v>43</v>
      </c>
      <c r="B70">
        <v>53551707</v>
      </c>
      <c r="C70">
        <v>53552943</v>
      </c>
      <c r="D70">
        <v>29172599</v>
      </c>
      <c r="E70">
        <v>1</v>
      </c>
      <c r="F70">
        <v>1</v>
      </c>
      <c r="G70">
        <v>1</v>
      </c>
      <c r="H70">
        <v>2</v>
      </c>
      <c r="I70" t="s">
        <v>1564</v>
      </c>
      <c r="J70" t="s">
        <v>1565</v>
      </c>
      <c r="K70" t="s">
        <v>1566</v>
      </c>
      <c r="L70">
        <v>1368</v>
      </c>
      <c r="N70">
        <v>1011</v>
      </c>
      <c r="O70" t="s">
        <v>1494</v>
      </c>
      <c r="P70" t="s">
        <v>1494</v>
      </c>
      <c r="Q70">
        <v>1</v>
      </c>
      <c r="W70">
        <v>0</v>
      </c>
      <c r="X70">
        <v>-881231059</v>
      </c>
      <c r="Y70">
        <v>0.11499999999999999</v>
      </c>
      <c r="AA70">
        <v>0</v>
      </c>
      <c r="AB70">
        <v>133.13</v>
      </c>
      <c r="AC70">
        <v>11.6</v>
      </c>
      <c r="AD70">
        <v>0</v>
      </c>
      <c r="AE70">
        <v>0</v>
      </c>
      <c r="AF70">
        <v>133.13</v>
      </c>
      <c r="AG70">
        <v>11.6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0.08</v>
      </c>
      <c r="AU70" t="s">
        <v>61</v>
      </c>
      <c r="AV70">
        <v>0</v>
      </c>
      <c r="AW70">
        <v>2</v>
      </c>
      <c r="AX70">
        <v>53552953</v>
      </c>
      <c r="AY70">
        <v>1</v>
      </c>
      <c r="AZ70">
        <v>0</v>
      </c>
      <c r="BA70">
        <v>68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Y70*Source!I43</f>
        <v>3.0349649999999997</v>
      </c>
      <c r="CY70">
        <f>AB70</f>
        <v>133.13</v>
      </c>
      <c r="CZ70">
        <f>AF70</f>
        <v>133.13</v>
      </c>
      <c r="DA70">
        <f>AJ70</f>
        <v>1</v>
      </c>
      <c r="DB70">
        <f>ROUND((ROUND(AT70*CZ70,2)*ROUND((1.25*1.15),7)),2)</f>
        <v>15.31</v>
      </c>
      <c r="DC70">
        <f>ROUND((ROUND(AT70*AG70,2)*ROUND((1.25*1.15),7)),2)</f>
        <v>1.34</v>
      </c>
    </row>
    <row r="71" spans="1:107" x14ac:dyDescent="0.2">
      <c r="A71">
        <f>ROW(Source!A43)</f>
        <v>43</v>
      </c>
      <c r="B71">
        <v>53551707</v>
      </c>
      <c r="C71">
        <v>53552943</v>
      </c>
      <c r="D71">
        <v>29172710</v>
      </c>
      <c r="E71">
        <v>1</v>
      </c>
      <c r="F71">
        <v>1</v>
      </c>
      <c r="G71">
        <v>1</v>
      </c>
      <c r="H71">
        <v>2</v>
      </c>
      <c r="I71" t="s">
        <v>1567</v>
      </c>
      <c r="J71" t="s">
        <v>1568</v>
      </c>
      <c r="K71" t="s">
        <v>1569</v>
      </c>
      <c r="L71">
        <v>1368</v>
      </c>
      <c r="N71">
        <v>1011</v>
      </c>
      <c r="O71" t="s">
        <v>1494</v>
      </c>
      <c r="P71" t="s">
        <v>1494</v>
      </c>
      <c r="Q71">
        <v>1</v>
      </c>
      <c r="W71">
        <v>0</v>
      </c>
      <c r="X71">
        <v>315863809</v>
      </c>
      <c r="Y71">
        <v>0.301875</v>
      </c>
      <c r="AA71">
        <v>0</v>
      </c>
      <c r="AB71">
        <v>46.56</v>
      </c>
      <c r="AC71">
        <v>10.06</v>
      </c>
      <c r="AD71">
        <v>0</v>
      </c>
      <c r="AE71">
        <v>0</v>
      </c>
      <c r="AF71">
        <v>46.56</v>
      </c>
      <c r="AG71">
        <v>10.06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0.21</v>
      </c>
      <c r="AU71" t="s">
        <v>61</v>
      </c>
      <c r="AV71">
        <v>0</v>
      </c>
      <c r="AW71">
        <v>2</v>
      </c>
      <c r="AX71">
        <v>53552954</v>
      </c>
      <c r="AY71">
        <v>1</v>
      </c>
      <c r="AZ71">
        <v>0</v>
      </c>
      <c r="BA71">
        <v>69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Y71*Source!I43</f>
        <v>7.9667831249999992</v>
      </c>
      <c r="CY71">
        <f>AB71</f>
        <v>46.56</v>
      </c>
      <c r="CZ71">
        <f>AF71</f>
        <v>46.56</v>
      </c>
      <c r="DA71">
        <f>AJ71</f>
        <v>1</v>
      </c>
      <c r="DB71">
        <f>ROUND((ROUND(AT71*CZ71,2)*ROUND((1.25*1.15),7)),2)</f>
        <v>14.06</v>
      </c>
      <c r="DC71">
        <f>ROUND((ROUND(AT71*AG71,2)*ROUND((1.25*1.15),7)),2)</f>
        <v>3.03</v>
      </c>
    </row>
    <row r="72" spans="1:107" x14ac:dyDescent="0.2">
      <c r="A72">
        <f>ROW(Source!A43)</f>
        <v>43</v>
      </c>
      <c r="B72">
        <v>53551707</v>
      </c>
      <c r="C72">
        <v>53552943</v>
      </c>
      <c r="D72">
        <v>29174559</v>
      </c>
      <c r="E72">
        <v>1</v>
      </c>
      <c r="F72">
        <v>1</v>
      </c>
      <c r="G72">
        <v>1</v>
      </c>
      <c r="H72">
        <v>2</v>
      </c>
      <c r="I72" t="s">
        <v>1570</v>
      </c>
      <c r="J72" t="s">
        <v>1571</v>
      </c>
      <c r="K72" t="s">
        <v>1572</v>
      </c>
      <c r="L72">
        <v>1368</v>
      </c>
      <c r="N72">
        <v>1011</v>
      </c>
      <c r="O72" t="s">
        <v>1494</v>
      </c>
      <c r="P72" t="s">
        <v>1494</v>
      </c>
      <c r="Q72">
        <v>1</v>
      </c>
      <c r="W72">
        <v>0</v>
      </c>
      <c r="X72">
        <v>-839973004</v>
      </c>
      <c r="Y72">
        <v>0.60375000000000001</v>
      </c>
      <c r="AA72">
        <v>0</v>
      </c>
      <c r="AB72">
        <v>0.55000000000000004</v>
      </c>
      <c r="AC72">
        <v>0</v>
      </c>
      <c r="AD72">
        <v>0</v>
      </c>
      <c r="AE72">
        <v>0</v>
      </c>
      <c r="AF72">
        <v>0.55000000000000004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0.42</v>
      </c>
      <c r="AU72" t="s">
        <v>61</v>
      </c>
      <c r="AV72">
        <v>0</v>
      </c>
      <c r="AW72">
        <v>2</v>
      </c>
      <c r="AX72">
        <v>53552955</v>
      </c>
      <c r="AY72">
        <v>1</v>
      </c>
      <c r="AZ72">
        <v>0</v>
      </c>
      <c r="BA72">
        <v>70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Y72*Source!I43</f>
        <v>15.933566249999998</v>
      </c>
      <c r="CY72">
        <f>AB72</f>
        <v>0.55000000000000004</v>
      </c>
      <c r="CZ72">
        <f>AF72</f>
        <v>0.55000000000000004</v>
      </c>
      <c r="DA72">
        <f>AJ72</f>
        <v>1</v>
      </c>
      <c r="DB72">
        <f>ROUND((ROUND(AT72*CZ72,2)*ROUND((1.25*1.15),7)),2)</f>
        <v>0.33</v>
      </c>
      <c r="DC72">
        <f>ROUND((ROUND(AT72*AG72,2)*ROUND((1.25*1.15),7)),2)</f>
        <v>0</v>
      </c>
    </row>
    <row r="73" spans="1:107" x14ac:dyDescent="0.2">
      <c r="A73">
        <f>ROW(Source!A43)</f>
        <v>43</v>
      </c>
      <c r="B73">
        <v>53551707</v>
      </c>
      <c r="C73">
        <v>53552943</v>
      </c>
      <c r="D73">
        <v>29149602</v>
      </c>
      <c r="E73">
        <v>1</v>
      </c>
      <c r="F73">
        <v>1</v>
      </c>
      <c r="G73">
        <v>1</v>
      </c>
      <c r="H73">
        <v>3</v>
      </c>
      <c r="I73" t="s">
        <v>1573</v>
      </c>
      <c r="J73" t="s">
        <v>1574</v>
      </c>
      <c r="K73" t="s">
        <v>1575</v>
      </c>
      <c r="L73">
        <v>1339</v>
      </c>
      <c r="N73">
        <v>1007</v>
      </c>
      <c r="O73" t="s">
        <v>425</v>
      </c>
      <c r="P73" t="s">
        <v>425</v>
      </c>
      <c r="Q73">
        <v>1</v>
      </c>
      <c r="W73">
        <v>0</v>
      </c>
      <c r="X73">
        <v>-320745379</v>
      </c>
      <c r="Y73">
        <v>1.2</v>
      </c>
      <c r="AA73">
        <v>368.4</v>
      </c>
      <c r="AB73">
        <v>0</v>
      </c>
      <c r="AC73">
        <v>0</v>
      </c>
      <c r="AD73">
        <v>0</v>
      </c>
      <c r="AE73">
        <v>60</v>
      </c>
      <c r="AF73">
        <v>0</v>
      </c>
      <c r="AG73">
        <v>0</v>
      </c>
      <c r="AH73">
        <v>0</v>
      </c>
      <c r="AI73">
        <v>6.14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1.2</v>
      </c>
      <c r="AU73" t="s">
        <v>3</v>
      </c>
      <c r="AV73">
        <v>0</v>
      </c>
      <c r="AW73">
        <v>2</v>
      </c>
      <c r="AX73">
        <v>53552956</v>
      </c>
      <c r="AY73">
        <v>1</v>
      </c>
      <c r="AZ73">
        <v>0</v>
      </c>
      <c r="BA73">
        <v>71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Y73*Source!I43</f>
        <v>31.669199999999996</v>
      </c>
      <c r="CY73">
        <f>AA73</f>
        <v>368.4</v>
      </c>
      <c r="CZ73">
        <f>AE73</f>
        <v>60</v>
      </c>
      <c r="DA73">
        <f>AI73</f>
        <v>6.14</v>
      </c>
      <c r="DB73">
        <f>ROUND(ROUND(AT73*CZ73,2),2)</f>
        <v>72</v>
      </c>
      <c r="DC73">
        <f>ROUND(ROUND(AT73*AG73,2),2)</f>
        <v>0</v>
      </c>
    </row>
    <row r="74" spans="1:107" x14ac:dyDescent="0.2">
      <c r="A74">
        <f>ROW(Source!A43)</f>
        <v>43</v>
      </c>
      <c r="B74">
        <v>53551707</v>
      </c>
      <c r="C74">
        <v>53552943</v>
      </c>
      <c r="D74">
        <v>29150040</v>
      </c>
      <c r="E74">
        <v>1</v>
      </c>
      <c r="F74">
        <v>1</v>
      </c>
      <c r="G74">
        <v>1</v>
      </c>
      <c r="H74">
        <v>3</v>
      </c>
      <c r="I74" t="s">
        <v>1576</v>
      </c>
      <c r="J74" t="s">
        <v>1577</v>
      </c>
      <c r="K74" t="s">
        <v>1578</v>
      </c>
      <c r="L74">
        <v>1339</v>
      </c>
      <c r="N74">
        <v>1007</v>
      </c>
      <c r="O74" t="s">
        <v>425</v>
      </c>
      <c r="P74" t="s">
        <v>425</v>
      </c>
      <c r="Q74">
        <v>1</v>
      </c>
      <c r="W74">
        <v>0</v>
      </c>
      <c r="X74">
        <v>619799737</v>
      </c>
      <c r="Y74">
        <v>0.15</v>
      </c>
      <c r="AA74">
        <v>14.98</v>
      </c>
      <c r="AB74">
        <v>0</v>
      </c>
      <c r="AC74">
        <v>0</v>
      </c>
      <c r="AD74">
        <v>0</v>
      </c>
      <c r="AE74">
        <v>2.44</v>
      </c>
      <c r="AF74">
        <v>0</v>
      </c>
      <c r="AG74">
        <v>0</v>
      </c>
      <c r="AH74">
        <v>0</v>
      </c>
      <c r="AI74">
        <v>6.14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3</v>
      </c>
      <c r="AT74">
        <v>0.15</v>
      </c>
      <c r="AU74" t="s">
        <v>3</v>
      </c>
      <c r="AV74">
        <v>0</v>
      </c>
      <c r="AW74">
        <v>2</v>
      </c>
      <c r="AX74">
        <v>53552957</v>
      </c>
      <c r="AY74">
        <v>1</v>
      </c>
      <c r="AZ74">
        <v>0</v>
      </c>
      <c r="BA74">
        <v>72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Y74*Source!I43</f>
        <v>3.9586499999999996</v>
      </c>
      <c r="CY74">
        <f>AA74</f>
        <v>14.98</v>
      </c>
      <c r="CZ74">
        <f>AE74</f>
        <v>2.44</v>
      </c>
      <c r="DA74">
        <f>AI74</f>
        <v>6.14</v>
      </c>
      <c r="DB74">
        <f>ROUND(ROUND(AT74*CZ74,2),2)</f>
        <v>0.37</v>
      </c>
      <c r="DC74">
        <f>ROUND(ROUND(AT74*AG74,2),2)</f>
        <v>0</v>
      </c>
    </row>
    <row r="75" spans="1:107" x14ac:dyDescent="0.2">
      <c r="A75">
        <f>ROW(Source!A44)</f>
        <v>44</v>
      </c>
      <c r="B75">
        <v>53551706</v>
      </c>
      <c r="C75">
        <v>53552958</v>
      </c>
      <c r="D75">
        <v>18408291</v>
      </c>
      <c r="E75">
        <v>1</v>
      </c>
      <c r="F75">
        <v>1</v>
      </c>
      <c r="G75">
        <v>1</v>
      </c>
      <c r="H75">
        <v>1</v>
      </c>
      <c r="I75" t="s">
        <v>1562</v>
      </c>
      <c r="J75" t="s">
        <v>3</v>
      </c>
      <c r="K75" t="s">
        <v>1563</v>
      </c>
      <c r="L75">
        <v>1369</v>
      </c>
      <c r="N75">
        <v>1013</v>
      </c>
      <c r="O75" t="s">
        <v>1486</v>
      </c>
      <c r="P75" t="s">
        <v>1486</v>
      </c>
      <c r="Q75">
        <v>1</v>
      </c>
      <c r="W75">
        <v>0</v>
      </c>
      <c r="X75">
        <v>1933892413</v>
      </c>
      <c r="Y75">
        <v>3.1739999999999995</v>
      </c>
      <c r="AA75">
        <v>0</v>
      </c>
      <c r="AB75">
        <v>0</v>
      </c>
      <c r="AC75">
        <v>0</v>
      </c>
      <c r="AD75">
        <v>287.91000000000003</v>
      </c>
      <c r="AE75">
        <v>0</v>
      </c>
      <c r="AF75">
        <v>0</v>
      </c>
      <c r="AG75">
        <v>0</v>
      </c>
      <c r="AH75">
        <v>287.91000000000003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2.4</v>
      </c>
      <c r="AU75" t="s">
        <v>62</v>
      </c>
      <c r="AV75">
        <v>1</v>
      </c>
      <c r="AW75">
        <v>2</v>
      </c>
      <c r="AX75">
        <v>53552966</v>
      </c>
      <c r="AY75">
        <v>2</v>
      </c>
      <c r="AZ75">
        <v>137216</v>
      </c>
      <c r="BA75">
        <v>73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Y75*Source!I44</f>
        <v>55.843355999999993</v>
      </c>
      <c r="CY75">
        <f>AD75</f>
        <v>287.91000000000003</v>
      </c>
      <c r="CZ75">
        <f>AH75</f>
        <v>287.91000000000003</v>
      </c>
      <c r="DA75">
        <f>AL75</f>
        <v>1</v>
      </c>
      <c r="DB75">
        <f>ROUND((ROUND(AT75*CZ75,2)*ROUND((1.15*1.15),7)),2)</f>
        <v>913.82</v>
      </c>
      <c r="DC75">
        <f>ROUND((ROUND(AT75*AG75,2)*ROUND((1.15*1.15),7)),2)</f>
        <v>0</v>
      </c>
    </row>
    <row r="76" spans="1:107" x14ac:dyDescent="0.2">
      <c r="A76">
        <f>ROW(Source!A44)</f>
        <v>44</v>
      </c>
      <c r="B76">
        <v>53551706</v>
      </c>
      <c r="C76">
        <v>53552958</v>
      </c>
      <c r="D76">
        <v>121548</v>
      </c>
      <c r="E76">
        <v>1</v>
      </c>
      <c r="F76">
        <v>1</v>
      </c>
      <c r="G76">
        <v>1</v>
      </c>
      <c r="H76">
        <v>1</v>
      </c>
      <c r="I76" t="s">
        <v>31</v>
      </c>
      <c r="J76" t="s">
        <v>3</v>
      </c>
      <c r="K76" t="s">
        <v>1489</v>
      </c>
      <c r="L76">
        <v>608254</v>
      </c>
      <c r="N76">
        <v>1013</v>
      </c>
      <c r="O76" t="s">
        <v>1490</v>
      </c>
      <c r="P76" t="s">
        <v>1490</v>
      </c>
      <c r="Q76">
        <v>1</v>
      </c>
      <c r="W76">
        <v>0</v>
      </c>
      <c r="X76">
        <v>-185737400</v>
      </c>
      <c r="Y76">
        <v>0.77625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0.54</v>
      </c>
      <c r="AU76" t="s">
        <v>61</v>
      </c>
      <c r="AV76">
        <v>2</v>
      </c>
      <c r="AW76">
        <v>2</v>
      </c>
      <c r="AX76">
        <v>53552967</v>
      </c>
      <c r="AY76">
        <v>1</v>
      </c>
      <c r="AZ76">
        <v>6144</v>
      </c>
      <c r="BA76">
        <v>74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Y76*Source!I44</f>
        <v>13.6573425</v>
      </c>
      <c r="CY76">
        <f>AD76</f>
        <v>0</v>
      </c>
      <c r="CZ76">
        <f>AH76</f>
        <v>0</v>
      </c>
      <c r="DA76">
        <f>AL76</f>
        <v>1</v>
      </c>
      <c r="DB76">
        <f>ROUND((ROUND(AT76*CZ76,2)*ROUND((1.25*1.15),7)),2)</f>
        <v>0</v>
      </c>
      <c r="DC76">
        <f>ROUND((ROUND(AT76*AG76,2)*ROUND((1.25*1.15),7)),2)</f>
        <v>0</v>
      </c>
    </row>
    <row r="77" spans="1:107" x14ac:dyDescent="0.2">
      <c r="A77">
        <f>ROW(Source!A44)</f>
        <v>44</v>
      </c>
      <c r="B77">
        <v>53551706</v>
      </c>
      <c r="C77">
        <v>53552958</v>
      </c>
      <c r="D77">
        <v>29172599</v>
      </c>
      <c r="E77">
        <v>1</v>
      </c>
      <c r="F77">
        <v>1</v>
      </c>
      <c r="G77">
        <v>1</v>
      </c>
      <c r="H77">
        <v>2</v>
      </c>
      <c r="I77" t="s">
        <v>1564</v>
      </c>
      <c r="J77" t="s">
        <v>1565</v>
      </c>
      <c r="K77" t="s">
        <v>1566</v>
      </c>
      <c r="L77">
        <v>1368</v>
      </c>
      <c r="N77">
        <v>1011</v>
      </c>
      <c r="O77" t="s">
        <v>1494</v>
      </c>
      <c r="P77" t="s">
        <v>1494</v>
      </c>
      <c r="Q77">
        <v>1</v>
      </c>
      <c r="W77">
        <v>0</v>
      </c>
      <c r="X77">
        <v>-881231059</v>
      </c>
      <c r="Y77">
        <v>0.11499999999999999</v>
      </c>
      <c r="AA77">
        <v>0</v>
      </c>
      <c r="AB77">
        <v>133.13</v>
      </c>
      <c r="AC77">
        <v>11.6</v>
      </c>
      <c r="AD77">
        <v>0</v>
      </c>
      <c r="AE77">
        <v>0</v>
      </c>
      <c r="AF77">
        <v>133.13</v>
      </c>
      <c r="AG77">
        <v>11.6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0.08</v>
      </c>
      <c r="AU77" t="s">
        <v>61</v>
      </c>
      <c r="AV77">
        <v>0</v>
      </c>
      <c r="AW77">
        <v>2</v>
      </c>
      <c r="AX77">
        <v>53552968</v>
      </c>
      <c r="AY77">
        <v>1</v>
      </c>
      <c r="AZ77">
        <v>6144</v>
      </c>
      <c r="BA77">
        <v>75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Y77*Source!I44</f>
        <v>2.0233099999999999</v>
      </c>
      <c r="CY77">
        <f>AB77</f>
        <v>133.13</v>
      </c>
      <c r="CZ77">
        <f>AF77</f>
        <v>133.13</v>
      </c>
      <c r="DA77">
        <f>AJ77</f>
        <v>1</v>
      </c>
      <c r="DB77">
        <f>ROUND((ROUND(AT77*CZ77,2)*ROUND((1.25*1.15),7)),2)</f>
        <v>15.31</v>
      </c>
      <c r="DC77">
        <f>ROUND((ROUND(AT77*AG77,2)*ROUND((1.25*1.15),7)),2)</f>
        <v>1.34</v>
      </c>
    </row>
    <row r="78" spans="1:107" x14ac:dyDescent="0.2">
      <c r="A78">
        <f>ROW(Source!A44)</f>
        <v>44</v>
      </c>
      <c r="B78">
        <v>53551706</v>
      </c>
      <c r="C78">
        <v>53552958</v>
      </c>
      <c r="D78">
        <v>29172710</v>
      </c>
      <c r="E78">
        <v>1</v>
      </c>
      <c r="F78">
        <v>1</v>
      </c>
      <c r="G78">
        <v>1</v>
      </c>
      <c r="H78">
        <v>2</v>
      </c>
      <c r="I78" t="s">
        <v>1567</v>
      </c>
      <c r="J78" t="s">
        <v>1568</v>
      </c>
      <c r="K78" t="s">
        <v>1569</v>
      </c>
      <c r="L78">
        <v>1368</v>
      </c>
      <c r="N78">
        <v>1011</v>
      </c>
      <c r="O78" t="s">
        <v>1494</v>
      </c>
      <c r="P78" t="s">
        <v>1494</v>
      </c>
      <c r="Q78">
        <v>1</v>
      </c>
      <c r="W78">
        <v>0</v>
      </c>
      <c r="X78">
        <v>315863809</v>
      </c>
      <c r="Y78">
        <v>0.66125</v>
      </c>
      <c r="AA78">
        <v>0</v>
      </c>
      <c r="AB78">
        <v>46.56</v>
      </c>
      <c r="AC78">
        <v>10.06</v>
      </c>
      <c r="AD78">
        <v>0</v>
      </c>
      <c r="AE78">
        <v>0</v>
      </c>
      <c r="AF78">
        <v>46.56</v>
      </c>
      <c r="AG78">
        <v>10.06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3</v>
      </c>
      <c r="AT78">
        <v>0.46</v>
      </c>
      <c r="AU78" t="s">
        <v>61</v>
      </c>
      <c r="AV78">
        <v>0</v>
      </c>
      <c r="AW78">
        <v>2</v>
      </c>
      <c r="AX78">
        <v>53552969</v>
      </c>
      <c r="AY78">
        <v>1</v>
      </c>
      <c r="AZ78">
        <v>6144</v>
      </c>
      <c r="BA78">
        <v>76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Y78*Source!I44</f>
        <v>11.6340325</v>
      </c>
      <c r="CY78">
        <f>AB78</f>
        <v>46.56</v>
      </c>
      <c r="CZ78">
        <f>AF78</f>
        <v>46.56</v>
      </c>
      <c r="DA78">
        <f>AJ78</f>
        <v>1</v>
      </c>
      <c r="DB78">
        <f>ROUND((ROUND(AT78*CZ78,2)*ROUND((1.25*1.15),7)),2)</f>
        <v>30.79</v>
      </c>
      <c r="DC78">
        <f>ROUND((ROUND(AT78*AG78,2)*ROUND((1.25*1.15),7)),2)</f>
        <v>6.66</v>
      </c>
    </row>
    <row r="79" spans="1:107" x14ac:dyDescent="0.2">
      <c r="A79">
        <f>ROW(Source!A44)</f>
        <v>44</v>
      </c>
      <c r="B79">
        <v>53551706</v>
      </c>
      <c r="C79">
        <v>53552958</v>
      </c>
      <c r="D79">
        <v>29174559</v>
      </c>
      <c r="E79">
        <v>1</v>
      </c>
      <c r="F79">
        <v>1</v>
      </c>
      <c r="G79">
        <v>1</v>
      </c>
      <c r="H79">
        <v>2</v>
      </c>
      <c r="I79" t="s">
        <v>1570</v>
      </c>
      <c r="J79" t="s">
        <v>1571</v>
      </c>
      <c r="K79" t="s">
        <v>1572</v>
      </c>
      <c r="L79">
        <v>1368</v>
      </c>
      <c r="N79">
        <v>1011</v>
      </c>
      <c r="O79" t="s">
        <v>1494</v>
      </c>
      <c r="P79" t="s">
        <v>1494</v>
      </c>
      <c r="Q79">
        <v>1</v>
      </c>
      <c r="W79">
        <v>0</v>
      </c>
      <c r="X79">
        <v>-839973004</v>
      </c>
      <c r="Y79">
        <v>1.3225</v>
      </c>
      <c r="AA79">
        <v>0</v>
      </c>
      <c r="AB79">
        <v>0.55000000000000004</v>
      </c>
      <c r="AC79">
        <v>0</v>
      </c>
      <c r="AD79">
        <v>0</v>
      </c>
      <c r="AE79">
        <v>0</v>
      </c>
      <c r="AF79">
        <v>0.55000000000000004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0.92</v>
      </c>
      <c r="AU79" t="s">
        <v>61</v>
      </c>
      <c r="AV79">
        <v>0</v>
      </c>
      <c r="AW79">
        <v>2</v>
      </c>
      <c r="AX79">
        <v>53552970</v>
      </c>
      <c r="AY79">
        <v>1</v>
      </c>
      <c r="AZ79">
        <v>6144</v>
      </c>
      <c r="BA79">
        <v>77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Y79*Source!I44</f>
        <v>23.268065</v>
      </c>
      <c r="CY79">
        <f>AB79</f>
        <v>0.55000000000000004</v>
      </c>
      <c r="CZ79">
        <f>AF79</f>
        <v>0.55000000000000004</v>
      </c>
      <c r="DA79">
        <f>AJ79</f>
        <v>1</v>
      </c>
      <c r="DB79">
        <f>ROUND((ROUND(AT79*CZ79,2)*ROUND((1.25*1.15),7)),2)</f>
        <v>0.73</v>
      </c>
      <c r="DC79">
        <f>ROUND((ROUND(AT79*AG79,2)*ROUND((1.25*1.15),7)),2)</f>
        <v>0</v>
      </c>
    </row>
    <row r="80" spans="1:107" x14ac:dyDescent="0.2">
      <c r="A80">
        <f>ROW(Source!A44)</f>
        <v>44</v>
      </c>
      <c r="B80">
        <v>53551706</v>
      </c>
      <c r="C80">
        <v>53552958</v>
      </c>
      <c r="D80">
        <v>29149513</v>
      </c>
      <c r="E80">
        <v>1</v>
      </c>
      <c r="F80">
        <v>1</v>
      </c>
      <c r="G80">
        <v>1</v>
      </c>
      <c r="H80">
        <v>3</v>
      </c>
      <c r="I80" t="s">
        <v>1579</v>
      </c>
      <c r="J80" t="s">
        <v>1580</v>
      </c>
      <c r="K80" t="s">
        <v>1581</v>
      </c>
      <c r="L80">
        <v>1339</v>
      </c>
      <c r="N80">
        <v>1007</v>
      </c>
      <c r="O80" t="s">
        <v>425</v>
      </c>
      <c r="P80" t="s">
        <v>425</v>
      </c>
      <c r="Q80">
        <v>1</v>
      </c>
      <c r="W80">
        <v>0</v>
      </c>
      <c r="X80">
        <v>467189497</v>
      </c>
      <c r="Y80">
        <v>1.3</v>
      </c>
      <c r="AA80">
        <v>131.08000000000001</v>
      </c>
      <c r="AB80">
        <v>0</v>
      </c>
      <c r="AC80">
        <v>0</v>
      </c>
      <c r="AD80">
        <v>0</v>
      </c>
      <c r="AE80">
        <v>131.08000000000001</v>
      </c>
      <c r="AF80">
        <v>0</v>
      </c>
      <c r="AG80">
        <v>0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1.3</v>
      </c>
      <c r="AU80" t="s">
        <v>3</v>
      </c>
      <c r="AV80">
        <v>0</v>
      </c>
      <c r="AW80">
        <v>2</v>
      </c>
      <c r="AX80">
        <v>53552971</v>
      </c>
      <c r="AY80">
        <v>1</v>
      </c>
      <c r="AZ80">
        <v>0</v>
      </c>
      <c r="BA80">
        <v>78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Y80*Source!I44</f>
        <v>22.872200000000003</v>
      </c>
      <c r="CY80">
        <f>AA80</f>
        <v>131.08000000000001</v>
      </c>
      <c r="CZ80">
        <f>AE80</f>
        <v>131.08000000000001</v>
      </c>
      <c r="DA80">
        <f>AI80</f>
        <v>1</v>
      </c>
      <c r="DB80">
        <f>ROUND(ROUND(AT80*CZ80,2),2)</f>
        <v>170.4</v>
      </c>
      <c r="DC80">
        <f>ROUND(ROUND(AT80*AG80,2),2)</f>
        <v>0</v>
      </c>
    </row>
    <row r="81" spans="1:107" x14ac:dyDescent="0.2">
      <c r="A81">
        <f>ROW(Source!A44)</f>
        <v>44</v>
      </c>
      <c r="B81">
        <v>53551706</v>
      </c>
      <c r="C81">
        <v>53552958</v>
      </c>
      <c r="D81">
        <v>29150040</v>
      </c>
      <c r="E81">
        <v>1</v>
      </c>
      <c r="F81">
        <v>1</v>
      </c>
      <c r="G81">
        <v>1</v>
      </c>
      <c r="H81">
        <v>3</v>
      </c>
      <c r="I81" t="s">
        <v>1576</v>
      </c>
      <c r="J81" t="s">
        <v>1577</v>
      </c>
      <c r="K81" t="s">
        <v>1578</v>
      </c>
      <c r="L81">
        <v>1339</v>
      </c>
      <c r="N81">
        <v>1007</v>
      </c>
      <c r="O81" t="s">
        <v>425</v>
      </c>
      <c r="P81" t="s">
        <v>425</v>
      </c>
      <c r="Q81">
        <v>1</v>
      </c>
      <c r="W81">
        <v>0</v>
      </c>
      <c r="X81">
        <v>619799737</v>
      </c>
      <c r="Y81">
        <v>0.15</v>
      </c>
      <c r="AA81">
        <v>2.44</v>
      </c>
      <c r="AB81">
        <v>0</v>
      </c>
      <c r="AC81">
        <v>0</v>
      </c>
      <c r="AD81">
        <v>0</v>
      </c>
      <c r="AE81">
        <v>2.44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0.15</v>
      </c>
      <c r="AU81" t="s">
        <v>3</v>
      </c>
      <c r="AV81">
        <v>0</v>
      </c>
      <c r="AW81">
        <v>2</v>
      </c>
      <c r="AX81">
        <v>53552972</v>
      </c>
      <c r="AY81">
        <v>1</v>
      </c>
      <c r="AZ81">
        <v>0</v>
      </c>
      <c r="BA81">
        <v>79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Y81*Source!I44</f>
        <v>2.6391</v>
      </c>
      <c r="CY81">
        <f>AA81</f>
        <v>2.44</v>
      </c>
      <c r="CZ81">
        <f>AE81</f>
        <v>2.44</v>
      </c>
      <c r="DA81">
        <f>AI81</f>
        <v>1</v>
      </c>
      <c r="DB81">
        <f>ROUND(ROUND(AT81*CZ81,2),2)</f>
        <v>0.37</v>
      </c>
      <c r="DC81">
        <f>ROUND(ROUND(AT81*AG81,2),2)</f>
        <v>0</v>
      </c>
    </row>
    <row r="82" spans="1:107" x14ac:dyDescent="0.2">
      <c r="A82">
        <f>ROW(Source!A45)</f>
        <v>45</v>
      </c>
      <c r="B82">
        <v>53551707</v>
      </c>
      <c r="C82">
        <v>53552958</v>
      </c>
      <c r="D82">
        <v>18408291</v>
      </c>
      <c r="E82">
        <v>1</v>
      </c>
      <c r="F82">
        <v>1</v>
      </c>
      <c r="G82">
        <v>1</v>
      </c>
      <c r="H82">
        <v>1</v>
      </c>
      <c r="I82" t="s">
        <v>1562</v>
      </c>
      <c r="J82" t="s">
        <v>3</v>
      </c>
      <c r="K82" t="s">
        <v>1563</v>
      </c>
      <c r="L82">
        <v>1369</v>
      </c>
      <c r="N82">
        <v>1013</v>
      </c>
      <c r="O82" t="s">
        <v>1486</v>
      </c>
      <c r="P82" t="s">
        <v>1486</v>
      </c>
      <c r="Q82">
        <v>1</v>
      </c>
      <c r="W82">
        <v>0</v>
      </c>
      <c r="X82">
        <v>1933892413</v>
      </c>
      <c r="Y82">
        <v>3.1739999999999995</v>
      </c>
      <c r="AA82">
        <v>0</v>
      </c>
      <c r="AB82">
        <v>0</v>
      </c>
      <c r="AC82">
        <v>0</v>
      </c>
      <c r="AD82">
        <v>287.91000000000003</v>
      </c>
      <c r="AE82">
        <v>0</v>
      </c>
      <c r="AF82">
        <v>0</v>
      </c>
      <c r="AG82">
        <v>0</v>
      </c>
      <c r="AH82">
        <v>287.91000000000003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2.4</v>
      </c>
      <c r="AU82" t="s">
        <v>62</v>
      </c>
      <c r="AV82">
        <v>1</v>
      </c>
      <c r="AW82">
        <v>2</v>
      </c>
      <c r="AX82">
        <v>53552966</v>
      </c>
      <c r="AY82">
        <v>2</v>
      </c>
      <c r="AZ82">
        <v>137216</v>
      </c>
      <c r="BA82">
        <v>80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Y82*Source!I45</f>
        <v>55.843355999999993</v>
      </c>
      <c r="CY82">
        <f>AD82</f>
        <v>287.91000000000003</v>
      </c>
      <c r="CZ82">
        <f>AH82</f>
        <v>287.91000000000003</v>
      </c>
      <c r="DA82">
        <f>AL82</f>
        <v>1</v>
      </c>
      <c r="DB82">
        <f>ROUND((ROUND(AT82*CZ82,2)*ROUND((1.15*1.15),7)),2)</f>
        <v>913.82</v>
      </c>
      <c r="DC82">
        <f>ROUND((ROUND(AT82*AG82,2)*ROUND((1.15*1.15),7)),2)</f>
        <v>0</v>
      </c>
    </row>
    <row r="83" spans="1:107" x14ac:dyDescent="0.2">
      <c r="A83">
        <f>ROW(Source!A45)</f>
        <v>45</v>
      </c>
      <c r="B83">
        <v>53551707</v>
      </c>
      <c r="C83">
        <v>53552958</v>
      </c>
      <c r="D83">
        <v>121548</v>
      </c>
      <c r="E83">
        <v>1</v>
      </c>
      <c r="F83">
        <v>1</v>
      </c>
      <c r="G83">
        <v>1</v>
      </c>
      <c r="H83">
        <v>1</v>
      </c>
      <c r="I83" t="s">
        <v>31</v>
      </c>
      <c r="J83" t="s">
        <v>3</v>
      </c>
      <c r="K83" t="s">
        <v>1489</v>
      </c>
      <c r="L83">
        <v>608254</v>
      </c>
      <c r="N83">
        <v>1013</v>
      </c>
      <c r="O83" t="s">
        <v>1490</v>
      </c>
      <c r="P83" t="s">
        <v>1490</v>
      </c>
      <c r="Q83">
        <v>1</v>
      </c>
      <c r="W83">
        <v>0</v>
      </c>
      <c r="X83">
        <v>-185737400</v>
      </c>
      <c r="Y83">
        <v>0.77625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0.54</v>
      </c>
      <c r="AU83" t="s">
        <v>61</v>
      </c>
      <c r="AV83">
        <v>2</v>
      </c>
      <c r="AW83">
        <v>2</v>
      </c>
      <c r="AX83">
        <v>53552967</v>
      </c>
      <c r="AY83">
        <v>1</v>
      </c>
      <c r="AZ83">
        <v>6144</v>
      </c>
      <c r="BA83">
        <v>81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Y83*Source!I45</f>
        <v>13.6573425</v>
      </c>
      <c r="CY83">
        <f>AD83</f>
        <v>0</v>
      </c>
      <c r="CZ83">
        <f>AH83</f>
        <v>0</v>
      </c>
      <c r="DA83">
        <f>AL83</f>
        <v>1</v>
      </c>
      <c r="DB83">
        <f>ROUND((ROUND(AT83*CZ83,2)*ROUND((1.25*1.15),7)),2)</f>
        <v>0</v>
      </c>
      <c r="DC83">
        <f>ROUND((ROUND(AT83*AG83,2)*ROUND((1.25*1.15),7)),2)</f>
        <v>0</v>
      </c>
    </row>
    <row r="84" spans="1:107" x14ac:dyDescent="0.2">
      <c r="A84">
        <f>ROW(Source!A45)</f>
        <v>45</v>
      </c>
      <c r="B84">
        <v>53551707</v>
      </c>
      <c r="C84">
        <v>53552958</v>
      </c>
      <c r="D84">
        <v>29172599</v>
      </c>
      <c r="E84">
        <v>1</v>
      </c>
      <c r="F84">
        <v>1</v>
      </c>
      <c r="G84">
        <v>1</v>
      </c>
      <c r="H84">
        <v>2</v>
      </c>
      <c r="I84" t="s">
        <v>1564</v>
      </c>
      <c r="J84" t="s">
        <v>1565</v>
      </c>
      <c r="K84" t="s">
        <v>1566</v>
      </c>
      <c r="L84">
        <v>1368</v>
      </c>
      <c r="N84">
        <v>1011</v>
      </c>
      <c r="O84" t="s">
        <v>1494</v>
      </c>
      <c r="P84" t="s">
        <v>1494</v>
      </c>
      <c r="Q84">
        <v>1</v>
      </c>
      <c r="W84">
        <v>0</v>
      </c>
      <c r="X84">
        <v>-881231059</v>
      </c>
      <c r="Y84">
        <v>0.11499999999999999</v>
      </c>
      <c r="AA84">
        <v>0</v>
      </c>
      <c r="AB84">
        <v>133.13</v>
      </c>
      <c r="AC84">
        <v>11.6</v>
      </c>
      <c r="AD84">
        <v>0</v>
      </c>
      <c r="AE84">
        <v>0</v>
      </c>
      <c r="AF84">
        <v>133.13</v>
      </c>
      <c r="AG84">
        <v>11.6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0.08</v>
      </c>
      <c r="AU84" t="s">
        <v>61</v>
      </c>
      <c r="AV84">
        <v>0</v>
      </c>
      <c r="AW84">
        <v>2</v>
      </c>
      <c r="AX84">
        <v>53552968</v>
      </c>
      <c r="AY84">
        <v>1</v>
      </c>
      <c r="AZ84">
        <v>6144</v>
      </c>
      <c r="BA84">
        <v>82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Y84*Source!I45</f>
        <v>2.0233099999999999</v>
      </c>
      <c r="CY84">
        <f>AB84</f>
        <v>133.13</v>
      </c>
      <c r="CZ84">
        <f>AF84</f>
        <v>133.13</v>
      </c>
      <c r="DA84">
        <f>AJ84</f>
        <v>1</v>
      </c>
      <c r="DB84">
        <f>ROUND((ROUND(AT84*CZ84,2)*ROUND((1.25*1.15),7)),2)</f>
        <v>15.31</v>
      </c>
      <c r="DC84">
        <f>ROUND((ROUND(AT84*AG84,2)*ROUND((1.25*1.15),7)),2)</f>
        <v>1.34</v>
      </c>
    </row>
    <row r="85" spans="1:107" x14ac:dyDescent="0.2">
      <c r="A85">
        <f>ROW(Source!A45)</f>
        <v>45</v>
      </c>
      <c r="B85">
        <v>53551707</v>
      </c>
      <c r="C85">
        <v>53552958</v>
      </c>
      <c r="D85">
        <v>29172710</v>
      </c>
      <c r="E85">
        <v>1</v>
      </c>
      <c r="F85">
        <v>1</v>
      </c>
      <c r="G85">
        <v>1</v>
      </c>
      <c r="H85">
        <v>2</v>
      </c>
      <c r="I85" t="s">
        <v>1567</v>
      </c>
      <c r="J85" t="s">
        <v>1568</v>
      </c>
      <c r="K85" t="s">
        <v>1569</v>
      </c>
      <c r="L85">
        <v>1368</v>
      </c>
      <c r="N85">
        <v>1011</v>
      </c>
      <c r="O85" t="s">
        <v>1494</v>
      </c>
      <c r="P85" t="s">
        <v>1494</v>
      </c>
      <c r="Q85">
        <v>1</v>
      </c>
      <c r="W85">
        <v>0</v>
      </c>
      <c r="X85">
        <v>315863809</v>
      </c>
      <c r="Y85">
        <v>0.66125</v>
      </c>
      <c r="AA85">
        <v>0</v>
      </c>
      <c r="AB85">
        <v>46.56</v>
      </c>
      <c r="AC85">
        <v>10.06</v>
      </c>
      <c r="AD85">
        <v>0</v>
      </c>
      <c r="AE85">
        <v>0</v>
      </c>
      <c r="AF85">
        <v>46.56</v>
      </c>
      <c r="AG85">
        <v>10.06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0.46</v>
      </c>
      <c r="AU85" t="s">
        <v>61</v>
      </c>
      <c r="AV85">
        <v>0</v>
      </c>
      <c r="AW85">
        <v>2</v>
      </c>
      <c r="AX85">
        <v>53552969</v>
      </c>
      <c r="AY85">
        <v>1</v>
      </c>
      <c r="AZ85">
        <v>6144</v>
      </c>
      <c r="BA85">
        <v>83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Y85*Source!I45</f>
        <v>11.6340325</v>
      </c>
      <c r="CY85">
        <f>AB85</f>
        <v>46.56</v>
      </c>
      <c r="CZ85">
        <f>AF85</f>
        <v>46.56</v>
      </c>
      <c r="DA85">
        <f>AJ85</f>
        <v>1</v>
      </c>
      <c r="DB85">
        <f>ROUND((ROUND(AT85*CZ85,2)*ROUND((1.25*1.15),7)),2)</f>
        <v>30.79</v>
      </c>
      <c r="DC85">
        <f>ROUND((ROUND(AT85*AG85,2)*ROUND((1.25*1.15),7)),2)</f>
        <v>6.66</v>
      </c>
    </row>
    <row r="86" spans="1:107" x14ac:dyDescent="0.2">
      <c r="A86">
        <f>ROW(Source!A45)</f>
        <v>45</v>
      </c>
      <c r="B86">
        <v>53551707</v>
      </c>
      <c r="C86">
        <v>53552958</v>
      </c>
      <c r="D86">
        <v>29174559</v>
      </c>
      <c r="E86">
        <v>1</v>
      </c>
      <c r="F86">
        <v>1</v>
      </c>
      <c r="G86">
        <v>1</v>
      </c>
      <c r="H86">
        <v>2</v>
      </c>
      <c r="I86" t="s">
        <v>1570</v>
      </c>
      <c r="J86" t="s">
        <v>1571</v>
      </c>
      <c r="K86" t="s">
        <v>1572</v>
      </c>
      <c r="L86">
        <v>1368</v>
      </c>
      <c r="N86">
        <v>1011</v>
      </c>
      <c r="O86" t="s">
        <v>1494</v>
      </c>
      <c r="P86" t="s">
        <v>1494</v>
      </c>
      <c r="Q86">
        <v>1</v>
      </c>
      <c r="W86">
        <v>0</v>
      </c>
      <c r="X86">
        <v>-839973004</v>
      </c>
      <c r="Y86">
        <v>1.3225</v>
      </c>
      <c r="AA86">
        <v>0</v>
      </c>
      <c r="AB86">
        <v>0.55000000000000004</v>
      </c>
      <c r="AC86">
        <v>0</v>
      </c>
      <c r="AD86">
        <v>0</v>
      </c>
      <c r="AE86">
        <v>0</v>
      </c>
      <c r="AF86">
        <v>0.55000000000000004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0.92</v>
      </c>
      <c r="AU86" t="s">
        <v>61</v>
      </c>
      <c r="AV86">
        <v>0</v>
      </c>
      <c r="AW86">
        <v>2</v>
      </c>
      <c r="AX86">
        <v>53552970</v>
      </c>
      <c r="AY86">
        <v>1</v>
      </c>
      <c r="AZ86">
        <v>6144</v>
      </c>
      <c r="BA86">
        <v>84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Y86*Source!I45</f>
        <v>23.268065</v>
      </c>
      <c r="CY86">
        <f>AB86</f>
        <v>0.55000000000000004</v>
      </c>
      <c r="CZ86">
        <f>AF86</f>
        <v>0.55000000000000004</v>
      </c>
      <c r="DA86">
        <f>AJ86</f>
        <v>1</v>
      </c>
      <c r="DB86">
        <f>ROUND((ROUND(AT86*CZ86,2)*ROUND((1.25*1.15),7)),2)</f>
        <v>0.73</v>
      </c>
      <c r="DC86">
        <f>ROUND((ROUND(AT86*AG86,2)*ROUND((1.25*1.15),7)),2)</f>
        <v>0</v>
      </c>
    </row>
    <row r="87" spans="1:107" x14ac:dyDescent="0.2">
      <c r="A87">
        <f>ROW(Source!A45)</f>
        <v>45</v>
      </c>
      <c r="B87">
        <v>53551707</v>
      </c>
      <c r="C87">
        <v>53552958</v>
      </c>
      <c r="D87">
        <v>29149513</v>
      </c>
      <c r="E87">
        <v>1</v>
      </c>
      <c r="F87">
        <v>1</v>
      </c>
      <c r="G87">
        <v>1</v>
      </c>
      <c r="H87">
        <v>3</v>
      </c>
      <c r="I87" t="s">
        <v>1579</v>
      </c>
      <c r="J87" t="s">
        <v>1580</v>
      </c>
      <c r="K87" t="s">
        <v>1581</v>
      </c>
      <c r="L87">
        <v>1339</v>
      </c>
      <c r="N87">
        <v>1007</v>
      </c>
      <c r="O87" t="s">
        <v>425</v>
      </c>
      <c r="P87" t="s">
        <v>425</v>
      </c>
      <c r="Q87">
        <v>1</v>
      </c>
      <c r="W87">
        <v>0</v>
      </c>
      <c r="X87">
        <v>467189497</v>
      </c>
      <c r="Y87">
        <v>1.3</v>
      </c>
      <c r="AA87">
        <v>804.83</v>
      </c>
      <c r="AB87">
        <v>0</v>
      </c>
      <c r="AC87">
        <v>0</v>
      </c>
      <c r="AD87">
        <v>0</v>
      </c>
      <c r="AE87">
        <v>131.08000000000001</v>
      </c>
      <c r="AF87">
        <v>0</v>
      </c>
      <c r="AG87">
        <v>0</v>
      </c>
      <c r="AH87">
        <v>0</v>
      </c>
      <c r="AI87">
        <v>6.14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1.3</v>
      </c>
      <c r="AU87" t="s">
        <v>3</v>
      </c>
      <c r="AV87">
        <v>0</v>
      </c>
      <c r="AW87">
        <v>2</v>
      </c>
      <c r="AX87">
        <v>53552971</v>
      </c>
      <c r="AY87">
        <v>1</v>
      </c>
      <c r="AZ87">
        <v>0</v>
      </c>
      <c r="BA87">
        <v>85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Y87*Source!I45</f>
        <v>22.872200000000003</v>
      </c>
      <c r="CY87">
        <f>AA87</f>
        <v>804.83</v>
      </c>
      <c r="CZ87">
        <f>AE87</f>
        <v>131.08000000000001</v>
      </c>
      <c r="DA87">
        <f>AI87</f>
        <v>6.14</v>
      </c>
      <c r="DB87">
        <f>ROUND(ROUND(AT87*CZ87,2),2)</f>
        <v>170.4</v>
      </c>
      <c r="DC87">
        <f>ROUND(ROUND(AT87*AG87,2),2)</f>
        <v>0</v>
      </c>
    </row>
    <row r="88" spans="1:107" x14ac:dyDescent="0.2">
      <c r="A88">
        <f>ROW(Source!A45)</f>
        <v>45</v>
      </c>
      <c r="B88">
        <v>53551707</v>
      </c>
      <c r="C88">
        <v>53552958</v>
      </c>
      <c r="D88">
        <v>29150040</v>
      </c>
      <c r="E88">
        <v>1</v>
      </c>
      <c r="F88">
        <v>1</v>
      </c>
      <c r="G88">
        <v>1</v>
      </c>
      <c r="H88">
        <v>3</v>
      </c>
      <c r="I88" t="s">
        <v>1576</v>
      </c>
      <c r="J88" t="s">
        <v>1577</v>
      </c>
      <c r="K88" t="s">
        <v>1578</v>
      </c>
      <c r="L88">
        <v>1339</v>
      </c>
      <c r="N88">
        <v>1007</v>
      </c>
      <c r="O88" t="s">
        <v>425</v>
      </c>
      <c r="P88" t="s">
        <v>425</v>
      </c>
      <c r="Q88">
        <v>1</v>
      </c>
      <c r="W88">
        <v>0</v>
      </c>
      <c r="X88">
        <v>619799737</v>
      </c>
      <c r="Y88">
        <v>0.15</v>
      </c>
      <c r="AA88">
        <v>14.98</v>
      </c>
      <c r="AB88">
        <v>0</v>
      </c>
      <c r="AC88">
        <v>0</v>
      </c>
      <c r="AD88">
        <v>0</v>
      </c>
      <c r="AE88">
        <v>2.44</v>
      </c>
      <c r="AF88">
        <v>0</v>
      </c>
      <c r="AG88">
        <v>0</v>
      </c>
      <c r="AH88">
        <v>0</v>
      </c>
      <c r="AI88">
        <v>6.14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0.15</v>
      </c>
      <c r="AU88" t="s">
        <v>3</v>
      </c>
      <c r="AV88">
        <v>0</v>
      </c>
      <c r="AW88">
        <v>2</v>
      </c>
      <c r="AX88">
        <v>53552972</v>
      </c>
      <c r="AY88">
        <v>1</v>
      </c>
      <c r="AZ88">
        <v>0</v>
      </c>
      <c r="BA88">
        <v>86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Y88*Source!I45</f>
        <v>2.6391</v>
      </c>
      <c r="CY88">
        <f>AA88</f>
        <v>14.98</v>
      </c>
      <c r="CZ88">
        <f>AE88</f>
        <v>2.44</v>
      </c>
      <c r="DA88">
        <f>AI88</f>
        <v>6.14</v>
      </c>
      <c r="DB88">
        <f>ROUND(ROUND(AT88*CZ88,2),2)</f>
        <v>0.37</v>
      </c>
      <c r="DC88">
        <f>ROUND(ROUND(AT88*AG88,2),2)</f>
        <v>0</v>
      </c>
    </row>
    <row r="89" spans="1:107" x14ac:dyDescent="0.2">
      <c r="A89">
        <f>ROW(Source!A46)</f>
        <v>46</v>
      </c>
      <c r="B89">
        <v>53551706</v>
      </c>
      <c r="C89">
        <v>53552973</v>
      </c>
      <c r="D89">
        <v>18407150</v>
      </c>
      <c r="E89">
        <v>1</v>
      </c>
      <c r="F89">
        <v>1</v>
      </c>
      <c r="G89">
        <v>1</v>
      </c>
      <c r="H89">
        <v>1</v>
      </c>
      <c r="I89" t="s">
        <v>1552</v>
      </c>
      <c r="J89" t="s">
        <v>3</v>
      </c>
      <c r="K89" t="s">
        <v>1553</v>
      </c>
      <c r="L89">
        <v>1369</v>
      </c>
      <c r="N89">
        <v>1013</v>
      </c>
      <c r="O89" t="s">
        <v>1486</v>
      </c>
      <c r="P89" t="s">
        <v>1486</v>
      </c>
      <c r="Q89">
        <v>1</v>
      </c>
      <c r="W89">
        <v>0</v>
      </c>
      <c r="X89">
        <v>-931037793</v>
      </c>
      <c r="Y89">
        <v>291.82284999999996</v>
      </c>
      <c r="AA89">
        <v>0</v>
      </c>
      <c r="AB89">
        <v>0</v>
      </c>
      <c r="AC89">
        <v>0</v>
      </c>
      <c r="AD89">
        <v>300.60000000000002</v>
      </c>
      <c r="AE89">
        <v>0</v>
      </c>
      <c r="AF89">
        <v>0</v>
      </c>
      <c r="AG89">
        <v>0</v>
      </c>
      <c r="AH89">
        <v>300.60000000000002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220.66</v>
      </c>
      <c r="AU89" t="s">
        <v>62</v>
      </c>
      <c r="AV89">
        <v>1</v>
      </c>
      <c r="AW89">
        <v>2</v>
      </c>
      <c r="AX89">
        <v>53552993</v>
      </c>
      <c r="AY89">
        <v>2</v>
      </c>
      <c r="AZ89">
        <v>137216</v>
      </c>
      <c r="BA89">
        <v>87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Y89*Source!I46</f>
        <v>38.179183465499996</v>
      </c>
      <c r="CY89">
        <f>AD89</f>
        <v>300.60000000000002</v>
      </c>
      <c r="CZ89">
        <f>AH89</f>
        <v>300.60000000000002</v>
      </c>
      <c r="DA89">
        <f>AL89</f>
        <v>1</v>
      </c>
      <c r="DB89">
        <f>ROUND((ROUND(AT89*CZ89,2)*ROUND((1.15*1.15),7)),2)</f>
        <v>87721.95</v>
      </c>
      <c r="DC89">
        <f>ROUND((ROUND(AT89*AG89,2)*ROUND((1.15*1.15),7)),2)</f>
        <v>0</v>
      </c>
    </row>
    <row r="90" spans="1:107" x14ac:dyDescent="0.2">
      <c r="A90">
        <f>ROW(Source!A46)</f>
        <v>46</v>
      </c>
      <c r="B90">
        <v>53551706</v>
      </c>
      <c r="C90">
        <v>53552973</v>
      </c>
      <c r="D90">
        <v>121548</v>
      </c>
      <c r="E90">
        <v>1</v>
      </c>
      <c r="F90">
        <v>1</v>
      </c>
      <c r="G90">
        <v>1</v>
      </c>
      <c r="H90">
        <v>1</v>
      </c>
      <c r="I90" t="s">
        <v>31</v>
      </c>
      <c r="J90" t="s">
        <v>3</v>
      </c>
      <c r="K90" t="s">
        <v>1489</v>
      </c>
      <c r="L90">
        <v>608254</v>
      </c>
      <c r="N90">
        <v>1013</v>
      </c>
      <c r="O90" t="s">
        <v>1490</v>
      </c>
      <c r="P90" t="s">
        <v>1490</v>
      </c>
      <c r="Q90">
        <v>1</v>
      </c>
      <c r="W90">
        <v>0</v>
      </c>
      <c r="X90">
        <v>-185737400</v>
      </c>
      <c r="Y90">
        <v>39.258124999999993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1</v>
      </c>
      <c r="AQ90">
        <v>0</v>
      </c>
      <c r="AR90">
        <v>0</v>
      </c>
      <c r="AS90" t="s">
        <v>3</v>
      </c>
      <c r="AT90">
        <v>27.31</v>
      </c>
      <c r="AU90" t="s">
        <v>61</v>
      </c>
      <c r="AV90">
        <v>2</v>
      </c>
      <c r="AW90">
        <v>2</v>
      </c>
      <c r="AX90">
        <v>53552994</v>
      </c>
      <c r="AY90">
        <v>1</v>
      </c>
      <c r="AZ90">
        <v>6144</v>
      </c>
      <c r="BA90">
        <v>88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Y90*Source!I46</f>
        <v>5.1361404937499993</v>
      </c>
      <c r="CY90">
        <f>AD90</f>
        <v>0</v>
      </c>
      <c r="CZ90">
        <f>AH90</f>
        <v>0</v>
      </c>
      <c r="DA90">
        <f>AL90</f>
        <v>1</v>
      </c>
      <c r="DB90">
        <f t="shared" ref="DB90:DB97" si="20">ROUND((ROUND(AT90*CZ90,2)*ROUND((1.25*1.15),7)),2)</f>
        <v>0</v>
      </c>
      <c r="DC90">
        <f t="shared" ref="DC90:DC97" si="21">ROUND((ROUND(AT90*AG90,2)*ROUND((1.25*1.15),7)),2)</f>
        <v>0</v>
      </c>
    </row>
    <row r="91" spans="1:107" x14ac:dyDescent="0.2">
      <c r="A91">
        <f>ROW(Source!A46)</f>
        <v>46</v>
      </c>
      <c r="B91">
        <v>53551706</v>
      </c>
      <c r="C91">
        <v>53552973</v>
      </c>
      <c r="D91">
        <v>29172268</v>
      </c>
      <c r="E91">
        <v>1</v>
      </c>
      <c r="F91">
        <v>1</v>
      </c>
      <c r="G91">
        <v>1</v>
      </c>
      <c r="H91">
        <v>2</v>
      </c>
      <c r="I91" t="s">
        <v>1582</v>
      </c>
      <c r="J91" t="s">
        <v>1583</v>
      </c>
      <c r="K91" t="s">
        <v>1584</v>
      </c>
      <c r="L91">
        <v>1368</v>
      </c>
      <c r="N91">
        <v>1011</v>
      </c>
      <c r="O91" t="s">
        <v>1494</v>
      </c>
      <c r="P91" t="s">
        <v>1494</v>
      </c>
      <c r="Q91">
        <v>1</v>
      </c>
      <c r="W91">
        <v>0</v>
      </c>
      <c r="X91">
        <v>-438066613</v>
      </c>
      <c r="Y91">
        <v>37.461249999999993</v>
      </c>
      <c r="AA91">
        <v>0</v>
      </c>
      <c r="AB91">
        <v>86.4</v>
      </c>
      <c r="AC91">
        <v>13.5</v>
      </c>
      <c r="AD91">
        <v>0</v>
      </c>
      <c r="AE91">
        <v>0</v>
      </c>
      <c r="AF91">
        <v>86.4</v>
      </c>
      <c r="AG91">
        <v>13.5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1</v>
      </c>
      <c r="AQ91">
        <v>0</v>
      </c>
      <c r="AR91">
        <v>0</v>
      </c>
      <c r="AS91" t="s">
        <v>3</v>
      </c>
      <c r="AT91">
        <v>26.06</v>
      </c>
      <c r="AU91" t="s">
        <v>61</v>
      </c>
      <c r="AV91">
        <v>0</v>
      </c>
      <c r="AW91">
        <v>2</v>
      </c>
      <c r="AX91">
        <v>53552995</v>
      </c>
      <c r="AY91">
        <v>1</v>
      </c>
      <c r="AZ91">
        <v>6144</v>
      </c>
      <c r="BA91">
        <v>89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Y91*Source!I46</f>
        <v>4.901055337499999</v>
      </c>
      <c r="CY91">
        <f t="shared" ref="CY91:CY97" si="22">AB91</f>
        <v>86.4</v>
      </c>
      <c r="CZ91">
        <f t="shared" ref="CZ91:CZ97" si="23">AF91</f>
        <v>86.4</v>
      </c>
      <c r="DA91">
        <f t="shared" ref="DA91:DA97" si="24">AJ91</f>
        <v>1</v>
      </c>
      <c r="DB91">
        <f t="shared" si="20"/>
        <v>3236.65</v>
      </c>
      <c r="DC91">
        <f t="shared" si="21"/>
        <v>505.73</v>
      </c>
    </row>
    <row r="92" spans="1:107" x14ac:dyDescent="0.2">
      <c r="A92">
        <f>ROW(Source!A46)</f>
        <v>46</v>
      </c>
      <c r="B92">
        <v>53551706</v>
      </c>
      <c r="C92">
        <v>53552973</v>
      </c>
      <c r="D92">
        <v>29172379</v>
      </c>
      <c r="E92">
        <v>1</v>
      </c>
      <c r="F92">
        <v>1</v>
      </c>
      <c r="G92">
        <v>1</v>
      </c>
      <c r="H92">
        <v>2</v>
      </c>
      <c r="I92" t="s">
        <v>1495</v>
      </c>
      <c r="J92" t="s">
        <v>1496</v>
      </c>
      <c r="K92" t="s">
        <v>1497</v>
      </c>
      <c r="L92">
        <v>1368</v>
      </c>
      <c r="N92">
        <v>1011</v>
      </c>
      <c r="O92" t="s">
        <v>1494</v>
      </c>
      <c r="P92" t="s">
        <v>1494</v>
      </c>
      <c r="Q92">
        <v>1</v>
      </c>
      <c r="W92">
        <v>0</v>
      </c>
      <c r="X92">
        <v>1106923569</v>
      </c>
      <c r="Y92">
        <v>1.4087499999999999</v>
      </c>
      <c r="AA92">
        <v>0</v>
      </c>
      <c r="AB92">
        <v>112</v>
      </c>
      <c r="AC92">
        <v>13.5</v>
      </c>
      <c r="AD92">
        <v>0</v>
      </c>
      <c r="AE92">
        <v>0</v>
      </c>
      <c r="AF92">
        <v>112</v>
      </c>
      <c r="AG92">
        <v>13.5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1</v>
      </c>
      <c r="AQ92">
        <v>0</v>
      </c>
      <c r="AR92">
        <v>0</v>
      </c>
      <c r="AS92" t="s">
        <v>3</v>
      </c>
      <c r="AT92">
        <v>0.98</v>
      </c>
      <c r="AU92" t="s">
        <v>61</v>
      </c>
      <c r="AV92">
        <v>0</v>
      </c>
      <c r="AW92">
        <v>2</v>
      </c>
      <c r="AX92">
        <v>53552996</v>
      </c>
      <c r="AY92">
        <v>1</v>
      </c>
      <c r="AZ92">
        <v>6144</v>
      </c>
      <c r="BA92">
        <v>90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Y92*Source!I46</f>
        <v>0.1843067625</v>
      </c>
      <c r="CY92">
        <f t="shared" si="22"/>
        <v>112</v>
      </c>
      <c r="CZ92">
        <f t="shared" si="23"/>
        <v>112</v>
      </c>
      <c r="DA92">
        <f t="shared" si="24"/>
        <v>1</v>
      </c>
      <c r="DB92">
        <f t="shared" si="20"/>
        <v>157.78</v>
      </c>
      <c r="DC92">
        <f t="shared" si="21"/>
        <v>19.02</v>
      </c>
    </row>
    <row r="93" spans="1:107" x14ac:dyDescent="0.2">
      <c r="A93">
        <f>ROW(Source!A46)</f>
        <v>46</v>
      </c>
      <c r="B93">
        <v>53551706</v>
      </c>
      <c r="C93">
        <v>53552973</v>
      </c>
      <c r="D93">
        <v>29172479</v>
      </c>
      <c r="E93">
        <v>1</v>
      </c>
      <c r="F93">
        <v>1</v>
      </c>
      <c r="G93">
        <v>1</v>
      </c>
      <c r="H93">
        <v>2</v>
      </c>
      <c r="I93" t="s">
        <v>1585</v>
      </c>
      <c r="J93" t="s">
        <v>1586</v>
      </c>
      <c r="K93" t="s">
        <v>1587</v>
      </c>
      <c r="L93">
        <v>1368</v>
      </c>
      <c r="N93">
        <v>1011</v>
      </c>
      <c r="O93" t="s">
        <v>1494</v>
      </c>
      <c r="P93" t="s">
        <v>1494</v>
      </c>
      <c r="Q93">
        <v>1</v>
      </c>
      <c r="W93">
        <v>0</v>
      </c>
      <c r="X93">
        <v>1549832887</v>
      </c>
      <c r="Y93">
        <v>0.388125</v>
      </c>
      <c r="AA93">
        <v>0</v>
      </c>
      <c r="AB93">
        <v>99.89</v>
      </c>
      <c r="AC93">
        <v>10.06</v>
      </c>
      <c r="AD93">
        <v>0</v>
      </c>
      <c r="AE93">
        <v>0</v>
      </c>
      <c r="AF93">
        <v>99.89</v>
      </c>
      <c r="AG93">
        <v>10.06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0.27</v>
      </c>
      <c r="AU93" t="s">
        <v>61</v>
      </c>
      <c r="AV93">
        <v>0</v>
      </c>
      <c r="AW93">
        <v>2</v>
      </c>
      <c r="AX93">
        <v>53552997</v>
      </c>
      <c r="AY93">
        <v>1</v>
      </c>
      <c r="AZ93">
        <v>6144</v>
      </c>
      <c r="BA93">
        <v>91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Y93*Source!I46</f>
        <v>5.0778393749999998E-2</v>
      </c>
      <c r="CY93">
        <f t="shared" si="22"/>
        <v>99.89</v>
      </c>
      <c r="CZ93">
        <f t="shared" si="23"/>
        <v>99.89</v>
      </c>
      <c r="DA93">
        <f t="shared" si="24"/>
        <v>1</v>
      </c>
      <c r="DB93">
        <f t="shared" si="20"/>
        <v>38.770000000000003</v>
      </c>
      <c r="DC93">
        <f t="shared" si="21"/>
        <v>3.91</v>
      </c>
    </row>
    <row r="94" spans="1:107" x14ac:dyDescent="0.2">
      <c r="A94">
        <f>ROW(Source!A46)</f>
        <v>46</v>
      </c>
      <c r="B94">
        <v>53551706</v>
      </c>
      <c r="C94">
        <v>53552973</v>
      </c>
      <c r="D94">
        <v>29172657</v>
      </c>
      <c r="E94">
        <v>1</v>
      </c>
      <c r="F94">
        <v>1</v>
      </c>
      <c r="G94">
        <v>1</v>
      </c>
      <c r="H94">
        <v>2</v>
      </c>
      <c r="I94" t="s">
        <v>1588</v>
      </c>
      <c r="J94" t="s">
        <v>1589</v>
      </c>
      <c r="K94" t="s">
        <v>1590</v>
      </c>
      <c r="L94">
        <v>1368</v>
      </c>
      <c r="N94">
        <v>1011</v>
      </c>
      <c r="O94" t="s">
        <v>1494</v>
      </c>
      <c r="P94" t="s">
        <v>1494</v>
      </c>
      <c r="Q94">
        <v>1</v>
      </c>
      <c r="W94">
        <v>0</v>
      </c>
      <c r="X94">
        <v>1474986261</v>
      </c>
      <c r="Y94">
        <v>6.1812499999999995</v>
      </c>
      <c r="AA94">
        <v>0</v>
      </c>
      <c r="AB94">
        <v>8.1</v>
      </c>
      <c r="AC94">
        <v>0</v>
      </c>
      <c r="AD94">
        <v>0</v>
      </c>
      <c r="AE94">
        <v>0</v>
      </c>
      <c r="AF94">
        <v>8.1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4.3</v>
      </c>
      <c r="AU94" t="s">
        <v>61</v>
      </c>
      <c r="AV94">
        <v>0</v>
      </c>
      <c r="AW94">
        <v>2</v>
      </c>
      <c r="AX94">
        <v>53552998</v>
      </c>
      <c r="AY94">
        <v>1</v>
      </c>
      <c r="AZ94">
        <v>6144</v>
      </c>
      <c r="BA94">
        <v>92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Y94*Source!I46</f>
        <v>0.80869293749999993</v>
      </c>
      <c r="CY94">
        <f t="shared" si="22"/>
        <v>8.1</v>
      </c>
      <c r="CZ94">
        <f t="shared" si="23"/>
        <v>8.1</v>
      </c>
      <c r="DA94">
        <f t="shared" si="24"/>
        <v>1</v>
      </c>
      <c r="DB94">
        <f t="shared" si="20"/>
        <v>50.07</v>
      </c>
      <c r="DC94">
        <f t="shared" si="21"/>
        <v>0</v>
      </c>
    </row>
    <row r="95" spans="1:107" x14ac:dyDescent="0.2">
      <c r="A95">
        <f>ROW(Source!A46)</f>
        <v>46</v>
      </c>
      <c r="B95">
        <v>53551706</v>
      </c>
      <c r="C95">
        <v>53552973</v>
      </c>
      <c r="D95">
        <v>29173150</v>
      </c>
      <c r="E95">
        <v>1</v>
      </c>
      <c r="F95">
        <v>1</v>
      </c>
      <c r="G95">
        <v>1</v>
      </c>
      <c r="H95">
        <v>2</v>
      </c>
      <c r="I95" t="s">
        <v>1591</v>
      </c>
      <c r="J95" t="s">
        <v>1592</v>
      </c>
      <c r="K95" t="s">
        <v>1593</v>
      </c>
      <c r="L95">
        <v>1368</v>
      </c>
      <c r="N95">
        <v>1011</v>
      </c>
      <c r="O95" t="s">
        <v>1494</v>
      </c>
      <c r="P95" t="s">
        <v>1494</v>
      </c>
      <c r="Q95">
        <v>1</v>
      </c>
      <c r="W95">
        <v>0</v>
      </c>
      <c r="X95">
        <v>650070217</v>
      </c>
      <c r="Y95">
        <v>15.395625000000001</v>
      </c>
      <c r="AA95">
        <v>0</v>
      </c>
      <c r="AB95">
        <v>1.9</v>
      </c>
      <c r="AC95">
        <v>0</v>
      </c>
      <c r="AD95">
        <v>0</v>
      </c>
      <c r="AE95">
        <v>0</v>
      </c>
      <c r="AF95">
        <v>1.9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10.71</v>
      </c>
      <c r="AU95" t="s">
        <v>61</v>
      </c>
      <c r="AV95">
        <v>0</v>
      </c>
      <c r="AW95">
        <v>2</v>
      </c>
      <c r="AX95">
        <v>53552999</v>
      </c>
      <c r="AY95">
        <v>1</v>
      </c>
      <c r="AZ95">
        <v>6144</v>
      </c>
      <c r="BA95">
        <v>93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Y95*Source!I46</f>
        <v>2.0142096187500003</v>
      </c>
      <c r="CY95">
        <f t="shared" si="22"/>
        <v>1.9</v>
      </c>
      <c r="CZ95">
        <f t="shared" si="23"/>
        <v>1.9</v>
      </c>
      <c r="DA95">
        <f t="shared" si="24"/>
        <v>1</v>
      </c>
      <c r="DB95">
        <f t="shared" si="20"/>
        <v>29.25</v>
      </c>
      <c r="DC95">
        <f t="shared" si="21"/>
        <v>0</v>
      </c>
    </row>
    <row r="96" spans="1:107" x14ac:dyDescent="0.2">
      <c r="A96">
        <f>ROW(Source!A46)</f>
        <v>46</v>
      </c>
      <c r="B96">
        <v>53551706</v>
      </c>
      <c r="C96">
        <v>53552973</v>
      </c>
      <c r="D96">
        <v>29174592</v>
      </c>
      <c r="E96">
        <v>1</v>
      </c>
      <c r="F96">
        <v>1</v>
      </c>
      <c r="G96">
        <v>1</v>
      </c>
      <c r="H96">
        <v>2</v>
      </c>
      <c r="I96" t="s">
        <v>1594</v>
      </c>
      <c r="J96" t="s">
        <v>1595</v>
      </c>
      <c r="K96" t="s">
        <v>1596</v>
      </c>
      <c r="L96">
        <v>1368</v>
      </c>
      <c r="N96">
        <v>1011</v>
      </c>
      <c r="O96" t="s">
        <v>1494</v>
      </c>
      <c r="P96" t="s">
        <v>1494</v>
      </c>
      <c r="Q96">
        <v>1</v>
      </c>
      <c r="W96">
        <v>0</v>
      </c>
      <c r="X96">
        <v>-1835804875</v>
      </c>
      <c r="Y96">
        <v>0.14374999999999999</v>
      </c>
      <c r="AA96">
        <v>0</v>
      </c>
      <c r="AB96">
        <v>3.27</v>
      </c>
      <c r="AC96">
        <v>0</v>
      </c>
      <c r="AD96">
        <v>0</v>
      </c>
      <c r="AE96">
        <v>0</v>
      </c>
      <c r="AF96">
        <v>3.27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0.1</v>
      </c>
      <c r="AU96" t="s">
        <v>61</v>
      </c>
      <c r="AV96">
        <v>0</v>
      </c>
      <c r="AW96">
        <v>2</v>
      </c>
      <c r="AX96">
        <v>53553000</v>
      </c>
      <c r="AY96">
        <v>1</v>
      </c>
      <c r="AZ96">
        <v>6144</v>
      </c>
      <c r="BA96">
        <v>94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Y96*Source!I46</f>
        <v>1.8806812499999999E-2</v>
      </c>
      <c r="CY96">
        <f t="shared" si="22"/>
        <v>3.27</v>
      </c>
      <c r="CZ96">
        <f t="shared" si="23"/>
        <v>3.27</v>
      </c>
      <c r="DA96">
        <f t="shared" si="24"/>
        <v>1</v>
      </c>
      <c r="DB96">
        <f t="shared" si="20"/>
        <v>0.47</v>
      </c>
      <c r="DC96">
        <f t="shared" si="21"/>
        <v>0</v>
      </c>
    </row>
    <row r="97" spans="1:107" x14ac:dyDescent="0.2">
      <c r="A97">
        <f>ROW(Source!A46)</f>
        <v>46</v>
      </c>
      <c r="B97">
        <v>53551706</v>
      </c>
      <c r="C97">
        <v>53552973</v>
      </c>
      <c r="D97">
        <v>29174913</v>
      </c>
      <c r="E97">
        <v>1</v>
      </c>
      <c r="F97">
        <v>1</v>
      </c>
      <c r="G97">
        <v>1</v>
      </c>
      <c r="H97">
        <v>2</v>
      </c>
      <c r="I97" t="s">
        <v>1513</v>
      </c>
      <c r="J97" t="s">
        <v>1514</v>
      </c>
      <c r="K97" t="s">
        <v>1515</v>
      </c>
      <c r="L97">
        <v>1368</v>
      </c>
      <c r="N97">
        <v>1011</v>
      </c>
      <c r="O97" t="s">
        <v>1494</v>
      </c>
      <c r="P97" t="s">
        <v>1494</v>
      </c>
      <c r="Q97">
        <v>1</v>
      </c>
      <c r="W97">
        <v>0</v>
      </c>
      <c r="X97">
        <v>1230759911</v>
      </c>
      <c r="Y97">
        <v>2.1131249999999997</v>
      </c>
      <c r="AA97">
        <v>0</v>
      </c>
      <c r="AB97">
        <v>87.17</v>
      </c>
      <c r="AC97">
        <v>11.6</v>
      </c>
      <c r="AD97">
        <v>0</v>
      </c>
      <c r="AE97">
        <v>0</v>
      </c>
      <c r="AF97">
        <v>87.17</v>
      </c>
      <c r="AG97">
        <v>11.6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1</v>
      </c>
      <c r="AQ97">
        <v>0</v>
      </c>
      <c r="AR97">
        <v>0</v>
      </c>
      <c r="AS97" t="s">
        <v>3</v>
      </c>
      <c r="AT97">
        <v>1.47</v>
      </c>
      <c r="AU97" t="s">
        <v>61</v>
      </c>
      <c r="AV97">
        <v>0</v>
      </c>
      <c r="AW97">
        <v>2</v>
      </c>
      <c r="AX97">
        <v>53553001</v>
      </c>
      <c r="AY97">
        <v>1</v>
      </c>
      <c r="AZ97">
        <v>6144</v>
      </c>
      <c r="BA97">
        <v>95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Y97*Source!I46</f>
        <v>0.27646014374999994</v>
      </c>
      <c r="CY97">
        <f t="shared" si="22"/>
        <v>87.17</v>
      </c>
      <c r="CZ97">
        <f t="shared" si="23"/>
        <v>87.17</v>
      </c>
      <c r="DA97">
        <f t="shared" si="24"/>
        <v>1</v>
      </c>
      <c r="DB97">
        <f t="shared" si="20"/>
        <v>184.2</v>
      </c>
      <c r="DC97">
        <f t="shared" si="21"/>
        <v>24.51</v>
      </c>
    </row>
    <row r="98" spans="1:107" x14ac:dyDescent="0.2">
      <c r="A98">
        <f>ROW(Source!A46)</f>
        <v>46</v>
      </c>
      <c r="B98">
        <v>53551706</v>
      </c>
      <c r="C98">
        <v>53552973</v>
      </c>
      <c r="D98">
        <v>29113598</v>
      </c>
      <c r="E98">
        <v>1</v>
      </c>
      <c r="F98">
        <v>1</v>
      </c>
      <c r="G98">
        <v>1</v>
      </c>
      <c r="H98">
        <v>3</v>
      </c>
      <c r="I98" t="s">
        <v>1522</v>
      </c>
      <c r="J98" t="s">
        <v>1523</v>
      </c>
      <c r="K98" t="s">
        <v>1524</v>
      </c>
      <c r="L98">
        <v>1348</v>
      </c>
      <c r="N98">
        <v>1009</v>
      </c>
      <c r="O98" t="s">
        <v>26</v>
      </c>
      <c r="P98" t="s">
        <v>26</v>
      </c>
      <c r="Q98">
        <v>1000</v>
      </c>
      <c r="W98">
        <v>0</v>
      </c>
      <c r="X98">
        <v>-1012359093</v>
      </c>
      <c r="Y98">
        <v>1.0200000000000001E-2</v>
      </c>
      <c r="AA98">
        <v>4455.2</v>
      </c>
      <c r="AB98">
        <v>0</v>
      </c>
      <c r="AC98">
        <v>0</v>
      </c>
      <c r="AD98">
        <v>0</v>
      </c>
      <c r="AE98">
        <v>4455.2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1.0200000000000001E-2</v>
      </c>
      <c r="AU98" t="s">
        <v>3</v>
      </c>
      <c r="AV98">
        <v>0</v>
      </c>
      <c r="AW98">
        <v>2</v>
      </c>
      <c r="AX98">
        <v>53553002</v>
      </c>
      <c r="AY98">
        <v>1</v>
      </c>
      <c r="AZ98">
        <v>0</v>
      </c>
      <c r="BA98">
        <v>96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Y98*Source!I46</f>
        <v>1.3344660000000001E-3</v>
      </c>
      <c r="CY98">
        <f t="shared" ref="CY98:CY107" si="25">AA98</f>
        <v>4455.2</v>
      </c>
      <c r="CZ98">
        <f t="shared" ref="CZ98:CZ107" si="26">AE98</f>
        <v>4455.2</v>
      </c>
      <c r="DA98">
        <f t="shared" ref="DA98:DA107" si="27">AI98</f>
        <v>1</v>
      </c>
      <c r="DB98">
        <f t="shared" ref="DB98:DB107" si="28">ROUND(ROUND(AT98*CZ98,2),2)</f>
        <v>45.44</v>
      </c>
      <c r="DC98">
        <f t="shared" ref="DC98:DC107" si="29">ROUND(ROUND(AT98*AG98,2),2)</f>
        <v>0</v>
      </c>
    </row>
    <row r="99" spans="1:107" x14ac:dyDescent="0.2">
      <c r="A99">
        <f>ROW(Source!A46)</f>
        <v>46</v>
      </c>
      <c r="B99">
        <v>53551706</v>
      </c>
      <c r="C99">
        <v>53552973</v>
      </c>
      <c r="D99">
        <v>29113979</v>
      </c>
      <c r="E99">
        <v>1</v>
      </c>
      <c r="F99">
        <v>1</v>
      </c>
      <c r="G99">
        <v>1</v>
      </c>
      <c r="H99">
        <v>3</v>
      </c>
      <c r="I99" t="s">
        <v>1597</v>
      </c>
      <c r="J99" t="s">
        <v>1598</v>
      </c>
      <c r="K99" t="s">
        <v>1599</v>
      </c>
      <c r="L99">
        <v>1348</v>
      </c>
      <c r="N99">
        <v>1009</v>
      </c>
      <c r="O99" t="s">
        <v>26</v>
      </c>
      <c r="P99" t="s">
        <v>26</v>
      </c>
      <c r="Q99">
        <v>1000</v>
      </c>
      <c r="W99">
        <v>0</v>
      </c>
      <c r="X99">
        <v>-1319080431</v>
      </c>
      <c r="Y99">
        <v>5.0000000000000001E-3</v>
      </c>
      <c r="AA99">
        <v>9749.99</v>
      </c>
      <c r="AB99">
        <v>0</v>
      </c>
      <c r="AC99">
        <v>0</v>
      </c>
      <c r="AD99">
        <v>0</v>
      </c>
      <c r="AE99">
        <v>9749.99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5.0000000000000001E-3</v>
      </c>
      <c r="AU99" t="s">
        <v>3</v>
      </c>
      <c r="AV99">
        <v>0</v>
      </c>
      <c r="AW99">
        <v>2</v>
      </c>
      <c r="AX99">
        <v>53553003</v>
      </c>
      <c r="AY99">
        <v>1</v>
      </c>
      <c r="AZ99">
        <v>0</v>
      </c>
      <c r="BA99">
        <v>97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Y99*Source!I46</f>
        <v>6.5415000000000004E-4</v>
      </c>
      <c r="CY99">
        <f t="shared" si="25"/>
        <v>9749.99</v>
      </c>
      <c r="CZ99">
        <f t="shared" si="26"/>
        <v>9749.99</v>
      </c>
      <c r="DA99">
        <f t="shared" si="27"/>
        <v>1</v>
      </c>
      <c r="DB99">
        <f t="shared" si="28"/>
        <v>48.75</v>
      </c>
      <c r="DC99">
        <f t="shared" si="29"/>
        <v>0</v>
      </c>
    </row>
    <row r="100" spans="1:107" x14ac:dyDescent="0.2">
      <c r="A100">
        <f>ROW(Source!A46)</f>
        <v>46</v>
      </c>
      <c r="B100">
        <v>53551706</v>
      </c>
      <c r="C100">
        <v>53552973</v>
      </c>
      <c r="D100">
        <v>29108248</v>
      </c>
      <c r="E100">
        <v>1</v>
      </c>
      <c r="F100">
        <v>1</v>
      </c>
      <c r="G100">
        <v>1</v>
      </c>
      <c r="H100">
        <v>3</v>
      </c>
      <c r="I100" t="s">
        <v>1600</v>
      </c>
      <c r="J100" t="s">
        <v>1601</v>
      </c>
      <c r="K100" t="s">
        <v>1602</v>
      </c>
      <c r="L100">
        <v>1327</v>
      </c>
      <c r="N100">
        <v>1005</v>
      </c>
      <c r="O100" t="s">
        <v>128</v>
      </c>
      <c r="P100" t="s">
        <v>128</v>
      </c>
      <c r="Q100">
        <v>1</v>
      </c>
      <c r="W100">
        <v>0</v>
      </c>
      <c r="X100">
        <v>914604176</v>
      </c>
      <c r="Y100">
        <v>30</v>
      </c>
      <c r="AA100">
        <v>10.199999999999999</v>
      </c>
      <c r="AB100">
        <v>0</v>
      </c>
      <c r="AC100">
        <v>0</v>
      </c>
      <c r="AD100">
        <v>0</v>
      </c>
      <c r="AE100">
        <v>10.199999999999999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30</v>
      </c>
      <c r="AU100" t="s">
        <v>3</v>
      </c>
      <c r="AV100">
        <v>0</v>
      </c>
      <c r="AW100">
        <v>2</v>
      </c>
      <c r="AX100">
        <v>53553004</v>
      </c>
      <c r="AY100">
        <v>1</v>
      </c>
      <c r="AZ100">
        <v>0</v>
      </c>
      <c r="BA100">
        <v>98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Y100*Source!I46</f>
        <v>3.9249000000000001</v>
      </c>
      <c r="CY100">
        <f t="shared" si="25"/>
        <v>10.199999999999999</v>
      </c>
      <c r="CZ100">
        <f t="shared" si="26"/>
        <v>10.199999999999999</v>
      </c>
      <c r="DA100">
        <f t="shared" si="27"/>
        <v>1</v>
      </c>
      <c r="DB100">
        <f t="shared" si="28"/>
        <v>306</v>
      </c>
      <c r="DC100">
        <f t="shared" si="29"/>
        <v>0</v>
      </c>
    </row>
    <row r="101" spans="1:107" x14ac:dyDescent="0.2">
      <c r="A101">
        <f>ROW(Source!A46)</f>
        <v>46</v>
      </c>
      <c r="B101">
        <v>53551706</v>
      </c>
      <c r="C101">
        <v>53552973</v>
      </c>
      <c r="D101">
        <v>29114332</v>
      </c>
      <c r="E101">
        <v>1</v>
      </c>
      <c r="F101">
        <v>1</v>
      </c>
      <c r="G101">
        <v>1</v>
      </c>
      <c r="H101">
        <v>3</v>
      </c>
      <c r="I101" t="s">
        <v>1531</v>
      </c>
      <c r="J101" t="s">
        <v>1532</v>
      </c>
      <c r="K101" t="s">
        <v>1533</v>
      </c>
      <c r="L101">
        <v>1348</v>
      </c>
      <c r="N101">
        <v>1009</v>
      </c>
      <c r="O101" t="s">
        <v>26</v>
      </c>
      <c r="P101" t="s">
        <v>26</v>
      </c>
      <c r="Q101">
        <v>1000</v>
      </c>
      <c r="W101">
        <v>0</v>
      </c>
      <c r="X101">
        <v>1561117559</v>
      </c>
      <c r="Y101">
        <v>2E-3</v>
      </c>
      <c r="AA101">
        <v>11978</v>
      </c>
      <c r="AB101">
        <v>0</v>
      </c>
      <c r="AC101">
        <v>0</v>
      </c>
      <c r="AD101">
        <v>0</v>
      </c>
      <c r="AE101">
        <v>11978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2E-3</v>
      </c>
      <c r="AU101" t="s">
        <v>3</v>
      </c>
      <c r="AV101">
        <v>0</v>
      </c>
      <c r="AW101">
        <v>2</v>
      </c>
      <c r="AX101">
        <v>53553005</v>
      </c>
      <c r="AY101">
        <v>1</v>
      </c>
      <c r="AZ101">
        <v>0</v>
      </c>
      <c r="BA101">
        <v>99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Y101*Source!I46</f>
        <v>2.6165999999999999E-4</v>
      </c>
      <c r="CY101">
        <f t="shared" si="25"/>
        <v>11978</v>
      </c>
      <c r="CZ101">
        <f t="shared" si="26"/>
        <v>11978</v>
      </c>
      <c r="DA101">
        <f t="shared" si="27"/>
        <v>1</v>
      </c>
      <c r="DB101">
        <f t="shared" si="28"/>
        <v>23.96</v>
      </c>
      <c r="DC101">
        <f t="shared" si="29"/>
        <v>0</v>
      </c>
    </row>
    <row r="102" spans="1:107" x14ac:dyDescent="0.2">
      <c r="A102">
        <f>ROW(Source!A46)</f>
        <v>46</v>
      </c>
      <c r="B102">
        <v>53551706</v>
      </c>
      <c r="C102">
        <v>53552973</v>
      </c>
      <c r="D102">
        <v>29115650</v>
      </c>
      <c r="E102">
        <v>1</v>
      </c>
      <c r="F102">
        <v>1</v>
      </c>
      <c r="G102">
        <v>1</v>
      </c>
      <c r="H102">
        <v>3</v>
      </c>
      <c r="I102" t="s">
        <v>1603</v>
      </c>
      <c r="J102" t="s">
        <v>1604</v>
      </c>
      <c r="K102" t="s">
        <v>1605</v>
      </c>
      <c r="L102">
        <v>1339</v>
      </c>
      <c r="N102">
        <v>1007</v>
      </c>
      <c r="O102" t="s">
        <v>425</v>
      </c>
      <c r="P102" t="s">
        <v>425</v>
      </c>
      <c r="Q102">
        <v>1</v>
      </c>
      <c r="W102">
        <v>0</v>
      </c>
      <c r="X102">
        <v>-2068707452</v>
      </c>
      <c r="Y102">
        <v>0.04</v>
      </c>
      <c r="AA102">
        <v>1056</v>
      </c>
      <c r="AB102">
        <v>0</v>
      </c>
      <c r="AC102">
        <v>0</v>
      </c>
      <c r="AD102">
        <v>0</v>
      </c>
      <c r="AE102">
        <v>1056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0.04</v>
      </c>
      <c r="AU102" t="s">
        <v>3</v>
      </c>
      <c r="AV102">
        <v>0</v>
      </c>
      <c r="AW102">
        <v>2</v>
      </c>
      <c r="AX102">
        <v>53553006</v>
      </c>
      <c r="AY102">
        <v>1</v>
      </c>
      <c r="AZ102">
        <v>0</v>
      </c>
      <c r="BA102">
        <v>100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Y102*Source!I46</f>
        <v>5.2332000000000004E-3</v>
      </c>
      <c r="CY102">
        <f t="shared" si="25"/>
        <v>1056</v>
      </c>
      <c r="CZ102">
        <f t="shared" si="26"/>
        <v>1056</v>
      </c>
      <c r="DA102">
        <f t="shared" si="27"/>
        <v>1</v>
      </c>
      <c r="DB102">
        <f t="shared" si="28"/>
        <v>42.24</v>
      </c>
      <c r="DC102">
        <f t="shared" si="29"/>
        <v>0</v>
      </c>
    </row>
    <row r="103" spans="1:107" x14ac:dyDescent="0.2">
      <c r="A103">
        <f>ROW(Source!A46)</f>
        <v>46</v>
      </c>
      <c r="B103">
        <v>53551706</v>
      </c>
      <c r="C103">
        <v>53552973</v>
      </c>
      <c r="D103">
        <v>29131309</v>
      </c>
      <c r="E103">
        <v>1</v>
      </c>
      <c r="F103">
        <v>1</v>
      </c>
      <c r="G103">
        <v>1</v>
      </c>
      <c r="H103">
        <v>3</v>
      </c>
      <c r="I103" t="s">
        <v>1606</v>
      </c>
      <c r="J103" t="s">
        <v>1607</v>
      </c>
      <c r="K103" t="s">
        <v>1608</v>
      </c>
      <c r="L103">
        <v>1327</v>
      </c>
      <c r="N103">
        <v>1005</v>
      </c>
      <c r="O103" t="s">
        <v>128</v>
      </c>
      <c r="P103" t="s">
        <v>128</v>
      </c>
      <c r="Q103">
        <v>1</v>
      </c>
      <c r="W103">
        <v>0</v>
      </c>
      <c r="X103">
        <v>-847711581</v>
      </c>
      <c r="Y103">
        <v>3.6</v>
      </c>
      <c r="AA103">
        <v>57.63</v>
      </c>
      <c r="AB103">
        <v>0</v>
      </c>
      <c r="AC103">
        <v>0</v>
      </c>
      <c r="AD103">
        <v>0</v>
      </c>
      <c r="AE103">
        <v>57.63</v>
      </c>
      <c r="AF103">
        <v>0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3.6</v>
      </c>
      <c r="AU103" t="s">
        <v>3</v>
      </c>
      <c r="AV103">
        <v>0</v>
      </c>
      <c r="AW103">
        <v>2</v>
      </c>
      <c r="AX103">
        <v>53553007</v>
      </c>
      <c r="AY103">
        <v>1</v>
      </c>
      <c r="AZ103">
        <v>0</v>
      </c>
      <c r="BA103">
        <v>101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Y103*Source!I46</f>
        <v>0.47098800000000002</v>
      </c>
      <c r="CY103">
        <f t="shared" si="25"/>
        <v>57.63</v>
      </c>
      <c r="CZ103">
        <f t="shared" si="26"/>
        <v>57.63</v>
      </c>
      <c r="DA103">
        <f t="shared" si="27"/>
        <v>1</v>
      </c>
      <c r="DB103">
        <f t="shared" si="28"/>
        <v>207.47</v>
      </c>
      <c r="DC103">
        <f t="shared" si="29"/>
        <v>0</v>
      </c>
    </row>
    <row r="104" spans="1:107" x14ac:dyDescent="0.2">
      <c r="A104">
        <f>ROW(Source!A46)</f>
        <v>46</v>
      </c>
      <c r="B104">
        <v>53551706</v>
      </c>
      <c r="C104">
        <v>53552973</v>
      </c>
      <c r="D104">
        <v>29131324</v>
      </c>
      <c r="E104">
        <v>1</v>
      </c>
      <c r="F104">
        <v>1</v>
      </c>
      <c r="G104">
        <v>1</v>
      </c>
      <c r="H104">
        <v>3</v>
      </c>
      <c r="I104" t="s">
        <v>1609</v>
      </c>
      <c r="J104" t="s">
        <v>1610</v>
      </c>
      <c r="K104" t="s">
        <v>1611</v>
      </c>
      <c r="L104">
        <v>1348</v>
      </c>
      <c r="N104">
        <v>1009</v>
      </c>
      <c r="O104" t="s">
        <v>26</v>
      </c>
      <c r="P104" t="s">
        <v>26</v>
      </c>
      <c r="Q104">
        <v>1000</v>
      </c>
      <c r="W104">
        <v>0</v>
      </c>
      <c r="X104">
        <v>-922545297</v>
      </c>
      <c r="Y104">
        <v>8.1</v>
      </c>
      <c r="AA104">
        <v>5649.99</v>
      </c>
      <c r="AB104">
        <v>0</v>
      </c>
      <c r="AC104">
        <v>0</v>
      </c>
      <c r="AD104">
        <v>0</v>
      </c>
      <c r="AE104">
        <v>5649.99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8.1</v>
      </c>
      <c r="AU104" t="s">
        <v>3</v>
      </c>
      <c r="AV104">
        <v>0</v>
      </c>
      <c r="AW104">
        <v>2</v>
      </c>
      <c r="AX104">
        <v>53553008</v>
      </c>
      <c r="AY104">
        <v>1</v>
      </c>
      <c r="AZ104">
        <v>0</v>
      </c>
      <c r="BA104">
        <v>102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Y104*Source!I46</f>
        <v>1.059723</v>
      </c>
      <c r="CY104">
        <f t="shared" si="25"/>
        <v>5649.99</v>
      </c>
      <c r="CZ104">
        <f t="shared" si="26"/>
        <v>5649.99</v>
      </c>
      <c r="DA104">
        <f t="shared" si="27"/>
        <v>1</v>
      </c>
      <c r="DB104">
        <f t="shared" si="28"/>
        <v>45764.92</v>
      </c>
      <c r="DC104">
        <f t="shared" si="29"/>
        <v>0</v>
      </c>
    </row>
    <row r="105" spans="1:107" x14ac:dyDescent="0.2">
      <c r="A105">
        <f>ROW(Source!A46)</f>
        <v>46</v>
      </c>
      <c r="B105">
        <v>53551706</v>
      </c>
      <c r="C105">
        <v>53552973</v>
      </c>
      <c r="D105">
        <v>29145043</v>
      </c>
      <c r="E105">
        <v>1</v>
      </c>
      <c r="F105">
        <v>1</v>
      </c>
      <c r="G105">
        <v>1</v>
      </c>
      <c r="H105">
        <v>3</v>
      </c>
      <c r="I105" t="s">
        <v>1612</v>
      </c>
      <c r="J105" t="s">
        <v>1613</v>
      </c>
      <c r="K105" t="s">
        <v>1614</v>
      </c>
      <c r="L105">
        <v>1339</v>
      </c>
      <c r="N105">
        <v>1007</v>
      </c>
      <c r="O105" t="s">
        <v>425</v>
      </c>
      <c r="P105" t="s">
        <v>425</v>
      </c>
      <c r="Q105">
        <v>1</v>
      </c>
      <c r="W105">
        <v>0</v>
      </c>
      <c r="X105">
        <v>548345076</v>
      </c>
      <c r="Y105">
        <v>101.5</v>
      </c>
      <c r="AA105">
        <v>665</v>
      </c>
      <c r="AB105">
        <v>0</v>
      </c>
      <c r="AC105">
        <v>0</v>
      </c>
      <c r="AD105">
        <v>0</v>
      </c>
      <c r="AE105">
        <v>665</v>
      </c>
      <c r="AF105">
        <v>0</v>
      </c>
      <c r="AG105">
        <v>0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101.5</v>
      </c>
      <c r="AU105" t="s">
        <v>3</v>
      </c>
      <c r="AV105">
        <v>0</v>
      </c>
      <c r="AW105">
        <v>2</v>
      </c>
      <c r="AX105">
        <v>53553009</v>
      </c>
      <c r="AY105">
        <v>1</v>
      </c>
      <c r="AZ105">
        <v>0</v>
      </c>
      <c r="BA105">
        <v>103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Y105*Source!I46</f>
        <v>13.279245</v>
      </c>
      <c r="CY105">
        <f t="shared" si="25"/>
        <v>665</v>
      </c>
      <c r="CZ105">
        <f t="shared" si="26"/>
        <v>665</v>
      </c>
      <c r="DA105">
        <f t="shared" si="27"/>
        <v>1</v>
      </c>
      <c r="DB105">
        <f t="shared" si="28"/>
        <v>67497.5</v>
      </c>
      <c r="DC105">
        <f t="shared" si="29"/>
        <v>0</v>
      </c>
    </row>
    <row r="106" spans="1:107" x14ac:dyDescent="0.2">
      <c r="A106">
        <f>ROW(Source!A46)</f>
        <v>46</v>
      </c>
      <c r="B106">
        <v>53551706</v>
      </c>
      <c r="C106">
        <v>53552973</v>
      </c>
      <c r="D106">
        <v>29149243</v>
      </c>
      <c r="E106">
        <v>1</v>
      </c>
      <c r="F106">
        <v>1</v>
      </c>
      <c r="G106">
        <v>1</v>
      </c>
      <c r="H106">
        <v>3</v>
      </c>
      <c r="I106" t="s">
        <v>1615</v>
      </c>
      <c r="J106" t="s">
        <v>1616</v>
      </c>
      <c r="K106" t="s">
        <v>1617</v>
      </c>
      <c r="L106">
        <v>1348</v>
      </c>
      <c r="N106">
        <v>1009</v>
      </c>
      <c r="O106" t="s">
        <v>26</v>
      </c>
      <c r="P106" t="s">
        <v>26</v>
      </c>
      <c r="Q106">
        <v>1000</v>
      </c>
      <c r="W106">
        <v>0</v>
      </c>
      <c r="X106">
        <v>-1340402651</v>
      </c>
      <c r="Y106">
        <v>0.01</v>
      </c>
      <c r="AA106">
        <v>734.5</v>
      </c>
      <c r="AB106">
        <v>0</v>
      </c>
      <c r="AC106">
        <v>0</v>
      </c>
      <c r="AD106">
        <v>0</v>
      </c>
      <c r="AE106">
        <v>734.5</v>
      </c>
      <c r="AF106">
        <v>0</v>
      </c>
      <c r="AG106">
        <v>0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0.01</v>
      </c>
      <c r="AU106" t="s">
        <v>3</v>
      </c>
      <c r="AV106">
        <v>0</v>
      </c>
      <c r="AW106">
        <v>2</v>
      </c>
      <c r="AX106">
        <v>53553010</v>
      </c>
      <c r="AY106">
        <v>1</v>
      </c>
      <c r="AZ106">
        <v>0</v>
      </c>
      <c r="BA106">
        <v>104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Y106*Source!I46</f>
        <v>1.3083000000000001E-3</v>
      </c>
      <c r="CY106">
        <f t="shared" si="25"/>
        <v>734.5</v>
      </c>
      <c r="CZ106">
        <f t="shared" si="26"/>
        <v>734.5</v>
      </c>
      <c r="DA106">
        <f t="shared" si="27"/>
        <v>1</v>
      </c>
      <c r="DB106">
        <f t="shared" si="28"/>
        <v>7.35</v>
      </c>
      <c r="DC106">
        <f t="shared" si="29"/>
        <v>0</v>
      </c>
    </row>
    <row r="107" spans="1:107" x14ac:dyDescent="0.2">
      <c r="A107">
        <f>ROW(Source!A46)</f>
        <v>46</v>
      </c>
      <c r="B107">
        <v>53551706</v>
      </c>
      <c r="C107">
        <v>53552973</v>
      </c>
      <c r="D107">
        <v>29150040</v>
      </c>
      <c r="E107">
        <v>1</v>
      </c>
      <c r="F107">
        <v>1</v>
      </c>
      <c r="G107">
        <v>1</v>
      </c>
      <c r="H107">
        <v>3</v>
      </c>
      <c r="I107" t="s">
        <v>1576</v>
      </c>
      <c r="J107" t="s">
        <v>1577</v>
      </c>
      <c r="K107" t="s">
        <v>1578</v>
      </c>
      <c r="L107">
        <v>1339</v>
      </c>
      <c r="N107">
        <v>1007</v>
      </c>
      <c r="O107" t="s">
        <v>425</v>
      </c>
      <c r="P107" t="s">
        <v>425</v>
      </c>
      <c r="Q107">
        <v>1</v>
      </c>
      <c r="W107">
        <v>0</v>
      </c>
      <c r="X107">
        <v>619799737</v>
      </c>
      <c r="Y107">
        <v>0.73</v>
      </c>
      <c r="AA107">
        <v>2.44</v>
      </c>
      <c r="AB107">
        <v>0</v>
      </c>
      <c r="AC107">
        <v>0</v>
      </c>
      <c r="AD107">
        <v>0</v>
      </c>
      <c r="AE107">
        <v>2.44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0</v>
      </c>
      <c r="AQ107">
        <v>0</v>
      </c>
      <c r="AR107">
        <v>0</v>
      </c>
      <c r="AS107" t="s">
        <v>3</v>
      </c>
      <c r="AT107">
        <v>0.73</v>
      </c>
      <c r="AU107" t="s">
        <v>3</v>
      </c>
      <c r="AV107">
        <v>0</v>
      </c>
      <c r="AW107">
        <v>2</v>
      </c>
      <c r="AX107">
        <v>53553011</v>
      </c>
      <c r="AY107">
        <v>1</v>
      </c>
      <c r="AZ107">
        <v>0</v>
      </c>
      <c r="BA107">
        <v>105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Y107*Source!I46</f>
        <v>9.5505900000000005E-2</v>
      </c>
      <c r="CY107">
        <f t="shared" si="25"/>
        <v>2.44</v>
      </c>
      <c r="CZ107">
        <f t="shared" si="26"/>
        <v>2.44</v>
      </c>
      <c r="DA107">
        <f t="shared" si="27"/>
        <v>1</v>
      </c>
      <c r="DB107">
        <f t="shared" si="28"/>
        <v>1.78</v>
      </c>
      <c r="DC107">
        <f t="shared" si="29"/>
        <v>0</v>
      </c>
    </row>
    <row r="108" spans="1:107" x14ac:dyDescent="0.2">
      <c r="A108">
        <f>ROW(Source!A47)</f>
        <v>47</v>
      </c>
      <c r="B108">
        <v>53551707</v>
      </c>
      <c r="C108">
        <v>53552973</v>
      </c>
      <c r="D108">
        <v>18407150</v>
      </c>
      <c r="E108">
        <v>1</v>
      </c>
      <c r="F108">
        <v>1</v>
      </c>
      <c r="G108">
        <v>1</v>
      </c>
      <c r="H108">
        <v>1</v>
      </c>
      <c r="I108" t="s">
        <v>1552</v>
      </c>
      <c r="J108" t="s">
        <v>3</v>
      </c>
      <c r="K108" t="s">
        <v>1553</v>
      </c>
      <c r="L108">
        <v>1369</v>
      </c>
      <c r="N108">
        <v>1013</v>
      </c>
      <c r="O108" t="s">
        <v>1486</v>
      </c>
      <c r="P108" t="s">
        <v>1486</v>
      </c>
      <c r="Q108">
        <v>1</v>
      </c>
      <c r="W108">
        <v>0</v>
      </c>
      <c r="X108">
        <v>-931037793</v>
      </c>
      <c r="Y108">
        <v>291.82284999999996</v>
      </c>
      <c r="AA108">
        <v>0</v>
      </c>
      <c r="AB108">
        <v>0</v>
      </c>
      <c r="AC108">
        <v>0</v>
      </c>
      <c r="AD108">
        <v>300.60000000000002</v>
      </c>
      <c r="AE108">
        <v>0</v>
      </c>
      <c r="AF108">
        <v>0</v>
      </c>
      <c r="AG108">
        <v>0</v>
      </c>
      <c r="AH108">
        <v>300.60000000000002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220.66</v>
      </c>
      <c r="AU108" t="s">
        <v>62</v>
      </c>
      <c r="AV108">
        <v>1</v>
      </c>
      <c r="AW108">
        <v>2</v>
      </c>
      <c r="AX108">
        <v>53552993</v>
      </c>
      <c r="AY108">
        <v>2</v>
      </c>
      <c r="AZ108">
        <v>137216</v>
      </c>
      <c r="BA108">
        <v>106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Y108*Source!I47</f>
        <v>38.179183465499996</v>
      </c>
      <c r="CY108">
        <f>AD108</f>
        <v>300.60000000000002</v>
      </c>
      <c r="CZ108">
        <f>AH108</f>
        <v>300.60000000000002</v>
      </c>
      <c r="DA108">
        <f>AL108</f>
        <v>1</v>
      </c>
      <c r="DB108">
        <f>ROUND((ROUND(AT108*CZ108,2)*ROUND((1.15*1.15),7)),2)</f>
        <v>87721.95</v>
      </c>
      <c r="DC108">
        <f>ROUND((ROUND(AT108*AG108,2)*ROUND((1.15*1.15),7)),2)</f>
        <v>0</v>
      </c>
    </row>
    <row r="109" spans="1:107" x14ac:dyDescent="0.2">
      <c r="A109">
        <f>ROW(Source!A47)</f>
        <v>47</v>
      </c>
      <c r="B109">
        <v>53551707</v>
      </c>
      <c r="C109">
        <v>53552973</v>
      </c>
      <c r="D109">
        <v>121548</v>
      </c>
      <c r="E109">
        <v>1</v>
      </c>
      <c r="F109">
        <v>1</v>
      </c>
      <c r="G109">
        <v>1</v>
      </c>
      <c r="H109">
        <v>1</v>
      </c>
      <c r="I109" t="s">
        <v>31</v>
      </c>
      <c r="J109" t="s">
        <v>3</v>
      </c>
      <c r="K109" t="s">
        <v>1489</v>
      </c>
      <c r="L109">
        <v>608254</v>
      </c>
      <c r="N109">
        <v>1013</v>
      </c>
      <c r="O109" t="s">
        <v>1490</v>
      </c>
      <c r="P109" t="s">
        <v>1490</v>
      </c>
      <c r="Q109">
        <v>1</v>
      </c>
      <c r="W109">
        <v>0</v>
      </c>
      <c r="X109">
        <v>-185737400</v>
      </c>
      <c r="Y109">
        <v>39.258124999999993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27.31</v>
      </c>
      <c r="AU109" t="s">
        <v>61</v>
      </c>
      <c r="AV109">
        <v>2</v>
      </c>
      <c r="AW109">
        <v>2</v>
      </c>
      <c r="AX109">
        <v>53552994</v>
      </c>
      <c r="AY109">
        <v>1</v>
      </c>
      <c r="AZ109">
        <v>6144</v>
      </c>
      <c r="BA109">
        <v>107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Y109*Source!I47</f>
        <v>5.1361404937499993</v>
      </c>
      <c r="CY109">
        <f>AD109</f>
        <v>0</v>
      </c>
      <c r="CZ109">
        <f>AH109</f>
        <v>0</v>
      </c>
      <c r="DA109">
        <f>AL109</f>
        <v>1</v>
      </c>
      <c r="DB109">
        <f t="shared" ref="DB109:DB116" si="30">ROUND((ROUND(AT109*CZ109,2)*ROUND((1.25*1.15),7)),2)</f>
        <v>0</v>
      </c>
      <c r="DC109">
        <f t="shared" ref="DC109:DC116" si="31">ROUND((ROUND(AT109*AG109,2)*ROUND((1.25*1.15),7)),2)</f>
        <v>0</v>
      </c>
    </row>
    <row r="110" spans="1:107" x14ac:dyDescent="0.2">
      <c r="A110">
        <f>ROW(Source!A47)</f>
        <v>47</v>
      </c>
      <c r="B110">
        <v>53551707</v>
      </c>
      <c r="C110">
        <v>53552973</v>
      </c>
      <c r="D110">
        <v>29172268</v>
      </c>
      <c r="E110">
        <v>1</v>
      </c>
      <c r="F110">
        <v>1</v>
      </c>
      <c r="G110">
        <v>1</v>
      </c>
      <c r="H110">
        <v>2</v>
      </c>
      <c r="I110" t="s">
        <v>1582</v>
      </c>
      <c r="J110" t="s">
        <v>1583</v>
      </c>
      <c r="K110" t="s">
        <v>1584</v>
      </c>
      <c r="L110">
        <v>1368</v>
      </c>
      <c r="N110">
        <v>1011</v>
      </c>
      <c r="O110" t="s">
        <v>1494</v>
      </c>
      <c r="P110" t="s">
        <v>1494</v>
      </c>
      <c r="Q110">
        <v>1</v>
      </c>
      <c r="W110">
        <v>0</v>
      </c>
      <c r="X110">
        <v>-438066613</v>
      </c>
      <c r="Y110">
        <v>37.461249999999993</v>
      </c>
      <c r="AA110">
        <v>0</v>
      </c>
      <c r="AB110">
        <v>86.4</v>
      </c>
      <c r="AC110">
        <v>13.5</v>
      </c>
      <c r="AD110">
        <v>0</v>
      </c>
      <c r="AE110">
        <v>0</v>
      </c>
      <c r="AF110">
        <v>86.4</v>
      </c>
      <c r="AG110">
        <v>13.5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26.06</v>
      </c>
      <c r="AU110" t="s">
        <v>61</v>
      </c>
      <c r="AV110">
        <v>0</v>
      </c>
      <c r="AW110">
        <v>2</v>
      </c>
      <c r="AX110">
        <v>53552995</v>
      </c>
      <c r="AY110">
        <v>1</v>
      </c>
      <c r="AZ110">
        <v>6144</v>
      </c>
      <c r="BA110">
        <v>108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Y110*Source!I47</f>
        <v>4.901055337499999</v>
      </c>
      <c r="CY110">
        <f t="shared" ref="CY110:CY116" si="32">AB110</f>
        <v>86.4</v>
      </c>
      <c r="CZ110">
        <f t="shared" ref="CZ110:CZ116" si="33">AF110</f>
        <v>86.4</v>
      </c>
      <c r="DA110">
        <f t="shared" ref="DA110:DA116" si="34">AJ110</f>
        <v>1</v>
      </c>
      <c r="DB110">
        <f t="shared" si="30"/>
        <v>3236.65</v>
      </c>
      <c r="DC110">
        <f t="shared" si="31"/>
        <v>505.73</v>
      </c>
    </row>
    <row r="111" spans="1:107" x14ac:dyDescent="0.2">
      <c r="A111">
        <f>ROW(Source!A47)</f>
        <v>47</v>
      </c>
      <c r="B111">
        <v>53551707</v>
      </c>
      <c r="C111">
        <v>53552973</v>
      </c>
      <c r="D111">
        <v>29172379</v>
      </c>
      <c r="E111">
        <v>1</v>
      </c>
      <c r="F111">
        <v>1</v>
      </c>
      <c r="G111">
        <v>1</v>
      </c>
      <c r="H111">
        <v>2</v>
      </c>
      <c r="I111" t="s">
        <v>1495</v>
      </c>
      <c r="J111" t="s">
        <v>1496</v>
      </c>
      <c r="K111" t="s">
        <v>1497</v>
      </c>
      <c r="L111">
        <v>1368</v>
      </c>
      <c r="N111">
        <v>1011</v>
      </c>
      <c r="O111" t="s">
        <v>1494</v>
      </c>
      <c r="P111" t="s">
        <v>1494</v>
      </c>
      <c r="Q111">
        <v>1</v>
      </c>
      <c r="W111">
        <v>0</v>
      </c>
      <c r="X111">
        <v>1106923569</v>
      </c>
      <c r="Y111">
        <v>1.4087499999999999</v>
      </c>
      <c r="AA111">
        <v>0</v>
      </c>
      <c r="AB111">
        <v>112</v>
      </c>
      <c r="AC111">
        <v>13.5</v>
      </c>
      <c r="AD111">
        <v>0</v>
      </c>
      <c r="AE111">
        <v>0</v>
      </c>
      <c r="AF111">
        <v>112</v>
      </c>
      <c r="AG111">
        <v>13.5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0.98</v>
      </c>
      <c r="AU111" t="s">
        <v>61</v>
      </c>
      <c r="AV111">
        <v>0</v>
      </c>
      <c r="AW111">
        <v>2</v>
      </c>
      <c r="AX111">
        <v>53552996</v>
      </c>
      <c r="AY111">
        <v>1</v>
      </c>
      <c r="AZ111">
        <v>6144</v>
      </c>
      <c r="BA111">
        <v>109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Y111*Source!I47</f>
        <v>0.1843067625</v>
      </c>
      <c r="CY111">
        <f t="shared" si="32"/>
        <v>112</v>
      </c>
      <c r="CZ111">
        <f t="shared" si="33"/>
        <v>112</v>
      </c>
      <c r="DA111">
        <f t="shared" si="34"/>
        <v>1</v>
      </c>
      <c r="DB111">
        <f t="shared" si="30"/>
        <v>157.78</v>
      </c>
      <c r="DC111">
        <f t="shared" si="31"/>
        <v>19.02</v>
      </c>
    </row>
    <row r="112" spans="1:107" x14ac:dyDescent="0.2">
      <c r="A112">
        <f>ROW(Source!A47)</f>
        <v>47</v>
      </c>
      <c r="B112">
        <v>53551707</v>
      </c>
      <c r="C112">
        <v>53552973</v>
      </c>
      <c r="D112">
        <v>29172479</v>
      </c>
      <c r="E112">
        <v>1</v>
      </c>
      <c r="F112">
        <v>1</v>
      </c>
      <c r="G112">
        <v>1</v>
      </c>
      <c r="H112">
        <v>2</v>
      </c>
      <c r="I112" t="s">
        <v>1585</v>
      </c>
      <c r="J112" t="s">
        <v>1586</v>
      </c>
      <c r="K112" t="s">
        <v>1587</v>
      </c>
      <c r="L112">
        <v>1368</v>
      </c>
      <c r="N112">
        <v>1011</v>
      </c>
      <c r="O112" t="s">
        <v>1494</v>
      </c>
      <c r="P112" t="s">
        <v>1494</v>
      </c>
      <c r="Q112">
        <v>1</v>
      </c>
      <c r="W112">
        <v>0</v>
      </c>
      <c r="X112">
        <v>1549832887</v>
      </c>
      <c r="Y112">
        <v>0.388125</v>
      </c>
      <c r="AA112">
        <v>0</v>
      </c>
      <c r="AB112">
        <v>99.89</v>
      </c>
      <c r="AC112">
        <v>10.06</v>
      </c>
      <c r="AD112">
        <v>0</v>
      </c>
      <c r="AE112">
        <v>0</v>
      </c>
      <c r="AF112">
        <v>99.89</v>
      </c>
      <c r="AG112">
        <v>10.06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1</v>
      </c>
      <c r="AQ112">
        <v>0</v>
      </c>
      <c r="AR112">
        <v>0</v>
      </c>
      <c r="AS112" t="s">
        <v>3</v>
      </c>
      <c r="AT112">
        <v>0.27</v>
      </c>
      <c r="AU112" t="s">
        <v>61</v>
      </c>
      <c r="AV112">
        <v>0</v>
      </c>
      <c r="AW112">
        <v>2</v>
      </c>
      <c r="AX112">
        <v>53552997</v>
      </c>
      <c r="AY112">
        <v>1</v>
      </c>
      <c r="AZ112">
        <v>6144</v>
      </c>
      <c r="BA112">
        <v>110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Y112*Source!I47</f>
        <v>5.0778393749999998E-2</v>
      </c>
      <c r="CY112">
        <f t="shared" si="32"/>
        <v>99.89</v>
      </c>
      <c r="CZ112">
        <f t="shared" si="33"/>
        <v>99.89</v>
      </c>
      <c r="DA112">
        <f t="shared" si="34"/>
        <v>1</v>
      </c>
      <c r="DB112">
        <f t="shared" si="30"/>
        <v>38.770000000000003</v>
      </c>
      <c r="DC112">
        <f t="shared" si="31"/>
        <v>3.91</v>
      </c>
    </row>
    <row r="113" spans="1:107" x14ac:dyDescent="0.2">
      <c r="A113">
        <f>ROW(Source!A47)</f>
        <v>47</v>
      </c>
      <c r="B113">
        <v>53551707</v>
      </c>
      <c r="C113">
        <v>53552973</v>
      </c>
      <c r="D113">
        <v>29172657</v>
      </c>
      <c r="E113">
        <v>1</v>
      </c>
      <c r="F113">
        <v>1</v>
      </c>
      <c r="G113">
        <v>1</v>
      </c>
      <c r="H113">
        <v>2</v>
      </c>
      <c r="I113" t="s">
        <v>1588</v>
      </c>
      <c r="J113" t="s">
        <v>1589</v>
      </c>
      <c r="K113" t="s">
        <v>1590</v>
      </c>
      <c r="L113">
        <v>1368</v>
      </c>
      <c r="N113">
        <v>1011</v>
      </c>
      <c r="O113" t="s">
        <v>1494</v>
      </c>
      <c r="P113" t="s">
        <v>1494</v>
      </c>
      <c r="Q113">
        <v>1</v>
      </c>
      <c r="W113">
        <v>0</v>
      </c>
      <c r="X113">
        <v>1474986261</v>
      </c>
      <c r="Y113">
        <v>6.1812499999999995</v>
      </c>
      <c r="AA113">
        <v>0</v>
      </c>
      <c r="AB113">
        <v>8.1</v>
      </c>
      <c r="AC113">
        <v>0</v>
      </c>
      <c r="AD113">
        <v>0</v>
      </c>
      <c r="AE113">
        <v>0</v>
      </c>
      <c r="AF113">
        <v>8.1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4.3</v>
      </c>
      <c r="AU113" t="s">
        <v>61</v>
      </c>
      <c r="AV113">
        <v>0</v>
      </c>
      <c r="AW113">
        <v>2</v>
      </c>
      <c r="AX113">
        <v>53552998</v>
      </c>
      <c r="AY113">
        <v>1</v>
      </c>
      <c r="AZ113">
        <v>6144</v>
      </c>
      <c r="BA113">
        <v>111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Y113*Source!I47</f>
        <v>0.80869293749999993</v>
      </c>
      <c r="CY113">
        <f t="shared" si="32"/>
        <v>8.1</v>
      </c>
      <c r="CZ113">
        <f t="shared" si="33"/>
        <v>8.1</v>
      </c>
      <c r="DA113">
        <f t="shared" si="34"/>
        <v>1</v>
      </c>
      <c r="DB113">
        <f t="shared" si="30"/>
        <v>50.07</v>
      </c>
      <c r="DC113">
        <f t="shared" si="31"/>
        <v>0</v>
      </c>
    </row>
    <row r="114" spans="1:107" x14ac:dyDescent="0.2">
      <c r="A114">
        <f>ROW(Source!A47)</f>
        <v>47</v>
      </c>
      <c r="B114">
        <v>53551707</v>
      </c>
      <c r="C114">
        <v>53552973</v>
      </c>
      <c r="D114">
        <v>29173150</v>
      </c>
      <c r="E114">
        <v>1</v>
      </c>
      <c r="F114">
        <v>1</v>
      </c>
      <c r="G114">
        <v>1</v>
      </c>
      <c r="H114">
        <v>2</v>
      </c>
      <c r="I114" t="s">
        <v>1591</v>
      </c>
      <c r="J114" t="s">
        <v>1592</v>
      </c>
      <c r="K114" t="s">
        <v>1593</v>
      </c>
      <c r="L114">
        <v>1368</v>
      </c>
      <c r="N114">
        <v>1011</v>
      </c>
      <c r="O114" t="s">
        <v>1494</v>
      </c>
      <c r="P114" t="s">
        <v>1494</v>
      </c>
      <c r="Q114">
        <v>1</v>
      </c>
      <c r="W114">
        <v>0</v>
      </c>
      <c r="X114">
        <v>650070217</v>
      </c>
      <c r="Y114">
        <v>15.395625000000001</v>
      </c>
      <c r="AA114">
        <v>0</v>
      </c>
      <c r="AB114">
        <v>1.9</v>
      </c>
      <c r="AC114">
        <v>0</v>
      </c>
      <c r="AD114">
        <v>0</v>
      </c>
      <c r="AE114">
        <v>0</v>
      </c>
      <c r="AF114">
        <v>1.9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1</v>
      </c>
      <c r="AQ114">
        <v>0</v>
      </c>
      <c r="AR114">
        <v>0</v>
      </c>
      <c r="AS114" t="s">
        <v>3</v>
      </c>
      <c r="AT114">
        <v>10.71</v>
      </c>
      <c r="AU114" t="s">
        <v>61</v>
      </c>
      <c r="AV114">
        <v>0</v>
      </c>
      <c r="AW114">
        <v>2</v>
      </c>
      <c r="AX114">
        <v>53552999</v>
      </c>
      <c r="AY114">
        <v>1</v>
      </c>
      <c r="AZ114">
        <v>6144</v>
      </c>
      <c r="BA114">
        <v>112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Y114*Source!I47</f>
        <v>2.0142096187500003</v>
      </c>
      <c r="CY114">
        <f t="shared" si="32"/>
        <v>1.9</v>
      </c>
      <c r="CZ114">
        <f t="shared" si="33"/>
        <v>1.9</v>
      </c>
      <c r="DA114">
        <f t="shared" si="34"/>
        <v>1</v>
      </c>
      <c r="DB114">
        <f t="shared" si="30"/>
        <v>29.25</v>
      </c>
      <c r="DC114">
        <f t="shared" si="31"/>
        <v>0</v>
      </c>
    </row>
    <row r="115" spans="1:107" x14ac:dyDescent="0.2">
      <c r="A115">
        <f>ROW(Source!A47)</f>
        <v>47</v>
      </c>
      <c r="B115">
        <v>53551707</v>
      </c>
      <c r="C115">
        <v>53552973</v>
      </c>
      <c r="D115">
        <v>29174592</v>
      </c>
      <c r="E115">
        <v>1</v>
      </c>
      <c r="F115">
        <v>1</v>
      </c>
      <c r="G115">
        <v>1</v>
      </c>
      <c r="H115">
        <v>2</v>
      </c>
      <c r="I115" t="s">
        <v>1594</v>
      </c>
      <c r="J115" t="s">
        <v>1595</v>
      </c>
      <c r="K115" t="s">
        <v>1596</v>
      </c>
      <c r="L115">
        <v>1368</v>
      </c>
      <c r="N115">
        <v>1011</v>
      </c>
      <c r="O115" t="s">
        <v>1494</v>
      </c>
      <c r="P115" t="s">
        <v>1494</v>
      </c>
      <c r="Q115">
        <v>1</v>
      </c>
      <c r="W115">
        <v>0</v>
      </c>
      <c r="X115">
        <v>-1835804875</v>
      </c>
      <c r="Y115">
        <v>0.14374999999999999</v>
      </c>
      <c r="AA115">
        <v>0</v>
      </c>
      <c r="AB115">
        <v>3.27</v>
      </c>
      <c r="AC115">
        <v>0</v>
      </c>
      <c r="AD115">
        <v>0</v>
      </c>
      <c r="AE115">
        <v>0</v>
      </c>
      <c r="AF115">
        <v>3.27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0.1</v>
      </c>
      <c r="AU115" t="s">
        <v>61</v>
      </c>
      <c r="AV115">
        <v>0</v>
      </c>
      <c r="AW115">
        <v>2</v>
      </c>
      <c r="AX115">
        <v>53553000</v>
      </c>
      <c r="AY115">
        <v>1</v>
      </c>
      <c r="AZ115">
        <v>6144</v>
      </c>
      <c r="BA115">
        <v>113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Y115*Source!I47</f>
        <v>1.8806812499999999E-2</v>
      </c>
      <c r="CY115">
        <f t="shared" si="32"/>
        <v>3.27</v>
      </c>
      <c r="CZ115">
        <f t="shared" si="33"/>
        <v>3.27</v>
      </c>
      <c r="DA115">
        <f t="shared" si="34"/>
        <v>1</v>
      </c>
      <c r="DB115">
        <f t="shared" si="30"/>
        <v>0.47</v>
      </c>
      <c r="DC115">
        <f t="shared" si="31"/>
        <v>0</v>
      </c>
    </row>
    <row r="116" spans="1:107" x14ac:dyDescent="0.2">
      <c r="A116">
        <f>ROW(Source!A47)</f>
        <v>47</v>
      </c>
      <c r="B116">
        <v>53551707</v>
      </c>
      <c r="C116">
        <v>53552973</v>
      </c>
      <c r="D116">
        <v>29174913</v>
      </c>
      <c r="E116">
        <v>1</v>
      </c>
      <c r="F116">
        <v>1</v>
      </c>
      <c r="G116">
        <v>1</v>
      </c>
      <c r="H116">
        <v>2</v>
      </c>
      <c r="I116" t="s">
        <v>1513</v>
      </c>
      <c r="J116" t="s">
        <v>1514</v>
      </c>
      <c r="K116" t="s">
        <v>1515</v>
      </c>
      <c r="L116">
        <v>1368</v>
      </c>
      <c r="N116">
        <v>1011</v>
      </c>
      <c r="O116" t="s">
        <v>1494</v>
      </c>
      <c r="P116" t="s">
        <v>1494</v>
      </c>
      <c r="Q116">
        <v>1</v>
      </c>
      <c r="W116">
        <v>0</v>
      </c>
      <c r="X116">
        <v>1230759911</v>
      </c>
      <c r="Y116">
        <v>2.1131249999999997</v>
      </c>
      <c r="AA116">
        <v>0</v>
      </c>
      <c r="AB116">
        <v>87.17</v>
      </c>
      <c r="AC116">
        <v>11.6</v>
      </c>
      <c r="AD116">
        <v>0</v>
      </c>
      <c r="AE116">
        <v>0</v>
      </c>
      <c r="AF116">
        <v>87.17</v>
      </c>
      <c r="AG116">
        <v>11.6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1.47</v>
      </c>
      <c r="AU116" t="s">
        <v>61</v>
      </c>
      <c r="AV116">
        <v>0</v>
      </c>
      <c r="AW116">
        <v>2</v>
      </c>
      <c r="AX116">
        <v>53553001</v>
      </c>
      <c r="AY116">
        <v>1</v>
      </c>
      <c r="AZ116">
        <v>6144</v>
      </c>
      <c r="BA116">
        <v>114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Y116*Source!I47</f>
        <v>0.27646014374999994</v>
      </c>
      <c r="CY116">
        <f t="shared" si="32"/>
        <v>87.17</v>
      </c>
      <c r="CZ116">
        <f t="shared" si="33"/>
        <v>87.17</v>
      </c>
      <c r="DA116">
        <f t="shared" si="34"/>
        <v>1</v>
      </c>
      <c r="DB116">
        <f t="shared" si="30"/>
        <v>184.2</v>
      </c>
      <c r="DC116">
        <f t="shared" si="31"/>
        <v>24.51</v>
      </c>
    </row>
    <row r="117" spans="1:107" x14ac:dyDescent="0.2">
      <c r="A117">
        <f>ROW(Source!A47)</f>
        <v>47</v>
      </c>
      <c r="B117">
        <v>53551707</v>
      </c>
      <c r="C117">
        <v>53552973</v>
      </c>
      <c r="D117">
        <v>29113598</v>
      </c>
      <c r="E117">
        <v>1</v>
      </c>
      <c r="F117">
        <v>1</v>
      </c>
      <c r="G117">
        <v>1</v>
      </c>
      <c r="H117">
        <v>3</v>
      </c>
      <c r="I117" t="s">
        <v>1522</v>
      </c>
      <c r="J117" t="s">
        <v>1523</v>
      </c>
      <c r="K117" t="s">
        <v>1524</v>
      </c>
      <c r="L117">
        <v>1348</v>
      </c>
      <c r="N117">
        <v>1009</v>
      </c>
      <c r="O117" t="s">
        <v>26</v>
      </c>
      <c r="P117" t="s">
        <v>26</v>
      </c>
      <c r="Q117">
        <v>1000</v>
      </c>
      <c r="W117">
        <v>0</v>
      </c>
      <c r="X117">
        <v>-1012359093</v>
      </c>
      <c r="Y117">
        <v>1.0200000000000001E-2</v>
      </c>
      <c r="AA117">
        <v>27354.93</v>
      </c>
      <c r="AB117">
        <v>0</v>
      </c>
      <c r="AC117">
        <v>0</v>
      </c>
      <c r="AD117">
        <v>0</v>
      </c>
      <c r="AE117">
        <v>4455.2</v>
      </c>
      <c r="AF117">
        <v>0</v>
      </c>
      <c r="AG117">
        <v>0</v>
      </c>
      <c r="AH117">
        <v>0</v>
      </c>
      <c r="AI117">
        <v>6.14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1.0200000000000001E-2</v>
      </c>
      <c r="AU117" t="s">
        <v>3</v>
      </c>
      <c r="AV117">
        <v>0</v>
      </c>
      <c r="AW117">
        <v>2</v>
      </c>
      <c r="AX117">
        <v>53553002</v>
      </c>
      <c r="AY117">
        <v>1</v>
      </c>
      <c r="AZ117">
        <v>0</v>
      </c>
      <c r="BA117">
        <v>115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Y117*Source!I47</f>
        <v>1.3344660000000001E-3</v>
      </c>
      <c r="CY117">
        <f t="shared" ref="CY117:CY126" si="35">AA117</f>
        <v>27354.93</v>
      </c>
      <c r="CZ117">
        <f t="shared" ref="CZ117:CZ126" si="36">AE117</f>
        <v>4455.2</v>
      </c>
      <c r="DA117">
        <f t="shared" ref="DA117:DA126" si="37">AI117</f>
        <v>6.14</v>
      </c>
      <c r="DB117">
        <f t="shared" ref="DB117:DB126" si="38">ROUND(ROUND(AT117*CZ117,2),2)</f>
        <v>45.44</v>
      </c>
      <c r="DC117">
        <f t="shared" ref="DC117:DC126" si="39">ROUND(ROUND(AT117*AG117,2),2)</f>
        <v>0</v>
      </c>
    </row>
    <row r="118" spans="1:107" x14ac:dyDescent="0.2">
      <c r="A118">
        <f>ROW(Source!A47)</f>
        <v>47</v>
      </c>
      <c r="B118">
        <v>53551707</v>
      </c>
      <c r="C118">
        <v>53552973</v>
      </c>
      <c r="D118">
        <v>29113979</v>
      </c>
      <c r="E118">
        <v>1</v>
      </c>
      <c r="F118">
        <v>1</v>
      </c>
      <c r="G118">
        <v>1</v>
      </c>
      <c r="H118">
        <v>3</v>
      </c>
      <c r="I118" t="s">
        <v>1597</v>
      </c>
      <c r="J118" t="s">
        <v>1598</v>
      </c>
      <c r="K118" t="s">
        <v>1599</v>
      </c>
      <c r="L118">
        <v>1348</v>
      </c>
      <c r="N118">
        <v>1009</v>
      </c>
      <c r="O118" t="s">
        <v>26</v>
      </c>
      <c r="P118" t="s">
        <v>26</v>
      </c>
      <c r="Q118">
        <v>1000</v>
      </c>
      <c r="W118">
        <v>0</v>
      </c>
      <c r="X118">
        <v>-1319080431</v>
      </c>
      <c r="Y118">
        <v>5.0000000000000001E-3</v>
      </c>
      <c r="AA118">
        <v>59864.94</v>
      </c>
      <c r="AB118">
        <v>0</v>
      </c>
      <c r="AC118">
        <v>0</v>
      </c>
      <c r="AD118">
        <v>0</v>
      </c>
      <c r="AE118">
        <v>9749.99</v>
      </c>
      <c r="AF118">
        <v>0</v>
      </c>
      <c r="AG118">
        <v>0</v>
      </c>
      <c r="AH118">
        <v>0</v>
      </c>
      <c r="AI118">
        <v>6.14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5.0000000000000001E-3</v>
      </c>
      <c r="AU118" t="s">
        <v>3</v>
      </c>
      <c r="AV118">
        <v>0</v>
      </c>
      <c r="AW118">
        <v>2</v>
      </c>
      <c r="AX118">
        <v>53553003</v>
      </c>
      <c r="AY118">
        <v>1</v>
      </c>
      <c r="AZ118">
        <v>0</v>
      </c>
      <c r="BA118">
        <v>116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Y118*Source!I47</f>
        <v>6.5415000000000004E-4</v>
      </c>
      <c r="CY118">
        <f t="shared" si="35"/>
        <v>59864.94</v>
      </c>
      <c r="CZ118">
        <f t="shared" si="36"/>
        <v>9749.99</v>
      </c>
      <c r="DA118">
        <f t="shared" si="37"/>
        <v>6.14</v>
      </c>
      <c r="DB118">
        <f t="shared" si="38"/>
        <v>48.75</v>
      </c>
      <c r="DC118">
        <f t="shared" si="39"/>
        <v>0</v>
      </c>
    </row>
    <row r="119" spans="1:107" x14ac:dyDescent="0.2">
      <c r="A119">
        <f>ROW(Source!A47)</f>
        <v>47</v>
      </c>
      <c r="B119">
        <v>53551707</v>
      </c>
      <c r="C119">
        <v>53552973</v>
      </c>
      <c r="D119">
        <v>29108248</v>
      </c>
      <c r="E119">
        <v>1</v>
      </c>
      <c r="F119">
        <v>1</v>
      </c>
      <c r="G119">
        <v>1</v>
      </c>
      <c r="H119">
        <v>3</v>
      </c>
      <c r="I119" t="s">
        <v>1600</v>
      </c>
      <c r="J119" t="s">
        <v>1601</v>
      </c>
      <c r="K119" t="s">
        <v>1602</v>
      </c>
      <c r="L119">
        <v>1327</v>
      </c>
      <c r="N119">
        <v>1005</v>
      </c>
      <c r="O119" t="s">
        <v>128</v>
      </c>
      <c r="P119" t="s">
        <v>128</v>
      </c>
      <c r="Q119">
        <v>1</v>
      </c>
      <c r="W119">
        <v>0</v>
      </c>
      <c r="X119">
        <v>914604176</v>
      </c>
      <c r="Y119">
        <v>30</v>
      </c>
      <c r="AA119">
        <v>62.63</v>
      </c>
      <c r="AB119">
        <v>0</v>
      </c>
      <c r="AC119">
        <v>0</v>
      </c>
      <c r="AD119">
        <v>0</v>
      </c>
      <c r="AE119">
        <v>10.199999999999999</v>
      </c>
      <c r="AF119">
        <v>0</v>
      </c>
      <c r="AG119">
        <v>0</v>
      </c>
      <c r="AH119">
        <v>0</v>
      </c>
      <c r="AI119">
        <v>6.14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30</v>
      </c>
      <c r="AU119" t="s">
        <v>3</v>
      </c>
      <c r="AV119">
        <v>0</v>
      </c>
      <c r="AW119">
        <v>2</v>
      </c>
      <c r="AX119">
        <v>53553004</v>
      </c>
      <c r="AY119">
        <v>1</v>
      </c>
      <c r="AZ119">
        <v>0</v>
      </c>
      <c r="BA119">
        <v>117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Y119*Source!I47</f>
        <v>3.9249000000000001</v>
      </c>
      <c r="CY119">
        <f t="shared" si="35"/>
        <v>62.63</v>
      </c>
      <c r="CZ119">
        <f t="shared" si="36"/>
        <v>10.199999999999999</v>
      </c>
      <c r="DA119">
        <f t="shared" si="37"/>
        <v>6.14</v>
      </c>
      <c r="DB119">
        <f t="shared" si="38"/>
        <v>306</v>
      </c>
      <c r="DC119">
        <f t="shared" si="39"/>
        <v>0</v>
      </c>
    </row>
    <row r="120" spans="1:107" x14ac:dyDescent="0.2">
      <c r="A120">
        <f>ROW(Source!A47)</f>
        <v>47</v>
      </c>
      <c r="B120">
        <v>53551707</v>
      </c>
      <c r="C120">
        <v>53552973</v>
      </c>
      <c r="D120">
        <v>29114332</v>
      </c>
      <c r="E120">
        <v>1</v>
      </c>
      <c r="F120">
        <v>1</v>
      </c>
      <c r="G120">
        <v>1</v>
      </c>
      <c r="H120">
        <v>3</v>
      </c>
      <c r="I120" t="s">
        <v>1531</v>
      </c>
      <c r="J120" t="s">
        <v>1532</v>
      </c>
      <c r="K120" t="s">
        <v>1533</v>
      </c>
      <c r="L120">
        <v>1348</v>
      </c>
      <c r="N120">
        <v>1009</v>
      </c>
      <c r="O120" t="s">
        <v>26</v>
      </c>
      <c r="P120" t="s">
        <v>26</v>
      </c>
      <c r="Q120">
        <v>1000</v>
      </c>
      <c r="W120">
        <v>0</v>
      </c>
      <c r="X120">
        <v>1561117559</v>
      </c>
      <c r="Y120">
        <v>2E-3</v>
      </c>
      <c r="AA120">
        <v>73544.92</v>
      </c>
      <c r="AB120">
        <v>0</v>
      </c>
      <c r="AC120">
        <v>0</v>
      </c>
      <c r="AD120">
        <v>0</v>
      </c>
      <c r="AE120">
        <v>11978</v>
      </c>
      <c r="AF120">
        <v>0</v>
      </c>
      <c r="AG120">
        <v>0</v>
      </c>
      <c r="AH120">
        <v>0</v>
      </c>
      <c r="AI120">
        <v>6.14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2E-3</v>
      </c>
      <c r="AU120" t="s">
        <v>3</v>
      </c>
      <c r="AV120">
        <v>0</v>
      </c>
      <c r="AW120">
        <v>2</v>
      </c>
      <c r="AX120">
        <v>53553005</v>
      </c>
      <c r="AY120">
        <v>1</v>
      </c>
      <c r="AZ120">
        <v>0</v>
      </c>
      <c r="BA120">
        <v>118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Y120*Source!I47</f>
        <v>2.6165999999999999E-4</v>
      </c>
      <c r="CY120">
        <f t="shared" si="35"/>
        <v>73544.92</v>
      </c>
      <c r="CZ120">
        <f t="shared" si="36"/>
        <v>11978</v>
      </c>
      <c r="DA120">
        <f t="shared" si="37"/>
        <v>6.14</v>
      </c>
      <c r="DB120">
        <f t="shared" si="38"/>
        <v>23.96</v>
      </c>
      <c r="DC120">
        <f t="shared" si="39"/>
        <v>0</v>
      </c>
    </row>
    <row r="121" spans="1:107" x14ac:dyDescent="0.2">
      <c r="A121">
        <f>ROW(Source!A47)</f>
        <v>47</v>
      </c>
      <c r="B121">
        <v>53551707</v>
      </c>
      <c r="C121">
        <v>53552973</v>
      </c>
      <c r="D121">
        <v>29115650</v>
      </c>
      <c r="E121">
        <v>1</v>
      </c>
      <c r="F121">
        <v>1</v>
      </c>
      <c r="G121">
        <v>1</v>
      </c>
      <c r="H121">
        <v>3</v>
      </c>
      <c r="I121" t="s">
        <v>1603</v>
      </c>
      <c r="J121" t="s">
        <v>1604</v>
      </c>
      <c r="K121" t="s">
        <v>1605</v>
      </c>
      <c r="L121">
        <v>1339</v>
      </c>
      <c r="N121">
        <v>1007</v>
      </c>
      <c r="O121" t="s">
        <v>425</v>
      </c>
      <c r="P121" t="s">
        <v>425</v>
      </c>
      <c r="Q121">
        <v>1</v>
      </c>
      <c r="W121">
        <v>0</v>
      </c>
      <c r="X121">
        <v>-2068707452</v>
      </c>
      <c r="Y121">
        <v>0.04</v>
      </c>
      <c r="AA121">
        <v>6483.84</v>
      </c>
      <c r="AB121">
        <v>0</v>
      </c>
      <c r="AC121">
        <v>0</v>
      </c>
      <c r="AD121">
        <v>0</v>
      </c>
      <c r="AE121">
        <v>1056</v>
      </c>
      <c r="AF121">
        <v>0</v>
      </c>
      <c r="AG121">
        <v>0</v>
      </c>
      <c r="AH121">
        <v>0</v>
      </c>
      <c r="AI121">
        <v>6.14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0.04</v>
      </c>
      <c r="AU121" t="s">
        <v>3</v>
      </c>
      <c r="AV121">
        <v>0</v>
      </c>
      <c r="AW121">
        <v>2</v>
      </c>
      <c r="AX121">
        <v>53553006</v>
      </c>
      <c r="AY121">
        <v>1</v>
      </c>
      <c r="AZ121">
        <v>0</v>
      </c>
      <c r="BA121">
        <v>119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Y121*Source!I47</f>
        <v>5.2332000000000004E-3</v>
      </c>
      <c r="CY121">
        <f t="shared" si="35"/>
        <v>6483.84</v>
      </c>
      <c r="CZ121">
        <f t="shared" si="36"/>
        <v>1056</v>
      </c>
      <c r="DA121">
        <f t="shared" si="37"/>
        <v>6.14</v>
      </c>
      <c r="DB121">
        <f t="shared" si="38"/>
        <v>42.24</v>
      </c>
      <c r="DC121">
        <f t="shared" si="39"/>
        <v>0</v>
      </c>
    </row>
    <row r="122" spans="1:107" x14ac:dyDescent="0.2">
      <c r="A122">
        <f>ROW(Source!A47)</f>
        <v>47</v>
      </c>
      <c r="B122">
        <v>53551707</v>
      </c>
      <c r="C122">
        <v>53552973</v>
      </c>
      <c r="D122">
        <v>29131309</v>
      </c>
      <c r="E122">
        <v>1</v>
      </c>
      <c r="F122">
        <v>1</v>
      </c>
      <c r="G122">
        <v>1</v>
      </c>
      <c r="H122">
        <v>3</v>
      </c>
      <c r="I122" t="s">
        <v>1606</v>
      </c>
      <c r="J122" t="s">
        <v>1607</v>
      </c>
      <c r="K122" t="s">
        <v>1608</v>
      </c>
      <c r="L122">
        <v>1327</v>
      </c>
      <c r="N122">
        <v>1005</v>
      </c>
      <c r="O122" t="s">
        <v>128</v>
      </c>
      <c r="P122" t="s">
        <v>128</v>
      </c>
      <c r="Q122">
        <v>1</v>
      </c>
      <c r="W122">
        <v>0</v>
      </c>
      <c r="X122">
        <v>-847711581</v>
      </c>
      <c r="Y122">
        <v>3.6</v>
      </c>
      <c r="AA122">
        <v>353.85</v>
      </c>
      <c r="AB122">
        <v>0</v>
      </c>
      <c r="AC122">
        <v>0</v>
      </c>
      <c r="AD122">
        <v>0</v>
      </c>
      <c r="AE122">
        <v>57.63</v>
      </c>
      <c r="AF122">
        <v>0</v>
      </c>
      <c r="AG122">
        <v>0</v>
      </c>
      <c r="AH122">
        <v>0</v>
      </c>
      <c r="AI122">
        <v>6.14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3.6</v>
      </c>
      <c r="AU122" t="s">
        <v>3</v>
      </c>
      <c r="AV122">
        <v>0</v>
      </c>
      <c r="AW122">
        <v>2</v>
      </c>
      <c r="AX122">
        <v>53553007</v>
      </c>
      <c r="AY122">
        <v>1</v>
      </c>
      <c r="AZ122">
        <v>0</v>
      </c>
      <c r="BA122">
        <v>120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Y122*Source!I47</f>
        <v>0.47098800000000002</v>
      </c>
      <c r="CY122">
        <f t="shared" si="35"/>
        <v>353.85</v>
      </c>
      <c r="CZ122">
        <f t="shared" si="36"/>
        <v>57.63</v>
      </c>
      <c r="DA122">
        <f t="shared" si="37"/>
        <v>6.14</v>
      </c>
      <c r="DB122">
        <f t="shared" si="38"/>
        <v>207.47</v>
      </c>
      <c r="DC122">
        <f t="shared" si="39"/>
        <v>0</v>
      </c>
    </row>
    <row r="123" spans="1:107" x14ac:dyDescent="0.2">
      <c r="A123">
        <f>ROW(Source!A47)</f>
        <v>47</v>
      </c>
      <c r="B123">
        <v>53551707</v>
      </c>
      <c r="C123">
        <v>53552973</v>
      </c>
      <c r="D123">
        <v>29131324</v>
      </c>
      <c r="E123">
        <v>1</v>
      </c>
      <c r="F123">
        <v>1</v>
      </c>
      <c r="G123">
        <v>1</v>
      </c>
      <c r="H123">
        <v>3</v>
      </c>
      <c r="I123" t="s">
        <v>1609</v>
      </c>
      <c r="J123" t="s">
        <v>1610</v>
      </c>
      <c r="K123" t="s">
        <v>1611</v>
      </c>
      <c r="L123">
        <v>1348</v>
      </c>
      <c r="N123">
        <v>1009</v>
      </c>
      <c r="O123" t="s">
        <v>26</v>
      </c>
      <c r="P123" t="s">
        <v>26</v>
      </c>
      <c r="Q123">
        <v>1000</v>
      </c>
      <c r="W123">
        <v>0</v>
      </c>
      <c r="X123">
        <v>-922545297</v>
      </c>
      <c r="Y123">
        <v>8.1</v>
      </c>
      <c r="AA123">
        <v>34690.94</v>
      </c>
      <c r="AB123">
        <v>0</v>
      </c>
      <c r="AC123">
        <v>0</v>
      </c>
      <c r="AD123">
        <v>0</v>
      </c>
      <c r="AE123">
        <v>5649.99</v>
      </c>
      <c r="AF123">
        <v>0</v>
      </c>
      <c r="AG123">
        <v>0</v>
      </c>
      <c r="AH123">
        <v>0</v>
      </c>
      <c r="AI123">
        <v>6.14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8.1</v>
      </c>
      <c r="AU123" t="s">
        <v>3</v>
      </c>
      <c r="AV123">
        <v>0</v>
      </c>
      <c r="AW123">
        <v>2</v>
      </c>
      <c r="AX123">
        <v>53553008</v>
      </c>
      <c r="AY123">
        <v>1</v>
      </c>
      <c r="AZ123">
        <v>0</v>
      </c>
      <c r="BA123">
        <v>121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Y123*Source!I47</f>
        <v>1.059723</v>
      </c>
      <c r="CY123">
        <f t="shared" si="35"/>
        <v>34690.94</v>
      </c>
      <c r="CZ123">
        <f t="shared" si="36"/>
        <v>5649.99</v>
      </c>
      <c r="DA123">
        <f t="shared" si="37"/>
        <v>6.14</v>
      </c>
      <c r="DB123">
        <f t="shared" si="38"/>
        <v>45764.92</v>
      </c>
      <c r="DC123">
        <f t="shared" si="39"/>
        <v>0</v>
      </c>
    </row>
    <row r="124" spans="1:107" x14ac:dyDescent="0.2">
      <c r="A124">
        <f>ROW(Source!A47)</f>
        <v>47</v>
      </c>
      <c r="B124">
        <v>53551707</v>
      </c>
      <c r="C124">
        <v>53552973</v>
      </c>
      <c r="D124">
        <v>29145043</v>
      </c>
      <c r="E124">
        <v>1</v>
      </c>
      <c r="F124">
        <v>1</v>
      </c>
      <c r="G124">
        <v>1</v>
      </c>
      <c r="H124">
        <v>3</v>
      </c>
      <c r="I124" t="s">
        <v>1612</v>
      </c>
      <c r="J124" t="s">
        <v>1613</v>
      </c>
      <c r="K124" t="s">
        <v>1614</v>
      </c>
      <c r="L124">
        <v>1339</v>
      </c>
      <c r="N124">
        <v>1007</v>
      </c>
      <c r="O124" t="s">
        <v>425</v>
      </c>
      <c r="P124" t="s">
        <v>425</v>
      </c>
      <c r="Q124">
        <v>1</v>
      </c>
      <c r="W124">
        <v>0</v>
      </c>
      <c r="X124">
        <v>548345076</v>
      </c>
      <c r="Y124">
        <v>101.5</v>
      </c>
      <c r="AA124">
        <v>4083.1</v>
      </c>
      <c r="AB124">
        <v>0</v>
      </c>
      <c r="AC124">
        <v>0</v>
      </c>
      <c r="AD124">
        <v>0</v>
      </c>
      <c r="AE124">
        <v>665</v>
      </c>
      <c r="AF124">
        <v>0</v>
      </c>
      <c r="AG124">
        <v>0</v>
      </c>
      <c r="AH124">
        <v>0</v>
      </c>
      <c r="AI124">
        <v>6.14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101.5</v>
      </c>
      <c r="AU124" t="s">
        <v>3</v>
      </c>
      <c r="AV124">
        <v>0</v>
      </c>
      <c r="AW124">
        <v>2</v>
      </c>
      <c r="AX124">
        <v>53553009</v>
      </c>
      <c r="AY124">
        <v>1</v>
      </c>
      <c r="AZ124">
        <v>0</v>
      </c>
      <c r="BA124">
        <v>122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Y124*Source!I47</f>
        <v>13.279245</v>
      </c>
      <c r="CY124">
        <f t="shared" si="35"/>
        <v>4083.1</v>
      </c>
      <c r="CZ124">
        <f t="shared" si="36"/>
        <v>665</v>
      </c>
      <c r="DA124">
        <f t="shared" si="37"/>
        <v>6.14</v>
      </c>
      <c r="DB124">
        <f t="shared" si="38"/>
        <v>67497.5</v>
      </c>
      <c r="DC124">
        <f t="shared" si="39"/>
        <v>0</v>
      </c>
    </row>
    <row r="125" spans="1:107" x14ac:dyDescent="0.2">
      <c r="A125">
        <f>ROW(Source!A47)</f>
        <v>47</v>
      </c>
      <c r="B125">
        <v>53551707</v>
      </c>
      <c r="C125">
        <v>53552973</v>
      </c>
      <c r="D125">
        <v>29149243</v>
      </c>
      <c r="E125">
        <v>1</v>
      </c>
      <c r="F125">
        <v>1</v>
      </c>
      <c r="G125">
        <v>1</v>
      </c>
      <c r="H125">
        <v>3</v>
      </c>
      <c r="I125" t="s">
        <v>1615</v>
      </c>
      <c r="J125" t="s">
        <v>1616</v>
      </c>
      <c r="K125" t="s">
        <v>1617</v>
      </c>
      <c r="L125">
        <v>1348</v>
      </c>
      <c r="N125">
        <v>1009</v>
      </c>
      <c r="O125" t="s">
        <v>26</v>
      </c>
      <c r="P125" t="s">
        <v>26</v>
      </c>
      <c r="Q125">
        <v>1000</v>
      </c>
      <c r="W125">
        <v>0</v>
      </c>
      <c r="X125">
        <v>-1340402651</v>
      </c>
      <c r="Y125">
        <v>0.01</v>
      </c>
      <c r="AA125">
        <v>4509.83</v>
      </c>
      <c r="AB125">
        <v>0</v>
      </c>
      <c r="AC125">
        <v>0</v>
      </c>
      <c r="AD125">
        <v>0</v>
      </c>
      <c r="AE125">
        <v>734.5</v>
      </c>
      <c r="AF125">
        <v>0</v>
      </c>
      <c r="AG125">
        <v>0</v>
      </c>
      <c r="AH125">
        <v>0</v>
      </c>
      <c r="AI125">
        <v>6.14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0.01</v>
      </c>
      <c r="AU125" t="s">
        <v>3</v>
      </c>
      <c r="AV125">
        <v>0</v>
      </c>
      <c r="AW125">
        <v>2</v>
      </c>
      <c r="AX125">
        <v>53553010</v>
      </c>
      <c r="AY125">
        <v>1</v>
      </c>
      <c r="AZ125">
        <v>0</v>
      </c>
      <c r="BA125">
        <v>123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Y125*Source!I47</f>
        <v>1.3083000000000001E-3</v>
      </c>
      <c r="CY125">
        <f t="shared" si="35"/>
        <v>4509.83</v>
      </c>
      <c r="CZ125">
        <f t="shared" si="36"/>
        <v>734.5</v>
      </c>
      <c r="DA125">
        <f t="shared" si="37"/>
        <v>6.14</v>
      </c>
      <c r="DB125">
        <f t="shared" si="38"/>
        <v>7.35</v>
      </c>
      <c r="DC125">
        <f t="shared" si="39"/>
        <v>0</v>
      </c>
    </row>
    <row r="126" spans="1:107" x14ac:dyDescent="0.2">
      <c r="A126">
        <f>ROW(Source!A47)</f>
        <v>47</v>
      </c>
      <c r="B126">
        <v>53551707</v>
      </c>
      <c r="C126">
        <v>53552973</v>
      </c>
      <c r="D126">
        <v>29150040</v>
      </c>
      <c r="E126">
        <v>1</v>
      </c>
      <c r="F126">
        <v>1</v>
      </c>
      <c r="G126">
        <v>1</v>
      </c>
      <c r="H126">
        <v>3</v>
      </c>
      <c r="I126" t="s">
        <v>1576</v>
      </c>
      <c r="J126" t="s">
        <v>1577</v>
      </c>
      <c r="K126" t="s">
        <v>1578</v>
      </c>
      <c r="L126">
        <v>1339</v>
      </c>
      <c r="N126">
        <v>1007</v>
      </c>
      <c r="O126" t="s">
        <v>425</v>
      </c>
      <c r="P126" t="s">
        <v>425</v>
      </c>
      <c r="Q126">
        <v>1</v>
      </c>
      <c r="W126">
        <v>0</v>
      </c>
      <c r="X126">
        <v>619799737</v>
      </c>
      <c r="Y126">
        <v>0.73</v>
      </c>
      <c r="AA126">
        <v>14.98</v>
      </c>
      <c r="AB126">
        <v>0</v>
      </c>
      <c r="AC126">
        <v>0</v>
      </c>
      <c r="AD126">
        <v>0</v>
      </c>
      <c r="AE126">
        <v>2.44</v>
      </c>
      <c r="AF126">
        <v>0</v>
      </c>
      <c r="AG126">
        <v>0</v>
      </c>
      <c r="AH126">
        <v>0</v>
      </c>
      <c r="AI126">
        <v>6.14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0.73</v>
      </c>
      <c r="AU126" t="s">
        <v>3</v>
      </c>
      <c r="AV126">
        <v>0</v>
      </c>
      <c r="AW126">
        <v>2</v>
      </c>
      <c r="AX126">
        <v>53553011</v>
      </c>
      <c r="AY126">
        <v>1</v>
      </c>
      <c r="AZ126">
        <v>0</v>
      </c>
      <c r="BA126">
        <v>124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Y126*Source!I47</f>
        <v>9.5505900000000005E-2</v>
      </c>
      <c r="CY126">
        <f t="shared" si="35"/>
        <v>14.98</v>
      </c>
      <c r="CZ126">
        <f t="shared" si="36"/>
        <v>2.44</v>
      </c>
      <c r="DA126">
        <f t="shared" si="37"/>
        <v>6.14</v>
      </c>
      <c r="DB126">
        <f t="shared" si="38"/>
        <v>1.78</v>
      </c>
      <c r="DC126">
        <f t="shared" si="39"/>
        <v>0</v>
      </c>
    </row>
    <row r="127" spans="1:107" x14ac:dyDescent="0.2">
      <c r="A127">
        <f>ROW(Source!A48)</f>
        <v>48</v>
      </c>
      <c r="B127">
        <v>53551706</v>
      </c>
      <c r="C127">
        <v>53553012</v>
      </c>
      <c r="D127">
        <v>18407150</v>
      </c>
      <c r="E127">
        <v>1</v>
      </c>
      <c r="F127">
        <v>1</v>
      </c>
      <c r="G127">
        <v>1</v>
      </c>
      <c r="H127">
        <v>1</v>
      </c>
      <c r="I127" t="s">
        <v>1552</v>
      </c>
      <c r="J127" t="s">
        <v>3</v>
      </c>
      <c r="K127" t="s">
        <v>1553</v>
      </c>
      <c r="L127">
        <v>1369</v>
      </c>
      <c r="N127">
        <v>1013</v>
      </c>
      <c r="O127" t="s">
        <v>1486</v>
      </c>
      <c r="P127" t="s">
        <v>1486</v>
      </c>
      <c r="Q127">
        <v>1</v>
      </c>
      <c r="W127">
        <v>0</v>
      </c>
      <c r="X127">
        <v>-931037793</v>
      </c>
      <c r="Y127">
        <v>9.1252499999999994</v>
      </c>
      <c r="AA127">
        <v>0</v>
      </c>
      <c r="AB127">
        <v>0</v>
      </c>
      <c r="AC127">
        <v>0</v>
      </c>
      <c r="AD127">
        <v>300.60000000000002</v>
      </c>
      <c r="AE127">
        <v>0</v>
      </c>
      <c r="AF127">
        <v>0</v>
      </c>
      <c r="AG127">
        <v>0</v>
      </c>
      <c r="AH127">
        <v>300.60000000000002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3.45</v>
      </c>
      <c r="AU127" t="s">
        <v>103</v>
      </c>
      <c r="AV127">
        <v>1</v>
      </c>
      <c r="AW127">
        <v>2</v>
      </c>
      <c r="AX127">
        <v>53553016</v>
      </c>
      <c r="AY127">
        <v>2</v>
      </c>
      <c r="AZ127">
        <v>131072</v>
      </c>
      <c r="BA127">
        <v>125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Y127*Source!I48</f>
        <v>33.307162499999997</v>
      </c>
      <c r="CY127">
        <f>AD127</f>
        <v>300.60000000000002</v>
      </c>
      <c r="CZ127">
        <f>AH127</f>
        <v>300.60000000000002</v>
      </c>
      <c r="DA127">
        <f>AL127</f>
        <v>1</v>
      </c>
      <c r="DB127">
        <f>ROUND((ROUND(AT127*CZ127,2)*ROUND(((1.15*1.15)*2),7)),2)</f>
        <v>2743.05</v>
      </c>
      <c r="DC127">
        <f>ROUND((ROUND(AT127*AG127,2)*ROUND(((1.15*1.15)*2),7)),2)</f>
        <v>0</v>
      </c>
    </row>
    <row r="128" spans="1:107" x14ac:dyDescent="0.2">
      <c r="A128">
        <f>ROW(Source!A48)</f>
        <v>48</v>
      </c>
      <c r="B128">
        <v>53551706</v>
      </c>
      <c r="C128">
        <v>53553012</v>
      </c>
      <c r="D128">
        <v>29174913</v>
      </c>
      <c r="E128">
        <v>1</v>
      </c>
      <c r="F128">
        <v>1</v>
      </c>
      <c r="G128">
        <v>1</v>
      </c>
      <c r="H128">
        <v>2</v>
      </c>
      <c r="I128" t="s">
        <v>1513</v>
      </c>
      <c r="J128" t="s">
        <v>1514</v>
      </c>
      <c r="K128" t="s">
        <v>1515</v>
      </c>
      <c r="L128">
        <v>1368</v>
      </c>
      <c r="N128">
        <v>1011</v>
      </c>
      <c r="O128" t="s">
        <v>1494</v>
      </c>
      <c r="P128" t="s">
        <v>1494</v>
      </c>
      <c r="Q128">
        <v>1</v>
      </c>
      <c r="W128">
        <v>0</v>
      </c>
      <c r="X128">
        <v>1230759911</v>
      </c>
      <c r="Y128">
        <v>5.7499999999999996E-2</v>
      </c>
      <c r="AA128">
        <v>0</v>
      </c>
      <c r="AB128">
        <v>87.17</v>
      </c>
      <c r="AC128">
        <v>11.6</v>
      </c>
      <c r="AD128">
        <v>0</v>
      </c>
      <c r="AE128">
        <v>0</v>
      </c>
      <c r="AF128">
        <v>87.17</v>
      </c>
      <c r="AG128">
        <v>11.6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0.02</v>
      </c>
      <c r="AU128" t="s">
        <v>102</v>
      </c>
      <c r="AV128">
        <v>0</v>
      </c>
      <c r="AW128">
        <v>2</v>
      </c>
      <c r="AX128">
        <v>53553017</v>
      </c>
      <c r="AY128">
        <v>1</v>
      </c>
      <c r="AZ128">
        <v>0</v>
      </c>
      <c r="BA128">
        <v>126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Y128*Source!I48</f>
        <v>0.20987499999999998</v>
      </c>
      <c r="CY128">
        <f>AB128</f>
        <v>87.17</v>
      </c>
      <c r="CZ128">
        <f>AF128</f>
        <v>87.17</v>
      </c>
      <c r="DA128">
        <f>AJ128</f>
        <v>1</v>
      </c>
      <c r="DB128">
        <f>ROUND((ROUND(AT128*CZ128,2)*ROUND(((1.25*1.15)*2),7)),2)</f>
        <v>5</v>
      </c>
      <c r="DC128">
        <f>ROUND((ROUND(AT128*AG128,2)*ROUND(((1.25*1.15)*2),7)),2)</f>
        <v>0.66</v>
      </c>
    </row>
    <row r="129" spans="1:107" x14ac:dyDescent="0.2">
      <c r="A129">
        <f>ROW(Source!A48)</f>
        <v>48</v>
      </c>
      <c r="B129">
        <v>53551706</v>
      </c>
      <c r="C129">
        <v>53553012</v>
      </c>
      <c r="D129">
        <v>29122739</v>
      </c>
      <c r="E129">
        <v>1</v>
      </c>
      <c r="F129">
        <v>1</v>
      </c>
      <c r="G129">
        <v>1</v>
      </c>
      <c r="H129">
        <v>3</v>
      </c>
      <c r="I129" t="s">
        <v>1618</v>
      </c>
      <c r="J129" t="s">
        <v>1619</v>
      </c>
      <c r="K129" t="s">
        <v>1620</v>
      </c>
      <c r="L129">
        <v>1327</v>
      </c>
      <c r="N129">
        <v>1005</v>
      </c>
      <c r="O129" t="s">
        <v>128</v>
      </c>
      <c r="P129" t="s">
        <v>128</v>
      </c>
      <c r="Q129">
        <v>1</v>
      </c>
      <c r="W129">
        <v>0</v>
      </c>
      <c r="X129">
        <v>1034748213</v>
      </c>
      <c r="Y129">
        <v>244.8</v>
      </c>
      <c r="AA129">
        <v>5.92</v>
      </c>
      <c r="AB129">
        <v>0</v>
      </c>
      <c r="AC129">
        <v>0</v>
      </c>
      <c r="AD129">
        <v>0</v>
      </c>
      <c r="AE129">
        <v>5.92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1</v>
      </c>
      <c r="AQ129">
        <v>0</v>
      </c>
      <c r="AR129">
        <v>0</v>
      </c>
      <c r="AS129" t="s">
        <v>3</v>
      </c>
      <c r="AT129">
        <v>122.4</v>
      </c>
      <c r="AU129" t="s">
        <v>101</v>
      </c>
      <c r="AV129">
        <v>0</v>
      </c>
      <c r="AW129">
        <v>2</v>
      </c>
      <c r="AX129">
        <v>53553018</v>
      </c>
      <c r="AY129">
        <v>1</v>
      </c>
      <c r="AZ129">
        <v>0</v>
      </c>
      <c r="BA129">
        <v>127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Y129*Source!I48</f>
        <v>893.52</v>
      </c>
      <c r="CY129">
        <f>AA129</f>
        <v>5.92</v>
      </c>
      <c r="CZ129">
        <f>AE129</f>
        <v>5.92</v>
      </c>
      <c r="DA129">
        <f>AI129</f>
        <v>1</v>
      </c>
      <c r="DB129">
        <f>ROUND((ROUND(AT129*CZ129,2)*ROUND(2,7)),2)</f>
        <v>1449.22</v>
      </c>
      <c r="DC129">
        <f>ROUND((ROUND(AT129*AG129,2)*ROUND(2,7)),2)</f>
        <v>0</v>
      </c>
    </row>
    <row r="130" spans="1:107" x14ac:dyDescent="0.2">
      <c r="A130">
        <f>ROW(Source!A49)</f>
        <v>49</v>
      </c>
      <c r="B130">
        <v>53551707</v>
      </c>
      <c r="C130">
        <v>53553012</v>
      </c>
      <c r="D130">
        <v>18407150</v>
      </c>
      <c r="E130">
        <v>1</v>
      </c>
      <c r="F130">
        <v>1</v>
      </c>
      <c r="G130">
        <v>1</v>
      </c>
      <c r="H130">
        <v>1</v>
      </c>
      <c r="I130" t="s">
        <v>1552</v>
      </c>
      <c r="J130" t="s">
        <v>3</v>
      </c>
      <c r="K130" t="s">
        <v>1553</v>
      </c>
      <c r="L130">
        <v>1369</v>
      </c>
      <c r="N130">
        <v>1013</v>
      </c>
      <c r="O130" t="s">
        <v>1486</v>
      </c>
      <c r="P130" t="s">
        <v>1486</v>
      </c>
      <c r="Q130">
        <v>1</v>
      </c>
      <c r="W130">
        <v>0</v>
      </c>
      <c r="X130">
        <v>-931037793</v>
      </c>
      <c r="Y130">
        <v>9.1252499999999994</v>
      </c>
      <c r="AA130">
        <v>0</v>
      </c>
      <c r="AB130">
        <v>0</v>
      </c>
      <c r="AC130">
        <v>0</v>
      </c>
      <c r="AD130">
        <v>300.60000000000002</v>
      </c>
      <c r="AE130">
        <v>0</v>
      </c>
      <c r="AF130">
        <v>0</v>
      </c>
      <c r="AG130">
        <v>0</v>
      </c>
      <c r="AH130">
        <v>300.60000000000002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1</v>
      </c>
      <c r="AQ130">
        <v>0</v>
      </c>
      <c r="AR130">
        <v>0</v>
      </c>
      <c r="AS130" t="s">
        <v>3</v>
      </c>
      <c r="AT130">
        <v>3.45</v>
      </c>
      <c r="AU130" t="s">
        <v>103</v>
      </c>
      <c r="AV130">
        <v>1</v>
      </c>
      <c r="AW130">
        <v>2</v>
      </c>
      <c r="AX130">
        <v>53553016</v>
      </c>
      <c r="AY130">
        <v>2</v>
      </c>
      <c r="AZ130">
        <v>131072</v>
      </c>
      <c r="BA130">
        <v>128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Y130*Source!I49</f>
        <v>33.307162499999997</v>
      </c>
      <c r="CY130">
        <f>AD130</f>
        <v>300.60000000000002</v>
      </c>
      <c r="CZ130">
        <f>AH130</f>
        <v>300.60000000000002</v>
      </c>
      <c r="DA130">
        <f>AL130</f>
        <v>1</v>
      </c>
      <c r="DB130">
        <f>ROUND((ROUND(AT130*CZ130,2)*ROUND(((1.15*1.15)*2),7)),2)</f>
        <v>2743.05</v>
      </c>
      <c r="DC130">
        <f>ROUND((ROUND(AT130*AG130,2)*ROUND(((1.15*1.15)*2),7)),2)</f>
        <v>0</v>
      </c>
    </row>
    <row r="131" spans="1:107" x14ac:dyDescent="0.2">
      <c r="A131">
        <f>ROW(Source!A49)</f>
        <v>49</v>
      </c>
      <c r="B131">
        <v>53551707</v>
      </c>
      <c r="C131">
        <v>53553012</v>
      </c>
      <c r="D131">
        <v>29174913</v>
      </c>
      <c r="E131">
        <v>1</v>
      </c>
      <c r="F131">
        <v>1</v>
      </c>
      <c r="G131">
        <v>1</v>
      </c>
      <c r="H131">
        <v>2</v>
      </c>
      <c r="I131" t="s">
        <v>1513</v>
      </c>
      <c r="J131" t="s">
        <v>1514</v>
      </c>
      <c r="K131" t="s">
        <v>1515</v>
      </c>
      <c r="L131">
        <v>1368</v>
      </c>
      <c r="N131">
        <v>1011</v>
      </c>
      <c r="O131" t="s">
        <v>1494</v>
      </c>
      <c r="P131" t="s">
        <v>1494</v>
      </c>
      <c r="Q131">
        <v>1</v>
      </c>
      <c r="W131">
        <v>0</v>
      </c>
      <c r="X131">
        <v>1230759911</v>
      </c>
      <c r="Y131">
        <v>5.7499999999999996E-2</v>
      </c>
      <c r="AA131">
        <v>0</v>
      </c>
      <c r="AB131">
        <v>87.17</v>
      </c>
      <c r="AC131">
        <v>11.6</v>
      </c>
      <c r="AD131">
        <v>0</v>
      </c>
      <c r="AE131">
        <v>0</v>
      </c>
      <c r="AF131">
        <v>87.17</v>
      </c>
      <c r="AG131">
        <v>11.6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1</v>
      </c>
      <c r="AQ131">
        <v>0</v>
      </c>
      <c r="AR131">
        <v>0</v>
      </c>
      <c r="AS131" t="s">
        <v>3</v>
      </c>
      <c r="AT131">
        <v>0.02</v>
      </c>
      <c r="AU131" t="s">
        <v>102</v>
      </c>
      <c r="AV131">
        <v>0</v>
      </c>
      <c r="AW131">
        <v>2</v>
      </c>
      <c r="AX131">
        <v>53553017</v>
      </c>
      <c r="AY131">
        <v>1</v>
      </c>
      <c r="AZ131">
        <v>0</v>
      </c>
      <c r="BA131">
        <v>129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Y131*Source!I49</f>
        <v>0.20987499999999998</v>
      </c>
      <c r="CY131">
        <f>AB131</f>
        <v>87.17</v>
      </c>
      <c r="CZ131">
        <f>AF131</f>
        <v>87.17</v>
      </c>
      <c r="DA131">
        <f>AJ131</f>
        <v>1</v>
      </c>
      <c r="DB131">
        <f>ROUND((ROUND(AT131*CZ131,2)*ROUND(((1.25*1.15)*2),7)),2)</f>
        <v>5</v>
      </c>
      <c r="DC131">
        <f>ROUND((ROUND(AT131*AG131,2)*ROUND(((1.25*1.15)*2),7)),2)</f>
        <v>0.66</v>
      </c>
    </row>
    <row r="132" spans="1:107" x14ac:dyDescent="0.2">
      <c r="A132">
        <f>ROW(Source!A49)</f>
        <v>49</v>
      </c>
      <c r="B132">
        <v>53551707</v>
      </c>
      <c r="C132">
        <v>53553012</v>
      </c>
      <c r="D132">
        <v>29122739</v>
      </c>
      <c r="E132">
        <v>1</v>
      </c>
      <c r="F132">
        <v>1</v>
      </c>
      <c r="G132">
        <v>1</v>
      </c>
      <c r="H132">
        <v>3</v>
      </c>
      <c r="I132" t="s">
        <v>1618</v>
      </c>
      <c r="J132" t="s">
        <v>1619</v>
      </c>
      <c r="K132" t="s">
        <v>1620</v>
      </c>
      <c r="L132">
        <v>1327</v>
      </c>
      <c r="N132">
        <v>1005</v>
      </c>
      <c r="O132" t="s">
        <v>128</v>
      </c>
      <c r="P132" t="s">
        <v>128</v>
      </c>
      <c r="Q132">
        <v>1</v>
      </c>
      <c r="W132">
        <v>0</v>
      </c>
      <c r="X132">
        <v>1034748213</v>
      </c>
      <c r="Y132">
        <v>244.8</v>
      </c>
      <c r="AA132">
        <v>36.35</v>
      </c>
      <c r="AB132">
        <v>0</v>
      </c>
      <c r="AC132">
        <v>0</v>
      </c>
      <c r="AD132">
        <v>0</v>
      </c>
      <c r="AE132">
        <v>5.92</v>
      </c>
      <c r="AF132">
        <v>0</v>
      </c>
      <c r="AG132">
        <v>0</v>
      </c>
      <c r="AH132">
        <v>0</v>
      </c>
      <c r="AI132">
        <v>6.14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3</v>
      </c>
      <c r="AT132">
        <v>122.4</v>
      </c>
      <c r="AU132" t="s">
        <v>101</v>
      </c>
      <c r="AV132">
        <v>0</v>
      </c>
      <c r="AW132">
        <v>2</v>
      </c>
      <c r="AX132">
        <v>53553018</v>
      </c>
      <c r="AY132">
        <v>1</v>
      </c>
      <c r="AZ132">
        <v>0</v>
      </c>
      <c r="BA132">
        <v>130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Y132*Source!I49</f>
        <v>893.52</v>
      </c>
      <c r="CY132">
        <f>AA132</f>
        <v>36.35</v>
      </c>
      <c r="CZ132">
        <f>AE132</f>
        <v>5.92</v>
      </c>
      <c r="DA132">
        <f>AI132</f>
        <v>6.14</v>
      </c>
      <c r="DB132">
        <f>ROUND((ROUND(AT132*CZ132,2)*ROUND(2,7)),2)</f>
        <v>1449.22</v>
      </c>
      <c r="DC132">
        <f>ROUND((ROUND(AT132*AG132,2)*ROUND(2,7)),2)</f>
        <v>0</v>
      </c>
    </row>
    <row r="133" spans="1:107" x14ac:dyDescent="0.2">
      <c r="A133">
        <f>ROW(Source!A50)</f>
        <v>50</v>
      </c>
      <c r="B133">
        <v>53551706</v>
      </c>
      <c r="C133">
        <v>53553020</v>
      </c>
      <c r="D133">
        <v>18406785</v>
      </c>
      <c r="E133">
        <v>1</v>
      </c>
      <c r="F133">
        <v>1</v>
      </c>
      <c r="G133">
        <v>1</v>
      </c>
      <c r="H133">
        <v>1</v>
      </c>
      <c r="I133" t="s">
        <v>1621</v>
      </c>
      <c r="J133" t="s">
        <v>3</v>
      </c>
      <c r="K133" t="s">
        <v>1622</v>
      </c>
      <c r="L133">
        <v>1369</v>
      </c>
      <c r="N133">
        <v>1013</v>
      </c>
      <c r="O133" t="s">
        <v>1486</v>
      </c>
      <c r="P133" t="s">
        <v>1486</v>
      </c>
      <c r="Q133">
        <v>1</v>
      </c>
      <c r="W133">
        <v>0</v>
      </c>
      <c r="X133">
        <v>645971194</v>
      </c>
      <c r="Y133">
        <v>16.716399999999997</v>
      </c>
      <c r="AA133">
        <v>0</v>
      </c>
      <c r="AB133">
        <v>0</v>
      </c>
      <c r="AC133">
        <v>0</v>
      </c>
      <c r="AD133">
        <v>312.23</v>
      </c>
      <c r="AE133">
        <v>0</v>
      </c>
      <c r="AF133">
        <v>0</v>
      </c>
      <c r="AG133">
        <v>0</v>
      </c>
      <c r="AH133">
        <v>312.23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1</v>
      </c>
      <c r="AQ133">
        <v>0</v>
      </c>
      <c r="AR133">
        <v>0</v>
      </c>
      <c r="AS133" t="s">
        <v>3</v>
      </c>
      <c r="AT133">
        <v>12.64</v>
      </c>
      <c r="AU133" t="s">
        <v>62</v>
      </c>
      <c r="AV133">
        <v>1</v>
      </c>
      <c r="AW133">
        <v>2</v>
      </c>
      <c r="AX133">
        <v>53553027</v>
      </c>
      <c r="AY133">
        <v>2</v>
      </c>
      <c r="AZ133">
        <v>137216</v>
      </c>
      <c r="BA133">
        <v>131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Y133*Source!I50</f>
        <v>86.925279999999987</v>
      </c>
      <c r="CY133">
        <f>AD133</f>
        <v>312.23</v>
      </c>
      <c r="CZ133">
        <f>AH133</f>
        <v>312.23</v>
      </c>
      <c r="DA133">
        <f>AL133</f>
        <v>1</v>
      </c>
      <c r="DB133">
        <f>ROUND((ROUND(AT133*CZ133,2)*ROUND((1.15*1.15),7)),2)</f>
        <v>5219.37</v>
      </c>
      <c r="DC133">
        <f>ROUND((ROUND(AT133*AG133,2)*ROUND((1.15*1.15),7)),2)</f>
        <v>0</v>
      </c>
    </row>
    <row r="134" spans="1:107" x14ac:dyDescent="0.2">
      <c r="A134">
        <f>ROW(Source!A50)</f>
        <v>50</v>
      </c>
      <c r="B134">
        <v>53551706</v>
      </c>
      <c r="C134">
        <v>53553020</v>
      </c>
      <c r="D134">
        <v>121548</v>
      </c>
      <c r="E134">
        <v>1</v>
      </c>
      <c r="F134">
        <v>1</v>
      </c>
      <c r="G134">
        <v>1</v>
      </c>
      <c r="H134">
        <v>1</v>
      </c>
      <c r="I134" t="s">
        <v>31</v>
      </c>
      <c r="J134" t="s">
        <v>3</v>
      </c>
      <c r="K134" t="s">
        <v>1489</v>
      </c>
      <c r="L134">
        <v>608254</v>
      </c>
      <c r="N134">
        <v>1013</v>
      </c>
      <c r="O134" t="s">
        <v>1490</v>
      </c>
      <c r="P134" t="s">
        <v>1490</v>
      </c>
      <c r="Q134">
        <v>1</v>
      </c>
      <c r="W134">
        <v>0</v>
      </c>
      <c r="X134">
        <v>-185737400</v>
      </c>
      <c r="Y134">
        <v>0.22999999999999998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0.16</v>
      </c>
      <c r="AU134" t="s">
        <v>113</v>
      </c>
      <c r="AV134">
        <v>2</v>
      </c>
      <c r="AW134">
        <v>2</v>
      </c>
      <c r="AX134">
        <v>53553028</v>
      </c>
      <c r="AY134">
        <v>1</v>
      </c>
      <c r="AZ134">
        <v>6144</v>
      </c>
      <c r="BA134">
        <v>132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Y134*Source!I50</f>
        <v>1.196</v>
      </c>
      <c r="CY134">
        <f>AD134</f>
        <v>0</v>
      </c>
      <c r="CZ134">
        <f>AH134</f>
        <v>0</v>
      </c>
      <c r="DA134">
        <f>AL134</f>
        <v>1</v>
      </c>
      <c r="DB134">
        <f>ROUND((ROUND(AT134*CZ134,2)*ROUND((1.15*1.25),7)),2)</f>
        <v>0</v>
      </c>
      <c r="DC134">
        <f>ROUND((ROUND(AT134*AG134,2)*ROUND((1.15*1.25),7)),2)</f>
        <v>0</v>
      </c>
    </row>
    <row r="135" spans="1:107" x14ac:dyDescent="0.2">
      <c r="A135">
        <f>ROW(Source!A50)</f>
        <v>50</v>
      </c>
      <c r="B135">
        <v>53551706</v>
      </c>
      <c r="C135">
        <v>53553020</v>
      </c>
      <c r="D135">
        <v>29172379</v>
      </c>
      <c r="E135">
        <v>1</v>
      </c>
      <c r="F135">
        <v>1</v>
      </c>
      <c r="G135">
        <v>1</v>
      </c>
      <c r="H135">
        <v>2</v>
      </c>
      <c r="I135" t="s">
        <v>1495</v>
      </c>
      <c r="J135" t="s">
        <v>1496</v>
      </c>
      <c r="K135" t="s">
        <v>1497</v>
      </c>
      <c r="L135">
        <v>1368</v>
      </c>
      <c r="N135">
        <v>1011</v>
      </c>
      <c r="O135" t="s">
        <v>1494</v>
      </c>
      <c r="P135" t="s">
        <v>1494</v>
      </c>
      <c r="Q135">
        <v>1</v>
      </c>
      <c r="W135">
        <v>0</v>
      </c>
      <c r="X135">
        <v>1106923569</v>
      </c>
      <c r="Y135">
        <v>0.22999999999999998</v>
      </c>
      <c r="AA135">
        <v>0</v>
      </c>
      <c r="AB135">
        <v>112</v>
      </c>
      <c r="AC135">
        <v>13.5</v>
      </c>
      <c r="AD135">
        <v>0</v>
      </c>
      <c r="AE135">
        <v>0</v>
      </c>
      <c r="AF135">
        <v>112</v>
      </c>
      <c r="AG135">
        <v>13.5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1</v>
      </c>
      <c r="AQ135">
        <v>0</v>
      </c>
      <c r="AR135">
        <v>0</v>
      </c>
      <c r="AS135" t="s">
        <v>3</v>
      </c>
      <c r="AT135">
        <v>0.16</v>
      </c>
      <c r="AU135" t="s">
        <v>113</v>
      </c>
      <c r="AV135">
        <v>0</v>
      </c>
      <c r="AW135">
        <v>2</v>
      </c>
      <c r="AX135">
        <v>53553029</v>
      </c>
      <c r="AY135">
        <v>1</v>
      </c>
      <c r="AZ135">
        <v>6144</v>
      </c>
      <c r="BA135">
        <v>133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Y135*Source!I50</f>
        <v>1.196</v>
      </c>
      <c r="CY135">
        <f>AB135</f>
        <v>112</v>
      </c>
      <c r="CZ135">
        <f>AF135</f>
        <v>112</v>
      </c>
      <c r="DA135">
        <f>AJ135</f>
        <v>1</v>
      </c>
      <c r="DB135">
        <f>ROUND((ROUND(AT135*CZ135,2)*ROUND((1.15*1.25),7)),2)</f>
        <v>25.76</v>
      </c>
      <c r="DC135">
        <f>ROUND((ROUND(AT135*AG135,2)*ROUND((1.15*1.25),7)),2)</f>
        <v>3.11</v>
      </c>
    </row>
    <row r="136" spans="1:107" x14ac:dyDescent="0.2">
      <c r="A136">
        <f>ROW(Source!A50)</f>
        <v>50</v>
      </c>
      <c r="B136">
        <v>53551706</v>
      </c>
      <c r="C136">
        <v>53553020</v>
      </c>
      <c r="D136">
        <v>29174913</v>
      </c>
      <c r="E136">
        <v>1</v>
      </c>
      <c r="F136">
        <v>1</v>
      </c>
      <c r="G136">
        <v>1</v>
      </c>
      <c r="H136">
        <v>2</v>
      </c>
      <c r="I136" t="s">
        <v>1513</v>
      </c>
      <c r="J136" t="s">
        <v>1514</v>
      </c>
      <c r="K136" t="s">
        <v>1515</v>
      </c>
      <c r="L136">
        <v>1368</v>
      </c>
      <c r="N136">
        <v>1011</v>
      </c>
      <c r="O136" t="s">
        <v>1494</v>
      </c>
      <c r="P136" t="s">
        <v>1494</v>
      </c>
      <c r="Q136">
        <v>1</v>
      </c>
      <c r="W136">
        <v>0</v>
      </c>
      <c r="X136">
        <v>1230759911</v>
      </c>
      <c r="Y136">
        <v>0.31625000000000003</v>
      </c>
      <c r="AA136">
        <v>0</v>
      </c>
      <c r="AB136">
        <v>87.17</v>
      </c>
      <c r="AC136">
        <v>11.6</v>
      </c>
      <c r="AD136">
        <v>0</v>
      </c>
      <c r="AE136">
        <v>0</v>
      </c>
      <c r="AF136">
        <v>87.17</v>
      </c>
      <c r="AG136">
        <v>11.6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0.22</v>
      </c>
      <c r="AU136" t="s">
        <v>113</v>
      </c>
      <c r="AV136">
        <v>0</v>
      </c>
      <c r="AW136">
        <v>2</v>
      </c>
      <c r="AX136">
        <v>53553030</v>
      </c>
      <c r="AY136">
        <v>1</v>
      </c>
      <c r="AZ136">
        <v>6144</v>
      </c>
      <c r="BA136">
        <v>134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Y136*Source!I50</f>
        <v>1.6445000000000003</v>
      </c>
      <c r="CY136">
        <f>AB136</f>
        <v>87.17</v>
      </c>
      <c r="CZ136">
        <f>AF136</f>
        <v>87.17</v>
      </c>
      <c r="DA136">
        <f>AJ136</f>
        <v>1</v>
      </c>
      <c r="DB136">
        <f>ROUND((ROUND(AT136*CZ136,2)*ROUND((1.15*1.25),7)),2)</f>
        <v>27.57</v>
      </c>
      <c r="DC136">
        <f>ROUND((ROUND(AT136*AG136,2)*ROUND((1.15*1.25),7)),2)</f>
        <v>3.67</v>
      </c>
    </row>
    <row r="137" spans="1:107" x14ac:dyDescent="0.2">
      <c r="A137">
        <f>ROW(Source!A50)</f>
        <v>50</v>
      </c>
      <c r="B137">
        <v>53551706</v>
      </c>
      <c r="C137">
        <v>53553020</v>
      </c>
      <c r="D137">
        <v>29113613</v>
      </c>
      <c r="E137">
        <v>1</v>
      </c>
      <c r="F137">
        <v>1</v>
      </c>
      <c r="G137">
        <v>1</v>
      </c>
      <c r="H137">
        <v>3</v>
      </c>
      <c r="I137" t="s">
        <v>1623</v>
      </c>
      <c r="J137" t="s">
        <v>1624</v>
      </c>
      <c r="K137" t="s">
        <v>1625</v>
      </c>
      <c r="L137">
        <v>1348</v>
      </c>
      <c r="N137">
        <v>1009</v>
      </c>
      <c r="O137" t="s">
        <v>26</v>
      </c>
      <c r="P137" t="s">
        <v>26</v>
      </c>
      <c r="Q137">
        <v>1000</v>
      </c>
      <c r="W137">
        <v>0</v>
      </c>
      <c r="X137">
        <v>841031982</v>
      </c>
      <c r="Y137">
        <v>2.8000000000000001E-2</v>
      </c>
      <c r="AA137">
        <v>10200</v>
      </c>
      <c r="AB137">
        <v>0</v>
      </c>
      <c r="AC137">
        <v>0</v>
      </c>
      <c r="AD137">
        <v>0</v>
      </c>
      <c r="AE137">
        <v>10200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2.8000000000000001E-2</v>
      </c>
      <c r="AU137" t="s">
        <v>3</v>
      </c>
      <c r="AV137">
        <v>0</v>
      </c>
      <c r="AW137">
        <v>2</v>
      </c>
      <c r="AX137">
        <v>53553031</v>
      </c>
      <c r="AY137">
        <v>1</v>
      </c>
      <c r="AZ137">
        <v>0</v>
      </c>
      <c r="BA137">
        <v>135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Y137*Source!I50</f>
        <v>0.14560000000000001</v>
      </c>
      <c r="CY137">
        <f>AA137</f>
        <v>10200</v>
      </c>
      <c r="CZ137">
        <f>AE137</f>
        <v>10200</v>
      </c>
      <c r="DA137">
        <f>AI137</f>
        <v>1</v>
      </c>
      <c r="DB137">
        <f>ROUND(ROUND(AT137*CZ137,2),2)</f>
        <v>285.60000000000002</v>
      </c>
      <c r="DC137">
        <f>ROUND(ROUND(AT137*AG137,2),2)</f>
        <v>0</v>
      </c>
    </row>
    <row r="138" spans="1:107" x14ac:dyDescent="0.2">
      <c r="A138">
        <f>ROW(Source!A50)</f>
        <v>50</v>
      </c>
      <c r="B138">
        <v>53551706</v>
      </c>
      <c r="C138">
        <v>53553020</v>
      </c>
      <c r="D138">
        <v>29131324</v>
      </c>
      <c r="E138">
        <v>1</v>
      </c>
      <c r="F138">
        <v>1</v>
      </c>
      <c r="G138">
        <v>1</v>
      </c>
      <c r="H138">
        <v>3</v>
      </c>
      <c r="I138" t="s">
        <v>1609</v>
      </c>
      <c r="J138" t="s">
        <v>1610</v>
      </c>
      <c r="K138" t="s">
        <v>1611</v>
      </c>
      <c r="L138">
        <v>1348</v>
      </c>
      <c r="N138">
        <v>1009</v>
      </c>
      <c r="O138" t="s">
        <v>26</v>
      </c>
      <c r="P138" t="s">
        <v>26</v>
      </c>
      <c r="Q138">
        <v>1000</v>
      </c>
      <c r="W138">
        <v>0</v>
      </c>
      <c r="X138">
        <v>-922545297</v>
      </c>
      <c r="Y138">
        <v>1</v>
      </c>
      <c r="AA138">
        <v>5649.99</v>
      </c>
      <c r="AB138">
        <v>0</v>
      </c>
      <c r="AC138">
        <v>0</v>
      </c>
      <c r="AD138">
        <v>0</v>
      </c>
      <c r="AE138">
        <v>5649.99</v>
      </c>
      <c r="AF138">
        <v>0</v>
      </c>
      <c r="AG138">
        <v>0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1</v>
      </c>
      <c r="AU138" t="s">
        <v>3</v>
      </c>
      <c r="AV138">
        <v>0</v>
      </c>
      <c r="AW138">
        <v>2</v>
      </c>
      <c r="AX138">
        <v>53553032</v>
      </c>
      <c r="AY138">
        <v>1</v>
      </c>
      <c r="AZ138">
        <v>0</v>
      </c>
      <c r="BA138">
        <v>136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Y138*Source!I50</f>
        <v>5.2</v>
      </c>
      <c r="CY138">
        <f>AA138</f>
        <v>5649.99</v>
      </c>
      <c r="CZ138">
        <f>AE138</f>
        <v>5649.99</v>
      </c>
      <c r="DA138">
        <f>AI138</f>
        <v>1</v>
      </c>
      <c r="DB138">
        <f>ROUND(ROUND(AT138*CZ138,2),2)</f>
        <v>5649.99</v>
      </c>
      <c r="DC138">
        <f>ROUND(ROUND(AT138*AG138,2),2)</f>
        <v>0</v>
      </c>
    </row>
    <row r="139" spans="1:107" x14ac:dyDescent="0.2">
      <c r="A139">
        <f>ROW(Source!A51)</f>
        <v>51</v>
      </c>
      <c r="B139">
        <v>53551707</v>
      </c>
      <c r="C139">
        <v>53553020</v>
      </c>
      <c r="D139">
        <v>18406785</v>
      </c>
      <c r="E139">
        <v>1</v>
      </c>
      <c r="F139">
        <v>1</v>
      </c>
      <c r="G139">
        <v>1</v>
      </c>
      <c r="H139">
        <v>1</v>
      </c>
      <c r="I139" t="s">
        <v>1621</v>
      </c>
      <c r="J139" t="s">
        <v>3</v>
      </c>
      <c r="K139" t="s">
        <v>1622</v>
      </c>
      <c r="L139">
        <v>1369</v>
      </c>
      <c r="N139">
        <v>1013</v>
      </c>
      <c r="O139" t="s">
        <v>1486</v>
      </c>
      <c r="P139" t="s">
        <v>1486</v>
      </c>
      <c r="Q139">
        <v>1</v>
      </c>
      <c r="W139">
        <v>0</v>
      </c>
      <c r="X139">
        <v>645971194</v>
      </c>
      <c r="Y139">
        <v>16.716399999999997</v>
      </c>
      <c r="AA139">
        <v>0</v>
      </c>
      <c r="AB139">
        <v>0</v>
      </c>
      <c r="AC139">
        <v>0</v>
      </c>
      <c r="AD139">
        <v>312.23</v>
      </c>
      <c r="AE139">
        <v>0</v>
      </c>
      <c r="AF139">
        <v>0</v>
      </c>
      <c r="AG139">
        <v>0</v>
      </c>
      <c r="AH139">
        <v>312.23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12.64</v>
      </c>
      <c r="AU139" t="s">
        <v>62</v>
      </c>
      <c r="AV139">
        <v>1</v>
      </c>
      <c r="AW139">
        <v>2</v>
      </c>
      <c r="AX139">
        <v>53553027</v>
      </c>
      <c r="AY139">
        <v>2</v>
      </c>
      <c r="AZ139">
        <v>137216</v>
      </c>
      <c r="BA139">
        <v>137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Y139*Source!I51</f>
        <v>86.925279999999987</v>
      </c>
      <c r="CY139">
        <f>AD139</f>
        <v>312.23</v>
      </c>
      <c r="CZ139">
        <f>AH139</f>
        <v>312.23</v>
      </c>
      <c r="DA139">
        <f>AL139</f>
        <v>1</v>
      </c>
      <c r="DB139">
        <f>ROUND((ROUND(AT139*CZ139,2)*ROUND((1.15*1.15),7)),2)</f>
        <v>5219.37</v>
      </c>
      <c r="DC139">
        <f>ROUND((ROUND(AT139*AG139,2)*ROUND((1.15*1.15),7)),2)</f>
        <v>0</v>
      </c>
    </row>
    <row r="140" spans="1:107" x14ac:dyDescent="0.2">
      <c r="A140">
        <f>ROW(Source!A51)</f>
        <v>51</v>
      </c>
      <c r="B140">
        <v>53551707</v>
      </c>
      <c r="C140">
        <v>53553020</v>
      </c>
      <c r="D140">
        <v>121548</v>
      </c>
      <c r="E140">
        <v>1</v>
      </c>
      <c r="F140">
        <v>1</v>
      </c>
      <c r="G140">
        <v>1</v>
      </c>
      <c r="H140">
        <v>1</v>
      </c>
      <c r="I140" t="s">
        <v>31</v>
      </c>
      <c r="J140" t="s">
        <v>3</v>
      </c>
      <c r="K140" t="s">
        <v>1489</v>
      </c>
      <c r="L140">
        <v>608254</v>
      </c>
      <c r="N140">
        <v>1013</v>
      </c>
      <c r="O140" t="s">
        <v>1490</v>
      </c>
      <c r="P140" t="s">
        <v>1490</v>
      </c>
      <c r="Q140">
        <v>1</v>
      </c>
      <c r="W140">
        <v>0</v>
      </c>
      <c r="X140">
        <v>-185737400</v>
      </c>
      <c r="Y140">
        <v>0.22999999999999998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0.16</v>
      </c>
      <c r="AU140" t="s">
        <v>113</v>
      </c>
      <c r="AV140">
        <v>2</v>
      </c>
      <c r="AW140">
        <v>2</v>
      </c>
      <c r="AX140">
        <v>53553028</v>
      </c>
      <c r="AY140">
        <v>1</v>
      </c>
      <c r="AZ140">
        <v>6144</v>
      </c>
      <c r="BA140">
        <v>138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Y140*Source!I51</f>
        <v>1.196</v>
      </c>
      <c r="CY140">
        <f>AD140</f>
        <v>0</v>
      </c>
      <c r="CZ140">
        <f>AH140</f>
        <v>0</v>
      </c>
      <c r="DA140">
        <f>AL140</f>
        <v>1</v>
      </c>
      <c r="DB140">
        <f>ROUND((ROUND(AT140*CZ140,2)*ROUND((1.15*1.25),7)),2)</f>
        <v>0</v>
      </c>
      <c r="DC140">
        <f>ROUND((ROUND(AT140*AG140,2)*ROUND((1.15*1.25),7)),2)</f>
        <v>0</v>
      </c>
    </row>
    <row r="141" spans="1:107" x14ac:dyDescent="0.2">
      <c r="A141">
        <f>ROW(Source!A51)</f>
        <v>51</v>
      </c>
      <c r="B141">
        <v>53551707</v>
      </c>
      <c r="C141">
        <v>53553020</v>
      </c>
      <c r="D141">
        <v>29172379</v>
      </c>
      <c r="E141">
        <v>1</v>
      </c>
      <c r="F141">
        <v>1</v>
      </c>
      <c r="G141">
        <v>1</v>
      </c>
      <c r="H141">
        <v>2</v>
      </c>
      <c r="I141" t="s">
        <v>1495</v>
      </c>
      <c r="J141" t="s">
        <v>1496</v>
      </c>
      <c r="K141" t="s">
        <v>1497</v>
      </c>
      <c r="L141">
        <v>1368</v>
      </c>
      <c r="N141">
        <v>1011</v>
      </c>
      <c r="O141" t="s">
        <v>1494</v>
      </c>
      <c r="P141" t="s">
        <v>1494</v>
      </c>
      <c r="Q141">
        <v>1</v>
      </c>
      <c r="W141">
        <v>0</v>
      </c>
      <c r="X141">
        <v>1106923569</v>
      </c>
      <c r="Y141">
        <v>0.22999999999999998</v>
      </c>
      <c r="AA141">
        <v>0</v>
      </c>
      <c r="AB141">
        <v>112</v>
      </c>
      <c r="AC141">
        <v>13.5</v>
      </c>
      <c r="AD141">
        <v>0</v>
      </c>
      <c r="AE141">
        <v>0</v>
      </c>
      <c r="AF141">
        <v>112</v>
      </c>
      <c r="AG141">
        <v>13.5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0.16</v>
      </c>
      <c r="AU141" t="s">
        <v>113</v>
      </c>
      <c r="AV141">
        <v>0</v>
      </c>
      <c r="AW141">
        <v>2</v>
      </c>
      <c r="AX141">
        <v>53553029</v>
      </c>
      <c r="AY141">
        <v>1</v>
      </c>
      <c r="AZ141">
        <v>6144</v>
      </c>
      <c r="BA141">
        <v>139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Y141*Source!I51</f>
        <v>1.196</v>
      </c>
      <c r="CY141">
        <f>AB141</f>
        <v>112</v>
      </c>
      <c r="CZ141">
        <f>AF141</f>
        <v>112</v>
      </c>
      <c r="DA141">
        <f>AJ141</f>
        <v>1</v>
      </c>
      <c r="DB141">
        <f>ROUND((ROUND(AT141*CZ141,2)*ROUND((1.15*1.25),7)),2)</f>
        <v>25.76</v>
      </c>
      <c r="DC141">
        <f>ROUND((ROUND(AT141*AG141,2)*ROUND((1.15*1.25),7)),2)</f>
        <v>3.11</v>
      </c>
    </row>
    <row r="142" spans="1:107" x14ac:dyDescent="0.2">
      <c r="A142">
        <f>ROW(Source!A51)</f>
        <v>51</v>
      </c>
      <c r="B142">
        <v>53551707</v>
      </c>
      <c r="C142">
        <v>53553020</v>
      </c>
      <c r="D142">
        <v>29174913</v>
      </c>
      <c r="E142">
        <v>1</v>
      </c>
      <c r="F142">
        <v>1</v>
      </c>
      <c r="G142">
        <v>1</v>
      </c>
      <c r="H142">
        <v>2</v>
      </c>
      <c r="I142" t="s">
        <v>1513</v>
      </c>
      <c r="J142" t="s">
        <v>1514</v>
      </c>
      <c r="K142" t="s">
        <v>1515</v>
      </c>
      <c r="L142">
        <v>1368</v>
      </c>
      <c r="N142">
        <v>1011</v>
      </c>
      <c r="O142" t="s">
        <v>1494</v>
      </c>
      <c r="P142" t="s">
        <v>1494</v>
      </c>
      <c r="Q142">
        <v>1</v>
      </c>
      <c r="W142">
        <v>0</v>
      </c>
      <c r="X142">
        <v>1230759911</v>
      </c>
      <c r="Y142">
        <v>0.31625000000000003</v>
      </c>
      <c r="AA142">
        <v>0</v>
      </c>
      <c r="AB142">
        <v>87.17</v>
      </c>
      <c r="AC142">
        <v>11.6</v>
      </c>
      <c r="AD142">
        <v>0</v>
      </c>
      <c r="AE142">
        <v>0</v>
      </c>
      <c r="AF142">
        <v>87.17</v>
      </c>
      <c r="AG142">
        <v>11.6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0.22</v>
      </c>
      <c r="AU142" t="s">
        <v>113</v>
      </c>
      <c r="AV142">
        <v>0</v>
      </c>
      <c r="AW142">
        <v>2</v>
      </c>
      <c r="AX142">
        <v>53553030</v>
      </c>
      <c r="AY142">
        <v>1</v>
      </c>
      <c r="AZ142">
        <v>6144</v>
      </c>
      <c r="BA142">
        <v>140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Y142*Source!I51</f>
        <v>1.6445000000000003</v>
      </c>
      <c r="CY142">
        <f>AB142</f>
        <v>87.17</v>
      </c>
      <c r="CZ142">
        <f>AF142</f>
        <v>87.17</v>
      </c>
      <c r="DA142">
        <f>AJ142</f>
        <v>1</v>
      </c>
      <c r="DB142">
        <f>ROUND((ROUND(AT142*CZ142,2)*ROUND((1.15*1.25),7)),2)</f>
        <v>27.57</v>
      </c>
      <c r="DC142">
        <f>ROUND((ROUND(AT142*AG142,2)*ROUND((1.15*1.25),7)),2)</f>
        <v>3.67</v>
      </c>
    </row>
    <row r="143" spans="1:107" x14ac:dyDescent="0.2">
      <c r="A143">
        <f>ROW(Source!A51)</f>
        <v>51</v>
      </c>
      <c r="B143">
        <v>53551707</v>
      </c>
      <c r="C143">
        <v>53553020</v>
      </c>
      <c r="D143">
        <v>29113613</v>
      </c>
      <c r="E143">
        <v>1</v>
      </c>
      <c r="F143">
        <v>1</v>
      </c>
      <c r="G143">
        <v>1</v>
      </c>
      <c r="H143">
        <v>3</v>
      </c>
      <c r="I143" t="s">
        <v>1623</v>
      </c>
      <c r="J143" t="s">
        <v>1624</v>
      </c>
      <c r="K143" t="s">
        <v>1625</v>
      </c>
      <c r="L143">
        <v>1348</v>
      </c>
      <c r="N143">
        <v>1009</v>
      </c>
      <c r="O143" t="s">
        <v>26</v>
      </c>
      <c r="P143" t="s">
        <v>26</v>
      </c>
      <c r="Q143">
        <v>1000</v>
      </c>
      <c r="W143">
        <v>0</v>
      </c>
      <c r="X143">
        <v>841031982</v>
      </c>
      <c r="Y143">
        <v>2.8000000000000001E-2</v>
      </c>
      <c r="AA143">
        <v>62628</v>
      </c>
      <c r="AB143">
        <v>0</v>
      </c>
      <c r="AC143">
        <v>0</v>
      </c>
      <c r="AD143">
        <v>0</v>
      </c>
      <c r="AE143">
        <v>10200</v>
      </c>
      <c r="AF143">
        <v>0</v>
      </c>
      <c r="AG143">
        <v>0</v>
      </c>
      <c r="AH143">
        <v>0</v>
      </c>
      <c r="AI143">
        <v>6.14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3</v>
      </c>
      <c r="AT143">
        <v>2.8000000000000001E-2</v>
      </c>
      <c r="AU143" t="s">
        <v>3</v>
      </c>
      <c r="AV143">
        <v>0</v>
      </c>
      <c r="AW143">
        <v>2</v>
      </c>
      <c r="AX143">
        <v>53553031</v>
      </c>
      <c r="AY143">
        <v>1</v>
      </c>
      <c r="AZ143">
        <v>0</v>
      </c>
      <c r="BA143">
        <v>141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Y143*Source!I51</f>
        <v>0.14560000000000001</v>
      </c>
      <c r="CY143">
        <f>AA143</f>
        <v>62628</v>
      </c>
      <c r="CZ143">
        <f>AE143</f>
        <v>10200</v>
      </c>
      <c r="DA143">
        <f>AI143</f>
        <v>6.14</v>
      </c>
      <c r="DB143">
        <f>ROUND(ROUND(AT143*CZ143,2),2)</f>
        <v>285.60000000000002</v>
      </c>
      <c r="DC143">
        <f>ROUND(ROUND(AT143*AG143,2),2)</f>
        <v>0</v>
      </c>
    </row>
    <row r="144" spans="1:107" x14ac:dyDescent="0.2">
      <c r="A144">
        <f>ROW(Source!A51)</f>
        <v>51</v>
      </c>
      <c r="B144">
        <v>53551707</v>
      </c>
      <c r="C144">
        <v>53553020</v>
      </c>
      <c r="D144">
        <v>29131324</v>
      </c>
      <c r="E144">
        <v>1</v>
      </c>
      <c r="F144">
        <v>1</v>
      </c>
      <c r="G144">
        <v>1</v>
      </c>
      <c r="H144">
        <v>3</v>
      </c>
      <c r="I144" t="s">
        <v>1609</v>
      </c>
      <c r="J144" t="s">
        <v>1610</v>
      </c>
      <c r="K144" t="s">
        <v>1611</v>
      </c>
      <c r="L144">
        <v>1348</v>
      </c>
      <c r="N144">
        <v>1009</v>
      </c>
      <c r="O144" t="s">
        <v>26</v>
      </c>
      <c r="P144" t="s">
        <v>26</v>
      </c>
      <c r="Q144">
        <v>1000</v>
      </c>
      <c r="W144">
        <v>0</v>
      </c>
      <c r="X144">
        <v>-922545297</v>
      </c>
      <c r="Y144">
        <v>1</v>
      </c>
      <c r="AA144">
        <v>34690.94</v>
      </c>
      <c r="AB144">
        <v>0</v>
      </c>
      <c r="AC144">
        <v>0</v>
      </c>
      <c r="AD144">
        <v>0</v>
      </c>
      <c r="AE144">
        <v>5649.99</v>
      </c>
      <c r="AF144">
        <v>0</v>
      </c>
      <c r="AG144">
        <v>0</v>
      </c>
      <c r="AH144">
        <v>0</v>
      </c>
      <c r="AI144">
        <v>6.14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1</v>
      </c>
      <c r="AU144" t="s">
        <v>3</v>
      </c>
      <c r="AV144">
        <v>0</v>
      </c>
      <c r="AW144">
        <v>2</v>
      </c>
      <c r="AX144">
        <v>53553032</v>
      </c>
      <c r="AY144">
        <v>1</v>
      </c>
      <c r="AZ144">
        <v>0</v>
      </c>
      <c r="BA144">
        <v>142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Y144*Source!I51</f>
        <v>5.2</v>
      </c>
      <c r="CY144">
        <f>AA144</f>
        <v>34690.94</v>
      </c>
      <c r="CZ144">
        <f>AE144</f>
        <v>5649.99</v>
      </c>
      <c r="DA144">
        <f>AI144</f>
        <v>6.14</v>
      </c>
      <c r="DB144">
        <f>ROUND(ROUND(AT144*CZ144,2),2)</f>
        <v>5649.99</v>
      </c>
      <c r="DC144">
        <f>ROUND(ROUND(AT144*AG144,2),2)</f>
        <v>0</v>
      </c>
    </row>
    <row r="145" spans="1:107" x14ac:dyDescent="0.2">
      <c r="A145">
        <f>ROW(Source!A52)</f>
        <v>52</v>
      </c>
      <c r="B145">
        <v>53551706</v>
      </c>
      <c r="C145">
        <v>53553033</v>
      </c>
      <c r="D145">
        <v>18407150</v>
      </c>
      <c r="E145">
        <v>1</v>
      </c>
      <c r="F145">
        <v>1</v>
      </c>
      <c r="G145">
        <v>1</v>
      </c>
      <c r="H145">
        <v>1</v>
      </c>
      <c r="I145" t="s">
        <v>1552</v>
      </c>
      <c r="J145" t="s">
        <v>3</v>
      </c>
      <c r="K145" t="s">
        <v>1553</v>
      </c>
      <c r="L145">
        <v>1369</v>
      </c>
      <c r="N145">
        <v>1013</v>
      </c>
      <c r="O145" t="s">
        <v>1486</v>
      </c>
      <c r="P145" t="s">
        <v>1486</v>
      </c>
      <c r="Q145">
        <v>1</v>
      </c>
      <c r="W145">
        <v>0</v>
      </c>
      <c r="X145">
        <v>-931037793</v>
      </c>
      <c r="Y145">
        <v>358.92649999999992</v>
      </c>
      <c r="AA145">
        <v>0</v>
      </c>
      <c r="AB145">
        <v>0</v>
      </c>
      <c r="AC145">
        <v>0</v>
      </c>
      <c r="AD145">
        <v>300.60000000000002</v>
      </c>
      <c r="AE145">
        <v>0</v>
      </c>
      <c r="AF145">
        <v>0</v>
      </c>
      <c r="AG145">
        <v>0</v>
      </c>
      <c r="AH145">
        <v>300.60000000000002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271.39999999999998</v>
      </c>
      <c r="AU145" t="s">
        <v>62</v>
      </c>
      <c r="AV145">
        <v>1</v>
      </c>
      <c r="AW145">
        <v>2</v>
      </c>
      <c r="AX145">
        <v>53553052</v>
      </c>
      <c r="AY145">
        <v>2</v>
      </c>
      <c r="AZ145">
        <v>131072</v>
      </c>
      <c r="BA145">
        <v>143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Y145*Source!I52</f>
        <v>133.24428459499998</v>
      </c>
      <c r="CY145">
        <f>AD145</f>
        <v>300.60000000000002</v>
      </c>
      <c r="CZ145">
        <f>AH145</f>
        <v>300.60000000000002</v>
      </c>
      <c r="DA145">
        <f>AL145</f>
        <v>1</v>
      </c>
      <c r="DB145">
        <f>ROUND((ROUND(AT145*CZ145,2)*ROUND((1.15*1.15),7)),2)</f>
        <v>107893.31</v>
      </c>
      <c r="DC145">
        <f>ROUND((ROUND(AT145*AG145,2)*ROUND((1.15*1.15),7)),2)</f>
        <v>0</v>
      </c>
    </row>
    <row r="146" spans="1:107" x14ac:dyDescent="0.2">
      <c r="A146">
        <f>ROW(Source!A52)</f>
        <v>52</v>
      </c>
      <c r="B146">
        <v>53551706</v>
      </c>
      <c r="C146">
        <v>53553033</v>
      </c>
      <c r="D146">
        <v>121548</v>
      </c>
      <c r="E146">
        <v>1</v>
      </c>
      <c r="F146">
        <v>1</v>
      </c>
      <c r="G146">
        <v>1</v>
      </c>
      <c r="H146">
        <v>1</v>
      </c>
      <c r="I146" t="s">
        <v>31</v>
      </c>
      <c r="J146" t="s">
        <v>3</v>
      </c>
      <c r="K146" t="s">
        <v>1489</v>
      </c>
      <c r="L146">
        <v>608254</v>
      </c>
      <c r="N146">
        <v>1013</v>
      </c>
      <c r="O146" t="s">
        <v>1490</v>
      </c>
      <c r="P146" t="s">
        <v>1490</v>
      </c>
      <c r="Q146">
        <v>1</v>
      </c>
      <c r="W146">
        <v>0</v>
      </c>
      <c r="X146">
        <v>-185737400</v>
      </c>
      <c r="Y146">
        <v>27.269374999999997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18.97</v>
      </c>
      <c r="AU146" t="s">
        <v>61</v>
      </c>
      <c r="AV146">
        <v>2</v>
      </c>
      <c r="AW146">
        <v>2</v>
      </c>
      <c r="AX146">
        <v>53553053</v>
      </c>
      <c r="AY146">
        <v>1</v>
      </c>
      <c r="AZ146">
        <v>0</v>
      </c>
      <c r="BA146">
        <v>144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Y146*Source!I52</f>
        <v>10.123210081249999</v>
      </c>
      <c r="CY146">
        <f>AD146</f>
        <v>0</v>
      </c>
      <c r="CZ146">
        <f>AH146</f>
        <v>0</v>
      </c>
      <c r="DA146">
        <f>AL146</f>
        <v>1</v>
      </c>
      <c r="DB146">
        <f t="shared" ref="DB146:DB152" si="40">ROUND((ROUND(AT146*CZ146,2)*ROUND((1.25*1.15),7)),2)</f>
        <v>0</v>
      </c>
      <c r="DC146">
        <f t="shared" ref="DC146:DC152" si="41">ROUND((ROUND(AT146*AG146,2)*ROUND((1.25*1.15),7)),2)</f>
        <v>0</v>
      </c>
    </row>
    <row r="147" spans="1:107" x14ac:dyDescent="0.2">
      <c r="A147">
        <f>ROW(Source!A52)</f>
        <v>52</v>
      </c>
      <c r="B147">
        <v>53551706</v>
      </c>
      <c r="C147">
        <v>53553033</v>
      </c>
      <c r="D147">
        <v>29172268</v>
      </c>
      <c r="E147">
        <v>1</v>
      </c>
      <c r="F147">
        <v>1</v>
      </c>
      <c r="G147">
        <v>1</v>
      </c>
      <c r="H147">
        <v>2</v>
      </c>
      <c r="I147" t="s">
        <v>1582</v>
      </c>
      <c r="J147" t="s">
        <v>1583</v>
      </c>
      <c r="K147" t="s">
        <v>1584</v>
      </c>
      <c r="L147">
        <v>1368</v>
      </c>
      <c r="N147">
        <v>1011</v>
      </c>
      <c r="O147" t="s">
        <v>1494</v>
      </c>
      <c r="P147" t="s">
        <v>1494</v>
      </c>
      <c r="Q147">
        <v>1</v>
      </c>
      <c r="W147">
        <v>0</v>
      </c>
      <c r="X147">
        <v>-438066613</v>
      </c>
      <c r="Y147">
        <v>26.349374999999995</v>
      </c>
      <c r="AA147">
        <v>0</v>
      </c>
      <c r="AB147">
        <v>86.4</v>
      </c>
      <c r="AC147">
        <v>13.5</v>
      </c>
      <c r="AD147">
        <v>0</v>
      </c>
      <c r="AE147">
        <v>0</v>
      </c>
      <c r="AF147">
        <v>86.4</v>
      </c>
      <c r="AG147">
        <v>13.5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18.329999999999998</v>
      </c>
      <c r="AU147" t="s">
        <v>61</v>
      </c>
      <c r="AV147">
        <v>0</v>
      </c>
      <c r="AW147">
        <v>2</v>
      </c>
      <c r="AX147">
        <v>53553054</v>
      </c>
      <c r="AY147">
        <v>1</v>
      </c>
      <c r="AZ147">
        <v>0</v>
      </c>
      <c r="BA147">
        <v>145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Y147*Source!I52</f>
        <v>9.7816784812499975</v>
      </c>
      <c r="CY147">
        <f t="shared" ref="CY147:CY152" si="42">AB147</f>
        <v>86.4</v>
      </c>
      <c r="CZ147">
        <f t="shared" ref="CZ147:CZ152" si="43">AF147</f>
        <v>86.4</v>
      </c>
      <c r="DA147">
        <f t="shared" ref="DA147:DA152" si="44">AJ147</f>
        <v>1</v>
      </c>
      <c r="DB147">
        <f t="shared" si="40"/>
        <v>2276.58</v>
      </c>
      <c r="DC147">
        <f t="shared" si="41"/>
        <v>355.72</v>
      </c>
    </row>
    <row r="148" spans="1:107" x14ac:dyDescent="0.2">
      <c r="A148">
        <f>ROW(Source!A52)</f>
        <v>52</v>
      </c>
      <c r="B148">
        <v>53551706</v>
      </c>
      <c r="C148">
        <v>53553033</v>
      </c>
      <c r="D148">
        <v>29172379</v>
      </c>
      <c r="E148">
        <v>1</v>
      </c>
      <c r="F148">
        <v>1</v>
      </c>
      <c r="G148">
        <v>1</v>
      </c>
      <c r="H148">
        <v>2</v>
      </c>
      <c r="I148" t="s">
        <v>1495</v>
      </c>
      <c r="J148" t="s">
        <v>1496</v>
      </c>
      <c r="K148" t="s">
        <v>1497</v>
      </c>
      <c r="L148">
        <v>1368</v>
      </c>
      <c r="N148">
        <v>1011</v>
      </c>
      <c r="O148" t="s">
        <v>1494</v>
      </c>
      <c r="P148" t="s">
        <v>1494</v>
      </c>
      <c r="Q148">
        <v>1</v>
      </c>
      <c r="W148">
        <v>0</v>
      </c>
      <c r="X148">
        <v>1106923569</v>
      </c>
      <c r="Y148">
        <v>0.53187499999999999</v>
      </c>
      <c r="AA148">
        <v>0</v>
      </c>
      <c r="AB148">
        <v>112</v>
      </c>
      <c r="AC148">
        <v>13.5</v>
      </c>
      <c r="AD148">
        <v>0</v>
      </c>
      <c r="AE148">
        <v>0</v>
      </c>
      <c r="AF148">
        <v>112</v>
      </c>
      <c r="AG148">
        <v>13.5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0.37</v>
      </c>
      <c r="AU148" t="s">
        <v>61</v>
      </c>
      <c r="AV148">
        <v>0</v>
      </c>
      <c r="AW148">
        <v>2</v>
      </c>
      <c r="AX148">
        <v>53553055</v>
      </c>
      <c r="AY148">
        <v>1</v>
      </c>
      <c r="AZ148">
        <v>0</v>
      </c>
      <c r="BA148">
        <v>146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Y148*Source!I52</f>
        <v>0.19744795625</v>
      </c>
      <c r="CY148">
        <f t="shared" si="42"/>
        <v>112</v>
      </c>
      <c r="CZ148">
        <f t="shared" si="43"/>
        <v>112</v>
      </c>
      <c r="DA148">
        <f t="shared" si="44"/>
        <v>1</v>
      </c>
      <c r="DB148">
        <f t="shared" si="40"/>
        <v>59.57</v>
      </c>
      <c r="DC148">
        <f t="shared" si="41"/>
        <v>7.19</v>
      </c>
    </row>
    <row r="149" spans="1:107" x14ac:dyDescent="0.2">
      <c r="A149">
        <f>ROW(Source!A52)</f>
        <v>52</v>
      </c>
      <c r="B149">
        <v>53551706</v>
      </c>
      <c r="C149">
        <v>53553033</v>
      </c>
      <c r="D149">
        <v>29172479</v>
      </c>
      <c r="E149">
        <v>1</v>
      </c>
      <c r="F149">
        <v>1</v>
      </c>
      <c r="G149">
        <v>1</v>
      </c>
      <c r="H149">
        <v>2</v>
      </c>
      <c r="I149" t="s">
        <v>1585</v>
      </c>
      <c r="J149" t="s">
        <v>1586</v>
      </c>
      <c r="K149" t="s">
        <v>1587</v>
      </c>
      <c r="L149">
        <v>1368</v>
      </c>
      <c r="N149">
        <v>1011</v>
      </c>
      <c r="O149" t="s">
        <v>1494</v>
      </c>
      <c r="P149" t="s">
        <v>1494</v>
      </c>
      <c r="Q149">
        <v>1</v>
      </c>
      <c r="W149">
        <v>0</v>
      </c>
      <c r="X149">
        <v>1549832887</v>
      </c>
      <c r="Y149">
        <v>0.388125</v>
      </c>
      <c r="AA149">
        <v>0</v>
      </c>
      <c r="AB149">
        <v>99.89</v>
      </c>
      <c r="AC149">
        <v>10.06</v>
      </c>
      <c r="AD149">
        <v>0</v>
      </c>
      <c r="AE149">
        <v>0</v>
      </c>
      <c r="AF149">
        <v>99.89</v>
      </c>
      <c r="AG149">
        <v>10.06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0.27</v>
      </c>
      <c r="AU149" t="s">
        <v>61</v>
      </c>
      <c r="AV149">
        <v>0</v>
      </c>
      <c r="AW149">
        <v>2</v>
      </c>
      <c r="AX149">
        <v>53553056</v>
      </c>
      <c r="AY149">
        <v>1</v>
      </c>
      <c r="AZ149">
        <v>0</v>
      </c>
      <c r="BA149">
        <v>147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Y149*Source!I52</f>
        <v>0.14408364374999999</v>
      </c>
      <c r="CY149">
        <f t="shared" si="42"/>
        <v>99.89</v>
      </c>
      <c r="CZ149">
        <f t="shared" si="43"/>
        <v>99.89</v>
      </c>
      <c r="DA149">
        <f t="shared" si="44"/>
        <v>1</v>
      </c>
      <c r="DB149">
        <f t="shared" si="40"/>
        <v>38.770000000000003</v>
      </c>
      <c r="DC149">
        <f t="shared" si="41"/>
        <v>3.91</v>
      </c>
    </row>
    <row r="150" spans="1:107" x14ac:dyDescent="0.2">
      <c r="A150">
        <f>ROW(Source!A52)</f>
        <v>52</v>
      </c>
      <c r="B150">
        <v>53551706</v>
      </c>
      <c r="C150">
        <v>53553033</v>
      </c>
      <c r="D150">
        <v>29173150</v>
      </c>
      <c r="E150">
        <v>1</v>
      </c>
      <c r="F150">
        <v>1</v>
      </c>
      <c r="G150">
        <v>1</v>
      </c>
      <c r="H150">
        <v>2</v>
      </c>
      <c r="I150" t="s">
        <v>1591</v>
      </c>
      <c r="J150" t="s">
        <v>1592</v>
      </c>
      <c r="K150" t="s">
        <v>1593</v>
      </c>
      <c r="L150">
        <v>1368</v>
      </c>
      <c r="N150">
        <v>1011</v>
      </c>
      <c r="O150" t="s">
        <v>1494</v>
      </c>
      <c r="P150" t="s">
        <v>1494</v>
      </c>
      <c r="Q150">
        <v>1</v>
      </c>
      <c r="W150">
        <v>0</v>
      </c>
      <c r="X150">
        <v>650070217</v>
      </c>
      <c r="Y150">
        <v>14.619375</v>
      </c>
      <c r="AA150">
        <v>0</v>
      </c>
      <c r="AB150">
        <v>1.9</v>
      </c>
      <c r="AC150">
        <v>0</v>
      </c>
      <c r="AD150">
        <v>0</v>
      </c>
      <c r="AE150">
        <v>0</v>
      </c>
      <c r="AF150">
        <v>1.9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10.17</v>
      </c>
      <c r="AU150" t="s">
        <v>61</v>
      </c>
      <c r="AV150">
        <v>0</v>
      </c>
      <c r="AW150">
        <v>2</v>
      </c>
      <c r="AX150">
        <v>53553057</v>
      </c>
      <c r="AY150">
        <v>1</v>
      </c>
      <c r="AZ150">
        <v>0</v>
      </c>
      <c r="BA150">
        <v>148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Y150*Source!I52</f>
        <v>5.4271505812500003</v>
      </c>
      <c r="CY150">
        <f t="shared" si="42"/>
        <v>1.9</v>
      </c>
      <c r="CZ150">
        <f t="shared" si="43"/>
        <v>1.9</v>
      </c>
      <c r="DA150">
        <f t="shared" si="44"/>
        <v>1</v>
      </c>
      <c r="DB150">
        <f t="shared" si="40"/>
        <v>27.77</v>
      </c>
      <c r="DC150">
        <f t="shared" si="41"/>
        <v>0</v>
      </c>
    </row>
    <row r="151" spans="1:107" x14ac:dyDescent="0.2">
      <c r="A151">
        <f>ROW(Source!A52)</f>
        <v>52</v>
      </c>
      <c r="B151">
        <v>53551706</v>
      </c>
      <c r="C151">
        <v>53553033</v>
      </c>
      <c r="D151">
        <v>29174592</v>
      </c>
      <c r="E151">
        <v>1</v>
      </c>
      <c r="F151">
        <v>1</v>
      </c>
      <c r="G151">
        <v>1</v>
      </c>
      <c r="H151">
        <v>2</v>
      </c>
      <c r="I151" t="s">
        <v>1594</v>
      </c>
      <c r="J151" t="s">
        <v>1595</v>
      </c>
      <c r="K151" t="s">
        <v>1596</v>
      </c>
      <c r="L151">
        <v>1368</v>
      </c>
      <c r="N151">
        <v>1011</v>
      </c>
      <c r="O151" t="s">
        <v>1494</v>
      </c>
      <c r="P151" t="s">
        <v>1494</v>
      </c>
      <c r="Q151">
        <v>1</v>
      </c>
      <c r="W151">
        <v>0</v>
      </c>
      <c r="X151">
        <v>-1835804875</v>
      </c>
      <c r="Y151">
        <v>0.47437499999999999</v>
      </c>
      <c r="AA151">
        <v>0</v>
      </c>
      <c r="AB151">
        <v>3.27</v>
      </c>
      <c r="AC151">
        <v>0</v>
      </c>
      <c r="AD151">
        <v>0</v>
      </c>
      <c r="AE151">
        <v>0</v>
      </c>
      <c r="AF151">
        <v>3.27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0.33</v>
      </c>
      <c r="AU151" t="s">
        <v>61</v>
      </c>
      <c r="AV151">
        <v>0</v>
      </c>
      <c r="AW151">
        <v>2</v>
      </c>
      <c r="AX151">
        <v>53553058</v>
      </c>
      <c r="AY151">
        <v>1</v>
      </c>
      <c r="AZ151">
        <v>0</v>
      </c>
      <c r="BA151">
        <v>149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Y151*Source!I52</f>
        <v>0.17610223124999999</v>
      </c>
      <c r="CY151">
        <f t="shared" si="42"/>
        <v>3.27</v>
      </c>
      <c r="CZ151">
        <f t="shared" si="43"/>
        <v>3.27</v>
      </c>
      <c r="DA151">
        <f t="shared" si="44"/>
        <v>1</v>
      </c>
      <c r="DB151">
        <f t="shared" si="40"/>
        <v>1.55</v>
      </c>
      <c r="DC151">
        <f t="shared" si="41"/>
        <v>0</v>
      </c>
    </row>
    <row r="152" spans="1:107" x14ac:dyDescent="0.2">
      <c r="A152">
        <f>ROW(Source!A52)</f>
        <v>52</v>
      </c>
      <c r="B152">
        <v>53551706</v>
      </c>
      <c r="C152">
        <v>53553033</v>
      </c>
      <c r="D152">
        <v>29174913</v>
      </c>
      <c r="E152">
        <v>1</v>
      </c>
      <c r="F152">
        <v>1</v>
      </c>
      <c r="G152">
        <v>1</v>
      </c>
      <c r="H152">
        <v>2</v>
      </c>
      <c r="I152" t="s">
        <v>1513</v>
      </c>
      <c r="J152" t="s">
        <v>1514</v>
      </c>
      <c r="K152" t="s">
        <v>1515</v>
      </c>
      <c r="L152">
        <v>1368</v>
      </c>
      <c r="N152">
        <v>1011</v>
      </c>
      <c r="O152" t="s">
        <v>1494</v>
      </c>
      <c r="P152" t="s">
        <v>1494</v>
      </c>
      <c r="Q152">
        <v>1</v>
      </c>
      <c r="W152">
        <v>0</v>
      </c>
      <c r="X152">
        <v>1230759911</v>
      </c>
      <c r="Y152">
        <v>0.80500000000000005</v>
      </c>
      <c r="AA152">
        <v>0</v>
      </c>
      <c r="AB152">
        <v>87.17</v>
      </c>
      <c r="AC152">
        <v>11.6</v>
      </c>
      <c r="AD152">
        <v>0</v>
      </c>
      <c r="AE152">
        <v>0</v>
      </c>
      <c r="AF152">
        <v>87.17</v>
      </c>
      <c r="AG152">
        <v>11.6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0.56000000000000005</v>
      </c>
      <c r="AU152" t="s">
        <v>61</v>
      </c>
      <c r="AV152">
        <v>0</v>
      </c>
      <c r="AW152">
        <v>2</v>
      </c>
      <c r="AX152">
        <v>53553059</v>
      </c>
      <c r="AY152">
        <v>1</v>
      </c>
      <c r="AZ152">
        <v>0</v>
      </c>
      <c r="BA152">
        <v>150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Y152*Source!I52</f>
        <v>0.29884015000000003</v>
      </c>
      <c r="CY152">
        <f t="shared" si="42"/>
        <v>87.17</v>
      </c>
      <c r="CZ152">
        <f t="shared" si="43"/>
        <v>87.17</v>
      </c>
      <c r="DA152">
        <f t="shared" si="44"/>
        <v>1</v>
      </c>
      <c r="DB152">
        <f t="shared" si="40"/>
        <v>70.180000000000007</v>
      </c>
      <c r="DC152">
        <f t="shared" si="41"/>
        <v>9.34</v>
      </c>
    </row>
    <row r="153" spans="1:107" x14ac:dyDescent="0.2">
      <c r="A153">
        <f>ROW(Source!A52)</f>
        <v>52</v>
      </c>
      <c r="B153">
        <v>53551706</v>
      </c>
      <c r="C153">
        <v>53553033</v>
      </c>
      <c r="D153">
        <v>29113598</v>
      </c>
      <c r="E153">
        <v>1</v>
      </c>
      <c r="F153">
        <v>1</v>
      </c>
      <c r="G153">
        <v>1</v>
      </c>
      <c r="H153">
        <v>3</v>
      </c>
      <c r="I153" t="s">
        <v>1522</v>
      </c>
      <c r="J153" t="s">
        <v>1523</v>
      </c>
      <c r="K153" t="s">
        <v>1524</v>
      </c>
      <c r="L153">
        <v>1348</v>
      </c>
      <c r="N153">
        <v>1009</v>
      </c>
      <c r="O153" t="s">
        <v>26</v>
      </c>
      <c r="P153" t="s">
        <v>26</v>
      </c>
      <c r="Q153">
        <v>1000</v>
      </c>
      <c r="W153">
        <v>0</v>
      </c>
      <c r="X153">
        <v>-1012359093</v>
      </c>
      <c r="Y153">
        <v>6.4999999999999997E-3</v>
      </c>
      <c r="AA153">
        <v>4455.2</v>
      </c>
      <c r="AB153">
        <v>0</v>
      </c>
      <c r="AC153">
        <v>0</v>
      </c>
      <c r="AD153">
        <v>0</v>
      </c>
      <c r="AE153">
        <v>4455.2</v>
      </c>
      <c r="AF153">
        <v>0</v>
      </c>
      <c r="AG153">
        <v>0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6.4999999999999997E-3</v>
      </c>
      <c r="AU153" t="s">
        <v>3</v>
      </c>
      <c r="AV153">
        <v>0</v>
      </c>
      <c r="AW153">
        <v>2</v>
      </c>
      <c r="AX153">
        <v>53553060</v>
      </c>
      <c r="AY153">
        <v>1</v>
      </c>
      <c r="AZ153">
        <v>0</v>
      </c>
      <c r="BA153">
        <v>151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Y153*Source!I52</f>
        <v>2.4129949999999998E-3</v>
      </c>
      <c r="CY153">
        <f t="shared" ref="CY153:CY162" si="45">AA153</f>
        <v>4455.2</v>
      </c>
      <c r="CZ153">
        <f t="shared" ref="CZ153:CZ162" si="46">AE153</f>
        <v>4455.2</v>
      </c>
      <c r="DA153">
        <f t="shared" ref="DA153:DA162" si="47">AI153</f>
        <v>1</v>
      </c>
      <c r="DB153">
        <f t="shared" ref="DB153:DB162" si="48">ROUND(ROUND(AT153*CZ153,2),2)</f>
        <v>28.96</v>
      </c>
      <c r="DC153">
        <f t="shared" ref="DC153:DC162" si="49">ROUND(ROUND(AT153*AG153,2),2)</f>
        <v>0</v>
      </c>
    </row>
    <row r="154" spans="1:107" x14ac:dyDescent="0.2">
      <c r="A154">
        <f>ROW(Source!A52)</f>
        <v>52</v>
      </c>
      <c r="B154">
        <v>53551706</v>
      </c>
      <c r="C154">
        <v>53553033</v>
      </c>
      <c r="D154">
        <v>29113613</v>
      </c>
      <c r="E154">
        <v>1</v>
      </c>
      <c r="F154">
        <v>1</v>
      </c>
      <c r="G154">
        <v>1</v>
      </c>
      <c r="H154">
        <v>3</v>
      </c>
      <c r="I154" t="s">
        <v>1623</v>
      </c>
      <c r="J154" t="s">
        <v>1624</v>
      </c>
      <c r="K154" t="s">
        <v>1625</v>
      </c>
      <c r="L154">
        <v>1348</v>
      </c>
      <c r="N154">
        <v>1009</v>
      </c>
      <c r="O154" t="s">
        <v>26</v>
      </c>
      <c r="P154" t="s">
        <v>26</v>
      </c>
      <c r="Q154">
        <v>1000</v>
      </c>
      <c r="W154">
        <v>0</v>
      </c>
      <c r="X154">
        <v>841031982</v>
      </c>
      <c r="Y154">
        <v>1.6000000000000001E-3</v>
      </c>
      <c r="AA154">
        <v>10200</v>
      </c>
      <c r="AB154">
        <v>0</v>
      </c>
      <c r="AC154">
        <v>0</v>
      </c>
      <c r="AD154">
        <v>0</v>
      </c>
      <c r="AE154">
        <v>10200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1.6000000000000001E-3</v>
      </c>
      <c r="AU154" t="s">
        <v>3</v>
      </c>
      <c r="AV154">
        <v>0</v>
      </c>
      <c r="AW154">
        <v>2</v>
      </c>
      <c r="AX154">
        <v>53553061</v>
      </c>
      <c r="AY154">
        <v>1</v>
      </c>
      <c r="AZ154">
        <v>0</v>
      </c>
      <c r="BA154">
        <v>152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Y154*Source!I52</f>
        <v>5.9396800000000006E-4</v>
      </c>
      <c r="CY154">
        <f t="shared" si="45"/>
        <v>10200</v>
      </c>
      <c r="CZ154">
        <f t="shared" si="46"/>
        <v>10200</v>
      </c>
      <c r="DA154">
        <f t="shared" si="47"/>
        <v>1</v>
      </c>
      <c r="DB154">
        <f t="shared" si="48"/>
        <v>16.32</v>
      </c>
      <c r="DC154">
        <f t="shared" si="49"/>
        <v>0</v>
      </c>
    </row>
    <row r="155" spans="1:107" x14ac:dyDescent="0.2">
      <c r="A155">
        <f>ROW(Source!A52)</f>
        <v>52</v>
      </c>
      <c r="B155">
        <v>53551706</v>
      </c>
      <c r="C155">
        <v>53553033</v>
      </c>
      <c r="D155">
        <v>29108248</v>
      </c>
      <c r="E155">
        <v>1</v>
      </c>
      <c r="F155">
        <v>1</v>
      </c>
      <c r="G155">
        <v>1</v>
      </c>
      <c r="H155">
        <v>3</v>
      </c>
      <c r="I155" t="s">
        <v>1600</v>
      </c>
      <c r="J155" t="s">
        <v>1601</v>
      </c>
      <c r="K155" t="s">
        <v>1602</v>
      </c>
      <c r="L155">
        <v>1327</v>
      </c>
      <c r="N155">
        <v>1005</v>
      </c>
      <c r="O155" t="s">
        <v>128</v>
      </c>
      <c r="P155" t="s">
        <v>128</v>
      </c>
      <c r="Q155">
        <v>1</v>
      </c>
      <c r="W155">
        <v>0</v>
      </c>
      <c r="X155">
        <v>914604176</v>
      </c>
      <c r="Y155">
        <v>45</v>
      </c>
      <c r="AA155">
        <v>10.199999999999999</v>
      </c>
      <c r="AB155">
        <v>0</v>
      </c>
      <c r="AC155">
        <v>0</v>
      </c>
      <c r="AD155">
        <v>0</v>
      </c>
      <c r="AE155">
        <v>10.199999999999999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45</v>
      </c>
      <c r="AU155" t="s">
        <v>3</v>
      </c>
      <c r="AV155">
        <v>0</v>
      </c>
      <c r="AW155">
        <v>2</v>
      </c>
      <c r="AX155">
        <v>53553062</v>
      </c>
      <c r="AY155">
        <v>1</v>
      </c>
      <c r="AZ155">
        <v>0</v>
      </c>
      <c r="BA155">
        <v>153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Y155*Source!I52</f>
        <v>16.705349999999999</v>
      </c>
      <c r="CY155">
        <f t="shared" si="45"/>
        <v>10.199999999999999</v>
      </c>
      <c r="CZ155">
        <f t="shared" si="46"/>
        <v>10.199999999999999</v>
      </c>
      <c r="DA155">
        <f t="shared" si="47"/>
        <v>1</v>
      </c>
      <c r="DB155">
        <f t="shared" si="48"/>
        <v>459</v>
      </c>
      <c r="DC155">
        <f t="shared" si="49"/>
        <v>0</v>
      </c>
    </row>
    <row r="156" spans="1:107" x14ac:dyDescent="0.2">
      <c r="A156">
        <f>ROW(Source!A52)</f>
        <v>52</v>
      </c>
      <c r="B156">
        <v>53551706</v>
      </c>
      <c r="C156">
        <v>53553033</v>
      </c>
      <c r="D156">
        <v>29114332</v>
      </c>
      <c r="E156">
        <v>1</v>
      </c>
      <c r="F156">
        <v>1</v>
      </c>
      <c r="G156">
        <v>1</v>
      </c>
      <c r="H156">
        <v>3</v>
      </c>
      <c r="I156" t="s">
        <v>1531</v>
      </c>
      <c r="J156" t="s">
        <v>1532</v>
      </c>
      <c r="K156" t="s">
        <v>1533</v>
      </c>
      <c r="L156">
        <v>1348</v>
      </c>
      <c r="N156">
        <v>1009</v>
      </c>
      <c r="O156" t="s">
        <v>26</v>
      </c>
      <c r="P156" t="s">
        <v>26</v>
      </c>
      <c r="Q156">
        <v>1000</v>
      </c>
      <c r="W156">
        <v>0</v>
      </c>
      <c r="X156">
        <v>1561117559</v>
      </c>
      <c r="Y156">
        <v>7.6E-3</v>
      </c>
      <c r="AA156">
        <v>11978</v>
      </c>
      <c r="AB156">
        <v>0</v>
      </c>
      <c r="AC156">
        <v>0</v>
      </c>
      <c r="AD156">
        <v>0</v>
      </c>
      <c r="AE156">
        <v>11978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7.6E-3</v>
      </c>
      <c r="AU156" t="s">
        <v>3</v>
      </c>
      <c r="AV156">
        <v>0</v>
      </c>
      <c r="AW156">
        <v>2</v>
      </c>
      <c r="AX156">
        <v>53553063</v>
      </c>
      <c r="AY156">
        <v>1</v>
      </c>
      <c r="AZ156">
        <v>0</v>
      </c>
      <c r="BA156">
        <v>154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Y156*Source!I52</f>
        <v>2.821348E-3</v>
      </c>
      <c r="CY156">
        <f t="shared" si="45"/>
        <v>11978</v>
      </c>
      <c r="CZ156">
        <f t="shared" si="46"/>
        <v>11978</v>
      </c>
      <c r="DA156">
        <f t="shared" si="47"/>
        <v>1</v>
      </c>
      <c r="DB156">
        <f t="shared" si="48"/>
        <v>91.03</v>
      </c>
      <c r="DC156">
        <f t="shared" si="49"/>
        <v>0</v>
      </c>
    </row>
    <row r="157" spans="1:107" x14ac:dyDescent="0.2">
      <c r="A157">
        <f>ROW(Source!A52)</f>
        <v>52</v>
      </c>
      <c r="B157">
        <v>53551706</v>
      </c>
      <c r="C157">
        <v>53553033</v>
      </c>
      <c r="D157">
        <v>29115650</v>
      </c>
      <c r="E157">
        <v>1</v>
      </c>
      <c r="F157">
        <v>1</v>
      </c>
      <c r="G157">
        <v>1</v>
      </c>
      <c r="H157">
        <v>3</v>
      </c>
      <c r="I157" t="s">
        <v>1603</v>
      </c>
      <c r="J157" t="s">
        <v>1604</v>
      </c>
      <c r="K157" t="s">
        <v>1605</v>
      </c>
      <c r="L157">
        <v>1339</v>
      </c>
      <c r="N157">
        <v>1007</v>
      </c>
      <c r="O157" t="s">
        <v>425</v>
      </c>
      <c r="P157" t="s">
        <v>425</v>
      </c>
      <c r="Q157">
        <v>1</v>
      </c>
      <c r="W157">
        <v>0</v>
      </c>
      <c r="X157">
        <v>-2068707452</v>
      </c>
      <c r="Y157">
        <v>0.2</v>
      </c>
      <c r="AA157">
        <v>1056</v>
      </c>
      <c r="AB157">
        <v>0</v>
      </c>
      <c r="AC157">
        <v>0</v>
      </c>
      <c r="AD157">
        <v>0</v>
      </c>
      <c r="AE157">
        <v>1056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0.2</v>
      </c>
      <c r="AU157" t="s">
        <v>3</v>
      </c>
      <c r="AV157">
        <v>0</v>
      </c>
      <c r="AW157">
        <v>2</v>
      </c>
      <c r="AX157">
        <v>53553064</v>
      </c>
      <c r="AY157">
        <v>1</v>
      </c>
      <c r="AZ157">
        <v>0</v>
      </c>
      <c r="BA157">
        <v>155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Y157*Source!I52</f>
        <v>7.4246000000000006E-2</v>
      </c>
      <c r="CY157">
        <f t="shared" si="45"/>
        <v>1056</v>
      </c>
      <c r="CZ157">
        <f t="shared" si="46"/>
        <v>1056</v>
      </c>
      <c r="DA157">
        <f t="shared" si="47"/>
        <v>1</v>
      </c>
      <c r="DB157">
        <f t="shared" si="48"/>
        <v>211.2</v>
      </c>
      <c r="DC157">
        <f t="shared" si="49"/>
        <v>0</v>
      </c>
    </row>
    <row r="158" spans="1:107" x14ac:dyDescent="0.2">
      <c r="A158">
        <f>ROW(Source!A52)</f>
        <v>52</v>
      </c>
      <c r="B158">
        <v>53551706</v>
      </c>
      <c r="C158">
        <v>53553033</v>
      </c>
      <c r="D158">
        <v>29131309</v>
      </c>
      <c r="E158">
        <v>1</v>
      </c>
      <c r="F158">
        <v>1</v>
      </c>
      <c r="G158">
        <v>1</v>
      </c>
      <c r="H158">
        <v>3</v>
      </c>
      <c r="I158" t="s">
        <v>1606</v>
      </c>
      <c r="J158" t="s">
        <v>1607</v>
      </c>
      <c r="K158" t="s">
        <v>1608</v>
      </c>
      <c r="L158">
        <v>1327</v>
      </c>
      <c r="N158">
        <v>1005</v>
      </c>
      <c r="O158" t="s">
        <v>128</v>
      </c>
      <c r="P158" t="s">
        <v>128</v>
      </c>
      <c r="Q158">
        <v>1</v>
      </c>
      <c r="W158">
        <v>0</v>
      </c>
      <c r="X158">
        <v>-847711581</v>
      </c>
      <c r="Y158">
        <v>17.100000000000001</v>
      </c>
      <c r="AA158">
        <v>57.63</v>
      </c>
      <c r="AB158">
        <v>0</v>
      </c>
      <c r="AC158">
        <v>0</v>
      </c>
      <c r="AD158">
        <v>0</v>
      </c>
      <c r="AE158">
        <v>57.63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17.100000000000001</v>
      </c>
      <c r="AU158" t="s">
        <v>3</v>
      </c>
      <c r="AV158">
        <v>0</v>
      </c>
      <c r="AW158">
        <v>2</v>
      </c>
      <c r="AX158">
        <v>53553065</v>
      </c>
      <c r="AY158">
        <v>1</v>
      </c>
      <c r="AZ158">
        <v>0</v>
      </c>
      <c r="BA158">
        <v>156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Y158*Source!I52</f>
        <v>6.3480330000000009</v>
      </c>
      <c r="CY158">
        <f t="shared" si="45"/>
        <v>57.63</v>
      </c>
      <c r="CZ158">
        <f t="shared" si="46"/>
        <v>57.63</v>
      </c>
      <c r="DA158">
        <f t="shared" si="47"/>
        <v>1</v>
      </c>
      <c r="DB158">
        <f t="shared" si="48"/>
        <v>985.47</v>
      </c>
      <c r="DC158">
        <f t="shared" si="49"/>
        <v>0</v>
      </c>
    </row>
    <row r="159" spans="1:107" x14ac:dyDescent="0.2">
      <c r="A159">
        <f>ROW(Source!A52)</f>
        <v>52</v>
      </c>
      <c r="B159">
        <v>53551706</v>
      </c>
      <c r="C159">
        <v>53553033</v>
      </c>
      <c r="D159">
        <v>29131324</v>
      </c>
      <c r="E159">
        <v>1</v>
      </c>
      <c r="F159">
        <v>1</v>
      </c>
      <c r="G159">
        <v>1</v>
      </c>
      <c r="H159">
        <v>3</v>
      </c>
      <c r="I159" t="s">
        <v>1609</v>
      </c>
      <c r="J159" t="s">
        <v>1610</v>
      </c>
      <c r="K159" t="s">
        <v>1611</v>
      </c>
      <c r="L159">
        <v>1348</v>
      </c>
      <c r="N159">
        <v>1009</v>
      </c>
      <c r="O159" t="s">
        <v>26</v>
      </c>
      <c r="P159" t="s">
        <v>26</v>
      </c>
      <c r="Q159">
        <v>1000</v>
      </c>
      <c r="W159">
        <v>0</v>
      </c>
      <c r="X159">
        <v>-922545297</v>
      </c>
      <c r="Y159">
        <v>2.9</v>
      </c>
      <c r="AA159">
        <v>5649.99</v>
      </c>
      <c r="AB159">
        <v>0</v>
      </c>
      <c r="AC159">
        <v>0</v>
      </c>
      <c r="AD159">
        <v>0</v>
      </c>
      <c r="AE159">
        <v>5649.99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2.9</v>
      </c>
      <c r="AU159" t="s">
        <v>3</v>
      </c>
      <c r="AV159">
        <v>0</v>
      </c>
      <c r="AW159">
        <v>2</v>
      </c>
      <c r="AX159">
        <v>53553066</v>
      </c>
      <c r="AY159">
        <v>1</v>
      </c>
      <c r="AZ159">
        <v>0</v>
      </c>
      <c r="BA159">
        <v>157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Y159*Source!I52</f>
        <v>1.0765670000000001</v>
      </c>
      <c r="CY159">
        <f t="shared" si="45"/>
        <v>5649.99</v>
      </c>
      <c r="CZ159">
        <f t="shared" si="46"/>
        <v>5649.99</v>
      </c>
      <c r="DA159">
        <f t="shared" si="47"/>
        <v>1</v>
      </c>
      <c r="DB159">
        <f t="shared" si="48"/>
        <v>16384.97</v>
      </c>
      <c r="DC159">
        <f t="shared" si="49"/>
        <v>0</v>
      </c>
    </row>
    <row r="160" spans="1:107" x14ac:dyDescent="0.2">
      <c r="A160">
        <f>ROW(Source!A52)</f>
        <v>52</v>
      </c>
      <c r="B160">
        <v>53551706</v>
      </c>
      <c r="C160">
        <v>53553033</v>
      </c>
      <c r="D160">
        <v>29145043</v>
      </c>
      <c r="E160">
        <v>1</v>
      </c>
      <c r="F160">
        <v>1</v>
      </c>
      <c r="G160">
        <v>1</v>
      </c>
      <c r="H160">
        <v>3</v>
      </c>
      <c r="I160" t="s">
        <v>1612</v>
      </c>
      <c r="J160" t="s">
        <v>1613</v>
      </c>
      <c r="K160" t="s">
        <v>1614</v>
      </c>
      <c r="L160">
        <v>1339</v>
      </c>
      <c r="N160">
        <v>1007</v>
      </c>
      <c r="O160" t="s">
        <v>425</v>
      </c>
      <c r="P160" t="s">
        <v>425</v>
      </c>
      <c r="Q160">
        <v>1</v>
      </c>
      <c r="W160">
        <v>0</v>
      </c>
      <c r="X160">
        <v>548345076</v>
      </c>
      <c r="Y160">
        <v>101.5</v>
      </c>
      <c r="AA160">
        <v>665</v>
      </c>
      <c r="AB160">
        <v>0</v>
      </c>
      <c r="AC160">
        <v>0</v>
      </c>
      <c r="AD160">
        <v>0</v>
      </c>
      <c r="AE160">
        <v>665</v>
      </c>
      <c r="AF160">
        <v>0</v>
      </c>
      <c r="AG160">
        <v>0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101.5</v>
      </c>
      <c r="AU160" t="s">
        <v>3</v>
      </c>
      <c r="AV160">
        <v>0</v>
      </c>
      <c r="AW160">
        <v>2</v>
      </c>
      <c r="AX160">
        <v>53553067</v>
      </c>
      <c r="AY160">
        <v>1</v>
      </c>
      <c r="AZ160">
        <v>0</v>
      </c>
      <c r="BA160">
        <v>158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Y160*Source!I52</f>
        <v>37.679845</v>
      </c>
      <c r="CY160">
        <f t="shared" si="45"/>
        <v>665</v>
      </c>
      <c r="CZ160">
        <f t="shared" si="46"/>
        <v>665</v>
      </c>
      <c r="DA160">
        <f t="shared" si="47"/>
        <v>1</v>
      </c>
      <c r="DB160">
        <f t="shared" si="48"/>
        <v>67497.5</v>
      </c>
      <c r="DC160">
        <f t="shared" si="49"/>
        <v>0</v>
      </c>
    </row>
    <row r="161" spans="1:107" x14ac:dyDescent="0.2">
      <c r="A161">
        <f>ROW(Source!A52)</f>
        <v>52</v>
      </c>
      <c r="B161">
        <v>53551706</v>
      </c>
      <c r="C161">
        <v>53553033</v>
      </c>
      <c r="D161">
        <v>29149243</v>
      </c>
      <c r="E161">
        <v>1</v>
      </c>
      <c r="F161">
        <v>1</v>
      </c>
      <c r="G161">
        <v>1</v>
      </c>
      <c r="H161">
        <v>3</v>
      </c>
      <c r="I161" t="s">
        <v>1615</v>
      </c>
      <c r="J161" t="s">
        <v>1616</v>
      </c>
      <c r="K161" t="s">
        <v>1617</v>
      </c>
      <c r="L161">
        <v>1348</v>
      </c>
      <c r="N161">
        <v>1009</v>
      </c>
      <c r="O161" t="s">
        <v>26</v>
      </c>
      <c r="P161" t="s">
        <v>26</v>
      </c>
      <c r="Q161">
        <v>1000</v>
      </c>
      <c r="W161">
        <v>0</v>
      </c>
      <c r="X161">
        <v>-1340402651</v>
      </c>
      <c r="Y161">
        <v>7.0000000000000001E-3</v>
      </c>
      <c r="AA161">
        <v>734.5</v>
      </c>
      <c r="AB161">
        <v>0</v>
      </c>
      <c r="AC161">
        <v>0</v>
      </c>
      <c r="AD161">
        <v>0</v>
      </c>
      <c r="AE161">
        <v>734.5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7.0000000000000001E-3</v>
      </c>
      <c r="AU161" t="s">
        <v>3</v>
      </c>
      <c r="AV161">
        <v>0</v>
      </c>
      <c r="AW161">
        <v>2</v>
      </c>
      <c r="AX161">
        <v>53553068</v>
      </c>
      <c r="AY161">
        <v>1</v>
      </c>
      <c r="AZ161">
        <v>0</v>
      </c>
      <c r="BA161">
        <v>159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Y161*Source!I52</f>
        <v>2.5986099999999999E-3</v>
      </c>
      <c r="CY161">
        <f t="shared" si="45"/>
        <v>734.5</v>
      </c>
      <c r="CZ161">
        <f t="shared" si="46"/>
        <v>734.5</v>
      </c>
      <c r="DA161">
        <f t="shared" si="47"/>
        <v>1</v>
      </c>
      <c r="DB161">
        <f t="shared" si="48"/>
        <v>5.14</v>
      </c>
      <c r="DC161">
        <f t="shared" si="49"/>
        <v>0</v>
      </c>
    </row>
    <row r="162" spans="1:107" x14ac:dyDescent="0.2">
      <c r="A162">
        <f>ROW(Source!A52)</f>
        <v>52</v>
      </c>
      <c r="B162">
        <v>53551706</v>
      </c>
      <c r="C162">
        <v>53553033</v>
      </c>
      <c r="D162">
        <v>29150040</v>
      </c>
      <c r="E162">
        <v>1</v>
      </c>
      <c r="F162">
        <v>1</v>
      </c>
      <c r="G162">
        <v>1</v>
      </c>
      <c r="H162">
        <v>3</v>
      </c>
      <c r="I162" t="s">
        <v>1576</v>
      </c>
      <c r="J162" t="s">
        <v>1577</v>
      </c>
      <c r="K162" t="s">
        <v>1578</v>
      </c>
      <c r="L162">
        <v>1339</v>
      </c>
      <c r="N162">
        <v>1007</v>
      </c>
      <c r="O162" t="s">
        <v>425</v>
      </c>
      <c r="P162" t="s">
        <v>425</v>
      </c>
      <c r="Q162">
        <v>1</v>
      </c>
      <c r="W162">
        <v>0</v>
      </c>
      <c r="X162">
        <v>619799737</v>
      </c>
      <c r="Y162">
        <v>0.129</v>
      </c>
      <c r="AA162">
        <v>2.44</v>
      </c>
      <c r="AB162">
        <v>0</v>
      </c>
      <c r="AC162">
        <v>0</v>
      </c>
      <c r="AD162">
        <v>0</v>
      </c>
      <c r="AE162">
        <v>2.44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0.129</v>
      </c>
      <c r="AU162" t="s">
        <v>3</v>
      </c>
      <c r="AV162">
        <v>0</v>
      </c>
      <c r="AW162">
        <v>2</v>
      </c>
      <c r="AX162">
        <v>53553069</v>
      </c>
      <c r="AY162">
        <v>1</v>
      </c>
      <c r="AZ162">
        <v>0</v>
      </c>
      <c r="BA162">
        <v>160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Y162*Source!I52</f>
        <v>4.7888670000000001E-2</v>
      </c>
      <c r="CY162">
        <f t="shared" si="45"/>
        <v>2.44</v>
      </c>
      <c r="CZ162">
        <f t="shared" si="46"/>
        <v>2.44</v>
      </c>
      <c r="DA162">
        <f t="shared" si="47"/>
        <v>1</v>
      </c>
      <c r="DB162">
        <f t="shared" si="48"/>
        <v>0.31</v>
      </c>
      <c r="DC162">
        <f t="shared" si="49"/>
        <v>0</v>
      </c>
    </row>
    <row r="163" spans="1:107" x14ac:dyDescent="0.2">
      <c r="A163">
        <f>ROW(Source!A53)</f>
        <v>53</v>
      </c>
      <c r="B163">
        <v>53551707</v>
      </c>
      <c r="C163">
        <v>53553033</v>
      </c>
      <c r="D163">
        <v>18407150</v>
      </c>
      <c r="E163">
        <v>1</v>
      </c>
      <c r="F163">
        <v>1</v>
      </c>
      <c r="G163">
        <v>1</v>
      </c>
      <c r="H163">
        <v>1</v>
      </c>
      <c r="I163" t="s">
        <v>1552</v>
      </c>
      <c r="J163" t="s">
        <v>3</v>
      </c>
      <c r="K163" t="s">
        <v>1553</v>
      </c>
      <c r="L163">
        <v>1369</v>
      </c>
      <c r="N163">
        <v>1013</v>
      </c>
      <c r="O163" t="s">
        <v>1486</v>
      </c>
      <c r="P163" t="s">
        <v>1486</v>
      </c>
      <c r="Q163">
        <v>1</v>
      </c>
      <c r="W163">
        <v>0</v>
      </c>
      <c r="X163">
        <v>-931037793</v>
      </c>
      <c r="Y163">
        <v>358.92649999999992</v>
      </c>
      <c r="AA163">
        <v>0</v>
      </c>
      <c r="AB163">
        <v>0</v>
      </c>
      <c r="AC163">
        <v>0</v>
      </c>
      <c r="AD163">
        <v>300.60000000000002</v>
      </c>
      <c r="AE163">
        <v>0</v>
      </c>
      <c r="AF163">
        <v>0</v>
      </c>
      <c r="AG163">
        <v>0</v>
      </c>
      <c r="AH163">
        <v>300.60000000000002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1</v>
      </c>
      <c r="AQ163">
        <v>0</v>
      </c>
      <c r="AR163">
        <v>0</v>
      </c>
      <c r="AS163" t="s">
        <v>3</v>
      </c>
      <c r="AT163">
        <v>271.39999999999998</v>
      </c>
      <c r="AU163" t="s">
        <v>62</v>
      </c>
      <c r="AV163">
        <v>1</v>
      </c>
      <c r="AW163">
        <v>2</v>
      </c>
      <c r="AX163">
        <v>53553052</v>
      </c>
      <c r="AY163">
        <v>2</v>
      </c>
      <c r="AZ163">
        <v>131072</v>
      </c>
      <c r="BA163">
        <v>161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Y163*Source!I53</f>
        <v>133.24428459499998</v>
      </c>
      <c r="CY163">
        <f>AD163</f>
        <v>300.60000000000002</v>
      </c>
      <c r="CZ163">
        <f>AH163</f>
        <v>300.60000000000002</v>
      </c>
      <c r="DA163">
        <f>AL163</f>
        <v>1</v>
      </c>
      <c r="DB163">
        <f>ROUND((ROUND(AT163*CZ163,2)*ROUND((1.15*1.15),7)),2)</f>
        <v>107893.31</v>
      </c>
      <c r="DC163">
        <f>ROUND((ROUND(AT163*AG163,2)*ROUND((1.15*1.15),7)),2)</f>
        <v>0</v>
      </c>
    </row>
    <row r="164" spans="1:107" x14ac:dyDescent="0.2">
      <c r="A164">
        <f>ROW(Source!A53)</f>
        <v>53</v>
      </c>
      <c r="B164">
        <v>53551707</v>
      </c>
      <c r="C164">
        <v>53553033</v>
      </c>
      <c r="D164">
        <v>121548</v>
      </c>
      <c r="E164">
        <v>1</v>
      </c>
      <c r="F164">
        <v>1</v>
      </c>
      <c r="G164">
        <v>1</v>
      </c>
      <c r="H164">
        <v>1</v>
      </c>
      <c r="I164" t="s">
        <v>31</v>
      </c>
      <c r="J164" t="s">
        <v>3</v>
      </c>
      <c r="K164" t="s">
        <v>1489</v>
      </c>
      <c r="L164">
        <v>608254</v>
      </c>
      <c r="N164">
        <v>1013</v>
      </c>
      <c r="O164" t="s">
        <v>1490</v>
      </c>
      <c r="P164" t="s">
        <v>1490</v>
      </c>
      <c r="Q164">
        <v>1</v>
      </c>
      <c r="W164">
        <v>0</v>
      </c>
      <c r="X164">
        <v>-185737400</v>
      </c>
      <c r="Y164">
        <v>27.269374999999997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1</v>
      </c>
      <c r="AQ164">
        <v>0</v>
      </c>
      <c r="AR164">
        <v>0</v>
      </c>
      <c r="AS164" t="s">
        <v>3</v>
      </c>
      <c r="AT164">
        <v>18.97</v>
      </c>
      <c r="AU164" t="s">
        <v>61</v>
      </c>
      <c r="AV164">
        <v>2</v>
      </c>
      <c r="AW164">
        <v>2</v>
      </c>
      <c r="AX164">
        <v>53553053</v>
      </c>
      <c r="AY164">
        <v>1</v>
      </c>
      <c r="AZ164">
        <v>0</v>
      </c>
      <c r="BA164">
        <v>162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Y164*Source!I53</f>
        <v>10.123210081249999</v>
      </c>
      <c r="CY164">
        <f>AD164</f>
        <v>0</v>
      </c>
      <c r="CZ164">
        <f>AH164</f>
        <v>0</v>
      </c>
      <c r="DA164">
        <f>AL164</f>
        <v>1</v>
      </c>
      <c r="DB164">
        <f t="shared" ref="DB164:DB170" si="50">ROUND((ROUND(AT164*CZ164,2)*ROUND((1.25*1.15),7)),2)</f>
        <v>0</v>
      </c>
      <c r="DC164">
        <f t="shared" ref="DC164:DC170" si="51">ROUND((ROUND(AT164*AG164,2)*ROUND((1.25*1.15),7)),2)</f>
        <v>0</v>
      </c>
    </row>
    <row r="165" spans="1:107" x14ac:dyDescent="0.2">
      <c r="A165">
        <f>ROW(Source!A53)</f>
        <v>53</v>
      </c>
      <c r="B165">
        <v>53551707</v>
      </c>
      <c r="C165">
        <v>53553033</v>
      </c>
      <c r="D165">
        <v>29172268</v>
      </c>
      <c r="E165">
        <v>1</v>
      </c>
      <c r="F165">
        <v>1</v>
      </c>
      <c r="G165">
        <v>1</v>
      </c>
      <c r="H165">
        <v>2</v>
      </c>
      <c r="I165" t="s">
        <v>1582</v>
      </c>
      <c r="J165" t="s">
        <v>1583</v>
      </c>
      <c r="K165" t="s">
        <v>1584</v>
      </c>
      <c r="L165">
        <v>1368</v>
      </c>
      <c r="N165">
        <v>1011</v>
      </c>
      <c r="O165" t="s">
        <v>1494</v>
      </c>
      <c r="P165" t="s">
        <v>1494</v>
      </c>
      <c r="Q165">
        <v>1</v>
      </c>
      <c r="W165">
        <v>0</v>
      </c>
      <c r="X165">
        <v>-438066613</v>
      </c>
      <c r="Y165">
        <v>26.349374999999995</v>
      </c>
      <c r="AA165">
        <v>0</v>
      </c>
      <c r="AB165">
        <v>86.4</v>
      </c>
      <c r="AC165">
        <v>13.5</v>
      </c>
      <c r="AD165">
        <v>0</v>
      </c>
      <c r="AE165">
        <v>0</v>
      </c>
      <c r="AF165">
        <v>86.4</v>
      </c>
      <c r="AG165">
        <v>13.5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1</v>
      </c>
      <c r="AQ165">
        <v>0</v>
      </c>
      <c r="AR165">
        <v>0</v>
      </c>
      <c r="AS165" t="s">
        <v>3</v>
      </c>
      <c r="AT165">
        <v>18.329999999999998</v>
      </c>
      <c r="AU165" t="s">
        <v>61</v>
      </c>
      <c r="AV165">
        <v>0</v>
      </c>
      <c r="AW165">
        <v>2</v>
      </c>
      <c r="AX165">
        <v>53553054</v>
      </c>
      <c r="AY165">
        <v>1</v>
      </c>
      <c r="AZ165">
        <v>0</v>
      </c>
      <c r="BA165">
        <v>163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Y165*Source!I53</f>
        <v>9.7816784812499975</v>
      </c>
      <c r="CY165">
        <f t="shared" ref="CY165:CY170" si="52">AB165</f>
        <v>86.4</v>
      </c>
      <c r="CZ165">
        <f t="shared" ref="CZ165:CZ170" si="53">AF165</f>
        <v>86.4</v>
      </c>
      <c r="DA165">
        <f t="shared" ref="DA165:DA170" si="54">AJ165</f>
        <v>1</v>
      </c>
      <c r="DB165">
        <f t="shared" si="50"/>
        <v>2276.58</v>
      </c>
      <c r="DC165">
        <f t="shared" si="51"/>
        <v>355.72</v>
      </c>
    </row>
    <row r="166" spans="1:107" x14ac:dyDescent="0.2">
      <c r="A166">
        <f>ROW(Source!A53)</f>
        <v>53</v>
      </c>
      <c r="B166">
        <v>53551707</v>
      </c>
      <c r="C166">
        <v>53553033</v>
      </c>
      <c r="D166">
        <v>29172379</v>
      </c>
      <c r="E166">
        <v>1</v>
      </c>
      <c r="F166">
        <v>1</v>
      </c>
      <c r="G166">
        <v>1</v>
      </c>
      <c r="H166">
        <v>2</v>
      </c>
      <c r="I166" t="s">
        <v>1495</v>
      </c>
      <c r="J166" t="s">
        <v>1496</v>
      </c>
      <c r="K166" t="s">
        <v>1497</v>
      </c>
      <c r="L166">
        <v>1368</v>
      </c>
      <c r="N166">
        <v>1011</v>
      </c>
      <c r="O166" t="s">
        <v>1494</v>
      </c>
      <c r="P166" t="s">
        <v>1494</v>
      </c>
      <c r="Q166">
        <v>1</v>
      </c>
      <c r="W166">
        <v>0</v>
      </c>
      <c r="X166">
        <v>1106923569</v>
      </c>
      <c r="Y166">
        <v>0.53187499999999999</v>
      </c>
      <c r="AA166">
        <v>0</v>
      </c>
      <c r="AB166">
        <v>112</v>
      </c>
      <c r="AC166">
        <v>13.5</v>
      </c>
      <c r="AD166">
        <v>0</v>
      </c>
      <c r="AE166">
        <v>0</v>
      </c>
      <c r="AF166">
        <v>112</v>
      </c>
      <c r="AG166">
        <v>13.5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3</v>
      </c>
      <c r="AT166">
        <v>0.37</v>
      </c>
      <c r="AU166" t="s">
        <v>61</v>
      </c>
      <c r="AV166">
        <v>0</v>
      </c>
      <c r="AW166">
        <v>2</v>
      </c>
      <c r="AX166">
        <v>53553055</v>
      </c>
      <c r="AY166">
        <v>1</v>
      </c>
      <c r="AZ166">
        <v>0</v>
      </c>
      <c r="BA166">
        <v>164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Y166*Source!I53</f>
        <v>0.19744795625</v>
      </c>
      <c r="CY166">
        <f t="shared" si="52"/>
        <v>112</v>
      </c>
      <c r="CZ166">
        <f t="shared" si="53"/>
        <v>112</v>
      </c>
      <c r="DA166">
        <f t="shared" si="54"/>
        <v>1</v>
      </c>
      <c r="DB166">
        <f t="shared" si="50"/>
        <v>59.57</v>
      </c>
      <c r="DC166">
        <f t="shared" si="51"/>
        <v>7.19</v>
      </c>
    </row>
    <row r="167" spans="1:107" x14ac:dyDescent="0.2">
      <c r="A167">
        <f>ROW(Source!A53)</f>
        <v>53</v>
      </c>
      <c r="B167">
        <v>53551707</v>
      </c>
      <c r="C167">
        <v>53553033</v>
      </c>
      <c r="D167">
        <v>29172479</v>
      </c>
      <c r="E167">
        <v>1</v>
      </c>
      <c r="F167">
        <v>1</v>
      </c>
      <c r="G167">
        <v>1</v>
      </c>
      <c r="H167">
        <v>2</v>
      </c>
      <c r="I167" t="s">
        <v>1585</v>
      </c>
      <c r="J167" t="s">
        <v>1586</v>
      </c>
      <c r="K167" t="s">
        <v>1587</v>
      </c>
      <c r="L167">
        <v>1368</v>
      </c>
      <c r="N167">
        <v>1011</v>
      </c>
      <c r="O167" t="s">
        <v>1494</v>
      </c>
      <c r="P167" t="s">
        <v>1494</v>
      </c>
      <c r="Q167">
        <v>1</v>
      </c>
      <c r="W167">
        <v>0</v>
      </c>
      <c r="X167">
        <v>1549832887</v>
      </c>
      <c r="Y167">
        <v>0.388125</v>
      </c>
      <c r="AA167">
        <v>0</v>
      </c>
      <c r="AB167">
        <v>99.89</v>
      </c>
      <c r="AC167">
        <v>10.06</v>
      </c>
      <c r="AD167">
        <v>0</v>
      </c>
      <c r="AE167">
        <v>0</v>
      </c>
      <c r="AF167">
        <v>99.89</v>
      </c>
      <c r="AG167">
        <v>10.06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3</v>
      </c>
      <c r="AT167">
        <v>0.27</v>
      </c>
      <c r="AU167" t="s">
        <v>61</v>
      </c>
      <c r="AV167">
        <v>0</v>
      </c>
      <c r="AW167">
        <v>2</v>
      </c>
      <c r="AX167">
        <v>53553056</v>
      </c>
      <c r="AY167">
        <v>1</v>
      </c>
      <c r="AZ167">
        <v>0</v>
      </c>
      <c r="BA167">
        <v>165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Y167*Source!I53</f>
        <v>0.14408364374999999</v>
      </c>
      <c r="CY167">
        <f t="shared" si="52"/>
        <v>99.89</v>
      </c>
      <c r="CZ167">
        <f t="shared" si="53"/>
        <v>99.89</v>
      </c>
      <c r="DA167">
        <f t="shared" si="54"/>
        <v>1</v>
      </c>
      <c r="DB167">
        <f t="shared" si="50"/>
        <v>38.770000000000003</v>
      </c>
      <c r="DC167">
        <f t="shared" si="51"/>
        <v>3.91</v>
      </c>
    </row>
    <row r="168" spans="1:107" x14ac:dyDescent="0.2">
      <c r="A168">
        <f>ROW(Source!A53)</f>
        <v>53</v>
      </c>
      <c r="B168">
        <v>53551707</v>
      </c>
      <c r="C168">
        <v>53553033</v>
      </c>
      <c r="D168">
        <v>29173150</v>
      </c>
      <c r="E168">
        <v>1</v>
      </c>
      <c r="F168">
        <v>1</v>
      </c>
      <c r="G168">
        <v>1</v>
      </c>
      <c r="H168">
        <v>2</v>
      </c>
      <c r="I168" t="s">
        <v>1591</v>
      </c>
      <c r="J168" t="s">
        <v>1592</v>
      </c>
      <c r="K168" t="s">
        <v>1593</v>
      </c>
      <c r="L168">
        <v>1368</v>
      </c>
      <c r="N168">
        <v>1011</v>
      </c>
      <c r="O168" t="s">
        <v>1494</v>
      </c>
      <c r="P168" t="s">
        <v>1494</v>
      </c>
      <c r="Q168">
        <v>1</v>
      </c>
      <c r="W168">
        <v>0</v>
      </c>
      <c r="X168">
        <v>650070217</v>
      </c>
      <c r="Y168">
        <v>14.619375</v>
      </c>
      <c r="AA168">
        <v>0</v>
      </c>
      <c r="AB168">
        <v>1.9</v>
      </c>
      <c r="AC168">
        <v>0</v>
      </c>
      <c r="AD168">
        <v>0</v>
      </c>
      <c r="AE168">
        <v>0</v>
      </c>
      <c r="AF168">
        <v>1.9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10.17</v>
      </c>
      <c r="AU168" t="s">
        <v>61</v>
      </c>
      <c r="AV168">
        <v>0</v>
      </c>
      <c r="AW168">
        <v>2</v>
      </c>
      <c r="AX168">
        <v>53553057</v>
      </c>
      <c r="AY168">
        <v>1</v>
      </c>
      <c r="AZ168">
        <v>0</v>
      </c>
      <c r="BA168">
        <v>166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Y168*Source!I53</f>
        <v>5.4271505812500003</v>
      </c>
      <c r="CY168">
        <f t="shared" si="52"/>
        <v>1.9</v>
      </c>
      <c r="CZ168">
        <f t="shared" si="53"/>
        <v>1.9</v>
      </c>
      <c r="DA168">
        <f t="shared" si="54"/>
        <v>1</v>
      </c>
      <c r="DB168">
        <f t="shared" si="50"/>
        <v>27.77</v>
      </c>
      <c r="DC168">
        <f t="shared" si="51"/>
        <v>0</v>
      </c>
    </row>
    <row r="169" spans="1:107" x14ac:dyDescent="0.2">
      <c r="A169">
        <f>ROW(Source!A53)</f>
        <v>53</v>
      </c>
      <c r="B169">
        <v>53551707</v>
      </c>
      <c r="C169">
        <v>53553033</v>
      </c>
      <c r="D169">
        <v>29174592</v>
      </c>
      <c r="E169">
        <v>1</v>
      </c>
      <c r="F169">
        <v>1</v>
      </c>
      <c r="G169">
        <v>1</v>
      </c>
      <c r="H169">
        <v>2</v>
      </c>
      <c r="I169" t="s">
        <v>1594</v>
      </c>
      <c r="J169" t="s">
        <v>1595</v>
      </c>
      <c r="K169" t="s">
        <v>1596</v>
      </c>
      <c r="L169">
        <v>1368</v>
      </c>
      <c r="N169">
        <v>1011</v>
      </c>
      <c r="O169" t="s">
        <v>1494</v>
      </c>
      <c r="P169" t="s">
        <v>1494</v>
      </c>
      <c r="Q169">
        <v>1</v>
      </c>
      <c r="W169">
        <v>0</v>
      </c>
      <c r="X169">
        <v>-1835804875</v>
      </c>
      <c r="Y169">
        <v>0.47437499999999999</v>
      </c>
      <c r="AA169">
        <v>0</v>
      </c>
      <c r="AB169">
        <v>3.27</v>
      </c>
      <c r="AC169">
        <v>0</v>
      </c>
      <c r="AD169">
        <v>0</v>
      </c>
      <c r="AE169">
        <v>0</v>
      </c>
      <c r="AF169">
        <v>3.27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3</v>
      </c>
      <c r="AT169">
        <v>0.33</v>
      </c>
      <c r="AU169" t="s">
        <v>61</v>
      </c>
      <c r="AV169">
        <v>0</v>
      </c>
      <c r="AW169">
        <v>2</v>
      </c>
      <c r="AX169">
        <v>53553058</v>
      </c>
      <c r="AY169">
        <v>1</v>
      </c>
      <c r="AZ169">
        <v>0</v>
      </c>
      <c r="BA169">
        <v>167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Y169*Source!I53</f>
        <v>0.17610223124999999</v>
      </c>
      <c r="CY169">
        <f t="shared" si="52"/>
        <v>3.27</v>
      </c>
      <c r="CZ169">
        <f t="shared" si="53"/>
        <v>3.27</v>
      </c>
      <c r="DA169">
        <f t="shared" si="54"/>
        <v>1</v>
      </c>
      <c r="DB169">
        <f t="shared" si="50"/>
        <v>1.55</v>
      </c>
      <c r="DC169">
        <f t="shared" si="51"/>
        <v>0</v>
      </c>
    </row>
    <row r="170" spans="1:107" x14ac:dyDescent="0.2">
      <c r="A170">
        <f>ROW(Source!A53)</f>
        <v>53</v>
      </c>
      <c r="B170">
        <v>53551707</v>
      </c>
      <c r="C170">
        <v>53553033</v>
      </c>
      <c r="D170">
        <v>29174913</v>
      </c>
      <c r="E170">
        <v>1</v>
      </c>
      <c r="F170">
        <v>1</v>
      </c>
      <c r="G170">
        <v>1</v>
      </c>
      <c r="H170">
        <v>2</v>
      </c>
      <c r="I170" t="s">
        <v>1513</v>
      </c>
      <c r="J170" t="s">
        <v>1514</v>
      </c>
      <c r="K170" t="s">
        <v>1515</v>
      </c>
      <c r="L170">
        <v>1368</v>
      </c>
      <c r="N170">
        <v>1011</v>
      </c>
      <c r="O170" t="s">
        <v>1494</v>
      </c>
      <c r="P170" t="s">
        <v>1494</v>
      </c>
      <c r="Q170">
        <v>1</v>
      </c>
      <c r="W170">
        <v>0</v>
      </c>
      <c r="X170">
        <v>1230759911</v>
      </c>
      <c r="Y170">
        <v>0.80500000000000005</v>
      </c>
      <c r="AA170">
        <v>0</v>
      </c>
      <c r="AB170">
        <v>87.17</v>
      </c>
      <c r="AC170">
        <v>11.6</v>
      </c>
      <c r="AD170">
        <v>0</v>
      </c>
      <c r="AE170">
        <v>0</v>
      </c>
      <c r="AF170">
        <v>87.17</v>
      </c>
      <c r="AG170">
        <v>11.6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1</v>
      </c>
      <c r="AQ170">
        <v>0</v>
      </c>
      <c r="AR170">
        <v>0</v>
      </c>
      <c r="AS170" t="s">
        <v>3</v>
      </c>
      <c r="AT170">
        <v>0.56000000000000005</v>
      </c>
      <c r="AU170" t="s">
        <v>61</v>
      </c>
      <c r="AV170">
        <v>0</v>
      </c>
      <c r="AW170">
        <v>2</v>
      </c>
      <c r="AX170">
        <v>53553059</v>
      </c>
      <c r="AY170">
        <v>1</v>
      </c>
      <c r="AZ170">
        <v>0</v>
      </c>
      <c r="BA170">
        <v>168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Y170*Source!I53</f>
        <v>0.29884015000000003</v>
      </c>
      <c r="CY170">
        <f t="shared" si="52"/>
        <v>87.17</v>
      </c>
      <c r="CZ170">
        <f t="shared" si="53"/>
        <v>87.17</v>
      </c>
      <c r="DA170">
        <f t="shared" si="54"/>
        <v>1</v>
      </c>
      <c r="DB170">
        <f t="shared" si="50"/>
        <v>70.180000000000007</v>
      </c>
      <c r="DC170">
        <f t="shared" si="51"/>
        <v>9.34</v>
      </c>
    </row>
    <row r="171" spans="1:107" x14ac:dyDescent="0.2">
      <c r="A171">
        <f>ROW(Source!A53)</f>
        <v>53</v>
      </c>
      <c r="B171">
        <v>53551707</v>
      </c>
      <c r="C171">
        <v>53553033</v>
      </c>
      <c r="D171">
        <v>29113598</v>
      </c>
      <c r="E171">
        <v>1</v>
      </c>
      <c r="F171">
        <v>1</v>
      </c>
      <c r="G171">
        <v>1</v>
      </c>
      <c r="H171">
        <v>3</v>
      </c>
      <c r="I171" t="s">
        <v>1522</v>
      </c>
      <c r="J171" t="s">
        <v>1523</v>
      </c>
      <c r="K171" t="s">
        <v>1524</v>
      </c>
      <c r="L171">
        <v>1348</v>
      </c>
      <c r="N171">
        <v>1009</v>
      </c>
      <c r="O171" t="s">
        <v>26</v>
      </c>
      <c r="P171" t="s">
        <v>26</v>
      </c>
      <c r="Q171">
        <v>1000</v>
      </c>
      <c r="W171">
        <v>0</v>
      </c>
      <c r="X171">
        <v>-1012359093</v>
      </c>
      <c r="Y171">
        <v>6.4999999999999997E-3</v>
      </c>
      <c r="AA171">
        <v>27354.93</v>
      </c>
      <c r="AB171">
        <v>0</v>
      </c>
      <c r="AC171">
        <v>0</v>
      </c>
      <c r="AD171">
        <v>0</v>
      </c>
      <c r="AE171">
        <v>4455.2</v>
      </c>
      <c r="AF171">
        <v>0</v>
      </c>
      <c r="AG171">
        <v>0</v>
      </c>
      <c r="AH171">
        <v>0</v>
      </c>
      <c r="AI171">
        <v>6.14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6.4999999999999997E-3</v>
      </c>
      <c r="AU171" t="s">
        <v>3</v>
      </c>
      <c r="AV171">
        <v>0</v>
      </c>
      <c r="AW171">
        <v>2</v>
      </c>
      <c r="AX171">
        <v>53553060</v>
      </c>
      <c r="AY171">
        <v>1</v>
      </c>
      <c r="AZ171">
        <v>0</v>
      </c>
      <c r="BA171">
        <v>169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Y171*Source!I53</f>
        <v>2.4129949999999998E-3</v>
      </c>
      <c r="CY171">
        <f t="shared" ref="CY171:CY180" si="55">AA171</f>
        <v>27354.93</v>
      </c>
      <c r="CZ171">
        <f t="shared" ref="CZ171:CZ180" si="56">AE171</f>
        <v>4455.2</v>
      </c>
      <c r="DA171">
        <f t="shared" ref="DA171:DA180" si="57">AI171</f>
        <v>6.14</v>
      </c>
      <c r="DB171">
        <f t="shared" ref="DB171:DB180" si="58">ROUND(ROUND(AT171*CZ171,2),2)</f>
        <v>28.96</v>
      </c>
      <c r="DC171">
        <f t="shared" ref="DC171:DC180" si="59">ROUND(ROUND(AT171*AG171,2),2)</f>
        <v>0</v>
      </c>
    </row>
    <row r="172" spans="1:107" x14ac:dyDescent="0.2">
      <c r="A172">
        <f>ROW(Source!A53)</f>
        <v>53</v>
      </c>
      <c r="B172">
        <v>53551707</v>
      </c>
      <c r="C172">
        <v>53553033</v>
      </c>
      <c r="D172">
        <v>29113613</v>
      </c>
      <c r="E172">
        <v>1</v>
      </c>
      <c r="F172">
        <v>1</v>
      </c>
      <c r="G172">
        <v>1</v>
      </c>
      <c r="H172">
        <v>3</v>
      </c>
      <c r="I172" t="s">
        <v>1623</v>
      </c>
      <c r="J172" t="s">
        <v>1624</v>
      </c>
      <c r="K172" t="s">
        <v>1625</v>
      </c>
      <c r="L172">
        <v>1348</v>
      </c>
      <c r="N172">
        <v>1009</v>
      </c>
      <c r="O172" t="s">
        <v>26</v>
      </c>
      <c r="P172" t="s">
        <v>26</v>
      </c>
      <c r="Q172">
        <v>1000</v>
      </c>
      <c r="W172">
        <v>0</v>
      </c>
      <c r="X172">
        <v>841031982</v>
      </c>
      <c r="Y172">
        <v>1.6000000000000001E-3</v>
      </c>
      <c r="AA172">
        <v>62628</v>
      </c>
      <c r="AB172">
        <v>0</v>
      </c>
      <c r="AC172">
        <v>0</v>
      </c>
      <c r="AD172">
        <v>0</v>
      </c>
      <c r="AE172">
        <v>10200</v>
      </c>
      <c r="AF172">
        <v>0</v>
      </c>
      <c r="AG172">
        <v>0</v>
      </c>
      <c r="AH172">
        <v>0</v>
      </c>
      <c r="AI172">
        <v>6.14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1.6000000000000001E-3</v>
      </c>
      <c r="AU172" t="s">
        <v>3</v>
      </c>
      <c r="AV172">
        <v>0</v>
      </c>
      <c r="AW172">
        <v>2</v>
      </c>
      <c r="AX172">
        <v>53553061</v>
      </c>
      <c r="AY172">
        <v>1</v>
      </c>
      <c r="AZ172">
        <v>0</v>
      </c>
      <c r="BA172">
        <v>170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Y172*Source!I53</f>
        <v>5.9396800000000006E-4</v>
      </c>
      <c r="CY172">
        <f t="shared" si="55"/>
        <v>62628</v>
      </c>
      <c r="CZ172">
        <f t="shared" si="56"/>
        <v>10200</v>
      </c>
      <c r="DA172">
        <f t="shared" si="57"/>
        <v>6.14</v>
      </c>
      <c r="DB172">
        <f t="shared" si="58"/>
        <v>16.32</v>
      </c>
      <c r="DC172">
        <f t="shared" si="59"/>
        <v>0</v>
      </c>
    </row>
    <row r="173" spans="1:107" x14ac:dyDescent="0.2">
      <c r="A173">
        <f>ROW(Source!A53)</f>
        <v>53</v>
      </c>
      <c r="B173">
        <v>53551707</v>
      </c>
      <c r="C173">
        <v>53553033</v>
      </c>
      <c r="D173">
        <v>29108248</v>
      </c>
      <c r="E173">
        <v>1</v>
      </c>
      <c r="F173">
        <v>1</v>
      </c>
      <c r="G173">
        <v>1</v>
      </c>
      <c r="H173">
        <v>3</v>
      </c>
      <c r="I173" t="s">
        <v>1600</v>
      </c>
      <c r="J173" t="s">
        <v>1601</v>
      </c>
      <c r="K173" t="s">
        <v>1602</v>
      </c>
      <c r="L173">
        <v>1327</v>
      </c>
      <c r="N173">
        <v>1005</v>
      </c>
      <c r="O173" t="s">
        <v>128</v>
      </c>
      <c r="P173" t="s">
        <v>128</v>
      </c>
      <c r="Q173">
        <v>1</v>
      </c>
      <c r="W173">
        <v>0</v>
      </c>
      <c r="X173">
        <v>914604176</v>
      </c>
      <c r="Y173">
        <v>45</v>
      </c>
      <c r="AA173">
        <v>62.63</v>
      </c>
      <c r="AB173">
        <v>0</v>
      </c>
      <c r="AC173">
        <v>0</v>
      </c>
      <c r="AD173">
        <v>0</v>
      </c>
      <c r="AE173">
        <v>10.199999999999999</v>
      </c>
      <c r="AF173">
        <v>0</v>
      </c>
      <c r="AG173">
        <v>0</v>
      </c>
      <c r="AH173">
        <v>0</v>
      </c>
      <c r="AI173">
        <v>6.14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45</v>
      </c>
      <c r="AU173" t="s">
        <v>3</v>
      </c>
      <c r="AV173">
        <v>0</v>
      </c>
      <c r="AW173">
        <v>2</v>
      </c>
      <c r="AX173">
        <v>53553062</v>
      </c>
      <c r="AY173">
        <v>1</v>
      </c>
      <c r="AZ173">
        <v>0</v>
      </c>
      <c r="BA173">
        <v>171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Y173*Source!I53</f>
        <v>16.705349999999999</v>
      </c>
      <c r="CY173">
        <f t="shared" si="55"/>
        <v>62.63</v>
      </c>
      <c r="CZ173">
        <f t="shared" si="56"/>
        <v>10.199999999999999</v>
      </c>
      <c r="DA173">
        <f t="shared" si="57"/>
        <v>6.14</v>
      </c>
      <c r="DB173">
        <f t="shared" si="58"/>
        <v>459</v>
      </c>
      <c r="DC173">
        <f t="shared" si="59"/>
        <v>0</v>
      </c>
    </row>
    <row r="174" spans="1:107" x14ac:dyDescent="0.2">
      <c r="A174">
        <f>ROW(Source!A53)</f>
        <v>53</v>
      </c>
      <c r="B174">
        <v>53551707</v>
      </c>
      <c r="C174">
        <v>53553033</v>
      </c>
      <c r="D174">
        <v>29114332</v>
      </c>
      <c r="E174">
        <v>1</v>
      </c>
      <c r="F174">
        <v>1</v>
      </c>
      <c r="G174">
        <v>1</v>
      </c>
      <c r="H174">
        <v>3</v>
      </c>
      <c r="I174" t="s">
        <v>1531</v>
      </c>
      <c r="J174" t="s">
        <v>1532</v>
      </c>
      <c r="K174" t="s">
        <v>1533</v>
      </c>
      <c r="L174">
        <v>1348</v>
      </c>
      <c r="N174">
        <v>1009</v>
      </c>
      <c r="O174" t="s">
        <v>26</v>
      </c>
      <c r="P174" t="s">
        <v>26</v>
      </c>
      <c r="Q174">
        <v>1000</v>
      </c>
      <c r="W174">
        <v>0</v>
      </c>
      <c r="X174">
        <v>1561117559</v>
      </c>
      <c r="Y174">
        <v>7.6E-3</v>
      </c>
      <c r="AA174">
        <v>73544.92</v>
      </c>
      <c r="AB174">
        <v>0</v>
      </c>
      <c r="AC174">
        <v>0</v>
      </c>
      <c r="AD174">
        <v>0</v>
      </c>
      <c r="AE174">
        <v>11978</v>
      </c>
      <c r="AF174">
        <v>0</v>
      </c>
      <c r="AG174">
        <v>0</v>
      </c>
      <c r="AH174">
        <v>0</v>
      </c>
      <c r="AI174">
        <v>6.14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7.6E-3</v>
      </c>
      <c r="AU174" t="s">
        <v>3</v>
      </c>
      <c r="AV174">
        <v>0</v>
      </c>
      <c r="AW174">
        <v>2</v>
      </c>
      <c r="AX174">
        <v>53553063</v>
      </c>
      <c r="AY174">
        <v>1</v>
      </c>
      <c r="AZ174">
        <v>0</v>
      </c>
      <c r="BA174">
        <v>172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Y174*Source!I53</f>
        <v>2.821348E-3</v>
      </c>
      <c r="CY174">
        <f t="shared" si="55"/>
        <v>73544.92</v>
      </c>
      <c r="CZ174">
        <f t="shared" si="56"/>
        <v>11978</v>
      </c>
      <c r="DA174">
        <f t="shared" si="57"/>
        <v>6.14</v>
      </c>
      <c r="DB174">
        <f t="shared" si="58"/>
        <v>91.03</v>
      </c>
      <c r="DC174">
        <f t="shared" si="59"/>
        <v>0</v>
      </c>
    </row>
    <row r="175" spans="1:107" x14ac:dyDescent="0.2">
      <c r="A175">
        <f>ROW(Source!A53)</f>
        <v>53</v>
      </c>
      <c r="B175">
        <v>53551707</v>
      </c>
      <c r="C175">
        <v>53553033</v>
      </c>
      <c r="D175">
        <v>29115650</v>
      </c>
      <c r="E175">
        <v>1</v>
      </c>
      <c r="F175">
        <v>1</v>
      </c>
      <c r="G175">
        <v>1</v>
      </c>
      <c r="H175">
        <v>3</v>
      </c>
      <c r="I175" t="s">
        <v>1603</v>
      </c>
      <c r="J175" t="s">
        <v>1604</v>
      </c>
      <c r="K175" t="s">
        <v>1605</v>
      </c>
      <c r="L175">
        <v>1339</v>
      </c>
      <c r="N175">
        <v>1007</v>
      </c>
      <c r="O175" t="s">
        <v>425</v>
      </c>
      <c r="P175" t="s">
        <v>425</v>
      </c>
      <c r="Q175">
        <v>1</v>
      </c>
      <c r="W175">
        <v>0</v>
      </c>
      <c r="X175">
        <v>-2068707452</v>
      </c>
      <c r="Y175">
        <v>0.2</v>
      </c>
      <c r="AA175">
        <v>6483.84</v>
      </c>
      <c r="AB175">
        <v>0</v>
      </c>
      <c r="AC175">
        <v>0</v>
      </c>
      <c r="AD175">
        <v>0</v>
      </c>
      <c r="AE175">
        <v>1056</v>
      </c>
      <c r="AF175">
        <v>0</v>
      </c>
      <c r="AG175">
        <v>0</v>
      </c>
      <c r="AH175">
        <v>0</v>
      </c>
      <c r="AI175">
        <v>6.14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0.2</v>
      </c>
      <c r="AU175" t="s">
        <v>3</v>
      </c>
      <c r="AV175">
        <v>0</v>
      </c>
      <c r="AW175">
        <v>2</v>
      </c>
      <c r="AX175">
        <v>53553064</v>
      </c>
      <c r="AY175">
        <v>1</v>
      </c>
      <c r="AZ175">
        <v>0</v>
      </c>
      <c r="BA175">
        <v>173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Y175*Source!I53</f>
        <v>7.4246000000000006E-2</v>
      </c>
      <c r="CY175">
        <f t="shared" si="55"/>
        <v>6483.84</v>
      </c>
      <c r="CZ175">
        <f t="shared" si="56"/>
        <v>1056</v>
      </c>
      <c r="DA175">
        <f t="shared" si="57"/>
        <v>6.14</v>
      </c>
      <c r="DB175">
        <f t="shared" si="58"/>
        <v>211.2</v>
      </c>
      <c r="DC175">
        <f t="shared" si="59"/>
        <v>0</v>
      </c>
    </row>
    <row r="176" spans="1:107" x14ac:dyDescent="0.2">
      <c r="A176">
        <f>ROW(Source!A53)</f>
        <v>53</v>
      </c>
      <c r="B176">
        <v>53551707</v>
      </c>
      <c r="C176">
        <v>53553033</v>
      </c>
      <c r="D176">
        <v>29131309</v>
      </c>
      <c r="E176">
        <v>1</v>
      </c>
      <c r="F176">
        <v>1</v>
      </c>
      <c r="G176">
        <v>1</v>
      </c>
      <c r="H176">
        <v>3</v>
      </c>
      <c r="I176" t="s">
        <v>1606</v>
      </c>
      <c r="J176" t="s">
        <v>1607</v>
      </c>
      <c r="K176" t="s">
        <v>1608</v>
      </c>
      <c r="L176">
        <v>1327</v>
      </c>
      <c r="N176">
        <v>1005</v>
      </c>
      <c r="O176" t="s">
        <v>128</v>
      </c>
      <c r="P176" t="s">
        <v>128</v>
      </c>
      <c r="Q176">
        <v>1</v>
      </c>
      <c r="W176">
        <v>0</v>
      </c>
      <c r="X176">
        <v>-847711581</v>
      </c>
      <c r="Y176">
        <v>17.100000000000001</v>
      </c>
      <c r="AA176">
        <v>353.85</v>
      </c>
      <c r="AB176">
        <v>0</v>
      </c>
      <c r="AC176">
        <v>0</v>
      </c>
      <c r="AD176">
        <v>0</v>
      </c>
      <c r="AE176">
        <v>57.63</v>
      </c>
      <c r="AF176">
        <v>0</v>
      </c>
      <c r="AG176">
        <v>0</v>
      </c>
      <c r="AH176">
        <v>0</v>
      </c>
      <c r="AI176">
        <v>6.14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17.100000000000001</v>
      </c>
      <c r="AU176" t="s">
        <v>3</v>
      </c>
      <c r="AV176">
        <v>0</v>
      </c>
      <c r="AW176">
        <v>2</v>
      </c>
      <c r="AX176">
        <v>53553065</v>
      </c>
      <c r="AY176">
        <v>1</v>
      </c>
      <c r="AZ176">
        <v>0</v>
      </c>
      <c r="BA176">
        <v>174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Y176*Source!I53</f>
        <v>6.3480330000000009</v>
      </c>
      <c r="CY176">
        <f t="shared" si="55"/>
        <v>353.85</v>
      </c>
      <c r="CZ176">
        <f t="shared" si="56"/>
        <v>57.63</v>
      </c>
      <c r="DA176">
        <f t="shared" si="57"/>
        <v>6.14</v>
      </c>
      <c r="DB176">
        <f t="shared" si="58"/>
        <v>985.47</v>
      </c>
      <c r="DC176">
        <f t="shared" si="59"/>
        <v>0</v>
      </c>
    </row>
    <row r="177" spans="1:107" x14ac:dyDescent="0.2">
      <c r="A177">
        <f>ROW(Source!A53)</f>
        <v>53</v>
      </c>
      <c r="B177">
        <v>53551707</v>
      </c>
      <c r="C177">
        <v>53553033</v>
      </c>
      <c r="D177">
        <v>29131324</v>
      </c>
      <c r="E177">
        <v>1</v>
      </c>
      <c r="F177">
        <v>1</v>
      </c>
      <c r="G177">
        <v>1</v>
      </c>
      <c r="H177">
        <v>3</v>
      </c>
      <c r="I177" t="s">
        <v>1609</v>
      </c>
      <c r="J177" t="s">
        <v>1610</v>
      </c>
      <c r="K177" t="s">
        <v>1611</v>
      </c>
      <c r="L177">
        <v>1348</v>
      </c>
      <c r="N177">
        <v>1009</v>
      </c>
      <c r="O177" t="s">
        <v>26</v>
      </c>
      <c r="P177" t="s">
        <v>26</v>
      </c>
      <c r="Q177">
        <v>1000</v>
      </c>
      <c r="W177">
        <v>0</v>
      </c>
      <c r="X177">
        <v>-922545297</v>
      </c>
      <c r="Y177">
        <v>2.9</v>
      </c>
      <c r="AA177">
        <v>34690.94</v>
      </c>
      <c r="AB177">
        <v>0</v>
      </c>
      <c r="AC177">
        <v>0</v>
      </c>
      <c r="AD177">
        <v>0</v>
      </c>
      <c r="AE177">
        <v>5649.99</v>
      </c>
      <c r="AF177">
        <v>0</v>
      </c>
      <c r="AG177">
        <v>0</v>
      </c>
      <c r="AH177">
        <v>0</v>
      </c>
      <c r="AI177">
        <v>6.14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2.9</v>
      </c>
      <c r="AU177" t="s">
        <v>3</v>
      </c>
      <c r="AV177">
        <v>0</v>
      </c>
      <c r="AW177">
        <v>2</v>
      </c>
      <c r="AX177">
        <v>53553066</v>
      </c>
      <c r="AY177">
        <v>1</v>
      </c>
      <c r="AZ177">
        <v>0</v>
      </c>
      <c r="BA177">
        <v>175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Y177*Source!I53</f>
        <v>1.0765670000000001</v>
      </c>
      <c r="CY177">
        <f t="shared" si="55"/>
        <v>34690.94</v>
      </c>
      <c r="CZ177">
        <f t="shared" si="56"/>
        <v>5649.99</v>
      </c>
      <c r="DA177">
        <f t="shared" si="57"/>
        <v>6.14</v>
      </c>
      <c r="DB177">
        <f t="shared" si="58"/>
        <v>16384.97</v>
      </c>
      <c r="DC177">
        <f t="shared" si="59"/>
        <v>0</v>
      </c>
    </row>
    <row r="178" spans="1:107" x14ac:dyDescent="0.2">
      <c r="A178">
        <f>ROW(Source!A53)</f>
        <v>53</v>
      </c>
      <c r="B178">
        <v>53551707</v>
      </c>
      <c r="C178">
        <v>53553033</v>
      </c>
      <c r="D178">
        <v>29145043</v>
      </c>
      <c r="E178">
        <v>1</v>
      </c>
      <c r="F178">
        <v>1</v>
      </c>
      <c r="G178">
        <v>1</v>
      </c>
      <c r="H178">
        <v>3</v>
      </c>
      <c r="I178" t="s">
        <v>1612</v>
      </c>
      <c r="J178" t="s">
        <v>1613</v>
      </c>
      <c r="K178" t="s">
        <v>1614</v>
      </c>
      <c r="L178">
        <v>1339</v>
      </c>
      <c r="N178">
        <v>1007</v>
      </c>
      <c r="O178" t="s">
        <v>425</v>
      </c>
      <c r="P178" t="s">
        <v>425</v>
      </c>
      <c r="Q178">
        <v>1</v>
      </c>
      <c r="W178">
        <v>0</v>
      </c>
      <c r="X178">
        <v>548345076</v>
      </c>
      <c r="Y178">
        <v>101.5</v>
      </c>
      <c r="AA178">
        <v>4083.1</v>
      </c>
      <c r="AB178">
        <v>0</v>
      </c>
      <c r="AC178">
        <v>0</v>
      </c>
      <c r="AD178">
        <v>0</v>
      </c>
      <c r="AE178">
        <v>665</v>
      </c>
      <c r="AF178">
        <v>0</v>
      </c>
      <c r="AG178">
        <v>0</v>
      </c>
      <c r="AH178">
        <v>0</v>
      </c>
      <c r="AI178">
        <v>6.14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101.5</v>
      </c>
      <c r="AU178" t="s">
        <v>3</v>
      </c>
      <c r="AV178">
        <v>0</v>
      </c>
      <c r="AW178">
        <v>2</v>
      </c>
      <c r="AX178">
        <v>53553067</v>
      </c>
      <c r="AY178">
        <v>1</v>
      </c>
      <c r="AZ178">
        <v>0</v>
      </c>
      <c r="BA178">
        <v>176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Y178*Source!I53</f>
        <v>37.679845</v>
      </c>
      <c r="CY178">
        <f t="shared" si="55"/>
        <v>4083.1</v>
      </c>
      <c r="CZ178">
        <f t="shared" si="56"/>
        <v>665</v>
      </c>
      <c r="DA178">
        <f t="shared" si="57"/>
        <v>6.14</v>
      </c>
      <c r="DB178">
        <f t="shared" si="58"/>
        <v>67497.5</v>
      </c>
      <c r="DC178">
        <f t="shared" si="59"/>
        <v>0</v>
      </c>
    </row>
    <row r="179" spans="1:107" x14ac:dyDescent="0.2">
      <c r="A179">
        <f>ROW(Source!A53)</f>
        <v>53</v>
      </c>
      <c r="B179">
        <v>53551707</v>
      </c>
      <c r="C179">
        <v>53553033</v>
      </c>
      <c r="D179">
        <v>29149243</v>
      </c>
      <c r="E179">
        <v>1</v>
      </c>
      <c r="F179">
        <v>1</v>
      </c>
      <c r="G179">
        <v>1</v>
      </c>
      <c r="H179">
        <v>3</v>
      </c>
      <c r="I179" t="s">
        <v>1615</v>
      </c>
      <c r="J179" t="s">
        <v>1616</v>
      </c>
      <c r="K179" t="s">
        <v>1617</v>
      </c>
      <c r="L179">
        <v>1348</v>
      </c>
      <c r="N179">
        <v>1009</v>
      </c>
      <c r="O179" t="s">
        <v>26</v>
      </c>
      <c r="P179" t="s">
        <v>26</v>
      </c>
      <c r="Q179">
        <v>1000</v>
      </c>
      <c r="W179">
        <v>0</v>
      </c>
      <c r="X179">
        <v>-1340402651</v>
      </c>
      <c r="Y179">
        <v>7.0000000000000001E-3</v>
      </c>
      <c r="AA179">
        <v>4509.83</v>
      </c>
      <c r="AB179">
        <v>0</v>
      </c>
      <c r="AC179">
        <v>0</v>
      </c>
      <c r="AD179">
        <v>0</v>
      </c>
      <c r="AE179">
        <v>734.5</v>
      </c>
      <c r="AF179">
        <v>0</v>
      </c>
      <c r="AG179">
        <v>0</v>
      </c>
      <c r="AH179">
        <v>0</v>
      </c>
      <c r="AI179">
        <v>6.14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7.0000000000000001E-3</v>
      </c>
      <c r="AU179" t="s">
        <v>3</v>
      </c>
      <c r="AV179">
        <v>0</v>
      </c>
      <c r="AW179">
        <v>2</v>
      </c>
      <c r="AX179">
        <v>53553068</v>
      </c>
      <c r="AY179">
        <v>1</v>
      </c>
      <c r="AZ179">
        <v>0</v>
      </c>
      <c r="BA179">
        <v>177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Y179*Source!I53</f>
        <v>2.5986099999999999E-3</v>
      </c>
      <c r="CY179">
        <f t="shared" si="55"/>
        <v>4509.83</v>
      </c>
      <c r="CZ179">
        <f t="shared" si="56"/>
        <v>734.5</v>
      </c>
      <c r="DA179">
        <f t="shared" si="57"/>
        <v>6.14</v>
      </c>
      <c r="DB179">
        <f t="shared" si="58"/>
        <v>5.14</v>
      </c>
      <c r="DC179">
        <f t="shared" si="59"/>
        <v>0</v>
      </c>
    </row>
    <row r="180" spans="1:107" x14ac:dyDescent="0.2">
      <c r="A180">
        <f>ROW(Source!A53)</f>
        <v>53</v>
      </c>
      <c r="B180">
        <v>53551707</v>
      </c>
      <c r="C180">
        <v>53553033</v>
      </c>
      <c r="D180">
        <v>29150040</v>
      </c>
      <c r="E180">
        <v>1</v>
      </c>
      <c r="F180">
        <v>1</v>
      </c>
      <c r="G180">
        <v>1</v>
      </c>
      <c r="H180">
        <v>3</v>
      </c>
      <c r="I180" t="s">
        <v>1576</v>
      </c>
      <c r="J180" t="s">
        <v>1577</v>
      </c>
      <c r="K180" t="s">
        <v>1578</v>
      </c>
      <c r="L180">
        <v>1339</v>
      </c>
      <c r="N180">
        <v>1007</v>
      </c>
      <c r="O180" t="s">
        <v>425</v>
      </c>
      <c r="P180" t="s">
        <v>425</v>
      </c>
      <c r="Q180">
        <v>1</v>
      </c>
      <c r="W180">
        <v>0</v>
      </c>
      <c r="X180">
        <v>619799737</v>
      </c>
      <c r="Y180">
        <v>0.129</v>
      </c>
      <c r="AA180">
        <v>14.98</v>
      </c>
      <c r="AB180">
        <v>0</v>
      </c>
      <c r="AC180">
        <v>0</v>
      </c>
      <c r="AD180">
        <v>0</v>
      </c>
      <c r="AE180">
        <v>2.44</v>
      </c>
      <c r="AF180">
        <v>0</v>
      </c>
      <c r="AG180">
        <v>0</v>
      </c>
      <c r="AH180">
        <v>0</v>
      </c>
      <c r="AI180">
        <v>6.14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0.129</v>
      </c>
      <c r="AU180" t="s">
        <v>3</v>
      </c>
      <c r="AV180">
        <v>0</v>
      </c>
      <c r="AW180">
        <v>2</v>
      </c>
      <c r="AX180">
        <v>53553069</v>
      </c>
      <c r="AY180">
        <v>1</v>
      </c>
      <c r="AZ180">
        <v>0</v>
      </c>
      <c r="BA180">
        <v>178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Y180*Source!I53</f>
        <v>4.7888670000000001E-2</v>
      </c>
      <c r="CY180">
        <f t="shared" si="55"/>
        <v>14.98</v>
      </c>
      <c r="CZ180">
        <f t="shared" si="56"/>
        <v>2.44</v>
      </c>
      <c r="DA180">
        <f t="shared" si="57"/>
        <v>6.14</v>
      </c>
      <c r="DB180">
        <f t="shared" si="58"/>
        <v>0.31</v>
      </c>
      <c r="DC180">
        <f t="shared" si="59"/>
        <v>0</v>
      </c>
    </row>
    <row r="181" spans="1:107" x14ac:dyDescent="0.2">
      <c r="A181">
        <f>ROW(Source!A54)</f>
        <v>54</v>
      </c>
      <c r="B181">
        <v>53551706</v>
      </c>
      <c r="C181">
        <v>53553070</v>
      </c>
      <c r="D181">
        <v>18410572</v>
      </c>
      <c r="E181">
        <v>1</v>
      </c>
      <c r="F181">
        <v>1</v>
      </c>
      <c r="G181">
        <v>1</v>
      </c>
      <c r="H181">
        <v>1</v>
      </c>
      <c r="I181" t="s">
        <v>1626</v>
      </c>
      <c r="J181" t="s">
        <v>3</v>
      </c>
      <c r="K181" t="s">
        <v>1627</v>
      </c>
      <c r="L181">
        <v>1369</v>
      </c>
      <c r="N181">
        <v>1013</v>
      </c>
      <c r="O181" t="s">
        <v>1486</v>
      </c>
      <c r="P181" t="s">
        <v>1486</v>
      </c>
      <c r="Q181">
        <v>1</v>
      </c>
      <c r="W181">
        <v>0</v>
      </c>
      <c r="X181">
        <v>-546915240</v>
      </c>
      <c r="Y181">
        <v>310.68169999999992</v>
      </c>
      <c r="AA181">
        <v>0</v>
      </c>
      <c r="AB181">
        <v>0</v>
      </c>
      <c r="AC181">
        <v>0</v>
      </c>
      <c r="AD181">
        <v>308</v>
      </c>
      <c r="AE181">
        <v>0</v>
      </c>
      <c r="AF181">
        <v>0</v>
      </c>
      <c r="AG181">
        <v>0</v>
      </c>
      <c r="AH181">
        <v>308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1</v>
      </c>
      <c r="AQ181">
        <v>0</v>
      </c>
      <c r="AR181">
        <v>0</v>
      </c>
      <c r="AS181" t="s">
        <v>3</v>
      </c>
      <c r="AT181">
        <v>234.92</v>
      </c>
      <c r="AU181" t="s">
        <v>62</v>
      </c>
      <c r="AV181">
        <v>1</v>
      </c>
      <c r="AW181">
        <v>2</v>
      </c>
      <c r="AX181">
        <v>53553085</v>
      </c>
      <c r="AY181">
        <v>2</v>
      </c>
      <c r="AZ181">
        <v>137216</v>
      </c>
      <c r="BA181">
        <v>179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Y181*Source!I54</f>
        <v>271.03871507999992</v>
      </c>
      <c r="CY181">
        <f>AD181</f>
        <v>308</v>
      </c>
      <c r="CZ181">
        <f>AH181</f>
        <v>308</v>
      </c>
      <c r="DA181">
        <f>AL181</f>
        <v>1</v>
      </c>
      <c r="DB181">
        <f>ROUND((ROUND(AT181*CZ181,2)*ROUND((1.15*1.15),7)),2)</f>
        <v>95689.96</v>
      </c>
      <c r="DC181">
        <f>ROUND((ROUND(AT181*AG181,2)*ROUND((1.15*1.15),7)),2)</f>
        <v>0</v>
      </c>
    </row>
    <row r="182" spans="1:107" x14ac:dyDescent="0.2">
      <c r="A182">
        <f>ROW(Source!A54)</f>
        <v>54</v>
      </c>
      <c r="B182">
        <v>53551706</v>
      </c>
      <c r="C182">
        <v>53553070</v>
      </c>
      <c r="D182">
        <v>121548</v>
      </c>
      <c r="E182">
        <v>1</v>
      </c>
      <c r="F182">
        <v>1</v>
      </c>
      <c r="G182">
        <v>1</v>
      </c>
      <c r="H182">
        <v>1</v>
      </c>
      <c r="I182" t="s">
        <v>31</v>
      </c>
      <c r="J182" t="s">
        <v>3</v>
      </c>
      <c r="K182" t="s">
        <v>1489</v>
      </c>
      <c r="L182">
        <v>608254</v>
      </c>
      <c r="N182">
        <v>1013</v>
      </c>
      <c r="O182" t="s">
        <v>1490</v>
      </c>
      <c r="P182" t="s">
        <v>1490</v>
      </c>
      <c r="Q182">
        <v>1</v>
      </c>
      <c r="W182">
        <v>0</v>
      </c>
      <c r="X182">
        <v>-185737400</v>
      </c>
      <c r="Y182">
        <v>2.4724999999999997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1</v>
      </c>
      <c r="AQ182">
        <v>0</v>
      </c>
      <c r="AR182">
        <v>0</v>
      </c>
      <c r="AS182" t="s">
        <v>3</v>
      </c>
      <c r="AT182">
        <v>1.72</v>
      </c>
      <c r="AU182" t="s">
        <v>61</v>
      </c>
      <c r="AV182">
        <v>2</v>
      </c>
      <c r="AW182">
        <v>2</v>
      </c>
      <c r="AX182">
        <v>53553086</v>
      </c>
      <c r="AY182">
        <v>1</v>
      </c>
      <c r="AZ182">
        <v>6144</v>
      </c>
      <c r="BA182">
        <v>180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Y182*Source!I54</f>
        <v>2.1570089999999995</v>
      </c>
      <c r="CY182">
        <f>AD182</f>
        <v>0</v>
      </c>
      <c r="CZ182">
        <f>AH182</f>
        <v>0</v>
      </c>
      <c r="DA182">
        <f>AL182</f>
        <v>1</v>
      </c>
      <c r="DB182">
        <f t="shared" ref="DB182:DB187" si="60">ROUND((ROUND(AT182*CZ182,2)*ROUND((1.25*1.15),7)),2)</f>
        <v>0</v>
      </c>
      <c r="DC182">
        <f t="shared" ref="DC182:DC187" si="61">ROUND((ROUND(AT182*AG182,2)*ROUND((1.25*1.15),7)),2)</f>
        <v>0</v>
      </c>
    </row>
    <row r="183" spans="1:107" x14ac:dyDescent="0.2">
      <c r="A183">
        <f>ROW(Source!A54)</f>
        <v>54</v>
      </c>
      <c r="B183">
        <v>53551706</v>
      </c>
      <c r="C183">
        <v>53553070</v>
      </c>
      <c r="D183">
        <v>29172267</v>
      </c>
      <c r="E183">
        <v>1</v>
      </c>
      <c r="F183">
        <v>1</v>
      </c>
      <c r="G183">
        <v>1</v>
      </c>
      <c r="H183">
        <v>2</v>
      </c>
      <c r="I183" t="s">
        <v>1628</v>
      </c>
      <c r="J183" t="s">
        <v>1629</v>
      </c>
      <c r="K183" t="s">
        <v>1630</v>
      </c>
      <c r="L183">
        <v>1368</v>
      </c>
      <c r="N183">
        <v>1011</v>
      </c>
      <c r="O183" t="s">
        <v>1494</v>
      </c>
      <c r="P183" t="s">
        <v>1494</v>
      </c>
      <c r="Q183">
        <v>1</v>
      </c>
      <c r="W183">
        <v>0</v>
      </c>
      <c r="X183">
        <v>-6942991</v>
      </c>
      <c r="Y183">
        <v>2.8749999999999998E-2</v>
      </c>
      <c r="AA183">
        <v>0</v>
      </c>
      <c r="AB183">
        <v>83.43</v>
      </c>
      <c r="AC183">
        <v>13.5</v>
      </c>
      <c r="AD183">
        <v>0</v>
      </c>
      <c r="AE183">
        <v>0</v>
      </c>
      <c r="AF183">
        <v>83.43</v>
      </c>
      <c r="AG183">
        <v>13.5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3</v>
      </c>
      <c r="AT183">
        <v>0.02</v>
      </c>
      <c r="AU183" t="s">
        <v>61</v>
      </c>
      <c r="AV183">
        <v>0</v>
      </c>
      <c r="AW183">
        <v>2</v>
      </c>
      <c r="AX183">
        <v>53553087</v>
      </c>
      <c r="AY183">
        <v>1</v>
      </c>
      <c r="AZ183">
        <v>6144</v>
      </c>
      <c r="BA183">
        <v>181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Y183*Source!I54</f>
        <v>2.5081499999999996E-2</v>
      </c>
      <c r="CY183">
        <f>AB183</f>
        <v>83.43</v>
      </c>
      <c r="CZ183">
        <f>AF183</f>
        <v>83.43</v>
      </c>
      <c r="DA183">
        <f>AJ183</f>
        <v>1</v>
      </c>
      <c r="DB183">
        <f t="shared" si="60"/>
        <v>2.4</v>
      </c>
      <c r="DC183">
        <f t="shared" si="61"/>
        <v>0.39</v>
      </c>
    </row>
    <row r="184" spans="1:107" x14ac:dyDescent="0.2">
      <c r="A184">
        <f>ROW(Source!A54)</f>
        <v>54</v>
      </c>
      <c r="B184">
        <v>53551706</v>
      </c>
      <c r="C184">
        <v>53553070</v>
      </c>
      <c r="D184">
        <v>29172378</v>
      </c>
      <c r="E184">
        <v>1</v>
      </c>
      <c r="F184">
        <v>1</v>
      </c>
      <c r="G184">
        <v>1</v>
      </c>
      <c r="H184">
        <v>2</v>
      </c>
      <c r="I184" t="s">
        <v>1631</v>
      </c>
      <c r="J184" t="s">
        <v>1632</v>
      </c>
      <c r="K184" t="s">
        <v>1633</v>
      </c>
      <c r="L184">
        <v>1368</v>
      </c>
      <c r="N184">
        <v>1011</v>
      </c>
      <c r="O184" t="s">
        <v>1494</v>
      </c>
      <c r="P184" t="s">
        <v>1494</v>
      </c>
      <c r="Q184">
        <v>1</v>
      </c>
      <c r="W184">
        <v>0</v>
      </c>
      <c r="X184">
        <v>-1474388027</v>
      </c>
      <c r="Y184">
        <v>1.4374999999999999E-2</v>
      </c>
      <c r="AA184">
        <v>0</v>
      </c>
      <c r="AB184">
        <v>88.01</v>
      </c>
      <c r="AC184">
        <v>11.6</v>
      </c>
      <c r="AD184">
        <v>0</v>
      </c>
      <c r="AE184">
        <v>0</v>
      </c>
      <c r="AF184">
        <v>88.01</v>
      </c>
      <c r="AG184">
        <v>11.6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3</v>
      </c>
      <c r="AT184">
        <v>0.01</v>
      </c>
      <c r="AU184" t="s">
        <v>61</v>
      </c>
      <c r="AV184">
        <v>0</v>
      </c>
      <c r="AW184">
        <v>2</v>
      </c>
      <c r="AX184">
        <v>53553088</v>
      </c>
      <c r="AY184">
        <v>1</v>
      </c>
      <c r="AZ184">
        <v>6144</v>
      </c>
      <c r="BA184">
        <v>182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Y184*Source!I54</f>
        <v>1.2540749999999998E-2</v>
      </c>
      <c r="CY184">
        <f>AB184</f>
        <v>88.01</v>
      </c>
      <c r="CZ184">
        <f>AF184</f>
        <v>88.01</v>
      </c>
      <c r="DA184">
        <f>AJ184</f>
        <v>1</v>
      </c>
      <c r="DB184">
        <f t="shared" si="60"/>
        <v>1.27</v>
      </c>
      <c r="DC184">
        <f t="shared" si="61"/>
        <v>0.17</v>
      </c>
    </row>
    <row r="185" spans="1:107" x14ac:dyDescent="0.2">
      <c r="A185">
        <f>ROW(Source!A54)</f>
        <v>54</v>
      </c>
      <c r="B185">
        <v>53551706</v>
      </c>
      <c r="C185">
        <v>53553070</v>
      </c>
      <c r="D185">
        <v>29173141</v>
      </c>
      <c r="E185">
        <v>1</v>
      </c>
      <c r="F185">
        <v>1</v>
      </c>
      <c r="G185">
        <v>1</v>
      </c>
      <c r="H185">
        <v>2</v>
      </c>
      <c r="I185" t="s">
        <v>1634</v>
      </c>
      <c r="J185" t="s">
        <v>1635</v>
      </c>
      <c r="K185" t="s">
        <v>1636</v>
      </c>
      <c r="L185">
        <v>1368</v>
      </c>
      <c r="N185">
        <v>1011</v>
      </c>
      <c r="O185" t="s">
        <v>1494</v>
      </c>
      <c r="P185" t="s">
        <v>1494</v>
      </c>
      <c r="Q185">
        <v>1</v>
      </c>
      <c r="W185">
        <v>0</v>
      </c>
      <c r="X185">
        <v>-1709160983</v>
      </c>
      <c r="Y185">
        <v>2.4293749999999994</v>
      </c>
      <c r="AA185">
        <v>0</v>
      </c>
      <c r="AB185">
        <v>12.4</v>
      </c>
      <c r="AC185">
        <v>10.06</v>
      </c>
      <c r="AD185">
        <v>0</v>
      </c>
      <c r="AE185">
        <v>0</v>
      </c>
      <c r="AF185">
        <v>12.4</v>
      </c>
      <c r="AG185">
        <v>10.06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1.69</v>
      </c>
      <c r="AU185" t="s">
        <v>61</v>
      </c>
      <c r="AV185">
        <v>0</v>
      </c>
      <c r="AW185">
        <v>2</v>
      </c>
      <c r="AX185">
        <v>53553089</v>
      </c>
      <c r="AY185">
        <v>1</v>
      </c>
      <c r="AZ185">
        <v>6144</v>
      </c>
      <c r="BA185">
        <v>183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Y185*Source!I54</f>
        <v>2.1193867499999994</v>
      </c>
      <c r="CY185">
        <f>AB185</f>
        <v>12.4</v>
      </c>
      <c r="CZ185">
        <f>AF185</f>
        <v>12.4</v>
      </c>
      <c r="DA185">
        <f>AJ185</f>
        <v>1</v>
      </c>
      <c r="DB185">
        <f t="shared" si="60"/>
        <v>30.13</v>
      </c>
      <c r="DC185">
        <f t="shared" si="61"/>
        <v>24.44</v>
      </c>
    </row>
    <row r="186" spans="1:107" x14ac:dyDescent="0.2">
      <c r="A186">
        <f>ROW(Source!A54)</f>
        <v>54</v>
      </c>
      <c r="B186">
        <v>53551706</v>
      </c>
      <c r="C186">
        <v>53553070</v>
      </c>
      <c r="D186">
        <v>29174638</v>
      </c>
      <c r="E186">
        <v>1</v>
      </c>
      <c r="F186">
        <v>1</v>
      </c>
      <c r="G186">
        <v>1</v>
      </c>
      <c r="H186">
        <v>2</v>
      </c>
      <c r="I186" t="s">
        <v>1637</v>
      </c>
      <c r="J186" t="s">
        <v>1638</v>
      </c>
      <c r="K186" t="s">
        <v>1639</v>
      </c>
      <c r="L186">
        <v>1368</v>
      </c>
      <c r="N186">
        <v>1011</v>
      </c>
      <c r="O186" t="s">
        <v>1494</v>
      </c>
      <c r="P186" t="s">
        <v>1494</v>
      </c>
      <c r="Q186">
        <v>1</v>
      </c>
      <c r="W186">
        <v>0</v>
      </c>
      <c r="X186">
        <v>-1769198364</v>
      </c>
      <c r="Y186">
        <v>7.1874999999999994E-2</v>
      </c>
      <c r="AA186">
        <v>0</v>
      </c>
      <c r="AB186">
        <v>9.9700000000000006</v>
      </c>
      <c r="AC186">
        <v>0</v>
      </c>
      <c r="AD186">
        <v>0</v>
      </c>
      <c r="AE186">
        <v>0</v>
      </c>
      <c r="AF186">
        <v>9.9700000000000006</v>
      </c>
      <c r="AG186">
        <v>0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0.05</v>
      </c>
      <c r="AU186" t="s">
        <v>61</v>
      </c>
      <c r="AV186">
        <v>0</v>
      </c>
      <c r="AW186">
        <v>2</v>
      </c>
      <c r="AX186">
        <v>53553090</v>
      </c>
      <c r="AY186">
        <v>1</v>
      </c>
      <c r="AZ186">
        <v>6144</v>
      </c>
      <c r="BA186">
        <v>184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Y186*Source!I54</f>
        <v>6.2703749999999989E-2</v>
      </c>
      <c r="CY186">
        <f>AB186</f>
        <v>9.9700000000000006</v>
      </c>
      <c r="CZ186">
        <f>AF186</f>
        <v>9.9700000000000006</v>
      </c>
      <c r="DA186">
        <f>AJ186</f>
        <v>1</v>
      </c>
      <c r="DB186">
        <f t="shared" si="60"/>
        <v>0.72</v>
      </c>
      <c r="DC186">
        <f t="shared" si="61"/>
        <v>0</v>
      </c>
    </row>
    <row r="187" spans="1:107" x14ac:dyDescent="0.2">
      <c r="A187">
        <f>ROW(Source!A54)</f>
        <v>54</v>
      </c>
      <c r="B187">
        <v>53551706</v>
      </c>
      <c r="C187">
        <v>53553070</v>
      </c>
      <c r="D187">
        <v>29174913</v>
      </c>
      <c r="E187">
        <v>1</v>
      </c>
      <c r="F187">
        <v>1</v>
      </c>
      <c r="G187">
        <v>1</v>
      </c>
      <c r="H187">
        <v>2</v>
      </c>
      <c r="I187" t="s">
        <v>1513</v>
      </c>
      <c r="J187" t="s">
        <v>1514</v>
      </c>
      <c r="K187" t="s">
        <v>1515</v>
      </c>
      <c r="L187">
        <v>1368</v>
      </c>
      <c r="N187">
        <v>1011</v>
      </c>
      <c r="O187" t="s">
        <v>1494</v>
      </c>
      <c r="P187" t="s">
        <v>1494</v>
      </c>
      <c r="Q187">
        <v>1</v>
      </c>
      <c r="W187">
        <v>0</v>
      </c>
      <c r="X187">
        <v>1230759911</v>
      </c>
      <c r="Y187">
        <v>1.4374999999999999E-2</v>
      </c>
      <c r="AA187">
        <v>0</v>
      </c>
      <c r="AB187">
        <v>87.17</v>
      </c>
      <c r="AC187">
        <v>11.6</v>
      </c>
      <c r="AD187">
        <v>0</v>
      </c>
      <c r="AE187">
        <v>0</v>
      </c>
      <c r="AF187">
        <v>87.17</v>
      </c>
      <c r="AG187">
        <v>11.6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1</v>
      </c>
      <c r="AQ187">
        <v>0</v>
      </c>
      <c r="AR187">
        <v>0</v>
      </c>
      <c r="AS187" t="s">
        <v>3</v>
      </c>
      <c r="AT187">
        <v>0.01</v>
      </c>
      <c r="AU187" t="s">
        <v>61</v>
      </c>
      <c r="AV187">
        <v>0</v>
      </c>
      <c r="AW187">
        <v>2</v>
      </c>
      <c r="AX187">
        <v>53553091</v>
      </c>
      <c r="AY187">
        <v>1</v>
      </c>
      <c r="AZ187">
        <v>6144</v>
      </c>
      <c r="BA187">
        <v>185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Y187*Source!I54</f>
        <v>1.2540749999999998E-2</v>
      </c>
      <c r="CY187">
        <f>AB187</f>
        <v>87.17</v>
      </c>
      <c r="CZ187">
        <f>AF187</f>
        <v>87.17</v>
      </c>
      <c r="DA187">
        <f>AJ187</f>
        <v>1</v>
      </c>
      <c r="DB187">
        <f t="shared" si="60"/>
        <v>1.25</v>
      </c>
      <c r="DC187">
        <f t="shared" si="61"/>
        <v>0.17</v>
      </c>
    </row>
    <row r="188" spans="1:107" x14ac:dyDescent="0.2">
      <c r="A188">
        <f>ROW(Source!A54)</f>
        <v>54</v>
      </c>
      <c r="B188">
        <v>53551706</v>
      </c>
      <c r="C188">
        <v>53553070</v>
      </c>
      <c r="D188">
        <v>29107863</v>
      </c>
      <c r="E188">
        <v>1</v>
      </c>
      <c r="F188">
        <v>1</v>
      </c>
      <c r="G188">
        <v>1</v>
      </c>
      <c r="H188">
        <v>3</v>
      </c>
      <c r="I188" t="s">
        <v>434</v>
      </c>
      <c r="J188" t="s">
        <v>436</v>
      </c>
      <c r="K188" t="s">
        <v>435</v>
      </c>
      <c r="L188">
        <v>1348</v>
      </c>
      <c r="N188">
        <v>1009</v>
      </c>
      <c r="O188" t="s">
        <v>26</v>
      </c>
      <c r="P188" t="s">
        <v>26</v>
      </c>
      <c r="Q188">
        <v>1000</v>
      </c>
      <c r="W188">
        <v>0</v>
      </c>
      <c r="X188">
        <v>-955444283</v>
      </c>
      <c r="Y188">
        <v>8.9999999999999993E-3</v>
      </c>
      <c r="AA188">
        <v>6532.53</v>
      </c>
      <c r="AB188">
        <v>0</v>
      </c>
      <c r="AC188">
        <v>0</v>
      </c>
      <c r="AD188">
        <v>0</v>
      </c>
      <c r="AE188">
        <v>6532.53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8.9999999999999993E-3</v>
      </c>
      <c r="AU188" t="s">
        <v>3</v>
      </c>
      <c r="AV188">
        <v>0</v>
      </c>
      <c r="AW188">
        <v>2</v>
      </c>
      <c r="AX188">
        <v>53553092</v>
      </c>
      <c r="AY188">
        <v>1</v>
      </c>
      <c r="AZ188">
        <v>0</v>
      </c>
      <c r="BA188">
        <v>186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Y188*Source!I54</f>
        <v>7.8515999999999985E-3</v>
      </c>
      <c r="CY188">
        <f t="shared" ref="CY188:CY194" si="62">AA188</f>
        <v>6532.53</v>
      </c>
      <c r="CZ188">
        <f t="shared" ref="CZ188:CZ194" si="63">AE188</f>
        <v>6532.53</v>
      </c>
      <c r="DA188">
        <f t="shared" ref="DA188:DA194" si="64">AI188</f>
        <v>1</v>
      </c>
      <c r="DB188">
        <f t="shared" ref="DB188:DB194" si="65">ROUND(ROUND(AT188*CZ188,2),2)</f>
        <v>58.79</v>
      </c>
      <c r="DC188">
        <f t="shared" ref="DC188:DC194" si="66">ROUND(ROUND(AT188*AG188,2),2)</f>
        <v>0</v>
      </c>
    </row>
    <row r="189" spans="1:107" x14ac:dyDescent="0.2">
      <c r="A189">
        <f>ROW(Source!A54)</f>
        <v>54</v>
      </c>
      <c r="B189">
        <v>53551706</v>
      </c>
      <c r="C189">
        <v>53553070</v>
      </c>
      <c r="D189">
        <v>29109348</v>
      </c>
      <c r="E189">
        <v>1</v>
      </c>
      <c r="F189">
        <v>1</v>
      </c>
      <c r="G189">
        <v>1</v>
      </c>
      <c r="H189">
        <v>3</v>
      </c>
      <c r="I189" t="s">
        <v>141</v>
      </c>
      <c r="J189" t="s">
        <v>144</v>
      </c>
      <c r="K189" t="s">
        <v>142</v>
      </c>
      <c r="L189">
        <v>1346</v>
      </c>
      <c r="N189">
        <v>1009</v>
      </c>
      <c r="O189" t="s">
        <v>143</v>
      </c>
      <c r="P189" t="s">
        <v>143</v>
      </c>
      <c r="Q189">
        <v>1</v>
      </c>
      <c r="W189">
        <v>0</v>
      </c>
      <c r="X189">
        <v>-1800780702</v>
      </c>
      <c r="Y189">
        <v>13</v>
      </c>
      <c r="AA189">
        <v>22.91</v>
      </c>
      <c r="AB189">
        <v>0</v>
      </c>
      <c r="AC189">
        <v>0</v>
      </c>
      <c r="AD189">
        <v>0</v>
      </c>
      <c r="AE189">
        <v>22.91</v>
      </c>
      <c r="AF189">
        <v>0</v>
      </c>
      <c r="AG189">
        <v>0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1</v>
      </c>
      <c r="AO189">
        <v>0</v>
      </c>
      <c r="AP189">
        <v>0</v>
      </c>
      <c r="AQ189">
        <v>0</v>
      </c>
      <c r="AR189">
        <v>0</v>
      </c>
      <c r="AS189" t="s">
        <v>3</v>
      </c>
      <c r="AT189">
        <v>13</v>
      </c>
      <c r="AU189" t="s">
        <v>3</v>
      </c>
      <c r="AV189">
        <v>0</v>
      </c>
      <c r="AW189">
        <v>1</v>
      </c>
      <c r="AX189">
        <v>-1</v>
      </c>
      <c r="AY189">
        <v>0</v>
      </c>
      <c r="AZ189">
        <v>0</v>
      </c>
      <c r="BA189" t="s">
        <v>3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Y189*Source!I54</f>
        <v>11.341199999999999</v>
      </c>
      <c r="CY189">
        <f t="shared" si="62"/>
        <v>22.91</v>
      </c>
      <c r="CZ189">
        <f t="shared" si="63"/>
        <v>22.91</v>
      </c>
      <c r="DA189">
        <f t="shared" si="64"/>
        <v>1</v>
      </c>
      <c r="DB189">
        <f t="shared" si="65"/>
        <v>297.83</v>
      </c>
      <c r="DC189">
        <f t="shared" si="66"/>
        <v>0</v>
      </c>
    </row>
    <row r="190" spans="1:107" x14ac:dyDescent="0.2">
      <c r="A190">
        <f>ROW(Source!A54)</f>
        <v>54</v>
      </c>
      <c r="B190">
        <v>53551706</v>
      </c>
      <c r="C190">
        <v>53553070</v>
      </c>
      <c r="D190">
        <v>29109437</v>
      </c>
      <c r="E190">
        <v>1</v>
      </c>
      <c r="F190">
        <v>1</v>
      </c>
      <c r="G190">
        <v>1</v>
      </c>
      <c r="H190">
        <v>3</v>
      </c>
      <c r="I190" t="s">
        <v>1640</v>
      </c>
      <c r="J190" t="s">
        <v>1641</v>
      </c>
      <c r="K190" t="s">
        <v>1642</v>
      </c>
      <c r="L190">
        <v>1346</v>
      </c>
      <c r="N190">
        <v>1009</v>
      </c>
      <c r="O190" t="s">
        <v>143</v>
      </c>
      <c r="P190" t="s">
        <v>143</v>
      </c>
      <c r="Q190">
        <v>1</v>
      </c>
      <c r="W190">
        <v>0</v>
      </c>
      <c r="X190">
        <v>-2053666360</v>
      </c>
      <c r="Y190">
        <v>1200</v>
      </c>
      <c r="AA190">
        <v>3.86</v>
      </c>
      <c r="AB190">
        <v>0</v>
      </c>
      <c r="AC190">
        <v>0</v>
      </c>
      <c r="AD190">
        <v>0</v>
      </c>
      <c r="AE190">
        <v>3.86</v>
      </c>
      <c r="AF190">
        <v>0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1200</v>
      </c>
      <c r="AU190" t="s">
        <v>3</v>
      </c>
      <c r="AV190">
        <v>0</v>
      </c>
      <c r="AW190">
        <v>2</v>
      </c>
      <c r="AX190">
        <v>53553093</v>
      </c>
      <c r="AY190">
        <v>1</v>
      </c>
      <c r="AZ190">
        <v>0</v>
      </c>
      <c r="BA190">
        <v>187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Y190*Source!I54</f>
        <v>1046.8799999999999</v>
      </c>
      <c r="CY190">
        <f t="shared" si="62"/>
        <v>3.86</v>
      </c>
      <c r="CZ190">
        <f t="shared" si="63"/>
        <v>3.86</v>
      </c>
      <c r="DA190">
        <f t="shared" si="64"/>
        <v>1</v>
      </c>
      <c r="DB190">
        <f t="shared" si="65"/>
        <v>4632</v>
      </c>
      <c r="DC190">
        <f t="shared" si="66"/>
        <v>0</v>
      </c>
    </row>
    <row r="191" spans="1:107" x14ac:dyDescent="0.2">
      <c r="A191">
        <f>ROW(Source!A54)</f>
        <v>54</v>
      </c>
      <c r="B191">
        <v>53551706</v>
      </c>
      <c r="C191">
        <v>53553070</v>
      </c>
      <c r="D191">
        <v>29109882</v>
      </c>
      <c r="E191">
        <v>1</v>
      </c>
      <c r="F191">
        <v>1</v>
      </c>
      <c r="G191">
        <v>1</v>
      </c>
      <c r="H191">
        <v>3</v>
      </c>
      <c r="I191" t="s">
        <v>126</v>
      </c>
      <c r="J191" t="s">
        <v>129</v>
      </c>
      <c r="K191" t="s">
        <v>127</v>
      </c>
      <c r="L191">
        <v>1327</v>
      </c>
      <c r="N191">
        <v>1005</v>
      </c>
      <c r="O191" t="s">
        <v>128</v>
      </c>
      <c r="P191" t="s">
        <v>128</v>
      </c>
      <c r="Q191">
        <v>1</v>
      </c>
      <c r="W191">
        <v>1</v>
      </c>
      <c r="X191">
        <v>2104172470</v>
      </c>
      <c r="Y191">
        <v>-102</v>
      </c>
      <c r="AA191">
        <v>209.34</v>
      </c>
      <c r="AB191">
        <v>0</v>
      </c>
      <c r="AC191">
        <v>0</v>
      </c>
      <c r="AD191">
        <v>0</v>
      </c>
      <c r="AE191">
        <v>209.34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-102</v>
      </c>
      <c r="AU191" t="s">
        <v>3</v>
      </c>
      <c r="AV191">
        <v>0</v>
      </c>
      <c r="AW191">
        <v>2</v>
      </c>
      <c r="AX191">
        <v>53553094</v>
      </c>
      <c r="AY191">
        <v>1</v>
      </c>
      <c r="AZ191">
        <v>6144</v>
      </c>
      <c r="BA191">
        <v>188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Y191*Source!I54</f>
        <v>-88.984799999999993</v>
      </c>
      <c r="CY191">
        <f t="shared" si="62"/>
        <v>209.34</v>
      </c>
      <c r="CZ191">
        <f t="shared" si="63"/>
        <v>209.34</v>
      </c>
      <c r="DA191">
        <f t="shared" si="64"/>
        <v>1</v>
      </c>
      <c r="DB191">
        <f t="shared" si="65"/>
        <v>-21352.68</v>
      </c>
      <c r="DC191">
        <f t="shared" si="66"/>
        <v>0</v>
      </c>
    </row>
    <row r="192" spans="1:107" x14ac:dyDescent="0.2">
      <c r="A192">
        <f>ROW(Source!A54)</f>
        <v>54</v>
      </c>
      <c r="B192">
        <v>53551706</v>
      </c>
      <c r="C192">
        <v>53553070</v>
      </c>
      <c r="D192">
        <v>29109940</v>
      </c>
      <c r="E192">
        <v>1</v>
      </c>
      <c r="F192">
        <v>1</v>
      </c>
      <c r="G192">
        <v>1</v>
      </c>
      <c r="H192">
        <v>3</v>
      </c>
      <c r="I192" t="s">
        <v>131</v>
      </c>
      <c r="J192" t="s">
        <v>133</v>
      </c>
      <c r="K192" t="s">
        <v>132</v>
      </c>
      <c r="L192">
        <v>1327</v>
      </c>
      <c r="N192">
        <v>1005</v>
      </c>
      <c r="O192" t="s">
        <v>128</v>
      </c>
      <c r="P192" t="s">
        <v>128</v>
      </c>
      <c r="Q192">
        <v>1</v>
      </c>
      <c r="W192">
        <v>0</v>
      </c>
      <c r="X192">
        <v>-1042189312</v>
      </c>
      <c r="Y192">
        <v>102</v>
      </c>
      <c r="AA192">
        <v>104.56</v>
      </c>
      <c r="AB192">
        <v>0</v>
      </c>
      <c r="AC192">
        <v>0</v>
      </c>
      <c r="AD192">
        <v>0</v>
      </c>
      <c r="AE192">
        <v>104.56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0</v>
      </c>
      <c r="AP192">
        <v>0</v>
      </c>
      <c r="AQ192">
        <v>0</v>
      </c>
      <c r="AR192">
        <v>0</v>
      </c>
      <c r="AS192" t="s">
        <v>3</v>
      </c>
      <c r="AT192">
        <v>102</v>
      </c>
      <c r="AU192" t="s">
        <v>3</v>
      </c>
      <c r="AV192">
        <v>0</v>
      </c>
      <c r="AW192">
        <v>1</v>
      </c>
      <c r="AX192">
        <v>-1</v>
      </c>
      <c r="AY192">
        <v>0</v>
      </c>
      <c r="AZ192">
        <v>0</v>
      </c>
      <c r="BA192" t="s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Y192*Source!I54</f>
        <v>88.984799999999993</v>
      </c>
      <c r="CY192">
        <f t="shared" si="62"/>
        <v>104.56</v>
      </c>
      <c r="CZ192">
        <f t="shared" si="63"/>
        <v>104.56</v>
      </c>
      <c r="DA192">
        <f t="shared" si="64"/>
        <v>1</v>
      </c>
      <c r="DB192">
        <f t="shared" si="65"/>
        <v>10665.12</v>
      </c>
      <c r="DC192">
        <f t="shared" si="66"/>
        <v>0</v>
      </c>
    </row>
    <row r="193" spans="1:107" x14ac:dyDescent="0.2">
      <c r="A193">
        <f>ROW(Source!A54)</f>
        <v>54</v>
      </c>
      <c r="B193">
        <v>53551706</v>
      </c>
      <c r="C193">
        <v>53553070</v>
      </c>
      <c r="D193">
        <v>29150040</v>
      </c>
      <c r="E193">
        <v>1</v>
      </c>
      <c r="F193">
        <v>1</v>
      </c>
      <c r="G193">
        <v>1</v>
      </c>
      <c r="H193">
        <v>3</v>
      </c>
      <c r="I193" t="s">
        <v>1576</v>
      </c>
      <c r="J193" t="s">
        <v>1577</v>
      </c>
      <c r="K193" t="s">
        <v>1578</v>
      </c>
      <c r="L193">
        <v>1339</v>
      </c>
      <c r="N193">
        <v>1007</v>
      </c>
      <c r="O193" t="s">
        <v>425</v>
      </c>
      <c r="P193" t="s">
        <v>425</v>
      </c>
      <c r="Q193">
        <v>1</v>
      </c>
      <c r="W193">
        <v>0</v>
      </c>
      <c r="X193">
        <v>619799737</v>
      </c>
      <c r="Y193">
        <v>0.44</v>
      </c>
      <c r="AA193">
        <v>2.44</v>
      </c>
      <c r="AB193">
        <v>0</v>
      </c>
      <c r="AC193">
        <v>0</v>
      </c>
      <c r="AD193">
        <v>0</v>
      </c>
      <c r="AE193">
        <v>2.44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0.44</v>
      </c>
      <c r="AU193" t="s">
        <v>3</v>
      </c>
      <c r="AV193">
        <v>0</v>
      </c>
      <c r="AW193">
        <v>2</v>
      </c>
      <c r="AX193">
        <v>53553097</v>
      </c>
      <c r="AY193">
        <v>1</v>
      </c>
      <c r="AZ193">
        <v>0</v>
      </c>
      <c r="BA193">
        <v>191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Y193*Source!I54</f>
        <v>0.38385599999999998</v>
      </c>
      <c r="CY193">
        <f t="shared" si="62"/>
        <v>2.44</v>
      </c>
      <c r="CZ193">
        <f t="shared" si="63"/>
        <v>2.44</v>
      </c>
      <c r="DA193">
        <f t="shared" si="64"/>
        <v>1</v>
      </c>
      <c r="DB193">
        <f t="shared" si="65"/>
        <v>1.07</v>
      </c>
      <c r="DC193">
        <f t="shared" si="66"/>
        <v>0</v>
      </c>
    </row>
    <row r="194" spans="1:107" x14ac:dyDescent="0.2">
      <c r="A194">
        <f>ROW(Source!A54)</f>
        <v>54</v>
      </c>
      <c r="B194">
        <v>53551706</v>
      </c>
      <c r="C194">
        <v>53553070</v>
      </c>
      <c r="D194">
        <v>0</v>
      </c>
      <c r="E194">
        <v>0</v>
      </c>
      <c r="F194">
        <v>1</v>
      </c>
      <c r="G194">
        <v>1</v>
      </c>
      <c r="H194">
        <v>3</v>
      </c>
      <c r="I194" t="s">
        <v>135</v>
      </c>
      <c r="J194" t="s">
        <v>3</v>
      </c>
      <c r="K194" t="s">
        <v>136</v>
      </c>
      <c r="L194">
        <v>1327</v>
      </c>
      <c r="N194">
        <v>1005</v>
      </c>
      <c r="O194" t="s">
        <v>128</v>
      </c>
      <c r="P194" t="s">
        <v>128</v>
      </c>
      <c r="Q194">
        <v>1</v>
      </c>
      <c r="W194">
        <v>0</v>
      </c>
      <c r="X194">
        <v>772913334</v>
      </c>
      <c r="Y194">
        <v>0</v>
      </c>
      <c r="AA194">
        <v>1114.5</v>
      </c>
      <c r="AB194">
        <v>0</v>
      </c>
      <c r="AC194">
        <v>0</v>
      </c>
      <c r="AD194">
        <v>0</v>
      </c>
      <c r="AE194">
        <v>1114.5</v>
      </c>
      <c r="AF194">
        <v>0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0</v>
      </c>
      <c r="AP194">
        <v>0</v>
      </c>
      <c r="AQ194">
        <v>0</v>
      </c>
      <c r="AR194">
        <v>0</v>
      </c>
      <c r="AS194" t="s">
        <v>3</v>
      </c>
      <c r="AT194">
        <v>0</v>
      </c>
      <c r="AU194" t="s">
        <v>3</v>
      </c>
      <c r="AV194">
        <v>0</v>
      </c>
      <c r="AW194">
        <v>1</v>
      </c>
      <c r="AX194">
        <v>-1</v>
      </c>
      <c r="AY194">
        <v>0</v>
      </c>
      <c r="AZ194">
        <v>0</v>
      </c>
      <c r="BA194" t="s">
        <v>3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Y194*Source!I54</f>
        <v>0</v>
      </c>
      <c r="CY194">
        <f t="shared" si="62"/>
        <v>1114.5</v>
      </c>
      <c r="CZ194">
        <f t="shared" si="63"/>
        <v>1114.5</v>
      </c>
      <c r="DA194">
        <f t="shared" si="64"/>
        <v>1</v>
      </c>
      <c r="DB194">
        <f t="shared" si="65"/>
        <v>0</v>
      </c>
      <c r="DC194">
        <f t="shared" si="66"/>
        <v>0</v>
      </c>
    </row>
    <row r="195" spans="1:107" x14ac:dyDescent="0.2">
      <c r="A195">
        <f>ROW(Source!A55)</f>
        <v>55</v>
      </c>
      <c r="B195">
        <v>53551707</v>
      </c>
      <c r="C195">
        <v>53553070</v>
      </c>
      <c r="D195">
        <v>18410572</v>
      </c>
      <c r="E195">
        <v>1</v>
      </c>
      <c r="F195">
        <v>1</v>
      </c>
      <c r="G195">
        <v>1</v>
      </c>
      <c r="H195">
        <v>1</v>
      </c>
      <c r="I195" t="s">
        <v>1626</v>
      </c>
      <c r="J195" t="s">
        <v>3</v>
      </c>
      <c r="K195" t="s">
        <v>1627</v>
      </c>
      <c r="L195">
        <v>1369</v>
      </c>
      <c r="N195">
        <v>1013</v>
      </c>
      <c r="O195" t="s">
        <v>1486</v>
      </c>
      <c r="P195" t="s">
        <v>1486</v>
      </c>
      <c r="Q195">
        <v>1</v>
      </c>
      <c r="W195">
        <v>0</v>
      </c>
      <c r="X195">
        <v>-546915240</v>
      </c>
      <c r="Y195">
        <v>310.68169999999992</v>
      </c>
      <c r="AA195">
        <v>0</v>
      </c>
      <c r="AB195">
        <v>0</v>
      </c>
      <c r="AC195">
        <v>0</v>
      </c>
      <c r="AD195">
        <v>308</v>
      </c>
      <c r="AE195">
        <v>0</v>
      </c>
      <c r="AF195">
        <v>0</v>
      </c>
      <c r="AG195">
        <v>0</v>
      </c>
      <c r="AH195">
        <v>308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1</v>
      </c>
      <c r="AQ195">
        <v>0</v>
      </c>
      <c r="AR195">
        <v>0</v>
      </c>
      <c r="AS195" t="s">
        <v>3</v>
      </c>
      <c r="AT195">
        <v>234.92</v>
      </c>
      <c r="AU195" t="s">
        <v>62</v>
      </c>
      <c r="AV195">
        <v>1</v>
      </c>
      <c r="AW195">
        <v>2</v>
      </c>
      <c r="AX195">
        <v>53553085</v>
      </c>
      <c r="AY195">
        <v>2</v>
      </c>
      <c r="AZ195">
        <v>137216</v>
      </c>
      <c r="BA195">
        <v>192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Y195*Source!I55</f>
        <v>271.03871507999992</v>
      </c>
      <c r="CY195">
        <f>AD195</f>
        <v>308</v>
      </c>
      <c r="CZ195">
        <f>AH195</f>
        <v>308</v>
      </c>
      <c r="DA195">
        <f>AL195</f>
        <v>1</v>
      </c>
      <c r="DB195">
        <f>ROUND((ROUND(AT195*CZ195,2)*ROUND((1.15*1.15),7)),2)</f>
        <v>95689.96</v>
      </c>
      <c r="DC195">
        <f>ROUND((ROUND(AT195*AG195,2)*ROUND((1.15*1.15),7)),2)</f>
        <v>0</v>
      </c>
    </row>
    <row r="196" spans="1:107" x14ac:dyDescent="0.2">
      <c r="A196">
        <f>ROW(Source!A55)</f>
        <v>55</v>
      </c>
      <c r="B196">
        <v>53551707</v>
      </c>
      <c r="C196">
        <v>53553070</v>
      </c>
      <c r="D196">
        <v>121548</v>
      </c>
      <c r="E196">
        <v>1</v>
      </c>
      <c r="F196">
        <v>1</v>
      </c>
      <c r="G196">
        <v>1</v>
      </c>
      <c r="H196">
        <v>1</v>
      </c>
      <c r="I196" t="s">
        <v>31</v>
      </c>
      <c r="J196" t="s">
        <v>3</v>
      </c>
      <c r="K196" t="s">
        <v>1489</v>
      </c>
      <c r="L196">
        <v>608254</v>
      </c>
      <c r="N196">
        <v>1013</v>
      </c>
      <c r="O196" t="s">
        <v>1490</v>
      </c>
      <c r="P196" t="s">
        <v>1490</v>
      </c>
      <c r="Q196">
        <v>1</v>
      </c>
      <c r="W196">
        <v>0</v>
      </c>
      <c r="X196">
        <v>-185737400</v>
      </c>
      <c r="Y196">
        <v>2.4724999999999997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1</v>
      </c>
      <c r="AQ196">
        <v>0</v>
      </c>
      <c r="AR196">
        <v>0</v>
      </c>
      <c r="AS196" t="s">
        <v>3</v>
      </c>
      <c r="AT196">
        <v>1.72</v>
      </c>
      <c r="AU196" t="s">
        <v>61</v>
      </c>
      <c r="AV196">
        <v>2</v>
      </c>
      <c r="AW196">
        <v>2</v>
      </c>
      <c r="AX196">
        <v>53553086</v>
      </c>
      <c r="AY196">
        <v>1</v>
      </c>
      <c r="AZ196">
        <v>6144</v>
      </c>
      <c r="BA196">
        <v>193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Y196*Source!I55</f>
        <v>2.1570089999999995</v>
      </c>
      <c r="CY196">
        <f>AD196</f>
        <v>0</v>
      </c>
      <c r="CZ196">
        <f>AH196</f>
        <v>0</v>
      </c>
      <c r="DA196">
        <f>AL196</f>
        <v>1</v>
      </c>
      <c r="DB196">
        <f t="shared" ref="DB196:DB201" si="67">ROUND((ROUND(AT196*CZ196,2)*ROUND((1.25*1.15),7)),2)</f>
        <v>0</v>
      </c>
      <c r="DC196">
        <f t="shared" ref="DC196:DC201" si="68">ROUND((ROUND(AT196*AG196,2)*ROUND((1.25*1.15),7)),2)</f>
        <v>0</v>
      </c>
    </row>
    <row r="197" spans="1:107" x14ac:dyDescent="0.2">
      <c r="A197">
        <f>ROW(Source!A55)</f>
        <v>55</v>
      </c>
      <c r="B197">
        <v>53551707</v>
      </c>
      <c r="C197">
        <v>53553070</v>
      </c>
      <c r="D197">
        <v>29172267</v>
      </c>
      <c r="E197">
        <v>1</v>
      </c>
      <c r="F197">
        <v>1</v>
      </c>
      <c r="G197">
        <v>1</v>
      </c>
      <c r="H197">
        <v>2</v>
      </c>
      <c r="I197" t="s">
        <v>1628</v>
      </c>
      <c r="J197" t="s">
        <v>1629</v>
      </c>
      <c r="K197" t="s">
        <v>1630</v>
      </c>
      <c r="L197">
        <v>1368</v>
      </c>
      <c r="N197">
        <v>1011</v>
      </c>
      <c r="O197" t="s">
        <v>1494</v>
      </c>
      <c r="P197" t="s">
        <v>1494</v>
      </c>
      <c r="Q197">
        <v>1</v>
      </c>
      <c r="W197">
        <v>0</v>
      </c>
      <c r="X197">
        <v>-6942991</v>
      </c>
      <c r="Y197">
        <v>2.8749999999999998E-2</v>
      </c>
      <c r="AA197">
        <v>0</v>
      </c>
      <c r="AB197">
        <v>83.43</v>
      </c>
      <c r="AC197">
        <v>13.5</v>
      </c>
      <c r="AD197">
        <v>0</v>
      </c>
      <c r="AE197">
        <v>0</v>
      </c>
      <c r="AF197">
        <v>83.43</v>
      </c>
      <c r="AG197">
        <v>13.5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1</v>
      </c>
      <c r="AQ197">
        <v>0</v>
      </c>
      <c r="AR197">
        <v>0</v>
      </c>
      <c r="AS197" t="s">
        <v>3</v>
      </c>
      <c r="AT197">
        <v>0.02</v>
      </c>
      <c r="AU197" t="s">
        <v>61</v>
      </c>
      <c r="AV197">
        <v>0</v>
      </c>
      <c r="AW197">
        <v>2</v>
      </c>
      <c r="AX197">
        <v>53553087</v>
      </c>
      <c r="AY197">
        <v>1</v>
      </c>
      <c r="AZ197">
        <v>6144</v>
      </c>
      <c r="BA197">
        <v>194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Y197*Source!I55</f>
        <v>2.5081499999999996E-2</v>
      </c>
      <c r="CY197">
        <f>AB197</f>
        <v>83.43</v>
      </c>
      <c r="CZ197">
        <f>AF197</f>
        <v>83.43</v>
      </c>
      <c r="DA197">
        <f>AJ197</f>
        <v>1</v>
      </c>
      <c r="DB197">
        <f t="shared" si="67"/>
        <v>2.4</v>
      </c>
      <c r="DC197">
        <f t="shared" si="68"/>
        <v>0.39</v>
      </c>
    </row>
    <row r="198" spans="1:107" x14ac:dyDescent="0.2">
      <c r="A198">
        <f>ROW(Source!A55)</f>
        <v>55</v>
      </c>
      <c r="B198">
        <v>53551707</v>
      </c>
      <c r="C198">
        <v>53553070</v>
      </c>
      <c r="D198">
        <v>29172378</v>
      </c>
      <c r="E198">
        <v>1</v>
      </c>
      <c r="F198">
        <v>1</v>
      </c>
      <c r="G198">
        <v>1</v>
      </c>
      <c r="H198">
        <v>2</v>
      </c>
      <c r="I198" t="s">
        <v>1631</v>
      </c>
      <c r="J198" t="s">
        <v>1632</v>
      </c>
      <c r="K198" t="s">
        <v>1633</v>
      </c>
      <c r="L198">
        <v>1368</v>
      </c>
      <c r="N198">
        <v>1011</v>
      </c>
      <c r="O198" t="s">
        <v>1494</v>
      </c>
      <c r="P198" t="s">
        <v>1494</v>
      </c>
      <c r="Q198">
        <v>1</v>
      </c>
      <c r="W198">
        <v>0</v>
      </c>
      <c r="X198">
        <v>-1474388027</v>
      </c>
      <c r="Y198">
        <v>1.4374999999999999E-2</v>
      </c>
      <c r="AA198">
        <v>0</v>
      </c>
      <c r="AB198">
        <v>88.01</v>
      </c>
      <c r="AC198">
        <v>11.6</v>
      </c>
      <c r="AD198">
        <v>0</v>
      </c>
      <c r="AE198">
        <v>0</v>
      </c>
      <c r="AF198">
        <v>88.01</v>
      </c>
      <c r="AG198">
        <v>11.6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1</v>
      </c>
      <c r="AQ198">
        <v>0</v>
      </c>
      <c r="AR198">
        <v>0</v>
      </c>
      <c r="AS198" t="s">
        <v>3</v>
      </c>
      <c r="AT198">
        <v>0.01</v>
      </c>
      <c r="AU198" t="s">
        <v>61</v>
      </c>
      <c r="AV198">
        <v>0</v>
      </c>
      <c r="AW198">
        <v>2</v>
      </c>
      <c r="AX198">
        <v>53553088</v>
      </c>
      <c r="AY198">
        <v>1</v>
      </c>
      <c r="AZ198">
        <v>6144</v>
      </c>
      <c r="BA198">
        <v>195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Y198*Source!I55</f>
        <v>1.2540749999999998E-2</v>
      </c>
      <c r="CY198">
        <f>AB198</f>
        <v>88.01</v>
      </c>
      <c r="CZ198">
        <f>AF198</f>
        <v>88.01</v>
      </c>
      <c r="DA198">
        <f>AJ198</f>
        <v>1</v>
      </c>
      <c r="DB198">
        <f t="shared" si="67"/>
        <v>1.27</v>
      </c>
      <c r="DC198">
        <f t="shared" si="68"/>
        <v>0.17</v>
      </c>
    </row>
    <row r="199" spans="1:107" x14ac:dyDescent="0.2">
      <c r="A199">
        <f>ROW(Source!A55)</f>
        <v>55</v>
      </c>
      <c r="B199">
        <v>53551707</v>
      </c>
      <c r="C199">
        <v>53553070</v>
      </c>
      <c r="D199">
        <v>29173141</v>
      </c>
      <c r="E199">
        <v>1</v>
      </c>
      <c r="F199">
        <v>1</v>
      </c>
      <c r="G199">
        <v>1</v>
      </c>
      <c r="H199">
        <v>2</v>
      </c>
      <c r="I199" t="s">
        <v>1634</v>
      </c>
      <c r="J199" t="s">
        <v>1635</v>
      </c>
      <c r="K199" t="s">
        <v>1636</v>
      </c>
      <c r="L199">
        <v>1368</v>
      </c>
      <c r="N199">
        <v>1011</v>
      </c>
      <c r="O199" t="s">
        <v>1494</v>
      </c>
      <c r="P199" t="s">
        <v>1494</v>
      </c>
      <c r="Q199">
        <v>1</v>
      </c>
      <c r="W199">
        <v>0</v>
      </c>
      <c r="X199">
        <v>-1709160983</v>
      </c>
      <c r="Y199">
        <v>2.4293749999999994</v>
      </c>
      <c r="AA199">
        <v>0</v>
      </c>
      <c r="AB199">
        <v>12.4</v>
      </c>
      <c r="AC199">
        <v>10.06</v>
      </c>
      <c r="AD199">
        <v>0</v>
      </c>
      <c r="AE199">
        <v>0</v>
      </c>
      <c r="AF199">
        <v>12.4</v>
      </c>
      <c r="AG199">
        <v>10.06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1</v>
      </c>
      <c r="AQ199">
        <v>0</v>
      </c>
      <c r="AR199">
        <v>0</v>
      </c>
      <c r="AS199" t="s">
        <v>3</v>
      </c>
      <c r="AT199">
        <v>1.69</v>
      </c>
      <c r="AU199" t="s">
        <v>61</v>
      </c>
      <c r="AV199">
        <v>0</v>
      </c>
      <c r="AW199">
        <v>2</v>
      </c>
      <c r="AX199">
        <v>53553089</v>
      </c>
      <c r="AY199">
        <v>1</v>
      </c>
      <c r="AZ199">
        <v>6144</v>
      </c>
      <c r="BA199">
        <v>196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Y199*Source!I55</f>
        <v>2.1193867499999994</v>
      </c>
      <c r="CY199">
        <f>AB199</f>
        <v>12.4</v>
      </c>
      <c r="CZ199">
        <f>AF199</f>
        <v>12.4</v>
      </c>
      <c r="DA199">
        <f>AJ199</f>
        <v>1</v>
      </c>
      <c r="DB199">
        <f t="shared" si="67"/>
        <v>30.13</v>
      </c>
      <c r="DC199">
        <f t="shared" si="68"/>
        <v>24.44</v>
      </c>
    </row>
    <row r="200" spans="1:107" x14ac:dyDescent="0.2">
      <c r="A200">
        <f>ROW(Source!A55)</f>
        <v>55</v>
      </c>
      <c r="B200">
        <v>53551707</v>
      </c>
      <c r="C200">
        <v>53553070</v>
      </c>
      <c r="D200">
        <v>29174638</v>
      </c>
      <c r="E200">
        <v>1</v>
      </c>
      <c r="F200">
        <v>1</v>
      </c>
      <c r="G200">
        <v>1</v>
      </c>
      <c r="H200">
        <v>2</v>
      </c>
      <c r="I200" t="s">
        <v>1637</v>
      </c>
      <c r="J200" t="s">
        <v>1638</v>
      </c>
      <c r="K200" t="s">
        <v>1639</v>
      </c>
      <c r="L200">
        <v>1368</v>
      </c>
      <c r="N200">
        <v>1011</v>
      </c>
      <c r="O200" t="s">
        <v>1494</v>
      </c>
      <c r="P200" t="s">
        <v>1494</v>
      </c>
      <c r="Q200">
        <v>1</v>
      </c>
      <c r="W200">
        <v>0</v>
      </c>
      <c r="X200">
        <v>-1769198364</v>
      </c>
      <c r="Y200">
        <v>7.1874999999999994E-2</v>
      </c>
      <c r="AA200">
        <v>0</v>
      </c>
      <c r="AB200">
        <v>9.9700000000000006</v>
      </c>
      <c r="AC200">
        <v>0</v>
      </c>
      <c r="AD200">
        <v>0</v>
      </c>
      <c r="AE200">
        <v>0</v>
      </c>
      <c r="AF200">
        <v>9.9700000000000006</v>
      </c>
      <c r="AG200">
        <v>0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1</v>
      </c>
      <c r="AQ200">
        <v>0</v>
      </c>
      <c r="AR200">
        <v>0</v>
      </c>
      <c r="AS200" t="s">
        <v>3</v>
      </c>
      <c r="AT200">
        <v>0.05</v>
      </c>
      <c r="AU200" t="s">
        <v>61</v>
      </c>
      <c r="AV200">
        <v>0</v>
      </c>
      <c r="AW200">
        <v>2</v>
      </c>
      <c r="AX200">
        <v>53553090</v>
      </c>
      <c r="AY200">
        <v>1</v>
      </c>
      <c r="AZ200">
        <v>6144</v>
      </c>
      <c r="BA200">
        <v>197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Y200*Source!I55</f>
        <v>6.2703749999999989E-2</v>
      </c>
      <c r="CY200">
        <f>AB200</f>
        <v>9.9700000000000006</v>
      </c>
      <c r="CZ200">
        <f>AF200</f>
        <v>9.9700000000000006</v>
      </c>
      <c r="DA200">
        <f>AJ200</f>
        <v>1</v>
      </c>
      <c r="DB200">
        <f t="shared" si="67"/>
        <v>0.72</v>
      </c>
      <c r="DC200">
        <f t="shared" si="68"/>
        <v>0</v>
      </c>
    </row>
    <row r="201" spans="1:107" x14ac:dyDescent="0.2">
      <c r="A201">
        <f>ROW(Source!A55)</f>
        <v>55</v>
      </c>
      <c r="B201">
        <v>53551707</v>
      </c>
      <c r="C201">
        <v>53553070</v>
      </c>
      <c r="D201">
        <v>29174913</v>
      </c>
      <c r="E201">
        <v>1</v>
      </c>
      <c r="F201">
        <v>1</v>
      </c>
      <c r="G201">
        <v>1</v>
      </c>
      <c r="H201">
        <v>2</v>
      </c>
      <c r="I201" t="s">
        <v>1513</v>
      </c>
      <c r="J201" t="s">
        <v>1514</v>
      </c>
      <c r="K201" t="s">
        <v>1515</v>
      </c>
      <c r="L201">
        <v>1368</v>
      </c>
      <c r="N201">
        <v>1011</v>
      </c>
      <c r="O201" t="s">
        <v>1494</v>
      </c>
      <c r="P201" t="s">
        <v>1494</v>
      </c>
      <c r="Q201">
        <v>1</v>
      </c>
      <c r="W201">
        <v>0</v>
      </c>
      <c r="X201">
        <v>1230759911</v>
      </c>
      <c r="Y201">
        <v>1.4374999999999999E-2</v>
      </c>
      <c r="AA201">
        <v>0</v>
      </c>
      <c r="AB201">
        <v>87.17</v>
      </c>
      <c r="AC201">
        <v>11.6</v>
      </c>
      <c r="AD201">
        <v>0</v>
      </c>
      <c r="AE201">
        <v>0</v>
      </c>
      <c r="AF201">
        <v>87.17</v>
      </c>
      <c r="AG201">
        <v>11.6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1</v>
      </c>
      <c r="AQ201">
        <v>0</v>
      </c>
      <c r="AR201">
        <v>0</v>
      </c>
      <c r="AS201" t="s">
        <v>3</v>
      </c>
      <c r="AT201">
        <v>0.01</v>
      </c>
      <c r="AU201" t="s">
        <v>61</v>
      </c>
      <c r="AV201">
        <v>0</v>
      </c>
      <c r="AW201">
        <v>2</v>
      </c>
      <c r="AX201">
        <v>53553091</v>
      </c>
      <c r="AY201">
        <v>1</v>
      </c>
      <c r="AZ201">
        <v>6144</v>
      </c>
      <c r="BA201">
        <v>198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Y201*Source!I55</f>
        <v>1.2540749999999998E-2</v>
      </c>
      <c r="CY201">
        <f>AB201</f>
        <v>87.17</v>
      </c>
      <c r="CZ201">
        <f>AF201</f>
        <v>87.17</v>
      </c>
      <c r="DA201">
        <f>AJ201</f>
        <v>1</v>
      </c>
      <c r="DB201">
        <f t="shared" si="67"/>
        <v>1.25</v>
      </c>
      <c r="DC201">
        <f t="shared" si="68"/>
        <v>0.17</v>
      </c>
    </row>
    <row r="202" spans="1:107" x14ac:dyDescent="0.2">
      <c r="A202">
        <f>ROW(Source!A55)</f>
        <v>55</v>
      </c>
      <c r="B202">
        <v>53551707</v>
      </c>
      <c r="C202">
        <v>53553070</v>
      </c>
      <c r="D202">
        <v>29107863</v>
      </c>
      <c r="E202">
        <v>1</v>
      </c>
      <c r="F202">
        <v>1</v>
      </c>
      <c r="G202">
        <v>1</v>
      </c>
      <c r="H202">
        <v>3</v>
      </c>
      <c r="I202" t="s">
        <v>434</v>
      </c>
      <c r="J202" t="s">
        <v>436</v>
      </c>
      <c r="K202" t="s">
        <v>435</v>
      </c>
      <c r="L202">
        <v>1348</v>
      </c>
      <c r="N202">
        <v>1009</v>
      </c>
      <c r="O202" t="s">
        <v>26</v>
      </c>
      <c r="P202" t="s">
        <v>26</v>
      </c>
      <c r="Q202">
        <v>1000</v>
      </c>
      <c r="W202">
        <v>0</v>
      </c>
      <c r="X202">
        <v>-955444283</v>
      </c>
      <c r="Y202">
        <v>8.9999999999999993E-3</v>
      </c>
      <c r="AA202">
        <v>40109.730000000003</v>
      </c>
      <c r="AB202">
        <v>0</v>
      </c>
      <c r="AC202">
        <v>0</v>
      </c>
      <c r="AD202">
        <v>0</v>
      </c>
      <c r="AE202">
        <v>6532.53</v>
      </c>
      <c r="AF202">
        <v>0</v>
      </c>
      <c r="AG202">
        <v>0</v>
      </c>
      <c r="AH202">
        <v>0</v>
      </c>
      <c r="AI202">
        <v>6.14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8.9999999999999993E-3</v>
      </c>
      <c r="AU202" t="s">
        <v>3</v>
      </c>
      <c r="AV202">
        <v>0</v>
      </c>
      <c r="AW202">
        <v>2</v>
      </c>
      <c r="AX202">
        <v>53553092</v>
      </c>
      <c r="AY202">
        <v>1</v>
      </c>
      <c r="AZ202">
        <v>0</v>
      </c>
      <c r="BA202">
        <v>199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Y202*Source!I55</f>
        <v>7.8515999999999985E-3</v>
      </c>
      <c r="CY202">
        <f t="shared" ref="CY202:CY208" si="69">AA202</f>
        <v>40109.730000000003</v>
      </c>
      <c r="CZ202">
        <f t="shared" ref="CZ202:CZ208" si="70">AE202</f>
        <v>6532.53</v>
      </c>
      <c r="DA202">
        <f t="shared" ref="DA202:DA208" si="71">AI202</f>
        <v>6.14</v>
      </c>
      <c r="DB202">
        <f t="shared" ref="DB202:DB208" si="72">ROUND(ROUND(AT202*CZ202,2),2)</f>
        <v>58.79</v>
      </c>
      <c r="DC202">
        <f t="shared" ref="DC202:DC208" si="73">ROUND(ROUND(AT202*AG202,2),2)</f>
        <v>0</v>
      </c>
    </row>
    <row r="203" spans="1:107" x14ac:dyDescent="0.2">
      <c r="A203">
        <f>ROW(Source!A55)</f>
        <v>55</v>
      </c>
      <c r="B203">
        <v>53551707</v>
      </c>
      <c r="C203">
        <v>53553070</v>
      </c>
      <c r="D203">
        <v>29109348</v>
      </c>
      <c r="E203">
        <v>1</v>
      </c>
      <c r="F203">
        <v>1</v>
      </c>
      <c r="G203">
        <v>1</v>
      </c>
      <c r="H203">
        <v>3</v>
      </c>
      <c r="I203" t="s">
        <v>141</v>
      </c>
      <c r="J203" t="s">
        <v>144</v>
      </c>
      <c r="K203" t="s">
        <v>142</v>
      </c>
      <c r="L203">
        <v>1346</v>
      </c>
      <c r="N203">
        <v>1009</v>
      </c>
      <c r="O203" t="s">
        <v>143</v>
      </c>
      <c r="P203" t="s">
        <v>143</v>
      </c>
      <c r="Q203">
        <v>1</v>
      </c>
      <c r="W203">
        <v>0</v>
      </c>
      <c r="X203">
        <v>-1800780702</v>
      </c>
      <c r="Y203">
        <v>13</v>
      </c>
      <c r="AA203">
        <v>152.35</v>
      </c>
      <c r="AB203">
        <v>0</v>
      </c>
      <c r="AC203">
        <v>0</v>
      </c>
      <c r="AD203">
        <v>0</v>
      </c>
      <c r="AE203">
        <v>22.91</v>
      </c>
      <c r="AF203">
        <v>0</v>
      </c>
      <c r="AG203">
        <v>0</v>
      </c>
      <c r="AH203">
        <v>0</v>
      </c>
      <c r="AI203">
        <v>6.65</v>
      </c>
      <c r="AJ203">
        <v>1</v>
      </c>
      <c r="AK203">
        <v>1</v>
      </c>
      <c r="AL203">
        <v>1</v>
      </c>
      <c r="AN203">
        <v>1</v>
      </c>
      <c r="AO203">
        <v>0</v>
      </c>
      <c r="AP203">
        <v>0</v>
      </c>
      <c r="AQ203">
        <v>0</v>
      </c>
      <c r="AR203">
        <v>0</v>
      </c>
      <c r="AS203" t="s">
        <v>3</v>
      </c>
      <c r="AT203">
        <v>13</v>
      </c>
      <c r="AU203" t="s">
        <v>3</v>
      </c>
      <c r="AV203">
        <v>0</v>
      </c>
      <c r="AW203">
        <v>1</v>
      </c>
      <c r="AX203">
        <v>-1</v>
      </c>
      <c r="AY203">
        <v>0</v>
      </c>
      <c r="AZ203">
        <v>0</v>
      </c>
      <c r="BA203" t="s">
        <v>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Y203*Source!I55</f>
        <v>11.341199999999999</v>
      </c>
      <c r="CY203">
        <f t="shared" si="69"/>
        <v>152.35</v>
      </c>
      <c r="CZ203">
        <f t="shared" si="70"/>
        <v>22.91</v>
      </c>
      <c r="DA203">
        <f t="shared" si="71"/>
        <v>6.65</v>
      </c>
      <c r="DB203">
        <f t="shared" si="72"/>
        <v>297.83</v>
      </c>
      <c r="DC203">
        <f t="shared" si="73"/>
        <v>0</v>
      </c>
    </row>
    <row r="204" spans="1:107" x14ac:dyDescent="0.2">
      <c r="A204">
        <f>ROW(Source!A55)</f>
        <v>55</v>
      </c>
      <c r="B204">
        <v>53551707</v>
      </c>
      <c r="C204">
        <v>53553070</v>
      </c>
      <c r="D204">
        <v>29109437</v>
      </c>
      <c r="E204">
        <v>1</v>
      </c>
      <c r="F204">
        <v>1</v>
      </c>
      <c r="G204">
        <v>1</v>
      </c>
      <c r="H204">
        <v>3</v>
      </c>
      <c r="I204" t="s">
        <v>1640</v>
      </c>
      <c r="J204" t="s">
        <v>1641</v>
      </c>
      <c r="K204" t="s">
        <v>1642</v>
      </c>
      <c r="L204">
        <v>1346</v>
      </c>
      <c r="N204">
        <v>1009</v>
      </c>
      <c r="O204" t="s">
        <v>143</v>
      </c>
      <c r="P204" t="s">
        <v>143</v>
      </c>
      <c r="Q204">
        <v>1</v>
      </c>
      <c r="W204">
        <v>0</v>
      </c>
      <c r="X204">
        <v>-2053666360</v>
      </c>
      <c r="Y204">
        <v>1200</v>
      </c>
      <c r="AA204">
        <v>23.7</v>
      </c>
      <c r="AB204">
        <v>0</v>
      </c>
      <c r="AC204">
        <v>0</v>
      </c>
      <c r="AD204">
        <v>0</v>
      </c>
      <c r="AE204">
        <v>3.86</v>
      </c>
      <c r="AF204">
        <v>0</v>
      </c>
      <c r="AG204">
        <v>0</v>
      </c>
      <c r="AH204">
        <v>0</v>
      </c>
      <c r="AI204">
        <v>6.14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1200</v>
      </c>
      <c r="AU204" t="s">
        <v>3</v>
      </c>
      <c r="AV204">
        <v>0</v>
      </c>
      <c r="AW204">
        <v>2</v>
      </c>
      <c r="AX204">
        <v>53553093</v>
      </c>
      <c r="AY204">
        <v>1</v>
      </c>
      <c r="AZ204">
        <v>0</v>
      </c>
      <c r="BA204">
        <v>200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Y204*Source!I55</f>
        <v>1046.8799999999999</v>
      </c>
      <c r="CY204">
        <f t="shared" si="69"/>
        <v>23.7</v>
      </c>
      <c r="CZ204">
        <f t="shared" si="70"/>
        <v>3.86</v>
      </c>
      <c r="DA204">
        <f t="shared" si="71"/>
        <v>6.14</v>
      </c>
      <c r="DB204">
        <f t="shared" si="72"/>
        <v>4632</v>
      </c>
      <c r="DC204">
        <f t="shared" si="73"/>
        <v>0</v>
      </c>
    </row>
    <row r="205" spans="1:107" x14ac:dyDescent="0.2">
      <c r="A205">
        <f>ROW(Source!A55)</f>
        <v>55</v>
      </c>
      <c r="B205">
        <v>53551707</v>
      </c>
      <c r="C205">
        <v>53553070</v>
      </c>
      <c r="D205">
        <v>29109882</v>
      </c>
      <c r="E205">
        <v>1</v>
      </c>
      <c r="F205">
        <v>1</v>
      </c>
      <c r="G205">
        <v>1</v>
      </c>
      <c r="H205">
        <v>3</v>
      </c>
      <c r="I205" t="s">
        <v>126</v>
      </c>
      <c r="J205" t="s">
        <v>129</v>
      </c>
      <c r="K205" t="s">
        <v>127</v>
      </c>
      <c r="L205">
        <v>1327</v>
      </c>
      <c r="N205">
        <v>1005</v>
      </c>
      <c r="O205" t="s">
        <v>128</v>
      </c>
      <c r="P205" t="s">
        <v>128</v>
      </c>
      <c r="Q205">
        <v>1</v>
      </c>
      <c r="W205">
        <v>1</v>
      </c>
      <c r="X205">
        <v>2104172470</v>
      </c>
      <c r="Y205">
        <v>-102</v>
      </c>
      <c r="AA205">
        <v>893.88</v>
      </c>
      <c r="AB205">
        <v>0</v>
      </c>
      <c r="AC205">
        <v>0</v>
      </c>
      <c r="AD205">
        <v>0</v>
      </c>
      <c r="AE205">
        <v>209.34</v>
      </c>
      <c r="AF205">
        <v>0</v>
      </c>
      <c r="AG205">
        <v>0</v>
      </c>
      <c r="AH205">
        <v>0</v>
      </c>
      <c r="AI205">
        <v>4.2699999999999996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-102</v>
      </c>
      <c r="AU205" t="s">
        <v>3</v>
      </c>
      <c r="AV205">
        <v>0</v>
      </c>
      <c r="AW205">
        <v>2</v>
      </c>
      <c r="AX205">
        <v>53553094</v>
      </c>
      <c r="AY205">
        <v>1</v>
      </c>
      <c r="AZ205">
        <v>6144</v>
      </c>
      <c r="BA205">
        <v>201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Y205*Source!I55</f>
        <v>-88.984799999999993</v>
      </c>
      <c r="CY205">
        <f t="shared" si="69"/>
        <v>893.88</v>
      </c>
      <c r="CZ205">
        <f t="shared" si="70"/>
        <v>209.34</v>
      </c>
      <c r="DA205">
        <f t="shared" si="71"/>
        <v>4.2699999999999996</v>
      </c>
      <c r="DB205">
        <f t="shared" si="72"/>
        <v>-21352.68</v>
      </c>
      <c r="DC205">
        <f t="shared" si="73"/>
        <v>0</v>
      </c>
    </row>
    <row r="206" spans="1:107" x14ac:dyDescent="0.2">
      <c r="A206">
        <f>ROW(Source!A55)</f>
        <v>55</v>
      </c>
      <c r="B206">
        <v>53551707</v>
      </c>
      <c r="C206">
        <v>53553070</v>
      </c>
      <c r="D206">
        <v>29109940</v>
      </c>
      <c r="E206">
        <v>1</v>
      </c>
      <c r="F206">
        <v>1</v>
      </c>
      <c r="G206">
        <v>1</v>
      </c>
      <c r="H206">
        <v>3</v>
      </c>
      <c r="I206" t="s">
        <v>131</v>
      </c>
      <c r="J206" t="s">
        <v>133</v>
      </c>
      <c r="K206" t="s">
        <v>132</v>
      </c>
      <c r="L206">
        <v>1327</v>
      </c>
      <c r="N206">
        <v>1005</v>
      </c>
      <c r="O206" t="s">
        <v>128</v>
      </c>
      <c r="P206" t="s">
        <v>128</v>
      </c>
      <c r="Q206">
        <v>1</v>
      </c>
      <c r="W206">
        <v>0</v>
      </c>
      <c r="X206">
        <v>-1042189312</v>
      </c>
      <c r="Y206">
        <v>102</v>
      </c>
      <c r="AA206">
        <v>909.67</v>
      </c>
      <c r="AB206">
        <v>0</v>
      </c>
      <c r="AC206">
        <v>0</v>
      </c>
      <c r="AD206">
        <v>0</v>
      </c>
      <c r="AE206">
        <v>104.56</v>
      </c>
      <c r="AF206">
        <v>0</v>
      </c>
      <c r="AG206">
        <v>0</v>
      </c>
      <c r="AH206">
        <v>0</v>
      </c>
      <c r="AI206">
        <v>8.6999999999999993</v>
      </c>
      <c r="AJ206">
        <v>1</v>
      </c>
      <c r="AK206">
        <v>1</v>
      </c>
      <c r="AL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 t="s">
        <v>3</v>
      </c>
      <c r="AT206">
        <v>102</v>
      </c>
      <c r="AU206" t="s">
        <v>3</v>
      </c>
      <c r="AV206">
        <v>0</v>
      </c>
      <c r="AW206">
        <v>1</v>
      </c>
      <c r="AX206">
        <v>-1</v>
      </c>
      <c r="AY206">
        <v>0</v>
      </c>
      <c r="AZ206">
        <v>0</v>
      </c>
      <c r="BA206" t="s">
        <v>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Y206*Source!I55</f>
        <v>88.984799999999993</v>
      </c>
      <c r="CY206">
        <f t="shared" si="69"/>
        <v>909.67</v>
      </c>
      <c r="CZ206">
        <f t="shared" si="70"/>
        <v>104.56</v>
      </c>
      <c r="DA206">
        <f t="shared" si="71"/>
        <v>8.6999999999999993</v>
      </c>
      <c r="DB206">
        <f t="shared" si="72"/>
        <v>10665.12</v>
      </c>
      <c r="DC206">
        <f t="shared" si="73"/>
        <v>0</v>
      </c>
    </row>
    <row r="207" spans="1:107" x14ac:dyDescent="0.2">
      <c r="A207">
        <f>ROW(Source!A55)</f>
        <v>55</v>
      </c>
      <c r="B207">
        <v>53551707</v>
      </c>
      <c r="C207">
        <v>53553070</v>
      </c>
      <c r="D207">
        <v>29150040</v>
      </c>
      <c r="E207">
        <v>1</v>
      </c>
      <c r="F207">
        <v>1</v>
      </c>
      <c r="G207">
        <v>1</v>
      </c>
      <c r="H207">
        <v>3</v>
      </c>
      <c r="I207" t="s">
        <v>1576</v>
      </c>
      <c r="J207" t="s">
        <v>1577</v>
      </c>
      <c r="K207" t="s">
        <v>1578</v>
      </c>
      <c r="L207">
        <v>1339</v>
      </c>
      <c r="N207">
        <v>1007</v>
      </c>
      <c r="O207" t="s">
        <v>425</v>
      </c>
      <c r="P207" t="s">
        <v>425</v>
      </c>
      <c r="Q207">
        <v>1</v>
      </c>
      <c r="W207">
        <v>0</v>
      </c>
      <c r="X207">
        <v>619799737</v>
      </c>
      <c r="Y207">
        <v>0.44</v>
      </c>
      <c r="AA207">
        <v>14.98</v>
      </c>
      <c r="AB207">
        <v>0</v>
      </c>
      <c r="AC207">
        <v>0</v>
      </c>
      <c r="AD207">
        <v>0</v>
      </c>
      <c r="AE207">
        <v>2.44</v>
      </c>
      <c r="AF207">
        <v>0</v>
      </c>
      <c r="AG207">
        <v>0</v>
      </c>
      <c r="AH207">
        <v>0</v>
      </c>
      <c r="AI207">
        <v>6.14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0.44</v>
      </c>
      <c r="AU207" t="s">
        <v>3</v>
      </c>
      <c r="AV207">
        <v>0</v>
      </c>
      <c r="AW207">
        <v>2</v>
      </c>
      <c r="AX207">
        <v>53553097</v>
      </c>
      <c r="AY207">
        <v>1</v>
      </c>
      <c r="AZ207">
        <v>0</v>
      </c>
      <c r="BA207">
        <v>204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Y207*Source!I55</f>
        <v>0.38385599999999998</v>
      </c>
      <c r="CY207">
        <f t="shared" si="69"/>
        <v>14.98</v>
      </c>
      <c r="CZ207">
        <f t="shared" si="70"/>
        <v>2.44</v>
      </c>
      <c r="DA207">
        <f t="shared" si="71"/>
        <v>6.14</v>
      </c>
      <c r="DB207">
        <f t="shared" si="72"/>
        <v>1.07</v>
      </c>
      <c r="DC207">
        <f t="shared" si="73"/>
        <v>0</v>
      </c>
    </row>
    <row r="208" spans="1:107" x14ac:dyDescent="0.2">
      <c r="A208">
        <f>ROW(Source!A55)</f>
        <v>55</v>
      </c>
      <c r="B208">
        <v>53551707</v>
      </c>
      <c r="C208">
        <v>53553070</v>
      </c>
      <c r="D208">
        <v>0</v>
      </c>
      <c r="E208">
        <v>0</v>
      </c>
      <c r="F208">
        <v>1</v>
      </c>
      <c r="G208">
        <v>1</v>
      </c>
      <c r="H208">
        <v>3</v>
      </c>
      <c r="I208" t="s">
        <v>135</v>
      </c>
      <c r="J208" t="s">
        <v>3</v>
      </c>
      <c r="K208" t="s">
        <v>136</v>
      </c>
      <c r="L208">
        <v>1327</v>
      </c>
      <c r="N208">
        <v>1005</v>
      </c>
      <c r="O208" t="s">
        <v>128</v>
      </c>
      <c r="P208" t="s">
        <v>128</v>
      </c>
      <c r="Q208">
        <v>1</v>
      </c>
      <c r="W208">
        <v>0</v>
      </c>
      <c r="X208">
        <v>772913334</v>
      </c>
      <c r="Y208">
        <v>0</v>
      </c>
      <c r="AA208">
        <v>6979.89</v>
      </c>
      <c r="AB208">
        <v>0</v>
      </c>
      <c r="AC208">
        <v>0</v>
      </c>
      <c r="AD208">
        <v>0</v>
      </c>
      <c r="AE208">
        <v>1136.79</v>
      </c>
      <c r="AF208">
        <v>0</v>
      </c>
      <c r="AG208">
        <v>0</v>
      </c>
      <c r="AH208">
        <v>0</v>
      </c>
      <c r="AI208">
        <v>6.14</v>
      </c>
      <c r="AJ208">
        <v>1</v>
      </c>
      <c r="AK208">
        <v>1</v>
      </c>
      <c r="AL208">
        <v>1</v>
      </c>
      <c r="AN208">
        <v>0</v>
      </c>
      <c r="AO208">
        <v>0</v>
      </c>
      <c r="AP208">
        <v>0</v>
      </c>
      <c r="AQ208">
        <v>0</v>
      </c>
      <c r="AR208">
        <v>0</v>
      </c>
      <c r="AS208" t="s">
        <v>3</v>
      </c>
      <c r="AT208">
        <v>0</v>
      </c>
      <c r="AU208" t="s">
        <v>3</v>
      </c>
      <c r="AV208">
        <v>0</v>
      </c>
      <c r="AW208">
        <v>1</v>
      </c>
      <c r="AX208">
        <v>-1</v>
      </c>
      <c r="AY208">
        <v>0</v>
      </c>
      <c r="AZ208">
        <v>0</v>
      </c>
      <c r="BA208" t="s">
        <v>3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Y208*Source!I55</f>
        <v>0</v>
      </c>
      <c r="CY208">
        <f t="shared" si="69"/>
        <v>6979.89</v>
      </c>
      <c r="CZ208">
        <f t="shared" si="70"/>
        <v>1136.79</v>
      </c>
      <c r="DA208">
        <f t="shared" si="71"/>
        <v>6.14</v>
      </c>
      <c r="DB208">
        <f t="shared" si="72"/>
        <v>0</v>
      </c>
      <c r="DC208">
        <f t="shared" si="73"/>
        <v>0</v>
      </c>
    </row>
    <row r="209" spans="1:107" x14ac:dyDescent="0.2">
      <c r="A209">
        <f>ROW(Source!A64)</f>
        <v>64</v>
      </c>
      <c r="B209">
        <v>53551706</v>
      </c>
      <c r="C209">
        <v>53553102</v>
      </c>
      <c r="D209">
        <v>18442760</v>
      </c>
      <c r="E209">
        <v>1</v>
      </c>
      <c r="F209">
        <v>1</v>
      </c>
      <c r="G209">
        <v>1</v>
      </c>
      <c r="H209">
        <v>1</v>
      </c>
      <c r="I209" t="s">
        <v>1643</v>
      </c>
      <c r="J209" t="s">
        <v>3</v>
      </c>
      <c r="K209" t="s">
        <v>1644</v>
      </c>
      <c r="L209">
        <v>1369</v>
      </c>
      <c r="N209">
        <v>1013</v>
      </c>
      <c r="O209" t="s">
        <v>1486</v>
      </c>
      <c r="P209" t="s">
        <v>1486</v>
      </c>
      <c r="Q209">
        <v>1</v>
      </c>
      <c r="W209">
        <v>0</v>
      </c>
      <c r="X209">
        <v>1855713677</v>
      </c>
      <c r="Y209">
        <v>319.27794999999998</v>
      </c>
      <c r="AA209">
        <v>0</v>
      </c>
      <c r="AB209">
        <v>0</v>
      </c>
      <c r="AC209">
        <v>0</v>
      </c>
      <c r="AD209">
        <v>390.81</v>
      </c>
      <c r="AE209">
        <v>0</v>
      </c>
      <c r="AF209">
        <v>0</v>
      </c>
      <c r="AG209">
        <v>0</v>
      </c>
      <c r="AH209">
        <v>390.81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241.42</v>
      </c>
      <c r="AU209" t="s">
        <v>62</v>
      </c>
      <c r="AV209">
        <v>1</v>
      </c>
      <c r="AW209">
        <v>2</v>
      </c>
      <c r="AX209">
        <v>53553108</v>
      </c>
      <c r="AY209">
        <v>2</v>
      </c>
      <c r="AZ209">
        <v>137216</v>
      </c>
      <c r="BA209">
        <v>205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Y209*Source!I64</f>
        <v>92.670424987499999</v>
      </c>
      <c r="CY209">
        <f>AD209</f>
        <v>390.81</v>
      </c>
      <c r="CZ209">
        <f>AH209</f>
        <v>390.81</v>
      </c>
      <c r="DA209">
        <f>AL209</f>
        <v>1</v>
      </c>
      <c r="DB209">
        <f>ROUND((ROUND(AT209*CZ209,2)*ROUND((1.15*1.15),7)),2)</f>
        <v>124777.02</v>
      </c>
      <c r="DC209">
        <f>ROUND((ROUND(AT209*AG209,2)*ROUND((1.15*1.15),7)),2)</f>
        <v>0</v>
      </c>
    </row>
    <row r="210" spans="1:107" x14ac:dyDescent="0.2">
      <c r="A210">
        <f>ROW(Source!A64)</f>
        <v>64</v>
      </c>
      <c r="B210">
        <v>53551706</v>
      </c>
      <c r="C210">
        <v>53553102</v>
      </c>
      <c r="D210">
        <v>29174507</v>
      </c>
      <c r="E210">
        <v>1</v>
      </c>
      <c r="F210">
        <v>1</v>
      </c>
      <c r="G210">
        <v>1</v>
      </c>
      <c r="H210">
        <v>2</v>
      </c>
      <c r="I210" t="s">
        <v>1510</v>
      </c>
      <c r="J210" t="s">
        <v>1511</v>
      </c>
      <c r="K210" t="s">
        <v>1512</v>
      </c>
      <c r="L210">
        <v>1368</v>
      </c>
      <c r="N210">
        <v>1011</v>
      </c>
      <c r="O210" t="s">
        <v>1494</v>
      </c>
      <c r="P210" t="s">
        <v>1494</v>
      </c>
      <c r="Q210">
        <v>1</v>
      </c>
      <c r="W210">
        <v>0</v>
      </c>
      <c r="X210">
        <v>-144556207</v>
      </c>
      <c r="Y210">
        <v>42.722499999999997</v>
      </c>
      <c r="AA210">
        <v>0</v>
      </c>
      <c r="AB210">
        <v>5.13</v>
      </c>
      <c r="AC210">
        <v>0</v>
      </c>
      <c r="AD210">
        <v>0</v>
      </c>
      <c r="AE210">
        <v>0</v>
      </c>
      <c r="AF210">
        <v>5.13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29.72</v>
      </c>
      <c r="AU210" t="s">
        <v>61</v>
      </c>
      <c r="AV210">
        <v>0</v>
      </c>
      <c r="AW210">
        <v>2</v>
      </c>
      <c r="AX210">
        <v>53553109</v>
      </c>
      <c r="AY210">
        <v>1</v>
      </c>
      <c r="AZ210">
        <v>6144</v>
      </c>
      <c r="BA210">
        <v>206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Y210*Source!I64</f>
        <v>12.400205625</v>
      </c>
      <c r="CY210">
        <f>AB210</f>
        <v>5.13</v>
      </c>
      <c r="CZ210">
        <f>AF210</f>
        <v>5.13</v>
      </c>
      <c r="DA210">
        <f>AJ210</f>
        <v>1</v>
      </c>
      <c r="DB210">
        <f>ROUND((ROUND(AT210*CZ210,2)*ROUND((1.25*1.15),7)),2)</f>
        <v>219.16</v>
      </c>
      <c r="DC210">
        <f>ROUND((ROUND(AT210*AG210,2)*ROUND((1.25*1.15),7)),2)</f>
        <v>0</v>
      </c>
    </row>
    <row r="211" spans="1:107" x14ac:dyDescent="0.2">
      <c r="A211">
        <f>ROW(Source!A64)</f>
        <v>64</v>
      </c>
      <c r="B211">
        <v>53551706</v>
      </c>
      <c r="C211">
        <v>53553102</v>
      </c>
      <c r="D211">
        <v>29109441</v>
      </c>
      <c r="E211">
        <v>1</v>
      </c>
      <c r="F211">
        <v>1</v>
      </c>
      <c r="G211">
        <v>1</v>
      </c>
      <c r="H211">
        <v>3</v>
      </c>
      <c r="I211" t="s">
        <v>154</v>
      </c>
      <c r="J211" t="s">
        <v>156</v>
      </c>
      <c r="K211" t="s">
        <v>155</v>
      </c>
      <c r="L211">
        <v>1346</v>
      </c>
      <c r="N211">
        <v>1009</v>
      </c>
      <c r="O211" t="s">
        <v>143</v>
      </c>
      <c r="P211" t="s">
        <v>143</v>
      </c>
      <c r="Q211">
        <v>1</v>
      </c>
      <c r="W211">
        <v>0</v>
      </c>
      <c r="X211">
        <v>-1480987548</v>
      </c>
      <c r="Y211">
        <v>1200</v>
      </c>
      <c r="AA211">
        <v>4.8</v>
      </c>
      <c r="AB211">
        <v>0</v>
      </c>
      <c r="AC211">
        <v>0</v>
      </c>
      <c r="AD211">
        <v>0</v>
      </c>
      <c r="AE211">
        <v>4.8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0</v>
      </c>
      <c r="AP211">
        <v>0</v>
      </c>
      <c r="AQ211">
        <v>0</v>
      </c>
      <c r="AR211">
        <v>0</v>
      </c>
      <c r="AS211" t="s">
        <v>3</v>
      </c>
      <c r="AT211">
        <v>1200</v>
      </c>
      <c r="AU211" t="s">
        <v>3</v>
      </c>
      <c r="AV211">
        <v>0</v>
      </c>
      <c r="AW211">
        <v>1</v>
      </c>
      <c r="AX211">
        <v>-1</v>
      </c>
      <c r="AY211">
        <v>0</v>
      </c>
      <c r="AZ211">
        <v>0</v>
      </c>
      <c r="BA211" t="s">
        <v>3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Y211*Source!I64</f>
        <v>348.3</v>
      </c>
      <c r="CY211">
        <f>AA211</f>
        <v>4.8</v>
      </c>
      <c r="CZ211">
        <f>AE211</f>
        <v>4.8</v>
      </c>
      <c r="DA211">
        <f>AI211</f>
        <v>1</v>
      </c>
      <c r="DB211">
        <f>ROUND(ROUND(AT211*CZ211,2),2)</f>
        <v>5760</v>
      </c>
      <c r="DC211">
        <f>ROUND(ROUND(AT211*AG211,2),2)</f>
        <v>0</v>
      </c>
    </row>
    <row r="212" spans="1:107" x14ac:dyDescent="0.2">
      <c r="A212">
        <f>ROW(Source!A64)</f>
        <v>64</v>
      </c>
      <c r="B212">
        <v>53551706</v>
      </c>
      <c r="C212">
        <v>53553102</v>
      </c>
      <c r="D212">
        <v>0</v>
      </c>
      <c r="E212">
        <v>0</v>
      </c>
      <c r="F212">
        <v>1</v>
      </c>
      <c r="G212">
        <v>1</v>
      </c>
      <c r="H212">
        <v>3</v>
      </c>
      <c r="I212" t="s">
        <v>158</v>
      </c>
      <c r="J212" t="s">
        <v>3</v>
      </c>
      <c r="K212" t="s">
        <v>159</v>
      </c>
      <c r="L212">
        <v>1354</v>
      </c>
      <c r="N212">
        <v>1010</v>
      </c>
      <c r="O212" t="s">
        <v>160</v>
      </c>
      <c r="P212" t="s">
        <v>160</v>
      </c>
      <c r="Q212">
        <v>1</v>
      </c>
      <c r="W212">
        <v>0</v>
      </c>
      <c r="X212">
        <v>-1788816221</v>
      </c>
      <c r="Y212">
        <v>651.16279099999997</v>
      </c>
      <c r="AA212">
        <v>1205</v>
      </c>
      <c r="AB212">
        <v>0</v>
      </c>
      <c r="AC212">
        <v>0</v>
      </c>
      <c r="AD212">
        <v>0</v>
      </c>
      <c r="AE212">
        <v>1205</v>
      </c>
      <c r="AF212">
        <v>0</v>
      </c>
      <c r="AG212">
        <v>0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0</v>
      </c>
      <c r="AP212">
        <v>0</v>
      </c>
      <c r="AQ212">
        <v>0</v>
      </c>
      <c r="AR212">
        <v>0</v>
      </c>
      <c r="AS212" t="s">
        <v>3</v>
      </c>
      <c r="AT212">
        <v>651.16279099999997</v>
      </c>
      <c r="AU212" t="s">
        <v>3</v>
      </c>
      <c r="AV212">
        <v>0</v>
      </c>
      <c r="AW212">
        <v>1</v>
      </c>
      <c r="AX212">
        <v>-1</v>
      </c>
      <c r="AY212">
        <v>0</v>
      </c>
      <c r="AZ212">
        <v>0</v>
      </c>
      <c r="BA212" t="s">
        <v>3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Y212*Source!I64</f>
        <v>189.00000008775001</v>
      </c>
      <c r="CY212">
        <f>AA212</f>
        <v>1205</v>
      </c>
      <c r="CZ212">
        <f>AE212</f>
        <v>1205</v>
      </c>
      <c r="DA212">
        <f>AI212</f>
        <v>1</v>
      </c>
      <c r="DB212">
        <f>ROUND(ROUND(AT212*CZ212,2),2)</f>
        <v>784651.16</v>
      </c>
      <c r="DC212">
        <f>ROUND(ROUND(AT212*AG212,2),2)</f>
        <v>0</v>
      </c>
    </row>
    <row r="213" spans="1:107" x14ac:dyDescent="0.2">
      <c r="A213">
        <f>ROW(Source!A64)</f>
        <v>64</v>
      </c>
      <c r="B213">
        <v>53551706</v>
      </c>
      <c r="C213">
        <v>53553102</v>
      </c>
      <c r="D213">
        <v>0</v>
      </c>
      <c r="E213">
        <v>0</v>
      </c>
      <c r="F213">
        <v>1</v>
      </c>
      <c r="G213">
        <v>1</v>
      </c>
      <c r="H213">
        <v>3</v>
      </c>
      <c r="I213" t="s">
        <v>164</v>
      </c>
      <c r="J213" t="s">
        <v>3</v>
      </c>
      <c r="K213" t="s">
        <v>165</v>
      </c>
      <c r="L213">
        <v>1354</v>
      </c>
      <c r="N213">
        <v>1010</v>
      </c>
      <c r="O213" t="s">
        <v>160</v>
      </c>
      <c r="P213" t="s">
        <v>160</v>
      </c>
      <c r="Q213">
        <v>1</v>
      </c>
      <c r="W213">
        <v>0</v>
      </c>
      <c r="X213">
        <v>1242817948</v>
      </c>
      <c r="Y213">
        <v>926.78725199999997</v>
      </c>
      <c r="AA213">
        <v>475</v>
      </c>
      <c r="AB213">
        <v>0</v>
      </c>
      <c r="AC213">
        <v>0</v>
      </c>
      <c r="AD213">
        <v>0</v>
      </c>
      <c r="AE213">
        <v>475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 t="s">
        <v>3</v>
      </c>
      <c r="AT213">
        <v>926.78725199999997</v>
      </c>
      <c r="AU213" t="s">
        <v>3</v>
      </c>
      <c r="AV213">
        <v>0</v>
      </c>
      <c r="AW213">
        <v>1</v>
      </c>
      <c r="AX213">
        <v>-1</v>
      </c>
      <c r="AY213">
        <v>0</v>
      </c>
      <c r="AZ213">
        <v>0</v>
      </c>
      <c r="BA213" t="s">
        <v>3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Y213*Source!I64</f>
        <v>268.99999989299999</v>
      </c>
      <c r="CY213">
        <f>AA213</f>
        <v>475</v>
      </c>
      <c r="CZ213">
        <f>AE213</f>
        <v>475</v>
      </c>
      <c r="DA213">
        <f>AI213</f>
        <v>1</v>
      </c>
      <c r="DB213">
        <f>ROUND(ROUND(AT213*CZ213,2),2)</f>
        <v>440223.94</v>
      </c>
      <c r="DC213">
        <f>ROUND(ROUND(AT213*AG213,2),2)</f>
        <v>0</v>
      </c>
    </row>
    <row r="214" spans="1:107" x14ac:dyDescent="0.2">
      <c r="A214">
        <f>ROW(Source!A65)</f>
        <v>65</v>
      </c>
      <c r="B214">
        <v>53551707</v>
      </c>
      <c r="C214">
        <v>53553102</v>
      </c>
      <c r="D214">
        <v>18442760</v>
      </c>
      <c r="E214">
        <v>1</v>
      </c>
      <c r="F214">
        <v>1</v>
      </c>
      <c r="G214">
        <v>1</v>
      </c>
      <c r="H214">
        <v>1</v>
      </c>
      <c r="I214" t="s">
        <v>1643</v>
      </c>
      <c r="J214" t="s">
        <v>3</v>
      </c>
      <c r="K214" t="s">
        <v>1644</v>
      </c>
      <c r="L214">
        <v>1369</v>
      </c>
      <c r="N214">
        <v>1013</v>
      </c>
      <c r="O214" t="s">
        <v>1486</v>
      </c>
      <c r="P214" t="s">
        <v>1486</v>
      </c>
      <c r="Q214">
        <v>1</v>
      </c>
      <c r="W214">
        <v>0</v>
      </c>
      <c r="X214">
        <v>1855713677</v>
      </c>
      <c r="Y214">
        <v>319.27794999999998</v>
      </c>
      <c r="AA214">
        <v>0</v>
      </c>
      <c r="AB214">
        <v>0</v>
      </c>
      <c r="AC214">
        <v>0</v>
      </c>
      <c r="AD214">
        <v>390.81</v>
      </c>
      <c r="AE214">
        <v>0</v>
      </c>
      <c r="AF214">
        <v>0</v>
      </c>
      <c r="AG214">
        <v>0</v>
      </c>
      <c r="AH214">
        <v>390.81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241.42</v>
      </c>
      <c r="AU214" t="s">
        <v>62</v>
      </c>
      <c r="AV214">
        <v>1</v>
      </c>
      <c r="AW214">
        <v>2</v>
      </c>
      <c r="AX214">
        <v>53553108</v>
      </c>
      <c r="AY214">
        <v>2</v>
      </c>
      <c r="AZ214">
        <v>137216</v>
      </c>
      <c r="BA214">
        <v>211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Y214*Source!I65</f>
        <v>92.670424987499999</v>
      </c>
      <c r="CY214">
        <f>AD214</f>
        <v>390.81</v>
      </c>
      <c r="CZ214">
        <f>AH214</f>
        <v>390.81</v>
      </c>
      <c r="DA214">
        <f>AL214</f>
        <v>1</v>
      </c>
      <c r="DB214">
        <f>ROUND((ROUND(AT214*CZ214,2)*ROUND((1.15*1.15),7)),2)</f>
        <v>124777.02</v>
      </c>
      <c r="DC214">
        <f>ROUND((ROUND(AT214*AG214,2)*ROUND((1.15*1.15),7)),2)</f>
        <v>0</v>
      </c>
    </row>
    <row r="215" spans="1:107" x14ac:dyDescent="0.2">
      <c r="A215">
        <f>ROW(Source!A65)</f>
        <v>65</v>
      </c>
      <c r="B215">
        <v>53551707</v>
      </c>
      <c r="C215">
        <v>53553102</v>
      </c>
      <c r="D215">
        <v>29174507</v>
      </c>
      <c r="E215">
        <v>1</v>
      </c>
      <c r="F215">
        <v>1</v>
      </c>
      <c r="G215">
        <v>1</v>
      </c>
      <c r="H215">
        <v>2</v>
      </c>
      <c r="I215" t="s">
        <v>1510</v>
      </c>
      <c r="J215" t="s">
        <v>1511</v>
      </c>
      <c r="K215" t="s">
        <v>1512</v>
      </c>
      <c r="L215">
        <v>1368</v>
      </c>
      <c r="N215">
        <v>1011</v>
      </c>
      <c r="O215" t="s">
        <v>1494</v>
      </c>
      <c r="P215" t="s">
        <v>1494</v>
      </c>
      <c r="Q215">
        <v>1</v>
      </c>
      <c r="W215">
        <v>0</v>
      </c>
      <c r="X215">
        <v>-144556207</v>
      </c>
      <c r="Y215">
        <v>42.722499999999997</v>
      </c>
      <c r="AA215">
        <v>0</v>
      </c>
      <c r="AB215">
        <v>5.13</v>
      </c>
      <c r="AC215">
        <v>0</v>
      </c>
      <c r="AD215">
        <v>0</v>
      </c>
      <c r="AE215">
        <v>0</v>
      </c>
      <c r="AF215">
        <v>5.13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1</v>
      </c>
      <c r="AQ215">
        <v>0</v>
      </c>
      <c r="AR215">
        <v>0</v>
      </c>
      <c r="AS215" t="s">
        <v>3</v>
      </c>
      <c r="AT215">
        <v>29.72</v>
      </c>
      <c r="AU215" t="s">
        <v>61</v>
      </c>
      <c r="AV215">
        <v>0</v>
      </c>
      <c r="AW215">
        <v>2</v>
      </c>
      <c r="AX215">
        <v>53553109</v>
      </c>
      <c r="AY215">
        <v>1</v>
      </c>
      <c r="AZ215">
        <v>6144</v>
      </c>
      <c r="BA215">
        <v>212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Y215*Source!I65</f>
        <v>12.400205625</v>
      </c>
      <c r="CY215">
        <f>AB215</f>
        <v>5.13</v>
      </c>
      <c r="CZ215">
        <f>AF215</f>
        <v>5.13</v>
      </c>
      <c r="DA215">
        <f>AJ215</f>
        <v>1</v>
      </c>
      <c r="DB215">
        <f>ROUND((ROUND(AT215*CZ215,2)*ROUND((1.25*1.15),7)),2)</f>
        <v>219.16</v>
      </c>
      <c r="DC215">
        <f>ROUND((ROUND(AT215*AG215,2)*ROUND((1.25*1.15),7)),2)</f>
        <v>0</v>
      </c>
    </row>
    <row r="216" spans="1:107" x14ac:dyDescent="0.2">
      <c r="A216">
        <f>ROW(Source!A65)</f>
        <v>65</v>
      </c>
      <c r="B216">
        <v>53551707</v>
      </c>
      <c r="C216">
        <v>53553102</v>
      </c>
      <c r="D216">
        <v>29109441</v>
      </c>
      <c r="E216">
        <v>1</v>
      </c>
      <c r="F216">
        <v>1</v>
      </c>
      <c r="G216">
        <v>1</v>
      </c>
      <c r="H216">
        <v>3</v>
      </c>
      <c r="I216" t="s">
        <v>154</v>
      </c>
      <c r="J216" t="s">
        <v>156</v>
      </c>
      <c r="K216" t="s">
        <v>155</v>
      </c>
      <c r="L216">
        <v>1346</v>
      </c>
      <c r="N216">
        <v>1009</v>
      </c>
      <c r="O216" t="s">
        <v>143</v>
      </c>
      <c r="P216" t="s">
        <v>143</v>
      </c>
      <c r="Q216">
        <v>1</v>
      </c>
      <c r="W216">
        <v>0</v>
      </c>
      <c r="X216">
        <v>-1480987548</v>
      </c>
      <c r="Y216">
        <v>1200</v>
      </c>
      <c r="AA216">
        <v>17.14</v>
      </c>
      <c r="AB216">
        <v>0</v>
      </c>
      <c r="AC216">
        <v>0</v>
      </c>
      <c r="AD216">
        <v>0</v>
      </c>
      <c r="AE216">
        <v>4.8</v>
      </c>
      <c r="AF216">
        <v>0</v>
      </c>
      <c r="AG216">
        <v>0</v>
      </c>
      <c r="AH216">
        <v>0</v>
      </c>
      <c r="AI216">
        <v>3.57</v>
      </c>
      <c r="AJ216">
        <v>1</v>
      </c>
      <c r="AK216">
        <v>1</v>
      </c>
      <c r="AL216">
        <v>1</v>
      </c>
      <c r="AN216">
        <v>0</v>
      </c>
      <c r="AO216">
        <v>0</v>
      </c>
      <c r="AP216">
        <v>0</v>
      </c>
      <c r="AQ216">
        <v>0</v>
      </c>
      <c r="AR216">
        <v>0</v>
      </c>
      <c r="AS216" t="s">
        <v>3</v>
      </c>
      <c r="AT216">
        <v>1200</v>
      </c>
      <c r="AU216" t="s">
        <v>3</v>
      </c>
      <c r="AV216">
        <v>0</v>
      </c>
      <c r="AW216">
        <v>1</v>
      </c>
      <c r="AX216">
        <v>-1</v>
      </c>
      <c r="AY216">
        <v>0</v>
      </c>
      <c r="AZ216">
        <v>0</v>
      </c>
      <c r="BA216" t="s">
        <v>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Y216*Source!I65</f>
        <v>348.3</v>
      </c>
      <c r="CY216">
        <f>AA216</f>
        <v>17.14</v>
      </c>
      <c r="CZ216">
        <f>AE216</f>
        <v>4.8</v>
      </c>
      <c r="DA216">
        <f>AI216</f>
        <v>3.57</v>
      </c>
      <c r="DB216">
        <f>ROUND(ROUND(AT216*CZ216,2),2)</f>
        <v>5760</v>
      </c>
      <c r="DC216">
        <f>ROUND(ROUND(AT216*AG216,2),2)</f>
        <v>0</v>
      </c>
    </row>
    <row r="217" spans="1:107" x14ac:dyDescent="0.2">
      <c r="A217">
        <f>ROW(Source!A65)</f>
        <v>65</v>
      </c>
      <c r="B217">
        <v>53551707</v>
      </c>
      <c r="C217">
        <v>53553102</v>
      </c>
      <c r="D217">
        <v>0</v>
      </c>
      <c r="E217">
        <v>0</v>
      </c>
      <c r="F217">
        <v>1</v>
      </c>
      <c r="G217">
        <v>1</v>
      </c>
      <c r="H217">
        <v>3</v>
      </c>
      <c r="I217" t="s">
        <v>158</v>
      </c>
      <c r="J217" t="s">
        <v>3</v>
      </c>
      <c r="K217" t="s">
        <v>159</v>
      </c>
      <c r="L217">
        <v>1354</v>
      </c>
      <c r="N217">
        <v>1010</v>
      </c>
      <c r="O217" t="s">
        <v>160</v>
      </c>
      <c r="P217" t="s">
        <v>160</v>
      </c>
      <c r="Q217">
        <v>1</v>
      </c>
      <c r="W217">
        <v>0</v>
      </c>
      <c r="X217">
        <v>-1788816221</v>
      </c>
      <c r="Y217">
        <v>651.16279099999997</v>
      </c>
      <c r="AA217">
        <v>7546.67</v>
      </c>
      <c r="AB217">
        <v>0</v>
      </c>
      <c r="AC217">
        <v>0</v>
      </c>
      <c r="AD217">
        <v>0</v>
      </c>
      <c r="AE217">
        <v>1229.0999999999999</v>
      </c>
      <c r="AF217">
        <v>0</v>
      </c>
      <c r="AG217">
        <v>0</v>
      </c>
      <c r="AH217">
        <v>0</v>
      </c>
      <c r="AI217">
        <v>6.14</v>
      </c>
      <c r="AJ217">
        <v>1</v>
      </c>
      <c r="AK217">
        <v>1</v>
      </c>
      <c r="AL217">
        <v>1</v>
      </c>
      <c r="AN217">
        <v>0</v>
      </c>
      <c r="AO217">
        <v>0</v>
      </c>
      <c r="AP217">
        <v>0</v>
      </c>
      <c r="AQ217">
        <v>0</v>
      </c>
      <c r="AR217">
        <v>0</v>
      </c>
      <c r="AS217" t="s">
        <v>3</v>
      </c>
      <c r="AT217">
        <v>651.16279099999997</v>
      </c>
      <c r="AU217" t="s">
        <v>3</v>
      </c>
      <c r="AV217">
        <v>0</v>
      </c>
      <c r="AW217">
        <v>1</v>
      </c>
      <c r="AX217">
        <v>-1</v>
      </c>
      <c r="AY217">
        <v>0</v>
      </c>
      <c r="AZ217">
        <v>0</v>
      </c>
      <c r="BA217" t="s">
        <v>3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Y217*Source!I65</f>
        <v>189.00000008775001</v>
      </c>
      <c r="CY217">
        <f>AA217</f>
        <v>7546.67</v>
      </c>
      <c r="CZ217">
        <f>AE217</f>
        <v>1229.0999999999999</v>
      </c>
      <c r="DA217">
        <f>AI217</f>
        <v>6.14</v>
      </c>
      <c r="DB217">
        <f>ROUND(ROUND(AT217*CZ217,2),2)</f>
        <v>800344.19</v>
      </c>
      <c r="DC217">
        <f>ROUND(ROUND(AT217*AG217,2),2)</f>
        <v>0</v>
      </c>
    </row>
    <row r="218" spans="1:107" x14ac:dyDescent="0.2">
      <c r="A218">
        <f>ROW(Source!A65)</f>
        <v>65</v>
      </c>
      <c r="B218">
        <v>53551707</v>
      </c>
      <c r="C218">
        <v>53553102</v>
      </c>
      <c r="D218">
        <v>0</v>
      </c>
      <c r="E218">
        <v>0</v>
      </c>
      <c r="F218">
        <v>1</v>
      </c>
      <c r="G218">
        <v>1</v>
      </c>
      <c r="H218">
        <v>3</v>
      </c>
      <c r="I218" t="s">
        <v>164</v>
      </c>
      <c r="J218" t="s">
        <v>3</v>
      </c>
      <c r="K218" t="s">
        <v>165</v>
      </c>
      <c r="L218">
        <v>1354</v>
      </c>
      <c r="N218">
        <v>1010</v>
      </c>
      <c r="O218" t="s">
        <v>160</v>
      </c>
      <c r="P218" t="s">
        <v>160</v>
      </c>
      <c r="Q218">
        <v>1</v>
      </c>
      <c r="W218">
        <v>0</v>
      </c>
      <c r="X218">
        <v>1242817948</v>
      </c>
      <c r="Y218">
        <v>926.78725199999997</v>
      </c>
      <c r="AA218">
        <v>2974.83</v>
      </c>
      <c r="AB218">
        <v>0</v>
      </c>
      <c r="AC218">
        <v>0</v>
      </c>
      <c r="AD218">
        <v>0</v>
      </c>
      <c r="AE218">
        <v>484.5</v>
      </c>
      <c r="AF218">
        <v>0</v>
      </c>
      <c r="AG218">
        <v>0</v>
      </c>
      <c r="AH218">
        <v>0</v>
      </c>
      <c r="AI218">
        <v>6.14</v>
      </c>
      <c r="AJ218">
        <v>1</v>
      </c>
      <c r="AK218">
        <v>1</v>
      </c>
      <c r="AL218">
        <v>1</v>
      </c>
      <c r="AN218">
        <v>0</v>
      </c>
      <c r="AO218">
        <v>0</v>
      </c>
      <c r="AP218">
        <v>0</v>
      </c>
      <c r="AQ218">
        <v>0</v>
      </c>
      <c r="AR218">
        <v>0</v>
      </c>
      <c r="AS218" t="s">
        <v>3</v>
      </c>
      <c r="AT218">
        <v>926.78725199999997</v>
      </c>
      <c r="AU218" t="s">
        <v>3</v>
      </c>
      <c r="AV218">
        <v>0</v>
      </c>
      <c r="AW218">
        <v>1</v>
      </c>
      <c r="AX218">
        <v>-1</v>
      </c>
      <c r="AY218">
        <v>0</v>
      </c>
      <c r="AZ218">
        <v>0</v>
      </c>
      <c r="BA218" t="s">
        <v>3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Y218*Source!I65</f>
        <v>268.99999989299999</v>
      </c>
      <c r="CY218">
        <f>AA218</f>
        <v>2974.83</v>
      </c>
      <c r="CZ218">
        <f>AE218</f>
        <v>484.5</v>
      </c>
      <c r="DA218">
        <f>AI218</f>
        <v>6.14</v>
      </c>
      <c r="DB218">
        <f>ROUND(ROUND(AT218*CZ218,2),2)</f>
        <v>449028.42</v>
      </c>
      <c r="DC218">
        <f>ROUND(ROUND(AT218*AG218,2),2)</f>
        <v>0</v>
      </c>
    </row>
    <row r="219" spans="1:107" x14ac:dyDescent="0.2">
      <c r="A219">
        <f>ROW(Source!A72)</f>
        <v>72</v>
      </c>
      <c r="B219">
        <v>53551706</v>
      </c>
      <c r="C219">
        <v>53553117</v>
      </c>
      <c r="D219">
        <v>18407546</v>
      </c>
      <c r="E219">
        <v>1</v>
      </c>
      <c r="F219">
        <v>1</v>
      </c>
      <c r="G219">
        <v>1</v>
      </c>
      <c r="H219">
        <v>1</v>
      </c>
      <c r="I219" t="s">
        <v>1645</v>
      </c>
      <c r="J219" t="s">
        <v>3</v>
      </c>
      <c r="K219" t="s">
        <v>1646</v>
      </c>
      <c r="L219">
        <v>1369</v>
      </c>
      <c r="N219">
        <v>1013</v>
      </c>
      <c r="O219" t="s">
        <v>1486</v>
      </c>
      <c r="P219" t="s">
        <v>1486</v>
      </c>
      <c r="Q219">
        <v>1</v>
      </c>
      <c r="W219">
        <v>0</v>
      </c>
      <c r="X219">
        <v>1709986911</v>
      </c>
      <c r="Y219">
        <v>60.37212499999999</v>
      </c>
      <c r="AA219">
        <v>0</v>
      </c>
      <c r="AB219">
        <v>0</v>
      </c>
      <c r="AC219">
        <v>0</v>
      </c>
      <c r="AD219">
        <v>331.26</v>
      </c>
      <c r="AE219">
        <v>0</v>
      </c>
      <c r="AF219">
        <v>0</v>
      </c>
      <c r="AG219">
        <v>0</v>
      </c>
      <c r="AH219">
        <v>331.26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45.65</v>
      </c>
      <c r="AU219" t="s">
        <v>62</v>
      </c>
      <c r="AV219">
        <v>1</v>
      </c>
      <c r="AW219">
        <v>2</v>
      </c>
      <c r="AX219">
        <v>53553128</v>
      </c>
      <c r="AY219">
        <v>2</v>
      </c>
      <c r="AZ219">
        <v>137216</v>
      </c>
      <c r="BA219">
        <v>217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Y219*Source!I72</f>
        <v>72.446549999999988</v>
      </c>
      <c r="CY219">
        <f>AD219</f>
        <v>331.26</v>
      </c>
      <c r="CZ219">
        <f>AH219</f>
        <v>331.26</v>
      </c>
      <c r="DA219">
        <f>AL219</f>
        <v>1</v>
      </c>
      <c r="DB219">
        <f>ROUND((ROUND(AT219*CZ219,2)*ROUND((1.15*1.15),7)),2)</f>
        <v>19998.87</v>
      </c>
      <c r="DC219">
        <f>ROUND((ROUND(AT219*AG219,2)*ROUND((1.15*1.15),7)),2)</f>
        <v>0</v>
      </c>
    </row>
    <row r="220" spans="1:107" x14ac:dyDescent="0.2">
      <c r="A220">
        <f>ROW(Source!A72)</f>
        <v>72</v>
      </c>
      <c r="B220">
        <v>53551706</v>
      </c>
      <c r="C220">
        <v>53553117</v>
      </c>
      <c r="D220">
        <v>121548</v>
      </c>
      <c r="E220">
        <v>1</v>
      </c>
      <c r="F220">
        <v>1</v>
      </c>
      <c r="G220">
        <v>1</v>
      </c>
      <c r="H220">
        <v>1</v>
      </c>
      <c r="I220" t="s">
        <v>31</v>
      </c>
      <c r="J220" t="s">
        <v>3</v>
      </c>
      <c r="K220" t="s">
        <v>1489</v>
      </c>
      <c r="L220">
        <v>608254</v>
      </c>
      <c r="N220">
        <v>1013</v>
      </c>
      <c r="O220" t="s">
        <v>1490</v>
      </c>
      <c r="P220" t="s">
        <v>1490</v>
      </c>
      <c r="Q220">
        <v>1</v>
      </c>
      <c r="W220">
        <v>0</v>
      </c>
      <c r="X220">
        <v>-185737400</v>
      </c>
      <c r="Y220">
        <v>0.5462499999999999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1</v>
      </c>
      <c r="AQ220">
        <v>0</v>
      </c>
      <c r="AR220">
        <v>0</v>
      </c>
      <c r="AS220" t="s">
        <v>3</v>
      </c>
      <c r="AT220">
        <v>0.38</v>
      </c>
      <c r="AU220" t="s">
        <v>61</v>
      </c>
      <c r="AV220">
        <v>2</v>
      </c>
      <c r="AW220">
        <v>2</v>
      </c>
      <c r="AX220">
        <v>53553129</v>
      </c>
      <c r="AY220">
        <v>1</v>
      </c>
      <c r="AZ220">
        <v>6144</v>
      </c>
      <c r="BA220">
        <v>218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Y220*Source!I72</f>
        <v>0.65549999999999986</v>
      </c>
      <c r="CY220">
        <f>AD220</f>
        <v>0</v>
      </c>
      <c r="CZ220">
        <f>AH220</f>
        <v>0</v>
      </c>
      <c r="DA220">
        <f>AL220</f>
        <v>1</v>
      </c>
      <c r="DB220">
        <f>ROUND((ROUND(AT220*CZ220,2)*ROUND((1.25*1.15),7)),2)</f>
        <v>0</v>
      </c>
      <c r="DC220">
        <f>ROUND((ROUND(AT220*AG220,2)*ROUND((1.25*1.15),7)),2)</f>
        <v>0</v>
      </c>
    </row>
    <row r="221" spans="1:107" x14ac:dyDescent="0.2">
      <c r="A221">
        <f>ROW(Source!A72)</f>
        <v>72</v>
      </c>
      <c r="B221">
        <v>53551706</v>
      </c>
      <c r="C221">
        <v>53553117</v>
      </c>
      <c r="D221">
        <v>29172556</v>
      </c>
      <c r="E221">
        <v>1</v>
      </c>
      <c r="F221">
        <v>1</v>
      </c>
      <c r="G221">
        <v>1</v>
      </c>
      <c r="H221">
        <v>2</v>
      </c>
      <c r="I221" t="s">
        <v>1647</v>
      </c>
      <c r="J221" t="s">
        <v>1648</v>
      </c>
      <c r="K221" t="s">
        <v>1649</v>
      </c>
      <c r="L221">
        <v>1368</v>
      </c>
      <c r="N221">
        <v>1011</v>
      </c>
      <c r="O221" t="s">
        <v>1494</v>
      </c>
      <c r="P221" t="s">
        <v>1494</v>
      </c>
      <c r="Q221">
        <v>1</v>
      </c>
      <c r="W221">
        <v>0</v>
      </c>
      <c r="X221">
        <v>-1302720870</v>
      </c>
      <c r="Y221">
        <v>0.5462499999999999</v>
      </c>
      <c r="AA221">
        <v>0</v>
      </c>
      <c r="AB221">
        <v>31.26</v>
      </c>
      <c r="AC221">
        <v>13.5</v>
      </c>
      <c r="AD221">
        <v>0</v>
      </c>
      <c r="AE221">
        <v>0</v>
      </c>
      <c r="AF221">
        <v>31.26</v>
      </c>
      <c r="AG221">
        <v>13.5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0.38</v>
      </c>
      <c r="AU221" t="s">
        <v>61</v>
      </c>
      <c r="AV221">
        <v>0</v>
      </c>
      <c r="AW221">
        <v>2</v>
      </c>
      <c r="AX221">
        <v>53553130</v>
      </c>
      <c r="AY221">
        <v>1</v>
      </c>
      <c r="AZ221">
        <v>6144</v>
      </c>
      <c r="BA221">
        <v>219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Y221*Source!I72</f>
        <v>0.65549999999999986</v>
      </c>
      <c r="CY221">
        <f>AB221</f>
        <v>31.26</v>
      </c>
      <c r="CZ221">
        <f>AF221</f>
        <v>31.26</v>
      </c>
      <c r="DA221">
        <f>AJ221</f>
        <v>1</v>
      </c>
      <c r="DB221">
        <f>ROUND((ROUND(AT221*CZ221,2)*ROUND((1.25*1.15),7)),2)</f>
        <v>17.079999999999998</v>
      </c>
      <c r="DC221">
        <f>ROUND((ROUND(AT221*AG221,2)*ROUND((1.25*1.15),7)),2)</f>
        <v>7.37</v>
      </c>
    </row>
    <row r="222" spans="1:107" x14ac:dyDescent="0.2">
      <c r="A222">
        <f>ROW(Source!A72)</f>
        <v>72</v>
      </c>
      <c r="B222">
        <v>53551706</v>
      </c>
      <c r="C222">
        <v>53553117</v>
      </c>
      <c r="D222">
        <v>29172657</v>
      </c>
      <c r="E222">
        <v>1</v>
      </c>
      <c r="F222">
        <v>1</v>
      </c>
      <c r="G222">
        <v>1</v>
      </c>
      <c r="H222">
        <v>2</v>
      </c>
      <c r="I222" t="s">
        <v>1588</v>
      </c>
      <c r="J222" t="s">
        <v>1650</v>
      </c>
      <c r="K222" t="s">
        <v>1590</v>
      </c>
      <c r="L222">
        <v>1368</v>
      </c>
      <c r="N222">
        <v>1011</v>
      </c>
      <c r="O222" t="s">
        <v>1494</v>
      </c>
      <c r="P222" t="s">
        <v>1494</v>
      </c>
      <c r="Q222">
        <v>1</v>
      </c>
      <c r="W222">
        <v>0</v>
      </c>
      <c r="X222">
        <v>-86677160</v>
      </c>
      <c r="Y222">
        <v>8.3374999999999986</v>
      </c>
      <c r="AA222">
        <v>0</v>
      </c>
      <c r="AB222">
        <v>8.1</v>
      </c>
      <c r="AC222">
        <v>0</v>
      </c>
      <c r="AD222">
        <v>0</v>
      </c>
      <c r="AE222">
        <v>0</v>
      </c>
      <c r="AF222">
        <v>8.1</v>
      </c>
      <c r="AG222">
        <v>0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5.8</v>
      </c>
      <c r="AU222" t="s">
        <v>61</v>
      </c>
      <c r="AV222">
        <v>0</v>
      </c>
      <c r="AW222">
        <v>2</v>
      </c>
      <c r="AX222">
        <v>53553131</v>
      </c>
      <c r="AY222">
        <v>1</v>
      </c>
      <c r="AZ222">
        <v>6144</v>
      </c>
      <c r="BA222">
        <v>220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Y222*Source!I72</f>
        <v>10.004999999999997</v>
      </c>
      <c r="CY222">
        <f>AB222</f>
        <v>8.1</v>
      </c>
      <c r="CZ222">
        <f>AF222</f>
        <v>8.1</v>
      </c>
      <c r="DA222">
        <f>AJ222</f>
        <v>1</v>
      </c>
      <c r="DB222">
        <f>ROUND((ROUND(AT222*CZ222,2)*ROUND((1.25*1.15),7)),2)</f>
        <v>67.53</v>
      </c>
      <c r="DC222">
        <f>ROUND((ROUND(AT222*AG222,2)*ROUND((1.25*1.15),7)),2)</f>
        <v>0</v>
      </c>
    </row>
    <row r="223" spans="1:107" x14ac:dyDescent="0.2">
      <c r="A223">
        <f>ROW(Source!A72)</f>
        <v>72</v>
      </c>
      <c r="B223">
        <v>53551706</v>
      </c>
      <c r="C223">
        <v>53553117</v>
      </c>
      <c r="D223">
        <v>29174913</v>
      </c>
      <c r="E223">
        <v>1</v>
      </c>
      <c r="F223">
        <v>1</v>
      </c>
      <c r="G223">
        <v>1</v>
      </c>
      <c r="H223">
        <v>2</v>
      </c>
      <c r="I223" t="s">
        <v>1513</v>
      </c>
      <c r="J223" t="s">
        <v>1651</v>
      </c>
      <c r="K223" t="s">
        <v>1515</v>
      </c>
      <c r="L223">
        <v>1368</v>
      </c>
      <c r="N223">
        <v>1011</v>
      </c>
      <c r="O223" t="s">
        <v>1494</v>
      </c>
      <c r="P223" t="s">
        <v>1494</v>
      </c>
      <c r="Q223">
        <v>1</v>
      </c>
      <c r="W223">
        <v>0</v>
      </c>
      <c r="X223">
        <v>458544584</v>
      </c>
      <c r="Y223">
        <v>3.1768749999999999</v>
      </c>
      <c r="AA223">
        <v>0</v>
      </c>
      <c r="AB223">
        <v>87.17</v>
      </c>
      <c r="AC223">
        <v>11.6</v>
      </c>
      <c r="AD223">
        <v>0</v>
      </c>
      <c r="AE223">
        <v>0</v>
      </c>
      <c r="AF223">
        <v>87.17</v>
      </c>
      <c r="AG223">
        <v>11.6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1</v>
      </c>
      <c r="AQ223">
        <v>0</v>
      </c>
      <c r="AR223">
        <v>0</v>
      </c>
      <c r="AS223" t="s">
        <v>3</v>
      </c>
      <c r="AT223">
        <v>2.21</v>
      </c>
      <c r="AU223" t="s">
        <v>61</v>
      </c>
      <c r="AV223">
        <v>0</v>
      </c>
      <c r="AW223">
        <v>2</v>
      </c>
      <c r="AX223">
        <v>53553132</v>
      </c>
      <c r="AY223">
        <v>1</v>
      </c>
      <c r="AZ223">
        <v>6144</v>
      </c>
      <c r="BA223">
        <v>221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Y223*Source!I72</f>
        <v>3.8122499999999997</v>
      </c>
      <c r="CY223">
        <f>AB223</f>
        <v>87.17</v>
      </c>
      <c r="CZ223">
        <f>AF223</f>
        <v>87.17</v>
      </c>
      <c r="DA223">
        <f>AJ223</f>
        <v>1</v>
      </c>
      <c r="DB223">
        <f>ROUND((ROUND(AT223*CZ223,2)*ROUND((1.25*1.15),7)),2)</f>
        <v>276.93</v>
      </c>
      <c r="DC223">
        <f>ROUND((ROUND(AT223*AG223,2)*ROUND((1.25*1.15),7)),2)</f>
        <v>36.86</v>
      </c>
    </row>
    <row r="224" spans="1:107" x14ac:dyDescent="0.2">
      <c r="A224">
        <f>ROW(Source!A72)</f>
        <v>72</v>
      </c>
      <c r="B224">
        <v>53551706</v>
      </c>
      <c r="C224">
        <v>53553117</v>
      </c>
      <c r="D224">
        <v>29109253</v>
      </c>
      <c r="E224">
        <v>1</v>
      </c>
      <c r="F224">
        <v>1</v>
      </c>
      <c r="G224">
        <v>1</v>
      </c>
      <c r="H224">
        <v>3</v>
      </c>
      <c r="I224" t="s">
        <v>1652</v>
      </c>
      <c r="J224" t="s">
        <v>1653</v>
      </c>
      <c r="K224" t="s">
        <v>1654</v>
      </c>
      <c r="L224">
        <v>1348</v>
      </c>
      <c r="N224">
        <v>1009</v>
      </c>
      <c r="O224" t="s">
        <v>26</v>
      </c>
      <c r="P224" t="s">
        <v>26</v>
      </c>
      <c r="Q224">
        <v>1000</v>
      </c>
      <c r="W224">
        <v>0</v>
      </c>
      <c r="X224">
        <v>1659167214</v>
      </c>
      <c r="Y224">
        <v>0.15</v>
      </c>
      <c r="AA224">
        <v>300</v>
      </c>
      <c r="AB224">
        <v>0</v>
      </c>
      <c r="AC224">
        <v>0</v>
      </c>
      <c r="AD224">
        <v>0</v>
      </c>
      <c r="AE224">
        <v>300</v>
      </c>
      <c r="AF224">
        <v>0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1</v>
      </c>
      <c r="AQ224">
        <v>0</v>
      </c>
      <c r="AR224">
        <v>0</v>
      </c>
      <c r="AS224" t="s">
        <v>3</v>
      </c>
      <c r="AT224">
        <v>0.15</v>
      </c>
      <c r="AU224" t="s">
        <v>3</v>
      </c>
      <c r="AV224">
        <v>0</v>
      </c>
      <c r="AW224">
        <v>2</v>
      </c>
      <c r="AX224">
        <v>53553133</v>
      </c>
      <c r="AY224">
        <v>1</v>
      </c>
      <c r="AZ224">
        <v>0</v>
      </c>
      <c r="BA224">
        <v>222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Y224*Source!I72</f>
        <v>0.18</v>
      </c>
      <c r="CY224">
        <f>AA224</f>
        <v>300</v>
      </c>
      <c r="CZ224">
        <f>AE224</f>
        <v>300</v>
      </c>
      <c r="DA224">
        <f>AI224</f>
        <v>1</v>
      </c>
      <c r="DB224">
        <f>ROUND(ROUND(AT224*CZ224,2),2)</f>
        <v>45</v>
      </c>
      <c r="DC224">
        <f>ROUND(ROUND(AT224*AG224,2),2)</f>
        <v>0</v>
      </c>
    </row>
    <row r="225" spans="1:107" x14ac:dyDescent="0.2">
      <c r="A225">
        <f>ROW(Source!A72)</f>
        <v>72</v>
      </c>
      <c r="B225">
        <v>53551706</v>
      </c>
      <c r="C225">
        <v>53553117</v>
      </c>
      <c r="D225">
        <v>29113982</v>
      </c>
      <c r="E225">
        <v>1</v>
      </c>
      <c r="F225">
        <v>1</v>
      </c>
      <c r="G225">
        <v>1</v>
      </c>
      <c r="H225">
        <v>3</v>
      </c>
      <c r="I225" t="s">
        <v>1655</v>
      </c>
      <c r="J225" t="s">
        <v>1656</v>
      </c>
      <c r="K225" t="s">
        <v>1657</v>
      </c>
      <c r="L225">
        <v>1348</v>
      </c>
      <c r="N225">
        <v>1009</v>
      </c>
      <c r="O225" t="s">
        <v>26</v>
      </c>
      <c r="P225" t="s">
        <v>26</v>
      </c>
      <c r="Q225">
        <v>1000</v>
      </c>
      <c r="W225">
        <v>0</v>
      </c>
      <c r="X225">
        <v>237785655</v>
      </c>
      <c r="Y225">
        <v>0.02</v>
      </c>
      <c r="AA225">
        <v>9423.99</v>
      </c>
      <c r="AB225">
        <v>0</v>
      </c>
      <c r="AC225">
        <v>0</v>
      </c>
      <c r="AD225">
        <v>0</v>
      </c>
      <c r="AE225">
        <v>9423.99</v>
      </c>
      <c r="AF225">
        <v>0</v>
      </c>
      <c r="AG225">
        <v>0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0.02</v>
      </c>
      <c r="AU225" t="s">
        <v>3</v>
      </c>
      <c r="AV225">
        <v>0</v>
      </c>
      <c r="AW225">
        <v>2</v>
      </c>
      <c r="AX225">
        <v>53553134</v>
      </c>
      <c r="AY225">
        <v>1</v>
      </c>
      <c r="AZ225">
        <v>0</v>
      </c>
      <c r="BA225">
        <v>223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Y225*Source!I72</f>
        <v>2.4E-2</v>
      </c>
      <c r="CY225">
        <f>AA225</f>
        <v>9423.99</v>
      </c>
      <c r="CZ225">
        <f>AE225</f>
        <v>9423.99</v>
      </c>
      <c r="DA225">
        <f>AI225</f>
        <v>1</v>
      </c>
      <c r="DB225">
        <f>ROUND(ROUND(AT225*CZ225,2),2)</f>
        <v>188.48</v>
      </c>
      <c r="DC225">
        <f>ROUND(ROUND(AT225*AG225,2),2)</f>
        <v>0</v>
      </c>
    </row>
    <row r="226" spans="1:107" x14ac:dyDescent="0.2">
      <c r="A226">
        <f>ROW(Source!A72)</f>
        <v>72</v>
      </c>
      <c r="B226">
        <v>53551706</v>
      </c>
      <c r="C226">
        <v>53553117</v>
      </c>
      <c r="D226">
        <v>29127918</v>
      </c>
      <c r="E226">
        <v>1</v>
      </c>
      <c r="F226">
        <v>1</v>
      </c>
      <c r="G226">
        <v>1</v>
      </c>
      <c r="H226">
        <v>3</v>
      </c>
      <c r="I226" t="s">
        <v>179</v>
      </c>
      <c r="J226" t="s">
        <v>181</v>
      </c>
      <c r="K226" t="s">
        <v>180</v>
      </c>
      <c r="L226">
        <v>1348</v>
      </c>
      <c r="N226">
        <v>1009</v>
      </c>
      <c r="O226" t="s">
        <v>26</v>
      </c>
      <c r="P226" t="s">
        <v>26</v>
      </c>
      <c r="Q226">
        <v>1000</v>
      </c>
      <c r="W226">
        <v>1</v>
      </c>
      <c r="X226">
        <v>-576901361</v>
      </c>
      <c r="Y226">
        <v>-2.09</v>
      </c>
      <c r="AA226">
        <v>7571</v>
      </c>
      <c r="AB226">
        <v>0</v>
      </c>
      <c r="AC226">
        <v>0</v>
      </c>
      <c r="AD226">
        <v>0</v>
      </c>
      <c r="AE226">
        <v>7571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1</v>
      </c>
      <c r="AQ226">
        <v>0</v>
      </c>
      <c r="AR226">
        <v>0</v>
      </c>
      <c r="AS226" t="s">
        <v>3</v>
      </c>
      <c r="AT226">
        <v>-2.09</v>
      </c>
      <c r="AU226" t="s">
        <v>3</v>
      </c>
      <c r="AV226">
        <v>0</v>
      </c>
      <c r="AW226">
        <v>2</v>
      </c>
      <c r="AX226">
        <v>53553135</v>
      </c>
      <c r="AY226">
        <v>1</v>
      </c>
      <c r="AZ226">
        <v>6144</v>
      </c>
      <c r="BA226">
        <v>224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Y226*Source!I72</f>
        <v>-2.5079999999999996</v>
      </c>
      <c r="CY226">
        <f>AA226</f>
        <v>7571</v>
      </c>
      <c r="CZ226">
        <f>AE226</f>
        <v>7571</v>
      </c>
      <c r="DA226">
        <f>AI226</f>
        <v>1</v>
      </c>
      <c r="DB226">
        <f>ROUND(ROUND(AT226*CZ226,2),2)</f>
        <v>-15823.39</v>
      </c>
      <c r="DC226">
        <f>ROUND(ROUND(AT226*AG226,2),2)</f>
        <v>0</v>
      </c>
    </row>
    <row r="227" spans="1:107" x14ac:dyDescent="0.2">
      <c r="A227">
        <f>ROW(Source!A72)</f>
        <v>72</v>
      </c>
      <c r="B227">
        <v>53551706</v>
      </c>
      <c r="C227">
        <v>53553117</v>
      </c>
      <c r="D227">
        <v>29150040</v>
      </c>
      <c r="E227">
        <v>1</v>
      </c>
      <c r="F227">
        <v>1</v>
      </c>
      <c r="G227">
        <v>1</v>
      </c>
      <c r="H227">
        <v>3</v>
      </c>
      <c r="I227" t="s">
        <v>1576</v>
      </c>
      <c r="J227" t="s">
        <v>1658</v>
      </c>
      <c r="K227" t="s">
        <v>1578</v>
      </c>
      <c r="L227">
        <v>1339</v>
      </c>
      <c r="N227">
        <v>1007</v>
      </c>
      <c r="O227" t="s">
        <v>425</v>
      </c>
      <c r="P227" t="s">
        <v>425</v>
      </c>
      <c r="Q227">
        <v>1</v>
      </c>
      <c r="W227">
        <v>0</v>
      </c>
      <c r="X227">
        <v>693153122</v>
      </c>
      <c r="Y227">
        <v>0.1</v>
      </c>
      <c r="AA227">
        <v>2.44</v>
      </c>
      <c r="AB227">
        <v>0</v>
      </c>
      <c r="AC227">
        <v>0</v>
      </c>
      <c r="AD227">
        <v>0</v>
      </c>
      <c r="AE227">
        <v>2.44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0.1</v>
      </c>
      <c r="AU227" t="s">
        <v>3</v>
      </c>
      <c r="AV227">
        <v>0</v>
      </c>
      <c r="AW227">
        <v>2</v>
      </c>
      <c r="AX227">
        <v>53553136</v>
      </c>
      <c r="AY227">
        <v>1</v>
      </c>
      <c r="AZ227">
        <v>0</v>
      </c>
      <c r="BA227">
        <v>225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Y227*Source!I72</f>
        <v>0.12</v>
      </c>
      <c r="CY227">
        <f>AA227</f>
        <v>2.44</v>
      </c>
      <c r="CZ227">
        <f>AE227</f>
        <v>2.44</v>
      </c>
      <c r="DA227">
        <f>AI227</f>
        <v>1</v>
      </c>
      <c r="DB227">
        <f>ROUND(ROUND(AT227*CZ227,2),2)</f>
        <v>0.24</v>
      </c>
      <c r="DC227">
        <f>ROUND(ROUND(AT227*AG227,2),2)</f>
        <v>0</v>
      </c>
    </row>
    <row r="228" spans="1:107" x14ac:dyDescent="0.2">
      <c r="A228">
        <f>ROW(Source!A72)</f>
        <v>72</v>
      </c>
      <c r="B228">
        <v>53551706</v>
      </c>
      <c r="C228">
        <v>53553117</v>
      </c>
      <c r="D228">
        <v>0</v>
      </c>
      <c r="E228">
        <v>0</v>
      </c>
      <c r="F228">
        <v>1</v>
      </c>
      <c r="G228">
        <v>1</v>
      </c>
      <c r="H228">
        <v>3</v>
      </c>
      <c r="I228" t="s">
        <v>135</v>
      </c>
      <c r="J228" t="s">
        <v>3</v>
      </c>
      <c r="K228" t="s">
        <v>184</v>
      </c>
      <c r="L228">
        <v>1301</v>
      </c>
      <c r="N228">
        <v>1003</v>
      </c>
      <c r="O228" t="s">
        <v>185</v>
      </c>
      <c r="P228" t="s">
        <v>185</v>
      </c>
      <c r="Q228">
        <v>1</v>
      </c>
      <c r="W228">
        <v>0</v>
      </c>
      <c r="X228">
        <v>-561832773</v>
      </c>
      <c r="Y228">
        <v>100</v>
      </c>
      <c r="AA228">
        <v>3666.67</v>
      </c>
      <c r="AB228">
        <v>0</v>
      </c>
      <c r="AC228">
        <v>0</v>
      </c>
      <c r="AD228">
        <v>0</v>
      </c>
      <c r="AE228">
        <v>3666.67</v>
      </c>
      <c r="AF228">
        <v>0</v>
      </c>
      <c r="AG228">
        <v>0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0</v>
      </c>
      <c r="AP228">
        <v>0</v>
      </c>
      <c r="AQ228">
        <v>0</v>
      </c>
      <c r="AR228">
        <v>0</v>
      </c>
      <c r="AS228" t="s">
        <v>3</v>
      </c>
      <c r="AT228">
        <v>100</v>
      </c>
      <c r="AU228" t="s">
        <v>3</v>
      </c>
      <c r="AV228">
        <v>0</v>
      </c>
      <c r="AW228">
        <v>1</v>
      </c>
      <c r="AX228">
        <v>-1</v>
      </c>
      <c r="AY228">
        <v>0</v>
      </c>
      <c r="AZ228">
        <v>0</v>
      </c>
      <c r="BA228" t="s">
        <v>3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Y228*Source!I72</f>
        <v>120</v>
      </c>
      <c r="CY228">
        <f>AA228</f>
        <v>3666.67</v>
      </c>
      <c r="CZ228">
        <f>AE228</f>
        <v>3666.67</v>
      </c>
      <c r="DA228">
        <f>AI228</f>
        <v>1</v>
      </c>
      <c r="DB228">
        <f>ROUND(ROUND(AT228*CZ228,2),2)</f>
        <v>366667</v>
      </c>
      <c r="DC228">
        <f>ROUND(ROUND(AT228*AG228,2),2)</f>
        <v>0</v>
      </c>
    </row>
    <row r="229" spans="1:107" x14ac:dyDescent="0.2">
      <c r="A229">
        <f>ROW(Source!A73)</f>
        <v>73</v>
      </c>
      <c r="B229">
        <v>53551707</v>
      </c>
      <c r="C229">
        <v>53553117</v>
      </c>
      <c r="D229">
        <v>18407546</v>
      </c>
      <c r="E229">
        <v>1</v>
      </c>
      <c r="F229">
        <v>1</v>
      </c>
      <c r="G229">
        <v>1</v>
      </c>
      <c r="H229">
        <v>1</v>
      </c>
      <c r="I229" t="s">
        <v>1645</v>
      </c>
      <c r="J229" t="s">
        <v>3</v>
      </c>
      <c r="K229" t="s">
        <v>1646</v>
      </c>
      <c r="L229">
        <v>1369</v>
      </c>
      <c r="N229">
        <v>1013</v>
      </c>
      <c r="O229" t="s">
        <v>1486</v>
      </c>
      <c r="P229" t="s">
        <v>1486</v>
      </c>
      <c r="Q229">
        <v>1</v>
      </c>
      <c r="W229">
        <v>0</v>
      </c>
      <c r="X229">
        <v>1709986911</v>
      </c>
      <c r="Y229">
        <v>60.37212499999999</v>
      </c>
      <c r="AA229">
        <v>0</v>
      </c>
      <c r="AB229">
        <v>0</v>
      </c>
      <c r="AC229">
        <v>0</v>
      </c>
      <c r="AD229">
        <v>331.26</v>
      </c>
      <c r="AE229">
        <v>0</v>
      </c>
      <c r="AF229">
        <v>0</v>
      </c>
      <c r="AG229">
        <v>0</v>
      </c>
      <c r="AH229">
        <v>331.26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45.65</v>
      </c>
      <c r="AU229" t="s">
        <v>62</v>
      </c>
      <c r="AV229">
        <v>1</v>
      </c>
      <c r="AW229">
        <v>2</v>
      </c>
      <c r="AX229">
        <v>53553128</v>
      </c>
      <c r="AY229">
        <v>2</v>
      </c>
      <c r="AZ229">
        <v>137216</v>
      </c>
      <c r="BA229">
        <v>226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Y229*Source!I73</f>
        <v>72.446549999999988</v>
      </c>
      <c r="CY229">
        <f>AD229</f>
        <v>331.26</v>
      </c>
      <c r="CZ229">
        <f>AH229</f>
        <v>331.26</v>
      </c>
      <c r="DA229">
        <f>AL229</f>
        <v>1</v>
      </c>
      <c r="DB229">
        <f>ROUND((ROUND(AT229*CZ229,2)*ROUND((1.15*1.15),7)),2)</f>
        <v>19998.87</v>
      </c>
      <c r="DC229">
        <f>ROUND((ROUND(AT229*AG229,2)*ROUND((1.15*1.15),7)),2)</f>
        <v>0</v>
      </c>
    </row>
    <row r="230" spans="1:107" x14ac:dyDescent="0.2">
      <c r="A230">
        <f>ROW(Source!A73)</f>
        <v>73</v>
      </c>
      <c r="B230">
        <v>53551707</v>
      </c>
      <c r="C230">
        <v>53553117</v>
      </c>
      <c r="D230">
        <v>121548</v>
      </c>
      <c r="E230">
        <v>1</v>
      </c>
      <c r="F230">
        <v>1</v>
      </c>
      <c r="G230">
        <v>1</v>
      </c>
      <c r="H230">
        <v>1</v>
      </c>
      <c r="I230" t="s">
        <v>31</v>
      </c>
      <c r="J230" t="s">
        <v>3</v>
      </c>
      <c r="K230" t="s">
        <v>1489</v>
      </c>
      <c r="L230">
        <v>608254</v>
      </c>
      <c r="N230">
        <v>1013</v>
      </c>
      <c r="O230" t="s">
        <v>1490</v>
      </c>
      <c r="P230" t="s">
        <v>1490</v>
      </c>
      <c r="Q230">
        <v>1</v>
      </c>
      <c r="W230">
        <v>0</v>
      </c>
      <c r="X230">
        <v>-185737400</v>
      </c>
      <c r="Y230">
        <v>0.5462499999999999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0.38</v>
      </c>
      <c r="AU230" t="s">
        <v>61</v>
      </c>
      <c r="AV230">
        <v>2</v>
      </c>
      <c r="AW230">
        <v>2</v>
      </c>
      <c r="AX230">
        <v>53553129</v>
      </c>
      <c r="AY230">
        <v>1</v>
      </c>
      <c r="AZ230">
        <v>6144</v>
      </c>
      <c r="BA230">
        <v>227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Y230*Source!I73</f>
        <v>0.65549999999999986</v>
      </c>
      <c r="CY230">
        <f>AD230</f>
        <v>0</v>
      </c>
      <c r="CZ230">
        <f>AH230</f>
        <v>0</v>
      </c>
      <c r="DA230">
        <f>AL230</f>
        <v>1</v>
      </c>
      <c r="DB230">
        <f>ROUND((ROUND(AT230*CZ230,2)*ROUND((1.25*1.15),7)),2)</f>
        <v>0</v>
      </c>
      <c r="DC230">
        <f>ROUND((ROUND(AT230*AG230,2)*ROUND((1.25*1.15),7)),2)</f>
        <v>0</v>
      </c>
    </row>
    <row r="231" spans="1:107" x14ac:dyDescent="0.2">
      <c r="A231">
        <f>ROW(Source!A73)</f>
        <v>73</v>
      </c>
      <c r="B231">
        <v>53551707</v>
      </c>
      <c r="C231">
        <v>53553117</v>
      </c>
      <c r="D231">
        <v>29172556</v>
      </c>
      <c r="E231">
        <v>1</v>
      </c>
      <c r="F231">
        <v>1</v>
      </c>
      <c r="G231">
        <v>1</v>
      </c>
      <c r="H231">
        <v>2</v>
      </c>
      <c r="I231" t="s">
        <v>1647</v>
      </c>
      <c r="J231" t="s">
        <v>1648</v>
      </c>
      <c r="K231" t="s">
        <v>1649</v>
      </c>
      <c r="L231">
        <v>1368</v>
      </c>
      <c r="N231">
        <v>1011</v>
      </c>
      <c r="O231" t="s">
        <v>1494</v>
      </c>
      <c r="P231" t="s">
        <v>1494</v>
      </c>
      <c r="Q231">
        <v>1</v>
      </c>
      <c r="W231">
        <v>0</v>
      </c>
      <c r="X231">
        <v>-1302720870</v>
      </c>
      <c r="Y231">
        <v>0.5462499999999999</v>
      </c>
      <c r="AA231">
        <v>0</v>
      </c>
      <c r="AB231">
        <v>31.26</v>
      </c>
      <c r="AC231">
        <v>13.5</v>
      </c>
      <c r="AD231">
        <v>0</v>
      </c>
      <c r="AE231">
        <v>0</v>
      </c>
      <c r="AF231">
        <v>31.26</v>
      </c>
      <c r="AG231">
        <v>13.5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1</v>
      </c>
      <c r="AQ231">
        <v>0</v>
      </c>
      <c r="AR231">
        <v>0</v>
      </c>
      <c r="AS231" t="s">
        <v>3</v>
      </c>
      <c r="AT231">
        <v>0.38</v>
      </c>
      <c r="AU231" t="s">
        <v>61</v>
      </c>
      <c r="AV231">
        <v>0</v>
      </c>
      <c r="AW231">
        <v>2</v>
      </c>
      <c r="AX231">
        <v>53553130</v>
      </c>
      <c r="AY231">
        <v>1</v>
      </c>
      <c r="AZ231">
        <v>6144</v>
      </c>
      <c r="BA231">
        <v>228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Y231*Source!I73</f>
        <v>0.65549999999999986</v>
      </c>
      <c r="CY231">
        <f>AB231</f>
        <v>31.26</v>
      </c>
      <c r="CZ231">
        <f>AF231</f>
        <v>31.26</v>
      </c>
      <c r="DA231">
        <f>AJ231</f>
        <v>1</v>
      </c>
      <c r="DB231">
        <f>ROUND((ROUND(AT231*CZ231,2)*ROUND((1.25*1.15),7)),2)</f>
        <v>17.079999999999998</v>
      </c>
      <c r="DC231">
        <f>ROUND((ROUND(AT231*AG231,2)*ROUND((1.25*1.15),7)),2)</f>
        <v>7.37</v>
      </c>
    </row>
    <row r="232" spans="1:107" x14ac:dyDescent="0.2">
      <c r="A232">
        <f>ROW(Source!A73)</f>
        <v>73</v>
      </c>
      <c r="B232">
        <v>53551707</v>
      </c>
      <c r="C232">
        <v>53553117</v>
      </c>
      <c r="D232">
        <v>29172657</v>
      </c>
      <c r="E232">
        <v>1</v>
      </c>
      <c r="F232">
        <v>1</v>
      </c>
      <c r="G232">
        <v>1</v>
      </c>
      <c r="H232">
        <v>2</v>
      </c>
      <c r="I232" t="s">
        <v>1588</v>
      </c>
      <c r="J232" t="s">
        <v>1650</v>
      </c>
      <c r="K232" t="s">
        <v>1590</v>
      </c>
      <c r="L232">
        <v>1368</v>
      </c>
      <c r="N232">
        <v>1011</v>
      </c>
      <c r="O232" t="s">
        <v>1494</v>
      </c>
      <c r="P232" t="s">
        <v>1494</v>
      </c>
      <c r="Q232">
        <v>1</v>
      </c>
      <c r="W232">
        <v>0</v>
      </c>
      <c r="X232">
        <v>-86677160</v>
      </c>
      <c r="Y232">
        <v>8.3374999999999986</v>
      </c>
      <c r="AA232">
        <v>0</v>
      </c>
      <c r="AB232">
        <v>8.1</v>
      </c>
      <c r="AC232">
        <v>0</v>
      </c>
      <c r="AD232">
        <v>0</v>
      </c>
      <c r="AE232">
        <v>0</v>
      </c>
      <c r="AF232">
        <v>8.1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5.8</v>
      </c>
      <c r="AU232" t="s">
        <v>61</v>
      </c>
      <c r="AV232">
        <v>0</v>
      </c>
      <c r="AW232">
        <v>2</v>
      </c>
      <c r="AX232">
        <v>53553131</v>
      </c>
      <c r="AY232">
        <v>1</v>
      </c>
      <c r="AZ232">
        <v>6144</v>
      </c>
      <c r="BA232">
        <v>229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Y232*Source!I73</f>
        <v>10.004999999999997</v>
      </c>
      <c r="CY232">
        <f>AB232</f>
        <v>8.1</v>
      </c>
      <c r="CZ232">
        <f>AF232</f>
        <v>8.1</v>
      </c>
      <c r="DA232">
        <f>AJ232</f>
        <v>1</v>
      </c>
      <c r="DB232">
        <f>ROUND((ROUND(AT232*CZ232,2)*ROUND((1.25*1.15),7)),2)</f>
        <v>67.53</v>
      </c>
      <c r="DC232">
        <f>ROUND((ROUND(AT232*AG232,2)*ROUND((1.25*1.15),7)),2)</f>
        <v>0</v>
      </c>
    </row>
    <row r="233" spans="1:107" x14ac:dyDescent="0.2">
      <c r="A233">
        <f>ROW(Source!A73)</f>
        <v>73</v>
      </c>
      <c r="B233">
        <v>53551707</v>
      </c>
      <c r="C233">
        <v>53553117</v>
      </c>
      <c r="D233">
        <v>29174913</v>
      </c>
      <c r="E233">
        <v>1</v>
      </c>
      <c r="F233">
        <v>1</v>
      </c>
      <c r="G233">
        <v>1</v>
      </c>
      <c r="H233">
        <v>2</v>
      </c>
      <c r="I233" t="s">
        <v>1513</v>
      </c>
      <c r="J233" t="s">
        <v>1651</v>
      </c>
      <c r="K233" t="s">
        <v>1515</v>
      </c>
      <c r="L233">
        <v>1368</v>
      </c>
      <c r="N233">
        <v>1011</v>
      </c>
      <c r="O233" t="s">
        <v>1494</v>
      </c>
      <c r="P233" t="s">
        <v>1494</v>
      </c>
      <c r="Q233">
        <v>1</v>
      </c>
      <c r="W233">
        <v>0</v>
      </c>
      <c r="X233">
        <v>458544584</v>
      </c>
      <c r="Y233">
        <v>3.1768749999999999</v>
      </c>
      <c r="AA233">
        <v>0</v>
      </c>
      <c r="AB233">
        <v>87.17</v>
      </c>
      <c r="AC233">
        <v>11.6</v>
      </c>
      <c r="AD233">
        <v>0</v>
      </c>
      <c r="AE233">
        <v>0</v>
      </c>
      <c r="AF233">
        <v>87.17</v>
      </c>
      <c r="AG233">
        <v>11.6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2.21</v>
      </c>
      <c r="AU233" t="s">
        <v>61</v>
      </c>
      <c r="AV233">
        <v>0</v>
      </c>
      <c r="AW233">
        <v>2</v>
      </c>
      <c r="AX233">
        <v>53553132</v>
      </c>
      <c r="AY233">
        <v>1</v>
      </c>
      <c r="AZ233">
        <v>6144</v>
      </c>
      <c r="BA233">
        <v>230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Y233*Source!I73</f>
        <v>3.8122499999999997</v>
      </c>
      <c r="CY233">
        <f>AB233</f>
        <v>87.17</v>
      </c>
      <c r="CZ233">
        <f>AF233</f>
        <v>87.17</v>
      </c>
      <c r="DA233">
        <f>AJ233</f>
        <v>1</v>
      </c>
      <c r="DB233">
        <f>ROUND((ROUND(AT233*CZ233,2)*ROUND((1.25*1.15),7)),2)</f>
        <v>276.93</v>
      </c>
      <c r="DC233">
        <f>ROUND((ROUND(AT233*AG233,2)*ROUND((1.25*1.15),7)),2)</f>
        <v>36.86</v>
      </c>
    </row>
    <row r="234" spans="1:107" x14ac:dyDescent="0.2">
      <c r="A234">
        <f>ROW(Source!A73)</f>
        <v>73</v>
      </c>
      <c r="B234">
        <v>53551707</v>
      </c>
      <c r="C234">
        <v>53553117</v>
      </c>
      <c r="D234">
        <v>29109253</v>
      </c>
      <c r="E234">
        <v>1</v>
      </c>
      <c r="F234">
        <v>1</v>
      </c>
      <c r="G234">
        <v>1</v>
      </c>
      <c r="H234">
        <v>3</v>
      </c>
      <c r="I234" t="s">
        <v>1652</v>
      </c>
      <c r="J234" t="s">
        <v>1653</v>
      </c>
      <c r="K234" t="s">
        <v>1654</v>
      </c>
      <c r="L234">
        <v>1348</v>
      </c>
      <c r="N234">
        <v>1009</v>
      </c>
      <c r="O234" t="s">
        <v>26</v>
      </c>
      <c r="P234" t="s">
        <v>26</v>
      </c>
      <c r="Q234">
        <v>1000</v>
      </c>
      <c r="W234">
        <v>0</v>
      </c>
      <c r="X234">
        <v>1659167214</v>
      </c>
      <c r="Y234">
        <v>0.15</v>
      </c>
      <c r="AA234">
        <v>1842</v>
      </c>
      <c r="AB234">
        <v>0</v>
      </c>
      <c r="AC234">
        <v>0</v>
      </c>
      <c r="AD234">
        <v>0</v>
      </c>
      <c r="AE234">
        <v>300</v>
      </c>
      <c r="AF234">
        <v>0</v>
      </c>
      <c r="AG234">
        <v>0</v>
      </c>
      <c r="AH234">
        <v>0</v>
      </c>
      <c r="AI234">
        <v>6.14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0.15</v>
      </c>
      <c r="AU234" t="s">
        <v>3</v>
      </c>
      <c r="AV234">
        <v>0</v>
      </c>
      <c r="AW234">
        <v>2</v>
      </c>
      <c r="AX234">
        <v>53553133</v>
      </c>
      <c r="AY234">
        <v>1</v>
      </c>
      <c r="AZ234">
        <v>0</v>
      </c>
      <c r="BA234">
        <v>231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Y234*Source!I73</f>
        <v>0.18</v>
      </c>
      <c r="CY234">
        <f>AA234</f>
        <v>1842</v>
      </c>
      <c r="CZ234">
        <f>AE234</f>
        <v>300</v>
      </c>
      <c r="DA234">
        <f>AI234</f>
        <v>6.14</v>
      </c>
      <c r="DB234">
        <f>ROUND(ROUND(AT234*CZ234,2),2)</f>
        <v>45</v>
      </c>
      <c r="DC234">
        <f>ROUND(ROUND(AT234*AG234,2),2)</f>
        <v>0</v>
      </c>
    </row>
    <row r="235" spans="1:107" x14ac:dyDescent="0.2">
      <c r="A235">
        <f>ROW(Source!A73)</f>
        <v>73</v>
      </c>
      <c r="B235">
        <v>53551707</v>
      </c>
      <c r="C235">
        <v>53553117</v>
      </c>
      <c r="D235">
        <v>29113982</v>
      </c>
      <c r="E235">
        <v>1</v>
      </c>
      <c r="F235">
        <v>1</v>
      </c>
      <c r="G235">
        <v>1</v>
      </c>
      <c r="H235">
        <v>3</v>
      </c>
      <c r="I235" t="s">
        <v>1655</v>
      </c>
      <c r="J235" t="s">
        <v>1656</v>
      </c>
      <c r="K235" t="s">
        <v>1657</v>
      </c>
      <c r="L235">
        <v>1348</v>
      </c>
      <c r="N235">
        <v>1009</v>
      </c>
      <c r="O235" t="s">
        <v>26</v>
      </c>
      <c r="P235" t="s">
        <v>26</v>
      </c>
      <c r="Q235">
        <v>1000</v>
      </c>
      <c r="W235">
        <v>0</v>
      </c>
      <c r="X235">
        <v>237785655</v>
      </c>
      <c r="Y235">
        <v>0.02</v>
      </c>
      <c r="AA235">
        <v>57863.3</v>
      </c>
      <c r="AB235">
        <v>0</v>
      </c>
      <c r="AC235">
        <v>0</v>
      </c>
      <c r="AD235">
        <v>0</v>
      </c>
      <c r="AE235">
        <v>9423.99</v>
      </c>
      <c r="AF235">
        <v>0</v>
      </c>
      <c r="AG235">
        <v>0</v>
      </c>
      <c r="AH235">
        <v>0</v>
      </c>
      <c r="AI235">
        <v>6.14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0.02</v>
      </c>
      <c r="AU235" t="s">
        <v>3</v>
      </c>
      <c r="AV235">
        <v>0</v>
      </c>
      <c r="AW235">
        <v>2</v>
      </c>
      <c r="AX235">
        <v>53553134</v>
      </c>
      <c r="AY235">
        <v>1</v>
      </c>
      <c r="AZ235">
        <v>0</v>
      </c>
      <c r="BA235">
        <v>232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Y235*Source!I73</f>
        <v>2.4E-2</v>
      </c>
      <c r="CY235">
        <f>AA235</f>
        <v>57863.3</v>
      </c>
      <c r="CZ235">
        <f>AE235</f>
        <v>9423.99</v>
      </c>
      <c r="DA235">
        <f>AI235</f>
        <v>6.14</v>
      </c>
      <c r="DB235">
        <f>ROUND(ROUND(AT235*CZ235,2),2)</f>
        <v>188.48</v>
      </c>
      <c r="DC235">
        <f>ROUND(ROUND(AT235*AG235,2),2)</f>
        <v>0</v>
      </c>
    </row>
    <row r="236" spans="1:107" x14ac:dyDescent="0.2">
      <c r="A236">
        <f>ROW(Source!A73)</f>
        <v>73</v>
      </c>
      <c r="B236">
        <v>53551707</v>
      </c>
      <c r="C236">
        <v>53553117</v>
      </c>
      <c r="D236">
        <v>29127918</v>
      </c>
      <c r="E236">
        <v>1</v>
      </c>
      <c r="F236">
        <v>1</v>
      </c>
      <c r="G236">
        <v>1</v>
      </c>
      <c r="H236">
        <v>3</v>
      </c>
      <c r="I236" t="s">
        <v>179</v>
      </c>
      <c r="J236" t="s">
        <v>181</v>
      </c>
      <c r="K236" t="s">
        <v>180</v>
      </c>
      <c r="L236">
        <v>1348</v>
      </c>
      <c r="N236">
        <v>1009</v>
      </c>
      <c r="O236" t="s">
        <v>26</v>
      </c>
      <c r="P236" t="s">
        <v>26</v>
      </c>
      <c r="Q236">
        <v>1000</v>
      </c>
      <c r="W236">
        <v>1</v>
      </c>
      <c r="X236">
        <v>-576901361</v>
      </c>
      <c r="Y236">
        <v>-2.09</v>
      </c>
      <c r="AA236">
        <v>104479.8</v>
      </c>
      <c r="AB236">
        <v>0</v>
      </c>
      <c r="AC236">
        <v>0</v>
      </c>
      <c r="AD236">
        <v>0</v>
      </c>
      <c r="AE236">
        <v>7571</v>
      </c>
      <c r="AF236">
        <v>0</v>
      </c>
      <c r="AG236">
        <v>0</v>
      </c>
      <c r="AH236">
        <v>0</v>
      </c>
      <c r="AI236">
        <v>13.8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-2.09</v>
      </c>
      <c r="AU236" t="s">
        <v>3</v>
      </c>
      <c r="AV236">
        <v>0</v>
      </c>
      <c r="AW236">
        <v>2</v>
      </c>
      <c r="AX236">
        <v>53553135</v>
      </c>
      <c r="AY236">
        <v>1</v>
      </c>
      <c r="AZ236">
        <v>6144</v>
      </c>
      <c r="BA236">
        <v>233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Y236*Source!I73</f>
        <v>-2.5079999999999996</v>
      </c>
      <c r="CY236">
        <f>AA236</f>
        <v>104479.8</v>
      </c>
      <c r="CZ236">
        <f>AE236</f>
        <v>7571</v>
      </c>
      <c r="DA236">
        <f>AI236</f>
        <v>13.8</v>
      </c>
      <c r="DB236">
        <f>ROUND(ROUND(AT236*CZ236,2),2)</f>
        <v>-15823.39</v>
      </c>
      <c r="DC236">
        <f>ROUND(ROUND(AT236*AG236,2),2)</f>
        <v>0</v>
      </c>
    </row>
    <row r="237" spans="1:107" x14ac:dyDescent="0.2">
      <c r="A237">
        <f>ROW(Source!A73)</f>
        <v>73</v>
      </c>
      <c r="B237">
        <v>53551707</v>
      </c>
      <c r="C237">
        <v>53553117</v>
      </c>
      <c r="D237">
        <v>29150040</v>
      </c>
      <c r="E237">
        <v>1</v>
      </c>
      <c r="F237">
        <v>1</v>
      </c>
      <c r="G237">
        <v>1</v>
      </c>
      <c r="H237">
        <v>3</v>
      </c>
      <c r="I237" t="s">
        <v>1576</v>
      </c>
      <c r="J237" t="s">
        <v>1658</v>
      </c>
      <c r="K237" t="s">
        <v>1578</v>
      </c>
      <c r="L237">
        <v>1339</v>
      </c>
      <c r="N237">
        <v>1007</v>
      </c>
      <c r="O237" t="s">
        <v>425</v>
      </c>
      <c r="P237" t="s">
        <v>425</v>
      </c>
      <c r="Q237">
        <v>1</v>
      </c>
      <c r="W237">
        <v>0</v>
      </c>
      <c r="X237">
        <v>693153122</v>
      </c>
      <c r="Y237">
        <v>0.1</v>
      </c>
      <c r="AA237">
        <v>14.98</v>
      </c>
      <c r="AB237">
        <v>0</v>
      </c>
      <c r="AC237">
        <v>0</v>
      </c>
      <c r="AD237">
        <v>0</v>
      </c>
      <c r="AE237">
        <v>2.44</v>
      </c>
      <c r="AF237">
        <v>0</v>
      </c>
      <c r="AG237">
        <v>0</v>
      </c>
      <c r="AH237">
        <v>0</v>
      </c>
      <c r="AI237">
        <v>6.14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1</v>
      </c>
      <c r="AQ237">
        <v>0</v>
      </c>
      <c r="AR237">
        <v>0</v>
      </c>
      <c r="AS237" t="s">
        <v>3</v>
      </c>
      <c r="AT237">
        <v>0.1</v>
      </c>
      <c r="AU237" t="s">
        <v>3</v>
      </c>
      <c r="AV237">
        <v>0</v>
      </c>
      <c r="AW237">
        <v>2</v>
      </c>
      <c r="AX237">
        <v>53553136</v>
      </c>
      <c r="AY237">
        <v>1</v>
      </c>
      <c r="AZ237">
        <v>0</v>
      </c>
      <c r="BA237">
        <v>234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Y237*Source!I73</f>
        <v>0.12</v>
      </c>
      <c r="CY237">
        <f>AA237</f>
        <v>14.98</v>
      </c>
      <c r="CZ237">
        <f>AE237</f>
        <v>2.44</v>
      </c>
      <c r="DA237">
        <f>AI237</f>
        <v>6.14</v>
      </c>
      <c r="DB237">
        <f>ROUND(ROUND(AT237*CZ237,2),2)</f>
        <v>0.24</v>
      </c>
      <c r="DC237">
        <f>ROUND(ROUND(AT237*AG237,2),2)</f>
        <v>0</v>
      </c>
    </row>
    <row r="238" spans="1:107" x14ac:dyDescent="0.2">
      <c r="A238">
        <f>ROW(Source!A73)</f>
        <v>73</v>
      </c>
      <c r="B238">
        <v>53551707</v>
      </c>
      <c r="C238">
        <v>53553117</v>
      </c>
      <c r="D238">
        <v>0</v>
      </c>
      <c r="E238">
        <v>0</v>
      </c>
      <c r="F238">
        <v>1</v>
      </c>
      <c r="G238">
        <v>1</v>
      </c>
      <c r="H238">
        <v>3</v>
      </c>
      <c r="I238" t="s">
        <v>135</v>
      </c>
      <c r="J238" t="s">
        <v>3</v>
      </c>
      <c r="K238" t="s">
        <v>184</v>
      </c>
      <c r="L238">
        <v>1301</v>
      </c>
      <c r="N238">
        <v>1003</v>
      </c>
      <c r="O238" t="s">
        <v>185</v>
      </c>
      <c r="P238" t="s">
        <v>185</v>
      </c>
      <c r="Q238">
        <v>1</v>
      </c>
      <c r="W238">
        <v>0</v>
      </c>
      <c r="X238">
        <v>-561832773</v>
      </c>
      <c r="Y238">
        <v>100</v>
      </c>
      <c r="AA238">
        <v>22963.599999999999</v>
      </c>
      <c r="AB238">
        <v>0</v>
      </c>
      <c r="AC238">
        <v>0</v>
      </c>
      <c r="AD238">
        <v>0</v>
      </c>
      <c r="AE238">
        <v>3740</v>
      </c>
      <c r="AF238">
        <v>0</v>
      </c>
      <c r="AG238">
        <v>0</v>
      </c>
      <c r="AH238">
        <v>0</v>
      </c>
      <c r="AI238">
        <v>6.14</v>
      </c>
      <c r="AJ238">
        <v>1</v>
      </c>
      <c r="AK238">
        <v>1</v>
      </c>
      <c r="AL238">
        <v>1</v>
      </c>
      <c r="AN238">
        <v>0</v>
      </c>
      <c r="AO238">
        <v>0</v>
      </c>
      <c r="AP238">
        <v>0</v>
      </c>
      <c r="AQ238">
        <v>0</v>
      </c>
      <c r="AR238">
        <v>0</v>
      </c>
      <c r="AS238" t="s">
        <v>3</v>
      </c>
      <c r="AT238">
        <v>100</v>
      </c>
      <c r="AU238" t="s">
        <v>3</v>
      </c>
      <c r="AV238">
        <v>0</v>
      </c>
      <c r="AW238">
        <v>1</v>
      </c>
      <c r="AX238">
        <v>-1</v>
      </c>
      <c r="AY238">
        <v>0</v>
      </c>
      <c r="AZ238">
        <v>0</v>
      </c>
      <c r="BA238" t="s">
        <v>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Y238*Source!I73</f>
        <v>120</v>
      </c>
      <c r="CY238">
        <f>AA238</f>
        <v>22963.599999999999</v>
      </c>
      <c r="CZ238">
        <f>AE238</f>
        <v>3740</v>
      </c>
      <c r="DA238">
        <f>AI238</f>
        <v>6.14</v>
      </c>
      <c r="DB238">
        <f>ROUND(ROUND(AT238*CZ238,2),2)</f>
        <v>374000</v>
      </c>
      <c r="DC238">
        <f>ROUND(ROUND(AT238*AG238,2),2)</f>
        <v>0</v>
      </c>
    </row>
    <row r="239" spans="1:107" x14ac:dyDescent="0.2">
      <c r="A239">
        <f>ROW(Source!A78)</f>
        <v>78</v>
      </c>
      <c r="B239">
        <v>53551706</v>
      </c>
      <c r="C239">
        <v>53553139</v>
      </c>
      <c r="D239">
        <v>18413627</v>
      </c>
      <c r="E239">
        <v>1</v>
      </c>
      <c r="F239">
        <v>1</v>
      </c>
      <c r="G239">
        <v>1</v>
      </c>
      <c r="H239">
        <v>1</v>
      </c>
      <c r="I239" t="s">
        <v>1659</v>
      </c>
      <c r="J239" t="s">
        <v>3</v>
      </c>
      <c r="K239" t="s">
        <v>1660</v>
      </c>
      <c r="L239">
        <v>1369</v>
      </c>
      <c r="N239">
        <v>1013</v>
      </c>
      <c r="O239" t="s">
        <v>1486</v>
      </c>
      <c r="P239" t="s">
        <v>1486</v>
      </c>
      <c r="Q239">
        <v>1</v>
      </c>
      <c r="W239">
        <v>0</v>
      </c>
      <c r="X239">
        <v>-1366182279</v>
      </c>
      <c r="Y239">
        <v>1.9319999999999997</v>
      </c>
      <c r="AA239">
        <v>0</v>
      </c>
      <c r="AB239">
        <v>0</v>
      </c>
      <c r="AC239">
        <v>0</v>
      </c>
      <c r="AD239">
        <v>349.58</v>
      </c>
      <c r="AE239">
        <v>0</v>
      </c>
      <c r="AF239">
        <v>0</v>
      </c>
      <c r="AG239">
        <v>0</v>
      </c>
      <c r="AH239">
        <v>349.58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1</v>
      </c>
      <c r="AQ239">
        <v>0</v>
      </c>
      <c r="AR239">
        <v>0</v>
      </c>
      <c r="AS239" t="s">
        <v>3</v>
      </c>
      <c r="AT239">
        <v>2.4</v>
      </c>
      <c r="AU239" t="s">
        <v>37</v>
      </c>
      <c r="AV239">
        <v>1</v>
      </c>
      <c r="AW239">
        <v>2</v>
      </c>
      <c r="AX239">
        <v>53553149</v>
      </c>
      <c r="AY239">
        <v>2</v>
      </c>
      <c r="AZ239">
        <v>137216</v>
      </c>
      <c r="BA239">
        <v>235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Y239*Source!I78</f>
        <v>33.531791999999996</v>
      </c>
      <c r="CY239">
        <f>AD239</f>
        <v>349.58</v>
      </c>
      <c r="CZ239">
        <f>AH239</f>
        <v>349.58</v>
      </c>
      <c r="DA239">
        <f>AL239</f>
        <v>1</v>
      </c>
      <c r="DB239">
        <f>ROUND((ROUND(AT239*CZ239,2)*ROUND((1.15*0.7),7)),2)</f>
        <v>675.39</v>
      </c>
      <c r="DC239">
        <f>ROUND((ROUND(AT239*AG239,2)*ROUND((1.15*0.7),7)),2)</f>
        <v>0</v>
      </c>
    </row>
    <row r="240" spans="1:107" x14ac:dyDescent="0.2">
      <c r="A240">
        <f>ROW(Source!A78)</f>
        <v>78</v>
      </c>
      <c r="B240">
        <v>53551706</v>
      </c>
      <c r="C240">
        <v>53553139</v>
      </c>
      <c r="D240">
        <v>29172657</v>
      </c>
      <c r="E240">
        <v>1</v>
      </c>
      <c r="F240">
        <v>1</v>
      </c>
      <c r="G240">
        <v>1</v>
      </c>
      <c r="H240">
        <v>2</v>
      </c>
      <c r="I240" t="s">
        <v>1588</v>
      </c>
      <c r="J240" t="s">
        <v>1589</v>
      </c>
      <c r="K240" t="s">
        <v>1590</v>
      </c>
      <c r="L240">
        <v>1368</v>
      </c>
      <c r="N240">
        <v>1011</v>
      </c>
      <c r="O240" t="s">
        <v>1494</v>
      </c>
      <c r="P240" t="s">
        <v>1494</v>
      </c>
      <c r="Q240">
        <v>1</v>
      </c>
      <c r="W240">
        <v>0</v>
      </c>
      <c r="X240">
        <v>1474986261</v>
      </c>
      <c r="Y240">
        <v>0.32199999999999995</v>
      </c>
      <c r="AA240">
        <v>0</v>
      </c>
      <c r="AB240">
        <v>8.1</v>
      </c>
      <c r="AC240">
        <v>0</v>
      </c>
      <c r="AD240">
        <v>0</v>
      </c>
      <c r="AE240">
        <v>0</v>
      </c>
      <c r="AF240">
        <v>8.1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0.4</v>
      </c>
      <c r="AU240" t="s">
        <v>37</v>
      </c>
      <c r="AV240">
        <v>0</v>
      </c>
      <c r="AW240">
        <v>2</v>
      </c>
      <c r="AX240">
        <v>53553150</v>
      </c>
      <c r="AY240">
        <v>1</v>
      </c>
      <c r="AZ240">
        <v>6144</v>
      </c>
      <c r="BA240">
        <v>236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Y240*Source!I78</f>
        <v>5.5886319999999996</v>
      </c>
      <c r="CY240">
        <f>AB240</f>
        <v>8.1</v>
      </c>
      <c r="CZ240">
        <f>AF240</f>
        <v>8.1</v>
      </c>
      <c r="DA240">
        <f>AJ240</f>
        <v>1</v>
      </c>
      <c r="DB240">
        <f>ROUND((ROUND(AT240*CZ240,2)*ROUND((1.15*0.7),7)),2)</f>
        <v>2.61</v>
      </c>
      <c r="DC240">
        <f>ROUND((ROUND(AT240*AG240,2)*ROUND((1.15*0.7),7)),2)</f>
        <v>0</v>
      </c>
    </row>
    <row r="241" spans="1:107" x14ac:dyDescent="0.2">
      <c r="A241">
        <f>ROW(Source!A78)</f>
        <v>78</v>
      </c>
      <c r="B241">
        <v>53551706</v>
      </c>
      <c r="C241">
        <v>53553139</v>
      </c>
      <c r="D241">
        <v>29174507</v>
      </c>
      <c r="E241">
        <v>1</v>
      </c>
      <c r="F241">
        <v>1</v>
      </c>
      <c r="G241">
        <v>1</v>
      </c>
      <c r="H241">
        <v>2</v>
      </c>
      <c r="I241" t="s">
        <v>1510</v>
      </c>
      <c r="J241" t="s">
        <v>1511</v>
      </c>
      <c r="K241" t="s">
        <v>1512</v>
      </c>
      <c r="L241">
        <v>1368</v>
      </c>
      <c r="N241">
        <v>1011</v>
      </c>
      <c r="O241" t="s">
        <v>1494</v>
      </c>
      <c r="P241" t="s">
        <v>1494</v>
      </c>
      <c r="Q241">
        <v>1</v>
      </c>
      <c r="W241">
        <v>0</v>
      </c>
      <c r="X241">
        <v>-144556207</v>
      </c>
      <c r="Y241">
        <v>9.6599999999999978E-2</v>
      </c>
      <c r="AA241">
        <v>0</v>
      </c>
      <c r="AB241">
        <v>5.13</v>
      </c>
      <c r="AC241">
        <v>0</v>
      </c>
      <c r="AD241">
        <v>0</v>
      </c>
      <c r="AE241">
        <v>0</v>
      </c>
      <c r="AF241">
        <v>5.13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0.12</v>
      </c>
      <c r="AU241" t="s">
        <v>37</v>
      </c>
      <c r="AV241">
        <v>0</v>
      </c>
      <c r="AW241">
        <v>2</v>
      </c>
      <c r="AX241">
        <v>53553151</v>
      </c>
      <c r="AY241">
        <v>1</v>
      </c>
      <c r="AZ241">
        <v>6144</v>
      </c>
      <c r="BA241">
        <v>237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Y241*Source!I78</f>
        <v>1.6765895999999998</v>
      </c>
      <c r="CY241">
        <f>AB241</f>
        <v>5.13</v>
      </c>
      <c r="CZ241">
        <f>AF241</f>
        <v>5.13</v>
      </c>
      <c r="DA241">
        <f>AJ241</f>
        <v>1</v>
      </c>
      <c r="DB241">
        <f>ROUND((ROUND(AT241*CZ241,2)*ROUND((1.15*0.7),7)),2)</f>
        <v>0.5</v>
      </c>
      <c r="DC241">
        <f>ROUND((ROUND(AT241*AG241,2)*ROUND((1.15*0.7),7)),2)</f>
        <v>0</v>
      </c>
    </row>
    <row r="242" spans="1:107" x14ac:dyDescent="0.2">
      <c r="A242">
        <f>ROW(Source!A78)</f>
        <v>78</v>
      </c>
      <c r="B242">
        <v>53551706</v>
      </c>
      <c r="C242">
        <v>53553139</v>
      </c>
      <c r="D242">
        <v>29174580</v>
      </c>
      <c r="E242">
        <v>1</v>
      </c>
      <c r="F242">
        <v>1</v>
      </c>
      <c r="G242">
        <v>1</v>
      </c>
      <c r="H242">
        <v>2</v>
      </c>
      <c r="I242" t="s">
        <v>1661</v>
      </c>
      <c r="J242" t="s">
        <v>1662</v>
      </c>
      <c r="K242" t="s">
        <v>1663</v>
      </c>
      <c r="L242">
        <v>1368</v>
      </c>
      <c r="N242">
        <v>1011</v>
      </c>
      <c r="O242" t="s">
        <v>1494</v>
      </c>
      <c r="P242" t="s">
        <v>1494</v>
      </c>
      <c r="Q242">
        <v>1</v>
      </c>
      <c r="W242">
        <v>0</v>
      </c>
      <c r="X242">
        <v>-991672839</v>
      </c>
      <c r="Y242">
        <v>0.15294999999999997</v>
      </c>
      <c r="AA242">
        <v>0</v>
      </c>
      <c r="AB242">
        <v>2.08</v>
      </c>
      <c r="AC242">
        <v>0</v>
      </c>
      <c r="AD242">
        <v>0</v>
      </c>
      <c r="AE242">
        <v>0</v>
      </c>
      <c r="AF242">
        <v>2.08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0.19</v>
      </c>
      <c r="AU242" t="s">
        <v>37</v>
      </c>
      <c r="AV242">
        <v>0</v>
      </c>
      <c r="AW242">
        <v>2</v>
      </c>
      <c r="AX242">
        <v>53553152</v>
      </c>
      <c r="AY242">
        <v>1</v>
      </c>
      <c r="AZ242">
        <v>6144</v>
      </c>
      <c r="BA242">
        <v>238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Y242*Source!I78</f>
        <v>2.6546002</v>
      </c>
      <c r="CY242">
        <f>AB242</f>
        <v>2.08</v>
      </c>
      <c r="CZ242">
        <f>AF242</f>
        <v>2.08</v>
      </c>
      <c r="DA242">
        <f>AJ242</f>
        <v>1</v>
      </c>
      <c r="DB242">
        <f>ROUND((ROUND(AT242*CZ242,2)*ROUND((1.15*0.7),7)),2)</f>
        <v>0.32</v>
      </c>
      <c r="DC242">
        <f>ROUND((ROUND(AT242*AG242,2)*ROUND((1.15*0.7),7)),2)</f>
        <v>0</v>
      </c>
    </row>
    <row r="243" spans="1:107" x14ac:dyDescent="0.2">
      <c r="A243">
        <f>ROW(Source!A78)</f>
        <v>78</v>
      </c>
      <c r="B243">
        <v>53551706</v>
      </c>
      <c r="C243">
        <v>53553139</v>
      </c>
      <c r="D243">
        <v>29174913</v>
      </c>
      <c r="E243">
        <v>1</v>
      </c>
      <c r="F243">
        <v>1</v>
      </c>
      <c r="G243">
        <v>1</v>
      </c>
      <c r="H243">
        <v>2</v>
      </c>
      <c r="I243" t="s">
        <v>1513</v>
      </c>
      <c r="J243" t="s">
        <v>1514</v>
      </c>
      <c r="K243" t="s">
        <v>1515</v>
      </c>
      <c r="L243">
        <v>1368</v>
      </c>
      <c r="N243">
        <v>1011</v>
      </c>
      <c r="O243" t="s">
        <v>1494</v>
      </c>
      <c r="P243" t="s">
        <v>1494</v>
      </c>
      <c r="Q243">
        <v>1</v>
      </c>
      <c r="W243">
        <v>0</v>
      </c>
      <c r="X243">
        <v>1230759911</v>
      </c>
      <c r="Y243">
        <v>0.13685</v>
      </c>
      <c r="AA243">
        <v>0</v>
      </c>
      <c r="AB243">
        <v>87.17</v>
      </c>
      <c r="AC243">
        <v>11.6</v>
      </c>
      <c r="AD243">
        <v>0</v>
      </c>
      <c r="AE243">
        <v>0</v>
      </c>
      <c r="AF243">
        <v>87.17</v>
      </c>
      <c r="AG243">
        <v>11.6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0.17</v>
      </c>
      <c r="AU243" t="s">
        <v>37</v>
      </c>
      <c r="AV243">
        <v>0</v>
      </c>
      <c r="AW243">
        <v>2</v>
      </c>
      <c r="AX243">
        <v>53553153</v>
      </c>
      <c r="AY243">
        <v>1</v>
      </c>
      <c r="AZ243">
        <v>6144</v>
      </c>
      <c r="BA243">
        <v>239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Y243*Source!I78</f>
        <v>2.3751686000000003</v>
      </c>
      <c r="CY243">
        <f>AB243</f>
        <v>87.17</v>
      </c>
      <c r="CZ243">
        <f>AF243</f>
        <v>87.17</v>
      </c>
      <c r="DA243">
        <f>AJ243</f>
        <v>1</v>
      </c>
      <c r="DB243">
        <f>ROUND((ROUND(AT243*CZ243,2)*ROUND((1.15*0.7),7)),2)</f>
        <v>11.93</v>
      </c>
      <c r="DC243">
        <f>ROUND((ROUND(AT243*AG243,2)*ROUND((1.15*0.7),7)),2)</f>
        <v>1.59</v>
      </c>
    </row>
    <row r="244" spans="1:107" x14ac:dyDescent="0.2">
      <c r="A244">
        <f>ROW(Source!A78)</f>
        <v>78</v>
      </c>
      <c r="B244">
        <v>53551706</v>
      </c>
      <c r="C244">
        <v>53553139</v>
      </c>
      <c r="D244">
        <v>29113979</v>
      </c>
      <c r="E244">
        <v>1</v>
      </c>
      <c r="F244">
        <v>1</v>
      </c>
      <c r="G244">
        <v>1</v>
      </c>
      <c r="H244">
        <v>3</v>
      </c>
      <c r="I244" t="s">
        <v>1597</v>
      </c>
      <c r="J244" t="s">
        <v>1598</v>
      </c>
      <c r="K244" t="s">
        <v>1599</v>
      </c>
      <c r="L244">
        <v>1348</v>
      </c>
      <c r="N244">
        <v>1009</v>
      </c>
      <c r="O244" t="s">
        <v>26</v>
      </c>
      <c r="P244" t="s">
        <v>26</v>
      </c>
      <c r="Q244">
        <v>1000</v>
      </c>
      <c r="W244">
        <v>0</v>
      </c>
      <c r="X244">
        <v>-1319080431</v>
      </c>
      <c r="Y244">
        <v>0</v>
      </c>
      <c r="AA244">
        <v>9749.99</v>
      </c>
      <c r="AB244">
        <v>0</v>
      </c>
      <c r="AC244">
        <v>0</v>
      </c>
      <c r="AD244">
        <v>0</v>
      </c>
      <c r="AE244">
        <v>9749.99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1E-4</v>
      </c>
      <c r="AU244" t="s">
        <v>36</v>
      </c>
      <c r="AV244">
        <v>0</v>
      </c>
      <c r="AW244">
        <v>2</v>
      </c>
      <c r="AX244">
        <v>53553154</v>
      </c>
      <c r="AY244">
        <v>1</v>
      </c>
      <c r="AZ244">
        <v>4096</v>
      </c>
      <c r="BA244">
        <v>240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Y244*Source!I78</f>
        <v>0</v>
      </c>
      <c r="CY244">
        <f>AA244</f>
        <v>9749.99</v>
      </c>
      <c r="CZ244">
        <f>AE244</f>
        <v>9749.99</v>
      </c>
      <c r="DA244">
        <f>AI244</f>
        <v>1</v>
      </c>
      <c r="DB244">
        <f>ROUND((ROUND(AT244*CZ244,2)*ROUND(0,7)),2)</f>
        <v>0</v>
      </c>
      <c r="DC244">
        <f>ROUND((ROUND(AT244*AG244,2)*ROUND(0,7)),2)</f>
        <v>0</v>
      </c>
    </row>
    <row r="245" spans="1:107" x14ac:dyDescent="0.2">
      <c r="A245">
        <f>ROW(Source!A78)</f>
        <v>78</v>
      </c>
      <c r="B245">
        <v>53551706</v>
      </c>
      <c r="C245">
        <v>53553139</v>
      </c>
      <c r="D245">
        <v>29107991</v>
      </c>
      <c r="E245">
        <v>1</v>
      </c>
      <c r="F245">
        <v>1</v>
      </c>
      <c r="G245">
        <v>1</v>
      </c>
      <c r="H245">
        <v>3</v>
      </c>
      <c r="I245" t="s">
        <v>849</v>
      </c>
      <c r="J245" t="s">
        <v>851</v>
      </c>
      <c r="K245" t="s">
        <v>850</v>
      </c>
      <c r="L245">
        <v>1354</v>
      </c>
      <c r="N245">
        <v>1010</v>
      </c>
      <c r="O245" t="s">
        <v>160</v>
      </c>
      <c r="P245" t="s">
        <v>160</v>
      </c>
      <c r="Q245">
        <v>1</v>
      </c>
      <c r="W245">
        <v>0</v>
      </c>
      <c r="X245">
        <v>143065284</v>
      </c>
      <c r="Y245">
        <v>0</v>
      </c>
      <c r="AA245">
        <v>72.8</v>
      </c>
      <c r="AB245">
        <v>0</v>
      </c>
      <c r="AC245">
        <v>0</v>
      </c>
      <c r="AD245">
        <v>0</v>
      </c>
      <c r="AE245">
        <v>72.8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1</v>
      </c>
      <c r="AQ245">
        <v>0</v>
      </c>
      <c r="AR245">
        <v>0</v>
      </c>
      <c r="AS245" t="s">
        <v>3</v>
      </c>
      <c r="AT245">
        <v>0.1</v>
      </c>
      <c r="AU245" t="s">
        <v>36</v>
      </c>
      <c r="AV245">
        <v>0</v>
      </c>
      <c r="AW245">
        <v>2</v>
      </c>
      <c r="AX245">
        <v>53553155</v>
      </c>
      <c r="AY245">
        <v>1</v>
      </c>
      <c r="AZ245">
        <v>4096</v>
      </c>
      <c r="BA245">
        <v>241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Y245*Source!I78</f>
        <v>0</v>
      </c>
      <c r="CY245">
        <f>AA245</f>
        <v>72.8</v>
      </c>
      <c r="CZ245">
        <f>AE245</f>
        <v>72.8</v>
      </c>
      <c r="DA245">
        <f>AI245</f>
        <v>1</v>
      </c>
      <c r="DB245">
        <f>ROUND((ROUND(AT245*CZ245,2)*ROUND(0,7)),2)</f>
        <v>0</v>
      </c>
      <c r="DC245">
        <f>ROUND((ROUND(AT245*AG245,2)*ROUND(0,7)),2)</f>
        <v>0</v>
      </c>
    </row>
    <row r="246" spans="1:107" x14ac:dyDescent="0.2">
      <c r="A246">
        <f>ROW(Source!A78)</f>
        <v>78</v>
      </c>
      <c r="B246">
        <v>53551706</v>
      </c>
      <c r="C246">
        <v>53553139</v>
      </c>
      <c r="D246">
        <v>29131398</v>
      </c>
      <c r="E246">
        <v>1</v>
      </c>
      <c r="F246">
        <v>1</v>
      </c>
      <c r="G246">
        <v>1</v>
      </c>
      <c r="H246">
        <v>3</v>
      </c>
      <c r="I246" t="s">
        <v>1664</v>
      </c>
      <c r="J246" t="s">
        <v>1665</v>
      </c>
      <c r="K246" t="s">
        <v>1666</v>
      </c>
      <c r="L246">
        <v>1348</v>
      </c>
      <c r="N246">
        <v>1009</v>
      </c>
      <c r="O246" t="s">
        <v>26</v>
      </c>
      <c r="P246" t="s">
        <v>26</v>
      </c>
      <c r="Q246">
        <v>1000</v>
      </c>
      <c r="W246">
        <v>0</v>
      </c>
      <c r="X246">
        <v>1426677377</v>
      </c>
      <c r="Y246">
        <v>0</v>
      </c>
      <c r="AA246">
        <v>5804</v>
      </c>
      <c r="AB246">
        <v>0</v>
      </c>
      <c r="AC246">
        <v>0</v>
      </c>
      <c r="AD246">
        <v>0</v>
      </c>
      <c r="AE246">
        <v>5804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1</v>
      </c>
      <c r="AQ246">
        <v>0</v>
      </c>
      <c r="AR246">
        <v>0</v>
      </c>
      <c r="AS246" t="s">
        <v>3</v>
      </c>
      <c r="AT246">
        <v>3.0000000000000001E-3</v>
      </c>
      <c r="AU246" t="s">
        <v>36</v>
      </c>
      <c r="AV246">
        <v>0</v>
      </c>
      <c r="AW246">
        <v>2</v>
      </c>
      <c r="AX246">
        <v>53553158</v>
      </c>
      <c r="AY246">
        <v>1</v>
      </c>
      <c r="AZ246">
        <v>4096</v>
      </c>
      <c r="BA246">
        <v>244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Y246*Source!I78</f>
        <v>0</v>
      </c>
      <c r="CY246">
        <f>AA246</f>
        <v>5804</v>
      </c>
      <c r="CZ246">
        <f>AE246</f>
        <v>5804</v>
      </c>
      <c r="DA246">
        <f>AI246</f>
        <v>1</v>
      </c>
      <c r="DB246">
        <f>ROUND((ROUND(AT246*CZ246,2)*ROUND(0,7)),2)</f>
        <v>0</v>
      </c>
      <c r="DC246">
        <f>ROUND((ROUND(AT246*AG246,2)*ROUND(0,7)),2)</f>
        <v>0</v>
      </c>
    </row>
    <row r="247" spans="1:107" x14ac:dyDescent="0.2">
      <c r="A247">
        <f>ROW(Source!A78)</f>
        <v>78</v>
      </c>
      <c r="B247">
        <v>53551706</v>
      </c>
      <c r="C247">
        <v>53553139</v>
      </c>
      <c r="D247">
        <v>29164349</v>
      </c>
      <c r="E247">
        <v>1</v>
      </c>
      <c r="F247">
        <v>1</v>
      </c>
      <c r="G247">
        <v>1</v>
      </c>
      <c r="H247">
        <v>3</v>
      </c>
      <c r="I247" t="s">
        <v>24</v>
      </c>
      <c r="J247" t="s">
        <v>194</v>
      </c>
      <c r="K247" t="s">
        <v>25</v>
      </c>
      <c r="L247">
        <v>1348</v>
      </c>
      <c r="N247">
        <v>1009</v>
      </c>
      <c r="O247" t="s">
        <v>26</v>
      </c>
      <c r="P247" t="s">
        <v>26</v>
      </c>
      <c r="Q247">
        <v>1000</v>
      </c>
      <c r="W247">
        <v>0</v>
      </c>
      <c r="X247">
        <v>-304821490</v>
      </c>
      <c r="Y247">
        <v>1.4999999999999999E-2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0</v>
      </c>
      <c r="AP247">
        <v>0</v>
      </c>
      <c r="AQ247">
        <v>0</v>
      </c>
      <c r="AR247">
        <v>0</v>
      </c>
      <c r="AS247" t="s">
        <v>3</v>
      </c>
      <c r="AT247">
        <v>1.4999999999999999E-2</v>
      </c>
      <c r="AU247" t="s">
        <v>3</v>
      </c>
      <c r="AV247">
        <v>0</v>
      </c>
      <c r="AW247">
        <v>1</v>
      </c>
      <c r="AX247">
        <v>-1</v>
      </c>
      <c r="AY247">
        <v>0</v>
      </c>
      <c r="AZ247">
        <v>0</v>
      </c>
      <c r="BA247" t="s">
        <v>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Y247*Source!I78</f>
        <v>0.26034000000000002</v>
      </c>
      <c r="CY247">
        <f>AA247</f>
        <v>0</v>
      </c>
      <c r="CZ247">
        <f>AE247</f>
        <v>0</v>
      </c>
      <c r="DA247">
        <f>AI247</f>
        <v>1</v>
      </c>
      <c r="DB247">
        <f>ROUND(ROUND(AT247*CZ247,2),2)</f>
        <v>0</v>
      </c>
      <c r="DC247">
        <f>ROUND(ROUND(AT247*AG247,2),2)</f>
        <v>0</v>
      </c>
    </row>
    <row r="248" spans="1:107" x14ac:dyDescent="0.2">
      <c r="A248">
        <f>ROW(Source!A79)</f>
        <v>79</v>
      </c>
      <c r="B248">
        <v>53551707</v>
      </c>
      <c r="C248">
        <v>53553139</v>
      </c>
      <c r="D248">
        <v>18413627</v>
      </c>
      <c r="E248">
        <v>1</v>
      </c>
      <c r="F248">
        <v>1</v>
      </c>
      <c r="G248">
        <v>1</v>
      </c>
      <c r="H248">
        <v>1</v>
      </c>
      <c r="I248" t="s">
        <v>1659</v>
      </c>
      <c r="J248" t="s">
        <v>3</v>
      </c>
      <c r="K248" t="s">
        <v>1660</v>
      </c>
      <c r="L248">
        <v>1369</v>
      </c>
      <c r="N248">
        <v>1013</v>
      </c>
      <c r="O248" t="s">
        <v>1486</v>
      </c>
      <c r="P248" t="s">
        <v>1486</v>
      </c>
      <c r="Q248">
        <v>1</v>
      </c>
      <c r="W248">
        <v>0</v>
      </c>
      <c r="X248">
        <v>-1366182279</v>
      </c>
      <c r="Y248">
        <v>1.9319999999999997</v>
      </c>
      <c r="AA248">
        <v>0</v>
      </c>
      <c r="AB248">
        <v>0</v>
      </c>
      <c r="AC248">
        <v>0</v>
      </c>
      <c r="AD248">
        <v>349.58</v>
      </c>
      <c r="AE248">
        <v>0</v>
      </c>
      <c r="AF248">
        <v>0</v>
      </c>
      <c r="AG248">
        <v>0</v>
      </c>
      <c r="AH248">
        <v>349.58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1</v>
      </c>
      <c r="AQ248">
        <v>0</v>
      </c>
      <c r="AR248">
        <v>0</v>
      </c>
      <c r="AS248" t="s">
        <v>3</v>
      </c>
      <c r="AT248">
        <v>2.4</v>
      </c>
      <c r="AU248" t="s">
        <v>37</v>
      </c>
      <c r="AV248">
        <v>1</v>
      </c>
      <c r="AW248">
        <v>2</v>
      </c>
      <c r="AX248">
        <v>53553149</v>
      </c>
      <c r="AY248">
        <v>2</v>
      </c>
      <c r="AZ248">
        <v>137216</v>
      </c>
      <c r="BA248">
        <v>245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Y248*Source!I79</f>
        <v>33.531791999999996</v>
      </c>
      <c r="CY248">
        <f>AD248</f>
        <v>349.58</v>
      </c>
      <c r="CZ248">
        <f>AH248</f>
        <v>349.58</v>
      </c>
      <c r="DA248">
        <f>AL248</f>
        <v>1</v>
      </c>
      <c r="DB248">
        <f>ROUND((ROUND(AT248*CZ248,2)*ROUND((1.15*0.7),7)),2)</f>
        <v>675.39</v>
      </c>
      <c r="DC248">
        <f>ROUND((ROUND(AT248*AG248,2)*ROUND((1.15*0.7),7)),2)</f>
        <v>0</v>
      </c>
    </row>
    <row r="249" spans="1:107" x14ac:dyDescent="0.2">
      <c r="A249">
        <f>ROW(Source!A79)</f>
        <v>79</v>
      </c>
      <c r="B249">
        <v>53551707</v>
      </c>
      <c r="C249">
        <v>53553139</v>
      </c>
      <c r="D249">
        <v>29172657</v>
      </c>
      <c r="E249">
        <v>1</v>
      </c>
      <c r="F249">
        <v>1</v>
      </c>
      <c r="G249">
        <v>1</v>
      </c>
      <c r="H249">
        <v>2</v>
      </c>
      <c r="I249" t="s">
        <v>1588</v>
      </c>
      <c r="J249" t="s">
        <v>1589</v>
      </c>
      <c r="K249" t="s">
        <v>1590</v>
      </c>
      <c r="L249">
        <v>1368</v>
      </c>
      <c r="N249">
        <v>1011</v>
      </c>
      <c r="O249" t="s">
        <v>1494</v>
      </c>
      <c r="P249" t="s">
        <v>1494</v>
      </c>
      <c r="Q249">
        <v>1</v>
      </c>
      <c r="W249">
        <v>0</v>
      </c>
      <c r="X249">
        <v>1474986261</v>
      </c>
      <c r="Y249">
        <v>0.32199999999999995</v>
      </c>
      <c r="AA249">
        <v>0</v>
      </c>
      <c r="AB249">
        <v>8.1</v>
      </c>
      <c r="AC249">
        <v>0</v>
      </c>
      <c r="AD249">
        <v>0</v>
      </c>
      <c r="AE249">
        <v>0</v>
      </c>
      <c r="AF249">
        <v>8.1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0.4</v>
      </c>
      <c r="AU249" t="s">
        <v>37</v>
      </c>
      <c r="AV249">
        <v>0</v>
      </c>
      <c r="AW249">
        <v>2</v>
      </c>
      <c r="AX249">
        <v>53553150</v>
      </c>
      <c r="AY249">
        <v>1</v>
      </c>
      <c r="AZ249">
        <v>6144</v>
      </c>
      <c r="BA249">
        <v>246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Y249*Source!I79</f>
        <v>5.5886319999999996</v>
      </c>
      <c r="CY249">
        <f>AB249</f>
        <v>8.1</v>
      </c>
      <c r="CZ249">
        <f>AF249</f>
        <v>8.1</v>
      </c>
      <c r="DA249">
        <f>AJ249</f>
        <v>1</v>
      </c>
      <c r="DB249">
        <f>ROUND((ROUND(AT249*CZ249,2)*ROUND((1.15*0.7),7)),2)</f>
        <v>2.61</v>
      </c>
      <c r="DC249">
        <f>ROUND((ROUND(AT249*AG249,2)*ROUND((1.15*0.7),7)),2)</f>
        <v>0</v>
      </c>
    </row>
    <row r="250" spans="1:107" x14ac:dyDescent="0.2">
      <c r="A250">
        <f>ROW(Source!A79)</f>
        <v>79</v>
      </c>
      <c r="B250">
        <v>53551707</v>
      </c>
      <c r="C250">
        <v>53553139</v>
      </c>
      <c r="D250">
        <v>29174507</v>
      </c>
      <c r="E250">
        <v>1</v>
      </c>
      <c r="F250">
        <v>1</v>
      </c>
      <c r="G250">
        <v>1</v>
      </c>
      <c r="H250">
        <v>2</v>
      </c>
      <c r="I250" t="s">
        <v>1510</v>
      </c>
      <c r="J250" t="s">
        <v>1511</v>
      </c>
      <c r="K250" t="s">
        <v>1512</v>
      </c>
      <c r="L250">
        <v>1368</v>
      </c>
      <c r="N250">
        <v>1011</v>
      </c>
      <c r="O250" t="s">
        <v>1494</v>
      </c>
      <c r="P250" t="s">
        <v>1494</v>
      </c>
      <c r="Q250">
        <v>1</v>
      </c>
      <c r="W250">
        <v>0</v>
      </c>
      <c r="X250">
        <v>-144556207</v>
      </c>
      <c r="Y250">
        <v>9.6599999999999978E-2</v>
      </c>
      <c r="AA250">
        <v>0</v>
      </c>
      <c r="AB250">
        <v>5.13</v>
      </c>
      <c r="AC250">
        <v>0</v>
      </c>
      <c r="AD250">
        <v>0</v>
      </c>
      <c r="AE250">
        <v>0</v>
      </c>
      <c r="AF250">
        <v>5.13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0.12</v>
      </c>
      <c r="AU250" t="s">
        <v>37</v>
      </c>
      <c r="AV250">
        <v>0</v>
      </c>
      <c r="AW250">
        <v>2</v>
      </c>
      <c r="AX250">
        <v>53553151</v>
      </c>
      <c r="AY250">
        <v>1</v>
      </c>
      <c r="AZ250">
        <v>6144</v>
      </c>
      <c r="BA250">
        <v>247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Y250*Source!I79</f>
        <v>1.6765895999999998</v>
      </c>
      <c r="CY250">
        <f>AB250</f>
        <v>5.13</v>
      </c>
      <c r="CZ250">
        <f>AF250</f>
        <v>5.13</v>
      </c>
      <c r="DA250">
        <f>AJ250</f>
        <v>1</v>
      </c>
      <c r="DB250">
        <f>ROUND((ROUND(AT250*CZ250,2)*ROUND((1.15*0.7),7)),2)</f>
        <v>0.5</v>
      </c>
      <c r="DC250">
        <f>ROUND((ROUND(AT250*AG250,2)*ROUND((1.15*0.7),7)),2)</f>
        <v>0</v>
      </c>
    </row>
    <row r="251" spans="1:107" x14ac:dyDescent="0.2">
      <c r="A251">
        <f>ROW(Source!A79)</f>
        <v>79</v>
      </c>
      <c r="B251">
        <v>53551707</v>
      </c>
      <c r="C251">
        <v>53553139</v>
      </c>
      <c r="D251">
        <v>29174580</v>
      </c>
      <c r="E251">
        <v>1</v>
      </c>
      <c r="F251">
        <v>1</v>
      </c>
      <c r="G251">
        <v>1</v>
      </c>
      <c r="H251">
        <v>2</v>
      </c>
      <c r="I251" t="s">
        <v>1661</v>
      </c>
      <c r="J251" t="s">
        <v>1662</v>
      </c>
      <c r="K251" t="s">
        <v>1663</v>
      </c>
      <c r="L251">
        <v>1368</v>
      </c>
      <c r="N251">
        <v>1011</v>
      </c>
      <c r="O251" t="s">
        <v>1494</v>
      </c>
      <c r="P251" t="s">
        <v>1494</v>
      </c>
      <c r="Q251">
        <v>1</v>
      </c>
      <c r="W251">
        <v>0</v>
      </c>
      <c r="X251">
        <v>-991672839</v>
      </c>
      <c r="Y251">
        <v>0.15294999999999997</v>
      </c>
      <c r="AA251">
        <v>0</v>
      </c>
      <c r="AB251">
        <v>2.08</v>
      </c>
      <c r="AC251">
        <v>0</v>
      </c>
      <c r="AD251">
        <v>0</v>
      </c>
      <c r="AE251">
        <v>0</v>
      </c>
      <c r="AF251">
        <v>2.08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0.19</v>
      </c>
      <c r="AU251" t="s">
        <v>37</v>
      </c>
      <c r="AV251">
        <v>0</v>
      </c>
      <c r="AW251">
        <v>2</v>
      </c>
      <c r="AX251">
        <v>53553152</v>
      </c>
      <c r="AY251">
        <v>1</v>
      </c>
      <c r="AZ251">
        <v>6144</v>
      </c>
      <c r="BA251">
        <v>248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Y251*Source!I79</f>
        <v>2.6546002</v>
      </c>
      <c r="CY251">
        <f>AB251</f>
        <v>2.08</v>
      </c>
      <c r="CZ251">
        <f>AF251</f>
        <v>2.08</v>
      </c>
      <c r="DA251">
        <f>AJ251</f>
        <v>1</v>
      </c>
      <c r="DB251">
        <f>ROUND((ROUND(AT251*CZ251,2)*ROUND((1.15*0.7),7)),2)</f>
        <v>0.32</v>
      </c>
      <c r="DC251">
        <f>ROUND((ROUND(AT251*AG251,2)*ROUND((1.15*0.7),7)),2)</f>
        <v>0</v>
      </c>
    </row>
    <row r="252" spans="1:107" x14ac:dyDescent="0.2">
      <c r="A252">
        <f>ROW(Source!A79)</f>
        <v>79</v>
      </c>
      <c r="B252">
        <v>53551707</v>
      </c>
      <c r="C252">
        <v>53553139</v>
      </c>
      <c r="D252">
        <v>29174913</v>
      </c>
      <c r="E252">
        <v>1</v>
      </c>
      <c r="F252">
        <v>1</v>
      </c>
      <c r="G252">
        <v>1</v>
      </c>
      <c r="H252">
        <v>2</v>
      </c>
      <c r="I252" t="s">
        <v>1513</v>
      </c>
      <c r="J252" t="s">
        <v>1514</v>
      </c>
      <c r="K252" t="s">
        <v>1515</v>
      </c>
      <c r="L252">
        <v>1368</v>
      </c>
      <c r="N252">
        <v>1011</v>
      </c>
      <c r="O252" t="s">
        <v>1494</v>
      </c>
      <c r="P252" t="s">
        <v>1494</v>
      </c>
      <c r="Q252">
        <v>1</v>
      </c>
      <c r="W252">
        <v>0</v>
      </c>
      <c r="X252">
        <v>1230759911</v>
      </c>
      <c r="Y252">
        <v>0.13685</v>
      </c>
      <c r="AA252">
        <v>0</v>
      </c>
      <c r="AB252">
        <v>87.17</v>
      </c>
      <c r="AC252">
        <v>11.6</v>
      </c>
      <c r="AD252">
        <v>0</v>
      </c>
      <c r="AE252">
        <v>0</v>
      </c>
      <c r="AF252">
        <v>87.17</v>
      </c>
      <c r="AG252">
        <v>11.6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0.17</v>
      </c>
      <c r="AU252" t="s">
        <v>37</v>
      </c>
      <c r="AV252">
        <v>0</v>
      </c>
      <c r="AW252">
        <v>2</v>
      </c>
      <c r="AX252">
        <v>53553153</v>
      </c>
      <c r="AY252">
        <v>1</v>
      </c>
      <c r="AZ252">
        <v>6144</v>
      </c>
      <c r="BA252">
        <v>249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Y252*Source!I79</f>
        <v>2.3751686000000003</v>
      </c>
      <c r="CY252">
        <f>AB252</f>
        <v>87.17</v>
      </c>
      <c r="CZ252">
        <f>AF252</f>
        <v>87.17</v>
      </c>
      <c r="DA252">
        <f>AJ252</f>
        <v>1</v>
      </c>
      <c r="DB252">
        <f>ROUND((ROUND(AT252*CZ252,2)*ROUND((1.15*0.7),7)),2)</f>
        <v>11.93</v>
      </c>
      <c r="DC252">
        <f>ROUND((ROUND(AT252*AG252,2)*ROUND((1.15*0.7),7)),2)</f>
        <v>1.59</v>
      </c>
    </row>
    <row r="253" spans="1:107" x14ac:dyDescent="0.2">
      <c r="A253">
        <f>ROW(Source!A79)</f>
        <v>79</v>
      </c>
      <c r="B253">
        <v>53551707</v>
      </c>
      <c r="C253">
        <v>53553139</v>
      </c>
      <c r="D253">
        <v>29113979</v>
      </c>
      <c r="E253">
        <v>1</v>
      </c>
      <c r="F253">
        <v>1</v>
      </c>
      <c r="G253">
        <v>1</v>
      </c>
      <c r="H253">
        <v>3</v>
      </c>
      <c r="I253" t="s">
        <v>1597</v>
      </c>
      <c r="J253" t="s">
        <v>1598</v>
      </c>
      <c r="K253" t="s">
        <v>1599</v>
      </c>
      <c r="L253">
        <v>1348</v>
      </c>
      <c r="N253">
        <v>1009</v>
      </c>
      <c r="O253" t="s">
        <v>26</v>
      </c>
      <c r="P253" t="s">
        <v>26</v>
      </c>
      <c r="Q253">
        <v>1000</v>
      </c>
      <c r="W253">
        <v>0</v>
      </c>
      <c r="X253">
        <v>-1319080431</v>
      </c>
      <c r="Y253">
        <v>0</v>
      </c>
      <c r="AA253">
        <v>59864.94</v>
      </c>
      <c r="AB253">
        <v>0</v>
      </c>
      <c r="AC253">
        <v>0</v>
      </c>
      <c r="AD253">
        <v>0</v>
      </c>
      <c r="AE253">
        <v>9749.99</v>
      </c>
      <c r="AF253">
        <v>0</v>
      </c>
      <c r="AG253">
        <v>0</v>
      </c>
      <c r="AH253">
        <v>0</v>
      </c>
      <c r="AI253">
        <v>6.14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1E-4</v>
      </c>
      <c r="AU253" t="s">
        <v>36</v>
      </c>
      <c r="AV253">
        <v>0</v>
      </c>
      <c r="AW253">
        <v>2</v>
      </c>
      <c r="AX253">
        <v>53553154</v>
      </c>
      <c r="AY253">
        <v>1</v>
      </c>
      <c r="AZ253">
        <v>4096</v>
      </c>
      <c r="BA253">
        <v>250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Y253*Source!I79</f>
        <v>0</v>
      </c>
      <c r="CY253">
        <f>AA253</f>
        <v>59864.94</v>
      </c>
      <c r="CZ253">
        <f>AE253</f>
        <v>9749.99</v>
      </c>
      <c r="DA253">
        <f>AI253</f>
        <v>6.14</v>
      </c>
      <c r="DB253">
        <f>ROUND((ROUND(AT253*CZ253,2)*ROUND(0,7)),2)</f>
        <v>0</v>
      </c>
      <c r="DC253">
        <f>ROUND((ROUND(AT253*AG253,2)*ROUND(0,7)),2)</f>
        <v>0</v>
      </c>
    </row>
    <row r="254" spans="1:107" x14ac:dyDescent="0.2">
      <c r="A254">
        <f>ROW(Source!A79)</f>
        <v>79</v>
      </c>
      <c r="B254">
        <v>53551707</v>
      </c>
      <c r="C254">
        <v>53553139</v>
      </c>
      <c r="D254">
        <v>29107991</v>
      </c>
      <c r="E254">
        <v>1</v>
      </c>
      <c r="F254">
        <v>1</v>
      </c>
      <c r="G254">
        <v>1</v>
      </c>
      <c r="H254">
        <v>3</v>
      </c>
      <c r="I254" t="s">
        <v>849</v>
      </c>
      <c r="J254" t="s">
        <v>851</v>
      </c>
      <c r="K254" t="s">
        <v>850</v>
      </c>
      <c r="L254">
        <v>1354</v>
      </c>
      <c r="N254">
        <v>1010</v>
      </c>
      <c r="O254" t="s">
        <v>160</v>
      </c>
      <c r="P254" t="s">
        <v>160</v>
      </c>
      <c r="Q254">
        <v>1</v>
      </c>
      <c r="W254">
        <v>0</v>
      </c>
      <c r="X254">
        <v>143065284</v>
      </c>
      <c r="Y254">
        <v>0</v>
      </c>
      <c r="AA254">
        <v>446.99</v>
      </c>
      <c r="AB254">
        <v>0</v>
      </c>
      <c r="AC254">
        <v>0</v>
      </c>
      <c r="AD254">
        <v>0</v>
      </c>
      <c r="AE254">
        <v>72.8</v>
      </c>
      <c r="AF254">
        <v>0</v>
      </c>
      <c r="AG254">
        <v>0</v>
      </c>
      <c r="AH254">
        <v>0</v>
      </c>
      <c r="AI254">
        <v>6.14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1</v>
      </c>
      <c r="AQ254">
        <v>0</v>
      </c>
      <c r="AR254">
        <v>0</v>
      </c>
      <c r="AS254" t="s">
        <v>3</v>
      </c>
      <c r="AT254">
        <v>0.1</v>
      </c>
      <c r="AU254" t="s">
        <v>36</v>
      </c>
      <c r="AV254">
        <v>0</v>
      </c>
      <c r="AW254">
        <v>2</v>
      </c>
      <c r="AX254">
        <v>53553155</v>
      </c>
      <c r="AY254">
        <v>1</v>
      </c>
      <c r="AZ254">
        <v>4096</v>
      </c>
      <c r="BA254">
        <v>251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Y254*Source!I79</f>
        <v>0</v>
      </c>
      <c r="CY254">
        <f>AA254</f>
        <v>446.99</v>
      </c>
      <c r="CZ254">
        <f>AE254</f>
        <v>72.8</v>
      </c>
      <c r="DA254">
        <f>AI254</f>
        <v>6.14</v>
      </c>
      <c r="DB254">
        <f>ROUND((ROUND(AT254*CZ254,2)*ROUND(0,7)),2)</f>
        <v>0</v>
      </c>
      <c r="DC254">
        <f>ROUND((ROUND(AT254*AG254,2)*ROUND(0,7)),2)</f>
        <v>0</v>
      </c>
    </row>
    <row r="255" spans="1:107" x14ac:dyDescent="0.2">
      <c r="A255">
        <f>ROW(Source!A79)</f>
        <v>79</v>
      </c>
      <c r="B255">
        <v>53551707</v>
      </c>
      <c r="C255">
        <v>53553139</v>
      </c>
      <c r="D255">
        <v>29131398</v>
      </c>
      <c r="E255">
        <v>1</v>
      </c>
      <c r="F255">
        <v>1</v>
      </c>
      <c r="G255">
        <v>1</v>
      </c>
      <c r="H255">
        <v>3</v>
      </c>
      <c r="I255" t="s">
        <v>1664</v>
      </c>
      <c r="J255" t="s">
        <v>1665</v>
      </c>
      <c r="K255" t="s">
        <v>1666</v>
      </c>
      <c r="L255">
        <v>1348</v>
      </c>
      <c r="N255">
        <v>1009</v>
      </c>
      <c r="O255" t="s">
        <v>26</v>
      </c>
      <c r="P255" t="s">
        <v>26</v>
      </c>
      <c r="Q255">
        <v>1000</v>
      </c>
      <c r="W255">
        <v>0</v>
      </c>
      <c r="X255">
        <v>1426677377</v>
      </c>
      <c r="Y255">
        <v>0</v>
      </c>
      <c r="AA255">
        <v>35636.559999999998</v>
      </c>
      <c r="AB255">
        <v>0</v>
      </c>
      <c r="AC255">
        <v>0</v>
      </c>
      <c r="AD255">
        <v>0</v>
      </c>
      <c r="AE255">
        <v>5804</v>
      </c>
      <c r="AF255">
        <v>0</v>
      </c>
      <c r="AG255">
        <v>0</v>
      </c>
      <c r="AH255">
        <v>0</v>
      </c>
      <c r="AI255">
        <v>6.14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3.0000000000000001E-3</v>
      </c>
      <c r="AU255" t="s">
        <v>36</v>
      </c>
      <c r="AV255">
        <v>0</v>
      </c>
      <c r="AW255">
        <v>2</v>
      </c>
      <c r="AX255">
        <v>53553158</v>
      </c>
      <c r="AY255">
        <v>1</v>
      </c>
      <c r="AZ255">
        <v>4096</v>
      </c>
      <c r="BA255">
        <v>254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Y255*Source!I79</f>
        <v>0</v>
      </c>
      <c r="CY255">
        <f>AA255</f>
        <v>35636.559999999998</v>
      </c>
      <c r="CZ255">
        <f>AE255</f>
        <v>5804</v>
      </c>
      <c r="DA255">
        <f>AI255</f>
        <v>6.14</v>
      </c>
      <c r="DB255">
        <f>ROUND((ROUND(AT255*CZ255,2)*ROUND(0,7)),2)</f>
        <v>0</v>
      </c>
      <c r="DC255">
        <f>ROUND((ROUND(AT255*AG255,2)*ROUND(0,7)),2)</f>
        <v>0</v>
      </c>
    </row>
    <row r="256" spans="1:107" x14ac:dyDescent="0.2">
      <c r="A256">
        <f>ROW(Source!A79)</f>
        <v>79</v>
      </c>
      <c r="B256">
        <v>53551707</v>
      </c>
      <c r="C256">
        <v>53553139</v>
      </c>
      <c r="D256">
        <v>29164349</v>
      </c>
      <c r="E256">
        <v>1</v>
      </c>
      <c r="F256">
        <v>1</v>
      </c>
      <c r="G256">
        <v>1</v>
      </c>
      <c r="H256">
        <v>3</v>
      </c>
      <c r="I256" t="s">
        <v>24</v>
      </c>
      <c r="J256" t="s">
        <v>194</v>
      </c>
      <c r="K256" t="s">
        <v>25</v>
      </c>
      <c r="L256">
        <v>1348</v>
      </c>
      <c r="N256">
        <v>1009</v>
      </c>
      <c r="O256" t="s">
        <v>26</v>
      </c>
      <c r="P256" t="s">
        <v>26</v>
      </c>
      <c r="Q256">
        <v>1000</v>
      </c>
      <c r="W256">
        <v>0</v>
      </c>
      <c r="X256">
        <v>-304821490</v>
      </c>
      <c r="Y256">
        <v>1.4999999999999999E-2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6.14</v>
      </c>
      <c r="AJ256">
        <v>1</v>
      </c>
      <c r="AK256">
        <v>1</v>
      </c>
      <c r="AL256">
        <v>1</v>
      </c>
      <c r="AN256">
        <v>0</v>
      </c>
      <c r="AO256">
        <v>0</v>
      </c>
      <c r="AP256">
        <v>0</v>
      </c>
      <c r="AQ256">
        <v>0</v>
      </c>
      <c r="AR256">
        <v>0</v>
      </c>
      <c r="AS256" t="s">
        <v>3</v>
      </c>
      <c r="AT256">
        <v>1.4999999999999999E-2</v>
      </c>
      <c r="AU256" t="s">
        <v>3</v>
      </c>
      <c r="AV256">
        <v>0</v>
      </c>
      <c r="AW256">
        <v>1</v>
      </c>
      <c r="AX256">
        <v>-1</v>
      </c>
      <c r="AY256">
        <v>0</v>
      </c>
      <c r="AZ256">
        <v>0</v>
      </c>
      <c r="BA256" t="s">
        <v>3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Y256*Source!I79</f>
        <v>0.26034000000000002</v>
      </c>
      <c r="CY256">
        <f>AA256</f>
        <v>0</v>
      </c>
      <c r="CZ256">
        <f>AE256</f>
        <v>0</v>
      </c>
      <c r="DA256">
        <f>AI256</f>
        <v>6.14</v>
      </c>
      <c r="DB256">
        <f>ROUND(ROUND(AT256*CZ256,2),2)</f>
        <v>0</v>
      </c>
      <c r="DC256">
        <f>ROUND(ROUND(AT256*AG256,2),2)</f>
        <v>0</v>
      </c>
    </row>
    <row r="257" spans="1:107" x14ac:dyDescent="0.2">
      <c r="A257">
        <f>ROW(Source!A82)</f>
        <v>82</v>
      </c>
      <c r="B257">
        <v>53551706</v>
      </c>
      <c r="C257">
        <v>53553160</v>
      </c>
      <c r="D257">
        <v>18413627</v>
      </c>
      <c r="E257">
        <v>1</v>
      </c>
      <c r="F257">
        <v>1</v>
      </c>
      <c r="G257">
        <v>1</v>
      </c>
      <c r="H257">
        <v>1</v>
      </c>
      <c r="I257" t="s">
        <v>1659</v>
      </c>
      <c r="J257" t="s">
        <v>3</v>
      </c>
      <c r="K257" t="s">
        <v>1660</v>
      </c>
      <c r="L257">
        <v>1369</v>
      </c>
      <c r="N257">
        <v>1013</v>
      </c>
      <c r="O257" t="s">
        <v>1486</v>
      </c>
      <c r="P257" t="s">
        <v>1486</v>
      </c>
      <c r="Q257">
        <v>1</v>
      </c>
      <c r="W257">
        <v>0</v>
      </c>
      <c r="X257">
        <v>-1366182279</v>
      </c>
      <c r="Y257">
        <v>3.1739999999999995</v>
      </c>
      <c r="AA257">
        <v>0</v>
      </c>
      <c r="AB257">
        <v>0</v>
      </c>
      <c r="AC257">
        <v>0</v>
      </c>
      <c r="AD257">
        <v>349.58</v>
      </c>
      <c r="AE257">
        <v>0</v>
      </c>
      <c r="AF257">
        <v>0</v>
      </c>
      <c r="AG257">
        <v>0</v>
      </c>
      <c r="AH257">
        <v>349.58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2.4</v>
      </c>
      <c r="AU257" t="s">
        <v>62</v>
      </c>
      <c r="AV257">
        <v>1</v>
      </c>
      <c r="AW257">
        <v>2</v>
      </c>
      <c r="AX257">
        <v>53553181</v>
      </c>
      <c r="AY257">
        <v>2</v>
      </c>
      <c r="AZ257">
        <v>137216</v>
      </c>
      <c r="BA257">
        <v>255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Y257*Source!I82</f>
        <v>55.087943999999993</v>
      </c>
      <c r="CY257">
        <f>AD257</f>
        <v>349.58</v>
      </c>
      <c r="CZ257">
        <f>AH257</f>
        <v>349.58</v>
      </c>
      <c r="DA257">
        <f>AL257</f>
        <v>1</v>
      </c>
      <c r="DB257">
        <f>ROUND((ROUND(AT257*CZ257,2)*ROUND((1.15*1.15),7)),2)</f>
        <v>1109.56</v>
      </c>
      <c r="DC257">
        <f>ROUND((ROUND(AT257*AG257,2)*ROUND((1.15*1.15),7)),2)</f>
        <v>0</v>
      </c>
    </row>
    <row r="258" spans="1:107" x14ac:dyDescent="0.2">
      <c r="A258">
        <f>ROW(Source!A82)</f>
        <v>82</v>
      </c>
      <c r="B258">
        <v>53551706</v>
      </c>
      <c r="C258">
        <v>53553160</v>
      </c>
      <c r="D258">
        <v>29172657</v>
      </c>
      <c r="E258">
        <v>1</v>
      </c>
      <c r="F258">
        <v>1</v>
      </c>
      <c r="G258">
        <v>1</v>
      </c>
      <c r="H258">
        <v>2</v>
      </c>
      <c r="I258" t="s">
        <v>1588</v>
      </c>
      <c r="J258" t="s">
        <v>1589</v>
      </c>
      <c r="K258" t="s">
        <v>1590</v>
      </c>
      <c r="L258">
        <v>1368</v>
      </c>
      <c r="N258">
        <v>1011</v>
      </c>
      <c r="O258" t="s">
        <v>1494</v>
      </c>
      <c r="P258" t="s">
        <v>1494</v>
      </c>
      <c r="Q258">
        <v>1</v>
      </c>
      <c r="W258">
        <v>0</v>
      </c>
      <c r="X258">
        <v>1474986261</v>
      </c>
      <c r="Y258">
        <v>0.57499999999999996</v>
      </c>
      <c r="AA258">
        <v>0</v>
      </c>
      <c r="AB258">
        <v>8.1</v>
      </c>
      <c r="AC258">
        <v>0</v>
      </c>
      <c r="AD258">
        <v>0</v>
      </c>
      <c r="AE258">
        <v>0</v>
      </c>
      <c r="AF258">
        <v>8.1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0.4</v>
      </c>
      <c r="AU258" t="s">
        <v>61</v>
      </c>
      <c r="AV258">
        <v>0</v>
      </c>
      <c r="AW258">
        <v>2</v>
      </c>
      <c r="AX258">
        <v>53553182</v>
      </c>
      <c r="AY258">
        <v>1</v>
      </c>
      <c r="AZ258">
        <v>6144</v>
      </c>
      <c r="BA258">
        <v>256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Y258*Source!I82</f>
        <v>9.9796999999999993</v>
      </c>
      <c r="CY258">
        <f>AB258</f>
        <v>8.1</v>
      </c>
      <c r="CZ258">
        <f>AF258</f>
        <v>8.1</v>
      </c>
      <c r="DA258">
        <f>AJ258</f>
        <v>1</v>
      </c>
      <c r="DB258">
        <f>ROUND((ROUND(AT258*CZ258,2)*ROUND((1.25*1.15),7)),2)</f>
        <v>4.66</v>
      </c>
      <c r="DC258">
        <f>ROUND((ROUND(AT258*AG258,2)*ROUND((1.25*1.15),7)),2)</f>
        <v>0</v>
      </c>
    </row>
    <row r="259" spans="1:107" x14ac:dyDescent="0.2">
      <c r="A259">
        <f>ROW(Source!A82)</f>
        <v>82</v>
      </c>
      <c r="B259">
        <v>53551706</v>
      </c>
      <c r="C259">
        <v>53553160</v>
      </c>
      <c r="D259">
        <v>29174507</v>
      </c>
      <c r="E259">
        <v>1</v>
      </c>
      <c r="F259">
        <v>1</v>
      </c>
      <c r="G259">
        <v>1</v>
      </c>
      <c r="H259">
        <v>2</v>
      </c>
      <c r="I259" t="s">
        <v>1510</v>
      </c>
      <c r="J259" t="s">
        <v>1511</v>
      </c>
      <c r="K259" t="s">
        <v>1512</v>
      </c>
      <c r="L259">
        <v>1368</v>
      </c>
      <c r="N259">
        <v>1011</v>
      </c>
      <c r="O259" t="s">
        <v>1494</v>
      </c>
      <c r="P259" t="s">
        <v>1494</v>
      </c>
      <c r="Q259">
        <v>1</v>
      </c>
      <c r="W259">
        <v>0</v>
      </c>
      <c r="X259">
        <v>-144556207</v>
      </c>
      <c r="Y259">
        <v>0.17249999999999999</v>
      </c>
      <c r="AA259">
        <v>0</v>
      </c>
      <c r="AB259">
        <v>5.13</v>
      </c>
      <c r="AC259">
        <v>0</v>
      </c>
      <c r="AD259">
        <v>0</v>
      </c>
      <c r="AE259">
        <v>0</v>
      </c>
      <c r="AF259">
        <v>5.13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1</v>
      </c>
      <c r="AQ259">
        <v>0</v>
      </c>
      <c r="AR259">
        <v>0</v>
      </c>
      <c r="AS259" t="s">
        <v>3</v>
      </c>
      <c r="AT259">
        <v>0.12</v>
      </c>
      <c r="AU259" t="s">
        <v>61</v>
      </c>
      <c r="AV259">
        <v>0</v>
      </c>
      <c r="AW259">
        <v>2</v>
      </c>
      <c r="AX259">
        <v>53553183</v>
      </c>
      <c r="AY259">
        <v>1</v>
      </c>
      <c r="AZ259">
        <v>6144</v>
      </c>
      <c r="BA259">
        <v>257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Y259*Source!I82</f>
        <v>2.9939100000000001</v>
      </c>
      <c r="CY259">
        <f>AB259</f>
        <v>5.13</v>
      </c>
      <c r="CZ259">
        <f>AF259</f>
        <v>5.13</v>
      </c>
      <c r="DA259">
        <f>AJ259</f>
        <v>1</v>
      </c>
      <c r="DB259">
        <f>ROUND((ROUND(AT259*CZ259,2)*ROUND((1.25*1.15),7)),2)</f>
        <v>0.89</v>
      </c>
      <c r="DC259">
        <f>ROUND((ROUND(AT259*AG259,2)*ROUND((1.25*1.15),7)),2)</f>
        <v>0</v>
      </c>
    </row>
    <row r="260" spans="1:107" x14ac:dyDescent="0.2">
      <c r="A260">
        <f>ROW(Source!A82)</f>
        <v>82</v>
      </c>
      <c r="B260">
        <v>53551706</v>
      </c>
      <c r="C260">
        <v>53553160</v>
      </c>
      <c r="D260">
        <v>29174580</v>
      </c>
      <c r="E260">
        <v>1</v>
      </c>
      <c r="F260">
        <v>1</v>
      </c>
      <c r="G260">
        <v>1</v>
      </c>
      <c r="H260">
        <v>2</v>
      </c>
      <c r="I260" t="s">
        <v>1661</v>
      </c>
      <c r="J260" t="s">
        <v>1662</v>
      </c>
      <c r="K260" t="s">
        <v>1663</v>
      </c>
      <c r="L260">
        <v>1368</v>
      </c>
      <c r="N260">
        <v>1011</v>
      </c>
      <c r="O260" t="s">
        <v>1494</v>
      </c>
      <c r="P260" t="s">
        <v>1494</v>
      </c>
      <c r="Q260">
        <v>1</v>
      </c>
      <c r="W260">
        <v>0</v>
      </c>
      <c r="X260">
        <v>-991672839</v>
      </c>
      <c r="Y260">
        <v>0.27312499999999995</v>
      </c>
      <c r="AA260">
        <v>0</v>
      </c>
      <c r="AB260">
        <v>2.08</v>
      </c>
      <c r="AC260">
        <v>0</v>
      </c>
      <c r="AD260">
        <v>0</v>
      </c>
      <c r="AE260">
        <v>0</v>
      </c>
      <c r="AF260">
        <v>2.08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1</v>
      </c>
      <c r="AQ260">
        <v>0</v>
      </c>
      <c r="AR260">
        <v>0</v>
      </c>
      <c r="AS260" t="s">
        <v>3</v>
      </c>
      <c r="AT260">
        <v>0.19</v>
      </c>
      <c r="AU260" t="s">
        <v>61</v>
      </c>
      <c r="AV260">
        <v>0</v>
      </c>
      <c r="AW260">
        <v>2</v>
      </c>
      <c r="AX260">
        <v>53553184</v>
      </c>
      <c r="AY260">
        <v>1</v>
      </c>
      <c r="AZ260">
        <v>6144</v>
      </c>
      <c r="BA260">
        <v>258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Y260*Source!I82</f>
        <v>4.7403575</v>
      </c>
      <c r="CY260">
        <f>AB260</f>
        <v>2.08</v>
      </c>
      <c r="CZ260">
        <f>AF260</f>
        <v>2.08</v>
      </c>
      <c r="DA260">
        <f>AJ260</f>
        <v>1</v>
      </c>
      <c r="DB260">
        <f>ROUND((ROUND(AT260*CZ260,2)*ROUND((1.25*1.15),7)),2)</f>
        <v>0.57999999999999996</v>
      </c>
      <c r="DC260">
        <f>ROUND((ROUND(AT260*AG260,2)*ROUND((1.25*1.15),7)),2)</f>
        <v>0</v>
      </c>
    </row>
    <row r="261" spans="1:107" x14ac:dyDescent="0.2">
      <c r="A261">
        <f>ROW(Source!A82)</f>
        <v>82</v>
      </c>
      <c r="B261">
        <v>53551706</v>
      </c>
      <c r="C261">
        <v>53553160</v>
      </c>
      <c r="D261">
        <v>29174913</v>
      </c>
      <c r="E261">
        <v>1</v>
      </c>
      <c r="F261">
        <v>1</v>
      </c>
      <c r="G261">
        <v>1</v>
      </c>
      <c r="H261">
        <v>2</v>
      </c>
      <c r="I261" t="s">
        <v>1513</v>
      </c>
      <c r="J261" t="s">
        <v>1514</v>
      </c>
      <c r="K261" t="s">
        <v>1515</v>
      </c>
      <c r="L261">
        <v>1368</v>
      </c>
      <c r="N261">
        <v>1011</v>
      </c>
      <c r="O261" t="s">
        <v>1494</v>
      </c>
      <c r="P261" t="s">
        <v>1494</v>
      </c>
      <c r="Q261">
        <v>1</v>
      </c>
      <c r="W261">
        <v>0</v>
      </c>
      <c r="X261">
        <v>1230759911</v>
      </c>
      <c r="Y261">
        <v>0.24437500000000001</v>
      </c>
      <c r="AA261">
        <v>0</v>
      </c>
      <c r="AB261">
        <v>87.17</v>
      </c>
      <c r="AC261">
        <v>11.6</v>
      </c>
      <c r="AD261">
        <v>0</v>
      </c>
      <c r="AE261">
        <v>0</v>
      </c>
      <c r="AF261">
        <v>87.17</v>
      </c>
      <c r="AG261">
        <v>11.6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0.17</v>
      </c>
      <c r="AU261" t="s">
        <v>61</v>
      </c>
      <c r="AV261">
        <v>0</v>
      </c>
      <c r="AW261">
        <v>2</v>
      </c>
      <c r="AX261">
        <v>53553185</v>
      </c>
      <c r="AY261">
        <v>1</v>
      </c>
      <c r="AZ261">
        <v>6144</v>
      </c>
      <c r="BA261">
        <v>259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Y261*Source!I82</f>
        <v>4.2413725000000007</v>
      </c>
      <c r="CY261">
        <f>AB261</f>
        <v>87.17</v>
      </c>
      <c r="CZ261">
        <f>AF261</f>
        <v>87.17</v>
      </c>
      <c r="DA261">
        <f>AJ261</f>
        <v>1</v>
      </c>
      <c r="DB261">
        <f>ROUND((ROUND(AT261*CZ261,2)*ROUND((1.25*1.15),7)),2)</f>
        <v>21.3</v>
      </c>
      <c r="DC261">
        <f>ROUND((ROUND(AT261*AG261,2)*ROUND((1.25*1.15),7)),2)</f>
        <v>2.83</v>
      </c>
    </row>
    <row r="262" spans="1:107" x14ac:dyDescent="0.2">
      <c r="A262">
        <f>ROW(Source!A82)</f>
        <v>82</v>
      </c>
      <c r="B262">
        <v>53551706</v>
      </c>
      <c r="C262">
        <v>53553160</v>
      </c>
      <c r="D262">
        <v>29114798</v>
      </c>
      <c r="E262">
        <v>1</v>
      </c>
      <c r="F262">
        <v>1</v>
      </c>
      <c r="G262">
        <v>1</v>
      </c>
      <c r="H262">
        <v>3</v>
      </c>
      <c r="I262" t="s">
        <v>217</v>
      </c>
      <c r="J262" t="s">
        <v>220</v>
      </c>
      <c r="K262" t="s">
        <v>218</v>
      </c>
      <c r="L262">
        <v>1035</v>
      </c>
      <c r="N262">
        <v>1013</v>
      </c>
      <c r="O262" t="s">
        <v>219</v>
      </c>
      <c r="P262" t="s">
        <v>219</v>
      </c>
      <c r="Q262">
        <v>1</v>
      </c>
      <c r="W262">
        <v>0</v>
      </c>
      <c r="X262">
        <v>-1782440191</v>
      </c>
      <c r="Y262">
        <v>0.28808499999999998</v>
      </c>
      <c r="AA262">
        <v>109.67</v>
      </c>
      <c r="AB262">
        <v>0</v>
      </c>
      <c r="AC262">
        <v>0</v>
      </c>
      <c r="AD262">
        <v>0</v>
      </c>
      <c r="AE262">
        <v>109.67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0</v>
      </c>
      <c r="AP262">
        <v>0</v>
      </c>
      <c r="AQ262">
        <v>0</v>
      </c>
      <c r="AR262">
        <v>0</v>
      </c>
      <c r="AS262" t="s">
        <v>3</v>
      </c>
      <c r="AT262">
        <v>0.28808499999999998</v>
      </c>
      <c r="AU262" t="s">
        <v>3</v>
      </c>
      <c r="AV262">
        <v>0</v>
      </c>
      <c r="AW262">
        <v>1</v>
      </c>
      <c r="AX262">
        <v>-1</v>
      </c>
      <c r="AY262">
        <v>0</v>
      </c>
      <c r="AZ262">
        <v>0</v>
      </c>
      <c r="BA262" t="s">
        <v>3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Y262*Source!I82</f>
        <v>5.0000032599999997</v>
      </c>
      <c r="CY262">
        <f t="shared" ref="CY262:CY275" si="74">AA262</f>
        <v>109.67</v>
      </c>
      <c r="CZ262">
        <f t="shared" ref="CZ262:CZ275" si="75">AE262</f>
        <v>109.67</v>
      </c>
      <c r="DA262">
        <f t="shared" ref="DA262:DA275" si="76">AI262</f>
        <v>1</v>
      </c>
      <c r="DB262">
        <f t="shared" ref="DB262:DB275" si="77">ROUND(ROUND(AT262*CZ262,2),2)</f>
        <v>31.59</v>
      </c>
      <c r="DC262">
        <f t="shared" ref="DC262:DC275" si="78">ROUND(ROUND(AT262*AG262,2),2)</f>
        <v>0</v>
      </c>
    </row>
    <row r="263" spans="1:107" x14ac:dyDescent="0.2">
      <c r="A263">
        <f>ROW(Source!A82)</f>
        <v>82</v>
      </c>
      <c r="B263">
        <v>53551706</v>
      </c>
      <c r="C263">
        <v>53553160</v>
      </c>
      <c r="D263">
        <v>29114824</v>
      </c>
      <c r="E263">
        <v>1</v>
      </c>
      <c r="F263">
        <v>1</v>
      </c>
      <c r="G263">
        <v>1</v>
      </c>
      <c r="H263">
        <v>3</v>
      </c>
      <c r="I263" t="s">
        <v>226</v>
      </c>
      <c r="J263" t="s">
        <v>228</v>
      </c>
      <c r="K263" t="s">
        <v>227</v>
      </c>
      <c r="L263">
        <v>1354</v>
      </c>
      <c r="N263">
        <v>1010</v>
      </c>
      <c r="O263" t="s">
        <v>160</v>
      </c>
      <c r="P263" t="s">
        <v>160</v>
      </c>
      <c r="Q263">
        <v>1</v>
      </c>
      <c r="W263">
        <v>0</v>
      </c>
      <c r="X263">
        <v>-1030546797</v>
      </c>
      <c r="Y263">
        <v>0.28808499999999998</v>
      </c>
      <c r="AA263">
        <v>20.25</v>
      </c>
      <c r="AB263">
        <v>0</v>
      </c>
      <c r="AC263">
        <v>0</v>
      </c>
      <c r="AD263">
        <v>0</v>
      </c>
      <c r="AE263">
        <v>20.25</v>
      </c>
      <c r="AF263">
        <v>0</v>
      </c>
      <c r="AG263">
        <v>0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0</v>
      </c>
      <c r="AP263">
        <v>0</v>
      </c>
      <c r="AQ263">
        <v>0</v>
      </c>
      <c r="AR263">
        <v>0</v>
      </c>
      <c r="AS263" t="s">
        <v>3</v>
      </c>
      <c r="AT263">
        <v>0.28808499999999998</v>
      </c>
      <c r="AU263" t="s">
        <v>3</v>
      </c>
      <c r="AV263">
        <v>0</v>
      </c>
      <c r="AW263">
        <v>1</v>
      </c>
      <c r="AX263">
        <v>-1</v>
      </c>
      <c r="AY263">
        <v>0</v>
      </c>
      <c r="AZ263">
        <v>0</v>
      </c>
      <c r="BA263" t="s">
        <v>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Y263*Source!I82</f>
        <v>5.0000032599999997</v>
      </c>
      <c r="CY263">
        <f t="shared" si="74"/>
        <v>20.25</v>
      </c>
      <c r="CZ263">
        <f t="shared" si="75"/>
        <v>20.25</v>
      </c>
      <c r="DA263">
        <f t="shared" si="76"/>
        <v>1</v>
      </c>
      <c r="DB263">
        <f t="shared" si="77"/>
        <v>5.83</v>
      </c>
      <c r="DC263">
        <f t="shared" si="78"/>
        <v>0</v>
      </c>
    </row>
    <row r="264" spans="1:107" x14ac:dyDescent="0.2">
      <c r="A264">
        <f>ROW(Source!A82)</f>
        <v>82</v>
      </c>
      <c r="B264">
        <v>53551706</v>
      </c>
      <c r="C264">
        <v>53553160</v>
      </c>
      <c r="D264">
        <v>29113979</v>
      </c>
      <c r="E264">
        <v>1</v>
      </c>
      <c r="F264">
        <v>1</v>
      </c>
      <c r="G264">
        <v>1</v>
      </c>
      <c r="H264">
        <v>3</v>
      </c>
      <c r="I264" t="s">
        <v>1597</v>
      </c>
      <c r="J264" t="s">
        <v>1598</v>
      </c>
      <c r="K264" t="s">
        <v>1599</v>
      </c>
      <c r="L264">
        <v>1348</v>
      </c>
      <c r="N264">
        <v>1009</v>
      </c>
      <c r="O264" t="s">
        <v>26</v>
      </c>
      <c r="P264" t="s">
        <v>26</v>
      </c>
      <c r="Q264">
        <v>1000</v>
      </c>
      <c r="W264">
        <v>0</v>
      </c>
      <c r="X264">
        <v>-1319080431</v>
      </c>
      <c r="Y264">
        <v>1E-4</v>
      </c>
      <c r="AA264">
        <v>9749.99</v>
      </c>
      <c r="AB264">
        <v>0</v>
      </c>
      <c r="AC264">
        <v>0</v>
      </c>
      <c r="AD264">
        <v>0</v>
      </c>
      <c r="AE264">
        <v>9749.99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1E-4</v>
      </c>
      <c r="AU264" t="s">
        <v>3</v>
      </c>
      <c r="AV264">
        <v>0</v>
      </c>
      <c r="AW264">
        <v>2</v>
      </c>
      <c r="AX264">
        <v>53553186</v>
      </c>
      <c r="AY264">
        <v>1</v>
      </c>
      <c r="AZ264">
        <v>0</v>
      </c>
      <c r="BA264">
        <v>260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Y264*Source!I82</f>
        <v>1.7356000000000003E-3</v>
      </c>
      <c r="CY264">
        <f t="shared" si="74"/>
        <v>9749.99</v>
      </c>
      <c r="CZ264">
        <f t="shared" si="75"/>
        <v>9749.99</v>
      </c>
      <c r="DA264">
        <f t="shared" si="76"/>
        <v>1</v>
      </c>
      <c r="DB264">
        <f t="shared" si="77"/>
        <v>0.97</v>
      </c>
      <c r="DC264">
        <f t="shared" si="78"/>
        <v>0</v>
      </c>
    </row>
    <row r="265" spans="1:107" x14ac:dyDescent="0.2">
      <c r="A265">
        <f>ROW(Source!A82)</f>
        <v>82</v>
      </c>
      <c r="B265">
        <v>53551706</v>
      </c>
      <c r="C265">
        <v>53553160</v>
      </c>
      <c r="D265">
        <v>29107991</v>
      </c>
      <c r="E265">
        <v>1</v>
      </c>
      <c r="F265">
        <v>1</v>
      </c>
      <c r="G265">
        <v>1</v>
      </c>
      <c r="H265">
        <v>3</v>
      </c>
      <c r="I265" t="s">
        <v>849</v>
      </c>
      <c r="J265" t="s">
        <v>851</v>
      </c>
      <c r="K265" t="s">
        <v>850</v>
      </c>
      <c r="L265">
        <v>1354</v>
      </c>
      <c r="N265">
        <v>1010</v>
      </c>
      <c r="O265" t="s">
        <v>160</v>
      </c>
      <c r="P265" t="s">
        <v>160</v>
      </c>
      <c r="Q265">
        <v>1</v>
      </c>
      <c r="W265">
        <v>0</v>
      </c>
      <c r="X265">
        <v>143065284</v>
      </c>
      <c r="Y265">
        <v>0.1</v>
      </c>
      <c r="AA265">
        <v>72.8</v>
      </c>
      <c r="AB265">
        <v>0</v>
      </c>
      <c r="AC265">
        <v>0</v>
      </c>
      <c r="AD265">
        <v>0</v>
      </c>
      <c r="AE265">
        <v>72.8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0.1</v>
      </c>
      <c r="AU265" t="s">
        <v>3</v>
      </c>
      <c r="AV265">
        <v>0</v>
      </c>
      <c r="AW265">
        <v>2</v>
      </c>
      <c r="AX265">
        <v>53553187</v>
      </c>
      <c r="AY265">
        <v>1</v>
      </c>
      <c r="AZ265">
        <v>0</v>
      </c>
      <c r="BA265">
        <v>261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Y265*Source!I82</f>
        <v>1.7356000000000003</v>
      </c>
      <c r="CY265">
        <f t="shared" si="74"/>
        <v>72.8</v>
      </c>
      <c r="CZ265">
        <f t="shared" si="75"/>
        <v>72.8</v>
      </c>
      <c r="DA265">
        <f t="shared" si="76"/>
        <v>1</v>
      </c>
      <c r="DB265">
        <f t="shared" si="77"/>
        <v>7.28</v>
      </c>
      <c r="DC265">
        <f t="shared" si="78"/>
        <v>0</v>
      </c>
    </row>
    <row r="266" spans="1:107" x14ac:dyDescent="0.2">
      <c r="A266">
        <f>ROW(Source!A82)</f>
        <v>82</v>
      </c>
      <c r="B266">
        <v>53551706</v>
      </c>
      <c r="C266">
        <v>53553160</v>
      </c>
      <c r="D266">
        <v>29130613</v>
      </c>
      <c r="E266">
        <v>1</v>
      </c>
      <c r="F266">
        <v>1</v>
      </c>
      <c r="G266">
        <v>1</v>
      </c>
      <c r="H266">
        <v>3</v>
      </c>
      <c r="I266" t="s">
        <v>213</v>
      </c>
      <c r="J266" t="s">
        <v>215</v>
      </c>
      <c r="K266" t="s">
        <v>214</v>
      </c>
      <c r="L266">
        <v>1354</v>
      </c>
      <c r="N266">
        <v>1010</v>
      </c>
      <c r="O266" t="s">
        <v>160</v>
      </c>
      <c r="P266" t="s">
        <v>160</v>
      </c>
      <c r="Q266">
        <v>1</v>
      </c>
      <c r="W266">
        <v>0</v>
      </c>
      <c r="X266">
        <v>1197201291</v>
      </c>
      <c r="Y266">
        <v>5.7617000000000002E-2</v>
      </c>
      <c r="AA266">
        <v>5356.34</v>
      </c>
      <c r="AB266">
        <v>0</v>
      </c>
      <c r="AC266">
        <v>0</v>
      </c>
      <c r="AD266">
        <v>0</v>
      </c>
      <c r="AE266">
        <v>5356.34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0</v>
      </c>
      <c r="AP266">
        <v>0</v>
      </c>
      <c r="AQ266">
        <v>0</v>
      </c>
      <c r="AR266">
        <v>0</v>
      </c>
      <c r="AS266" t="s">
        <v>3</v>
      </c>
      <c r="AT266">
        <v>5.7617000000000002E-2</v>
      </c>
      <c r="AU266" t="s">
        <v>3</v>
      </c>
      <c r="AV266">
        <v>0</v>
      </c>
      <c r="AW266">
        <v>1</v>
      </c>
      <c r="AX266">
        <v>-1</v>
      </c>
      <c r="AY266">
        <v>0</v>
      </c>
      <c r="AZ266">
        <v>0</v>
      </c>
      <c r="BA266" t="s">
        <v>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Y266*Source!I82</f>
        <v>1.0000006520000002</v>
      </c>
      <c r="CY266">
        <f t="shared" si="74"/>
        <v>5356.34</v>
      </c>
      <c r="CZ266">
        <f t="shared" si="75"/>
        <v>5356.34</v>
      </c>
      <c r="DA266">
        <f t="shared" si="76"/>
        <v>1</v>
      </c>
      <c r="DB266">
        <f t="shared" si="77"/>
        <v>308.62</v>
      </c>
      <c r="DC266">
        <f t="shared" si="78"/>
        <v>0</v>
      </c>
    </row>
    <row r="267" spans="1:107" x14ac:dyDescent="0.2">
      <c r="A267">
        <f>ROW(Source!A82)</f>
        <v>82</v>
      </c>
      <c r="B267">
        <v>53551706</v>
      </c>
      <c r="C267">
        <v>53553160</v>
      </c>
      <c r="D267">
        <v>29130614</v>
      </c>
      <c r="E267">
        <v>1</v>
      </c>
      <c r="F267">
        <v>1</v>
      </c>
      <c r="G267">
        <v>1</v>
      </c>
      <c r="H267">
        <v>3</v>
      </c>
      <c r="I267" t="s">
        <v>206</v>
      </c>
      <c r="J267" t="s">
        <v>208</v>
      </c>
      <c r="K267" t="s">
        <v>207</v>
      </c>
      <c r="L267">
        <v>1354</v>
      </c>
      <c r="N267">
        <v>1010</v>
      </c>
      <c r="O267" t="s">
        <v>160</v>
      </c>
      <c r="P267" t="s">
        <v>160</v>
      </c>
      <c r="Q267">
        <v>1</v>
      </c>
      <c r="W267">
        <v>0</v>
      </c>
      <c r="X267">
        <v>594655363</v>
      </c>
      <c r="Y267">
        <v>5.7617000000000002E-2</v>
      </c>
      <c r="AA267">
        <v>5688.16</v>
      </c>
      <c r="AB267">
        <v>0</v>
      </c>
      <c r="AC267">
        <v>0</v>
      </c>
      <c r="AD267">
        <v>0</v>
      </c>
      <c r="AE267">
        <v>5688.16</v>
      </c>
      <c r="AF267">
        <v>0</v>
      </c>
      <c r="AG267">
        <v>0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0</v>
      </c>
      <c r="AP267">
        <v>0</v>
      </c>
      <c r="AQ267">
        <v>0</v>
      </c>
      <c r="AR267">
        <v>0</v>
      </c>
      <c r="AS267" t="s">
        <v>3</v>
      </c>
      <c r="AT267">
        <v>5.7617000000000002E-2</v>
      </c>
      <c r="AU267" t="s">
        <v>3</v>
      </c>
      <c r="AV267">
        <v>0</v>
      </c>
      <c r="AW267">
        <v>1</v>
      </c>
      <c r="AX267">
        <v>-1</v>
      </c>
      <c r="AY267">
        <v>0</v>
      </c>
      <c r="AZ267">
        <v>0</v>
      </c>
      <c r="BA267" t="s">
        <v>3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Y267*Source!I82</f>
        <v>1.0000006520000002</v>
      </c>
      <c r="CY267">
        <f t="shared" si="74"/>
        <v>5688.16</v>
      </c>
      <c r="CZ267">
        <f t="shared" si="75"/>
        <v>5688.16</v>
      </c>
      <c r="DA267">
        <f t="shared" si="76"/>
        <v>1</v>
      </c>
      <c r="DB267">
        <f t="shared" si="77"/>
        <v>327.73</v>
      </c>
      <c r="DC267">
        <f t="shared" si="78"/>
        <v>0</v>
      </c>
    </row>
    <row r="268" spans="1:107" x14ac:dyDescent="0.2">
      <c r="A268">
        <f>ROW(Source!A82)</f>
        <v>82</v>
      </c>
      <c r="B268">
        <v>53551706</v>
      </c>
      <c r="C268">
        <v>53553160</v>
      </c>
      <c r="D268">
        <v>29131398</v>
      </c>
      <c r="E268">
        <v>1</v>
      </c>
      <c r="F268">
        <v>1</v>
      </c>
      <c r="G268">
        <v>1</v>
      </c>
      <c r="H268">
        <v>3</v>
      </c>
      <c r="I268" t="s">
        <v>1664</v>
      </c>
      <c r="J268" t="s">
        <v>1665</v>
      </c>
      <c r="K268" t="s">
        <v>1666</v>
      </c>
      <c r="L268">
        <v>1348</v>
      </c>
      <c r="N268">
        <v>1009</v>
      </c>
      <c r="O268" t="s">
        <v>26</v>
      </c>
      <c r="P268" t="s">
        <v>26</v>
      </c>
      <c r="Q268">
        <v>1000</v>
      </c>
      <c r="W268">
        <v>0</v>
      </c>
      <c r="X268">
        <v>1426677377</v>
      </c>
      <c r="Y268">
        <v>3.0000000000000001E-3</v>
      </c>
      <c r="AA268">
        <v>5804</v>
      </c>
      <c r="AB268">
        <v>0</v>
      </c>
      <c r="AC268">
        <v>0</v>
      </c>
      <c r="AD268">
        <v>0</v>
      </c>
      <c r="AE268">
        <v>5804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3.0000000000000001E-3</v>
      </c>
      <c r="AU268" t="s">
        <v>3</v>
      </c>
      <c r="AV268">
        <v>0</v>
      </c>
      <c r="AW268">
        <v>2</v>
      </c>
      <c r="AX268">
        <v>53553190</v>
      </c>
      <c r="AY268">
        <v>1</v>
      </c>
      <c r="AZ268">
        <v>0</v>
      </c>
      <c r="BA268">
        <v>264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Y268*Source!I82</f>
        <v>5.2068000000000003E-2</v>
      </c>
      <c r="CY268">
        <f t="shared" si="74"/>
        <v>5804</v>
      </c>
      <c r="CZ268">
        <f t="shared" si="75"/>
        <v>5804</v>
      </c>
      <c r="DA268">
        <f t="shared" si="76"/>
        <v>1</v>
      </c>
      <c r="DB268">
        <f t="shared" si="77"/>
        <v>17.41</v>
      </c>
      <c r="DC268">
        <f t="shared" si="78"/>
        <v>0</v>
      </c>
    </row>
    <row r="269" spans="1:107" x14ac:dyDescent="0.2">
      <c r="A269">
        <f>ROW(Source!A82)</f>
        <v>82</v>
      </c>
      <c r="B269">
        <v>53551706</v>
      </c>
      <c r="C269">
        <v>53553160</v>
      </c>
      <c r="D269">
        <v>53225267</v>
      </c>
      <c r="E269">
        <v>1</v>
      </c>
      <c r="F269">
        <v>1</v>
      </c>
      <c r="G269">
        <v>1</v>
      </c>
      <c r="H269">
        <v>3</v>
      </c>
      <c r="I269" t="s">
        <v>222</v>
      </c>
      <c r="J269" t="s">
        <v>224</v>
      </c>
      <c r="K269" t="s">
        <v>223</v>
      </c>
      <c r="L269">
        <v>1354</v>
      </c>
      <c r="N269">
        <v>1010</v>
      </c>
      <c r="O269" t="s">
        <v>160</v>
      </c>
      <c r="P269" t="s">
        <v>160</v>
      </c>
      <c r="Q269">
        <v>1</v>
      </c>
      <c r="W269">
        <v>0</v>
      </c>
      <c r="X269">
        <v>-2066279378</v>
      </c>
      <c r="Y269">
        <v>0.28808499999999998</v>
      </c>
      <c r="AA269">
        <v>9501.98</v>
      </c>
      <c r="AB269">
        <v>0</v>
      </c>
      <c r="AC269">
        <v>0</v>
      </c>
      <c r="AD269">
        <v>0</v>
      </c>
      <c r="AE269">
        <v>9501.98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0</v>
      </c>
      <c r="AP269">
        <v>0</v>
      </c>
      <c r="AQ269">
        <v>0</v>
      </c>
      <c r="AR269">
        <v>0</v>
      </c>
      <c r="AS269" t="s">
        <v>3</v>
      </c>
      <c r="AT269">
        <v>0.28808499999999998</v>
      </c>
      <c r="AU269" t="s">
        <v>3</v>
      </c>
      <c r="AV269">
        <v>0</v>
      </c>
      <c r="AW269">
        <v>1</v>
      </c>
      <c r="AX269">
        <v>-1</v>
      </c>
      <c r="AY269">
        <v>0</v>
      </c>
      <c r="AZ269">
        <v>0</v>
      </c>
      <c r="BA269" t="s">
        <v>3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Y269*Source!I82</f>
        <v>5.0000032599999997</v>
      </c>
      <c r="CY269">
        <f t="shared" si="74"/>
        <v>9501.98</v>
      </c>
      <c r="CZ269">
        <f t="shared" si="75"/>
        <v>9501.98</v>
      </c>
      <c r="DA269">
        <f t="shared" si="76"/>
        <v>1</v>
      </c>
      <c r="DB269">
        <f t="shared" si="77"/>
        <v>2737.38</v>
      </c>
      <c r="DC269">
        <f t="shared" si="78"/>
        <v>0</v>
      </c>
    </row>
    <row r="270" spans="1:107" x14ac:dyDescent="0.2">
      <c r="A270">
        <f>ROW(Source!A82)</f>
        <v>82</v>
      </c>
      <c r="B270">
        <v>53551706</v>
      </c>
      <c r="C270">
        <v>53553160</v>
      </c>
      <c r="D270">
        <v>0</v>
      </c>
      <c r="E270">
        <v>0</v>
      </c>
      <c r="F270">
        <v>1</v>
      </c>
      <c r="G270">
        <v>1</v>
      </c>
      <c r="H270">
        <v>3</v>
      </c>
      <c r="I270" t="s">
        <v>241</v>
      </c>
      <c r="J270" t="s">
        <v>3</v>
      </c>
      <c r="K270" t="s">
        <v>242</v>
      </c>
      <c r="L270">
        <v>1354</v>
      </c>
      <c r="N270">
        <v>1010</v>
      </c>
      <c r="O270" t="s">
        <v>160</v>
      </c>
      <c r="P270" t="s">
        <v>160</v>
      </c>
      <c r="Q270">
        <v>1</v>
      </c>
      <c r="W270">
        <v>0</v>
      </c>
      <c r="X270">
        <v>-1937644466</v>
      </c>
      <c r="Y270">
        <v>0</v>
      </c>
      <c r="AA270">
        <v>1458.33</v>
      </c>
      <c r="AB270">
        <v>0</v>
      </c>
      <c r="AC270">
        <v>0</v>
      </c>
      <c r="AD270">
        <v>0</v>
      </c>
      <c r="AE270">
        <v>1458.33</v>
      </c>
      <c r="AF270">
        <v>0</v>
      </c>
      <c r="AG270">
        <v>0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0</v>
      </c>
      <c r="AP270">
        <v>0</v>
      </c>
      <c r="AQ270">
        <v>0</v>
      </c>
      <c r="AR270">
        <v>0</v>
      </c>
      <c r="AS270" t="s">
        <v>3</v>
      </c>
      <c r="AT270">
        <v>0</v>
      </c>
      <c r="AU270" t="s">
        <v>3</v>
      </c>
      <c r="AV270">
        <v>0</v>
      </c>
      <c r="AW270">
        <v>1</v>
      </c>
      <c r="AX270">
        <v>-1</v>
      </c>
      <c r="AY270">
        <v>0</v>
      </c>
      <c r="AZ270">
        <v>0</v>
      </c>
      <c r="BA270" t="s">
        <v>3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Y270*Source!I82</f>
        <v>0</v>
      </c>
      <c r="CY270">
        <f t="shared" si="74"/>
        <v>1458.33</v>
      </c>
      <c r="CZ270">
        <f t="shared" si="75"/>
        <v>1458.33</v>
      </c>
      <c r="DA270">
        <f t="shared" si="76"/>
        <v>1</v>
      </c>
      <c r="DB270">
        <f t="shared" si="77"/>
        <v>0</v>
      </c>
      <c r="DC270">
        <f t="shared" si="78"/>
        <v>0</v>
      </c>
    </row>
    <row r="271" spans="1:107" x14ac:dyDescent="0.2">
      <c r="A271">
        <f>ROW(Source!A82)</f>
        <v>82</v>
      </c>
      <c r="B271">
        <v>53551706</v>
      </c>
      <c r="C271">
        <v>53553160</v>
      </c>
      <c r="D271">
        <v>0</v>
      </c>
      <c r="E271">
        <v>0</v>
      </c>
      <c r="F271">
        <v>1</v>
      </c>
      <c r="G271">
        <v>1</v>
      </c>
      <c r="H271">
        <v>3</v>
      </c>
      <c r="I271" t="s">
        <v>236</v>
      </c>
      <c r="J271" t="s">
        <v>3</v>
      </c>
      <c r="K271" t="s">
        <v>237</v>
      </c>
      <c r="L271">
        <v>1354</v>
      </c>
      <c r="N271">
        <v>1010</v>
      </c>
      <c r="O271" t="s">
        <v>160</v>
      </c>
      <c r="P271" t="s">
        <v>160</v>
      </c>
      <c r="Q271">
        <v>1</v>
      </c>
      <c r="W271">
        <v>0</v>
      </c>
      <c r="X271">
        <v>-138546616</v>
      </c>
      <c r="Y271">
        <v>0</v>
      </c>
      <c r="AA271">
        <v>1107.5</v>
      </c>
      <c r="AB271">
        <v>0</v>
      </c>
      <c r="AC271">
        <v>0</v>
      </c>
      <c r="AD271">
        <v>0</v>
      </c>
      <c r="AE271">
        <v>1107.5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0</v>
      </c>
      <c r="AP271">
        <v>0</v>
      </c>
      <c r="AQ271">
        <v>0</v>
      </c>
      <c r="AR271">
        <v>0</v>
      </c>
      <c r="AS271" t="s">
        <v>3</v>
      </c>
      <c r="AT271">
        <v>0</v>
      </c>
      <c r="AU271" t="s">
        <v>3</v>
      </c>
      <c r="AV271">
        <v>0</v>
      </c>
      <c r="AW271">
        <v>1</v>
      </c>
      <c r="AX271">
        <v>-1</v>
      </c>
      <c r="AY271">
        <v>0</v>
      </c>
      <c r="AZ271">
        <v>0</v>
      </c>
      <c r="BA271" t="s">
        <v>3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Y271*Source!I82</f>
        <v>0</v>
      </c>
      <c r="CY271">
        <f t="shared" si="74"/>
        <v>1107.5</v>
      </c>
      <c r="CZ271">
        <f t="shared" si="75"/>
        <v>1107.5</v>
      </c>
      <c r="DA271">
        <f t="shared" si="76"/>
        <v>1</v>
      </c>
      <c r="DB271">
        <f t="shared" si="77"/>
        <v>0</v>
      </c>
      <c r="DC271">
        <f t="shared" si="78"/>
        <v>0</v>
      </c>
    </row>
    <row r="272" spans="1:107" x14ac:dyDescent="0.2">
      <c r="A272">
        <f>ROW(Source!A82)</f>
        <v>82</v>
      </c>
      <c r="B272">
        <v>53551706</v>
      </c>
      <c r="C272">
        <v>53553160</v>
      </c>
      <c r="D272">
        <v>0</v>
      </c>
      <c r="E272">
        <v>0</v>
      </c>
      <c r="F272">
        <v>1</v>
      </c>
      <c r="G272">
        <v>1</v>
      </c>
      <c r="H272">
        <v>3</v>
      </c>
      <c r="I272" t="s">
        <v>230</v>
      </c>
      <c r="J272" t="s">
        <v>232</v>
      </c>
      <c r="K272" t="s">
        <v>231</v>
      </c>
      <c r="L272">
        <v>1354</v>
      </c>
      <c r="N272">
        <v>1010</v>
      </c>
      <c r="O272" t="s">
        <v>160</v>
      </c>
      <c r="P272" t="s">
        <v>160</v>
      </c>
      <c r="Q272">
        <v>1</v>
      </c>
      <c r="W272">
        <v>0</v>
      </c>
      <c r="X272">
        <v>-1205946084</v>
      </c>
      <c r="Y272">
        <v>0</v>
      </c>
      <c r="AA272">
        <v>815.83</v>
      </c>
      <c r="AB272">
        <v>0</v>
      </c>
      <c r="AC272">
        <v>0</v>
      </c>
      <c r="AD272">
        <v>0</v>
      </c>
      <c r="AE272">
        <v>815.83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0</v>
      </c>
      <c r="AP272">
        <v>0</v>
      </c>
      <c r="AQ272">
        <v>0</v>
      </c>
      <c r="AR272">
        <v>0</v>
      </c>
      <c r="AS272" t="s">
        <v>3</v>
      </c>
      <c r="AT272">
        <v>0</v>
      </c>
      <c r="AU272" t="s">
        <v>3</v>
      </c>
      <c r="AV272">
        <v>0</v>
      </c>
      <c r="AW272">
        <v>1</v>
      </c>
      <c r="AX272">
        <v>-1</v>
      </c>
      <c r="AY272">
        <v>0</v>
      </c>
      <c r="AZ272">
        <v>0</v>
      </c>
      <c r="BA272" t="s">
        <v>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Y272*Source!I82</f>
        <v>0</v>
      </c>
      <c r="CY272">
        <f t="shared" si="74"/>
        <v>815.83</v>
      </c>
      <c r="CZ272">
        <f t="shared" si="75"/>
        <v>815.83</v>
      </c>
      <c r="DA272">
        <f t="shared" si="76"/>
        <v>1</v>
      </c>
      <c r="DB272">
        <f t="shared" si="77"/>
        <v>0</v>
      </c>
      <c r="DC272">
        <f t="shared" si="78"/>
        <v>0</v>
      </c>
    </row>
    <row r="273" spans="1:107" x14ac:dyDescent="0.2">
      <c r="A273">
        <f>ROW(Source!A82)</f>
        <v>82</v>
      </c>
      <c r="B273">
        <v>53551706</v>
      </c>
      <c r="C273">
        <v>53553160</v>
      </c>
      <c r="D273">
        <v>0</v>
      </c>
      <c r="E273">
        <v>0</v>
      </c>
      <c r="F273">
        <v>1</v>
      </c>
      <c r="G273">
        <v>1</v>
      </c>
      <c r="H273">
        <v>3</v>
      </c>
      <c r="I273" t="s">
        <v>198</v>
      </c>
      <c r="J273" t="s">
        <v>3</v>
      </c>
      <c r="K273" t="s">
        <v>199</v>
      </c>
      <c r="L273">
        <v>1354</v>
      </c>
      <c r="N273">
        <v>1010</v>
      </c>
      <c r="O273" t="s">
        <v>160</v>
      </c>
      <c r="P273" t="s">
        <v>160</v>
      </c>
      <c r="Q273">
        <v>1</v>
      </c>
      <c r="W273">
        <v>0</v>
      </c>
      <c r="X273">
        <v>761065353</v>
      </c>
      <c r="Y273">
        <v>5.7617000000000002E-2</v>
      </c>
      <c r="AA273">
        <v>20833.330000000002</v>
      </c>
      <c r="AB273">
        <v>0</v>
      </c>
      <c r="AC273">
        <v>0</v>
      </c>
      <c r="AD273">
        <v>0</v>
      </c>
      <c r="AE273">
        <v>20833.330000000002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0</v>
      </c>
      <c r="AP273">
        <v>0</v>
      </c>
      <c r="AQ273">
        <v>0</v>
      </c>
      <c r="AR273">
        <v>0</v>
      </c>
      <c r="AS273" t="s">
        <v>3</v>
      </c>
      <c r="AT273">
        <v>5.7617000000000002E-2</v>
      </c>
      <c r="AU273" t="s">
        <v>3</v>
      </c>
      <c r="AV273">
        <v>0</v>
      </c>
      <c r="AW273">
        <v>1</v>
      </c>
      <c r="AX273">
        <v>-1</v>
      </c>
      <c r="AY273">
        <v>0</v>
      </c>
      <c r="AZ273">
        <v>0</v>
      </c>
      <c r="BA273" t="s">
        <v>3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Y273*Source!I82</f>
        <v>1.0000006520000002</v>
      </c>
      <c r="CY273">
        <f t="shared" si="74"/>
        <v>20833.330000000002</v>
      </c>
      <c r="CZ273">
        <f t="shared" si="75"/>
        <v>20833.330000000002</v>
      </c>
      <c r="DA273">
        <f t="shared" si="76"/>
        <v>1</v>
      </c>
      <c r="DB273">
        <f t="shared" si="77"/>
        <v>1200.3499999999999</v>
      </c>
      <c r="DC273">
        <f t="shared" si="78"/>
        <v>0</v>
      </c>
    </row>
    <row r="274" spans="1:107" x14ac:dyDescent="0.2">
      <c r="A274">
        <f>ROW(Source!A82)</f>
        <v>82</v>
      </c>
      <c r="B274">
        <v>53551706</v>
      </c>
      <c r="C274">
        <v>53553160</v>
      </c>
      <c r="D274">
        <v>0</v>
      </c>
      <c r="E274">
        <v>0</v>
      </c>
      <c r="F274">
        <v>1</v>
      </c>
      <c r="G274">
        <v>1</v>
      </c>
      <c r="H274">
        <v>3</v>
      </c>
      <c r="I274" t="s">
        <v>203</v>
      </c>
      <c r="J274" t="s">
        <v>3</v>
      </c>
      <c r="K274" t="s">
        <v>204</v>
      </c>
      <c r="L274">
        <v>1354</v>
      </c>
      <c r="N274">
        <v>1010</v>
      </c>
      <c r="O274" t="s">
        <v>160</v>
      </c>
      <c r="P274" t="s">
        <v>160</v>
      </c>
      <c r="Q274">
        <v>1</v>
      </c>
      <c r="W274">
        <v>0</v>
      </c>
      <c r="X274">
        <v>-560875536</v>
      </c>
      <c r="Y274">
        <v>5.7617000000000002E-2</v>
      </c>
      <c r="AA274">
        <v>20833.330000000002</v>
      </c>
      <c r="AB274">
        <v>0</v>
      </c>
      <c r="AC274">
        <v>0</v>
      </c>
      <c r="AD274">
        <v>0</v>
      </c>
      <c r="AE274">
        <v>20833.330000000002</v>
      </c>
      <c r="AF274">
        <v>0</v>
      </c>
      <c r="AG274">
        <v>0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0</v>
      </c>
      <c r="AP274">
        <v>0</v>
      </c>
      <c r="AQ274">
        <v>0</v>
      </c>
      <c r="AR274">
        <v>0</v>
      </c>
      <c r="AS274" t="s">
        <v>3</v>
      </c>
      <c r="AT274">
        <v>5.7617000000000002E-2</v>
      </c>
      <c r="AU274" t="s">
        <v>3</v>
      </c>
      <c r="AV274">
        <v>0</v>
      </c>
      <c r="AW274">
        <v>1</v>
      </c>
      <c r="AX274">
        <v>-1</v>
      </c>
      <c r="AY274">
        <v>0</v>
      </c>
      <c r="AZ274">
        <v>0</v>
      </c>
      <c r="BA274" t="s">
        <v>3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Y274*Source!I82</f>
        <v>1.0000006520000002</v>
      </c>
      <c r="CY274">
        <f t="shared" si="74"/>
        <v>20833.330000000002</v>
      </c>
      <c r="CZ274">
        <f t="shared" si="75"/>
        <v>20833.330000000002</v>
      </c>
      <c r="DA274">
        <f t="shared" si="76"/>
        <v>1</v>
      </c>
      <c r="DB274">
        <f t="shared" si="77"/>
        <v>1200.3499999999999</v>
      </c>
      <c r="DC274">
        <f t="shared" si="78"/>
        <v>0</v>
      </c>
    </row>
    <row r="275" spans="1:107" x14ac:dyDescent="0.2">
      <c r="A275">
        <f>ROW(Source!A82)</f>
        <v>82</v>
      </c>
      <c r="B275">
        <v>53551706</v>
      </c>
      <c r="C275">
        <v>53553160</v>
      </c>
      <c r="D275">
        <v>0</v>
      </c>
      <c r="E275">
        <v>0</v>
      </c>
      <c r="F275">
        <v>1</v>
      </c>
      <c r="G275">
        <v>1</v>
      </c>
      <c r="H275">
        <v>3</v>
      </c>
      <c r="I275" t="s">
        <v>210</v>
      </c>
      <c r="J275" t="s">
        <v>3</v>
      </c>
      <c r="K275" t="s">
        <v>211</v>
      </c>
      <c r="L275">
        <v>1354</v>
      </c>
      <c r="N275">
        <v>1010</v>
      </c>
      <c r="O275" t="s">
        <v>160</v>
      </c>
      <c r="P275" t="s">
        <v>160</v>
      </c>
      <c r="Q275">
        <v>1</v>
      </c>
      <c r="W275">
        <v>0</v>
      </c>
      <c r="X275">
        <v>1479327237</v>
      </c>
      <c r="Y275">
        <v>5.7617000000000002E-2</v>
      </c>
      <c r="AA275">
        <v>20833.330000000002</v>
      </c>
      <c r="AB275">
        <v>0</v>
      </c>
      <c r="AC275">
        <v>0</v>
      </c>
      <c r="AD275">
        <v>0</v>
      </c>
      <c r="AE275">
        <v>20833.330000000002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0</v>
      </c>
      <c r="AP275">
        <v>0</v>
      </c>
      <c r="AQ275">
        <v>0</v>
      </c>
      <c r="AR275">
        <v>0</v>
      </c>
      <c r="AS275" t="s">
        <v>3</v>
      </c>
      <c r="AT275">
        <v>5.7617000000000002E-2</v>
      </c>
      <c r="AU275" t="s">
        <v>3</v>
      </c>
      <c r="AV275">
        <v>0</v>
      </c>
      <c r="AW275">
        <v>1</v>
      </c>
      <c r="AX275">
        <v>-1</v>
      </c>
      <c r="AY275">
        <v>0</v>
      </c>
      <c r="AZ275">
        <v>0</v>
      </c>
      <c r="BA275" t="s">
        <v>3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Y275*Source!I82</f>
        <v>1.0000006520000002</v>
      </c>
      <c r="CY275">
        <f t="shared" si="74"/>
        <v>20833.330000000002</v>
      </c>
      <c r="CZ275">
        <f t="shared" si="75"/>
        <v>20833.330000000002</v>
      </c>
      <c r="DA275">
        <f t="shared" si="76"/>
        <v>1</v>
      </c>
      <c r="DB275">
        <f t="shared" si="77"/>
        <v>1200.3499999999999</v>
      </c>
      <c r="DC275">
        <f t="shared" si="78"/>
        <v>0</v>
      </c>
    </row>
    <row r="276" spans="1:107" x14ac:dyDescent="0.2">
      <c r="A276">
        <f>ROW(Source!A83)</f>
        <v>83</v>
      </c>
      <c r="B276">
        <v>53551707</v>
      </c>
      <c r="C276">
        <v>53553160</v>
      </c>
      <c r="D276">
        <v>18413627</v>
      </c>
      <c r="E276">
        <v>1</v>
      </c>
      <c r="F276">
        <v>1</v>
      </c>
      <c r="G276">
        <v>1</v>
      </c>
      <c r="H276">
        <v>1</v>
      </c>
      <c r="I276" t="s">
        <v>1659</v>
      </c>
      <c r="J276" t="s">
        <v>3</v>
      </c>
      <c r="K276" t="s">
        <v>1660</v>
      </c>
      <c r="L276">
        <v>1369</v>
      </c>
      <c r="N276">
        <v>1013</v>
      </c>
      <c r="O276" t="s">
        <v>1486</v>
      </c>
      <c r="P276" t="s">
        <v>1486</v>
      </c>
      <c r="Q276">
        <v>1</v>
      </c>
      <c r="W276">
        <v>0</v>
      </c>
      <c r="X276">
        <v>-1366182279</v>
      </c>
      <c r="Y276">
        <v>3.1739999999999995</v>
      </c>
      <c r="AA276">
        <v>0</v>
      </c>
      <c r="AB276">
        <v>0</v>
      </c>
      <c r="AC276">
        <v>0</v>
      </c>
      <c r="AD276">
        <v>349.58</v>
      </c>
      <c r="AE276">
        <v>0</v>
      </c>
      <c r="AF276">
        <v>0</v>
      </c>
      <c r="AG276">
        <v>0</v>
      </c>
      <c r="AH276">
        <v>349.58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1</v>
      </c>
      <c r="AQ276">
        <v>0</v>
      </c>
      <c r="AR276">
        <v>0</v>
      </c>
      <c r="AS276" t="s">
        <v>3</v>
      </c>
      <c r="AT276">
        <v>2.4</v>
      </c>
      <c r="AU276" t="s">
        <v>62</v>
      </c>
      <c r="AV276">
        <v>1</v>
      </c>
      <c r="AW276">
        <v>2</v>
      </c>
      <c r="AX276">
        <v>53553181</v>
      </c>
      <c r="AY276">
        <v>2</v>
      </c>
      <c r="AZ276">
        <v>137216</v>
      </c>
      <c r="BA276">
        <v>265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Y276*Source!I83</f>
        <v>55.087943999999993</v>
      </c>
      <c r="CY276">
        <f>AD276</f>
        <v>349.58</v>
      </c>
      <c r="CZ276">
        <f>AH276</f>
        <v>349.58</v>
      </c>
      <c r="DA276">
        <f>AL276</f>
        <v>1</v>
      </c>
      <c r="DB276">
        <f>ROUND((ROUND(AT276*CZ276,2)*ROUND((1.15*1.15),7)),2)</f>
        <v>1109.56</v>
      </c>
      <c r="DC276">
        <f>ROUND((ROUND(AT276*AG276,2)*ROUND((1.15*1.15),7)),2)</f>
        <v>0</v>
      </c>
    </row>
    <row r="277" spans="1:107" x14ac:dyDescent="0.2">
      <c r="A277">
        <f>ROW(Source!A83)</f>
        <v>83</v>
      </c>
      <c r="B277">
        <v>53551707</v>
      </c>
      <c r="C277">
        <v>53553160</v>
      </c>
      <c r="D277">
        <v>29172657</v>
      </c>
      <c r="E277">
        <v>1</v>
      </c>
      <c r="F277">
        <v>1</v>
      </c>
      <c r="G277">
        <v>1</v>
      </c>
      <c r="H277">
        <v>2</v>
      </c>
      <c r="I277" t="s">
        <v>1588</v>
      </c>
      <c r="J277" t="s">
        <v>1589</v>
      </c>
      <c r="K277" t="s">
        <v>1590</v>
      </c>
      <c r="L277">
        <v>1368</v>
      </c>
      <c r="N277">
        <v>1011</v>
      </c>
      <c r="O277" t="s">
        <v>1494</v>
      </c>
      <c r="P277" t="s">
        <v>1494</v>
      </c>
      <c r="Q277">
        <v>1</v>
      </c>
      <c r="W277">
        <v>0</v>
      </c>
      <c r="X277">
        <v>1474986261</v>
      </c>
      <c r="Y277">
        <v>0.57499999999999996</v>
      </c>
      <c r="AA277">
        <v>0</v>
      </c>
      <c r="AB277">
        <v>8.1</v>
      </c>
      <c r="AC277">
        <v>0</v>
      </c>
      <c r="AD277">
        <v>0</v>
      </c>
      <c r="AE277">
        <v>0</v>
      </c>
      <c r="AF277">
        <v>8.1</v>
      </c>
      <c r="AG277">
        <v>0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0.4</v>
      </c>
      <c r="AU277" t="s">
        <v>61</v>
      </c>
      <c r="AV277">
        <v>0</v>
      </c>
      <c r="AW277">
        <v>2</v>
      </c>
      <c r="AX277">
        <v>53553182</v>
      </c>
      <c r="AY277">
        <v>1</v>
      </c>
      <c r="AZ277">
        <v>6144</v>
      </c>
      <c r="BA277">
        <v>266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Y277*Source!I83</f>
        <v>9.9796999999999993</v>
      </c>
      <c r="CY277">
        <f>AB277</f>
        <v>8.1</v>
      </c>
      <c r="CZ277">
        <f>AF277</f>
        <v>8.1</v>
      </c>
      <c r="DA277">
        <f>AJ277</f>
        <v>1</v>
      </c>
      <c r="DB277">
        <f>ROUND((ROUND(AT277*CZ277,2)*ROUND((1.25*1.15),7)),2)</f>
        <v>4.66</v>
      </c>
      <c r="DC277">
        <f>ROUND((ROUND(AT277*AG277,2)*ROUND((1.25*1.15),7)),2)</f>
        <v>0</v>
      </c>
    </row>
    <row r="278" spans="1:107" x14ac:dyDescent="0.2">
      <c r="A278">
        <f>ROW(Source!A83)</f>
        <v>83</v>
      </c>
      <c r="B278">
        <v>53551707</v>
      </c>
      <c r="C278">
        <v>53553160</v>
      </c>
      <c r="D278">
        <v>29174507</v>
      </c>
      <c r="E278">
        <v>1</v>
      </c>
      <c r="F278">
        <v>1</v>
      </c>
      <c r="G278">
        <v>1</v>
      </c>
      <c r="H278">
        <v>2</v>
      </c>
      <c r="I278" t="s">
        <v>1510</v>
      </c>
      <c r="J278" t="s">
        <v>1511</v>
      </c>
      <c r="K278" t="s">
        <v>1512</v>
      </c>
      <c r="L278">
        <v>1368</v>
      </c>
      <c r="N278">
        <v>1011</v>
      </c>
      <c r="O278" t="s">
        <v>1494</v>
      </c>
      <c r="P278" t="s">
        <v>1494</v>
      </c>
      <c r="Q278">
        <v>1</v>
      </c>
      <c r="W278">
        <v>0</v>
      </c>
      <c r="X278">
        <v>-144556207</v>
      </c>
      <c r="Y278">
        <v>0.17249999999999999</v>
      </c>
      <c r="AA278">
        <v>0</v>
      </c>
      <c r="AB278">
        <v>5.13</v>
      </c>
      <c r="AC278">
        <v>0</v>
      </c>
      <c r="AD278">
        <v>0</v>
      </c>
      <c r="AE278">
        <v>0</v>
      </c>
      <c r="AF278">
        <v>5.13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0.12</v>
      </c>
      <c r="AU278" t="s">
        <v>61</v>
      </c>
      <c r="AV278">
        <v>0</v>
      </c>
      <c r="AW278">
        <v>2</v>
      </c>
      <c r="AX278">
        <v>53553183</v>
      </c>
      <c r="AY278">
        <v>1</v>
      </c>
      <c r="AZ278">
        <v>6144</v>
      </c>
      <c r="BA278">
        <v>267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Y278*Source!I83</f>
        <v>2.9939100000000001</v>
      </c>
      <c r="CY278">
        <f>AB278</f>
        <v>5.13</v>
      </c>
      <c r="CZ278">
        <f>AF278</f>
        <v>5.13</v>
      </c>
      <c r="DA278">
        <f>AJ278</f>
        <v>1</v>
      </c>
      <c r="DB278">
        <f>ROUND((ROUND(AT278*CZ278,2)*ROUND((1.25*1.15),7)),2)</f>
        <v>0.89</v>
      </c>
      <c r="DC278">
        <f>ROUND((ROUND(AT278*AG278,2)*ROUND((1.25*1.15),7)),2)</f>
        <v>0</v>
      </c>
    </row>
    <row r="279" spans="1:107" x14ac:dyDescent="0.2">
      <c r="A279">
        <f>ROW(Source!A83)</f>
        <v>83</v>
      </c>
      <c r="B279">
        <v>53551707</v>
      </c>
      <c r="C279">
        <v>53553160</v>
      </c>
      <c r="D279">
        <v>29174580</v>
      </c>
      <c r="E279">
        <v>1</v>
      </c>
      <c r="F279">
        <v>1</v>
      </c>
      <c r="G279">
        <v>1</v>
      </c>
      <c r="H279">
        <v>2</v>
      </c>
      <c r="I279" t="s">
        <v>1661</v>
      </c>
      <c r="J279" t="s">
        <v>1662</v>
      </c>
      <c r="K279" t="s">
        <v>1663</v>
      </c>
      <c r="L279">
        <v>1368</v>
      </c>
      <c r="N279">
        <v>1011</v>
      </c>
      <c r="O279" t="s">
        <v>1494</v>
      </c>
      <c r="P279" t="s">
        <v>1494</v>
      </c>
      <c r="Q279">
        <v>1</v>
      </c>
      <c r="W279">
        <v>0</v>
      </c>
      <c r="X279">
        <v>-991672839</v>
      </c>
      <c r="Y279">
        <v>0.27312499999999995</v>
      </c>
      <c r="AA279">
        <v>0</v>
      </c>
      <c r="AB279">
        <v>2.08</v>
      </c>
      <c r="AC279">
        <v>0</v>
      </c>
      <c r="AD279">
        <v>0</v>
      </c>
      <c r="AE279">
        <v>0</v>
      </c>
      <c r="AF279">
        <v>2.08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0.19</v>
      </c>
      <c r="AU279" t="s">
        <v>61</v>
      </c>
      <c r="AV279">
        <v>0</v>
      </c>
      <c r="AW279">
        <v>2</v>
      </c>
      <c r="AX279">
        <v>53553184</v>
      </c>
      <c r="AY279">
        <v>1</v>
      </c>
      <c r="AZ279">
        <v>6144</v>
      </c>
      <c r="BA279">
        <v>268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Y279*Source!I83</f>
        <v>4.7403575</v>
      </c>
      <c r="CY279">
        <f>AB279</f>
        <v>2.08</v>
      </c>
      <c r="CZ279">
        <f>AF279</f>
        <v>2.08</v>
      </c>
      <c r="DA279">
        <f>AJ279</f>
        <v>1</v>
      </c>
      <c r="DB279">
        <f>ROUND((ROUND(AT279*CZ279,2)*ROUND((1.25*1.15),7)),2)</f>
        <v>0.57999999999999996</v>
      </c>
      <c r="DC279">
        <f>ROUND((ROUND(AT279*AG279,2)*ROUND((1.25*1.15),7)),2)</f>
        <v>0</v>
      </c>
    </row>
    <row r="280" spans="1:107" x14ac:dyDescent="0.2">
      <c r="A280">
        <f>ROW(Source!A83)</f>
        <v>83</v>
      </c>
      <c r="B280">
        <v>53551707</v>
      </c>
      <c r="C280">
        <v>53553160</v>
      </c>
      <c r="D280">
        <v>29174913</v>
      </c>
      <c r="E280">
        <v>1</v>
      </c>
      <c r="F280">
        <v>1</v>
      </c>
      <c r="G280">
        <v>1</v>
      </c>
      <c r="H280">
        <v>2</v>
      </c>
      <c r="I280" t="s">
        <v>1513</v>
      </c>
      <c r="J280" t="s">
        <v>1514</v>
      </c>
      <c r="K280" t="s">
        <v>1515</v>
      </c>
      <c r="L280">
        <v>1368</v>
      </c>
      <c r="N280">
        <v>1011</v>
      </c>
      <c r="O280" t="s">
        <v>1494</v>
      </c>
      <c r="P280" t="s">
        <v>1494</v>
      </c>
      <c r="Q280">
        <v>1</v>
      </c>
      <c r="W280">
        <v>0</v>
      </c>
      <c r="X280">
        <v>1230759911</v>
      </c>
      <c r="Y280">
        <v>0.24437500000000001</v>
      </c>
      <c r="AA280">
        <v>0</v>
      </c>
      <c r="AB280">
        <v>87.17</v>
      </c>
      <c r="AC280">
        <v>11.6</v>
      </c>
      <c r="AD280">
        <v>0</v>
      </c>
      <c r="AE280">
        <v>0</v>
      </c>
      <c r="AF280">
        <v>87.17</v>
      </c>
      <c r="AG280">
        <v>11.6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0.17</v>
      </c>
      <c r="AU280" t="s">
        <v>61</v>
      </c>
      <c r="AV280">
        <v>0</v>
      </c>
      <c r="AW280">
        <v>2</v>
      </c>
      <c r="AX280">
        <v>53553185</v>
      </c>
      <c r="AY280">
        <v>1</v>
      </c>
      <c r="AZ280">
        <v>6144</v>
      </c>
      <c r="BA280">
        <v>269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Y280*Source!I83</f>
        <v>4.2413725000000007</v>
      </c>
      <c r="CY280">
        <f>AB280</f>
        <v>87.17</v>
      </c>
      <c r="CZ280">
        <f>AF280</f>
        <v>87.17</v>
      </c>
      <c r="DA280">
        <f>AJ280</f>
        <v>1</v>
      </c>
      <c r="DB280">
        <f>ROUND((ROUND(AT280*CZ280,2)*ROUND((1.25*1.15),7)),2)</f>
        <v>21.3</v>
      </c>
      <c r="DC280">
        <f>ROUND((ROUND(AT280*AG280,2)*ROUND((1.25*1.15),7)),2)</f>
        <v>2.83</v>
      </c>
    </row>
    <row r="281" spans="1:107" x14ac:dyDescent="0.2">
      <c r="A281">
        <f>ROW(Source!A83)</f>
        <v>83</v>
      </c>
      <c r="B281">
        <v>53551707</v>
      </c>
      <c r="C281">
        <v>53553160</v>
      </c>
      <c r="D281">
        <v>29114798</v>
      </c>
      <c r="E281">
        <v>1</v>
      </c>
      <c r="F281">
        <v>1</v>
      </c>
      <c r="G281">
        <v>1</v>
      </c>
      <c r="H281">
        <v>3</v>
      </c>
      <c r="I281" t="s">
        <v>217</v>
      </c>
      <c r="J281" t="s">
        <v>220</v>
      </c>
      <c r="K281" t="s">
        <v>218</v>
      </c>
      <c r="L281">
        <v>1035</v>
      </c>
      <c r="N281">
        <v>1013</v>
      </c>
      <c r="O281" t="s">
        <v>219</v>
      </c>
      <c r="P281" t="s">
        <v>219</v>
      </c>
      <c r="Q281">
        <v>1</v>
      </c>
      <c r="W281">
        <v>0</v>
      </c>
      <c r="X281">
        <v>-1782440191</v>
      </c>
      <c r="Y281">
        <v>0.28808499999999998</v>
      </c>
      <c r="AA281">
        <v>673.37</v>
      </c>
      <c r="AB281">
        <v>0</v>
      </c>
      <c r="AC281">
        <v>0</v>
      </c>
      <c r="AD281">
        <v>0</v>
      </c>
      <c r="AE281">
        <v>109.67</v>
      </c>
      <c r="AF281">
        <v>0</v>
      </c>
      <c r="AG281">
        <v>0</v>
      </c>
      <c r="AH281">
        <v>0</v>
      </c>
      <c r="AI281">
        <v>6.14</v>
      </c>
      <c r="AJ281">
        <v>1</v>
      </c>
      <c r="AK281">
        <v>1</v>
      </c>
      <c r="AL281">
        <v>1</v>
      </c>
      <c r="AN281">
        <v>0</v>
      </c>
      <c r="AO281">
        <v>0</v>
      </c>
      <c r="AP281">
        <v>0</v>
      </c>
      <c r="AQ281">
        <v>0</v>
      </c>
      <c r="AR281">
        <v>0</v>
      </c>
      <c r="AS281" t="s">
        <v>3</v>
      </c>
      <c r="AT281">
        <v>0.28808499999999998</v>
      </c>
      <c r="AU281" t="s">
        <v>3</v>
      </c>
      <c r="AV281">
        <v>0</v>
      </c>
      <c r="AW281">
        <v>1</v>
      </c>
      <c r="AX281">
        <v>-1</v>
      </c>
      <c r="AY281">
        <v>0</v>
      </c>
      <c r="AZ281">
        <v>0</v>
      </c>
      <c r="BA281" t="s">
        <v>3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Y281*Source!I83</f>
        <v>5.0000032599999997</v>
      </c>
      <c r="CY281">
        <f t="shared" ref="CY281:CY294" si="79">AA281</f>
        <v>673.37</v>
      </c>
      <c r="CZ281">
        <f t="shared" ref="CZ281:CZ294" si="80">AE281</f>
        <v>109.67</v>
      </c>
      <c r="DA281">
        <f t="shared" ref="DA281:DA294" si="81">AI281</f>
        <v>6.14</v>
      </c>
      <c r="DB281">
        <f t="shared" ref="DB281:DB294" si="82">ROUND(ROUND(AT281*CZ281,2),2)</f>
        <v>31.59</v>
      </c>
      <c r="DC281">
        <f t="shared" ref="DC281:DC294" si="83">ROUND(ROUND(AT281*AG281,2),2)</f>
        <v>0</v>
      </c>
    </row>
    <row r="282" spans="1:107" x14ac:dyDescent="0.2">
      <c r="A282">
        <f>ROW(Source!A83)</f>
        <v>83</v>
      </c>
      <c r="B282">
        <v>53551707</v>
      </c>
      <c r="C282">
        <v>53553160</v>
      </c>
      <c r="D282">
        <v>29114824</v>
      </c>
      <c r="E282">
        <v>1</v>
      </c>
      <c r="F282">
        <v>1</v>
      </c>
      <c r="G282">
        <v>1</v>
      </c>
      <c r="H282">
        <v>3</v>
      </c>
      <c r="I282" t="s">
        <v>226</v>
      </c>
      <c r="J282" t="s">
        <v>228</v>
      </c>
      <c r="K282" t="s">
        <v>227</v>
      </c>
      <c r="L282">
        <v>1354</v>
      </c>
      <c r="N282">
        <v>1010</v>
      </c>
      <c r="O282" t="s">
        <v>160</v>
      </c>
      <c r="P282" t="s">
        <v>160</v>
      </c>
      <c r="Q282">
        <v>1</v>
      </c>
      <c r="W282">
        <v>0</v>
      </c>
      <c r="X282">
        <v>-1030546797</v>
      </c>
      <c r="Y282">
        <v>0.28808499999999998</v>
      </c>
      <c r="AA282">
        <v>48.2</v>
      </c>
      <c r="AB282">
        <v>0</v>
      </c>
      <c r="AC282">
        <v>0</v>
      </c>
      <c r="AD282">
        <v>0</v>
      </c>
      <c r="AE282">
        <v>20.25</v>
      </c>
      <c r="AF282">
        <v>0</v>
      </c>
      <c r="AG282">
        <v>0</v>
      </c>
      <c r="AH282">
        <v>0</v>
      </c>
      <c r="AI282">
        <v>2.38</v>
      </c>
      <c r="AJ282">
        <v>1</v>
      </c>
      <c r="AK282">
        <v>1</v>
      </c>
      <c r="AL282">
        <v>1</v>
      </c>
      <c r="AN282">
        <v>0</v>
      </c>
      <c r="AO282">
        <v>0</v>
      </c>
      <c r="AP282">
        <v>0</v>
      </c>
      <c r="AQ282">
        <v>0</v>
      </c>
      <c r="AR282">
        <v>0</v>
      </c>
      <c r="AS282" t="s">
        <v>3</v>
      </c>
      <c r="AT282">
        <v>0.28808499999999998</v>
      </c>
      <c r="AU282" t="s">
        <v>3</v>
      </c>
      <c r="AV282">
        <v>0</v>
      </c>
      <c r="AW282">
        <v>1</v>
      </c>
      <c r="AX282">
        <v>-1</v>
      </c>
      <c r="AY282">
        <v>0</v>
      </c>
      <c r="AZ282">
        <v>0</v>
      </c>
      <c r="BA282" t="s">
        <v>3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Y282*Source!I83</f>
        <v>5.0000032599999997</v>
      </c>
      <c r="CY282">
        <f t="shared" si="79"/>
        <v>48.2</v>
      </c>
      <c r="CZ282">
        <f t="shared" si="80"/>
        <v>20.25</v>
      </c>
      <c r="DA282">
        <f t="shared" si="81"/>
        <v>2.38</v>
      </c>
      <c r="DB282">
        <f t="shared" si="82"/>
        <v>5.83</v>
      </c>
      <c r="DC282">
        <f t="shared" si="83"/>
        <v>0</v>
      </c>
    </row>
    <row r="283" spans="1:107" x14ac:dyDescent="0.2">
      <c r="A283">
        <f>ROW(Source!A83)</f>
        <v>83</v>
      </c>
      <c r="B283">
        <v>53551707</v>
      </c>
      <c r="C283">
        <v>53553160</v>
      </c>
      <c r="D283">
        <v>29113979</v>
      </c>
      <c r="E283">
        <v>1</v>
      </c>
      <c r="F283">
        <v>1</v>
      </c>
      <c r="G283">
        <v>1</v>
      </c>
      <c r="H283">
        <v>3</v>
      </c>
      <c r="I283" t="s">
        <v>1597</v>
      </c>
      <c r="J283" t="s">
        <v>1598</v>
      </c>
      <c r="K283" t="s">
        <v>1599</v>
      </c>
      <c r="L283">
        <v>1348</v>
      </c>
      <c r="N283">
        <v>1009</v>
      </c>
      <c r="O283" t="s">
        <v>26</v>
      </c>
      <c r="P283" t="s">
        <v>26</v>
      </c>
      <c r="Q283">
        <v>1000</v>
      </c>
      <c r="W283">
        <v>0</v>
      </c>
      <c r="X283">
        <v>-1319080431</v>
      </c>
      <c r="Y283">
        <v>1E-4</v>
      </c>
      <c r="AA283">
        <v>59864.94</v>
      </c>
      <c r="AB283">
        <v>0</v>
      </c>
      <c r="AC283">
        <v>0</v>
      </c>
      <c r="AD283">
        <v>0</v>
      </c>
      <c r="AE283">
        <v>9749.99</v>
      </c>
      <c r="AF283">
        <v>0</v>
      </c>
      <c r="AG283">
        <v>0</v>
      </c>
      <c r="AH283">
        <v>0</v>
      </c>
      <c r="AI283">
        <v>6.14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1E-4</v>
      </c>
      <c r="AU283" t="s">
        <v>3</v>
      </c>
      <c r="AV283">
        <v>0</v>
      </c>
      <c r="AW283">
        <v>2</v>
      </c>
      <c r="AX283">
        <v>53553186</v>
      </c>
      <c r="AY283">
        <v>1</v>
      </c>
      <c r="AZ283">
        <v>0</v>
      </c>
      <c r="BA283">
        <v>270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Y283*Source!I83</f>
        <v>1.7356000000000003E-3</v>
      </c>
      <c r="CY283">
        <f t="shared" si="79"/>
        <v>59864.94</v>
      </c>
      <c r="CZ283">
        <f t="shared" si="80"/>
        <v>9749.99</v>
      </c>
      <c r="DA283">
        <f t="shared" si="81"/>
        <v>6.14</v>
      </c>
      <c r="DB283">
        <f t="shared" si="82"/>
        <v>0.97</v>
      </c>
      <c r="DC283">
        <f t="shared" si="83"/>
        <v>0</v>
      </c>
    </row>
    <row r="284" spans="1:107" x14ac:dyDescent="0.2">
      <c r="A284">
        <f>ROW(Source!A83)</f>
        <v>83</v>
      </c>
      <c r="B284">
        <v>53551707</v>
      </c>
      <c r="C284">
        <v>53553160</v>
      </c>
      <c r="D284">
        <v>29107991</v>
      </c>
      <c r="E284">
        <v>1</v>
      </c>
      <c r="F284">
        <v>1</v>
      </c>
      <c r="G284">
        <v>1</v>
      </c>
      <c r="H284">
        <v>3</v>
      </c>
      <c r="I284" t="s">
        <v>849</v>
      </c>
      <c r="J284" t="s">
        <v>851</v>
      </c>
      <c r="K284" t="s">
        <v>850</v>
      </c>
      <c r="L284">
        <v>1354</v>
      </c>
      <c r="N284">
        <v>1010</v>
      </c>
      <c r="O284" t="s">
        <v>160</v>
      </c>
      <c r="P284" t="s">
        <v>160</v>
      </c>
      <c r="Q284">
        <v>1</v>
      </c>
      <c r="W284">
        <v>0</v>
      </c>
      <c r="X284">
        <v>143065284</v>
      </c>
      <c r="Y284">
        <v>0.1</v>
      </c>
      <c r="AA284">
        <v>446.99</v>
      </c>
      <c r="AB284">
        <v>0</v>
      </c>
      <c r="AC284">
        <v>0</v>
      </c>
      <c r="AD284">
        <v>0</v>
      </c>
      <c r="AE284">
        <v>72.8</v>
      </c>
      <c r="AF284">
        <v>0</v>
      </c>
      <c r="AG284">
        <v>0</v>
      </c>
      <c r="AH284">
        <v>0</v>
      </c>
      <c r="AI284">
        <v>6.14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0.1</v>
      </c>
      <c r="AU284" t="s">
        <v>3</v>
      </c>
      <c r="AV284">
        <v>0</v>
      </c>
      <c r="AW284">
        <v>2</v>
      </c>
      <c r="AX284">
        <v>53553187</v>
      </c>
      <c r="AY284">
        <v>1</v>
      </c>
      <c r="AZ284">
        <v>0</v>
      </c>
      <c r="BA284">
        <v>271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Y284*Source!I83</f>
        <v>1.7356000000000003</v>
      </c>
      <c r="CY284">
        <f t="shared" si="79"/>
        <v>446.99</v>
      </c>
      <c r="CZ284">
        <f t="shared" si="80"/>
        <v>72.8</v>
      </c>
      <c r="DA284">
        <f t="shared" si="81"/>
        <v>6.14</v>
      </c>
      <c r="DB284">
        <f t="shared" si="82"/>
        <v>7.28</v>
      </c>
      <c r="DC284">
        <f t="shared" si="83"/>
        <v>0</v>
      </c>
    </row>
    <row r="285" spans="1:107" x14ac:dyDescent="0.2">
      <c r="A285">
        <f>ROW(Source!A83)</f>
        <v>83</v>
      </c>
      <c r="B285">
        <v>53551707</v>
      </c>
      <c r="C285">
        <v>53553160</v>
      </c>
      <c r="D285">
        <v>29130613</v>
      </c>
      <c r="E285">
        <v>1</v>
      </c>
      <c r="F285">
        <v>1</v>
      </c>
      <c r="G285">
        <v>1</v>
      </c>
      <c r="H285">
        <v>3</v>
      </c>
      <c r="I285" t="s">
        <v>213</v>
      </c>
      <c r="J285" t="s">
        <v>215</v>
      </c>
      <c r="K285" t="s">
        <v>214</v>
      </c>
      <c r="L285">
        <v>1354</v>
      </c>
      <c r="N285">
        <v>1010</v>
      </c>
      <c r="O285" t="s">
        <v>160</v>
      </c>
      <c r="P285" t="s">
        <v>160</v>
      </c>
      <c r="Q285">
        <v>1</v>
      </c>
      <c r="W285">
        <v>0</v>
      </c>
      <c r="X285">
        <v>1197201291</v>
      </c>
      <c r="Y285">
        <v>5.7617000000000002E-2</v>
      </c>
      <c r="AA285">
        <v>19229.259999999998</v>
      </c>
      <c r="AB285">
        <v>0</v>
      </c>
      <c r="AC285">
        <v>0</v>
      </c>
      <c r="AD285">
        <v>0</v>
      </c>
      <c r="AE285">
        <v>5356.34</v>
      </c>
      <c r="AF285">
        <v>0</v>
      </c>
      <c r="AG285">
        <v>0</v>
      </c>
      <c r="AH285">
        <v>0</v>
      </c>
      <c r="AI285">
        <v>3.59</v>
      </c>
      <c r="AJ285">
        <v>1</v>
      </c>
      <c r="AK285">
        <v>1</v>
      </c>
      <c r="AL285">
        <v>1</v>
      </c>
      <c r="AN285">
        <v>0</v>
      </c>
      <c r="AO285">
        <v>0</v>
      </c>
      <c r="AP285">
        <v>0</v>
      </c>
      <c r="AQ285">
        <v>0</v>
      </c>
      <c r="AR285">
        <v>0</v>
      </c>
      <c r="AS285" t="s">
        <v>3</v>
      </c>
      <c r="AT285">
        <v>5.7617000000000002E-2</v>
      </c>
      <c r="AU285" t="s">
        <v>3</v>
      </c>
      <c r="AV285">
        <v>0</v>
      </c>
      <c r="AW285">
        <v>1</v>
      </c>
      <c r="AX285">
        <v>-1</v>
      </c>
      <c r="AY285">
        <v>0</v>
      </c>
      <c r="AZ285">
        <v>0</v>
      </c>
      <c r="BA285" t="s">
        <v>3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Y285*Source!I83</f>
        <v>1.0000006520000002</v>
      </c>
      <c r="CY285">
        <f t="shared" si="79"/>
        <v>19229.259999999998</v>
      </c>
      <c r="CZ285">
        <f t="shared" si="80"/>
        <v>5356.34</v>
      </c>
      <c r="DA285">
        <f t="shared" si="81"/>
        <v>3.59</v>
      </c>
      <c r="DB285">
        <f t="shared" si="82"/>
        <v>308.62</v>
      </c>
      <c r="DC285">
        <f t="shared" si="83"/>
        <v>0</v>
      </c>
    </row>
    <row r="286" spans="1:107" x14ac:dyDescent="0.2">
      <c r="A286">
        <f>ROW(Source!A83)</f>
        <v>83</v>
      </c>
      <c r="B286">
        <v>53551707</v>
      </c>
      <c r="C286">
        <v>53553160</v>
      </c>
      <c r="D286">
        <v>29130614</v>
      </c>
      <c r="E286">
        <v>1</v>
      </c>
      <c r="F286">
        <v>1</v>
      </c>
      <c r="G286">
        <v>1</v>
      </c>
      <c r="H286">
        <v>3</v>
      </c>
      <c r="I286" t="s">
        <v>206</v>
      </c>
      <c r="J286" t="s">
        <v>208</v>
      </c>
      <c r="K286" t="s">
        <v>207</v>
      </c>
      <c r="L286">
        <v>1354</v>
      </c>
      <c r="N286">
        <v>1010</v>
      </c>
      <c r="O286" t="s">
        <v>160</v>
      </c>
      <c r="P286" t="s">
        <v>160</v>
      </c>
      <c r="Q286">
        <v>1</v>
      </c>
      <c r="W286">
        <v>0</v>
      </c>
      <c r="X286">
        <v>594655363</v>
      </c>
      <c r="Y286">
        <v>5.7617000000000002E-2</v>
      </c>
      <c r="AA286">
        <v>19225.98</v>
      </c>
      <c r="AB286">
        <v>0</v>
      </c>
      <c r="AC286">
        <v>0</v>
      </c>
      <c r="AD286">
        <v>0</v>
      </c>
      <c r="AE286">
        <v>5688.16</v>
      </c>
      <c r="AF286">
        <v>0</v>
      </c>
      <c r="AG286">
        <v>0</v>
      </c>
      <c r="AH286">
        <v>0</v>
      </c>
      <c r="AI286">
        <v>3.38</v>
      </c>
      <c r="AJ286">
        <v>1</v>
      </c>
      <c r="AK286">
        <v>1</v>
      </c>
      <c r="AL286">
        <v>1</v>
      </c>
      <c r="AN286">
        <v>0</v>
      </c>
      <c r="AO286">
        <v>0</v>
      </c>
      <c r="AP286">
        <v>0</v>
      </c>
      <c r="AQ286">
        <v>0</v>
      </c>
      <c r="AR286">
        <v>0</v>
      </c>
      <c r="AS286" t="s">
        <v>3</v>
      </c>
      <c r="AT286">
        <v>5.7617000000000002E-2</v>
      </c>
      <c r="AU286" t="s">
        <v>3</v>
      </c>
      <c r="AV286">
        <v>0</v>
      </c>
      <c r="AW286">
        <v>1</v>
      </c>
      <c r="AX286">
        <v>-1</v>
      </c>
      <c r="AY286">
        <v>0</v>
      </c>
      <c r="AZ286">
        <v>0</v>
      </c>
      <c r="BA286" t="s">
        <v>3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Y286*Source!I83</f>
        <v>1.0000006520000002</v>
      </c>
      <c r="CY286">
        <f t="shared" si="79"/>
        <v>19225.98</v>
      </c>
      <c r="CZ286">
        <f t="shared" si="80"/>
        <v>5688.16</v>
      </c>
      <c r="DA286">
        <f t="shared" si="81"/>
        <v>3.38</v>
      </c>
      <c r="DB286">
        <f t="shared" si="82"/>
        <v>327.73</v>
      </c>
      <c r="DC286">
        <f t="shared" si="83"/>
        <v>0</v>
      </c>
    </row>
    <row r="287" spans="1:107" x14ac:dyDescent="0.2">
      <c r="A287">
        <f>ROW(Source!A83)</f>
        <v>83</v>
      </c>
      <c r="B287">
        <v>53551707</v>
      </c>
      <c r="C287">
        <v>53553160</v>
      </c>
      <c r="D287">
        <v>29131398</v>
      </c>
      <c r="E287">
        <v>1</v>
      </c>
      <c r="F287">
        <v>1</v>
      </c>
      <c r="G287">
        <v>1</v>
      </c>
      <c r="H287">
        <v>3</v>
      </c>
      <c r="I287" t="s">
        <v>1664</v>
      </c>
      <c r="J287" t="s">
        <v>1665</v>
      </c>
      <c r="K287" t="s">
        <v>1666</v>
      </c>
      <c r="L287">
        <v>1348</v>
      </c>
      <c r="N287">
        <v>1009</v>
      </c>
      <c r="O287" t="s">
        <v>26</v>
      </c>
      <c r="P287" t="s">
        <v>26</v>
      </c>
      <c r="Q287">
        <v>1000</v>
      </c>
      <c r="W287">
        <v>0</v>
      </c>
      <c r="X287">
        <v>1426677377</v>
      </c>
      <c r="Y287">
        <v>3.0000000000000001E-3</v>
      </c>
      <c r="AA287">
        <v>35636.559999999998</v>
      </c>
      <c r="AB287">
        <v>0</v>
      </c>
      <c r="AC287">
        <v>0</v>
      </c>
      <c r="AD287">
        <v>0</v>
      </c>
      <c r="AE287">
        <v>5804</v>
      </c>
      <c r="AF287">
        <v>0</v>
      </c>
      <c r="AG287">
        <v>0</v>
      </c>
      <c r="AH287">
        <v>0</v>
      </c>
      <c r="AI287">
        <v>6.14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3.0000000000000001E-3</v>
      </c>
      <c r="AU287" t="s">
        <v>3</v>
      </c>
      <c r="AV287">
        <v>0</v>
      </c>
      <c r="AW287">
        <v>2</v>
      </c>
      <c r="AX287">
        <v>53553190</v>
      </c>
      <c r="AY287">
        <v>1</v>
      </c>
      <c r="AZ287">
        <v>0</v>
      </c>
      <c r="BA287">
        <v>274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Y287*Source!I83</f>
        <v>5.2068000000000003E-2</v>
      </c>
      <c r="CY287">
        <f t="shared" si="79"/>
        <v>35636.559999999998</v>
      </c>
      <c r="CZ287">
        <f t="shared" si="80"/>
        <v>5804</v>
      </c>
      <c r="DA287">
        <f t="shared" si="81"/>
        <v>6.14</v>
      </c>
      <c r="DB287">
        <f t="shared" si="82"/>
        <v>17.41</v>
      </c>
      <c r="DC287">
        <f t="shared" si="83"/>
        <v>0</v>
      </c>
    </row>
    <row r="288" spans="1:107" x14ac:dyDescent="0.2">
      <c r="A288">
        <f>ROW(Source!A83)</f>
        <v>83</v>
      </c>
      <c r="B288">
        <v>53551707</v>
      </c>
      <c r="C288">
        <v>53553160</v>
      </c>
      <c r="D288">
        <v>53225267</v>
      </c>
      <c r="E288">
        <v>1</v>
      </c>
      <c r="F288">
        <v>1</v>
      </c>
      <c r="G288">
        <v>1</v>
      </c>
      <c r="H288">
        <v>3</v>
      </c>
      <c r="I288" t="s">
        <v>222</v>
      </c>
      <c r="J288" t="s">
        <v>224</v>
      </c>
      <c r="K288" t="s">
        <v>223</v>
      </c>
      <c r="L288">
        <v>1354</v>
      </c>
      <c r="N288">
        <v>1010</v>
      </c>
      <c r="O288" t="s">
        <v>160</v>
      </c>
      <c r="P288" t="s">
        <v>160</v>
      </c>
      <c r="Q288">
        <v>1</v>
      </c>
      <c r="W288">
        <v>0</v>
      </c>
      <c r="X288">
        <v>-2066279378</v>
      </c>
      <c r="Y288">
        <v>0.28808499999999998</v>
      </c>
      <c r="AA288">
        <v>9501.98</v>
      </c>
      <c r="AB288">
        <v>0</v>
      </c>
      <c r="AC288">
        <v>0</v>
      </c>
      <c r="AD288">
        <v>0</v>
      </c>
      <c r="AE288">
        <v>9501.98</v>
      </c>
      <c r="AF288">
        <v>0</v>
      </c>
      <c r="AG288">
        <v>0</v>
      </c>
      <c r="AH288">
        <v>0</v>
      </c>
      <c r="AI288">
        <v>6.14</v>
      </c>
      <c r="AJ288">
        <v>1</v>
      </c>
      <c r="AK288">
        <v>1</v>
      </c>
      <c r="AL288">
        <v>1</v>
      </c>
      <c r="AN288">
        <v>0</v>
      </c>
      <c r="AO288">
        <v>0</v>
      </c>
      <c r="AP288">
        <v>0</v>
      </c>
      <c r="AQ288">
        <v>0</v>
      </c>
      <c r="AR288">
        <v>0</v>
      </c>
      <c r="AS288" t="s">
        <v>3</v>
      </c>
      <c r="AT288">
        <v>0.28808499999999998</v>
      </c>
      <c r="AU288" t="s">
        <v>3</v>
      </c>
      <c r="AV288">
        <v>0</v>
      </c>
      <c r="AW288">
        <v>1</v>
      </c>
      <c r="AX288">
        <v>-1</v>
      </c>
      <c r="AY288">
        <v>0</v>
      </c>
      <c r="AZ288">
        <v>0</v>
      </c>
      <c r="BA288" t="s">
        <v>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Y288*Source!I83</f>
        <v>5.0000032599999997</v>
      </c>
      <c r="CY288">
        <f t="shared" si="79"/>
        <v>9501.98</v>
      </c>
      <c r="CZ288">
        <f t="shared" si="80"/>
        <v>9501.98</v>
      </c>
      <c r="DA288">
        <f t="shared" si="81"/>
        <v>6.14</v>
      </c>
      <c r="DB288">
        <f t="shared" si="82"/>
        <v>2737.38</v>
      </c>
      <c r="DC288">
        <f t="shared" si="83"/>
        <v>0</v>
      </c>
    </row>
    <row r="289" spans="1:107" x14ac:dyDescent="0.2">
      <c r="A289">
        <f>ROW(Source!A83)</f>
        <v>83</v>
      </c>
      <c r="B289">
        <v>53551707</v>
      </c>
      <c r="C289">
        <v>53553160</v>
      </c>
      <c r="D289">
        <v>0</v>
      </c>
      <c r="E289">
        <v>0</v>
      </c>
      <c r="F289">
        <v>1</v>
      </c>
      <c r="G289">
        <v>1</v>
      </c>
      <c r="H289">
        <v>3</v>
      </c>
      <c r="I289" t="s">
        <v>241</v>
      </c>
      <c r="J289" t="s">
        <v>3</v>
      </c>
      <c r="K289" t="s">
        <v>242</v>
      </c>
      <c r="L289">
        <v>1354</v>
      </c>
      <c r="N289">
        <v>1010</v>
      </c>
      <c r="O289" t="s">
        <v>160</v>
      </c>
      <c r="P289" t="s">
        <v>160</v>
      </c>
      <c r="Q289">
        <v>1</v>
      </c>
      <c r="W289">
        <v>0</v>
      </c>
      <c r="X289">
        <v>-1937644466</v>
      </c>
      <c r="Y289">
        <v>0</v>
      </c>
      <c r="AA289">
        <v>9133.25</v>
      </c>
      <c r="AB289">
        <v>0</v>
      </c>
      <c r="AC289">
        <v>0</v>
      </c>
      <c r="AD289">
        <v>0</v>
      </c>
      <c r="AE289">
        <v>1487.5</v>
      </c>
      <c r="AF289">
        <v>0</v>
      </c>
      <c r="AG289">
        <v>0</v>
      </c>
      <c r="AH289">
        <v>0</v>
      </c>
      <c r="AI289">
        <v>6.14</v>
      </c>
      <c r="AJ289">
        <v>1</v>
      </c>
      <c r="AK289">
        <v>1</v>
      </c>
      <c r="AL289">
        <v>1</v>
      </c>
      <c r="AN289">
        <v>0</v>
      </c>
      <c r="AO289">
        <v>0</v>
      </c>
      <c r="AP289">
        <v>0</v>
      </c>
      <c r="AQ289">
        <v>0</v>
      </c>
      <c r="AR289">
        <v>0</v>
      </c>
      <c r="AS289" t="s">
        <v>3</v>
      </c>
      <c r="AT289">
        <v>0</v>
      </c>
      <c r="AU289" t="s">
        <v>3</v>
      </c>
      <c r="AV289">
        <v>0</v>
      </c>
      <c r="AW289">
        <v>1</v>
      </c>
      <c r="AX289">
        <v>-1</v>
      </c>
      <c r="AY289">
        <v>0</v>
      </c>
      <c r="AZ289">
        <v>0</v>
      </c>
      <c r="BA289" t="s">
        <v>3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Y289*Source!I83</f>
        <v>0</v>
      </c>
      <c r="CY289">
        <f t="shared" si="79"/>
        <v>9133.25</v>
      </c>
      <c r="CZ289">
        <f t="shared" si="80"/>
        <v>1487.5</v>
      </c>
      <c r="DA289">
        <f t="shared" si="81"/>
        <v>6.14</v>
      </c>
      <c r="DB289">
        <f t="shared" si="82"/>
        <v>0</v>
      </c>
      <c r="DC289">
        <f t="shared" si="83"/>
        <v>0</v>
      </c>
    </row>
    <row r="290" spans="1:107" x14ac:dyDescent="0.2">
      <c r="A290">
        <f>ROW(Source!A83)</f>
        <v>83</v>
      </c>
      <c r="B290">
        <v>53551707</v>
      </c>
      <c r="C290">
        <v>53553160</v>
      </c>
      <c r="D290">
        <v>0</v>
      </c>
      <c r="E290">
        <v>0</v>
      </c>
      <c r="F290">
        <v>1</v>
      </c>
      <c r="G290">
        <v>1</v>
      </c>
      <c r="H290">
        <v>3</v>
      </c>
      <c r="I290" t="s">
        <v>236</v>
      </c>
      <c r="J290" t="s">
        <v>3</v>
      </c>
      <c r="K290" t="s">
        <v>237</v>
      </c>
      <c r="L290">
        <v>1354</v>
      </c>
      <c r="N290">
        <v>1010</v>
      </c>
      <c r="O290" t="s">
        <v>160</v>
      </c>
      <c r="P290" t="s">
        <v>160</v>
      </c>
      <c r="Q290">
        <v>1</v>
      </c>
      <c r="W290">
        <v>0</v>
      </c>
      <c r="X290">
        <v>-138546616</v>
      </c>
      <c r="Y290">
        <v>0</v>
      </c>
      <c r="AA290">
        <v>6936.05</v>
      </c>
      <c r="AB290">
        <v>0</v>
      </c>
      <c r="AC290">
        <v>0</v>
      </c>
      <c r="AD290">
        <v>0</v>
      </c>
      <c r="AE290">
        <v>1129.6500000000001</v>
      </c>
      <c r="AF290">
        <v>0</v>
      </c>
      <c r="AG290">
        <v>0</v>
      </c>
      <c r="AH290">
        <v>0</v>
      </c>
      <c r="AI290">
        <v>6.14</v>
      </c>
      <c r="AJ290">
        <v>1</v>
      </c>
      <c r="AK290">
        <v>1</v>
      </c>
      <c r="AL290">
        <v>1</v>
      </c>
      <c r="AN290">
        <v>0</v>
      </c>
      <c r="AO290">
        <v>0</v>
      </c>
      <c r="AP290">
        <v>0</v>
      </c>
      <c r="AQ290">
        <v>0</v>
      </c>
      <c r="AR290">
        <v>0</v>
      </c>
      <c r="AS290" t="s">
        <v>3</v>
      </c>
      <c r="AT290">
        <v>0</v>
      </c>
      <c r="AU290" t="s">
        <v>3</v>
      </c>
      <c r="AV290">
        <v>0</v>
      </c>
      <c r="AW290">
        <v>1</v>
      </c>
      <c r="AX290">
        <v>-1</v>
      </c>
      <c r="AY290">
        <v>0</v>
      </c>
      <c r="AZ290">
        <v>0</v>
      </c>
      <c r="BA290" t="s">
        <v>3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Y290*Source!I83</f>
        <v>0</v>
      </c>
      <c r="CY290">
        <f t="shared" si="79"/>
        <v>6936.05</v>
      </c>
      <c r="CZ290">
        <f t="shared" si="80"/>
        <v>1129.6500000000001</v>
      </c>
      <c r="DA290">
        <f t="shared" si="81"/>
        <v>6.14</v>
      </c>
      <c r="DB290">
        <f t="shared" si="82"/>
        <v>0</v>
      </c>
      <c r="DC290">
        <f t="shared" si="83"/>
        <v>0</v>
      </c>
    </row>
    <row r="291" spans="1:107" x14ac:dyDescent="0.2">
      <c r="A291">
        <f>ROW(Source!A83)</f>
        <v>83</v>
      </c>
      <c r="B291">
        <v>53551707</v>
      </c>
      <c r="C291">
        <v>53553160</v>
      </c>
      <c r="D291">
        <v>0</v>
      </c>
      <c r="E291">
        <v>0</v>
      </c>
      <c r="F291">
        <v>1</v>
      </c>
      <c r="G291">
        <v>1</v>
      </c>
      <c r="H291">
        <v>3</v>
      </c>
      <c r="I291" t="s">
        <v>230</v>
      </c>
      <c r="J291" t="s">
        <v>232</v>
      </c>
      <c r="K291" t="s">
        <v>231</v>
      </c>
      <c r="L291">
        <v>1354</v>
      </c>
      <c r="N291">
        <v>1010</v>
      </c>
      <c r="O291" t="s">
        <v>160</v>
      </c>
      <c r="P291" t="s">
        <v>160</v>
      </c>
      <c r="Q291">
        <v>1</v>
      </c>
      <c r="W291">
        <v>0</v>
      </c>
      <c r="X291">
        <v>-1205946084</v>
      </c>
      <c r="Y291">
        <v>0</v>
      </c>
      <c r="AA291">
        <v>5109.3999999999996</v>
      </c>
      <c r="AB291">
        <v>0</v>
      </c>
      <c r="AC291">
        <v>0</v>
      </c>
      <c r="AD291">
        <v>0</v>
      </c>
      <c r="AE291">
        <v>832.15000000000009</v>
      </c>
      <c r="AF291">
        <v>0</v>
      </c>
      <c r="AG291">
        <v>0</v>
      </c>
      <c r="AH291">
        <v>0</v>
      </c>
      <c r="AI291">
        <v>6.14</v>
      </c>
      <c r="AJ291">
        <v>1</v>
      </c>
      <c r="AK291">
        <v>1</v>
      </c>
      <c r="AL291">
        <v>1</v>
      </c>
      <c r="AN291">
        <v>0</v>
      </c>
      <c r="AO291">
        <v>0</v>
      </c>
      <c r="AP291">
        <v>0</v>
      </c>
      <c r="AQ291">
        <v>0</v>
      </c>
      <c r="AR291">
        <v>0</v>
      </c>
      <c r="AS291" t="s">
        <v>3</v>
      </c>
      <c r="AT291">
        <v>0</v>
      </c>
      <c r="AU291" t="s">
        <v>3</v>
      </c>
      <c r="AV291">
        <v>0</v>
      </c>
      <c r="AW291">
        <v>1</v>
      </c>
      <c r="AX291">
        <v>-1</v>
      </c>
      <c r="AY291">
        <v>0</v>
      </c>
      <c r="AZ291">
        <v>0</v>
      </c>
      <c r="BA291" t="s">
        <v>3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Y291*Source!I83</f>
        <v>0</v>
      </c>
      <c r="CY291">
        <f t="shared" si="79"/>
        <v>5109.3999999999996</v>
      </c>
      <c r="CZ291">
        <f t="shared" si="80"/>
        <v>832.15000000000009</v>
      </c>
      <c r="DA291">
        <f t="shared" si="81"/>
        <v>6.14</v>
      </c>
      <c r="DB291">
        <f t="shared" si="82"/>
        <v>0</v>
      </c>
      <c r="DC291">
        <f t="shared" si="83"/>
        <v>0</v>
      </c>
    </row>
    <row r="292" spans="1:107" x14ac:dyDescent="0.2">
      <c r="A292">
        <f>ROW(Source!A83)</f>
        <v>83</v>
      </c>
      <c r="B292">
        <v>53551707</v>
      </c>
      <c r="C292">
        <v>53553160</v>
      </c>
      <c r="D292">
        <v>0</v>
      </c>
      <c r="E292">
        <v>0</v>
      </c>
      <c r="F292">
        <v>1</v>
      </c>
      <c r="G292">
        <v>1</v>
      </c>
      <c r="H292">
        <v>3</v>
      </c>
      <c r="I292" t="s">
        <v>198</v>
      </c>
      <c r="J292" t="s">
        <v>3</v>
      </c>
      <c r="K292" t="s">
        <v>199</v>
      </c>
      <c r="L292">
        <v>1354</v>
      </c>
      <c r="N292">
        <v>1010</v>
      </c>
      <c r="O292" t="s">
        <v>160</v>
      </c>
      <c r="P292" t="s">
        <v>160</v>
      </c>
      <c r="Q292">
        <v>1</v>
      </c>
      <c r="W292">
        <v>0</v>
      </c>
      <c r="X292">
        <v>761065353</v>
      </c>
      <c r="Y292">
        <v>5.7617000000000002E-2</v>
      </c>
      <c r="AA292">
        <v>130475</v>
      </c>
      <c r="AB292">
        <v>0</v>
      </c>
      <c r="AC292">
        <v>0</v>
      </c>
      <c r="AD292">
        <v>0</v>
      </c>
      <c r="AE292">
        <v>21250</v>
      </c>
      <c r="AF292">
        <v>0</v>
      </c>
      <c r="AG292">
        <v>0</v>
      </c>
      <c r="AH292">
        <v>0</v>
      </c>
      <c r="AI292">
        <v>6.14</v>
      </c>
      <c r="AJ292">
        <v>1</v>
      </c>
      <c r="AK292">
        <v>1</v>
      </c>
      <c r="AL292">
        <v>1</v>
      </c>
      <c r="AN292">
        <v>0</v>
      </c>
      <c r="AO292">
        <v>0</v>
      </c>
      <c r="AP292">
        <v>0</v>
      </c>
      <c r="AQ292">
        <v>0</v>
      </c>
      <c r="AR292">
        <v>0</v>
      </c>
      <c r="AS292" t="s">
        <v>3</v>
      </c>
      <c r="AT292">
        <v>5.7617000000000002E-2</v>
      </c>
      <c r="AU292" t="s">
        <v>3</v>
      </c>
      <c r="AV292">
        <v>0</v>
      </c>
      <c r="AW292">
        <v>1</v>
      </c>
      <c r="AX292">
        <v>-1</v>
      </c>
      <c r="AY292">
        <v>0</v>
      </c>
      <c r="AZ292">
        <v>0</v>
      </c>
      <c r="BA292" t="s">
        <v>3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Y292*Source!I83</f>
        <v>1.0000006520000002</v>
      </c>
      <c r="CY292">
        <f t="shared" si="79"/>
        <v>130475</v>
      </c>
      <c r="CZ292">
        <f t="shared" si="80"/>
        <v>21250</v>
      </c>
      <c r="DA292">
        <f t="shared" si="81"/>
        <v>6.14</v>
      </c>
      <c r="DB292">
        <f t="shared" si="82"/>
        <v>1224.3599999999999</v>
      </c>
      <c r="DC292">
        <f t="shared" si="83"/>
        <v>0</v>
      </c>
    </row>
    <row r="293" spans="1:107" x14ac:dyDescent="0.2">
      <c r="A293">
        <f>ROW(Source!A83)</f>
        <v>83</v>
      </c>
      <c r="B293">
        <v>53551707</v>
      </c>
      <c r="C293">
        <v>53553160</v>
      </c>
      <c r="D293">
        <v>0</v>
      </c>
      <c r="E293">
        <v>0</v>
      </c>
      <c r="F293">
        <v>1</v>
      </c>
      <c r="G293">
        <v>1</v>
      </c>
      <c r="H293">
        <v>3</v>
      </c>
      <c r="I293" t="s">
        <v>203</v>
      </c>
      <c r="J293" t="s">
        <v>3</v>
      </c>
      <c r="K293" t="s">
        <v>204</v>
      </c>
      <c r="L293">
        <v>1354</v>
      </c>
      <c r="N293">
        <v>1010</v>
      </c>
      <c r="O293" t="s">
        <v>160</v>
      </c>
      <c r="P293" t="s">
        <v>160</v>
      </c>
      <c r="Q293">
        <v>1</v>
      </c>
      <c r="W293">
        <v>0</v>
      </c>
      <c r="X293">
        <v>-560875536</v>
      </c>
      <c r="Y293">
        <v>5.7617000000000002E-2</v>
      </c>
      <c r="AA293">
        <v>130475</v>
      </c>
      <c r="AB293">
        <v>0</v>
      </c>
      <c r="AC293">
        <v>0</v>
      </c>
      <c r="AD293">
        <v>0</v>
      </c>
      <c r="AE293">
        <v>21250</v>
      </c>
      <c r="AF293">
        <v>0</v>
      </c>
      <c r="AG293">
        <v>0</v>
      </c>
      <c r="AH293">
        <v>0</v>
      </c>
      <c r="AI293">
        <v>6.14</v>
      </c>
      <c r="AJ293">
        <v>1</v>
      </c>
      <c r="AK293">
        <v>1</v>
      </c>
      <c r="AL293">
        <v>1</v>
      </c>
      <c r="AN293">
        <v>0</v>
      </c>
      <c r="AO293">
        <v>0</v>
      </c>
      <c r="AP293">
        <v>0</v>
      </c>
      <c r="AQ293">
        <v>0</v>
      </c>
      <c r="AR293">
        <v>0</v>
      </c>
      <c r="AS293" t="s">
        <v>3</v>
      </c>
      <c r="AT293">
        <v>5.7617000000000002E-2</v>
      </c>
      <c r="AU293" t="s">
        <v>3</v>
      </c>
      <c r="AV293">
        <v>0</v>
      </c>
      <c r="AW293">
        <v>1</v>
      </c>
      <c r="AX293">
        <v>-1</v>
      </c>
      <c r="AY293">
        <v>0</v>
      </c>
      <c r="AZ293">
        <v>0</v>
      </c>
      <c r="BA293" t="s">
        <v>3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Y293*Source!I83</f>
        <v>1.0000006520000002</v>
      </c>
      <c r="CY293">
        <f t="shared" si="79"/>
        <v>130475</v>
      </c>
      <c r="CZ293">
        <f t="shared" si="80"/>
        <v>21250</v>
      </c>
      <c r="DA293">
        <f t="shared" si="81"/>
        <v>6.14</v>
      </c>
      <c r="DB293">
        <f t="shared" si="82"/>
        <v>1224.3599999999999</v>
      </c>
      <c r="DC293">
        <f t="shared" si="83"/>
        <v>0</v>
      </c>
    </row>
    <row r="294" spans="1:107" x14ac:dyDescent="0.2">
      <c r="A294">
        <f>ROW(Source!A83)</f>
        <v>83</v>
      </c>
      <c r="B294">
        <v>53551707</v>
      </c>
      <c r="C294">
        <v>53553160</v>
      </c>
      <c r="D294">
        <v>0</v>
      </c>
      <c r="E294">
        <v>0</v>
      </c>
      <c r="F294">
        <v>1</v>
      </c>
      <c r="G294">
        <v>1</v>
      </c>
      <c r="H294">
        <v>3</v>
      </c>
      <c r="I294" t="s">
        <v>210</v>
      </c>
      <c r="J294" t="s">
        <v>3</v>
      </c>
      <c r="K294" t="s">
        <v>211</v>
      </c>
      <c r="L294">
        <v>1354</v>
      </c>
      <c r="N294">
        <v>1010</v>
      </c>
      <c r="O294" t="s">
        <v>160</v>
      </c>
      <c r="P294" t="s">
        <v>160</v>
      </c>
      <c r="Q294">
        <v>1</v>
      </c>
      <c r="W294">
        <v>0</v>
      </c>
      <c r="X294">
        <v>1479327237</v>
      </c>
      <c r="Y294">
        <v>5.7617000000000002E-2</v>
      </c>
      <c r="AA294">
        <v>130475</v>
      </c>
      <c r="AB294">
        <v>0</v>
      </c>
      <c r="AC294">
        <v>0</v>
      </c>
      <c r="AD294">
        <v>0</v>
      </c>
      <c r="AE294">
        <v>21250</v>
      </c>
      <c r="AF294">
        <v>0</v>
      </c>
      <c r="AG294">
        <v>0</v>
      </c>
      <c r="AH294">
        <v>0</v>
      </c>
      <c r="AI294">
        <v>6.14</v>
      </c>
      <c r="AJ294">
        <v>1</v>
      </c>
      <c r="AK294">
        <v>1</v>
      </c>
      <c r="AL294">
        <v>1</v>
      </c>
      <c r="AN294">
        <v>0</v>
      </c>
      <c r="AO294">
        <v>0</v>
      </c>
      <c r="AP294">
        <v>0</v>
      </c>
      <c r="AQ294">
        <v>0</v>
      </c>
      <c r="AR294">
        <v>0</v>
      </c>
      <c r="AS294" t="s">
        <v>3</v>
      </c>
      <c r="AT294">
        <v>5.7617000000000002E-2</v>
      </c>
      <c r="AU294" t="s">
        <v>3</v>
      </c>
      <c r="AV294">
        <v>0</v>
      </c>
      <c r="AW294">
        <v>1</v>
      </c>
      <c r="AX294">
        <v>-1</v>
      </c>
      <c r="AY294">
        <v>0</v>
      </c>
      <c r="AZ294">
        <v>0</v>
      </c>
      <c r="BA294" t="s">
        <v>3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Y294*Source!I83</f>
        <v>1.0000006520000002</v>
      </c>
      <c r="CY294">
        <f t="shared" si="79"/>
        <v>130475</v>
      </c>
      <c r="CZ294">
        <f t="shared" si="80"/>
        <v>21250</v>
      </c>
      <c r="DA294">
        <f t="shared" si="81"/>
        <v>6.14</v>
      </c>
      <c r="DB294">
        <f t="shared" si="82"/>
        <v>1224.3599999999999</v>
      </c>
      <c r="DC294">
        <f t="shared" si="83"/>
        <v>0</v>
      </c>
    </row>
    <row r="295" spans="1:107" x14ac:dyDescent="0.2">
      <c r="A295">
        <f>ROW(Source!A143)</f>
        <v>143</v>
      </c>
      <c r="B295">
        <v>53551706</v>
      </c>
      <c r="C295">
        <v>53553204</v>
      </c>
      <c r="D295">
        <v>18406804</v>
      </c>
      <c r="E295">
        <v>1</v>
      </c>
      <c r="F295">
        <v>1</v>
      </c>
      <c r="G295">
        <v>1</v>
      </c>
      <c r="H295">
        <v>1</v>
      </c>
      <c r="I295" t="s">
        <v>1560</v>
      </c>
      <c r="J295" t="s">
        <v>3</v>
      </c>
      <c r="K295" t="s">
        <v>1561</v>
      </c>
      <c r="L295">
        <v>1369</v>
      </c>
      <c r="N295">
        <v>1013</v>
      </c>
      <c r="O295" t="s">
        <v>1486</v>
      </c>
      <c r="P295" t="s">
        <v>1486</v>
      </c>
      <c r="Q295">
        <v>1</v>
      </c>
      <c r="W295">
        <v>0</v>
      </c>
      <c r="X295">
        <v>254330056</v>
      </c>
      <c r="Y295">
        <v>4.3354999999999997</v>
      </c>
      <c r="AA295">
        <v>0</v>
      </c>
      <c r="AB295">
        <v>0</v>
      </c>
      <c r="AC295">
        <v>0</v>
      </c>
      <c r="AD295">
        <v>274.87</v>
      </c>
      <c r="AE295">
        <v>0</v>
      </c>
      <c r="AF295">
        <v>0</v>
      </c>
      <c r="AG295">
        <v>0</v>
      </c>
      <c r="AH295">
        <v>274.87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1</v>
      </c>
      <c r="AQ295">
        <v>0</v>
      </c>
      <c r="AR295">
        <v>0</v>
      </c>
      <c r="AS295" t="s">
        <v>3</v>
      </c>
      <c r="AT295">
        <v>3.77</v>
      </c>
      <c r="AU295" t="s">
        <v>16</v>
      </c>
      <c r="AV295">
        <v>1</v>
      </c>
      <c r="AW295">
        <v>2</v>
      </c>
      <c r="AX295">
        <v>53553207</v>
      </c>
      <c r="AY295">
        <v>2</v>
      </c>
      <c r="AZ295">
        <v>137216</v>
      </c>
      <c r="BA295">
        <v>275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Y295*Source!I143</f>
        <v>10.1233925</v>
      </c>
      <c r="CY295">
        <f>AD295</f>
        <v>274.87</v>
      </c>
      <c r="CZ295">
        <f>AH295</f>
        <v>274.87</v>
      </c>
      <c r="DA295">
        <f>AL295</f>
        <v>1</v>
      </c>
      <c r="DB295">
        <f>ROUND((ROUND(AT295*CZ295,2)*ROUND(1.15,7)),2)</f>
        <v>1191.7</v>
      </c>
      <c r="DC295">
        <f>ROUND((ROUND(AT295*AG295,2)*ROUND(1.15,7)),2)</f>
        <v>0</v>
      </c>
    </row>
    <row r="296" spans="1:107" x14ac:dyDescent="0.2">
      <c r="A296">
        <f>ROW(Source!A143)</f>
        <v>143</v>
      </c>
      <c r="B296">
        <v>53551706</v>
      </c>
      <c r="C296">
        <v>53553204</v>
      </c>
      <c r="D296">
        <v>29164349</v>
      </c>
      <c r="E296">
        <v>1</v>
      </c>
      <c r="F296">
        <v>1</v>
      </c>
      <c r="G296">
        <v>1</v>
      </c>
      <c r="H296">
        <v>3</v>
      </c>
      <c r="I296" t="s">
        <v>24</v>
      </c>
      <c r="J296" t="s">
        <v>27</v>
      </c>
      <c r="K296" t="s">
        <v>25</v>
      </c>
      <c r="L296">
        <v>1348</v>
      </c>
      <c r="N296">
        <v>1009</v>
      </c>
      <c r="O296" t="s">
        <v>26</v>
      </c>
      <c r="P296" t="s">
        <v>26</v>
      </c>
      <c r="Q296">
        <v>1000</v>
      </c>
      <c r="W296">
        <v>0</v>
      </c>
      <c r="X296">
        <v>1876412176</v>
      </c>
      <c r="Y296">
        <v>0.11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0</v>
      </c>
      <c r="AP296">
        <v>0</v>
      </c>
      <c r="AQ296">
        <v>0</v>
      </c>
      <c r="AR296">
        <v>0</v>
      </c>
      <c r="AS296" t="s">
        <v>3</v>
      </c>
      <c r="AT296">
        <v>0.11</v>
      </c>
      <c r="AU296" t="s">
        <v>3</v>
      </c>
      <c r="AV296">
        <v>0</v>
      </c>
      <c r="AW296">
        <v>2</v>
      </c>
      <c r="AX296">
        <v>53553208</v>
      </c>
      <c r="AY296">
        <v>1</v>
      </c>
      <c r="AZ296">
        <v>0</v>
      </c>
      <c r="BA296">
        <v>276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Y296*Source!I143</f>
        <v>0.25685000000000002</v>
      </c>
      <c r="CY296">
        <f>AA296</f>
        <v>0</v>
      </c>
      <c r="CZ296">
        <f>AE296</f>
        <v>0</v>
      </c>
      <c r="DA296">
        <f>AI296</f>
        <v>1</v>
      </c>
      <c r="DB296">
        <f>ROUND(ROUND(AT296*CZ296,2),2)</f>
        <v>0</v>
      </c>
      <c r="DC296">
        <f>ROUND(ROUND(AT296*AG296,2),2)</f>
        <v>0</v>
      </c>
    </row>
    <row r="297" spans="1:107" x14ac:dyDescent="0.2">
      <c r="A297">
        <f>ROW(Source!A144)</f>
        <v>144</v>
      </c>
      <c r="B297">
        <v>53551707</v>
      </c>
      <c r="C297">
        <v>53553204</v>
      </c>
      <c r="D297">
        <v>18406804</v>
      </c>
      <c r="E297">
        <v>1</v>
      </c>
      <c r="F297">
        <v>1</v>
      </c>
      <c r="G297">
        <v>1</v>
      </c>
      <c r="H297">
        <v>1</v>
      </c>
      <c r="I297" t="s">
        <v>1560</v>
      </c>
      <c r="J297" t="s">
        <v>3</v>
      </c>
      <c r="K297" t="s">
        <v>1561</v>
      </c>
      <c r="L297">
        <v>1369</v>
      </c>
      <c r="N297">
        <v>1013</v>
      </c>
      <c r="O297" t="s">
        <v>1486</v>
      </c>
      <c r="P297" t="s">
        <v>1486</v>
      </c>
      <c r="Q297">
        <v>1</v>
      </c>
      <c r="W297">
        <v>0</v>
      </c>
      <c r="X297">
        <v>254330056</v>
      </c>
      <c r="Y297">
        <v>4.3354999999999997</v>
      </c>
      <c r="AA297">
        <v>0</v>
      </c>
      <c r="AB297">
        <v>0</v>
      </c>
      <c r="AC297">
        <v>0</v>
      </c>
      <c r="AD297">
        <v>274.87</v>
      </c>
      <c r="AE297">
        <v>0</v>
      </c>
      <c r="AF297">
        <v>0</v>
      </c>
      <c r="AG297">
        <v>0</v>
      </c>
      <c r="AH297">
        <v>274.87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3.77</v>
      </c>
      <c r="AU297" t="s">
        <v>16</v>
      </c>
      <c r="AV297">
        <v>1</v>
      </c>
      <c r="AW297">
        <v>2</v>
      </c>
      <c r="AX297">
        <v>53553207</v>
      </c>
      <c r="AY297">
        <v>2</v>
      </c>
      <c r="AZ297">
        <v>137216</v>
      </c>
      <c r="BA297">
        <v>277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Y297*Source!I144</f>
        <v>10.1233925</v>
      </c>
      <c r="CY297">
        <f>AD297</f>
        <v>274.87</v>
      </c>
      <c r="CZ297">
        <f>AH297</f>
        <v>274.87</v>
      </c>
      <c r="DA297">
        <f>AL297</f>
        <v>1</v>
      </c>
      <c r="DB297">
        <f>ROUND((ROUND(AT297*CZ297,2)*ROUND(1.15,7)),2)</f>
        <v>1191.7</v>
      </c>
      <c r="DC297">
        <f>ROUND((ROUND(AT297*AG297,2)*ROUND(1.15,7)),2)</f>
        <v>0</v>
      </c>
    </row>
    <row r="298" spans="1:107" x14ac:dyDescent="0.2">
      <c r="A298">
        <f>ROW(Source!A144)</f>
        <v>144</v>
      </c>
      <c r="B298">
        <v>53551707</v>
      </c>
      <c r="C298">
        <v>53553204</v>
      </c>
      <c r="D298">
        <v>29164349</v>
      </c>
      <c r="E298">
        <v>1</v>
      </c>
      <c r="F298">
        <v>1</v>
      </c>
      <c r="G298">
        <v>1</v>
      </c>
      <c r="H298">
        <v>3</v>
      </c>
      <c r="I298" t="s">
        <v>24</v>
      </c>
      <c r="J298" t="s">
        <v>27</v>
      </c>
      <c r="K298" t="s">
        <v>25</v>
      </c>
      <c r="L298">
        <v>1348</v>
      </c>
      <c r="N298">
        <v>1009</v>
      </c>
      <c r="O298" t="s">
        <v>26</v>
      </c>
      <c r="P298" t="s">
        <v>26</v>
      </c>
      <c r="Q298">
        <v>1000</v>
      </c>
      <c r="W298">
        <v>0</v>
      </c>
      <c r="X298">
        <v>1876412176</v>
      </c>
      <c r="Y298">
        <v>0.11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6.14</v>
      </c>
      <c r="AJ298">
        <v>1</v>
      </c>
      <c r="AK298">
        <v>1</v>
      </c>
      <c r="AL298">
        <v>1</v>
      </c>
      <c r="AN298">
        <v>0</v>
      </c>
      <c r="AO298">
        <v>0</v>
      </c>
      <c r="AP298">
        <v>0</v>
      </c>
      <c r="AQ298">
        <v>0</v>
      </c>
      <c r="AR298">
        <v>0</v>
      </c>
      <c r="AS298" t="s">
        <v>3</v>
      </c>
      <c r="AT298">
        <v>0.11</v>
      </c>
      <c r="AU298" t="s">
        <v>3</v>
      </c>
      <c r="AV298">
        <v>0</v>
      </c>
      <c r="AW298">
        <v>2</v>
      </c>
      <c r="AX298">
        <v>53553208</v>
      </c>
      <c r="AY298">
        <v>1</v>
      </c>
      <c r="AZ298">
        <v>0</v>
      </c>
      <c r="BA298">
        <v>278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Y298*Source!I144</f>
        <v>0.25685000000000002</v>
      </c>
      <c r="CY298">
        <f>AA298</f>
        <v>0</v>
      </c>
      <c r="CZ298">
        <f>AE298</f>
        <v>0</v>
      </c>
      <c r="DA298">
        <f>AI298</f>
        <v>6.14</v>
      </c>
      <c r="DB298">
        <f>ROUND(ROUND(AT298*CZ298,2),2)</f>
        <v>0</v>
      </c>
      <c r="DC298">
        <f>ROUND(ROUND(AT298*AG298,2),2)</f>
        <v>0</v>
      </c>
    </row>
    <row r="299" spans="1:107" x14ac:dyDescent="0.2">
      <c r="A299">
        <f>ROW(Source!A147)</f>
        <v>147</v>
      </c>
      <c r="B299">
        <v>53551706</v>
      </c>
      <c r="C299">
        <v>53553210</v>
      </c>
      <c r="D299">
        <v>18406804</v>
      </c>
      <c r="E299">
        <v>1</v>
      </c>
      <c r="F299">
        <v>1</v>
      </c>
      <c r="G299">
        <v>1</v>
      </c>
      <c r="H299">
        <v>1</v>
      </c>
      <c r="I299" t="s">
        <v>1560</v>
      </c>
      <c r="J299" t="s">
        <v>3</v>
      </c>
      <c r="K299" t="s">
        <v>1561</v>
      </c>
      <c r="L299">
        <v>1369</v>
      </c>
      <c r="N299">
        <v>1013</v>
      </c>
      <c r="O299" t="s">
        <v>1486</v>
      </c>
      <c r="P299" t="s">
        <v>1486</v>
      </c>
      <c r="Q299">
        <v>1</v>
      </c>
      <c r="W299">
        <v>0</v>
      </c>
      <c r="X299">
        <v>254330056</v>
      </c>
      <c r="Y299">
        <v>13.0985</v>
      </c>
      <c r="AA299">
        <v>0</v>
      </c>
      <c r="AB299">
        <v>0</v>
      </c>
      <c r="AC299">
        <v>0</v>
      </c>
      <c r="AD299">
        <v>274.87</v>
      </c>
      <c r="AE299">
        <v>0</v>
      </c>
      <c r="AF299">
        <v>0</v>
      </c>
      <c r="AG299">
        <v>0</v>
      </c>
      <c r="AH299">
        <v>274.87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1</v>
      </c>
      <c r="AQ299">
        <v>0</v>
      </c>
      <c r="AR299">
        <v>0</v>
      </c>
      <c r="AS299" t="s">
        <v>3</v>
      </c>
      <c r="AT299">
        <v>11.39</v>
      </c>
      <c r="AU299" t="s">
        <v>16</v>
      </c>
      <c r="AV299">
        <v>1</v>
      </c>
      <c r="AW299">
        <v>2</v>
      </c>
      <c r="AX299">
        <v>53553215</v>
      </c>
      <c r="AY299">
        <v>2</v>
      </c>
      <c r="AZ299">
        <v>137216</v>
      </c>
      <c r="BA299">
        <v>279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Y299*Source!I147</f>
        <v>63.729441899999998</v>
      </c>
      <c r="CY299">
        <f>AD299</f>
        <v>274.87</v>
      </c>
      <c r="CZ299">
        <f>AH299</f>
        <v>274.87</v>
      </c>
      <c r="DA299">
        <f>AL299</f>
        <v>1</v>
      </c>
      <c r="DB299">
        <f>ROUND((ROUND(AT299*CZ299,2)*ROUND(1.15,7)),2)</f>
        <v>3600.39</v>
      </c>
      <c r="DC299">
        <f>ROUND((ROUND(AT299*AG299,2)*ROUND(1.15,7)),2)</f>
        <v>0</v>
      </c>
    </row>
    <row r="300" spans="1:107" x14ac:dyDescent="0.2">
      <c r="A300">
        <f>ROW(Source!A147)</f>
        <v>147</v>
      </c>
      <c r="B300">
        <v>53551706</v>
      </c>
      <c r="C300">
        <v>53553210</v>
      </c>
      <c r="D300">
        <v>121548</v>
      </c>
      <c r="E300">
        <v>1</v>
      </c>
      <c r="F300">
        <v>1</v>
      </c>
      <c r="G300">
        <v>1</v>
      </c>
      <c r="H300">
        <v>1</v>
      </c>
      <c r="I300" t="s">
        <v>31</v>
      </c>
      <c r="J300" t="s">
        <v>3</v>
      </c>
      <c r="K300" t="s">
        <v>1489</v>
      </c>
      <c r="L300">
        <v>608254</v>
      </c>
      <c r="N300">
        <v>1013</v>
      </c>
      <c r="O300" t="s">
        <v>1490</v>
      </c>
      <c r="P300" t="s">
        <v>1490</v>
      </c>
      <c r="Q300">
        <v>1</v>
      </c>
      <c r="W300">
        <v>0</v>
      </c>
      <c r="X300">
        <v>-185737400</v>
      </c>
      <c r="Y300">
        <v>0.14949999999999999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1</v>
      </c>
      <c r="AQ300">
        <v>0</v>
      </c>
      <c r="AR300">
        <v>0</v>
      </c>
      <c r="AS300" t="s">
        <v>3</v>
      </c>
      <c r="AT300">
        <v>0.13</v>
      </c>
      <c r="AU300" t="s">
        <v>16</v>
      </c>
      <c r="AV300">
        <v>2</v>
      </c>
      <c r="AW300">
        <v>2</v>
      </c>
      <c r="AX300">
        <v>53553216</v>
      </c>
      <c r="AY300">
        <v>1</v>
      </c>
      <c r="AZ300">
        <v>6144</v>
      </c>
      <c r="BA300">
        <v>280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Y300*Source!I147</f>
        <v>0.7273773</v>
      </c>
      <c r="CY300">
        <f>AD300</f>
        <v>0</v>
      </c>
      <c r="CZ300">
        <f>AH300</f>
        <v>0</v>
      </c>
      <c r="DA300">
        <f>AL300</f>
        <v>1</v>
      </c>
      <c r="DB300">
        <f>ROUND((ROUND(AT300*CZ300,2)*ROUND(1.15,7)),2)</f>
        <v>0</v>
      </c>
      <c r="DC300">
        <f>ROUND((ROUND(AT300*AG300,2)*ROUND(1.15,7)),2)</f>
        <v>0</v>
      </c>
    </row>
    <row r="301" spans="1:107" x14ac:dyDescent="0.2">
      <c r="A301">
        <f>ROW(Source!A147)</f>
        <v>147</v>
      </c>
      <c r="B301">
        <v>53551706</v>
      </c>
      <c r="C301">
        <v>53553210</v>
      </c>
      <c r="D301">
        <v>29172556</v>
      </c>
      <c r="E301">
        <v>1</v>
      </c>
      <c r="F301">
        <v>1</v>
      </c>
      <c r="G301">
        <v>1</v>
      </c>
      <c r="H301">
        <v>2</v>
      </c>
      <c r="I301" t="s">
        <v>1647</v>
      </c>
      <c r="J301" t="s">
        <v>1667</v>
      </c>
      <c r="K301" t="s">
        <v>1649</v>
      </c>
      <c r="L301">
        <v>1368</v>
      </c>
      <c r="N301">
        <v>1011</v>
      </c>
      <c r="O301" t="s">
        <v>1494</v>
      </c>
      <c r="P301" t="s">
        <v>1494</v>
      </c>
      <c r="Q301">
        <v>1</v>
      </c>
      <c r="W301">
        <v>0</v>
      </c>
      <c r="X301">
        <v>344519037</v>
      </c>
      <c r="Y301">
        <v>0.14949999999999999</v>
      </c>
      <c r="AA301">
        <v>0</v>
      </c>
      <c r="AB301">
        <v>31.26</v>
      </c>
      <c r="AC301">
        <v>13.5</v>
      </c>
      <c r="AD301">
        <v>0</v>
      </c>
      <c r="AE301">
        <v>0</v>
      </c>
      <c r="AF301">
        <v>31.26</v>
      </c>
      <c r="AG301">
        <v>13.5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3</v>
      </c>
      <c r="AT301">
        <v>0.13</v>
      </c>
      <c r="AU301" t="s">
        <v>16</v>
      </c>
      <c r="AV301">
        <v>0</v>
      </c>
      <c r="AW301">
        <v>2</v>
      </c>
      <c r="AX301">
        <v>53553217</v>
      </c>
      <c r="AY301">
        <v>1</v>
      </c>
      <c r="AZ301">
        <v>6144</v>
      </c>
      <c r="BA301">
        <v>281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Y301*Source!I147</f>
        <v>0.7273773</v>
      </c>
      <c r="CY301">
        <f>AB301</f>
        <v>31.26</v>
      </c>
      <c r="CZ301">
        <f>AF301</f>
        <v>31.26</v>
      </c>
      <c r="DA301">
        <f>AJ301</f>
        <v>1</v>
      </c>
      <c r="DB301">
        <f>ROUND((ROUND(AT301*CZ301,2)*ROUND(1.15,7)),2)</f>
        <v>4.67</v>
      </c>
      <c r="DC301">
        <f>ROUND((ROUND(AT301*AG301,2)*ROUND(1.15,7)),2)</f>
        <v>2.02</v>
      </c>
    </row>
    <row r="302" spans="1:107" x14ac:dyDescent="0.2">
      <c r="A302">
        <f>ROW(Source!A147)</f>
        <v>147</v>
      </c>
      <c r="B302">
        <v>53551706</v>
      </c>
      <c r="C302">
        <v>53553210</v>
      </c>
      <c r="D302">
        <v>29164349</v>
      </c>
      <c r="E302">
        <v>1</v>
      </c>
      <c r="F302">
        <v>1</v>
      </c>
      <c r="G302">
        <v>1</v>
      </c>
      <c r="H302">
        <v>3</v>
      </c>
      <c r="I302" t="s">
        <v>24</v>
      </c>
      <c r="J302" t="s">
        <v>27</v>
      </c>
      <c r="K302" t="s">
        <v>25</v>
      </c>
      <c r="L302">
        <v>1348</v>
      </c>
      <c r="N302">
        <v>1009</v>
      </c>
      <c r="O302" t="s">
        <v>26</v>
      </c>
      <c r="P302" t="s">
        <v>26</v>
      </c>
      <c r="Q302">
        <v>1000</v>
      </c>
      <c r="W302">
        <v>0</v>
      </c>
      <c r="X302">
        <v>1876412176</v>
      </c>
      <c r="Y302">
        <v>0.47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0</v>
      </c>
      <c r="AP302">
        <v>0</v>
      </c>
      <c r="AQ302">
        <v>0</v>
      </c>
      <c r="AR302">
        <v>0</v>
      </c>
      <c r="AS302" t="s">
        <v>3</v>
      </c>
      <c r="AT302">
        <v>0.47</v>
      </c>
      <c r="AU302" t="s">
        <v>3</v>
      </c>
      <c r="AV302">
        <v>0</v>
      </c>
      <c r="AW302">
        <v>2</v>
      </c>
      <c r="AX302">
        <v>53553218</v>
      </c>
      <c r="AY302">
        <v>1</v>
      </c>
      <c r="AZ302">
        <v>0</v>
      </c>
      <c r="BA302">
        <v>282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Y302*Source!I147</f>
        <v>2.2867380000000002</v>
      </c>
      <c r="CY302">
        <f>AA302</f>
        <v>0</v>
      </c>
      <c r="CZ302">
        <f>AE302</f>
        <v>0</v>
      </c>
      <c r="DA302">
        <f>AI302</f>
        <v>1</v>
      </c>
      <c r="DB302">
        <f>ROUND(ROUND(AT302*CZ302,2),2)</f>
        <v>0</v>
      </c>
      <c r="DC302">
        <f>ROUND(ROUND(AT302*AG302,2),2)</f>
        <v>0</v>
      </c>
    </row>
    <row r="303" spans="1:107" x14ac:dyDescent="0.2">
      <c r="A303">
        <f>ROW(Source!A148)</f>
        <v>148</v>
      </c>
      <c r="B303">
        <v>53551707</v>
      </c>
      <c r="C303">
        <v>53553210</v>
      </c>
      <c r="D303">
        <v>18406804</v>
      </c>
      <c r="E303">
        <v>1</v>
      </c>
      <c r="F303">
        <v>1</v>
      </c>
      <c r="G303">
        <v>1</v>
      </c>
      <c r="H303">
        <v>1</v>
      </c>
      <c r="I303" t="s">
        <v>1560</v>
      </c>
      <c r="J303" t="s">
        <v>3</v>
      </c>
      <c r="K303" t="s">
        <v>1561</v>
      </c>
      <c r="L303">
        <v>1369</v>
      </c>
      <c r="N303">
        <v>1013</v>
      </c>
      <c r="O303" t="s">
        <v>1486</v>
      </c>
      <c r="P303" t="s">
        <v>1486</v>
      </c>
      <c r="Q303">
        <v>1</v>
      </c>
      <c r="W303">
        <v>0</v>
      </c>
      <c r="X303">
        <v>254330056</v>
      </c>
      <c r="Y303">
        <v>13.0985</v>
      </c>
      <c r="AA303">
        <v>0</v>
      </c>
      <c r="AB303">
        <v>0</v>
      </c>
      <c r="AC303">
        <v>0</v>
      </c>
      <c r="AD303">
        <v>274.87</v>
      </c>
      <c r="AE303">
        <v>0</v>
      </c>
      <c r="AF303">
        <v>0</v>
      </c>
      <c r="AG303">
        <v>0</v>
      </c>
      <c r="AH303">
        <v>274.87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11.39</v>
      </c>
      <c r="AU303" t="s">
        <v>16</v>
      </c>
      <c r="AV303">
        <v>1</v>
      </c>
      <c r="AW303">
        <v>2</v>
      </c>
      <c r="AX303">
        <v>53553215</v>
      </c>
      <c r="AY303">
        <v>2</v>
      </c>
      <c r="AZ303">
        <v>137216</v>
      </c>
      <c r="BA303">
        <v>283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Y303*Source!I148</f>
        <v>63.729441899999998</v>
      </c>
      <c r="CY303">
        <f>AD303</f>
        <v>274.87</v>
      </c>
      <c r="CZ303">
        <f>AH303</f>
        <v>274.87</v>
      </c>
      <c r="DA303">
        <f>AL303</f>
        <v>1</v>
      </c>
      <c r="DB303">
        <f>ROUND((ROUND(AT303*CZ303,2)*ROUND(1.15,7)),2)</f>
        <v>3600.39</v>
      </c>
      <c r="DC303">
        <f>ROUND((ROUND(AT303*AG303,2)*ROUND(1.15,7)),2)</f>
        <v>0</v>
      </c>
    </row>
    <row r="304" spans="1:107" x14ac:dyDescent="0.2">
      <c r="A304">
        <f>ROW(Source!A148)</f>
        <v>148</v>
      </c>
      <c r="B304">
        <v>53551707</v>
      </c>
      <c r="C304">
        <v>53553210</v>
      </c>
      <c r="D304">
        <v>121548</v>
      </c>
      <c r="E304">
        <v>1</v>
      </c>
      <c r="F304">
        <v>1</v>
      </c>
      <c r="G304">
        <v>1</v>
      </c>
      <c r="H304">
        <v>1</v>
      </c>
      <c r="I304" t="s">
        <v>31</v>
      </c>
      <c r="J304" t="s">
        <v>3</v>
      </c>
      <c r="K304" t="s">
        <v>1489</v>
      </c>
      <c r="L304">
        <v>608254</v>
      </c>
      <c r="N304">
        <v>1013</v>
      </c>
      <c r="O304" t="s">
        <v>1490</v>
      </c>
      <c r="P304" t="s">
        <v>1490</v>
      </c>
      <c r="Q304">
        <v>1</v>
      </c>
      <c r="W304">
        <v>0</v>
      </c>
      <c r="X304">
        <v>-185737400</v>
      </c>
      <c r="Y304">
        <v>0.14949999999999999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3</v>
      </c>
      <c r="AT304">
        <v>0.13</v>
      </c>
      <c r="AU304" t="s">
        <v>16</v>
      </c>
      <c r="AV304">
        <v>2</v>
      </c>
      <c r="AW304">
        <v>2</v>
      </c>
      <c r="AX304">
        <v>53553216</v>
      </c>
      <c r="AY304">
        <v>1</v>
      </c>
      <c r="AZ304">
        <v>6144</v>
      </c>
      <c r="BA304">
        <v>284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Y304*Source!I148</f>
        <v>0.7273773</v>
      </c>
      <c r="CY304">
        <f>AD304</f>
        <v>0</v>
      </c>
      <c r="CZ304">
        <f>AH304</f>
        <v>0</v>
      </c>
      <c r="DA304">
        <f>AL304</f>
        <v>1</v>
      </c>
      <c r="DB304">
        <f>ROUND((ROUND(AT304*CZ304,2)*ROUND(1.15,7)),2)</f>
        <v>0</v>
      </c>
      <c r="DC304">
        <f>ROUND((ROUND(AT304*AG304,2)*ROUND(1.15,7)),2)</f>
        <v>0</v>
      </c>
    </row>
    <row r="305" spans="1:107" x14ac:dyDescent="0.2">
      <c r="A305">
        <f>ROW(Source!A148)</f>
        <v>148</v>
      </c>
      <c r="B305">
        <v>53551707</v>
      </c>
      <c r="C305">
        <v>53553210</v>
      </c>
      <c r="D305">
        <v>29172556</v>
      </c>
      <c r="E305">
        <v>1</v>
      </c>
      <c r="F305">
        <v>1</v>
      </c>
      <c r="G305">
        <v>1</v>
      </c>
      <c r="H305">
        <v>2</v>
      </c>
      <c r="I305" t="s">
        <v>1647</v>
      </c>
      <c r="J305" t="s">
        <v>1667</v>
      </c>
      <c r="K305" t="s">
        <v>1649</v>
      </c>
      <c r="L305">
        <v>1368</v>
      </c>
      <c r="N305">
        <v>1011</v>
      </c>
      <c r="O305" t="s">
        <v>1494</v>
      </c>
      <c r="P305" t="s">
        <v>1494</v>
      </c>
      <c r="Q305">
        <v>1</v>
      </c>
      <c r="W305">
        <v>0</v>
      </c>
      <c r="X305">
        <v>344519037</v>
      </c>
      <c r="Y305">
        <v>0.14949999999999999</v>
      </c>
      <c r="AA305">
        <v>0</v>
      </c>
      <c r="AB305">
        <v>31.26</v>
      </c>
      <c r="AC305">
        <v>13.5</v>
      </c>
      <c r="AD305">
        <v>0</v>
      </c>
      <c r="AE305">
        <v>0</v>
      </c>
      <c r="AF305">
        <v>31.26</v>
      </c>
      <c r="AG305">
        <v>13.5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0.13</v>
      </c>
      <c r="AU305" t="s">
        <v>16</v>
      </c>
      <c r="AV305">
        <v>0</v>
      </c>
      <c r="AW305">
        <v>2</v>
      </c>
      <c r="AX305">
        <v>53553217</v>
      </c>
      <c r="AY305">
        <v>1</v>
      </c>
      <c r="AZ305">
        <v>6144</v>
      </c>
      <c r="BA305">
        <v>285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Y305*Source!I148</f>
        <v>0.7273773</v>
      </c>
      <c r="CY305">
        <f>AB305</f>
        <v>31.26</v>
      </c>
      <c r="CZ305">
        <f>AF305</f>
        <v>31.26</v>
      </c>
      <c r="DA305">
        <f>AJ305</f>
        <v>1</v>
      </c>
      <c r="DB305">
        <f>ROUND((ROUND(AT305*CZ305,2)*ROUND(1.15,7)),2)</f>
        <v>4.67</v>
      </c>
      <c r="DC305">
        <f>ROUND((ROUND(AT305*AG305,2)*ROUND(1.15,7)),2)</f>
        <v>2.02</v>
      </c>
    </row>
    <row r="306" spans="1:107" x14ac:dyDescent="0.2">
      <c r="A306">
        <f>ROW(Source!A148)</f>
        <v>148</v>
      </c>
      <c r="B306">
        <v>53551707</v>
      </c>
      <c r="C306">
        <v>53553210</v>
      </c>
      <c r="D306">
        <v>29164349</v>
      </c>
      <c r="E306">
        <v>1</v>
      </c>
      <c r="F306">
        <v>1</v>
      </c>
      <c r="G306">
        <v>1</v>
      </c>
      <c r="H306">
        <v>3</v>
      </c>
      <c r="I306" t="s">
        <v>24</v>
      </c>
      <c r="J306" t="s">
        <v>27</v>
      </c>
      <c r="K306" t="s">
        <v>25</v>
      </c>
      <c r="L306">
        <v>1348</v>
      </c>
      <c r="N306">
        <v>1009</v>
      </c>
      <c r="O306" t="s">
        <v>26</v>
      </c>
      <c r="P306" t="s">
        <v>26</v>
      </c>
      <c r="Q306">
        <v>1000</v>
      </c>
      <c r="W306">
        <v>0</v>
      </c>
      <c r="X306">
        <v>1876412176</v>
      </c>
      <c r="Y306">
        <v>0.47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6.14</v>
      </c>
      <c r="AJ306">
        <v>1</v>
      </c>
      <c r="AK306">
        <v>1</v>
      </c>
      <c r="AL306">
        <v>1</v>
      </c>
      <c r="AN306">
        <v>0</v>
      </c>
      <c r="AO306">
        <v>0</v>
      </c>
      <c r="AP306">
        <v>0</v>
      </c>
      <c r="AQ306">
        <v>0</v>
      </c>
      <c r="AR306">
        <v>0</v>
      </c>
      <c r="AS306" t="s">
        <v>3</v>
      </c>
      <c r="AT306">
        <v>0.47</v>
      </c>
      <c r="AU306" t="s">
        <v>3</v>
      </c>
      <c r="AV306">
        <v>0</v>
      </c>
      <c r="AW306">
        <v>2</v>
      </c>
      <c r="AX306">
        <v>53553218</v>
      </c>
      <c r="AY306">
        <v>1</v>
      </c>
      <c r="AZ306">
        <v>0</v>
      </c>
      <c r="BA306">
        <v>286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Y306*Source!I148</f>
        <v>2.2867380000000002</v>
      </c>
      <c r="CY306">
        <f>AA306</f>
        <v>0</v>
      </c>
      <c r="CZ306">
        <f>AE306</f>
        <v>0</v>
      </c>
      <c r="DA306">
        <f>AI306</f>
        <v>6.14</v>
      </c>
      <c r="DB306">
        <f>ROUND(ROUND(AT306*CZ306,2),2)</f>
        <v>0</v>
      </c>
      <c r="DC306">
        <f>ROUND(ROUND(AT306*AG306,2),2)</f>
        <v>0</v>
      </c>
    </row>
    <row r="307" spans="1:107" x14ac:dyDescent="0.2">
      <c r="A307">
        <f>ROW(Source!A151)</f>
        <v>151</v>
      </c>
      <c r="B307">
        <v>53551706</v>
      </c>
      <c r="C307">
        <v>53553220</v>
      </c>
      <c r="D307">
        <v>18411771</v>
      </c>
      <c r="E307">
        <v>1</v>
      </c>
      <c r="F307">
        <v>1</v>
      </c>
      <c r="G307">
        <v>1</v>
      </c>
      <c r="H307">
        <v>1</v>
      </c>
      <c r="I307" t="s">
        <v>1668</v>
      </c>
      <c r="J307" t="s">
        <v>3</v>
      </c>
      <c r="K307" t="s">
        <v>1669</v>
      </c>
      <c r="L307">
        <v>1369</v>
      </c>
      <c r="N307">
        <v>1013</v>
      </c>
      <c r="O307" t="s">
        <v>1486</v>
      </c>
      <c r="P307" t="s">
        <v>1486</v>
      </c>
      <c r="Q307">
        <v>1</v>
      </c>
      <c r="W307">
        <v>0</v>
      </c>
      <c r="X307">
        <v>922534627</v>
      </c>
      <c r="Y307">
        <v>36.349199999999996</v>
      </c>
      <c r="AA307">
        <v>0</v>
      </c>
      <c r="AB307">
        <v>0</v>
      </c>
      <c r="AC307">
        <v>0</v>
      </c>
      <c r="AD307">
        <v>279.81</v>
      </c>
      <c r="AE307">
        <v>0</v>
      </c>
      <c r="AF307">
        <v>0</v>
      </c>
      <c r="AG307">
        <v>0</v>
      </c>
      <c r="AH307">
        <v>279.81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3</v>
      </c>
      <c r="AT307">
        <v>39.51</v>
      </c>
      <c r="AU307" t="s">
        <v>323</v>
      </c>
      <c r="AV307">
        <v>1</v>
      </c>
      <c r="AW307">
        <v>2</v>
      </c>
      <c r="AX307">
        <v>53553228</v>
      </c>
      <c r="AY307">
        <v>2</v>
      </c>
      <c r="AZ307">
        <v>137216</v>
      </c>
      <c r="BA307">
        <v>287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Y307*Source!I151</f>
        <v>176.85339768</v>
      </c>
      <c r="CY307">
        <f>AD307</f>
        <v>279.81</v>
      </c>
      <c r="CZ307">
        <f>AH307</f>
        <v>279.81</v>
      </c>
      <c r="DA307">
        <f>AL307</f>
        <v>1</v>
      </c>
      <c r="DB307">
        <f>ROUND((ROUND(AT307*CZ307,2)*ROUND((1.15*0.8),7)),2)</f>
        <v>10170.870000000001</v>
      </c>
      <c r="DC307">
        <f>ROUND((ROUND(AT307*AG307,2)*ROUND((1.15*0.8),7)),2)</f>
        <v>0</v>
      </c>
    </row>
    <row r="308" spans="1:107" x14ac:dyDescent="0.2">
      <c r="A308">
        <f>ROW(Source!A151)</f>
        <v>151</v>
      </c>
      <c r="B308">
        <v>53551706</v>
      </c>
      <c r="C308">
        <v>53553220</v>
      </c>
      <c r="D308">
        <v>121548</v>
      </c>
      <c r="E308">
        <v>1</v>
      </c>
      <c r="F308">
        <v>1</v>
      </c>
      <c r="G308">
        <v>1</v>
      </c>
      <c r="H308">
        <v>1</v>
      </c>
      <c r="I308" t="s">
        <v>31</v>
      </c>
      <c r="J308" t="s">
        <v>3</v>
      </c>
      <c r="K308" t="s">
        <v>1489</v>
      </c>
      <c r="L308">
        <v>608254</v>
      </c>
      <c r="N308">
        <v>1013</v>
      </c>
      <c r="O308" t="s">
        <v>1490</v>
      </c>
      <c r="P308" t="s">
        <v>1490</v>
      </c>
      <c r="Q308">
        <v>1</v>
      </c>
      <c r="W308">
        <v>0</v>
      </c>
      <c r="X308">
        <v>-185737400</v>
      </c>
      <c r="Y308">
        <v>1.1683999999999999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1</v>
      </c>
      <c r="AQ308">
        <v>0</v>
      </c>
      <c r="AR308">
        <v>0</v>
      </c>
      <c r="AS308" t="s">
        <v>3</v>
      </c>
      <c r="AT308">
        <v>1.27</v>
      </c>
      <c r="AU308" t="s">
        <v>323</v>
      </c>
      <c r="AV308">
        <v>2</v>
      </c>
      <c r="AW308">
        <v>2</v>
      </c>
      <c r="AX308">
        <v>53553229</v>
      </c>
      <c r="AY308">
        <v>1</v>
      </c>
      <c r="AZ308">
        <v>6144</v>
      </c>
      <c r="BA308">
        <v>288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Y308*Source!I151</f>
        <v>5.6847333600000001</v>
      </c>
      <c r="CY308">
        <f>AD308</f>
        <v>0</v>
      </c>
      <c r="CZ308">
        <f>AH308</f>
        <v>0</v>
      </c>
      <c r="DA308">
        <f>AL308</f>
        <v>1</v>
      </c>
      <c r="DB308">
        <f>ROUND((ROUND(AT308*CZ308,2)*ROUND((1.15*0.8),7)),2)</f>
        <v>0</v>
      </c>
      <c r="DC308">
        <f>ROUND((ROUND(AT308*AG308,2)*ROUND((1.15*0.8),7)),2)</f>
        <v>0</v>
      </c>
    </row>
    <row r="309" spans="1:107" x14ac:dyDescent="0.2">
      <c r="A309">
        <f>ROW(Source!A151)</f>
        <v>151</v>
      </c>
      <c r="B309">
        <v>53551706</v>
      </c>
      <c r="C309">
        <v>53553220</v>
      </c>
      <c r="D309">
        <v>29172556</v>
      </c>
      <c r="E309">
        <v>1</v>
      </c>
      <c r="F309">
        <v>1</v>
      </c>
      <c r="G309">
        <v>1</v>
      </c>
      <c r="H309">
        <v>2</v>
      </c>
      <c r="I309" t="s">
        <v>1647</v>
      </c>
      <c r="J309" t="s">
        <v>1667</v>
      </c>
      <c r="K309" t="s">
        <v>1649</v>
      </c>
      <c r="L309">
        <v>1368</v>
      </c>
      <c r="N309">
        <v>1011</v>
      </c>
      <c r="O309" t="s">
        <v>1494</v>
      </c>
      <c r="P309" t="s">
        <v>1494</v>
      </c>
      <c r="Q309">
        <v>1</v>
      </c>
      <c r="W309">
        <v>0</v>
      </c>
      <c r="X309">
        <v>344519037</v>
      </c>
      <c r="Y309">
        <v>1.1683999999999999</v>
      </c>
      <c r="AA309">
        <v>0</v>
      </c>
      <c r="AB309">
        <v>31.26</v>
      </c>
      <c r="AC309">
        <v>13.5</v>
      </c>
      <c r="AD309">
        <v>0</v>
      </c>
      <c r="AE309">
        <v>0</v>
      </c>
      <c r="AF309">
        <v>31.26</v>
      </c>
      <c r="AG309">
        <v>13.5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1</v>
      </c>
      <c r="AQ309">
        <v>0</v>
      </c>
      <c r="AR309">
        <v>0</v>
      </c>
      <c r="AS309" t="s">
        <v>3</v>
      </c>
      <c r="AT309">
        <v>1.27</v>
      </c>
      <c r="AU309" t="s">
        <v>323</v>
      </c>
      <c r="AV309">
        <v>0</v>
      </c>
      <c r="AW309">
        <v>2</v>
      </c>
      <c r="AX309">
        <v>53553230</v>
      </c>
      <c r="AY309">
        <v>1</v>
      </c>
      <c r="AZ309">
        <v>6144</v>
      </c>
      <c r="BA309">
        <v>289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Y309*Source!I151</f>
        <v>5.6847333600000001</v>
      </c>
      <c r="CY309">
        <f>AB309</f>
        <v>31.26</v>
      </c>
      <c r="CZ309">
        <f>AF309</f>
        <v>31.26</v>
      </c>
      <c r="DA309">
        <f>AJ309</f>
        <v>1</v>
      </c>
      <c r="DB309">
        <f>ROUND((ROUND(AT309*CZ309,2)*ROUND((1.15*0.8),7)),2)</f>
        <v>36.520000000000003</v>
      </c>
      <c r="DC309">
        <f>ROUND((ROUND(AT309*AG309,2)*ROUND((1.15*0.8),7)),2)</f>
        <v>15.78</v>
      </c>
    </row>
    <row r="310" spans="1:107" x14ac:dyDescent="0.2">
      <c r="A310">
        <f>ROW(Source!A151)</f>
        <v>151</v>
      </c>
      <c r="B310">
        <v>53551706</v>
      </c>
      <c r="C310">
        <v>53553220</v>
      </c>
      <c r="D310">
        <v>29173152</v>
      </c>
      <c r="E310">
        <v>1</v>
      </c>
      <c r="F310">
        <v>1</v>
      </c>
      <c r="G310">
        <v>1</v>
      </c>
      <c r="H310">
        <v>2</v>
      </c>
      <c r="I310" t="s">
        <v>1670</v>
      </c>
      <c r="J310" t="s">
        <v>1671</v>
      </c>
      <c r="K310" t="s">
        <v>1672</v>
      </c>
      <c r="L310">
        <v>1368</v>
      </c>
      <c r="N310">
        <v>1011</v>
      </c>
      <c r="O310" t="s">
        <v>1494</v>
      </c>
      <c r="P310" t="s">
        <v>1494</v>
      </c>
      <c r="Q310">
        <v>1</v>
      </c>
      <c r="W310">
        <v>0</v>
      </c>
      <c r="X310">
        <v>-944612788</v>
      </c>
      <c r="Y310">
        <v>8.3444000000000003</v>
      </c>
      <c r="AA310">
        <v>0</v>
      </c>
      <c r="AB310">
        <v>0.5</v>
      </c>
      <c r="AC310">
        <v>0</v>
      </c>
      <c r="AD310">
        <v>0</v>
      </c>
      <c r="AE310">
        <v>0</v>
      </c>
      <c r="AF310">
        <v>0.5</v>
      </c>
      <c r="AG310">
        <v>0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1</v>
      </c>
      <c r="AQ310">
        <v>0</v>
      </c>
      <c r="AR310">
        <v>0</v>
      </c>
      <c r="AS310" t="s">
        <v>3</v>
      </c>
      <c r="AT310">
        <v>9.07</v>
      </c>
      <c r="AU310" t="s">
        <v>323</v>
      </c>
      <c r="AV310">
        <v>0</v>
      </c>
      <c r="AW310">
        <v>2</v>
      </c>
      <c r="AX310">
        <v>53553231</v>
      </c>
      <c r="AY310">
        <v>1</v>
      </c>
      <c r="AZ310">
        <v>6144</v>
      </c>
      <c r="BA310">
        <v>290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Y310*Source!I151</f>
        <v>40.598843760000001</v>
      </c>
      <c r="CY310">
        <f>AB310</f>
        <v>0.5</v>
      </c>
      <c r="CZ310">
        <f>AF310</f>
        <v>0.5</v>
      </c>
      <c r="DA310">
        <f>AJ310</f>
        <v>1</v>
      </c>
      <c r="DB310">
        <f>ROUND((ROUND(AT310*CZ310,2)*ROUND((1.15*0.8),7)),2)</f>
        <v>4.18</v>
      </c>
      <c r="DC310">
        <f>ROUND((ROUND(AT310*AG310,2)*ROUND((1.15*0.8),7)),2)</f>
        <v>0</v>
      </c>
    </row>
    <row r="311" spans="1:107" x14ac:dyDescent="0.2">
      <c r="A311">
        <f>ROW(Source!A151)</f>
        <v>151</v>
      </c>
      <c r="B311">
        <v>53551706</v>
      </c>
      <c r="C311">
        <v>53553220</v>
      </c>
      <c r="D311">
        <v>29145158</v>
      </c>
      <c r="E311">
        <v>1</v>
      </c>
      <c r="F311">
        <v>1</v>
      </c>
      <c r="G311">
        <v>1</v>
      </c>
      <c r="H311">
        <v>3</v>
      </c>
      <c r="I311" t="s">
        <v>1673</v>
      </c>
      <c r="J311" t="s">
        <v>1674</v>
      </c>
      <c r="K311" t="s">
        <v>1675</v>
      </c>
      <c r="L311">
        <v>1339</v>
      </c>
      <c r="N311">
        <v>1007</v>
      </c>
      <c r="O311" t="s">
        <v>425</v>
      </c>
      <c r="P311" t="s">
        <v>425</v>
      </c>
      <c r="Q311">
        <v>1</v>
      </c>
      <c r="W311">
        <v>0</v>
      </c>
      <c r="X311">
        <v>1901479482</v>
      </c>
      <c r="Y311">
        <v>0</v>
      </c>
      <c r="AA311">
        <v>548.29999999999995</v>
      </c>
      <c r="AB311">
        <v>0</v>
      </c>
      <c r="AC311">
        <v>0</v>
      </c>
      <c r="AD311">
        <v>0</v>
      </c>
      <c r="AE311">
        <v>548.29999999999995</v>
      </c>
      <c r="AF311">
        <v>0</v>
      </c>
      <c r="AG311">
        <v>0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2.04</v>
      </c>
      <c r="AU311" t="s">
        <v>36</v>
      </c>
      <c r="AV311">
        <v>0</v>
      </c>
      <c r="AW311">
        <v>2</v>
      </c>
      <c r="AX311">
        <v>53553232</v>
      </c>
      <c r="AY311">
        <v>1</v>
      </c>
      <c r="AZ311">
        <v>4096</v>
      </c>
      <c r="BA311">
        <v>291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Y311*Source!I151</f>
        <v>0</v>
      </c>
      <c r="CY311">
        <f>AA311</f>
        <v>548.29999999999995</v>
      </c>
      <c r="CZ311">
        <f>AE311</f>
        <v>548.29999999999995</v>
      </c>
      <c r="DA311">
        <f>AI311</f>
        <v>1</v>
      </c>
      <c r="DB311">
        <f>ROUND((ROUND(AT311*CZ311,2)*ROUND(0,7)),2)</f>
        <v>0</v>
      </c>
      <c r="DC311">
        <f>ROUND((ROUND(AT311*AG311,2)*ROUND(0,7)),2)</f>
        <v>0</v>
      </c>
    </row>
    <row r="312" spans="1:107" x14ac:dyDescent="0.2">
      <c r="A312">
        <f>ROW(Source!A151)</f>
        <v>151</v>
      </c>
      <c r="B312">
        <v>53551706</v>
      </c>
      <c r="C312">
        <v>53553220</v>
      </c>
      <c r="D312">
        <v>29150040</v>
      </c>
      <c r="E312">
        <v>1</v>
      </c>
      <c r="F312">
        <v>1</v>
      </c>
      <c r="G312">
        <v>1</v>
      </c>
      <c r="H312">
        <v>3</v>
      </c>
      <c r="I312" t="s">
        <v>1576</v>
      </c>
      <c r="J312" t="s">
        <v>1577</v>
      </c>
      <c r="K312" t="s">
        <v>1578</v>
      </c>
      <c r="L312">
        <v>1339</v>
      </c>
      <c r="N312">
        <v>1007</v>
      </c>
      <c r="O312" t="s">
        <v>425</v>
      </c>
      <c r="P312" t="s">
        <v>425</v>
      </c>
      <c r="Q312">
        <v>1</v>
      </c>
      <c r="W312">
        <v>0</v>
      </c>
      <c r="X312">
        <v>619799737</v>
      </c>
      <c r="Y312">
        <v>0</v>
      </c>
      <c r="AA312">
        <v>2.44</v>
      </c>
      <c r="AB312">
        <v>0</v>
      </c>
      <c r="AC312">
        <v>0</v>
      </c>
      <c r="AD312">
        <v>0</v>
      </c>
      <c r="AE312">
        <v>2.44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1</v>
      </c>
      <c r="AQ312">
        <v>0</v>
      </c>
      <c r="AR312">
        <v>0</v>
      </c>
      <c r="AS312" t="s">
        <v>3</v>
      </c>
      <c r="AT312">
        <v>3.5</v>
      </c>
      <c r="AU312" t="s">
        <v>36</v>
      </c>
      <c r="AV312">
        <v>0</v>
      </c>
      <c r="AW312">
        <v>2</v>
      </c>
      <c r="AX312">
        <v>53553233</v>
      </c>
      <c r="AY312">
        <v>1</v>
      </c>
      <c r="AZ312">
        <v>4096</v>
      </c>
      <c r="BA312">
        <v>292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Y312*Source!I151</f>
        <v>0</v>
      </c>
      <c r="CY312">
        <f>AA312</f>
        <v>2.44</v>
      </c>
      <c r="CZ312">
        <f>AE312</f>
        <v>2.44</v>
      </c>
      <c r="DA312">
        <f>AI312</f>
        <v>1</v>
      </c>
      <c r="DB312">
        <f>ROUND((ROUND(AT312*CZ312,2)*ROUND(0,7)),2)</f>
        <v>0</v>
      </c>
      <c r="DC312">
        <f>ROUND((ROUND(AT312*AG312,2)*ROUND(0,7)),2)</f>
        <v>0</v>
      </c>
    </row>
    <row r="313" spans="1:107" x14ac:dyDescent="0.2">
      <c r="A313">
        <f>ROW(Source!A151)</f>
        <v>151</v>
      </c>
      <c r="B313">
        <v>53551706</v>
      </c>
      <c r="C313">
        <v>53553220</v>
      </c>
      <c r="D313">
        <v>29164349</v>
      </c>
      <c r="E313">
        <v>1</v>
      </c>
      <c r="F313">
        <v>1</v>
      </c>
      <c r="G313">
        <v>1</v>
      </c>
      <c r="H313">
        <v>3</v>
      </c>
      <c r="I313" t="s">
        <v>24</v>
      </c>
      <c r="J313" t="s">
        <v>27</v>
      </c>
      <c r="K313" t="s">
        <v>25</v>
      </c>
      <c r="L313">
        <v>1348</v>
      </c>
      <c r="N313">
        <v>1009</v>
      </c>
      <c r="O313" t="s">
        <v>26</v>
      </c>
      <c r="P313" t="s">
        <v>26</v>
      </c>
      <c r="Q313">
        <v>1000</v>
      </c>
      <c r="W313">
        <v>0</v>
      </c>
      <c r="X313">
        <v>1876412176</v>
      </c>
      <c r="Y313">
        <v>4.2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0</v>
      </c>
      <c r="AP313">
        <v>0</v>
      </c>
      <c r="AQ313">
        <v>0</v>
      </c>
      <c r="AR313">
        <v>0</v>
      </c>
      <c r="AS313" t="s">
        <v>3</v>
      </c>
      <c r="AT313">
        <v>4.2</v>
      </c>
      <c r="AU313" t="s">
        <v>3</v>
      </c>
      <c r="AV313">
        <v>0</v>
      </c>
      <c r="AW313">
        <v>1</v>
      </c>
      <c r="AX313">
        <v>-1</v>
      </c>
      <c r="AY313">
        <v>0</v>
      </c>
      <c r="AZ313">
        <v>0</v>
      </c>
      <c r="BA313" t="s">
        <v>3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Y313*Source!I151</f>
        <v>20.43468</v>
      </c>
      <c r="CY313">
        <f>AA313</f>
        <v>0</v>
      </c>
      <c r="CZ313">
        <f>AE313</f>
        <v>0</v>
      </c>
      <c r="DA313">
        <f>AI313</f>
        <v>1</v>
      </c>
      <c r="DB313">
        <f>ROUND(ROUND(AT313*CZ313,2),2)</f>
        <v>0</v>
      </c>
      <c r="DC313">
        <f>ROUND(ROUND(AT313*AG313,2),2)</f>
        <v>0</v>
      </c>
    </row>
    <row r="314" spans="1:107" x14ac:dyDescent="0.2">
      <c r="A314">
        <f>ROW(Source!A152)</f>
        <v>152</v>
      </c>
      <c r="B314">
        <v>53551707</v>
      </c>
      <c r="C314">
        <v>53553220</v>
      </c>
      <c r="D314">
        <v>18411771</v>
      </c>
      <c r="E314">
        <v>1</v>
      </c>
      <c r="F314">
        <v>1</v>
      </c>
      <c r="G314">
        <v>1</v>
      </c>
      <c r="H314">
        <v>1</v>
      </c>
      <c r="I314" t="s">
        <v>1668</v>
      </c>
      <c r="J314" t="s">
        <v>3</v>
      </c>
      <c r="K314" t="s">
        <v>1669</v>
      </c>
      <c r="L314">
        <v>1369</v>
      </c>
      <c r="N314">
        <v>1013</v>
      </c>
      <c r="O314" t="s">
        <v>1486</v>
      </c>
      <c r="P314" t="s">
        <v>1486</v>
      </c>
      <c r="Q314">
        <v>1</v>
      </c>
      <c r="W314">
        <v>0</v>
      </c>
      <c r="X314">
        <v>922534627</v>
      </c>
      <c r="Y314">
        <v>36.349199999999996</v>
      </c>
      <c r="AA314">
        <v>0</v>
      </c>
      <c r="AB314">
        <v>0</v>
      </c>
      <c r="AC314">
        <v>0</v>
      </c>
      <c r="AD314">
        <v>279.81</v>
      </c>
      <c r="AE314">
        <v>0</v>
      </c>
      <c r="AF314">
        <v>0</v>
      </c>
      <c r="AG314">
        <v>0</v>
      </c>
      <c r="AH314">
        <v>279.81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39.51</v>
      </c>
      <c r="AU314" t="s">
        <v>323</v>
      </c>
      <c r="AV314">
        <v>1</v>
      </c>
      <c r="AW314">
        <v>2</v>
      </c>
      <c r="AX314">
        <v>53553228</v>
      </c>
      <c r="AY314">
        <v>2</v>
      </c>
      <c r="AZ314">
        <v>137216</v>
      </c>
      <c r="BA314">
        <v>293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Y314*Source!I152</f>
        <v>176.85339768</v>
      </c>
      <c r="CY314">
        <f>AD314</f>
        <v>279.81</v>
      </c>
      <c r="CZ314">
        <f>AH314</f>
        <v>279.81</v>
      </c>
      <c r="DA314">
        <f>AL314</f>
        <v>1</v>
      </c>
      <c r="DB314">
        <f>ROUND((ROUND(AT314*CZ314,2)*ROUND((1.15*0.8),7)),2)</f>
        <v>10170.870000000001</v>
      </c>
      <c r="DC314">
        <f>ROUND((ROUND(AT314*AG314,2)*ROUND((1.15*0.8),7)),2)</f>
        <v>0</v>
      </c>
    </row>
    <row r="315" spans="1:107" x14ac:dyDescent="0.2">
      <c r="A315">
        <f>ROW(Source!A152)</f>
        <v>152</v>
      </c>
      <c r="B315">
        <v>53551707</v>
      </c>
      <c r="C315">
        <v>53553220</v>
      </c>
      <c r="D315">
        <v>121548</v>
      </c>
      <c r="E315">
        <v>1</v>
      </c>
      <c r="F315">
        <v>1</v>
      </c>
      <c r="G315">
        <v>1</v>
      </c>
      <c r="H315">
        <v>1</v>
      </c>
      <c r="I315" t="s">
        <v>31</v>
      </c>
      <c r="J315" t="s">
        <v>3</v>
      </c>
      <c r="K315" t="s">
        <v>1489</v>
      </c>
      <c r="L315">
        <v>608254</v>
      </c>
      <c r="N315">
        <v>1013</v>
      </c>
      <c r="O315" t="s">
        <v>1490</v>
      </c>
      <c r="P315" t="s">
        <v>1490</v>
      </c>
      <c r="Q315">
        <v>1</v>
      </c>
      <c r="W315">
        <v>0</v>
      </c>
      <c r="X315">
        <v>-185737400</v>
      </c>
      <c r="Y315">
        <v>1.1683999999999999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1</v>
      </c>
      <c r="AQ315">
        <v>0</v>
      </c>
      <c r="AR315">
        <v>0</v>
      </c>
      <c r="AS315" t="s">
        <v>3</v>
      </c>
      <c r="AT315">
        <v>1.27</v>
      </c>
      <c r="AU315" t="s">
        <v>323</v>
      </c>
      <c r="AV315">
        <v>2</v>
      </c>
      <c r="AW315">
        <v>2</v>
      </c>
      <c r="AX315">
        <v>53553229</v>
      </c>
      <c r="AY315">
        <v>1</v>
      </c>
      <c r="AZ315">
        <v>6144</v>
      </c>
      <c r="BA315">
        <v>294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Y315*Source!I152</f>
        <v>5.6847333600000001</v>
      </c>
      <c r="CY315">
        <f>AD315</f>
        <v>0</v>
      </c>
      <c r="CZ315">
        <f>AH315</f>
        <v>0</v>
      </c>
      <c r="DA315">
        <f>AL315</f>
        <v>1</v>
      </c>
      <c r="DB315">
        <f>ROUND((ROUND(AT315*CZ315,2)*ROUND((1.15*0.8),7)),2)</f>
        <v>0</v>
      </c>
      <c r="DC315">
        <f>ROUND((ROUND(AT315*AG315,2)*ROUND((1.15*0.8),7)),2)</f>
        <v>0</v>
      </c>
    </row>
    <row r="316" spans="1:107" x14ac:dyDescent="0.2">
      <c r="A316">
        <f>ROW(Source!A152)</f>
        <v>152</v>
      </c>
      <c r="B316">
        <v>53551707</v>
      </c>
      <c r="C316">
        <v>53553220</v>
      </c>
      <c r="D316">
        <v>29172556</v>
      </c>
      <c r="E316">
        <v>1</v>
      </c>
      <c r="F316">
        <v>1</v>
      </c>
      <c r="G316">
        <v>1</v>
      </c>
      <c r="H316">
        <v>2</v>
      </c>
      <c r="I316" t="s">
        <v>1647</v>
      </c>
      <c r="J316" t="s">
        <v>1667</v>
      </c>
      <c r="K316" t="s">
        <v>1649</v>
      </c>
      <c r="L316">
        <v>1368</v>
      </c>
      <c r="N316">
        <v>1011</v>
      </c>
      <c r="O316" t="s">
        <v>1494</v>
      </c>
      <c r="P316" t="s">
        <v>1494</v>
      </c>
      <c r="Q316">
        <v>1</v>
      </c>
      <c r="W316">
        <v>0</v>
      </c>
      <c r="X316">
        <v>344519037</v>
      </c>
      <c r="Y316">
        <v>1.1683999999999999</v>
      </c>
      <c r="AA316">
        <v>0</v>
      </c>
      <c r="AB316">
        <v>31.26</v>
      </c>
      <c r="AC316">
        <v>13.5</v>
      </c>
      <c r="AD316">
        <v>0</v>
      </c>
      <c r="AE316">
        <v>0</v>
      </c>
      <c r="AF316">
        <v>31.26</v>
      </c>
      <c r="AG316">
        <v>13.5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1</v>
      </c>
      <c r="AQ316">
        <v>0</v>
      </c>
      <c r="AR316">
        <v>0</v>
      </c>
      <c r="AS316" t="s">
        <v>3</v>
      </c>
      <c r="AT316">
        <v>1.27</v>
      </c>
      <c r="AU316" t="s">
        <v>323</v>
      </c>
      <c r="AV316">
        <v>0</v>
      </c>
      <c r="AW316">
        <v>2</v>
      </c>
      <c r="AX316">
        <v>53553230</v>
      </c>
      <c r="AY316">
        <v>1</v>
      </c>
      <c r="AZ316">
        <v>6144</v>
      </c>
      <c r="BA316">
        <v>295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Y316*Source!I152</f>
        <v>5.6847333600000001</v>
      </c>
      <c r="CY316">
        <f>AB316</f>
        <v>31.26</v>
      </c>
      <c r="CZ316">
        <f>AF316</f>
        <v>31.26</v>
      </c>
      <c r="DA316">
        <f>AJ316</f>
        <v>1</v>
      </c>
      <c r="DB316">
        <f>ROUND((ROUND(AT316*CZ316,2)*ROUND((1.15*0.8),7)),2)</f>
        <v>36.520000000000003</v>
      </c>
      <c r="DC316">
        <f>ROUND((ROUND(AT316*AG316,2)*ROUND((1.15*0.8),7)),2)</f>
        <v>15.78</v>
      </c>
    </row>
    <row r="317" spans="1:107" x14ac:dyDescent="0.2">
      <c r="A317">
        <f>ROW(Source!A152)</f>
        <v>152</v>
      </c>
      <c r="B317">
        <v>53551707</v>
      </c>
      <c r="C317">
        <v>53553220</v>
      </c>
      <c r="D317">
        <v>29173152</v>
      </c>
      <c r="E317">
        <v>1</v>
      </c>
      <c r="F317">
        <v>1</v>
      </c>
      <c r="G317">
        <v>1</v>
      </c>
      <c r="H317">
        <v>2</v>
      </c>
      <c r="I317" t="s">
        <v>1670</v>
      </c>
      <c r="J317" t="s">
        <v>1671</v>
      </c>
      <c r="K317" t="s">
        <v>1672</v>
      </c>
      <c r="L317">
        <v>1368</v>
      </c>
      <c r="N317">
        <v>1011</v>
      </c>
      <c r="O317" t="s">
        <v>1494</v>
      </c>
      <c r="P317" t="s">
        <v>1494</v>
      </c>
      <c r="Q317">
        <v>1</v>
      </c>
      <c r="W317">
        <v>0</v>
      </c>
      <c r="X317">
        <v>-944612788</v>
      </c>
      <c r="Y317">
        <v>8.3444000000000003</v>
      </c>
      <c r="AA317">
        <v>0</v>
      </c>
      <c r="AB317">
        <v>0.5</v>
      </c>
      <c r="AC317">
        <v>0</v>
      </c>
      <c r="AD317">
        <v>0</v>
      </c>
      <c r="AE317">
        <v>0</v>
      </c>
      <c r="AF317">
        <v>0.5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1</v>
      </c>
      <c r="AQ317">
        <v>0</v>
      </c>
      <c r="AR317">
        <v>0</v>
      </c>
      <c r="AS317" t="s">
        <v>3</v>
      </c>
      <c r="AT317">
        <v>9.07</v>
      </c>
      <c r="AU317" t="s">
        <v>323</v>
      </c>
      <c r="AV317">
        <v>0</v>
      </c>
      <c r="AW317">
        <v>2</v>
      </c>
      <c r="AX317">
        <v>53553231</v>
      </c>
      <c r="AY317">
        <v>1</v>
      </c>
      <c r="AZ317">
        <v>6144</v>
      </c>
      <c r="BA317">
        <v>296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Y317*Source!I152</f>
        <v>40.598843760000001</v>
      </c>
      <c r="CY317">
        <f>AB317</f>
        <v>0.5</v>
      </c>
      <c r="CZ317">
        <f>AF317</f>
        <v>0.5</v>
      </c>
      <c r="DA317">
        <f>AJ317</f>
        <v>1</v>
      </c>
      <c r="DB317">
        <f>ROUND((ROUND(AT317*CZ317,2)*ROUND((1.15*0.8),7)),2)</f>
        <v>4.18</v>
      </c>
      <c r="DC317">
        <f>ROUND((ROUND(AT317*AG317,2)*ROUND((1.15*0.8),7)),2)</f>
        <v>0</v>
      </c>
    </row>
    <row r="318" spans="1:107" x14ac:dyDescent="0.2">
      <c r="A318">
        <f>ROW(Source!A152)</f>
        <v>152</v>
      </c>
      <c r="B318">
        <v>53551707</v>
      </c>
      <c r="C318">
        <v>53553220</v>
      </c>
      <c r="D318">
        <v>29145158</v>
      </c>
      <c r="E318">
        <v>1</v>
      </c>
      <c r="F318">
        <v>1</v>
      </c>
      <c r="G318">
        <v>1</v>
      </c>
      <c r="H318">
        <v>3</v>
      </c>
      <c r="I318" t="s">
        <v>1673</v>
      </c>
      <c r="J318" t="s">
        <v>1674</v>
      </c>
      <c r="K318" t="s">
        <v>1675</v>
      </c>
      <c r="L318">
        <v>1339</v>
      </c>
      <c r="N318">
        <v>1007</v>
      </c>
      <c r="O318" t="s">
        <v>425</v>
      </c>
      <c r="P318" t="s">
        <v>425</v>
      </c>
      <c r="Q318">
        <v>1</v>
      </c>
      <c r="W318">
        <v>0</v>
      </c>
      <c r="X318">
        <v>1901479482</v>
      </c>
      <c r="Y318">
        <v>0</v>
      </c>
      <c r="AA318">
        <v>3366.56</v>
      </c>
      <c r="AB318">
        <v>0</v>
      </c>
      <c r="AC318">
        <v>0</v>
      </c>
      <c r="AD318">
        <v>0</v>
      </c>
      <c r="AE318">
        <v>548.29999999999995</v>
      </c>
      <c r="AF318">
        <v>0</v>
      </c>
      <c r="AG318">
        <v>0</v>
      </c>
      <c r="AH318">
        <v>0</v>
      </c>
      <c r="AI318">
        <v>6.14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1</v>
      </c>
      <c r="AQ318">
        <v>0</v>
      </c>
      <c r="AR318">
        <v>0</v>
      </c>
      <c r="AS318" t="s">
        <v>3</v>
      </c>
      <c r="AT318">
        <v>2.04</v>
      </c>
      <c r="AU318" t="s">
        <v>36</v>
      </c>
      <c r="AV318">
        <v>0</v>
      </c>
      <c r="AW318">
        <v>2</v>
      </c>
      <c r="AX318">
        <v>53553232</v>
      </c>
      <c r="AY318">
        <v>1</v>
      </c>
      <c r="AZ318">
        <v>4096</v>
      </c>
      <c r="BA318">
        <v>297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Y318*Source!I152</f>
        <v>0</v>
      </c>
      <c r="CY318">
        <f>AA318</f>
        <v>3366.56</v>
      </c>
      <c r="CZ318">
        <f>AE318</f>
        <v>548.29999999999995</v>
      </c>
      <c r="DA318">
        <f>AI318</f>
        <v>6.14</v>
      </c>
      <c r="DB318">
        <f>ROUND((ROUND(AT318*CZ318,2)*ROUND(0,7)),2)</f>
        <v>0</v>
      </c>
      <c r="DC318">
        <f>ROUND((ROUND(AT318*AG318,2)*ROUND(0,7)),2)</f>
        <v>0</v>
      </c>
    </row>
    <row r="319" spans="1:107" x14ac:dyDescent="0.2">
      <c r="A319">
        <f>ROW(Source!A152)</f>
        <v>152</v>
      </c>
      <c r="B319">
        <v>53551707</v>
      </c>
      <c r="C319">
        <v>53553220</v>
      </c>
      <c r="D319">
        <v>29150040</v>
      </c>
      <c r="E319">
        <v>1</v>
      </c>
      <c r="F319">
        <v>1</v>
      </c>
      <c r="G319">
        <v>1</v>
      </c>
      <c r="H319">
        <v>3</v>
      </c>
      <c r="I319" t="s">
        <v>1576</v>
      </c>
      <c r="J319" t="s">
        <v>1577</v>
      </c>
      <c r="K319" t="s">
        <v>1578</v>
      </c>
      <c r="L319">
        <v>1339</v>
      </c>
      <c r="N319">
        <v>1007</v>
      </c>
      <c r="O319" t="s">
        <v>425</v>
      </c>
      <c r="P319" t="s">
        <v>425</v>
      </c>
      <c r="Q319">
        <v>1</v>
      </c>
      <c r="W319">
        <v>0</v>
      </c>
      <c r="X319">
        <v>619799737</v>
      </c>
      <c r="Y319">
        <v>0</v>
      </c>
      <c r="AA319">
        <v>14.98</v>
      </c>
      <c r="AB319">
        <v>0</v>
      </c>
      <c r="AC319">
        <v>0</v>
      </c>
      <c r="AD319">
        <v>0</v>
      </c>
      <c r="AE319">
        <v>2.44</v>
      </c>
      <c r="AF319">
        <v>0</v>
      </c>
      <c r="AG319">
        <v>0</v>
      </c>
      <c r="AH319">
        <v>0</v>
      </c>
      <c r="AI319">
        <v>6.14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1</v>
      </c>
      <c r="AQ319">
        <v>0</v>
      </c>
      <c r="AR319">
        <v>0</v>
      </c>
      <c r="AS319" t="s">
        <v>3</v>
      </c>
      <c r="AT319">
        <v>3.5</v>
      </c>
      <c r="AU319" t="s">
        <v>36</v>
      </c>
      <c r="AV319">
        <v>0</v>
      </c>
      <c r="AW319">
        <v>2</v>
      </c>
      <c r="AX319">
        <v>53553233</v>
      </c>
      <c r="AY319">
        <v>1</v>
      </c>
      <c r="AZ319">
        <v>4096</v>
      </c>
      <c r="BA319">
        <v>298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Y319*Source!I152</f>
        <v>0</v>
      </c>
      <c r="CY319">
        <f>AA319</f>
        <v>14.98</v>
      </c>
      <c r="CZ319">
        <f>AE319</f>
        <v>2.44</v>
      </c>
      <c r="DA319">
        <f>AI319</f>
        <v>6.14</v>
      </c>
      <c r="DB319">
        <f>ROUND((ROUND(AT319*CZ319,2)*ROUND(0,7)),2)</f>
        <v>0</v>
      </c>
      <c r="DC319">
        <f>ROUND((ROUND(AT319*AG319,2)*ROUND(0,7)),2)</f>
        <v>0</v>
      </c>
    </row>
    <row r="320" spans="1:107" x14ac:dyDescent="0.2">
      <c r="A320">
        <f>ROW(Source!A152)</f>
        <v>152</v>
      </c>
      <c r="B320">
        <v>53551707</v>
      </c>
      <c r="C320">
        <v>53553220</v>
      </c>
      <c r="D320">
        <v>29164349</v>
      </c>
      <c r="E320">
        <v>1</v>
      </c>
      <c r="F320">
        <v>1</v>
      </c>
      <c r="G320">
        <v>1</v>
      </c>
      <c r="H320">
        <v>3</v>
      </c>
      <c r="I320" t="s">
        <v>24</v>
      </c>
      <c r="J320" t="s">
        <v>27</v>
      </c>
      <c r="K320" t="s">
        <v>25</v>
      </c>
      <c r="L320">
        <v>1348</v>
      </c>
      <c r="N320">
        <v>1009</v>
      </c>
      <c r="O320" t="s">
        <v>26</v>
      </c>
      <c r="P320" t="s">
        <v>26</v>
      </c>
      <c r="Q320">
        <v>1000</v>
      </c>
      <c r="W320">
        <v>0</v>
      </c>
      <c r="X320">
        <v>1876412176</v>
      </c>
      <c r="Y320">
        <v>4.2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6.14</v>
      </c>
      <c r="AJ320">
        <v>1</v>
      </c>
      <c r="AK320">
        <v>1</v>
      </c>
      <c r="AL320">
        <v>1</v>
      </c>
      <c r="AN320">
        <v>0</v>
      </c>
      <c r="AO320">
        <v>0</v>
      </c>
      <c r="AP320">
        <v>0</v>
      </c>
      <c r="AQ320">
        <v>0</v>
      </c>
      <c r="AR320">
        <v>0</v>
      </c>
      <c r="AS320" t="s">
        <v>3</v>
      </c>
      <c r="AT320">
        <v>4.2</v>
      </c>
      <c r="AU320" t="s">
        <v>3</v>
      </c>
      <c r="AV320">
        <v>0</v>
      </c>
      <c r="AW320">
        <v>1</v>
      </c>
      <c r="AX320">
        <v>-1</v>
      </c>
      <c r="AY320">
        <v>0</v>
      </c>
      <c r="AZ320">
        <v>0</v>
      </c>
      <c r="BA320" t="s">
        <v>3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Y320*Source!I152</f>
        <v>20.43468</v>
      </c>
      <c r="CY320">
        <f>AA320</f>
        <v>0</v>
      </c>
      <c r="CZ320">
        <f>AE320</f>
        <v>0</v>
      </c>
      <c r="DA320">
        <f>AI320</f>
        <v>6.14</v>
      </c>
      <c r="DB320">
        <f>ROUND(ROUND(AT320*CZ320,2),2)</f>
        <v>0</v>
      </c>
      <c r="DC320">
        <f>ROUND(ROUND(AT320*AG320,2),2)</f>
        <v>0</v>
      </c>
    </row>
    <row r="321" spans="1:107" x14ac:dyDescent="0.2">
      <c r="A321">
        <f>ROW(Source!A155)</f>
        <v>155</v>
      </c>
      <c r="B321">
        <v>53551706</v>
      </c>
      <c r="C321">
        <v>53553235</v>
      </c>
      <c r="D321">
        <v>18411771</v>
      </c>
      <c r="E321">
        <v>1</v>
      </c>
      <c r="F321">
        <v>1</v>
      </c>
      <c r="G321">
        <v>1</v>
      </c>
      <c r="H321">
        <v>1</v>
      </c>
      <c r="I321" t="s">
        <v>1668</v>
      </c>
      <c r="J321" t="s">
        <v>3</v>
      </c>
      <c r="K321" t="s">
        <v>1669</v>
      </c>
      <c r="L321">
        <v>1369</v>
      </c>
      <c r="N321">
        <v>1013</v>
      </c>
      <c r="O321" t="s">
        <v>1486</v>
      </c>
      <c r="P321" t="s">
        <v>1486</v>
      </c>
      <c r="Q321">
        <v>1</v>
      </c>
      <c r="W321">
        <v>0</v>
      </c>
      <c r="X321">
        <v>922534627</v>
      </c>
      <c r="Y321">
        <v>2.76</v>
      </c>
      <c r="AA321">
        <v>0</v>
      </c>
      <c r="AB321">
        <v>0</v>
      </c>
      <c r="AC321">
        <v>0</v>
      </c>
      <c r="AD321">
        <v>279.81</v>
      </c>
      <c r="AE321">
        <v>0</v>
      </c>
      <c r="AF321">
        <v>0</v>
      </c>
      <c r="AG321">
        <v>0</v>
      </c>
      <c r="AH321">
        <v>279.81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1</v>
      </c>
      <c r="AQ321">
        <v>0</v>
      </c>
      <c r="AR321">
        <v>0</v>
      </c>
      <c r="AS321" t="s">
        <v>3</v>
      </c>
      <c r="AT321">
        <v>0.5</v>
      </c>
      <c r="AU321" t="s">
        <v>331</v>
      </c>
      <c r="AV321">
        <v>1</v>
      </c>
      <c r="AW321">
        <v>2</v>
      </c>
      <c r="AX321">
        <v>53553242</v>
      </c>
      <c r="AY321">
        <v>2</v>
      </c>
      <c r="AZ321">
        <v>137216</v>
      </c>
      <c r="BA321">
        <v>299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Y321*Source!I155</f>
        <v>13.428504</v>
      </c>
      <c r="CY321">
        <f>AD321</f>
        <v>279.81</v>
      </c>
      <c r="CZ321">
        <f>AH321</f>
        <v>279.81</v>
      </c>
      <c r="DA321">
        <f>AL321</f>
        <v>1</v>
      </c>
      <c r="DB321">
        <f>ROUND((ROUND(AT321*CZ321,2)*ROUND(((1.15*0.8)*6),7)),2)</f>
        <v>772.3</v>
      </c>
      <c r="DC321">
        <f>ROUND((ROUND(AT321*AG321,2)*ROUND(((1.15*0.8)*6),7)),2)</f>
        <v>0</v>
      </c>
    </row>
    <row r="322" spans="1:107" x14ac:dyDescent="0.2">
      <c r="A322">
        <f>ROW(Source!A155)</f>
        <v>155</v>
      </c>
      <c r="B322">
        <v>53551706</v>
      </c>
      <c r="C322">
        <v>53553235</v>
      </c>
      <c r="D322">
        <v>121548</v>
      </c>
      <c r="E322">
        <v>1</v>
      </c>
      <c r="F322">
        <v>1</v>
      </c>
      <c r="G322">
        <v>1</v>
      </c>
      <c r="H322">
        <v>1</v>
      </c>
      <c r="I322" t="s">
        <v>31</v>
      </c>
      <c r="J322" t="s">
        <v>3</v>
      </c>
      <c r="K322" t="s">
        <v>1489</v>
      </c>
      <c r="L322">
        <v>608254</v>
      </c>
      <c r="N322">
        <v>1013</v>
      </c>
      <c r="O322" t="s">
        <v>1490</v>
      </c>
      <c r="P322" t="s">
        <v>1490</v>
      </c>
      <c r="Q322">
        <v>1</v>
      </c>
      <c r="W322">
        <v>0</v>
      </c>
      <c r="X322">
        <v>-185737400</v>
      </c>
      <c r="Y322">
        <v>1.1591999999999998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0.21</v>
      </c>
      <c r="AU322" t="s">
        <v>331</v>
      </c>
      <c r="AV322">
        <v>2</v>
      </c>
      <c r="AW322">
        <v>2</v>
      </c>
      <c r="AX322">
        <v>53553243</v>
      </c>
      <c r="AY322">
        <v>1</v>
      </c>
      <c r="AZ322">
        <v>6144</v>
      </c>
      <c r="BA322">
        <v>300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Y322*Source!I155</f>
        <v>5.6399716799999995</v>
      </c>
      <c r="CY322">
        <f>AD322</f>
        <v>0</v>
      </c>
      <c r="CZ322">
        <f>AH322</f>
        <v>0</v>
      </c>
      <c r="DA322">
        <f>AL322</f>
        <v>1</v>
      </c>
      <c r="DB322">
        <f>ROUND((ROUND(AT322*CZ322,2)*ROUND(((1.15*0.8)*6),7)),2)</f>
        <v>0</v>
      </c>
      <c r="DC322">
        <f>ROUND((ROUND(AT322*AG322,2)*ROUND(((1.15*0.8)*6),7)),2)</f>
        <v>0</v>
      </c>
    </row>
    <row r="323" spans="1:107" x14ac:dyDescent="0.2">
      <c r="A323">
        <f>ROW(Source!A155)</f>
        <v>155</v>
      </c>
      <c r="B323">
        <v>53551706</v>
      </c>
      <c r="C323">
        <v>53553235</v>
      </c>
      <c r="D323">
        <v>29172556</v>
      </c>
      <c r="E323">
        <v>1</v>
      </c>
      <c r="F323">
        <v>1</v>
      </c>
      <c r="G323">
        <v>1</v>
      </c>
      <c r="H323">
        <v>2</v>
      </c>
      <c r="I323" t="s">
        <v>1647</v>
      </c>
      <c r="J323" t="s">
        <v>1667</v>
      </c>
      <c r="K323" t="s">
        <v>1649</v>
      </c>
      <c r="L323">
        <v>1368</v>
      </c>
      <c r="N323">
        <v>1011</v>
      </c>
      <c r="O323" t="s">
        <v>1494</v>
      </c>
      <c r="P323" t="s">
        <v>1494</v>
      </c>
      <c r="Q323">
        <v>1</v>
      </c>
      <c r="W323">
        <v>0</v>
      </c>
      <c r="X323">
        <v>344519037</v>
      </c>
      <c r="Y323">
        <v>1.1591999999999998</v>
      </c>
      <c r="AA323">
        <v>0</v>
      </c>
      <c r="AB323">
        <v>31.26</v>
      </c>
      <c r="AC323">
        <v>13.5</v>
      </c>
      <c r="AD323">
        <v>0</v>
      </c>
      <c r="AE323">
        <v>0</v>
      </c>
      <c r="AF323">
        <v>31.26</v>
      </c>
      <c r="AG323">
        <v>13.5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0.21</v>
      </c>
      <c r="AU323" t="s">
        <v>331</v>
      </c>
      <c r="AV323">
        <v>0</v>
      </c>
      <c r="AW323">
        <v>2</v>
      </c>
      <c r="AX323">
        <v>53553244</v>
      </c>
      <c r="AY323">
        <v>1</v>
      </c>
      <c r="AZ323">
        <v>6144</v>
      </c>
      <c r="BA323">
        <v>301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Y323*Source!I155</f>
        <v>5.6399716799999995</v>
      </c>
      <c r="CY323">
        <f>AB323</f>
        <v>31.26</v>
      </c>
      <c r="CZ323">
        <f>AF323</f>
        <v>31.26</v>
      </c>
      <c r="DA323">
        <f>AJ323</f>
        <v>1</v>
      </c>
      <c r="DB323">
        <f>ROUND((ROUND(AT323*CZ323,2)*ROUND(((1.15*0.8)*6),7)),2)</f>
        <v>36.21</v>
      </c>
      <c r="DC323">
        <f>ROUND((ROUND(AT323*AG323,2)*ROUND(((1.15*0.8)*6),7)),2)</f>
        <v>15.68</v>
      </c>
    </row>
    <row r="324" spans="1:107" x14ac:dyDescent="0.2">
      <c r="A324">
        <f>ROW(Source!A155)</f>
        <v>155</v>
      </c>
      <c r="B324">
        <v>53551706</v>
      </c>
      <c r="C324">
        <v>53553235</v>
      </c>
      <c r="D324">
        <v>29173152</v>
      </c>
      <c r="E324">
        <v>1</v>
      </c>
      <c r="F324">
        <v>1</v>
      </c>
      <c r="G324">
        <v>1</v>
      </c>
      <c r="H324">
        <v>2</v>
      </c>
      <c r="I324" t="s">
        <v>1670</v>
      </c>
      <c r="J324" t="s">
        <v>1671</v>
      </c>
      <c r="K324" t="s">
        <v>1672</v>
      </c>
      <c r="L324">
        <v>1368</v>
      </c>
      <c r="N324">
        <v>1011</v>
      </c>
      <c r="O324" t="s">
        <v>1494</v>
      </c>
      <c r="P324" t="s">
        <v>1494</v>
      </c>
      <c r="Q324">
        <v>1</v>
      </c>
      <c r="W324">
        <v>0</v>
      </c>
      <c r="X324">
        <v>-944612788</v>
      </c>
      <c r="Y324">
        <v>12.8064</v>
      </c>
      <c r="AA324">
        <v>0</v>
      </c>
      <c r="AB324">
        <v>0.5</v>
      </c>
      <c r="AC324">
        <v>0</v>
      </c>
      <c r="AD324">
        <v>0</v>
      </c>
      <c r="AE324">
        <v>0</v>
      </c>
      <c r="AF324">
        <v>0.5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2.3199999999999998</v>
      </c>
      <c r="AU324" t="s">
        <v>331</v>
      </c>
      <c r="AV324">
        <v>0</v>
      </c>
      <c r="AW324">
        <v>2</v>
      </c>
      <c r="AX324">
        <v>53553245</v>
      </c>
      <c r="AY324">
        <v>1</v>
      </c>
      <c r="AZ324">
        <v>6144</v>
      </c>
      <c r="BA324">
        <v>302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Y324*Source!I155</f>
        <v>62.308258559999999</v>
      </c>
      <c r="CY324">
        <f>AB324</f>
        <v>0.5</v>
      </c>
      <c r="CZ324">
        <f>AF324</f>
        <v>0.5</v>
      </c>
      <c r="DA324">
        <f>AJ324</f>
        <v>1</v>
      </c>
      <c r="DB324">
        <f>ROUND((ROUND(AT324*CZ324,2)*ROUND(((1.15*0.8)*6),7)),2)</f>
        <v>6.4</v>
      </c>
      <c r="DC324">
        <f>ROUND((ROUND(AT324*AG324,2)*ROUND(((1.15*0.8)*6),7)),2)</f>
        <v>0</v>
      </c>
    </row>
    <row r="325" spans="1:107" x14ac:dyDescent="0.2">
      <c r="A325">
        <f>ROW(Source!A155)</f>
        <v>155</v>
      </c>
      <c r="B325">
        <v>53551706</v>
      </c>
      <c r="C325">
        <v>53553235</v>
      </c>
      <c r="D325">
        <v>29145158</v>
      </c>
      <c r="E325">
        <v>1</v>
      </c>
      <c r="F325">
        <v>1</v>
      </c>
      <c r="G325">
        <v>1</v>
      </c>
      <c r="H325">
        <v>3</v>
      </c>
      <c r="I325" t="s">
        <v>1673</v>
      </c>
      <c r="J325" t="s">
        <v>1674</v>
      </c>
      <c r="K325" t="s">
        <v>1675</v>
      </c>
      <c r="L325">
        <v>1339</v>
      </c>
      <c r="N325">
        <v>1007</v>
      </c>
      <c r="O325" t="s">
        <v>425</v>
      </c>
      <c r="P325" t="s">
        <v>425</v>
      </c>
      <c r="Q325">
        <v>1</v>
      </c>
      <c r="W325">
        <v>0</v>
      </c>
      <c r="X325">
        <v>1901479482</v>
      </c>
      <c r="Y325">
        <v>0</v>
      </c>
      <c r="AA325">
        <v>548.29999999999995</v>
      </c>
      <c r="AB325">
        <v>0</v>
      </c>
      <c r="AC325">
        <v>0</v>
      </c>
      <c r="AD325">
        <v>0</v>
      </c>
      <c r="AE325">
        <v>548.29999999999995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0.51</v>
      </c>
      <c r="AU325" t="s">
        <v>330</v>
      </c>
      <c r="AV325">
        <v>0</v>
      </c>
      <c r="AW325">
        <v>2</v>
      </c>
      <c r="AX325">
        <v>53553246</v>
      </c>
      <c r="AY325">
        <v>1</v>
      </c>
      <c r="AZ325">
        <v>4096</v>
      </c>
      <c r="BA325">
        <v>303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Y325*Source!I155</f>
        <v>0</v>
      </c>
      <c r="CY325">
        <f>AA325</f>
        <v>548.29999999999995</v>
      </c>
      <c r="CZ325">
        <f>AE325</f>
        <v>548.29999999999995</v>
      </c>
      <c r="DA325">
        <f>AI325</f>
        <v>1</v>
      </c>
      <c r="DB325">
        <f>ROUND((ROUND(AT325*CZ325,2)*ROUND((0*6),7)),2)</f>
        <v>0</v>
      </c>
      <c r="DC325">
        <f>ROUND((ROUND(AT325*AG325,2)*ROUND((0*6),7)),2)</f>
        <v>0</v>
      </c>
    </row>
    <row r="326" spans="1:107" x14ac:dyDescent="0.2">
      <c r="A326">
        <f>ROW(Source!A155)</f>
        <v>155</v>
      </c>
      <c r="B326">
        <v>53551706</v>
      </c>
      <c r="C326">
        <v>53553235</v>
      </c>
      <c r="D326">
        <v>29164349</v>
      </c>
      <c r="E326">
        <v>1</v>
      </c>
      <c r="F326">
        <v>1</v>
      </c>
      <c r="G326">
        <v>1</v>
      </c>
      <c r="H326">
        <v>3</v>
      </c>
      <c r="I326" t="s">
        <v>24</v>
      </c>
      <c r="J326" t="s">
        <v>27</v>
      </c>
      <c r="K326" t="s">
        <v>25</v>
      </c>
      <c r="L326">
        <v>1348</v>
      </c>
      <c r="N326">
        <v>1009</v>
      </c>
      <c r="O326" t="s">
        <v>26</v>
      </c>
      <c r="P326" t="s">
        <v>26</v>
      </c>
      <c r="Q326">
        <v>1000</v>
      </c>
      <c r="W326">
        <v>0</v>
      </c>
      <c r="X326">
        <v>1876412176</v>
      </c>
      <c r="Y326">
        <v>7.2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0</v>
      </c>
      <c r="AP326">
        <v>1</v>
      </c>
      <c r="AQ326">
        <v>0</v>
      </c>
      <c r="AR326">
        <v>0</v>
      </c>
      <c r="AS326" t="s">
        <v>3</v>
      </c>
      <c r="AT326">
        <v>7.2</v>
      </c>
      <c r="AU326" t="s">
        <v>330</v>
      </c>
      <c r="AV326">
        <v>0</v>
      </c>
      <c r="AW326">
        <v>1</v>
      </c>
      <c r="AX326">
        <v>-1</v>
      </c>
      <c r="AY326">
        <v>0</v>
      </c>
      <c r="AZ326">
        <v>0</v>
      </c>
      <c r="BA326" t="s">
        <v>3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Y326*Source!I155</f>
        <v>35.030880000000003</v>
      </c>
      <c r="CY326">
        <f>AA326</f>
        <v>0</v>
      </c>
      <c r="CZ326">
        <f>AE326</f>
        <v>0</v>
      </c>
      <c r="DA326">
        <f>AI326</f>
        <v>1</v>
      </c>
      <c r="DB326">
        <f>ROUND((ROUND(AT326*CZ326,2)*ROUND((0*6),7)),2)</f>
        <v>0</v>
      </c>
      <c r="DC326">
        <f>ROUND((ROUND(AT326*AG326,2)*ROUND((0*6),7)),2)</f>
        <v>0</v>
      </c>
    </row>
    <row r="327" spans="1:107" x14ac:dyDescent="0.2">
      <c r="A327">
        <f>ROW(Source!A156)</f>
        <v>156</v>
      </c>
      <c r="B327">
        <v>53551707</v>
      </c>
      <c r="C327">
        <v>53553235</v>
      </c>
      <c r="D327">
        <v>18411771</v>
      </c>
      <c r="E327">
        <v>1</v>
      </c>
      <c r="F327">
        <v>1</v>
      </c>
      <c r="G327">
        <v>1</v>
      </c>
      <c r="H327">
        <v>1</v>
      </c>
      <c r="I327" t="s">
        <v>1668</v>
      </c>
      <c r="J327" t="s">
        <v>3</v>
      </c>
      <c r="K327" t="s">
        <v>1669</v>
      </c>
      <c r="L327">
        <v>1369</v>
      </c>
      <c r="N327">
        <v>1013</v>
      </c>
      <c r="O327" t="s">
        <v>1486</v>
      </c>
      <c r="P327" t="s">
        <v>1486</v>
      </c>
      <c r="Q327">
        <v>1</v>
      </c>
      <c r="W327">
        <v>0</v>
      </c>
      <c r="X327">
        <v>922534627</v>
      </c>
      <c r="Y327">
        <v>2.76</v>
      </c>
      <c r="AA327">
        <v>0</v>
      </c>
      <c r="AB327">
        <v>0</v>
      </c>
      <c r="AC327">
        <v>0</v>
      </c>
      <c r="AD327">
        <v>279.81</v>
      </c>
      <c r="AE327">
        <v>0</v>
      </c>
      <c r="AF327">
        <v>0</v>
      </c>
      <c r="AG327">
        <v>0</v>
      </c>
      <c r="AH327">
        <v>279.81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0.5</v>
      </c>
      <c r="AU327" t="s">
        <v>331</v>
      </c>
      <c r="AV327">
        <v>1</v>
      </c>
      <c r="AW327">
        <v>2</v>
      </c>
      <c r="AX327">
        <v>53553242</v>
      </c>
      <c r="AY327">
        <v>2</v>
      </c>
      <c r="AZ327">
        <v>137216</v>
      </c>
      <c r="BA327">
        <v>304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Y327*Source!I156</f>
        <v>13.428504</v>
      </c>
      <c r="CY327">
        <f>AD327</f>
        <v>279.81</v>
      </c>
      <c r="CZ327">
        <f>AH327</f>
        <v>279.81</v>
      </c>
      <c r="DA327">
        <f>AL327</f>
        <v>1</v>
      </c>
      <c r="DB327">
        <f>ROUND((ROUND(AT327*CZ327,2)*ROUND(((1.15*0.8)*6),7)),2)</f>
        <v>772.3</v>
      </c>
      <c r="DC327">
        <f>ROUND((ROUND(AT327*AG327,2)*ROUND(((1.15*0.8)*6),7)),2)</f>
        <v>0</v>
      </c>
    </row>
    <row r="328" spans="1:107" x14ac:dyDescent="0.2">
      <c r="A328">
        <f>ROW(Source!A156)</f>
        <v>156</v>
      </c>
      <c r="B328">
        <v>53551707</v>
      </c>
      <c r="C328">
        <v>53553235</v>
      </c>
      <c r="D328">
        <v>121548</v>
      </c>
      <c r="E328">
        <v>1</v>
      </c>
      <c r="F328">
        <v>1</v>
      </c>
      <c r="G328">
        <v>1</v>
      </c>
      <c r="H328">
        <v>1</v>
      </c>
      <c r="I328" t="s">
        <v>31</v>
      </c>
      <c r="J328" t="s">
        <v>3</v>
      </c>
      <c r="K328" t="s">
        <v>1489</v>
      </c>
      <c r="L328">
        <v>608254</v>
      </c>
      <c r="N328">
        <v>1013</v>
      </c>
      <c r="O328" t="s">
        <v>1490</v>
      </c>
      <c r="P328" t="s">
        <v>1490</v>
      </c>
      <c r="Q328">
        <v>1</v>
      </c>
      <c r="W328">
        <v>0</v>
      </c>
      <c r="X328">
        <v>-185737400</v>
      </c>
      <c r="Y328">
        <v>1.1591999999999998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0.21</v>
      </c>
      <c r="AU328" t="s">
        <v>331</v>
      </c>
      <c r="AV328">
        <v>2</v>
      </c>
      <c r="AW328">
        <v>2</v>
      </c>
      <c r="AX328">
        <v>53553243</v>
      </c>
      <c r="AY328">
        <v>1</v>
      </c>
      <c r="AZ328">
        <v>6144</v>
      </c>
      <c r="BA328">
        <v>305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Y328*Source!I156</f>
        <v>5.6399716799999995</v>
      </c>
      <c r="CY328">
        <f>AD328</f>
        <v>0</v>
      </c>
      <c r="CZ328">
        <f>AH328</f>
        <v>0</v>
      </c>
      <c r="DA328">
        <f>AL328</f>
        <v>1</v>
      </c>
      <c r="DB328">
        <f>ROUND((ROUND(AT328*CZ328,2)*ROUND(((1.15*0.8)*6),7)),2)</f>
        <v>0</v>
      </c>
      <c r="DC328">
        <f>ROUND((ROUND(AT328*AG328,2)*ROUND(((1.15*0.8)*6),7)),2)</f>
        <v>0</v>
      </c>
    </row>
    <row r="329" spans="1:107" x14ac:dyDescent="0.2">
      <c r="A329">
        <f>ROW(Source!A156)</f>
        <v>156</v>
      </c>
      <c r="B329">
        <v>53551707</v>
      </c>
      <c r="C329">
        <v>53553235</v>
      </c>
      <c r="D329">
        <v>29172556</v>
      </c>
      <c r="E329">
        <v>1</v>
      </c>
      <c r="F329">
        <v>1</v>
      </c>
      <c r="G329">
        <v>1</v>
      </c>
      <c r="H329">
        <v>2</v>
      </c>
      <c r="I329" t="s">
        <v>1647</v>
      </c>
      <c r="J329" t="s">
        <v>1667</v>
      </c>
      <c r="K329" t="s">
        <v>1649</v>
      </c>
      <c r="L329">
        <v>1368</v>
      </c>
      <c r="N329">
        <v>1011</v>
      </c>
      <c r="O329" t="s">
        <v>1494</v>
      </c>
      <c r="P329" t="s">
        <v>1494</v>
      </c>
      <c r="Q329">
        <v>1</v>
      </c>
      <c r="W329">
        <v>0</v>
      </c>
      <c r="X329">
        <v>344519037</v>
      </c>
      <c r="Y329">
        <v>1.1591999999999998</v>
      </c>
      <c r="AA329">
        <v>0</v>
      </c>
      <c r="AB329">
        <v>31.26</v>
      </c>
      <c r="AC329">
        <v>13.5</v>
      </c>
      <c r="AD329">
        <v>0</v>
      </c>
      <c r="AE329">
        <v>0</v>
      </c>
      <c r="AF329">
        <v>31.26</v>
      </c>
      <c r="AG329">
        <v>13.5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3</v>
      </c>
      <c r="AT329">
        <v>0.21</v>
      </c>
      <c r="AU329" t="s">
        <v>331</v>
      </c>
      <c r="AV329">
        <v>0</v>
      </c>
      <c r="AW329">
        <v>2</v>
      </c>
      <c r="AX329">
        <v>53553244</v>
      </c>
      <c r="AY329">
        <v>1</v>
      </c>
      <c r="AZ329">
        <v>6144</v>
      </c>
      <c r="BA329">
        <v>306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Y329*Source!I156</f>
        <v>5.6399716799999995</v>
      </c>
      <c r="CY329">
        <f>AB329</f>
        <v>31.26</v>
      </c>
      <c r="CZ329">
        <f>AF329</f>
        <v>31.26</v>
      </c>
      <c r="DA329">
        <f>AJ329</f>
        <v>1</v>
      </c>
      <c r="DB329">
        <f>ROUND((ROUND(AT329*CZ329,2)*ROUND(((1.15*0.8)*6),7)),2)</f>
        <v>36.21</v>
      </c>
      <c r="DC329">
        <f>ROUND((ROUND(AT329*AG329,2)*ROUND(((1.15*0.8)*6),7)),2)</f>
        <v>15.68</v>
      </c>
    </row>
    <row r="330" spans="1:107" x14ac:dyDescent="0.2">
      <c r="A330">
        <f>ROW(Source!A156)</f>
        <v>156</v>
      </c>
      <c r="B330">
        <v>53551707</v>
      </c>
      <c r="C330">
        <v>53553235</v>
      </c>
      <c r="D330">
        <v>29173152</v>
      </c>
      <c r="E330">
        <v>1</v>
      </c>
      <c r="F330">
        <v>1</v>
      </c>
      <c r="G330">
        <v>1</v>
      </c>
      <c r="H330">
        <v>2</v>
      </c>
      <c r="I330" t="s">
        <v>1670</v>
      </c>
      <c r="J330" t="s">
        <v>1671</v>
      </c>
      <c r="K330" t="s">
        <v>1672</v>
      </c>
      <c r="L330">
        <v>1368</v>
      </c>
      <c r="N330">
        <v>1011</v>
      </c>
      <c r="O330" t="s">
        <v>1494</v>
      </c>
      <c r="P330" t="s">
        <v>1494</v>
      </c>
      <c r="Q330">
        <v>1</v>
      </c>
      <c r="W330">
        <v>0</v>
      </c>
      <c r="X330">
        <v>-944612788</v>
      </c>
      <c r="Y330">
        <v>12.8064</v>
      </c>
      <c r="AA330">
        <v>0</v>
      </c>
      <c r="AB330">
        <v>0.5</v>
      </c>
      <c r="AC330">
        <v>0</v>
      </c>
      <c r="AD330">
        <v>0</v>
      </c>
      <c r="AE330">
        <v>0</v>
      </c>
      <c r="AF330">
        <v>0.5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1</v>
      </c>
      <c r="AQ330">
        <v>0</v>
      </c>
      <c r="AR330">
        <v>0</v>
      </c>
      <c r="AS330" t="s">
        <v>3</v>
      </c>
      <c r="AT330">
        <v>2.3199999999999998</v>
      </c>
      <c r="AU330" t="s">
        <v>331</v>
      </c>
      <c r="AV330">
        <v>0</v>
      </c>
      <c r="AW330">
        <v>2</v>
      </c>
      <c r="AX330">
        <v>53553245</v>
      </c>
      <c r="AY330">
        <v>1</v>
      </c>
      <c r="AZ330">
        <v>6144</v>
      </c>
      <c r="BA330">
        <v>307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Y330*Source!I156</f>
        <v>62.308258559999999</v>
      </c>
      <c r="CY330">
        <f>AB330</f>
        <v>0.5</v>
      </c>
      <c r="CZ330">
        <f>AF330</f>
        <v>0.5</v>
      </c>
      <c r="DA330">
        <f>AJ330</f>
        <v>1</v>
      </c>
      <c r="DB330">
        <f>ROUND((ROUND(AT330*CZ330,2)*ROUND(((1.15*0.8)*6),7)),2)</f>
        <v>6.4</v>
      </c>
      <c r="DC330">
        <f>ROUND((ROUND(AT330*AG330,2)*ROUND(((1.15*0.8)*6),7)),2)</f>
        <v>0</v>
      </c>
    </row>
    <row r="331" spans="1:107" x14ac:dyDescent="0.2">
      <c r="A331">
        <f>ROW(Source!A156)</f>
        <v>156</v>
      </c>
      <c r="B331">
        <v>53551707</v>
      </c>
      <c r="C331">
        <v>53553235</v>
      </c>
      <c r="D331">
        <v>29145158</v>
      </c>
      <c r="E331">
        <v>1</v>
      </c>
      <c r="F331">
        <v>1</v>
      </c>
      <c r="G331">
        <v>1</v>
      </c>
      <c r="H331">
        <v>3</v>
      </c>
      <c r="I331" t="s">
        <v>1673</v>
      </c>
      <c r="J331" t="s">
        <v>1674</v>
      </c>
      <c r="K331" t="s">
        <v>1675</v>
      </c>
      <c r="L331">
        <v>1339</v>
      </c>
      <c r="N331">
        <v>1007</v>
      </c>
      <c r="O331" t="s">
        <v>425</v>
      </c>
      <c r="P331" t="s">
        <v>425</v>
      </c>
      <c r="Q331">
        <v>1</v>
      </c>
      <c r="W331">
        <v>0</v>
      </c>
      <c r="X331">
        <v>1901479482</v>
      </c>
      <c r="Y331">
        <v>0</v>
      </c>
      <c r="AA331">
        <v>3366.56</v>
      </c>
      <c r="AB331">
        <v>0</v>
      </c>
      <c r="AC331">
        <v>0</v>
      </c>
      <c r="AD331">
        <v>0</v>
      </c>
      <c r="AE331">
        <v>548.29999999999995</v>
      </c>
      <c r="AF331">
        <v>0</v>
      </c>
      <c r="AG331">
        <v>0</v>
      </c>
      <c r="AH331">
        <v>0</v>
      </c>
      <c r="AI331">
        <v>6.14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1</v>
      </c>
      <c r="AQ331">
        <v>0</v>
      </c>
      <c r="AR331">
        <v>0</v>
      </c>
      <c r="AS331" t="s">
        <v>3</v>
      </c>
      <c r="AT331">
        <v>0.51</v>
      </c>
      <c r="AU331" t="s">
        <v>330</v>
      </c>
      <c r="AV331">
        <v>0</v>
      </c>
      <c r="AW331">
        <v>2</v>
      </c>
      <c r="AX331">
        <v>53553246</v>
      </c>
      <c r="AY331">
        <v>1</v>
      </c>
      <c r="AZ331">
        <v>4096</v>
      </c>
      <c r="BA331">
        <v>308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Y331*Source!I156</f>
        <v>0</v>
      </c>
      <c r="CY331">
        <f>AA331</f>
        <v>3366.56</v>
      </c>
      <c r="CZ331">
        <f>AE331</f>
        <v>548.29999999999995</v>
      </c>
      <c r="DA331">
        <f>AI331</f>
        <v>6.14</v>
      </c>
      <c r="DB331">
        <f>ROUND((ROUND(AT331*CZ331,2)*ROUND((0*6),7)),2)</f>
        <v>0</v>
      </c>
      <c r="DC331">
        <f>ROUND((ROUND(AT331*AG331,2)*ROUND((0*6),7)),2)</f>
        <v>0</v>
      </c>
    </row>
    <row r="332" spans="1:107" x14ac:dyDescent="0.2">
      <c r="A332">
        <f>ROW(Source!A156)</f>
        <v>156</v>
      </c>
      <c r="B332">
        <v>53551707</v>
      </c>
      <c r="C332">
        <v>53553235</v>
      </c>
      <c r="D332">
        <v>29164349</v>
      </c>
      <c r="E332">
        <v>1</v>
      </c>
      <c r="F332">
        <v>1</v>
      </c>
      <c r="G332">
        <v>1</v>
      </c>
      <c r="H332">
        <v>3</v>
      </c>
      <c r="I332" t="s">
        <v>24</v>
      </c>
      <c r="J332" t="s">
        <v>27</v>
      </c>
      <c r="K332" t="s">
        <v>25</v>
      </c>
      <c r="L332">
        <v>1348</v>
      </c>
      <c r="N332">
        <v>1009</v>
      </c>
      <c r="O332" t="s">
        <v>26</v>
      </c>
      <c r="P332" t="s">
        <v>26</v>
      </c>
      <c r="Q332">
        <v>1000</v>
      </c>
      <c r="W332">
        <v>0</v>
      </c>
      <c r="X332">
        <v>1876412176</v>
      </c>
      <c r="Y332">
        <v>7.2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6.14</v>
      </c>
      <c r="AJ332">
        <v>1</v>
      </c>
      <c r="AK332">
        <v>1</v>
      </c>
      <c r="AL332">
        <v>1</v>
      </c>
      <c r="AN332">
        <v>0</v>
      </c>
      <c r="AO332">
        <v>0</v>
      </c>
      <c r="AP332">
        <v>1</v>
      </c>
      <c r="AQ332">
        <v>0</v>
      </c>
      <c r="AR332">
        <v>0</v>
      </c>
      <c r="AS332" t="s">
        <v>3</v>
      </c>
      <c r="AT332">
        <v>7.2</v>
      </c>
      <c r="AU332" t="s">
        <v>330</v>
      </c>
      <c r="AV332">
        <v>0</v>
      </c>
      <c r="AW332">
        <v>1</v>
      </c>
      <c r="AX332">
        <v>-1</v>
      </c>
      <c r="AY332">
        <v>0</v>
      </c>
      <c r="AZ332">
        <v>0</v>
      </c>
      <c r="BA332" t="s">
        <v>3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Y332*Source!I156</f>
        <v>35.030880000000003</v>
      </c>
      <c r="CY332">
        <f>AA332</f>
        <v>0</v>
      </c>
      <c r="CZ332">
        <f>AE332</f>
        <v>0</v>
      </c>
      <c r="DA332">
        <f>AI332</f>
        <v>6.14</v>
      </c>
      <c r="DB332">
        <f>ROUND((ROUND(AT332*CZ332,2)*ROUND((0*6),7)),2)</f>
        <v>0</v>
      </c>
      <c r="DC332">
        <f>ROUND((ROUND(AT332*AG332,2)*ROUND((0*6),7)),2)</f>
        <v>0</v>
      </c>
    </row>
    <row r="333" spans="1:107" x14ac:dyDescent="0.2">
      <c r="A333">
        <f>ROW(Source!A159)</f>
        <v>159</v>
      </c>
      <c r="B333">
        <v>53551706</v>
      </c>
      <c r="C333">
        <v>53553248</v>
      </c>
      <c r="D333">
        <v>18406804</v>
      </c>
      <c r="E333">
        <v>1</v>
      </c>
      <c r="F333">
        <v>1</v>
      </c>
      <c r="G333">
        <v>1</v>
      </c>
      <c r="H333">
        <v>1</v>
      </c>
      <c r="I333" t="s">
        <v>1560</v>
      </c>
      <c r="J333" t="s">
        <v>3</v>
      </c>
      <c r="K333" t="s">
        <v>1561</v>
      </c>
      <c r="L333">
        <v>1369</v>
      </c>
      <c r="N333">
        <v>1013</v>
      </c>
      <c r="O333" t="s">
        <v>1486</v>
      </c>
      <c r="P333" t="s">
        <v>1486</v>
      </c>
      <c r="Q333">
        <v>1</v>
      </c>
      <c r="W333">
        <v>0</v>
      </c>
      <c r="X333">
        <v>254330056</v>
      </c>
      <c r="Y333">
        <v>8.8204999999999991</v>
      </c>
      <c r="AA333">
        <v>0</v>
      </c>
      <c r="AB333">
        <v>0</v>
      </c>
      <c r="AC333">
        <v>0</v>
      </c>
      <c r="AD333">
        <v>274.87</v>
      </c>
      <c r="AE333">
        <v>0</v>
      </c>
      <c r="AF333">
        <v>0</v>
      </c>
      <c r="AG333">
        <v>0</v>
      </c>
      <c r="AH333">
        <v>274.87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1</v>
      </c>
      <c r="AQ333">
        <v>0</v>
      </c>
      <c r="AR333">
        <v>0</v>
      </c>
      <c r="AS333" t="s">
        <v>3</v>
      </c>
      <c r="AT333">
        <v>7.67</v>
      </c>
      <c r="AU333" t="s">
        <v>16</v>
      </c>
      <c r="AV333">
        <v>1</v>
      </c>
      <c r="AW333">
        <v>2</v>
      </c>
      <c r="AX333">
        <v>53553251</v>
      </c>
      <c r="AY333">
        <v>2</v>
      </c>
      <c r="AZ333">
        <v>137216</v>
      </c>
      <c r="BA333">
        <v>309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Y333*Source!I159</f>
        <v>42.915260699999997</v>
      </c>
      <c r="CY333">
        <f>AD333</f>
        <v>274.87</v>
      </c>
      <c r="CZ333">
        <f>AH333</f>
        <v>274.87</v>
      </c>
      <c r="DA333">
        <f>AL333</f>
        <v>1</v>
      </c>
      <c r="DB333">
        <f>ROUND((ROUND(AT333*CZ333,2)*ROUND(1.15,7)),2)</f>
        <v>2424.4899999999998</v>
      </c>
      <c r="DC333">
        <f>ROUND((ROUND(AT333*AG333,2)*ROUND(1.15,7)),2)</f>
        <v>0</v>
      </c>
    </row>
    <row r="334" spans="1:107" x14ac:dyDescent="0.2">
      <c r="A334">
        <f>ROW(Source!A159)</f>
        <v>159</v>
      </c>
      <c r="B334">
        <v>53551706</v>
      </c>
      <c r="C334">
        <v>53553248</v>
      </c>
      <c r="D334">
        <v>29164349</v>
      </c>
      <c r="E334">
        <v>1</v>
      </c>
      <c r="F334">
        <v>1</v>
      </c>
      <c r="G334">
        <v>1</v>
      </c>
      <c r="H334">
        <v>3</v>
      </c>
      <c r="I334" t="s">
        <v>24</v>
      </c>
      <c r="J334" t="s">
        <v>27</v>
      </c>
      <c r="K334" t="s">
        <v>25</v>
      </c>
      <c r="L334">
        <v>1348</v>
      </c>
      <c r="N334">
        <v>1009</v>
      </c>
      <c r="O334" t="s">
        <v>26</v>
      </c>
      <c r="P334" t="s">
        <v>26</v>
      </c>
      <c r="Q334">
        <v>1000</v>
      </c>
      <c r="W334">
        <v>0</v>
      </c>
      <c r="X334">
        <v>1876412176</v>
      </c>
      <c r="Y334">
        <v>0.7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0</v>
      </c>
      <c r="AP334">
        <v>0</v>
      </c>
      <c r="AQ334">
        <v>0</v>
      </c>
      <c r="AR334">
        <v>0</v>
      </c>
      <c r="AS334" t="s">
        <v>3</v>
      </c>
      <c r="AT334">
        <v>0.7</v>
      </c>
      <c r="AU334" t="s">
        <v>3</v>
      </c>
      <c r="AV334">
        <v>0</v>
      </c>
      <c r="AW334">
        <v>2</v>
      </c>
      <c r="AX334">
        <v>53553252</v>
      </c>
      <c r="AY334">
        <v>1</v>
      </c>
      <c r="AZ334">
        <v>0</v>
      </c>
      <c r="BA334">
        <v>310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Y334*Source!I159</f>
        <v>3.40578</v>
      </c>
      <c r="CY334">
        <f>AA334</f>
        <v>0</v>
      </c>
      <c r="CZ334">
        <f>AE334</f>
        <v>0</v>
      </c>
      <c r="DA334">
        <f>AI334</f>
        <v>1</v>
      </c>
      <c r="DB334">
        <f>ROUND(ROUND(AT334*CZ334,2),2)</f>
        <v>0</v>
      </c>
      <c r="DC334">
        <f>ROUND(ROUND(AT334*AG334,2),2)</f>
        <v>0</v>
      </c>
    </row>
    <row r="335" spans="1:107" x14ac:dyDescent="0.2">
      <c r="A335">
        <f>ROW(Source!A160)</f>
        <v>160</v>
      </c>
      <c r="B335">
        <v>53551707</v>
      </c>
      <c r="C335">
        <v>53553248</v>
      </c>
      <c r="D335">
        <v>18406804</v>
      </c>
      <c r="E335">
        <v>1</v>
      </c>
      <c r="F335">
        <v>1</v>
      </c>
      <c r="G335">
        <v>1</v>
      </c>
      <c r="H335">
        <v>1</v>
      </c>
      <c r="I335" t="s">
        <v>1560</v>
      </c>
      <c r="J335" t="s">
        <v>3</v>
      </c>
      <c r="K335" t="s">
        <v>1561</v>
      </c>
      <c r="L335">
        <v>1369</v>
      </c>
      <c r="N335">
        <v>1013</v>
      </c>
      <c r="O335" t="s">
        <v>1486</v>
      </c>
      <c r="P335" t="s">
        <v>1486</v>
      </c>
      <c r="Q335">
        <v>1</v>
      </c>
      <c r="W335">
        <v>0</v>
      </c>
      <c r="X335">
        <v>254330056</v>
      </c>
      <c r="Y335">
        <v>8.8204999999999991</v>
      </c>
      <c r="AA335">
        <v>0</v>
      </c>
      <c r="AB335">
        <v>0</v>
      </c>
      <c r="AC335">
        <v>0</v>
      </c>
      <c r="AD335">
        <v>274.87</v>
      </c>
      <c r="AE335">
        <v>0</v>
      </c>
      <c r="AF335">
        <v>0</v>
      </c>
      <c r="AG335">
        <v>0</v>
      </c>
      <c r="AH335">
        <v>274.87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1</v>
      </c>
      <c r="AQ335">
        <v>0</v>
      </c>
      <c r="AR335">
        <v>0</v>
      </c>
      <c r="AS335" t="s">
        <v>3</v>
      </c>
      <c r="AT335">
        <v>7.67</v>
      </c>
      <c r="AU335" t="s">
        <v>16</v>
      </c>
      <c r="AV335">
        <v>1</v>
      </c>
      <c r="AW335">
        <v>2</v>
      </c>
      <c r="AX335">
        <v>53553251</v>
      </c>
      <c r="AY335">
        <v>2</v>
      </c>
      <c r="AZ335">
        <v>137216</v>
      </c>
      <c r="BA335">
        <v>311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Y335*Source!I160</f>
        <v>42.915260699999997</v>
      </c>
      <c r="CY335">
        <f>AD335</f>
        <v>274.87</v>
      </c>
      <c r="CZ335">
        <f>AH335</f>
        <v>274.87</v>
      </c>
      <c r="DA335">
        <f>AL335</f>
        <v>1</v>
      </c>
      <c r="DB335">
        <f>ROUND((ROUND(AT335*CZ335,2)*ROUND(1.15,7)),2)</f>
        <v>2424.4899999999998</v>
      </c>
      <c r="DC335">
        <f>ROUND((ROUND(AT335*AG335,2)*ROUND(1.15,7)),2)</f>
        <v>0</v>
      </c>
    </row>
    <row r="336" spans="1:107" x14ac:dyDescent="0.2">
      <c r="A336">
        <f>ROW(Source!A160)</f>
        <v>160</v>
      </c>
      <c r="B336">
        <v>53551707</v>
      </c>
      <c r="C336">
        <v>53553248</v>
      </c>
      <c r="D336">
        <v>29164349</v>
      </c>
      <c r="E336">
        <v>1</v>
      </c>
      <c r="F336">
        <v>1</v>
      </c>
      <c r="G336">
        <v>1</v>
      </c>
      <c r="H336">
        <v>3</v>
      </c>
      <c r="I336" t="s">
        <v>24</v>
      </c>
      <c r="J336" t="s">
        <v>27</v>
      </c>
      <c r="K336" t="s">
        <v>25</v>
      </c>
      <c r="L336">
        <v>1348</v>
      </c>
      <c r="N336">
        <v>1009</v>
      </c>
      <c r="O336" t="s">
        <v>26</v>
      </c>
      <c r="P336" t="s">
        <v>26</v>
      </c>
      <c r="Q336">
        <v>1000</v>
      </c>
      <c r="W336">
        <v>0</v>
      </c>
      <c r="X336">
        <v>1876412176</v>
      </c>
      <c r="Y336">
        <v>0.7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6.14</v>
      </c>
      <c r="AJ336">
        <v>1</v>
      </c>
      <c r="AK336">
        <v>1</v>
      </c>
      <c r="AL336">
        <v>1</v>
      </c>
      <c r="AN336">
        <v>0</v>
      </c>
      <c r="AO336">
        <v>0</v>
      </c>
      <c r="AP336">
        <v>0</v>
      </c>
      <c r="AQ336">
        <v>0</v>
      </c>
      <c r="AR336">
        <v>0</v>
      </c>
      <c r="AS336" t="s">
        <v>3</v>
      </c>
      <c r="AT336">
        <v>0.7</v>
      </c>
      <c r="AU336" t="s">
        <v>3</v>
      </c>
      <c r="AV336">
        <v>0</v>
      </c>
      <c r="AW336">
        <v>2</v>
      </c>
      <c r="AX336">
        <v>53553252</v>
      </c>
      <c r="AY336">
        <v>1</v>
      </c>
      <c r="AZ336">
        <v>0</v>
      </c>
      <c r="BA336">
        <v>312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Y336*Source!I160</f>
        <v>3.40578</v>
      </c>
      <c r="CY336">
        <f>AA336</f>
        <v>0</v>
      </c>
      <c r="CZ336">
        <f>AE336</f>
        <v>0</v>
      </c>
      <c r="DA336">
        <f>AI336</f>
        <v>6.14</v>
      </c>
      <c r="DB336">
        <f>ROUND(ROUND(AT336*CZ336,2),2)</f>
        <v>0</v>
      </c>
      <c r="DC336">
        <f>ROUND(ROUND(AT336*AG336,2),2)</f>
        <v>0</v>
      </c>
    </row>
    <row r="337" spans="1:107" x14ac:dyDescent="0.2">
      <c r="A337">
        <f>ROW(Source!A163)</f>
        <v>163</v>
      </c>
      <c r="B337">
        <v>53551706</v>
      </c>
      <c r="C337">
        <v>53553254</v>
      </c>
      <c r="D337">
        <v>18411771</v>
      </c>
      <c r="E337">
        <v>1</v>
      </c>
      <c r="F337">
        <v>1</v>
      </c>
      <c r="G337">
        <v>1</v>
      </c>
      <c r="H337">
        <v>1</v>
      </c>
      <c r="I337" t="s">
        <v>1668</v>
      </c>
      <c r="J337" t="s">
        <v>3</v>
      </c>
      <c r="K337" t="s">
        <v>1669</v>
      </c>
      <c r="L337">
        <v>1369</v>
      </c>
      <c r="N337">
        <v>1013</v>
      </c>
      <c r="O337" t="s">
        <v>1486</v>
      </c>
      <c r="P337" t="s">
        <v>1486</v>
      </c>
      <c r="Q337">
        <v>1</v>
      </c>
      <c r="W337">
        <v>0</v>
      </c>
      <c r="X337">
        <v>922534627</v>
      </c>
      <c r="Y337">
        <v>36.349199999999996</v>
      </c>
      <c r="AA337">
        <v>0</v>
      </c>
      <c r="AB337">
        <v>0</v>
      </c>
      <c r="AC337">
        <v>0</v>
      </c>
      <c r="AD337">
        <v>279.81</v>
      </c>
      <c r="AE337">
        <v>0</v>
      </c>
      <c r="AF337">
        <v>0</v>
      </c>
      <c r="AG337">
        <v>0</v>
      </c>
      <c r="AH337">
        <v>279.81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3</v>
      </c>
      <c r="AT337">
        <v>39.51</v>
      </c>
      <c r="AU337" t="s">
        <v>323</v>
      </c>
      <c r="AV337">
        <v>1</v>
      </c>
      <c r="AW337">
        <v>2</v>
      </c>
      <c r="AX337">
        <v>53553262</v>
      </c>
      <c r="AY337">
        <v>2</v>
      </c>
      <c r="AZ337">
        <v>137216</v>
      </c>
      <c r="BA337">
        <v>313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Y337*Source!I163</f>
        <v>176.85339768</v>
      </c>
      <c r="CY337">
        <f>AD337</f>
        <v>279.81</v>
      </c>
      <c r="CZ337">
        <f>AH337</f>
        <v>279.81</v>
      </c>
      <c r="DA337">
        <f>AL337</f>
        <v>1</v>
      </c>
      <c r="DB337">
        <f>ROUND((ROUND(AT337*CZ337,2)*ROUND((1.15*0.8),7)),2)</f>
        <v>10170.870000000001</v>
      </c>
      <c r="DC337">
        <f>ROUND((ROUND(AT337*AG337,2)*ROUND((1.15*0.8),7)),2)</f>
        <v>0</v>
      </c>
    </row>
    <row r="338" spans="1:107" x14ac:dyDescent="0.2">
      <c r="A338">
        <f>ROW(Source!A163)</f>
        <v>163</v>
      </c>
      <c r="B338">
        <v>53551706</v>
      </c>
      <c r="C338">
        <v>53553254</v>
      </c>
      <c r="D338">
        <v>121548</v>
      </c>
      <c r="E338">
        <v>1</v>
      </c>
      <c r="F338">
        <v>1</v>
      </c>
      <c r="G338">
        <v>1</v>
      </c>
      <c r="H338">
        <v>1</v>
      </c>
      <c r="I338" t="s">
        <v>31</v>
      </c>
      <c r="J338" t="s">
        <v>3</v>
      </c>
      <c r="K338" t="s">
        <v>1489</v>
      </c>
      <c r="L338">
        <v>608254</v>
      </c>
      <c r="N338">
        <v>1013</v>
      </c>
      <c r="O338" t="s">
        <v>1490</v>
      </c>
      <c r="P338" t="s">
        <v>1490</v>
      </c>
      <c r="Q338">
        <v>1</v>
      </c>
      <c r="W338">
        <v>0</v>
      </c>
      <c r="X338">
        <v>-185737400</v>
      </c>
      <c r="Y338">
        <v>1.1683999999999999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1</v>
      </c>
      <c r="AQ338">
        <v>0</v>
      </c>
      <c r="AR338">
        <v>0</v>
      </c>
      <c r="AS338" t="s">
        <v>3</v>
      </c>
      <c r="AT338">
        <v>1.27</v>
      </c>
      <c r="AU338" t="s">
        <v>323</v>
      </c>
      <c r="AV338">
        <v>2</v>
      </c>
      <c r="AW338">
        <v>2</v>
      </c>
      <c r="AX338">
        <v>53553263</v>
      </c>
      <c r="AY338">
        <v>1</v>
      </c>
      <c r="AZ338">
        <v>6144</v>
      </c>
      <c r="BA338">
        <v>314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Y338*Source!I163</f>
        <v>5.6847333600000001</v>
      </c>
      <c r="CY338">
        <f>AD338</f>
        <v>0</v>
      </c>
      <c r="CZ338">
        <f>AH338</f>
        <v>0</v>
      </c>
      <c r="DA338">
        <f>AL338</f>
        <v>1</v>
      </c>
      <c r="DB338">
        <f>ROUND((ROUND(AT338*CZ338,2)*ROUND((1.15*0.8),7)),2)</f>
        <v>0</v>
      </c>
      <c r="DC338">
        <f>ROUND((ROUND(AT338*AG338,2)*ROUND((1.15*0.8),7)),2)</f>
        <v>0</v>
      </c>
    </row>
    <row r="339" spans="1:107" x14ac:dyDescent="0.2">
      <c r="A339">
        <f>ROW(Source!A163)</f>
        <v>163</v>
      </c>
      <c r="B339">
        <v>53551706</v>
      </c>
      <c r="C339">
        <v>53553254</v>
      </c>
      <c r="D339">
        <v>29172556</v>
      </c>
      <c r="E339">
        <v>1</v>
      </c>
      <c r="F339">
        <v>1</v>
      </c>
      <c r="G339">
        <v>1</v>
      </c>
      <c r="H339">
        <v>2</v>
      </c>
      <c r="I339" t="s">
        <v>1647</v>
      </c>
      <c r="J339" t="s">
        <v>1667</v>
      </c>
      <c r="K339" t="s">
        <v>1649</v>
      </c>
      <c r="L339">
        <v>1368</v>
      </c>
      <c r="N339">
        <v>1011</v>
      </c>
      <c r="O339" t="s">
        <v>1494</v>
      </c>
      <c r="P339" t="s">
        <v>1494</v>
      </c>
      <c r="Q339">
        <v>1</v>
      </c>
      <c r="W339">
        <v>0</v>
      </c>
      <c r="X339">
        <v>344519037</v>
      </c>
      <c r="Y339">
        <v>1.1683999999999999</v>
      </c>
      <c r="AA339">
        <v>0</v>
      </c>
      <c r="AB339">
        <v>31.26</v>
      </c>
      <c r="AC339">
        <v>13.5</v>
      </c>
      <c r="AD339">
        <v>0</v>
      </c>
      <c r="AE339">
        <v>0</v>
      </c>
      <c r="AF339">
        <v>31.26</v>
      </c>
      <c r="AG339">
        <v>13.5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1.27</v>
      </c>
      <c r="AU339" t="s">
        <v>323</v>
      </c>
      <c r="AV339">
        <v>0</v>
      </c>
      <c r="AW339">
        <v>2</v>
      </c>
      <c r="AX339">
        <v>53553264</v>
      </c>
      <c r="AY339">
        <v>1</v>
      </c>
      <c r="AZ339">
        <v>6144</v>
      </c>
      <c r="BA339">
        <v>315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Y339*Source!I163</f>
        <v>5.6847333600000001</v>
      </c>
      <c r="CY339">
        <f>AB339</f>
        <v>31.26</v>
      </c>
      <c r="CZ339">
        <f>AF339</f>
        <v>31.26</v>
      </c>
      <c r="DA339">
        <f>AJ339</f>
        <v>1</v>
      </c>
      <c r="DB339">
        <f>ROUND((ROUND(AT339*CZ339,2)*ROUND((1.15*0.8),7)),2)</f>
        <v>36.520000000000003</v>
      </c>
      <c r="DC339">
        <f>ROUND((ROUND(AT339*AG339,2)*ROUND((1.15*0.8),7)),2)</f>
        <v>15.78</v>
      </c>
    </row>
    <row r="340" spans="1:107" x14ac:dyDescent="0.2">
      <c r="A340">
        <f>ROW(Source!A163)</f>
        <v>163</v>
      </c>
      <c r="B340">
        <v>53551706</v>
      </c>
      <c r="C340">
        <v>53553254</v>
      </c>
      <c r="D340">
        <v>29173152</v>
      </c>
      <c r="E340">
        <v>1</v>
      </c>
      <c r="F340">
        <v>1</v>
      </c>
      <c r="G340">
        <v>1</v>
      </c>
      <c r="H340">
        <v>2</v>
      </c>
      <c r="I340" t="s">
        <v>1670</v>
      </c>
      <c r="J340" t="s">
        <v>1671</v>
      </c>
      <c r="K340" t="s">
        <v>1672</v>
      </c>
      <c r="L340">
        <v>1368</v>
      </c>
      <c r="N340">
        <v>1011</v>
      </c>
      <c r="O340" t="s">
        <v>1494</v>
      </c>
      <c r="P340" t="s">
        <v>1494</v>
      </c>
      <c r="Q340">
        <v>1</v>
      </c>
      <c r="W340">
        <v>0</v>
      </c>
      <c r="X340">
        <v>-944612788</v>
      </c>
      <c r="Y340">
        <v>8.3444000000000003</v>
      </c>
      <c r="AA340">
        <v>0</v>
      </c>
      <c r="AB340">
        <v>0.5</v>
      </c>
      <c r="AC340">
        <v>0</v>
      </c>
      <c r="AD340">
        <v>0</v>
      </c>
      <c r="AE340">
        <v>0</v>
      </c>
      <c r="AF340">
        <v>0.5</v>
      </c>
      <c r="AG340">
        <v>0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9.07</v>
      </c>
      <c r="AU340" t="s">
        <v>323</v>
      </c>
      <c r="AV340">
        <v>0</v>
      </c>
      <c r="AW340">
        <v>2</v>
      </c>
      <c r="AX340">
        <v>53553265</v>
      </c>
      <c r="AY340">
        <v>1</v>
      </c>
      <c r="AZ340">
        <v>6144</v>
      </c>
      <c r="BA340">
        <v>316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Y340*Source!I163</f>
        <v>40.598843760000001</v>
      </c>
      <c r="CY340">
        <f>AB340</f>
        <v>0.5</v>
      </c>
      <c r="CZ340">
        <f>AF340</f>
        <v>0.5</v>
      </c>
      <c r="DA340">
        <f>AJ340</f>
        <v>1</v>
      </c>
      <c r="DB340">
        <f>ROUND((ROUND(AT340*CZ340,2)*ROUND((1.15*0.8),7)),2)</f>
        <v>4.18</v>
      </c>
      <c r="DC340">
        <f>ROUND((ROUND(AT340*AG340,2)*ROUND((1.15*0.8),7)),2)</f>
        <v>0</v>
      </c>
    </row>
    <row r="341" spans="1:107" x14ac:dyDescent="0.2">
      <c r="A341">
        <f>ROW(Source!A163)</f>
        <v>163</v>
      </c>
      <c r="B341">
        <v>53551706</v>
      </c>
      <c r="C341">
        <v>53553254</v>
      </c>
      <c r="D341">
        <v>29145158</v>
      </c>
      <c r="E341">
        <v>1</v>
      </c>
      <c r="F341">
        <v>1</v>
      </c>
      <c r="G341">
        <v>1</v>
      </c>
      <c r="H341">
        <v>3</v>
      </c>
      <c r="I341" t="s">
        <v>1673</v>
      </c>
      <c r="J341" t="s">
        <v>1674</v>
      </c>
      <c r="K341" t="s">
        <v>1675</v>
      </c>
      <c r="L341">
        <v>1339</v>
      </c>
      <c r="N341">
        <v>1007</v>
      </c>
      <c r="O341" t="s">
        <v>425</v>
      </c>
      <c r="P341" t="s">
        <v>425</v>
      </c>
      <c r="Q341">
        <v>1</v>
      </c>
      <c r="W341">
        <v>0</v>
      </c>
      <c r="X341">
        <v>1901479482</v>
      </c>
      <c r="Y341">
        <v>0</v>
      </c>
      <c r="AA341">
        <v>548.29999999999995</v>
      </c>
      <c r="AB341">
        <v>0</v>
      </c>
      <c r="AC341">
        <v>0</v>
      </c>
      <c r="AD341">
        <v>0</v>
      </c>
      <c r="AE341">
        <v>548.29999999999995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2.04</v>
      </c>
      <c r="AU341" t="s">
        <v>36</v>
      </c>
      <c r="AV341">
        <v>0</v>
      </c>
      <c r="AW341">
        <v>2</v>
      </c>
      <c r="AX341">
        <v>53553266</v>
      </c>
      <c r="AY341">
        <v>1</v>
      </c>
      <c r="AZ341">
        <v>4096</v>
      </c>
      <c r="BA341">
        <v>317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Y341*Source!I163</f>
        <v>0</v>
      </c>
      <c r="CY341">
        <f>AA341</f>
        <v>548.29999999999995</v>
      </c>
      <c r="CZ341">
        <f>AE341</f>
        <v>548.29999999999995</v>
      </c>
      <c r="DA341">
        <f>AI341</f>
        <v>1</v>
      </c>
      <c r="DB341">
        <f>ROUND((ROUND(AT341*CZ341,2)*ROUND(0,7)),2)</f>
        <v>0</v>
      </c>
      <c r="DC341">
        <f>ROUND((ROUND(AT341*AG341,2)*ROUND(0,7)),2)</f>
        <v>0</v>
      </c>
    </row>
    <row r="342" spans="1:107" x14ac:dyDescent="0.2">
      <c r="A342">
        <f>ROW(Source!A163)</f>
        <v>163</v>
      </c>
      <c r="B342">
        <v>53551706</v>
      </c>
      <c r="C342">
        <v>53553254</v>
      </c>
      <c r="D342">
        <v>29150040</v>
      </c>
      <c r="E342">
        <v>1</v>
      </c>
      <c r="F342">
        <v>1</v>
      </c>
      <c r="G342">
        <v>1</v>
      </c>
      <c r="H342">
        <v>3</v>
      </c>
      <c r="I342" t="s">
        <v>1576</v>
      </c>
      <c r="J342" t="s">
        <v>1577</v>
      </c>
      <c r="K342" t="s">
        <v>1578</v>
      </c>
      <c r="L342">
        <v>1339</v>
      </c>
      <c r="N342">
        <v>1007</v>
      </c>
      <c r="O342" t="s">
        <v>425</v>
      </c>
      <c r="P342" t="s">
        <v>425</v>
      </c>
      <c r="Q342">
        <v>1</v>
      </c>
      <c r="W342">
        <v>0</v>
      </c>
      <c r="X342">
        <v>619799737</v>
      </c>
      <c r="Y342">
        <v>0</v>
      </c>
      <c r="AA342">
        <v>2.44</v>
      </c>
      <c r="AB342">
        <v>0</v>
      </c>
      <c r="AC342">
        <v>0</v>
      </c>
      <c r="AD342">
        <v>0</v>
      </c>
      <c r="AE342">
        <v>2.44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1</v>
      </c>
      <c r="AQ342">
        <v>0</v>
      </c>
      <c r="AR342">
        <v>0</v>
      </c>
      <c r="AS342" t="s">
        <v>3</v>
      </c>
      <c r="AT342">
        <v>3.5</v>
      </c>
      <c r="AU342" t="s">
        <v>36</v>
      </c>
      <c r="AV342">
        <v>0</v>
      </c>
      <c r="AW342">
        <v>2</v>
      </c>
      <c r="AX342">
        <v>53553267</v>
      </c>
      <c r="AY342">
        <v>1</v>
      </c>
      <c r="AZ342">
        <v>4096</v>
      </c>
      <c r="BA342">
        <v>318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Y342*Source!I163</f>
        <v>0</v>
      </c>
      <c r="CY342">
        <f>AA342</f>
        <v>2.44</v>
      </c>
      <c r="CZ342">
        <f>AE342</f>
        <v>2.44</v>
      </c>
      <c r="DA342">
        <f>AI342</f>
        <v>1</v>
      </c>
      <c r="DB342">
        <f>ROUND((ROUND(AT342*CZ342,2)*ROUND(0,7)),2)</f>
        <v>0</v>
      </c>
      <c r="DC342">
        <f>ROUND((ROUND(AT342*AG342,2)*ROUND(0,7)),2)</f>
        <v>0</v>
      </c>
    </row>
    <row r="343" spans="1:107" x14ac:dyDescent="0.2">
      <c r="A343">
        <f>ROW(Source!A163)</f>
        <v>163</v>
      </c>
      <c r="B343">
        <v>53551706</v>
      </c>
      <c r="C343">
        <v>53553254</v>
      </c>
      <c r="D343">
        <v>29164349</v>
      </c>
      <c r="E343">
        <v>1</v>
      </c>
      <c r="F343">
        <v>1</v>
      </c>
      <c r="G343">
        <v>1</v>
      </c>
      <c r="H343">
        <v>3</v>
      </c>
      <c r="I343" t="s">
        <v>24</v>
      </c>
      <c r="J343" t="s">
        <v>27</v>
      </c>
      <c r="K343" t="s">
        <v>25</v>
      </c>
      <c r="L343">
        <v>1348</v>
      </c>
      <c r="N343">
        <v>1009</v>
      </c>
      <c r="O343" t="s">
        <v>26</v>
      </c>
      <c r="P343" t="s">
        <v>26</v>
      </c>
      <c r="Q343">
        <v>1000</v>
      </c>
      <c r="W343">
        <v>0</v>
      </c>
      <c r="X343">
        <v>1876412176</v>
      </c>
      <c r="Y343">
        <v>4.2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0</v>
      </c>
      <c r="AP343">
        <v>0</v>
      </c>
      <c r="AQ343">
        <v>0</v>
      </c>
      <c r="AR343">
        <v>0</v>
      </c>
      <c r="AS343" t="s">
        <v>3</v>
      </c>
      <c r="AT343">
        <v>4.2</v>
      </c>
      <c r="AU343" t="s">
        <v>3</v>
      </c>
      <c r="AV343">
        <v>0</v>
      </c>
      <c r="AW343">
        <v>1</v>
      </c>
      <c r="AX343">
        <v>-1</v>
      </c>
      <c r="AY343">
        <v>0</v>
      </c>
      <c r="AZ343">
        <v>0</v>
      </c>
      <c r="BA343" t="s">
        <v>3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Y343*Source!I163</f>
        <v>20.43468</v>
      </c>
      <c r="CY343">
        <f>AA343</f>
        <v>0</v>
      </c>
      <c r="CZ343">
        <f>AE343</f>
        <v>0</v>
      </c>
      <c r="DA343">
        <f>AI343</f>
        <v>1</v>
      </c>
      <c r="DB343">
        <f>ROUND(ROUND(AT343*CZ343,2),2)</f>
        <v>0</v>
      </c>
      <c r="DC343">
        <f>ROUND(ROUND(AT343*AG343,2),2)</f>
        <v>0</v>
      </c>
    </row>
    <row r="344" spans="1:107" x14ac:dyDescent="0.2">
      <c r="A344">
        <f>ROW(Source!A164)</f>
        <v>164</v>
      </c>
      <c r="B344">
        <v>53551707</v>
      </c>
      <c r="C344">
        <v>53553254</v>
      </c>
      <c r="D344">
        <v>18411771</v>
      </c>
      <c r="E344">
        <v>1</v>
      </c>
      <c r="F344">
        <v>1</v>
      </c>
      <c r="G344">
        <v>1</v>
      </c>
      <c r="H344">
        <v>1</v>
      </c>
      <c r="I344" t="s">
        <v>1668</v>
      </c>
      <c r="J344" t="s">
        <v>3</v>
      </c>
      <c r="K344" t="s">
        <v>1669</v>
      </c>
      <c r="L344">
        <v>1369</v>
      </c>
      <c r="N344">
        <v>1013</v>
      </c>
      <c r="O344" t="s">
        <v>1486</v>
      </c>
      <c r="P344" t="s">
        <v>1486</v>
      </c>
      <c r="Q344">
        <v>1</v>
      </c>
      <c r="W344">
        <v>0</v>
      </c>
      <c r="X344">
        <v>922534627</v>
      </c>
      <c r="Y344">
        <v>36.349199999999996</v>
      </c>
      <c r="AA344">
        <v>0</v>
      </c>
      <c r="AB344">
        <v>0</v>
      </c>
      <c r="AC344">
        <v>0</v>
      </c>
      <c r="AD344">
        <v>279.81</v>
      </c>
      <c r="AE344">
        <v>0</v>
      </c>
      <c r="AF344">
        <v>0</v>
      </c>
      <c r="AG344">
        <v>0</v>
      </c>
      <c r="AH344">
        <v>279.81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1</v>
      </c>
      <c r="AQ344">
        <v>0</v>
      </c>
      <c r="AR344">
        <v>0</v>
      </c>
      <c r="AS344" t="s">
        <v>3</v>
      </c>
      <c r="AT344">
        <v>39.51</v>
      </c>
      <c r="AU344" t="s">
        <v>323</v>
      </c>
      <c r="AV344">
        <v>1</v>
      </c>
      <c r="AW344">
        <v>2</v>
      </c>
      <c r="AX344">
        <v>53553262</v>
      </c>
      <c r="AY344">
        <v>2</v>
      </c>
      <c r="AZ344">
        <v>137216</v>
      </c>
      <c r="BA344">
        <v>319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Y344*Source!I164</f>
        <v>176.85339768</v>
      </c>
      <c r="CY344">
        <f>AD344</f>
        <v>279.81</v>
      </c>
      <c r="CZ344">
        <f>AH344</f>
        <v>279.81</v>
      </c>
      <c r="DA344">
        <f>AL344</f>
        <v>1</v>
      </c>
      <c r="DB344">
        <f>ROUND((ROUND(AT344*CZ344,2)*ROUND((1.15*0.8),7)),2)</f>
        <v>10170.870000000001</v>
      </c>
      <c r="DC344">
        <f>ROUND((ROUND(AT344*AG344,2)*ROUND((1.15*0.8),7)),2)</f>
        <v>0</v>
      </c>
    </row>
    <row r="345" spans="1:107" x14ac:dyDescent="0.2">
      <c r="A345">
        <f>ROW(Source!A164)</f>
        <v>164</v>
      </c>
      <c r="B345">
        <v>53551707</v>
      </c>
      <c r="C345">
        <v>53553254</v>
      </c>
      <c r="D345">
        <v>121548</v>
      </c>
      <c r="E345">
        <v>1</v>
      </c>
      <c r="F345">
        <v>1</v>
      </c>
      <c r="G345">
        <v>1</v>
      </c>
      <c r="H345">
        <v>1</v>
      </c>
      <c r="I345" t="s">
        <v>31</v>
      </c>
      <c r="J345" t="s">
        <v>3</v>
      </c>
      <c r="K345" t="s">
        <v>1489</v>
      </c>
      <c r="L345">
        <v>608254</v>
      </c>
      <c r="N345">
        <v>1013</v>
      </c>
      <c r="O345" t="s">
        <v>1490</v>
      </c>
      <c r="P345" t="s">
        <v>1490</v>
      </c>
      <c r="Q345">
        <v>1</v>
      </c>
      <c r="W345">
        <v>0</v>
      </c>
      <c r="X345">
        <v>-185737400</v>
      </c>
      <c r="Y345">
        <v>1.1683999999999999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1</v>
      </c>
      <c r="AQ345">
        <v>0</v>
      </c>
      <c r="AR345">
        <v>0</v>
      </c>
      <c r="AS345" t="s">
        <v>3</v>
      </c>
      <c r="AT345">
        <v>1.27</v>
      </c>
      <c r="AU345" t="s">
        <v>323</v>
      </c>
      <c r="AV345">
        <v>2</v>
      </c>
      <c r="AW345">
        <v>2</v>
      </c>
      <c r="AX345">
        <v>53553263</v>
      </c>
      <c r="AY345">
        <v>1</v>
      </c>
      <c r="AZ345">
        <v>6144</v>
      </c>
      <c r="BA345">
        <v>320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Y345*Source!I164</f>
        <v>5.6847333600000001</v>
      </c>
      <c r="CY345">
        <f>AD345</f>
        <v>0</v>
      </c>
      <c r="CZ345">
        <f>AH345</f>
        <v>0</v>
      </c>
      <c r="DA345">
        <f>AL345</f>
        <v>1</v>
      </c>
      <c r="DB345">
        <f>ROUND((ROUND(AT345*CZ345,2)*ROUND((1.15*0.8),7)),2)</f>
        <v>0</v>
      </c>
      <c r="DC345">
        <f>ROUND((ROUND(AT345*AG345,2)*ROUND((1.15*0.8),7)),2)</f>
        <v>0</v>
      </c>
    </row>
    <row r="346" spans="1:107" x14ac:dyDescent="0.2">
      <c r="A346">
        <f>ROW(Source!A164)</f>
        <v>164</v>
      </c>
      <c r="B346">
        <v>53551707</v>
      </c>
      <c r="C346">
        <v>53553254</v>
      </c>
      <c r="D346">
        <v>29172556</v>
      </c>
      <c r="E346">
        <v>1</v>
      </c>
      <c r="F346">
        <v>1</v>
      </c>
      <c r="G346">
        <v>1</v>
      </c>
      <c r="H346">
        <v>2</v>
      </c>
      <c r="I346" t="s">
        <v>1647</v>
      </c>
      <c r="J346" t="s">
        <v>1667</v>
      </c>
      <c r="K346" t="s">
        <v>1649</v>
      </c>
      <c r="L346">
        <v>1368</v>
      </c>
      <c r="N346">
        <v>1011</v>
      </c>
      <c r="O346" t="s">
        <v>1494</v>
      </c>
      <c r="P346" t="s">
        <v>1494</v>
      </c>
      <c r="Q346">
        <v>1</v>
      </c>
      <c r="W346">
        <v>0</v>
      </c>
      <c r="X346">
        <v>344519037</v>
      </c>
      <c r="Y346">
        <v>1.1683999999999999</v>
      </c>
      <c r="AA346">
        <v>0</v>
      </c>
      <c r="AB346">
        <v>31.26</v>
      </c>
      <c r="AC346">
        <v>13.5</v>
      </c>
      <c r="AD346">
        <v>0</v>
      </c>
      <c r="AE346">
        <v>0</v>
      </c>
      <c r="AF346">
        <v>31.26</v>
      </c>
      <c r="AG346">
        <v>13.5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1.27</v>
      </c>
      <c r="AU346" t="s">
        <v>323</v>
      </c>
      <c r="AV346">
        <v>0</v>
      </c>
      <c r="AW346">
        <v>2</v>
      </c>
      <c r="AX346">
        <v>53553264</v>
      </c>
      <c r="AY346">
        <v>1</v>
      </c>
      <c r="AZ346">
        <v>6144</v>
      </c>
      <c r="BA346">
        <v>321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Y346*Source!I164</f>
        <v>5.6847333600000001</v>
      </c>
      <c r="CY346">
        <f>AB346</f>
        <v>31.26</v>
      </c>
      <c r="CZ346">
        <f>AF346</f>
        <v>31.26</v>
      </c>
      <c r="DA346">
        <f>AJ346</f>
        <v>1</v>
      </c>
      <c r="DB346">
        <f>ROUND((ROUND(AT346*CZ346,2)*ROUND((1.15*0.8),7)),2)</f>
        <v>36.520000000000003</v>
      </c>
      <c r="DC346">
        <f>ROUND((ROUND(AT346*AG346,2)*ROUND((1.15*0.8),7)),2)</f>
        <v>15.78</v>
      </c>
    </row>
    <row r="347" spans="1:107" x14ac:dyDescent="0.2">
      <c r="A347">
        <f>ROW(Source!A164)</f>
        <v>164</v>
      </c>
      <c r="B347">
        <v>53551707</v>
      </c>
      <c r="C347">
        <v>53553254</v>
      </c>
      <c r="D347">
        <v>29173152</v>
      </c>
      <c r="E347">
        <v>1</v>
      </c>
      <c r="F347">
        <v>1</v>
      </c>
      <c r="G347">
        <v>1</v>
      </c>
      <c r="H347">
        <v>2</v>
      </c>
      <c r="I347" t="s">
        <v>1670</v>
      </c>
      <c r="J347" t="s">
        <v>1671</v>
      </c>
      <c r="K347" t="s">
        <v>1672</v>
      </c>
      <c r="L347">
        <v>1368</v>
      </c>
      <c r="N347">
        <v>1011</v>
      </c>
      <c r="O347" t="s">
        <v>1494</v>
      </c>
      <c r="P347" t="s">
        <v>1494</v>
      </c>
      <c r="Q347">
        <v>1</v>
      </c>
      <c r="W347">
        <v>0</v>
      </c>
      <c r="X347">
        <v>-944612788</v>
      </c>
      <c r="Y347">
        <v>8.3444000000000003</v>
      </c>
      <c r="AA347">
        <v>0</v>
      </c>
      <c r="AB347">
        <v>0.5</v>
      </c>
      <c r="AC347">
        <v>0</v>
      </c>
      <c r="AD347">
        <v>0</v>
      </c>
      <c r="AE347">
        <v>0</v>
      </c>
      <c r="AF347">
        <v>0.5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9.07</v>
      </c>
      <c r="AU347" t="s">
        <v>323</v>
      </c>
      <c r="AV347">
        <v>0</v>
      </c>
      <c r="AW347">
        <v>2</v>
      </c>
      <c r="AX347">
        <v>53553265</v>
      </c>
      <c r="AY347">
        <v>1</v>
      </c>
      <c r="AZ347">
        <v>6144</v>
      </c>
      <c r="BA347">
        <v>322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Y347*Source!I164</f>
        <v>40.598843760000001</v>
      </c>
      <c r="CY347">
        <f>AB347</f>
        <v>0.5</v>
      </c>
      <c r="CZ347">
        <f>AF347</f>
        <v>0.5</v>
      </c>
      <c r="DA347">
        <f>AJ347</f>
        <v>1</v>
      </c>
      <c r="DB347">
        <f>ROUND((ROUND(AT347*CZ347,2)*ROUND((1.15*0.8),7)),2)</f>
        <v>4.18</v>
      </c>
      <c r="DC347">
        <f>ROUND((ROUND(AT347*AG347,2)*ROUND((1.15*0.8),7)),2)</f>
        <v>0</v>
      </c>
    </row>
    <row r="348" spans="1:107" x14ac:dyDescent="0.2">
      <c r="A348">
        <f>ROW(Source!A164)</f>
        <v>164</v>
      </c>
      <c r="B348">
        <v>53551707</v>
      </c>
      <c r="C348">
        <v>53553254</v>
      </c>
      <c r="D348">
        <v>29145158</v>
      </c>
      <c r="E348">
        <v>1</v>
      </c>
      <c r="F348">
        <v>1</v>
      </c>
      <c r="G348">
        <v>1</v>
      </c>
      <c r="H348">
        <v>3</v>
      </c>
      <c r="I348" t="s">
        <v>1673</v>
      </c>
      <c r="J348" t="s">
        <v>1674</v>
      </c>
      <c r="K348" t="s">
        <v>1675</v>
      </c>
      <c r="L348">
        <v>1339</v>
      </c>
      <c r="N348">
        <v>1007</v>
      </c>
      <c r="O348" t="s">
        <v>425</v>
      </c>
      <c r="P348" t="s">
        <v>425</v>
      </c>
      <c r="Q348">
        <v>1</v>
      </c>
      <c r="W348">
        <v>0</v>
      </c>
      <c r="X348">
        <v>1901479482</v>
      </c>
      <c r="Y348">
        <v>0</v>
      </c>
      <c r="AA348">
        <v>3366.56</v>
      </c>
      <c r="AB348">
        <v>0</v>
      </c>
      <c r="AC348">
        <v>0</v>
      </c>
      <c r="AD348">
        <v>0</v>
      </c>
      <c r="AE348">
        <v>548.29999999999995</v>
      </c>
      <c r="AF348">
        <v>0</v>
      </c>
      <c r="AG348">
        <v>0</v>
      </c>
      <c r="AH348">
        <v>0</v>
      </c>
      <c r="AI348">
        <v>6.14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1</v>
      </c>
      <c r="AQ348">
        <v>0</v>
      </c>
      <c r="AR348">
        <v>0</v>
      </c>
      <c r="AS348" t="s">
        <v>3</v>
      </c>
      <c r="AT348">
        <v>2.04</v>
      </c>
      <c r="AU348" t="s">
        <v>36</v>
      </c>
      <c r="AV348">
        <v>0</v>
      </c>
      <c r="AW348">
        <v>2</v>
      </c>
      <c r="AX348">
        <v>53553266</v>
      </c>
      <c r="AY348">
        <v>1</v>
      </c>
      <c r="AZ348">
        <v>4096</v>
      </c>
      <c r="BA348">
        <v>323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Y348*Source!I164</f>
        <v>0</v>
      </c>
      <c r="CY348">
        <f>AA348</f>
        <v>3366.56</v>
      </c>
      <c r="CZ348">
        <f>AE348</f>
        <v>548.29999999999995</v>
      </c>
      <c r="DA348">
        <f>AI348</f>
        <v>6.14</v>
      </c>
      <c r="DB348">
        <f>ROUND((ROUND(AT348*CZ348,2)*ROUND(0,7)),2)</f>
        <v>0</v>
      </c>
      <c r="DC348">
        <f>ROUND((ROUND(AT348*AG348,2)*ROUND(0,7)),2)</f>
        <v>0</v>
      </c>
    </row>
    <row r="349" spans="1:107" x14ac:dyDescent="0.2">
      <c r="A349">
        <f>ROW(Source!A164)</f>
        <v>164</v>
      </c>
      <c r="B349">
        <v>53551707</v>
      </c>
      <c r="C349">
        <v>53553254</v>
      </c>
      <c r="D349">
        <v>29150040</v>
      </c>
      <c r="E349">
        <v>1</v>
      </c>
      <c r="F349">
        <v>1</v>
      </c>
      <c r="G349">
        <v>1</v>
      </c>
      <c r="H349">
        <v>3</v>
      </c>
      <c r="I349" t="s">
        <v>1576</v>
      </c>
      <c r="J349" t="s">
        <v>1577</v>
      </c>
      <c r="K349" t="s">
        <v>1578</v>
      </c>
      <c r="L349">
        <v>1339</v>
      </c>
      <c r="N349">
        <v>1007</v>
      </c>
      <c r="O349" t="s">
        <v>425</v>
      </c>
      <c r="P349" t="s">
        <v>425</v>
      </c>
      <c r="Q349">
        <v>1</v>
      </c>
      <c r="W349">
        <v>0</v>
      </c>
      <c r="X349">
        <v>619799737</v>
      </c>
      <c r="Y349">
        <v>0</v>
      </c>
      <c r="AA349">
        <v>14.98</v>
      </c>
      <c r="AB349">
        <v>0</v>
      </c>
      <c r="AC349">
        <v>0</v>
      </c>
      <c r="AD349">
        <v>0</v>
      </c>
      <c r="AE349">
        <v>2.44</v>
      </c>
      <c r="AF349">
        <v>0</v>
      </c>
      <c r="AG349">
        <v>0</v>
      </c>
      <c r="AH349">
        <v>0</v>
      </c>
      <c r="AI349">
        <v>6.14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3.5</v>
      </c>
      <c r="AU349" t="s">
        <v>36</v>
      </c>
      <c r="AV349">
        <v>0</v>
      </c>
      <c r="AW349">
        <v>2</v>
      </c>
      <c r="AX349">
        <v>53553267</v>
      </c>
      <c r="AY349">
        <v>1</v>
      </c>
      <c r="AZ349">
        <v>4096</v>
      </c>
      <c r="BA349">
        <v>324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Y349*Source!I164</f>
        <v>0</v>
      </c>
      <c r="CY349">
        <f>AA349</f>
        <v>14.98</v>
      </c>
      <c r="CZ349">
        <f>AE349</f>
        <v>2.44</v>
      </c>
      <c r="DA349">
        <f>AI349</f>
        <v>6.14</v>
      </c>
      <c r="DB349">
        <f>ROUND((ROUND(AT349*CZ349,2)*ROUND(0,7)),2)</f>
        <v>0</v>
      </c>
      <c r="DC349">
        <f>ROUND((ROUND(AT349*AG349,2)*ROUND(0,7)),2)</f>
        <v>0</v>
      </c>
    </row>
    <row r="350" spans="1:107" x14ac:dyDescent="0.2">
      <c r="A350">
        <f>ROW(Source!A164)</f>
        <v>164</v>
      </c>
      <c r="B350">
        <v>53551707</v>
      </c>
      <c r="C350">
        <v>53553254</v>
      </c>
      <c r="D350">
        <v>29164349</v>
      </c>
      <c r="E350">
        <v>1</v>
      </c>
      <c r="F350">
        <v>1</v>
      </c>
      <c r="G350">
        <v>1</v>
      </c>
      <c r="H350">
        <v>3</v>
      </c>
      <c r="I350" t="s">
        <v>24</v>
      </c>
      <c r="J350" t="s">
        <v>27</v>
      </c>
      <c r="K350" t="s">
        <v>25</v>
      </c>
      <c r="L350">
        <v>1348</v>
      </c>
      <c r="N350">
        <v>1009</v>
      </c>
      <c r="O350" t="s">
        <v>26</v>
      </c>
      <c r="P350" t="s">
        <v>26</v>
      </c>
      <c r="Q350">
        <v>1000</v>
      </c>
      <c r="W350">
        <v>0</v>
      </c>
      <c r="X350">
        <v>1876412176</v>
      </c>
      <c r="Y350">
        <v>4.2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6.14</v>
      </c>
      <c r="AJ350">
        <v>1</v>
      </c>
      <c r="AK350">
        <v>1</v>
      </c>
      <c r="AL350">
        <v>1</v>
      </c>
      <c r="AN350">
        <v>0</v>
      </c>
      <c r="AO350">
        <v>0</v>
      </c>
      <c r="AP350">
        <v>0</v>
      </c>
      <c r="AQ350">
        <v>0</v>
      </c>
      <c r="AR350">
        <v>0</v>
      </c>
      <c r="AS350" t="s">
        <v>3</v>
      </c>
      <c r="AT350">
        <v>4.2</v>
      </c>
      <c r="AU350" t="s">
        <v>3</v>
      </c>
      <c r="AV350">
        <v>0</v>
      </c>
      <c r="AW350">
        <v>1</v>
      </c>
      <c r="AX350">
        <v>-1</v>
      </c>
      <c r="AY350">
        <v>0</v>
      </c>
      <c r="AZ350">
        <v>0</v>
      </c>
      <c r="BA350" t="s">
        <v>3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Y350*Source!I164</f>
        <v>20.43468</v>
      </c>
      <c r="CY350">
        <f>AA350</f>
        <v>0</v>
      </c>
      <c r="CZ350">
        <f>AE350</f>
        <v>0</v>
      </c>
      <c r="DA350">
        <f>AI350</f>
        <v>6.14</v>
      </c>
      <c r="DB350">
        <f>ROUND(ROUND(AT350*CZ350,2),2)</f>
        <v>0</v>
      </c>
      <c r="DC350">
        <f>ROUND(ROUND(AT350*AG350,2),2)</f>
        <v>0</v>
      </c>
    </row>
    <row r="351" spans="1:107" x14ac:dyDescent="0.2">
      <c r="A351">
        <f>ROW(Source!A167)</f>
        <v>167</v>
      </c>
      <c r="B351">
        <v>53551706</v>
      </c>
      <c r="C351">
        <v>53553269</v>
      </c>
      <c r="D351">
        <v>18411771</v>
      </c>
      <c r="E351">
        <v>1</v>
      </c>
      <c r="F351">
        <v>1</v>
      </c>
      <c r="G351">
        <v>1</v>
      </c>
      <c r="H351">
        <v>1</v>
      </c>
      <c r="I351" t="s">
        <v>1668</v>
      </c>
      <c r="J351" t="s">
        <v>3</v>
      </c>
      <c r="K351" t="s">
        <v>1669</v>
      </c>
      <c r="L351">
        <v>1369</v>
      </c>
      <c r="N351">
        <v>1013</v>
      </c>
      <c r="O351" t="s">
        <v>1486</v>
      </c>
      <c r="P351" t="s">
        <v>1486</v>
      </c>
      <c r="Q351">
        <v>1</v>
      </c>
      <c r="W351">
        <v>0</v>
      </c>
      <c r="X351">
        <v>922534627</v>
      </c>
      <c r="Y351">
        <v>4.5999999999999996</v>
      </c>
      <c r="AA351">
        <v>0</v>
      </c>
      <c r="AB351">
        <v>0</v>
      </c>
      <c r="AC351">
        <v>0</v>
      </c>
      <c r="AD351">
        <v>279.81</v>
      </c>
      <c r="AE351">
        <v>0</v>
      </c>
      <c r="AF351">
        <v>0</v>
      </c>
      <c r="AG351">
        <v>0</v>
      </c>
      <c r="AH351">
        <v>279.81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0.5</v>
      </c>
      <c r="AU351" t="s">
        <v>346</v>
      </c>
      <c r="AV351">
        <v>1</v>
      </c>
      <c r="AW351">
        <v>2</v>
      </c>
      <c r="AX351">
        <v>53553276</v>
      </c>
      <c r="AY351">
        <v>2</v>
      </c>
      <c r="AZ351">
        <v>137216</v>
      </c>
      <c r="BA351">
        <v>325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Y351*Source!I167</f>
        <v>22.380839999999999</v>
      </c>
      <c r="CY351">
        <f>AD351</f>
        <v>279.81</v>
      </c>
      <c r="CZ351">
        <f>AH351</f>
        <v>279.81</v>
      </c>
      <c r="DA351">
        <f>AL351</f>
        <v>1</v>
      </c>
      <c r="DB351">
        <f>ROUND((ROUND(AT351*CZ351,2)*ROUND(((1.15*0.8)*10),7)),2)</f>
        <v>1287.17</v>
      </c>
      <c r="DC351">
        <f>ROUND((ROUND(AT351*AG351,2)*ROUND(((1.15*0.8)*10),7)),2)</f>
        <v>0</v>
      </c>
    </row>
    <row r="352" spans="1:107" x14ac:dyDescent="0.2">
      <c r="A352">
        <f>ROW(Source!A167)</f>
        <v>167</v>
      </c>
      <c r="B352">
        <v>53551706</v>
      </c>
      <c r="C352">
        <v>53553269</v>
      </c>
      <c r="D352">
        <v>121548</v>
      </c>
      <c r="E352">
        <v>1</v>
      </c>
      <c r="F352">
        <v>1</v>
      </c>
      <c r="G352">
        <v>1</v>
      </c>
      <c r="H352">
        <v>1</v>
      </c>
      <c r="I352" t="s">
        <v>31</v>
      </c>
      <c r="J352" t="s">
        <v>3</v>
      </c>
      <c r="K352" t="s">
        <v>1489</v>
      </c>
      <c r="L352">
        <v>608254</v>
      </c>
      <c r="N352">
        <v>1013</v>
      </c>
      <c r="O352" t="s">
        <v>1490</v>
      </c>
      <c r="P352" t="s">
        <v>1490</v>
      </c>
      <c r="Q352">
        <v>1</v>
      </c>
      <c r="W352">
        <v>0</v>
      </c>
      <c r="X352">
        <v>-185737400</v>
      </c>
      <c r="Y352">
        <v>1.9319999999999999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0.21</v>
      </c>
      <c r="AU352" t="s">
        <v>346</v>
      </c>
      <c r="AV352">
        <v>2</v>
      </c>
      <c r="AW352">
        <v>2</v>
      </c>
      <c r="AX352">
        <v>53553277</v>
      </c>
      <c r="AY352">
        <v>1</v>
      </c>
      <c r="AZ352">
        <v>6144</v>
      </c>
      <c r="BA352">
        <v>326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Y352*Source!I167</f>
        <v>9.3999527999999994</v>
      </c>
      <c r="CY352">
        <f>AD352</f>
        <v>0</v>
      </c>
      <c r="CZ352">
        <f>AH352</f>
        <v>0</v>
      </c>
      <c r="DA352">
        <f>AL352</f>
        <v>1</v>
      </c>
      <c r="DB352">
        <f>ROUND((ROUND(AT352*CZ352,2)*ROUND(((1.15*0.8)*10),7)),2)</f>
        <v>0</v>
      </c>
      <c r="DC352">
        <f>ROUND((ROUND(AT352*AG352,2)*ROUND(((1.15*0.8)*10),7)),2)</f>
        <v>0</v>
      </c>
    </row>
    <row r="353" spans="1:107" x14ac:dyDescent="0.2">
      <c r="A353">
        <f>ROW(Source!A167)</f>
        <v>167</v>
      </c>
      <c r="B353">
        <v>53551706</v>
      </c>
      <c r="C353">
        <v>53553269</v>
      </c>
      <c r="D353">
        <v>29172556</v>
      </c>
      <c r="E353">
        <v>1</v>
      </c>
      <c r="F353">
        <v>1</v>
      </c>
      <c r="G353">
        <v>1</v>
      </c>
      <c r="H353">
        <v>2</v>
      </c>
      <c r="I353" t="s">
        <v>1647</v>
      </c>
      <c r="J353" t="s">
        <v>1667</v>
      </c>
      <c r="K353" t="s">
        <v>1649</v>
      </c>
      <c r="L353">
        <v>1368</v>
      </c>
      <c r="N353">
        <v>1011</v>
      </c>
      <c r="O353" t="s">
        <v>1494</v>
      </c>
      <c r="P353" t="s">
        <v>1494</v>
      </c>
      <c r="Q353">
        <v>1</v>
      </c>
      <c r="W353">
        <v>0</v>
      </c>
      <c r="X353">
        <v>344519037</v>
      </c>
      <c r="Y353">
        <v>1.9319999999999999</v>
      </c>
      <c r="AA353">
        <v>0</v>
      </c>
      <c r="AB353">
        <v>31.26</v>
      </c>
      <c r="AC353">
        <v>13.5</v>
      </c>
      <c r="AD353">
        <v>0</v>
      </c>
      <c r="AE353">
        <v>0</v>
      </c>
      <c r="AF353">
        <v>31.26</v>
      </c>
      <c r="AG353">
        <v>13.5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1</v>
      </c>
      <c r="AQ353">
        <v>0</v>
      </c>
      <c r="AR353">
        <v>0</v>
      </c>
      <c r="AS353" t="s">
        <v>3</v>
      </c>
      <c r="AT353">
        <v>0.21</v>
      </c>
      <c r="AU353" t="s">
        <v>346</v>
      </c>
      <c r="AV353">
        <v>0</v>
      </c>
      <c r="AW353">
        <v>2</v>
      </c>
      <c r="AX353">
        <v>53553278</v>
      </c>
      <c r="AY353">
        <v>1</v>
      </c>
      <c r="AZ353">
        <v>6144</v>
      </c>
      <c r="BA353">
        <v>327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Y353*Source!I167</f>
        <v>9.3999527999999994</v>
      </c>
      <c r="CY353">
        <f>AB353</f>
        <v>31.26</v>
      </c>
      <c r="CZ353">
        <f>AF353</f>
        <v>31.26</v>
      </c>
      <c r="DA353">
        <f>AJ353</f>
        <v>1</v>
      </c>
      <c r="DB353">
        <f>ROUND((ROUND(AT353*CZ353,2)*ROUND(((1.15*0.8)*10),7)),2)</f>
        <v>60.35</v>
      </c>
      <c r="DC353">
        <f>ROUND((ROUND(AT353*AG353,2)*ROUND(((1.15*0.8)*10),7)),2)</f>
        <v>26.13</v>
      </c>
    </row>
    <row r="354" spans="1:107" x14ac:dyDescent="0.2">
      <c r="A354">
        <f>ROW(Source!A167)</f>
        <v>167</v>
      </c>
      <c r="B354">
        <v>53551706</v>
      </c>
      <c r="C354">
        <v>53553269</v>
      </c>
      <c r="D354">
        <v>29173152</v>
      </c>
      <c r="E354">
        <v>1</v>
      </c>
      <c r="F354">
        <v>1</v>
      </c>
      <c r="G354">
        <v>1</v>
      </c>
      <c r="H354">
        <v>2</v>
      </c>
      <c r="I354" t="s">
        <v>1670</v>
      </c>
      <c r="J354" t="s">
        <v>1671</v>
      </c>
      <c r="K354" t="s">
        <v>1672</v>
      </c>
      <c r="L354">
        <v>1368</v>
      </c>
      <c r="N354">
        <v>1011</v>
      </c>
      <c r="O354" t="s">
        <v>1494</v>
      </c>
      <c r="P354" t="s">
        <v>1494</v>
      </c>
      <c r="Q354">
        <v>1</v>
      </c>
      <c r="W354">
        <v>0</v>
      </c>
      <c r="X354">
        <v>-944612788</v>
      </c>
      <c r="Y354">
        <v>21.343999999999998</v>
      </c>
      <c r="AA354">
        <v>0</v>
      </c>
      <c r="AB354">
        <v>0.5</v>
      </c>
      <c r="AC354">
        <v>0</v>
      </c>
      <c r="AD354">
        <v>0</v>
      </c>
      <c r="AE354">
        <v>0</v>
      </c>
      <c r="AF354">
        <v>0.5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1</v>
      </c>
      <c r="AQ354">
        <v>0</v>
      </c>
      <c r="AR354">
        <v>0</v>
      </c>
      <c r="AS354" t="s">
        <v>3</v>
      </c>
      <c r="AT354">
        <v>2.3199999999999998</v>
      </c>
      <c r="AU354" t="s">
        <v>346</v>
      </c>
      <c r="AV354">
        <v>0</v>
      </c>
      <c r="AW354">
        <v>2</v>
      </c>
      <c r="AX354">
        <v>53553279</v>
      </c>
      <c r="AY354">
        <v>1</v>
      </c>
      <c r="AZ354">
        <v>6144</v>
      </c>
      <c r="BA354">
        <v>328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Y354*Source!I167</f>
        <v>103.8470976</v>
      </c>
      <c r="CY354">
        <f>AB354</f>
        <v>0.5</v>
      </c>
      <c r="CZ354">
        <f>AF354</f>
        <v>0.5</v>
      </c>
      <c r="DA354">
        <f>AJ354</f>
        <v>1</v>
      </c>
      <c r="DB354">
        <f>ROUND((ROUND(AT354*CZ354,2)*ROUND(((1.15*0.8)*10),7)),2)</f>
        <v>10.67</v>
      </c>
      <c r="DC354">
        <f>ROUND((ROUND(AT354*AG354,2)*ROUND(((1.15*0.8)*10),7)),2)</f>
        <v>0</v>
      </c>
    </row>
    <row r="355" spans="1:107" x14ac:dyDescent="0.2">
      <c r="A355">
        <f>ROW(Source!A167)</f>
        <v>167</v>
      </c>
      <c r="B355">
        <v>53551706</v>
      </c>
      <c r="C355">
        <v>53553269</v>
      </c>
      <c r="D355">
        <v>29145158</v>
      </c>
      <c r="E355">
        <v>1</v>
      </c>
      <c r="F355">
        <v>1</v>
      </c>
      <c r="G355">
        <v>1</v>
      </c>
      <c r="H355">
        <v>3</v>
      </c>
      <c r="I355" t="s">
        <v>1673</v>
      </c>
      <c r="J355" t="s">
        <v>1674</v>
      </c>
      <c r="K355" t="s">
        <v>1675</v>
      </c>
      <c r="L355">
        <v>1339</v>
      </c>
      <c r="N355">
        <v>1007</v>
      </c>
      <c r="O355" t="s">
        <v>425</v>
      </c>
      <c r="P355" t="s">
        <v>425</v>
      </c>
      <c r="Q355">
        <v>1</v>
      </c>
      <c r="W355">
        <v>0</v>
      </c>
      <c r="X355">
        <v>1901479482</v>
      </c>
      <c r="Y355">
        <v>0</v>
      </c>
      <c r="AA355">
        <v>548.29999999999995</v>
      </c>
      <c r="AB355">
        <v>0</v>
      </c>
      <c r="AC355">
        <v>0</v>
      </c>
      <c r="AD355">
        <v>0</v>
      </c>
      <c r="AE355">
        <v>548.29999999999995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1</v>
      </c>
      <c r="AQ355">
        <v>0</v>
      </c>
      <c r="AR355">
        <v>0</v>
      </c>
      <c r="AS355" t="s">
        <v>3</v>
      </c>
      <c r="AT355">
        <v>0.51</v>
      </c>
      <c r="AU355" t="s">
        <v>345</v>
      </c>
      <c r="AV355">
        <v>0</v>
      </c>
      <c r="AW355">
        <v>2</v>
      </c>
      <c r="AX355">
        <v>53553280</v>
      </c>
      <c r="AY355">
        <v>1</v>
      </c>
      <c r="AZ355">
        <v>4096</v>
      </c>
      <c r="BA355">
        <v>329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Y355*Source!I167</f>
        <v>0</v>
      </c>
      <c r="CY355">
        <f>AA355</f>
        <v>548.29999999999995</v>
      </c>
      <c r="CZ355">
        <f>AE355</f>
        <v>548.29999999999995</v>
      </c>
      <c r="DA355">
        <f>AI355</f>
        <v>1</v>
      </c>
      <c r="DB355">
        <f>ROUND((ROUND(AT355*CZ355,2)*ROUND((0*10),7)),2)</f>
        <v>0</v>
      </c>
      <c r="DC355">
        <f>ROUND((ROUND(AT355*AG355,2)*ROUND((0*10),7)),2)</f>
        <v>0</v>
      </c>
    </row>
    <row r="356" spans="1:107" x14ac:dyDescent="0.2">
      <c r="A356">
        <f>ROW(Source!A167)</f>
        <v>167</v>
      </c>
      <c r="B356">
        <v>53551706</v>
      </c>
      <c r="C356">
        <v>53553269</v>
      </c>
      <c r="D356">
        <v>29164349</v>
      </c>
      <c r="E356">
        <v>1</v>
      </c>
      <c r="F356">
        <v>1</v>
      </c>
      <c r="G356">
        <v>1</v>
      </c>
      <c r="H356">
        <v>3</v>
      </c>
      <c r="I356" t="s">
        <v>24</v>
      </c>
      <c r="J356" t="s">
        <v>27</v>
      </c>
      <c r="K356" t="s">
        <v>25</v>
      </c>
      <c r="L356">
        <v>1348</v>
      </c>
      <c r="N356">
        <v>1009</v>
      </c>
      <c r="O356" t="s">
        <v>26</v>
      </c>
      <c r="P356" t="s">
        <v>26</v>
      </c>
      <c r="Q356">
        <v>1000</v>
      </c>
      <c r="W356">
        <v>0</v>
      </c>
      <c r="X356">
        <v>1876412176</v>
      </c>
      <c r="Y356">
        <v>10.5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0</v>
      </c>
      <c r="AP356">
        <v>0</v>
      </c>
      <c r="AQ356">
        <v>0</v>
      </c>
      <c r="AR356">
        <v>0</v>
      </c>
      <c r="AS356" t="s">
        <v>3</v>
      </c>
      <c r="AT356">
        <v>10.5</v>
      </c>
      <c r="AU356" t="s">
        <v>3</v>
      </c>
      <c r="AV356">
        <v>0</v>
      </c>
      <c r="AW356">
        <v>1</v>
      </c>
      <c r="AX356">
        <v>-1</v>
      </c>
      <c r="AY356">
        <v>0</v>
      </c>
      <c r="AZ356">
        <v>0</v>
      </c>
      <c r="BA356" t="s">
        <v>3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Y356*Source!I167</f>
        <v>51.0867</v>
      </c>
      <c r="CY356">
        <f>AA356</f>
        <v>0</v>
      </c>
      <c r="CZ356">
        <f>AE356</f>
        <v>0</v>
      </c>
      <c r="DA356">
        <f>AI356</f>
        <v>1</v>
      </c>
      <c r="DB356">
        <f>ROUND(ROUND(AT356*CZ356,2),2)</f>
        <v>0</v>
      </c>
      <c r="DC356">
        <f>ROUND(ROUND(AT356*AG356,2),2)</f>
        <v>0</v>
      </c>
    </row>
    <row r="357" spans="1:107" x14ac:dyDescent="0.2">
      <c r="A357">
        <f>ROW(Source!A168)</f>
        <v>168</v>
      </c>
      <c r="B357">
        <v>53551707</v>
      </c>
      <c r="C357">
        <v>53553269</v>
      </c>
      <c r="D357">
        <v>18411771</v>
      </c>
      <c r="E357">
        <v>1</v>
      </c>
      <c r="F357">
        <v>1</v>
      </c>
      <c r="G357">
        <v>1</v>
      </c>
      <c r="H357">
        <v>1</v>
      </c>
      <c r="I357" t="s">
        <v>1668</v>
      </c>
      <c r="J357" t="s">
        <v>3</v>
      </c>
      <c r="K357" t="s">
        <v>1669</v>
      </c>
      <c r="L357">
        <v>1369</v>
      </c>
      <c r="N357">
        <v>1013</v>
      </c>
      <c r="O357" t="s">
        <v>1486</v>
      </c>
      <c r="P357" t="s">
        <v>1486</v>
      </c>
      <c r="Q357">
        <v>1</v>
      </c>
      <c r="W357">
        <v>0</v>
      </c>
      <c r="X357">
        <v>922534627</v>
      </c>
      <c r="Y357">
        <v>4.5999999999999996</v>
      </c>
      <c r="AA357">
        <v>0</v>
      </c>
      <c r="AB357">
        <v>0</v>
      </c>
      <c r="AC357">
        <v>0</v>
      </c>
      <c r="AD357">
        <v>279.81</v>
      </c>
      <c r="AE357">
        <v>0</v>
      </c>
      <c r="AF357">
        <v>0</v>
      </c>
      <c r="AG357">
        <v>0</v>
      </c>
      <c r="AH357">
        <v>279.81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1</v>
      </c>
      <c r="AQ357">
        <v>0</v>
      </c>
      <c r="AR357">
        <v>0</v>
      </c>
      <c r="AS357" t="s">
        <v>3</v>
      </c>
      <c r="AT357">
        <v>0.5</v>
      </c>
      <c r="AU357" t="s">
        <v>346</v>
      </c>
      <c r="AV357">
        <v>1</v>
      </c>
      <c r="AW357">
        <v>2</v>
      </c>
      <c r="AX357">
        <v>53553276</v>
      </c>
      <c r="AY357">
        <v>2</v>
      </c>
      <c r="AZ357">
        <v>137216</v>
      </c>
      <c r="BA357">
        <v>330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Y357*Source!I168</f>
        <v>22.380839999999999</v>
      </c>
      <c r="CY357">
        <f>AD357</f>
        <v>279.81</v>
      </c>
      <c r="CZ357">
        <f>AH357</f>
        <v>279.81</v>
      </c>
      <c r="DA357">
        <f>AL357</f>
        <v>1</v>
      </c>
      <c r="DB357">
        <f>ROUND((ROUND(AT357*CZ357,2)*ROUND(((1.15*0.8)*10),7)),2)</f>
        <v>1287.17</v>
      </c>
      <c r="DC357">
        <f>ROUND((ROUND(AT357*AG357,2)*ROUND(((1.15*0.8)*10),7)),2)</f>
        <v>0</v>
      </c>
    </row>
    <row r="358" spans="1:107" x14ac:dyDescent="0.2">
      <c r="A358">
        <f>ROW(Source!A168)</f>
        <v>168</v>
      </c>
      <c r="B358">
        <v>53551707</v>
      </c>
      <c r="C358">
        <v>53553269</v>
      </c>
      <c r="D358">
        <v>121548</v>
      </c>
      <c r="E358">
        <v>1</v>
      </c>
      <c r="F358">
        <v>1</v>
      </c>
      <c r="G358">
        <v>1</v>
      </c>
      <c r="H358">
        <v>1</v>
      </c>
      <c r="I358" t="s">
        <v>31</v>
      </c>
      <c r="J358" t="s">
        <v>3</v>
      </c>
      <c r="K358" t="s">
        <v>1489</v>
      </c>
      <c r="L358">
        <v>608254</v>
      </c>
      <c r="N358">
        <v>1013</v>
      </c>
      <c r="O358" t="s">
        <v>1490</v>
      </c>
      <c r="P358" t="s">
        <v>1490</v>
      </c>
      <c r="Q358">
        <v>1</v>
      </c>
      <c r="W358">
        <v>0</v>
      </c>
      <c r="X358">
        <v>-185737400</v>
      </c>
      <c r="Y358">
        <v>1.9319999999999999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1</v>
      </c>
      <c r="AQ358">
        <v>0</v>
      </c>
      <c r="AR358">
        <v>0</v>
      </c>
      <c r="AS358" t="s">
        <v>3</v>
      </c>
      <c r="AT358">
        <v>0.21</v>
      </c>
      <c r="AU358" t="s">
        <v>346</v>
      </c>
      <c r="AV358">
        <v>2</v>
      </c>
      <c r="AW358">
        <v>2</v>
      </c>
      <c r="AX358">
        <v>53553277</v>
      </c>
      <c r="AY358">
        <v>1</v>
      </c>
      <c r="AZ358">
        <v>6144</v>
      </c>
      <c r="BA358">
        <v>331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Y358*Source!I168</f>
        <v>9.3999527999999994</v>
      </c>
      <c r="CY358">
        <f>AD358</f>
        <v>0</v>
      </c>
      <c r="CZ358">
        <f>AH358</f>
        <v>0</v>
      </c>
      <c r="DA358">
        <f>AL358</f>
        <v>1</v>
      </c>
      <c r="DB358">
        <f>ROUND((ROUND(AT358*CZ358,2)*ROUND(((1.15*0.8)*10),7)),2)</f>
        <v>0</v>
      </c>
      <c r="DC358">
        <f>ROUND((ROUND(AT358*AG358,2)*ROUND(((1.15*0.8)*10),7)),2)</f>
        <v>0</v>
      </c>
    </row>
    <row r="359" spans="1:107" x14ac:dyDescent="0.2">
      <c r="A359">
        <f>ROW(Source!A168)</f>
        <v>168</v>
      </c>
      <c r="B359">
        <v>53551707</v>
      </c>
      <c r="C359">
        <v>53553269</v>
      </c>
      <c r="D359">
        <v>29172556</v>
      </c>
      <c r="E359">
        <v>1</v>
      </c>
      <c r="F359">
        <v>1</v>
      </c>
      <c r="G359">
        <v>1</v>
      </c>
      <c r="H359">
        <v>2</v>
      </c>
      <c r="I359" t="s">
        <v>1647</v>
      </c>
      <c r="J359" t="s">
        <v>1667</v>
      </c>
      <c r="K359" t="s">
        <v>1649</v>
      </c>
      <c r="L359">
        <v>1368</v>
      </c>
      <c r="N359">
        <v>1011</v>
      </c>
      <c r="O359" t="s">
        <v>1494</v>
      </c>
      <c r="P359" t="s">
        <v>1494</v>
      </c>
      <c r="Q359">
        <v>1</v>
      </c>
      <c r="W359">
        <v>0</v>
      </c>
      <c r="X359">
        <v>344519037</v>
      </c>
      <c r="Y359">
        <v>1.9319999999999999</v>
      </c>
      <c r="AA359">
        <v>0</v>
      </c>
      <c r="AB359">
        <v>31.26</v>
      </c>
      <c r="AC359">
        <v>13.5</v>
      </c>
      <c r="AD359">
        <v>0</v>
      </c>
      <c r="AE359">
        <v>0</v>
      </c>
      <c r="AF359">
        <v>31.26</v>
      </c>
      <c r="AG359">
        <v>13.5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1</v>
      </c>
      <c r="AQ359">
        <v>0</v>
      </c>
      <c r="AR359">
        <v>0</v>
      </c>
      <c r="AS359" t="s">
        <v>3</v>
      </c>
      <c r="AT359">
        <v>0.21</v>
      </c>
      <c r="AU359" t="s">
        <v>346</v>
      </c>
      <c r="AV359">
        <v>0</v>
      </c>
      <c r="AW359">
        <v>2</v>
      </c>
      <c r="AX359">
        <v>53553278</v>
      </c>
      <c r="AY359">
        <v>1</v>
      </c>
      <c r="AZ359">
        <v>6144</v>
      </c>
      <c r="BA359">
        <v>332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Y359*Source!I168</f>
        <v>9.3999527999999994</v>
      </c>
      <c r="CY359">
        <f>AB359</f>
        <v>31.26</v>
      </c>
      <c r="CZ359">
        <f>AF359</f>
        <v>31.26</v>
      </c>
      <c r="DA359">
        <f>AJ359</f>
        <v>1</v>
      </c>
      <c r="DB359">
        <f>ROUND((ROUND(AT359*CZ359,2)*ROUND(((1.15*0.8)*10),7)),2)</f>
        <v>60.35</v>
      </c>
      <c r="DC359">
        <f>ROUND((ROUND(AT359*AG359,2)*ROUND(((1.15*0.8)*10),7)),2)</f>
        <v>26.13</v>
      </c>
    </row>
    <row r="360" spans="1:107" x14ac:dyDescent="0.2">
      <c r="A360">
        <f>ROW(Source!A168)</f>
        <v>168</v>
      </c>
      <c r="B360">
        <v>53551707</v>
      </c>
      <c r="C360">
        <v>53553269</v>
      </c>
      <c r="D360">
        <v>29173152</v>
      </c>
      <c r="E360">
        <v>1</v>
      </c>
      <c r="F360">
        <v>1</v>
      </c>
      <c r="G360">
        <v>1</v>
      </c>
      <c r="H360">
        <v>2</v>
      </c>
      <c r="I360" t="s">
        <v>1670</v>
      </c>
      <c r="J360" t="s">
        <v>1671</v>
      </c>
      <c r="K360" t="s">
        <v>1672</v>
      </c>
      <c r="L360">
        <v>1368</v>
      </c>
      <c r="N360">
        <v>1011</v>
      </c>
      <c r="O360" t="s">
        <v>1494</v>
      </c>
      <c r="P360" t="s">
        <v>1494</v>
      </c>
      <c r="Q360">
        <v>1</v>
      </c>
      <c r="W360">
        <v>0</v>
      </c>
      <c r="X360">
        <v>-944612788</v>
      </c>
      <c r="Y360">
        <v>21.343999999999998</v>
      </c>
      <c r="AA360">
        <v>0</v>
      </c>
      <c r="AB360">
        <v>0.5</v>
      </c>
      <c r="AC360">
        <v>0</v>
      </c>
      <c r="AD360">
        <v>0</v>
      </c>
      <c r="AE360">
        <v>0</v>
      </c>
      <c r="AF360">
        <v>0.5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1</v>
      </c>
      <c r="AQ360">
        <v>0</v>
      </c>
      <c r="AR360">
        <v>0</v>
      </c>
      <c r="AS360" t="s">
        <v>3</v>
      </c>
      <c r="AT360">
        <v>2.3199999999999998</v>
      </c>
      <c r="AU360" t="s">
        <v>346</v>
      </c>
      <c r="AV360">
        <v>0</v>
      </c>
      <c r="AW360">
        <v>2</v>
      </c>
      <c r="AX360">
        <v>53553279</v>
      </c>
      <c r="AY360">
        <v>1</v>
      </c>
      <c r="AZ360">
        <v>6144</v>
      </c>
      <c r="BA360">
        <v>333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Y360*Source!I168</f>
        <v>103.8470976</v>
      </c>
      <c r="CY360">
        <f>AB360</f>
        <v>0.5</v>
      </c>
      <c r="CZ360">
        <f>AF360</f>
        <v>0.5</v>
      </c>
      <c r="DA360">
        <f>AJ360</f>
        <v>1</v>
      </c>
      <c r="DB360">
        <f>ROUND((ROUND(AT360*CZ360,2)*ROUND(((1.15*0.8)*10),7)),2)</f>
        <v>10.67</v>
      </c>
      <c r="DC360">
        <f>ROUND((ROUND(AT360*AG360,2)*ROUND(((1.15*0.8)*10),7)),2)</f>
        <v>0</v>
      </c>
    </row>
    <row r="361" spans="1:107" x14ac:dyDescent="0.2">
      <c r="A361">
        <f>ROW(Source!A168)</f>
        <v>168</v>
      </c>
      <c r="B361">
        <v>53551707</v>
      </c>
      <c r="C361">
        <v>53553269</v>
      </c>
      <c r="D361">
        <v>29145158</v>
      </c>
      <c r="E361">
        <v>1</v>
      </c>
      <c r="F361">
        <v>1</v>
      </c>
      <c r="G361">
        <v>1</v>
      </c>
      <c r="H361">
        <v>3</v>
      </c>
      <c r="I361" t="s">
        <v>1673</v>
      </c>
      <c r="J361" t="s">
        <v>1674</v>
      </c>
      <c r="K361" t="s">
        <v>1675</v>
      </c>
      <c r="L361">
        <v>1339</v>
      </c>
      <c r="N361">
        <v>1007</v>
      </c>
      <c r="O361" t="s">
        <v>425</v>
      </c>
      <c r="P361" t="s">
        <v>425</v>
      </c>
      <c r="Q361">
        <v>1</v>
      </c>
      <c r="W361">
        <v>0</v>
      </c>
      <c r="X361">
        <v>1901479482</v>
      </c>
      <c r="Y361">
        <v>0</v>
      </c>
      <c r="AA361">
        <v>3366.56</v>
      </c>
      <c r="AB361">
        <v>0</v>
      </c>
      <c r="AC361">
        <v>0</v>
      </c>
      <c r="AD361">
        <v>0</v>
      </c>
      <c r="AE361">
        <v>548.29999999999995</v>
      </c>
      <c r="AF361">
        <v>0</v>
      </c>
      <c r="AG361">
        <v>0</v>
      </c>
      <c r="AH361">
        <v>0</v>
      </c>
      <c r="AI361">
        <v>6.14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1</v>
      </c>
      <c r="AQ361">
        <v>0</v>
      </c>
      <c r="AR361">
        <v>0</v>
      </c>
      <c r="AS361" t="s">
        <v>3</v>
      </c>
      <c r="AT361">
        <v>0.51</v>
      </c>
      <c r="AU361" t="s">
        <v>345</v>
      </c>
      <c r="AV361">
        <v>0</v>
      </c>
      <c r="AW361">
        <v>2</v>
      </c>
      <c r="AX361">
        <v>53553280</v>
      </c>
      <c r="AY361">
        <v>1</v>
      </c>
      <c r="AZ361">
        <v>4096</v>
      </c>
      <c r="BA361">
        <v>334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Y361*Source!I168</f>
        <v>0</v>
      </c>
      <c r="CY361">
        <f>AA361</f>
        <v>3366.56</v>
      </c>
      <c r="CZ361">
        <f>AE361</f>
        <v>548.29999999999995</v>
      </c>
      <c r="DA361">
        <f>AI361</f>
        <v>6.14</v>
      </c>
      <c r="DB361">
        <f>ROUND((ROUND(AT361*CZ361,2)*ROUND((0*10),7)),2)</f>
        <v>0</v>
      </c>
      <c r="DC361">
        <f>ROUND((ROUND(AT361*AG361,2)*ROUND((0*10),7)),2)</f>
        <v>0</v>
      </c>
    </row>
    <row r="362" spans="1:107" x14ac:dyDescent="0.2">
      <c r="A362">
        <f>ROW(Source!A168)</f>
        <v>168</v>
      </c>
      <c r="B362">
        <v>53551707</v>
      </c>
      <c r="C362">
        <v>53553269</v>
      </c>
      <c r="D362">
        <v>29164349</v>
      </c>
      <c r="E362">
        <v>1</v>
      </c>
      <c r="F362">
        <v>1</v>
      </c>
      <c r="G362">
        <v>1</v>
      </c>
      <c r="H362">
        <v>3</v>
      </c>
      <c r="I362" t="s">
        <v>24</v>
      </c>
      <c r="J362" t="s">
        <v>27</v>
      </c>
      <c r="K362" t="s">
        <v>25</v>
      </c>
      <c r="L362">
        <v>1348</v>
      </c>
      <c r="N362">
        <v>1009</v>
      </c>
      <c r="O362" t="s">
        <v>26</v>
      </c>
      <c r="P362" t="s">
        <v>26</v>
      </c>
      <c r="Q362">
        <v>1000</v>
      </c>
      <c r="W362">
        <v>0</v>
      </c>
      <c r="X362">
        <v>1876412176</v>
      </c>
      <c r="Y362">
        <v>10.5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6.14</v>
      </c>
      <c r="AJ362">
        <v>1</v>
      </c>
      <c r="AK362">
        <v>1</v>
      </c>
      <c r="AL362">
        <v>1</v>
      </c>
      <c r="AN362">
        <v>0</v>
      </c>
      <c r="AO362">
        <v>0</v>
      </c>
      <c r="AP362">
        <v>0</v>
      </c>
      <c r="AQ362">
        <v>0</v>
      </c>
      <c r="AR362">
        <v>0</v>
      </c>
      <c r="AS362" t="s">
        <v>3</v>
      </c>
      <c r="AT362">
        <v>10.5</v>
      </c>
      <c r="AU362" t="s">
        <v>3</v>
      </c>
      <c r="AV362">
        <v>0</v>
      </c>
      <c r="AW362">
        <v>1</v>
      </c>
      <c r="AX362">
        <v>-1</v>
      </c>
      <c r="AY362">
        <v>0</v>
      </c>
      <c r="AZ362">
        <v>0</v>
      </c>
      <c r="BA362" t="s">
        <v>3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Y362*Source!I168</f>
        <v>51.0867</v>
      </c>
      <c r="CY362">
        <f>AA362</f>
        <v>0</v>
      </c>
      <c r="CZ362">
        <f>AE362</f>
        <v>0</v>
      </c>
      <c r="DA362">
        <f>AI362</f>
        <v>6.14</v>
      </c>
      <c r="DB362">
        <f>ROUND(ROUND(AT362*CZ362,2),2)</f>
        <v>0</v>
      </c>
      <c r="DC362">
        <f>ROUND(ROUND(AT362*AG362,2),2)</f>
        <v>0</v>
      </c>
    </row>
    <row r="363" spans="1:107" x14ac:dyDescent="0.2">
      <c r="A363">
        <f>ROW(Source!A171)</f>
        <v>171</v>
      </c>
      <c r="B363">
        <v>53551706</v>
      </c>
      <c r="C363">
        <v>53553282</v>
      </c>
      <c r="D363">
        <v>18407150</v>
      </c>
      <c r="E363">
        <v>1</v>
      </c>
      <c r="F363">
        <v>1</v>
      </c>
      <c r="G363">
        <v>1</v>
      </c>
      <c r="H363">
        <v>1</v>
      </c>
      <c r="I363" t="s">
        <v>1552</v>
      </c>
      <c r="J363" t="s">
        <v>3</v>
      </c>
      <c r="K363" t="s">
        <v>1553</v>
      </c>
      <c r="L363">
        <v>1369</v>
      </c>
      <c r="N363">
        <v>1013</v>
      </c>
      <c r="O363" t="s">
        <v>1486</v>
      </c>
      <c r="P363" t="s">
        <v>1486</v>
      </c>
      <c r="Q363">
        <v>1</v>
      </c>
      <c r="W363">
        <v>0</v>
      </c>
      <c r="X363">
        <v>-931037793</v>
      </c>
      <c r="Y363">
        <v>4.5626249999999997</v>
      </c>
      <c r="AA363">
        <v>0</v>
      </c>
      <c r="AB363">
        <v>0</v>
      </c>
      <c r="AC363">
        <v>0</v>
      </c>
      <c r="AD363">
        <v>300.60000000000002</v>
      </c>
      <c r="AE363">
        <v>0</v>
      </c>
      <c r="AF363">
        <v>0</v>
      </c>
      <c r="AG363">
        <v>0</v>
      </c>
      <c r="AH363">
        <v>300.60000000000002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1</v>
      </c>
      <c r="AQ363">
        <v>0</v>
      </c>
      <c r="AR363">
        <v>0</v>
      </c>
      <c r="AS363" t="s">
        <v>3</v>
      </c>
      <c r="AT363">
        <v>3.45</v>
      </c>
      <c r="AU363" t="s">
        <v>62</v>
      </c>
      <c r="AV363">
        <v>1</v>
      </c>
      <c r="AW363">
        <v>2</v>
      </c>
      <c r="AX363">
        <v>53553286</v>
      </c>
      <c r="AY363">
        <v>2</v>
      </c>
      <c r="AZ363">
        <v>137216</v>
      </c>
      <c r="BA363">
        <v>335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Y363*Source!I171</f>
        <v>26.624741924999999</v>
      </c>
      <c r="CY363">
        <f>AD363</f>
        <v>300.60000000000002</v>
      </c>
      <c r="CZ363">
        <f>AH363</f>
        <v>300.60000000000002</v>
      </c>
      <c r="DA363">
        <f>AL363</f>
        <v>1</v>
      </c>
      <c r="DB363">
        <f>ROUND((ROUND(AT363*CZ363,2)*ROUND((1.15*1.15),7)),2)</f>
        <v>1371.53</v>
      </c>
      <c r="DC363">
        <f>ROUND((ROUND(AT363*AG363,2)*ROUND((1.15*1.15),7)),2)</f>
        <v>0</v>
      </c>
    </row>
    <row r="364" spans="1:107" x14ac:dyDescent="0.2">
      <c r="A364">
        <f>ROW(Source!A171)</f>
        <v>171</v>
      </c>
      <c r="B364">
        <v>53551706</v>
      </c>
      <c r="C364">
        <v>53553282</v>
      </c>
      <c r="D364">
        <v>29174913</v>
      </c>
      <c r="E364">
        <v>1</v>
      </c>
      <c r="F364">
        <v>1</v>
      </c>
      <c r="G364">
        <v>1</v>
      </c>
      <c r="H364">
        <v>2</v>
      </c>
      <c r="I364" t="s">
        <v>1513</v>
      </c>
      <c r="J364" t="s">
        <v>1514</v>
      </c>
      <c r="K364" t="s">
        <v>1515</v>
      </c>
      <c r="L364">
        <v>1368</v>
      </c>
      <c r="N364">
        <v>1011</v>
      </c>
      <c r="O364" t="s">
        <v>1494</v>
      </c>
      <c r="P364" t="s">
        <v>1494</v>
      </c>
      <c r="Q364">
        <v>1</v>
      </c>
      <c r="W364">
        <v>0</v>
      </c>
      <c r="X364">
        <v>1230759911</v>
      </c>
      <c r="Y364">
        <v>2.8749999999999998E-2</v>
      </c>
      <c r="AA364">
        <v>0</v>
      </c>
      <c r="AB364">
        <v>87.17</v>
      </c>
      <c r="AC364">
        <v>11.6</v>
      </c>
      <c r="AD364">
        <v>0</v>
      </c>
      <c r="AE364">
        <v>0</v>
      </c>
      <c r="AF364">
        <v>87.17</v>
      </c>
      <c r="AG364">
        <v>11.6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1</v>
      </c>
      <c r="AQ364">
        <v>0</v>
      </c>
      <c r="AR364">
        <v>0</v>
      </c>
      <c r="AS364" t="s">
        <v>3</v>
      </c>
      <c r="AT364">
        <v>0.02</v>
      </c>
      <c r="AU364" t="s">
        <v>61</v>
      </c>
      <c r="AV364">
        <v>0</v>
      </c>
      <c r="AW364">
        <v>2</v>
      </c>
      <c r="AX364">
        <v>53553287</v>
      </c>
      <c r="AY364">
        <v>1</v>
      </c>
      <c r="AZ364">
        <v>6144</v>
      </c>
      <c r="BA364">
        <v>336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Y364*Source!I171</f>
        <v>0.16776774999999999</v>
      </c>
      <c r="CY364">
        <f>AB364</f>
        <v>87.17</v>
      </c>
      <c r="CZ364">
        <f>AF364</f>
        <v>87.17</v>
      </c>
      <c r="DA364">
        <f>AJ364</f>
        <v>1</v>
      </c>
      <c r="DB364">
        <f>ROUND((ROUND(AT364*CZ364,2)*ROUND((1.25*1.15),7)),2)</f>
        <v>2.5</v>
      </c>
      <c r="DC364">
        <f>ROUND((ROUND(AT364*AG364,2)*ROUND((1.25*1.15),7)),2)</f>
        <v>0.33</v>
      </c>
    </row>
    <row r="365" spans="1:107" x14ac:dyDescent="0.2">
      <c r="A365">
        <f>ROW(Source!A171)</f>
        <v>171</v>
      </c>
      <c r="B365">
        <v>53551706</v>
      </c>
      <c r="C365">
        <v>53553282</v>
      </c>
      <c r="D365">
        <v>29122739</v>
      </c>
      <c r="E365">
        <v>1</v>
      </c>
      <c r="F365">
        <v>1</v>
      </c>
      <c r="G365">
        <v>1</v>
      </c>
      <c r="H365">
        <v>3</v>
      </c>
      <c r="I365" t="s">
        <v>1618</v>
      </c>
      <c r="J365" t="s">
        <v>1619</v>
      </c>
      <c r="K365" t="s">
        <v>1620</v>
      </c>
      <c r="L365">
        <v>1327</v>
      </c>
      <c r="N365">
        <v>1005</v>
      </c>
      <c r="O365" t="s">
        <v>128</v>
      </c>
      <c r="P365" t="s">
        <v>128</v>
      </c>
      <c r="Q365">
        <v>1</v>
      </c>
      <c r="W365">
        <v>0</v>
      </c>
      <c r="X365">
        <v>1034748213</v>
      </c>
      <c r="Y365">
        <v>122.4</v>
      </c>
      <c r="AA365">
        <v>5.92</v>
      </c>
      <c r="AB365">
        <v>0</v>
      </c>
      <c r="AC365">
        <v>0</v>
      </c>
      <c r="AD365">
        <v>0</v>
      </c>
      <c r="AE365">
        <v>5.92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122.4</v>
      </c>
      <c r="AU365" t="s">
        <v>3</v>
      </c>
      <c r="AV365">
        <v>0</v>
      </c>
      <c r="AW365">
        <v>2</v>
      </c>
      <c r="AX365">
        <v>53553288</v>
      </c>
      <c r="AY365">
        <v>1</v>
      </c>
      <c r="AZ365">
        <v>0</v>
      </c>
      <c r="BA365">
        <v>337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Y365*Source!I171</f>
        <v>714.25296000000003</v>
      </c>
      <c r="CY365">
        <f>AA365</f>
        <v>5.92</v>
      </c>
      <c r="CZ365">
        <f>AE365</f>
        <v>5.92</v>
      </c>
      <c r="DA365">
        <f>AI365</f>
        <v>1</v>
      </c>
      <c r="DB365">
        <f>ROUND(ROUND(AT365*CZ365,2),2)</f>
        <v>724.61</v>
      </c>
      <c r="DC365">
        <f>ROUND(ROUND(AT365*AG365,2),2)</f>
        <v>0</v>
      </c>
    </row>
    <row r="366" spans="1:107" x14ac:dyDescent="0.2">
      <c r="A366">
        <f>ROW(Source!A172)</f>
        <v>172</v>
      </c>
      <c r="B366">
        <v>53551707</v>
      </c>
      <c r="C366">
        <v>53553282</v>
      </c>
      <c r="D366">
        <v>18407150</v>
      </c>
      <c r="E366">
        <v>1</v>
      </c>
      <c r="F366">
        <v>1</v>
      </c>
      <c r="G366">
        <v>1</v>
      </c>
      <c r="H366">
        <v>1</v>
      </c>
      <c r="I366" t="s">
        <v>1552</v>
      </c>
      <c r="J366" t="s">
        <v>3</v>
      </c>
      <c r="K366" t="s">
        <v>1553</v>
      </c>
      <c r="L366">
        <v>1369</v>
      </c>
      <c r="N366">
        <v>1013</v>
      </c>
      <c r="O366" t="s">
        <v>1486</v>
      </c>
      <c r="P366" t="s">
        <v>1486</v>
      </c>
      <c r="Q366">
        <v>1</v>
      </c>
      <c r="W366">
        <v>0</v>
      </c>
      <c r="X366">
        <v>-931037793</v>
      </c>
      <c r="Y366">
        <v>4.5626249999999997</v>
      </c>
      <c r="AA366">
        <v>0</v>
      </c>
      <c r="AB366">
        <v>0</v>
      </c>
      <c r="AC366">
        <v>0</v>
      </c>
      <c r="AD366">
        <v>300.60000000000002</v>
      </c>
      <c r="AE366">
        <v>0</v>
      </c>
      <c r="AF366">
        <v>0</v>
      </c>
      <c r="AG366">
        <v>0</v>
      </c>
      <c r="AH366">
        <v>300.60000000000002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1</v>
      </c>
      <c r="AQ366">
        <v>0</v>
      </c>
      <c r="AR366">
        <v>0</v>
      </c>
      <c r="AS366" t="s">
        <v>3</v>
      </c>
      <c r="AT366">
        <v>3.45</v>
      </c>
      <c r="AU366" t="s">
        <v>62</v>
      </c>
      <c r="AV366">
        <v>1</v>
      </c>
      <c r="AW366">
        <v>2</v>
      </c>
      <c r="AX366">
        <v>53553286</v>
      </c>
      <c r="AY366">
        <v>2</v>
      </c>
      <c r="AZ366">
        <v>137216</v>
      </c>
      <c r="BA366">
        <v>338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Y366*Source!I172</f>
        <v>26.624741924999999</v>
      </c>
      <c r="CY366">
        <f>AD366</f>
        <v>300.60000000000002</v>
      </c>
      <c r="CZ366">
        <f>AH366</f>
        <v>300.60000000000002</v>
      </c>
      <c r="DA366">
        <f>AL366</f>
        <v>1</v>
      </c>
      <c r="DB366">
        <f>ROUND((ROUND(AT366*CZ366,2)*ROUND((1.15*1.15),7)),2)</f>
        <v>1371.53</v>
      </c>
      <c r="DC366">
        <f>ROUND((ROUND(AT366*AG366,2)*ROUND((1.15*1.15),7)),2)</f>
        <v>0</v>
      </c>
    </row>
    <row r="367" spans="1:107" x14ac:dyDescent="0.2">
      <c r="A367">
        <f>ROW(Source!A172)</f>
        <v>172</v>
      </c>
      <c r="B367">
        <v>53551707</v>
      </c>
      <c r="C367">
        <v>53553282</v>
      </c>
      <c r="D367">
        <v>29174913</v>
      </c>
      <c r="E367">
        <v>1</v>
      </c>
      <c r="F367">
        <v>1</v>
      </c>
      <c r="G367">
        <v>1</v>
      </c>
      <c r="H367">
        <v>2</v>
      </c>
      <c r="I367" t="s">
        <v>1513</v>
      </c>
      <c r="J367" t="s">
        <v>1514</v>
      </c>
      <c r="K367" t="s">
        <v>1515</v>
      </c>
      <c r="L367">
        <v>1368</v>
      </c>
      <c r="N367">
        <v>1011</v>
      </c>
      <c r="O367" t="s">
        <v>1494</v>
      </c>
      <c r="P367" t="s">
        <v>1494</v>
      </c>
      <c r="Q367">
        <v>1</v>
      </c>
      <c r="W367">
        <v>0</v>
      </c>
      <c r="X367">
        <v>1230759911</v>
      </c>
      <c r="Y367">
        <v>2.8749999999999998E-2</v>
      </c>
      <c r="AA367">
        <v>0</v>
      </c>
      <c r="AB367">
        <v>87.17</v>
      </c>
      <c r="AC367">
        <v>11.6</v>
      </c>
      <c r="AD367">
        <v>0</v>
      </c>
      <c r="AE367">
        <v>0</v>
      </c>
      <c r="AF367">
        <v>87.17</v>
      </c>
      <c r="AG367">
        <v>11.6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1</v>
      </c>
      <c r="AQ367">
        <v>0</v>
      </c>
      <c r="AR367">
        <v>0</v>
      </c>
      <c r="AS367" t="s">
        <v>3</v>
      </c>
      <c r="AT367">
        <v>0.02</v>
      </c>
      <c r="AU367" t="s">
        <v>61</v>
      </c>
      <c r="AV367">
        <v>0</v>
      </c>
      <c r="AW367">
        <v>2</v>
      </c>
      <c r="AX367">
        <v>53553287</v>
      </c>
      <c r="AY367">
        <v>1</v>
      </c>
      <c r="AZ367">
        <v>6144</v>
      </c>
      <c r="BA367">
        <v>339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Y367*Source!I172</f>
        <v>0.16776774999999999</v>
      </c>
      <c r="CY367">
        <f>AB367</f>
        <v>87.17</v>
      </c>
      <c r="CZ367">
        <f>AF367</f>
        <v>87.17</v>
      </c>
      <c r="DA367">
        <f>AJ367</f>
        <v>1</v>
      </c>
      <c r="DB367">
        <f>ROUND((ROUND(AT367*CZ367,2)*ROUND((1.25*1.15),7)),2)</f>
        <v>2.5</v>
      </c>
      <c r="DC367">
        <f>ROUND((ROUND(AT367*AG367,2)*ROUND((1.25*1.15),7)),2)</f>
        <v>0.33</v>
      </c>
    </row>
    <row r="368" spans="1:107" x14ac:dyDescent="0.2">
      <c r="A368">
        <f>ROW(Source!A172)</f>
        <v>172</v>
      </c>
      <c r="B368">
        <v>53551707</v>
      </c>
      <c r="C368">
        <v>53553282</v>
      </c>
      <c r="D368">
        <v>29122739</v>
      </c>
      <c r="E368">
        <v>1</v>
      </c>
      <c r="F368">
        <v>1</v>
      </c>
      <c r="G368">
        <v>1</v>
      </c>
      <c r="H368">
        <v>3</v>
      </c>
      <c r="I368" t="s">
        <v>1618</v>
      </c>
      <c r="J368" t="s">
        <v>1619</v>
      </c>
      <c r="K368" t="s">
        <v>1620</v>
      </c>
      <c r="L368">
        <v>1327</v>
      </c>
      <c r="N368">
        <v>1005</v>
      </c>
      <c r="O368" t="s">
        <v>128</v>
      </c>
      <c r="P368" t="s">
        <v>128</v>
      </c>
      <c r="Q368">
        <v>1</v>
      </c>
      <c r="W368">
        <v>0</v>
      </c>
      <c r="X368">
        <v>1034748213</v>
      </c>
      <c r="Y368">
        <v>122.4</v>
      </c>
      <c r="AA368">
        <v>36.35</v>
      </c>
      <c r="AB368">
        <v>0</v>
      </c>
      <c r="AC368">
        <v>0</v>
      </c>
      <c r="AD368">
        <v>0</v>
      </c>
      <c r="AE368">
        <v>5.92</v>
      </c>
      <c r="AF368">
        <v>0</v>
      </c>
      <c r="AG368">
        <v>0</v>
      </c>
      <c r="AH368">
        <v>0</v>
      </c>
      <c r="AI368">
        <v>6.14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122.4</v>
      </c>
      <c r="AU368" t="s">
        <v>3</v>
      </c>
      <c r="AV368">
        <v>0</v>
      </c>
      <c r="AW368">
        <v>2</v>
      </c>
      <c r="AX368">
        <v>53553288</v>
      </c>
      <c r="AY368">
        <v>1</v>
      </c>
      <c r="AZ368">
        <v>0</v>
      </c>
      <c r="BA368">
        <v>340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Y368*Source!I172</f>
        <v>714.25296000000003</v>
      </c>
      <c r="CY368">
        <f>AA368</f>
        <v>36.35</v>
      </c>
      <c r="CZ368">
        <f>AE368</f>
        <v>5.92</v>
      </c>
      <c r="DA368">
        <f>AI368</f>
        <v>6.14</v>
      </c>
      <c r="DB368">
        <f>ROUND(ROUND(AT368*CZ368,2),2)</f>
        <v>724.61</v>
      </c>
      <c r="DC368">
        <f>ROUND(ROUND(AT368*AG368,2),2)</f>
        <v>0</v>
      </c>
    </row>
    <row r="369" spans="1:107" x14ac:dyDescent="0.2">
      <c r="A369">
        <f>ROW(Source!A173)</f>
        <v>173</v>
      </c>
      <c r="B369">
        <v>53551706</v>
      </c>
      <c r="C369">
        <v>53553289</v>
      </c>
      <c r="D369">
        <v>18409850</v>
      </c>
      <c r="E369">
        <v>1</v>
      </c>
      <c r="F369">
        <v>1</v>
      </c>
      <c r="G369">
        <v>1</v>
      </c>
      <c r="H369">
        <v>1</v>
      </c>
      <c r="I369" t="s">
        <v>1676</v>
      </c>
      <c r="J369" t="s">
        <v>3</v>
      </c>
      <c r="K369" t="s">
        <v>1677</v>
      </c>
      <c r="L369">
        <v>1369</v>
      </c>
      <c r="N369">
        <v>1013</v>
      </c>
      <c r="O369" t="s">
        <v>1486</v>
      </c>
      <c r="P369" t="s">
        <v>1486</v>
      </c>
      <c r="Q369">
        <v>1</v>
      </c>
      <c r="W369">
        <v>0</v>
      </c>
      <c r="X369">
        <v>855544366</v>
      </c>
      <c r="Y369">
        <v>16.438674999999996</v>
      </c>
      <c r="AA369">
        <v>0</v>
      </c>
      <c r="AB369">
        <v>0</v>
      </c>
      <c r="AC369">
        <v>0</v>
      </c>
      <c r="AD369">
        <v>319.63</v>
      </c>
      <c r="AE369">
        <v>0</v>
      </c>
      <c r="AF369">
        <v>0</v>
      </c>
      <c r="AG369">
        <v>0</v>
      </c>
      <c r="AH369">
        <v>319.63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1</v>
      </c>
      <c r="AQ369">
        <v>0</v>
      </c>
      <c r="AR369">
        <v>0</v>
      </c>
      <c r="AS369" t="s">
        <v>3</v>
      </c>
      <c r="AT369">
        <v>12.43</v>
      </c>
      <c r="AU369" t="s">
        <v>62</v>
      </c>
      <c r="AV369">
        <v>1</v>
      </c>
      <c r="AW369">
        <v>2</v>
      </c>
      <c r="AX369">
        <v>53553295</v>
      </c>
      <c r="AY369">
        <v>2</v>
      </c>
      <c r="AZ369">
        <v>137216</v>
      </c>
      <c r="BA369">
        <v>341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Y369*Source!I173</f>
        <v>7.9980729344999979</v>
      </c>
      <c r="CY369">
        <f>AD369</f>
        <v>319.63</v>
      </c>
      <c r="CZ369">
        <f>AH369</f>
        <v>319.63</v>
      </c>
      <c r="DA369">
        <f>AL369</f>
        <v>1</v>
      </c>
      <c r="DB369">
        <f>ROUND((ROUND(AT369*CZ369,2)*ROUND((1.15*1.15),7)),2)</f>
        <v>5254.29</v>
      </c>
      <c r="DC369">
        <f>ROUND((ROUND(AT369*AG369,2)*ROUND((1.15*1.15),7)),2)</f>
        <v>0</v>
      </c>
    </row>
    <row r="370" spans="1:107" x14ac:dyDescent="0.2">
      <c r="A370">
        <f>ROW(Source!A173)</f>
        <v>173</v>
      </c>
      <c r="B370">
        <v>53551706</v>
      </c>
      <c r="C370">
        <v>53553289</v>
      </c>
      <c r="D370">
        <v>121548</v>
      </c>
      <c r="E370">
        <v>1</v>
      </c>
      <c r="F370">
        <v>1</v>
      </c>
      <c r="G370">
        <v>1</v>
      </c>
      <c r="H370">
        <v>1</v>
      </c>
      <c r="I370" t="s">
        <v>31</v>
      </c>
      <c r="J370" t="s">
        <v>3</v>
      </c>
      <c r="K370" t="s">
        <v>1489</v>
      </c>
      <c r="L370">
        <v>608254</v>
      </c>
      <c r="N370">
        <v>1013</v>
      </c>
      <c r="O370" t="s">
        <v>1490</v>
      </c>
      <c r="P370" t="s">
        <v>1490</v>
      </c>
      <c r="Q370">
        <v>1</v>
      </c>
      <c r="W370">
        <v>0</v>
      </c>
      <c r="X370">
        <v>-185737400</v>
      </c>
      <c r="Y370">
        <v>0.10062500000000001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1</v>
      </c>
      <c r="AQ370">
        <v>0</v>
      </c>
      <c r="AR370">
        <v>0</v>
      </c>
      <c r="AS370" t="s">
        <v>3</v>
      </c>
      <c r="AT370">
        <v>7.0000000000000007E-2</v>
      </c>
      <c r="AU370" t="s">
        <v>61</v>
      </c>
      <c r="AV370">
        <v>2</v>
      </c>
      <c r="AW370">
        <v>2</v>
      </c>
      <c r="AX370">
        <v>53553296</v>
      </c>
      <c r="AY370">
        <v>1</v>
      </c>
      <c r="AZ370">
        <v>6144</v>
      </c>
      <c r="BA370">
        <v>342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Y370*Source!I173</f>
        <v>4.8958087499999997E-2</v>
      </c>
      <c r="CY370">
        <f>AD370</f>
        <v>0</v>
      </c>
      <c r="CZ370">
        <f>AH370</f>
        <v>0</v>
      </c>
      <c r="DA370">
        <f>AL370</f>
        <v>1</v>
      </c>
      <c r="DB370">
        <f>ROUND((ROUND(AT370*CZ370,2)*ROUND((1.25*1.15),7)),2)</f>
        <v>0</v>
      </c>
      <c r="DC370">
        <f>ROUND((ROUND(AT370*AG370,2)*ROUND((1.25*1.15),7)),2)</f>
        <v>0</v>
      </c>
    </row>
    <row r="371" spans="1:107" x14ac:dyDescent="0.2">
      <c r="A371">
        <f>ROW(Source!A173)</f>
        <v>173</v>
      </c>
      <c r="B371">
        <v>53551706</v>
      </c>
      <c r="C371">
        <v>53553289</v>
      </c>
      <c r="D371">
        <v>29172379</v>
      </c>
      <c r="E371">
        <v>1</v>
      </c>
      <c r="F371">
        <v>1</v>
      </c>
      <c r="G371">
        <v>1</v>
      </c>
      <c r="H371">
        <v>2</v>
      </c>
      <c r="I371" t="s">
        <v>1495</v>
      </c>
      <c r="J371" t="s">
        <v>1496</v>
      </c>
      <c r="K371" t="s">
        <v>1497</v>
      </c>
      <c r="L371">
        <v>1368</v>
      </c>
      <c r="N371">
        <v>1011</v>
      </c>
      <c r="O371" t="s">
        <v>1494</v>
      </c>
      <c r="P371" t="s">
        <v>1494</v>
      </c>
      <c r="Q371">
        <v>1</v>
      </c>
      <c r="W371">
        <v>0</v>
      </c>
      <c r="X371">
        <v>1106923569</v>
      </c>
      <c r="Y371">
        <v>0.10062500000000001</v>
      </c>
      <c r="AA371">
        <v>0</v>
      </c>
      <c r="AB371">
        <v>112</v>
      </c>
      <c r="AC371">
        <v>13.5</v>
      </c>
      <c r="AD371">
        <v>0</v>
      </c>
      <c r="AE371">
        <v>0</v>
      </c>
      <c r="AF371">
        <v>112</v>
      </c>
      <c r="AG371">
        <v>13.5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1</v>
      </c>
      <c r="AQ371">
        <v>0</v>
      </c>
      <c r="AR371">
        <v>0</v>
      </c>
      <c r="AS371" t="s">
        <v>3</v>
      </c>
      <c r="AT371">
        <v>7.0000000000000007E-2</v>
      </c>
      <c r="AU371" t="s">
        <v>61</v>
      </c>
      <c r="AV371">
        <v>0</v>
      </c>
      <c r="AW371">
        <v>2</v>
      </c>
      <c r="AX371">
        <v>53553297</v>
      </c>
      <c r="AY371">
        <v>1</v>
      </c>
      <c r="AZ371">
        <v>6144</v>
      </c>
      <c r="BA371">
        <v>343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Y371*Source!I173</f>
        <v>4.8958087499999997E-2</v>
      </c>
      <c r="CY371">
        <f>AB371</f>
        <v>112</v>
      </c>
      <c r="CZ371">
        <f>AF371</f>
        <v>112</v>
      </c>
      <c r="DA371">
        <f>AJ371</f>
        <v>1</v>
      </c>
      <c r="DB371">
        <f>ROUND((ROUND(AT371*CZ371,2)*ROUND((1.25*1.15),7)),2)</f>
        <v>11.27</v>
      </c>
      <c r="DC371">
        <f>ROUND((ROUND(AT371*AG371,2)*ROUND((1.25*1.15),7)),2)</f>
        <v>1.37</v>
      </c>
    </row>
    <row r="372" spans="1:107" x14ac:dyDescent="0.2">
      <c r="A372">
        <f>ROW(Source!A173)</f>
        <v>173</v>
      </c>
      <c r="B372">
        <v>53551706</v>
      </c>
      <c r="C372">
        <v>53553289</v>
      </c>
      <c r="D372">
        <v>29174913</v>
      </c>
      <c r="E372">
        <v>1</v>
      </c>
      <c r="F372">
        <v>1</v>
      </c>
      <c r="G372">
        <v>1</v>
      </c>
      <c r="H372">
        <v>2</v>
      </c>
      <c r="I372" t="s">
        <v>1513</v>
      </c>
      <c r="J372" t="s">
        <v>1514</v>
      </c>
      <c r="K372" t="s">
        <v>1515</v>
      </c>
      <c r="L372">
        <v>1368</v>
      </c>
      <c r="N372">
        <v>1011</v>
      </c>
      <c r="O372" t="s">
        <v>1494</v>
      </c>
      <c r="P372" t="s">
        <v>1494</v>
      </c>
      <c r="Q372">
        <v>1</v>
      </c>
      <c r="W372">
        <v>0</v>
      </c>
      <c r="X372">
        <v>1230759911</v>
      </c>
      <c r="Y372">
        <v>0.12937499999999999</v>
      </c>
      <c r="AA372">
        <v>0</v>
      </c>
      <c r="AB372">
        <v>87.17</v>
      </c>
      <c r="AC372">
        <v>11.6</v>
      </c>
      <c r="AD372">
        <v>0</v>
      </c>
      <c r="AE372">
        <v>0</v>
      </c>
      <c r="AF372">
        <v>87.17</v>
      </c>
      <c r="AG372">
        <v>11.6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1</v>
      </c>
      <c r="AQ372">
        <v>0</v>
      </c>
      <c r="AR372">
        <v>0</v>
      </c>
      <c r="AS372" t="s">
        <v>3</v>
      </c>
      <c r="AT372">
        <v>0.09</v>
      </c>
      <c r="AU372" t="s">
        <v>61</v>
      </c>
      <c r="AV372">
        <v>0</v>
      </c>
      <c r="AW372">
        <v>2</v>
      </c>
      <c r="AX372">
        <v>53553298</v>
      </c>
      <c r="AY372">
        <v>1</v>
      </c>
      <c r="AZ372">
        <v>6144</v>
      </c>
      <c r="BA372">
        <v>344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Y372*Source!I173</f>
        <v>6.2946112499999998E-2</v>
      </c>
      <c r="CY372">
        <f>AB372</f>
        <v>87.17</v>
      </c>
      <c r="CZ372">
        <f>AF372</f>
        <v>87.17</v>
      </c>
      <c r="DA372">
        <f>AJ372</f>
        <v>1</v>
      </c>
      <c r="DB372">
        <f>ROUND((ROUND(AT372*CZ372,2)*ROUND((1.25*1.15),7)),2)</f>
        <v>11.28</v>
      </c>
      <c r="DC372">
        <f>ROUND((ROUND(AT372*AG372,2)*ROUND((1.25*1.15),7)),2)</f>
        <v>1.5</v>
      </c>
    </row>
    <row r="373" spans="1:107" x14ac:dyDescent="0.2">
      <c r="A373">
        <f>ROW(Source!A173)</f>
        <v>173</v>
      </c>
      <c r="B373">
        <v>53551706</v>
      </c>
      <c r="C373">
        <v>53553289</v>
      </c>
      <c r="D373">
        <v>29112807</v>
      </c>
      <c r="E373">
        <v>1</v>
      </c>
      <c r="F373">
        <v>1</v>
      </c>
      <c r="G373">
        <v>1</v>
      </c>
      <c r="H373">
        <v>3</v>
      </c>
      <c r="I373" t="s">
        <v>361</v>
      </c>
      <c r="J373" t="s">
        <v>363</v>
      </c>
      <c r="K373" t="s">
        <v>362</v>
      </c>
      <c r="L373">
        <v>1327</v>
      </c>
      <c r="N373">
        <v>1005</v>
      </c>
      <c r="O373" t="s">
        <v>128</v>
      </c>
      <c r="P373" t="s">
        <v>128</v>
      </c>
      <c r="Q373">
        <v>1</v>
      </c>
      <c r="W373">
        <v>0</v>
      </c>
      <c r="X373">
        <v>1217526480</v>
      </c>
      <c r="Y373">
        <v>1200</v>
      </c>
      <c r="AA373">
        <v>23.83</v>
      </c>
      <c r="AB373">
        <v>0</v>
      </c>
      <c r="AC373">
        <v>0</v>
      </c>
      <c r="AD373">
        <v>0</v>
      </c>
      <c r="AE373">
        <v>23.83</v>
      </c>
      <c r="AF373">
        <v>0</v>
      </c>
      <c r="AG373">
        <v>0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0</v>
      </c>
      <c r="AP373">
        <v>0</v>
      </c>
      <c r="AQ373">
        <v>0</v>
      </c>
      <c r="AR373">
        <v>0</v>
      </c>
      <c r="AS373" t="s">
        <v>3</v>
      </c>
      <c r="AT373">
        <v>1200</v>
      </c>
      <c r="AU373" t="s">
        <v>3</v>
      </c>
      <c r="AV373">
        <v>0</v>
      </c>
      <c r="AW373">
        <v>1</v>
      </c>
      <c r="AX373">
        <v>-1</v>
      </c>
      <c r="AY373">
        <v>0</v>
      </c>
      <c r="AZ373">
        <v>0</v>
      </c>
      <c r="BA373" t="s">
        <v>3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Y373*Source!I173</f>
        <v>583.84799999999996</v>
      </c>
      <c r="CY373">
        <f>AA373</f>
        <v>23.83</v>
      </c>
      <c r="CZ373">
        <f>AE373</f>
        <v>23.83</v>
      </c>
      <c r="DA373">
        <f>AI373</f>
        <v>1</v>
      </c>
      <c r="DB373">
        <f>ROUND(ROUND(AT373*CZ373,2),2)</f>
        <v>28596</v>
      </c>
      <c r="DC373">
        <f>ROUND(ROUND(AT373*AG373,2),2)</f>
        <v>0</v>
      </c>
    </row>
    <row r="374" spans="1:107" x14ac:dyDescent="0.2">
      <c r="A374">
        <f>ROW(Source!A174)</f>
        <v>174</v>
      </c>
      <c r="B374">
        <v>53551707</v>
      </c>
      <c r="C374">
        <v>53553289</v>
      </c>
      <c r="D374">
        <v>18409850</v>
      </c>
      <c r="E374">
        <v>1</v>
      </c>
      <c r="F374">
        <v>1</v>
      </c>
      <c r="G374">
        <v>1</v>
      </c>
      <c r="H374">
        <v>1</v>
      </c>
      <c r="I374" t="s">
        <v>1676</v>
      </c>
      <c r="J374" t="s">
        <v>3</v>
      </c>
      <c r="K374" t="s">
        <v>1677</v>
      </c>
      <c r="L374">
        <v>1369</v>
      </c>
      <c r="N374">
        <v>1013</v>
      </c>
      <c r="O374" t="s">
        <v>1486</v>
      </c>
      <c r="P374" t="s">
        <v>1486</v>
      </c>
      <c r="Q374">
        <v>1</v>
      </c>
      <c r="W374">
        <v>0</v>
      </c>
      <c r="X374">
        <v>855544366</v>
      </c>
      <c r="Y374">
        <v>16.438674999999996</v>
      </c>
      <c r="AA374">
        <v>0</v>
      </c>
      <c r="AB374">
        <v>0</v>
      </c>
      <c r="AC374">
        <v>0</v>
      </c>
      <c r="AD374">
        <v>319.63</v>
      </c>
      <c r="AE374">
        <v>0</v>
      </c>
      <c r="AF374">
        <v>0</v>
      </c>
      <c r="AG374">
        <v>0</v>
      </c>
      <c r="AH374">
        <v>319.63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12.43</v>
      </c>
      <c r="AU374" t="s">
        <v>62</v>
      </c>
      <c r="AV374">
        <v>1</v>
      </c>
      <c r="AW374">
        <v>2</v>
      </c>
      <c r="AX374">
        <v>53553295</v>
      </c>
      <c r="AY374">
        <v>2</v>
      </c>
      <c r="AZ374">
        <v>137216</v>
      </c>
      <c r="BA374">
        <v>346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Y374*Source!I174</f>
        <v>7.9980729344999979</v>
      </c>
      <c r="CY374">
        <f>AD374</f>
        <v>319.63</v>
      </c>
      <c r="CZ374">
        <f>AH374</f>
        <v>319.63</v>
      </c>
      <c r="DA374">
        <f>AL374</f>
        <v>1</v>
      </c>
      <c r="DB374">
        <f>ROUND((ROUND(AT374*CZ374,2)*ROUND((1.15*1.15),7)),2)</f>
        <v>5254.29</v>
      </c>
      <c r="DC374">
        <f>ROUND((ROUND(AT374*AG374,2)*ROUND((1.15*1.15),7)),2)</f>
        <v>0</v>
      </c>
    </row>
    <row r="375" spans="1:107" x14ac:dyDescent="0.2">
      <c r="A375">
        <f>ROW(Source!A174)</f>
        <v>174</v>
      </c>
      <c r="B375">
        <v>53551707</v>
      </c>
      <c r="C375">
        <v>53553289</v>
      </c>
      <c r="D375">
        <v>121548</v>
      </c>
      <c r="E375">
        <v>1</v>
      </c>
      <c r="F375">
        <v>1</v>
      </c>
      <c r="G375">
        <v>1</v>
      </c>
      <c r="H375">
        <v>1</v>
      </c>
      <c r="I375" t="s">
        <v>31</v>
      </c>
      <c r="J375" t="s">
        <v>3</v>
      </c>
      <c r="K375" t="s">
        <v>1489</v>
      </c>
      <c r="L375">
        <v>608254</v>
      </c>
      <c r="N375">
        <v>1013</v>
      </c>
      <c r="O375" t="s">
        <v>1490</v>
      </c>
      <c r="P375" t="s">
        <v>1490</v>
      </c>
      <c r="Q375">
        <v>1</v>
      </c>
      <c r="W375">
        <v>0</v>
      </c>
      <c r="X375">
        <v>-185737400</v>
      </c>
      <c r="Y375">
        <v>0.10062500000000001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1</v>
      </c>
      <c r="AQ375">
        <v>0</v>
      </c>
      <c r="AR375">
        <v>0</v>
      </c>
      <c r="AS375" t="s">
        <v>3</v>
      </c>
      <c r="AT375">
        <v>7.0000000000000007E-2</v>
      </c>
      <c r="AU375" t="s">
        <v>61</v>
      </c>
      <c r="AV375">
        <v>2</v>
      </c>
      <c r="AW375">
        <v>2</v>
      </c>
      <c r="AX375">
        <v>53553296</v>
      </c>
      <c r="AY375">
        <v>1</v>
      </c>
      <c r="AZ375">
        <v>6144</v>
      </c>
      <c r="BA375">
        <v>347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Y375*Source!I174</f>
        <v>4.8958087499999997E-2</v>
      </c>
      <c r="CY375">
        <f>AD375</f>
        <v>0</v>
      </c>
      <c r="CZ375">
        <f>AH375</f>
        <v>0</v>
      </c>
      <c r="DA375">
        <f>AL375</f>
        <v>1</v>
      </c>
      <c r="DB375">
        <f>ROUND((ROUND(AT375*CZ375,2)*ROUND((1.25*1.15),7)),2)</f>
        <v>0</v>
      </c>
      <c r="DC375">
        <f>ROUND((ROUND(AT375*AG375,2)*ROUND((1.25*1.15),7)),2)</f>
        <v>0</v>
      </c>
    </row>
    <row r="376" spans="1:107" x14ac:dyDescent="0.2">
      <c r="A376">
        <f>ROW(Source!A174)</f>
        <v>174</v>
      </c>
      <c r="B376">
        <v>53551707</v>
      </c>
      <c r="C376">
        <v>53553289</v>
      </c>
      <c r="D376">
        <v>29172379</v>
      </c>
      <c r="E376">
        <v>1</v>
      </c>
      <c r="F376">
        <v>1</v>
      </c>
      <c r="G376">
        <v>1</v>
      </c>
      <c r="H376">
        <v>2</v>
      </c>
      <c r="I376" t="s">
        <v>1495</v>
      </c>
      <c r="J376" t="s">
        <v>1496</v>
      </c>
      <c r="K376" t="s">
        <v>1497</v>
      </c>
      <c r="L376">
        <v>1368</v>
      </c>
      <c r="N376">
        <v>1011</v>
      </c>
      <c r="O376" t="s">
        <v>1494</v>
      </c>
      <c r="P376" t="s">
        <v>1494</v>
      </c>
      <c r="Q376">
        <v>1</v>
      </c>
      <c r="W376">
        <v>0</v>
      </c>
      <c r="X376">
        <v>1106923569</v>
      </c>
      <c r="Y376">
        <v>0.10062500000000001</v>
      </c>
      <c r="AA376">
        <v>0</v>
      </c>
      <c r="AB376">
        <v>112</v>
      </c>
      <c r="AC376">
        <v>13.5</v>
      </c>
      <c r="AD376">
        <v>0</v>
      </c>
      <c r="AE376">
        <v>0</v>
      </c>
      <c r="AF376">
        <v>112</v>
      </c>
      <c r="AG376">
        <v>13.5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1</v>
      </c>
      <c r="AQ376">
        <v>0</v>
      </c>
      <c r="AR376">
        <v>0</v>
      </c>
      <c r="AS376" t="s">
        <v>3</v>
      </c>
      <c r="AT376">
        <v>7.0000000000000007E-2</v>
      </c>
      <c r="AU376" t="s">
        <v>61</v>
      </c>
      <c r="AV376">
        <v>0</v>
      </c>
      <c r="AW376">
        <v>2</v>
      </c>
      <c r="AX376">
        <v>53553297</v>
      </c>
      <c r="AY376">
        <v>1</v>
      </c>
      <c r="AZ376">
        <v>6144</v>
      </c>
      <c r="BA376">
        <v>348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Y376*Source!I174</f>
        <v>4.8958087499999997E-2</v>
      </c>
      <c r="CY376">
        <f>AB376</f>
        <v>112</v>
      </c>
      <c r="CZ376">
        <f>AF376</f>
        <v>112</v>
      </c>
      <c r="DA376">
        <f>AJ376</f>
        <v>1</v>
      </c>
      <c r="DB376">
        <f>ROUND((ROUND(AT376*CZ376,2)*ROUND((1.25*1.15),7)),2)</f>
        <v>11.27</v>
      </c>
      <c r="DC376">
        <f>ROUND((ROUND(AT376*AG376,2)*ROUND((1.25*1.15),7)),2)</f>
        <v>1.37</v>
      </c>
    </row>
    <row r="377" spans="1:107" x14ac:dyDescent="0.2">
      <c r="A377">
        <f>ROW(Source!A174)</f>
        <v>174</v>
      </c>
      <c r="B377">
        <v>53551707</v>
      </c>
      <c r="C377">
        <v>53553289</v>
      </c>
      <c r="D377">
        <v>29174913</v>
      </c>
      <c r="E377">
        <v>1</v>
      </c>
      <c r="F377">
        <v>1</v>
      </c>
      <c r="G377">
        <v>1</v>
      </c>
      <c r="H377">
        <v>2</v>
      </c>
      <c r="I377" t="s">
        <v>1513</v>
      </c>
      <c r="J377" t="s">
        <v>1514</v>
      </c>
      <c r="K377" t="s">
        <v>1515</v>
      </c>
      <c r="L377">
        <v>1368</v>
      </c>
      <c r="N377">
        <v>1011</v>
      </c>
      <c r="O377" t="s">
        <v>1494</v>
      </c>
      <c r="P377" t="s">
        <v>1494</v>
      </c>
      <c r="Q377">
        <v>1</v>
      </c>
      <c r="W377">
        <v>0</v>
      </c>
      <c r="X377">
        <v>1230759911</v>
      </c>
      <c r="Y377">
        <v>0.12937499999999999</v>
      </c>
      <c r="AA377">
        <v>0</v>
      </c>
      <c r="AB377">
        <v>87.17</v>
      </c>
      <c r="AC377">
        <v>11.6</v>
      </c>
      <c r="AD377">
        <v>0</v>
      </c>
      <c r="AE377">
        <v>0</v>
      </c>
      <c r="AF377">
        <v>87.17</v>
      </c>
      <c r="AG377">
        <v>11.6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1</v>
      </c>
      <c r="AQ377">
        <v>0</v>
      </c>
      <c r="AR377">
        <v>0</v>
      </c>
      <c r="AS377" t="s">
        <v>3</v>
      </c>
      <c r="AT377">
        <v>0.09</v>
      </c>
      <c r="AU377" t="s">
        <v>61</v>
      </c>
      <c r="AV377">
        <v>0</v>
      </c>
      <c r="AW377">
        <v>2</v>
      </c>
      <c r="AX377">
        <v>53553298</v>
      </c>
      <c r="AY377">
        <v>1</v>
      </c>
      <c r="AZ377">
        <v>6144</v>
      </c>
      <c r="BA377">
        <v>349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Y377*Source!I174</f>
        <v>6.2946112499999998E-2</v>
      </c>
      <c r="CY377">
        <f>AB377</f>
        <v>87.17</v>
      </c>
      <c r="CZ377">
        <f>AF377</f>
        <v>87.17</v>
      </c>
      <c r="DA377">
        <f>AJ377</f>
        <v>1</v>
      </c>
      <c r="DB377">
        <f>ROUND((ROUND(AT377*CZ377,2)*ROUND((1.25*1.15),7)),2)</f>
        <v>11.28</v>
      </c>
      <c r="DC377">
        <f>ROUND((ROUND(AT377*AG377,2)*ROUND((1.25*1.15),7)),2)</f>
        <v>1.5</v>
      </c>
    </row>
    <row r="378" spans="1:107" x14ac:dyDescent="0.2">
      <c r="A378">
        <f>ROW(Source!A174)</f>
        <v>174</v>
      </c>
      <c r="B378">
        <v>53551707</v>
      </c>
      <c r="C378">
        <v>53553289</v>
      </c>
      <c r="D378">
        <v>29112807</v>
      </c>
      <c r="E378">
        <v>1</v>
      </c>
      <c r="F378">
        <v>1</v>
      </c>
      <c r="G378">
        <v>1</v>
      </c>
      <c r="H378">
        <v>3</v>
      </c>
      <c r="I378" t="s">
        <v>361</v>
      </c>
      <c r="J378" t="s">
        <v>363</v>
      </c>
      <c r="K378" t="s">
        <v>362</v>
      </c>
      <c r="L378">
        <v>1327</v>
      </c>
      <c r="N378">
        <v>1005</v>
      </c>
      <c r="O378" t="s">
        <v>128</v>
      </c>
      <c r="P378" t="s">
        <v>128</v>
      </c>
      <c r="Q378">
        <v>1</v>
      </c>
      <c r="W378">
        <v>0</v>
      </c>
      <c r="X378">
        <v>1217526480</v>
      </c>
      <c r="Y378">
        <v>1200</v>
      </c>
      <c r="AA378">
        <v>137.5</v>
      </c>
      <c r="AB378">
        <v>0</v>
      </c>
      <c r="AC378">
        <v>0</v>
      </c>
      <c r="AD378">
        <v>0</v>
      </c>
      <c r="AE378">
        <v>23.83</v>
      </c>
      <c r="AF378">
        <v>0</v>
      </c>
      <c r="AG378">
        <v>0</v>
      </c>
      <c r="AH378">
        <v>0</v>
      </c>
      <c r="AI378">
        <v>5.77</v>
      </c>
      <c r="AJ378">
        <v>1</v>
      </c>
      <c r="AK378">
        <v>1</v>
      </c>
      <c r="AL378">
        <v>1</v>
      </c>
      <c r="AN378">
        <v>0</v>
      </c>
      <c r="AO378">
        <v>0</v>
      </c>
      <c r="AP378">
        <v>0</v>
      </c>
      <c r="AQ378">
        <v>0</v>
      </c>
      <c r="AR378">
        <v>0</v>
      </c>
      <c r="AS378" t="s">
        <v>3</v>
      </c>
      <c r="AT378">
        <v>1200</v>
      </c>
      <c r="AU378" t="s">
        <v>3</v>
      </c>
      <c r="AV378">
        <v>0</v>
      </c>
      <c r="AW378">
        <v>1</v>
      </c>
      <c r="AX378">
        <v>-1</v>
      </c>
      <c r="AY378">
        <v>0</v>
      </c>
      <c r="AZ378">
        <v>0</v>
      </c>
      <c r="BA378" t="s">
        <v>3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Y378*Source!I174</f>
        <v>583.84799999999996</v>
      </c>
      <c r="CY378">
        <f>AA378</f>
        <v>137.5</v>
      </c>
      <c r="CZ378">
        <f>AE378</f>
        <v>23.83</v>
      </c>
      <c r="DA378">
        <f>AI378</f>
        <v>5.77</v>
      </c>
      <c r="DB378">
        <f>ROUND(ROUND(AT378*CZ378,2),2)</f>
        <v>28596</v>
      </c>
      <c r="DC378">
        <f>ROUND(ROUND(AT378*AG378,2),2)</f>
        <v>0</v>
      </c>
    </row>
    <row r="379" spans="1:107" x14ac:dyDescent="0.2">
      <c r="A379">
        <f>ROW(Source!A177)</f>
        <v>177</v>
      </c>
      <c r="B379">
        <v>53551706</v>
      </c>
      <c r="C379">
        <v>53553301</v>
      </c>
      <c r="D379">
        <v>18411771</v>
      </c>
      <c r="E379">
        <v>1</v>
      </c>
      <c r="F379">
        <v>1</v>
      </c>
      <c r="G379">
        <v>1</v>
      </c>
      <c r="H379">
        <v>1</v>
      </c>
      <c r="I379" t="s">
        <v>1668</v>
      </c>
      <c r="J379" t="s">
        <v>3</v>
      </c>
      <c r="K379" t="s">
        <v>1669</v>
      </c>
      <c r="L379">
        <v>1369</v>
      </c>
      <c r="N379">
        <v>1013</v>
      </c>
      <c r="O379" t="s">
        <v>1486</v>
      </c>
      <c r="P379" t="s">
        <v>1486</v>
      </c>
      <c r="Q379">
        <v>1</v>
      </c>
      <c r="W379">
        <v>0</v>
      </c>
      <c r="X379">
        <v>922534627</v>
      </c>
      <c r="Y379">
        <v>52.251974999999987</v>
      </c>
      <c r="AA379">
        <v>0</v>
      </c>
      <c r="AB379">
        <v>0</v>
      </c>
      <c r="AC379">
        <v>0</v>
      </c>
      <c r="AD379">
        <v>279.81</v>
      </c>
      <c r="AE379">
        <v>0</v>
      </c>
      <c r="AF379">
        <v>0</v>
      </c>
      <c r="AG379">
        <v>0</v>
      </c>
      <c r="AH379">
        <v>279.81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1</v>
      </c>
      <c r="AQ379">
        <v>0</v>
      </c>
      <c r="AR379">
        <v>0</v>
      </c>
      <c r="AS379" t="s">
        <v>3</v>
      </c>
      <c r="AT379">
        <v>39.51</v>
      </c>
      <c r="AU379" t="s">
        <v>62</v>
      </c>
      <c r="AV379">
        <v>1</v>
      </c>
      <c r="AW379">
        <v>2</v>
      </c>
      <c r="AX379">
        <v>53553308</v>
      </c>
      <c r="AY379">
        <v>2</v>
      </c>
      <c r="AZ379">
        <v>137216</v>
      </c>
      <c r="BA379">
        <v>351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Y379*Source!I177</f>
        <v>254.22675916499995</v>
      </c>
      <c r="CY379">
        <f>AD379</f>
        <v>279.81</v>
      </c>
      <c r="CZ379">
        <f>AH379</f>
        <v>279.81</v>
      </c>
      <c r="DA379">
        <f>AL379</f>
        <v>1</v>
      </c>
      <c r="DB379">
        <f>ROUND((ROUND(AT379*CZ379,2)*ROUND((1.15*1.15),7)),2)</f>
        <v>14620.62</v>
      </c>
      <c r="DC379">
        <f>ROUND((ROUND(AT379*AG379,2)*ROUND((1.15*1.15),7)),2)</f>
        <v>0</v>
      </c>
    </row>
    <row r="380" spans="1:107" x14ac:dyDescent="0.2">
      <c r="A380">
        <f>ROW(Source!A177)</f>
        <v>177</v>
      </c>
      <c r="B380">
        <v>53551706</v>
      </c>
      <c r="C380">
        <v>53553301</v>
      </c>
      <c r="D380">
        <v>121548</v>
      </c>
      <c r="E380">
        <v>1</v>
      </c>
      <c r="F380">
        <v>1</v>
      </c>
      <c r="G380">
        <v>1</v>
      </c>
      <c r="H380">
        <v>1</v>
      </c>
      <c r="I380" t="s">
        <v>31</v>
      </c>
      <c r="J380" t="s">
        <v>3</v>
      </c>
      <c r="K380" t="s">
        <v>1489</v>
      </c>
      <c r="L380">
        <v>608254</v>
      </c>
      <c r="N380">
        <v>1013</v>
      </c>
      <c r="O380" t="s">
        <v>1490</v>
      </c>
      <c r="P380" t="s">
        <v>1490</v>
      </c>
      <c r="Q380">
        <v>1</v>
      </c>
      <c r="W380">
        <v>0</v>
      </c>
      <c r="X380">
        <v>-185737400</v>
      </c>
      <c r="Y380">
        <v>1.8256249999999998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1</v>
      </c>
      <c r="AQ380">
        <v>0</v>
      </c>
      <c r="AR380">
        <v>0</v>
      </c>
      <c r="AS380" t="s">
        <v>3</v>
      </c>
      <c r="AT380">
        <v>1.27</v>
      </c>
      <c r="AU380" t="s">
        <v>61</v>
      </c>
      <c r="AV380">
        <v>2</v>
      </c>
      <c r="AW380">
        <v>2</v>
      </c>
      <c r="AX380">
        <v>53553309</v>
      </c>
      <c r="AY380">
        <v>1</v>
      </c>
      <c r="AZ380">
        <v>6144</v>
      </c>
      <c r="BA380">
        <v>352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Y380*Source!I177</f>
        <v>8.8823958750000003</v>
      </c>
      <c r="CY380">
        <f>AD380</f>
        <v>0</v>
      </c>
      <c r="CZ380">
        <f>AH380</f>
        <v>0</v>
      </c>
      <c r="DA380">
        <f>AL380</f>
        <v>1</v>
      </c>
      <c r="DB380">
        <f>ROUND((ROUND(AT380*CZ380,2)*ROUND((1.25*1.15),7)),2)</f>
        <v>0</v>
      </c>
      <c r="DC380">
        <f>ROUND((ROUND(AT380*AG380,2)*ROUND((1.25*1.15),7)),2)</f>
        <v>0</v>
      </c>
    </row>
    <row r="381" spans="1:107" x14ac:dyDescent="0.2">
      <c r="A381">
        <f>ROW(Source!A177)</f>
        <v>177</v>
      </c>
      <c r="B381">
        <v>53551706</v>
      </c>
      <c r="C381">
        <v>53553301</v>
      </c>
      <c r="D381">
        <v>29172556</v>
      </c>
      <c r="E381">
        <v>1</v>
      </c>
      <c r="F381">
        <v>1</v>
      </c>
      <c r="G381">
        <v>1</v>
      </c>
      <c r="H381">
        <v>2</v>
      </c>
      <c r="I381" t="s">
        <v>1647</v>
      </c>
      <c r="J381" t="s">
        <v>1667</v>
      </c>
      <c r="K381" t="s">
        <v>1649</v>
      </c>
      <c r="L381">
        <v>1368</v>
      </c>
      <c r="N381">
        <v>1011</v>
      </c>
      <c r="O381" t="s">
        <v>1494</v>
      </c>
      <c r="P381" t="s">
        <v>1494</v>
      </c>
      <c r="Q381">
        <v>1</v>
      </c>
      <c r="W381">
        <v>0</v>
      </c>
      <c r="X381">
        <v>344519037</v>
      </c>
      <c r="Y381">
        <v>1.8256249999999998</v>
      </c>
      <c r="AA381">
        <v>0</v>
      </c>
      <c r="AB381">
        <v>31.26</v>
      </c>
      <c r="AC381">
        <v>13.5</v>
      </c>
      <c r="AD381">
        <v>0</v>
      </c>
      <c r="AE381">
        <v>0</v>
      </c>
      <c r="AF381">
        <v>31.26</v>
      </c>
      <c r="AG381">
        <v>13.5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1</v>
      </c>
      <c r="AQ381">
        <v>0</v>
      </c>
      <c r="AR381">
        <v>0</v>
      </c>
      <c r="AS381" t="s">
        <v>3</v>
      </c>
      <c r="AT381">
        <v>1.27</v>
      </c>
      <c r="AU381" t="s">
        <v>61</v>
      </c>
      <c r="AV381">
        <v>0</v>
      </c>
      <c r="AW381">
        <v>2</v>
      </c>
      <c r="AX381">
        <v>53553310</v>
      </c>
      <c r="AY381">
        <v>1</v>
      </c>
      <c r="AZ381">
        <v>6144</v>
      </c>
      <c r="BA381">
        <v>353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Y381*Source!I177</f>
        <v>8.8823958750000003</v>
      </c>
      <c r="CY381">
        <f>AB381</f>
        <v>31.26</v>
      </c>
      <c r="CZ381">
        <f>AF381</f>
        <v>31.26</v>
      </c>
      <c r="DA381">
        <f>AJ381</f>
        <v>1</v>
      </c>
      <c r="DB381">
        <f>ROUND((ROUND(AT381*CZ381,2)*ROUND((1.25*1.15),7)),2)</f>
        <v>57.07</v>
      </c>
      <c r="DC381">
        <f>ROUND((ROUND(AT381*AG381,2)*ROUND((1.25*1.15),7)),2)</f>
        <v>24.65</v>
      </c>
    </row>
    <row r="382" spans="1:107" x14ac:dyDescent="0.2">
      <c r="A382">
        <f>ROW(Source!A177)</f>
        <v>177</v>
      </c>
      <c r="B382">
        <v>53551706</v>
      </c>
      <c r="C382">
        <v>53553301</v>
      </c>
      <c r="D382">
        <v>29173152</v>
      </c>
      <c r="E382">
        <v>1</v>
      </c>
      <c r="F382">
        <v>1</v>
      </c>
      <c r="G382">
        <v>1</v>
      </c>
      <c r="H382">
        <v>2</v>
      </c>
      <c r="I382" t="s">
        <v>1670</v>
      </c>
      <c r="J382" t="s">
        <v>1671</v>
      </c>
      <c r="K382" t="s">
        <v>1672</v>
      </c>
      <c r="L382">
        <v>1368</v>
      </c>
      <c r="N382">
        <v>1011</v>
      </c>
      <c r="O382" t="s">
        <v>1494</v>
      </c>
      <c r="P382" t="s">
        <v>1494</v>
      </c>
      <c r="Q382">
        <v>1</v>
      </c>
      <c r="W382">
        <v>0</v>
      </c>
      <c r="X382">
        <v>-944612788</v>
      </c>
      <c r="Y382">
        <v>13.038124999999999</v>
      </c>
      <c r="AA382">
        <v>0</v>
      </c>
      <c r="AB382">
        <v>0.5</v>
      </c>
      <c r="AC382">
        <v>0</v>
      </c>
      <c r="AD382">
        <v>0</v>
      </c>
      <c r="AE382">
        <v>0</v>
      </c>
      <c r="AF382">
        <v>0.5</v>
      </c>
      <c r="AG382">
        <v>0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1</v>
      </c>
      <c r="AQ382">
        <v>0</v>
      </c>
      <c r="AR382">
        <v>0</v>
      </c>
      <c r="AS382" t="s">
        <v>3</v>
      </c>
      <c r="AT382">
        <v>9.07</v>
      </c>
      <c r="AU382" t="s">
        <v>61</v>
      </c>
      <c r="AV382">
        <v>0</v>
      </c>
      <c r="AW382">
        <v>2</v>
      </c>
      <c r="AX382">
        <v>53553311</v>
      </c>
      <c r="AY382">
        <v>1</v>
      </c>
      <c r="AZ382">
        <v>6144</v>
      </c>
      <c r="BA382">
        <v>354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Y382*Source!I177</f>
        <v>63.435693375</v>
      </c>
      <c r="CY382">
        <f>AB382</f>
        <v>0.5</v>
      </c>
      <c r="CZ382">
        <f>AF382</f>
        <v>0.5</v>
      </c>
      <c r="DA382">
        <f>AJ382</f>
        <v>1</v>
      </c>
      <c r="DB382">
        <f>ROUND((ROUND(AT382*CZ382,2)*ROUND((1.25*1.15),7)),2)</f>
        <v>6.53</v>
      </c>
      <c r="DC382">
        <f>ROUND((ROUND(AT382*AG382,2)*ROUND((1.25*1.15),7)),2)</f>
        <v>0</v>
      </c>
    </row>
    <row r="383" spans="1:107" x14ac:dyDescent="0.2">
      <c r="A383">
        <f>ROW(Source!A177)</f>
        <v>177</v>
      </c>
      <c r="B383">
        <v>53551706</v>
      </c>
      <c r="C383">
        <v>53553301</v>
      </c>
      <c r="D383">
        <v>29145158</v>
      </c>
      <c r="E383">
        <v>1</v>
      </c>
      <c r="F383">
        <v>1</v>
      </c>
      <c r="G383">
        <v>1</v>
      </c>
      <c r="H383">
        <v>3</v>
      </c>
      <c r="I383" t="s">
        <v>1673</v>
      </c>
      <c r="J383" t="s">
        <v>1674</v>
      </c>
      <c r="K383" t="s">
        <v>1675</v>
      </c>
      <c r="L383">
        <v>1339</v>
      </c>
      <c r="N383">
        <v>1007</v>
      </c>
      <c r="O383" t="s">
        <v>425</v>
      </c>
      <c r="P383" t="s">
        <v>425</v>
      </c>
      <c r="Q383">
        <v>1</v>
      </c>
      <c r="W383">
        <v>0</v>
      </c>
      <c r="X383">
        <v>1901479482</v>
      </c>
      <c r="Y383">
        <v>2.04</v>
      </c>
      <c r="AA383">
        <v>548.29999999999995</v>
      </c>
      <c r="AB383">
        <v>0</v>
      </c>
      <c r="AC383">
        <v>0</v>
      </c>
      <c r="AD383">
        <v>0</v>
      </c>
      <c r="AE383">
        <v>548.29999999999995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2.04</v>
      </c>
      <c r="AU383" t="s">
        <v>3</v>
      </c>
      <c r="AV383">
        <v>0</v>
      </c>
      <c r="AW383">
        <v>2</v>
      </c>
      <c r="AX383">
        <v>53553312</v>
      </c>
      <c r="AY383">
        <v>1</v>
      </c>
      <c r="AZ383">
        <v>0</v>
      </c>
      <c r="BA383">
        <v>355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Y383*Source!I177</f>
        <v>9.9254160000000002</v>
      </c>
      <c r="CY383">
        <f>AA383</f>
        <v>548.29999999999995</v>
      </c>
      <c r="CZ383">
        <f>AE383</f>
        <v>548.29999999999995</v>
      </c>
      <c r="DA383">
        <f>AI383</f>
        <v>1</v>
      </c>
      <c r="DB383">
        <f>ROUND(ROUND(AT383*CZ383,2),2)</f>
        <v>1118.53</v>
      </c>
      <c r="DC383">
        <f>ROUND(ROUND(AT383*AG383,2),2)</f>
        <v>0</v>
      </c>
    </row>
    <row r="384" spans="1:107" x14ac:dyDescent="0.2">
      <c r="A384">
        <f>ROW(Source!A177)</f>
        <v>177</v>
      </c>
      <c r="B384">
        <v>53551706</v>
      </c>
      <c r="C384">
        <v>53553301</v>
      </c>
      <c r="D384">
        <v>29150040</v>
      </c>
      <c r="E384">
        <v>1</v>
      </c>
      <c r="F384">
        <v>1</v>
      </c>
      <c r="G384">
        <v>1</v>
      </c>
      <c r="H384">
        <v>3</v>
      </c>
      <c r="I384" t="s">
        <v>1576</v>
      </c>
      <c r="J384" t="s">
        <v>1577</v>
      </c>
      <c r="K384" t="s">
        <v>1578</v>
      </c>
      <c r="L384">
        <v>1339</v>
      </c>
      <c r="N384">
        <v>1007</v>
      </c>
      <c r="O384" t="s">
        <v>425</v>
      </c>
      <c r="P384" t="s">
        <v>425</v>
      </c>
      <c r="Q384">
        <v>1</v>
      </c>
      <c r="W384">
        <v>0</v>
      </c>
      <c r="X384">
        <v>619799737</v>
      </c>
      <c r="Y384">
        <v>3.5</v>
      </c>
      <c r="AA384">
        <v>2.44</v>
      </c>
      <c r="AB384">
        <v>0</v>
      </c>
      <c r="AC384">
        <v>0</v>
      </c>
      <c r="AD384">
        <v>0</v>
      </c>
      <c r="AE384">
        <v>2.44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3.5</v>
      </c>
      <c r="AU384" t="s">
        <v>3</v>
      </c>
      <c r="AV384">
        <v>0</v>
      </c>
      <c r="AW384">
        <v>2</v>
      </c>
      <c r="AX384">
        <v>53553313</v>
      </c>
      <c r="AY384">
        <v>1</v>
      </c>
      <c r="AZ384">
        <v>0</v>
      </c>
      <c r="BA384">
        <v>356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Y384*Source!I177</f>
        <v>17.0289</v>
      </c>
      <c r="CY384">
        <f>AA384</f>
        <v>2.44</v>
      </c>
      <c r="CZ384">
        <f>AE384</f>
        <v>2.44</v>
      </c>
      <c r="DA384">
        <f>AI384</f>
        <v>1</v>
      </c>
      <c r="DB384">
        <f>ROUND(ROUND(AT384*CZ384,2),2)</f>
        <v>8.5399999999999991</v>
      </c>
      <c r="DC384">
        <f>ROUND(ROUND(AT384*AG384,2),2)</f>
        <v>0</v>
      </c>
    </row>
    <row r="385" spans="1:107" x14ac:dyDescent="0.2">
      <c r="A385">
        <f>ROW(Source!A178)</f>
        <v>178</v>
      </c>
      <c r="B385">
        <v>53551707</v>
      </c>
      <c r="C385">
        <v>53553301</v>
      </c>
      <c r="D385">
        <v>18411771</v>
      </c>
      <c r="E385">
        <v>1</v>
      </c>
      <c r="F385">
        <v>1</v>
      </c>
      <c r="G385">
        <v>1</v>
      </c>
      <c r="H385">
        <v>1</v>
      </c>
      <c r="I385" t="s">
        <v>1668</v>
      </c>
      <c r="J385" t="s">
        <v>3</v>
      </c>
      <c r="K385" t="s">
        <v>1669</v>
      </c>
      <c r="L385">
        <v>1369</v>
      </c>
      <c r="N385">
        <v>1013</v>
      </c>
      <c r="O385" t="s">
        <v>1486</v>
      </c>
      <c r="P385" t="s">
        <v>1486</v>
      </c>
      <c r="Q385">
        <v>1</v>
      </c>
      <c r="W385">
        <v>0</v>
      </c>
      <c r="X385">
        <v>922534627</v>
      </c>
      <c r="Y385">
        <v>52.251974999999987</v>
      </c>
      <c r="AA385">
        <v>0</v>
      </c>
      <c r="AB385">
        <v>0</v>
      </c>
      <c r="AC385">
        <v>0</v>
      </c>
      <c r="AD385">
        <v>279.81</v>
      </c>
      <c r="AE385">
        <v>0</v>
      </c>
      <c r="AF385">
        <v>0</v>
      </c>
      <c r="AG385">
        <v>0</v>
      </c>
      <c r="AH385">
        <v>279.81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39.51</v>
      </c>
      <c r="AU385" t="s">
        <v>62</v>
      </c>
      <c r="AV385">
        <v>1</v>
      </c>
      <c r="AW385">
        <v>2</v>
      </c>
      <c r="AX385">
        <v>53553308</v>
      </c>
      <c r="AY385">
        <v>2</v>
      </c>
      <c r="AZ385">
        <v>137216</v>
      </c>
      <c r="BA385">
        <v>357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Y385*Source!I178</f>
        <v>254.22675916499995</v>
      </c>
      <c r="CY385">
        <f>AD385</f>
        <v>279.81</v>
      </c>
      <c r="CZ385">
        <f>AH385</f>
        <v>279.81</v>
      </c>
      <c r="DA385">
        <f>AL385</f>
        <v>1</v>
      </c>
      <c r="DB385">
        <f>ROUND((ROUND(AT385*CZ385,2)*ROUND((1.15*1.15),7)),2)</f>
        <v>14620.62</v>
      </c>
      <c r="DC385">
        <f>ROUND((ROUND(AT385*AG385,2)*ROUND((1.15*1.15),7)),2)</f>
        <v>0</v>
      </c>
    </row>
    <row r="386" spans="1:107" x14ac:dyDescent="0.2">
      <c r="A386">
        <f>ROW(Source!A178)</f>
        <v>178</v>
      </c>
      <c r="B386">
        <v>53551707</v>
      </c>
      <c r="C386">
        <v>53553301</v>
      </c>
      <c r="D386">
        <v>121548</v>
      </c>
      <c r="E386">
        <v>1</v>
      </c>
      <c r="F386">
        <v>1</v>
      </c>
      <c r="G386">
        <v>1</v>
      </c>
      <c r="H386">
        <v>1</v>
      </c>
      <c r="I386" t="s">
        <v>31</v>
      </c>
      <c r="J386" t="s">
        <v>3</v>
      </c>
      <c r="K386" t="s">
        <v>1489</v>
      </c>
      <c r="L386">
        <v>608254</v>
      </c>
      <c r="N386">
        <v>1013</v>
      </c>
      <c r="O386" t="s">
        <v>1490</v>
      </c>
      <c r="P386" t="s">
        <v>1490</v>
      </c>
      <c r="Q386">
        <v>1</v>
      </c>
      <c r="W386">
        <v>0</v>
      </c>
      <c r="X386">
        <v>-185737400</v>
      </c>
      <c r="Y386">
        <v>1.8256249999999998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1.27</v>
      </c>
      <c r="AU386" t="s">
        <v>61</v>
      </c>
      <c r="AV386">
        <v>2</v>
      </c>
      <c r="AW386">
        <v>2</v>
      </c>
      <c r="AX386">
        <v>53553309</v>
      </c>
      <c r="AY386">
        <v>1</v>
      </c>
      <c r="AZ386">
        <v>6144</v>
      </c>
      <c r="BA386">
        <v>358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Y386*Source!I178</f>
        <v>8.8823958750000003</v>
      </c>
      <c r="CY386">
        <f>AD386</f>
        <v>0</v>
      </c>
      <c r="CZ386">
        <f>AH386</f>
        <v>0</v>
      </c>
      <c r="DA386">
        <f>AL386</f>
        <v>1</v>
      </c>
      <c r="DB386">
        <f>ROUND((ROUND(AT386*CZ386,2)*ROUND((1.25*1.15),7)),2)</f>
        <v>0</v>
      </c>
      <c r="DC386">
        <f>ROUND((ROUND(AT386*AG386,2)*ROUND((1.25*1.15),7)),2)</f>
        <v>0</v>
      </c>
    </row>
    <row r="387" spans="1:107" x14ac:dyDescent="0.2">
      <c r="A387">
        <f>ROW(Source!A178)</f>
        <v>178</v>
      </c>
      <c r="B387">
        <v>53551707</v>
      </c>
      <c r="C387">
        <v>53553301</v>
      </c>
      <c r="D387">
        <v>29172556</v>
      </c>
      <c r="E387">
        <v>1</v>
      </c>
      <c r="F387">
        <v>1</v>
      </c>
      <c r="G387">
        <v>1</v>
      </c>
      <c r="H387">
        <v>2</v>
      </c>
      <c r="I387" t="s">
        <v>1647</v>
      </c>
      <c r="J387" t="s">
        <v>1667</v>
      </c>
      <c r="K387" t="s">
        <v>1649</v>
      </c>
      <c r="L387">
        <v>1368</v>
      </c>
      <c r="N387">
        <v>1011</v>
      </c>
      <c r="O387" t="s">
        <v>1494</v>
      </c>
      <c r="P387" t="s">
        <v>1494</v>
      </c>
      <c r="Q387">
        <v>1</v>
      </c>
      <c r="W387">
        <v>0</v>
      </c>
      <c r="X387">
        <v>344519037</v>
      </c>
      <c r="Y387">
        <v>1.8256249999999998</v>
      </c>
      <c r="AA387">
        <v>0</v>
      </c>
      <c r="AB387">
        <v>31.26</v>
      </c>
      <c r="AC387">
        <v>13.5</v>
      </c>
      <c r="AD387">
        <v>0</v>
      </c>
      <c r="AE387">
        <v>0</v>
      </c>
      <c r="AF387">
        <v>31.26</v>
      </c>
      <c r="AG387">
        <v>13.5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1</v>
      </c>
      <c r="AQ387">
        <v>0</v>
      </c>
      <c r="AR387">
        <v>0</v>
      </c>
      <c r="AS387" t="s">
        <v>3</v>
      </c>
      <c r="AT387">
        <v>1.27</v>
      </c>
      <c r="AU387" t="s">
        <v>61</v>
      </c>
      <c r="AV387">
        <v>0</v>
      </c>
      <c r="AW387">
        <v>2</v>
      </c>
      <c r="AX387">
        <v>53553310</v>
      </c>
      <c r="AY387">
        <v>1</v>
      </c>
      <c r="AZ387">
        <v>6144</v>
      </c>
      <c r="BA387">
        <v>359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Y387*Source!I178</f>
        <v>8.8823958750000003</v>
      </c>
      <c r="CY387">
        <f>AB387</f>
        <v>31.26</v>
      </c>
      <c r="CZ387">
        <f>AF387</f>
        <v>31.26</v>
      </c>
      <c r="DA387">
        <f>AJ387</f>
        <v>1</v>
      </c>
      <c r="DB387">
        <f>ROUND((ROUND(AT387*CZ387,2)*ROUND((1.25*1.15),7)),2)</f>
        <v>57.07</v>
      </c>
      <c r="DC387">
        <f>ROUND((ROUND(AT387*AG387,2)*ROUND((1.25*1.15),7)),2)</f>
        <v>24.65</v>
      </c>
    </row>
    <row r="388" spans="1:107" x14ac:dyDescent="0.2">
      <c r="A388">
        <f>ROW(Source!A178)</f>
        <v>178</v>
      </c>
      <c r="B388">
        <v>53551707</v>
      </c>
      <c r="C388">
        <v>53553301</v>
      </c>
      <c r="D388">
        <v>29173152</v>
      </c>
      <c r="E388">
        <v>1</v>
      </c>
      <c r="F388">
        <v>1</v>
      </c>
      <c r="G388">
        <v>1</v>
      </c>
      <c r="H388">
        <v>2</v>
      </c>
      <c r="I388" t="s">
        <v>1670</v>
      </c>
      <c r="J388" t="s">
        <v>1671</v>
      </c>
      <c r="K388" t="s">
        <v>1672</v>
      </c>
      <c r="L388">
        <v>1368</v>
      </c>
      <c r="N388">
        <v>1011</v>
      </c>
      <c r="O388" t="s">
        <v>1494</v>
      </c>
      <c r="P388" t="s">
        <v>1494</v>
      </c>
      <c r="Q388">
        <v>1</v>
      </c>
      <c r="W388">
        <v>0</v>
      </c>
      <c r="X388">
        <v>-944612788</v>
      </c>
      <c r="Y388">
        <v>13.038124999999999</v>
      </c>
      <c r="AA388">
        <v>0</v>
      </c>
      <c r="AB388">
        <v>0.5</v>
      </c>
      <c r="AC388">
        <v>0</v>
      </c>
      <c r="AD388">
        <v>0</v>
      </c>
      <c r="AE388">
        <v>0</v>
      </c>
      <c r="AF388">
        <v>0.5</v>
      </c>
      <c r="AG388">
        <v>0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1</v>
      </c>
      <c r="AQ388">
        <v>0</v>
      </c>
      <c r="AR388">
        <v>0</v>
      </c>
      <c r="AS388" t="s">
        <v>3</v>
      </c>
      <c r="AT388">
        <v>9.07</v>
      </c>
      <c r="AU388" t="s">
        <v>61</v>
      </c>
      <c r="AV388">
        <v>0</v>
      </c>
      <c r="AW388">
        <v>2</v>
      </c>
      <c r="AX388">
        <v>53553311</v>
      </c>
      <c r="AY388">
        <v>1</v>
      </c>
      <c r="AZ388">
        <v>6144</v>
      </c>
      <c r="BA388">
        <v>360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Y388*Source!I178</f>
        <v>63.435693375</v>
      </c>
      <c r="CY388">
        <f>AB388</f>
        <v>0.5</v>
      </c>
      <c r="CZ388">
        <f>AF388</f>
        <v>0.5</v>
      </c>
      <c r="DA388">
        <f>AJ388</f>
        <v>1</v>
      </c>
      <c r="DB388">
        <f>ROUND((ROUND(AT388*CZ388,2)*ROUND((1.25*1.15),7)),2)</f>
        <v>6.53</v>
      </c>
      <c r="DC388">
        <f>ROUND((ROUND(AT388*AG388,2)*ROUND((1.25*1.15),7)),2)</f>
        <v>0</v>
      </c>
    </row>
    <row r="389" spans="1:107" x14ac:dyDescent="0.2">
      <c r="A389">
        <f>ROW(Source!A178)</f>
        <v>178</v>
      </c>
      <c r="B389">
        <v>53551707</v>
      </c>
      <c r="C389">
        <v>53553301</v>
      </c>
      <c r="D389">
        <v>29145158</v>
      </c>
      <c r="E389">
        <v>1</v>
      </c>
      <c r="F389">
        <v>1</v>
      </c>
      <c r="G389">
        <v>1</v>
      </c>
      <c r="H389">
        <v>3</v>
      </c>
      <c r="I389" t="s">
        <v>1673</v>
      </c>
      <c r="J389" t="s">
        <v>1674</v>
      </c>
      <c r="K389" t="s">
        <v>1675</v>
      </c>
      <c r="L389">
        <v>1339</v>
      </c>
      <c r="N389">
        <v>1007</v>
      </c>
      <c r="O389" t="s">
        <v>425</v>
      </c>
      <c r="P389" t="s">
        <v>425</v>
      </c>
      <c r="Q389">
        <v>1</v>
      </c>
      <c r="W389">
        <v>0</v>
      </c>
      <c r="X389">
        <v>1901479482</v>
      </c>
      <c r="Y389">
        <v>2.04</v>
      </c>
      <c r="AA389">
        <v>3366.56</v>
      </c>
      <c r="AB389">
        <v>0</v>
      </c>
      <c r="AC389">
        <v>0</v>
      </c>
      <c r="AD389">
        <v>0</v>
      </c>
      <c r="AE389">
        <v>548.29999999999995</v>
      </c>
      <c r="AF389">
        <v>0</v>
      </c>
      <c r="AG389">
        <v>0</v>
      </c>
      <c r="AH389">
        <v>0</v>
      </c>
      <c r="AI389">
        <v>6.14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2.04</v>
      </c>
      <c r="AU389" t="s">
        <v>3</v>
      </c>
      <c r="AV389">
        <v>0</v>
      </c>
      <c r="AW389">
        <v>2</v>
      </c>
      <c r="AX389">
        <v>53553312</v>
      </c>
      <c r="AY389">
        <v>1</v>
      </c>
      <c r="AZ389">
        <v>0</v>
      </c>
      <c r="BA389">
        <v>361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Y389*Source!I178</f>
        <v>9.9254160000000002</v>
      </c>
      <c r="CY389">
        <f>AA389</f>
        <v>3366.56</v>
      </c>
      <c r="CZ389">
        <f>AE389</f>
        <v>548.29999999999995</v>
      </c>
      <c r="DA389">
        <f>AI389</f>
        <v>6.14</v>
      </c>
      <c r="DB389">
        <f>ROUND(ROUND(AT389*CZ389,2),2)</f>
        <v>1118.53</v>
      </c>
      <c r="DC389">
        <f>ROUND(ROUND(AT389*AG389,2),2)</f>
        <v>0</v>
      </c>
    </row>
    <row r="390" spans="1:107" x14ac:dyDescent="0.2">
      <c r="A390">
        <f>ROW(Source!A178)</f>
        <v>178</v>
      </c>
      <c r="B390">
        <v>53551707</v>
      </c>
      <c r="C390">
        <v>53553301</v>
      </c>
      <c r="D390">
        <v>29150040</v>
      </c>
      <c r="E390">
        <v>1</v>
      </c>
      <c r="F390">
        <v>1</v>
      </c>
      <c r="G390">
        <v>1</v>
      </c>
      <c r="H390">
        <v>3</v>
      </c>
      <c r="I390" t="s">
        <v>1576</v>
      </c>
      <c r="J390" t="s">
        <v>1577</v>
      </c>
      <c r="K390" t="s">
        <v>1578</v>
      </c>
      <c r="L390">
        <v>1339</v>
      </c>
      <c r="N390">
        <v>1007</v>
      </c>
      <c r="O390" t="s">
        <v>425</v>
      </c>
      <c r="P390" t="s">
        <v>425</v>
      </c>
      <c r="Q390">
        <v>1</v>
      </c>
      <c r="W390">
        <v>0</v>
      </c>
      <c r="X390">
        <v>619799737</v>
      </c>
      <c r="Y390">
        <v>3.5</v>
      </c>
      <c r="AA390">
        <v>14.98</v>
      </c>
      <c r="AB390">
        <v>0</v>
      </c>
      <c r="AC390">
        <v>0</v>
      </c>
      <c r="AD390">
        <v>0</v>
      </c>
      <c r="AE390">
        <v>2.44</v>
      </c>
      <c r="AF390">
        <v>0</v>
      </c>
      <c r="AG390">
        <v>0</v>
      </c>
      <c r="AH390">
        <v>0</v>
      </c>
      <c r="AI390">
        <v>6.14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3.5</v>
      </c>
      <c r="AU390" t="s">
        <v>3</v>
      </c>
      <c r="AV390">
        <v>0</v>
      </c>
      <c r="AW390">
        <v>2</v>
      </c>
      <c r="AX390">
        <v>53553313</v>
      </c>
      <c r="AY390">
        <v>1</v>
      </c>
      <c r="AZ390">
        <v>0</v>
      </c>
      <c r="BA390">
        <v>362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Y390*Source!I178</f>
        <v>17.0289</v>
      </c>
      <c r="CY390">
        <f>AA390</f>
        <v>14.98</v>
      </c>
      <c r="CZ390">
        <f>AE390</f>
        <v>2.44</v>
      </c>
      <c r="DA390">
        <f>AI390</f>
        <v>6.14</v>
      </c>
      <c r="DB390">
        <f>ROUND(ROUND(AT390*CZ390,2),2)</f>
        <v>8.5399999999999991</v>
      </c>
      <c r="DC390">
        <f>ROUND(ROUND(AT390*AG390,2),2)</f>
        <v>0</v>
      </c>
    </row>
    <row r="391" spans="1:107" x14ac:dyDescent="0.2">
      <c r="A391">
        <f>ROW(Source!A179)</f>
        <v>179</v>
      </c>
      <c r="B391">
        <v>53551706</v>
      </c>
      <c r="C391">
        <v>53553314</v>
      </c>
      <c r="D391">
        <v>18411771</v>
      </c>
      <c r="E391">
        <v>1</v>
      </c>
      <c r="F391">
        <v>1</v>
      </c>
      <c r="G391">
        <v>1</v>
      </c>
      <c r="H391">
        <v>1</v>
      </c>
      <c r="I391" t="s">
        <v>1668</v>
      </c>
      <c r="J391" t="s">
        <v>3</v>
      </c>
      <c r="K391" t="s">
        <v>1669</v>
      </c>
      <c r="L391">
        <v>1369</v>
      </c>
      <c r="N391">
        <v>1013</v>
      </c>
      <c r="O391" t="s">
        <v>1486</v>
      </c>
      <c r="P391" t="s">
        <v>1486</v>
      </c>
      <c r="Q391">
        <v>1</v>
      </c>
      <c r="W391">
        <v>0</v>
      </c>
      <c r="X391">
        <v>922534627</v>
      </c>
      <c r="Y391">
        <v>6.6124999999999989</v>
      </c>
      <c r="AA391">
        <v>0</v>
      </c>
      <c r="AB391">
        <v>0</v>
      </c>
      <c r="AC391">
        <v>0</v>
      </c>
      <c r="AD391">
        <v>279.81</v>
      </c>
      <c r="AE391">
        <v>0</v>
      </c>
      <c r="AF391">
        <v>0</v>
      </c>
      <c r="AG391">
        <v>0</v>
      </c>
      <c r="AH391">
        <v>279.81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1</v>
      </c>
      <c r="AQ391">
        <v>0</v>
      </c>
      <c r="AR391">
        <v>0</v>
      </c>
      <c r="AS391" t="s">
        <v>3</v>
      </c>
      <c r="AT391">
        <v>0.5</v>
      </c>
      <c r="AU391" t="s">
        <v>369</v>
      </c>
      <c r="AV391">
        <v>1</v>
      </c>
      <c r="AW391">
        <v>2</v>
      </c>
      <c r="AX391">
        <v>53553320</v>
      </c>
      <c r="AY391">
        <v>2</v>
      </c>
      <c r="AZ391">
        <v>137216</v>
      </c>
      <c r="BA391">
        <v>363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Y391*Source!I179</f>
        <v>32.172457499999993</v>
      </c>
      <c r="CY391">
        <f>AD391</f>
        <v>279.81</v>
      </c>
      <c r="CZ391">
        <f>AH391</f>
        <v>279.81</v>
      </c>
      <c r="DA391">
        <f>AL391</f>
        <v>1</v>
      </c>
      <c r="DB391">
        <f>ROUND((ROUND(AT391*CZ391,2)*ROUND(((1.15*1.15)*10),7)),2)</f>
        <v>1850.31</v>
      </c>
      <c r="DC391">
        <f>ROUND((ROUND(AT391*AG391,2)*ROUND(((1.15*1.15)*10),7)),2)</f>
        <v>0</v>
      </c>
    </row>
    <row r="392" spans="1:107" x14ac:dyDescent="0.2">
      <c r="A392">
        <f>ROW(Source!A179)</f>
        <v>179</v>
      </c>
      <c r="B392">
        <v>53551706</v>
      </c>
      <c r="C392">
        <v>53553314</v>
      </c>
      <c r="D392">
        <v>121548</v>
      </c>
      <c r="E392">
        <v>1</v>
      </c>
      <c r="F392">
        <v>1</v>
      </c>
      <c r="G392">
        <v>1</v>
      </c>
      <c r="H392">
        <v>1</v>
      </c>
      <c r="I392" t="s">
        <v>31</v>
      </c>
      <c r="J392" t="s">
        <v>3</v>
      </c>
      <c r="K392" t="s">
        <v>1489</v>
      </c>
      <c r="L392">
        <v>608254</v>
      </c>
      <c r="N392">
        <v>1013</v>
      </c>
      <c r="O392" t="s">
        <v>1490</v>
      </c>
      <c r="P392" t="s">
        <v>1490</v>
      </c>
      <c r="Q392">
        <v>1</v>
      </c>
      <c r="W392">
        <v>0</v>
      </c>
      <c r="X392">
        <v>-185737400</v>
      </c>
      <c r="Y392">
        <v>3.0187499999999998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1</v>
      </c>
      <c r="AQ392">
        <v>0</v>
      </c>
      <c r="AR392">
        <v>0</v>
      </c>
      <c r="AS392" t="s">
        <v>3</v>
      </c>
      <c r="AT392">
        <v>0.21</v>
      </c>
      <c r="AU392" t="s">
        <v>368</v>
      </c>
      <c r="AV392">
        <v>2</v>
      </c>
      <c r="AW392">
        <v>2</v>
      </c>
      <c r="AX392">
        <v>53553321</v>
      </c>
      <c r="AY392">
        <v>1</v>
      </c>
      <c r="AZ392">
        <v>6144</v>
      </c>
      <c r="BA392">
        <v>364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Y392*Source!I179</f>
        <v>14.68742625</v>
      </c>
      <c r="CY392">
        <f>AD392</f>
        <v>0</v>
      </c>
      <c r="CZ392">
        <f>AH392</f>
        <v>0</v>
      </c>
      <c r="DA392">
        <f>AL392</f>
        <v>1</v>
      </c>
      <c r="DB392">
        <f>ROUND((ROUND(AT392*CZ392,2)*ROUND(((1.25*1.15)*10),7)),2)</f>
        <v>0</v>
      </c>
      <c r="DC392">
        <f>ROUND((ROUND(AT392*AG392,2)*ROUND(((1.25*1.15)*10),7)),2)</f>
        <v>0</v>
      </c>
    </row>
    <row r="393" spans="1:107" x14ac:dyDescent="0.2">
      <c r="A393">
        <f>ROW(Source!A179)</f>
        <v>179</v>
      </c>
      <c r="B393">
        <v>53551706</v>
      </c>
      <c r="C393">
        <v>53553314</v>
      </c>
      <c r="D393">
        <v>29172556</v>
      </c>
      <c r="E393">
        <v>1</v>
      </c>
      <c r="F393">
        <v>1</v>
      </c>
      <c r="G393">
        <v>1</v>
      </c>
      <c r="H393">
        <v>2</v>
      </c>
      <c r="I393" t="s">
        <v>1647</v>
      </c>
      <c r="J393" t="s">
        <v>1667</v>
      </c>
      <c r="K393" t="s">
        <v>1649</v>
      </c>
      <c r="L393">
        <v>1368</v>
      </c>
      <c r="N393">
        <v>1011</v>
      </c>
      <c r="O393" t="s">
        <v>1494</v>
      </c>
      <c r="P393" t="s">
        <v>1494</v>
      </c>
      <c r="Q393">
        <v>1</v>
      </c>
      <c r="W393">
        <v>0</v>
      </c>
      <c r="X393">
        <v>344519037</v>
      </c>
      <c r="Y393">
        <v>3.0187499999999998</v>
      </c>
      <c r="AA393">
        <v>0</v>
      </c>
      <c r="AB393">
        <v>31.26</v>
      </c>
      <c r="AC393">
        <v>13.5</v>
      </c>
      <c r="AD393">
        <v>0</v>
      </c>
      <c r="AE393">
        <v>0</v>
      </c>
      <c r="AF393">
        <v>31.26</v>
      </c>
      <c r="AG393">
        <v>13.5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1</v>
      </c>
      <c r="AQ393">
        <v>0</v>
      </c>
      <c r="AR393">
        <v>0</v>
      </c>
      <c r="AS393" t="s">
        <v>3</v>
      </c>
      <c r="AT393">
        <v>0.21</v>
      </c>
      <c r="AU393" t="s">
        <v>368</v>
      </c>
      <c r="AV393">
        <v>0</v>
      </c>
      <c r="AW393">
        <v>2</v>
      </c>
      <c r="AX393">
        <v>53553322</v>
      </c>
      <c r="AY393">
        <v>1</v>
      </c>
      <c r="AZ393">
        <v>6144</v>
      </c>
      <c r="BA393">
        <v>365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Y393*Source!I179</f>
        <v>14.68742625</v>
      </c>
      <c r="CY393">
        <f>AB393</f>
        <v>31.26</v>
      </c>
      <c r="CZ393">
        <f>AF393</f>
        <v>31.26</v>
      </c>
      <c r="DA393">
        <f>AJ393</f>
        <v>1</v>
      </c>
      <c r="DB393">
        <f>ROUND((ROUND(AT393*CZ393,2)*ROUND(((1.25*1.15)*10),7)),2)</f>
        <v>94.3</v>
      </c>
      <c r="DC393">
        <f>ROUND((ROUND(AT393*AG393,2)*ROUND(((1.25*1.15)*10),7)),2)</f>
        <v>40.83</v>
      </c>
    </row>
    <row r="394" spans="1:107" x14ac:dyDescent="0.2">
      <c r="A394">
        <f>ROW(Source!A179)</f>
        <v>179</v>
      </c>
      <c r="B394">
        <v>53551706</v>
      </c>
      <c r="C394">
        <v>53553314</v>
      </c>
      <c r="D394">
        <v>29173152</v>
      </c>
      <c r="E394">
        <v>1</v>
      </c>
      <c r="F394">
        <v>1</v>
      </c>
      <c r="G394">
        <v>1</v>
      </c>
      <c r="H394">
        <v>2</v>
      </c>
      <c r="I394" t="s">
        <v>1670</v>
      </c>
      <c r="J394" t="s">
        <v>1671</v>
      </c>
      <c r="K394" t="s">
        <v>1672</v>
      </c>
      <c r="L394">
        <v>1368</v>
      </c>
      <c r="N394">
        <v>1011</v>
      </c>
      <c r="O394" t="s">
        <v>1494</v>
      </c>
      <c r="P394" t="s">
        <v>1494</v>
      </c>
      <c r="Q394">
        <v>1</v>
      </c>
      <c r="W394">
        <v>0</v>
      </c>
      <c r="X394">
        <v>-944612788</v>
      </c>
      <c r="Y394">
        <v>33.349999999999994</v>
      </c>
      <c r="AA394">
        <v>0</v>
      </c>
      <c r="AB394">
        <v>0.5</v>
      </c>
      <c r="AC394">
        <v>0</v>
      </c>
      <c r="AD394">
        <v>0</v>
      </c>
      <c r="AE394">
        <v>0</v>
      </c>
      <c r="AF394">
        <v>0.5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1</v>
      </c>
      <c r="AQ394">
        <v>0</v>
      </c>
      <c r="AR394">
        <v>0</v>
      </c>
      <c r="AS394" t="s">
        <v>3</v>
      </c>
      <c r="AT394">
        <v>2.3199999999999998</v>
      </c>
      <c r="AU394" t="s">
        <v>368</v>
      </c>
      <c r="AV394">
        <v>0</v>
      </c>
      <c r="AW394">
        <v>2</v>
      </c>
      <c r="AX394">
        <v>53553323</v>
      </c>
      <c r="AY394">
        <v>1</v>
      </c>
      <c r="AZ394">
        <v>6144</v>
      </c>
      <c r="BA394">
        <v>366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Y394*Source!I179</f>
        <v>162.26108999999997</v>
      </c>
      <c r="CY394">
        <f>AB394</f>
        <v>0.5</v>
      </c>
      <c r="CZ394">
        <f>AF394</f>
        <v>0.5</v>
      </c>
      <c r="DA394">
        <f>AJ394</f>
        <v>1</v>
      </c>
      <c r="DB394">
        <f>ROUND((ROUND(AT394*CZ394,2)*ROUND(((1.25*1.15)*10),7)),2)</f>
        <v>16.68</v>
      </c>
      <c r="DC394">
        <f>ROUND((ROUND(AT394*AG394,2)*ROUND(((1.25*1.15)*10),7)),2)</f>
        <v>0</v>
      </c>
    </row>
    <row r="395" spans="1:107" x14ac:dyDescent="0.2">
      <c r="A395">
        <f>ROW(Source!A179)</f>
        <v>179</v>
      </c>
      <c r="B395">
        <v>53551706</v>
      </c>
      <c r="C395">
        <v>53553314</v>
      </c>
      <c r="D395">
        <v>29145158</v>
      </c>
      <c r="E395">
        <v>1</v>
      </c>
      <c r="F395">
        <v>1</v>
      </c>
      <c r="G395">
        <v>1</v>
      </c>
      <c r="H395">
        <v>3</v>
      </c>
      <c r="I395" t="s">
        <v>1673</v>
      </c>
      <c r="J395" t="s">
        <v>1674</v>
      </c>
      <c r="K395" t="s">
        <v>1675</v>
      </c>
      <c r="L395">
        <v>1339</v>
      </c>
      <c r="N395">
        <v>1007</v>
      </c>
      <c r="O395" t="s">
        <v>425</v>
      </c>
      <c r="P395" t="s">
        <v>425</v>
      </c>
      <c r="Q395">
        <v>1</v>
      </c>
      <c r="W395">
        <v>0</v>
      </c>
      <c r="X395">
        <v>1901479482</v>
      </c>
      <c r="Y395">
        <v>5.0999999999999996</v>
      </c>
      <c r="AA395">
        <v>548.29999999999995</v>
      </c>
      <c r="AB395">
        <v>0</v>
      </c>
      <c r="AC395">
        <v>0</v>
      </c>
      <c r="AD395">
        <v>0</v>
      </c>
      <c r="AE395">
        <v>548.29999999999995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1</v>
      </c>
      <c r="AQ395">
        <v>0</v>
      </c>
      <c r="AR395">
        <v>0</v>
      </c>
      <c r="AS395" t="s">
        <v>3</v>
      </c>
      <c r="AT395">
        <v>0.51</v>
      </c>
      <c r="AU395" t="s">
        <v>348</v>
      </c>
      <c r="AV395">
        <v>0</v>
      </c>
      <c r="AW395">
        <v>2</v>
      </c>
      <c r="AX395">
        <v>53553324</v>
      </c>
      <c r="AY395">
        <v>1</v>
      </c>
      <c r="AZ395">
        <v>6144</v>
      </c>
      <c r="BA395">
        <v>367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Y395*Source!I179</f>
        <v>24.81354</v>
      </c>
      <c r="CY395">
        <f>AA395</f>
        <v>548.29999999999995</v>
      </c>
      <c r="CZ395">
        <f>AE395</f>
        <v>548.29999999999995</v>
      </c>
      <c r="DA395">
        <f>AI395</f>
        <v>1</v>
      </c>
      <c r="DB395">
        <f>ROUND((ROUND(AT395*CZ395,2)*ROUND(10,7)),2)</f>
        <v>2796.3</v>
      </c>
      <c r="DC395">
        <f>ROUND((ROUND(AT395*AG395,2)*ROUND(10,7)),2)</f>
        <v>0</v>
      </c>
    </row>
    <row r="396" spans="1:107" x14ac:dyDescent="0.2">
      <c r="A396">
        <f>ROW(Source!A180)</f>
        <v>180</v>
      </c>
      <c r="B396">
        <v>53551707</v>
      </c>
      <c r="C396">
        <v>53553314</v>
      </c>
      <c r="D396">
        <v>18411771</v>
      </c>
      <c r="E396">
        <v>1</v>
      </c>
      <c r="F396">
        <v>1</v>
      </c>
      <c r="G396">
        <v>1</v>
      </c>
      <c r="H396">
        <v>1</v>
      </c>
      <c r="I396" t="s">
        <v>1668</v>
      </c>
      <c r="J396" t="s">
        <v>3</v>
      </c>
      <c r="K396" t="s">
        <v>1669</v>
      </c>
      <c r="L396">
        <v>1369</v>
      </c>
      <c r="N396">
        <v>1013</v>
      </c>
      <c r="O396" t="s">
        <v>1486</v>
      </c>
      <c r="P396" t="s">
        <v>1486</v>
      </c>
      <c r="Q396">
        <v>1</v>
      </c>
      <c r="W396">
        <v>0</v>
      </c>
      <c r="X396">
        <v>922534627</v>
      </c>
      <c r="Y396">
        <v>6.6124999999999989</v>
      </c>
      <c r="AA396">
        <v>0</v>
      </c>
      <c r="AB396">
        <v>0</v>
      </c>
      <c r="AC396">
        <v>0</v>
      </c>
      <c r="AD396">
        <v>279.81</v>
      </c>
      <c r="AE396">
        <v>0</v>
      </c>
      <c r="AF396">
        <v>0</v>
      </c>
      <c r="AG396">
        <v>0</v>
      </c>
      <c r="AH396">
        <v>279.81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1</v>
      </c>
      <c r="AQ396">
        <v>0</v>
      </c>
      <c r="AR396">
        <v>0</v>
      </c>
      <c r="AS396" t="s">
        <v>3</v>
      </c>
      <c r="AT396">
        <v>0.5</v>
      </c>
      <c r="AU396" t="s">
        <v>369</v>
      </c>
      <c r="AV396">
        <v>1</v>
      </c>
      <c r="AW396">
        <v>2</v>
      </c>
      <c r="AX396">
        <v>53553320</v>
      </c>
      <c r="AY396">
        <v>2</v>
      </c>
      <c r="AZ396">
        <v>137216</v>
      </c>
      <c r="BA396">
        <v>368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Y396*Source!I180</f>
        <v>32.172457499999993</v>
      </c>
      <c r="CY396">
        <f>AD396</f>
        <v>279.81</v>
      </c>
      <c r="CZ396">
        <f>AH396</f>
        <v>279.81</v>
      </c>
      <c r="DA396">
        <f>AL396</f>
        <v>1</v>
      </c>
      <c r="DB396">
        <f>ROUND((ROUND(AT396*CZ396,2)*ROUND(((1.15*1.15)*10),7)),2)</f>
        <v>1850.31</v>
      </c>
      <c r="DC396">
        <f>ROUND((ROUND(AT396*AG396,2)*ROUND(((1.15*1.15)*10),7)),2)</f>
        <v>0</v>
      </c>
    </row>
    <row r="397" spans="1:107" x14ac:dyDescent="0.2">
      <c r="A397">
        <f>ROW(Source!A180)</f>
        <v>180</v>
      </c>
      <c r="B397">
        <v>53551707</v>
      </c>
      <c r="C397">
        <v>53553314</v>
      </c>
      <c r="D397">
        <v>121548</v>
      </c>
      <c r="E397">
        <v>1</v>
      </c>
      <c r="F397">
        <v>1</v>
      </c>
      <c r="G397">
        <v>1</v>
      </c>
      <c r="H397">
        <v>1</v>
      </c>
      <c r="I397" t="s">
        <v>31</v>
      </c>
      <c r="J397" t="s">
        <v>3</v>
      </c>
      <c r="K397" t="s">
        <v>1489</v>
      </c>
      <c r="L397">
        <v>608254</v>
      </c>
      <c r="N397">
        <v>1013</v>
      </c>
      <c r="O397" t="s">
        <v>1490</v>
      </c>
      <c r="P397" t="s">
        <v>1490</v>
      </c>
      <c r="Q397">
        <v>1</v>
      </c>
      <c r="W397">
        <v>0</v>
      </c>
      <c r="X397">
        <v>-185737400</v>
      </c>
      <c r="Y397">
        <v>3.0187499999999998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0.21</v>
      </c>
      <c r="AU397" t="s">
        <v>368</v>
      </c>
      <c r="AV397">
        <v>2</v>
      </c>
      <c r="AW397">
        <v>2</v>
      </c>
      <c r="AX397">
        <v>53553321</v>
      </c>
      <c r="AY397">
        <v>1</v>
      </c>
      <c r="AZ397">
        <v>6144</v>
      </c>
      <c r="BA397">
        <v>369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Y397*Source!I180</f>
        <v>14.68742625</v>
      </c>
      <c r="CY397">
        <f>AD397</f>
        <v>0</v>
      </c>
      <c r="CZ397">
        <f>AH397</f>
        <v>0</v>
      </c>
      <c r="DA397">
        <f>AL397</f>
        <v>1</v>
      </c>
      <c r="DB397">
        <f>ROUND((ROUND(AT397*CZ397,2)*ROUND(((1.25*1.15)*10),7)),2)</f>
        <v>0</v>
      </c>
      <c r="DC397">
        <f>ROUND((ROUND(AT397*AG397,2)*ROUND(((1.25*1.15)*10),7)),2)</f>
        <v>0</v>
      </c>
    </row>
    <row r="398" spans="1:107" x14ac:dyDescent="0.2">
      <c r="A398">
        <f>ROW(Source!A180)</f>
        <v>180</v>
      </c>
      <c r="B398">
        <v>53551707</v>
      </c>
      <c r="C398">
        <v>53553314</v>
      </c>
      <c r="D398">
        <v>29172556</v>
      </c>
      <c r="E398">
        <v>1</v>
      </c>
      <c r="F398">
        <v>1</v>
      </c>
      <c r="G398">
        <v>1</v>
      </c>
      <c r="H398">
        <v>2</v>
      </c>
      <c r="I398" t="s">
        <v>1647</v>
      </c>
      <c r="J398" t="s">
        <v>1667</v>
      </c>
      <c r="K398" t="s">
        <v>1649</v>
      </c>
      <c r="L398">
        <v>1368</v>
      </c>
      <c r="N398">
        <v>1011</v>
      </c>
      <c r="O398" t="s">
        <v>1494</v>
      </c>
      <c r="P398" t="s">
        <v>1494</v>
      </c>
      <c r="Q398">
        <v>1</v>
      </c>
      <c r="W398">
        <v>0</v>
      </c>
      <c r="X398">
        <v>344519037</v>
      </c>
      <c r="Y398">
        <v>3.0187499999999998</v>
      </c>
      <c r="AA398">
        <v>0</v>
      </c>
      <c r="AB398">
        <v>31.26</v>
      </c>
      <c r="AC398">
        <v>13.5</v>
      </c>
      <c r="AD398">
        <v>0</v>
      </c>
      <c r="AE398">
        <v>0</v>
      </c>
      <c r="AF398">
        <v>31.26</v>
      </c>
      <c r="AG398">
        <v>13.5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0.21</v>
      </c>
      <c r="AU398" t="s">
        <v>368</v>
      </c>
      <c r="AV398">
        <v>0</v>
      </c>
      <c r="AW398">
        <v>2</v>
      </c>
      <c r="AX398">
        <v>53553322</v>
      </c>
      <c r="AY398">
        <v>1</v>
      </c>
      <c r="AZ398">
        <v>6144</v>
      </c>
      <c r="BA398">
        <v>370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Y398*Source!I180</f>
        <v>14.68742625</v>
      </c>
      <c r="CY398">
        <f>AB398</f>
        <v>31.26</v>
      </c>
      <c r="CZ398">
        <f>AF398</f>
        <v>31.26</v>
      </c>
      <c r="DA398">
        <f>AJ398</f>
        <v>1</v>
      </c>
      <c r="DB398">
        <f>ROUND((ROUND(AT398*CZ398,2)*ROUND(((1.25*1.15)*10),7)),2)</f>
        <v>94.3</v>
      </c>
      <c r="DC398">
        <f>ROUND((ROUND(AT398*AG398,2)*ROUND(((1.25*1.15)*10),7)),2)</f>
        <v>40.83</v>
      </c>
    </row>
    <row r="399" spans="1:107" x14ac:dyDescent="0.2">
      <c r="A399">
        <f>ROW(Source!A180)</f>
        <v>180</v>
      </c>
      <c r="B399">
        <v>53551707</v>
      </c>
      <c r="C399">
        <v>53553314</v>
      </c>
      <c r="D399">
        <v>29173152</v>
      </c>
      <c r="E399">
        <v>1</v>
      </c>
      <c r="F399">
        <v>1</v>
      </c>
      <c r="G399">
        <v>1</v>
      </c>
      <c r="H399">
        <v>2</v>
      </c>
      <c r="I399" t="s">
        <v>1670</v>
      </c>
      <c r="J399" t="s">
        <v>1671</v>
      </c>
      <c r="K399" t="s">
        <v>1672</v>
      </c>
      <c r="L399">
        <v>1368</v>
      </c>
      <c r="N399">
        <v>1011</v>
      </c>
      <c r="O399" t="s">
        <v>1494</v>
      </c>
      <c r="P399" t="s">
        <v>1494</v>
      </c>
      <c r="Q399">
        <v>1</v>
      </c>
      <c r="W399">
        <v>0</v>
      </c>
      <c r="X399">
        <v>-944612788</v>
      </c>
      <c r="Y399">
        <v>33.349999999999994</v>
      </c>
      <c r="AA399">
        <v>0</v>
      </c>
      <c r="AB399">
        <v>0.5</v>
      </c>
      <c r="AC399">
        <v>0</v>
      </c>
      <c r="AD399">
        <v>0</v>
      </c>
      <c r="AE399">
        <v>0</v>
      </c>
      <c r="AF399">
        <v>0.5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2.3199999999999998</v>
      </c>
      <c r="AU399" t="s">
        <v>368</v>
      </c>
      <c r="AV399">
        <v>0</v>
      </c>
      <c r="AW399">
        <v>2</v>
      </c>
      <c r="AX399">
        <v>53553323</v>
      </c>
      <c r="AY399">
        <v>1</v>
      </c>
      <c r="AZ399">
        <v>6144</v>
      </c>
      <c r="BA399">
        <v>371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Y399*Source!I180</f>
        <v>162.26108999999997</v>
      </c>
      <c r="CY399">
        <f>AB399</f>
        <v>0.5</v>
      </c>
      <c r="CZ399">
        <f>AF399</f>
        <v>0.5</v>
      </c>
      <c r="DA399">
        <f>AJ399</f>
        <v>1</v>
      </c>
      <c r="DB399">
        <f>ROUND((ROUND(AT399*CZ399,2)*ROUND(((1.25*1.15)*10),7)),2)</f>
        <v>16.68</v>
      </c>
      <c r="DC399">
        <f>ROUND((ROUND(AT399*AG399,2)*ROUND(((1.25*1.15)*10),7)),2)</f>
        <v>0</v>
      </c>
    </row>
    <row r="400" spans="1:107" x14ac:dyDescent="0.2">
      <c r="A400">
        <f>ROW(Source!A180)</f>
        <v>180</v>
      </c>
      <c r="B400">
        <v>53551707</v>
      </c>
      <c r="C400">
        <v>53553314</v>
      </c>
      <c r="D400">
        <v>29145158</v>
      </c>
      <c r="E400">
        <v>1</v>
      </c>
      <c r="F400">
        <v>1</v>
      </c>
      <c r="G400">
        <v>1</v>
      </c>
      <c r="H400">
        <v>3</v>
      </c>
      <c r="I400" t="s">
        <v>1673</v>
      </c>
      <c r="J400" t="s">
        <v>1674</v>
      </c>
      <c r="K400" t="s">
        <v>1675</v>
      </c>
      <c r="L400">
        <v>1339</v>
      </c>
      <c r="N400">
        <v>1007</v>
      </c>
      <c r="O400" t="s">
        <v>425</v>
      </c>
      <c r="P400" t="s">
        <v>425</v>
      </c>
      <c r="Q400">
        <v>1</v>
      </c>
      <c r="W400">
        <v>0</v>
      </c>
      <c r="X400">
        <v>1901479482</v>
      </c>
      <c r="Y400">
        <v>5.0999999999999996</v>
      </c>
      <c r="AA400">
        <v>3366.56</v>
      </c>
      <c r="AB400">
        <v>0</v>
      </c>
      <c r="AC400">
        <v>0</v>
      </c>
      <c r="AD400">
        <v>0</v>
      </c>
      <c r="AE400">
        <v>548.29999999999995</v>
      </c>
      <c r="AF400">
        <v>0</v>
      </c>
      <c r="AG400">
        <v>0</v>
      </c>
      <c r="AH400">
        <v>0</v>
      </c>
      <c r="AI400">
        <v>6.14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0.51</v>
      </c>
      <c r="AU400" t="s">
        <v>348</v>
      </c>
      <c r="AV400">
        <v>0</v>
      </c>
      <c r="AW400">
        <v>2</v>
      </c>
      <c r="AX400">
        <v>53553324</v>
      </c>
      <c r="AY400">
        <v>1</v>
      </c>
      <c r="AZ400">
        <v>6144</v>
      </c>
      <c r="BA400">
        <v>372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Y400*Source!I180</f>
        <v>24.81354</v>
      </c>
      <c r="CY400">
        <f>AA400</f>
        <v>3366.56</v>
      </c>
      <c r="CZ400">
        <f>AE400</f>
        <v>548.29999999999995</v>
      </c>
      <c r="DA400">
        <f>AI400</f>
        <v>6.14</v>
      </c>
      <c r="DB400">
        <f>ROUND((ROUND(AT400*CZ400,2)*ROUND(10,7)),2)</f>
        <v>2796.3</v>
      </c>
      <c r="DC400">
        <f>ROUND((ROUND(AT400*AG400,2)*ROUND(10,7)),2)</f>
        <v>0</v>
      </c>
    </row>
    <row r="401" spans="1:107" x14ac:dyDescent="0.2">
      <c r="A401">
        <f>ROW(Source!A181)</f>
        <v>181</v>
      </c>
      <c r="B401">
        <v>53551706</v>
      </c>
      <c r="C401">
        <v>53553325</v>
      </c>
      <c r="D401">
        <v>18407150</v>
      </c>
      <c r="E401">
        <v>1</v>
      </c>
      <c r="F401">
        <v>1</v>
      </c>
      <c r="G401">
        <v>1</v>
      </c>
      <c r="H401">
        <v>1</v>
      </c>
      <c r="I401" t="s">
        <v>1552</v>
      </c>
      <c r="J401" t="s">
        <v>3</v>
      </c>
      <c r="K401" t="s">
        <v>1553</v>
      </c>
      <c r="L401">
        <v>1369</v>
      </c>
      <c r="N401">
        <v>1013</v>
      </c>
      <c r="O401" t="s">
        <v>1486</v>
      </c>
      <c r="P401" t="s">
        <v>1486</v>
      </c>
      <c r="Q401">
        <v>1</v>
      </c>
      <c r="W401">
        <v>0</v>
      </c>
      <c r="X401">
        <v>-931037793</v>
      </c>
      <c r="Y401">
        <v>40.640425</v>
      </c>
      <c r="AA401">
        <v>0</v>
      </c>
      <c r="AB401">
        <v>0</v>
      </c>
      <c r="AC401">
        <v>0</v>
      </c>
      <c r="AD401">
        <v>300.60000000000002</v>
      </c>
      <c r="AE401">
        <v>0</v>
      </c>
      <c r="AF401">
        <v>0</v>
      </c>
      <c r="AG401">
        <v>0</v>
      </c>
      <c r="AH401">
        <v>300.60000000000002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30.73</v>
      </c>
      <c r="AU401" t="s">
        <v>62</v>
      </c>
      <c r="AV401">
        <v>1</v>
      </c>
      <c r="AW401">
        <v>2</v>
      </c>
      <c r="AX401">
        <v>53553335</v>
      </c>
      <c r="AY401">
        <v>2</v>
      </c>
      <c r="AZ401">
        <v>137216</v>
      </c>
      <c r="BA401">
        <v>373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Y401*Source!I181</f>
        <v>197.731923795</v>
      </c>
      <c r="CY401">
        <f>AD401</f>
        <v>300.60000000000002</v>
      </c>
      <c r="CZ401">
        <f>AH401</f>
        <v>300.60000000000002</v>
      </c>
      <c r="DA401">
        <f>AL401</f>
        <v>1</v>
      </c>
      <c r="DB401">
        <f>ROUND((ROUND(AT401*CZ401,2)*ROUND((1.15*1.15),7)),2)</f>
        <v>12216.51</v>
      </c>
      <c r="DC401">
        <f>ROUND((ROUND(AT401*AG401,2)*ROUND((1.15*1.15),7)),2)</f>
        <v>0</v>
      </c>
    </row>
    <row r="402" spans="1:107" x14ac:dyDescent="0.2">
      <c r="A402">
        <f>ROW(Source!A181)</f>
        <v>181</v>
      </c>
      <c r="B402">
        <v>53551706</v>
      </c>
      <c r="C402">
        <v>53553325</v>
      </c>
      <c r="D402">
        <v>121548</v>
      </c>
      <c r="E402">
        <v>1</v>
      </c>
      <c r="F402">
        <v>1</v>
      </c>
      <c r="G402">
        <v>1</v>
      </c>
      <c r="H402">
        <v>1</v>
      </c>
      <c r="I402" t="s">
        <v>31</v>
      </c>
      <c r="J402" t="s">
        <v>3</v>
      </c>
      <c r="K402" t="s">
        <v>1489</v>
      </c>
      <c r="L402">
        <v>608254</v>
      </c>
      <c r="N402">
        <v>1013</v>
      </c>
      <c r="O402" t="s">
        <v>1490</v>
      </c>
      <c r="P402" t="s">
        <v>1490</v>
      </c>
      <c r="Q402">
        <v>1</v>
      </c>
      <c r="W402">
        <v>0</v>
      </c>
      <c r="X402">
        <v>-185737400</v>
      </c>
      <c r="Y402">
        <v>0.10062500000000001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3</v>
      </c>
      <c r="AT402">
        <v>7.0000000000000007E-2</v>
      </c>
      <c r="AU402" t="s">
        <v>61</v>
      </c>
      <c r="AV402">
        <v>2</v>
      </c>
      <c r="AW402">
        <v>2</v>
      </c>
      <c r="AX402">
        <v>53553336</v>
      </c>
      <c r="AY402">
        <v>1</v>
      </c>
      <c r="AZ402">
        <v>6144</v>
      </c>
      <c r="BA402">
        <v>374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Y402*Source!I181</f>
        <v>0.48958087500000003</v>
      </c>
      <c r="CY402">
        <f>AD402</f>
        <v>0</v>
      </c>
      <c r="CZ402">
        <f>AH402</f>
        <v>0</v>
      </c>
      <c r="DA402">
        <f>AL402</f>
        <v>1</v>
      </c>
      <c r="DB402">
        <f>ROUND((ROUND(AT402*CZ402,2)*ROUND((1.25*1.15),7)),2)</f>
        <v>0</v>
      </c>
      <c r="DC402">
        <f>ROUND((ROUND(AT402*AG402,2)*ROUND((1.25*1.15),7)),2)</f>
        <v>0</v>
      </c>
    </row>
    <row r="403" spans="1:107" x14ac:dyDescent="0.2">
      <c r="A403">
        <f>ROW(Source!A181)</f>
        <v>181</v>
      </c>
      <c r="B403">
        <v>53551706</v>
      </c>
      <c r="C403">
        <v>53553325</v>
      </c>
      <c r="D403">
        <v>29172554</v>
      </c>
      <c r="E403">
        <v>1</v>
      </c>
      <c r="F403">
        <v>1</v>
      </c>
      <c r="G403">
        <v>1</v>
      </c>
      <c r="H403">
        <v>2</v>
      </c>
      <c r="I403" t="s">
        <v>1678</v>
      </c>
      <c r="J403" t="s">
        <v>1679</v>
      </c>
      <c r="K403" t="s">
        <v>1680</v>
      </c>
      <c r="L403">
        <v>1368</v>
      </c>
      <c r="N403">
        <v>1011</v>
      </c>
      <c r="O403" t="s">
        <v>1494</v>
      </c>
      <c r="P403" t="s">
        <v>1494</v>
      </c>
      <c r="Q403">
        <v>1</v>
      </c>
      <c r="W403">
        <v>0</v>
      </c>
      <c r="X403">
        <v>-1902254956</v>
      </c>
      <c r="Y403">
        <v>0.10062500000000001</v>
      </c>
      <c r="AA403">
        <v>0</v>
      </c>
      <c r="AB403">
        <v>27.66</v>
      </c>
      <c r="AC403">
        <v>11.6</v>
      </c>
      <c r="AD403">
        <v>0</v>
      </c>
      <c r="AE403">
        <v>0</v>
      </c>
      <c r="AF403">
        <v>27.66</v>
      </c>
      <c r="AG403">
        <v>11.6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7.0000000000000007E-2</v>
      </c>
      <c r="AU403" t="s">
        <v>61</v>
      </c>
      <c r="AV403">
        <v>0</v>
      </c>
      <c r="AW403">
        <v>2</v>
      </c>
      <c r="AX403">
        <v>53553337</v>
      </c>
      <c r="AY403">
        <v>1</v>
      </c>
      <c r="AZ403">
        <v>6144</v>
      </c>
      <c r="BA403">
        <v>375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Y403*Source!I181</f>
        <v>0.48958087500000003</v>
      </c>
      <c r="CY403">
        <f>AB403</f>
        <v>27.66</v>
      </c>
      <c r="CZ403">
        <f>AF403</f>
        <v>27.66</v>
      </c>
      <c r="DA403">
        <f>AJ403</f>
        <v>1</v>
      </c>
      <c r="DB403">
        <f>ROUND((ROUND(AT403*CZ403,2)*ROUND((1.25*1.15),7)),2)</f>
        <v>2.79</v>
      </c>
      <c r="DC403">
        <f>ROUND((ROUND(AT403*AG403,2)*ROUND((1.25*1.15),7)),2)</f>
        <v>1.1599999999999999</v>
      </c>
    </row>
    <row r="404" spans="1:107" x14ac:dyDescent="0.2">
      <c r="A404">
        <f>ROW(Source!A181)</f>
        <v>181</v>
      </c>
      <c r="B404">
        <v>53551706</v>
      </c>
      <c r="C404">
        <v>53553325</v>
      </c>
      <c r="D404">
        <v>29174500</v>
      </c>
      <c r="E404">
        <v>1</v>
      </c>
      <c r="F404">
        <v>1</v>
      </c>
      <c r="G404">
        <v>1</v>
      </c>
      <c r="H404">
        <v>2</v>
      </c>
      <c r="I404" t="s">
        <v>1681</v>
      </c>
      <c r="J404" t="s">
        <v>1682</v>
      </c>
      <c r="K404" t="s">
        <v>1683</v>
      </c>
      <c r="L404">
        <v>1368</v>
      </c>
      <c r="N404">
        <v>1011</v>
      </c>
      <c r="O404" t="s">
        <v>1494</v>
      </c>
      <c r="P404" t="s">
        <v>1494</v>
      </c>
      <c r="Q404">
        <v>1</v>
      </c>
      <c r="W404">
        <v>0</v>
      </c>
      <c r="X404">
        <v>-1867053656</v>
      </c>
      <c r="Y404">
        <v>2.0556249999999996</v>
      </c>
      <c r="AA404">
        <v>0</v>
      </c>
      <c r="AB404">
        <v>1.95</v>
      </c>
      <c r="AC404">
        <v>0</v>
      </c>
      <c r="AD404">
        <v>0</v>
      </c>
      <c r="AE404">
        <v>0</v>
      </c>
      <c r="AF404">
        <v>1.95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3</v>
      </c>
      <c r="AT404">
        <v>1.43</v>
      </c>
      <c r="AU404" t="s">
        <v>61</v>
      </c>
      <c r="AV404">
        <v>0</v>
      </c>
      <c r="AW404">
        <v>2</v>
      </c>
      <c r="AX404">
        <v>53553338</v>
      </c>
      <c r="AY404">
        <v>1</v>
      </c>
      <c r="AZ404">
        <v>6144</v>
      </c>
      <c r="BA404">
        <v>376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Y404*Source!I181</f>
        <v>10.001437874999999</v>
      </c>
      <c r="CY404">
        <f>AB404</f>
        <v>1.95</v>
      </c>
      <c r="CZ404">
        <f>AF404</f>
        <v>1.95</v>
      </c>
      <c r="DA404">
        <f>AJ404</f>
        <v>1</v>
      </c>
      <c r="DB404">
        <f>ROUND((ROUND(AT404*CZ404,2)*ROUND((1.25*1.15),7)),2)</f>
        <v>4.01</v>
      </c>
      <c r="DC404">
        <f>ROUND((ROUND(AT404*AG404,2)*ROUND((1.25*1.15),7)),2)</f>
        <v>0</v>
      </c>
    </row>
    <row r="405" spans="1:107" x14ac:dyDescent="0.2">
      <c r="A405">
        <f>ROW(Source!A181)</f>
        <v>181</v>
      </c>
      <c r="B405">
        <v>53551706</v>
      </c>
      <c r="C405">
        <v>53553325</v>
      </c>
      <c r="D405">
        <v>29174567</v>
      </c>
      <c r="E405">
        <v>1</v>
      </c>
      <c r="F405">
        <v>1</v>
      </c>
      <c r="G405">
        <v>1</v>
      </c>
      <c r="H405">
        <v>2</v>
      </c>
      <c r="I405" t="s">
        <v>1684</v>
      </c>
      <c r="J405" t="s">
        <v>1685</v>
      </c>
      <c r="K405" t="s">
        <v>1686</v>
      </c>
      <c r="L405">
        <v>1368</v>
      </c>
      <c r="N405">
        <v>1011</v>
      </c>
      <c r="O405" t="s">
        <v>1494</v>
      </c>
      <c r="P405" t="s">
        <v>1494</v>
      </c>
      <c r="Q405">
        <v>1</v>
      </c>
      <c r="W405">
        <v>0</v>
      </c>
      <c r="X405">
        <v>416705547</v>
      </c>
      <c r="Y405">
        <v>4.0249999999999995</v>
      </c>
      <c r="AA405">
        <v>0</v>
      </c>
      <c r="AB405">
        <v>2.7</v>
      </c>
      <c r="AC405">
        <v>0</v>
      </c>
      <c r="AD405">
        <v>0</v>
      </c>
      <c r="AE405">
        <v>0</v>
      </c>
      <c r="AF405">
        <v>2.7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2.8</v>
      </c>
      <c r="AU405" t="s">
        <v>61</v>
      </c>
      <c r="AV405">
        <v>0</v>
      </c>
      <c r="AW405">
        <v>2</v>
      </c>
      <c r="AX405">
        <v>53553339</v>
      </c>
      <c r="AY405">
        <v>1</v>
      </c>
      <c r="AZ405">
        <v>6144</v>
      </c>
      <c r="BA405">
        <v>377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Y405*Source!I181</f>
        <v>19.583234999999998</v>
      </c>
      <c r="CY405">
        <f>AB405</f>
        <v>2.7</v>
      </c>
      <c r="CZ405">
        <f>AF405</f>
        <v>2.7</v>
      </c>
      <c r="DA405">
        <f>AJ405</f>
        <v>1</v>
      </c>
      <c r="DB405">
        <f>ROUND((ROUND(AT405*CZ405,2)*ROUND((1.25*1.15),7)),2)</f>
        <v>10.87</v>
      </c>
      <c r="DC405">
        <f>ROUND((ROUND(AT405*AG405,2)*ROUND((1.25*1.15),7)),2)</f>
        <v>0</v>
      </c>
    </row>
    <row r="406" spans="1:107" x14ac:dyDescent="0.2">
      <c r="A406">
        <f>ROW(Source!A181)</f>
        <v>181</v>
      </c>
      <c r="B406">
        <v>53551706</v>
      </c>
      <c r="C406">
        <v>53553325</v>
      </c>
      <c r="D406">
        <v>29174913</v>
      </c>
      <c r="E406">
        <v>1</v>
      </c>
      <c r="F406">
        <v>1</v>
      </c>
      <c r="G406">
        <v>1</v>
      </c>
      <c r="H406">
        <v>2</v>
      </c>
      <c r="I406" t="s">
        <v>1513</v>
      </c>
      <c r="J406" t="s">
        <v>1514</v>
      </c>
      <c r="K406" t="s">
        <v>1515</v>
      </c>
      <c r="L406">
        <v>1368</v>
      </c>
      <c r="N406">
        <v>1011</v>
      </c>
      <c r="O406" t="s">
        <v>1494</v>
      </c>
      <c r="P406" t="s">
        <v>1494</v>
      </c>
      <c r="Q406">
        <v>1</v>
      </c>
      <c r="W406">
        <v>0</v>
      </c>
      <c r="X406">
        <v>1230759911</v>
      </c>
      <c r="Y406">
        <v>2.8749999999999998E-2</v>
      </c>
      <c r="AA406">
        <v>0</v>
      </c>
      <c r="AB406">
        <v>87.17</v>
      </c>
      <c r="AC406">
        <v>11.6</v>
      </c>
      <c r="AD406">
        <v>0</v>
      </c>
      <c r="AE406">
        <v>0</v>
      </c>
      <c r="AF406">
        <v>87.17</v>
      </c>
      <c r="AG406">
        <v>11.6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0.02</v>
      </c>
      <c r="AU406" t="s">
        <v>61</v>
      </c>
      <c r="AV406">
        <v>0</v>
      </c>
      <c r="AW406">
        <v>2</v>
      </c>
      <c r="AX406">
        <v>53553340</v>
      </c>
      <c r="AY406">
        <v>1</v>
      </c>
      <c r="AZ406">
        <v>6144</v>
      </c>
      <c r="BA406">
        <v>378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Y406*Source!I181</f>
        <v>0.13988024999999998</v>
      </c>
      <c r="CY406">
        <f>AB406</f>
        <v>87.17</v>
      </c>
      <c r="CZ406">
        <f>AF406</f>
        <v>87.17</v>
      </c>
      <c r="DA406">
        <f>AJ406</f>
        <v>1</v>
      </c>
      <c r="DB406">
        <f>ROUND((ROUND(AT406*CZ406,2)*ROUND((1.25*1.15),7)),2)</f>
        <v>2.5</v>
      </c>
      <c r="DC406">
        <f>ROUND((ROUND(AT406*AG406,2)*ROUND((1.25*1.15),7)),2)</f>
        <v>0.33</v>
      </c>
    </row>
    <row r="407" spans="1:107" x14ac:dyDescent="0.2">
      <c r="A407">
        <f>ROW(Source!A181)</f>
        <v>181</v>
      </c>
      <c r="B407">
        <v>53551706</v>
      </c>
      <c r="C407">
        <v>53553325</v>
      </c>
      <c r="D407">
        <v>29109298</v>
      </c>
      <c r="E407">
        <v>1</v>
      </c>
      <c r="F407">
        <v>1</v>
      </c>
      <c r="G407">
        <v>1</v>
      </c>
      <c r="H407">
        <v>3</v>
      </c>
      <c r="I407" t="s">
        <v>1687</v>
      </c>
      <c r="J407" t="s">
        <v>1688</v>
      </c>
      <c r="K407" t="s">
        <v>1689</v>
      </c>
      <c r="L407">
        <v>1346</v>
      </c>
      <c r="N407">
        <v>1009</v>
      </c>
      <c r="O407" t="s">
        <v>143</v>
      </c>
      <c r="P407" t="s">
        <v>143</v>
      </c>
      <c r="Q407">
        <v>1</v>
      </c>
      <c r="W407">
        <v>0</v>
      </c>
      <c r="X407">
        <v>-1042179355</v>
      </c>
      <c r="Y407">
        <v>30</v>
      </c>
      <c r="AA407">
        <v>15.26</v>
      </c>
      <c r="AB407">
        <v>0</v>
      </c>
      <c r="AC407">
        <v>0</v>
      </c>
      <c r="AD407">
        <v>0</v>
      </c>
      <c r="AE407">
        <v>15.26</v>
      </c>
      <c r="AF407">
        <v>0</v>
      </c>
      <c r="AG407">
        <v>0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30</v>
      </c>
      <c r="AU407" t="s">
        <v>3</v>
      </c>
      <c r="AV407">
        <v>0</v>
      </c>
      <c r="AW407">
        <v>2</v>
      </c>
      <c r="AX407">
        <v>53553341</v>
      </c>
      <c r="AY407">
        <v>1</v>
      </c>
      <c r="AZ407">
        <v>0</v>
      </c>
      <c r="BA407">
        <v>379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Y407*Source!I181</f>
        <v>145.96200000000002</v>
      </c>
      <c r="CY407">
        <f>AA407</f>
        <v>15.26</v>
      </c>
      <c r="CZ407">
        <f>AE407</f>
        <v>15.26</v>
      </c>
      <c r="DA407">
        <f>AI407</f>
        <v>1</v>
      </c>
      <c r="DB407">
        <f>ROUND(ROUND(AT407*CZ407,2),2)</f>
        <v>457.8</v>
      </c>
      <c r="DC407">
        <f>ROUND(ROUND(AT407*AG407,2),2)</f>
        <v>0</v>
      </c>
    </row>
    <row r="408" spans="1:107" x14ac:dyDescent="0.2">
      <c r="A408">
        <f>ROW(Source!A181)</f>
        <v>181</v>
      </c>
      <c r="B408">
        <v>53551706</v>
      </c>
      <c r="C408">
        <v>53553325</v>
      </c>
      <c r="D408">
        <v>29145313</v>
      </c>
      <c r="E408">
        <v>1</v>
      </c>
      <c r="F408">
        <v>1</v>
      </c>
      <c r="G408">
        <v>1</v>
      </c>
      <c r="H408">
        <v>3</v>
      </c>
      <c r="I408" t="s">
        <v>1690</v>
      </c>
      <c r="J408" t="s">
        <v>1691</v>
      </c>
      <c r="K408" t="s">
        <v>1692</v>
      </c>
      <c r="L408">
        <v>1348</v>
      </c>
      <c r="N408">
        <v>1009</v>
      </c>
      <c r="O408" t="s">
        <v>26</v>
      </c>
      <c r="P408" t="s">
        <v>26</v>
      </c>
      <c r="Q408">
        <v>1000</v>
      </c>
      <c r="W408">
        <v>0</v>
      </c>
      <c r="X408">
        <v>947820875</v>
      </c>
      <c r="Y408">
        <v>0.45</v>
      </c>
      <c r="AA408">
        <v>10950.21</v>
      </c>
      <c r="AB408">
        <v>0</v>
      </c>
      <c r="AC408">
        <v>0</v>
      </c>
      <c r="AD408">
        <v>0</v>
      </c>
      <c r="AE408">
        <v>10950.21</v>
      </c>
      <c r="AF408">
        <v>0</v>
      </c>
      <c r="AG408">
        <v>0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0.45</v>
      </c>
      <c r="AU408" t="s">
        <v>3</v>
      </c>
      <c r="AV408">
        <v>0</v>
      </c>
      <c r="AW408">
        <v>2</v>
      </c>
      <c r="AX408">
        <v>53553342</v>
      </c>
      <c r="AY408">
        <v>1</v>
      </c>
      <c r="AZ408">
        <v>0</v>
      </c>
      <c r="BA408">
        <v>380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Y408*Source!I181</f>
        <v>2.1894300000000002</v>
      </c>
      <c r="CY408">
        <f>AA408</f>
        <v>10950.21</v>
      </c>
      <c r="CZ408">
        <f>AE408</f>
        <v>10950.21</v>
      </c>
      <c r="DA408">
        <f>AI408</f>
        <v>1</v>
      </c>
      <c r="DB408">
        <f>ROUND(ROUND(AT408*CZ408,2),2)</f>
        <v>4927.59</v>
      </c>
      <c r="DC408">
        <f>ROUND(ROUND(AT408*AG408,2),2)</f>
        <v>0</v>
      </c>
    </row>
    <row r="409" spans="1:107" x14ac:dyDescent="0.2">
      <c r="A409">
        <f>ROW(Source!A181)</f>
        <v>181</v>
      </c>
      <c r="B409">
        <v>53551706</v>
      </c>
      <c r="C409">
        <v>53553325</v>
      </c>
      <c r="D409">
        <v>29150040</v>
      </c>
      <c r="E409">
        <v>1</v>
      </c>
      <c r="F409">
        <v>1</v>
      </c>
      <c r="G409">
        <v>1</v>
      </c>
      <c r="H409">
        <v>3</v>
      </c>
      <c r="I409" t="s">
        <v>1576</v>
      </c>
      <c r="J409" t="s">
        <v>1577</v>
      </c>
      <c r="K409" t="s">
        <v>1578</v>
      </c>
      <c r="L409">
        <v>1339</v>
      </c>
      <c r="N409">
        <v>1007</v>
      </c>
      <c r="O409" t="s">
        <v>425</v>
      </c>
      <c r="P409" t="s">
        <v>425</v>
      </c>
      <c r="Q409">
        <v>1</v>
      </c>
      <c r="W409">
        <v>0</v>
      </c>
      <c r="X409">
        <v>619799737</v>
      </c>
      <c r="Y409">
        <v>0.16</v>
      </c>
      <c r="AA409">
        <v>2.44</v>
      </c>
      <c r="AB409">
        <v>0</v>
      </c>
      <c r="AC409">
        <v>0</v>
      </c>
      <c r="AD409">
        <v>0</v>
      </c>
      <c r="AE409">
        <v>2.44</v>
      </c>
      <c r="AF409">
        <v>0</v>
      </c>
      <c r="AG409">
        <v>0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0.16</v>
      </c>
      <c r="AU409" t="s">
        <v>3</v>
      </c>
      <c r="AV409">
        <v>0</v>
      </c>
      <c r="AW409">
        <v>2</v>
      </c>
      <c r="AX409">
        <v>53553343</v>
      </c>
      <c r="AY409">
        <v>1</v>
      </c>
      <c r="AZ409">
        <v>0</v>
      </c>
      <c r="BA409">
        <v>381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Y409*Source!I181</f>
        <v>0.77846400000000004</v>
      </c>
      <c r="CY409">
        <f>AA409</f>
        <v>2.44</v>
      </c>
      <c r="CZ409">
        <f>AE409</f>
        <v>2.44</v>
      </c>
      <c r="DA409">
        <f>AI409</f>
        <v>1</v>
      </c>
      <c r="DB409">
        <f>ROUND(ROUND(AT409*CZ409,2),2)</f>
        <v>0.39</v>
      </c>
      <c r="DC409">
        <f>ROUND(ROUND(AT409*AG409,2),2)</f>
        <v>0</v>
      </c>
    </row>
    <row r="410" spans="1:107" x14ac:dyDescent="0.2">
      <c r="A410">
        <f>ROW(Source!A182)</f>
        <v>182</v>
      </c>
      <c r="B410">
        <v>53551707</v>
      </c>
      <c r="C410">
        <v>53553325</v>
      </c>
      <c r="D410">
        <v>18407150</v>
      </c>
      <c r="E410">
        <v>1</v>
      </c>
      <c r="F410">
        <v>1</v>
      </c>
      <c r="G410">
        <v>1</v>
      </c>
      <c r="H410">
        <v>1</v>
      </c>
      <c r="I410" t="s">
        <v>1552</v>
      </c>
      <c r="J410" t="s">
        <v>3</v>
      </c>
      <c r="K410" t="s">
        <v>1553</v>
      </c>
      <c r="L410">
        <v>1369</v>
      </c>
      <c r="N410">
        <v>1013</v>
      </c>
      <c r="O410" t="s">
        <v>1486</v>
      </c>
      <c r="P410" t="s">
        <v>1486</v>
      </c>
      <c r="Q410">
        <v>1</v>
      </c>
      <c r="W410">
        <v>0</v>
      </c>
      <c r="X410">
        <v>-931037793</v>
      </c>
      <c r="Y410">
        <v>40.640425</v>
      </c>
      <c r="AA410">
        <v>0</v>
      </c>
      <c r="AB410">
        <v>0</v>
      </c>
      <c r="AC410">
        <v>0</v>
      </c>
      <c r="AD410">
        <v>300.60000000000002</v>
      </c>
      <c r="AE410">
        <v>0</v>
      </c>
      <c r="AF410">
        <v>0</v>
      </c>
      <c r="AG410">
        <v>0</v>
      </c>
      <c r="AH410">
        <v>300.60000000000002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1</v>
      </c>
      <c r="AQ410">
        <v>0</v>
      </c>
      <c r="AR410">
        <v>0</v>
      </c>
      <c r="AS410" t="s">
        <v>3</v>
      </c>
      <c r="AT410">
        <v>30.73</v>
      </c>
      <c r="AU410" t="s">
        <v>62</v>
      </c>
      <c r="AV410">
        <v>1</v>
      </c>
      <c r="AW410">
        <v>2</v>
      </c>
      <c r="AX410">
        <v>53553335</v>
      </c>
      <c r="AY410">
        <v>2</v>
      </c>
      <c r="AZ410">
        <v>137216</v>
      </c>
      <c r="BA410">
        <v>382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Y410*Source!I182</f>
        <v>197.731923795</v>
      </c>
      <c r="CY410">
        <f>AD410</f>
        <v>300.60000000000002</v>
      </c>
      <c r="CZ410">
        <f>AH410</f>
        <v>300.60000000000002</v>
      </c>
      <c r="DA410">
        <f>AL410</f>
        <v>1</v>
      </c>
      <c r="DB410">
        <f>ROUND((ROUND(AT410*CZ410,2)*ROUND((1.15*1.15),7)),2)</f>
        <v>12216.51</v>
      </c>
      <c r="DC410">
        <f>ROUND((ROUND(AT410*AG410,2)*ROUND((1.15*1.15),7)),2)</f>
        <v>0</v>
      </c>
    </row>
    <row r="411" spans="1:107" x14ac:dyDescent="0.2">
      <c r="A411">
        <f>ROW(Source!A182)</f>
        <v>182</v>
      </c>
      <c r="B411">
        <v>53551707</v>
      </c>
      <c r="C411">
        <v>53553325</v>
      </c>
      <c r="D411">
        <v>121548</v>
      </c>
      <c r="E411">
        <v>1</v>
      </c>
      <c r="F411">
        <v>1</v>
      </c>
      <c r="G411">
        <v>1</v>
      </c>
      <c r="H411">
        <v>1</v>
      </c>
      <c r="I411" t="s">
        <v>31</v>
      </c>
      <c r="J411" t="s">
        <v>3</v>
      </c>
      <c r="K411" t="s">
        <v>1489</v>
      </c>
      <c r="L411">
        <v>608254</v>
      </c>
      <c r="N411">
        <v>1013</v>
      </c>
      <c r="O411" t="s">
        <v>1490</v>
      </c>
      <c r="P411" t="s">
        <v>1490</v>
      </c>
      <c r="Q411">
        <v>1</v>
      </c>
      <c r="W411">
        <v>0</v>
      </c>
      <c r="X411">
        <v>-185737400</v>
      </c>
      <c r="Y411">
        <v>0.10062500000000001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1</v>
      </c>
      <c r="AQ411">
        <v>0</v>
      </c>
      <c r="AR411">
        <v>0</v>
      </c>
      <c r="AS411" t="s">
        <v>3</v>
      </c>
      <c r="AT411">
        <v>7.0000000000000007E-2</v>
      </c>
      <c r="AU411" t="s">
        <v>61</v>
      </c>
      <c r="AV411">
        <v>2</v>
      </c>
      <c r="AW411">
        <v>2</v>
      </c>
      <c r="AX411">
        <v>53553336</v>
      </c>
      <c r="AY411">
        <v>1</v>
      </c>
      <c r="AZ411">
        <v>6144</v>
      </c>
      <c r="BA411">
        <v>383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Y411*Source!I182</f>
        <v>0.48958087500000003</v>
      </c>
      <c r="CY411">
        <f>AD411</f>
        <v>0</v>
      </c>
      <c r="CZ411">
        <f>AH411</f>
        <v>0</v>
      </c>
      <c r="DA411">
        <f>AL411</f>
        <v>1</v>
      </c>
      <c r="DB411">
        <f>ROUND((ROUND(AT411*CZ411,2)*ROUND((1.25*1.15),7)),2)</f>
        <v>0</v>
      </c>
      <c r="DC411">
        <f>ROUND((ROUND(AT411*AG411,2)*ROUND((1.25*1.15),7)),2)</f>
        <v>0</v>
      </c>
    </row>
    <row r="412" spans="1:107" x14ac:dyDescent="0.2">
      <c r="A412">
        <f>ROW(Source!A182)</f>
        <v>182</v>
      </c>
      <c r="B412">
        <v>53551707</v>
      </c>
      <c r="C412">
        <v>53553325</v>
      </c>
      <c r="D412">
        <v>29172554</v>
      </c>
      <c r="E412">
        <v>1</v>
      </c>
      <c r="F412">
        <v>1</v>
      </c>
      <c r="G412">
        <v>1</v>
      </c>
      <c r="H412">
        <v>2</v>
      </c>
      <c r="I412" t="s">
        <v>1678</v>
      </c>
      <c r="J412" t="s">
        <v>1679</v>
      </c>
      <c r="K412" t="s">
        <v>1680</v>
      </c>
      <c r="L412">
        <v>1368</v>
      </c>
      <c r="N412">
        <v>1011</v>
      </c>
      <c r="O412" t="s">
        <v>1494</v>
      </c>
      <c r="P412" t="s">
        <v>1494</v>
      </c>
      <c r="Q412">
        <v>1</v>
      </c>
      <c r="W412">
        <v>0</v>
      </c>
      <c r="X412">
        <v>-1902254956</v>
      </c>
      <c r="Y412">
        <v>0.10062500000000001</v>
      </c>
      <c r="AA412">
        <v>0</v>
      </c>
      <c r="AB412">
        <v>27.66</v>
      </c>
      <c r="AC412">
        <v>11.6</v>
      </c>
      <c r="AD412">
        <v>0</v>
      </c>
      <c r="AE412">
        <v>0</v>
      </c>
      <c r="AF412">
        <v>27.66</v>
      </c>
      <c r="AG412">
        <v>11.6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7.0000000000000007E-2</v>
      </c>
      <c r="AU412" t="s">
        <v>61</v>
      </c>
      <c r="AV412">
        <v>0</v>
      </c>
      <c r="AW412">
        <v>2</v>
      </c>
      <c r="AX412">
        <v>53553337</v>
      </c>
      <c r="AY412">
        <v>1</v>
      </c>
      <c r="AZ412">
        <v>6144</v>
      </c>
      <c r="BA412">
        <v>384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Y412*Source!I182</f>
        <v>0.48958087500000003</v>
      </c>
      <c r="CY412">
        <f>AB412</f>
        <v>27.66</v>
      </c>
      <c r="CZ412">
        <f>AF412</f>
        <v>27.66</v>
      </c>
      <c r="DA412">
        <f>AJ412</f>
        <v>1</v>
      </c>
      <c r="DB412">
        <f>ROUND((ROUND(AT412*CZ412,2)*ROUND((1.25*1.15),7)),2)</f>
        <v>2.79</v>
      </c>
      <c r="DC412">
        <f>ROUND((ROUND(AT412*AG412,2)*ROUND((1.25*1.15),7)),2)</f>
        <v>1.1599999999999999</v>
      </c>
    </row>
    <row r="413" spans="1:107" x14ac:dyDescent="0.2">
      <c r="A413">
        <f>ROW(Source!A182)</f>
        <v>182</v>
      </c>
      <c r="B413">
        <v>53551707</v>
      </c>
      <c r="C413">
        <v>53553325</v>
      </c>
      <c r="D413">
        <v>29174500</v>
      </c>
      <c r="E413">
        <v>1</v>
      </c>
      <c r="F413">
        <v>1</v>
      </c>
      <c r="G413">
        <v>1</v>
      </c>
      <c r="H413">
        <v>2</v>
      </c>
      <c r="I413" t="s">
        <v>1681</v>
      </c>
      <c r="J413" t="s">
        <v>1682</v>
      </c>
      <c r="K413" t="s">
        <v>1683</v>
      </c>
      <c r="L413">
        <v>1368</v>
      </c>
      <c r="N413">
        <v>1011</v>
      </c>
      <c r="O413" t="s">
        <v>1494</v>
      </c>
      <c r="P413" t="s">
        <v>1494</v>
      </c>
      <c r="Q413">
        <v>1</v>
      </c>
      <c r="W413">
        <v>0</v>
      </c>
      <c r="X413">
        <v>-1867053656</v>
      </c>
      <c r="Y413">
        <v>2.0556249999999996</v>
      </c>
      <c r="AA413">
        <v>0</v>
      </c>
      <c r="AB413">
        <v>1.95</v>
      </c>
      <c r="AC413">
        <v>0</v>
      </c>
      <c r="AD413">
        <v>0</v>
      </c>
      <c r="AE413">
        <v>0</v>
      </c>
      <c r="AF413">
        <v>1.95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1</v>
      </c>
      <c r="AQ413">
        <v>0</v>
      </c>
      <c r="AR413">
        <v>0</v>
      </c>
      <c r="AS413" t="s">
        <v>3</v>
      </c>
      <c r="AT413">
        <v>1.43</v>
      </c>
      <c r="AU413" t="s">
        <v>61</v>
      </c>
      <c r="AV413">
        <v>0</v>
      </c>
      <c r="AW413">
        <v>2</v>
      </c>
      <c r="AX413">
        <v>53553338</v>
      </c>
      <c r="AY413">
        <v>1</v>
      </c>
      <c r="AZ413">
        <v>6144</v>
      </c>
      <c r="BA413">
        <v>385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Y413*Source!I182</f>
        <v>10.001437874999999</v>
      </c>
      <c r="CY413">
        <f>AB413</f>
        <v>1.95</v>
      </c>
      <c r="CZ413">
        <f>AF413</f>
        <v>1.95</v>
      </c>
      <c r="DA413">
        <f>AJ413</f>
        <v>1</v>
      </c>
      <c r="DB413">
        <f>ROUND((ROUND(AT413*CZ413,2)*ROUND((1.25*1.15),7)),2)</f>
        <v>4.01</v>
      </c>
      <c r="DC413">
        <f>ROUND((ROUND(AT413*AG413,2)*ROUND((1.25*1.15),7)),2)</f>
        <v>0</v>
      </c>
    </row>
    <row r="414" spans="1:107" x14ac:dyDescent="0.2">
      <c r="A414">
        <f>ROW(Source!A182)</f>
        <v>182</v>
      </c>
      <c r="B414">
        <v>53551707</v>
      </c>
      <c r="C414">
        <v>53553325</v>
      </c>
      <c r="D414">
        <v>29174567</v>
      </c>
      <c r="E414">
        <v>1</v>
      </c>
      <c r="F414">
        <v>1</v>
      </c>
      <c r="G414">
        <v>1</v>
      </c>
      <c r="H414">
        <v>2</v>
      </c>
      <c r="I414" t="s">
        <v>1684</v>
      </c>
      <c r="J414" t="s">
        <v>1685</v>
      </c>
      <c r="K414" t="s">
        <v>1686</v>
      </c>
      <c r="L414">
        <v>1368</v>
      </c>
      <c r="N414">
        <v>1011</v>
      </c>
      <c r="O414" t="s">
        <v>1494</v>
      </c>
      <c r="P414" t="s">
        <v>1494</v>
      </c>
      <c r="Q414">
        <v>1</v>
      </c>
      <c r="W414">
        <v>0</v>
      </c>
      <c r="X414">
        <v>416705547</v>
      </c>
      <c r="Y414">
        <v>4.0249999999999995</v>
      </c>
      <c r="AA414">
        <v>0</v>
      </c>
      <c r="AB414">
        <v>2.7</v>
      </c>
      <c r="AC414">
        <v>0</v>
      </c>
      <c r="AD414">
        <v>0</v>
      </c>
      <c r="AE414">
        <v>0</v>
      </c>
      <c r="AF414">
        <v>2.7</v>
      </c>
      <c r="AG414">
        <v>0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2.8</v>
      </c>
      <c r="AU414" t="s">
        <v>61</v>
      </c>
      <c r="AV414">
        <v>0</v>
      </c>
      <c r="AW414">
        <v>2</v>
      </c>
      <c r="AX414">
        <v>53553339</v>
      </c>
      <c r="AY414">
        <v>1</v>
      </c>
      <c r="AZ414">
        <v>6144</v>
      </c>
      <c r="BA414">
        <v>386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Y414*Source!I182</f>
        <v>19.583234999999998</v>
      </c>
      <c r="CY414">
        <f>AB414</f>
        <v>2.7</v>
      </c>
      <c r="CZ414">
        <f>AF414</f>
        <v>2.7</v>
      </c>
      <c r="DA414">
        <f>AJ414</f>
        <v>1</v>
      </c>
      <c r="DB414">
        <f>ROUND((ROUND(AT414*CZ414,2)*ROUND((1.25*1.15),7)),2)</f>
        <v>10.87</v>
      </c>
      <c r="DC414">
        <f>ROUND((ROUND(AT414*AG414,2)*ROUND((1.25*1.15),7)),2)</f>
        <v>0</v>
      </c>
    </row>
    <row r="415" spans="1:107" x14ac:dyDescent="0.2">
      <c r="A415">
        <f>ROW(Source!A182)</f>
        <v>182</v>
      </c>
      <c r="B415">
        <v>53551707</v>
      </c>
      <c r="C415">
        <v>53553325</v>
      </c>
      <c r="D415">
        <v>29174913</v>
      </c>
      <c r="E415">
        <v>1</v>
      </c>
      <c r="F415">
        <v>1</v>
      </c>
      <c r="G415">
        <v>1</v>
      </c>
      <c r="H415">
        <v>2</v>
      </c>
      <c r="I415" t="s">
        <v>1513</v>
      </c>
      <c r="J415" t="s">
        <v>1514</v>
      </c>
      <c r="K415" t="s">
        <v>1515</v>
      </c>
      <c r="L415">
        <v>1368</v>
      </c>
      <c r="N415">
        <v>1011</v>
      </c>
      <c r="O415" t="s">
        <v>1494</v>
      </c>
      <c r="P415" t="s">
        <v>1494</v>
      </c>
      <c r="Q415">
        <v>1</v>
      </c>
      <c r="W415">
        <v>0</v>
      </c>
      <c r="X415">
        <v>1230759911</v>
      </c>
      <c r="Y415">
        <v>2.8749999999999998E-2</v>
      </c>
      <c r="AA415">
        <v>0</v>
      </c>
      <c r="AB415">
        <v>87.17</v>
      </c>
      <c r="AC415">
        <v>11.6</v>
      </c>
      <c r="AD415">
        <v>0</v>
      </c>
      <c r="AE415">
        <v>0</v>
      </c>
      <c r="AF415">
        <v>87.17</v>
      </c>
      <c r="AG415">
        <v>11.6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0.02</v>
      </c>
      <c r="AU415" t="s">
        <v>61</v>
      </c>
      <c r="AV415">
        <v>0</v>
      </c>
      <c r="AW415">
        <v>2</v>
      </c>
      <c r="AX415">
        <v>53553340</v>
      </c>
      <c r="AY415">
        <v>1</v>
      </c>
      <c r="AZ415">
        <v>6144</v>
      </c>
      <c r="BA415">
        <v>387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Y415*Source!I182</f>
        <v>0.13988024999999998</v>
      </c>
      <c r="CY415">
        <f>AB415</f>
        <v>87.17</v>
      </c>
      <c r="CZ415">
        <f>AF415</f>
        <v>87.17</v>
      </c>
      <c r="DA415">
        <f>AJ415</f>
        <v>1</v>
      </c>
      <c r="DB415">
        <f>ROUND((ROUND(AT415*CZ415,2)*ROUND((1.25*1.15),7)),2)</f>
        <v>2.5</v>
      </c>
      <c r="DC415">
        <f>ROUND((ROUND(AT415*AG415,2)*ROUND((1.25*1.15),7)),2)</f>
        <v>0.33</v>
      </c>
    </row>
    <row r="416" spans="1:107" x14ac:dyDescent="0.2">
      <c r="A416">
        <f>ROW(Source!A182)</f>
        <v>182</v>
      </c>
      <c r="B416">
        <v>53551707</v>
      </c>
      <c r="C416">
        <v>53553325</v>
      </c>
      <c r="D416">
        <v>29109298</v>
      </c>
      <c r="E416">
        <v>1</v>
      </c>
      <c r="F416">
        <v>1</v>
      </c>
      <c r="G416">
        <v>1</v>
      </c>
      <c r="H416">
        <v>3</v>
      </c>
      <c r="I416" t="s">
        <v>1687</v>
      </c>
      <c r="J416" t="s">
        <v>1688</v>
      </c>
      <c r="K416" t="s">
        <v>1689</v>
      </c>
      <c r="L416">
        <v>1346</v>
      </c>
      <c r="N416">
        <v>1009</v>
      </c>
      <c r="O416" t="s">
        <v>143</v>
      </c>
      <c r="P416" t="s">
        <v>143</v>
      </c>
      <c r="Q416">
        <v>1</v>
      </c>
      <c r="W416">
        <v>0</v>
      </c>
      <c r="X416">
        <v>-1042179355</v>
      </c>
      <c r="Y416">
        <v>30</v>
      </c>
      <c r="AA416">
        <v>93.7</v>
      </c>
      <c r="AB416">
        <v>0</v>
      </c>
      <c r="AC416">
        <v>0</v>
      </c>
      <c r="AD416">
        <v>0</v>
      </c>
      <c r="AE416">
        <v>15.26</v>
      </c>
      <c r="AF416">
        <v>0</v>
      </c>
      <c r="AG416">
        <v>0</v>
      </c>
      <c r="AH416">
        <v>0</v>
      </c>
      <c r="AI416">
        <v>6.14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30</v>
      </c>
      <c r="AU416" t="s">
        <v>3</v>
      </c>
      <c r="AV416">
        <v>0</v>
      </c>
      <c r="AW416">
        <v>2</v>
      </c>
      <c r="AX416">
        <v>53553341</v>
      </c>
      <c r="AY416">
        <v>1</v>
      </c>
      <c r="AZ416">
        <v>0</v>
      </c>
      <c r="BA416">
        <v>388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Y416*Source!I182</f>
        <v>145.96200000000002</v>
      </c>
      <c r="CY416">
        <f>AA416</f>
        <v>93.7</v>
      </c>
      <c r="CZ416">
        <f>AE416</f>
        <v>15.26</v>
      </c>
      <c r="DA416">
        <f>AI416</f>
        <v>6.14</v>
      </c>
      <c r="DB416">
        <f>ROUND(ROUND(AT416*CZ416,2),2)</f>
        <v>457.8</v>
      </c>
      <c r="DC416">
        <f>ROUND(ROUND(AT416*AG416,2),2)</f>
        <v>0</v>
      </c>
    </row>
    <row r="417" spans="1:107" x14ac:dyDescent="0.2">
      <c r="A417">
        <f>ROW(Source!A182)</f>
        <v>182</v>
      </c>
      <c r="B417">
        <v>53551707</v>
      </c>
      <c r="C417">
        <v>53553325</v>
      </c>
      <c r="D417">
        <v>29145313</v>
      </c>
      <c r="E417">
        <v>1</v>
      </c>
      <c r="F417">
        <v>1</v>
      </c>
      <c r="G417">
        <v>1</v>
      </c>
      <c r="H417">
        <v>3</v>
      </c>
      <c r="I417" t="s">
        <v>1690</v>
      </c>
      <c r="J417" t="s">
        <v>1691</v>
      </c>
      <c r="K417" t="s">
        <v>1692</v>
      </c>
      <c r="L417">
        <v>1348</v>
      </c>
      <c r="N417">
        <v>1009</v>
      </c>
      <c r="O417" t="s">
        <v>26</v>
      </c>
      <c r="P417" t="s">
        <v>26</v>
      </c>
      <c r="Q417">
        <v>1000</v>
      </c>
      <c r="W417">
        <v>0</v>
      </c>
      <c r="X417">
        <v>947820875</v>
      </c>
      <c r="Y417">
        <v>0.45</v>
      </c>
      <c r="AA417">
        <v>67234.289999999994</v>
      </c>
      <c r="AB417">
        <v>0</v>
      </c>
      <c r="AC417">
        <v>0</v>
      </c>
      <c r="AD417">
        <v>0</v>
      </c>
      <c r="AE417">
        <v>10950.21</v>
      </c>
      <c r="AF417">
        <v>0</v>
      </c>
      <c r="AG417">
        <v>0</v>
      </c>
      <c r="AH417">
        <v>0</v>
      </c>
      <c r="AI417">
        <v>6.14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0.45</v>
      </c>
      <c r="AU417" t="s">
        <v>3</v>
      </c>
      <c r="AV417">
        <v>0</v>
      </c>
      <c r="AW417">
        <v>2</v>
      </c>
      <c r="AX417">
        <v>53553342</v>
      </c>
      <c r="AY417">
        <v>1</v>
      </c>
      <c r="AZ417">
        <v>0</v>
      </c>
      <c r="BA417">
        <v>389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Y417*Source!I182</f>
        <v>2.1894300000000002</v>
      </c>
      <c r="CY417">
        <f>AA417</f>
        <v>67234.289999999994</v>
      </c>
      <c r="CZ417">
        <f>AE417</f>
        <v>10950.21</v>
      </c>
      <c r="DA417">
        <f>AI417</f>
        <v>6.14</v>
      </c>
      <c r="DB417">
        <f>ROUND(ROUND(AT417*CZ417,2),2)</f>
        <v>4927.59</v>
      </c>
      <c r="DC417">
        <f>ROUND(ROUND(AT417*AG417,2),2)</f>
        <v>0</v>
      </c>
    </row>
    <row r="418" spans="1:107" x14ac:dyDescent="0.2">
      <c r="A418">
        <f>ROW(Source!A182)</f>
        <v>182</v>
      </c>
      <c r="B418">
        <v>53551707</v>
      </c>
      <c r="C418">
        <v>53553325</v>
      </c>
      <c r="D418">
        <v>29150040</v>
      </c>
      <c r="E418">
        <v>1</v>
      </c>
      <c r="F418">
        <v>1</v>
      </c>
      <c r="G418">
        <v>1</v>
      </c>
      <c r="H418">
        <v>3</v>
      </c>
      <c r="I418" t="s">
        <v>1576</v>
      </c>
      <c r="J418" t="s">
        <v>1577</v>
      </c>
      <c r="K418" t="s">
        <v>1578</v>
      </c>
      <c r="L418">
        <v>1339</v>
      </c>
      <c r="N418">
        <v>1007</v>
      </c>
      <c r="O418" t="s">
        <v>425</v>
      </c>
      <c r="P418" t="s">
        <v>425</v>
      </c>
      <c r="Q418">
        <v>1</v>
      </c>
      <c r="W418">
        <v>0</v>
      </c>
      <c r="X418">
        <v>619799737</v>
      </c>
      <c r="Y418">
        <v>0.16</v>
      </c>
      <c r="AA418">
        <v>14.98</v>
      </c>
      <c r="AB418">
        <v>0</v>
      </c>
      <c r="AC418">
        <v>0</v>
      </c>
      <c r="AD418">
        <v>0</v>
      </c>
      <c r="AE418">
        <v>2.44</v>
      </c>
      <c r="AF418">
        <v>0</v>
      </c>
      <c r="AG418">
        <v>0</v>
      </c>
      <c r="AH418">
        <v>0</v>
      </c>
      <c r="AI418">
        <v>6.14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0.16</v>
      </c>
      <c r="AU418" t="s">
        <v>3</v>
      </c>
      <c r="AV418">
        <v>0</v>
      </c>
      <c r="AW418">
        <v>2</v>
      </c>
      <c r="AX418">
        <v>53553343</v>
      </c>
      <c r="AY418">
        <v>1</v>
      </c>
      <c r="AZ418">
        <v>0</v>
      </c>
      <c r="BA418">
        <v>390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Y418*Source!I182</f>
        <v>0.77846400000000004</v>
      </c>
      <c r="CY418">
        <f>AA418</f>
        <v>14.98</v>
      </c>
      <c r="CZ418">
        <f>AE418</f>
        <v>2.44</v>
      </c>
      <c r="DA418">
        <f>AI418</f>
        <v>6.14</v>
      </c>
      <c r="DB418">
        <f>ROUND(ROUND(AT418*CZ418,2),2)</f>
        <v>0.39</v>
      </c>
      <c r="DC418">
        <f>ROUND(ROUND(AT418*AG418,2),2)</f>
        <v>0</v>
      </c>
    </row>
    <row r="419" spans="1:107" x14ac:dyDescent="0.2">
      <c r="A419">
        <f>ROW(Source!A183)</f>
        <v>183</v>
      </c>
      <c r="B419">
        <v>53551706</v>
      </c>
      <c r="C419">
        <v>53553344</v>
      </c>
      <c r="D419">
        <v>18410542</v>
      </c>
      <c r="E419">
        <v>1</v>
      </c>
      <c r="F419">
        <v>1</v>
      </c>
      <c r="G419">
        <v>1</v>
      </c>
      <c r="H419">
        <v>1</v>
      </c>
      <c r="I419" t="s">
        <v>1693</v>
      </c>
      <c r="J419" t="s">
        <v>3</v>
      </c>
      <c r="K419" t="s">
        <v>1694</v>
      </c>
      <c r="L419">
        <v>1369</v>
      </c>
      <c r="N419">
        <v>1013</v>
      </c>
      <c r="O419" t="s">
        <v>1486</v>
      </c>
      <c r="P419" t="s">
        <v>1486</v>
      </c>
      <c r="Q419">
        <v>1</v>
      </c>
      <c r="W419">
        <v>0</v>
      </c>
      <c r="X419">
        <v>1415306217</v>
      </c>
      <c r="Y419">
        <v>56.073999999999991</v>
      </c>
      <c r="AA419">
        <v>0</v>
      </c>
      <c r="AB419">
        <v>0</v>
      </c>
      <c r="AC419">
        <v>0</v>
      </c>
      <c r="AD419">
        <v>292.85000000000002</v>
      </c>
      <c r="AE419">
        <v>0</v>
      </c>
      <c r="AF419">
        <v>0</v>
      </c>
      <c r="AG419">
        <v>0</v>
      </c>
      <c r="AH419">
        <v>292.85000000000002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1</v>
      </c>
      <c r="AQ419">
        <v>0</v>
      </c>
      <c r="AR419">
        <v>0</v>
      </c>
      <c r="AS419" t="s">
        <v>3</v>
      </c>
      <c r="AT419">
        <v>42.4</v>
      </c>
      <c r="AU419" t="s">
        <v>62</v>
      </c>
      <c r="AV419">
        <v>1</v>
      </c>
      <c r="AW419">
        <v>2</v>
      </c>
      <c r="AX419">
        <v>53553354</v>
      </c>
      <c r="AY419">
        <v>2</v>
      </c>
      <c r="AZ419">
        <v>137216</v>
      </c>
      <c r="BA419">
        <v>391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Y419*Source!I183</f>
        <v>272.82243959999994</v>
      </c>
      <c r="CY419">
        <f>AD419</f>
        <v>292.85000000000002</v>
      </c>
      <c r="CZ419">
        <f>AH419</f>
        <v>292.85000000000002</v>
      </c>
      <c r="DA419">
        <f>AL419</f>
        <v>1</v>
      </c>
      <c r="DB419">
        <f>ROUND((ROUND(AT419*CZ419,2)*ROUND((1.15*1.15),7)),2)</f>
        <v>16421.27</v>
      </c>
      <c r="DC419">
        <f>ROUND((ROUND(AT419*AG419,2)*ROUND((1.15*1.15),7)),2)</f>
        <v>0</v>
      </c>
    </row>
    <row r="420" spans="1:107" x14ac:dyDescent="0.2">
      <c r="A420">
        <f>ROW(Source!A183)</f>
        <v>183</v>
      </c>
      <c r="B420">
        <v>53551706</v>
      </c>
      <c r="C420">
        <v>53553344</v>
      </c>
      <c r="D420">
        <v>121548</v>
      </c>
      <c r="E420">
        <v>1</v>
      </c>
      <c r="F420">
        <v>1</v>
      </c>
      <c r="G420">
        <v>1</v>
      </c>
      <c r="H420">
        <v>1</v>
      </c>
      <c r="I420" t="s">
        <v>31</v>
      </c>
      <c r="J420" t="s">
        <v>3</v>
      </c>
      <c r="K420" t="s">
        <v>1489</v>
      </c>
      <c r="L420">
        <v>608254</v>
      </c>
      <c r="N420">
        <v>1013</v>
      </c>
      <c r="O420" t="s">
        <v>1490</v>
      </c>
      <c r="P420" t="s">
        <v>1490</v>
      </c>
      <c r="Q420">
        <v>1</v>
      </c>
      <c r="W420">
        <v>0</v>
      </c>
      <c r="X420">
        <v>-185737400</v>
      </c>
      <c r="Y420">
        <v>0.50312499999999993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1</v>
      </c>
      <c r="AQ420">
        <v>0</v>
      </c>
      <c r="AR420">
        <v>0</v>
      </c>
      <c r="AS420" t="s">
        <v>3</v>
      </c>
      <c r="AT420">
        <v>0.35</v>
      </c>
      <c r="AU420" t="s">
        <v>61</v>
      </c>
      <c r="AV420">
        <v>2</v>
      </c>
      <c r="AW420">
        <v>2</v>
      </c>
      <c r="AX420">
        <v>53553355</v>
      </c>
      <c r="AY420">
        <v>1</v>
      </c>
      <c r="AZ420">
        <v>6144</v>
      </c>
      <c r="BA420">
        <v>392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Y420*Source!I183</f>
        <v>2.4479043749999998</v>
      </c>
      <c r="CY420">
        <f>AD420</f>
        <v>0</v>
      </c>
      <c r="CZ420">
        <f>AH420</f>
        <v>0</v>
      </c>
      <c r="DA420">
        <f>AL420</f>
        <v>1</v>
      </c>
      <c r="DB420">
        <f>ROUND((ROUND(AT420*CZ420,2)*ROUND((1.25*1.15),7)),2)</f>
        <v>0</v>
      </c>
      <c r="DC420">
        <f>ROUND((ROUND(AT420*AG420,2)*ROUND((1.25*1.15),7)),2)</f>
        <v>0</v>
      </c>
    </row>
    <row r="421" spans="1:107" x14ac:dyDescent="0.2">
      <c r="A421">
        <f>ROW(Source!A183)</f>
        <v>183</v>
      </c>
      <c r="B421">
        <v>53551706</v>
      </c>
      <c r="C421">
        <v>53553344</v>
      </c>
      <c r="D421">
        <v>29172556</v>
      </c>
      <c r="E421">
        <v>1</v>
      </c>
      <c r="F421">
        <v>1</v>
      </c>
      <c r="G421">
        <v>1</v>
      </c>
      <c r="H421">
        <v>2</v>
      </c>
      <c r="I421" t="s">
        <v>1647</v>
      </c>
      <c r="J421" t="s">
        <v>1667</v>
      </c>
      <c r="K421" t="s">
        <v>1649</v>
      </c>
      <c r="L421">
        <v>1368</v>
      </c>
      <c r="N421">
        <v>1011</v>
      </c>
      <c r="O421" t="s">
        <v>1494</v>
      </c>
      <c r="P421" t="s">
        <v>1494</v>
      </c>
      <c r="Q421">
        <v>1</v>
      </c>
      <c r="W421">
        <v>0</v>
      </c>
      <c r="X421">
        <v>344519037</v>
      </c>
      <c r="Y421">
        <v>0.50312499999999993</v>
      </c>
      <c r="AA421">
        <v>0</v>
      </c>
      <c r="AB421">
        <v>31.26</v>
      </c>
      <c r="AC421">
        <v>13.5</v>
      </c>
      <c r="AD421">
        <v>0</v>
      </c>
      <c r="AE421">
        <v>0</v>
      </c>
      <c r="AF421">
        <v>31.26</v>
      </c>
      <c r="AG421">
        <v>13.5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1</v>
      </c>
      <c r="AQ421">
        <v>0</v>
      </c>
      <c r="AR421">
        <v>0</v>
      </c>
      <c r="AS421" t="s">
        <v>3</v>
      </c>
      <c r="AT421">
        <v>0.35</v>
      </c>
      <c r="AU421" t="s">
        <v>61</v>
      </c>
      <c r="AV421">
        <v>0</v>
      </c>
      <c r="AW421">
        <v>2</v>
      </c>
      <c r="AX421">
        <v>53553356</v>
      </c>
      <c r="AY421">
        <v>1</v>
      </c>
      <c r="AZ421">
        <v>6144</v>
      </c>
      <c r="BA421">
        <v>393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Y421*Source!I183</f>
        <v>2.4479043749999998</v>
      </c>
      <c r="CY421">
        <f>AB421</f>
        <v>31.26</v>
      </c>
      <c r="CZ421">
        <f>AF421</f>
        <v>31.26</v>
      </c>
      <c r="DA421">
        <f>AJ421</f>
        <v>1</v>
      </c>
      <c r="DB421">
        <f>ROUND((ROUND(AT421*CZ421,2)*ROUND((1.25*1.15),7)),2)</f>
        <v>15.73</v>
      </c>
      <c r="DC421">
        <f>ROUND((ROUND(AT421*AG421,2)*ROUND((1.25*1.15),7)),2)</f>
        <v>6.8</v>
      </c>
    </row>
    <row r="422" spans="1:107" x14ac:dyDescent="0.2">
      <c r="A422">
        <f>ROW(Source!A183)</f>
        <v>183</v>
      </c>
      <c r="B422">
        <v>53551706</v>
      </c>
      <c r="C422">
        <v>53553344</v>
      </c>
      <c r="D422">
        <v>29174913</v>
      </c>
      <c r="E422">
        <v>1</v>
      </c>
      <c r="F422">
        <v>1</v>
      </c>
      <c r="G422">
        <v>1</v>
      </c>
      <c r="H422">
        <v>2</v>
      </c>
      <c r="I422" t="s">
        <v>1513</v>
      </c>
      <c r="J422" t="s">
        <v>1514</v>
      </c>
      <c r="K422" t="s">
        <v>1515</v>
      </c>
      <c r="L422">
        <v>1368</v>
      </c>
      <c r="N422">
        <v>1011</v>
      </c>
      <c r="O422" t="s">
        <v>1494</v>
      </c>
      <c r="P422" t="s">
        <v>1494</v>
      </c>
      <c r="Q422">
        <v>1</v>
      </c>
      <c r="W422">
        <v>0</v>
      </c>
      <c r="X422">
        <v>1230759911</v>
      </c>
      <c r="Y422">
        <v>0.71875</v>
      </c>
      <c r="AA422">
        <v>0</v>
      </c>
      <c r="AB422">
        <v>87.17</v>
      </c>
      <c r="AC422">
        <v>11.6</v>
      </c>
      <c r="AD422">
        <v>0</v>
      </c>
      <c r="AE422">
        <v>0</v>
      </c>
      <c r="AF422">
        <v>87.17</v>
      </c>
      <c r="AG422">
        <v>11.6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1</v>
      </c>
      <c r="AQ422">
        <v>0</v>
      </c>
      <c r="AR422">
        <v>0</v>
      </c>
      <c r="AS422" t="s">
        <v>3</v>
      </c>
      <c r="AT422">
        <v>0.5</v>
      </c>
      <c r="AU422" t="s">
        <v>61</v>
      </c>
      <c r="AV422">
        <v>0</v>
      </c>
      <c r="AW422">
        <v>2</v>
      </c>
      <c r="AX422">
        <v>53553357</v>
      </c>
      <c r="AY422">
        <v>1</v>
      </c>
      <c r="AZ422">
        <v>6144</v>
      </c>
      <c r="BA422">
        <v>394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Y422*Source!I183</f>
        <v>3.4970062500000001</v>
      </c>
      <c r="CY422">
        <f>AB422</f>
        <v>87.17</v>
      </c>
      <c r="CZ422">
        <f>AF422</f>
        <v>87.17</v>
      </c>
      <c r="DA422">
        <f>AJ422</f>
        <v>1</v>
      </c>
      <c r="DB422">
        <f>ROUND((ROUND(AT422*CZ422,2)*ROUND((1.25*1.15),7)),2)</f>
        <v>62.66</v>
      </c>
      <c r="DC422">
        <f>ROUND((ROUND(AT422*AG422,2)*ROUND((1.25*1.15),7)),2)</f>
        <v>8.34</v>
      </c>
    </row>
    <row r="423" spans="1:107" x14ac:dyDescent="0.2">
      <c r="A423">
        <f>ROW(Source!A183)</f>
        <v>183</v>
      </c>
      <c r="B423">
        <v>53551706</v>
      </c>
      <c r="C423">
        <v>53553344</v>
      </c>
      <c r="D423">
        <v>29110859</v>
      </c>
      <c r="E423">
        <v>1</v>
      </c>
      <c r="F423">
        <v>1</v>
      </c>
      <c r="G423">
        <v>1</v>
      </c>
      <c r="H423">
        <v>3</v>
      </c>
      <c r="I423" t="s">
        <v>379</v>
      </c>
      <c r="J423" t="s">
        <v>381</v>
      </c>
      <c r="K423" t="s">
        <v>380</v>
      </c>
      <c r="L423">
        <v>1327</v>
      </c>
      <c r="N423">
        <v>1005</v>
      </c>
      <c r="O423" t="s">
        <v>128</v>
      </c>
      <c r="P423" t="s">
        <v>128</v>
      </c>
      <c r="Q423">
        <v>1</v>
      </c>
      <c r="W423">
        <v>1</v>
      </c>
      <c r="X423">
        <v>1540793900</v>
      </c>
      <c r="Y423">
        <v>-102</v>
      </c>
      <c r="AA423">
        <v>59.97</v>
      </c>
      <c r="AB423">
        <v>0</v>
      </c>
      <c r="AC423">
        <v>0</v>
      </c>
      <c r="AD423">
        <v>0</v>
      </c>
      <c r="AE423">
        <v>59.97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-102</v>
      </c>
      <c r="AU423" t="s">
        <v>3</v>
      </c>
      <c r="AV423">
        <v>0</v>
      </c>
      <c r="AW423">
        <v>2</v>
      </c>
      <c r="AX423">
        <v>53553358</v>
      </c>
      <c r="AY423">
        <v>1</v>
      </c>
      <c r="AZ423">
        <v>6144</v>
      </c>
      <c r="BA423">
        <v>395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Y423*Source!I183</f>
        <v>-496.27080000000001</v>
      </c>
      <c r="CY423">
        <f>AA423</f>
        <v>59.97</v>
      </c>
      <c r="CZ423">
        <f>AE423</f>
        <v>59.97</v>
      </c>
      <c r="DA423">
        <f>AI423</f>
        <v>1</v>
      </c>
      <c r="DB423">
        <f>ROUND(ROUND(AT423*CZ423,2),2)</f>
        <v>-6116.94</v>
      </c>
      <c r="DC423">
        <f>ROUND(ROUND(AT423*AG423,2),2)</f>
        <v>0</v>
      </c>
    </row>
    <row r="424" spans="1:107" x14ac:dyDescent="0.2">
      <c r="A424">
        <f>ROW(Source!A183)</f>
        <v>183</v>
      </c>
      <c r="B424">
        <v>53551706</v>
      </c>
      <c r="C424">
        <v>53553344</v>
      </c>
      <c r="D424">
        <v>29111241</v>
      </c>
      <c r="E424">
        <v>1</v>
      </c>
      <c r="F424">
        <v>1</v>
      </c>
      <c r="G424">
        <v>1</v>
      </c>
      <c r="H424">
        <v>3</v>
      </c>
      <c r="I424" t="s">
        <v>1695</v>
      </c>
      <c r="J424" t="s">
        <v>1696</v>
      </c>
      <c r="K424" t="s">
        <v>1697</v>
      </c>
      <c r="L424">
        <v>1346</v>
      </c>
      <c r="N424">
        <v>1009</v>
      </c>
      <c r="O424" t="s">
        <v>143</v>
      </c>
      <c r="P424" t="s">
        <v>143</v>
      </c>
      <c r="Q424">
        <v>1</v>
      </c>
      <c r="W424">
        <v>0</v>
      </c>
      <c r="X424">
        <v>-751732998</v>
      </c>
      <c r="Y424">
        <v>50</v>
      </c>
      <c r="AA424">
        <v>8.35</v>
      </c>
      <c r="AB424">
        <v>0</v>
      </c>
      <c r="AC424">
        <v>0</v>
      </c>
      <c r="AD424">
        <v>0</v>
      </c>
      <c r="AE424">
        <v>8.35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50</v>
      </c>
      <c r="AU424" t="s">
        <v>3</v>
      </c>
      <c r="AV424">
        <v>0</v>
      </c>
      <c r="AW424">
        <v>2</v>
      </c>
      <c r="AX424">
        <v>53553359</v>
      </c>
      <c r="AY424">
        <v>1</v>
      </c>
      <c r="AZ424">
        <v>0</v>
      </c>
      <c r="BA424">
        <v>396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Y424*Source!I183</f>
        <v>243.27</v>
      </c>
      <c r="CY424">
        <f>AA424</f>
        <v>8.35</v>
      </c>
      <c r="CZ424">
        <f>AE424</f>
        <v>8.35</v>
      </c>
      <c r="DA424">
        <f>AI424</f>
        <v>1</v>
      </c>
      <c r="DB424">
        <f>ROUND(ROUND(AT424*CZ424,2),2)</f>
        <v>417.5</v>
      </c>
      <c r="DC424">
        <f>ROUND(ROUND(AT424*AG424,2),2)</f>
        <v>0</v>
      </c>
    </row>
    <row r="425" spans="1:107" x14ac:dyDescent="0.2">
      <c r="A425">
        <f>ROW(Source!A183)</f>
        <v>183</v>
      </c>
      <c r="B425">
        <v>53551706</v>
      </c>
      <c r="C425">
        <v>53553344</v>
      </c>
      <c r="D425">
        <v>29107800</v>
      </c>
      <c r="E425">
        <v>1</v>
      </c>
      <c r="F425">
        <v>1</v>
      </c>
      <c r="G425">
        <v>1</v>
      </c>
      <c r="H425">
        <v>3</v>
      </c>
      <c r="I425" t="s">
        <v>1698</v>
      </c>
      <c r="J425" t="s">
        <v>1699</v>
      </c>
      <c r="K425" t="s">
        <v>1700</v>
      </c>
      <c r="L425">
        <v>1346</v>
      </c>
      <c r="N425">
        <v>1009</v>
      </c>
      <c r="O425" t="s">
        <v>143</v>
      </c>
      <c r="P425" t="s">
        <v>143</v>
      </c>
      <c r="Q425">
        <v>1</v>
      </c>
      <c r="W425">
        <v>0</v>
      </c>
      <c r="X425">
        <v>644139035</v>
      </c>
      <c r="Y425">
        <v>0.5</v>
      </c>
      <c r="AA425">
        <v>1.81</v>
      </c>
      <c r="AB425">
        <v>0</v>
      </c>
      <c r="AC425">
        <v>0</v>
      </c>
      <c r="AD425">
        <v>0</v>
      </c>
      <c r="AE425">
        <v>1.81</v>
      </c>
      <c r="AF425">
        <v>0</v>
      </c>
      <c r="AG425">
        <v>0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0.5</v>
      </c>
      <c r="AU425" t="s">
        <v>3</v>
      </c>
      <c r="AV425">
        <v>0</v>
      </c>
      <c r="AW425">
        <v>2</v>
      </c>
      <c r="AX425">
        <v>53553360</v>
      </c>
      <c r="AY425">
        <v>1</v>
      </c>
      <c r="AZ425">
        <v>0</v>
      </c>
      <c r="BA425">
        <v>397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Y425*Source!I183</f>
        <v>2.4327000000000001</v>
      </c>
      <c r="CY425">
        <f>AA425</f>
        <v>1.81</v>
      </c>
      <c r="CZ425">
        <f>AE425</f>
        <v>1.81</v>
      </c>
      <c r="DA425">
        <f>AI425</f>
        <v>1</v>
      </c>
      <c r="DB425">
        <f>ROUND(ROUND(AT425*CZ425,2),2)</f>
        <v>0.91</v>
      </c>
      <c r="DC425">
        <f>ROUND(ROUND(AT425*AG425,2),2)</f>
        <v>0</v>
      </c>
    </row>
    <row r="426" spans="1:107" x14ac:dyDescent="0.2">
      <c r="A426">
        <f>ROW(Source!A183)</f>
        <v>183</v>
      </c>
      <c r="B426">
        <v>53551706</v>
      </c>
      <c r="C426">
        <v>53553344</v>
      </c>
      <c r="D426">
        <v>29110945</v>
      </c>
      <c r="E426">
        <v>1</v>
      </c>
      <c r="F426">
        <v>1</v>
      </c>
      <c r="G426">
        <v>1</v>
      </c>
      <c r="H426">
        <v>3</v>
      </c>
      <c r="I426" t="s">
        <v>383</v>
      </c>
      <c r="J426" t="s">
        <v>385</v>
      </c>
      <c r="K426" t="s">
        <v>384</v>
      </c>
      <c r="L426">
        <v>1327</v>
      </c>
      <c r="N426">
        <v>1005</v>
      </c>
      <c r="O426" t="s">
        <v>128</v>
      </c>
      <c r="P426" t="s">
        <v>128</v>
      </c>
      <c r="Q426">
        <v>1</v>
      </c>
      <c r="W426">
        <v>0</v>
      </c>
      <c r="X426">
        <v>375273584</v>
      </c>
      <c r="Y426">
        <v>102</v>
      </c>
      <c r="AA426">
        <v>189.83</v>
      </c>
      <c r="AB426">
        <v>0</v>
      </c>
      <c r="AC426">
        <v>0</v>
      </c>
      <c r="AD426">
        <v>0</v>
      </c>
      <c r="AE426">
        <v>189.83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0</v>
      </c>
      <c r="AP426">
        <v>0</v>
      </c>
      <c r="AQ426">
        <v>0</v>
      </c>
      <c r="AR426">
        <v>0</v>
      </c>
      <c r="AS426" t="s">
        <v>3</v>
      </c>
      <c r="AT426">
        <v>102</v>
      </c>
      <c r="AU426" t="s">
        <v>3</v>
      </c>
      <c r="AV426">
        <v>0</v>
      </c>
      <c r="AW426">
        <v>1</v>
      </c>
      <c r="AX426">
        <v>-1</v>
      </c>
      <c r="AY426">
        <v>0</v>
      </c>
      <c r="AZ426">
        <v>0</v>
      </c>
      <c r="BA426" t="s">
        <v>3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Y426*Source!I183</f>
        <v>496.27080000000001</v>
      </c>
      <c r="CY426">
        <f>AA426</f>
        <v>189.83</v>
      </c>
      <c r="CZ426">
        <f>AE426</f>
        <v>189.83</v>
      </c>
      <c r="DA426">
        <f>AI426</f>
        <v>1</v>
      </c>
      <c r="DB426">
        <f>ROUND(ROUND(AT426*CZ426,2),2)</f>
        <v>19362.66</v>
      </c>
      <c r="DC426">
        <f>ROUND(ROUND(AT426*AG426,2),2)</f>
        <v>0</v>
      </c>
    </row>
    <row r="427" spans="1:107" x14ac:dyDescent="0.2">
      <c r="A427">
        <f>ROW(Source!A184)</f>
        <v>184</v>
      </c>
      <c r="B427">
        <v>53551707</v>
      </c>
      <c r="C427">
        <v>53553344</v>
      </c>
      <c r="D427">
        <v>18410542</v>
      </c>
      <c r="E427">
        <v>1</v>
      </c>
      <c r="F427">
        <v>1</v>
      </c>
      <c r="G427">
        <v>1</v>
      </c>
      <c r="H427">
        <v>1</v>
      </c>
      <c r="I427" t="s">
        <v>1693</v>
      </c>
      <c r="J427" t="s">
        <v>3</v>
      </c>
      <c r="K427" t="s">
        <v>1694</v>
      </c>
      <c r="L427">
        <v>1369</v>
      </c>
      <c r="N427">
        <v>1013</v>
      </c>
      <c r="O427" t="s">
        <v>1486</v>
      </c>
      <c r="P427" t="s">
        <v>1486</v>
      </c>
      <c r="Q427">
        <v>1</v>
      </c>
      <c r="W427">
        <v>0</v>
      </c>
      <c r="X427">
        <v>1415306217</v>
      </c>
      <c r="Y427">
        <v>56.073999999999991</v>
      </c>
      <c r="AA427">
        <v>0</v>
      </c>
      <c r="AB427">
        <v>0</v>
      </c>
      <c r="AC427">
        <v>0</v>
      </c>
      <c r="AD427">
        <v>292.85000000000002</v>
      </c>
      <c r="AE427">
        <v>0</v>
      </c>
      <c r="AF427">
        <v>0</v>
      </c>
      <c r="AG427">
        <v>0</v>
      </c>
      <c r="AH427">
        <v>292.85000000000002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42.4</v>
      </c>
      <c r="AU427" t="s">
        <v>62</v>
      </c>
      <c r="AV427">
        <v>1</v>
      </c>
      <c r="AW427">
        <v>2</v>
      </c>
      <c r="AX427">
        <v>53553354</v>
      </c>
      <c r="AY427">
        <v>2</v>
      </c>
      <c r="AZ427">
        <v>137216</v>
      </c>
      <c r="BA427">
        <v>398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Y427*Source!I184</f>
        <v>272.82243959999994</v>
      </c>
      <c r="CY427">
        <f>AD427</f>
        <v>292.85000000000002</v>
      </c>
      <c r="CZ427">
        <f>AH427</f>
        <v>292.85000000000002</v>
      </c>
      <c r="DA427">
        <f>AL427</f>
        <v>1</v>
      </c>
      <c r="DB427">
        <f>ROUND((ROUND(AT427*CZ427,2)*ROUND((1.15*1.15),7)),2)</f>
        <v>16421.27</v>
      </c>
      <c r="DC427">
        <f>ROUND((ROUND(AT427*AG427,2)*ROUND((1.15*1.15),7)),2)</f>
        <v>0</v>
      </c>
    </row>
    <row r="428" spans="1:107" x14ac:dyDescent="0.2">
      <c r="A428">
        <f>ROW(Source!A184)</f>
        <v>184</v>
      </c>
      <c r="B428">
        <v>53551707</v>
      </c>
      <c r="C428">
        <v>53553344</v>
      </c>
      <c r="D428">
        <v>121548</v>
      </c>
      <c r="E428">
        <v>1</v>
      </c>
      <c r="F428">
        <v>1</v>
      </c>
      <c r="G428">
        <v>1</v>
      </c>
      <c r="H428">
        <v>1</v>
      </c>
      <c r="I428" t="s">
        <v>31</v>
      </c>
      <c r="J428" t="s">
        <v>3</v>
      </c>
      <c r="K428" t="s">
        <v>1489</v>
      </c>
      <c r="L428">
        <v>608254</v>
      </c>
      <c r="N428">
        <v>1013</v>
      </c>
      <c r="O428" t="s">
        <v>1490</v>
      </c>
      <c r="P428" t="s">
        <v>1490</v>
      </c>
      <c r="Q428">
        <v>1</v>
      </c>
      <c r="W428">
        <v>0</v>
      </c>
      <c r="X428">
        <v>-185737400</v>
      </c>
      <c r="Y428">
        <v>0.50312499999999993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3</v>
      </c>
      <c r="AT428">
        <v>0.35</v>
      </c>
      <c r="AU428" t="s">
        <v>61</v>
      </c>
      <c r="AV428">
        <v>2</v>
      </c>
      <c r="AW428">
        <v>2</v>
      </c>
      <c r="AX428">
        <v>53553355</v>
      </c>
      <c r="AY428">
        <v>1</v>
      </c>
      <c r="AZ428">
        <v>6144</v>
      </c>
      <c r="BA428">
        <v>399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Y428*Source!I184</f>
        <v>2.4479043749999998</v>
      </c>
      <c r="CY428">
        <f>AD428</f>
        <v>0</v>
      </c>
      <c r="CZ428">
        <f>AH428</f>
        <v>0</v>
      </c>
      <c r="DA428">
        <f>AL428</f>
        <v>1</v>
      </c>
      <c r="DB428">
        <f>ROUND((ROUND(AT428*CZ428,2)*ROUND((1.25*1.15),7)),2)</f>
        <v>0</v>
      </c>
      <c r="DC428">
        <f>ROUND((ROUND(AT428*AG428,2)*ROUND((1.25*1.15),7)),2)</f>
        <v>0</v>
      </c>
    </row>
    <row r="429" spans="1:107" x14ac:dyDescent="0.2">
      <c r="A429">
        <f>ROW(Source!A184)</f>
        <v>184</v>
      </c>
      <c r="B429">
        <v>53551707</v>
      </c>
      <c r="C429">
        <v>53553344</v>
      </c>
      <c r="D429">
        <v>29172556</v>
      </c>
      <c r="E429">
        <v>1</v>
      </c>
      <c r="F429">
        <v>1</v>
      </c>
      <c r="G429">
        <v>1</v>
      </c>
      <c r="H429">
        <v>2</v>
      </c>
      <c r="I429" t="s">
        <v>1647</v>
      </c>
      <c r="J429" t="s">
        <v>1667</v>
      </c>
      <c r="K429" t="s">
        <v>1649</v>
      </c>
      <c r="L429">
        <v>1368</v>
      </c>
      <c r="N429">
        <v>1011</v>
      </c>
      <c r="O429" t="s">
        <v>1494</v>
      </c>
      <c r="P429" t="s">
        <v>1494</v>
      </c>
      <c r="Q429">
        <v>1</v>
      </c>
      <c r="W429">
        <v>0</v>
      </c>
      <c r="X429">
        <v>344519037</v>
      </c>
      <c r="Y429">
        <v>0.50312499999999993</v>
      </c>
      <c r="AA429">
        <v>0</v>
      </c>
      <c r="AB429">
        <v>31.26</v>
      </c>
      <c r="AC429">
        <v>13.5</v>
      </c>
      <c r="AD429">
        <v>0</v>
      </c>
      <c r="AE429">
        <v>0</v>
      </c>
      <c r="AF429">
        <v>31.26</v>
      </c>
      <c r="AG429">
        <v>13.5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0.35</v>
      </c>
      <c r="AU429" t="s">
        <v>61</v>
      </c>
      <c r="AV429">
        <v>0</v>
      </c>
      <c r="AW429">
        <v>2</v>
      </c>
      <c r="AX429">
        <v>53553356</v>
      </c>
      <c r="AY429">
        <v>1</v>
      </c>
      <c r="AZ429">
        <v>6144</v>
      </c>
      <c r="BA429">
        <v>400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Y429*Source!I184</f>
        <v>2.4479043749999998</v>
      </c>
      <c r="CY429">
        <f>AB429</f>
        <v>31.26</v>
      </c>
      <c r="CZ429">
        <f>AF429</f>
        <v>31.26</v>
      </c>
      <c r="DA429">
        <f>AJ429</f>
        <v>1</v>
      </c>
      <c r="DB429">
        <f>ROUND((ROUND(AT429*CZ429,2)*ROUND((1.25*1.15),7)),2)</f>
        <v>15.73</v>
      </c>
      <c r="DC429">
        <f>ROUND((ROUND(AT429*AG429,2)*ROUND((1.25*1.15),7)),2)</f>
        <v>6.8</v>
      </c>
    </row>
    <row r="430" spans="1:107" x14ac:dyDescent="0.2">
      <c r="A430">
        <f>ROW(Source!A184)</f>
        <v>184</v>
      </c>
      <c r="B430">
        <v>53551707</v>
      </c>
      <c r="C430">
        <v>53553344</v>
      </c>
      <c r="D430">
        <v>29174913</v>
      </c>
      <c r="E430">
        <v>1</v>
      </c>
      <c r="F430">
        <v>1</v>
      </c>
      <c r="G430">
        <v>1</v>
      </c>
      <c r="H430">
        <v>2</v>
      </c>
      <c r="I430" t="s">
        <v>1513</v>
      </c>
      <c r="J430" t="s">
        <v>1514</v>
      </c>
      <c r="K430" t="s">
        <v>1515</v>
      </c>
      <c r="L430">
        <v>1368</v>
      </c>
      <c r="N430">
        <v>1011</v>
      </c>
      <c r="O430" t="s">
        <v>1494</v>
      </c>
      <c r="P430" t="s">
        <v>1494</v>
      </c>
      <c r="Q430">
        <v>1</v>
      </c>
      <c r="W430">
        <v>0</v>
      </c>
      <c r="X430">
        <v>1230759911</v>
      </c>
      <c r="Y430">
        <v>0.71875</v>
      </c>
      <c r="AA430">
        <v>0</v>
      </c>
      <c r="AB430">
        <v>87.17</v>
      </c>
      <c r="AC430">
        <v>11.6</v>
      </c>
      <c r="AD430">
        <v>0</v>
      </c>
      <c r="AE430">
        <v>0</v>
      </c>
      <c r="AF430">
        <v>87.17</v>
      </c>
      <c r="AG430">
        <v>11.6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3</v>
      </c>
      <c r="AT430">
        <v>0.5</v>
      </c>
      <c r="AU430" t="s">
        <v>61</v>
      </c>
      <c r="AV430">
        <v>0</v>
      </c>
      <c r="AW430">
        <v>2</v>
      </c>
      <c r="AX430">
        <v>53553357</v>
      </c>
      <c r="AY430">
        <v>1</v>
      </c>
      <c r="AZ430">
        <v>6144</v>
      </c>
      <c r="BA430">
        <v>401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Y430*Source!I184</f>
        <v>3.4970062500000001</v>
      </c>
      <c r="CY430">
        <f>AB430</f>
        <v>87.17</v>
      </c>
      <c r="CZ430">
        <f>AF430</f>
        <v>87.17</v>
      </c>
      <c r="DA430">
        <f>AJ430</f>
        <v>1</v>
      </c>
      <c r="DB430">
        <f>ROUND((ROUND(AT430*CZ430,2)*ROUND((1.25*1.15),7)),2)</f>
        <v>62.66</v>
      </c>
      <c r="DC430">
        <f>ROUND((ROUND(AT430*AG430,2)*ROUND((1.25*1.15),7)),2)</f>
        <v>8.34</v>
      </c>
    </row>
    <row r="431" spans="1:107" x14ac:dyDescent="0.2">
      <c r="A431">
        <f>ROW(Source!A184)</f>
        <v>184</v>
      </c>
      <c r="B431">
        <v>53551707</v>
      </c>
      <c r="C431">
        <v>53553344</v>
      </c>
      <c r="D431">
        <v>29110859</v>
      </c>
      <c r="E431">
        <v>1</v>
      </c>
      <c r="F431">
        <v>1</v>
      </c>
      <c r="G431">
        <v>1</v>
      </c>
      <c r="H431">
        <v>3</v>
      </c>
      <c r="I431" t="s">
        <v>379</v>
      </c>
      <c r="J431" t="s">
        <v>381</v>
      </c>
      <c r="K431" t="s">
        <v>380</v>
      </c>
      <c r="L431">
        <v>1327</v>
      </c>
      <c r="N431">
        <v>1005</v>
      </c>
      <c r="O431" t="s">
        <v>128</v>
      </c>
      <c r="P431" t="s">
        <v>128</v>
      </c>
      <c r="Q431">
        <v>1</v>
      </c>
      <c r="W431">
        <v>1</v>
      </c>
      <c r="X431">
        <v>1540793900</v>
      </c>
      <c r="Y431">
        <v>-102</v>
      </c>
      <c r="AA431">
        <v>428.19</v>
      </c>
      <c r="AB431">
        <v>0</v>
      </c>
      <c r="AC431">
        <v>0</v>
      </c>
      <c r="AD431">
        <v>0</v>
      </c>
      <c r="AE431">
        <v>59.97</v>
      </c>
      <c r="AF431">
        <v>0</v>
      </c>
      <c r="AG431">
        <v>0</v>
      </c>
      <c r="AH431">
        <v>0</v>
      </c>
      <c r="AI431">
        <v>7.14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-102</v>
      </c>
      <c r="AU431" t="s">
        <v>3</v>
      </c>
      <c r="AV431">
        <v>0</v>
      </c>
      <c r="AW431">
        <v>2</v>
      </c>
      <c r="AX431">
        <v>53553358</v>
      </c>
      <c r="AY431">
        <v>1</v>
      </c>
      <c r="AZ431">
        <v>6144</v>
      </c>
      <c r="BA431">
        <v>402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Y431*Source!I184</f>
        <v>-496.27080000000001</v>
      </c>
      <c r="CY431">
        <f>AA431</f>
        <v>428.19</v>
      </c>
      <c r="CZ431">
        <f>AE431</f>
        <v>59.97</v>
      </c>
      <c r="DA431">
        <f>AI431</f>
        <v>7.14</v>
      </c>
      <c r="DB431">
        <f>ROUND(ROUND(AT431*CZ431,2),2)</f>
        <v>-6116.94</v>
      </c>
      <c r="DC431">
        <f>ROUND(ROUND(AT431*AG431,2),2)</f>
        <v>0</v>
      </c>
    </row>
    <row r="432" spans="1:107" x14ac:dyDescent="0.2">
      <c r="A432">
        <f>ROW(Source!A184)</f>
        <v>184</v>
      </c>
      <c r="B432">
        <v>53551707</v>
      </c>
      <c r="C432">
        <v>53553344</v>
      </c>
      <c r="D432">
        <v>29111241</v>
      </c>
      <c r="E432">
        <v>1</v>
      </c>
      <c r="F432">
        <v>1</v>
      </c>
      <c r="G432">
        <v>1</v>
      </c>
      <c r="H432">
        <v>3</v>
      </c>
      <c r="I432" t="s">
        <v>1695</v>
      </c>
      <c r="J432" t="s">
        <v>1696</v>
      </c>
      <c r="K432" t="s">
        <v>1697</v>
      </c>
      <c r="L432">
        <v>1346</v>
      </c>
      <c r="N432">
        <v>1009</v>
      </c>
      <c r="O432" t="s">
        <v>143</v>
      </c>
      <c r="P432" t="s">
        <v>143</v>
      </c>
      <c r="Q432">
        <v>1</v>
      </c>
      <c r="W432">
        <v>0</v>
      </c>
      <c r="X432">
        <v>-751732998</v>
      </c>
      <c r="Y432">
        <v>50</v>
      </c>
      <c r="AA432">
        <v>51.27</v>
      </c>
      <c r="AB432">
        <v>0</v>
      </c>
      <c r="AC432">
        <v>0</v>
      </c>
      <c r="AD432">
        <v>0</v>
      </c>
      <c r="AE432">
        <v>8.35</v>
      </c>
      <c r="AF432">
        <v>0</v>
      </c>
      <c r="AG432">
        <v>0</v>
      </c>
      <c r="AH432">
        <v>0</v>
      </c>
      <c r="AI432">
        <v>6.14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50</v>
      </c>
      <c r="AU432" t="s">
        <v>3</v>
      </c>
      <c r="AV432">
        <v>0</v>
      </c>
      <c r="AW432">
        <v>2</v>
      </c>
      <c r="AX432">
        <v>53553359</v>
      </c>
      <c r="AY432">
        <v>1</v>
      </c>
      <c r="AZ432">
        <v>0</v>
      </c>
      <c r="BA432">
        <v>403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Y432*Source!I184</f>
        <v>243.27</v>
      </c>
      <c r="CY432">
        <f>AA432</f>
        <v>51.27</v>
      </c>
      <c r="CZ432">
        <f>AE432</f>
        <v>8.35</v>
      </c>
      <c r="DA432">
        <f>AI432</f>
        <v>6.14</v>
      </c>
      <c r="DB432">
        <f>ROUND(ROUND(AT432*CZ432,2),2)</f>
        <v>417.5</v>
      </c>
      <c r="DC432">
        <f>ROUND(ROUND(AT432*AG432,2),2)</f>
        <v>0</v>
      </c>
    </row>
    <row r="433" spans="1:107" x14ac:dyDescent="0.2">
      <c r="A433">
        <f>ROW(Source!A184)</f>
        <v>184</v>
      </c>
      <c r="B433">
        <v>53551707</v>
      </c>
      <c r="C433">
        <v>53553344</v>
      </c>
      <c r="D433">
        <v>29107800</v>
      </c>
      <c r="E433">
        <v>1</v>
      </c>
      <c r="F433">
        <v>1</v>
      </c>
      <c r="G433">
        <v>1</v>
      </c>
      <c r="H433">
        <v>3</v>
      </c>
      <c r="I433" t="s">
        <v>1698</v>
      </c>
      <c r="J433" t="s">
        <v>1699</v>
      </c>
      <c r="K433" t="s">
        <v>1700</v>
      </c>
      <c r="L433">
        <v>1346</v>
      </c>
      <c r="N433">
        <v>1009</v>
      </c>
      <c r="O433" t="s">
        <v>143</v>
      </c>
      <c r="P433" t="s">
        <v>143</v>
      </c>
      <c r="Q433">
        <v>1</v>
      </c>
      <c r="W433">
        <v>0</v>
      </c>
      <c r="X433">
        <v>644139035</v>
      </c>
      <c r="Y433">
        <v>0.5</v>
      </c>
      <c r="AA433">
        <v>11.11</v>
      </c>
      <c r="AB433">
        <v>0</v>
      </c>
      <c r="AC433">
        <v>0</v>
      </c>
      <c r="AD433">
        <v>0</v>
      </c>
      <c r="AE433">
        <v>1.81</v>
      </c>
      <c r="AF433">
        <v>0</v>
      </c>
      <c r="AG433">
        <v>0</v>
      </c>
      <c r="AH433">
        <v>0</v>
      </c>
      <c r="AI433">
        <v>6.14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0.5</v>
      </c>
      <c r="AU433" t="s">
        <v>3</v>
      </c>
      <c r="AV433">
        <v>0</v>
      </c>
      <c r="AW433">
        <v>2</v>
      </c>
      <c r="AX433">
        <v>53553360</v>
      </c>
      <c r="AY433">
        <v>1</v>
      </c>
      <c r="AZ433">
        <v>0</v>
      </c>
      <c r="BA433">
        <v>404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Y433*Source!I184</f>
        <v>2.4327000000000001</v>
      </c>
      <c r="CY433">
        <f>AA433</f>
        <v>11.11</v>
      </c>
      <c r="CZ433">
        <f>AE433</f>
        <v>1.81</v>
      </c>
      <c r="DA433">
        <f>AI433</f>
        <v>6.14</v>
      </c>
      <c r="DB433">
        <f>ROUND(ROUND(AT433*CZ433,2),2)</f>
        <v>0.91</v>
      </c>
      <c r="DC433">
        <f>ROUND(ROUND(AT433*AG433,2),2)</f>
        <v>0</v>
      </c>
    </row>
    <row r="434" spans="1:107" x14ac:dyDescent="0.2">
      <c r="A434">
        <f>ROW(Source!A184)</f>
        <v>184</v>
      </c>
      <c r="B434">
        <v>53551707</v>
      </c>
      <c r="C434">
        <v>53553344</v>
      </c>
      <c r="D434">
        <v>29110945</v>
      </c>
      <c r="E434">
        <v>1</v>
      </c>
      <c r="F434">
        <v>1</v>
      </c>
      <c r="G434">
        <v>1</v>
      </c>
      <c r="H434">
        <v>3</v>
      </c>
      <c r="I434" t="s">
        <v>383</v>
      </c>
      <c r="J434" t="s">
        <v>385</v>
      </c>
      <c r="K434" t="s">
        <v>384</v>
      </c>
      <c r="L434">
        <v>1327</v>
      </c>
      <c r="N434">
        <v>1005</v>
      </c>
      <c r="O434" t="s">
        <v>128</v>
      </c>
      <c r="P434" t="s">
        <v>128</v>
      </c>
      <c r="Q434">
        <v>1</v>
      </c>
      <c r="W434">
        <v>0</v>
      </c>
      <c r="X434">
        <v>375273584</v>
      </c>
      <c r="Y434">
        <v>102</v>
      </c>
      <c r="AA434">
        <v>1786.3</v>
      </c>
      <c r="AB434">
        <v>0</v>
      </c>
      <c r="AC434">
        <v>0</v>
      </c>
      <c r="AD434">
        <v>0</v>
      </c>
      <c r="AE434">
        <v>189.83</v>
      </c>
      <c r="AF434">
        <v>0</v>
      </c>
      <c r="AG434">
        <v>0</v>
      </c>
      <c r="AH434">
        <v>0</v>
      </c>
      <c r="AI434">
        <v>9.41</v>
      </c>
      <c r="AJ434">
        <v>1</v>
      </c>
      <c r="AK434">
        <v>1</v>
      </c>
      <c r="AL434">
        <v>1</v>
      </c>
      <c r="AN434">
        <v>0</v>
      </c>
      <c r="AO434">
        <v>0</v>
      </c>
      <c r="AP434">
        <v>0</v>
      </c>
      <c r="AQ434">
        <v>0</v>
      </c>
      <c r="AR434">
        <v>0</v>
      </c>
      <c r="AS434" t="s">
        <v>3</v>
      </c>
      <c r="AT434">
        <v>102</v>
      </c>
      <c r="AU434" t="s">
        <v>3</v>
      </c>
      <c r="AV434">
        <v>0</v>
      </c>
      <c r="AW434">
        <v>1</v>
      </c>
      <c r="AX434">
        <v>-1</v>
      </c>
      <c r="AY434">
        <v>0</v>
      </c>
      <c r="AZ434">
        <v>0</v>
      </c>
      <c r="BA434" t="s">
        <v>3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Y434*Source!I184</f>
        <v>496.27080000000001</v>
      </c>
      <c r="CY434">
        <f>AA434</f>
        <v>1786.3</v>
      </c>
      <c r="CZ434">
        <f>AE434</f>
        <v>189.83</v>
      </c>
      <c r="DA434">
        <f>AI434</f>
        <v>9.41</v>
      </c>
      <c r="DB434">
        <f>ROUND(ROUND(AT434*CZ434,2),2)</f>
        <v>19362.66</v>
      </c>
      <c r="DC434">
        <f>ROUND(ROUND(AT434*AG434,2),2)</f>
        <v>0</v>
      </c>
    </row>
    <row r="435" spans="1:107" x14ac:dyDescent="0.2">
      <c r="A435">
        <f>ROW(Source!A189)</f>
        <v>189</v>
      </c>
      <c r="B435">
        <v>53551706</v>
      </c>
      <c r="C435">
        <v>53553363</v>
      </c>
      <c r="D435">
        <v>18416200</v>
      </c>
      <c r="E435">
        <v>1</v>
      </c>
      <c r="F435">
        <v>1</v>
      </c>
      <c r="G435">
        <v>1</v>
      </c>
      <c r="H435">
        <v>1</v>
      </c>
      <c r="I435" t="s">
        <v>1701</v>
      </c>
      <c r="J435" t="s">
        <v>3</v>
      </c>
      <c r="K435" t="s">
        <v>1702</v>
      </c>
      <c r="L435">
        <v>1369</v>
      </c>
      <c r="N435">
        <v>1013</v>
      </c>
      <c r="O435" t="s">
        <v>1486</v>
      </c>
      <c r="P435" t="s">
        <v>1486</v>
      </c>
      <c r="Q435">
        <v>1</v>
      </c>
      <c r="W435">
        <v>0</v>
      </c>
      <c r="X435">
        <v>-1663475933</v>
      </c>
      <c r="Y435">
        <v>11.889275</v>
      </c>
      <c r="AA435">
        <v>0</v>
      </c>
      <c r="AB435">
        <v>0</v>
      </c>
      <c r="AC435">
        <v>0</v>
      </c>
      <c r="AD435">
        <v>343.94</v>
      </c>
      <c r="AE435">
        <v>0</v>
      </c>
      <c r="AF435">
        <v>0</v>
      </c>
      <c r="AG435">
        <v>0</v>
      </c>
      <c r="AH435">
        <v>343.94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8.99</v>
      </c>
      <c r="AU435" t="s">
        <v>62</v>
      </c>
      <c r="AV435">
        <v>1</v>
      </c>
      <c r="AW435">
        <v>2</v>
      </c>
      <c r="AX435">
        <v>53553368</v>
      </c>
      <c r="AY435">
        <v>2</v>
      </c>
      <c r="AZ435">
        <v>137216</v>
      </c>
      <c r="BA435">
        <v>405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Y435*Source!I189</f>
        <v>27.761457125</v>
      </c>
      <c r="CY435">
        <f>AD435</f>
        <v>343.94</v>
      </c>
      <c r="CZ435">
        <f>AH435</f>
        <v>343.94</v>
      </c>
      <c r="DA435">
        <f>AL435</f>
        <v>1</v>
      </c>
      <c r="DB435">
        <f>ROUND((ROUND(AT435*CZ435,2)*ROUND((1.15*1.15),7)),2)</f>
        <v>4089.2</v>
      </c>
      <c r="DC435">
        <f>ROUND((ROUND(AT435*AG435,2)*ROUND((1.15*1.15),7)),2)</f>
        <v>0</v>
      </c>
    </row>
    <row r="436" spans="1:107" x14ac:dyDescent="0.2">
      <c r="A436">
        <f>ROW(Source!A189)</f>
        <v>189</v>
      </c>
      <c r="B436">
        <v>53551706</v>
      </c>
      <c r="C436">
        <v>53553363</v>
      </c>
      <c r="D436">
        <v>29174913</v>
      </c>
      <c r="E436">
        <v>1</v>
      </c>
      <c r="F436">
        <v>1</v>
      </c>
      <c r="G436">
        <v>1</v>
      </c>
      <c r="H436">
        <v>2</v>
      </c>
      <c r="I436" t="s">
        <v>1513</v>
      </c>
      <c r="J436" t="s">
        <v>1514</v>
      </c>
      <c r="K436" t="s">
        <v>1515</v>
      </c>
      <c r="L436">
        <v>1368</v>
      </c>
      <c r="N436">
        <v>1011</v>
      </c>
      <c r="O436" t="s">
        <v>1494</v>
      </c>
      <c r="P436" t="s">
        <v>1494</v>
      </c>
      <c r="Q436">
        <v>1</v>
      </c>
      <c r="W436">
        <v>0</v>
      </c>
      <c r="X436">
        <v>1230759911</v>
      </c>
      <c r="Y436">
        <v>4.3124999999999997E-2</v>
      </c>
      <c r="AA436">
        <v>0</v>
      </c>
      <c r="AB436">
        <v>87.17</v>
      </c>
      <c r="AC436">
        <v>11.6</v>
      </c>
      <c r="AD436">
        <v>0</v>
      </c>
      <c r="AE436">
        <v>0</v>
      </c>
      <c r="AF436">
        <v>87.17</v>
      </c>
      <c r="AG436">
        <v>11.6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3</v>
      </c>
      <c r="AT436">
        <v>0.03</v>
      </c>
      <c r="AU436" t="s">
        <v>61</v>
      </c>
      <c r="AV436">
        <v>0</v>
      </c>
      <c r="AW436">
        <v>2</v>
      </c>
      <c r="AX436">
        <v>53553369</v>
      </c>
      <c r="AY436">
        <v>1</v>
      </c>
      <c r="AZ436">
        <v>6144</v>
      </c>
      <c r="BA436">
        <v>406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Y436*Source!I189</f>
        <v>0.10069687499999999</v>
      </c>
      <c r="CY436">
        <f>AB436</f>
        <v>87.17</v>
      </c>
      <c r="CZ436">
        <f>AF436</f>
        <v>87.17</v>
      </c>
      <c r="DA436">
        <f>AJ436</f>
        <v>1</v>
      </c>
      <c r="DB436">
        <f>ROUND((ROUND(AT436*CZ436,2)*ROUND((1.25*1.15),7)),2)</f>
        <v>3.77</v>
      </c>
      <c r="DC436">
        <f>ROUND((ROUND(AT436*AG436,2)*ROUND((1.25*1.15),7)),2)</f>
        <v>0.5</v>
      </c>
    </row>
    <row r="437" spans="1:107" x14ac:dyDescent="0.2">
      <c r="A437">
        <f>ROW(Source!A189)</f>
        <v>189</v>
      </c>
      <c r="B437">
        <v>53551706</v>
      </c>
      <c r="C437">
        <v>53553363</v>
      </c>
      <c r="D437">
        <v>29111241</v>
      </c>
      <c r="E437">
        <v>1</v>
      </c>
      <c r="F437">
        <v>1</v>
      </c>
      <c r="G437">
        <v>1</v>
      </c>
      <c r="H437">
        <v>3</v>
      </c>
      <c r="I437" t="s">
        <v>1695</v>
      </c>
      <c r="J437" t="s">
        <v>1696</v>
      </c>
      <c r="K437" t="s">
        <v>1697</v>
      </c>
      <c r="L437">
        <v>1346</v>
      </c>
      <c r="N437">
        <v>1009</v>
      </c>
      <c r="O437" t="s">
        <v>143</v>
      </c>
      <c r="P437" t="s">
        <v>143</v>
      </c>
      <c r="Q437">
        <v>1</v>
      </c>
      <c r="W437">
        <v>0</v>
      </c>
      <c r="X437">
        <v>-751732998</v>
      </c>
      <c r="Y437">
        <v>5.15</v>
      </c>
      <c r="AA437">
        <v>8.35</v>
      </c>
      <c r="AB437">
        <v>0</v>
      </c>
      <c r="AC437">
        <v>0</v>
      </c>
      <c r="AD437">
        <v>0</v>
      </c>
      <c r="AE437">
        <v>8.35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5.15</v>
      </c>
      <c r="AU437" t="s">
        <v>3</v>
      </c>
      <c r="AV437">
        <v>0</v>
      </c>
      <c r="AW437">
        <v>2</v>
      </c>
      <c r="AX437">
        <v>53553370</v>
      </c>
      <c r="AY437">
        <v>1</v>
      </c>
      <c r="AZ437">
        <v>0</v>
      </c>
      <c r="BA437">
        <v>407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Y437*Source!I189</f>
        <v>12.02525</v>
      </c>
      <c r="CY437">
        <f>AA437</f>
        <v>8.35</v>
      </c>
      <c r="CZ437">
        <f>AE437</f>
        <v>8.35</v>
      </c>
      <c r="DA437">
        <f>AI437</f>
        <v>1</v>
      </c>
      <c r="DB437">
        <f>ROUND(ROUND(AT437*CZ437,2),2)</f>
        <v>43</v>
      </c>
      <c r="DC437">
        <f>ROUND(ROUND(AT437*AG437,2),2)</f>
        <v>0</v>
      </c>
    </row>
    <row r="438" spans="1:107" x14ac:dyDescent="0.2">
      <c r="A438">
        <f>ROW(Source!A189)</f>
        <v>189</v>
      </c>
      <c r="B438">
        <v>53551706</v>
      </c>
      <c r="C438">
        <v>53553363</v>
      </c>
      <c r="D438">
        <v>29110997</v>
      </c>
      <c r="E438">
        <v>1</v>
      </c>
      <c r="F438">
        <v>1</v>
      </c>
      <c r="G438">
        <v>1</v>
      </c>
      <c r="H438">
        <v>3</v>
      </c>
      <c r="I438" t="s">
        <v>1703</v>
      </c>
      <c r="J438" t="s">
        <v>1704</v>
      </c>
      <c r="K438" t="s">
        <v>1705</v>
      </c>
      <c r="L438">
        <v>1301</v>
      </c>
      <c r="N438">
        <v>1003</v>
      </c>
      <c r="O438" t="s">
        <v>185</v>
      </c>
      <c r="P438" t="s">
        <v>185</v>
      </c>
      <c r="Q438">
        <v>1</v>
      </c>
      <c r="W438">
        <v>0</v>
      </c>
      <c r="X438">
        <v>-1377209578</v>
      </c>
      <c r="Y438">
        <v>101</v>
      </c>
      <c r="AA438">
        <v>12.3</v>
      </c>
      <c r="AB438">
        <v>0</v>
      </c>
      <c r="AC438">
        <v>0</v>
      </c>
      <c r="AD438">
        <v>0</v>
      </c>
      <c r="AE438">
        <v>12.3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101</v>
      </c>
      <c r="AU438" t="s">
        <v>3</v>
      </c>
      <c r="AV438">
        <v>0</v>
      </c>
      <c r="AW438">
        <v>2</v>
      </c>
      <c r="AX438">
        <v>53553371</v>
      </c>
      <c r="AY438">
        <v>1</v>
      </c>
      <c r="AZ438">
        <v>0</v>
      </c>
      <c r="BA438">
        <v>408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Y438*Source!I189</f>
        <v>235.83500000000001</v>
      </c>
      <c r="CY438">
        <f>AA438</f>
        <v>12.3</v>
      </c>
      <c r="CZ438">
        <f>AE438</f>
        <v>12.3</v>
      </c>
      <c r="DA438">
        <f>AI438</f>
        <v>1</v>
      </c>
      <c r="DB438">
        <f>ROUND(ROUND(AT438*CZ438,2),2)</f>
        <v>1242.3</v>
      </c>
      <c r="DC438">
        <f>ROUND(ROUND(AT438*AG438,2),2)</f>
        <v>0</v>
      </c>
    </row>
    <row r="439" spans="1:107" x14ac:dyDescent="0.2">
      <c r="A439">
        <f>ROW(Source!A190)</f>
        <v>190</v>
      </c>
      <c r="B439">
        <v>53551707</v>
      </c>
      <c r="C439">
        <v>53553363</v>
      </c>
      <c r="D439">
        <v>18416200</v>
      </c>
      <c r="E439">
        <v>1</v>
      </c>
      <c r="F439">
        <v>1</v>
      </c>
      <c r="G439">
        <v>1</v>
      </c>
      <c r="H439">
        <v>1</v>
      </c>
      <c r="I439" t="s">
        <v>1701</v>
      </c>
      <c r="J439" t="s">
        <v>3</v>
      </c>
      <c r="K439" t="s">
        <v>1702</v>
      </c>
      <c r="L439">
        <v>1369</v>
      </c>
      <c r="N439">
        <v>1013</v>
      </c>
      <c r="O439" t="s">
        <v>1486</v>
      </c>
      <c r="P439" t="s">
        <v>1486</v>
      </c>
      <c r="Q439">
        <v>1</v>
      </c>
      <c r="W439">
        <v>0</v>
      </c>
      <c r="X439">
        <v>-1663475933</v>
      </c>
      <c r="Y439">
        <v>11.889275</v>
      </c>
      <c r="AA439">
        <v>0</v>
      </c>
      <c r="AB439">
        <v>0</v>
      </c>
      <c r="AC439">
        <v>0</v>
      </c>
      <c r="AD439">
        <v>343.94</v>
      </c>
      <c r="AE439">
        <v>0</v>
      </c>
      <c r="AF439">
        <v>0</v>
      </c>
      <c r="AG439">
        <v>0</v>
      </c>
      <c r="AH439">
        <v>343.94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1</v>
      </c>
      <c r="AQ439">
        <v>0</v>
      </c>
      <c r="AR439">
        <v>0</v>
      </c>
      <c r="AS439" t="s">
        <v>3</v>
      </c>
      <c r="AT439">
        <v>8.99</v>
      </c>
      <c r="AU439" t="s">
        <v>62</v>
      </c>
      <c r="AV439">
        <v>1</v>
      </c>
      <c r="AW439">
        <v>2</v>
      </c>
      <c r="AX439">
        <v>53553368</v>
      </c>
      <c r="AY439">
        <v>2</v>
      </c>
      <c r="AZ439">
        <v>137216</v>
      </c>
      <c r="BA439">
        <v>409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Y439*Source!I190</f>
        <v>27.761457125</v>
      </c>
      <c r="CY439">
        <f>AD439</f>
        <v>343.94</v>
      </c>
      <c r="CZ439">
        <f>AH439</f>
        <v>343.94</v>
      </c>
      <c r="DA439">
        <f>AL439</f>
        <v>1</v>
      </c>
      <c r="DB439">
        <f>ROUND((ROUND(AT439*CZ439,2)*ROUND((1.15*1.15),7)),2)</f>
        <v>4089.2</v>
      </c>
      <c r="DC439">
        <f>ROUND((ROUND(AT439*AG439,2)*ROUND((1.15*1.15),7)),2)</f>
        <v>0</v>
      </c>
    </row>
    <row r="440" spans="1:107" x14ac:dyDescent="0.2">
      <c r="A440">
        <f>ROW(Source!A190)</f>
        <v>190</v>
      </c>
      <c r="B440">
        <v>53551707</v>
      </c>
      <c r="C440">
        <v>53553363</v>
      </c>
      <c r="D440">
        <v>29174913</v>
      </c>
      <c r="E440">
        <v>1</v>
      </c>
      <c r="F440">
        <v>1</v>
      </c>
      <c r="G440">
        <v>1</v>
      </c>
      <c r="H440">
        <v>2</v>
      </c>
      <c r="I440" t="s">
        <v>1513</v>
      </c>
      <c r="J440" t="s">
        <v>1514</v>
      </c>
      <c r="K440" t="s">
        <v>1515</v>
      </c>
      <c r="L440">
        <v>1368</v>
      </c>
      <c r="N440">
        <v>1011</v>
      </c>
      <c r="O440" t="s">
        <v>1494</v>
      </c>
      <c r="P440" t="s">
        <v>1494</v>
      </c>
      <c r="Q440">
        <v>1</v>
      </c>
      <c r="W440">
        <v>0</v>
      </c>
      <c r="X440">
        <v>1230759911</v>
      </c>
      <c r="Y440">
        <v>4.3124999999999997E-2</v>
      </c>
      <c r="AA440">
        <v>0</v>
      </c>
      <c r="AB440">
        <v>87.17</v>
      </c>
      <c r="AC440">
        <v>11.6</v>
      </c>
      <c r="AD440">
        <v>0</v>
      </c>
      <c r="AE440">
        <v>0</v>
      </c>
      <c r="AF440">
        <v>87.17</v>
      </c>
      <c r="AG440">
        <v>11.6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1</v>
      </c>
      <c r="AQ440">
        <v>0</v>
      </c>
      <c r="AR440">
        <v>0</v>
      </c>
      <c r="AS440" t="s">
        <v>3</v>
      </c>
      <c r="AT440">
        <v>0.03</v>
      </c>
      <c r="AU440" t="s">
        <v>61</v>
      </c>
      <c r="AV440">
        <v>0</v>
      </c>
      <c r="AW440">
        <v>2</v>
      </c>
      <c r="AX440">
        <v>53553369</v>
      </c>
      <c r="AY440">
        <v>1</v>
      </c>
      <c r="AZ440">
        <v>6144</v>
      </c>
      <c r="BA440">
        <v>410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Y440*Source!I190</f>
        <v>0.10069687499999999</v>
      </c>
      <c r="CY440">
        <f>AB440</f>
        <v>87.17</v>
      </c>
      <c r="CZ440">
        <f>AF440</f>
        <v>87.17</v>
      </c>
      <c r="DA440">
        <f>AJ440</f>
        <v>1</v>
      </c>
      <c r="DB440">
        <f>ROUND((ROUND(AT440*CZ440,2)*ROUND((1.25*1.15),7)),2)</f>
        <v>3.77</v>
      </c>
      <c r="DC440">
        <f>ROUND((ROUND(AT440*AG440,2)*ROUND((1.25*1.15),7)),2)</f>
        <v>0.5</v>
      </c>
    </row>
    <row r="441" spans="1:107" x14ac:dyDescent="0.2">
      <c r="A441">
        <f>ROW(Source!A190)</f>
        <v>190</v>
      </c>
      <c r="B441">
        <v>53551707</v>
      </c>
      <c r="C441">
        <v>53553363</v>
      </c>
      <c r="D441">
        <v>29111241</v>
      </c>
      <c r="E441">
        <v>1</v>
      </c>
      <c r="F441">
        <v>1</v>
      </c>
      <c r="G441">
        <v>1</v>
      </c>
      <c r="H441">
        <v>3</v>
      </c>
      <c r="I441" t="s">
        <v>1695</v>
      </c>
      <c r="J441" t="s">
        <v>1696</v>
      </c>
      <c r="K441" t="s">
        <v>1697</v>
      </c>
      <c r="L441">
        <v>1346</v>
      </c>
      <c r="N441">
        <v>1009</v>
      </c>
      <c r="O441" t="s">
        <v>143</v>
      </c>
      <c r="P441" t="s">
        <v>143</v>
      </c>
      <c r="Q441">
        <v>1</v>
      </c>
      <c r="W441">
        <v>0</v>
      </c>
      <c r="X441">
        <v>-751732998</v>
      </c>
      <c r="Y441">
        <v>5.15</v>
      </c>
      <c r="AA441">
        <v>51.27</v>
      </c>
      <c r="AB441">
        <v>0</v>
      </c>
      <c r="AC441">
        <v>0</v>
      </c>
      <c r="AD441">
        <v>0</v>
      </c>
      <c r="AE441">
        <v>8.35</v>
      </c>
      <c r="AF441">
        <v>0</v>
      </c>
      <c r="AG441">
        <v>0</v>
      </c>
      <c r="AH441">
        <v>0</v>
      </c>
      <c r="AI441">
        <v>6.14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5.15</v>
      </c>
      <c r="AU441" t="s">
        <v>3</v>
      </c>
      <c r="AV441">
        <v>0</v>
      </c>
      <c r="AW441">
        <v>2</v>
      </c>
      <c r="AX441">
        <v>53553370</v>
      </c>
      <c r="AY441">
        <v>1</v>
      </c>
      <c r="AZ441">
        <v>0</v>
      </c>
      <c r="BA441">
        <v>411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Y441*Source!I190</f>
        <v>12.02525</v>
      </c>
      <c r="CY441">
        <f>AA441</f>
        <v>51.27</v>
      </c>
      <c r="CZ441">
        <f>AE441</f>
        <v>8.35</v>
      </c>
      <c r="DA441">
        <f>AI441</f>
        <v>6.14</v>
      </c>
      <c r="DB441">
        <f>ROUND(ROUND(AT441*CZ441,2),2)</f>
        <v>43</v>
      </c>
      <c r="DC441">
        <f>ROUND(ROUND(AT441*AG441,2),2)</f>
        <v>0</v>
      </c>
    </row>
    <row r="442" spans="1:107" x14ac:dyDescent="0.2">
      <c r="A442">
        <f>ROW(Source!A190)</f>
        <v>190</v>
      </c>
      <c r="B442">
        <v>53551707</v>
      </c>
      <c r="C442">
        <v>53553363</v>
      </c>
      <c r="D442">
        <v>29110997</v>
      </c>
      <c r="E442">
        <v>1</v>
      </c>
      <c r="F442">
        <v>1</v>
      </c>
      <c r="G442">
        <v>1</v>
      </c>
      <c r="H442">
        <v>3</v>
      </c>
      <c r="I442" t="s">
        <v>1703</v>
      </c>
      <c r="J442" t="s">
        <v>1704</v>
      </c>
      <c r="K442" t="s">
        <v>1705</v>
      </c>
      <c r="L442">
        <v>1301</v>
      </c>
      <c r="N442">
        <v>1003</v>
      </c>
      <c r="O442" t="s">
        <v>185</v>
      </c>
      <c r="P442" t="s">
        <v>185</v>
      </c>
      <c r="Q442">
        <v>1</v>
      </c>
      <c r="W442">
        <v>0</v>
      </c>
      <c r="X442">
        <v>-1377209578</v>
      </c>
      <c r="Y442">
        <v>101</v>
      </c>
      <c r="AA442">
        <v>75.52</v>
      </c>
      <c r="AB442">
        <v>0</v>
      </c>
      <c r="AC442">
        <v>0</v>
      </c>
      <c r="AD442">
        <v>0</v>
      </c>
      <c r="AE442">
        <v>12.3</v>
      </c>
      <c r="AF442">
        <v>0</v>
      </c>
      <c r="AG442">
        <v>0</v>
      </c>
      <c r="AH442">
        <v>0</v>
      </c>
      <c r="AI442">
        <v>6.14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101</v>
      </c>
      <c r="AU442" t="s">
        <v>3</v>
      </c>
      <c r="AV442">
        <v>0</v>
      </c>
      <c r="AW442">
        <v>2</v>
      </c>
      <c r="AX442">
        <v>53553371</v>
      </c>
      <c r="AY442">
        <v>1</v>
      </c>
      <c r="AZ442">
        <v>0</v>
      </c>
      <c r="BA442">
        <v>412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Y442*Source!I190</f>
        <v>235.83500000000001</v>
      </c>
      <c r="CY442">
        <f>AA442</f>
        <v>75.52</v>
      </c>
      <c r="CZ442">
        <f>AE442</f>
        <v>12.3</v>
      </c>
      <c r="DA442">
        <f>AI442</f>
        <v>6.14</v>
      </c>
      <c r="DB442">
        <f>ROUND(ROUND(AT442*CZ442,2),2)</f>
        <v>1242.3</v>
      </c>
      <c r="DC442">
        <f>ROUND(ROUND(AT442*AG442,2),2)</f>
        <v>0</v>
      </c>
    </row>
    <row r="443" spans="1:107" x14ac:dyDescent="0.2">
      <c r="A443">
        <f>ROW(Source!A226)</f>
        <v>226</v>
      </c>
      <c r="B443">
        <v>53551706</v>
      </c>
      <c r="C443">
        <v>53553372</v>
      </c>
      <c r="D443">
        <v>18406804</v>
      </c>
      <c r="E443">
        <v>1</v>
      </c>
      <c r="F443">
        <v>1</v>
      </c>
      <c r="G443">
        <v>1</v>
      </c>
      <c r="H443">
        <v>1</v>
      </c>
      <c r="I443" t="s">
        <v>1560</v>
      </c>
      <c r="J443" t="s">
        <v>3</v>
      </c>
      <c r="K443" t="s">
        <v>1561</v>
      </c>
      <c r="L443">
        <v>1369</v>
      </c>
      <c r="N443">
        <v>1013</v>
      </c>
      <c r="O443" t="s">
        <v>1486</v>
      </c>
      <c r="P443" t="s">
        <v>1486</v>
      </c>
      <c r="Q443">
        <v>1</v>
      </c>
      <c r="W443">
        <v>0</v>
      </c>
      <c r="X443">
        <v>254330056</v>
      </c>
      <c r="Y443">
        <v>4.3354999999999997</v>
      </c>
      <c r="AA443">
        <v>0</v>
      </c>
      <c r="AB443">
        <v>0</v>
      </c>
      <c r="AC443">
        <v>0</v>
      </c>
      <c r="AD443">
        <v>274.87</v>
      </c>
      <c r="AE443">
        <v>0</v>
      </c>
      <c r="AF443">
        <v>0</v>
      </c>
      <c r="AG443">
        <v>0</v>
      </c>
      <c r="AH443">
        <v>274.87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3.77</v>
      </c>
      <c r="AU443" t="s">
        <v>16</v>
      </c>
      <c r="AV443">
        <v>1</v>
      </c>
      <c r="AW443">
        <v>2</v>
      </c>
      <c r="AX443">
        <v>53553375</v>
      </c>
      <c r="AY443">
        <v>2</v>
      </c>
      <c r="AZ443">
        <v>137216</v>
      </c>
      <c r="BA443">
        <v>413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Y443*Source!I226</f>
        <v>7.8706666999999992</v>
      </c>
      <c r="CY443">
        <f>AD443</f>
        <v>274.87</v>
      </c>
      <c r="CZ443">
        <f>AH443</f>
        <v>274.87</v>
      </c>
      <c r="DA443">
        <f>AL443</f>
        <v>1</v>
      </c>
      <c r="DB443">
        <f>ROUND((ROUND(AT443*CZ443,2)*ROUND(1.15,7)),2)</f>
        <v>1191.7</v>
      </c>
      <c r="DC443">
        <f>ROUND((ROUND(AT443*AG443,2)*ROUND(1.15,7)),2)</f>
        <v>0</v>
      </c>
    </row>
    <row r="444" spans="1:107" x14ac:dyDescent="0.2">
      <c r="A444">
        <f>ROW(Source!A226)</f>
        <v>226</v>
      </c>
      <c r="B444">
        <v>53551706</v>
      </c>
      <c r="C444">
        <v>53553372</v>
      </c>
      <c r="D444">
        <v>29164349</v>
      </c>
      <c r="E444">
        <v>1</v>
      </c>
      <c r="F444">
        <v>1</v>
      </c>
      <c r="G444">
        <v>1</v>
      </c>
      <c r="H444">
        <v>3</v>
      </c>
      <c r="I444" t="s">
        <v>24</v>
      </c>
      <c r="J444" t="s">
        <v>27</v>
      </c>
      <c r="K444" t="s">
        <v>25</v>
      </c>
      <c r="L444">
        <v>1348</v>
      </c>
      <c r="N444">
        <v>1009</v>
      </c>
      <c r="O444" t="s">
        <v>26</v>
      </c>
      <c r="P444" t="s">
        <v>26</v>
      </c>
      <c r="Q444">
        <v>1000</v>
      </c>
      <c r="W444">
        <v>0</v>
      </c>
      <c r="X444">
        <v>1876412176</v>
      </c>
      <c r="Y444">
        <v>0.11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0</v>
      </c>
      <c r="AP444">
        <v>0</v>
      </c>
      <c r="AQ444">
        <v>0</v>
      </c>
      <c r="AR444">
        <v>0</v>
      </c>
      <c r="AS444" t="s">
        <v>3</v>
      </c>
      <c r="AT444">
        <v>0.11</v>
      </c>
      <c r="AU444" t="s">
        <v>3</v>
      </c>
      <c r="AV444">
        <v>0</v>
      </c>
      <c r="AW444">
        <v>2</v>
      </c>
      <c r="AX444">
        <v>53553376</v>
      </c>
      <c r="AY444">
        <v>1</v>
      </c>
      <c r="AZ444">
        <v>0</v>
      </c>
      <c r="BA444">
        <v>414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Y444*Source!I226</f>
        <v>0.19969399999999998</v>
      </c>
      <c r="CY444">
        <f>AA444</f>
        <v>0</v>
      </c>
      <c r="CZ444">
        <f>AE444</f>
        <v>0</v>
      </c>
      <c r="DA444">
        <f>AI444</f>
        <v>1</v>
      </c>
      <c r="DB444">
        <f>ROUND(ROUND(AT444*CZ444,2),2)</f>
        <v>0</v>
      </c>
      <c r="DC444">
        <f>ROUND(ROUND(AT444*AG444,2),2)</f>
        <v>0</v>
      </c>
    </row>
    <row r="445" spans="1:107" x14ac:dyDescent="0.2">
      <c r="A445">
        <f>ROW(Source!A227)</f>
        <v>227</v>
      </c>
      <c r="B445">
        <v>53551707</v>
      </c>
      <c r="C445">
        <v>53553372</v>
      </c>
      <c r="D445">
        <v>18406804</v>
      </c>
      <c r="E445">
        <v>1</v>
      </c>
      <c r="F445">
        <v>1</v>
      </c>
      <c r="G445">
        <v>1</v>
      </c>
      <c r="H445">
        <v>1</v>
      </c>
      <c r="I445" t="s">
        <v>1560</v>
      </c>
      <c r="J445" t="s">
        <v>3</v>
      </c>
      <c r="K445" t="s">
        <v>1561</v>
      </c>
      <c r="L445">
        <v>1369</v>
      </c>
      <c r="N445">
        <v>1013</v>
      </c>
      <c r="O445" t="s">
        <v>1486</v>
      </c>
      <c r="P445" t="s">
        <v>1486</v>
      </c>
      <c r="Q445">
        <v>1</v>
      </c>
      <c r="W445">
        <v>0</v>
      </c>
      <c r="X445">
        <v>254330056</v>
      </c>
      <c r="Y445">
        <v>4.3354999999999997</v>
      </c>
      <c r="AA445">
        <v>0</v>
      </c>
      <c r="AB445">
        <v>0</v>
      </c>
      <c r="AC445">
        <v>0</v>
      </c>
      <c r="AD445">
        <v>274.87</v>
      </c>
      <c r="AE445">
        <v>0</v>
      </c>
      <c r="AF445">
        <v>0</v>
      </c>
      <c r="AG445">
        <v>0</v>
      </c>
      <c r="AH445">
        <v>274.87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3.77</v>
      </c>
      <c r="AU445" t="s">
        <v>16</v>
      </c>
      <c r="AV445">
        <v>1</v>
      </c>
      <c r="AW445">
        <v>2</v>
      </c>
      <c r="AX445">
        <v>53553375</v>
      </c>
      <c r="AY445">
        <v>2</v>
      </c>
      <c r="AZ445">
        <v>137216</v>
      </c>
      <c r="BA445">
        <v>415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Y445*Source!I227</f>
        <v>7.8706666999999992</v>
      </c>
      <c r="CY445">
        <f>AD445</f>
        <v>274.87</v>
      </c>
      <c r="CZ445">
        <f>AH445</f>
        <v>274.87</v>
      </c>
      <c r="DA445">
        <f>AL445</f>
        <v>1</v>
      </c>
      <c r="DB445">
        <f>ROUND((ROUND(AT445*CZ445,2)*ROUND(1.15,7)),2)</f>
        <v>1191.7</v>
      </c>
      <c r="DC445">
        <f>ROUND((ROUND(AT445*AG445,2)*ROUND(1.15,7)),2)</f>
        <v>0</v>
      </c>
    </row>
    <row r="446" spans="1:107" x14ac:dyDescent="0.2">
      <c r="A446">
        <f>ROW(Source!A227)</f>
        <v>227</v>
      </c>
      <c r="B446">
        <v>53551707</v>
      </c>
      <c r="C446">
        <v>53553372</v>
      </c>
      <c r="D446">
        <v>29164349</v>
      </c>
      <c r="E446">
        <v>1</v>
      </c>
      <c r="F446">
        <v>1</v>
      </c>
      <c r="G446">
        <v>1</v>
      </c>
      <c r="H446">
        <v>3</v>
      </c>
      <c r="I446" t="s">
        <v>24</v>
      </c>
      <c r="J446" t="s">
        <v>27</v>
      </c>
      <c r="K446" t="s">
        <v>25</v>
      </c>
      <c r="L446">
        <v>1348</v>
      </c>
      <c r="N446">
        <v>1009</v>
      </c>
      <c r="O446" t="s">
        <v>26</v>
      </c>
      <c r="P446" t="s">
        <v>26</v>
      </c>
      <c r="Q446">
        <v>1000</v>
      </c>
      <c r="W446">
        <v>0</v>
      </c>
      <c r="X446">
        <v>1876412176</v>
      </c>
      <c r="Y446">
        <v>0.11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6.14</v>
      </c>
      <c r="AJ446">
        <v>1</v>
      </c>
      <c r="AK446">
        <v>1</v>
      </c>
      <c r="AL446">
        <v>1</v>
      </c>
      <c r="AN446">
        <v>0</v>
      </c>
      <c r="AO446">
        <v>0</v>
      </c>
      <c r="AP446">
        <v>0</v>
      </c>
      <c r="AQ446">
        <v>0</v>
      </c>
      <c r="AR446">
        <v>0</v>
      </c>
      <c r="AS446" t="s">
        <v>3</v>
      </c>
      <c r="AT446">
        <v>0.11</v>
      </c>
      <c r="AU446" t="s">
        <v>3</v>
      </c>
      <c r="AV446">
        <v>0</v>
      </c>
      <c r="AW446">
        <v>2</v>
      </c>
      <c r="AX446">
        <v>53553376</v>
      </c>
      <c r="AY446">
        <v>1</v>
      </c>
      <c r="AZ446">
        <v>0</v>
      </c>
      <c r="BA446">
        <v>416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Y446*Source!I227</f>
        <v>0.19969399999999998</v>
      </c>
      <c r="CY446">
        <f>AA446</f>
        <v>0</v>
      </c>
      <c r="CZ446">
        <f>AE446</f>
        <v>0</v>
      </c>
      <c r="DA446">
        <f>AI446</f>
        <v>6.14</v>
      </c>
      <c r="DB446">
        <f>ROUND(ROUND(AT446*CZ446,2),2)</f>
        <v>0</v>
      </c>
      <c r="DC446">
        <f>ROUND(ROUND(AT446*AG446,2),2)</f>
        <v>0</v>
      </c>
    </row>
    <row r="447" spans="1:107" x14ac:dyDescent="0.2">
      <c r="A447">
        <f>ROW(Source!A230)</f>
        <v>230</v>
      </c>
      <c r="B447">
        <v>53551706</v>
      </c>
      <c r="C447">
        <v>53553378</v>
      </c>
      <c r="D447">
        <v>53014245</v>
      </c>
      <c r="E447">
        <v>1</v>
      </c>
      <c r="F447">
        <v>1</v>
      </c>
      <c r="G447">
        <v>1</v>
      </c>
      <c r="H447">
        <v>1</v>
      </c>
      <c r="I447" t="s">
        <v>1706</v>
      </c>
      <c r="J447" t="s">
        <v>3</v>
      </c>
      <c r="K447" t="s">
        <v>1707</v>
      </c>
      <c r="L447">
        <v>1369</v>
      </c>
      <c r="N447">
        <v>1013</v>
      </c>
      <c r="O447" t="s">
        <v>1486</v>
      </c>
      <c r="P447" t="s">
        <v>1486</v>
      </c>
      <c r="Q447">
        <v>1</v>
      </c>
      <c r="W447">
        <v>0</v>
      </c>
      <c r="X447">
        <v>-1436147044</v>
      </c>
      <c r="Y447">
        <v>90.550999999999988</v>
      </c>
      <c r="AA447">
        <v>0</v>
      </c>
      <c r="AB447">
        <v>0</v>
      </c>
      <c r="AC447">
        <v>0</v>
      </c>
      <c r="AD447">
        <v>295.31</v>
      </c>
      <c r="AE447">
        <v>0</v>
      </c>
      <c r="AF447">
        <v>0</v>
      </c>
      <c r="AG447">
        <v>0</v>
      </c>
      <c r="AH447">
        <v>295.31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78.739999999999995</v>
      </c>
      <c r="AU447" t="s">
        <v>16</v>
      </c>
      <c r="AV447">
        <v>1</v>
      </c>
      <c r="AW447">
        <v>2</v>
      </c>
      <c r="AX447">
        <v>53553383</v>
      </c>
      <c r="AY447">
        <v>2</v>
      </c>
      <c r="AZ447">
        <v>131072</v>
      </c>
      <c r="BA447">
        <v>417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Y447*Source!I230</f>
        <v>395.99763319999994</v>
      </c>
      <c r="CY447">
        <f>AD447</f>
        <v>295.31</v>
      </c>
      <c r="CZ447">
        <f>AH447</f>
        <v>295.31</v>
      </c>
      <c r="DA447">
        <f>AL447</f>
        <v>1</v>
      </c>
      <c r="DB447">
        <f>ROUND((ROUND(AT447*CZ447,2)*ROUND(1.15,7)),2)</f>
        <v>26740.62</v>
      </c>
      <c r="DC447">
        <f>ROUND((ROUND(AT447*AG447,2)*ROUND(1.15,7)),2)</f>
        <v>0</v>
      </c>
    </row>
    <row r="448" spans="1:107" x14ac:dyDescent="0.2">
      <c r="A448">
        <f>ROW(Source!A230)</f>
        <v>230</v>
      </c>
      <c r="B448">
        <v>53551706</v>
      </c>
      <c r="C448">
        <v>53553378</v>
      </c>
      <c r="D448">
        <v>121548</v>
      </c>
      <c r="E448">
        <v>1</v>
      </c>
      <c r="F448">
        <v>1</v>
      </c>
      <c r="G448">
        <v>1</v>
      </c>
      <c r="H448">
        <v>1</v>
      </c>
      <c r="I448" t="s">
        <v>31</v>
      </c>
      <c r="J448" t="s">
        <v>3</v>
      </c>
      <c r="K448" t="s">
        <v>1489</v>
      </c>
      <c r="L448">
        <v>608254</v>
      </c>
      <c r="N448">
        <v>1013</v>
      </c>
      <c r="O448" t="s">
        <v>1490</v>
      </c>
      <c r="P448" t="s">
        <v>1490</v>
      </c>
      <c r="Q448">
        <v>1</v>
      </c>
      <c r="W448">
        <v>0</v>
      </c>
      <c r="X448">
        <v>-185737400</v>
      </c>
      <c r="Y448">
        <v>0.90849999999999997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0.79</v>
      </c>
      <c r="AU448" t="s">
        <v>16</v>
      </c>
      <c r="AV448">
        <v>2</v>
      </c>
      <c r="AW448">
        <v>2</v>
      </c>
      <c r="AX448">
        <v>53553384</v>
      </c>
      <c r="AY448">
        <v>1</v>
      </c>
      <c r="AZ448">
        <v>0</v>
      </c>
      <c r="BA448">
        <v>418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Y448*Source!I230</f>
        <v>3.9730521999999997</v>
      </c>
      <c r="CY448">
        <f>AD448</f>
        <v>0</v>
      </c>
      <c r="CZ448">
        <f>AH448</f>
        <v>0</v>
      </c>
      <c r="DA448">
        <f>AL448</f>
        <v>1</v>
      </c>
      <c r="DB448">
        <f>ROUND((ROUND(AT448*CZ448,2)*ROUND(1.15,7)),2)</f>
        <v>0</v>
      </c>
      <c r="DC448">
        <f>ROUND((ROUND(AT448*AG448,2)*ROUND(1.15,7)),2)</f>
        <v>0</v>
      </c>
    </row>
    <row r="449" spans="1:107" x14ac:dyDescent="0.2">
      <c r="A449">
        <f>ROW(Source!A230)</f>
        <v>230</v>
      </c>
      <c r="B449">
        <v>53551706</v>
      </c>
      <c r="C449">
        <v>53553378</v>
      </c>
      <c r="D449">
        <v>53153717</v>
      </c>
      <c r="E449">
        <v>1</v>
      </c>
      <c r="F449">
        <v>1</v>
      </c>
      <c r="G449">
        <v>1</v>
      </c>
      <c r="H449">
        <v>2</v>
      </c>
      <c r="I449" t="s">
        <v>1647</v>
      </c>
      <c r="J449" t="s">
        <v>1708</v>
      </c>
      <c r="K449" t="s">
        <v>1649</v>
      </c>
      <c r="L449">
        <v>1368</v>
      </c>
      <c r="N449">
        <v>1011</v>
      </c>
      <c r="O449" t="s">
        <v>1494</v>
      </c>
      <c r="P449" t="s">
        <v>1494</v>
      </c>
      <c r="Q449">
        <v>1</v>
      </c>
      <c r="W449">
        <v>0</v>
      </c>
      <c r="X449">
        <v>-1535349698</v>
      </c>
      <c r="Y449">
        <v>0.90849999999999997</v>
      </c>
      <c r="AA449">
        <v>0</v>
      </c>
      <c r="AB449">
        <v>31.26</v>
      </c>
      <c r="AC449">
        <v>13.5</v>
      </c>
      <c r="AD449">
        <v>0</v>
      </c>
      <c r="AE449">
        <v>0</v>
      </c>
      <c r="AF449">
        <v>31.26</v>
      </c>
      <c r="AG449">
        <v>13.5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0.79</v>
      </c>
      <c r="AU449" t="s">
        <v>16</v>
      </c>
      <c r="AV449">
        <v>0</v>
      </c>
      <c r="AW449">
        <v>2</v>
      </c>
      <c r="AX449">
        <v>53553385</v>
      </c>
      <c r="AY449">
        <v>1</v>
      </c>
      <c r="AZ449">
        <v>0</v>
      </c>
      <c r="BA449">
        <v>419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Y449*Source!I230</f>
        <v>3.9730521999999997</v>
      </c>
      <c r="CY449">
        <f>AB449</f>
        <v>31.26</v>
      </c>
      <c r="CZ449">
        <f>AF449</f>
        <v>31.26</v>
      </c>
      <c r="DA449">
        <f>AJ449</f>
        <v>1</v>
      </c>
      <c r="DB449">
        <f>ROUND((ROUND(AT449*CZ449,2)*ROUND(1.15,7)),2)</f>
        <v>28.41</v>
      </c>
      <c r="DC449">
        <f>ROUND((ROUND(AT449*AG449,2)*ROUND(1.15,7)),2)</f>
        <v>12.27</v>
      </c>
    </row>
    <row r="450" spans="1:107" x14ac:dyDescent="0.2">
      <c r="A450">
        <f>ROW(Source!A230)</f>
        <v>230</v>
      </c>
      <c r="B450">
        <v>53551706</v>
      </c>
      <c r="C450">
        <v>53553378</v>
      </c>
      <c r="D450">
        <v>53144146</v>
      </c>
      <c r="E450">
        <v>1</v>
      </c>
      <c r="F450">
        <v>1</v>
      </c>
      <c r="G450">
        <v>1</v>
      </c>
      <c r="H450">
        <v>3</v>
      </c>
      <c r="I450" t="s">
        <v>24</v>
      </c>
      <c r="J450" t="s">
        <v>399</v>
      </c>
      <c r="K450" t="s">
        <v>25</v>
      </c>
      <c r="L450">
        <v>1348</v>
      </c>
      <c r="N450">
        <v>1009</v>
      </c>
      <c r="O450" t="s">
        <v>26</v>
      </c>
      <c r="P450" t="s">
        <v>26</v>
      </c>
      <c r="Q450">
        <v>1000</v>
      </c>
      <c r="W450">
        <v>0</v>
      </c>
      <c r="X450">
        <v>131088863</v>
      </c>
      <c r="Y450">
        <v>4.3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0</v>
      </c>
      <c r="AP450">
        <v>0</v>
      </c>
      <c r="AQ450">
        <v>0</v>
      </c>
      <c r="AR450">
        <v>0</v>
      </c>
      <c r="AS450" t="s">
        <v>3</v>
      </c>
      <c r="AT450">
        <v>4.3</v>
      </c>
      <c r="AU450" t="s">
        <v>3</v>
      </c>
      <c r="AV450">
        <v>0</v>
      </c>
      <c r="AW450">
        <v>2</v>
      </c>
      <c r="AX450">
        <v>53553386</v>
      </c>
      <c r="AY450">
        <v>1</v>
      </c>
      <c r="AZ450">
        <v>0</v>
      </c>
      <c r="BA450">
        <v>420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Y450*Source!I230</f>
        <v>18.804759999999998</v>
      </c>
      <c r="CY450">
        <f>AA450</f>
        <v>0</v>
      </c>
      <c r="CZ450">
        <f>AE450</f>
        <v>0</v>
      </c>
      <c r="DA450">
        <f>AI450</f>
        <v>1</v>
      </c>
      <c r="DB450">
        <f>ROUND(ROUND(AT450*CZ450,2),2)</f>
        <v>0</v>
      </c>
      <c r="DC450">
        <f>ROUND(ROUND(AT450*AG450,2),2)</f>
        <v>0</v>
      </c>
    </row>
    <row r="451" spans="1:107" x14ac:dyDescent="0.2">
      <c r="A451">
        <f>ROW(Source!A231)</f>
        <v>231</v>
      </c>
      <c r="B451">
        <v>53551707</v>
      </c>
      <c r="C451">
        <v>53553378</v>
      </c>
      <c r="D451">
        <v>53014245</v>
      </c>
      <c r="E451">
        <v>1</v>
      </c>
      <c r="F451">
        <v>1</v>
      </c>
      <c r="G451">
        <v>1</v>
      </c>
      <c r="H451">
        <v>1</v>
      </c>
      <c r="I451" t="s">
        <v>1706</v>
      </c>
      <c r="J451" t="s">
        <v>3</v>
      </c>
      <c r="K451" t="s">
        <v>1707</v>
      </c>
      <c r="L451">
        <v>1369</v>
      </c>
      <c r="N451">
        <v>1013</v>
      </c>
      <c r="O451" t="s">
        <v>1486</v>
      </c>
      <c r="P451" t="s">
        <v>1486</v>
      </c>
      <c r="Q451">
        <v>1</v>
      </c>
      <c r="W451">
        <v>0</v>
      </c>
      <c r="X451">
        <v>-1436147044</v>
      </c>
      <c r="Y451">
        <v>90.550999999999988</v>
      </c>
      <c r="AA451">
        <v>0</v>
      </c>
      <c r="AB451">
        <v>0</v>
      </c>
      <c r="AC451">
        <v>0</v>
      </c>
      <c r="AD451">
        <v>295.31</v>
      </c>
      <c r="AE451">
        <v>0</v>
      </c>
      <c r="AF451">
        <v>0</v>
      </c>
      <c r="AG451">
        <v>0</v>
      </c>
      <c r="AH451">
        <v>295.31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78.739999999999995</v>
      </c>
      <c r="AU451" t="s">
        <v>16</v>
      </c>
      <c r="AV451">
        <v>1</v>
      </c>
      <c r="AW451">
        <v>2</v>
      </c>
      <c r="AX451">
        <v>53553383</v>
      </c>
      <c r="AY451">
        <v>2</v>
      </c>
      <c r="AZ451">
        <v>131072</v>
      </c>
      <c r="BA451">
        <v>421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Y451*Source!I231</f>
        <v>395.99763319999994</v>
      </c>
      <c r="CY451">
        <f>AD451</f>
        <v>295.31</v>
      </c>
      <c r="CZ451">
        <f>AH451</f>
        <v>295.31</v>
      </c>
      <c r="DA451">
        <f>AL451</f>
        <v>1</v>
      </c>
      <c r="DB451">
        <f>ROUND((ROUND(AT451*CZ451,2)*ROUND(1.15,7)),2)</f>
        <v>26740.62</v>
      </c>
      <c r="DC451">
        <f>ROUND((ROUND(AT451*AG451,2)*ROUND(1.15,7)),2)</f>
        <v>0</v>
      </c>
    </row>
    <row r="452" spans="1:107" x14ac:dyDescent="0.2">
      <c r="A452">
        <f>ROW(Source!A231)</f>
        <v>231</v>
      </c>
      <c r="B452">
        <v>53551707</v>
      </c>
      <c r="C452">
        <v>53553378</v>
      </c>
      <c r="D452">
        <v>121548</v>
      </c>
      <c r="E452">
        <v>1</v>
      </c>
      <c r="F452">
        <v>1</v>
      </c>
      <c r="G452">
        <v>1</v>
      </c>
      <c r="H452">
        <v>1</v>
      </c>
      <c r="I452" t="s">
        <v>31</v>
      </c>
      <c r="J452" t="s">
        <v>3</v>
      </c>
      <c r="K452" t="s">
        <v>1489</v>
      </c>
      <c r="L452">
        <v>608254</v>
      </c>
      <c r="N452">
        <v>1013</v>
      </c>
      <c r="O452" t="s">
        <v>1490</v>
      </c>
      <c r="P452" t="s">
        <v>1490</v>
      </c>
      <c r="Q452">
        <v>1</v>
      </c>
      <c r="W452">
        <v>0</v>
      </c>
      <c r="X452">
        <v>-185737400</v>
      </c>
      <c r="Y452">
        <v>0.90849999999999997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0.79</v>
      </c>
      <c r="AU452" t="s">
        <v>16</v>
      </c>
      <c r="AV452">
        <v>2</v>
      </c>
      <c r="AW452">
        <v>2</v>
      </c>
      <c r="AX452">
        <v>53553384</v>
      </c>
      <c r="AY452">
        <v>1</v>
      </c>
      <c r="AZ452">
        <v>0</v>
      </c>
      <c r="BA452">
        <v>422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Y452*Source!I231</f>
        <v>3.9730521999999997</v>
      </c>
      <c r="CY452">
        <f>AD452</f>
        <v>0</v>
      </c>
      <c r="CZ452">
        <f>AH452</f>
        <v>0</v>
      </c>
      <c r="DA452">
        <f>AL452</f>
        <v>1</v>
      </c>
      <c r="DB452">
        <f>ROUND((ROUND(AT452*CZ452,2)*ROUND(1.15,7)),2)</f>
        <v>0</v>
      </c>
      <c r="DC452">
        <f>ROUND((ROUND(AT452*AG452,2)*ROUND(1.15,7)),2)</f>
        <v>0</v>
      </c>
    </row>
    <row r="453" spans="1:107" x14ac:dyDescent="0.2">
      <c r="A453">
        <f>ROW(Source!A231)</f>
        <v>231</v>
      </c>
      <c r="B453">
        <v>53551707</v>
      </c>
      <c r="C453">
        <v>53553378</v>
      </c>
      <c r="D453">
        <v>53153717</v>
      </c>
      <c r="E453">
        <v>1</v>
      </c>
      <c r="F453">
        <v>1</v>
      </c>
      <c r="G453">
        <v>1</v>
      </c>
      <c r="H453">
        <v>2</v>
      </c>
      <c r="I453" t="s">
        <v>1647</v>
      </c>
      <c r="J453" t="s">
        <v>1708</v>
      </c>
      <c r="K453" t="s">
        <v>1649</v>
      </c>
      <c r="L453">
        <v>1368</v>
      </c>
      <c r="N453">
        <v>1011</v>
      </c>
      <c r="O453" t="s">
        <v>1494</v>
      </c>
      <c r="P453" t="s">
        <v>1494</v>
      </c>
      <c r="Q453">
        <v>1</v>
      </c>
      <c r="W453">
        <v>0</v>
      </c>
      <c r="X453">
        <v>-1535349698</v>
      </c>
      <c r="Y453">
        <v>0.90849999999999997</v>
      </c>
      <c r="AA453">
        <v>0</v>
      </c>
      <c r="AB453">
        <v>31.26</v>
      </c>
      <c r="AC453">
        <v>13.5</v>
      </c>
      <c r="AD453">
        <v>0</v>
      </c>
      <c r="AE453">
        <v>0</v>
      </c>
      <c r="AF453">
        <v>31.26</v>
      </c>
      <c r="AG453">
        <v>13.5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1</v>
      </c>
      <c r="AQ453">
        <v>0</v>
      </c>
      <c r="AR453">
        <v>0</v>
      </c>
      <c r="AS453" t="s">
        <v>3</v>
      </c>
      <c r="AT453">
        <v>0.79</v>
      </c>
      <c r="AU453" t="s">
        <v>16</v>
      </c>
      <c r="AV453">
        <v>0</v>
      </c>
      <c r="AW453">
        <v>2</v>
      </c>
      <c r="AX453">
        <v>53553385</v>
      </c>
      <c r="AY453">
        <v>1</v>
      </c>
      <c r="AZ453">
        <v>0</v>
      </c>
      <c r="BA453">
        <v>423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Y453*Source!I231</f>
        <v>3.9730521999999997</v>
      </c>
      <c r="CY453">
        <f>AB453</f>
        <v>31.26</v>
      </c>
      <c r="CZ453">
        <f>AF453</f>
        <v>31.26</v>
      </c>
      <c r="DA453">
        <f>AJ453</f>
        <v>1</v>
      </c>
      <c r="DB453">
        <f>ROUND((ROUND(AT453*CZ453,2)*ROUND(1.15,7)),2)</f>
        <v>28.41</v>
      </c>
      <c r="DC453">
        <f>ROUND((ROUND(AT453*AG453,2)*ROUND(1.15,7)),2)</f>
        <v>12.27</v>
      </c>
    </row>
    <row r="454" spans="1:107" x14ac:dyDescent="0.2">
      <c r="A454">
        <f>ROW(Source!A231)</f>
        <v>231</v>
      </c>
      <c r="B454">
        <v>53551707</v>
      </c>
      <c r="C454">
        <v>53553378</v>
      </c>
      <c r="D454">
        <v>53144146</v>
      </c>
      <c r="E454">
        <v>1</v>
      </c>
      <c r="F454">
        <v>1</v>
      </c>
      <c r="G454">
        <v>1</v>
      </c>
      <c r="H454">
        <v>3</v>
      </c>
      <c r="I454" t="s">
        <v>24</v>
      </c>
      <c r="J454" t="s">
        <v>399</v>
      </c>
      <c r="K454" t="s">
        <v>25</v>
      </c>
      <c r="L454">
        <v>1348</v>
      </c>
      <c r="N454">
        <v>1009</v>
      </c>
      <c r="O454" t="s">
        <v>26</v>
      </c>
      <c r="P454" t="s">
        <v>26</v>
      </c>
      <c r="Q454">
        <v>1000</v>
      </c>
      <c r="W454">
        <v>0</v>
      </c>
      <c r="X454">
        <v>131088863</v>
      </c>
      <c r="Y454">
        <v>4.3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6.14</v>
      </c>
      <c r="AJ454">
        <v>1</v>
      </c>
      <c r="AK454">
        <v>1</v>
      </c>
      <c r="AL454">
        <v>1</v>
      </c>
      <c r="AN454">
        <v>0</v>
      </c>
      <c r="AO454">
        <v>0</v>
      </c>
      <c r="AP454">
        <v>0</v>
      </c>
      <c r="AQ454">
        <v>0</v>
      </c>
      <c r="AR454">
        <v>0</v>
      </c>
      <c r="AS454" t="s">
        <v>3</v>
      </c>
      <c r="AT454">
        <v>4.3</v>
      </c>
      <c r="AU454" t="s">
        <v>3</v>
      </c>
      <c r="AV454">
        <v>0</v>
      </c>
      <c r="AW454">
        <v>2</v>
      </c>
      <c r="AX454">
        <v>53553386</v>
      </c>
      <c r="AY454">
        <v>1</v>
      </c>
      <c r="AZ454">
        <v>0</v>
      </c>
      <c r="BA454">
        <v>424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Y454*Source!I231</f>
        <v>18.804759999999998</v>
      </c>
      <c r="CY454">
        <f>AA454</f>
        <v>0</v>
      </c>
      <c r="CZ454">
        <f>AE454</f>
        <v>0</v>
      </c>
      <c r="DA454">
        <f>AI454</f>
        <v>6.14</v>
      </c>
      <c r="DB454">
        <f>ROUND(ROUND(AT454*CZ454,2),2)</f>
        <v>0</v>
      </c>
      <c r="DC454">
        <f>ROUND(ROUND(AT454*AG454,2),2)</f>
        <v>0</v>
      </c>
    </row>
    <row r="455" spans="1:107" x14ac:dyDescent="0.2">
      <c r="A455">
        <f>ROW(Source!A234)</f>
        <v>234</v>
      </c>
      <c r="B455">
        <v>53551706</v>
      </c>
      <c r="C455">
        <v>53553388</v>
      </c>
      <c r="D455">
        <v>18411771</v>
      </c>
      <c r="E455">
        <v>1</v>
      </c>
      <c r="F455">
        <v>1</v>
      </c>
      <c r="G455">
        <v>1</v>
      </c>
      <c r="H455">
        <v>1</v>
      </c>
      <c r="I455" t="s">
        <v>1668</v>
      </c>
      <c r="J455" t="s">
        <v>3</v>
      </c>
      <c r="K455" t="s">
        <v>1669</v>
      </c>
      <c r="L455">
        <v>1369</v>
      </c>
      <c r="N455">
        <v>1013</v>
      </c>
      <c r="O455" t="s">
        <v>1486</v>
      </c>
      <c r="P455" t="s">
        <v>1486</v>
      </c>
      <c r="Q455">
        <v>1</v>
      </c>
      <c r="W455">
        <v>0</v>
      </c>
      <c r="X455">
        <v>922534627</v>
      </c>
      <c r="Y455">
        <v>36.349199999999996</v>
      </c>
      <c r="AA455">
        <v>0</v>
      </c>
      <c r="AB455">
        <v>0</v>
      </c>
      <c r="AC455">
        <v>0</v>
      </c>
      <c r="AD455">
        <v>279.81</v>
      </c>
      <c r="AE455">
        <v>0</v>
      </c>
      <c r="AF455">
        <v>0</v>
      </c>
      <c r="AG455">
        <v>0</v>
      </c>
      <c r="AH455">
        <v>279.81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3</v>
      </c>
      <c r="AT455">
        <v>39.51</v>
      </c>
      <c r="AU455" t="s">
        <v>323</v>
      </c>
      <c r="AV455">
        <v>1</v>
      </c>
      <c r="AW455">
        <v>2</v>
      </c>
      <c r="AX455">
        <v>53553396</v>
      </c>
      <c r="AY455">
        <v>2</v>
      </c>
      <c r="AZ455">
        <v>137216</v>
      </c>
      <c r="BA455">
        <v>425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Y455*Source!I234</f>
        <v>158.96232143999998</v>
      </c>
      <c r="CY455">
        <f>AD455</f>
        <v>279.81</v>
      </c>
      <c r="CZ455">
        <f>AH455</f>
        <v>279.81</v>
      </c>
      <c r="DA455">
        <f>AL455</f>
        <v>1</v>
      </c>
      <c r="DB455">
        <f>ROUND((ROUND(AT455*CZ455,2)*ROUND((1.15*0.8),7)),2)</f>
        <v>10170.870000000001</v>
      </c>
      <c r="DC455">
        <f>ROUND((ROUND(AT455*AG455,2)*ROUND((1.15*0.8),7)),2)</f>
        <v>0</v>
      </c>
    </row>
    <row r="456" spans="1:107" x14ac:dyDescent="0.2">
      <c r="A456">
        <f>ROW(Source!A234)</f>
        <v>234</v>
      </c>
      <c r="B456">
        <v>53551706</v>
      </c>
      <c r="C456">
        <v>53553388</v>
      </c>
      <c r="D456">
        <v>121548</v>
      </c>
      <c r="E456">
        <v>1</v>
      </c>
      <c r="F456">
        <v>1</v>
      </c>
      <c r="G456">
        <v>1</v>
      </c>
      <c r="H456">
        <v>1</v>
      </c>
      <c r="I456" t="s">
        <v>31</v>
      </c>
      <c r="J456" t="s">
        <v>3</v>
      </c>
      <c r="K456" t="s">
        <v>1489</v>
      </c>
      <c r="L456">
        <v>608254</v>
      </c>
      <c r="N456">
        <v>1013</v>
      </c>
      <c r="O456" t="s">
        <v>1490</v>
      </c>
      <c r="P456" t="s">
        <v>1490</v>
      </c>
      <c r="Q456">
        <v>1</v>
      </c>
      <c r="W456">
        <v>0</v>
      </c>
      <c r="X456">
        <v>-185737400</v>
      </c>
      <c r="Y456">
        <v>1.1683999999999999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1</v>
      </c>
      <c r="AQ456">
        <v>0</v>
      </c>
      <c r="AR456">
        <v>0</v>
      </c>
      <c r="AS456" t="s">
        <v>3</v>
      </c>
      <c r="AT456">
        <v>1.27</v>
      </c>
      <c r="AU456" t="s">
        <v>323</v>
      </c>
      <c r="AV456">
        <v>2</v>
      </c>
      <c r="AW456">
        <v>2</v>
      </c>
      <c r="AX456">
        <v>53553397</v>
      </c>
      <c r="AY456">
        <v>1</v>
      </c>
      <c r="AZ456">
        <v>6144</v>
      </c>
      <c r="BA456">
        <v>426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Y456*Source!I234</f>
        <v>5.1096468799999988</v>
      </c>
      <c r="CY456">
        <f>AD456</f>
        <v>0</v>
      </c>
      <c r="CZ456">
        <f>AH456</f>
        <v>0</v>
      </c>
      <c r="DA456">
        <f>AL456</f>
        <v>1</v>
      </c>
      <c r="DB456">
        <f>ROUND((ROUND(AT456*CZ456,2)*ROUND((1.15*0.8),7)),2)</f>
        <v>0</v>
      </c>
      <c r="DC456">
        <f>ROUND((ROUND(AT456*AG456,2)*ROUND((1.15*0.8),7)),2)</f>
        <v>0</v>
      </c>
    </row>
    <row r="457" spans="1:107" x14ac:dyDescent="0.2">
      <c r="A457">
        <f>ROW(Source!A234)</f>
        <v>234</v>
      </c>
      <c r="B457">
        <v>53551706</v>
      </c>
      <c r="C457">
        <v>53553388</v>
      </c>
      <c r="D457">
        <v>29172556</v>
      </c>
      <c r="E457">
        <v>1</v>
      </c>
      <c r="F457">
        <v>1</v>
      </c>
      <c r="G457">
        <v>1</v>
      </c>
      <c r="H457">
        <v>2</v>
      </c>
      <c r="I457" t="s">
        <v>1647</v>
      </c>
      <c r="J457" t="s">
        <v>1667</v>
      </c>
      <c r="K457" t="s">
        <v>1649</v>
      </c>
      <c r="L457">
        <v>1368</v>
      </c>
      <c r="N457">
        <v>1011</v>
      </c>
      <c r="O457" t="s">
        <v>1494</v>
      </c>
      <c r="P457" t="s">
        <v>1494</v>
      </c>
      <c r="Q457">
        <v>1</v>
      </c>
      <c r="W457">
        <v>0</v>
      </c>
      <c r="X457">
        <v>344519037</v>
      </c>
      <c r="Y457">
        <v>1.1683999999999999</v>
      </c>
      <c r="AA457">
        <v>0</v>
      </c>
      <c r="AB457">
        <v>31.26</v>
      </c>
      <c r="AC457">
        <v>13.5</v>
      </c>
      <c r="AD457">
        <v>0</v>
      </c>
      <c r="AE457">
        <v>0</v>
      </c>
      <c r="AF457">
        <v>31.26</v>
      </c>
      <c r="AG457">
        <v>13.5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3</v>
      </c>
      <c r="AT457">
        <v>1.27</v>
      </c>
      <c r="AU457" t="s">
        <v>323</v>
      </c>
      <c r="AV457">
        <v>0</v>
      </c>
      <c r="AW457">
        <v>2</v>
      </c>
      <c r="AX457">
        <v>53553398</v>
      </c>
      <c r="AY457">
        <v>1</v>
      </c>
      <c r="AZ457">
        <v>6144</v>
      </c>
      <c r="BA457">
        <v>427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Y457*Source!I234</f>
        <v>5.1096468799999988</v>
      </c>
      <c r="CY457">
        <f>AB457</f>
        <v>31.26</v>
      </c>
      <c r="CZ457">
        <f>AF457</f>
        <v>31.26</v>
      </c>
      <c r="DA457">
        <f>AJ457</f>
        <v>1</v>
      </c>
      <c r="DB457">
        <f>ROUND((ROUND(AT457*CZ457,2)*ROUND((1.15*0.8),7)),2)</f>
        <v>36.520000000000003</v>
      </c>
      <c r="DC457">
        <f>ROUND((ROUND(AT457*AG457,2)*ROUND((1.15*0.8),7)),2)</f>
        <v>15.78</v>
      </c>
    </row>
    <row r="458" spans="1:107" x14ac:dyDescent="0.2">
      <c r="A458">
        <f>ROW(Source!A234)</f>
        <v>234</v>
      </c>
      <c r="B458">
        <v>53551706</v>
      </c>
      <c r="C458">
        <v>53553388</v>
      </c>
      <c r="D458">
        <v>29173152</v>
      </c>
      <c r="E458">
        <v>1</v>
      </c>
      <c r="F458">
        <v>1</v>
      </c>
      <c r="G458">
        <v>1</v>
      </c>
      <c r="H458">
        <v>2</v>
      </c>
      <c r="I458" t="s">
        <v>1670</v>
      </c>
      <c r="J458" t="s">
        <v>1671</v>
      </c>
      <c r="K458" t="s">
        <v>1672</v>
      </c>
      <c r="L458">
        <v>1368</v>
      </c>
      <c r="N458">
        <v>1011</v>
      </c>
      <c r="O458" t="s">
        <v>1494</v>
      </c>
      <c r="P458" t="s">
        <v>1494</v>
      </c>
      <c r="Q458">
        <v>1</v>
      </c>
      <c r="W458">
        <v>0</v>
      </c>
      <c r="X458">
        <v>-944612788</v>
      </c>
      <c r="Y458">
        <v>8.3444000000000003</v>
      </c>
      <c r="AA458">
        <v>0</v>
      </c>
      <c r="AB458">
        <v>0.5</v>
      </c>
      <c r="AC458">
        <v>0</v>
      </c>
      <c r="AD458">
        <v>0</v>
      </c>
      <c r="AE458">
        <v>0</v>
      </c>
      <c r="AF458">
        <v>0.5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9.07</v>
      </c>
      <c r="AU458" t="s">
        <v>323</v>
      </c>
      <c r="AV458">
        <v>0</v>
      </c>
      <c r="AW458">
        <v>2</v>
      </c>
      <c r="AX458">
        <v>53553399</v>
      </c>
      <c r="AY458">
        <v>1</v>
      </c>
      <c r="AZ458">
        <v>6144</v>
      </c>
      <c r="BA458">
        <v>428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Y458*Source!I234</f>
        <v>36.491730079999996</v>
      </c>
      <c r="CY458">
        <f>AB458</f>
        <v>0.5</v>
      </c>
      <c r="CZ458">
        <f>AF458</f>
        <v>0.5</v>
      </c>
      <c r="DA458">
        <f>AJ458</f>
        <v>1</v>
      </c>
      <c r="DB458">
        <f>ROUND((ROUND(AT458*CZ458,2)*ROUND((1.15*0.8),7)),2)</f>
        <v>4.18</v>
      </c>
      <c r="DC458">
        <f>ROUND((ROUND(AT458*AG458,2)*ROUND((1.15*0.8),7)),2)</f>
        <v>0</v>
      </c>
    </row>
    <row r="459" spans="1:107" x14ac:dyDescent="0.2">
      <c r="A459">
        <f>ROW(Source!A234)</f>
        <v>234</v>
      </c>
      <c r="B459">
        <v>53551706</v>
      </c>
      <c r="C459">
        <v>53553388</v>
      </c>
      <c r="D459">
        <v>29145158</v>
      </c>
      <c r="E459">
        <v>1</v>
      </c>
      <c r="F459">
        <v>1</v>
      </c>
      <c r="G459">
        <v>1</v>
      </c>
      <c r="H459">
        <v>3</v>
      </c>
      <c r="I459" t="s">
        <v>1673</v>
      </c>
      <c r="J459" t="s">
        <v>1674</v>
      </c>
      <c r="K459" t="s">
        <v>1675</v>
      </c>
      <c r="L459">
        <v>1339</v>
      </c>
      <c r="N459">
        <v>1007</v>
      </c>
      <c r="O459" t="s">
        <v>425</v>
      </c>
      <c r="P459" t="s">
        <v>425</v>
      </c>
      <c r="Q459">
        <v>1</v>
      </c>
      <c r="W459">
        <v>0</v>
      </c>
      <c r="X459">
        <v>1901479482</v>
      </c>
      <c r="Y459">
        <v>0</v>
      </c>
      <c r="AA459">
        <v>548.29999999999995</v>
      </c>
      <c r="AB459">
        <v>0</v>
      </c>
      <c r="AC459">
        <v>0</v>
      </c>
      <c r="AD459">
        <v>0</v>
      </c>
      <c r="AE459">
        <v>548.29999999999995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2.04</v>
      </c>
      <c r="AU459" t="s">
        <v>36</v>
      </c>
      <c r="AV459">
        <v>0</v>
      </c>
      <c r="AW459">
        <v>2</v>
      </c>
      <c r="AX459">
        <v>53553400</v>
      </c>
      <c r="AY459">
        <v>1</v>
      </c>
      <c r="AZ459">
        <v>4096</v>
      </c>
      <c r="BA459">
        <v>429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Y459*Source!I234</f>
        <v>0</v>
      </c>
      <c r="CY459">
        <f>AA459</f>
        <v>548.29999999999995</v>
      </c>
      <c r="CZ459">
        <f>AE459</f>
        <v>548.29999999999995</v>
      </c>
      <c r="DA459">
        <f>AI459</f>
        <v>1</v>
      </c>
      <c r="DB459">
        <f>ROUND((ROUND(AT459*CZ459,2)*ROUND(0,7)),2)</f>
        <v>0</v>
      </c>
      <c r="DC459">
        <f>ROUND((ROUND(AT459*AG459,2)*ROUND(0,7)),2)</f>
        <v>0</v>
      </c>
    </row>
    <row r="460" spans="1:107" x14ac:dyDescent="0.2">
      <c r="A460">
        <f>ROW(Source!A234)</f>
        <v>234</v>
      </c>
      <c r="B460">
        <v>53551706</v>
      </c>
      <c r="C460">
        <v>53553388</v>
      </c>
      <c r="D460">
        <v>29150040</v>
      </c>
      <c r="E460">
        <v>1</v>
      </c>
      <c r="F460">
        <v>1</v>
      </c>
      <c r="G460">
        <v>1</v>
      </c>
      <c r="H460">
        <v>3</v>
      </c>
      <c r="I460" t="s">
        <v>1576</v>
      </c>
      <c r="J460" t="s">
        <v>1577</v>
      </c>
      <c r="K460" t="s">
        <v>1578</v>
      </c>
      <c r="L460">
        <v>1339</v>
      </c>
      <c r="N460">
        <v>1007</v>
      </c>
      <c r="O460" t="s">
        <v>425</v>
      </c>
      <c r="P460" t="s">
        <v>425</v>
      </c>
      <c r="Q460">
        <v>1</v>
      </c>
      <c r="W460">
        <v>0</v>
      </c>
      <c r="X460">
        <v>619799737</v>
      </c>
      <c r="Y460">
        <v>0</v>
      </c>
      <c r="AA460">
        <v>2.44</v>
      </c>
      <c r="AB460">
        <v>0</v>
      </c>
      <c r="AC460">
        <v>0</v>
      </c>
      <c r="AD460">
        <v>0</v>
      </c>
      <c r="AE460">
        <v>2.44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1</v>
      </c>
      <c r="AQ460">
        <v>0</v>
      </c>
      <c r="AR460">
        <v>0</v>
      </c>
      <c r="AS460" t="s">
        <v>3</v>
      </c>
      <c r="AT460">
        <v>3.5</v>
      </c>
      <c r="AU460" t="s">
        <v>36</v>
      </c>
      <c r="AV460">
        <v>0</v>
      </c>
      <c r="AW460">
        <v>2</v>
      </c>
      <c r="AX460">
        <v>53553401</v>
      </c>
      <c r="AY460">
        <v>1</v>
      </c>
      <c r="AZ460">
        <v>4096</v>
      </c>
      <c r="BA460">
        <v>430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Y460*Source!I234</f>
        <v>0</v>
      </c>
      <c r="CY460">
        <f>AA460</f>
        <v>2.44</v>
      </c>
      <c r="CZ460">
        <f>AE460</f>
        <v>2.44</v>
      </c>
      <c r="DA460">
        <f>AI460</f>
        <v>1</v>
      </c>
      <c r="DB460">
        <f>ROUND((ROUND(AT460*CZ460,2)*ROUND(0,7)),2)</f>
        <v>0</v>
      </c>
      <c r="DC460">
        <f>ROUND((ROUND(AT460*AG460,2)*ROUND(0,7)),2)</f>
        <v>0</v>
      </c>
    </row>
    <row r="461" spans="1:107" x14ac:dyDescent="0.2">
      <c r="A461">
        <f>ROW(Source!A234)</f>
        <v>234</v>
      </c>
      <c r="B461">
        <v>53551706</v>
      </c>
      <c r="C461">
        <v>53553388</v>
      </c>
      <c r="D461">
        <v>29164349</v>
      </c>
      <c r="E461">
        <v>1</v>
      </c>
      <c r="F461">
        <v>1</v>
      </c>
      <c r="G461">
        <v>1</v>
      </c>
      <c r="H461">
        <v>3</v>
      </c>
      <c r="I461" t="s">
        <v>24</v>
      </c>
      <c r="J461" t="s">
        <v>27</v>
      </c>
      <c r="K461" t="s">
        <v>25</v>
      </c>
      <c r="L461">
        <v>1348</v>
      </c>
      <c r="N461">
        <v>1009</v>
      </c>
      <c r="O461" t="s">
        <v>26</v>
      </c>
      <c r="P461" t="s">
        <v>26</v>
      </c>
      <c r="Q461">
        <v>1000</v>
      </c>
      <c r="W461">
        <v>0</v>
      </c>
      <c r="X461">
        <v>1876412176</v>
      </c>
      <c r="Y461">
        <v>4.2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 t="s">
        <v>3</v>
      </c>
      <c r="AT461">
        <v>4.2</v>
      </c>
      <c r="AU461" t="s">
        <v>3</v>
      </c>
      <c r="AV461">
        <v>0</v>
      </c>
      <c r="AW461">
        <v>1</v>
      </c>
      <c r="AX461">
        <v>-1</v>
      </c>
      <c r="AY461">
        <v>0</v>
      </c>
      <c r="AZ461">
        <v>0</v>
      </c>
      <c r="BA461" t="s">
        <v>3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Y461*Source!I234</f>
        <v>18.367439999999998</v>
      </c>
      <c r="CY461">
        <f>AA461</f>
        <v>0</v>
      </c>
      <c r="CZ461">
        <f>AE461</f>
        <v>0</v>
      </c>
      <c r="DA461">
        <f>AI461</f>
        <v>1</v>
      </c>
      <c r="DB461">
        <f>ROUND(ROUND(AT461*CZ461,2),2)</f>
        <v>0</v>
      </c>
      <c r="DC461">
        <f>ROUND(ROUND(AT461*AG461,2),2)</f>
        <v>0</v>
      </c>
    </row>
    <row r="462" spans="1:107" x14ac:dyDescent="0.2">
      <c r="A462">
        <f>ROW(Source!A235)</f>
        <v>235</v>
      </c>
      <c r="B462">
        <v>53551707</v>
      </c>
      <c r="C462">
        <v>53553388</v>
      </c>
      <c r="D462">
        <v>18411771</v>
      </c>
      <c r="E462">
        <v>1</v>
      </c>
      <c r="F462">
        <v>1</v>
      </c>
      <c r="G462">
        <v>1</v>
      </c>
      <c r="H462">
        <v>1</v>
      </c>
      <c r="I462" t="s">
        <v>1668</v>
      </c>
      <c r="J462" t="s">
        <v>3</v>
      </c>
      <c r="K462" t="s">
        <v>1669</v>
      </c>
      <c r="L462">
        <v>1369</v>
      </c>
      <c r="N462">
        <v>1013</v>
      </c>
      <c r="O462" t="s">
        <v>1486</v>
      </c>
      <c r="P462" t="s">
        <v>1486</v>
      </c>
      <c r="Q462">
        <v>1</v>
      </c>
      <c r="W462">
        <v>0</v>
      </c>
      <c r="X462">
        <v>922534627</v>
      </c>
      <c r="Y462">
        <v>36.349199999999996</v>
      </c>
      <c r="AA462">
        <v>0</v>
      </c>
      <c r="AB462">
        <v>0</v>
      </c>
      <c r="AC462">
        <v>0</v>
      </c>
      <c r="AD462">
        <v>279.81</v>
      </c>
      <c r="AE462">
        <v>0</v>
      </c>
      <c r="AF462">
        <v>0</v>
      </c>
      <c r="AG462">
        <v>0</v>
      </c>
      <c r="AH462">
        <v>279.81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1</v>
      </c>
      <c r="AQ462">
        <v>0</v>
      </c>
      <c r="AR462">
        <v>0</v>
      </c>
      <c r="AS462" t="s">
        <v>3</v>
      </c>
      <c r="AT462">
        <v>39.51</v>
      </c>
      <c r="AU462" t="s">
        <v>323</v>
      </c>
      <c r="AV462">
        <v>1</v>
      </c>
      <c r="AW462">
        <v>2</v>
      </c>
      <c r="AX462">
        <v>53553396</v>
      </c>
      <c r="AY462">
        <v>2</v>
      </c>
      <c r="AZ462">
        <v>137216</v>
      </c>
      <c r="BA462">
        <v>431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Y462*Source!I235</f>
        <v>158.96232143999998</v>
      </c>
      <c r="CY462">
        <f>AD462</f>
        <v>279.81</v>
      </c>
      <c r="CZ462">
        <f>AH462</f>
        <v>279.81</v>
      </c>
      <c r="DA462">
        <f>AL462</f>
        <v>1</v>
      </c>
      <c r="DB462">
        <f>ROUND((ROUND(AT462*CZ462,2)*ROUND((1.15*0.8),7)),2)</f>
        <v>10170.870000000001</v>
      </c>
      <c r="DC462">
        <f>ROUND((ROUND(AT462*AG462,2)*ROUND((1.15*0.8),7)),2)</f>
        <v>0</v>
      </c>
    </row>
    <row r="463" spans="1:107" x14ac:dyDescent="0.2">
      <c r="A463">
        <f>ROW(Source!A235)</f>
        <v>235</v>
      </c>
      <c r="B463">
        <v>53551707</v>
      </c>
      <c r="C463">
        <v>53553388</v>
      </c>
      <c r="D463">
        <v>121548</v>
      </c>
      <c r="E463">
        <v>1</v>
      </c>
      <c r="F463">
        <v>1</v>
      </c>
      <c r="G463">
        <v>1</v>
      </c>
      <c r="H463">
        <v>1</v>
      </c>
      <c r="I463" t="s">
        <v>31</v>
      </c>
      <c r="J463" t="s">
        <v>3</v>
      </c>
      <c r="K463" t="s">
        <v>1489</v>
      </c>
      <c r="L463">
        <v>608254</v>
      </c>
      <c r="N463">
        <v>1013</v>
      </c>
      <c r="O463" t="s">
        <v>1490</v>
      </c>
      <c r="P463" t="s">
        <v>1490</v>
      </c>
      <c r="Q463">
        <v>1</v>
      </c>
      <c r="W463">
        <v>0</v>
      </c>
      <c r="X463">
        <v>-185737400</v>
      </c>
      <c r="Y463">
        <v>1.1683999999999999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1</v>
      </c>
      <c r="AQ463">
        <v>0</v>
      </c>
      <c r="AR463">
        <v>0</v>
      </c>
      <c r="AS463" t="s">
        <v>3</v>
      </c>
      <c r="AT463">
        <v>1.27</v>
      </c>
      <c r="AU463" t="s">
        <v>323</v>
      </c>
      <c r="AV463">
        <v>2</v>
      </c>
      <c r="AW463">
        <v>2</v>
      </c>
      <c r="AX463">
        <v>53553397</v>
      </c>
      <c r="AY463">
        <v>1</v>
      </c>
      <c r="AZ463">
        <v>6144</v>
      </c>
      <c r="BA463">
        <v>432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Y463*Source!I235</f>
        <v>5.1096468799999988</v>
      </c>
      <c r="CY463">
        <f>AD463</f>
        <v>0</v>
      </c>
      <c r="CZ463">
        <f>AH463</f>
        <v>0</v>
      </c>
      <c r="DA463">
        <f>AL463</f>
        <v>1</v>
      </c>
      <c r="DB463">
        <f>ROUND((ROUND(AT463*CZ463,2)*ROUND((1.15*0.8),7)),2)</f>
        <v>0</v>
      </c>
      <c r="DC463">
        <f>ROUND((ROUND(AT463*AG463,2)*ROUND((1.15*0.8),7)),2)</f>
        <v>0</v>
      </c>
    </row>
    <row r="464" spans="1:107" x14ac:dyDescent="0.2">
      <c r="A464">
        <f>ROW(Source!A235)</f>
        <v>235</v>
      </c>
      <c r="B464">
        <v>53551707</v>
      </c>
      <c r="C464">
        <v>53553388</v>
      </c>
      <c r="D464">
        <v>29172556</v>
      </c>
      <c r="E464">
        <v>1</v>
      </c>
      <c r="F464">
        <v>1</v>
      </c>
      <c r="G464">
        <v>1</v>
      </c>
      <c r="H464">
        <v>2</v>
      </c>
      <c r="I464" t="s">
        <v>1647</v>
      </c>
      <c r="J464" t="s">
        <v>1667</v>
      </c>
      <c r="K464" t="s">
        <v>1649</v>
      </c>
      <c r="L464">
        <v>1368</v>
      </c>
      <c r="N464">
        <v>1011</v>
      </c>
      <c r="O464" t="s">
        <v>1494</v>
      </c>
      <c r="P464" t="s">
        <v>1494</v>
      </c>
      <c r="Q464">
        <v>1</v>
      </c>
      <c r="W464">
        <v>0</v>
      </c>
      <c r="X464">
        <v>344519037</v>
      </c>
      <c r="Y464">
        <v>1.1683999999999999</v>
      </c>
      <c r="AA464">
        <v>0</v>
      </c>
      <c r="AB464">
        <v>31.26</v>
      </c>
      <c r="AC464">
        <v>13.5</v>
      </c>
      <c r="AD464">
        <v>0</v>
      </c>
      <c r="AE464">
        <v>0</v>
      </c>
      <c r="AF464">
        <v>31.26</v>
      </c>
      <c r="AG464">
        <v>13.5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1</v>
      </c>
      <c r="AQ464">
        <v>0</v>
      </c>
      <c r="AR464">
        <v>0</v>
      </c>
      <c r="AS464" t="s">
        <v>3</v>
      </c>
      <c r="AT464">
        <v>1.27</v>
      </c>
      <c r="AU464" t="s">
        <v>323</v>
      </c>
      <c r="AV464">
        <v>0</v>
      </c>
      <c r="AW464">
        <v>2</v>
      </c>
      <c r="AX464">
        <v>53553398</v>
      </c>
      <c r="AY464">
        <v>1</v>
      </c>
      <c r="AZ464">
        <v>6144</v>
      </c>
      <c r="BA464">
        <v>433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Y464*Source!I235</f>
        <v>5.1096468799999988</v>
      </c>
      <c r="CY464">
        <f>AB464</f>
        <v>31.26</v>
      </c>
      <c r="CZ464">
        <f>AF464</f>
        <v>31.26</v>
      </c>
      <c r="DA464">
        <f>AJ464</f>
        <v>1</v>
      </c>
      <c r="DB464">
        <f>ROUND((ROUND(AT464*CZ464,2)*ROUND((1.15*0.8),7)),2)</f>
        <v>36.520000000000003</v>
      </c>
      <c r="DC464">
        <f>ROUND((ROUND(AT464*AG464,2)*ROUND((1.15*0.8),7)),2)</f>
        <v>15.78</v>
      </c>
    </row>
    <row r="465" spans="1:107" x14ac:dyDescent="0.2">
      <c r="A465">
        <f>ROW(Source!A235)</f>
        <v>235</v>
      </c>
      <c r="B465">
        <v>53551707</v>
      </c>
      <c r="C465">
        <v>53553388</v>
      </c>
      <c r="D465">
        <v>29173152</v>
      </c>
      <c r="E465">
        <v>1</v>
      </c>
      <c r="F465">
        <v>1</v>
      </c>
      <c r="G465">
        <v>1</v>
      </c>
      <c r="H465">
        <v>2</v>
      </c>
      <c r="I465" t="s">
        <v>1670</v>
      </c>
      <c r="J465" t="s">
        <v>1671</v>
      </c>
      <c r="K465" t="s">
        <v>1672</v>
      </c>
      <c r="L465">
        <v>1368</v>
      </c>
      <c r="N465">
        <v>1011</v>
      </c>
      <c r="O465" t="s">
        <v>1494</v>
      </c>
      <c r="P465" t="s">
        <v>1494</v>
      </c>
      <c r="Q465">
        <v>1</v>
      </c>
      <c r="W465">
        <v>0</v>
      </c>
      <c r="X465">
        <v>-944612788</v>
      </c>
      <c r="Y465">
        <v>8.3444000000000003</v>
      </c>
      <c r="AA465">
        <v>0</v>
      </c>
      <c r="AB465">
        <v>0.5</v>
      </c>
      <c r="AC465">
        <v>0</v>
      </c>
      <c r="AD465">
        <v>0</v>
      </c>
      <c r="AE465">
        <v>0</v>
      </c>
      <c r="AF465">
        <v>0.5</v>
      </c>
      <c r="AG465">
        <v>0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1</v>
      </c>
      <c r="AQ465">
        <v>0</v>
      </c>
      <c r="AR465">
        <v>0</v>
      </c>
      <c r="AS465" t="s">
        <v>3</v>
      </c>
      <c r="AT465">
        <v>9.07</v>
      </c>
      <c r="AU465" t="s">
        <v>323</v>
      </c>
      <c r="AV465">
        <v>0</v>
      </c>
      <c r="AW465">
        <v>2</v>
      </c>
      <c r="AX465">
        <v>53553399</v>
      </c>
      <c r="AY465">
        <v>1</v>
      </c>
      <c r="AZ465">
        <v>6144</v>
      </c>
      <c r="BA465">
        <v>434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Y465*Source!I235</f>
        <v>36.491730079999996</v>
      </c>
      <c r="CY465">
        <f>AB465</f>
        <v>0.5</v>
      </c>
      <c r="CZ465">
        <f>AF465</f>
        <v>0.5</v>
      </c>
      <c r="DA465">
        <f>AJ465</f>
        <v>1</v>
      </c>
      <c r="DB465">
        <f>ROUND((ROUND(AT465*CZ465,2)*ROUND((1.15*0.8),7)),2)</f>
        <v>4.18</v>
      </c>
      <c r="DC465">
        <f>ROUND((ROUND(AT465*AG465,2)*ROUND((1.15*0.8),7)),2)</f>
        <v>0</v>
      </c>
    </row>
    <row r="466" spans="1:107" x14ac:dyDescent="0.2">
      <c r="A466">
        <f>ROW(Source!A235)</f>
        <v>235</v>
      </c>
      <c r="B466">
        <v>53551707</v>
      </c>
      <c r="C466">
        <v>53553388</v>
      </c>
      <c r="D466">
        <v>29145158</v>
      </c>
      <c r="E466">
        <v>1</v>
      </c>
      <c r="F466">
        <v>1</v>
      </c>
      <c r="G466">
        <v>1</v>
      </c>
      <c r="H466">
        <v>3</v>
      </c>
      <c r="I466" t="s">
        <v>1673</v>
      </c>
      <c r="J466" t="s">
        <v>1674</v>
      </c>
      <c r="K466" t="s">
        <v>1675</v>
      </c>
      <c r="L466">
        <v>1339</v>
      </c>
      <c r="N466">
        <v>1007</v>
      </c>
      <c r="O466" t="s">
        <v>425</v>
      </c>
      <c r="P466" t="s">
        <v>425</v>
      </c>
      <c r="Q466">
        <v>1</v>
      </c>
      <c r="W466">
        <v>0</v>
      </c>
      <c r="X466">
        <v>1901479482</v>
      </c>
      <c r="Y466">
        <v>0</v>
      </c>
      <c r="AA466">
        <v>3366.56</v>
      </c>
      <c r="AB466">
        <v>0</v>
      </c>
      <c r="AC466">
        <v>0</v>
      </c>
      <c r="AD466">
        <v>0</v>
      </c>
      <c r="AE466">
        <v>548.29999999999995</v>
      </c>
      <c r="AF466">
        <v>0</v>
      </c>
      <c r="AG466">
        <v>0</v>
      </c>
      <c r="AH466">
        <v>0</v>
      </c>
      <c r="AI466">
        <v>6.14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1</v>
      </c>
      <c r="AQ466">
        <v>0</v>
      </c>
      <c r="AR466">
        <v>0</v>
      </c>
      <c r="AS466" t="s">
        <v>3</v>
      </c>
      <c r="AT466">
        <v>2.04</v>
      </c>
      <c r="AU466" t="s">
        <v>36</v>
      </c>
      <c r="AV466">
        <v>0</v>
      </c>
      <c r="AW466">
        <v>2</v>
      </c>
      <c r="AX466">
        <v>53553400</v>
      </c>
      <c r="AY466">
        <v>1</v>
      </c>
      <c r="AZ466">
        <v>4096</v>
      </c>
      <c r="BA466">
        <v>435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Y466*Source!I235</f>
        <v>0</v>
      </c>
      <c r="CY466">
        <f>AA466</f>
        <v>3366.56</v>
      </c>
      <c r="CZ466">
        <f>AE466</f>
        <v>548.29999999999995</v>
      </c>
      <c r="DA466">
        <f>AI466</f>
        <v>6.14</v>
      </c>
      <c r="DB466">
        <f>ROUND((ROUND(AT466*CZ466,2)*ROUND(0,7)),2)</f>
        <v>0</v>
      </c>
      <c r="DC466">
        <f>ROUND((ROUND(AT466*AG466,2)*ROUND(0,7)),2)</f>
        <v>0</v>
      </c>
    </row>
    <row r="467" spans="1:107" x14ac:dyDescent="0.2">
      <c r="A467">
        <f>ROW(Source!A235)</f>
        <v>235</v>
      </c>
      <c r="B467">
        <v>53551707</v>
      </c>
      <c r="C467">
        <v>53553388</v>
      </c>
      <c r="D467">
        <v>29150040</v>
      </c>
      <c r="E467">
        <v>1</v>
      </c>
      <c r="F467">
        <v>1</v>
      </c>
      <c r="G467">
        <v>1</v>
      </c>
      <c r="H467">
        <v>3</v>
      </c>
      <c r="I467" t="s">
        <v>1576</v>
      </c>
      <c r="J467" t="s">
        <v>1577</v>
      </c>
      <c r="K467" t="s">
        <v>1578</v>
      </c>
      <c r="L467">
        <v>1339</v>
      </c>
      <c r="N467">
        <v>1007</v>
      </c>
      <c r="O467" t="s">
        <v>425</v>
      </c>
      <c r="P467" t="s">
        <v>425</v>
      </c>
      <c r="Q467">
        <v>1</v>
      </c>
      <c r="W467">
        <v>0</v>
      </c>
      <c r="X467">
        <v>619799737</v>
      </c>
      <c r="Y467">
        <v>0</v>
      </c>
      <c r="AA467">
        <v>14.98</v>
      </c>
      <c r="AB467">
        <v>0</v>
      </c>
      <c r="AC467">
        <v>0</v>
      </c>
      <c r="AD467">
        <v>0</v>
      </c>
      <c r="AE467">
        <v>2.44</v>
      </c>
      <c r="AF467">
        <v>0</v>
      </c>
      <c r="AG467">
        <v>0</v>
      </c>
      <c r="AH467">
        <v>0</v>
      </c>
      <c r="AI467">
        <v>6.14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1</v>
      </c>
      <c r="AQ467">
        <v>0</v>
      </c>
      <c r="AR467">
        <v>0</v>
      </c>
      <c r="AS467" t="s">
        <v>3</v>
      </c>
      <c r="AT467">
        <v>3.5</v>
      </c>
      <c r="AU467" t="s">
        <v>36</v>
      </c>
      <c r="AV467">
        <v>0</v>
      </c>
      <c r="AW467">
        <v>2</v>
      </c>
      <c r="AX467">
        <v>53553401</v>
      </c>
      <c r="AY467">
        <v>1</v>
      </c>
      <c r="AZ467">
        <v>4096</v>
      </c>
      <c r="BA467">
        <v>436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Y467*Source!I235</f>
        <v>0</v>
      </c>
      <c r="CY467">
        <f>AA467</f>
        <v>14.98</v>
      </c>
      <c r="CZ467">
        <f>AE467</f>
        <v>2.44</v>
      </c>
      <c r="DA467">
        <f>AI467</f>
        <v>6.14</v>
      </c>
      <c r="DB467">
        <f>ROUND((ROUND(AT467*CZ467,2)*ROUND(0,7)),2)</f>
        <v>0</v>
      </c>
      <c r="DC467">
        <f>ROUND((ROUND(AT467*AG467,2)*ROUND(0,7)),2)</f>
        <v>0</v>
      </c>
    </row>
    <row r="468" spans="1:107" x14ac:dyDescent="0.2">
      <c r="A468">
        <f>ROW(Source!A235)</f>
        <v>235</v>
      </c>
      <c r="B468">
        <v>53551707</v>
      </c>
      <c r="C468">
        <v>53553388</v>
      </c>
      <c r="D468">
        <v>29164349</v>
      </c>
      <c r="E468">
        <v>1</v>
      </c>
      <c r="F468">
        <v>1</v>
      </c>
      <c r="G468">
        <v>1</v>
      </c>
      <c r="H468">
        <v>3</v>
      </c>
      <c r="I468" t="s">
        <v>24</v>
      </c>
      <c r="J468" t="s">
        <v>27</v>
      </c>
      <c r="K468" t="s">
        <v>25</v>
      </c>
      <c r="L468">
        <v>1348</v>
      </c>
      <c r="N468">
        <v>1009</v>
      </c>
      <c r="O468" t="s">
        <v>26</v>
      </c>
      <c r="P468" t="s">
        <v>26</v>
      </c>
      <c r="Q468">
        <v>1000</v>
      </c>
      <c r="W468">
        <v>0</v>
      </c>
      <c r="X468">
        <v>1876412176</v>
      </c>
      <c r="Y468">
        <v>4.2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6.14</v>
      </c>
      <c r="AJ468">
        <v>1</v>
      </c>
      <c r="AK468">
        <v>1</v>
      </c>
      <c r="AL468">
        <v>1</v>
      </c>
      <c r="AN468">
        <v>0</v>
      </c>
      <c r="AO468">
        <v>0</v>
      </c>
      <c r="AP468">
        <v>0</v>
      </c>
      <c r="AQ468">
        <v>0</v>
      </c>
      <c r="AR468">
        <v>0</v>
      </c>
      <c r="AS468" t="s">
        <v>3</v>
      </c>
      <c r="AT468">
        <v>4.2</v>
      </c>
      <c r="AU468" t="s">
        <v>3</v>
      </c>
      <c r="AV468">
        <v>0</v>
      </c>
      <c r="AW468">
        <v>1</v>
      </c>
      <c r="AX468">
        <v>-1</v>
      </c>
      <c r="AY468">
        <v>0</v>
      </c>
      <c r="AZ468">
        <v>0</v>
      </c>
      <c r="BA468" t="s">
        <v>3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Y468*Source!I235</f>
        <v>18.367439999999998</v>
      </c>
      <c r="CY468">
        <f>AA468</f>
        <v>0</v>
      </c>
      <c r="CZ468">
        <f>AE468</f>
        <v>0</v>
      </c>
      <c r="DA468">
        <f>AI468</f>
        <v>6.14</v>
      </c>
      <c r="DB468">
        <f>ROUND(ROUND(AT468*CZ468,2),2)</f>
        <v>0</v>
      </c>
      <c r="DC468">
        <f>ROUND(ROUND(AT468*AG468,2),2)</f>
        <v>0</v>
      </c>
    </row>
    <row r="469" spans="1:107" x14ac:dyDescent="0.2">
      <c r="A469">
        <f>ROW(Source!A238)</f>
        <v>238</v>
      </c>
      <c r="B469">
        <v>53551706</v>
      </c>
      <c r="C469">
        <v>53553403</v>
      </c>
      <c r="D469">
        <v>18411771</v>
      </c>
      <c r="E469">
        <v>1</v>
      </c>
      <c r="F469">
        <v>1</v>
      </c>
      <c r="G469">
        <v>1</v>
      </c>
      <c r="H469">
        <v>1</v>
      </c>
      <c r="I469" t="s">
        <v>1668</v>
      </c>
      <c r="J469" t="s">
        <v>3</v>
      </c>
      <c r="K469" t="s">
        <v>1669</v>
      </c>
      <c r="L469">
        <v>1369</v>
      </c>
      <c r="N469">
        <v>1013</v>
      </c>
      <c r="O469" t="s">
        <v>1486</v>
      </c>
      <c r="P469" t="s">
        <v>1486</v>
      </c>
      <c r="Q469">
        <v>1</v>
      </c>
      <c r="W469">
        <v>0</v>
      </c>
      <c r="X469">
        <v>922534627</v>
      </c>
      <c r="Y469">
        <v>2.76</v>
      </c>
      <c r="AA469">
        <v>0</v>
      </c>
      <c r="AB469">
        <v>0</v>
      </c>
      <c r="AC469">
        <v>0</v>
      </c>
      <c r="AD469">
        <v>279.81</v>
      </c>
      <c r="AE469">
        <v>0</v>
      </c>
      <c r="AF469">
        <v>0</v>
      </c>
      <c r="AG469">
        <v>0</v>
      </c>
      <c r="AH469">
        <v>279.81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0.5</v>
      </c>
      <c r="AU469" t="s">
        <v>331</v>
      </c>
      <c r="AV469">
        <v>1</v>
      </c>
      <c r="AW469">
        <v>2</v>
      </c>
      <c r="AX469">
        <v>53553410</v>
      </c>
      <c r="AY469">
        <v>2</v>
      </c>
      <c r="AZ469">
        <v>137216</v>
      </c>
      <c r="BA469">
        <v>437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Y469*Source!I238</f>
        <v>12.070031999999998</v>
      </c>
      <c r="CY469">
        <f>AD469</f>
        <v>279.81</v>
      </c>
      <c r="CZ469">
        <f>AH469</f>
        <v>279.81</v>
      </c>
      <c r="DA469">
        <f>AL469</f>
        <v>1</v>
      </c>
      <c r="DB469">
        <f>ROUND((ROUND(AT469*CZ469,2)*ROUND(((1.15*0.8)*6),7)),2)</f>
        <v>772.3</v>
      </c>
      <c r="DC469">
        <f>ROUND((ROUND(AT469*AG469,2)*ROUND(((1.15*0.8)*6),7)),2)</f>
        <v>0</v>
      </c>
    </row>
    <row r="470" spans="1:107" x14ac:dyDescent="0.2">
      <c r="A470">
        <f>ROW(Source!A238)</f>
        <v>238</v>
      </c>
      <c r="B470">
        <v>53551706</v>
      </c>
      <c r="C470">
        <v>53553403</v>
      </c>
      <c r="D470">
        <v>121548</v>
      </c>
      <c r="E470">
        <v>1</v>
      </c>
      <c r="F470">
        <v>1</v>
      </c>
      <c r="G470">
        <v>1</v>
      </c>
      <c r="H470">
        <v>1</v>
      </c>
      <c r="I470" t="s">
        <v>31</v>
      </c>
      <c r="J470" t="s">
        <v>3</v>
      </c>
      <c r="K470" t="s">
        <v>1489</v>
      </c>
      <c r="L470">
        <v>608254</v>
      </c>
      <c r="N470">
        <v>1013</v>
      </c>
      <c r="O470" t="s">
        <v>1490</v>
      </c>
      <c r="P470" t="s">
        <v>1490</v>
      </c>
      <c r="Q470">
        <v>1</v>
      </c>
      <c r="W470">
        <v>0</v>
      </c>
      <c r="X470">
        <v>-185737400</v>
      </c>
      <c r="Y470">
        <v>1.1591999999999998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0.21</v>
      </c>
      <c r="AU470" t="s">
        <v>331</v>
      </c>
      <c r="AV470">
        <v>2</v>
      </c>
      <c r="AW470">
        <v>2</v>
      </c>
      <c r="AX470">
        <v>53553411</v>
      </c>
      <c r="AY470">
        <v>1</v>
      </c>
      <c r="AZ470">
        <v>6144</v>
      </c>
      <c r="BA470">
        <v>438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Y470*Source!I238</f>
        <v>5.069413439999999</v>
      </c>
      <c r="CY470">
        <f>AD470</f>
        <v>0</v>
      </c>
      <c r="CZ470">
        <f>AH470</f>
        <v>0</v>
      </c>
      <c r="DA470">
        <f>AL470</f>
        <v>1</v>
      </c>
      <c r="DB470">
        <f>ROUND((ROUND(AT470*CZ470,2)*ROUND(((1.15*0.8)*6),7)),2)</f>
        <v>0</v>
      </c>
      <c r="DC470">
        <f>ROUND((ROUND(AT470*AG470,2)*ROUND(((1.15*0.8)*6),7)),2)</f>
        <v>0</v>
      </c>
    </row>
    <row r="471" spans="1:107" x14ac:dyDescent="0.2">
      <c r="A471">
        <f>ROW(Source!A238)</f>
        <v>238</v>
      </c>
      <c r="B471">
        <v>53551706</v>
      </c>
      <c r="C471">
        <v>53553403</v>
      </c>
      <c r="D471">
        <v>29172556</v>
      </c>
      <c r="E471">
        <v>1</v>
      </c>
      <c r="F471">
        <v>1</v>
      </c>
      <c r="G471">
        <v>1</v>
      </c>
      <c r="H471">
        <v>2</v>
      </c>
      <c r="I471" t="s">
        <v>1647</v>
      </c>
      <c r="J471" t="s">
        <v>1667</v>
      </c>
      <c r="K471" t="s">
        <v>1649</v>
      </c>
      <c r="L471">
        <v>1368</v>
      </c>
      <c r="N471">
        <v>1011</v>
      </c>
      <c r="O471" t="s">
        <v>1494</v>
      </c>
      <c r="P471" t="s">
        <v>1494</v>
      </c>
      <c r="Q471">
        <v>1</v>
      </c>
      <c r="W471">
        <v>0</v>
      </c>
      <c r="X471">
        <v>344519037</v>
      </c>
      <c r="Y471">
        <v>1.1591999999999998</v>
      </c>
      <c r="AA471">
        <v>0</v>
      </c>
      <c r="AB471">
        <v>31.26</v>
      </c>
      <c r="AC471">
        <v>13.5</v>
      </c>
      <c r="AD471">
        <v>0</v>
      </c>
      <c r="AE471">
        <v>0</v>
      </c>
      <c r="AF471">
        <v>31.26</v>
      </c>
      <c r="AG471">
        <v>13.5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0.21</v>
      </c>
      <c r="AU471" t="s">
        <v>331</v>
      </c>
      <c r="AV471">
        <v>0</v>
      </c>
      <c r="AW471">
        <v>2</v>
      </c>
      <c r="AX471">
        <v>53553412</v>
      </c>
      <c r="AY471">
        <v>1</v>
      </c>
      <c r="AZ471">
        <v>6144</v>
      </c>
      <c r="BA471">
        <v>439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Y471*Source!I238</f>
        <v>5.069413439999999</v>
      </c>
      <c r="CY471">
        <f>AB471</f>
        <v>31.26</v>
      </c>
      <c r="CZ471">
        <f>AF471</f>
        <v>31.26</v>
      </c>
      <c r="DA471">
        <f>AJ471</f>
        <v>1</v>
      </c>
      <c r="DB471">
        <f>ROUND((ROUND(AT471*CZ471,2)*ROUND(((1.15*0.8)*6),7)),2)</f>
        <v>36.21</v>
      </c>
      <c r="DC471">
        <f>ROUND((ROUND(AT471*AG471,2)*ROUND(((1.15*0.8)*6),7)),2)</f>
        <v>15.68</v>
      </c>
    </row>
    <row r="472" spans="1:107" x14ac:dyDescent="0.2">
      <c r="A472">
        <f>ROW(Source!A238)</f>
        <v>238</v>
      </c>
      <c r="B472">
        <v>53551706</v>
      </c>
      <c r="C472">
        <v>53553403</v>
      </c>
      <c r="D472">
        <v>29173152</v>
      </c>
      <c r="E472">
        <v>1</v>
      </c>
      <c r="F472">
        <v>1</v>
      </c>
      <c r="G472">
        <v>1</v>
      </c>
      <c r="H472">
        <v>2</v>
      </c>
      <c r="I472" t="s">
        <v>1670</v>
      </c>
      <c r="J472" t="s">
        <v>1671</v>
      </c>
      <c r="K472" t="s">
        <v>1672</v>
      </c>
      <c r="L472">
        <v>1368</v>
      </c>
      <c r="N472">
        <v>1011</v>
      </c>
      <c r="O472" t="s">
        <v>1494</v>
      </c>
      <c r="P472" t="s">
        <v>1494</v>
      </c>
      <c r="Q472">
        <v>1</v>
      </c>
      <c r="W472">
        <v>0</v>
      </c>
      <c r="X472">
        <v>-944612788</v>
      </c>
      <c r="Y472">
        <v>12.8064</v>
      </c>
      <c r="AA472">
        <v>0</v>
      </c>
      <c r="AB472">
        <v>0.5</v>
      </c>
      <c r="AC472">
        <v>0</v>
      </c>
      <c r="AD472">
        <v>0</v>
      </c>
      <c r="AE472">
        <v>0</v>
      </c>
      <c r="AF472">
        <v>0.5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1</v>
      </c>
      <c r="AQ472">
        <v>0</v>
      </c>
      <c r="AR472">
        <v>0</v>
      </c>
      <c r="AS472" t="s">
        <v>3</v>
      </c>
      <c r="AT472">
        <v>2.3199999999999998</v>
      </c>
      <c r="AU472" t="s">
        <v>331</v>
      </c>
      <c r="AV472">
        <v>0</v>
      </c>
      <c r="AW472">
        <v>2</v>
      </c>
      <c r="AX472">
        <v>53553413</v>
      </c>
      <c r="AY472">
        <v>1</v>
      </c>
      <c r="AZ472">
        <v>6144</v>
      </c>
      <c r="BA472">
        <v>440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Y472*Source!I238</f>
        <v>56.004948479999996</v>
      </c>
      <c r="CY472">
        <f>AB472</f>
        <v>0.5</v>
      </c>
      <c r="CZ472">
        <f>AF472</f>
        <v>0.5</v>
      </c>
      <c r="DA472">
        <f>AJ472</f>
        <v>1</v>
      </c>
      <c r="DB472">
        <f>ROUND((ROUND(AT472*CZ472,2)*ROUND(((1.15*0.8)*6),7)),2)</f>
        <v>6.4</v>
      </c>
      <c r="DC472">
        <f>ROUND((ROUND(AT472*AG472,2)*ROUND(((1.15*0.8)*6),7)),2)</f>
        <v>0</v>
      </c>
    </row>
    <row r="473" spans="1:107" x14ac:dyDescent="0.2">
      <c r="A473">
        <f>ROW(Source!A238)</f>
        <v>238</v>
      </c>
      <c r="B473">
        <v>53551706</v>
      </c>
      <c r="C473">
        <v>53553403</v>
      </c>
      <c r="D473">
        <v>29145158</v>
      </c>
      <c r="E473">
        <v>1</v>
      </c>
      <c r="F473">
        <v>1</v>
      </c>
      <c r="G473">
        <v>1</v>
      </c>
      <c r="H473">
        <v>3</v>
      </c>
      <c r="I473" t="s">
        <v>1673</v>
      </c>
      <c r="J473" t="s">
        <v>1674</v>
      </c>
      <c r="K473" t="s">
        <v>1675</v>
      </c>
      <c r="L473">
        <v>1339</v>
      </c>
      <c r="N473">
        <v>1007</v>
      </c>
      <c r="O473" t="s">
        <v>425</v>
      </c>
      <c r="P473" t="s">
        <v>425</v>
      </c>
      <c r="Q473">
        <v>1</v>
      </c>
      <c r="W473">
        <v>0</v>
      </c>
      <c r="X473">
        <v>1901479482</v>
      </c>
      <c r="Y473">
        <v>0</v>
      </c>
      <c r="AA473">
        <v>548.29999999999995</v>
      </c>
      <c r="AB473">
        <v>0</v>
      </c>
      <c r="AC473">
        <v>0</v>
      </c>
      <c r="AD473">
        <v>0</v>
      </c>
      <c r="AE473">
        <v>548.29999999999995</v>
      </c>
      <c r="AF473">
        <v>0</v>
      </c>
      <c r="AG473">
        <v>0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 t="s">
        <v>3</v>
      </c>
      <c r="AT473">
        <v>0.51</v>
      </c>
      <c r="AU473" t="s">
        <v>330</v>
      </c>
      <c r="AV473">
        <v>0</v>
      </c>
      <c r="AW473">
        <v>2</v>
      </c>
      <c r="AX473">
        <v>53553414</v>
      </c>
      <c r="AY473">
        <v>1</v>
      </c>
      <c r="AZ473">
        <v>4096</v>
      </c>
      <c r="BA473">
        <v>441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Y473*Source!I238</f>
        <v>0</v>
      </c>
      <c r="CY473">
        <f>AA473</f>
        <v>548.29999999999995</v>
      </c>
      <c r="CZ473">
        <f>AE473</f>
        <v>548.29999999999995</v>
      </c>
      <c r="DA473">
        <f>AI473</f>
        <v>1</v>
      </c>
      <c r="DB473">
        <f>ROUND((ROUND(AT473*CZ473,2)*ROUND((0*6),7)),2)</f>
        <v>0</v>
      </c>
      <c r="DC473">
        <f>ROUND((ROUND(AT473*AG473,2)*ROUND((0*6),7)),2)</f>
        <v>0</v>
      </c>
    </row>
    <row r="474" spans="1:107" x14ac:dyDescent="0.2">
      <c r="A474">
        <f>ROW(Source!A238)</f>
        <v>238</v>
      </c>
      <c r="B474">
        <v>53551706</v>
      </c>
      <c r="C474">
        <v>53553403</v>
      </c>
      <c r="D474">
        <v>29164349</v>
      </c>
      <c r="E474">
        <v>1</v>
      </c>
      <c r="F474">
        <v>1</v>
      </c>
      <c r="G474">
        <v>1</v>
      </c>
      <c r="H474">
        <v>3</v>
      </c>
      <c r="I474" t="s">
        <v>24</v>
      </c>
      <c r="J474" t="s">
        <v>27</v>
      </c>
      <c r="K474" t="s">
        <v>25</v>
      </c>
      <c r="L474">
        <v>1348</v>
      </c>
      <c r="N474">
        <v>1009</v>
      </c>
      <c r="O474" t="s">
        <v>26</v>
      </c>
      <c r="P474" t="s">
        <v>26</v>
      </c>
      <c r="Q474">
        <v>1000</v>
      </c>
      <c r="W474">
        <v>0</v>
      </c>
      <c r="X474">
        <v>1876412176</v>
      </c>
      <c r="Y474">
        <v>7.2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0</v>
      </c>
      <c r="AP474">
        <v>1</v>
      </c>
      <c r="AQ474">
        <v>0</v>
      </c>
      <c r="AR474">
        <v>0</v>
      </c>
      <c r="AS474" t="s">
        <v>3</v>
      </c>
      <c r="AT474">
        <v>7.2</v>
      </c>
      <c r="AU474" t="s">
        <v>3</v>
      </c>
      <c r="AV474">
        <v>0</v>
      </c>
      <c r="AW474">
        <v>1</v>
      </c>
      <c r="AX474">
        <v>-1</v>
      </c>
      <c r="AY474">
        <v>0</v>
      </c>
      <c r="AZ474">
        <v>0</v>
      </c>
      <c r="BA474" t="s">
        <v>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Y474*Source!I238</f>
        <v>31.48704</v>
      </c>
      <c r="CY474">
        <f>AA474</f>
        <v>0</v>
      </c>
      <c r="CZ474">
        <f>AE474</f>
        <v>0</v>
      </c>
      <c r="DA474">
        <f>AI474</f>
        <v>1</v>
      </c>
      <c r="DB474">
        <f>ROUND(ROUND(AT474*CZ474,2),2)</f>
        <v>0</v>
      </c>
      <c r="DC474">
        <f>ROUND(ROUND(AT474*AG474,2),2)</f>
        <v>0</v>
      </c>
    </row>
    <row r="475" spans="1:107" x14ac:dyDescent="0.2">
      <c r="A475">
        <f>ROW(Source!A239)</f>
        <v>239</v>
      </c>
      <c r="B475">
        <v>53551707</v>
      </c>
      <c r="C475">
        <v>53553403</v>
      </c>
      <c r="D475">
        <v>18411771</v>
      </c>
      <c r="E475">
        <v>1</v>
      </c>
      <c r="F475">
        <v>1</v>
      </c>
      <c r="G475">
        <v>1</v>
      </c>
      <c r="H475">
        <v>1</v>
      </c>
      <c r="I475" t="s">
        <v>1668</v>
      </c>
      <c r="J475" t="s">
        <v>3</v>
      </c>
      <c r="K475" t="s">
        <v>1669</v>
      </c>
      <c r="L475">
        <v>1369</v>
      </c>
      <c r="N475">
        <v>1013</v>
      </c>
      <c r="O475" t="s">
        <v>1486</v>
      </c>
      <c r="P475" t="s">
        <v>1486</v>
      </c>
      <c r="Q475">
        <v>1</v>
      </c>
      <c r="W475">
        <v>0</v>
      </c>
      <c r="X475">
        <v>922534627</v>
      </c>
      <c r="Y475">
        <v>2.76</v>
      </c>
      <c r="AA475">
        <v>0</v>
      </c>
      <c r="AB475">
        <v>0</v>
      </c>
      <c r="AC475">
        <v>0</v>
      </c>
      <c r="AD475">
        <v>279.81</v>
      </c>
      <c r="AE475">
        <v>0</v>
      </c>
      <c r="AF475">
        <v>0</v>
      </c>
      <c r="AG475">
        <v>0</v>
      </c>
      <c r="AH475">
        <v>279.81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1</v>
      </c>
      <c r="AQ475">
        <v>0</v>
      </c>
      <c r="AR475">
        <v>0</v>
      </c>
      <c r="AS475" t="s">
        <v>3</v>
      </c>
      <c r="AT475">
        <v>0.5</v>
      </c>
      <c r="AU475" t="s">
        <v>331</v>
      </c>
      <c r="AV475">
        <v>1</v>
      </c>
      <c r="AW475">
        <v>2</v>
      </c>
      <c r="AX475">
        <v>53553410</v>
      </c>
      <c r="AY475">
        <v>2</v>
      </c>
      <c r="AZ475">
        <v>137216</v>
      </c>
      <c r="BA475">
        <v>442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Y475*Source!I239</f>
        <v>12.070031999999998</v>
      </c>
      <c r="CY475">
        <f>AD475</f>
        <v>279.81</v>
      </c>
      <c r="CZ475">
        <f>AH475</f>
        <v>279.81</v>
      </c>
      <c r="DA475">
        <f>AL475</f>
        <v>1</v>
      </c>
      <c r="DB475">
        <f>ROUND((ROUND(AT475*CZ475,2)*ROUND(((1.15*0.8)*6),7)),2)</f>
        <v>772.3</v>
      </c>
      <c r="DC475">
        <f>ROUND((ROUND(AT475*AG475,2)*ROUND(((1.15*0.8)*6),7)),2)</f>
        <v>0</v>
      </c>
    </row>
    <row r="476" spans="1:107" x14ac:dyDescent="0.2">
      <c r="A476">
        <f>ROW(Source!A239)</f>
        <v>239</v>
      </c>
      <c r="B476">
        <v>53551707</v>
      </c>
      <c r="C476">
        <v>53553403</v>
      </c>
      <c r="D476">
        <v>121548</v>
      </c>
      <c r="E476">
        <v>1</v>
      </c>
      <c r="F476">
        <v>1</v>
      </c>
      <c r="G476">
        <v>1</v>
      </c>
      <c r="H476">
        <v>1</v>
      </c>
      <c r="I476" t="s">
        <v>31</v>
      </c>
      <c r="J476" t="s">
        <v>3</v>
      </c>
      <c r="K476" t="s">
        <v>1489</v>
      </c>
      <c r="L476">
        <v>608254</v>
      </c>
      <c r="N476">
        <v>1013</v>
      </c>
      <c r="O476" t="s">
        <v>1490</v>
      </c>
      <c r="P476" t="s">
        <v>1490</v>
      </c>
      <c r="Q476">
        <v>1</v>
      </c>
      <c r="W476">
        <v>0</v>
      </c>
      <c r="X476">
        <v>-185737400</v>
      </c>
      <c r="Y476">
        <v>1.1591999999999998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1</v>
      </c>
      <c r="AQ476">
        <v>0</v>
      </c>
      <c r="AR476">
        <v>0</v>
      </c>
      <c r="AS476" t="s">
        <v>3</v>
      </c>
      <c r="AT476">
        <v>0.21</v>
      </c>
      <c r="AU476" t="s">
        <v>331</v>
      </c>
      <c r="AV476">
        <v>2</v>
      </c>
      <c r="AW476">
        <v>2</v>
      </c>
      <c r="AX476">
        <v>53553411</v>
      </c>
      <c r="AY476">
        <v>1</v>
      </c>
      <c r="AZ476">
        <v>6144</v>
      </c>
      <c r="BA476">
        <v>443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Y476*Source!I239</f>
        <v>5.069413439999999</v>
      </c>
      <c r="CY476">
        <f>AD476</f>
        <v>0</v>
      </c>
      <c r="CZ476">
        <f>AH476</f>
        <v>0</v>
      </c>
      <c r="DA476">
        <f>AL476</f>
        <v>1</v>
      </c>
      <c r="DB476">
        <f>ROUND((ROUND(AT476*CZ476,2)*ROUND(((1.15*0.8)*6),7)),2)</f>
        <v>0</v>
      </c>
      <c r="DC476">
        <f>ROUND((ROUND(AT476*AG476,2)*ROUND(((1.15*0.8)*6),7)),2)</f>
        <v>0</v>
      </c>
    </row>
    <row r="477" spans="1:107" x14ac:dyDescent="0.2">
      <c r="A477">
        <f>ROW(Source!A239)</f>
        <v>239</v>
      </c>
      <c r="B477">
        <v>53551707</v>
      </c>
      <c r="C477">
        <v>53553403</v>
      </c>
      <c r="D477">
        <v>29172556</v>
      </c>
      <c r="E477">
        <v>1</v>
      </c>
      <c r="F477">
        <v>1</v>
      </c>
      <c r="G477">
        <v>1</v>
      </c>
      <c r="H477">
        <v>2</v>
      </c>
      <c r="I477" t="s">
        <v>1647</v>
      </c>
      <c r="J477" t="s">
        <v>1667</v>
      </c>
      <c r="K477" t="s">
        <v>1649</v>
      </c>
      <c r="L477">
        <v>1368</v>
      </c>
      <c r="N477">
        <v>1011</v>
      </c>
      <c r="O477" t="s">
        <v>1494</v>
      </c>
      <c r="P477" t="s">
        <v>1494</v>
      </c>
      <c r="Q477">
        <v>1</v>
      </c>
      <c r="W477">
        <v>0</v>
      </c>
      <c r="X477">
        <v>344519037</v>
      </c>
      <c r="Y477">
        <v>1.1591999999999998</v>
      </c>
      <c r="AA477">
        <v>0</v>
      </c>
      <c r="AB477">
        <v>31.26</v>
      </c>
      <c r="AC477">
        <v>13.5</v>
      </c>
      <c r="AD477">
        <v>0</v>
      </c>
      <c r="AE477">
        <v>0</v>
      </c>
      <c r="AF477">
        <v>31.26</v>
      </c>
      <c r="AG477">
        <v>13.5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1</v>
      </c>
      <c r="AQ477">
        <v>0</v>
      </c>
      <c r="AR477">
        <v>0</v>
      </c>
      <c r="AS477" t="s">
        <v>3</v>
      </c>
      <c r="AT477">
        <v>0.21</v>
      </c>
      <c r="AU477" t="s">
        <v>331</v>
      </c>
      <c r="AV477">
        <v>0</v>
      </c>
      <c r="AW477">
        <v>2</v>
      </c>
      <c r="AX477">
        <v>53553412</v>
      </c>
      <c r="AY477">
        <v>1</v>
      </c>
      <c r="AZ477">
        <v>6144</v>
      </c>
      <c r="BA477">
        <v>444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Y477*Source!I239</f>
        <v>5.069413439999999</v>
      </c>
      <c r="CY477">
        <f>AB477</f>
        <v>31.26</v>
      </c>
      <c r="CZ477">
        <f>AF477</f>
        <v>31.26</v>
      </c>
      <c r="DA477">
        <f>AJ477</f>
        <v>1</v>
      </c>
      <c r="DB477">
        <f>ROUND((ROUND(AT477*CZ477,2)*ROUND(((1.15*0.8)*6),7)),2)</f>
        <v>36.21</v>
      </c>
      <c r="DC477">
        <f>ROUND((ROUND(AT477*AG477,2)*ROUND(((1.15*0.8)*6),7)),2)</f>
        <v>15.68</v>
      </c>
    </row>
    <row r="478" spans="1:107" x14ac:dyDescent="0.2">
      <c r="A478">
        <f>ROW(Source!A239)</f>
        <v>239</v>
      </c>
      <c r="B478">
        <v>53551707</v>
      </c>
      <c r="C478">
        <v>53553403</v>
      </c>
      <c r="D478">
        <v>29173152</v>
      </c>
      <c r="E478">
        <v>1</v>
      </c>
      <c r="F478">
        <v>1</v>
      </c>
      <c r="G478">
        <v>1</v>
      </c>
      <c r="H478">
        <v>2</v>
      </c>
      <c r="I478" t="s">
        <v>1670</v>
      </c>
      <c r="J478" t="s">
        <v>1671</v>
      </c>
      <c r="K478" t="s">
        <v>1672</v>
      </c>
      <c r="L478">
        <v>1368</v>
      </c>
      <c r="N478">
        <v>1011</v>
      </c>
      <c r="O478" t="s">
        <v>1494</v>
      </c>
      <c r="P478" t="s">
        <v>1494</v>
      </c>
      <c r="Q478">
        <v>1</v>
      </c>
      <c r="W478">
        <v>0</v>
      </c>
      <c r="X478">
        <v>-944612788</v>
      </c>
      <c r="Y478">
        <v>12.8064</v>
      </c>
      <c r="AA478">
        <v>0</v>
      </c>
      <c r="AB478">
        <v>0.5</v>
      </c>
      <c r="AC478">
        <v>0</v>
      </c>
      <c r="AD478">
        <v>0</v>
      </c>
      <c r="AE478">
        <v>0</v>
      </c>
      <c r="AF478">
        <v>0.5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1</v>
      </c>
      <c r="AQ478">
        <v>0</v>
      </c>
      <c r="AR478">
        <v>0</v>
      </c>
      <c r="AS478" t="s">
        <v>3</v>
      </c>
      <c r="AT478">
        <v>2.3199999999999998</v>
      </c>
      <c r="AU478" t="s">
        <v>331</v>
      </c>
      <c r="AV478">
        <v>0</v>
      </c>
      <c r="AW478">
        <v>2</v>
      </c>
      <c r="AX478">
        <v>53553413</v>
      </c>
      <c r="AY478">
        <v>1</v>
      </c>
      <c r="AZ478">
        <v>6144</v>
      </c>
      <c r="BA478">
        <v>445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Y478*Source!I239</f>
        <v>56.004948479999996</v>
      </c>
      <c r="CY478">
        <f>AB478</f>
        <v>0.5</v>
      </c>
      <c r="CZ478">
        <f>AF478</f>
        <v>0.5</v>
      </c>
      <c r="DA478">
        <f>AJ478</f>
        <v>1</v>
      </c>
      <c r="DB478">
        <f>ROUND((ROUND(AT478*CZ478,2)*ROUND(((1.15*0.8)*6),7)),2)</f>
        <v>6.4</v>
      </c>
      <c r="DC478">
        <f>ROUND((ROUND(AT478*AG478,2)*ROUND(((1.15*0.8)*6),7)),2)</f>
        <v>0</v>
      </c>
    </row>
    <row r="479" spans="1:107" x14ac:dyDescent="0.2">
      <c r="A479">
        <f>ROW(Source!A239)</f>
        <v>239</v>
      </c>
      <c r="B479">
        <v>53551707</v>
      </c>
      <c r="C479">
        <v>53553403</v>
      </c>
      <c r="D479">
        <v>29145158</v>
      </c>
      <c r="E479">
        <v>1</v>
      </c>
      <c r="F479">
        <v>1</v>
      </c>
      <c r="G479">
        <v>1</v>
      </c>
      <c r="H479">
        <v>3</v>
      </c>
      <c r="I479" t="s">
        <v>1673</v>
      </c>
      <c r="J479" t="s">
        <v>1674</v>
      </c>
      <c r="K479" t="s">
        <v>1675</v>
      </c>
      <c r="L479">
        <v>1339</v>
      </c>
      <c r="N479">
        <v>1007</v>
      </c>
      <c r="O479" t="s">
        <v>425</v>
      </c>
      <c r="P479" t="s">
        <v>425</v>
      </c>
      <c r="Q479">
        <v>1</v>
      </c>
      <c r="W479">
        <v>0</v>
      </c>
      <c r="X479">
        <v>1901479482</v>
      </c>
      <c r="Y479">
        <v>0</v>
      </c>
      <c r="AA479">
        <v>3366.56</v>
      </c>
      <c r="AB479">
        <v>0</v>
      </c>
      <c r="AC479">
        <v>0</v>
      </c>
      <c r="AD479">
        <v>0</v>
      </c>
      <c r="AE479">
        <v>548.29999999999995</v>
      </c>
      <c r="AF479">
        <v>0</v>
      </c>
      <c r="AG479">
        <v>0</v>
      </c>
      <c r="AH479">
        <v>0</v>
      </c>
      <c r="AI479">
        <v>6.14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1</v>
      </c>
      <c r="AQ479">
        <v>0</v>
      </c>
      <c r="AR479">
        <v>0</v>
      </c>
      <c r="AS479" t="s">
        <v>3</v>
      </c>
      <c r="AT479">
        <v>0.51</v>
      </c>
      <c r="AU479" t="s">
        <v>330</v>
      </c>
      <c r="AV479">
        <v>0</v>
      </c>
      <c r="AW479">
        <v>2</v>
      </c>
      <c r="AX479">
        <v>53553414</v>
      </c>
      <c r="AY479">
        <v>1</v>
      </c>
      <c r="AZ479">
        <v>4096</v>
      </c>
      <c r="BA479">
        <v>446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Y479*Source!I239</f>
        <v>0</v>
      </c>
      <c r="CY479">
        <f>AA479</f>
        <v>3366.56</v>
      </c>
      <c r="CZ479">
        <f>AE479</f>
        <v>548.29999999999995</v>
      </c>
      <c r="DA479">
        <f>AI479</f>
        <v>6.14</v>
      </c>
      <c r="DB479">
        <f>ROUND((ROUND(AT479*CZ479,2)*ROUND((0*6),7)),2)</f>
        <v>0</v>
      </c>
      <c r="DC479">
        <f>ROUND((ROUND(AT479*AG479,2)*ROUND((0*6),7)),2)</f>
        <v>0</v>
      </c>
    </row>
    <row r="480" spans="1:107" x14ac:dyDescent="0.2">
      <c r="A480">
        <f>ROW(Source!A239)</f>
        <v>239</v>
      </c>
      <c r="B480">
        <v>53551707</v>
      </c>
      <c r="C480">
        <v>53553403</v>
      </c>
      <c r="D480">
        <v>29164349</v>
      </c>
      <c r="E480">
        <v>1</v>
      </c>
      <c r="F480">
        <v>1</v>
      </c>
      <c r="G480">
        <v>1</v>
      </c>
      <c r="H480">
        <v>3</v>
      </c>
      <c r="I480" t="s">
        <v>24</v>
      </c>
      <c r="J480" t="s">
        <v>27</v>
      </c>
      <c r="K480" t="s">
        <v>25</v>
      </c>
      <c r="L480">
        <v>1348</v>
      </c>
      <c r="N480">
        <v>1009</v>
      </c>
      <c r="O480" t="s">
        <v>26</v>
      </c>
      <c r="P480" t="s">
        <v>26</v>
      </c>
      <c r="Q480">
        <v>1000</v>
      </c>
      <c r="W480">
        <v>0</v>
      </c>
      <c r="X480">
        <v>1876412176</v>
      </c>
      <c r="Y480">
        <v>7.2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6.14</v>
      </c>
      <c r="AJ480">
        <v>1</v>
      </c>
      <c r="AK480">
        <v>1</v>
      </c>
      <c r="AL480">
        <v>1</v>
      </c>
      <c r="AN480">
        <v>0</v>
      </c>
      <c r="AO480">
        <v>0</v>
      </c>
      <c r="AP480">
        <v>1</v>
      </c>
      <c r="AQ480">
        <v>0</v>
      </c>
      <c r="AR480">
        <v>0</v>
      </c>
      <c r="AS480" t="s">
        <v>3</v>
      </c>
      <c r="AT480">
        <v>7.2</v>
      </c>
      <c r="AU480" t="s">
        <v>3</v>
      </c>
      <c r="AV480">
        <v>0</v>
      </c>
      <c r="AW480">
        <v>1</v>
      </c>
      <c r="AX480">
        <v>-1</v>
      </c>
      <c r="AY480">
        <v>0</v>
      </c>
      <c r="AZ480">
        <v>0</v>
      </c>
      <c r="BA480" t="s">
        <v>3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Y480*Source!I239</f>
        <v>31.48704</v>
      </c>
      <c r="CY480">
        <f>AA480</f>
        <v>0</v>
      </c>
      <c r="CZ480">
        <f>AE480</f>
        <v>0</v>
      </c>
      <c r="DA480">
        <f>AI480</f>
        <v>6.14</v>
      </c>
      <c r="DB480">
        <f>ROUND(ROUND(AT480*CZ480,2),2)</f>
        <v>0</v>
      </c>
      <c r="DC480">
        <f>ROUND(ROUND(AT480*AG480,2),2)</f>
        <v>0</v>
      </c>
    </row>
    <row r="481" spans="1:107" x14ac:dyDescent="0.2">
      <c r="A481">
        <f>ROW(Source!A242)</f>
        <v>242</v>
      </c>
      <c r="B481">
        <v>53551706</v>
      </c>
      <c r="C481">
        <v>53553416</v>
      </c>
      <c r="D481">
        <v>18406804</v>
      </c>
      <c r="E481">
        <v>1</v>
      </c>
      <c r="F481">
        <v>1</v>
      </c>
      <c r="G481">
        <v>1</v>
      </c>
      <c r="H481">
        <v>1</v>
      </c>
      <c r="I481" t="s">
        <v>1560</v>
      </c>
      <c r="J481" t="s">
        <v>3</v>
      </c>
      <c r="K481" t="s">
        <v>1561</v>
      </c>
      <c r="L481">
        <v>1369</v>
      </c>
      <c r="N481">
        <v>1013</v>
      </c>
      <c r="O481" t="s">
        <v>1486</v>
      </c>
      <c r="P481" t="s">
        <v>1486</v>
      </c>
      <c r="Q481">
        <v>1</v>
      </c>
      <c r="W481">
        <v>0</v>
      </c>
      <c r="X481">
        <v>254330056</v>
      </c>
      <c r="Y481">
        <v>8.8204999999999991</v>
      </c>
      <c r="AA481">
        <v>0</v>
      </c>
      <c r="AB481">
        <v>0</v>
      </c>
      <c r="AC481">
        <v>0</v>
      </c>
      <c r="AD481">
        <v>274.87</v>
      </c>
      <c r="AE481">
        <v>0</v>
      </c>
      <c r="AF481">
        <v>0</v>
      </c>
      <c r="AG481">
        <v>0</v>
      </c>
      <c r="AH481">
        <v>274.87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1</v>
      </c>
      <c r="AQ481">
        <v>0</v>
      </c>
      <c r="AR481">
        <v>0</v>
      </c>
      <c r="AS481" t="s">
        <v>3</v>
      </c>
      <c r="AT481">
        <v>7.67</v>
      </c>
      <c r="AU481" t="s">
        <v>16</v>
      </c>
      <c r="AV481">
        <v>1</v>
      </c>
      <c r="AW481">
        <v>2</v>
      </c>
      <c r="AX481">
        <v>53553419</v>
      </c>
      <c r="AY481">
        <v>2</v>
      </c>
      <c r="AZ481">
        <v>137216</v>
      </c>
      <c r="BA481">
        <v>447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Y481*Source!I242</f>
        <v>21.871311799999997</v>
      </c>
      <c r="CY481">
        <f>AD481</f>
        <v>274.87</v>
      </c>
      <c r="CZ481">
        <f>AH481</f>
        <v>274.87</v>
      </c>
      <c r="DA481">
        <f>AL481</f>
        <v>1</v>
      </c>
      <c r="DB481">
        <f>ROUND((ROUND(AT481*CZ481,2)*ROUND(1.15,7)),2)</f>
        <v>2424.4899999999998</v>
      </c>
      <c r="DC481">
        <f>ROUND((ROUND(AT481*AG481,2)*ROUND(1.15,7)),2)</f>
        <v>0</v>
      </c>
    </row>
    <row r="482" spans="1:107" x14ac:dyDescent="0.2">
      <c r="A482">
        <f>ROW(Source!A242)</f>
        <v>242</v>
      </c>
      <c r="B482">
        <v>53551706</v>
      </c>
      <c r="C482">
        <v>53553416</v>
      </c>
      <c r="D482">
        <v>29164349</v>
      </c>
      <c r="E482">
        <v>1</v>
      </c>
      <c r="F482">
        <v>1</v>
      </c>
      <c r="G482">
        <v>1</v>
      </c>
      <c r="H482">
        <v>3</v>
      </c>
      <c r="I482" t="s">
        <v>24</v>
      </c>
      <c r="J482" t="s">
        <v>27</v>
      </c>
      <c r="K482" t="s">
        <v>25</v>
      </c>
      <c r="L482">
        <v>1348</v>
      </c>
      <c r="N482">
        <v>1009</v>
      </c>
      <c r="O482" t="s">
        <v>26</v>
      </c>
      <c r="P482" t="s">
        <v>26</v>
      </c>
      <c r="Q482">
        <v>1000</v>
      </c>
      <c r="W482">
        <v>0</v>
      </c>
      <c r="X482">
        <v>1876412176</v>
      </c>
      <c r="Y482">
        <v>0.7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 t="s">
        <v>3</v>
      </c>
      <c r="AT482">
        <v>0.7</v>
      </c>
      <c r="AU482" t="s">
        <v>3</v>
      </c>
      <c r="AV482">
        <v>0</v>
      </c>
      <c r="AW482">
        <v>2</v>
      </c>
      <c r="AX482">
        <v>53553420</v>
      </c>
      <c r="AY482">
        <v>1</v>
      </c>
      <c r="AZ482">
        <v>0</v>
      </c>
      <c r="BA482">
        <v>448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Y482*Source!I242</f>
        <v>1.7357199999999999</v>
      </c>
      <c r="CY482">
        <f>AA482</f>
        <v>0</v>
      </c>
      <c r="CZ482">
        <f>AE482</f>
        <v>0</v>
      </c>
      <c r="DA482">
        <f>AI482</f>
        <v>1</v>
      </c>
      <c r="DB482">
        <f>ROUND(ROUND(AT482*CZ482,2),2)</f>
        <v>0</v>
      </c>
      <c r="DC482">
        <f>ROUND(ROUND(AT482*AG482,2),2)</f>
        <v>0</v>
      </c>
    </row>
    <row r="483" spans="1:107" x14ac:dyDescent="0.2">
      <c r="A483">
        <f>ROW(Source!A243)</f>
        <v>243</v>
      </c>
      <c r="B483">
        <v>53551707</v>
      </c>
      <c r="C483">
        <v>53553416</v>
      </c>
      <c r="D483">
        <v>18406804</v>
      </c>
      <c r="E483">
        <v>1</v>
      </c>
      <c r="F483">
        <v>1</v>
      </c>
      <c r="G483">
        <v>1</v>
      </c>
      <c r="H483">
        <v>1</v>
      </c>
      <c r="I483" t="s">
        <v>1560</v>
      </c>
      <c r="J483" t="s">
        <v>3</v>
      </c>
      <c r="K483" t="s">
        <v>1561</v>
      </c>
      <c r="L483">
        <v>1369</v>
      </c>
      <c r="N483">
        <v>1013</v>
      </c>
      <c r="O483" t="s">
        <v>1486</v>
      </c>
      <c r="P483" t="s">
        <v>1486</v>
      </c>
      <c r="Q483">
        <v>1</v>
      </c>
      <c r="W483">
        <v>0</v>
      </c>
      <c r="X483">
        <v>254330056</v>
      </c>
      <c r="Y483">
        <v>8.8204999999999991</v>
      </c>
      <c r="AA483">
        <v>0</v>
      </c>
      <c r="AB483">
        <v>0</v>
      </c>
      <c r="AC483">
        <v>0</v>
      </c>
      <c r="AD483">
        <v>274.87</v>
      </c>
      <c r="AE483">
        <v>0</v>
      </c>
      <c r="AF483">
        <v>0</v>
      </c>
      <c r="AG483">
        <v>0</v>
      </c>
      <c r="AH483">
        <v>274.87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7.67</v>
      </c>
      <c r="AU483" t="s">
        <v>16</v>
      </c>
      <c r="AV483">
        <v>1</v>
      </c>
      <c r="AW483">
        <v>2</v>
      </c>
      <c r="AX483">
        <v>53553419</v>
      </c>
      <c r="AY483">
        <v>2</v>
      </c>
      <c r="AZ483">
        <v>137216</v>
      </c>
      <c r="BA483">
        <v>449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Y483*Source!I243</f>
        <v>21.871311799999997</v>
      </c>
      <c r="CY483">
        <f>AD483</f>
        <v>274.87</v>
      </c>
      <c r="CZ483">
        <f>AH483</f>
        <v>274.87</v>
      </c>
      <c r="DA483">
        <f>AL483</f>
        <v>1</v>
      </c>
      <c r="DB483">
        <f>ROUND((ROUND(AT483*CZ483,2)*ROUND(1.15,7)),2)</f>
        <v>2424.4899999999998</v>
      </c>
      <c r="DC483">
        <f>ROUND((ROUND(AT483*AG483,2)*ROUND(1.15,7)),2)</f>
        <v>0</v>
      </c>
    </row>
    <row r="484" spans="1:107" x14ac:dyDescent="0.2">
      <c r="A484">
        <f>ROW(Source!A243)</f>
        <v>243</v>
      </c>
      <c r="B484">
        <v>53551707</v>
      </c>
      <c r="C484">
        <v>53553416</v>
      </c>
      <c r="D484">
        <v>29164349</v>
      </c>
      <c r="E484">
        <v>1</v>
      </c>
      <c r="F484">
        <v>1</v>
      </c>
      <c r="G484">
        <v>1</v>
      </c>
      <c r="H484">
        <v>3</v>
      </c>
      <c r="I484" t="s">
        <v>24</v>
      </c>
      <c r="J484" t="s">
        <v>27</v>
      </c>
      <c r="K484" t="s">
        <v>25</v>
      </c>
      <c r="L484">
        <v>1348</v>
      </c>
      <c r="N484">
        <v>1009</v>
      </c>
      <c r="O484" t="s">
        <v>26</v>
      </c>
      <c r="P484" t="s">
        <v>26</v>
      </c>
      <c r="Q484">
        <v>1000</v>
      </c>
      <c r="W484">
        <v>0</v>
      </c>
      <c r="X484">
        <v>1876412176</v>
      </c>
      <c r="Y484">
        <v>0.7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6.14</v>
      </c>
      <c r="AJ484">
        <v>1</v>
      </c>
      <c r="AK484">
        <v>1</v>
      </c>
      <c r="AL484">
        <v>1</v>
      </c>
      <c r="AN484">
        <v>0</v>
      </c>
      <c r="AO484">
        <v>0</v>
      </c>
      <c r="AP484">
        <v>0</v>
      </c>
      <c r="AQ484">
        <v>0</v>
      </c>
      <c r="AR484">
        <v>0</v>
      </c>
      <c r="AS484" t="s">
        <v>3</v>
      </c>
      <c r="AT484">
        <v>0.7</v>
      </c>
      <c r="AU484" t="s">
        <v>3</v>
      </c>
      <c r="AV484">
        <v>0</v>
      </c>
      <c r="AW484">
        <v>2</v>
      </c>
      <c r="AX484">
        <v>53553420</v>
      </c>
      <c r="AY484">
        <v>1</v>
      </c>
      <c r="AZ484">
        <v>0</v>
      </c>
      <c r="BA484">
        <v>450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Y484*Source!I243</f>
        <v>1.7357199999999999</v>
      </c>
      <c r="CY484">
        <f>AA484</f>
        <v>0</v>
      </c>
      <c r="CZ484">
        <f>AE484</f>
        <v>0</v>
      </c>
      <c r="DA484">
        <f>AI484</f>
        <v>6.14</v>
      </c>
      <c r="DB484">
        <f>ROUND(ROUND(AT484*CZ484,2),2)</f>
        <v>0</v>
      </c>
      <c r="DC484">
        <f>ROUND(ROUND(AT484*AG484,2),2)</f>
        <v>0</v>
      </c>
    </row>
    <row r="485" spans="1:107" x14ac:dyDescent="0.2">
      <c r="A485">
        <f>ROW(Source!A246)</f>
        <v>246</v>
      </c>
      <c r="B485">
        <v>53551706</v>
      </c>
      <c r="C485">
        <v>53553422</v>
      </c>
      <c r="D485">
        <v>18407150</v>
      </c>
      <c r="E485">
        <v>1</v>
      </c>
      <c r="F485">
        <v>1</v>
      </c>
      <c r="G485">
        <v>1</v>
      </c>
      <c r="H485">
        <v>1</v>
      </c>
      <c r="I485" t="s">
        <v>1552</v>
      </c>
      <c r="J485" t="s">
        <v>3</v>
      </c>
      <c r="K485" t="s">
        <v>1553</v>
      </c>
      <c r="L485">
        <v>1369</v>
      </c>
      <c r="N485">
        <v>1013</v>
      </c>
      <c r="O485" t="s">
        <v>1486</v>
      </c>
      <c r="P485" t="s">
        <v>1486</v>
      </c>
      <c r="Q485">
        <v>1</v>
      </c>
      <c r="W485">
        <v>0</v>
      </c>
      <c r="X485">
        <v>-931037793</v>
      </c>
      <c r="Y485">
        <v>4.5626249999999997</v>
      </c>
      <c r="AA485">
        <v>0</v>
      </c>
      <c r="AB485">
        <v>0</v>
      </c>
      <c r="AC485">
        <v>0</v>
      </c>
      <c r="AD485">
        <v>300.60000000000002</v>
      </c>
      <c r="AE485">
        <v>0</v>
      </c>
      <c r="AF485">
        <v>0</v>
      </c>
      <c r="AG485">
        <v>0</v>
      </c>
      <c r="AH485">
        <v>300.60000000000002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3.45</v>
      </c>
      <c r="AU485" t="s">
        <v>62</v>
      </c>
      <c r="AV485">
        <v>1</v>
      </c>
      <c r="AW485">
        <v>2</v>
      </c>
      <c r="AX485">
        <v>53553426</v>
      </c>
      <c r="AY485">
        <v>2</v>
      </c>
      <c r="AZ485">
        <v>131072</v>
      </c>
      <c r="BA485">
        <v>451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Y485*Source!I246</f>
        <v>19.953271649999998</v>
      </c>
      <c r="CY485">
        <f>AD485</f>
        <v>300.60000000000002</v>
      </c>
      <c r="CZ485">
        <f>AH485</f>
        <v>300.60000000000002</v>
      </c>
      <c r="DA485">
        <f>AL485</f>
        <v>1</v>
      </c>
      <c r="DB485">
        <f>ROUND((ROUND(AT485*CZ485,2)*ROUND((1.15*1.15),7)),2)</f>
        <v>1371.53</v>
      </c>
      <c r="DC485">
        <f>ROUND((ROUND(AT485*AG485,2)*ROUND((1.15*1.15),7)),2)</f>
        <v>0</v>
      </c>
    </row>
    <row r="486" spans="1:107" x14ac:dyDescent="0.2">
      <c r="A486">
        <f>ROW(Source!A246)</f>
        <v>246</v>
      </c>
      <c r="B486">
        <v>53551706</v>
      </c>
      <c r="C486">
        <v>53553422</v>
      </c>
      <c r="D486">
        <v>29174913</v>
      </c>
      <c r="E486">
        <v>1</v>
      </c>
      <c r="F486">
        <v>1</v>
      </c>
      <c r="G486">
        <v>1</v>
      </c>
      <c r="H486">
        <v>2</v>
      </c>
      <c r="I486" t="s">
        <v>1513</v>
      </c>
      <c r="J486" t="s">
        <v>1514</v>
      </c>
      <c r="K486" t="s">
        <v>1515</v>
      </c>
      <c r="L486">
        <v>1368</v>
      </c>
      <c r="N486">
        <v>1011</v>
      </c>
      <c r="O486" t="s">
        <v>1494</v>
      </c>
      <c r="P486" t="s">
        <v>1494</v>
      </c>
      <c r="Q486">
        <v>1</v>
      </c>
      <c r="W486">
        <v>0</v>
      </c>
      <c r="X486">
        <v>1230759911</v>
      </c>
      <c r="Y486">
        <v>2.8749999999999998E-2</v>
      </c>
      <c r="AA486">
        <v>0</v>
      </c>
      <c r="AB486">
        <v>87.17</v>
      </c>
      <c r="AC486">
        <v>11.6</v>
      </c>
      <c r="AD486">
        <v>0</v>
      </c>
      <c r="AE486">
        <v>0</v>
      </c>
      <c r="AF486">
        <v>87.17</v>
      </c>
      <c r="AG486">
        <v>11.6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1</v>
      </c>
      <c r="AQ486">
        <v>0</v>
      </c>
      <c r="AR486">
        <v>0</v>
      </c>
      <c r="AS486" t="s">
        <v>3</v>
      </c>
      <c r="AT486">
        <v>0.02</v>
      </c>
      <c r="AU486" t="s">
        <v>61</v>
      </c>
      <c r="AV486">
        <v>0</v>
      </c>
      <c r="AW486">
        <v>2</v>
      </c>
      <c r="AX486">
        <v>53553427</v>
      </c>
      <c r="AY486">
        <v>1</v>
      </c>
      <c r="AZ486">
        <v>0</v>
      </c>
      <c r="BA486">
        <v>452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Y486*Source!I246</f>
        <v>0.12572949999999999</v>
      </c>
      <c r="CY486">
        <f>AB486</f>
        <v>87.17</v>
      </c>
      <c r="CZ486">
        <f>AF486</f>
        <v>87.17</v>
      </c>
      <c r="DA486">
        <f>AJ486</f>
        <v>1</v>
      </c>
      <c r="DB486">
        <f>ROUND((ROUND(AT486*CZ486,2)*ROUND((1.25*1.15),7)),2)</f>
        <v>2.5</v>
      </c>
      <c r="DC486">
        <f>ROUND((ROUND(AT486*AG486,2)*ROUND((1.25*1.15),7)),2)</f>
        <v>0.33</v>
      </c>
    </row>
    <row r="487" spans="1:107" x14ac:dyDescent="0.2">
      <c r="A487">
        <f>ROW(Source!A246)</f>
        <v>246</v>
      </c>
      <c r="B487">
        <v>53551706</v>
      </c>
      <c r="C487">
        <v>53553422</v>
      </c>
      <c r="D487">
        <v>29122739</v>
      </c>
      <c r="E487">
        <v>1</v>
      </c>
      <c r="F487">
        <v>1</v>
      </c>
      <c r="G487">
        <v>1</v>
      </c>
      <c r="H487">
        <v>3</v>
      </c>
      <c r="I487" t="s">
        <v>1618</v>
      </c>
      <c r="J487" t="s">
        <v>1619</v>
      </c>
      <c r="K487" t="s">
        <v>1620</v>
      </c>
      <c r="L487">
        <v>1327</v>
      </c>
      <c r="N487">
        <v>1005</v>
      </c>
      <c r="O487" t="s">
        <v>128</v>
      </c>
      <c r="P487" t="s">
        <v>128</v>
      </c>
      <c r="Q487">
        <v>1</v>
      </c>
      <c r="W487">
        <v>0</v>
      </c>
      <c r="X487">
        <v>1034748213</v>
      </c>
      <c r="Y487">
        <v>122.4</v>
      </c>
      <c r="AA487">
        <v>5.92</v>
      </c>
      <c r="AB487">
        <v>0</v>
      </c>
      <c r="AC487">
        <v>0</v>
      </c>
      <c r="AD487">
        <v>0</v>
      </c>
      <c r="AE487">
        <v>5.92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122.4</v>
      </c>
      <c r="AU487" t="s">
        <v>3</v>
      </c>
      <c r="AV487">
        <v>0</v>
      </c>
      <c r="AW487">
        <v>2</v>
      </c>
      <c r="AX487">
        <v>53553428</v>
      </c>
      <c r="AY487">
        <v>1</v>
      </c>
      <c r="AZ487">
        <v>0</v>
      </c>
      <c r="BA487">
        <v>453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Y487*Source!I246</f>
        <v>535.27967999999998</v>
      </c>
      <c r="CY487">
        <f>AA487</f>
        <v>5.92</v>
      </c>
      <c r="CZ487">
        <f>AE487</f>
        <v>5.92</v>
      </c>
      <c r="DA487">
        <f>AI487</f>
        <v>1</v>
      </c>
      <c r="DB487">
        <f>ROUND(ROUND(AT487*CZ487,2),2)</f>
        <v>724.61</v>
      </c>
      <c r="DC487">
        <f>ROUND(ROUND(AT487*AG487,2),2)</f>
        <v>0</v>
      </c>
    </row>
    <row r="488" spans="1:107" x14ac:dyDescent="0.2">
      <c r="A488">
        <f>ROW(Source!A247)</f>
        <v>247</v>
      </c>
      <c r="B488">
        <v>53551707</v>
      </c>
      <c r="C488">
        <v>53553422</v>
      </c>
      <c r="D488">
        <v>18407150</v>
      </c>
      <c r="E488">
        <v>1</v>
      </c>
      <c r="F488">
        <v>1</v>
      </c>
      <c r="G488">
        <v>1</v>
      </c>
      <c r="H488">
        <v>1</v>
      </c>
      <c r="I488" t="s">
        <v>1552</v>
      </c>
      <c r="J488" t="s">
        <v>3</v>
      </c>
      <c r="K488" t="s">
        <v>1553</v>
      </c>
      <c r="L488">
        <v>1369</v>
      </c>
      <c r="N488">
        <v>1013</v>
      </c>
      <c r="O488" t="s">
        <v>1486</v>
      </c>
      <c r="P488" t="s">
        <v>1486</v>
      </c>
      <c r="Q488">
        <v>1</v>
      </c>
      <c r="W488">
        <v>0</v>
      </c>
      <c r="X488">
        <v>-931037793</v>
      </c>
      <c r="Y488">
        <v>4.5626249999999997</v>
      </c>
      <c r="AA488">
        <v>0</v>
      </c>
      <c r="AB488">
        <v>0</v>
      </c>
      <c r="AC488">
        <v>0</v>
      </c>
      <c r="AD488">
        <v>300.60000000000002</v>
      </c>
      <c r="AE488">
        <v>0</v>
      </c>
      <c r="AF488">
        <v>0</v>
      </c>
      <c r="AG488">
        <v>0</v>
      </c>
      <c r="AH488">
        <v>300.60000000000002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3.45</v>
      </c>
      <c r="AU488" t="s">
        <v>62</v>
      </c>
      <c r="AV488">
        <v>1</v>
      </c>
      <c r="AW488">
        <v>2</v>
      </c>
      <c r="AX488">
        <v>53553426</v>
      </c>
      <c r="AY488">
        <v>2</v>
      </c>
      <c r="AZ488">
        <v>131072</v>
      </c>
      <c r="BA488">
        <v>454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Y488*Source!I247</f>
        <v>19.953271649999998</v>
      </c>
      <c r="CY488">
        <f>AD488</f>
        <v>300.60000000000002</v>
      </c>
      <c r="CZ488">
        <f>AH488</f>
        <v>300.60000000000002</v>
      </c>
      <c r="DA488">
        <f>AL488</f>
        <v>1</v>
      </c>
      <c r="DB488">
        <f>ROUND((ROUND(AT488*CZ488,2)*ROUND((1.15*1.15),7)),2)</f>
        <v>1371.53</v>
      </c>
      <c r="DC488">
        <f>ROUND((ROUND(AT488*AG488,2)*ROUND((1.15*1.15),7)),2)</f>
        <v>0</v>
      </c>
    </row>
    <row r="489" spans="1:107" x14ac:dyDescent="0.2">
      <c r="A489">
        <f>ROW(Source!A247)</f>
        <v>247</v>
      </c>
      <c r="B489">
        <v>53551707</v>
      </c>
      <c r="C489">
        <v>53553422</v>
      </c>
      <c r="D489">
        <v>29174913</v>
      </c>
      <c r="E489">
        <v>1</v>
      </c>
      <c r="F489">
        <v>1</v>
      </c>
      <c r="G489">
        <v>1</v>
      </c>
      <c r="H489">
        <v>2</v>
      </c>
      <c r="I489" t="s">
        <v>1513</v>
      </c>
      <c r="J489" t="s">
        <v>1514</v>
      </c>
      <c r="K489" t="s">
        <v>1515</v>
      </c>
      <c r="L489">
        <v>1368</v>
      </c>
      <c r="N489">
        <v>1011</v>
      </c>
      <c r="O489" t="s">
        <v>1494</v>
      </c>
      <c r="P489" t="s">
        <v>1494</v>
      </c>
      <c r="Q489">
        <v>1</v>
      </c>
      <c r="W489">
        <v>0</v>
      </c>
      <c r="X489">
        <v>1230759911</v>
      </c>
      <c r="Y489">
        <v>2.8749999999999998E-2</v>
      </c>
      <c r="AA489">
        <v>0</v>
      </c>
      <c r="AB489">
        <v>87.17</v>
      </c>
      <c r="AC489">
        <v>11.6</v>
      </c>
      <c r="AD489">
        <v>0</v>
      </c>
      <c r="AE489">
        <v>0</v>
      </c>
      <c r="AF489">
        <v>87.17</v>
      </c>
      <c r="AG489">
        <v>11.6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0.02</v>
      </c>
      <c r="AU489" t="s">
        <v>61</v>
      </c>
      <c r="AV489">
        <v>0</v>
      </c>
      <c r="AW489">
        <v>2</v>
      </c>
      <c r="AX489">
        <v>53553427</v>
      </c>
      <c r="AY489">
        <v>1</v>
      </c>
      <c r="AZ489">
        <v>0</v>
      </c>
      <c r="BA489">
        <v>455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Y489*Source!I247</f>
        <v>0.12572949999999999</v>
      </c>
      <c r="CY489">
        <f>AB489</f>
        <v>87.17</v>
      </c>
      <c r="CZ489">
        <f>AF489</f>
        <v>87.17</v>
      </c>
      <c r="DA489">
        <f>AJ489</f>
        <v>1</v>
      </c>
      <c r="DB489">
        <f>ROUND((ROUND(AT489*CZ489,2)*ROUND((1.25*1.15),7)),2)</f>
        <v>2.5</v>
      </c>
      <c r="DC489">
        <f>ROUND((ROUND(AT489*AG489,2)*ROUND((1.25*1.15),7)),2)</f>
        <v>0.33</v>
      </c>
    </row>
    <row r="490" spans="1:107" x14ac:dyDescent="0.2">
      <c r="A490">
        <f>ROW(Source!A247)</f>
        <v>247</v>
      </c>
      <c r="B490">
        <v>53551707</v>
      </c>
      <c r="C490">
        <v>53553422</v>
      </c>
      <c r="D490">
        <v>29122739</v>
      </c>
      <c r="E490">
        <v>1</v>
      </c>
      <c r="F490">
        <v>1</v>
      </c>
      <c r="G490">
        <v>1</v>
      </c>
      <c r="H490">
        <v>3</v>
      </c>
      <c r="I490" t="s">
        <v>1618</v>
      </c>
      <c r="J490" t="s">
        <v>1619</v>
      </c>
      <c r="K490" t="s">
        <v>1620</v>
      </c>
      <c r="L490">
        <v>1327</v>
      </c>
      <c r="N490">
        <v>1005</v>
      </c>
      <c r="O490" t="s">
        <v>128</v>
      </c>
      <c r="P490" t="s">
        <v>128</v>
      </c>
      <c r="Q490">
        <v>1</v>
      </c>
      <c r="W490">
        <v>0</v>
      </c>
      <c r="X490">
        <v>1034748213</v>
      </c>
      <c r="Y490">
        <v>122.4</v>
      </c>
      <c r="AA490">
        <v>36.35</v>
      </c>
      <c r="AB490">
        <v>0</v>
      </c>
      <c r="AC490">
        <v>0</v>
      </c>
      <c r="AD490">
        <v>0</v>
      </c>
      <c r="AE490">
        <v>5.92</v>
      </c>
      <c r="AF490">
        <v>0</v>
      </c>
      <c r="AG490">
        <v>0</v>
      </c>
      <c r="AH490">
        <v>0</v>
      </c>
      <c r="AI490">
        <v>6.14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122.4</v>
      </c>
      <c r="AU490" t="s">
        <v>3</v>
      </c>
      <c r="AV490">
        <v>0</v>
      </c>
      <c r="AW490">
        <v>2</v>
      </c>
      <c r="AX490">
        <v>53553428</v>
      </c>
      <c r="AY490">
        <v>1</v>
      </c>
      <c r="AZ490">
        <v>0</v>
      </c>
      <c r="BA490">
        <v>456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Y490*Source!I247</f>
        <v>535.27967999999998</v>
      </c>
      <c r="CY490">
        <f>AA490</f>
        <v>36.35</v>
      </c>
      <c r="CZ490">
        <f>AE490</f>
        <v>5.92</v>
      </c>
      <c r="DA490">
        <f>AI490</f>
        <v>6.14</v>
      </c>
      <c r="DB490">
        <f>ROUND(ROUND(AT490*CZ490,2),2)</f>
        <v>724.61</v>
      </c>
      <c r="DC490">
        <f>ROUND(ROUND(AT490*AG490,2),2)</f>
        <v>0</v>
      </c>
    </row>
    <row r="491" spans="1:107" x14ac:dyDescent="0.2">
      <c r="A491">
        <f>ROW(Source!A248)</f>
        <v>248</v>
      </c>
      <c r="B491">
        <v>53551706</v>
      </c>
      <c r="C491">
        <v>53553429</v>
      </c>
      <c r="D491">
        <v>18410255</v>
      </c>
      <c r="E491">
        <v>1</v>
      </c>
      <c r="F491">
        <v>1</v>
      </c>
      <c r="G491">
        <v>1</v>
      </c>
      <c r="H491">
        <v>1</v>
      </c>
      <c r="I491" t="s">
        <v>1709</v>
      </c>
      <c r="J491" t="s">
        <v>3</v>
      </c>
      <c r="K491" t="s">
        <v>1710</v>
      </c>
      <c r="L491">
        <v>1369</v>
      </c>
      <c r="N491">
        <v>1013</v>
      </c>
      <c r="O491" t="s">
        <v>1486</v>
      </c>
      <c r="P491" t="s">
        <v>1486</v>
      </c>
      <c r="Q491">
        <v>1</v>
      </c>
      <c r="W491">
        <v>0</v>
      </c>
      <c r="X491">
        <v>479342659</v>
      </c>
      <c r="Y491">
        <v>35.667824999999993</v>
      </c>
      <c r="AA491">
        <v>0</v>
      </c>
      <c r="AB491">
        <v>0</v>
      </c>
      <c r="AC491">
        <v>0</v>
      </c>
      <c r="AD491">
        <v>385.53</v>
      </c>
      <c r="AE491">
        <v>0</v>
      </c>
      <c r="AF491">
        <v>0</v>
      </c>
      <c r="AG491">
        <v>0</v>
      </c>
      <c r="AH491">
        <v>385.53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26.97</v>
      </c>
      <c r="AU491" t="s">
        <v>62</v>
      </c>
      <c r="AV491">
        <v>1</v>
      </c>
      <c r="AW491">
        <v>2</v>
      </c>
      <c r="AX491">
        <v>53553442</v>
      </c>
      <c r="AY491">
        <v>2</v>
      </c>
      <c r="AZ491">
        <v>137216</v>
      </c>
      <c r="BA491">
        <v>457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Y491*Source!I248</f>
        <v>12.683478569999998</v>
      </c>
      <c r="CY491">
        <f>AD491</f>
        <v>385.53</v>
      </c>
      <c r="CZ491">
        <f>AH491</f>
        <v>385.53</v>
      </c>
      <c r="DA491">
        <f>AL491</f>
        <v>1</v>
      </c>
      <c r="DB491">
        <f>ROUND((ROUND(AT491*CZ491,2)*ROUND((1.15*1.15),7)),2)</f>
        <v>13751.01</v>
      </c>
      <c r="DC491">
        <f>ROUND((ROUND(AT491*AG491,2)*ROUND((1.15*1.15),7)),2)</f>
        <v>0</v>
      </c>
    </row>
    <row r="492" spans="1:107" x14ac:dyDescent="0.2">
      <c r="A492">
        <f>ROW(Source!A248)</f>
        <v>248</v>
      </c>
      <c r="B492">
        <v>53551706</v>
      </c>
      <c r="C492">
        <v>53553429</v>
      </c>
      <c r="D492">
        <v>121548</v>
      </c>
      <c r="E492">
        <v>1</v>
      </c>
      <c r="F492">
        <v>1</v>
      </c>
      <c r="G492">
        <v>1</v>
      </c>
      <c r="H492">
        <v>1</v>
      </c>
      <c r="I492" t="s">
        <v>31</v>
      </c>
      <c r="J492" t="s">
        <v>3</v>
      </c>
      <c r="K492" t="s">
        <v>1489</v>
      </c>
      <c r="L492">
        <v>608254</v>
      </c>
      <c r="N492">
        <v>1013</v>
      </c>
      <c r="O492" t="s">
        <v>1490</v>
      </c>
      <c r="P492" t="s">
        <v>1490</v>
      </c>
      <c r="Q492">
        <v>1</v>
      </c>
      <c r="W492">
        <v>0</v>
      </c>
      <c r="X492">
        <v>-185737400</v>
      </c>
      <c r="Y492">
        <v>0.25874999999999998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1</v>
      </c>
      <c r="AQ492">
        <v>0</v>
      </c>
      <c r="AR492">
        <v>0</v>
      </c>
      <c r="AS492" t="s">
        <v>3</v>
      </c>
      <c r="AT492">
        <v>0.18</v>
      </c>
      <c r="AU492" t="s">
        <v>61</v>
      </c>
      <c r="AV492">
        <v>2</v>
      </c>
      <c r="AW492">
        <v>2</v>
      </c>
      <c r="AX492">
        <v>53553443</v>
      </c>
      <c r="AY492">
        <v>1</v>
      </c>
      <c r="AZ492">
        <v>6144</v>
      </c>
      <c r="BA492">
        <v>458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Y492*Source!I248</f>
        <v>9.2011499999999996E-2</v>
      </c>
      <c r="CY492">
        <f>AD492</f>
        <v>0</v>
      </c>
      <c r="CZ492">
        <f>AH492</f>
        <v>0</v>
      </c>
      <c r="DA492">
        <f>AL492</f>
        <v>1</v>
      </c>
      <c r="DB492">
        <f>ROUND((ROUND(AT492*CZ492,2)*ROUND((1.25*1.15),7)),2)</f>
        <v>0</v>
      </c>
      <c r="DC492">
        <f>ROUND((ROUND(AT492*AG492,2)*ROUND((1.25*1.15),7)),2)</f>
        <v>0</v>
      </c>
    </row>
    <row r="493" spans="1:107" x14ac:dyDescent="0.2">
      <c r="A493">
        <f>ROW(Source!A248)</f>
        <v>248</v>
      </c>
      <c r="B493">
        <v>53551706</v>
      </c>
      <c r="C493">
        <v>53553429</v>
      </c>
      <c r="D493">
        <v>29172556</v>
      </c>
      <c r="E493">
        <v>1</v>
      </c>
      <c r="F493">
        <v>1</v>
      </c>
      <c r="G493">
        <v>1</v>
      </c>
      <c r="H493">
        <v>2</v>
      </c>
      <c r="I493" t="s">
        <v>1647</v>
      </c>
      <c r="J493" t="s">
        <v>1667</v>
      </c>
      <c r="K493" t="s">
        <v>1649</v>
      </c>
      <c r="L493">
        <v>1368</v>
      </c>
      <c r="N493">
        <v>1011</v>
      </c>
      <c r="O493" t="s">
        <v>1494</v>
      </c>
      <c r="P493" t="s">
        <v>1494</v>
      </c>
      <c r="Q493">
        <v>1</v>
      </c>
      <c r="W493">
        <v>0</v>
      </c>
      <c r="X493">
        <v>344519037</v>
      </c>
      <c r="Y493">
        <v>0.25874999999999998</v>
      </c>
      <c r="AA493">
        <v>0</v>
      </c>
      <c r="AB493">
        <v>31.26</v>
      </c>
      <c r="AC493">
        <v>13.5</v>
      </c>
      <c r="AD493">
        <v>0</v>
      </c>
      <c r="AE493">
        <v>0</v>
      </c>
      <c r="AF493">
        <v>31.26</v>
      </c>
      <c r="AG493">
        <v>13.5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0.18</v>
      </c>
      <c r="AU493" t="s">
        <v>61</v>
      </c>
      <c r="AV493">
        <v>0</v>
      </c>
      <c r="AW493">
        <v>2</v>
      </c>
      <c r="AX493">
        <v>53553444</v>
      </c>
      <c r="AY493">
        <v>1</v>
      </c>
      <c r="AZ493">
        <v>6144</v>
      </c>
      <c r="BA493">
        <v>459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Y493*Source!I248</f>
        <v>9.2011499999999996E-2</v>
      </c>
      <c r="CY493">
        <f>AB493</f>
        <v>31.26</v>
      </c>
      <c r="CZ493">
        <f>AF493</f>
        <v>31.26</v>
      </c>
      <c r="DA493">
        <f>AJ493</f>
        <v>1</v>
      </c>
      <c r="DB493">
        <f>ROUND((ROUND(AT493*CZ493,2)*ROUND((1.25*1.15),7)),2)</f>
        <v>8.09</v>
      </c>
      <c r="DC493">
        <f>ROUND((ROUND(AT493*AG493,2)*ROUND((1.25*1.15),7)),2)</f>
        <v>3.49</v>
      </c>
    </row>
    <row r="494" spans="1:107" x14ac:dyDescent="0.2">
      <c r="A494">
        <f>ROW(Source!A248)</f>
        <v>248</v>
      </c>
      <c r="B494">
        <v>53551706</v>
      </c>
      <c r="C494">
        <v>53553429</v>
      </c>
      <c r="D494">
        <v>29173252</v>
      </c>
      <c r="E494">
        <v>1</v>
      </c>
      <c r="F494">
        <v>1</v>
      </c>
      <c r="G494">
        <v>1</v>
      </c>
      <c r="H494">
        <v>2</v>
      </c>
      <c r="I494" t="s">
        <v>1711</v>
      </c>
      <c r="J494" t="s">
        <v>1712</v>
      </c>
      <c r="K494" t="s">
        <v>1713</v>
      </c>
      <c r="L494">
        <v>1368</v>
      </c>
      <c r="N494">
        <v>1011</v>
      </c>
      <c r="O494" t="s">
        <v>1494</v>
      </c>
      <c r="P494" t="s">
        <v>1494</v>
      </c>
      <c r="Q494">
        <v>1</v>
      </c>
      <c r="W494">
        <v>0</v>
      </c>
      <c r="X494">
        <v>527313756</v>
      </c>
      <c r="Y494">
        <v>6.2818750000000003</v>
      </c>
      <c r="AA494">
        <v>0</v>
      </c>
      <c r="AB494">
        <v>30</v>
      </c>
      <c r="AC494">
        <v>0</v>
      </c>
      <c r="AD494">
        <v>0</v>
      </c>
      <c r="AE494">
        <v>0</v>
      </c>
      <c r="AF494">
        <v>30</v>
      </c>
      <c r="AG494">
        <v>0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1</v>
      </c>
      <c r="AQ494">
        <v>0</v>
      </c>
      <c r="AR494">
        <v>0</v>
      </c>
      <c r="AS494" t="s">
        <v>3</v>
      </c>
      <c r="AT494">
        <v>4.37</v>
      </c>
      <c r="AU494" t="s">
        <v>61</v>
      </c>
      <c r="AV494">
        <v>0</v>
      </c>
      <c r="AW494">
        <v>2</v>
      </c>
      <c r="AX494">
        <v>53553445</v>
      </c>
      <c r="AY494">
        <v>1</v>
      </c>
      <c r="AZ494">
        <v>6144</v>
      </c>
      <c r="BA494">
        <v>460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Y494*Source!I248</f>
        <v>2.2338347500000002</v>
      </c>
      <c r="CY494">
        <f>AB494</f>
        <v>30</v>
      </c>
      <c r="CZ494">
        <f>AF494</f>
        <v>30</v>
      </c>
      <c r="DA494">
        <f>AJ494</f>
        <v>1</v>
      </c>
      <c r="DB494">
        <f>ROUND((ROUND(AT494*CZ494,2)*ROUND((1.25*1.15),7)),2)</f>
        <v>188.46</v>
      </c>
      <c r="DC494">
        <f>ROUND((ROUND(AT494*AG494,2)*ROUND((1.25*1.15),7)),2)</f>
        <v>0</v>
      </c>
    </row>
    <row r="495" spans="1:107" x14ac:dyDescent="0.2">
      <c r="A495">
        <f>ROW(Source!A248)</f>
        <v>248</v>
      </c>
      <c r="B495">
        <v>53551706</v>
      </c>
      <c r="C495">
        <v>53553429</v>
      </c>
      <c r="D495">
        <v>29174725</v>
      </c>
      <c r="E495">
        <v>1</v>
      </c>
      <c r="F495">
        <v>1</v>
      </c>
      <c r="G495">
        <v>1</v>
      </c>
      <c r="H495">
        <v>2</v>
      </c>
      <c r="I495" t="s">
        <v>1714</v>
      </c>
      <c r="J495" t="s">
        <v>1715</v>
      </c>
      <c r="K495" t="s">
        <v>1716</v>
      </c>
      <c r="L495">
        <v>1368</v>
      </c>
      <c r="N495">
        <v>1011</v>
      </c>
      <c r="O495" t="s">
        <v>1494</v>
      </c>
      <c r="P495" t="s">
        <v>1494</v>
      </c>
      <c r="Q495">
        <v>1</v>
      </c>
      <c r="W495">
        <v>0</v>
      </c>
      <c r="X495">
        <v>-652635439</v>
      </c>
      <c r="Y495">
        <v>2.15625</v>
      </c>
      <c r="AA495">
        <v>0</v>
      </c>
      <c r="AB495">
        <v>2.7</v>
      </c>
      <c r="AC495">
        <v>0</v>
      </c>
      <c r="AD495">
        <v>0</v>
      </c>
      <c r="AE495">
        <v>0</v>
      </c>
      <c r="AF495">
        <v>2.7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1</v>
      </c>
      <c r="AQ495">
        <v>0</v>
      </c>
      <c r="AR495">
        <v>0</v>
      </c>
      <c r="AS495" t="s">
        <v>3</v>
      </c>
      <c r="AT495">
        <v>1.5</v>
      </c>
      <c r="AU495" t="s">
        <v>61</v>
      </c>
      <c r="AV495">
        <v>0</v>
      </c>
      <c r="AW495">
        <v>2</v>
      </c>
      <c r="AX495">
        <v>53553446</v>
      </c>
      <c r="AY495">
        <v>1</v>
      </c>
      <c r="AZ495">
        <v>6144</v>
      </c>
      <c r="BA495">
        <v>461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Y495*Source!I248</f>
        <v>0.76676250000000001</v>
      </c>
      <c r="CY495">
        <f>AB495</f>
        <v>2.7</v>
      </c>
      <c r="CZ495">
        <f>AF495</f>
        <v>2.7</v>
      </c>
      <c r="DA495">
        <f>AJ495</f>
        <v>1</v>
      </c>
      <c r="DB495">
        <f>ROUND((ROUND(AT495*CZ495,2)*ROUND((1.25*1.15),7)),2)</f>
        <v>5.82</v>
      </c>
      <c r="DC495">
        <f>ROUND((ROUND(AT495*AG495,2)*ROUND((1.25*1.15),7)),2)</f>
        <v>0</v>
      </c>
    </row>
    <row r="496" spans="1:107" x14ac:dyDescent="0.2">
      <c r="A496">
        <f>ROW(Source!A248)</f>
        <v>248</v>
      </c>
      <c r="B496">
        <v>53551706</v>
      </c>
      <c r="C496">
        <v>53553429</v>
      </c>
      <c r="D496">
        <v>29174913</v>
      </c>
      <c r="E496">
        <v>1</v>
      </c>
      <c r="F496">
        <v>1</v>
      </c>
      <c r="G496">
        <v>1</v>
      </c>
      <c r="H496">
        <v>2</v>
      </c>
      <c r="I496" t="s">
        <v>1513</v>
      </c>
      <c r="J496" t="s">
        <v>1514</v>
      </c>
      <c r="K496" t="s">
        <v>1515</v>
      </c>
      <c r="L496">
        <v>1368</v>
      </c>
      <c r="N496">
        <v>1011</v>
      </c>
      <c r="O496" t="s">
        <v>1494</v>
      </c>
      <c r="P496" t="s">
        <v>1494</v>
      </c>
      <c r="Q496">
        <v>1</v>
      </c>
      <c r="W496">
        <v>0</v>
      </c>
      <c r="X496">
        <v>1230759911</v>
      </c>
      <c r="Y496">
        <v>0.359375</v>
      </c>
      <c r="AA496">
        <v>0</v>
      </c>
      <c r="AB496">
        <v>87.17</v>
      </c>
      <c r="AC496">
        <v>11.6</v>
      </c>
      <c r="AD496">
        <v>0</v>
      </c>
      <c r="AE496">
        <v>0</v>
      </c>
      <c r="AF496">
        <v>87.17</v>
      </c>
      <c r="AG496">
        <v>11.6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1</v>
      </c>
      <c r="AQ496">
        <v>0</v>
      </c>
      <c r="AR496">
        <v>0</v>
      </c>
      <c r="AS496" t="s">
        <v>3</v>
      </c>
      <c r="AT496">
        <v>0.25</v>
      </c>
      <c r="AU496" t="s">
        <v>61</v>
      </c>
      <c r="AV496">
        <v>0</v>
      </c>
      <c r="AW496">
        <v>2</v>
      </c>
      <c r="AX496">
        <v>53553447</v>
      </c>
      <c r="AY496">
        <v>1</v>
      </c>
      <c r="AZ496">
        <v>6144</v>
      </c>
      <c r="BA496">
        <v>462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Y496*Source!I248</f>
        <v>0.12779375000000001</v>
      </c>
      <c r="CY496">
        <f>AB496</f>
        <v>87.17</v>
      </c>
      <c r="CZ496">
        <f>AF496</f>
        <v>87.17</v>
      </c>
      <c r="DA496">
        <f>AJ496</f>
        <v>1</v>
      </c>
      <c r="DB496">
        <f>ROUND((ROUND(AT496*CZ496,2)*ROUND((1.25*1.15),7)),2)</f>
        <v>31.32</v>
      </c>
      <c r="DC496">
        <f>ROUND((ROUND(AT496*AG496,2)*ROUND((1.25*1.15),7)),2)</f>
        <v>4.17</v>
      </c>
    </row>
    <row r="497" spans="1:107" x14ac:dyDescent="0.2">
      <c r="A497">
        <f>ROW(Source!A248)</f>
        <v>248</v>
      </c>
      <c r="B497">
        <v>53551706</v>
      </c>
      <c r="C497">
        <v>53553429</v>
      </c>
      <c r="D497">
        <v>29107253</v>
      </c>
      <c r="E497">
        <v>1</v>
      </c>
      <c r="F497">
        <v>1</v>
      </c>
      <c r="G497">
        <v>1</v>
      </c>
      <c r="H497">
        <v>3</v>
      </c>
      <c r="I497" t="s">
        <v>1717</v>
      </c>
      <c r="J497" t="s">
        <v>1718</v>
      </c>
      <c r="K497" t="s">
        <v>1719</v>
      </c>
      <c r="L497">
        <v>1348</v>
      </c>
      <c r="N497">
        <v>1009</v>
      </c>
      <c r="O497" t="s">
        <v>26</v>
      </c>
      <c r="P497" t="s">
        <v>26</v>
      </c>
      <c r="Q497">
        <v>1000</v>
      </c>
      <c r="W497">
        <v>0</v>
      </c>
      <c r="X497">
        <v>-2112195305</v>
      </c>
      <c r="Y497">
        <v>8.0000000000000002E-3</v>
      </c>
      <c r="AA497">
        <v>1160</v>
      </c>
      <c r="AB497">
        <v>0</v>
      </c>
      <c r="AC497">
        <v>0</v>
      </c>
      <c r="AD497">
        <v>0</v>
      </c>
      <c r="AE497">
        <v>1160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8.0000000000000002E-3</v>
      </c>
      <c r="AU497" t="s">
        <v>3</v>
      </c>
      <c r="AV497">
        <v>0</v>
      </c>
      <c r="AW497">
        <v>2</v>
      </c>
      <c r="AX497">
        <v>53553448</v>
      </c>
      <c r="AY497">
        <v>1</v>
      </c>
      <c r="AZ497">
        <v>0</v>
      </c>
      <c r="BA497">
        <v>463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Y497*Source!I248</f>
        <v>2.8448000000000002E-3</v>
      </c>
      <c r="CY497">
        <f t="shared" ref="CY497:CY502" si="84">AA497</f>
        <v>1160</v>
      </c>
      <c r="CZ497">
        <f t="shared" ref="CZ497:CZ502" si="85">AE497</f>
        <v>1160</v>
      </c>
      <c r="DA497">
        <f t="shared" ref="DA497:DA502" si="86">AI497</f>
        <v>1</v>
      </c>
      <c r="DB497">
        <f t="shared" ref="DB497:DB502" si="87">ROUND(ROUND(AT497*CZ497,2),2)</f>
        <v>9.2799999999999994</v>
      </c>
      <c r="DC497">
        <f t="shared" ref="DC497:DC502" si="88">ROUND(ROUND(AT497*AG497,2),2)</f>
        <v>0</v>
      </c>
    </row>
    <row r="498" spans="1:107" x14ac:dyDescent="0.2">
      <c r="A498">
        <f>ROW(Source!A248)</f>
        <v>248</v>
      </c>
      <c r="B498">
        <v>53551706</v>
      </c>
      <c r="C498">
        <v>53553429</v>
      </c>
      <c r="D498">
        <v>29108414</v>
      </c>
      <c r="E498">
        <v>1</v>
      </c>
      <c r="F498">
        <v>1</v>
      </c>
      <c r="G498">
        <v>1</v>
      </c>
      <c r="H498">
        <v>3</v>
      </c>
      <c r="I498" t="s">
        <v>1720</v>
      </c>
      <c r="J498" t="s">
        <v>1721</v>
      </c>
      <c r="K498" t="s">
        <v>1722</v>
      </c>
      <c r="L498">
        <v>1348</v>
      </c>
      <c r="N498">
        <v>1009</v>
      </c>
      <c r="O498" t="s">
        <v>26</v>
      </c>
      <c r="P498" t="s">
        <v>26</v>
      </c>
      <c r="Q498">
        <v>1000</v>
      </c>
      <c r="W498">
        <v>0</v>
      </c>
      <c r="X498">
        <v>503556632</v>
      </c>
      <c r="Y498">
        <v>0.157</v>
      </c>
      <c r="AA498">
        <v>1383.11</v>
      </c>
      <c r="AB498">
        <v>0</v>
      </c>
      <c r="AC498">
        <v>0</v>
      </c>
      <c r="AD498">
        <v>0</v>
      </c>
      <c r="AE498">
        <v>1383.11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0.157</v>
      </c>
      <c r="AU498" t="s">
        <v>3</v>
      </c>
      <c r="AV498">
        <v>0</v>
      </c>
      <c r="AW498">
        <v>2</v>
      </c>
      <c r="AX498">
        <v>53553449</v>
      </c>
      <c r="AY498">
        <v>1</v>
      </c>
      <c r="AZ498">
        <v>0</v>
      </c>
      <c r="BA498">
        <v>464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Y498*Source!I248</f>
        <v>5.5829200000000002E-2</v>
      </c>
      <c r="CY498">
        <f t="shared" si="84"/>
        <v>1383.11</v>
      </c>
      <c r="CZ498">
        <f t="shared" si="85"/>
        <v>1383.11</v>
      </c>
      <c r="DA498">
        <f t="shared" si="86"/>
        <v>1</v>
      </c>
      <c r="DB498">
        <f t="shared" si="87"/>
        <v>217.15</v>
      </c>
      <c r="DC498">
        <f t="shared" si="88"/>
        <v>0</v>
      </c>
    </row>
    <row r="499" spans="1:107" x14ac:dyDescent="0.2">
      <c r="A499">
        <f>ROW(Source!A248)</f>
        <v>248</v>
      </c>
      <c r="B499">
        <v>53551706</v>
      </c>
      <c r="C499">
        <v>53553429</v>
      </c>
      <c r="D499">
        <v>29108415</v>
      </c>
      <c r="E499">
        <v>1</v>
      </c>
      <c r="F499">
        <v>1</v>
      </c>
      <c r="G499">
        <v>1</v>
      </c>
      <c r="H499">
        <v>3</v>
      </c>
      <c r="I499" t="s">
        <v>1723</v>
      </c>
      <c r="J499" t="s">
        <v>1724</v>
      </c>
      <c r="K499" t="s">
        <v>1725</v>
      </c>
      <c r="L499">
        <v>1348</v>
      </c>
      <c r="N499">
        <v>1009</v>
      </c>
      <c r="O499" t="s">
        <v>26</v>
      </c>
      <c r="P499" t="s">
        <v>26</v>
      </c>
      <c r="Q499">
        <v>1000</v>
      </c>
      <c r="W499">
        <v>0</v>
      </c>
      <c r="X499">
        <v>542515914</v>
      </c>
      <c r="Y499">
        <v>1.9E-2</v>
      </c>
      <c r="AA499">
        <v>1525.49</v>
      </c>
      <c r="AB499">
        <v>0</v>
      </c>
      <c r="AC499">
        <v>0</v>
      </c>
      <c r="AD499">
        <v>0</v>
      </c>
      <c r="AE499">
        <v>1525.49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1.9E-2</v>
      </c>
      <c r="AU499" t="s">
        <v>3</v>
      </c>
      <c r="AV499">
        <v>0</v>
      </c>
      <c r="AW499">
        <v>2</v>
      </c>
      <c r="AX499">
        <v>53553450</v>
      </c>
      <c r="AY499">
        <v>1</v>
      </c>
      <c r="AZ499">
        <v>0</v>
      </c>
      <c r="BA499">
        <v>465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Y499*Source!I248</f>
        <v>6.7564000000000001E-3</v>
      </c>
      <c r="CY499">
        <f t="shared" si="84"/>
        <v>1525.49</v>
      </c>
      <c r="CZ499">
        <f t="shared" si="85"/>
        <v>1525.49</v>
      </c>
      <c r="DA499">
        <f t="shared" si="86"/>
        <v>1</v>
      </c>
      <c r="DB499">
        <f t="shared" si="87"/>
        <v>28.98</v>
      </c>
      <c r="DC499">
        <f t="shared" si="88"/>
        <v>0</v>
      </c>
    </row>
    <row r="500" spans="1:107" x14ac:dyDescent="0.2">
      <c r="A500">
        <f>ROW(Source!A248)</f>
        <v>248</v>
      </c>
      <c r="B500">
        <v>53551706</v>
      </c>
      <c r="C500">
        <v>53553429</v>
      </c>
      <c r="D500">
        <v>29107412</v>
      </c>
      <c r="E500">
        <v>1</v>
      </c>
      <c r="F500">
        <v>1</v>
      </c>
      <c r="G500">
        <v>1</v>
      </c>
      <c r="H500">
        <v>3</v>
      </c>
      <c r="I500" t="s">
        <v>1726</v>
      </c>
      <c r="J500" t="s">
        <v>1727</v>
      </c>
      <c r="K500" t="s">
        <v>1728</v>
      </c>
      <c r="L500">
        <v>1348</v>
      </c>
      <c r="N500">
        <v>1009</v>
      </c>
      <c r="O500" t="s">
        <v>26</v>
      </c>
      <c r="P500" t="s">
        <v>26</v>
      </c>
      <c r="Q500">
        <v>1000</v>
      </c>
      <c r="W500">
        <v>0</v>
      </c>
      <c r="X500">
        <v>24097165</v>
      </c>
      <c r="Y500">
        <v>5.7000000000000002E-2</v>
      </c>
      <c r="AA500">
        <v>6143.8</v>
      </c>
      <c r="AB500">
        <v>0</v>
      </c>
      <c r="AC500">
        <v>0</v>
      </c>
      <c r="AD500">
        <v>0</v>
      </c>
      <c r="AE500">
        <v>6143.8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5.7000000000000002E-2</v>
      </c>
      <c r="AU500" t="s">
        <v>3</v>
      </c>
      <c r="AV500">
        <v>0</v>
      </c>
      <c r="AW500">
        <v>2</v>
      </c>
      <c r="AX500">
        <v>53553451</v>
      </c>
      <c r="AY500">
        <v>1</v>
      </c>
      <c r="AZ500">
        <v>0</v>
      </c>
      <c r="BA500">
        <v>466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Y500*Source!I248</f>
        <v>2.0269200000000001E-2</v>
      </c>
      <c r="CY500">
        <f t="shared" si="84"/>
        <v>6143.8</v>
      </c>
      <c r="CZ500">
        <f t="shared" si="85"/>
        <v>6143.8</v>
      </c>
      <c r="DA500">
        <f t="shared" si="86"/>
        <v>1</v>
      </c>
      <c r="DB500">
        <f t="shared" si="87"/>
        <v>350.2</v>
      </c>
      <c r="DC500">
        <f t="shared" si="88"/>
        <v>0</v>
      </c>
    </row>
    <row r="501" spans="1:107" x14ac:dyDescent="0.2">
      <c r="A501">
        <f>ROW(Source!A248)</f>
        <v>248</v>
      </c>
      <c r="B501">
        <v>53551706</v>
      </c>
      <c r="C501">
        <v>53553429</v>
      </c>
      <c r="D501">
        <v>29107800</v>
      </c>
      <c r="E501">
        <v>1</v>
      </c>
      <c r="F501">
        <v>1</v>
      </c>
      <c r="G501">
        <v>1</v>
      </c>
      <c r="H501">
        <v>3</v>
      </c>
      <c r="I501" t="s">
        <v>1698</v>
      </c>
      <c r="J501" t="s">
        <v>1699</v>
      </c>
      <c r="K501" t="s">
        <v>1700</v>
      </c>
      <c r="L501">
        <v>1346</v>
      </c>
      <c r="N501">
        <v>1009</v>
      </c>
      <c r="O501" t="s">
        <v>143</v>
      </c>
      <c r="P501" t="s">
        <v>143</v>
      </c>
      <c r="Q501">
        <v>1</v>
      </c>
      <c r="W501">
        <v>0</v>
      </c>
      <c r="X501">
        <v>644139035</v>
      </c>
      <c r="Y501">
        <v>0.5</v>
      </c>
      <c r="AA501">
        <v>1.81</v>
      </c>
      <c r="AB501">
        <v>0</v>
      </c>
      <c r="AC501">
        <v>0</v>
      </c>
      <c r="AD501">
        <v>0</v>
      </c>
      <c r="AE501">
        <v>1.81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0.5</v>
      </c>
      <c r="AU501" t="s">
        <v>3</v>
      </c>
      <c r="AV501">
        <v>0</v>
      </c>
      <c r="AW501">
        <v>2</v>
      </c>
      <c r="AX501">
        <v>53553452</v>
      </c>
      <c r="AY501">
        <v>1</v>
      </c>
      <c r="AZ501">
        <v>0</v>
      </c>
      <c r="BA501">
        <v>467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Y501*Source!I248</f>
        <v>0.17780000000000001</v>
      </c>
      <c r="CY501">
        <f t="shared" si="84"/>
        <v>1.81</v>
      </c>
      <c r="CZ501">
        <f t="shared" si="85"/>
        <v>1.81</v>
      </c>
      <c r="DA501">
        <f t="shared" si="86"/>
        <v>1</v>
      </c>
      <c r="DB501">
        <f t="shared" si="87"/>
        <v>0.91</v>
      </c>
      <c r="DC501">
        <f t="shared" si="88"/>
        <v>0</v>
      </c>
    </row>
    <row r="502" spans="1:107" x14ac:dyDescent="0.2">
      <c r="A502">
        <f>ROW(Source!A248)</f>
        <v>248</v>
      </c>
      <c r="B502">
        <v>53551706</v>
      </c>
      <c r="C502">
        <v>53553429</v>
      </c>
      <c r="D502">
        <v>29122513</v>
      </c>
      <c r="E502">
        <v>1</v>
      </c>
      <c r="F502">
        <v>1</v>
      </c>
      <c r="G502">
        <v>1</v>
      </c>
      <c r="H502">
        <v>3</v>
      </c>
      <c r="I502" t="s">
        <v>1729</v>
      </c>
      <c r="J502" t="s">
        <v>1730</v>
      </c>
      <c r="K502" t="s">
        <v>1731</v>
      </c>
      <c r="L502">
        <v>1348</v>
      </c>
      <c r="N502">
        <v>1009</v>
      </c>
      <c r="O502" t="s">
        <v>26</v>
      </c>
      <c r="P502" t="s">
        <v>26</v>
      </c>
      <c r="Q502">
        <v>1000</v>
      </c>
      <c r="W502">
        <v>0</v>
      </c>
      <c r="X502">
        <v>1919387785</v>
      </c>
      <c r="Y502">
        <v>0.125</v>
      </c>
      <c r="AA502">
        <v>688.8</v>
      </c>
      <c r="AB502">
        <v>0</v>
      </c>
      <c r="AC502">
        <v>0</v>
      </c>
      <c r="AD502">
        <v>0</v>
      </c>
      <c r="AE502">
        <v>688.8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0.125</v>
      </c>
      <c r="AU502" t="s">
        <v>3</v>
      </c>
      <c r="AV502">
        <v>0</v>
      </c>
      <c r="AW502">
        <v>2</v>
      </c>
      <c r="AX502">
        <v>53553453</v>
      </c>
      <c r="AY502">
        <v>1</v>
      </c>
      <c r="AZ502">
        <v>0</v>
      </c>
      <c r="BA502">
        <v>468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Y502*Source!I248</f>
        <v>4.4450000000000003E-2</v>
      </c>
      <c r="CY502">
        <f t="shared" si="84"/>
        <v>688.8</v>
      </c>
      <c r="CZ502">
        <f t="shared" si="85"/>
        <v>688.8</v>
      </c>
      <c r="DA502">
        <f t="shared" si="86"/>
        <v>1</v>
      </c>
      <c r="DB502">
        <f t="shared" si="87"/>
        <v>86.1</v>
      </c>
      <c r="DC502">
        <f t="shared" si="88"/>
        <v>0</v>
      </c>
    </row>
    <row r="503" spans="1:107" x14ac:dyDescent="0.2">
      <c r="A503">
        <f>ROW(Source!A249)</f>
        <v>249</v>
      </c>
      <c r="B503">
        <v>53551707</v>
      </c>
      <c r="C503">
        <v>53553429</v>
      </c>
      <c r="D503">
        <v>18410255</v>
      </c>
      <c r="E503">
        <v>1</v>
      </c>
      <c r="F503">
        <v>1</v>
      </c>
      <c r="G503">
        <v>1</v>
      </c>
      <c r="H503">
        <v>1</v>
      </c>
      <c r="I503" t="s">
        <v>1709</v>
      </c>
      <c r="J503" t="s">
        <v>3</v>
      </c>
      <c r="K503" t="s">
        <v>1710</v>
      </c>
      <c r="L503">
        <v>1369</v>
      </c>
      <c r="N503">
        <v>1013</v>
      </c>
      <c r="O503" t="s">
        <v>1486</v>
      </c>
      <c r="P503" t="s">
        <v>1486</v>
      </c>
      <c r="Q503">
        <v>1</v>
      </c>
      <c r="W503">
        <v>0</v>
      </c>
      <c r="X503">
        <v>479342659</v>
      </c>
      <c r="Y503">
        <v>35.667824999999993</v>
      </c>
      <c r="AA503">
        <v>0</v>
      </c>
      <c r="AB503">
        <v>0</v>
      </c>
      <c r="AC503">
        <v>0</v>
      </c>
      <c r="AD503">
        <v>385.53</v>
      </c>
      <c r="AE503">
        <v>0</v>
      </c>
      <c r="AF503">
        <v>0</v>
      </c>
      <c r="AG503">
        <v>0</v>
      </c>
      <c r="AH503">
        <v>385.53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26.97</v>
      </c>
      <c r="AU503" t="s">
        <v>62</v>
      </c>
      <c r="AV503">
        <v>1</v>
      </c>
      <c r="AW503">
        <v>2</v>
      </c>
      <c r="AX503">
        <v>53553442</v>
      </c>
      <c r="AY503">
        <v>2</v>
      </c>
      <c r="AZ503">
        <v>137216</v>
      </c>
      <c r="BA503">
        <v>469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Y503*Source!I249</f>
        <v>12.683478569999998</v>
      </c>
      <c r="CY503">
        <f>AD503</f>
        <v>385.53</v>
      </c>
      <c r="CZ503">
        <f>AH503</f>
        <v>385.53</v>
      </c>
      <c r="DA503">
        <f>AL503</f>
        <v>1</v>
      </c>
      <c r="DB503">
        <f>ROUND((ROUND(AT503*CZ503,2)*ROUND((1.15*1.15),7)),2)</f>
        <v>13751.01</v>
      </c>
      <c r="DC503">
        <f>ROUND((ROUND(AT503*AG503,2)*ROUND((1.15*1.15),7)),2)</f>
        <v>0</v>
      </c>
    </row>
    <row r="504" spans="1:107" x14ac:dyDescent="0.2">
      <c r="A504">
        <f>ROW(Source!A249)</f>
        <v>249</v>
      </c>
      <c r="B504">
        <v>53551707</v>
      </c>
      <c r="C504">
        <v>53553429</v>
      </c>
      <c r="D504">
        <v>121548</v>
      </c>
      <c r="E504">
        <v>1</v>
      </c>
      <c r="F504">
        <v>1</v>
      </c>
      <c r="G504">
        <v>1</v>
      </c>
      <c r="H504">
        <v>1</v>
      </c>
      <c r="I504" t="s">
        <v>31</v>
      </c>
      <c r="J504" t="s">
        <v>3</v>
      </c>
      <c r="K504" t="s">
        <v>1489</v>
      </c>
      <c r="L504">
        <v>608254</v>
      </c>
      <c r="N504">
        <v>1013</v>
      </c>
      <c r="O504" t="s">
        <v>1490</v>
      </c>
      <c r="P504" t="s">
        <v>1490</v>
      </c>
      <c r="Q504">
        <v>1</v>
      </c>
      <c r="W504">
        <v>0</v>
      </c>
      <c r="X504">
        <v>-185737400</v>
      </c>
      <c r="Y504">
        <v>0.25874999999999998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0.18</v>
      </c>
      <c r="AU504" t="s">
        <v>61</v>
      </c>
      <c r="AV504">
        <v>2</v>
      </c>
      <c r="AW504">
        <v>2</v>
      </c>
      <c r="AX504">
        <v>53553443</v>
      </c>
      <c r="AY504">
        <v>1</v>
      </c>
      <c r="AZ504">
        <v>6144</v>
      </c>
      <c r="BA504">
        <v>470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Y504*Source!I249</f>
        <v>9.2011499999999996E-2</v>
      </c>
      <c r="CY504">
        <f>AD504</f>
        <v>0</v>
      </c>
      <c r="CZ504">
        <f>AH504</f>
        <v>0</v>
      </c>
      <c r="DA504">
        <f>AL504</f>
        <v>1</v>
      </c>
      <c r="DB504">
        <f>ROUND((ROUND(AT504*CZ504,2)*ROUND((1.25*1.15),7)),2)</f>
        <v>0</v>
      </c>
      <c r="DC504">
        <f>ROUND((ROUND(AT504*AG504,2)*ROUND((1.25*1.15),7)),2)</f>
        <v>0</v>
      </c>
    </row>
    <row r="505" spans="1:107" x14ac:dyDescent="0.2">
      <c r="A505">
        <f>ROW(Source!A249)</f>
        <v>249</v>
      </c>
      <c r="B505">
        <v>53551707</v>
      </c>
      <c r="C505">
        <v>53553429</v>
      </c>
      <c r="D505">
        <v>29172556</v>
      </c>
      <c r="E505">
        <v>1</v>
      </c>
      <c r="F505">
        <v>1</v>
      </c>
      <c r="G505">
        <v>1</v>
      </c>
      <c r="H505">
        <v>2</v>
      </c>
      <c r="I505" t="s">
        <v>1647</v>
      </c>
      <c r="J505" t="s">
        <v>1667</v>
      </c>
      <c r="K505" t="s">
        <v>1649</v>
      </c>
      <c r="L505">
        <v>1368</v>
      </c>
      <c r="N505">
        <v>1011</v>
      </c>
      <c r="O505" t="s">
        <v>1494</v>
      </c>
      <c r="P505" t="s">
        <v>1494</v>
      </c>
      <c r="Q505">
        <v>1</v>
      </c>
      <c r="W505">
        <v>0</v>
      </c>
      <c r="X505">
        <v>344519037</v>
      </c>
      <c r="Y505">
        <v>0.25874999999999998</v>
      </c>
      <c r="AA505">
        <v>0</v>
      </c>
      <c r="AB505">
        <v>31.26</v>
      </c>
      <c r="AC505">
        <v>13.5</v>
      </c>
      <c r="AD505">
        <v>0</v>
      </c>
      <c r="AE505">
        <v>0</v>
      </c>
      <c r="AF505">
        <v>31.26</v>
      </c>
      <c r="AG505">
        <v>13.5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1</v>
      </c>
      <c r="AQ505">
        <v>0</v>
      </c>
      <c r="AR505">
        <v>0</v>
      </c>
      <c r="AS505" t="s">
        <v>3</v>
      </c>
      <c r="AT505">
        <v>0.18</v>
      </c>
      <c r="AU505" t="s">
        <v>61</v>
      </c>
      <c r="AV505">
        <v>0</v>
      </c>
      <c r="AW505">
        <v>2</v>
      </c>
      <c r="AX505">
        <v>53553444</v>
      </c>
      <c r="AY505">
        <v>1</v>
      </c>
      <c r="AZ505">
        <v>6144</v>
      </c>
      <c r="BA505">
        <v>471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Y505*Source!I249</f>
        <v>9.2011499999999996E-2</v>
      </c>
      <c r="CY505">
        <f>AB505</f>
        <v>31.26</v>
      </c>
      <c r="CZ505">
        <f>AF505</f>
        <v>31.26</v>
      </c>
      <c r="DA505">
        <f>AJ505</f>
        <v>1</v>
      </c>
      <c r="DB505">
        <f>ROUND((ROUND(AT505*CZ505,2)*ROUND((1.25*1.15),7)),2)</f>
        <v>8.09</v>
      </c>
      <c r="DC505">
        <f>ROUND((ROUND(AT505*AG505,2)*ROUND((1.25*1.15),7)),2)</f>
        <v>3.49</v>
      </c>
    </row>
    <row r="506" spans="1:107" x14ac:dyDescent="0.2">
      <c r="A506">
        <f>ROW(Source!A249)</f>
        <v>249</v>
      </c>
      <c r="B506">
        <v>53551707</v>
      </c>
      <c r="C506">
        <v>53553429</v>
      </c>
      <c r="D506">
        <v>29173252</v>
      </c>
      <c r="E506">
        <v>1</v>
      </c>
      <c r="F506">
        <v>1</v>
      </c>
      <c r="G506">
        <v>1</v>
      </c>
      <c r="H506">
        <v>2</v>
      </c>
      <c r="I506" t="s">
        <v>1711</v>
      </c>
      <c r="J506" t="s">
        <v>1712</v>
      </c>
      <c r="K506" t="s">
        <v>1713</v>
      </c>
      <c r="L506">
        <v>1368</v>
      </c>
      <c r="N506">
        <v>1011</v>
      </c>
      <c r="O506" t="s">
        <v>1494</v>
      </c>
      <c r="P506" t="s">
        <v>1494</v>
      </c>
      <c r="Q506">
        <v>1</v>
      </c>
      <c r="W506">
        <v>0</v>
      </c>
      <c r="X506">
        <v>527313756</v>
      </c>
      <c r="Y506">
        <v>6.2818750000000003</v>
      </c>
      <c r="AA506">
        <v>0</v>
      </c>
      <c r="AB506">
        <v>30</v>
      </c>
      <c r="AC506">
        <v>0</v>
      </c>
      <c r="AD506">
        <v>0</v>
      </c>
      <c r="AE506">
        <v>0</v>
      </c>
      <c r="AF506">
        <v>30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1</v>
      </c>
      <c r="AQ506">
        <v>0</v>
      </c>
      <c r="AR506">
        <v>0</v>
      </c>
      <c r="AS506" t="s">
        <v>3</v>
      </c>
      <c r="AT506">
        <v>4.37</v>
      </c>
      <c r="AU506" t="s">
        <v>61</v>
      </c>
      <c r="AV506">
        <v>0</v>
      </c>
      <c r="AW506">
        <v>2</v>
      </c>
      <c r="AX506">
        <v>53553445</v>
      </c>
      <c r="AY506">
        <v>1</v>
      </c>
      <c r="AZ506">
        <v>6144</v>
      </c>
      <c r="BA506">
        <v>472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Y506*Source!I249</f>
        <v>2.2338347500000002</v>
      </c>
      <c r="CY506">
        <f>AB506</f>
        <v>30</v>
      </c>
      <c r="CZ506">
        <f>AF506</f>
        <v>30</v>
      </c>
      <c r="DA506">
        <f>AJ506</f>
        <v>1</v>
      </c>
      <c r="DB506">
        <f>ROUND((ROUND(AT506*CZ506,2)*ROUND((1.25*1.15),7)),2)</f>
        <v>188.46</v>
      </c>
      <c r="DC506">
        <f>ROUND((ROUND(AT506*AG506,2)*ROUND((1.25*1.15),7)),2)</f>
        <v>0</v>
      </c>
    </row>
    <row r="507" spans="1:107" x14ac:dyDescent="0.2">
      <c r="A507">
        <f>ROW(Source!A249)</f>
        <v>249</v>
      </c>
      <c r="B507">
        <v>53551707</v>
      </c>
      <c r="C507">
        <v>53553429</v>
      </c>
      <c r="D507">
        <v>29174725</v>
      </c>
      <c r="E507">
        <v>1</v>
      </c>
      <c r="F507">
        <v>1</v>
      </c>
      <c r="G507">
        <v>1</v>
      </c>
      <c r="H507">
        <v>2</v>
      </c>
      <c r="I507" t="s">
        <v>1714</v>
      </c>
      <c r="J507" t="s">
        <v>1715</v>
      </c>
      <c r="K507" t="s">
        <v>1716</v>
      </c>
      <c r="L507">
        <v>1368</v>
      </c>
      <c r="N507">
        <v>1011</v>
      </c>
      <c r="O507" t="s">
        <v>1494</v>
      </c>
      <c r="P507" t="s">
        <v>1494</v>
      </c>
      <c r="Q507">
        <v>1</v>
      </c>
      <c r="W507">
        <v>0</v>
      </c>
      <c r="X507">
        <v>-652635439</v>
      </c>
      <c r="Y507">
        <v>2.15625</v>
      </c>
      <c r="AA507">
        <v>0</v>
      </c>
      <c r="AB507">
        <v>2.7</v>
      </c>
      <c r="AC507">
        <v>0</v>
      </c>
      <c r="AD507">
        <v>0</v>
      </c>
      <c r="AE507">
        <v>0</v>
      </c>
      <c r="AF507">
        <v>2.7</v>
      </c>
      <c r="AG507">
        <v>0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1</v>
      </c>
      <c r="AQ507">
        <v>0</v>
      </c>
      <c r="AR507">
        <v>0</v>
      </c>
      <c r="AS507" t="s">
        <v>3</v>
      </c>
      <c r="AT507">
        <v>1.5</v>
      </c>
      <c r="AU507" t="s">
        <v>61</v>
      </c>
      <c r="AV507">
        <v>0</v>
      </c>
      <c r="AW507">
        <v>2</v>
      </c>
      <c r="AX507">
        <v>53553446</v>
      </c>
      <c r="AY507">
        <v>1</v>
      </c>
      <c r="AZ507">
        <v>6144</v>
      </c>
      <c r="BA507">
        <v>473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Y507*Source!I249</f>
        <v>0.76676250000000001</v>
      </c>
      <c r="CY507">
        <f>AB507</f>
        <v>2.7</v>
      </c>
      <c r="CZ507">
        <f>AF507</f>
        <v>2.7</v>
      </c>
      <c r="DA507">
        <f>AJ507</f>
        <v>1</v>
      </c>
      <c r="DB507">
        <f>ROUND((ROUND(AT507*CZ507,2)*ROUND((1.25*1.15),7)),2)</f>
        <v>5.82</v>
      </c>
      <c r="DC507">
        <f>ROUND((ROUND(AT507*AG507,2)*ROUND((1.25*1.15),7)),2)</f>
        <v>0</v>
      </c>
    </row>
    <row r="508" spans="1:107" x14ac:dyDescent="0.2">
      <c r="A508">
        <f>ROW(Source!A249)</f>
        <v>249</v>
      </c>
      <c r="B508">
        <v>53551707</v>
      </c>
      <c r="C508">
        <v>53553429</v>
      </c>
      <c r="D508">
        <v>29174913</v>
      </c>
      <c r="E508">
        <v>1</v>
      </c>
      <c r="F508">
        <v>1</v>
      </c>
      <c r="G508">
        <v>1</v>
      </c>
      <c r="H508">
        <v>2</v>
      </c>
      <c r="I508" t="s">
        <v>1513</v>
      </c>
      <c r="J508" t="s">
        <v>1514</v>
      </c>
      <c r="K508" t="s">
        <v>1515</v>
      </c>
      <c r="L508">
        <v>1368</v>
      </c>
      <c r="N508">
        <v>1011</v>
      </c>
      <c r="O508" t="s">
        <v>1494</v>
      </c>
      <c r="P508" t="s">
        <v>1494</v>
      </c>
      <c r="Q508">
        <v>1</v>
      </c>
      <c r="W508">
        <v>0</v>
      </c>
      <c r="X508">
        <v>1230759911</v>
      </c>
      <c r="Y508">
        <v>0.359375</v>
      </c>
      <c r="AA508">
        <v>0</v>
      </c>
      <c r="AB508">
        <v>87.17</v>
      </c>
      <c r="AC508">
        <v>11.6</v>
      </c>
      <c r="AD508">
        <v>0</v>
      </c>
      <c r="AE508">
        <v>0</v>
      </c>
      <c r="AF508">
        <v>87.17</v>
      </c>
      <c r="AG508">
        <v>11.6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1</v>
      </c>
      <c r="AQ508">
        <v>0</v>
      </c>
      <c r="AR508">
        <v>0</v>
      </c>
      <c r="AS508" t="s">
        <v>3</v>
      </c>
      <c r="AT508">
        <v>0.25</v>
      </c>
      <c r="AU508" t="s">
        <v>61</v>
      </c>
      <c r="AV508">
        <v>0</v>
      </c>
      <c r="AW508">
        <v>2</v>
      </c>
      <c r="AX508">
        <v>53553447</v>
      </c>
      <c r="AY508">
        <v>1</v>
      </c>
      <c r="AZ508">
        <v>6144</v>
      </c>
      <c r="BA508">
        <v>474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Y508*Source!I249</f>
        <v>0.12779375000000001</v>
      </c>
      <c r="CY508">
        <f>AB508</f>
        <v>87.17</v>
      </c>
      <c r="CZ508">
        <f>AF508</f>
        <v>87.17</v>
      </c>
      <c r="DA508">
        <f>AJ508</f>
        <v>1</v>
      </c>
      <c r="DB508">
        <f>ROUND((ROUND(AT508*CZ508,2)*ROUND((1.25*1.15),7)),2)</f>
        <v>31.32</v>
      </c>
      <c r="DC508">
        <f>ROUND((ROUND(AT508*AG508,2)*ROUND((1.25*1.15),7)),2)</f>
        <v>4.17</v>
      </c>
    </row>
    <row r="509" spans="1:107" x14ac:dyDescent="0.2">
      <c r="A509">
        <f>ROW(Source!A249)</f>
        <v>249</v>
      </c>
      <c r="B509">
        <v>53551707</v>
      </c>
      <c r="C509">
        <v>53553429</v>
      </c>
      <c r="D509">
        <v>29107253</v>
      </c>
      <c r="E509">
        <v>1</v>
      </c>
      <c r="F509">
        <v>1</v>
      </c>
      <c r="G509">
        <v>1</v>
      </c>
      <c r="H509">
        <v>3</v>
      </c>
      <c r="I509" t="s">
        <v>1717</v>
      </c>
      <c r="J509" t="s">
        <v>1718</v>
      </c>
      <c r="K509" t="s">
        <v>1719</v>
      </c>
      <c r="L509">
        <v>1348</v>
      </c>
      <c r="N509">
        <v>1009</v>
      </c>
      <c r="O509" t="s">
        <v>26</v>
      </c>
      <c r="P509" t="s">
        <v>26</v>
      </c>
      <c r="Q509">
        <v>1000</v>
      </c>
      <c r="W509">
        <v>0</v>
      </c>
      <c r="X509">
        <v>-2112195305</v>
      </c>
      <c r="Y509">
        <v>8.0000000000000002E-3</v>
      </c>
      <c r="AA509">
        <v>7122.4</v>
      </c>
      <c r="AB509">
        <v>0</v>
      </c>
      <c r="AC509">
        <v>0</v>
      </c>
      <c r="AD509">
        <v>0</v>
      </c>
      <c r="AE509">
        <v>1160</v>
      </c>
      <c r="AF509">
        <v>0</v>
      </c>
      <c r="AG509">
        <v>0</v>
      </c>
      <c r="AH509">
        <v>0</v>
      </c>
      <c r="AI509">
        <v>6.14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8.0000000000000002E-3</v>
      </c>
      <c r="AU509" t="s">
        <v>3</v>
      </c>
      <c r="AV509">
        <v>0</v>
      </c>
      <c r="AW509">
        <v>2</v>
      </c>
      <c r="AX509">
        <v>53553448</v>
      </c>
      <c r="AY509">
        <v>1</v>
      </c>
      <c r="AZ509">
        <v>0</v>
      </c>
      <c r="BA509">
        <v>475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Y509*Source!I249</f>
        <v>2.8448000000000002E-3</v>
      </c>
      <c r="CY509">
        <f t="shared" ref="CY509:CY514" si="89">AA509</f>
        <v>7122.4</v>
      </c>
      <c r="CZ509">
        <f t="shared" ref="CZ509:CZ514" si="90">AE509</f>
        <v>1160</v>
      </c>
      <c r="DA509">
        <f t="shared" ref="DA509:DA514" si="91">AI509</f>
        <v>6.14</v>
      </c>
      <c r="DB509">
        <f t="shared" ref="DB509:DB514" si="92">ROUND(ROUND(AT509*CZ509,2),2)</f>
        <v>9.2799999999999994</v>
      </c>
      <c r="DC509">
        <f t="shared" ref="DC509:DC514" si="93">ROUND(ROUND(AT509*AG509,2),2)</f>
        <v>0</v>
      </c>
    </row>
    <row r="510" spans="1:107" x14ac:dyDescent="0.2">
      <c r="A510">
        <f>ROW(Source!A249)</f>
        <v>249</v>
      </c>
      <c r="B510">
        <v>53551707</v>
      </c>
      <c r="C510">
        <v>53553429</v>
      </c>
      <c r="D510">
        <v>29108414</v>
      </c>
      <c r="E510">
        <v>1</v>
      </c>
      <c r="F510">
        <v>1</v>
      </c>
      <c r="G510">
        <v>1</v>
      </c>
      <c r="H510">
        <v>3</v>
      </c>
      <c r="I510" t="s">
        <v>1720</v>
      </c>
      <c r="J510" t="s">
        <v>1721</v>
      </c>
      <c r="K510" t="s">
        <v>1722</v>
      </c>
      <c r="L510">
        <v>1348</v>
      </c>
      <c r="N510">
        <v>1009</v>
      </c>
      <c r="O510" t="s">
        <v>26</v>
      </c>
      <c r="P510" t="s">
        <v>26</v>
      </c>
      <c r="Q510">
        <v>1000</v>
      </c>
      <c r="W510">
        <v>0</v>
      </c>
      <c r="X510">
        <v>503556632</v>
      </c>
      <c r="Y510">
        <v>0.157</v>
      </c>
      <c r="AA510">
        <v>8492.2999999999993</v>
      </c>
      <c r="AB510">
        <v>0</v>
      </c>
      <c r="AC510">
        <v>0</v>
      </c>
      <c r="AD510">
        <v>0</v>
      </c>
      <c r="AE510">
        <v>1383.11</v>
      </c>
      <c r="AF510">
        <v>0</v>
      </c>
      <c r="AG510">
        <v>0</v>
      </c>
      <c r="AH510">
        <v>0</v>
      </c>
      <c r="AI510">
        <v>6.14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0.157</v>
      </c>
      <c r="AU510" t="s">
        <v>3</v>
      </c>
      <c r="AV510">
        <v>0</v>
      </c>
      <c r="AW510">
        <v>2</v>
      </c>
      <c r="AX510">
        <v>53553449</v>
      </c>
      <c r="AY510">
        <v>1</v>
      </c>
      <c r="AZ510">
        <v>0</v>
      </c>
      <c r="BA510">
        <v>476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Y510*Source!I249</f>
        <v>5.5829200000000002E-2</v>
      </c>
      <c r="CY510">
        <f t="shared" si="89"/>
        <v>8492.2999999999993</v>
      </c>
      <c r="CZ510">
        <f t="shared" si="90"/>
        <v>1383.11</v>
      </c>
      <c r="DA510">
        <f t="shared" si="91"/>
        <v>6.14</v>
      </c>
      <c r="DB510">
        <f t="shared" si="92"/>
        <v>217.15</v>
      </c>
      <c r="DC510">
        <f t="shared" si="93"/>
        <v>0</v>
      </c>
    </row>
    <row r="511" spans="1:107" x14ac:dyDescent="0.2">
      <c r="A511">
        <f>ROW(Source!A249)</f>
        <v>249</v>
      </c>
      <c r="B511">
        <v>53551707</v>
      </c>
      <c r="C511">
        <v>53553429</v>
      </c>
      <c r="D511">
        <v>29108415</v>
      </c>
      <c r="E511">
        <v>1</v>
      </c>
      <c r="F511">
        <v>1</v>
      </c>
      <c r="G511">
        <v>1</v>
      </c>
      <c r="H511">
        <v>3</v>
      </c>
      <c r="I511" t="s">
        <v>1723</v>
      </c>
      <c r="J511" t="s">
        <v>1724</v>
      </c>
      <c r="K511" t="s">
        <v>1725</v>
      </c>
      <c r="L511">
        <v>1348</v>
      </c>
      <c r="N511">
        <v>1009</v>
      </c>
      <c r="O511" t="s">
        <v>26</v>
      </c>
      <c r="P511" t="s">
        <v>26</v>
      </c>
      <c r="Q511">
        <v>1000</v>
      </c>
      <c r="W511">
        <v>0</v>
      </c>
      <c r="X511">
        <v>542515914</v>
      </c>
      <c r="Y511">
        <v>1.9E-2</v>
      </c>
      <c r="AA511">
        <v>9366.51</v>
      </c>
      <c r="AB511">
        <v>0</v>
      </c>
      <c r="AC511">
        <v>0</v>
      </c>
      <c r="AD511">
        <v>0</v>
      </c>
      <c r="AE511">
        <v>1525.49</v>
      </c>
      <c r="AF511">
        <v>0</v>
      </c>
      <c r="AG511">
        <v>0</v>
      </c>
      <c r="AH511">
        <v>0</v>
      </c>
      <c r="AI511">
        <v>6.14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1.9E-2</v>
      </c>
      <c r="AU511" t="s">
        <v>3</v>
      </c>
      <c r="AV511">
        <v>0</v>
      </c>
      <c r="AW511">
        <v>2</v>
      </c>
      <c r="AX511">
        <v>53553450</v>
      </c>
      <c r="AY511">
        <v>1</v>
      </c>
      <c r="AZ511">
        <v>0</v>
      </c>
      <c r="BA511">
        <v>477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Y511*Source!I249</f>
        <v>6.7564000000000001E-3</v>
      </c>
      <c r="CY511">
        <f t="shared" si="89"/>
        <v>9366.51</v>
      </c>
      <c r="CZ511">
        <f t="shared" si="90"/>
        <v>1525.49</v>
      </c>
      <c r="DA511">
        <f t="shared" si="91"/>
        <v>6.14</v>
      </c>
      <c r="DB511">
        <f t="shared" si="92"/>
        <v>28.98</v>
      </c>
      <c r="DC511">
        <f t="shared" si="93"/>
        <v>0</v>
      </c>
    </row>
    <row r="512" spans="1:107" x14ac:dyDescent="0.2">
      <c r="A512">
        <f>ROW(Source!A249)</f>
        <v>249</v>
      </c>
      <c r="B512">
        <v>53551707</v>
      </c>
      <c r="C512">
        <v>53553429</v>
      </c>
      <c r="D512">
        <v>29107412</v>
      </c>
      <c r="E512">
        <v>1</v>
      </c>
      <c r="F512">
        <v>1</v>
      </c>
      <c r="G512">
        <v>1</v>
      </c>
      <c r="H512">
        <v>3</v>
      </c>
      <c r="I512" t="s">
        <v>1726</v>
      </c>
      <c r="J512" t="s">
        <v>1727</v>
      </c>
      <c r="K512" t="s">
        <v>1728</v>
      </c>
      <c r="L512">
        <v>1348</v>
      </c>
      <c r="N512">
        <v>1009</v>
      </c>
      <c r="O512" t="s">
        <v>26</v>
      </c>
      <c r="P512" t="s">
        <v>26</v>
      </c>
      <c r="Q512">
        <v>1000</v>
      </c>
      <c r="W512">
        <v>0</v>
      </c>
      <c r="X512">
        <v>24097165</v>
      </c>
      <c r="Y512">
        <v>5.7000000000000002E-2</v>
      </c>
      <c r="AA512">
        <v>37722.93</v>
      </c>
      <c r="AB512">
        <v>0</v>
      </c>
      <c r="AC512">
        <v>0</v>
      </c>
      <c r="AD512">
        <v>0</v>
      </c>
      <c r="AE512">
        <v>6143.8</v>
      </c>
      <c r="AF512">
        <v>0</v>
      </c>
      <c r="AG512">
        <v>0</v>
      </c>
      <c r="AH512">
        <v>0</v>
      </c>
      <c r="AI512">
        <v>6.14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5.7000000000000002E-2</v>
      </c>
      <c r="AU512" t="s">
        <v>3</v>
      </c>
      <c r="AV512">
        <v>0</v>
      </c>
      <c r="AW512">
        <v>2</v>
      </c>
      <c r="AX512">
        <v>53553451</v>
      </c>
      <c r="AY512">
        <v>1</v>
      </c>
      <c r="AZ512">
        <v>0</v>
      </c>
      <c r="BA512">
        <v>478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Y512*Source!I249</f>
        <v>2.0269200000000001E-2</v>
      </c>
      <c r="CY512">
        <f t="shared" si="89"/>
        <v>37722.93</v>
      </c>
      <c r="CZ512">
        <f t="shared" si="90"/>
        <v>6143.8</v>
      </c>
      <c r="DA512">
        <f t="shared" si="91"/>
        <v>6.14</v>
      </c>
      <c r="DB512">
        <f t="shared" si="92"/>
        <v>350.2</v>
      </c>
      <c r="DC512">
        <f t="shared" si="93"/>
        <v>0</v>
      </c>
    </row>
    <row r="513" spans="1:107" x14ac:dyDescent="0.2">
      <c r="A513">
        <f>ROW(Source!A249)</f>
        <v>249</v>
      </c>
      <c r="B513">
        <v>53551707</v>
      </c>
      <c r="C513">
        <v>53553429</v>
      </c>
      <c r="D513">
        <v>29107800</v>
      </c>
      <c r="E513">
        <v>1</v>
      </c>
      <c r="F513">
        <v>1</v>
      </c>
      <c r="G513">
        <v>1</v>
      </c>
      <c r="H513">
        <v>3</v>
      </c>
      <c r="I513" t="s">
        <v>1698</v>
      </c>
      <c r="J513" t="s">
        <v>1699</v>
      </c>
      <c r="K513" t="s">
        <v>1700</v>
      </c>
      <c r="L513">
        <v>1346</v>
      </c>
      <c r="N513">
        <v>1009</v>
      </c>
      <c r="O513" t="s">
        <v>143</v>
      </c>
      <c r="P513" t="s">
        <v>143</v>
      </c>
      <c r="Q513">
        <v>1</v>
      </c>
      <c r="W513">
        <v>0</v>
      </c>
      <c r="X513">
        <v>644139035</v>
      </c>
      <c r="Y513">
        <v>0.5</v>
      </c>
      <c r="AA513">
        <v>11.11</v>
      </c>
      <c r="AB513">
        <v>0</v>
      </c>
      <c r="AC513">
        <v>0</v>
      </c>
      <c r="AD513">
        <v>0</v>
      </c>
      <c r="AE513">
        <v>1.81</v>
      </c>
      <c r="AF513">
        <v>0</v>
      </c>
      <c r="AG513">
        <v>0</v>
      </c>
      <c r="AH513">
        <v>0</v>
      </c>
      <c r="AI513">
        <v>6.14</v>
      </c>
      <c r="AJ513">
        <v>1</v>
      </c>
      <c r="AK513">
        <v>1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0.5</v>
      </c>
      <c r="AU513" t="s">
        <v>3</v>
      </c>
      <c r="AV513">
        <v>0</v>
      </c>
      <c r="AW513">
        <v>2</v>
      </c>
      <c r="AX513">
        <v>53553452</v>
      </c>
      <c r="AY513">
        <v>1</v>
      </c>
      <c r="AZ513">
        <v>0</v>
      </c>
      <c r="BA513">
        <v>479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Y513*Source!I249</f>
        <v>0.17780000000000001</v>
      </c>
      <c r="CY513">
        <f t="shared" si="89"/>
        <v>11.11</v>
      </c>
      <c r="CZ513">
        <f t="shared" si="90"/>
        <v>1.81</v>
      </c>
      <c r="DA513">
        <f t="shared" si="91"/>
        <v>6.14</v>
      </c>
      <c r="DB513">
        <f t="shared" si="92"/>
        <v>0.91</v>
      </c>
      <c r="DC513">
        <f t="shared" si="93"/>
        <v>0</v>
      </c>
    </row>
    <row r="514" spans="1:107" x14ac:dyDescent="0.2">
      <c r="A514">
        <f>ROW(Source!A249)</f>
        <v>249</v>
      </c>
      <c r="B514">
        <v>53551707</v>
      </c>
      <c r="C514">
        <v>53553429</v>
      </c>
      <c r="D514">
        <v>29122513</v>
      </c>
      <c r="E514">
        <v>1</v>
      </c>
      <c r="F514">
        <v>1</v>
      </c>
      <c r="G514">
        <v>1</v>
      </c>
      <c r="H514">
        <v>3</v>
      </c>
      <c r="I514" t="s">
        <v>1729</v>
      </c>
      <c r="J514" t="s">
        <v>1730</v>
      </c>
      <c r="K514" t="s">
        <v>1731</v>
      </c>
      <c r="L514">
        <v>1348</v>
      </c>
      <c r="N514">
        <v>1009</v>
      </c>
      <c r="O514" t="s">
        <v>26</v>
      </c>
      <c r="P514" t="s">
        <v>26</v>
      </c>
      <c r="Q514">
        <v>1000</v>
      </c>
      <c r="W514">
        <v>0</v>
      </c>
      <c r="X514">
        <v>1919387785</v>
      </c>
      <c r="Y514">
        <v>0.125</v>
      </c>
      <c r="AA514">
        <v>4229.2299999999996</v>
      </c>
      <c r="AB514">
        <v>0</v>
      </c>
      <c r="AC514">
        <v>0</v>
      </c>
      <c r="AD514">
        <v>0</v>
      </c>
      <c r="AE514">
        <v>688.8</v>
      </c>
      <c r="AF514">
        <v>0</v>
      </c>
      <c r="AG514">
        <v>0</v>
      </c>
      <c r="AH514">
        <v>0</v>
      </c>
      <c r="AI514">
        <v>6.14</v>
      </c>
      <c r="AJ514">
        <v>1</v>
      </c>
      <c r="AK514">
        <v>1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0.125</v>
      </c>
      <c r="AU514" t="s">
        <v>3</v>
      </c>
      <c r="AV514">
        <v>0</v>
      </c>
      <c r="AW514">
        <v>2</v>
      </c>
      <c r="AX514">
        <v>53553453</v>
      </c>
      <c r="AY514">
        <v>1</v>
      </c>
      <c r="AZ514">
        <v>0</v>
      </c>
      <c r="BA514">
        <v>480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Y514*Source!I249</f>
        <v>4.4450000000000003E-2</v>
      </c>
      <c r="CY514">
        <f t="shared" si="89"/>
        <v>4229.2299999999996</v>
      </c>
      <c r="CZ514">
        <f t="shared" si="90"/>
        <v>688.8</v>
      </c>
      <c r="DA514">
        <f t="shared" si="91"/>
        <v>6.14</v>
      </c>
      <c r="DB514">
        <f t="shared" si="92"/>
        <v>86.1</v>
      </c>
      <c r="DC514">
        <f t="shared" si="93"/>
        <v>0</v>
      </c>
    </row>
    <row r="515" spans="1:107" x14ac:dyDescent="0.2">
      <c r="A515">
        <f>ROW(Source!A250)</f>
        <v>250</v>
      </c>
      <c r="B515">
        <v>53551706</v>
      </c>
      <c r="C515">
        <v>53553454</v>
      </c>
      <c r="D515">
        <v>18409850</v>
      </c>
      <c r="E515">
        <v>1</v>
      </c>
      <c r="F515">
        <v>1</v>
      </c>
      <c r="G515">
        <v>1</v>
      </c>
      <c r="H515">
        <v>1</v>
      </c>
      <c r="I515" t="s">
        <v>1676</v>
      </c>
      <c r="J515" t="s">
        <v>3</v>
      </c>
      <c r="K515" t="s">
        <v>1677</v>
      </c>
      <c r="L515">
        <v>1369</v>
      </c>
      <c r="N515">
        <v>1013</v>
      </c>
      <c r="O515" t="s">
        <v>1486</v>
      </c>
      <c r="P515" t="s">
        <v>1486</v>
      </c>
      <c r="Q515">
        <v>1</v>
      </c>
      <c r="W515">
        <v>0</v>
      </c>
      <c r="X515">
        <v>855544366</v>
      </c>
      <c r="Y515">
        <v>16.438674999999996</v>
      </c>
      <c r="AA515">
        <v>0</v>
      </c>
      <c r="AB515">
        <v>0</v>
      </c>
      <c r="AC515">
        <v>0</v>
      </c>
      <c r="AD515">
        <v>319.63</v>
      </c>
      <c r="AE515">
        <v>0</v>
      </c>
      <c r="AF515">
        <v>0</v>
      </c>
      <c r="AG515">
        <v>0</v>
      </c>
      <c r="AH515">
        <v>319.63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12.43</v>
      </c>
      <c r="AU515" t="s">
        <v>62</v>
      </c>
      <c r="AV515">
        <v>1</v>
      </c>
      <c r="AW515">
        <v>2</v>
      </c>
      <c r="AX515">
        <v>53553460</v>
      </c>
      <c r="AY515">
        <v>2</v>
      </c>
      <c r="AZ515">
        <v>137216</v>
      </c>
      <c r="BA515">
        <v>481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Y515*Source!I250</f>
        <v>4.660693135999999</v>
      </c>
      <c r="CY515">
        <f>AD515</f>
        <v>319.63</v>
      </c>
      <c r="CZ515">
        <f>AH515</f>
        <v>319.63</v>
      </c>
      <c r="DA515">
        <f>AL515</f>
        <v>1</v>
      </c>
      <c r="DB515">
        <f>ROUND((ROUND(AT515*CZ515,2)*ROUND((1.15*1.15),7)),2)</f>
        <v>5254.29</v>
      </c>
      <c r="DC515">
        <f>ROUND((ROUND(AT515*AG515,2)*ROUND((1.15*1.15),7)),2)</f>
        <v>0</v>
      </c>
    </row>
    <row r="516" spans="1:107" x14ac:dyDescent="0.2">
      <c r="A516">
        <f>ROW(Source!A250)</f>
        <v>250</v>
      </c>
      <c r="B516">
        <v>53551706</v>
      </c>
      <c r="C516">
        <v>53553454</v>
      </c>
      <c r="D516">
        <v>121548</v>
      </c>
      <c r="E516">
        <v>1</v>
      </c>
      <c r="F516">
        <v>1</v>
      </c>
      <c r="G516">
        <v>1</v>
      </c>
      <c r="H516">
        <v>1</v>
      </c>
      <c r="I516" t="s">
        <v>31</v>
      </c>
      <c r="J516" t="s">
        <v>3</v>
      </c>
      <c r="K516" t="s">
        <v>1489</v>
      </c>
      <c r="L516">
        <v>608254</v>
      </c>
      <c r="N516">
        <v>1013</v>
      </c>
      <c r="O516" t="s">
        <v>1490</v>
      </c>
      <c r="P516" t="s">
        <v>1490</v>
      </c>
      <c r="Q516">
        <v>1</v>
      </c>
      <c r="W516">
        <v>0</v>
      </c>
      <c r="X516">
        <v>-185737400</v>
      </c>
      <c r="Y516">
        <v>0.10062500000000001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7.0000000000000007E-2</v>
      </c>
      <c r="AU516" t="s">
        <v>61</v>
      </c>
      <c r="AV516">
        <v>2</v>
      </c>
      <c r="AW516">
        <v>2</v>
      </c>
      <c r="AX516">
        <v>53553461</v>
      </c>
      <c r="AY516">
        <v>1</v>
      </c>
      <c r="AZ516">
        <v>6144</v>
      </c>
      <c r="BA516">
        <v>482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Y516*Source!I250</f>
        <v>2.8529200000000001E-2</v>
      </c>
      <c r="CY516">
        <f>AD516</f>
        <v>0</v>
      </c>
      <c r="CZ516">
        <f>AH516</f>
        <v>0</v>
      </c>
      <c r="DA516">
        <f>AL516</f>
        <v>1</v>
      </c>
      <c r="DB516">
        <f>ROUND((ROUND(AT516*CZ516,2)*ROUND((1.25*1.15),7)),2)</f>
        <v>0</v>
      </c>
      <c r="DC516">
        <f>ROUND((ROUND(AT516*AG516,2)*ROUND((1.25*1.15),7)),2)</f>
        <v>0</v>
      </c>
    </row>
    <row r="517" spans="1:107" x14ac:dyDescent="0.2">
      <c r="A517">
        <f>ROW(Source!A250)</f>
        <v>250</v>
      </c>
      <c r="B517">
        <v>53551706</v>
      </c>
      <c r="C517">
        <v>53553454</v>
      </c>
      <c r="D517">
        <v>29172379</v>
      </c>
      <c r="E517">
        <v>1</v>
      </c>
      <c r="F517">
        <v>1</v>
      </c>
      <c r="G517">
        <v>1</v>
      </c>
      <c r="H517">
        <v>2</v>
      </c>
      <c r="I517" t="s">
        <v>1495</v>
      </c>
      <c r="J517" t="s">
        <v>1496</v>
      </c>
      <c r="K517" t="s">
        <v>1497</v>
      </c>
      <c r="L517">
        <v>1368</v>
      </c>
      <c r="N517">
        <v>1011</v>
      </c>
      <c r="O517" t="s">
        <v>1494</v>
      </c>
      <c r="P517" t="s">
        <v>1494</v>
      </c>
      <c r="Q517">
        <v>1</v>
      </c>
      <c r="W517">
        <v>0</v>
      </c>
      <c r="X517">
        <v>1106923569</v>
      </c>
      <c r="Y517">
        <v>0.10062500000000001</v>
      </c>
      <c r="AA517">
        <v>0</v>
      </c>
      <c r="AB517">
        <v>112</v>
      </c>
      <c r="AC517">
        <v>13.5</v>
      </c>
      <c r="AD517">
        <v>0</v>
      </c>
      <c r="AE517">
        <v>0</v>
      </c>
      <c r="AF517">
        <v>112</v>
      </c>
      <c r="AG517">
        <v>13.5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1</v>
      </c>
      <c r="AQ517">
        <v>0</v>
      </c>
      <c r="AR517">
        <v>0</v>
      </c>
      <c r="AS517" t="s">
        <v>3</v>
      </c>
      <c r="AT517">
        <v>7.0000000000000007E-2</v>
      </c>
      <c r="AU517" t="s">
        <v>61</v>
      </c>
      <c r="AV517">
        <v>0</v>
      </c>
      <c r="AW517">
        <v>2</v>
      </c>
      <c r="AX517">
        <v>53553462</v>
      </c>
      <c r="AY517">
        <v>1</v>
      </c>
      <c r="AZ517">
        <v>6144</v>
      </c>
      <c r="BA517">
        <v>483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Y517*Source!I250</f>
        <v>2.8529200000000001E-2</v>
      </c>
      <c r="CY517">
        <f>AB517</f>
        <v>112</v>
      </c>
      <c r="CZ517">
        <f>AF517</f>
        <v>112</v>
      </c>
      <c r="DA517">
        <f>AJ517</f>
        <v>1</v>
      </c>
      <c r="DB517">
        <f>ROUND((ROUND(AT517*CZ517,2)*ROUND((1.25*1.15),7)),2)</f>
        <v>11.27</v>
      </c>
      <c r="DC517">
        <f>ROUND((ROUND(AT517*AG517,2)*ROUND((1.25*1.15),7)),2)</f>
        <v>1.37</v>
      </c>
    </row>
    <row r="518" spans="1:107" x14ac:dyDescent="0.2">
      <c r="A518">
        <f>ROW(Source!A250)</f>
        <v>250</v>
      </c>
      <c r="B518">
        <v>53551706</v>
      </c>
      <c r="C518">
        <v>53553454</v>
      </c>
      <c r="D518">
        <v>29174913</v>
      </c>
      <c r="E518">
        <v>1</v>
      </c>
      <c r="F518">
        <v>1</v>
      </c>
      <c r="G518">
        <v>1</v>
      </c>
      <c r="H518">
        <v>2</v>
      </c>
      <c r="I518" t="s">
        <v>1513</v>
      </c>
      <c r="J518" t="s">
        <v>1514</v>
      </c>
      <c r="K518" t="s">
        <v>1515</v>
      </c>
      <c r="L518">
        <v>1368</v>
      </c>
      <c r="N518">
        <v>1011</v>
      </c>
      <c r="O518" t="s">
        <v>1494</v>
      </c>
      <c r="P518" t="s">
        <v>1494</v>
      </c>
      <c r="Q518">
        <v>1</v>
      </c>
      <c r="W518">
        <v>0</v>
      </c>
      <c r="X518">
        <v>1230759911</v>
      </c>
      <c r="Y518">
        <v>0.12937499999999999</v>
      </c>
      <c r="AA518">
        <v>0</v>
      </c>
      <c r="AB518">
        <v>87.17</v>
      </c>
      <c r="AC518">
        <v>11.6</v>
      </c>
      <c r="AD518">
        <v>0</v>
      </c>
      <c r="AE518">
        <v>0</v>
      </c>
      <c r="AF518">
        <v>87.17</v>
      </c>
      <c r="AG518">
        <v>11.6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1</v>
      </c>
      <c r="AQ518">
        <v>0</v>
      </c>
      <c r="AR518">
        <v>0</v>
      </c>
      <c r="AS518" t="s">
        <v>3</v>
      </c>
      <c r="AT518">
        <v>0.09</v>
      </c>
      <c r="AU518" t="s">
        <v>61</v>
      </c>
      <c r="AV518">
        <v>0</v>
      </c>
      <c r="AW518">
        <v>2</v>
      </c>
      <c r="AX518">
        <v>53553463</v>
      </c>
      <c r="AY518">
        <v>1</v>
      </c>
      <c r="AZ518">
        <v>6144</v>
      </c>
      <c r="BA518">
        <v>484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Y518*Source!I250</f>
        <v>3.6680399999999995E-2</v>
      </c>
      <c r="CY518">
        <f>AB518</f>
        <v>87.17</v>
      </c>
      <c r="CZ518">
        <f>AF518</f>
        <v>87.17</v>
      </c>
      <c r="DA518">
        <f>AJ518</f>
        <v>1</v>
      </c>
      <c r="DB518">
        <f>ROUND((ROUND(AT518*CZ518,2)*ROUND((1.25*1.15),7)),2)</f>
        <v>11.28</v>
      </c>
      <c r="DC518">
        <f>ROUND((ROUND(AT518*AG518,2)*ROUND((1.25*1.15),7)),2)</f>
        <v>1.5</v>
      </c>
    </row>
    <row r="519" spans="1:107" x14ac:dyDescent="0.2">
      <c r="A519">
        <f>ROW(Source!A250)</f>
        <v>250</v>
      </c>
      <c r="B519">
        <v>53551706</v>
      </c>
      <c r="C519">
        <v>53553454</v>
      </c>
      <c r="D519">
        <v>29112807</v>
      </c>
      <c r="E519">
        <v>1</v>
      </c>
      <c r="F519">
        <v>1</v>
      </c>
      <c r="G519">
        <v>1</v>
      </c>
      <c r="H519">
        <v>3</v>
      </c>
      <c r="I519" t="s">
        <v>361</v>
      </c>
      <c r="J519" t="s">
        <v>363</v>
      </c>
      <c r="K519" t="s">
        <v>362</v>
      </c>
      <c r="L519">
        <v>1327</v>
      </c>
      <c r="N519">
        <v>1005</v>
      </c>
      <c r="O519" t="s">
        <v>128</v>
      </c>
      <c r="P519" t="s">
        <v>128</v>
      </c>
      <c r="Q519">
        <v>1</v>
      </c>
      <c r="W519">
        <v>0</v>
      </c>
      <c r="X519">
        <v>1217526480</v>
      </c>
      <c r="Y519">
        <v>1200</v>
      </c>
      <c r="AA519">
        <v>23.83</v>
      </c>
      <c r="AB519">
        <v>0</v>
      </c>
      <c r="AC519">
        <v>0</v>
      </c>
      <c r="AD519">
        <v>0</v>
      </c>
      <c r="AE519">
        <v>23.83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0</v>
      </c>
      <c r="AP519">
        <v>0</v>
      </c>
      <c r="AQ519">
        <v>0</v>
      </c>
      <c r="AR519">
        <v>0</v>
      </c>
      <c r="AS519" t="s">
        <v>3</v>
      </c>
      <c r="AT519">
        <v>1200</v>
      </c>
      <c r="AU519" t="s">
        <v>3</v>
      </c>
      <c r="AV519">
        <v>0</v>
      </c>
      <c r="AW519">
        <v>1</v>
      </c>
      <c r="AX519">
        <v>-1</v>
      </c>
      <c r="AY519">
        <v>0</v>
      </c>
      <c r="AZ519">
        <v>0</v>
      </c>
      <c r="BA519" t="s">
        <v>3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Y519*Source!I250</f>
        <v>340.22399999999999</v>
      </c>
      <c r="CY519">
        <f>AA519</f>
        <v>23.83</v>
      </c>
      <c r="CZ519">
        <f>AE519</f>
        <v>23.83</v>
      </c>
      <c r="DA519">
        <f>AI519</f>
        <v>1</v>
      </c>
      <c r="DB519">
        <f>ROUND(ROUND(AT519*CZ519,2),2)</f>
        <v>28596</v>
      </c>
      <c r="DC519">
        <f>ROUND(ROUND(AT519*AG519,2),2)</f>
        <v>0</v>
      </c>
    </row>
    <row r="520" spans="1:107" x14ac:dyDescent="0.2">
      <c r="A520">
        <f>ROW(Source!A251)</f>
        <v>251</v>
      </c>
      <c r="B520">
        <v>53551707</v>
      </c>
      <c r="C520">
        <v>53553454</v>
      </c>
      <c r="D520">
        <v>18409850</v>
      </c>
      <c r="E520">
        <v>1</v>
      </c>
      <c r="F520">
        <v>1</v>
      </c>
      <c r="G520">
        <v>1</v>
      </c>
      <c r="H520">
        <v>1</v>
      </c>
      <c r="I520" t="s">
        <v>1676</v>
      </c>
      <c r="J520" t="s">
        <v>3</v>
      </c>
      <c r="K520" t="s">
        <v>1677</v>
      </c>
      <c r="L520">
        <v>1369</v>
      </c>
      <c r="N520">
        <v>1013</v>
      </c>
      <c r="O520" t="s">
        <v>1486</v>
      </c>
      <c r="P520" t="s">
        <v>1486</v>
      </c>
      <c r="Q520">
        <v>1</v>
      </c>
      <c r="W520">
        <v>0</v>
      </c>
      <c r="X520">
        <v>855544366</v>
      </c>
      <c r="Y520">
        <v>16.438674999999996</v>
      </c>
      <c r="AA520">
        <v>0</v>
      </c>
      <c r="AB520">
        <v>0</v>
      </c>
      <c r="AC520">
        <v>0</v>
      </c>
      <c r="AD520">
        <v>319.63</v>
      </c>
      <c r="AE520">
        <v>0</v>
      </c>
      <c r="AF520">
        <v>0</v>
      </c>
      <c r="AG520">
        <v>0</v>
      </c>
      <c r="AH520">
        <v>319.63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12.43</v>
      </c>
      <c r="AU520" t="s">
        <v>62</v>
      </c>
      <c r="AV520">
        <v>1</v>
      </c>
      <c r="AW520">
        <v>2</v>
      </c>
      <c r="AX520">
        <v>53553460</v>
      </c>
      <c r="AY520">
        <v>2</v>
      </c>
      <c r="AZ520">
        <v>137216</v>
      </c>
      <c r="BA520">
        <v>486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Y520*Source!I251</f>
        <v>4.660693135999999</v>
      </c>
      <c r="CY520">
        <f>AD520</f>
        <v>319.63</v>
      </c>
      <c r="CZ520">
        <f>AH520</f>
        <v>319.63</v>
      </c>
      <c r="DA520">
        <f>AL520</f>
        <v>1</v>
      </c>
      <c r="DB520">
        <f>ROUND((ROUND(AT520*CZ520,2)*ROUND((1.15*1.15),7)),2)</f>
        <v>5254.29</v>
      </c>
      <c r="DC520">
        <f>ROUND((ROUND(AT520*AG520,2)*ROUND((1.15*1.15),7)),2)</f>
        <v>0</v>
      </c>
    </row>
    <row r="521" spans="1:107" x14ac:dyDescent="0.2">
      <c r="A521">
        <f>ROW(Source!A251)</f>
        <v>251</v>
      </c>
      <c r="B521">
        <v>53551707</v>
      </c>
      <c r="C521">
        <v>53553454</v>
      </c>
      <c r="D521">
        <v>121548</v>
      </c>
      <c r="E521">
        <v>1</v>
      </c>
      <c r="F521">
        <v>1</v>
      </c>
      <c r="G521">
        <v>1</v>
      </c>
      <c r="H521">
        <v>1</v>
      </c>
      <c r="I521" t="s">
        <v>31</v>
      </c>
      <c r="J521" t="s">
        <v>3</v>
      </c>
      <c r="K521" t="s">
        <v>1489</v>
      </c>
      <c r="L521">
        <v>608254</v>
      </c>
      <c r="N521">
        <v>1013</v>
      </c>
      <c r="O521" t="s">
        <v>1490</v>
      </c>
      <c r="P521" t="s">
        <v>1490</v>
      </c>
      <c r="Q521">
        <v>1</v>
      </c>
      <c r="W521">
        <v>0</v>
      </c>
      <c r="X521">
        <v>-185737400</v>
      </c>
      <c r="Y521">
        <v>0.10062500000000001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7.0000000000000007E-2</v>
      </c>
      <c r="AU521" t="s">
        <v>61</v>
      </c>
      <c r="AV521">
        <v>2</v>
      </c>
      <c r="AW521">
        <v>2</v>
      </c>
      <c r="AX521">
        <v>53553461</v>
      </c>
      <c r="AY521">
        <v>1</v>
      </c>
      <c r="AZ521">
        <v>6144</v>
      </c>
      <c r="BA521">
        <v>487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Y521*Source!I251</f>
        <v>2.8529200000000001E-2</v>
      </c>
      <c r="CY521">
        <f>AD521</f>
        <v>0</v>
      </c>
      <c r="CZ521">
        <f>AH521</f>
        <v>0</v>
      </c>
      <c r="DA521">
        <f>AL521</f>
        <v>1</v>
      </c>
      <c r="DB521">
        <f>ROUND((ROUND(AT521*CZ521,2)*ROUND((1.25*1.15),7)),2)</f>
        <v>0</v>
      </c>
      <c r="DC521">
        <f>ROUND((ROUND(AT521*AG521,2)*ROUND((1.25*1.15),7)),2)</f>
        <v>0</v>
      </c>
    </row>
    <row r="522" spans="1:107" x14ac:dyDescent="0.2">
      <c r="A522">
        <f>ROW(Source!A251)</f>
        <v>251</v>
      </c>
      <c r="B522">
        <v>53551707</v>
      </c>
      <c r="C522">
        <v>53553454</v>
      </c>
      <c r="D522">
        <v>29172379</v>
      </c>
      <c r="E522">
        <v>1</v>
      </c>
      <c r="F522">
        <v>1</v>
      </c>
      <c r="G522">
        <v>1</v>
      </c>
      <c r="H522">
        <v>2</v>
      </c>
      <c r="I522" t="s">
        <v>1495</v>
      </c>
      <c r="J522" t="s">
        <v>1496</v>
      </c>
      <c r="K522" t="s">
        <v>1497</v>
      </c>
      <c r="L522">
        <v>1368</v>
      </c>
      <c r="N522">
        <v>1011</v>
      </c>
      <c r="O522" t="s">
        <v>1494</v>
      </c>
      <c r="P522" t="s">
        <v>1494</v>
      </c>
      <c r="Q522">
        <v>1</v>
      </c>
      <c r="W522">
        <v>0</v>
      </c>
      <c r="X522">
        <v>1106923569</v>
      </c>
      <c r="Y522">
        <v>0.10062500000000001</v>
      </c>
      <c r="AA522">
        <v>0</v>
      </c>
      <c r="AB522">
        <v>112</v>
      </c>
      <c r="AC522">
        <v>13.5</v>
      </c>
      <c r="AD522">
        <v>0</v>
      </c>
      <c r="AE522">
        <v>0</v>
      </c>
      <c r="AF522">
        <v>112</v>
      </c>
      <c r="AG522">
        <v>13.5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7.0000000000000007E-2</v>
      </c>
      <c r="AU522" t="s">
        <v>61</v>
      </c>
      <c r="AV522">
        <v>0</v>
      </c>
      <c r="AW522">
        <v>2</v>
      </c>
      <c r="AX522">
        <v>53553462</v>
      </c>
      <c r="AY522">
        <v>1</v>
      </c>
      <c r="AZ522">
        <v>6144</v>
      </c>
      <c r="BA522">
        <v>488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Y522*Source!I251</f>
        <v>2.8529200000000001E-2</v>
      </c>
      <c r="CY522">
        <f>AB522</f>
        <v>112</v>
      </c>
      <c r="CZ522">
        <f>AF522</f>
        <v>112</v>
      </c>
      <c r="DA522">
        <f>AJ522</f>
        <v>1</v>
      </c>
      <c r="DB522">
        <f>ROUND((ROUND(AT522*CZ522,2)*ROUND((1.25*1.15),7)),2)</f>
        <v>11.27</v>
      </c>
      <c r="DC522">
        <f>ROUND((ROUND(AT522*AG522,2)*ROUND((1.25*1.15),7)),2)</f>
        <v>1.37</v>
      </c>
    </row>
    <row r="523" spans="1:107" x14ac:dyDescent="0.2">
      <c r="A523">
        <f>ROW(Source!A251)</f>
        <v>251</v>
      </c>
      <c r="B523">
        <v>53551707</v>
      </c>
      <c r="C523">
        <v>53553454</v>
      </c>
      <c r="D523">
        <v>29174913</v>
      </c>
      <c r="E523">
        <v>1</v>
      </c>
      <c r="F523">
        <v>1</v>
      </c>
      <c r="G523">
        <v>1</v>
      </c>
      <c r="H523">
        <v>2</v>
      </c>
      <c r="I523" t="s">
        <v>1513</v>
      </c>
      <c r="J523" t="s">
        <v>1514</v>
      </c>
      <c r="K523" t="s">
        <v>1515</v>
      </c>
      <c r="L523">
        <v>1368</v>
      </c>
      <c r="N523">
        <v>1011</v>
      </c>
      <c r="O523" t="s">
        <v>1494</v>
      </c>
      <c r="P523" t="s">
        <v>1494</v>
      </c>
      <c r="Q523">
        <v>1</v>
      </c>
      <c r="W523">
        <v>0</v>
      </c>
      <c r="X523">
        <v>1230759911</v>
      </c>
      <c r="Y523">
        <v>0.12937499999999999</v>
      </c>
      <c r="AA523">
        <v>0</v>
      </c>
      <c r="AB523">
        <v>87.17</v>
      </c>
      <c r="AC523">
        <v>11.6</v>
      </c>
      <c r="AD523">
        <v>0</v>
      </c>
      <c r="AE523">
        <v>0</v>
      </c>
      <c r="AF523">
        <v>87.17</v>
      </c>
      <c r="AG523">
        <v>11.6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0.09</v>
      </c>
      <c r="AU523" t="s">
        <v>61</v>
      </c>
      <c r="AV523">
        <v>0</v>
      </c>
      <c r="AW523">
        <v>2</v>
      </c>
      <c r="AX523">
        <v>53553463</v>
      </c>
      <c r="AY523">
        <v>1</v>
      </c>
      <c r="AZ523">
        <v>6144</v>
      </c>
      <c r="BA523">
        <v>489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Y523*Source!I251</f>
        <v>3.6680399999999995E-2</v>
      </c>
      <c r="CY523">
        <f>AB523</f>
        <v>87.17</v>
      </c>
      <c r="CZ523">
        <f>AF523</f>
        <v>87.17</v>
      </c>
      <c r="DA523">
        <f>AJ523</f>
        <v>1</v>
      </c>
      <c r="DB523">
        <f>ROUND((ROUND(AT523*CZ523,2)*ROUND((1.25*1.15),7)),2)</f>
        <v>11.28</v>
      </c>
      <c r="DC523">
        <f>ROUND((ROUND(AT523*AG523,2)*ROUND((1.25*1.15),7)),2)</f>
        <v>1.5</v>
      </c>
    </row>
    <row r="524" spans="1:107" x14ac:dyDescent="0.2">
      <c r="A524">
        <f>ROW(Source!A251)</f>
        <v>251</v>
      </c>
      <c r="B524">
        <v>53551707</v>
      </c>
      <c r="C524">
        <v>53553454</v>
      </c>
      <c r="D524">
        <v>29112807</v>
      </c>
      <c r="E524">
        <v>1</v>
      </c>
      <c r="F524">
        <v>1</v>
      </c>
      <c r="G524">
        <v>1</v>
      </c>
      <c r="H524">
        <v>3</v>
      </c>
      <c r="I524" t="s">
        <v>361</v>
      </c>
      <c r="J524" t="s">
        <v>363</v>
      </c>
      <c r="K524" t="s">
        <v>362</v>
      </c>
      <c r="L524">
        <v>1327</v>
      </c>
      <c r="N524">
        <v>1005</v>
      </c>
      <c r="O524" t="s">
        <v>128</v>
      </c>
      <c r="P524" t="s">
        <v>128</v>
      </c>
      <c r="Q524">
        <v>1</v>
      </c>
      <c r="W524">
        <v>0</v>
      </c>
      <c r="X524">
        <v>1217526480</v>
      </c>
      <c r="Y524">
        <v>1200</v>
      </c>
      <c r="AA524">
        <v>137.5</v>
      </c>
      <c r="AB524">
        <v>0</v>
      </c>
      <c r="AC524">
        <v>0</v>
      </c>
      <c r="AD524">
        <v>0</v>
      </c>
      <c r="AE524">
        <v>23.83</v>
      </c>
      <c r="AF524">
        <v>0</v>
      </c>
      <c r="AG524">
        <v>0</v>
      </c>
      <c r="AH524">
        <v>0</v>
      </c>
      <c r="AI524">
        <v>5.77</v>
      </c>
      <c r="AJ524">
        <v>1</v>
      </c>
      <c r="AK524">
        <v>1</v>
      </c>
      <c r="AL524">
        <v>1</v>
      </c>
      <c r="AN524">
        <v>0</v>
      </c>
      <c r="AO524">
        <v>0</v>
      </c>
      <c r="AP524">
        <v>0</v>
      </c>
      <c r="AQ524">
        <v>0</v>
      </c>
      <c r="AR524">
        <v>0</v>
      </c>
      <c r="AS524" t="s">
        <v>3</v>
      </c>
      <c r="AT524">
        <v>1200</v>
      </c>
      <c r="AU524" t="s">
        <v>3</v>
      </c>
      <c r="AV524">
        <v>0</v>
      </c>
      <c r="AW524">
        <v>1</v>
      </c>
      <c r="AX524">
        <v>-1</v>
      </c>
      <c r="AY524">
        <v>0</v>
      </c>
      <c r="AZ524">
        <v>0</v>
      </c>
      <c r="BA524" t="s">
        <v>3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Y524*Source!I251</f>
        <v>340.22399999999999</v>
      </c>
      <c r="CY524">
        <f>AA524</f>
        <v>137.5</v>
      </c>
      <c r="CZ524">
        <f>AE524</f>
        <v>23.83</v>
      </c>
      <c r="DA524">
        <f>AI524</f>
        <v>5.77</v>
      </c>
      <c r="DB524">
        <f>ROUND(ROUND(AT524*CZ524,2),2)</f>
        <v>28596</v>
      </c>
      <c r="DC524">
        <f>ROUND(ROUND(AT524*AG524,2),2)</f>
        <v>0</v>
      </c>
    </row>
    <row r="525" spans="1:107" x14ac:dyDescent="0.2">
      <c r="A525">
        <f>ROW(Source!A254)</f>
        <v>254</v>
      </c>
      <c r="B525">
        <v>53551706</v>
      </c>
      <c r="C525">
        <v>53553466</v>
      </c>
      <c r="D525">
        <v>18411771</v>
      </c>
      <c r="E525">
        <v>1</v>
      </c>
      <c r="F525">
        <v>1</v>
      </c>
      <c r="G525">
        <v>1</v>
      </c>
      <c r="H525">
        <v>1</v>
      </c>
      <c r="I525" t="s">
        <v>1668</v>
      </c>
      <c r="J525" t="s">
        <v>3</v>
      </c>
      <c r="K525" t="s">
        <v>1669</v>
      </c>
      <c r="L525">
        <v>1369</v>
      </c>
      <c r="N525">
        <v>1013</v>
      </c>
      <c r="O525" t="s">
        <v>1486</v>
      </c>
      <c r="P525" t="s">
        <v>1486</v>
      </c>
      <c r="Q525">
        <v>1</v>
      </c>
      <c r="W525">
        <v>0</v>
      </c>
      <c r="X525">
        <v>922534627</v>
      </c>
      <c r="Y525">
        <v>52.251974999999987</v>
      </c>
      <c r="AA525">
        <v>0</v>
      </c>
      <c r="AB525">
        <v>0</v>
      </c>
      <c r="AC525">
        <v>0</v>
      </c>
      <c r="AD525">
        <v>279.81</v>
      </c>
      <c r="AE525">
        <v>0</v>
      </c>
      <c r="AF525">
        <v>0</v>
      </c>
      <c r="AG525">
        <v>0</v>
      </c>
      <c r="AH525">
        <v>279.81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39.51</v>
      </c>
      <c r="AU525" t="s">
        <v>62</v>
      </c>
      <c r="AV525">
        <v>1</v>
      </c>
      <c r="AW525">
        <v>2</v>
      </c>
      <c r="AX525">
        <v>53553473</v>
      </c>
      <c r="AY525">
        <v>2</v>
      </c>
      <c r="AZ525">
        <v>137216</v>
      </c>
      <c r="BA525">
        <v>491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Y525*Source!I254</f>
        <v>228.50833706999993</v>
      </c>
      <c r="CY525">
        <f>AD525</f>
        <v>279.81</v>
      </c>
      <c r="CZ525">
        <f>AH525</f>
        <v>279.81</v>
      </c>
      <c r="DA525">
        <f>AL525</f>
        <v>1</v>
      </c>
      <c r="DB525">
        <f>ROUND((ROUND(AT525*CZ525,2)*ROUND((1.15*1.15),7)),2)</f>
        <v>14620.62</v>
      </c>
      <c r="DC525">
        <f>ROUND((ROUND(AT525*AG525,2)*ROUND((1.15*1.15),7)),2)</f>
        <v>0</v>
      </c>
    </row>
    <row r="526" spans="1:107" x14ac:dyDescent="0.2">
      <c r="A526">
        <f>ROW(Source!A254)</f>
        <v>254</v>
      </c>
      <c r="B526">
        <v>53551706</v>
      </c>
      <c r="C526">
        <v>53553466</v>
      </c>
      <c r="D526">
        <v>121548</v>
      </c>
      <c r="E526">
        <v>1</v>
      </c>
      <c r="F526">
        <v>1</v>
      </c>
      <c r="G526">
        <v>1</v>
      </c>
      <c r="H526">
        <v>1</v>
      </c>
      <c r="I526" t="s">
        <v>31</v>
      </c>
      <c r="J526" t="s">
        <v>3</v>
      </c>
      <c r="K526" t="s">
        <v>1489</v>
      </c>
      <c r="L526">
        <v>608254</v>
      </c>
      <c r="N526">
        <v>1013</v>
      </c>
      <c r="O526" t="s">
        <v>1490</v>
      </c>
      <c r="P526" t="s">
        <v>1490</v>
      </c>
      <c r="Q526">
        <v>1</v>
      </c>
      <c r="W526">
        <v>0</v>
      </c>
      <c r="X526">
        <v>-185737400</v>
      </c>
      <c r="Y526">
        <v>1.8256249999999998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1</v>
      </c>
      <c r="AQ526">
        <v>0</v>
      </c>
      <c r="AR526">
        <v>0</v>
      </c>
      <c r="AS526" t="s">
        <v>3</v>
      </c>
      <c r="AT526">
        <v>1.27</v>
      </c>
      <c r="AU526" t="s">
        <v>61</v>
      </c>
      <c r="AV526">
        <v>2</v>
      </c>
      <c r="AW526">
        <v>2</v>
      </c>
      <c r="AX526">
        <v>53553474</v>
      </c>
      <c r="AY526">
        <v>1</v>
      </c>
      <c r="AZ526">
        <v>6144</v>
      </c>
      <c r="BA526">
        <v>492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Y526*Source!I254</f>
        <v>7.9838232499999986</v>
      </c>
      <c r="CY526">
        <f>AD526</f>
        <v>0</v>
      </c>
      <c r="CZ526">
        <f>AH526</f>
        <v>0</v>
      </c>
      <c r="DA526">
        <f>AL526</f>
        <v>1</v>
      </c>
      <c r="DB526">
        <f>ROUND((ROUND(AT526*CZ526,2)*ROUND((1.25*1.15),7)),2)</f>
        <v>0</v>
      </c>
      <c r="DC526">
        <f>ROUND((ROUND(AT526*AG526,2)*ROUND((1.25*1.15),7)),2)</f>
        <v>0</v>
      </c>
    </row>
    <row r="527" spans="1:107" x14ac:dyDescent="0.2">
      <c r="A527">
        <f>ROW(Source!A254)</f>
        <v>254</v>
      </c>
      <c r="B527">
        <v>53551706</v>
      </c>
      <c r="C527">
        <v>53553466</v>
      </c>
      <c r="D527">
        <v>29172556</v>
      </c>
      <c r="E527">
        <v>1</v>
      </c>
      <c r="F527">
        <v>1</v>
      </c>
      <c r="G527">
        <v>1</v>
      </c>
      <c r="H527">
        <v>2</v>
      </c>
      <c r="I527" t="s">
        <v>1647</v>
      </c>
      <c r="J527" t="s">
        <v>1667</v>
      </c>
      <c r="K527" t="s">
        <v>1649</v>
      </c>
      <c r="L527">
        <v>1368</v>
      </c>
      <c r="N527">
        <v>1011</v>
      </c>
      <c r="O527" t="s">
        <v>1494</v>
      </c>
      <c r="P527" t="s">
        <v>1494</v>
      </c>
      <c r="Q527">
        <v>1</v>
      </c>
      <c r="W527">
        <v>0</v>
      </c>
      <c r="X527">
        <v>344519037</v>
      </c>
      <c r="Y527">
        <v>1.8256249999999998</v>
      </c>
      <c r="AA527">
        <v>0</v>
      </c>
      <c r="AB527">
        <v>31.26</v>
      </c>
      <c r="AC527">
        <v>13.5</v>
      </c>
      <c r="AD527">
        <v>0</v>
      </c>
      <c r="AE527">
        <v>0</v>
      </c>
      <c r="AF527">
        <v>31.26</v>
      </c>
      <c r="AG527">
        <v>13.5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1.27</v>
      </c>
      <c r="AU527" t="s">
        <v>61</v>
      </c>
      <c r="AV527">
        <v>0</v>
      </c>
      <c r="AW527">
        <v>2</v>
      </c>
      <c r="AX527">
        <v>53553475</v>
      </c>
      <c r="AY527">
        <v>1</v>
      </c>
      <c r="AZ527">
        <v>6144</v>
      </c>
      <c r="BA527">
        <v>493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Y527*Source!I254</f>
        <v>7.9838232499999986</v>
      </c>
      <c r="CY527">
        <f>AB527</f>
        <v>31.26</v>
      </c>
      <c r="CZ527">
        <f>AF527</f>
        <v>31.26</v>
      </c>
      <c r="DA527">
        <f>AJ527</f>
        <v>1</v>
      </c>
      <c r="DB527">
        <f>ROUND((ROUND(AT527*CZ527,2)*ROUND((1.25*1.15),7)),2)</f>
        <v>57.07</v>
      </c>
      <c r="DC527">
        <f>ROUND((ROUND(AT527*AG527,2)*ROUND((1.25*1.15),7)),2)</f>
        <v>24.65</v>
      </c>
    </row>
    <row r="528" spans="1:107" x14ac:dyDescent="0.2">
      <c r="A528">
        <f>ROW(Source!A254)</f>
        <v>254</v>
      </c>
      <c r="B528">
        <v>53551706</v>
      </c>
      <c r="C528">
        <v>53553466</v>
      </c>
      <c r="D528">
        <v>29173152</v>
      </c>
      <c r="E528">
        <v>1</v>
      </c>
      <c r="F528">
        <v>1</v>
      </c>
      <c r="G528">
        <v>1</v>
      </c>
      <c r="H528">
        <v>2</v>
      </c>
      <c r="I528" t="s">
        <v>1670</v>
      </c>
      <c r="J528" t="s">
        <v>1671</v>
      </c>
      <c r="K528" t="s">
        <v>1672</v>
      </c>
      <c r="L528">
        <v>1368</v>
      </c>
      <c r="N528">
        <v>1011</v>
      </c>
      <c r="O528" t="s">
        <v>1494</v>
      </c>
      <c r="P528" t="s">
        <v>1494</v>
      </c>
      <c r="Q528">
        <v>1</v>
      </c>
      <c r="W528">
        <v>0</v>
      </c>
      <c r="X528">
        <v>-944612788</v>
      </c>
      <c r="Y528">
        <v>13.038124999999999</v>
      </c>
      <c r="AA528">
        <v>0</v>
      </c>
      <c r="AB528">
        <v>0.5</v>
      </c>
      <c r="AC528">
        <v>0</v>
      </c>
      <c r="AD528">
        <v>0</v>
      </c>
      <c r="AE528">
        <v>0</v>
      </c>
      <c r="AF528">
        <v>0.5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9.07</v>
      </c>
      <c r="AU528" t="s">
        <v>61</v>
      </c>
      <c r="AV528">
        <v>0</v>
      </c>
      <c r="AW528">
        <v>2</v>
      </c>
      <c r="AX528">
        <v>53553476</v>
      </c>
      <c r="AY528">
        <v>1</v>
      </c>
      <c r="AZ528">
        <v>6144</v>
      </c>
      <c r="BA528">
        <v>494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Y528*Source!I254</f>
        <v>57.018328249999996</v>
      </c>
      <c r="CY528">
        <f>AB528</f>
        <v>0.5</v>
      </c>
      <c r="CZ528">
        <f>AF528</f>
        <v>0.5</v>
      </c>
      <c r="DA528">
        <f>AJ528</f>
        <v>1</v>
      </c>
      <c r="DB528">
        <f>ROUND((ROUND(AT528*CZ528,2)*ROUND((1.25*1.15),7)),2)</f>
        <v>6.53</v>
      </c>
      <c r="DC528">
        <f>ROUND((ROUND(AT528*AG528,2)*ROUND((1.25*1.15),7)),2)</f>
        <v>0</v>
      </c>
    </row>
    <row r="529" spans="1:107" x14ac:dyDescent="0.2">
      <c r="A529">
        <f>ROW(Source!A254)</f>
        <v>254</v>
      </c>
      <c r="B529">
        <v>53551706</v>
      </c>
      <c r="C529">
        <v>53553466</v>
      </c>
      <c r="D529">
        <v>29145158</v>
      </c>
      <c r="E529">
        <v>1</v>
      </c>
      <c r="F529">
        <v>1</v>
      </c>
      <c r="G529">
        <v>1</v>
      </c>
      <c r="H529">
        <v>3</v>
      </c>
      <c r="I529" t="s">
        <v>1673</v>
      </c>
      <c r="J529" t="s">
        <v>1674</v>
      </c>
      <c r="K529" t="s">
        <v>1675</v>
      </c>
      <c r="L529">
        <v>1339</v>
      </c>
      <c r="N529">
        <v>1007</v>
      </c>
      <c r="O529" t="s">
        <v>425</v>
      </c>
      <c r="P529" t="s">
        <v>425</v>
      </c>
      <c r="Q529">
        <v>1</v>
      </c>
      <c r="W529">
        <v>0</v>
      </c>
      <c r="X529">
        <v>1901479482</v>
      </c>
      <c r="Y529">
        <v>2.04</v>
      </c>
      <c r="AA529">
        <v>548.29999999999995</v>
      </c>
      <c r="AB529">
        <v>0</v>
      </c>
      <c r="AC529">
        <v>0</v>
      </c>
      <c r="AD529">
        <v>0</v>
      </c>
      <c r="AE529">
        <v>548.29999999999995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2.04</v>
      </c>
      <c r="AU529" t="s">
        <v>3</v>
      </c>
      <c r="AV529">
        <v>0</v>
      </c>
      <c r="AW529">
        <v>2</v>
      </c>
      <c r="AX529">
        <v>53553477</v>
      </c>
      <c r="AY529">
        <v>1</v>
      </c>
      <c r="AZ529">
        <v>0</v>
      </c>
      <c r="BA529">
        <v>495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Y529*Source!I254</f>
        <v>8.921327999999999</v>
      </c>
      <c r="CY529">
        <f>AA529</f>
        <v>548.29999999999995</v>
      </c>
      <c r="CZ529">
        <f>AE529</f>
        <v>548.29999999999995</v>
      </c>
      <c r="DA529">
        <f>AI529</f>
        <v>1</v>
      </c>
      <c r="DB529">
        <f>ROUND(ROUND(AT529*CZ529,2),2)</f>
        <v>1118.53</v>
      </c>
      <c r="DC529">
        <f>ROUND(ROUND(AT529*AG529,2),2)</f>
        <v>0</v>
      </c>
    </row>
    <row r="530" spans="1:107" x14ac:dyDescent="0.2">
      <c r="A530">
        <f>ROW(Source!A254)</f>
        <v>254</v>
      </c>
      <c r="B530">
        <v>53551706</v>
      </c>
      <c r="C530">
        <v>53553466</v>
      </c>
      <c r="D530">
        <v>29150040</v>
      </c>
      <c r="E530">
        <v>1</v>
      </c>
      <c r="F530">
        <v>1</v>
      </c>
      <c r="G530">
        <v>1</v>
      </c>
      <c r="H530">
        <v>3</v>
      </c>
      <c r="I530" t="s">
        <v>1576</v>
      </c>
      <c r="J530" t="s">
        <v>1577</v>
      </c>
      <c r="K530" t="s">
        <v>1578</v>
      </c>
      <c r="L530">
        <v>1339</v>
      </c>
      <c r="N530">
        <v>1007</v>
      </c>
      <c r="O530" t="s">
        <v>425</v>
      </c>
      <c r="P530" t="s">
        <v>425</v>
      </c>
      <c r="Q530">
        <v>1</v>
      </c>
      <c r="W530">
        <v>0</v>
      </c>
      <c r="X530">
        <v>619799737</v>
      </c>
      <c r="Y530">
        <v>3.5</v>
      </c>
      <c r="AA530">
        <v>2.44</v>
      </c>
      <c r="AB530">
        <v>0</v>
      </c>
      <c r="AC530">
        <v>0</v>
      </c>
      <c r="AD530">
        <v>0</v>
      </c>
      <c r="AE530">
        <v>2.44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3.5</v>
      </c>
      <c r="AU530" t="s">
        <v>3</v>
      </c>
      <c r="AV530">
        <v>0</v>
      </c>
      <c r="AW530">
        <v>2</v>
      </c>
      <c r="AX530">
        <v>53553478</v>
      </c>
      <c r="AY530">
        <v>1</v>
      </c>
      <c r="AZ530">
        <v>0</v>
      </c>
      <c r="BA530">
        <v>496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Y530*Source!I254</f>
        <v>15.306199999999999</v>
      </c>
      <c r="CY530">
        <f>AA530</f>
        <v>2.44</v>
      </c>
      <c r="CZ530">
        <f>AE530</f>
        <v>2.44</v>
      </c>
      <c r="DA530">
        <f>AI530</f>
        <v>1</v>
      </c>
      <c r="DB530">
        <f>ROUND(ROUND(AT530*CZ530,2),2)</f>
        <v>8.5399999999999991</v>
      </c>
      <c r="DC530">
        <f>ROUND(ROUND(AT530*AG530,2),2)</f>
        <v>0</v>
      </c>
    </row>
    <row r="531" spans="1:107" x14ac:dyDescent="0.2">
      <c r="A531">
        <f>ROW(Source!A255)</f>
        <v>255</v>
      </c>
      <c r="B531">
        <v>53551707</v>
      </c>
      <c r="C531">
        <v>53553466</v>
      </c>
      <c r="D531">
        <v>18411771</v>
      </c>
      <c r="E531">
        <v>1</v>
      </c>
      <c r="F531">
        <v>1</v>
      </c>
      <c r="G531">
        <v>1</v>
      </c>
      <c r="H531">
        <v>1</v>
      </c>
      <c r="I531" t="s">
        <v>1668</v>
      </c>
      <c r="J531" t="s">
        <v>3</v>
      </c>
      <c r="K531" t="s">
        <v>1669</v>
      </c>
      <c r="L531">
        <v>1369</v>
      </c>
      <c r="N531">
        <v>1013</v>
      </c>
      <c r="O531" t="s">
        <v>1486</v>
      </c>
      <c r="P531" t="s">
        <v>1486</v>
      </c>
      <c r="Q531">
        <v>1</v>
      </c>
      <c r="W531">
        <v>0</v>
      </c>
      <c r="X531">
        <v>922534627</v>
      </c>
      <c r="Y531">
        <v>52.251974999999987</v>
      </c>
      <c r="AA531">
        <v>0</v>
      </c>
      <c r="AB531">
        <v>0</v>
      </c>
      <c r="AC531">
        <v>0</v>
      </c>
      <c r="AD531">
        <v>279.81</v>
      </c>
      <c r="AE531">
        <v>0</v>
      </c>
      <c r="AF531">
        <v>0</v>
      </c>
      <c r="AG531">
        <v>0</v>
      </c>
      <c r="AH531">
        <v>279.81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1</v>
      </c>
      <c r="AQ531">
        <v>0</v>
      </c>
      <c r="AR531">
        <v>0</v>
      </c>
      <c r="AS531" t="s">
        <v>3</v>
      </c>
      <c r="AT531">
        <v>39.51</v>
      </c>
      <c r="AU531" t="s">
        <v>62</v>
      </c>
      <c r="AV531">
        <v>1</v>
      </c>
      <c r="AW531">
        <v>2</v>
      </c>
      <c r="AX531">
        <v>53553473</v>
      </c>
      <c r="AY531">
        <v>2</v>
      </c>
      <c r="AZ531">
        <v>137216</v>
      </c>
      <c r="BA531">
        <v>497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Y531*Source!I255</f>
        <v>228.50833706999993</v>
      </c>
      <c r="CY531">
        <f>AD531</f>
        <v>279.81</v>
      </c>
      <c r="CZ531">
        <f>AH531</f>
        <v>279.81</v>
      </c>
      <c r="DA531">
        <f>AL531</f>
        <v>1</v>
      </c>
      <c r="DB531">
        <f>ROUND((ROUND(AT531*CZ531,2)*ROUND((1.15*1.15),7)),2)</f>
        <v>14620.62</v>
      </c>
      <c r="DC531">
        <f>ROUND((ROUND(AT531*AG531,2)*ROUND((1.15*1.15),7)),2)</f>
        <v>0</v>
      </c>
    </row>
    <row r="532" spans="1:107" x14ac:dyDescent="0.2">
      <c r="A532">
        <f>ROW(Source!A255)</f>
        <v>255</v>
      </c>
      <c r="B532">
        <v>53551707</v>
      </c>
      <c r="C532">
        <v>53553466</v>
      </c>
      <c r="D532">
        <v>121548</v>
      </c>
      <c r="E532">
        <v>1</v>
      </c>
      <c r="F532">
        <v>1</v>
      </c>
      <c r="G532">
        <v>1</v>
      </c>
      <c r="H532">
        <v>1</v>
      </c>
      <c r="I532" t="s">
        <v>31</v>
      </c>
      <c r="J532" t="s">
        <v>3</v>
      </c>
      <c r="K532" t="s">
        <v>1489</v>
      </c>
      <c r="L532">
        <v>608254</v>
      </c>
      <c r="N532">
        <v>1013</v>
      </c>
      <c r="O532" t="s">
        <v>1490</v>
      </c>
      <c r="P532" t="s">
        <v>1490</v>
      </c>
      <c r="Q532">
        <v>1</v>
      </c>
      <c r="W532">
        <v>0</v>
      </c>
      <c r="X532">
        <v>-185737400</v>
      </c>
      <c r="Y532">
        <v>1.8256249999999998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1</v>
      </c>
      <c r="AQ532">
        <v>0</v>
      </c>
      <c r="AR532">
        <v>0</v>
      </c>
      <c r="AS532" t="s">
        <v>3</v>
      </c>
      <c r="AT532">
        <v>1.27</v>
      </c>
      <c r="AU532" t="s">
        <v>61</v>
      </c>
      <c r="AV532">
        <v>2</v>
      </c>
      <c r="AW532">
        <v>2</v>
      </c>
      <c r="AX532">
        <v>53553474</v>
      </c>
      <c r="AY532">
        <v>1</v>
      </c>
      <c r="AZ532">
        <v>6144</v>
      </c>
      <c r="BA532">
        <v>498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Y532*Source!I255</f>
        <v>7.9838232499999986</v>
      </c>
      <c r="CY532">
        <f>AD532</f>
        <v>0</v>
      </c>
      <c r="CZ532">
        <f>AH532</f>
        <v>0</v>
      </c>
      <c r="DA532">
        <f>AL532</f>
        <v>1</v>
      </c>
      <c r="DB532">
        <f>ROUND((ROUND(AT532*CZ532,2)*ROUND((1.25*1.15),7)),2)</f>
        <v>0</v>
      </c>
      <c r="DC532">
        <f>ROUND((ROUND(AT532*AG532,2)*ROUND((1.25*1.15),7)),2)</f>
        <v>0</v>
      </c>
    </row>
    <row r="533" spans="1:107" x14ac:dyDescent="0.2">
      <c r="A533">
        <f>ROW(Source!A255)</f>
        <v>255</v>
      </c>
      <c r="B533">
        <v>53551707</v>
      </c>
      <c r="C533">
        <v>53553466</v>
      </c>
      <c r="D533">
        <v>29172556</v>
      </c>
      <c r="E533">
        <v>1</v>
      </c>
      <c r="F533">
        <v>1</v>
      </c>
      <c r="G533">
        <v>1</v>
      </c>
      <c r="H533">
        <v>2</v>
      </c>
      <c r="I533" t="s">
        <v>1647</v>
      </c>
      <c r="J533" t="s">
        <v>1667</v>
      </c>
      <c r="K533" t="s">
        <v>1649</v>
      </c>
      <c r="L533">
        <v>1368</v>
      </c>
      <c r="N533">
        <v>1011</v>
      </c>
      <c r="O533" t="s">
        <v>1494</v>
      </c>
      <c r="P533" t="s">
        <v>1494</v>
      </c>
      <c r="Q533">
        <v>1</v>
      </c>
      <c r="W533">
        <v>0</v>
      </c>
      <c r="X533">
        <v>344519037</v>
      </c>
      <c r="Y533">
        <v>1.8256249999999998</v>
      </c>
      <c r="AA533">
        <v>0</v>
      </c>
      <c r="AB533">
        <v>31.26</v>
      </c>
      <c r="AC533">
        <v>13.5</v>
      </c>
      <c r="AD533">
        <v>0</v>
      </c>
      <c r="AE533">
        <v>0</v>
      </c>
      <c r="AF533">
        <v>31.26</v>
      </c>
      <c r="AG533">
        <v>13.5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1</v>
      </c>
      <c r="AQ533">
        <v>0</v>
      </c>
      <c r="AR533">
        <v>0</v>
      </c>
      <c r="AS533" t="s">
        <v>3</v>
      </c>
      <c r="AT533">
        <v>1.27</v>
      </c>
      <c r="AU533" t="s">
        <v>61</v>
      </c>
      <c r="AV533">
        <v>0</v>
      </c>
      <c r="AW533">
        <v>2</v>
      </c>
      <c r="AX533">
        <v>53553475</v>
      </c>
      <c r="AY533">
        <v>1</v>
      </c>
      <c r="AZ533">
        <v>6144</v>
      </c>
      <c r="BA533">
        <v>499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Y533*Source!I255</f>
        <v>7.9838232499999986</v>
      </c>
      <c r="CY533">
        <f>AB533</f>
        <v>31.26</v>
      </c>
      <c r="CZ533">
        <f>AF533</f>
        <v>31.26</v>
      </c>
      <c r="DA533">
        <f>AJ533</f>
        <v>1</v>
      </c>
      <c r="DB533">
        <f>ROUND((ROUND(AT533*CZ533,2)*ROUND((1.25*1.15),7)),2)</f>
        <v>57.07</v>
      </c>
      <c r="DC533">
        <f>ROUND((ROUND(AT533*AG533,2)*ROUND((1.25*1.15),7)),2)</f>
        <v>24.65</v>
      </c>
    </row>
    <row r="534" spans="1:107" x14ac:dyDescent="0.2">
      <c r="A534">
        <f>ROW(Source!A255)</f>
        <v>255</v>
      </c>
      <c r="B534">
        <v>53551707</v>
      </c>
      <c r="C534">
        <v>53553466</v>
      </c>
      <c r="D534">
        <v>29173152</v>
      </c>
      <c r="E534">
        <v>1</v>
      </c>
      <c r="F534">
        <v>1</v>
      </c>
      <c r="G534">
        <v>1</v>
      </c>
      <c r="H534">
        <v>2</v>
      </c>
      <c r="I534" t="s">
        <v>1670</v>
      </c>
      <c r="J534" t="s">
        <v>1671</v>
      </c>
      <c r="K534" t="s">
        <v>1672</v>
      </c>
      <c r="L534">
        <v>1368</v>
      </c>
      <c r="N534">
        <v>1011</v>
      </c>
      <c r="O534" t="s">
        <v>1494</v>
      </c>
      <c r="P534" t="s">
        <v>1494</v>
      </c>
      <c r="Q534">
        <v>1</v>
      </c>
      <c r="W534">
        <v>0</v>
      </c>
      <c r="X534">
        <v>-944612788</v>
      </c>
      <c r="Y534">
        <v>13.038124999999999</v>
      </c>
      <c r="AA534">
        <v>0</v>
      </c>
      <c r="AB534">
        <v>0.5</v>
      </c>
      <c r="AC534">
        <v>0</v>
      </c>
      <c r="AD534">
        <v>0</v>
      </c>
      <c r="AE534">
        <v>0</v>
      </c>
      <c r="AF534">
        <v>0.5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1</v>
      </c>
      <c r="AQ534">
        <v>0</v>
      </c>
      <c r="AR534">
        <v>0</v>
      </c>
      <c r="AS534" t="s">
        <v>3</v>
      </c>
      <c r="AT534">
        <v>9.07</v>
      </c>
      <c r="AU534" t="s">
        <v>61</v>
      </c>
      <c r="AV534">
        <v>0</v>
      </c>
      <c r="AW534">
        <v>2</v>
      </c>
      <c r="AX534">
        <v>53553476</v>
      </c>
      <c r="AY534">
        <v>1</v>
      </c>
      <c r="AZ534">
        <v>6144</v>
      </c>
      <c r="BA534">
        <v>500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Y534*Source!I255</f>
        <v>57.018328249999996</v>
      </c>
      <c r="CY534">
        <f>AB534</f>
        <v>0.5</v>
      </c>
      <c r="CZ534">
        <f>AF534</f>
        <v>0.5</v>
      </c>
      <c r="DA534">
        <f>AJ534</f>
        <v>1</v>
      </c>
      <c r="DB534">
        <f>ROUND((ROUND(AT534*CZ534,2)*ROUND((1.25*1.15),7)),2)</f>
        <v>6.53</v>
      </c>
      <c r="DC534">
        <f>ROUND((ROUND(AT534*AG534,2)*ROUND((1.25*1.15),7)),2)</f>
        <v>0</v>
      </c>
    </row>
    <row r="535" spans="1:107" x14ac:dyDescent="0.2">
      <c r="A535">
        <f>ROW(Source!A255)</f>
        <v>255</v>
      </c>
      <c r="B535">
        <v>53551707</v>
      </c>
      <c r="C535">
        <v>53553466</v>
      </c>
      <c r="D535">
        <v>29145158</v>
      </c>
      <c r="E535">
        <v>1</v>
      </c>
      <c r="F535">
        <v>1</v>
      </c>
      <c r="G535">
        <v>1</v>
      </c>
      <c r="H535">
        <v>3</v>
      </c>
      <c r="I535" t="s">
        <v>1673</v>
      </c>
      <c r="J535" t="s">
        <v>1674</v>
      </c>
      <c r="K535" t="s">
        <v>1675</v>
      </c>
      <c r="L535">
        <v>1339</v>
      </c>
      <c r="N535">
        <v>1007</v>
      </c>
      <c r="O535" t="s">
        <v>425</v>
      </c>
      <c r="P535" t="s">
        <v>425</v>
      </c>
      <c r="Q535">
        <v>1</v>
      </c>
      <c r="W535">
        <v>0</v>
      </c>
      <c r="X535">
        <v>1901479482</v>
      </c>
      <c r="Y535">
        <v>2.04</v>
      </c>
      <c r="AA535">
        <v>3366.56</v>
      </c>
      <c r="AB535">
        <v>0</v>
      </c>
      <c r="AC535">
        <v>0</v>
      </c>
      <c r="AD535">
        <v>0</v>
      </c>
      <c r="AE535">
        <v>548.29999999999995</v>
      </c>
      <c r="AF535">
        <v>0</v>
      </c>
      <c r="AG535">
        <v>0</v>
      </c>
      <c r="AH535">
        <v>0</v>
      </c>
      <c r="AI535">
        <v>6.14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2.04</v>
      </c>
      <c r="AU535" t="s">
        <v>3</v>
      </c>
      <c r="AV535">
        <v>0</v>
      </c>
      <c r="AW535">
        <v>2</v>
      </c>
      <c r="AX535">
        <v>53553477</v>
      </c>
      <c r="AY535">
        <v>1</v>
      </c>
      <c r="AZ535">
        <v>0</v>
      </c>
      <c r="BA535">
        <v>501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Y535*Source!I255</f>
        <v>8.921327999999999</v>
      </c>
      <c r="CY535">
        <f>AA535</f>
        <v>3366.56</v>
      </c>
      <c r="CZ535">
        <f>AE535</f>
        <v>548.29999999999995</v>
      </c>
      <c r="DA535">
        <f>AI535</f>
        <v>6.14</v>
      </c>
      <c r="DB535">
        <f>ROUND(ROUND(AT535*CZ535,2),2)</f>
        <v>1118.53</v>
      </c>
      <c r="DC535">
        <f>ROUND(ROUND(AT535*AG535,2),2)</f>
        <v>0</v>
      </c>
    </row>
    <row r="536" spans="1:107" x14ac:dyDescent="0.2">
      <c r="A536">
        <f>ROW(Source!A255)</f>
        <v>255</v>
      </c>
      <c r="B536">
        <v>53551707</v>
      </c>
      <c r="C536">
        <v>53553466</v>
      </c>
      <c r="D536">
        <v>29150040</v>
      </c>
      <c r="E536">
        <v>1</v>
      </c>
      <c r="F536">
        <v>1</v>
      </c>
      <c r="G536">
        <v>1</v>
      </c>
      <c r="H536">
        <v>3</v>
      </c>
      <c r="I536" t="s">
        <v>1576</v>
      </c>
      <c r="J536" t="s">
        <v>1577</v>
      </c>
      <c r="K536" t="s">
        <v>1578</v>
      </c>
      <c r="L536">
        <v>1339</v>
      </c>
      <c r="N536">
        <v>1007</v>
      </c>
      <c r="O536" t="s">
        <v>425</v>
      </c>
      <c r="P536" t="s">
        <v>425</v>
      </c>
      <c r="Q536">
        <v>1</v>
      </c>
      <c r="W536">
        <v>0</v>
      </c>
      <c r="X536">
        <v>619799737</v>
      </c>
      <c r="Y536">
        <v>3.5</v>
      </c>
      <c r="AA536">
        <v>14.98</v>
      </c>
      <c r="AB536">
        <v>0</v>
      </c>
      <c r="AC536">
        <v>0</v>
      </c>
      <c r="AD536">
        <v>0</v>
      </c>
      <c r="AE536">
        <v>2.44</v>
      </c>
      <c r="AF536">
        <v>0</v>
      </c>
      <c r="AG536">
        <v>0</v>
      </c>
      <c r="AH536">
        <v>0</v>
      </c>
      <c r="AI536">
        <v>6.14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3.5</v>
      </c>
      <c r="AU536" t="s">
        <v>3</v>
      </c>
      <c r="AV536">
        <v>0</v>
      </c>
      <c r="AW536">
        <v>2</v>
      </c>
      <c r="AX536">
        <v>53553478</v>
      </c>
      <c r="AY536">
        <v>1</v>
      </c>
      <c r="AZ536">
        <v>0</v>
      </c>
      <c r="BA536">
        <v>502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Y536*Source!I255</f>
        <v>15.306199999999999</v>
      </c>
      <c r="CY536">
        <f>AA536</f>
        <v>14.98</v>
      </c>
      <c r="CZ536">
        <f>AE536</f>
        <v>2.44</v>
      </c>
      <c r="DA536">
        <f>AI536</f>
        <v>6.14</v>
      </c>
      <c r="DB536">
        <f>ROUND(ROUND(AT536*CZ536,2),2)</f>
        <v>8.5399999999999991</v>
      </c>
      <c r="DC536">
        <f>ROUND(ROUND(AT536*AG536,2),2)</f>
        <v>0</v>
      </c>
    </row>
    <row r="537" spans="1:107" x14ac:dyDescent="0.2">
      <c r="A537">
        <f>ROW(Source!A256)</f>
        <v>256</v>
      </c>
      <c r="B537">
        <v>53551706</v>
      </c>
      <c r="C537">
        <v>53553479</v>
      </c>
      <c r="D537">
        <v>18411771</v>
      </c>
      <c r="E537">
        <v>1</v>
      </c>
      <c r="F537">
        <v>1</v>
      </c>
      <c r="G537">
        <v>1</v>
      </c>
      <c r="H537">
        <v>1</v>
      </c>
      <c r="I537" t="s">
        <v>1668</v>
      </c>
      <c r="J537" t="s">
        <v>3</v>
      </c>
      <c r="K537" t="s">
        <v>1669</v>
      </c>
      <c r="L537">
        <v>1369</v>
      </c>
      <c r="N537">
        <v>1013</v>
      </c>
      <c r="O537" t="s">
        <v>1486</v>
      </c>
      <c r="P537" t="s">
        <v>1486</v>
      </c>
      <c r="Q537">
        <v>1</v>
      </c>
      <c r="W537">
        <v>0</v>
      </c>
      <c r="X537">
        <v>922534627</v>
      </c>
      <c r="Y537">
        <v>6.6124999999999989</v>
      </c>
      <c r="AA537">
        <v>0</v>
      </c>
      <c r="AB537">
        <v>0</v>
      </c>
      <c r="AC537">
        <v>0</v>
      </c>
      <c r="AD537">
        <v>279.81</v>
      </c>
      <c r="AE537">
        <v>0</v>
      </c>
      <c r="AF537">
        <v>0</v>
      </c>
      <c r="AG537">
        <v>0</v>
      </c>
      <c r="AH537">
        <v>279.81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1</v>
      </c>
      <c r="AQ537">
        <v>0</v>
      </c>
      <c r="AR537">
        <v>0</v>
      </c>
      <c r="AS537" t="s">
        <v>3</v>
      </c>
      <c r="AT537">
        <v>0.5</v>
      </c>
      <c r="AU537" t="s">
        <v>369</v>
      </c>
      <c r="AV537">
        <v>1</v>
      </c>
      <c r="AW537">
        <v>2</v>
      </c>
      <c r="AX537">
        <v>53553485</v>
      </c>
      <c r="AY537">
        <v>2</v>
      </c>
      <c r="AZ537">
        <v>137216</v>
      </c>
      <c r="BA537">
        <v>503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Y537*Source!I256</f>
        <v>28.917784999999995</v>
      </c>
      <c r="CY537">
        <f>AD537</f>
        <v>279.81</v>
      </c>
      <c r="CZ537">
        <f>AH537</f>
        <v>279.81</v>
      </c>
      <c r="DA537">
        <f>AL537</f>
        <v>1</v>
      </c>
      <c r="DB537">
        <f>ROUND((ROUND(AT537*CZ537,2)*ROUND(((1.15*1.15)*10),7)),2)</f>
        <v>1850.31</v>
      </c>
      <c r="DC537">
        <f>ROUND((ROUND(AT537*AG537,2)*ROUND(((1.15*1.15)*10),7)),2)</f>
        <v>0</v>
      </c>
    </row>
    <row r="538" spans="1:107" x14ac:dyDescent="0.2">
      <c r="A538">
        <f>ROW(Source!A256)</f>
        <v>256</v>
      </c>
      <c r="B538">
        <v>53551706</v>
      </c>
      <c r="C538">
        <v>53553479</v>
      </c>
      <c r="D538">
        <v>121548</v>
      </c>
      <c r="E538">
        <v>1</v>
      </c>
      <c r="F538">
        <v>1</v>
      </c>
      <c r="G538">
        <v>1</v>
      </c>
      <c r="H538">
        <v>1</v>
      </c>
      <c r="I538" t="s">
        <v>31</v>
      </c>
      <c r="J538" t="s">
        <v>3</v>
      </c>
      <c r="K538" t="s">
        <v>1489</v>
      </c>
      <c r="L538">
        <v>608254</v>
      </c>
      <c r="N538">
        <v>1013</v>
      </c>
      <c r="O538" t="s">
        <v>1490</v>
      </c>
      <c r="P538" t="s">
        <v>1490</v>
      </c>
      <c r="Q538">
        <v>1</v>
      </c>
      <c r="W538">
        <v>0</v>
      </c>
      <c r="X538">
        <v>-185737400</v>
      </c>
      <c r="Y538">
        <v>3.0187499999999998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1</v>
      </c>
      <c r="AQ538">
        <v>0</v>
      </c>
      <c r="AR538">
        <v>0</v>
      </c>
      <c r="AS538" t="s">
        <v>3</v>
      </c>
      <c r="AT538">
        <v>0.21</v>
      </c>
      <c r="AU538" t="s">
        <v>368</v>
      </c>
      <c r="AV538">
        <v>2</v>
      </c>
      <c r="AW538">
        <v>2</v>
      </c>
      <c r="AX538">
        <v>53553486</v>
      </c>
      <c r="AY538">
        <v>1</v>
      </c>
      <c r="AZ538">
        <v>6144</v>
      </c>
      <c r="BA538">
        <v>504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Y538*Source!I256</f>
        <v>13.201597499999998</v>
      </c>
      <c r="CY538">
        <f>AD538</f>
        <v>0</v>
      </c>
      <c r="CZ538">
        <f>AH538</f>
        <v>0</v>
      </c>
      <c r="DA538">
        <f>AL538</f>
        <v>1</v>
      </c>
      <c r="DB538">
        <f>ROUND((ROUND(AT538*CZ538,2)*ROUND(((1.25*1.15)*10),7)),2)</f>
        <v>0</v>
      </c>
      <c r="DC538">
        <f>ROUND((ROUND(AT538*AG538,2)*ROUND(((1.25*1.15)*10),7)),2)</f>
        <v>0</v>
      </c>
    </row>
    <row r="539" spans="1:107" x14ac:dyDescent="0.2">
      <c r="A539">
        <f>ROW(Source!A256)</f>
        <v>256</v>
      </c>
      <c r="B539">
        <v>53551706</v>
      </c>
      <c r="C539">
        <v>53553479</v>
      </c>
      <c r="D539">
        <v>29172556</v>
      </c>
      <c r="E539">
        <v>1</v>
      </c>
      <c r="F539">
        <v>1</v>
      </c>
      <c r="G539">
        <v>1</v>
      </c>
      <c r="H539">
        <v>2</v>
      </c>
      <c r="I539" t="s">
        <v>1647</v>
      </c>
      <c r="J539" t="s">
        <v>1667</v>
      </c>
      <c r="K539" t="s">
        <v>1649</v>
      </c>
      <c r="L539">
        <v>1368</v>
      </c>
      <c r="N539">
        <v>1011</v>
      </c>
      <c r="O539" t="s">
        <v>1494</v>
      </c>
      <c r="P539" t="s">
        <v>1494</v>
      </c>
      <c r="Q539">
        <v>1</v>
      </c>
      <c r="W539">
        <v>0</v>
      </c>
      <c r="X539">
        <v>344519037</v>
      </c>
      <c r="Y539">
        <v>3.0187499999999998</v>
      </c>
      <c r="AA539">
        <v>0</v>
      </c>
      <c r="AB539">
        <v>31.26</v>
      </c>
      <c r="AC539">
        <v>13.5</v>
      </c>
      <c r="AD539">
        <v>0</v>
      </c>
      <c r="AE539">
        <v>0</v>
      </c>
      <c r="AF539">
        <v>31.26</v>
      </c>
      <c r="AG539">
        <v>13.5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1</v>
      </c>
      <c r="AQ539">
        <v>0</v>
      </c>
      <c r="AR539">
        <v>0</v>
      </c>
      <c r="AS539" t="s">
        <v>3</v>
      </c>
      <c r="AT539">
        <v>0.21</v>
      </c>
      <c r="AU539" t="s">
        <v>368</v>
      </c>
      <c r="AV539">
        <v>0</v>
      </c>
      <c r="AW539">
        <v>2</v>
      </c>
      <c r="AX539">
        <v>53553487</v>
      </c>
      <c r="AY539">
        <v>1</v>
      </c>
      <c r="AZ539">
        <v>6144</v>
      </c>
      <c r="BA539">
        <v>505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Y539*Source!I256</f>
        <v>13.201597499999998</v>
      </c>
      <c r="CY539">
        <f>AB539</f>
        <v>31.26</v>
      </c>
      <c r="CZ539">
        <f>AF539</f>
        <v>31.26</v>
      </c>
      <c r="DA539">
        <f>AJ539</f>
        <v>1</v>
      </c>
      <c r="DB539">
        <f>ROUND((ROUND(AT539*CZ539,2)*ROUND(((1.25*1.15)*10),7)),2)</f>
        <v>94.3</v>
      </c>
      <c r="DC539">
        <f>ROUND((ROUND(AT539*AG539,2)*ROUND(((1.25*1.15)*10),7)),2)</f>
        <v>40.83</v>
      </c>
    </row>
    <row r="540" spans="1:107" x14ac:dyDescent="0.2">
      <c r="A540">
        <f>ROW(Source!A256)</f>
        <v>256</v>
      </c>
      <c r="B540">
        <v>53551706</v>
      </c>
      <c r="C540">
        <v>53553479</v>
      </c>
      <c r="D540">
        <v>29173152</v>
      </c>
      <c r="E540">
        <v>1</v>
      </c>
      <c r="F540">
        <v>1</v>
      </c>
      <c r="G540">
        <v>1</v>
      </c>
      <c r="H540">
        <v>2</v>
      </c>
      <c r="I540" t="s">
        <v>1670</v>
      </c>
      <c r="J540" t="s">
        <v>1671</v>
      </c>
      <c r="K540" t="s">
        <v>1672</v>
      </c>
      <c r="L540">
        <v>1368</v>
      </c>
      <c r="N540">
        <v>1011</v>
      </c>
      <c r="O540" t="s">
        <v>1494</v>
      </c>
      <c r="P540" t="s">
        <v>1494</v>
      </c>
      <c r="Q540">
        <v>1</v>
      </c>
      <c r="W540">
        <v>0</v>
      </c>
      <c r="X540">
        <v>-944612788</v>
      </c>
      <c r="Y540">
        <v>33.349999999999994</v>
      </c>
      <c r="AA540">
        <v>0</v>
      </c>
      <c r="AB540">
        <v>0.5</v>
      </c>
      <c r="AC540">
        <v>0</v>
      </c>
      <c r="AD540">
        <v>0</v>
      </c>
      <c r="AE540">
        <v>0</v>
      </c>
      <c r="AF540">
        <v>0.5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1</v>
      </c>
      <c r="AQ540">
        <v>0</v>
      </c>
      <c r="AR540">
        <v>0</v>
      </c>
      <c r="AS540" t="s">
        <v>3</v>
      </c>
      <c r="AT540">
        <v>2.3199999999999998</v>
      </c>
      <c r="AU540" t="s">
        <v>368</v>
      </c>
      <c r="AV540">
        <v>0</v>
      </c>
      <c r="AW540">
        <v>2</v>
      </c>
      <c r="AX540">
        <v>53553488</v>
      </c>
      <c r="AY540">
        <v>1</v>
      </c>
      <c r="AZ540">
        <v>6144</v>
      </c>
      <c r="BA540">
        <v>506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Y540*Source!I256</f>
        <v>145.84621999999996</v>
      </c>
      <c r="CY540">
        <f>AB540</f>
        <v>0.5</v>
      </c>
      <c r="CZ540">
        <f>AF540</f>
        <v>0.5</v>
      </c>
      <c r="DA540">
        <f>AJ540</f>
        <v>1</v>
      </c>
      <c r="DB540">
        <f>ROUND((ROUND(AT540*CZ540,2)*ROUND(((1.25*1.15)*10),7)),2)</f>
        <v>16.68</v>
      </c>
      <c r="DC540">
        <f>ROUND((ROUND(AT540*AG540,2)*ROUND(((1.25*1.15)*10),7)),2)</f>
        <v>0</v>
      </c>
    </row>
    <row r="541" spans="1:107" x14ac:dyDescent="0.2">
      <c r="A541">
        <f>ROW(Source!A256)</f>
        <v>256</v>
      </c>
      <c r="B541">
        <v>53551706</v>
      </c>
      <c r="C541">
        <v>53553479</v>
      </c>
      <c r="D541">
        <v>29145158</v>
      </c>
      <c r="E541">
        <v>1</v>
      </c>
      <c r="F541">
        <v>1</v>
      </c>
      <c r="G541">
        <v>1</v>
      </c>
      <c r="H541">
        <v>3</v>
      </c>
      <c r="I541" t="s">
        <v>1673</v>
      </c>
      <c r="J541" t="s">
        <v>1674</v>
      </c>
      <c r="K541" t="s">
        <v>1675</v>
      </c>
      <c r="L541">
        <v>1339</v>
      </c>
      <c r="N541">
        <v>1007</v>
      </c>
      <c r="O541" t="s">
        <v>425</v>
      </c>
      <c r="P541" t="s">
        <v>425</v>
      </c>
      <c r="Q541">
        <v>1</v>
      </c>
      <c r="W541">
        <v>0</v>
      </c>
      <c r="X541">
        <v>1901479482</v>
      </c>
      <c r="Y541">
        <v>5.0999999999999996</v>
      </c>
      <c r="AA541">
        <v>548.29999999999995</v>
      </c>
      <c r="AB541">
        <v>0</v>
      </c>
      <c r="AC541">
        <v>0</v>
      </c>
      <c r="AD541">
        <v>0</v>
      </c>
      <c r="AE541">
        <v>548.29999999999995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1</v>
      </c>
      <c r="AQ541">
        <v>0</v>
      </c>
      <c r="AR541">
        <v>0</v>
      </c>
      <c r="AS541" t="s">
        <v>3</v>
      </c>
      <c r="AT541">
        <v>0.51</v>
      </c>
      <c r="AU541" t="s">
        <v>348</v>
      </c>
      <c r="AV541">
        <v>0</v>
      </c>
      <c r="AW541">
        <v>2</v>
      </c>
      <c r="AX541">
        <v>53553489</v>
      </c>
      <c r="AY541">
        <v>1</v>
      </c>
      <c r="AZ541">
        <v>6144</v>
      </c>
      <c r="BA541">
        <v>507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Y541*Source!I256</f>
        <v>22.303319999999996</v>
      </c>
      <c r="CY541">
        <f>AA541</f>
        <v>548.29999999999995</v>
      </c>
      <c r="CZ541">
        <f>AE541</f>
        <v>548.29999999999995</v>
      </c>
      <c r="DA541">
        <f>AI541</f>
        <v>1</v>
      </c>
      <c r="DB541">
        <f>ROUND((ROUND(AT541*CZ541,2)*ROUND(10,7)),2)</f>
        <v>2796.3</v>
      </c>
      <c r="DC541">
        <f>ROUND((ROUND(AT541*AG541,2)*ROUND(10,7)),2)</f>
        <v>0</v>
      </c>
    </row>
    <row r="542" spans="1:107" x14ac:dyDescent="0.2">
      <c r="A542">
        <f>ROW(Source!A257)</f>
        <v>257</v>
      </c>
      <c r="B542">
        <v>53551707</v>
      </c>
      <c r="C542">
        <v>53553479</v>
      </c>
      <c r="D542">
        <v>18411771</v>
      </c>
      <c r="E542">
        <v>1</v>
      </c>
      <c r="F542">
        <v>1</v>
      </c>
      <c r="G542">
        <v>1</v>
      </c>
      <c r="H542">
        <v>1</v>
      </c>
      <c r="I542" t="s">
        <v>1668</v>
      </c>
      <c r="J542" t="s">
        <v>3</v>
      </c>
      <c r="K542" t="s">
        <v>1669</v>
      </c>
      <c r="L542">
        <v>1369</v>
      </c>
      <c r="N542">
        <v>1013</v>
      </c>
      <c r="O542" t="s">
        <v>1486</v>
      </c>
      <c r="P542" t="s">
        <v>1486</v>
      </c>
      <c r="Q542">
        <v>1</v>
      </c>
      <c r="W542">
        <v>0</v>
      </c>
      <c r="X542">
        <v>922534627</v>
      </c>
      <c r="Y542">
        <v>6.6124999999999989</v>
      </c>
      <c r="AA542">
        <v>0</v>
      </c>
      <c r="AB542">
        <v>0</v>
      </c>
      <c r="AC542">
        <v>0</v>
      </c>
      <c r="AD542">
        <v>279.81</v>
      </c>
      <c r="AE542">
        <v>0</v>
      </c>
      <c r="AF542">
        <v>0</v>
      </c>
      <c r="AG542">
        <v>0</v>
      </c>
      <c r="AH542">
        <v>279.81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1</v>
      </c>
      <c r="AQ542">
        <v>0</v>
      </c>
      <c r="AR542">
        <v>0</v>
      </c>
      <c r="AS542" t="s">
        <v>3</v>
      </c>
      <c r="AT542">
        <v>0.5</v>
      </c>
      <c r="AU542" t="s">
        <v>369</v>
      </c>
      <c r="AV542">
        <v>1</v>
      </c>
      <c r="AW542">
        <v>2</v>
      </c>
      <c r="AX542">
        <v>53553485</v>
      </c>
      <c r="AY542">
        <v>2</v>
      </c>
      <c r="AZ542">
        <v>137216</v>
      </c>
      <c r="BA542">
        <v>508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Y542*Source!I257</f>
        <v>28.917784999999995</v>
      </c>
      <c r="CY542">
        <f>AD542</f>
        <v>279.81</v>
      </c>
      <c r="CZ542">
        <f>AH542</f>
        <v>279.81</v>
      </c>
      <c r="DA542">
        <f>AL542</f>
        <v>1</v>
      </c>
      <c r="DB542">
        <f>ROUND((ROUND(AT542*CZ542,2)*ROUND(((1.15*1.15)*10),7)),2)</f>
        <v>1850.31</v>
      </c>
      <c r="DC542">
        <f>ROUND((ROUND(AT542*AG542,2)*ROUND(((1.15*1.15)*10),7)),2)</f>
        <v>0</v>
      </c>
    </row>
    <row r="543" spans="1:107" x14ac:dyDescent="0.2">
      <c r="A543">
        <f>ROW(Source!A257)</f>
        <v>257</v>
      </c>
      <c r="B543">
        <v>53551707</v>
      </c>
      <c r="C543">
        <v>53553479</v>
      </c>
      <c r="D543">
        <v>121548</v>
      </c>
      <c r="E543">
        <v>1</v>
      </c>
      <c r="F543">
        <v>1</v>
      </c>
      <c r="G543">
        <v>1</v>
      </c>
      <c r="H543">
        <v>1</v>
      </c>
      <c r="I543" t="s">
        <v>31</v>
      </c>
      <c r="J543" t="s">
        <v>3</v>
      </c>
      <c r="K543" t="s">
        <v>1489</v>
      </c>
      <c r="L543">
        <v>608254</v>
      </c>
      <c r="N543">
        <v>1013</v>
      </c>
      <c r="O543" t="s">
        <v>1490</v>
      </c>
      <c r="P543" t="s">
        <v>1490</v>
      </c>
      <c r="Q543">
        <v>1</v>
      </c>
      <c r="W543">
        <v>0</v>
      </c>
      <c r="X543">
        <v>-185737400</v>
      </c>
      <c r="Y543">
        <v>3.0187499999999998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1</v>
      </c>
      <c r="AQ543">
        <v>0</v>
      </c>
      <c r="AR543">
        <v>0</v>
      </c>
      <c r="AS543" t="s">
        <v>3</v>
      </c>
      <c r="AT543">
        <v>0.21</v>
      </c>
      <c r="AU543" t="s">
        <v>368</v>
      </c>
      <c r="AV543">
        <v>2</v>
      </c>
      <c r="AW543">
        <v>2</v>
      </c>
      <c r="AX543">
        <v>53553486</v>
      </c>
      <c r="AY543">
        <v>1</v>
      </c>
      <c r="AZ543">
        <v>6144</v>
      </c>
      <c r="BA543">
        <v>509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Y543*Source!I257</f>
        <v>13.201597499999998</v>
      </c>
      <c r="CY543">
        <f>AD543</f>
        <v>0</v>
      </c>
      <c r="CZ543">
        <f>AH543</f>
        <v>0</v>
      </c>
      <c r="DA543">
        <f>AL543</f>
        <v>1</v>
      </c>
      <c r="DB543">
        <f>ROUND((ROUND(AT543*CZ543,2)*ROUND(((1.25*1.15)*10),7)),2)</f>
        <v>0</v>
      </c>
      <c r="DC543">
        <f>ROUND((ROUND(AT543*AG543,2)*ROUND(((1.25*1.15)*10),7)),2)</f>
        <v>0</v>
      </c>
    </row>
    <row r="544" spans="1:107" x14ac:dyDescent="0.2">
      <c r="A544">
        <f>ROW(Source!A257)</f>
        <v>257</v>
      </c>
      <c r="B544">
        <v>53551707</v>
      </c>
      <c r="C544">
        <v>53553479</v>
      </c>
      <c r="D544">
        <v>29172556</v>
      </c>
      <c r="E544">
        <v>1</v>
      </c>
      <c r="F544">
        <v>1</v>
      </c>
      <c r="G544">
        <v>1</v>
      </c>
      <c r="H544">
        <v>2</v>
      </c>
      <c r="I544" t="s">
        <v>1647</v>
      </c>
      <c r="J544" t="s">
        <v>1667</v>
      </c>
      <c r="K544" t="s">
        <v>1649</v>
      </c>
      <c r="L544">
        <v>1368</v>
      </c>
      <c r="N544">
        <v>1011</v>
      </c>
      <c r="O544" t="s">
        <v>1494</v>
      </c>
      <c r="P544" t="s">
        <v>1494</v>
      </c>
      <c r="Q544">
        <v>1</v>
      </c>
      <c r="W544">
        <v>0</v>
      </c>
      <c r="X544">
        <v>344519037</v>
      </c>
      <c r="Y544">
        <v>3.0187499999999998</v>
      </c>
      <c r="AA544">
        <v>0</v>
      </c>
      <c r="AB544">
        <v>31.26</v>
      </c>
      <c r="AC544">
        <v>13.5</v>
      </c>
      <c r="AD544">
        <v>0</v>
      </c>
      <c r="AE544">
        <v>0</v>
      </c>
      <c r="AF544">
        <v>31.26</v>
      </c>
      <c r="AG544">
        <v>13.5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1</v>
      </c>
      <c r="AQ544">
        <v>0</v>
      </c>
      <c r="AR544">
        <v>0</v>
      </c>
      <c r="AS544" t="s">
        <v>3</v>
      </c>
      <c r="AT544">
        <v>0.21</v>
      </c>
      <c r="AU544" t="s">
        <v>368</v>
      </c>
      <c r="AV544">
        <v>0</v>
      </c>
      <c r="AW544">
        <v>2</v>
      </c>
      <c r="AX544">
        <v>53553487</v>
      </c>
      <c r="AY544">
        <v>1</v>
      </c>
      <c r="AZ544">
        <v>6144</v>
      </c>
      <c r="BA544">
        <v>510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Y544*Source!I257</f>
        <v>13.201597499999998</v>
      </c>
      <c r="CY544">
        <f>AB544</f>
        <v>31.26</v>
      </c>
      <c r="CZ544">
        <f>AF544</f>
        <v>31.26</v>
      </c>
      <c r="DA544">
        <f>AJ544</f>
        <v>1</v>
      </c>
      <c r="DB544">
        <f>ROUND((ROUND(AT544*CZ544,2)*ROUND(((1.25*1.15)*10),7)),2)</f>
        <v>94.3</v>
      </c>
      <c r="DC544">
        <f>ROUND((ROUND(AT544*AG544,2)*ROUND(((1.25*1.15)*10),7)),2)</f>
        <v>40.83</v>
      </c>
    </row>
    <row r="545" spans="1:107" x14ac:dyDescent="0.2">
      <c r="A545">
        <f>ROW(Source!A257)</f>
        <v>257</v>
      </c>
      <c r="B545">
        <v>53551707</v>
      </c>
      <c r="C545">
        <v>53553479</v>
      </c>
      <c r="D545">
        <v>29173152</v>
      </c>
      <c r="E545">
        <v>1</v>
      </c>
      <c r="F545">
        <v>1</v>
      </c>
      <c r="G545">
        <v>1</v>
      </c>
      <c r="H545">
        <v>2</v>
      </c>
      <c r="I545" t="s">
        <v>1670</v>
      </c>
      <c r="J545" t="s">
        <v>1671</v>
      </c>
      <c r="K545" t="s">
        <v>1672</v>
      </c>
      <c r="L545">
        <v>1368</v>
      </c>
      <c r="N545">
        <v>1011</v>
      </c>
      <c r="O545" t="s">
        <v>1494</v>
      </c>
      <c r="P545" t="s">
        <v>1494</v>
      </c>
      <c r="Q545">
        <v>1</v>
      </c>
      <c r="W545">
        <v>0</v>
      </c>
      <c r="X545">
        <v>-944612788</v>
      </c>
      <c r="Y545">
        <v>33.349999999999994</v>
      </c>
      <c r="AA545">
        <v>0</v>
      </c>
      <c r="AB545">
        <v>0.5</v>
      </c>
      <c r="AC545">
        <v>0</v>
      </c>
      <c r="AD545">
        <v>0</v>
      </c>
      <c r="AE545">
        <v>0</v>
      </c>
      <c r="AF545">
        <v>0.5</v>
      </c>
      <c r="AG545">
        <v>0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2.3199999999999998</v>
      </c>
      <c r="AU545" t="s">
        <v>368</v>
      </c>
      <c r="AV545">
        <v>0</v>
      </c>
      <c r="AW545">
        <v>2</v>
      </c>
      <c r="AX545">
        <v>53553488</v>
      </c>
      <c r="AY545">
        <v>1</v>
      </c>
      <c r="AZ545">
        <v>6144</v>
      </c>
      <c r="BA545">
        <v>511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Y545*Source!I257</f>
        <v>145.84621999999996</v>
      </c>
      <c r="CY545">
        <f>AB545</f>
        <v>0.5</v>
      </c>
      <c r="CZ545">
        <f>AF545</f>
        <v>0.5</v>
      </c>
      <c r="DA545">
        <f>AJ545</f>
        <v>1</v>
      </c>
      <c r="DB545">
        <f>ROUND((ROUND(AT545*CZ545,2)*ROUND(((1.25*1.15)*10),7)),2)</f>
        <v>16.68</v>
      </c>
      <c r="DC545">
        <f>ROUND((ROUND(AT545*AG545,2)*ROUND(((1.25*1.15)*10),7)),2)</f>
        <v>0</v>
      </c>
    </row>
    <row r="546" spans="1:107" x14ac:dyDescent="0.2">
      <c r="A546">
        <f>ROW(Source!A257)</f>
        <v>257</v>
      </c>
      <c r="B546">
        <v>53551707</v>
      </c>
      <c r="C546">
        <v>53553479</v>
      </c>
      <c r="D546">
        <v>29145158</v>
      </c>
      <c r="E546">
        <v>1</v>
      </c>
      <c r="F546">
        <v>1</v>
      </c>
      <c r="G546">
        <v>1</v>
      </c>
      <c r="H546">
        <v>3</v>
      </c>
      <c r="I546" t="s">
        <v>1673</v>
      </c>
      <c r="J546" t="s">
        <v>1674</v>
      </c>
      <c r="K546" t="s">
        <v>1675</v>
      </c>
      <c r="L546">
        <v>1339</v>
      </c>
      <c r="N546">
        <v>1007</v>
      </c>
      <c r="O546" t="s">
        <v>425</v>
      </c>
      <c r="P546" t="s">
        <v>425</v>
      </c>
      <c r="Q546">
        <v>1</v>
      </c>
      <c r="W546">
        <v>0</v>
      </c>
      <c r="X546">
        <v>1901479482</v>
      </c>
      <c r="Y546">
        <v>5.0999999999999996</v>
      </c>
      <c r="AA546">
        <v>3366.56</v>
      </c>
      <c r="AB546">
        <v>0</v>
      </c>
      <c r="AC546">
        <v>0</v>
      </c>
      <c r="AD546">
        <v>0</v>
      </c>
      <c r="AE546">
        <v>548.29999999999995</v>
      </c>
      <c r="AF546">
        <v>0</v>
      </c>
      <c r="AG546">
        <v>0</v>
      </c>
      <c r="AH546">
        <v>0</v>
      </c>
      <c r="AI546">
        <v>6.14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0.51</v>
      </c>
      <c r="AU546" t="s">
        <v>348</v>
      </c>
      <c r="AV546">
        <v>0</v>
      </c>
      <c r="AW546">
        <v>2</v>
      </c>
      <c r="AX546">
        <v>53553489</v>
      </c>
      <c r="AY546">
        <v>1</v>
      </c>
      <c r="AZ546">
        <v>6144</v>
      </c>
      <c r="BA546">
        <v>512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Y546*Source!I257</f>
        <v>22.303319999999996</v>
      </c>
      <c r="CY546">
        <f>AA546</f>
        <v>3366.56</v>
      </c>
      <c r="CZ546">
        <f>AE546</f>
        <v>548.29999999999995</v>
      </c>
      <c r="DA546">
        <f>AI546</f>
        <v>6.14</v>
      </c>
      <c r="DB546">
        <f>ROUND((ROUND(AT546*CZ546,2)*ROUND(10,7)),2)</f>
        <v>2796.3</v>
      </c>
      <c r="DC546">
        <f>ROUND((ROUND(AT546*AG546,2)*ROUND(10,7)),2)</f>
        <v>0</v>
      </c>
    </row>
    <row r="547" spans="1:107" x14ac:dyDescent="0.2">
      <c r="A547">
        <f>ROW(Source!A258)</f>
        <v>258</v>
      </c>
      <c r="B547">
        <v>53551706</v>
      </c>
      <c r="C547">
        <v>53553490</v>
      </c>
      <c r="D547">
        <v>18410572</v>
      </c>
      <c r="E547">
        <v>1</v>
      </c>
      <c r="F547">
        <v>1</v>
      </c>
      <c r="G547">
        <v>1</v>
      </c>
      <c r="H547">
        <v>1</v>
      </c>
      <c r="I547" t="s">
        <v>1626</v>
      </c>
      <c r="J547" t="s">
        <v>3</v>
      </c>
      <c r="K547" t="s">
        <v>1627</v>
      </c>
      <c r="L547">
        <v>1369</v>
      </c>
      <c r="N547">
        <v>1013</v>
      </c>
      <c r="O547" t="s">
        <v>1486</v>
      </c>
      <c r="P547" t="s">
        <v>1486</v>
      </c>
      <c r="Q547">
        <v>1</v>
      </c>
      <c r="W547">
        <v>0</v>
      </c>
      <c r="X547">
        <v>-546915240</v>
      </c>
      <c r="Y547">
        <v>310.68169999999992</v>
      </c>
      <c r="AA547">
        <v>0</v>
      </c>
      <c r="AB547">
        <v>0</v>
      </c>
      <c r="AC547">
        <v>0</v>
      </c>
      <c r="AD547">
        <v>308</v>
      </c>
      <c r="AE547">
        <v>0</v>
      </c>
      <c r="AF547">
        <v>0</v>
      </c>
      <c r="AG547">
        <v>0</v>
      </c>
      <c r="AH547">
        <v>308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234.92</v>
      </c>
      <c r="AU547" t="s">
        <v>62</v>
      </c>
      <c r="AV547">
        <v>1</v>
      </c>
      <c r="AW547">
        <v>2</v>
      </c>
      <c r="AX547">
        <v>53553506</v>
      </c>
      <c r="AY547">
        <v>2</v>
      </c>
      <c r="AZ547">
        <v>137216</v>
      </c>
      <c r="BA547">
        <v>513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Y547*Source!I258</f>
        <v>769.52750272999981</v>
      </c>
      <c r="CY547">
        <f>AD547</f>
        <v>308</v>
      </c>
      <c r="CZ547">
        <f>AH547</f>
        <v>308</v>
      </c>
      <c r="DA547">
        <f>AL547</f>
        <v>1</v>
      </c>
      <c r="DB547">
        <f>ROUND((ROUND(AT547*CZ547,2)*ROUND((1.15*1.15),7)),2)</f>
        <v>95689.96</v>
      </c>
      <c r="DC547">
        <f>ROUND((ROUND(AT547*AG547,2)*ROUND((1.15*1.15),7)),2)</f>
        <v>0</v>
      </c>
    </row>
    <row r="548" spans="1:107" x14ac:dyDescent="0.2">
      <c r="A548">
        <f>ROW(Source!A258)</f>
        <v>258</v>
      </c>
      <c r="B548">
        <v>53551706</v>
      </c>
      <c r="C548">
        <v>53553490</v>
      </c>
      <c r="D548">
        <v>121548</v>
      </c>
      <c r="E548">
        <v>1</v>
      </c>
      <c r="F548">
        <v>1</v>
      </c>
      <c r="G548">
        <v>1</v>
      </c>
      <c r="H548">
        <v>1</v>
      </c>
      <c r="I548" t="s">
        <v>31</v>
      </c>
      <c r="J548" t="s">
        <v>3</v>
      </c>
      <c r="K548" t="s">
        <v>1489</v>
      </c>
      <c r="L548">
        <v>608254</v>
      </c>
      <c r="N548">
        <v>1013</v>
      </c>
      <c r="O548" t="s">
        <v>1490</v>
      </c>
      <c r="P548" t="s">
        <v>1490</v>
      </c>
      <c r="Q548">
        <v>1</v>
      </c>
      <c r="W548">
        <v>0</v>
      </c>
      <c r="X548">
        <v>-185737400</v>
      </c>
      <c r="Y548">
        <v>2.4724999999999997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1.72</v>
      </c>
      <c r="AU548" t="s">
        <v>61</v>
      </c>
      <c r="AV548">
        <v>2</v>
      </c>
      <c r="AW548">
        <v>2</v>
      </c>
      <c r="AX548">
        <v>53553507</v>
      </c>
      <c r="AY548">
        <v>1</v>
      </c>
      <c r="AZ548">
        <v>6144</v>
      </c>
      <c r="BA548">
        <v>514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Y548*Source!I258</f>
        <v>6.1241352499999993</v>
      </c>
      <c r="CY548">
        <f>AD548</f>
        <v>0</v>
      </c>
      <c r="CZ548">
        <f>AH548</f>
        <v>0</v>
      </c>
      <c r="DA548">
        <f>AL548</f>
        <v>1</v>
      </c>
      <c r="DB548">
        <f t="shared" ref="DB548:DB553" si="94">ROUND((ROUND(AT548*CZ548,2)*ROUND((1.25*1.15),7)),2)</f>
        <v>0</v>
      </c>
      <c r="DC548">
        <f t="shared" ref="DC548:DC553" si="95">ROUND((ROUND(AT548*AG548,2)*ROUND((1.25*1.15),7)),2)</f>
        <v>0</v>
      </c>
    </row>
    <row r="549" spans="1:107" x14ac:dyDescent="0.2">
      <c r="A549">
        <f>ROW(Source!A258)</f>
        <v>258</v>
      </c>
      <c r="B549">
        <v>53551706</v>
      </c>
      <c r="C549">
        <v>53553490</v>
      </c>
      <c r="D549">
        <v>29172267</v>
      </c>
      <c r="E549">
        <v>1</v>
      </c>
      <c r="F549">
        <v>1</v>
      </c>
      <c r="G549">
        <v>1</v>
      </c>
      <c r="H549">
        <v>2</v>
      </c>
      <c r="I549" t="s">
        <v>1628</v>
      </c>
      <c r="J549" t="s">
        <v>1629</v>
      </c>
      <c r="K549" t="s">
        <v>1630</v>
      </c>
      <c r="L549">
        <v>1368</v>
      </c>
      <c r="N549">
        <v>1011</v>
      </c>
      <c r="O549" t="s">
        <v>1494</v>
      </c>
      <c r="P549" t="s">
        <v>1494</v>
      </c>
      <c r="Q549">
        <v>1</v>
      </c>
      <c r="W549">
        <v>0</v>
      </c>
      <c r="X549">
        <v>-6942991</v>
      </c>
      <c r="Y549">
        <v>2.8749999999999998E-2</v>
      </c>
      <c r="AA549">
        <v>0</v>
      </c>
      <c r="AB549">
        <v>83.43</v>
      </c>
      <c r="AC549">
        <v>13.5</v>
      </c>
      <c r="AD549">
        <v>0</v>
      </c>
      <c r="AE549">
        <v>0</v>
      </c>
      <c r="AF549">
        <v>83.43</v>
      </c>
      <c r="AG549">
        <v>13.5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0.02</v>
      </c>
      <c r="AU549" t="s">
        <v>61</v>
      </c>
      <c r="AV549">
        <v>0</v>
      </c>
      <c r="AW549">
        <v>2</v>
      </c>
      <c r="AX549">
        <v>53553508</v>
      </c>
      <c r="AY549">
        <v>1</v>
      </c>
      <c r="AZ549">
        <v>6144</v>
      </c>
      <c r="BA549">
        <v>515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Y549*Source!I258</f>
        <v>7.1210874999999993E-2</v>
      </c>
      <c r="CY549">
        <f>AB549</f>
        <v>83.43</v>
      </c>
      <c r="CZ549">
        <f>AF549</f>
        <v>83.43</v>
      </c>
      <c r="DA549">
        <f>AJ549</f>
        <v>1</v>
      </c>
      <c r="DB549">
        <f t="shared" si="94"/>
        <v>2.4</v>
      </c>
      <c r="DC549">
        <f t="shared" si="95"/>
        <v>0.39</v>
      </c>
    </row>
    <row r="550" spans="1:107" x14ac:dyDescent="0.2">
      <c r="A550">
        <f>ROW(Source!A258)</f>
        <v>258</v>
      </c>
      <c r="B550">
        <v>53551706</v>
      </c>
      <c r="C550">
        <v>53553490</v>
      </c>
      <c r="D550">
        <v>29172378</v>
      </c>
      <c r="E550">
        <v>1</v>
      </c>
      <c r="F550">
        <v>1</v>
      </c>
      <c r="G550">
        <v>1</v>
      </c>
      <c r="H550">
        <v>2</v>
      </c>
      <c r="I550" t="s">
        <v>1631</v>
      </c>
      <c r="J550" t="s">
        <v>1632</v>
      </c>
      <c r="K550" t="s">
        <v>1633</v>
      </c>
      <c r="L550">
        <v>1368</v>
      </c>
      <c r="N550">
        <v>1011</v>
      </c>
      <c r="O550" t="s">
        <v>1494</v>
      </c>
      <c r="P550" t="s">
        <v>1494</v>
      </c>
      <c r="Q550">
        <v>1</v>
      </c>
      <c r="W550">
        <v>0</v>
      </c>
      <c r="X550">
        <v>-1474388027</v>
      </c>
      <c r="Y550">
        <v>1.4374999999999999E-2</v>
      </c>
      <c r="AA550">
        <v>0</v>
      </c>
      <c r="AB550">
        <v>88.01</v>
      </c>
      <c r="AC550">
        <v>11.6</v>
      </c>
      <c r="AD550">
        <v>0</v>
      </c>
      <c r="AE550">
        <v>0</v>
      </c>
      <c r="AF550">
        <v>88.01</v>
      </c>
      <c r="AG550">
        <v>11.6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0.01</v>
      </c>
      <c r="AU550" t="s">
        <v>61</v>
      </c>
      <c r="AV550">
        <v>0</v>
      </c>
      <c r="AW550">
        <v>2</v>
      </c>
      <c r="AX550">
        <v>53553509</v>
      </c>
      <c r="AY550">
        <v>1</v>
      </c>
      <c r="AZ550">
        <v>6144</v>
      </c>
      <c r="BA550">
        <v>516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Y550*Source!I258</f>
        <v>3.5605437499999996E-2</v>
      </c>
      <c r="CY550">
        <f>AB550</f>
        <v>88.01</v>
      </c>
      <c r="CZ550">
        <f>AF550</f>
        <v>88.01</v>
      </c>
      <c r="DA550">
        <f>AJ550</f>
        <v>1</v>
      </c>
      <c r="DB550">
        <f t="shared" si="94"/>
        <v>1.27</v>
      </c>
      <c r="DC550">
        <f t="shared" si="95"/>
        <v>0.17</v>
      </c>
    </row>
    <row r="551" spans="1:107" x14ac:dyDescent="0.2">
      <c r="A551">
        <f>ROW(Source!A258)</f>
        <v>258</v>
      </c>
      <c r="B551">
        <v>53551706</v>
      </c>
      <c r="C551">
        <v>53553490</v>
      </c>
      <c r="D551">
        <v>29173141</v>
      </c>
      <c r="E551">
        <v>1</v>
      </c>
      <c r="F551">
        <v>1</v>
      </c>
      <c r="G551">
        <v>1</v>
      </c>
      <c r="H551">
        <v>2</v>
      </c>
      <c r="I551" t="s">
        <v>1634</v>
      </c>
      <c r="J551" t="s">
        <v>1635</v>
      </c>
      <c r="K551" t="s">
        <v>1636</v>
      </c>
      <c r="L551">
        <v>1368</v>
      </c>
      <c r="N551">
        <v>1011</v>
      </c>
      <c r="O551" t="s">
        <v>1494</v>
      </c>
      <c r="P551" t="s">
        <v>1494</v>
      </c>
      <c r="Q551">
        <v>1</v>
      </c>
      <c r="W551">
        <v>0</v>
      </c>
      <c r="X551">
        <v>-1709160983</v>
      </c>
      <c r="Y551">
        <v>2.4293749999999994</v>
      </c>
      <c r="AA551">
        <v>0</v>
      </c>
      <c r="AB551">
        <v>12.4</v>
      </c>
      <c r="AC551">
        <v>10.06</v>
      </c>
      <c r="AD551">
        <v>0</v>
      </c>
      <c r="AE551">
        <v>0</v>
      </c>
      <c r="AF551">
        <v>12.4</v>
      </c>
      <c r="AG551">
        <v>10.06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1</v>
      </c>
      <c r="AQ551">
        <v>0</v>
      </c>
      <c r="AR551">
        <v>0</v>
      </c>
      <c r="AS551" t="s">
        <v>3</v>
      </c>
      <c r="AT551">
        <v>1.69</v>
      </c>
      <c r="AU551" t="s">
        <v>61</v>
      </c>
      <c r="AV551">
        <v>0</v>
      </c>
      <c r="AW551">
        <v>2</v>
      </c>
      <c r="AX551">
        <v>53553510</v>
      </c>
      <c r="AY551">
        <v>1</v>
      </c>
      <c r="AZ551">
        <v>6144</v>
      </c>
      <c r="BA551">
        <v>517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Y551*Source!I258</f>
        <v>6.0173189374999989</v>
      </c>
      <c r="CY551">
        <f>AB551</f>
        <v>12.4</v>
      </c>
      <c r="CZ551">
        <f>AF551</f>
        <v>12.4</v>
      </c>
      <c r="DA551">
        <f>AJ551</f>
        <v>1</v>
      </c>
      <c r="DB551">
        <f t="shared" si="94"/>
        <v>30.13</v>
      </c>
      <c r="DC551">
        <f t="shared" si="95"/>
        <v>24.44</v>
      </c>
    </row>
    <row r="552" spans="1:107" x14ac:dyDescent="0.2">
      <c r="A552">
        <f>ROW(Source!A258)</f>
        <v>258</v>
      </c>
      <c r="B552">
        <v>53551706</v>
      </c>
      <c r="C552">
        <v>53553490</v>
      </c>
      <c r="D552">
        <v>29174638</v>
      </c>
      <c r="E552">
        <v>1</v>
      </c>
      <c r="F552">
        <v>1</v>
      </c>
      <c r="G552">
        <v>1</v>
      </c>
      <c r="H552">
        <v>2</v>
      </c>
      <c r="I552" t="s">
        <v>1637</v>
      </c>
      <c r="J552" t="s">
        <v>1638</v>
      </c>
      <c r="K552" t="s">
        <v>1639</v>
      </c>
      <c r="L552">
        <v>1368</v>
      </c>
      <c r="N552">
        <v>1011</v>
      </c>
      <c r="O552" t="s">
        <v>1494</v>
      </c>
      <c r="P552" t="s">
        <v>1494</v>
      </c>
      <c r="Q552">
        <v>1</v>
      </c>
      <c r="W552">
        <v>0</v>
      </c>
      <c r="X552">
        <v>-1769198364</v>
      </c>
      <c r="Y552">
        <v>7.1874999999999994E-2</v>
      </c>
      <c r="AA552">
        <v>0</v>
      </c>
      <c r="AB552">
        <v>9.9700000000000006</v>
      </c>
      <c r="AC552">
        <v>0</v>
      </c>
      <c r="AD552">
        <v>0</v>
      </c>
      <c r="AE552">
        <v>0</v>
      </c>
      <c r="AF552">
        <v>9.9700000000000006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1</v>
      </c>
      <c r="AQ552">
        <v>0</v>
      </c>
      <c r="AR552">
        <v>0</v>
      </c>
      <c r="AS552" t="s">
        <v>3</v>
      </c>
      <c r="AT552">
        <v>0.05</v>
      </c>
      <c r="AU552" t="s">
        <v>61</v>
      </c>
      <c r="AV552">
        <v>0</v>
      </c>
      <c r="AW552">
        <v>2</v>
      </c>
      <c r="AX552">
        <v>53553511</v>
      </c>
      <c r="AY552">
        <v>1</v>
      </c>
      <c r="AZ552">
        <v>6144</v>
      </c>
      <c r="BA552">
        <v>518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Y552*Source!I258</f>
        <v>0.17802718749999999</v>
      </c>
      <c r="CY552">
        <f>AB552</f>
        <v>9.9700000000000006</v>
      </c>
      <c r="CZ552">
        <f>AF552</f>
        <v>9.9700000000000006</v>
      </c>
      <c r="DA552">
        <f>AJ552</f>
        <v>1</v>
      </c>
      <c r="DB552">
        <f t="shared" si="94"/>
        <v>0.72</v>
      </c>
      <c r="DC552">
        <f t="shared" si="95"/>
        <v>0</v>
      </c>
    </row>
    <row r="553" spans="1:107" x14ac:dyDescent="0.2">
      <c r="A553">
        <f>ROW(Source!A258)</f>
        <v>258</v>
      </c>
      <c r="B553">
        <v>53551706</v>
      </c>
      <c r="C553">
        <v>53553490</v>
      </c>
      <c r="D553">
        <v>29174913</v>
      </c>
      <c r="E553">
        <v>1</v>
      </c>
      <c r="F553">
        <v>1</v>
      </c>
      <c r="G553">
        <v>1</v>
      </c>
      <c r="H553">
        <v>2</v>
      </c>
      <c r="I553" t="s">
        <v>1513</v>
      </c>
      <c r="J553" t="s">
        <v>1514</v>
      </c>
      <c r="K553" t="s">
        <v>1515</v>
      </c>
      <c r="L553">
        <v>1368</v>
      </c>
      <c r="N553">
        <v>1011</v>
      </c>
      <c r="O553" t="s">
        <v>1494</v>
      </c>
      <c r="P553" t="s">
        <v>1494</v>
      </c>
      <c r="Q553">
        <v>1</v>
      </c>
      <c r="W553">
        <v>0</v>
      </c>
      <c r="X553">
        <v>1230759911</v>
      </c>
      <c r="Y553">
        <v>1.4374999999999999E-2</v>
      </c>
      <c r="AA553">
        <v>0</v>
      </c>
      <c r="AB553">
        <v>87.17</v>
      </c>
      <c r="AC553">
        <v>11.6</v>
      </c>
      <c r="AD553">
        <v>0</v>
      </c>
      <c r="AE553">
        <v>0</v>
      </c>
      <c r="AF553">
        <v>87.17</v>
      </c>
      <c r="AG553">
        <v>11.6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1</v>
      </c>
      <c r="AQ553">
        <v>0</v>
      </c>
      <c r="AR553">
        <v>0</v>
      </c>
      <c r="AS553" t="s">
        <v>3</v>
      </c>
      <c r="AT553">
        <v>0.01</v>
      </c>
      <c r="AU553" t="s">
        <v>61</v>
      </c>
      <c r="AV553">
        <v>0</v>
      </c>
      <c r="AW553">
        <v>2</v>
      </c>
      <c r="AX553">
        <v>53553512</v>
      </c>
      <c r="AY553">
        <v>1</v>
      </c>
      <c r="AZ553">
        <v>6144</v>
      </c>
      <c r="BA553">
        <v>519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Y553*Source!I258</f>
        <v>3.5605437499999996E-2</v>
      </c>
      <c r="CY553">
        <f>AB553</f>
        <v>87.17</v>
      </c>
      <c r="CZ553">
        <f>AF553</f>
        <v>87.17</v>
      </c>
      <c r="DA553">
        <f>AJ553</f>
        <v>1</v>
      </c>
      <c r="DB553">
        <f t="shared" si="94"/>
        <v>1.25</v>
      </c>
      <c r="DC553">
        <f t="shared" si="95"/>
        <v>0.17</v>
      </c>
    </row>
    <row r="554" spans="1:107" x14ac:dyDescent="0.2">
      <c r="A554">
        <f>ROW(Source!A258)</f>
        <v>258</v>
      </c>
      <c r="B554">
        <v>53551706</v>
      </c>
      <c r="C554">
        <v>53553490</v>
      </c>
      <c r="D554">
        <v>29107863</v>
      </c>
      <c r="E554">
        <v>1</v>
      </c>
      <c r="F554">
        <v>1</v>
      </c>
      <c r="G554">
        <v>1</v>
      </c>
      <c r="H554">
        <v>3</v>
      </c>
      <c r="I554" t="s">
        <v>434</v>
      </c>
      <c r="J554" t="s">
        <v>436</v>
      </c>
      <c r="K554" t="s">
        <v>435</v>
      </c>
      <c r="L554">
        <v>1348</v>
      </c>
      <c r="N554">
        <v>1009</v>
      </c>
      <c r="O554" t="s">
        <v>26</v>
      </c>
      <c r="P554" t="s">
        <v>26</v>
      </c>
      <c r="Q554">
        <v>1000</v>
      </c>
      <c r="W554">
        <v>1</v>
      </c>
      <c r="X554">
        <v>-955444283</v>
      </c>
      <c r="Y554">
        <v>-8.9999999999999993E-3</v>
      </c>
      <c r="AA554">
        <v>6532.53</v>
      </c>
      <c r="AB554">
        <v>0</v>
      </c>
      <c r="AC554">
        <v>0</v>
      </c>
      <c r="AD554">
        <v>0</v>
      </c>
      <c r="AE554">
        <v>6532.53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-8.9999999999999993E-3</v>
      </c>
      <c r="AU554" t="s">
        <v>3</v>
      </c>
      <c r="AV554">
        <v>0</v>
      </c>
      <c r="AW554">
        <v>2</v>
      </c>
      <c r="AX554">
        <v>53553513</v>
      </c>
      <c r="AY554">
        <v>1</v>
      </c>
      <c r="AZ554">
        <v>6144</v>
      </c>
      <c r="BA554">
        <v>520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Y554*Source!I258</f>
        <v>-2.2292099999999999E-2</v>
      </c>
      <c r="CY554">
        <f t="shared" ref="CY554:CY561" si="96">AA554</f>
        <v>6532.53</v>
      </c>
      <c r="CZ554">
        <f t="shared" ref="CZ554:CZ561" si="97">AE554</f>
        <v>6532.53</v>
      </c>
      <c r="DA554">
        <f t="shared" ref="DA554:DA561" si="98">AI554</f>
        <v>1</v>
      </c>
      <c r="DB554">
        <f t="shared" ref="DB554:DB561" si="99">ROUND(ROUND(AT554*CZ554,2),2)</f>
        <v>-58.79</v>
      </c>
      <c r="DC554">
        <f t="shared" ref="DC554:DC561" si="100">ROUND(ROUND(AT554*AG554,2),2)</f>
        <v>0</v>
      </c>
    </row>
    <row r="555" spans="1:107" x14ac:dyDescent="0.2">
      <c r="A555">
        <f>ROW(Source!A258)</f>
        <v>258</v>
      </c>
      <c r="B555">
        <v>53551706</v>
      </c>
      <c r="C555">
        <v>53553490</v>
      </c>
      <c r="D555">
        <v>38189382</v>
      </c>
      <c r="E555">
        <v>1</v>
      </c>
      <c r="F555">
        <v>1</v>
      </c>
      <c r="G555">
        <v>1</v>
      </c>
      <c r="H555">
        <v>3</v>
      </c>
      <c r="I555" t="s">
        <v>418</v>
      </c>
      <c r="J555" t="s">
        <v>421</v>
      </c>
      <c r="K555" t="s">
        <v>419</v>
      </c>
      <c r="L555">
        <v>1296</v>
      </c>
      <c r="N555">
        <v>1002</v>
      </c>
      <c r="O555" t="s">
        <v>420</v>
      </c>
      <c r="P555" t="s">
        <v>420</v>
      </c>
      <c r="Q555">
        <v>1</v>
      </c>
      <c r="W555">
        <v>0</v>
      </c>
      <c r="X555">
        <v>1789933445</v>
      </c>
      <c r="Y555">
        <v>20</v>
      </c>
      <c r="AA555">
        <v>31.38</v>
      </c>
      <c r="AB555">
        <v>0</v>
      </c>
      <c r="AC555">
        <v>0</v>
      </c>
      <c r="AD555">
        <v>0</v>
      </c>
      <c r="AE555">
        <v>31.38</v>
      </c>
      <c r="AF555">
        <v>0</v>
      </c>
      <c r="AG555">
        <v>0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1</v>
      </c>
      <c r="AO555">
        <v>0</v>
      </c>
      <c r="AP555">
        <v>0</v>
      </c>
      <c r="AQ555">
        <v>0</v>
      </c>
      <c r="AR555">
        <v>0</v>
      </c>
      <c r="AS555" t="s">
        <v>3</v>
      </c>
      <c r="AT555">
        <v>20</v>
      </c>
      <c r="AU555" t="s">
        <v>3</v>
      </c>
      <c r="AV555">
        <v>0</v>
      </c>
      <c r="AW555">
        <v>1</v>
      </c>
      <c r="AX555">
        <v>-1</v>
      </c>
      <c r="AY555">
        <v>0</v>
      </c>
      <c r="AZ555">
        <v>0</v>
      </c>
      <c r="BA555" t="s">
        <v>3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Y555*Source!I258</f>
        <v>49.538000000000004</v>
      </c>
      <c r="CY555">
        <f t="shared" si="96"/>
        <v>31.38</v>
      </c>
      <c r="CZ555">
        <f t="shared" si="97"/>
        <v>31.38</v>
      </c>
      <c r="DA555">
        <f t="shared" si="98"/>
        <v>1</v>
      </c>
      <c r="DB555">
        <f t="shared" si="99"/>
        <v>627.6</v>
      </c>
      <c r="DC555">
        <f t="shared" si="100"/>
        <v>0</v>
      </c>
    </row>
    <row r="556" spans="1:107" x14ac:dyDescent="0.2">
      <c r="A556">
        <f>ROW(Source!A258)</f>
        <v>258</v>
      </c>
      <c r="B556">
        <v>53551706</v>
      </c>
      <c r="C556">
        <v>53553490</v>
      </c>
      <c r="D556">
        <v>29109437</v>
      </c>
      <c r="E556">
        <v>1</v>
      </c>
      <c r="F556">
        <v>1</v>
      </c>
      <c r="G556">
        <v>1</v>
      </c>
      <c r="H556">
        <v>3</v>
      </c>
      <c r="I556" t="s">
        <v>1640</v>
      </c>
      <c r="J556" t="s">
        <v>1641</v>
      </c>
      <c r="K556" t="s">
        <v>1642</v>
      </c>
      <c r="L556">
        <v>1346</v>
      </c>
      <c r="N556">
        <v>1009</v>
      </c>
      <c r="O556" t="s">
        <v>143</v>
      </c>
      <c r="P556" t="s">
        <v>143</v>
      </c>
      <c r="Q556">
        <v>1</v>
      </c>
      <c r="W556">
        <v>0</v>
      </c>
      <c r="X556">
        <v>-2053666360</v>
      </c>
      <c r="Y556">
        <v>1200</v>
      </c>
      <c r="AA556">
        <v>3.86</v>
      </c>
      <c r="AB556">
        <v>0</v>
      </c>
      <c r="AC556">
        <v>0</v>
      </c>
      <c r="AD556">
        <v>0</v>
      </c>
      <c r="AE556">
        <v>3.86</v>
      </c>
      <c r="AF556">
        <v>0</v>
      </c>
      <c r="AG556">
        <v>0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1200</v>
      </c>
      <c r="AU556" t="s">
        <v>3</v>
      </c>
      <c r="AV556">
        <v>0</v>
      </c>
      <c r="AW556">
        <v>2</v>
      </c>
      <c r="AX556">
        <v>53553514</v>
      </c>
      <c r="AY556">
        <v>1</v>
      </c>
      <c r="AZ556">
        <v>0</v>
      </c>
      <c r="BA556">
        <v>521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Y556*Source!I258</f>
        <v>2972.28</v>
      </c>
      <c r="CY556">
        <f t="shared" si="96"/>
        <v>3.86</v>
      </c>
      <c r="CZ556">
        <f t="shared" si="97"/>
        <v>3.86</v>
      </c>
      <c r="DA556">
        <f t="shared" si="98"/>
        <v>1</v>
      </c>
      <c r="DB556">
        <f t="shared" si="99"/>
        <v>4632</v>
      </c>
      <c r="DC556">
        <f t="shared" si="100"/>
        <v>0</v>
      </c>
    </row>
    <row r="557" spans="1:107" x14ac:dyDescent="0.2">
      <c r="A557">
        <f>ROW(Source!A258)</f>
        <v>258</v>
      </c>
      <c r="B557">
        <v>53551706</v>
      </c>
      <c r="C557">
        <v>53553490</v>
      </c>
      <c r="D557">
        <v>29109882</v>
      </c>
      <c r="E557">
        <v>1</v>
      </c>
      <c r="F557">
        <v>1</v>
      </c>
      <c r="G557">
        <v>1</v>
      </c>
      <c r="H557">
        <v>3</v>
      </c>
      <c r="I557" t="s">
        <v>126</v>
      </c>
      <c r="J557" t="s">
        <v>129</v>
      </c>
      <c r="K557" t="s">
        <v>127</v>
      </c>
      <c r="L557">
        <v>1327</v>
      </c>
      <c r="N557">
        <v>1005</v>
      </c>
      <c r="O557" t="s">
        <v>128</v>
      </c>
      <c r="P557" t="s">
        <v>128</v>
      </c>
      <c r="Q557">
        <v>1</v>
      </c>
      <c r="W557">
        <v>1</v>
      </c>
      <c r="X557">
        <v>2104172470</v>
      </c>
      <c r="Y557">
        <v>-102</v>
      </c>
      <c r="AA557">
        <v>209.34</v>
      </c>
      <c r="AB557">
        <v>0</v>
      </c>
      <c r="AC557">
        <v>0</v>
      </c>
      <c r="AD557">
        <v>0</v>
      </c>
      <c r="AE557">
        <v>209.34</v>
      </c>
      <c r="AF557">
        <v>0</v>
      </c>
      <c r="AG557">
        <v>0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-102</v>
      </c>
      <c r="AU557" t="s">
        <v>3</v>
      </c>
      <c r="AV557">
        <v>0</v>
      </c>
      <c r="AW557">
        <v>2</v>
      </c>
      <c r="AX557">
        <v>53553515</v>
      </c>
      <c r="AY557">
        <v>1</v>
      </c>
      <c r="AZ557">
        <v>6144</v>
      </c>
      <c r="BA557">
        <v>522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Y557*Source!I258</f>
        <v>-252.6438</v>
      </c>
      <c r="CY557">
        <f t="shared" si="96"/>
        <v>209.34</v>
      </c>
      <c r="CZ557">
        <f t="shared" si="97"/>
        <v>209.34</v>
      </c>
      <c r="DA557">
        <f t="shared" si="98"/>
        <v>1</v>
      </c>
      <c r="DB557">
        <f t="shared" si="99"/>
        <v>-21352.68</v>
      </c>
      <c r="DC557">
        <f t="shared" si="100"/>
        <v>0</v>
      </c>
    </row>
    <row r="558" spans="1:107" x14ac:dyDescent="0.2">
      <c r="A558">
        <f>ROW(Source!A258)</f>
        <v>258</v>
      </c>
      <c r="B558">
        <v>53551706</v>
      </c>
      <c r="C558">
        <v>53553490</v>
      </c>
      <c r="D558">
        <v>38208847</v>
      </c>
      <c r="E558">
        <v>1</v>
      </c>
      <c r="F558">
        <v>1</v>
      </c>
      <c r="G558">
        <v>1</v>
      </c>
      <c r="H558">
        <v>3</v>
      </c>
      <c r="I558" t="s">
        <v>423</v>
      </c>
      <c r="J558" t="s">
        <v>426</v>
      </c>
      <c r="K558" t="s">
        <v>424</v>
      </c>
      <c r="L558">
        <v>1339</v>
      </c>
      <c r="N558">
        <v>1007</v>
      </c>
      <c r="O558" t="s">
        <v>425</v>
      </c>
      <c r="P558" t="s">
        <v>425</v>
      </c>
      <c r="Q558">
        <v>1</v>
      </c>
      <c r="W558">
        <v>0</v>
      </c>
      <c r="X558">
        <v>-313509987</v>
      </c>
      <c r="Y558">
        <v>0.01</v>
      </c>
      <c r="AA558">
        <v>2499.9899999999998</v>
      </c>
      <c r="AB558">
        <v>0</v>
      </c>
      <c r="AC558">
        <v>0</v>
      </c>
      <c r="AD558">
        <v>0</v>
      </c>
      <c r="AE558">
        <v>2499.9899999999998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0</v>
      </c>
      <c r="AP558">
        <v>0</v>
      </c>
      <c r="AQ558">
        <v>0</v>
      </c>
      <c r="AR558">
        <v>0</v>
      </c>
      <c r="AS558" t="s">
        <v>3</v>
      </c>
      <c r="AT558">
        <v>0.01</v>
      </c>
      <c r="AU558" t="s">
        <v>3</v>
      </c>
      <c r="AV558">
        <v>0</v>
      </c>
      <c r="AW558">
        <v>1</v>
      </c>
      <c r="AX558">
        <v>-1</v>
      </c>
      <c r="AY558">
        <v>0</v>
      </c>
      <c r="AZ558">
        <v>0</v>
      </c>
      <c r="BA558" t="s">
        <v>3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Y558*Source!I258</f>
        <v>2.4769000000000003E-2</v>
      </c>
      <c r="CY558">
        <f t="shared" si="96"/>
        <v>2499.9899999999998</v>
      </c>
      <c r="CZ558">
        <f t="shared" si="97"/>
        <v>2499.9899999999998</v>
      </c>
      <c r="DA558">
        <f t="shared" si="98"/>
        <v>1</v>
      </c>
      <c r="DB558">
        <f t="shared" si="99"/>
        <v>25</v>
      </c>
      <c r="DC558">
        <f t="shared" si="100"/>
        <v>0</v>
      </c>
    </row>
    <row r="559" spans="1:107" x14ac:dyDescent="0.2">
      <c r="A559">
        <f>ROW(Source!A258)</f>
        <v>258</v>
      </c>
      <c r="B559">
        <v>53551706</v>
      </c>
      <c r="C559">
        <v>53553490</v>
      </c>
      <c r="D559">
        <v>38221902</v>
      </c>
      <c r="E559">
        <v>1</v>
      </c>
      <c r="F559">
        <v>1</v>
      </c>
      <c r="G559">
        <v>1</v>
      </c>
      <c r="H559">
        <v>3</v>
      </c>
      <c r="I559" t="s">
        <v>438</v>
      </c>
      <c r="J559" t="s">
        <v>440</v>
      </c>
      <c r="K559" t="s">
        <v>439</v>
      </c>
      <c r="L559">
        <v>1348</v>
      </c>
      <c r="N559">
        <v>1009</v>
      </c>
      <c r="O559" t="s">
        <v>26</v>
      </c>
      <c r="P559" t="s">
        <v>26</v>
      </c>
      <c r="Q559">
        <v>1000</v>
      </c>
      <c r="W559">
        <v>0</v>
      </c>
      <c r="X559">
        <v>1083500299</v>
      </c>
      <c r="Y559">
        <v>0.09</v>
      </c>
      <c r="AA559">
        <v>9298.35</v>
      </c>
      <c r="AB559">
        <v>0</v>
      </c>
      <c r="AC559">
        <v>0</v>
      </c>
      <c r="AD559">
        <v>0</v>
      </c>
      <c r="AE559">
        <v>9298.35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0</v>
      </c>
      <c r="AP559">
        <v>0</v>
      </c>
      <c r="AQ559">
        <v>0</v>
      </c>
      <c r="AR559">
        <v>0</v>
      </c>
      <c r="AS559" t="s">
        <v>3</v>
      </c>
      <c r="AT559">
        <v>0.09</v>
      </c>
      <c r="AU559" t="s">
        <v>3</v>
      </c>
      <c r="AV559">
        <v>0</v>
      </c>
      <c r="AW559">
        <v>1</v>
      </c>
      <c r="AX559">
        <v>-1</v>
      </c>
      <c r="AY559">
        <v>0</v>
      </c>
      <c r="AZ559">
        <v>0</v>
      </c>
      <c r="BA559" t="s">
        <v>3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Y559*Source!I258</f>
        <v>0.22292100000000001</v>
      </c>
      <c r="CY559">
        <f t="shared" si="96"/>
        <v>9298.35</v>
      </c>
      <c r="CZ559">
        <f t="shared" si="97"/>
        <v>9298.35</v>
      </c>
      <c r="DA559">
        <f t="shared" si="98"/>
        <v>1</v>
      </c>
      <c r="DB559">
        <f t="shared" si="99"/>
        <v>836.85</v>
      </c>
      <c r="DC559">
        <f t="shared" si="100"/>
        <v>0</v>
      </c>
    </row>
    <row r="560" spans="1:107" x14ac:dyDescent="0.2">
      <c r="A560">
        <f>ROW(Source!A258)</f>
        <v>258</v>
      </c>
      <c r="B560">
        <v>53551706</v>
      </c>
      <c r="C560">
        <v>53553490</v>
      </c>
      <c r="D560">
        <v>29150040</v>
      </c>
      <c r="E560">
        <v>1</v>
      </c>
      <c r="F560">
        <v>1</v>
      </c>
      <c r="G560">
        <v>1</v>
      </c>
      <c r="H560">
        <v>3</v>
      </c>
      <c r="I560" t="s">
        <v>1576</v>
      </c>
      <c r="J560" t="s">
        <v>1577</v>
      </c>
      <c r="K560" t="s">
        <v>1578</v>
      </c>
      <c r="L560">
        <v>1339</v>
      </c>
      <c r="N560">
        <v>1007</v>
      </c>
      <c r="O560" t="s">
        <v>425</v>
      </c>
      <c r="P560" t="s">
        <v>425</v>
      </c>
      <c r="Q560">
        <v>1</v>
      </c>
      <c r="W560">
        <v>0</v>
      </c>
      <c r="X560">
        <v>619799737</v>
      </c>
      <c r="Y560">
        <v>0.44</v>
      </c>
      <c r="AA560">
        <v>2.44</v>
      </c>
      <c r="AB560">
        <v>0</v>
      </c>
      <c r="AC560">
        <v>0</v>
      </c>
      <c r="AD560">
        <v>0</v>
      </c>
      <c r="AE560">
        <v>2.44</v>
      </c>
      <c r="AF560">
        <v>0</v>
      </c>
      <c r="AG560">
        <v>0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0.44</v>
      </c>
      <c r="AU560" t="s">
        <v>3</v>
      </c>
      <c r="AV560">
        <v>0</v>
      </c>
      <c r="AW560">
        <v>2</v>
      </c>
      <c r="AX560">
        <v>53553518</v>
      </c>
      <c r="AY560">
        <v>1</v>
      </c>
      <c r="AZ560">
        <v>0</v>
      </c>
      <c r="BA560">
        <v>525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Y560*Source!I258</f>
        <v>1.089836</v>
      </c>
      <c r="CY560">
        <f t="shared" si="96"/>
        <v>2.44</v>
      </c>
      <c r="CZ560">
        <f t="shared" si="97"/>
        <v>2.44</v>
      </c>
      <c r="DA560">
        <f t="shared" si="98"/>
        <v>1</v>
      </c>
      <c r="DB560">
        <f t="shared" si="99"/>
        <v>1.07</v>
      </c>
      <c r="DC560">
        <f t="shared" si="100"/>
        <v>0</v>
      </c>
    </row>
    <row r="561" spans="1:107" x14ac:dyDescent="0.2">
      <c r="A561">
        <f>ROW(Source!A258)</f>
        <v>258</v>
      </c>
      <c r="B561">
        <v>53551706</v>
      </c>
      <c r="C561">
        <v>53553490</v>
      </c>
      <c r="D561">
        <v>0</v>
      </c>
      <c r="E561">
        <v>0</v>
      </c>
      <c r="F561">
        <v>1</v>
      </c>
      <c r="G561">
        <v>1</v>
      </c>
      <c r="H561">
        <v>3</v>
      </c>
      <c r="I561" t="s">
        <v>429</v>
      </c>
      <c r="J561" t="s">
        <v>3</v>
      </c>
      <c r="K561" t="s">
        <v>430</v>
      </c>
      <c r="L561">
        <v>1327</v>
      </c>
      <c r="N561">
        <v>1005</v>
      </c>
      <c r="O561" t="s">
        <v>128</v>
      </c>
      <c r="P561" t="s">
        <v>128</v>
      </c>
      <c r="Q561">
        <v>1</v>
      </c>
      <c r="W561">
        <v>0</v>
      </c>
      <c r="X561">
        <v>-1641470704</v>
      </c>
      <c r="Y561">
        <v>102</v>
      </c>
      <c r="AA561">
        <v>1241.67</v>
      </c>
      <c r="AB561">
        <v>0</v>
      </c>
      <c r="AC561">
        <v>0</v>
      </c>
      <c r="AD561">
        <v>0</v>
      </c>
      <c r="AE561">
        <v>1241.67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0</v>
      </c>
      <c r="AP561">
        <v>0</v>
      </c>
      <c r="AQ561">
        <v>0</v>
      </c>
      <c r="AR561">
        <v>0</v>
      </c>
      <c r="AS561" t="s">
        <v>3</v>
      </c>
      <c r="AT561">
        <v>102</v>
      </c>
      <c r="AU561" t="s">
        <v>3</v>
      </c>
      <c r="AV561">
        <v>0</v>
      </c>
      <c r="AW561">
        <v>1</v>
      </c>
      <c r="AX561">
        <v>-1</v>
      </c>
      <c r="AY561">
        <v>0</v>
      </c>
      <c r="AZ561">
        <v>0</v>
      </c>
      <c r="BA561" t="s">
        <v>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Y561*Source!I258</f>
        <v>252.6438</v>
      </c>
      <c r="CY561">
        <f t="shared" si="96"/>
        <v>1241.67</v>
      </c>
      <c r="CZ561">
        <f t="shared" si="97"/>
        <v>1241.67</v>
      </c>
      <c r="DA561">
        <f t="shared" si="98"/>
        <v>1</v>
      </c>
      <c r="DB561">
        <f t="shared" si="99"/>
        <v>126650.34</v>
      </c>
      <c r="DC561">
        <f t="shared" si="100"/>
        <v>0</v>
      </c>
    </row>
    <row r="562" spans="1:107" x14ac:dyDescent="0.2">
      <c r="A562">
        <f>ROW(Source!A259)</f>
        <v>259</v>
      </c>
      <c r="B562">
        <v>53551707</v>
      </c>
      <c r="C562">
        <v>53553490</v>
      </c>
      <c r="D562">
        <v>18410572</v>
      </c>
      <c r="E562">
        <v>1</v>
      </c>
      <c r="F562">
        <v>1</v>
      </c>
      <c r="G562">
        <v>1</v>
      </c>
      <c r="H562">
        <v>1</v>
      </c>
      <c r="I562" t="s">
        <v>1626</v>
      </c>
      <c r="J562" t="s">
        <v>3</v>
      </c>
      <c r="K562" t="s">
        <v>1627</v>
      </c>
      <c r="L562">
        <v>1369</v>
      </c>
      <c r="N562">
        <v>1013</v>
      </c>
      <c r="O562" t="s">
        <v>1486</v>
      </c>
      <c r="P562" t="s">
        <v>1486</v>
      </c>
      <c r="Q562">
        <v>1</v>
      </c>
      <c r="W562">
        <v>0</v>
      </c>
      <c r="X562">
        <v>-546915240</v>
      </c>
      <c r="Y562">
        <v>310.68169999999992</v>
      </c>
      <c r="AA562">
        <v>0</v>
      </c>
      <c r="AB562">
        <v>0</v>
      </c>
      <c r="AC562">
        <v>0</v>
      </c>
      <c r="AD562">
        <v>308</v>
      </c>
      <c r="AE562">
        <v>0</v>
      </c>
      <c r="AF562">
        <v>0</v>
      </c>
      <c r="AG562">
        <v>0</v>
      </c>
      <c r="AH562">
        <v>308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1</v>
      </c>
      <c r="AQ562">
        <v>0</v>
      </c>
      <c r="AR562">
        <v>0</v>
      </c>
      <c r="AS562" t="s">
        <v>3</v>
      </c>
      <c r="AT562">
        <v>234.92</v>
      </c>
      <c r="AU562" t="s">
        <v>62</v>
      </c>
      <c r="AV562">
        <v>1</v>
      </c>
      <c r="AW562">
        <v>2</v>
      </c>
      <c r="AX562">
        <v>53553506</v>
      </c>
      <c r="AY562">
        <v>2</v>
      </c>
      <c r="AZ562">
        <v>137216</v>
      </c>
      <c r="BA562">
        <v>526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Y562*Source!I259</f>
        <v>769.52750272999981</v>
      </c>
      <c r="CY562">
        <f>AD562</f>
        <v>308</v>
      </c>
      <c r="CZ562">
        <f>AH562</f>
        <v>308</v>
      </c>
      <c r="DA562">
        <f>AL562</f>
        <v>1</v>
      </c>
      <c r="DB562">
        <f>ROUND((ROUND(AT562*CZ562,2)*ROUND((1.15*1.15),7)),2)</f>
        <v>95689.96</v>
      </c>
      <c r="DC562">
        <f>ROUND((ROUND(AT562*AG562,2)*ROUND((1.15*1.15),7)),2)</f>
        <v>0</v>
      </c>
    </row>
    <row r="563" spans="1:107" x14ac:dyDescent="0.2">
      <c r="A563">
        <f>ROW(Source!A259)</f>
        <v>259</v>
      </c>
      <c r="B563">
        <v>53551707</v>
      </c>
      <c r="C563">
        <v>53553490</v>
      </c>
      <c r="D563">
        <v>121548</v>
      </c>
      <c r="E563">
        <v>1</v>
      </c>
      <c r="F563">
        <v>1</v>
      </c>
      <c r="G563">
        <v>1</v>
      </c>
      <c r="H563">
        <v>1</v>
      </c>
      <c r="I563" t="s">
        <v>31</v>
      </c>
      <c r="J563" t="s">
        <v>3</v>
      </c>
      <c r="K563" t="s">
        <v>1489</v>
      </c>
      <c r="L563">
        <v>608254</v>
      </c>
      <c r="N563">
        <v>1013</v>
      </c>
      <c r="O563" t="s">
        <v>1490</v>
      </c>
      <c r="P563" t="s">
        <v>1490</v>
      </c>
      <c r="Q563">
        <v>1</v>
      </c>
      <c r="W563">
        <v>0</v>
      </c>
      <c r="X563">
        <v>-185737400</v>
      </c>
      <c r="Y563">
        <v>2.4724999999999997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1</v>
      </c>
      <c r="AQ563">
        <v>0</v>
      </c>
      <c r="AR563">
        <v>0</v>
      </c>
      <c r="AS563" t="s">
        <v>3</v>
      </c>
      <c r="AT563">
        <v>1.72</v>
      </c>
      <c r="AU563" t="s">
        <v>61</v>
      </c>
      <c r="AV563">
        <v>2</v>
      </c>
      <c r="AW563">
        <v>2</v>
      </c>
      <c r="AX563">
        <v>53553507</v>
      </c>
      <c r="AY563">
        <v>1</v>
      </c>
      <c r="AZ563">
        <v>6144</v>
      </c>
      <c r="BA563">
        <v>527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Y563*Source!I259</f>
        <v>6.1241352499999993</v>
      </c>
      <c r="CY563">
        <f>AD563</f>
        <v>0</v>
      </c>
      <c r="CZ563">
        <f>AH563</f>
        <v>0</v>
      </c>
      <c r="DA563">
        <f>AL563</f>
        <v>1</v>
      </c>
      <c r="DB563">
        <f t="shared" ref="DB563:DB568" si="101">ROUND((ROUND(AT563*CZ563,2)*ROUND((1.25*1.15),7)),2)</f>
        <v>0</v>
      </c>
      <c r="DC563">
        <f t="shared" ref="DC563:DC568" si="102">ROUND((ROUND(AT563*AG563,2)*ROUND((1.25*1.15),7)),2)</f>
        <v>0</v>
      </c>
    </row>
    <row r="564" spans="1:107" x14ac:dyDescent="0.2">
      <c r="A564">
        <f>ROW(Source!A259)</f>
        <v>259</v>
      </c>
      <c r="B564">
        <v>53551707</v>
      </c>
      <c r="C564">
        <v>53553490</v>
      </c>
      <c r="D564">
        <v>29172267</v>
      </c>
      <c r="E564">
        <v>1</v>
      </c>
      <c r="F564">
        <v>1</v>
      </c>
      <c r="G564">
        <v>1</v>
      </c>
      <c r="H564">
        <v>2</v>
      </c>
      <c r="I564" t="s">
        <v>1628</v>
      </c>
      <c r="J564" t="s">
        <v>1629</v>
      </c>
      <c r="K564" t="s">
        <v>1630</v>
      </c>
      <c r="L564">
        <v>1368</v>
      </c>
      <c r="N564">
        <v>1011</v>
      </c>
      <c r="O564" t="s">
        <v>1494</v>
      </c>
      <c r="P564" t="s">
        <v>1494</v>
      </c>
      <c r="Q564">
        <v>1</v>
      </c>
      <c r="W564">
        <v>0</v>
      </c>
      <c r="X564">
        <v>-6942991</v>
      </c>
      <c r="Y564">
        <v>2.8749999999999998E-2</v>
      </c>
      <c r="AA564">
        <v>0</v>
      </c>
      <c r="AB564">
        <v>83.43</v>
      </c>
      <c r="AC564">
        <v>13.5</v>
      </c>
      <c r="AD564">
        <v>0</v>
      </c>
      <c r="AE564">
        <v>0</v>
      </c>
      <c r="AF564">
        <v>83.43</v>
      </c>
      <c r="AG564">
        <v>13.5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0.02</v>
      </c>
      <c r="AU564" t="s">
        <v>61</v>
      </c>
      <c r="AV564">
        <v>0</v>
      </c>
      <c r="AW564">
        <v>2</v>
      </c>
      <c r="AX564">
        <v>53553508</v>
      </c>
      <c r="AY564">
        <v>1</v>
      </c>
      <c r="AZ564">
        <v>6144</v>
      </c>
      <c r="BA564">
        <v>528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Y564*Source!I259</f>
        <v>7.1210874999999993E-2</v>
      </c>
      <c r="CY564">
        <f>AB564</f>
        <v>83.43</v>
      </c>
      <c r="CZ564">
        <f>AF564</f>
        <v>83.43</v>
      </c>
      <c r="DA564">
        <f>AJ564</f>
        <v>1</v>
      </c>
      <c r="DB564">
        <f t="shared" si="101"/>
        <v>2.4</v>
      </c>
      <c r="DC564">
        <f t="shared" si="102"/>
        <v>0.39</v>
      </c>
    </row>
    <row r="565" spans="1:107" x14ac:dyDescent="0.2">
      <c r="A565">
        <f>ROW(Source!A259)</f>
        <v>259</v>
      </c>
      <c r="B565">
        <v>53551707</v>
      </c>
      <c r="C565">
        <v>53553490</v>
      </c>
      <c r="D565">
        <v>29172378</v>
      </c>
      <c r="E565">
        <v>1</v>
      </c>
      <c r="F565">
        <v>1</v>
      </c>
      <c r="G565">
        <v>1</v>
      </c>
      <c r="H565">
        <v>2</v>
      </c>
      <c r="I565" t="s">
        <v>1631</v>
      </c>
      <c r="J565" t="s">
        <v>1632</v>
      </c>
      <c r="K565" t="s">
        <v>1633</v>
      </c>
      <c r="L565">
        <v>1368</v>
      </c>
      <c r="N565">
        <v>1011</v>
      </c>
      <c r="O565" t="s">
        <v>1494</v>
      </c>
      <c r="P565" t="s">
        <v>1494</v>
      </c>
      <c r="Q565">
        <v>1</v>
      </c>
      <c r="W565">
        <v>0</v>
      </c>
      <c r="X565">
        <v>-1474388027</v>
      </c>
      <c r="Y565">
        <v>1.4374999999999999E-2</v>
      </c>
      <c r="AA565">
        <v>0</v>
      </c>
      <c r="AB565">
        <v>88.01</v>
      </c>
      <c r="AC565">
        <v>11.6</v>
      </c>
      <c r="AD565">
        <v>0</v>
      </c>
      <c r="AE565">
        <v>0</v>
      </c>
      <c r="AF565">
        <v>88.01</v>
      </c>
      <c r="AG565">
        <v>11.6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0.01</v>
      </c>
      <c r="AU565" t="s">
        <v>61</v>
      </c>
      <c r="AV565">
        <v>0</v>
      </c>
      <c r="AW565">
        <v>2</v>
      </c>
      <c r="AX565">
        <v>53553509</v>
      </c>
      <c r="AY565">
        <v>1</v>
      </c>
      <c r="AZ565">
        <v>6144</v>
      </c>
      <c r="BA565">
        <v>529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Y565*Source!I259</f>
        <v>3.5605437499999996E-2</v>
      </c>
      <c r="CY565">
        <f>AB565</f>
        <v>88.01</v>
      </c>
      <c r="CZ565">
        <f>AF565</f>
        <v>88.01</v>
      </c>
      <c r="DA565">
        <f>AJ565</f>
        <v>1</v>
      </c>
      <c r="DB565">
        <f t="shared" si="101"/>
        <v>1.27</v>
      </c>
      <c r="DC565">
        <f t="shared" si="102"/>
        <v>0.17</v>
      </c>
    </row>
    <row r="566" spans="1:107" x14ac:dyDescent="0.2">
      <c r="A566">
        <f>ROW(Source!A259)</f>
        <v>259</v>
      </c>
      <c r="B566">
        <v>53551707</v>
      </c>
      <c r="C566">
        <v>53553490</v>
      </c>
      <c r="D566">
        <v>29173141</v>
      </c>
      <c r="E566">
        <v>1</v>
      </c>
      <c r="F566">
        <v>1</v>
      </c>
      <c r="G566">
        <v>1</v>
      </c>
      <c r="H566">
        <v>2</v>
      </c>
      <c r="I566" t="s">
        <v>1634</v>
      </c>
      <c r="J566" t="s">
        <v>1635</v>
      </c>
      <c r="K566" t="s">
        <v>1636</v>
      </c>
      <c r="L566">
        <v>1368</v>
      </c>
      <c r="N566">
        <v>1011</v>
      </c>
      <c r="O566" t="s">
        <v>1494</v>
      </c>
      <c r="P566" t="s">
        <v>1494</v>
      </c>
      <c r="Q566">
        <v>1</v>
      </c>
      <c r="W566">
        <v>0</v>
      </c>
      <c r="X566">
        <v>-1709160983</v>
      </c>
      <c r="Y566">
        <v>2.4293749999999994</v>
      </c>
      <c r="AA566">
        <v>0</v>
      </c>
      <c r="AB566">
        <v>12.4</v>
      </c>
      <c r="AC566">
        <v>10.06</v>
      </c>
      <c r="AD566">
        <v>0</v>
      </c>
      <c r="AE566">
        <v>0</v>
      </c>
      <c r="AF566">
        <v>12.4</v>
      </c>
      <c r="AG566">
        <v>10.06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1.69</v>
      </c>
      <c r="AU566" t="s">
        <v>61</v>
      </c>
      <c r="AV566">
        <v>0</v>
      </c>
      <c r="AW566">
        <v>2</v>
      </c>
      <c r="AX566">
        <v>53553510</v>
      </c>
      <c r="AY566">
        <v>1</v>
      </c>
      <c r="AZ566">
        <v>6144</v>
      </c>
      <c r="BA566">
        <v>530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Y566*Source!I259</f>
        <v>6.0173189374999989</v>
      </c>
      <c r="CY566">
        <f>AB566</f>
        <v>12.4</v>
      </c>
      <c r="CZ566">
        <f>AF566</f>
        <v>12.4</v>
      </c>
      <c r="DA566">
        <f>AJ566</f>
        <v>1</v>
      </c>
      <c r="DB566">
        <f t="shared" si="101"/>
        <v>30.13</v>
      </c>
      <c r="DC566">
        <f t="shared" si="102"/>
        <v>24.44</v>
      </c>
    </row>
    <row r="567" spans="1:107" x14ac:dyDescent="0.2">
      <c r="A567">
        <f>ROW(Source!A259)</f>
        <v>259</v>
      </c>
      <c r="B567">
        <v>53551707</v>
      </c>
      <c r="C567">
        <v>53553490</v>
      </c>
      <c r="D567">
        <v>29174638</v>
      </c>
      <c r="E567">
        <v>1</v>
      </c>
      <c r="F567">
        <v>1</v>
      </c>
      <c r="G567">
        <v>1</v>
      </c>
      <c r="H567">
        <v>2</v>
      </c>
      <c r="I567" t="s">
        <v>1637</v>
      </c>
      <c r="J567" t="s">
        <v>1638</v>
      </c>
      <c r="K567" t="s">
        <v>1639</v>
      </c>
      <c r="L567">
        <v>1368</v>
      </c>
      <c r="N567">
        <v>1011</v>
      </c>
      <c r="O567" t="s">
        <v>1494</v>
      </c>
      <c r="P567" t="s">
        <v>1494</v>
      </c>
      <c r="Q567">
        <v>1</v>
      </c>
      <c r="W567">
        <v>0</v>
      </c>
      <c r="X567">
        <v>-1769198364</v>
      </c>
      <c r="Y567">
        <v>7.1874999999999994E-2</v>
      </c>
      <c r="AA567">
        <v>0</v>
      </c>
      <c r="AB567">
        <v>9.9700000000000006</v>
      </c>
      <c r="AC567">
        <v>0</v>
      </c>
      <c r="AD567">
        <v>0</v>
      </c>
      <c r="AE567">
        <v>0</v>
      </c>
      <c r="AF567">
        <v>9.9700000000000006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1</v>
      </c>
      <c r="AQ567">
        <v>0</v>
      </c>
      <c r="AR567">
        <v>0</v>
      </c>
      <c r="AS567" t="s">
        <v>3</v>
      </c>
      <c r="AT567">
        <v>0.05</v>
      </c>
      <c r="AU567" t="s">
        <v>61</v>
      </c>
      <c r="AV567">
        <v>0</v>
      </c>
      <c r="AW567">
        <v>2</v>
      </c>
      <c r="AX567">
        <v>53553511</v>
      </c>
      <c r="AY567">
        <v>1</v>
      </c>
      <c r="AZ567">
        <v>6144</v>
      </c>
      <c r="BA567">
        <v>531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Y567*Source!I259</f>
        <v>0.17802718749999999</v>
      </c>
      <c r="CY567">
        <f>AB567</f>
        <v>9.9700000000000006</v>
      </c>
      <c r="CZ567">
        <f>AF567</f>
        <v>9.9700000000000006</v>
      </c>
      <c r="DA567">
        <f>AJ567</f>
        <v>1</v>
      </c>
      <c r="DB567">
        <f t="shared" si="101"/>
        <v>0.72</v>
      </c>
      <c r="DC567">
        <f t="shared" si="102"/>
        <v>0</v>
      </c>
    </row>
    <row r="568" spans="1:107" x14ac:dyDescent="0.2">
      <c r="A568">
        <f>ROW(Source!A259)</f>
        <v>259</v>
      </c>
      <c r="B568">
        <v>53551707</v>
      </c>
      <c r="C568">
        <v>53553490</v>
      </c>
      <c r="D568">
        <v>29174913</v>
      </c>
      <c r="E568">
        <v>1</v>
      </c>
      <c r="F568">
        <v>1</v>
      </c>
      <c r="G568">
        <v>1</v>
      </c>
      <c r="H568">
        <v>2</v>
      </c>
      <c r="I568" t="s">
        <v>1513</v>
      </c>
      <c r="J568" t="s">
        <v>1514</v>
      </c>
      <c r="K568" t="s">
        <v>1515</v>
      </c>
      <c r="L568">
        <v>1368</v>
      </c>
      <c r="N568">
        <v>1011</v>
      </c>
      <c r="O568" t="s">
        <v>1494</v>
      </c>
      <c r="P568" t="s">
        <v>1494</v>
      </c>
      <c r="Q568">
        <v>1</v>
      </c>
      <c r="W568">
        <v>0</v>
      </c>
      <c r="X568">
        <v>1230759911</v>
      </c>
      <c r="Y568">
        <v>1.4374999999999999E-2</v>
      </c>
      <c r="AA568">
        <v>0</v>
      </c>
      <c r="AB568">
        <v>87.17</v>
      </c>
      <c r="AC568">
        <v>11.6</v>
      </c>
      <c r="AD568">
        <v>0</v>
      </c>
      <c r="AE568">
        <v>0</v>
      </c>
      <c r="AF568">
        <v>87.17</v>
      </c>
      <c r="AG568">
        <v>11.6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0.01</v>
      </c>
      <c r="AU568" t="s">
        <v>61</v>
      </c>
      <c r="AV568">
        <v>0</v>
      </c>
      <c r="AW568">
        <v>2</v>
      </c>
      <c r="AX568">
        <v>53553512</v>
      </c>
      <c r="AY568">
        <v>1</v>
      </c>
      <c r="AZ568">
        <v>6144</v>
      </c>
      <c r="BA568">
        <v>532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Y568*Source!I259</f>
        <v>3.5605437499999996E-2</v>
      </c>
      <c r="CY568">
        <f>AB568</f>
        <v>87.17</v>
      </c>
      <c r="CZ568">
        <f>AF568</f>
        <v>87.17</v>
      </c>
      <c r="DA568">
        <f>AJ568</f>
        <v>1</v>
      </c>
      <c r="DB568">
        <f t="shared" si="101"/>
        <v>1.25</v>
      </c>
      <c r="DC568">
        <f t="shared" si="102"/>
        <v>0.17</v>
      </c>
    </row>
    <row r="569" spans="1:107" x14ac:dyDescent="0.2">
      <c r="A569">
        <f>ROW(Source!A259)</f>
        <v>259</v>
      </c>
      <c r="B569">
        <v>53551707</v>
      </c>
      <c r="C569">
        <v>53553490</v>
      </c>
      <c r="D569">
        <v>29107863</v>
      </c>
      <c r="E569">
        <v>1</v>
      </c>
      <c r="F569">
        <v>1</v>
      </c>
      <c r="G569">
        <v>1</v>
      </c>
      <c r="H569">
        <v>3</v>
      </c>
      <c r="I569" t="s">
        <v>434</v>
      </c>
      <c r="J569" t="s">
        <v>436</v>
      </c>
      <c r="K569" t="s">
        <v>435</v>
      </c>
      <c r="L569">
        <v>1348</v>
      </c>
      <c r="N569">
        <v>1009</v>
      </c>
      <c r="O569" t="s">
        <v>26</v>
      </c>
      <c r="P569" t="s">
        <v>26</v>
      </c>
      <c r="Q569">
        <v>1000</v>
      </c>
      <c r="W569">
        <v>1</v>
      </c>
      <c r="X569">
        <v>-955444283</v>
      </c>
      <c r="Y569">
        <v>-8.9999999999999993E-3</v>
      </c>
      <c r="AA569">
        <v>38280.629999999997</v>
      </c>
      <c r="AB569">
        <v>0</v>
      </c>
      <c r="AC569">
        <v>0</v>
      </c>
      <c r="AD569">
        <v>0</v>
      </c>
      <c r="AE569">
        <v>6532.53</v>
      </c>
      <c r="AF569">
        <v>0</v>
      </c>
      <c r="AG569">
        <v>0</v>
      </c>
      <c r="AH569">
        <v>0</v>
      </c>
      <c r="AI569">
        <v>5.86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-8.9999999999999993E-3</v>
      </c>
      <c r="AU569" t="s">
        <v>3</v>
      </c>
      <c r="AV569">
        <v>0</v>
      </c>
      <c r="AW569">
        <v>2</v>
      </c>
      <c r="AX569">
        <v>53553513</v>
      </c>
      <c r="AY569">
        <v>1</v>
      </c>
      <c r="AZ569">
        <v>6144</v>
      </c>
      <c r="BA569">
        <v>533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Y569*Source!I259</f>
        <v>-2.2292099999999999E-2</v>
      </c>
      <c r="CY569">
        <f t="shared" ref="CY569:CY576" si="103">AA569</f>
        <v>38280.629999999997</v>
      </c>
      <c r="CZ569">
        <f t="shared" ref="CZ569:CZ576" si="104">AE569</f>
        <v>6532.53</v>
      </c>
      <c r="DA569">
        <f t="shared" ref="DA569:DA576" si="105">AI569</f>
        <v>5.86</v>
      </c>
      <c r="DB569">
        <f t="shared" ref="DB569:DB576" si="106">ROUND(ROUND(AT569*CZ569,2),2)</f>
        <v>-58.79</v>
      </c>
      <c r="DC569">
        <f t="shared" ref="DC569:DC576" si="107">ROUND(ROUND(AT569*AG569,2),2)</f>
        <v>0</v>
      </c>
    </row>
    <row r="570" spans="1:107" x14ac:dyDescent="0.2">
      <c r="A570">
        <f>ROW(Source!A259)</f>
        <v>259</v>
      </c>
      <c r="B570">
        <v>53551707</v>
      </c>
      <c r="C570">
        <v>53553490</v>
      </c>
      <c r="D570">
        <v>38189382</v>
      </c>
      <c r="E570">
        <v>1</v>
      </c>
      <c r="F570">
        <v>1</v>
      </c>
      <c r="G570">
        <v>1</v>
      </c>
      <c r="H570">
        <v>3</v>
      </c>
      <c r="I570" t="s">
        <v>418</v>
      </c>
      <c r="J570" t="s">
        <v>421</v>
      </c>
      <c r="K570" t="s">
        <v>419</v>
      </c>
      <c r="L570">
        <v>1296</v>
      </c>
      <c r="N570">
        <v>1002</v>
      </c>
      <c r="O570" t="s">
        <v>420</v>
      </c>
      <c r="P570" t="s">
        <v>420</v>
      </c>
      <c r="Q570">
        <v>1</v>
      </c>
      <c r="W570">
        <v>0</v>
      </c>
      <c r="X570">
        <v>1789933445</v>
      </c>
      <c r="Y570">
        <v>20</v>
      </c>
      <c r="AA570">
        <v>73.430000000000007</v>
      </c>
      <c r="AB570">
        <v>0</v>
      </c>
      <c r="AC570">
        <v>0</v>
      </c>
      <c r="AD570">
        <v>0</v>
      </c>
      <c r="AE570">
        <v>31.38</v>
      </c>
      <c r="AF570">
        <v>0</v>
      </c>
      <c r="AG570">
        <v>0</v>
      </c>
      <c r="AH570">
        <v>0</v>
      </c>
      <c r="AI570">
        <v>2.34</v>
      </c>
      <c r="AJ570">
        <v>1</v>
      </c>
      <c r="AK570">
        <v>1</v>
      </c>
      <c r="AL570">
        <v>1</v>
      </c>
      <c r="AN570">
        <v>1</v>
      </c>
      <c r="AO570">
        <v>0</v>
      </c>
      <c r="AP570">
        <v>0</v>
      </c>
      <c r="AQ570">
        <v>0</v>
      </c>
      <c r="AR570">
        <v>0</v>
      </c>
      <c r="AS570" t="s">
        <v>3</v>
      </c>
      <c r="AT570">
        <v>20</v>
      </c>
      <c r="AU570" t="s">
        <v>3</v>
      </c>
      <c r="AV570">
        <v>0</v>
      </c>
      <c r="AW570">
        <v>1</v>
      </c>
      <c r="AX570">
        <v>-1</v>
      </c>
      <c r="AY570">
        <v>0</v>
      </c>
      <c r="AZ570">
        <v>0</v>
      </c>
      <c r="BA570" t="s">
        <v>3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Y570*Source!I259</f>
        <v>49.538000000000004</v>
      </c>
      <c r="CY570">
        <f t="shared" si="103"/>
        <v>73.430000000000007</v>
      </c>
      <c r="CZ570">
        <f t="shared" si="104"/>
        <v>31.38</v>
      </c>
      <c r="DA570">
        <f t="shared" si="105"/>
        <v>2.34</v>
      </c>
      <c r="DB570">
        <f t="shared" si="106"/>
        <v>627.6</v>
      </c>
      <c r="DC570">
        <f t="shared" si="107"/>
        <v>0</v>
      </c>
    </row>
    <row r="571" spans="1:107" x14ac:dyDescent="0.2">
      <c r="A571">
        <f>ROW(Source!A259)</f>
        <v>259</v>
      </c>
      <c r="B571">
        <v>53551707</v>
      </c>
      <c r="C571">
        <v>53553490</v>
      </c>
      <c r="D571">
        <v>29109437</v>
      </c>
      <c r="E571">
        <v>1</v>
      </c>
      <c r="F571">
        <v>1</v>
      </c>
      <c r="G571">
        <v>1</v>
      </c>
      <c r="H571">
        <v>3</v>
      </c>
      <c r="I571" t="s">
        <v>1640</v>
      </c>
      <c r="J571" t="s">
        <v>1641</v>
      </c>
      <c r="K571" t="s">
        <v>1642</v>
      </c>
      <c r="L571">
        <v>1346</v>
      </c>
      <c r="N571">
        <v>1009</v>
      </c>
      <c r="O571" t="s">
        <v>143</v>
      </c>
      <c r="P571" t="s">
        <v>143</v>
      </c>
      <c r="Q571">
        <v>1</v>
      </c>
      <c r="W571">
        <v>0</v>
      </c>
      <c r="X571">
        <v>-2053666360</v>
      </c>
      <c r="Y571">
        <v>1200</v>
      </c>
      <c r="AA571">
        <v>23.7</v>
      </c>
      <c r="AB571">
        <v>0</v>
      </c>
      <c r="AC571">
        <v>0</v>
      </c>
      <c r="AD571">
        <v>0</v>
      </c>
      <c r="AE571">
        <v>3.86</v>
      </c>
      <c r="AF571">
        <v>0</v>
      </c>
      <c r="AG571">
        <v>0</v>
      </c>
      <c r="AH571">
        <v>0</v>
      </c>
      <c r="AI571">
        <v>6.14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1200</v>
      </c>
      <c r="AU571" t="s">
        <v>3</v>
      </c>
      <c r="AV571">
        <v>0</v>
      </c>
      <c r="AW571">
        <v>2</v>
      </c>
      <c r="AX571">
        <v>53553514</v>
      </c>
      <c r="AY571">
        <v>1</v>
      </c>
      <c r="AZ571">
        <v>0</v>
      </c>
      <c r="BA571">
        <v>534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Y571*Source!I259</f>
        <v>2972.28</v>
      </c>
      <c r="CY571">
        <f t="shared" si="103"/>
        <v>23.7</v>
      </c>
      <c r="CZ571">
        <f t="shared" si="104"/>
        <v>3.86</v>
      </c>
      <c r="DA571">
        <f t="shared" si="105"/>
        <v>6.14</v>
      </c>
      <c r="DB571">
        <f t="shared" si="106"/>
        <v>4632</v>
      </c>
      <c r="DC571">
        <f t="shared" si="107"/>
        <v>0</v>
      </c>
    </row>
    <row r="572" spans="1:107" x14ac:dyDescent="0.2">
      <c r="A572">
        <f>ROW(Source!A259)</f>
        <v>259</v>
      </c>
      <c r="B572">
        <v>53551707</v>
      </c>
      <c r="C572">
        <v>53553490</v>
      </c>
      <c r="D572">
        <v>29109882</v>
      </c>
      <c r="E572">
        <v>1</v>
      </c>
      <c r="F572">
        <v>1</v>
      </c>
      <c r="G572">
        <v>1</v>
      </c>
      <c r="H572">
        <v>3</v>
      </c>
      <c r="I572" t="s">
        <v>126</v>
      </c>
      <c r="J572" t="s">
        <v>129</v>
      </c>
      <c r="K572" t="s">
        <v>127</v>
      </c>
      <c r="L572">
        <v>1327</v>
      </c>
      <c r="N572">
        <v>1005</v>
      </c>
      <c r="O572" t="s">
        <v>128</v>
      </c>
      <c r="P572" t="s">
        <v>128</v>
      </c>
      <c r="Q572">
        <v>1</v>
      </c>
      <c r="W572">
        <v>1</v>
      </c>
      <c r="X572">
        <v>2104172470</v>
      </c>
      <c r="Y572">
        <v>-102</v>
      </c>
      <c r="AA572">
        <v>893.88</v>
      </c>
      <c r="AB572">
        <v>0</v>
      </c>
      <c r="AC572">
        <v>0</v>
      </c>
      <c r="AD572">
        <v>0</v>
      </c>
      <c r="AE572">
        <v>209.34</v>
      </c>
      <c r="AF572">
        <v>0</v>
      </c>
      <c r="AG572">
        <v>0</v>
      </c>
      <c r="AH572">
        <v>0</v>
      </c>
      <c r="AI572">
        <v>4.2699999999999996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-102</v>
      </c>
      <c r="AU572" t="s">
        <v>3</v>
      </c>
      <c r="AV572">
        <v>0</v>
      </c>
      <c r="AW572">
        <v>2</v>
      </c>
      <c r="AX572">
        <v>53553515</v>
      </c>
      <c r="AY572">
        <v>1</v>
      </c>
      <c r="AZ572">
        <v>6144</v>
      </c>
      <c r="BA572">
        <v>535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Y572*Source!I259</f>
        <v>-252.6438</v>
      </c>
      <c r="CY572">
        <f t="shared" si="103"/>
        <v>893.88</v>
      </c>
      <c r="CZ572">
        <f t="shared" si="104"/>
        <v>209.34</v>
      </c>
      <c r="DA572">
        <f t="shared" si="105"/>
        <v>4.2699999999999996</v>
      </c>
      <c r="DB572">
        <f t="shared" si="106"/>
        <v>-21352.68</v>
      </c>
      <c r="DC572">
        <f t="shared" si="107"/>
        <v>0</v>
      </c>
    </row>
    <row r="573" spans="1:107" x14ac:dyDescent="0.2">
      <c r="A573">
        <f>ROW(Source!A259)</f>
        <v>259</v>
      </c>
      <c r="B573">
        <v>53551707</v>
      </c>
      <c r="C573">
        <v>53553490</v>
      </c>
      <c r="D573">
        <v>38208847</v>
      </c>
      <c r="E573">
        <v>1</v>
      </c>
      <c r="F573">
        <v>1</v>
      </c>
      <c r="G573">
        <v>1</v>
      </c>
      <c r="H573">
        <v>3</v>
      </c>
      <c r="I573" t="s">
        <v>423</v>
      </c>
      <c r="J573" t="s">
        <v>426</v>
      </c>
      <c r="K573" t="s">
        <v>424</v>
      </c>
      <c r="L573">
        <v>1339</v>
      </c>
      <c r="N573">
        <v>1007</v>
      </c>
      <c r="O573" t="s">
        <v>425</v>
      </c>
      <c r="P573" t="s">
        <v>425</v>
      </c>
      <c r="Q573">
        <v>1</v>
      </c>
      <c r="W573">
        <v>0</v>
      </c>
      <c r="X573">
        <v>-313509987</v>
      </c>
      <c r="Y573">
        <v>0.01</v>
      </c>
      <c r="AA573">
        <v>12774.95</v>
      </c>
      <c r="AB573">
        <v>0</v>
      </c>
      <c r="AC573">
        <v>0</v>
      </c>
      <c r="AD573">
        <v>0</v>
      </c>
      <c r="AE573">
        <v>2499.9899999999998</v>
      </c>
      <c r="AF573">
        <v>0</v>
      </c>
      <c r="AG573">
        <v>0</v>
      </c>
      <c r="AH573">
        <v>0</v>
      </c>
      <c r="AI573">
        <v>5.1100000000000003</v>
      </c>
      <c r="AJ573">
        <v>1</v>
      </c>
      <c r="AK573">
        <v>1</v>
      </c>
      <c r="AL573">
        <v>1</v>
      </c>
      <c r="AN573">
        <v>0</v>
      </c>
      <c r="AO573">
        <v>0</v>
      </c>
      <c r="AP573">
        <v>0</v>
      </c>
      <c r="AQ573">
        <v>0</v>
      </c>
      <c r="AR573">
        <v>0</v>
      </c>
      <c r="AS573" t="s">
        <v>3</v>
      </c>
      <c r="AT573">
        <v>0.01</v>
      </c>
      <c r="AU573" t="s">
        <v>3</v>
      </c>
      <c r="AV573">
        <v>0</v>
      </c>
      <c r="AW573">
        <v>1</v>
      </c>
      <c r="AX573">
        <v>-1</v>
      </c>
      <c r="AY573">
        <v>0</v>
      </c>
      <c r="AZ573">
        <v>0</v>
      </c>
      <c r="BA573" t="s">
        <v>3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Y573*Source!I259</f>
        <v>2.4769000000000003E-2</v>
      </c>
      <c r="CY573">
        <f t="shared" si="103"/>
        <v>12774.95</v>
      </c>
      <c r="CZ573">
        <f t="shared" si="104"/>
        <v>2499.9899999999998</v>
      </c>
      <c r="DA573">
        <f t="shared" si="105"/>
        <v>5.1100000000000003</v>
      </c>
      <c r="DB573">
        <f t="shared" si="106"/>
        <v>25</v>
      </c>
      <c r="DC573">
        <f t="shared" si="107"/>
        <v>0</v>
      </c>
    </row>
    <row r="574" spans="1:107" x14ac:dyDescent="0.2">
      <c r="A574">
        <f>ROW(Source!A259)</f>
        <v>259</v>
      </c>
      <c r="B574">
        <v>53551707</v>
      </c>
      <c r="C574">
        <v>53553490</v>
      </c>
      <c r="D574">
        <v>38221902</v>
      </c>
      <c r="E574">
        <v>1</v>
      </c>
      <c r="F574">
        <v>1</v>
      </c>
      <c r="G574">
        <v>1</v>
      </c>
      <c r="H574">
        <v>3</v>
      </c>
      <c r="I574" t="s">
        <v>438</v>
      </c>
      <c r="J574" t="s">
        <v>440</v>
      </c>
      <c r="K574" t="s">
        <v>439</v>
      </c>
      <c r="L574">
        <v>1348</v>
      </c>
      <c r="N574">
        <v>1009</v>
      </c>
      <c r="O574" t="s">
        <v>26</v>
      </c>
      <c r="P574" t="s">
        <v>26</v>
      </c>
      <c r="Q574">
        <v>1000</v>
      </c>
      <c r="W574">
        <v>0</v>
      </c>
      <c r="X574">
        <v>1083500299</v>
      </c>
      <c r="Y574">
        <v>0.09</v>
      </c>
      <c r="AA574">
        <v>101352.02</v>
      </c>
      <c r="AB574">
        <v>0</v>
      </c>
      <c r="AC574">
        <v>0</v>
      </c>
      <c r="AD574">
        <v>0</v>
      </c>
      <c r="AE574">
        <v>9298.35</v>
      </c>
      <c r="AF574">
        <v>0</v>
      </c>
      <c r="AG574">
        <v>0</v>
      </c>
      <c r="AH574">
        <v>0</v>
      </c>
      <c r="AI574">
        <v>10.9</v>
      </c>
      <c r="AJ574">
        <v>1</v>
      </c>
      <c r="AK574">
        <v>1</v>
      </c>
      <c r="AL574">
        <v>1</v>
      </c>
      <c r="AN574">
        <v>0</v>
      </c>
      <c r="AO574">
        <v>0</v>
      </c>
      <c r="AP574">
        <v>0</v>
      </c>
      <c r="AQ574">
        <v>0</v>
      </c>
      <c r="AR574">
        <v>0</v>
      </c>
      <c r="AS574" t="s">
        <v>3</v>
      </c>
      <c r="AT574">
        <v>0.09</v>
      </c>
      <c r="AU574" t="s">
        <v>3</v>
      </c>
      <c r="AV574">
        <v>0</v>
      </c>
      <c r="AW574">
        <v>1</v>
      </c>
      <c r="AX574">
        <v>-1</v>
      </c>
      <c r="AY574">
        <v>0</v>
      </c>
      <c r="AZ574">
        <v>0</v>
      </c>
      <c r="BA574" t="s">
        <v>3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Y574*Source!I259</f>
        <v>0.22292100000000001</v>
      </c>
      <c r="CY574">
        <f t="shared" si="103"/>
        <v>101352.02</v>
      </c>
      <c r="CZ574">
        <f t="shared" si="104"/>
        <v>9298.35</v>
      </c>
      <c r="DA574">
        <f t="shared" si="105"/>
        <v>10.9</v>
      </c>
      <c r="DB574">
        <f t="shared" si="106"/>
        <v>836.85</v>
      </c>
      <c r="DC574">
        <f t="shared" si="107"/>
        <v>0</v>
      </c>
    </row>
    <row r="575" spans="1:107" x14ac:dyDescent="0.2">
      <c r="A575">
        <f>ROW(Source!A259)</f>
        <v>259</v>
      </c>
      <c r="B575">
        <v>53551707</v>
      </c>
      <c r="C575">
        <v>53553490</v>
      </c>
      <c r="D575">
        <v>29150040</v>
      </c>
      <c r="E575">
        <v>1</v>
      </c>
      <c r="F575">
        <v>1</v>
      </c>
      <c r="G575">
        <v>1</v>
      </c>
      <c r="H575">
        <v>3</v>
      </c>
      <c r="I575" t="s">
        <v>1576</v>
      </c>
      <c r="J575" t="s">
        <v>1577</v>
      </c>
      <c r="K575" t="s">
        <v>1578</v>
      </c>
      <c r="L575">
        <v>1339</v>
      </c>
      <c r="N575">
        <v>1007</v>
      </c>
      <c r="O575" t="s">
        <v>425</v>
      </c>
      <c r="P575" t="s">
        <v>425</v>
      </c>
      <c r="Q575">
        <v>1</v>
      </c>
      <c r="W575">
        <v>0</v>
      </c>
      <c r="X575">
        <v>619799737</v>
      </c>
      <c r="Y575">
        <v>0.44</v>
      </c>
      <c r="AA575">
        <v>14.98</v>
      </c>
      <c r="AB575">
        <v>0</v>
      </c>
      <c r="AC575">
        <v>0</v>
      </c>
      <c r="AD575">
        <v>0</v>
      </c>
      <c r="AE575">
        <v>2.44</v>
      </c>
      <c r="AF575">
        <v>0</v>
      </c>
      <c r="AG575">
        <v>0</v>
      </c>
      <c r="AH575">
        <v>0</v>
      </c>
      <c r="AI575">
        <v>6.14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0.44</v>
      </c>
      <c r="AU575" t="s">
        <v>3</v>
      </c>
      <c r="AV575">
        <v>0</v>
      </c>
      <c r="AW575">
        <v>2</v>
      </c>
      <c r="AX575">
        <v>53553518</v>
      </c>
      <c r="AY575">
        <v>1</v>
      </c>
      <c r="AZ575">
        <v>0</v>
      </c>
      <c r="BA575">
        <v>538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Y575*Source!I259</f>
        <v>1.089836</v>
      </c>
      <c r="CY575">
        <f t="shared" si="103"/>
        <v>14.98</v>
      </c>
      <c r="CZ575">
        <f t="shared" si="104"/>
        <v>2.44</v>
      </c>
      <c r="DA575">
        <f t="shared" si="105"/>
        <v>6.14</v>
      </c>
      <c r="DB575">
        <f t="shared" si="106"/>
        <v>1.07</v>
      </c>
      <c r="DC575">
        <f t="shared" si="107"/>
        <v>0</v>
      </c>
    </row>
    <row r="576" spans="1:107" x14ac:dyDescent="0.2">
      <c r="A576">
        <f>ROW(Source!A259)</f>
        <v>259</v>
      </c>
      <c r="B576">
        <v>53551707</v>
      </c>
      <c r="C576">
        <v>53553490</v>
      </c>
      <c r="D576">
        <v>0</v>
      </c>
      <c r="E576">
        <v>0</v>
      </c>
      <c r="F576">
        <v>1</v>
      </c>
      <c r="G576">
        <v>1</v>
      </c>
      <c r="H576">
        <v>3</v>
      </c>
      <c r="I576" t="s">
        <v>429</v>
      </c>
      <c r="J576" t="s">
        <v>3</v>
      </c>
      <c r="K576" t="s">
        <v>430</v>
      </c>
      <c r="L576">
        <v>1327</v>
      </c>
      <c r="N576">
        <v>1005</v>
      </c>
      <c r="O576" t="s">
        <v>128</v>
      </c>
      <c r="P576" t="s">
        <v>128</v>
      </c>
      <c r="Q576">
        <v>1</v>
      </c>
      <c r="W576">
        <v>0</v>
      </c>
      <c r="X576">
        <v>-1641470704</v>
      </c>
      <c r="Y576">
        <v>102</v>
      </c>
      <c r="AA576">
        <v>7776.31</v>
      </c>
      <c r="AB576">
        <v>0</v>
      </c>
      <c r="AC576">
        <v>0</v>
      </c>
      <c r="AD576">
        <v>0</v>
      </c>
      <c r="AE576">
        <v>1266.5</v>
      </c>
      <c r="AF576">
        <v>0</v>
      </c>
      <c r="AG576">
        <v>0</v>
      </c>
      <c r="AH576">
        <v>0</v>
      </c>
      <c r="AI576">
        <v>6.14</v>
      </c>
      <c r="AJ576">
        <v>1</v>
      </c>
      <c r="AK576">
        <v>1</v>
      </c>
      <c r="AL576">
        <v>1</v>
      </c>
      <c r="AN576">
        <v>0</v>
      </c>
      <c r="AO576">
        <v>0</v>
      </c>
      <c r="AP576">
        <v>0</v>
      </c>
      <c r="AQ576">
        <v>0</v>
      </c>
      <c r="AR576">
        <v>0</v>
      </c>
      <c r="AS576" t="s">
        <v>3</v>
      </c>
      <c r="AT576">
        <v>102</v>
      </c>
      <c r="AU576" t="s">
        <v>3</v>
      </c>
      <c r="AV576">
        <v>0</v>
      </c>
      <c r="AW576">
        <v>1</v>
      </c>
      <c r="AX576">
        <v>-1</v>
      </c>
      <c r="AY576">
        <v>0</v>
      </c>
      <c r="AZ576">
        <v>0</v>
      </c>
      <c r="BA576" t="s">
        <v>3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Y576*Source!I259</f>
        <v>252.6438</v>
      </c>
      <c r="CY576">
        <f t="shared" si="103"/>
        <v>7776.31</v>
      </c>
      <c r="CZ576">
        <f t="shared" si="104"/>
        <v>1266.5</v>
      </c>
      <c r="DA576">
        <f t="shared" si="105"/>
        <v>6.14</v>
      </c>
      <c r="DB576">
        <f t="shared" si="106"/>
        <v>129183</v>
      </c>
      <c r="DC576">
        <f t="shared" si="107"/>
        <v>0</v>
      </c>
    </row>
    <row r="577" spans="1:107" x14ac:dyDescent="0.2">
      <c r="A577">
        <f>ROW(Source!A272)</f>
        <v>272</v>
      </c>
      <c r="B577">
        <v>53551706</v>
      </c>
      <c r="C577">
        <v>53553525</v>
      </c>
      <c r="D577">
        <v>53014249</v>
      </c>
      <c r="E577">
        <v>1</v>
      </c>
      <c r="F577">
        <v>1</v>
      </c>
      <c r="G577">
        <v>1</v>
      </c>
      <c r="H577">
        <v>1</v>
      </c>
      <c r="I577" t="s">
        <v>1732</v>
      </c>
      <c r="J577" t="s">
        <v>3</v>
      </c>
      <c r="K577" t="s">
        <v>1733</v>
      </c>
      <c r="L577">
        <v>1369</v>
      </c>
      <c r="N577">
        <v>1013</v>
      </c>
      <c r="O577" t="s">
        <v>1486</v>
      </c>
      <c r="P577" t="s">
        <v>1486</v>
      </c>
      <c r="Q577">
        <v>1</v>
      </c>
      <c r="W577">
        <v>0</v>
      </c>
      <c r="X577">
        <v>1499813984</v>
      </c>
      <c r="Y577">
        <v>101.34317499999997</v>
      </c>
      <c r="AA577">
        <v>0</v>
      </c>
      <c r="AB577">
        <v>0</v>
      </c>
      <c r="AC577">
        <v>0</v>
      </c>
      <c r="AD577">
        <v>308</v>
      </c>
      <c r="AE577">
        <v>0</v>
      </c>
      <c r="AF577">
        <v>0</v>
      </c>
      <c r="AG577">
        <v>0</v>
      </c>
      <c r="AH577">
        <v>308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1</v>
      </c>
      <c r="AQ577">
        <v>0</v>
      </c>
      <c r="AR577">
        <v>0</v>
      </c>
      <c r="AS577" t="s">
        <v>3</v>
      </c>
      <c r="AT577">
        <v>76.63</v>
      </c>
      <c r="AU577" t="s">
        <v>62</v>
      </c>
      <c r="AV577">
        <v>1</v>
      </c>
      <c r="AW577">
        <v>2</v>
      </c>
      <c r="AX577">
        <v>53553539</v>
      </c>
      <c r="AY577">
        <v>2</v>
      </c>
      <c r="AZ577">
        <v>137216</v>
      </c>
      <c r="BA577">
        <v>539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Y577*Source!I272</f>
        <v>191.89330186249995</v>
      </c>
      <c r="CY577">
        <f>AD577</f>
        <v>308</v>
      </c>
      <c r="CZ577">
        <f>AH577</f>
        <v>308</v>
      </c>
      <c r="DA577">
        <f>AL577</f>
        <v>1</v>
      </c>
      <c r="DB577">
        <f>ROUND((ROUND(AT577*CZ577,2)*ROUND((1.15*1.15),7)),2)</f>
        <v>31213.7</v>
      </c>
      <c r="DC577">
        <f>ROUND((ROUND(AT577*AG577,2)*ROUND((1.15*1.15),7)),2)</f>
        <v>0</v>
      </c>
    </row>
    <row r="578" spans="1:107" x14ac:dyDescent="0.2">
      <c r="A578">
        <f>ROW(Source!A272)</f>
        <v>272</v>
      </c>
      <c r="B578">
        <v>53551706</v>
      </c>
      <c r="C578">
        <v>53553525</v>
      </c>
      <c r="D578">
        <v>121548</v>
      </c>
      <c r="E578">
        <v>1</v>
      </c>
      <c r="F578">
        <v>1</v>
      </c>
      <c r="G578">
        <v>1</v>
      </c>
      <c r="H578">
        <v>1</v>
      </c>
      <c r="I578" t="s">
        <v>31</v>
      </c>
      <c r="J578" t="s">
        <v>3</v>
      </c>
      <c r="K578" t="s">
        <v>1489</v>
      </c>
      <c r="L578">
        <v>608254</v>
      </c>
      <c r="N578">
        <v>1013</v>
      </c>
      <c r="O578" t="s">
        <v>1490</v>
      </c>
      <c r="P578" t="s">
        <v>1490</v>
      </c>
      <c r="Q578">
        <v>1</v>
      </c>
      <c r="W578">
        <v>0</v>
      </c>
      <c r="X578">
        <v>-185737400</v>
      </c>
      <c r="Y578">
        <v>6.0662499999999993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4.22</v>
      </c>
      <c r="AU578" t="s">
        <v>61</v>
      </c>
      <c r="AV578">
        <v>2</v>
      </c>
      <c r="AW578">
        <v>2</v>
      </c>
      <c r="AX578">
        <v>53553540</v>
      </c>
      <c r="AY578">
        <v>1</v>
      </c>
      <c r="AZ578">
        <v>6144</v>
      </c>
      <c r="BA578">
        <v>540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Y578*Source!I272</f>
        <v>11.486444374999998</v>
      </c>
      <c r="CY578">
        <f>AD578</f>
        <v>0</v>
      </c>
      <c r="CZ578">
        <f>AH578</f>
        <v>0</v>
      </c>
      <c r="DA578">
        <f>AL578</f>
        <v>1</v>
      </c>
      <c r="DB578">
        <f t="shared" ref="DB578:DB583" si="108">ROUND((ROUND(AT578*CZ578,2)*ROUND((1.25*1.15),7)),2)</f>
        <v>0</v>
      </c>
      <c r="DC578">
        <f t="shared" ref="DC578:DC583" si="109">ROUND((ROUND(AT578*AG578,2)*ROUND((1.25*1.15),7)),2)</f>
        <v>0</v>
      </c>
    </row>
    <row r="579" spans="1:107" x14ac:dyDescent="0.2">
      <c r="A579">
        <f>ROW(Source!A272)</f>
        <v>272</v>
      </c>
      <c r="B579">
        <v>53551706</v>
      </c>
      <c r="C579">
        <v>53553525</v>
      </c>
      <c r="D579">
        <v>41131312</v>
      </c>
      <c r="E579">
        <v>1</v>
      </c>
      <c r="F579">
        <v>1</v>
      </c>
      <c r="G579">
        <v>1</v>
      </c>
      <c r="H579">
        <v>2</v>
      </c>
      <c r="I579" t="s">
        <v>1585</v>
      </c>
      <c r="J579" t="s">
        <v>1734</v>
      </c>
      <c r="K579" t="s">
        <v>1587</v>
      </c>
      <c r="L579">
        <v>1368</v>
      </c>
      <c r="N579">
        <v>1011</v>
      </c>
      <c r="O579" t="s">
        <v>1494</v>
      </c>
      <c r="P579" t="s">
        <v>1494</v>
      </c>
      <c r="Q579">
        <v>1</v>
      </c>
      <c r="W579">
        <v>0</v>
      </c>
      <c r="X579">
        <v>-112483710</v>
      </c>
      <c r="Y579">
        <v>0.51749999999999996</v>
      </c>
      <c r="AA579">
        <v>0</v>
      </c>
      <c r="AB579">
        <v>99.89</v>
      </c>
      <c r="AC579">
        <v>10.06</v>
      </c>
      <c r="AD579">
        <v>0</v>
      </c>
      <c r="AE579">
        <v>0</v>
      </c>
      <c r="AF579">
        <v>99.89</v>
      </c>
      <c r="AG579">
        <v>10.06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1</v>
      </c>
      <c r="AQ579">
        <v>0</v>
      </c>
      <c r="AR579">
        <v>0</v>
      </c>
      <c r="AS579" t="s">
        <v>3</v>
      </c>
      <c r="AT579">
        <v>0.36</v>
      </c>
      <c r="AU579" t="s">
        <v>61</v>
      </c>
      <c r="AV579">
        <v>0</v>
      </c>
      <c r="AW579">
        <v>2</v>
      </c>
      <c r="AX579">
        <v>53553541</v>
      </c>
      <c r="AY579">
        <v>1</v>
      </c>
      <c r="AZ579">
        <v>6144</v>
      </c>
      <c r="BA579">
        <v>541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Y579*Source!I272</f>
        <v>0.97988624999999996</v>
      </c>
      <c r="CY579">
        <f>AB579</f>
        <v>99.89</v>
      </c>
      <c r="CZ579">
        <f>AF579</f>
        <v>99.89</v>
      </c>
      <c r="DA579">
        <f>AJ579</f>
        <v>1</v>
      </c>
      <c r="DB579">
        <f t="shared" si="108"/>
        <v>51.69</v>
      </c>
      <c r="DC579">
        <f t="shared" si="109"/>
        <v>5.2</v>
      </c>
    </row>
    <row r="580" spans="1:107" x14ac:dyDescent="0.2">
      <c r="A580">
        <f>ROW(Source!A272)</f>
        <v>272</v>
      </c>
      <c r="B580">
        <v>53551706</v>
      </c>
      <c r="C580">
        <v>53553525</v>
      </c>
      <c r="D580">
        <v>41131336</v>
      </c>
      <c r="E580">
        <v>1</v>
      </c>
      <c r="F580">
        <v>1</v>
      </c>
      <c r="G580">
        <v>1</v>
      </c>
      <c r="H580">
        <v>2</v>
      </c>
      <c r="I580" t="s">
        <v>1735</v>
      </c>
      <c r="J580" t="s">
        <v>1736</v>
      </c>
      <c r="K580" t="s">
        <v>1737</v>
      </c>
      <c r="L580">
        <v>1368</v>
      </c>
      <c r="N580">
        <v>1011</v>
      </c>
      <c r="O580" t="s">
        <v>1494</v>
      </c>
      <c r="P580" t="s">
        <v>1494</v>
      </c>
      <c r="Q580">
        <v>1</v>
      </c>
      <c r="W580">
        <v>0</v>
      </c>
      <c r="X580">
        <v>207395749</v>
      </c>
      <c r="Y580">
        <v>3.3062499999999999</v>
      </c>
      <c r="AA580">
        <v>0</v>
      </c>
      <c r="AB580">
        <v>29.46</v>
      </c>
      <c r="AC580">
        <v>11.6</v>
      </c>
      <c r="AD580">
        <v>0</v>
      </c>
      <c r="AE580">
        <v>0</v>
      </c>
      <c r="AF580">
        <v>29.46</v>
      </c>
      <c r="AG580">
        <v>11.6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1</v>
      </c>
      <c r="AQ580">
        <v>0</v>
      </c>
      <c r="AR580">
        <v>0</v>
      </c>
      <c r="AS580" t="s">
        <v>3</v>
      </c>
      <c r="AT580">
        <v>2.2999999999999998</v>
      </c>
      <c r="AU580" t="s">
        <v>61</v>
      </c>
      <c r="AV580">
        <v>0</v>
      </c>
      <c r="AW580">
        <v>2</v>
      </c>
      <c r="AX580">
        <v>53553542</v>
      </c>
      <c r="AY580">
        <v>1</v>
      </c>
      <c r="AZ580">
        <v>6144</v>
      </c>
      <c r="BA580">
        <v>542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Y580*Source!I272</f>
        <v>6.2603843750000001</v>
      </c>
      <c r="CY580">
        <f>AB580</f>
        <v>29.46</v>
      </c>
      <c r="CZ580">
        <f>AF580</f>
        <v>29.46</v>
      </c>
      <c r="DA580">
        <f>AJ580</f>
        <v>1</v>
      </c>
      <c r="DB580">
        <f t="shared" si="108"/>
        <v>97.41</v>
      </c>
      <c r="DC580">
        <f t="shared" si="109"/>
        <v>38.35</v>
      </c>
    </row>
    <row r="581" spans="1:107" x14ac:dyDescent="0.2">
      <c r="A581">
        <f>ROW(Source!A272)</f>
        <v>272</v>
      </c>
      <c r="B581">
        <v>53551706</v>
      </c>
      <c r="C581">
        <v>53553525</v>
      </c>
      <c r="D581">
        <v>41131390</v>
      </c>
      <c r="E581">
        <v>1</v>
      </c>
      <c r="F581">
        <v>1</v>
      </c>
      <c r="G581">
        <v>1</v>
      </c>
      <c r="H581">
        <v>2</v>
      </c>
      <c r="I581" t="s">
        <v>1634</v>
      </c>
      <c r="J581" t="s">
        <v>1738</v>
      </c>
      <c r="K581" t="s">
        <v>1636</v>
      </c>
      <c r="L581">
        <v>1368</v>
      </c>
      <c r="N581">
        <v>1011</v>
      </c>
      <c r="O581" t="s">
        <v>1494</v>
      </c>
      <c r="P581" t="s">
        <v>1494</v>
      </c>
      <c r="Q581">
        <v>1</v>
      </c>
      <c r="W581">
        <v>0</v>
      </c>
      <c r="X581">
        <v>-1636209361</v>
      </c>
      <c r="Y581">
        <v>2.2425000000000002</v>
      </c>
      <c r="AA581">
        <v>0</v>
      </c>
      <c r="AB581">
        <v>12.4</v>
      </c>
      <c r="AC581">
        <v>10.06</v>
      </c>
      <c r="AD581">
        <v>0</v>
      </c>
      <c r="AE581">
        <v>0</v>
      </c>
      <c r="AF581">
        <v>12.4</v>
      </c>
      <c r="AG581">
        <v>10.06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1.56</v>
      </c>
      <c r="AU581" t="s">
        <v>61</v>
      </c>
      <c r="AV581">
        <v>0</v>
      </c>
      <c r="AW581">
        <v>2</v>
      </c>
      <c r="AX581">
        <v>53553543</v>
      </c>
      <c r="AY581">
        <v>1</v>
      </c>
      <c r="AZ581">
        <v>6144</v>
      </c>
      <c r="BA581">
        <v>543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Y581*Source!I272</f>
        <v>4.2461737500000005</v>
      </c>
      <c r="CY581">
        <f>AB581</f>
        <v>12.4</v>
      </c>
      <c r="CZ581">
        <f>AF581</f>
        <v>12.4</v>
      </c>
      <c r="DA581">
        <f>AJ581</f>
        <v>1</v>
      </c>
      <c r="DB581">
        <f t="shared" si="108"/>
        <v>27.8</v>
      </c>
      <c r="DC581">
        <f t="shared" si="109"/>
        <v>22.55</v>
      </c>
    </row>
    <row r="582" spans="1:107" x14ac:dyDescent="0.2">
      <c r="A582">
        <f>ROW(Source!A272)</f>
        <v>272</v>
      </c>
      <c r="B582">
        <v>53551706</v>
      </c>
      <c r="C582">
        <v>53553525</v>
      </c>
      <c r="D582">
        <v>41131526</v>
      </c>
      <c r="E582">
        <v>1</v>
      </c>
      <c r="F582">
        <v>1</v>
      </c>
      <c r="G582">
        <v>1</v>
      </c>
      <c r="H582">
        <v>2</v>
      </c>
      <c r="I582" t="s">
        <v>1637</v>
      </c>
      <c r="J582" t="s">
        <v>1739</v>
      </c>
      <c r="K582" t="s">
        <v>1639</v>
      </c>
      <c r="L582">
        <v>1368</v>
      </c>
      <c r="N582">
        <v>1011</v>
      </c>
      <c r="O582" t="s">
        <v>1494</v>
      </c>
      <c r="P582" t="s">
        <v>1494</v>
      </c>
      <c r="Q582">
        <v>1</v>
      </c>
      <c r="W582">
        <v>0</v>
      </c>
      <c r="X582">
        <v>-1084037678</v>
      </c>
      <c r="Y582">
        <v>7.1874999999999994E-2</v>
      </c>
      <c r="AA582">
        <v>0</v>
      </c>
      <c r="AB582">
        <v>9.9700000000000006</v>
      </c>
      <c r="AC582">
        <v>0</v>
      </c>
      <c r="AD582">
        <v>0</v>
      </c>
      <c r="AE582">
        <v>0</v>
      </c>
      <c r="AF582">
        <v>9.9700000000000006</v>
      </c>
      <c r="AG582">
        <v>0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0.05</v>
      </c>
      <c r="AU582" t="s">
        <v>61</v>
      </c>
      <c r="AV582">
        <v>0</v>
      </c>
      <c r="AW582">
        <v>2</v>
      </c>
      <c r="AX582">
        <v>53553544</v>
      </c>
      <c r="AY582">
        <v>1</v>
      </c>
      <c r="AZ582">
        <v>6144</v>
      </c>
      <c r="BA582">
        <v>544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Y582*Source!I272</f>
        <v>0.13609531249999998</v>
      </c>
      <c r="CY582">
        <f>AB582</f>
        <v>9.9700000000000006</v>
      </c>
      <c r="CZ582">
        <f>AF582</f>
        <v>9.9700000000000006</v>
      </c>
      <c r="DA582">
        <f>AJ582</f>
        <v>1</v>
      </c>
      <c r="DB582">
        <f t="shared" si="108"/>
        <v>0.72</v>
      </c>
      <c r="DC582">
        <f t="shared" si="109"/>
        <v>0</v>
      </c>
    </row>
    <row r="583" spans="1:107" x14ac:dyDescent="0.2">
      <c r="A583">
        <f>ROW(Source!A272)</f>
        <v>272</v>
      </c>
      <c r="B583">
        <v>53551706</v>
      </c>
      <c r="C583">
        <v>53553525</v>
      </c>
      <c r="D583">
        <v>41131563</v>
      </c>
      <c r="E583">
        <v>1</v>
      </c>
      <c r="F583">
        <v>1</v>
      </c>
      <c r="G583">
        <v>1</v>
      </c>
      <c r="H583">
        <v>2</v>
      </c>
      <c r="I583" t="s">
        <v>1513</v>
      </c>
      <c r="J583" t="s">
        <v>1740</v>
      </c>
      <c r="K583" t="s">
        <v>1515</v>
      </c>
      <c r="L583">
        <v>1368</v>
      </c>
      <c r="N583">
        <v>1011</v>
      </c>
      <c r="O583" t="s">
        <v>1494</v>
      </c>
      <c r="P583" t="s">
        <v>1494</v>
      </c>
      <c r="Q583">
        <v>1</v>
      </c>
      <c r="W583">
        <v>0</v>
      </c>
      <c r="X583">
        <v>1062115854</v>
      </c>
      <c r="Y583">
        <v>0.40250000000000002</v>
      </c>
      <c r="AA583">
        <v>0</v>
      </c>
      <c r="AB583">
        <v>87.17</v>
      </c>
      <c r="AC583">
        <v>11.6</v>
      </c>
      <c r="AD583">
        <v>0</v>
      </c>
      <c r="AE583">
        <v>0</v>
      </c>
      <c r="AF583">
        <v>87.17</v>
      </c>
      <c r="AG583">
        <v>11.6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0.28000000000000003</v>
      </c>
      <c r="AU583" t="s">
        <v>61</v>
      </c>
      <c r="AV583">
        <v>0</v>
      </c>
      <c r="AW583">
        <v>2</v>
      </c>
      <c r="AX583">
        <v>53553545</v>
      </c>
      <c r="AY583">
        <v>1</v>
      </c>
      <c r="AZ583">
        <v>6144</v>
      </c>
      <c r="BA583">
        <v>545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Y583*Source!I272</f>
        <v>0.76213375000000005</v>
      </c>
      <c r="CY583">
        <f>AB583</f>
        <v>87.17</v>
      </c>
      <c r="CZ583">
        <f>AF583</f>
        <v>87.17</v>
      </c>
      <c r="DA583">
        <f>AJ583</f>
        <v>1</v>
      </c>
      <c r="DB583">
        <f t="shared" si="108"/>
        <v>35.090000000000003</v>
      </c>
      <c r="DC583">
        <f t="shared" si="109"/>
        <v>4.67</v>
      </c>
    </row>
    <row r="584" spans="1:107" x14ac:dyDescent="0.2">
      <c r="A584">
        <f>ROW(Source!A272)</f>
        <v>272</v>
      </c>
      <c r="B584">
        <v>53551706</v>
      </c>
      <c r="C584">
        <v>53553525</v>
      </c>
      <c r="D584">
        <v>41129610</v>
      </c>
      <c r="E584">
        <v>1</v>
      </c>
      <c r="F584">
        <v>1</v>
      </c>
      <c r="G584">
        <v>1</v>
      </c>
      <c r="H584">
        <v>3</v>
      </c>
      <c r="I584" t="s">
        <v>1698</v>
      </c>
      <c r="J584" t="s">
        <v>1741</v>
      </c>
      <c r="K584" t="s">
        <v>1700</v>
      </c>
      <c r="L584">
        <v>1346</v>
      </c>
      <c r="N584">
        <v>1009</v>
      </c>
      <c r="O584" t="s">
        <v>143</v>
      </c>
      <c r="P584" t="s">
        <v>143</v>
      </c>
      <c r="Q584">
        <v>1</v>
      </c>
      <c r="W584">
        <v>0</v>
      </c>
      <c r="X584">
        <v>4619106</v>
      </c>
      <c r="Y584">
        <v>0.5</v>
      </c>
      <c r="AA584">
        <v>1.81</v>
      </c>
      <c r="AB584">
        <v>0</v>
      </c>
      <c r="AC584">
        <v>0</v>
      </c>
      <c r="AD584">
        <v>0</v>
      </c>
      <c r="AE584">
        <v>1.81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0.5</v>
      </c>
      <c r="AU584" t="s">
        <v>3</v>
      </c>
      <c r="AV584">
        <v>0</v>
      </c>
      <c r="AW584">
        <v>2</v>
      </c>
      <c r="AX584">
        <v>53553546</v>
      </c>
      <c r="AY584">
        <v>1</v>
      </c>
      <c r="AZ584">
        <v>0</v>
      </c>
      <c r="BA584">
        <v>546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Y584*Source!I272</f>
        <v>0.94674999999999998</v>
      </c>
      <c r="CY584">
        <f t="shared" ref="CY584:CY589" si="110">AA584</f>
        <v>1.81</v>
      </c>
      <c r="CZ584">
        <f t="shared" ref="CZ584:CZ589" si="111">AE584</f>
        <v>1.81</v>
      </c>
      <c r="DA584">
        <f t="shared" ref="DA584:DA589" si="112">AI584</f>
        <v>1</v>
      </c>
      <c r="DB584">
        <f t="shared" ref="DB584:DB589" si="113">ROUND(ROUND(AT584*CZ584,2),2)</f>
        <v>0.91</v>
      </c>
      <c r="DC584">
        <f t="shared" ref="DC584:DC589" si="114">ROUND(ROUND(AT584*AG584,2),2)</f>
        <v>0</v>
      </c>
    </row>
    <row r="585" spans="1:107" x14ac:dyDescent="0.2">
      <c r="A585">
        <f>ROW(Source!A272)</f>
        <v>272</v>
      </c>
      <c r="B585">
        <v>53551706</v>
      </c>
      <c r="C585">
        <v>53553525</v>
      </c>
      <c r="D585">
        <v>41129612</v>
      </c>
      <c r="E585">
        <v>1</v>
      </c>
      <c r="F585">
        <v>1</v>
      </c>
      <c r="G585">
        <v>1</v>
      </c>
      <c r="H585">
        <v>3</v>
      </c>
      <c r="I585" t="s">
        <v>434</v>
      </c>
      <c r="J585" t="s">
        <v>1742</v>
      </c>
      <c r="K585" t="s">
        <v>435</v>
      </c>
      <c r="L585">
        <v>1348</v>
      </c>
      <c r="N585">
        <v>1009</v>
      </c>
      <c r="O585" t="s">
        <v>26</v>
      </c>
      <c r="P585" t="s">
        <v>26</v>
      </c>
      <c r="Q585">
        <v>1000</v>
      </c>
      <c r="W585">
        <v>0</v>
      </c>
      <c r="X585">
        <v>1220443644</v>
      </c>
      <c r="Y585">
        <v>0.05</v>
      </c>
      <c r="AA585">
        <v>6532.53</v>
      </c>
      <c r="AB585">
        <v>0</v>
      </c>
      <c r="AC585">
        <v>0</v>
      </c>
      <c r="AD585">
        <v>0</v>
      </c>
      <c r="AE585">
        <v>6532.53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0.05</v>
      </c>
      <c r="AU585" t="s">
        <v>3</v>
      </c>
      <c r="AV585">
        <v>0</v>
      </c>
      <c r="AW585">
        <v>2</v>
      </c>
      <c r="AX585">
        <v>53553547</v>
      </c>
      <c r="AY585">
        <v>1</v>
      </c>
      <c r="AZ585">
        <v>0</v>
      </c>
      <c r="BA585">
        <v>547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Y585*Source!I272</f>
        <v>9.4675000000000009E-2</v>
      </c>
      <c r="CY585">
        <f t="shared" si="110"/>
        <v>6532.53</v>
      </c>
      <c r="CZ585">
        <f t="shared" si="111"/>
        <v>6532.53</v>
      </c>
      <c r="DA585">
        <f t="shared" si="112"/>
        <v>1</v>
      </c>
      <c r="DB585">
        <f t="shared" si="113"/>
        <v>326.63</v>
      </c>
      <c r="DC585">
        <f t="shared" si="114"/>
        <v>0</v>
      </c>
    </row>
    <row r="586" spans="1:107" x14ac:dyDescent="0.2">
      <c r="A586">
        <f>ROW(Source!A272)</f>
        <v>272</v>
      </c>
      <c r="B586">
        <v>53551706</v>
      </c>
      <c r="C586">
        <v>53553525</v>
      </c>
      <c r="D586">
        <v>41129666</v>
      </c>
      <c r="E586">
        <v>1</v>
      </c>
      <c r="F586">
        <v>1</v>
      </c>
      <c r="G586">
        <v>1</v>
      </c>
      <c r="H586">
        <v>3</v>
      </c>
      <c r="I586" t="s">
        <v>1640</v>
      </c>
      <c r="J586" t="s">
        <v>1743</v>
      </c>
      <c r="K586" t="s">
        <v>1642</v>
      </c>
      <c r="L586">
        <v>1346</v>
      </c>
      <c r="N586">
        <v>1009</v>
      </c>
      <c r="O586" t="s">
        <v>143</v>
      </c>
      <c r="P586" t="s">
        <v>143</v>
      </c>
      <c r="Q586">
        <v>1</v>
      </c>
      <c r="W586">
        <v>0</v>
      </c>
      <c r="X586">
        <v>-2042073130</v>
      </c>
      <c r="Y586">
        <v>430</v>
      </c>
      <c r="AA586">
        <v>3.86</v>
      </c>
      <c r="AB586">
        <v>0</v>
      </c>
      <c r="AC586">
        <v>0</v>
      </c>
      <c r="AD586">
        <v>0</v>
      </c>
      <c r="AE586">
        <v>3.86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430</v>
      </c>
      <c r="AU586" t="s">
        <v>3</v>
      </c>
      <c r="AV586">
        <v>0</v>
      </c>
      <c r="AW586">
        <v>2</v>
      </c>
      <c r="AX586">
        <v>53553548</v>
      </c>
      <c r="AY586">
        <v>1</v>
      </c>
      <c r="AZ586">
        <v>0</v>
      </c>
      <c r="BA586">
        <v>548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Y586*Source!I272</f>
        <v>814.20499999999993</v>
      </c>
      <c r="CY586">
        <f t="shared" si="110"/>
        <v>3.86</v>
      </c>
      <c r="CZ586">
        <f t="shared" si="111"/>
        <v>3.86</v>
      </c>
      <c r="DA586">
        <f t="shared" si="112"/>
        <v>1</v>
      </c>
      <c r="DB586">
        <f t="shared" si="113"/>
        <v>1659.8</v>
      </c>
      <c r="DC586">
        <f t="shared" si="114"/>
        <v>0</v>
      </c>
    </row>
    <row r="587" spans="1:107" x14ac:dyDescent="0.2">
      <c r="A587">
        <f>ROW(Source!A272)</f>
        <v>272</v>
      </c>
      <c r="B587">
        <v>53551706</v>
      </c>
      <c r="C587">
        <v>53553525</v>
      </c>
      <c r="D587">
        <v>41129691</v>
      </c>
      <c r="E587">
        <v>1</v>
      </c>
      <c r="F587">
        <v>1</v>
      </c>
      <c r="G587">
        <v>1</v>
      </c>
      <c r="H587">
        <v>3</v>
      </c>
      <c r="I587" t="s">
        <v>446</v>
      </c>
      <c r="J587" t="s">
        <v>448</v>
      </c>
      <c r="K587" t="s">
        <v>447</v>
      </c>
      <c r="L587">
        <v>1327</v>
      </c>
      <c r="N587">
        <v>1005</v>
      </c>
      <c r="O587" t="s">
        <v>128</v>
      </c>
      <c r="P587" t="s">
        <v>128</v>
      </c>
      <c r="Q587">
        <v>1</v>
      </c>
      <c r="W587">
        <v>1</v>
      </c>
      <c r="X587">
        <v>-405607654</v>
      </c>
      <c r="Y587">
        <v>-102</v>
      </c>
      <c r="AA587">
        <v>69.209999999999994</v>
      </c>
      <c r="AB587">
        <v>0</v>
      </c>
      <c r="AC587">
        <v>0</v>
      </c>
      <c r="AD587">
        <v>0</v>
      </c>
      <c r="AE587">
        <v>69.209999999999994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-102</v>
      </c>
      <c r="AU587" t="s">
        <v>3</v>
      </c>
      <c r="AV587">
        <v>0</v>
      </c>
      <c r="AW587">
        <v>2</v>
      </c>
      <c r="AX587">
        <v>53553549</v>
      </c>
      <c r="AY587">
        <v>1</v>
      </c>
      <c r="AZ587">
        <v>6144</v>
      </c>
      <c r="BA587">
        <v>549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Y587*Source!I272</f>
        <v>-193.137</v>
      </c>
      <c r="CY587">
        <f t="shared" si="110"/>
        <v>69.209999999999994</v>
      </c>
      <c r="CZ587">
        <f t="shared" si="111"/>
        <v>69.209999999999994</v>
      </c>
      <c r="DA587">
        <f t="shared" si="112"/>
        <v>1</v>
      </c>
      <c r="DB587">
        <f t="shared" si="113"/>
        <v>-7059.42</v>
      </c>
      <c r="DC587">
        <f t="shared" si="114"/>
        <v>0</v>
      </c>
    </row>
    <row r="588" spans="1:107" x14ac:dyDescent="0.2">
      <c r="A588">
        <f>ROW(Source!A272)</f>
        <v>272</v>
      </c>
      <c r="B588">
        <v>53551706</v>
      </c>
      <c r="C588">
        <v>53553525</v>
      </c>
      <c r="D588">
        <v>41130603</v>
      </c>
      <c r="E588">
        <v>1</v>
      </c>
      <c r="F588">
        <v>1</v>
      </c>
      <c r="G588">
        <v>1</v>
      </c>
      <c r="H588">
        <v>3</v>
      </c>
      <c r="I588" t="s">
        <v>1576</v>
      </c>
      <c r="J588" t="s">
        <v>1744</v>
      </c>
      <c r="K588" t="s">
        <v>1578</v>
      </c>
      <c r="L588">
        <v>1339</v>
      </c>
      <c r="N588">
        <v>1007</v>
      </c>
      <c r="O588" t="s">
        <v>425</v>
      </c>
      <c r="P588" t="s">
        <v>425</v>
      </c>
      <c r="Q588">
        <v>1</v>
      </c>
      <c r="W588">
        <v>0</v>
      </c>
      <c r="X588">
        <v>1536317706</v>
      </c>
      <c r="Y588">
        <v>3.5</v>
      </c>
      <c r="AA588">
        <v>2.44</v>
      </c>
      <c r="AB588">
        <v>0</v>
      </c>
      <c r="AC588">
        <v>0</v>
      </c>
      <c r="AD588">
        <v>0</v>
      </c>
      <c r="AE588">
        <v>2.44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3.5</v>
      </c>
      <c r="AU588" t="s">
        <v>3</v>
      </c>
      <c r="AV588">
        <v>0</v>
      </c>
      <c r="AW588">
        <v>2</v>
      </c>
      <c r="AX588">
        <v>53553550</v>
      </c>
      <c r="AY588">
        <v>1</v>
      </c>
      <c r="AZ588">
        <v>0</v>
      </c>
      <c r="BA588">
        <v>550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Y588*Source!I272</f>
        <v>6.6272500000000001</v>
      </c>
      <c r="CY588">
        <f t="shared" si="110"/>
        <v>2.44</v>
      </c>
      <c r="CZ588">
        <f t="shared" si="111"/>
        <v>2.44</v>
      </c>
      <c r="DA588">
        <f t="shared" si="112"/>
        <v>1</v>
      </c>
      <c r="DB588">
        <f t="shared" si="113"/>
        <v>8.5399999999999991</v>
      </c>
      <c r="DC588">
        <f t="shared" si="114"/>
        <v>0</v>
      </c>
    </row>
    <row r="589" spans="1:107" x14ac:dyDescent="0.2">
      <c r="A589">
        <f>ROW(Source!A272)</f>
        <v>272</v>
      </c>
      <c r="B589">
        <v>53551706</v>
      </c>
      <c r="C589">
        <v>53553525</v>
      </c>
      <c r="D589">
        <v>0</v>
      </c>
      <c r="E589">
        <v>0</v>
      </c>
      <c r="F589">
        <v>1</v>
      </c>
      <c r="G589">
        <v>1</v>
      </c>
      <c r="H589">
        <v>3</v>
      </c>
      <c r="I589" t="s">
        <v>164</v>
      </c>
      <c r="J589" t="s">
        <v>3</v>
      </c>
      <c r="K589" t="s">
        <v>450</v>
      </c>
      <c r="L589">
        <v>1327</v>
      </c>
      <c r="N589">
        <v>1005</v>
      </c>
      <c r="O589" t="s">
        <v>128</v>
      </c>
      <c r="P589" t="s">
        <v>128</v>
      </c>
      <c r="Q589">
        <v>1</v>
      </c>
      <c r="W589">
        <v>0</v>
      </c>
      <c r="X589">
        <v>-1641373609</v>
      </c>
      <c r="Y589">
        <v>102</v>
      </c>
      <c r="AA589">
        <v>1021.36</v>
      </c>
      <c r="AB589">
        <v>0</v>
      </c>
      <c r="AC589">
        <v>0</v>
      </c>
      <c r="AD589">
        <v>0</v>
      </c>
      <c r="AE589">
        <v>1021.36</v>
      </c>
      <c r="AF589">
        <v>0</v>
      </c>
      <c r="AG589">
        <v>0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0</v>
      </c>
      <c r="AP589">
        <v>0</v>
      </c>
      <c r="AQ589">
        <v>0</v>
      </c>
      <c r="AR589">
        <v>0</v>
      </c>
      <c r="AS589" t="s">
        <v>3</v>
      </c>
      <c r="AT589">
        <v>102</v>
      </c>
      <c r="AU589" t="s">
        <v>3</v>
      </c>
      <c r="AV589">
        <v>0</v>
      </c>
      <c r="AW589">
        <v>1</v>
      </c>
      <c r="AX589">
        <v>-1</v>
      </c>
      <c r="AY589">
        <v>0</v>
      </c>
      <c r="AZ589">
        <v>0</v>
      </c>
      <c r="BA589" t="s">
        <v>3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Y589*Source!I272</f>
        <v>193.137</v>
      </c>
      <c r="CY589">
        <f t="shared" si="110"/>
        <v>1021.36</v>
      </c>
      <c r="CZ589">
        <f t="shared" si="111"/>
        <v>1021.36</v>
      </c>
      <c r="DA589">
        <f t="shared" si="112"/>
        <v>1</v>
      </c>
      <c r="DB589">
        <f t="shared" si="113"/>
        <v>104178.72</v>
      </c>
      <c r="DC589">
        <f t="shared" si="114"/>
        <v>0</v>
      </c>
    </row>
    <row r="590" spans="1:107" x14ac:dyDescent="0.2">
      <c r="A590">
        <f>ROW(Source!A273)</f>
        <v>273</v>
      </c>
      <c r="B590">
        <v>53551707</v>
      </c>
      <c r="C590">
        <v>53553525</v>
      </c>
      <c r="D590">
        <v>53014249</v>
      </c>
      <c r="E590">
        <v>1</v>
      </c>
      <c r="F590">
        <v>1</v>
      </c>
      <c r="G590">
        <v>1</v>
      </c>
      <c r="H590">
        <v>1</v>
      </c>
      <c r="I590" t="s">
        <v>1732</v>
      </c>
      <c r="J590" t="s">
        <v>3</v>
      </c>
      <c r="K590" t="s">
        <v>1733</v>
      </c>
      <c r="L590">
        <v>1369</v>
      </c>
      <c r="N590">
        <v>1013</v>
      </c>
      <c r="O590" t="s">
        <v>1486</v>
      </c>
      <c r="P590" t="s">
        <v>1486</v>
      </c>
      <c r="Q590">
        <v>1</v>
      </c>
      <c r="W590">
        <v>0</v>
      </c>
      <c r="X590">
        <v>1499813984</v>
      </c>
      <c r="Y590">
        <v>101.34317499999997</v>
      </c>
      <c r="AA590">
        <v>0</v>
      </c>
      <c r="AB590">
        <v>0</v>
      </c>
      <c r="AC590">
        <v>0</v>
      </c>
      <c r="AD590">
        <v>308</v>
      </c>
      <c r="AE590">
        <v>0</v>
      </c>
      <c r="AF590">
        <v>0</v>
      </c>
      <c r="AG590">
        <v>0</v>
      </c>
      <c r="AH590">
        <v>308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1</v>
      </c>
      <c r="AQ590">
        <v>0</v>
      </c>
      <c r="AR590">
        <v>0</v>
      </c>
      <c r="AS590" t="s">
        <v>3</v>
      </c>
      <c r="AT590">
        <v>76.63</v>
      </c>
      <c r="AU590" t="s">
        <v>62</v>
      </c>
      <c r="AV590">
        <v>1</v>
      </c>
      <c r="AW590">
        <v>2</v>
      </c>
      <c r="AX590">
        <v>53553539</v>
      </c>
      <c r="AY590">
        <v>2</v>
      </c>
      <c r="AZ590">
        <v>137216</v>
      </c>
      <c r="BA590">
        <v>551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Y590*Source!I273</f>
        <v>191.89330186249995</v>
      </c>
      <c r="CY590">
        <f>AD590</f>
        <v>308</v>
      </c>
      <c r="CZ590">
        <f>AH590</f>
        <v>308</v>
      </c>
      <c r="DA590">
        <f>AL590</f>
        <v>1</v>
      </c>
      <c r="DB590">
        <f>ROUND((ROUND(AT590*CZ590,2)*ROUND((1.15*1.15),7)),2)</f>
        <v>31213.7</v>
      </c>
      <c r="DC590">
        <f>ROUND((ROUND(AT590*AG590,2)*ROUND((1.15*1.15),7)),2)</f>
        <v>0</v>
      </c>
    </row>
    <row r="591" spans="1:107" x14ac:dyDescent="0.2">
      <c r="A591">
        <f>ROW(Source!A273)</f>
        <v>273</v>
      </c>
      <c r="B591">
        <v>53551707</v>
      </c>
      <c r="C591">
        <v>53553525</v>
      </c>
      <c r="D591">
        <v>121548</v>
      </c>
      <c r="E591">
        <v>1</v>
      </c>
      <c r="F591">
        <v>1</v>
      </c>
      <c r="G591">
        <v>1</v>
      </c>
      <c r="H591">
        <v>1</v>
      </c>
      <c r="I591" t="s">
        <v>31</v>
      </c>
      <c r="J591" t="s">
        <v>3</v>
      </c>
      <c r="K591" t="s">
        <v>1489</v>
      </c>
      <c r="L591">
        <v>608254</v>
      </c>
      <c r="N591">
        <v>1013</v>
      </c>
      <c r="O591" t="s">
        <v>1490</v>
      </c>
      <c r="P591" t="s">
        <v>1490</v>
      </c>
      <c r="Q591">
        <v>1</v>
      </c>
      <c r="W591">
        <v>0</v>
      </c>
      <c r="X591">
        <v>-185737400</v>
      </c>
      <c r="Y591">
        <v>6.0662499999999993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4.22</v>
      </c>
      <c r="AU591" t="s">
        <v>61</v>
      </c>
      <c r="AV591">
        <v>2</v>
      </c>
      <c r="AW591">
        <v>2</v>
      </c>
      <c r="AX591">
        <v>53553540</v>
      </c>
      <c r="AY591">
        <v>1</v>
      </c>
      <c r="AZ591">
        <v>6144</v>
      </c>
      <c r="BA591">
        <v>552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Y591*Source!I273</f>
        <v>11.486444374999998</v>
      </c>
      <c r="CY591">
        <f>AD591</f>
        <v>0</v>
      </c>
      <c r="CZ591">
        <f>AH591</f>
        <v>0</v>
      </c>
      <c r="DA591">
        <f>AL591</f>
        <v>1</v>
      </c>
      <c r="DB591">
        <f t="shared" ref="DB591:DB596" si="115">ROUND((ROUND(AT591*CZ591,2)*ROUND((1.25*1.15),7)),2)</f>
        <v>0</v>
      </c>
      <c r="DC591">
        <f t="shared" ref="DC591:DC596" si="116">ROUND((ROUND(AT591*AG591,2)*ROUND((1.25*1.15),7)),2)</f>
        <v>0</v>
      </c>
    </row>
    <row r="592" spans="1:107" x14ac:dyDescent="0.2">
      <c r="A592">
        <f>ROW(Source!A273)</f>
        <v>273</v>
      </c>
      <c r="B592">
        <v>53551707</v>
      </c>
      <c r="C592">
        <v>53553525</v>
      </c>
      <c r="D592">
        <v>41131312</v>
      </c>
      <c r="E592">
        <v>1</v>
      </c>
      <c r="F592">
        <v>1</v>
      </c>
      <c r="G592">
        <v>1</v>
      </c>
      <c r="H592">
        <v>2</v>
      </c>
      <c r="I592" t="s">
        <v>1585</v>
      </c>
      <c r="J592" t="s">
        <v>1734</v>
      </c>
      <c r="K592" t="s">
        <v>1587</v>
      </c>
      <c r="L592">
        <v>1368</v>
      </c>
      <c r="N592">
        <v>1011</v>
      </c>
      <c r="O592" t="s">
        <v>1494</v>
      </c>
      <c r="P592" t="s">
        <v>1494</v>
      </c>
      <c r="Q592">
        <v>1</v>
      </c>
      <c r="W592">
        <v>0</v>
      </c>
      <c r="X592">
        <v>-112483710</v>
      </c>
      <c r="Y592">
        <v>0.51749999999999996</v>
      </c>
      <c r="AA592">
        <v>0</v>
      </c>
      <c r="AB592">
        <v>99.89</v>
      </c>
      <c r="AC592">
        <v>10.06</v>
      </c>
      <c r="AD592">
        <v>0</v>
      </c>
      <c r="AE592">
        <v>0</v>
      </c>
      <c r="AF592">
        <v>99.89</v>
      </c>
      <c r="AG592">
        <v>10.06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0.36</v>
      </c>
      <c r="AU592" t="s">
        <v>61</v>
      </c>
      <c r="AV592">
        <v>0</v>
      </c>
      <c r="AW592">
        <v>2</v>
      </c>
      <c r="AX592">
        <v>53553541</v>
      </c>
      <c r="AY592">
        <v>1</v>
      </c>
      <c r="AZ592">
        <v>6144</v>
      </c>
      <c r="BA592">
        <v>553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Y592*Source!I273</f>
        <v>0.97988624999999996</v>
      </c>
      <c r="CY592">
        <f>AB592</f>
        <v>99.89</v>
      </c>
      <c r="CZ592">
        <f>AF592</f>
        <v>99.89</v>
      </c>
      <c r="DA592">
        <f>AJ592</f>
        <v>1</v>
      </c>
      <c r="DB592">
        <f t="shared" si="115"/>
        <v>51.69</v>
      </c>
      <c r="DC592">
        <f t="shared" si="116"/>
        <v>5.2</v>
      </c>
    </row>
    <row r="593" spans="1:107" x14ac:dyDescent="0.2">
      <c r="A593">
        <f>ROW(Source!A273)</f>
        <v>273</v>
      </c>
      <c r="B593">
        <v>53551707</v>
      </c>
      <c r="C593">
        <v>53553525</v>
      </c>
      <c r="D593">
        <v>41131336</v>
      </c>
      <c r="E593">
        <v>1</v>
      </c>
      <c r="F593">
        <v>1</v>
      </c>
      <c r="G593">
        <v>1</v>
      </c>
      <c r="H593">
        <v>2</v>
      </c>
      <c r="I593" t="s">
        <v>1735</v>
      </c>
      <c r="J593" t="s">
        <v>1736</v>
      </c>
      <c r="K593" t="s">
        <v>1737</v>
      </c>
      <c r="L593">
        <v>1368</v>
      </c>
      <c r="N593">
        <v>1011</v>
      </c>
      <c r="O593" t="s">
        <v>1494</v>
      </c>
      <c r="P593" t="s">
        <v>1494</v>
      </c>
      <c r="Q593">
        <v>1</v>
      </c>
      <c r="W593">
        <v>0</v>
      </c>
      <c r="X593">
        <v>207395749</v>
      </c>
      <c r="Y593">
        <v>3.3062499999999999</v>
      </c>
      <c r="AA593">
        <v>0</v>
      </c>
      <c r="AB593">
        <v>29.46</v>
      </c>
      <c r="AC593">
        <v>11.6</v>
      </c>
      <c r="AD593">
        <v>0</v>
      </c>
      <c r="AE593">
        <v>0</v>
      </c>
      <c r="AF593">
        <v>29.46</v>
      </c>
      <c r="AG593">
        <v>11.6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1</v>
      </c>
      <c r="AQ593">
        <v>0</v>
      </c>
      <c r="AR593">
        <v>0</v>
      </c>
      <c r="AS593" t="s">
        <v>3</v>
      </c>
      <c r="AT593">
        <v>2.2999999999999998</v>
      </c>
      <c r="AU593" t="s">
        <v>61</v>
      </c>
      <c r="AV593">
        <v>0</v>
      </c>
      <c r="AW593">
        <v>2</v>
      </c>
      <c r="AX593">
        <v>53553542</v>
      </c>
      <c r="AY593">
        <v>1</v>
      </c>
      <c r="AZ593">
        <v>6144</v>
      </c>
      <c r="BA593">
        <v>554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Y593*Source!I273</f>
        <v>6.2603843750000001</v>
      </c>
      <c r="CY593">
        <f>AB593</f>
        <v>29.46</v>
      </c>
      <c r="CZ593">
        <f>AF593</f>
        <v>29.46</v>
      </c>
      <c r="DA593">
        <f>AJ593</f>
        <v>1</v>
      </c>
      <c r="DB593">
        <f t="shared" si="115"/>
        <v>97.41</v>
      </c>
      <c r="DC593">
        <f t="shared" si="116"/>
        <v>38.35</v>
      </c>
    </row>
    <row r="594" spans="1:107" x14ac:dyDescent="0.2">
      <c r="A594">
        <f>ROW(Source!A273)</f>
        <v>273</v>
      </c>
      <c r="B594">
        <v>53551707</v>
      </c>
      <c r="C594">
        <v>53553525</v>
      </c>
      <c r="D594">
        <v>41131390</v>
      </c>
      <c r="E594">
        <v>1</v>
      </c>
      <c r="F594">
        <v>1</v>
      </c>
      <c r="G594">
        <v>1</v>
      </c>
      <c r="H594">
        <v>2</v>
      </c>
      <c r="I594" t="s">
        <v>1634</v>
      </c>
      <c r="J594" t="s">
        <v>1738</v>
      </c>
      <c r="K594" t="s">
        <v>1636</v>
      </c>
      <c r="L594">
        <v>1368</v>
      </c>
      <c r="N594">
        <v>1011</v>
      </c>
      <c r="O594" t="s">
        <v>1494</v>
      </c>
      <c r="P594" t="s">
        <v>1494</v>
      </c>
      <c r="Q594">
        <v>1</v>
      </c>
      <c r="W594">
        <v>0</v>
      </c>
      <c r="X594">
        <v>-1636209361</v>
      </c>
      <c r="Y594">
        <v>2.2425000000000002</v>
      </c>
      <c r="AA594">
        <v>0</v>
      </c>
      <c r="AB594">
        <v>12.4</v>
      </c>
      <c r="AC594">
        <v>10.06</v>
      </c>
      <c r="AD594">
        <v>0</v>
      </c>
      <c r="AE594">
        <v>0</v>
      </c>
      <c r="AF594">
        <v>12.4</v>
      </c>
      <c r="AG594">
        <v>10.06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1</v>
      </c>
      <c r="AQ594">
        <v>0</v>
      </c>
      <c r="AR594">
        <v>0</v>
      </c>
      <c r="AS594" t="s">
        <v>3</v>
      </c>
      <c r="AT594">
        <v>1.56</v>
      </c>
      <c r="AU594" t="s">
        <v>61</v>
      </c>
      <c r="AV594">
        <v>0</v>
      </c>
      <c r="AW594">
        <v>2</v>
      </c>
      <c r="AX594">
        <v>53553543</v>
      </c>
      <c r="AY594">
        <v>1</v>
      </c>
      <c r="AZ594">
        <v>6144</v>
      </c>
      <c r="BA594">
        <v>555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Y594*Source!I273</f>
        <v>4.2461737500000005</v>
      </c>
      <c r="CY594">
        <f>AB594</f>
        <v>12.4</v>
      </c>
      <c r="CZ594">
        <f>AF594</f>
        <v>12.4</v>
      </c>
      <c r="DA594">
        <f>AJ594</f>
        <v>1</v>
      </c>
      <c r="DB594">
        <f t="shared" si="115"/>
        <v>27.8</v>
      </c>
      <c r="DC594">
        <f t="shared" si="116"/>
        <v>22.55</v>
      </c>
    </row>
    <row r="595" spans="1:107" x14ac:dyDescent="0.2">
      <c r="A595">
        <f>ROW(Source!A273)</f>
        <v>273</v>
      </c>
      <c r="B595">
        <v>53551707</v>
      </c>
      <c r="C595">
        <v>53553525</v>
      </c>
      <c r="D595">
        <v>41131526</v>
      </c>
      <c r="E595">
        <v>1</v>
      </c>
      <c r="F595">
        <v>1</v>
      </c>
      <c r="G595">
        <v>1</v>
      </c>
      <c r="H595">
        <v>2</v>
      </c>
      <c r="I595" t="s">
        <v>1637</v>
      </c>
      <c r="J595" t="s">
        <v>1739</v>
      </c>
      <c r="K595" t="s">
        <v>1639</v>
      </c>
      <c r="L595">
        <v>1368</v>
      </c>
      <c r="N595">
        <v>1011</v>
      </c>
      <c r="O595" t="s">
        <v>1494</v>
      </c>
      <c r="P595" t="s">
        <v>1494</v>
      </c>
      <c r="Q595">
        <v>1</v>
      </c>
      <c r="W595">
        <v>0</v>
      </c>
      <c r="X595">
        <v>-1084037678</v>
      </c>
      <c r="Y595">
        <v>7.1874999999999994E-2</v>
      </c>
      <c r="AA595">
        <v>0</v>
      </c>
      <c r="AB595">
        <v>9.9700000000000006</v>
      </c>
      <c r="AC595">
        <v>0</v>
      </c>
      <c r="AD595">
        <v>0</v>
      </c>
      <c r="AE595">
        <v>0</v>
      </c>
      <c r="AF595">
        <v>9.9700000000000006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1</v>
      </c>
      <c r="AQ595">
        <v>0</v>
      </c>
      <c r="AR595">
        <v>0</v>
      </c>
      <c r="AS595" t="s">
        <v>3</v>
      </c>
      <c r="AT595">
        <v>0.05</v>
      </c>
      <c r="AU595" t="s">
        <v>61</v>
      </c>
      <c r="AV595">
        <v>0</v>
      </c>
      <c r="AW595">
        <v>2</v>
      </c>
      <c r="AX595">
        <v>53553544</v>
      </c>
      <c r="AY595">
        <v>1</v>
      </c>
      <c r="AZ595">
        <v>6144</v>
      </c>
      <c r="BA595">
        <v>556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Y595*Source!I273</f>
        <v>0.13609531249999998</v>
      </c>
      <c r="CY595">
        <f>AB595</f>
        <v>9.9700000000000006</v>
      </c>
      <c r="CZ595">
        <f>AF595</f>
        <v>9.9700000000000006</v>
      </c>
      <c r="DA595">
        <f>AJ595</f>
        <v>1</v>
      </c>
      <c r="DB595">
        <f t="shared" si="115"/>
        <v>0.72</v>
      </c>
      <c r="DC595">
        <f t="shared" si="116"/>
        <v>0</v>
      </c>
    </row>
    <row r="596" spans="1:107" x14ac:dyDescent="0.2">
      <c r="A596">
        <f>ROW(Source!A273)</f>
        <v>273</v>
      </c>
      <c r="B596">
        <v>53551707</v>
      </c>
      <c r="C596">
        <v>53553525</v>
      </c>
      <c r="D596">
        <v>41131563</v>
      </c>
      <c r="E596">
        <v>1</v>
      </c>
      <c r="F596">
        <v>1</v>
      </c>
      <c r="G596">
        <v>1</v>
      </c>
      <c r="H596">
        <v>2</v>
      </c>
      <c r="I596" t="s">
        <v>1513</v>
      </c>
      <c r="J596" t="s">
        <v>1740</v>
      </c>
      <c r="K596" t="s">
        <v>1515</v>
      </c>
      <c r="L596">
        <v>1368</v>
      </c>
      <c r="N596">
        <v>1011</v>
      </c>
      <c r="O596" t="s">
        <v>1494</v>
      </c>
      <c r="P596" t="s">
        <v>1494</v>
      </c>
      <c r="Q596">
        <v>1</v>
      </c>
      <c r="W596">
        <v>0</v>
      </c>
      <c r="X596">
        <v>1062115854</v>
      </c>
      <c r="Y596">
        <v>0.40250000000000002</v>
      </c>
      <c r="AA596">
        <v>0</v>
      </c>
      <c r="AB596">
        <v>87.17</v>
      </c>
      <c r="AC596">
        <v>11.6</v>
      </c>
      <c r="AD596">
        <v>0</v>
      </c>
      <c r="AE596">
        <v>0</v>
      </c>
      <c r="AF596">
        <v>87.17</v>
      </c>
      <c r="AG596">
        <v>11.6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0.28000000000000003</v>
      </c>
      <c r="AU596" t="s">
        <v>61</v>
      </c>
      <c r="AV596">
        <v>0</v>
      </c>
      <c r="AW596">
        <v>2</v>
      </c>
      <c r="AX596">
        <v>53553545</v>
      </c>
      <c r="AY596">
        <v>1</v>
      </c>
      <c r="AZ596">
        <v>6144</v>
      </c>
      <c r="BA596">
        <v>557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Y596*Source!I273</f>
        <v>0.76213375000000005</v>
      </c>
      <c r="CY596">
        <f>AB596</f>
        <v>87.17</v>
      </c>
      <c r="CZ596">
        <f>AF596</f>
        <v>87.17</v>
      </c>
      <c r="DA596">
        <f>AJ596</f>
        <v>1</v>
      </c>
      <c r="DB596">
        <f t="shared" si="115"/>
        <v>35.090000000000003</v>
      </c>
      <c r="DC596">
        <f t="shared" si="116"/>
        <v>4.67</v>
      </c>
    </row>
    <row r="597" spans="1:107" x14ac:dyDescent="0.2">
      <c r="A597">
        <f>ROW(Source!A273)</f>
        <v>273</v>
      </c>
      <c r="B597">
        <v>53551707</v>
      </c>
      <c r="C597">
        <v>53553525</v>
      </c>
      <c r="D597">
        <v>41129610</v>
      </c>
      <c r="E597">
        <v>1</v>
      </c>
      <c r="F597">
        <v>1</v>
      </c>
      <c r="G597">
        <v>1</v>
      </c>
      <c r="H597">
        <v>3</v>
      </c>
      <c r="I597" t="s">
        <v>1698</v>
      </c>
      <c r="J597" t="s">
        <v>1741</v>
      </c>
      <c r="K597" t="s">
        <v>1700</v>
      </c>
      <c r="L597">
        <v>1346</v>
      </c>
      <c r="N597">
        <v>1009</v>
      </c>
      <c r="O597" t="s">
        <v>143</v>
      </c>
      <c r="P597" t="s">
        <v>143</v>
      </c>
      <c r="Q597">
        <v>1</v>
      </c>
      <c r="W597">
        <v>0</v>
      </c>
      <c r="X597">
        <v>4619106</v>
      </c>
      <c r="Y597">
        <v>0.5</v>
      </c>
      <c r="AA597">
        <v>11.11</v>
      </c>
      <c r="AB597">
        <v>0</v>
      </c>
      <c r="AC597">
        <v>0</v>
      </c>
      <c r="AD597">
        <v>0</v>
      </c>
      <c r="AE597">
        <v>1.81</v>
      </c>
      <c r="AF597">
        <v>0</v>
      </c>
      <c r="AG597">
        <v>0</v>
      </c>
      <c r="AH597">
        <v>0</v>
      </c>
      <c r="AI597">
        <v>6.14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0.5</v>
      </c>
      <c r="AU597" t="s">
        <v>3</v>
      </c>
      <c r="AV597">
        <v>0</v>
      </c>
      <c r="AW597">
        <v>2</v>
      </c>
      <c r="AX597">
        <v>53553546</v>
      </c>
      <c r="AY597">
        <v>1</v>
      </c>
      <c r="AZ597">
        <v>0</v>
      </c>
      <c r="BA597">
        <v>558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Y597*Source!I273</f>
        <v>0.94674999999999998</v>
      </c>
      <c r="CY597">
        <f t="shared" ref="CY597:CY602" si="117">AA597</f>
        <v>11.11</v>
      </c>
      <c r="CZ597">
        <f t="shared" ref="CZ597:CZ602" si="118">AE597</f>
        <v>1.81</v>
      </c>
      <c r="DA597">
        <f t="shared" ref="DA597:DA602" si="119">AI597</f>
        <v>6.14</v>
      </c>
      <c r="DB597">
        <f t="shared" ref="DB597:DB602" si="120">ROUND(ROUND(AT597*CZ597,2),2)</f>
        <v>0.91</v>
      </c>
      <c r="DC597">
        <f t="shared" ref="DC597:DC602" si="121">ROUND(ROUND(AT597*AG597,2),2)</f>
        <v>0</v>
      </c>
    </row>
    <row r="598" spans="1:107" x14ac:dyDescent="0.2">
      <c r="A598">
        <f>ROW(Source!A273)</f>
        <v>273</v>
      </c>
      <c r="B598">
        <v>53551707</v>
      </c>
      <c r="C598">
        <v>53553525</v>
      </c>
      <c r="D598">
        <v>41129612</v>
      </c>
      <c r="E598">
        <v>1</v>
      </c>
      <c r="F598">
        <v>1</v>
      </c>
      <c r="G598">
        <v>1</v>
      </c>
      <c r="H598">
        <v>3</v>
      </c>
      <c r="I598" t="s">
        <v>434</v>
      </c>
      <c r="J598" t="s">
        <v>1742</v>
      </c>
      <c r="K598" t="s">
        <v>435</v>
      </c>
      <c r="L598">
        <v>1348</v>
      </c>
      <c r="N598">
        <v>1009</v>
      </c>
      <c r="O598" t="s">
        <v>26</v>
      </c>
      <c r="P598" t="s">
        <v>26</v>
      </c>
      <c r="Q598">
        <v>1000</v>
      </c>
      <c r="W598">
        <v>0</v>
      </c>
      <c r="X598">
        <v>1220443644</v>
      </c>
      <c r="Y598">
        <v>0.05</v>
      </c>
      <c r="AA598">
        <v>40109.730000000003</v>
      </c>
      <c r="AB598">
        <v>0</v>
      </c>
      <c r="AC598">
        <v>0</v>
      </c>
      <c r="AD598">
        <v>0</v>
      </c>
      <c r="AE598">
        <v>6532.53</v>
      </c>
      <c r="AF598">
        <v>0</v>
      </c>
      <c r="AG598">
        <v>0</v>
      </c>
      <c r="AH598">
        <v>0</v>
      </c>
      <c r="AI598">
        <v>6.14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0.05</v>
      </c>
      <c r="AU598" t="s">
        <v>3</v>
      </c>
      <c r="AV598">
        <v>0</v>
      </c>
      <c r="AW598">
        <v>2</v>
      </c>
      <c r="AX598">
        <v>53553547</v>
      </c>
      <c r="AY598">
        <v>1</v>
      </c>
      <c r="AZ598">
        <v>0</v>
      </c>
      <c r="BA598">
        <v>559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Y598*Source!I273</f>
        <v>9.4675000000000009E-2</v>
      </c>
      <c r="CY598">
        <f t="shared" si="117"/>
        <v>40109.730000000003</v>
      </c>
      <c r="CZ598">
        <f t="shared" si="118"/>
        <v>6532.53</v>
      </c>
      <c r="DA598">
        <f t="shared" si="119"/>
        <v>6.14</v>
      </c>
      <c r="DB598">
        <f t="shared" si="120"/>
        <v>326.63</v>
      </c>
      <c r="DC598">
        <f t="shared" si="121"/>
        <v>0</v>
      </c>
    </row>
    <row r="599" spans="1:107" x14ac:dyDescent="0.2">
      <c r="A599">
        <f>ROW(Source!A273)</f>
        <v>273</v>
      </c>
      <c r="B599">
        <v>53551707</v>
      </c>
      <c r="C599">
        <v>53553525</v>
      </c>
      <c r="D599">
        <v>41129666</v>
      </c>
      <c r="E599">
        <v>1</v>
      </c>
      <c r="F599">
        <v>1</v>
      </c>
      <c r="G599">
        <v>1</v>
      </c>
      <c r="H599">
        <v>3</v>
      </c>
      <c r="I599" t="s">
        <v>1640</v>
      </c>
      <c r="J599" t="s">
        <v>1743</v>
      </c>
      <c r="K599" t="s">
        <v>1642</v>
      </c>
      <c r="L599">
        <v>1346</v>
      </c>
      <c r="N599">
        <v>1009</v>
      </c>
      <c r="O599" t="s">
        <v>143</v>
      </c>
      <c r="P599" t="s">
        <v>143</v>
      </c>
      <c r="Q599">
        <v>1</v>
      </c>
      <c r="W599">
        <v>0</v>
      </c>
      <c r="X599">
        <v>-2042073130</v>
      </c>
      <c r="Y599">
        <v>430</v>
      </c>
      <c r="AA599">
        <v>23.7</v>
      </c>
      <c r="AB599">
        <v>0</v>
      </c>
      <c r="AC599">
        <v>0</v>
      </c>
      <c r="AD599">
        <v>0</v>
      </c>
      <c r="AE599">
        <v>3.86</v>
      </c>
      <c r="AF599">
        <v>0</v>
      </c>
      <c r="AG599">
        <v>0</v>
      </c>
      <c r="AH599">
        <v>0</v>
      </c>
      <c r="AI599">
        <v>6.14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430</v>
      </c>
      <c r="AU599" t="s">
        <v>3</v>
      </c>
      <c r="AV599">
        <v>0</v>
      </c>
      <c r="AW599">
        <v>2</v>
      </c>
      <c r="AX599">
        <v>53553548</v>
      </c>
      <c r="AY599">
        <v>1</v>
      </c>
      <c r="AZ599">
        <v>0</v>
      </c>
      <c r="BA599">
        <v>560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Y599*Source!I273</f>
        <v>814.20499999999993</v>
      </c>
      <c r="CY599">
        <f t="shared" si="117"/>
        <v>23.7</v>
      </c>
      <c r="CZ599">
        <f t="shared" si="118"/>
        <v>3.86</v>
      </c>
      <c r="DA599">
        <f t="shared" si="119"/>
        <v>6.14</v>
      </c>
      <c r="DB599">
        <f t="shared" si="120"/>
        <v>1659.8</v>
      </c>
      <c r="DC599">
        <f t="shared" si="121"/>
        <v>0</v>
      </c>
    </row>
    <row r="600" spans="1:107" x14ac:dyDescent="0.2">
      <c r="A600">
        <f>ROW(Source!A273)</f>
        <v>273</v>
      </c>
      <c r="B600">
        <v>53551707</v>
      </c>
      <c r="C600">
        <v>53553525</v>
      </c>
      <c r="D600">
        <v>41129691</v>
      </c>
      <c r="E600">
        <v>1</v>
      </c>
      <c r="F600">
        <v>1</v>
      </c>
      <c r="G600">
        <v>1</v>
      </c>
      <c r="H600">
        <v>3</v>
      </c>
      <c r="I600" t="s">
        <v>446</v>
      </c>
      <c r="J600" t="s">
        <v>448</v>
      </c>
      <c r="K600" t="s">
        <v>447</v>
      </c>
      <c r="L600">
        <v>1327</v>
      </c>
      <c r="N600">
        <v>1005</v>
      </c>
      <c r="O600" t="s">
        <v>128</v>
      </c>
      <c r="P600" t="s">
        <v>128</v>
      </c>
      <c r="Q600">
        <v>1</v>
      </c>
      <c r="W600">
        <v>1</v>
      </c>
      <c r="X600">
        <v>-405607654</v>
      </c>
      <c r="Y600">
        <v>-102</v>
      </c>
      <c r="AA600">
        <v>466.48</v>
      </c>
      <c r="AB600">
        <v>0</v>
      </c>
      <c r="AC600">
        <v>0</v>
      </c>
      <c r="AD600">
        <v>0</v>
      </c>
      <c r="AE600">
        <v>69.209999999999994</v>
      </c>
      <c r="AF600">
        <v>0</v>
      </c>
      <c r="AG600">
        <v>0</v>
      </c>
      <c r="AH600">
        <v>0</v>
      </c>
      <c r="AI600">
        <v>6.74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-102</v>
      </c>
      <c r="AU600" t="s">
        <v>3</v>
      </c>
      <c r="AV600">
        <v>0</v>
      </c>
      <c r="AW600">
        <v>2</v>
      </c>
      <c r="AX600">
        <v>53553549</v>
      </c>
      <c r="AY600">
        <v>1</v>
      </c>
      <c r="AZ600">
        <v>6144</v>
      </c>
      <c r="BA600">
        <v>561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Y600*Source!I273</f>
        <v>-193.137</v>
      </c>
      <c r="CY600">
        <f t="shared" si="117"/>
        <v>466.48</v>
      </c>
      <c r="CZ600">
        <f t="shared" si="118"/>
        <v>69.209999999999994</v>
      </c>
      <c r="DA600">
        <f t="shared" si="119"/>
        <v>6.74</v>
      </c>
      <c r="DB600">
        <f t="shared" si="120"/>
        <v>-7059.42</v>
      </c>
      <c r="DC600">
        <f t="shared" si="121"/>
        <v>0</v>
      </c>
    </row>
    <row r="601" spans="1:107" x14ac:dyDescent="0.2">
      <c r="A601">
        <f>ROW(Source!A273)</f>
        <v>273</v>
      </c>
      <c r="B601">
        <v>53551707</v>
      </c>
      <c r="C601">
        <v>53553525</v>
      </c>
      <c r="D601">
        <v>41130603</v>
      </c>
      <c r="E601">
        <v>1</v>
      </c>
      <c r="F601">
        <v>1</v>
      </c>
      <c r="G601">
        <v>1</v>
      </c>
      <c r="H601">
        <v>3</v>
      </c>
      <c r="I601" t="s">
        <v>1576</v>
      </c>
      <c r="J601" t="s">
        <v>1744</v>
      </c>
      <c r="K601" t="s">
        <v>1578</v>
      </c>
      <c r="L601">
        <v>1339</v>
      </c>
      <c r="N601">
        <v>1007</v>
      </c>
      <c r="O601" t="s">
        <v>425</v>
      </c>
      <c r="P601" t="s">
        <v>425</v>
      </c>
      <c r="Q601">
        <v>1</v>
      </c>
      <c r="W601">
        <v>0</v>
      </c>
      <c r="X601">
        <v>1536317706</v>
      </c>
      <c r="Y601">
        <v>3.5</v>
      </c>
      <c r="AA601">
        <v>14.98</v>
      </c>
      <c r="AB601">
        <v>0</v>
      </c>
      <c r="AC601">
        <v>0</v>
      </c>
      <c r="AD601">
        <v>0</v>
      </c>
      <c r="AE601">
        <v>2.44</v>
      </c>
      <c r="AF601">
        <v>0</v>
      </c>
      <c r="AG601">
        <v>0</v>
      </c>
      <c r="AH601">
        <v>0</v>
      </c>
      <c r="AI601">
        <v>6.14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3.5</v>
      </c>
      <c r="AU601" t="s">
        <v>3</v>
      </c>
      <c r="AV601">
        <v>0</v>
      </c>
      <c r="AW601">
        <v>2</v>
      </c>
      <c r="AX601">
        <v>53553550</v>
      </c>
      <c r="AY601">
        <v>1</v>
      </c>
      <c r="AZ601">
        <v>0</v>
      </c>
      <c r="BA601">
        <v>562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Y601*Source!I273</f>
        <v>6.6272500000000001</v>
      </c>
      <c r="CY601">
        <f t="shared" si="117"/>
        <v>14.98</v>
      </c>
      <c r="CZ601">
        <f t="shared" si="118"/>
        <v>2.44</v>
      </c>
      <c r="DA601">
        <f t="shared" si="119"/>
        <v>6.14</v>
      </c>
      <c r="DB601">
        <f t="shared" si="120"/>
        <v>8.5399999999999991</v>
      </c>
      <c r="DC601">
        <f t="shared" si="121"/>
        <v>0</v>
      </c>
    </row>
    <row r="602" spans="1:107" x14ac:dyDescent="0.2">
      <c r="A602">
        <f>ROW(Source!A273)</f>
        <v>273</v>
      </c>
      <c r="B602">
        <v>53551707</v>
      </c>
      <c r="C602">
        <v>53553525</v>
      </c>
      <c r="D602">
        <v>0</v>
      </c>
      <c r="E602">
        <v>0</v>
      </c>
      <c r="F602">
        <v>1</v>
      </c>
      <c r="G602">
        <v>1</v>
      </c>
      <c r="H602">
        <v>3</v>
      </c>
      <c r="I602" t="s">
        <v>164</v>
      </c>
      <c r="J602" t="s">
        <v>3</v>
      </c>
      <c r="K602" t="s">
        <v>450</v>
      </c>
      <c r="L602">
        <v>1327</v>
      </c>
      <c r="N602">
        <v>1005</v>
      </c>
      <c r="O602" t="s">
        <v>128</v>
      </c>
      <c r="P602" t="s">
        <v>128</v>
      </c>
      <c r="Q602">
        <v>1</v>
      </c>
      <c r="W602">
        <v>0</v>
      </c>
      <c r="X602">
        <v>-1641373609</v>
      </c>
      <c r="Y602">
        <v>102</v>
      </c>
      <c r="AA602">
        <v>6396.59</v>
      </c>
      <c r="AB602">
        <v>0</v>
      </c>
      <c r="AC602">
        <v>0</v>
      </c>
      <c r="AD602">
        <v>0</v>
      </c>
      <c r="AE602">
        <v>1041.79</v>
      </c>
      <c r="AF602">
        <v>0</v>
      </c>
      <c r="AG602">
        <v>0</v>
      </c>
      <c r="AH602">
        <v>0</v>
      </c>
      <c r="AI602">
        <v>6.14</v>
      </c>
      <c r="AJ602">
        <v>1</v>
      </c>
      <c r="AK602">
        <v>1</v>
      </c>
      <c r="AL602">
        <v>1</v>
      </c>
      <c r="AN602">
        <v>0</v>
      </c>
      <c r="AO602">
        <v>0</v>
      </c>
      <c r="AP602">
        <v>0</v>
      </c>
      <c r="AQ602">
        <v>0</v>
      </c>
      <c r="AR602">
        <v>0</v>
      </c>
      <c r="AS602" t="s">
        <v>3</v>
      </c>
      <c r="AT602">
        <v>102</v>
      </c>
      <c r="AU602" t="s">
        <v>3</v>
      </c>
      <c r="AV602">
        <v>0</v>
      </c>
      <c r="AW602">
        <v>1</v>
      </c>
      <c r="AX602">
        <v>-1</v>
      </c>
      <c r="AY602">
        <v>0</v>
      </c>
      <c r="AZ602">
        <v>0</v>
      </c>
      <c r="BA602" t="s">
        <v>3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Y602*Source!I273</f>
        <v>193.137</v>
      </c>
      <c r="CY602">
        <f t="shared" si="117"/>
        <v>6396.59</v>
      </c>
      <c r="CZ602">
        <f t="shared" si="118"/>
        <v>1041.79</v>
      </c>
      <c r="DA602">
        <f t="shared" si="119"/>
        <v>6.14</v>
      </c>
      <c r="DB602">
        <f t="shared" si="120"/>
        <v>106262.58</v>
      </c>
      <c r="DC602">
        <f t="shared" si="121"/>
        <v>0</v>
      </c>
    </row>
    <row r="603" spans="1:107" x14ac:dyDescent="0.2">
      <c r="A603">
        <f>ROW(Source!A278)</f>
        <v>278</v>
      </c>
      <c r="B603">
        <v>53551706</v>
      </c>
      <c r="C603">
        <v>53553553</v>
      </c>
      <c r="D603">
        <v>18442760</v>
      </c>
      <c r="E603">
        <v>1</v>
      </c>
      <c r="F603">
        <v>1</v>
      </c>
      <c r="G603">
        <v>1</v>
      </c>
      <c r="H603">
        <v>1</v>
      </c>
      <c r="I603" t="s">
        <v>1643</v>
      </c>
      <c r="J603" t="s">
        <v>3</v>
      </c>
      <c r="K603" t="s">
        <v>1644</v>
      </c>
      <c r="L603">
        <v>1369</v>
      </c>
      <c r="N603">
        <v>1013</v>
      </c>
      <c r="O603" t="s">
        <v>1486</v>
      </c>
      <c r="P603" t="s">
        <v>1486</v>
      </c>
      <c r="Q603">
        <v>1</v>
      </c>
      <c r="W603">
        <v>0</v>
      </c>
      <c r="X603">
        <v>1855713677</v>
      </c>
      <c r="Y603">
        <v>319.27794999999998</v>
      </c>
      <c r="AA603">
        <v>0</v>
      </c>
      <c r="AB603">
        <v>0</v>
      </c>
      <c r="AC603">
        <v>0</v>
      </c>
      <c r="AD603">
        <v>390.81</v>
      </c>
      <c r="AE603">
        <v>0</v>
      </c>
      <c r="AF603">
        <v>0</v>
      </c>
      <c r="AG603">
        <v>0</v>
      </c>
      <c r="AH603">
        <v>390.81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241.42</v>
      </c>
      <c r="AU603" t="s">
        <v>62</v>
      </c>
      <c r="AV603">
        <v>1</v>
      </c>
      <c r="AW603">
        <v>2</v>
      </c>
      <c r="AX603">
        <v>53553559</v>
      </c>
      <c r="AY603">
        <v>2</v>
      </c>
      <c r="AZ603">
        <v>137216</v>
      </c>
      <c r="BA603">
        <v>563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Y603*Source!I278</f>
        <v>77.584541849999994</v>
      </c>
      <c r="CY603">
        <f>AD603</f>
        <v>390.81</v>
      </c>
      <c r="CZ603">
        <f>AH603</f>
        <v>390.81</v>
      </c>
      <c r="DA603">
        <f>AL603</f>
        <v>1</v>
      </c>
      <c r="DB603">
        <f>ROUND((ROUND(AT603*CZ603,2)*ROUND((1.15*1.15),7)),2)</f>
        <v>124777.02</v>
      </c>
      <c r="DC603">
        <f>ROUND((ROUND(AT603*AG603,2)*ROUND((1.15*1.15),7)),2)</f>
        <v>0</v>
      </c>
    </row>
    <row r="604" spans="1:107" x14ac:dyDescent="0.2">
      <c r="A604">
        <f>ROW(Source!A278)</f>
        <v>278</v>
      </c>
      <c r="B604">
        <v>53551706</v>
      </c>
      <c r="C604">
        <v>53553553</v>
      </c>
      <c r="D604">
        <v>29174507</v>
      </c>
      <c r="E604">
        <v>1</v>
      </c>
      <c r="F604">
        <v>1</v>
      </c>
      <c r="G604">
        <v>1</v>
      </c>
      <c r="H604">
        <v>2</v>
      </c>
      <c r="I604" t="s">
        <v>1510</v>
      </c>
      <c r="J604" t="s">
        <v>1511</v>
      </c>
      <c r="K604" t="s">
        <v>1512</v>
      </c>
      <c r="L604">
        <v>1368</v>
      </c>
      <c r="N604">
        <v>1011</v>
      </c>
      <c r="O604" t="s">
        <v>1494</v>
      </c>
      <c r="P604" t="s">
        <v>1494</v>
      </c>
      <c r="Q604">
        <v>1</v>
      </c>
      <c r="W604">
        <v>0</v>
      </c>
      <c r="X604">
        <v>-144556207</v>
      </c>
      <c r="Y604">
        <v>42.722499999999997</v>
      </c>
      <c r="AA604">
        <v>0</v>
      </c>
      <c r="AB604">
        <v>5.13</v>
      </c>
      <c r="AC604">
        <v>0</v>
      </c>
      <c r="AD604">
        <v>0</v>
      </c>
      <c r="AE604">
        <v>0</v>
      </c>
      <c r="AF604">
        <v>5.13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29.72</v>
      </c>
      <c r="AU604" t="s">
        <v>61</v>
      </c>
      <c r="AV604">
        <v>0</v>
      </c>
      <c r="AW604">
        <v>2</v>
      </c>
      <c r="AX604">
        <v>53553560</v>
      </c>
      <c r="AY604">
        <v>1</v>
      </c>
      <c r="AZ604">
        <v>6144</v>
      </c>
      <c r="BA604">
        <v>564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Y604*Source!I278</f>
        <v>10.381567499999999</v>
      </c>
      <c r="CY604">
        <f>AB604</f>
        <v>5.13</v>
      </c>
      <c r="CZ604">
        <f>AF604</f>
        <v>5.13</v>
      </c>
      <c r="DA604">
        <f>AJ604</f>
        <v>1</v>
      </c>
      <c r="DB604">
        <f>ROUND((ROUND(AT604*CZ604,2)*ROUND((1.25*1.15),7)),2)</f>
        <v>219.16</v>
      </c>
      <c r="DC604">
        <f>ROUND((ROUND(AT604*AG604,2)*ROUND((1.25*1.15),7)),2)</f>
        <v>0</v>
      </c>
    </row>
    <row r="605" spans="1:107" x14ac:dyDescent="0.2">
      <c r="A605">
        <f>ROW(Source!A278)</f>
        <v>278</v>
      </c>
      <c r="B605">
        <v>53551706</v>
      </c>
      <c r="C605">
        <v>53553553</v>
      </c>
      <c r="D605">
        <v>29109441</v>
      </c>
      <c r="E605">
        <v>1</v>
      </c>
      <c r="F605">
        <v>1</v>
      </c>
      <c r="G605">
        <v>1</v>
      </c>
      <c r="H605">
        <v>3</v>
      </c>
      <c r="I605" t="s">
        <v>154</v>
      </c>
      <c r="J605" t="s">
        <v>156</v>
      </c>
      <c r="K605" t="s">
        <v>155</v>
      </c>
      <c r="L605">
        <v>1346</v>
      </c>
      <c r="N605">
        <v>1009</v>
      </c>
      <c r="O605" t="s">
        <v>143</v>
      </c>
      <c r="P605" t="s">
        <v>143</v>
      </c>
      <c r="Q605">
        <v>1</v>
      </c>
      <c r="W605">
        <v>0</v>
      </c>
      <c r="X605">
        <v>-1480987548</v>
      </c>
      <c r="Y605">
        <v>1200</v>
      </c>
      <c r="AA605">
        <v>4.8</v>
      </c>
      <c r="AB605">
        <v>0</v>
      </c>
      <c r="AC605">
        <v>0</v>
      </c>
      <c r="AD605">
        <v>0</v>
      </c>
      <c r="AE605">
        <v>4.8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0</v>
      </c>
      <c r="AP605">
        <v>0</v>
      </c>
      <c r="AQ605">
        <v>0</v>
      </c>
      <c r="AR605">
        <v>0</v>
      </c>
      <c r="AS605" t="s">
        <v>3</v>
      </c>
      <c r="AT605">
        <v>1200</v>
      </c>
      <c r="AU605" t="s">
        <v>3</v>
      </c>
      <c r="AV605">
        <v>0</v>
      </c>
      <c r="AW605">
        <v>1</v>
      </c>
      <c r="AX605">
        <v>-1</v>
      </c>
      <c r="AY605">
        <v>0</v>
      </c>
      <c r="AZ605">
        <v>0</v>
      </c>
      <c r="BA605" t="s">
        <v>3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Y605*Source!I278</f>
        <v>291.59999999999997</v>
      </c>
      <c r="CY605">
        <f>AA605</f>
        <v>4.8</v>
      </c>
      <c r="CZ605">
        <f>AE605</f>
        <v>4.8</v>
      </c>
      <c r="DA605">
        <f>AI605</f>
        <v>1</v>
      </c>
      <c r="DB605">
        <f>ROUND(ROUND(AT605*CZ605,2),2)</f>
        <v>5760</v>
      </c>
      <c r="DC605">
        <f>ROUND(ROUND(AT605*AG605,2),2)</f>
        <v>0</v>
      </c>
    </row>
    <row r="606" spans="1:107" x14ac:dyDescent="0.2">
      <c r="A606">
        <f>ROW(Source!A278)</f>
        <v>278</v>
      </c>
      <c r="B606">
        <v>53551706</v>
      </c>
      <c r="C606">
        <v>53553553</v>
      </c>
      <c r="D606">
        <v>0</v>
      </c>
      <c r="E606">
        <v>0</v>
      </c>
      <c r="F606">
        <v>1</v>
      </c>
      <c r="G606">
        <v>1</v>
      </c>
      <c r="H606">
        <v>3</v>
      </c>
      <c r="I606" t="s">
        <v>158</v>
      </c>
      <c r="J606" t="s">
        <v>3</v>
      </c>
      <c r="K606" t="s">
        <v>159</v>
      </c>
      <c r="L606">
        <v>1354</v>
      </c>
      <c r="N606">
        <v>1010</v>
      </c>
      <c r="O606" t="s">
        <v>160</v>
      </c>
      <c r="P606" t="s">
        <v>160</v>
      </c>
      <c r="Q606">
        <v>1</v>
      </c>
      <c r="W606">
        <v>0</v>
      </c>
      <c r="X606">
        <v>-1788816221</v>
      </c>
      <c r="Y606">
        <v>740.74074099999996</v>
      </c>
      <c r="AA606">
        <v>1205</v>
      </c>
      <c r="AB606">
        <v>0</v>
      </c>
      <c r="AC606">
        <v>0</v>
      </c>
      <c r="AD606">
        <v>0</v>
      </c>
      <c r="AE606">
        <v>1205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0</v>
      </c>
      <c r="AP606">
        <v>0</v>
      </c>
      <c r="AQ606">
        <v>0</v>
      </c>
      <c r="AR606">
        <v>0</v>
      </c>
      <c r="AS606" t="s">
        <v>3</v>
      </c>
      <c r="AT606">
        <v>740.74074099999996</v>
      </c>
      <c r="AU606" t="s">
        <v>3</v>
      </c>
      <c r="AV606">
        <v>0</v>
      </c>
      <c r="AW606">
        <v>1</v>
      </c>
      <c r="AX606">
        <v>-1</v>
      </c>
      <c r="AY606">
        <v>0</v>
      </c>
      <c r="AZ606">
        <v>0</v>
      </c>
      <c r="BA606" t="s">
        <v>3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Y606*Source!I278</f>
        <v>180.00000006299999</v>
      </c>
      <c r="CY606">
        <f>AA606</f>
        <v>1205</v>
      </c>
      <c r="CZ606">
        <f>AE606</f>
        <v>1205</v>
      </c>
      <c r="DA606">
        <f>AI606</f>
        <v>1</v>
      </c>
      <c r="DB606">
        <f>ROUND(ROUND(AT606*CZ606,2),2)</f>
        <v>892592.59</v>
      </c>
      <c r="DC606">
        <f>ROUND(ROUND(AT606*AG606,2),2)</f>
        <v>0</v>
      </c>
    </row>
    <row r="607" spans="1:107" x14ac:dyDescent="0.2">
      <c r="A607">
        <f>ROW(Source!A278)</f>
        <v>278</v>
      </c>
      <c r="B607">
        <v>53551706</v>
      </c>
      <c r="C607">
        <v>53553553</v>
      </c>
      <c r="D607">
        <v>0</v>
      </c>
      <c r="E607">
        <v>0</v>
      </c>
      <c r="F607">
        <v>1</v>
      </c>
      <c r="G607">
        <v>1</v>
      </c>
      <c r="H607">
        <v>3</v>
      </c>
      <c r="I607" t="s">
        <v>164</v>
      </c>
      <c r="J607" t="s">
        <v>3</v>
      </c>
      <c r="K607" t="s">
        <v>165</v>
      </c>
      <c r="L607">
        <v>1354</v>
      </c>
      <c r="N607">
        <v>1010</v>
      </c>
      <c r="O607" t="s">
        <v>160</v>
      </c>
      <c r="P607" t="s">
        <v>160</v>
      </c>
      <c r="Q607">
        <v>1</v>
      </c>
      <c r="W607">
        <v>0</v>
      </c>
      <c r="X607">
        <v>1242817948</v>
      </c>
      <c r="Y607">
        <v>740.74074099999996</v>
      </c>
      <c r="AA607">
        <v>475</v>
      </c>
      <c r="AB607">
        <v>0</v>
      </c>
      <c r="AC607">
        <v>0</v>
      </c>
      <c r="AD607">
        <v>0</v>
      </c>
      <c r="AE607">
        <v>475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0</v>
      </c>
      <c r="AP607">
        <v>0</v>
      </c>
      <c r="AQ607">
        <v>0</v>
      </c>
      <c r="AR607">
        <v>0</v>
      </c>
      <c r="AS607" t="s">
        <v>3</v>
      </c>
      <c r="AT607">
        <v>740.74074099999996</v>
      </c>
      <c r="AU607" t="s">
        <v>3</v>
      </c>
      <c r="AV607">
        <v>0</v>
      </c>
      <c r="AW607">
        <v>1</v>
      </c>
      <c r="AX607">
        <v>-1</v>
      </c>
      <c r="AY607">
        <v>0</v>
      </c>
      <c r="AZ607">
        <v>0</v>
      </c>
      <c r="BA607" t="s">
        <v>3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Y607*Source!I278</f>
        <v>180.00000006299999</v>
      </c>
      <c r="CY607">
        <f>AA607</f>
        <v>475</v>
      </c>
      <c r="CZ607">
        <f>AE607</f>
        <v>475</v>
      </c>
      <c r="DA607">
        <f>AI607</f>
        <v>1</v>
      </c>
      <c r="DB607">
        <f>ROUND(ROUND(AT607*CZ607,2),2)</f>
        <v>351851.85</v>
      </c>
      <c r="DC607">
        <f>ROUND(ROUND(AT607*AG607,2),2)</f>
        <v>0</v>
      </c>
    </row>
    <row r="608" spans="1:107" x14ac:dyDescent="0.2">
      <c r="A608">
        <f>ROW(Source!A279)</f>
        <v>279</v>
      </c>
      <c r="B608">
        <v>53551707</v>
      </c>
      <c r="C608">
        <v>53553553</v>
      </c>
      <c r="D608">
        <v>18442760</v>
      </c>
      <c r="E608">
        <v>1</v>
      </c>
      <c r="F608">
        <v>1</v>
      </c>
      <c r="G608">
        <v>1</v>
      </c>
      <c r="H608">
        <v>1</v>
      </c>
      <c r="I608" t="s">
        <v>1643</v>
      </c>
      <c r="J608" t="s">
        <v>3</v>
      </c>
      <c r="K608" t="s">
        <v>1644</v>
      </c>
      <c r="L608">
        <v>1369</v>
      </c>
      <c r="N608">
        <v>1013</v>
      </c>
      <c r="O608" t="s">
        <v>1486</v>
      </c>
      <c r="P608" t="s">
        <v>1486</v>
      </c>
      <c r="Q608">
        <v>1</v>
      </c>
      <c r="W608">
        <v>0</v>
      </c>
      <c r="X608">
        <v>1855713677</v>
      </c>
      <c r="Y608">
        <v>319.27794999999998</v>
      </c>
      <c r="AA608">
        <v>0</v>
      </c>
      <c r="AB608">
        <v>0</v>
      </c>
      <c r="AC608">
        <v>0</v>
      </c>
      <c r="AD608">
        <v>390.81</v>
      </c>
      <c r="AE608">
        <v>0</v>
      </c>
      <c r="AF608">
        <v>0</v>
      </c>
      <c r="AG608">
        <v>0</v>
      </c>
      <c r="AH608">
        <v>390.81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3</v>
      </c>
      <c r="AT608">
        <v>241.42</v>
      </c>
      <c r="AU608" t="s">
        <v>62</v>
      </c>
      <c r="AV608">
        <v>1</v>
      </c>
      <c r="AW608">
        <v>2</v>
      </c>
      <c r="AX608">
        <v>53553559</v>
      </c>
      <c r="AY608">
        <v>2</v>
      </c>
      <c r="AZ608">
        <v>137216</v>
      </c>
      <c r="BA608">
        <v>569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Y608*Source!I279</f>
        <v>77.584541849999994</v>
      </c>
      <c r="CY608">
        <f>AD608</f>
        <v>390.81</v>
      </c>
      <c r="CZ608">
        <f>AH608</f>
        <v>390.81</v>
      </c>
      <c r="DA608">
        <f>AL608</f>
        <v>1</v>
      </c>
      <c r="DB608">
        <f>ROUND((ROUND(AT608*CZ608,2)*ROUND((1.15*1.15),7)),2)</f>
        <v>124777.02</v>
      </c>
      <c r="DC608">
        <f>ROUND((ROUND(AT608*AG608,2)*ROUND((1.15*1.15),7)),2)</f>
        <v>0</v>
      </c>
    </row>
    <row r="609" spans="1:107" x14ac:dyDescent="0.2">
      <c r="A609">
        <f>ROW(Source!A279)</f>
        <v>279</v>
      </c>
      <c r="B609">
        <v>53551707</v>
      </c>
      <c r="C609">
        <v>53553553</v>
      </c>
      <c r="D609">
        <v>29174507</v>
      </c>
      <c r="E609">
        <v>1</v>
      </c>
      <c r="F609">
        <v>1</v>
      </c>
      <c r="G609">
        <v>1</v>
      </c>
      <c r="H609">
        <v>2</v>
      </c>
      <c r="I609" t="s">
        <v>1510</v>
      </c>
      <c r="J609" t="s">
        <v>1511</v>
      </c>
      <c r="K609" t="s">
        <v>1512</v>
      </c>
      <c r="L609">
        <v>1368</v>
      </c>
      <c r="N609">
        <v>1011</v>
      </c>
      <c r="O609" t="s">
        <v>1494</v>
      </c>
      <c r="P609" t="s">
        <v>1494</v>
      </c>
      <c r="Q609">
        <v>1</v>
      </c>
      <c r="W609">
        <v>0</v>
      </c>
      <c r="X609">
        <v>-144556207</v>
      </c>
      <c r="Y609">
        <v>42.722499999999997</v>
      </c>
      <c r="AA609">
        <v>0</v>
      </c>
      <c r="AB609">
        <v>5.13</v>
      </c>
      <c r="AC609">
        <v>0</v>
      </c>
      <c r="AD609">
        <v>0</v>
      </c>
      <c r="AE609">
        <v>0</v>
      </c>
      <c r="AF609">
        <v>5.13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29.72</v>
      </c>
      <c r="AU609" t="s">
        <v>61</v>
      </c>
      <c r="AV609">
        <v>0</v>
      </c>
      <c r="AW609">
        <v>2</v>
      </c>
      <c r="AX609">
        <v>53553560</v>
      </c>
      <c r="AY609">
        <v>1</v>
      </c>
      <c r="AZ609">
        <v>6144</v>
      </c>
      <c r="BA609">
        <v>570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Y609*Source!I279</f>
        <v>10.381567499999999</v>
      </c>
      <c r="CY609">
        <f>AB609</f>
        <v>5.13</v>
      </c>
      <c r="CZ609">
        <f>AF609</f>
        <v>5.13</v>
      </c>
      <c r="DA609">
        <f>AJ609</f>
        <v>1</v>
      </c>
      <c r="DB609">
        <f>ROUND((ROUND(AT609*CZ609,2)*ROUND((1.25*1.15),7)),2)</f>
        <v>219.16</v>
      </c>
      <c r="DC609">
        <f>ROUND((ROUND(AT609*AG609,2)*ROUND((1.25*1.15),7)),2)</f>
        <v>0</v>
      </c>
    </row>
    <row r="610" spans="1:107" x14ac:dyDescent="0.2">
      <c r="A610">
        <f>ROW(Source!A279)</f>
        <v>279</v>
      </c>
      <c r="B610">
        <v>53551707</v>
      </c>
      <c r="C610">
        <v>53553553</v>
      </c>
      <c r="D610">
        <v>29109441</v>
      </c>
      <c r="E610">
        <v>1</v>
      </c>
      <c r="F610">
        <v>1</v>
      </c>
      <c r="G610">
        <v>1</v>
      </c>
      <c r="H610">
        <v>3</v>
      </c>
      <c r="I610" t="s">
        <v>154</v>
      </c>
      <c r="J610" t="s">
        <v>156</v>
      </c>
      <c r="K610" t="s">
        <v>155</v>
      </c>
      <c r="L610">
        <v>1346</v>
      </c>
      <c r="N610">
        <v>1009</v>
      </c>
      <c r="O610" t="s">
        <v>143</v>
      </c>
      <c r="P610" t="s">
        <v>143</v>
      </c>
      <c r="Q610">
        <v>1</v>
      </c>
      <c r="W610">
        <v>0</v>
      </c>
      <c r="X610">
        <v>-1480987548</v>
      </c>
      <c r="Y610">
        <v>1200</v>
      </c>
      <c r="AA610">
        <v>17.14</v>
      </c>
      <c r="AB610">
        <v>0</v>
      </c>
      <c r="AC610">
        <v>0</v>
      </c>
      <c r="AD610">
        <v>0</v>
      </c>
      <c r="AE610">
        <v>4.8</v>
      </c>
      <c r="AF610">
        <v>0</v>
      </c>
      <c r="AG610">
        <v>0</v>
      </c>
      <c r="AH610">
        <v>0</v>
      </c>
      <c r="AI610">
        <v>3.57</v>
      </c>
      <c r="AJ610">
        <v>1</v>
      </c>
      <c r="AK610">
        <v>1</v>
      </c>
      <c r="AL610">
        <v>1</v>
      </c>
      <c r="AN610">
        <v>0</v>
      </c>
      <c r="AO610">
        <v>0</v>
      </c>
      <c r="AP610">
        <v>0</v>
      </c>
      <c r="AQ610">
        <v>0</v>
      </c>
      <c r="AR610">
        <v>0</v>
      </c>
      <c r="AS610" t="s">
        <v>3</v>
      </c>
      <c r="AT610">
        <v>1200</v>
      </c>
      <c r="AU610" t="s">
        <v>3</v>
      </c>
      <c r="AV610">
        <v>0</v>
      </c>
      <c r="AW610">
        <v>1</v>
      </c>
      <c r="AX610">
        <v>-1</v>
      </c>
      <c r="AY610">
        <v>0</v>
      </c>
      <c r="AZ610">
        <v>0</v>
      </c>
      <c r="BA610" t="s">
        <v>3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Y610*Source!I279</f>
        <v>291.59999999999997</v>
      </c>
      <c r="CY610">
        <f>AA610</f>
        <v>17.14</v>
      </c>
      <c r="CZ610">
        <f>AE610</f>
        <v>4.8</v>
      </c>
      <c r="DA610">
        <f>AI610</f>
        <v>3.57</v>
      </c>
      <c r="DB610">
        <f>ROUND(ROUND(AT610*CZ610,2),2)</f>
        <v>5760</v>
      </c>
      <c r="DC610">
        <f>ROUND(ROUND(AT610*AG610,2),2)</f>
        <v>0</v>
      </c>
    </row>
    <row r="611" spans="1:107" x14ac:dyDescent="0.2">
      <c r="A611">
        <f>ROW(Source!A279)</f>
        <v>279</v>
      </c>
      <c r="B611">
        <v>53551707</v>
      </c>
      <c r="C611">
        <v>53553553</v>
      </c>
      <c r="D611">
        <v>0</v>
      </c>
      <c r="E611">
        <v>0</v>
      </c>
      <c r="F611">
        <v>1</v>
      </c>
      <c r="G611">
        <v>1</v>
      </c>
      <c r="H611">
        <v>3</v>
      </c>
      <c r="I611" t="s">
        <v>158</v>
      </c>
      <c r="J611" t="s">
        <v>3</v>
      </c>
      <c r="K611" t="s">
        <v>159</v>
      </c>
      <c r="L611">
        <v>1354</v>
      </c>
      <c r="N611">
        <v>1010</v>
      </c>
      <c r="O611" t="s">
        <v>160</v>
      </c>
      <c r="P611" t="s">
        <v>160</v>
      </c>
      <c r="Q611">
        <v>1</v>
      </c>
      <c r="W611">
        <v>0</v>
      </c>
      <c r="X611">
        <v>-1788816221</v>
      </c>
      <c r="Y611">
        <v>740.74074099999996</v>
      </c>
      <c r="AA611">
        <v>7546.67</v>
      </c>
      <c r="AB611">
        <v>0</v>
      </c>
      <c r="AC611">
        <v>0</v>
      </c>
      <c r="AD611">
        <v>0</v>
      </c>
      <c r="AE611">
        <v>1229.0999999999999</v>
      </c>
      <c r="AF611">
        <v>0</v>
      </c>
      <c r="AG611">
        <v>0</v>
      </c>
      <c r="AH611">
        <v>0</v>
      </c>
      <c r="AI611">
        <v>6.14</v>
      </c>
      <c r="AJ611">
        <v>1</v>
      </c>
      <c r="AK611">
        <v>1</v>
      </c>
      <c r="AL611">
        <v>1</v>
      </c>
      <c r="AN611">
        <v>0</v>
      </c>
      <c r="AO611">
        <v>0</v>
      </c>
      <c r="AP611">
        <v>0</v>
      </c>
      <c r="AQ611">
        <v>0</v>
      </c>
      <c r="AR611">
        <v>0</v>
      </c>
      <c r="AS611" t="s">
        <v>3</v>
      </c>
      <c r="AT611">
        <v>740.74074099999996</v>
      </c>
      <c r="AU611" t="s">
        <v>3</v>
      </c>
      <c r="AV611">
        <v>0</v>
      </c>
      <c r="AW611">
        <v>1</v>
      </c>
      <c r="AX611">
        <v>-1</v>
      </c>
      <c r="AY611">
        <v>0</v>
      </c>
      <c r="AZ611">
        <v>0</v>
      </c>
      <c r="BA611" t="s">
        <v>3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Y611*Source!I279</f>
        <v>180.00000006299999</v>
      </c>
      <c r="CY611">
        <f>AA611</f>
        <v>7546.67</v>
      </c>
      <c r="CZ611">
        <f>AE611</f>
        <v>1229.0999999999999</v>
      </c>
      <c r="DA611">
        <f>AI611</f>
        <v>6.14</v>
      </c>
      <c r="DB611">
        <f>ROUND(ROUND(AT611*CZ611,2),2)</f>
        <v>910444.44</v>
      </c>
      <c r="DC611">
        <f>ROUND(ROUND(AT611*AG611,2),2)</f>
        <v>0</v>
      </c>
    </row>
    <row r="612" spans="1:107" x14ac:dyDescent="0.2">
      <c r="A612">
        <f>ROW(Source!A279)</f>
        <v>279</v>
      </c>
      <c r="B612">
        <v>53551707</v>
      </c>
      <c r="C612">
        <v>53553553</v>
      </c>
      <c r="D612">
        <v>0</v>
      </c>
      <c r="E612">
        <v>0</v>
      </c>
      <c r="F612">
        <v>1</v>
      </c>
      <c r="G612">
        <v>1</v>
      </c>
      <c r="H612">
        <v>3</v>
      </c>
      <c r="I612" t="s">
        <v>164</v>
      </c>
      <c r="J612" t="s">
        <v>3</v>
      </c>
      <c r="K612" t="s">
        <v>165</v>
      </c>
      <c r="L612">
        <v>1354</v>
      </c>
      <c r="N612">
        <v>1010</v>
      </c>
      <c r="O612" t="s">
        <v>160</v>
      </c>
      <c r="P612" t="s">
        <v>160</v>
      </c>
      <c r="Q612">
        <v>1</v>
      </c>
      <c r="W612">
        <v>0</v>
      </c>
      <c r="X612">
        <v>1242817948</v>
      </c>
      <c r="Y612">
        <v>740.74074099999996</v>
      </c>
      <c r="AA612">
        <v>2974.83</v>
      </c>
      <c r="AB612">
        <v>0</v>
      </c>
      <c r="AC612">
        <v>0</v>
      </c>
      <c r="AD612">
        <v>0</v>
      </c>
      <c r="AE612">
        <v>484.5</v>
      </c>
      <c r="AF612">
        <v>0</v>
      </c>
      <c r="AG612">
        <v>0</v>
      </c>
      <c r="AH612">
        <v>0</v>
      </c>
      <c r="AI612">
        <v>6.14</v>
      </c>
      <c r="AJ612">
        <v>1</v>
      </c>
      <c r="AK612">
        <v>1</v>
      </c>
      <c r="AL612">
        <v>1</v>
      </c>
      <c r="AN612">
        <v>0</v>
      </c>
      <c r="AO612">
        <v>0</v>
      </c>
      <c r="AP612">
        <v>0</v>
      </c>
      <c r="AQ612">
        <v>0</v>
      </c>
      <c r="AR612">
        <v>0</v>
      </c>
      <c r="AS612" t="s">
        <v>3</v>
      </c>
      <c r="AT612">
        <v>740.74074099999996</v>
      </c>
      <c r="AU612" t="s">
        <v>3</v>
      </c>
      <c r="AV612">
        <v>0</v>
      </c>
      <c r="AW612">
        <v>1</v>
      </c>
      <c r="AX612">
        <v>-1</v>
      </c>
      <c r="AY612">
        <v>0</v>
      </c>
      <c r="AZ612">
        <v>0</v>
      </c>
      <c r="BA612" t="s">
        <v>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Y612*Source!I279</f>
        <v>180.00000006299999</v>
      </c>
      <c r="CY612">
        <f>AA612</f>
        <v>2974.83</v>
      </c>
      <c r="CZ612">
        <f>AE612</f>
        <v>484.5</v>
      </c>
      <c r="DA612">
        <f>AI612</f>
        <v>6.14</v>
      </c>
      <c r="DB612">
        <f>ROUND(ROUND(AT612*CZ612,2),2)</f>
        <v>358888.89</v>
      </c>
      <c r="DC612">
        <f>ROUND(ROUND(AT612*AG612,2),2)</f>
        <v>0</v>
      </c>
    </row>
    <row r="613" spans="1:107" x14ac:dyDescent="0.2">
      <c r="A613">
        <f>ROW(Source!A286)</f>
        <v>286</v>
      </c>
      <c r="B613">
        <v>53551706</v>
      </c>
      <c r="C613">
        <v>53553568</v>
      </c>
      <c r="D613">
        <v>18410280</v>
      </c>
      <c r="E613">
        <v>1</v>
      </c>
      <c r="F613">
        <v>1</v>
      </c>
      <c r="G613">
        <v>1</v>
      </c>
      <c r="H613">
        <v>1</v>
      </c>
      <c r="I613" t="s">
        <v>1745</v>
      </c>
      <c r="J613" t="s">
        <v>3</v>
      </c>
      <c r="K613" t="s">
        <v>1746</v>
      </c>
      <c r="L613">
        <v>1369</v>
      </c>
      <c r="N613">
        <v>1013</v>
      </c>
      <c r="O613" t="s">
        <v>1486</v>
      </c>
      <c r="P613" t="s">
        <v>1486</v>
      </c>
      <c r="Q613">
        <v>1</v>
      </c>
      <c r="W613">
        <v>0</v>
      </c>
      <c r="X613">
        <v>-464685602</v>
      </c>
      <c r="Y613">
        <v>31.210999999999999</v>
      </c>
      <c r="AA613">
        <v>0</v>
      </c>
      <c r="AB613">
        <v>0</v>
      </c>
      <c r="AC613">
        <v>0</v>
      </c>
      <c r="AD613">
        <v>335.13</v>
      </c>
      <c r="AE613">
        <v>0</v>
      </c>
      <c r="AF613">
        <v>0</v>
      </c>
      <c r="AG613">
        <v>0</v>
      </c>
      <c r="AH613">
        <v>335.13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23.6</v>
      </c>
      <c r="AU613" t="s">
        <v>62</v>
      </c>
      <c r="AV613">
        <v>1</v>
      </c>
      <c r="AW613">
        <v>2</v>
      </c>
      <c r="AX613">
        <v>53553573</v>
      </c>
      <c r="AY613">
        <v>2</v>
      </c>
      <c r="AZ613">
        <v>131072</v>
      </c>
      <c r="BA613">
        <v>575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Y613*Source!I286</f>
        <v>56.660449399999997</v>
      </c>
      <c r="CY613">
        <f>AD613</f>
        <v>335.13</v>
      </c>
      <c r="CZ613">
        <f>AH613</f>
        <v>335.13</v>
      </c>
      <c r="DA613">
        <f>AL613</f>
        <v>1</v>
      </c>
      <c r="DB613">
        <f>ROUND((ROUND(AT613*CZ613,2)*ROUND((1.15*1.15),7)),2)</f>
        <v>10459.75</v>
      </c>
      <c r="DC613">
        <f>ROUND((ROUND(AT613*AG613,2)*ROUND((1.15*1.15),7)),2)</f>
        <v>0</v>
      </c>
    </row>
    <row r="614" spans="1:107" x14ac:dyDescent="0.2">
      <c r="A614">
        <f>ROW(Source!A286)</f>
        <v>286</v>
      </c>
      <c r="B614">
        <v>53551706</v>
      </c>
      <c r="C614">
        <v>53553568</v>
      </c>
      <c r="D614">
        <v>29174913</v>
      </c>
      <c r="E614">
        <v>1</v>
      </c>
      <c r="F614">
        <v>1</v>
      </c>
      <c r="G614">
        <v>1</v>
      </c>
      <c r="H614">
        <v>2</v>
      </c>
      <c r="I614" t="s">
        <v>1513</v>
      </c>
      <c r="J614" t="s">
        <v>1514</v>
      </c>
      <c r="K614" t="s">
        <v>1515</v>
      </c>
      <c r="L614">
        <v>1368</v>
      </c>
      <c r="N614">
        <v>1011</v>
      </c>
      <c r="O614" t="s">
        <v>1494</v>
      </c>
      <c r="P614" t="s">
        <v>1494</v>
      </c>
      <c r="Q614">
        <v>1</v>
      </c>
      <c r="W614">
        <v>0</v>
      </c>
      <c r="X614">
        <v>1230759911</v>
      </c>
      <c r="Y614">
        <v>8.6249999999999993E-2</v>
      </c>
      <c r="AA614">
        <v>0</v>
      </c>
      <c r="AB614">
        <v>87.17</v>
      </c>
      <c r="AC614">
        <v>11.6</v>
      </c>
      <c r="AD614">
        <v>0</v>
      </c>
      <c r="AE614">
        <v>0</v>
      </c>
      <c r="AF614">
        <v>87.17</v>
      </c>
      <c r="AG614">
        <v>11.6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0.06</v>
      </c>
      <c r="AU614" t="s">
        <v>61</v>
      </c>
      <c r="AV614">
        <v>0</v>
      </c>
      <c r="AW614">
        <v>2</v>
      </c>
      <c r="AX614">
        <v>53553574</v>
      </c>
      <c r="AY614">
        <v>1</v>
      </c>
      <c r="AZ614">
        <v>0</v>
      </c>
      <c r="BA614">
        <v>576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Y614*Source!I286</f>
        <v>0.15657824999999997</v>
      </c>
      <c r="CY614">
        <f>AB614</f>
        <v>87.17</v>
      </c>
      <c r="CZ614">
        <f>AF614</f>
        <v>87.17</v>
      </c>
      <c r="DA614">
        <f>AJ614</f>
        <v>1</v>
      </c>
      <c r="DB614">
        <f>ROUND((ROUND(AT614*CZ614,2)*ROUND((1.25*1.15),7)),2)</f>
        <v>7.52</v>
      </c>
      <c r="DC614">
        <f>ROUND((ROUND(AT614*AG614,2)*ROUND((1.25*1.15),7)),2)</f>
        <v>1.01</v>
      </c>
    </row>
    <row r="615" spans="1:107" x14ac:dyDescent="0.2">
      <c r="A615">
        <f>ROW(Source!A286)</f>
        <v>286</v>
      </c>
      <c r="B615">
        <v>53551706</v>
      </c>
      <c r="C615">
        <v>53553568</v>
      </c>
      <c r="D615">
        <v>29109888</v>
      </c>
      <c r="E615">
        <v>1</v>
      </c>
      <c r="F615">
        <v>1</v>
      </c>
      <c r="G615">
        <v>1</v>
      </c>
      <c r="H615">
        <v>3</v>
      </c>
      <c r="I615" t="s">
        <v>1747</v>
      </c>
      <c r="J615" t="s">
        <v>1748</v>
      </c>
      <c r="K615" t="s">
        <v>1749</v>
      </c>
      <c r="L615">
        <v>1301</v>
      </c>
      <c r="N615">
        <v>1003</v>
      </c>
      <c r="O615" t="s">
        <v>185</v>
      </c>
      <c r="P615" t="s">
        <v>185</v>
      </c>
      <c r="Q615">
        <v>1</v>
      </c>
      <c r="W615">
        <v>0</v>
      </c>
      <c r="X615">
        <v>752389093</v>
      </c>
      <c r="Y615">
        <v>101</v>
      </c>
      <c r="AA615">
        <v>23.74</v>
      </c>
      <c r="AB615">
        <v>0</v>
      </c>
      <c r="AC615">
        <v>0</v>
      </c>
      <c r="AD615">
        <v>0</v>
      </c>
      <c r="AE615">
        <v>23.74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101</v>
      </c>
      <c r="AU615" t="s">
        <v>3</v>
      </c>
      <c r="AV615">
        <v>0</v>
      </c>
      <c r="AW615">
        <v>2</v>
      </c>
      <c r="AX615">
        <v>53553575</v>
      </c>
      <c r="AY615">
        <v>1</v>
      </c>
      <c r="AZ615">
        <v>0</v>
      </c>
      <c r="BA615">
        <v>577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Y615*Source!I286</f>
        <v>183.3554</v>
      </c>
      <c r="CY615">
        <f>AA615</f>
        <v>23.74</v>
      </c>
      <c r="CZ615">
        <f>AE615</f>
        <v>23.74</v>
      </c>
      <c r="DA615">
        <f>AI615</f>
        <v>1</v>
      </c>
      <c r="DB615">
        <f>ROUND(ROUND(AT615*CZ615,2),2)</f>
        <v>2397.7399999999998</v>
      </c>
      <c r="DC615">
        <f>ROUND(ROUND(AT615*AG615,2),2)</f>
        <v>0</v>
      </c>
    </row>
    <row r="616" spans="1:107" x14ac:dyDescent="0.2">
      <c r="A616">
        <f>ROW(Source!A286)</f>
        <v>286</v>
      </c>
      <c r="B616">
        <v>53551706</v>
      </c>
      <c r="C616">
        <v>53553568</v>
      </c>
      <c r="D616">
        <v>29145159</v>
      </c>
      <c r="E616">
        <v>1</v>
      </c>
      <c r="F616">
        <v>1</v>
      </c>
      <c r="G616">
        <v>1</v>
      </c>
      <c r="H616">
        <v>3</v>
      </c>
      <c r="I616" t="s">
        <v>1750</v>
      </c>
      <c r="J616" t="s">
        <v>1751</v>
      </c>
      <c r="K616" t="s">
        <v>1752</v>
      </c>
      <c r="L616">
        <v>1339</v>
      </c>
      <c r="N616">
        <v>1007</v>
      </c>
      <c r="O616" t="s">
        <v>425</v>
      </c>
      <c r="P616" t="s">
        <v>425</v>
      </c>
      <c r="Q616">
        <v>1</v>
      </c>
      <c r="W616">
        <v>0</v>
      </c>
      <c r="X616">
        <v>-672371193</v>
      </c>
      <c r="Y616">
        <v>0.16</v>
      </c>
      <c r="AA616">
        <v>600</v>
      </c>
      <c r="AB616">
        <v>0</v>
      </c>
      <c r="AC616">
        <v>0</v>
      </c>
      <c r="AD616">
        <v>0</v>
      </c>
      <c r="AE616">
        <v>600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0.16</v>
      </c>
      <c r="AU616" t="s">
        <v>3</v>
      </c>
      <c r="AV616">
        <v>0</v>
      </c>
      <c r="AW616">
        <v>2</v>
      </c>
      <c r="AX616">
        <v>53553576</v>
      </c>
      <c r="AY616">
        <v>1</v>
      </c>
      <c r="AZ616">
        <v>0</v>
      </c>
      <c r="BA616">
        <v>578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Y616*Source!I286</f>
        <v>0.290464</v>
      </c>
      <c r="CY616">
        <f>AA616</f>
        <v>600</v>
      </c>
      <c r="CZ616">
        <f>AE616</f>
        <v>600</v>
      </c>
      <c r="DA616">
        <f>AI616</f>
        <v>1</v>
      </c>
      <c r="DB616">
        <f>ROUND(ROUND(AT616*CZ616,2),2)</f>
        <v>96</v>
      </c>
      <c r="DC616">
        <f>ROUND(ROUND(AT616*AG616,2),2)</f>
        <v>0</v>
      </c>
    </row>
    <row r="617" spans="1:107" x14ac:dyDescent="0.2">
      <c r="A617">
        <f>ROW(Source!A287)</f>
        <v>287</v>
      </c>
      <c r="B617">
        <v>53551707</v>
      </c>
      <c r="C617">
        <v>53553568</v>
      </c>
      <c r="D617">
        <v>18410280</v>
      </c>
      <c r="E617">
        <v>1</v>
      </c>
      <c r="F617">
        <v>1</v>
      </c>
      <c r="G617">
        <v>1</v>
      </c>
      <c r="H617">
        <v>1</v>
      </c>
      <c r="I617" t="s">
        <v>1745</v>
      </c>
      <c r="J617" t="s">
        <v>3</v>
      </c>
      <c r="K617" t="s">
        <v>1746</v>
      </c>
      <c r="L617">
        <v>1369</v>
      </c>
      <c r="N617">
        <v>1013</v>
      </c>
      <c r="O617" t="s">
        <v>1486</v>
      </c>
      <c r="P617" t="s">
        <v>1486</v>
      </c>
      <c r="Q617">
        <v>1</v>
      </c>
      <c r="W617">
        <v>0</v>
      </c>
      <c r="X617">
        <v>-464685602</v>
      </c>
      <c r="Y617">
        <v>31.210999999999999</v>
      </c>
      <c r="AA617">
        <v>0</v>
      </c>
      <c r="AB617">
        <v>0</v>
      </c>
      <c r="AC617">
        <v>0</v>
      </c>
      <c r="AD617">
        <v>335.13</v>
      </c>
      <c r="AE617">
        <v>0</v>
      </c>
      <c r="AF617">
        <v>0</v>
      </c>
      <c r="AG617">
        <v>0</v>
      </c>
      <c r="AH617">
        <v>335.13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1</v>
      </c>
      <c r="AQ617">
        <v>0</v>
      </c>
      <c r="AR617">
        <v>0</v>
      </c>
      <c r="AS617" t="s">
        <v>3</v>
      </c>
      <c r="AT617">
        <v>23.6</v>
      </c>
      <c r="AU617" t="s">
        <v>62</v>
      </c>
      <c r="AV617">
        <v>1</v>
      </c>
      <c r="AW617">
        <v>2</v>
      </c>
      <c r="AX617">
        <v>53553573</v>
      </c>
      <c r="AY617">
        <v>2</v>
      </c>
      <c r="AZ617">
        <v>131072</v>
      </c>
      <c r="BA617">
        <v>579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Y617*Source!I287</f>
        <v>56.660449399999997</v>
      </c>
      <c r="CY617">
        <f>AD617</f>
        <v>335.13</v>
      </c>
      <c r="CZ617">
        <f>AH617</f>
        <v>335.13</v>
      </c>
      <c r="DA617">
        <f>AL617</f>
        <v>1</v>
      </c>
      <c r="DB617">
        <f>ROUND((ROUND(AT617*CZ617,2)*ROUND((1.15*1.15),7)),2)</f>
        <v>10459.75</v>
      </c>
      <c r="DC617">
        <f>ROUND((ROUND(AT617*AG617,2)*ROUND((1.15*1.15),7)),2)</f>
        <v>0</v>
      </c>
    </row>
    <row r="618" spans="1:107" x14ac:dyDescent="0.2">
      <c r="A618">
        <f>ROW(Source!A287)</f>
        <v>287</v>
      </c>
      <c r="B618">
        <v>53551707</v>
      </c>
      <c r="C618">
        <v>53553568</v>
      </c>
      <c r="D618">
        <v>29174913</v>
      </c>
      <c r="E618">
        <v>1</v>
      </c>
      <c r="F618">
        <v>1</v>
      </c>
      <c r="G618">
        <v>1</v>
      </c>
      <c r="H618">
        <v>2</v>
      </c>
      <c r="I618" t="s">
        <v>1513</v>
      </c>
      <c r="J618" t="s">
        <v>1514</v>
      </c>
      <c r="K618" t="s">
        <v>1515</v>
      </c>
      <c r="L618">
        <v>1368</v>
      </c>
      <c r="N618">
        <v>1011</v>
      </c>
      <c r="O618" t="s">
        <v>1494</v>
      </c>
      <c r="P618" t="s">
        <v>1494</v>
      </c>
      <c r="Q618">
        <v>1</v>
      </c>
      <c r="W618">
        <v>0</v>
      </c>
      <c r="X618">
        <v>1230759911</v>
      </c>
      <c r="Y618">
        <v>8.6249999999999993E-2</v>
      </c>
      <c r="AA618">
        <v>0</v>
      </c>
      <c r="AB618">
        <v>87.17</v>
      </c>
      <c r="AC618">
        <v>11.6</v>
      </c>
      <c r="AD618">
        <v>0</v>
      </c>
      <c r="AE618">
        <v>0</v>
      </c>
      <c r="AF618">
        <v>87.17</v>
      </c>
      <c r="AG618">
        <v>11.6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1</v>
      </c>
      <c r="AQ618">
        <v>0</v>
      </c>
      <c r="AR618">
        <v>0</v>
      </c>
      <c r="AS618" t="s">
        <v>3</v>
      </c>
      <c r="AT618">
        <v>0.06</v>
      </c>
      <c r="AU618" t="s">
        <v>61</v>
      </c>
      <c r="AV618">
        <v>0</v>
      </c>
      <c r="AW618">
        <v>2</v>
      </c>
      <c r="AX618">
        <v>53553574</v>
      </c>
      <c r="AY618">
        <v>1</v>
      </c>
      <c r="AZ618">
        <v>0</v>
      </c>
      <c r="BA618">
        <v>580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Y618*Source!I287</f>
        <v>0.15657824999999997</v>
      </c>
      <c r="CY618">
        <f>AB618</f>
        <v>87.17</v>
      </c>
      <c r="CZ618">
        <f>AF618</f>
        <v>87.17</v>
      </c>
      <c r="DA618">
        <f>AJ618</f>
        <v>1</v>
      </c>
      <c r="DB618">
        <f>ROUND((ROUND(AT618*CZ618,2)*ROUND((1.25*1.15),7)),2)</f>
        <v>7.52</v>
      </c>
      <c r="DC618">
        <f>ROUND((ROUND(AT618*AG618,2)*ROUND((1.25*1.15),7)),2)</f>
        <v>1.01</v>
      </c>
    </row>
    <row r="619" spans="1:107" x14ac:dyDescent="0.2">
      <c r="A619">
        <f>ROW(Source!A287)</f>
        <v>287</v>
      </c>
      <c r="B619">
        <v>53551707</v>
      </c>
      <c r="C619">
        <v>53553568</v>
      </c>
      <c r="D619">
        <v>29109888</v>
      </c>
      <c r="E619">
        <v>1</v>
      </c>
      <c r="F619">
        <v>1</v>
      </c>
      <c r="G619">
        <v>1</v>
      </c>
      <c r="H619">
        <v>3</v>
      </c>
      <c r="I619" t="s">
        <v>1747</v>
      </c>
      <c r="J619" t="s">
        <v>1748</v>
      </c>
      <c r="K619" t="s">
        <v>1749</v>
      </c>
      <c r="L619">
        <v>1301</v>
      </c>
      <c r="N619">
        <v>1003</v>
      </c>
      <c r="O619" t="s">
        <v>185</v>
      </c>
      <c r="P619" t="s">
        <v>185</v>
      </c>
      <c r="Q619">
        <v>1</v>
      </c>
      <c r="W619">
        <v>0</v>
      </c>
      <c r="X619">
        <v>752389093</v>
      </c>
      <c r="Y619">
        <v>101</v>
      </c>
      <c r="AA619">
        <v>145.76</v>
      </c>
      <c r="AB619">
        <v>0</v>
      </c>
      <c r="AC619">
        <v>0</v>
      </c>
      <c r="AD619">
        <v>0</v>
      </c>
      <c r="AE619">
        <v>23.74</v>
      </c>
      <c r="AF619">
        <v>0</v>
      </c>
      <c r="AG619">
        <v>0</v>
      </c>
      <c r="AH619">
        <v>0</v>
      </c>
      <c r="AI619">
        <v>6.14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101</v>
      </c>
      <c r="AU619" t="s">
        <v>3</v>
      </c>
      <c r="AV619">
        <v>0</v>
      </c>
      <c r="AW619">
        <v>2</v>
      </c>
      <c r="AX619">
        <v>53553575</v>
      </c>
      <c r="AY619">
        <v>1</v>
      </c>
      <c r="AZ619">
        <v>0</v>
      </c>
      <c r="BA619">
        <v>581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Y619*Source!I287</f>
        <v>183.3554</v>
      </c>
      <c r="CY619">
        <f>AA619</f>
        <v>145.76</v>
      </c>
      <c r="CZ619">
        <f>AE619</f>
        <v>23.74</v>
      </c>
      <c r="DA619">
        <f>AI619</f>
        <v>6.14</v>
      </c>
      <c r="DB619">
        <f>ROUND(ROUND(AT619*CZ619,2),2)</f>
        <v>2397.7399999999998</v>
      </c>
      <c r="DC619">
        <f>ROUND(ROUND(AT619*AG619,2),2)</f>
        <v>0</v>
      </c>
    </row>
    <row r="620" spans="1:107" x14ac:dyDescent="0.2">
      <c r="A620">
        <f>ROW(Source!A287)</f>
        <v>287</v>
      </c>
      <c r="B620">
        <v>53551707</v>
      </c>
      <c r="C620">
        <v>53553568</v>
      </c>
      <c r="D620">
        <v>29145159</v>
      </c>
      <c r="E620">
        <v>1</v>
      </c>
      <c r="F620">
        <v>1</v>
      </c>
      <c r="G620">
        <v>1</v>
      </c>
      <c r="H620">
        <v>3</v>
      </c>
      <c r="I620" t="s">
        <v>1750</v>
      </c>
      <c r="J620" t="s">
        <v>1751</v>
      </c>
      <c r="K620" t="s">
        <v>1752</v>
      </c>
      <c r="L620">
        <v>1339</v>
      </c>
      <c r="N620">
        <v>1007</v>
      </c>
      <c r="O620" t="s">
        <v>425</v>
      </c>
      <c r="P620" t="s">
        <v>425</v>
      </c>
      <c r="Q620">
        <v>1</v>
      </c>
      <c r="W620">
        <v>0</v>
      </c>
      <c r="X620">
        <v>-672371193</v>
      </c>
      <c r="Y620">
        <v>0.16</v>
      </c>
      <c r="AA620">
        <v>3684</v>
      </c>
      <c r="AB620">
        <v>0</v>
      </c>
      <c r="AC620">
        <v>0</v>
      </c>
      <c r="AD620">
        <v>0</v>
      </c>
      <c r="AE620">
        <v>600</v>
      </c>
      <c r="AF620">
        <v>0</v>
      </c>
      <c r="AG620">
        <v>0</v>
      </c>
      <c r="AH620">
        <v>0</v>
      </c>
      <c r="AI620">
        <v>6.14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0.16</v>
      </c>
      <c r="AU620" t="s">
        <v>3</v>
      </c>
      <c r="AV620">
        <v>0</v>
      </c>
      <c r="AW620">
        <v>2</v>
      </c>
      <c r="AX620">
        <v>53553576</v>
      </c>
      <c r="AY620">
        <v>1</v>
      </c>
      <c r="AZ620">
        <v>0</v>
      </c>
      <c r="BA620">
        <v>582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Y620*Source!I287</f>
        <v>0.290464</v>
      </c>
      <c r="CY620">
        <f>AA620</f>
        <v>3684</v>
      </c>
      <c r="CZ620">
        <f>AE620</f>
        <v>600</v>
      </c>
      <c r="DA620">
        <f>AI620</f>
        <v>6.14</v>
      </c>
      <c r="DB620">
        <f>ROUND(ROUND(AT620*CZ620,2),2)</f>
        <v>96</v>
      </c>
      <c r="DC620">
        <f>ROUND(ROUND(AT620*AG620,2),2)</f>
        <v>0</v>
      </c>
    </row>
    <row r="621" spans="1:107" x14ac:dyDescent="0.2">
      <c r="A621">
        <f>ROW(Source!A323)</f>
        <v>323</v>
      </c>
      <c r="B621">
        <v>53551706</v>
      </c>
      <c r="C621">
        <v>53553577</v>
      </c>
      <c r="D621">
        <v>18505884</v>
      </c>
      <c r="E621">
        <v>1</v>
      </c>
      <c r="F621">
        <v>1</v>
      </c>
      <c r="G621">
        <v>1</v>
      </c>
      <c r="H621">
        <v>1</v>
      </c>
      <c r="I621" t="s">
        <v>1753</v>
      </c>
      <c r="J621" t="s">
        <v>3</v>
      </c>
      <c r="K621" t="s">
        <v>1754</v>
      </c>
      <c r="L621">
        <v>1369</v>
      </c>
      <c r="N621">
        <v>1013</v>
      </c>
      <c r="O621" t="s">
        <v>1486</v>
      </c>
      <c r="P621" t="s">
        <v>1486</v>
      </c>
      <c r="Q621">
        <v>1</v>
      </c>
      <c r="W621">
        <v>0</v>
      </c>
      <c r="X621">
        <v>-2012931666</v>
      </c>
      <c r="Y621">
        <v>33.695</v>
      </c>
      <c r="AA621">
        <v>0</v>
      </c>
      <c r="AB621">
        <v>0</v>
      </c>
      <c r="AC621">
        <v>0</v>
      </c>
      <c r="AD621">
        <v>266.42</v>
      </c>
      <c r="AE621">
        <v>0</v>
      </c>
      <c r="AF621">
        <v>0</v>
      </c>
      <c r="AG621">
        <v>0</v>
      </c>
      <c r="AH621">
        <v>266.42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1</v>
      </c>
      <c r="AQ621">
        <v>0</v>
      </c>
      <c r="AR621">
        <v>0</v>
      </c>
      <c r="AS621" t="s">
        <v>3</v>
      </c>
      <c r="AT621">
        <v>29.3</v>
      </c>
      <c r="AU621" t="s">
        <v>16</v>
      </c>
      <c r="AV621">
        <v>1</v>
      </c>
      <c r="AW621">
        <v>2</v>
      </c>
      <c r="AX621">
        <v>53553582</v>
      </c>
      <c r="AY621">
        <v>2</v>
      </c>
      <c r="AZ621">
        <v>137216</v>
      </c>
      <c r="BA621">
        <v>583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Y621*Source!I323</f>
        <v>42.698304000000007</v>
      </c>
      <c r="CY621">
        <f>AD621</f>
        <v>266.42</v>
      </c>
      <c r="CZ621">
        <f>AH621</f>
        <v>266.42</v>
      </c>
      <c r="DA621">
        <f>AL621</f>
        <v>1</v>
      </c>
      <c r="DB621">
        <f>ROUND((ROUND(AT621*CZ621,2)*ROUND(1.15,7)),2)</f>
        <v>8977.0300000000007</v>
      </c>
      <c r="DC621">
        <f>ROUND((ROUND(AT621*AG621,2)*ROUND(1.15,7)),2)</f>
        <v>0</v>
      </c>
    </row>
    <row r="622" spans="1:107" x14ac:dyDescent="0.2">
      <c r="A622">
        <f>ROW(Source!A323)</f>
        <v>323</v>
      </c>
      <c r="B622">
        <v>53551706</v>
      </c>
      <c r="C622">
        <v>53553577</v>
      </c>
      <c r="D622">
        <v>121548</v>
      </c>
      <c r="E622">
        <v>1</v>
      </c>
      <c r="F622">
        <v>1</v>
      </c>
      <c r="G622">
        <v>1</v>
      </c>
      <c r="H622">
        <v>1</v>
      </c>
      <c r="I622" t="s">
        <v>31</v>
      </c>
      <c r="J622" t="s">
        <v>3</v>
      </c>
      <c r="K622" t="s">
        <v>1489</v>
      </c>
      <c r="L622">
        <v>608254</v>
      </c>
      <c r="N622">
        <v>1013</v>
      </c>
      <c r="O622" t="s">
        <v>1490</v>
      </c>
      <c r="P622" t="s">
        <v>1490</v>
      </c>
      <c r="Q622">
        <v>1</v>
      </c>
      <c r="W622">
        <v>0</v>
      </c>
      <c r="X622">
        <v>-185737400</v>
      </c>
      <c r="Y622">
        <v>7.8659999999999997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1</v>
      </c>
      <c r="AQ622">
        <v>0</v>
      </c>
      <c r="AR622">
        <v>0</v>
      </c>
      <c r="AS622" t="s">
        <v>3</v>
      </c>
      <c r="AT622">
        <v>6.84</v>
      </c>
      <c r="AU622" t="s">
        <v>16</v>
      </c>
      <c r="AV622">
        <v>2</v>
      </c>
      <c r="AW622">
        <v>2</v>
      </c>
      <c r="AX622">
        <v>53553583</v>
      </c>
      <c r="AY622">
        <v>1</v>
      </c>
      <c r="AZ622">
        <v>6144</v>
      </c>
      <c r="BA622">
        <v>584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Y622*Source!I323</f>
        <v>9.9677952000000012</v>
      </c>
      <c r="CY622">
        <f>AD622</f>
        <v>0</v>
      </c>
      <c r="CZ622">
        <f>AH622</f>
        <v>0</v>
      </c>
      <c r="DA622">
        <f>AL622</f>
        <v>1</v>
      </c>
      <c r="DB622">
        <f>ROUND((ROUND(AT622*CZ622,2)*ROUND(1.15,7)),2)</f>
        <v>0</v>
      </c>
      <c r="DC622">
        <f>ROUND((ROUND(AT622*AG622,2)*ROUND(1.15,7)),2)</f>
        <v>0</v>
      </c>
    </row>
    <row r="623" spans="1:107" x14ac:dyDescent="0.2">
      <c r="A623">
        <f>ROW(Source!A323)</f>
        <v>323</v>
      </c>
      <c r="B623">
        <v>53551706</v>
      </c>
      <c r="C623">
        <v>53553577</v>
      </c>
      <c r="D623">
        <v>29172556</v>
      </c>
      <c r="E623">
        <v>1</v>
      </c>
      <c r="F623">
        <v>1</v>
      </c>
      <c r="G623">
        <v>1</v>
      </c>
      <c r="H623">
        <v>2</v>
      </c>
      <c r="I623" t="s">
        <v>1647</v>
      </c>
      <c r="J623" t="s">
        <v>1667</v>
      </c>
      <c r="K623" t="s">
        <v>1649</v>
      </c>
      <c r="L623">
        <v>1368</v>
      </c>
      <c r="N623">
        <v>1011</v>
      </c>
      <c r="O623" t="s">
        <v>1494</v>
      </c>
      <c r="P623" t="s">
        <v>1494</v>
      </c>
      <c r="Q623">
        <v>1</v>
      </c>
      <c r="W623">
        <v>0</v>
      </c>
      <c r="X623">
        <v>344519037</v>
      </c>
      <c r="Y623">
        <v>7.8659999999999997</v>
      </c>
      <c r="AA623">
        <v>0</v>
      </c>
      <c r="AB623">
        <v>31.26</v>
      </c>
      <c r="AC623">
        <v>13.5</v>
      </c>
      <c r="AD623">
        <v>0</v>
      </c>
      <c r="AE623">
        <v>0</v>
      </c>
      <c r="AF623">
        <v>31.26</v>
      </c>
      <c r="AG623">
        <v>13.5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1</v>
      </c>
      <c r="AQ623">
        <v>0</v>
      </c>
      <c r="AR623">
        <v>0</v>
      </c>
      <c r="AS623" t="s">
        <v>3</v>
      </c>
      <c r="AT623">
        <v>6.84</v>
      </c>
      <c r="AU623" t="s">
        <v>16</v>
      </c>
      <c r="AV623">
        <v>0</v>
      </c>
      <c r="AW623">
        <v>2</v>
      </c>
      <c r="AX623">
        <v>53553584</v>
      </c>
      <c r="AY623">
        <v>1</v>
      </c>
      <c r="AZ623">
        <v>6144</v>
      </c>
      <c r="BA623">
        <v>585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Y623*Source!I323</f>
        <v>9.9677952000000012</v>
      </c>
      <c r="CY623">
        <f>AB623</f>
        <v>31.26</v>
      </c>
      <c r="CZ623">
        <f>AF623</f>
        <v>31.26</v>
      </c>
      <c r="DA623">
        <f>AJ623</f>
        <v>1</v>
      </c>
      <c r="DB623">
        <f>ROUND((ROUND(AT623*CZ623,2)*ROUND(1.15,7)),2)</f>
        <v>245.89</v>
      </c>
      <c r="DC623">
        <f>ROUND((ROUND(AT623*AG623,2)*ROUND(1.15,7)),2)</f>
        <v>106.19</v>
      </c>
    </row>
    <row r="624" spans="1:107" x14ac:dyDescent="0.2">
      <c r="A624">
        <f>ROW(Source!A323)</f>
        <v>323</v>
      </c>
      <c r="B624">
        <v>53551706</v>
      </c>
      <c r="C624">
        <v>53553577</v>
      </c>
      <c r="D624">
        <v>29164349</v>
      </c>
      <c r="E624">
        <v>1</v>
      </c>
      <c r="F624">
        <v>1</v>
      </c>
      <c r="G624">
        <v>1</v>
      </c>
      <c r="H624">
        <v>3</v>
      </c>
      <c r="I624" t="s">
        <v>24</v>
      </c>
      <c r="J624" t="s">
        <v>27</v>
      </c>
      <c r="K624" t="s">
        <v>25</v>
      </c>
      <c r="L624">
        <v>1348</v>
      </c>
      <c r="N624">
        <v>1009</v>
      </c>
      <c r="O624" t="s">
        <v>26</v>
      </c>
      <c r="P624" t="s">
        <v>26</v>
      </c>
      <c r="Q624">
        <v>1000</v>
      </c>
      <c r="W624">
        <v>0</v>
      </c>
      <c r="X624">
        <v>1876412176</v>
      </c>
      <c r="Y624">
        <v>1.8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0</v>
      </c>
      <c r="AP624">
        <v>0</v>
      </c>
      <c r="AQ624">
        <v>0</v>
      </c>
      <c r="AR624">
        <v>0</v>
      </c>
      <c r="AS624" t="s">
        <v>3</v>
      </c>
      <c r="AT624">
        <v>1.8</v>
      </c>
      <c r="AU624" t="s">
        <v>3</v>
      </c>
      <c r="AV624">
        <v>0</v>
      </c>
      <c r="AW624">
        <v>1</v>
      </c>
      <c r="AX624">
        <v>-1</v>
      </c>
      <c r="AY624">
        <v>0</v>
      </c>
      <c r="AZ624">
        <v>0</v>
      </c>
      <c r="BA624" t="s">
        <v>3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Y624*Source!I323</f>
        <v>2.2809600000000003</v>
      </c>
      <c r="CY624">
        <f>AA624</f>
        <v>0</v>
      </c>
      <c r="CZ624">
        <f>AE624</f>
        <v>0</v>
      </c>
      <c r="DA624">
        <f>AI624</f>
        <v>1</v>
      </c>
      <c r="DB624">
        <f>ROUND(ROUND(AT624*CZ624,2),2)</f>
        <v>0</v>
      </c>
      <c r="DC624">
        <f>ROUND(ROUND(AT624*AG624,2),2)</f>
        <v>0</v>
      </c>
    </row>
    <row r="625" spans="1:107" x14ac:dyDescent="0.2">
      <c r="A625">
        <f>ROW(Source!A324)</f>
        <v>324</v>
      </c>
      <c r="B625">
        <v>53551707</v>
      </c>
      <c r="C625">
        <v>53553577</v>
      </c>
      <c r="D625">
        <v>18505884</v>
      </c>
      <c r="E625">
        <v>1</v>
      </c>
      <c r="F625">
        <v>1</v>
      </c>
      <c r="G625">
        <v>1</v>
      </c>
      <c r="H625">
        <v>1</v>
      </c>
      <c r="I625" t="s">
        <v>1753</v>
      </c>
      <c r="J625" t="s">
        <v>3</v>
      </c>
      <c r="K625" t="s">
        <v>1754</v>
      </c>
      <c r="L625">
        <v>1369</v>
      </c>
      <c r="N625">
        <v>1013</v>
      </c>
      <c r="O625" t="s">
        <v>1486</v>
      </c>
      <c r="P625" t="s">
        <v>1486</v>
      </c>
      <c r="Q625">
        <v>1</v>
      </c>
      <c r="W625">
        <v>0</v>
      </c>
      <c r="X625">
        <v>-2012931666</v>
      </c>
      <c r="Y625">
        <v>33.695</v>
      </c>
      <c r="AA625">
        <v>0</v>
      </c>
      <c r="AB625">
        <v>0</v>
      </c>
      <c r="AC625">
        <v>0</v>
      </c>
      <c r="AD625">
        <v>266.42</v>
      </c>
      <c r="AE625">
        <v>0</v>
      </c>
      <c r="AF625">
        <v>0</v>
      </c>
      <c r="AG625">
        <v>0</v>
      </c>
      <c r="AH625">
        <v>266.42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29.3</v>
      </c>
      <c r="AU625" t="s">
        <v>16</v>
      </c>
      <c r="AV625">
        <v>1</v>
      </c>
      <c r="AW625">
        <v>2</v>
      </c>
      <c r="AX625">
        <v>53553582</v>
      </c>
      <c r="AY625">
        <v>2</v>
      </c>
      <c r="AZ625">
        <v>137216</v>
      </c>
      <c r="BA625">
        <v>586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Y625*Source!I324</f>
        <v>42.698304000000007</v>
      </c>
      <c r="CY625">
        <f>AD625</f>
        <v>266.42</v>
      </c>
      <c r="CZ625">
        <f>AH625</f>
        <v>266.42</v>
      </c>
      <c r="DA625">
        <f>AL625</f>
        <v>1</v>
      </c>
      <c r="DB625">
        <f>ROUND((ROUND(AT625*CZ625,2)*ROUND(1.15,7)),2)</f>
        <v>8977.0300000000007</v>
      </c>
      <c r="DC625">
        <f>ROUND((ROUND(AT625*AG625,2)*ROUND(1.15,7)),2)</f>
        <v>0</v>
      </c>
    </row>
    <row r="626" spans="1:107" x14ac:dyDescent="0.2">
      <c r="A626">
        <f>ROW(Source!A324)</f>
        <v>324</v>
      </c>
      <c r="B626">
        <v>53551707</v>
      </c>
      <c r="C626">
        <v>53553577</v>
      </c>
      <c r="D626">
        <v>121548</v>
      </c>
      <c r="E626">
        <v>1</v>
      </c>
      <c r="F626">
        <v>1</v>
      </c>
      <c r="G626">
        <v>1</v>
      </c>
      <c r="H626">
        <v>1</v>
      </c>
      <c r="I626" t="s">
        <v>31</v>
      </c>
      <c r="J626" t="s">
        <v>3</v>
      </c>
      <c r="K626" t="s">
        <v>1489</v>
      </c>
      <c r="L626">
        <v>608254</v>
      </c>
      <c r="N626">
        <v>1013</v>
      </c>
      <c r="O626" t="s">
        <v>1490</v>
      </c>
      <c r="P626" t="s">
        <v>1490</v>
      </c>
      <c r="Q626">
        <v>1</v>
      </c>
      <c r="W626">
        <v>0</v>
      </c>
      <c r="X626">
        <v>-185737400</v>
      </c>
      <c r="Y626">
        <v>7.8659999999999997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3</v>
      </c>
      <c r="AT626">
        <v>6.84</v>
      </c>
      <c r="AU626" t="s">
        <v>16</v>
      </c>
      <c r="AV626">
        <v>2</v>
      </c>
      <c r="AW626">
        <v>2</v>
      </c>
      <c r="AX626">
        <v>53553583</v>
      </c>
      <c r="AY626">
        <v>1</v>
      </c>
      <c r="AZ626">
        <v>6144</v>
      </c>
      <c r="BA626">
        <v>587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Y626*Source!I324</f>
        <v>9.9677952000000012</v>
      </c>
      <c r="CY626">
        <f>AD626</f>
        <v>0</v>
      </c>
      <c r="CZ626">
        <f>AH626</f>
        <v>0</v>
      </c>
      <c r="DA626">
        <f>AL626</f>
        <v>1</v>
      </c>
      <c r="DB626">
        <f>ROUND((ROUND(AT626*CZ626,2)*ROUND(1.15,7)),2)</f>
        <v>0</v>
      </c>
      <c r="DC626">
        <f>ROUND((ROUND(AT626*AG626,2)*ROUND(1.15,7)),2)</f>
        <v>0</v>
      </c>
    </row>
    <row r="627" spans="1:107" x14ac:dyDescent="0.2">
      <c r="A627">
        <f>ROW(Source!A324)</f>
        <v>324</v>
      </c>
      <c r="B627">
        <v>53551707</v>
      </c>
      <c r="C627">
        <v>53553577</v>
      </c>
      <c r="D627">
        <v>29172556</v>
      </c>
      <c r="E627">
        <v>1</v>
      </c>
      <c r="F627">
        <v>1</v>
      </c>
      <c r="G627">
        <v>1</v>
      </c>
      <c r="H627">
        <v>2</v>
      </c>
      <c r="I627" t="s">
        <v>1647</v>
      </c>
      <c r="J627" t="s">
        <v>1667</v>
      </c>
      <c r="K627" t="s">
        <v>1649</v>
      </c>
      <c r="L627">
        <v>1368</v>
      </c>
      <c r="N627">
        <v>1011</v>
      </c>
      <c r="O627" t="s">
        <v>1494</v>
      </c>
      <c r="P627" t="s">
        <v>1494</v>
      </c>
      <c r="Q627">
        <v>1</v>
      </c>
      <c r="W627">
        <v>0</v>
      </c>
      <c r="X627">
        <v>344519037</v>
      </c>
      <c r="Y627">
        <v>7.8659999999999997</v>
      </c>
      <c r="AA627">
        <v>0</v>
      </c>
      <c r="AB627">
        <v>31.26</v>
      </c>
      <c r="AC627">
        <v>13.5</v>
      </c>
      <c r="AD627">
        <v>0</v>
      </c>
      <c r="AE627">
        <v>0</v>
      </c>
      <c r="AF627">
        <v>31.26</v>
      </c>
      <c r="AG627">
        <v>13.5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6.84</v>
      </c>
      <c r="AU627" t="s">
        <v>16</v>
      </c>
      <c r="AV627">
        <v>0</v>
      </c>
      <c r="AW627">
        <v>2</v>
      </c>
      <c r="AX627">
        <v>53553584</v>
      </c>
      <c r="AY627">
        <v>1</v>
      </c>
      <c r="AZ627">
        <v>6144</v>
      </c>
      <c r="BA627">
        <v>588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Y627*Source!I324</f>
        <v>9.9677952000000012</v>
      </c>
      <c r="CY627">
        <f>AB627</f>
        <v>31.26</v>
      </c>
      <c r="CZ627">
        <f>AF627</f>
        <v>31.26</v>
      </c>
      <c r="DA627">
        <f>AJ627</f>
        <v>1</v>
      </c>
      <c r="DB627">
        <f>ROUND((ROUND(AT627*CZ627,2)*ROUND(1.15,7)),2)</f>
        <v>245.89</v>
      </c>
      <c r="DC627">
        <f>ROUND((ROUND(AT627*AG627,2)*ROUND(1.15,7)),2)</f>
        <v>106.19</v>
      </c>
    </row>
    <row r="628" spans="1:107" x14ac:dyDescent="0.2">
      <c r="A628">
        <f>ROW(Source!A324)</f>
        <v>324</v>
      </c>
      <c r="B628">
        <v>53551707</v>
      </c>
      <c r="C628">
        <v>53553577</v>
      </c>
      <c r="D628">
        <v>29164349</v>
      </c>
      <c r="E628">
        <v>1</v>
      </c>
      <c r="F628">
        <v>1</v>
      </c>
      <c r="G628">
        <v>1</v>
      </c>
      <c r="H628">
        <v>3</v>
      </c>
      <c r="I628" t="s">
        <v>24</v>
      </c>
      <c r="J628" t="s">
        <v>27</v>
      </c>
      <c r="K628" t="s">
        <v>25</v>
      </c>
      <c r="L628">
        <v>1348</v>
      </c>
      <c r="N628">
        <v>1009</v>
      </c>
      <c r="O628" t="s">
        <v>26</v>
      </c>
      <c r="P628" t="s">
        <v>26</v>
      </c>
      <c r="Q628">
        <v>1000</v>
      </c>
      <c r="W628">
        <v>0</v>
      </c>
      <c r="X628">
        <v>1876412176</v>
      </c>
      <c r="Y628">
        <v>1.8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6.14</v>
      </c>
      <c r="AJ628">
        <v>1</v>
      </c>
      <c r="AK628">
        <v>1</v>
      </c>
      <c r="AL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 t="s">
        <v>3</v>
      </c>
      <c r="AT628">
        <v>1.8</v>
      </c>
      <c r="AU628" t="s">
        <v>3</v>
      </c>
      <c r="AV628">
        <v>0</v>
      </c>
      <c r="AW628">
        <v>1</v>
      </c>
      <c r="AX628">
        <v>-1</v>
      </c>
      <c r="AY628">
        <v>0</v>
      </c>
      <c r="AZ628">
        <v>0</v>
      </c>
      <c r="BA628" t="s">
        <v>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Y628*Source!I324</f>
        <v>2.2809600000000003</v>
      </c>
      <c r="CY628">
        <f>AA628</f>
        <v>0</v>
      </c>
      <c r="CZ628">
        <f>AE628</f>
        <v>0</v>
      </c>
      <c r="DA628">
        <f>AI628</f>
        <v>6.14</v>
      </c>
      <c r="DB628">
        <f>ROUND(ROUND(AT628*CZ628,2),2)</f>
        <v>0</v>
      </c>
      <c r="DC628">
        <f>ROUND(ROUND(AT628*AG628,2),2)</f>
        <v>0</v>
      </c>
    </row>
    <row r="629" spans="1:107" x14ac:dyDescent="0.2">
      <c r="A629">
        <f>ROW(Source!A327)</f>
        <v>327</v>
      </c>
      <c r="B629">
        <v>53551706</v>
      </c>
      <c r="C629">
        <v>53553586</v>
      </c>
      <c r="D629">
        <v>18407525</v>
      </c>
      <c r="E629">
        <v>1</v>
      </c>
      <c r="F629">
        <v>1</v>
      </c>
      <c r="G629">
        <v>1</v>
      </c>
      <c r="H629">
        <v>1</v>
      </c>
      <c r="I629" t="s">
        <v>1755</v>
      </c>
      <c r="J629" t="s">
        <v>3</v>
      </c>
      <c r="K629" t="s">
        <v>1756</v>
      </c>
      <c r="L629">
        <v>1369</v>
      </c>
      <c r="N629">
        <v>1013</v>
      </c>
      <c r="O629" t="s">
        <v>1486</v>
      </c>
      <c r="P629" t="s">
        <v>1486</v>
      </c>
      <c r="Q629">
        <v>1</v>
      </c>
      <c r="W629">
        <v>0</v>
      </c>
      <c r="X629">
        <v>-364664199</v>
      </c>
      <c r="Y629">
        <v>85.444999999999993</v>
      </c>
      <c r="AA629">
        <v>0</v>
      </c>
      <c r="AB629">
        <v>0</v>
      </c>
      <c r="AC629">
        <v>0</v>
      </c>
      <c r="AD629">
        <v>277.33999999999997</v>
      </c>
      <c r="AE629">
        <v>0</v>
      </c>
      <c r="AF629">
        <v>0</v>
      </c>
      <c r="AG629">
        <v>0</v>
      </c>
      <c r="AH629">
        <v>277.33999999999997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1</v>
      </c>
      <c r="AQ629">
        <v>0</v>
      </c>
      <c r="AR629">
        <v>0</v>
      </c>
      <c r="AS629" t="s">
        <v>3</v>
      </c>
      <c r="AT629">
        <v>74.3</v>
      </c>
      <c r="AU629" t="s">
        <v>16</v>
      </c>
      <c r="AV629">
        <v>1</v>
      </c>
      <c r="AW629">
        <v>2</v>
      </c>
      <c r="AX629">
        <v>53553593</v>
      </c>
      <c r="AY629">
        <v>2</v>
      </c>
      <c r="AZ629">
        <v>137216</v>
      </c>
      <c r="BA629">
        <v>589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Y629*Source!I327</f>
        <v>19.378926</v>
      </c>
      <c r="CY629">
        <f>AD629</f>
        <v>277.33999999999997</v>
      </c>
      <c r="CZ629">
        <f>AH629</f>
        <v>277.33999999999997</v>
      </c>
      <c r="DA629">
        <f>AL629</f>
        <v>1</v>
      </c>
      <c r="DB629">
        <f>ROUND((ROUND(AT629*CZ629,2)*ROUND(1.15,7)),2)</f>
        <v>23697.31</v>
      </c>
      <c r="DC629">
        <f>ROUND((ROUND(AT629*AG629,2)*ROUND(1.15,7)),2)</f>
        <v>0</v>
      </c>
    </row>
    <row r="630" spans="1:107" x14ac:dyDescent="0.2">
      <c r="A630">
        <f>ROW(Source!A327)</f>
        <v>327</v>
      </c>
      <c r="B630">
        <v>53551706</v>
      </c>
      <c r="C630">
        <v>53553586</v>
      </c>
      <c r="D630">
        <v>121548</v>
      </c>
      <c r="E630">
        <v>1</v>
      </c>
      <c r="F630">
        <v>1</v>
      </c>
      <c r="G630">
        <v>1</v>
      </c>
      <c r="H630">
        <v>1</v>
      </c>
      <c r="I630" t="s">
        <v>31</v>
      </c>
      <c r="J630" t="s">
        <v>3</v>
      </c>
      <c r="K630" t="s">
        <v>1489</v>
      </c>
      <c r="L630">
        <v>608254</v>
      </c>
      <c r="N630">
        <v>1013</v>
      </c>
      <c r="O630" t="s">
        <v>1490</v>
      </c>
      <c r="P630" t="s">
        <v>1490</v>
      </c>
      <c r="Q630">
        <v>1</v>
      </c>
      <c r="W630">
        <v>0</v>
      </c>
      <c r="X630">
        <v>-185737400</v>
      </c>
      <c r="Y630">
        <v>2.2885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1</v>
      </c>
      <c r="AQ630">
        <v>0</v>
      </c>
      <c r="AR630">
        <v>0</v>
      </c>
      <c r="AS630" t="s">
        <v>3</v>
      </c>
      <c r="AT630">
        <v>1.99</v>
      </c>
      <c r="AU630" t="s">
        <v>16</v>
      </c>
      <c r="AV630">
        <v>2</v>
      </c>
      <c r="AW630">
        <v>2</v>
      </c>
      <c r="AX630">
        <v>53553594</v>
      </c>
      <c r="AY630">
        <v>1</v>
      </c>
      <c r="AZ630">
        <v>6144</v>
      </c>
      <c r="BA630">
        <v>590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Y630*Source!I327</f>
        <v>0.51903180000000004</v>
      </c>
      <c r="CY630">
        <f>AD630</f>
        <v>0</v>
      </c>
      <c r="CZ630">
        <f>AH630</f>
        <v>0</v>
      </c>
      <c r="DA630">
        <f>AL630</f>
        <v>1</v>
      </c>
      <c r="DB630">
        <f>ROUND((ROUND(AT630*CZ630,2)*ROUND(1.15,7)),2)</f>
        <v>0</v>
      </c>
      <c r="DC630">
        <f>ROUND((ROUND(AT630*AG630,2)*ROUND(1.15,7)),2)</f>
        <v>0</v>
      </c>
    </row>
    <row r="631" spans="1:107" x14ac:dyDescent="0.2">
      <c r="A631">
        <f>ROW(Source!A327)</f>
        <v>327</v>
      </c>
      <c r="B631">
        <v>53551706</v>
      </c>
      <c r="C631">
        <v>53553586</v>
      </c>
      <c r="D631">
        <v>29172556</v>
      </c>
      <c r="E631">
        <v>1</v>
      </c>
      <c r="F631">
        <v>1</v>
      </c>
      <c r="G631">
        <v>1</v>
      </c>
      <c r="H631">
        <v>2</v>
      </c>
      <c r="I631" t="s">
        <v>1647</v>
      </c>
      <c r="J631" t="s">
        <v>1667</v>
      </c>
      <c r="K631" t="s">
        <v>1649</v>
      </c>
      <c r="L631">
        <v>1368</v>
      </c>
      <c r="N631">
        <v>1011</v>
      </c>
      <c r="O631" t="s">
        <v>1494</v>
      </c>
      <c r="P631" t="s">
        <v>1494</v>
      </c>
      <c r="Q631">
        <v>1</v>
      </c>
      <c r="W631">
        <v>0</v>
      </c>
      <c r="X631">
        <v>344519037</v>
      </c>
      <c r="Y631">
        <v>0.40249999999999997</v>
      </c>
      <c r="AA631">
        <v>0</v>
      </c>
      <c r="AB631">
        <v>31.26</v>
      </c>
      <c r="AC631">
        <v>13.5</v>
      </c>
      <c r="AD631">
        <v>0</v>
      </c>
      <c r="AE631">
        <v>0</v>
      </c>
      <c r="AF631">
        <v>31.26</v>
      </c>
      <c r="AG631">
        <v>13.5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0.35</v>
      </c>
      <c r="AU631" t="s">
        <v>16</v>
      </c>
      <c r="AV631">
        <v>0</v>
      </c>
      <c r="AW631">
        <v>2</v>
      </c>
      <c r="AX631">
        <v>53553595</v>
      </c>
      <c r="AY631">
        <v>1</v>
      </c>
      <c r="AZ631">
        <v>6144</v>
      </c>
      <c r="BA631">
        <v>591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Y631*Source!I327</f>
        <v>9.1286999999999993E-2</v>
      </c>
      <c r="CY631">
        <f>AB631</f>
        <v>31.26</v>
      </c>
      <c r="CZ631">
        <f>AF631</f>
        <v>31.26</v>
      </c>
      <c r="DA631">
        <f>AJ631</f>
        <v>1</v>
      </c>
      <c r="DB631">
        <f>ROUND((ROUND(AT631*CZ631,2)*ROUND(1.15,7)),2)</f>
        <v>12.58</v>
      </c>
      <c r="DC631">
        <f>ROUND((ROUND(AT631*AG631,2)*ROUND(1.15,7)),2)</f>
        <v>5.44</v>
      </c>
    </row>
    <row r="632" spans="1:107" x14ac:dyDescent="0.2">
      <c r="A632">
        <f>ROW(Source!A327)</f>
        <v>327</v>
      </c>
      <c r="B632">
        <v>53551706</v>
      </c>
      <c r="C632">
        <v>53553586</v>
      </c>
      <c r="D632">
        <v>29172710</v>
      </c>
      <c r="E632">
        <v>1</v>
      </c>
      <c r="F632">
        <v>1</v>
      </c>
      <c r="G632">
        <v>1</v>
      </c>
      <c r="H632">
        <v>2</v>
      </c>
      <c r="I632" t="s">
        <v>1567</v>
      </c>
      <c r="J632" t="s">
        <v>1568</v>
      </c>
      <c r="K632" t="s">
        <v>1569</v>
      </c>
      <c r="L632">
        <v>1368</v>
      </c>
      <c r="N632">
        <v>1011</v>
      </c>
      <c r="O632" t="s">
        <v>1494</v>
      </c>
      <c r="P632" t="s">
        <v>1494</v>
      </c>
      <c r="Q632">
        <v>1</v>
      </c>
      <c r="W632">
        <v>0</v>
      </c>
      <c r="X632">
        <v>315863809</v>
      </c>
      <c r="Y632">
        <v>1.8859999999999997</v>
      </c>
      <c r="AA632">
        <v>0</v>
      </c>
      <c r="AB632">
        <v>46.56</v>
      </c>
      <c r="AC632">
        <v>10.06</v>
      </c>
      <c r="AD632">
        <v>0</v>
      </c>
      <c r="AE632">
        <v>0</v>
      </c>
      <c r="AF632">
        <v>46.56</v>
      </c>
      <c r="AG632">
        <v>10.06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1</v>
      </c>
      <c r="AQ632">
        <v>0</v>
      </c>
      <c r="AR632">
        <v>0</v>
      </c>
      <c r="AS632" t="s">
        <v>3</v>
      </c>
      <c r="AT632">
        <v>1.64</v>
      </c>
      <c r="AU632" t="s">
        <v>16</v>
      </c>
      <c r="AV632">
        <v>0</v>
      </c>
      <c r="AW632">
        <v>2</v>
      </c>
      <c r="AX632">
        <v>53553596</v>
      </c>
      <c r="AY632">
        <v>1</v>
      </c>
      <c r="AZ632">
        <v>6144</v>
      </c>
      <c r="BA632">
        <v>592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Y632*Source!I327</f>
        <v>0.42774479999999993</v>
      </c>
      <c r="CY632">
        <f>AB632</f>
        <v>46.56</v>
      </c>
      <c r="CZ632">
        <f>AF632</f>
        <v>46.56</v>
      </c>
      <c r="DA632">
        <f>AJ632</f>
        <v>1</v>
      </c>
      <c r="DB632">
        <f>ROUND((ROUND(AT632*CZ632,2)*ROUND(1.15,7)),2)</f>
        <v>87.81</v>
      </c>
      <c r="DC632">
        <f>ROUND((ROUND(AT632*AG632,2)*ROUND(1.15,7)),2)</f>
        <v>18.98</v>
      </c>
    </row>
    <row r="633" spans="1:107" x14ac:dyDescent="0.2">
      <c r="A633">
        <f>ROW(Source!A327)</f>
        <v>327</v>
      </c>
      <c r="B633">
        <v>53551706</v>
      </c>
      <c r="C633">
        <v>53553586</v>
      </c>
      <c r="D633">
        <v>29174533</v>
      </c>
      <c r="E633">
        <v>1</v>
      </c>
      <c r="F633">
        <v>1</v>
      </c>
      <c r="G633">
        <v>1</v>
      </c>
      <c r="H633">
        <v>2</v>
      </c>
      <c r="I633" t="s">
        <v>1557</v>
      </c>
      <c r="J633" t="s">
        <v>1558</v>
      </c>
      <c r="K633" t="s">
        <v>1559</v>
      </c>
      <c r="L633">
        <v>1368</v>
      </c>
      <c r="N633">
        <v>1011</v>
      </c>
      <c r="O633" t="s">
        <v>1494</v>
      </c>
      <c r="P633" t="s">
        <v>1494</v>
      </c>
      <c r="Q633">
        <v>1</v>
      </c>
      <c r="W633">
        <v>0</v>
      </c>
      <c r="X633">
        <v>-2071518695</v>
      </c>
      <c r="Y633">
        <v>3.7719999999999994</v>
      </c>
      <c r="AA633">
        <v>0</v>
      </c>
      <c r="AB633">
        <v>1.53</v>
      </c>
      <c r="AC633">
        <v>0</v>
      </c>
      <c r="AD633">
        <v>0</v>
      </c>
      <c r="AE633">
        <v>0</v>
      </c>
      <c r="AF633">
        <v>1.53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3.28</v>
      </c>
      <c r="AU633" t="s">
        <v>16</v>
      </c>
      <c r="AV633">
        <v>0</v>
      </c>
      <c r="AW633">
        <v>2</v>
      </c>
      <c r="AX633">
        <v>53553597</v>
      </c>
      <c r="AY633">
        <v>1</v>
      </c>
      <c r="AZ633">
        <v>6144</v>
      </c>
      <c r="BA633">
        <v>593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Y633*Source!I327</f>
        <v>0.85548959999999985</v>
      </c>
      <c r="CY633">
        <f>AB633</f>
        <v>1.53</v>
      </c>
      <c r="CZ633">
        <f>AF633</f>
        <v>1.53</v>
      </c>
      <c r="DA633">
        <f>AJ633</f>
        <v>1</v>
      </c>
      <c r="DB633">
        <f>ROUND((ROUND(AT633*CZ633,2)*ROUND(1.15,7)),2)</f>
        <v>5.77</v>
      </c>
      <c r="DC633">
        <f>ROUND((ROUND(AT633*AG633,2)*ROUND(1.15,7)),2)</f>
        <v>0</v>
      </c>
    </row>
    <row r="634" spans="1:107" x14ac:dyDescent="0.2">
      <c r="A634">
        <f>ROW(Source!A327)</f>
        <v>327</v>
      </c>
      <c r="B634">
        <v>53551706</v>
      </c>
      <c r="C634">
        <v>53553586</v>
      </c>
      <c r="D634">
        <v>41131183</v>
      </c>
      <c r="E634">
        <v>1</v>
      </c>
      <c r="F634">
        <v>1</v>
      </c>
      <c r="G634">
        <v>1</v>
      </c>
      <c r="H634">
        <v>3</v>
      </c>
      <c r="I634" t="s">
        <v>24</v>
      </c>
      <c r="J634" t="s">
        <v>399</v>
      </c>
      <c r="K634" t="s">
        <v>25</v>
      </c>
      <c r="L634">
        <v>1348</v>
      </c>
      <c r="N634">
        <v>1009</v>
      </c>
      <c r="O634" t="s">
        <v>26</v>
      </c>
      <c r="P634" t="s">
        <v>26</v>
      </c>
      <c r="Q634">
        <v>1000</v>
      </c>
      <c r="W634">
        <v>0</v>
      </c>
      <c r="X634">
        <v>529508801</v>
      </c>
      <c r="Y634">
        <v>4.3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0</v>
      </c>
      <c r="AP634">
        <v>0</v>
      </c>
      <c r="AQ634">
        <v>0</v>
      </c>
      <c r="AR634">
        <v>0</v>
      </c>
      <c r="AS634" t="s">
        <v>3</v>
      </c>
      <c r="AT634">
        <v>4.3</v>
      </c>
      <c r="AU634" t="s">
        <v>3</v>
      </c>
      <c r="AV634">
        <v>0</v>
      </c>
      <c r="AW634">
        <v>1</v>
      </c>
      <c r="AX634">
        <v>-1</v>
      </c>
      <c r="AY634">
        <v>0</v>
      </c>
      <c r="AZ634">
        <v>0</v>
      </c>
      <c r="BA634" t="s">
        <v>3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Y634*Source!I327</f>
        <v>0.97524</v>
      </c>
      <c r="CY634">
        <f>AA634</f>
        <v>0</v>
      </c>
      <c r="CZ634">
        <f>AE634</f>
        <v>0</v>
      </c>
      <c r="DA634">
        <f>AI634</f>
        <v>1</v>
      </c>
      <c r="DB634">
        <f>ROUND(ROUND(AT634*CZ634,2),2)</f>
        <v>0</v>
      </c>
      <c r="DC634">
        <f>ROUND(ROUND(AT634*AG634,2),2)</f>
        <v>0</v>
      </c>
    </row>
    <row r="635" spans="1:107" x14ac:dyDescent="0.2">
      <c r="A635">
        <f>ROW(Source!A328)</f>
        <v>328</v>
      </c>
      <c r="B635">
        <v>53551707</v>
      </c>
      <c r="C635">
        <v>53553586</v>
      </c>
      <c r="D635">
        <v>18407525</v>
      </c>
      <c r="E635">
        <v>1</v>
      </c>
      <c r="F635">
        <v>1</v>
      </c>
      <c r="G635">
        <v>1</v>
      </c>
      <c r="H635">
        <v>1</v>
      </c>
      <c r="I635" t="s">
        <v>1755</v>
      </c>
      <c r="J635" t="s">
        <v>3</v>
      </c>
      <c r="K635" t="s">
        <v>1756</v>
      </c>
      <c r="L635">
        <v>1369</v>
      </c>
      <c r="N635">
        <v>1013</v>
      </c>
      <c r="O635" t="s">
        <v>1486</v>
      </c>
      <c r="P635" t="s">
        <v>1486</v>
      </c>
      <c r="Q635">
        <v>1</v>
      </c>
      <c r="W635">
        <v>0</v>
      </c>
      <c r="X635">
        <v>-364664199</v>
      </c>
      <c r="Y635">
        <v>85.444999999999993</v>
      </c>
      <c r="AA635">
        <v>0</v>
      </c>
      <c r="AB635">
        <v>0</v>
      </c>
      <c r="AC635">
        <v>0</v>
      </c>
      <c r="AD635">
        <v>277.33999999999997</v>
      </c>
      <c r="AE635">
        <v>0</v>
      </c>
      <c r="AF635">
        <v>0</v>
      </c>
      <c r="AG635">
        <v>0</v>
      </c>
      <c r="AH635">
        <v>277.33999999999997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3</v>
      </c>
      <c r="AT635">
        <v>74.3</v>
      </c>
      <c r="AU635" t="s">
        <v>16</v>
      </c>
      <c r="AV635">
        <v>1</v>
      </c>
      <c r="AW635">
        <v>2</v>
      </c>
      <c r="AX635">
        <v>53553593</v>
      </c>
      <c r="AY635">
        <v>2</v>
      </c>
      <c r="AZ635">
        <v>137216</v>
      </c>
      <c r="BA635">
        <v>594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Y635*Source!I328</f>
        <v>19.378926</v>
      </c>
      <c r="CY635">
        <f>AD635</f>
        <v>277.33999999999997</v>
      </c>
      <c r="CZ635">
        <f>AH635</f>
        <v>277.33999999999997</v>
      </c>
      <c r="DA635">
        <f>AL635</f>
        <v>1</v>
      </c>
      <c r="DB635">
        <f>ROUND((ROUND(AT635*CZ635,2)*ROUND(1.15,7)),2)</f>
        <v>23697.31</v>
      </c>
      <c r="DC635">
        <f>ROUND((ROUND(AT635*AG635,2)*ROUND(1.15,7)),2)</f>
        <v>0</v>
      </c>
    </row>
    <row r="636" spans="1:107" x14ac:dyDescent="0.2">
      <c r="A636">
        <f>ROW(Source!A328)</f>
        <v>328</v>
      </c>
      <c r="B636">
        <v>53551707</v>
      </c>
      <c r="C636">
        <v>53553586</v>
      </c>
      <c r="D636">
        <v>121548</v>
      </c>
      <c r="E636">
        <v>1</v>
      </c>
      <c r="F636">
        <v>1</v>
      </c>
      <c r="G636">
        <v>1</v>
      </c>
      <c r="H636">
        <v>1</v>
      </c>
      <c r="I636" t="s">
        <v>31</v>
      </c>
      <c r="J636" t="s">
        <v>3</v>
      </c>
      <c r="K636" t="s">
        <v>1489</v>
      </c>
      <c r="L636">
        <v>608254</v>
      </c>
      <c r="N636">
        <v>1013</v>
      </c>
      <c r="O636" t="s">
        <v>1490</v>
      </c>
      <c r="P636" t="s">
        <v>1490</v>
      </c>
      <c r="Q636">
        <v>1</v>
      </c>
      <c r="W636">
        <v>0</v>
      </c>
      <c r="X636">
        <v>-185737400</v>
      </c>
      <c r="Y636">
        <v>2.2885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1.99</v>
      </c>
      <c r="AU636" t="s">
        <v>16</v>
      </c>
      <c r="AV636">
        <v>2</v>
      </c>
      <c r="AW636">
        <v>2</v>
      </c>
      <c r="AX636">
        <v>53553594</v>
      </c>
      <c r="AY636">
        <v>1</v>
      </c>
      <c r="AZ636">
        <v>6144</v>
      </c>
      <c r="BA636">
        <v>595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Y636*Source!I328</f>
        <v>0.51903180000000004</v>
      </c>
      <c r="CY636">
        <f>AD636</f>
        <v>0</v>
      </c>
      <c r="CZ636">
        <f>AH636</f>
        <v>0</v>
      </c>
      <c r="DA636">
        <f>AL636</f>
        <v>1</v>
      </c>
      <c r="DB636">
        <f>ROUND((ROUND(AT636*CZ636,2)*ROUND(1.15,7)),2)</f>
        <v>0</v>
      </c>
      <c r="DC636">
        <f>ROUND((ROUND(AT636*AG636,2)*ROUND(1.15,7)),2)</f>
        <v>0</v>
      </c>
    </row>
    <row r="637" spans="1:107" x14ac:dyDescent="0.2">
      <c r="A637">
        <f>ROW(Source!A328)</f>
        <v>328</v>
      </c>
      <c r="B637">
        <v>53551707</v>
      </c>
      <c r="C637">
        <v>53553586</v>
      </c>
      <c r="D637">
        <v>29172556</v>
      </c>
      <c r="E637">
        <v>1</v>
      </c>
      <c r="F637">
        <v>1</v>
      </c>
      <c r="G637">
        <v>1</v>
      </c>
      <c r="H637">
        <v>2</v>
      </c>
      <c r="I637" t="s">
        <v>1647</v>
      </c>
      <c r="J637" t="s">
        <v>1667</v>
      </c>
      <c r="K637" t="s">
        <v>1649</v>
      </c>
      <c r="L637">
        <v>1368</v>
      </c>
      <c r="N637">
        <v>1011</v>
      </c>
      <c r="O637" t="s">
        <v>1494</v>
      </c>
      <c r="P637" t="s">
        <v>1494</v>
      </c>
      <c r="Q637">
        <v>1</v>
      </c>
      <c r="W637">
        <v>0</v>
      </c>
      <c r="X637">
        <v>344519037</v>
      </c>
      <c r="Y637">
        <v>0.40249999999999997</v>
      </c>
      <c r="AA637">
        <v>0</v>
      </c>
      <c r="AB637">
        <v>31.26</v>
      </c>
      <c r="AC637">
        <v>13.5</v>
      </c>
      <c r="AD637">
        <v>0</v>
      </c>
      <c r="AE637">
        <v>0</v>
      </c>
      <c r="AF637">
        <v>31.26</v>
      </c>
      <c r="AG637">
        <v>13.5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0.35</v>
      </c>
      <c r="AU637" t="s">
        <v>16</v>
      </c>
      <c r="AV637">
        <v>0</v>
      </c>
      <c r="AW637">
        <v>2</v>
      </c>
      <c r="AX637">
        <v>53553595</v>
      </c>
      <c r="AY637">
        <v>1</v>
      </c>
      <c r="AZ637">
        <v>6144</v>
      </c>
      <c r="BA637">
        <v>596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Y637*Source!I328</f>
        <v>9.1286999999999993E-2</v>
      </c>
      <c r="CY637">
        <f>AB637</f>
        <v>31.26</v>
      </c>
      <c r="CZ637">
        <f>AF637</f>
        <v>31.26</v>
      </c>
      <c r="DA637">
        <f>AJ637</f>
        <v>1</v>
      </c>
      <c r="DB637">
        <f>ROUND((ROUND(AT637*CZ637,2)*ROUND(1.15,7)),2)</f>
        <v>12.58</v>
      </c>
      <c r="DC637">
        <f>ROUND((ROUND(AT637*AG637,2)*ROUND(1.15,7)),2)</f>
        <v>5.44</v>
      </c>
    </row>
    <row r="638" spans="1:107" x14ac:dyDescent="0.2">
      <c r="A638">
        <f>ROW(Source!A328)</f>
        <v>328</v>
      </c>
      <c r="B638">
        <v>53551707</v>
      </c>
      <c r="C638">
        <v>53553586</v>
      </c>
      <c r="D638">
        <v>29172710</v>
      </c>
      <c r="E638">
        <v>1</v>
      </c>
      <c r="F638">
        <v>1</v>
      </c>
      <c r="G638">
        <v>1</v>
      </c>
      <c r="H638">
        <v>2</v>
      </c>
      <c r="I638" t="s">
        <v>1567</v>
      </c>
      <c r="J638" t="s">
        <v>1568</v>
      </c>
      <c r="K638" t="s">
        <v>1569</v>
      </c>
      <c r="L638">
        <v>1368</v>
      </c>
      <c r="N638">
        <v>1011</v>
      </c>
      <c r="O638" t="s">
        <v>1494</v>
      </c>
      <c r="P638" t="s">
        <v>1494</v>
      </c>
      <c r="Q638">
        <v>1</v>
      </c>
      <c r="W638">
        <v>0</v>
      </c>
      <c r="X638">
        <v>315863809</v>
      </c>
      <c r="Y638">
        <v>1.8859999999999997</v>
      </c>
      <c r="AA638">
        <v>0</v>
      </c>
      <c r="AB638">
        <v>46.56</v>
      </c>
      <c r="AC638">
        <v>10.06</v>
      </c>
      <c r="AD638">
        <v>0</v>
      </c>
      <c r="AE638">
        <v>0</v>
      </c>
      <c r="AF638">
        <v>46.56</v>
      </c>
      <c r="AG638">
        <v>10.06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1</v>
      </c>
      <c r="AQ638">
        <v>0</v>
      </c>
      <c r="AR638">
        <v>0</v>
      </c>
      <c r="AS638" t="s">
        <v>3</v>
      </c>
      <c r="AT638">
        <v>1.64</v>
      </c>
      <c r="AU638" t="s">
        <v>16</v>
      </c>
      <c r="AV638">
        <v>0</v>
      </c>
      <c r="AW638">
        <v>2</v>
      </c>
      <c r="AX638">
        <v>53553596</v>
      </c>
      <c r="AY638">
        <v>1</v>
      </c>
      <c r="AZ638">
        <v>6144</v>
      </c>
      <c r="BA638">
        <v>597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Y638*Source!I328</f>
        <v>0.42774479999999993</v>
      </c>
      <c r="CY638">
        <f>AB638</f>
        <v>46.56</v>
      </c>
      <c r="CZ638">
        <f>AF638</f>
        <v>46.56</v>
      </c>
      <c r="DA638">
        <f>AJ638</f>
        <v>1</v>
      </c>
      <c r="DB638">
        <f>ROUND((ROUND(AT638*CZ638,2)*ROUND(1.15,7)),2)</f>
        <v>87.81</v>
      </c>
      <c r="DC638">
        <f>ROUND((ROUND(AT638*AG638,2)*ROUND(1.15,7)),2)</f>
        <v>18.98</v>
      </c>
    </row>
    <row r="639" spans="1:107" x14ac:dyDescent="0.2">
      <c r="A639">
        <f>ROW(Source!A328)</f>
        <v>328</v>
      </c>
      <c r="B639">
        <v>53551707</v>
      </c>
      <c r="C639">
        <v>53553586</v>
      </c>
      <c r="D639">
        <v>29174533</v>
      </c>
      <c r="E639">
        <v>1</v>
      </c>
      <c r="F639">
        <v>1</v>
      </c>
      <c r="G639">
        <v>1</v>
      </c>
      <c r="H639">
        <v>2</v>
      </c>
      <c r="I639" t="s">
        <v>1557</v>
      </c>
      <c r="J639" t="s">
        <v>1558</v>
      </c>
      <c r="K639" t="s">
        <v>1559</v>
      </c>
      <c r="L639">
        <v>1368</v>
      </c>
      <c r="N639">
        <v>1011</v>
      </c>
      <c r="O639" t="s">
        <v>1494</v>
      </c>
      <c r="P639" t="s">
        <v>1494</v>
      </c>
      <c r="Q639">
        <v>1</v>
      </c>
      <c r="W639">
        <v>0</v>
      </c>
      <c r="X639">
        <v>-2071518695</v>
      </c>
      <c r="Y639">
        <v>3.7719999999999994</v>
      </c>
      <c r="AA639">
        <v>0</v>
      </c>
      <c r="AB639">
        <v>1.53</v>
      </c>
      <c r="AC639">
        <v>0</v>
      </c>
      <c r="AD639">
        <v>0</v>
      </c>
      <c r="AE639">
        <v>0</v>
      </c>
      <c r="AF639">
        <v>1.53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3.28</v>
      </c>
      <c r="AU639" t="s">
        <v>16</v>
      </c>
      <c r="AV639">
        <v>0</v>
      </c>
      <c r="AW639">
        <v>2</v>
      </c>
      <c r="AX639">
        <v>53553597</v>
      </c>
      <c r="AY639">
        <v>1</v>
      </c>
      <c r="AZ639">
        <v>6144</v>
      </c>
      <c r="BA639">
        <v>598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Y639*Source!I328</f>
        <v>0.85548959999999985</v>
      </c>
      <c r="CY639">
        <f>AB639</f>
        <v>1.53</v>
      </c>
      <c r="CZ639">
        <f>AF639</f>
        <v>1.53</v>
      </c>
      <c r="DA639">
        <f>AJ639</f>
        <v>1</v>
      </c>
      <c r="DB639">
        <f>ROUND((ROUND(AT639*CZ639,2)*ROUND(1.15,7)),2)</f>
        <v>5.77</v>
      </c>
      <c r="DC639">
        <f>ROUND((ROUND(AT639*AG639,2)*ROUND(1.15,7)),2)</f>
        <v>0</v>
      </c>
    </row>
    <row r="640" spans="1:107" x14ac:dyDescent="0.2">
      <c r="A640">
        <f>ROW(Source!A328)</f>
        <v>328</v>
      </c>
      <c r="B640">
        <v>53551707</v>
      </c>
      <c r="C640">
        <v>53553586</v>
      </c>
      <c r="D640">
        <v>41131183</v>
      </c>
      <c r="E640">
        <v>1</v>
      </c>
      <c r="F640">
        <v>1</v>
      </c>
      <c r="G640">
        <v>1</v>
      </c>
      <c r="H640">
        <v>3</v>
      </c>
      <c r="I640" t="s">
        <v>24</v>
      </c>
      <c r="J640" t="s">
        <v>399</v>
      </c>
      <c r="K640" t="s">
        <v>25</v>
      </c>
      <c r="L640">
        <v>1348</v>
      </c>
      <c r="N640">
        <v>1009</v>
      </c>
      <c r="O640" t="s">
        <v>26</v>
      </c>
      <c r="P640" t="s">
        <v>26</v>
      </c>
      <c r="Q640">
        <v>1000</v>
      </c>
      <c r="W640">
        <v>0</v>
      </c>
      <c r="X640">
        <v>529508801</v>
      </c>
      <c r="Y640">
        <v>4.3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6.14</v>
      </c>
      <c r="AJ640">
        <v>1</v>
      </c>
      <c r="AK640">
        <v>1</v>
      </c>
      <c r="AL640">
        <v>1</v>
      </c>
      <c r="AN640">
        <v>0</v>
      </c>
      <c r="AO640">
        <v>0</v>
      </c>
      <c r="AP640">
        <v>0</v>
      </c>
      <c r="AQ640">
        <v>0</v>
      </c>
      <c r="AR640">
        <v>0</v>
      </c>
      <c r="AS640" t="s">
        <v>3</v>
      </c>
      <c r="AT640">
        <v>4.3</v>
      </c>
      <c r="AU640" t="s">
        <v>3</v>
      </c>
      <c r="AV640">
        <v>0</v>
      </c>
      <c r="AW640">
        <v>1</v>
      </c>
      <c r="AX640">
        <v>-1</v>
      </c>
      <c r="AY640">
        <v>0</v>
      </c>
      <c r="AZ640">
        <v>0</v>
      </c>
      <c r="BA640" t="s">
        <v>3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Y640*Source!I328</f>
        <v>0.97524</v>
      </c>
      <c r="CY640">
        <f>AA640</f>
        <v>0</v>
      </c>
      <c r="CZ640">
        <f>AE640</f>
        <v>0</v>
      </c>
      <c r="DA640">
        <f>AI640</f>
        <v>6.14</v>
      </c>
      <c r="DB640">
        <f>ROUND(ROUND(AT640*CZ640,2),2)</f>
        <v>0</v>
      </c>
      <c r="DC640">
        <f>ROUND(ROUND(AT640*AG640,2),2)</f>
        <v>0</v>
      </c>
    </row>
    <row r="641" spans="1:107" x14ac:dyDescent="0.2">
      <c r="A641">
        <f>ROW(Source!A331)</f>
        <v>331</v>
      </c>
      <c r="B641">
        <v>53551706</v>
      </c>
      <c r="C641">
        <v>53553599</v>
      </c>
      <c r="D641">
        <v>18406804</v>
      </c>
      <c r="E641">
        <v>1</v>
      </c>
      <c r="F641">
        <v>1</v>
      </c>
      <c r="G641">
        <v>1</v>
      </c>
      <c r="H641">
        <v>1</v>
      </c>
      <c r="I641" t="s">
        <v>1560</v>
      </c>
      <c r="J641" t="s">
        <v>3</v>
      </c>
      <c r="K641" t="s">
        <v>1561</v>
      </c>
      <c r="L641">
        <v>1369</v>
      </c>
      <c r="N641">
        <v>1013</v>
      </c>
      <c r="O641" t="s">
        <v>1486</v>
      </c>
      <c r="P641" t="s">
        <v>1486</v>
      </c>
      <c r="Q641">
        <v>1</v>
      </c>
      <c r="W641">
        <v>0</v>
      </c>
      <c r="X641">
        <v>254330056</v>
      </c>
      <c r="Y641">
        <v>26.242999999999999</v>
      </c>
      <c r="AA641">
        <v>0</v>
      </c>
      <c r="AB641">
        <v>0</v>
      </c>
      <c r="AC641">
        <v>0</v>
      </c>
      <c r="AD641">
        <v>274.87</v>
      </c>
      <c r="AE641">
        <v>0</v>
      </c>
      <c r="AF641">
        <v>0</v>
      </c>
      <c r="AG641">
        <v>0</v>
      </c>
      <c r="AH641">
        <v>274.87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22.82</v>
      </c>
      <c r="AU641" t="s">
        <v>16</v>
      </c>
      <c r="AV641">
        <v>1</v>
      </c>
      <c r="AW641">
        <v>2</v>
      </c>
      <c r="AX641">
        <v>53553602</v>
      </c>
      <c r="AY641">
        <v>2</v>
      </c>
      <c r="AZ641">
        <v>137216</v>
      </c>
      <c r="BA641">
        <v>599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Y641*Source!I331</f>
        <v>173.90186379999997</v>
      </c>
      <c r="CY641">
        <f>AD641</f>
        <v>274.87</v>
      </c>
      <c r="CZ641">
        <f>AH641</f>
        <v>274.87</v>
      </c>
      <c r="DA641">
        <f>AL641</f>
        <v>1</v>
      </c>
      <c r="DB641">
        <f>ROUND((ROUND(AT641*CZ641,2)*ROUND(1.15,7)),2)</f>
        <v>7213.41</v>
      </c>
      <c r="DC641">
        <f>ROUND((ROUND(AT641*AG641,2)*ROUND(1.15,7)),2)</f>
        <v>0</v>
      </c>
    </row>
    <row r="642" spans="1:107" x14ac:dyDescent="0.2">
      <c r="A642">
        <f>ROW(Source!A331)</f>
        <v>331</v>
      </c>
      <c r="B642">
        <v>53551706</v>
      </c>
      <c r="C642">
        <v>53553599</v>
      </c>
      <c r="D642">
        <v>41131183</v>
      </c>
      <c r="E642">
        <v>1</v>
      </c>
      <c r="F642">
        <v>1</v>
      </c>
      <c r="G642">
        <v>1</v>
      </c>
      <c r="H642">
        <v>3</v>
      </c>
      <c r="I642" t="s">
        <v>24</v>
      </c>
      <c r="J642" t="s">
        <v>399</v>
      </c>
      <c r="K642" t="s">
        <v>25</v>
      </c>
      <c r="L642">
        <v>1348</v>
      </c>
      <c r="N642">
        <v>1009</v>
      </c>
      <c r="O642" t="s">
        <v>26</v>
      </c>
      <c r="P642" t="s">
        <v>26</v>
      </c>
      <c r="Q642">
        <v>1000</v>
      </c>
      <c r="W642">
        <v>0</v>
      </c>
      <c r="X642">
        <v>529508801</v>
      </c>
      <c r="Y642">
        <v>0.05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0</v>
      </c>
      <c r="AP642">
        <v>0</v>
      </c>
      <c r="AQ642">
        <v>0</v>
      </c>
      <c r="AR642">
        <v>0</v>
      </c>
      <c r="AS642" t="s">
        <v>3</v>
      </c>
      <c r="AT642">
        <v>0.05</v>
      </c>
      <c r="AU642" t="s">
        <v>3</v>
      </c>
      <c r="AV642">
        <v>0</v>
      </c>
      <c r="AW642">
        <v>1</v>
      </c>
      <c r="AX642">
        <v>-1</v>
      </c>
      <c r="AY642">
        <v>0</v>
      </c>
      <c r="AZ642">
        <v>0</v>
      </c>
      <c r="BA642" t="s">
        <v>3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Y642*Source!I331</f>
        <v>0.33133000000000001</v>
      </c>
      <c r="CY642">
        <f>AA642</f>
        <v>0</v>
      </c>
      <c r="CZ642">
        <f>AE642</f>
        <v>0</v>
      </c>
      <c r="DA642">
        <f>AI642</f>
        <v>1</v>
      </c>
      <c r="DB642">
        <f>ROUND(ROUND(AT642*CZ642,2),2)</f>
        <v>0</v>
      </c>
      <c r="DC642">
        <f>ROUND(ROUND(AT642*AG642,2),2)</f>
        <v>0</v>
      </c>
    </row>
    <row r="643" spans="1:107" x14ac:dyDescent="0.2">
      <c r="A643">
        <f>ROW(Source!A332)</f>
        <v>332</v>
      </c>
      <c r="B643">
        <v>53551707</v>
      </c>
      <c r="C643">
        <v>53553599</v>
      </c>
      <c r="D643">
        <v>18406804</v>
      </c>
      <c r="E643">
        <v>1</v>
      </c>
      <c r="F643">
        <v>1</v>
      </c>
      <c r="G643">
        <v>1</v>
      </c>
      <c r="H643">
        <v>1</v>
      </c>
      <c r="I643" t="s">
        <v>1560</v>
      </c>
      <c r="J643" t="s">
        <v>3</v>
      </c>
      <c r="K643" t="s">
        <v>1561</v>
      </c>
      <c r="L643">
        <v>1369</v>
      </c>
      <c r="N643">
        <v>1013</v>
      </c>
      <c r="O643" t="s">
        <v>1486</v>
      </c>
      <c r="P643" t="s">
        <v>1486</v>
      </c>
      <c r="Q643">
        <v>1</v>
      </c>
      <c r="W643">
        <v>0</v>
      </c>
      <c r="X643">
        <v>254330056</v>
      </c>
      <c r="Y643">
        <v>26.242999999999999</v>
      </c>
      <c r="AA643">
        <v>0</v>
      </c>
      <c r="AB643">
        <v>0</v>
      </c>
      <c r="AC643">
        <v>0</v>
      </c>
      <c r="AD643">
        <v>274.87</v>
      </c>
      <c r="AE643">
        <v>0</v>
      </c>
      <c r="AF643">
        <v>0</v>
      </c>
      <c r="AG643">
        <v>0</v>
      </c>
      <c r="AH643">
        <v>274.87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22.82</v>
      </c>
      <c r="AU643" t="s">
        <v>16</v>
      </c>
      <c r="AV643">
        <v>1</v>
      </c>
      <c r="AW643">
        <v>2</v>
      </c>
      <c r="AX643">
        <v>53553602</v>
      </c>
      <c r="AY643">
        <v>2</v>
      </c>
      <c r="AZ643">
        <v>137216</v>
      </c>
      <c r="BA643">
        <v>600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Y643*Source!I332</f>
        <v>173.90186379999997</v>
      </c>
      <c r="CY643">
        <f>AD643</f>
        <v>274.87</v>
      </c>
      <c r="CZ643">
        <f>AH643</f>
        <v>274.87</v>
      </c>
      <c r="DA643">
        <f>AL643</f>
        <v>1</v>
      </c>
      <c r="DB643">
        <f>ROUND((ROUND(AT643*CZ643,2)*ROUND(1.15,7)),2)</f>
        <v>7213.41</v>
      </c>
      <c r="DC643">
        <f>ROUND((ROUND(AT643*AG643,2)*ROUND(1.15,7)),2)</f>
        <v>0</v>
      </c>
    </row>
    <row r="644" spans="1:107" x14ac:dyDescent="0.2">
      <c r="A644">
        <f>ROW(Source!A332)</f>
        <v>332</v>
      </c>
      <c r="B644">
        <v>53551707</v>
      </c>
      <c r="C644">
        <v>53553599</v>
      </c>
      <c r="D644">
        <v>41131183</v>
      </c>
      <c r="E644">
        <v>1</v>
      </c>
      <c r="F644">
        <v>1</v>
      </c>
      <c r="G644">
        <v>1</v>
      </c>
      <c r="H644">
        <v>3</v>
      </c>
      <c r="I644" t="s">
        <v>24</v>
      </c>
      <c r="J644" t="s">
        <v>399</v>
      </c>
      <c r="K644" t="s">
        <v>25</v>
      </c>
      <c r="L644">
        <v>1348</v>
      </c>
      <c r="N644">
        <v>1009</v>
      </c>
      <c r="O644" t="s">
        <v>26</v>
      </c>
      <c r="P644" t="s">
        <v>26</v>
      </c>
      <c r="Q644">
        <v>1000</v>
      </c>
      <c r="W644">
        <v>0</v>
      </c>
      <c r="X644">
        <v>529508801</v>
      </c>
      <c r="Y644">
        <v>0.05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6.14</v>
      </c>
      <c r="AJ644">
        <v>1</v>
      </c>
      <c r="AK644">
        <v>1</v>
      </c>
      <c r="AL644">
        <v>1</v>
      </c>
      <c r="AN644">
        <v>0</v>
      </c>
      <c r="AO644">
        <v>0</v>
      </c>
      <c r="AP644">
        <v>0</v>
      </c>
      <c r="AQ644">
        <v>0</v>
      </c>
      <c r="AR644">
        <v>0</v>
      </c>
      <c r="AS644" t="s">
        <v>3</v>
      </c>
      <c r="AT644">
        <v>0.05</v>
      </c>
      <c r="AU644" t="s">
        <v>3</v>
      </c>
      <c r="AV644">
        <v>0</v>
      </c>
      <c r="AW644">
        <v>1</v>
      </c>
      <c r="AX644">
        <v>-1</v>
      </c>
      <c r="AY644">
        <v>0</v>
      </c>
      <c r="AZ644">
        <v>0</v>
      </c>
      <c r="BA644" t="s">
        <v>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Y644*Source!I332</f>
        <v>0.33133000000000001</v>
      </c>
      <c r="CY644">
        <f>AA644</f>
        <v>0</v>
      </c>
      <c r="CZ644">
        <f>AE644</f>
        <v>0</v>
      </c>
      <c r="DA644">
        <f>AI644</f>
        <v>6.14</v>
      </c>
      <c r="DB644">
        <f>ROUND(ROUND(AT644*CZ644,2),2)</f>
        <v>0</v>
      </c>
      <c r="DC644">
        <f>ROUND(ROUND(AT644*AG644,2),2)</f>
        <v>0</v>
      </c>
    </row>
    <row r="645" spans="1:107" x14ac:dyDescent="0.2">
      <c r="A645">
        <f>ROW(Source!A335)</f>
        <v>335</v>
      </c>
      <c r="B645">
        <v>53551706</v>
      </c>
      <c r="C645">
        <v>53553604</v>
      </c>
      <c r="D645">
        <v>18407150</v>
      </c>
      <c r="E645">
        <v>1</v>
      </c>
      <c r="F645">
        <v>1</v>
      </c>
      <c r="G645">
        <v>1</v>
      </c>
      <c r="H645">
        <v>1</v>
      </c>
      <c r="I645" t="s">
        <v>1552</v>
      </c>
      <c r="J645" t="s">
        <v>3</v>
      </c>
      <c r="K645" t="s">
        <v>1553</v>
      </c>
      <c r="L645">
        <v>1369</v>
      </c>
      <c r="N645">
        <v>1013</v>
      </c>
      <c r="O645" t="s">
        <v>1486</v>
      </c>
      <c r="P645" t="s">
        <v>1486</v>
      </c>
      <c r="Q645">
        <v>1</v>
      </c>
      <c r="W645">
        <v>0</v>
      </c>
      <c r="X645">
        <v>-931037793</v>
      </c>
      <c r="Y645">
        <v>0.13224999999999998</v>
      </c>
      <c r="AA645">
        <v>0</v>
      </c>
      <c r="AB645">
        <v>0</v>
      </c>
      <c r="AC645">
        <v>0</v>
      </c>
      <c r="AD645">
        <v>300.60000000000002</v>
      </c>
      <c r="AE645">
        <v>0</v>
      </c>
      <c r="AF645">
        <v>0</v>
      </c>
      <c r="AG645">
        <v>0</v>
      </c>
      <c r="AH645">
        <v>300.60000000000002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0.1</v>
      </c>
      <c r="AU645" t="s">
        <v>62</v>
      </c>
      <c r="AV645">
        <v>1</v>
      </c>
      <c r="AW645">
        <v>2</v>
      </c>
      <c r="AX645">
        <v>53553607</v>
      </c>
      <c r="AY645">
        <v>2</v>
      </c>
      <c r="AZ645">
        <v>131072</v>
      </c>
      <c r="BA645">
        <v>601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Y645*Source!I335</f>
        <v>0</v>
      </c>
      <c r="CY645">
        <f>AD645</f>
        <v>300.60000000000002</v>
      </c>
      <c r="CZ645">
        <f>AH645</f>
        <v>300.60000000000002</v>
      </c>
      <c r="DA645">
        <f>AL645</f>
        <v>1</v>
      </c>
      <c r="DB645">
        <f>ROUND((ROUND(AT645*CZ645,2)*ROUND((1.15*1.15),7)),2)</f>
        <v>39.75</v>
      </c>
      <c r="DC645">
        <f>ROUND((ROUND(AT645*AG645,2)*ROUND((1.15*1.15),7)),2)</f>
        <v>0</v>
      </c>
    </row>
    <row r="646" spans="1:107" x14ac:dyDescent="0.2">
      <c r="A646">
        <f>ROW(Source!A335)</f>
        <v>335</v>
      </c>
      <c r="B646">
        <v>53551706</v>
      </c>
      <c r="C646">
        <v>53553604</v>
      </c>
      <c r="D646">
        <v>29174567</v>
      </c>
      <c r="E646">
        <v>1</v>
      </c>
      <c r="F646">
        <v>1</v>
      </c>
      <c r="G646">
        <v>1</v>
      </c>
      <c r="H646">
        <v>2</v>
      </c>
      <c r="I646" t="s">
        <v>1684</v>
      </c>
      <c r="J646" t="s">
        <v>1685</v>
      </c>
      <c r="K646" t="s">
        <v>1686</v>
      </c>
      <c r="L646">
        <v>1368</v>
      </c>
      <c r="N646">
        <v>1011</v>
      </c>
      <c r="O646" t="s">
        <v>1494</v>
      </c>
      <c r="P646" t="s">
        <v>1494</v>
      </c>
      <c r="Q646">
        <v>1</v>
      </c>
      <c r="W646">
        <v>0</v>
      </c>
      <c r="X646">
        <v>416705547</v>
      </c>
      <c r="Y646">
        <v>0.14374999999999999</v>
      </c>
      <c r="AA646">
        <v>0</v>
      </c>
      <c r="AB646">
        <v>2.7</v>
      </c>
      <c r="AC646">
        <v>0</v>
      </c>
      <c r="AD646">
        <v>0</v>
      </c>
      <c r="AE646">
        <v>0</v>
      </c>
      <c r="AF646">
        <v>2.7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0.1</v>
      </c>
      <c r="AU646" t="s">
        <v>61</v>
      </c>
      <c r="AV646">
        <v>0</v>
      </c>
      <c r="AW646">
        <v>2</v>
      </c>
      <c r="AX646">
        <v>53553608</v>
      </c>
      <c r="AY646">
        <v>1</v>
      </c>
      <c r="AZ646">
        <v>0</v>
      </c>
      <c r="BA646">
        <v>602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Y646*Source!I335</f>
        <v>0</v>
      </c>
      <c r="CY646">
        <f>AB646</f>
        <v>2.7</v>
      </c>
      <c r="CZ646">
        <f>AF646</f>
        <v>2.7</v>
      </c>
      <c r="DA646">
        <f>AJ646</f>
        <v>1</v>
      </c>
      <c r="DB646">
        <f>ROUND((ROUND(AT646*CZ646,2)*ROUND((1.25*1.15),7)),2)</f>
        <v>0.39</v>
      </c>
      <c r="DC646">
        <f>ROUND((ROUND(AT646*AG646,2)*ROUND((1.25*1.15),7)),2)</f>
        <v>0</v>
      </c>
    </row>
    <row r="647" spans="1:107" x14ac:dyDescent="0.2">
      <c r="A647">
        <f>ROW(Source!A336)</f>
        <v>336</v>
      </c>
      <c r="B647">
        <v>53551707</v>
      </c>
      <c r="C647">
        <v>53553604</v>
      </c>
      <c r="D647">
        <v>18407150</v>
      </c>
      <c r="E647">
        <v>1</v>
      </c>
      <c r="F647">
        <v>1</v>
      </c>
      <c r="G647">
        <v>1</v>
      </c>
      <c r="H647">
        <v>1</v>
      </c>
      <c r="I647" t="s">
        <v>1552</v>
      </c>
      <c r="J647" t="s">
        <v>3</v>
      </c>
      <c r="K647" t="s">
        <v>1553</v>
      </c>
      <c r="L647">
        <v>1369</v>
      </c>
      <c r="N647">
        <v>1013</v>
      </c>
      <c r="O647" t="s">
        <v>1486</v>
      </c>
      <c r="P647" t="s">
        <v>1486</v>
      </c>
      <c r="Q647">
        <v>1</v>
      </c>
      <c r="W647">
        <v>0</v>
      </c>
      <c r="X647">
        <v>-931037793</v>
      </c>
      <c r="Y647">
        <v>0.13224999999999998</v>
      </c>
      <c r="AA647">
        <v>0</v>
      </c>
      <c r="AB647">
        <v>0</v>
      </c>
      <c r="AC647">
        <v>0</v>
      </c>
      <c r="AD647">
        <v>300.60000000000002</v>
      </c>
      <c r="AE647">
        <v>0</v>
      </c>
      <c r="AF647">
        <v>0</v>
      </c>
      <c r="AG647">
        <v>0</v>
      </c>
      <c r="AH647">
        <v>300.60000000000002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0.1</v>
      </c>
      <c r="AU647" t="s">
        <v>62</v>
      </c>
      <c r="AV647">
        <v>1</v>
      </c>
      <c r="AW647">
        <v>2</v>
      </c>
      <c r="AX647">
        <v>53553607</v>
      </c>
      <c r="AY647">
        <v>2</v>
      </c>
      <c r="AZ647">
        <v>131072</v>
      </c>
      <c r="BA647">
        <v>603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Y647*Source!I336</f>
        <v>0</v>
      </c>
      <c r="CY647">
        <f>AD647</f>
        <v>300.60000000000002</v>
      </c>
      <c r="CZ647">
        <f>AH647</f>
        <v>300.60000000000002</v>
      </c>
      <c r="DA647">
        <f>AL647</f>
        <v>1</v>
      </c>
      <c r="DB647">
        <f>ROUND((ROUND(AT647*CZ647,2)*ROUND((1.15*1.15),7)),2)</f>
        <v>39.75</v>
      </c>
      <c r="DC647">
        <f>ROUND((ROUND(AT647*AG647,2)*ROUND((1.15*1.15),7)),2)</f>
        <v>0</v>
      </c>
    </row>
    <row r="648" spans="1:107" x14ac:dyDescent="0.2">
      <c r="A648">
        <f>ROW(Source!A336)</f>
        <v>336</v>
      </c>
      <c r="B648">
        <v>53551707</v>
      </c>
      <c r="C648">
        <v>53553604</v>
      </c>
      <c r="D648">
        <v>29174567</v>
      </c>
      <c r="E648">
        <v>1</v>
      </c>
      <c r="F648">
        <v>1</v>
      </c>
      <c r="G648">
        <v>1</v>
      </c>
      <c r="H648">
        <v>2</v>
      </c>
      <c r="I648" t="s">
        <v>1684</v>
      </c>
      <c r="J648" t="s">
        <v>1685</v>
      </c>
      <c r="K648" t="s">
        <v>1686</v>
      </c>
      <c r="L648">
        <v>1368</v>
      </c>
      <c r="N648">
        <v>1011</v>
      </c>
      <c r="O648" t="s">
        <v>1494</v>
      </c>
      <c r="P648" t="s">
        <v>1494</v>
      </c>
      <c r="Q648">
        <v>1</v>
      </c>
      <c r="W648">
        <v>0</v>
      </c>
      <c r="X648">
        <v>416705547</v>
      </c>
      <c r="Y648">
        <v>0.14374999999999999</v>
      </c>
      <c r="AA648">
        <v>0</v>
      </c>
      <c r="AB648">
        <v>2.7</v>
      </c>
      <c r="AC648">
        <v>0</v>
      </c>
      <c r="AD648">
        <v>0</v>
      </c>
      <c r="AE648">
        <v>0</v>
      </c>
      <c r="AF648">
        <v>2.7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0.1</v>
      </c>
      <c r="AU648" t="s">
        <v>61</v>
      </c>
      <c r="AV648">
        <v>0</v>
      </c>
      <c r="AW648">
        <v>2</v>
      </c>
      <c r="AX648">
        <v>53553608</v>
      </c>
      <c r="AY648">
        <v>1</v>
      </c>
      <c r="AZ648">
        <v>0</v>
      </c>
      <c r="BA648">
        <v>604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Y648*Source!I336</f>
        <v>0</v>
      </c>
      <c r="CY648">
        <f>AB648</f>
        <v>2.7</v>
      </c>
      <c r="CZ648">
        <f>AF648</f>
        <v>2.7</v>
      </c>
      <c r="DA648">
        <f>AJ648</f>
        <v>1</v>
      </c>
      <c r="DB648">
        <f>ROUND((ROUND(AT648*CZ648,2)*ROUND((1.25*1.15),7)),2)</f>
        <v>0.39</v>
      </c>
      <c r="DC648">
        <f>ROUND((ROUND(AT648*AG648,2)*ROUND((1.25*1.15),7)),2)</f>
        <v>0</v>
      </c>
    </row>
    <row r="649" spans="1:107" x14ac:dyDescent="0.2">
      <c r="A649">
        <f>ROW(Source!A337)</f>
        <v>337</v>
      </c>
      <c r="B649">
        <v>53551706</v>
      </c>
      <c r="C649">
        <v>53553609</v>
      </c>
      <c r="D649">
        <v>18409850</v>
      </c>
      <c r="E649">
        <v>1</v>
      </c>
      <c r="F649">
        <v>1</v>
      </c>
      <c r="G649">
        <v>1</v>
      </c>
      <c r="H649">
        <v>1</v>
      </c>
      <c r="I649" t="s">
        <v>1676</v>
      </c>
      <c r="J649" t="s">
        <v>3</v>
      </c>
      <c r="K649" t="s">
        <v>1677</v>
      </c>
      <c r="L649">
        <v>1369</v>
      </c>
      <c r="N649">
        <v>1013</v>
      </c>
      <c r="O649" t="s">
        <v>1486</v>
      </c>
      <c r="P649" t="s">
        <v>1486</v>
      </c>
      <c r="Q649">
        <v>1</v>
      </c>
      <c r="W649">
        <v>0</v>
      </c>
      <c r="X649">
        <v>855544366</v>
      </c>
      <c r="Y649">
        <v>121.66999999999999</v>
      </c>
      <c r="AA649">
        <v>0</v>
      </c>
      <c r="AB649">
        <v>0</v>
      </c>
      <c r="AC649">
        <v>0</v>
      </c>
      <c r="AD649">
        <v>319.63</v>
      </c>
      <c r="AE649">
        <v>0</v>
      </c>
      <c r="AF649">
        <v>0</v>
      </c>
      <c r="AG649">
        <v>0</v>
      </c>
      <c r="AH649">
        <v>319.63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92</v>
      </c>
      <c r="AU649" t="s">
        <v>62</v>
      </c>
      <c r="AV649">
        <v>1</v>
      </c>
      <c r="AW649">
        <v>2</v>
      </c>
      <c r="AX649">
        <v>53553628</v>
      </c>
      <c r="AY649">
        <v>2</v>
      </c>
      <c r="AZ649">
        <v>137216</v>
      </c>
      <c r="BA649">
        <v>605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Y649*Source!I337</f>
        <v>977.20477199999982</v>
      </c>
      <c r="CY649">
        <f>AD649</f>
        <v>319.63</v>
      </c>
      <c r="CZ649">
        <f>AH649</f>
        <v>319.63</v>
      </c>
      <c r="DA649">
        <f>AL649</f>
        <v>1</v>
      </c>
      <c r="DB649">
        <f>ROUND((ROUND(AT649*CZ649,2)*ROUND((1.15*1.15),7)),2)</f>
        <v>38889.379999999997</v>
      </c>
      <c r="DC649">
        <f>ROUND((ROUND(AT649*AG649,2)*ROUND((1.15*1.15),7)),2)</f>
        <v>0</v>
      </c>
    </row>
    <row r="650" spans="1:107" x14ac:dyDescent="0.2">
      <c r="A650">
        <f>ROW(Source!A337)</f>
        <v>337</v>
      </c>
      <c r="B650">
        <v>53551706</v>
      </c>
      <c r="C650">
        <v>53553609</v>
      </c>
      <c r="D650">
        <v>29173472</v>
      </c>
      <c r="E650">
        <v>1</v>
      </c>
      <c r="F650">
        <v>1</v>
      </c>
      <c r="G650">
        <v>1</v>
      </c>
      <c r="H650">
        <v>2</v>
      </c>
      <c r="I650" t="s">
        <v>1757</v>
      </c>
      <c r="J650" t="s">
        <v>1758</v>
      </c>
      <c r="K650" t="s">
        <v>1759</v>
      </c>
      <c r="L650">
        <v>1368</v>
      </c>
      <c r="N650">
        <v>1011</v>
      </c>
      <c r="O650" t="s">
        <v>1494</v>
      </c>
      <c r="P650" t="s">
        <v>1494</v>
      </c>
      <c r="Q650">
        <v>1</v>
      </c>
      <c r="W650">
        <v>0</v>
      </c>
      <c r="X650">
        <v>-1937814132</v>
      </c>
      <c r="Y650">
        <v>3.1624999999999996</v>
      </c>
      <c r="AA650">
        <v>0</v>
      </c>
      <c r="AB650">
        <v>3</v>
      </c>
      <c r="AC650">
        <v>0</v>
      </c>
      <c r="AD650">
        <v>0</v>
      </c>
      <c r="AE650">
        <v>0</v>
      </c>
      <c r="AF650">
        <v>3</v>
      </c>
      <c r="AG650">
        <v>0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2.2000000000000002</v>
      </c>
      <c r="AU650" t="s">
        <v>61</v>
      </c>
      <c r="AV650">
        <v>0</v>
      </c>
      <c r="AW650">
        <v>2</v>
      </c>
      <c r="AX650">
        <v>53553629</v>
      </c>
      <c r="AY650">
        <v>1</v>
      </c>
      <c r="AZ650">
        <v>6144</v>
      </c>
      <c r="BA650">
        <v>606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Y650*Source!I337</f>
        <v>25.399934999999996</v>
      </c>
      <c r="CY650">
        <f>AB650</f>
        <v>3</v>
      </c>
      <c r="CZ650">
        <f>AF650</f>
        <v>3</v>
      </c>
      <c r="DA650">
        <f>AJ650</f>
        <v>1</v>
      </c>
      <c r="DB650">
        <f>ROUND((ROUND(AT650*CZ650,2)*ROUND((1.25*1.15),7)),2)</f>
        <v>9.49</v>
      </c>
      <c r="DC650">
        <f>ROUND((ROUND(AT650*AG650,2)*ROUND((1.25*1.15),7)),2)</f>
        <v>0</v>
      </c>
    </row>
    <row r="651" spans="1:107" x14ac:dyDescent="0.2">
      <c r="A651">
        <f>ROW(Source!A337)</f>
        <v>337</v>
      </c>
      <c r="B651">
        <v>53551706</v>
      </c>
      <c r="C651">
        <v>53553609</v>
      </c>
      <c r="D651">
        <v>29174538</v>
      </c>
      <c r="E651">
        <v>1</v>
      </c>
      <c r="F651">
        <v>1</v>
      </c>
      <c r="G651">
        <v>1</v>
      </c>
      <c r="H651">
        <v>2</v>
      </c>
      <c r="I651" t="s">
        <v>1760</v>
      </c>
      <c r="J651" t="s">
        <v>1761</v>
      </c>
      <c r="K651" t="s">
        <v>1762</v>
      </c>
      <c r="L651">
        <v>1368</v>
      </c>
      <c r="N651">
        <v>1011</v>
      </c>
      <c r="O651" t="s">
        <v>1494</v>
      </c>
      <c r="P651" t="s">
        <v>1494</v>
      </c>
      <c r="Q651">
        <v>1</v>
      </c>
      <c r="W651">
        <v>0</v>
      </c>
      <c r="X651">
        <v>1535098105</v>
      </c>
      <c r="Y651">
        <v>0.24437500000000001</v>
      </c>
      <c r="AA651">
        <v>0</v>
      </c>
      <c r="AB651">
        <v>33.590000000000003</v>
      </c>
      <c r="AC651">
        <v>0</v>
      </c>
      <c r="AD651">
        <v>0</v>
      </c>
      <c r="AE651">
        <v>0</v>
      </c>
      <c r="AF651">
        <v>33.590000000000003</v>
      </c>
      <c r="AG651">
        <v>0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1</v>
      </c>
      <c r="AQ651">
        <v>0</v>
      </c>
      <c r="AR651">
        <v>0</v>
      </c>
      <c r="AS651" t="s">
        <v>3</v>
      </c>
      <c r="AT651">
        <v>0.17</v>
      </c>
      <c r="AU651" t="s">
        <v>61</v>
      </c>
      <c r="AV651">
        <v>0</v>
      </c>
      <c r="AW651">
        <v>2</v>
      </c>
      <c r="AX651">
        <v>53553630</v>
      </c>
      <c r="AY651">
        <v>1</v>
      </c>
      <c r="AZ651">
        <v>6144</v>
      </c>
      <c r="BA651">
        <v>607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Y651*Source!I337</f>
        <v>1.9627222499999999</v>
      </c>
      <c r="CY651">
        <f>AB651</f>
        <v>33.590000000000003</v>
      </c>
      <c r="CZ651">
        <f>AF651</f>
        <v>33.590000000000003</v>
      </c>
      <c r="DA651">
        <f>AJ651</f>
        <v>1</v>
      </c>
      <c r="DB651">
        <f>ROUND((ROUND(AT651*CZ651,2)*ROUND((1.25*1.15),7)),2)</f>
        <v>8.2100000000000009</v>
      </c>
      <c r="DC651">
        <f>ROUND((ROUND(AT651*AG651,2)*ROUND((1.25*1.15),7)),2)</f>
        <v>0</v>
      </c>
    </row>
    <row r="652" spans="1:107" x14ac:dyDescent="0.2">
      <c r="A652">
        <f>ROW(Source!A337)</f>
        <v>337</v>
      </c>
      <c r="B652">
        <v>53551706</v>
      </c>
      <c r="C652">
        <v>53553609</v>
      </c>
      <c r="D652">
        <v>29174580</v>
      </c>
      <c r="E652">
        <v>1</v>
      </c>
      <c r="F652">
        <v>1</v>
      </c>
      <c r="G652">
        <v>1</v>
      </c>
      <c r="H652">
        <v>2</v>
      </c>
      <c r="I652" t="s">
        <v>1661</v>
      </c>
      <c r="J652" t="s">
        <v>1662</v>
      </c>
      <c r="K652" t="s">
        <v>1663</v>
      </c>
      <c r="L652">
        <v>1368</v>
      </c>
      <c r="N652">
        <v>1011</v>
      </c>
      <c r="O652" t="s">
        <v>1494</v>
      </c>
      <c r="P652" t="s">
        <v>1494</v>
      </c>
      <c r="Q652">
        <v>1</v>
      </c>
      <c r="W652">
        <v>0</v>
      </c>
      <c r="X652">
        <v>-991672839</v>
      </c>
      <c r="Y652">
        <v>1.2506249999999999</v>
      </c>
      <c r="AA652">
        <v>0</v>
      </c>
      <c r="AB652">
        <v>2.08</v>
      </c>
      <c r="AC652">
        <v>0</v>
      </c>
      <c r="AD652">
        <v>0</v>
      </c>
      <c r="AE652">
        <v>0</v>
      </c>
      <c r="AF652">
        <v>2.08</v>
      </c>
      <c r="AG652">
        <v>0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1</v>
      </c>
      <c r="AQ652">
        <v>0</v>
      </c>
      <c r="AR652">
        <v>0</v>
      </c>
      <c r="AS652" t="s">
        <v>3</v>
      </c>
      <c r="AT652">
        <v>0.87</v>
      </c>
      <c r="AU652" t="s">
        <v>61</v>
      </c>
      <c r="AV652">
        <v>0</v>
      </c>
      <c r="AW652">
        <v>2</v>
      </c>
      <c r="AX652">
        <v>53553631</v>
      </c>
      <c r="AY652">
        <v>1</v>
      </c>
      <c r="AZ652">
        <v>6144</v>
      </c>
      <c r="BA652">
        <v>608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Y652*Source!I337</f>
        <v>10.044519749999997</v>
      </c>
      <c r="CY652">
        <f>AB652</f>
        <v>2.08</v>
      </c>
      <c r="CZ652">
        <f>AF652</f>
        <v>2.08</v>
      </c>
      <c r="DA652">
        <f>AJ652</f>
        <v>1</v>
      </c>
      <c r="DB652">
        <f>ROUND((ROUND(AT652*CZ652,2)*ROUND((1.25*1.15),7)),2)</f>
        <v>2.6</v>
      </c>
      <c r="DC652">
        <f>ROUND((ROUND(AT652*AG652,2)*ROUND((1.25*1.15),7)),2)</f>
        <v>0</v>
      </c>
    </row>
    <row r="653" spans="1:107" x14ac:dyDescent="0.2">
      <c r="A653">
        <f>ROW(Source!A337)</f>
        <v>337</v>
      </c>
      <c r="B653">
        <v>53551706</v>
      </c>
      <c r="C653">
        <v>53553609</v>
      </c>
      <c r="D653">
        <v>29109354</v>
      </c>
      <c r="E653">
        <v>1</v>
      </c>
      <c r="F653">
        <v>1</v>
      </c>
      <c r="G653">
        <v>1</v>
      </c>
      <c r="H653">
        <v>3</v>
      </c>
      <c r="I653" t="s">
        <v>1763</v>
      </c>
      <c r="J653" t="s">
        <v>1764</v>
      </c>
      <c r="K653" t="s">
        <v>1765</v>
      </c>
      <c r="L653">
        <v>1346</v>
      </c>
      <c r="N653">
        <v>1009</v>
      </c>
      <c r="O653" t="s">
        <v>143</v>
      </c>
      <c r="P653" t="s">
        <v>143</v>
      </c>
      <c r="Q653">
        <v>1</v>
      </c>
      <c r="W653">
        <v>0</v>
      </c>
      <c r="X653">
        <v>-946734149</v>
      </c>
      <c r="Y653">
        <v>12</v>
      </c>
      <c r="AA653">
        <v>46.72</v>
      </c>
      <c r="AB653">
        <v>0</v>
      </c>
      <c r="AC653">
        <v>0</v>
      </c>
      <c r="AD653">
        <v>0</v>
      </c>
      <c r="AE653">
        <v>46.72</v>
      </c>
      <c r="AF653">
        <v>0</v>
      </c>
      <c r="AG653">
        <v>0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12</v>
      </c>
      <c r="AU653" t="s">
        <v>3</v>
      </c>
      <c r="AV653">
        <v>0</v>
      </c>
      <c r="AW653">
        <v>2</v>
      </c>
      <c r="AX653">
        <v>53553632</v>
      </c>
      <c r="AY653">
        <v>1</v>
      </c>
      <c r="AZ653">
        <v>0</v>
      </c>
      <c r="BA653">
        <v>609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Y653*Source!I337</f>
        <v>96.379199999999997</v>
      </c>
      <c r="CY653">
        <f t="shared" ref="CY653:CY666" si="122">AA653</f>
        <v>46.72</v>
      </c>
      <c r="CZ653">
        <f t="shared" ref="CZ653:CZ666" si="123">AE653</f>
        <v>46.72</v>
      </c>
      <c r="DA653">
        <f t="shared" ref="DA653:DA666" si="124">AI653</f>
        <v>1</v>
      </c>
      <c r="DB653">
        <f t="shared" ref="DB653:DB666" si="125">ROUND(ROUND(AT653*CZ653,2),2)</f>
        <v>560.64</v>
      </c>
      <c r="DC653">
        <f t="shared" ref="DC653:DC666" si="126">ROUND(ROUND(AT653*AG653,2),2)</f>
        <v>0</v>
      </c>
    </row>
    <row r="654" spans="1:107" x14ac:dyDescent="0.2">
      <c r="A654">
        <f>ROW(Source!A337)</f>
        <v>337</v>
      </c>
      <c r="B654">
        <v>53551706</v>
      </c>
      <c r="C654">
        <v>53553609</v>
      </c>
      <c r="D654">
        <v>29109414</v>
      </c>
      <c r="E654">
        <v>1</v>
      </c>
      <c r="F654">
        <v>1</v>
      </c>
      <c r="G654">
        <v>1</v>
      </c>
      <c r="H654">
        <v>3</v>
      </c>
      <c r="I654" t="s">
        <v>1766</v>
      </c>
      <c r="J654" t="s">
        <v>1767</v>
      </c>
      <c r="K654" t="s">
        <v>1768</v>
      </c>
      <c r="L654">
        <v>1346</v>
      </c>
      <c r="N654">
        <v>1009</v>
      </c>
      <c r="O654" t="s">
        <v>143</v>
      </c>
      <c r="P654" t="s">
        <v>143</v>
      </c>
      <c r="Q654">
        <v>1</v>
      </c>
      <c r="W654">
        <v>0</v>
      </c>
      <c r="X654">
        <v>-562222557</v>
      </c>
      <c r="Y654">
        <v>137</v>
      </c>
      <c r="AA654">
        <v>1.58</v>
      </c>
      <c r="AB654">
        <v>0</v>
      </c>
      <c r="AC654">
        <v>0</v>
      </c>
      <c r="AD654">
        <v>0</v>
      </c>
      <c r="AE654">
        <v>1.58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137</v>
      </c>
      <c r="AU654" t="s">
        <v>3</v>
      </c>
      <c r="AV654">
        <v>0</v>
      </c>
      <c r="AW654">
        <v>2</v>
      </c>
      <c r="AX654">
        <v>53553633</v>
      </c>
      <c r="AY654">
        <v>1</v>
      </c>
      <c r="AZ654">
        <v>0</v>
      </c>
      <c r="BA654">
        <v>610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Y654*Source!I337</f>
        <v>1100.3291999999999</v>
      </c>
      <c r="CY654">
        <f t="shared" si="122"/>
        <v>1.58</v>
      </c>
      <c r="CZ654">
        <f t="shared" si="123"/>
        <v>1.58</v>
      </c>
      <c r="DA654">
        <f t="shared" si="124"/>
        <v>1</v>
      </c>
      <c r="DB654">
        <f t="shared" si="125"/>
        <v>216.46</v>
      </c>
      <c r="DC654">
        <f t="shared" si="126"/>
        <v>0</v>
      </c>
    </row>
    <row r="655" spans="1:107" x14ac:dyDescent="0.2">
      <c r="A655">
        <f>ROW(Source!A337)</f>
        <v>337</v>
      </c>
      <c r="B655">
        <v>53551706</v>
      </c>
      <c r="C655">
        <v>53553609</v>
      </c>
      <c r="D655">
        <v>29109783</v>
      </c>
      <c r="E655">
        <v>1</v>
      </c>
      <c r="F655">
        <v>1</v>
      </c>
      <c r="G655">
        <v>1</v>
      </c>
      <c r="H655">
        <v>3</v>
      </c>
      <c r="I655" t="s">
        <v>1769</v>
      </c>
      <c r="J655" t="s">
        <v>1770</v>
      </c>
      <c r="K655" t="s">
        <v>1771</v>
      </c>
      <c r="L655">
        <v>1346</v>
      </c>
      <c r="N655">
        <v>1009</v>
      </c>
      <c r="O655" t="s">
        <v>143</v>
      </c>
      <c r="P655" t="s">
        <v>143</v>
      </c>
      <c r="Q655">
        <v>1</v>
      </c>
      <c r="W655">
        <v>0</v>
      </c>
      <c r="X655">
        <v>-1873276207</v>
      </c>
      <c r="Y655">
        <v>84</v>
      </c>
      <c r="AA655">
        <v>3.18</v>
      </c>
      <c r="AB655">
        <v>0</v>
      </c>
      <c r="AC655">
        <v>0</v>
      </c>
      <c r="AD655">
        <v>0</v>
      </c>
      <c r="AE655">
        <v>3.18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84</v>
      </c>
      <c r="AU655" t="s">
        <v>3</v>
      </c>
      <c r="AV655">
        <v>0</v>
      </c>
      <c r="AW655">
        <v>2</v>
      </c>
      <c r="AX655">
        <v>53553634</v>
      </c>
      <c r="AY655">
        <v>1</v>
      </c>
      <c r="AZ655">
        <v>0</v>
      </c>
      <c r="BA655">
        <v>611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Y655*Source!I337</f>
        <v>674.6543999999999</v>
      </c>
      <c r="CY655">
        <f t="shared" si="122"/>
        <v>3.18</v>
      </c>
      <c r="CZ655">
        <f t="shared" si="123"/>
        <v>3.18</v>
      </c>
      <c r="DA655">
        <f t="shared" si="124"/>
        <v>1</v>
      </c>
      <c r="DB655">
        <f t="shared" si="125"/>
        <v>267.12</v>
      </c>
      <c r="DC655">
        <f t="shared" si="126"/>
        <v>0</v>
      </c>
    </row>
    <row r="656" spans="1:107" x14ac:dyDescent="0.2">
      <c r="A656">
        <f>ROW(Source!A337)</f>
        <v>337</v>
      </c>
      <c r="B656">
        <v>53551706</v>
      </c>
      <c r="C656">
        <v>53553609</v>
      </c>
      <c r="D656">
        <v>29110699</v>
      </c>
      <c r="E656">
        <v>1</v>
      </c>
      <c r="F656">
        <v>1</v>
      </c>
      <c r="G656">
        <v>1</v>
      </c>
      <c r="H656">
        <v>3</v>
      </c>
      <c r="I656" t="s">
        <v>1772</v>
      </c>
      <c r="J656" t="s">
        <v>1773</v>
      </c>
      <c r="K656" t="s">
        <v>1774</v>
      </c>
      <c r="L656">
        <v>1301</v>
      </c>
      <c r="N656">
        <v>1003</v>
      </c>
      <c r="O656" t="s">
        <v>185</v>
      </c>
      <c r="P656" t="s">
        <v>185</v>
      </c>
      <c r="Q656">
        <v>1</v>
      </c>
      <c r="W656">
        <v>0</v>
      </c>
      <c r="X656">
        <v>-1957188591</v>
      </c>
      <c r="Y656">
        <v>155</v>
      </c>
      <c r="AA656">
        <v>0.17</v>
      </c>
      <c r="AB656">
        <v>0</v>
      </c>
      <c r="AC656">
        <v>0</v>
      </c>
      <c r="AD656">
        <v>0</v>
      </c>
      <c r="AE656">
        <v>0.17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155</v>
      </c>
      <c r="AU656" t="s">
        <v>3</v>
      </c>
      <c r="AV656">
        <v>0</v>
      </c>
      <c r="AW656">
        <v>2</v>
      </c>
      <c r="AX656">
        <v>53553635</v>
      </c>
      <c r="AY656">
        <v>1</v>
      </c>
      <c r="AZ656">
        <v>0</v>
      </c>
      <c r="BA656">
        <v>612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Y656*Source!I337</f>
        <v>1244.8979999999999</v>
      </c>
      <c r="CY656">
        <f t="shared" si="122"/>
        <v>0.17</v>
      </c>
      <c r="CZ656">
        <f t="shared" si="123"/>
        <v>0.17</v>
      </c>
      <c r="DA656">
        <f t="shared" si="124"/>
        <v>1</v>
      </c>
      <c r="DB656">
        <f t="shared" si="125"/>
        <v>26.35</v>
      </c>
      <c r="DC656">
        <f t="shared" si="126"/>
        <v>0</v>
      </c>
    </row>
    <row r="657" spans="1:107" x14ac:dyDescent="0.2">
      <c r="A657">
        <f>ROW(Source!A337)</f>
        <v>337</v>
      </c>
      <c r="B657">
        <v>53551706</v>
      </c>
      <c r="C657">
        <v>53553609</v>
      </c>
      <c r="D657">
        <v>29110797</v>
      </c>
      <c r="E657">
        <v>1</v>
      </c>
      <c r="F657">
        <v>1</v>
      </c>
      <c r="G657">
        <v>1</v>
      </c>
      <c r="H657">
        <v>3</v>
      </c>
      <c r="I657" t="s">
        <v>1775</v>
      </c>
      <c r="J657" t="s">
        <v>1776</v>
      </c>
      <c r="K657" t="s">
        <v>1777</v>
      </c>
      <c r="L657">
        <v>1308</v>
      </c>
      <c r="N657">
        <v>1003</v>
      </c>
      <c r="O657" t="s">
        <v>1150</v>
      </c>
      <c r="P657" t="s">
        <v>1150</v>
      </c>
      <c r="Q657">
        <v>100</v>
      </c>
      <c r="W657">
        <v>0</v>
      </c>
      <c r="X657">
        <v>-2072982832</v>
      </c>
      <c r="Y657">
        <v>0.8</v>
      </c>
      <c r="AA657">
        <v>174</v>
      </c>
      <c r="AB657">
        <v>0</v>
      </c>
      <c r="AC657">
        <v>0</v>
      </c>
      <c r="AD657">
        <v>0</v>
      </c>
      <c r="AE657">
        <v>174</v>
      </c>
      <c r="AF657">
        <v>0</v>
      </c>
      <c r="AG657">
        <v>0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0.8</v>
      </c>
      <c r="AU657" t="s">
        <v>3</v>
      </c>
      <c r="AV657">
        <v>0</v>
      </c>
      <c r="AW657">
        <v>2</v>
      </c>
      <c r="AX657">
        <v>53553636</v>
      </c>
      <c r="AY657">
        <v>1</v>
      </c>
      <c r="AZ657">
        <v>0</v>
      </c>
      <c r="BA657">
        <v>613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Y657*Source!I337</f>
        <v>6.4252799999999999</v>
      </c>
      <c r="CY657">
        <f t="shared" si="122"/>
        <v>174</v>
      </c>
      <c r="CZ657">
        <f t="shared" si="123"/>
        <v>174</v>
      </c>
      <c r="DA657">
        <f t="shared" si="124"/>
        <v>1</v>
      </c>
      <c r="DB657">
        <f t="shared" si="125"/>
        <v>139.19999999999999</v>
      </c>
      <c r="DC657">
        <f t="shared" si="126"/>
        <v>0</v>
      </c>
    </row>
    <row r="658" spans="1:107" x14ac:dyDescent="0.2">
      <c r="A658">
        <f>ROW(Source!A337)</f>
        <v>337</v>
      </c>
      <c r="B658">
        <v>53551706</v>
      </c>
      <c r="C658">
        <v>53553609</v>
      </c>
      <c r="D658">
        <v>29110815</v>
      </c>
      <c r="E658">
        <v>1</v>
      </c>
      <c r="F658">
        <v>1</v>
      </c>
      <c r="G658">
        <v>1</v>
      </c>
      <c r="H658">
        <v>3</v>
      </c>
      <c r="I658" t="s">
        <v>1778</v>
      </c>
      <c r="J658" t="s">
        <v>1779</v>
      </c>
      <c r="K658" t="s">
        <v>1780</v>
      </c>
      <c r="L658">
        <v>1301</v>
      </c>
      <c r="N658">
        <v>1003</v>
      </c>
      <c r="O658" t="s">
        <v>185</v>
      </c>
      <c r="P658" t="s">
        <v>185</v>
      </c>
      <c r="Q658">
        <v>1</v>
      </c>
      <c r="W658">
        <v>0</v>
      </c>
      <c r="X658">
        <v>1534161369</v>
      </c>
      <c r="Y658">
        <v>117</v>
      </c>
      <c r="AA658">
        <v>0.85</v>
      </c>
      <c r="AB658">
        <v>0</v>
      </c>
      <c r="AC658">
        <v>0</v>
      </c>
      <c r="AD658">
        <v>0</v>
      </c>
      <c r="AE658">
        <v>0.85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117</v>
      </c>
      <c r="AU658" t="s">
        <v>3</v>
      </c>
      <c r="AV658">
        <v>0</v>
      </c>
      <c r="AW658">
        <v>2</v>
      </c>
      <c r="AX658">
        <v>53553637</v>
      </c>
      <c r="AY658">
        <v>1</v>
      </c>
      <c r="AZ658">
        <v>0</v>
      </c>
      <c r="BA658">
        <v>614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Y658*Source!I337</f>
        <v>939.69719999999995</v>
      </c>
      <c r="CY658">
        <f t="shared" si="122"/>
        <v>0.85</v>
      </c>
      <c r="CZ658">
        <f t="shared" si="123"/>
        <v>0.85</v>
      </c>
      <c r="DA658">
        <f t="shared" si="124"/>
        <v>1</v>
      </c>
      <c r="DB658">
        <f t="shared" si="125"/>
        <v>99.45</v>
      </c>
      <c r="DC658">
        <f t="shared" si="126"/>
        <v>0</v>
      </c>
    </row>
    <row r="659" spans="1:107" x14ac:dyDescent="0.2">
      <c r="A659">
        <f>ROW(Source!A337)</f>
        <v>337</v>
      </c>
      <c r="B659">
        <v>53551706</v>
      </c>
      <c r="C659">
        <v>53553609</v>
      </c>
      <c r="D659">
        <v>29111476</v>
      </c>
      <c r="E659">
        <v>1</v>
      </c>
      <c r="F659">
        <v>1</v>
      </c>
      <c r="G659">
        <v>1</v>
      </c>
      <c r="H659">
        <v>3</v>
      </c>
      <c r="I659" t="s">
        <v>1781</v>
      </c>
      <c r="J659" t="s">
        <v>1782</v>
      </c>
      <c r="K659" t="s">
        <v>1783</v>
      </c>
      <c r="L659">
        <v>1327</v>
      </c>
      <c r="N659">
        <v>1005</v>
      </c>
      <c r="O659" t="s">
        <v>128</v>
      </c>
      <c r="P659" t="s">
        <v>128</v>
      </c>
      <c r="Q659">
        <v>1</v>
      </c>
      <c r="W659">
        <v>0</v>
      </c>
      <c r="X659">
        <v>2123480476</v>
      </c>
      <c r="Y659">
        <v>225</v>
      </c>
      <c r="AA659">
        <v>23.59</v>
      </c>
      <c r="AB659">
        <v>0</v>
      </c>
      <c r="AC659">
        <v>0</v>
      </c>
      <c r="AD659">
        <v>0</v>
      </c>
      <c r="AE659">
        <v>23.59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225</v>
      </c>
      <c r="AU659" t="s">
        <v>3</v>
      </c>
      <c r="AV659">
        <v>0</v>
      </c>
      <c r="AW659">
        <v>2</v>
      </c>
      <c r="AX659">
        <v>53553638</v>
      </c>
      <c r="AY659">
        <v>1</v>
      </c>
      <c r="AZ659">
        <v>0</v>
      </c>
      <c r="BA659">
        <v>615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Y659*Source!I337</f>
        <v>1807.11</v>
      </c>
      <c r="CY659">
        <f t="shared" si="122"/>
        <v>23.59</v>
      </c>
      <c r="CZ659">
        <f t="shared" si="123"/>
        <v>23.59</v>
      </c>
      <c r="DA659">
        <f t="shared" si="124"/>
        <v>1</v>
      </c>
      <c r="DB659">
        <f t="shared" si="125"/>
        <v>5307.75</v>
      </c>
      <c r="DC659">
        <f t="shared" si="126"/>
        <v>0</v>
      </c>
    </row>
    <row r="660" spans="1:107" x14ac:dyDescent="0.2">
      <c r="A660">
        <f>ROW(Source!A337)</f>
        <v>337</v>
      </c>
      <c r="B660">
        <v>53551706</v>
      </c>
      <c r="C660">
        <v>53553609</v>
      </c>
      <c r="D660">
        <v>29114741</v>
      </c>
      <c r="E660">
        <v>1</v>
      </c>
      <c r="F660">
        <v>1</v>
      </c>
      <c r="G660">
        <v>1</v>
      </c>
      <c r="H660">
        <v>3</v>
      </c>
      <c r="I660" t="s">
        <v>1784</v>
      </c>
      <c r="J660" t="s">
        <v>1785</v>
      </c>
      <c r="K660" t="s">
        <v>1786</v>
      </c>
      <c r="L660">
        <v>1355</v>
      </c>
      <c r="N660">
        <v>1010</v>
      </c>
      <c r="O660" t="s">
        <v>894</v>
      </c>
      <c r="P660" t="s">
        <v>894</v>
      </c>
      <c r="Q660">
        <v>100</v>
      </c>
      <c r="W660">
        <v>0</v>
      </c>
      <c r="X660">
        <v>1118835329</v>
      </c>
      <c r="Y660">
        <v>7.9</v>
      </c>
      <c r="AA660">
        <v>4</v>
      </c>
      <c r="AB660">
        <v>0</v>
      </c>
      <c r="AC660">
        <v>0</v>
      </c>
      <c r="AD660">
        <v>0</v>
      </c>
      <c r="AE660">
        <v>4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7.9</v>
      </c>
      <c r="AU660" t="s">
        <v>3</v>
      </c>
      <c r="AV660">
        <v>0</v>
      </c>
      <c r="AW660">
        <v>2</v>
      </c>
      <c r="AX660">
        <v>53553639</v>
      </c>
      <c r="AY660">
        <v>1</v>
      </c>
      <c r="AZ660">
        <v>0</v>
      </c>
      <c r="BA660">
        <v>616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Y660*Source!I337</f>
        <v>63.449639999999995</v>
      </c>
      <c r="CY660">
        <f t="shared" si="122"/>
        <v>4</v>
      </c>
      <c r="CZ660">
        <f t="shared" si="123"/>
        <v>4</v>
      </c>
      <c r="DA660">
        <f t="shared" si="124"/>
        <v>1</v>
      </c>
      <c r="DB660">
        <f t="shared" si="125"/>
        <v>31.6</v>
      </c>
      <c r="DC660">
        <f t="shared" si="126"/>
        <v>0</v>
      </c>
    </row>
    <row r="661" spans="1:107" x14ac:dyDescent="0.2">
      <c r="A661">
        <f>ROW(Source!A337)</f>
        <v>337</v>
      </c>
      <c r="B661">
        <v>53551706</v>
      </c>
      <c r="C661">
        <v>53553609</v>
      </c>
      <c r="D661">
        <v>29114742</v>
      </c>
      <c r="E661">
        <v>1</v>
      </c>
      <c r="F661">
        <v>1</v>
      </c>
      <c r="G661">
        <v>1</v>
      </c>
      <c r="H661">
        <v>3</v>
      </c>
      <c r="I661" t="s">
        <v>1787</v>
      </c>
      <c r="J661" t="s">
        <v>1788</v>
      </c>
      <c r="K661" t="s">
        <v>1789</v>
      </c>
      <c r="L661">
        <v>1355</v>
      </c>
      <c r="N661">
        <v>1010</v>
      </c>
      <c r="O661" t="s">
        <v>894</v>
      </c>
      <c r="P661" t="s">
        <v>894</v>
      </c>
      <c r="Q661">
        <v>100</v>
      </c>
      <c r="W661">
        <v>0</v>
      </c>
      <c r="X661">
        <v>651670494</v>
      </c>
      <c r="Y661">
        <v>18.440000000000001</v>
      </c>
      <c r="AA661">
        <v>5</v>
      </c>
      <c r="AB661">
        <v>0</v>
      </c>
      <c r="AC661">
        <v>0</v>
      </c>
      <c r="AD661">
        <v>0</v>
      </c>
      <c r="AE661">
        <v>5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18.440000000000001</v>
      </c>
      <c r="AU661" t="s">
        <v>3</v>
      </c>
      <c r="AV661">
        <v>0</v>
      </c>
      <c r="AW661">
        <v>2</v>
      </c>
      <c r="AX661">
        <v>53553640</v>
      </c>
      <c r="AY661">
        <v>1</v>
      </c>
      <c r="AZ661">
        <v>0</v>
      </c>
      <c r="BA661">
        <v>617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Y661*Source!I337</f>
        <v>148.10270399999999</v>
      </c>
      <c r="CY661">
        <f t="shared" si="122"/>
        <v>5</v>
      </c>
      <c r="CZ661">
        <f t="shared" si="123"/>
        <v>5</v>
      </c>
      <c r="DA661">
        <f t="shared" si="124"/>
        <v>1</v>
      </c>
      <c r="DB661">
        <f t="shared" si="125"/>
        <v>92.2</v>
      </c>
      <c r="DC661">
        <f t="shared" si="126"/>
        <v>0</v>
      </c>
    </row>
    <row r="662" spans="1:107" x14ac:dyDescent="0.2">
      <c r="A662">
        <f>ROW(Source!A337)</f>
        <v>337</v>
      </c>
      <c r="B662">
        <v>53551706</v>
      </c>
      <c r="C662">
        <v>53553609</v>
      </c>
      <c r="D662">
        <v>29114482</v>
      </c>
      <c r="E662">
        <v>1</v>
      </c>
      <c r="F662">
        <v>1</v>
      </c>
      <c r="G662">
        <v>1</v>
      </c>
      <c r="H662">
        <v>3</v>
      </c>
      <c r="I662" t="s">
        <v>1790</v>
      </c>
      <c r="J662" t="s">
        <v>1791</v>
      </c>
      <c r="K662" t="s">
        <v>1792</v>
      </c>
      <c r="L662">
        <v>1355</v>
      </c>
      <c r="N662">
        <v>1010</v>
      </c>
      <c r="O662" t="s">
        <v>894</v>
      </c>
      <c r="P662" t="s">
        <v>894</v>
      </c>
      <c r="Q662">
        <v>100</v>
      </c>
      <c r="W662">
        <v>0</v>
      </c>
      <c r="X662">
        <v>62995597</v>
      </c>
      <c r="Y662">
        <v>1.49</v>
      </c>
      <c r="AA662">
        <v>7</v>
      </c>
      <c r="AB662">
        <v>0</v>
      </c>
      <c r="AC662">
        <v>0</v>
      </c>
      <c r="AD662">
        <v>0</v>
      </c>
      <c r="AE662">
        <v>7</v>
      </c>
      <c r="AF662">
        <v>0</v>
      </c>
      <c r="AG662">
        <v>0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1.49</v>
      </c>
      <c r="AU662" t="s">
        <v>3</v>
      </c>
      <c r="AV662">
        <v>0</v>
      </c>
      <c r="AW662">
        <v>2</v>
      </c>
      <c r="AX662">
        <v>53553641</v>
      </c>
      <c r="AY662">
        <v>1</v>
      </c>
      <c r="AZ662">
        <v>0</v>
      </c>
      <c r="BA662">
        <v>618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Y662*Source!I337</f>
        <v>11.967083999999998</v>
      </c>
      <c r="CY662">
        <f t="shared" si="122"/>
        <v>7</v>
      </c>
      <c r="CZ662">
        <f t="shared" si="123"/>
        <v>7</v>
      </c>
      <c r="DA662">
        <f t="shared" si="124"/>
        <v>1</v>
      </c>
      <c r="DB662">
        <f t="shared" si="125"/>
        <v>10.43</v>
      </c>
      <c r="DC662">
        <f t="shared" si="126"/>
        <v>0</v>
      </c>
    </row>
    <row r="663" spans="1:107" x14ac:dyDescent="0.2">
      <c r="A663">
        <f>ROW(Source!A337)</f>
        <v>337</v>
      </c>
      <c r="B663">
        <v>53551706</v>
      </c>
      <c r="C663">
        <v>53553609</v>
      </c>
      <c r="D663">
        <v>29129584</v>
      </c>
      <c r="E663">
        <v>1</v>
      </c>
      <c r="F663">
        <v>1</v>
      </c>
      <c r="G663">
        <v>1</v>
      </c>
      <c r="H663">
        <v>3</v>
      </c>
      <c r="I663" t="s">
        <v>1793</v>
      </c>
      <c r="J663" t="s">
        <v>1794</v>
      </c>
      <c r="K663" t="s">
        <v>1795</v>
      </c>
      <c r="L663">
        <v>1301</v>
      </c>
      <c r="N663">
        <v>1003</v>
      </c>
      <c r="O663" t="s">
        <v>185</v>
      </c>
      <c r="P663" t="s">
        <v>185</v>
      </c>
      <c r="Q663">
        <v>1</v>
      </c>
      <c r="W663">
        <v>0</v>
      </c>
      <c r="X663">
        <v>1352083009</v>
      </c>
      <c r="Y663">
        <v>86</v>
      </c>
      <c r="AA663">
        <v>7.22</v>
      </c>
      <c r="AB663">
        <v>0</v>
      </c>
      <c r="AC663">
        <v>0</v>
      </c>
      <c r="AD663">
        <v>0</v>
      </c>
      <c r="AE663">
        <v>7.22</v>
      </c>
      <c r="AF663">
        <v>0</v>
      </c>
      <c r="AG663">
        <v>0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86</v>
      </c>
      <c r="AU663" t="s">
        <v>3</v>
      </c>
      <c r="AV663">
        <v>0</v>
      </c>
      <c r="AW663">
        <v>2</v>
      </c>
      <c r="AX663">
        <v>53553642</v>
      </c>
      <c r="AY663">
        <v>1</v>
      </c>
      <c r="AZ663">
        <v>0</v>
      </c>
      <c r="BA663">
        <v>619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Y663*Source!I337</f>
        <v>690.71759999999995</v>
      </c>
      <c r="CY663">
        <f t="shared" si="122"/>
        <v>7.22</v>
      </c>
      <c r="CZ663">
        <f t="shared" si="123"/>
        <v>7.22</v>
      </c>
      <c r="DA663">
        <f t="shared" si="124"/>
        <v>1</v>
      </c>
      <c r="DB663">
        <f t="shared" si="125"/>
        <v>620.91999999999996</v>
      </c>
      <c r="DC663">
        <f t="shared" si="126"/>
        <v>0</v>
      </c>
    </row>
    <row r="664" spans="1:107" x14ac:dyDescent="0.2">
      <c r="A664">
        <f>ROW(Source!A337)</f>
        <v>337</v>
      </c>
      <c r="B664">
        <v>53551706</v>
      </c>
      <c r="C664">
        <v>53553609</v>
      </c>
      <c r="D664">
        <v>29129619</v>
      </c>
      <c r="E664">
        <v>1</v>
      </c>
      <c r="F664">
        <v>1</v>
      </c>
      <c r="G664">
        <v>1</v>
      </c>
      <c r="H664">
        <v>3</v>
      </c>
      <c r="I664" t="s">
        <v>1796</v>
      </c>
      <c r="J664" t="s">
        <v>1797</v>
      </c>
      <c r="K664" t="s">
        <v>1798</v>
      </c>
      <c r="L664">
        <v>1301</v>
      </c>
      <c r="N664">
        <v>1003</v>
      </c>
      <c r="O664" t="s">
        <v>185</v>
      </c>
      <c r="P664" t="s">
        <v>185</v>
      </c>
      <c r="Q664">
        <v>1</v>
      </c>
      <c r="W664">
        <v>0</v>
      </c>
      <c r="X664">
        <v>2532714</v>
      </c>
      <c r="Y664">
        <v>234</v>
      </c>
      <c r="AA664">
        <v>8.44</v>
      </c>
      <c r="AB664">
        <v>0</v>
      </c>
      <c r="AC664">
        <v>0</v>
      </c>
      <c r="AD664">
        <v>0</v>
      </c>
      <c r="AE664">
        <v>8.44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234</v>
      </c>
      <c r="AU664" t="s">
        <v>3</v>
      </c>
      <c r="AV664">
        <v>0</v>
      </c>
      <c r="AW664">
        <v>2</v>
      </c>
      <c r="AX664">
        <v>53553643</v>
      </c>
      <c r="AY664">
        <v>1</v>
      </c>
      <c r="AZ664">
        <v>0</v>
      </c>
      <c r="BA664">
        <v>620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Y664*Source!I337</f>
        <v>1879.3943999999999</v>
      </c>
      <c r="CY664">
        <f t="shared" si="122"/>
        <v>8.44</v>
      </c>
      <c r="CZ664">
        <f t="shared" si="123"/>
        <v>8.44</v>
      </c>
      <c r="DA664">
        <f t="shared" si="124"/>
        <v>1</v>
      </c>
      <c r="DB664">
        <f t="shared" si="125"/>
        <v>1974.96</v>
      </c>
      <c r="DC664">
        <f t="shared" si="126"/>
        <v>0</v>
      </c>
    </row>
    <row r="665" spans="1:107" x14ac:dyDescent="0.2">
      <c r="A665">
        <f>ROW(Source!A337)</f>
        <v>337</v>
      </c>
      <c r="B665">
        <v>53551706</v>
      </c>
      <c r="C665">
        <v>53553609</v>
      </c>
      <c r="D665">
        <v>29129715</v>
      </c>
      <c r="E665">
        <v>1</v>
      </c>
      <c r="F665">
        <v>1</v>
      </c>
      <c r="G665">
        <v>1</v>
      </c>
      <c r="H665">
        <v>3</v>
      </c>
      <c r="I665" t="s">
        <v>1799</v>
      </c>
      <c r="J665" t="s">
        <v>1800</v>
      </c>
      <c r="K665" t="s">
        <v>1801</v>
      </c>
      <c r="L665">
        <v>1301</v>
      </c>
      <c r="N665">
        <v>1003</v>
      </c>
      <c r="O665" t="s">
        <v>185</v>
      </c>
      <c r="P665" t="s">
        <v>185</v>
      </c>
      <c r="Q665">
        <v>1</v>
      </c>
      <c r="W665">
        <v>0</v>
      </c>
      <c r="X665">
        <v>-284086167</v>
      </c>
      <c r="Y665">
        <v>37</v>
      </c>
      <c r="AA665">
        <v>6.33</v>
      </c>
      <c r="AB665">
        <v>0</v>
      </c>
      <c r="AC665">
        <v>0</v>
      </c>
      <c r="AD665">
        <v>0</v>
      </c>
      <c r="AE665">
        <v>6.33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37</v>
      </c>
      <c r="AU665" t="s">
        <v>3</v>
      </c>
      <c r="AV665">
        <v>0</v>
      </c>
      <c r="AW665">
        <v>2</v>
      </c>
      <c r="AX665">
        <v>53553644</v>
      </c>
      <c r="AY665">
        <v>1</v>
      </c>
      <c r="AZ665">
        <v>0</v>
      </c>
      <c r="BA665">
        <v>621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Y665*Source!I337</f>
        <v>297.16919999999999</v>
      </c>
      <c r="CY665">
        <f t="shared" si="122"/>
        <v>6.33</v>
      </c>
      <c r="CZ665">
        <f t="shared" si="123"/>
        <v>6.33</v>
      </c>
      <c r="DA665">
        <f t="shared" si="124"/>
        <v>1</v>
      </c>
      <c r="DB665">
        <f t="shared" si="125"/>
        <v>234.21</v>
      </c>
      <c r="DC665">
        <f t="shared" si="126"/>
        <v>0</v>
      </c>
    </row>
    <row r="666" spans="1:107" x14ac:dyDescent="0.2">
      <c r="A666">
        <f>ROW(Source!A337)</f>
        <v>337</v>
      </c>
      <c r="B666">
        <v>53551706</v>
      </c>
      <c r="C666">
        <v>53553609</v>
      </c>
      <c r="D666">
        <v>29150040</v>
      </c>
      <c r="E666">
        <v>1</v>
      </c>
      <c r="F666">
        <v>1</v>
      </c>
      <c r="G666">
        <v>1</v>
      </c>
      <c r="H666">
        <v>3</v>
      </c>
      <c r="I666" t="s">
        <v>1576</v>
      </c>
      <c r="J666" t="s">
        <v>1577</v>
      </c>
      <c r="K666" t="s">
        <v>1578</v>
      </c>
      <c r="L666">
        <v>1339</v>
      </c>
      <c r="N666">
        <v>1007</v>
      </c>
      <c r="O666" t="s">
        <v>425</v>
      </c>
      <c r="P666" t="s">
        <v>425</v>
      </c>
      <c r="Q666">
        <v>1</v>
      </c>
      <c r="W666">
        <v>0</v>
      </c>
      <c r="X666">
        <v>619799737</v>
      </c>
      <c r="Y666">
        <v>6.7000000000000004E-2</v>
      </c>
      <c r="AA666">
        <v>2.44</v>
      </c>
      <c r="AB666">
        <v>0</v>
      </c>
      <c r="AC666">
        <v>0</v>
      </c>
      <c r="AD666">
        <v>0</v>
      </c>
      <c r="AE666">
        <v>2.44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6.7000000000000004E-2</v>
      </c>
      <c r="AU666" t="s">
        <v>3</v>
      </c>
      <c r="AV666">
        <v>0</v>
      </c>
      <c r="AW666">
        <v>2</v>
      </c>
      <c r="AX666">
        <v>53553645</v>
      </c>
      <c r="AY666">
        <v>1</v>
      </c>
      <c r="AZ666">
        <v>0</v>
      </c>
      <c r="BA666">
        <v>622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Y666*Source!I337</f>
        <v>0.53811719999999996</v>
      </c>
      <c r="CY666">
        <f t="shared" si="122"/>
        <v>2.44</v>
      </c>
      <c r="CZ666">
        <f t="shared" si="123"/>
        <v>2.44</v>
      </c>
      <c r="DA666">
        <f t="shared" si="124"/>
        <v>1</v>
      </c>
      <c r="DB666">
        <f t="shared" si="125"/>
        <v>0.16</v>
      </c>
      <c r="DC666">
        <f t="shared" si="126"/>
        <v>0</v>
      </c>
    </row>
    <row r="667" spans="1:107" x14ac:dyDescent="0.2">
      <c r="A667">
        <f>ROW(Source!A338)</f>
        <v>338</v>
      </c>
      <c r="B667">
        <v>53551707</v>
      </c>
      <c r="C667">
        <v>53553609</v>
      </c>
      <c r="D667">
        <v>18409850</v>
      </c>
      <c r="E667">
        <v>1</v>
      </c>
      <c r="F667">
        <v>1</v>
      </c>
      <c r="G667">
        <v>1</v>
      </c>
      <c r="H667">
        <v>1</v>
      </c>
      <c r="I667" t="s">
        <v>1676</v>
      </c>
      <c r="J667" t="s">
        <v>3</v>
      </c>
      <c r="K667" t="s">
        <v>1677</v>
      </c>
      <c r="L667">
        <v>1369</v>
      </c>
      <c r="N667">
        <v>1013</v>
      </c>
      <c r="O667" t="s">
        <v>1486</v>
      </c>
      <c r="P667" t="s">
        <v>1486</v>
      </c>
      <c r="Q667">
        <v>1</v>
      </c>
      <c r="W667">
        <v>0</v>
      </c>
      <c r="X667">
        <v>855544366</v>
      </c>
      <c r="Y667">
        <v>121.66999999999999</v>
      </c>
      <c r="AA667">
        <v>0</v>
      </c>
      <c r="AB667">
        <v>0</v>
      </c>
      <c r="AC667">
        <v>0</v>
      </c>
      <c r="AD667">
        <v>319.63</v>
      </c>
      <c r="AE667">
        <v>0</v>
      </c>
      <c r="AF667">
        <v>0</v>
      </c>
      <c r="AG667">
        <v>0</v>
      </c>
      <c r="AH667">
        <v>319.63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1</v>
      </c>
      <c r="AQ667">
        <v>0</v>
      </c>
      <c r="AR667">
        <v>0</v>
      </c>
      <c r="AS667" t="s">
        <v>3</v>
      </c>
      <c r="AT667">
        <v>92</v>
      </c>
      <c r="AU667" t="s">
        <v>62</v>
      </c>
      <c r="AV667">
        <v>1</v>
      </c>
      <c r="AW667">
        <v>2</v>
      </c>
      <c r="AX667">
        <v>53553628</v>
      </c>
      <c r="AY667">
        <v>2</v>
      </c>
      <c r="AZ667">
        <v>137216</v>
      </c>
      <c r="BA667">
        <v>623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Y667*Source!I338</f>
        <v>977.20477199999982</v>
      </c>
      <c r="CY667">
        <f>AD667</f>
        <v>319.63</v>
      </c>
      <c r="CZ667">
        <f>AH667</f>
        <v>319.63</v>
      </c>
      <c r="DA667">
        <f>AL667</f>
        <v>1</v>
      </c>
      <c r="DB667">
        <f>ROUND((ROUND(AT667*CZ667,2)*ROUND((1.15*1.15),7)),2)</f>
        <v>38889.379999999997</v>
      </c>
      <c r="DC667">
        <f>ROUND((ROUND(AT667*AG667,2)*ROUND((1.15*1.15),7)),2)</f>
        <v>0</v>
      </c>
    </row>
    <row r="668" spans="1:107" x14ac:dyDescent="0.2">
      <c r="A668">
        <f>ROW(Source!A338)</f>
        <v>338</v>
      </c>
      <c r="B668">
        <v>53551707</v>
      </c>
      <c r="C668">
        <v>53553609</v>
      </c>
      <c r="D668">
        <v>29173472</v>
      </c>
      <c r="E668">
        <v>1</v>
      </c>
      <c r="F668">
        <v>1</v>
      </c>
      <c r="G668">
        <v>1</v>
      </c>
      <c r="H668">
        <v>2</v>
      </c>
      <c r="I668" t="s">
        <v>1757</v>
      </c>
      <c r="J668" t="s">
        <v>1758</v>
      </c>
      <c r="K668" t="s">
        <v>1759</v>
      </c>
      <c r="L668">
        <v>1368</v>
      </c>
      <c r="N668">
        <v>1011</v>
      </c>
      <c r="O668" t="s">
        <v>1494</v>
      </c>
      <c r="P668" t="s">
        <v>1494</v>
      </c>
      <c r="Q668">
        <v>1</v>
      </c>
      <c r="W668">
        <v>0</v>
      </c>
      <c r="X668">
        <v>-1937814132</v>
      </c>
      <c r="Y668">
        <v>3.1624999999999996</v>
      </c>
      <c r="AA668">
        <v>0</v>
      </c>
      <c r="AB668">
        <v>3</v>
      </c>
      <c r="AC668">
        <v>0</v>
      </c>
      <c r="AD668">
        <v>0</v>
      </c>
      <c r="AE668">
        <v>0</v>
      </c>
      <c r="AF668">
        <v>3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1</v>
      </c>
      <c r="AQ668">
        <v>0</v>
      </c>
      <c r="AR668">
        <v>0</v>
      </c>
      <c r="AS668" t="s">
        <v>3</v>
      </c>
      <c r="AT668">
        <v>2.2000000000000002</v>
      </c>
      <c r="AU668" t="s">
        <v>61</v>
      </c>
      <c r="AV668">
        <v>0</v>
      </c>
      <c r="AW668">
        <v>2</v>
      </c>
      <c r="AX668">
        <v>53553629</v>
      </c>
      <c r="AY668">
        <v>1</v>
      </c>
      <c r="AZ668">
        <v>6144</v>
      </c>
      <c r="BA668">
        <v>624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Y668*Source!I338</f>
        <v>25.399934999999996</v>
      </c>
      <c r="CY668">
        <f>AB668</f>
        <v>3</v>
      </c>
      <c r="CZ668">
        <f>AF668</f>
        <v>3</v>
      </c>
      <c r="DA668">
        <f>AJ668</f>
        <v>1</v>
      </c>
      <c r="DB668">
        <f>ROUND((ROUND(AT668*CZ668,2)*ROUND((1.25*1.15),7)),2)</f>
        <v>9.49</v>
      </c>
      <c r="DC668">
        <f>ROUND((ROUND(AT668*AG668,2)*ROUND((1.25*1.15),7)),2)</f>
        <v>0</v>
      </c>
    </row>
    <row r="669" spans="1:107" x14ac:dyDescent="0.2">
      <c r="A669">
        <f>ROW(Source!A338)</f>
        <v>338</v>
      </c>
      <c r="B669">
        <v>53551707</v>
      </c>
      <c r="C669">
        <v>53553609</v>
      </c>
      <c r="D669">
        <v>29174538</v>
      </c>
      <c r="E669">
        <v>1</v>
      </c>
      <c r="F669">
        <v>1</v>
      </c>
      <c r="G669">
        <v>1</v>
      </c>
      <c r="H669">
        <v>2</v>
      </c>
      <c r="I669" t="s">
        <v>1760</v>
      </c>
      <c r="J669" t="s">
        <v>1761</v>
      </c>
      <c r="K669" t="s">
        <v>1762</v>
      </c>
      <c r="L669">
        <v>1368</v>
      </c>
      <c r="N669">
        <v>1011</v>
      </c>
      <c r="O669" t="s">
        <v>1494</v>
      </c>
      <c r="P669" t="s">
        <v>1494</v>
      </c>
      <c r="Q669">
        <v>1</v>
      </c>
      <c r="W669">
        <v>0</v>
      </c>
      <c r="X669">
        <v>1535098105</v>
      </c>
      <c r="Y669">
        <v>0.24437500000000001</v>
      </c>
      <c r="AA669">
        <v>0</v>
      </c>
      <c r="AB669">
        <v>33.590000000000003</v>
      </c>
      <c r="AC669">
        <v>0</v>
      </c>
      <c r="AD669">
        <v>0</v>
      </c>
      <c r="AE669">
        <v>0</v>
      </c>
      <c r="AF669">
        <v>33.590000000000003</v>
      </c>
      <c r="AG669">
        <v>0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1</v>
      </c>
      <c r="AQ669">
        <v>0</v>
      </c>
      <c r="AR669">
        <v>0</v>
      </c>
      <c r="AS669" t="s">
        <v>3</v>
      </c>
      <c r="AT669">
        <v>0.17</v>
      </c>
      <c r="AU669" t="s">
        <v>61</v>
      </c>
      <c r="AV669">
        <v>0</v>
      </c>
      <c r="AW669">
        <v>2</v>
      </c>
      <c r="AX669">
        <v>53553630</v>
      </c>
      <c r="AY669">
        <v>1</v>
      </c>
      <c r="AZ669">
        <v>6144</v>
      </c>
      <c r="BA669">
        <v>625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Y669*Source!I338</f>
        <v>1.9627222499999999</v>
      </c>
      <c r="CY669">
        <f>AB669</f>
        <v>33.590000000000003</v>
      </c>
      <c r="CZ669">
        <f>AF669</f>
        <v>33.590000000000003</v>
      </c>
      <c r="DA669">
        <f>AJ669</f>
        <v>1</v>
      </c>
      <c r="DB669">
        <f>ROUND((ROUND(AT669*CZ669,2)*ROUND((1.25*1.15),7)),2)</f>
        <v>8.2100000000000009</v>
      </c>
      <c r="DC669">
        <f>ROUND((ROUND(AT669*AG669,2)*ROUND((1.25*1.15),7)),2)</f>
        <v>0</v>
      </c>
    </row>
    <row r="670" spans="1:107" x14ac:dyDescent="0.2">
      <c r="A670">
        <f>ROW(Source!A338)</f>
        <v>338</v>
      </c>
      <c r="B670">
        <v>53551707</v>
      </c>
      <c r="C670">
        <v>53553609</v>
      </c>
      <c r="D670">
        <v>29174580</v>
      </c>
      <c r="E670">
        <v>1</v>
      </c>
      <c r="F670">
        <v>1</v>
      </c>
      <c r="G670">
        <v>1</v>
      </c>
      <c r="H670">
        <v>2</v>
      </c>
      <c r="I670" t="s">
        <v>1661</v>
      </c>
      <c r="J670" t="s">
        <v>1662</v>
      </c>
      <c r="K670" t="s">
        <v>1663</v>
      </c>
      <c r="L670">
        <v>1368</v>
      </c>
      <c r="N670">
        <v>1011</v>
      </c>
      <c r="O670" t="s">
        <v>1494</v>
      </c>
      <c r="P670" t="s">
        <v>1494</v>
      </c>
      <c r="Q670">
        <v>1</v>
      </c>
      <c r="W670">
        <v>0</v>
      </c>
      <c r="X670">
        <v>-991672839</v>
      </c>
      <c r="Y670">
        <v>1.2506249999999999</v>
      </c>
      <c r="AA670">
        <v>0</v>
      </c>
      <c r="AB670">
        <v>2.08</v>
      </c>
      <c r="AC670">
        <v>0</v>
      </c>
      <c r="AD670">
        <v>0</v>
      </c>
      <c r="AE670">
        <v>0</v>
      </c>
      <c r="AF670">
        <v>2.08</v>
      </c>
      <c r="AG670">
        <v>0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1</v>
      </c>
      <c r="AQ670">
        <v>0</v>
      </c>
      <c r="AR670">
        <v>0</v>
      </c>
      <c r="AS670" t="s">
        <v>3</v>
      </c>
      <c r="AT670">
        <v>0.87</v>
      </c>
      <c r="AU670" t="s">
        <v>61</v>
      </c>
      <c r="AV670">
        <v>0</v>
      </c>
      <c r="AW670">
        <v>2</v>
      </c>
      <c r="AX670">
        <v>53553631</v>
      </c>
      <c r="AY670">
        <v>1</v>
      </c>
      <c r="AZ670">
        <v>6144</v>
      </c>
      <c r="BA670">
        <v>626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Y670*Source!I338</f>
        <v>10.044519749999997</v>
      </c>
      <c r="CY670">
        <f>AB670</f>
        <v>2.08</v>
      </c>
      <c r="CZ670">
        <f>AF670</f>
        <v>2.08</v>
      </c>
      <c r="DA670">
        <f>AJ670</f>
        <v>1</v>
      </c>
      <c r="DB670">
        <f>ROUND((ROUND(AT670*CZ670,2)*ROUND((1.25*1.15),7)),2)</f>
        <v>2.6</v>
      </c>
      <c r="DC670">
        <f>ROUND((ROUND(AT670*AG670,2)*ROUND((1.25*1.15),7)),2)</f>
        <v>0</v>
      </c>
    </row>
    <row r="671" spans="1:107" x14ac:dyDescent="0.2">
      <c r="A671">
        <f>ROW(Source!A338)</f>
        <v>338</v>
      </c>
      <c r="B671">
        <v>53551707</v>
      </c>
      <c r="C671">
        <v>53553609</v>
      </c>
      <c r="D671">
        <v>29109354</v>
      </c>
      <c r="E671">
        <v>1</v>
      </c>
      <c r="F671">
        <v>1</v>
      </c>
      <c r="G671">
        <v>1</v>
      </c>
      <c r="H671">
        <v>3</v>
      </c>
      <c r="I671" t="s">
        <v>1763</v>
      </c>
      <c r="J671" t="s">
        <v>1764</v>
      </c>
      <c r="K671" t="s">
        <v>1765</v>
      </c>
      <c r="L671">
        <v>1346</v>
      </c>
      <c r="N671">
        <v>1009</v>
      </c>
      <c r="O671" t="s">
        <v>143</v>
      </c>
      <c r="P671" t="s">
        <v>143</v>
      </c>
      <c r="Q671">
        <v>1</v>
      </c>
      <c r="W671">
        <v>0</v>
      </c>
      <c r="X671">
        <v>-946734149</v>
      </c>
      <c r="Y671">
        <v>12</v>
      </c>
      <c r="AA671">
        <v>286.86</v>
      </c>
      <c r="AB671">
        <v>0</v>
      </c>
      <c r="AC671">
        <v>0</v>
      </c>
      <c r="AD671">
        <v>0</v>
      </c>
      <c r="AE671">
        <v>46.72</v>
      </c>
      <c r="AF671">
        <v>0</v>
      </c>
      <c r="AG671">
        <v>0</v>
      </c>
      <c r="AH671">
        <v>0</v>
      </c>
      <c r="AI671">
        <v>6.14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12</v>
      </c>
      <c r="AU671" t="s">
        <v>3</v>
      </c>
      <c r="AV671">
        <v>0</v>
      </c>
      <c r="AW671">
        <v>2</v>
      </c>
      <c r="AX671">
        <v>53553632</v>
      </c>
      <c r="AY671">
        <v>1</v>
      </c>
      <c r="AZ671">
        <v>0</v>
      </c>
      <c r="BA671">
        <v>627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Y671*Source!I338</f>
        <v>96.379199999999997</v>
      </c>
      <c r="CY671">
        <f t="shared" ref="CY671:CY684" si="127">AA671</f>
        <v>286.86</v>
      </c>
      <c r="CZ671">
        <f t="shared" ref="CZ671:CZ684" si="128">AE671</f>
        <v>46.72</v>
      </c>
      <c r="DA671">
        <f t="shared" ref="DA671:DA684" si="129">AI671</f>
        <v>6.14</v>
      </c>
      <c r="DB671">
        <f t="shared" ref="DB671:DB684" si="130">ROUND(ROUND(AT671*CZ671,2),2)</f>
        <v>560.64</v>
      </c>
      <c r="DC671">
        <f t="shared" ref="DC671:DC684" si="131">ROUND(ROUND(AT671*AG671,2),2)</f>
        <v>0</v>
      </c>
    </row>
    <row r="672" spans="1:107" x14ac:dyDescent="0.2">
      <c r="A672">
        <f>ROW(Source!A338)</f>
        <v>338</v>
      </c>
      <c r="B672">
        <v>53551707</v>
      </c>
      <c r="C672">
        <v>53553609</v>
      </c>
      <c r="D672">
        <v>29109414</v>
      </c>
      <c r="E672">
        <v>1</v>
      </c>
      <c r="F672">
        <v>1</v>
      </c>
      <c r="G672">
        <v>1</v>
      </c>
      <c r="H672">
        <v>3</v>
      </c>
      <c r="I672" t="s">
        <v>1766</v>
      </c>
      <c r="J672" t="s">
        <v>1767</v>
      </c>
      <c r="K672" t="s">
        <v>1768</v>
      </c>
      <c r="L672">
        <v>1346</v>
      </c>
      <c r="N672">
        <v>1009</v>
      </c>
      <c r="O672" t="s">
        <v>143</v>
      </c>
      <c r="P672" t="s">
        <v>143</v>
      </c>
      <c r="Q672">
        <v>1</v>
      </c>
      <c r="W672">
        <v>0</v>
      </c>
      <c r="X672">
        <v>-562222557</v>
      </c>
      <c r="Y672">
        <v>137</v>
      </c>
      <c r="AA672">
        <v>9.6999999999999993</v>
      </c>
      <c r="AB672">
        <v>0</v>
      </c>
      <c r="AC672">
        <v>0</v>
      </c>
      <c r="AD672">
        <v>0</v>
      </c>
      <c r="AE672">
        <v>1.58</v>
      </c>
      <c r="AF672">
        <v>0</v>
      </c>
      <c r="AG672">
        <v>0</v>
      </c>
      <c r="AH672">
        <v>0</v>
      </c>
      <c r="AI672">
        <v>6.14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137</v>
      </c>
      <c r="AU672" t="s">
        <v>3</v>
      </c>
      <c r="AV672">
        <v>0</v>
      </c>
      <c r="AW672">
        <v>2</v>
      </c>
      <c r="AX672">
        <v>53553633</v>
      </c>
      <c r="AY672">
        <v>1</v>
      </c>
      <c r="AZ672">
        <v>0</v>
      </c>
      <c r="BA672">
        <v>628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Y672*Source!I338</f>
        <v>1100.3291999999999</v>
      </c>
      <c r="CY672">
        <f t="shared" si="127"/>
        <v>9.6999999999999993</v>
      </c>
      <c r="CZ672">
        <f t="shared" si="128"/>
        <v>1.58</v>
      </c>
      <c r="DA672">
        <f t="shared" si="129"/>
        <v>6.14</v>
      </c>
      <c r="DB672">
        <f t="shared" si="130"/>
        <v>216.46</v>
      </c>
      <c r="DC672">
        <f t="shared" si="131"/>
        <v>0</v>
      </c>
    </row>
    <row r="673" spans="1:107" x14ac:dyDescent="0.2">
      <c r="A673">
        <f>ROW(Source!A338)</f>
        <v>338</v>
      </c>
      <c r="B673">
        <v>53551707</v>
      </c>
      <c r="C673">
        <v>53553609</v>
      </c>
      <c r="D673">
        <v>29109783</v>
      </c>
      <c r="E673">
        <v>1</v>
      </c>
      <c r="F673">
        <v>1</v>
      </c>
      <c r="G673">
        <v>1</v>
      </c>
      <c r="H673">
        <v>3</v>
      </c>
      <c r="I673" t="s">
        <v>1769</v>
      </c>
      <c r="J673" t="s">
        <v>1770</v>
      </c>
      <c r="K673" t="s">
        <v>1771</v>
      </c>
      <c r="L673">
        <v>1346</v>
      </c>
      <c r="N673">
        <v>1009</v>
      </c>
      <c r="O673" t="s">
        <v>143</v>
      </c>
      <c r="P673" t="s">
        <v>143</v>
      </c>
      <c r="Q673">
        <v>1</v>
      </c>
      <c r="W673">
        <v>0</v>
      </c>
      <c r="X673">
        <v>-1873276207</v>
      </c>
      <c r="Y673">
        <v>84</v>
      </c>
      <c r="AA673">
        <v>19.53</v>
      </c>
      <c r="AB673">
        <v>0</v>
      </c>
      <c r="AC673">
        <v>0</v>
      </c>
      <c r="AD673">
        <v>0</v>
      </c>
      <c r="AE673">
        <v>3.18</v>
      </c>
      <c r="AF673">
        <v>0</v>
      </c>
      <c r="AG673">
        <v>0</v>
      </c>
      <c r="AH673">
        <v>0</v>
      </c>
      <c r="AI673">
        <v>6.14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84</v>
      </c>
      <c r="AU673" t="s">
        <v>3</v>
      </c>
      <c r="AV673">
        <v>0</v>
      </c>
      <c r="AW673">
        <v>2</v>
      </c>
      <c r="AX673">
        <v>53553634</v>
      </c>
      <c r="AY673">
        <v>1</v>
      </c>
      <c r="AZ673">
        <v>0</v>
      </c>
      <c r="BA673">
        <v>629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Y673*Source!I338</f>
        <v>674.6543999999999</v>
      </c>
      <c r="CY673">
        <f t="shared" si="127"/>
        <v>19.53</v>
      </c>
      <c r="CZ673">
        <f t="shared" si="128"/>
        <v>3.18</v>
      </c>
      <c r="DA673">
        <f t="shared" si="129"/>
        <v>6.14</v>
      </c>
      <c r="DB673">
        <f t="shared" si="130"/>
        <v>267.12</v>
      </c>
      <c r="DC673">
        <f t="shared" si="131"/>
        <v>0</v>
      </c>
    </row>
    <row r="674" spans="1:107" x14ac:dyDescent="0.2">
      <c r="A674">
        <f>ROW(Source!A338)</f>
        <v>338</v>
      </c>
      <c r="B674">
        <v>53551707</v>
      </c>
      <c r="C674">
        <v>53553609</v>
      </c>
      <c r="D674">
        <v>29110699</v>
      </c>
      <c r="E674">
        <v>1</v>
      </c>
      <c r="F674">
        <v>1</v>
      </c>
      <c r="G674">
        <v>1</v>
      </c>
      <c r="H674">
        <v>3</v>
      </c>
      <c r="I674" t="s">
        <v>1772</v>
      </c>
      <c r="J674" t="s">
        <v>1773</v>
      </c>
      <c r="K674" t="s">
        <v>1774</v>
      </c>
      <c r="L674">
        <v>1301</v>
      </c>
      <c r="N674">
        <v>1003</v>
      </c>
      <c r="O674" t="s">
        <v>185</v>
      </c>
      <c r="P674" t="s">
        <v>185</v>
      </c>
      <c r="Q674">
        <v>1</v>
      </c>
      <c r="W674">
        <v>0</v>
      </c>
      <c r="X674">
        <v>-1957188591</v>
      </c>
      <c r="Y674">
        <v>155</v>
      </c>
      <c r="AA674">
        <v>1.04</v>
      </c>
      <c r="AB674">
        <v>0</v>
      </c>
      <c r="AC674">
        <v>0</v>
      </c>
      <c r="AD674">
        <v>0</v>
      </c>
      <c r="AE674">
        <v>0.17</v>
      </c>
      <c r="AF674">
        <v>0</v>
      </c>
      <c r="AG674">
        <v>0</v>
      </c>
      <c r="AH674">
        <v>0</v>
      </c>
      <c r="AI674">
        <v>6.14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155</v>
      </c>
      <c r="AU674" t="s">
        <v>3</v>
      </c>
      <c r="AV674">
        <v>0</v>
      </c>
      <c r="AW674">
        <v>2</v>
      </c>
      <c r="AX674">
        <v>53553635</v>
      </c>
      <c r="AY674">
        <v>1</v>
      </c>
      <c r="AZ674">
        <v>0</v>
      </c>
      <c r="BA674">
        <v>630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Y674*Source!I338</f>
        <v>1244.8979999999999</v>
      </c>
      <c r="CY674">
        <f t="shared" si="127"/>
        <v>1.04</v>
      </c>
      <c r="CZ674">
        <f t="shared" si="128"/>
        <v>0.17</v>
      </c>
      <c r="DA674">
        <f t="shared" si="129"/>
        <v>6.14</v>
      </c>
      <c r="DB674">
        <f t="shared" si="130"/>
        <v>26.35</v>
      </c>
      <c r="DC674">
        <f t="shared" si="131"/>
        <v>0</v>
      </c>
    </row>
    <row r="675" spans="1:107" x14ac:dyDescent="0.2">
      <c r="A675">
        <f>ROW(Source!A338)</f>
        <v>338</v>
      </c>
      <c r="B675">
        <v>53551707</v>
      </c>
      <c r="C675">
        <v>53553609</v>
      </c>
      <c r="D675">
        <v>29110797</v>
      </c>
      <c r="E675">
        <v>1</v>
      </c>
      <c r="F675">
        <v>1</v>
      </c>
      <c r="G675">
        <v>1</v>
      </c>
      <c r="H675">
        <v>3</v>
      </c>
      <c r="I675" t="s">
        <v>1775</v>
      </c>
      <c r="J675" t="s">
        <v>1776</v>
      </c>
      <c r="K675" t="s">
        <v>1777</v>
      </c>
      <c r="L675">
        <v>1308</v>
      </c>
      <c r="N675">
        <v>1003</v>
      </c>
      <c r="O675" t="s">
        <v>1150</v>
      </c>
      <c r="P675" t="s">
        <v>1150</v>
      </c>
      <c r="Q675">
        <v>100</v>
      </c>
      <c r="W675">
        <v>0</v>
      </c>
      <c r="X675">
        <v>-2072982832</v>
      </c>
      <c r="Y675">
        <v>0.8</v>
      </c>
      <c r="AA675">
        <v>1068.3599999999999</v>
      </c>
      <c r="AB675">
        <v>0</v>
      </c>
      <c r="AC675">
        <v>0</v>
      </c>
      <c r="AD675">
        <v>0</v>
      </c>
      <c r="AE675">
        <v>174</v>
      </c>
      <c r="AF675">
        <v>0</v>
      </c>
      <c r="AG675">
        <v>0</v>
      </c>
      <c r="AH675">
        <v>0</v>
      </c>
      <c r="AI675">
        <v>6.14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0.8</v>
      </c>
      <c r="AU675" t="s">
        <v>3</v>
      </c>
      <c r="AV675">
        <v>0</v>
      </c>
      <c r="AW675">
        <v>2</v>
      </c>
      <c r="AX675">
        <v>53553636</v>
      </c>
      <c r="AY675">
        <v>1</v>
      </c>
      <c r="AZ675">
        <v>0</v>
      </c>
      <c r="BA675">
        <v>631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Y675*Source!I338</f>
        <v>6.4252799999999999</v>
      </c>
      <c r="CY675">
        <f t="shared" si="127"/>
        <v>1068.3599999999999</v>
      </c>
      <c r="CZ675">
        <f t="shared" si="128"/>
        <v>174</v>
      </c>
      <c r="DA675">
        <f t="shared" si="129"/>
        <v>6.14</v>
      </c>
      <c r="DB675">
        <f t="shared" si="130"/>
        <v>139.19999999999999</v>
      </c>
      <c r="DC675">
        <f t="shared" si="131"/>
        <v>0</v>
      </c>
    </row>
    <row r="676" spans="1:107" x14ac:dyDescent="0.2">
      <c r="A676">
        <f>ROW(Source!A338)</f>
        <v>338</v>
      </c>
      <c r="B676">
        <v>53551707</v>
      </c>
      <c r="C676">
        <v>53553609</v>
      </c>
      <c r="D676">
        <v>29110815</v>
      </c>
      <c r="E676">
        <v>1</v>
      </c>
      <c r="F676">
        <v>1</v>
      </c>
      <c r="G676">
        <v>1</v>
      </c>
      <c r="H676">
        <v>3</v>
      </c>
      <c r="I676" t="s">
        <v>1778</v>
      </c>
      <c r="J676" t="s">
        <v>1779</v>
      </c>
      <c r="K676" t="s">
        <v>1780</v>
      </c>
      <c r="L676">
        <v>1301</v>
      </c>
      <c r="N676">
        <v>1003</v>
      </c>
      <c r="O676" t="s">
        <v>185</v>
      </c>
      <c r="P676" t="s">
        <v>185</v>
      </c>
      <c r="Q676">
        <v>1</v>
      </c>
      <c r="W676">
        <v>0</v>
      </c>
      <c r="X676">
        <v>1534161369</v>
      </c>
      <c r="Y676">
        <v>117</v>
      </c>
      <c r="AA676">
        <v>5.22</v>
      </c>
      <c r="AB676">
        <v>0</v>
      </c>
      <c r="AC676">
        <v>0</v>
      </c>
      <c r="AD676">
        <v>0</v>
      </c>
      <c r="AE676">
        <v>0.85</v>
      </c>
      <c r="AF676">
        <v>0</v>
      </c>
      <c r="AG676">
        <v>0</v>
      </c>
      <c r="AH676">
        <v>0</v>
      </c>
      <c r="AI676">
        <v>6.14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117</v>
      </c>
      <c r="AU676" t="s">
        <v>3</v>
      </c>
      <c r="AV676">
        <v>0</v>
      </c>
      <c r="AW676">
        <v>2</v>
      </c>
      <c r="AX676">
        <v>53553637</v>
      </c>
      <c r="AY676">
        <v>1</v>
      </c>
      <c r="AZ676">
        <v>0</v>
      </c>
      <c r="BA676">
        <v>632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Y676*Source!I338</f>
        <v>939.69719999999995</v>
      </c>
      <c r="CY676">
        <f t="shared" si="127"/>
        <v>5.22</v>
      </c>
      <c r="CZ676">
        <f t="shared" si="128"/>
        <v>0.85</v>
      </c>
      <c r="DA676">
        <f t="shared" si="129"/>
        <v>6.14</v>
      </c>
      <c r="DB676">
        <f t="shared" si="130"/>
        <v>99.45</v>
      </c>
      <c r="DC676">
        <f t="shared" si="131"/>
        <v>0</v>
      </c>
    </row>
    <row r="677" spans="1:107" x14ac:dyDescent="0.2">
      <c r="A677">
        <f>ROW(Source!A338)</f>
        <v>338</v>
      </c>
      <c r="B677">
        <v>53551707</v>
      </c>
      <c r="C677">
        <v>53553609</v>
      </c>
      <c r="D677">
        <v>29111476</v>
      </c>
      <c r="E677">
        <v>1</v>
      </c>
      <c r="F677">
        <v>1</v>
      </c>
      <c r="G677">
        <v>1</v>
      </c>
      <c r="H677">
        <v>3</v>
      </c>
      <c r="I677" t="s">
        <v>1781</v>
      </c>
      <c r="J677" t="s">
        <v>1782</v>
      </c>
      <c r="K677" t="s">
        <v>1783</v>
      </c>
      <c r="L677">
        <v>1327</v>
      </c>
      <c r="N677">
        <v>1005</v>
      </c>
      <c r="O677" t="s">
        <v>128</v>
      </c>
      <c r="P677" t="s">
        <v>128</v>
      </c>
      <c r="Q677">
        <v>1</v>
      </c>
      <c r="W677">
        <v>0</v>
      </c>
      <c r="X677">
        <v>2123480476</v>
      </c>
      <c r="Y677">
        <v>225</v>
      </c>
      <c r="AA677">
        <v>144.84</v>
      </c>
      <c r="AB677">
        <v>0</v>
      </c>
      <c r="AC677">
        <v>0</v>
      </c>
      <c r="AD677">
        <v>0</v>
      </c>
      <c r="AE677">
        <v>23.59</v>
      </c>
      <c r="AF677">
        <v>0</v>
      </c>
      <c r="AG677">
        <v>0</v>
      </c>
      <c r="AH677">
        <v>0</v>
      </c>
      <c r="AI677">
        <v>6.14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225</v>
      </c>
      <c r="AU677" t="s">
        <v>3</v>
      </c>
      <c r="AV677">
        <v>0</v>
      </c>
      <c r="AW677">
        <v>2</v>
      </c>
      <c r="AX677">
        <v>53553638</v>
      </c>
      <c r="AY677">
        <v>1</v>
      </c>
      <c r="AZ677">
        <v>0</v>
      </c>
      <c r="BA677">
        <v>633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Y677*Source!I338</f>
        <v>1807.11</v>
      </c>
      <c r="CY677">
        <f t="shared" si="127"/>
        <v>144.84</v>
      </c>
      <c r="CZ677">
        <f t="shared" si="128"/>
        <v>23.59</v>
      </c>
      <c r="DA677">
        <f t="shared" si="129"/>
        <v>6.14</v>
      </c>
      <c r="DB677">
        <f t="shared" si="130"/>
        <v>5307.75</v>
      </c>
      <c r="DC677">
        <f t="shared" si="131"/>
        <v>0</v>
      </c>
    </row>
    <row r="678" spans="1:107" x14ac:dyDescent="0.2">
      <c r="A678">
        <f>ROW(Source!A338)</f>
        <v>338</v>
      </c>
      <c r="B678">
        <v>53551707</v>
      </c>
      <c r="C678">
        <v>53553609</v>
      </c>
      <c r="D678">
        <v>29114741</v>
      </c>
      <c r="E678">
        <v>1</v>
      </c>
      <c r="F678">
        <v>1</v>
      </c>
      <c r="G678">
        <v>1</v>
      </c>
      <c r="H678">
        <v>3</v>
      </c>
      <c r="I678" t="s">
        <v>1784</v>
      </c>
      <c r="J678" t="s">
        <v>1785</v>
      </c>
      <c r="K678" t="s">
        <v>1786</v>
      </c>
      <c r="L678">
        <v>1355</v>
      </c>
      <c r="N678">
        <v>1010</v>
      </c>
      <c r="O678" t="s">
        <v>894</v>
      </c>
      <c r="P678" t="s">
        <v>894</v>
      </c>
      <c r="Q678">
        <v>100</v>
      </c>
      <c r="W678">
        <v>0</v>
      </c>
      <c r="X678">
        <v>1118835329</v>
      </c>
      <c r="Y678">
        <v>7.9</v>
      </c>
      <c r="AA678">
        <v>24.56</v>
      </c>
      <c r="AB678">
        <v>0</v>
      </c>
      <c r="AC678">
        <v>0</v>
      </c>
      <c r="AD678">
        <v>0</v>
      </c>
      <c r="AE678">
        <v>4</v>
      </c>
      <c r="AF678">
        <v>0</v>
      </c>
      <c r="AG678">
        <v>0</v>
      </c>
      <c r="AH678">
        <v>0</v>
      </c>
      <c r="AI678">
        <v>6.14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7.9</v>
      </c>
      <c r="AU678" t="s">
        <v>3</v>
      </c>
      <c r="AV678">
        <v>0</v>
      </c>
      <c r="AW678">
        <v>2</v>
      </c>
      <c r="AX678">
        <v>53553639</v>
      </c>
      <c r="AY678">
        <v>1</v>
      </c>
      <c r="AZ678">
        <v>0</v>
      </c>
      <c r="BA678">
        <v>634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Y678*Source!I338</f>
        <v>63.449639999999995</v>
      </c>
      <c r="CY678">
        <f t="shared" si="127"/>
        <v>24.56</v>
      </c>
      <c r="CZ678">
        <f t="shared" si="128"/>
        <v>4</v>
      </c>
      <c r="DA678">
        <f t="shared" si="129"/>
        <v>6.14</v>
      </c>
      <c r="DB678">
        <f t="shared" si="130"/>
        <v>31.6</v>
      </c>
      <c r="DC678">
        <f t="shared" si="131"/>
        <v>0</v>
      </c>
    </row>
    <row r="679" spans="1:107" x14ac:dyDescent="0.2">
      <c r="A679">
        <f>ROW(Source!A338)</f>
        <v>338</v>
      </c>
      <c r="B679">
        <v>53551707</v>
      </c>
      <c r="C679">
        <v>53553609</v>
      </c>
      <c r="D679">
        <v>29114742</v>
      </c>
      <c r="E679">
        <v>1</v>
      </c>
      <c r="F679">
        <v>1</v>
      </c>
      <c r="G679">
        <v>1</v>
      </c>
      <c r="H679">
        <v>3</v>
      </c>
      <c r="I679" t="s">
        <v>1787</v>
      </c>
      <c r="J679" t="s">
        <v>1788</v>
      </c>
      <c r="K679" t="s">
        <v>1789</v>
      </c>
      <c r="L679">
        <v>1355</v>
      </c>
      <c r="N679">
        <v>1010</v>
      </c>
      <c r="O679" t="s">
        <v>894</v>
      </c>
      <c r="P679" t="s">
        <v>894</v>
      </c>
      <c r="Q679">
        <v>100</v>
      </c>
      <c r="W679">
        <v>0</v>
      </c>
      <c r="X679">
        <v>651670494</v>
      </c>
      <c r="Y679">
        <v>18.440000000000001</v>
      </c>
      <c r="AA679">
        <v>30.7</v>
      </c>
      <c r="AB679">
        <v>0</v>
      </c>
      <c r="AC679">
        <v>0</v>
      </c>
      <c r="AD679">
        <v>0</v>
      </c>
      <c r="AE679">
        <v>5</v>
      </c>
      <c r="AF679">
        <v>0</v>
      </c>
      <c r="AG679">
        <v>0</v>
      </c>
      <c r="AH679">
        <v>0</v>
      </c>
      <c r="AI679">
        <v>6.14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18.440000000000001</v>
      </c>
      <c r="AU679" t="s">
        <v>3</v>
      </c>
      <c r="AV679">
        <v>0</v>
      </c>
      <c r="AW679">
        <v>2</v>
      </c>
      <c r="AX679">
        <v>53553640</v>
      </c>
      <c r="AY679">
        <v>1</v>
      </c>
      <c r="AZ679">
        <v>0</v>
      </c>
      <c r="BA679">
        <v>635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Y679*Source!I338</f>
        <v>148.10270399999999</v>
      </c>
      <c r="CY679">
        <f t="shared" si="127"/>
        <v>30.7</v>
      </c>
      <c r="CZ679">
        <f t="shared" si="128"/>
        <v>5</v>
      </c>
      <c r="DA679">
        <f t="shared" si="129"/>
        <v>6.14</v>
      </c>
      <c r="DB679">
        <f t="shared" si="130"/>
        <v>92.2</v>
      </c>
      <c r="DC679">
        <f t="shared" si="131"/>
        <v>0</v>
      </c>
    </row>
    <row r="680" spans="1:107" x14ac:dyDescent="0.2">
      <c r="A680">
        <f>ROW(Source!A338)</f>
        <v>338</v>
      </c>
      <c r="B680">
        <v>53551707</v>
      </c>
      <c r="C680">
        <v>53553609</v>
      </c>
      <c r="D680">
        <v>29114482</v>
      </c>
      <c r="E680">
        <v>1</v>
      </c>
      <c r="F680">
        <v>1</v>
      </c>
      <c r="G680">
        <v>1</v>
      </c>
      <c r="H680">
        <v>3</v>
      </c>
      <c r="I680" t="s">
        <v>1790</v>
      </c>
      <c r="J680" t="s">
        <v>1791</v>
      </c>
      <c r="K680" t="s">
        <v>1792</v>
      </c>
      <c r="L680">
        <v>1355</v>
      </c>
      <c r="N680">
        <v>1010</v>
      </c>
      <c r="O680" t="s">
        <v>894</v>
      </c>
      <c r="P680" t="s">
        <v>894</v>
      </c>
      <c r="Q680">
        <v>100</v>
      </c>
      <c r="W680">
        <v>0</v>
      </c>
      <c r="X680">
        <v>62995597</v>
      </c>
      <c r="Y680">
        <v>1.49</v>
      </c>
      <c r="AA680">
        <v>42.98</v>
      </c>
      <c r="AB680">
        <v>0</v>
      </c>
      <c r="AC680">
        <v>0</v>
      </c>
      <c r="AD680">
        <v>0</v>
      </c>
      <c r="AE680">
        <v>7</v>
      </c>
      <c r="AF680">
        <v>0</v>
      </c>
      <c r="AG680">
        <v>0</v>
      </c>
      <c r="AH680">
        <v>0</v>
      </c>
      <c r="AI680">
        <v>6.14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1.49</v>
      </c>
      <c r="AU680" t="s">
        <v>3</v>
      </c>
      <c r="AV680">
        <v>0</v>
      </c>
      <c r="AW680">
        <v>2</v>
      </c>
      <c r="AX680">
        <v>53553641</v>
      </c>
      <c r="AY680">
        <v>1</v>
      </c>
      <c r="AZ680">
        <v>0</v>
      </c>
      <c r="BA680">
        <v>636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Y680*Source!I338</f>
        <v>11.967083999999998</v>
      </c>
      <c r="CY680">
        <f t="shared" si="127"/>
        <v>42.98</v>
      </c>
      <c r="CZ680">
        <f t="shared" si="128"/>
        <v>7</v>
      </c>
      <c r="DA680">
        <f t="shared" si="129"/>
        <v>6.14</v>
      </c>
      <c r="DB680">
        <f t="shared" si="130"/>
        <v>10.43</v>
      </c>
      <c r="DC680">
        <f t="shared" si="131"/>
        <v>0</v>
      </c>
    </row>
    <row r="681" spans="1:107" x14ac:dyDescent="0.2">
      <c r="A681">
        <f>ROW(Source!A338)</f>
        <v>338</v>
      </c>
      <c r="B681">
        <v>53551707</v>
      </c>
      <c r="C681">
        <v>53553609</v>
      </c>
      <c r="D681">
        <v>29129584</v>
      </c>
      <c r="E681">
        <v>1</v>
      </c>
      <c r="F681">
        <v>1</v>
      </c>
      <c r="G681">
        <v>1</v>
      </c>
      <c r="H681">
        <v>3</v>
      </c>
      <c r="I681" t="s">
        <v>1793</v>
      </c>
      <c r="J681" t="s">
        <v>1794</v>
      </c>
      <c r="K681" t="s">
        <v>1795</v>
      </c>
      <c r="L681">
        <v>1301</v>
      </c>
      <c r="N681">
        <v>1003</v>
      </c>
      <c r="O681" t="s">
        <v>185</v>
      </c>
      <c r="P681" t="s">
        <v>185</v>
      </c>
      <c r="Q681">
        <v>1</v>
      </c>
      <c r="W681">
        <v>0</v>
      </c>
      <c r="X681">
        <v>1352083009</v>
      </c>
      <c r="Y681">
        <v>86</v>
      </c>
      <c r="AA681">
        <v>44.33</v>
      </c>
      <c r="AB681">
        <v>0</v>
      </c>
      <c r="AC681">
        <v>0</v>
      </c>
      <c r="AD681">
        <v>0</v>
      </c>
      <c r="AE681">
        <v>7.22</v>
      </c>
      <c r="AF681">
        <v>0</v>
      </c>
      <c r="AG681">
        <v>0</v>
      </c>
      <c r="AH681">
        <v>0</v>
      </c>
      <c r="AI681">
        <v>6.14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86</v>
      </c>
      <c r="AU681" t="s">
        <v>3</v>
      </c>
      <c r="AV681">
        <v>0</v>
      </c>
      <c r="AW681">
        <v>2</v>
      </c>
      <c r="AX681">
        <v>53553642</v>
      </c>
      <c r="AY681">
        <v>1</v>
      </c>
      <c r="AZ681">
        <v>0</v>
      </c>
      <c r="BA681">
        <v>637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Y681*Source!I338</f>
        <v>690.71759999999995</v>
      </c>
      <c r="CY681">
        <f t="shared" si="127"/>
        <v>44.33</v>
      </c>
      <c r="CZ681">
        <f t="shared" si="128"/>
        <v>7.22</v>
      </c>
      <c r="DA681">
        <f t="shared" si="129"/>
        <v>6.14</v>
      </c>
      <c r="DB681">
        <f t="shared" si="130"/>
        <v>620.91999999999996</v>
      </c>
      <c r="DC681">
        <f t="shared" si="131"/>
        <v>0</v>
      </c>
    </row>
    <row r="682" spans="1:107" x14ac:dyDescent="0.2">
      <c r="A682">
        <f>ROW(Source!A338)</f>
        <v>338</v>
      </c>
      <c r="B682">
        <v>53551707</v>
      </c>
      <c r="C682">
        <v>53553609</v>
      </c>
      <c r="D682">
        <v>29129619</v>
      </c>
      <c r="E682">
        <v>1</v>
      </c>
      <c r="F682">
        <v>1</v>
      </c>
      <c r="G682">
        <v>1</v>
      </c>
      <c r="H682">
        <v>3</v>
      </c>
      <c r="I682" t="s">
        <v>1796</v>
      </c>
      <c r="J682" t="s">
        <v>1797</v>
      </c>
      <c r="K682" t="s">
        <v>1798</v>
      </c>
      <c r="L682">
        <v>1301</v>
      </c>
      <c r="N682">
        <v>1003</v>
      </c>
      <c r="O682" t="s">
        <v>185</v>
      </c>
      <c r="P682" t="s">
        <v>185</v>
      </c>
      <c r="Q682">
        <v>1</v>
      </c>
      <c r="W682">
        <v>0</v>
      </c>
      <c r="X682">
        <v>2532714</v>
      </c>
      <c r="Y682">
        <v>234</v>
      </c>
      <c r="AA682">
        <v>51.82</v>
      </c>
      <c r="AB682">
        <v>0</v>
      </c>
      <c r="AC682">
        <v>0</v>
      </c>
      <c r="AD682">
        <v>0</v>
      </c>
      <c r="AE682">
        <v>8.44</v>
      </c>
      <c r="AF682">
        <v>0</v>
      </c>
      <c r="AG682">
        <v>0</v>
      </c>
      <c r="AH682">
        <v>0</v>
      </c>
      <c r="AI682">
        <v>6.14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234</v>
      </c>
      <c r="AU682" t="s">
        <v>3</v>
      </c>
      <c r="AV682">
        <v>0</v>
      </c>
      <c r="AW682">
        <v>2</v>
      </c>
      <c r="AX682">
        <v>53553643</v>
      </c>
      <c r="AY682">
        <v>1</v>
      </c>
      <c r="AZ682">
        <v>0</v>
      </c>
      <c r="BA682">
        <v>638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Y682*Source!I338</f>
        <v>1879.3943999999999</v>
      </c>
      <c r="CY682">
        <f t="shared" si="127"/>
        <v>51.82</v>
      </c>
      <c r="CZ682">
        <f t="shared" si="128"/>
        <v>8.44</v>
      </c>
      <c r="DA682">
        <f t="shared" si="129"/>
        <v>6.14</v>
      </c>
      <c r="DB682">
        <f t="shared" si="130"/>
        <v>1974.96</v>
      </c>
      <c r="DC682">
        <f t="shared" si="131"/>
        <v>0</v>
      </c>
    </row>
    <row r="683" spans="1:107" x14ac:dyDescent="0.2">
      <c r="A683">
        <f>ROW(Source!A338)</f>
        <v>338</v>
      </c>
      <c r="B683">
        <v>53551707</v>
      </c>
      <c r="C683">
        <v>53553609</v>
      </c>
      <c r="D683">
        <v>29129715</v>
      </c>
      <c r="E683">
        <v>1</v>
      </c>
      <c r="F683">
        <v>1</v>
      </c>
      <c r="G683">
        <v>1</v>
      </c>
      <c r="H683">
        <v>3</v>
      </c>
      <c r="I683" t="s">
        <v>1799</v>
      </c>
      <c r="J683" t="s">
        <v>1800</v>
      </c>
      <c r="K683" t="s">
        <v>1801</v>
      </c>
      <c r="L683">
        <v>1301</v>
      </c>
      <c r="N683">
        <v>1003</v>
      </c>
      <c r="O683" t="s">
        <v>185</v>
      </c>
      <c r="P683" t="s">
        <v>185</v>
      </c>
      <c r="Q683">
        <v>1</v>
      </c>
      <c r="W683">
        <v>0</v>
      </c>
      <c r="X683">
        <v>-284086167</v>
      </c>
      <c r="Y683">
        <v>37</v>
      </c>
      <c r="AA683">
        <v>38.869999999999997</v>
      </c>
      <c r="AB683">
        <v>0</v>
      </c>
      <c r="AC683">
        <v>0</v>
      </c>
      <c r="AD683">
        <v>0</v>
      </c>
      <c r="AE683">
        <v>6.33</v>
      </c>
      <c r="AF683">
        <v>0</v>
      </c>
      <c r="AG683">
        <v>0</v>
      </c>
      <c r="AH683">
        <v>0</v>
      </c>
      <c r="AI683">
        <v>6.14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37</v>
      </c>
      <c r="AU683" t="s">
        <v>3</v>
      </c>
      <c r="AV683">
        <v>0</v>
      </c>
      <c r="AW683">
        <v>2</v>
      </c>
      <c r="AX683">
        <v>53553644</v>
      </c>
      <c r="AY683">
        <v>1</v>
      </c>
      <c r="AZ683">
        <v>0</v>
      </c>
      <c r="BA683">
        <v>639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Y683*Source!I338</f>
        <v>297.16919999999999</v>
      </c>
      <c r="CY683">
        <f t="shared" si="127"/>
        <v>38.869999999999997</v>
      </c>
      <c r="CZ683">
        <f t="shared" si="128"/>
        <v>6.33</v>
      </c>
      <c r="DA683">
        <f t="shared" si="129"/>
        <v>6.14</v>
      </c>
      <c r="DB683">
        <f t="shared" si="130"/>
        <v>234.21</v>
      </c>
      <c r="DC683">
        <f t="shared" si="131"/>
        <v>0</v>
      </c>
    </row>
    <row r="684" spans="1:107" x14ac:dyDescent="0.2">
      <c r="A684">
        <f>ROW(Source!A338)</f>
        <v>338</v>
      </c>
      <c r="B684">
        <v>53551707</v>
      </c>
      <c r="C684">
        <v>53553609</v>
      </c>
      <c r="D684">
        <v>29150040</v>
      </c>
      <c r="E684">
        <v>1</v>
      </c>
      <c r="F684">
        <v>1</v>
      </c>
      <c r="G684">
        <v>1</v>
      </c>
      <c r="H684">
        <v>3</v>
      </c>
      <c r="I684" t="s">
        <v>1576</v>
      </c>
      <c r="J684" t="s">
        <v>1577</v>
      </c>
      <c r="K684" t="s">
        <v>1578</v>
      </c>
      <c r="L684">
        <v>1339</v>
      </c>
      <c r="N684">
        <v>1007</v>
      </c>
      <c r="O684" t="s">
        <v>425</v>
      </c>
      <c r="P684" t="s">
        <v>425</v>
      </c>
      <c r="Q684">
        <v>1</v>
      </c>
      <c r="W684">
        <v>0</v>
      </c>
      <c r="X684">
        <v>619799737</v>
      </c>
      <c r="Y684">
        <v>6.7000000000000004E-2</v>
      </c>
      <c r="AA684">
        <v>14.98</v>
      </c>
      <c r="AB684">
        <v>0</v>
      </c>
      <c r="AC684">
        <v>0</v>
      </c>
      <c r="AD684">
        <v>0</v>
      </c>
      <c r="AE684">
        <v>2.44</v>
      </c>
      <c r="AF684">
        <v>0</v>
      </c>
      <c r="AG684">
        <v>0</v>
      </c>
      <c r="AH684">
        <v>0</v>
      </c>
      <c r="AI684">
        <v>6.14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6.7000000000000004E-2</v>
      </c>
      <c r="AU684" t="s">
        <v>3</v>
      </c>
      <c r="AV684">
        <v>0</v>
      </c>
      <c r="AW684">
        <v>2</v>
      </c>
      <c r="AX684">
        <v>53553645</v>
      </c>
      <c r="AY684">
        <v>1</v>
      </c>
      <c r="AZ684">
        <v>0</v>
      </c>
      <c r="BA684">
        <v>640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Y684*Source!I338</f>
        <v>0.53811719999999996</v>
      </c>
      <c r="CY684">
        <f t="shared" si="127"/>
        <v>14.98</v>
      </c>
      <c r="CZ684">
        <f t="shared" si="128"/>
        <v>2.44</v>
      </c>
      <c r="DA684">
        <f t="shared" si="129"/>
        <v>6.14</v>
      </c>
      <c r="DB684">
        <f t="shared" si="130"/>
        <v>0.16</v>
      </c>
      <c r="DC684">
        <f t="shared" si="131"/>
        <v>0</v>
      </c>
    </row>
    <row r="685" spans="1:107" x14ac:dyDescent="0.2">
      <c r="A685">
        <f>ROW(Source!A341)</f>
        <v>341</v>
      </c>
      <c r="B685">
        <v>53551706</v>
      </c>
      <c r="C685">
        <v>53553647</v>
      </c>
      <c r="D685">
        <v>18413230</v>
      </c>
      <c r="E685">
        <v>1</v>
      </c>
      <c r="F685">
        <v>1</v>
      </c>
      <c r="G685">
        <v>1</v>
      </c>
      <c r="H685">
        <v>1</v>
      </c>
      <c r="I685" t="s">
        <v>1487</v>
      </c>
      <c r="J685" t="s">
        <v>3</v>
      </c>
      <c r="K685" t="s">
        <v>1488</v>
      </c>
      <c r="L685">
        <v>1369</v>
      </c>
      <c r="N685">
        <v>1013</v>
      </c>
      <c r="O685" t="s">
        <v>1486</v>
      </c>
      <c r="P685" t="s">
        <v>1486</v>
      </c>
      <c r="Q685">
        <v>1</v>
      </c>
      <c r="W685">
        <v>0</v>
      </c>
      <c r="X685">
        <v>355262106</v>
      </c>
      <c r="Y685">
        <v>171.85887499999995</v>
      </c>
      <c r="AA685">
        <v>0</v>
      </c>
      <c r="AB685">
        <v>0</v>
      </c>
      <c r="AC685">
        <v>0</v>
      </c>
      <c r="AD685">
        <v>323.5</v>
      </c>
      <c r="AE685">
        <v>0</v>
      </c>
      <c r="AF685">
        <v>0</v>
      </c>
      <c r="AG685">
        <v>0</v>
      </c>
      <c r="AH685">
        <v>323.5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1</v>
      </c>
      <c r="AQ685">
        <v>0</v>
      </c>
      <c r="AR685">
        <v>0</v>
      </c>
      <c r="AS685" t="s">
        <v>3</v>
      </c>
      <c r="AT685">
        <v>129.94999999999999</v>
      </c>
      <c r="AU685" t="s">
        <v>62</v>
      </c>
      <c r="AV685">
        <v>1</v>
      </c>
      <c r="AW685">
        <v>2</v>
      </c>
      <c r="AX685">
        <v>53553659</v>
      </c>
      <c r="AY685">
        <v>2</v>
      </c>
      <c r="AZ685">
        <v>137216</v>
      </c>
      <c r="BA685">
        <v>641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Y685*Source!I341</f>
        <v>0</v>
      </c>
      <c r="CY685">
        <f>AD685</f>
        <v>323.5</v>
      </c>
      <c r="CZ685">
        <f>AH685</f>
        <v>323.5</v>
      </c>
      <c r="DA685">
        <f>AL685</f>
        <v>1</v>
      </c>
      <c r="DB685">
        <f>ROUND((ROUND(AT685*CZ685,2)*ROUND((1.15*1.15),7)),2)</f>
        <v>55596.35</v>
      </c>
      <c r="DC685">
        <f>ROUND((ROUND(AT685*AG685,2)*ROUND((1.15*1.15),7)),2)</f>
        <v>0</v>
      </c>
    </row>
    <row r="686" spans="1:107" x14ac:dyDescent="0.2">
      <c r="A686">
        <f>ROW(Source!A341)</f>
        <v>341</v>
      </c>
      <c r="B686">
        <v>53551706</v>
      </c>
      <c r="C686">
        <v>53553647</v>
      </c>
      <c r="D686">
        <v>121548</v>
      </c>
      <c r="E686">
        <v>1</v>
      </c>
      <c r="F686">
        <v>1</v>
      </c>
      <c r="G686">
        <v>1</v>
      </c>
      <c r="H686">
        <v>1</v>
      </c>
      <c r="I686" t="s">
        <v>31</v>
      </c>
      <c r="J686" t="s">
        <v>3</v>
      </c>
      <c r="K686" t="s">
        <v>1489</v>
      </c>
      <c r="L686">
        <v>608254</v>
      </c>
      <c r="N686">
        <v>1013</v>
      </c>
      <c r="O686" t="s">
        <v>1490</v>
      </c>
      <c r="P686" t="s">
        <v>1490</v>
      </c>
      <c r="Q686">
        <v>1</v>
      </c>
      <c r="W686">
        <v>0</v>
      </c>
      <c r="X686">
        <v>-185737400</v>
      </c>
      <c r="Y686">
        <v>2.0699999999999998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1</v>
      </c>
      <c r="AQ686">
        <v>0</v>
      </c>
      <c r="AR686">
        <v>0</v>
      </c>
      <c r="AS686" t="s">
        <v>3</v>
      </c>
      <c r="AT686">
        <v>1.44</v>
      </c>
      <c r="AU686" t="s">
        <v>61</v>
      </c>
      <c r="AV686">
        <v>2</v>
      </c>
      <c r="AW686">
        <v>2</v>
      </c>
      <c r="AX686">
        <v>53553660</v>
      </c>
      <c r="AY686">
        <v>1</v>
      </c>
      <c r="AZ686">
        <v>6144</v>
      </c>
      <c r="BA686">
        <v>642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Y686*Source!I341</f>
        <v>0</v>
      </c>
      <c r="CY686">
        <f>AD686</f>
        <v>0</v>
      </c>
      <c r="CZ686">
        <f>AH686</f>
        <v>0</v>
      </c>
      <c r="DA686">
        <f>AL686</f>
        <v>1</v>
      </c>
      <c r="DB686">
        <f>ROUND((ROUND(AT686*CZ686,2)*ROUND((1.25*1.15),7)),2)</f>
        <v>0</v>
      </c>
      <c r="DC686">
        <f>ROUND((ROUND(AT686*AG686,2)*ROUND((1.25*1.15),7)),2)</f>
        <v>0</v>
      </c>
    </row>
    <row r="687" spans="1:107" x14ac:dyDescent="0.2">
      <c r="A687">
        <f>ROW(Source!A341)</f>
        <v>341</v>
      </c>
      <c r="B687">
        <v>53551706</v>
      </c>
      <c r="C687">
        <v>53553647</v>
      </c>
      <c r="D687">
        <v>29172479</v>
      </c>
      <c r="E687">
        <v>1</v>
      </c>
      <c r="F687">
        <v>1</v>
      </c>
      <c r="G687">
        <v>1</v>
      </c>
      <c r="H687">
        <v>2</v>
      </c>
      <c r="I687" t="s">
        <v>1585</v>
      </c>
      <c r="J687" t="s">
        <v>1586</v>
      </c>
      <c r="K687" t="s">
        <v>1587</v>
      </c>
      <c r="L687">
        <v>1368</v>
      </c>
      <c r="N687">
        <v>1011</v>
      </c>
      <c r="O687" t="s">
        <v>1494</v>
      </c>
      <c r="P687" t="s">
        <v>1494</v>
      </c>
      <c r="Q687">
        <v>1</v>
      </c>
      <c r="W687">
        <v>0</v>
      </c>
      <c r="X687">
        <v>1549832887</v>
      </c>
      <c r="Y687">
        <v>0.20125000000000001</v>
      </c>
      <c r="AA687">
        <v>0</v>
      </c>
      <c r="AB687">
        <v>99.89</v>
      </c>
      <c r="AC687">
        <v>10.06</v>
      </c>
      <c r="AD687">
        <v>0</v>
      </c>
      <c r="AE687">
        <v>0</v>
      </c>
      <c r="AF687">
        <v>99.89</v>
      </c>
      <c r="AG687">
        <v>10.06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1</v>
      </c>
      <c r="AQ687">
        <v>0</v>
      </c>
      <c r="AR687">
        <v>0</v>
      </c>
      <c r="AS687" t="s">
        <v>3</v>
      </c>
      <c r="AT687">
        <v>0.14000000000000001</v>
      </c>
      <c r="AU687" t="s">
        <v>61</v>
      </c>
      <c r="AV687">
        <v>0</v>
      </c>
      <c r="AW687">
        <v>2</v>
      </c>
      <c r="AX687">
        <v>53553661</v>
      </c>
      <c r="AY687">
        <v>1</v>
      </c>
      <c r="AZ687">
        <v>6144</v>
      </c>
      <c r="BA687">
        <v>643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Y687*Source!I341</f>
        <v>0</v>
      </c>
      <c r="CY687">
        <f>AB687</f>
        <v>99.89</v>
      </c>
      <c r="CZ687">
        <f>AF687</f>
        <v>99.89</v>
      </c>
      <c r="DA687">
        <f>AJ687</f>
        <v>1</v>
      </c>
      <c r="DB687">
        <f>ROUND((ROUND(AT687*CZ687,2)*ROUND((1.25*1.15),7)),2)</f>
        <v>20.100000000000001</v>
      </c>
      <c r="DC687">
        <f>ROUND((ROUND(AT687*AG687,2)*ROUND((1.25*1.15),7)),2)</f>
        <v>2.0299999999999998</v>
      </c>
    </row>
    <row r="688" spans="1:107" x14ac:dyDescent="0.2">
      <c r="A688">
        <f>ROW(Source!A341)</f>
        <v>341</v>
      </c>
      <c r="B688">
        <v>53551706</v>
      </c>
      <c r="C688">
        <v>53553647</v>
      </c>
      <c r="D688">
        <v>29172556</v>
      </c>
      <c r="E688">
        <v>1</v>
      </c>
      <c r="F688">
        <v>1</v>
      </c>
      <c r="G688">
        <v>1</v>
      </c>
      <c r="H688">
        <v>2</v>
      </c>
      <c r="I688" t="s">
        <v>1647</v>
      </c>
      <c r="J688" t="s">
        <v>1667</v>
      </c>
      <c r="K688" t="s">
        <v>1649</v>
      </c>
      <c r="L688">
        <v>1368</v>
      </c>
      <c r="N688">
        <v>1011</v>
      </c>
      <c r="O688" t="s">
        <v>1494</v>
      </c>
      <c r="P688" t="s">
        <v>1494</v>
      </c>
      <c r="Q688">
        <v>1</v>
      </c>
      <c r="W688">
        <v>0</v>
      </c>
      <c r="X688">
        <v>344519037</v>
      </c>
      <c r="Y688">
        <v>1.8687499999999999</v>
      </c>
      <c r="AA688">
        <v>0</v>
      </c>
      <c r="AB688">
        <v>31.26</v>
      </c>
      <c r="AC688">
        <v>13.5</v>
      </c>
      <c r="AD688">
        <v>0</v>
      </c>
      <c r="AE688">
        <v>0</v>
      </c>
      <c r="AF688">
        <v>31.26</v>
      </c>
      <c r="AG688">
        <v>13.5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1.3</v>
      </c>
      <c r="AU688" t="s">
        <v>61</v>
      </c>
      <c r="AV688">
        <v>0</v>
      </c>
      <c r="AW688">
        <v>2</v>
      </c>
      <c r="AX688">
        <v>53553662</v>
      </c>
      <c r="AY688">
        <v>1</v>
      </c>
      <c r="AZ688">
        <v>6144</v>
      </c>
      <c r="BA688">
        <v>644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Y688*Source!I341</f>
        <v>0</v>
      </c>
      <c r="CY688">
        <f>AB688</f>
        <v>31.26</v>
      </c>
      <c r="CZ688">
        <f>AF688</f>
        <v>31.26</v>
      </c>
      <c r="DA688">
        <f>AJ688</f>
        <v>1</v>
      </c>
      <c r="DB688">
        <f>ROUND((ROUND(AT688*CZ688,2)*ROUND((1.25*1.15),7)),2)</f>
        <v>58.42</v>
      </c>
      <c r="DC688">
        <f>ROUND((ROUND(AT688*AG688,2)*ROUND((1.25*1.15),7)),2)</f>
        <v>25.23</v>
      </c>
    </row>
    <row r="689" spans="1:107" x14ac:dyDescent="0.2">
      <c r="A689">
        <f>ROW(Source!A341)</f>
        <v>341</v>
      </c>
      <c r="B689">
        <v>53551706</v>
      </c>
      <c r="C689">
        <v>53553647</v>
      </c>
      <c r="D689">
        <v>29114338</v>
      </c>
      <c r="E689">
        <v>1</v>
      </c>
      <c r="F689">
        <v>1</v>
      </c>
      <c r="G689">
        <v>1</v>
      </c>
      <c r="H689">
        <v>3</v>
      </c>
      <c r="I689" t="s">
        <v>1802</v>
      </c>
      <c r="J689" t="s">
        <v>1803</v>
      </c>
      <c r="K689" t="s">
        <v>1804</v>
      </c>
      <c r="L689">
        <v>1348</v>
      </c>
      <c r="N689">
        <v>1009</v>
      </c>
      <c r="O689" t="s">
        <v>26</v>
      </c>
      <c r="P689" t="s">
        <v>26</v>
      </c>
      <c r="Q689">
        <v>1000</v>
      </c>
      <c r="W689">
        <v>0</v>
      </c>
      <c r="X689">
        <v>1350596939</v>
      </c>
      <c r="Y689">
        <v>2.5000000000000001E-3</v>
      </c>
      <c r="AA689">
        <v>8475</v>
      </c>
      <c r="AB689">
        <v>0</v>
      </c>
      <c r="AC689">
        <v>0</v>
      </c>
      <c r="AD689">
        <v>0</v>
      </c>
      <c r="AE689">
        <v>8475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2.5000000000000001E-3</v>
      </c>
      <c r="AU689" t="s">
        <v>3</v>
      </c>
      <c r="AV689">
        <v>0</v>
      </c>
      <c r="AW689">
        <v>2</v>
      </c>
      <c r="AX689">
        <v>53553663</v>
      </c>
      <c r="AY689">
        <v>1</v>
      </c>
      <c r="AZ689">
        <v>0</v>
      </c>
      <c r="BA689">
        <v>645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Y689*Source!I341</f>
        <v>0</v>
      </c>
      <c r="CY689">
        <f t="shared" ref="CY689:CY695" si="132">AA689</f>
        <v>8475</v>
      </c>
      <c r="CZ689">
        <f t="shared" ref="CZ689:CZ695" si="133">AE689</f>
        <v>8475</v>
      </c>
      <c r="DA689">
        <f t="shared" ref="DA689:DA695" si="134">AI689</f>
        <v>1</v>
      </c>
      <c r="DB689">
        <f t="shared" ref="DB689:DB695" si="135">ROUND(ROUND(AT689*CZ689,2),2)</f>
        <v>21.19</v>
      </c>
      <c r="DC689">
        <f t="shared" ref="DC689:DC695" si="136">ROUND(ROUND(AT689*AG689,2),2)</f>
        <v>0</v>
      </c>
    </row>
    <row r="690" spans="1:107" x14ac:dyDescent="0.2">
      <c r="A690">
        <f>ROW(Source!A341)</f>
        <v>341</v>
      </c>
      <c r="B690">
        <v>53551706</v>
      </c>
      <c r="C690">
        <v>53553647</v>
      </c>
      <c r="D690">
        <v>29112827</v>
      </c>
      <c r="E690">
        <v>1</v>
      </c>
      <c r="F690">
        <v>1</v>
      </c>
      <c r="G690">
        <v>1</v>
      </c>
      <c r="H690">
        <v>3</v>
      </c>
      <c r="I690" t="s">
        <v>1805</v>
      </c>
      <c r="J690" t="s">
        <v>1806</v>
      </c>
      <c r="K690" t="s">
        <v>1807</v>
      </c>
      <c r="L690">
        <v>1327</v>
      </c>
      <c r="N690">
        <v>1005</v>
      </c>
      <c r="O690" t="s">
        <v>128</v>
      </c>
      <c r="P690" t="s">
        <v>128</v>
      </c>
      <c r="Q690">
        <v>1</v>
      </c>
      <c r="W690">
        <v>0</v>
      </c>
      <c r="X690">
        <v>-523587511</v>
      </c>
      <c r="Y690">
        <v>108</v>
      </c>
      <c r="AA690">
        <v>28.25</v>
      </c>
      <c r="AB690">
        <v>0</v>
      </c>
      <c r="AC690">
        <v>0</v>
      </c>
      <c r="AD690">
        <v>0</v>
      </c>
      <c r="AE690">
        <v>28.25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108</v>
      </c>
      <c r="AU690" t="s">
        <v>3</v>
      </c>
      <c r="AV690">
        <v>0</v>
      </c>
      <c r="AW690">
        <v>2</v>
      </c>
      <c r="AX690">
        <v>53553664</v>
      </c>
      <c r="AY690">
        <v>1</v>
      </c>
      <c r="AZ690">
        <v>0</v>
      </c>
      <c r="BA690">
        <v>646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Y690*Source!I341</f>
        <v>0</v>
      </c>
      <c r="CY690">
        <f t="shared" si="132"/>
        <v>28.25</v>
      </c>
      <c r="CZ690">
        <f t="shared" si="133"/>
        <v>28.25</v>
      </c>
      <c r="DA690">
        <f t="shared" si="134"/>
        <v>1</v>
      </c>
      <c r="DB690">
        <f t="shared" si="135"/>
        <v>3051</v>
      </c>
      <c r="DC690">
        <f t="shared" si="136"/>
        <v>0</v>
      </c>
    </row>
    <row r="691" spans="1:107" x14ac:dyDescent="0.2">
      <c r="A691">
        <f>ROW(Source!A341)</f>
        <v>341</v>
      </c>
      <c r="B691">
        <v>53551706</v>
      </c>
      <c r="C691">
        <v>53553647</v>
      </c>
      <c r="D691">
        <v>29109197</v>
      </c>
      <c r="E691">
        <v>1</v>
      </c>
      <c r="F691">
        <v>1</v>
      </c>
      <c r="G691">
        <v>1</v>
      </c>
      <c r="H691">
        <v>3</v>
      </c>
      <c r="I691" t="s">
        <v>1808</v>
      </c>
      <c r="J691" t="s">
        <v>1809</v>
      </c>
      <c r="K691" t="s">
        <v>1810</v>
      </c>
      <c r="L691">
        <v>1348</v>
      </c>
      <c r="N691">
        <v>1009</v>
      </c>
      <c r="O691" t="s">
        <v>26</v>
      </c>
      <c r="P691" t="s">
        <v>26</v>
      </c>
      <c r="Q691">
        <v>1000</v>
      </c>
      <c r="W691">
        <v>0</v>
      </c>
      <c r="X691">
        <v>-1746258587</v>
      </c>
      <c r="Y691">
        <v>1.2999999999999999E-2</v>
      </c>
      <c r="AA691">
        <v>412.01</v>
      </c>
      <c r="AB691">
        <v>0</v>
      </c>
      <c r="AC691">
        <v>0</v>
      </c>
      <c r="AD691">
        <v>0</v>
      </c>
      <c r="AE691">
        <v>412.01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1.2999999999999999E-2</v>
      </c>
      <c r="AU691" t="s">
        <v>3</v>
      </c>
      <c r="AV691">
        <v>0</v>
      </c>
      <c r="AW691">
        <v>2</v>
      </c>
      <c r="AX691">
        <v>53553665</v>
      </c>
      <c r="AY691">
        <v>1</v>
      </c>
      <c r="AZ691">
        <v>0</v>
      </c>
      <c r="BA691">
        <v>647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Y691*Source!I341</f>
        <v>0</v>
      </c>
      <c r="CY691">
        <f t="shared" si="132"/>
        <v>412.01</v>
      </c>
      <c r="CZ691">
        <f t="shared" si="133"/>
        <v>412.01</v>
      </c>
      <c r="DA691">
        <f t="shared" si="134"/>
        <v>1</v>
      </c>
      <c r="DB691">
        <f t="shared" si="135"/>
        <v>5.36</v>
      </c>
      <c r="DC691">
        <f t="shared" si="136"/>
        <v>0</v>
      </c>
    </row>
    <row r="692" spans="1:107" x14ac:dyDescent="0.2">
      <c r="A692">
        <f>ROW(Source!A341)</f>
        <v>341</v>
      </c>
      <c r="B692">
        <v>53551706</v>
      </c>
      <c r="C692">
        <v>53553647</v>
      </c>
      <c r="D692">
        <v>29107964</v>
      </c>
      <c r="E692">
        <v>1</v>
      </c>
      <c r="F692">
        <v>1</v>
      </c>
      <c r="G692">
        <v>1</v>
      </c>
      <c r="H692">
        <v>3</v>
      </c>
      <c r="I692" t="s">
        <v>1811</v>
      </c>
      <c r="J692" t="s">
        <v>1812</v>
      </c>
      <c r="K692" t="s">
        <v>1813</v>
      </c>
      <c r="L692">
        <v>1346</v>
      </c>
      <c r="N692">
        <v>1009</v>
      </c>
      <c r="O692" t="s">
        <v>143</v>
      </c>
      <c r="P692" t="s">
        <v>143</v>
      </c>
      <c r="Q692">
        <v>1</v>
      </c>
      <c r="W692">
        <v>0</v>
      </c>
      <c r="X692">
        <v>-1980359651</v>
      </c>
      <c r="Y692">
        <v>12</v>
      </c>
      <c r="AA692">
        <v>9.0399999999999991</v>
      </c>
      <c r="AB692">
        <v>0</v>
      </c>
      <c r="AC692">
        <v>0</v>
      </c>
      <c r="AD692">
        <v>0</v>
      </c>
      <c r="AE692">
        <v>9.0399999999999991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12</v>
      </c>
      <c r="AU692" t="s">
        <v>3</v>
      </c>
      <c r="AV692">
        <v>0</v>
      </c>
      <c r="AW692">
        <v>2</v>
      </c>
      <c r="AX692">
        <v>53553666</v>
      </c>
      <c r="AY692">
        <v>1</v>
      </c>
      <c r="AZ692">
        <v>0</v>
      </c>
      <c r="BA692">
        <v>648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Y692*Source!I341</f>
        <v>0</v>
      </c>
      <c r="CY692">
        <f t="shared" si="132"/>
        <v>9.0399999999999991</v>
      </c>
      <c r="CZ692">
        <f t="shared" si="133"/>
        <v>9.0399999999999991</v>
      </c>
      <c r="DA692">
        <f t="shared" si="134"/>
        <v>1</v>
      </c>
      <c r="DB692">
        <f t="shared" si="135"/>
        <v>108.48</v>
      </c>
      <c r="DC692">
        <f t="shared" si="136"/>
        <v>0</v>
      </c>
    </row>
    <row r="693" spans="1:107" x14ac:dyDescent="0.2">
      <c r="A693">
        <f>ROW(Source!A341)</f>
        <v>341</v>
      </c>
      <c r="B693">
        <v>53551706</v>
      </c>
      <c r="C693">
        <v>53553647</v>
      </c>
      <c r="D693">
        <v>38222076</v>
      </c>
      <c r="E693">
        <v>1</v>
      </c>
      <c r="F693">
        <v>1</v>
      </c>
      <c r="G693">
        <v>1</v>
      </c>
      <c r="H693">
        <v>3</v>
      </c>
      <c r="I693" t="s">
        <v>508</v>
      </c>
      <c r="J693" t="s">
        <v>510</v>
      </c>
      <c r="K693" t="s">
        <v>509</v>
      </c>
      <c r="L693">
        <v>1346</v>
      </c>
      <c r="N693">
        <v>1009</v>
      </c>
      <c r="O693" t="s">
        <v>143</v>
      </c>
      <c r="P693" t="s">
        <v>143</v>
      </c>
      <c r="Q693">
        <v>1</v>
      </c>
      <c r="W693">
        <v>0</v>
      </c>
      <c r="X693">
        <v>1707402428</v>
      </c>
      <c r="Y693">
        <v>1800</v>
      </c>
      <c r="AA693">
        <v>2.09</v>
      </c>
      <c r="AB693">
        <v>0</v>
      </c>
      <c r="AC693">
        <v>0</v>
      </c>
      <c r="AD693">
        <v>0</v>
      </c>
      <c r="AE693">
        <v>2.09</v>
      </c>
      <c r="AF693">
        <v>0</v>
      </c>
      <c r="AG693">
        <v>0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0</v>
      </c>
      <c r="AP693">
        <v>0</v>
      </c>
      <c r="AQ693">
        <v>0</v>
      </c>
      <c r="AR693">
        <v>0</v>
      </c>
      <c r="AS693" t="s">
        <v>3</v>
      </c>
      <c r="AT693">
        <v>1800</v>
      </c>
      <c r="AU693" t="s">
        <v>3</v>
      </c>
      <c r="AV693">
        <v>0</v>
      </c>
      <c r="AW693">
        <v>1</v>
      </c>
      <c r="AX693">
        <v>-1</v>
      </c>
      <c r="AY693">
        <v>0</v>
      </c>
      <c r="AZ693">
        <v>0</v>
      </c>
      <c r="BA693" t="s">
        <v>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Y693*Source!I341</f>
        <v>0</v>
      </c>
      <c r="CY693">
        <f t="shared" si="132"/>
        <v>2.09</v>
      </c>
      <c r="CZ693">
        <f t="shared" si="133"/>
        <v>2.09</v>
      </c>
      <c r="DA693">
        <f t="shared" si="134"/>
        <v>1</v>
      </c>
      <c r="DB693">
        <f t="shared" si="135"/>
        <v>3762</v>
      </c>
      <c r="DC693">
        <f t="shared" si="136"/>
        <v>0</v>
      </c>
    </row>
    <row r="694" spans="1:107" x14ac:dyDescent="0.2">
      <c r="A694">
        <f>ROW(Source!A341)</f>
        <v>341</v>
      </c>
      <c r="B694">
        <v>53551706</v>
      </c>
      <c r="C694">
        <v>53553647</v>
      </c>
      <c r="D694">
        <v>29145216</v>
      </c>
      <c r="E694">
        <v>1</v>
      </c>
      <c r="F694">
        <v>1</v>
      </c>
      <c r="G694">
        <v>1</v>
      </c>
      <c r="H694">
        <v>3</v>
      </c>
      <c r="I694" t="s">
        <v>517</v>
      </c>
      <c r="J694" t="s">
        <v>519</v>
      </c>
      <c r="K694" t="s">
        <v>518</v>
      </c>
      <c r="L694">
        <v>1339</v>
      </c>
      <c r="N694">
        <v>1007</v>
      </c>
      <c r="O694" t="s">
        <v>425</v>
      </c>
      <c r="P694" t="s">
        <v>425</v>
      </c>
      <c r="Q694">
        <v>1</v>
      </c>
      <c r="W694">
        <v>1</v>
      </c>
      <c r="X694">
        <v>1506650496</v>
      </c>
      <c r="Y694">
        <v>-3.1</v>
      </c>
      <c r="AA694">
        <v>477.5</v>
      </c>
      <c r="AB694">
        <v>0</v>
      </c>
      <c r="AC694">
        <v>0</v>
      </c>
      <c r="AD694">
        <v>0</v>
      </c>
      <c r="AE694">
        <v>477.5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-3.1</v>
      </c>
      <c r="AU694" t="s">
        <v>3</v>
      </c>
      <c r="AV694">
        <v>0</v>
      </c>
      <c r="AW694">
        <v>2</v>
      </c>
      <c r="AX694">
        <v>53553667</v>
      </c>
      <c r="AY694">
        <v>1</v>
      </c>
      <c r="AZ694">
        <v>6144</v>
      </c>
      <c r="BA694">
        <v>649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Y694*Source!I341</f>
        <v>0</v>
      </c>
      <c r="CY694">
        <f t="shared" si="132"/>
        <v>477.5</v>
      </c>
      <c r="CZ694">
        <f t="shared" si="133"/>
        <v>477.5</v>
      </c>
      <c r="DA694">
        <f t="shared" si="134"/>
        <v>1</v>
      </c>
      <c r="DB694">
        <f t="shared" si="135"/>
        <v>-1480.25</v>
      </c>
      <c r="DC694">
        <f t="shared" si="136"/>
        <v>0</v>
      </c>
    </row>
    <row r="695" spans="1:107" x14ac:dyDescent="0.2">
      <c r="A695">
        <f>ROW(Source!A341)</f>
        <v>341</v>
      </c>
      <c r="B695">
        <v>53551706</v>
      </c>
      <c r="C695">
        <v>53553647</v>
      </c>
      <c r="D695">
        <v>29150040</v>
      </c>
      <c r="E695">
        <v>1</v>
      </c>
      <c r="F695">
        <v>1</v>
      </c>
      <c r="G695">
        <v>1</v>
      </c>
      <c r="H695">
        <v>3</v>
      </c>
      <c r="I695" t="s">
        <v>1576</v>
      </c>
      <c r="J695" t="s">
        <v>1577</v>
      </c>
      <c r="K695" t="s">
        <v>1578</v>
      </c>
      <c r="L695">
        <v>1339</v>
      </c>
      <c r="N695">
        <v>1007</v>
      </c>
      <c r="O695" t="s">
        <v>425</v>
      </c>
      <c r="P695" t="s">
        <v>425</v>
      </c>
      <c r="Q695">
        <v>1</v>
      </c>
      <c r="W695">
        <v>0</v>
      </c>
      <c r="X695">
        <v>619799737</v>
      </c>
      <c r="Y695">
        <v>0.01</v>
      </c>
      <c r="AA695">
        <v>2.44</v>
      </c>
      <c r="AB695">
        <v>0</v>
      </c>
      <c r="AC695">
        <v>0</v>
      </c>
      <c r="AD695">
        <v>0</v>
      </c>
      <c r="AE695">
        <v>2.44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0.01</v>
      </c>
      <c r="AU695" t="s">
        <v>3</v>
      </c>
      <c r="AV695">
        <v>0</v>
      </c>
      <c r="AW695">
        <v>2</v>
      </c>
      <c r="AX695">
        <v>53553668</v>
      </c>
      <c r="AY695">
        <v>1</v>
      </c>
      <c r="AZ695">
        <v>0</v>
      </c>
      <c r="BA695">
        <v>650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Y695*Source!I341</f>
        <v>0</v>
      </c>
      <c r="CY695">
        <f t="shared" si="132"/>
        <v>2.44</v>
      </c>
      <c r="CZ695">
        <f t="shared" si="133"/>
        <v>2.44</v>
      </c>
      <c r="DA695">
        <f t="shared" si="134"/>
        <v>1</v>
      </c>
      <c r="DB695">
        <f t="shared" si="135"/>
        <v>0.02</v>
      </c>
      <c r="DC695">
        <f t="shared" si="136"/>
        <v>0</v>
      </c>
    </row>
    <row r="696" spans="1:107" x14ac:dyDescent="0.2">
      <c r="A696">
        <f>ROW(Source!A342)</f>
        <v>342</v>
      </c>
      <c r="B696">
        <v>53551707</v>
      </c>
      <c r="C696">
        <v>53553647</v>
      </c>
      <c r="D696">
        <v>18413230</v>
      </c>
      <c r="E696">
        <v>1</v>
      </c>
      <c r="F696">
        <v>1</v>
      </c>
      <c r="G696">
        <v>1</v>
      </c>
      <c r="H696">
        <v>1</v>
      </c>
      <c r="I696" t="s">
        <v>1487</v>
      </c>
      <c r="J696" t="s">
        <v>3</v>
      </c>
      <c r="K696" t="s">
        <v>1488</v>
      </c>
      <c r="L696">
        <v>1369</v>
      </c>
      <c r="N696">
        <v>1013</v>
      </c>
      <c r="O696" t="s">
        <v>1486</v>
      </c>
      <c r="P696" t="s">
        <v>1486</v>
      </c>
      <c r="Q696">
        <v>1</v>
      </c>
      <c r="W696">
        <v>0</v>
      </c>
      <c r="X696">
        <v>355262106</v>
      </c>
      <c r="Y696">
        <v>171.85887499999995</v>
      </c>
      <c r="AA696">
        <v>0</v>
      </c>
      <c r="AB696">
        <v>0</v>
      </c>
      <c r="AC696">
        <v>0</v>
      </c>
      <c r="AD696">
        <v>323.5</v>
      </c>
      <c r="AE696">
        <v>0</v>
      </c>
      <c r="AF696">
        <v>0</v>
      </c>
      <c r="AG696">
        <v>0</v>
      </c>
      <c r="AH696">
        <v>323.5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1</v>
      </c>
      <c r="AQ696">
        <v>0</v>
      </c>
      <c r="AR696">
        <v>0</v>
      </c>
      <c r="AS696" t="s">
        <v>3</v>
      </c>
      <c r="AT696">
        <v>129.94999999999999</v>
      </c>
      <c r="AU696" t="s">
        <v>62</v>
      </c>
      <c r="AV696">
        <v>1</v>
      </c>
      <c r="AW696">
        <v>2</v>
      </c>
      <c r="AX696">
        <v>53553659</v>
      </c>
      <c r="AY696">
        <v>2</v>
      </c>
      <c r="AZ696">
        <v>137216</v>
      </c>
      <c r="BA696">
        <v>651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Y696*Source!I342</f>
        <v>0</v>
      </c>
      <c r="CY696">
        <f>AD696</f>
        <v>323.5</v>
      </c>
      <c r="CZ696">
        <f>AH696</f>
        <v>323.5</v>
      </c>
      <c r="DA696">
        <f>AL696</f>
        <v>1</v>
      </c>
      <c r="DB696">
        <f>ROUND((ROUND(AT696*CZ696,2)*ROUND((1.15*1.15),7)),2)</f>
        <v>55596.35</v>
      </c>
      <c r="DC696">
        <f>ROUND((ROUND(AT696*AG696,2)*ROUND((1.15*1.15),7)),2)</f>
        <v>0</v>
      </c>
    </row>
    <row r="697" spans="1:107" x14ac:dyDescent="0.2">
      <c r="A697">
        <f>ROW(Source!A342)</f>
        <v>342</v>
      </c>
      <c r="B697">
        <v>53551707</v>
      </c>
      <c r="C697">
        <v>53553647</v>
      </c>
      <c r="D697">
        <v>121548</v>
      </c>
      <c r="E697">
        <v>1</v>
      </c>
      <c r="F697">
        <v>1</v>
      </c>
      <c r="G697">
        <v>1</v>
      </c>
      <c r="H697">
        <v>1</v>
      </c>
      <c r="I697" t="s">
        <v>31</v>
      </c>
      <c r="J697" t="s">
        <v>3</v>
      </c>
      <c r="K697" t="s">
        <v>1489</v>
      </c>
      <c r="L697">
        <v>608254</v>
      </c>
      <c r="N697">
        <v>1013</v>
      </c>
      <c r="O697" t="s">
        <v>1490</v>
      </c>
      <c r="P697" t="s">
        <v>1490</v>
      </c>
      <c r="Q697">
        <v>1</v>
      </c>
      <c r="W697">
        <v>0</v>
      </c>
      <c r="X697">
        <v>-185737400</v>
      </c>
      <c r="Y697">
        <v>2.0699999999999998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1.44</v>
      </c>
      <c r="AU697" t="s">
        <v>61</v>
      </c>
      <c r="AV697">
        <v>2</v>
      </c>
      <c r="AW697">
        <v>2</v>
      </c>
      <c r="AX697">
        <v>53553660</v>
      </c>
      <c r="AY697">
        <v>1</v>
      </c>
      <c r="AZ697">
        <v>6144</v>
      </c>
      <c r="BA697">
        <v>652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Y697*Source!I342</f>
        <v>0</v>
      </c>
      <c r="CY697">
        <f>AD697</f>
        <v>0</v>
      </c>
      <c r="CZ697">
        <f>AH697</f>
        <v>0</v>
      </c>
      <c r="DA697">
        <f>AL697</f>
        <v>1</v>
      </c>
      <c r="DB697">
        <f>ROUND((ROUND(AT697*CZ697,2)*ROUND((1.25*1.15),7)),2)</f>
        <v>0</v>
      </c>
      <c r="DC697">
        <f>ROUND((ROUND(AT697*AG697,2)*ROUND((1.25*1.15),7)),2)</f>
        <v>0</v>
      </c>
    </row>
    <row r="698" spans="1:107" x14ac:dyDescent="0.2">
      <c r="A698">
        <f>ROW(Source!A342)</f>
        <v>342</v>
      </c>
      <c r="B698">
        <v>53551707</v>
      </c>
      <c r="C698">
        <v>53553647</v>
      </c>
      <c r="D698">
        <v>29172479</v>
      </c>
      <c r="E698">
        <v>1</v>
      </c>
      <c r="F698">
        <v>1</v>
      </c>
      <c r="G698">
        <v>1</v>
      </c>
      <c r="H698">
        <v>2</v>
      </c>
      <c r="I698" t="s">
        <v>1585</v>
      </c>
      <c r="J698" t="s">
        <v>1586</v>
      </c>
      <c r="K698" t="s">
        <v>1587</v>
      </c>
      <c r="L698">
        <v>1368</v>
      </c>
      <c r="N698">
        <v>1011</v>
      </c>
      <c r="O698" t="s">
        <v>1494</v>
      </c>
      <c r="P698" t="s">
        <v>1494</v>
      </c>
      <c r="Q698">
        <v>1</v>
      </c>
      <c r="W698">
        <v>0</v>
      </c>
      <c r="X698">
        <v>1549832887</v>
      </c>
      <c r="Y698">
        <v>0.20125000000000001</v>
      </c>
      <c r="AA698">
        <v>0</v>
      </c>
      <c r="AB698">
        <v>99.89</v>
      </c>
      <c r="AC698">
        <v>10.06</v>
      </c>
      <c r="AD698">
        <v>0</v>
      </c>
      <c r="AE698">
        <v>0</v>
      </c>
      <c r="AF698">
        <v>99.89</v>
      </c>
      <c r="AG698">
        <v>10.06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0.14000000000000001</v>
      </c>
      <c r="AU698" t="s">
        <v>61</v>
      </c>
      <c r="AV698">
        <v>0</v>
      </c>
      <c r="AW698">
        <v>2</v>
      </c>
      <c r="AX698">
        <v>53553661</v>
      </c>
      <c r="AY698">
        <v>1</v>
      </c>
      <c r="AZ698">
        <v>6144</v>
      </c>
      <c r="BA698">
        <v>653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Y698*Source!I342</f>
        <v>0</v>
      </c>
      <c r="CY698">
        <f>AB698</f>
        <v>99.89</v>
      </c>
      <c r="CZ698">
        <f>AF698</f>
        <v>99.89</v>
      </c>
      <c r="DA698">
        <f>AJ698</f>
        <v>1</v>
      </c>
      <c r="DB698">
        <f>ROUND((ROUND(AT698*CZ698,2)*ROUND((1.25*1.15),7)),2)</f>
        <v>20.100000000000001</v>
      </c>
      <c r="DC698">
        <f>ROUND((ROUND(AT698*AG698,2)*ROUND((1.25*1.15),7)),2)</f>
        <v>2.0299999999999998</v>
      </c>
    </row>
    <row r="699" spans="1:107" x14ac:dyDescent="0.2">
      <c r="A699">
        <f>ROW(Source!A342)</f>
        <v>342</v>
      </c>
      <c r="B699">
        <v>53551707</v>
      </c>
      <c r="C699">
        <v>53553647</v>
      </c>
      <c r="D699">
        <v>29172556</v>
      </c>
      <c r="E699">
        <v>1</v>
      </c>
      <c r="F699">
        <v>1</v>
      </c>
      <c r="G699">
        <v>1</v>
      </c>
      <c r="H699">
        <v>2</v>
      </c>
      <c r="I699" t="s">
        <v>1647</v>
      </c>
      <c r="J699" t="s">
        <v>1667</v>
      </c>
      <c r="K699" t="s">
        <v>1649</v>
      </c>
      <c r="L699">
        <v>1368</v>
      </c>
      <c r="N699">
        <v>1011</v>
      </c>
      <c r="O699" t="s">
        <v>1494</v>
      </c>
      <c r="P699" t="s">
        <v>1494</v>
      </c>
      <c r="Q699">
        <v>1</v>
      </c>
      <c r="W699">
        <v>0</v>
      </c>
      <c r="X699">
        <v>344519037</v>
      </c>
      <c r="Y699">
        <v>1.8687499999999999</v>
      </c>
      <c r="AA699">
        <v>0</v>
      </c>
      <c r="AB699">
        <v>31.26</v>
      </c>
      <c r="AC699">
        <v>13.5</v>
      </c>
      <c r="AD699">
        <v>0</v>
      </c>
      <c r="AE699">
        <v>0</v>
      </c>
      <c r="AF699">
        <v>31.26</v>
      </c>
      <c r="AG699">
        <v>13.5</v>
      </c>
      <c r="AH699">
        <v>0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1</v>
      </c>
      <c r="AQ699">
        <v>0</v>
      </c>
      <c r="AR699">
        <v>0</v>
      </c>
      <c r="AS699" t="s">
        <v>3</v>
      </c>
      <c r="AT699">
        <v>1.3</v>
      </c>
      <c r="AU699" t="s">
        <v>61</v>
      </c>
      <c r="AV699">
        <v>0</v>
      </c>
      <c r="AW699">
        <v>2</v>
      </c>
      <c r="AX699">
        <v>53553662</v>
      </c>
      <c r="AY699">
        <v>1</v>
      </c>
      <c r="AZ699">
        <v>6144</v>
      </c>
      <c r="BA699">
        <v>654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Y699*Source!I342</f>
        <v>0</v>
      </c>
      <c r="CY699">
        <f>AB699</f>
        <v>31.26</v>
      </c>
      <c r="CZ699">
        <f>AF699</f>
        <v>31.26</v>
      </c>
      <c r="DA699">
        <f>AJ699</f>
        <v>1</v>
      </c>
      <c r="DB699">
        <f>ROUND((ROUND(AT699*CZ699,2)*ROUND((1.25*1.15),7)),2)</f>
        <v>58.42</v>
      </c>
      <c r="DC699">
        <f>ROUND((ROUND(AT699*AG699,2)*ROUND((1.25*1.15),7)),2)</f>
        <v>25.23</v>
      </c>
    </row>
    <row r="700" spans="1:107" x14ac:dyDescent="0.2">
      <c r="A700">
        <f>ROW(Source!A342)</f>
        <v>342</v>
      </c>
      <c r="B700">
        <v>53551707</v>
      </c>
      <c r="C700">
        <v>53553647</v>
      </c>
      <c r="D700">
        <v>29114338</v>
      </c>
      <c r="E700">
        <v>1</v>
      </c>
      <c r="F700">
        <v>1</v>
      </c>
      <c r="G700">
        <v>1</v>
      </c>
      <c r="H700">
        <v>3</v>
      </c>
      <c r="I700" t="s">
        <v>1802</v>
      </c>
      <c r="J700" t="s">
        <v>1803</v>
      </c>
      <c r="K700" t="s">
        <v>1804</v>
      </c>
      <c r="L700">
        <v>1348</v>
      </c>
      <c r="N700">
        <v>1009</v>
      </c>
      <c r="O700" t="s">
        <v>26</v>
      </c>
      <c r="P700" t="s">
        <v>26</v>
      </c>
      <c r="Q700">
        <v>1000</v>
      </c>
      <c r="W700">
        <v>0</v>
      </c>
      <c r="X700">
        <v>1350596939</v>
      </c>
      <c r="Y700">
        <v>2.5000000000000001E-3</v>
      </c>
      <c r="AA700">
        <v>52036.5</v>
      </c>
      <c r="AB700">
        <v>0</v>
      </c>
      <c r="AC700">
        <v>0</v>
      </c>
      <c r="AD700">
        <v>0</v>
      </c>
      <c r="AE700">
        <v>8475</v>
      </c>
      <c r="AF700">
        <v>0</v>
      </c>
      <c r="AG700">
        <v>0</v>
      </c>
      <c r="AH700">
        <v>0</v>
      </c>
      <c r="AI700">
        <v>6.14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2.5000000000000001E-3</v>
      </c>
      <c r="AU700" t="s">
        <v>3</v>
      </c>
      <c r="AV700">
        <v>0</v>
      </c>
      <c r="AW700">
        <v>2</v>
      </c>
      <c r="AX700">
        <v>53553663</v>
      </c>
      <c r="AY700">
        <v>1</v>
      </c>
      <c r="AZ700">
        <v>0</v>
      </c>
      <c r="BA700">
        <v>655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Y700*Source!I342</f>
        <v>0</v>
      </c>
      <c r="CY700">
        <f t="shared" ref="CY700:CY706" si="137">AA700</f>
        <v>52036.5</v>
      </c>
      <c r="CZ700">
        <f t="shared" ref="CZ700:CZ706" si="138">AE700</f>
        <v>8475</v>
      </c>
      <c r="DA700">
        <f t="shared" ref="DA700:DA706" si="139">AI700</f>
        <v>6.14</v>
      </c>
      <c r="DB700">
        <f t="shared" ref="DB700:DB706" si="140">ROUND(ROUND(AT700*CZ700,2),2)</f>
        <v>21.19</v>
      </c>
      <c r="DC700">
        <f t="shared" ref="DC700:DC706" si="141">ROUND(ROUND(AT700*AG700,2),2)</f>
        <v>0</v>
      </c>
    </row>
    <row r="701" spans="1:107" x14ac:dyDescent="0.2">
      <c r="A701">
        <f>ROW(Source!A342)</f>
        <v>342</v>
      </c>
      <c r="B701">
        <v>53551707</v>
      </c>
      <c r="C701">
        <v>53553647</v>
      </c>
      <c r="D701">
        <v>29112827</v>
      </c>
      <c r="E701">
        <v>1</v>
      </c>
      <c r="F701">
        <v>1</v>
      </c>
      <c r="G701">
        <v>1</v>
      </c>
      <c r="H701">
        <v>3</v>
      </c>
      <c r="I701" t="s">
        <v>1805</v>
      </c>
      <c r="J701" t="s">
        <v>1806</v>
      </c>
      <c r="K701" t="s">
        <v>1807</v>
      </c>
      <c r="L701">
        <v>1327</v>
      </c>
      <c r="N701">
        <v>1005</v>
      </c>
      <c r="O701" t="s">
        <v>128</v>
      </c>
      <c r="P701" t="s">
        <v>128</v>
      </c>
      <c r="Q701">
        <v>1</v>
      </c>
      <c r="W701">
        <v>0</v>
      </c>
      <c r="X701">
        <v>-523587511</v>
      </c>
      <c r="Y701">
        <v>108</v>
      </c>
      <c r="AA701">
        <v>173.46</v>
      </c>
      <c r="AB701">
        <v>0</v>
      </c>
      <c r="AC701">
        <v>0</v>
      </c>
      <c r="AD701">
        <v>0</v>
      </c>
      <c r="AE701">
        <v>28.25</v>
      </c>
      <c r="AF701">
        <v>0</v>
      </c>
      <c r="AG701">
        <v>0</v>
      </c>
      <c r="AH701">
        <v>0</v>
      </c>
      <c r="AI701">
        <v>6.14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108</v>
      </c>
      <c r="AU701" t="s">
        <v>3</v>
      </c>
      <c r="AV701">
        <v>0</v>
      </c>
      <c r="AW701">
        <v>2</v>
      </c>
      <c r="AX701">
        <v>53553664</v>
      </c>
      <c r="AY701">
        <v>1</v>
      </c>
      <c r="AZ701">
        <v>0</v>
      </c>
      <c r="BA701">
        <v>656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Y701*Source!I342</f>
        <v>0</v>
      </c>
      <c r="CY701">
        <f t="shared" si="137"/>
        <v>173.46</v>
      </c>
      <c r="CZ701">
        <f t="shared" si="138"/>
        <v>28.25</v>
      </c>
      <c r="DA701">
        <f t="shared" si="139"/>
        <v>6.14</v>
      </c>
      <c r="DB701">
        <f t="shared" si="140"/>
        <v>3051</v>
      </c>
      <c r="DC701">
        <f t="shared" si="141"/>
        <v>0</v>
      </c>
    </row>
    <row r="702" spans="1:107" x14ac:dyDescent="0.2">
      <c r="A702">
        <f>ROW(Source!A342)</f>
        <v>342</v>
      </c>
      <c r="B702">
        <v>53551707</v>
      </c>
      <c r="C702">
        <v>53553647</v>
      </c>
      <c r="D702">
        <v>29109197</v>
      </c>
      <c r="E702">
        <v>1</v>
      </c>
      <c r="F702">
        <v>1</v>
      </c>
      <c r="G702">
        <v>1</v>
      </c>
      <c r="H702">
        <v>3</v>
      </c>
      <c r="I702" t="s">
        <v>1808</v>
      </c>
      <c r="J702" t="s">
        <v>1809</v>
      </c>
      <c r="K702" t="s">
        <v>1810</v>
      </c>
      <c r="L702">
        <v>1348</v>
      </c>
      <c r="N702">
        <v>1009</v>
      </c>
      <c r="O702" t="s">
        <v>26</v>
      </c>
      <c r="P702" t="s">
        <v>26</v>
      </c>
      <c r="Q702">
        <v>1000</v>
      </c>
      <c r="W702">
        <v>0</v>
      </c>
      <c r="X702">
        <v>-1746258587</v>
      </c>
      <c r="Y702">
        <v>1.2999999999999999E-2</v>
      </c>
      <c r="AA702">
        <v>2529.7399999999998</v>
      </c>
      <c r="AB702">
        <v>0</v>
      </c>
      <c r="AC702">
        <v>0</v>
      </c>
      <c r="AD702">
        <v>0</v>
      </c>
      <c r="AE702">
        <v>412.01</v>
      </c>
      <c r="AF702">
        <v>0</v>
      </c>
      <c r="AG702">
        <v>0</v>
      </c>
      <c r="AH702">
        <v>0</v>
      </c>
      <c r="AI702">
        <v>6.14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1.2999999999999999E-2</v>
      </c>
      <c r="AU702" t="s">
        <v>3</v>
      </c>
      <c r="AV702">
        <v>0</v>
      </c>
      <c r="AW702">
        <v>2</v>
      </c>
      <c r="AX702">
        <v>53553665</v>
      </c>
      <c r="AY702">
        <v>1</v>
      </c>
      <c r="AZ702">
        <v>0</v>
      </c>
      <c r="BA702">
        <v>657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Y702*Source!I342</f>
        <v>0</v>
      </c>
      <c r="CY702">
        <f t="shared" si="137"/>
        <v>2529.7399999999998</v>
      </c>
      <c r="CZ702">
        <f t="shared" si="138"/>
        <v>412.01</v>
      </c>
      <c r="DA702">
        <f t="shared" si="139"/>
        <v>6.14</v>
      </c>
      <c r="DB702">
        <f t="shared" si="140"/>
        <v>5.36</v>
      </c>
      <c r="DC702">
        <f t="shared" si="141"/>
        <v>0</v>
      </c>
    </row>
    <row r="703" spans="1:107" x14ac:dyDescent="0.2">
      <c r="A703">
        <f>ROW(Source!A342)</f>
        <v>342</v>
      </c>
      <c r="B703">
        <v>53551707</v>
      </c>
      <c r="C703">
        <v>53553647</v>
      </c>
      <c r="D703">
        <v>29107964</v>
      </c>
      <c r="E703">
        <v>1</v>
      </c>
      <c r="F703">
        <v>1</v>
      </c>
      <c r="G703">
        <v>1</v>
      </c>
      <c r="H703">
        <v>3</v>
      </c>
      <c r="I703" t="s">
        <v>1811</v>
      </c>
      <c r="J703" t="s">
        <v>1812</v>
      </c>
      <c r="K703" t="s">
        <v>1813</v>
      </c>
      <c r="L703">
        <v>1346</v>
      </c>
      <c r="N703">
        <v>1009</v>
      </c>
      <c r="O703" t="s">
        <v>143</v>
      </c>
      <c r="P703" t="s">
        <v>143</v>
      </c>
      <c r="Q703">
        <v>1</v>
      </c>
      <c r="W703">
        <v>0</v>
      </c>
      <c r="X703">
        <v>-1980359651</v>
      </c>
      <c r="Y703">
        <v>12</v>
      </c>
      <c r="AA703">
        <v>55.51</v>
      </c>
      <c r="AB703">
        <v>0</v>
      </c>
      <c r="AC703">
        <v>0</v>
      </c>
      <c r="AD703">
        <v>0</v>
      </c>
      <c r="AE703">
        <v>9.0399999999999991</v>
      </c>
      <c r="AF703">
        <v>0</v>
      </c>
      <c r="AG703">
        <v>0</v>
      </c>
      <c r="AH703">
        <v>0</v>
      </c>
      <c r="AI703">
        <v>6.14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12</v>
      </c>
      <c r="AU703" t="s">
        <v>3</v>
      </c>
      <c r="AV703">
        <v>0</v>
      </c>
      <c r="AW703">
        <v>2</v>
      </c>
      <c r="AX703">
        <v>53553666</v>
      </c>
      <c r="AY703">
        <v>1</v>
      </c>
      <c r="AZ703">
        <v>0</v>
      </c>
      <c r="BA703">
        <v>658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Y703*Source!I342</f>
        <v>0</v>
      </c>
      <c r="CY703">
        <f t="shared" si="137"/>
        <v>55.51</v>
      </c>
      <c r="CZ703">
        <f t="shared" si="138"/>
        <v>9.0399999999999991</v>
      </c>
      <c r="DA703">
        <f t="shared" si="139"/>
        <v>6.14</v>
      </c>
      <c r="DB703">
        <f t="shared" si="140"/>
        <v>108.48</v>
      </c>
      <c r="DC703">
        <f t="shared" si="141"/>
        <v>0</v>
      </c>
    </row>
    <row r="704" spans="1:107" x14ac:dyDescent="0.2">
      <c r="A704">
        <f>ROW(Source!A342)</f>
        <v>342</v>
      </c>
      <c r="B704">
        <v>53551707</v>
      </c>
      <c r="C704">
        <v>53553647</v>
      </c>
      <c r="D704">
        <v>38222076</v>
      </c>
      <c r="E704">
        <v>1</v>
      </c>
      <c r="F704">
        <v>1</v>
      </c>
      <c r="G704">
        <v>1</v>
      </c>
      <c r="H704">
        <v>3</v>
      </c>
      <c r="I704" t="s">
        <v>508</v>
      </c>
      <c r="J704" t="s">
        <v>510</v>
      </c>
      <c r="K704" t="s">
        <v>509</v>
      </c>
      <c r="L704">
        <v>1346</v>
      </c>
      <c r="N704">
        <v>1009</v>
      </c>
      <c r="O704" t="s">
        <v>143</v>
      </c>
      <c r="P704" t="s">
        <v>143</v>
      </c>
      <c r="Q704">
        <v>1</v>
      </c>
      <c r="W704">
        <v>0</v>
      </c>
      <c r="X704">
        <v>1707402428</v>
      </c>
      <c r="Y704">
        <v>1800</v>
      </c>
      <c r="AA704">
        <v>12.96</v>
      </c>
      <c r="AB704">
        <v>0</v>
      </c>
      <c r="AC704">
        <v>0</v>
      </c>
      <c r="AD704">
        <v>0</v>
      </c>
      <c r="AE704">
        <v>2.09</v>
      </c>
      <c r="AF704">
        <v>0</v>
      </c>
      <c r="AG704">
        <v>0</v>
      </c>
      <c r="AH704">
        <v>0</v>
      </c>
      <c r="AI704">
        <v>6.2</v>
      </c>
      <c r="AJ704">
        <v>1</v>
      </c>
      <c r="AK704">
        <v>1</v>
      </c>
      <c r="AL704">
        <v>1</v>
      </c>
      <c r="AN704">
        <v>0</v>
      </c>
      <c r="AO704">
        <v>0</v>
      </c>
      <c r="AP704">
        <v>0</v>
      </c>
      <c r="AQ704">
        <v>0</v>
      </c>
      <c r="AR704">
        <v>0</v>
      </c>
      <c r="AS704" t="s">
        <v>3</v>
      </c>
      <c r="AT704">
        <v>1800</v>
      </c>
      <c r="AU704" t="s">
        <v>3</v>
      </c>
      <c r="AV704">
        <v>0</v>
      </c>
      <c r="AW704">
        <v>1</v>
      </c>
      <c r="AX704">
        <v>-1</v>
      </c>
      <c r="AY704">
        <v>0</v>
      </c>
      <c r="AZ704">
        <v>0</v>
      </c>
      <c r="BA704" t="s">
        <v>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Y704*Source!I342</f>
        <v>0</v>
      </c>
      <c r="CY704">
        <f t="shared" si="137"/>
        <v>12.96</v>
      </c>
      <c r="CZ704">
        <f t="shared" si="138"/>
        <v>2.09</v>
      </c>
      <c r="DA704">
        <f t="shared" si="139"/>
        <v>6.2</v>
      </c>
      <c r="DB704">
        <f t="shared" si="140"/>
        <v>3762</v>
      </c>
      <c r="DC704">
        <f t="shared" si="141"/>
        <v>0</v>
      </c>
    </row>
    <row r="705" spans="1:107" x14ac:dyDescent="0.2">
      <c r="A705">
        <f>ROW(Source!A342)</f>
        <v>342</v>
      </c>
      <c r="B705">
        <v>53551707</v>
      </c>
      <c r="C705">
        <v>53553647</v>
      </c>
      <c r="D705">
        <v>29145216</v>
      </c>
      <c r="E705">
        <v>1</v>
      </c>
      <c r="F705">
        <v>1</v>
      </c>
      <c r="G705">
        <v>1</v>
      </c>
      <c r="H705">
        <v>3</v>
      </c>
      <c r="I705" t="s">
        <v>517</v>
      </c>
      <c r="J705" t="s">
        <v>519</v>
      </c>
      <c r="K705" t="s">
        <v>518</v>
      </c>
      <c r="L705">
        <v>1339</v>
      </c>
      <c r="N705">
        <v>1007</v>
      </c>
      <c r="O705" t="s">
        <v>425</v>
      </c>
      <c r="P705" t="s">
        <v>425</v>
      </c>
      <c r="Q705">
        <v>1</v>
      </c>
      <c r="W705">
        <v>1</v>
      </c>
      <c r="X705">
        <v>1506650496</v>
      </c>
      <c r="Y705">
        <v>-3.1</v>
      </c>
      <c r="AA705">
        <v>3638.55</v>
      </c>
      <c r="AB705">
        <v>0</v>
      </c>
      <c r="AC705">
        <v>0</v>
      </c>
      <c r="AD705">
        <v>0</v>
      </c>
      <c r="AE705">
        <v>477.5</v>
      </c>
      <c r="AF705">
        <v>0</v>
      </c>
      <c r="AG705">
        <v>0</v>
      </c>
      <c r="AH705">
        <v>0</v>
      </c>
      <c r="AI705">
        <v>7.62</v>
      </c>
      <c r="AJ705">
        <v>1</v>
      </c>
      <c r="AK705">
        <v>1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-3.1</v>
      </c>
      <c r="AU705" t="s">
        <v>3</v>
      </c>
      <c r="AV705">
        <v>0</v>
      </c>
      <c r="AW705">
        <v>2</v>
      </c>
      <c r="AX705">
        <v>53553667</v>
      </c>
      <c r="AY705">
        <v>1</v>
      </c>
      <c r="AZ705">
        <v>6144</v>
      </c>
      <c r="BA705">
        <v>659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Y705*Source!I342</f>
        <v>0</v>
      </c>
      <c r="CY705">
        <f t="shared" si="137"/>
        <v>3638.55</v>
      </c>
      <c r="CZ705">
        <f t="shared" si="138"/>
        <v>477.5</v>
      </c>
      <c r="DA705">
        <f t="shared" si="139"/>
        <v>7.62</v>
      </c>
      <c r="DB705">
        <f t="shared" si="140"/>
        <v>-1480.25</v>
      </c>
      <c r="DC705">
        <f t="shared" si="141"/>
        <v>0</v>
      </c>
    </row>
    <row r="706" spans="1:107" x14ac:dyDescent="0.2">
      <c r="A706">
        <f>ROW(Source!A342)</f>
        <v>342</v>
      </c>
      <c r="B706">
        <v>53551707</v>
      </c>
      <c r="C706">
        <v>53553647</v>
      </c>
      <c r="D706">
        <v>29150040</v>
      </c>
      <c r="E706">
        <v>1</v>
      </c>
      <c r="F706">
        <v>1</v>
      </c>
      <c r="G706">
        <v>1</v>
      </c>
      <c r="H706">
        <v>3</v>
      </c>
      <c r="I706" t="s">
        <v>1576</v>
      </c>
      <c r="J706" t="s">
        <v>1577</v>
      </c>
      <c r="K706" t="s">
        <v>1578</v>
      </c>
      <c r="L706">
        <v>1339</v>
      </c>
      <c r="N706">
        <v>1007</v>
      </c>
      <c r="O706" t="s">
        <v>425</v>
      </c>
      <c r="P706" t="s">
        <v>425</v>
      </c>
      <c r="Q706">
        <v>1</v>
      </c>
      <c r="W706">
        <v>0</v>
      </c>
      <c r="X706">
        <v>619799737</v>
      </c>
      <c r="Y706">
        <v>0.01</v>
      </c>
      <c r="AA706">
        <v>14.98</v>
      </c>
      <c r="AB706">
        <v>0</v>
      </c>
      <c r="AC706">
        <v>0</v>
      </c>
      <c r="AD706">
        <v>0</v>
      </c>
      <c r="AE706">
        <v>2.44</v>
      </c>
      <c r="AF706">
        <v>0</v>
      </c>
      <c r="AG706">
        <v>0</v>
      </c>
      <c r="AH706">
        <v>0</v>
      </c>
      <c r="AI706">
        <v>6.14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0.01</v>
      </c>
      <c r="AU706" t="s">
        <v>3</v>
      </c>
      <c r="AV706">
        <v>0</v>
      </c>
      <c r="AW706">
        <v>2</v>
      </c>
      <c r="AX706">
        <v>53553668</v>
      </c>
      <c r="AY706">
        <v>1</v>
      </c>
      <c r="AZ706">
        <v>0</v>
      </c>
      <c r="BA706">
        <v>660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Y706*Source!I342</f>
        <v>0</v>
      </c>
      <c r="CY706">
        <f t="shared" si="137"/>
        <v>14.98</v>
      </c>
      <c r="CZ706">
        <f t="shared" si="138"/>
        <v>2.44</v>
      </c>
      <c r="DA706">
        <f t="shared" si="139"/>
        <v>6.14</v>
      </c>
      <c r="DB706">
        <f t="shared" si="140"/>
        <v>0.02</v>
      </c>
      <c r="DC706">
        <f t="shared" si="141"/>
        <v>0</v>
      </c>
    </row>
    <row r="707" spans="1:107" x14ac:dyDescent="0.2">
      <c r="A707">
        <f>ROW(Source!A347)</f>
        <v>347</v>
      </c>
      <c r="B707">
        <v>53551706</v>
      </c>
      <c r="C707">
        <v>53553671</v>
      </c>
      <c r="D707">
        <v>18410280</v>
      </c>
      <c r="E707">
        <v>1</v>
      </c>
      <c r="F707">
        <v>1</v>
      </c>
      <c r="G707">
        <v>1</v>
      </c>
      <c r="H707">
        <v>1</v>
      </c>
      <c r="I707" t="s">
        <v>1745</v>
      </c>
      <c r="J707" t="s">
        <v>3</v>
      </c>
      <c r="K707" t="s">
        <v>1746</v>
      </c>
      <c r="L707">
        <v>1369</v>
      </c>
      <c r="N707">
        <v>1013</v>
      </c>
      <c r="O707" t="s">
        <v>1486</v>
      </c>
      <c r="P707" t="s">
        <v>1486</v>
      </c>
      <c r="Q707">
        <v>1</v>
      </c>
      <c r="W707">
        <v>0</v>
      </c>
      <c r="X707">
        <v>-464685602</v>
      </c>
      <c r="Y707">
        <v>15.856774999999997</v>
      </c>
      <c r="AA707">
        <v>0</v>
      </c>
      <c r="AB707">
        <v>0</v>
      </c>
      <c r="AC707">
        <v>0</v>
      </c>
      <c r="AD707">
        <v>335.13</v>
      </c>
      <c r="AE707">
        <v>0</v>
      </c>
      <c r="AF707">
        <v>0</v>
      </c>
      <c r="AG707">
        <v>0</v>
      </c>
      <c r="AH707">
        <v>335.13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1</v>
      </c>
      <c r="AQ707">
        <v>0</v>
      </c>
      <c r="AR707">
        <v>0</v>
      </c>
      <c r="AS707" t="s">
        <v>3</v>
      </c>
      <c r="AT707">
        <v>11.99</v>
      </c>
      <c r="AU707" t="s">
        <v>62</v>
      </c>
      <c r="AV707">
        <v>1</v>
      </c>
      <c r="AW707">
        <v>2</v>
      </c>
      <c r="AX707">
        <v>53553679</v>
      </c>
      <c r="AY707">
        <v>2</v>
      </c>
      <c r="AZ707">
        <v>137216</v>
      </c>
      <c r="BA707">
        <v>661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Y707*Source!I347</f>
        <v>0</v>
      </c>
      <c r="CY707">
        <f>AD707</f>
        <v>335.13</v>
      </c>
      <c r="CZ707">
        <f>AH707</f>
        <v>335.13</v>
      </c>
      <c r="DA707">
        <f>AL707</f>
        <v>1</v>
      </c>
      <c r="DB707">
        <f>ROUND((ROUND(AT707*CZ707,2)*ROUND((1.15*1.15),7)),2)</f>
        <v>5314.08</v>
      </c>
      <c r="DC707">
        <f>ROUND((ROUND(AT707*AG707,2)*ROUND((1.15*1.15),7)),2)</f>
        <v>0</v>
      </c>
    </row>
    <row r="708" spans="1:107" x14ac:dyDescent="0.2">
      <c r="A708">
        <f>ROW(Source!A347)</f>
        <v>347</v>
      </c>
      <c r="B708">
        <v>53551706</v>
      </c>
      <c r="C708">
        <v>53553671</v>
      </c>
      <c r="D708">
        <v>121548</v>
      </c>
      <c r="E708">
        <v>1</v>
      </c>
      <c r="F708">
        <v>1</v>
      </c>
      <c r="G708">
        <v>1</v>
      </c>
      <c r="H708">
        <v>1</v>
      </c>
      <c r="I708" t="s">
        <v>31</v>
      </c>
      <c r="J708" t="s">
        <v>3</v>
      </c>
      <c r="K708" t="s">
        <v>1489</v>
      </c>
      <c r="L708">
        <v>608254</v>
      </c>
      <c r="N708">
        <v>1013</v>
      </c>
      <c r="O708" t="s">
        <v>1490</v>
      </c>
      <c r="P708" t="s">
        <v>1490</v>
      </c>
      <c r="Q708">
        <v>1</v>
      </c>
      <c r="W708">
        <v>0</v>
      </c>
      <c r="X708">
        <v>-185737400</v>
      </c>
      <c r="Y708">
        <v>1.4374999999999999E-2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1</v>
      </c>
      <c r="AQ708">
        <v>0</v>
      </c>
      <c r="AR708">
        <v>0</v>
      </c>
      <c r="AS708" t="s">
        <v>3</v>
      </c>
      <c r="AT708">
        <v>0.01</v>
      </c>
      <c r="AU708" t="s">
        <v>61</v>
      </c>
      <c r="AV708">
        <v>2</v>
      </c>
      <c r="AW708">
        <v>2</v>
      </c>
      <c r="AX708">
        <v>53553680</v>
      </c>
      <c r="AY708">
        <v>1</v>
      </c>
      <c r="AZ708">
        <v>6144</v>
      </c>
      <c r="BA708">
        <v>662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Y708*Source!I347</f>
        <v>0</v>
      </c>
      <c r="CY708">
        <f>AD708</f>
        <v>0</v>
      </c>
      <c r="CZ708">
        <f>AH708</f>
        <v>0</v>
      </c>
      <c r="DA708">
        <f>AL708</f>
        <v>1</v>
      </c>
      <c r="DB708">
        <f>ROUND((ROUND(AT708*CZ708,2)*ROUND((1.25*1.15),7)),2)</f>
        <v>0</v>
      </c>
      <c r="DC708">
        <f>ROUND((ROUND(AT708*AG708,2)*ROUND((1.25*1.15),7)),2)</f>
        <v>0</v>
      </c>
    </row>
    <row r="709" spans="1:107" x14ac:dyDescent="0.2">
      <c r="A709">
        <f>ROW(Source!A347)</f>
        <v>347</v>
      </c>
      <c r="B709">
        <v>53551706</v>
      </c>
      <c r="C709">
        <v>53553671</v>
      </c>
      <c r="D709">
        <v>29172556</v>
      </c>
      <c r="E709">
        <v>1</v>
      </c>
      <c r="F709">
        <v>1</v>
      </c>
      <c r="G709">
        <v>1</v>
      </c>
      <c r="H709">
        <v>2</v>
      </c>
      <c r="I709" t="s">
        <v>1647</v>
      </c>
      <c r="J709" t="s">
        <v>1667</v>
      </c>
      <c r="K709" t="s">
        <v>1649</v>
      </c>
      <c r="L709">
        <v>1368</v>
      </c>
      <c r="N709">
        <v>1011</v>
      </c>
      <c r="O709" t="s">
        <v>1494</v>
      </c>
      <c r="P709" t="s">
        <v>1494</v>
      </c>
      <c r="Q709">
        <v>1</v>
      </c>
      <c r="W709">
        <v>0</v>
      </c>
      <c r="X709">
        <v>344519037</v>
      </c>
      <c r="Y709">
        <v>1.4374999999999999E-2</v>
      </c>
      <c r="AA709">
        <v>0</v>
      </c>
      <c r="AB709">
        <v>31.26</v>
      </c>
      <c r="AC709">
        <v>13.5</v>
      </c>
      <c r="AD709">
        <v>0</v>
      </c>
      <c r="AE709">
        <v>0</v>
      </c>
      <c r="AF709">
        <v>31.26</v>
      </c>
      <c r="AG709">
        <v>13.5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1</v>
      </c>
      <c r="AQ709">
        <v>0</v>
      </c>
      <c r="AR709">
        <v>0</v>
      </c>
      <c r="AS709" t="s">
        <v>3</v>
      </c>
      <c r="AT709">
        <v>0.01</v>
      </c>
      <c r="AU709" t="s">
        <v>61</v>
      </c>
      <c r="AV709">
        <v>0</v>
      </c>
      <c r="AW709">
        <v>2</v>
      </c>
      <c r="AX709">
        <v>53553681</v>
      </c>
      <c r="AY709">
        <v>1</v>
      </c>
      <c r="AZ709">
        <v>6144</v>
      </c>
      <c r="BA709">
        <v>663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Y709*Source!I347</f>
        <v>0</v>
      </c>
      <c r="CY709">
        <f>AB709</f>
        <v>31.26</v>
      </c>
      <c r="CZ709">
        <f>AF709</f>
        <v>31.26</v>
      </c>
      <c r="DA709">
        <f>AJ709</f>
        <v>1</v>
      </c>
      <c r="DB709">
        <f>ROUND((ROUND(AT709*CZ709,2)*ROUND((1.25*1.15),7)),2)</f>
        <v>0.45</v>
      </c>
      <c r="DC709">
        <f>ROUND((ROUND(AT709*AG709,2)*ROUND((1.25*1.15),7)),2)</f>
        <v>0.2</v>
      </c>
    </row>
    <row r="710" spans="1:107" x14ac:dyDescent="0.2">
      <c r="A710">
        <f>ROW(Source!A347)</f>
        <v>347</v>
      </c>
      <c r="B710">
        <v>53551706</v>
      </c>
      <c r="C710">
        <v>53553671</v>
      </c>
      <c r="D710">
        <v>29174913</v>
      </c>
      <c r="E710">
        <v>1</v>
      </c>
      <c r="F710">
        <v>1</v>
      </c>
      <c r="G710">
        <v>1</v>
      </c>
      <c r="H710">
        <v>2</v>
      </c>
      <c r="I710" t="s">
        <v>1513</v>
      </c>
      <c r="J710" t="s">
        <v>1514</v>
      </c>
      <c r="K710" t="s">
        <v>1515</v>
      </c>
      <c r="L710">
        <v>1368</v>
      </c>
      <c r="N710">
        <v>1011</v>
      </c>
      <c r="O710" t="s">
        <v>1494</v>
      </c>
      <c r="P710" t="s">
        <v>1494</v>
      </c>
      <c r="Q710">
        <v>1</v>
      </c>
      <c r="W710">
        <v>0</v>
      </c>
      <c r="X710">
        <v>1230759911</v>
      </c>
      <c r="Y710">
        <v>4.3124999999999997E-2</v>
      </c>
      <c r="AA710">
        <v>0</v>
      </c>
      <c r="AB710">
        <v>87.17</v>
      </c>
      <c r="AC710">
        <v>11.6</v>
      </c>
      <c r="AD710">
        <v>0</v>
      </c>
      <c r="AE710">
        <v>0</v>
      </c>
      <c r="AF710">
        <v>87.17</v>
      </c>
      <c r="AG710">
        <v>11.6</v>
      </c>
      <c r="AH710">
        <v>0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0.03</v>
      </c>
      <c r="AU710" t="s">
        <v>61</v>
      </c>
      <c r="AV710">
        <v>0</v>
      </c>
      <c r="AW710">
        <v>2</v>
      </c>
      <c r="AX710">
        <v>53553682</v>
      </c>
      <c r="AY710">
        <v>1</v>
      </c>
      <c r="AZ710">
        <v>6144</v>
      </c>
      <c r="BA710">
        <v>664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Y710*Source!I347</f>
        <v>0</v>
      </c>
      <c r="CY710">
        <f>AB710</f>
        <v>87.17</v>
      </c>
      <c r="CZ710">
        <f>AF710</f>
        <v>87.17</v>
      </c>
      <c r="DA710">
        <f>AJ710</f>
        <v>1</v>
      </c>
      <c r="DB710">
        <f>ROUND((ROUND(AT710*CZ710,2)*ROUND((1.25*1.15),7)),2)</f>
        <v>3.77</v>
      </c>
      <c r="DC710">
        <f>ROUND((ROUND(AT710*AG710,2)*ROUND((1.25*1.15),7)),2)</f>
        <v>0.5</v>
      </c>
    </row>
    <row r="711" spans="1:107" x14ac:dyDescent="0.2">
      <c r="A711">
        <f>ROW(Source!A347)</f>
        <v>347</v>
      </c>
      <c r="B711">
        <v>53551706</v>
      </c>
      <c r="C711">
        <v>53553671</v>
      </c>
      <c r="D711">
        <v>29107779</v>
      </c>
      <c r="E711">
        <v>1</v>
      </c>
      <c r="F711">
        <v>1</v>
      </c>
      <c r="G711">
        <v>1</v>
      </c>
      <c r="H711">
        <v>3</v>
      </c>
      <c r="I711" t="s">
        <v>1814</v>
      </c>
      <c r="J711" t="s">
        <v>1815</v>
      </c>
      <c r="K711" t="s">
        <v>1816</v>
      </c>
      <c r="L711">
        <v>1327</v>
      </c>
      <c r="N711">
        <v>1005</v>
      </c>
      <c r="O711" t="s">
        <v>128</v>
      </c>
      <c r="P711" t="s">
        <v>128</v>
      </c>
      <c r="Q711">
        <v>1</v>
      </c>
      <c r="W711">
        <v>0</v>
      </c>
      <c r="X711">
        <v>-1827594923</v>
      </c>
      <c r="Y711">
        <v>4.4000000000000004</v>
      </c>
      <c r="AA711">
        <v>72.31</v>
      </c>
      <c r="AB711">
        <v>0</v>
      </c>
      <c r="AC711">
        <v>0</v>
      </c>
      <c r="AD711">
        <v>0</v>
      </c>
      <c r="AE711">
        <v>72.31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4.4000000000000004</v>
      </c>
      <c r="AU711" t="s">
        <v>3</v>
      </c>
      <c r="AV711">
        <v>0</v>
      </c>
      <c r="AW711">
        <v>2</v>
      </c>
      <c r="AX711">
        <v>53553683</v>
      </c>
      <c r="AY711">
        <v>1</v>
      </c>
      <c r="AZ711">
        <v>0</v>
      </c>
      <c r="BA711">
        <v>665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Y711*Source!I347</f>
        <v>0</v>
      </c>
      <c r="CY711">
        <f>AA711</f>
        <v>72.31</v>
      </c>
      <c r="CZ711">
        <f>AE711</f>
        <v>72.31</v>
      </c>
      <c r="DA711">
        <f>AI711</f>
        <v>1</v>
      </c>
      <c r="DB711">
        <f>ROUND(ROUND(AT711*CZ711,2),2)</f>
        <v>318.16000000000003</v>
      </c>
      <c r="DC711">
        <f>ROUND(ROUND(AT711*AG711,2),2)</f>
        <v>0</v>
      </c>
    </row>
    <row r="712" spans="1:107" x14ac:dyDescent="0.2">
      <c r="A712">
        <f>ROW(Source!A347)</f>
        <v>347</v>
      </c>
      <c r="B712">
        <v>53551706</v>
      </c>
      <c r="C712">
        <v>53553671</v>
      </c>
      <c r="D712">
        <v>29109795</v>
      </c>
      <c r="E712">
        <v>1</v>
      </c>
      <c r="F712">
        <v>1</v>
      </c>
      <c r="G712">
        <v>1</v>
      </c>
      <c r="H712">
        <v>3</v>
      </c>
      <c r="I712" t="s">
        <v>1817</v>
      </c>
      <c r="J712" t="s">
        <v>1818</v>
      </c>
      <c r="K712" t="s">
        <v>1819</v>
      </c>
      <c r="L712">
        <v>1348</v>
      </c>
      <c r="N712">
        <v>1009</v>
      </c>
      <c r="O712" t="s">
        <v>26</v>
      </c>
      <c r="P712" t="s">
        <v>26</v>
      </c>
      <c r="Q712">
        <v>1000</v>
      </c>
      <c r="W712">
        <v>0</v>
      </c>
      <c r="X712">
        <v>-1330008606</v>
      </c>
      <c r="Y712">
        <v>2.9000000000000001E-2</v>
      </c>
      <c r="AA712">
        <v>2898.5</v>
      </c>
      <c r="AB712">
        <v>0</v>
      </c>
      <c r="AC712">
        <v>0</v>
      </c>
      <c r="AD712">
        <v>0</v>
      </c>
      <c r="AE712">
        <v>2898.5</v>
      </c>
      <c r="AF712">
        <v>0</v>
      </c>
      <c r="AG712">
        <v>0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2.9000000000000001E-2</v>
      </c>
      <c r="AU712" t="s">
        <v>3</v>
      </c>
      <c r="AV712">
        <v>0</v>
      </c>
      <c r="AW712">
        <v>2</v>
      </c>
      <c r="AX712">
        <v>53553684</v>
      </c>
      <c r="AY712">
        <v>1</v>
      </c>
      <c r="AZ712">
        <v>0</v>
      </c>
      <c r="BA712">
        <v>666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Y712*Source!I347</f>
        <v>0</v>
      </c>
      <c r="CY712">
        <f>AA712</f>
        <v>2898.5</v>
      </c>
      <c r="CZ712">
        <f>AE712</f>
        <v>2898.5</v>
      </c>
      <c r="DA712">
        <f>AI712</f>
        <v>1</v>
      </c>
      <c r="DB712">
        <f>ROUND(ROUND(AT712*CZ712,2),2)</f>
        <v>84.06</v>
      </c>
      <c r="DC712">
        <f>ROUND(ROUND(AT712*AG712,2),2)</f>
        <v>0</v>
      </c>
    </row>
    <row r="713" spans="1:107" x14ac:dyDescent="0.2">
      <c r="A713">
        <f>ROW(Source!A347)</f>
        <v>347</v>
      </c>
      <c r="B713">
        <v>53551706</v>
      </c>
      <c r="C713">
        <v>53553671</v>
      </c>
      <c r="D713">
        <v>29107800</v>
      </c>
      <c r="E713">
        <v>1</v>
      </c>
      <c r="F713">
        <v>1</v>
      </c>
      <c r="G713">
        <v>1</v>
      </c>
      <c r="H713">
        <v>3</v>
      </c>
      <c r="I713" t="s">
        <v>1698</v>
      </c>
      <c r="J713" t="s">
        <v>1699</v>
      </c>
      <c r="K713" t="s">
        <v>1700</v>
      </c>
      <c r="L713">
        <v>1346</v>
      </c>
      <c r="N713">
        <v>1009</v>
      </c>
      <c r="O713" t="s">
        <v>143</v>
      </c>
      <c r="P713" t="s">
        <v>143</v>
      </c>
      <c r="Q713">
        <v>1</v>
      </c>
      <c r="W713">
        <v>0</v>
      </c>
      <c r="X713">
        <v>644139035</v>
      </c>
      <c r="Y713">
        <v>0.15</v>
      </c>
      <c r="AA713">
        <v>1.81</v>
      </c>
      <c r="AB713">
        <v>0</v>
      </c>
      <c r="AC713">
        <v>0</v>
      </c>
      <c r="AD713">
        <v>0</v>
      </c>
      <c r="AE713">
        <v>1.81</v>
      </c>
      <c r="AF713">
        <v>0</v>
      </c>
      <c r="AG713">
        <v>0</v>
      </c>
      <c r="AH713">
        <v>0</v>
      </c>
      <c r="AI713">
        <v>1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0.15</v>
      </c>
      <c r="AU713" t="s">
        <v>3</v>
      </c>
      <c r="AV713">
        <v>0</v>
      </c>
      <c r="AW713">
        <v>2</v>
      </c>
      <c r="AX713">
        <v>53553685</v>
      </c>
      <c r="AY713">
        <v>1</v>
      </c>
      <c r="AZ713">
        <v>0</v>
      </c>
      <c r="BA713">
        <v>667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Y713*Source!I347</f>
        <v>0</v>
      </c>
      <c r="CY713">
        <f>AA713</f>
        <v>1.81</v>
      </c>
      <c r="CZ713">
        <f>AE713</f>
        <v>1.81</v>
      </c>
      <c r="DA713">
        <f>AI713</f>
        <v>1</v>
      </c>
      <c r="DB713">
        <f>ROUND(ROUND(AT713*CZ713,2),2)</f>
        <v>0.27</v>
      </c>
      <c r="DC713">
        <f>ROUND(ROUND(AT713*AG713,2),2)</f>
        <v>0</v>
      </c>
    </row>
    <row r="714" spans="1:107" x14ac:dyDescent="0.2">
      <c r="A714">
        <f>ROW(Source!A348)</f>
        <v>348</v>
      </c>
      <c r="B714">
        <v>53551707</v>
      </c>
      <c r="C714">
        <v>53553671</v>
      </c>
      <c r="D714">
        <v>18410280</v>
      </c>
      <c r="E714">
        <v>1</v>
      </c>
      <c r="F714">
        <v>1</v>
      </c>
      <c r="G714">
        <v>1</v>
      </c>
      <c r="H714">
        <v>1</v>
      </c>
      <c r="I714" t="s">
        <v>1745</v>
      </c>
      <c r="J714" t="s">
        <v>3</v>
      </c>
      <c r="K714" t="s">
        <v>1746</v>
      </c>
      <c r="L714">
        <v>1369</v>
      </c>
      <c r="N714">
        <v>1013</v>
      </c>
      <c r="O714" t="s">
        <v>1486</v>
      </c>
      <c r="P714" t="s">
        <v>1486</v>
      </c>
      <c r="Q714">
        <v>1</v>
      </c>
      <c r="W714">
        <v>0</v>
      </c>
      <c r="X714">
        <v>-464685602</v>
      </c>
      <c r="Y714">
        <v>15.856774999999997</v>
      </c>
      <c r="AA714">
        <v>0</v>
      </c>
      <c r="AB714">
        <v>0</v>
      </c>
      <c r="AC714">
        <v>0</v>
      </c>
      <c r="AD714">
        <v>335.13</v>
      </c>
      <c r="AE714">
        <v>0</v>
      </c>
      <c r="AF714">
        <v>0</v>
      </c>
      <c r="AG714">
        <v>0</v>
      </c>
      <c r="AH714">
        <v>335.13</v>
      </c>
      <c r="AI714">
        <v>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1</v>
      </c>
      <c r="AQ714">
        <v>0</v>
      </c>
      <c r="AR714">
        <v>0</v>
      </c>
      <c r="AS714" t="s">
        <v>3</v>
      </c>
      <c r="AT714">
        <v>11.99</v>
      </c>
      <c r="AU714" t="s">
        <v>62</v>
      </c>
      <c r="AV714">
        <v>1</v>
      </c>
      <c r="AW714">
        <v>2</v>
      </c>
      <c r="AX714">
        <v>53553679</v>
      </c>
      <c r="AY714">
        <v>2</v>
      </c>
      <c r="AZ714">
        <v>137216</v>
      </c>
      <c r="BA714">
        <v>668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Y714*Source!I348</f>
        <v>0</v>
      </c>
      <c r="CY714">
        <f>AD714</f>
        <v>335.13</v>
      </c>
      <c r="CZ714">
        <f>AH714</f>
        <v>335.13</v>
      </c>
      <c r="DA714">
        <f>AL714</f>
        <v>1</v>
      </c>
      <c r="DB714">
        <f>ROUND((ROUND(AT714*CZ714,2)*ROUND((1.15*1.15),7)),2)</f>
        <v>5314.08</v>
      </c>
      <c r="DC714">
        <f>ROUND((ROUND(AT714*AG714,2)*ROUND((1.15*1.15),7)),2)</f>
        <v>0</v>
      </c>
    </row>
    <row r="715" spans="1:107" x14ac:dyDescent="0.2">
      <c r="A715">
        <f>ROW(Source!A348)</f>
        <v>348</v>
      </c>
      <c r="B715">
        <v>53551707</v>
      </c>
      <c r="C715">
        <v>53553671</v>
      </c>
      <c r="D715">
        <v>121548</v>
      </c>
      <c r="E715">
        <v>1</v>
      </c>
      <c r="F715">
        <v>1</v>
      </c>
      <c r="G715">
        <v>1</v>
      </c>
      <c r="H715">
        <v>1</v>
      </c>
      <c r="I715" t="s">
        <v>31</v>
      </c>
      <c r="J715" t="s">
        <v>3</v>
      </c>
      <c r="K715" t="s">
        <v>1489</v>
      </c>
      <c r="L715">
        <v>608254</v>
      </c>
      <c r="N715">
        <v>1013</v>
      </c>
      <c r="O715" t="s">
        <v>1490</v>
      </c>
      <c r="P715" t="s">
        <v>1490</v>
      </c>
      <c r="Q715">
        <v>1</v>
      </c>
      <c r="W715">
        <v>0</v>
      </c>
      <c r="X715">
        <v>-185737400</v>
      </c>
      <c r="Y715">
        <v>1.4374999999999999E-2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0.01</v>
      </c>
      <c r="AU715" t="s">
        <v>61</v>
      </c>
      <c r="AV715">
        <v>2</v>
      </c>
      <c r="AW715">
        <v>2</v>
      </c>
      <c r="AX715">
        <v>53553680</v>
      </c>
      <c r="AY715">
        <v>1</v>
      </c>
      <c r="AZ715">
        <v>6144</v>
      </c>
      <c r="BA715">
        <v>669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Y715*Source!I348</f>
        <v>0</v>
      </c>
      <c r="CY715">
        <f>AD715</f>
        <v>0</v>
      </c>
      <c r="CZ715">
        <f>AH715</f>
        <v>0</v>
      </c>
      <c r="DA715">
        <f>AL715</f>
        <v>1</v>
      </c>
      <c r="DB715">
        <f>ROUND((ROUND(AT715*CZ715,2)*ROUND((1.25*1.15),7)),2)</f>
        <v>0</v>
      </c>
      <c r="DC715">
        <f>ROUND((ROUND(AT715*AG715,2)*ROUND((1.25*1.15),7)),2)</f>
        <v>0</v>
      </c>
    </row>
    <row r="716" spans="1:107" x14ac:dyDescent="0.2">
      <c r="A716">
        <f>ROW(Source!A348)</f>
        <v>348</v>
      </c>
      <c r="B716">
        <v>53551707</v>
      </c>
      <c r="C716">
        <v>53553671</v>
      </c>
      <c r="D716">
        <v>29172556</v>
      </c>
      <c r="E716">
        <v>1</v>
      </c>
      <c r="F716">
        <v>1</v>
      </c>
      <c r="G716">
        <v>1</v>
      </c>
      <c r="H716">
        <v>2</v>
      </c>
      <c r="I716" t="s">
        <v>1647</v>
      </c>
      <c r="J716" t="s">
        <v>1667</v>
      </c>
      <c r="K716" t="s">
        <v>1649</v>
      </c>
      <c r="L716">
        <v>1368</v>
      </c>
      <c r="N716">
        <v>1011</v>
      </c>
      <c r="O716" t="s">
        <v>1494</v>
      </c>
      <c r="P716" t="s">
        <v>1494</v>
      </c>
      <c r="Q716">
        <v>1</v>
      </c>
      <c r="W716">
        <v>0</v>
      </c>
      <c r="X716">
        <v>344519037</v>
      </c>
      <c r="Y716">
        <v>1.4374999999999999E-2</v>
      </c>
      <c r="AA716">
        <v>0</v>
      </c>
      <c r="AB716">
        <v>31.26</v>
      </c>
      <c r="AC716">
        <v>13.5</v>
      </c>
      <c r="AD716">
        <v>0</v>
      </c>
      <c r="AE716">
        <v>0</v>
      </c>
      <c r="AF716">
        <v>31.26</v>
      </c>
      <c r="AG716">
        <v>13.5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1</v>
      </c>
      <c r="AQ716">
        <v>0</v>
      </c>
      <c r="AR716">
        <v>0</v>
      </c>
      <c r="AS716" t="s">
        <v>3</v>
      </c>
      <c r="AT716">
        <v>0.01</v>
      </c>
      <c r="AU716" t="s">
        <v>61</v>
      </c>
      <c r="AV716">
        <v>0</v>
      </c>
      <c r="AW716">
        <v>2</v>
      </c>
      <c r="AX716">
        <v>53553681</v>
      </c>
      <c r="AY716">
        <v>1</v>
      </c>
      <c r="AZ716">
        <v>6144</v>
      </c>
      <c r="BA716">
        <v>670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Y716*Source!I348</f>
        <v>0</v>
      </c>
      <c r="CY716">
        <f>AB716</f>
        <v>31.26</v>
      </c>
      <c r="CZ716">
        <f>AF716</f>
        <v>31.26</v>
      </c>
      <c r="DA716">
        <f>AJ716</f>
        <v>1</v>
      </c>
      <c r="DB716">
        <f>ROUND((ROUND(AT716*CZ716,2)*ROUND((1.25*1.15),7)),2)</f>
        <v>0.45</v>
      </c>
      <c r="DC716">
        <f>ROUND((ROUND(AT716*AG716,2)*ROUND((1.25*1.15),7)),2)</f>
        <v>0.2</v>
      </c>
    </row>
    <row r="717" spans="1:107" x14ac:dyDescent="0.2">
      <c r="A717">
        <f>ROW(Source!A348)</f>
        <v>348</v>
      </c>
      <c r="B717">
        <v>53551707</v>
      </c>
      <c r="C717">
        <v>53553671</v>
      </c>
      <c r="D717">
        <v>29174913</v>
      </c>
      <c r="E717">
        <v>1</v>
      </c>
      <c r="F717">
        <v>1</v>
      </c>
      <c r="G717">
        <v>1</v>
      </c>
      <c r="H717">
        <v>2</v>
      </c>
      <c r="I717" t="s">
        <v>1513</v>
      </c>
      <c r="J717" t="s">
        <v>1514</v>
      </c>
      <c r="K717" t="s">
        <v>1515</v>
      </c>
      <c r="L717">
        <v>1368</v>
      </c>
      <c r="N717">
        <v>1011</v>
      </c>
      <c r="O717" t="s">
        <v>1494</v>
      </c>
      <c r="P717" t="s">
        <v>1494</v>
      </c>
      <c r="Q717">
        <v>1</v>
      </c>
      <c r="W717">
        <v>0</v>
      </c>
      <c r="X717">
        <v>1230759911</v>
      </c>
      <c r="Y717">
        <v>4.3124999999999997E-2</v>
      </c>
      <c r="AA717">
        <v>0</v>
      </c>
      <c r="AB717">
        <v>87.17</v>
      </c>
      <c r="AC717">
        <v>11.6</v>
      </c>
      <c r="AD717">
        <v>0</v>
      </c>
      <c r="AE717">
        <v>0</v>
      </c>
      <c r="AF717">
        <v>87.17</v>
      </c>
      <c r="AG717">
        <v>11.6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0.03</v>
      </c>
      <c r="AU717" t="s">
        <v>61</v>
      </c>
      <c r="AV717">
        <v>0</v>
      </c>
      <c r="AW717">
        <v>2</v>
      </c>
      <c r="AX717">
        <v>53553682</v>
      </c>
      <c r="AY717">
        <v>1</v>
      </c>
      <c r="AZ717">
        <v>6144</v>
      </c>
      <c r="BA717">
        <v>671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Y717*Source!I348</f>
        <v>0</v>
      </c>
      <c r="CY717">
        <f>AB717</f>
        <v>87.17</v>
      </c>
      <c r="CZ717">
        <f>AF717</f>
        <v>87.17</v>
      </c>
      <c r="DA717">
        <f>AJ717</f>
        <v>1</v>
      </c>
      <c r="DB717">
        <f>ROUND((ROUND(AT717*CZ717,2)*ROUND((1.25*1.15),7)),2)</f>
        <v>3.77</v>
      </c>
      <c r="DC717">
        <f>ROUND((ROUND(AT717*AG717,2)*ROUND((1.25*1.15),7)),2)</f>
        <v>0.5</v>
      </c>
    </row>
    <row r="718" spans="1:107" x14ac:dyDescent="0.2">
      <c r="A718">
        <f>ROW(Source!A348)</f>
        <v>348</v>
      </c>
      <c r="B718">
        <v>53551707</v>
      </c>
      <c r="C718">
        <v>53553671</v>
      </c>
      <c r="D718">
        <v>29107779</v>
      </c>
      <c r="E718">
        <v>1</v>
      </c>
      <c r="F718">
        <v>1</v>
      </c>
      <c r="G718">
        <v>1</v>
      </c>
      <c r="H718">
        <v>3</v>
      </c>
      <c r="I718" t="s">
        <v>1814</v>
      </c>
      <c r="J718" t="s">
        <v>1815</v>
      </c>
      <c r="K718" t="s">
        <v>1816</v>
      </c>
      <c r="L718">
        <v>1327</v>
      </c>
      <c r="N718">
        <v>1005</v>
      </c>
      <c r="O718" t="s">
        <v>128</v>
      </c>
      <c r="P718" t="s">
        <v>128</v>
      </c>
      <c r="Q718">
        <v>1</v>
      </c>
      <c r="W718">
        <v>0</v>
      </c>
      <c r="X718">
        <v>-1827594923</v>
      </c>
      <c r="Y718">
        <v>4.4000000000000004</v>
      </c>
      <c r="AA718">
        <v>443.98</v>
      </c>
      <c r="AB718">
        <v>0</v>
      </c>
      <c r="AC718">
        <v>0</v>
      </c>
      <c r="AD718">
        <v>0</v>
      </c>
      <c r="AE718">
        <v>72.31</v>
      </c>
      <c r="AF718">
        <v>0</v>
      </c>
      <c r="AG718">
        <v>0</v>
      </c>
      <c r="AH718">
        <v>0</v>
      </c>
      <c r="AI718">
        <v>6.14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4.4000000000000004</v>
      </c>
      <c r="AU718" t="s">
        <v>3</v>
      </c>
      <c r="AV718">
        <v>0</v>
      </c>
      <c r="AW718">
        <v>2</v>
      </c>
      <c r="AX718">
        <v>53553683</v>
      </c>
      <c r="AY718">
        <v>1</v>
      </c>
      <c r="AZ718">
        <v>0</v>
      </c>
      <c r="BA718">
        <v>672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Y718*Source!I348</f>
        <v>0</v>
      </c>
      <c r="CY718">
        <f>AA718</f>
        <v>443.98</v>
      </c>
      <c r="CZ718">
        <f>AE718</f>
        <v>72.31</v>
      </c>
      <c r="DA718">
        <f>AI718</f>
        <v>6.14</v>
      </c>
      <c r="DB718">
        <f>ROUND(ROUND(AT718*CZ718,2),2)</f>
        <v>318.16000000000003</v>
      </c>
      <c r="DC718">
        <f>ROUND(ROUND(AT718*AG718,2),2)</f>
        <v>0</v>
      </c>
    </row>
    <row r="719" spans="1:107" x14ac:dyDescent="0.2">
      <c r="A719">
        <f>ROW(Source!A348)</f>
        <v>348</v>
      </c>
      <c r="B719">
        <v>53551707</v>
      </c>
      <c r="C719">
        <v>53553671</v>
      </c>
      <c r="D719">
        <v>29109795</v>
      </c>
      <c r="E719">
        <v>1</v>
      </c>
      <c r="F719">
        <v>1</v>
      </c>
      <c r="G719">
        <v>1</v>
      </c>
      <c r="H719">
        <v>3</v>
      </c>
      <c r="I719" t="s">
        <v>1817</v>
      </c>
      <c r="J719" t="s">
        <v>1818</v>
      </c>
      <c r="K719" t="s">
        <v>1819</v>
      </c>
      <c r="L719">
        <v>1348</v>
      </c>
      <c r="N719">
        <v>1009</v>
      </c>
      <c r="O719" t="s">
        <v>26</v>
      </c>
      <c r="P719" t="s">
        <v>26</v>
      </c>
      <c r="Q719">
        <v>1000</v>
      </c>
      <c r="W719">
        <v>0</v>
      </c>
      <c r="X719">
        <v>-1330008606</v>
      </c>
      <c r="Y719">
        <v>2.9000000000000001E-2</v>
      </c>
      <c r="AA719">
        <v>17796.79</v>
      </c>
      <c r="AB719">
        <v>0</v>
      </c>
      <c r="AC719">
        <v>0</v>
      </c>
      <c r="AD719">
        <v>0</v>
      </c>
      <c r="AE719">
        <v>2898.5</v>
      </c>
      <c r="AF719">
        <v>0</v>
      </c>
      <c r="AG719">
        <v>0</v>
      </c>
      <c r="AH719">
        <v>0</v>
      </c>
      <c r="AI719">
        <v>6.14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0</v>
      </c>
      <c r="AQ719">
        <v>0</v>
      </c>
      <c r="AR719">
        <v>0</v>
      </c>
      <c r="AS719" t="s">
        <v>3</v>
      </c>
      <c r="AT719">
        <v>2.9000000000000001E-2</v>
      </c>
      <c r="AU719" t="s">
        <v>3</v>
      </c>
      <c r="AV719">
        <v>0</v>
      </c>
      <c r="AW719">
        <v>2</v>
      </c>
      <c r="AX719">
        <v>53553684</v>
      </c>
      <c r="AY719">
        <v>1</v>
      </c>
      <c r="AZ719">
        <v>0</v>
      </c>
      <c r="BA719">
        <v>673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Y719*Source!I348</f>
        <v>0</v>
      </c>
      <c r="CY719">
        <f>AA719</f>
        <v>17796.79</v>
      </c>
      <c r="CZ719">
        <f>AE719</f>
        <v>2898.5</v>
      </c>
      <c r="DA719">
        <f>AI719</f>
        <v>6.14</v>
      </c>
      <c r="DB719">
        <f>ROUND(ROUND(AT719*CZ719,2),2)</f>
        <v>84.06</v>
      </c>
      <c r="DC719">
        <f>ROUND(ROUND(AT719*AG719,2),2)</f>
        <v>0</v>
      </c>
    </row>
    <row r="720" spans="1:107" x14ac:dyDescent="0.2">
      <c r="A720">
        <f>ROW(Source!A348)</f>
        <v>348</v>
      </c>
      <c r="B720">
        <v>53551707</v>
      </c>
      <c r="C720">
        <v>53553671</v>
      </c>
      <c r="D720">
        <v>29107800</v>
      </c>
      <c r="E720">
        <v>1</v>
      </c>
      <c r="F720">
        <v>1</v>
      </c>
      <c r="G720">
        <v>1</v>
      </c>
      <c r="H720">
        <v>3</v>
      </c>
      <c r="I720" t="s">
        <v>1698</v>
      </c>
      <c r="J720" t="s">
        <v>1699</v>
      </c>
      <c r="K720" t="s">
        <v>1700</v>
      </c>
      <c r="L720">
        <v>1346</v>
      </c>
      <c r="N720">
        <v>1009</v>
      </c>
      <c r="O720" t="s">
        <v>143</v>
      </c>
      <c r="P720" t="s">
        <v>143</v>
      </c>
      <c r="Q720">
        <v>1</v>
      </c>
      <c r="W720">
        <v>0</v>
      </c>
      <c r="X720">
        <v>644139035</v>
      </c>
      <c r="Y720">
        <v>0.15</v>
      </c>
      <c r="AA720">
        <v>11.11</v>
      </c>
      <c r="AB720">
        <v>0</v>
      </c>
      <c r="AC720">
        <v>0</v>
      </c>
      <c r="AD720">
        <v>0</v>
      </c>
      <c r="AE720">
        <v>1.81</v>
      </c>
      <c r="AF720">
        <v>0</v>
      </c>
      <c r="AG720">
        <v>0</v>
      </c>
      <c r="AH720">
        <v>0</v>
      </c>
      <c r="AI720">
        <v>6.14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0.15</v>
      </c>
      <c r="AU720" t="s">
        <v>3</v>
      </c>
      <c r="AV720">
        <v>0</v>
      </c>
      <c r="AW720">
        <v>2</v>
      </c>
      <c r="AX720">
        <v>53553685</v>
      </c>
      <c r="AY720">
        <v>1</v>
      </c>
      <c r="AZ720">
        <v>0</v>
      </c>
      <c r="BA720">
        <v>674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Y720*Source!I348</f>
        <v>0</v>
      </c>
      <c r="CY720">
        <f>AA720</f>
        <v>11.11</v>
      </c>
      <c r="CZ720">
        <f>AE720</f>
        <v>1.81</v>
      </c>
      <c r="DA720">
        <f>AI720</f>
        <v>6.14</v>
      </c>
      <c r="DB720">
        <f>ROUND(ROUND(AT720*CZ720,2),2)</f>
        <v>0.27</v>
      </c>
      <c r="DC720">
        <f>ROUND(ROUND(AT720*AG720,2),2)</f>
        <v>0</v>
      </c>
    </row>
    <row r="721" spans="1:107" x14ac:dyDescent="0.2">
      <c r="A721">
        <f>ROW(Source!A349)</f>
        <v>349</v>
      </c>
      <c r="B721">
        <v>53551706</v>
      </c>
      <c r="C721">
        <v>53553686</v>
      </c>
      <c r="D721">
        <v>18406785</v>
      </c>
      <c r="E721">
        <v>1</v>
      </c>
      <c r="F721">
        <v>1</v>
      </c>
      <c r="G721">
        <v>1</v>
      </c>
      <c r="H721">
        <v>1</v>
      </c>
      <c r="I721" t="s">
        <v>1621</v>
      </c>
      <c r="J721" t="s">
        <v>3</v>
      </c>
      <c r="K721" t="s">
        <v>1622</v>
      </c>
      <c r="L721">
        <v>1369</v>
      </c>
      <c r="N721">
        <v>1013</v>
      </c>
      <c r="O721" t="s">
        <v>1486</v>
      </c>
      <c r="P721" t="s">
        <v>1486</v>
      </c>
      <c r="Q721">
        <v>1</v>
      </c>
      <c r="W721">
        <v>0</v>
      </c>
      <c r="X721">
        <v>645971194</v>
      </c>
      <c r="Y721">
        <v>44.475674999999995</v>
      </c>
      <c r="AA721">
        <v>0</v>
      </c>
      <c r="AB721">
        <v>0</v>
      </c>
      <c r="AC721">
        <v>0</v>
      </c>
      <c r="AD721">
        <v>312.23</v>
      </c>
      <c r="AE721">
        <v>0</v>
      </c>
      <c r="AF721">
        <v>0</v>
      </c>
      <c r="AG721">
        <v>0</v>
      </c>
      <c r="AH721">
        <v>312.23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33.630000000000003</v>
      </c>
      <c r="AU721" t="s">
        <v>62</v>
      </c>
      <c r="AV721">
        <v>1</v>
      </c>
      <c r="AW721">
        <v>2</v>
      </c>
      <c r="AX721">
        <v>53553702</v>
      </c>
      <c r="AY721">
        <v>2</v>
      </c>
      <c r="AZ721">
        <v>137216</v>
      </c>
      <c r="BA721">
        <v>675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Y721*Source!I349</f>
        <v>357.21083132999991</v>
      </c>
      <c r="CY721">
        <f>AD721</f>
        <v>312.23</v>
      </c>
      <c r="CZ721">
        <f>AH721</f>
        <v>312.23</v>
      </c>
      <c r="DA721">
        <f>AL721</f>
        <v>1</v>
      </c>
      <c r="DB721">
        <f>ROUND((ROUND(AT721*CZ721,2)*ROUND((1.15*1.15),7)),2)</f>
        <v>13886.63</v>
      </c>
      <c r="DC721">
        <f>ROUND((ROUND(AT721*AG721,2)*ROUND((1.15*1.15),7)),2)</f>
        <v>0</v>
      </c>
    </row>
    <row r="722" spans="1:107" x14ac:dyDescent="0.2">
      <c r="A722">
        <f>ROW(Source!A349)</f>
        <v>349</v>
      </c>
      <c r="B722">
        <v>53551706</v>
      </c>
      <c r="C722">
        <v>53553686</v>
      </c>
      <c r="D722">
        <v>121548</v>
      </c>
      <c r="E722">
        <v>1</v>
      </c>
      <c r="F722">
        <v>1</v>
      </c>
      <c r="G722">
        <v>1</v>
      </c>
      <c r="H722">
        <v>1</v>
      </c>
      <c r="I722" t="s">
        <v>31</v>
      </c>
      <c r="J722" t="s">
        <v>3</v>
      </c>
      <c r="K722" t="s">
        <v>1489</v>
      </c>
      <c r="L722">
        <v>608254</v>
      </c>
      <c r="N722">
        <v>1013</v>
      </c>
      <c r="O722" t="s">
        <v>1490</v>
      </c>
      <c r="P722" t="s">
        <v>1490</v>
      </c>
      <c r="Q722">
        <v>1</v>
      </c>
      <c r="W722">
        <v>0</v>
      </c>
      <c r="X722">
        <v>-185737400</v>
      </c>
      <c r="Y722">
        <v>1.4374999999999999E-2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0.01</v>
      </c>
      <c r="AU722" t="s">
        <v>61</v>
      </c>
      <c r="AV722">
        <v>2</v>
      </c>
      <c r="AW722">
        <v>2</v>
      </c>
      <c r="AX722">
        <v>53553703</v>
      </c>
      <c r="AY722">
        <v>1</v>
      </c>
      <c r="AZ722">
        <v>6144</v>
      </c>
      <c r="BA722">
        <v>676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Y722*Source!I349</f>
        <v>0.11545424999999998</v>
      </c>
      <c r="CY722">
        <f>AD722</f>
        <v>0</v>
      </c>
      <c r="CZ722">
        <f>AH722</f>
        <v>0</v>
      </c>
      <c r="DA722">
        <f>AL722</f>
        <v>1</v>
      </c>
      <c r="DB722">
        <f>ROUND((ROUND(AT722*CZ722,2)*ROUND((1.25*1.15),7)),2)</f>
        <v>0</v>
      </c>
      <c r="DC722">
        <f>ROUND((ROUND(AT722*AG722,2)*ROUND((1.25*1.15),7)),2)</f>
        <v>0</v>
      </c>
    </row>
    <row r="723" spans="1:107" x14ac:dyDescent="0.2">
      <c r="A723">
        <f>ROW(Source!A349)</f>
        <v>349</v>
      </c>
      <c r="B723">
        <v>53551706</v>
      </c>
      <c r="C723">
        <v>53553686</v>
      </c>
      <c r="D723">
        <v>29172556</v>
      </c>
      <c r="E723">
        <v>1</v>
      </c>
      <c r="F723">
        <v>1</v>
      </c>
      <c r="G723">
        <v>1</v>
      </c>
      <c r="H723">
        <v>2</v>
      </c>
      <c r="I723" t="s">
        <v>1647</v>
      </c>
      <c r="J723" t="s">
        <v>1667</v>
      </c>
      <c r="K723" t="s">
        <v>1649</v>
      </c>
      <c r="L723">
        <v>1368</v>
      </c>
      <c r="N723">
        <v>1011</v>
      </c>
      <c r="O723" t="s">
        <v>1494</v>
      </c>
      <c r="P723" t="s">
        <v>1494</v>
      </c>
      <c r="Q723">
        <v>1</v>
      </c>
      <c r="W723">
        <v>0</v>
      </c>
      <c r="X723">
        <v>344519037</v>
      </c>
      <c r="Y723">
        <v>1.4374999999999999E-2</v>
      </c>
      <c r="AA723">
        <v>0</v>
      </c>
      <c r="AB723">
        <v>31.26</v>
      </c>
      <c r="AC723">
        <v>13.5</v>
      </c>
      <c r="AD723">
        <v>0</v>
      </c>
      <c r="AE723">
        <v>0</v>
      </c>
      <c r="AF723">
        <v>31.26</v>
      </c>
      <c r="AG723">
        <v>13.5</v>
      </c>
      <c r="AH723">
        <v>0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0.01</v>
      </c>
      <c r="AU723" t="s">
        <v>61</v>
      </c>
      <c r="AV723">
        <v>0</v>
      </c>
      <c r="AW723">
        <v>2</v>
      </c>
      <c r="AX723">
        <v>53553704</v>
      </c>
      <c r="AY723">
        <v>1</v>
      </c>
      <c r="AZ723">
        <v>6144</v>
      </c>
      <c r="BA723">
        <v>677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Y723*Source!I349</f>
        <v>0.11545424999999998</v>
      </c>
      <c r="CY723">
        <f>AB723</f>
        <v>31.26</v>
      </c>
      <c r="CZ723">
        <f>AF723</f>
        <v>31.26</v>
      </c>
      <c r="DA723">
        <f>AJ723</f>
        <v>1</v>
      </c>
      <c r="DB723">
        <f>ROUND((ROUND(AT723*CZ723,2)*ROUND((1.25*1.15),7)),2)</f>
        <v>0.45</v>
      </c>
      <c r="DC723">
        <f>ROUND((ROUND(AT723*AG723,2)*ROUND((1.25*1.15),7)),2)</f>
        <v>0.2</v>
      </c>
    </row>
    <row r="724" spans="1:107" x14ac:dyDescent="0.2">
      <c r="A724">
        <f>ROW(Source!A349)</f>
        <v>349</v>
      </c>
      <c r="B724">
        <v>53551706</v>
      </c>
      <c r="C724">
        <v>53553686</v>
      </c>
      <c r="D724">
        <v>29174913</v>
      </c>
      <c r="E724">
        <v>1</v>
      </c>
      <c r="F724">
        <v>1</v>
      </c>
      <c r="G724">
        <v>1</v>
      </c>
      <c r="H724">
        <v>2</v>
      </c>
      <c r="I724" t="s">
        <v>1513</v>
      </c>
      <c r="J724" t="s">
        <v>1514</v>
      </c>
      <c r="K724" t="s">
        <v>1515</v>
      </c>
      <c r="L724">
        <v>1368</v>
      </c>
      <c r="N724">
        <v>1011</v>
      </c>
      <c r="O724" t="s">
        <v>1494</v>
      </c>
      <c r="P724" t="s">
        <v>1494</v>
      </c>
      <c r="Q724">
        <v>1</v>
      </c>
      <c r="W724">
        <v>0</v>
      </c>
      <c r="X724">
        <v>1230759911</v>
      </c>
      <c r="Y724">
        <v>1.4374999999999999E-2</v>
      </c>
      <c r="AA724">
        <v>0</v>
      </c>
      <c r="AB724">
        <v>87.17</v>
      </c>
      <c r="AC724">
        <v>11.6</v>
      </c>
      <c r="AD724">
        <v>0</v>
      </c>
      <c r="AE724">
        <v>0</v>
      </c>
      <c r="AF724">
        <v>87.17</v>
      </c>
      <c r="AG724">
        <v>11.6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1</v>
      </c>
      <c r="AQ724">
        <v>0</v>
      </c>
      <c r="AR724">
        <v>0</v>
      </c>
      <c r="AS724" t="s">
        <v>3</v>
      </c>
      <c r="AT724">
        <v>0.01</v>
      </c>
      <c r="AU724" t="s">
        <v>61</v>
      </c>
      <c r="AV724">
        <v>0</v>
      </c>
      <c r="AW724">
        <v>2</v>
      </c>
      <c r="AX724">
        <v>53553705</v>
      </c>
      <c r="AY724">
        <v>1</v>
      </c>
      <c r="AZ724">
        <v>6144</v>
      </c>
      <c r="BA724">
        <v>678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Y724*Source!I349</f>
        <v>0.11545424999999998</v>
      </c>
      <c r="CY724">
        <f>AB724</f>
        <v>87.17</v>
      </c>
      <c r="CZ724">
        <f>AF724</f>
        <v>87.17</v>
      </c>
      <c r="DA724">
        <f>AJ724</f>
        <v>1</v>
      </c>
      <c r="DB724">
        <f>ROUND((ROUND(AT724*CZ724,2)*ROUND((1.25*1.15),7)),2)</f>
        <v>1.25</v>
      </c>
      <c r="DC724">
        <f>ROUND((ROUND(AT724*AG724,2)*ROUND((1.25*1.15),7)),2)</f>
        <v>0.17</v>
      </c>
    </row>
    <row r="725" spans="1:107" x14ac:dyDescent="0.2">
      <c r="A725">
        <f>ROW(Source!A349)</f>
        <v>349</v>
      </c>
      <c r="B725">
        <v>53551706</v>
      </c>
      <c r="C725">
        <v>53553686</v>
      </c>
      <c r="D725">
        <v>29109797</v>
      </c>
      <c r="E725">
        <v>1</v>
      </c>
      <c r="F725">
        <v>1</v>
      </c>
      <c r="G725">
        <v>1</v>
      </c>
      <c r="H725">
        <v>3</v>
      </c>
      <c r="I725" t="s">
        <v>1820</v>
      </c>
      <c r="J725" t="s">
        <v>1821</v>
      </c>
      <c r="K725" t="s">
        <v>1822</v>
      </c>
      <c r="L725">
        <v>1348</v>
      </c>
      <c r="N725">
        <v>1009</v>
      </c>
      <c r="O725" t="s">
        <v>26</v>
      </c>
      <c r="P725" t="s">
        <v>26</v>
      </c>
      <c r="Q725">
        <v>1000</v>
      </c>
      <c r="W725">
        <v>0</v>
      </c>
      <c r="X725">
        <v>-1515146857</v>
      </c>
      <c r="Y725">
        <v>6.7000000000000002E-3</v>
      </c>
      <c r="AA725">
        <v>4294.0200000000004</v>
      </c>
      <c r="AB725">
        <v>0</v>
      </c>
      <c r="AC725">
        <v>0</v>
      </c>
      <c r="AD725">
        <v>0</v>
      </c>
      <c r="AE725">
        <v>4294.0200000000004</v>
      </c>
      <c r="AF725">
        <v>0</v>
      </c>
      <c r="AG725">
        <v>0</v>
      </c>
      <c r="AH725">
        <v>0</v>
      </c>
      <c r="AI725">
        <v>1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6.7000000000000002E-3</v>
      </c>
      <c r="AU725" t="s">
        <v>3</v>
      </c>
      <c r="AV725">
        <v>0</v>
      </c>
      <c r="AW725">
        <v>2</v>
      </c>
      <c r="AX725">
        <v>53553706</v>
      </c>
      <c r="AY725">
        <v>1</v>
      </c>
      <c r="AZ725">
        <v>0</v>
      </c>
      <c r="BA725">
        <v>679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Y725*Source!I349</f>
        <v>5.3811719999999993E-2</v>
      </c>
      <c r="CY725">
        <f t="shared" ref="CY725:CY733" si="142">AA725</f>
        <v>4294.0200000000004</v>
      </c>
      <c r="CZ725">
        <f t="shared" ref="CZ725:CZ733" si="143">AE725</f>
        <v>4294.0200000000004</v>
      </c>
      <c r="DA725">
        <f t="shared" ref="DA725:DA733" si="144">AI725</f>
        <v>1</v>
      </c>
      <c r="DB725">
        <f t="shared" ref="DB725:DB733" si="145">ROUND(ROUND(AT725*CZ725,2),2)</f>
        <v>28.77</v>
      </c>
      <c r="DC725">
        <f t="shared" ref="DC725:DC733" si="146">ROUND(ROUND(AT725*AG725,2),2)</f>
        <v>0</v>
      </c>
    </row>
    <row r="726" spans="1:107" x14ac:dyDescent="0.2">
      <c r="A726">
        <f>ROW(Source!A349)</f>
        <v>349</v>
      </c>
      <c r="B726">
        <v>53551706</v>
      </c>
      <c r="C726">
        <v>53553686</v>
      </c>
      <c r="D726">
        <v>29107800</v>
      </c>
      <c r="E726">
        <v>1</v>
      </c>
      <c r="F726">
        <v>1</v>
      </c>
      <c r="G726">
        <v>1</v>
      </c>
      <c r="H726">
        <v>3</v>
      </c>
      <c r="I726" t="s">
        <v>1698</v>
      </c>
      <c r="J726" t="s">
        <v>1699</v>
      </c>
      <c r="K726" t="s">
        <v>1700</v>
      </c>
      <c r="L726">
        <v>1346</v>
      </c>
      <c r="N726">
        <v>1009</v>
      </c>
      <c r="O726" t="s">
        <v>143</v>
      </c>
      <c r="P726" t="s">
        <v>143</v>
      </c>
      <c r="Q726">
        <v>1</v>
      </c>
      <c r="W726">
        <v>0</v>
      </c>
      <c r="X726">
        <v>644139035</v>
      </c>
      <c r="Y726">
        <v>0.01</v>
      </c>
      <c r="AA726">
        <v>1.81</v>
      </c>
      <c r="AB726">
        <v>0</v>
      </c>
      <c r="AC726">
        <v>0</v>
      </c>
      <c r="AD726">
        <v>0</v>
      </c>
      <c r="AE726">
        <v>1.81</v>
      </c>
      <c r="AF726">
        <v>0</v>
      </c>
      <c r="AG726">
        <v>0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0.01</v>
      </c>
      <c r="AU726" t="s">
        <v>3</v>
      </c>
      <c r="AV726">
        <v>0</v>
      </c>
      <c r="AW726">
        <v>2</v>
      </c>
      <c r="AX726">
        <v>53553707</v>
      </c>
      <c r="AY726">
        <v>1</v>
      </c>
      <c r="AZ726">
        <v>0</v>
      </c>
      <c r="BA726">
        <v>680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Y726*Source!I349</f>
        <v>8.0315999999999999E-2</v>
      </c>
      <c r="CY726">
        <f t="shared" si="142"/>
        <v>1.81</v>
      </c>
      <c r="CZ726">
        <f t="shared" si="143"/>
        <v>1.81</v>
      </c>
      <c r="DA726">
        <f t="shared" si="144"/>
        <v>1</v>
      </c>
      <c r="DB726">
        <f t="shared" si="145"/>
        <v>0.02</v>
      </c>
      <c r="DC726">
        <f t="shared" si="146"/>
        <v>0</v>
      </c>
    </row>
    <row r="727" spans="1:107" x14ac:dyDescent="0.2">
      <c r="A727">
        <f>ROW(Source!A349)</f>
        <v>349</v>
      </c>
      <c r="B727">
        <v>53551706</v>
      </c>
      <c r="C727">
        <v>53553686</v>
      </c>
      <c r="D727">
        <v>29109390</v>
      </c>
      <c r="E727">
        <v>1</v>
      </c>
      <c r="F727">
        <v>1</v>
      </c>
      <c r="G727">
        <v>1</v>
      </c>
      <c r="H727">
        <v>3</v>
      </c>
      <c r="I727" t="s">
        <v>536</v>
      </c>
      <c r="J727" t="s">
        <v>538</v>
      </c>
      <c r="K727" t="s">
        <v>537</v>
      </c>
      <c r="L727">
        <v>1348</v>
      </c>
      <c r="N727">
        <v>1009</v>
      </c>
      <c r="O727" t="s">
        <v>26</v>
      </c>
      <c r="P727" t="s">
        <v>26</v>
      </c>
      <c r="Q727">
        <v>1000</v>
      </c>
      <c r="W727">
        <v>1</v>
      </c>
      <c r="X727">
        <v>-768345308</v>
      </c>
      <c r="Y727">
        <v>-2E-3</v>
      </c>
      <c r="AA727">
        <v>25990</v>
      </c>
      <c r="AB727">
        <v>0</v>
      </c>
      <c r="AC727">
        <v>0</v>
      </c>
      <c r="AD727">
        <v>0</v>
      </c>
      <c r="AE727">
        <v>25990</v>
      </c>
      <c r="AF727">
        <v>0</v>
      </c>
      <c r="AG727">
        <v>0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-2E-3</v>
      </c>
      <c r="AU727" t="s">
        <v>3</v>
      </c>
      <c r="AV727">
        <v>0</v>
      </c>
      <c r="AW727">
        <v>2</v>
      </c>
      <c r="AX727">
        <v>53553708</v>
      </c>
      <c r="AY727">
        <v>1</v>
      </c>
      <c r="AZ727">
        <v>6144</v>
      </c>
      <c r="BA727">
        <v>681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Y727*Source!I349</f>
        <v>-1.60632E-2</v>
      </c>
      <c r="CY727">
        <f t="shared" si="142"/>
        <v>25990</v>
      </c>
      <c r="CZ727">
        <f t="shared" si="143"/>
        <v>25990</v>
      </c>
      <c r="DA727">
        <f t="shared" si="144"/>
        <v>1</v>
      </c>
      <c r="DB727">
        <f t="shared" si="145"/>
        <v>-51.98</v>
      </c>
      <c r="DC727">
        <f t="shared" si="146"/>
        <v>0</v>
      </c>
    </row>
    <row r="728" spans="1:107" x14ac:dyDescent="0.2">
      <c r="A728">
        <f>ROW(Source!A349)</f>
        <v>349</v>
      </c>
      <c r="B728">
        <v>53551706</v>
      </c>
      <c r="C728">
        <v>53553686</v>
      </c>
      <c r="D728">
        <v>29107769</v>
      </c>
      <c r="E728">
        <v>1</v>
      </c>
      <c r="F728">
        <v>1</v>
      </c>
      <c r="G728">
        <v>1</v>
      </c>
      <c r="H728">
        <v>3</v>
      </c>
      <c r="I728" t="s">
        <v>1823</v>
      </c>
      <c r="J728" t="s">
        <v>1824</v>
      </c>
      <c r="K728" t="s">
        <v>1825</v>
      </c>
      <c r="L728">
        <v>1348</v>
      </c>
      <c r="N728">
        <v>1009</v>
      </c>
      <c r="O728" t="s">
        <v>26</v>
      </c>
      <c r="P728" t="s">
        <v>26</v>
      </c>
      <c r="Q728">
        <v>1000</v>
      </c>
      <c r="W728">
        <v>0</v>
      </c>
      <c r="X728">
        <v>215346041</v>
      </c>
      <c r="Y728">
        <v>7.1000000000000004E-3</v>
      </c>
      <c r="AA728">
        <v>5649.99</v>
      </c>
      <c r="AB728">
        <v>0</v>
      </c>
      <c r="AC728">
        <v>0</v>
      </c>
      <c r="AD728">
        <v>0</v>
      </c>
      <c r="AE728">
        <v>5649.99</v>
      </c>
      <c r="AF728">
        <v>0</v>
      </c>
      <c r="AG728">
        <v>0</v>
      </c>
      <c r="AH728">
        <v>0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7.1000000000000004E-3</v>
      </c>
      <c r="AU728" t="s">
        <v>3</v>
      </c>
      <c r="AV728">
        <v>0</v>
      </c>
      <c r="AW728">
        <v>2</v>
      </c>
      <c r="AX728">
        <v>53553709</v>
      </c>
      <c r="AY728">
        <v>1</v>
      </c>
      <c r="AZ728">
        <v>0</v>
      </c>
      <c r="BA728">
        <v>682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Y728*Source!I349</f>
        <v>5.7024359999999996E-2</v>
      </c>
      <c r="CY728">
        <f t="shared" si="142"/>
        <v>5649.99</v>
      </c>
      <c r="CZ728">
        <f t="shared" si="143"/>
        <v>5649.99</v>
      </c>
      <c r="DA728">
        <f t="shared" si="144"/>
        <v>1</v>
      </c>
      <c r="DB728">
        <f t="shared" si="145"/>
        <v>40.11</v>
      </c>
      <c r="DC728">
        <f t="shared" si="146"/>
        <v>0</v>
      </c>
    </row>
    <row r="729" spans="1:107" x14ac:dyDescent="0.2">
      <c r="A729">
        <f>ROW(Source!A349)</f>
        <v>349</v>
      </c>
      <c r="B729">
        <v>53551706</v>
      </c>
      <c r="C729">
        <v>53553686</v>
      </c>
      <c r="D729">
        <v>29109600</v>
      </c>
      <c r="E729">
        <v>1</v>
      </c>
      <c r="F729">
        <v>1</v>
      </c>
      <c r="G729">
        <v>1</v>
      </c>
      <c r="H729">
        <v>3</v>
      </c>
      <c r="I729" t="s">
        <v>532</v>
      </c>
      <c r="J729" t="s">
        <v>534</v>
      </c>
      <c r="K729" t="s">
        <v>533</v>
      </c>
      <c r="L729">
        <v>1328</v>
      </c>
      <c r="N729">
        <v>1005</v>
      </c>
      <c r="O729" t="s">
        <v>396</v>
      </c>
      <c r="P729" t="s">
        <v>396</v>
      </c>
      <c r="Q729">
        <v>100</v>
      </c>
      <c r="W729">
        <v>1</v>
      </c>
      <c r="X729">
        <v>1012483798</v>
      </c>
      <c r="Y729">
        <v>-1.1299999999999999</v>
      </c>
      <c r="AA729">
        <v>458</v>
      </c>
      <c r="AB729">
        <v>0</v>
      </c>
      <c r="AC729">
        <v>0</v>
      </c>
      <c r="AD729">
        <v>0</v>
      </c>
      <c r="AE729">
        <v>458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-1.1299999999999999</v>
      </c>
      <c r="AU729" t="s">
        <v>3</v>
      </c>
      <c r="AV729">
        <v>0</v>
      </c>
      <c r="AW729">
        <v>2</v>
      </c>
      <c r="AX729">
        <v>53553710</v>
      </c>
      <c r="AY729">
        <v>1</v>
      </c>
      <c r="AZ729">
        <v>6144</v>
      </c>
      <c r="BA729">
        <v>683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Y729*Source!I349</f>
        <v>-9.0757079999999988</v>
      </c>
      <c r="CY729">
        <f t="shared" si="142"/>
        <v>458</v>
      </c>
      <c r="CZ729">
        <f t="shared" si="143"/>
        <v>458</v>
      </c>
      <c r="DA729">
        <f t="shared" si="144"/>
        <v>1</v>
      </c>
      <c r="DB729">
        <f t="shared" si="145"/>
        <v>-517.54</v>
      </c>
      <c r="DC729">
        <f t="shared" si="146"/>
        <v>0</v>
      </c>
    </row>
    <row r="730" spans="1:107" x14ac:dyDescent="0.2">
      <c r="A730">
        <f>ROW(Source!A349)</f>
        <v>349</v>
      </c>
      <c r="B730">
        <v>53551706</v>
      </c>
      <c r="C730">
        <v>53553686</v>
      </c>
      <c r="D730">
        <v>38250328</v>
      </c>
      <c r="E730">
        <v>1</v>
      </c>
      <c r="F730">
        <v>1</v>
      </c>
      <c r="G730">
        <v>1</v>
      </c>
      <c r="H730">
        <v>3</v>
      </c>
      <c r="I730" t="s">
        <v>540</v>
      </c>
      <c r="J730" t="s">
        <v>543</v>
      </c>
      <c r="K730" t="s">
        <v>541</v>
      </c>
      <c r="L730">
        <v>1330</v>
      </c>
      <c r="N730">
        <v>1005</v>
      </c>
      <c r="O730" t="s">
        <v>542</v>
      </c>
      <c r="P730" t="s">
        <v>542</v>
      </c>
      <c r="Q730">
        <v>10</v>
      </c>
      <c r="W730">
        <v>0</v>
      </c>
      <c r="X730">
        <v>-159642765</v>
      </c>
      <c r="Y730">
        <v>11.3</v>
      </c>
      <c r="AA730">
        <v>330.5</v>
      </c>
      <c r="AB730">
        <v>0</v>
      </c>
      <c r="AC730">
        <v>0</v>
      </c>
      <c r="AD730">
        <v>0</v>
      </c>
      <c r="AE730">
        <v>330.5</v>
      </c>
      <c r="AF730">
        <v>0</v>
      </c>
      <c r="AG730">
        <v>0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0</v>
      </c>
      <c r="AP730">
        <v>0</v>
      </c>
      <c r="AQ730">
        <v>0</v>
      </c>
      <c r="AR730">
        <v>0</v>
      </c>
      <c r="AS730" t="s">
        <v>3</v>
      </c>
      <c r="AT730">
        <v>11.3</v>
      </c>
      <c r="AU730" t="s">
        <v>3</v>
      </c>
      <c r="AV730">
        <v>0</v>
      </c>
      <c r="AW730">
        <v>1</v>
      </c>
      <c r="AX730">
        <v>-1</v>
      </c>
      <c r="AY730">
        <v>0</v>
      </c>
      <c r="AZ730">
        <v>0</v>
      </c>
      <c r="BA730" t="s">
        <v>3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Y730*Source!I349</f>
        <v>90.757080000000002</v>
      </c>
      <c r="CY730">
        <f t="shared" si="142"/>
        <v>330.5</v>
      </c>
      <c r="CZ730">
        <f t="shared" si="143"/>
        <v>330.5</v>
      </c>
      <c r="DA730">
        <f t="shared" si="144"/>
        <v>1</v>
      </c>
      <c r="DB730">
        <f t="shared" si="145"/>
        <v>3734.65</v>
      </c>
      <c r="DC730">
        <f t="shared" si="146"/>
        <v>0</v>
      </c>
    </row>
    <row r="731" spans="1:107" x14ac:dyDescent="0.2">
      <c r="A731">
        <f>ROW(Source!A349)</f>
        <v>349</v>
      </c>
      <c r="B731">
        <v>53551706</v>
      </c>
      <c r="C731">
        <v>53553686</v>
      </c>
      <c r="D731">
        <v>29109401</v>
      </c>
      <c r="E731">
        <v>1</v>
      </c>
      <c r="F731">
        <v>1</v>
      </c>
      <c r="G731">
        <v>1</v>
      </c>
      <c r="H731">
        <v>3</v>
      </c>
      <c r="I731" t="s">
        <v>545</v>
      </c>
      <c r="J731" t="s">
        <v>547</v>
      </c>
      <c r="K731" t="s">
        <v>546</v>
      </c>
      <c r="L731">
        <v>1346</v>
      </c>
      <c r="N731">
        <v>1009</v>
      </c>
      <c r="O731" t="s">
        <v>143</v>
      </c>
      <c r="P731" t="s">
        <v>143</v>
      </c>
      <c r="Q731">
        <v>1</v>
      </c>
      <c r="W731">
        <v>0</v>
      </c>
      <c r="X731">
        <v>-1115347845</v>
      </c>
      <c r="Y731">
        <v>20</v>
      </c>
      <c r="AA731">
        <v>114.81</v>
      </c>
      <c r="AB731">
        <v>0</v>
      </c>
      <c r="AC731">
        <v>0</v>
      </c>
      <c r="AD731">
        <v>0</v>
      </c>
      <c r="AE731">
        <v>114.81</v>
      </c>
      <c r="AF731">
        <v>0</v>
      </c>
      <c r="AG731">
        <v>0</v>
      </c>
      <c r="AH731">
        <v>0</v>
      </c>
      <c r="AI731">
        <v>1</v>
      </c>
      <c r="AJ731">
        <v>1</v>
      </c>
      <c r="AK731">
        <v>1</v>
      </c>
      <c r="AL731">
        <v>1</v>
      </c>
      <c r="AN731">
        <v>0</v>
      </c>
      <c r="AO731">
        <v>0</v>
      </c>
      <c r="AP731">
        <v>0</v>
      </c>
      <c r="AQ731">
        <v>0</v>
      </c>
      <c r="AR731">
        <v>0</v>
      </c>
      <c r="AS731" t="s">
        <v>3</v>
      </c>
      <c r="AT731">
        <v>20</v>
      </c>
      <c r="AU731" t="s">
        <v>3</v>
      </c>
      <c r="AV731">
        <v>0</v>
      </c>
      <c r="AW731">
        <v>1</v>
      </c>
      <c r="AX731">
        <v>-1</v>
      </c>
      <c r="AY731">
        <v>0</v>
      </c>
      <c r="AZ731">
        <v>0</v>
      </c>
      <c r="BA731" t="s">
        <v>3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Y731*Source!I349</f>
        <v>160.63199999999998</v>
      </c>
      <c r="CY731">
        <f t="shared" si="142"/>
        <v>114.81</v>
      </c>
      <c r="CZ731">
        <f t="shared" si="143"/>
        <v>114.81</v>
      </c>
      <c r="DA731">
        <f t="shared" si="144"/>
        <v>1</v>
      </c>
      <c r="DB731">
        <f t="shared" si="145"/>
        <v>2296.1999999999998</v>
      </c>
      <c r="DC731">
        <f t="shared" si="146"/>
        <v>0</v>
      </c>
    </row>
    <row r="732" spans="1:107" x14ac:dyDescent="0.2">
      <c r="A732">
        <f>ROW(Source!A349)</f>
        <v>349</v>
      </c>
      <c r="B732">
        <v>53551706</v>
      </c>
      <c r="C732">
        <v>53553686</v>
      </c>
      <c r="D732">
        <v>29149868</v>
      </c>
      <c r="E732">
        <v>1</v>
      </c>
      <c r="F732">
        <v>1</v>
      </c>
      <c r="G732">
        <v>1</v>
      </c>
      <c r="H732">
        <v>3</v>
      </c>
      <c r="I732" t="s">
        <v>1826</v>
      </c>
      <c r="J732" t="s">
        <v>1827</v>
      </c>
      <c r="K732" t="s">
        <v>1828</v>
      </c>
      <c r="L732">
        <v>1339</v>
      </c>
      <c r="N732">
        <v>1007</v>
      </c>
      <c r="O732" t="s">
        <v>425</v>
      </c>
      <c r="P732" t="s">
        <v>425</v>
      </c>
      <c r="Q732">
        <v>1</v>
      </c>
      <c r="W732">
        <v>0</v>
      </c>
      <c r="X732">
        <v>-1761274876</v>
      </c>
      <c r="Y732">
        <v>4.0000000000000002E-4</v>
      </c>
      <c r="AA732">
        <v>74.59</v>
      </c>
      <c r="AB732">
        <v>0</v>
      </c>
      <c r="AC732">
        <v>0</v>
      </c>
      <c r="AD732">
        <v>0</v>
      </c>
      <c r="AE732">
        <v>74.59</v>
      </c>
      <c r="AF732">
        <v>0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4.0000000000000002E-4</v>
      </c>
      <c r="AU732" t="s">
        <v>3</v>
      </c>
      <c r="AV732">
        <v>0</v>
      </c>
      <c r="AW732">
        <v>2</v>
      </c>
      <c r="AX732">
        <v>53553711</v>
      </c>
      <c r="AY732">
        <v>1</v>
      </c>
      <c r="AZ732">
        <v>0</v>
      </c>
      <c r="BA732">
        <v>684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Y732*Source!I349</f>
        <v>3.2126399999999997E-3</v>
      </c>
      <c r="CY732">
        <f t="shared" si="142"/>
        <v>74.59</v>
      </c>
      <c r="CZ732">
        <f t="shared" si="143"/>
        <v>74.59</v>
      </c>
      <c r="DA732">
        <f t="shared" si="144"/>
        <v>1</v>
      </c>
      <c r="DB732">
        <f t="shared" si="145"/>
        <v>0.03</v>
      </c>
      <c r="DC732">
        <f t="shared" si="146"/>
        <v>0</v>
      </c>
    </row>
    <row r="733" spans="1:107" x14ac:dyDescent="0.2">
      <c r="A733">
        <f>ROW(Source!A349)</f>
        <v>349</v>
      </c>
      <c r="B733">
        <v>53551706</v>
      </c>
      <c r="C733">
        <v>53553686</v>
      </c>
      <c r="D733">
        <v>29150040</v>
      </c>
      <c r="E733">
        <v>1</v>
      </c>
      <c r="F733">
        <v>1</v>
      </c>
      <c r="G733">
        <v>1</v>
      </c>
      <c r="H733">
        <v>3</v>
      </c>
      <c r="I733" t="s">
        <v>1576</v>
      </c>
      <c r="J733" t="s">
        <v>1577</v>
      </c>
      <c r="K733" t="s">
        <v>1578</v>
      </c>
      <c r="L733">
        <v>1339</v>
      </c>
      <c r="N733">
        <v>1007</v>
      </c>
      <c r="O733" t="s">
        <v>425</v>
      </c>
      <c r="P733" t="s">
        <v>425</v>
      </c>
      <c r="Q733">
        <v>1</v>
      </c>
      <c r="W733">
        <v>0</v>
      </c>
      <c r="X733">
        <v>619799737</v>
      </c>
      <c r="Y733">
        <v>0.01</v>
      </c>
      <c r="AA733">
        <v>2.44</v>
      </c>
      <c r="AB733">
        <v>0</v>
      </c>
      <c r="AC733">
        <v>0</v>
      </c>
      <c r="AD733">
        <v>0</v>
      </c>
      <c r="AE733">
        <v>2.44</v>
      </c>
      <c r="AF733">
        <v>0</v>
      </c>
      <c r="AG733">
        <v>0</v>
      </c>
      <c r="AH733">
        <v>0</v>
      </c>
      <c r="AI733">
        <v>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0.01</v>
      </c>
      <c r="AU733" t="s">
        <v>3</v>
      </c>
      <c r="AV733">
        <v>0</v>
      </c>
      <c r="AW733">
        <v>2</v>
      </c>
      <c r="AX733">
        <v>53553712</v>
      </c>
      <c r="AY733">
        <v>1</v>
      </c>
      <c r="AZ733">
        <v>0</v>
      </c>
      <c r="BA733">
        <v>685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Y733*Source!I349</f>
        <v>8.0315999999999999E-2</v>
      </c>
      <c r="CY733">
        <f t="shared" si="142"/>
        <v>2.44</v>
      </c>
      <c r="CZ733">
        <f t="shared" si="143"/>
        <v>2.44</v>
      </c>
      <c r="DA733">
        <f t="shared" si="144"/>
        <v>1</v>
      </c>
      <c r="DB733">
        <f t="shared" si="145"/>
        <v>0.02</v>
      </c>
      <c r="DC733">
        <f t="shared" si="146"/>
        <v>0</v>
      </c>
    </row>
    <row r="734" spans="1:107" x14ac:dyDescent="0.2">
      <c r="A734">
        <f>ROW(Source!A350)</f>
        <v>350</v>
      </c>
      <c r="B734">
        <v>53551707</v>
      </c>
      <c r="C734">
        <v>53553686</v>
      </c>
      <c r="D734">
        <v>18406785</v>
      </c>
      <c r="E734">
        <v>1</v>
      </c>
      <c r="F734">
        <v>1</v>
      </c>
      <c r="G734">
        <v>1</v>
      </c>
      <c r="H734">
        <v>1</v>
      </c>
      <c r="I734" t="s">
        <v>1621</v>
      </c>
      <c r="J734" t="s">
        <v>3</v>
      </c>
      <c r="K734" t="s">
        <v>1622</v>
      </c>
      <c r="L734">
        <v>1369</v>
      </c>
      <c r="N734">
        <v>1013</v>
      </c>
      <c r="O734" t="s">
        <v>1486</v>
      </c>
      <c r="P734" t="s">
        <v>1486</v>
      </c>
      <c r="Q734">
        <v>1</v>
      </c>
      <c r="W734">
        <v>0</v>
      </c>
      <c r="X734">
        <v>645971194</v>
      </c>
      <c r="Y734">
        <v>44.475674999999995</v>
      </c>
      <c r="AA734">
        <v>0</v>
      </c>
      <c r="AB734">
        <v>0</v>
      </c>
      <c r="AC734">
        <v>0</v>
      </c>
      <c r="AD734">
        <v>312.23</v>
      </c>
      <c r="AE734">
        <v>0</v>
      </c>
      <c r="AF734">
        <v>0</v>
      </c>
      <c r="AG734">
        <v>0</v>
      </c>
      <c r="AH734">
        <v>312.23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1</v>
      </c>
      <c r="AQ734">
        <v>0</v>
      </c>
      <c r="AR734">
        <v>0</v>
      </c>
      <c r="AS734" t="s">
        <v>3</v>
      </c>
      <c r="AT734">
        <v>33.630000000000003</v>
      </c>
      <c r="AU734" t="s">
        <v>62</v>
      </c>
      <c r="AV734">
        <v>1</v>
      </c>
      <c r="AW734">
        <v>2</v>
      </c>
      <c r="AX734">
        <v>53553702</v>
      </c>
      <c r="AY734">
        <v>2</v>
      </c>
      <c r="AZ734">
        <v>137216</v>
      </c>
      <c r="BA734">
        <v>686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Y734*Source!I350</f>
        <v>357.21083132999991</v>
      </c>
      <c r="CY734">
        <f>AD734</f>
        <v>312.23</v>
      </c>
      <c r="CZ734">
        <f>AH734</f>
        <v>312.23</v>
      </c>
      <c r="DA734">
        <f>AL734</f>
        <v>1</v>
      </c>
      <c r="DB734">
        <f>ROUND((ROUND(AT734*CZ734,2)*ROUND((1.15*1.15),7)),2)</f>
        <v>13886.63</v>
      </c>
      <c r="DC734">
        <f>ROUND((ROUND(AT734*AG734,2)*ROUND((1.15*1.15),7)),2)</f>
        <v>0</v>
      </c>
    </row>
    <row r="735" spans="1:107" x14ac:dyDescent="0.2">
      <c r="A735">
        <f>ROW(Source!A350)</f>
        <v>350</v>
      </c>
      <c r="B735">
        <v>53551707</v>
      </c>
      <c r="C735">
        <v>53553686</v>
      </c>
      <c r="D735">
        <v>121548</v>
      </c>
      <c r="E735">
        <v>1</v>
      </c>
      <c r="F735">
        <v>1</v>
      </c>
      <c r="G735">
        <v>1</v>
      </c>
      <c r="H735">
        <v>1</v>
      </c>
      <c r="I735" t="s">
        <v>31</v>
      </c>
      <c r="J735" t="s">
        <v>3</v>
      </c>
      <c r="K735" t="s">
        <v>1489</v>
      </c>
      <c r="L735">
        <v>608254</v>
      </c>
      <c r="N735">
        <v>1013</v>
      </c>
      <c r="O735" t="s">
        <v>1490</v>
      </c>
      <c r="P735" t="s">
        <v>1490</v>
      </c>
      <c r="Q735">
        <v>1</v>
      </c>
      <c r="W735">
        <v>0</v>
      </c>
      <c r="X735">
        <v>-185737400</v>
      </c>
      <c r="Y735">
        <v>1.4374999999999999E-2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1</v>
      </c>
      <c r="AQ735">
        <v>0</v>
      </c>
      <c r="AR735">
        <v>0</v>
      </c>
      <c r="AS735" t="s">
        <v>3</v>
      </c>
      <c r="AT735">
        <v>0.01</v>
      </c>
      <c r="AU735" t="s">
        <v>61</v>
      </c>
      <c r="AV735">
        <v>2</v>
      </c>
      <c r="AW735">
        <v>2</v>
      </c>
      <c r="AX735">
        <v>53553703</v>
      </c>
      <c r="AY735">
        <v>1</v>
      </c>
      <c r="AZ735">
        <v>6144</v>
      </c>
      <c r="BA735">
        <v>687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Y735*Source!I350</f>
        <v>0.11545424999999998</v>
      </c>
      <c r="CY735">
        <f>AD735</f>
        <v>0</v>
      </c>
      <c r="CZ735">
        <f>AH735</f>
        <v>0</v>
      </c>
      <c r="DA735">
        <f>AL735</f>
        <v>1</v>
      </c>
      <c r="DB735">
        <f>ROUND((ROUND(AT735*CZ735,2)*ROUND((1.25*1.15),7)),2)</f>
        <v>0</v>
      </c>
      <c r="DC735">
        <f>ROUND((ROUND(AT735*AG735,2)*ROUND((1.25*1.15),7)),2)</f>
        <v>0</v>
      </c>
    </row>
    <row r="736" spans="1:107" x14ac:dyDescent="0.2">
      <c r="A736">
        <f>ROW(Source!A350)</f>
        <v>350</v>
      </c>
      <c r="B736">
        <v>53551707</v>
      </c>
      <c r="C736">
        <v>53553686</v>
      </c>
      <c r="D736">
        <v>29172556</v>
      </c>
      <c r="E736">
        <v>1</v>
      </c>
      <c r="F736">
        <v>1</v>
      </c>
      <c r="G736">
        <v>1</v>
      </c>
      <c r="H736">
        <v>2</v>
      </c>
      <c r="I736" t="s">
        <v>1647</v>
      </c>
      <c r="J736" t="s">
        <v>1667</v>
      </c>
      <c r="K736" t="s">
        <v>1649</v>
      </c>
      <c r="L736">
        <v>1368</v>
      </c>
      <c r="N736">
        <v>1011</v>
      </c>
      <c r="O736" t="s">
        <v>1494</v>
      </c>
      <c r="P736" t="s">
        <v>1494</v>
      </c>
      <c r="Q736">
        <v>1</v>
      </c>
      <c r="W736">
        <v>0</v>
      </c>
      <c r="X736">
        <v>344519037</v>
      </c>
      <c r="Y736">
        <v>1.4374999999999999E-2</v>
      </c>
      <c r="AA736">
        <v>0</v>
      </c>
      <c r="AB736">
        <v>31.26</v>
      </c>
      <c r="AC736">
        <v>13.5</v>
      </c>
      <c r="AD736">
        <v>0</v>
      </c>
      <c r="AE736">
        <v>0</v>
      </c>
      <c r="AF736">
        <v>31.26</v>
      </c>
      <c r="AG736">
        <v>13.5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1</v>
      </c>
      <c r="AQ736">
        <v>0</v>
      </c>
      <c r="AR736">
        <v>0</v>
      </c>
      <c r="AS736" t="s">
        <v>3</v>
      </c>
      <c r="AT736">
        <v>0.01</v>
      </c>
      <c r="AU736" t="s">
        <v>61</v>
      </c>
      <c r="AV736">
        <v>0</v>
      </c>
      <c r="AW736">
        <v>2</v>
      </c>
      <c r="AX736">
        <v>53553704</v>
      </c>
      <c r="AY736">
        <v>1</v>
      </c>
      <c r="AZ736">
        <v>6144</v>
      </c>
      <c r="BA736">
        <v>688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Y736*Source!I350</f>
        <v>0.11545424999999998</v>
      </c>
      <c r="CY736">
        <f>AB736</f>
        <v>31.26</v>
      </c>
      <c r="CZ736">
        <f>AF736</f>
        <v>31.26</v>
      </c>
      <c r="DA736">
        <f>AJ736</f>
        <v>1</v>
      </c>
      <c r="DB736">
        <f>ROUND((ROUND(AT736*CZ736,2)*ROUND((1.25*1.15),7)),2)</f>
        <v>0.45</v>
      </c>
      <c r="DC736">
        <f>ROUND((ROUND(AT736*AG736,2)*ROUND((1.25*1.15),7)),2)</f>
        <v>0.2</v>
      </c>
    </row>
    <row r="737" spans="1:107" x14ac:dyDescent="0.2">
      <c r="A737">
        <f>ROW(Source!A350)</f>
        <v>350</v>
      </c>
      <c r="B737">
        <v>53551707</v>
      </c>
      <c r="C737">
        <v>53553686</v>
      </c>
      <c r="D737">
        <v>29174913</v>
      </c>
      <c r="E737">
        <v>1</v>
      </c>
      <c r="F737">
        <v>1</v>
      </c>
      <c r="G737">
        <v>1</v>
      </c>
      <c r="H737">
        <v>2</v>
      </c>
      <c r="I737" t="s">
        <v>1513</v>
      </c>
      <c r="J737" t="s">
        <v>1514</v>
      </c>
      <c r="K737" t="s">
        <v>1515</v>
      </c>
      <c r="L737">
        <v>1368</v>
      </c>
      <c r="N737">
        <v>1011</v>
      </c>
      <c r="O737" t="s">
        <v>1494</v>
      </c>
      <c r="P737" t="s">
        <v>1494</v>
      </c>
      <c r="Q737">
        <v>1</v>
      </c>
      <c r="W737">
        <v>0</v>
      </c>
      <c r="X737">
        <v>1230759911</v>
      </c>
      <c r="Y737">
        <v>1.4374999999999999E-2</v>
      </c>
      <c r="AA737">
        <v>0</v>
      </c>
      <c r="AB737">
        <v>87.17</v>
      </c>
      <c r="AC737">
        <v>11.6</v>
      </c>
      <c r="AD737">
        <v>0</v>
      </c>
      <c r="AE737">
        <v>0</v>
      </c>
      <c r="AF737">
        <v>87.17</v>
      </c>
      <c r="AG737">
        <v>11.6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0.01</v>
      </c>
      <c r="AU737" t="s">
        <v>61</v>
      </c>
      <c r="AV737">
        <v>0</v>
      </c>
      <c r="AW737">
        <v>2</v>
      </c>
      <c r="AX737">
        <v>53553705</v>
      </c>
      <c r="AY737">
        <v>1</v>
      </c>
      <c r="AZ737">
        <v>6144</v>
      </c>
      <c r="BA737">
        <v>689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Y737*Source!I350</f>
        <v>0.11545424999999998</v>
      </c>
      <c r="CY737">
        <f>AB737</f>
        <v>87.17</v>
      </c>
      <c r="CZ737">
        <f>AF737</f>
        <v>87.17</v>
      </c>
      <c r="DA737">
        <f>AJ737</f>
        <v>1</v>
      </c>
      <c r="DB737">
        <f>ROUND((ROUND(AT737*CZ737,2)*ROUND((1.25*1.15),7)),2)</f>
        <v>1.25</v>
      </c>
      <c r="DC737">
        <f>ROUND((ROUND(AT737*AG737,2)*ROUND((1.25*1.15),7)),2)</f>
        <v>0.17</v>
      </c>
    </row>
    <row r="738" spans="1:107" x14ac:dyDescent="0.2">
      <c r="A738">
        <f>ROW(Source!A350)</f>
        <v>350</v>
      </c>
      <c r="B738">
        <v>53551707</v>
      </c>
      <c r="C738">
        <v>53553686</v>
      </c>
      <c r="D738">
        <v>29109797</v>
      </c>
      <c r="E738">
        <v>1</v>
      </c>
      <c r="F738">
        <v>1</v>
      </c>
      <c r="G738">
        <v>1</v>
      </c>
      <c r="H738">
        <v>3</v>
      </c>
      <c r="I738" t="s">
        <v>1820</v>
      </c>
      <c r="J738" t="s">
        <v>1821</v>
      </c>
      <c r="K738" t="s">
        <v>1822</v>
      </c>
      <c r="L738">
        <v>1348</v>
      </c>
      <c r="N738">
        <v>1009</v>
      </c>
      <c r="O738" t="s">
        <v>26</v>
      </c>
      <c r="P738" t="s">
        <v>26</v>
      </c>
      <c r="Q738">
        <v>1000</v>
      </c>
      <c r="W738">
        <v>0</v>
      </c>
      <c r="X738">
        <v>-1515146857</v>
      </c>
      <c r="Y738">
        <v>6.7000000000000002E-3</v>
      </c>
      <c r="AA738">
        <v>26365.279999999999</v>
      </c>
      <c r="AB738">
        <v>0</v>
      </c>
      <c r="AC738">
        <v>0</v>
      </c>
      <c r="AD738">
        <v>0</v>
      </c>
      <c r="AE738">
        <v>4294.0200000000004</v>
      </c>
      <c r="AF738">
        <v>0</v>
      </c>
      <c r="AG738">
        <v>0</v>
      </c>
      <c r="AH738">
        <v>0</v>
      </c>
      <c r="AI738">
        <v>6.14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6.7000000000000002E-3</v>
      </c>
      <c r="AU738" t="s">
        <v>3</v>
      </c>
      <c r="AV738">
        <v>0</v>
      </c>
      <c r="AW738">
        <v>2</v>
      </c>
      <c r="AX738">
        <v>53553706</v>
      </c>
      <c r="AY738">
        <v>1</v>
      </c>
      <c r="AZ738">
        <v>0</v>
      </c>
      <c r="BA738">
        <v>690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Y738*Source!I350</f>
        <v>5.3811719999999993E-2</v>
      </c>
      <c r="CY738">
        <f t="shared" ref="CY738:CY746" si="147">AA738</f>
        <v>26365.279999999999</v>
      </c>
      <c r="CZ738">
        <f t="shared" ref="CZ738:CZ746" si="148">AE738</f>
        <v>4294.0200000000004</v>
      </c>
      <c r="DA738">
        <f t="shared" ref="DA738:DA746" si="149">AI738</f>
        <v>6.14</v>
      </c>
      <c r="DB738">
        <f t="shared" ref="DB738:DB746" si="150">ROUND(ROUND(AT738*CZ738,2),2)</f>
        <v>28.77</v>
      </c>
      <c r="DC738">
        <f t="shared" ref="DC738:DC746" si="151">ROUND(ROUND(AT738*AG738,2),2)</f>
        <v>0</v>
      </c>
    </row>
    <row r="739" spans="1:107" x14ac:dyDescent="0.2">
      <c r="A739">
        <f>ROW(Source!A350)</f>
        <v>350</v>
      </c>
      <c r="B739">
        <v>53551707</v>
      </c>
      <c r="C739">
        <v>53553686</v>
      </c>
      <c r="D739">
        <v>29107800</v>
      </c>
      <c r="E739">
        <v>1</v>
      </c>
      <c r="F739">
        <v>1</v>
      </c>
      <c r="G739">
        <v>1</v>
      </c>
      <c r="H739">
        <v>3</v>
      </c>
      <c r="I739" t="s">
        <v>1698</v>
      </c>
      <c r="J739" t="s">
        <v>1699</v>
      </c>
      <c r="K739" t="s">
        <v>1700</v>
      </c>
      <c r="L739">
        <v>1346</v>
      </c>
      <c r="N739">
        <v>1009</v>
      </c>
      <c r="O739" t="s">
        <v>143</v>
      </c>
      <c r="P739" t="s">
        <v>143</v>
      </c>
      <c r="Q739">
        <v>1</v>
      </c>
      <c r="W739">
        <v>0</v>
      </c>
      <c r="X739">
        <v>644139035</v>
      </c>
      <c r="Y739">
        <v>0.01</v>
      </c>
      <c r="AA739">
        <v>11.11</v>
      </c>
      <c r="AB739">
        <v>0</v>
      </c>
      <c r="AC739">
        <v>0</v>
      </c>
      <c r="AD739">
        <v>0</v>
      </c>
      <c r="AE739">
        <v>1.81</v>
      </c>
      <c r="AF739">
        <v>0</v>
      </c>
      <c r="AG739">
        <v>0</v>
      </c>
      <c r="AH739">
        <v>0</v>
      </c>
      <c r="AI739">
        <v>6.14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0.01</v>
      </c>
      <c r="AU739" t="s">
        <v>3</v>
      </c>
      <c r="AV739">
        <v>0</v>
      </c>
      <c r="AW739">
        <v>2</v>
      </c>
      <c r="AX739">
        <v>53553707</v>
      </c>
      <c r="AY739">
        <v>1</v>
      </c>
      <c r="AZ739">
        <v>0</v>
      </c>
      <c r="BA739">
        <v>691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Y739*Source!I350</f>
        <v>8.0315999999999999E-2</v>
      </c>
      <c r="CY739">
        <f t="shared" si="147"/>
        <v>11.11</v>
      </c>
      <c r="CZ739">
        <f t="shared" si="148"/>
        <v>1.81</v>
      </c>
      <c r="DA739">
        <f t="shared" si="149"/>
        <v>6.14</v>
      </c>
      <c r="DB739">
        <f t="shared" si="150"/>
        <v>0.02</v>
      </c>
      <c r="DC739">
        <f t="shared" si="151"/>
        <v>0</v>
      </c>
    </row>
    <row r="740" spans="1:107" x14ac:dyDescent="0.2">
      <c r="A740">
        <f>ROW(Source!A350)</f>
        <v>350</v>
      </c>
      <c r="B740">
        <v>53551707</v>
      </c>
      <c r="C740">
        <v>53553686</v>
      </c>
      <c r="D740">
        <v>29109390</v>
      </c>
      <c r="E740">
        <v>1</v>
      </c>
      <c r="F740">
        <v>1</v>
      </c>
      <c r="G740">
        <v>1</v>
      </c>
      <c r="H740">
        <v>3</v>
      </c>
      <c r="I740" t="s">
        <v>536</v>
      </c>
      <c r="J740" t="s">
        <v>538</v>
      </c>
      <c r="K740" t="s">
        <v>537</v>
      </c>
      <c r="L740">
        <v>1348</v>
      </c>
      <c r="N740">
        <v>1009</v>
      </c>
      <c r="O740" t="s">
        <v>26</v>
      </c>
      <c r="P740" t="s">
        <v>26</v>
      </c>
      <c r="Q740">
        <v>1000</v>
      </c>
      <c r="W740">
        <v>1</v>
      </c>
      <c r="X740">
        <v>-768345308</v>
      </c>
      <c r="Y740">
        <v>-2E-3</v>
      </c>
      <c r="AA740">
        <v>112796.6</v>
      </c>
      <c r="AB740">
        <v>0</v>
      </c>
      <c r="AC740">
        <v>0</v>
      </c>
      <c r="AD740">
        <v>0</v>
      </c>
      <c r="AE740">
        <v>25990</v>
      </c>
      <c r="AF740">
        <v>0</v>
      </c>
      <c r="AG740">
        <v>0</v>
      </c>
      <c r="AH740">
        <v>0</v>
      </c>
      <c r="AI740">
        <v>4.34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-2E-3</v>
      </c>
      <c r="AU740" t="s">
        <v>3</v>
      </c>
      <c r="AV740">
        <v>0</v>
      </c>
      <c r="AW740">
        <v>2</v>
      </c>
      <c r="AX740">
        <v>53553708</v>
      </c>
      <c r="AY740">
        <v>1</v>
      </c>
      <c r="AZ740">
        <v>6144</v>
      </c>
      <c r="BA740">
        <v>692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Y740*Source!I350</f>
        <v>-1.60632E-2</v>
      </c>
      <c r="CY740">
        <f t="shared" si="147"/>
        <v>112796.6</v>
      </c>
      <c r="CZ740">
        <f t="shared" si="148"/>
        <v>25990</v>
      </c>
      <c r="DA740">
        <f t="shared" si="149"/>
        <v>4.34</v>
      </c>
      <c r="DB740">
        <f t="shared" si="150"/>
        <v>-51.98</v>
      </c>
      <c r="DC740">
        <f t="shared" si="151"/>
        <v>0</v>
      </c>
    </row>
    <row r="741" spans="1:107" x14ac:dyDescent="0.2">
      <c r="A741">
        <f>ROW(Source!A350)</f>
        <v>350</v>
      </c>
      <c r="B741">
        <v>53551707</v>
      </c>
      <c r="C741">
        <v>53553686</v>
      </c>
      <c r="D741">
        <v>29107769</v>
      </c>
      <c r="E741">
        <v>1</v>
      </c>
      <c r="F741">
        <v>1</v>
      </c>
      <c r="G741">
        <v>1</v>
      </c>
      <c r="H741">
        <v>3</v>
      </c>
      <c r="I741" t="s">
        <v>1823</v>
      </c>
      <c r="J741" t="s">
        <v>1824</v>
      </c>
      <c r="K741" t="s">
        <v>1825</v>
      </c>
      <c r="L741">
        <v>1348</v>
      </c>
      <c r="N741">
        <v>1009</v>
      </c>
      <c r="O741" t="s">
        <v>26</v>
      </c>
      <c r="P741" t="s">
        <v>26</v>
      </c>
      <c r="Q741">
        <v>1000</v>
      </c>
      <c r="W741">
        <v>0</v>
      </c>
      <c r="X741">
        <v>215346041</v>
      </c>
      <c r="Y741">
        <v>7.1000000000000004E-3</v>
      </c>
      <c r="AA741">
        <v>34690.94</v>
      </c>
      <c r="AB741">
        <v>0</v>
      </c>
      <c r="AC741">
        <v>0</v>
      </c>
      <c r="AD741">
        <v>0</v>
      </c>
      <c r="AE741">
        <v>5649.99</v>
      </c>
      <c r="AF741">
        <v>0</v>
      </c>
      <c r="AG741">
        <v>0</v>
      </c>
      <c r="AH741">
        <v>0</v>
      </c>
      <c r="AI741">
        <v>6.14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7.1000000000000004E-3</v>
      </c>
      <c r="AU741" t="s">
        <v>3</v>
      </c>
      <c r="AV741">
        <v>0</v>
      </c>
      <c r="AW741">
        <v>2</v>
      </c>
      <c r="AX741">
        <v>53553709</v>
      </c>
      <c r="AY741">
        <v>1</v>
      </c>
      <c r="AZ741">
        <v>0</v>
      </c>
      <c r="BA741">
        <v>693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Y741*Source!I350</f>
        <v>5.7024359999999996E-2</v>
      </c>
      <c r="CY741">
        <f t="shared" si="147"/>
        <v>34690.94</v>
      </c>
      <c r="CZ741">
        <f t="shared" si="148"/>
        <v>5649.99</v>
      </c>
      <c r="DA741">
        <f t="shared" si="149"/>
        <v>6.14</v>
      </c>
      <c r="DB741">
        <f t="shared" si="150"/>
        <v>40.11</v>
      </c>
      <c r="DC741">
        <f t="shared" si="151"/>
        <v>0</v>
      </c>
    </row>
    <row r="742" spans="1:107" x14ac:dyDescent="0.2">
      <c r="A742">
        <f>ROW(Source!A350)</f>
        <v>350</v>
      </c>
      <c r="B742">
        <v>53551707</v>
      </c>
      <c r="C742">
        <v>53553686</v>
      </c>
      <c r="D742">
        <v>29109600</v>
      </c>
      <c r="E742">
        <v>1</v>
      </c>
      <c r="F742">
        <v>1</v>
      </c>
      <c r="G742">
        <v>1</v>
      </c>
      <c r="H742">
        <v>3</v>
      </c>
      <c r="I742" t="s">
        <v>532</v>
      </c>
      <c r="J742" t="s">
        <v>534</v>
      </c>
      <c r="K742" t="s">
        <v>533</v>
      </c>
      <c r="L742">
        <v>1328</v>
      </c>
      <c r="N742">
        <v>1005</v>
      </c>
      <c r="O742" t="s">
        <v>396</v>
      </c>
      <c r="P742" t="s">
        <v>396</v>
      </c>
      <c r="Q742">
        <v>100</v>
      </c>
      <c r="W742">
        <v>1</v>
      </c>
      <c r="X742">
        <v>1012483798</v>
      </c>
      <c r="Y742">
        <v>-1.1299999999999999</v>
      </c>
      <c r="AA742">
        <v>3357.14</v>
      </c>
      <c r="AB742">
        <v>0</v>
      </c>
      <c r="AC742">
        <v>0</v>
      </c>
      <c r="AD742">
        <v>0</v>
      </c>
      <c r="AE742">
        <v>458</v>
      </c>
      <c r="AF742">
        <v>0</v>
      </c>
      <c r="AG742">
        <v>0</v>
      </c>
      <c r="AH742">
        <v>0</v>
      </c>
      <c r="AI742">
        <v>7.33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-1.1299999999999999</v>
      </c>
      <c r="AU742" t="s">
        <v>3</v>
      </c>
      <c r="AV742">
        <v>0</v>
      </c>
      <c r="AW742">
        <v>2</v>
      </c>
      <c r="AX742">
        <v>53553710</v>
      </c>
      <c r="AY742">
        <v>1</v>
      </c>
      <c r="AZ742">
        <v>6144</v>
      </c>
      <c r="BA742">
        <v>694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Y742*Source!I350</f>
        <v>-9.0757079999999988</v>
      </c>
      <c r="CY742">
        <f t="shared" si="147"/>
        <v>3357.14</v>
      </c>
      <c r="CZ742">
        <f t="shared" si="148"/>
        <v>458</v>
      </c>
      <c r="DA742">
        <f t="shared" si="149"/>
        <v>7.33</v>
      </c>
      <c r="DB742">
        <f t="shared" si="150"/>
        <v>-517.54</v>
      </c>
      <c r="DC742">
        <f t="shared" si="151"/>
        <v>0</v>
      </c>
    </row>
    <row r="743" spans="1:107" x14ac:dyDescent="0.2">
      <c r="A743">
        <f>ROW(Source!A350)</f>
        <v>350</v>
      </c>
      <c r="B743">
        <v>53551707</v>
      </c>
      <c r="C743">
        <v>53553686</v>
      </c>
      <c r="D743">
        <v>38250328</v>
      </c>
      <c r="E743">
        <v>1</v>
      </c>
      <c r="F743">
        <v>1</v>
      </c>
      <c r="G743">
        <v>1</v>
      </c>
      <c r="H743">
        <v>3</v>
      </c>
      <c r="I743" t="s">
        <v>540</v>
      </c>
      <c r="J743" t="s">
        <v>543</v>
      </c>
      <c r="K743" t="s">
        <v>541</v>
      </c>
      <c r="L743">
        <v>1330</v>
      </c>
      <c r="N743">
        <v>1005</v>
      </c>
      <c r="O743" t="s">
        <v>542</v>
      </c>
      <c r="P743" t="s">
        <v>542</v>
      </c>
      <c r="Q743">
        <v>10</v>
      </c>
      <c r="W743">
        <v>0</v>
      </c>
      <c r="X743">
        <v>-159642765</v>
      </c>
      <c r="Y743">
        <v>11.3</v>
      </c>
      <c r="AA743">
        <v>3622.28</v>
      </c>
      <c r="AB743">
        <v>0</v>
      </c>
      <c r="AC743">
        <v>0</v>
      </c>
      <c r="AD743">
        <v>0</v>
      </c>
      <c r="AE743">
        <v>330.5</v>
      </c>
      <c r="AF743">
        <v>0</v>
      </c>
      <c r="AG743">
        <v>0</v>
      </c>
      <c r="AH743">
        <v>0</v>
      </c>
      <c r="AI743">
        <v>10.96</v>
      </c>
      <c r="AJ743">
        <v>1</v>
      </c>
      <c r="AK743">
        <v>1</v>
      </c>
      <c r="AL743">
        <v>1</v>
      </c>
      <c r="AN743">
        <v>0</v>
      </c>
      <c r="AO743">
        <v>0</v>
      </c>
      <c r="AP743">
        <v>0</v>
      </c>
      <c r="AQ743">
        <v>0</v>
      </c>
      <c r="AR743">
        <v>0</v>
      </c>
      <c r="AS743" t="s">
        <v>3</v>
      </c>
      <c r="AT743">
        <v>11.3</v>
      </c>
      <c r="AU743" t="s">
        <v>3</v>
      </c>
      <c r="AV743">
        <v>0</v>
      </c>
      <c r="AW743">
        <v>1</v>
      </c>
      <c r="AX743">
        <v>-1</v>
      </c>
      <c r="AY743">
        <v>0</v>
      </c>
      <c r="AZ743">
        <v>0</v>
      </c>
      <c r="BA743" t="s">
        <v>3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Y743*Source!I350</f>
        <v>90.757080000000002</v>
      </c>
      <c r="CY743">
        <f t="shared" si="147"/>
        <v>3622.28</v>
      </c>
      <c r="CZ743">
        <f t="shared" si="148"/>
        <v>330.5</v>
      </c>
      <c r="DA743">
        <f t="shared" si="149"/>
        <v>10.96</v>
      </c>
      <c r="DB743">
        <f t="shared" si="150"/>
        <v>3734.65</v>
      </c>
      <c r="DC743">
        <f t="shared" si="151"/>
        <v>0</v>
      </c>
    </row>
    <row r="744" spans="1:107" x14ac:dyDescent="0.2">
      <c r="A744">
        <f>ROW(Source!A350)</f>
        <v>350</v>
      </c>
      <c r="B744">
        <v>53551707</v>
      </c>
      <c r="C744">
        <v>53553686</v>
      </c>
      <c r="D744">
        <v>29109401</v>
      </c>
      <c r="E744">
        <v>1</v>
      </c>
      <c r="F744">
        <v>1</v>
      </c>
      <c r="G744">
        <v>1</v>
      </c>
      <c r="H744">
        <v>3</v>
      </c>
      <c r="I744" t="s">
        <v>545</v>
      </c>
      <c r="J744" t="s">
        <v>547</v>
      </c>
      <c r="K744" t="s">
        <v>546</v>
      </c>
      <c r="L744">
        <v>1346</v>
      </c>
      <c r="N744">
        <v>1009</v>
      </c>
      <c r="O744" t="s">
        <v>143</v>
      </c>
      <c r="P744" t="s">
        <v>143</v>
      </c>
      <c r="Q744">
        <v>1</v>
      </c>
      <c r="W744">
        <v>0</v>
      </c>
      <c r="X744">
        <v>-1115347845</v>
      </c>
      <c r="Y744">
        <v>20</v>
      </c>
      <c r="AA744">
        <v>1190.58</v>
      </c>
      <c r="AB744">
        <v>0</v>
      </c>
      <c r="AC744">
        <v>0</v>
      </c>
      <c r="AD744">
        <v>0</v>
      </c>
      <c r="AE744">
        <v>114.81</v>
      </c>
      <c r="AF744">
        <v>0</v>
      </c>
      <c r="AG744">
        <v>0</v>
      </c>
      <c r="AH744">
        <v>0</v>
      </c>
      <c r="AI744">
        <v>10.37</v>
      </c>
      <c r="AJ744">
        <v>1</v>
      </c>
      <c r="AK744">
        <v>1</v>
      </c>
      <c r="AL744">
        <v>1</v>
      </c>
      <c r="AN744">
        <v>0</v>
      </c>
      <c r="AO744">
        <v>0</v>
      </c>
      <c r="AP744">
        <v>0</v>
      </c>
      <c r="AQ744">
        <v>0</v>
      </c>
      <c r="AR744">
        <v>0</v>
      </c>
      <c r="AS744" t="s">
        <v>3</v>
      </c>
      <c r="AT744">
        <v>20</v>
      </c>
      <c r="AU744" t="s">
        <v>3</v>
      </c>
      <c r="AV744">
        <v>0</v>
      </c>
      <c r="AW744">
        <v>1</v>
      </c>
      <c r="AX744">
        <v>-1</v>
      </c>
      <c r="AY744">
        <v>0</v>
      </c>
      <c r="AZ744">
        <v>0</v>
      </c>
      <c r="BA744" t="s">
        <v>3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Y744*Source!I350</f>
        <v>160.63199999999998</v>
      </c>
      <c r="CY744">
        <f t="shared" si="147"/>
        <v>1190.58</v>
      </c>
      <c r="CZ744">
        <f t="shared" si="148"/>
        <v>114.81</v>
      </c>
      <c r="DA744">
        <f t="shared" si="149"/>
        <v>10.37</v>
      </c>
      <c r="DB744">
        <f t="shared" si="150"/>
        <v>2296.1999999999998</v>
      </c>
      <c r="DC744">
        <f t="shared" si="151"/>
        <v>0</v>
      </c>
    </row>
    <row r="745" spans="1:107" x14ac:dyDescent="0.2">
      <c r="A745">
        <f>ROW(Source!A350)</f>
        <v>350</v>
      </c>
      <c r="B745">
        <v>53551707</v>
      </c>
      <c r="C745">
        <v>53553686</v>
      </c>
      <c r="D745">
        <v>29149868</v>
      </c>
      <c r="E745">
        <v>1</v>
      </c>
      <c r="F745">
        <v>1</v>
      </c>
      <c r="G745">
        <v>1</v>
      </c>
      <c r="H745">
        <v>3</v>
      </c>
      <c r="I745" t="s">
        <v>1826</v>
      </c>
      <c r="J745" t="s">
        <v>1827</v>
      </c>
      <c r="K745" t="s">
        <v>1828</v>
      </c>
      <c r="L745">
        <v>1339</v>
      </c>
      <c r="N745">
        <v>1007</v>
      </c>
      <c r="O745" t="s">
        <v>425</v>
      </c>
      <c r="P745" t="s">
        <v>425</v>
      </c>
      <c r="Q745">
        <v>1</v>
      </c>
      <c r="W745">
        <v>0</v>
      </c>
      <c r="X745">
        <v>-1761274876</v>
      </c>
      <c r="Y745">
        <v>4.0000000000000002E-4</v>
      </c>
      <c r="AA745">
        <v>457.98</v>
      </c>
      <c r="AB745">
        <v>0</v>
      </c>
      <c r="AC745">
        <v>0</v>
      </c>
      <c r="AD745">
        <v>0</v>
      </c>
      <c r="AE745">
        <v>74.59</v>
      </c>
      <c r="AF745">
        <v>0</v>
      </c>
      <c r="AG745">
        <v>0</v>
      </c>
      <c r="AH745">
        <v>0</v>
      </c>
      <c r="AI745">
        <v>6.14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4.0000000000000002E-4</v>
      </c>
      <c r="AU745" t="s">
        <v>3</v>
      </c>
      <c r="AV745">
        <v>0</v>
      </c>
      <c r="AW745">
        <v>2</v>
      </c>
      <c r="AX745">
        <v>53553711</v>
      </c>
      <c r="AY745">
        <v>1</v>
      </c>
      <c r="AZ745">
        <v>0</v>
      </c>
      <c r="BA745">
        <v>695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Y745*Source!I350</f>
        <v>3.2126399999999997E-3</v>
      </c>
      <c r="CY745">
        <f t="shared" si="147"/>
        <v>457.98</v>
      </c>
      <c r="CZ745">
        <f t="shared" si="148"/>
        <v>74.59</v>
      </c>
      <c r="DA745">
        <f t="shared" si="149"/>
        <v>6.14</v>
      </c>
      <c r="DB745">
        <f t="shared" si="150"/>
        <v>0.03</v>
      </c>
      <c r="DC745">
        <f t="shared" si="151"/>
        <v>0</v>
      </c>
    </row>
    <row r="746" spans="1:107" x14ac:dyDescent="0.2">
      <c r="A746">
        <f>ROW(Source!A350)</f>
        <v>350</v>
      </c>
      <c r="B746">
        <v>53551707</v>
      </c>
      <c r="C746">
        <v>53553686</v>
      </c>
      <c r="D746">
        <v>29150040</v>
      </c>
      <c r="E746">
        <v>1</v>
      </c>
      <c r="F746">
        <v>1</v>
      </c>
      <c r="G746">
        <v>1</v>
      </c>
      <c r="H746">
        <v>3</v>
      </c>
      <c r="I746" t="s">
        <v>1576</v>
      </c>
      <c r="J746" t="s">
        <v>1577</v>
      </c>
      <c r="K746" t="s">
        <v>1578</v>
      </c>
      <c r="L746">
        <v>1339</v>
      </c>
      <c r="N746">
        <v>1007</v>
      </c>
      <c r="O746" t="s">
        <v>425</v>
      </c>
      <c r="P746" t="s">
        <v>425</v>
      </c>
      <c r="Q746">
        <v>1</v>
      </c>
      <c r="W746">
        <v>0</v>
      </c>
      <c r="X746">
        <v>619799737</v>
      </c>
      <c r="Y746">
        <v>0.01</v>
      </c>
      <c r="AA746">
        <v>14.98</v>
      </c>
      <c r="AB746">
        <v>0</v>
      </c>
      <c r="AC746">
        <v>0</v>
      </c>
      <c r="AD746">
        <v>0</v>
      </c>
      <c r="AE746">
        <v>2.44</v>
      </c>
      <c r="AF746">
        <v>0</v>
      </c>
      <c r="AG746">
        <v>0</v>
      </c>
      <c r="AH746">
        <v>0</v>
      </c>
      <c r="AI746">
        <v>6.14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0.01</v>
      </c>
      <c r="AU746" t="s">
        <v>3</v>
      </c>
      <c r="AV746">
        <v>0</v>
      </c>
      <c r="AW746">
        <v>2</v>
      </c>
      <c r="AX746">
        <v>53553712</v>
      </c>
      <c r="AY746">
        <v>1</v>
      </c>
      <c r="AZ746">
        <v>0</v>
      </c>
      <c r="BA746">
        <v>696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Y746*Source!I350</f>
        <v>8.0315999999999999E-2</v>
      </c>
      <c r="CY746">
        <f t="shared" si="147"/>
        <v>14.98</v>
      </c>
      <c r="CZ746">
        <f t="shared" si="148"/>
        <v>2.44</v>
      </c>
      <c r="DA746">
        <f t="shared" si="149"/>
        <v>6.14</v>
      </c>
      <c r="DB746">
        <f t="shared" si="150"/>
        <v>0.02</v>
      </c>
      <c r="DC746">
        <f t="shared" si="151"/>
        <v>0</v>
      </c>
    </row>
    <row r="747" spans="1:107" x14ac:dyDescent="0.2">
      <c r="A747">
        <f>ROW(Source!A359)</f>
        <v>359</v>
      </c>
      <c r="B747">
        <v>53551706</v>
      </c>
      <c r="C747">
        <v>53553717</v>
      </c>
      <c r="D747">
        <v>18411117</v>
      </c>
      <c r="E747">
        <v>1</v>
      </c>
      <c r="F747">
        <v>1</v>
      </c>
      <c r="G747">
        <v>1</v>
      </c>
      <c r="H747">
        <v>1</v>
      </c>
      <c r="I747" t="s">
        <v>1829</v>
      </c>
      <c r="J747" t="s">
        <v>3</v>
      </c>
      <c r="K747" t="s">
        <v>1830</v>
      </c>
      <c r="L747">
        <v>1369</v>
      </c>
      <c r="N747">
        <v>1013</v>
      </c>
      <c r="O747" t="s">
        <v>1486</v>
      </c>
      <c r="P747" t="s">
        <v>1486</v>
      </c>
      <c r="Q747">
        <v>1</v>
      </c>
      <c r="W747">
        <v>0</v>
      </c>
      <c r="X747">
        <v>-1739886638</v>
      </c>
      <c r="Y747">
        <v>11.082549999999999</v>
      </c>
      <c r="AA747">
        <v>0</v>
      </c>
      <c r="AB747">
        <v>0</v>
      </c>
      <c r="AC747">
        <v>0</v>
      </c>
      <c r="AD747">
        <v>339.01</v>
      </c>
      <c r="AE747">
        <v>0</v>
      </c>
      <c r="AF747">
        <v>0</v>
      </c>
      <c r="AG747">
        <v>0</v>
      </c>
      <c r="AH747">
        <v>339.01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8.3800000000000008</v>
      </c>
      <c r="AU747" t="s">
        <v>62</v>
      </c>
      <c r="AV747">
        <v>1</v>
      </c>
      <c r="AW747">
        <v>2</v>
      </c>
      <c r="AX747">
        <v>53553721</v>
      </c>
      <c r="AY747">
        <v>2</v>
      </c>
      <c r="AZ747">
        <v>137216</v>
      </c>
      <c r="BA747">
        <v>697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Y747*Source!I359</f>
        <v>89.010608579999982</v>
      </c>
      <c r="CY747">
        <f>AD747</f>
        <v>339.01</v>
      </c>
      <c r="CZ747">
        <f>AH747</f>
        <v>339.01</v>
      </c>
      <c r="DA747">
        <f>AL747</f>
        <v>1</v>
      </c>
      <c r="DB747">
        <f>ROUND((ROUND(AT747*CZ747,2)*ROUND((1.15*1.15),7)),2)</f>
        <v>3757.09</v>
      </c>
      <c r="DC747">
        <f>ROUND((ROUND(AT747*AG747,2)*ROUND((1.15*1.15),7)),2)</f>
        <v>0</v>
      </c>
    </row>
    <row r="748" spans="1:107" x14ac:dyDescent="0.2">
      <c r="A748">
        <f>ROW(Source!A359)</f>
        <v>359</v>
      </c>
      <c r="B748">
        <v>53551706</v>
      </c>
      <c r="C748">
        <v>53553717</v>
      </c>
      <c r="D748">
        <v>29110433</v>
      </c>
      <c r="E748">
        <v>1</v>
      </c>
      <c r="F748">
        <v>1</v>
      </c>
      <c r="G748">
        <v>1</v>
      </c>
      <c r="H748">
        <v>3</v>
      </c>
      <c r="I748" t="s">
        <v>554</v>
      </c>
      <c r="J748" t="s">
        <v>556</v>
      </c>
      <c r="K748" t="s">
        <v>555</v>
      </c>
      <c r="L748">
        <v>1296</v>
      </c>
      <c r="N748">
        <v>1002</v>
      </c>
      <c r="O748" t="s">
        <v>420</v>
      </c>
      <c r="P748" t="s">
        <v>420</v>
      </c>
      <c r="Q748">
        <v>1</v>
      </c>
      <c r="W748">
        <v>0</v>
      </c>
      <c r="X748">
        <v>-553295724</v>
      </c>
      <c r="Y748">
        <v>25</v>
      </c>
      <c r="AA748">
        <v>89.73</v>
      </c>
      <c r="AB748">
        <v>0</v>
      </c>
      <c r="AC748">
        <v>0</v>
      </c>
      <c r="AD748">
        <v>0</v>
      </c>
      <c r="AE748">
        <v>89.73</v>
      </c>
      <c r="AF748">
        <v>0</v>
      </c>
      <c r="AG748">
        <v>0</v>
      </c>
      <c r="AH748">
        <v>0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0</v>
      </c>
      <c r="AP748">
        <v>0</v>
      </c>
      <c r="AQ748">
        <v>0</v>
      </c>
      <c r="AR748">
        <v>0</v>
      </c>
      <c r="AS748" t="s">
        <v>3</v>
      </c>
      <c r="AT748">
        <v>25</v>
      </c>
      <c r="AU748" t="s">
        <v>3</v>
      </c>
      <c r="AV748">
        <v>0</v>
      </c>
      <c r="AW748">
        <v>1</v>
      </c>
      <c r="AX748">
        <v>-1</v>
      </c>
      <c r="AY748">
        <v>0</v>
      </c>
      <c r="AZ748">
        <v>0</v>
      </c>
      <c r="BA748" t="s">
        <v>3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Y748*Source!I359</f>
        <v>200.79</v>
      </c>
      <c r="CY748">
        <f>AA748</f>
        <v>89.73</v>
      </c>
      <c r="CZ748">
        <f>AE748</f>
        <v>89.73</v>
      </c>
      <c r="DA748">
        <f>AI748</f>
        <v>1</v>
      </c>
      <c r="DB748">
        <f>ROUND(ROUND(AT748*CZ748,2),2)</f>
        <v>2243.25</v>
      </c>
      <c r="DC748">
        <f>ROUND(ROUND(AT748*AG748,2),2)</f>
        <v>0</v>
      </c>
    </row>
    <row r="749" spans="1:107" x14ac:dyDescent="0.2">
      <c r="A749">
        <f>ROW(Source!A360)</f>
        <v>360</v>
      </c>
      <c r="B749">
        <v>53551707</v>
      </c>
      <c r="C749">
        <v>53553717</v>
      </c>
      <c r="D749">
        <v>18411117</v>
      </c>
      <c r="E749">
        <v>1</v>
      </c>
      <c r="F749">
        <v>1</v>
      </c>
      <c r="G749">
        <v>1</v>
      </c>
      <c r="H749">
        <v>1</v>
      </c>
      <c r="I749" t="s">
        <v>1829</v>
      </c>
      <c r="J749" t="s">
        <v>3</v>
      </c>
      <c r="K749" t="s">
        <v>1830</v>
      </c>
      <c r="L749">
        <v>1369</v>
      </c>
      <c r="N749">
        <v>1013</v>
      </c>
      <c r="O749" t="s">
        <v>1486</v>
      </c>
      <c r="P749" t="s">
        <v>1486</v>
      </c>
      <c r="Q749">
        <v>1</v>
      </c>
      <c r="W749">
        <v>0</v>
      </c>
      <c r="X749">
        <v>-1739886638</v>
      </c>
      <c r="Y749">
        <v>11.082549999999999</v>
      </c>
      <c r="AA749">
        <v>0</v>
      </c>
      <c r="AB749">
        <v>0</v>
      </c>
      <c r="AC749">
        <v>0</v>
      </c>
      <c r="AD749">
        <v>339.01</v>
      </c>
      <c r="AE749">
        <v>0</v>
      </c>
      <c r="AF749">
        <v>0</v>
      </c>
      <c r="AG749">
        <v>0</v>
      </c>
      <c r="AH749">
        <v>339.01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1</v>
      </c>
      <c r="AQ749">
        <v>0</v>
      </c>
      <c r="AR749">
        <v>0</v>
      </c>
      <c r="AS749" t="s">
        <v>3</v>
      </c>
      <c r="AT749">
        <v>8.3800000000000008</v>
      </c>
      <c r="AU749" t="s">
        <v>62</v>
      </c>
      <c r="AV749">
        <v>1</v>
      </c>
      <c r="AW749">
        <v>2</v>
      </c>
      <c r="AX749">
        <v>53553721</v>
      </c>
      <c r="AY749">
        <v>2</v>
      </c>
      <c r="AZ749">
        <v>137216</v>
      </c>
      <c r="BA749">
        <v>699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Y749*Source!I360</f>
        <v>89.010608579999982</v>
      </c>
      <c r="CY749">
        <f>AD749</f>
        <v>339.01</v>
      </c>
      <c r="CZ749">
        <f>AH749</f>
        <v>339.01</v>
      </c>
      <c r="DA749">
        <f>AL749</f>
        <v>1</v>
      </c>
      <c r="DB749">
        <f>ROUND((ROUND(AT749*CZ749,2)*ROUND((1.15*1.15),7)),2)</f>
        <v>3757.09</v>
      </c>
      <c r="DC749">
        <f>ROUND((ROUND(AT749*AG749,2)*ROUND((1.15*1.15),7)),2)</f>
        <v>0</v>
      </c>
    </row>
    <row r="750" spans="1:107" x14ac:dyDescent="0.2">
      <c r="A750">
        <f>ROW(Source!A360)</f>
        <v>360</v>
      </c>
      <c r="B750">
        <v>53551707</v>
      </c>
      <c r="C750">
        <v>53553717</v>
      </c>
      <c r="D750">
        <v>29110433</v>
      </c>
      <c r="E750">
        <v>1</v>
      </c>
      <c r="F750">
        <v>1</v>
      </c>
      <c r="G750">
        <v>1</v>
      </c>
      <c r="H750">
        <v>3</v>
      </c>
      <c r="I750" t="s">
        <v>554</v>
      </c>
      <c r="J750" t="s">
        <v>556</v>
      </c>
      <c r="K750" t="s">
        <v>555</v>
      </c>
      <c r="L750">
        <v>1296</v>
      </c>
      <c r="N750">
        <v>1002</v>
      </c>
      <c r="O750" t="s">
        <v>420</v>
      </c>
      <c r="P750" t="s">
        <v>420</v>
      </c>
      <c r="Q750">
        <v>1</v>
      </c>
      <c r="W750">
        <v>0</v>
      </c>
      <c r="X750">
        <v>-553295724</v>
      </c>
      <c r="Y750">
        <v>25</v>
      </c>
      <c r="AA750">
        <v>732.2</v>
      </c>
      <c r="AB750">
        <v>0</v>
      </c>
      <c r="AC750">
        <v>0</v>
      </c>
      <c r="AD750">
        <v>0</v>
      </c>
      <c r="AE750">
        <v>89.73</v>
      </c>
      <c r="AF750">
        <v>0</v>
      </c>
      <c r="AG750">
        <v>0</v>
      </c>
      <c r="AH750">
        <v>0</v>
      </c>
      <c r="AI750">
        <v>8.16</v>
      </c>
      <c r="AJ750">
        <v>1</v>
      </c>
      <c r="AK750">
        <v>1</v>
      </c>
      <c r="AL750">
        <v>1</v>
      </c>
      <c r="AN750">
        <v>0</v>
      </c>
      <c r="AO750">
        <v>0</v>
      </c>
      <c r="AP750">
        <v>0</v>
      </c>
      <c r="AQ750">
        <v>0</v>
      </c>
      <c r="AR750">
        <v>0</v>
      </c>
      <c r="AS750" t="s">
        <v>3</v>
      </c>
      <c r="AT750">
        <v>25</v>
      </c>
      <c r="AU750" t="s">
        <v>3</v>
      </c>
      <c r="AV750">
        <v>0</v>
      </c>
      <c r="AW750">
        <v>1</v>
      </c>
      <c r="AX750">
        <v>-1</v>
      </c>
      <c r="AY750">
        <v>0</v>
      </c>
      <c r="AZ750">
        <v>0</v>
      </c>
      <c r="BA750" t="s">
        <v>3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Y750*Source!I360</f>
        <v>200.79</v>
      </c>
      <c r="CY750">
        <f>AA750</f>
        <v>732.2</v>
      </c>
      <c r="CZ750">
        <f>AE750</f>
        <v>89.73</v>
      </c>
      <c r="DA750">
        <f>AI750</f>
        <v>8.16</v>
      </c>
      <c r="DB750">
        <f>ROUND(ROUND(AT750*CZ750,2),2)</f>
        <v>2243.25</v>
      </c>
      <c r="DC750">
        <f>ROUND(ROUND(AT750*AG750,2),2)</f>
        <v>0</v>
      </c>
    </row>
    <row r="751" spans="1:107" x14ac:dyDescent="0.2">
      <c r="A751">
        <f>ROW(Source!A363)</f>
        <v>363</v>
      </c>
      <c r="B751">
        <v>53551706</v>
      </c>
      <c r="C751">
        <v>53553724</v>
      </c>
      <c r="D751">
        <v>18413230</v>
      </c>
      <c r="E751">
        <v>1</v>
      </c>
      <c r="F751">
        <v>1</v>
      </c>
      <c r="G751">
        <v>1</v>
      </c>
      <c r="H751">
        <v>1</v>
      </c>
      <c r="I751" t="s">
        <v>1487</v>
      </c>
      <c r="J751" t="s">
        <v>3</v>
      </c>
      <c r="K751" t="s">
        <v>1488</v>
      </c>
      <c r="L751">
        <v>1369</v>
      </c>
      <c r="N751">
        <v>1013</v>
      </c>
      <c r="O751" t="s">
        <v>1486</v>
      </c>
      <c r="P751" t="s">
        <v>1486</v>
      </c>
      <c r="Q751">
        <v>1</v>
      </c>
      <c r="W751">
        <v>0</v>
      </c>
      <c r="X751">
        <v>355262106</v>
      </c>
      <c r="Y751">
        <v>211.16357499999995</v>
      </c>
      <c r="AA751">
        <v>0</v>
      </c>
      <c r="AB751">
        <v>0</v>
      </c>
      <c r="AC751">
        <v>0</v>
      </c>
      <c r="AD751">
        <v>323.5</v>
      </c>
      <c r="AE751">
        <v>0</v>
      </c>
      <c r="AF751">
        <v>0</v>
      </c>
      <c r="AG751">
        <v>0</v>
      </c>
      <c r="AH751">
        <v>323.5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1</v>
      </c>
      <c r="AQ751">
        <v>0</v>
      </c>
      <c r="AR751">
        <v>0</v>
      </c>
      <c r="AS751" t="s">
        <v>3</v>
      </c>
      <c r="AT751">
        <v>159.66999999999999</v>
      </c>
      <c r="AU751" t="s">
        <v>62</v>
      </c>
      <c r="AV751">
        <v>1</v>
      </c>
      <c r="AW751">
        <v>2</v>
      </c>
      <c r="AX751">
        <v>53553737</v>
      </c>
      <c r="AY751">
        <v>2</v>
      </c>
      <c r="AZ751">
        <v>137216</v>
      </c>
      <c r="BA751">
        <v>701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Y751*Source!I363</f>
        <v>47.891898809999986</v>
      </c>
      <c r="CY751">
        <f>AD751</f>
        <v>323.5</v>
      </c>
      <c r="CZ751">
        <f>AH751</f>
        <v>323.5</v>
      </c>
      <c r="DA751">
        <f>AL751</f>
        <v>1</v>
      </c>
      <c r="DB751">
        <f>ROUND((ROUND(AT751*CZ751,2)*ROUND((1.15*1.15),7)),2)</f>
        <v>68311.42</v>
      </c>
      <c r="DC751">
        <f>ROUND((ROUND(AT751*AG751,2)*ROUND((1.15*1.15),7)),2)</f>
        <v>0</v>
      </c>
    </row>
    <row r="752" spans="1:107" x14ac:dyDescent="0.2">
      <c r="A752">
        <f>ROW(Source!A363)</f>
        <v>363</v>
      </c>
      <c r="B752">
        <v>53551706</v>
      </c>
      <c r="C752">
        <v>53553724</v>
      </c>
      <c r="D752">
        <v>121548</v>
      </c>
      <c r="E752">
        <v>1</v>
      </c>
      <c r="F752">
        <v>1</v>
      </c>
      <c r="G752">
        <v>1</v>
      </c>
      <c r="H752">
        <v>1</v>
      </c>
      <c r="I752" t="s">
        <v>31</v>
      </c>
      <c r="J752" t="s">
        <v>3</v>
      </c>
      <c r="K752" t="s">
        <v>1489</v>
      </c>
      <c r="L752">
        <v>608254</v>
      </c>
      <c r="N752">
        <v>1013</v>
      </c>
      <c r="O752" t="s">
        <v>1490</v>
      </c>
      <c r="P752" t="s">
        <v>1490</v>
      </c>
      <c r="Q752">
        <v>1</v>
      </c>
      <c r="W752">
        <v>0</v>
      </c>
      <c r="X752">
        <v>-185737400</v>
      </c>
      <c r="Y752">
        <v>2.3718749999999997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1</v>
      </c>
      <c r="AQ752">
        <v>0</v>
      </c>
      <c r="AR752">
        <v>0</v>
      </c>
      <c r="AS752" t="s">
        <v>3</v>
      </c>
      <c r="AT752">
        <v>1.65</v>
      </c>
      <c r="AU752" t="s">
        <v>61</v>
      </c>
      <c r="AV752">
        <v>2</v>
      </c>
      <c r="AW752">
        <v>2</v>
      </c>
      <c r="AX752">
        <v>53553738</v>
      </c>
      <c r="AY752">
        <v>1</v>
      </c>
      <c r="AZ752">
        <v>6144</v>
      </c>
      <c r="BA752">
        <v>702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Y752*Source!I363</f>
        <v>0.53794124999999993</v>
      </c>
      <c r="CY752">
        <f>AD752</f>
        <v>0</v>
      </c>
      <c r="CZ752">
        <f>AH752</f>
        <v>0</v>
      </c>
      <c r="DA752">
        <f>AL752</f>
        <v>1</v>
      </c>
      <c r="DB752">
        <f>ROUND((ROUND(AT752*CZ752,2)*ROUND((1.25*1.15),7)),2)</f>
        <v>0</v>
      </c>
      <c r="DC752">
        <f>ROUND((ROUND(AT752*AG752,2)*ROUND((1.25*1.15),7)),2)</f>
        <v>0</v>
      </c>
    </row>
    <row r="753" spans="1:107" x14ac:dyDescent="0.2">
      <c r="A753">
        <f>ROW(Source!A363)</f>
        <v>363</v>
      </c>
      <c r="B753">
        <v>53551706</v>
      </c>
      <c r="C753">
        <v>53553724</v>
      </c>
      <c r="D753">
        <v>29172479</v>
      </c>
      <c r="E753">
        <v>1</v>
      </c>
      <c r="F753">
        <v>1</v>
      </c>
      <c r="G753">
        <v>1</v>
      </c>
      <c r="H753">
        <v>2</v>
      </c>
      <c r="I753" t="s">
        <v>1585</v>
      </c>
      <c r="J753" t="s">
        <v>1586</v>
      </c>
      <c r="K753" t="s">
        <v>1587</v>
      </c>
      <c r="L753">
        <v>1368</v>
      </c>
      <c r="N753">
        <v>1011</v>
      </c>
      <c r="O753" t="s">
        <v>1494</v>
      </c>
      <c r="P753" t="s">
        <v>1494</v>
      </c>
      <c r="Q753">
        <v>1</v>
      </c>
      <c r="W753">
        <v>0</v>
      </c>
      <c r="X753">
        <v>1549832887</v>
      </c>
      <c r="Y753">
        <v>0.11499999999999999</v>
      </c>
      <c r="AA753">
        <v>0</v>
      </c>
      <c r="AB753">
        <v>99.89</v>
      </c>
      <c r="AC753">
        <v>10.06</v>
      </c>
      <c r="AD753">
        <v>0</v>
      </c>
      <c r="AE753">
        <v>0</v>
      </c>
      <c r="AF753">
        <v>99.89</v>
      </c>
      <c r="AG753">
        <v>10.06</v>
      </c>
      <c r="AH753">
        <v>0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1</v>
      </c>
      <c r="AQ753">
        <v>0</v>
      </c>
      <c r="AR753">
        <v>0</v>
      </c>
      <c r="AS753" t="s">
        <v>3</v>
      </c>
      <c r="AT753">
        <v>0.08</v>
      </c>
      <c r="AU753" t="s">
        <v>61</v>
      </c>
      <c r="AV753">
        <v>0</v>
      </c>
      <c r="AW753">
        <v>2</v>
      </c>
      <c r="AX753">
        <v>53553739</v>
      </c>
      <c r="AY753">
        <v>1</v>
      </c>
      <c r="AZ753">
        <v>6144</v>
      </c>
      <c r="BA753">
        <v>703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Y753*Source!I363</f>
        <v>2.6081999999999998E-2</v>
      </c>
      <c r="CY753">
        <f>AB753</f>
        <v>99.89</v>
      </c>
      <c r="CZ753">
        <f>AF753</f>
        <v>99.89</v>
      </c>
      <c r="DA753">
        <f>AJ753</f>
        <v>1</v>
      </c>
      <c r="DB753">
        <f>ROUND((ROUND(AT753*CZ753,2)*ROUND((1.25*1.15),7)),2)</f>
        <v>11.49</v>
      </c>
      <c r="DC753">
        <f>ROUND((ROUND(AT753*AG753,2)*ROUND((1.25*1.15),7)),2)</f>
        <v>1.1499999999999999</v>
      </c>
    </row>
    <row r="754" spans="1:107" x14ac:dyDescent="0.2">
      <c r="A754">
        <f>ROW(Source!A363)</f>
        <v>363</v>
      </c>
      <c r="B754">
        <v>53551706</v>
      </c>
      <c r="C754">
        <v>53553724</v>
      </c>
      <c r="D754">
        <v>29172556</v>
      </c>
      <c r="E754">
        <v>1</v>
      </c>
      <c r="F754">
        <v>1</v>
      </c>
      <c r="G754">
        <v>1</v>
      </c>
      <c r="H754">
        <v>2</v>
      </c>
      <c r="I754" t="s">
        <v>1647</v>
      </c>
      <c r="J754" t="s">
        <v>1667</v>
      </c>
      <c r="K754" t="s">
        <v>1649</v>
      </c>
      <c r="L754">
        <v>1368</v>
      </c>
      <c r="N754">
        <v>1011</v>
      </c>
      <c r="O754" t="s">
        <v>1494</v>
      </c>
      <c r="P754" t="s">
        <v>1494</v>
      </c>
      <c r="Q754">
        <v>1</v>
      </c>
      <c r="W754">
        <v>0</v>
      </c>
      <c r="X754">
        <v>344519037</v>
      </c>
      <c r="Y754">
        <v>0.388125</v>
      </c>
      <c r="AA754">
        <v>0</v>
      </c>
      <c r="AB754">
        <v>31.26</v>
      </c>
      <c r="AC754">
        <v>13.5</v>
      </c>
      <c r="AD754">
        <v>0</v>
      </c>
      <c r="AE754">
        <v>0</v>
      </c>
      <c r="AF754">
        <v>31.26</v>
      </c>
      <c r="AG754">
        <v>13.5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1</v>
      </c>
      <c r="AQ754">
        <v>0</v>
      </c>
      <c r="AR754">
        <v>0</v>
      </c>
      <c r="AS754" t="s">
        <v>3</v>
      </c>
      <c r="AT754">
        <v>0.27</v>
      </c>
      <c r="AU754" t="s">
        <v>61</v>
      </c>
      <c r="AV754">
        <v>0</v>
      </c>
      <c r="AW754">
        <v>2</v>
      </c>
      <c r="AX754">
        <v>53553740</v>
      </c>
      <c r="AY754">
        <v>1</v>
      </c>
      <c r="AZ754">
        <v>6144</v>
      </c>
      <c r="BA754">
        <v>704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Y754*Source!I363</f>
        <v>8.8026750000000001E-2</v>
      </c>
      <c r="CY754">
        <f>AB754</f>
        <v>31.26</v>
      </c>
      <c r="CZ754">
        <f>AF754</f>
        <v>31.26</v>
      </c>
      <c r="DA754">
        <f>AJ754</f>
        <v>1</v>
      </c>
      <c r="DB754">
        <f>ROUND((ROUND(AT754*CZ754,2)*ROUND((1.25*1.15),7)),2)</f>
        <v>12.13</v>
      </c>
      <c r="DC754">
        <f>ROUND((ROUND(AT754*AG754,2)*ROUND((1.25*1.15),7)),2)</f>
        <v>5.25</v>
      </c>
    </row>
    <row r="755" spans="1:107" x14ac:dyDescent="0.2">
      <c r="A755">
        <f>ROW(Source!A363)</f>
        <v>363</v>
      </c>
      <c r="B755">
        <v>53551706</v>
      </c>
      <c r="C755">
        <v>53553724</v>
      </c>
      <c r="D755">
        <v>29173141</v>
      </c>
      <c r="E755">
        <v>1</v>
      </c>
      <c r="F755">
        <v>1</v>
      </c>
      <c r="G755">
        <v>1</v>
      </c>
      <c r="H755">
        <v>2</v>
      </c>
      <c r="I755" t="s">
        <v>1634</v>
      </c>
      <c r="J755" t="s">
        <v>1635</v>
      </c>
      <c r="K755" t="s">
        <v>1636</v>
      </c>
      <c r="L755">
        <v>1368</v>
      </c>
      <c r="N755">
        <v>1011</v>
      </c>
      <c r="O755" t="s">
        <v>1494</v>
      </c>
      <c r="P755" t="s">
        <v>1494</v>
      </c>
      <c r="Q755">
        <v>1</v>
      </c>
      <c r="W755">
        <v>0</v>
      </c>
      <c r="X755">
        <v>-1709160983</v>
      </c>
      <c r="Y755">
        <v>1.8687499999999999</v>
      </c>
      <c r="AA755">
        <v>0</v>
      </c>
      <c r="AB755">
        <v>12.4</v>
      </c>
      <c r="AC755">
        <v>10.06</v>
      </c>
      <c r="AD755">
        <v>0</v>
      </c>
      <c r="AE755">
        <v>0</v>
      </c>
      <c r="AF755">
        <v>12.4</v>
      </c>
      <c r="AG755">
        <v>10.06</v>
      </c>
      <c r="AH755">
        <v>0</v>
      </c>
      <c r="AI755">
        <v>1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1</v>
      </c>
      <c r="AQ755">
        <v>0</v>
      </c>
      <c r="AR755">
        <v>0</v>
      </c>
      <c r="AS755" t="s">
        <v>3</v>
      </c>
      <c r="AT755">
        <v>1.3</v>
      </c>
      <c r="AU755" t="s">
        <v>61</v>
      </c>
      <c r="AV755">
        <v>0</v>
      </c>
      <c r="AW755">
        <v>2</v>
      </c>
      <c r="AX755">
        <v>53553741</v>
      </c>
      <c r="AY755">
        <v>1</v>
      </c>
      <c r="AZ755">
        <v>6144</v>
      </c>
      <c r="BA755">
        <v>705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Y755*Source!I363</f>
        <v>0.4238325</v>
      </c>
      <c r="CY755">
        <f>AB755</f>
        <v>12.4</v>
      </c>
      <c r="CZ755">
        <f>AF755</f>
        <v>12.4</v>
      </c>
      <c r="DA755">
        <f>AJ755</f>
        <v>1</v>
      </c>
      <c r="DB755">
        <f>ROUND((ROUND(AT755*CZ755,2)*ROUND((1.25*1.15),7)),2)</f>
        <v>23.17</v>
      </c>
      <c r="DC755">
        <f>ROUND((ROUND(AT755*AG755,2)*ROUND((1.25*1.15),7)),2)</f>
        <v>18.8</v>
      </c>
    </row>
    <row r="756" spans="1:107" x14ac:dyDescent="0.2">
      <c r="A756">
        <f>ROW(Source!A363)</f>
        <v>363</v>
      </c>
      <c r="B756">
        <v>53551706</v>
      </c>
      <c r="C756">
        <v>53553724</v>
      </c>
      <c r="D756">
        <v>29109983</v>
      </c>
      <c r="E756">
        <v>1</v>
      </c>
      <c r="F756">
        <v>1</v>
      </c>
      <c r="G756">
        <v>1</v>
      </c>
      <c r="H756">
        <v>3</v>
      </c>
      <c r="I756" t="s">
        <v>563</v>
      </c>
      <c r="J756" t="s">
        <v>565</v>
      </c>
      <c r="K756" t="s">
        <v>564</v>
      </c>
      <c r="L756">
        <v>1327</v>
      </c>
      <c r="N756">
        <v>1005</v>
      </c>
      <c r="O756" t="s">
        <v>128</v>
      </c>
      <c r="P756" t="s">
        <v>128</v>
      </c>
      <c r="Q756">
        <v>1</v>
      </c>
      <c r="W756">
        <v>1</v>
      </c>
      <c r="X756">
        <v>-554123694</v>
      </c>
      <c r="Y756">
        <v>-100</v>
      </c>
      <c r="AA756">
        <v>71.180000000000007</v>
      </c>
      <c r="AB756">
        <v>0</v>
      </c>
      <c r="AC756">
        <v>0</v>
      </c>
      <c r="AD756">
        <v>0</v>
      </c>
      <c r="AE756">
        <v>71.180000000000007</v>
      </c>
      <c r="AF756">
        <v>0</v>
      </c>
      <c r="AG756">
        <v>0</v>
      </c>
      <c r="AH756">
        <v>0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-100</v>
      </c>
      <c r="AU756" t="s">
        <v>3</v>
      </c>
      <c r="AV756">
        <v>0</v>
      </c>
      <c r="AW756">
        <v>2</v>
      </c>
      <c r="AX756">
        <v>53553742</v>
      </c>
      <c r="AY756">
        <v>1</v>
      </c>
      <c r="AZ756">
        <v>6144</v>
      </c>
      <c r="BA756">
        <v>706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Y756*Source!I363</f>
        <v>-22.68</v>
      </c>
      <c r="CY756">
        <f t="shared" ref="CY756:CY761" si="152">AA756</f>
        <v>71.180000000000007</v>
      </c>
      <c r="CZ756">
        <f t="shared" ref="CZ756:CZ761" si="153">AE756</f>
        <v>71.180000000000007</v>
      </c>
      <c r="DA756">
        <f t="shared" ref="DA756:DA761" si="154">AI756</f>
        <v>1</v>
      </c>
      <c r="DB756">
        <f t="shared" ref="DB756:DB761" si="155">ROUND(ROUND(AT756*CZ756,2),2)</f>
        <v>-7118</v>
      </c>
      <c r="DC756">
        <f t="shared" ref="DC756:DC761" si="156">ROUND(ROUND(AT756*AG756,2),2)</f>
        <v>0</v>
      </c>
    </row>
    <row r="757" spans="1:107" x14ac:dyDescent="0.2">
      <c r="A757">
        <f>ROW(Source!A363)</f>
        <v>363</v>
      </c>
      <c r="B757">
        <v>53551706</v>
      </c>
      <c r="C757">
        <v>53553724</v>
      </c>
      <c r="D757">
        <v>29107800</v>
      </c>
      <c r="E757">
        <v>1</v>
      </c>
      <c r="F757">
        <v>1</v>
      </c>
      <c r="G757">
        <v>1</v>
      </c>
      <c r="H757">
        <v>3</v>
      </c>
      <c r="I757" t="s">
        <v>1698</v>
      </c>
      <c r="J757" t="s">
        <v>1699</v>
      </c>
      <c r="K757" t="s">
        <v>1700</v>
      </c>
      <c r="L757">
        <v>1346</v>
      </c>
      <c r="N757">
        <v>1009</v>
      </c>
      <c r="O757" t="s">
        <v>143</v>
      </c>
      <c r="P757" t="s">
        <v>143</v>
      </c>
      <c r="Q757">
        <v>1</v>
      </c>
      <c r="W757">
        <v>0</v>
      </c>
      <c r="X757">
        <v>644139035</v>
      </c>
      <c r="Y757">
        <v>0.5</v>
      </c>
      <c r="AA757">
        <v>1.81</v>
      </c>
      <c r="AB757">
        <v>0</v>
      </c>
      <c r="AC757">
        <v>0</v>
      </c>
      <c r="AD757">
        <v>0</v>
      </c>
      <c r="AE757">
        <v>1.81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0.5</v>
      </c>
      <c r="AU757" t="s">
        <v>3</v>
      </c>
      <c r="AV757">
        <v>0</v>
      </c>
      <c r="AW757">
        <v>2</v>
      </c>
      <c r="AX757">
        <v>53553743</v>
      </c>
      <c r="AY757">
        <v>1</v>
      </c>
      <c r="AZ757">
        <v>0</v>
      </c>
      <c r="BA757">
        <v>707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Y757*Source!I363</f>
        <v>0.1134</v>
      </c>
      <c r="CY757">
        <f t="shared" si="152"/>
        <v>1.81</v>
      </c>
      <c r="CZ757">
        <f t="shared" si="153"/>
        <v>1.81</v>
      </c>
      <c r="DA757">
        <f t="shared" si="154"/>
        <v>1</v>
      </c>
      <c r="DB757">
        <f t="shared" si="155"/>
        <v>0.91</v>
      </c>
      <c r="DC757">
        <f t="shared" si="156"/>
        <v>0</v>
      </c>
    </row>
    <row r="758" spans="1:107" x14ac:dyDescent="0.2">
      <c r="A758">
        <f>ROW(Source!A363)</f>
        <v>363</v>
      </c>
      <c r="B758">
        <v>53551706</v>
      </c>
      <c r="C758">
        <v>53553724</v>
      </c>
      <c r="D758">
        <v>29109914</v>
      </c>
      <c r="E758">
        <v>1</v>
      </c>
      <c r="F758">
        <v>1</v>
      </c>
      <c r="G758">
        <v>1</v>
      </c>
      <c r="H758">
        <v>3</v>
      </c>
      <c r="I758" t="s">
        <v>567</v>
      </c>
      <c r="J758" t="s">
        <v>569</v>
      </c>
      <c r="K758" t="s">
        <v>568</v>
      </c>
      <c r="L758">
        <v>1327</v>
      </c>
      <c r="N758">
        <v>1005</v>
      </c>
      <c r="O758" t="s">
        <v>128</v>
      </c>
      <c r="P758" t="s">
        <v>128</v>
      </c>
      <c r="Q758">
        <v>1</v>
      </c>
      <c r="W758">
        <v>0</v>
      </c>
      <c r="X758">
        <v>1801684651</v>
      </c>
      <c r="Y758">
        <v>100</v>
      </c>
      <c r="AA758">
        <v>80.12</v>
      </c>
      <c r="AB758">
        <v>0</v>
      </c>
      <c r="AC758">
        <v>0</v>
      </c>
      <c r="AD758">
        <v>0</v>
      </c>
      <c r="AE758">
        <v>80.12</v>
      </c>
      <c r="AF758">
        <v>0</v>
      </c>
      <c r="AG758">
        <v>0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0</v>
      </c>
      <c r="AP758">
        <v>0</v>
      </c>
      <c r="AQ758">
        <v>0</v>
      </c>
      <c r="AR758">
        <v>0</v>
      </c>
      <c r="AS758" t="s">
        <v>3</v>
      </c>
      <c r="AT758">
        <v>100</v>
      </c>
      <c r="AU758" t="s">
        <v>3</v>
      </c>
      <c r="AV758">
        <v>0</v>
      </c>
      <c r="AW758">
        <v>1</v>
      </c>
      <c r="AX758">
        <v>-1</v>
      </c>
      <c r="AY758">
        <v>0</v>
      </c>
      <c r="AZ758">
        <v>0</v>
      </c>
      <c r="BA758" t="s">
        <v>3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Y758*Source!I363</f>
        <v>22.68</v>
      </c>
      <c r="CY758">
        <f t="shared" si="152"/>
        <v>80.12</v>
      </c>
      <c r="CZ758">
        <f t="shared" si="153"/>
        <v>80.12</v>
      </c>
      <c r="DA758">
        <f t="shared" si="154"/>
        <v>1</v>
      </c>
      <c r="DB758">
        <f t="shared" si="155"/>
        <v>8012</v>
      </c>
      <c r="DC758">
        <f t="shared" si="156"/>
        <v>0</v>
      </c>
    </row>
    <row r="759" spans="1:107" x14ac:dyDescent="0.2">
      <c r="A759">
        <f>ROW(Source!A363)</f>
        <v>363</v>
      </c>
      <c r="B759">
        <v>53551706</v>
      </c>
      <c r="C759">
        <v>53553724</v>
      </c>
      <c r="D759">
        <v>29145352</v>
      </c>
      <c r="E759">
        <v>1</v>
      </c>
      <c r="F759">
        <v>1</v>
      </c>
      <c r="G759">
        <v>1</v>
      </c>
      <c r="H759">
        <v>3</v>
      </c>
      <c r="I759" t="s">
        <v>438</v>
      </c>
      <c r="J759" t="s">
        <v>1831</v>
      </c>
      <c r="K759" t="s">
        <v>1832</v>
      </c>
      <c r="L759">
        <v>1348</v>
      </c>
      <c r="N759">
        <v>1009</v>
      </c>
      <c r="O759" t="s">
        <v>26</v>
      </c>
      <c r="P759" t="s">
        <v>26</v>
      </c>
      <c r="Q759">
        <v>1000</v>
      </c>
      <c r="W759">
        <v>0</v>
      </c>
      <c r="X759">
        <v>1138662306</v>
      </c>
      <c r="Y759">
        <v>0.05</v>
      </c>
      <c r="AA759">
        <v>9298.35</v>
      </c>
      <c r="AB759">
        <v>0</v>
      </c>
      <c r="AC759">
        <v>0</v>
      </c>
      <c r="AD759">
        <v>0</v>
      </c>
      <c r="AE759">
        <v>9298.35</v>
      </c>
      <c r="AF759">
        <v>0</v>
      </c>
      <c r="AG759">
        <v>0</v>
      </c>
      <c r="AH759">
        <v>0</v>
      </c>
      <c r="AI759">
        <v>1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0.05</v>
      </c>
      <c r="AU759" t="s">
        <v>3</v>
      </c>
      <c r="AV759">
        <v>0</v>
      </c>
      <c r="AW759">
        <v>2</v>
      </c>
      <c r="AX759">
        <v>53553745</v>
      </c>
      <c r="AY759">
        <v>1</v>
      </c>
      <c r="AZ759">
        <v>0</v>
      </c>
      <c r="BA759">
        <v>709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Y759*Source!I363</f>
        <v>1.1340000000000001E-2</v>
      </c>
      <c r="CY759">
        <f t="shared" si="152"/>
        <v>9298.35</v>
      </c>
      <c r="CZ759">
        <f t="shared" si="153"/>
        <v>9298.35</v>
      </c>
      <c r="DA759">
        <f t="shared" si="154"/>
        <v>1</v>
      </c>
      <c r="DB759">
        <f t="shared" si="155"/>
        <v>464.92</v>
      </c>
      <c r="DC759">
        <f t="shared" si="156"/>
        <v>0</v>
      </c>
    </row>
    <row r="760" spans="1:107" x14ac:dyDescent="0.2">
      <c r="A760">
        <f>ROW(Source!A363)</f>
        <v>363</v>
      </c>
      <c r="B760">
        <v>53551706</v>
      </c>
      <c r="C760">
        <v>53553724</v>
      </c>
      <c r="D760">
        <v>29150040</v>
      </c>
      <c r="E760">
        <v>1</v>
      </c>
      <c r="F760">
        <v>1</v>
      </c>
      <c r="G760">
        <v>1</v>
      </c>
      <c r="H760">
        <v>3</v>
      </c>
      <c r="I760" t="s">
        <v>1576</v>
      </c>
      <c r="J760" t="s">
        <v>1577</v>
      </c>
      <c r="K760" t="s">
        <v>1578</v>
      </c>
      <c r="L760">
        <v>1339</v>
      </c>
      <c r="N760">
        <v>1007</v>
      </c>
      <c r="O760" t="s">
        <v>425</v>
      </c>
      <c r="P760" t="s">
        <v>425</v>
      </c>
      <c r="Q760">
        <v>1</v>
      </c>
      <c r="W760">
        <v>0</v>
      </c>
      <c r="X760">
        <v>619799737</v>
      </c>
      <c r="Y760">
        <v>0.93</v>
      </c>
      <c r="AA760">
        <v>2.44</v>
      </c>
      <c r="AB760">
        <v>0</v>
      </c>
      <c r="AC760">
        <v>0</v>
      </c>
      <c r="AD760">
        <v>0</v>
      </c>
      <c r="AE760">
        <v>2.44</v>
      </c>
      <c r="AF760">
        <v>0</v>
      </c>
      <c r="AG760">
        <v>0</v>
      </c>
      <c r="AH760">
        <v>0</v>
      </c>
      <c r="AI760">
        <v>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0.93</v>
      </c>
      <c r="AU760" t="s">
        <v>3</v>
      </c>
      <c r="AV760">
        <v>0</v>
      </c>
      <c r="AW760">
        <v>2</v>
      </c>
      <c r="AX760">
        <v>53553746</v>
      </c>
      <c r="AY760">
        <v>1</v>
      </c>
      <c r="AZ760">
        <v>0</v>
      </c>
      <c r="BA760">
        <v>710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Y760*Source!I363</f>
        <v>0.210924</v>
      </c>
      <c r="CY760">
        <f t="shared" si="152"/>
        <v>2.44</v>
      </c>
      <c r="CZ760">
        <f t="shared" si="153"/>
        <v>2.44</v>
      </c>
      <c r="DA760">
        <f t="shared" si="154"/>
        <v>1</v>
      </c>
      <c r="DB760">
        <f t="shared" si="155"/>
        <v>2.27</v>
      </c>
      <c r="DC760">
        <f t="shared" si="156"/>
        <v>0</v>
      </c>
    </row>
    <row r="761" spans="1:107" x14ac:dyDescent="0.2">
      <c r="A761">
        <f>ROW(Source!A363)</f>
        <v>363</v>
      </c>
      <c r="B761">
        <v>53551706</v>
      </c>
      <c r="C761">
        <v>53553724</v>
      </c>
      <c r="D761">
        <v>0</v>
      </c>
      <c r="E761">
        <v>0</v>
      </c>
      <c r="F761">
        <v>1</v>
      </c>
      <c r="G761">
        <v>1</v>
      </c>
      <c r="H761">
        <v>3</v>
      </c>
      <c r="I761" t="s">
        <v>198</v>
      </c>
      <c r="J761" t="s">
        <v>3</v>
      </c>
      <c r="K761" t="s">
        <v>571</v>
      </c>
      <c r="L761">
        <v>1327</v>
      </c>
      <c r="N761">
        <v>1005</v>
      </c>
      <c r="O761" t="s">
        <v>128</v>
      </c>
      <c r="P761" t="s">
        <v>128</v>
      </c>
      <c r="Q761">
        <v>1</v>
      </c>
      <c r="W761">
        <v>0</v>
      </c>
      <c r="X761">
        <v>678808418</v>
      </c>
      <c r="Y761">
        <v>0</v>
      </c>
      <c r="AA761">
        <v>762.5</v>
      </c>
      <c r="AB761">
        <v>0</v>
      </c>
      <c r="AC761">
        <v>0</v>
      </c>
      <c r="AD761">
        <v>0</v>
      </c>
      <c r="AE761">
        <v>762.5</v>
      </c>
      <c r="AF761">
        <v>0</v>
      </c>
      <c r="AG761">
        <v>0</v>
      </c>
      <c r="AH761">
        <v>0</v>
      </c>
      <c r="AI761">
        <v>1</v>
      </c>
      <c r="AJ761">
        <v>1</v>
      </c>
      <c r="AK761">
        <v>1</v>
      </c>
      <c r="AL761">
        <v>1</v>
      </c>
      <c r="AN761">
        <v>0</v>
      </c>
      <c r="AO761">
        <v>0</v>
      </c>
      <c r="AP761">
        <v>0</v>
      </c>
      <c r="AQ761">
        <v>0</v>
      </c>
      <c r="AR761">
        <v>0</v>
      </c>
      <c r="AS761" t="s">
        <v>3</v>
      </c>
      <c r="AT761">
        <v>0</v>
      </c>
      <c r="AU761" t="s">
        <v>3</v>
      </c>
      <c r="AV761">
        <v>0</v>
      </c>
      <c r="AW761">
        <v>1</v>
      </c>
      <c r="AX761">
        <v>-1</v>
      </c>
      <c r="AY761">
        <v>0</v>
      </c>
      <c r="AZ761">
        <v>0</v>
      </c>
      <c r="BA761" t="s">
        <v>3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Y761*Source!I363</f>
        <v>0</v>
      </c>
      <c r="CY761">
        <f t="shared" si="152"/>
        <v>762.5</v>
      </c>
      <c r="CZ761">
        <f t="shared" si="153"/>
        <v>762.5</v>
      </c>
      <c r="DA761">
        <f t="shared" si="154"/>
        <v>1</v>
      </c>
      <c r="DB761">
        <f t="shared" si="155"/>
        <v>0</v>
      </c>
      <c r="DC761">
        <f t="shared" si="156"/>
        <v>0</v>
      </c>
    </row>
    <row r="762" spans="1:107" x14ac:dyDescent="0.2">
      <c r="A762">
        <f>ROW(Source!A364)</f>
        <v>364</v>
      </c>
      <c r="B762">
        <v>53551707</v>
      </c>
      <c r="C762">
        <v>53553724</v>
      </c>
      <c r="D762">
        <v>18413230</v>
      </c>
      <c r="E762">
        <v>1</v>
      </c>
      <c r="F762">
        <v>1</v>
      </c>
      <c r="G762">
        <v>1</v>
      </c>
      <c r="H762">
        <v>1</v>
      </c>
      <c r="I762" t="s">
        <v>1487</v>
      </c>
      <c r="J762" t="s">
        <v>3</v>
      </c>
      <c r="K762" t="s">
        <v>1488</v>
      </c>
      <c r="L762">
        <v>1369</v>
      </c>
      <c r="N762">
        <v>1013</v>
      </c>
      <c r="O762" t="s">
        <v>1486</v>
      </c>
      <c r="P762" t="s">
        <v>1486</v>
      </c>
      <c r="Q762">
        <v>1</v>
      </c>
      <c r="W762">
        <v>0</v>
      </c>
      <c r="X762">
        <v>355262106</v>
      </c>
      <c r="Y762">
        <v>211.16357499999995</v>
      </c>
      <c r="AA762">
        <v>0</v>
      </c>
      <c r="AB762">
        <v>0</v>
      </c>
      <c r="AC762">
        <v>0</v>
      </c>
      <c r="AD762">
        <v>323.5</v>
      </c>
      <c r="AE762">
        <v>0</v>
      </c>
      <c r="AF762">
        <v>0</v>
      </c>
      <c r="AG762">
        <v>0</v>
      </c>
      <c r="AH762">
        <v>323.5</v>
      </c>
      <c r="AI762">
        <v>1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1</v>
      </c>
      <c r="AQ762">
        <v>0</v>
      </c>
      <c r="AR762">
        <v>0</v>
      </c>
      <c r="AS762" t="s">
        <v>3</v>
      </c>
      <c r="AT762">
        <v>159.66999999999999</v>
      </c>
      <c r="AU762" t="s">
        <v>62</v>
      </c>
      <c r="AV762">
        <v>1</v>
      </c>
      <c r="AW762">
        <v>2</v>
      </c>
      <c r="AX762">
        <v>53553737</v>
      </c>
      <c r="AY762">
        <v>2</v>
      </c>
      <c r="AZ762">
        <v>137216</v>
      </c>
      <c r="BA762">
        <v>711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Y762*Source!I364</f>
        <v>47.891898809999986</v>
      </c>
      <c r="CY762">
        <f>AD762</f>
        <v>323.5</v>
      </c>
      <c r="CZ762">
        <f>AH762</f>
        <v>323.5</v>
      </c>
      <c r="DA762">
        <f>AL762</f>
        <v>1</v>
      </c>
      <c r="DB762">
        <f>ROUND((ROUND(AT762*CZ762,2)*ROUND((1.15*1.15),7)),2)</f>
        <v>68311.42</v>
      </c>
      <c r="DC762">
        <f>ROUND((ROUND(AT762*AG762,2)*ROUND((1.15*1.15),7)),2)</f>
        <v>0</v>
      </c>
    </row>
    <row r="763" spans="1:107" x14ac:dyDescent="0.2">
      <c r="A763">
        <f>ROW(Source!A364)</f>
        <v>364</v>
      </c>
      <c r="B763">
        <v>53551707</v>
      </c>
      <c r="C763">
        <v>53553724</v>
      </c>
      <c r="D763">
        <v>121548</v>
      </c>
      <c r="E763">
        <v>1</v>
      </c>
      <c r="F763">
        <v>1</v>
      </c>
      <c r="G763">
        <v>1</v>
      </c>
      <c r="H763">
        <v>1</v>
      </c>
      <c r="I763" t="s">
        <v>31</v>
      </c>
      <c r="J763" t="s">
        <v>3</v>
      </c>
      <c r="K763" t="s">
        <v>1489</v>
      </c>
      <c r="L763">
        <v>608254</v>
      </c>
      <c r="N763">
        <v>1013</v>
      </c>
      <c r="O763" t="s">
        <v>1490</v>
      </c>
      <c r="P763" t="s">
        <v>1490</v>
      </c>
      <c r="Q763">
        <v>1</v>
      </c>
      <c r="W763">
        <v>0</v>
      </c>
      <c r="X763">
        <v>-185737400</v>
      </c>
      <c r="Y763">
        <v>2.3718749999999997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1</v>
      </c>
      <c r="AQ763">
        <v>0</v>
      </c>
      <c r="AR763">
        <v>0</v>
      </c>
      <c r="AS763" t="s">
        <v>3</v>
      </c>
      <c r="AT763">
        <v>1.65</v>
      </c>
      <c r="AU763" t="s">
        <v>61</v>
      </c>
      <c r="AV763">
        <v>2</v>
      </c>
      <c r="AW763">
        <v>2</v>
      </c>
      <c r="AX763">
        <v>53553738</v>
      </c>
      <c r="AY763">
        <v>1</v>
      </c>
      <c r="AZ763">
        <v>6144</v>
      </c>
      <c r="BA763">
        <v>712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Y763*Source!I364</f>
        <v>0.53794124999999993</v>
      </c>
      <c r="CY763">
        <f>AD763</f>
        <v>0</v>
      </c>
      <c r="CZ763">
        <f>AH763</f>
        <v>0</v>
      </c>
      <c r="DA763">
        <f>AL763</f>
        <v>1</v>
      </c>
      <c r="DB763">
        <f>ROUND((ROUND(AT763*CZ763,2)*ROUND((1.25*1.15),7)),2)</f>
        <v>0</v>
      </c>
      <c r="DC763">
        <f>ROUND((ROUND(AT763*AG763,2)*ROUND((1.25*1.15),7)),2)</f>
        <v>0</v>
      </c>
    </row>
    <row r="764" spans="1:107" x14ac:dyDescent="0.2">
      <c r="A764">
        <f>ROW(Source!A364)</f>
        <v>364</v>
      </c>
      <c r="B764">
        <v>53551707</v>
      </c>
      <c r="C764">
        <v>53553724</v>
      </c>
      <c r="D764">
        <v>29172479</v>
      </c>
      <c r="E764">
        <v>1</v>
      </c>
      <c r="F764">
        <v>1</v>
      </c>
      <c r="G764">
        <v>1</v>
      </c>
      <c r="H764">
        <v>2</v>
      </c>
      <c r="I764" t="s">
        <v>1585</v>
      </c>
      <c r="J764" t="s">
        <v>1586</v>
      </c>
      <c r="K764" t="s">
        <v>1587</v>
      </c>
      <c r="L764">
        <v>1368</v>
      </c>
      <c r="N764">
        <v>1011</v>
      </c>
      <c r="O764" t="s">
        <v>1494</v>
      </c>
      <c r="P764" t="s">
        <v>1494</v>
      </c>
      <c r="Q764">
        <v>1</v>
      </c>
      <c r="W764">
        <v>0</v>
      </c>
      <c r="X764">
        <v>1549832887</v>
      </c>
      <c r="Y764">
        <v>0.11499999999999999</v>
      </c>
      <c r="AA764">
        <v>0</v>
      </c>
      <c r="AB764">
        <v>99.89</v>
      </c>
      <c r="AC764">
        <v>10.06</v>
      </c>
      <c r="AD764">
        <v>0</v>
      </c>
      <c r="AE764">
        <v>0</v>
      </c>
      <c r="AF764">
        <v>99.89</v>
      </c>
      <c r="AG764">
        <v>10.06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1</v>
      </c>
      <c r="AQ764">
        <v>0</v>
      </c>
      <c r="AR764">
        <v>0</v>
      </c>
      <c r="AS764" t="s">
        <v>3</v>
      </c>
      <c r="AT764">
        <v>0.08</v>
      </c>
      <c r="AU764" t="s">
        <v>61</v>
      </c>
      <c r="AV764">
        <v>0</v>
      </c>
      <c r="AW764">
        <v>2</v>
      </c>
      <c r="AX764">
        <v>53553739</v>
      </c>
      <c r="AY764">
        <v>1</v>
      </c>
      <c r="AZ764">
        <v>6144</v>
      </c>
      <c r="BA764">
        <v>713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Y764*Source!I364</f>
        <v>2.6081999999999998E-2</v>
      </c>
      <c r="CY764">
        <f>AB764</f>
        <v>99.89</v>
      </c>
      <c r="CZ764">
        <f>AF764</f>
        <v>99.89</v>
      </c>
      <c r="DA764">
        <f>AJ764</f>
        <v>1</v>
      </c>
      <c r="DB764">
        <f>ROUND((ROUND(AT764*CZ764,2)*ROUND((1.25*1.15),7)),2)</f>
        <v>11.49</v>
      </c>
      <c r="DC764">
        <f>ROUND((ROUND(AT764*AG764,2)*ROUND((1.25*1.15),7)),2)</f>
        <v>1.1499999999999999</v>
      </c>
    </row>
    <row r="765" spans="1:107" x14ac:dyDescent="0.2">
      <c r="A765">
        <f>ROW(Source!A364)</f>
        <v>364</v>
      </c>
      <c r="B765">
        <v>53551707</v>
      </c>
      <c r="C765">
        <v>53553724</v>
      </c>
      <c r="D765">
        <v>29172556</v>
      </c>
      <c r="E765">
        <v>1</v>
      </c>
      <c r="F765">
        <v>1</v>
      </c>
      <c r="G765">
        <v>1</v>
      </c>
      <c r="H765">
        <v>2</v>
      </c>
      <c r="I765" t="s">
        <v>1647</v>
      </c>
      <c r="J765" t="s">
        <v>1667</v>
      </c>
      <c r="K765" t="s">
        <v>1649</v>
      </c>
      <c r="L765">
        <v>1368</v>
      </c>
      <c r="N765">
        <v>1011</v>
      </c>
      <c r="O765" t="s">
        <v>1494</v>
      </c>
      <c r="P765" t="s">
        <v>1494</v>
      </c>
      <c r="Q765">
        <v>1</v>
      </c>
      <c r="W765">
        <v>0</v>
      </c>
      <c r="X765">
        <v>344519037</v>
      </c>
      <c r="Y765">
        <v>0.388125</v>
      </c>
      <c r="AA765">
        <v>0</v>
      </c>
      <c r="AB765">
        <v>31.26</v>
      </c>
      <c r="AC765">
        <v>13.5</v>
      </c>
      <c r="AD765">
        <v>0</v>
      </c>
      <c r="AE765">
        <v>0</v>
      </c>
      <c r="AF765">
        <v>31.26</v>
      </c>
      <c r="AG765">
        <v>13.5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1</v>
      </c>
      <c r="AQ765">
        <v>0</v>
      </c>
      <c r="AR765">
        <v>0</v>
      </c>
      <c r="AS765" t="s">
        <v>3</v>
      </c>
      <c r="AT765">
        <v>0.27</v>
      </c>
      <c r="AU765" t="s">
        <v>61</v>
      </c>
      <c r="AV765">
        <v>0</v>
      </c>
      <c r="AW765">
        <v>2</v>
      </c>
      <c r="AX765">
        <v>53553740</v>
      </c>
      <c r="AY765">
        <v>1</v>
      </c>
      <c r="AZ765">
        <v>6144</v>
      </c>
      <c r="BA765">
        <v>714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Y765*Source!I364</f>
        <v>8.8026750000000001E-2</v>
      </c>
      <c r="CY765">
        <f>AB765</f>
        <v>31.26</v>
      </c>
      <c r="CZ765">
        <f>AF765</f>
        <v>31.26</v>
      </c>
      <c r="DA765">
        <f>AJ765</f>
        <v>1</v>
      </c>
      <c r="DB765">
        <f>ROUND((ROUND(AT765*CZ765,2)*ROUND((1.25*1.15),7)),2)</f>
        <v>12.13</v>
      </c>
      <c r="DC765">
        <f>ROUND((ROUND(AT765*AG765,2)*ROUND((1.25*1.15),7)),2)</f>
        <v>5.25</v>
      </c>
    </row>
    <row r="766" spans="1:107" x14ac:dyDescent="0.2">
      <c r="A766">
        <f>ROW(Source!A364)</f>
        <v>364</v>
      </c>
      <c r="B766">
        <v>53551707</v>
      </c>
      <c r="C766">
        <v>53553724</v>
      </c>
      <c r="D766">
        <v>29173141</v>
      </c>
      <c r="E766">
        <v>1</v>
      </c>
      <c r="F766">
        <v>1</v>
      </c>
      <c r="G766">
        <v>1</v>
      </c>
      <c r="H766">
        <v>2</v>
      </c>
      <c r="I766" t="s">
        <v>1634</v>
      </c>
      <c r="J766" t="s">
        <v>1635</v>
      </c>
      <c r="K766" t="s">
        <v>1636</v>
      </c>
      <c r="L766">
        <v>1368</v>
      </c>
      <c r="N766">
        <v>1011</v>
      </c>
      <c r="O766" t="s">
        <v>1494</v>
      </c>
      <c r="P766" t="s">
        <v>1494</v>
      </c>
      <c r="Q766">
        <v>1</v>
      </c>
      <c r="W766">
        <v>0</v>
      </c>
      <c r="X766">
        <v>-1709160983</v>
      </c>
      <c r="Y766">
        <v>1.8687499999999999</v>
      </c>
      <c r="AA766">
        <v>0</v>
      </c>
      <c r="AB766">
        <v>12.4</v>
      </c>
      <c r="AC766">
        <v>10.06</v>
      </c>
      <c r="AD766">
        <v>0</v>
      </c>
      <c r="AE766">
        <v>0</v>
      </c>
      <c r="AF766">
        <v>12.4</v>
      </c>
      <c r="AG766">
        <v>10.06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1.3</v>
      </c>
      <c r="AU766" t="s">
        <v>61</v>
      </c>
      <c r="AV766">
        <v>0</v>
      </c>
      <c r="AW766">
        <v>2</v>
      </c>
      <c r="AX766">
        <v>53553741</v>
      </c>
      <c r="AY766">
        <v>1</v>
      </c>
      <c r="AZ766">
        <v>6144</v>
      </c>
      <c r="BA766">
        <v>715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Y766*Source!I364</f>
        <v>0.4238325</v>
      </c>
      <c r="CY766">
        <f>AB766</f>
        <v>12.4</v>
      </c>
      <c r="CZ766">
        <f>AF766</f>
        <v>12.4</v>
      </c>
      <c r="DA766">
        <f>AJ766</f>
        <v>1</v>
      </c>
      <c r="DB766">
        <f>ROUND((ROUND(AT766*CZ766,2)*ROUND((1.25*1.15),7)),2)</f>
        <v>23.17</v>
      </c>
      <c r="DC766">
        <f>ROUND((ROUND(AT766*AG766,2)*ROUND((1.25*1.15),7)),2)</f>
        <v>18.8</v>
      </c>
    </row>
    <row r="767" spans="1:107" x14ac:dyDescent="0.2">
      <c r="A767">
        <f>ROW(Source!A364)</f>
        <v>364</v>
      </c>
      <c r="B767">
        <v>53551707</v>
      </c>
      <c r="C767">
        <v>53553724</v>
      </c>
      <c r="D767">
        <v>29109983</v>
      </c>
      <c r="E767">
        <v>1</v>
      </c>
      <c r="F767">
        <v>1</v>
      </c>
      <c r="G767">
        <v>1</v>
      </c>
      <c r="H767">
        <v>3</v>
      </c>
      <c r="I767" t="s">
        <v>563</v>
      </c>
      <c r="J767" t="s">
        <v>565</v>
      </c>
      <c r="K767" t="s">
        <v>564</v>
      </c>
      <c r="L767">
        <v>1327</v>
      </c>
      <c r="N767">
        <v>1005</v>
      </c>
      <c r="O767" t="s">
        <v>128</v>
      </c>
      <c r="P767" t="s">
        <v>128</v>
      </c>
      <c r="Q767">
        <v>1</v>
      </c>
      <c r="W767">
        <v>1</v>
      </c>
      <c r="X767">
        <v>-554123694</v>
      </c>
      <c r="Y767">
        <v>-100</v>
      </c>
      <c r="AA767">
        <v>382.95</v>
      </c>
      <c r="AB767">
        <v>0</v>
      </c>
      <c r="AC767">
        <v>0</v>
      </c>
      <c r="AD767">
        <v>0</v>
      </c>
      <c r="AE767">
        <v>71.180000000000007</v>
      </c>
      <c r="AF767">
        <v>0</v>
      </c>
      <c r="AG767">
        <v>0</v>
      </c>
      <c r="AH767">
        <v>0</v>
      </c>
      <c r="AI767">
        <v>5.38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-100</v>
      </c>
      <c r="AU767" t="s">
        <v>3</v>
      </c>
      <c r="AV767">
        <v>0</v>
      </c>
      <c r="AW767">
        <v>2</v>
      </c>
      <c r="AX767">
        <v>53553742</v>
      </c>
      <c r="AY767">
        <v>1</v>
      </c>
      <c r="AZ767">
        <v>6144</v>
      </c>
      <c r="BA767">
        <v>716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Y767*Source!I364</f>
        <v>-22.68</v>
      </c>
      <c r="CY767">
        <f t="shared" ref="CY767:CY772" si="157">AA767</f>
        <v>382.95</v>
      </c>
      <c r="CZ767">
        <f t="shared" ref="CZ767:CZ772" si="158">AE767</f>
        <v>71.180000000000007</v>
      </c>
      <c r="DA767">
        <f t="shared" ref="DA767:DA772" si="159">AI767</f>
        <v>5.38</v>
      </c>
      <c r="DB767">
        <f t="shared" ref="DB767:DB772" si="160">ROUND(ROUND(AT767*CZ767,2),2)</f>
        <v>-7118</v>
      </c>
      <c r="DC767">
        <f t="shared" ref="DC767:DC772" si="161">ROUND(ROUND(AT767*AG767,2),2)</f>
        <v>0</v>
      </c>
    </row>
    <row r="768" spans="1:107" x14ac:dyDescent="0.2">
      <c r="A768">
        <f>ROW(Source!A364)</f>
        <v>364</v>
      </c>
      <c r="B768">
        <v>53551707</v>
      </c>
      <c r="C768">
        <v>53553724</v>
      </c>
      <c r="D768">
        <v>29107800</v>
      </c>
      <c r="E768">
        <v>1</v>
      </c>
      <c r="F768">
        <v>1</v>
      </c>
      <c r="G768">
        <v>1</v>
      </c>
      <c r="H768">
        <v>3</v>
      </c>
      <c r="I768" t="s">
        <v>1698</v>
      </c>
      <c r="J768" t="s">
        <v>1699</v>
      </c>
      <c r="K768" t="s">
        <v>1700</v>
      </c>
      <c r="L768">
        <v>1346</v>
      </c>
      <c r="N768">
        <v>1009</v>
      </c>
      <c r="O768" t="s">
        <v>143</v>
      </c>
      <c r="P768" t="s">
        <v>143</v>
      </c>
      <c r="Q768">
        <v>1</v>
      </c>
      <c r="W768">
        <v>0</v>
      </c>
      <c r="X768">
        <v>644139035</v>
      </c>
      <c r="Y768">
        <v>0.5</v>
      </c>
      <c r="AA768">
        <v>11.11</v>
      </c>
      <c r="AB768">
        <v>0</v>
      </c>
      <c r="AC768">
        <v>0</v>
      </c>
      <c r="AD768">
        <v>0</v>
      </c>
      <c r="AE768">
        <v>1.81</v>
      </c>
      <c r="AF768">
        <v>0</v>
      </c>
      <c r="AG768">
        <v>0</v>
      </c>
      <c r="AH768">
        <v>0</v>
      </c>
      <c r="AI768">
        <v>6.14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0.5</v>
      </c>
      <c r="AU768" t="s">
        <v>3</v>
      </c>
      <c r="AV768">
        <v>0</v>
      </c>
      <c r="AW768">
        <v>2</v>
      </c>
      <c r="AX768">
        <v>53553743</v>
      </c>
      <c r="AY768">
        <v>1</v>
      </c>
      <c r="AZ768">
        <v>0</v>
      </c>
      <c r="BA768">
        <v>717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Y768*Source!I364</f>
        <v>0.1134</v>
      </c>
      <c r="CY768">
        <f t="shared" si="157"/>
        <v>11.11</v>
      </c>
      <c r="CZ768">
        <f t="shared" si="158"/>
        <v>1.81</v>
      </c>
      <c r="DA768">
        <f t="shared" si="159"/>
        <v>6.14</v>
      </c>
      <c r="DB768">
        <f t="shared" si="160"/>
        <v>0.91</v>
      </c>
      <c r="DC768">
        <f t="shared" si="161"/>
        <v>0</v>
      </c>
    </row>
    <row r="769" spans="1:107" x14ac:dyDescent="0.2">
      <c r="A769">
        <f>ROW(Source!A364)</f>
        <v>364</v>
      </c>
      <c r="B769">
        <v>53551707</v>
      </c>
      <c r="C769">
        <v>53553724</v>
      </c>
      <c r="D769">
        <v>29109914</v>
      </c>
      <c r="E769">
        <v>1</v>
      </c>
      <c r="F769">
        <v>1</v>
      </c>
      <c r="G769">
        <v>1</v>
      </c>
      <c r="H769">
        <v>3</v>
      </c>
      <c r="I769" t="s">
        <v>567</v>
      </c>
      <c r="J769" t="s">
        <v>569</v>
      </c>
      <c r="K769" t="s">
        <v>568</v>
      </c>
      <c r="L769">
        <v>1327</v>
      </c>
      <c r="N769">
        <v>1005</v>
      </c>
      <c r="O769" t="s">
        <v>128</v>
      </c>
      <c r="P769" t="s">
        <v>128</v>
      </c>
      <c r="Q769">
        <v>1</v>
      </c>
      <c r="W769">
        <v>0</v>
      </c>
      <c r="X769">
        <v>1801684651</v>
      </c>
      <c r="Y769">
        <v>100</v>
      </c>
      <c r="AA769">
        <v>690.63</v>
      </c>
      <c r="AB769">
        <v>0</v>
      </c>
      <c r="AC769">
        <v>0</v>
      </c>
      <c r="AD769">
        <v>0</v>
      </c>
      <c r="AE769">
        <v>80.12</v>
      </c>
      <c r="AF769">
        <v>0</v>
      </c>
      <c r="AG769">
        <v>0</v>
      </c>
      <c r="AH769">
        <v>0</v>
      </c>
      <c r="AI769">
        <v>8.6199999999999992</v>
      </c>
      <c r="AJ769">
        <v>1</v>
      </c>
      <c r="AK769">
        <v>1</v>
      </c>
      <c r="AL769">
        <v>1</v>
      </c>
      <c r="AN769">
        <v>0</v>
      </c>
      <c r="AO769">
        <v>0</v>
      </c>
      <c r="AP769">
        <v>0</v>
      </c>
      <c r="AQ769">
        <v>0</v>
      </c>
      <c r="AR769">
        <v>0</v>
      </c>
      <c r="AS769" t="s">
        <v>3</v>
      </c>
      <c r="AT769">
        <v>100</v>
      </c>
      <c r="AU769" t="s">
        <v>3</v>
      </c>
      <c r="AV769">
        <v>0</v>
      </c>
      <c r="AW769">
        <v>1</v>
      </c>
      <c r="AX769">
        <v>-1</v>
      </c>
      <c r="AY769">
        <v>0</v>
      </c>
      <c r="AZ769">
        <v>0</v>
      </c>
      <c r="BA769" t="s">
        <v>3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Y769*Source!I364</f>
        <v>22.68</v>
      </c>
      <c r="CY769">
        <f t="shared" si="157"/>
        <v>690.63</v>
      </c>
      <c r="CZ769">
        <f t="shared" si="158"/>
        <v>80.12</v>
      </c>
      <c r="DA769">
        <f t="shared" si="159"/>
        <v>8.6199999999999992</v>
      </c>
      <c r="DB769">
        <f t="shared" si="160"/>
        <v>8012</v>
      </c>
      <c r="DC769">
        <f t="shared" si="161"/>
        <v>0</v>
      </c>
    </row>
    <row r="770" spans="1:107" x14ac:dyDescent="0.2">
      <c r="A770">
        <f>ROW(Source!A364)</f>
        <v>364</v>
      </c>
      <c r="B770">
        <v>53551707</v>
      </c>
      <c r="C770">
        <v>53553724</v>
      </c>
      <c r="D770">
        <v>29145352</v>
      </c>
      <c r="E770">
        <v>1</v>
      </c>
      <c r="F770">
        <v>1</v>
      </c>
      <c r="G770">
        <v>1</v>
      </c>
      <c r="H770">
        <v>3</v>
      </c>
      <c r="I770" t="s">
        <v>438</v>
      </c>
      <c r="J770" t="s">
        <v>1831</v>
      </c>
      <c r="K770" t="s">
        <v>1832</v>
      </c>
      <c r="L770">
        <v>1348</v>
      </c>
      <c r="N770">
        <v>1009</v>
      </c>
      <c r="O770" t="s">
        <v>26</v>
      </c>
      <c r="P770" t="s">
        <v>26</v>
      </c>
      <c r="Q770">
        <v>1000</v>
      </c>
      <c r="W770">
        <v>0</v>
      </c>
      <c r="X770">
        <v>1138662306</v>
      </c>
      <c r="Y770">
        <v>0.05</v>
      </c>
      <c r="AA770">
        <v>57091.87</v>
      </c>
      <c r="AB770">
        <v>0</v>
      </c>
      <c r="AC770">
        <v>0</v>
      </c>
      <c r="AD770">
        <v>0</v>
      </c>
      <c r="AE770">
        <v>9298.35</v>
      </c>
      <c r="AF770">
        <v>0</v>
      </c>
      <c r="AG770">
        <v>0</v>
      </c>
      <c r="AH770">
        <v>0</v>
      </c>
      <c r="AI770">
        <v>6.14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0.05</v>
      </c>
      <c r="AU770" t="s">
        <v>3</v>
      </c>
      <c r="AV770">
        <v>0</v>
      </c>
      <c r="AW770">
        <v>2</v>
      </c>
      <c r="AX770">
        <v>53553745</v>
      </c>
      <c r="AY770">
        <v>1</v>
      </c>
      <c r="AZ770">
        <v>0</v>
      </c>
      <c r="BA770">
        <v>719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Y770*Source!I364</f>
        <v>1.1340000000000001E-2</v>
      </c>
      <c r="CY770">
        <f t="shared" si="157"/>
        <v>57091.87</v>
      </c>
      <c r="CZ770">
        <f t="shared" si="158"/>
        <v>9298.35</v>
      </c>
      <c r="DA770">
        <f t="shared" si="159"/>
        <v>6.14</v>
      </c>
      <c r="DB770">
        <f t="shared" si="160"/>
        <v>464.92</v>
      </c>
      <c r="DC770">
        <f t="shared" si="161"/>
        <v>0</v>
      </c>
    </row>
    <row r="771" spans="1:107" x14ac:dyDescent="0.2">
      <c r="A771">
        <f>ROW(Source!A364)</f>
        <v>364</v>
      </c>
      <c r="B771">
        <v>53551707</v>
      </c>
      <c r="C771">
        <v>53553724</v>
      </c>
      <c r="D771">
        <v>29150040</v>
      </c>
      <c r="E771">
        <v>1</v>
      </c>
      <c r="F771">
        <v>1</v>
      </c>
      <c r="G771">
        <v>1</v>
      </c>
      <c r="H771">
        <v>3</v>
      </c>
      <c r="I771" t="s">
        <v>1576</v>
      </c>
      <c r="J771" t="s">
        <v>1577</v>
      </c>
      <c r="K771" t="s">
        <v>1578</v>
      </c>
      <c r="L771">
        <v>1339</v>
      </c>
      <c r="N771">
        <v>1007</v>
      </c>
      <c r="O771" t="s">
        <v>425</v>
      </c>
      <c r="P771" t="s">
        <v>425</v>
      </c>
      <c r="Q771">
        <v>1</v>
      </c>
      <c r="W771">
        <v>0</v>
      </c>
      <c r="X771">
        <v>619799737</v>
      </c>
      <c r="Y771">
        <v>0.93</v>
      </c>
      <c r="AA771">
        <v>14.98</v>
      </c>
      <c r="AB771">
        <v>0</v>
      </c>
      <c r="AC771">
        <v>0</v>
      </c>
      <c r="AD771">
        <v>0</v>
      </c>
      <c r="AE771">
        <v>2.44</v>
      </c>
      <c r="AF771">
        <v>0</v>
      </c>
      <c r="AG771">
        <v>0</v>
      </c>
      <c r="AH771">
        <v>0</v>
      </c>
      <c r="AI771">
        <v>6.14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0.93</v>
      </c>
      <c r="AU771" t="s">
        <v>3</v>
      </c>
      <c r="AV771">
        <v>0</v>
      </c>
      <c r="AW771">
        <v>2</v>
      </c>
      <c r="AX771">
        <v>53553746</v>
      </c>
      <c r="AY771">
        <v>1</v>
      </c>
      <c r="AZ771">
        <v>0</v>
      </c>
      <c r="BA771">
        <v>720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Y771*Source!I364</f>
        <v>0.210924</v>
      </c>
      <c r="CY771">
        <f t="shared" si="157"/>
        <v>14.98</v>
      </c>
      <c r="CZ771">
        <f t="shared" si="158"/>
        <v>2.44</v>
      </c>
      <c r="DA771">
        <f t="shared" si="159"/>
        <v>6.14</v>
      </c>
      <c r="DB771">
        <f t="shared" si="160"/>
        <v>2.27</v>
      </c>
      <c r="DC771">
        <f t="shared" si="161"/>
        <v>0</v>
      </c>
    </row>
    <row r="772" spans="1:107" x14ac:dyDescent="0.2">
      <c r="A772">
        <f>ROW(Source!A364)</f>
        <v>364</v>
      </c>
      <c r="B772">
        <v>53551707</v>
      </c>
      <c r="C772">
        <v>53553724</v>
      </c>
      <c r="D772">
        <v>0</v>
      </c>
      <c r="E772">
        <v>0</v>
      </c>
      <c r="F772">
        <v>1</v>
      </c>
      <c r="G772">
        <v>1</v>
      </c>
      <c r="H772">
        <v>3</v>
      </c>
      <c r="I772" t="s">
        <v>198</v>
      </c>
      <c r="J772" t="s">
        <v>3</v>
      </c>
      <c r="K772" t="s">
        <v>571</v>
      </c>
      <c r="L772">
        <v>1327</v>
      </c>
      <c r="N772">
        <v>1005</v>
      </c>
      <c r="O772" t="s">
        <v>128</v>
      </c>
      <c r="P772" t="s">
        <v>128</v>
      </c>
      <c r="Q772">
        <v>1</v>
      </c>
      <c r="W772">
        <v>0</v>
      </c>
      <c r="X772">
        <v>678808418</v>
      </c>
      <c r="Y772">
        <v>0</v>
      </c>
      <c r="AA772">
        <v>4930.9399999999996</v>
      </c>
      <c r="AB772">
        <v>0</v>
      </c>
      <c r="AC772">
        <v>0</v>
      </c>
      <c r="AD772">
        <v>0</v>
      </c>
      <c r="AE772">
        <v>777.75</v>
      </c>
      <c r="AF772">
        <v>0</v>
      </c>
      <c r="AG772">
        <v>0</v>
      </c>
      <c r="AH772">
        <v>0</v>
      </c>
      <c r="AI772">
        <v>6.34</v>
      </c>
      <c r="AJ772">
        <v>1</v>
      </c>
      <c r="AK772">
        <v>1</v>
      </c>
      <c r="AL772">
        <v>1</v>
      </c>
      <c r="AN772">
        <v>0</v>
      </c>
      <c r="AO772">
        <v>0</v>
      </c>
      <c r="AP772">
        <v>0</v>
      </c>
      <c r="AQ772">
        <v>0</v>
      </c>
      <c r="AR772">
        <v>0</v>
      </c>
      <c r="AS772" t="s">
        <v>3</v>
      </c>
      <c r="AT772">
        <v>0</v>
      </c>
      <c r="AU772" t="s">
        <v>3</v>
      </c>
      <c r="AV772">
        <v>0</v>
      </c>
      <c r="AW772">
        <v>1</v>
      </c>
      <c r="AX772">
        <v>-1</v>
      </c>
      <c r="AY772">
        <v>0</v>
      </c>
      <c r="AZ772">
        <v>0</v>
      </c>
      <c r="BA772" t="s">
        <v>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Y772*Source!I364</f>
        <v>0</v>
      </c>
      <c r="CY772">
        <f t="shared" si="157"/>
        <v>4930.9399999999996</v>
      </c>
      <c r="CZ772">
        <f t="shared" si="158"/>
        <v>777.75</v>
      </c>
      <c r="DA772">
        <f t="shared" si="159"/>
        <v>6.34</v>
      </c>
      <c r="DB772">
        <f t="shared" si="160"/>
        <v>0</v>
      </c>
      <c r="DC772">
        <f t="shared" si="161"/>
        <v>0</v>
      </c>
    </row>
    <row r="773" spans="1:107" x14ac:dyDescent="0.2">
      <c r="A773">
        <f>ROW(Source!A371)</f>
        <v>371</v>
      </c>
      <c r="B773">
        <v>53551706</v>
      </c>
      <c r="C773">
        <v>53553750</v>
      </c>
      <c r="D773">
        <v>18410572</v>
      </c>
      <c r="E773">
        <v>1</v>
      </c>
      <c r="F773">
        <v>1</v>
      </c>
      <c r="G773">
        <v>1</v>
      </c>
      <c r="H773">
        <v>1</v>
      </c>
      <c r="I773" t="s">
        <v>1626</v>
      </c>
      <c r="J773" t="s">
        <v>3</v>
      </c>
      <c r="K773" t="s">
        <v>1627</v>
      </c>
      <c r="L773">
        <v>1369</v>
      </c>
      <c r="N773">
        <v>1013</v>
      </c>
      <c r="O773" t="s">
        <v>1486</v>
      </c>
      <c r="P773" t="s">
        <v>1486</v>
      </c>
      <c r="Q773">
        <v>1</v>
      </c>
      <c r="W773">
        <v>0</v>
      </c>
      <c r="X773">
        <v>-546915240</v>
      </c>
      <c r="Y773">
        <v>99.584249999999969</v>
      </c>
      <c r="AA773">
        <v>0</v>
      </c>
      <c r="AB773">
        <v>0</v>
      </c>
      <c r="AC773">
        <v>0</v>
      </c>
      <c r="AD773">
        <v>308</v>
      </c>
      <c r="AE773">
        <v>0</v>
      </c>
      <c r="AF773">
        <v>0</v>
      </c>
      <c r="AG773">
        <v>0</v>
      </c>
      <c r="AH773">
        <v>308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1</v>
      </c>
      <c r="AQ773">
        <v>0</v>
      </c>
      <c r="AR773">
        <v>0</v>
      </c>
      <c r="AS773" t="s">
        <v>3</v>
      </c>
      <c r="AT773">
        <v>75.3</v>
      </c>
      <c r="AU773" t="s">
        <v>62</v>
      </c>
      <c r="AV773">
        <v>1</v>
      </c>
      <c r="AW773">
        <v>2</v>
      </c>
      <c r="AX773">
        <v>53553757</v>
      </c>
      <c r="AY773">
        <v>2</v>
      </c>
      <c r="AZ773">
        <v>131072</v>
      </c>
      <c r="BA773">
        <v>721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Y773*Source!I371</f>
        <v>71.700659999999971</v>
      </c>
      <c r="CY773">
        <f>AD773</f>
        <v>308</v>
      </c>
      <c r="CZ773">
        <f>AH773</f>
        <v>308</v>
      </c>
      <c r="DA773">
        <f>AL773</f>
        <v>1</v>
      </c>
      <c r="DB773">
        <f>ROUND((ROUND(AT773*CZ773,2)*ROUND((1.15*1.15),7)),2)</f>
        <v>30671.95</v>
      </c>
      <c r="DC773">
        <f>ROUND((ROUND(AT773*AG773,2)*ROUND((1.15*1.15),7)),2)</f>
        <v>0</v>
      </c>
    </row>
    <row r="774" spans="1:107" x14ac:dyDescent="0.2">
      <c r="A774">
        <f>ROW(Source!A371)</f>
        <v>371</v>
      </c>
      <c r="B774">
        <v>53551706</v>
      </c>
      <c r="C774">
        <v>53553750</v>
      </c>
      <c r="D774">
        <v>29174591</v>
      </c>
      <c r="E774">
        <v>1</v>
      </c>
      <c r="F774">
        <v>1</v>
      </c>
      <c r="G774">
        <v>1</v>
      </c>
      <c r="H774">
        <v>2</v>
      </c>
      <c r="I774" t="s">
        <v>1833</v>
      </c>
      <c r="J774" t="s">
        <v>1834</v>
      </c>
      <c r="K774" t="s">
        <v>1835</v>
      </c>
      <c r="L774">
        <v>1368</v>
      </c>
      <c r="N774">
        <v>1011</v>
      </c>
      <c r="O774" t="s">
        <v>1494</v>
      </c>
      <c r="P774" t="s">
        <v>1494</v>
      </c>
      <c r="Q774">
        <v>1</v>
      </c>
      <c r="W774">
        <v>0</v>
      </c>
      <c r="X774">
        <v>1042522176</v>
      </c>
      <c r="Y774">
        <v>1.078125</v>
      </c>
      <c r="AA774">
        <v>0</v>
      </c>
      <c r="AB774">
        <v>0.95</v>
      </c>
      <c r="AC774">
        <v>0</v>
      </c>
      <c r="AD774">
        <v>0</v>
      </c>
      <c r="AE774">
        <v>0</v>
      </c>
      <c r="AF774">
        <v>0.95</v>
      </c>
      <c r="AG774">
        <v>0</v>
      </c>
      <c r="AH774">
        <v>0</v>
      </c>
      <c r="AI774">
        <v>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1</v>
      </c>
      <c r="AQ774">
        <v>0</v>
      </c>
      <c r="AR774">
        <v>0</v>
      </c>
      <c r="AS774" t="s">
        <v>3</v>
      </c>
      <c r="AT774">
        <v>0.75</v>
      </c>
      <c r="AU774" t="s">
        <v>61</v>
      </c>
      <c r="AV774">
        <v>0</v>
      </c>
      <c r="AW774">
        <v>2</v>
      </c>
      <c r="AX774">
        <v>53553758</v>
      </c>
      <c r="AY774">
        <v>1</v>
      </c>
      <c r="AZ774">
        <v>0</v>
      </c>
      <c r="BA774">
        <v>722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Y774*Source!I371</f>
        <v>0.77625</v>
      </c>
      <c r="CY774">
        <f>AB774</f>
        <v>0.95</v>
      </c>
      <c r="CZ774">
        <f>AF774</f>
        <v>0.95</v>
      </c>
      <c r="DA774">
        <f>AJ774</f>
        <v>1</v>
      </c>
      <c r="DB774">
        <f>ROUND((ROUND(AT774*CZ774,2)*ROUND((1.25*1.15),7)),2)</f>
        <v>1.02</v>
      </c>
      <c r="DC774">
        <f>ROUND((ROUND(AT774*AG774,2)*ROUND((1.25*1.15),7)),2)</f>
        <v>0</v>
      </c>
    </row>
    <row r="775" spans="1:107" x14ac:dyDescent="0.2">
      <c r="A775">
        <f>ROW(Source!A371)</f>
        <v>371</v>
      </c>
      <c r="B775">
        <v>53551706</v>
      </c>
      <c r="C775">
        <v>53553750</v>
      </c>
      <c r="D775">
        <v>29174913</v>
      </c>
      <c r="E775">
        <v>1</v>
      </c>
      <c r="F775">
        <v>1</v>
      </c>
      <c r="G775">
        <v>1</v>
      </c>
      <c r="H775">
        <v>2</v>
      </c>
      <c r="I775" t="s">
        <v>1513</v>
      </c>
      <c r="J775" t="s">
        <v>1514</v>
      </c>
      <c r="K775" t="s">
        <v>1515</v>
      </c>
      <c r="L775">
        <v>1368</v>
      </c>
      <c r="N775">
        <v>1011</v>
      </c>
      <c r="O775" t="s">
        <v>1494</v>
      </c>
      <c r="P775" t="s">
        <v>1494</v>
      </c>
      <c r="Q775">
        <v>1</v>
      </c>
      <c r="W775">
        <v>0</v>
      </c>
      <c r="X775">
        <v>1230759911</v>
      </c>
      <c r="Y775">
        <v>0.70437499999999997</v>
      </c>
      <c r="AA775">
        <v>0</v>
      </c>
      <c r="AB775">
        <v>87.17</v>
      </c>
      <c r="AC775">
        <v>11.6</v>
      </c>
      <c r="AD775">
        <v>0</v>
      </c>
      <c r="AE775">
        <v>0</v>
      </c>
      <c r="AF775">
        <v>87.17</v>
      </c>
      <c r="AG775">
        <v>11.6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1</v>
      </c>
      <c r="AQ775">
        <v>0</v>
      </c>
      <c r="AR775">
        <v>0</v>
      </c>
      <c r="AS775" t="s">
        <v>3</v>
      </c>
      <c r="AT775">
        <v>0.49</v>
      </c>
      <c r="AU775" t="s">
        <v>61</v>
      </c>
      <c r="AV775">
        <v>0</v>
      </c>
      <c r="AW775">
        <v>2</v>
      </c>
      <c r="AX775">
        <v>53553759</v>
      </c>
      <c r="AY775">
        <v>1</v>
      </c>
      <c r="AZ775">
        <v>0</v>
      </c>
      <c r="BA775">
        <v>723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Y775*Source!I371</f>
        <v>0.50714999999999999</v>
      </c>
      <c r="CY775">
        <f>AB775</f>
        <v>87.17</v>
      </c>
      <c r="CZ775">
        <f>AF775</f>
        <v>87.17</v>
      </c>
      <c r="DA775">
        <f>AJ775</f>
        <v>1</v>
      </c>
      <c r="DB775">
        <f>ROUND((ROUND(AT775*CZ775,2)*ROUND((1.25*1.15),7)),2)</f>
        <v>61.4</v>
      </c>
      <c r="DC775">
        <f>ROUND((ROUND(AT775*AG775,2)*ROUND((1.25*1.15),7)),2)</f>
        <v>8.17</v>
      </c>
    </row>
    <row r="776" spans="1:107" x14ac:dyDescent="0.2">
      <c r="A776">
        <f>ROW(Source!A371)</f>
        <v>371</v>
      </c>
      <c r="B776">
        <v>53551706</v>
      </c>
      <c r="C776">
        <v>53553750</v>
      </c>
      <c r="D776">
        <v>29114340</v>
      </c>
      <c r="E776">
        <v>1</v>
      </c>
      <c r="F776">
        <v>1</v>
      </c>
      <c r="G776">
        <v>1</v>
      </c>
      <c r="H776">
        <v>3</v>
      </c>
      <c r="I776" t="s">
        <v>1836</v>
      </c>
      <c r="J776" t="s">
        <v>1837</v>
      </c>
      <c r="K776" t="s">
        <v>1838</v>
      </c>
      <c r="L776">
        <v>1348</v>
      </c>
      <c r="N776">
        <v>1009</v>
      </c>
      <c r="O776" t="s">
        <v>26</v>
      </c>
      <c r="P776" t="s">
        <v>26</v>
      </c>
      <c r="Q776">
        <v>1000</v>
      </c>
      <c r="W776">
        <v>0</v>
      </c>
      <c r="X776">
        <v>642584282</v>
      </c>
      <c r="Y776">
        <v>4.1999999999999997E-3</v>
      </c>
      <c r="AA776">
        <v>8475</v>
      </c>
      <c r="AB776">
        <v>0</v>
      </c>
      <c r="AC776">
        <v>0</v>
      </c>
      <c r="AD776">
        <v>0</v>
      </c>
      <c r="AE776">
        <v>8475</v>
      </c>
      <c r="AF776">
        <v>0</v>
      </c>
      <c r="AG776">
        <v>0</v>
      </c>
      <c r="AH776">
        <v>0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4.1999999999999997E-3</v>
      </c>
      <c r="AU776" t="s">
        <v>3</v>
      </c>
      <c r="AV776">
        <v>0</v>
      </c>
      <c r="AW776">
        <v>2</v>
      </c>
      <c r="AX776">
        <v>53553760</v>
      </c>
      <c r="AY776">
        <v>1</v>
      </c>
      <c r="AZ776">
        <v>0</v>
      </c>
      <c r="BA776">
        <v>724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Y776*Source!I371</f>
        <v>3.0239999999999998E-3</v>
      </c>
      <c r="CY776">
        <f>AA776</f>
        <v>8475</v>
      </c>
      <c r="CZ776">
        <f>AE776</f>
        <v>8475</v>
      </c>
      <c r="DA776">
        <f>AI776</f>
        <v>1</v>
      </c>
      <c r="DB776">
        <f>ROUND(ROUND(AT776*CZ776,2),2)</f>
        <v>35.6</v>
      </c>
      <c r="DC776">
        <f>ROUND(ROUND(AT776*AG776,2),2)</f>
        <v>0</v>
      </c>
    </row>
    <row r="777" spans="1:107" x14ac:dyDescent="0.2">
      <c r="A777">
        <f>ROW(Source!A371)</f>
        <v>371</v>
      </c>
      <c r="B777">
        <v>53551706</v>
      </c>
      <c r="C777">
        <v>53553750</v>
      </c>
      <c r="D777">
        <v>29111323</v>
      </c>
      <c r="E777">
        <v>1</v>
      </c>
      <c r="F777">
        <v>1</v>
      </c>
      <c r="G777">
        <v>1</v>
      </c>
      <c r="H777">
        <v>3</v>
      </c>
      <c r="I777" t="s">
        <v>580</v>
      </c>
      <c r="J777" t="s">
        <v>582</v>
      </c>
      <c r="K777" t="s">
        <v>581</v>
      </c>
      <c r="L777">
        <v>1328</v>
      </c>
      <c r="N777">
        <v>1005</v>
      </c>
      <c r="O777" t="s">
        <v>396</v>
      </c>
      <c r="P777" t="s">
        <v>396</v>
      </c>
      <c r="Q777">
        <v>100</v>
      </c>
      <c r="W777">
        <v>1</v>
      </c>
      <c r="X777">
        <v>-1011621594</v>
      </c>
      <c r="Y777">
        <v>-1.0249999999999999</v>
      </c>
      <c r="AA777">
        <v>2275.5</v>
      </c>
      <c r="AB777">
        <v>0</v>
      </c>
      <c r="AC777">
        <v>0</v>
      </c>
      <c r="AD777">
        <v>0</v>
      </c>
      <c r="AE777">
        <v>2275.5</v>
      </c>
      <c r="AF777">
        <v>0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-1.0249999999999999</v>
      </c>
      <c r="AU777" t="s">
        <v>3</v>
      </c>
      <c r="AV777">
        <v>0</v>
      </c>
      <c r="AW777">
        <v>2</v>
      </c>
      <c r="AX777">
        <v>53553761</v>
      </c>
      <c r="AY777">
        <v>1</v>
      </c>
      <c r="AZ777">
        <v>6144</v>
      </c>
      <c r="BA777">
        <v>725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Y777*Source!I371</f>
        <v>-0.73799999999999988</v>
      </c>
      <c r="CY777">
        <f>AA777</f>
        <v>2275.5</v>
      </c>
      <c r="CZ777">
        <f>AE777</f>
        <v>2275.5</v>
      </c>
      <c r="DA777">
        <f>AI777</f>
        <v>1</v>
      </c>
      <c r="DB777">
        <f>ROUND(ROUND(AT777*CZ777,2),2)</f>
        <v>-2332.39</v>
      </c>
      <c r="DC777">
        <f>ROUND(ROUND(AT777*AG777,2),2)</f>
        <v>0</v>
      </c>
    </row>
    <row r="778" spans="1:107" x14ac:dyDescent="0.2">
      <c r="A778">
        <f>ROW(Source!A371)</f>
        <v>371</v>
      </c>
      <c r="B778">
        <v>53551706</v>
      </c>
      <c r="C778">
        <v>53553750</v>
      </c>
      <c r="D778">
        <v>38254642</v>
      </c>
      <c r="E778">
        <v>1</v>
      </c>
      <c r="F778">
        <v>1</v>
      </c>
      <c r="G778">
        <v>1</v>
      </c>
      <c r="H778">
        <v>3</v>
      </c>
      <c r="I778" t="s">
        <v>584</v>
      </c>
      <c r="J778" t="s">
        <v>586</v>
      </c>
      <c r="K778" t="s">
        <v>585</v>
      </c>
      <c r="L778">
        <v>1339</v>
      </c>
      <c r="N778">
        <v>1007</v>
      </c>
      <c r="O778" t="s">
        <v>425</v>
      </c>
      <c r="P778" t="s">
        <v>425</v>
      </c>
      <c r="Q778">
        <v>1</v>
      </c>
      <c r="W778">
        <v>0</v>
      </c>
      <c r="X778">
        <v>-1679095291</v>
      </c>
      <c r="Y778">
        <v>12</v>
      </c>
      <c r="AA778">
        <v>5560.16</v>
      </c>
      <c r="AB778">
        <v>0</v>
      </c>
      <c r="AC778">
        <v>0</v>
      </c>
      <c r="AD778">
        <v>0</v>
      </c>
      <c r="AE778">
        <v>5560.16</v>
      </c>
      <c r="AF778">
        <v>0</v>
      </c>
      <c r="AG778">
        <v>0</v>
      </c>
      <c r="AH778">
        <v>0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0</v>
      </c>
      <c r="AP778">
        <v>0</v>
      </c>
      <c r="AQ778">
        <v>0</v>
      </c>
      <c r="AR778">
        <v>0</v>
      </c>
      <c r="AS778" t="s">
        <v>3</v>
      </c>
      <c r="AT778">
        <v>12</v>
      </c>
      <c r="AU778" t="s">
        <v>3</v>
      </c>
      <c r="AV778">
        <v>0</v>
      </c>
      <c r="AW778">
        <v>1</v>
      </c>
      <c r="AX778">
        <v>-1</v>
      </c>
      <c r="AY778">
        <v>0</v>
      </c>
      <c r="AZ778">
        <v>0</v>
      </c>
      <c r="BA778" t="s">
        <v>3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Y778*Source!I371</f>
        <v>8.64</v>
      </c>
      <c r="CY778">
        <f>AA778</f>
        <v>5560.16</v>
      </c>
      <c r="CZ778">
        <f>AE778</f>
        <v>5560.16</v>
      </c>
      <c r="DA778">
        <f>AI778</f>
        <v>1</v>
      </c>
      <c r="DB778">
        <f>ROUND(ROUND(AT778*CZ778,2),2)</f>
        <v>66721.919999999998</v>
      </c>
      <c r="DC778">
        <f>ROUND(ROUND(AT778*AG778,2),2)</f>
        <v>0</v>
      </c>
    </row>
    <row r="779" spans="1:107" x14ac:dyDescent="0.2">
      <c r="A779">
        <f>ROW(Source!A372)</f>
        <v>372</v>
      </c>
      <c r="B779">
        <v>53551707</v>
      </c>
      <c r="C779">
        <v>53553750</v>
      </c>
      <c r="D779">
        <v>18410572</v>
      </c>
      <c r="E779">
        <v>1</v>
      </c>
      <c r="F779">
        <v>1</v>
      </c>
      <c r="G779">
        <v>1</v>
      </c>
      <c r="H779">
        <v>1</v>
      </c>
      <c r="I779" t="s">
        <v>1626</v>
      </c>
      <c r="J779" t="s">
        <v>3</v>
      </c>
      <c r="K779" t="s">
        <v>1627</v>
      </c>
      <c r="L779">
        <v>1369</v>
      </c>
      <c r="N779">
        <v>1013</v>
      </c>
      <c r="O779" t="s">
        <v>1486</v>
      </c>
      <c r="P779" t="s">
        <v>1486</v>
      </c>
      <c r="Q779">
        <v>1</v>
      </c>
      <c r="W779">
        <v>0</v>
      </c>
      <c r="X779">
        <v>-546915240</v>
      </c>
      <c r="Y779">
        <v>99.584249999999969</v>
      </c>
      <c r="AA779">
        <v>0</v>
      </c>
      <c r="AB779">
        <v>0</v>
      </c>
      <c r="AC779">
        <v>0</v>
      </c>
      <c r="AD779">
        <v>308</v>
      </c>
      <c r="AE779">
        <v>0</v>
      </c>
      <c r="AF779">
        <v>0</v>
      </c>
      <c r="AG779">
        <v>0</v>
      </c>
      <c r="AH779">
        <v>308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1</v>
      </c>
      <c r="AQ779">
        <v>0</v>
      </c>
      <c r="AR779">
        <v>0</v>
      </c>
      <c r="AS779" t="s">
        <v>3</v>
      </c>
      <c r="AT779">
        <v>75.3</v>
      </c>
      <c r="AU779" t="s">
        <v>62</v>
      </c>
      <c r="AV779">
        <v>1</v>
      </c>
      <c r="AW779">
        <v>2</v>
      </c>
      <c r="AX779">
        <v>53553757</v>
      </c>
      <c r="AY779">
        <v>2</v>
      </c>
      <c r="AZ779">
        <v>131072</v>
      </c>
      <c r="BA779">
        <v>726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Y779*Source!I372</f>
        <v>71.700659999999971</v>
      </c>
      <c r="CY779">
        <f>AD779</f>
        <v>308</v>
      </c>
      <c r="CZ779">
        <f>AH779</f>
        <v>308</v>
      </c>
      <c r="DA779">
        <f>AL779</f>
        <v>1</v>
      </c>
      <c r="DB779">
        <f>ROUND((ROUND(AT779*CZ779,2)*ROUND((1.15*1.15),7)),2)</f>
        <v>30671.95</v>
      </c>
      <c r="DC779">
        <f>ROUND((ROUND(AT779*AG779,2)*ROUND((1.15*1.15),7)),2)</f>
        <v>0</v>
      </c>
    </row>
    <row r="780" spans="1:107" x14ac:dyDescent="0.2">
      <c r="A780">
        <f>ROW(Source!A372)</f>
        <v>372</v>
      </c>
      <c r="B780">
        <v>53551707</v>
      </c>
      <c r="C780">
        <v>53553750</v>
      </c>
      <c r="D780">
        <v>29174591</v>
      </c>
      <c r="E780">
        <v>1</v>
      </c>
      <c r="F780">
        <v>1</v>
      </c>
      <c r="G780">
        <v>1</v>
      </c>
      <c r="H780">
        <v>2</v>
      </c>
      <c r="I780" t="s">
        <v>1833</v>
      </c>
      <c r="J780" t="s">
        <v>1834</v>
      </c>
      <c r="K780" t="s">
        <v>1835</v>
      </c>
      <c r="L780">
        <v>1368</v>
      </c>
      <c r="N780">
        <v>1011</v>
      </c>
      <c r="O780" t="s">
        <v>1494</v>
      </c>
      <c r="P780" t="s">
        <v>1494</v>
      </c>
      <c r="Q780">
        <v>1</v>
      </c>
      <c r="W780">
        <v>0</v>
      </c>
      <c r="X780">
        <v>1042522176</v>
      </c>
      <c r="Y780">
        <v>1.078125</v>
      </c>
      <c r="AA780">
        <v>0</v>
      </c>
      <c r="AB780">
        <v>0.95</v>
      </c>
      <c r="AC780">
        <v>0</v>
      </c>
      <c r="AD780">
        <v>0</v>
      </c>
      <c r="AE780">
        <v>0</v>
      </c>
      <c r="AF780">
        <v>0.95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1</v>
      </c>
      <c r="AQ780">
        <v>0</v>
      </c>
      <c r="AR780">
        <v>0</v>
      </c>
      <c r="AS780" t="s">
        <v>3</v>
      </c>
      <c r="AT780">
        <v>0.75</v>
      </c>
      <c r="AU780" t="s">
        <v>61</v>
      </c>
      <c r="AV780">
        <v>0</v>
      </c>
      <c r="AW780">
        <v>2</v>
      </c>
      <c r="AX780">
        <v>53553758</v>
      </c>
      <c r="AY780">
        <v>1</v>
      </c>
      <c r="AZ780">
        <v>0</v>
      </c>
      <c r="BA780">
        <v>727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Y780*Source!I372</f>
        <v>0.77625</v>
      </c>
      <c r="CY780">
        <f>AB780</f>
        <v>0.95</v>
      </c>
      <c r="CZ780">
        <f>AF780</f>
        <v>0.95</v>
      </c>
      <c r="DA780">
        <f>AJ780</f>
        <v>1</v>
      </c>
      <c r="DB780">
        <f>ROUND((ROUND(AT780*CZ780,2)*ROUND((1.25*1.15),7)),2)</f>
        <v>1.02</v>
      </c>
      <c r="DC780">
        <f>ROUND((ROUND(AT780*AG780,2)*ROUND((1.25*1.15),7)),2)</f>
        <v>0</v>
      </c>
    </row>
    <row r="781" spans="1:107" x14ac:dyDescent="0.2">
      <c r="A781">
        <f>ROW(Source!A372)</f>
        <v>372</v>
      </c>
      <c r="B781">
        <v>53551707</v>
      </c>
      <c r="C781">
        <v>53553750</v>
      </c>
      <c r="D781">
        <v>29174913</v>
      </c>
      <c r="E781">
        <v>1</v>
      </c>
      <c r="F781">
        <v>1</v>
      </c>
      <c r="G781">
        <v>1</v>
      </c>
      <c r="H781">
        <v>2</v>
      </c>
      <c r="I781" t="s">
        <v>1513</v>
      </c>
      <c r="J781" t="s">
        <v>1514</v>
      </c>
      <c r="K781" t="s">
        <v>1515</v>
      </c>
      <c r="L781">
        <v>1368</v>
      </c>
      <c r="N781">
        <v>1011</v>
      </c>
      <c r="O781" t="s">
        <v>1494</v>
      </c>
      <c r="P781" t="s">
        <v>1494</v>
      </c>
      <c r="Q781">
        <v>1</v>
      </c>
      <c r="W781">
        <v>0</v>
      </c>
      <c r="X781">
        <v>1230759911</v>
      </c>
      <c r="Y781">
        <v>0.70437499999999997</v>
      </c>
      <c r="AA781">
        <v>0</v>
      </c>
      <c r="AB781">
        <v>87.17</v>
      </c>
      <c r="AC781">
        <v>11.6</v>
      </c>
      <c r="AD781">
        <v>0</v>
      </c>
      <c r="AE781">
        <v>0</v>
      </c>
      <c r="AF781">
        <v>87.17</v>
      </c>
      <c r="AG781">
        <v>11.6</v>
      </c>
      <c r="AH781">
        <v>0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1</v>
      </c>
      <c r="AQ781">
        <v>0</v>
      </c>
      <c r="AR781">
        <v>0</v>
      </c>
      <c r="AS781" t="s">
        <v>3</v>
      </c>
      <c r="AT781">
        <v>0.49</v>
      </c>
      <c r="AU781" t="s">
        <v>61</v>
      </c>
      <c r="AV781">
        <v>0</v>
      </c>
      <c r="AW781">
        <v>2</v>
      </c>
      <c r="AX781">
        <v>53553759</v>
      </c>
      <c r="AY781">
        <v>1</v>
      </c>
      <c r="AZ781">
        <v>0</v>
      </c>
      <c r="BA781">
        <v>728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Y781*Source!I372</f>
        <v>0.50714999999999999</v>
      </c>
      <c r="CY781">
        <f>AB781</f>
        <v>87.17</v>
      </c>
      <c r="CZ781">
        <f>AF781</f>
        <v>87.17</v>
      </c>
      <c r="DA781">
        <f>AJ781</f>
        <v>1</v>
      </c>
      <c r="DB781">
        <f>ROUND((ROUND(AT781*CZ781,2)*ROUND((1.25*1.15),7)),2)</f>
        <v>61.4</v>
      </c>
      <c r="DC781">
        <f>ROUND((ROUND(AT781*AG781,2)*ROUND((1.25*1.15),7)),2)</f>
        <v>8.17</v>
      </c>
    </row>
    <row r="782" spans="1:107" x14ac:dyDescent="0.2">
      <c r="A782">
        <f>ROW(Source!A372)</f>
        <v>372</v>
      </c>
      <c r="B782">
        <v>53551707</v>
      </c>
      <c r="C782">
        <v>53553750</v>
      </c>
      <c r="D782">
        <v>29114340</v>
      </c>
      <c r="E782">
        <v>1</v>
      </c>
      <c r="F782">
        <v>1</v>
      </c>
      <c r="G782">
        <v>1</v>
      </c>
      <c r="H782">
        <v>3</v>
      </c>
      <c r="I782" t="s">
        <v>1836</v>
      </c>
      <c r="J782" t="s">
        <v>1837</v>
      </c>
      <c r="K782" t="s">
        <v>1838</v>
      </c>
      <c r="L782">
        <v>1348</v>
      </c>
      <c r="N782">
        <v>1009</v>
      </c>
      <c r="O782" t="s">
        <v>26</v>
      </c>
      <c r="P782" t="s">
        <v>26</v>
      </c>
      <c r="Q782">
        <v>1000</v>
      </c>
      <c r="W782">
        <v>0</v>
      </c>
      <c r="X782">
        <v>642584282</v>
      </c>
      <c r="Y782">
        <v>4.1999999999999997E-3</v>
      </c>
      <c r="AA782">
        <v>52036.5</v>
      </c>
      <c r="AB782">
        <v>0</v>
      </c>
      <c r="AC782">
        <v>0</v>
      </c>
      <c r="AD782">
        <v>0</v>
      </c>
      <c r="AE782">
        <v>8475</v>
      </c>
      <c r="AF782">
        <v>0</v>
      </c>
      <c r="AG782">
        <v>0</v>
      </c>
      <c r="AH782">
        <v>0</v>
      </c>
      <c r="AI782">
        <v>6.14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4.1999999999999997E-3</v>
      </c>
      <c r="AU782" t="s">
        <v>3</v>
      </c>
      <c r="AV782">
        <v>0</v>
      </c>
      <c r="AW782">
        <v>2</v>
      </c>
      <c r="AX782">
        <v>53553760</v>
      </c>
      <c r="AY782">
        <v>1</v>
      </c>
      <c r="AZ782">
        <v>0</v>
      </c>
      <c r="BA782">
        <v>729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Y782*Source!I372</f>
        <v>3.0239999999999998E-3</v>
      </c>
      <c r="CY782">
        <f>AA782</f>
        <v>52036.5</v>
      </c>
      <c r="CZ782">
        <f>AE782</f>
        <v>8475</v>
      </c>
      <c r="DA782">
        <f>AI782</f>
        <v>6.14</v>
      </c>
      <c r="DB782">
        <f>ROUND(ROUND(AT782*CZ782,2),2)</f>
        <v>35.6</v>
      </c>
      <c r="DC782">
        <f>ROUND(ROUND(AT782*AG782,2),2)</f>
        <v>0</v>
      </c>
    </row>
    <row r="783" spans="1:107" x14ac:dyDescent="0.2">
      <c r="A783">
        <f>ROW(Source!A372)</f>
        <v>372</v>
      </c>
      <c r="B783">
        <v>53551707</v>
      </c>
      <c r="C783">
        <v>53553750</v>
      </c>
      <c r="D783">
        <v>29111323</v>
      </c>
      <c r="E783">
        <v>1</v>
      </c>
      <c r="F783">
        <v>1</v>
      </c>
      <c r="G783">
        <v>1</v>
      </c>
      <c r="H783">
        <v>3</v>
      </c>
      <c r="I783" t="s">
        <v>580</v>
      </c>
      <c r="J783" t="s">
        <v>582</v>
      </c>
      <c r="K783" t="s">
        <v>581</v>
      </c>
      <c r="L783">
        <v>1328</v>
      </c>
      <c r="N783">
        <v>1005</v>
      </c>
      <c r="O783" t="s">
        <v>396</v>
      </c>
      <c r="P783" t="s">
        <v>396</v>
      </c>
      <c r="Q783">
        <v>100</v>
      </c>
      <c r="W783">
        <v>1</v>
      </c>
      <c r="X783">
        <v>-1011621594</v>
      </c>
      <c r="Y783">
        <v>-1.0249999999999999</v>
      </c>
      <c r="AA783">
        <v>25076.01</v>
      </c>
      <c r="AB783">
        <v>0</v>
      </c>
      <c r="AC783">
        <v>0</v>
      </c>
      <c r="AD783">
        <v>0</v>
      </c>
      <c r="AE783">
        <v>2275.5</v>
      </c>
      <c r="AF783">
        <v>0</v>
      </c>
      <c r="AG783">
        <v>0</v>
      </c>
      <c r="AH783">
        <v>0</v>
      </c>
      <c r="AI783">
        <v>11.02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-1.0249999999999999</v>
      </c>
      <c r="AU783" t="s">
        <v>3</v>
      </c>
      <c r="AV783">
        <v>0</v>
      </c>
      <c r="AW783">
        <v>2</v>
      </c>
      <c r="AX783">
        <v>53553761</v>
      </c>
      <c r="AY783">
        <v>1</v>
      </c>
      <c r="AZ783">
        <v>6144</v>
      </c>
      <c r="BA783">
        <v>730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Y783*Source!I372</f>
        <v>-0.73799999999999988</v>
      </c>
      <c r="CY783">
        <f>AA783</f>
        <v>25076.01</v>
      </c>
      <c r="CZ783">
        <f>AE783</f>
        <v>2275.5</v>
      </c>
      <c r="DA783">
        <f>AI783</f>
        <v>11.02</v>
      </c>
      <c r="DB783">
        <f>ROUND(ROUND(AT783*CZ783,2),2)</f>
        <v>-2332.39</v>
      </c>
      <c r="DC783">
        <f>ROUND(ROUND(AT783*AG783,2),2)</f>
        <v>0</v>
      </c>
    </row>
    <row r="784" spans="1:107" x14ac:dyDescent="0.2">
      <c r="A784">
        <f>ROW(Source!A372)</f>
        <v>372</v>
      </c>
      <c r="B784">
        <v>53551707</v>
      </c>
      <c r="C784">
        <v>53553750</v>
      </c>
      <c r="D784">
        <v>38254642</v>
      </c>
      <c r="E784">
        <v>1</v>
      </c>
      <c r="F784">
        <v>1</v>
      </c>
      <c r="G784">
        <v>1</v>
      </c>
      <c r="H784">
        <v>3</v>
      </c>
      <c r="I784" t="s">
        <v>584</v>
      </c>
      <c r="J784" t="s">
        <v>586</v>
      </c>
      <c r="K784" t="s">
        <v>585</v>
      </c>
      <c r="L784">
        <v>1339</v>
      </c>
      <c r="N784">
        <v>1007</v>
      </c>
      <c r="O784" t="s">
        <v>425</v>
      </c>
      <c r="P784" t="s">
        <v>425</v>
      </c>
      <c r="Q784">
        <v>1</v>
      </c>
      <c r="W784">
        <v>0</v>
      </c>
      <c r="X784">
        <v>-1679095291</v>
      </c>
      <c r="Y784">
        <v>12</v>
      </c>
      <c r="AA784">
        <v>72059.67</v>
      </c>
      <c r="AB784">
        <v>0</v>
      </c>
      <c r="AC784">
        <v>0</v>
      </c>
      <c r="AD784">
        <v>0</v>
      </c>
      <c r="AE784">
        <v>5560.16</v>
      </c>
      <c r="AF784">
        <v>0</v>
      </c>
      <c r="AG784">
        <v>0</v>
      </c>
      <c r="AH784">
        <v>0</v>
      </c>
      <c r="AI784">
        <v>12.96</v>
      </c>
      <c r="AJ784">
        <v>1</v>
      </c>
      <c r="AK784">
        <v>1</v>
      </c>
      <c r="AL784">
        <v>1</v>
      </c>
      <c r="AN784">
        <v>0</v>
      </c>
      <c r="AO784">
        <v>0</v>
      </c>
      <c r="AP784">
        <v>0</v>
      </c>
      <c r="AQ784">
        <v>0</v>
      </c>
      <c r="AR784">
        <v>0</v>
      </c>
      <c r="AS784" t="s">
        <v>3</v>
      </c>
      <c r="AT784">
        <v>12</v>
      </c>
      <c r="AU784" t="s">
        <v>3</v>
      </c>
      <c r="AV784">
        <v>0</v>
      </c>
      <c r="AW784">
        <v>1</v>
      </c>
      <c r="AX784">
        <v>-1</v>
      </c>
      <c r="AY784">
        <v>0</v>
      </c>
      <c r="AZ784">
        <v>0</v>
      </c>
      <c r="BA784" t="s">
        <v>3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Y784*Source!I372</f>
        <v>8.64</v>
      </c>
      <c r="CY784">
        <f>AA784</f>
        <v>72059.67</v>
      </c>
      <c r="CZ784">
        <f>AE784</f>
        <v>5560.16</v>
      </c>
      <c r="DA784">
        <f>AI784</f>
        <v>12.96</v>
      </c>
      <c r="DB784">
        <f>ROUND(ROUND(AT784*CZ784,2),2)</f>
        <v>66721.919999999998</v>
      </c>
      <c r="DC784">
        <f>ROUND(ROUND(AT784*AG784,2),2)</f>
        <v>0</v>
      </c>
    </row>
    <row r="785" spans="1:107" x14ac:dyDescent="0.2">
      <c r="A785">
        <f>ROW(Source!A377)</f>
        <v>377</v>
      </c>
      <c r="B785">
        <v>53551706</v>
      </c>
      <c r="C785">
        <v>53553764</v>
      </c>
      <c r="D785">
        <v>18410171</v>
      </c>
      <c r="E785">
        <v>1</v>
      </c>
      <c r="F785">
        <v>1</v>
      </c>
      <c r="G785">
        <v>1</v>
      </c>
      <c r="H785">
        <v>1</v>
      </c>
      <c r="I785" t="s">
        <v>1839</v>
      </c>
      <c r="J785" t="s">
        <v>3</v>
      </c>
      <c r="K785" t="s">
        <v>1840</v>
      </c>
      <c r="L785">
        <v>1369</v>
      </c>
      <c r="N785">
        <v>1013</v>
      </c>
      <c r="O785" t="s">
        <v>1486</v>
      </c>
      <c r="P785" t="s">
        <v>1486</v>
      </c>
      <c r="Q785">
        <v>1</v>
      </c>
      <c r="W785">
        <v>0</v>
      </c>
      <c r="X785">
        <v>1151098980</v>
      </c>
      <c r="Y785">
        <v>1.9308499999999997</v>
      </c>
      <c r="AA785">
        <v>0</v>
      </c>
      <c r="AB785">
        <v>0</v>
      </c>
      <c r="AC785">
        <v>0</v>
      </c>
      <c r="AD785">
        <v>316.10000000000002</v>
      </c>
      <c r="AE785">
        <v>0</v>
      </c>
      <c r="AF785">
        <v>0</v>
      </c>
      <c r="AG785">
        <v>0</v>
      </c>
      <c r="AH785">
        <v>316.10000000000002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1</v>
      </c>
      <c r="AQ785">
        <v>0</v>
      </c>
      <c r="AR785">
        <v>0</v>
      </c>
      <c r="AS785" t="s">
        <v>3</v>
      </c>
      <c r="AT785">
        <v>1.46</v>
      </c>
      <c r="AU785" t="s">
        <v>62</v>
      </c>
      <c r="AV785">
        <v>1</v>
      </c>
      <c r="AW785">
        <v>2</v>
      </c>
      <c r="AX785">
        <v>53553773</v>
      </c>
      <c r="AY785">
        <v>2</v>
      </c>
      <c r="AZ785">
        <v>137216</v>
      </c>
      <c r="BA785">
        <v>731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Y785*Source!I377</f>
        <v>54.063799999999993</v>
      </c>
      <c r="CY785">
        <f>AD785</f>
        <v>316.10000000000002</v>
      </c>
      <c r="CZ785">
        <f>AH785</f>
        <v>316.10000000000002</v>
      </c>
      <c r="DA785">
        <f>AL785</f>
        <v>1</v>
      </c>
      <c r="DB785">
        <f>ROUND((ROUND(AT785*CZ785,2)*ROUND((1.15*1.15),7)),2)</f>
        <v>610.35</v>
      </c>
      <c r="DC785">
        <f>ROUND((ROUND(AT785*AG785,2)*ROUND((1.15*1.15),7)),2)</f>
        <v>0</v>
      </c>
    </row>
    <row r="786" spans="1:107" x14ac:dyDescent="0.2">
      <c r="A786">
        <f>ROW(Source!A377)</f>
        <v>377</v>
      </c>
      <c r="B786">
        <v>53551706</v>
      </c>
      <c r="C786">
        <v>53553764</v>
      </c>
      <c r="D786">
        <v>29172657</v>
      </c>
      <c r="E786">
        <v>1</v>
      </c>
      <c r="F786">
        <v>1</v>
      </c>
      <c r="G786">
        <v>1</v>
      </c>
      <c r="H786">
        <v>2</v>
      </c>
      <c r="I786" t="s">
        <v>1588</v>
      </c>
      <c r="J786" t="s">
        <v>1589</v>
      </c>
      <c r="K786" t="s">
        <v>1590</v>
      </c>
      <c r="L786">
        <v>1368</v>
      </c>
      <c r="N786">
        <v>1011</v>
      </c>
      <c r="O786" t="s">
        <v>1494</v>
      </c>
      <c r="P786" t="s">
        <v>1494</v>
      </c>
      <c r="Q786">
        <v>1</v>
      </c>
      <c r="W786">
        <v>0</v>
      </c>
      <c r="X786">
        <v>1474986261</v>
      </c>
      <c r="Y786">
        <v>0.17249999999999999</v>
      </c>
      <c r="AA786">
        <v>0</v>
      </c>
      <c r="AB786">
        <v>8.1</v>
      </c>
      <c r="AC786">
        <v>0</v>
      </c>
      <c r="AD786">
        <v>0</v>
      </c>
      <c r="AE786">
        <v>0</v>
      </c>
      <c r="AF786">
        <v>8.1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1</v>
      </c>
      <c r="AQ786">
        <v>0</v>
      </c>
      <c r="AR786">
        <v>0</v>
      </c>
      <c r="AS786" t="s">
        <v>3</v>
      </c>
      <c r="AT786">
        <v>0.12</v>
      </c>
      <c r="AU786" t="s">
        <v>61</v>
      </c>
      <c r="AV786">
        <v>0</v>
      </c>
      <c r="AW786">
        <v>2</v>
      </c>
      <c r="AX786">
        <v>53553774</v>
      </c>
      <c r="AY786">
        <v>1</v>
      </c>
      <c r="AZ786">
        <v>6144</v>
      </c>
      <c r="BA786">
        <v>732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Y786*Source!I377</f>
        <v>4.83</v>
      </c>
      <c r="CY786">
        <f>AB786</f>
        <v>8.1</v>
      </c>
      <c r="CZ786">
        <f>AF786</f>
        <v>8.1</v>
      </c>
      <c r="DA786">
        <f>AJ786</f>
        <v>1</v>
      </c>
      <c r="DB786">
        <f>ROUND((ROUND(AT786*CZ786,2)*ROUND((1.25*1.15),7)),2)</f>
        <v>1.39</v>
      </c>
      <c r="DC786">
        <f>ROUND((ROUND(AT786*AG786,2)*ROUND((1.25*1.15),7)),2)</f>
        <v>0</v>
      </c>
    </row>
    <row r="787" spans="1:107" x14ac:dyDescent="0.2">
      <c r="A787">
        <f>ROW(Source!A377)</f>
        <v>377</v>
      </c>
      <c r="B787">
        <v>53551706</v>
      </c>
      <c r="C787">
        <v>53553764</v>
      </c>
      <c r="D787">
        <v>29174500</v>
      </c>
      <c r="E787">
        <v>1</v>
      </c>
      <c r="F787">
        <v>1</v>
      </c>
      <c r="G787">
        <v>1</v>
      </c>
      <c r="H787">
        <v>2</v>
      </c>
      <c r="I787" t="s">
        <v>1681</v>
      </c>
      <c r="J787" t="s">
        <v>1682</v>
      </c>
      <c r="K787" t="s">
        <v>1683</v>
      </c>
      <c r="L787">
        <v>1368</v>
      </c>
      <c r="N787">
        <v>1011</v>
      </c>
      <c r="O787" t="s">
        <v>1494</v>
      </c>
      <c r="P787" t="s">
        <v>1494</v>
      </c>
      <c r="Q787">
        <v>1</v>
      </c>
      <c r="W787">
        <v>0</v>
      </c>
      <c r="X787">
        <v>-1867053656</v>
      </c>
      <c r="Y787">
        <v>0.388125</v>
      </c>
      <c r="AA787">
        <v>0</v>
      </c>
      <c r="AB787">
        <v>1.95</v>
      </c>
      <c r="AC787">
        <v>0</v>
      </c>
      <c r="AD787">
        <v>0</v>
      </c>
      <c r="AE787">
        <v>0</v>
      </c>
      <c r="AF787">
        <v>1.95</v>
      </c>
      <c r="AG787">
        <v>0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1</v>
      </c>
      <c r="AQ787">
        <v>0</v>
      </c>
      <c r="AR787">
        <v>0</v>
      </c>
      <c r="AS787" t="s">
        <v>3</v>
      </c>
      <c r="AT787">
        <v>0.27</v>
      </c>
      <c r="AU787" t="s">
        <v>61</v>
      </c>
      <c r="AV787">
        <v>0</v>
      </c>
      <c r="AW787">
        <v>2</v>
      </c>
      <c r="AX787">
        <v>53553775</v>
      </c>
      <c r="AY787">
        <v>1</v>
      </c>
      <c r="AZ787">
        <v>6144</v>
      </c>
      <c r="BA787">
        <v>733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Y787*Source!I377</f>
        <v>10.8675</v>
      </c>
      <c r="CY787">
        <f>AB787</f>
        <v>1.95</v>
      </c>
      <c r="CZ787">
        <f>AF787</f>
        <v>1.95</v>
      </c>
      <c r="DA787">
        <f>AJ787</f>
        <v>1</v>
      </c>
      <c r="DB787">
        <f>ROUND((ROUND(AT787*CZ787,2)*ROUND((1.25*1.15),7)),2)</f>
        <v>0.76</v>
      </c>
      <c r="DC787">
        <f>ROUND((ROUND(AT787*AG787,2)*ROUND((1.25*1.15),7)),2)</f>
        <v>0</v>
      </c>
    </row>
    <row r="788" spans="1:107" x14ac:dyDescent="0.2">
      <c r="A788">
        <f>ROW(Source!A377)</f>
        <v>377</v>
      </c>
      <c r="B788">
        <v>53551706</v>
      </c>
      <c r="C788">
        <v>53553764</v>
      </c>
      <c r="D788">
        <v>29174913</v>
      </c>
      <c r="E788">
        <v>1</v>
      </c>
      <c r="F788">
        <v>1</v>
      </c>
      <c r="G788">
        <v>1</v>
      </c>
      <c r="H788">
        <v>2</v>
      </c>
      <c r="I788" t="s">
        <v>1513</v>
      </c>
      <c r="J788" t="s">
        <v>1514</v>
      </c>
      <c r="K788" t="s">
        <v>1515</v>
      </c>
      <c r="L788">
        <v>1368</v>
      </c>
      <c r="N788">
        <v>1011</v>
      </c>
      <c r="O788" t="s">
        <v>1494</v>
      </c>
      <c r="P788" t="s">
        <v>1494</v>
      </c>
      <c r="Q788">
        <v>1</v>
      </c>
      <c r="W788">
        <v>0</v>
      </c>
      <c r="X788">
        <v>1230759911</v>
      </c>
      <c r="Y788">
        <v>1.4374999999999999E-2</v>
      </c>
      <c r="AA788">
        <v>0</v>
      </c>
      <c r="AB788">
        <v>87.17</v>
      </c>
      <c r="AC788">
        <v>11.6</v>
      </c>
      <c r="AD788">
        <v>0</v>
      </c>
      <c r="AE788">
        <v>0</v>
      </c>
      <c r="AF788">
        <v>87.17</v>
      </c>
      <c r="AG788">
        <v>11.6</v>
      </c>
      <c r="AH788">
        <v>0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1</v>
      </c>
      <c r="AQ788">
        <v>0</v>
      </c>
      <c r="AR788">
        <v>0</v>
      </c>
      <c r="AS788" t="s">
        <v>3</v>
      </c>
      <c r="AT788">
        <v>0.01</v>
      </c>
      <c r="AU788" t="s">
        <v>61</v>
      </c>
      <c r="AV788">
        <v>0</v>
      </c>
      <c r="AW788">
        <v>2</v>
      </c>
      <c r="AX788">
        <v>53553776</v>
      </c>
      <c r="AY788">
        <v>1</v>
      </c>
      <c r="AZ788">
        <v>6144</v>
      </c>
      <c r="BA788">
        <v>734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Y788*Source!I377</f>
        <v>0.40249999999999997</v>
      </c>
      <c r="CY788">
        <f>AB788</f>
        <v>87.17</v>
      </c>
      <c r="CZ788">
        <f>AF788</f>
        <v>87.17</v>
      </c>
      <c r="DA788">
        <f>AJ788</f>
        <v>1</v>
      </c>
      <c r="DB788">
        <f>ROUND((ROUND(AT788*CZ788,2)*ROUND((1.25*1.15),7)),2)</f>
        <v>1.25</v>
      </c>
      <c r="DC788">
        <f>ROUND((ROUND(AT788*AG788,2)*ROUND((1.25*1.15),7)),2)</f>
        <v>0.17</v>
      </c>
    </row>
    <row r="789" spans="1:107" x14ac:dyDescent="0.2">
      <c r="A789">
        <f>ROW(Source!A377)</f>
        <v>377</v>
      </c>
      <c r="B789">
        <v>53551706</v>
      </c>
      <c r="C789">
        <v>53553764</v>
      </c>
      <c r="D789">
        <v>29113986</v>
      </c>
      <c r="E789">
        <v>1</v>
      </c>
      <c r="F789">
        <v>1</v>
      </c>
      <c r="G789">
        <v>1</v>
      </c>
      <c r="H789">
        <v>3</v>
      </c>
      <c r="I789" t="s">
        <v>1841</v>
      </c>
      <c r="J789" t="s">
        <v>1842</v>
      </c>
      <c r="K789" t="s">
        <v>1843</v>
      </c>
      <c r="L789">
        <v>1348</v>
      </c>
      <c r="N789">
        <v>1009</v>
      </c>
      <c r="O789" t="s">
        <v>26</v>
      </c>
      <c r="P789" t="s">
        <v>26</v>
      </c>
      <c r="Q789">
        <v>1000</v>
      </c>
      <c r="W789">
        <v>0</v>
      </c>
      <c r="X789">
        <v>-2063358494</v>
      </c>
      <c r="Y789">
        <v>1.1E-4</v>
      </c>
      <c r="AA789">
        <v>10362</v>
      </c>
      <c r="AB789">
        <v>0</v>
      </c>
      <c r="AC789">
        <v>0</v>
      </c>
      <c r="AD789">
        <v>0</v>
      </c>
      <c r="AE789">
        <v>10362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1.1E-4</v>
      </c>
      <c r="AU789" t="s">
        <v>3</v>
      </c>
      <c r="AV789">
        <v>0</v>
      </c>
      <c r="AW789">
        <v>2</v>
      </c>
      <c r="AX789">
        <v>53553777</v>
      </c>
      <c r="AY789">
        <v>1</v>
      </c>
      <c r="AZ789">
        <v>0</v>
      </c>
      <c r="BA789">
        <v>735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Y789*Source!I377</f>
        <v>3.0800000000000003E-3</v>
      </c>
      <c r="CY789">
        <f>AA789</f>
        <v>10362</v>
      </c>
      <c r="CZ789">
        <f>AE789</f>
        <v>10362</v>
      </c>
      <c r="DA789">
        <f>AI789</f>
        <v>1</v>
      </c>
      <c r="DB789">
        <f>ROUND(ROUND(AT789*CZ789,2),2)</f>
        <v>1.1399999999999999</v>
      </c>
      <c r="DC789">
        <f>ROUND(ROUND(AT789*AG789,2),2)</f>
        <v>0</v>
      </c>
    </row>
    <row r="790" spans="1:107" x14ac:dyDescent="0.2">
      <c r="A790">
        <f>ROW(Source!A377)</f>
        <v>377</v>
      </c>
      <c r="B790">
        <v>53551706</v>
      </c>
      <c r="C790">
        <v>53553764</v>
      </c>
      <c r="D790">
        <v>29131328</v>
      </c>
      <c r="E790">
        <v>1</v>
      </c>
      <c r="F790">
        <v>1</v>
      </c>
      <c r="G790">
        <v>1</v>
      </c>
      <c r="H790">
        <v>3</v>
      </c>
      <c r="I790" t="s">
        <v>1844</v>
      </c>
      <c r="J790" t="s">
        <v>1845</v>
      </c>
      <c r="K790" t="s">
        <v>1846</v>
      </c>
      <c r="L790">
        <v>1348</v>
      </c>
      <c r="N790">
        <v>1009</v>
      </c>
      <c r="O790" t="s">
        <v>26</v>
      </c>
      <c r="P790" t="s">
        <v>26</v>
      </c>
      <c r="Q790">
        <v>1000</v>
      </c>
      <c r="W790">
        <v>0</v>
      </c>
      <c r="X790">
        <v>1970784338</v>
      </c>
      <c r="Y790">
        <v>4.2999999999999999E-4</v>
      </c>
      <c r="AA790">
        <v>6014.12</v>
      </c>
      <c r="AB790">
        <v>0</v>
      </c>
      <c r="AC790">
        <v>0</v>
      </c>
      <c r="AD790">
        <v>0</v>
      </c>
      <c r="AE790">
        <v>6014.12</v>
      </c>
      <c r="AF790">
        <v>0</v>
      </c>
      <c r="AG790">
        <v>0</v>
      </c>
      <c r="AH790">
        <v>0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4.2999999999999999E-4</v>
      </c>
      <c r="AU790" t="s">
        <v>3</v>
      </c>
      <c r="AV790">
        <v>0</v>
      </c>
      <c r="AW790">
        <v>2</v>
      </c>
      <c r="AX790">
        <v>53553778</v>
      </c>
      <c r="AY790">
        <v>1</v>
      </c>
      <c r="AZ790">
        <v>0</v>
      </c>
      <c r="BA790">
        <v>736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Y790*Source!I377</f>
        <v>1.204E-2</v>
      </c>
      <c r="CY790">
        <f>AA790</f>
        <v>6014.12</v>
      </c>
      <c r="CZ790">
        <f>AE790</f>
        <v>6014.12</v>
      </c>
      <c r="DA790">
        <f>AI790</f>
        <v>1</v>
      </c>
      <c r="DB790">
        <f>ROUND(ROUND(AT790*CZ790,2),2)</f>
        <v>2.59</v>
      </c>
      <c r="DC790">
        <f>ROUND(ROUND(AT790*AG790,2),2)</f>
        <v>0</v>
      </c>
    </row>
    <row r="791" spans="1:107" x14ac:dyDescent="0.2">
      <c r="A791">
        <f>ROW(Source!A377)</f>
        <v>377</v>
      </c>
      <c r="B791">
        <v>53551706</v>
      </c>
      <c r="C791">
        <v>53553764</v>
      </c>
      <c r="D791">
        <v>38273852</v>
      </c>
      <c r="E791">
        <v>1</v>
      </c>
      <c r="F791">
        <v>1</v>
      </c>
      <c r="G791">
        <v>1</v>
      </c>
      <c r="H791">
        <v>3</v>
      </c>
      <c r="I791" t="s">
        <v>599</v>
      </c>
      <c r="J791" t="s">
        <v>601</v>
      </c>
      <c r="K791" t="s">
        <v>600</v>
      </c>
      <c r="L791">
        <v>1354</v>
      </c>
      <c r="N791">
        <v>1010</v>
      </c>
      <c r="O791" t="s">
        <v>160</v>
      </c>
      <c r="P791" t="s">
        <v>160</v>
      </c>
      <c r="Q791">
        <v>1</v>
      </c>
      <c r="W791">
        <v>0</v>
      </c>
      <c r="X791">
        <v>-798566015</v>
      </c>
      <c r="Y791">
        <v>1</v>
      </c>
      <c r="AA791">
        <v>305.18</v>
      </c>
      <c r="AB791">
        <v>0</v>
      </c>
      <c r="AC791">
        <v>0</v>
      </c>
      <c r="AD791">
        <v>0</v>
      </c>
      <c r="AE791">
        <v>305.18</v>
      </c>
      <c r="AF791">
        <v>0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0</v>
      </c>
      <c r="AP791">
        <v>0</v>
      </c>
      <c r="AQ791">
        <v>0</v>
      </c>
      <c r="AR791">
        <v>0</v>
      </c>
      <c r="AS791" t="s">
        <v>3</v>
      </c>
      <c r="AT791">
        <v>1</v>
      </c>
      <c r="AU791" t="s">
        <v>3</v>
      </c>
      <c r="AV791">
        <v>0</v>
      </c>
      <c r="AW791">
        <v>1</v>
      </c>
      <c r="AX791">
        <v>-1</v>
      </c>
      <c r="AY791">
        <v>0</v>
      </c>
      <c r="AZ791">
        <v>0</v>
      </c>
      <c r="BA791" t="s">
        <v>3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Y791*Source!I377</f>
        <v>28</v>
      </c>
      <c r="CY791">
        <f>AA791</f>
        <v>305.18</v>
      </c>
      <c r="CZ791">
        <f>AE791</f>
        <v>305.18</v>
      </c>
      <c r="DA791">
        <f>AI791</f>
        <v>1</v>
      </c>
      <c r="DB791">
        <f>ROUND(ROUND(AT791*CZ791,2),2)</f>
        <v>305.18</v>
      </c>
      <c r="DC791">
        <f>ROUND(ROUND(AT791*AG791,2),2)</f>
        <v>0</v>
      </c>
    </row>
    <row r="792" spans="1:107" x14ac:dyDescent="0.2">
      <c r="A792">
        <f>ROW(Source!A377)</f>
        <v>377</v>
      </c>
      <c r="B792">
        <v>53551706</v>
      </c>
      <c r="C792">
        <v>53553764</v>
      </c>
      <c r="D792">
        <v>29145157</v>
      </c>
      <c r="E792">
        <v>1</v>
      </c>
      <c r="F792">
        <v>1</v>
      </c>
      <c r="G792">
        <v>1</v>
      </c>
      <c r="H792">
        <v>3</v>
      </c>
      <c r="I792" t="s">
        <v>1847</v>
      </c>
      <c r="J792" t="s">
        <v>1848</v>
      </c>
      <c r="K792" t="s">
        <v>1849</v>
      </c>
      <c r="L792">
        <v>1339</v>
      </c>
      <c r="N792">
        <v>1007</v>
      </c>
      <c r="O792" t="s">
        <v>425</v>
      </c>
      <c r="P792" t="s">
        <v>425</v>
      </c>
      <c r="Q792">
        <v>1</v>
      </c>
      <c r="W792">
        <v>0</v>
      </c>
      <c r="X792">
        <v>-211956249</v>
      </c>
      <c r="Y792">
        <v>2.9999999999999997E-4</v>
      </c>
      <c r="AA792">
        <v>519.79999999999995</v>
      </c>
      <c r="AB792">
        <v>0</v>
      </c>
      <c r="AC792">
        <v>0</v>
      </c>
      <c r="AD792">
        <v>0</v>
      </c>
      <c r="AE792">
        <v>519.79999999999995</v>
      </c>
      <c r="AF792">
        <v>0</v>
      </c>
      <c r="AG792">
        <v>0</v>
      </c>
      <c r="AH792">
        <v>0</v>
      </c>
      <c r="AI792">
        <v>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2.9999999999999997E-4</v>
      </c>
      <c r="AU792" t="s">
        <v>3</v>
      </c>
      <c r="AV792">
        <v>0</v>
      </c>
      <c r="AW792">
        <v>2</v>
      </c>
      <c r="AX792">
        <v>53553780</v>
      </c>
      <c r="AY792">
        <v>1</v>
      </c>
      <c r="AZ792">
        <v>0</v>
      </c>
      <c r="BA792">
        <v>738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Y792*Source!I377</f>
        <v>8.3999999999999995E-3</v>
      </c>
      <c r="CY792">
        <f>AA792</f>
        <v>519.79999999999995</v>
      </c>
      <c r="CZ792">
        <f>AE792</f>
        <v>519.79999999999995</v>
      </c>
      <c r="DA792">
        <f>AI792</f>
        <v>1</v>
      </c>
      <c r="DB792">
        <f>ROUND(ROUND(AT792*CZ792,2),2)</f>
        <v>0.16</v>
      </c>
      <c r="DC792">
        <f>ROUND(ROUND(AT792*AG792,2),2)</f>
        <v>0</v>
      </c>
    </row>
    <row r="793" spans="1:107" x14ac:dyDescent="0.2">
      <c r="A793">
        <f>ROW(Source!A378)</f>
        <v>378</v>
      </c>
      <c r="B793">
        <v>53551707</v>
      </c>
      <c r="C793">
        <v>53553764</v>
      </c>
      <c r="D793">
        <v>18410171</v>
      </c>
      <c r="E793">
        <v>1</v>
      </c>
      <c r="F793">
        <v>1</v>
      </c>
      <c r="G793">
        <v>1</v>
      </c>
      <c r="H793">
        <v>1</v>
      </c>
      <c r="I793" t="s">
        <v>1839</v>
      </c>
      <c r="J793" t="s">
        <v>3</v>
      </c>
      <c r="K793" t="s">
        <v>1840</v>
      </c>
      <c r="L793">
        <v>1369</v>
      </c>
      <c r="N793">
        <v>1013</v>
      </c>
      <c r="O793" t="s">
        <v>1486</v>
      </c>
      <c r="P793" t="s">
        <v>1486</v>
      </c>
      <c r="Q793">
        <v>1</v>
      </c>
      <c r="W793">
        <v>0</v>
      </c>
      <c r="X793">
        <v>1151098980</v>
      </c>
      <c r="Y793">
        <v>1.9308499999999997</v>
      </c>
      <c r="AA793">
        <v>0</v>
      </c>
      <c r="AB793">
        <v>0</v>
      </c>
      <c r="AC793">
        <v>0</v>
      </c>
      <c r="AD793">
        <v>316.10000000000002</v>
      </c>
      <c r="AE793">
        <v>0</v>
      </c>
      <c r="AF793">
        <v>0</v>
      </c>
      <c r="AG793">
        <v>0</v>
      </c>
      <c r="AH793">
        <v>316.10000000000002</v>
      </c>
      <c r="AI793">
        <v>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1</v>
      </c>
      <c r="AQ793">
        <v>0</v>
      </c>
      <c r="AR793">
        <v>0</v>
      </c>
      <c r="AS793" t="s">
        <v>3</v>
      </c>
      <c r="AT793">
        <v>1.46</v>
      </c>
      <c r="AU793" t="s">
        <v>62</v>
      </c>
      <c r="AV793">
        <v>1</v>
      </c>
      <c r="AW793">
        <v>2</v>
      </c>
      <c r="AX793">
        <v>53553773</v>
      </c>
      <c r="AY793">
        <v>2</v>
      </c>
      <c r="AZ793">
        <v>137216</v>
      </c>
      <c r="BA793">
        <v>739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Y793*Source!I378</f>
        <v>54.063799999999993</v>
      </c>
      <c r="CY793">
        <f>AD793</f>
        <v>316.10000000000002</v>
      </c>
      <c r="CZ793">
        <f>AH793</f>
        <v>316.10000000000002</v>
      </c>
      <c r="DA793">
        <f>AL793</f>
        <v>1</v>
      </c>
      <c r="DB793">
        <f>ROUND((ROUND(AT793*CZ793,2)*ROUND((1.15*1.15),7)),2)</f>
        <v>610.35</v>
      </c>
      <c r="DC793">
        <f>ROUND((ROUND(AT793*AG793,2)*ROUND((1.15*1.15),7)),2)</f>
        <v>0</v>
      </c>
    </row>
    <row r="794" spans="1:107" x14ac:dyDescent="0.2">
      <c r="A794">
        <f>ROW(Source!A378)</f>
        <v>378</v>
      </c>
      <c r="B794">
        <v>53551707</v>
      </c>
      <c r="C794">
        <v>53553764</v>
      </c>
      <c r="D794">
        <v>29172657</v>
      </c>
      <c r="E794">
        <v>1</v>
      </c>
      <c r="F794">
        <v>1</v>
      </c>
      <c r="G794">
        <v>1</v>
      </c>
      <c r="H794">
        <v>2</v>
      </c>
      <c r="I794" t="s">
        <v>1588</v>
      </c>
      <c r="J794" t="s">
        <v>1589</v>
      </c>
      <c r="K794" t="s">
        <v>1590</v>
      </c>
      <c r="L794">
        <v>1368</v>
      </c>
      <c r="N794">
        <v>1011</v>
      </c>
      <c r="O794" t="s">
        <v>1494</v>
      </c>
      <c r="P794" t="s">
        <v>1494</v>
      </c>
      <c r="Q794">
        <v>1</v>
      </c>
      <c r="W794">
        <v>0</v>
      </c>
      <c r="X794">
        <v>1474986261</v>
      </c>
      <c r="Y794">
        <v>0.17249999999999999</v>
      </c>
      <c r="AA794">
        <v>0</v>
      </c>
      <c r="AB794">
        <v>8.1</v>
      </c>
      <c r="AC794">
        <v>0</v>
      </c>
      <c r="AD794">
        <v>0</v>
      </c>
      <c r="AE794">
        <v>0</v>
      </c>
      <c r="AF794">
        <v>8.1</v>
      </c>
      <c r="AG794">
        <v>0</v>
      </c>
      <c r="AH794">
        <v>0</v>
      </c>
      <c r="AI794">
        <v>1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1</v>
      </c>
      <c r="AQ794">
        <v>0</v>
      </c>
      <c r="AR794">
        <v>0</v>
      </c>
      <c r="AS794" t="s">
        <v>3</v>
      </c>
      <c r="AT794">
        <v>0.12</v>
      </c>
      <c r="AU794" t="s">
        <v>61</v>
      </c>
      <c r="AV794">
        <v>0</v>
      </c>
      <c r="AW794">
        <v>2</v>
      </c>
      <c r="AX794">
        <v>53553774</v>
      </c>
      <c r="AY794">
        <v>1</v>
      </c>
      <c r="AZ794">
        <v>6144</v>
      </c>
      <c r="BA794">
        <v>740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Y794*Source!I378</f>
        <v>4.83</v>
      </c>
      <c r="CY794">
        <f>AB794</f>
        <v>8.1</v>
      </c>
      <c r="CZ794">
        <f>AF794</f>
        <v>8.1</v>
      </c>
      <c r="DA794">
        <f>AJ794</f>
        <v>1</v>
      </c>
      <c r="DB794">
        <f>ROUND((ROUND(AT794*CZ794,2)*ROUND((1.25*1.15),7)),2)</f>
        <v>1.39</v>
      </c>
      <c r="DC794">
        <f>ROUND((ROUND(AT794*AG794,2)*ROUND((1.25*1.15),7)),2)</f>
        <v>0</v>
      </c>
    </row>
    <row r="795" spans="1:107" x14ac:dyDescent="0.2">
      <c r="A795">
        <f>ROW(Source!A378)</f>
        <v>378</v>
      </c>
      <c r="B795">
        <v>53551707</v>
      </c>
      <c r="C795">
        <v>53553764</v>
      </c>
      <c r="D795">
        <v>29174500</v>
      </c>
      <c r="E795">
        <v>1</v>
      </c>
      <c r="F795">
        <v>1</v>
      </c>
      <c r="G795">
        <v>1</v>
      </c>
      <c r="H795">
        <v>2</v>
      </c>
      <c r="I795" t="s">
        <v>1681</v>
      </c>
      <c r="J795" t="s">
        <v>1682</v>
      </c>
      <c r="K795" t="s">
        <v>1683</v>
      </c>
      <c r="L795">
        <v>1368</v>
      </c>
      <c r="N795">
        <v>1011</v>
      </c>
      <c r="O795" t="s">
        <v>1494</v>
      </c>
      <c r="P795" t="s">
        <v>1494</v>
      </c>
      <c r="Q795">
        <v>1</v>
      </c>
      <c r="W795">
        <v>0</v>
      </c>
      <c r="X795">
        <v>-1867053656</v>
      </c>
      <c r="Y795">
        <v>0.388125</v>
      </c>
      <c r="AA795">
        <v>0</v>
      </c>
      <c r="AB795">
        <v>1.95</v>
      </c>
      <c r="AC795">
        <v>0</v>
      </c>
      <c r="AD795">
        <v>0</v>
      </c>
      <c r="AE795">
        <v>0</v>
      </c>
      <c r="AF795">
        <v>1.95</v>
      </c>
      <c r="AG795">
        <v>0</v>
      </c>
      <c r="AH795">
        <v>0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1</v>
      </c>
      <c r="AQ795">
        <v>0</v>
      </c>
      <c r="AR795">
        <v>0</v>
      </c>
      <c r="AS795" t="s">
        <v>3</v>
      </c>
      <c r="AT795">
        <v>0.27</v>
      </c>
      <c r="AU795" t="s">
        <v>61</v>
      </c>
      <c r="AV795">
        <v>0</v>
      </c>
      <c r="AW795">
        <v>2</v>
      </c>
      <c r="AX795">
        <v>53553775</v>
      </c>
      <c r="AY795">
        <v>1</v>
      </c>
      <c r="AZ795">
        <v>6144</v>
      </c>
      <c r="BA795">
        <v>741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Y795*Source!I378</f>
        <v>10.8675</v>
      </c>
      <c r="CY795">
        <f>AB795</f>
        <v>1.95</v>
      </c>
      <c r="CZ795">
        <f>AF795</f>
        <v>1.95</v>
      </c>
      <c r="DA795">
        <f>AJ795</f>
        <v>1</v>
      </c>
      <c r="DB795">
        <f>ROUND((ROUND(AT795*CZ795,2)*ROUND((1.25*1.15),7)),2)</f>
        <v>0.76</v>
      </c>
      <c r="DC795">
        <f>ROUND((ROUND(AT795*AG795,2)*ROUND((1.25*1.15),7)),2)</f>
        <v>0</v>
      </c>
    </row>
    <row r="796" spans="1:107" x14ac:dyDescent="0.2">
      <c r="A796">
        <f>ROW(Source!A378)</f>
        <v>378</v>
      </c>
      <c r="B796">
        <v>53551707</v>
      </c>
      <c r="C796">
        <v>53553764</v>
      </c>
      <c r="D796">
        <v>29174913</v>
      </c>
      <c r="E796">
        <v>1</v>
      </c>
      <c r="F796">
        <v>1</v>
      </c>
      <c r="G796">
        <v>1</v>
      </c>
      <c r="H796">
        <v>2</v>
      </c>
      <c r="I796" t="s">
        <v>1513</v>
      </c>
      <c r="J796" t="s">
        <v>1514</v>
      </c>
      <c r="K796" t="s">
        <v>1515</v>
      </c>
      <c r="L796">
        <v>1368</v>
      </c>
      <c r="N796">
        <v>1011</v>
      </c>
      <c r="O796" t="s">
        <v>1494</v>
      </c>
      <c r="P796" t="s">
        <v>1494</v>
      </c>
      <c r="Q796">
        <v>1</v>
      </c>
      <c r="W796">
        <v>0</v>
      </c>
      <c r="X796">
        <v>1230759911</v>
      </c>
      <c r="Y796">
        <v>1.4374999999999999E-2</v>
      </c>
      <c r="AA796">
        <v>0</v>
      </c>
      <c r="AB796">
        <v>87.17</v>
      </c>
      <c r="AC796">
        <v>11.6</v>
      </c>
      <c r="AD796">
        <v>0</v>
      </c>
      <c r="AE796">
        <v>0</v>
      </c>
      <c r="AF796">
        <v>87.17</v>
      </c>
      <c r="AG796">
        <v>11.6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1</v>
      </c>
      <c r="AQ796">
        <v>0</v>
      </c>
      <c r="AR796">
        <v>0</v>
      </c>
      <c r="AS796" t="s">
        <v>3</v>
      </c>
      <c r="AT796">
        <v>0.01</v>
      </c>
      <c r="AU796" t="s">
        <v>61</v>
      </c>
      <c r="AV796">
        <v>0</v>
      </c>
      <c r="AW796">
        <v>2</v>
      </c>
      <c r="AX796">
        <v>53553776</v>
      </c>
      <c r="AY796">
        <v>1</v>
      </c>
      <c r="AZ796">
        <v>6144</v>
      </c>
      <c r="BA796">
        <v>742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Y796*Source!I378</f>
        <v>0.40249999999999997</v>
      </c>
      <c r="CY796">
        <f>AB796</f>
        <v>87.17</v>
      </c>
      <c r="CZ796">
        <f>AF796</f>
        <v>87.17</v>
      </c>
      <c r="DA796">
        <f>AJ796</f>
        <v>1</v>
      </c>
      <c r="DB796">
        <f>ROUND((ROUND(AT796*CZ796,2)*ROUND((1.25*1.15),7)),2)</f>
        <v>1.25</v>
      </c>
      <c r="DC796">
        <f>ROUND((ROUND(AT796*AG796,2)*ROUND((1.25*1.15),7)),2)</f>
        <v>0.17</v>
      </c>
    </row>
    <row r="797" spans="1:107" x14ac:dyDescent="0.2">
      <c r="A797">
        <f>ROW(Source!A378)</f>
        <v>378</v>
      </c>
      <c r="B797">
        <v>53551707</v>
      </c>
      <c r="C797">
        <v>53553764</v>
      </c>
      <c r="D797">
        <v>29113986</v>
      </c>
      <c r="E797">
        <v>1</v>
      </c>
      <c r="F797">
        <v>1</v>
      </c>
      <c r="G797">
        <v>1</v>
      </c>
      <c r="H797">
        <v>3</v>
      </c>
      <c r="I797" t="s">
        <v>1841</v>
      </c>
      <c r="J797" t="s">
        <v>1842</v>
      </c>
      <c r="K797" t="s">
        <v>1843</v>
      </c>
      <c r="L797">
        <v>1348</v>
      </c>
      <c r="N797">
        <v>1009</v>
      </c>
      <c r="O797" t="s">
        <v>26</v>
      </c>
      <c r="P797" t="s">
        <v>26</v>
      </c>
      <c r="Q797">
        <v>1000</v>
      </c>
      <c r="W797">
        <v>0</v>
      </c>
      <c r="X797">
        <v>-2063358494</v>
      </c>
      <c r="Y797">
        <v>1.1E-4</v>
      </c>
      <c r="AA797">
        <v>63622.68</v>
      </c>
      <c r="AB797">
        <v>0</v>
      </c>
      <c r="AC797">
        <v>0</v>
      </c>
      <c r="AD797">
        <v>0</v>
      </c>
      <c r="AE797">
        <v>10362</v>
      </c>
      <c r="AF797">
        <v>0</v>
      </c>
      <c r="AG797">
        <v>0</v>
      </c>
      <c r="AH797">
        <v>0</v>
      </c>
      <c r="AI797">
        <v>6.14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1.1E-4</v>
      </c>
      <c r="AU797" t="s">
        <v>3</v>
      </c>
      <c r="AV797">
        <v>0</v>
      </c>
      <c r="AW797">
        <v>2</v>
      </c>
      <c r="AX797">
        <v>53553777</v>
      </c>
      <c r="AY797">
        <v>1</v>
      </c>
      <c r="AZ797">
        <v>0</v>
      </c>
      <c r="BA797">
        <v>743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Y797*Source!I378</f>
        <v>3.0800000000000003E-3</v>
      </c>
      <c r="CY797">
        <f>AA797</f>
        <v>63622.68</v>
      </c>
      <c r="CZ797">
        <f>AE797</f>
        <v>10362</v>
      </c>
      <c r="DA797">
        <f>AI797</f>
        <v>6.14</v>
      </c>
      <c r="DB797">
        <f>ROUND(ROUND(AT797*CZ797,2),2)</f>
        <v>1.1399999999999999</v>
      </c>
      <c r="DC797">
        <f>ROUND(ROUND(AT797*AG797,2),2)</f>
        <v>0</v>
      </c>
    </row>
    <row r="798" spans="1:107" x14ac:dyDescent="0.2">
      <c r="A798">
        <f>ROW(Source!A378)</f>
        <v>378</v>
      </c>
      <c r="B798">
        <v>53551707</v>
      </c>
      <c r="C798">
        <v>53553764</v>
      </c>
      <c r="D798">
        <v>29131328</v>
      </c>
      <c r="E798">
        <v>1</v>
      </c>
      <c r="F798">
        <v>1</v>
      </c>
      <c r="G798">
        <v>1</v>
      </c>
      <c r="H798">
        <v>3</v>
      </c>
      <c r="I798" t="s">
        <v>1844</v>
      </c>
      <c r="J798" t="s">
        <v>1845</v>
      </c>
      <c r="K798" t="s">
        <v>1846</v>
      </c>
      <c r="L798">
        <v>1348</v>
      </c>
      <c r="N798">
        <v>1009</v>
      </c>
      <c r="O798" t="s">
        <v>26</v>
      </c>
      <c r="P798" t="s">
        <v>26</v>
      </c>
      <c r="Q798">
        <v>1000</v>
      </c>
      <c r="W798">
        <v>0</v>
      </c>
      <c r="X798">
        <v>1970784338</v>
      </c>
      <c r="Y798">
        <v>4.2999999999999999E-4</v>
      </c>
      <c r="AA798">
        <v>36926.699999999997</v>
      </c>
      <c r="AB798">
        <v>0</v>
      </c>
      <c r="AC798">
        <v>0</v>
      </c>
      <c r="AD798">
        <v>0</v>
      </c>
      <c r="AE798">
        <v>6014.12</v>
      </c>
      <c r="AF798">
        <v>0</v>
      </c>
      <c r="AG798">
        <v>0</v>
      </c>
      <c r="AH798">
        <v>0</v>
      </c>
      <c r="AI798">
        <v>6.14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4.2999999999999999E-4</v>
      </c>
      <c r="AU798" t="s">
        <v>3</v>
      </c>
      <c r="AV798">
        <v>0</v>
      </c>
      <c r="AW798">
        <v>2</v>
      </c>
      <c r="AX798">
        <v>53553778</v>
      </c>
      <c r="AY798">
        <v>1</v>
      </c>
      <c r="AZ798">
        <v>0</v>
      </c>
      <c r="BA798">
        <v>744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Y798*Source!I378</f>
        <v>1.204E-2</v>
      </c>
      <c r="CY798">
        <f>AA798</f>
        <v>36926.699999999997</v>
      </c>
      <c r="CZ798">
        <f>AE798</f>
        <v>6014.12</v>
      </c>
      <c r="DA798">
        <f>AI798</f>
        <v>6.14</v>
      </c>
      <c r="DB798">
        <f>ROUND(ROUND(AT798*CZ798,2),2)</f>
        <v>2.59</v>
      </c>
      <c r="DC798">
        <f>ROUND(ROUND(AT798*AG798,2),2)</f>
        <v>0</v>
      </c>
    </row>
    <row r="799" spans="1:107" x14ac:dyDescent="0.2">
      <c r="A799">
        <f>ROW(Source!A378)</f>
        <v>378</v>
      </c>
      <c r="B799">
        <v>53551707</v>
      </c>
      <c r="C799">
        <v>53553764</v>
      </c>
      <c r="D799">
        <v>38273852</v>
      </c>
      <c r="E799">
        <v>1</v>
      </c>
      <c r="F799">
        <v>1</v>
      </c>
      <c r="G799">
        <v>1</v>
      </c>
      <c r="H799">
        <v>3</v>
      </c>
      <c r="I799" t="s">
        <v>599</v>
      </c>
      <c r="J799" t="s">
        <v>601</v>
      </c>
      <c r="K799" t="s">
        <v>600</v>
      </c>
      <c r="L799">
        <v>1354</v>
      </c>
      <c r="N799">
        <v>1010</v>
      </c>
      <c r="O799" t="s">
        <v>160</v>
      </c>
      <c r="P799" t="s">
        <v>160</v>
      </c>
      <c r="Q799">
        <v>1</v>
      </c>
      <c r="W799">
        <v>0</v>
      </c>
      <c r="X799">
        <v>-798566015</v>
      </c>
      <c r="Y799">
        <v>1</v>
      </c>
      <c r="AA799">
        <v>634.77</v>
      </c>
      <c r="AB799">
        <v>0</v>
      </c>
      <c r="AC799">
        <v>0</v>
      </c>
      <c r="AD799">
        <v>0</v>
      </c>
      <c r="AE799">
        <v>305.18</v>
      </c>
      <c r="AF799">
        <v>0</v>
      </c>
      <c r="AG799">
        <v>0</v>
      </c>
      <c r="AH799">
        <v>0</v>
      </c>
      <c r="AI799">
        <v>2.08</v>
      </c>
      <c r="AJ799">
        <v>1</v>
      </c>
      <c r="AK799">
        <v>1</v>
      </c>
      <c r="AL799">
        <v>1</v>
      </c>
      <c r="AN799">
        <v>0</v>
      </c>
      <c r="AO799">
        <v>0</v>
      </c>
      <c r="AP799">
        <v>0</v>
      </c>
      <c r="AQ799">
        <v>0</v>
      </c>
      <c r="AR799">
        <v>0</v>
      </c>
      <c r="AS799" t="s">
        <v>3</v>
      </c>
      <c r="AT799">
        <v>1</v>
      </c>
      <c r="AU799" t="s">
        <v>3</v>
      </c>
      <c r="AV799">
        <v>0</v>
      </c>
      <c r="AW799">
        <v>1</v>
      </c>
      <c r="AX799">
        <v>-1</v>
      </c>
      <c r="AY799">
        <v>0</v>
      </c>
      <c r="AZ799">
        <v>0</v>
      </c>
      <c r="BA799" t="s">
        <v>3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Y799*Source!I378</f>
        <v>28</v>
      </c>
      <c r="CY799">
        <f>AA799</f>
        <v>634.77</v>
      </c>
      <c r="CZ799">
        <f>AE799</f>
        <v>305.18</v>
      </c>
      <c r="DA799">
        <f>AI799</f>
        <v>2.08</v>
      </c>
      <c r="DB799">
        <f>ROUND(ROUND(AT799*CZ799,2),2)</f>
        <v>305.18</v>
      </c>
      <c r="DC799">
        <f>ROUND(ROUND(AT799*AG799,2),2)</f>
        <v>0</v>
      </c>
    </row>
    <row r="800" spans="1:107" x14ac:dyDescent="0.2">
      <c r="A800">
        <f>ROW(Source!A378)</f>
        <v>378</v>
      </c>
      <c r="B800">
        <v>53551707</v>
      </c>
      <c r="C800">
        <v>53553764</v>
      </c>
      <c r="D800">
        <v>29145157</v>
      </c>
      <c r="E800">
        <v>1</v>
      </c>
      <c r="F800">
        <v>1</v>
      </c>
      <c r="G800">
        <v>1</v>
      </c>
      <c r="H800">
        <v>3</v>
      </c>
      <c r="I800" t="s">
        <v>1847</v>
      </c>
      <c r="J800" t="s">
        <v>1848</v>
      </c>
      <c r="K800" t="s">
        <v>1849</v>
      </c>
      <c r="L800">
        <v>1339</v>
      </c>
      <c r="N800">
        <v>1007</v>
      </c>
      <c r="O800" t="s">
        <v>425</v>
      </c>
      <c r="P800" t="s">
        <v>425</v>
      </c>
      <c r="Q800">
        <v>1</v>
      </c>
      <c r="W800">
        <v>0</v>
      </c>
      <c r="X800">
        <v>-211956249</v>
      </c>
      <c r="Y800">
        <v>2.9999999999999997E-4</v>
      </c>
      <c r="AA800">
        <v>3191.57</v>
      </c>
      <c r="AB800">
        <v>0</v>
      </c>
      <c r="AC800">
        <v>0</v>
      </c>
      <c r="AD800">
        <v>0</v>
      </c>
      <c r="AE800">
        <v>519.79999999999995</v>
      </c>
      <c r="AF800">
        <v>0</v>
      </c>
      <c r="AG800">
        <v>0</v>
      </c>
      <c r="AH800">
        <v>0</v>
      </c>
      <c r="AI800">
        <v>6.14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2.9999999999999997E-4</v>
      </c>
      <c r="AU800" t="s">
        <v>3</v>
      </c>
      <c r="AV800">
        <v>0</v>
      </c>
      <c r="AW800">
        <v>2</v>
      </c>
      <c r="AX800">
        <v>53553780</v>
      </c>
      <c r="AY800">
        <v>1</v>
      </c>
      <c r="AZ800">
        <v>0</v>
      </c>
      <c r="BA800">
        <v>746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Y800*Source!I378</f>
        <v>8.3999999999999995E-3</v>
      </c>
      <c r="CY800">
        <f>AA800</f>
        <v>3191.57</v>
      </c>
      <c r="CZ800">
        <f>AE800</f>
        <v>519.79999999999995</v>
      </c>
      <c r="DA800">
        <f>AI800</f>
        <v>6.14</v>
      </c>
      <c r="DB800">
        <f>ROUND(ROUND(AT800*CZ800,2),2)</f>
        <v>0.16</v>
      </c>
      <c r="DC800">
        <f>ROUND(ROUND(AT800*AG800,2),2)</f>
        <v>0</v>
      </c>
    </row>
    <row r="801" spans="1:107" x14ac:dyDescent="0.2">
      <c r="A801">
        <f>ROW(Source!A416)</f>
        <v>416</v>
      </c>
      <c r="B801">
        <v>53551706</v>
      </c>
      <c r="C801">
        <v>53553782</v>
      </c>
      <c r="D801">
        <v>18409661</v>
      </c>
      <c r="E801">
        <v>1</v>
      </c>
      <c r="F801">
        <v>1</v>
      </c>
      <c r="G801">
        <v>1</v>
      </c>
      <c r="H801">
        <v>1</v>
      </c>
      <c r="I801" t="s">
        <v>1850</v>
      </c>
      <c r="J801" t="s">
        <v>3</v>
      </c>
      <c r="K801" t="s">
        <v>1851</v>
      </c>
      <c r="L801">
        <v>1369</v>
      </c>
      <c r="N801">
        <v>1013</v>
      </c>
      <c r="O801" t="s">
        <v>1486</v>
      </c>
      <c r="P801" t="s">
        <v>1486</v>
      </c>
      <c r="Q801">
        <v>1</v>
      </c>
      <c r="W801">
        <v>0</v>
      </c>
      <c r="X801">
        <v>1989723076</v>
      </c>
      <c r="Y801">
        <v>8.4064999999999994</v>
      </c>
      <c r="AA801">
        <v>0</v>
      </c>
      <c r="AB801">
        <v>0</v>
      </c>
      <c r="AC801">
        <v>0</v>
      </c>
      <c r="AD801">
        <v>304.47000000000003</v>
      </c>
      <c r="AE801">
        <v>0</v>
      </c>
      <c r="AF801">
        <v>0</v>
      </c>
      <c r="AG801">
        <v>0</v>
      </c>
      <c r="AH801">
        <v>304.47000000000003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1</v>
      </c>
      <c r="AQ801">
        <v>0</v>
      </c>
      <c r="AR801">
        <v>0</v>
      </c>
      <c r="AS801" t="s">
        <v>3</v>
      </c>
      <c r="AT801">
        <v>7.31</v>
      </c>
      <c r="AU801" t="s">
        <v>16</v>
      </c>
      <c r="AV801">
        <v>1</v>
      </c>
      <c r="AW801">
        <v>2</v>
      </c>
      <c r="AX801">
        <v>53553787</v>
      </c>
      <c r="AY801">
        <v>2</v>
      </c>
      <c r="AZ801">
        <v>131072</v>
      </c>
      <c r="BA801">
        <v>747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Y801*Source!I416</f>
        <v>2.7405189999999999</v>
      </c>
      <c r="CY801">
        <f>AD801</f>
        <v>304.47000000000003</v>
      </c>
      <c r="CZ801">
        <f>AH801</f>
        <v>304.47000000000003</v>
      </c>
      <c r="DA801">
        <f>AL801</f>
        <v>1</v>
      </c>
      <c r="DB801">
        <f>ROUND((ROUND(AT801*CZ801,2)*ROUND(1.15,7)),2)</f>
        <v>2559.5300000000002</v>
      </c>
      <c r="DC801">
        <f>ROUND((ROUND(AT801*AG801,2)*ROUND(1.15,7)),2)</f>
        <v>0</v>
      </c>
    </row>
    <row r="802" spans="1:107" x14ac:dyDescent="0.2">
      <c r="A802">
        <f>ROW(Source!A416)</f>
        <v>416</v>
      </c>
      <c r="B802">
        <v>53551706</v>
      </c>
      <c r="C802">
        <v>53553782</v>
      </c>
      <c r="D802">
        <v>121548</v>
      </c>
      <c r="E802">
        <v>1</v>
      </c>
      <c r="F802">
        <v>1</v>
      </c>
      <c r="G802">
        <v>1</v>
      </c>
      <c r="H802">
        <v>1</v>
      </c>
      <c r="I802" t="s">
        <v>31</v>
      </c>
      <c r="J802" t="s">
        <v>3</v>
      </c>
      <c r="K802" t="s">
        <v>1489</v>
      </c>
      <c r="L802">
        <v>608254</v>
      </c>
      <c r="N802">
        <v>1013</v>
      </c>
      <c r="O802" t="s">
        <v>1490</v>
      </c>
      <c r="P802" t="s">
        <v>1490</v>
      </c>
      <c r="Q802">
        <v>1</v>
      </c>
      <c r="W802">
        <v>0</v>
      </c>
      <c r="X802">
        <v>-185737400</v>
      </c>
      <c r="Y802">
        <v>0.22999999999999998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1</v>
      </c>
      <c r="AQ802">
        <v>0</v>
      </c>
      <c r="AR802">
        <v>0</v>
      </c>
      <c r="AS802" t="s">
        <v>3</v>
      </c>
      <c r="AT802">
        <v>0.2</v>
      </c>
      <c r="AU802" t="s">
        <v>16</v>
      </c>
      <c r="AV802">
        <v>2</v>
      </c>
      <c r="AW802">
        <v>2</v>
      </c>
      <c r="AX802">
        <v>53553788</v>
      </c>
      <c r="AY802">
        <v>1</v>
      </c>
      <c r="AZ802">
        <v>0</v>
      </c>
      <c r="BA802">
        <v>748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Y802*Source!I416</f>
        <v>7.4979999999999991E-2</v>
      </c>
      <c r="CY802">
        <f>AD802</f>
        <v>0</v>
      </c>
      <c r="CZ802">
        <f>AH802</f>
        <v>0</v>
      </c>
      <c r="DA802">
        <f>AL802</f>
        <v>1</v>
      </c>
      <c r="DB802">
        <f>ROUND((ROUND(AT802*CZ802,2)*ROUND(1.15,7)),2)</f>
        <v>0</v>
      </c>
      <c r="DC802">
        <f>ROUND((ROUND(AT802*AG802,2)*ROUND(1.15,7)),2)</f>
        <v>0</v>
      </c>
    </row>
    <row r="803" spans="1:107" x14ac:dyDescent="0.2">
      <c r="A803">
        <f>ROW(Source!A416)</f>
        <v>416</v>
      </c>
      <c r="B803">
        <v>53551706</v>
      </c>
      <c r="C803">
        <v>53553782</v>
      </c>
      <c r="D803">
        <v>29172556</v>
      </c>
      <c r="E803">
        <v>1</v>
      </c>
      <c r="F803">
        <v>1</v>
      </c>
      <c r="G803">
        <v>1</v>
      </c>
      <c r="H803">
        <v>2</v>
      </c>
      <c r="I803" t="s">
        <v>1647</v>
      </c>
      <c r="J803" t="s">
        <v>1667</v>
      </c>
      <c r="K803" t="s">
        <v>1649</v>
      </c>
      <c r="L803">
        <v>1368</v>
      </c>
      <c r="N803">
        <v>1011</v>
      </c>
      <c r="O803" t="s">
        <v>1494</v>
      </c>
      <c r="P803" t="s">
        <v>1494</v>
      </c>
      <c r="Q803">
        <v>1</v>
      </c>
      <c r="W803">
        <v>0</v>
      </c>
      <c r="X803">
        <v>344519037</v>
      </c>
      <c r="Y803">
        <v>0.22999999999999998</v>
      </c>
      <c r="AA803">
        <v>0</v>
      </c>
      <c r="AB803">
        <v>31.26</v>
      </c>
      <c r="AC803">
        <v>13.5</v>
      </c>
      <c r="AD803">
        <v>0</v>
      </c>
      <c r="AE803">
        <v>0</v>
      </c>
      <c r="AF803">
        <v>31.26</v>
      </c>
      <c r="AG803">
        <v>13.5</v>
      </c>
      <c r="AH803">
        <v>0</v>
      </c>
      <c r="AI803">
        <v>1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1</v>
      </c>
      <c r="AQ803">
        <v>0</v>
      </c>
      <c r="AR803">
        <v>0</v>
      </c>
      <c r="AS803" t="s">
        <v>3</v>
      </c>
      <c r="AT803">
        <v>0.2</v>
      </c>
      <c r="AU803" t="s">
        <v>16</v>
      </c>
      <c r="AV803">
        <v>0</v>
      </c>
      <c r="AW803">
        <v>2</v>
      </c>
      <c r="AX803">
        <v>53553789</v>
      </c>
      <c r="AY803">
        <v>1</v>
      </c>
      <c r="AZ803">
        <v>0</v>
      </c>
      <c r="BA803">
        <v>749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Y803*Source!I416</f>
        <v>7.4979999999999991E-2</v>
      </c>
      <c r="CY803">
        <f>AB803</f>
        <v>31.26</v>
      </c>
      <c r="CZ803">
        <f>AF803</f>
        <v>31.26</v>
      </c>
      <c r="DA803">
        <f>AJ803</f>
        <v>1</v>
      </c>
      <c r="DB803">
        <f>ROUND((ROUND(AT803*CZ803,2)*ROUND(1.15,7)),2)</f>
        <v>7.19</v>
      </c>
      <c r="DC803">
        <f>ROUND((ROUND(AT803*AG803,2)*ROUND(1.15,7)),2)</f>
        <v>3.11</v>
      </c>
    </row>
    <row r="804" spans="1:107" x14ac:dyDescent="0.2">
      <c r="A804">
        <f>ROW(Source!A416)</f>
        <v>416</v>
      </c>
      <c r="B804">
        <v>53551706</v>
      </c>
      <c r="C804">
        <v>53553782</v>
      </c>
      <c r="D804">
        <v>41131183</v>
      </c>
      <c r="E804">
        <v>1</v>
      </c>
      <c r="F804">
        <v>1</v>
      </c>
      <c r="G804">
        <v>1</v>
      </c>
      <c r="H804">
        <v>3</v>
      </c>
      <c r="I804" t="s">
        <v>24</v>
      </c>
      <c r="J804" t="s">
        <v>399</v>
      </c>
      <c r="K804" t="s">
        <v>25</v>
      </c>
      <c r="L804">
        <v>1348</v>
      </c>
      <c r="N804">
        <v>1009</v>
      </c>
      <c r="O804" t="s">
        <v>26</v>
      </c>
      <c r="P804" t="s">
        <v>26</v>
      </c>
      <c r="Q804">
        <v>1000</v>
      </c>
      <c r="W804">
        <v>0</v>
      </c>
      <c r="X804">
        <v>529508801</v>
      </c>
      <c r="Y804">
        <v>4.993252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0</v>
      </c>
      <c r="AP804">
        <v>0</v>
      </c>
      <c r="AQ804">
        <v>0</v>
      </c>
      <c r="AR804">
        <v>0</v>
      </c>
      <c r="AS804" t="s">
        <v>3</v>
      </c>
      <c r="AT804">
        <v>4.993252</v>
      </c>
      <c r="AU804" t="s">
        <v>3</v>
      </c>
      <c r="AV804">
        <v>0</v>
      </c>
      <c r="AW804">
        <v>1</v>
      </c>
      <c r="AX804">
        <v>-1</v>
      </c>
      <c r="AY804">
        <v>0</v>
      </c>
      <c r="AZ804">
        <v>0</v>
      </c>
      <c r="BA804" t="s">
        <v>3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Y804*Source!I416</f>
        <v>1.6278001520000001</v>
      </c>
      <c r="CY804">
        <f>AA804</f>
        <v>0</v>
      </c>
      <c r="CZ804">
        <f>AE804</f>
        <v>0</v>
      </c>
      <c r="DA804">
        <f>AI804</f>
        <v>1</v>
      </c>
      <c r="DB804">
        <f>ROUND(ROUND(AT804*CZ804,2),2)</f>
        <v>0</v>
      </c>
      <c r="DC804">
        <f>ROUND(ROUND(AT804*AG804,2),2)</f>
        <v>0</v>
      </c>
    </row>
    <row r="805" spans="1:107" x14ac:dyDescent="0.2">
      <c r="A805">
        <f>ROW(Source!A417)</f>
        <v>417</v>
      </c>
      <c r="B805">
        <v>53551707</v>
      </c>
      <c r="C805">
        <v>53553782</v>
      </c>
      <c r="D805">
        <v>18409661</v>
      </c>
      <c r="E805">
        <v>1</v>
      </c>
      <c r="F805">
        <v>1</v>
      </c>
      <c r="G805">
        <v>1</v>
      </c>
      <c r="H805">
        <v>1</v>
      </c>
      <c r="I805" t="s">
        <v>1850</v>
      </c>
      <c r="J805" t="s">
        <v>3</v>
      </c>
      <c r="K805" t="s">
        <v>1851</v>
      </c>
      <c r="L805">
        <v>1369</v>
      </c>
      <c r="N805">
        <v>1013</v>
      </c>
      <c r="O805" t="s">
        <v>1486</v>
      </c>
      <c r="P805" t="s">
        <v>1486</v>
      </c>
      <c r="Q805">
        <v>1</v>
      </c>
      <c r="W805">
        <v>0</v>
      </c>
      <c r="X805">
        <v>1989723076</v>
      </c>
      <c r="Y805">
        <v>8.4064999999999994</v>
      </c>
      <c r="AA805">
        <v>0</v>
      </c>
      <c r="AB805">
        <v>0</v>
      </c>
      <c r="AC805">
        <v>0</v>
      </c>
      <c r="AD805">
        <v>304.47000000000003</v>
      </c>
      <c r="AE805">
        <v>0</v>
      </c>
      <c r="AF805">
        <v>0</v>
      </c>
      <c r="AG805">
        <v>0</v>
      </c>
      <c r="AH805">
        <v>304.47000000000003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1</v>
      </c>
      <c r="AQ805">
        <v>0</v>
      </c>
      <c r="AR805">
        <v>0</v>
      </c>
      <c r="AS805" t="s">
        <v>3</v>
      </c>
      <c r="AT805">
        <v>7.31</v>
      </c>
      <c r="AU805" t="s">
        <v>16</v>
      </c>
      <c r="AV805">
        <v>1</v>
      </c>
      <c r="AW805">
        <v>2</v>
      </c>
      <c r="AX805">
        <v>53553787</v>
      </c>
      <c r="AY805">
        <v>2</v>
      </c>
      <c r="AZ805">
        <v>131072</v>
      </c>
      <c r="BA805">
        <v>750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Y805*Source!I417</f>
        <v>2.7405189999999999</v>
      </c>
      <c r="CY805">
        <f>AD805</f>
        <v>304.47000000000003</v>
      </c>
      <c r="CZ805">
        <f>AH805</f>
        <v>304.47000000000003</v>
      </c>
      <c r="DA805">
        <f>AL805</f>
        <v>1</v>
      </c>
      <c r="DB805">
        <f>ROUND((ROUND(AT805*CZ805,2)*ROUND(1.15,7)),2)</f>
        <v>2559.5300000000002</v>
      </c>
      <c r="DC805">
        <f>ROUND((ROUND(AT805*AG805,2)*ROUND(1.15,7)),2)</f>
        <v>0</v>
      </c>
    </row>
    <row r="806" spans="1:107" x14ac:dyDescent="0.2">
      <c r="A806">
        <f>ROW(Source!A417)</f>
        <v>417</v>
      </c>
      <c r="B806">
        <v>53551707</v>
      </c>
      <c r="C806">
        <v>53553782</v>
      </c>
      <c r="D806">
        <v>121548</v>
      </c>
      <c r="E806">
        <v>1</v>
      </c>
      <c r="F806">
        <v>1</v>
      </c>
      <c r="G806">
        <v>1</v>
      </c>
      <c r="H806">
        <v>1</v>
      </c>
      <c r="I806" t="s">
        <v>31</v>
      </c>
      <c r="J806" t="s">
        <v>3</v>
      </c>
      <c r="K806" t="s">
        <v>1489</v>
      </c>
      <c r="L806">
        <v>608254</v>
      </c>
      <c r="N806">
        <v>1013</v>
      </c>
      <c r="O806" t="s">
        <v>1490</v>
      </c>
      <c r="P806" t="s">
        <v>1490</v>
      </c>
      <c r="Q806">
        <v>1</v>
      </c>
      <c r="W806">
        <v>0</v>
      </c>
      <c r="X806">
        <v>-185737400</v>
      </c>
      <c r="Y806">
        <v>0.22999999999999998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1</v>
      </c>
      <c r="AQ806">
        <v>0</v>
      </c>
      <c r="AR806">
        <v>0</v>
      </c>
      <c r="AS806" t="s">
        <v>3</v>
      </c>
      <c r="AT806">
        <v>0.2</v>
      </c>
      <c r="AU806" t="s">
        <v>16</v>
      </c>
      <c r="AV806">
        <v>2</v>
      </c>
      <c r="AW806">
        <v>2</v>
      </c>
      <c r="AX806">
        <v>53553788</v>
      </c>
      <c r="AY806">
        <v>1</v>
      </c>
      <c r="AZ806">
        <v>0</v>
      </c>
      <c r="BA806">
        <v>751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Y806*Source!I417</f>
        <v>7.4979999999999991E-2</v>
      </c>
      <c r="CY806">
        <f>AD806</f>
        <v>0</v>
      </c>
      <c r="CZ806">
        <f>AH806</f>
        <v>0</v>
      </c>
      <c r="DA806">
        <f>AL806</f>
        <v>1</v>
      </c>
      <c r="DB806">
        <f>ROUND((ROUND(AT806*CZ806,2)*ROUND(1.15,7)),2)</f>
        <v>0</v>
      </c>
      <c r="DC806">
        <f>ROUND((ROUND(AT806*AG806,2)*ROUND(1.15,7)),2)</f>
        <v>0</v>
      </c>
    </row>
    <row r="807" spans="1:107" x14ac:dyDescent="0.2">
      <c r="A807">
        <f>ROW(Source!A417)</f>
        <v>417</v>
      </c>
      <c r="B807">
        <v>53551707</v>
      </c>
      <c r="C807">
        <v>53553782</v>
      </c>
      <c r="D807">
        <v>29172556</v>
      </c>
      <c r="E807">
        <v>1</v>
      </c>
      <c r="F807">
        <v>1</v>
      </c>
      <c r="G807">
        <v>1</v>
      </c>
      <c r="H807">
        <v>2</v>
      </c>
      <c r="I807" t="s">
        <v>1647</v>
      </c>
      <c r="J807" t="s">
        <v>1667</v>
      </c>
      <c r="K807" t="s">
        <v>1649</v>
      </c>
      <c r="L807">
        <v>1368</v>
      </c>
      <c r="N807">
        <v>1011</v>
      </c>
      <c r="O807" t="s">
        <v>1494</v>
      </c>
      <c r="P807" t="s">
        <v>1494</v>
      </c>
      <c r="Q807">
        <v>1</v>
      </c>
      <c r="W807">
        <v>0</v>
      </c>
      <c r="X807">
        <v>344519037</v>
      </c>
      <c r="Y807">
        <v>0.22999999999999998</v>
      </c>
      <c r="AA807">
        <v>0</v>
      </c>
      <c r="AB807">
        <v>31.26</v>
      </c>
      <c r="AC807">
        <v>13.5</v>
      </c>
      <c r="AD807">
        <v>0</v>
      </c>
      <c r="AE807">
        <v>0</v>
      </c>
      <c r="AF807">
        <v>31.26</v>
      </c>
      <c r="AG807">
        <v>13.5</v>
      </c>
      <c r="AH807">
        <v>0</v>
      </c>
      <c r="AI807">
        <v>1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1</v>
      </c>
      <c r="AQ807">
        <v>0</v>
      </c>
      <c r="AR807">
        <v>0</v>
      </c>
      <c r="AS807" t="s">
        <v>3</v>
      </c>
      <c r="AT807">
        <v>0.2</v>
      </c>
      <c r="AU807" t="s">
        <v>16</v>
      </c>
      <c r="AV807">
        <v>0</v>
      </c>
      <c r="AW807">
        <v>2</v>
      </c>
      <c r="AX807">
        <v>53553789</v>
      </c>
      <c r="AY807">
        <v>1</v>
      </c>
      <c r="AZ807">
        <v>0</v>
      </c>
      <c r="BA807">
        <v>752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Y807*Source!I417</f>
        <v>7.4979999999999991E-2</v>
      </c>
      <c r="CY807">
        <f>AB807</f>
        <v>31.26</v>
      </c>
      <c r="CZ807">
        <f>AF807</f>
        <v>31.26</v>
      </c>
      <c r="DA807">
        <f>AJ807</f>
        <v>1</v>
      </c>
      <c r="DB807">
        <f>ROUND((ROUND(AT807*CZ807,2)*ROUND(1.15,7)),2)</f>
        <v>7.19</v>
      </c>
      <c r="DC807">
        <f>ROUND((ROUND(AT807*AG807,2)*ROUND(1.15,7)),2)</f>
        <v>3.11</v>
      </c>
    </row>
    <row r="808" spans="1:107" x14ac:dyDescent="0.2">
      <c r="A808">
        <f>ROW(Source!A417)</f>
        <v>417</v>
      </c>
      <c r="B808">
        <v>53551707</v>
      </c>
      <c r="C808">
        <v>53553782</v>
      </c>
      <c r="D808">
        <v>41131183</v>
      </c>
      <c r="E808">
        <v>1</v>
      </c>
      <c r="F808">
        <v>1</v>
      </c>
      <c r="G808">
        <v>1</v>
      </c>
      <c r="H808">
        <v>3</v>
      </c>
      <c r="I808" t="s">
        <v>24</v>
      </c>
      <c r="J808" t="s">
        <v>399</v>
      </c>
      <c r="K808" t="s">
        <v>25</v>
      </c>
      <c r="L808">
        <v>1348</v>
      </c>
      <c r="N808">
        <v>1009</v>
      </c>
      <c r="O808" t="s">
        <v>26</v>
      </c>
      <c r="P808" t="s">
        <v>26</v>
      </c>
      <c r="Q808">
        <v>1000</v>
      </c>
      <c r="W808">
        <v>0</v>
      </c>
      <c r="X808">
        <v>529508801</v>
      </c>
      <c r="Y808">
        <v>4.993252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6.14</v>
      </c>
      <c r="AJ808">
        <v>1</v>
      </c>
      <c r="AK808">
        <v>1</v>
      </c>
      <c r="AL808">
        <v>1</v>
      </c>
      <c r="AN808">
        <v>0</v>
      </c>
      <c r="AO808">
        <v>0</v>
      </c>
      <c r="AP808">
        <v>0</v>
      </c>
      <c r="AQ808">
        <v>0</v>
      </c>
      <c r="AR808">
        <v>0</v>
      </c>
      <c r="AS808" t="s">
        <v>3</v>
      </c>
      <c r="AT808">
        <v>4.993252</v>
      </c>
      <c r="AU808" t="s">
        <v>3</v>
      </c>
      <c r="AV808">
        <v>0</v>
      </c>
      <c r="AW808">
        <v>1</v>
      </c>
      <c r="AX808">
        <v>-1</v>
      </c>
      <c r="AY808">
        <v>0</v>
      </c>
      <c r="AZ808">
        <v>0</v>
      </c>
      <c r="BA808" t="s">
        <v>3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Y808*Source!I417</f>
        <v>1.6278001520000001</v>
      </c>
      <c r="CY808">
        <f>AA808</f>
        <v>0</v>
      </c>
      <c r="CZ808">
        <f>AE808</f>
        <v>0</v>
      </c>
      <c r="DA808">
        <f>AI808</f>
        <v>6.14</v>
      </c>
      <c r="DB808">
        <f>ROUND(ROUND(AT808*CZ808,2),2)</f>
        <v>0</v>
      </c>
      <c r="DC808">
        <f>ROUND(ROUND(AT808*AG808,2),2)</f>
        <v>0</v>
      </c>
    </row>
    <row r="809" spans="1:107" x14ac:dyDescent="0.2">
      <c r="A809">
        <f>ROW(Source!A420)</f>
        <v>420</v>
      </c>
      <c r="B809">
        <v>53551706</v>
      </c>
      <c r="C809">
        <v>53553791</v>
      </c>
      <c r="D809">
        <v>18407525</v>
      </c>
      <c r="E809">
        <v>1</v>
      </c>
      <c r="F809">
        <v>1</v>
      </c>
      <c r="G809">
        <v>1</v>
      </c>
      <c r="H809">
        <v>1</v>
      </c>
      <c r="I809" t="s">
        <v>1755</v>
      </c>
      <c r="J809" t="s">
        <v>3</v>
      </c>
      <c r="K809" t="s">
        <v>1756</v>
      </c>
      <c r="L809">
        <v>1369</v>
      </c>
      <c r="N809">
        <v>1013</v>
      </c>
      <c r="O809" t="s">
        <v>1486</v>
      </c>
      <c r="P809" t="s">
        <v>1486</v>
      </c>
      <c r="Q809">
        <v>1</v>
      </c>
      <c r="W809">
        <v>0</v>
      </c>
      <c r="X809">
        <v>-364664199</v>
      </c>
      <c r="Y809">
        <v>85.444999999999993</v>
      </c>
      <c r="AA809">
        <v>0</v>
      </c>
      <c r="AB809">
        <v>0</v>
      </c>
      <c r="AC809">
        <v>0</v>
      </c>
      <c r="AD809">
        <v>277.33999999999997</v>
      </c>
      <c r="AE809">
        <v>0</v>
      </c>
      <c r="AF809">
        <v>0</v>
      </c>
      <c r="AG809">
        <v>0</v>
      </c>
      <c r="AH809">
        <v>277.33999999999997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1</v>
      </c>
      <c r="AQ809">
        <v>0</v>
      </c>
      <c r="AR809">
        <v>0</v>
      </c>
      <c r="AS809" t="s">
        <v>3</v>
      </c>
      <c r="AT809">
        <v>74.3</v>
      </c>
      <c r="AU809" t="s">
        <v>16</v>
      </c>
      <c r="AV809">
        <v>1</v>
      </c>
      <c r="AW809">
        <v>2</v>
      </c>
      <c r="AX809">
        <v>53553798</v>
      </c>
      <c r="AY809">
        <v>2</v>
      </c>
      <c r="AZ809">
        <v>137216</v>
      </c>
      <c r="BA809">
        <v>753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Y809*Source!I420</f>
        <v>30.2218965</v>
      </c>
      <c r="CY809">
        <f>AD809</f>
        <v>277.33999999999997</v>
      </c>
      <c r="CZ809">
        <f>AH809</f>
        <v>277.33999999999997</v>
      </c>
      <c r="DA809">
        <f>AL809</f>
        <v>1</v>
      </c>
      <c r="DB809">
        <f>ROUND((ROUND(AT809*CZ809,2)*ROUND(1.15,7)),2)</f>
        <v>23697.31</v>
      </c>
      <c r="DC809">
        <f>ROUND((ROUND(AT809*AG809,2)*ROUND(1.15,7)),2)</f>
        <v>0</v>
      </c>
    </row>
    <row r="810" spans="1:107" x14ac:dyDescent="0.2">
      <c r="A810">
        <f>ROW(Source!A420)</f>
        <v>420</v>
      </c>
      <c r="B810">
        <v>53551706</v>
      </c>
      <c r="C810">
        <v>53553791</v>
      </c>
      <c r="D810">
        <v>121548</v>
      </c>
      <c r="E810">
        <v>1</v>
      </c>
      <c r="F810">
        <v>1</v>
      </c>
      <c r="G810">
        <v>1</v>
      </c>
      <c r="H810">
        <v>1</v>
      </c>
      <c r="I810" t="s">
        <v>31</v>
      </c>
      <c r="J810" t="s">
        <v>3</v>
      </c>
      <c r="K810" t="s">
        <v>1489</v>
      </c>
      <c r="L810">
        <v>608254</v>
      </c>
      <c r="N810">
        <v>1013</v>
      </c>
      <c r="O810" t="s">
        <v>1490</v>
      </c>
      <c r="P810" t="s">
        <v>1490</v>
      </c>
      <c r="Q810">
        <v>1</v>
      </c>
      <c r="W810">
        <v>0</v>
      </c>
      <c r="X810">
        <v>-185737400</v>
      </c>
      <c r="Y810">
        <v>2.2885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1.99</v>
      </c>
      <c r="AU810" t="s">
        <v>16</v>
      </c>
      <c r="AV810">
        <v>2</v>
      </c>
      <c r="AW810">
        <v>2</v>
      </c>
      <c r="AX810">
        <v>53553799</v>
      </c>
      <c r="AY810">
        <v>1</v>
      </c>
      <c r="AZ810">
        <v>6144</v>
      </c>
      <c r="BA810">
        <v>754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Y810*Source!I420</f>
        <v>0.80944245000000004</v>
      </c>
      <c r="CY810">
        <f>AD810</f>
        <v>0</v>
      </c>
      <c r="CZ810">
        <f>AH810</f>
        <v>0</v>
      </c>
      <c r="DA810">
        <f>AL810</f>
        <v>1</v>
      </c>
      <c r="DB810">
        <f>ROUND((ROUND(AT810*CZ810,2)*ROUND(1.15,7)),2)</f>
        <v>0</v>
      </c>
      <c r="DC810">
        <f>ROUND((ROUND(AT810*AG810,2)*ROUND(1.15,7)),2)</f>
        <v>0</v>
      </c>
    </row>
    <row r="811" spans="1:107" x14ac:dyDescent="0.2">
      <c r="A811">
        <f>ROW(Source!A420)</f>
        <v>420</v>
      </c>
      <c r="B811">
        <v>53551706</v>
      </c>
      <c r="C811">
        <v>53553791</v>
      </c>
      <c r="D811">
        <v>29172556</v>
      </c>
      <c r="E811">
        <v>1</v>
      </c>
      <c r="F811">
        <v>1</v>
      </c>
      <c r="G811">
        <v>1</v>
      </c>
      <c r="H811">
        <v>2</v>
      </c>
      <c r="I811" t="s">
        <v>1647</v>
      </c>
      <c r="J811" t="s">
        <v>1667</v>
      </c>
      <c r="K811" t="s">
        <v>1649</v>
      </c>
      <c r="L811">
        <v>1368</v>
      </c>
      <c r="N811">
        <v>1011</v>
      </c>
      <c r="O811" t="s">
        <v>1494</v>
      </c>
      <c r="P811" t="s">
        <v>1494</v>
      </c>
      <c r="Q811">
        <v>1</v>
      </c>
      <c r="W811">
        <v>0</v>
      </c>
      <c r="X811">
        <v>344519037</v>
      </c>
      <c r="Y811">
        <v>0.40249999999999997</v>
      </c>
      <c r="AA811">
        <v>0</v>
      </c>
      <c r="AB811">
        <v>31.26</v>
      </c>
      <c r="AC811">
        <v>13.5</v>
      </c>
      <c r="AD811">
        <v>0</v>
      </c>
      <c r="AE811">
        <v>0</v>
      </c>
      <c r="AF811">
        <v>31.26</v>
      </c>
      <c r="AG811">
        <v>13.5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0.35</v>
      </c>
      <c r="AU811" t="s">
        <v>16</v>
      </c>
      <c r="AV811">
        <v>0</v>
      </c>
      <c r="AW811">
        <v>2</v>
      </c>
      <c r="AX811">
        <v>53553800</v>
      </c>
      <c r="AY811">
        <v>1</v>
      </c>
      <c r="AZ811">
        <v>6144</v>
      </c>
      <c r="BA811">
        <v>755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Y811*Source!I420</f>
        <v>0.14236425</v>
      </c>
      <c r="CY811">
        <f>AB811</f>
        <v>31.26</v>
      </c>
      <c r="CZ811">
        <f>AF811</f>
        <v>31.26</v>
      </c>
      <c r="DA811">
        <f>AJ811</f>
        <v>1</v>
      </c>
      <c r="DB811">
        <f>ROUND((ROUND(AT811*CZ811,2)*ROUND(1.15,7)),2)</f>
        <v>12.58</v>
      </c>
      <c r="DC811">
        <f>ROUND((ROUND(AT811*AG811,2)*ROUND(1.15,7)),2)</f>
        <v>5.44</v>
      </c>
    </row>
    <row r="812" spans="1:107" x14ac:dyDescent="0.2">
      <c r="A812">
        <f>ROW(Source!A420)</f>
        <v>420</v>
      </c>
      <c r="B812">
        <v>53551706</v>
      </c>
      <c r="C812">
        <v>53553791</v>
      </c>
      <c r="D812">
        <v>29172710</v>
      </c>
      <c r="E812">
        <v>1</v>
      </c>
      <c r="F812">
        <v>1</v>
      </c>
      <c r="G812">
        <v>1</v>
      </c>
      <c r="H812">
        <v>2</v>
      </c>
      <c r="I812" t="s">
        <v>1567</v>
      </c>
      <c r="J812" t="s">
        <v>1568</v>
      </c>
      <c r="K812" t="s">
        <v>1569</v>
      </c>
      <c r="L812">
        <v>1368</v>
      </c>
      <c r="N812">
        <v>1011</v>
      </c>
      <c r="O812" t="s">
        <v>1494</v>
      </c>
      <c r="P812" t="s">
        <v>1494</v>
      </c>
      <c r="Q812">
        <v>1</v>
      </c>
      <c r="W812">
        <v>0</v>
      </c>
      <c r="X812">
        <v>315863809</v>
      </c>
      <c r="Y812">
        <v>1.8859999999999997</v>
      </c>
      <c r="AA812">
        <v>0</v>
      </c>
      <c r="AB812">
        <v>46.56</v>
      </c>
      <c r="AC812">
        <v>10.06</v>
      </c>
      <c r="AD812">
        <v>0</v>
      </c>
      <c r="AE812">
        <v>0</v>
      </c>
      <c r="AF812">
        <v>46.56</v>
      </c>
      <c r="AG812">
        <v>10.06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1.64</v>
      </c>
      <c r="AU812" t="s">
        <v>16</v>
      </c>
      <c r="AV812">
        <v>0</v>
      </c>
      <c r="AW812">
        <v>2</v>
      </c>
      <c r="AX812">
        <v>53553801</v>
      </c>
      <c r="AY812">
        <v>1</v>
      </c>
      <c r="AZ812">
        <v>6144</v>
      </c>
      <c r="BA812">
        <v>756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Y812*Source!I420</f>
        <v>0.66707819999999995</v>
      </c>
      <c r="CY812">
        <f>AB812</f>
        <v>46.56</v>
      </c>
      <c r="CZ812">
        <f>AF812</f>
        <v>46.56</v>
      </c>
      <c r="DA812">
        <f>AJ812</f>
        <v>1</v>
      </c>
      <c r="DB812">
        <f>ROUND((ROUND(AT812*CZ812,2)*ROUND(1.15,7)),2)</f>
        <v>87.81</v>
      </c>
      <c r="DC812">
        <f>ROUND((ROUND(AT812*AG812,2)*ROUND(1.15,7)),2)</f>
        <v>18.98</v>
      </c>
    </row>
    <row r="813" spans="1:107" x14ac:dyDescent="0.2">
      <c r="A813">
        <f>ROW(Source!A420)</f>
        <v>420</v>
      </c>
      <c r="B813">
        <v>53551706</v>
      </c>
      <c r="C813">
        <v>53553791</v>
      </c>
      <c r="D813">
        <v>29174533</v>
      </c>
      <c r="E813">
        <v>1</v>
      </c>
      <c r="F813">
        <v>1</v>
      </c>
      <c r="G813">
        <v>1</v>
      </c>
      <c r="H813">
        <v>2</v>
      </c>
      <c r="I813" t="s">
        <v>1557</v>
      </c>
      <c r="J813" t="s">
        <v>1558</v>
      </c>
      <c r="K813" t="s">
        <v>1559</v>
      </c>
      <c r="L813">
        <v>1368</v>
      </c>
      <c r="N813">
        <v>1011</v>
      </c>
      <c r="O813" t="s">
        <v>1494</v>
      </c>
      <c r="P813" t="s">
        <v>1494</v>
      </c>
      <c r="Q813">
        <v>1</v>
      </c>
      <c r="W813">
        <v>0</v>
      </c>
      <c r="X813">
        <v>-2071518695</v>
      </c>
      <c r="Y813">
        <v>3.7719999999999994</v>
      </c>
      <c r="AA813">
        <v>0</v>
      </c>
      <c r="AB813">
        <v>1.53</v>
      </c>
      <c r="AC813">
        <v>0</v>
      </c>
      <c r="AD813">
        <v>0</v>
      </c>
      <c r="AE813">
        <v>0</v>
      </c>
      <c r="AF813">
        <v>1.53</v>
      </c>
      <c r="AG813">
        <v>0</v>
      </c>
      <c r="AH813">
        <v>0</v>
      </c>
      <c r="AI813">
        <v>1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1</v>
      </c>
      <c r="AQ813">
        <v>0</v>
      </c>
      <c r="AR813">
        <v>0</v>
      </c>
      <c r="AS813" t="s">
        <v>3</v>
      </c>
      <c r="AT813">
        <v>3.28</v>
      </c>
      <c r="AU813" t="s">
        <v>16</v>
      </c>
      <c r="AV813">
        <v>0</v>
      </c>
      <c r="AW813">
        <v>2</v>
      </c>
      <c r="AX813">
        <v>53553802</v>
      </c>
      <c r="AY813">
        <v>1</v>
      </c>
      <c r="AZ813">
        <v>6144</v>
      </c>
      <c r="BA813">
        <v>757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Y813*Source!I420</f>
        <v>1.3341563999999999</v>
      </c>
      <c r="CY813">
        <f>AB813</f>
        <v>1.53</v>
      </c>
      <c r="CZ813">
        <f>AF813</f>
        <v>1.53</v>
      </c>
      <c r="DA813">
        <f>AJ813</f>
        <v>1</v>
      </c>
      <c r="DB813">
        <f>ROUND((ROUND(AT813*CZ813,2)*ROUND(1.15,7)),2)</f>
        <v>5.77</v>
      </c>
      <c r="DC813">
        <f>ROUND((ROUND(AT813*AG813,2)*ROUND(1.15,7)),2)</f>
        <v>0</v>
      </c>
    </row>
    <row r="814" spans="1:107" x14ac:dyDescent="0.2">
      <c r="A814">
        <f>ROW(Source!A420)</f>
        <v>420</v>
      </c>
      <c r="B814">
        <v>53551706</v>
      </c>
      <c r="C814">
        <v>53553791</v>
      </c>
      <c r="D814">
        <v>41131183</v>
      </c>
      <c r="E814">
        <v>1</v>
      </c>
      <c r="F814">
        <v>1</v>
      </c>
      <c r="G814">
        <v>1</v>
      </c>
      <c r="H814">
        <v>3</v>
      </c>
      <c r="I814" t="s">
        <v>24</v>
      </c>
      <c r="J814" t="s">
        <v>399</v>
      </c>
      <c r="K814" t="s">
        <v>25</v>
      </c>
      <c r="L814">
        <v>1348</v>
      </c>
      <c r="N814">
        <v>1009</v>
      </c>
      <c r="O814" t="s">
        <v>26</v>
      </c>
      <c r="P814" t="s">
        <v>26</v>
      </c>
      <c r="Q814">
        <v>1000</v>
      </c>
      <c r="W814">
        <v>0</v>
      </c>
      <c r="X814">
        <v>529508801</v>
      </c>
      <c r="Y814">
        <v>4.3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</v>
      </c>
      <c r="AJ814">
        <v>1</v>
      </c>
      <c r="AK814">
        <v>1</v>
      </c>
      <c r="AL814">
        <v>1</v>
      </c>
      <c r="AN814">
        <v>0</v>
      </c>
      <c r="AO814">
        <v>0</v>
      </c>
      <c r="AP814">
        <v>0</v>
      </c>
      <c r="AQ814">
        <v>0</v>
      </c>
      <c r="AR814">
        <v>0</v>
      </c>
      <c r="AS814" t="s">
        <v>3</v>
      </c>
      <c r="AT814">
        <v>4.3</v>
      </c>
      <c r="AU814" t="s">
        <v>3</v>
      </c>
      <c r="AV814">
        <v>0</v>
      </c>
      <c r="AW814">
        <v>1</v>
      </c>
      <c r="AX814">
        <v>-1</v>
      </c>
      <c r="AY814">
        <v>0</v>
      </c>
      <c r="AZ814">
        <v>0</v>
      </c>
      <c r="BA814" t="s">
        <v>3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Y814*Source!I420</f>
        <v>1.52091</v>
      </c>
      <c r="CY814">
        <f>AA814</f>
        <v>0</v>
      </c>
      <c r="CZ814">
        <f>AE814</f>
        <v>0</v>
      </c>
      <c r="DA814">
        <f>AI814</f>
        <v>1</v>
      </c>
      <c r="DB814">
        <f>ROUND(ROUND(AT814*CZ814,2),2)</f>
        <v>0</v>
      </c>
      <c r="DC814">
        <f>ROUND(ROUND(AT814*AG814,2),2)</f>
        <v>0</v>
      </c>
    </row>
    <row r="815" spans="1:107" x14ac:dyDescent="0.2">
      <c r="A815">
        <f>ROW(Source!A421)</f>
        <v>421</v>
      </c>
      <c r="B815">
        <v>53551707</v>
      </c>
      <c r="C815">
        <v>53553791</v>
      </c>
      <c r="D815">
        <v>18407525</v>
      </c>
      <c r="E815">
        <v>1</v>
      </c>
      <c r="F815">
        <v>1</v>
      </c>
      <c r="G815">
        <v>1</v>
      </c>
      <c r="H815">
        <v>1</v>
      </c>
      <c r="I815" t="s">
        <v>1755</v>
      </c>
      <c r="J815" t="s">
        <v>3</v>
      </c>
      <c r="K815" t="s">
        <v>1756</v>
      </c>
      <c r="L815">
        <v>1369</v>
      </c>
      <c r="N815">
        <v>1013</v>
      </c>
      <c r="O815" t="s">
        <v>1486</v>
      </c>
      <c r="P815" t="s">
        <v>1486</v>
      </c>
      <c r="Q815">
        <v>1</v>
      </c>
      <c r="W815">
        <v>0</v>
      </c>
      <c r="X815">
        <v>-364664199</v>
      </c>
      <c r="Y815">
        <v>85.444999999999993</v>
      </c>
      <c r="AA815">
        <v>0</v>
      </c>
      <c r="AB815">
        <v>0</v>
      </c>
      <c r="AC815">
        <v>0</v>
      </c>
      <c r="AD815">
        <v>277.33999999999997</v>
      </c>
      <c r="AE815">
        <v>0</v>
      </c>
      <c r="AF815">
        <v>0</v>
      </c>
      <c r="AG815">
        <v>0</v>
      </c>
      <c r="AH815">
        <v>277.33999999999997</v>
      </c>
      <c r="AI815">
        <v>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1</v>
      </c>
      <c r="AQ815">
        <v>0</v>
      </c>
      <c r="AR815">
        <v>0</v>
      </c>
      <c r="AS815" t="s">
        <v>3</v>
      </c>
      <c r="AT815">
        <v>74.3</v>
      </c>
      <c r="AU815" t="s">
        <v>16</v>
      </c>
      <c r="AV815">
        <v>1</v>
      </c>
      <c r="AW815">
        <v>2</v>
      </c>
      <c r="AX815">
        <v>53553798</v>
      </c>
      <c r="AY815">
        <v>2</v>
      </c>
      <c r="AZ815">
        <v>137216</v>
      </c>
      <c r="BA815">
        <v>758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Y815*Source!I421</f>
        <v>30.2218965</v>
      </c>
      <c r="CY815">
        <f>AD815</f>
        <v>277.33999999999997</v>
      </c>
      <c r="CZ815">
        <f>AH815</f>
        <v>277.33999999999997</v>
      </c>
      <c r="DA815">
        <f>AL815</f>
        <v>1</v>
      </c>
      <c r="DB815">
        <f>ROUND((ROUND(AT815*CZ815,2)*ROUND(1.15,7)),2)</f>
        <v>23697.31</v>
      </c>
      <c r="DC815">
        <f>ROUND((ROUND(AT815*AG815,2)*ROUND(1.15,7)),2)</f>
        <v>0</v>
      </c>
    </row>
    <row r="816" spans="1:107" x14ac:dyDescent="0.2">
      <c r="A816">
        <f>ROW(Source!A421)</f>
        <v>421</v>
      </c>
      <c r="B816">
        <v>53551707</v>
      </c>
      <c r="C816">
        <v>53553791</v>
      </c>
      <c r="D816">
        <v>121548</v>
      </c>
      <c r="E816">
        <v>1</v>
      </c>
      <c r="F816">
        <v>1</v>
      </c>
      <c r="G816">
        <v>1</v>
      </c>
      <c r="H816">
        <v>1</v>
      </c>
      <c r="I816" t="s">
        <v>31</v>
      </c>
      <c r="J816" t="s">
        <v>3</v>
      </c>
      <c r="K816" t="s">
        <v>1489</v>
      </c>
      <c r="L816">
        <v>608254</v>
      </c>
      <c r="N816">
        <v>1013</v>
      </c>
      <c r="O816" t="s">
        <v>1490</v>
      </c>
      <c r="P816" t="s">
        <v>1490</v>
      </c>
      <c r="Q816">
        <v>1</v>
      </c>
      <c r="W816">
        <v>0</v>
      </c>
      <c r="X816">
        <v>-185737400</v>
      </c>
      <c r="Y816">
        <v>2.2885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1</v>
      </c>
      <c r="AQ816">
        <v>0</v>
      </c>
      <c r="AR816">
        <v>0</v>
      </c>
      <c r="AS816" t="s">
        <v>3</v>
      </c>
      <c r="AT816">
        <v>1.99</v>
      </c>
      <c r="AU816" t="s">
        <v>16</v>
      </c>
      <c r="AV816">
        <v>2</v>
      </c>
      <c r="AW816">
        <v>2</v>
      </c>
      <c r="AX816">
        <v>53553799</v>
      </c>
      <c r="AY816">
        <v>1</v>
      </c>
      <c r="AZ816">
        <v>6144</v>
      </c>
      <c r="BA816">
        <v>759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Y816*Source!I421</f>
        <v>0.80944245000000004</v>
      </c>
      <c r="CY816">
        <f>AD816</f>
        <v>0</v>
      </c>
      <c r="CZ816">
        <f>AH816</f>
        <v>0</v>
      </c>
      <c r="DA816">
        <f>AL816</f>
        <v>1</v>
      </c>
      <c r="DB816">
        <f>ROUND((ROUND(AT816*CZ816,2)*ROUND(1.15,7)),2)</f>
        <v>0</v>
      </c>
      <c r="DC816">
        <f>ROUND((ROUND(AT816*AG816,2)*ROUND(1.15,7)),2)</f>
        <v>0</v>
      </c>
    </row>
    <row r="817" spans="1:107" x14ac:dyDescent="0.2">
      <c r="A817">
        <f>ROW(Source!A421)</f>
        <v>421</v>
      </c>
      <c r="B817">
        <v>53551707</v>
      </c>
      <c r="C817">
        <v>53553791</v>
      </c>
      <c r="D817">
        <v>29172556</v>
      </c>
      <c r="E817">
        <v>1</v>
      </c>
      <c r="F817">
        <v>1</v>
      </c>
      <c r="G817">
        <v>1</v>
      </c>
      <c r="H817">
        <v>2</v>
      </c>
      <c r="I817" t="s">
        <v>1647</v>
      </c>
      <c r="J817" t="s">
        <v>1667</v>
      </c>
      <c r="K817" t="s">
        <v>1649</v>
      </c>
      <c r="L817">
        <v>1368</v>
      </c>
      <c r="N817">
        <v>1011</v>
      </c>
      <c r="O817" t="s">
        <v>1494</v>
      </c>
      <c r="P817" t="s">
        <v>1494</v>
      </c>
      <c r="Q817">
        <v>1</v>
      </c>
      <c r="W817">
        <v>0</v>
      </c>
      <c r="X817">
        <v>344519037</v>
      </c>
      <c r="Y817">
        <v>0.40249999999999997</v>
      </c>
      <c r="AA817">
        <v>0</v>
      </c>
      <c r="AB817">
        <v>31.26</v>
      </c>
      <c r="AC817">
        <v>13.5</v>
      </c>
      <c r="AD817">
        <v>0</v>
      </c>
      <c r="AE817">
        <v>0</v>
      </c>
      <c r="AF817">
        <v>31.26</v>
      </c>
      <c r="AG817">
        <v>13.5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1</v>
      </c>
      <c r="AQ817">
        <v>0</v>
      </c>
      <c r="AR817">
        <v>0</v>
      </c>
      <c r="AS817" t="s">
        <v>3</v>
      </c>
      <c r="AT817">
        <v>0.35</v>
      </c>
      <c r="AU817" t="s">
        <v>16</v>
      </c>
      <c r="AV817">
        <v>0</v>
      </c>
      <c r="AW817">
        <v>2</v>
      </c>
      <c r="AX817">
        <v>53553800</v>
      </c>
      <c r="AY817">
        <v>1</v>
      </c>
      <c r="AZ817">
        <v>6144</v>
      </c>
      <c r="BA817">
        <v>760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Y817*Source!I421</f>
        <v>0.14236425</v>
      </c>
      <c r="CY817">
        <f>AB817</f>
        <v>31.26</v>
      </c>
      <c r="CZ817">
        <f>AF817</f>
        <v>31.26</v>
      </c>
      <c r="DA817">
        <f>AJ817</f>
        <v>1</v>
      </c>
      <c r="DB817">
        <f>ROUND((ROUND(AT817*CZ817,2)*ROUND(1.15,7)),2)</f>
        <v>12.58</v>
      </c>
      <c r="DC817">
        <f>ROUND((ROUND(AT817*AG817,2)*ROUND(1.15,7)),2)</f>
        <v>5.44</v>
      </c>
    </row>
    <row r="818" spans="1:107" x14ac:dyDescent="0.2">
      <c r="A818">
        <f>ROW(Source!A421)</f>
        <v>421</v>
      </c>
      <c r="B818">
        <v>53551707</v>
      </c>
      <c r="C818">
        <v>53553791</v>
      </c>
      <c r="D818">
        <v>29172710</v>
      </c>
      <c r="E818">
        <v>1</v>
      </c>
      <c r="F818">
        <v>1</v>
      </c>
      <c r="G818">
        <v>1</v>
      </c>
      <c r="H818">
        <v>2</v>
      </c>
      <c r="I818" t="s">
        <v>1567</v>
      </c>
      <c r="J818" t="s">
        <v>1568</v>
      </c>
      <c r="K818" t="s">
        <v>1569</v>
      </c>
      <c r="L818">
        <v>1368</v>
      </c>
      <c r="N818">
        <v>1011</v>
      </c>
      <c r="O818" t="s">
        <v>1494</v>
      </c>
      <c r="P818" t="s">
        <v>1494</v>
      </c>
      <c r="Q818">
        <v>1</v>
      </c>
      <c r="W818">
        <v>0</v>
      </c>
      <c r="X818">
        <v>315863809</v>
      </c>
      <c r="Y818">
        <v>1.8859999999999997</v>
      </c>
      <c r="AA818">
        <v>0</v>
      </c>
      <c r="AB818">
        <v>46.56</v>
      </c>
      <c r="AC818">
        <v>10.06</v>
      </c>
      <c r="AD818">
        <v>0</v>
      </c>
      <c r="AE818">
        <v>0</v>
      </c>
      <c r="AF818">
        <v>46.56</v>
      </c>
      <c r="AG818">
        <v>10.06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1</v>
      </c>
      <c r="AQ818">
        <v>0</v>
      </c>
      <c r="AR818">
        <v>0</v>
      </c>
      <c r="AS818" t="s">
        <v>3</v>
      </c>
      <c r="AT818">
        <v>1.64</v>
      </c>
      <c r="AU818" t="s">
        <v>16</v>
      </c>
      <c r="AV818">
        <v>0</v>
      </c>
      <c r="AW818">
        <v>2</v>
      </c>
      <c r="AX818">
        <v>53553801</v>
      </c>
      <c r="AY818">
        <v>1</v>
      </c>
      <c r="AZ818">
        <v>6144</v>
      </c>
      <c r="BA818">
        <v>761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Y818*Source!I421</f>
        <v>0.66707819999999995</v>
      </c>
      <c r="CY818">
        <f>AB818</f>
        <v>46.56</v>
      </c>
      <c r="CZ818">
        <f>AF818</f>
        <v>46.56</v>
      </c>
      <c r="DA818">
        <f>AJ818</f>
        <v>1</v>
      </c>
      <c r="DB818">
        <f>ROUND((ROUND(AT818*CZ818,2)*ROUND(1.15,7)),2)</f>
        <v>87.81</v>
      </c>
      <c r="DC818">
        <f>ROUND((ROUND(AT818*AG818,2)*ROUND(1.15,7)),2)</f>
        <v>18.98</v>
      </c>
    </row>
    <row r="819" spans="1:107" x14ac:dyDescent="0.2">
      <c r="A819">
        <f>ROW(Source!A421)</f>
        <v>421</v>
      </c>
      <c r="B819">
        <v>53551707</v>
      </c>
      <c r="C819">
        <v>53553791</v>
      </c>
      <c r="D819">
        <v>29174533</v>
      </c>
      <c r="E819">
        <v>1</v>
      </c>
      <c r="F819">
        <v>1</v>
      </c>
      <c r="G819">
        <v>1</v>
      </c>
      <c r="H819">
        <v>2</v>
      </c>
      <c r="I819" t="s">
        <v>1557</v>
      </c>
      <c r="J819" t="s">
        <v>1558</v>
      </c>
      <c r="K819" t="s">
        <v>1559</v>
      </c>
      <c r="L819">
        <v>1368</v>
      </c>
      <c r="N819">
        <v>1011</v>
      </c>
      <c r="O819" t="s">
        <v>1494</v>
      </c>
      <c r="P819" t="s">
        <v>1494</v>
      </c>
      <c r="Q819">
        <v>1</v>
      </c>
      <c r="W819">
        <v>0</v>
      </c>
      <c r="X819">
        <v>-2071518695</v>
      </c>
      <c r="Y819">
        <v>3.7719999999999994</v>
      </c>
      <c r="AA819">
        <v>0</v>
      </c>
      <c r="AB819">
        <v>1.53</v>
      </c>
      <c r="AC819">
        <v>0</v>
      </c>
      <c r="AD819">
        <v>0</v>
      </c>
      <c r="AE819">
        <v>0</v>
      </c>
      <c r="AF819">
        <v>1.53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1</v>
      </c>
      <c r="AQ819">
        <v>0</v>
      </c>
      <c r="AR819">
        <v>0</v>
      </c>
      <c r="AS819" t="s">
        <v>3</v>
      </c>
      <c r="AT819">
        <v>3.28</v>
      </c>
      <c r="AU819" t="s">
        <v>16</v>
      </c>
      <c r="AV819">
        <v>0</v>
      </c>
      <c r="AW819">
        <v>2</v>
      </c>
      <c r="AX819">
        <v>53553802</v>
      </c>
      <c r="AY819">
        <v>1</v>
      </c>
      <c r="AZ819">
        <v>6144</v>
      </c>
      <c r="BA819">
        <v>762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Y819*Source!I421</f>
        <v>1.3341563999999999</v>
      </c>
      <c r="CY819">
        <f>AB819</f>
        <v>1.53</v>
      </c>
      <c r="CZ819">
        <f>AF819</f>
        <v>1.53</v>
      </c>
      <c r="DA819">
        <f>AJ819</f>
        <v>1</v>
      </c>
      <c r="DB819">
        <f>ROUND((ROUND(AT819*CZ819,2)*ROUND(1.15,7)),2)</f>
        <v>5.77</v>
      </c>
      <c r="DC819">
        <f>ROUND((ROUND(AT819*AG819,2)*ROUND(1.15,7)),2)</f>
        <v>0</v>
      </c>
    </row>
    <row r="820" spans="1:107" x14ac:dyDescent="0.2">
      <c r="A820">
        <f>ROW(Source!A421)</f>
        <v>421</v>
      </c>
      <c r="B820">
        <v>53551707</v>
      </c>
      <c r="C820">
        <v>53553791</v>
      </c>
      <c r="D820">
        <v>41131183</v>
      </c>
      <c r="E820">
        <v>1</v>
      </c>
      <c r="F820">
        <v>1</v>
      </c>
      <c r="G820">
        <v>1</v>
      </c>
      <c r="H820">
        <v>3</v>
      </c>
      <c r="I820" t="s">
        <v>24</v>
      </c>
      <c r="J820" t="s">
        <v>399</v>
      </c>
      <c r="K820" t="s">
        <v>25</v>
      </c>
      <c r="L820">
        <v>1348</v>
      </c>
      <c r="N820">
        <v>1009</v>
      </c>
      <c r="O820" t="s">
        <v>26</v>
      </c>
      <c r="P820" t="s">
        <v>26</v>
      </c>
      <c r="Q820">
        <v>1000</v>
      </c>
      <c r="W820">
        <v>0</v>
      </c>
      <c r="X820">
        <v>529508801</v>
      </c>
      <c r="Y820">
        <v>4.3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6.14</v>
      </c>
      <c r="AJ820">
        <v>1</v>
      </c>
      <c r="AK820">
        <v>1</v>
      </c>
      <c r="AL820">
        <v>1</v>
      </c>
      <c r="AN820">
        <v>0</v>
      </c>
      <c r="AO820">
        <v>0</v>
      </c>
      <c r="AP820">
        <v>0</v>
      </c>
      <c r="AQ820">
        <v>0</v>
      </c>
      <c r="AR820">
        <v>0</v>
      </c>
      <c r="AS820" t="s">
        <v>3</v>
      </c>
      <c r="AT820">
        <v>4.3</v>
      </c>
      <c r="AU820" t="s">
        <v>3</v>
      </c>
      <c r="AV820">
        <v>0</v>
      </c>
      <c r="AW820">
        <v>1</v>
      </c>
      <c r="AX820">
        <v>-1</v>
      </c>
      <c r="AY820">
        <v>0</v>
      </c>
      <c r="AZ820">
        <v>0</v>
      </c>
      <c r="BA820" t="s">
        <v>3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Y820*Source!I421</f>
        <v>1.52091</v>
      </c>
      <c r="CY820">
        <f>AA820</f>
        <v>0</v>
      </c>
      <c r="CZ820">
        <f>AE820</f>
        <v>0</v>
      </c>
      <c r="DA820">
        <f>AI820</f>
        <v>6.14</v>
      </c>
      <c r="DB820">
        <f>ROUND(ROUND(AT820*CZ820,2),2)</f>
        <v>0</v>
      </c>
      <c r="DC820">
        <f>ROUND(ROUND(AT820*AG820,2),2)</f>
        <v>0</v>
      </c>
    </row>
    <row r="821" spans="1:107" x14ac:dyDescent="0.2">
      <c r="A821">
        <f>ROW(Source!A424)</f>
        <v>424</v>
      </c>
      <c r="B821">
        <v>53551706</v>
      </c>
      <c r="C821">
        <v>53553804</v>
      </c>
      <c r="D821">
        <v>18406804</v>
      </c>
      <c r="E821">
        <v>1</v>
      </c>
      <c r="F821">
        <v>1</v>
      </c>
      <c r="G821">
        <v>1</v>
      </c>
      <c r="H821">
        <v>1</v>
      </c>
      <c r="I821" t="s">
        <v>1560</v>
      </c>
      <c r="J821" t="s">
        <v>3</v>
      </c>
      <c r="K821" t="s">
        <v>1561</v>
      </c>
      <c r="L821">
        <v>1369</v>
      </c>
      <c r="N821">
        <v>1013</v>
      </c>
      <c r="O821" t="s">
        <v>1486</v>
      </c>
      <c r="P821" t="s">
        <v>1486</v>
      </c>
      <c r="Q821">
        <v>1</v>
      </c>
      <c r="W821">
        <v>0</v>
      </c>
      <c r="X821">
        <v>254330056</v>
      </c>
      <c r="Y821">
        <v>26.242999999999999</v>
      </c>
      <c r="AA821">
        <v>0</v>
      </c>
      <c r="AB821">
        <v>0</v>
      </c>
      <c r="AC821">
        <v>0</v>
      </c>
      <c r="AD821">
        <v>274.87</v>
      </c>
      <c r="AE821">
        <v>0</v>
      </c>
      <c r="AF821">
        <v>0</v>
      </c>
      <c r="AG821">
        <v>0</v>
      </c>
      <c r="AH821">
        <v>274.87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22.82</v>
      </c>
      <c r="AU821" t="s">
        <v>16</v>
      </c>
      <c r="AV821">
        <v>1</v>
      </c>
      <c r="AW821">
        <v>2</v>
      </c>
      <c r="AX821">
        <v>53553807</v>
      </c>
      <c r="AY821">
        <v>2</v>
      </c>
      <c r="AZ821">
        <v>137216</v>
      </c>
      <c r="BA821">
        <v>763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Y821*Source!I424</f>
        <v>139.07477850000001</v>
      </c>
      <c r="CY821">
        <f>AD821</f>
        <v>274.87</v>
      </c>
      <c r="CZ821">
        <f>AH821</f>
        <v>274.87</v>
      </c>
      <c r="DA821">
        <f>AL821</f>
        <v>1</v>
      </c>
      <c r="DB821">
        <f>ROUND((ROUND(AT821*CZ821,2)*ROUND(1.15,7)),2)</f>
        <v>7213.41</v>
      </c>
      <c r="DC821">
        <f>ROUND((ROUND(AT821*AG821,2)*ROUND(1.15,7)),2)</f>
        <v>0</v>
      </c>
    </row>
    <row r="822" spans="1:107" x14ac:dyDescent="0.2">
      <c r="A822">
        <f>ROW(Source!A424)</f>
        <v>424</v>
      </c>
      <c r="B822">
        <v>53551706</v>
      </c>
      <c r="C822">
        <v>53553804</v>
      </c>
      <c r="D822">
        <v>41131183</v>
      </c>
      <c r="E822">
        <v>1</v>
      </c>
      <c r="F822">
        <v>1</v>
      </c>
      <c r="G822">
        <v>1</v>
      </c>
      <c r="H822">
        <v>3</v>
      </c>
      <c r="I822" t="s">
        <v>24</v>
      </c>
      <c r="J822" t="s">
        <v>399</v>
      </c>
      <c r="K822" t="s">
        <v>25</v>
      </c>
      <c r="L822">
        <v>1348</v>
      </c>
      <c r="N822">
        <v>1009</v>
      </c>
      <c r="O822" t="s">
        <v>26</v>
      </c>
      <c r="P822" t="s">
        <v>26</v>
      </c>
      <c r="Q822">
        <v>1000</v>
      </c>
      <c r="W822">
        <v>0</v>
      </c>
      <c r="X822">
        <v>529508801</v>
      </c>
      <c r="Y822">
        <v>0.05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0</v>
      </c>
      <c r="AP822">
        <v>0</v>
      </c>
      <c r="AQ822">
        <v>0</v>
      </c>
      <c r="AR822">
        <v>0</v>
      </c>
      <c r="AS822" t="s">
        <v>3</v>
      </c>
      <c r="AT822">
        <v>0.05</v>
      </c>
      <c r="AU822" t="s">
        <v>3</v>
      </c>
      <c r="AV822">
        <v>0</v>
      </c>
      <c r="AW822">
        <v>1</v>
      </c>
      <c r="AX822">
        <v>-1</v>
      </c>
      <c r="AY822">
        <v>0</v>
      </c>
      <c r="AZ822">
        <v>0</v>
      </c>
      <c r="BA822" t="s">
        <v>3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Y822*Source!I424</f>
        <v>0.26497500000000002</v>
      </c>
      <c r="CY822">
        <f>AA822</f>
        <v>0</v>
      </c>
      <c r="CZ822">
        <f>AE822</f>
        <v>0</v>
      </c>
      <c r="DA822">
        <f>AI822</f>
        <v>1</v>
      </c>
      <c r="DB822">
        <f>ROUND(ROUND(AT822*CZ822,2),2)</f>
        <v>0</v>
      </c>
      <c r="DC822">
        <f>ROUND(ROUND(AT822*AG822,2),2)</f>
        <v>0</v>
      </c>
    </row>
    <row r="823" spans="1:107" x14ac:dyDescent="0.2">
      <c r="A823">
        <f>ROW(Source!A425)</f>
        <v>425</v>
      </c>
      <c r="B823">
        <v>53551707</v>
      </c>
      <c r="C823">
        <v>53553804</v>
      </c>
      <c r="D823">
        <v>18406804</v>
      </c>
      <c r="E823">
        <v>1</v>
      </c>
      <c r="F823">
        <v>1</v>
      </c>
      <c r="G823">
        <v>1</v>
      </c>
      <c r="H823">
        <v>1</v>
      </c>
      <c r="I823" t="s">
        <v>1560</v>
      </c>
      <c r="J823" t="s">
        <v>3</v>
      </c>
      <c r="K823" t="s">
        <v>1561</v>
      </c>
      <c r="L823">
        <v>1369</v>
      </c>
      <c r="N823">
        <v>1013</v>
      </c>
      <c r="O823" t="s">
        <v>1486</v>
      </c>
      <c r="P823" t="s">
        <v>1486</v>
      </c>
      <c r="Q823">
        <v>1</v>
      </c>
      <c r="W823">
        <v>0</v>
      </c>
      <c r="X823">
        <v>254330056</v>
      </c>
      <c r="Y823">
        <v>26.242999999999999</v>
      </c>
      <c r="AA823">
        <v>0</v>
      </c>
      <c r="AB823">
        <v>0</v>
      </c>
      <c r="AC823">
        <v>0</v>
      </c>
      <c r="AD823">
        <v>274.87</v>
      </c>
      <c r="AE823">
        <v>0</v>
      </c>
      <c r="AF823">
        <v>0</v>
      </c>
      <c r="AG823">
        <v>0</v>
      </c>
      <c r="AH823">
        <v>274.87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1</v>
      </c>
      <c r="AQ823">
        <v>0</v>
      </c>
      <c r="AR823">
        <v>0</v>
      </c>
      <c r="AS823" t="s">
        <v>3</v>
      </c>
      <c r="AT823">
        <v>22.82</v>
      </c>
      <c r="AU823" t="s">
        <v>16</v>
      </c>
      <c r="AV823">
        <v>1</v>
      </c>
      <c r="AW823">
        <v>2</v>
      </c>
      <c r="AX823">
        <v>53553807</v>
      </c>
      <c r="AY823">
        <v>2</v>
      </c>
      <c r="AZ823">
        <v>137216</v>
      </c>
      <c r="BA823">
        <v>764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Y823*Source!I425</f>
        <v>139.07477850000001</v>
      </c>
      <c r="CY823">
        <f>AD823</f>
        <v>274.87</v>
      </c>
      <c r="CZ823">
        <f>AH823</f>
        <v>274.87</v>
      </c>
      <c r="DA823">
        <f>AL823</f>
        <v>1</v>
      </c>
      <c r="DB823">
        <f>ROUND((ROUND(AT823*CZ823,2)*ROUND(1.15,7)),2)</f>
        <v>7213.41</v>
      </c>
      <c r="DC823">
        <f>ROUND((ROUND(AT823*AG823,2)*ROUND(1.15,7)),2)</f>
        <v>0</v>
      </c>
    </row>
    <row r="824" spans="1:107" x14ac:dyDescent="0.2">
      <c r="A824">
        <f>ROW(Source!A425)</f>
        <v>425</v>
      </c>
      <c r="B824">
        <v>53551707</v>
      </c>
      <c r="C824">
        <v>53553804</v>
      </c>
      <c r="D824">
        <v>41131183</v>
      </c>
      <c r="E824">
        <v>1</v>
      </c>
      <c r="F824">
        <v>1</v>
      </c>
      <c r="G824">
        <v>1</v>
      </c>
      <c r="H824">
        <v>3</v>
      </c>
      <c r="I824" t="s">
        <v>24</v>
      </c>
      <c r="J824" t="s">
        <v>399</v>
      </c>
      <c r="K824" t="s">
        <v>25</v>
      </c>
      <c r="L824">
        <v>1348</v>
      </c>
      <c r="N824">
        <v>1009</v>
      </c>
      <c r="O824" t="s">
        <v>26</v>
      </c>
      <c r="P824" t="s">
        <v>26</v>
      </c>
      <c r="Q824">
        <v>1000</v>
      </c>
      <c r="W824">
        <v>0</v>
      </c>
      <c r="X824">
        <v>529508801</v>
      </c>
      <c r="Y824">
        <v>0.05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6.14</v>
      </c>
      <c r="AJ824">
        <v>1</v>
      </c>
      <c r="AK824">
        <v>1</v>
      </c>
      <c r="AL824">
        <v>1</v>
      </c>
      <c r="AN824">
        <v>0</v>
      </c>
      <c r="AO824">
        <v>0</v>
      </c>
      <c r="AP824">
        <v>0</v>
      </c>
      <c r="AQ824">
        <v>0</v>
      </c>
      <c r="AR824">
        <v>0</v>
      </c>
      <c r="AS824" t="s">
        <v>3</v>
      </c>
      <c r="AT824">
        <v>0.05</v>
      </c>
      <c r="AU824" t="s">
        <v>3</v>
      </c>
      <c r="AV824">
        <v>0</v>
      </c>
      <c r="AW824">
        <v>1</v>
      </c>
      <c r="AX824">
        <v>-1</v>
      </c>
      <c r="AY824">
        <v>0</v>
      </c>
      <c r="AZ824">
        <v>0</v>
      </c>
      <c r="BA824" t="s">
        <v>3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Y824*Source!I425</f>
        <v>0.26497500000000002</v>
      </c>
      <c r="CY824">
        <f>AA824</f>
        <v>0</v>
      </c>
      <c r="CZ824">
        <f>AE824</f>
        <v>0</v>
      </c>
      <c r="DA824">
        <f>AI824</f>
        <v>6.14</v>
      </c>
      <c r="DB824">
        <f>ROUND(ROUND(AT824*CZ824,2),2)</f>
        <v>0</v>
      </c>
      <c r="DC824">
        <f>ROUND(ROUND(AT824*AG824,2),2)</f>
        <v>0</v>
      </c>
    </row>
    <row r="825" spans="1:107" x14ac:dyDescent="0.2">
      <c r="A825">
        <f>ROW(Source!A428)</f>
        <v>428</v>
      </c>
      <c r="B825">
        <v>53551706</v>
      </c>
      <c r="C825">
        <v>53553809</v>
      </c>
      <c r="D825">
        <v>18407150</v>
      </c>
      <c r="E825">
        <v>1</v>
      </c>
      <c r="F825">
        <v>1</v>
      </c>
      <c r="G825">
        <v>1</v>
      </c>
      <c r="H825">
        <v>1</v>
      </c>
      <c r="I825" t="s">
        <v>1552</v>
      </c>
      <c r="J825" t="s">
        <v>3</v>
      </c>
      <c r="K825" t="s">
        <v>1553</v>
      </c>
      <c r="L825">
        <v>1369</v>
      </c>
      <c r="N825">
        <v>1013</v>
      </c>
      <c r="O825" t="s">
        <v>1486</v>
      </c>
      <c r="P825" t="s">
        <v>1486</v>
      </c>
      <c r="Q825">
        <v>1</v>
      </c>
      <c r="W825">
        <v>0</v>
      </c>
      <c r="X825">
        <v>-931037793</v>
      </c>
      <c r="Y825">
        <v>0.13224999999999998</v>
      </c>
      <c r="AA825">
        <v>0</v>
      </c>
      <c r="AB825">
        <v>0</v>
      </c>
      <c r="AC825">
        <v>0</v>
      </c>
      <c r="AD825">
        <v>300.60000000000002</v>
      </c>
      <c r="AE825">
        <v>0</v>
      </c>
      <c r="AF825">
        <v>0</v>
      </c>
      <c r="AG825">
        <v>0</v>
      </c>
      <c r="AH825">
        <v>300.60000000000002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1</v>
      </c>
      <c r="AQ825">
        <v>0</v>
      </c>
      <c r="AR825">
        <v>0</v>
      </c>
      <c r="AS825" t="s">
        <v>3</v>
      </c>
      <c r="AT825">
        <v>0.1</v>
      </c>
      <c r="AU825" t="s">
        <v>62</v>
      </c>
      <c r="AV825">
        <v>1</v>
      </c>
      <c r="AW825">
        <v>2</v>
      </c>
      <c r="AX825">
        <v>53553812</v>
      </c>
      <c r="AY825">
        <v>2</v>
      </c>
      <c r="AZ825">
        <v>137216</v>
      </c>
      <c r="BA825">
        <v>765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Y825*Source!I428</f>
        <v>0</v>
      </c>
      <c r="CY825">
        <f>AD825</f>
        <v>300.60000000000002</v>
      </c>
      <c r="CZ825">
        <f>AH825</f>
        <v>300.60000000000002</v>
      </c>
      <c r="DA825">
        <f>AL825</f>
        <v>1</v>
      </c>
      <c r="DB825">
        <f>ROUND((ROUND(AT825*CZ825,2)*ROUND((1.15*1.15),7)),2)</f>
        <v>39.75</v>
      </c>
      <c r="DC825">
        <f>ROUND((ROUND(AT825*AG825,2)*ROUND((1.15*1.15),7)),2)</f>
        <v>0</v>
      </c>
    </row>
    <row r="826" spans="1:107" x14ac:dyDescent="0.2">
      <c r="A826">
        <f>ROW(Source!A428)</f>
        <v>428</v>
      </c>
      <c r="B826">
        <v>53551706</v>
      </c>
      <c r="C826">
        <v>53553809</v>
      </c>
      <c r="D826">
        <v>29174567</v>
      </c>
      <c r="E826">
        <v>1</v>
      </c>
      <c r="F826">
        <v>1</v>
      </c>
      <c r="G826">
        <v>1</v>
      </c>
      <c r="H826">
        <v>2</v>
      </c>
      <c r="I826" t="s">
        <v>1684</v>
      </c>
      <c r="J826" t="s">
        <v>1685</v>
      </c>
      <c r="K826" t="s">
        <v>1686</v>
      </c>
      <c r="L826">
        <v>1368</v>
      </c>
      <c r="N826">
        <v>1011</v>
      </c>
      <c r="O826" t="s">
        <v>1494</v>
      </c>
      <c r="P826" t="s">
        <v>1494</v>
      </c>
      <c r="Q826">
        <v>1</v>
      </c>
      <c r="W826">
        <v>0</v>
      </c>
      <c r="X826">
        <v>416705547</v>
      </c>
      <c r="Y826">
        <v>0.14374999999999999</v>
      </c>
      <c r="AA826">
        <v>0</v>
      </c>
      <c r="AB826">
        <v>2.7</v>
      </c>
      <c r="AC826">
        <v>0</v>
      </c>
      <c r="AD826">
        <v>0</v>
      </c>
      <c r="AE826">
        <v>0</v>
      </c>
      <c r="AF826">
        <v>2.7</v>
      </c>
      <c r="AG826">
        <v>0</v>
      </c>
      <c r="AH826">
        <v>0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0.1</v>
      </c>
      <c r="AU826" t="s">
        <v>61</v>
      </c>
      <c r="AV826">
        <v>0</v>
      </c>
      <c r="AW826">
        <v>2</v>
      </c>
      <c r="AX826">
        <v>53553813</v>
      </c>
      <c r="AY826">
        <v>1</v>
      </c>
      <c r="AZ826">
        <v>6144</v>
      </c>
      <c r="BA826">
        <v>766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Y826*Source!I428</f>
        <v>0</v>
      </c>
      <c r="CY826">
        <f>AB826</f>
        <v>2.7</v>
      </c>
      <c r="CZ826">
        <f>AF826</f>
        <v>2.7</v>
      </c>
      <c r="DA826">
        <f>AJ826</f>
        <v>1</v>
      </c>
      <c r="DB826">
        <f>ROUND((ROUND(AT826*CZ826,2)*ROUND((1.25*1.15),7)),2)</f>
        <v>0.39</v>
      </c>
      <c r="DC826">
        <f>ROUND((ROUND(AT826*AG826,2)*ROUND((1.25*1.15),7)),2)</f>
        <v>0</v>
      </c>
    </row>
    <row r="827" spans="1:107" x14ac:dyDescent="0.2">
      <c r="A827">
        <f>ROW(Source!A429)</f>
        <v>429</v>
      </c>
      <c r="B827">
        <v>53551707</v>
      </c>
      <c r="C827">
        <v>53553809</v>
      </c>
      <c r="D827">
        <v>18407150</v>
      </c>
      <c r="E827">
        <v>1</v>
      </c>
      <c r="F827">
        <v>1</v>
      </c>
      <c r="G827">
        <v>1</v>
      </c>
      <c r="H827">
        <v>1</v>
      </c>
      <c r="I827" t="s">
        <v>1552</v>
      </c>
      <c r="J827" t="s">
        <v>3</v>
      </c>
      <c r="K827" t="s">
        <v>1553</v>
      </c>
      <c r="L827">
        <v>1369</v>
      </c>
      <c r="N827">
        <v>1013</v>
      </c>
      <c r="O827" t="s">
        <v>1486</v>
      </c>
      <c r="P827" t="s">
        <v>1486</v>
      </c>
      <c r="Q827">
        <v>1</v>
      </c>
      <c r="W827">
        <v>0</v>
      </c>
      <c r="X827">
        <v>-931037793</v>
      </c>
      <c r="Y827">
        <v>0.13224999999999998</v>
      </c>
      <c r="AA827">
        <v>0</v>
      </c>
      <c r="AB827">
        <v>0</v>
      </c>
      <c r="AC827">
        <v>0</v>
      </c>
      <c r="AD827">
        <v>300.60000000000002</v>
      </c>
      <c r="AE827">
        <v>0</v>
      </c>
      <c r="AF827">
        <v>0</v>
      </c>
      <c r="AG827">
        <v>0</v>
      </c>
      <c r="AH827">
        <v>300.60000000000002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1</v>
      </c>
      <c r="AQ827">
        <v>0</v>
      </c>
      <c r="AR827">
        <v>0</v>
      </c>
      <c r="AS827" t="s">
        <v>3</v>
      </c>
      <c r="AT827">
        <v>0.1</v>
      </c>
      <c r="AU827" t="s">
        <v>62</v>
      </c>
      <c r="AV827">
        <v>1</v>
      </c>
      <c r="AW827">
        <v>2</v>
      </c>
      <c r="AX827">
        <v>53553812</v>
      </c>
      <c r="AY827">
        <v>2</v>
      </c>
      <c r="AZ827">
        <v>137216</v>
      </c>
      <c r="BA827">
        <v>767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Y827*Source!I429</f>
        <v>0</v>
      </c>
      <c r="CY827">
        <f>AD827</f>
        <v>300.60000000000002</v>
      </c>
      <c r="CZ827">
        <f>AH827</f>
        <v>300.60000000000002</v>
      </c>
      <c r="DA827">
        <f>AL827</f>
        <v>1</v>
      </c>
      <c r="DB827">
        <f>ROUND((ROUND(AT827*CZ827,2)*ROUND((1.15*1.15),7)),2)</f>
        <v>39.75</v>
      </c>
      <c r="DC827">
        <f>ROUND((ROUND(AT827*AG827,2)*ROUND((1.15*1.15),7)),2)</f>
        <v>0</v>
      </c>
    </row>
    <row r="828" spans="1:107" x14ac:dyDescent="0.2">
      <c r="A828">
        <f>ROW(Source!A429)</f>
        <v>429</v>
      </c>
      <c r="B828">
        <v>53551707</v>
      </c>
      <c r="C828">
        <v>53553809</v>
      </c>
      <c r="D828">
        <v>29174567</v>
      </c>
      <c r="E828">
        <v>1</v>
      </c>
      <c r="F828">
        <v>1</v>
      </c>
      <c r="G828">
        <v>1</v>
      </c>
      <c r="H828">
        <v>2</v>
      </c>
      <c r="I828" t="s">
        <v>1684</v>
      </c>
      <c r="J828" t="s">
        <v>1685</v>
      </c>
      <c r="K828" t="s">
        <v>1686</v>
      </c>
      <c r="L828">
        <v>1368</v>
      </c>
      <c r="N828">
        <v>1011</v>
      </c>
      <c r="O828" t="s">
        <v>1494</v>
      </c>
      <c r="P828" t="s">
        <v>1494</v>
      </c>
      <c r="Q828">
        <v>1</v>
      </c>
      <c r="W828">
        <v>0</v>
      </c>
      <c r="X828">
        <v>416705547</v>
      </c>
      <c r="Y828">
        <v>0.14374999999999999</v>
      </c>
      <c r="AA828">
        <v>0</v>
      </c>
      <c r="AB828">
        <v>2.7</v>
      </c>
      <c r="AC828">
        <v>0</v>
      </c>
      <c r="AD828">
        <v>0</v>
      </c>
      <c r="AE828">
        <v>0</v>
      </c>
      <c r="AF828">
        <v>2.7</v>
      </c>
      <c r="AG828">
        <v>0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1</v>
      </c>
      <c r="AQ828">
        <v>0</v>
      </c>
      <c r="AR828">
        <v>0</v>
      </c>
      <c r="AS828" t="s">
        <v>3</v>
      </c>
      <c r="AT828">
        <v>0.1</v>
      </c>
      <c r="AU828" t="s">
        <v>61</v>
      </c>
      <c r="AV828">
        <v>0</v>
      </c>
      <c r="AW828">
        <v>2</v>
      </c>
      <c r="AX828">
        <v>53553813</v>
      </c>
      <c r="AY828">
        <v>1</v>
      </c>
      <c r="AZ828">
        <v>6144</v>
      </c>
      <c r="BA828">
        <v>768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Y828*Source!I429</f>
        <v>0</v>
      </c>
      <c r="CY828">
        <f>AB828</f>
        <v>2.7</v>
      </c>
      <c r="CZ828">
        <f>AF828</f>
        <v>2.7</v>
      </c>
      <c r="DA828">
        <f>AJ828</f>
        <v>1</v>
      </c>
      <c r="DB828">
        <f>ROUND((ROUND(AT828*CZ828,2)*ROUND((1.25*1.15),7)),2)</f>
        <v>0.39</v>
      </c>
      <c r="DC828">
        <f>ROUND((ROUND(AT828*AG828,2)*ROUND((1.25*1.15),7)),2)</f>
        <v>0</v>
      </c>
    </row>
    <row r="829" spans="1:107" x14ac:dyDescent="0.2">
      <c r="A829">
        <f>ROW(Source!A430)</f>
        <v>430</v>
      </c>
      <c r="B829">
        <v>53551706</v>
      </c>
      <c r="C829">
        <v>53553814</v>
      </c>
      <c r="D829">
        <v>18413230</v>
      </c>
      <c r="E829">
        <v>1</v>
      </c>
      <c r="F829">
        <v>1</v>
      </c>
      <c r="G829">
        <v>1</v>
      </c>
      <c r="H829">
        <v>1</v>
      </c>
      <c r="I829" t="s">
        <v>1487</v>
      </c>
      <c r="J829" t="s">
        <v>3</v>
      </c>
      <c r="K829" t="s">
        <v>1488</v>
      </c>
      <c r="L829">
        <v>1369</v>
      </c>
      <c r="N829">
        <v>1013</v>
      </c>
      <c r="O829" t="s">
        <v>1486</v>
      </c>
      <c r="P829" t="s">
        <v>1486</v>
      </c>
      <c r="Q829">
        <v>1</v>
      </c>
      <c r="W829">
        <v>0</v>
      </c>
      <c r="X829">
        <v>355262106</v>
      </c>
      <c r="Y829">
        <v>211.16357499999995</v>
      </c>
      <c r="AA829">
        <v>0</v>
      </c>
      <c r="AB829">
        <v>0</v>
      </c>
      <c r="AC829">
        <v>0</v>
      </c>
      <c r="AD829">
        <v>323.5</v>
      </c>
      <c r="AE829">
        <v>0</v>
      </c>
      <c r="AF829">
        <v>0</v>
      </c>
      <c r="AG829">
        <v>0</v>
      </c>
      <c r="AH829">
        <v>323.5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159.66999999999999</v>
      </c>
      <c r="AU829" t="s">
        <v>62</v>
      </c>
      <c r="AV829">
        <v>1</v>
      </c>
      <c r="AW829">
        <v>2</v>
      </c>
      <c r="AX829">
        <v>53553829</v>
      </c>
      <c r="AY829">
        <v>2</v>
      </c>
      <c r="AZ829">
        <v>137216</v>
      </c>
      <c r="BA829">
        <v>769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Y829*Source!I430</f>
        <v>74.688556477499986</v>
      </c>
      <c r="CY829">
        <f>AD829</f>
        <v>323.5</v>
      </c>
      <c r="CZ829">
        <f>AH829</f>
        <v>323.5</v>
      </c>
      <c r="DA829">
        <f>AL829</f>
        <v>1</v>
      </c>
      <c r="DB829">
        <f>ROUND((ROUND(AT829*CZ829,2)*ROUND((1.15*1.15),7)),2)</f>
        <v>68311.42</v>
      </c>
      <c r="DC829">
        <f>ROUND((ROUND(AT829*AG829,2)*ROUND((1.15*1.15),7)),2)</f>
        <v>0</v>
      </c>
    </row>
    <row r="830" spans="1:107" x14ac:dyDescent="0.2">
      <c r="A830">
        <f>ROW(Source!A430)</f>
        <v>430</v>
      </c>
      <c r="B830">
        <v>53551706</v>
      </c>
      <c r="C830">
        <v>53553814</v>
      </c>
      <c r="D830">
        <v>121548</v>
      </c>
      <c r="E830">
        <v>1</v>
      </c>
      <c r="F830">
        <v>1</v>
      </c>
      <c r="G830">
        <v>1</v>
      </c>
      <c r="H830">
        <v>1</v>
      </c>
      <c r="I830" t="s">
        <v>31</v>
      </c>
      <c r="J830" t="s">
        <v>3</v>
      </c>
      <c r="K830" t="s">
        <v>1489</v>
      </c>
      <c r="L830">
        <v>608254</v>
      </c>
      <c r="N830">
        <v>1013</v>
      </c>
      <c r="O830" t="s">
        <v>1490</v>
      </c>
      <c r="P830" t="s">
        <v>1490</v>
      </c>
      <c r="Q830">
        <v>1</v>
      </c>
      <c r="W830">
        <v>0</v>
      </c>
      <c r="X830">
        <v>-185737400</v>
      </c>
      <c r="Y830">
        <v>2.3718749999999997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1.65</v>
      </c>
      <c r="AU830" t="s">
        <v>61</v>
      </c>
      <c r="AV830">
        <v>2</v>
      </c>
      <c r="AW830">
        <v>2</v>
      </c>
      <c r="AX830">
        <v>53553830</v>
      </c>
      <c r="AY830">
        <v>1</v>
      </c>
      <c r="AZ830">
        <v>6144</v>
      </c>
      <c r="BA830">
        <v>770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Y830*Source!I430</f>
        <v>0.83893218749999998</v>
      </c>
      <c r="CY830">
        <f>AD830</f>
        <v>0</v>
      </c>
      <c r="CZ830">
        <f>AH830</f>
        <v>0</v>
      </c>
      <c r="DA830">
        <f>AL830</f>
        <v>1</v>
      </c>
      <c r="DB830">
        <f>ROUND((ROUND(AT830*CZ830,2)*ROUND((1.25*1.15),7)),2)</f>
        <v>0</v>
      </c>
      <c r="DC830">
        <f>ROUND((ROUND(AT830*AG830,2)*ROUND((1.25*1.15),7)),2)</f>
        <v>0</v>
      </c>
    </row>
    <row r="831" spans="1:107" x14ac:dyDescent="0.2">
      <c r="A831">
        <f>ROW(Source!A430)</f>
        <v>430</v>
      </c>
      <c r="B831">
        <v>53551706</v>
      </c>
      <c r="C831">
        <v>53553814</v>
      </c>
      <c r="D831">
        <v>29172479</v>
      </c>
      <c r="E831">
        <v>1</v>
      </c>
      <c r="F831">
        <v>1</v>
      </c>
      <c r="G831">
        <v>1</v>
      </c>
      <c r="H831">
        <v>2</v>
      </c>
      <c r="I831" t="s">
        <v>1585</v>
      </c>
      <c r="J831" t="s">
        <v>1586</v>
      </c>
      <c r="K831" t="s">
        <v>1587</v>
      </c>
      <c r="L831">
        <v>1368</v>
      </c>
      <c r="N831">
        <v>1011</v>
      </c>
      <c r="O831" t="s">
        <v>1494</v>
      </c>
      <c r="P831" t="s">
        <v>1494</v>
      </c>
      <c r="Q831">
        <v>1</v>
      </c>
      <c r="W831">
        <v>0</v>
      </c>
      <c r="X831">
        <v>1549832887</v>
      </c>
      <c r="Y831">
        <v>0.11499999999999999</v>
      </c>
      <c r="AA831">
        <v>0</v>
      </c>
      <c r="AB831">
        <v>99.89</v>
      </c>
      <c r="AC831">
        <v>10.06</v>
      </c>
      <c r="AD831">
        <v>0</v>
      </c>
      <c r="AE831">
        <v>0</v>
      </c>
      <c r="AF831">
        <v>99.89</v>
      </c>
      <c r="AG831">
        <v>10.06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0.08</v>
      </c>
      <c r="AU831" t="s">
        <v>61</v>
      </c>
      <c r="AV831">
        <v>0</v>
      </c>
      <c r="AW831">
        <v>2</v>
      </c>
      <c r="AX831">
        <v>53553831</v>
      </c>
      <c r="AY831">
        <v>1</v>
      </c>
      <c r="AZ831">
        <v>6144</v>
      </c>
      <c r="BA831">
        <v>771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Y831*Source!I430</f>
        <v>4.0675499999999996E-2</v>
      </c>
      <c r="CY831">
        <f>AB831</f>
        <v>99.89</v>
      </c>
      <c r="CZ831">
        <f>AF831</f>
        <v>99.89</v>
      </c>
      <c r="DA831">
        <f>AJ831</f>
        <v>1</v>
      </c>
      <c r="DB831">
        <f>ROUND((ROUND(AT831*CZ831,2)*ROUND((1.25*1.15),7)),2)</f>
        <v>11.49</v>
      </c>
      <c r="DC831">
        <f>ROUND((ROUND(AT831*AG831,2)*ROUND((1.25*1.15),7)),2)</f>
        <v>1.1499999999999999</v>
      </c>
    </row>
    <row r="832" spans="1:107" x14ac:dyDescent="0.2">
      <c r="A832">
        <f>ROW(Source!A430)</f>
        <v>430</v>
      </c>
      <c r="B832">
        <v>53551706</v>
      </c>
      <c r="C832">
        <v>53553814</v>
      </c>
      <c r="D832">
        <v>29172556</v>
      </c>
      <c r="E832">
        <v>1</v>
      </c>
      <c r="F832">
        <v>1</v>
      </c>
      <c r="G832">
        <v>1</v>
      </c>
      <c r="H832">
        <v>2</v>
      </c>
      <c r="I832" t="s">
        <v>1647</v>
      </c>
      <c r="J832" t="s">
        <v>1667</v>
      </c>
      <c r="K832" t="s">
        <v>1649</v>
      </c>
      <c r="L832">
        <v>1368</v>
      </c>
      <c r="N832">
        <v>1011</v>
      </c>
      <c r="O832" t="s">
        <v>1494</v>
      </c>
      <c r="P832" t="s">
        <v>1494</v>
      </c>
      <c r="Q832">
        <v>1</v>
      </c>
      <c r="W832">
        <v>0</v>
      </c>
      <c r="X832">
        <v>344519037</v>
      </c>
      <c r="Y832">
        <v>0.388125</v>
      </c>
      <c r="AA832">
        <v>0</v>
      </c>
      <c r="AB832">
        <v>31.26</v>
      </c>
      <c r="AC832">
        <v>13.5</v>
      </c>
      <c r="AD832">
        <v>0</v>
      </c>
      <c r="AE832">
        <v>0</v>
      </c>
      <c r="AF832">
        <v>31.26</v>
      </c>
      <c r="AG832">
        <v>13.5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3</v>
      </c>
      <c r="AT832">
        <v>0.27</v>
      </c>
      <c r="AU832" t="s">
        <v>61</v>
      </c>
      <c r="AV832">
        <v>0</v>
      </c>
      <c r="AW832">
        <v>2</v>
      </c>
      <c r="AX832">
        <v>53553832</v>
      </c>
      <c r="AY832">
        <v>1</v>
      </c>
      <c r="AZ832">
        <v>6144</v>
      </c>
      <c r="BA832">
        <v>772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Y832*Source!I430</f>
        <v>0.13727981250000001</v>
      </c>
      <c r="CY832">
        <f>AB832</f>
        <v>31.26</v>
      </c>
      <c r="CZ832">
        <f>AF832</f>
        <v>31.26</v>
      </c>
      <c r="DA832">
        <f>AJ832</f>
        <v>1</v>
      </c>
      <c r="DB832">
        <f>ROUND((ROUND(AT832*CZ832,2)*ROUND((1.25*1.15),7)),2)</f>
        <v>12.13</v>
      </c>
      <c r="DC832">
        <f>ROUND((ROUND(AT832*AG832,2)*ROUND((1.25*1.15),7)),2)</f>
        <v>5.25</v>
      </c>
    </row>
    <row r="833" spans="1:107" x14ac:dyDescent="0.2">
      <c r="A833">
        <f>ROW(Source!A430)</f>
        <v>430</v>
      </c>
      <c r="B833">
        <v>53551706</v>
      </c>
      <c r="C833">
        <v>53553814</v>
      </c>
      <c r="D833">
        <v>29173141</v>
      </c>
      <c r="E833">
        <v>1</v>
      </c>
      <c r="F833">
        <v>1</v>
      </c>
      <c r="G833">
        <v>1</v>
      </c>
      <c r="H833">
        <v>2</v>
      </c>
      <c r="I833" t="s">
        <v>1634</v>
      </c>
      <c r="J833" t="s">
        <v>1635</v>
      </c>
      <c r="K833" t="s">
        <v>1636</v>
      </c>
      <c r="L833">
        <v>1368</v>
      </c>
      <c r="N833">
        <v>1011</v>
      </c>
      <c r="O833" t="s">
        <v>1494</v>
      </c>
      <c r="P833" t="s">
        <v>1494</v>
      </c>
      <c r="Q833">
        <v>1</v>
      </c>
      <c r="W833">
        <v>0</v>
      </c>
      <c r="X833">
        <v>-1709160983</v>
      </c>
      <c r="Y833">
        <v>1.8687499999999999</v>
      </c>
      <c r="AA833">
        <v>0</v>
      </c>
      <c r="AB833">
        <v>12.4</v>
      </c>
      <c r="AC833">
        <v>10.06</v>
      </c>
      <c r="AD833">
        <v>0</v>
      </c>
      <c r="AE833">
        <v>0</v>
      </c>
      <c r="AF833">
        <v>12.4</v>
      </c>
      <c r="AG833">
        <v>10.06</v>
      </c>
      <c r="AH833">
        <v>0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1.3</v>
      </c>
      <c r="AU833" t="s">
        <v>61</v>
      </c>
      <c r="AV833">
        <v>0</v>
      </c>
      <c r="AW833">
        <v>2</v>
      </c>
      <c r="AX833">
        <v>53553833</v>
      </c>
      <c r="AY833">
        <v>1</v>
      </c>
      <c r="AZ833">
        <v>6144</v>
      </c>
      <c r="BA833">
        <v>773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Y833*Source!I430</f>
        <v>0.66097687500000002</v>
      </c>
      <c r="CY833">
        <f>AB833</f>
        <v>12.4</v>
      </c>
      <c r="CZ833">
        <f>AF833</f>
        <v>12.4</v>
      </c>
      <c r="DA833">
        <f>AJ833</f>
        <v>1</v>
      </c>
      <c r="DB833">
        <f>ROUND((ROUND(AT833*CZ833,2)*ROUND((1.25*1.15),7)),2)</f>
        <v>23.17</v>
      </c>
      <c r="DC833">
        <f>ROUND((ROUND(AT833*AG833,2)*ROUND((1.25*1.15),7)),2)</f>
        <v>18.8</v>
      </c>
    </row>
    <row r="834" spans="1:107" x14ac:dyDescent="0.2">
      <c r="A834">
        <f>ROW(Source!A430)</f>
        <v>430</v>
      </c>
      <c r="B834">
        <v>53551706</v>
      </c>
      <c r="C834">
        <v>53553814</v>
      </c>
      <c r="D834">
        <v>38189907</v>
      </c>
      <c r="E834">
        <v>1</v>
      </c>
      <c r="F834">
        <v>1</v>
      </c>
      <c r="G834">
        <v>1</v>
      </c>
      <c r="H834">
        <v>3</v>
      </c>
      <c r="I834" t="s">
        <v>563</v>
      </c>
      <c r="J834" t="s">
        <v>617</v>
      </c>
      <c r="K834" t="s">
        <v>564</v>
      </c>
      <c r="L834">
        <v>1327</v>
      </c>
      <c r="N834">
        <v>1005</v>
      </c>
      <c r="O834" t="s">
        <v>128</v>
      </c>
      <c r="P834" t="s">
        <v>128</v>
      </c>
      <c r="Q834">
        <v>1</v>
      </c>
      <c r="W834">
        <v>1</v>
      </c>
      <c r="X834">
        <v>-2040509459</v>
      </c>
      <c r="Y834">
        <v>-100</v>
      </c>
      <c r="AA834">
        <v>71.180000000000007</v>
      </c>
      <c r="AB834">
        <v>0</v>
      </c>
      <c r="AC834">
        <v>0</v>
      </c>
      <c r="AD834">
        <v>0</v>
      </c>
      <c r="AE834">
        <v>71.180000000000007</v>
      </c>
      <c r="AF834">
        <v>0</v>
      </c>
      <c r="AG834">
        <v>0</v>
      </c>
      <c r="AH834">
        <v>0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-100</v>
      </c>
      <c r="AU834" t="s">
        <v>3</v>
      </c>
      <c r="AV834">
        <v>0</v>
      </c>
      <c r="AW834">
        <v>2</v>
      </c>
      <c r="AX834">
        <v>53553834</v>
      </c>
      <c r="AY834">
        <v>1</v>
      </c>
      <c r="AZ834">
        <v>6144</v>
      </c>
      <c r="BA834">
        <v>774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Y834*Source!I430</f>
        <v>-35.370000000000005</v>
      </c>
      <c r="CY834">
        <f t="shared" ref="CY834:CY842" si="162">AA834</f>
        <v>71.180000000000007</v>
      </c>
      <c r="CZ834">
        <f t="shared" ref="CZ834:CZ842" si="163">AE834</f>
        <v>71.180000000000007</v>
      </c>
      <c r="DA834">
        <f t="shared" ref="DA834:DA842" si="164">AI834</f>
        <v>1</v>
      </c>
      <c r="DB834">
        <f t="shared" ref="DB834:DB842" si="165">ROUND(ROUND(AT834*CZ834,2),2)</f>
        <v>-7118</v>
      </c>
      <c r="DC834">
        <f t="shared" ref="DC834:DC842" si="166">ROUND(ROUND(AT834*AG834,2),2)</f>
        <v>0</v>
      </c>
    </row>
    <row r="835" spans="1:107" x14ac:dyDescent="0.2">
      <c r="A835">
        <f>ROW(Source!A430)</f>
        <v>430</v>
      </c>
      <c r="B835">
        <v>53551706</v>
      </c>
      <c r="C835">
        <v>53553814</v>
      </c>
      <c r="D835">
        <v>29107800</v>
      </c>
      <c r="E835">
        <v>1</v>
      </c>
      <c r="F835">
        <v>1</v>
      </c>
      <c r="G835">
        <v>1</v>
      </c>
      <c r="H835">
        <v>3</v>
      </c>
      <c r="I835" t="s">
        <v>1698</v>
      </c>
      <c r="J835" t="s">
        <v>1699</v>
      </c>
      <c r="K835" t="s">
        <v>1700</v>
      </c>
      <c r="L835">
        <v>1346</v>
      </c>
      <c r="N835">
        <v>1009</v>
      </c>
      <c r="O835" t="s">
        <v>143</v>
      </c>
      <c r="P835" t="s">
        <v>143</v>
      </c>
      <c r="Q835">
        <v>1</v>
      </c>
      <c r="W835">
        <v>0</v>
      </c>
      <c r="X835">
        <v>644139035</v>
      </c>
      <c r="Y835">
        <v>0.5</v>
      </c>
      <c r="AA835">
        <v>1.81</v>
      </c>
      <c r="AB835">
        <v>0</v>
      </c>
      <c r="AC835">
        <v>0</v>
      </c>
      <c r="AD835">
        <v>0</v>
      </c>
      <c r="AE835">
        <v>1.81</v>
      </c>
      <c r="AF835">
        <v>0</v>
      </c>
      <c r="AG835">
        <v>0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0.5</v>
      </c>
      <c r="AU835" t="s">
        <v>3</v>
      </c>
      <c r="AV835">
        <v>0</v>
      </c>
      <c r="AW835">
        <v>2</v>
      </c>
      <c r="AX835">
        <v>53553835</v>
      </c>
      <c r="AY835">
        <v>1</v>
      </c>
      <c r="AZ835">
        <v>0</v>
      </c>
      <c r="BA835">
        <v>775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Y835*Source!I430</f>
        <v>0.17685000000000001</v>
      </c>
      <c r="CY835">
        <f t="shared" si="162"/>
        <v>1.81</v>
      </c>
      <c r="CZ835">
        <f t="shared" si="163"/>
        <v>1.81</v>
      </c>
      <c r="DA835">
        <f t="shared" si="164"/>
        <v>1</v>
      </c>
      <c r="DB835">
        <f t="shared" si="165"/>
        <v>0.91</v>
      </c>
      <c r="DC835">
        <f t="shared" si="166"/>
        <v>0</v>
      </c>
    </row>
    <row r="836" spans="1:107" x14ac:dyDescent="0.2">
      <c r="A836">
        <f>ROW(Source!A430)</f>
        <v>430</v>
      </c>
      <c r="B836">
        <v>53551706</v>
      </c>
      <c r="C836">
        <v>53553814</v>
      </c>
      <c r="D836">
        <v>38189497</v>
      </c>
      <c r="E836">
        <v>1</v>
      </c>
      <c r="F836">
        <v>1</v>
      </c>
      <c r="G836">
        <v>1</v>
      </c>
      <c r="H836">
        <v>3</v>
      </c>
      <c r="I836" t="s">
        <v>619</v>
      </c>
      <c r="J836" t="s">
        <v>621</v>
      </c>
      <c r="K836" t="s">
        <v>620</v>
      </c>
      <c r="L836">
        <v>1348</v>
      </c>
      <c r="N836">
        <v>1009</v>
      </c>
      <c r="O836" t="s">
        <v>26</v>
      </c>
      <c r="P836" t="s">
        <v>26</v>
      </c>
      <c r="Q836">
        <v>1000</v>
      </c>
      <c r="W836">
        <v>1</v>
      </c>
      <c r="X836">
        <v>-363471204</v>
      </c>
      <c r="Y836">
        <v>-0.37500099999999997</v>
      </c>
      <c r="AA836">
        <v>4316</v>
      </c>
      <c r="AB836">
        <v>0</v>
      </c>
      <c r="AC836">
        <v>0</v>
      </c>
      <c r="AD836">
        <v>0</v>
      </c>
      <c r="AE836">
        <v>4316</v>
      </c>
      <c r="AF836">
        <v>0</v>
      </c>
      <c r="AG836">
        <v>0</v>
      </c>
      <c r="AH836">
        <v>0</v>
      </c>
      <c r="AI836">
        <v>1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-0.37500099999999997</v>
      </c>
      <c r="AU836" t="s">
        <v>3</v>
      </c>
      <c r="AV836">
        <v>0</v>
      </c>
      <c r="AW836">
        <v>2</v>
      </c>
      <c r="AX836">
        <v>53553836</v>
      </c>
      <c r="AY836">
        <v>1</v>
      </c>
      <c r="AZ836">
        <v>6144</v>
      </c>
      <c r="BA836">
        <v>776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Y836*Source!I430</f>
        <v>-0.1326378537</v>
      </c>
      <c r="CY836">
        <f t="shared" si="162"/>
        <v>4316</v>
      </c>
      <c r="CZ836">
        <f t="shared" si="163"/>
        <v>4316</v>
      </c>
      <c r="DA836">
        <f t="shared" si="164"/>
        <v>1</v>
      </c>
      <c r="DB836">
        <f t="shared" si="165"/>
        <v>-1618.5</v>
      </c>
      <c r="DC836">
        <f t="shared" si="166"/>
        <v>0</v>
      </c>
    </row>
    <row r="837" spans="1:107" x14ac:dyDescent="0.2">
      <c r="A837">
        <f>ROW(Source!A430)</f>
        <v>430</v>
      </c>
      <c r="B837">
        <v>53551706</v>
      </c>
      <c r="C837">
        <v>53553814</v>
      </c>
      <c r="D837">
        <v>38189382</v>
      </c>
      <c r="E837">
        <v>1</v>
      </c>
      <c r="F837">
        <v>1</v>
      </c>
      <c r="G837">
        <v>1</v>
      </c>
      <c r="H837">
        <v>3</v>
      </c>
      <c r="I837" t="s">
        <v>418</v>
      </c>
      <c r="J837" t="s">
        <v>421</v>
      </c>
      <c r="K837" t="s">
        <v>419</v>
      </c>
      <c r="L837">
        <v>1296</v>
      </c>
      <c r="N837">
        <v>1002</v>
      </c>
      <c r="O837" t="s">
        <v>420</v>
      </c>
      <c r="P837" t="s">
        <v>420</v>
      </c>
      <c r="Q837">
        <v>1</v>
      </c>
      <c r="W837">
        <v>0</v>
      </c>
      <c r="X837">
        <v>1789933445</v>
      </c>
      <c r="Y837">
        <v>20</v>
      </c>
      <c r="AA837">
        <v>31.38</v>
      </c>
      <c r="AB837">
        <v>0</v>
      </c>
      <c r="AC837">
        <v>0</v>
      </c>
      <c r="AD837">
        <v>0</v>
      </c>
      <c r="AE837">
        <v>31.38</v>
      </c>
      <c r="AF837">
        <v>0</v>
      </c>
      <c r="AG837">
        <v>0</v>
      </c>
      <c r="AH837">
        <v>0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0</v>
      </c>
      <c r="AP837">
        <v>0</v>
      </c>
      <c r="AQ837">
        <v>0</v>
      </c>
      <c r="AR837">
        <v>0</v>
      </c>
      <c r="AS837" t="s">
        <v>3</v>
      </c>
      <c r="AT837">
        <v>20</v>
      </c>
      <c r="AU837" t="s">
        <v>3</v>
      </c>
      <c r="AV837">
        <v>0</v>
      </c>
      <c r="AW837">
        <v>1</v>
      </c>
      <c r="AX837">
        <v>-1</v>
      </c>
      <c r="AY837">
        <v>0</v>
      </c>
      <c r="AZ837">
        <v>0</v>
      </c>
      <c r="BA837" t="s">
        <v>3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Y837*Source!I430</f>
        <v>7.0739999999999998</v>
      </c>
      <c r="CY837">
        <f t="shared" si="162"/>
        <v>31.38</v>
      </c>
      <c r="CZ837">
        <f t="shared" si="163"/>
        <v>31.38</v>
      </c>
      <c r="DA837">
        <f t="shared" si="164"/>
        <v>1</v>
      </c>
      <c r="DB837">
        <f t="shared" si="165"/>
        <v>627.6</v>
      </c>
      <c r="DC837">
        <f t="shared" si="166"/>
        <v>0</v>
      </c>
    </row>
    <row r="838" spans="1:107" x14ac:dyDescent="0.2">
      <c r="A838">
        <f>ROW(Source!A430)</f>
        <v>430</v>
      </c>
      <c r="B838">
        <v>53551706</v>
      </c>
      <c r="C838">
        <v>53553814</v>
      </c>
      <c r="D838">
        <v>38189526</v>
      </c>
      <c r="E838">
        <v>1</v>
      </c>
      <c r="F838">
        <v>1</v>
      </c>
      <c r="G838">
        <v>1</v>
      </c>
      <c r="H838">
        <v>3</v>
      </c>
      <c r="I838" t="s">
        <v>623</v>
      </c>
      <c r="J838" t="s">
        <v>625</v>
      </c>
      <c r="K838" t="s">
        <v>624</v>
      </c>
      <c r="L838">
        <v>1346</v>
      </c>
      <c r="N838">
        <v>1009</v>
      </c>
      <c r="O838" t="s">
        <v>143</v>
      </c>
      <c r="P838" t="s">
        <v>143</v>
      </c>
      <c r="Q838">
        <v>1</v>
      </c>
      <c r="W838">
        <v>0</v>
      </c>
      <c r="X838">
        <v>668542510</v>
      </c>
      <c r="Y838">
        <v>550</v>
      </c>
      <c r="AA838">
        <v>3.1</v>
      </c>
      <c r="AB838">
        <v>0</v>
      </c>
      <c r="AC838">
        <v>0</v>
      </c>
      <c r="AD838">
        <v>0</v>
      </c>
      <c r="AE838">
        <v>3.1</v>
      </c>
      <c r="AF838">
        <v>0</v>
      </c>
      <c r="AG838">
        <v>0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0</v>
      </c>
      <c r="AP838">
        <v>0</v>
      </c>
      <c r="AQ838">
        <v>0</v>
      </c>
      <c r="AR838">
        <v>0</v>
      </c>
      <c r="AS838" t="s">
        <v>3</v>
      </c>
      <c r="AT838">
        <v>550</v>
      </c>
      <c r="AU838" t="s">
        <v>3</v>
      </c>
      <c r="AV838">
        <v>0</v>
      </c>
      <c r="AW838">
        <v>1</v>
      </c>
      <c r="AX838">
        <v>-1</v>
      </c>
      <c r="AY838">
        <v>0</v>
      </c>
      <c r="AZ838">
        <v>0</v>
      </c>
      <c r="BA838" t="s">
        <v>3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Y838*Source!I430</f>
        <v>194.535</v>
      </c>
      <c r="CY838">
        <f t="shared" si="162"/>
        <v>3.1</v>
      </c>
      <c r="CZ838">
        <f t="shared" si="163"/>
        <v>3.1</v>
      </c>
      <c r="DA838">
        <f t="shared" si="164"/>
        <v>1</v>
      </c>
      <c r="DB838">
        <f t="shared" si="165"/>
        <v>1705</v>
      </c>
      <c r="DC838">
        <f t="shared" si="166"/>
        <v>0</v>
      </c>
    </row>
    <row r="839" spans="1:107" x14ac:dyDescent="0.2">
      <c r="A839">
        <f>ROW(Source!A430)</f>
        <v>430</v>
      </c>
      <c r="B839">
        <v>53551706</v>
      </c>
      <c r="C839">
        <v>53553814</v>
      </c>
      <c r="D839">
        <v>29109914</v>
      </c>
      <c r="E839">
        <v>1</v>
      </c>
      <c r="F839">
        <v>1</v>
      </c>
      <c r="G839">
        <v>1</v>
      </c>
      <c r="H839">
        <v>3</v>
      </c>
      <c r="I839" t="s">
        <v>567</v>
      </c>
      <c r="J839" t="s">
        <v>569</v>
      </c>
      <c r="K839" t="s">
        <v>568</v>
      </c>
      <c r="L839">
        <v>1327</v>
      </c>
      <c r="N839">
        <v>1005</v>
      </c>
      <c r="O839" t="s">
        <v>128</v>
      </c>
      <c r="P839" t="s">
        <v>128</v>
      </c>
      <c r="Q839">
        <v>1</v>
      </c>
      <c r="W839">
        <v>0</v>
      </c>
      <c r="X839">
        <v>1801684651</v>
      </c>
      <c r="Y839">
        <v>100</v>
      </c>
      <c r="AA839">
        <v>80.12</v>
      </c>
      <c r="AB839">
        <v>0</v>
      </c>
      <c r="AC839">
        <v>0</v>
      </c>
      <c r="AD839">
        <v>0</v>
      </c>
      <c r="AE839">
        <v>80.12</v>
      </c>
      <c r="AF839">
        <v>0</v>
      </c>
      <c r="AG839">
        <v>0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0</v>
      </c>
      <c r="AP839">
        <v>0</v>
      </c>
      <c r="AQ839">
        <v>0</v>
      </c>
      <c r="AR839">
        <v>0</v>
      </c>
      <c r="AS839" t="s">
        <v>3</v>
      </c>
      <c r="AT839">
        <v>100</v>
      </c>
      <c r="AU839" t="s">
        <v>3</v>
      </c>
      <c r="AV839">
        <v>0</v>
      </c>
      <c r="AW839">
        <v>1</v>
      </c>
      <c r="AX839">
        <v>-1</v>
      </c>
      <c r="AY839">
        <v>0</v>
      </c>
      <c r="AZ839">
        <v>0</v>
      </c>
      <c r="BA839" t="s">
        <v>3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Y839*Source!I430</f>
        <v>35.370000000000005</v>
      </c>
      <c r="CY839">
        <f t="shared" si="162"/>
        <v>80.12</v>
      </c>
      <c r="CZ839">
        <f t="shared" si="163"/>
        <v>80.12</v>
      </c>
      <c r="DA839">
        <f t="shared" si="164"/>
        <v>1</v>
      </c>
      <c r="DB839">
        <f t="shared" si="165"/>
        <v>8012</v>
      </c>
      <c r="DC839">
        <f t="shared" si="166"/>
        <v>0</v>
      </c>
    </row>
    <row r="840" spans="1:107" x14ac:dyDescent="0.2">
      <c r="A840">
        <f>ROW(Source!A430)</f>
        <v>430</v>
      </c>
      <c r="B840">
        <v>53551706</v>
      </c>
      <c r="C840">
        <v>53553814</v>
      </c>
      <c r="D840">
        <v>29145352</v>
      </c>
      <c r="E840">
        <v>1</v>
      </c>
      <c r="F840">
        <v>1</v>
      </c>
      <c r="G840">
        <v>1</v>
      </c>
      <c r="H840">
        <v>3</v>
      </c>
      <c r="I840" t="s">
        <v>438</v>
      </c>
      <c r="J840" t="s">
        <v>1831</v>
      </c>
      <c r="K840" t="s">
        <v>1832</v>
      </c>
      <c r="L840">
        <v>1348</v>
      </c>
      <c r="N840">
        <v>1009</v>
      </c>
      <c r="O840" t="s">
        <v>26</v>
      </c>
      <c r="P840" t="s">
        <v>26</v>
      </c>
      <c r="Q840">
        <v>1000</v>
      </c>
      <c r="W840">
        <v>0</v>
      </c>
      <c r="X840">
        <v>1138662306</v>
      </c>
      <c r="Y840">
        <v>0.05</v>
      </c>
      <c r="AA840">
        <v>9298.35</v>
      </c>
      <c r="AB840">
        <v>0</v>
      </c>
      <c r="AC840">
        <v>0</v>
      </c>
      <c r="AD840">
        <v>0</v>
      </c>
      <c r="AE840">
        <v>9298.35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0.05</v>
      </c>
      <c r="AU840" t="s">
        <v>3</v>
      </c>
      <c r="AV840">
        <v>0</v>
      </c>
      <c r="AW840">
        <v>2</v>
      </c>
      <c r="AX840">
        <v>53553837</v>
      </c>
      <c r="AY840">
        <v>1</v>
      </c>
      <c r="AZ840">
        <v>0</v>
      </c>
      <c r="BA840">
        <v>777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Y840*Source!I430</f>
        <v>1.7685000000000003E-2</v>
      </c>
      <c r="CY840">
        <f t="shared" si="162"/>
        <v>9298.35</v>
      </c>
      <c r="CZ840">
        <f t="shared" si="163"/>
        <v>9298.35</v>
      </c>
      <c r="DA840">
        <f t="shared" si="164"/>
        <v>1</v>
      </c>
      <c r="DB840">
        <f t="shared" si="165"/>
        <v>464.92</v>
      </c>
      <c r="DC840">
        <f t="shared" si="166"/>
        <v>0</v>
      </c>
    </row>
    <row r="841" spans="1:107" x14ac:dyDescent="0.2">
      <c r="A841">
        <f>ROW(Source!A430)</f>
        <v>430</v>
      </c>
      <c r="B841">
        <v>53551706</v>
      </c>
      <c r="C841">
        <v>53553814</v>
      </c>
      <c r="D841">
        <v>29150040</v>
      </c>
      <c r="E841">
        <v>1</v>
      </c>
      <c r="F841">
        <v>1</v>
      </c>
      <c r="G841">
        <v>1</v>
      </c>
      <c r="H841">
        <v>3</v>
      </c>
      <c r="I841" t="s">
        <v>1576</v>
      </c>
      <c r="J841" t="s">
        <v>1577</v>
      </c>
      <c r="K841" t="s">
        <v>1578</v>
      </c>
      <c r="L841">
        <v>1339</v>
      </c>
      <c r="N841">
        <v>1007</v>
      </c>
      <c r="O841" t="s">
        <v>425</v>
      </c>
      <c r="P841" t="s">
        <v>425</v>
      </c>
      <c r="Q841">
        <v>1</v>
      </c>
      <c r="W841">
        <v>0</v>
      </c>
      <c r="X841">
        <v>619799737</v>
      </c>
      <c r="Y841">
        <v>0.93</v>
      </c>
      <c r="AA841">
        <v>2.44</v>
      </c>
      <c r="AB841">
        <v>0</v>
      </c>
      <c r="AC841">
        <v>0</v>
      </c>
      <c r="AD841">
        <v>0</v>
      </c>
      <c r="AE841">
        <v>2.44</v>
      </c>
      <c r="AF841">
        <v>0</v>
      </c>
      <c r="AG841">
        <v>0</v>
      </c>
      <c r="AH841">
        <v>0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0.93</v>
      </c>
      <c r="AU841" t="s">
        <v>3</v>
      </c>
      <c r="AV841">
        <v>0</v>
      </c>
      <c r="AW841">
        <v>2</v>
      </c>
      <c r="AX841">
        <v>53553838</v>
      </c>
      <c r="AY841">
        <v>1</v>
      </c>
      <c r="AZ841">
        <v>0</v>
      </c>
      <c r="BA841">
        <v>778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Y841*Source!I430</f>
        <v>0.32894100000000004</v>
      </c>
      <c r="CY841">
        <f t="shared" si="162"/>
        <v>2.44</v>
      </c>
      <c r="CZ841">
        <f t="shared" si="163"/>
        <v>2.44</v>
      </c>
      <c r="DA841">
        <f t="shared" si="164"/>
        <v>1</v>
      </c>
      <c r="DB841">
        <f t="shared" si="165"/>
        <v>2.27</v>
      </c>
      <c r="DC841">
        <f t="shared" si="166"/>
        <v>0</v>
      </c>
    </row>
    <row r="842" spans="1:107" x14ac:dyDescent="0.2">
      <c r="A842">
        <f>ROW(Source!A430)</f>
        <v>430</v>
      </c>
      <c r="B842">
        <v>53551706</v>
      </c>
      <c r="C842">
        <v>53553814</v>
      </c>
      <c r="D842">
        <v>0</v>
      </c>
      <c r="E842">
        <v>0</v>
      </c>
      <c r="F842">
        <v>1</v>
      </c>
      <c r="G842">
        <v>1</v>
      </c>
      <c r="H842">
        <v>3</v>
      </c>
      <c r="I842" t="s">
        <v>203</v>
      </c>
      <c r="J842" t="s">
        <v>3</v>
      </c>
      <c r="K842" t="s">
        <v>628</v>
      </c>
      <c r="L842">
        <v>1327</v>
      </c>
      <c r="N842">
        <v>1005</v>
      </c>
      <c r="O842" t="s">
        <v>128</v>
      </c>
      <c r="P842" t="s">
        <v>128</v>
      </c>
      <c r="Q842">
        <v>1</v>
      </c>
      <c r="W842">
        <v>0</v>
      </c>
      <c r="X842">
        <v>-2125634006</v>
      </c>
      <c r="Y842">
        <v>0</v>
      </c>
      <c r="AA842">
        <v>848.33</v>
      </c>
      <c r="AB842">
        <v>0</v>
      </c>
      <c r="AC842">
        <v>0</v>
      </c>
      <c r="AD842">
        <v>0</v>
      </c>
      <c r="AE842">
        <v>848.33</v>
      </c>
      <c r="AF842">
        <v>0</v>
      </c>
      <c r="AG842">
        <v>0</v>
      </c>
      <c r="AH842">
        <v>0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0</v>
      </c>
      <c r="AP842">
        <v>0</v>
      </c>
      <c r="AQ842">
        <v>0</v>
      </c>
      <c r="AR842">
        <v>0</v>
      </c>
      <c r="AS842" t="s">
        <v>3</v>
      </c>
      <c r="AT842">
        <v>0</v>
      </c>
      <c r="AU842" t="s">
        <v>3</v>
      </c>
      <c r="AV842">
        <v>0</v>
      </c>
      <c r="AW842">
        <v>1</v>
      </c>
      <c r="AX842">
        <v>-1</v>
      </c>
      <c r="AY842">
        <v>0</v>
      </c>
      <c r="AZ842">
        <v>0</v>
      </c>
      <c r="BA842" t="s">
        <v>3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Y842*Source!I430</f>
        <v>0</v>
      </c>
      <c r="CY842">
        <f t="shared" si="162"/>
        <v>848.33</v>
      </c>
      <c r="CZ842">
        <f t="shared" si="163"/>
        <v>848.33</v>
      </c>
      <c r="DA842">
        <f t="shared" si="164"/>
        <v>1</v>
      </c>
      <c r="DB842">
        <f t="shared" si="165"/>
        <v>0</v>
      </c>
      <c r="DC842">
        <f t="shared" si="166"/>
        <v>0</v>
      </c>
    </row>
    <row r="843" spans="1:107" x14ac:dyDescent="0.2">
      <c r="A843">
        <f>ROW(Source!A431)</f>
        <v>431</v>
      </c>
      <c r="B843">
        <v>53551707</v>
      </c>
      <c r="C843">
        <v>53553814</v>
      </c>
      <c r="D843">
        <v>18413230</v>
      </c>
      <c r="E843">
        <v>1</v>
      </c>
      <c r="F843">
        <v>1</v>
      </c>
      <c r="G843">
        <v>1</v>
      </c>
      <c r="H843">
        <v>1</v>
      </c>
      <c r="I843" t="s">
        <v>1487</v>
      </c>
      <c r="J843" t="s">
        <v>3</v>
      </c>
      <c r="K843" t="s">
        <v>1488</v>
      </c>
      <c r="L843">
        <v>1369</v>
      </c>
      <c r="N843">
        <v>1013</v>
      </c>
      <c r="O843" t="s">
        <v>1486</v>
      </c>
      <c r="P843" t="s">
        <v>1486</v>
      </c>
      <c r="Q843">
        <v>1</v>
      </c>
      <c r="W843">
        <v>0</v>
      </c>
      <c r="X843">
        <v>355262106</v>
      </c>
      <c r="Y843">
        <v>211.16357499999995</v>
      </c>
      <c r="AA843">
        <v>0</v>
      </c>
      <c r="AB843">
        <v>0</v>
      </c>
      <c r="AC843">
        <v>0</v>
      </c>
      <c r="AD843">
        <v>323.5</v>
      </c>
      <c r="AE843">
        <v>0</v>
      </c>
      <c r="AF843">
        <v>0</v>
      </c>
      <c r="AG843">
        <v>0</v>
      </c>
      <c r="AH843">
        <v>323.5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1</v>
      </c>
      <c r="AQ843">
        <v>0</v>
      </c>
      <c r="AR843">
        <v>0</v>
      </c>
      <c r="AS843" t="s">
        <v>3</v>
      </c>
      <c r="AT843">
        <v>159.66999999999999</v>
      </c>
      <c r="AU843" t="s">
        <v>62</v>
      </c>
      <c r="AV843">
        <v>1</v>
      </c>
      <c r="AW843">
        <v>2</v>
      </c>
      <c r="AX843">
        <v>53553829</v>
      </c>
      <c r="AY843">
        <v>2</v>
      </c>
      <c r="AZ843">
        <v>137216</v>
      </c>
      <c r="BA843">
        <v>779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Y843*Source!I431</f>
        <v>74.688556477499986</v>
      </c>
      <c r="CY843">
        <f>AD843</f>
        <v>323.5</v>
      </c>
      <c r="CZ843">
        <f>AH843</f>
        <v>323.5</v>
      </c>
      <c r="DA843">
        <f>AL843</f>
        <v>1</v>
      </c>
      <c r="DB843">
        <f>ROUND((ROUND(AT843*CZ843,2)*ROUND((1.15*1.15),7)),2)</f>
        <v>68311.42</v>
      </c>
      <c r="DC843">
        <f>ROUND((ROUND(AT843*AG843,2)*ROUND((1.15*1.15),7)),2)</f>
        <v>0</v>
      </c>
    </row>
    <row r="844" spans="1:107" x14ac:dyDescent="0.2">
      <c r="A844">
        <f>ROW(Source!A431)</f>
        <v>431</v>
      </c>
      <c r="B844">
        <v>53551707</v>
      </c>
      <c r="C844">
        <v>53553814</v>
      </c>
      <c r="D844">
        <v>121548</v>
      </c>
      <c r="E844">
        <v>1</v>
      </c>
      <c r="F844">
        <v>1</v>
      </c>
      <c r="G844">
        <v>1</v>
      </c>
      <c r="H844">
        <v>1</v>
      </c>
      <c r="I844" t="s">
        <v>31</v>
      </c>
      <c r="J844" t="s">
        <v>3</v>
      </c>
      <c r="K844" t="s">
        <v>1489</v>
      </c>
      <c r="L844">
        <v>608254</v>
      </c>
      <c r="N844">
        <v>1013</v>
      </c>
      <c r="O844" t="s">
        <v>1490</v>
      </c>
      <c r="P844" t="s">
        <v>1490</v>
      </c>
      <c r="Q844">
        <v>1</v>
      </c>
      <c r="W844">
        <v>0</v>
      </c>
      <c r="X844">
        <v>-185737400</v>
      </c>
      <c r="Y844">
        <v>2.3718749999999997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1</v>
      </c>
      <c r="AQ844">
        <v>0</v>
      </c>
      <c r="AR844">
        <v>0</v>
      </c>
      <c r="AS844" t="s">
        <v>3</v>
      </c>
      <c r="AT844">
        <v>1.65</v>
      </c>
      <c r="AU844" t="s">
        <v>61</v>
      </c>
      <c r="AV844">
        <v>2</v>
      </c>
      <c r="AW844">
        <v>2</v>
      </c>
      <c r="AX844">
        <v>53553830</v>
      </c>
      <c r="AY844">
        <v>1</v>
      </c>
      <c r="AZ844">
        <v>6144</v>
      </c>
      <c r="BA844">
        <v>780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Y844*Source!I431</f>
        <v>0.83893218749999998</v>
      </c>
      <c r="CY844">
        <f>AD844</f>
        <v>0</v>
      </c>
      <c r="CZ844">
        <f>AH844</f>
        <v>0</v>
      </c>
      <c r="DA844">
        <f>AL844</f>
        <v>1</v>
      </c>
      <c r="DB844">
        <f>ROUND((ROUND(AT844*CZ844,2)*ROUND((1.25*1.15),7)),2)</f>
        <v>0</v>
      </c>
      <c r="DC844">
        <f>ROUND((ROUND(AT844*AG844,2)*ROUND((1.25*1.15),7)),2)</f>
        <v>0</v>
      </c>
    </row>
    <row r="845" spans="1:107" x14ac:dyDescent="0.2">
      <c r="A845">
        <f>ROW(Source!A431)</f>
        <v>431</v>
      </c>
      <c r="B845">
        <v>53551707</v>
      </c>
      <c r="C845">
        <v>53553814</v>
      </c>
      <c r="D845">
        <v>29172479</v>
      </c>
      <c r="E845">
        <v>1</v>
      </c>
      <c r="F845">
        <v>1</v>
      </c>
      <c r="G845">
        <v>1</v>
      </c>
      <c r="H845">
        <v>2</v>
      </c>
      <c r="I845" t="s">
        <v>1585</v>
      </c>
      <c r="J845" t="s">
        <v>1586</v>
      </c>
      <c r="K845" t="s">
        <v>1587</v>
      </c>
      <c r="L845">
        <v>1368</v>
      </c>
      <c r="N845">
        <v>1011</v>
      </c>
      <c r="O845" t="s">
        <v>1494</v>
      </c>
      <c r="P845" t="s">
        <v>1494</v>
      </c>
      <c r="Q845">
        <v>1</v>
      </c>
      <c r="W845">
        <v>0</v>
      </c>
      <c r="X845">
        <v>1549832887</v>
      </c>
      <c r="Y845">
        <v>0.11499999999999999</v>
      </c>
      <c r="AA845">
        <v>0</v>
      </c>
      <c r="AB845">
        <v>99.89</v>
      </c>
      <c r="AC845">
        <v>10.06</v>
      </c>
      <c r="AD845">
        <v>0</v>
      </c>
      <c r="AE845">
        <v>0</v>
      </c>
      <c r="AF845">
        <v>99.89</v>
      </c>
      <c r="AG845">
        <v>10.06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1</v>
      </c>
      <c r="AQ845">
        <v>0</v>
      </c>
      <c r="AR845">
        <v>0</v>
      </c>
      <c r="AS845" t="s">
        <v>3</v>
      </c>
      <c r="AT845">
        <v>0.08</v>
      </c>
      <c r="AU845" t="s">
        <v>61</v>
      </c>
      <c r="AV845">
        <v>0</v>
      </c>
      <c r="AW845">
        <v>2</v>
      </c>
      <c r="AX845">
        <v>53553831</v>
      </c>
      <c r="AY845">
        <v>1</v>
      </c>
      <c r="AZ845">
        <v>6144</v>
      </c>
      <c r="BA845">
        <v>781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Y845*Source!I431</f>
        <v>4.0675499999999996E-2</v>
      </c>
      <c r="CY845">
        <f>AB845</f>
        <v>99.89</v>
      </c>
      <c r="CZ845">
        <f>AF845</f>
        <v>99.89</v>
      </c>
      <c r="DA845">
        <f>AJ845</f>
        <v>1</v>
      </c>
      <c r="DB845">
        <f>ROUND((ROUND(AT845*CZ845,2)*ROUND((1.25*1.15),7)),2)</f>
        <v>11.49</v>
      </c>
      <c r="DC845">
        <f>ROUND((ROUND(AT845*AG845,2)*ROUND((1.25*1.15),7)),2)</f>
        <v>1.1499999999999999</v>
      </c>
    </row>
    <row r="846" spans="1:107" x14ac:dyDescent="0.2">
      <c r="A846">
        <f>ROW(Source!A431)</f>
        <v>431</v>
      </c>
      <c r="B846">
        <v>53551707</v>
      </c>
      <c r="C846">
        <v>53553814</v>
      </c>
      <c r="D846">
        <v>29172556</v>
      </c>
      <c r="E846">
        <v>1</v>
      </c>
      <c r="F846">
        <v>1</v>
      </c>
      <c r="G846">
        <v>1</v>
      </c>
      <c r="H846">
        <v>2</v>
      </c>
      <c r="I846" t="s">
        <v>1647</v>
      </c>
      <c r="J846" t="s">
        <v>1667</v>
      </c>
      <c r="K846" t="s">
        <v>1649</v>
      </c>
      <c r="L846">
        <v>1368</v>
      </c>
      <c r="N846">
        <v>1011</v>
      </c>
      <c r="O846" t="s">
        <v>1494</v>
      </c>
      <c r="P846" t="s">
        <v>1494</v>
      </c>
      <c r="Q846">
        <v>1</v>
      </c>
      <c r="W846">
        <v>0</v>
      </c>
      <c r="X846">
        <v>344519037</v>
      </c>
      <c r="Y846">
        <v>0.388125</v>
      </c>
      <c r="AA846">
        <v>0</v>
      </c>
      <c r="AB846">
        <v>31.26</v>
      </c>
      <c r="AC846">
        <v>13.5</v>
      </c>
      <c r="AD846">
        <v>0</v>
      </c>
      <c r="AE846">
        <v>0</v>
      </c>
      <c r="AF846">
        <v>31.26</v>
      </c>
      <c r="AG846">
        <v>13.5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0.27</v>
      </c>
      <c r="AU846" t="s">
        <v>61</v>
      </c>
      <c r="AV846">
        <v>0</v>
      </c>
      <c r="AW846">
        <v>2</v>
      </c>
      <c r="AX846">
        <v>53553832</v>
      </c>
      <c r="AY846">
        <v>1</v>
      </c>
      <c r="AZ846">
        <v>6144</v>
      </c>
      <c r="BA846">
        <v>782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Y846*Source!I431</f>
        <v>0.13727981250000001</v>
      </c>
      <c r="CY846">
        <f>AB846</f>
        <v>31.26</v>
      </c>
      <c r="CZ846">
        <f>AF846</f>
        <v>31.26</v>
      </c>
      <c r="DA846">
        <f>AJ846</f>
        <v>1</v>
      </c>
      <c r="DB846">
        <f>ROUND((ROUND(AT846*CZ846,2)*ROUND((1.25*1.15),7)),2)</f>
        <v>12.13</v>
      </c>
      <c r="DC846">
        <f>ROUND((ROUND(AT846*AG846,2)*ROUND((1.25*1.15),7)),2)</f>
        <v>5.25</v>
      </c>
    </row>
    <row r="847" spans="1:107" x14ac:dyDescent="0.2">
      <c r="A847">
        <f>ROW(Source!A431)</f>
        <v>431</v>
      </c>
      <c r="B847">
        <v>53551707</v>
      </c>
      <c r="C847">
        <v>53553814</v>
      </c>
      <c r="D847">
        <v>29173141</v>
      </c>
      <c r="E847">
        <v>1</v>
      </c>
      <c r="F847">
        <v>1</v>
      </c>
      <c r="G847">
        <v>1</v>
      </c>
      <c r="H847">
        <v>2</v>
      </c>
      <c r="I847" t="s">
        <v>1634</v>
      </c>
      <c r="J847" t="s">
        <v>1635</v>
      </c>
      <c r="K847" t="s">
        <v>1636</v>
      </c>
      <c r="L847">
        <v>1368</v>
      </c>
      <c r="N847">
        <v>1011</v>
      </c>
      <c r="O847" t="s">
        <v>1494</v>
      </c>
      <c r="P847" t="s">
        <v>1494</v>
      </c>
      <c r="Q847">
        <v>1</v>
      </c>
      <c r="W847">
        <v>0</v>
      </c>
      <c r="X847">
        <v>-1709160983</v>
      </c>
      <c r="Y847">
        <v>1.8687499999999999</v>
      </c>
      <c r="AA847">
        <v>0</v>
      </c>
      <c r="AB847">
        <v>12.4</v>
      </c>
      <c r="AC847">
        <v>10.06</v>
      </c>
      <c r="AD847">
        <v>0</v>
      </c>
      <c r="AE847">
        <v>0</v>
      </c>
      <c r="AF847">
        <v>12.4</v>
      </c>
      <c r="AG847">
        <v>10.06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1.3</v>
      </c>
      <c r="AU847" t="s">
        <v>61</v>
      </c>
      <c r="AV847">
        <v>0</v>
      </c>
      <c r="AW847">
        <v>2</v>
      </c>
      <c r="AX847">
        <v>53553833</v>
      </c>
      <c r="AY847">
        <v>1</v>
      </c>
      <c r="AZ847">
        <v>6144</v>
      </c>
      <c r="BA847">
        <v>783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Y847*Source!I431</f>
        <v>0.66097687500000002</v>
      </c>
      <c r="CY847">
        <f>AB847</f>
        <v>12.4</v>
      </c>
      <c r="CZ847">
        <f>AF847</f>
        <v>12.4</v>
      </c>
      <c r="DA847">
        <f>AJ847</f>
        <v>1</v>
      </c>
      <c r="DB847">
        <f>ROUND((ROUND(AT847*CZ847,2)*ROUND((1.25*1.15),7)),2)</f>
        <v>23.17</v>
      </c>
      <c r="DC847">
        <f>ROUND((ROUND(AT847*AG847,2)*ROUND((1.25*1.15),7)),2)</f>
        <v>18.8</v>
      </c>
    </row>
    <row r="848" spans="1:107" x14ac:dyDescent="0.2">
      <c r="A848">
        <f>ROW(Source!A431)</f>
        <v>431</v>
      </c>
      <c r="B848">
        <v>53551707</v>
      </c>
      <c r="C848">
        <v>53553814</v>
      </c>
      <c r="D848">
        <v>38189907</v>
      </c>
      <c r="E848">
        <v>1</v>
      </c>
      <c r="F848">
        <v>1</v>
      </c>
      <c r="G848">
        <v>1</v>
      </c>
      <c r="H848">
        <v>3</v>
      </c>
      <c r="I848" t="s">
        <v>563</v>
      </c>
      <c r="J848" t="s">
        <v>617</v>
      </c>
      <c r="K848" t="s">
        <v>564</v>
      </c>
      <c r="L848">
        <v>1327</v>
      </c>
      <c r="N848">
        <v>1005</v>
      </c>
      <c r="O848" t="s">
        <v>128</v>
      </c>
      <c r="P848" t="s">
        <v>128</v>
      </c>
      <c r="Q848">
        <v>1</v>
      </c>
      <c r="W848">
        <v>1</v>
      </c>
      <c r="X848">
        <v>-2040509459</v>
      </c>
      <c r="Y848">
        <v>-100</v>
      </c>
      <c r="AA848">
        <v>382.95</v>
      </c>
      <c r="AB848">
        <v>0</v>
      </c>
      <c r="AC848">
        <v>0</v>
      </c>
      <c r="AD848">
        <v>0</v>
      </c>
      <c r="AE848">
        <v>71.180000000000007</v>
      </c>
      <c r="AF848">
        <v>0</v>
      </c>
      <c r="AG848">
        <v>0</v>
      </c>
      <c r="AH848">
        <v>0</v>
      </c>
      <c r="AI848">
        <v>5.38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-100</v>
      </c>
      <c r="AU848" t="s">
        <v>3</v>
      </c>
      <c r="AV848">
        <v>0</v>
      </c>
      <c r="AW848">
        <v>2</v>
      </c>
      <c r="AX848">
        <v>53553834</v>
      </c>
      <c r="AY848">
        <v>1</v>
      </c>
      <c r="AZ848">
        <v>6144</v>
      </c>
      <c r="BA848">
        <v>784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Y848*Source!I431</f>
        <v>-35.370000000000005</v>
      </c>
      <c r="CY848">
        <f t="shared" ref="CY848:CY856" si="167">AA848</f>
        <v>382.95</v>
      </c>
      <c r="CZ848">
        <f t="shared" ref="CZ848:CZ856" si="168">AE848</f>
        <v>71.180000000000007</v>
      </c>
      <c r="DA848">
        <f t="shared" ref="DA848:DA856" si="169">AI848</f>
        <v>5.38</v>
      </c>
      <c r="DB848">
        <f t="shared" ref="DB848:DB856" si="170">ROUND(ROUND(AT848*CZ848,2),2)</f>
        <v>-7118</v>
      </c>
      <c r="DC848">
        <f t="shared" ref="DC848:DC856" si="171">ROUND(ROUND(AT848*AG848,2),2)</f>
        <v>0</v>
      </c>
    </row>
    <row r="849" spans="1:107" x14ac:dyDescent="0.2">
      <c r="A849">
        <f>ROW(Source!A431)</f>
        <v>431</v>
      </c>
      <c r="B849">
        <v>53551707</v>
      </c>
      <c r="C849">
        <v>53553814</v>
      </c>
      <c r="D849">
        <v>29107800</v>
      </c>
      <c r="E849">
        <v>1</v>
      </c>
      <c r="F849">
        <v>1</v>
      </c>
      <c r="G849">
        <v>1</v>
      </c>
      <c r="H849">
        <v>3</v>
      </c>
      <c r="I849" t="s">
        <v>1698</v>
      </c>
      <c r="J849" t="s">
        <v>1699</v>
      </c>
      <c r="K849" t="s">
        <v>1700</v>
      </c>
      <c r="L849">
        <v>1346</v>
      </c>
      <c r="N849">
        <v>1009</v>
      </c>
      <c r="O849" t="s">
        <v>143</v>
      </c>
      <c r="P849" t="s">
        <v>143</v>
      </c>
      <c r="Q849">
        <v>1</v>
      </c>
      <c r="W849">
        <v>0</v>
      </c>
      <c r="X849">
        <v>644139035</v>
      </c>
      <c r="Y849">
        <v>0.5</v>
      </c>
      <c r="AA849">
        <v>11.11</v>
      </c>
      <c r="AB849">
        <v>0</v>
      </c>
      <c r="AC849">
        <v>0</v>
      </c>
      <c r="AD849">
        <v>0</v>
      </c>
      <c r="AE849">
        <v>1.81</v>
      </c>
      <c r="AF849">
        <v>0</v>
      </c>
      <c r="AG849">
        <v>0</v>
      </c>
      <c r="AH849">
        <v>0</v>
      </c>
      <c r="AI849">
        <v>6.14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0.5</v>
      </c>
      <c r="AU849" t="s">
        <v>3</v>
      </c>
      <c r="AV849">
        <v>0</v>
      </c>
      <c r="AW849">
        <v>2</v>
      </c>
      <c r="AX849">
        <v>53553835</v>
      </c>
      <c r="AY849">
        <v>1</v>
      </c>
      <c r="AZ849">
        <v>0</v>
      </c>
      <c r="BA849">
        <v>785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Y849*Source!I431</f>
        <v>0.17685000000000001</v>
      </c>
      <c r="CY849">
        <f t="shared" si="167"/>
        <v>11.11</v>
      </c>
      <c r="CZ849">
        <f t="shared" si="168"/>
        <v>1.81</v>
      </c>
      <c r="DA849">
        <f t="shared" si="169"/>
        <v>6.14</v>
      </c>
      <c r="DB849">
        <f t="shared" si="170"/>
        <v>0.91</v>
      </c>
      <c r="DC849">
        <f t="shared" si="171"/>
        <v>0</v>
      </c>
    </row>
    <row r="850" spans="1:107" x14ac:dyDescent="0.2">
      <c r="A850">
        <f>ROW(Source!A431)</f>
        <v>431</v>
      </c>
      <c r="B850">
        <v>53551707</v>
      </c>
      <c r="C850">
        <v>53553814</v>
      </c>
      <c r="D850">
        <v>38189497</v>
      </c>
      <c r="E850">
        <v>1</v>
      </c>
      <c r="F850">
        <v>1</v>
      </c>
      <c r="G850">
        <v>1</v>
      </c>
      <c r="H850">
        <v>3</v>
      </c>
      <c r="I850" t="s">
        <v>619</v>
      </c>
      <c r="J850" t="s">
        <v>621</v>
      </c>
      <c r="K850" t="s">
        <v>620</v>
      </c>
      <c r="L850">
        <v>1348</v>
      </c>
      <c r="N850">
        <v>1009</v>
      </c>
      <c r="O850" t="s">
        <v>26</v>
      </c>
      <c r="P850" t="s">
        <v>26</v>
      </c>
      <c r="Q850">
        <v>1000</v>
      </c>
      <c r="W850">
        <v>1</v>
      </c>
      <c r="X850">
        <v>-363471204</v>
      </c>
      <c r="Y850">
        <v>-0.37500099999999997</v>
      </c>
      <c r="AA850">
        <v>9495.2000000000007</v>
      </c>
      <c r="AB850">
        <v>0</v>
      </c>
      <c r="AC850">
        <v>0</v>
      </c>
      <c r="AD850">
        <v>0</v>
      </c>
      <c r="AE850">
        <v>4316</v>
      </c>
      <c r="AF850">
        <v>0</v>
      </c>
      <c r="AG850">
        <v>0</v>
      </c>
      <c r="AH850">
        <v>0</v>
      </c>
      <c r="AI850">
        <v>2.2000000000000002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-0.37500099999999997</v>
      </c>
      <c r="AU850" t="s">
        <v>3</v>
      </c>
      <c r="AV850">
        <v>0</v>
      </c>
      <c r="AW850">
        <v>2</v>
      </c>
      <c r="AX850">
        <v>53553836</v>
      </c>
      <c r="AY850">
        <v>1</v>
      </c>
      <c r="AZ850">
        <v>6144</v>
      </c>
      <c r="BA850">
        <v>786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Y850*Source!I431</f>
        <v>-0.1326378537</v>
      </c>
      <c r="CY850">
        <f t="shared" si="167"/>
        <v>9495.2000000000007</v>
      </c>
      <c r="CZ850">
        <f t="shared" si="168"/>
        <v>4316</v>
      </c>
      <c r="DA850">
        <f t="shared" si="169"/>
        <v>2.2000000000000002</v>
      </c>
      <c r="DB850">
        <f t="shared" si="170"/>
        <v>-1618.5</v>
      </c>
      <c r="DC850">
        <f t="shared" si="171"/>
        <v>0</v>
      </c>
    </row>
    <row r="851" spans="1:107" x14ac:dyDescent="0.2">
      <c r="A851">
        <f>ROW(Source!A431)</f>
        <v>431</v>
      </c>
      <c r="B851">
        <v>53551707</v>
      </c>
      <c r="C851">
        <v>53553814</v>
      </c>
      <c r="D851">
        <v>38189382</v>
      </c>
      <c r="E851">
        <v>1</v>
      </c>
      <c r="F851">
        <v>1</v>
      </c>
      <c r="G851">
        <v>1</v>
      </c>
      <c r="H851">
        <v>3</v>
      </c>
      <c r="I851" t="s">
        <v>418</v>
      </c>
      <c r="J851" t="s">
        <v>421</v>
      </c>
      <c r="K851" t="s">
        <v>419</v>
      </c>
      <c r="L851">
        <v>1296</v>
      </c>
      <c r="N851">
        <v>1002</v>
      </c>
      <c r="O851" t="s">
        <v>420</v>
      </c>
      <c r="P851" t="s">
        <v>420</v>
      </c>
      <c r="Q851">
        <v>1</v>
      </c>
      <c r="W851">
        <v>0</v>
      </c>
      <c r="X851">
        <v>1789933445</v>
      </c>
      <c r="Y851">
        <v>20</v>
      </c>
      <c r="AA851">
        <v>73.430000000000007</v>
      </c>
      <c r="AB851">
        <v>0</v>
      </c>
      <c r="AC851">
        <v>0</v>
      </c>
      <c r="AD851">
        <v>0</v>
      </c>
      <c r="AE851">
        <v>31.38</v>
      </c>
      <c r="AF851">
        <v>0</v>
      </c>
      <c r="AG851">
        <v>0</v>
      </c>
      <c r="AH851">
        <v>0</v>
      </c>
      <c r="AI851">
        <v>2.34</v>
      </c>
      <c r="AJ851">
        <v>1</v>
      </c>
      <c r="AK851">
        <v>1</v>
      </c>
      <c r="AL851">
        <v>1</v>
      </c>
      <c r="AN851">
        <v>0</v>
      </c>
      <c r="AO851">
        <v>0</v>
      </c>
      <c r="AP851">
        <v>0</v>
      </c>
      <c r="AQ851">
        <v>0</v>
      </c>
      <c r="AR851">
        <v>0</v>
      </c>
      <c r="AS851" t="s">
        <v>3</v>
      </c>
      <c r="AT851">
        <v>20</v>
      </c>
      <c r="AU851" t="s">
        <v>3</v>
      </c>
      <c r="AV851">
        <v>0</v>
      </c>
      <c r="AW851">
        <v>1</v>
      </c>
      <c r="AX851">
        <v>-1</v>
      </c>
      <c r="AY851">
        <v>0</v>
      </c>
      <c r="AZ851">
        <v>0</v>
      </c>
      <c r="BA851" t="s">
        <v>3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Y851*Source!I431</f>
        <v>7.0739999999999998</v>
      </c>
      <c r="CY851">
        <f t="shared" si="167"/>
        <v>73.430000000000007</v>
      </c>
      <c r="CZ851">
        <f t="shared" si="168"/>
        <v>31.38</v>
      </c>
      <c r="DA851">
        <f t="shared" si="169"/>
        <v>2.34</v>
      </c>
      <c r="DB851">
        <f t="shared" si="170"/>
        <v>627.6</v>
      </c>
      <c r="DC851">
        <f t="shared" si="171"/>
        <v>0</v>
      </c>
    </row>
    <row r="852" spans="1:107" x14ac:dyDescent="0.2">
      <c r="A852">
        <f>ROW(Source!A431)</f>
        <v>431</v>
      </c>
      <c r="B852">
        <v>53551707</v>
      </c>
      <c r="C852">
        <v>53553814</v>
      </c>
      <c r="D852">
        <v>38189526</v>
      </c>
      <c r="E852">
        <v>1</v>
      </c>
      <c r="F852">
        <v>1</v>
      </c>
      <c r="G852">
        <v>1</v>
      </c>
      <c r="H852">
        <v>3</v>
      </c>
      <c r="I852" t="s">
        <v>623</v>
      </c>
      <c r="J852" t="s">
        <v>625</v>
      </c>
      <c r="K852" t="s">
        <v>624</v>
      </c>
      <c r="L852">
        <v>1346</v>
      </c>
      <c r="N852">
        <v>1009</v>
      </c>
      <c r="O852" t="s">
        <v>143</v>
      </c>
      <c r="P852" t="s">
        <v>143</v>
      </c>
      <c r="Q852">
        <v>1</v>
      </c>
      <c r="W852">
        <v>0</v>
      </c>
      <c r="X852">
        <v>668542510</v>
      </c>
      <c r="Y852">
        <v>550</v>
      </c>
      <c r="AA852">
        <v>13.24</v>
      </c>
      <c r="AB852">
        <v>0</v>
      </c>
      <c r="AC852">
        <v>0</v>
      </c>
      <c r="AD852">
        <v>0</v>
      </c>
      <c r="AE852">
        <v>3.1</v>
      </c>
      <c r="AF852">
        <v>0</v>
      </c>
      <c r="AG852">
        <v>0</v>
      </c>
      <c r="AH852">
        <v>0</v>
      </c>
      <c r="AI852">
        <v>4.2699999999999996</v>
      </c>
      <c r="AJ852">
        <v>1</v>
      </c>
      <c r="AK852">
        <v>1</v>
      </c>
      <c r="AL852">
        <v>1</v>
      </c>
      <c r="AN852">
        <v>0</v>
      </c>
      <c r="AO852">
        <v>0</v>
      </c>
      <c r="AP852">
        <v>0</v>
      </c>
      <c r="AQ852">
        <v>0</v>
      </c>
      <c r="AR852">
        <v>0</v>
      </c>
      <c r="AS852" t="s">
        <v>3</v>
      </c>
      <c r="AT852">
        <v>550</v>
      </c>
      <c r="AU852" t="s">
        <v>3</v>
      </c>
      <c r="AV852">
        <v>0</v>
      </c>
      <c r="AW852">
        <v>1</v>
      </c>
      <c r="AX852">
        <v>-1</v>
      </c>
      <c r="AY852">
        <v>0</v>
      </c>
      <c r="AZ852">
        <v>0</v>
      </c>
      <c r="BA852" t="s">
        <v>3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Y852*Source!I431</f>
        <v>194.535</v>
      </c>
      <c r="CY852">
        <f t="shared" si="167"/>
        <v>13.24</v>
      </c>
      <c r="CZ852">
        <f t="shared" si="168"/>
        <v>3.1</v>
      </c>
      <c r="DA852">
        <f t="shared" si="169"/>
        <v>4.2699999999999996</v>
      </c>
      <c r="DB852">
        <f t="shared" si="170"/>
        <v>1705</v>
      </c>
      <c r="DC852">
        <f t="shared" si="171"/>
        <v>0</v>
      </c>
    </row>
    <row r="853" spans="1:107" x14ac:dyDescent="0.2">
      <c r="A853">
        <f>ROW(Source!A431)</f>
        <v>431</v>
      </c>
      <c r="B853">
        <v>53551707</v>
      </c>
      <c r="C853">
        <v>53553814</v>
      </c>
      <c r="D853">
        <v>29109914</v>
      </c>
      <c r="E853">
        <v>1</v>
      </c>
      <c r="F853">
        <v>1</v>
      </c>
      <c r="G853">
        <v>1</v>
      </c>
      <c r="H853">
        <v>3</v>
      </c>
      <c r="I853" t="s">
        <v>567</v>
      </c>
      <c r="J853" t="s">
        <v>569</v>
      </c>
      <c r="K853" t="s">
        <v>568</v>
      </c>
      <c r="L853">
        <v>1327</v>
      </c>
      <c r="N853">
        <v>1005</v>
      </c>
      <c r="O853" t="s">
        <v>128</v>
      </c>
      <c r="P853" t="s">
        <v>128</v>
      </c>
      <c r="Q853">
        <v>1</v>
      </c>
      <c r="W853">
        <v>0</v>
      </c>
      <c r="X853">
        <v>1801684651</v>
      </c>
      <c r="Y853">
        <v>100</v>
      </c>
      <c r="AA853">
        <v>690.63</v>
      </c>
      <c r="AB853">
        <v>0</v>
      </c>
      <c r="AC853">
        <v>0</v>
      </c>
      <c r="AD853">
        <v>0</v>
      </c>
      <c r="AE853">
        <v>80.12</v>
      </c>
      <c r="AF853">
        <v>0</v>
      </c>
      <c r="AG853">
        <v>0</v>
      </c>
      <c r="AH853">
        <v>0</v>
      </c>
      <c r="AI853">
        <v>8.6199999999999992</v>
      </c>
      <c r="AJ853">
        <v>1</v>
      </c>
      <c r="AK853">
        <v>1</v>
      </c>
      <c r="AL853">
        <v>1</v>
      </c>
      <c r="AN853">
        <v>0</v>
      </c>
      <c r="AO853">
        <v>0</v>
      </c>
      <c r="AP853">
        <v>0</v>
      </c>
      <c r="AQ853">
        <v>0</v>
      </c>
      <c r="AR853">
        <v>0</v>
      </c>
      <c r="AS853" t="s">
        <v>3</v>
      </c>
      <c r="AT853">
        <v>100</v>
      </c>
      <c r="AU853" t="s">
        <v>3</v>
      </c>
      <c r="AV853">
        <v>0</v>
      </c>
      <c r="AW853">
        <v>1</v>
      </c>
      <c r="AX853">
        <v>-1</v>
      </c>
      <c r="AY853">
        <v>0</v>
      </c>
      <c r="AZ853">
        <v>0</v>
      </c>
      <c r="BA853" t="s">
        <v>3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Y853*Source!I431</f>
        <v>35.370000000000005</v>
      </c>
      <c r="CY853">
        <f t="shared" si="167"/>
        <v>690.63</v>
      </c>
      <c r="CZ853">
        <f t="shared" si="168"/>
        <v>80.12</v>
      </c>
      <c r="DA853">
        <f t="shared" si="169"/>
        <v>8.6199999999999992</v>
      </c>
      <c r="DB853">
        <f t="shared" si="170"/>
        <v>8012</v>
      </c>
      <c r="DC853">
        <f t="shared" si="171"/>
        <v>0</v>
      </c>
    </row>
    <row r="854" spans="1:107" x14ac:dyDescent="0.2">
      <c r="A854">
        <f>ROW(Source!A431)</f>
        <v>431</v>
      </c>
      <c r="B854">
        <v>53551707</v>
      </c>
      <c r="C854">
        <v>53553814</v>
      </c>
      <c r="D854">
        <v>29145352</v>
      </c>
      <c r="E854">
        <v>1</v>
      </c>
      <c r="F854">
        <v>1</v>
      </c>
      <c r="G854">
        <v>1</v>
      </c>
      <c r="H854">
        <v>3</v>
      </c>
      <c r="I854" t="s">
        <v>438</v>
      </c>
      <c r="J854" t="s">
        <v>1831</v>
      </c>
      <c r="K854" t="s">
        <v>1832</v>
      </c>
      <c r="L854">
        <v>1348</v>
      </c>
      <c r="N854">
        <v>1009</v>
      </c>
      <c r="O854" t="s">
        <v>26</v>
      </c>
      <c r="P854" t="s">
        <v>26</v>
      </c>
      <c r="Q854">
        <v>1000</v>
      </c>
      <c r="W854">
        <v>0</v>
      </c>
      <c r="X854">
        <v>1138662306</v>
      </c>
      <c r="Y854">
        <v>0.05</v>
      </c>
      <c r="AA854">
        <v>57091.87</v>
      </c>
      <c r="AB854">
        <v>0</v>
      </c>
      <c r="AC854">
        <v>0</v>
      </c>
      <c r="AD854">
        <v>0</v>
      </c>
      <c r="AE854">
        <v>9298.35</v>
      </c>
      <c r="AF854">
        <v>0</v>
      </c>
      <c r="AG854">
        <v>0</v>
      </c>
      <c r="AH854">
        <v>0</v>
      </c>
      <c r="AI854">
        <v>6.14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0.05</v>
      </c>
      <c r="AU854" t="s">
        <v>3</v>
      </c>
      <c r="AV854">
        <v>0</v>
      </c>
      <c r="AW854">
        <v>2</v>
      </c>
      <c r="AX854">
        <v>53553837</v>
      </c>
      <c r="AY854">
        <v>1</v>
      </c>
      <c r="AZ854">
        <v>0</v>
      </c>
      <c r="BA854">
        <v>787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Y854*Source!I431</f>
        <v>1.7685000000000003E-2</v>
      </c>
      <c r="CY854">
        <f t="shared" si="167"/>
        <v>57091.87</v>
      </c>
      <c r="CZ854">
        <f t="shared" si="168"/>
        <v>9298.35</v>
      </c>
      <c r="DA854">
        <f t="shared" si="169"/>
        <v>6.14</v>
      </c>
      <c r="DB854">
        <f t="shared" si="170"/>
        <v>464.92</v>
      </c>
      <c r="DC854">
        <f t="shared" si="171"/>
        <v>0</v>
      </c>
    </row>
    <row r="855" spans="1:107" x14ac:dyDescent="0.2">
      <c r="A855">
        <f>ROW(Source!A431)</f>
        <v>431</v>
      </c>
      <c r="B855">
        <v>53551707</v>
      </c>
      <c r="C855">
        <v>53553814</v>
      </c>
      <c r="D855">
        <v>29150040</v>
      </c>
      <c r="E855">
        <v>1</v>
      </c>
      <c r="F855">
        <v>1</v>
      </c>
      <c r="G855">
        <v>1</v>
      </c>
      <c r="H855">
        <v>3</v>
      </c>
      <c r="I855" t="s">
        <v>1576</v>
      </c>
      <c r="J855" t="s">
        <v>1577</v>
      </c>
      <c r="K855" t="s">
        <v>1578</v>
      </c>
      <c r="L855">
        <v>1339</v>
      </c>
      <c r="N855">
        <v>1007</v>
      </c>
      <c r="O855" t="s">
        <v>425</v>
      </c>
      <c r="P855" t="s">
        <v>425</v>
      </c>
      <c r="Q855">
        <v>1</v>
      </c>
      <c r="W855">
        <v>0</v>
      </c>
      <c r="X855">
        <v>619799737</v>
      </c>
      <c r="Y855">
        <v>0.93</v>
      </c>
      <c r="AA855">
        <v>14.98</v>
      </c>
      <c r="AB855">
        <v>0</v>
      </c>
      <c r="AC855">
        <v>0</v>
      </c>
      <c r="AD855">
        <v>0</v>
      </c>
      <c r="AE855">
        <v>2.44</v>
      </c>
      <c r="AF855">
        <v>0</v>
      </c>
      <c r="AG855">
        <v>0</v>
      </c>
      <c r="AH855">
        <v>0</v>
      </c>
      <c r="AI855">
        <v>6.14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0.93</v>
      </c>
      <c r="AU855" t="s">
        <v>3</v>
      </c>
      <c r="AV855">
        <v>0</v>
      </c>
      <c r="AW855">
        <v>2</v>
      </c>
      <c r="AX855">
        <v>53553838</v>
      </c>
      <c r="AY855">
        <v>1</v>
      </c>
      <c r="AZ855">
        <v>0</v>
      </c>
      <c r="BA855">
        <v>788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Y855*Source!I431</f>
        <v>0.32894100000000004</v>
      </c>
      <c r="CY855">
        <f t="shared" si="167"/>
        <v>14.98</v>
      </c>
      <c r="CZ855">
        <f t="shared" si="168"/>
        <v>2.44</v>
      </c>
      <c r="DA855">
        <f t="shared" si="169"/>
        <v>6.14</v>
      </c>
      <c r="DB855">
        <f t="shared" si="170"/>
        <v>2.27</v>
      </c>
      <c r="DC855">
        <f t="shared" si="171"/>
        <v>0</v>
      </c>
    </row>
    <row r="856" spans="1:107" x14ac:dyDescent="0.2">
      <c r="A856">
        <f>ROW(Source!A431)</f>
        <v>431</v>
      </c>
      <c r="B856">
        <v>53551707</v>
      </c>
      <c r="C856">
        <v>53553814</v>
      </c>
      <c r="D856">
        <v>0</v>
      </c>
      <c r="E856">
        <v>0</v>
      </c>
      <c r="F856">
        <v>1</v>
      </c>
      <c r="G856">
        <v>1</v>
      </c>
      <c r="H856">
        <v>3</v>
      </c>
      <c r="I856" t="s">
        <v>203</v>
      </c>
      <c r="J856" t="s">
        <v>3</v>
      </c>
      <c r="K856" t="s">
        <v>628</v>
      </c>
      <c r="L856">
        <v>1327</v>
      </c>
      <c r="N856">
        <v>1005</v>
      </c>
      <c r="O856" t="s">
        <v>128</v>
      </c>
      <c r="P856" t="s">
        <v>128</v>
      </c>
      <c r="Q856">
        <v>1</v>
      </c>
      <c r="W856">
        <v>0</v>
      </c>
      <c r="X856">
        <v>-2125634006</v>
      </c>
      <c r="Y856">
        <v>0</v>
      </c>
      <c r="AA856">
        <v>5312.94</v>
      </c>
      <c r="AB856">
        <v>0</v>
      </c>
      <c r="AC856">
        <v>0</v>
      </c>
      <c r="AD856">
        <v>0</v>
      </c>
      <c r="AE856">
        <v>865.30000000000007</v>
      </c>
      <c r="AF856">
        <v>0</v>
      </c>
      <c r="AG856">
        <v>0</v>
      </c>
      <c r="AH856">
        <v>0</v>
      </c>
      <c r="AI856">
        <v>6.14</v>
      </c>
      <c r="AJ856">
        <v>1</v>
      </c>
      <c r="AK856">
        <v>1</v>
      </c>
      <c r="AL856">
        <v>1</v>
      </c>
      <c r="AN856">
        <v>0</v>
      </c>
      <c r="AO856">
        <v>0</v>
      </c>
      <c r="AP856">
        <v>0</v>
      </c>
      <c r="AQ856">
        <v>0</v>
      </c>
      <c r="AR856">
        <v>0</v>
      </c>
      <c r="AS856" t="s">
        <v>3</v>
      </c>
      <c r="AT856">
        <v>0</v>
      </c>
      <c r="AU856" t="s">
        <v>3</v>
      </c>
      <c r="AV856">
        <v>0</v>
      </c>
      <c r="AW856">
        <v>1</v>
      </c>
      <c r="AX856">
        <v>-1</v>
      </c>
      <c r="AY856">
        <v>0</v>
      </c>
      <c r="AZ856">
        <v>0</v>
      </c>
      <c r="BA856" t="s">
        <v>3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Y856*Source!I431</f>
        <v>0</v>
      </c>
      <c r="CY856">
        <f t="shared" si="167"/>
        <v>5312.94</v>
      </c>
      <c r="CZ856">
        <f t="shared" si="168"/>
        <v>865.30000000000007</v>
      </c>
      <c r="DA856">
        <f t="shared" si="169"/>
        <v>6.14</v>
      </c>
      <c r="DB856">
        <f t="shared" si="170"/>
        <v>0</v>
      </c>
      <c r="DC856">
        <f t="shared" si="171"/>
        <v>0</v>
      </c>
    </row>
    <row r="857" spans="1:107" x14ac:dyDescent="0.2">
      <c r="A857">
        <f>ROW(Source!A444)</f>
        <v>444</v>
      </c>
      <c r="B857">
        <v>53551706</v>
      </c>
      <c r="C857">
        <v>53553845</v>
      </c>
      <c r="D857">
        <v>18409850</v>
      </c>
      <c r="E857">
        <v>1</v>
      </c>
      <c r="F857">
        <v>1</v>
      </c>
      <c r="G857">
        <v>1</v>
      </c>
      <c r="H857">
        <v>1</v>
      </c>
      <c r="I857" t="s">
        <v>1676</v>
      </c>
      <c r="J857" t="s">
        <v>3</v>
      </c>
      <c r="K857" t="s">
        <v>1677</v>
      </c>
      <c r="L857">
        <v>1369</v>
      </c>
      <c r="N857">
        <v>1013</v>
      </c>
      <c r="O857" t="s">
        <v>1486</v>
      </c>
      <c r="P857" t="s">
        <v>1486</v>
      </c>
      <c r="Q857">
        <v>1</v>
      </c>
      <c r="W857">
        <v>0</v>
      </c>
      <c r="X857">
        <v>855544366</v>
      </c>
      <c r="Y857">
        <v>121.66999999999999</v>
      </c>
      <c r="AA857">
        <v>0</v>
      </c>
      <c r="AB857">
        <v>0</v>
      </c>
      <c r="AC857">
        <v>0</v>
      </c>
      <c r="AD857">
        <v>319.63</v>
      </c>
      <c r="AE857">
        <v>0</v>
      </c>
      <c r="AF857">
        <v>0</v>
      </c>
      <c r="AG857">
        <v>0</v>
      </c>
      <c r="AH857">
        <v>319.63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1</v>
      </c>
      <c r="AQ857">
        <v>0</v>
      </c>
      <c r="AR857">
        <v>0</v>
      </c>
      <c r="AS857" t="s">
        <v>3</v>
      </c>
      <c r="AT857">
        <v>92</v>
      </c>
      <c r="AU857" t="s">
        <v>62</v>
      </c>
      <c r="AV857">
        <v>1</v>
      </c>
      <c r="AW857">
        <v>2</v>
      </c>
      <c r="AX857">
        <v>53553864</v>
      </c>
      <c r="AY857">
        <v>2</v>
      </c>
      <c r="AZ857">
        <v>137216</v>
      </c>
      <c r="BA857">
        <v>789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Y857*Source!I444</f>
        <v>601.75548599999991</v>
      </c>
      <c r="CY857">
        <f>AD857</f>
        <v>319.63</v>
      </c>
      <c r="CZ857">
        <f>AH857</f>
        <v>319.63</v>
      </c>
      <c r="DA857">
        <f>AL857</f>
        <v>1</v>
      </c>
      <c r="DB857">
        <f>ROUND((ROUND(AT857*CZ857,2)*ROUND((1.15*1.15),7)),2)</f>
        <v>38889.379999999997</v>
      </c>
      <c r="DC857">
        <f>ROUND((ROUND(AT857*AG857,2)*ROUND((1.15*1.15),7)),2)</f>
        <v>0</v>
      </c>
    </row>
    <row r="858" spans="1:107" x14ac:dyDescent="0.2">
      <c r="A858">
        <f>ROW(Source!A444)</f>
        <v>444</v>
      </c>
      <c r="B858">
        <v>53551706</v>
      </c>
      <c r="C858">
        <v>53553845</v>
      </c>
      <c r="D858">
        <v>29173472</v>
      </c>
      <c r="E858">
        <v>1</v>
      </c>
      <c r="F858">
        <v>1</v>
      </c>
      <c r="G858">
        <v>1</v>
      </c>
      <c r="H858">
        <v>2</v>
      </c>
      <c r="I858" t="s">
        <v>1757</v>
      </c>
      <c r="J858" t="s">
        <v>1758</v>
      </c>
      <c r="K858" t="s">
        <v>1759</v>
      </c>
      <c r="L858">
        <v>1368</v>
      </c>
      <c r="N858">
        <v>1011</v>
      </c>
      <c r="O858" t="s">
        <v>1494</v>
      </c>
      <c r="P858" t="s">
        <v>1494</v>
      </c>
      <c r="Q858">
        <v>1</v>
      </c>
      <c r="W858">
        <v>0</v>
      </c>
      <c r="X858">
        <v>-1937814132</v>
      </c>
      <c r="Y858">
        <v>3.1624999999999996</v>
      </c>
      <c r="AA858">
        <v>0</v>
      </c>
      <c r="AB858">
        <v>3</v>
      </c>
      <c r="AC858">
        <v>0</v>
      </c>
      <c r="AD858">
        <v>0</v>
      </c>
      <c r="AE858">
        <v>0</v>
      </c>
      <c r="AF858">
        <v>3</v>
      </c>
      <c r="AG858">
        <v>0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2.2000000000000002</v>
      </c>
      <c r="AU858" t="s">
        <v>61</v>
      </c>
      <c r="AV858">
        <v>0</v>
      </c>
      <c r="AW858">
        <v>2</v>
      </c>
      <c r="AX858">
        <v>53553865</v>
      </c>
      <c r="AY858">
        <v>1</v>
      </c>
      <c r="AZ858">
        <v>6144</v>
      </c>
      <c r="BA858">
        <v>790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Y858*Source!I444</f>
        <v>15.641092499999999</v>
      </c>
      <c r="CY858">
        <f>AB858</f>
        <v>3</v>
      </c>
      <c r="CZ858">
        <f>AF858</f>
        <v>3</v>
      </c>
      <c r="DA858">
        <f>AJ858</f>
        <v>1</v>
      </c>
      <c r="DB858">
        <f>ROUND((ROUND(AT858*CZ858,2)*ROUND((1.25*1.15),7)),2)</f>
        <v>9.49</v>
      </c>
      <c r="DC858">
        <f>ROUND((ROUND(AT858*AG858,2)*ROUND((1.25*1.15),7)),2)</f>
        <v>0</v>
      </c>
    </row>
    <row r="859" spans="1:107" x14ac:dyDescent="0.2">
      <c r="A859">
        <f>ROW(Source!A444)</f>
        <v>444</v>
      </c>
      <c r="B859">
        <v>53551706</v>
      </c>
      <c r="C859">
        <v>53553845</v>
      </c>
      <c r="D859">
        <v>29174538</v>
      </c>
      <c r="E859">
        <v>1</v>
      </c>
      <c r="F859">
        <v>1</v>
      </c>
      <c r="G859">
        <v>1</v>
      </c>
      <c r="H859">
        <v>2</v>
      </c>
      <c r="I859" t="s">
        <v>1760</v>
      </c>
      <c r="J859" t="s">
        <v>1761</v>
      </c>
      <c r="K859" t="s">
        <v>1762</v>
      </c>
      <c r="L859">
        <v>1368</v>
      </c>
      <c r="N859">
        <v>1011</v>
      </c>
      <c r="O859" t="s">
        <v>1494</v>
      </c>
      <c r="P859" t="s">
        <v>1494</v>
      </c>
      <c r="Q859">
        <v>1</v>
      </c>
      <c r="W859">
        <v>0</v>
      </c>
      <c r="X859">
        <v>1535098105</v>
      </c>
      <c r="Y859">
        <v>0.24437500000000001</v>
      </c>
      <c r="AA859">
        <v>0</v>
      </c>
      <c r="AB859">
        <v>33.590000000000003</v>
      </c>
      <c r="AC859">
        <v>0</v>
      </c>
      <c r="AD859">
        <v>0</v>
      </c>
      <c r="AE859">
        <v>0</v>
      </c>
      <c r="AF859">
        <v>33.590000000000003</v>
      </c>
      <c r="AG859">
        <v>0</v>
      </c>
      <c r="AH859">
        <v>0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0.17</v>
      </c>
      <c r="AU859" t="s">
        <v>61</v>
      </c>
      <c r="AV859">
        <v>0</v>
      </c>
      <c r="AW859">
        <v>2</v>
      </c>
      <c r="AX859">
        <v>53553866</v>
      </c>
      <c r="AY859">
        <v>1</v>
      </c>
      <c r="AZ859">
        <v>6144</v>
      </c>
      <c r="BA859">
        <v>791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Y859*Source!I444</f>
        <v>1.2086298750000002</v>
      </c>
      <c r="CY859">
        <f>AB859</f>
        <v>33.590000000000003</v>
      </c>
      <c r="CZ859">
        <f>AF859</f>
        <v>33.590000000000003</v>
      </c>
      <c r="DA859">
        <f>AJ859</f>
        <v>1</v>
      </c>
      <c r="DB859">
        <f>ROUND((ROUND(AT859*CZ859,2)*ROUND((1.25*1.15),7)),2)</f>
        <v>8.2100000000000009</v>
      </c>
      <c r="DC859">
        <f>ROUND((ROUND(AT859*AG859,2)*ROUND((1.25*1.15),7)),2)</f>
        <v>0</v>
      </c>
    </row>
    <row r="860" spans="1:107" x14ac:dyDescent="0.2">
      <c r="A860">
        <f>ROW(Source!A444)</f>
        <v>444</v>
      </c>
      <c r="B860">
        <v>53551706</v>
      </c>
      <c r="C860">
        <v>53553845</v>
      </c>
      <c r="D860">
        <v>29174580</v>
      </c>
      <c r="E860">
        <v>1</v>
      </c>
      <c r="F860">
        <v>1</v>
      </c>
      <c r="G860">
        <v>1</v>
      </c>
      <c r="H860">
        <v>2</v>
      </c>
      <c r="I860" t="s">
        <v>1661</v>
      </c>
      <c r="J860" t="s">
        <v>1662</v>
      </c>
      <c r="K860" t="s">
        <v>1663</v>
      </c>
      <c r="L860">
        <v>1368</v>
      </c>
      <c r="N860">
        <v>1011</v>
      </c>
      <c r="O860" t="s">
        <v>1494</v>
      </c>
      <c r="P860" t="s">
        <v>1494</v>
      </c>
      <c r="Q860">
        <v>1</v>
      </c>
      <c r="W860">
        <v>0</v>
      </c>
      <c r="X860">
        <v>-991672839</v>
      </c>
      <c r="Y860">
        <v>1.2506249999999999</v>
      </c>
      <c r="AA860">
        <v>0</v>
      </c>
      <c r="AB860">
        <v>2.08</v>
      </c>
      <c r="AC860">
        <v>0</v>
      </c>
      <c r="AD860">
        <v>0</v>
      </c>
      <c r="AE860">
        <v>0</v>
      </c>
      <c r="AF860">
        <v>2.08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0.87</v>
      </c>
      <c r="AU860" t="s">
        <v>61</v>
      </c>
      <c r="AV860">
        <v>0</v>
      </c>
      <c r="AW860">
        <v>2</v>
      </c>
      <c r="AX860">
        <v>53553867</v>
      </c>
      <c r="AY860">
        <v>1</v>
      </c>
      <c r="AZ860">
        <v>6144</v>
      </c>
      <c r="BA860">
        <v>792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Y860*Source!I444</f>
        <v>6.1853411249999999</v>
      </c>
      <c r="CY860">
        <f>AB860</f>
        <v>2.08</v>
      </c>
      <c r="CZ860">
        <f>AF860</f>
        <v>2.08</v>
      </c>
      <c r="DA860">
        <f>AJ860</f>
        <v>1</v>
      </c>
      <c r="DB860">
        <f>ROUND((ROUND(AT860*CZ860,2)*ROUND((1.25*1.15),7)),2)</f>
        <v>2.6</v>
      </c>
      <c r="DC860">
        <f>ROUND((ROUND(AT860*AG860,2)*ROUND((1.25*1.15),7)),2)</f>
        <v>0</v>
      </c>
    </row>
    <row r="861" spans="1:107" x14ac:dyDescent="0.2">
      <c r="A861">
        <f>ROW(Source!A444)</f>
        <v>444</v>
      </c>
      <c r="B861">
        <v>53551706</v>
      </c>
      <c r="C861">
        <v>53553845</v>
      </c>
      <c r="D861">
        <v>29109354</v>
      </c>
      <c r="E861">
        <v>1</v>
      </c>
      <c r="F861">
        <v>1</v>
      </c>
      <c r="G861">
        <v>1</v>
      </c>
      <c r="H861">
        <v>3</v>
      </c>
      <c r="I861" t="s">
        <v>1763</v>
      </c>
      <c r="J861" t="s">
        <v>1764</v>
      </c>
      <c r="K861" t="s">
        <v>1765</v>
      </c>
      <c r="L861">
        <v>1346</v>
      </c>
      <c r="N861">
        <v>1009</v>
      </c>
      <c r="O861" t="s">
        <v>143</v>
      </c>
      <c r="P861" t="s">
        <v>143</v>
      </c>
      <c r="Q861">
        <v>1</v>
      </c>
      <c r="W861">
        <v>0</v>
      </c>
      <c r="X861">
        <v>-946734149</v>
      </c>
      <c r="Y861">
        <v>12</v>
      </c>
      <c r="AA861">
        <v>46.72</v>
      </c>
      <c r="AB861">
        <v>0</v>
      </c>
      <c r="AC861">
        <v>0</v>
      </c>
      <c r="AD861">
        <v>0</v>
      </c>
      <c r="AE861">
        <v>46.72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12</v>
      </c>
      <c r="AU861" t="s">
        <v>3</v>
      </c>
      <c r="AV861">
        <v>0</v>
      </c>
      <c r="AW861">
        <v>2</v>
      </c>
      <c r="AX861">
        <v>53553868</v>
      </c>
      <c r="AY861">
        <v>1</v>
      </c>
      <c r="AZ861">
        <v>0</v>
      </c>
      <c r="BA861">
        <v>793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Y861*Source!I444</f>
        <v>59.349600000000002</v>
      </c>
      <c r="CY861">
        <f t="shared" ref="CY861:CY874" si="172">AA861</f>
        <v>46.72</v>
      </c>
      <c r="CZ861">
        <f t="shared" ref="CZ861:CZ874" si="173">AE861</f>
        <v>46.72</v>
      </c>
      <c r="DA861">
        <f t="shared" ref="DA861:DA874" si="174">AI861</f>
        <v>1</v>
      </c>
      <c r="DB861">
        <f t="shared" ref="DB861:DB874" si="175">ROUND(ROUND(AT861*CZ861,2),2)</f>
        <v>560.64</v>
      </c>
      <c r="DC861">
        <f t="shared" ref="DC861:DC874" si="176">ROUND(ROUND(AT861*AG861,2),2)</f>
        <v>0</v>
      </c>
    </row>
    <row r="862" spans="1:107" x14ac:dyDescent="0.2">
      <c r="A862">
        <f>ROW(Source!A444)</f>
        <v>444</v>
      </c>
      <c r="B862">
        <v>53551706</v>
      </c>
      <c r="C862">
        <v>53553845</v>
      </c>
      <c r="D862">
        <v>29109414</v>
      </c>
      <c r="E862">
        <v>1</v>
      </c>
      <c r="F862">
        <v>1</v>
      </c>
      <c r="G862">
        <v>1</v>
      </c>
      <c r="H862">
        <v>3</v>
      </c>
      <c r="I862" t="s">
        <v>1766</v>
      </c>
      <c r="J862" t="s">
        <v>1767</v>
      </c>
      <c r="K862" t="s">
        <v>1768</v>
      </c>
      <c r="L862">
        <v>1346</v>
      </c>
      <c r="N862">
        <v>1009</v>
      </c>
      <c r="O862" t="s">
        <v>143</v>
      </c>
      <c r="P862" t="s">
        <v>143</v>
      </c>
      <c r="Q862">
        <v>1</v>
      </c>
      <c r="W862">
        <v>0</v>
      </c>
      <c r="X862">
        <v>-562222557</v>
      </c>
      <c r="Y862">
        <v>137</v>
      </c>
      <c r="AA862">
        <v>1.58</v>
      </c>
      <c r="AB862">
        <v>0</v>
      </c>
      <c r="AC862">
        <v>0</v>
      </c>
      <c r="AD862">
        <v>0</v>
      </c>
      <c r="AE862">
        <v>1.58</v>
      </c>
      <c r="AF862">
        <v>0</v>
      </c>
      <c r="AG862">
        <v>0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137</v>
      </c>
      <c r="AU862" t="s">
        <v>3</v>
      </c>
      <c r="AV862">
        <v>0</v>
      </c>
      <c r="AW862">
        <v>2</v>
      </c>
      <c r="AX862">
        <v>53553869</v>
      </c>
      <c r="AY862">
        <v>1</v>
      </c>
      <c r="AZ862">
        <v>0</v>
      </c>
      <c r="BA862">
        <v>794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Y862*Source!I444</f>
        <v>677.57460000000003</v>
      </c>
      <c r="CY862">
        <f t="shared" si="172"/>
        <v>1.58</v>
      </c>
      <c r="CZ862">
        <f t="shared" si="173"/>
        <v>1.58</v>
      </c>
      <c r="DA862">
        <f t="shared" si="174"/>
        <v>1</v>
      </c>
      <c r="DB862">
        <f t="shared" si="175"/>
        <v>216.46</v>
      </c>
      <c r="DC862">
        <f t="shared" si="176"/>
        <v>0</v>
      </c>
    </row>
    <row r="863" spans="1:107" x14ac:dyDescent="0.2">
      <c r="A863">
        <f>ROW(Source!A444)</f>
        <v>444</v>
      </c>
      <c r="B863">
        <v>53551706</v>
      </c>
      <c r="C863">
        <v>53553845</v>
      </c>
      <c r="D863">
        <v>29109783</v>
      </c>
      <c r="E863">
        <v>1</v>
      </c>
      <c r="F863">
        <v>1</v>
      </c>
      <c r="G863">
        <v>1</v>
      </c>
      <c r="H863">
        <v>3</v>
      </c>
      <c r="I863" t="s">
        <v>1769</v>
      </c>
      <c r="J863" t="s">
        <v>1770</v>
      </c>
      <c r="K863" t="s">
        <v>1771</v>
      </c>
      <c r="L863">
        <v>1346</v>
      </c>
      <c r="N863">
        <v>1009</v>
      </c>
      <c r="O863" t="s">
        <v>143</v>
      </c>
      <c r="P863" t="s">
        <v>143</v>
      </c>
      <c r="Q863">
        <v>1</v>
      </c>
      <c r="W863">
        <v>0</v>
      </c>
      <c r="X863">
        <v>-1873276207</v>
      </c>
      <c r="Y863">
        <v>84</v>
      </c>
      <c r="AA863">
        <v>3.18</v>
      </c>
      <c r="AB863">
        <v>0</v>
      </c>
      <c r="AC863">
        <v>0</v>
      </c>
      <c r="AD863">
        <v>0</v>
      </c>
      <c r="AE863">
        <v>3.18</v>
      </c>
      <c r="AF863">
        <v>0</v>
      </c>
      <c r="AG863">
        <v>0</v>
      </c>
      <c r="AH863">
        <v>0</v>
      </c>
      <c r="AI863">
        <v>1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84</v>
      </c>
      <c r="AU863" t="s">
        <v>3</v>
      </c>
      <c r="AV863">
        <v>0</v>
      </c>
      <c r="AW863">
        <v>2</v>
      </c>
      <c r="AX863">
        <v>53553870</v>
      </c>
      <c r="AY863">
        <v>1</v>
      </c>
      <c r="AZ863">
        <v>0</v>
      </c>
      <c r="BA863">
        <v>795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Y863*Source!I444</f>
        <v>415.44720000000001</v>
      </c>
      <c r="CY863">
        <f t="shared" si="172"/>
        <v>3.18</v>
      </c>
      <c r="CZ863">
        <f t="shared" si="173"/>
        <v>3.18</v>
      </c>
      <c r="DA863">
        <f t="shared" si="174"/>
        <v>1</v>
      </c>
      <c r="DB863">
        <f t="shared" si="175"/>
        <v>267.12</v>
      </c>
      <c r="DC863">
        <f t="shared" si="176"/>
        <v>0</v>
      </c>
    </row>
    <row r="864" spans="1:107" x14ac:dyDescent="0.2">
      <c r="A864">
        <f>ROW(Source!A444)</f>
        <v>444</v>
      </c>
      <c r="B864">
        <v>53551706</v>
      </c>
      <c r="C864">
        <v>53553845</v>
      </c>
      <c r="D864">
        <v>29110699</v>
      </c>
      <c r="E864">
        <v>1</v>
      </c>
      <c r="F864">
        <v>1</v>
      </c>
      <c r="G864">
        <v>1</v>
      </c>
      <c r="H864">
        <v>3</v>
      </c>
      <c r="I864" t="s">
        <v>1772</v>
      </c>
      <c r="J864" t="s">
        <v>1773</v>
      </c>
      <c r="K864" t="s">
        <v>1774</v>
      </c>
      <c r="L864">
        <v>1301</v>
      </c>
      <c r="N864">
        <v>1003</v>
      </c>
      <c r="O864" t="s">
        <v>185</v>
      </c>
      <c r="P864" t="s">
        <v>185</v>
      </c>
      <c r="Q864">
        <v>1</v>
      </c>
      <c r="W864">
        <v>0</v>
      </c>
      <c r="X864">
        <v>-1957188591</v>
      </c>
      <c r="Y864">
        <v>155</v>
      </c>
      <c r="AA864">
        <v>0.17</v>
      </c>
      <c r="AB864">
        <v>0</v>
      </c>
      <c r="AC864">
        <v>0</v>
      </c>
      <c r="AD864">
        <v>0</v>
      </c>
      <c r="AE864">
        <v>0.17</v>
      </c>
      <c r="AF864">
        <v>0</v>
      </c>
      <c r="AG864">
        <v>0</v>
      </c>
      <c r="AH864">
        <v>0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155</v>
      </c>
      <c r="AU864" t="s">
        <v>3</v>
      </c>
      <c r="AV864">
        <v>0</v>
      </c>
      <c r="AW864">
        <v>2</v>
      </c>
      <c r="AX864">
        <v>53553871</v>
      </c>
      <c r="AY864">
        <v>1</v>
      </c>
      <c r="AZ864">
        <v>0</v>
      </c>
      <c r="BA864">
        <v>796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Y864*Source!I444</f>
        <v>766.59900000000005</v>
      </c>
      <c r="CY864">
        <f t="shared" si="172"/>
        <v>0.17</v>
      </c>
      <c r="CZ864">
        <f t="shared" si="173"/>
        <v>0.17</v>
      </c>
      <c r="DA864">
        <f t="shared" si="174"/>
        <v>1</v>
      </c>
      <c r="DB864">
        <f t="shared" si="175"/>
        <v>26.35</v>
      </c>
      <c r="DC864">
        <f t="shared" si="176"/>
        <v>0</v>
      </c>
    </row>
    <row r="865" spans="1:107" x14ac:dyDescent="0.2">
      <c r="A865">
        <f>ROW(Source!A444)</f>
        <v>444</v>
      </c>
      <c r="B865">
        <v>53551706</v>
      </c>
      <c r="C865">
        <v>53553845</v>
      </c>
      <c r="D865">
        <v>29110797</v>
      </c>
      <c r="E865">
        <v>1</v>
      </c>
      <c r="F865">
        <v>1</v>
      </c>
      <c r="G865">
        <v>1</v>
      </c>
      <c r="H865">
        <v>3</v>
      </c>
      <c r="I865" t="s">
        <v>1775</v>
      </c>
      <c r="J865" t="s">
        <v>1776</v>
      </c>
      <c r="K865" t="s">
        <v>1777</v>
      </c>
      <c r="L865">
        <v>1308</v>
      </c>
      <c r="N865">
        <v>1003</v>
      </c>
      <c r="O865" t="s">
        <v>1150</v>
      </c>
      <c r="P865" t="s">
        <v>1150</v>
      </c>
      <c r="Q865">
        <v>100</v>
      </c>
      <c r="W865">
        <v>0</v>
      </c>
      <c r="X865">
        <v>-2072982832</v>
      </c>
      <c r="Y865">
        <v>0.8</v>
      </c>
      <c r="AA865">
        <v>174</v>
      </c>
      <c r="AB865">
        <v>0</v>
      </c>
      <c r="AC865">
        <v>0</v>
      </c>
      <c r="AD865">
        <v>0</v>
      </c>
      <c r="AE865">
        <v>174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0.8</v>
      </c>
      <c r="AU865" t="s">
        <v>3</v>
      </c>
      <c r="AV865">
        <v>0</v>
      </c>
      <c r="AW865">
        <v>2</v>
      </c>
      <c r="AX865">
        <v>53553872</v>
      </c>
      <c r="AY865">
        <v>1</v>
      </c>
      <c r="AZ865">
        <v>0</v>
      </c>
      <c r="BA865">
        <v>797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Y865*Source!I444</f>
        <v>3.9566400000000002</v>
      </c>
      <c r="CY865">
        <f t="shared" si="172"/>
        <v>174</v>
      </c>
      <c r="CZ865">
        <f t="shared" si="173"/>
        <v>174</v>
      </c>
      <c r="DA865">
        <f t="shared" si="174"/>
        <v>1</v>
      </c>
      <c r="DB865">
        <f t="shared" si="175"/>
        <v>139.19999999999999</v>
      </c>
      <c r="DC865">
        <f t="shared" si="176"/>
        <v>0</v>
      </c>
    </row>
    <row r="866" spans="1:107" x14ac:dyDescent="0.2">
      <c r="A866">
        <f>ROW(Source!A444)</f>
        <v>444</v>
      </c>
      <c r="B866">
        <v>53551706</v>
      </c>
      <c r="C866">
        <v>53553845</v>
      </c>
      <c r="D866">
        <v>29110815</v>
      </c>
      <c r="E866">
        <v>1</v>
      </c>
      <c r="F866">
        <v>1</v>
      </c>
      <c r="G866">
        <v>1</v>
      </c>
      <c r="H866">
        <v>3</v>
      </c>
      <c r="I866" t="s">
        <v>1778</v>
      </c>
      <c r="J866" t="s">
        <v>1779</v>
      </c>
      <c r="K866" t="s">
        <v>1780</v>
      </c>
      <c r="L866">
        <v>1301</v>
      </c>
      <c r="N866">
        <v>1003</v>
      </c>
      <c r="O866" t="s">
        <v>185</v>
      </c>
      <c r="P866" t="s">
        <v>185</v>
      </c>
      <c r="Q866">
        <v>1</v>
      </c>
      <c r="W866">
        <v>0</v>
      </c>
      <c r="X866">
        <v>1534161369</v>
      </c>
      <c r="Y866">
        <v>117</v>
      </c>
      <c r="AA866">
        <v>0.85</v>
      </c>
      <c r="AB866">
        <v>0</v>
      </c>
      <c r="AC866">
        <v>0</v>
      </c>
      <c r="AD866">
        <v>0</v>
      </c>
      <c r="AE866">
        <v>0.85</v>
      </c>
      <c r="AF866">
        <v>0</v>
      </c>
      <c r="AG866">
        <v>0</v>
      </c>
      <c r="AH866">
        <v>0</v>
      </c>
      <c r="AI866">
        <v>1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117</v>
      </c>
      <c r="AU866" t="s">
        <v>3</v>
      </c>
      <c r="AV866">
        <v>0</v>
      </c>
      <c r="AW866">
        <v>2</v>
      </c>
      <c r="AX866">
        <v>53553873</v>
      </c>
      <c r="AY866">
        <v>1</v>
      </c>
      <c r="AZ866">
        <v>0</v>
      </c>
      <c r="BA866">
        <v>798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Y866*Source!I444</f>
        <v>578.65859999999998</v>
      </c>
      <c r="CY866">
        <f t="shared" si="172"/>
        <v>0.85</v>
      </c>
      <c r="CZ866">
        <f t="shared" si="173"/>
        <v>0.85</v>
      </c>
      <c r="DA866">
        <f t="shared" si="174"/>
        <v>1</v>
      </c>
      <c r="DB866">
        <f t="shared" si="175"/>
        <v>99.45</v>
      </c>
      <c r="DC866">
        <f t="shared" si="176"/>
        <v>0</v>
      </c>
    </row>
    <row r="867" spans="1:107" x14ac:dyDescent="0.2">
      <c r="A867">
        <f>ROW(Source!A444)</f>
        <v>444</v>
      </c>
      <c r="B867">
        <v>53551706</v>
      </c>
      <c r="C867">
        <v>53553845</v>
      </c>
      <c r="D867">
        <v>29111476</v>
      </c>
      <c r="E867">
        <v>1</v>
      </c>
      <c r="F867">
        <v>1</v>
      </c>
      <c r="G867">
        <v>1</v>
      </c>
      <c r="H867">
        <v>3</v>
      </c>
      <c r="I867" t="s">
        <v>1781</v>
      </c>
      <c r="J867" t="s">
        <v>1782</v>
      </c>
      <c r="K867" t="s">
        <v>1783</v>
      </c>
      <c r="L867">
        <v>1327</v>
      </c>
      <c r="N867">
        <v>1005</v>
      </c>
      <c r="O867" t="s">
        <v>128</v>
      </c>
      <c r="P867" t="s">
        <v>128</v>
      </c>
      <c r="Q867">
        <v>1</v>
      </c>
      <c r="W867">
        <v>0</v>
      </c>
      <c r="X867">
        <v>2123480476</v>
      </c>
      <c r="Y867">
        <v>225</v>
      </c>
      <c r="AA867">
        <v>23.59</v>
      </c>
      <c r="AB867">
        <v>0</v>
      </c>
      <c r="AC867">
        <v>0</v>
      </c>
      <c r="AD867">
        <v>0</v>
      </c>
      <c r="AE867">
        <v>23.59</v>
      </c>
      <c r="AF867">
        <v>0</v>
      </c>
      <c r="AG867">
        <v>0</v>
      </c>
      <c r="AH867">
        <v>0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225</v>
      </c>
      <c r="AU867" t="s">
        <v>3</v>
      </c>
      <c r="AV867">
        <v>0</v>
      </c>
      <c r="AW867">
        <v>2</v>
      </c>
      <c r="AX867">
        <v>53553874</v>
      </c>
      <c r="AY867">
        <v>1</v>
      </c>
      <c r="AZ867">
        <v>0</v>
      </c>
      <c r="BA867">
        <v>799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Y867*Source!I444</f>
        <v>1112.8050000000001</v>
      </c>
      <c r="CY867">
        <f t="shared" si="172"/>
        <v>23.59</v>
      </c>
      <c r="CZ867">
        <f t="shared" si="173"/>
        <v>23.59</v>
      </c>
      <c r="DA867">
        <f t="shared" si="174"/>
        <v>1</v>
      </c>
      <c r="DB867">
        <f t="shared" si="175"/>
        <v>5307.75</v>
      </c>
      <c r="DC867">
        <f t="shared" si="176"/>
        <v>0</v>
      </c>
    </row>
    <row r="868" spans="1:107" x14ac:dyDescent="0.2">
      <c r="A868">
        <f>ROW(Source!A444)</f>
        <v>444</v>
      </c>
      <c r="B868">
        <v>53551706</v>
      </c>
      <c r="C868">
        <v>53553845</v>
      </c>
      <c r="D868">
        <v>29114741</v>
      </c>
      <c r="E868">
        <v>1</v>
      </c>
      <c r="F868">
        <v>1</v>
      </c>
      <c r="G868">
        <v>1</v>
      </c>
      <c r="H868">
        <v>3</v>
      </c>
      <c r="I868" t="s">
        <v>1784</v>
      </c>
      <c r="J868" t="s">
        <v>1785</v>
      </c>
      <c r="K868" t="s">
        <v>1786</v>
      </c>
      <c r="L868">
        <v>1355</v>
      </c>
      <c r="N868">
        <v>1010</v>
      </c>
      <c r="O868" t="s">
        <v>894</v>
      </c>
      <c r="P868" t="s">
        <v>894</v>
      </c>
      <c r="Q868">
        <v>100</v>
      </c>
      <c r="W868">
        <v>0</v>
      </c>
      <c r="X868">
        <v>1118835329</v>
      </c>
      <c r="Y868">
        <v>7.9</v>
      </c>
      <c r="AA868">
        <v>4</v>
      </c>
      <c r="AB868">
        <v>0</v>
      </c>
      <c r="AC868">
        <v>0</v>
      </c>
      <c r="AD868">
        <v>0</v>
      </c>
      <c r="AE868">
        <v>4</v>
      </c>
      <c r="AF868">
        <v>0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7.9</v>
      </c>
      <c r="AU868" t="s">
        <v>3</v>
      </c>
      <c r="AV868">
        <v>0</v>
      </c>
      <c r="AW868">
        <v>2</v>
      </c>
      <c r="AX868">
        <v>53553875</v>
      </c>
      <c r="AY868">
        <v>1</v>
      </c>
      <c r="AZ868">
        <v>0</v>
      </c>
      <c r="BA868">
        <v>800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Y868*Source!I444</f>
        <v>39.071820000000002</v>
      </c>
      <c r="CY868">
        <f t="shared" si="172"/>
        <v>4</v>
      </c>
      <c r="CZ868">
        <f t="shared" si="173"/>
        <v>4</v>
      </c>
      <c r="DA868">
        <f t="shared" si="174"/>
        <v>1</v>
      </c>
      <c r="DB868">
        <f t="shared" si="175"/>
        <v>31.6</v>
      </c>
      <c r="DC868">
        <f t="shared" si="176"/>
        <v>0</v>
      </c>
    </row>
    <row r="869" spans="1:107" x14ac:dyDescent="0.2">
      <c r="A869">
        <f>ROW(Source!A444)</f>
        <v>444</v>
      </c>
      <c r="B869">
        <v>53551706</v>
      </c>
      <c r="C869">
        <v>53553845</v>
      </c>
      <c r="D869">
        <v>29114742</v>
      </c>
      <c r="E869">
        <v>1</v>
      </c>
      <c r="F869">
        <v>1</v>
      </c>
      <c r="G869">
        <v>1</v>
      </c>
      <c r="H869">
        <v>3</v>
      </c>
      <c r="I869" t="s">
        <v>1787</v>
      </c>
      <c r="J869" t="s">
        <v>1788</v>
      </c>
      <c r="K869" t="s">
        <v>1789</v>
      </c>
      <c r="L869">
        <v>1355</v>
      </c>
      <c r="N869">
        <v>1010</v>
      </c>
      <c r="O869" t="s">
        <v>894</v>
      </c>
      <c r="P869" t="s">
        <v>894</v>
      </c>
      <c r="Q869">
        <v>100</v>
      </c>
      <c r="W869">
        <v>0</v>
      </c>
      <c r="X869">
        <v>651670494</v>
      </c>
      <c r="Y869">
        <v>18.440000000000001</v>
      </c>
      <c r="AA869">
        <v>5</v>
      </c>
      <c r="AB869">
        <v>0</v>
      </c>
      <c r="AC869">
        <v>0</v>
      </c>
      <c r="AD869">
        <v>0</v>
      </c>
      <c r="AE869">
        <v>5</v>
      </c>
      <c r="AF869">
        <v>0</v>
      </c>
      <c r="AG869">
        <v>0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18.440000000000001</v>
      </c>
      <c r="AU869" t="s">
        <v>3</v>
      </c>
      <c r="AV869">
        <v>0</v>
      </c>
      <c r="AW869">
        <v>2</v>
      </c>
      <c r="AX869">
        <v>53553876</v>
      </c>
      <c r="AY869">
        <v>1</v>
      </c>
      <c r="AZ869">
        <v>0</v>
      </c>
      <c r="BA869">
        <v>801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Y869*Source!I444</f>
        <v>91.200552000000016</v>
      </c>
      <c r="CY869">
        <f t="shared" si="172"/>
        <v>5</v>
      </c>
      <c r="CZ869">
        <f t="shared" si="173"/>
        <v>5</v>
      </c>
      <c r="DA869">
        <f t="shared" si="174"/>
        <v>1</v>
      </c>
      <c r="DB869">
        <f t="shared" si="175"/>
        <v>92.2</v>
      </c>
      <c r="DC869">
        <f t="shared" si="176"/>
        <v>0</v>
      </c>
    </row>
    <row r="870" spans="1:107" x14ac:dyDescent="0.2">
      <c r="A870">
        <f>ROW(Source!A444)</f>
        <v>444</v>
      </c>
      <c r="B870">
        <v>53551706</v>
      </c>
      <c r="C870">
        <v>53553845</v>
      </c>
      <c r="D870">
        <v>29114482</v>
      </c>
      <c r="E870">
        <v>1</v>
      </c>
      <c r="F870">
        <v>1</v>
      </c>
      <c r="G870">
        <v>1</v>
      </c>
      <c r="H870">
        <v>3</v>
      </c>
      <c r="I870" t="s">
        <v>1790</v>
      </c>
      <c r="J870" t="s">
        <v>1791</v>
      </c>
      <c r="K870" t="s">
        <v>1792</v>
      </c>
      <c r="L870">
        <v>1355</v>
      </c>
      <c r="N870">
        <v>1010</v>
      </c>
      <c r="O870" t="s">
        <v>894</v>
      </c>
      <c r="P870" t="s">
        <v>894</v>
      </c>
      <c r="Q870">
        <v>100</v>
      </c>
      <c r="W870">
        <v>0</v>
      </c>
      <c r="X870">
        <v>62995597</v>
      </c>
      <c r="Y870">
        <v>1.49</v>
      </c>
      <c r="AA870">
        <v>7</v>
      </c>
      <c r="AB870">
        <v>0</v>
      </c>
      <c r="AC870">
        <v>0</v>
      </c>
      <c r="AD870">
        <v>0</v>
      </c>
      <c r="AE870">
        <v>7</v>
      </c>
      <c r="AF870">
        <v>0</v>
      </c>
      <c r="AG870">
        <v>0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1.49</v>
      </c>
      <c r="AU870" t="s">
        <v>3</v>
      </c>
      <c r="AV870">
        <v>0</v>
      </c>
      <c r="AW870">
        <v>2</v>
      </c>
      <c r="AX870">
        <v>53553877</v>
      </c>
      <c r="AY870">
        <v>1</v>
      </c>
      <c r="AZ870">
        <v>0</v>
      </c>
      <c r="BA870">
        <v>802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Y870*Source!I444</f>
        <v>7.3692419999999998</v>
      </c>
      <c r="CY870">
        <f t="shared" si="172"/>
        <v>7</v>
      </c>
      <c r="CZ870">
        <f t="shared" si="173"/>
        <v>7</v>
      </c>
      <c r="DA870">
        <f t="shared" si="174"/>
        <v>1</v>
      </c>
      <c r="DB870">
        <f t="shared" si="175"/>
        <v>10.43</v>
      </c>
      <c r="DC870">
        <f t="shared" si="176"/>
        <v>0</v>
      </c>
    </row>
    <row r="871" spans="1:107" x14ac:dyDescent="0.2">
      <c r="A871">
        <f>ROW(Source!A444)</f>
        <v>444</v>
      </c>
      <c r="B871">
        <v>53551706</v>
      </c>
      <c r="C871">
        <v>53553845</v>
      </c>
      <c r="D871">
        <v>29129584</v>
      </c>
      <c r="E871">
        <v>1</v>
      </c>
      <c r="F871">
        <v>1</v>
      </c>
      <c r="G871">
        <v>1</v>
      </c>
      <c r="H871">
        <v>3</v>
      </c>
      <c r="I871" t="s">
        <v>1793</v>
      </c>
      <c r="J871" t="s">
        <v>1794</v>
      </c>
      <c r="K871" t="s">
        <v>1795</v>
      </c>
      <c r="L871">
        <v>1301</v>
      </c>
      <c r="N871">
        <v>1003</v>
      </c>
      <c r="O871" t="s">
        <v>185</v>
      </c>
      <c r="P871" t="s">
        <v>185</v>
      </c>
      <c r="Q871">
        <v>1</v>
      </c>
      <c r="W871">
        <v>0</v>
      </c>
      <c r="X871">
        <v>1352083009</v>
      </c>
      <c r="Y871">
        <v>86</v>
      </c>
      <c r="AA871">
        <v>7.22</v>
      </c>
      <c r="AB871">
        <v>0</v>
      </c>
      <c r="AC871">
        <v>0</v>
      </c>
      <c r="AD871">
        <v>0</v>
      </c>
      <c r="AE871">
        <v>7.22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86</v>
      </c>
      <c r="AU871" t="s">
        <v>3</v>
      </c>
      <c r="AV871">
        <v>0</v>
      </c>
      <c r="AW871">
        <v>2</v>
      </c>
      <c r="AX871">
        <v>53553878</v>
      </c>
      <c r="AY871">
        <v>1</v>
      </c>
      <c r="AZ871">
        <v>0</v>
      </c>
      <c r="BA871">
        <v>803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Y871*Source!I444</f>
        <v>425.33879999999999</v>
      </c>
      <c r="CY871">
        <f t="shared" si="172"/>
        <v>7.22</v>
      </c>
      <c r="CZ871">
        <f t="shared" si="173"/>
        <v>7.22</v>
      </c>
      <c r="DA871">
        <f t="shared" si="174"/>
        <v>1</v>
      </c>
      <c r="DB871">
        <f t="shared" si="175"/>
        <v>620.91999999999996</v>
      </c>
      <c r="DC871">
        <f t="shared" si="176"/>
        <v>0</v>
      </c>
    </row>
    <row r="872" spans="1:107" x14ac:dyDescent="0.2">
      <c r="A872">
        <f>ROW(Source!A444)</f>
        <v>444</v>
      </c>
      <c r="B872">
        <v>53551706</v>
      </c>
      <c r="C872">
        <v>53553845</v>
      </c>
      <c r="D872">
        <v>29129619</v>
      </c>
      <c r="E872">
        <v>1</v>
      </c>
      <c r="F872">
        <v>1</v>
      </c>
      <c r="G872">
        <v>1</v>
      </c>
      <c r="H872">
        <v>3</v>
      </c>
      <c r="I872" t="s">
        <v>1796</v>
      </c>
      <c r="J872" t="s">
        <v>1797</v>
      </c>
      <c r="K872" t="s">
        <v>1798</v>
      </c>
      <c r="L872">
        <v>1301</v>
      </c>
      <c r="N872">
        <v>1003</v>
      </c>
      <c r="O872" t="s">
        <v>185</v>
      </c>
      <c r="P872" t="s">
        <v>185</v>
      </c>
      <c r="Q872">
        <v>1</v>
      </c>
      <c r="W872">
        <v>0</v>
      </c>
      <c r="X872">
        <v>2532714</v>
      </c>
      <c r="Y872">
        <v>234</v>
      </c>
      <c r="AA872">
        <v>8.44</v>
      </c>
      <c r="AB872">
        <v>0</v>
      </c>
      <c r="AC872">
        <v>0</v>
      </c>
      <c r="AD872">
        <v>0</v>
      </c>
      <c r="AE872">
        <v>8.44</v>
      </c>
      <c r="AF872">
        <v>0</v>
      </c>
      <c r="AG872">
        <v>0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234</v>
      </c>
      <c r="AU872" t="s">
        <v>3</v>
      </c>
      <c r="AV872">
        <v>0</v>
      </c>
      <c r="AW872">
        <v>2</v>
      </c>
      <c r="AX872">
        <v>53553879</v>
      </c>
      <c r="AY872">
        <v>1</v>
      </c>
      <c r="AZ872">
        <v>0</v>
      </c>
      <c r="BA872">
        <v>804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Y872*Source!I444</f>
        <v>1157.3172</v>
      </c>
      <c r="CY872">
        <f t="shared" si="172"/>
        <v>8.44</v>
      </c>
      <c r="CZ872">
        <f t="shared" si="173"/>
        <v>8.44</v>
      </c>
      <c r="DA872">
        <f t="shared" si="174"/>
        <v>1</v>
      </c>
      <c r="DB872">
        <f t="shared" si="175"/>
        <v>1974.96</v>
      </c>
      <c r="DC872">
        <f t="shared" si="176"/>
        <v>0</v>
      </c>
    </row>
    <row r="873" spans="1:107" x14ac:dyDescent="0.2">
      <c r="A873">
        <f>ROW(Source!A444)</f>
        <v>444</v>
      </c>
      <c r="B873">
        <v>53551706</v>
      </c>
      <c r="C873">
        <v>53553845</v>
      </c>
      <c r="D873">
        <v>29129715</v>
      </c>
      <c r="E873">
        <v>1</v>
      </c>
      <c r="F873">
        <v>1</v>
      </c>
      <c r="G873">
        <v>1</v>
      </c>
      <c r="H873">
        <v>3</v>
      </c>
      <c r="I873" t="s">
        <v>1799</v>
      </c>
      <c r="J873" t="s">
        <v>1800</v>
      </c>
      <c r="K873" t="s">
        <v>1801</v>
      </c>
      <c r="L873">
        <v>1301</v>
      </c>
      <c r="N873">
        <v>1003</v>
      </c>
      <c r="O873" t="s">
        <v>185</v>
      </c>
      <c r="P873" t="s">
        <v>185</v>
      </c>
      <c r="Q873">
        <v>1</v>
      </c>
      <c r="W873">
        <v>0</v>
      </c>
      <c r="X873">
        <v>-284086167</v>
      </c>
      <c r="Y873">
        <v>37</v>
      </c>
      <c r="AA873">
        <v>6.33</v>
      </c>
      <c r="AB873">
        <v>0</v>
      </c>
      <c r="AC873">
        <v>0</v>
      </c>
      <c r="AD873">
        <v>0</v>
      </c>
      <c r="AE873">
        <v>6.33</v>
      </c>
      <c r="AF873">
        <v>0</v>
      </c>
      <c r="AG873">
        <v>0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37</v>
      </c>
      <c r="AU873" t="s">
        <v>3</v>
      </c>
      <c r="AV873">
        <v>0</v>
      </c>
      <c r="AW873">
        <v>2</v>
      </c>
      <c r="AX873">
        <v>53553880</v>
      </c>
      <c r="AY873">
        <v>1</v>
      </c>
      <c r="AZ873">
        <v>0</v>
      </c>
      <c r="BA873">
        <v>805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Y873*Source!I444</f>
        <v>182.99460000000002</v>
      </c>
      <c r="CY873">
        <f t="shared" si="172"/>
        <v>6.33</v>
      </c>
      <c r="CZ873">
        <f t="shared" si="173"/>
        <v>6.33</v>
      </c>
      <c r="DA873">
        <f t="shared" si="174"/>
        <v>1</v>
      </c>
      <c r="DB873">
        <f t="shared" si="175"/>
        <v>234.21</v>
      </c>
      <c r="DC873">
        <f t="shared" si="176"/>
        <v>0</v>
      </c>
    </row>
    <row r="874" spans="1:107" x14ac:dyDescent="0.2">
      <c r="A874">
        <f>ROW(Source!A444)</f>
        <v>444</v>
      </c>
      <c r="B874">
        <v>53551706</v>
      </c>
      <c r="C874">
        <v>53553845</v>
      </c>
      <c r="D874">
        <v>29150040</v>
      </c>
      <c r="E874">
        <v>1</v>
      </c>
      <c r="F874">
        <v>1</v>
      </c>
      <c r="G874">
        <v>1</v>
      </c>
      <c r="H874">
        <v>3</v>
      </c>
      <c r="I874" t="s">
        <v>1576</v>
      </c>
      <c r="J874" t="s">
        <v>1577</v>
      </c>
      <c r="K874" t="s">
        <v>1578</v>
      </c>
      <c r="L874">
        <v>1339</v>
      </c>
      <c r="N874">
        <v>1007</v>
      </c>
      <c r="O874" t="s">
        <v>425</v>
      </c>
      <c r="P874" t="s">
        <v>425</v>
      </c>
      <c r="Q874">
        <v>1</v>
      </c>
      <c r="W874">
        <v>0</v>
      </c>
      <c r="X874">
        <v>619799737</v>
      </c>
      <c r="Y874">
        <v>6.7000000000000004E-2</v>
      </c>
      <c r="AA874">
        <v>2.44</v>
      </c>
      <c r="AB874">
        <v>0</v>
      </c>
      <c r="AC874">
        <v>0</v>
      </c>
      <c r="AD874">
        <v>0</v>
      </c>
      <c r="AE874">
        <v>2.44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6.7000000000000004E-2</v>
      </c>
      <c r="AU874" t="s">
        <v>3</v>
      </c>
      <c r="AV874">
        <v>0</v>
      </c>
      <c r="AW874">
        <v>2</v>
      </c>
      <c r="AX874">
        <v>53553881</v>
      </c>
      <c r="AY874">
        <v>1</v>
      </c>
      <c r="AZ874">
        <v>0</v>
      </c>
      <c r="BA874">
        <v>806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Y874*Source!I444</f>
        <v>0.33136860000000001</v>
      </c>
      <c r="CY874">
        <f t="shared" si="172"/>
        <v>2.44</v>
      </c>
      <c r="CZ874">
        <f t="shared" si="173"/>
        <v>2.44</v>
      </c>
      <c r="DA874">
        <f t="shared" si="174"/>
        <v>1</v>
      </c>
      <c r="DB874">
        <f t="shared" si="175"/>
        <v>0.16</v>
      </c>
      <c r="DC874">
        <f t="shared" si="176"/>
        <v>0</v>
      </c>
    </row>
    <row r="875" spans="1:107" x14ac:dyDescent="0.2">
      <c r="A875">
        <f>ROW(Source!A445)</f>
        <v>445</v>
      </c>
      <c r="B875">
        <v>53551707</v>
      </c>
      <c r="C875">
        <v>53553845</v>
      </c>
      <c r="D875">
        <v>18409850</v>
      </c>
      <c r="E875">
        <v>1</v>
      </c>
      <c r="F875">
        <v>1</v>
      </c>
      <c r="G875">
        <v>1</v>
      </c>
      <c r="H875">
        <v>1</v>
      </c>
      <c r="I875" t="s">
        <v>1676</v>
      </c>
      <c r="J875" t="s">
        <v>3</v>
      </c>
      <c r="K875" t="s">
        <v>1677</v>
      </c>
      <c r="L875">
        <v>1369</v>
      </c>
      <c r="N875">
        <v>1013</v>
      </c>
      <c r="O875" t="s">
        <v>1486</v>
      </c>
      <c r="P875" t="s">
        <v>1486</v>
      </c>
      <c r="Q875">
        <v>1</v>
      </c>
      <c r="W875">
        <v>0</v>
      </c>
      <c r="X875">
        <v>855544366</v>
      </c>
      <c r="Y875">
        <v>121.66999999999999</v>
      </c>
      <c r="AA875">
        <v>0</v>
      </c>
      <c r="AB875">
        <v>0</v>
      </c>
      <c r="AC875">
        <v>0</v>
      </c>
      <c r="AD875">
        <v>319.63</v>
      </c>
      <c r="AE875">
        <v>0</v>
      </c>
      <c r="AF875">
        <v>0</v>
      </c>
      <c r="AG875">
        <v>0</v>
      </c>
      <c r="AH875">
        <v>319.63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1</v>
      </c>
      <c r="AQ875">
        <v>0</v>
      </c>
      <c r="AR875">
        <v>0</v>
      </c>
      <c r="AS875" t="s">
        <v>3</v>
      </c>
      <c r="AT875">
        <v>92</v>
      </c>
      <c r="AU875" t="s">
        <v>62</v>
      </c>
      <c r="AV875">
        <v>1</v>
      </c>
      <c r="AW875">
        <v>2</v>
      </c>
      <c r="AX875">
        <v>53553864</v>
      </c>
      <c r="AY875">
        <v>2</v>
      </c>
      <c r="AZ875">
        <v>137216</v>
      </c>
      <c r="BA875">
        <v>807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Y875*Source!I445</f>
        <v>601.75548599999991</v>
      </c>
      <c r="CY875">
        <f>AD875</f>
        <v>319.63</v>
      </c>
      <c r="CZ875">
        <f>AH875</f>
        <v>319.63</v>
      </c>
      <c r="DA875">
        <f>AL875</f>
        <v>1</v>
      </c>
      <c r="DB875">
        <f>ROUND((ROUND(AT875*CZ875,2)*ROUND((1.15*1.15),7)),2)</f>
        <v>38889.379999999997</v>
      </c>
      <c r="DC875">
        <f>ROUND((ROUND(AT875*AG875,2)*ROUND((1.15*1.15),7)),2)</f>
        <v>0</v>
      </c>
    </row>
    <row r="876" spans="1:107" x14ac:dyDescent="0.2">
      <c r="A876">
        <f>ROW(Source!A445)</f>
        <v>445</v>
      </c>
      <c r="B876">
        <v>53551707</v>
      </c>
      <c r="C876">
        <v>53553845</v>
      </c>
      <c r="D876">
        <v>29173472</v>
      </c>
      <c r="E876">
        <v>1</v>
      </c>
      <c r="F876">
        <v>1</v>
      </c>
      <c r="G876">
        <v>1</v>
      </c>
      <c r="H876">
        <v>2</v>
      </c>
      <c r="I876" t="s">
        <v>1757</v>
      </c>
      <c r="J876" t="s">
        <v>1758</v>
      </c>
      <c r="K876" t="s">
        <v>1759</v>
      </c>
      <c r="L876">
        <v>1368</v>
      </c>
      <c r="N876">
        <v>1011</v>
      </c>
      <c r="O876" t="s">
        <v>1494</v>
      </c>
      <c r="P876" t="s">
        <v>1494</v>
      </c>
      <c r="Q876">
        <v>1</v>
      </c>
      <c r="W876">
        <v>0</v>
      </c>
      <c r="X876">
        <v>-1937814132</v>
      </c>
      <c r="Y876">
        <v>3.1624999999999996</v>
      </c>
      <c r="AA876">
        <v>0</v>
      </c>
      <c r="AB876">
        <v>3</v>
      </c>
      <c r="AC876">
        <v>0</v>
      </c>
      <c r="AD876">
        <v>0</v>
      </c>
      <c r="AE876">
        <v>0</v>
      </c>
      <c r="AF876">
        <v>3</v>
      </c>
      <c r="AG876">
        <v>0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1</v>
      </c>
      <c r="AQ876">
        <v>0</v>
      </c>
      <c r="AR876">
        <v>0</v>
      </c>
      <c r="AS876" t="s">
        <v>3</v>
      </c>
      <c r="AT876">
        <v>2.2000000000000002</v>
      </c>
      <c r="AU876" t="s">
        <v>61</v>
      </c>
      <c r="AV876">
        <v>0</v>
      </c>
      <c r="AW876">
        <v>2</v>
      </c>
      <c r="AX876">
        <v>53553865</v>
      </c>
      <c r="AY876">
        <v>1</v>
      </c>
      <c r="AZ876">
        <v>6144</v>
      </c>
      <c r="BA876">
        <v>808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Y876*Source!I445</f>
        <v>15.641092499999999</v>
      </c>
      <c r="CY876">
        <f>AB876</f>
        <v>3</v>
      </c>
      <c r="CZ876">
        <f>AF876</f>
        <v>3</v>
      </c>
      <c r="DA876">
        <f>AJ876</f>
        <v>1</v>
      </c>
      <c r="DB876">
        <f>ROUND((ROUND(AT876*CZ876,2)*ROUND((1.25*1.15),7)),2)</f>
        <v>9.49</v>
      </c>
      <c r="DC876">
        <f>ROUND((ROUND(AT876*AG876,2)*ROUND((1.25*1.15),7)),2)</f>
        <v>0</v>
      </c>
    </row>
    <row r="877" spans="1:107" x14ac:dyDescent="0.2">
      <c r="A877">
        <f>ROW(Source!A445)</f>
        <v>445</v>
      </c>
      <c r="B877">
        <v>53551707</v>
      </c>
      <c r="C877">
        <v>53553845</v>
      </c>
      <c r="D877">
        <v>29174538</v>
      </c>
      <c r="E877">
        <v>1</v>
      </c>
      <c r="F877">
        <v>1</v>
      </c>
      <c r="G877">
        <v>1</v>
      </c>
      <c r="H877">
        <v>2</v>
      </c>
      <c r="I877" t="s">
        <v>1760</v>
      </c>
      <c r="J877" t="s">
        <v>1761</v>
      </c>
      <c r="K877" t="s">
        <v>1762</v>
      </c>
      <c r="L877">
        <v>1368</v>
      </c>
      <c r="N877">
        <v>1011</v>
      </c>
      <c r="O877" t="s">
        <v>1494</v>
      </c>
      <c r="P877" t="s">
        <v>1494</v>
      </c>
      <c r="Q877">
        <v>1</v>
      </c>
      <c r="W877">
        <v>0</v>
      </c>
      <c r="X877">
        <v>1535098105</v>
      </c>
      <c r="Y877">
        <v>0.24437500000000001</v>
      </c>
      <c r="AA877">
        <v>0</v>
      </c>
      <c r="AB877">
        <v>33.590000000000003</v>
      </c>
      <c r="AC877">
        <v>0</v>
      </c>
      <c r="AD877">
        <v>0</v>
      </c>
      <c r="AE877">
        <v>0</v>
      </c>
      <c r="AF877">
        <v>33.590000000000003</v>
      </c>
      <c r="AG877">
        <v>0</v>
      </c>
      <c r="AH877">
        <v>0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1</v>
      </c>
      <c r="AQ877">
        <v>0</v>
      </c>
      <c r="AR877">
        <v>0</v>
      </c>
      <c r="AS877" t="s">
        <v>3</v>
      </c>
      <c r="AT877">
        <v>0.17</v>
      </c>
      <c r="AU877" t="s">
        <v>61</v>
      </c>
      <c r="AV877">
        <v>0</v>
      </c>
      <c r="AW877">
        <v>2</v>
      </c>
      <c r="AX877">
        <v>53553866</v>
      </c>
      <c r="AY877">
        <v>1</v>
      </c>
      <c r="AZ877">
        <v>6144</v>
      </c>
      <c r="BA877">
        <v>809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Y877*Source!I445</f>
        <v>1.2086298750000002</v>
      </c>
      <c r="CY877">
        <f>AB877</f>
        <v>33.590000000000003</v>
      </c>
      <c r="CZ877">
        <f>AF877</f>
        <v>33.590000000000003</v>
      </c>
      <c r="DA877">
        <f>AJ877</f>
        <v>1</v>
      </c>
      <c r="DB877">
        <f>ROUND((ROUND(AT877*CZ877,2)*ROUND((1.25*1.15),7)),2)</f>
        <v>8.2100000000000009</v>
      </c>
      <c r="DC877">
        <f>ROUND((ROUND(AT877*AG877,2)*ROUND((1.25*1.15),7)),2)</f>
        <v>0</v>
      </c>
    </row>
    <row r="878" spans="1:107" x14ac:dyDescent="0.2">
      <c r="A878">
        <f>ROW(Source!A445)</f>
        <v>445</v>
      </c>
      <c r="B878">
        <v>53551707</v>
      </c>
      <c r="C878">
        <v>53553845</v>
      </c>
      <c r="D878">
        <v>29174580</v>
      </c>
      <c r="E878">
        <v>1</v>
      </c>
      <c r="F878">
        <v>1</v>
      </c>
      <c r="G878">
        <v>1</v>
      </c>
      <c r="H878">
        <v>2</v>
      </c>
      <c r="I878" t="s">
        <v>1661</v>
      </c>
      <c r="J878" t="s">
        <v>1662</v>
      </c>
      <c r="K878" t="s">
        <v>1663</v>
      </c>
      <c r="L878">
        <v>1368</v>
      </c>
      <c r="N878">
        <v>1011</v>
      </c>
      <c r="O878" t="s">
        <v>1494</v>
      </c>
      <c r="P878" t="s">
        <v>1494</v>
      </c>
      <c r="Q878">
        <v>1</v>
      </c>
      <c r="W878">
        <v>0</v>
      </c>
      <c r="X878">
        <v>-991672839</v>
      </c>
      <c r="Y878">
        <v>1.2506249999999999</v>
      </c>
      <c r="AA878">
        <v>0</v>
      </c>
      <c r="AB878">
        <v>2.08</v>
      </c>
      <c r="AC878">
        <v>0</v>
      </c>
      <c r="AD878">
        <v>0</v>
      </c>
      <c r="AE878">
        <v>0</v>
      </c>
      <c r="AF878">
        <v>2.08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0.87</v>
      </c>
      <c r="AU878" t="s">
        <v>61</v>
      </c>
      <c r="AV878">
        <v>0</v>
      </c>
      <c r="AW878">
        <v>2</v>
      </c>
      <c r="AX878">
        <v>53553867</v>
      </c>
      <c r="AY878">
        <v>1</v>
      </c>
      <c r="AZ878">
        <v>6144</v>
      </c>
      <c r="BA878">
        <v>810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Y878*Source!I445</f>
        <v>6.1853411249999999</v>
      </c>
      <c r="CY878">
        <f>AB878</f>
        <v>2.08</v>
      </c>
      <c r="CZ878">
        <f>AF878</f>
        <v>2.08</v>
      </c>
      <c r="DA878">
        <f>AJ878</f>
        <v>1</v>
      </c>
      <c r="DB878">
        <f>ROUND((ROUND(AT878*CZ878,2)*ROUND((1.25*1.15),7)),2)</f>
        <v>2.6</v>
      </c>
      <c r="DC878">
        <f>ROUND((ROUND(AT878*AG878,2)*ROUND((1.25*1.15),7)),2)</f>
        <v>0</v>
      </c>
    </row>
    <row r="879" spans="1:107" x14ac:dyDescent="0.2">
      <c r="A879">
        <f>ROW(Source!A445)</f>
        <v>445</v>
      </c>
      <c r="B879">
        <v>53551707</v>
      </c>
      <c r="C879">
        <v>53553845</v>
      </c>
      <c r="D879">
        <v>29109354</v>
      </c>
      <c r="E879">
        <v>1</v>
      </c>
      <c r="F879">
        <v>1</v>
      </c>
      <c r="G879">
        <v>1</v>
      </c>
      <c r="H879">
        <v>3</v>
      </c>
      <c r="I879" t="s">
        <v>1763</v>
      </c>
      <c r="J879" t="s">
        <v>1764</v>
      </c>
      <c r="K879" t="s">
        <v>1765</v>
      </c>
      <c r="L879">
        <v>1346</v>
      </c>
      <c r="N879">
        <v>1009</v>
      </c>
      <c r="O879" t="s">
        <v>143</v>
      </c>
      <c r="P879" t="s">
        <v>143</v>
      </c>
      <c r="Q879">
        <v>1</v>
      </c>
      <c r="W879">
        <v>0</v>
      </c>
      <c r="X879">
        <v>-946734149</v>
      </c>
      <c r="Y879">
        <v>12</v>
      </c>
      <c r="AA879">
        <v>286.86</v>
      </c>
      <c r="AB879">
        <v>0</v>
      </c>
      <c r="AC879">
        <v>0</v>
      </c>
      <c r="AD879">
        <v>0</v>
      </c>
      <c r="AE879">
        <v>46.72</v>
      </c>
      <c r="AF879">
        <v>0</v>
      </c>
      <c r="AG879">
        <v>0</v>
      </c>
      <c r="AH879">
        <v>0</v>
      </c>
      <c r="AI879">
        <v>6.14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12</v>
      </c>
      <c r="AU879" t="s">
        <v>3</v>
      </c>
      <c r="AV879">
        <v>0</v>
      </c>
      <c r="AW879">
        <v>2</v>
      </c>
      <c r="AX879">
        <v>53553868</v>
      </c>
      <c r="AY879">
        <v>1</v>
      </c>
      <c r="AZ879">
        <v>0</v>
      </c>
      <c r="BA879">
        <v>811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Y879*Source!I445</f>
        <v>59.349600000000002</v>
      </c>
      <c r="CY879">
        <f t="shared" ref="CY879:CY892" si="177">AA879</f>
        <v>286.86</v>
      </c>
      <c r="CZ879">
        <f t="shared" ref="CZ879:CZ892" si="178">AE879</f>
        <v>46.72</v>
      </c>
      <c r="DA879">
        <f t="shared" ref="DA879:DA892" si="179">AI879</f>
        <v>6.14</v>
      </c>
      <c r="DB879">
        <f t="shared" ref="DB879:DB892" si="180">ROUND(ROUND(AT879*CZ879,2),2)</f>
        <v>560.64</v>
      </c>
      <c r="DC879">
        <f t="shared" ref="DC879:DC892" si="181">ROUND(ROUND(AT879*AG879,2),2)</f>
        <v>0</v>
      </c>
    </row>
    <row r="880" spans="1:107" x14ac:dyDescent="0.2">
      <c r="A880">
        <f>ROW(Source!A445)</f>
        <v>445</v>
      </c>
      <c r="B880">
        <v>53551707</v>
      </c>
      <c r="C880">
        <v>53553845</v>
      </c>
      <c r="D880">
        <v>29109414</v>
      </c>
      <c r="E880">
        <v>1</v>
      </c>
      <c r="F880">
        <v>1</v>
      </c>
      <c r="G880">
        <v>1</v>
      </c>
      <c r="H880">
        <v>3</v>
      </c>
      <c r="I880" t="s">
        <v>1766</v>
      </c>
      <c r="J880" t="s">
        <v>1767</v>
      </c>
      <c r="K880" t="s">
        <v>1768</v>
      </c>
      <c r="L880">
        <v>1346</v>
      </c>
      <c r="N880">
        <v>1009</v>
      </c>
      <c r="O880" t="s">
        <v>143</v>
      </c>
      <c r="P880" t="s">
        <v>143</v>
      </c>
      <c r="Q880">
        <v>1</v>
      </c>
      <c r="W880">
        <v>0</v>
      </c>
      <c r="X880">
        <v>-562222557</v>
      </c>
      <c r="Y880">
        <v>137</v>
      </c>
      <c r="AA880">
        <v>9.6999999999999993</v>
      </c>
      <c r="AB880">
        <v>0</v>
      </c>
      <c r="AC880">
        <v>0</v>
      </c>
      <c r="AD880">
        <v>0</v>
      </c>
      <c r="AE880">
        <v>1.58</v>
      </c>
      <c r="AF880">
        <v>0</v>
      </c>
      <c r="AG880">
        <v>0</v>
      </c>
      <c r="AH880">
        <v>0</v>
      </c>
      <c r="AI880">
        <v>6.14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137</v>
      </c>
      <c r="AU880" t="s">
        <v>3</v>
      </c>
      <c r="AV880">
        <v>0</v>
      </c>
      <c r="AW880">
        <v>2</v>
      </c>
      <c r="AX880">
        <v>53553869</v>
      </c>
      <c r="AY880">
        <v>1</v>
      </c>
      <c r="AZ880">
        <v>0</v>
      </c>
      <c r="BA880">
        <v>812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Y880*Source!I445</f>
        <v>677.57460000000003</v>
      </c>
      <c r="CY880">
        <f t="shared" si="177"/>
        <v>9.6999999999999993</v>
      </c>
      <c r="CZ880">
        <f t="shared" si="178"/>
        <v>1.58</v>
      </c>
      <c r="DA880">
        <f t="shared" si="179"/>
        <v>6.14</v>
      </c>
      <c r="DB880">
        <f t="shared" si="180"/>
        <v>216.46</v>
      </c>
      <c r="DC880">
        <f t="shared" si="181"/>
        <v>0</v>
      </c>
    </row>
    <row r="881" spans="1:107" x14ac:dyDescent="0.2">
      <c r="A881">
        <f>ROW(Source!A445)</f>
        <v>445</v>
      </c>
      <c r="B881">
        <v>53551707</v>
      </c>
      <c r="C881">
        <v>53553845</v>
      </c>
      <c r="D881">
        <v>29109783</v>
      </c>
      <c r="E881">
        <v>1</v>
      </c>
      <c r="F881">
        <v>1</v>
      </c>
      <c r="G881">
        <v>1</v>
      </c>
      <c r="H881">
        <v>3</v>
      </c>
      <c r="I881" t="s">
        <v>1769</v>
      </c>
      <c r="J881" t="s">
        <v>1770</v>
      </c>
      <c r="K881" t="s">
        <v>1771</v>
      </c>
      <c r="L881">
        <v>1346</v>
      </c>
      <c r="N881">
        <v>1009</v>
      </c>
      <c r="O881" t="s">
        <v>143</v>
      </c>
      <c r="P881" t="s">
        <v>143</v>
      </c>
      <c r="Q881">
        <v>1</v>
      </c>
      <c r="W881">
        <v>0</v>
      </c>
      <c r="X881">
        <v>-1873276207</v>
      </c>
      <c r="Y881">
        <v>84</v>
      </c>
      <c r="AA881">
        <v>19.53</v>
      </c>
      <c r="AB881">
        <v>0</v>
      </c>
      <c r="AC881">
        <v>0</v>
      </c>
      <c r="AD881">
        <v>0</v>
      </c>
      <c r="AE881">
        <v>3.18</v>
      </c>
      <c r="AF881">
        <v>0</v>
      </c>
      <c r="AG881">
        <v>0</v>
      </c>
      <c r="AH881">
        <v>0</v>
      </c>
      <c r="AI881">
        <v>6.14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84</v>
      </c>
      <c r="AU881" t="s">
        <v>3</v>
      </c>
      <c r="AV881">
        <v>0</v>
      </c>
      <c r="AW881">
        <v>2</v>
      </c>
      <c r="AX881">
        <v>53553870</v>
      </c>
      <c r="AY881">
        <v>1</v>
      </c>
      <c r="AZ881">
        <v>0</v>
      </c>
      <c r="BA881">
        <v>813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Y881*Source!I445</f>
        <v>415.44720000000001</v>
      </c>
      <c r="CY881">
        <f t="shared" si="177"/>
        <v>19.53</v>
      </c>
      <c r="CZ881">
        <f t="shared" si="178"/>
        <v>3.18</v>
      </c>
      <c r="DA881">
        <f t="shared" si="179"/>
        <v>6.14</v>
      </c>
      <c r="DB881">
        <f t="shared" si="180"/>
        <v>267.12</v>
      </c>
      <c r="DC881">
        <f t="shared" si="181"/>
        <v>0</v>
      </c>
    </row>
    <row r="882" spans="1:107" x14ac:dyDescent="0.2">
      <c r="A882">
        <f>ROW(Source!A445)</f>
        <v>445</v>
      </c>
      <c r="B882">
        <v>53551707</v>
      </c>
      <c r="C882">
        <v>53553845</v>
      </c>
      <c r="D882">
        <v>29110699</v>
      </c>
      <c r="E882">
        <v>1</v>
      </c>
      <c r="F882">
        <v>1</v>
      </c>
      <c r="G882">
        <v>1</v>
      </c>
      <c r="H882">
        <v>3</v>
      </c>
      <c r="I882" t="s">
        <v>1772</v>
      </c>
      <c r="J882" t="s">
        <v>1773</v>
      </c>
      <c r="K882" t="s">
        <v>1774</v>
      </c>
      <c r="L882">
        <v>1301</v>
      </c>
      <c r="N882">
        <v>1003</v>
      </c>
      <c r="O882" t="s">
        <v>185</v>
      </c>
      <c r="P882" t="s">
        <v>185</v>
      </c>
      <c r="Q882">
        <v>1</v>
      </c>
      <c r="W882">
        <v>0</v>
      </c>
      <c r="X882">
        <v>-1957188591</v>
      </c>
      <c r="Y882">
        <v>155</v>
      </c>
      <c r="AA882">
        <v>1.04</v>
      </c>
      <c r="AB882">
        <v>0</v>
      </c>
      <c r="AC882">
        <v>0</v>
      </c>
      <c r="AD882">
        <v>0</v>
      </c>
      <c r="AE882">
        <v>0.17</v>
      </c>
      <c r="AF882">
        <v>0</v>
      </c>
      <c r="AG882">
        <v>0</v>
      </c>
      <c r="AH882">
        <v>0</v>
      </c>
      <c r="AI882">
        <v>6.14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155</v>
      </c>
      <c r="AU882" t="s">
        <v>3</v>
      </c>
      <c r="AV882">
        <v>0</v>
      </c>
      <c r="AW882">
        <v>2</v>
      </c>
      <c r="AX882">
        <v>53553871</v>
      </c>
      <c r="AY882">
        <v>1</v>
      </c>
      <c r="AZ882">
        <v>0</v>
      </c>
      <c r="BA882">
        <v>814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Y882*Source!I445</f>
        <v>766.59900000000005</v>
      </c>
      <c r="CY882">
        <f t="shared" si="177"/>
        <v>1.04</v>
      </c>
      <c r="CZ882">
        <f t="shared" si="178"/>
        <v>0.17</v>
      </c>
      <c r="DA882">
        <f t="shared" si="179"/>
        <v>6.14</v>
      </c>
      <c r="DB882">
        <f t="shared" si="180"/>
        <v>26.35</v>
      </c>
      <c r="DC882">
        <f t="shared" si="181"/>
        <v>0</v>
      </c>
    </row>
    <row r="883" spans="1:107" x14ac:dyDescent="0.2">
      <c r="A883">
        <f>ROW(Source!A445)</f>
        <v>445</v>
      </c>
      <c r="B883">
        <v>53551707</v>
      </c>
      <c r="C883">
        <v>53553845</v>
      </c>
      <c r="D883">
        <v>29110797</v>
      </c>
      <c r="E883">
        <v>1</v>
      </c>
      <c r="F883">
        <v>1</v>
      </c>
      <c r="G883">
        <v>1</v>
      </c>
      <c r="H883">
        <v>3</v>
      </c>
      <c r="I883" t="s">
        <v>1775</v>
      </c>
      <c r="J883" t="s">
        <v>1776</v>
      </c>
      <c r="K883" t="s">
        <v>1777</v>
      </c>
      <c r="L883">
        <v>1308</v>
      </c>
      <c r="N883">
        <v>1003</v>
      </c>
      <c r="O883" t="s">
        <v>1150</v>
      </c>
      <c r="P883" t="s">
        <v>1150</v>
      </c>
      <c r="Q883">
        <v>100</v>
      </c>
      <c r="W883">
        <v>0</v>
      </c>
      <c r="X883">
        <v>-2072982832</v>
      </c>
      <c r="Y883">
        <v>0.8</v>
      </c>
      <c r="AA883">
        <v>1068.3599999999999</v>
      </c>
      <c r="AB883">
        <v>0</v>
      </c>
      <c r="AC883">
        <v>0</v>
      </c>
      <c r="AD883">
        <v>0</v>
      </c>
      <c r="AE883">
        <v>174</v>
      </c>
      <c r="AF883">
        <v>0</v>
      </c>
      <c r="AG883">
        <v>0</v>
      </c>
      <c r="AH883">
        <v>0</v>
      </c>
      <c r="AI883">
        <v>6.14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0.8</v>
      </c>
      <c r="AU883" t="s">
        <v>3</v>
      </c>
      <c r="AV883">
        <v>0</v>
      </c>
      <c r="AW883">
        <v>2</v>
      </c>
      <c r="AX883">
        <v>53553872</v>
      </c>
      <c r="AY883">
        <v>1</v>
      </c>
      <c r="AZ883">
        <v>0</v>
      </c>
      <c r="BA883">
        <v>815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Y883*Source!I445</f>
        <v>3.9566400000000002</v>
      </c>
      <c r="CY883">
        <f t="shared" si="177"/>
        <v>1068.3599999999999</v>
      </c>
      <c r="CZ883">
        <f t="shared" si="178"/>
        <v>174</v>
      </c>
      <c r="DA883">
        <f t="shared" si="179"/>
        <v>6.14</v>
      </c>
      <c r="DB883">
        <f t="shared" si="180"/>
        <v>139.19999999999999</v>
      </c>
      <c r="DC883">
        <f t="shared" si="181"/>
        <v>0</v>
      </c>
    </row>
    <row r="884" spans="1:107" x14ac:dyDescent="0.2">
      <c r="A884">
        <f>ROW(Source!A445)</f>
        <v>445</v>
      </c>
      <c r="B884">
        <v>53551707</v>
      </c>
      <c r="C884">
        <v>53553845</v>
      </c>
      <c r="D884">
        <v>29110815</v>
      </c>
      <c r="E884">
        <v>1</v>
      </c>
      <c r="F884">
        <v>1</v>
      </c>
      <c r="G884">
        <v>1</v>
      </c>
      <c r="H884">
        <v>3</v>
      </c>
      <c r="I884" t="s">
        <v>1778</v>
      </c>
      <c r="J884" t="s">
        <v>1779</v>
      </c>
      <c r="K884" t="s">
        <v>1780</v>
      </c>
      <c r="L884">
        <v>1301</v>
      </c>
      <c r="N884">
        <v>1003</v>
      </c>
      <c r="O884" t="s">
        <v>185</v>
      </c>
      <c r="P884" t="s">
        <v>185</v>
      </c>
      <c r="Q884">
        <v>1</v>
      </c>
      <c r="W884">
        <v>0</v>
      </c>
      <c r="X884">
        <v>1534161369</v>
      </c>
      <c r="Y884">
        <v>117</v>
      </c>
      <c r="AA884">
        <v>5.22</v>
      </c>
      <c r="AB884">
        <v>0</v>
      </c>
      <c r="AC884">
        <v>0</v>
      </c>
      <c r="AD884">
        <v>0</v>
      </c>
      <c r="AE884">
        <v>0.85</v>
      </c>
      <c r="AF884">
        <v>0</v>
      </c>
      <c r="AG884">
        <v>0</v>
      </c>
      <c r="AH884">
        <v>0</v>
      </c>
      <c r="AI884">
        <v>6.14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117</v>
      </c>
      <c r="AU884" t="s">
        <v>3</v>
      </c>
      <c r="AV884">
        <v>0</v>
      </c>
      <c r="AW884">
        <v>2</v>
      </c>
      <c r="AX884">
        <v>53553873</v>
      </c>
      <c r="AY884">
        <v>1</v>
      </c>
      <c r="AZ884">
        <v>0</v>
      </c>
      <c r="BA884">
        <v>816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Y884*Source!I445</f>
        <v>578.65859999999998</v>
      </c>
      <c r="CY884">
        <f t="shared" si="177"/>
        <v>5.22</v>
      </c>
      <c r="CZ884">
        <f t="shared" si="178"/>
        <v>0.85</v>
      </c>
      <c r="DA884">
        <f t="shared" si="179"/>
        <v>6.14</v>
      </c>
      <c r="DB884">
        <f t="shared" si="180"/>
        <v>99.45</v>
      </c>
      <c r="DC884">
        <f t="shared" si="181"/>
        <v>0</v>
      </c>
    </row>
    <row r="885" spans="1:107" x14ac:dyDescent="0.2">
      <c r="A885">
        <f>ROW(Source!A445)</f>
        <v>445</v>
      </c>
      <c r="B885">
        <v>53551707</v>
      </c>
      <c r="C885">
        <v>53553845</v>
      </c>
      <c r="D885">
        <v>29111476</v>
      </c>
      <c r="E885">
        <v>1</v>
      </c>
      <c r="F885">
        <v>1</v>
      </c>
      <c r="G885">
        <v>1</v>
      </c>
      <c r="H885">
        <v>3</v>
      </c>
      <c r="I885" t="s">
        <v>1781</v>
      </c>
      <c r="J885" t="s">
        <v>1782</v>
      </c>
      <c r="K885" t="s">
        <v>1783</v>
      </c>
      <c r="L885">
        <v>1327</v>
      </c>
      <c r="N885">
        <v>1005</v>
      </c>
      <c r="O885" t="s">
        <v>128</v>
      </c>
      <c r="P885" t="s">
        <v>128</v>
      </c>
      <c r="Q885">
        <v>1</v>
      </c>
      <c r="W885">
        <v>0</v>
      </c>
      <c r="X885">
        <v>2123480476</v>
      </c>
      <c r="Y885">
        <v>225</v>
      </c>
      <c r="AA885">
        <v>144.84</v>
      </c>
      <c r="AB885">
        <v>0</v>
      </c>
      <c r="AC885">
        <v>0</v>
      </c>
      <c r="AD885">
        <v>0</v>
      </c>
      <c r="AE885">
        <v>23.59</v>
      </c>
      <c r="AF885">
        <v>0</v>
      </c>
      <c r="AG885">
        <v>0</v>
      </c>
      <c r="AH885">
        <v>0</v>
      </c>
      <c r="AI885">
        <v>6.14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225</v>
      </c>
      <c r="AU885" t="s">
        <v>3</v>
      </c>
      <c r="AV885">
        <v>0</v>
      </c>
      <c r="AW885">
        <v>2</v>
      </c>
      <c r="AX885">
        <v>53553874</v>
      </c>
      <c r="AY885">
        <v>1</v>
      </c>
      <c r="AZ885">
        <v>0</v>
      </c>
      <c r="BA885">
        <v>817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Y885*Source!I445</f>
        <v>1112.8050000000001</v>
      </c>
      <c r="CY885">
        <f t="shared" si="177"/>
        <v>144.84</v>
      </c>
      <c r="CZ885">
        <f t="shared" si="178"/>
        <v>23.59</v>
      </c>
      <c r="DA885">
        <f t="shared" si="179"/>
        <v>6.14</v>
      </c>
      <c r="DB885">
        <f t="shared" si="180"/>
        <v>5307.75</v>
      </c>
      <c r="DC885">
        <f t="shared" si="181"/>
        <v>0</v>
      </c>
    </row>
    <row r="886" spans="1:107" x14ac:dyDescent="0.2">
      <c r="A886">
        <f>ROW(Source!A445)</f>
        <v>445</v>
      </c>
      <c r="B886">
        <v>53551707</v>
      </c>
      <c r="C886">
        <v>53553845</v>
      </c>
      <c r="D886">
        <v>29114741</v>
      </c>
      <c r="E886">
        <v>1</v>
      </c>
      <c r="F886">
        <v>1</v>
      </c>
      <c r="G886">
        <v>1</v>
      </c>
      <c r="H886">
        <v>3</v>
      </c>
      <c r="I886" t="s">
        <v>1784</v>
      </c>
      <c r="J886" t="s">
        <v>1785</v>
      </c>
      <c r="K886" t="s">
        <v>1786</v>
      </c>
      <c r="L886">
        <v>1355</v>
      </c>
      <c r="N886">
        <v>1010</v>
      </c>
      <c r="O886" t="s">
        <v>894</v>
      </c>
      <c r="P886" t="s">
        <v>894</v>
      </c>
      <c r="Q886">
        <v>100</v>
      </c>
      <c r="W886">
        <v>0</v>
      </c>
      <c r="X886">
        <v>1118835329</v>
      </c>
      <c r="Y886">
        <v>7.9</v>
      </c>
      <c r="AA886">
        <v>24.56</v>
      </c>
      <c r="AB886">
        <v>0</v>
      </c>
      <c r="AC886">
        <v>0</v>
      </c>
      <c r="AD886">
        <v>0</v>
      </c>
      <c r="AE886">
        <v>4</v>
      </c>
      <c r="AF886">
        <v>0</v>
      </c>
      <c r="AG886">
        <v>0</v>
      </c>
      <c r="AH886">
        <v>0</v>
      </c>
      <c r="AI886">
        <v>6.14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7.9</v>
      </c>
      <c r="AU886" t="s">
        <v>3</v>
      </c>
      <c r="AV886">
        <v>0</v>
      </c>
      <c r="AW886">
        <v>2</v>
      </c>
      <c r="AX886">
        <v>53553875</v>
      </c>
      <c r="AY886">
        <v>1</v>
      </c>
      <c r="AZ886">
        <v>0</v>
      </c>
      <c r="BA886">
        <v>818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Y886*Source!I445</f>
        <v>39.071820000000002</v>
      </c>
      <c r="CY886">
        <f t="shared" si="177"/>
        <v>24.56</v>
      </c>
      <c r="CZ886">
        <f t="shared" si="178"/>
        <v>4</v>
      </c>
      <c r="DA886">
        <f t="shared" si="179"/>
        <v>6.14</v>
      </c>
      <c r="DB886">
        <f t="shared" si="180"/>
        <v>31.6</v>
      </c>
      <c r="DC886">
        <f t="shared" si="181"/>
        <v>0</v>
      </c>
    </row>
    <row r="887" spans="1:107" x14ac:dyDescent="0.2">
      <c r="A887">
        <f>ROW(Source!A445)</f>
        <v>445</v>
      </c>
      <c r="B887">
        <v>53551707</v>
      </c>
      <c r="C887">
        <v>53553845</v>
      </c>
      <c r="D887">
        <v>29114742</v>
      </c>
      <c r="E887">
        <v>1</v>
      </c>
      <c r="F887">
        <v>1</v>
      </c>
      <c r="G887">
        <v>1</v>
      </c>
      <c r="H887">
        <v>3</v>
      </c>
      <c r="I887" t="s">
        <v>1787</v>
      </c>
      <c r="J887" t="s">
        <v>1788</v>
      </c>
      <c r="K887" t="s">
        <v>1789</v>
      </c>
      <c r="L887">
        <v>1355</v>
      </c>
      <c r="N887">
        <v>1010</v>
      </c>
      <c r="O887" t="s">
        <v>894</v>
      </c>
      <c r="P887" t="s">
        <v>894</v>
      </c>
      <c r="Q887">
        <v>100</v>
      </c>
      <c r="W887">
        <v>0</v>
      </c>
      <c r="X887">
        <v>651670494</v>
      </c>
      <c r="Y887">
        <v>18.440000000000001</v>
      </c>
      <c r="AA887">
        <v>30.7</v>
      </c>
      <c r="AB887">
        <v>0</v>
      </c>
      <c r="AC887">
        <v>0</v>
      </c>
      <c r="AD887">
        <v>0</v>
      </c>
      <c r="AE887">
        <v>5</v>
      </c>
      <c r="AF887">
        <v>0</v>
      </c>
      <c r="AG887">
        <v>0</v>
      </c>
      <c r="AH887">
        <v>0</v>
      </c>
      <c r="AI887">
        <v>6.14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18.440000000000001</v>
      </c>
      <c r="AU887" t="s">
        <v>3</v>
      </c>
      <c r="AV887">
        <v>0</v>
      </c>
      <c r="AW887">
        <v>2</v>
      </c>
      <c r="AX887">
        <v>53553876</v>
      </c>
      <c r="AY887">
        <v>1</v>
      </c>
      <c r="AZ887">
        <v>0</v>
      </c>
      <c r="BA887">
        <v>819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Y887*Source!I445</f>
        <v>91.200552000000016</v>
      </c>
      <c r="CY887">
        <f t="shared" si="177"/>
        <v>30.7</v>
      </c>
      <c r="CZ887">
        <f t="shared" si="178"/>
        <v>5</v>
      </c>
      <c r="DA887">
        <f t="shared" si="179"/>
        <v>6.14</v>
      </c>
      <c r="DB887">
        <f t="shared" si="180"/>
        <v>92.2</v>
      </c>
      <c r="DC887">
        <f t="shared" si="181"/>
        <v>0</v>
      </c>
    </row>
    <row r="888" spans="1:107" x14ac:dyDescent="0.2">
      <c r="A888">
        <f>ROW(Source!A445)</f>
        <v>445</v>
      </c>
      <c r="B888">
        <v>53551707</v>
      </c>
      <c r="C888">
        <v>53553845</v>
      </c>
      <c r="D888">
        <v>29114482</v>
      </c>
      <c r="E888">
        <v>1</v>
      </c>
      <c r="F888">
        <v>1</v>
      </c>
      <c r="G888">
        <v>1</v>
      </c>
      <c r="H888">
        <v>3</v>
      </c>
      <c r="I888" t="s">
        <v>1790</v>
      </c>
      <c r="J888" t="s">
        <v>1791</v>
      </c>
      <c r="K888" t="s">
        <v>1792</v>
      </c>
      <c r="L888">
        <v>1355</v>
      </c>
      <c r="N888">
        <v>1010</v>
      </c>
      <c r="O888" t="s">
        <v>894</v>
      </c>
      <c r="P888" t="s">
        <v>894</v>
      </c>
      <c r="Q888">
        <v>100</v>
      </c>
      <c r="W888">
        <v>0</v>
      </c>
      <c r="X888">
        <v>62995597</v>
      </c>
      <c r="Y888">
        <v>1.49</v>
      </c>
      <c r="AA888">
        <v>42.98</v>
      </c>
      <c r="AB888">
        <v>0</v>
      </c>
      <c r="AC888">
        <v>0</v>
      </c>
      <c r="AD888">
        <v>0</v>
      </c>
      <c r="AE888">
        <v>7</v>
      </c>
      <c r="AF888">
        <v>0</v>
      </c>
      <c r="AG888">
        <v>0</v>
      </c>
      <c r="AH888">
        <v>0</v>
      </c>
      <c r="AI888">
        <v>6.14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1.49</v>
      </c>
      <c r="AU888" t="s">
        <v>3</v>
      </c>
      <c r="AV888">
        <v>0</v>
      </c>
      <c r="AW888">
        <v>2</v>
      </c>
      <c r="AX888">
        <v>53553877</v>
      </c>
      <c r="AY888">
        <v>1</v>
      </c>
      <c r="AZ888">
        <v>0</v>
      </c>
      <c r="BA888">
        <v>820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Y888*Source!I445</f>
        <v>7.3692419999999998</v>
      </c>
      <c r="CY888">
        <f t="shared" si="177"/>
        <v>42.98</v>
      </c>
      <c r="CZ888">
        <f t="shared" si="178"/>
        <v>7</v>
      </c>
      <c r="DA888">
        <f t="shared" si="179"/>
        <v>6.14</v>
      </c>
      <c r="DB888">
        <f t="shared" si="180"/>
        <v>10.43</v>
      </c>
      <c r="DC888">
        <f t="shared" si="181"/>
        <v>0</v>
      </c>
    </row>
    <row r="889" spans="1:107" x14ac:dyDescent="0.2">
      <c r="A889">
        <f>ROW(Source!A445)</f>
        <v>445</v>
      </c>
      <c r="B889">
        <v>53551707</v>
      </c>
      <c r="C889">
        <v>53553845</v>
      </c>
      <c r="D889">
        <v>29129584</v>
      </c>
      <c r="E889">
        <v>1</v>
      </c>
      <c r="F889">
        <v>1</v>
      </c>
      <c r="G889">
        <v>1</v>
      </c>
      <c r="H889">
        <v>3</v>
      </c>
      <c r="I889" t="s">
        <v>1793</v>
      </c>
      <c r="J889" t="s">
        <v>1794</v>
      </c>
      <c r="K889" t="s">
        <v>1795</v>
      </c>
      <c r="L889">
        <v>1301</v>
      </c>
      <c r="N889">
        <v>1003</v>
      </c>
      <c r="O889" t="s">
        <v>185</v>
      </c>
      <c r="P889" t="s">
        <v>185</v>
      </c>
      <c r="Q889">
        <v>1</v>
      </c>
      <c r="W889">
        <v>0</v>
      </c>
      <c r="X889">
        <v>1352083009</v>
      </c>
      <c r="Y889">
        <v>86</v>
      </c>
      <c r="AA889">
        <v>44.33</v>
      </c>
      <c r="AB889">
        <v>0</v>
      </c>
      <c r="AC889">
        <v>0</v>
      </c>
      <c r="AD889">
        <v>0</v>
      </c>
      <c r="AE889">
        <v>7.22</v>
      </c>
      <c r="AF889">
        <v>0</v>
      </c>
      <c r="AG889">
        <v>0</v>
      </c>
      <c r="AH889">
        <v>0</v>
      </c>
      <c r="AI889">
        <v>6.14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86</v>
      </c>
      <c r="AU889" t="s">
        <v>3</v>
      </c>
      <c r="AV889">
        <v>0</v>
      </c>
      <c r="AW889">
        <v>2</v>
      </c>
      <c r="AX889">
        <v>53553878</v>
      </c>
      <c r="AY889">
        <v>1</v>
      </c>
      <c r="AZ889">
        <v>0</v>
      </c>
      <c r="BA889">
        <v>821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Y889*Source!I445</f>
        <v>425.33879999999999</v>
      </c>
      <c r="CY889">
        <f t="shared" si="177"/>
        <v>44.33</v>
      </c>
      <c r="CZ889">
        <f t="shared" si="178"/>
        <v>7.22</v>
      </c>
      <c r="DA889">
        <f t="shared" si="179"/>
        <v>6.14</v>
      </c>
      <c r="DB889">
        <f t="shared" si="180"/>
        <v>620.91999999999996</v>
      </c>
      <c r="DC889">
        <f t="shared" si="181"/>
        <v>0</v>
      </c>
    </row>
    <row r="890" spans="1:107" x14ac:dyDescent="0.2">
      <c r="A890">
        <f>ROW(Source!A445)</f>
        <v>445</v>
      </c>
      <c r="B890">
        <v>53551707</v>
      </c>
      <c r="C890">
        <v>53553845</v>
      </c>
      <c r="D890">
        <v>29129619</v>
      </c>
      <c r="E890">
        <v>1</v>
      </c>
      <c r="F890">
        <v>1</v>
      </c>
      <c r="G890">
        <v>1</v>
      </c>
      <c r="H890">
        <v>3</v>
      </c>
      <c r="I890" t="s">
        <v>1796</v>
      </c>
      <c r="J890" t="s">
        <v>1797</v>
      </c>
      <c r="K890" t="s">
        <v>1798</v>
      </c>
      <c r="L890">
        <v>1301</v>
      </c>
      <c r="N890">
        <v>1003</v>
      </c>
      <c r="O890" t="s">
        <v>185</v>
      </c>
      <c r="P890" t="s">
        <v>185</v>
      </c>
      <c r="Q890">
        <v>1</v>
      </c>
      <c r="W890">
        <v>0</v>
      </c>
      <c r="X890">
        <v>2532714</v>
      </c>
      <c r="Y890">
        <v>234</v>
      </c>
      <c r="AA890">
        <v>51.82</v>
      </c>
      <c r="AB890">
        <v>0</v>
      </c>
      <c r="AC890">
        <v>0</v>
      </c>
      <c r="AD890">
        <v>0</v>
      </c>
      <c r="AE890">
        <v>8.44</v>
      </c>
      <c r="AF890">
        <v>0</v>
      </c>
      <c r="AG890">
        <v>0</v>
      </c>
      <c r="AH890">
        <v>0</v>
      </c>
      <c r="AI890">
        <v>6.14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234</v>
      </c>
      <c r="AU890" t="s">
        <v>3</v>
      </c>
      <c r="AV890">
        <v>0</v>
      </c>
      <c r="AW890">
        <v>2</v>
      </c>
      <c r="AX890">
        <v>53553879</v>
      </c>
      <c r="AY890">
        <v>1</v>
      </c>
      <c r="AZ890">
        <v>0</v>
      </c>
      <c r="BA890">
        <v>822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Y890*Source!I445</f>
        <v>1157.3172</v>
      </c>
      <c r="CY890">
        <f t="shared" si="177"/>
        <v>51.82</v>
      </c>
      <c r="CZ890">
        <f t="shared" si="178"/>
        <v>8.44</v>
      </c>
      <c r="DA890">
        <f t="shared" si="179"/>
        <v>6.14</v>
      </c>
      <c r="DB890">
        <f t="shared" si="180"/>
        <v>1974.96</v>
      </c>
      <c r="DC890">
        <f t="shared" si="181"/>
        <v>0</v>
      </c>
    </row>
    <row r="891" spans="1:107" x14ac:dyDescent="0.2">
      <c r="A891">
        <f>ROW(Source!A445)</f>
        <v>445</v>
      </c>
      <c r="B891">
        <v>53551707</v>
      </c>
      <c r="C891">
        <v>53553845</v>
      </c>
      <c r="D891">
        <v>29129715</v>
      </c>
      <c r="E891">
        <v>1</v>
      </c>
      <c r="F891">
        <v>1</v>
      </c>
      <c r="G891">
        <v>1</v>
      </c>
      <c r="H891">
        <v>3</v>
      </c>
      <c r="I891" t="s">
        <v>1799</v>
      </c>
      <c r="J891" t="s">
        <v>1800</v>
      </c>
      <c r="K891" t="s">
        <v>1801</v>
      </c>
      <c r="L891">
        <v>1301</v>
      </c>
      <c r="N891">
        <v>1003</v>
      </c>
      <c r="O891" t="s">
        <v>185</v>
      </c>
      <c r="P891" t="s">
        <v>185</v>
      </c>
      <c r="Q891">
        <v>1</v>
      </c>
      <c r="W891">
        <v>0</v>
      </c>
      <c r="X891">
        <v>-284086167</v>
      </c>
      <c r="Y891">
        <v>37</v>
      </c>
      <c r="AA891">
        <v>38.869999999999997</v>
      </c>
      <c r="AB891">
        <v>0</v>
      </c>
      <c r="AC891">
        <v>0</v>
      </c>
      <c r="AD891">
        <v>0</v>
      </c>
      <c r="AE891">
        <v>6.33</v>
      </c>
      <c r="AF891">
        <v>0</v>
      </c>
      <c r="AG891">
        <v>0</v>
      </c>
      <c r="AH891">
        <v>0</v>
      </c>
      <c r="AI891">
        <v>6.14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37</v>
      </c>
      <c r="AU891" t="s">
        <v>3</v>
      </c>
      <c r="AV891">
        <v>0</v>
      </c>
      <c r="AW891">
        <v>2</v>
      </c>
      <c r="AX891">
        <v>53553880</v>
      </c>
      <c r="AY891">
        <v>1</v>
      </c>
      <c r="AZ891">
        <v>0</v>
      </c>
      <c r="BA891">
        <v>823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Y891*Source!I445</f>
        <v>182.99460000000002</v>
      </c>
      <c r="CY891">
        <f t="shared" si="177"/>
        <v>38.869999999999997</v>
      </c>
      <c r="CZ891">
        <f t="shared" si="178"/>
        <v>6.33</v>
      </c>
      <c r="DA891">
        <f t="shared" si="179"/>
        <v>6.14</v>
      </c>
      <c r="DB891">
        <f t="shared" si="180"/>
        <v>234.21</v>
      </c>
      <c r="DC891">
        <f t="shared" si="181"/>
        <v>0</v>
      </c>
    </row>
    <row r="892" spans="1:107" x14ac:dyDescent="0.2">
      <c r="A892">
        <f>ROW(Source!A445)</f>
        <v>445</v>
      </c>
      <c r="B892">
        <v>53551707</v>
      </c>
      <c r="C892">
        <v>53553845</v>
      </c>
      <c r="D892">
        <v>29150040</v>
      </c>
      <c r="E892">
        <v>1</v>
      </c>
      <c r="F892">
        <v>1</v>
      </c>
      <c r="G892">
        <v>1</v>
      </c>
      <c r="H892">
        <v>3</v>
      </c>
      <c r="I892" t="s">
        <v>1576</v>
      </c>
      <c r="J892" t="s">
        <v>1577</v>
      </c>
      <c r="K892" t="s">
        <v>1578</v>
      </c>
      <c r="L892">
        <v>1339</v>
      </c>
      <c r="N892">
        <v>1007</v>
      </c>
      <c r="O892" t="s">
        <v>425</v>
      </c>
      <c r="P892" t="s">
        <v>425</v>
      </c>
      <c r="Q892">
        <v>1</v>
      </c>
      <c r="W892">
        <v>0</v>
      </c>
      <c r="X892">
        <v>619799737</v>
      </c>
      <c r="Y892">
        <v>6.7000000000000004E-2</v>
      </c>
      <c r="AA892">
        <v>14.98</v>
      </c>
      <c r="AB892">
        <v>0</v>
      </c>
      <c r="AC892">
        <v>0</v>
      </c>
      <c r="AD892">
        <v>0</v>
      </c>
      <c r="AE892">
        <v>2.44</v>
      </c>
      <c r="AF892">
        <v>0</v>
      </c>
      <c r="AG892">
        <v>0</v>
      </c>
      <c r="AH892">
        <v>0</v>
      </c>
      <c r="AI892">
        <v>6.14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6.7000000000000004E-2</v>
      </c>
      <c r="AU892" t="s">
        <v>3</v>
      </c>
      <c r="AV892">
        <v>0</v>
      </c>
      <c r="AW892">
        <v>2</v>
      </c>
      <c r="AX892">
        <v>53553881</v>
      </c>
      <c r="AY892">
        <v>1</v>
      </c>
      <c r="AZ892">
        <v>0</v>
      </c>
      <c r="BA892">
        <v>824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Y892*Source!I445</f>
        <v>0.33136860000000001</v>
      </c>
      <c r="CY892">
        <f t="shared" si="177"/>
        <v>14.98</v>
      </c>
      <c r="CZ892">
        <f t="shared" si="178"/>
        <v>2.44</v>
      </c>
      <c r="DA892">
        <f t="shared" si="179"/>
        <v>6.14</v>
      </c>
      <c r="DB892">
        <f t="shared" si="180"/>
        <v>0.16</v>
      </c>
      <c r="DC892">
        <f t="shared" si="181"/>
        <v>0</v>
      </c>
    </row>
    <row r="893" spans="1:107" x14ac:dyDescent="0.2">
      <c r="A893">
        <f>ROW(Source!A448)</f>
        <v>448</v>
      </c>
      <c r="B893">
        <v>53551706</v>
      </c>
      <c r="C893">
        <v>53553883</v>
      </c>
      <c r="D893">
        <v>18413230</v>
      </c>
      <c r="E893">
        <v>1</v>
      </c>
      <c r="F893">
        <v>1</v>
      </c>
      <c r="G893">
        <v>1</v>
      </c>
      <c r="H893">
        <v>1</v>
      </c>
      <c r="I893" t="s">
        <v>1487</v>
      </c>
      <c r="J893" t="s">
        <v>3</v>
      </c>
      <c r="K893" t="s">
        <v>1488</v>
      </c>
      <c r="L893">
        <v>1369</v>
      </c>
      <c r="N893">
        <v>1013</v>
      </c>
      <c r="O893" t="s">
        <v>1486</v>
      </c>
      <c r="P893" t="s">
        <v>1486</v>
      </c>
      <c r="Q893">
        <v>1</v>
      </c>
      <c r="W893">
        <v>0</v>
      </c>
      <c r="X893">
        <v>355262106</v>
      </c>
      <c r="Y893">
        <v>171.85887499999995</v>
      </c>
      <c r="AA893">
        <v>0</v>
      </c>
      <c r="AB893">
        <v>0</v>
      </c>
      <c r="AC893">
        <v>0</v>
      </c>
      <c r="AD893">
        <v>323.5</v>
      </c>
      <c r="AE893">
        <v>0</v>
      </c>
      <c r="AF893">
        <v>0</v>
      </c>
      <c r="AG893">
        <v>0</v>
      </c>
      <c r="AH893">
        <v>323.5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129.94999999999999</v>
      </c>
      <c r="AU893" t="s">
        <v>62</v>
      </c>
      <c r="AV893">
        <v>1</v>
      </c>
      <c r="AW893">
        <v>2</v>
      </c>
      <c r="AX893">
        <v>53553895</v>
      </c>
      <c r="AY893">
        <v>2</v>
      </c>
      <c r="AZ893">
        <v>137216</v>
      </c>
      <c r="BA893">
        <v>825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Y893*Source!I448</f>
        <v>0</v>
      </c>
      <c r="CY893">
        <f>AD893</f>
        <v>323.5</v>
      </c>
      <c r="CZ893">
        <f>AH893</f>
        <v>323.5</v>
      </c>
      <c r="DA893">
        <f>AL893</f>
        <v>1</v>
      </c>
      <c r="DB893">
        <f>ROUND((ROUND(AT893*CZ893,2)*ROUND((1.15*1.15),7)),2)</f>
        <v>55596.35</v>
      </c>
      <c r="DC893">
        <f>ROUND((ROUND(AT893*AG893,2)*ROUND((1.15*1.15),7)),2)</f>
        <v>0</v>
      </c>
    </row>
    <row r="894" spans="1:107" x14ac:dyDescent="0.2">
      <c r="A894">
        <f>ROW(Source!A448)</f>
        <v>448</v>
      </c>
      <c r="B894">
        <v>53551706</v>
      </c>
      <c r="C894">
        <v>53553883</v>
      </c>
      <c r="D894">
        <v>121548</v>
      </c>
      <c r="E894">
        <v>1</v>
      </c>
      <c r="F894">
        <v>1</v>
      </c>
      <c r="G894">
        <v>1</v>
      </c>
      <c r="H894">
        <v>1</v>
      </c>
      <c r="I894" t="s">
        <v>31</v>
      </c>
      <c r="J894" t="s">
        <v>3</v>
      </c>
      <c r="K894" t="s">
        <v>1489</v>
      </c>
      <c r="L894">
        <v>608254</v>
      </c>
      <c r="N894">
        <v>1013</v>
      </c>
      <c r="O894" t="s">
        <v>1490</v>
      </c>
      <c r="P894" t="s">
        <v>1490</v>
      </c>
      <c r="Q894">
        <v>1</v>
      </c>
      <c r="W894">
        <v>0</v>
      </c>
      <c r="X894">
        <v>-185737400</v>
      </c>
      <c r="Y894">
        <v>2.0699999999999998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1.44</v>
      </c>
      <c r="AU894" t="s">
        <v>61</v>
      </c>
      <c r="AV894">
        <v>2</v>
      </c>
      <c r="AW894">
        <v>2</v>
      </c>
      <c r="AX894">
        <v>53553896</v>
      </c>
      <c r="AY894">
        <v>1</v>
      </c>
      <c r="AZ894">
        <v>6144</v>
      </c>
      <c r="BA894">
        <v>826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Y894*Source!I448</f>
        <v>0</v>
      </c>
      <c r="CY894">
        <f>AD894</f>
        <v>0</v>
      </c>
      <c r="CZ894">
        <f>AH894</f>
        <v>0</v>
      </c>
      <c r="DA894">
        <f>AL894</f>
        <v>1</v>
      </c>
      <c r="DB894">
        <f>ROUND((ROUND(AT894*CZ894,2)*ROUND((1.25*1.15),7)),2)</f>
        <v>0</v>
      </c>
      <c r="DC894">
        <f>ROUND((ROUND(AT894*AG894,2)*ROUND((1.25*1.15),7)),2)</f>
        <v>0</v>
      </c>
    </row>
    <row r="895" spans="1:107" x14ac:dyDescent="0.2">
      <c r="A895">
        <f>ROW(Source!A448)</f>
        <v>448</v>
      </c>
      <c r="B895">
        <v>53551706</v>
      </c>
      <c r="C895">
        <v>53553883</v>
      </c>
      <c r="D895">
        <v>29172479</v>
      </c>
      <c r="E895">
        <v>1</v>
      </c>
      <c r="F895">
        <v>1</v>
      </c>
      <c r="G895">
        <v>1</v>
      </c>
      <c r="H895">
        <v>2</v>
      </c>
      <c r="I895" t="s">
        <v>1585</v>
      </c>
      <c r="J895" t="s">
        <v>1586</v>
      </c>
      <c r="K895" t="s">
        <v>1587</v>
      </c>
      <c r="L895">
        <v>1368</v>
      </c>
      <c r="N895">
        <v>1011</v>
      </c>
      <c r="O895" t="s">
        <v>1494</v>
      </c>
      <c r="P895" t="s">
        <v>1494</v>
      </c>
      <c r="Q895">
        <v>1</v>
      </c>
      <c r="W895">
        <v>0</v>
      </c>
      <c r="X895">
        <v>1549832887</v>
      </c>
      <c r="Y895">
        <v>0.20125000000000001</v>
      </c>
      <c r="AA895">
        <v>0</v>
      </c>
      <c r="AB895">
        <v>99.89</v>
      </c>
      <c r="AC895">
        <v>10.06</v>
      </c>
      <c r="AD895">
        <v>0</v>
      </c>
      <c r="AE895">
        <v>0</v>
      </c>
      <c r="AF895">
        <v>99.89</v>
      </c>
      <c r="AG895">
        <v>10.06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1</v>
      </c>
      <c r="AQ895">
        <v>0</v>
      </c>
      <c r="AR895">
        <v>0</v>
      </c>
      <c r="AS895" t="s">
        <v>3</v>
      </c>
      <c r="AT895">
        <v>0.14000000000000001</v>
      </c>
      <c r="AU895" t="s">
        <v>61</v>
      </c>
      <c r="AV895">
        <v>0</v>
      </c>
      <c r="AW895">
        <v>2</v>
      </c>
      <c r="AX895">
        <v>53553897</v>
      </c>
      <c r="AY895">
        <v>1</v>
      </c>
      <c r="AZ895">
        <v>6144</v>
      </c>
      <c r="BA895">
        <v>827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Y895*Source!I448</f>
        <v>0</v>
      </c>
      <c r="CY895">
        <f>AB895</f>
        <v>99.89</v>
      </c>
      <c r="CZ895">
        <f>AF895</f>
        <v>99.89</v>
      </c>
      <c r="DA895">
        <f>AJ895</f>
        <v>1</v>
      </c>
      <c r="DB895">
        <f>ROUND((ROUND(AT895*CZ895,2)*ROUND((1.25*1.15),7)),2)</f>
        <v>20.100000000000001</v>
      </c>
      <c r="DC895">
        <f>ROUND((ROUND(AT895*AG895,2)*ROUND((1.25*1.15),7)),2)</f>
        <v>2.0299999999999998</v>
      </c>
    </row>
    <row r="896" spans="1:107" x14ac:dyDescent="0.2">
      <c r="A896">
        <f>ROW(Source!A448)</f>
        <v>448</v>
      </c>
      <c r="B896">
        <v>53551706</v>
      </c>
      <c r="C896">
        <v>53553883</v>
      </c>
      <c r="D896">
        <v>29172556</v>
      </c>
      <c r="E896">
        <v>1</v>
      </c>
      <c r="F896">
        <v>1</v>
      </c>
      <c r="G896">
        <v>1</v>
      </c>
      <c r="H896">
        <v>2</v>
      </c>
      <c r="I896" t="s">
        <v>1647</v>
      </c>
      <c r="J896" t="s">
        <v>1667</v>
      </c>
      <c r="K896" t="s">
        <v>1649</v>
      </c>
      <c r="L896">
        <v>1368</v>
      </c>
      <c r="N896">
        <v>1011</v>
      </c>
      <c r="O896" t="s">
        <v>1494</v>
      </c>
      <c r="P896" t="s">
        <v>1494</v>
      </c>
      <c r="Q896">
        <v>1</v>
      </c>
      <c r="W896">
        <v>0</v>
      </c>
      <c r="X896">
        <v>344519037</v>
      </c>
      <c r="Y896">
        <v>1.8687499999999999</v>
      </c>
      <c r="AA896">
        <v>0</v>
      </c>
      <c r="AB896">
        <v>31.26</v>
      </c>
      <c r="AC896">
        <v>13.5</v>
      </c>
      <c r="AD896">
        <v>0</v>
      </c>
      <c r="AE896">
        <v>0</v>
      </c>
      <c r="AF896">
        <v>31.26</v>
      </c>
      <c r="AG896">
        <v>13.5</v>
      </c>
      <c r="AH896">
        <v>0</v>
      </c>
      <c r="AI896">
        <v>1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1</v>
      </c>
      <c r="AQ896">
        <v>0</v>
      </c>
      <c r="AR896">
        <v>0</v>
      </c>
      <c r="AS896" t="s">
        <v>3</v>
      </c>
      <c r="AT896">
        <v>1.3</v>
      </c>
      <c r="AU896" t="s">
        <v>61</v>
      </c>
      <c r="AV896">
        <v>0</v>
      </c>
      <c r="AW896">
        <v>2</v>
      </c>
      <c r="AX896">
        <v>53553898</v>
      </c>
      <c r="AY896">
        <v>1</v>
      </c>
      <c r="AZ896">
        <v>6144</v>
      </c>
      <c r="BA896">
        <v>828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Y896*Source!I448</f>
        <v>0</v>
      </c>
      <c r="CY896">
        <f>AB896</f>
        <v>31.26</v>
      </c>
      <c r="CZ896">
        <f>AF896</f>
        <v>31.26</v>
      </c>
      <c r="DA896">
        <f>AJ896</f>
        <v>1</v>
      </c>
      <c r="DB896">
        <f>ROUND((ROUND(AT896*CZ896,2)*ROUND((1.25*1.15),7)),2)</f>
        <v>58.42</v>
      </c>
      <c r="DC896">
        <f>ROUND((ROUND(AT896*AG896,2)*ROUND((1.25*1.15),7)),2)</f>
        <v>25.23</v>
      </c>
    </row>
    <row r="897" spans="1:107" x14ac:dyDescent="0.2">
      <c r="A897">
        <f>ROW(Source!A448)</f>
        <v>448</v>
      </c>
      <c r="B897">
        <v>53551706</v>
      </c>
      <c r="C897">
        <v>53553883</v>
      </c>
      <c r="D897">
        <v>29114338</v>
      </c>
      <c r="E897">
        <v>1</v>
      </c>
      <c r="F897">
        <v>1</v>
      </c>
      <c r="G897">
        <v>1</v>
      </c>
      <c r="H897">
        <v>3</v>
      </c>
      <c r="I897" t="s">
        <v>1802</v>
      </c>
      <c r="J897" t="s">
        <v>1803</v>
      </c>
      <c r="K897" t="s">
        <v>1804</v>
      </c>
      <c r="L897">
        <v>1348</v>
      </c>
      <c r="N897">
        <v>1009</v>
      </c>
      <c r="O897" t="s">
        <v>26</v>
      </c>
      <c r="P897" t="s">
        <v>26</v>
      </c>
      <c r="Q897">
        <v>1000</v>
      </c>
      <c r="W897">
        <v>0</v>
      </c>
      <c r="X897">
        <v>1350596939</v>
      </c>
      <c r="Y897">
        <v>2.5000000000000001E-3</v>
      </c>
      <c r="AA897">
        <v>8475</v>
      </c>
      <c r="AB897">
        <v>0</v>
      </c>
      <c r="AC897">
        <v>0</v>
      </c>
      <c r="AD897">
        <v>0</v>
      </c>
      <c r="AE897">
        <v>8475</v>
      </c>
      <c r="AF897">
        <v>0</v>
      </c>
      <c r="AG897">
        <v>0</v>
      </c>
      <c r="AH897">
        <v>0</v>
      </c>
      <c r="AI897">
        <v>1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2.5000000000000001E-3</v>
      </c>
      <c r="AU897" t="s">
        <v>3</v>
      </c>
      <c r="AV897">
        <v>0</v>
      </c>
      <c r="AW897">
        <v>2</v>
      </c>
      <c r="AX897">
        <v>53553899</v>
      </c>
      <c r="AY897">
        <v>1</v>
      </c>
      <c r="AZ897">
        <v>0</v>
      </c>
      <c r="BA897">
        <v>829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Y897*Source!I448</f>
        <v>0</v>
      </c>
      <c r="CY897">
        <f t="shared" ref="CY897:CY903" si="182">AA897</f>
        <v>8475</v>
      </c>
      <c r="CZ897">
        <f t="shared" ref="CZ897:CZ903" si="183">AE897</f>
        <v>8475</v>
      </c>
      <c r="DA897">
        <f t="shared" ref="DA897:DA903" si="184">AI897</f>
        <v>1</v>
      </c>
      <c r="DB897">
        <f t="shared" ref="DB897:DB903" si="185">ROUND(ROUND(AT897*CZ897,2),2)</f>
        <v>21.19</v>
      </c>
      <c r="DC897">
        <f t="shared" ref="DC897:DC903" si="186">ROUND(ROUND(AT897*AG897,2),2)</f>
        <v>0</v>
      </c>
    </row>
    <row r="898" spans="1:107" x14ac:dyDescent="0.2">
      <c r="A898">
        <f>ROW(Source!A448)</f>
        <v>448</v>
      </c>
      <c r="B898">
        <v>53551706</v>
      </c>
      <c r="C898">
        <v>53553883</v>
      </c>
      <c r="D898">
        <v>29112827</v>
      </c>
      <c r="E898">
        <v>1</v>
      </c>
      <c r="F898">
        <v>1</v>
      </c>
      <c r="G898">
        <v>1</v>
      </c>
      <c r="H898">
        <v>3</v>
      </c>
      <c r="I898" t="s">
        <v>1805</v>
      </c>
      <c r="J898" t="s">
        <v>1806</v>
      </c>
      <c r="K898" t="s">
        <v>1807</v>
      </c>
      <c r="L898">
        <v>1327</v>
      </c>
      <c r="N898">
        <v>1005</v>
      </c>
      <c r="O898" t="s">
        <v>128</v>
      </c>
      <c r="P898" t="s">
        <v>128</v>
      </c>
      <c r="Q898">
        <v>1</v>
      </c>
      <c r="W898">
        <v>0</v>
      </c>
      <c r="X898">
        <v>-523587511</v>
      </c>
      <c r="Y898">
        <v>108</v>
      </c>
      <c r="AA898">
        <v>28.25</v>
      </c>
      <c r="AB898">
        <v>0</v>
      </c>
      <c r="AC898">
        <v>0</v>
      </c>
      <c r="AD898">
        <v>0</v>
      </c>
      <c r="AE898">
        <v>28.25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108</v>
      </c>
      <c r="AU898" t="s">
        <v>3</v>
      </c>
      <c r="AV898">
        <v>0</v>
      </c>
      <c r="AW898">
        <v>2</v>
      </c>
      <c r="AX898">
        <v>53553900</v>
      </c>
      <c r="AY898">
        <v>1</v>
      </c>
      <c r="AZ898">
        <v>0</v>
      </c>
      <c r="BA898">
        <v>830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Y898*Source!I448</f>
        <v>0</v>
      </c>
      <c r="CY898">
        <f t="shared" si="182"/>
        <v>28.25</v>
      </c>
      <c r="CZ898">
        <f t="shared" si="183"/>
        <v>28.25</v>
      </c>
      <c r="DA898">
        <f t="shared" si="184"/>
        <v>1</v>
      </c>
      <c r="DB898">
        <f t="shared" si="185"/>
        <v>3051</v>
      </c>
      <c r="DC898">
        <f t="shared" si="186"/>
        <v>0</v>
      </c>
    </row>
    <row r="899" spans="1:107" x14ac:dyDescent="0.2">
      <c r="A899">
        <f>ROW(Source!A448)</f>
        <v>448</v>
      </c>
      <c r="B899">
        <v>53551706</v>
      </c>
      <c r="C899">
        <v>53553883</v>
      </c>
      <c r="D899">
        <v>29109197</v>
      </c>
      <c r="E899">
        <v>1</v>
      </c>
      <c r="F899">
        <v>1</v>
      </c>
      <c r="G899">
        <v>1</v>
      </c>
      <c r="H899">
        <v>3</v>
      </c>
      <c r="I899" t="s">
        <v>1808</v>
      </c>
      <c r="J899" t="s">
        <v>1809</v>
      </c>
      <c r="K899" t="s">
        <v>1810</v>
      </c>
      <c r="L899">
        <v>1348</v>
      </c>
      <c r="N899">
        <v>1009</v>
      </c>
      <c r="O899" t="s">
        <v>26</v>
      </c>
      <c r="P899" t="s">
        <v>26</v>
      </c>
      <c r="Q899">
        <v>1000</v>
      </c>
      <c r="W899">
        <v>0</v>
      </c>
      <c r="X899">
        <v>-1746258587</v>
      </c>
      <c r="Y899">
        <v>1.2999999999999999E-2</v>
      </c>
      <c r="AA899">
        <v>412.01</v>
      </c>
      <c r="AB899">
        <v>0</v>
      </c>
      <c r="AC899">
        <v>0</v>
      </c>
      <c r="AD899">
        <v>0</v>
      </c>
      <c r="AE899">
        <v>412.01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1.2999999999999999E-2</v>
      </c>
      <c r="AU899" t="s">
        <v>3</v>
      </c>
      <c r="AV899">
        <v>0</v>
      </c>
      <c r="AW899">
        <v>2</v>
      </c>
      <c r="AX899">
        <v>53553901</v>
      </c>
      <c r="AY899">
        <v>1</v>
      </c>
      <c r="AZ899">
        <v>0</v>
      </c>
      <c r="BA899">
        <v>831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Y899*Source!I448</f>
        <v>0</v>
      </c>
      <c r="CY899">
        <f t="shared" si="182"/>
        <v>412.01</v>
      </c>
      <c r="CZ899">
        <f t="shared" si="183"/>
        <v>412.01</v>
      </c>
      <c r="DA899">
        <f t="shared" si="184"/>
        <v>1</v>
      </c>
      <c r="DB899">
        <f t="shared" si="185"/>
        <v>5.36</v>
      </c>
      <c r="DC899">
        <f t="shared" si="186"/>
        <v>0</v>
      </c>
    </row>
    <row r="900" spans="1:107" x14ac:dyDescent="0.2">
      <c r="A900">
        <f>ROW(Source!A448)</f>
        <v>448</v>
      </c>
      <c r="B900">
        <v>53551706</v>
      </c>
      <c r="C900">
        <v>53553883</v>
      </c>
      <c r="D900">
        <v>29107964</v>
      </c>
      <c r="E900">
        <v>1</v>
      </c>
      <c r="F900">
        <v>1</v>
      </c>
      <c r="G900">
        <v>1</v>
      </c>
      <c r="H900">
        <v>3</v>
      </c>
      <c r="I900" t="s">
        <v>1811</v>
      </c>
      <c r="J900" t="s">
        <v>1812</v>
      </c>
      <c r="K900" t="s">
        <v>1813</v>
      </c>
      <c r="L900">
        <v>1346</v>
      </c>
      <c r="N900">
        <v>1009</v>
      </c>
      <c r="O900" t="s">
        <v>143</v>
      </c>
      <c r="P900" t="s">
        <v>143</v>
      </c>
      <c r="Q900">
        <v>1</v>
      </c>
      <c r="W900">
        <v>0</v>
      </c>
      <c r="X900">
        <v>-1980359651</v>
      </c>
      <c r="Y900">
        <v>12</v>
      </c>
      <c r="AA900">
        <v>9.0399999999999991</v>
      </c>
      <c r="AB900">
        <v>0</v>
      </c>
      <c r="AC900">
        <v>0</v>
      </c>
      <c r="AD900">
        <v>0</v>
      </c>
      <c r="AE900">
        <v>9.0399999999999991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12</v>
      </c>
      <c r="AU900" t="s">
        <v>3</v>
      </c>
      <c r="AV900">
        <v>0</v>
      </c>
      <c r="AW900">
        <v>2</v>
      </c>
      <c r="AX900">
        <v>53553902</v>
      </c>
      <c r="AY900">
        <v>1</v>
      </c>
      <c r="AZ900">
        <v>0</v>
      </c>
      <c r="BA900">
        <v>832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Y900*Source!I448</f>
        <v>0</v>
      </c>
      <c r="CY900">
        <f t="shared" si="182"/>
        <v>9.0399999999999991</v>
      </c>
      <c r="CZ900">
        <f t="shared" si="183"/>
        <v>9.0399999999999991</v>
      </c>
      <c r="DA900">
        <f t="shared" si="184"/>
        <v>1</v>
      </c>
      <c r="DB900">
        <f t="shared" si="185"/>
        <v>108.48</v>
      </c>
      <c r="DC900">
        <f t="shared" si="186"/>
        <v>0</v>
      </c>
    </row>
    <row r="901" spans="1:107" x14ac:dyDescent="0.2">
      <c r="A901">
        <f>ROW(Source!A448)</f>
        <v>448</v>
      </c>
      <c r="B901">
        <v>53551706</v>
      </c>
      <c r="C901">
        <v>53553883</v>
      </c>
      <c r="D901">
        <v>38222076</v>
      </c>
      <c r="E901">
        <v>1</v>
      </c>
      <c r="F901">
        <v>1</v>
      </c>
      <c r="G901">
        <v>1</v>
      </c>
      <c r="H901">
        <v>3</v>
      </c>
      <c r="I901" t="s">
        <v>508</v>
      </c>
      <c r="J901" t="s">
        <v>510</v>
      </c>
      <c r="K901" t="s">
        <v>509</v>
      </c>
      <c r="L901">
        <v>1346</v>
      </c>
      <c r="N901">
        <v>1009</v>
      </c>
      <c r="O901" t="s">
        <v>143</v>
      </c>
      <c r="P901" t="s">
        <v>143</v>
      </c>
      <c r="Q901">
        <v>1</v>
      </c>
      <c r="W901">
        <v>0</v>
      </c>
      <c r="X901">
        <v>1707402428</v>
      </c>
      <c r="Y901">
        <v>1800</v>
      </c>
      <c r="AA901">
        <v>2.09</v>
      </c>
      <c r="AB901">
        <v>0</v>
      </c>
      <c r="AC901">
        <v>0</v>
      </c>
      <c r="AD901">
        <v>0</v>
      </c>
      <c r="AE901">
        <v>2.09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0</v>
      </c>
      <c r="AP901">
        <v>0</v>
      </c>
      <c r="AQ901">
        <v>0</v>
      </c>
      <c r="AR901">
        <v>0</v>
      </c>
      <c r="AS901" t="s">
        <v>3</v>
      </c>
      <c r="AT901">
        <v>1800</v>
      </c>
      <c r="AU901" t="s">
        <v>3</v>
      </c>
      <c r="AV901">
        <v>0</v>
      </c>
      <c r="AW901">
        <v>1</v>
      </c>
      <c r="AX901">
        <v>-1</v>
      </c>
      <c r="AY901">
        <v>0</v>
      </c>
      <c r="AZ901">
        <v>0</v>
      </c>
      <c r="BA901" t="s">
        <v>3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Y901*Source!I448</f>
        <v>0</v>
      </c>
      <c r="CY901">
        <f t="shared" si="182"/>
        <v>2.09</v>
      </c>
      <c r="CZ901">
        <f t="shared" si="183"/>
        <v>2.09</v>
      </c>
      <c r="DA901">
        <f t="shared" si="184"/>
        <v>1</v>
      </c>
      <c r="DB901">
        <f t="shared" si="185"/>
        <v>3762</v>
      </c>
      <c r="DC901">
        <f t="shared" si="186"/>
        <v>0</v>
      </c>
    </row>
    <row r="902" spans="1:107" x14ac:dyDescent="0.2">
      <c r="A902">
        <f>ROW(Source!A448)</f>
        <v>448</v>
      </c>
      <c r="B902">
        <v>53551706</v>
      </c>
      <c r="C902">
        <v>53553883</v>
      </c>
      <c r="D902">
        <v>29145216</v>
      </c>
      <c r="E902">
        <v>1</v>
      </c>
      <c r="F902">
        <v>1</v>
      </c>
      <c r="G902">
        <v>1</v>
      </c>
      <c r="H902">
        <v>3</v>
      </c>
      <c r="I902" t="s">
        <v>517</v>
      </c>
      <c r="J902" t="s">
        <v>519</v>
      </c>
      <c r="K902" t="s">
        <v>518</v>
      </c>
      <c r="L902">
        <v>1339</v>
      </c>
      <c r="N902">
        <v>1007</v>
      </c>
      <c r="O902" t="s">
        <v>425</v>
      </c>
      <c r="P902" t="s">
        <v>425</v>
      </c>
      <c r="Q902">
        <v>1</v>
      </c>
      <c r="W902">
        <v>1</v>
      </c>
      <c r="X902">
        <v>1506650496</v>
      </c>
      <c r="Y902">
        <v>-3.1</v>
      </c>
      <c r="AA902">
        <v>477.5</v>
      </c>
      <c r="AB902">
        <v>0</v>
      </c>
      <c r="AC902">
        <v>0</v>
      </c>
      <c r="AD902">
        <v>0</v>
      </c>
      <c r="AE902">
        <v>477.5</v>
      </c>
      <c r="AF902">
        <v>0</v>
      </c>
      <c r="AG902">
        <v>0</v>
      </c>
      <c r="AH902">
        <v>0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-3.1</v>
      </c>
      <c r="AU902" t="s">
        <v>3</v>
      </c>
      <c r="AV902">
        <v>0</v>
      </c>
      <c r="AW902">
        <v>2</v>
      </c>
      <c r="AX902">
        <v>53553903</v>
      </c>
      <c r="AY902">
        <v>1</v>
      </c>
      <c r="AZ902">
        <v>6144</v>
      </c>
      <c r="BA902">
        <v>833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Y902*Source!I448</f>
        <v>0</v>
      </c>
      <c r="CY902">
        <f t="shared" si="182"/>
        <v>477.5</v>
      </c>
      <c r="CZ902">
        <f t="shared" si="183"/>
        <v>477.5</v>
      </c>
      <c r="DA902">
        <f t="shared" si="184"/>
        <v>1</v>
      </c>
      <c r="DB902">
        <f t="shared" si="185"/>
        <v>-1480.25</v>
      </c>
      <c r="DC902">
        <f t="shared" si="186"/>
        <v>0</v>
      </c>
    </row>
    <row r="903" spans="1:107" x14ac:dyDescent="0.2">
      <c r="A903">
        <f>ROW(Source!A448)</f>
        <v>448</v>
      </c>
      <c r="B903">
        <v>53551706</v>
      </c>
      <c r="C903">
        <v>53553883</v>
      </c>
      <c r="D903">
        <v>29150040</v>
      </c>
      <c r="E903">
        <v>1</v>
      </c>
      <c r="F903">
        <v>1</v>
      </c>
      <c r="G903">
        <v>1</v>
      </c>
      <c r="H903">
        <v>3</v>
      </c>
      <c r="I903" t="s">
        <v>1576</v>
      </c>
      <c r="J903" t="s">
        <v>1577</v>
      </c>
      <c r="K903" t="s">
        <v>1578</v>
      </c>
      <c r="L903">
        <v>1339</v>
      </c>
      <c r="N903">
        <v>1007</v>
      </c>
      <c r="O903" t="s">
        <v>425</v>
      </c>
      <c r="P903" t="s">
        <v>425</v>
      </c>
      <c r="Q903">
        <v>1</v>
      </c>
      <c r="W903">
        <v>0</v>
      </c>
      <c r="X903">
        <v>619799737</v>
      </c>
      <c r="Y903">
        <v>0.01</v>
      </c>
      <c r="AA903">
        <v>2.44</v>
      </c>
      <c r="AB903">
        <v>0</v>
      </c>
      <c r="AC903">
        <v>0</v>
      </c>
      <c r="AD903">
        <v>0</v>
      </c>
      <c r="AE903">
        <v>2.44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0.01</v>
      </c>
      <c r="AU903" t="s">
        <v>3</v>
      </c>
      <c r="AV903">
        <v>0</v>
      </c>
      <c r="AW903">
        <v>2</v>
      </c>
      <c r="AX903">
        <v>53553904</v>
      </c>
      <c r="AY903">
        <v>1</v>
      </c>
      <c r="AZ903">
        <v>0</v>
      </c>
      <c r="BA903">
        <v>834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Y903*Source!I448</f>
        <v>0</v>
      </c>
      <c r="CY903">
        <f t="shared" si="182"/>
        <v>2.44</v>
      </c>
      <c r="CZ903">
        <f t="shared" si="183"/>
        <v>2.44</v>
      </c>
      <c r="DA903">
        <f t="shared" si="184"/>
        <v>1</v>
      </c>
      <c r="DB903">
        <f t="shared" si="185"/>
        <v>0.02</v>
      </c>
      <c r="DC903">
        <f t="shared" si="186"/>
        <v>0</v>
      </c>
    </row>
    <row r="904" spans="1:107" x14ac:dyDescent="0.2">
      <c r="A904">
        <f>ROW(Source!A449)</f>
        <v>449</v>
      </c>
      <c r="B904">
        <v>53551707</v>
      </c>
      <c r="C904">
        <v>53553883</v>
      </c>
      <c r="D904">
        <v>18413230</v>
      </c>
      <c r="E904">
        <v>1</v>
      </c>
      <c r="F904">
        <v>1</v>
      </c>
      <c r="G904">
        <v>1</v>
      </c>
      <c r="H904">
        <v>1</v>
      </c>
      <c r="I904" t="s">
        <v>1487</v>
      </c>
      <c r="J904" t="s">
        <v>3</v>
      </c>
      <c r="K904" t="s">
        <v>1488</v>
      </c>
      <c r="L904">
        <v>1369</v>
      </c>
      <c r="N904">
        <v>1013</v>
      </c>
      <c r="O904" t="s">
        <v>1486</v>
      </c>
      <c r="P904" t="s">
        <v>1486</v>
      </c>
      <c r="Q904">
        <v>1</v>
      </c>
      <c r="W904">
        <v>0</v>
      </c>
      <c r="X904">
        <v>355262106</v>
      </c>
      <c r="Y904">
        <v>171.85887499999995</v>
      </c>
      <c r="AA904">
        <v>0</v>
      </c>
      <c r="AB904">
        <v>0</v>
      </c>
      <c r="AC904">
        <v>0</v>
      </c>
      <c r="AD904">
        <v>323.5</v>
      </c>
      <c r="AE904">
        <v>0</v>
      </c>
      <c r="AF904">
        <v>0</v>
      </c>
      <c r="AG904">
        <v>0</v>
      </c>
      <c r="AH904">
        <v>323.5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129.94999999999999</v>
      </c>
      <c r="AU904" t="s">
        <v>62</v>
      </c>
      <c r="AV904">
        <v>1</v>
      </c>
      <c r="AW904">
        <v>2</v>
      </c>
      <c r="AX904">
        <v>53553895</v>
      </c>
      <c r="AY904">
        <v>2</v>
      </c>
      <c r="AZ904">
        <v>137216</v>
      </c>
      <c r="BA904">
        <v>835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Y904*Source!I449</f>
        <v>0</v>
      </c>
      <c r="CY904">
        <f>AD904</f>
        <v>323.5</v>
      </c>
      <c r="CZ904">
        <f>AH904</f>
        <v>323.5</v>
      </c>
      <c r="DA904">
        <f>AL904</f>
        <v>1</v>
      </c>
      <c r="DB904">
        <f>ROUND((ROUND(AT904*CZ904,2)*ROUND((1.15*1.15),7)),2)</f>
        <v>55596.35</v>
      </c>
      <c r="DC904">
        <f>ROUND((ROUND(AT904*AG904,2)*ROUND((1.15*1.15),7)),2)</f>
        <v>0</v>
      </c>
    </row>
    <row r="905" spans="1:107" x14ac:dyDescent="0.2">
      <c r="A905">
        <f>ROW(Source!A449)</f>
        <v>449</v>
      </c>
      <c r="B905">
        <v>53551707</v>
      </c>
      <c r="C905">
        <v>53553883</v>
      </c>
      <c r="D905">
        <v>121548</v>
      </c>
      <c r="E905">
        <v>1</v>
      </c>
      <c r="F905">
        <v>1</v>
      </c>
      <c r="G905">
        <v>1</v>
      </c>
      <c r="H905">
        <v>1</v>
      </c>
      <c r="I905" t="s">
        <v>31</v>
      </c>
      <c r="J905" t="s">
        <v>3</v>
      </c>
      <c r="K905" t="s">
        <v>1489</v>
      </c>
      <c r="L905">
        <v>608254</v>
      </c>
      <c r="N905">
        <v>1013</v>
      </c>
      <c r="O905" t="s">
        <v>1490</v>
      </c>
      <c r="P905" t="s">
        <v>1490</v>
      </c>
      <c r="Q905">
        <v>1</v>
      </c>
      <c r="W905">
        <v>0</v>
      </c>
      <c r="X905">
        <v>-185737400</v>
      </c>
      <c r="Y905">
        <v>2.0699999999999998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1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1.44</v>
      </c>
      <c r="AU905" t="s">
        <v>61</v>
      </c>
      <c r="AV905">
        <v>2</v>
      </c>
      <c r="AW905">
        <v>2</v>
      </c>
      <c r="AX905">
        <v>53553896</v>
      </c>
      <c r="AY905">
        <v>1</v>
      </c>
      <c r="AZ905">
        <v>6144</v>
      </c>
      <c r="BA905">
        <v>836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Y905*Source!I449</f>
        <v>0</v>
      </c>
      <c r="CY905">
        <f>AD905</f>
        <v>0</v>
      </c>
      <c r="CZ905">
        <f>AH905</f>
        <v>0</v>
      </c>
      <c r="DA905">
        <f>AL905</f>
        <v>1</v>
      </c>
      <c r="DB905">
        <f>ROUND((ROUND(AT905*CZ905,2)*ROUND((1.25*1.15),7)),2)</f>
        <v>0</v>
      </c>
      <c r="DC905">
        <f>ROUND((ROUND(AT905*AG905,2)*ROUND((1.25*1.15),7)),2)</f>
        <v>0</v>
      </c>
    </row>
    <row r="906" spans="1:107" x14ac:dyDescent="0.2">
      <c r="A906">
        <f>ROW(Source!A449)</f>
        <v>449</v>
      </c>
      <c r="B906">
        <v>53551707</v>
      </c>
      <c r="C906">
        <v>53553883</v>
      </c>
      <c r="D906">
        <v>29172479</v>
      </c>
      <c r="E906">
        <v>1</v>
      </c>
      <c r="F906">
        <v>1</v>
      </c>
      <c r="G906">
        <v>1</v>
      </c>
      <c r="H906">
        <v>2</v>
      </c>
      <c r="I906" t="s">
        <v>1585</v>
      </c>
      <c r="J906" t="s">
        <v>1586</v>
      </c>
      <c r="K906" t="s">
        <v>1587</v>
      </c>
      <c r="L906">
        <v>1368</v>
      </c>
      <c r="N906">
        <v>1011</v>
      </c>
      <c r="O906" t="s">
        <v>1494</v>
      </c>
      <c r="P906" t="s">
        <v>1494</v>
      </c>
      <c r="Q906">
        <v>1</v>
      </c>
      <c r="W906">
        <v>0</v>
      </c>
      <c r="X906">
        <v>1549832887</v>
      </c>
      <c r="Y906">
        <v>0.20125000000000001</v>
      </c>
      <c r="AA906">
        <v>0</v>
      </c>
      <c r="AB906">
        <v>99.89</v>
      </c>
      <c r="AC906">
        <v>10.06</v>
      </c>
      <c r="AD906">
        <v>0</v>
      </c>
      <c r="AE906">
        <v>0</v>
      </c>
      <c r="AF906">
        <v>99.89</v>
      </c>
      <c r="AG906">
        <v>10.06</v>
      </c>
      <c r="AH906">
        <v>0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0.14000000000000001</v>
      </c>
      <c r="AU906" t="s">
        <v>61</v>
      </c>
      <c r="AV906">
        <v>0</v>
      </c>
      <c r="AW906">
        <v>2</v>
      </c>
      <c r="AX906">
        <v>53553897</v>
      </c>
      <c r="AY906">
        <v>1</v>
      </c>
      <c r="AZ906">
        <v>6144</v>
      </c>
      <c r="BA906">
        <v>837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Y906*Source!I449</f>
        <v>0</v>
      </c>
      <c r="CY906">
        <f>AB906</f>
        <v>99.89</v>
      </c>
      <c r="CZ906">
        <f>AF906</f>
        <v>99.89</v>
      </c>
      <c r="DA906">
        <f>AJ906</f>
        <v>1</v>
      </c>
      <c r="DB906">
        <f>ROUND((ROUND(AT906*CZ906,2)*ROUND((1.25*1.15),7)),2)</f>
        <v>20.100000000000001</v>
      </c>
      <c r="DC906">
        <f>ROUND((ROUND(AT906*AG906,2)*ROUND((1.25*1.15),7)),2)</f>
        <v>2.0299999999999998</v>
      </c>
    </row>
    <row r="907" spans="1:107" x14ac:dyDescent="0.2">
      <c r="A907">
        <f>ROW(Source!A449)</f>
        <v>449</v>
      </c>
      <c r="B907">
        <v>53551707</v>
      </c>
      <c r="C907">
        <v>53553883</v>
      </c>
      <c r="D907">
        <v>29172556</v>
      </c>
      <c r="E907">
        <v>1</v>
      </c>
      <c r="F907">
        <v>1</v>
      </c>
      <c r="G907">
        <v>1</v>
      </c>
      <c r="H907">
        <v>2</v>
      </c>
      <c r="I907" t="s">
        <v>1647</v>
      </c>
      <c r="J907" t="s">
        <v>1667</v>
      </c>
      <c r="K907" t="s">
        <v>1649</v>
      </c>
      <c r="L907">
        <v>1368</v>
      </c>
      <c r="N907">
        <v>1011</v>
      </c>
      <c r="O907" t="s">
        <v>1494</v>
      </c>
      <c r="P907" t="s">
        <v>1494</v>
      </c>
      <c r="Q907">
        <v>1</v>
      </c>
      <c r="W907">
        <v>0</v>
      </c>
      <c r="X907">
        <v>344519037</v>
      </c>
      <c r="Y907">
        <v>1.8687499999999999</v>
      </c>
      <c r="AA907">
        <v>0</v>
      </c>
      <c r="AB907">
        <v>31.26</v>
      </c>
      <c r="AC907">
        <v>13.5</v>
      </c>
      <c r="AD907">
        <v>0</v>
      </c>
      <c r="AE907">
        <v>0</v>
      </c>
      <c r="AF907">
        <v>31.26</v>
      </c>
      <c r="AG907">
        <v>13.5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1.3</v>
      </c>
      <c r="AU907" t="s">
        <v>61</v>
      </c>
      <c r="AV907">
        <v>0</v>
      </c>
      <c r="AW907">
        <v>2</v>
      </c>
      <c r="AX907">
        <v>53553898</v>
      </c>
      <c r="AY907">
        <v>1</v>
      </c>
      <c r="AZ907">
        <v>6144</v>
      </c>
      <c r="BA907">
        <v>838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Y907*Source!I449</f>
        <v>0</v>
      </c>
      <c r="CY907">
        <f>AB907</f>
        <v>31.26</v>
      </c>
      <c r="CZ907">
        <f>AF907</f>
        <v>31.26</v>
      </c>
      <c r="DA907">
        <f>AJ907</f>
        <v>1</v>
      </c>
      <c r="DB907">
        <f>ROUND((ROUND(AT907*CZ907,2)*ROUND((1.25*1.15),7)),2)</f>
        <v>58.42</v>
      </c>
      <c r="DC907">
        <f>ROUND((ROUND(AT907*AG907,2)*ROUND((1.25*1.15),7)),2)</f>
        <v>25.23</v>
      </c>
    </row>
    <row r="908" spans="1:107" x14ac:dyDescent="0.2">
      <c r="A908">
        <f>ROW(Source!A449)</f>
        <v>449</v>
      </c>
      <c r="B908">
        <v>53551707</v>
      </c>
      <c r="C908">
        <v>53553883</v>
      </c>
      <c r="D908">
        <v>29114338</v>
      </c>
      <c r="E908">
        <v>1</v>
      </c>
      <c r="F908">
        <v>1</v>
      </c>
      <c r="G908">
        <v>1</v>
      </c>
      <c r="H908">
        <v>3</v>
      </c>
      <c r="I908" t="s">
        <v>1802</v>
      </c>
      <c r="J908" t="s">
        <v>1803</v>
      </c>
      <c r="K908" t="s">
        <v>1804</v>
      </c>
      <c r="L908">
        <v>1348</v>
      </c>
      <c r="N908">
        <v>1009</v>
      </c>
      <c r="O908" t="s">
        <v>26</v>
      </c>
      <c r="P908" t="s">
        <v>26</v>
      </c>
      <c r="Q908">
        <v>1000</v>
      </c>
      <c r="W908">
        <v>0</v>
      </c>
      <c r="X908">
        <v>1350596939</v>
      </c>
      <c r="Y908">
        <v>2.5000000000000001E-3</v>
      </c>
      <c r="AA908">
        <v>52036.5</v>
      </c>
      <c r="AB908">
        <v>0</v>
      </c>
      <c r="AC908">
        <v>0</v>
      </c>
      <c r="AD908">
        <v>0</v>
      </c>
      <c r="AE908">
        <v>8475</v>
      </c>
      <c r="AF908">
        <v>0</v>
      </c>
      <c r="AG908">
        <v>0</v>
      </c>
      <c r="AH908">
        <v>0</v>
      </c>
      <c r="AI908">
        <v>6.14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2.5000000000000001E-3</v>
      </c>
      <c r="AU908" t="s">
        <v>3</v>
      </c>
      <c r="AV908">
        <v>0</v>
      </c>
      <c r="AW908">
        <v>2</v>
      </c>
      <c r="AX908">
        <v>53553899</v>
      </c>
      <c r="AY908">
        <v>1</v>
      </c>
      <c r="AZ908">
        <v>0</v>
      </c>
      <c r="BA908">
        <v>839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Y908*Source!I449</f>
        <v>0</v>
      </c>
      <c r="CY908">
        <f t="shared" ref="CY908:CY914" si="187">AA908</f>
        <v>52036.5</v>
      </c>
      <c r="CZ908">
        <f t="shared" ref="CZ908:CZ914" si="188">AE908</f>
        <v>8475</v>
      </c>
      <c r="DA908">
        <f t="shared" ref="DA908:DA914" si="189">AI908</f>
        <v>6.14</v>
      </c>
      <c r="DB908">
        <f t="shared" ref="DB908:DB914" si="190">ROUND(ROUND(AT908*CZ908,2),2)</f>
        <v>21.19</v>
      </c>
      <c r="DC908">
        <f t="shared" ref="DC908:DC914" si="191">ROUND(ROUND(AT908*AG908,2),2)</f>
        <v>0</v>
      </c>
    </row>
    <row r="909" spans="1:107" x14ac:dyDescent="0.2">
      <c r="A909">
        <f>ROW(Source!A449)</f>
        <v>449</v>
      </c>
      <c r="B909">
        <v>53551707</v>
      </c>
      <c r="C909">
        <v>53553883</v>
      </c>
      <c r="D909">
        <v>29112827</v>
      </c>
      <c r="E909">
        <v>1</v>
      </c>
      <c r="F909">
        <v>1</v>
      </c>
      <c r="G909">
        <v>1</v>
      </c>
      <c r="H909">
        <v>3</v>
      </c>
      <c r="I909" t="s">
        <v>1805</v>
      </c>
      <c r="J909" t="s">
        <v>1806</v>
      </c>
      <c r="K909" t="s">
        <v>1807</v>
      </c>
      <c r="L909">
        <v>1327</v>
      </c>
      <c r="N909">
        <v>1005</v>
      </c>
      <c r="O909" t="s">
        <v>128</v>
      </c>
      <c r="P909" t="s">
        <v>128</v>
      </c>
      <c r="Q909">
        <v>1</v>
      </c>
      <c r="W909">
        <v>0</v>
      </c>
      <c r="X909">
        <v>-523587511</v>
      </c>
      <c r="Y909">
        <v>108</v>
      </c>
      <c r="AA909">
        <v>173.46</v>
      </c>
      <c r="AB909">
        <v>0</v>
      </c>
      <c r="AC909">
        <v>0</v>
      </c>
      <c r="AD909">
        <v>0</v>
      </c>
      <c r="AE909">
        <v>28.25</v>
      </c>
      <c r="AF909">
        <v>0</v>
      </c>
      <c r="AG909">
        <v>0</v>
      </c>
      <c r="AH909">
        <v>0</v>
      </c>
      <c r="AI909">
        <v>6.14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108</v>
      </c>
      <c r="AU909" t="s">
        <v>3</v>
      </c>
      <c r="AV909">
        <v>0</v>
      </c>
      <c r="AW909">
        <v>2</v>
      </c>
      <c r="AX909">
        <v>53553900</v>
      </c>
      <c r="AY909">
        <v>1</v>
      </c>
      <c r="AZ909">
        <v>0</v>
      </c>
      <c r="BA909">
        <v>840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Y909*Source!I449</f>
        <v>0</v>
      </c>
      <c r="CY909">
        <f t="shared" si="187"/>
        <v>173.46</v>
      </c>
      <c r="CZ909">
        <f t="shared" si="188"/>
        <v>28.25</v>
      </c>
      <c r="DA909">
        <f t="shared" si="189"/>
        <v>6.14</v>
      </c>
      <c r="DB909">
        <f t="shared" si="190"/>
        <v>3051</v>
      </c>
      <c r="DC909">
        <f t="shared" si="191"/>
        <v>0</v>
      </c>
    </row>
    <row r="910" spans="1:107" x14ac:dyDescent="0.2">
      <c r="A910">
        <f>ROW(Source!A449)</f>
        <v>449</v>
      </c>
      <c r="B910">
        <v>53551707</v>
      </c>
      <c r="C910">
        <v>53553883</v>
      </c>
      <c r="D910">
        <v>29109197</v>
      </c>
      <c r="E910">
        <v>1</v>
      </c>
      <c r="F910">
        <v>1</v>
      </c>
      <c r="G910">
        <v>1</v>
      </c>
      <c r="H910">
        <v>3</v>
      </c>
      <c r="I910" t="s">
        <v>1808</v>
      </c>
      <c r="J910" t="s">
        <v>1809</v>
      </c>
      <c r="K910" t="s">
        <v>1810</v>
      </c>
      <c r="L910">
        <v>1348</v>
      </c>
      <c r="N910">
        <v>1009</v>
      </c>
      <c r="O910" t="s">
        <v>26</v>
      </c>
      <c r="P910" t="s">
        <v>26</v>
      </c>
      <c r="Q910">
        <v>1000</v>
      </c>
      <c r="W910">
        <v>0</v>
      </c>
      <c r="X910">
        <v>-1746258587</v>
      </c>
      <c r="Y910">
        <v>1.2999999999999999E-2</v>
      </c>
      <c r="AA910">
        <v>2529.7399999999998</v>
      </c>
      <c r="AB910">
        <v>0</v>
      </c>
      <c r="AC910">
        <v>0</v>
      </c>
      <c r="AD910">
        <v>0</v>
      </c>
      <c r="AE910">
        <v>412.01</v>
      </c>
      <c r="AF910">
        <v>0</v>
      </c>
      <c r="AG910">
        <v>0</v>
      </c>
      <c r="AH910">
        <v>0</v>
      </c>
      <c r="AI910">
        <v>6.14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1.2999999999999999E-2</v>
      </c>
      <c r="AU910" t="s">
        <v>3</v>
      </c>
      <c r="AV910">
        <v>0</v>
      </c>
      <c r="AW910">
        <v>2</v>
      </c>
      <c r="AX910">
        <v>53553901</v>
      </c>
      <c r="AY910">
        <v>1</v>
      </c>
      <c r="AZ910">
        <v>0</v>
      </c>
      <c r="BA910">
        <v>841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Y910*Source!I449</f>
        <v>0</v>
      </c>
      <c r="CY910">
        <f t="shared" si="187"/>
        <v>2529.7399999999998</v>
      </c>
      <c r="CZ910">
        <f t="shared" si="188"/>
        <v>412.01</v>
      </c>
      <c r="DA910">
        <f t="shared" si="189"/>
        <v>6.14</v>
      </c>
      <c r="DB910">
        <f t="shared" si="190"/>
        <v>5.36</v>
      </c>
      <c r="DC910">
        <f t="shared" si="191"/>
        <v>0</v>
      </c>
    </row>
    <row r="911" spans="1:107" x14ac:dyDescent="0.2">
      <c r="A911">
        <f>ROW(Source!A449)</f>
        <v>449</v>
      </c>
      <c r="B911">
        <v>53551707</v>
      </c>
      <c r="C911">
        <v>53553883</v>
      </c>
      <c r="D911">
        <v>29107964</v>
      </c>
      <c r="E911">
        <v>1</v>
      </c>
      <c r="F911">
        <v>1</v>
      </c>
      <c r="G911">
        <v>1</v>
      </c>
      <c r="H911">
        <v>3</v>
      </c>
      <c r="I911" t="s">
        <v>1811</v>
      </c>
      <c r="J911" t="s">
        <v>1812</v>
      </c>
      <c r="K911" t="s">
        <v>1813</v>
      </c>
      <c r="L911">
        <v>1346</v>
      </c>
      <c r="N911">
        <v>1009</v>
      </c>
      <c r="O911" t="s">
        <v>143</v>
      </c>
      <c r="P911" t="s">
        <v>143</v>
      </c>
      <c r="Q911">
        <v>1</v>
      </c>
      <c r="W911">
        <v>0</v>
      </c>
      <c r="X911">
        <v>-1980359651</v>
      </c>
      <c r="Y911">
        <v>12</v>
      </c>
      <c r="AA911">
        <v>55.51</v>
      </c>
      <c r="AB911">
        <v>0</v>
      </c>
      <c r="AC911">
        <v>0</v>
      </c>
      <c r="AD911">
        <v>0</v>
      </c>
      <c r="AE911">
        <v>9.0399999999999991</v>
      </c>
      <c r="AF911">
        <v>0</v>
      </c>
      <c r="AG911">
        <v>0</v>
      </c>
      <c r="AH911">
        <v>0</v>
      </c>
      <c r="AI911">
        <v>6.14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0</v>
      </c>
      <c r="AQ911">
        <v>0</v>
      </c>
      <c r="AR911">
        <v>0</v>
      </c>
      <c r="AS911" t="s">
        <v>3</v>
      </c>
      <c r="AT911">
        <v>12</v>
      </c>
      <c r="AU911" t="s">
        <v>3</v>
      </c>
      <c r="AV911">
        <v>0</v>
      </c>
      <c r="AW911">
        <v>2</v>
      </c>
      <c r="AX911">
        <v>53553902</v>
      </c>
      <c r="AY911">
        <v>1</v>
      </c>
      <c r="AZ911">
        <v>0</v>
      </c>
      <c r="BA911">
        <v>842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Y911*Source!I449</f>
        <v>0</v>
      </c>
      <c r="CY911">
        <f t="shared" si="187"/>
        <v>55.51</v>
      </c>
      <c r="CZ911">
        <f t="shared" si="188"/>
        <v>9.0399999999999991</v>
      </c>
      <c r="DA911">
        <f t="shared" si="189"/>
        <v>6.14</v>
      </c>
      <c r="DB911">
        <f t="shared" si="190"/>
        <v>108.48</v>
      </c>
      <c r="DC911">
        <f t="shared" si="191"/>
        <v>0</v>
      </c>
    </row>
    <row r="912" spans="1:107" x14ac:dyDescent="0.2">
      <c r="A912">
        <f>ROW(Source!A449)</f>
        <v>449</v>
      </c>
      <c r="B912">
        <v>53551707</v>
      </c>
      <c r="C912">
        <v>53553883</v>
      </c>
      <c r="D912">
        <v>38222076</v>
      </c>
      <c r="E912">
        <v>1</v>
      </c>
      <c r="F912">
        <v>1</v>
      </c>
      <c r="G912">
        <v>1</v>
      </c>
      <c r="H912">
        <v>3</v>
      </c>
      <c r="I912" t="s">
        <v>508</v>
      </c>
      <c r="J912" t="s">
        <v>510</v>
      </c>
      <c r="K912" t="s">
        <v>509</v>
      </c>
      <c r="L912">
        <v>1346</v>
      </c>
      <c r="N912">
        <v>1009</v>
      </c>
      <c r="O912" t="s">
        <v>143</v>
      </c>
      <c r="P912" t="s">
        <v>143</v>
      </c>
      <c r="Q912">
        <v>1</v>
      </c>
      <c r="W912">
        <v>0</v>
      </c>
      <c r="X912">
        <v>1707402428</v>
      </c>
      <c r="Y912">
        <v>1800</v>
      </c>
      <c r="AA912">
        <v>12.96</v>
      </c>
      <c r="AB912">
        <v>0</v>
      </c>
      <c r="AC912">
        <v>0</v>
      </c>
      <c r="AD912">
        <v>0</v>
      </c>
      <c r="AE912">
        <v>2.09</v>
      </c>
      <c r="AF912">
        <v>0</v>
      </c>
      <c r="AG912">
        <v>0</v>
      </c>
      <c r="AH912">
        <v>0</v>
      </c>
      <c r="AI912">
        <v>6.2</v>
      </c>
      <c r="AJ912">
        <v>1</v>
      </c>
      <c r="AK912">
        <v>1</v>
      </c>
      <c r="AL912">
        <v>1</v>
      </c>
      <c r="AN912">
        <v>0</v>
      </c>
      <c r="AO912">
        <v>0</v>
      </c>
      <c r="AP912">
        <v>0</v>
      </c>
      <c r="AQ912">
        <v>0</v>
      </c>
      <c r="AR912">
        <v>0</v>
      </c>
      <c r="AS912" t="s">
        <v>3</v>
      </c>
      <c r="AT912">
        <v>1800</v>
      </c>
      <c r="AU912" t="s">
        <v>3</v>
      </c>
      <c r="AV912">
        <v>0</v>
      </c>
      <c r="AW912">
        <v>1</v>
      </c>
      <c r="AX912">
        <v>-1</v>
      </c>
      <c r="AY912">
        <v>0</v>
      </c>
      <c r="AZ912">
        <v>0</v>
      </c>
      <c r="BA912" t="s">
        <v>3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Y912*Source!I449</f>
        <v>0</v>
      </c>
      <c r="CY912">
        <f t="shared" si="187"/>
        <v>12.96</v>
      </c>
      <c r="CZ912">
        <f t="shared" si="188"/>
        <v>2.09</v>
      </c>
      <c r="DA912">
        <f t="shared" si="189"/>
        <v>6.2</v>
      </c>
      <c r="DB912">
        <f t="shared" si="190"/>
        <v>3762</v>
      </c>
      <c r="DC912">
        <f t="shared" si="191"/>
        <v>0</v>
      </c>
    </row>
    <row r="913" spans="1:107" x14ac:dyDescent="0.2">
      <c r="A913">
        <f>ROW(Source!A449)</f>
        <v>449</v>
      </c>
      <c r="B913">
        <v>53551707</v>
      </c>
      <c r="C913">
        <v>53553883</v>
      </c>
      <c r="D913">
        <v>29145216</v>
      </c>
      <c r="E913">
        <v>1</v>
      </c>
      <c r="F913">
        <v>1</v>
      </c>
      <c r="G913">
        <v>1</v>
      </c>
      <c r="H913">
        <v>3</v>
      </c>
      <c r="I913" t="s">
        <v>517</v>
      </c>
      <c r="J913" t="s">
        <v>519</v>
      </c>
      <c r="K913" t="s">
        <v>518</v>
      </c>
      <c r="L913">
        <v>1339</v>
      </c>
      <c r="N913">
        <v>1007</v>
      </c>
      <c r="O913" t="s">
        <v>425</v>
      </c>
      <c r="P913" t="s">
        <v>425</v>
      </c>
      <c r="Q913">
        <v>1</v>
      </c>
      <c r="W913">
        <v>1</v>
      </c>
      <c r="X913">
        <v>1506650496</v>
      </c>
      <c r="Y913">
        <v>-3.1</v>
      </c>
      <c r="AA913">
        <v>3638.55</v>
      </c>
      <c r="AB913">
        <v>0</v>
      </c>
      <c r="AC913">
        <v>0</v>
      </c>
      <c r="AD913">
        <v>0</v>
      </c>
      <c r="AE913">
        <v>477.5</v>
      </c>
      <c r="AF913">
        <v>0</v>
      </c>
      <c r="AG913">
        <v>0</v>
      </c>
      <c r="AH913">
        <v>0</v>
      </c>
      <c r="AI913">
        <v>7.62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-3.1</v>
      </c>
      <c r="AU913" t="s">
        <v>3</v>
      </c>
      <c r="AV913">
        <v>0</v>
      </c>
      <c r="AW913">
        <v>2</v>
      </c>
      <c r="AX913">
        <v>53553903</v>
      </c>
      <c r="AY913">
        <v>1</v>
      </c>
      <c r="AZ913">
        <v>6144</v>
      </c>
      <c r="BA913">
        <v>843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Y913*Source!I449</f>
        <v>0</v>
      </c>
      <c r="CY913">
        <f t="shared" si="187"/>
        <v>3638.55</v>
      </c>
      <c r="CZ913">
        <f t="shared" si="188"/>
        <v>477.5</v>
      </c>
      <c r="DA913">
        <f t="shared" si="189"/>
        <v>7.62</v>
      </c>
      <c r="DB913">
        <f t="shared" si="190"/>
        <v>-1480.25</v>
      </c>
      <c r="DC913">
        <f t="shared" si="191"/>
        <v>0</v>
      </c>
    </row>
    <row r="914" spans="1:107" x14ac:dyDescent="0.2">
      <c r="A914">
        <f>ROW(Source!A449)</f>
        <v>449</v>
      </c>
      <c r="B914">
        <v>53551707</v>
      </c>
      <c r="C914">
        <v>53553883</v>
      </c>
      <c r="D914">
        <v>29150040</v>
      </c>
      <c r="E914">
        <v>1</v>
      </c>
      <c r="F914">
        <v>1</v>
      </c>
      <c r="G914">
        <v>1</v>
      </c>
      <c r="H914">
        <v>3</v>
      </c>
      <c r="I914" t="s">
        <v>1576</v>
      </c>
      <c r="J914" t="s">
        <v>1577</v>
      </c>
      <c r="K914" t="s">
        <v>1578</v>
      </c>
      <c r="L914">
        <v>1339</v>
      </c>
      <c r="N914">
        <v>1007</v>
      </c>
      <c r="O914" t="s">
        <v>425</v>
      </c>
      <c r="P914" t="s">
        <v>425</v>
      </c>
      <c r="Q914">
        <v>1</v>
      </c>
      <c r="W914">
        <v>0</v>
      </c>
      <c r="X914">
        <v>619799737</v>
      </c>
      <c r="Y914">
        <v>0.01</v>
      </c>
      <c r="AA914">
        <v>14.98</v>
      </c>
      <c r="AB914">
        <v>0</v>
      </c>
      <c r="AC914">
        <v>0</v>
      </c>
      <c r="AD914">
        <v>0</v>
      </c>
      <c r="AE914">
        <v>2.44</v>
      </c>
      <c r="AF914">
        <v>0</v>
      </c>
      <c r="AG914">
        <v>0</v>
      </c>
      <c r="AH914">
        <v>0</v>
      </c>
      <c r="AI914">
        <v>6.14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0.01</v>
      </c>
      <c r="AU914" t="s">
        <v>3</v>
      </c>
      <c r="AV914">
        <v>0</v>
      </c>
      <c r="AW914">
        <v>2</v>
      </c>
      <c r="AX914">
        <v>53553904</v>
      </c>
      <c r="AY914">
        <v>1</v>
      </c>
      <c r="AZ914">
        <v>0</v>
      </c>
      <c r="BA914">
        <v>844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Y914*Source!I449</f>
        <v>0</v>
      </c>
      <c r="CY914">
        <f t="shared" si="187"/>
        <v>14.98</v>
      </c>
      <c r="CZ914">
        <f t="shared" si="188"/>
        <v>2.44</v>
      </c>
      <c r="DA914">
        <f t="shared" si="189"/>
        <v>6.14</v>
      </c>
      <c r="DB914">
        <f t="shared" si="190"/>
        <v>0.02</v>
      </c>
      <c r="DC914">
        <f t="shared" si="191"/>
        <v>0</v>
      </c>
    </row>
    <row r="915" spans="1:107" x14ac:dyDescent="0.2">
      <c r="A915">
        <f>ROW(Source!A454)</f>
        <v>454</v>
      </c>
      <c r="B915">
        <v>53551706</v>
      </c>
      <c r="C915">
        <v>53553907</v>
      </c>
      <c r="D915">
        <v>18410280</v>
      </c>
      <c r="E915">
        <v>1</v>
      </c>
      <c r="F915">
        <v>1</v>
      </c>
      <c r="G915">
        <v>1</v>
      </c>
      <c r="H915">
        <v>1</v>
      </c>
      <c r="I915" t="s">
        <v>1745</v>
      </c>
      <c r="J915" t="s">
        <v>3</v>
      </c>
      <c r="K915" t="s">
        <v>1746</v>
      </c>
      <c r="L915">
        <v>1369</v>
      </c>
      <c r="N915">
        <v>1013</v>
      </c>
      <c r="O915" t="s">
        <v>1486</v>
      </c>
      <c r="P915" t="s">
        <v>1486</v>
      </c>
      <c r="Q915">
        <v>1</v>
      </c>
      <c r="W915">
        <v>0</v>
      </c>
      <c r="X915">
        <v>-464685602</v>
      </c>
      <c r="Y915">
        <v>15.856774999999997</v>
      </c>
      <c r="AA915">
        <v>0</v>
      </c>
      <c r="AB915">
        <v>0</v>
      </c>
      <c r="AC915">
        <v>0</v>
      </c>
      <c r="AD915">
        <v>335.13</v>
      </c>
      <c r="AE915">
        <v>0</v>
      </c>
      <c r="AF915">
        <v>0</v>
      </c>
      <c r="AG915">
        <v>0</v>
      </c>
      <c r="AH915">
        <v>335.13</v>
      </c>
      <c r="AI915">
        <v>1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11.99</v>
      </c>
      <c r="AU915" t="s">
        <v>62</v>
      </c>
      <c r="AV915">
        <v>1</v>
      </c>
      <c r="AW915">
        <v>2</v>
      </c>
      <c r="AX915">
        <v>53553915</v>
      </c>
      <c r="AY915">
        <v>2</v>
      </c>
      <c r="AZ915">
        <v>137216</v>
      </c>
      <c r="BA915">
        <v>845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Y915*Source!I454</f>
        <v>0</v>
      </c>
      <c r="CY915">
        <f>AD915</f>
        <v>335.13</v>
      </c>
      <c r="CZ915">
        <f>AH915</f>
        <v>335.13</v>
      </c>
      <c r="DA915">
        <f>AL915</f>
        <v>1</v>
      </c>
      <c r="DB915">
        <f>ROUND((ROUND(AT915*CZ915,2)*ROUND((1.15*1.15),7)),2)</f>
        <v>5314.08</v>
      </c>
      <c r="DC915">
        <f>ROUND((ROUND(AT915*AG915,2)*ROUND((1.15*1.15),7)),2)</f>
        <v>0</v>
      </c>
    </row>
    <row r="916" spans="1:107" x14ac:dyDescent="0.2">
      <c r="A916">
        <f>ROW(Source!A454)</f>
        <v>454</v>
      </c>
      <c r="B916">
        <v>53551706</v>
      </c>
      <c r="C916">
        <v>53553907</v>
      </c>
      <c r="D916">
        <v>121548</v>
      </c>
      <c r="E916">
        <v>1</v>
      </c>
      <c r="F916">
        <v>1</v>
      </c>
      <c r="G916">
        <v>1</v>
      </c>
      <c r="H916">
        <v>1</v>
      </c>
      <c r="I916" t="s">
        <v>31</v>
      </c>
      <c r="J916" t="s">
        <v>3</v>
      </c>
      <c r="K916" t="s">
        <v>1489</v>
      </c>
      <c r="L916">
        <v>608254</v>
      </c>
      <c r="N916">
        <v>1013</v>
      </c>
      <c r="O916" t="s">
        <v>1490</v>
      </c>
      <c r="P916" t="s">
        <v>1490</v>
      </c>
      <c r="Q916">
        <v>1</v>
      </c>
      <c r="W916">
        <v>0</v>
      </c>
      <c r="X916">
        <v>-185737400</v>
      </c>
      <c r="Y916">
        <v>1.4374999999999999E-2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1</v>
      </c>
      <c r="AQ916">
        <v>0</v>
      </c>
      <c r="AR916">
        <v>0</v>
      </c>
      <c r="AS916" t="s">
        <v>3</v>
      </c>
      <c r="AT916">
        <v>0.01</v>
      </c>
      <c r="AU916" t="s">
        <v>61</v>
      </c>
      <c r="AV916">
        <v>2</v>
      </c>
      <c r="AW916">
        <v>2</v>
      </c>
      <c r="AX916">
        <v>53553916</v>
      </c>
      <c r="AY916">
        <v>1</v>
      </c>
      <c r="AZ916">
        <v>6144</v>
      </c>
      <c r="BA916">
        <v>846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Y916*Source!I454</f>
        <v>0</v>
      </c>
      <c r="CY916">
        <f>AD916</f>
        <v>0</v>
      </c>
      <c r="CZ916">
        <f>AH916</f>
        <v>0</v>
      </c>
      <c r="DA916">
        <f>AL916</f>
        <v>1</v>
      </c>
      <c r="DB916">
        <f>ROUND((ROUND(AT916*CZ916,2)*ROUND((1.25*1.15),7)),2)</f>
        <v>0</v>
      </c>
      <c r="DC916">
        <f>ROUND((ROUND(AT916*AG916,2)*ROUND((1.25*1.15),7)),2)</f>
        <v>0</v>
      </c>
    </row>
    <row r="917" spans="1:107" x14ac:dyDescent="0.2">
      <c r="A917">
        <f>ROW(Source!A454)</f>
        <v>454</v>
      </c>
      <c r="B917">
        <v>53551706</v>
      </c>
      <c r="C917">
        <v>53553907</v>
      </c>
      <c r="D917">
        <v>29172556</v>
      </c>
      <c r="E917">
        <v>1</v>
      </c>
      <c r="F917">
        <v>1</v>
      </c>
      <c r="G917">
        <v>1</v>
      </c>
      <c r="H917">
        <v>2</v>
      </c>
      <c r="I917" t="s">
        <v>1647</v>
      </c>
      <c r="J917" t="s">
        <v>1667</v>
      </c>
      <c r="K917" t="s">
        <v>1649</v>
      </c>
      <c r="L917">
        <v>1368</v>
      </c>
      <c r="N917">
        <v>1011</v>
      </c>
      <c r="O917" t="s">
        <v>1494</v>
      </c>
      <c r="P917" t="s">
        <v>1494</v>
      </c>
      <c r="Q917">
        <v>1</v>
      </c>
      <c r="W917">
        <v>0</v>
      </c>
      <c r="X917">
        <v>344519037</v>
      </c>
      <c r="Y917">
        <v>1.4374999999999999E-2</v>
      </c>
      <c r="AA917">
        <v>0</v>
      </c>
      <c r="AB917">
        <v>31.26</v>
      </c>
      <c r="AC917">
        <v>13.5</v>
      </c>
      <c r="AD917">
        <v>0</v>
      </c>
      <c r="AE917">
        <v>0</v>
      </c>
      <c r="AF917">
        <v>31.26</v>
      </c>
      <c r="AG917">
        <v>13.5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1</v>
      </c>
      <c r="AQ917">
        <v>0</v>
      </c>
      <c r="AR917">
        <v>0</v>
      </c>
      <c r="AS917" t="s">
        <v>3</v>
      </c>
      <c r="AT917">
        <v>0.01</v>
      </c>
      <c r="AU917" t="s">
        <v>61</v>
      </c>
      <c r="AV917">
        <v>0</v>
      </c>
      <c r="AW917">
        <v>2</v>
      </c>
      <c r="AX917">
        <v>53553917</v>
      </c>
      <c r="AY917">
        <v>1</v>
      </c>
      <c r="AZ917">
        <v>6144</v>
      </c>
      <c r="BA917">
        <v>847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Y917*Source!I454</f>
        <v>0</v>
      </c>
      <c r="CY917">
        <f>AB917</f>
        <v>31.26</v>
      </c>
      <c r="CZ917">
        <f>AF917</f>
        <v>31.26</v>
      </c>
      <c r="DA917">
        <f>AJ917</f>
        <v>1</v>
      </c>
      <c r="DB917">
        <f>ROUND((ROUND(AT917*CZ917,2)*ROUND((1.25*1.15),7)),2)</f>
        <v>0.45</v>
      </c>
      <c r="DC917">
        <f>ROUND((ROUND(AT917*AG917,2)*ROUND((1.25*1.15),7)),2)</f>
        <v>0.2</v>
      </c>
    </row>
    <row r="918" spans="1:107" x14ac:dyDescent="0.2">
      <c r="A918">
        <f>ROW(Source!A454)</f>
        <v>454</v>
      </c>
      <c r="B918">
        <v>53551706</v>
      </c>
      <c r="C918">
        <v>53553907</v>
      </c>
      <c r="D918">
        <v>29174913</v>
      </c>
      <c r="E918">
        <v>1</v>
      </c>
      <c r="F918">
        <v>1</v>
      </c>
      <c r="G918">
        <v>1</v>
      </c>
      <c r="H918">
        <v>2</v>
      </c>
      <c r="I918" t="s">
        <v>1513</v>
      </c>
      <c r="J918" t="s">
        <v>1514</v>
      </c>
      <c r="K918" t="s">
        <v>1515</v>
      </c>
      <c r="L918">
        <v>1368</v>
      </c>
      <c r="N918">
        <v>1011</v>
      </c>
      <c r="O918" t="s">
        <v>1494</v>
      </c>
      <c r="P918" t="s">
        <v>1494</v>
      </c>
      <c r="Q918">
        <v>1</v>
      </c>
      <c r="W918">
        <v>0</v>
      </c>
      <c r="X918">
        <v>1230759911</v>
      </c>
      <c r="Y918">
        <v>4.3124999999999997E-2</v>
      </c>
      <c r="AA918">
        <v>0</v>
      </c>
      <c r="AB918">
        <v>87.17</v>
      </c>
      <c r="AC918">
        <v>11.6</v>
      </c>
      <c r="AD918">
        <v>0</v>
      </c>
      <c r="AE918">
        <v>0</v>
      </c>
      <c r="AF918">
        <v>87.17</v>
      </c>
      <c r="AG918">
        <v>11.6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1</v>
      </c>
      <c r="AQ918">
        <v>0</v>
      </c>
      <c r="AR918">
        <v>0</v>
      </c>
      <c r="AS918" t="s">
        <v>3</v>
      </c>
      <c r="AT918">
        <v>0.03</v>
      </c>
      <c r="AU918" t="s">
        <v>61</v>
      </c>
      <c r="AV918">
        <v>0</v>
      </c>
      <c r="AW918">
        <v>2</v>
      </c>
      <c r="AX918">
        <v>53553918</v>
      </c>
      <c r="AY918">
        <v>1</v>
      </c>
      <c r="AZ918">
        <v>6144</v>
      </c>
      <c r="BA918">
        <v>848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Y918*Source!I454</f>
        <v>0</v>
      </c>
      <c r="CY918">
        <f>AB918</f>
        <v>87.17</v>
      </c>
      <c r="CZ918">
        <f>AF918</f>
        <v>87.17</v>
      </c>
      <c r="DA918">
        <f>AJ918</f>
        <v>1</v>
      </c>
      <c r="DB918">
        <f>ROUND((ROUND(AT918*CZ918,2)*ROUND((1.25*1.15),7)),2)</f>
        <v>3.77</v>
      </c>
      <c r="DC918">
        <f>ROUND((ROUND(AT918*AG918,2)*ROUND((1.25*1.15),7)),2)</f>
        <v>0.5</v>
      </c>
    </row>
    <row r="919" spans="1:107" x14ac:dyDescent="0.2">
      <c r="A919">
        <f>ROW(Source!A454)</f>
        <v>454</v>
      </c>
      <c r="B919">
        <v>53551706</v>
      </c>
      <c r="C919">
        <v>53553907</v>
      </c>
      <c r="D919">
        <v>29107779</v>
      </c>
      <c r="E919">
        <v>1</v>
      </c>
      <c r="F919">
        <v>1</v>
      </c>
      <c r="G919">
        <v>1</v>
      </c>
      <c r="H919">
        <v>3</v>
      </c>
      <c r="I919" t="s">
        <v>1814</v>
      </c>
      <c r="J919" t="s">
        <v>1815</v>
      </c>
      <c r="K919" t="s">
        <v>1816</v>
      </c>
      <c r="L919">
        <v>1327</v>
      </c>
      <c r="N919">
        <v>1005</v>
      </c>
      <c r="O919" t="s">
        <v>128</v>
      </c>
      <c r="P919" t="s">
        <v>128</v>
      </c>
      <c r="Q919">
        <v>1</v>
      </c>
      <c r="W919">
        <v>0</v>
      </c>
      <c r="X919">
        <v>-1827594923</v>
      </c>
      <c r="Y919">
        <v>4.4000000000000004</v>
      </c>
      <c r="AA919">
        <v>72.31</v>
      </c>
      <c r="AB919">
        <v>0</v>
      </c>
      <c r="AC919">
        <v>0</v>
      </c>
      <c r="AD919">
        <v>0</v>
      </c>
      <c r="AE919">
        <v>72.31</v>
      </c>
      <c r="AF919">
        <v>0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4.4000000000000004</v>
      </c>
      <c r="AU919" t="s">
        <v>3</v>
      </c>
      <c r="AV919">
        <v>0</v>
      </c>
      <c r="AW919">
        <v>2</v>
      </c>
      <c r="AX919">
        <v>53553919</v>
      </c>
      <c r="AY919">
        <v>1</v>
      </c>
      <c r="AZ919">
        <v>0</v>
      </c>
      <c r="BA919">
        <v>849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Y919*Source!I454</f>
        <v>0</v>
      </c>
      <c r="CY919">
        <f>AA919</f>
        <v>72.31</v>
      </c>
      <c r="CZ919">
        <f>AE919</f>
        <v>72.31</v>
      </c>
      <c r="DA919">
        <f>AI919</f>
        <v>1</v>
      </c>
      <c r="DB919">
        <f>ROUND(ROUND(AT919*CZ919,2),2)</f>
        <v>318.16000000000003</v>
      </c>
      <c r="DC919">
        <f>ROUND(ROUND(AT919*AG919,2),2)</f>
        <v>0</v>
      </c>
    </row>
    <row r="920" spans="1:107" x14ac:dyDescent="0.2">
      <c r="A920">
        <f>ROW(Source!A454)</f>
        <v>454</v>
      </c>
      <c r="B920">
        <v>53551706</v>
      </c>
      <c r="C920">
        <v>53553907</v>
      </c>
      <c r="D920">
        <v>29109795</v>
      </c>
      <c r="E920">
        <v>1</v>
      </c>
      <c r="F920">
        <v>1</v>
      </c>
      <c r="G920">
        <v>1</v>
      </c>
      <c r="H920">
        <v>3</v>
      </c>
      <c r="I920" t="s">
        <v>1817</v>
      </c>
      <c r="J920" t="s">
        <v>1818</v>
      </c>
      <c r="K920" t="s">
        <v>1819</v>
      </c>
      <c r="L920">
        <v>1348</v>
      </c>
      <c r="N920">
        <v>1009</v>
      </c>
      <c r="O920" t="s">
        <v>26</v>
      </c>
      <c r="P920" t="s">
        <v>26</v>
      </c>
      <c r="Q920">
        <v>1000</v>
      </c>
      <c r="W920">
        <v>0</v>
      </c>
      <c r="X920">
        <v>-1330008606</v>
      </c>
      <c r="Y920">
        <v>2.9000000000000001E-2</v>
      </c>
      <c r="AA920">
        <v>2898.5</v>
      </c>
      <c r="AB920">
        <v>0</v>
      </c>
      <c r="AC920">
        <v>0</v>
      </c>
      <c r="AD920">
        <v>0</v>
      </c>
      <c r="AE920">
        <v>2898.5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2.9000000000000001E-2</v>
      </c>
      <c r="AU920" t="s">
        <v>3</v>
      </c>
      <c r="AV920">
        <v>0</v>
      </c>
      <c r="AW920">
        <v>2</v>
      </c>
      <c r="AX920">
        <v>53553920</v>
      </c>
      <c r="AY920">
        <v>1</v>
      </c>
      <c r="AZ920">
        <v>0</v>
      </c>
      <c r="BA920">
        <v>850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Y920*Source!I454</f>
        <v>0</v>
      </c>
      <c r="CY920">
        <f>AA920</f>
        <v>2898.5</v>
      </c>
      <c r="CZ920">
        <f>AE920</f>
        <v>2898.5</v>
      </c>
      <c r="DA920">
        <f>AI920</f>
        <v>1</v>
      </c>
      <c r="DB920">
        <f>ROUND(ROUND(AT920*CZ920,2),2)</f>
        <v>84.06</v>
      </c>
      <c r="DC920">
        <f>ROUND(ROUND(AT920*AG920,2),2)</f>
        <v>0</v>
      </c>
    </row>
    <row r="921" spans="1:107" x14ac:dyDescent="0.2">
      <c r="A921">
        <f>ROW(Source!A454)</f>
        <v>454</v>
      </c>
      <c r="B921">
        <v>53551706</v>
      </c>
      <c r="C921">
        <v>53553907</v>
      </c>
      <c r="D921">
        <v>29107800</v>
      </c>
      <c r="E921">
        <v>1</v>
      </c>
      <c r="F921">
        <v>1</v>
      </c>
      <c r="G921">
        <v>1</v>
      </c>
      <c r="H921">
        <v>3</v>
      </c>
      <c r="I921" t="s">
        <v>1698</v>
      </c>
      <c r="J921" t="s">
        <v>1699</v>
      </c>
      <c r="K921" t="s">
        <v>1700</v>
      </c>
      <c r="L921">
        <v>1346</v>
      </c>
      <c r="N921">
        <v>1009</v>
      </c>
      <c r="O921" t="s">
        <v>143</v>
      </c>
      <c r="P921" t="s">
        <v>143</v>
      </c>
      <c r="Q921">
        <v>1</v>
      </c>
      <c r="W921">
        <v>0</v>
      </c>
      <c r="X921">
        <v>644139035</v>
      </c>
      <c r="Y921">
        <v>0.15</v>
      </c>
      <c r="AA921">
        <v>1.81</v>
      </c>
      <c r="AB921">
        <v>0</v>
      </c>
      <c r="AC921">
        <v>0</v>
      </c>
      <c r="AD921">
        <v>0</v>
      </c>
      <c r="AE921">
        <v>1.81</v>
      </c>
      <c r="AF921">
        <v>0</v>
      </c>
      <c r="AG921">
        <v>0</v>
      </c>
      <c r="AH921">
        <v>0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0.15</v>
      </c>
      <c r="AU921" t="s">
        <v>3</v>
      </c>
      <c r="AV921">
        <v>0</v>
      </c>
      <c r="AW921">
        <v>2</v>
      </c>
      <c r="AX921">
        <v>53553921</v>
      </c>
      <c r="AY921">
        <v>1</v>
      </c>
      <c r="AZ921">
        <v>0</v>
      </c>
      <c r="BA921">
        <v>851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Y921*Source!I454</f>
        <v>0</v>
      </c>
      <c r="CY921">
        <f>AA921</f>
        <v>1.81</v>
      </c>
      <c r="CZ921">
        <f>AE921</f>
        <v>1.81</v>
      </c>
      <c r="DA921">
        <f>AI921</f>
        <v>1</v>
      </c>
      <c r="DB921">
        <f>ROUND(ROUND(AT921*CZ921,2),2)</f>
        <v>0.27</v>
      </c>
      <c r="DC921">
        <f>ROUND(ROUND(AT921*AG921,2),2)</f>
        <v>0</v>
      </c>
    </row>
    <row r="922" spans="1:107" x14ac:dyDescent="0.2">
      <c r="A922">
        <f>ROW(Source!A455)</f>
        <v>455</v>
      </c>
      <c r="B922">
        <v>53551707</v>
      </c>
      <c r="C922">
        <v>53553907</v>
      </c>
      <c r="D922">
        <v>18410280</v>
      </c>
      <c r="E922">
        <v>1</v>
      </c>
      <c r="F922">
        <v>1</v>
      </c>
      <c r="G922">
        <v>1</v>
      </c>
      <c r="H922">
        <v>1</v>
      </c>
      <c r="I922" t="s">
        <v>1745</v>
      </c>
      <c r="J922" t="s">
        <v>3</v>
      </c>
      <c r="K922" t="s">
        <v>1746</v>
      </c>
      <c r="L922">
        <v>1369</v>
      </c>
      <c r="N922">
        <v>1013</v>
      </c>
      <c r="O922" t="s">
        <v>1486</v>
      </c>
      <c r="P922" t="s">
        <v>1486</v>
      </c>
      <c r="Q922">
        <v>1</v>
      </c>
      <c r="W922">
        <v>0</v>
      </c>
      <c r="X922">
        <v>-464685602</v>
      </c>
      <c r="Y922">
        <v>15.856774999999997</v>
      </c>
      <c r="AA922">
        <v>0</v>
      </c>
      <c r="AB922">
        <v>0</v>
      </c>
      <c r="AC922">
        <v>0</v>
      </c>
      <c r="AD922">
        <v>335.13</v>
      </c>
      <c r="AE922">
        <v>0</v>
      </c>
      <c r="AF922">
        <v>0</v>
      </c>
      <c r="AG922">
        <v>0</v>
      </c>
      <c r="AH922">
        <v>335.13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1</v>
      </c>
      <c r="AQ922">
        <v>0</v>
      </c>
      <c r="AR922">
        <v>0</v>
      </c>
      <c r="AS922" t="s">
        <v>3</v>
      </c>
      <c r="AT922">
        <v>11.99</v>
      </c>
      <c r="AU922" t="s">
        <v>62</v>
      </c>
      <c r="AV922">
        <v>1</v>
      </c>
      <c r="AW922">
        <v>2</v>
      </c>
      <c r="AX922">
        <v>53553915</v>
      </c>
      <c r="AY922">
        <v>2</v>
      </c>
      <c r="AZ922">
        <v>137216</v>
      </c>
      <c r="BA922">
        <v>852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Y922*Source!I455</f>
        <v>0</v>
      </c>
      <c r="CY922">
        <f>AD922</f>
        <v>335.13</v>
      </c>
      <c r="CZ922">
        <f>AH922</f>
        <v>335.13</v>
      </c>
      <c r="DA922">
        <f>AL922</f>
        <v>1</v>
      </c>
      <c r="DB922">
        <f>ROUND((ROUND(AT922*CZ922,2)*ROUND((1.15*1.15),7)),2)</f>
        <v>5314.08</v>
      </c>
      <c r="DC922">
        <f>ROUND((ROUND(AT922*AG922,2)*ROUND((1.15*1.15),7)),2)</f>
        <v>0</v>
      </c>
    </row>
    <row r="923" spans="1:107" x14ac:dyDescent="0.2">
      <c r="A923">
        <f>ROW(Source!A455)</f>
        <v>455</v>
      </c>
      <c r="B923">
        <v>53551707</v>
      </c>
      <c r="C923">
        <v>53553907</v>
      </c>
      <c r="D923">
        <v>121548</v>
      </c>
      <c r="E923">
        <v>1</v>
      </c>
      <c r="F923">
        <v>1</v>
      </c>
      <c r="G923">
        <v>1</v>
      </c>
      <c r="H923">
        <v>1</v>
      </c>
      <c r="I923" t="s">
        <v>31</v>
      </c>
      <c r="J923" t="s">
        <v>3</v>
      </c>
      <c r="K923" t="s">
        <v>1489</v>
      </c>
      <c r="L923">
        <v>608254</v>
      </c>
      <c r="N923">
        <v>1013</v>
      </c>
      <c r="O923" t="s">
        <v>1490</v>
      </c>
      <c r="P923" t="s">
        <v>1490</v>
      </c>
      <c r="Q923">
        <v>1</v>
      </c>
      <c r="W923">
        <v>0</v>
      </c>
      <c r="X923">
        <v>-185737400</v>
      </c>
      <c r="Y923">
        <v>1.4374999999999999E-2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1</v>
      </c>
      <c r="AQ923">
        <v>0</v>
      </c>
      <c r="AR923">
        <v>0</v>
      </c>
      <c r="AS923" t="s">
        <v>3</v>
      </c>
      <c r="AT923">
        <v>0.01</v>
      </c>
      <c r="AU923" t="s">
        <v>61</v>
      </c>
      <c r="AV923">
        <v>2</v>
      </c>
      <c r="AW923">
        <v>2</v>
      </c>
      <c r="AX923">
        <v>53553916</v>
      </c>
      <c r="AY923">
        <v>1</v>
      </c>
      <c r="AZ923">
        <v>6144</v>
      </c>
      <c r="BA923">
        <v>853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Y923*Source!I455</f>
        <v>0</v>
      </c>
      <c r="CY923">
        <f>AD923</f>
        <v>0</v>
      </c>
      <c r="CZ923">
        <f>AH923</f>
        <v>0</v>
      </c>
      <c r="DA923">
        <f>AL923</f>
        <v>1</v>
      </c>
      <c r="DB923">
        <f>ROUND((ROUND(AT923*CZ923,2)*ROUND((1.25*1.15),7)),2)</f>
        <v>0</v>
      </c>
      <c r="DC923">
        <f>ROUND((ROUND(AT923*AG923,2)*ROUND((1.25*1.15),7)),2)</f>
        <v>0</v>
      </c>
    </row>
    <row r="924" spans="1:107" x14ac:dyDescent="0.2">
      <c r="A924">
        <f>ROW(Source!A455)</f>
        <v>455</v>
      </c>
      <c r="B924">
        <v>53551707</v>
      </c>
      <c r="C924">
        <v>53553907</v>
      </c>
      <c r="D924">
        <v>29172556</v>
      </c>
      <c r="E924">
        <v>1</v>
      </c>
      <c r="F924">
        <v>1</v>
      </c>
      <c r="G924">
        <v>1</v>
      </c>
      <c r="H924">
        <v>2</v>
      </c>
      <c r="I924" t="s">
        <v>1647</v>
      </c>
      <c r="J924" t="s">
        <v>1667</v>
      </c>
      <c r="K924" t="s">
        <v>1649</v>
      </c>
      <c r="L924">
        <v>1368</v>
      </c>
      <c r="N924">
        <v>1011</v>
      </c>
      <c r="O924" t="s">
        <v>1494</v>
      </c>
      <c r="P924" t="s">
        <v>1494</v>
      </c>
      <c r="Q924">
        <v>1</v>
      </c>
      <c r="W924">
        <v>0</v>
      </c>
      <c r="X924">
        <v>344519037</v>
      </c>
      <c r="Y924">
        <v>1.4374999999999999E-2</v>
      </c>
      <c r="AA924">
        <v>0</v>
      </c>
      <c r="AB924">
        <v>31.26</v>
      </c>
      <c r="AC924">
        <v>13.5</v>
      </c>
      <c r="AD924">
        <v>0</v>
      </c>
      <c r="AE924">
        <v>0</v>
      </c>
      <c r="AF924">
        <v>31.26</v>
      </c>
      <c r="AG924">
        <v>13.5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1</v>
      </c>
      <c r="AQ924">
        <v>0</v>
      </c>
      <c r="AR924">
        <v>0</v>
      </c>
      <c r="AS924" t="s">
        <v>3</v>
      </c>
      <c r="AT924">
        <v>0.01</v>
      </c>
      <c r="AU924" t="s">
        <v>61</v>
      </c>
      <c r="AV924">
        <v>0</v>
      </c>
      <c r="AW924">
        <v>2</v>
      </c>
      <c r="AX924">
        <v>53553917</v>
      </c>
      <c r="AY924">
        <v>1</v>
      </c>
      <c r="AZ924">
        <v>6144</v>
      </c>
      <c r="BA924">
        <v>854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Y924*Source!I455</f>
        <v>0</v>
      </c>
      <c r="CY924">
        <f>AB924</f>
        <v>31.26</v>
      </c>
      <c r="CZ924">
        <f>AF924</f>
        <v>31.26</v>
      </c>
      <c r="DA924">
        <f>AJ924</f>
        <v>1</v>
      </c>
      <c r="DB924">
        <f>ROUND((ROUND(AT924*CZ924,2)*ROUND((1.25*1.15),7)),2)</f>
        <v>0.45</v>
      </c>
      <c r="DC924">
        <f>ROUND((ROUND(AT924*AG924,2)*ROUND((1.25*1.15),7)),2)</f>
        <v>0.2</v>
      </c>
    </row>
    <row r="925" spans="1:107" x14ac:dyDescent="0.2">
      <c r="A925">
        <f>ROW(Source!A455)</f>
        <v>455</v>
      </c>
      <c r="B925">
        <v>53551707</v>
      </c>
      <c r="C925">
        <v>53553907</v>
      </c>
      <c r="D925">
        <v>29174913</v>
      </c>
      <c r="E925">
        <v>1</v>
      </c>
      <c r="F925">
        <v>1</v>
      </c>
      <c r="G925">
        <v>1</v>
      </c>
      <c r="H925">
        <v>2</v>
      </c>
      <c r="I925" t="s">
        <v>1513</v>
      </c>
      <c r="J925" t="s">
        <v>1514</v>
      </c>
      <c r="K925" t="s">
        <v>1515</v>
      </c>
      <c r="L925">
        <v>1368</v>
      </c>
      <c r="N925">
        <v>1011</v>
      </c>
      <c r="O925" t="s">
        <v>1494</v>
      </c>
      <c r="P925" t="s">
        <v>1494</v>
      </c>
      <c r="Q925">
        <v>1</v>
      </c>
      <c r="W925">
        <v>0</v>
      </c>
      <c r="X925">
        <v>1230759911</v>
      </c>
      <c r="Y925">
        <v>4.3124999999999997E-2</v>
      </c>
      <c r="AA925">
        <v>0</v>
      </c>
      <c r="AB925">
        <v>87.17</v>
      </c>
      <c r="AC925">
        <v>11.6</v>
      </c>
      <c r="AD925">
        <v>0</v>
      </c>
      <c r="AE925">
        <v>0</v>
      </c>
      <c r="AF925">
        <v>87.17</v>
      </c>
      <c r="AG925">
        <v>11.6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1</v>
      </c>
      <c r="AQ925">
        <v>0</v>
      </c>
      <c r="AR925">
        <v>0</v>
      </c>
      <c r="AS925" t="s">
        <v>3</v>
      </c>
      <c r="AT925">
        <v>0.03</v>
      </c>
      <c r="AU925" t="s">
        <v>61</v>
      </c>
      <c r="AV925">
        <v>0</v>
      </c>
      <c r="AW925">
        <v>2</v>
      </c>
      <c r="AX925">
        <v>53553918</v>
      </c>
      <c r="AY925">
        <v>1</v>
      </c>
      <c r="AZ925">
        <v>6144</v>
      </c>
      <c r="BA925">
        <v>855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Y925*Source!I455</f>
        <v>0</v>
      </c>
      <c r="CY925">
        <f>AB925</f>
        <v>87.17</v>
      </c>
      <c r="CZ925">
        <f>AF925</f>
        <v>87.17</v>
      </c>
      <c r="DA925">
        <f>AJ925</f>
        <v>1</v>
      </c>
      <c r="DB925">
        <f>ROUND((ROUND(AT925*CZ925,2)*ROUND((1.25*1.15),7)),2)</f>
        <v>3.77</v>
      </c>
      <c r="DC925">
        <f>ROUND((ROUND(AT925*AG925,2)*ROUND((1.25*1.15),7)),2)</f>
        <v>0.5</v>
      </c>
    </row>
    <row r="926" spans="1:107" x14ac:dyDescent="0.2">
      <c r="A926">
        <f>ROW(Source!A455)</f>
        <v>455</v>
      </c>
      <c r="B926">
        <v>53551707</v>
      </c>
      <c r="C926">
        <v>53553907</v>
      </c>
      <c r="D926">
        <v>29107779</v>
      </c>
      <c r="E926">
        <v>1</v>
      </c>
      <c r="F926">
        <v>1</v>
      </c>
      <c r="G926">
        <v>1</v>
      </c>
      <c r="H926">
        <v>3</v>
      </c>
      <c r="I926" t="s">
        <v>1814</v>
      </c>
      <c r="J926" t="s">
        <v>1815</v>
      </c>
      <c r="K926" t="s">
        <v>1816</v>
      </c>
      <c r="L926">
        <v>1327</v>
      </c>
      <c r="N926">
        <v>1005</v>
      </c>
      <c r="O926" t="s">
        <v>128</v>
      </c>
      <c r="P926" t="s">
        <v>128</v>
      </c>
      <c r="Q926">
        <v>1</v>
      </c>
      <c r="W926">
        <v>0</v>
      </c>
      <c r="X926">
        <v>-1827594923</v>
      </c>
      <c r="Y926">
        <v>4.4000000000000004</v>
      </c>
      <c r="AA926">
        <v>443.98</v>
      </c>
      <c r="AB926">
        <v>0</v>
      </c>
      <c r="AC926">
        <v>0</v>
      </c>
      <c r="AD926">
        <v>0</v>
      </c>
      <c r="AE926">
        <v>72.31</v>
      </c>
      <c r="AF926">
        <v>0</v>
      </c>
      <c r="AG926">
        <v>0</v>
      </c>
      <c r="AH926">
        <v>0</v>
      </c>
      <c r="AI926">
        <v>6.14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4.4000000000000004</v>
      </c>
      <c r="AU926" t="s">
        <v>3</v>
      </c>
      <c r="AV926">
        <v>0</v>
      </c>
      <c r="AW926">
        <v>2</v>
      </c>
      <c r="AX926">
        <v>53553919</v>
      </c>
      <c r="AY926">
        <v>1</v>
      </c>
      <c r="AZ926">
        <v>0</v>
      </c>
      <c r="BA926">
        <v>856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Y926*Source!I455</f>
        <v>0</v>
      </c>
      <c r="CY926">
        <f>AA926</f>
        <v>443.98</v>
      </c>
      <c r="CZ926">
        <f>AE926</f>
        <v>72.31</v>
      </c>
      <c r="DA926">
        <f>AI926</f>
        <v>6.14</v>
      </c>
      <c r="DB926">
        <f>ROUND(ROUND(AT926*CZ926,2),2)</f>
        <v>318.16000000000003</v>
      </c>
      <c r="DC926">
        <f>ROUND(ROUND(AT926*AG926,2),2)</f>
        <v>0</v>
      </c>
    </row>
    <row r="927" spans="1:107" x14ac:dyDescent="0.2">
      <c r="A927">
        <f>ROW(Source!A455)</f>
        <v>455</v>
      </c>
      <c r="B927">
        <v>53551707</v>
      </c>
      <c r="C927">
        <v>53553907</v>
      </c>
      <c r="D927">
        <v>29109795</v>
      </c>
      <c r="E927">
        <v>1</v>
      </c>
      <c r="F927">
        <v>1</v>
      </c>
      <c r="G927">
        <v>1</v>
      </c>
      <c r="H927">
        <v>3</v>
      </c>
      <c r="I927" t="s">
        <v>1817</v>
      </c>
      <c r="J927" t="s">
        <v>1818</v>
      </c>
      <c r="K927" t="s">
        <v>1819</v>
      </c>
      <c r="L927">
        <v>1348</v>
      </c>
      <c r="N927">
        <v>1009</v>
      </c>
      <c r="O927" t="s">
        <v>26</v>
      </c>
      <c r="P927" t="s">
        <v>26</v>
      </c>
      <c r="Q927">
        <v>1000</v>
      </c>
      <c r="W927">
        <v>0</v>
      </c>
      <c r="X927">
        <v>-1330008606</v>
      </c>
      <c r="Y927">
        <v>2.9000000000000001E-2</v>
      </c>
      <c r="AA927">
        <v>17796.79</v>
      </c>
      <c r="AB927">
        <v>0</v>
      </c>
      <c r="AC927">
        <v>0</v>
      </c>
      <c r="AD927">
        <v>0</v>
      </c>
      <c r="AE927">
        <v>2898.5</v>
      </c>
      <c r="AF927">
        <v>0</v>
      </c>
      <c r="AG927">
        <v>0</v>
      </c>
      <c r="AH927">
        <v>0</v>
      </c>
      <c r="AI927">
        <v>6.14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2.9000000000000001E-2</v>
      </c>
      <c r="AU927" t="s">
        <v>3</v>
      </c>
      <c r="AV927">
        <v>0</v>
      </c>
      <c r="AW927">
        <v>2</v>
      </c>
      <c r="AX927">
        <v>53553920</v>
      </c>
      <c r="AY927">
        <v>1</v>
      </c>
      <c r="AZ927">
        <v>0</v>
      </c>
      <c r="BA927">
        <v>857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Y927*Source!I455</f>
        <v>0</v>
      </c>
      <c r="CY927">
        <f>AA927</f>
        <v>17796.79</v>
      </c>
      <c r="CZ927">
        <f>AE927</f>
        <v>2898.5</v>
      </c>
      <c r="DA927">
        <f>AI927</f>
        <v>6.14</v>
      </c>
      <c r="DB927">
        <f>ROUND(ROUND(AT927*CZ927,2),2)</f>
        <v>84.06</v>
      </c>
      <c r="DC927">
        <f>ROUND(ROUND(AT927*AG927,2),2)</f>
        <v>0</v>
      </c>
    </row>
    <row r="928" spans="1:107" x14ac:dyDescent="0.2">
      <c r="A928">
        <f>ROW(Source!A455)</f>
        <v>455</v>
      </c>
      <c r="B928">
        <v>53551707</v>
      </c>
      <c r="C928">
        <v>53553907</v>
      </c>
      <c r="D928">
        <v>29107800</v>
      </c>
      <c r="E928">
        <v>1</v>
      </c>
      <c r="F928">
        <v>1</v>
      </c>
      <c r="G928">
        <v>1</v>
      </c>
      <c r="H928">
        <v>3</v>
      </c>
      <c r="I928" t="s">
        <v>1698</v>
      </c>
      <c r="J928" t="s">
        <v>1699</v>
      </c>
      <c r="K928" t="s">
        <v>1700</v>
      </c>
      <c r="L928">
        <v>1346</v>
      </c>
      <c r="N928">
        <v>1009</v>
      </c>
      <c r="O928" t="s">
        <v>143</v>
      </c>
      <c r="P928" t="s">
        <v>143</v>
      </c>
      <c r="Q928">
        <v>1</v>
      </c>
      <c r="W928">
        <v>0</v>
      </c>
      <c r="X928">
        <v>644139035</v>
      </c>
      <c r="Y928">
        <v>0.15</v>
      </c>
      <c r="AA928">
        <v>11.11</v>
      </c>
      <c r="AB928">
        <v>0</v>
      </c>
      <c r="AC928">
        <v>0</v>
      </c>
      <c r="AD928">
        <v>0</v>
      </c>
      <c r="AE928">
        <v>1.81</v>
      </c>
      <c r="AF928">
        <v>0</v>
      </c>
      <c r="AG928">
        <v>0</v>
      </c>
      <c r="AH928">
        <v>0</v>
      </c>
      <c r="AI928">
        <v>6.14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0.15</v>
      </c>
      <c r="AU928" t="s">
        <v>3</v>
      </c>
      <c r="AV928">
        <v>0</v>
      </c>
      <c r="AW928">
        <v>2</v>
      </c>
      <c r="AX928">
        <v>53553921</v>
      </c>
      <c r="AY928">
        <v>1</v>
      </c>
      <c r="AZ928">
        <v>0</v>
      </c>
      <c r="BA928">
        <v>858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Y928*Source!I455</f>
        <v>0</v>
      </c>
      <c r="CY928">
        <f>AA928</f>
        <v>11.11</v>
      </c>
      <c r="CZ928">
        <f>AE928</f>
        <v>1.81</v>
      </c>
      <c r="DA928">
        <f>AI928</f>
        <v>6.14</v>
      </c>
      <c r="DB928">
        <f>ROUND(ROUND(AT928*CZ928,2),2)</f>
        <v>0.27</v>
      </c>
      <c r="DC928">
        <f>ROUND(ROUND(AT928*AG928,2),2)</f>
        <v>0</v>
      </c>
    </row>
    <row r="929" spans="1:107" x14ac:dyDescent="0.2">
      <c r="A929">
        <f>ROW(Source!A456)</f>
        <v>456</v>
      </c>
      <c r="B929">
        <v>53551706</v>
      </c>
      <c r="C929">
        <v>53553922</v>
      </c>
      <c r="D929">
        <v>18406785</v>
      </c>
      <c r="E929">
        <v>1</v>
      </c>
      <c r="F929">
        <v>1</v>
      </c>
      <c r="G929">
        <v>1</v>
      </c>
      <c r="H929">
        <v>1</v>
      </c>
      <c r="I929" t="s">
        <v>1621</v>
      </c>
      <c r="J929" t="s">
        <v>3</v>
      </c>
      <c r="K929" t="s">
        <v>1622</v>
      </c>
      <c r="L929">
        <v>1369</v>
      </c>
      <c r="N929">
        <v>1013</v>
      </c>
      <c r="O929" t="s">
        <v>1486</v>
      </c>
      <c r="P929" t="s">
        <v>1486</v>
      </c>
      <c r="Q929">
        <v>1</v>
      </c>
      <c r="W929">
        <v>0</v>
      </c>
      <c r="X929">
        <v>645971194</v>
      </c>
      <c r="Y929">
        <v>44.475674999999995</v>
      </c>
      <c r="AA929">
        <v>0</v>
      </c>
      <c r="AB929">
        <v>0</v>
      </c>
      <c r="AC929">
        <v>0</v>
      </c>
      <c r="AD929">
        <v>312.23</v>
      </c>
      <c r="AE929">
        <v>0</v>
      </c>
      <c r="AF929">
        <v>0</v>
      </c>
      <c r="AG929">
        <v>0</v>
      </c>
      <c r="AH929">
        <v>312.23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1</v>
      </c>
      <c r="AQ929">
        <v>0</v>
      </c>
      <c r="AR929">
        <v>0</v>
      </c>
      <c r="AS929" t="s">
        <v>3</v>
      </c>
      <c r="AT929">
        <v>33.630000000000003</v>
      </c>
      <c r="AU929" t="s">
        <v>62</v>
      </c>
      <c r="AV929">
        <v>1</v>
      </c>
      <c r="AW929">
        <v>2</v>
      </c>
      <c r="AX929">
        <v>53553936</v>
      </c>
      <c r="AY929">
        <v>2</v>
      </c>
      <c r="AZ929">
        <v>137216</v>
      </c>
      <c r="BA929">
        <v>859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Y929*Source!I456</f>
        <v>219.96779341499999</v>
      </c>
      <c r="CY929">
        <f>AD929</f>
        <v>312.23</v>
      </c>
      <c r="CZ929">
        <f>AH929</f>
        <v>312.23</v>
      </c>
      <c r="DA929">
        <f>AL929</f>
        <v>1</v>
      </c>
      <c r="DB929">
        <f>ROUND((ROUND(AT929*CZ929,2)*ROUND((1.15*1.15),7)),2)</f>
        <v>13886.63</v>
      </c>
      <c r="DC929">
        <f>ROUND((ROUND(AT929*AG929,2)*ROUND((1.15*1.15),7)),2)</f>
        <v>0</v>
      </c>
    </row>
    <row r="930" spans="1:107" x14ac:dyDescent="0.2">
      <c r="A930">
        <f>ROW(Source!A456)</f>
        <v>456</v>
      </c>
      <c r="B930">
        <v>53551706</v>
      </c>
      <c r="C930">
        <v>53553922</v>
      </c>
      <c r="D930">
        <v>121548</v>
      </c>
      <c r="E930">
        <v>1</v>
      </c>
      <c r="F930">
        <v>1</v>
      </c>
      <c r="G930">
        <v>1</v>
      </c>
      <c r="H930">
        <v>1</v>
      </c>
      <c r="I930" t="s">
        <v>31</v>
      </c>
      <c r="J930" t="s">
        <v>3</v>
      </c>
      <c r="K930" t="s">
        <v>1489</v>
      </c>
      <c r="L930">
        <v>608254</v>
      </c>
      <c r="N930">
        <v>1013</v>
      </c>
      <c r="O930" t="s">
        <v>1490</v>
      </c>
      <c r="P930" t="s">
        <v>1490</v>
      </c>
      <c r="Q930">
        <v>1</v>
      </c>
      <c r="W930">
        <v>0</v>
      </c>
      <c r="X930">
        <v>-185737400</v>
      </c>
      <c r="Y930">
        <v>1.4374999999999999E-2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1</v>
      </c>
      <c r="AQ930">
        <v>0</v>
      </c>
      <c r="AR930">
        <v>0</v>
      </c>
      <c r="AS930" t="s">
        <v>3</v>
      </c>
      <c r="AT930">
        <v>0.01</v>
      </c>
      <c r="AU930" t="s">
        <v>61</v>
      </c>
      <c r="AV930">
        <v>2</v>
      </c>
      <c r="AW930">
        <v>2</v>
      </c>
      <c r="AX930">
        <v>53553937</v>
      </c>
      <c r="AY930">
        <v>1</v>
      </c>
      <c r="AZ930">
        <v>6144</v>
      </c>
      <c r="BA930">
        <v>860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Y930*Source!I456</f>
        <v>7.1095875000000003E-2</v>
      </c>
      <c r="CY930">
        <f>AD930</f>
        <v>0</v>
      </c>
      <c r="CZ930">
        <f>AH930</f>
        <v>0</v>
      </c>
      <c r="DA930">
        <f>AL930</f>
        <v>1</v>
      </c>
      <c r="DB930">
        <f>ROUND((ROUND(AT930*CZ930,2)*ROUND((1.25*1.15),7)),2)</f>
        <v>0</v>
      </c>
      <c r="DC930">
        <f>ROUND((ROUND(AT930*AG930,2)*ROUND((1.25*1.15),7)),2)</f>
        <v>0</v>
      </c>
    </row>
    <row r="931" spans="1:107" x14ac:dyDescent="0.2">
      <c r="A931">
        <f>ROW(Source!A456)</f>
        <v>456</v>
      </c>
      <c r="B931">
        <v>53551706</v>
      </c>
      <c r="C931">
        <v>53553922</v>
      </c>
      <c r="D931">
        <v>29172556</v>
      </c>
      <c r="E931">
        <v>1</v>
      </c>
      <c r="F931">
        <v>1</v>
      </c>
      <c r="G931">
        <v>1</v>
      </c>
      <c r="H931">
        <v>2</v>
      </c>
      <c r="I931" t="s">
        <v>1647</v>
      </c>
      <c r="J931" t="s">
        <v>1667</v>
      </c>
      <c r="K931" t="s">
        <v>1649</v>
      </c>
      <c r="L931">
        <v>1368</v>
      </c>
      <c r="N931">
        <v>1011</v>
      </c>
      <c r="O931" t="s">
        <v>1494</v>
      </c>
      <c r="P931" t="s">
        <v>1494</v>
      </c>
      <c r="Q931">
        <v>1</v>
      </c>
      <c r="W931">
        <v>0</v>
      </c>
      <c r="X931">
        <v>344519037</v>
      </c>
      <c r="Y931">
        <v>1.4374999999999999E-2</v>
      </c>
      <c r="AA931">
        <v>0</v>
      </c>
      <c r="AB931">
        <v>31.26</v>
      </c>
      <c r="AC931">
        <v>13.5</v>
      </c>
      <c r="AD931">
        <v>0</v>
      </c>
      <c r="AE931">
        <v>0</v>
      </c>
      <c r="AF931">
        <v>31.26</v>
      </c>
      <c r="AG931">
        <v>13.5</v>
      </c>
      <c r="AH931">
        <v>0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1</v>
      </c>
      <c r="AQ931">
        <v>0</v>
      </c>
      <c r="AR931">
        <v>0</v>
      </c>
      <c r="AS931" t="s">
        <v>3</v>
      </c>
      <c r="AT931">
        <v>0.01</v>
      </c>
      <c r="AU931" t="s">
        <v>61</v>
      </c>
      <c r="AV931">
        <v>0</v>
      </c>
      <c r="AW931">
        <v>2</v>
      </c>
      <c r="AX931">
        <v>53553938</v>
      </c>
      <c r="AY931">
        <v>1</v>
      </c>
      <c r="AZ931">
        <v>6144</v>
      </c>
      <c r="BA931">
        <v>861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Y931*Source!I456</f>
        <v>7.1095875000000003E-2</v>
      </c>
      <c r="CY931">
        <f>AB931</f>
        <v>31.26</v>
      </c>
      <c r="CZ931">
        <f>AF931</f>
        <v>31.26</v>
      </c>
      <c r="DA931">
        <f>AJ931</f>
        <v>1</v>
      </c>
      <c r="DB931">
        <f>ROUND((ROUND(AT931*CZ931,2)*ROUND((1.25*1.15),7)),2)</f>
        <v>0.45</v>
      </c>
      <c r="DC931">
        <f>ROUND((ROUND(AT931*AG931,2)*ROUND((1.25*1.15),7)),2)</f>
        <v>0.2</v>
      </c>
    </row>
    <row r="932" spans="1:107" x14ac:dyDescent="0.2">
      <c r="A932">
        <f>ROW(Source!A456)</f>
        <v>456</v>
      </c>
      <c r="B932">
        <v>53551706</v>
      </c>
      <c r="C932">
        <v>53553922</v>
      </c>
      <c r="D932">
        <v>29174913</v>
      </c>
      <c r="E932">
        <v>1</v>
      </c>
      <c r="F932">
        <v>1</v>
      </c>
      <c r="G932">
        <v>1</v>
      </c>
      <c r="H932">
        <v>2</v>
      </c>
      <c r="I932" t="s">
        <v>1513</v>
      </c>
      <c r="J932" t="s">
        <v>1514</v>
      </c>
      <c r="K932" t="s">
        <v>1515</v>
      </c>
      <c r="L932">
        <v>1368</v>
      </c>
      <c r="N932">
        <v>1011</v>
      </c>
      <c r="O932" t="s">
        <v>1494</v>
      </c>
      <c r="P932" t="s">
        <v>1494</v>
      </c>
      <c r="Q932">
        <v>1</v>
      </c>
      <c r="W932">
        <v>0</v>
      </c>
      <c r="X932">
        <v>1230759911</v>
      </c>
      <c r="Y932">
        <v>1.4374999999999999E-2</v>
      </c>
      <c r="AA932">
        <v>0</v>
      </c>
      <c r="AB932">
        <v>87.17</v>
      </c>
      <c r="AC932">
        <v>11.6</v>
      </c>
      <c r="AD932">
        <v>0</v>
      </c>
      <c r="AE932">
        <v>0</v>
      </c>
      <c r="AF932">
        <v>87.17</v>
      </c>
      <c r="AG932">
        <v>11.6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1</v>
      </c>
      <c r="AQ932">
        <v>0</v>
      </c>
      <c r="AR932">
        <v>0</v>
      </c>
      <c r="AS932" t="s">
        <v>3</v>
      </c>
      <c r="AT932">
        <v>0.01</v>
      </c>
      <c r="AU932" t="s">
        <v>61</v>
      </c>
      <c r="AV932">
        <v>0</v>
      </c>
      <c r="AW932">
        <v>2</v>
      </c>
      <c r="AX932">
        <v>53553939</v>
      </c>
      <c r="AY932">
        <v>1</v>
      </c>
      <c r="AZ932">
        <v>6144</v>
      </c>
      <c r="BA932">
        <v>862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Y932*Source!I456</f>
        <v>7.1095875000000003E-2</v>
      </c>
      <c r="CY932">
        <f>AB932</f>
        <v>87.17</v>
      </c>
      <c r="CZ932">
        <f>AF932</f>
        <v>87.17</v>
      </c>
      <c r="DA932">
        <f>AJ932</f>
        <v>1</v>
      </c>
      <c r="DB932">
        <f>ROUND((ROUND(AT932*CZ932,2)*ROUND((1.25*1.15),7)),2)</f>
        <v>1.25</v>
      </c>
      <c r="DC932">
        <f>ROUND((ROUND(AT932*AG932,2)*ROUND((1.25*1.15),7)),2)</f>
        <v>0.17</v>
      </c>
    </row>
    <row r="933" spans="1:107" x14ac:dyDescent="0.2">
      <c r="A933">
        <f>ROW(Source!A456)</f>
        <v>456</v>
      </c>
      <c r="B933">
        <v>53551706</v>
      </c>
      <c r="C933">
        <v>53553922</v>
      </c>
      <c r="D933">
        <v>29109797</v>
      </c>
      <c r="E933">
        <v>1</v>
      </c>
      <c r="F933">
        <v>1</v>
      </c>
      <c r="G933">
        <v>1</v>
      </c>
      <c r="H933">
        <v>3</v>
      </c>
      <c r="I933" t="s">
        <v>1820</v>
      </c>
      <c r="J933" t="s">
        <v>1821</v>
      </c>
      <c r="K933" t="s">
        <v>1822</v>
      </c>
      <c r="L933">
        <v>1348</v>
      </c>
      <c r="N933">
        <v>1009</v>
      </c>
      <c r="O933" t="s">
        <v>26</v>
      </c>
      <c r="P933" t="s">
        <v>26</v>
      </c>
      <c r="Q933">
        <v>1000</v>
      </c>
      <c r="W933">
        <v>0</v>
      </c>
      <c r="X933">
        <v>-1515146857</v>
      </c>
      <c r="Y933">
        <v>6.7000000000000002E-3</v>
      </c>
      <c r="AA933">
        <v>4294.0200000000004</v>
      </c>
      <c r="AB933">
        <v>0</v>
      </c>
      <c r="AC933">
        <v>0</v>
      </c>
      <c r="AD933">
        <v>0</v>
      </c>
      <c r="AE933">
        <v>4294.0200000000004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6.7000000000000002E-3</v>
      </c>
      <c r="AU933" t="s">
        <v>3</v>
      </c>
      <c r="AV933">
        <v>0</v>
      </c>
      <c r="AW933">
        <v>2</v>
      </c>
      <c r="AX933">
        <v>53553940</v>
      </c>
      <c r="AY933">
        <v>1</v>
      </c>
      <c r="AZ933">
        <v>0</v>
      </c>
      <c r="BA933">
        <v>863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Y933*Source!I456</f>
        <v>3.3136860000000004E-2</v>
      </c>
      <c r="CY933">
        <f t="shared" ref="CY933:CY941" si="192">AA933</f>
        <v>4294.0200000000004</v>
      </c>
      <c r="CZ933">
        <f t="shared" ref="CZ933:CZ941" si="193">AE933</f>
        <v>4294.0200000000004</v>
      </c>
      <c r="DA933">
        <f t="shared" ref="DA933:DA941" si="194">AI933</f>
        <v>1</v>
      </c>
      <c r="DB933">
        <f t="shared" ref="DB933:DB941" si="195">ROUND(ROUND(AT933*CZ933,2),2)</f>
        <v>28.77</v>
      </c>
      <c r="DC933">
        <f t="shared" ref="DC933:DC941" si="196">ROUND(ROUND(AT933*AG933,2),2)</f>
        <v>0</v>
      </c>
    </row>
    <row r="934" spans="1:107" x14ac:dyDescent="0.2">
      <c r="A934">
        <f>ROW(Source!A456)</f>
        <v>456</v>
      </c>
      <c r="B934">
        <v>53551706</v>
      </c>
      <c r="C934">
        <v>53553922</v>
      </c>
      <c r="D934">
        <v>29107800</v>
      </c>
      <c r="E934">
        <v>1</v>
      </c>
      <c r="F934">
        <v>1</v>
      </c>
      <c r="G934">
        <v>1</v>
      </c>
      <c r="H934">
        <v>3</v>
      </c>
      <c r="I934" t="s">
        <v>1698</v>
      </c>
      <c r="J934" t="s">
        <v>1699</v>
      </c>
      <c r="K934" t="s">
        <v>1700</v>
      </c>
      <c r="L934">
        <v>1346</v>
      </c>
      <c r="N934">
        <v>1009</v>
      </c>
      <c r="O934" t="s">
        <v>143</v>
      </c>
      <c r="P934" t="s">
        <v>143</v>
      </c>
      <c r="Q934">
        <v>1</v>
      </c>
      <c r="W934">
        <v>0</v>
      </c>
      <c r="X934">
        <v>644139035</v>
      </c>
      <c r="Y934">
        <v>0.01</v>
      </c>
      <c r="AA934">
        <v>1.81</v>
      </c>
      <c r="AB934">
        <v>0</v>
      </c>
      <c r="AC934">
        <v>0</v>
      </c>
      <c r="AD934">
        <v>0</v>
      </c>
      <c r="AE934">
        <v>1.81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0.01</v>
      </c>
      <c r="AU934" t="s">
        <v>3</v>
      </c>
      <c r="AV934">
        <v>0</v>
      </c>
      <c r="AW934">
        <v>2</v>
      </c>
      <c r="AX934">
        <v>53553941</v>
      </c>
      <c r="AY934">
        <v>1</v>
      </c>
      <c r="AZ934">
        <v>0</v>
      </c>
      <c r="BA934">
        <v>864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Y934*Source!I456</f>
        <v>4.9458000000000002E-2</v>
      </c>
      <c r="CY934">
        <f t="shared" si="192"/>
        <v>1.81</v>
      </c>
      <c r="CZ934">
        <f t="shared" si="193"/>
        <v>1.81</v>
      </c>
      <c r="DA934">
        <f t="shared" si="194"/>
        <v>1</v>
      </c>
      <c r="DB934">
        <f t="shared" si="195"/>
        <v>0.02</v>
      </c>
      <c r="DC934">
        <f t="shared" si="196"/>
        <v>0</v>
      </c>
    </row>
    <row r="935" spans="1:107" x14ac:dyDescent="0.2">
      <c r="A935">
        <f>ROW(Source!A456)</f>
        <v>456</v>
      </c>
      <c r="B935">
        <v>53551706</v>
      </c>
      <c r="C935">
        <v>53553922</v>
      </c>
      <c r="D935">
        <v>29109390</v>
      </c>
      <c r="E935">
        <v>1</v>
      </c>
      <c r="F935">
        <v>1</v>
      </c>
      <c r="G935">
        <v>1</v>
      </c>
      <c r="H935">
        <v>3</v>
      </c>
      <c r="I935" t="s">
        <v>536</v>
      </c>
      <c r="J935" t="s">
        <v>538</v>
      </c>
      <c r="K935" t="s">
        <v>537</v>
      </c>
      <c r="L935">
        <v>1348</v>
      </c>
      <c r="N935">
        <v>1009</v>
      </c>
      <c r="O935" t="s">
        <v>26</v>
      </c>
      <c r="P935" t="s">
        <v>26</v>
      </c>
      <c r="Q935">
        <v>1000</v>
      </c>
      <c r="W935">
        <v>1</v>
      </c>
      <c r="X935">
        <v>-768345308</v>
      </c>
      <c r="Y935">
        <v>-2E-3</v>
      </c>
      <c r="AA935">
        <v>25990</v>
      </c>
      <c r="AB935">
        <v>0</v>
      </c>
      <c r="AC935">
        <v>0</v>
      </c>
      <c r="AD935">
        <v>0</v>
      </c>
      <c r="AE935">
        <v>25990</v>
      </c>
      <c r="AF935">
        <v>0</v>
      </c>
      <c r="AG935">
        <v>0</v>
      </c>
      <c r="AH935">
        <v>0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-2E-3</v>
      </c>
      <c r="AU935" t="s">
        <v>3</v>
      </c>
      <c r="AV935">
        <v>0</v>
      </c>
      <c r="AW935">
        <v>2</v>
      </c>
      <c r="AX935">
        <v>53553942</v>
      </c>
      <c r="AY935">
        <v>1</v>
      </c>
      <c r="AZ935">
        <v>6144</v>
      </c>
      <c r="BA935">
        <v>865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Y935*Source!I456</f>
        <v>-9.8916000000000004E-3</v>
      </c>
      <c r="CY935">
        <f t="shared" si="192"/>
        <v>25990</v>
      </c>
      <c r="CZ935">
        <f t="shared" si="193"/>
        <v>25990</v>
      </c>
      <c r="DA935">
        <f t="shared" si="194"/>
        <v>1</v>
      </c>
      <c r="DB935">
        <f t="shared" si="195"/>
        <v>-51.98</v>
      </c>
      <c r="DC935">
        <f t="shared" si="196"/>
        <v>0</v>
      </c>
    </row>
    <row r="936" spans="1:107" x14ac:dyDescent="0.2">
      <c r="A936">
        <f>ROW(Source!A456)</f>
        <v>456</v>
      </c>
      <c r="B936">
        <v>53551706</v>
      </c>
      <c r="C936">
        <v>53553922</v>
      </c>
      <c r="D936">
        <v>29107769</v>
      </c>
      <c r="E936">
        <v>1</v>
      </c>
      <c r="F936">
        <v>1</v>
      </c>
      <c r="G936">
        <v>1</v>
      </c>
      <c r="H936">
        <v>3</v>
      </c>
      <c r="I936" t="s">
        <v>1823</v>
      </c>
      <c r="J936" t="s">
        <v>1824</v>
      </c>
      <c r="K936" t="s">
        <v>1825</v>
      </c>
      <c r="L936">
        <v>1348</v>
      </c>
      <c r="N936">
        <v>1009</v>
      </c>
      <c r="O936" t="s">
        <v>26</v>
      </c>
      <c r="P936" t="s">
        <v>26</v>
      </c>
      <c r="Q936">
        <v>1000</v>
      </c>
      <c r="W936">
        <v>0</v>
      </c>
      <c r="X936">
        <v>215346041</v>
      </c>
      <c r="Y936">
        <v>7.1000000000000004E-3</v>
      </c>
      <c r="AA936">
        <v>5649.99</v>
      </c>
      <c r="AB936">
        <v>0</v>
      </c>
      <c r="AC936">
        <v>0</v>
      </c>
      <c r="AD936">
        <v>0</v>
      </c>
      <c r="AE936">
        <v>5649.99</v>
      </c>
      <c r="AF936">
        <v>0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7.1000000000000004E-3</v>
      </c>
      <c r="AU936" t="s">
        <v>3</v>
      </c>
      <c r="AV936">
        <v>0</v>
      </c>
      <c r="AW936">
        <v>2</v>
      </c>
      <c r="AX936">
        <v>53553943</v>
      </c>
      <c r="AY936">
        <v>1</v>
      </c>
      <c r="AZ936">
        <v>0</v>
      </c>
      <c r="BA936">
        <v>866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Y936*Source!I456</f>
        <v>3.5115180000000003E-2</v>
      </c>
      <c r="CY936">
        <f t="shared" si="192"/>
        <v>5649.99</v>
      </c>
      <c r="CZ936">
        <f t="shared" si="193"/>
        <v>5649.99</v>
      </c>
      <c r="DA936">
        <f t="shared" si="194"/>
        <v>1</v>
      </c>
      <c r="DB936">
        <f t="shared" si="195"/>
        <v>40.11</v>
      </c>
      <c r="DC936">
        <f t="shared" si="196"/>
        <v>0</v>
      </c>
    </row>
    <row r="937" spans="1:107" x14ac:dyDescent="0.2">
      <c r="A937">
        <f>ROW(Source!A456)</f>
        <v>456</v>
      </c>
      <c r="B937">
        <v>53551706</v>
      </c>
      <c r="C937">
        <v>53553922</v>
      </c>
      <c r="D937">
        <v>29109600</v>
      </c>
      <c r="E937">
        <v>1</v>
      </c>
      <c r="F937">
        <v>1</v>
      </c>
      <c r="G937">
        <v>1</v>
      </c>
      <c r="H937">
        <v>3</v>
      </c>
      <c r="I937" t="s">
        <v>532</v>
      </c>
      <c r="J937" t="s">
        <v>534</v>
      </c>
      <c r="K937" t="s">
        <v>533</v>
      </c>
      <c r="L937">
        <v>1328</v>
      </c>
      <c r="N937">
        <v>1005</v>
      </c>
      <c r="O937" t="s">
        <v>396</v>
      </c>
      <c r="P937" t="s">
        <v>396</v>
      </c>
      <c r="Q937">
        <v>100</v>
      </c>
      <c r="W937">
        <v>1</v>
      </c>
      <c r="X937">
        <v>1012483798</v>
      </c>
      <c r="Y937">
        <v>-1.1299999999999999</v>
      </c>
      <c r="AA937">
        <v>458</v>
      </c>
      <c r="AB937">
        <v>0</v>
      </c>
      <c r="AC937">
        <v>0</v>
      </c>
      <c r="AD937">
        <v>0</v>
      </c>
      <c r="AE937">
        <v>458</v>
      </c>
      <c r="AF937">
        <v>0</v>
      </c>
      <c r="AG937">
        <v>0</v>
      </c>
      <c r="AH937">
        <v>0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-1.1299999999999999</v>
      </c>
      <c r="AU937" t="s">
        <v>3</v>
      </c>
      <c r="AV937">
        <v>0</v>
      </c>
      <c r="AW937">
        <v>2</v>
      </c>
      <c r="AX937">
        <v>53553944</v>
      </c>
      <c r="AY937">
        <v>1</v>
      </c>
      <c r="AZ937">
        <v>6144</v>
      </c>
      <c r="BA937">
        <v>867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Y937*Source!I456</f>
        <v>-5.5887539999999998</v>
      </c>
      <c r="CY937">
        <f t="shared" si="192"/>
        <v>458</v>
      </c>
      <c r="CZ937">
        <f t="shared" si="193"/>
        <v>458</v>
      </c>
      <c r="DA937">
        <f t="shared" si="194"/>
        <v>1</v>
      </c>
      <c r="DB937">
        <f t="shared" si="195"/>
        <v>-517.54</v>
      </c>
      <c r="DC937">
        <f t="shared" si="196"/>
        <v>0</v>
      </c>
    </row>
    <row r="938" spans="1:107" x14ac:dyDescent="0.2">
      <c r="A938">
        <f>ROW(Source!A456)</f>
        <v>456</v>
      </c>
      <c r="B938">
        <v>53551706</v>
      </c>
      <c r="C938">
        <v>53553922</v>
      </c>
      <c r="D938">
        <v>38250328</v>
      </c>
      <c r="E938">
        <v>1</v>
      </c>
      <c r="F938">
        <v>1</v>
      </c>
      <c r="G938">
        <v>1</v>
      </c>
      <c r="H938">
        <v>3</v>
      </c>
      <c r="I938" t="s">
        <v>540</v>
      </c>
      <c r="J938" t="s">
        <v>543</v>
      </c>
      <c r="K938" t="s">
        <v>541</v>
      </c>
      <c r="L938">
        <v>1330</v>
      </c>
      <c r="N938">
        <v>1005</v>
      </c>
      <c r="O938" t="s">
        <v>542</v>
      </c>
      <c r="P938" t="s">
        <v>542</v>
      </c>
      <c r="Q938">
        <v>10</v>
      </c>
      <c r="W938">
        <v>0</v>
      </c>
      <c r="X938">
        <v>-159642765</v>
      </c>
      <c r="Y938">
        <v>11.3</v>
      </c>
      <c r="AA938">
        <v>330.5</v>
      </c>
      <c r="AB938">
        <v>0</v>
      </c>
      <c r="AC938">
        <v>0</v>
      </c>
      <c r="AD938">
        <v>0</v>
      </c>
      <c r="AE938">
        <v>330.5</v>
      </c>
      <c r="AF938">
        <v>0</v>
      </c>
      <c r="AG938">
        <v>0</v>
      </c>
      <c r="AH938">
        <v>0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0</v>
      </c>
      <c r="AP938">
        <v>0</v>
      </c>
      <c r="AQ938">
        <v>0</v>
      </c>
      <c r="AR938">
        <v>0</v>
      </c>
      <c r="AS938" t="s">
        <v>3</v>
      </c>
      <c r="AT938">
        <v>11.3</v>
      </c>
      <c r="AU938" t="s">
        <v>3</v>
      </c>
      <c r="AV938">
        <v>0</v>
      </c>
      <c r="AW938">
        <v>1</v>
      </c>
      <c r="AX938">
        <v>-1</v>
      </c>
      <c r="AY938">
        <v>0</v>
      </c>
      <c r="AZ938">
        <v>0</v>
      </c>
      <c r="BA938" t="s">
        <v>3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Y938*Source!I456</f>
        <v>55.887540000000008</v>
      </c>
      <c r="CY938">
        <f t="shared" si="192"/>
        <v>330.5</v>
      </c>
      <c r="CZ938">
        <f t="shared" si="193"/>
        <v>330.5</v>
      </c>
      <c r="DA938">
        <f t="shared" si="194"/>
        <v>1</v>
      </c>
      <c r="DB938">
        <f t="shared" si="195"/>
        <v>3734.65</v>
      </c>
      <c r="DC938">
        <f t="shared" si="196"/>
        <v>0</v>
      </c>
    </row>
    <row r="939" spans="1:107" x14ac:dyDescent="0.2">
      <c r="A939">
        <f>ROW(Source!A456)</f>
        <v>456</v>
      </c>
      <c r="B939">
        <v>53551706</v>
      </c>
      <c r="C939">
        <v>53553922</v>
      </c>
      <c r="D939">
        <v>29109401</v>
      </c>
      <c r="E939">
        <v>1</v>
      </c>
      <c r="F939">
        <v>1</v>
      </c>
      <c r="G939">
        <v>1</v>
      </c>
      <c r="H939">
        <v>3</v>
      </c>
      <c r="I939" t="s">
        <v>545</v>
      </c>
      <c r="J939" t="s">
        <v>547</v>
      </c>
      <c r="K939" t="s">
        <v>546</v>
      </c>
      <c r="L939">
        <v>1346</v>
      </c>
      <c r="N939">
        <v>1009</v>
      </c>
      <c r="O939" t="s">
        <v>143</v>
      </c>
      <c r="P939" t="s">
        <v>143</v>
      </c>
      <c r="Q939">
        <v>1</v>
      </c>
      <c r="W939">
        <v>0</v>
      </c>
      <c r="X939">
        <v>-1115347845</v>
      </c>
      <c r="Y939">
        <v>20</v>
      </c>
      <c r="AA939">
        <v>114.81</v>
      </c>
      <c r="AB939">
        <v>0</v>
      </c>
      <c r="AC939">
        <v>0</v>
      </c>
      <c r="AD939">
        <v>0</v>
      </c>
      <c r="AE939">
        <v>114.81</v>
      </c>
      <c r="AF939">
        <v>0</v>
      </c>
      <c r="AG939">
        <v>0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0</v>
      </c>
      <c r="AP939">
        <v>0</v>
      </c>
      <c r="AQ939">
        <v>0</v>
      </c>
      <c r="AR939">
        <v>0</v>
      </c>
      <c r="AS939" t="s">
        <v>3</v>
      </c>
      <c r="AT939">
        <v>20</v>
      </c>
      <c r="AU939" t="s">
        <v>3</v>
      </c>
      <c r="AV939">
        <v>0</v>
      </c>
      <c r="AW939">
        <v>1</v>
      </c>
      <c r="AX939">
        <v>-1</v>
      </c>
      <c r="AY939">
        <v>0</v>
      </c>
      <c r="AZ939">
        <v>0</v>
      </c>
      <c r="BA939" t="s">
        <v>3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Y939*Source!I456</f>
        <v>98.915999999999997</v>
      </c>
      <c r="CY939">
        <f t="shared" si="192"/>
        <v>114.81</v>
      </c>
      <c r="CZ939">
        <f t="shared" si="193"/>
        <v>114.81</v>
      </c>
      <c r="DA939">
        <f t="shared" si="194"/>
        <v>1</v>
      </c>
      <c r="DB939">
        <f t="shared" si="195"/>
        <v>2296.1999999999998</v>
      </c>
      <c r="DC939">
        <f t="shared" si="196"/>
        <v>0</v>
      </c>
    </row>
    <row r="940" spans="1:107" x14ac:dyDescent="0.2">
      <c r="A940">
        <f>ROW(Source!A456)</f>
        <v>456</v>
      </c>
      <c r="B940">
        <v>53551706</v>
      </c>
      <c r="C940">
        <v>53553922</v>
      </c>
      <c r="D940">
        <v>29149868</v>
      </c>
      <c r="E940">
        <v>1</v>
      </c>
      <c r="F940">
        <v>1</v>
      </c>
      <c r="G940">
        <v>1</v>
      </c>
      <c r="H940">
        <v>3</v>
      </c>
      <c r="I940" t="s">
        <v>1826</v>
      </c>
      <c r="J940" t="s">
        <v>1827</v>
      </c>
      <c r="K940" t="s">
        <v>1828</v>
      </c>
      <c r="L940">
        <v>1339</v>
      </c>
      <c r="N940">
        <v>1007</v>
      </c>
      <c r="O940" t="s">
        <v>425</v>
      </c>
      <c r="P940" t="s">
        <v>425</v>
      </c>
      <c r="Q940">
        <v>1</v>
      </c>
      <c r="W940">
        <v>0</v>
      </c>
      <c r="X940">
        <v>-1761274876</v>
      </c>
      <c r="Y940">
        <v>4.0000000000000002E-4</v>
      </c>
      <c r="AA940">
        <v>74.59</v>
      </c>
      <c r="AB940">
        <v>0</v>
      </c>
      <c r="AC940">
        <v>0</v>
      </c>
      <c r="AD940">
        <v>0</v>
      </c>
      <c r="AE940">
        <v>74.59</v>
      </c>
      <c r="AF940">
        <v>0</v>
      </c>
      <c r="AG940">
        <v>0</v>
      </c>
      <c r="AH940">
        <v>0</v>
      </c>
      <c r="AI940">
        <v>1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4.0000000000000002E-4</v>
      </c>
      <c r="AU940" t="s">
        <v>3</v>
      </c>
      <c r="AV940">
        <v>0</v>
      </c>
      <c r="AW940">
        <v>2</v>
      </c>
      <c r="AX940">
        <v>53553945</v>
      </c>
      <c r="AY940">
        <v>1</v>
      </c>
      <c r="AZ940">
        <v>0</v>
      </c>
      <c r="BA940">
        <v>868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Y940*Source!I456</f>
        <v>1.97832E-3</v>
      </c>
      <c r="CY940">
        <f t="shared" si="192"/>
        <v>74.59</v>
      </c>
      <c r="CZ940">
        <f t="shared" si="193"/>
        <v>74.59</v>
      </c>
      <c r="DA940">
        <f t="shared" si="194"/>
        <v>1</v>
      </c>
      <c r="DB940">
        <f t="shared" si="195"/>
        <v>0.03</v>
      </c>
      <c r="DC940">
        <f t="shared" si="196"/>
        <v>0</v>
      </c>
    </row>
    <row r="941" spans="1:107" x14ac:dyDescent="0.2">
      <c r="A941">
        <f>ROW(Source!A456)</f>
        <v>456</v>
      </c>
      <c r="B941">
        <v>53551706</v>
      </c>
      <c r="C941">
        <v>53553922</v>
      </c>
      <c r="D941">
        <v>29150040</v>
      </c>
      <c r="E941">
        <v>1</v>
      </c>
      <c r="F941">
        <v>1</v>
      </c>
      <c r="G941">
        <v>1</v>
      </c>
      <c r="H941">
        <v>3</v>
      </c>
      <c r="I941" t="s">
        <v>1576</v>
      </c>
      <c r="J941" t="s">
        <v>1577</v>
      </c>
      <c r="K941" t="s">
        <v>1578</v>
      </c>
      <c r="L941">
        <v>1339</v>
      </c>
      <c r="N941">
        <v>1007</v>
      </c>
      <c r="O941" t="s">
        <v>425</v>
      </c>
      <c r="P941" t="s">
        <v>425</v>
      </c>
      <c r="Q941">
        <v>1</v>
      </c>
      <c r="W941">
        <v>0</v>
      </c>
      <c r="X941">
        <v>619799737</v>
      </c>
      <c r="Y941">
        <v>0.01</v>
      </c>
      <c r="AA941">
        <v>2.44</v>
      </c>
      <c r="AB941">
        <v>0</v>
      </c>
      <c r="AC941">
        <v>0</v>
      </c>
      <c r="AD941">
        <v>0</v>
      </c>
      <c r="AE941">
        <v>2.44</v>
      </c>
      <c r="AF941">
        <v>0</v>
      </c>
      <c r="AG941">
        <v>0</v>
      </c>
      <c r="AH941">
        <v>0</v>
      </c>
      <c r="AI941">
        <v>1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0.01</v>
      </c>
      <c r="AU941" t="s">
        <v>3</v>
      </c>
      <c r="AV941">
        <v>0</v>
      </c>
      <c r="AW941">
        <v>2</v>
      </c>
      <c r="AX941">
        <v>53553946</v>
      </c>
      <c r="AY941">
        <v>1</v>
      </c>
      <c r="AZ941">
        <v>0</v>
      </c>
      <c r="BA941">
        <v>869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Y941*Source!I456</f>
        <v>4.9458000000000002E-2</v>
      </c>
      <c r="CY941">
        <f t="shared" si="192"/>
        <v>2.44</v>
      </c>
      <c r="CZ941">
        <f t="shared" si="193"/>
        <v>2.44</v>
      </c>
      <c r="DA941">
        <f t="shared" si="194"/>
        <v>1</v>
      </c>
      <c r="DB941">
        <f t="shared" si="195"/>
        <v>0.02</v>
      </c>
      <c r="DC941">
        <f t="shared" si="196"/>
        <v>0</v>
      </c>
    </row>
    <row r="942" spans="1:107" x14ac:dyDescent="0.2">
      <c r="A942">
        <f>ROW(Source!A457)</f>
        <v>457</v>
      </c>
      <c r="B942">
        <v>53551707</v>
      </c>
      <c r="C942">
        <v>53553922</v>
      </c>
      <c r="D942">
        <v>18406785</v>
      </c>
      <c r="E942">
        <v>1</v>
      </c>
      <c r="F942">
        <v>1</v>
      </c>
      <c r="G942">
        <v>1</v>
      </c>
      <c r="H942">
        <v>1</v>
      </c>
      <c r="I942" t="s">
        <v>1621</v>
      </c>
      <c r="J942" t="s">
        <v>3</v>
      </c>
      <c r="K942" t="s">
        <v>1622</v>
      </c>
      <c r="L942">
        <v>1369</v>
      </c>
      <c r="N942">
        <v>1013</v>
      </c>
      <c r="O942" t="s">
        <v>1486</v>
      </c>
      <c r="P942" t="s">
        <v>1486</v>
      </c>
      <c r="Q942">
        <v>1</v>
      </c>
      <c r="W942">
        <v>0</v>
      </c>
      <c r="X942">
        <v>645971194</v>
      </c>
      <c r="Y942">
        <v>44.475674999999995</v>
      </c>
      <c r="AA942">
        <v>0</v>
      </c>
      <c r="AB942">
        <v>0</v>
      </c>
      <c r="AC942">
        <v>0</v>
      </c>
      <c r="AD942">
        <v>312.23</v>
      </c>
      <c r="AE942">
        <v>0</v>
      </c>
      <c r="AF942">
        <v>0</v>
      </c>
      <c r="AG942">
        <v>0</v>
      </c>
      <c r="AH942">
        <v>312.23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1</v>
      </c>
      <c r="AQ942">
        <v>0</v>
      </c>
      <c r="AR942">
        <v>0</v>
      </c>
      <c r="AS942" t="s">
        <v>3</v>
      </c>
      <c r="AT942">
        <v>33.630000000000003</v>
      </c>
      <c r="AU942" t="s">
        <v>62</v>
      </c>
      <c r="AV942">
        <v>1</v>
      </c>
      <c r="AW942">
        <v>2</v>
      </c>
      <c r="AX942">
        <v>53553936</v>
      </c>
      <c r="AY942">
        <v>2</v>
      </c>
      <c r="AZ942">
        <v>137216</v>
      </c>
      <c r="BA942">
        <v>870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Y942*Source!I457</f>
        <v>219.96779341499999</v>
      </c>
      <c r="CY942">
        <f>AD942</f>
        <v>312.23</v>
      </c>
      <c r="CZ942">
        <f>AH942</f>
        <v>312.23</v>
      </c>
      <c r="DA942">
        <f>AL942</f>
        <v>1</v>
      </c>
      <c r="DB942">
        <f>ROUND((ROUND(AT942*CZ942,2)*ROUND((1.15*1.15),7)),2)</f>
        <v>13886.63</v>
      </c>
      <c r="DC942">
        <f>ROUND((ROUND(AT942*AG942,2)*ROUND((1.15*1.15),7)),2)</f>
        <v>0</v>
      </c>
    </row>
    <row r="943" spans="1:107" x14ac:dyDescent="0.2">
      <c r="A943">
        <f>ROW(Source!A457)</f>
        <v>457</v>
      </c>
      <c r="B943">
        <v>53551707</v>
      </c>
      <c r="C943">
        <v>53553922</v>
      </c>
      <c r="D943">
        <v>121548</v>
      </c>
      <c r="E943">
        <v>1</v>
      </c>
      <c r="F943">
        <v>1</v>
      </c>
      <c r="G943">
        <v>1</v>
      </c>
      <c r="H943">
        <v>1</v>
      </c>
      <c r="I943" t="s">
        <v>31</v>
      </c>
      <c r="J943" t="s">
        <v>3</v>
      </c>
      <c r="K943" t="s">
        <v>1489</v>
      </c>
      <c r="L943">
        <v>608254</v>
      </c>
      <c r="N943">
        <v>1013</v>
      </c>
      <c r="O943" t="s">
        <v>1490</v>
      </c>
      <c r="P943" t="s">
        <v>1490</v>
      </c>
      <c r="Q943">
        <v>1</v>
      </c>
      <c r="W943">
        <v>0</v>
      </c>
      <c r="X943">
        <v>-185737400</v>
      </c>
      <c r="Y943">
        <v>1.4374999999999999E-2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1</v>
      </c>
      <c r="AQ943">
        <v>0</v>
      </c>
      <c r="AR943">
        <v>0</v>
      </c>
      <c r="AS943" t="s">
        <v>3</v>
      </c>
      <c r="AT943">
        <v>0.01</v>
      </c>
      <c r="AU943" t="s">
        <v>61</v>
      </c>
      <c r="AV943">
        <v>2</v>
      </c>
      <c r="AW943">
        <v>2</v>
      </c>
      <c r="AX943">
        <v>53553937</v>
      </c>
      <c r="AY943">
        <v>1</v>
      </c>
      <c r="AZ943">
        <v>6144</v>
      </c>
      <c r="BA943">
        <v>871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Y943*Source!I457</f>
        <v>7.1095875000000003E-2</v>
      </c>
      <c r="CY943">
        <f>AD943</f>
        <v>0</v>
      </c>
      <c r="CZ943">
        <f>AH943</f>
        <v>0</v>
      </c>
      <c r="DA943">
        <f>AL943</f>
        <v>1</v>
      </c>
      <c r="DB943">
        <f>ROUND((ROUND(AT943*CZ943,2)*ROUND((1.25*1.15),7)),2)</f>
        <v>0</v>
      </c>
      <c r="DC943">
        <f>ROUND((ROUND(AT943*AG943,2)*ROUND((1.25*1.15),7)),2)</f>
        <v>0</v>
      </c>
    </row>
    <row r="944" spans="1:107" x14ac:dyDescent="0.2">
      <c r="A944">
        <f>ROW(Source!A457)</f>
        <v>457</v>
      </c>
      <c r="B944">
        <v>53551707</v>
      </c>
      <c r="C944">
        <v>53553922</v>
      </c>
      <c r="D944">
        <v>29172556</v>
      </c>
      <c r="E944">
        <v>1</v>
      </c>
      <c r="F944">
        <v>1</v>
      </c>
      <c r="G944">
        <v>1</v>
      </c>
      <c r="H944">
        <v>2</v>
      </c>
      <c r="I944" t="s">
        <v>1647</v>
      </c>
      <c r="J944" t="s">
        <v>1667</v>
      </c>
      <c r="K944" t="s">
        <v>1649</v>
      </c>
      <c r="L944">
        <v>1368</v>
      </c>
      <c r="N944">
        <v>1011</v>
      </c>
      <c r="O944" t="s">
        <v>1494</v>
      </c>
      <c r="P944" t="s">
        <v>1494</v>
      </c>
      <c r="Q944">
        <v>1</v>
      </c>
      <c r="W944">
        <v>0</v>
      </c>
      <c r="X944">
        <v>344519037</v>
      </c>
      <c r="Y944">
        <v>1.4374999999999999E-2</v>
      </c>
      <c r="AA944">
        <v>0</v>
      </c>
      <c r="AB944">
        <v>31.26</v>
      </c>
      <c r="AC944">
        <v>13.5</v>
      </c>
      <c r="AD944">
        <v>0</v>
      </c>
      <c r="AE944">
        <v>0</v>
      </c>
      <c r="AF944">
        <v>31.26</v>
      </c>
      <c r="AG944">
        <v>13.5</v>
      </c>
      <c r="AH944">
        <v>0</v>
      </c>
      <c r="AI944">
        <v>1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1</v>
      </c>
      <c r="AQ944">
        <v>0</v>
      </c>
      <c r="AR944">
        <v>0</v>
      </c>
      <c r="AS944" t="s">
        <v>3</v>
      </c>
      <c r="AT944">
        <v>0.01</v>
      </c>
      <c r="AU944" t="s">
        <v>61</v>
      </c>
      <c r="AV944">
        <v>0</v>
      </c>
      <c r="AW944">
        <v>2</v>
      </c>
      <c r="AX944">
        <v>53553938</v>
      </c>
      <c r="AY944">
        <v>1</v>
      </c>
      <c r="AZ944">
        <v>6144</v>
      </c>
      <c r="BA944">
        <v>872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Y944*Source!I457</f>
        <v>7.1095875000000003E-2</v>
      </c>
      <c r="CY944">
        <f>AB944</f>
        <v>31.26</v>
      </c>
      <c r="CZ944">
        <f>AF944</f>
        <v>31.26</v>
      </c>
      <c r="DA944">
        <f>AJ944</f>
        <v>1</v>
      </c>
      <c r="DB944">
        <f>ROUND((ROUND(AT944*CZ944,2)*ROUND((1.25*1.15),7)),2)</f>
        <v>0.45</v>
      </c>
      <c r="DC944">
        <f>ROUND((ROUND(AT944*AG944,2)*ROUND((1.25*1.15),7)),2)</f>
        <v>0.2</v>
      </c>
    </row>
    <row r="945" spans="1:107" x14ac:dyDescent="0.2">
      <c r="A945">
        <f>ROW(Source!A457)</f>
        <v>457</v>
      </c>
      <c r="B945">
        <v>53551707</v>
      </c>
      <c r="C945">
        <v>53553922</v>
      </c>
      <c r="D945">
        <v>29174913</v>
      </c>
      <c r="E945">
        <v>1</v>
      </c>
      <c r="F945">
        <v>1</v>
      </c>
      <c r="G945">
        <v>1</v>
      </c>
      <c r="H945">
        <v>2</v>
      </c>
      <c r="I945" t="s">
        <v>1513</v>
      </c>
      <c r="J945" t="s">
        <v>1514</v>
      </c>
      <c r="K945" t="s">
        <v>1515</v>
      </c>
      <c r="L945">
        <v>1368</v>
      </c>
      <c r="N945">
        <v>1011</v>
      </c>
      <c r="O945" t="s">
        <v>1494</v>
      </c>
      <c r="P945" t="s">
        <v>1494</v>
      </c>
      <c r="Q945">
        <v>1</v>
      </c>
      <c r="W945">
        <v>0</v>
      </c>
      <c r="X945">
        <v>1230759911</v>
      </c>
      <c r="Y945">
        <v>1.4374999999999999E-2</v>
      </c>
      <c r="AA945">
        <v>0</v>
      </c>
      <c r="AB945">
        <v>87.17</v>
      </c>
      <c r="AC945">
        <v>11.6</v>
      </c>
      <c r="AD945">
        <v>0</v>
      </c>
      <c r="AE945">
        <v>0</v>
      </c>
      <c r="AF945">
        <v>87.17</v>
      </c>
      <c r="AG945">
        <v>11.6</v>
      </c>
      <c r="AH945">
        <v>0</v>
      </c>
      <c r="AI945">
        <v>1</v>
      </c>
      <c r="AJ945">
        <v>1</v>
      </c>
      <c r="AK945">
        <v>1</v>
      </c>
      <c r="AL945">
        <v>1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0.01</v>
      </c>
      <c r="AU945" t="s">
        <v>61</v>
      </c>
      <c r="AV945">
        <v>0</v>
      </c>
      <c r="AW945">
        <v>2</v>
      </c>
      <c r="AX945">
        <v>53553939</v>
      </c>
      <c r="AY945">
        <v>1</v>
      </c>
      <c r="AZ945">
        <v>6144</v>
      </c>
      <c r="BA945">
        <v>873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Y945*Source!I457</f>
        <v>7.1095875000000003E-2</v>
      </c>
      <c r="CY945">
        <f>AB945</f>
        <v>87.17</v>
      </c>
      <c r="CZ945">
        <f>AF945</f>
        <v>87.17</v>
      </c>
      <c r="DA945">
        <f>AJ945</f>
        <v>1</v>
      </c>
      <c r="DB945">
        <f>ROUND((ROUND(AT945*CZ945,2)*ROUND((1.25*1.15),7)),2)</f>
        <v>1.25</v>
      </c>
      <c r="DC945">
        <f>ROUND((ROUND(AT945*AG945,2)*ROUND((1.25*1.15),7)),2)</f>
        <v>0.17</v>
      </c>
    </row>
    <row r="946" spans="1:107" x14ac:dyDescent="0.2">
      <c r="A946">
        <f>ROW(Source!A457)</f>
        <v>457</v>
      </c>
      <c r="B946">
        <v>53551707</v>
      </c>
      <c r="C946">
        <v>53553922</v>
      </c>
      <c r="D946">
        <v>29109797</v>
      </c>
      <c r="E946">
        <v>1</v>
      </c>
      <c r="F946">
        <v>1</v>
      </c>
      <c r="G946">
        <v>1</v>
      </c>
      <c r="H946">
        <v>3</v>
      </c>
      <c r="I946" t="s">
        <v>1820</v>
      </c>
      <c r="J946" t="s">
        <v>1821</v>
      </c>
      <c r="K946" t="s">
        <v>1822</v>
      </c>
      <c r="L946">
        <v>1348</v>
      </c>
      <c r="N946">
        <v>1009</v>
      </c>
      <c r="O946" t="s">
        <v>26</v>
      </c>
      <c r="P946" t="s">
        <v>26</v>
      </c>
      <c r="Q946">
        <v>1000</v>
      </c>
      <c r="W946">
        <v>0</v>
      </c>
      <c r="X946">
        <v>-1515146857</v>
      </c>
      <c r="Y946">
        <v>6.7000000000000002E-3</v>
      </c>
      <c r="AA946">
        <v>26365.279999999999</v>
      </c>
      <c r="AB946">
        <v>0</v>
      </c>
      <c r="AC946">
        <v>0</v>
      </c>
      <c r="AD946">
        <v>0</v>
      </c>
      <c r="AE946">
        <v>4294.0200000000004</v>
      </c>
      <c r="AF946">
        <v>0</v>
      </c>
      <c r="AG946">
        <v>0</v>
      </c>
      <c r="AH946">
        <v>0</v>
      </c>
      <c r="AI946">
        <v>6.14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6.7000000000000002E-3</v>
      </c>
      <c r="AU946" t="s">
        <v>3</v>
      </c>
      <c r="AV946">
        <v>0</v>
      </c>
      <c r="AW946">
        <v>2</v>
      </c>
      <c r="AX946">
        <v>53553940</v>
      </c>
      <c r="AY946">
        <v>1</v>
      </c>
      <c r="AZ946">
        <v>0</v>
      </c>
      <c r="BA946">
        <v>874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Y946*Source!I457</f>
        <v>3.3136860000000004E-2</v>
      </c>
      <c r="CY946">
        <f t="shared" ref="CY946:CY954" si="197">AA946</f>
        <v>26365.279999999999</v>
      </c>
      <c r="CZ946">
        <f t="shared" ref="CZ946:CZ954" si="198">AE946</f>
        <v>4294.0200000000004</v>
      </c>
      <c r="DA946">
        <f t="shared" ref="DA946:DA954" si="199">AI946</f>
        <v>6.14</v>
      </c>
      <c r="DB946">
        <f t="shared" ref="DB946:DB954" si="200">ROUND(ROUND(AT946*CZ946,2),2)</f>
        <v>28.77</v>
      </c>
      <c r="DC946">
        <f t="shared" ref="DC946:DC954" si="201">ROUND(ROUND(AT946*AG946,2),2)</f>
        <v>0</v>
      </c>
    </row>
    <row r="947" spans="1:107" x14ac:dyDescent="0.2">
      <c r="A947">
        <f>ROW(Source!A457)</f>
        <v>457</v>
      </c>
      <c r="B947">
        <v>53551707</v>
      </c>
      <c r="C947">
        <v>53553922</v>
      </c>
      <c r="D947">
        <v>29107800</v>
      </c>
      <c r="E947">
        <v>1</v>
      </c>
      <c r="F947">
        <v>1</v>
      </c>
      <c r="G947">
        <v>1</v>
      </c>
      <c r="H947">
        <v>3</v>
      </c>
      <c r="I947" t="s">
        <v>1698</v>
      </c>
      <c r="J947" t="s">
        <v>1699</v>
      </c>
      <c r="K947" t="s">
        <v>1700</v>
      </c>
      <c r="L947">
        <v>1346</v>
      </c>
      <c r="N947">
        <v>1009</v>
      </c>
      <c r="O947" t="s">
        <v>143</v>
      </c>
      <c r="P947" t="s">
        <v>143</v>
      </c>
      <c r="Q947">
        <v>1</v>
      </c>
      <c r="W947">
        <v>0</v>
      </c>
      <c r="X947">
        <v>644139035</v>
      </c>
      <c r="Y947">
        <v>0.01</v>
      </c>
      <c r="AA947">
        <v>11.11</v>
      </c>
      <c r="AB947">
        <v>0</v>
      </c>
      <c r="AC947">
        <v>0</v>
      </c>
      <c r="AD947">
        <v>0</v>
      </c>
      <c r="AE947">
        <v>1.81</v>
      </c>
      <c r="AF947">
        <v>0</v>
      </c>
      <c r="AG947">
        <v>0</v>
      </c>
      <c r="AH947">
        <v>0</v>
      </c>
      <c r="AI947">
        <v>6.14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3</v>
      </c>
      <c r="AT947">
        <v>0.01</v>
      </c>
      <c r="AU947" t="s">
        <v>3</v>
      </c>
      <c r="AV947">
        <v>0</v>
      </c>
      <c r="AW947">
        <v>2</v>
      </c>
      <c r="AX947">
        <v>53553941</v>
      </c>
      <c r="AY947">
        <v>1</v>
      </c>
      <c r="AZ947">
        <v>0</v>
      </c>
      <c r="BA947">
        <v>875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Y947*Source!I457</f>
        <v>4.9458000000000002E-2</v>
      </c>
      <c r="CY947">
        <f t="shared" si="197"/>
        <v>11.11</v>
      </c>
      <c r="CZ947">
        <f t="shared" si="198"/>
        <v>1.81</v>
      </c>
      <c r="DA947">
        <f t="shared" si="199"/>
        <v>6.14</v>
      </c>
      <c r="DB947">
        <f t="shared" si="200"/>
        <v>0.02</v>
      </c>
      <c r="DC947">
        <f t="shared" si="201"/>
        <v>0</v>
      </c>
    </row>
    <row r="948" spans="1:107" x14ac:dyDescent="0.2">
      <c r="A948">
        <f>ROW(Source!A457)</f>
        <v>457</v>
      </c>
      <c r="B948">
        <v>53551707</v>
      </c>
      <c r="C948">
        <v>53553922</v>
      </c>
      <c r="D948">
        <v>29109390</v>
      </c>
      <c r="E948">
        <v>1</v>
      </c>
      <c r="F948">
        <v>1</v>
      </c>
      <c r="G948">
        <v>1</v>
      </c>
      <c r="H948">
        <v>3</v>
      </c>
      <c r="I948" t="s">
        <v>536</v>
      </c>
      <c r="J948" t="s">
        <v>538</v>
      </c>
      <c r="K948" t="s">
        <v>537</v>
      </c>
      <c r="L948">
        <v>1348</v>
      </c>
      <c r="N948">
        <v>1009</v>
      </c>
      <c r="O948" t="s">
        <v>26</v>
      </c>
      <c r="P948" t="s">
        <v>26</v>
      </c>
      <c r="Q948">
        <v>1000</v>
      </c>
      <c r="W948">
        <v>1</v>
      </c>
      <c r="X948">
        <v>-768345308</v>
      </c>
      <c r="Y948">
        <v>-2E-3</v>
      </c>
      <c r="AA948">
        <v>112796.6</v>
      </c>
      <c r="AB948">
        <v>0</v>
      </c>
      <c r="AC948">
        <v>0</v>
      </c>
      <c r="AD948">
        <v>0</v>
      </c>
      <c r="AE948">
        <v>25990</v>
      </c>
      <c r="AF948">
        <v>0</v>
      </c>
      <c r="AG948">
        <v>0</v>
      </c>
      <c r="AH948">
        <v>0</v>
      </c>
      <c r="AI948">
        <v>4.34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-2E-3</v>
      </c>
      <c r="AU948" t="s">
        <v>3</v>
      </c>
      <c r="AV948">
        <v>0</v>
      </c>
      <c r="AW948">
        <v>2</v>
      </c>
      <c r="AX948">
        <v>53553942</v>
      </c>
      <c r="AY948">
        <v>1</v>
      </c>
      <c r="AZ948">
        <v>6144</v>
      </c>
      <c r="BA948">
        <v>876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Y948*Source!I457</f>
        <v>-9.8916000000000004E-3</v>
      </c>
      <c r="CY948">
        <f t="shared" si="197"/>
        <v>112796.6</v>
      </c>
      <c r="CZ948">
        <f t="shared" si="198"/>
        <v>25990</v>
      </c>
      <c r="DA948">
        <f t="shared" si="199"/>
        <v>4.34</v>
      </c>
      <c r="DB948">
        <f t="shared" si="200"/>
        <v>-51.98</v>
      </c>
      <c r="DC948">
        <f t="shared" si="201"/>
        <v>0</v>
      </c>
    </row>
    <row r="949" spans="1:107" x14ac:dyDescent="0.2">
      <c r="A949">
        <f>ROW(Source!A457)</f>
        <v>457</v>
      </c>
      <c r="B949">
        <v>53551707</v>
      </c>
      <c r="C949">
        <v>53553922</v>
      </c>
      <c r="D949">
        <v>29107769</v>
      </c>
      <c r="E949">
        <v>1</v>
      </c>
      <c r="F949">
        <v>1</v>
      </c>
      <c r="G949">
        <v>1</v>
      </c>
      <c r="H949">
        <v>3</v>
      </c>
      <c r="I949" t="s">
        <v>1823</v>
      </c>
      <c r="J949" t="s">
        <v>1824</v>
      </c>
      <c r="K949" t="s">
        <v>1825</v>
      </c>
      <c r="L949">
        <v>1348</v>
      </c>
      <c r="N949">
        <v>1009</v>
      </c>
      <c r="O949" t="s">
        <v>26</v>
      </c>
      <c r="P949" t="s">
        <v>26</v>
      </c>
      <c r="Q949">
        <v>1000</v>
      </c>
      <c r="W949">
        <v>0</v>
      </c>
      <c r="X949">
        <v>215346041</v>
      </c>
      <c r="Y949">
        <v>7.1000000000000004E-3</v>
      </c>
      <c r="AA949">
        <v>34690.94</v>
      </c>
      <c r="AB949">
        <v>0</v>
      </c>
      <c r="AC949">
        <v>0</v>
      </c>
      <c r="AD949">
        <v>0</v>
      </c>
      <c r="AE949">
        <v>5649.99</v>
      </c>
      <c r="AF949">
        <v>0</v>
      </c>
      <c r="AG949">
        <v>0</v>
      </c>
      <c r="AH949">
        <v>0</v>
      </c>
      <c r="AI949">
        <v>6.14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7.1000000000000004E-3</v>
      </c>
      <c r="AU949" t="s">
        <v>3</v>
      </c>
      <c r="AV949">
        <v>0</v>
      </c>
      <c r="AW949">
        <v>2</v>
      </c>
      <c r="AX949">
        <v>53553943</v>
      </c>
      <c r="AY949">
        <v>1</v>
      </c>
      <c r="AZ949">
        <v>0</v>
      </c>
      <c r="BA949">
        <v>877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Y949*Source!I457</f>
        <v>3.5115180000000003E-2</v>
      </c>
      <c r="CY949">
        <f t="shared" si="197"/>
        <v>34690.94</v>
      </c>
      <c r="CZ949">
        <f t="shared" si="198"/>
        <v>5649.99</v>
      </c>
      <c r="DA949">
        <f t="shared" si="199"/>
        <v>6.14</v>
      </c>
      <c r="DB949">
        <f t="shared" si="200"/>
        <v>40.11</v>
      </c>
      <c r="DC949">
        <f t="shared" si="201"/>
        <v>0</v>
      </c>
    </row>
    <row r="950" spans="1:107" x14ac:dyDescent="0.2">
      <c r="A950">
        <f>ROW(Source!A457)</f>
        <v>457</v>
      </c>
      <c r="B950">
        <v>53551707</v>
      </c>
      <c r="C950">
        <v>53553922</v>
      </c>
      <c r="D950">
        <v>29109600</v>
      </c>
      <c r="E950">
        <v>1</v>
      </c>
      <c r="F950">
        <v>1</v>
      </c>
      <c r="G950">
        <v>1</v>
      </c>
      <c r="H950">
        <v>3</v>
      </c>
      <c r="I950" t="s">
        <v>532</v>
      </c>
      <c r="J950" t="s">
        <v>534</v>
      </c>
      <c r="K950" t="s">
        <v>533</v>
      </c>
      <c r="L950">
        <v>1328</v>
      </c>
      <c r="N950">
        <v>1005</v>
      </c>
      <c r="O950" t="s">
        <v>396</v>
      </c>
      <c r="P950" t="s">
        <v>396</v>
      </c>
      <c r="Q950">
        <v>100</v>
      </c>
      <c r="W950">
        <v>1</v>
      </c>
      <c r="X950">
        <v>1012483798</v>
      </c>
      <c r="Y950">
        <v>-1.1299999999999999</v>
      </c>
      <c r="AA950">
        <v>3357.14</v>
      </c>
      <c r="AB950">
        <v>0</v>
      </c>
      <c r="AC950">
        <v>0</v>
      </c>
      <c r="AD950">
        <v>0</v>
      </c>
      <c r="AE950">
        <v>458</v>
      </c>
      <c r="AF950">
        <v>0</v>
      </c>
      <c r="AG950">
        <v>0</v>
      </c>
      <c r="AH950">
        <v>0</v>
      </c>
      <c r="AI950">
        <v>7.33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-1.1299999999999999</v>
      </c>
      <c r="AU950" t="s">
        <v>3</v>
      </c>
      <c r="AV950">
        <v>0</v>
      </c>
      <c r="AW950">
        <v>2</v>
      </c>
      <c r="AX950">
        <v>53553944</v>
      </c>
      <c r="AY950">
        <v>1</v>
      </c>
      <c r="AZ950">
        <v>6144</v>
      </c>
      <c r="BA950">
        <v>878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Y950*Source!I457</f>
        <v>-5.5887539999999998</v>
      </c>
      <c r="CY950">
        <f t="shared" si="197"/>
        <v>3357.14</v>
      </c>
      <c r="CZ950">
        <f t="shared" si="198"/>
        <v>458</v>
      </c>
      <c r="DA950">
        <f t="shared" si="199"/>
        <v>7.33</v>
      </c>
      <c r="DB950">
        <f t="shared" si="200"/>
        <v>-517.54</v>
      </c>
      <c r="DC950">
        <f t="shared" si="201"/>
        <v>0</v>
      </c>
    </row>
    <row r="951" spans="1:107" x14ac:dyDescent="0.2">
      <c r="A951">
        <f>ROW(Source!A457)</f>
        <v>457</v>
      </c>
      <c r="B951">
        <v>53551707</v>
      </c>
      <c r="C951">
        <v>53553922</v>
      </c>
      <c r="D951">
        <v>38250328</v>
      </c>
      <c r="E951">
        <v>1</v>
      </c>
      <c r="F951">
        <v>1</v>
      </c>
      <c r="G951">
        <v>1</v>
      </c>
      <c r="H951">
        <v>3</v>
      </c>
      <c r="I951" t="s">
        <v>540</v>
      </c>
      <c r="J951" t="s">
        <v>543</v>
      </c>
      <c r="K951" t="s">
        <v>541</v>
      </c>
      <c r="L951">
        <v>1330</v>
      </c>
      <c r="N951">
        <v>1005</v>
      </c>
      <c r="O951" t="s">
        <v>542</v>
      </c>
      <c r="P951" t="s">
        <v>542</v>
      </c>
      <c r="Q951">
        <v>10</v>
      </c>
      <c r="W951">
        <v>0</v>
      </c>
      <c r="X951">
        <v>-159642765</v>
      </c>
      <c r="Y951">
        <v>11.3</v>
      </c>
      <c r="AA951">
        <v>3622.28</v>
      </c>
      <c r="AB951">
        <v>0</v>
      </c>
      <c r="AC951">
        <v>0</v>
      </c>
      <c r="AD951">
        <v>0</v>
      </c>
      <c r="AE951">
        <v>330.5</v>
      </c>
      <c r="AF951">
        <v>0</v>
      </c>
      <c r="AG951">
        <v>0</v>
      </c>
      <c r="AH951">
        <v>0</v>
      </c>
      <c r="AI951">
        <v>10.96</v>
      </c>
      <c r="AJ951">
        <v>1</v>
      </c>
      <c r="AK951">
        <v>1</v>
      </c>
      <c r="AL951">
        <v>1</v>
      </c>
      <c r="AN951">
        <v>0</v>
      </c>
      <c r="AO951">
        <v>0</v>
      </c>
      <c r="AP951">
        <v>0</v>
      </c>
      <c r="AQ951">
        <v>0</v>
      </c>
      <c r="AR951">
        <v>0</v>
      </c>
      <c r="AS951" t="s">
        <v>3</v>
      </c>
      <c r="AT951">
        <v>11.3</v>
      </c>
      <c r="AU951" t="s">
        <v>3</v>
      </c>
      <c r="AV951">
        <v>0</v>
      </c>
      <c r="AW951">
        <v>1</v>
      </c>
      <c r="AX951">
        <v>-1</v>
      </c>
      <c r="AY951">
        <v>0</v>
      </c>
      <c r="AZ951">
        <v>0</v>
      </c>
      <c r="BA951" t="s">
        <v>3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Y951*Source!I457</f>
        <v>55.887540000000008</v>
      </c>
      <c r="CY951">
        <f t="shared" si="197"/>
        <v>3622.28</v>
      </c>
      <c r="CZ951">
        <f t="shared" si="198"/>
        <v>330.5</v>
      </c>
      <c r="DA951">
        <f t="shared" si="199"/>
        <v>10.96</v>
      </c>
      <c r="DB951">
        <f t="shared" si="200"/>
        <v>3734.65</v>
      </c>
      <c r="DC951">
        <f t="shared" si="201"/>
        <v>0</v>
      </c>
    </row>
    <row r="952" spans="1:107" x14ac:dyDescent="0.2">
      <c r="A952">
        <f>ROW(Source!A457)</f>
        <v>457</v>
      </c>
      <c r="B952">
        <v>53551707</v>
      </c>
      <c r="C952">
        <v>53553922</v>
      </c>
      <c r="D952">
        <v>29109401</v>
      </c>
      <c r="E952">
        <v>1</v>
      </c>
      <c r="F952">
        <v>1</v>
      </c>
      <c r="G952">
        <v>1</v>
      </c>
      <c r="H952">
        <v>3</v>
      </c>
      <c r="I952" t="s">
        <v>545</v>
      </c>
      <c r="J952" t="s">
        <v>547</v>
      </c>
      <c r="K952" t="s">
        <v>546</v>
      </c>
      <c r="L952">
        <v>1346</v>
      </c>
      <c r="N952">
        <v>1009</v>
      </c>
      <c r="O952" t="s">
        <v>143</v>
      </c>
      <c r="P952" t="s">
        <v>143</v>
      </c>
      <c r="Q952">
        <v>1</v>
      </c>
      <c r="W952">
        <v>0</v>
      </c>
      <c r="X952">
        <v>-1115347845</v>
      </c>
      <c r="Y952">
        <v>20</v>
      </c>
      <c r="AA952">
        <v>1190.58</v>
      </c>
      <c r="AB952">
        <v>0</v>
      </c>
      <c r="AC952">
        <v>0</v>
      </c>
      <c r="AD952">
        <v>0</v>
      </c>
      <c r="AE952">
        <v>114.81</v>
      </c>
      <c r="AF952">
        <v>0</v>
      </c>
      <c r="AG952">
        <v>0</v>
      </c>
      <c r="AH952">
        <v>0</v>
      </c>
      <c r="AI952">
        <v>10.37</v>
      </c>
      <c r="AJ952">
        <v>1</v>
      </c>
      <c r="AK952">
        <v>1</v>
      </c>
      <c r="AL952">
        <v>1</v>
      </c>
      <c r="AN952">
        <v>0</v>
      </c>
      <c r="AO952">
        <v>0</v>
      </c>
      <c r="AP952">
        <v>0</v>
      </c>
      <c r="AQ952">
        <v>0</v>
      </c>
      <c r="AR952">
        <v>0</v>
      </c>
      <c r="AS952" t="s">
        <v>3</v>
      </c>
      <c r="AT952">
        <v>20</v>
      </c>
      <c r="AU952" t="s">
        <v>3</v>
      </c>
      <c r="AV952">
        <v>0</v>
      </c>
      <c r="AW952">
        <v>1</v>
      </c>
      <c r="AX952">
        <v>-1</v>
      </c>
      <c r="AY952">
        <v>0</v>
      </c>
      <c r="AZ952">
        <v>0</v>
      </c>
      <c r="BA952" t="s">
        <v>3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Y952*Source!I457</f>
        <v>98.915999999999997</v>
      </c>
      <c r="CY952">
        <f t="shared" si="197"/>
        <v>1190.58</v>
      </c>
      <c r="CZ952">
        <f t="shared" si="198"/>
        <v>114.81</v>
      </c>
      <c r="DA952">
        <f t="shared" si="199"/>
        <v>10.37</v>
      </c>
      <c r="DB952">
        <f t="shared" si="200"/>
        <v>2296.1999999999998</v>
      </c>
      <c r="DC952">
        <f t="shared" si="201"/>
        <v>0</v>
      </c>
    </row>
    <row r="953" spans="1:107" x14ac:dyDescent="0.2">
      <c r="A953">
        <f>ROW(Source!A457)</f>
        <v>457</v>
      </c>
      <c r="B953">
        <v>53551707</v>
      </c>
      <c r="C953">
        <v>53553922</v>
      </c>
      <c r="D953">
        <v>29149868</v>
      </c>
      <c r="E953">
        <v>1</v>
      </c>
      <c r="F953">
        <v>1</v>
      </c>
      <c r="G953">
        <v>1</v>
      </c>
      <c r="H953">
        <v>3</v>
      </c>
      <c r="I953" t="s">
        <v>1826</v>
      </c>
      <c r="J953" t="s">
        <v>1827</v>
      </c>
      <c r="K953" t="s">
        <v>1828</v>
      </c>
      <c r="L953">
        <v>1339</v>
      </c>
      <c r="N953">
        <v>1007</v>
      </c>
      <c r="O953" t="s">
        <v>425</v>
      </c>
      <c r="P953" t="s">
        <v>425</v>
      </c>
      <c r="Q953">
        <v>1</v>
      </c>
      <c r="W953">
        <v>0</v>
      </c>
      <c r="X953">
        <v>-1761274876</v>
      </c>
      <c r="Y953">
        <v>4.0000000000000002E-4</v>
      </c>
      <c r="AA953">
        <v>457.98</v>
      </c>
      <c r="AB953">
        <v>0</v>
      </c>
      <c r="AC953">
        <v>0</v>
      </c>
      <c r="AD953">
        <v>0</v>
      </c>
      <c r="AE953">
        <v>74.59</v>
      </c>
      <c r="AF953">
        <v>0</v>
      </c>
      <c r="AG953">
        <v>0</v>
      </c>
      <c r="AH953">
        <v>0</v>
      </c>
      <c r="AI953">
        <v>6.14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4.0000000000000002E-4</v>
      </c>
      <c r="AU953" t="s">
        <v>3</v>
      </c>
      <c r="AV953">
        <v>0</v>
      </c>
      <c r="AW953">
        <v>2</v>
      </c>
      <c r="AX953">
        <v>53553945</v>
      </c>
      <c r="AY953">
        <v>1</v>
      </c>
      <c r="AZ953">
        <v>0</v>
      </c>
      <c r="BA953">
        <v>879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Y953*Source!I457</f>
        <v>1.97832E-3</v>
      </c>
      <c r="CY953">
        <f t="shared" si="197"/>
        <v>457.98</v>
      </c>
      <c r="CZ953">
        <f t="shared" si="198"/>
        <v>74.59</v>
      </c>
      <c r="DA953">
        <f t="shared" si="199"/>
        <v>6.14</v>
      </c>
      <c r="DB953">
        <f t="shared" si="200"/>
        <v>0.03</v>
      </c>
      <c r="DC953">
        <f t="shared" si="201"/>
        <v>0</v>
      </c>
    </row>
    <row r="954" spans="1:107" x14ac:dyDescent="0.2">
      <c r="A954">
        <f>ROW(Source!A457)</f>
        <v>457</v>
      </c>
      <c r="B954">
        <v>53551707</v>
      </c>
      <c r="C954">
        <v>53553922</v>
      </c>
      <c r="D954">
        <v>29150040</v>
      </c>
      <c r="E954">
        <v>1</v>
      </c>
      <c r="F954">
        <v>1</v>
      </c>
      <c r="G954">
        <v>1</v>
      </c>
      <c r="H954">
        <v>3</v>
      </c>
      <c r="I954" t="s">
        <v>1576</v>
      </c>
      <c r="J954" t="s">
        <v>1577</v>
      </c>
      <c r="K954" t="s">
        <v>1578</v>
      </c>
      <c r="L954">
        <v>1339</v>
      </c>
      <c r="N954">
        <v>1007</v>
      </c>
      <c r="O954" t="s">
        <v>425</v>
      </c>
      <c r="P954" t="s">
        <v>425</v>
      </c>
      <c r="Q954">
        <v>1</v>
      </c>
      <c r="W954">
        <v>0</v>
      </c>
      <c r="X954">
        <v>619799737</v>
      </c>
      <c r="Y954">
        <v>0.01</v>
      </c>
      <c r="AA954">
        <v>14.98</v>
      </c>
      <c r="AB954">
        <v>0</v>
      </c>
      <c r="AC954">
        <v>0</v>
      </c>
      <c r="AD954">
        <v>0</v>
      </c>
      <c r="AE954">
        <v>2.44</v>
      </c>
      <c r="AF954">
        <v>0</v>
      </c>
      <c r="AG954">
        <v>0</v>
      </c>
      <c r="AH954">
        <v>0</v>
      </c>
      <c r="AI954">
        <v>6.14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0.01</v>
      </c>
      <c r="AU954" t="s">
        <v>3</v>
      </c>
      <c r="AV954">
        <v>0</v>
      </c>
      <c r="AW954">
        <v>2</v>
      </c>
      <c r="AX954">
        <v>53553946</v>
      </c>
      <c r="AY954">
        <v>1</v>
      </c>
      <c r="AZ954">
        <v>0</v>
      </c>
      <c r="BA954">
        <v>880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Y954*Source!I457</f>
        <v>4.9458000000000002E-2</v>
      </c>
      <c r="CY954">
        <f t="shared" si="197"/>
        <v>14.98</v>
      </c>
      <c r="CZ954">
        <f t="shared" si="198"/>
        <v>2.44</v>
      </c>
      <c r="DA954">
        <f t="shared" si="199"/>
        <v>6.14</v>
      </c>
      <c r="DB954">
        <f t="shared" si="200"/>
        <v>0.02</v>
      </c>
      <c r="DC954">
        <f t="shared" si="201"/>
        <v>0</v>
      </c>
    </row>
    <row r="955" spans="1:107" x14ac:dyDescent="0.2">
      <c r="A955">
        <f>ROW(Source!A466)</f>
        <v>466</v>
      </c>
      <c r="B955">
        <v>53551706</v>
      </c>
      <c r="C955">
        <v>53553951</v>
      </c>
      <c r="D955">
        <v>18411117</v>
      </c>
      <c r="E955">
        <v>1</v>
      </c>
      <c r="F955">
        <v>1</v>
      </c>
      <c r="G955">
        <v>1</v>
      </c>
      <c r="H955">
        <v>1</v>
      </c>
      <c r="I955" t="s">
        <v>1829</v>
      </c>
      <c r="J955" t="s">
        <v>3</v>
      </c>
      <c r="K955" t="s">
        <v>1830</v>
      </c>
      <c r="L955">
        <v>1369</v>
      </c>
      <c r="N955">
        <v>1013</v>
      </c>
      <c r="O955" t="s">
        <v>1486</v>
      </c>
      <c r="P955" t="s">
        <v>1486</v>
      </c>
      <c r="Q955">
        <v>1</v>
      </c>
      <c r="W955">
        <v>0</v>
      </c>
      <c r="X955">
        <v>-1739886638</v>
      </c>
      <c r="Y955">
        <v>11.082549999999999</v>
      </c>
      <c r="AA955">
        <v>0</v>
      </c>
      <c r="AB955">
        <v>0</v>
      </c>
      <c r="AC955">
        <v>0</v>
      </c>
      <c r="AD955">
        <v>339.01</v>
      </c>
      <c r="AE955">
        <v>0</v>
      </c>
      <c r="AF955">
        <v>0</v>
      </c>
      <c r="AG955">
        <v>0</v>
      </c>
      <c r="AH955">
        <v>339.01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1</v>
      </c>
      <c r="AQ955">
        <v>0</v>
      </c>
      <c r="AR955">
        <v>0</v>
      </c>
      <c r="AS955" t="s">
        <v>3</v>
      </c>
      <c r="AT955">
        <v>8.3800000000000008</v>
      </c>
      <c r="AU955" t="s">
        <v>62</v>
      </c>
      <c r="AV955">
        <v>1</v>
      </c>
      <c r="AW955">
        <v>2</v>
      </c>
      <c r="AX955">
        <v>53553955</v>
      </c>
      <c r="AY955">
        <v>2</v>
      </c>
      <c r="AZ955">
        <v>137216</v>
      </c>
      <c r="BA955">
        <v>881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Y955*Source!I466</f>
        <v>54.812075790000002</v>
      </c>
      <c r="CY955">
        <f>AD955</f>
        <v>339.01</v>
      </c>
      <c r="CZ955">
        <f>AH955</f>
        <v>339.01</v>
      </c>
      <c r="DA955">
        <f>AL955</f>
        <v>1</v>
      </c>
      <c r="DB955">
        <f>ROUND((ROUND(AT955*CZ955,2)*ROUND((1.15*1.15),7)),2)</f>
        <v>3757.09</v>
      </c>
      <c r="DC955">
        <f>ROUND((ROUND(AT955*AG955,2)*ROUND((1.15*1.15),7)),2)</f>
        <v>0</v>
      </c>
    </row>
    <row r="956" spans="1:107" x14ac:dyDescent="0.2">
      <c r="A956">
        <f>ROW(Source!A466)</f>
        <v>466</v>
      </c>
      <c r="B956">
        <v>53551706</v>
      </c>
      <c r="C956">
        <v>53553951</v>
      </c>
      <c r="D956">
        <v>29110433</v>
      </c>
      <c r="E956">
        <v>1</v>
      </c>
      <c r="F956">
        <v>1</v>
      </c>
      <c r="G956">
        <v>1</v>
      </c>
      <c r="H956">
        <v>3</v>
      </c>
      <c r="I956" t="s">
        <v>554</v>
      </c>
      <c r="J956" t="s">
        <v>556</v>
      </c>
      <c r="K956" t="s">
        <v>645</v>
      </c>
      <c r="L956">
        <v>1296</v>
      </c>
      <c r="N956">
        <v>1002</v>
      </c>
      <c r="O956" t="s">
        <v>420</v>
      </c>
      <c r="P956" t="s">
        <v>420</v>
      </c>
      <c r="Q956">
        <v>1</v>
      </c>
      <c r="W956">
        <v>0</v>
      </c>
      <c r="X956">
        <v>668159158</v>
      </c>
      <c r="Y956">
        <v>25</v>
      </c>
      <c r="AA956">
        <v>89.73</v>
      </c>
      <c r="AB956">
        <v>0</v>
      </c>
      <c r="AC956">
        <v>0</v>
      </c>
      <c r="AD956">
        <v>0</v>
      </c>
      <c r="AE956">
        <v>89.73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0</v>
      </c>
      <c r="AP956">
        <v>0</v>
      </c>
      <c r="AQ956">
        <v>0</v>
      </c>
      <c r="AR956">
        <v>0</v>
      </c>
      <c r="AS956" t="s">
        <v>3</v>
      </c>
      <c r="AT956">
        <v>25</v>
      </c>
      <c r="AU956" t="s">
        <v>3</v>
      </c>
      <c r="AV956">
        <v>0</v>
      </c>
      <c r="AW956">
        <v>1</v>
      </c>
      <c r="AX956">
        <v>-1</v>
      </c>
      <c r="AY956">
        <v>0</v>
      </c>
      <c r="AZ956">
        <v>0</v>
      </c>
      <c r="BA956" t="s">
        <v>3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Y956*Source!I466</f>
        <v>123.64500000000001</v>
      </c>
      <c r="CY956">
        <f>AA956</f>
        <v>89.73</v>
      </c>
      <c r="CZ956">
        <f>AE956</f>
        <v>89.73</v>
      </c>
      <c r="DA956">
        <f>AI956</f>
        <v>1</v>
      </c>
      <c r="DB956">
        <f>ROUND(ROUND(AT956*CZ956,2),2)</f>
        <v>2243.25</v>
      </c>
      <c r="DC956">
        <f>ROUND(ROUND(AT956*AG956,2),2)</f>
        <v>0</v>
      </c>
    </row>
    <row r="957" spans="1:107" x14ac:dyDescent="0.2">
      <c r="A957">
        <f>ROW(Source!A467)</f>
        <v>467</v>
      </c>
      <c r="B957">
        <v>53551707</v>
      </c>
      <c r="C957">
        <v>53553951</v>
      </c>
      <c r="D957">
        <v>18411117</v>
      </c>
      <c r="E957">
        <v>1</v>
      </c>
      <c r="F957">
        <v>1</v>
      </c>
      <c r="G957">
        <v>1</v>
      </c>
      <c r="H957">
        <v>1</v>
      </c>
      <c r="I957" t="s">
        <v>1829</v>
      </c>
      <c r="J957" t="s">
        <v>3</v>
      </c>
      <c r="K957" t="s">
        <v>1830</v>
      </c>
      <c r="L957">
        <v>1369</v>
      </c>
      <c r="N957">
        <v>1013</v>
      </c>
      <c r="O957" t="s">
        <v>1486</v>
      </c>
      <c r="P957" t="s">
        <v>1486</v>
      </c>
      <c r="Q957">
        <v>1</v>
      </c>
      <c r="W957">
        <v>0</v>
      </c>
      <c r="X957">
        <v>-1739886638</v>
      </c>
      <c r="Y957">
        <v>11.082549999999999</v>
      </c>
      <c r="AA957">
        <v>0</v>
      </c>
      <c r="AB957">
        <v>0</v>
      </c>
      <c r="AC957">
        <v>0</v>
      </c>
      <c r="AD957">
        <v>339.01</v>
      </c>
      <c r="AE957">
        <v>0</v>
      </c>
      <c r="AF957">
        <v>0</v>
      </c>
      <c r="AG957">
        <v>0</v>
      </c>
      <c r="AH957">
        <v>339.01</v>
      </c>
      <c r="AI957">
        <v>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1</v>
      </c>
      <c r="AQ957">
        <v>0</v>
      </c>
      <c r="AR957">
        <v>0</v>
      </c>
      <c r="AS957" t="s">
        <v>3</v>
      </c>
      <c r="AT957">
        <v>8.3800000000000008</v>
      </c>
      <c r="AU957" t="s">
        <v>62</v>
      </c>
      <c r="AV957">
        <v>1</v>
      </c>
      <c r="AW957">
        <v>2</v>
      </c>
      <c r="AX957">
        <v>53553955</v>
      </c>
      <c r="AY957">
        <v>2</v>
      </c>
      <c r="AZ957">
        <v>137216</v>
      </c>
      <c r="BA957">
        <v>883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Y957*Source!I467</f>
        <v>54.812075790000002</v>
      </c>
      <c r="CY957">
        <f>AD957</f>
        <v>339.01</v>
      </c>
      <c r="CZ957">
        <f>AH957</f>
        <v>339.01</v>
      </c>
      <c r="DA957">
        <f>AL957</f>
        <v>1</v>
      </c>
      <c r="DB957">
        <f>ROUND((ROUND(AT957*CZ957,2)*ROUND((1.15*1.15),7)),2)</f>
        <v>3757.09</v>
      </c>
      <c r="DC957">
        <f>ROUND((ROUND(AT957*AG957,2)*ROUND((1.15*1.15),7)),2)</f>
        <v>0</v>
      </c>
    </row>
    <row r="958" spans="1:107" x14ac:dyDescent="0.2">
      <c r="A958">
        <f>ROW(Source!A467)</f>
        <v>467</v>
      </c>
      <c r="B958">
        <v>53551707</v>
      </c>
      <c r="C958">
        <v>53553951</v>
      </c>
      <c r="D958">
        <v>29110433</v>
      </c>
      <c r="E958">
        <v>1</v>
      </c>
      <c r="F958">
        <v>1</v>
      </c>
      <c r="G958">
        <v>1</v>
      </c>
      <c r="H958">
        <v>3</v>
      </c>
      <c r="I958" t="s">
        <v>554</v>
      </c>
      <c r="J958" t="s">
        <v>556</v>
      </c>
      <c r="K958" t="s">
        <v>645</v>
      </c>
      <c r="L958">
        <v>1296</v>
      </c>
      <c r="N958">
        <v>1002</v>
      </c>
      <c r="O958" t="s">
        <v>420</v>
      </c>
      <c r="P958" t="s">
        <v>420</v>
      </c>
      <c r="Q958">
        <v>1</v>
      </c>
      <c r="W958">
        <v>0</v>
      </c>
      <c r="X958">
        <v>668159158</v>
      </c>
      <c r="Y958">
        <v>25</v>
      </c>
      <c r="AA958">
        <v>732.2</v>
      </c>
      <c r="AB958">
        <v>0</v>
      </c>
      <c r="AC958">
        <v>0</v>
      </c>
      <c r="AD958">
        <v>0</v>
      </c>
      <c r="AE958">
        <v>89.73</v>
      </c>
      <c r="AF958">
        <v>0</v>
      </c>
      <c r="AG958">
        <v>0</v>
      </c>
      <c r="AH958">
        <v>0</v>
      </c>
      <c r="AI958">
        <v>8.16</v>
      </c>
      <c r="AJ958">
        <v>1</v>
      </c>
      <c r="AK958">
        <v>1</v>
      </c>
      <c r="AL958">
        <v>1</v>
      </c>
      <c r="AN958">
        <v>0</v>
      </c>
      <c r="AO958">
        <v>0</v>
      </c>
      <c r="AP958">
        <v>0</v>
      </c>
      <c r="AQ958">
        <v>0</v>
      </c>
      <c r="AR958">
        <v>0</v>
      </c>
      <c r="AS958" t="s">
        <v>3</v>
      </c>
      <c r="AT958">
        <v>25</v>
      </c>
      <c r="AU958" t="s">
        <v>3</v>
      </c>
      <c r="AV958">
        <v>0</v>
      </c>
      <c r="AW958">
        <v>1</v>
      </c>
      <c r="AX958">
        <v>-1</v>
      </c>
      <c r="AY958">
        <v>0</v>
      </c>
      <c r="AZ958">
        <v>0</v>
      </c>
      <c r="BA958" t="s">
        <v>3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Y958*Source!I467</f>
        <v>123.64500000000001</v>
      </c>
      <c r="CY958">
        <f>AA958</f>
        <v>732.2</v>
      </c>
      <c r="CZ958">
        <f>AE958</f>
        <v>89.73</v>
      </c>
      <c r="DA958">
        <f>AI958</f>
        <v>8.16</v>
      </c>
      <c r="DB958">
        <f>ROUND(ROUND(AT958*CZ958,2),2)</f>
        <v>2243.25</v>
      </c>
      <c r="DC958">
        <f>ROUND(ROUND(AT958*AG958,2),2)</f>
        <v>0</v>
      </c>
    </row>
    <row r="959" spans="1:107" x14ac:dyDescent="0.2">
      <c r="A959">
        <f>ROW(Source!A470)</f>
        <v>470</v>
      </c>
      <c r="B959">
        <v>53551706</v>
      </c>
      <c r="C959">
        <v>53553958</v>
      </c>
      <c r="D959">
        <v>18410572</v>
      </c>
      <c r="E959">
        <v>1</v>
      </c>
      <c r="F959">
        <v>1</v>
      </c>
      <c r="G959">
        <v>1</v>
      </c>
      <c r="H959">
        <v>1</v>
      </c>
      <c r="I959" t="s">
        <v>1626</v>
      </c>
      <c r="J959" t="s">
        <v>3</v>
      </c>
      <c r="K959" t="s">
        <v>1627</v>
      </c>
      <c r="L959">
        <v>1369</v>
      </c>
      <c r="N959">
        <v>1013</v>
      </c>
      <c r="O959" t="s">
        <v>1486</v>
      </c>
      <c r="P959" t="s">
        <v>1486</v>
      </c>
      <c r="Q959">
        <v>1</v>
      </c>
      <c r="W959">
        <v>0</v>
      </c>
      <c r="X959">
        <v>-546915240</v>
      </c>
      <c r="Y959">
        <v>199.16849999999994</v>
      </c>
      <c r="AA959">
        <v>0</v>
      </c>
      <c r="AB959">
        <v>0</v>
      </c>
      <c r="AC959">
        <v>0</v>
      </c>
      <c r="AD959">
        <v>308</v>
      </c>
      <c r="AE959">
        <v>0</v>
      </c>
      <c r="AF959">
        <v>0</v>
      </c>
      <c r="AG959">
        <v>0</v>
      </c>
      <c r="AH959">
        <v>308</v>
      </c>
      <c r="AI959">
        <v>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1</v>
      </c>
      <c r="AQ959">
        <v>0</v>
      </c>
      <c r="AR959">
        <v>0</v>
      </c>
      <c r="AS959" t="s">
        <v>3</v>
      </c>
      <c r="AT959">
        <v>75.3</v>
      </c>
      <c r="AU959" t="s">
        <v>103</v>
      </c>
      <c r="AV959">
        <v>1</v>
      </c>
      <c r="AW959">
        <v>2</v>
      </c>
      <c r="AX959">
        <v>53553965</v>
      </c>
      <c r="AY959">
        <v>2</v>
      </c>
      <c r="AZ959">
        <v>131072</v>
      </c>
      <c r="BA959">
        <v>885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Y959*Source!I470</f>
        <v>177.25996499999994</v>
      </c>
      <c r="CY959">
        <f>AD959</f>
        <v>308</v>
      </c>
      <c r="CZ959">
        <f>AH959</f>
        <v>308</v>
      </c>
      <c r="DA959">
        <f>AL959</f>
        <v>1</v>
      </c>
      <c r="DB959">
        <f>ROUND((ROUND(AT959*CZ959,2)*ROUND(((1.15*1.15)*2),7)),2)</f>
        <v>61343.9</v>
      </c>
      <c r="DC959">
        <f>ROUND((ROUND(AT959*AG959,2)*ROUND(((1.15*1.15)*2),7)),2)</f>
        <v>0</v>
      </c>
    </row>
    <row r="960" spans="1:107" x14ac:dyDescent="0.2">
      <c r="A960">
        <f>ROW(Source!A470)</f>
        <v>470</v>
      </c>
      <c r="B960">
        <v>53551706</v>
      </c>
      <c r="C960">
        <v>53553958</v>
      </c>
      <c r="D960">
        <v>29174591</v>
      </c>
      <c r="E960">
        <v>1</v>
      </c>
      <c r="F960">
        <v>1</v>
      </c>
      <c r="G960">
        <v>1</v>
      </c>
      <c r="H960">
        <v>2</v>
      </c>
      <c r="I960" t="s">
        <v>1833</v>
      </c>
      <c r="J960" t="s">
        <v>1834</v>
      </c>
      <c r="K960" t="s">
        <v>1835</v>
      </c>
      <c r="L960">
        <v>1368</v>
      </c>
      <c r="N960">
        <v>1011</v>
      </c>
      <c r="O960" t="s">
        <v>1494</v>
      </c>
      <c r="P960" t="s">
        <v>1494</v>
      </c>
      <c r="Q960">
        <v>1</v>
      </c>
      <c r="W960">
        <v>0</v>
      </c>
      <c r="X960">
        <v>1042522176</v>
      </c>
      <c r="Y960">
        <v>2.15625</v>
      </c>
      <c r="AA960">
        <v>0</v>
      </c>
      <c r="AB960">
        <v>0.95</v>
      </c>
      <c r="AC960">
        <v>0</v>
      </c>
      <c r="AD960">
        <v>0</v>
      </c>
      <c r="AE960">
        <v>0</v>
      </c>
      <c r="AF960">
        <v>0.95</v>
      </c>
      <c r="AG960">
        <v>0</v>
      </c>
      <c r="AH960">
        <v>0</v>
      </c>
      <c r="AI960">
        <v>1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1</v>
      </c>
      <c r="AQ960">
        <v>0</v>
      </c>
      <c r="AR960">
        <v>0</v>
      </c>
      <c r="AS960" t="s">
        <v>3</v>
      </c>
      <c r="AT960">
        <v>0.75</v>
      </c>
      <c r="AU960" t="s">
        <v>102</v>
      </c>
      <c r="AV960">
        <v>0</v>
      </c>
      <c r="AW960">
        <v>2</v>
      </c>
      <c r="AX960">
        <v>53553966</v>
      </c>
      <c r="AY960">
        <v>1</v>
      </c>
      <c r="AZ960">
        <v>0</v>
      </c>
      <c r="BA960">
        <v>886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Y960*Source!I470</f>
        <v>1.9190625000000001</v>
      </c>
      <c r="CY960">
        <f>AB960</f>
        <v>0.95</v>
      </c>
      <c r="CZ960">
        <f>AF960</f>
        <v>0.95</v>
      </c>
      <c r="DA960">
        <f>AJ960</f>
        <v>1</v>
      </c>
      <c r="DB960">
        <f>ROUND((ROUND(AT960*CZ960,2)*ROUND(((1.25*1.15)*2),7)),2)</f>
        <v>2.04</v>
      </c>
      <c r="DC960">
        <f>ROUND((ROUND(AT960*AG960,2)*ROUND(((1.25*1.15)*2),7)),2)</f>
        <v>0</v>
      </c>
    </row>
    <row r="961" spans="1:107" x14ac:dyDescent="0.2">
      <c r="A961">
        <f>ROW(Source!A470)</f>
        <v>470</v>
      </c>
      <c r="B961">
        <v>53551706</v>
      </c>
      <c r="C961">
        <v>53553958</v>
      </c>
      <c r="D961">
        <v>29174913</v>
      </c>
      <c r="E961">
        <v>1</v>
      </c>
      <c r="F961">
        <v>1</v>
      </c>
      <c r="G961">
        <v>1</v>
      </c>
      <c r="H961">
        <v>2</v>
      </c>
      <c r="I961" t="s">
        <v>1513</v>
      </c>
      <c r="J961" t="s">
        <v>1514</v>
      </c>
      <c r="K961" t="s">
        <v>1515</v>
      </c>
      <c r="L961">
        <v>1368</v>
      </c>
      <c r="N961">
        <v>1011</v>
      </c>
      <c r="O961" t="s">
        <v>1494</v>
      </c>
      <c r="P961" t="s">
        <v>1494</v>
      </c>
      <c r="Q961">
        <v>1</v>
      </c>
      <c r="W961">
        <v>0</v>
      </c>
      <c r="X961">
        <v>1230759911</v>
      </c>
      <c r="Y961">
        <v>1.4087499999999999</v>
      </c>
      <c r="AA961">
        <v>0</v>
      </c>
      <c r="AB961">
        <v>87.17</v>
      </c>
      <c r="AC961">
        <v>11.6</v>
      </c>
      <c r="AD961">
        <v>0</v>
      </c>
      <c r="AE961">
        <v>0</v>
      </c>
      <c r="AF961">
        <v>87.17</v>
      </c>
      <c r="AG961">
        <v>11.6</v>
      </c>
      <c r="AH961">
        <v>0</v>
      </c>
      <c r="AI961">
        <v>1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1</v>
      </c>
      <c r="AQ961">
        <v>0</v>
      </c>
      <c r="AR961">
        <v>0</v>
      </c>
      <c r="AS961" t="s">
        <v>3</v>
      </c>
      <c r="AT961">
        <v>0.49</v>
      </c>
      <c r="AU961" t="s">
        <v>102</v>
      </c>
      <c r="AV961">
        <v>0</v>
      </c>
      <c r="AW961">
        <v>2</v>
      </c>
      <c r="AX961">
        <v>53553967</v>
      </c>
      <c r="AY961">
        <v>1</v>
      </c>
      <c r="AZ961">
        <v>0</v>
      </c>
      <c r="BA961">
        <v>887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Y961*Source!I470</f>
        <v>1.2537875000000001</v>
      </c>
      <c r="CY961">
        <f>AB961</f>
        <v>87.17</v>
      </c>
      <c r="CZ961">
        <f>AF961</f>
        <v>87.17</v>
      </c>
      <c r="DA961">
        <f>AJ961</f>
        <v>1</v>
      </c>
      <c r="DB961">
        <f>ROUND((ROUND(AT961*CZ961,2)*ROUND(((1.25*1.15)*2),7)),2)</f>
        <v>122.79</v>
      </c>
      <c r="DC961">
        <f>ROUND((ROUND(AT961*AG961,2)*ROUND(((1.25*1.15)*2),7)),2)</f>
        <v>16.329999999999998</v>
      </c>
    </row>
    <row r="962" spans="1:107" x14ac:dyDescent="0.2">
      <c r="A962">
        <f>ROW(Source!A470)</f>
        <v>470</v>
      </c>
      <c r="B962">
        <v>53551706</v>
      </c>
      <c r="C962">
        <v>53553958</v>
      </c>
      <c r="D962">
        <v>29114340</v>
      </c>
      <c r="E962">
        <v>1</v>
      </c>
      <c r="F962">
        <v>1</v>
      </c>
      <c r="G962">
        <v>1</v>
      </c>
      <c r="H962">
        <v>3</v>
      </c>
      <c r="I962" t="s">
        <v>1836</v>
      </c>
      <c r="J962" t="s">
        <v>1837</v>
      </c>
      <c r="K962" t="s">
        <v>1838</v>
      </c>
      <c r="L962">
        <v>1348</v>
      </c>
      <c r="N962">
        <v>1009</v>
      </c>
      <c r="O962" t="s">
        <v>26</v>
      </c>
      <c r="P962" t="s">
        <v>26</v>
      </c>
      <c r="Q962">
        <v>1000</v>
      </c>
      <c r="W962">
        <v>0</v>
      </c>
      <c r="X962">
        <v>642584282</v>
      </c>
      <c r="Y962">
        <v>8.3999999999999995E-3</v>
      </c>
      <c r="AA962">
        <v>8475</v>
      </c>
      <c r="AB962">
        <v>0</v>
      </c>
      <c r="AC962">
        <v>0</v>
      </c>
      <c r="AD962">
        <v>0</v>
      </c>
      <c r="AE962">
        <v>8475</v>
      </c>
      <c r="AF962">
        <v>0</v>
      </c>
      <c r="AG962">
        <v>0</v>
      </c>
      <c r="AH962">
        <v>0</v>
      </c>
      <c r="AI962">
        <v>1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1</v>
      </c>
      <c r="AQ962">
        <v>0</v>
      </c>
      <c r="AR962">
        <v>0</v>
      </c>
      <c r="AS962" t="s">
        <v>3</v>
      </c>
      <c r="AT962">
        <v>4.1999999999999997E-3</v>
      </c>
      <c r="AU962" t="s">
        <v>101</v>
      </c>
      <c r="AV962">
        <v>0</v>
      </c>
      <c r="AW962">
        <v>2</v>
      </c>
      <c r="AX962">
        <v>53553968</v>
      </c>
      <c r="AY962">
        <v>1</v>
      </c>
      <c r="AZ962">
        <v>0</v>
      </c>
      <c r="BA962">
        <v>888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Y962*Source!I470</f>
        <v>7.476E-3</v>
      </c>
      <c r="CY962">
        <f>AA962</f>
        <v>8475</v>
      </c>
      <c r="CZ962">
        <f>AE962</f>
        <v>8475</v>
      </c>
      <c r="DA962">
        <f>AI962</f>
        <v>1</v>
      </c>
      <c r="DB962">
        <f>ROUND((ROUND(AT962*CZ962,2)*ROUND(2,7)),2)</f>
        <v>71.2</v>
      </c>
      <c r="DC962">
        <f>ROUND((ROUND(AT962*AG962,2)*ROUND(2,7)),2)</f>
        <v>0</v>
      </c>
    </row>
    <row r="963" spans="1:107" x14ac:dyDescent="0.2">
      <c r="A963">
        <f>ROW(Source!A470)</f>
        <v>470</v>
      </c>
      <c r="B963">
        <v>53551706</v>
      </c>
      <c r="C963">
        <v>53553958</v>
      </c>
      <c r="D963">
        <v>29111323</v>
      </c>
      <c r="E963">
        <v>1</v>
      </c>
      <c r="F963">
        <v>1</v>
      </c>
      <c r="G963">
        <v>1</v>
      </c>
      <c r="H963">
        <v>3</v>
      </c>
      <c r="I963" t="s">
        <v>580</v>
      </c>
      <c r="J963" t="s">
        <v>582</v>
      </c>
      <c r="K963" t="s">
        <v>581</v>
      </c>
      <c r="L963">
        <v>1328</v>
      </c>
      <c r="N963">
        <v>1005</v>
      </c>
      <c r="O963" t="s">
        <v>396</v>
      </c>
      <c r="P963" t="s">
        <v>396</v>
      </c>
      <c r="Q963">
        <v>100</v>
      </c>
      <c r="W963">
        <v>1</v>
      </c>
      <c r="X963">
        <v>-1011621594</v>
      </c>
      <c r="Y963">
        <v>-2.0499999999999998</v>
      </c>
      <c r="AA963">
        <v>2275.5</v>
      </c>
      <c r="AB963">
        <v>0</v>
      </c>
      <c r="AC963">
        <v>0</v>
      </c>
      <c r="AD963">
        <v>0</v>
      </c>
      <c r="AE963">
        <v>2275.5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-1.0249999999999999</v>
      </c>
      <c r="AU963" t="s">
        <v>101</v>
      </c>
      <c r="AV963">
        <v>0</v>
      </c>
      <c r="AW963">
        <v>2</v>
      </c>
      <c r="AX963">
        <v>53553969</v>
      </c>
      <c r="AY963">
        <v>1</v>
      </c>
      <c r="AZ963">
        <v>6144</v>
      </c>
      <c r="BA963">
        <v>889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Y963*Source!I470</f>
        <v>-1.8244999999999998</v>
      </c>
      <c r="CY963">
        <f>AA963</f>
        <v>2275.5</v>
      </c>
      <c r="CZ963">
        <f>AE963</f>
        <v>2275.5</v>
      </c>
      <c r="DA963">
        <f>AI963</f>
        <v>1</v>
      </c>
      <c r="DB963">
        <f>ROUND((ROUND(AT963*CZ963,2)*ROUND(2,7)),2)</f>
        <v>-4664.78</v>
      </c>
      <c r="DC963">
        <f>ROUND((ROUND(AT963*AG963,2)*ROUND(2,7)),2)</f>
        <v>0</v>
      </c>
    </row>
    <row r="964" spans="1:107" x14ac:dyDescent="0.2">
      <c r="A964">
        <f>ROW(Source!A470)</f>
        <v>470</v>
      </c>
      <c r="B964">
        <v>53551706</v>
      </c>
      <c r="C964">
        <v>53553958</v>
      </c>
      <c r="D964">
        <v>0</v>
      </c>
      <c r="E964">
        <v>1</v>
      </c>
      <c r="F964">
        <v>1</v>
      </c>
      <c r="G964">
        <v>1</v>
      </c>
      <c r="H964">
        <v>3</v>
      </c>
      <c r="I964" t="s">
        <v>651</v>
      </c>
      <c r="J964" t="s">
        <v>3</v>
      </c>
      <c r="K964" t="s">
        <v>652</v>
      </c>
      <c r="L964">
        <v>1301</v>
      </c>
      <c r="N964">
        <v>1003</v>
      </c>
      <c r="O964" t="s">
        <v>185</v>
      </c>
      <c r="P964" t="s">
        <v>185</v>
      </c>
      <c r="Q964">
        <v>1</v>
      </c>
      <c r="W964">
        <v>0</v>
      </c>
      <c r="X964">
        <v>-1097852192</v>
      </c>
      <c r="Y964">
        <v>333.797753</v>
      </c>
      <c r="AA964">
        <v>1772.23</v>
      </c>
      <c r="AB964">
        <v>0</v>
      </c>
      <c r="AC964">
        <v>0</v>
      </c>
      <c r="AD964">
        <v>0</v>
      </c>
      <c r="AE964">
        <v>1772.23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0</v>
      </c>
      <c r="AP964">
        <v>0</v>
      </c>
      <c r="AQ964">
        <v>0</v>
      </c>
      <c r="AR964">
        <v>0</v>
      </c>
      <c r="AS964" t="s">
        <v>3</v>
      </c>
      <c r="AT964">
        <v>333.797753</v>
      </c>
      <c r="AU964" t="s">
        <v>3</v>
      </c>
      <c r="AV964">
        <v>0</v>
      </c>
      <c r="AW964">
        <v>1</v>
      </c>
      <c r="AX964">
        <v>-1</v>
      </c>
      <c r="AY964">
        <v>0</v>
      </c>
      <c r="AZ964">
        <v>0</v>
      </c>
      <c r="BA964" t="s">
        <v>3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Y964*Source!I470</f>
        <v>297.08000017000001</v>
      </c>
      <c r="CY964">
        <f>AA964</f>
        <v>1772.23</v>
      </c>
      <c r="CZ964">
        <f>AE964</f>
        <v>1772.23</v>
      </c>
      <c r="DA964">
        <f>AI964</f>
        <v>1</v>
      </c>
      <c r="DB964">
        <f>ROUND(ROUND(AT964*CZ964,2),2)</f>
        <v>591566.39</v>
      </c>
      <c r="DC964">
        <f>ROUND(ROUND(AT964*AG964,2),2)</f>
        <v>0</v>
      </c>
    </row>
    <row r="965" spans="1:107" x14ac:dyDescent="0.2">
      <c r="A965">
        <f>ROW(Source!A471)</f>
        <v>471</v>
      </c>
      <c r="B965">
        <v>53551707</v>
      </c>
      <c r="C965">
        <v>53553958</v>
      </c>
      <c r="D965">
        <v>18410572</v>
      </c>
      <c r="E965">
        <v>1</v>
      </c>
      <c r="F965">
        <v>1</v>
      </c>
      <c r="G965">
        <v>1</v>
      </c>
      <c r="H965">
        <v>1</v>
      </c>
      <c r="I965" t="s">
        <v>1626</v>
      </c>
      <c r="J965" t="s">
        <v>3</v>
      </c>
      <c r="K965" t="s">
        <v>1627</v>
      </c>
      <c r="L965">
        <v>1369</v>
      </c>
      <c r="N965">
        <v>1013</v>
      </c>
      <c r="O965" t="s">
        <v>1486</v>
      </c>
      <c r="P965" t="s">
        <v>1486</v>
      </c>
      <c r="Q965">
        <v>1</v>
      </c>
      <c r="W965">
        <v>0</v>
      </c>
      <c r="X965">
        <v>-546915240</v>
      </c>
      <c r="Y965">
        <v>199.16849999999994</v>
      </c>
      <c r="AA965">
        <v>0</v>
      </c>
      <c r="AB965">
        <v>0</v>
      </c>
      <c r="AC965">
        <v>0</v>
      </c>
      <c r="AD965">
        <v>308</v>
      </c>
      <c r="AE965">
        <v>0</v>
      </c>
      <c r="AF965">
        <v>0</v>
      </c>
      <c r="AG965">
        <v>0</v>
      </c>
      <c r="AH965">
        <v>308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75.3</v>
      </c>
      <c r="AU965" t="s">
        <v>103</v>
      </c>
      <c r="AV965">
        <v>1</v>
      </c>
      <c r="AW965">
        <v>2</v>
      </c>
      <c r="AX965">
        <v>53553965</v>
      </c>
      <c r="AY965">
        <v>2</v>
      </c>
      <c r="AZ965">
        <v>131072</v>
      </c>
      <c r="BA965">
        <v>890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Y965*Source!I471</f>
        <v>177.25996499999994</v>
      </c>
      <c r="CY965">
        <f>AD965</f>
        <v>308</v>
      </c>
      <c r="CZ965">
        <f>AH965</f>
        <v>308</v>
      </c>
      <c r="DA965">
        <f>AL965</f>
        <v>1</v>
      </c>
      <c r="DB965">
        <f>ROUND((ROUND(AT965*CZ965,2)*ROUND(((1.15*1.15)*2),7)),2)</f>
        <v>61343.9</v>
      </c>
      <c r="DC965">
        <f>ROUND((ROUND(AT965*AG965,2)*ROUND(((1.15*1.15)*2),7)),2)</f>
        <v>0</v>
      </c>
    </row>
    <row r="966" spans="1:107" x14ac:dyDescent="0.2">
      <c r="A966">
        <f>ROW(Source!A471)</f>
        <v>471</v>
      </c>
      <c r="B966">
        <v>53551707</v>
      </c>
      <c r="C966">
        <v>53553958</v>
      </c>
      <c r="D966">
        <v>29174591</v>
      </c>
      <c r="E966">
        <v>1</v>
      </c>
      <c r="F966">
        <v>1</v>
      </c>
      <c r="G966">
        <v>1</v>
      </c>
      <c r="H966">
        <v>2</v>
      </c>
      <c r="I966" t="s">
        <v>1833</v>
      </c>
      <c r="J966" t="s">
        <v>1834</v>
      </c>
      <c r="K966" t="s">
        <v>1835</v>
      </c>
      <c r="L966">
        <v>1368</v>
      </c>
      <c r="N966">
        <v>1011</v>
      </c>
      <c r="O966" t="s">
        <v>1494</v>
      </c>
      <c r="P966" t="s">
        <v>1494</v>
      </c>
      <c r="Q966">
        <v>1</v>
      </c>
      <c r="W966">
        <v>0</v>
      </c>
      <c r="X966">
        <v>1042522176</v>
      </c>
      <c r="Y966">
        <v>2.15625</v>
      </c>
      <c r="AA966">
        <v>0</v>
      </c>
      <c r="AB966">
        <v>0.95</v>
      </c>
      <c r="AC966">
        <v>0</v>
      </c>
      <c r="AD966">
        <v>0</v>
      </c>
      <c r="AE966">
        <v>0</v>
      </c>
      <c r="AF966">
        <v>0.95</v>
      </c>
      <c r="AG966">
        <v>0</v>
      </c>
      <c r="AH966">
        <v>0</v>
      </c>
      <c r="AI966">
        <v>1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0.75</v>
      </c>
      <c r="AU966" t="s">
        <v>102</v>
      </c>
      <c r="AV966">
        <v>0</v>
      </c>
      <c r="AW966">
        <v>2</v>
      </c>
      <c r="AX966">
        <v>53553966</v>
      </c>
      <c r="AY966">
        <v>1</v>
      </c>
      <c r="AZ966">
        <v>0</v>
      </c>
      <c r="BA966">
        <v>891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Y966*Source!I471</f>
        <v>1.9190625000000001</v>
      </c>
      <c r="CY966">
        <f>AB966</f>
        <v>0.95</v>
      </c>
      <c r="CZ966">
        <f>AF966</f>
        <v>0.95</v>
      </c>
      <c r="DA966">
        <f>AJ966</f>
        <v>1</v>
      </c>
      <c r="DB966">
        <f>ROUND((ROUND(AT966*CZ966,2)*ROUND(((1.25*1.15)*2),7)),2)</f>
        <v>2.04</v>
      </c>
      <c r="DC966">
        <f>ROUND((ROUND(AT966*AG966,2)*ROUND(((1.25*1.15)*2),7)),2)</f>
        <v>0</v>
      </c>
    </row>
    <row r="967" spans="1:107" x14ac:dyDescent="0.2">
      <c r="A967">
        <f>ROW(Source!A471)</f>
        <v>471</v>
      </c>
      <c r="B967">
        <v>53551707</v>
      </c>
      <c r="C967">
        <v>53553958</v>
      </c>
      <c r="D967">
        <v>29174913</v>
      </c>
      <c r="E967">
        <v>1</v>
      </c>
      <c r="F967">
        <v>1</v>
      </c>
      <c r="G967">
        <v>1</v>
      </c>
      <c r="H967">
        <v>2</v>
      </c>
      <c r="I967" t="s">
        <v>1513</v>
      </c>
      <c r="J967" t="s">
        <v>1514</v>
      </c>
      <c r="K967" t="s">
        <v>1515</v>
      </c>
      <c r="L967">
        <v>1368</v>
      </c>
      <c r="N967">
        <v>1011</v>
      </c>
      <c r="O967" t="s">
        <v>1494</v>
      </c>
      <c r="P967" t="s">
        <v>1494</v>
      </c>
      <c r="Q967">
        <v>1</v>
      </c>
      <c r="W967">
        <v>0</v>
      </c>
      <c r="X967">
        <v>1230759911</v>
      </c>
      <c r="Y967">
        <v>1.4087499999999999</v>
      </c>
      <c r="AA967">
        <v>0</v>
      </c>
      <c r="AB967">
        <v>87.17</v>
      </c>
      <c r="AC967">
        <v>11.6</v>
      </c>
      <c r="AD967">
        <v>0</v>
      </c>
      <c r="AE967">
        <v>0</v>
      </c>
      <c r="AF967">
        <v>87.17</v>
      </c>
      <c r="AG967">
        <v>11.6</v>
      </c>
      <c r="AH967">
        <v>0</v>
      </c>
      <c r="AI967">
        <v>1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1</v>
      </c>
      <c r="AQ967">
        <v>0</v>
      </c>
      <c r="AR967">
        <v>0</v>
      </c>
      <c r="AS967" t="s">
        <v>3</v>
      </c>
      <c r="AT967">
        <v>0.49</v>
      </c>
      <c r="AU967" t="s">
        <v>102</v>
      </c>
      <c r="AV967">
        <v>0</v>
      </c>
      <c r="AW967">
        <v>2</v>
      </c>
      <c r="AX967">
        <v>53553967</v>
      </c>
      <c r="AY967">
        <v>1</v>
      </c>
      <c r="AZ967">
        <v>0</v>
      </c>
      <c r="BA967">
        <v>892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Y967*Source!I471</f>
        <v>1.2537875000000001</v>
      </c>
      <c r="CY967">
        <f>AB967</f>
        <v>87.17</v>
      </c>
      <c r="CZ967">
        <f>AF967</f>
        <v>87.17</v>
      </c>
      <c r="DA967">
        <f>AJ967</f>
        <v>1</v>
      </c>
      <c r="DB967">
        <f>ROUND((ROUND(AT967*CZ967,2)*ROUND(((1.25*1.15)*2),7)),2)</f>
        <v>122.79</v>
      </c>
      <c r="DC967">
        <f>ROUND((ROUND(AT967*AG967,2)*ROUND(((1.25*1.15)*2),7)),2)</f>
        <v>16.329999999999998</v>
      </c>
    </row>
    <row r="968" spans="1:107" x14ac:dyDescent="0.2">
      <c r="A968">
        <f>ROW(Source!A471)</f>
        <v>471</v>
      </c>
      <c r="B968">
        <v>53551707</v>
      </c>
      <c r="C968">
        <v>53553958</v>
      </c>
      <c r="D968">
        <v>29114340</v>
      </c>
      <c r="E968">
        <v>1</v>
      </c>
      <c r="F968">
        <v>1</v>
      </c>
      <c r="G968">
        <v>1</v>
      </c>
      <c r="H968">
        <v>3</v>
      </c>
      <c r="I968" t="s">
        <v>1836</v>
      </c>
      <c r="J968" t="s">
        <v>1837</v>
      </c>
      <c r="K968" t="s">
        <v>1838</v>
      </c>
      <c r="L968">
        <v>1348</v>
      </c>
      <c r="N968">
        <v>1009</v>
      </c>
      <c r="O968" t="s">
        <v>26</v>
      </c>
      <c r="P968" t="s">
        <v>26</v>
      </c>
      <c r="Q968">
        <v>1000</v>
      </c>
      <c r="W968">
        <v>0</v>
      </c>
      <c r="X968">
        <v>642584282</v>
      </c>
      <c r="Y968">
        <v>8.3999999999999995E-3</v>
      </c>
      <c r="AA968">
        <v>52036.5</v>
      </c>
      <c r="AB968">
        <v>0</v>
      </c>
      <c r="AC968">
        <v>0</v>
      </c>
      <c r="AD968">
        <v>0</v>
      </c>
      <c r="AE968">
        <v>8475</v>
      </c>
      <c r="AF968">
        <v>0</v>
      </c>
      <c r="AG968">
        <v>0</v>
      </c>
      <c r="AH968">
        <v>0</v>
      </c>
      <c r="AI968">
        <v>6.14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1</v>
      </c>
      <c r="AQ968">
        <v>0</v>
      </c>
      <c r="AR968">
        <v>0</v>
      </c>
      <c r="AS968" t="s">
        <v>3</v>
      </c>
      <c r="AT968">
        <v>4.1999999999999997E-3</v>
      </c>
      <c r="AU968" t="s">
        <v>101</v>
      </c>
      <c r="AV968">
        <v>0</v>
      </c>
      <c r="AW968">
        <v>2</v>
      </c>
      <c r="AX968">
        <v>53553968</v>
      </c>
      <c r="AY968">
        <v>1</v>
      </c>
      <c r="AZ968">
        <v>0</v>
      </c>
      <c r="BA968">
        <v>893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Y968*Source!I471</f>
        <v>7.476E-3</v>
      </c>
      <c r="CY968">
        <f>AA968</f>
        <v>52036.5</v>
      </c>
      <c r="CZ968">
        <f>AE968</f>
        <v>8475</v>
      </c>
      <c r="DA968">
        <f>AI968</f>
        <v>6.14</v>
      </c>
      <c r="DB968">
        <f>ROUND((ROUND(AT968*CZ968,2)*ROUND(2,7)),2)</f>
        <v>71.2</v>
      </c>
      <c r="DC968">
        <f>ROUND((ROUND(AT968*AG968,2)*ROUND(2,7)),2)</f>
        <v>0</v>
      </c>
    </row>
    <row r="969" spans="1:107" x14ac:dyDescent="0.2">
      <c r="A969">
        <f>ROW(Source!A471)</f>
        <v>471</v>
      </c>
      <c r="B969">
        <v>53551707</v>
      </c>
      <c r="C969">
        <v>53553958</v>
      </c>
      <c r="D969">
        <v>29111323</v>
      </c>
      <c r="E969">
        <v>1</v>
      </c>
      <c r="F969">
        <v>1</v>
      </c>
      <c r="G969">
        <v>1</v>
      </c>
      <c r="H969">
        <v>3</v>
      </c>
      <c r="I969" t="s">
        <v>580</v>
      </c>
      <c r="J969" t="s">
        <v>582</v>
      </c>
      <c r="K969" t="s">
        <v>581</v>
      </c>
      <c r="L969">
        <v>1328</v>
      </c>
      <c r="N969">
        <v>1005</v>
      </c>
      <c r="O969" t="s">
        <v>396</v>
      </c>
      <c r="P969" t="s">
        <v>396</v>
      </c>
      <c r="Q969">
        <v>100</v>
      </c>
      <c r="W969">
        <v>1</v>
      </c>
      <c r="X969">
        <v>-1011621594</v>
      </c>
      <c r="Y969">
        <v>-2.0499999999999998</v>
      </c>
      <c r="AA969">
        <v>25485.599999999999</v>
      </c>
      <c r="AB969">
        <v>0</v>
      </c>
      <c r="AC969">
        <v>0</v>
      </c>
      <c r="AD969">
        <v>0</v>
      </c>
      <c r="AE969">
        <v>2275.5</v>
      </c>
      <c r="AF969">
        <v>0</v>
      </c>
      <c r="AG969">
        <v>0</v>
      </c>
      <c r="AH969">
        <v>0</v>
      </c>
      <c r="AI969">
        <v>11.2</v>
      </c>
      <c r="AJ969">
        <v>1</v>
      </c>
      <c r="AK969">
        <v>1</v>
      </c>
      <c r="AL969">
        <v>1</v>
      </c>
      <c r="AN969">
        <v>0</v>
      </c>
      <c r="AO969">
        <v>1</v>
      </c>
      <c r="AP969">
        <v>1</v>
      </c>
      <c r="AQ969">
        <v>0</v>
      </c>
      <c r="AR969">
        <v>0</v>
      </c>
      <c r="AS969" t="s">
        <v>3</v>
      </c>
      <c r="AT969">
        <v>-1.0249999999999999</v>
      </c>
      <c r="AU969" t="s">
        <v>101</v>
      </c>
      <c r="AV969">
        <v>0</v>
      </c>
      <c r="AW969">
        <v>2</v>
      </c>
      <c r="AX969">
        <v>53553969</v>
      </c>
      <c r="AY969">
        <v>1</v>
      </c>
      <c r="AZ969">
        <v>6144</v>
      </c>
      <c r="BA969">
        <v>894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Y969*Source!I471</f>
        <v>-1.8244999999999998</v>
      </c>
      <c r="CY969">
        <f>AA969</f>
        <v>25485.599999999999</v>
      </c>
      <c r="CZ969">
        <f>AE969</f>
        <v>2275.5</v>
      </c>
      <c r="DA969">
        <f>AI969</f>
        <v>11.2</v>
      </c>
      <c r="DB969">
        <f>ROUND((ROUND(AT969*CZ969,2)*ROUND(2,7)),2)</f>
        <v>-4664.78</v>
      </c>
      <c r="DC969">
        <f>ROUND((ROUND(AT969*AG969,2)*ROUND(2,7)),2)</f>
        <v>0</v>
      </c>
    </row>
    <row r="970" spans="1:107" x14ac:dyDescent="0.2">
      <c r="A970">
        <f>ROW(Source!A471)</f>
        <v>471</v>
      </c>
      <c r="B970">
        <v>53551707</v>
      </c>
      <c r="C970">
        <v>53553958</v>
      </c>
      <c r="D970">
        <v>0</v>
      </c>
      <c r="E970">
        <v>1</v>
      </c>
      <c r="F970">
        <v>1</v>
      </c>
      <c r="G970">
        <v>1</v>
      </c>
      <c r="H970">
        <v>3</v>
      </c>
      <c r="I970" t="s">
        <v>651</v>
      </c>
      <c r="J970" t="s">
        <v>3</v>
      </c>
      <c r="K970" t="s">
        <v>652</v>
      </c>
      <c r="L970">
        <v>1301</v>
      </c>
      <c r="N970">
        <v>1003</v>
      </c>
      <c r="O970" t="s">
        <v>185</v>
      </c>
      <c r="P970" t="s">
        <v>185</v>
      </c>
      <c r="Q970">
        <v>1</v>
      </c>
      <c r="W970">
        <v>0</v>
      </c>
      <c r="X970">
        <v>-1097852192</v>
      </c>
      <c r="Y970">
        <v>333.797753</v>
      </c>
      <c r="AA970">
        <v>11099.09</v>
      </c>
      <c r="AB970">
        <v>0</v>
      </c>
      <c r="AC970">
        <v>0</v>
      </c>
      <c r="AD970">
        <v>0</v>
      </c>
      <c r="AE970">
        <v>1807.67</v>
      </c>
      <c r="AF970">
        <v>0</v>
      </c>
      <c r="AG970">
        <v>0</v>
      </c>
      <c r="AH970">
        <v>0</v>
      </c>
      <c r="AI970">
        <v>6.14</v>
      </c>
      <c r="AJ970">
        <v>1</v>
      </c>
      <c r="AK970">
        <v>1</v>
      </c>
      <c r="AL970">
        <v>1</v>
      </c>
      <c r="AN970">
        <v>0</v>
      </c>
      <c r="AO970">
        <v>0</v>
      </c>
      <c r="AP970">
        <v>0</v>
      </c>
      <c r="AQ970">
        <v>0</v>
      </c>
      <c r="AR970">
        <v>0</v>
      </c>
      <c r="AS970" t="s">
        <v>3</v>
      </c>
      <c r="AT970">
        <v>333.797753</v>
      </c>
      <c r="AU970" t="s">
        <v>3</v>
      </c>
      <c r="AV970">
        <v>0</v>
      </c>
      <c r="AW970">
        <v>1</v>
      </c>
      <c r="AX970">
        <v>-1</v>
      </c>
      <c r="AY970">
        <v>0</v>
      </c>
      <c r="AZ970">
        <v>0</v>
      </c>
      <c r="BA970" t="s">
        <v>3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Y970*Source!I471</f>
        <v>297.08000017000001</v>
      </c>
      <c r="CY970">
        <f>AA970</f>
        <v>11099.09</v>
      </c>
      <c r="CZ970">
        <f>AE970</f>
        <v>1807.67</v>
      </c>
      <c r="DA970">
        <f>AI970</f>
        <v>6.14</v>
      </c>
      <c r="DB970">
        <f>ROUND(ROUND(AT970*CZ970,2),2)</f>
        <v>603396.18000000005</v>
      </c>
      <c r="DC970">
        <f>ROUND(ROUND(AT970*AG970,2),2)</f>
        <v>0</v>
      </c>
    </row>
    <row r="971" spans="1:107" x14ac:dyDescent="0.2">
      <c r="A971">
        <f>ROW(Source!A476)</f>
        <v>476</v>
      </c>
      <c r="B971">
        <v>53551706</v>
      </c>
      <c r="C971">
        <v>53553972</v>
      </c>
      <c r="D971">
        <v>18410171</v>
      </c>
      <c r="E971">
        <v>1</v>
      </c>
      <c r="F971">
        <v>1</v>
      </c>
      <c r="G971">
        <v>1</v>
      </c>
      <c r="H971">
        <v>1</v>
      </c>
      <c r="I971" t="s">
        <v>1839</v>
      </c>
      <c r="J971" t="s">
        <v>3</v>
      </c>
      <c r="K971" t="s">
        <v>1840</v>
      </c>
      <c r="L971">
        <v>1369</v>
      </c>
      <c r="N971">
        <v>1013</v>
      </c>
      <c r="O971" t="s">
        <v>1486</v>
      </c>
      <c r="P971" t="s">
        <v>1486</v>
      </c>
      <c r="Q971">
        <v>1</v>
      </c>
      <c r="W971">
        <v>0</v>
      </c>
      <c r="X971">
        <v>1151098980</v>
      </c>
      <c r="Y971">
        <v>1.9308499999999997</v>
      </c>
      <c r="AA971">
        <v>0</v>
      </c>
      <c r="AB971">
        <v>0</v>
      </c>
      <c r="AC971">
        <v>0</v>
      </c>
      <c r="AD971">
        <v>316.10000000000002</v>
      </c>
      <c r="AE971">
        <v>0</v>
      </c>
      <c r="AF971">
        <v>0</v>
      </c>
      <c r="AG971">
        <v>0</v>
      </c>
      <c r="AH971">
        <v>316.10000000000002</v>
      </c>
      <c r="AI971">
        <v>1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1</v>
      </c>
      <c r="AQ971">
        <v>0</v>
      </c>
      <c r="AR971">
        <v>0</v>
      </c>
      <c r="AS971" t="s">
        <v>3</v>
      </c>
      <c r="AT971">
        <v>1.46</v>
      </c>
      <c r="AU971" t="s">
        <v>62</v>
      </c>
      <c r="AV971">
        <v>1</v>
      </c>
      <c r="AW971">
        <v>2</v>
      </c>
      <c r="AX971">
        <v>53553981</v>
      </c>
      <c r="AY971">
        <v>2</v>
      </c>
      <c r="AZ971">
        <v>137216</v>
      </c>
      <c r="BA971">
        <v>895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Y971*Source!I476</f>
        <v>11.585099999999999</v>
      </c>
      <c r="CY971">
        <f>AD971</f>
        <v>316.10000000000002</v>
      </c>
      <c r="CZ971">
        <f>AH971</f>
        <v>316.10000000000002</v>
      </c>
      <c r="DA971">
        <f>AL971</f>
        <v>1</v>
      </c>
      <c r="DB971">
        <f>ROUND((ROUND(AT971*CZ971,2)*ROUND((1.15*1.15),7)),2)</f>
        <v>610.35</v>
      </c>
      <c r="DC971">
        <f>ROUND((ROUND(AT971*AG971,2)*ROUND((1.15*1.15),7)),2)</f>
        <v>0</v>
      </c>
    </row>
    <row r="972" spans="1:107" x14ac:dyDescent="0.2">
      <c r="A972">
        <f>ROW(Source!A476)</f>
        <v>476</v>
      </c>
      <c r="B972">
        <v>53551706</v>
      </c>
      <c r="C972">
        <v>53553972</v>
      </c>
      <c r="D972">
        <v>29172657</v>
      </c>
      <c r="E972">
        <v>1</v>
      </c>
      <c r="F972">
        <v>1</v>
      </c>
      <c r="G972">
        <v>1</v>
      </c>
      <c r="H972">
        <v>2</v>
      </c>
      <c r="I972" t="s">
        <v>1588</v>
      </c>
      <c r="J972" t="s">
        <v>1589</v>
      </c>
      <c r="K972" t="s">
        <v>1590</v>
      </c>
      <c r="L972">
        <v>1368</v>
      </c>
      <c r="N972">
        <v>1011</v>
      </c>
      <c r="O972" t="s">
        <v>1494</v>
      </c>
      <c r="P972" t="s">
        <v>1494</v>
      </c>
      <c r="Q972">
        <v>1</v>
      </c>
      <c r="W972">
        <v>0</v>
      </c>
      <c r="X972">
        <v>1474986261</v>
      </c>
      <c r="Y972">
        <v>0.17249999999999999</v>
      </c>
      <c r="AA972">
        <v>0</v>
      </c>
      <c r="AB972">
        <v>8.1</v>
      </c>
      <c r="AC972">
        <v>0</v>
      </c>
      <c r="AD972">
        <v>0</v>
      </c>
      <c r="AE972">
        <v>0</v>
      </c>
      <c r="AF972">
        <v>8.1</v>
      </c>
      <c r="AG972">
        <v>0</v>
      </c>
      <c r="AH972">
        <v>0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0.12</v>
      </c>
      <c r="AU972" t="s">
        <v>61</v>
      </c>
      <c r="AV972">
        <v>0</v>
      </c>
      <c r="AW972">
        <v>2</v>
      </c>
      <c r="AX972">
        <v>53553982</v>
      </c>
      <c r="AY972">
        <v>1</v>
      </c>
      <c r="AZ972">
        <v>6144</v>
      </c>
      <c r="BA972">
        <v>896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Y972*Source!I476</f>
        <v>1.0349999999999999</v>
      </c>
      <c r="CY972">
        <f>AB972</f>
        <v>8.1</v>
      </c>
      <c r="CZ972">
        <f>AF972</f>
        <v>8.1</v>
      </c>
      <c r="DA972">
        <f>AJ972</f>
        <v>1</v>
      </c>
      <c r="DB972">
        <f>ROUND((ROUND(AT972*CZ972,2)*ROUND((1.25*1.15),7)),2)</f>
        <v>1.39</v>
      </c>
      <c r="DC972">
        <f>ROUND((ROUND(AT972*AG972,2)*ROUND((1.25*1.15),7)),2)</f>
        <v>0</v>
      </c>
    </row>
    <row r="973" spans="1:107" x14ac:dyDescent="0.2">
      <c r="A973">
        <f>ROW(Source!A476)</f>
        <v>476</v>
      </c>
      <c r="B973">
        <v>53551706</v>
      </c>
      <c r="C973">
        <v>53553972</v>
      </c>
      <c r="D973">
        <v>29174500</v>
      </c>
      <c r="E973">
        <v>1</v>
      </c>
      <c r="F973">
        <v>1</v>
      </c>
      <c r="G973">
        <v>1</v>
      </c>
      <c r="H973">
        <v>2</v>
      </c>
      <c r="I973" t="s">
        <v>1681</v>
      </c>
      <c r="J973" t="s">
        <v>1682</v>
      </c>
      <c r="K973" t="s">
        <v>1683</v>
      </c>
      <c r="L973">
        <v>1368</v>
      </c>
      <c r="N973">
        <v>1011</v>
      </c>
      <c r="O973" t="s">
        <v>1494</v>
      </c>
      <c r="P973" t="s">
        <v>1494</v>
      </c>
      <c r="Q973">
        <v>1</v>
      </c>
      <c r="W973">
        <v>0</v>
      </c>
      <c r="X973">
        <v>-1867053656</v>
      </c>
      <c r="Y973">
        <v>0.388125</v>
      </c>
      <c r="AA973">
        <v>0</v>
      </c>
      <c r="AB973">
        <v>1.95</v>
      </c>
      <c r="AC973">
        <v>0</v>
      </c>
      <c r="AD973">
        <v>0</v>
      </c>
      <c r="AE973">
        <v>0</v>
      </c>
      <c r="AF973">
        <v>1.95</v>
      </c>
      <c r="AG973">
        <v>0</v>
      </c>
      <c r="AH973">
        <v>0</v>
      </c>
      <c r="AI973">
        <v>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0.27</v>
      </c>
      <c r="AU973" t="s">
        <v>61</v>
      </c>
      <c r="AV973">
        <v>0</v>
      </c>
      <c r="AW973">
        <v>2</v>
      </c>
      <c r="AX973">
        <v>53553983</v>
      </c>
      <c r="AY973">
        <v>1</v>
      </c>
      <c r="AZ973">
        <v>6144</v>
      </c>
      <c r="BA973">
        <v>897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Y973*Source!I476</f>
        <v>2.3287499999999999</v>
      </c>
      <c r="CY973">
        <f>AB973</f>
        <v>1.95</v>
      </c>
      <c r="CZ973">
        <f>AF973</f>
        <v>1.95</v>
      </c>
      <c r="DA973">
        <f>AJ973</f>
        <v>1</v>
      </c>
      <c r="DB973">
        <f>ROUND((ROUND(AT973*CZ973,2)*ROUND((1.25*1.15),7)),2)</f>
        <v>0.76</v>
      </c>
      <c r="DC973">
        <f>ROUND((ROUND(AT973*AG973,2)*ROUND((1.25*1.15),7)),2)</f>
        <v>0</v>
      </c>
    </row>
    <row r="974" spans="1:107" x14ac:dyDescent="0.2">
      <c r="A974">
        <f>ROW(Source!A476)</f>
        <v>476</v>
      </c>
      <c r="B974">
        <v>53551706</v>
      </c>
      <c r="C974">
        <v>53553972</v>
      </c>
      <c r="D974">
        <v>29174913</v>
      </c>
      <c r="E974">
        <v>1</v>
      </c>
      <c r="F974">
        <v>1</v>
      </c>
      <c r="G974">
        <v>1</v>
      </c>
      <c r="H974">
        <v>2</v>
      </c>
      <c r="I974" t="s">
        <v>1513</v>
      </c>
      <c r="J974" t="s">
        <v>1514</v>
      </c>
      <c r="K974" t="s">
        <v>1515</v>
      </c>
      <c r="L974">
        <v>1368</v>
      </c>
      <c r="N974">
        <v>1011</v>
      </c>
      <c r="O974" t="s">
        <v>1494</v>
      </c>
      <c r="P974" t="s">
        <v>1494</v>
      </c>
      <c r="Q974">
        <v>1</v>
      </c>
      <c r="W974">
        <v>0</v>
      </c>
      <c r="X974">
        <v>1230759911</v>
      </c>
      <c r="Y974">
        <v>1.4374999999999999E-2</v>
      </c>
      <c r="AA974">
        <v>0</v>
      </c>
      <c r="AB974">
        <v>87.17</v>
      </c>
      <c r="AC974">
        <v>11.6</v>
      </c>
      <c r="AD974">
        <v>0</v>
      </c>
      <c r="AE974">
        <v>0</v>
      </c>
      <c r="AF974">
        <v>87.17</v>
      </c>
      <c r="AG974">
        <v>11.6</v>
      </c>
      <c r="AH974">
        <v>0</v>
      </c>
      <c r="AI974">
        <v>1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1</v>
      </c>
      <c r="AQ974">
        <v>0</v>
      </c>
      <c r="AR974">
        <v>0</v>
      </c>
      <c r="AS974" t="s">
        <v>3</v>
      </c>
      <c r="AT974">
        <v>0.01</v>
      </c>
      <c r="AU974" t="s">
        <v>61</v>
      </c>
      <c r="AV974">
        <v>0</v>
      </c>
      <c r="AW974">
        <v>2</v>
      </c>
      <c r="AX974">
        <v>53553984</v>
      </c>
      <c r="AY974">
        <v>1</v>
      </c>
      <c r="AZ974">
        <v>6144</v>
      </c>
      <c r="BA974">
        <v>898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Y974*Source!I476</f>
        <v>8.6249999999999993E-2</v>
      </c>
      <c r="CY974">
        <f>AB974</f>
        <v>87.17</v>
      </c>
      <c r="CZ974">
        <f>AF974</f>
        <v>87.17</v>
      </c>
      <c r="DA974">
        <f>AJ974</f>
        <v>1</v>
      </c>
      <c r="DB974">
        <f>ROUND((ROUND(AT974*CZ974,2)*ROUND((1.25*1.15),7)),2)</f>
        <v>1.25</v>
      </c>
      <c r="DC974">
        <f>ROUND((ROUND(AT974*AG974,2)*ROUND((1.25*1.15),7)),2)</f>
        <v>0.17</v>
      </c>
    </row>
    <row r="975" spans="1:107" x14ac:dyDescent="0.2">
      <c r="A975">
        <f>ROW(Source!A476)</f>
        <v>476</v>
      </c>
      <c r="B975">
        <v>53551706</v>
      </c>
      <c r="C975">
        <v>53553972</v>
      </c>
      <c r="D975">
        <v>29113986</v>
      </c>
      <c r="E975">
        <v>1</v>
      </c>
      <c r="F975">
        <v>1</v>
      </c>
      <c r="G975">
        <v>1</v>
      </c>
      <c r="H975">
        <v>3</v>
      </c>
      <c r="I975" t="s">
        <v>1841</v>
      </c>
      <c r="J975" t="s">
        <v>1842</v>
      </c>
      <c r="K975" t="s">
        <v>1843</v>
      </c>
      <c r="L975">
        <v>1348</v>
      </c>
      <c r="N975">
        <v>1009</v>
      </c>
      <c r="O975" t="s">
        <v>26</v>
      </c>
      <c r="P975" t="s">
        <v>26</v>
      </c>
      <c r="Q975">
        <v>1000</v>
      </c>
      <c r="W975">
        <v>0</v>
      </c>
      <c r="X975">
        <v>-2063358494</v>
      </c>
      <c r="Y975">
        <v>1.1E-4</v>
      </c>
      <c r="AA975">
        <v>10362</v>
      </c>
      <c r="AB975">
        <v>0</v>
      </c>
      <c r="AC975">
        <v>0</v>
      </c>
      <c r="AD975">
        <v>0</v>
      </c>
      <c r="AE975">
        <v>10362</v>
      </c>
      <c r="AF975">
        <v>0</v>
      </c>
      <c r="AG975">
        <v>0</v>
      </c>
      <c r="AH975">
        <v>0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3</v>
      </c>
      <c r="AT975">
        <v>1.1E-4</v>
      </c>
      <c r="AU975" t="s">
        <v>3</v>
      </c>
      <c r="AV975">
        <v>0</v>
      </c>
      <c r="AW975">
        <v>2</v>
      </c>
      <c r="AX975">
        <v>53553985</v>
      </c>
      <c r="AY975">
        <v>1</v>
      </c>
      <c r="AZ975">
        <v>0</v>
      </c>
      <c r="BA975">
        <v>899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Y975*Source!I476</f>
        <v>6.6E-4</v>
      </c>
      <c r="CY975">
        <f>AA975</f>
        <v>10362</v>
      </c>
      <c r="CZ975">
        <f>AE975</f>
        <v>10362</v>
      </c>
      <c r="DA975">
        <f>AI975</f>
        <v>1</v>
      </c>
      <c r="DB975">
        <f>ROUND(ROUND(AT975*CZ975,2),2)</f>
        <v>1.1399999999999999</v>
      </c>
      <c r="DC975">
        <f>ROUND(ROUND(AT975*AG975,2),2)</f>
        <v>0</v>
      </c>
    </row>
    <row r="976" spans="1:107" x14ac:dyDescent="0.2">
      <c r="A976">
        <f>ROW(Source!A476)</f>
        <v>476</v>
      </c>
      <c r="B976">
        <v>53551706</v>
      </c>
      <c r="C976">
        <v>53553972</v>
      </c>
      <c r="D976">
        <v>29131328</v>
      </c>
      <c r="E976">
        <v>1</v>
      </c>
      <c r="F976">
        <v>1</v>
      </c>
      <c r="G976">
        <v>1</v>
      </c>
      <c r="H976">
        <v>3</v>
      </c>
      <c r="I976" t="s">
        <v>1844</v>
      </c>
      <c r="J976" t="s">
        <v>1845</v>
      </c>
      <c r="K976" t="s">
        <v>1846</v>
      </c>
      <c r="L976">
        <v>1348</v>
      </c>
      <c r="N976">
        <v>1009</v>
      </c>
      <c r="O976" t="s">
        <v>26</v>
      </c>
      <c r="P976" t="s">
        <v>26</v>
      </c>
      <c r="Q976">
        <v>1000</v>
      </c>
      <c r="W976">
        <v>0</v>
      </c>
      <c r="X976">
        <v>1970784338</v>
      </c>
      <c r="Y976">
        <v>4.2999999999999999E-4</v>
      </c>
      <c r="AA976">
        <v>6014.12</v>
      </c>
      <c r="AB976">
        <v>0</v>
      </c>
      <c r="AC976">
        <v>0</v>
      </c>
      <c r="AD976">
        <v>0</v>
      </c>
      <c r="AE976">
        <v>6014.12</v>
      </c>
      <c r="AF976">
        <v>0</v>
      </c>
      <c r="AG976">
        <v>0</v>
      </c>
      <c r="AH976">
        <v>0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4.2999999999999999E-4</v>
      </c>
      <c r="AU976" t="s">
        <v>3</v>
      </c>
      <c r="AV976">
        <v>0</v>
      </c>
      <c r="AW976">
        <v>2</v>
      </c>
      <c r="AX976">
        <v>53553986</v>
      </c>
      <c r="AY976">
        <v>1</v>
      </c>
      <c r="AZ976">
        <v>0</v>
      </c>
      <c r="BA976">
        <v>900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Y976*Source!I476</f>
        <v>2.5799999999999998E-3</v>
      </c>
      <c r="CY976">
        <f>AA976</f>
        <v>6014.12</v>
      </c>
      <c r="CZ976">
        <f>AE976</f>
        <v>6014.12</v>
      </c>
      <c r="DA976">
        <f>AI976</f>
        <v>1</v>
      </c>
      <c r="DB976">
        <f>ROUND(ROUND(AT976*CZ976,2),2)</f>
        <v>2.59</v>
      </c>
      <c r="DC976">
        <f>ROUND(ROUND(AT976*AG976,2),2)</f>
        <v>0</v>
      </c>
    </row>
    <row r="977" spans="1:107" x14ac:dyDescent="0.2">
      <c r="A977">
        <f>ROW(Source!A476)</f>
        <v>476</v>
      </c>
      <c r="B977">
        <v>53551706</v>
      </c>
      <c r="C977">
        <v>53553972</v>
      </c>
      <c r="D977">
        <v>38273852</v>
      </c>
      <c r="E977">
        <v>1</v>
      </c>
      <c r="F977">
        <v>1</v>
      </c>
      <c r="G977">
        <v>1</v>
      </c>
      <c r="H977">
        <v>3</v>
      </c>
      <c r="I977" t="s">
        <v>599</v>
      </c>
      <c r="J977" t="s">
        <v>601</v>
      </c>
      <c r="K977" t="s">
        <v>657</v>
      </c>
      <c r="L977">
        <v>1354</v>
      </c>
      <c r="N977">
        <v>1010</v>
      </c>
      <c r="O977" t="s">
        <v>160</v>
      </c>
      <c r="P977" t="s">
        <v>160</v>
      </c>
      <c r="Q977">
        <v>1</v>
      </c>
      <c r="W977">
        <v>0</v>
      </c>
      <c r="X977">
        <v>-1401952725</v>
      </c>
      <c r="Y977">
        <v>1</v>
      </c>
      <c r="AA977">
        <v>305.18</v>
      </c>
      <c r="AB977">
        <v>0</v>
      </c>
      <c r="AC977">
        <v>0</v>
      </c>
      <c r="AD977">
        <v>0</v>
      </c>
      <c r="AE977">
        <v>305.18</v>
      </c>
      <c r="AF977">
        <v>0</v>
      </c>
      <c r="AG977">
        <v>0</v>
      </c>
      <c r="AH977">
        <v>0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0</v>
      </c>
      <c r="AP977">
        <v>0</v>
      </c>
      <c r="AQ977">
        <v>0</v>
      </c>
      <c r="AR977">
        <v>0</v>
      </c>
      <c r="AS977" t="s">
        <v>3</v>
      </c>
      <c r="AT977">
        <v>1</v>
      </c>
      <c r="AU977" t="s">
        <v>3</v>
      </c>
      <c r="AV977">
        <v>0</v>
      </c>
      <c r="AW977">
        <v>1</v>
      </c>
      <c r="AX977">
        <v>-1</v>
      </c>
      <c r="AY977">
        <v>0</v>
      </c>
      <c r="AZ977">
        <v>0</v>
      </c>
      <c r="BA977" t="s">
        <v>3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Y977*Source!I476</f>
        <v>6</v>
      </c>
      <c r="CY977">
        <f>AA977</f>
        <v>305.18</v>
      </c>
      <c r="CZ977">
        <f>AE977</f>
        <v>305.18</v>
      </c>
      <c r="DA977">
        <f>AI977</f>
        <v>1</v>
      </c>
      <c r="DB977">
        <f>ROUND(ROUND(AT977*CZ977,2),2)</f>
        <v>305.18</v>
      </c>
      <c r="DC977">
        <f>ROUND(ROUND(AT977*AG977,2),2)</f>
        <v>0</v>
      </c>
    </row>
    <row r="978" spans="1:107" x14ac:dyDescent="0.2">
      <c r="A978">
        <f>ROW(Source!A476)</f>
        <v>476</v>
      </c>
      <c r="B978">
        <v>53551706</v>
      </c>
      <c r="C978">
        <v>53553972</v>
      </c>
      <c r="D978">
        <v>29145157</v>
      </c>
      <c r="E978">
        <v>1</v>
      </c>
      <c r="F978">
        <v>1</v>
      </c>
      <c r="G978">
        <v>1</v>
      </c>
      <c r="H978">
        <v>3</v>
      </c>
      <c r="I978" t="s">
        <v>1847</v>
      </c>
      <c r="J978" t="s">
        <v>1848</v>
      </c>
      <c r="K978" t="s">
        <v>1849</v>
      </c>
      <c r="L978">
        <v>1339</v>
      </c>
      <c r="N978">
        <v>1007</v>
      </c>
      <c r="O978" t="s">
        <v>425</v>
      </c>
      <c r="P978" t="s">
        <v>425</v>
      </c>
      <c r="Q978">
        <v>1</v>
      </c>
      <c r="W978">
        <v>0</v>
      </c>
      <c r="X978">
        <v>-211956249</v>
      </c>
      <c r="Y978">
        <v>2.9999999999999997E-4</v>
      </c>
      <c r="AA978">
        <v>519.79999999999995</v>
      </c>
      <c r="AB978">
        <v>0</v>
      </c>
      <c r="AC978">
        <v>0</v>
      </c>
      <c r="AD978">
        <v>0</v>
      </c>
      <c r="AE978">
        <v>519.79999999999995</v>
      </c>
      <c r="AF978">
        <v>0</v>
      </c>
      <c r="AG978">
        <v>0</v>
      </c>
      <c r="AH978">
        <v>0</v>
      </c>
      <c r="AI978">
        <v>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2.9999999999999997E-4</v>
      </c>
      <c r="AU978" t="s">
        <v>3</v>
      </c>
      <c r="AV978">
        <v>0</v>
      </c>
      <c r="AW978">
        <v>2</v>
      </c>
      <c r="AX978">
        <v>53553988</v>
      </c>
      <c r="AY978">
        <v>1</v>
      </c>
      <c r="AZ978">
        <v>0</v>
      </c>
      <c r="BA978">
        <v>902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Y978*Source!I476</f>
        <v>1.8E-3</v>
      </c>
      <c r="CY978">
        <f>AA978</f>
        <v>519.79999999999995</v>
      </c>
      <c r="CZ978">
        <f>AE978</f>
        <v>519.79999999999995</v>
      </c>
      <c r="DA978">
        <f>AI978</f>
        <v>1</v>
      </c>
      <c r="DB978">
        <f>ROUND(ROUND(AT978*CZ978,2),2)</f>
        <v>0.16</v>
      </c>
      <c r="DC978">
        <f>ROUND(ROUND(AT978*AG978,2),2)</f>
        <v>0</v>
      </c>
    </row>
    <row r="979" spans="1:107" x14ac:dyDescent="0.2">
      <c r="A979">
        <f>ROW(Source!A477)</f>
        <v>477</v>
      </c>
      <c r="B979">
        <v>53551707</v>
      </c>
      <c r="C979">
        <v>53553972</v>
      </c>
      <c r="D979">
        <v>18410171</v>
      </c>
      <c r="E979">
        <v>1</v>
      </c>
      <c r="F979">
        <v>1</v>
      </c>
      <c r="G979">
        <v>1</v>
      </c>
      <c r="H979">
        <v>1</v>
      </c>
      <c r="I979" t="s">
        <v>1839</v>
      </c>
      <c r="J979" t="s">
        <v>3</v>
      </c>
      <c r="K979" t="s">
        <v>1840</v>
      </c>
      <c r="L979">
        <v>1369</v>
      </c>
      <c r="N979">
        <v>1013</v>
      </c>
      <c r="O979" t="s">
        <v>1486</v>
      </c>
      <c r="P979" t="s">
        <v>1486</v>
      </c>
      <c r="Q979">
        <v>1</v>
      </c>
      <c r="W979">
        <v>0</v>
      </c>
      <c r="X979">
        <v>1151098980</v>
      </c>
      <c r="Y979">
        <v>1.9308499999999997</v>
      </c>
      <c r="AA979">
        <v>0</v>
      </c>
      <c r="AB979">
        <v>0</v>
      </c>
      <c r="AC979">
        <v>0</v>
      </c>
      <c r="AD979">
        <v>316.10000000000002</v>
      </c>
      <c r="AE979">
        <v>0</v>
      </c>
      <c r="AF979">
        <v>0</v>
      </c>
      <c r="AG979">
        <v>0</v>
      </c>
      <c r="AH979">
        <v>316.10000000000002</v>
      </c>
      <c r="AI979">
        <v>1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1.46</v>
      </c>
      <c r="AU979" t="s">
        <v>62</v>
      </c>
      <c r="AV979">
        <v>1</v>
      </c>
      <c r="AW979">
        <v>2</v>
      </c>
      <c r="AX979">
        <v>53553981</v>
      </c>
      <c r="AY979">
        <v>2</v>
      </c>
      <c r="AZ979">
        <v>137216</v>
      </c>
      <c r="BA979">
        <v>903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Y979*Source!I477</f>
        <v>11.585099999999999</v>
      </c>
      <c r="CY979">
        <f>AD979</f>
        <v>316.10000000000002</v>
      </c>
      <c r="CZ979">
        <f>AH979</f>
        <v>316.10000000000002</v>
      </c>
      <c r="DA979">
        <f>AL979</f>
        <v>1</v>
      </c>
      <c r="DB979">
        <f>ROUND((ROUND(AT979*CZ979,2)*ROUND((1.15*1.15),7)),2)</f>
        <v>610.35</v>
      </c>
      <c r="DC979">
        <f>ROUND((ROUND(AT979*AG979,2)*ROUND((1.15*1.15),7)),2)</f>
        <v>0</v>
      </c>
    </row>
    <row r="980" spans="1:107" x14ac:dyDescent="0.2">
      <c r="A980">
        <f>ROW(Source!A477)</f>
        <v>477</v>
      </c>
      <c r="B980">
        <v>53551707</v>
      </c>
      <c r="C980">
        <v>53553972</v>
      </c>
      <c r="D980">
        <v>29172657</v>
      </c>
      <c r="E980">
        <v>1</v>
      </c>
      <c r="F980">
        <v>1</v>
      </c>
      <c r="G980">
        <v>1</v>
      </c>
      <c r="H980">
        <v>2</v>
      </c>
      <c r="I980" t="s">
        <v>1588</v>
      </c>
      <c r="J980" t="s">
        <v>1589</v>
      </c>
      <c r="K980" t="s">
        <v>1590</v>
      </c>
      <c r="L980">
        <v>1368</v>
      </c>
      <c r="N980">
        <v>1011</v>
      </c>
      <c r="O980" t="s">
        <v>1494</v>
      </c>
      <c r="P980" t="s">
        <v>1494</v>
      </c>
      <c r="Q980">
        <v>1</v>
      </c>
      <c r="W980">
        <v>0</v>
      </c>
      <c r="X980">
        <v>1474986261</v>
      </c>
      <c r="Y980">
        <v>0.17249999999999999</v>
      </c>
      <c r="AA980">
        <v>0</v>
      </c>
      <c r="AB980">
        <v>8.1</v>
      </c>
      <c r="AC980">
        <v>0</v>
      </c>
      <c r="AD980">
        <v>0</v>
      </c>
      <c r="AE980">
        <v>0</v>
      </c>
      <c r="AF980">
        <v>8.1</v>
      </c>
      <c r="AG980">
        <v>0</v>
      </c>
      <c r="AH980">
        <v>0</v>
      </c>
      <c r="AI980">
        <v>1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0.12</v>
      </c>
      <c r="AU980" t="s">
        <v>61</v>
      </c>
      <c r="AV980">
        <v>0</v>
      </c>
      <c r="AW980">
        <v>2</v>
      </c>
      <c r="AX980">
        <v>53553982</v>
      </c>
      <c r="AY980">
        <v>1</v>
      </c>
      <c r="AZ980">
        <v>6144</v>
      </c>
      <c r="BA980">
        <v>904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Y980*Source!I477</f>
        <v>1.0349999999999999</v>
      </c>
      <c r="CY980">
        <f>AB980</f>
        <v>8.1</v>
      </c>
      <c r="CZ980">
        <f>AF980</f>
        <v>8.1</v>
      </c>
      <c r="DA980">
        <f>AJ980</f>
        <v>1</v>
      </c>
      <c r="DB980">
        <f>ROUND((ROUND(AT980*CZ980,2)*ROUND((1.25*1.15),7)),2)</f>
        <v>1.39</v>
      </c>
      <c r="DC980">
        <f>ROUND((ROUND(AT980*AG980,2)*ROUND((1.25*1.15),7)),2)</f>
        <v>0</v>
      </c>
    </row>
    <row r="981" spans="1:107" x14ac:dyDescent="0.2">
      <c r="A981">
        <f>ROW(Source!A477)</f>
        <v>477</v>
      </c>
      <c r="B981">
        <v>53551707</v>
      </c>
      <c r="C981">
        <v>53553972</v>
      </c>
      <c r="D981">
        <v>29174500</v>
      </c>
      <c r="E981">
        <v>1</v>
      </c>
      <c r="F981">
        <v>1</v>
      </c>
      <c r="G981">
        <v>1</v>
      </c>
      <c r="H981">
        <v>2</v>
      </c>
      <c r="I981" t="s">
        <v>1681</v>
      </c>
      <c r="J981" t="s">
        <v>1682</v>
      </c>
      <c r="K981" t="s">
        <v>1683</v>
      </c>
      <c r="L981">
        <v>1368</v>
      </c>
      <c r="N981">
        <v>1011</v>
      </c>
      <c r="O981" t="s">
        <v>1494</v>
      </c>
      <c r="P981" t="s">
        <v>1494</v>
      </c>
      <c r="Q981">
        <v>1</v>
      </c>
      <c r="W981">
        <v>0</v>
      </c>
      <c r="X981">
        <v>-1867053656</v>
      </c>
      <c r="Y981">
        <v>0.388125</v>
      </c>
      <c r="AA981">
        <v>0</v>
      </c>
      <c r="AB981">
        <v>1.95</v>
      </c>
      <c r="AC981">
        <v>0</v>
      </c>
      <c r="AD981">
        <v>0</v>
      </c>
      <c r="AE981">
        <v>0</v>
      </c>
      <c r="AF981">
        <v>1.95</v>
      </c>
      <c r="AG981">
        <v>0</v>
      </c>
      <c r="AH981">
        <v>0</v>
      </c>
      <c r="AI981">
        <v>1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0.27</v>
      </c>
      <c r="AU981" t="s">
        <v>61</v>
      </c>
      <c r="AV981">
        <v>0</v>
      </c>
      <c r="AW981">
        <v>2</v>
      </c>
      <c r="AX981">
        <v>53553983</v>
      </c>
      <c r="AY981">
        <v>1</v>
      </c>
      <c r="AZ981">
        <v>6144</v>
      </c>
      <c r="BA981">
        <v>905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Y981*Source!I477</f>
        <v>2.3287499999999999</v>
      </c>
      <c r="CY981">
        <f>AB981</f>
        <v>1.95</v>
      </c>
      <c r="CZ981">
        <f>AF981</f>
        <v>1.95</v>
      </c>
      <c r="DA981">
        <f>AJ981</f>
        <v>1</v>
      </c>
      <c r="DB981">
        <f>ROUND((ROUND(AT981*CZ981,2)*ROUND((1.25*1.15),7)),2)</f>
        <v>0.76</v>
      </c>
      <c r="DC981">
        <f>ROUND((ROUND(AT981*AG981,2)*ROUND((1.25*1.15),7)),2)</f>
        <v>0</v>
      </c>
    </row>
    <row r="982" spans="1:107" x14ac:dyDescent="0.2">
      <c r="A982">
        <f>ROW(Source!A477)</f>
        <v>477</v>
      </c>
      <c r="B982">
        <v>53551707</v>
      </c>
      <c r="C982">
        <v>53553972</v>
      </c>
      <c r="D982">
        <v>29174913</v>
      </c>
      <c r="E982">
        <v>1</v>
      </c>
      <c r="F982">
        <v>1</v>
      </c>
      <c r="G982">
        <v>1</v>
      </c>
      <c r="H982">
        <v>2</v>
      </c>
      <c r="I982" t="s">
        <v>1513</v>
      </c>
      <c r="J982" t="s">
        <v>1514</v>
      </c>
      <c r="K982" t="s">
        <v>1515</v>
      </c>
      <c r="L982">
        <v>1368</v>
      </c>
      <c r="N982">
        <v>1011</v>
      </c>
      <c r="O982" t="s">
        <v>1494</v>
      </c>
      <c r="P982" t="s">
        <v>1494</v>
      </c>
      <c r="Q982">
        <v>1</v>
      </c>
      <c r="W982">
        <v>0</v>
      </c>
      <c r="X982">
        <v>1230759911</v>
      </c>
      <c r="Y982">
        <v>1.4374999999999999E-2</v>
      </c>
      <c r="AA982">
        <v>0</v>
      </c>
      <c r="AB982">
        <v>87.17</v>
      </c>
      <c r="AC982">
        <v>11.6</v>
      </c>
      <c r="AD982">
        <v>0</v>
      </c>
      <c r="AE982">
        <v>0</v>
      </c>
      <c r="AF982">
        <v>87.17</v>
      </c>
      <c r="AG982">
        <v>11.6</v>
      </c>
      <c r="AH982">
        <v>0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1</v>
      </c>
      <c r="AQ982">
        <v>0</v>
      </c>
      <c r="AR982">
        <v>0</v>
      </c>
      <c r="AS982" t="s">
        <v>3</v>
      </c>
      <c r="AT982">
        <v>0.01</v>
      </c>
      <c r="AU982" t="s">
        <v>61</v>
      </c>
      <c r="AV982">
        <v>0</v>
      </c>
      <c r="AW982">
        <v>2</v>
      </c>
      <c r="AX982">
        <v>53553984</v>
      </c>
      <c r="AY982">
        <v>1</v>
      </c>
      <c r="AZ982">
        <v>6144</v>
      </c>
      <c r="BA982">
        <v>906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Y982*Source!I477</f>
        <v>8.6249999999999993E-2</v>
      </c>
      <c r="CY982">
        <f>AB982</f>
        <v>87.17</v>
      </c>
      <c r="CZ982">
        <f>AF982</f>
        <v>87.17</v>
      </c>
      <c r="DA982">
        <f>AJ982</f>
        <v>1</v>
      </c>
      <c r="DB982">
        <f>ROUND((ROUND(AT982*CZ982,2)*ROUND((1.25*1.15),7)),2)</f>
        <v>1.25</v>
      </c>
      <c r="DC982">
        <f>ROUND((ROUND(AT982*AG982,2)*ROUND((1.25*1.15),7)),2)</f>
        <v>0.17</v>
      </c>
    </row>
    <row r="983" spans="1:107" x14ac:dyDescent="0.2">
      <c r="A983">
        <f>ROW(Source!A477)</f>
        <v>477</v>
      </c>
      <c r="B983">
        <v>53551707</v>
      </c>
      <c r="C983">
        <v>53553972</v>
      </c>
      <c r="D983">
        <v>29113986</v>
      </c>
      <c r="E983">
        <v>1</v>
      </c>
      <c r="F983">
        <v>1</v>
      </c>
      <c r="G983">
        <v>1</v>
      </c>
      <c r="H983">
        <v>3</v>
      </c>
      <c r="I983" t="s">
        <v>1841</v>
      </c>
      <c r="J983" t="s">
        <v>1842</v>
      </c>
      <c r="K983" t="s">
        <v>1843</v>
      </c>
      <c r="L983">
        <v>1348</v>
      </c>
      <c r="N983">
        <v>1009</v>
      </c>
      <c r="O983" t="s">
        <v>26</v>
      </c>
      <c r="P983" t="s">
        <v>26</v>
      </c>
      <c r="Q983">
        <v>1000</v>
      </c>
      <c r="W983">
        <v>0</v>
      </c>
      <c r="X983">
        <v>-2063358494</v>
      </c>
      <c r="Y983">
        <v>1.1E-4</v>
      </c>
      <c r="AA983">
        <v>63622.68</v>
      </c>
      <c r="AB983">
        <v>0</v>
      </c>
      <c r="AC983">
        <v>0</v>
      </c>
      <c r="AD983">
        <v>0</v>
      </c>
      <c r="AE983">
        <v>10362</v>
      </c>
      <c r="AF983">
        <v>0</v>
      </c>
      <c r="AG983">
        <v>0</v>
      </c>
      <c r="AH983">
        <v>0</v>
      </c>
      <c r="AI983">
        <v>6.14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1.1E-4</v>
      </c>
      <c r="AU983" t="s">
        <v>3</v>
      </c>
      <c r="AV983">
        <v>0</v>
      </c>
      <c r="AW983">
        <v>2</v>
      </c>
      <c r="AX983">
        <v>53553985</v>
      </c>
      <c r="AY983">
        <v>1</v>
      </c>
      <c r="AZ983">
        <v>0</v>
      </c>
      <c r="BA983">
        <v>907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Y983*Source!I477</f>
        <v>6.6E-4</v>
      </c>
      <c r="CY983">
        <f>AA983</f>
        <v>63622.68</v>
      </c>
      <c r="CZ983">
        <f>AE983</f>
        <v>10362</v>
      </c>
      <c r="DA983">
        <f>AI983</f>
        <v>6.14</v>
      </c>
      <c r="DB983">
        <f>ROUND(ROUND(AT983*CZ983,2),2)</f>
        <v>1.1399999999999999</v>
      </c>
      <c r="DC983">
        <f>ROUND(ROUND(AT983*AG983,2),2)</f>
        <v>0</v>
      </c>
    </row>
    <row r="984" spans="1:107" x14ac:dyDescent="0.2">
      <c r="A984">
        <f>ROW(Source!A477)</f>
        <v>477</v>
      </c>
      <c r="B984">
        <v>53551707</v>
      </c>
      <c r="C984">
        <v>53553972</v>
      </c>
      <c r="D984">
        <v>29131328</v>
      </c>
      <c r="E984">
        <v>1</v>
      </c>
      <c r="F984">
        <v>1</v>
      </c>
      <c r="G984">
        <v>1</v>
      </c>
      <c r="H984">
        <v>3</v>
      </c>
      <c r="I984" t="s">
        <v>1844</v>
      </c>
      <c r="J984" t="s">
        <v>1845</v>
      </c>
      <c r="K984" t="s">
        <v>1846</v>
      </c>
      <c r="L984">
        <v>1348</v>
      </c>
      <c r="N984">
        <v>1009</v>
      </c>
      <c r="O984" t="s">
        <v>26</v>
      </c>
      <c r="P984" t="s">
        <v>26</v>
      </c>
      <c r="Q984">
        <v>1000</v>
      </c>
      <c r="W984">
        <v>0</v>
      </c>
      <c r="X984">
        <v>1970784338</v>
      </c>
      <c r="Y984">
        <v>4.2999999999999999E-4</v>
      </c>
      <c r="AA984">
        <v>36926.699999999997</v>
      </c>
      <c r="AB984">
        <v>0</v>
      </c>
      <c r="AC984">
        <v>0</v>
      </c>
      <c r="AD984">
        <v>0</v>
      </c>
      <c r="AE984">
        <v>6014.12</v>
      </c>
      <c r="AF984">
        <v>0</v>
      </c>
      <c r="AG984">
        <v>0</v>
      </c>
      <c r="AH984">
        <v>0</v>
      </c>
      <c r="AI984">
        <v>6.14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4.2999999999999999E-4</v>
      </c>
      <c r="AU984" t="s">
        <v>3</v>
      </c>
      <c r="AV984">
        <v>0</v>
      </c>
      <c r="AW984">
        <v>2</v>
      </c>
      <c r="AX984">
        <v>53553986</v>
      </c>
      <c r="AY984">
        <v>1</v>
      </c>
      <c r="AZ984">
        <v>0</v>
      </c>
      <c r="BA984">
        <v>908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Y984*Source!I477</f>
        <v>2.5799999999999998E-3</v>
      </c>
      <c r="CY984">
        <f>AA984</f>
        <v>36926.699999999997</v>
      </c>
      <c r="CZ984">
        <f>AE984</f>
        <v>6014.12</v>
      </c>
      <c r="DA984">
        <f>AI984</f>
        <v>6.14</v>
      </c>
      <c r="DB984">
        <f>ROUND(ROUND(AT984*CZ984,2),2)</f>
        <v>2.59</v>
      </c>
      <c r="DC984">
        <f>ROUND(ROUND(AT984*AG984,2),2)</f>
        <v>0</v>
      </c>
    </row>
    <row r="985" spans="1:107" x14ac:dyDescent="0.2">
      <c r="A985">
        <f>ROW(Source!A477)</f>
        <v>477</v>
      </c>
      <c r="B985">
        <v>53551707</v>
      </c>
      <c r="C985">
        <v>53553972</v>
      </c>
      <c r="D985">
        <v>38273852</v>
      </c>
      <c r="E985">
        <v>1</v>
      </c>
      <c r="F985">
        <v>1</v>
      </c>
      <c r="G985">
        <v>1</v>
      </c>
      <c r="H985">
        <v>3</v>
      </c>
      <c r="I985" t="s">
        <v>599</v>
      </c>
      <c r="J985" t="s">
        <v>601</v>
      </c>
      <c r="K985" t="s">
        <v>657</v>
      </c>
      <c r="L985">
        <v>1354</v>
      </c>
      <c r="N985">
        <v>1010</v>
      </c>
      <c r="O985" t="s">
        <v>160</v>
      </c>
      <c r="P985" t="s">
        <v>160</v>
      </c>
      <c r="Q985">
        <v>1</v>
      </c>
      <c r="W985">
        <v>0</v>
      </c>
      <c r="X985">
        <v>-1401952725</v>
      </c>
      <c r="Y985">
        <v>1</v>
      </c>
      <c r="AA985">
        <v>634.77</v>
      </c>
      <c r="AB985">
        <v>0</v>
      </c>
      <c r="AC985">
        <v>0</v>
      </c>
      <c r="AD985">
        <v>0</v>
      </c>
      <c r="AE985">
        <v>305.18</v>
      </c>
      <c r="AF985">
        <v>0</v>
      </c>
      <c r="AG985">
        <v>0</v>
      </c>
      <c r="AH985">
        <v>0</v>
      </c>
      <c r="AI985">
        <v>2.08</v>
      </c>
      <c r="AJ985">
        <v>1</v>
      </c>
      <c r="AK985">
        <v>1</v>
      </c>
      <c r="AL985">
        <v>1</v>
      </c>
      <c r="AN985">
        <v>0</v>
      </c>
      <c r="AO985">
        <v>0</v>
      </c>
      <c r="AP985">
        <v>0</v>
      </c>
      <c r="AQ985">
        <v>0</v>
      </c>
      <c r="AR985">
        <v>0</v>
      </c>
      <c r="AS985" t="s">
        <v>3</v>
      </c>
      <c r="AT985">
        <v>1</v>
      </c>
      <c r="AU985" t="s">
        <v>3</v>
      </c>
      <c r="AV985">
        <v>0</v>
      </c>
      <c r="AW985">
        <v>1</v>
      </c>
      <c r="AX985">
        <v>-1</v>
      </c>
      <c r="AY985">
        <v>0</v>
      </c>
      <c r="AZ985">
        <v>0</v>
      </c>
      <c r="BA985" t="s">
        <v>3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Y985*Source!I477</f>
        <v>6</v>
      </c>
      <c r="CY985">
        <f>AA985</f>
        <v>634.77</v>
      </c>
      <c r="CZ985">
        <f>AE985</f>
        <v>305.18</v>
      </c>
      <c r="DA985">
        <f>AI985</f>
        <v>2.08</v>
      </c>
      <c r="DB985">
        <f>ROUND(ROUND(AT985*CZ985,2),2)</f>
        <v>305.18</v>
      </c>
      <c r="DC985">
        <f>ROUND(ROUND(AT985*AG985,2),2)</f>
        <v>0</v>
      </c>
    </row>
    <row r="986" spans="1:107" x14ac:dyDescent="0.2">
      <c r="A986">
        <f>ROW(Source!A477)</f>
        <v>477</v>
      </c>
      <c r="B986">
        <v>53551707</v>
      </c>
      <c r="C986">
        <v>53553972</v>
      </c>
      <c r="D986">
        <v>29145157</v>
      </c>
      <c r="E986">
        <v>1</v>
      </c>
      <c r="F986">
        <v>1</v>
      </c>
      <c r="G986">
        <v>1</v>
      </c>
      <c r="H986">
        <v>3</v>
      </c>
      <c r="I986" t="s">
        <v>1847</v>
      </c>
      <c r="J986" t="s">
        <v>1848</v>
      </c>
      <c r="K986" t="s">
        <v>1849</v>
      </c>
      <c r="L986">
        <v>1339</v>
      </c>
      <c r="N986">
        <v>1007</v>
      </c>
      <c r="O986" t="s">
        <v>425</v>
      </c>
      <c r="P986" t="s">
        <v>425</v>
      </c>
      <c r="Q986">
        <v>1</v>
      </c>
      <c r="W986">
        <v>0</v>
      </c>
      <c r="X986">
        <v>-211956249</v>
      </c>
      <c r="Y986">
        <v>2.9999999999999997E-4</v>
      </c>
      <c r="AA986">
        <v>3191.57</v>
      </c>
      <c r="AB986">
        <v>0</v>
      </c>
      <c r="AC986">
        <v>0</v>
      </c>
      <c r="AD986">
        <v>0</v>
      </c>
      <c r="AE986">
        <v>519.79999999999995</v>
      </c>
      <c r="AF986">
        <v>0</v>
      </c>
      <c r="AG986">
        <v>0</v>
      </c>
      <c r="AH986">
        <v>0</v>
      </c>
      <c r="AI986">
        <v>6.14</v>
      </c>
      <c r="AJ986">
        <v>1</v>
      </c>
      <c r="AK986">
        <v>1</v>
      </c>
      <c r="AL986">
        <v>1</v>
      </c>
      <c r="AN986">
        <v>0</v>
      </c>
      <c r="AO986">
        <v>1</v>
      </c>
      <c r="AP986">
        <v>0</v>
      </c>
      <c r="AQ986">
        <v>0</v>
      </c>
      <c r="AR986">
        <v>0</v>
      </c>
      <c r="AS986" t="s">
        <v>3</v>
      </c>
      <c r="AT986">
        <v>2.9999999999999997E-4</v>
      </c>
      <c r="AU986" t="s">
        <v>3</v>
      </c>
      <c r="AV986">
        <v>0</v>
      </c>
      <c r="AW986">
        <v>2</v>
      </c>
      <c r="AX986">
        <v>53553988</v>
      </c>
      <c r="AY986">
        <v>1</v>
      </c>
      <c r="AZ986">
        <v>0</v>
      </c>
      <c r="BA986">
        <v>910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Y986*Source!I477</f>
        <v>1.8E-3</v>
      </c>
      <c r="CY986">
        <f>AA986</f>
        <v>3191.57</v>
      </c>
      <c r="CZ986">
        <f>AE986</f>
        <v>519.79999999999995</v>
      </c>
      <c r="DA986">
        <f>AI986</f>
        <v>6.14</v>
      </c>
      <c r="DB986">
        <f>ROUND(ROUND(AT986*CZ986,2),2)</f>
        <v>0.16</v>
      </c>
      <c r="DC986">
        <f>ROUND(ROUND(AT986*AG986,2),2)</f>
        <v>0</v>
      </c>
    </row>
    <row r="987" spans="1:107" x14ac:dyDescent="0.2">
      <c r="A987">
        <f>ROW(Source!A480)</f>
        <v>480</v>
      </c>
      <c r="B987">
        <v>53551706</v>
      </c>
      <c r="C987">
        <v>53553990</v>
      </c>
      <c r="D987">
        <v>18413610</v>
      </c>
      <c r="E987">
        <v>1</v>
      </c>
      <c r="F987">
        <v>1</v>
      </c>
      <c r="G987">
        <v>1</v>
      </c>
      <c r="H987">
        <v>1</v>
      </c>
      <c r="I987" t="s">
        <v>1852</v>
      </c>
      <c r="J987" t="s">
        <v>3</v>
      </c>
      <c r="K987" t="s">
        <v>1853</v>
      </c>
      <c r="L987">
        <v>1369</v>
      </c>
      <c r="N987">
        <v>1013</v>
      </c>
      <c r="O987" t="s">
        <v>1486</v>
      </c>
      <c r="P987" t="s">
        <v>1486</v>
      </c>
      <c r="Q987">
        <v>1</v>
      </c>
      <c r="W987">
        <v>0</v>
      </c>
      <c r="X987">
        <v>-492152492</v>
      </c>
      <c r="Y987">
        <v>1.6663499999999998</v>
      </c>
      <c r="AA987">
        <v>0</v>
      </c>
      <c r="AB987">
        <v>0</v>
      </c>
      <c r="AC987">
        <v>0</v>
      </c>
      <c r="AD987">
        <v>359.8</v>
      </c>
      <c r="AE987">
        <v>0</v>
      </c>
      <c r="AF987">
        <v>0</v>
      </c>
      <c r="AG987">
        <v>0</v>
      </c>
      <c r="AH987">
        <v>359.8</v>
      </c>
      <c r="AI987">
        <v>1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1.26</v>
      </c>
      <c r="AU987" t="s">
        <v>62</v>
      </c>
      <c r="AV987">
        <v>1</v>
      </c>
      <c r="AW987">
        <v>2</v>
      </c>
      <c r="AX987">
        <v>53553997</v>
      </c>
      <c r="AY987">
        <v>2</v>
      </c>
      <c r="AZ987">
        <v>137216</v>
      </c>
      <c r="BA987">
        <v>911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Y987*Source!I480</f>
        <v>16.663499999999999</v>
      </c>
      <c r="CY987">
        <f>AD987</f>
        <v>359.8</v>
      </c>
      <c r="CZ987">
        <f>AH987</f>
        <v>359.8</v>
      </c>
      <c r="DA987">
        <f>AL987</f>
        <v>1</v>
      </c>
      <c r="DB987">
        <f>ROUND((ROUND(AT987*CZ987,2)*ROUND((1.15*1.15),7)),2)</f>
        <v>599.55999999999995</v>
      </c>
      <c r="DC987">
        <f>ROUND((ROUND(AT987*AG987,2)*ROUND((1.15*1.15),7)),2)</f>
        <v>0</v>
      </c>
    </row>
    <row r="988" spans="1:107" x14ac:dyDescent="0.2">
      <c r="A988">
        <f>ROW(Source!A480)</f>
        <v>480</v>
      </c>
      <c r="B988">
        <v>53551706</v>
      </c>
      <c r="C988">
        <v>53553990</v>
      </c>
      <c r="D988">
        <v>29172657</v>
      </c>
      <c r="E988">
        <v>1</v>
      </c>
      <c r="F988">
        <v>1</v>
      </c>
      <c r="G988">
        <v>1</v>
      </c>
      <c r="H988">
        <v>2</v>
      </c>
      <c r="I988" t="s">
        <v>1588</v>
      </c>
      <c r="J988" t="s">
        <v>1589</v>
      </c>
      <c r="K988" t="s">
        <v>1590</v>
      </c>
      <c r="L988">
        <v>1368</v>
      </c>
      <c r="N988">
        <v>1011</v>
      </c>
      <c r="O988" t="s">
        <v>1494</v>
      </c>
      <c r="P988" t="s">
        <v>1494</v>
      </c>
      <c r="Q988">
        <v>1</v>
      </c>
      <c r="W988">
        <v>0</v>
      </c>
      <c r="X988">
        <v>1474986261</v>
      </c>
      <c r="Y988">
        <v>0.81937499999999985</v>
      </c>
      <c r="AA988">
        <v>0</v>
      </c>
      <c r="AB988">
        <v>8.1</v>
      </c>
      <c r="AC988">
        <v>0</v>
      </c>
      <c r="AD988">
        <v>0</v>
      </c>
      <c r="AE988">
        <v>0</v>
      </c>
      <c r="AF988">
        <v>8.1</v>
      </c>
      <c r="AG988">
        <v>0</v>
      </c>
      <c r="AH988">
        <v>0</v>
      </c>
      <c r="AI988">
        <v>1</v>
      </c>
      <c r="AJ988">
        <v>1</v>
      </c>
      <c r="AK988">
        <v>1</v>
      </c>
      <c r="AL988">
        <v>1</v>
      </c>
      <c r="AN988">
        <v>0</v>
      </c>
      <c r="AO988">
        <v>1</v>
      </c>
      <c r="AP988">
        <v>1</v>
      </c>
      <c r="AQ988">
        <v>0</v>
      </c>
      <c r="AR988">
        <v>0</v>
      </c>
      <c r="AS988" t="s">
        <v>3</v>
      </c>
      <c r="AT988">
        <v>0.56999999999999995</v>
      </c>
      <c r="AU988" t="s">
        <v>61</v>
      </c>
      <c r="AV988">
        <v>0</v>
      </c>
      <c r="AW988">
        <v>2</v>
      </c>
      <c r="AX988">
        <v>53553998</v>
      </c>
      <c r="AY988">
        <v>1</v>
      </c>
      <c r="AZ988">
        <v>6144</v>
      </c>
      <c r="BA988">
        <v>912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Y988*Source!I480</f>
        <v>8.1937499999999979</v>
      </c>
      <c r="CY988">
        <f>AB988</f>
        <v>8.1</v>
      </c>
      <c r="CZ988">
        <f>AF988</f>
        <v>8.1</v>
      </c>
      <c r="DA988">
        <f>AJ988</f>
        <v>1</v>
      </c>
      <c r="DB988">
        <f>ROUND((ROUND(AT988*CZ988,2)*ROUND((1.25*1.15),7)),2)</f>
        <v>6.64</v>
      </c>
      <c r="DC988">
        <f>ROUND((ROUND(AT988*AG988,2)*ROUND((1.25*1.15),7)),2)</f>
        <v>0</v>
      </c>
    </row>
    <row r="989" spans="1:107" x14ac:dyDescent="0.2">
      <c r="A989">
        <f>ROW(Source!A480)</f>
        <v>480</v>
      </c>
      <c r="B989">
        <v>53551706</v>
      </c>
      <c r="C989">
        <v>53553990</v>
      </c>
      <c r="D989">
        <v>29174913</v>
      </c>
      <c r="E989">
        <v>1</v>
      </c>
      <c r="F989">
        <v>1</v>
      </c>
      <c r="G989">
        <v>1</v>
      </c>
      <c r="H989">
        <v>2</v>
      </c>
      <c r="I989" t="s">
        <v>1513</v>
      </c>
      <c r="J989" t="s">
        <v>1514</v>
      </c>
      <c r="K989" t="s">
        <v>1515</v>
      </c>
      <c r="L989">
        <v>1368</v>
      </c>
      <c r="N989">
        <v>1011</v>
      </c>
      <c r="O989" t="s">
        <v>1494</v>
      </c>
      <c r="P989" t="s">
        <v>1494</v>
      </c>
      <c r="Q989">
        <v>1</v>
      </c>
      <c r="W989">
        <v>0</v>
      </c>
      <c r="X989">
        <v>1230759911</v>
      </c>
      <c r="Y989">
        <v>5.7499999999999996E-2</v>
      </c>
      <c r="AA989">
        <v>0</v>
      </c>
      <c r="AB989">
        <v>87.17</v>
      </c>
      <c r="AC989">
        <v>11.6</v>
      </c>
      <c r="AD989">
        <v>0</v>
      </c>
      <c r="AE989">
        <v>0</v>
      </c>
      <c r="AF989">
        <v>87.17</v>
      </c>
      <c r="AG989">
        <v>11.6</v>
      </c>
      <c r="AH989">
        <v>0</v>
      </c>
      <c r="AI989">
        <v>1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1</v>
      </c>
      <c r="AQ989">
        <v>0</v>
      </c>
      <c r="AR989">
        <v>0</v>
      </c>
      <c r="AS989" t="s">
        <v>3</v>
      </c>
      <c r="AT989">
        <v>0.04</v>
      </c>
      <c r="AU989" t="s">
        <v>61</v>
      </c>
      <c r="AV989">
        <v>0</v>
      </c>
      <c r="AW989">
        <v>2</v>
      </c>
      <c r="AX989">
        <v>53553999</v>
      </c>
      <c r="AY989">
        <v>1</v>
      </c>
      <c r="AZ989">
        <v>6144</v>
      </c>
      <c r="BA989">
        <v>913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Y989*Source!I480</f>
        <v>0.57499999999999996</v>
      </c>
      <c r="CY989">
        <f>AB989</f>
        <v>87.17</v>
      </c>
      <c r="CZ989">
        <f>AF989</f>
        <v>87.17</v>
      </c>
      <c r="DA989">
        <f>AJ989</f>
        <v>1</v>
      </c>
      <c r="DB989">
        <f>ROUND((ROUND(AT989*CZ989,2)*ROUND((1.25*1.15),7)),2)</f>
        <v>5.0199999999999996</v>
      </c>
      <c r="DC989">
        <f>ROUND((ROUND(AT989*AG989,2)*ROUND((1.25*1.15),7)),2)</f>
        <v>0.66</v>
      </c>
    </row>
    <row r="990" spans="1:107" x14ac:dyDescent="0.2">
      <c r="A990">
        <f>ROW(Source!A480)</f>
        <v>480</v>
      </c>
      <c r="B990">
        <v>53551706</v>
      </c>
      <c r="C990">
        <v>53553990</v>
      </c>
      <c r="D990">
        <v>29113986</v>
      </c>
      <c r="E990">
        <v>1</v>
      </c>
      <c r="F990">
        <v>1</v>
      </c>
      <c r="G990">
        <v>1</v>
      </c>
      <c r="H990">
        <v>3</v>
      </c>
      <c r="I990" t="s">
        <v>1841</v>
      </c>
      <c r="J990" t="s">
        <v>1842</v>
      </c>
      <c r="K990" t="s">
        <v>1843</v>
      </c>
      <c r="L990">
        <v>1348</v>
      </c>
      <c r="N990">
        <v>1009</v>
      </c>
      <c r="O990" t="s">
        <v>26</v>
      </c>
      <c r="P990" t="s">
        <v>26</v>
      </c>
      <c r="Q990">
        <v>1000</v>
      </c>
      <c r="W990">
        <v>0</v>
      </c>
      <c r="X990">
        <v>-2063358494</v>
      </c>
      <c r="Y990">
        <v>4.8999999999999998E-4</v>
      </c>
      <c r="AA990">
        <v>10362</v>
      </c>
      <c r="AB990">
        <v>0</v>
      </c>
      <c r="AC990">
        <v>0</v>
      </c>
      <c r="AD990">
        <v>0</v>
      </c>
      <c r="AE990">
        <v>10362</v>
      </c>
      <c r="AF990">
        <v>0</v>
      </c>
      <c r="AG990">
        <v>0</v>
      </c>
      <c r="AH990">
        <v>0</v>
      </c>
      <c r="AI990">
        <v>1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0</v>
      </c>
      <c r="AQ990">
        <v>0</v>
      </c>
      <c r="AR990">
        <v>0</v>
      </c>
      <c r="AS990" t="s">
        <v>3</v>
      </c>
      <c r="AT990">
        <v>4.8999999999999998E-4</v>
      </c>
      <c r="AU990" t="s">
        <v>3</v>
      </c>
      <c r="AV990">
        <v>0</v>
      </c>
      <c r="AW990">
        <v>2</v>
      </c>
      <c r="AX990">
        <v>53554000</v>
      </c>
      <c r="AY990">
        <v>1</v>
      </c>
      <c r="AZ990">
        <v>0</v>
      </c>
      <c r="BA990">
        <v>914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Y990*Source!I480</f>
        <v>4.8999999999999998E-3</v>
      </c>
      <c r="CY990">
        <f>AA990</f>
        <v>10362</v>
      </c>
      <c r="CZ990">
        <f>AE990</f>
        <v>10362</v>
      </c>
      <c r="DA990">
        <f>AI990</f>
        <v>1</v>
      </c>
      <c r="DB990">
        <f>ROUND(ROUND(AT990*CZ990,2),2)</f>
        <v>5.08</v>
      </c>
      <c r="DC990">
        <f>ROUND(ROUND(AT990*AG990,2),2)</f>
        <v>0</v>
      </c>
    </row>
    <row r="991" spans="1:107" x14ac:dyDescent="0.2">
      <c r="A991">
        <f>ROW(Source!A480)</f>
        <v>480</v>
      </c>
      <c r="B991">
        <v>53551706</v>
      </c>
      <c r="C991">
        <v>53553990</v>
      </c>
      <c r="D991">
        <v>29114247</v>
      </c>
      <c r="E991">
        <v>1</v>
      </c>
      <c r="F991">
        <v>1</v>
      </c>
      <c r="G991">
        <v>1</v>
      </c>
      <c r="H991">
        <v>3</v>
      </c>
      <c r="I991" t="s">
        <v>1854</v>
      </c>
      <c r="J991" t="s">
        <v>1855</v>
      </c>
      <c r="K991" t="s">
        <v>1856</v>
      </c>
      <c r="L991">
        <v>1348</v>
      </c>
      <c r="N991">
        <v>1009</v>
      </c>
      <c r="O991" t="s">
        <v>26</v>
      </c>
      <c r="P991" t="s">
        <v>26</v>
      </c>
      <c r="Q991">
        <v>1000</v>
      </c>
      <c r="W991">
        <v>0</v>
      </c>
      <c r="X991">
        <v>969423507</v>
      </c>
      <c r="Y991">
        <v>1.9E-3</v>
      </c>
      <c r="AA991">
        <v>9040.01</v>
      </c>
      <c r="AB991">
        <v>0</v>
      </c>
      <c r="AC991">
        <v>0</v>
      </c>
      <c r="AD991">
        <v>0</v>
      </c>
      <c r="AE991">
        <v>9040.01</v>
      </c>
      <c r="AF991">
        <v>0</v>
      </c>
      <c r="AG991">
        <v>0</v>
      </c>
      <c r="AH991">
        <v>0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1.9E-3</v>
      </c>
      <c r="AU991" t="s">
        <v>3</v>
      </c>
      <c r="AV991">
        <v>0</v>
      </c>
      <c r="AW991">
        <v>2</v>
      </c>
      <c r="AX991">
        <v>53554001</v>
      </c>
      <c r="AY991">
        <v>1</v>
      </c>
      <c r="AZ991">
        <v>0</v>
      </c>
      <c r="BA991">
        <v>915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Y991*Source!I480</f>
        <v>1.9E-2</v>
      </c>
      <c r="CY991">
        <f>AA991</f>
        <v>9040.01</v>
      </c>
      <c r="CZ991">
        <f>AE991</f>
        <v>9040.01</v>
      </c>
      <c r="DA991">
        <f>AI991</f>
        <v>1</v>
      </c>
      <c r="DB991">
        <f>ROUND(ROUND(AT991*CZ991,2),2)</f>
        <v>17.18</v>
      </c>
      <c r="DC991">
        <f>ROUND(ROUND(AT991*AG991,2),2)</f>
        <v>0</v>
      </c>
    </row>
    <row r="992" spans="1:107" x14ac:dyDescent="0.2">
      <c r="A992">
        <f>ROW(Source!A480)</f>
        <v>480</v>
      </c>
      <c r="B992">
        <v>53551706</v>
      </c>
      <c r="C992">
        <v>53553990</v>
      </c>
      <c r="D992">
        <v>38207469</v>
      </c>
      <c r="E992">
        <v>1</v>
      </c>
      <c r="F992">
        <v>1</v>
      </c>
      <c r="G992">
        <v>1</v>
      </c>
      <c r="H992">
        <v>3</v>
      </c>
      <c r="I992" t="s">
        <v>665</v>
      </c>
      <c r="J992" t="s">
        <v>667</v>
      </c>
      <c r="K992" t="s">
        <v>666</v>
      </c>
      <c r="L992">
        <v>1354</v>
      </c>
      <c r="N992">
        <v>1010</v>
      </c>
      <c r="O992" t="s">
        <v>160</v>
      </c>
      <c r="P992" t="s">
        <v>160</v>
      </c>
      <c r="Q992">
        <v>1</v>
      </c>
      <c r="W992">
        <v>0</v>
      </c>
      <c r="X992">
        <v>1613127410</v>
      </c>
      <c r="Y992">
        <v>1</v>
      </c>
      <c r="AA992">
        <v>232.65</v>
      </c>
      <c r="AB992">
        <v>0</v>
      </c>
      <c r="AC992">
        <v>0</v>
      </c>
      <c r="AD992">
        <v>0</v>
      </c>
      <c r="AE992">
        <v>232.65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0</v>
      </c>
      <c r="AP992">
        <v>0</v>
      </c>
      <c r="AQ992">
        <v>0</v>
      </c>
      <c r="AR992">
        <v>0</v>
      </c>
      <c r="AS992" t="s">
        <v>3</v>
      </c>
      <c r="AT992">
        <v>1</v>
      </c>
      <c r="AU992" t="s">
        <v>3</v>
      </c>
      <c r="AV992">
        <v>0</v>
      </c>
      <c r="AW992">
        <v>1</v>
      </c>
      <c r="AX992">
        <v>-1</v>
      </c>
      <c r="AY992">
        <v>0</v>
      </c>
      <c r="AZ992">
        <v>0</v>
      </c>
      <c r="BA992" t="s">
        <v>3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Y992*Source!I480</f>
        <v>10</v>
      </c>
      <c r="CY992">
        <f>AA992</f>
        <v>232.65</v>
      </c>
      <c r="CZ992">
        <f>AE992</f>
        <v>232.65</v>
      </c>
      <c r="DA992">
        <f>AI992</f>
        <v>1</v>
      </c>
      <c r="DB992">
        <f>ROUND(ROUND(AT992*CZ992,2),2)</f>
        <v>232.65</v>
      </c>
      <c r="DC992">
        <f>ROUND(ROUND(AT992*AG992,2),2)</f>
        <v>0</v>
      </c>
    </row>
    <row r="993" spans="1:107" x14ac:dyDescent="0.2">
      <c r="A993">
        <f>ROW(Source!A481)</f>
        <v>481</v>
      </c>
      <c r="B993">
        <v>53551707</v>
      </c>
      <c r="C993">
        <v>53553990</v>
      </c>
      <c r="D993">
        <v>18413610</v>
      </c>
      <c r="E993">
        <v>1</v>
      </c>
      <c r="F993">
        <v>1</v>
      </c>
      <c r="G993">
        <v>1</v>
      </c>
      <c r="H993">
        <v>1</v>
      </c>
      <c r="I993" t="s">
        <v>1852</v>
      </c>
      <c r="J993" t="s">
        <v>3</v>
      </c>
      <c r="K993" t="s">
        <v>1853</v>
      </c>
      <c r="L993">
        <v>1369</v>
      </c>
      <c r="N993">
        <v>1013</v>
      </c>
      <c r="O993" t="s">
        <v>1486</v>
      </c>
      <c r="P993" t="s">
        <v>1486</v>
      </c>
      <c r="Q993">
        <v>1</v>
      </c>
      <c r="W993">
        <v>0</v>
      </c>
      <c r="X993">
        <v>-492152492</v>
      </c>
      <c r="Y993">
        <v>1.6663499999999998</v>
      </c>
      <c r="AA993">
        <v>0</v>
      </c>
      <c r="AB993">
        <v>0</v>
      </c>
      <c r="AC993">
        <v>0</v>
      </c>
      <c r="AD993">
        <v>359.8</v>
      </c>
      <c r="AE993">
        <v>0</v>
      </c>
      <c r="AF993">
        <v>0</v>
      </c>
      <c r="AG993">
        <v>0</v>
      </c>
      <c r="AH993">
        <v>359.8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1.26</v>
      </c>
      <c r="AU993" t="s">
        <v>62</v>
      </c>
      <c r="AV993">
        <v>1</v>
      </c>
      <c r="AW993">
        <v>2</v>
      </c>
      <c r="AX993">
        <v>53553997</v>
      </c>
      <c r="AY993">
        <v>2</v>
      </c>
      <c r="AZ993">
        <v>137216</v>
      </c>
      <c r="BA993">
        <v>917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Y993*Source!I481</f>
        <v>16.663499999999999</v>
      </c>
      <c r="CY993">
        <f>AD993</f>
        <v>359.8</v>
      </c>
      <c r="CZ993">
        <f>AH993</f>
        <v>359.8</v>
      </c>
      <c r="DA993">
        <f>AL993</f>
        <v>1</v>
      </c>
      <c r="DB993">
        <f>ROUND((ROUND(AT993*CZ993,2)*ROUND((1.15*1.15),7)),2)</f>
        <v>599.55999999999995</v>
      </c>
      <c r="DC993">
        <f>ROUND((ROUND(AT993*AG993,2)*ROUND((1.15*1.15),7)),2)</f>
        <v>0</v>
      </c>
    </row>
    <row r="994" spans="1:107" x14ac:dyDescent="0.2">
      <c r="A994">
        <f>ROW(Source!A481)</f>
        <v>481</v>
      </c>
      <c r="B994">
        <v>53551707</v>
      </c>
      <c r="C994">
        <v>53553990</v>
      </c>
      <c r="D994">
        <v>29172657</v>
      </c>
      <c r="E994">
        <v>1</v>
      </c>
      <c r="F994">
        <v>1</v>
      </c>
      <c r="G994">
        <v>1</v>
      </c>
      <c r="H994">
        <v>2</v>
      </c>
      <c r="I994" t="s">
        <v>1588</v>
      </c>
      <c r="J994" t="s">
        <v>1589</v>
      </c>
      <c r="K994" t="s">
        <v>1590</v>
      </c>
      <c r="L994">
        <v>1368</v>
      </c>
      <c r="N994">
        <v>1011</v>
      </c>
      <c r="O994" t="s">
        <v>1494</v>
      </c>
      <c r="P994" t="s">
        <v>1494</v>
      </c>
      <c r="Q994">
        <v>1</v>
      </c>
      <c r="W994">
        <v>0</v>
      </c>
      <c r="X994">
        <v>1474986261</v>
      </c>
      <c r="Y994">
        <v>0.81937499999999985</v>
      </c>
      <c r="AA994">
        <v>0</v>
      </c>
      <c r="AB994">
        <v>8.1</v>
      </c>
      <c r="AC994">
        <v>0</v>
      </c>
      <c r="AD994">
        <v>0</v>
      </c>
      <c r="AE994">
        <v>0</v>
      </c>
      <c r="AF994">
        <v>8.1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1</v>
      </c>
      <c r="AQ994">
        <v>0</v>
      </c>
      <c r="AR994">
        <v>0</v>
      </c>
      <c r="AS994" t="s">
        <v>3</v>
      </c>
      <c r="AT994">
        <v>0.56999999999999995</v>
      </c>
      <c r="AU994" t="s">
        <v>61</v>
      </c>
      <c r="AV994">
        <v>0</v>
      </c>
      <c r="AW994">
        <v>2</v>
      </c>
      <c r="AX994">
        <v>53553998</v>
      </c>
      <c r="AY994">
        <v>1</v>
      </c>
      <c r="AZ994">
        <v>6144</v>
      </c>
      <c r="BA994">
        <v>918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Y994*Source!I481</f>
        <v>8.1937499999999979</v>
      </c>
      <c r="CY994">
        <f>AB994</f>
        <v>8.1</v>
      </c>
      <c r="CZ994">
        <f>AF994</f>
        <v>8.1</v>
      </c>
      <c r="DA994">
        <f>AJ994</f>
        <v>1</v>
      </c>
      <c r="DB994">
        <f>ROUND((ROUND(AT994*CZ994,2)*ROUND((1.25*1.15),7)),2)</f>
        <v>6.64</v>
      </c>
      <c r="DC994">
        <f>ROUND((ROUND(AT994*AG994,2)*ROUND((1.25*1.15),7)),2)</f>
        <v>0</v>
      </c>
    </row>
    <row r="995" spans="1:107" x14ac:dyDescent="0.2">
      <c r="A995">
        <f>ROW(Source!A481)</f>
        <v>481</v>
      </c>
      <c r="B995">
        <v>53551707</v>
      </c>
      <c r="C995">
        <v>53553990</v>
      </c>
      <c r="D995">
        <v>29174913</v>
      </c>
      <c r="E995">
        <v>1</v>
      </c>
      <c r="F995">
        <v>1</v>
      </c>
      <c r="G995">
        <v>1</v>
      </c>
      <c r="H995">
        <v>2</v>
      </c>
      <c r="I995" t="s">
        <v>1513</v>
      </c>
      <c r="J995" t="s">
        <v>1514</v>
      </c>
      <c r="K995" t="s">
        <v>1515</v>
      </c>
      <c r="L995">
        <v>1368</v>
      </c>
      <c r="N995">
        <v>1011</v>
      </c>
      <c r="O995" t="s">
        <v>1494</v>
      </c>
      <c r="P995" t="s">
        <v>1494</v>
      </c>
      <c r="Q995">
        <v>1</v>
      </c>
      <c r="W995">
        <v>0</v>
      </c>
      <c r="X995">
        <v>1230759911</v>
      </c>
      <c r="Y995">
        <v>5.7499999999999996E-2</v>
      </c>
      <c r="AA995">
        <v>0</v>
      </c>
      <c r="AB995">
        <v>87.17</v>
      </c>
      <c r="AC995">
        <v>11.6</v>
      </c>
      <c r="AD995">
        <v>0</v>
      </c>
      <c r="AE995">
        <v>0</v>
      </c>
      <c r="AF995">
        <v>87.17</v>
      </c>
      <c r="AG995">
        <v>11.6</v>
      </c>
      <c r="AH995">
        <v>0</v>
      </c>
      <c r="AI995">
        <v>1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1</v>
      </c>
      <c r="AQ995">
        <v>0</v>
      </c>
      <c r="AR995">
        <v>0</v>
      </c>
      <c r="AS995" t="s">
        <v>3</v>
      </c>
      <c r="AT995">
        <v>0.04</v>
      </c>
      <c r="AU995" t="s">
        <v>61</v>
      </c>
      <c r="AV995">
        <v>0</v>
      </c>
      <c r="AW995">
        <v>2</v>
      </c>
      <c r="AX995">
        <v>53553999</v>
      </c>
      <c r="AY995">
        <v>1</v>
      </c>
      <c r="AZ995">
        <v>6144</v>
      </c>
      <c r="BA995">
        <v>919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Y995*Source!I481</f>
        <v>0.57499999999999996</v>
      </c>
      <c r="CY995">
        <f>AB995</f>
        <v>87.17</v>
      </c>
      <c r="CZ995">
        <f>AF995</f>
        <v>87.17</v>
      </c>
      <c r="DA995">
        <f>AJ995</f>
        <v>1</v>
      </c>
      <c r="DB995">
        <f>ROUND((ROUND(AT995*CZ995,2)*ROUND((1.25*1.15),7)),2)</f>
        <v>5.0199999999999996</v>
      </c>
      <c r="DC995">
        <f>ROUND((ROUND(AT995*AG995,2)*ROUND((1.25*1.15),7)),2)</f>
        <v>0.66</v>
      </c>
    </row>
    <row r="996" spans="1:107" x14ac:dyDescent="0.2">
      <c r="A996">
        <f>ROW(Source!A481)</f>
        <v>481</v>
      </c>
      <c r="B996">
        <v>53551707</v>
      </c>
      <c r="C996">
        <v>53553990</v>
      </c>
      <c r="D996">
        <v>29113986</v>
      </c>
      <c r="E996">
        <v>1</v>
      </c>
      <c r="F996">
        <v>1</v>
      </c>
      <c r="G996">
        <v>1</v>
      </c>
      <c r="H996">
        <v>3</v>
      </c>
      <c r="I996" t="s">
        <v>1841</v>
      </c>
      <c r="J996" t="s">
        <v>1842</v>
      </c>
      <c r="K996" t="s">
        <v>1843</v>
      </c>
      <c r="L996">
        <v>1348</v>
      </c>
      <c r="N996">
        <v>1009</v>
      </c>
      <c r="O996" t="s">
        <v>26</v>
      </c>
      <c r="P996" t="s">
        <v>26</v>
      </c>
      <c r="Q996">
        <v>1000</v>
      </c>
      <c r="W996">
        <v>0</v>
      </c>
      <c r="X996">
        <v>-2063358494</v>
      </c>
      <c r="Y996">
        <v>4.8999999999999998E-4</v>
      </c>
      <c r="AA996">
        <v>63622.68</v>
      </c>
      <c r="AB996">
        <v>0</v>
      </c>
      <c r="AC996">
        <v>0</v>
      </c>
      <c r="AD996">
        <v>0</v>
      </c>
      <c r="AE996">
        <v>10362</v>
      </c>
      <c r="AF996">
        <v>0</v>
      </c>
      <c r="AG996">
        <v>0</v>
      </c>
      <c r="AH996">
        <v>0</v>
      </c>
      <c r="AI996">
        <v>6.14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4.8999999999999998E-4</v>
      </c>
      <c r="AU996" t="s">
        <v>3</v>
      </c>
      <c r="AV996">
        <v>0</v>
      </c>
      <c r="AW996">
        <v>2</v>
      </c>
      <c r="AX996">
        <v>53554000</v>
      </c>
      <c r="AY996">
        <v>1</v>
      </c>
      <c r="AZ996">
        <v>0</v>
      </c>
      <c r="BA996">
        <v>920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Y996*Source!I481</f>
        <v>4.8999999999999998E-3</v>
      </c>
      <c r="CY996">
        <f>AA996</f>
        <v>63622.68</v>
      </c>
      <c r="CZ996">
        <f>AE996</f>
        <v>10362</v>
      </c>
      <c r="DA996">
        <f>AI996</f>
        <v>6.14</v>
      </c>
      <c r="DB996">
        <f>ROUND(ROUND(AT996*CZ996,2),2)</f>
        <v>5.08</v>
      </c>
      <c r="DC996">
        <f>ROUND(ROUND(AT996*AG996,2),2)</f>
        <v>0</v>
      </c>
    </row>
    <row r="997" spans="1:107" x14ac:dyDescent="0.2">
      <c r="A997">
        <f>ROW(Source!A481)</f>
        <v>481</v>
      </c>
      <c r="B997">
        <v>53551707</v>
      </c>
      <c r="C997">
        <v>53553990</v>
      </c>
      <c r="D997">
        <v>29114247</v>
      </c>
      <c r="E997">
        <v>1</v>
      </c>
      <c r="F997">
        <v>1</v>
      </c>
      <c r="G997">
        <v>1</v>
      </c>
      <c r="H997">
        <v>3</v>
      </c>
      <c r="I997" t="s">
        <v>1854</v>
      </c>
      <c r="J997" t="s">
        <v>1855</v>
      </c>
      <c r="K997" t="s">
        <v>1856</v>
      </c>
      <c r="L997">
        <v>1348</v>
      </c>
      <c r="N997">
        <v>1009</v>
      </c>
      <c r="O997" t="s">
        <v>26</v>
      </c>
      <c r="P997" t="s">
        <v>26</v>
      </c>
      <c r="Q997">
        <v>1000</v>
      </c>
      <c r="W997">
        <v>0</v>
      </c>
      <c r="X997">
        <v>969423507</v>
      </c>
      <c r="Y997">
        <v>1.9E-3</v>
      </c>
      <c r="AA997">
        <v>55505.66</v>
      </c>
      <c r="AB997">
        <v>0</v>
      </c>
      <c r="AC997">
        <v>0</v>
      </c>
      <c r="AD997">
        <v>0</v>
      </c>
      <c r="AE997">
        <v>9040.01</v>
      </c>
      <c r="AF997">
        <v>0</v>
      </c>
      <c r="AG997">
        <v>0</v>
      </c>
      <c r="AH997">
        <v>0</v>
      </c>
      <c r="AI997">
        <v>6.14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1.9E-3</v>
      </c>
      <c r="AU997" t="s">
        <v>3</v>
      </c>
      <c r="AV997">
        <v>0</v>
      </c>
      <c r="AW997">
        <v>2</v>
      </c>
      <c r="AX997">
        <v>53554001</v>
      </c>
      <c r="AY997">
        <v>1</v>
      </c>
      <c r="AZ997">
        <v>0</v>
      </c>
      <c r="BA997">
        <v>921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Y997*Source!I481</f>
        <v>1.9E-2</v>
      </c>
      <c r="CY997">
        <f>AA997</f>
        <v>55505.66</v>
      </c>
      <c r="CZ997">
        <f>AE997</f>
        <v>9040.01</v>
      </c>
      <c r="DA997">
        <f>AI997</f>
        <v>6.14</v>
      </c>
      <c r="DB997">
        <f>ROUND(ROUND(AT997*CZ997,2),2)</f>
        <v>17.18</v>
      </c>
      <c r="DC997">
        <f>ROUND(ROUND(AT997*AG997,2),2)</f>
        <v>0</v>
      </c>
    </row>
    <row r="998" spans="1:107" x14ac:dyDescent="0.2">
      <c r="A998">
        <f>ROW(Source!A481)</f>
        <v>481</v>
      </c>
      <c r="B998">
        <v>53551707</v>
      </c>
      <c r="C998">
        <v>53553990</v>
      </c>
      <c r="D998">
        <v>38207469</v>
      </c>
      <c r="E998">
        <v>1</v>
      </c>
      <c r="F998">
        <v>1</v>
      </c>
      <c r="G998">
        <v>1</v>
      </c>
      <c r="H998">
        <v>3</v>
      </c>
      <c r="I998" t="s">
        <v>665</v>
      </c>
      <c r="J998" t="s">
        <v>667</v>
      </c>
      <c r="K998" t="s">
        <v>666</v>
      </c>
      <c r="L998">
        <v>1354</v>
      </c>
      <c r="N998">
        <v>1010</v>
      </c>
      <c r="O998" t="s">
        <v>160</v>
      </c>
      <c r="P998" t="s">
        <v>160</v>
      </c>
      <c r="Q998">
        <v>1</v>
      </c>
      <c r="W998">
        <v>0</v>
      </c>
      <c r="X998">
        <v>1613127410</v>
      </c>
      <c r="Y998">
        <v>1</v>
      </c>
      <c r="AA998">
        <v>581.63</v>
      </c>
      <c r="AB998">
        <v>0</v>
      </c>
      <c r="AC998">
        <v>0</v>
      </c>
      <c r="AD998">
        <v>0</v>
      </c>
      <c r="AE998">
        <v>232.65</v>
      </c>
      <c r="AF998">
        <v>0</v>
      </c>
      <c r="AG998">
        <v>0</v>
      </c>
      <c r="AH998">
        <v>0</v>
      </c>
      <c r="AI998">
        <v>2.5</v>
      </c>
      <c r="AJ998">
        <v>1</v>
      </c>
      <c r="AK998">
        <v>1</v>
      </c>
      <c r="AL998">
        <v>1</v>
      </c>
      <c r="AN998">
        <v>0</v>
      </c>
      <c r="AO998">
        <v>0</v>
      </c>
      <c r="AP998">
        <v>0</v>
      </c>
      <c r="AQ998">
        <v>0</v>
      </c>
      <c r="AR998">
        <v>0</v>
      </c>
      <c r="AS998" t="s">
        <v>3</v>
      </c>
      <c r="AT998">
        <v>1</v>
      </c>
      <c r="AU998" t="s">
        <v>3</v>
      </c>
      <c r="AV998">
        <v>0</v>
      </c>
      <c r="AW998">
        <v>1</v>
      </c>
      <c r="AX998">
        <v>-1</v>
      </c>
      <c r="AY998">
        <v>0</v>
      </c>
      <c r="AZ998">
        <v>0</v>
      </c>
      <c r="BA998" t="s">
        <v>3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Y998*Source!I481</f>
        <v>10</v>
      </c>
      <c r="CY998">
        <f>AA998</f>
        <v>581.63</v>
      </c>
      <c r="CZ998">
        <f>AE998</f>
        <v>232.65</v>
      </c>
      <c r="DA998">
        <f>AI998</f>
        <v>2.5</v>
      </c>
      <c r="DB998">
        <f>ROUND(ROUND(AT998*CZ998,2),2)</f>
        <v>232.65</v>
      </c>
      <c r="DC998">
        <f>ROUND(ROUND(AT998*AG998,2),2)</f>
        <v>0</v>
      </c>
    </row>
    <row r="999" spans="1:107" x14ac:dyDescent="0.2">
      <c r="A999">
        <f>ROW(Source!A519)</f>
        <v>519</v>
      </c>
      <c r="B999">
        <v>53551706</v>
      </c>
      <c r="C999">
        <v>53554004</v>
      </c>
      <c r="D999">
        <v>53014246</v>
      </c>
      <c r="E999">
        <v>1</v>
      </c>
      <c r="F999">
        <v>1</v>
      </c>
      <c r="G999">
        <v>1</v>
      </c>
      <c r="H999">
        <v>1</v>
      </c>
      <c r="I999" t="s">
        <v>1857</v>
      </c>
      <c r="J999" t="s">
        <v>3</v>
      </c>
      <c r="K999" t="s">
        <v>1858</v>
      </c>
      <c r="L999">
        <v>1369</v>
      </c>
      <c r="N999">
        <v>1013</v>
      </c>
      <c r="O999" t="s">
        <v>1486</v>
      </c>
      <c r="P999" t="s">
        <v>1486</v>
      </c>
      <c r="Q999">
        <v>1</v>
      </c>
      <c r="W999">
        <v>0</v>
      </c>
      <c r="X999">
        <v>-836577072</v>
      </c>
      <c r="Y999">
        <v>39.686499999999995</v>
      </c>
      <c r="AA999">
        <v>0</v>
      </c>
      <c r="AB999">
        <v>0</v>
      </c>
      <c r="AC999">
        <v>0</v>
      </c>
      <c r="AD999">
        <v>298.13</v>
      </c>
      <c r="AE999">
        <v>0</v>
      </c>
      <c r="AF999">
        <v>0</v>
      </c>
      <c r="AG999">
        <v>0</v>
      </c>
      <c r="AH999">
        <v>298.13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1</v>
      </c>
      <c r="AQ999">
        <v>0</v>
      </c>
      <c r="AR999">
        <v>0</v>
      </c>
      <c r="AS999" t="s">
        <v>3</v>
      </c>
      <c r="AT999">
        <v>34.51</v>
      </c>
      <c r="AU999" t="s">
        <v>16</v>
      </c>
      <c r="AV999">
        <v>1</v>
      </c>
      <c r="AW999">
        <v>2</v>
      </c>
      <c r="AX999">
        <v>53554007</v>
      </c>
      <c r="AY999">
        <v>2</v>
      </c>
      <c r="AZ999">
        <v>137216</v>
      </c>
      <c r="BA999">
        <v>923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Y999*Source!I519</f>
        <v>193.23356849999996</v>
      </c>
      <c r="CY999">
        <f>AD999</f>
        <v>298.13</v>
      </c>
      <c r="CZ999">
        <f>AH999</f>
        <v>298.13</v>
      </c>
      <c r="DA999">
        <f>AL999</f>
        <v>1</v>
      </c>
      <c r="DB999">
        <f>ROUND((ROUND(AT999*CZ999,2)*ROUND(1.15,7)),2)</f>
        <v>11831.74</v>
      </c>
      <c r="DC999">
        <f>ROUND((ROUND(AT999*AG999,2)*ROUND(1.15,7)),2)</f>
        <v>0</v>
      </c>
    </row>
    <row r="1000" spans="1:107" x14ac:dyDescent="0.2">
      <c r="A1000">
        <f>ROW(Source!A519)</f>
        <v>519</v>
      </c>
      <c r="B1000">
        <v>53551706</v>
      </c>
      <c r="C1000">
        <v>53554004</v>
      </c>
      <c r="D1000">
        <v>41131183</v>
      </c>
      <c r="E1000">
        <v>1</v>
      </c>
      <c r="F1000">
        <v>1</v>
      </c>
      <c r="G1000">
        <v>1</v>
      </c>
      <c r="H1000">
        <v>3</v>
      </c>
      <c r="I1000" t="s">
        <v>24</v>
      </c>
      <c r="J1000" t="s">
        <v>399</v>
      </c>
      <c r="K1000" t="s">
        <v>25</v>
      </c>
      <c r="L1000">
        <v>1348</v>
      </c>
      <c r="N1000">
        <v>1009</v>
      </c>
      <c r="O1000" t="s">
        <v>26</v>
      </c>
      <c r="P1000" t="s">
        <v>26</v>
      </c>
      <c r="Q1000">
        <v>1000</v>
      </c>
      <c r="W1000">
        <v>0</v>
      </c>
      <c r="X1000">
        <v>529508801</v>
      </c>
      <c r="Y1000">
        <v>0.35599999999999998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 t="s">
        <v>3</v>
      </c>
      <c r="AT1000">
        <v>0.35599999999999998</v>
      </c>
      <c r="AU1000" t="s">
        <v>3</v>
      </c>
      <c r="AV1000">
        <v>0</v>
      </c>
      <c r="AW1000">
        <v>2</v>
      </c>
      <c r="AX1000">
        <v>53554008</v>
      </c>
      <c r="AY1000">
        <v>1</v>
      </c>
      <c r="AZ1000">
        <v>0</v>
      </c>
      <c r="BA1000">
        <v>924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Y1000*Source!I519</f>
        <v>1.7333639999999999</v>
      </c>
      <c r="CY1000">
        <f>AA1000</f>
        <v>0</v>
      </c>
      <c r="CZ1000">
        <f>AE1000</f>
        <v>0</v>
      </c>
      <c r="DA1000">
        <f>AI1000</f>
        <v>1</v>
      </c>
      <c r="DB1000">
        <f>ROUND(ROUND(AT1000*CZ1000,2),2)</f>
        <v>0</v>
      </c>
      <c r="DC1000">
        <f>ROUND(ROUND(AT1000*AG1000,2),2)</f>
        <v>0</v>
      </c>
    </row>
    <row r="1001" spans="1:107" x14ac:dyDescent="0.2">
      <c r="A1001">
        <f>ROW(Source!A520)</f>
        <v>520</v>
      </c>
      <c r="B1001">
        <v>53551707</v>
      </c>
      <c r="C1001">
        <v>53554004</v>
      </c>
      <c r="D1001">
        <v>53014246</v>
      </c>
      <c r="E1001">
        <v>1</v>
      </c>
      <c r="F1001">
        <v>1</v>
      </c>
      <c r="G1001">
        <v>1</v>
      </c>
      <c r="H1001">
        <v>1</v>
      </c>
      <c r="I1001" t="s">
        <v>1857</v>
      </c>
      <c r="J1001" t="s">
        <v>3</v>
      </c>
      <c r="K1001" t="s">
        <v>1858</v>
      </c>
      <c r="L1001">
        <v>1369</v>
      </c>
      <c r="N1001">
        <v>1013</v>
      </c>
      <c r="O1001" t="s">
        <v>1486</v>
      </c>
      <c r="P1001" t="s">
        <v>1486</v>
      </c>
      <c r="Q1001">
        <v>1</v>
      </c>
      <c r="W1001">
        <v>0</v>
      </c>
      <c r="X1001">
        <v>-836577072</v>
      </c>
      <c r="Y1001">
        <v>39.686499999999995</v>
      </c>
      <c r="AA1001">
        <v>0</v>
      </c>
      <c r="AB1001">
        <v>0</v>
      </c>
      <c r="AC1001">
        <v>0</v>
      </c>
      <c r="AD1001">
        <v>298.13</v>
      </c>
      <c r="AE1001">
        <v>0</v>
      </c>
      <c r="AF1001">
        <v>0</v>
      </c>
      <c r="AG1001">
        <v>0</v>
      </c>
      <c r="AH1001">
        <v>298.13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34.51</v>
      </c>
      <c r="AU1001" t="s">
        <v>16</v>
      </c>
      <c r="AV1001">
        <v>1</v>
      </c>
      <c r="AW1001">
        <v>2</v>
      </c>
      <c r="AX1001">
        <v>53554007</v>
      </c>
      <c r="AY1001">
        <v>2</v>
      </c>
      <c r="AZ1001">
        <v>137216</v>
      </c>
      <c r="BA1001">
        <v>925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Y1001*Source!I520</f>
        <v>193.23356849999996</v>
      </c>
      <c r="CY1001">
        <f>AD1001</f>
        <v>298.13</v>
      </c>
      <c r="CZ1001">
        <f>AH1001</f>
        <v>298.13</v>
      </c>
      <c r="DA1001">
        <f>AL1001</f>
        <v>1</v>
      </c>
      <c r="DB1001">
        <f>ROUND((ROUND(AT1001*CZ1001,2)*ROUND(1.15,7)),2)</f>
        <v>11831.74</v>
      </c>
      <c r="DC1001">
        <f>ROUND((ROUND(AT1001*AG1001,2)*ROUND(1.15,7)),2)</f>
        <v>0</v>
      </c>
    </row>
    <row r="1002" spans="1:107" x14ac:dyDescent="0.2">
      <c r="A1002">
        <f>ROW(Source!A520)</f>
        <v>520</v>
      </c>
      <c r="B1002">
        <v>53551707</v>
      </c>
      <c r="C1002">
        <v>53554004</v>
      </c>
      <c r="D1002">
        <v>41131183</v>
      </c>
      <c r="E1002">
        <v>1</v>
      </c>
      <c r="F1002">
        <v>1</v>
      </c>
      <c r="G1002">
        <v>1</v>
      </c>
      <c r="H1002">
        <v>3</v>
      </c>
      <c r="I1002" t="s">
        <v>24</v>
      </c>
      <c r="J1002" t="s">
        <v>399</v>
      </c>
      <c r="K1002" t="s">
        <v>25</v>
      </c>
      <c r="L1002">
        <v>1348</v>
      </c>
      <c r="N1002">
        <v>1009</v>
      </c>
      <c r="O1002" t="s">
        <v>26</v>
      </c>
      <c r="P1002" t="s">
        <v>26</v>
      </c>
      <c r="Q1002">
        <v>1000</v>
      </c>
      <c r="W1002">
        <v>0</v>
      </c>
      <c r="X1002">
        <v>529508801</v>
      </c>
      <c r="Y1002">
        <v>0.35599999999999998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6.14</v>
      </c>
      <c r="AJ1002">
        <v>1</v>
      </c>
      <c r="AK1002">
        <v>1</v>
      </c>
      <c r="AL1002">
        <v>1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 t="s">
        <v>3</v>
      </c>
      <c r="AT1002">
        <v>0.35599999999999998</v>
      </c>
      <c r="AU1002" t="s">
        <v>3</v>
      </c>
      <c r="AV1002">
        <v>0</v>
      </c>
      <c r="AW1002">
        <v>2</v>
      </c>
      <c r="AX1002">
        <v>53554008</v>
      </c>
      <c r="AY1002">
        <v>1</v>
      </c>
      <c r="AZ1002">
        <v>0</v>
      </c>
      <c r="BA1002">
        <v>926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Y1002*Source!I520</f>
        <v>1.7333639999999999</v>
      </c>
      <c r="CY1002">
        <f>AA1002</f>
        <v>0</v>
      </c>
      <c r="CZ1002">
        <f>AE1002</f>
        <v>0</v>
      </c>
      <c r="DA1002">
        <f>AI1002</f>
        <v>6.14</v>
      </c>
      <c r="DB1002">
        <f>ROUND(ROUND(AT1002*CZ1002,2),2)</f>
        <v>0</v>
      </c>
      <c r="DC1002">
        <f>ROUND(ROUND(AT1002*AG1002,2),2)</f>
        <v>0</v>
      </c>
    </row>
    <row r="1003" spans="1:107" x14ac:dyDescent="0.2">
      <c r="A1003">
        <f>ROW(Source!A523)</f>
        <v>523</v>
      </c>
      <c r="B1003">
        <v>53551706</v>
      </c>
      <c r="C1003">
        <v>53554010</v>
      </c>
      <c r="D1003">
        <v>18407150</v>
      </c>
      <c r="E1003">
        <v>1</v>
      </c>
      <c r="F1003">
        <v>1</v>
      </c>
      <c r="G1003">
        <v>1</v>
      </c>
      <c r="H1003">
        <v>1</v>
      </c>
      <c r="I1003" t="s">
        <v>1552</v>
      </c>
      <c r="J1003" t="s">
        <v>3</v>
      </c>
      <c r="K1003" t="s">
        <v>1553</v>
      </c>
      <c r="L1003">
        <v>1369</v>
      </c>
      <c r="N1003">
        <v>1013</v>
      </c>
      <c r="O1003" t="s">
        <v>1486</v>
      </c>
      <c r="P1003" t="s">
        <v>1486</v>
      </c>
      <c r="Q1003">
        <v>1</v>
      </c>
      <c r="W1003">
        <v>0</v>
      </c>
      <c r="X1003">
        <v>-931037793</v>
      </c>
      <c r="Y1003">
        <v>0.13224999999999998</v>
      </c>
      <c r="AA1003">
        <v>0</v>
      </c>
      <c r="AB1003">
        <v>0</v>
      </c>
      <c r="AC1003">
        <v>0</v>
      </c>
      <c r="AD1003">
        <v>300.60000000000002</v>
      </c>
      <c r="AE1003">
        <v>0</v>
      </c>
      <c r="AF1003">
        <v>0</v>
      </c>
      <c r="AG1003">
        <v>0</v>
      </c>
      <c r="AH1003">
        <v>300.60000000000002</v>
      </c>
      <c r="AI1003">
        <v>1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1</v>
      </c>
      <c r="AQ1003">
        <v>0</v>
      </c>
      <c r="AR1003">
        <v>0</v>
      </c>
      <c r="AS1003" t="s">
        <v>3</v>
      </c>
      <c r="AT1003">
        <v>0.1</v>
      </c>
      <c r="AU1003" t="s">
        <v>62</v>
      </c>
      <c r="AV1003">
        <v>1</v>
      </c>
      <c r="AW1003">
        <v>2</v>
      </c>
      <c r="AX1003">
        <v>53554013</v>
      </c>
      <c r="AY1003">
        <v>2</v>
      </c>
      <c r="AZ1003">
        <v>131072</v>
      </c>
      <c r="BA1003">
        <v>927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Y1003*Source!I523</f>
        <v>0</v>
      </c>
      <c r="CY1003">
        <f>AD1003</f>
        <v>300.60000000000002</v>
      </c>
      <c r="CZ1003">
        <f>AH1003</f>
        <v>300.60000000000002</v>
      </c>
      <c r="DA1003">
        <f>AL1003</f>
        <v>1</v>
      </c>
      <c r="DB1003">
        <f>ROUND((ROUND(AT1003*CZ1003,2)*ROUND((1.15*1.15),7)),2)</f>
        <v>39.75</v>
      </c>
      <c r="DC1003">
        <f>ROUND((ROUND(AT1003*AG1003,2)*ROUND((1.15*1.15),7)),2)</f>
        <v>0</v>
      </c>
    </row>
    <row r="1004" spans="1:107" x14ac:dyDescent="0.2">
      <c r="A1004">
        <f>ROW(Source!A523)</f>
        <v>523</v>
      </c>
      <c r="B1004">
        <v>53551706</v>
      </c>
      <c r="C1004">
        <v>53554010</v>
      </c>
      <c r="D1004">
        <v>29174567</v>
      </c>
      <c r="E1004">
        <v>1</v>
      </c>
      <c r="F1004">
        <v>1</v>
      </c>
      <c r="G1004">
        <v>1</v>
      </c>
      <c r="H1004">
        <v>2</v>
      </c>
      <c r="I1004" t="s">
        <v>1684</v>
      </c>
      <c r="J1004" t="s">
        <v>1685</v>
      </c>
      <c r="K1004" t="s">
        <v>1686</v>
      </c>
      <c r="L1004">
        <v>1368</v>
      </c>
      <c r="N1004">
        <v>1011</v>
      </c>
      <c r="O1004" t="s">
        <v>1494</v>
      </c>
      <c r="P1004" t="s">
        <v>1494</v>
      </c>
      <c r="Q1004">
        <v>1</v>
      </c>
      <c r="W1004">
        <v>0</v>
      </c>
      <c r="X1004">
        <v>416705547</v>
      </c>
      <c r="Y1004">
        <v>0.14374999999999999</v>
      </c>
      <c r="AA1004">
        <v>0</v>
      </c>
      <c r="AB1004">
        <v>2.7</v>
      </c>
      <c r="AC1004">
        <v>0</v>
      </c>
      <c r="AD1004">
        <v>0</v>
      </c>
      <c r="AE1004">
        <v>0</v>
      </c>
      <c r="AF1004">
        <v>2.7</v>
      </c>
      <c r="AG1004">
        <v>0</v>
      </c>
      <c r="AH1004">
        <v>0</v>
      </c>
      <c r="AI1004">
        <v>1</v>
      </c>
      <c r="AJ1004">
        <v>1</v>
      </c>
      <c r="AK1004">
        <v>1</v>
      </c>
      <c r="AL1004">
        <v>1</v>
      </c>
      <c r="AN1004">
        <v>0</v>
      </c>
      <c r="AO1004">
        <v>1</v>
      </c>
      <c r="AP1004">
        <v>1</v>
      </c>
      <c r="AQ1004">
        <v>0</v>
      </c>
      <c r="AR1004">
        <v>0</v>
      </c>
      <c r="AS1004" t="s">
        <v>3</v>
      </c>
      <c r="AT1004">
        <v>0.1</v>
      </c>
      <c r="AU1004" t="s">
        <v>61</v>
      </c>
      <c r="AV1004">
        <v>0</v>
      </c>
      <c r="AW1004">
        <v>2</v>
      </c>
      <c r="AX1004">
        <v>53554014</v>
      </c>
      <c r="AY1004">
        <v>1</v>
      </c>
      <c r="AZ1004">
        <v>0</v>
      </c>
      <c r="BA1004">
        <v>928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Y1004*Source!I523</f>
        <v>0</v>
      </c>
      <c r="CY1004">
        <f>AB1004</f>
        <v>2.7</v>
      </c>
      <c r="CZ1004">
        <f>AF1004</f>
        <v>2.7</v>
      </c>
      <c r="DA1004">
        <f>AJ1004</f>
        <v>1</v>
      </c>
      <c r="DB1004">
        <f>ROUND((ROUND(AT1004*CZ1004,2)*ROUND((1.25*1.15),7)),2)</f>
        <v>0.39</v>
      </c>
      <c r="DC1004">
        <f>ROUND((ROUND(AT1004*AG1004,2)*ROUND((1.25*1.15),7)),2)</f>
        <v>0</v>
      </c>
    </row>
    <row r="1005" spans="1:107" x14ac:dyDescent="0.2">
      <c r="A1005">
        <f>ROW(Source!A524)</f>
        <v>524</v>
      </c>
      <c r="B1005">
        <v>53551707</v>
      </c>
      <c r="C1005">
        <v>53554010</v>
      </c>
      <c r="D1005">
        <v>18407150</v>
      </c>
      <c r="E1005">
        <v>1</v>
      </c>
      <c r="F1005">
        <v>1</v>
      </c>
      <c r="G1005">
        <v>1</v>
      </c>
      <c r="H1005">
        <v>1</v>
      </c>
      <c r="I1005" t="s">
        <v>1552</v>
      </c>
      <c r="J1005" t="s">
        <v>3</v>
      </c>
      <c r="K1005" t="s">
        <v>1553</v>
      </c>
      <c r="L1005">
        <v>1369</v>
      </c>
      <c r="N1005">
        <v>1013</v>
      </c>
      <c r="O1005" t="s">
        <v>1486</v>
      </c>
      <c r="P1005" t="s">
        <v>1486</v>
      </c>
      <c r="Q1005">
        <v>1</v>
      </c>
      <c r="W1005">
        <v>0</v>
      </c>
      <c r="X1005">
        <v>-931037793</v>
      </c>
      <c r="Y1005">
        <v>0.13224999999999998</v>
      </c>
      <c r="AA1005">
        <v>0</v>
      </c>
      <c r="AB1005">
        <v>0</v>
      </c>
      <c r="AC1005">
        <v>0</v>
      </c>
      <c r="AD1005">
        <v>300.60000000000002</v>
      </c>
      <c r="AE1005">
        <v>0</v>
      </c>
      <c r="AF1005">
        <v>0</v>
      </c>
      <c r="AG1005">
        <v>0</v>
      </c>
      <c r="AH1005">
        <v>300.60000000000002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1</v>
      </c>
      <c r="AQ1005">
        <v>0</v>
      </c>
      <c r="AR1005">
        <v>0</v>
      </c>
      <c r="AS1005" t="s">
        <v>3</v>
      </c>
      <c r="AT1005">
        <v>0.1</v>
      </c>
      <c r="AU1005" t="s">
        <v>62</v>
      </c>
      <c r="AV1005">
        <v>1</v>
      </c>
      <c r="AW1005">
        <v>2</v>
      </c>
      <c r="AX1005">
        <v>53554013</v>
      </c>
      <c r="AY1005">
        <v>2</v>
      </c>
      <c r="AZ1005">
        <v>131072</v>
      </c>
      <c r="BA1005">
        <v>929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Y1005*Source!I524</f>
        <v>0</v>
      </c>
      <c r="CY1005">
        <f>AD1005</f>
        <v>300.60000000000002</v>
      </c>
      <c r="CZ1005">
        <f>AH1005</f>
        <v>300.60000000000002</v>
      </c>
      <c r="DA1005">
        <f>AL1005</f>
        <v>1</v>
      </c>
      <c r="DB1005">
        <f>ROUND((ROUND(AT1005*CZ1005,2)*ROUND((1.15*1.15),7)),2)</f>
        <v>39.75</v>
      </c>
      <c r="DC1005">
        <f>ROUND((ROUND(AT1005*AG1005,2)*ROUND((1.15*1.15),7)),2)</f>
        <v>0</v>
      </c>
    </row>
    <row r="1006" spans="1:107" x14ac:dyDescent="0.2">
      <c r="A1006">
        <f>ROW(Source!A524)</f>
        <v>524</v>
      </c>
      <c r="B1006">
        <v>53551707</v>
      </c>
      <c r="C1006">
        <v>53554010</v>
      </c>
      <c r="D1006">
        <v>29174567</v>
      </c>
      <c r="E1006">
        <v>1</v>
      </c>
      <c r="F1006">
        <v>1</v>
      </c>
      <c r="G1006">
        <v>1</v>
      </c>
      <c r="H1006">
        <v>2</v>
      </c>
      <c r="I1006" t="s">
        <v>1684</v>
      </c>
      <c r="J1006" t="s">
        <v>1685</v>
      </c>
      <c r="K1006" t="s">
        <v>1686</v>
      </c>
      <c r="L1006">
        <v>1368</v>
      </c>
      <c r="N1006">
        <v>1011</v>
      </c>
      <c r="O1006" t="s">
        <v>1494</v>
      </c>
      <c r="P1006" t="s">
        <v>1494</v>
      </c>
      <c r="Q1006">
        <v>1</v>
      </c>
      <c r="W1006">
        <v>0</v>
      </c>
      <c r="X1006">
        <v>416705547</v>
      </c>
      <c r="Y1006">
        <v>0.14374999999999999</v>
      </c>
      <c r="AA1006">
        <v>0</v>
      </c>
      <c r="AB1006">
        <v>2.7</v>
      </c>
      <c r="AC1006">
        <v>0</v>
      </c>
      <c r="AD1006">
        <v>0</v>
      </c>
      <c r="AE1006">
        <v>0</v>
      </c>
      <c r="AF1006">
        <v>2.7</v>
      </c>
      <c r="AG1006">
        <v>0</v>
      </c>
      <c r="AH1006">
        <v>0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1</v>
      </c>
      <c r="AQ1006">
        <v>0</v>
      </c>
      <c r="AR1006">
        <v>0</v>
      </c>
      <c r="AS1006" t="s">
        <v>3</v>
      </c>
      <c r="AT1006">
        <v>0.1</v>
      </c>
      <c r="AU1006" t="s">
        <v>61</v>
      </c>
      <c r="AV1006">
        <v>0</v>
      </c>
      <c r="AW1006">
        <v>2</v>
      </c>
      <c r="AX1006">
        <v>53554014</v>
      </c>
      <c r="AY1006">
        <v>1</v>
      </c>
      <c r="AZ1006">
        <v>0</v>
      </c>
      <c r="BA1006">
        <v>930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Y1006*Source!I524</f>
        <v>0</v>
      </c>
      <c r="CY1006">
        <f>AB1006</f>
        <v>2.7</v>
      </c>
      <c r="CZ1006">
        <f>AF1006</f>
        <v>2.7</v>
      </c>
      <c r="DA1006">
        <f>AJ1006</f>
        <v>1</v>
      </c>
      <c r="DB1006">
        <f>ROUND((ROUND(AT1006*CZ1006,2)*ROUND((1.25*1.15),7)),2)</f>
        <v>0.39</v>
      </c>
      <c r="DC1006">
        <f>ROUND((ROUND(AT1006*AG1006,2)*ROUND((1.25*1.15),7)),2)</f>
        <v>0</v>
      </c>
    </row>
    <row r="1007" spans="1:107" x14ac:dyDescent="0.2">
      <c r="A1007">
        <f>ROW(Source!A525)</f>
        <v>525</v>
      </c>
      <c r="B1007">
        <v>53551706</v>
      </c>
      <c r="C1007">
        <v>53554015</v>
      </c>
      <c r="D1007">
        <v>18407546</v>
      </c>
      <c r="E1007">
        <v>1</v>
      </c>
      <c r="F1007">
        <v>1</v>
      </c>
      <c r="G1007">
        <v>1</v>
      </c>
      <c r="H1007">
        <v>1</v>
      </c>
      <c r="I1007" t="s">
        <v>1645</v>
      </c>
      <c r="J1007" t="s">
        <v>3</v>
      </c>
      <c r="K1007" t="s">
        <v>1646</v>
      </c>
      <c r="L1007">
        <v>1369</v>
      </c>
      <c r="N1007">
        <v>1013</v>
      </c>
      <c r="O1007" t="s">
        <v>1486</v>
      </c>
      <c r="P1007" t="s">
        <v>1486</v>
      </c>
      <c r="Q1007">
        <v>1</v>
      </c>
      <c r="W1007">
        <v>0</v>
      </c>
      <c r="X1007">
        <v>1709986911</v>
      </c>
      <c r="Y1007">
        <v>135.50334999999995</v>
      </c>
      <c r="AA1007">
        <v>0</v>
      </c>
      <c r="AB1007">
        <v>0</v>
      </c>
      <c r="AC1007">
        <v>0</v>
      </c>
      <c r="AD1007">
        <v>331.26</v>
      </c>
      <c r="AE1007">
        <v>0</v>
      </c>
      <c r="AF1007">
        <v>0</v>
      </c>
      <c r="AG1007">
        <v>0</v>
      </c>
      <c r="AH1007">
        <v>331.26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102.46</v>
      </c>
      <c r="AU1007" t="s">
        <v>62</v>
      </c>
      <c r="AV1007">
        <v>1</v>
      </c>
      <c r="AW1007">
        <v>2</v>
      </c>
      <c r="AX1007">
        <v>53554025</v>
      </c>
      <c r="AY1007">
        <v>2</v>
      </c>
      <c r="AZ1007">
        <v>137216</v>
      </c>
      <c r="BA1007">
        <v>931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Y1007*Source!I525</f>
        <v>659.76581114999976</v>
      </c>
      <c r="CY1007">
        <f>AD1007</f>
        <v>331.26</v>
      </c>
      <c r="CZ1007">
        <f>AH1007</f>
        <v>331.26</v>
      </c>
      <c r="DA1007">
        <f>AL1007</f>
        <v>1</v>
      </c>
      <c r="DB1007">
        <f>ROUND((ROUND(AT1007*CZ1007,2)*ROUND((1.15*1.15),7)),2)</f>
        <v>44886.84</v>
      </c>
      <c r="DC1007">
        <f>ROUND((ROUND(AT1007*AG1007,2)*ROUND((1.15*1.15),7)),2)</f>
        <v>0</v>
      </c>
    </row>
    <row r="1008" spans="1:107" x14ac:dyDescent="0.2">
      <c r="A1008">
        <f>ROW(Source!A525)</f>
        <v>525</v>
      </c>
      <c r="B1008">
        <v>53551706</v>
      </c>
      <c r="C1008">
        <v>53554015</v>
      </c>
      <c r="D1008">
        <v>121548</v>
      </c>
      <c r="E1008">
        <v>1</v>
      </c>
      <c r="F1008">
        <v>1</v>
      </c>
      <c r="G1008">
        <v>1</v>
      </c>
      <c r="H1008">
        <v>1</v>
      </c>
      <c r="I1008" t="s">
        <v>31</v>
      </c>
      <c r="J1008" t="s">
        <v>3</v>
      </c>
      <c r="K1008" t="s">
        <v>1489</v>
      </c>
      <c r="L1008">
        <v>608254</v>
      </c>
      <c r="N1008">
        <v>1013</v>
      </c>
      <c r="O1008" t="s">
        <v>1490</v>
      </c>
      <c r="P1008" t="s">
        <v>1490</v>
      </c>
      <c r="Q1008">
        <v>1</v>
      </c>
      <c r="W1008">
        <v>0</v>
      </c>
      <c r="X1008">
        <v>-185737400</v>
      </c>
      <c r="Y1008">
        <v>1.0924999999999998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1</v>
      </c>
      <c r="AQ1008">
        <v>0</v>
      </c>
      <c r="AR1008">
        <v>0</v>
      </c>
      <c r="AS1008" t="s">
        <v>3</v>
      </c>
      <c r="AT1008">
        <v>0.76</v>
      </c>
      <c r="AU1008" t="s">
        <v>61</v>
      </c>
      <c r="AV1008">
        <v>2</v>
      </c>
      <c r="AW1008">
        <v>2</v>
      </c>
      <c r="AX1008">
        <v>53554026</v>
      </c>
      <c r="AY1008">
        <v>1</v>
      </c>
      <c r="AZ1008">
        <v>6144</v>
      </c>
      <c r="BA1008">
        <v>932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Y1008*Source!I525</f>
        <v>5.3193824999999988</v>
      </c>
      <c r="CY1008">
        <f>AD1008</f>
        <v>0</v>
      </c>
      <c r="CZ1008">
        <f>AH1008</f>
        <v>0</v>
      </c>
      <c r="DA1008">
        <f>AL1008</f>
        <v>1</v>
      </c>
      <c r="DB1008">
        <f>ROUND((ROUND(AT1008*CZ1008,2)*ROUND((1.25*1.15),7)),2)</f>
        <v>0</v>
      </c>
      <c r="DC1008">
        <f>ROUND((ROUND(AT1008*AG1008,2)*ROUND((1.25*1.15),7)),2)</f>
        <v>0</v>
      </c>
    </row>
    <row r="1009" spans="1:107" x14ac:dyDescent="0.2">
      <c r="A1009">
        <f>ROW(Source!A525)</f>
        <v>525</v>
      </c>
      <c r="B1009">
        <v>53551706</v>
      </c>
      <c r="C1009">
        <v>53554015</v>
      </c>
      <c r="D1009">
        <v>29172556</v>
      </c>
      <c r="E1009">
        <v>1</v>
      </c>
      <c r="F1009">
        <v>1</v>
      </c>
      <c r="G1009">
        <v>1</v>
      </c>
      <c r="H1009">
        <v>2</v>
      </c>
      <c r="I1009" t="s">
        <v>1647</v>
      </c>
      <c r="J1009" t="s">
        <v>1667</v>
      </c>
      <c r="K1009" t="s">
        <v>1649</v>
      </c>
      <c r="L1009">
        <v>1368</v>
      </c>
      <c r="N1009">
        <v>1011</v>
      </c>
      <c r="O1009" t="s">
        <v>1494</v>
      </c>
      <c r="P1009" t="s">
        <v>1494</v>
      </c>
      <c r="Q1009">
        <v>1</v>
      </c>
      <c r="W1009">
        <v>0</v>
      </c>
      <c r="X1009">
        <v>344519037</v>
      </c>
      <c r="Y1009">
        <v>1.0924999999999998</v>
      </c>
      <c r="AA1009">
        <v>0</v>
      </c>
      <c r="AB1009">
        <v>31.26</v>
      </c>
      <c r="AC1009">
        <v>13.5</v>
      </c>
      <c r="AD1009">
        <v>0</v>
      </c>
      <c r="AE1009">
        <v>0</v>
      </c>
      <c r="AF1009">
        <v>31.26</v>
      </c>
      <c r="AG1009">
        <v>13.5</v>
      </c>
      <c r="AH1009">
        <v>0</v>
      </c>
      <c r="AI1009">
        <v>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0.76</v>
      </c>
      <c r="AU1009" t="s">
        <v>61</v>
      </c>
      <c r="AV1009">
        <v>0</v>
      </c>
      <c r="AW1009">
        <v>2</v>
      </c>
      <c r="AX1009">
        <v>53554027</v>
      </c>
      <c r="AY1009">
        <v>1</v>
      </c>
      <c r="AZ1009">
        <v>6144</v>
      </c>
      <c r="BA1009">
        <v>933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Y1009*Source!I525</f>
        <v>5.3193824999999988</v>
      </c>
      <c r="CY1009">
        <f>AB1009</f>
        <v>31.26</v>
      </c>
      <c r="CZ1009">
        <f>AF1009</f>
        <v>31.26</v>
      </c>
      <c r="DA1009">
        <f>AJ1009</f>
        <v>1</v>
      </c>
      <c r="DB1009">
        <f>ROUND((ROUND(AT1009*CZ1009,2)*ROUND((1.25*1.15),7)),2)</f>
        <v>34.159999999999997</v>
      </c>
      <c r="DC1009">
        <f>ROUND((ROUND(AT1009*AG1009,2)*ROUND((1.25*1.15),7)),2)</f>
        <v>14.75</v>
      </c>
    </row>
    <row r="1010" spans="1:107" x14ac:dyDescent="0.2">
      <c r="A1010">
        <f>ROW(Source!A525)</f>
        <v>525</v>
      </c>
      <c r="B1010">
        <v>53551706</v>
      </c>
      <c r="C1010">
        <v>53554015</v>
      </c>
      <c r="D1010">
        <v>29174500</v>
      </c>
      <c r="E1010">
        <v>1</v>
      </c>
      <c r="F1010">
        <v>1</v>
      </c>
      <c r="G1010">
        <v>1</v>
      </c>
      <c r="H1010">
        <v>2</v>
      </c>
      <c r="I1010" t="s">
        <v>1681</v>
      </c>
      <c r="J1010" t="s">
        <v>1682</v>
      </c>
      <c r="K1010" t="s">
        <v>1683</v>
      </c>
      <c r="L1010">
        <v>1368</v>
      </c>
      <c r="N1010">
        <v>1011</v>
      </c>
      <c r="O1010" t="s">
        <v>1494</v>
      </c>
      <c r="P1010" t="s">
        <v>1494</v>
      </c>
      <c r="Q1010">
        <v>1</v>
      </c>
      <c r="W1010">
        <v>0</v>
      </c>
      <c r="X1010">
        <v>-1867053656</v>
      </c>
      <c r="Y1010">
        <v>7.6906249999999998</v>
      </c>
      <c r="AA1010">
        <v>0</v>
      </c>
      <c r="AB1010">
        <v>1.95</v>
      </c>
      <c r="AC1010">
        <v>0</v>
      </c>
      <c r="AD1010">
        <v>0</v>
      </c>
      <c r="AE1010">
        <v>0</v>
      </c>
      <c r="AF1010">
        <v>1.95</v>
      </c>
      <c r="AG1010">
        <v>0</v>
      </c>
      <c r="AH1010">
        <v>0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1</v>
      </c>
      <c r="AQ1010">
        <v>0</v>
      </c>
      <c r="AR1010">
        <v>0</v>
      </c>
      <c r="AS1010" t="s">
        <v>3</v>
      </c>
      <c r="AT1010">
        <v>5.35</v>
      </c>
      <c r="AU1010" t="s">
        <v>61</v>
      </c>
      <c r="AV1010">
        <v>0</v>
      </c>
      <c r="AW1010">
        <v>2</v>
      </c>
      <c r="AX1010">
        <v>53554028</v>
      </c>
      <c r="AY1010">
        <v>1</v>
      </c>
      <c r="AZ1010">
        <v>6144</v>
      </c>
      <c r="BA1010">
        <v>934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Y1010*Source!I525</f>
        <v>37.445653125</v>
      </c>
      <c r="CY1010">
        <f>AB1010</f>
        <v>1.95</v>
      </c>
      <c r="CZ1010">
        <f>AF1010</f>
        <v>1.95</v>
      </c>
      <c r="DA1010">
        <f>AJ1010</f>
        <v>1</v>
      </c>
      <c r="DB1010">
        <f>ROUND((ROUND(AT1010*CZ1010,2)*ROUND((1.25*1.15),7)),2)</f>
        <v>14.99</v>
      </c>
      <c r="DC1010">
        <f>ROUND((ROUND(AT1010*AG1010,2)*ROUND((1.25*1.15),7)),2)</f>
        <v>0</v>
      </c>
    </row>
    <row r="1011" spans="1:107" x14ac:dyDescent="0.2">
      <c r="A1011">
        <f>ROW(Source!A525)</f>
        <v>525</v>
      </c>
      <c r="B1011">
        <v>53551706</v>
      </c>
      <c r="C1011">
        <v>53554015</v>
      </c>
      <c r="D1011">
        <v>29174913</v>
      </c>
      <c r="E1011">
        <v>1</v>
      </c>
      <c r="F1011">
        <v>1</v>
      </c>
      <c r="G1011">
        <v>1</v>
      </c>
      <c r="H1011">
        <v>2</v>
      </c>
      <c r="I1011" t="s">
        <v>1513</v>
      </c>
      <c r="J1011" t="s">
        <v>1514</v>
      </c>
      <c r="K1011" t="s">
        <v>1515</v>
      </c>
      <c r="L1011">
        <v>1368</v>
      </c>
      <c r="N1011">
        <v>1011</v>
      </c>
      <c r="O1011" t="s">
        <v>1494</v>
      </c>
      <c r="P1011" t="s">
        <v>1494</v>
      </c>
      <c r="Q1011">
        <v>1</v>
      </c>
      <c r="W1011">
        <v>0</v>
      </c>
      <c r="X1011">
        <v>1230759911</v>
      </c>
      <c r="Y1011">
        <v>6.5837499999999993</v>
      </c>
      <c r="AA1011">
        <v>0</v>
      </c>
      <c r="AB1011">
        <v>87.17</v>
      </c>
      <c r="AC1011">
        <v>11.6</v>
      </c>
      <c r="AD1011">
        <v>0</v>
      </c>
      <c r="AE1011">
        <v>0</v>
      </c>
      <c r="AF1011">
        <v>87.17</v>
      </c>
      <c r="AG1011">
        <v>11.6</v>
      </c>
      <c r="AH1011">
        <v>0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1</v>
      </c>
      <c r="AQ1011">
        <v>0</v>
      </c>
      <c r="AR1011">
        <v>0</v>
      </c>
      <c r="AS1011" t="s">
        <v>3</v>
      </c>
      <c r="AT1011">
        <v>4.58</v>
      </c>
      <c r="AU1011" t="s">
        <v>61</v>
      </c>
      <c r="AV1011">
        <v>0</v>
      </c>
      <c r="AW1011">
        <v>2</v>
      </c>
      <c r="AX1011">
        <v>53554029</v>
      </c>
      <c r="AY1011">
        <v>1</v>
      </c>
      <c r="AZ1011">
        <v>6144</v>
      </c>
      <c r="BA1011">
        <v>935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Y1011*Source!I525</f>
        <v>32.056278749999997</v>
      </c>
      <c r="CY1011">
        <f>AB1011</f>
        <v>87.17</v>
      </c>
      <c r="CZ1011">
        <f>AF1011</f>
        <v>87.17</v>
      </c>
      <c r="DA1011">
        <f>AJ1011</f>
        <v>1</v>
      </c>
      <c r="DB1011">
        <f>ROUND((ROUND(AT1011*CZ1011,2)*ROUND((1.25*1.15),7)),2)</f>
        <v>573.91</v>
      </c>
      <c r="DC1011">
        <f>ROUND((ROUND(AT1011*AG1011,2)*ROUND((1.25*1.15),7)),2)</f>
        <v>76.37</v>
      </c>
    </row>
    <row r="1012" spans="1:107" x14ac:dyDescent="0.2">
      <c r="A1012">
        <f>ROW(Source!A525)</f>
        <v>525</v>
      </c>
      <c r="B1012">
        <v>53551706</v>
      </c>
      <c r="C1012">
        <v>53554015</v>
      </c>
      <c r="D1012">
        <v>29109662</v>
      </c>
      <c r="E1012">
        <v>1</v>
      </c>
      <c r="F1012">
        <v>1</v>
      </c>
      <c r="G1012">
        <v>1</v>
      </c>
      <c r="H1012">
        <v>3</v>
      </c>
      <c r="I1012" t="s">
        <v>680</v>
      </c>
      <c r="J1012" t="s">
        <v>682</v>
      </c>
      <c r="K1012" t="s">
        <v>681</v>
      </c>
      <c r="L1012">
        <v>1327</v>
      </c>
      <c r="N1012">
        <v>1005</v>
      </c>
      <c r="O1012" t="s">
        <v>128</v>
      </c>
      <c r="P1012" t="s">
        <v>128</v>
      </c>
      <c r="Q1012">
        <v>1</v>
      </c>
      <c r="W1012">
        <v>1</v>
      </c>
      <c r="X1012">
        <v>1707226279</v>
      </c>
      <c r="Y1012">
        <v>-103</v>
      </c>
      <c r="AA1012">
        <v>29</v>
      </c>
      <c r="AB1012">
        <v>0</v>
      </c>
      <c r="AC1012">
        <v>0</v>
      </c>
      <c r="AD1012">
        <v>0</v>
      </c>
      <c r="AE1012">
        <v>29</v>
      </c>
      <c r="AF1012">
        <v>0</v>
      </c>
      <c r="AG1012">
        <v>0</v>
      </c>
      <c r="AH1012">
        <v>0</v>
      </c>
      <c r="AI1012">
        <v>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-103</v>
      </c>
      <c r="AU1012" t="s">
        <v>3</v>
      </c>
      <c r="AV1012">
        <v>0</v>
      </c>
      <c r="AW1012">
        <v>1</v>
      </c>
      <c r="AX1012">
        <v>-1</v>
      </c>
      <c r="AY1012">
        <v>0</v>
      </c>
      <c r="AZ1012">
        <v>0</v>
      </c>
      <c r="BA1012" t="s">
        <v>3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Y1012*Source!I525</f>
        <v>-501.50699999999995</v>
      </c>
      <c r="CY1012">
        <f>AA1012</f>
        <v>29</v>
      </c>
      <c r="CZ1012">
        <f>AE1012</f>
        <v>29</v>
      </c>
      <c r="DA1012">
        <f>AI1012</f>
        <v>1</v>
      </c>
      <c r="DB1012">
        <f>ROUND(ROUND(AT1012*CZ1012,2),2)</f>
        <v>-2987</v>
      </c>
      <c r="DC1012">
        <f>ROUND(ROUND(AT1012*AG1012,2),2)</f>
        <v>0</v>
      </c>
    </row>
    <row r="1013" spans="1:107" x14ac:dyDescent="0.2">
      <c r="A1013">
        <f>ROW(Source!A525)</f>
        <v>525</v>
      </c>
      <c r="B1013">
        <v>53551706</v>
      </c>
      <c r="C1013">
        <v>53554015</v>
      </c>
      <c r="D1013">
        <v>29109664</v>
      </c>
      <c r="E1013">
        <v>1</v>
      </c>
      <c r="F1013">
        <v>1</v>
      </c>
      <c r="G1013">
        <v>1</v>
      </c>
      <c r="H1013">
        <v>3</v>
      </c>
      <c r="I1013" t="s">
        <v>684</v>
      </c>
      <c r="J1013" t="s">
        <v>686</v>
      </c>
      <c r="K1013" t="s">
        <v>685</v>
      </c>
      <c r="L1013">
        <v>1327</v>
      </c>
      <c r="N1013">
        <v>1005</v>
      </c>
      <c r="O1013" t="s">
        <v>128</v>
      </c>
      <c r="P1013" t="s">
        <v>128</v>
      </c>
      <c r="Q1013">
        <v>1</v>
      </c>
      <c r="W1013">
        <v>0</v>
      </c>
      <c r="X1013">
        <v>-664624970</v>
      </c>
      <c r="Y1013">
        <v>103</v>
      </c>
      <c r="AA1013">
        <v>47.95</v>
      </c>
      <c r="AB1013">
        <v>0</v>
      </c>
      <c r="AC1013">
        <v>0</v>
      </c>
      <c r="AD1013">
        <v>0</v>
      </c>
      <c r="AE1013">
        <v>47.95</v>
      </c>
      <c r="AF1013">
        <v>0</v>
      </c>
      <c r="AG1013">
        <v>0</v>
      </c>
      <c r="AH1013">
        <v>0</v>
      </c>
      <c r="AI1013">
        <v>1</v>
      </c>
      <c r="AJ1013">
        <v>1</v>
      </c>
      <c r="AK1013">
        <v>1</v>
      </c>
      <c r="AL1013">
        <v>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 t="s">
        <v>3</v>
      </c>
      <c r="AT1013">
        <v>103</v>
      </c>
      <c r="AU1013" t="s">
        <v>3</v>
      </c>
      <c r="AV1013">
        <v>0</v>
      </c>
      <c r="AW1013">
        <v>1</v>
      </c>
      <c r="AX1013">
        <v>-1</v>
      </c>
      <c r="AY1013">
        <v>0</v>
      </c>
      <c r="AZ1013">
        <v>0</v>
      </c>
      <c r="BA1013" t="s">
        <v>3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Y1013*Source!I525</f>
        <v>501.50699999999995</v>
      </c>
      <c r="CY1013">
        <f>AA1013</f>
        <v>47.95</v>
      </c>
      <c r="CZ1013">
        <f>AE1013</f>
        <v>47.95</v>
      </c>
      <c r="DA1013">
        <f>AI1013</f>
        <v>1</v>
      </c>
      <c r="DB1013">
        <f>ROUND(ROUND(AT1013*CZ1013,2),2)</f>
        <v>4938.8500000000004</v>
      </c>
      <c r="DC1013">
        <f>ROUND(ROUND(AT1013*AG1013,2),2)</f>
        <v>0</v>
      </c>
    </row>
    <row r="1014" spans="1:107" x14ac:dyDescent="0.2">
      <c r="A1014">
        <f>ROW(Source!A525)</f>
        <v>525</v>
      </c>
      <c r="B1014">
        <v>53551706</v>
      </c>
      <c r="C1014">
        <v>53554015</v>
      </c>
      <c r="D1014">
        <v>53271159</v>
      </c>
      <c r="E1014">
        <v>1</v>
      </c>
      <c r="F1014">
        <v>1</v>
      </c>
      <c r="G1014">
        <v>1</v>
      </c>
      <c r="H1014">
        <v>3</v>
      </c>
      <c r="I1014" t="s">
        <v>688</v>
      </c>
      <c r="J1014" t="s">
        <v>690</v>
      </c>
      <c r="K1014" t="s">
        <v>689</v>
      </c>
      <c r="L1014">
        <v>1035</v>
      </c>
      <c r="N1014">
        <v>1013</v>
      </c>
      <c r="O1014" t="s">
        <v>219</v>
      </c>
      <c r="P1014" t="s">
        <v>219</v>
      </c>
      <c r="Q1014">
        <v>1</v>
      </c>
      <c r="W1014">
        <v>0</v>
      </c>
      <c r="X1014">
        <v>6250413</v>
      </c>
      <c r="Y1014">
        <v>139.86444900000001</v>
      </c>
      <c r="AA1014">
        <v>234.99</v>
      </c>
      <c r="AB1014">
        <v>0</v>
      </c>
      <c r="AC1014">
        <v>0</v>
      </c>
      <c r="AD1014">
        <v>0</v>
      </c>
      <c r="AE1014">
        <v>234.99</v>
      </c>
      <c r="AF1014">
        <v>0</v>
      </c>
      <c r="AG1014">
        <v>0</v>
      </c>
      <c r="AH1014">
        <v>0</v>
      </c>
      <c r="AI1014">
        <v>1</v>
      </c>
      <c r="AJ1014">
        <v>1</v>
      </c>
      <c r="AK1014">
        <v>1</v>
      </c>
      <c r="AL1014">
        <v>1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 t="s">
        <v>3</v>
      </c>
      <c r="AT1014">
        <v>139.86444900000001</v>
      </c>
      <c r="AU1014" t="s">
        <v>3</v>
      </c>
      <c r="AV1014">
        <v>0</v>
      </c>
      <c r="AW1014">
        <v>1</v>
      </c>
      <c r="AX1014">
        <v>-1</v>
      </c>
      <c r="AY1014">
        <v>0</v>
      </c>
      <c r="AZ1014">
        <v>0</v>
      </c>
      <c r="BA1014" t="s">
        <v>3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Y1014*Source!I525</f>
        <v>681.00000218100001</v>
      </c>
      <c r="CY1014">
        <f>AA1014</f>
        <v>234.99</v>
      </c>
      <c r="CZ1014">
        <f>AE1014</f>
        <v>234.99</v>
      </c>
      <c r="DA1014">
        <f>AI1014</f>
        <v>1</v>
      </c>
      <c r="DB1014">
        <f>ROUND(ROUND(AT1014*CZ1014,2),2)</f>
        <v>32866.75</v>
      </c>
      <c r="DC1014">
        <f>ROUND(ROUND(AT1014*AG1014,2),2)</f>
        <v>0</v>
      </c>
    </row>
    <row r="1015" spans="1:107" x14ac:dyDescent="0.2">
      <c r="A1015">
        <f>ROW(Source!A526)</f>
        <v>526</v>
      </c>
      <c r="B1015">
        <v>53551707</v>
      </c>
      <c r="C1015">
        <v>53554015</v>
      </c>
      <c r="D1015">
        <v>18407546</v>
      </c>
      <c r="E1015">
        <v>1</v>
      </c>
      <c r="F1015">
        <v>1</v>
      </c>
      <c r="G1015">
        <v>1</v>
      </c>
      <c r="H1015">
        <v>1</v>
      </c>
      <c r="I1015" t="s">
        <v>1645</v>
      </c>
      <c r="J1015" t="s">
        <v>3</v>
      </c>
      <c r="K1015" t="s">
        <v>1646</v>
      </c>
      <c r="L1015">
        <v>1369</v>
      </c>
      <c r="N1015">
        <v>1013</v>
      </c>
      <c r="O1015" t="s">
        <v>1486</v>
      </c>
      <c r="P1015" t="s">
        <v>1486</v>
      </c>
      <c r="Q1015">
        <v>1</v>
      </c>
      <c r="W1015">
        <v>0</v>
      </c>
      <c r="X1015">
        <v>1709986911</v>
      </c>
      <c r="Y1015">
        <v>135.50334999999995</v>
      </c>
      <c r="AA1015">
        <v>0</v>
      </c>
      <c r="AB1015">
        <v>0</v>
      </c>
      <c r="AC1015">
        <v>0</v>
      </c>
      <c r="AD1015">
        <v>331.26</v>
      </c>
      <c r="AE1015">
        <v>0</v>
      </c>
      <c r="AF1015">
        <v>0</v>
      </c>
      <c r="AG1015">
        <v>0</v>
      </c>
      <c r="AH1015">
        <v>331.26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102.46</v>
      </c>
      <c r="AU1015" t="s">
        <v>62</v>
      </c>
      <c r="AV1015">
        <v>1</v>
      </c>
      <c r="AW1015">
        <v>2</v>
      </c>
      <c r="AX1015">
        <v>53554025</v>
      </c>
      <c r="AY1015">
        <v>2</v>
      </c>
      <c r="AZ1015">
        <v>137216</v>
      </c>
      <c r="BA1015">
        <v>937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Y1015*Source!I526</f>
        <v>659.76581114999976</v>
      </c>
      <c r="CY1015">
        <f>AD1015</f>
        <v>331.26</v>
      </c>
      <c r="CZ1015">
        <f>AH1015</f>
        <v>331.26</v>
      </c>
      <c r="DA1015">
        <f>AL1015</f>
        <v>1</v>
      </c>
      <c r="DB1015">
        <f>ROUND((ROUND(AT1015*CZ1015,2)*ROUND((1.15*1.15),7)),2)</f>
        <v>44886.84</v>
      </c>
      <c r="DC1015">
        <f>ROUND((ROUND(AT1015*AG1015,2)*ROUND((1.15*1.15),7)),2)</f>
        <v>0</v>
      </c>
    </row>
    <row r="1016" spans="1:107" x14ac:dyDescent="0.2">
      <c r="A1016">
        <f>ROW(Source!A526)</f>
        <v>526</v>
      </c>
      <c r="B1016">
        <v>53551707</v>
      </c>
      <c r="C1016">
        <v>53554015</v>
      </c>
      <c r="D1016">
        <v>121548</v>
      </c>
      <c r="E1016">
        <v>1</v>
      </c>
      <c r="F1016">
        <v>1</v>
      </c>
      <c r="G1016">
        <v>1</v>
      </c>
      <c r="H1016">
        <v>1</v>
      </c>
      <c r="I1016" t="s">
        <v>31</v>
      </c>
      <c r="J1016" t="s">
        <v>3</v>
      </c>
      <c r="K1016" t="s">
        <v>1489</v>
      </c>
      <c r="L1016">
        <v>608254</v>
      </c>
      <c r="N1016">
        <v>1013</v>
      </c>
      <c r="O1016" t="s">
        <v>1490</v>
      </c>
      <c r="P1016" t="s">
        <v>1490</v>
      </c>
      <c r="Q1016">
        <v>1</v>
      </c>
      <c r="W1016">
        <v>0</v>
      </c>
      <c r="X1016">
        <v>-185737400</v>
      </c>
      <c r="Y1016">
        <v>1.0924999999999998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1</v>
      </c>
      <c r="AQ1016">
        <v>0</v>
      </c>
      <c r="AR1016">
        <v>0</v>
      </c>
      <c r="AS1016" t="s">
        <v>3</v>
      </c>
      <c r="AT1016">
        <v>0.76</v>
      </c>
      <c r="AU1016" t="s">
        <v>61</v>
      </c>
      <c r="AV1016">
        <v>2</v>
      </c>
      <c r="AW1016">
        <v>2</v>
      </c>
      <c r="AX1016">
        <v>53554026</v>
      </c>
      <c r="AY1016">
        <v>1</v>
      </c>
      <c r="AZ1016">
        <v>6144</v>
      </c>
      <c r="BA1016">
        <v>938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Y1016*Source!I526</f>
        <v>5.3193824999999988</v>
      </c>
      <c r="CY1016">
        <f>AD1016</f>
        <v>0</v>
      </c>
      <c r="CZ1016">
        <f>AH1016</f>
        <v>0</v>
      </c>
      <c r="DA1016">
        <f>AL1016</f>
        <v>1</v>
      </c>
      <c r="DB1016">
        <f>ROUND((ROUND(AT1016*CZ1016,2)*ROUND((1.25*1.15),7)),2)</f>
        <v>0</v>
      </c>
      <c r="DC1016">
        <f>ROUND((ROUND(AT1016*AG1016,2)*ROUND((1.25*1.15),7)),2)</f>
        <v>0</v>
      </c>
    </row>
    <row r="1017" spans="1:107" x14ac:dyDescent="0.2">
      <c r="A1017">
        <f>ROW(Source!A526)</f>
        <v>526</v>
      </c>
      <c r="B1017">
        <v>53551707</v>
      </c>
      <c r="C1017">
        <v>53554015</v>
      </c>
      <c r="D1017">
        <v>29172556</v>
      </c>
      <c r="E1017">
        <v>1</v>
      </c>
      <c r="F1017">
        <v>1</v>
      </c>
      <c r="G1017">
        <v>1</v>
      </c>
      <c r="H1017">
        <v>2</v>
      </c>
      <c r="I1017" t="s">
        <v>1647</v>
      </c>
      <c r="J1017" t="s">
        <v>1667</v>
      </c>
      <c r="K1017" t="s">
        <v>1649</v>
      </c>
      <c r="L1017">
        <v>1368</v>
      </c>
      <c r="N1017">
        <v>1011</v>
      </c>
      <c r="O1017" t="s">
        <v>1494</v>
      </c>
      <c r="P1017" t="s">
        <v>1494</v>
      </c>
      <c r="Q1017">
        <v>1</v>
      </c>
      <c r="W1017">
        <v>0</v>
      </c>
      <c r="X1017">
        <v>344519037</v>
      </c>
      <c r="Y1017">
        <v>1.0924999999999998</v>
      </c>
      <c r="AA1017">
        <v>0</v>
      </c>
      <c r="AB1017">
        <v>31.26</v>
      </c>
      <c r="AC1017">
        <v>13.5</v>
      </c>
      <c r="AD1017">
        <v>0</v>
      </c>
      <c r="AE1017">
        <v>0</v>
      </c>
      <c r="AF1017">
        <v>31.26</v>
      </c>
      <c r="AG1017">
        <v>13.5</v>
      </c>
      <c r="AH1017">
        <v>0</v>
      </c>
      <c r="AI1017">
        <v>1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1</v>
      </c>
      <c r="AQ1017">
        <v>0</v>
      </c>
      <c r="AR1017">
        <v>0</v>
      </c>
      <c r="AS1017" t="s">
        <v>3</v>
      </c>
      <c r="AT1017">
        <v>0.76</v>
      </c>
      <c r="AU1017" t="s">
        <v>61</v>
      </c>
      <c r="AV1017">
        <v>0</v>
      </c>
      <c r="AW1017">
        <v>2</v>
      </c>
      <c r="AX1017">
        <v>53554027</v>
      </c>
      <c r="AY1017">
        <v>1</v>
      </c>
      <c r="AZ1017">
        <v>6144</v>
      </c>
      <c r="BA1017">
        <v>939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Y1017*Source!I526</f>
        <v>5.3193824999999988</v>
      </c>
      <c r="CY1017">
        <f>AB1017</f>
        <v>31.26</v>
      </c>
      <c r="CZ1017">
        <f>AF1017</f>
        <v>31.26</v>
      </c>
      <c r="DA1017">
        <f>AJ1017</f>
        <v>1</v>
      </c>
      <c r="DB1017">
        <f>ROUND((ROUND(AT1017*CZ1017,2)*ROUND((1.25*1.15),7)),2)</f>
        <v>34.159999999999997</v>
      </c>
      <c r="DC1017">
        <f>ROUND((ROUND(AT1017*AG1017,2)*ROUND((1.25*1.15),7)),2)</f>
        <v>14.75</v>
      </c>
    </row>
    <row r="1018" spans="1:107" x14ac:dyDescent="0.2">
      <c r="A1018">
        <f>ROW(Source!A526)</f>
        <v>526</v>
      </c>
      <c r="B1018">
        <v>53551707</v>
      </c>
      <c r="C1018">
        <v>53554015</v>
      </c>
      <c r="D1018">
        <v>29174500</v>
      </c>
      <c r="E1018">
        <v>1</v>
      </c>
      <c r="F1018">
        <v>1</v>
      </c>
      <c r="G1018">
        <v>1</v>
      </c>
      <c r="H1018">
        <v>2</v>
      </c>
      <c r="I1018" t="s">
        <v>1681</v>
      </c>
      <c r="J1018" t="s">
        <v>1682</v>
      </c>
      <c r="K1018" t="s">
        <v>1683</v>
      </c>
      <c r="L1018">
        <v>1368</v>
      </c>
      <c r="N1018">
        <v>1011</v>
      </c>
      <c r="O1018" t="s">
        <v>1494</v>
      </c>
      <c r="P1018" t="s">
        <v>1494</v>
      </c>
      <c r="Q1018">
        <v>1</v>
      </c>
      <c r="W1018">
        <v>0</v>
      </c>
      <c r="X1018">
        <v>-1867053656</v>
      </c>
      <c r="Y1018">
        <v>7.6906249999999998</v>
      </c>
      <c r="AA1018">
        <v>0</v>
      </c>
      <c r="AB1018">
        <v>1.95</v>
      </c>
      <c r="AC1018">
        <v>0</v>
      </c>
      <c r="AD1018">
        <v>0</v>
      </c>
      <c r="AE1018">
        <v>0</v>
      </c>
      <c r="AF1018">
        <v>1.95</v>
      </c>
      <c r="AG1018">
        <v>0</v>
      </c>
      <c r="AH1018">
        <v>0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5.35</v>
      </c>
      <c r="AU1018" t="s">
        <v>61</v>
      </c>
      <c r="AV1018">
        <v>0</v>
      </c>
      <c r="AW1018">
        <v>2</v>
      </c>
      <c r="AX1018">
        <v>53554028</v>
      </c>
      <c r="AY1018">
        <v>1</v>
      </c>
      <c r="AZ1018">
        <v>6144</v>
      </c>
      <c r="BA1018">
        <v>940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Y1018*Source!I526</f>
        <v>37.445653125</v>
      </c>
      <c r="CY1018">
        <f>AB1018</f>
        <v>1.95</v>
      </c>
      <c r="CZ1018">
        <f>AF1018</f>
        <v>1.95</v>
      </c>
      <c r="DA1018">
        <f>AJ1018</f>
        <v>1</v>
      </c>
      <c r="DB1018">
        <f>ROUND((ROUND(AT1018*CZ1018,2)*ROUND((1.25*1.15),7)),2)</f>
        <v>14.99</v>
      </c>
      <c r="DC1018">
        <f>ROUND((ROUND(AT1018*AG1018,2)*ROUND((1.25*1.15),7)),2)</f>
        <v>0</v>
      </c>
    </row>
    <row r="1019" spans="1:107" x14ac:dyDescent="0.2">
      <c r="A1019">
        <f>ROW(Source!A526)</f>
        <v>526</v>
      </c>
      <c r="B1019">
        <v>53551707</v>
      </c>
      <c r="C1019">
        <v>53554015</v>
      </c>
      <c r="D1019">
        <v>29174913</v>
      </c>
      <c r="E1019">
        <v>1</v>
      </c>
      <c r="F1019">
        <v>1</v>
      </c>
      <c r="G1019">
        <v>1</v>
      </c>
      <c r="H1019">
        <v>2</v>
      </c>
      <c r="I1019" t="s">
        <v>1513</v>
      </c>
      <c r="J1019" t="s">
        <v>1514</v>
      </c>
      <c r="K1019" t="s">
        <v>1515</v>
      </c>
      <c r="L1019">
        <v>1368</v>
      </c>
      <c r="N1019">
        <v>1011</v>
      </c>
      <c r="O1019" t="s">
        <v>1494</v>
      </c>
      <c r="P1019" t="s">
        <v>1494</v>
      </c>
      <c r="Q1019">
        <v>1</v>
      </c>
      <c r="W1019">
        <v>0</v>
      </c>
      <c r="X1019">
        <v>1230759911</v>
      </c>
      <c r="Y1019">
        <v>6.5837499999999993</v>
      </c>
      <c r="AA1019">
        <v>0</v>
      </c>
      <c r="AB1019">
        <v>87.17</v>
      </c>
      <c r="AC1019">
        <v>11.6</v>
      </c>
      <c r="AD1019">
        <v>0</v>
      </c>
      <c r="AE1019">
        <v>0</v>
      </c>
      <c r="AF1019">
        <v>87.17</v>
      </c>
      <c r="AG1019">
        <v>11.6</v>
      </c>
      <c r="AH1019">
        <v>0</v>
      </c>
      <c r="AI1019">
        <v>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4.58</v>
      </c>
      <c r="AU1019" t="s">
        <v>61</v>
      </c>
      <c r="AV1019">
        <v>0</v>
      </c>
      <c r="AW1019">
        <v>2</v>
      </c>
      <c r="AX1019">
        <v>53554029</v>
      </c>
      <c r="AY1019">
        <v>1</v>
      </c>
      <c r="AZ1019">
        <v>6144</v>
      </c>
      <c r="BA1019">
        <v>941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Y1019*Source!I526</f>
        <v>32.056278749999997</v>
      </c>
      <c r="CY1019">
        <f>AB1019</f>
        <v>87.17</v>
      </c>
      <c r="CZ1019">
        <f>AF1019</f>
        <v>87.17</v>
      </c>
      <c r="DA1019">
        <f>AJ1019</f>
        <v>1</v>
      </c>
      <c r="DB1019">
        <f>ROUND((ROUND(AT1019*CZ1019,2)*ROUND((1.25*1.15),7)),2)</f>
        <v>573.91</v>
      </c>
      <c r="DC1019">
        <f>ROUND((ROUND(AT1019*AG1019,2)*ROUND((1.25*1.15),7)),2)</f>
        <v>76.37</v>
      </c>
    </row>
    <row r="1020" spans="1:107" x14ac:dyDescent="0.2">
      <c r="A1020">
        <f>ROW(Source!A526)</f>
        <v>526</v>
      </c>
      <c r="B1020">
        <v>53551707</v>
      </c>
      <c r="C1020">
        <v>53554015</v>
      </c>
      <c r="D1020">
        <v>29109662</v>
      </c>
      <c r="E1020">
        <v>1</v>
      </c>
      <c r="F1020">
        <v>1</v>
      </c>
      <c r="G1020">
        <v>1</v>
      </c>
      <c r="H1020">
        <v>3</v>
      </c>
      <c r="I1020" t="s">
        <v>680</v>
      </c>
      <c r="J1020" t="s">
        <v>682</v>
      </c>
      <c r="K1020" t="s">
        <v>681</v>
      </c>
      <c r="L1020">
        <v>1327</v>
      </c>
      <c r="N1020">
        <v>1005</v>
      </c>
      <c r="O1020" t="s">
        <v>128</v>
      </c>
      <c r="P1020" t="s">
        <v>128</v>
      </c>
      <c r="Q1020">
        <v>1</v>
      </c>
      <c r="W1020">
        <v>1</v>
      </c>
      <c r="X1020">
        <v>1707226279</v>
      </c>
      <c r="Y1020">
        <v>-103</v>
      </c>
      <c r="AA1020">
        <v>234.32</v>
      </c>
      <c r="AB1020">
        <v>0</v>
      </c>
      <c r="AC1020">
        <v>0</v>
      </c>
      <c r="AD1020">
        <v>0</v>
      </c>
      <c r="AE1020">
        <v>29</v>
      </c>
      <c r="AF1020">
        <v>0</v>
      </c>
      <c r="AG1020">
        <v>0</v>
      </c>
      <c r="AH1020">
        <v>0</v>
      </c>
      <c r="AI1020">
        <v>8.08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-103</v>
      </c>
      <c r="AU1020" t="s">
        <v>3</v>
      </c>
      <c r="AV1020">
        <v>0</v>
      </c>
      <c r="AW1020">
        <v>1</v>
      </c>
      <c r="AX1020">
        <v>-1</v>
      </c>
      <c r="AY1020">
        <v>0</v>
      </c>
      <c r="AZ1020">
        <v>0</v>
      </c>
      <c r="BA1020" t="s">
        <v>3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Y1020*Source!I526</f>
        <v>-501.50699999999995</v>
      </c>
      <c r="CY1020">
        <f>AA1020</f>
        <v>234.32</v>
      </c>
      <c r="CZ1020">
        <f>AE1020</f>
        <v>29</v>
      </c>
      <c r="DA1020">
        <f>AI1020</f>
        <v>8.08</v>
      </c>
      <c r="DB1020">
        <f>ROUND(ROUND(AT1020*CZ1020,2),2)</f>
        <v>-2987</v>
      </c>
      <c r="DC1020">
        <f>ROUND(ROUND(AT1020*AG1020,2),2)</f>
        <v>0</v>
      </c>
    </row>
    <row r="1021" spans="1:107" x14ac:dyDescent="0.2">
      <c r="A1021">
        <f>ROW(Source!A526)</f>
        <v>526</v>
      </c>
      <c r="B1021">
        <v>53551707</v>
      </c>
      <c r="C1021">
        <v>53554015</v>
      </c>
      <c r="D1021">
        <v>29109664</v>
      </c>
      <c r="E1021">
        <v>1</v>
      </c>
      <c r="F1021">
        <v>1</v>
      </c>
      <c r="G1021">
        <v>1</v>
      </c>
      <c r="H1021">
        <v>3</v>
      </c>
      <c r="I1021" t="s">
        <v>684</v>
      </c>
      <c r="J1021" t="s">
        <v>686</v>
      </c>
      <c r="K1021" t="s">
        <v>685</v>
      </c>
      <c r="L1021">
        <v>1327</v>
      </c>
      <c r="N1021">
        <v>1005</v>
      </c>
      <c r="O1021" t="s">
        <v>128</v>
      </c>
      <c r="P1021" t="s">
        <v>128</v>
      </c>
      <c r="Q1021">
        <v>1</v>
      </c>
      <c r="W1021">
        <v>0</v>
      </c>
      <c r="X1021">
        <v>-664624970</v>
      </c>
      <c r="Y1021">
        <v>103</v>
      </c>
      <c r="AA1021">
        <v>603.21</v>
      </c>
      <c r="AB1021">
        <v>0</v>
      </c>
      <c r="AC1021">
        <v>0</v>
      </c>
      <c r="AD1021">
        <v>0</v>
      </c>
      <c r="AE1021">
        <v>47.95</v>
      </c>
      <c r="AF1021">
        <v>0</v>
      </c>
      <c r="AG1021">
        <v>0</v>
      </c>
      <c r="AH1021">
        <v>0</v>
      </c>
      <c r="AI1021">
        <v>12.58</v>
      </c>
      <c r="AJ1021">
        <v>1</v>
      </c>
      <c r="AK1021">
        <v>1</v>
      </c>
      <c r="AL1021">
        <v>1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 t="s">
        <v>3</v>
      </c>
      <c r="AT1021">
        <v>103</v>
      </c>
      <c r="AU1021" t="s">
        <v>3</v>
      </c>
      <c r="AV1021">
        <v>0</v>
      </c>
      <c r="AW1021">
        <v>1</v>
      </c>
      <c r="AX1021">
        <v>-1</v>
      </c>
      <c r="AY1021">
        <v>0</v>
      </c>
      <c r="AZ1021">
        <v>0</v>
      </c>
      <c r="BA1021" t="s">
        <v>3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Y1021*Source!I526</f>
        <v>501.50699999999995</v>
      </c>
      <c r="CY1021">
        <f>AA1021</f>
        <v>603.21</v>
      </c>
      <c r="CZ1021">
        <f>AE1021</f>
        <v>47.95</v>
      </c>
      <c r="DA1021">
        <f>AI1021</f>
        <v>12.58</v>
      </c>
      <c r="DB1021">
        <f>ROUND(ROUND(AT1021*CZ1021,2),2)</f>
        <v>4938.8500000000004</v>
      </c>
      <c r="DC1021">
        <f>ROUND(ROUND(AT1021*AG1021,2),2)</f>
        <v>0</v>
      </c>
    </row>
    <row r="1022" spans="1:107" x14ac:dyDescent="0.2">
      <c r="A1022">
        <f>ROW(Source!A526)</f>
        <v>526</v>
      </c>
      <c r="B1022">
        <v>53551707</v>
      </c>
      <c r="C1022">
        <v>53554015</v>
      </c>
      <c r="D1022">
        <v>53271159</v>
      </c>
      <c r="E1022">
        <v>1</v>
      </c>
      <c r="F1022">
        <v>1</v>
      </c>
      <c r="G1022">
        <v>1</v>
      </c>
      <c r="H1022">
        <v>3</v>
      </c>
      <c r="I1022" t="s">
        <v>688</v>
      </c>
      <c r="J1022" t="s">
        <v>690</v>
      </c>
      <c r="K1022" t="s">
        <v>689</v>
      </c>
      <c r="L1022">
        <v>1035</v>
      </c>
      <c r="N1022">
        <v>1013</v>
      </c>
      <c r="O1022" t="s">
        <v>219</v>
      </c>
      <c r="P1022" t="s">
        <v>219</v>
      </c>
      <c r="Q1022">
        <v>1</v>
      </c>
      <c r="W1022">
        <v>0</v>
      </c>
      <c r="X1022">
        <v>6250413</v>
      </c>
      <c r="Y1022">
        <v>139.86444900000001</v>
      </c>
      <c r="AA1022">
        <v>234.99</v>
      </c>
      <c r="AB1022">
        <v>0</v>
      </c>
      <c r="AC1022">
        <v>0</v>
      </c>
      <c r="AD1022">
        <v>0</v>
      </c>
      <c r="AE1022">
        <v>234.99</v>
      </c>
      <c r="AF1022">
        <v>0</v>
      </c>
      <c r="AG1022">
        <v>0</v>
      </c>
      <c r="AH1022">
        <v>0</v>
      </c>
      <c r="AI1022">
        <v>6.14</v>
      </c>
      <c r="AJ1022">
        <v>1</v>
      </c>
      <c r="AK1022">
        <v>1</v>
      </c>
      <c r="AL1022">
        <v>1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 t="s">
        <v>3</v>
      </c>
      <c r="AT1022">
        <v>139.86444900000001</v>
      </c>
      <c r="AU1022" t="s">
        <v>3</v>
      </c>
      <c r="AV1022">
        <v>0</v>
      </c>
      <c r="AW1022">
        <v>1</v>
      </c>
      <c r="AX1022">
        <v>-1</v>
      </c>
      <c r="AY1022">
        <v>0</v>
      </c>
      <c r="AZ1022">
        <v>0</v>
      </c>
      <c r="BA1022" t="s">
        <v>3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Y1022*Source!I526</f>
        <v>681.00000218100001</v>
      </c>
      <c r="CY1022">
        <f>AA1022</f>
        <v>234.99</v>
      </c>
      <c r="CZ1022">
        <f>AE1022</f>
        <v>234.99</v>
      </c>
      <c r="DA1022">
        <f>AI1022</f>
        <v>6.14</v>
      </c>
      <c r="DB1022">
        <f>ROUND(ROUND(AT1022*CZ1022,2),2)</f>
        <v>32866.75</v>
      </c>
      <c r="DC1022">
        <f>ROUND(ROUND(AT1022*AG1022,2),2)</f>
        <v>0</v>
      </c>
    </row>
    <row r="1023" spans="1:107" x14ac:dyDescent="0.2">
      <c r="A1023">
        <f>ROW(Source!A533)</f>
        <v>533</v>
      </c>
      <c r="B1023">
        <v>53551706</v>
      </c>
      <c r="C1023">
        <v>53554034</v>
      </c>
      <c r="D1023">
        <v>18413627</v>
      </c>
      <c r="E1023">
        <v>1</v>
      </c>
      <c r="F1023">
        <v>1</v>
      </c>
      <c r="G1023">
        <v>1</v>
      </c>
      <c r="H1023">
        <v>1</v>
      </c>
      <c r="I1023" t="s">
        <v>1659</v>
      </c>
      <c r="J1023" t="s">
        <v>3</v>
      </c>
      <c r="K1023" t="s">
        <v>1660</v>
      </c>
      <c r="L1023">
        <v>1369</v>
      </c>
      <c r="N1023">
        <v>1013</v>
      </c>
      <c r="O1023" t="s">
        <v>1486</v>
      </c>
      <c r="P1023" t="s">
        <v>1486</v>
      </c>
      <c r="Q1023">
        <v>1</v>
      </c>
      <c r="W1023">
        <v>0</v>
      </c>
      <c r="X1023">
        <v>-1366182279</v>
      </c>
      <c r="Y1023">
        <v>2.6564999999999999</v>
      </c>
      <c r="AA1023">
        <v>0</v>
      </c>
      <c r="AB1023">
        <v>0</v>
      </c>
      <c r="AC1023">
        <v>0</v>
      </c>
      <c r="AD1023">
        <v>349.58</v>
      </c>
      <c r="AE1023">
        <v>0</v>
      </c>
      <c r="AF1023">
        <v>0</v>
      </c>
      <c r="AG1023">
        <v>0</v>
      </c>
      <c r="AH1023">
        <v>349.58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1</v>
      </c>
      <c r="AQ1023">
        <v>0</v>
      </c>
      <c r="AR1023">
        <v>0</v>
      </c>
      <c r="AS1023" t="s">
        <v>3</v>
      </c>
      <c r="AT1023">
        <v>2.31</v>
      </c>
      <c r="AU1023" t="s">
        <v>16</v>
      </c>
      <c r="AV1023">
        <v>1</v>
      </c>
      <c r="AW1023">
        <v>2</v>
      </c>
      <c r="AX1023">
        <v>53554041</v>
      </c>
      <c r="AY1023">
        <v>2</v>
      </c>
      <c r="AZ1023">
        <v>131072</v>
      </c>
      <c r="BA1023">
        <v>943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Y1023*Source!I533</f>
        <v>456.91799999999995</v>
      </c>
      <c r="CY1023">
        <f>AD1023</f>
        <v>349.58</v>
      </c>
      <c r="CZ1023">
        <f>AH1023</f>
        <v>349.58</v>
      </c>
      <c r="DA1023">
        <f>AL1023</f>
        <v>1</v>
      </c>
      <c r="DB1023">
        <f>ROUND((ROUND(AT1023*CZ1023,2)*ROUND(1.15,7)),2)</f>
        <v>928.66</v>
      </c>
      <c r="DC1023">
        <f>ROUND((ROUND(AT1023*AG1023,2)*ROUND(1.15,7)),2)</f>
        <v>0</v>
      </c>
    </row>
    <row r="1024" spans="1:107" x14ac:dyDescent="0.2">
      <c r="A1024">
        <f>ROW(Source!A533)</f>
        <v>533</v>
      </c>
      <c r="B1024">
        <v>53551706</v>
      </c>
      <c r="C1024">
        <v>53554034</v>
      </c>
      <c r="D1024">
        <v>29172669</v>
      </c>
      <c r="E1024">
        <v>1</v>
      </c>
      <c r="F1024">
        <v>1</v>
      </c>
      <c r="G1024">
        <v>1</v>
      </c>
      <c r="H1024">
        <v>2</v>
      </c>
      <c r="I1024" t="s">
        <v>1504</v>
      </c>
      <c r="J1024" t="s">
        <v>1505</v>
      </c>
      <c r="K1024" t="s">
        <v>1506</v>
      </c>
      <c r="L1024">
        <v>1368</v>
      </c>
      <c r="N1024">
        <v>1011</v>
      </c>
      <c r="O1024" t="s">
        <v>1494</v>
      </c>
      <c r="P1024" t="s">
        <v>1494</v>
      </c>
      <c r="Q1024">
        <v>1</v>
      </c>
      <c r="W1024">
        <v>0</v>
      </c>
      <c r="X1024">
        <v>1159853466</v>
      </c>
      <c r="Y1024">
        <v>0.77049999999999996</v>
      </c>
      <c r="AA1024">
        <v>0</v>
      </c>
      <c r="AB1024">
        <v>12.31</v>
      </c>
      <c r="AC1024">
        <v>0</v>
      </c>
      <c r="AD1024">
        <v>0</v>
      </c>
      <c r="AE1024">
        <v>0</v>
      </c>
      <c r="AF1024">
        <v>12.31</v>
      </c>
      <c r="AG1024">
        <v>0</v>
      </c>
      <c r="AH1024">
        <v>0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1</v>
      </c>
      <c r="AQ1024">
        <v>0</v>
      </c>
      <c r="AR1024">
        <v>0</v>
      </c>
      <c r="AS1024" t="s">
        <v>3</v>
      </c>
      <c r="AT1024">
        <v>0.67</v>
      </c>
      <c r="AU1024" t="s">
        <v>16</v>
      </c>
      <c r="AV1024">
        <v>0</v>
      </c>
      <c r="AW1024">
        <v>2</v>
      </c>
      <c r="AX1024">
        <v>53554042</v>
      </c>
      <c r="AY1024">
        <v>1</v>
      </c>
      <c r="AZ1024">
        <v>0</v>
      </c>
      <c r="BA1024">
        <v>944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Y1024*Source!I533</f>
        <v>132.52599999999998</v>
      </c>
      <c r="CY1024">
        <f>AB1024</f>
        <v>12.31</v>
      </c>
      <c r="CZ1024">
        <f>AF1024</f>
        <v>12.31</v>
      </c>
      <c r="DA1024">
        <f>AJ1024</f>
        <v>1</v>
      </c>
      <c r="DB1024">
        <f>ROUND((ROUND(AT1024*CZ1024,2)*ROUND(1.15,7)),2)</f>
        <v>9.49</v>
      </c>
      <c r="DC1024">
        <f>ROUND((ROUND(AT1024*AG1024,2)*ROUND(1.15,7)),2)</f>
        <v>0</v>
      </c>
    </row>
    <row r="1025" spans="1:107" x14ac:dyDescent="0.2">
      <c r="A1025">
        <f>ROW(Source!A533)</f>
        <v>533</v>
      </c>
      <c r="B1025">
        <v>53551706</v>
      </c>
      <c r="C1025">
        <v>53554034</v>
      </c>
      <c r="D1025">
        <v>29172679</v>
      </c>
      <c r="E1025">
        <v>1</v>
      </c>
      <c r="F1025">
        <v>1</v>
      </c>
      <c r="G1025">
        <v>1</v>
      </c>
      <c r="H1025">
        <v>2</v>
      </c>
      <c r="I1025" t="s">
        <v>1507</v>
      </c>
      <c r="J1025" t="s">
        <v>1508</v>
      </c>
      <c r="K1025" t="s">
        <v>1509</v>
      </c>
      <c r="L1025">
        <v>1368</v>
      </c>
      <c r="N1025">
        <v>1011</v>
      </c>
      <c r="O1025" t="s">
        <v>1494</v>
      </c>
      <c r="P1025" t="s">
        <v>1494</v>
      </c>
      <c r="Q1025">
        <v>1</v>
      </c>
      <c r="W1025">
        <v>0</v>
      </c>
      <c r="X1025">
        <v>1123115873</v>
      </c>
      <c r="Y1025">
        <v>0.19550000000000001</v>
      </c>
      <c r="AA1025">
        <v>0</v>
      </c>
      <c r="AB1025">
        <v>6.7</v>
      </c>
      <c r="AC1025">
        <v>0</v>
      </c>
      <c r="AD1025">
        <v>0</v>
      </c>
      <c r="AE1025">
        <v>0</v>
      </c>
      <c r="AF1025">
        <v>6.7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1</v>
      </c>
      <c r="AP1025">
        <v>1</v>
      </c>
      <c r="AQ1025">
        <v>0</v>
      </c>
      <c r="AR1025">
        <v>0</v>
      </c>
      <c r="AS1025" t="s">
        <v>3</v>
      </c>
      <c r="AT1025">
        <v>0.17</v>
      </c>
      <c r="AU1025" t="s">
        <v>16</v>
      </c>
      <c r="AV1025">
        <v>0</v>
      </c>
      <c r="AW1025">
        <v>2</v>
      </c>
      <c r="AX1025">
        <v>53554043</v>
      </c>
      <c r="AY1025">
        <v>1</v>
      </c>
      <c r="AZ1025">
        <v>0</v>
      </c>
      <c r="BA1025">
        <v>945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Y1025*Source!I533</f>
        <v>33.626000000000005</v>
      </c>
      <c r="CY1025">
        <f>AB1025</f>
        <v>6.7</v>
      </c>
      <c r="CZ1025">
        <f>AF1025</f>
        <v>6.7</v>
      </c>
      <c r="DA1025">
        <f>AJ1025</f>
        <v>1</v>
      </c>
      <c r="DB1025">
        <f>ROUND((ROUND(AT1025*CZ1025,2)*ROUND(1.15,7)),2)</f>
        <v>1.31</v>
      </c>
      <c r="DC1025">
        <f>ROUND((ROUND(AT1025*AG1025,2)*ROUND(1.15,7)),2)</f>
        <v>0</v>
      </c>
    </row>
    <row r="1026" spans="1:107" x14ac:dyDescent="0.2">
      <c r="A1026">
        <f>ROW(Source!A533)</f>
        <v>533</v>
      </c>
      <c r="B1026">
        <v>53551706</v>
      </c>
      <c r="C1026">
        <v>53554034</v>
      </c>
      <c r="D1026">
        <v>29174507</v>
      </c>
      <c r="E1026">
        <v>1</v>
      </c>
      <c r="F1026">
        <v>1</v>
      </c>
      <c r="G1026">
        <v>1</v>
      </c>
      <c r="H1026">
        <v>2</v>
      </c>
      <c r="I1026" t="s">
        <v>1510</v>
      </c>
      <c r="J1026" t="s">
        <v>1511</v>
      </c>
      <c r="K1026" t="s">
        <v>1512</v>
      </c>
      <c r="L1026">
        <v>1368</v>
      </c>
      <c r="N1026">
        <v>1011</v>
      </c>
      <c r="O1026" t="s">
        <v>1494</v>
      </c>
      <c r="P1026" t="s">
        <v>1494</v>
      </c>
      <c r="Q1026">
        <v>1</v>
      </c>
      <c r="W1026">
        <v>0</v>
      </c>
      <c r="X1026">
        <v>-144556207</v>
      </c>
      <c r="Y1026">
        <v>1.8054999999999999</v>
      </c>
      <c r="AA1026">
        <v>0</v>
      </c>
      <c r="AB1026">
        <v>5.13</v>
      </c>
      <c r="AC1026">
        <v>0</v>
      </c>
      <c r="AD1026">
        <v>0</v>
      </c>
      <c r="AE1026">
        <v>0</v>
      </c>
      <c r="AF1026">
        <v>5.13</v>
      </c>
      <c r="AG1026">
        <v>0</v>
      </c>
      <c r="AH1026">
        <v>0</v>
      </c>
      <c r="AI1026">
        <v>1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1</v>
      </c>
      <c r="AQ1026">
        <v>0</v>
      </c>
      <c r="AR1026">
        <v>0</v>
      </c>
      <c r="AS1026" t="s">
        <v>3</v>
      </c>
      <c r="AT1026">
        <v>1.57</v>
      </c>
      <c r="AU1026" t="s">
        <v>16</v>
      </c>
      <c r="AV1026">
        <v>0</v>
      </c>
      <c r="AW1026">
        <v>2</v>
      </c>
      <c r="AX1026">
        <v>53554044</v>
      </c>
      <c r="AY1026">
        <v>1</v>
      </c>
      <c r="AZ1026">
        <v>0</v>
      </c>
      <c r="BA1026">
        <v>946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Y1026*Source!I533</f>
        <v>310.54599999999999</v>
      </c>
      <c r="CY1026">
        <f>AB1026</f>
        <v>5.13</v>
      </c>
      <c r="CZ1026">
        <f>AF1026</f>
        <v>5.13</v>
      </c>
      <c r="DA1026">
        <f>AJ1026</f>
        <v>1</v>
      </c>
      <c r="DB1026">
        <f>ROUND((ROUND(AT1026*CZ1026,2)*ROUND(1.15,7)),2)</f>
        <v>9.26</v>
      </c>
      <c r="DC1026">
        <f>ROUND((ROUND(AT1026*AG1026,2)*ROUND(1.15,7)),2)</f>
        <v>0</v>
      </c>
    </row>
    <row r="1027" spans="1:107" x14ac:dyDescent="0.2">
      <c r="A1027">
        <f>ROW(Source!A533)</f>
        <v>533</v>
      </c>
      <c r="B1027">
        <v>53551706</v>
      </c>
      <c r="C1027">
        <v>53554034</v>
      </c>
      <c r="D1027">
        <v>29113946</v>
      </c>
      <c r="E1027">
        <v>1</v>
      </c>
      <c r="F1027">
        <v>1</v>
      </c>
      <c r="G1027">
        <v>1</v>
      </c>
      <c r="H1027">
        <v>3</v>
      </c>
      <c r="I1027" t="s">
        <v>1859</v>
      </c>
      <c r="J1027" t="s">
        <v>1860</v>
      </c>
      <c r="K1027" t="s">
        <v>1861</v>
      </c>
      <c r="L1027">
        <v>1348</v>
      </c>
      <c r="N1027">
        <v>1009</v>
      </c>
      <c r="O1027" t="s">
        <v>26</v>
      </c>
      <c r="P1027" t="s">
        <v>26</v>
      </c>
      <c r="Q1027">
        <v>1000</v>
      </c>
      <c r="W1027">
        <v>0</v>
      </c>
      <c r="X1027">
        <v>-1112151242</v>
      </c>
      <c r="Y1027">
        <v>6.6E-4</v>
      </c>
      <c r="AA1027">
        <v>15200.01</v>
      </c>
      <c r="AB1027">
        <v>0</v>
      </c>
      <c r="AC1027">
        <v>0</v>
      </c>
      <c r="AD1027">
        <v>0</v>
      </c>
      <c r="AE1027">
        <v>15200.01</v>
      </c>
      <c r="AF1027">
        <v>0</v>
      </c>
      <c r="AG1027">
        <v>0</v>
      </c>
      <c r="AH1027">
        <v>0</v>
      </c>
      <c r="AI1027">
        <v>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6.6E-4</v>
      </c>
      <c r="AU1027" t="s">
        <v>3</v>
      </c>
      <c r="AV1027">
        <v>0</v>
      </c>
      <c r="AW1027">
        <v>2</v>
      </c>
      <c r="AX1027">
        <v>53554045</v>
      </c>
      <c r="AY1027">
        <v>1</v>
      </c>
      <c r="AZ1027">
        <v>0</v>
      </c>
      <c r="BA1027">
        <v>947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Y1027*Source!I533</f>
        <v>0.11352</v>
      </c>
      <c r="CY1027">
        <f>AA1027</f>
        <v>15200.01</v>
      </c>
      <c r="CZ1027">
        <f>AE1027</f>
        <v>15200.01</v>
      </c>
      <c r="DA1027">
        <f>AI1027</f>
        <v>1</v>
      </c>
      <c r="DB1027">
        <f>ROUND(ROUND(AT1027*CZ1027,2),2)</f>
        <v>10.029999999999999</v>
      </c>
      <c r="DC1027">
        <f>ROUND(ROUND(AT1027*AG1027,2),2)</f>
        <v>0</v>
      </c>
    </row>
    <row r="1028" spans="1:107" x14ac:dyDescent="0.2">
      <c r="A1028">
        <f>ROW(Source!A533)</f>
        <v>533</v>
      </c>
      <c r="B1028">
        <v>53551706</v>
      </c>
      <c r="C1028">
        <v>53554034</v>
      </c>
      <c r="D1028">
        <v>29113990</v>
      </c>
      <c r="E1028">
        <v>1</v>
      </c>
      <c r="F1028">
        <v>1</v>
      </c>
      <c r="G1028">
        <v>1</v>
      </c>
      <c r="H1028">
        <v>3</v>
      </c>
      <c r="I1028" t="s">
        <v>1528</v>
      </c>
      <c r="J1028" t="s">
        <v>1529</v>
      </c>
      <c r="K1028" t="s">
        <v>1530</v>
      </c>
      <c r="L1028">
        <v>1348</v>
      </c>
      <c r="N1028">
        <v>1009</v>
      </c>
      <c r="O1028" t="s">
        <v>26</v>
      </c>
      <c r="P1028" t="s">
        <v>26</v>
      </c>
      <c r="Q1028">
        <v>1000</v>
      </c>
      <c r="W1028">
        <v>0</v>
      </c>
      <c r="X1028">
        <v>703561654</v>
      </c>
      <c r="Y1028">
        <v>1E-3</v>
      </c>
      <c r="AA1028">
        <v>10169.99</v>
      </c>
      <c r="AB1028">
        <v>0</v>
      </c>
      <c r="AC1028">
        <v>0</v>
      </c>
      <c r="AD1028">
        <v>0</v>
      </c>
      <c r="AE1028">
        <v>10169.99</v>
      </c>
      <c r="AF1028">
        <v>0</v>
      </c>
      <c r="AG1028">
        <v>0</v>
      </c>
      <c r="AH1028">
        <v>0</v>
      </c>
      <c r="AI1028">
        <v>1</v>
      </c>
      <c r="AJ1028">
        <v>1</v>
      </c>
      <c r="AK1028">
        <v>1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1E-3</v>
      </c>
      <c r="AU1028" t="s">
        <v>3</v>
      </c>
      <c r="AV1028">
        <v>0</v>
      </c>
      <c r="AW1028">
        <v>2</v>
      </c>
      <c r="AX1028">
        <v>53554046</v>
      </c>
      <c r="AY1028">
        <v>1</v>
      </c>
      <c r="AZ1028">
        <v>0</v>
      </c>
      <c r="BA1028">
        <v>948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Y1028*Source!I533</f>
        <v>0.17200000000000001</v>
      </c>
      <c r="CY1028">
        <f>AA1028</f>
        <v>10169.99</v>
      </c>
      <c r="CZ1028">
        <f>AE1028</f>
        <v>10169.99</v>
      </c>
      <c r="DA1028">
        <f>AI1028</f>
        <v>1</v>
      </c>
      <c r="DB1028">
        <f>ROUND(ROUND(AT1028*CZ1028,2),2)</f>
        <v>10.17</v>
      </c>
      <c r="DC1028">
        <f>ROUND(ROUND(AT1028*AG1028,2),2)</f>
        <v>0</v>
      </c>
    </row>
    <row r="1029" spans="1:107" x14ac:dyDescent="0.2">
      <c r="A1029">
        <f>ROW(Source!A534)</f>
        <v>534</v>
      </c>
      <c r="B1029">
        <v>53551707</v>
      </c>
      <c r="C1029">
        <v>53554034</v>
      </c>
      <c r="D1029">
        <v>18413627</v>
      </c>
      <c r="E1029">
        <v>1</v>
      </c>
      <c r="F1029">
        <v>1</v>
      </c>
      <c r="G1029">
        <v>1</v>
      </c>
      <c r="H1029">
        <v>1</v>
      </c>
      <c r="I1029" t="s">
        <v>1659</v>
      </c>
      <c r="J1029" t="s">
        <v>3</v>
      </c>
      <c r="K1029" t="s">
        <v>1660</v>
      </c>
      <c r="L1029">
        <v>1369</v>
      </c>
      <c r="N1029">
        <v>1013</v>
      </c>
      <c r="O1029" t="s">
        <v>1486</v>
      </c>
      <c r="P1029" t="s">
        <v>1486</v>
      </c>
      <c r="Q1029">
        <v>1</v>
      </c>
      <c r="W1029">
        <v>0</v>
      </c>
      <c r="X1029">
        <v>-1366182279</v>
      </c>
      <c r="Y1029">
        <v>2.6564999999999999</v>
      </c>
      <c r="AA1029">
        <v>0</v>
      </c>
      <c r="AB1029">
        <v>0</v>
      </c>
      <c r="AC1029">
        <v>0</v>
      </c>
      <c r="AD1029">
        <v>349.58</v>
      </c>
      <c r="AE1029">
        <v>0</v>
      </c>
      <c r="AF1029">
        <v>0</v>
      </c>
      <c r="AG1029">
        <v>0</v>
      </c>
      <c r="AH1029">
        <v>349.58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1</v>
      </c>
      <c r="AQ1029">
        <v>0</v>
      </c>
      <c r="AR1029">
        <v>0</v>
      </c>
      <c r="AS1029" t="s">
        <v>3</v>
      </c>
      <c r="AT1029">
        <v>2.31</v>
      </c>
      <c r="AU1029" t="s">
        <v>16</v>
      </c>
      <c r="AV1029">
        <v>1</v>
      </c>
      <c r="AW1029">
        <v>2</v>
      </c>
      <c r="AX1029">
        <v>53554041</v>
      </c>
      <c r="AY1029">
        <v>2</v>
      </c>
      <c r="AZ1029">
        <v>131072</v>
      </c>
      <c r="BA1029">
        <v>949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Y1029*Source!I534</f>
        <v>456.91799999999995</v>
      </c>
      <c r="CY1029">
        <f>AD1029</f>
        <v>349.58</v>
      </c>
      <c r="CZ1029">
        <f>AH1029</f>
        <v>349.58</v>
      </c>
      <c r="DA1029">
        <f>AL1029</f>
        <v>1</v>
      </c>
      <c r="DB1029">
        <f>ROUND((ROUND(AT1029*CZ1029,2)*ROUND(1.15,7)),2)</f>
        <v>928.66</v>
      </c>
      <c r="DC1029">
        <f>ROUND((ROUND(AT1029*AG1029,2)*ROUND(1.15,7)),2)</f>
        <v>0</v>
      </c>
    </row>
    <row r="1030" spans="1:107" x14ac:dyDescent="0.2">
      <c r="A1030">
        <f>ROW(Source!A534)</f>
        <v>534</v>
      </c>
      <c r="B1030">
        <v>53551707</v>
      </c>
      <c r="C1030">
        <v>53554034</v>
      </c>
      <c r="D1030">
        <v>29172669</v>
      </c>
      <c r="E1030">
        <v>1</v>
      </c>
      <c r="F1030">
        <v>1</v>
      </c>
      <c r="G1030">
        <v>1</v>
      </c>
      <c r="H1030">
        <v>2</v>
      </c>
      <c r="I1030" t="s">
        <v>1504</v>
      </c>
      <c r="J1030" t="s">
        <v>1505</v>
      </c>
      <c r="K1030" t="s">
        <v>1506</v>
      </c>
      <c r="L1030">
        <v>1368</v>
      </c>
      <c r="N1030">
        <v>1011</v>
      </c>
      <c r="O1030" t="s">
        <v>1494</v>
      </c>
      <c r="P1030" t="s">
        <v>1494</v>
      </c>
      <c r="Q1030">
        <v>1</v>
      </c>
      <c r="W1030">
        <v>0</v>
      </c>
      <c r="X1030">
        <v>1159853466</v>
      </c>
      <c r="Y1030">
        <v>0.77049999999999996</v>
      </c>
      <c r="AA1030">
        <v>0</v>
      </c>
      <c r="AB1030">
        <v>12.31</v>
      </c>
      <c r="AC1030">
        <v>0</v>
      </c>
      <c r="AD1030">
        <v>0</v>
      </c>
      <c r="AE1030">
        <v>0</v>
      </c>
      <c r="AF1030">
        <v>12.31</v>
      </c>
      <c r="AG1030">
        <v>0</v>
      </c>
      <c r="AH1030">
        <v>0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1</v>
      </c>
      <c r="AQ1030">
        <v>0</v>
      </c>
      <c r="AR1030">
        <v>0</v>
      </c>
      <c r="AS1030" t="s">
        <v>3</v>
      </c>
      <c r="AT1030">
        <v>0.67</v>
      </c>
      <c r="AU1030" t="s">
        <v>16</v>
      </c>
      <c r="AV1030">
        <v>0</v>
      </c>
      <c r="AW1030">
        <v>2</v>
      </c>
      <c r="AX1030">
        <v>53554042</v>
      </c>
      <c r="AY1030">
        <v>1</v>
      </c>
      <c r="AZ1030">
        <v>0</v>
      </c>
      <c r="BA1030">
        <v>950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Y1030*Source!I534</f>
        <v>132.52599999999998</v>
      </c>
      <c r="CY1030">
        <f>AB1030</f>
        <v>12.31</v>
      </c>
      <c r="CZ1030">
        <f>AF1030</f>
        <v>12.31</v>
      </c>
      <c r="DA1030">
        <f>AJ1030</f>
        <v>1</v>
      </c>
      <c r="DB1030">
        <f>ROUND((ROUND(AT1030*CZ1030,2)*ROUND(1.15,7)),2)</f>
        <v>9.49</v>
      </c>
      <c r="DC1030">
        <f>ROUND((ROUND(AT1030*AG1030,2)*ROUND(1.15,7)),2)</f>
        <v>0</v>
      </c>
    </row>
    <row r="1031" spans="1:107" x14ac:dyDescent="0.2">
      <c r="A1031">
        <f>ROW(Source!A534)</f>
        <v>534</v>
      </c>
      <c r="B1031">
        <v>53551707</v>
      </c>
      <c r="C1031">
        <v>53554034</v>
      </c>
      <c r="D1031">
        <v>29172679</v>
      </c>
      <c r="E1031">
        <v>1</v>
      </c>
      <c r="F1031">
        <v>1</v>
      </c>
      <c r="G1031">
        <v>1</v>
      </c>
      <c r="H1031">
        <v>2</v>
      </c>
      <c r="I1031" t="s">
        <v>1507</v>
      </c>
      <c r="J1031" t="s">
        <v>1508</v>
      </c>
      <c r="K1031" t="s">
        <v>1509</v>
      </c>
      <c r="L1031">
        <v>1368</v>
      </c>
      <c r="N1031">
        <v>1011</v>
      </c>
      <c r="O1031" t="s">
        <v>1494</v>
      </c>
      <c r="P1031" t="s">
        <v>1494</v>
      </c>
      <c r="Q1031">
        <v>1</v>
      </c>
      <c r="W1031">
        <v>0</v>
      </c>
      <c r="X1031">
        <v>1123115873</v>
      </c>
      <c r="Y1031">
        <v>0.19550000000000001</v>
      </c>
      <c r="AA1031">
        <v>0</v>
      </c>
      <c r="AB1031">
        <v>6.7</v>
      </c>
      <c r="AC1031">
        <v>0</v>
      </c>
      <c r="AD1031">
        <v>0</v>
      </c>
      <c r="AE1031">
        <v>0</v>
      </c>
      <c r="AF1031">
        <v>6.7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1</v>
      </c>
      <c r="AQ1031">
        <v>0</v>
      </c>
      <c r="AR1031">
        <v>0</v>
      </c>
      <c r="AS1031" t="s">
        <v>3</v>
      </c>
      <c r="AT1031">
        <v>0.17</v>
      </c>
      <c r="AU1031" t="s">
        <v>16</v>
      </c>
      <c r="AV1031">
        <v>0</v>
      </c>
      <c r="AW1031">
        <v>2</v>
      </c>
      <c r="AX1031">
        <v>53554043</v>
      </c>
      <c r="AY1031">
        <v>1</v>
      </c>
      <c r="AZ1031">
        <v>0</v>
      </c>
      <c r="BA1031">
        <v>951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Y1031*Source!I534</f>
        <v>33.626000000000005</v>
      </c>
      <c r="CY1031">
        <f>AB1031</f>
        <v>6.7</v>
      </c>
      <c r="CZ1031">
        <f>AF1031</f>
        <v>6.7</v>
      </c>
      <c r="DA1031">
        <f>AJ1031</f>
        <v>1</v>
      </c>
      <c r="DB1031">
        <f>ROUND((ROUND(AT1031*CZ1031,2)*ROUND(1.15,7)),2)</f>
        <v>1.31</v>
      </c>
      <c r="DC1031">
        <f>ROUND((ROUND(AT1031*AG1031,2)*ROUND(1.15,7)),2)</f>
        <v>0</v>
      </c>
    </row>
    <row r="1032" spans="1:107" x14ac:dyDescent="0.2">
      <c r="A1032">
        <f>ROW(Source!A534)</f>
        <v>534</v>
      </c>
      <c r="B1032">
        <v>53551707</v>
      </c>
      <c r="C1032">
        <v>53554034</v>
      </c>
      <c r="D1032">
        <v>29174507</v>
      </c>
      <c r="E1032">
        <v>1</v>
      </c>
      <c r="F1032">
        <v>1</v>
      </c>
      <c r="G1032">
        <v>1</v>
      </c>
      <c r="H1032">
        <v>2</v>
      </c>
      <c r="I1032" t="s">
        <v>1510</v>
      </c>
      <c r="J1032" t="s">
        <v>1511</v>
      </c>
      <c r="K1032" t="s">
        <v>1512</v>
      </c>
      <c r="L1032">
        <v>1368</v>
      </c>
      <c r="N1032">
        <v>1011</v>
      </c>
      <c r="O1032" t="s">
        <v>1494</v>
      </c>
      <c r="P1032" t="s">
        <v>1494</v>
      </c>
      <c r="Q1032">
        <v>1</v>
      </c>
      <c r="W1032">
        <v>0</v>
      </c>
      <c r="X1032">
        <v>-144556207</v>
      </c>
      <c r="Y1032">
        <v>1.8054999999999999</v>
      </c>
      <c r="AA1032">
        <v>0</v>
      </c>
      <c r="AB1032">
        <v>5.13</v>
      </c>
      <c r="AC1032">
        <v>0</v>
      </c>
      <c r="AD1032">
        <v>0</v>
      </c>
      <c r="AE1032">
        <v>0</v>
      </c>
      <c r="AF1032">
        <v>5.13</v>
      </c>
      <c r="AG1032">
        <v>0</v>
      </c>
      <c r="AH1032">
        <v>0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1</v>
      </c>
      <c r="AQ1032">
        <v>0</v>
      </c>
      <c r="AR1032">
        <v>0</v>
      </c>
      <c r="AS1032" t="s">
        <v>3</v>
      </c>
      <c r="AT1032">
        <v>1.57</v>
      </c>
      <c r="AU1032" t="s">
        <v>16</v>
      </c>
      <c r="AV1032">
        <v>0</v>
      </c>
      <c r="AW1032">
        <v>2</v>
      </c>
      <c r="AX1032">
        <v>53554044</v>
      </c>
      <c r="AY1032">
        <v>1</v>
      </c>
      <c r="AZ1032">
        <v>0</v>
      </c>
      <c r="BA1032">
        <v>952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Y1032*Source!I534</f>
        <v>310.54599999999999</v>
      </c>
      <c r="CY1032">
        <f>AB1032</f>
        <v>5.13</v>
      </c>
      <c r="CZ1032">
        <f>AF1032</f>
        <v>5.13</v>
      </c>
      <c r="DA1032">
        <f>AJ1032</f>
        <v>1</v>
      </c>
      <c r="DB1032">
        <f>ROUND((ROUND(AT1032*CZ1032,2)*ROUND(1.15,7)),2)</f>
        <v>9.26</v>
      </c>
      <c r="DC1032">
        <f>ROUND((ROUND(AT1032*AG1032,2)*ROUND(1.15,7)),2)</f>
        <v>0</v>
      </c>
    </row>
    <row r="1033" spans="1:107" x14ac:dyDescent="0.2">
      <c r="A1033">
        <f>ROW(Source!A534)</f>
        <v>534</v>
      </c>
      <c r="B1033">
        <v>53551707</v>
      </c>
      <c r="C1033">
        <v>53554034</v>
      </c>
      <c r="D1033">
        <v>29113946</v>
      </c>
      <c r="E1033">
        <v>1</v>
      </c>
      <c r="F1033">
        <v>1</v>
      </c>
      <c r="G1033">
        <v>1</v>
      </c>
      <c r="H1033">
        <v>3</v>
      </c>
      <c r="I1033" t="s">
        <v>1859</v>
      </c>
      <c r="J1033" t="s">
        <v>1860</v>
      </c>
      <c r="K1033" t="s">
        <v>1861</v>
      </c>
      <c r="L1033">
        <v>1348</v>
      </c>
      <c r="N1033">
        <v>1009</v>
      </c>
      <c r="O1033" t="s">
        <v>26</v>
      </c>
      <c r="P1033" t="s">
        <v>26</v>
      </c>
      <c r="Q1033">
        <v>1000</v>
      </c>
      <c r="W1033">
        <v>0</v>
      </c>
      <c r="X1033">
        <v>-1112151242</v>
      </c>
      <c r="Y1033">
        <v>6.6E-4</v>
      </c>
      <c r="AA1033">
        <v>93328.06</v>
      </c>
      <c r="AB1033">
        <v>0</v>
      </c>
      <c r="AC1033">
        <v>0</v>
      </c>
      <c r="AD1033">
        <v>0</v>
      </c>
      <c r="AE1033">
        <v>15200.01</v>
      </c>
      <c r="AF1033">
        <v>0</v>
      </c>
      <c r="AG1033">
        <v>0</v>
      </c>
      <c r="AH1033">
        <v>0</v>
      </c>
      <c r="AI1033">
        <v>6.14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6.6E-4</v>
      </c>
      <c r="AU1033" t="s">
        <v>3</v>
      </c>
      <c r="AV1033">
        <v>0</v>
      </c>
      <c r="AW1033">
        <v>2</v>
      </c>
      <c r="AX1033">
        <v>53554045</v>
      </c>
      <c r="AY1033">
        <v>1</v>
      </c>
      <c r="AZ1033">
        <v>0</v>
      </c>
      <c r="BA1033">
        <v>953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Y1033*Source!I534</f>
        <v>0.11352</v>
      </c>
      <c r="CY1033">
        <f>AA1033</f>
        <v>93328.06</v>
      </c>
      <c r="CZ1033">
        <f>AE1033</f>
        <v>15200.01</v>
      </c>
      <c r="DA1033">
        <f>AI1033</f>
        <v>6.14</v>
      </c>
      <c r="DB1033">
        <f>ROUND(ROUND(AT1033*CZ1033,2),2)</f>
        <v>10.029999999999999</v>
      </c>
      <c r="DC1033">
        <f>ROUND(ROUND(AT1033*AG1033,2),2)</f>
        <v>0</v>
      </c>
    </row>
    <row r="1034" spans="1:107" x14ac:dyDescent="0.2">
      <c r="A1034">
        <f>ROW(Source!A534)</f>
        <v>534</v>
      </c>
      <c r="B1034">
        <v>53551707</v>
      </c>
      <c r="C1034">
        <v>53554034</v>
      </c>
      <c r="D1034">
        <v>29113990</v>
      </c>
      <c r="E1034">
        <v>1</v>
      </c>
      <c r="F1034">
        <v>1</v>
      </c>
      <c r="G1034">
        <v>1</v>
      </c>
      <c r="H1034">
        <v>3</v>
      </c>
      <c r="I1034" t="s">
        <v>1528</v>
      </c>
      <c r="J1034" t="s">
        <v>1529</v>
      </c>
      <c r="K1034" t="s">
        <v>1530</v>
      </c>
      <c r="L1034">
        <v>1348</v>
      </c>
      <c r="N1034">
        <v>1009</v>
      </c>
      <c r="O1034" t="s">
        <v>26</v>
      </c>
      <c r="P1034" t="s">
        <v>26</v>
      </c>
      <c r="Q1034">
        <v>1000</v>
      </c>
      <c r="W1034">
        <v>0</v>
      </c>
      <c r="X1034">
        <v>703561654</v>
      </c>
      <c r="Y1034">
        <v>1E-3</v>
      </c>
      <c r="AA1034">
        <v>62443.74</v>
      </c>
      <c r="AB1034">
        <v>0</v>
      </c>
      <c r="AC1034">
        <v>0</v>
      </c>
      <c r="AD1034">
        <v>0</v>
      </c>
      <c r="AE1034">
        <v>10169.99</v>
      </c>
      <c r="AF1034">
        <v>0</v>
      </c>
      <c r="AG1034">
        <v>0</v>
      </c>
      <c r="AH1034">
        <v>0</v>
      </c>
      <c r="AI1034">
        <v>6.14</v>
      </c>
      <c r="AJ1034">
        <v>1</v>
      </c>
      <c r="AK1034">
        <v>1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1E-3</v>
      </c>
      <c r="AU1034" t="s">
        <v>3</v>
      </c>
      <c r="AV1034">
        <v>0</v>
      </c>
      <c r="AW1034">
        <v>2</v>
      </c>
      <c r="AX1034">
        <v>53554046</v>
      </c>
      <c r="AY1034">
        <v>1</v>
      </c>
      <c r="AZ1034">
        <v>0</v>
      </c>
      <c r="BA1034">
        <v>954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Y1034*Source!I534</f>
        <v>0.17200000000000001</v>
      </c>
      <c r="CY1034">
        <f>AA1034</f>
        <v>62443.74</v>
      </c>
      <c r="CZ1034">
        <f>AE1034</f>
        <v>10169.99</v>
      </c>
      <c r="DA1034">
        <f>AI1034</f>
        <v>6.14</v>
      </c>
      <c r="DB1034">
        <f>ROUND(ROUND(AT1034*CZ1034,2),2)</f>
        <v>10.17</v>
      </c>
      <c r="DC1034">
        <f>ROUND(ROUND(AT1034*AG1034,2),2)</f>
        <v>0</v>
      </c>
    </row>
    <row r="1035" spans="1:107" x14ac:dyDescent="0.2">
      <c r="A1035">
        <f>ROW(Source!A570)</f>
        <v>570</v>
      </c>
      <c r="B1035">
        <v>53551706</v>
      </c>
      <c r="C1035">
        <v>53554047</v>
      </c>
      <c r="D1035">
        <v>53014246</v>
      </c>
      <c r="E1035">
        <v>1</v>
      </c>
      <c r="F1035">
        <v>1</v>
      </c>
      <c r="G1035">
        <v>1</v>
      </c>
      <c r="H1035">
        <v>1</v>
      </c>
      <c r="I1035" t="s">
        <v>1857</v>
      </c>
      <c r="J1035" t="s">
        <v>3</v>
      </c>
      <c r="K1035" t="s">
        <v>1858</v>
      </c>
      <c r="L1035">
        <v>1369</v>
      </c>
      <c r="N1035">
        <v>1013</v>
      </c>
      <c r="O1035" t="s">
        <v>1486</v>
      </c>
      <c r="P1035" t="s">
        <v>1486</v>
      </c>
      <c r="Q1035">
        <v>1</v>
      </c>
      <c r="W1035">
        <v>0</v>
      </c>
      <c r="X1035">
        <v>-836577072</v>
      </c>
      <c r="Y1035">
        <v>39.686499999999995</v>
      </c>
      <c r="AA1035">
        <v>0</v>
      </c>
      <c r="AB1035">
        <v>0</v>
      </c>
      <c r="AC1035">
        <v>0</v>
      </c>
      <c r="AD1035">
        <v>298.13</v>
      </c>
      <c r="AE1035">
        <v>0</v>
      </c>
      <c r="AF1035">
        <v>0</v>
      </c>
      <c r="AG1035">
        <v>0</v>
      </c>
      <c r="AH1035">
        <v>298.13</v>
      </c>
      <c r="AI1035">
        <v>1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1</v>
      </c>
      <c r="AQ1035">
        <v>0</v>
      </c>
      <c r="AR1035">
        <v>0</v>
      </c>
      <c r="AS1035" t="s">
        <v>3</v>
      </c>
      <c r="AT1035">
        <v>34.51</v>
      </c>
      <c r="AU1035" t="s">
        <v>16</v>
      </c>
      <c r="AV1035">
        <v>1</v>
      </c>
      <c r="AW1035">
        <v>2</v>
      </c>
      <c r="AX1035">
        <v>53554050</v>
      </c>
      <c r="AY1035">
        <v>2</v>
      </c>
      <c r="AZ1035">
        <v>137216</v>
      </c>
      <c r="BA1035">
        <v>955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Y1035*Source!I570</f>
        <v>118.74200799999998</v>
      </c>
      <c r="CY1035">
        <f>AD1035</f>
        <v>298.13</v>
      </c>
      <c r="CZ1035">
        <f>AH1035</f>
        <v>298.13</v>
      </c>
      <c r="DA1035">
        <f>AL1035</f>
        <v>1</v>
      </c>
      <c r="DB1035">
        <f>ROUND((ROUND(AT1035*CZ1035,2)*ROUND(1.15,7)),2)</f>
        <v>11831.74</v>
      </c>
      <c r="DC1035">
        <f>ROUND((ROUND(AT1035*AG1035,2)*ROUND(1.15,7)),2)</f>
        <v>0</v>
      </c>
    </row>
    <row r="1036" spans="1:107" x14ac:dyDescent="0.2">
      <c r="A1036">
        <f>ROW(Source!A570)</f>
        <v>570</v>
      </c>
      <c r="B1036">
        <v>53551706</v>
      </c>
      <c r="C1036">
        <v>53554047</v>
      </c>
      <c r="D1036">
        <v>41131183</v>
      </c>
      <c r="E1036">
        <v>1</v>
      </c>
      <c r="F1036">
        <v>1</v>
      </c>
      <c r="G1036">
        <v>1</v>
      </c>
      <c r="H1036">
        <v>3</v>
      </c>
      <c r="I1036" t="s">
        <v>24</v>
      </c>
      <c r="J1036" t="s">
        <v>399</v>
      </c>
      <c r="K1036" t="s">
        <v>25</v>
      </c>
      <c r="L1036">
        <v>1348</v>
      </c>
      <c r="N1036">
        <v>1009</v>
      </c>
      <c r="O1036" t="s">
        <v>26</v>
      </c>
      <c r="P1036" t="s">
        <v>26</v>
      </c>
      <c r="Q1036">
        <v>1000</v>
      </c>
      <c r="W1036">
        <v>0</v>
      </c>
      <c r="X1036">
        <v>529508801</v>
      </c>
      <c r="Y1036">
        <v>0.35599999999999998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 t="s">
        <v>3</v>
      </c>
      <c r="AT1036">
        <v>0.35599999999999998</v>
      </c>
      <c r="AU1036" t="s">
        <v>3</v>
      </c>
      <c r="AV1036">
        <v>0</v>
      </c>
      <c r="AW1036">
        <v>2</v>
      </c>
      <c r="AX1036">
        <v>53554051</v>
      </c>
      <c r="AY1036">
        <v>1</v>
      </c>
      <c r="AZ1036">
        <v>0</v>
      </c>
      <c r="BA1036">
        <v>956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Y1036*Source!I570</f>
        <v>1.0651519999999999</v>
      </c>
      <c r="CY1036">
        <f>AA1036</f>
        <v>0</v>
      </c>
      <c r="CZ1036">
        <f>AE1036</f>
        <v>0</v>
      </c>
      <c r="DA1036">
        <f>AI1036</f>
        <v>1</v>
      </c>
      <c r="DB1036">
        <f>ROUND(ROUND(AT1036*CZ1036,2),2)</f>
        <v>0</v>
      </c>
      <c r="DC1036">
        <f>ROUND(ROUND(AT1036*AG1036,2),2)</f>
        <v>0</v>
      </c>
    </row>
    <row r="1037" spans="1:107" x14ac:dyDescent="0.2">
      <c r="A1037">
        <f>ROW(Source!A571)</f>
        <v>571</v>
      </c>
      <c r="B1037">
        <v>53551707</v>
      </c>
      <c r="C1037">
        <v>53554047</v>
      </c>
      <c r="D1037">
        <v>53014246</v>
      </c>
      <c r="E1037">
        <v>1</v>
      </c>
      <c r="F1037">
        <v>1</v>
      </c>
      <c r="G1037">
        <v>1</v>
      </c>
      <c r="H1037">
        <v>1</v>
      </c>
      <c r="I1037" t="s">
        <v>1857</v>
      </c>
      <c r="J1037" t="s">
        <v>3</v>
      </c>
      <c r="K1037" t="s">
        <v>1858</v>
      </c>
      <c r="L1037">
        <v>1369</v>
      </c>
      <c r="N1037">
        <v>1013</v>
      </c>
      <c r="O1037" t="s">
        <v>1486</v>
      </c>
      <c r="P1037" t="s">
        <v>1486</v>
      </c>
      <c r="Q1037">
        <v>1</v>
      </c>
      <c r="W1037">
        <v>0</v>
      </c>
      <c r="X1037">
        <v>-836577072</v>
      </c>
      <c r="Y1037">
        <v>39.686499999999995</v>
      </c>
      <c r="AA1037">
        <v>0</v>
      </c>
      <c r="AB1037">
        <v>0</v>
      </c>
      <c r="AC1037">
        <v>0</v>
      </c>
      <c r="AD1037">
        <v>298.13</v>
      </c>
      <c r="AE1037">
        <v>0</v>
      </c>
      <c r="AF1037">
        <v>0</v>
      </c>
      <c r="AG1037">
        <v>0</v>
      </c>
      <c r="AH1037">
        <v>298.13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34.51</v>
      </c>
      <c r="AU1037" t="s">
        <v>16</v>
      </c>
      <c r="AV1037">
        <v>1</v>
      </c>
      <c r="AW1037">
        <v>2</v>
      </c>
      <c r="AX1037">
        <v>53554050</v>
      </c>
      <c r="AY1037">
        <v>2</v>
      </c>
      <c r="AZ1037">
        <v>137216</v>
      </c>
      <c r="BA1037">
        <v>957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Y1037*Source!I571</f>
        <v>118.74200799999998</v>
      </c>
      <c r="CY1037">
        <f>AD1037</f>
        <v>298.13</v>
      </c>
      <c r="CZ1037">
        <f>AH1037</f>
        <v>298.13</v>
      </c>
      <c r="DA1037">
        <f>AL1037</f>
        <v>1</v>
      </c>
      <c r="DB1037">
        <f>ROUND((ROUND(AT1037*CZ1037,2)*ROUND(1.15,7)),2)</f>
        <v>11831.74</v>
      </c>
      <c r="DC1037">
        <f>ROUND((ROUND(AT1037*AG1037,2)*ROUND(1.15,7)),2)</f>
        <v>0</v>
      </c>
    </row>
    <row r="1038" spans="1:107" x14ac:dyDescent="0.2">
      <c r="A1038">
        <f>ROW(Source!A571)</f>
        <v>571</v>
      </c>
      <c r="B1038">
        <v>53551707</v>
      </c>
      <c r="C1038">
        <v>53554047</v>
      </c>
      <c r="D1038">
        <v>41131183</v>
      </c>
      <c r="E1038">
        <v>1</v>
      </c>
      <c r="F1038">
        <v>1</v>
      </c>
      <c r="G1038">
        <v>1</v>
      </c>
      <c r="H1038">
        <v>3</v>
      </c>
      <c r="I1038" t="s">
        <v>24</v>
      </c>
      <c r="J1038" t="s">
        <v>399</v>
      </c>
      <c r="K1038" t="s">
        <v>25</v>
      </c>
      <c r="L1038">
        <v>1348</v>
      </c>
      <c r="N1038">
        <v>1009</v>
      </c>
      <c r="O1038" t="s">
        <v>26</v>
      </c>
      <c r="P1038" t="s">
        <v>26</v>
      </c>
      <c r="Q1038">
        <v>1000</v>
      </c>
      <c r="W1038">
        <v>0</v>
      </c>
      <c r="X1038">
        <v>529508801</v>
      </c>
      <c r="Y1038">
        <v>0.35599999999999998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6.14</v>
      </c>
      <c r="AJ1038">
        <v>1</v>
      </c>
      <c r="AK1038">
        <v>1</v>
      </c>
      <c r="AL1038">
        <v>1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 t="s">
        <v>3</v>
      </c>
      <c r="AT1038">
        <v>0.35599999999999998</v>
      </c>
      <c r="AU1038" t="s">
        <v>3</v>
      </c>
      <c r="AV1038">
        <v>0</v>
      </c>
      <c r="AW1038">
        <v>2</v>
      </c>
      <c r="AX1038">
        <v>53554051</v>
      </c>
      <c r="AY1038">
        <v>1</v>
      </c>
      <c r="AZ1038">
        <v>0</v>
      </c>
      <c r="BA1038">
        <v>958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Y1038*Source!I571</f>
        <v>1.0651519999999999</v>
      </c>
      <c r="CY1038">
        <f>AA1038</f>
        <v>0</v>
      </c>
      <c r="CZ1038">
        <f>AE1038</f>
        <v>0</v>
      </c>
      <c r="DA1038">
        <f>AI1038</f>
        <v>6.14</v>
      </c>
      <c r="DB1038">
        <f>ROUND(ROUND(AT1038*CZ1038,2),2)</f>
        <v>0</v>
      </c>
      <c r="DC1038">
        <f>ROUND(ROUND(AT1038*AG1038,2),2)</f>
        <v>0</v>
      </c>
    </row>
    <row r="1039" spans="1:107" x14ac:dyDescent="0.2">
      <c r="A1039">
        <f>ROW(Source!A574)</f>
        <v>574</v>
      </c>
      <c r="B1039">
        <v>53551706</v>
      </c>
      <c r="C1039">
        <v>53554053</v>
      </c>
      <c r="D1039">
        <v>53014243</v>
      </c>
      <c r="E1039">
        <v>1</v>
      </c>
      <c r="F1039">
        <v>1</v>
      </c>
      <c r="G1039">
        <v>1</v>
      </c>
      <c r="H1039">
        <v>1</v>
      </c>
      <c r="I1039" t="s">
        <v>1862</v>
      </c>
      <c r="J1039" t="s">
        <v>3</v>
      </c>
      <c r="K1039" t="s">
        <v>1863</v>
      </c>
      <c r="L1039">
        <v>1369</v>
      </c>
      <c r="N1039">
        <v>1013</v>
      </c>
      <c r="O1039" t="s">
        <v>1486</v>
      </c>
      <c r="P1039" t="s">
        <v>1486</v>
      </c>
      <c r="Q1039">
        <v>1</v>
      </c>
      <c r="W1039">
        <v>0</v>
      </c>
      <c r="X1039">
        <v>1906806632</v>
      </c>
      <c r="Y1039">
        <v>30.934999999999995</v>
      </c>
      <c r="AA1039">
        <v>0</v>
      </c>
      <c r="AB1039">
        <v>0</v>
      </c>
      <c r="AC1039">
        <v>0</v>
      </c>
      <c r="AD1039">
        <v>290.38</v>
      </c>
      <c r="AE1039">
        <v>0</v>
      </c>
      <c r="AF1039">
        <v>0</v>
      </c>
      <c r="AG1039">
        <v>0</v>
      </c>
      <c r="AH1039">
        <v>290.38</v>
      </c>
      <c r="AI1039">
        <v>1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26.9</v>
      </c>
      <c r="AU1039" t="s">
        <v>16</v>
      </c>
      <c r="AV1039">
        <v>1</v>
      </c>
      <c r="AW1039">
        <v>2</v>
      </c>
      <c r="AX1039">
        <v>53554056</v>
      </c>
      <c r="AY1039">
        <v>2</v>
      </c>
      <c r="AZ1039">
        <v>137216</v>
      </c>
      <c r="BA1039">
        <v>959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Y1039*Source!I574</f>
        <v>10.941709499999998</v>
      </c>
      <c r="CY1039">
        <f>AD1039</f>
        <v>290.38</v>
      </c>
      <c r="CZ1039">
        <f>AH1039</f>
        <v>290.38</v>
      </c>
      <c r="DA1039">
        <f>AL1039</f>
        <v>1</v>
      </c>
      <c r="DB1039">
        <f>ROUND((ROUND(AT1039*CZ1039,2)*ROUND(1.15,7)),2)</f>
        <v>8982.9</v>
      </c>
      <c r="DC1039">
        <f>ROUND((ROUND(AT1039*AG1039,2)*ROUND(1.15,7)),2)</f>
        <v>0</v>
      </c>
    </row>
    <row r="1040" spans="1:107" x14ac:dyDescent="0.2">
      <c r="A1040">
        <f>ROW(Source!A574)</f>
        <v>574</v>
      </c>
      <c r="B1040">
        <v>53551706</v>
      </c>
      <c r="C1040">
        <v>53554053</v>
      </c>
      <c r="D1040">
        <v>41131183</v>
      </c>
      <c r="E1040">
        <v>1</v>
      </c>
      <c r="F1040">
        <v>1</v>
      </c>
      <c r="G1040">
        <v>1</v>
      </c>
      <c r="H1040">
        <v>3</v>
      </c>
      <c r="I1040" t="s">
        <v>24</v>
      </c>
      <c r="J1040" t="s">
        <v>399</v>
      </c>
      <c r="K1040" t="s">
        <v>25</v>
      </c>
      <c r="L1040">
        <v>1348</v>
      </c>
      <c r="N1040">
        <v>1009</v>
      </c>
      <c r="O1040" t="s">
        <v>26</v>
      </c>
      <c r="P1040" t="s">
        <v>26</v>
      </c>
      <c r="Q1040">
        <v>1000</v>
      </c>
      <c r="W1040">
        <v>0</v>
      </c>
      <c r="X1040">
        <v>529508801</v>
      </c>
      <c r="Y1040">
        <v>0.28299999999999997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1</v>
      </c>
      <c r="AJ1040">
        <v>1</v>
      </c>
      <c r="AK1040">
        <v>1</v>
      </c>
      <c r="AL1040">
        <v>1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 t="s">
        <v>3</v>
      </c>
      <c r="AT1040">
        <v>0.28299999999999997</v>
      </c>
      <c r="AU1040" t="s">
        <v>3</v>
      </c>
      <c r="AV1040">
        <v>0</v>
      </c>
      <c r="AW1040">
        <v>2</v>
      </c>
      <c r="AX1040">
        <v>53554057</v>
      </c>
      <c r="AY1040">
        <v>1</v>
      </c>
      <c r="AZ1040">
        <v>0</v>
      </c>
      <c r="BA1040">
        <v>960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Y1040*Source!I574</f>
        <v>0.10009709999999999</v>
      </c>
      <c r="CY1040">
        <f>AA1040</f>
        <v>0</v>
      </c>
      <c r="CZ1040">
        <f>AE1040</f>
        <v>0</v>
      </c>
      <c r="DA1040">
        <f>AI1040</f>
        <v>1</v>
      </c>
      <c r="DB1040">
        <f>ROUND(ROUND(AT1040*CZ1040,2),2)</f>
        <v>0</v>
      </c>
      <c r="DC1040">
        <f>ROUND(ROUND(AT1040*AG1040,2),2)</f>
        <v>0</v>
      </c>
    </row>
    <row r="1041" spans="1:107" x14ac:dyDescent="0.2">
      <c r="A1041">
        <f>ROW(Source!A575)</f>
        <v>575</v>
      </c>
      <c r="B1041">
        <v>53551707</v>
      </c>
      <c r="C1041">
        <v>53554053</v>
      </c>
      <c r="D1041">
        <v>53014243</v>
      </c>
      <c r="E1041">
        <v>1</v>
      </c>
      <c r="F1041">
        <v>1</v>
      </c>
      <c r="G1041">
        <v>1</v>
      </c>
      <c r="H1041">
        <v>1</v>
      </c>
      <c r="I1041" t="s">
        <v>1862</v>
      </c>
      <c r="J1041" t="s">
        <v>3</v>
      </c>
      <c r="K1041" t="s">
        <v>1863</v>
      </c>
      <c r="L1041">
        <v>1369</v>
      </c>
      <c r="N1041">
        <v>1013</v>
      </c>
      <c r="O1041" t="s">
        <v>1486</v>
      </c>
      <c r="P1041" t="s">
        <v>1486</v>
      </c>
      <c r="Q1041">
        <v>1</v>
      </c>
      <c r="W1041">
        <v>0</v>
      </c>
      <c r="X1041">
        <v>1906806632</v>
      </c>
      <c r="Y1041">
        <v>30.934999999999995</v>
      </c>
      <c r="AA1041">
        <v>0</v>
      </c>
      <c r="AB1041">
        <v>0</v>
      </c>
      <c r="AC1041">
        <v>0</v>
      </c>
      <c r="AD1041">
        <v>290.38</v>
      </c>
      <c r="AE1041">
        <v>0</v>
      </c>
      <c r="AF1041">
        <v>0</v>
      </c>
      <c r="AG1041">
        <v>0</v>
      </c>
      <c r="AH1041">
        <v>290.38</v>
      </c>
      <c r="AI1041">
        <v>1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1</v>
      </c>
      <c r="AQ1041">
        <v>0</v>
      </c>
      <c r="AR1041">
        <v>0</v>
      </c>
      <c r="AS1041" t="s">
        <v>3</v>
      </c>
      <c r="AT1041">
        <v>26.9</v>
      </c>
      <c r="AU1041" t="s">
        <v>16</v>
      </c>
      <c r="AV1041">
        <v>1</v>
      </c>
      <c r="AW1041">
        <v>2</v>
      </c>
      <c r="AX1041">
        <v>53554056</v>
      </c>
      <c r="AY1041">
        <v>2</v>
      </c>
      <c r="AZ1041">
        <v>137216</v>
      </c>
      <c r="BA1041">
        <v>961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Y1041*Source!I575</f>
        <v>10.941709499999998</v>
      </c>
      <c r="CY1041">
        <f>AD1041</f>
        <v>290.38</v>
      </c>
      <c r="CZ1041">
        <f>AH1041</f>
        <v>290.38</v>
      </c>
      <c r="DA1041">
        <f>AL1041</f>
        <v>1</v>
      </c>
      <c r="DB1041">
        <f>ROUND((ROUND(AT1041*CZ1041,2)*ROUND(1.15,7)),2)</f>
        <v>8982.9</v>
      </c>
      <c r="DC1041">
        <f>ROUND((ROUND(AT1041*AG1041,2)*ROUND(1.15,7)),2)</f>
        <v>0</v>
      </c>
    </row>
    <row r="1042" spans="1:107" x14ac:dyDescent="0.2">
      <c r="A1042">
        <f>ROW(Source!A575)</f>
        <v>575</v>
      </c>
      <c r="B1042">
        <v>53551707</v>
      </c>
      <c r="C1042">
        <v>53554053</v>
      </c>
      <c r="D1042">
        <v>41131183</v>
      </c>
      <c r="E1042">
        <v>1</v>
      </c>
      <c r="F1042">
        <v>1</v>
      </c>
      <c r="G1042">
        <v>1</v>
      </c>
      <c r="H1042">
        <v>3</v>
      </c>
      <c r="I1042" t="s">
        <v>24</v>
      </c>
      <c r="J1042" t="s">
        <v>399</v>
      </c>
      <c r="K1042" t="s">
        <v>25</v>
      </c>
      <c r="L1042">
        <v>1348</v>
      </c>
      <c r="N1042">
        <v>1009</v>
      </c>
      <c r="O1042" t="s">
        <v>26</v>
      </c>
      <c r="P1042" t="s">
        <v>26</v>
      </c>
      <c r="Q1042">
        <v>1000</v>
      </c>
      <c r="W1042">
        <v>0</v>
      </c>
      <c r="X1042">
        <v>529508801</v>
      </c>
      <c r="Y1042">
        <v>0.28299999999999997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6.14</v>
      </c>
      <c r="AJ1042">
        <v>1</v>
      </c>
      <c r="AK1042">
        <v>1</v>
      </c>
      <c r="AL1042">
        <v>1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 t="s">
        <v>3</v>
      </c>
      <c r="AT1042">
        <v>0.28299999999999997</v>
      </c>
      <c r="AU1042" t="s">
        <v>3</v>
      </c>
      <c r="AV1042">
        <v>0</v>
      </c>
      <c r="AW1042">
        <v>2</v>
      </c>
      <c r="AX1042">
        <v>53554057</v>
      </c>
      <c r="AY1042">
        <v>1</v>
      </c>
      <c r="AZ1042">
        <v>0</v>
      </c>
      <c r="BA1042">
        <v>962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Y1042*Source!I575</f>
        <v>0.10009709999999999</v>
      </c>
      <c r="CY1042">
        <f>AA1042</f>
        <v>0</v>
      </c>
      <c r="CZ1042">
        <f>AE1042</f>
        <v>0</v>
      </c>
      <c r="DA1042">
        <f>AI1042</f>
        <v>6.14</v>
      </c>
      <c r="DB1042">
        <f>ROUND(ROUND(AT1042*CZ1042,2),2)</f>
        <v>0</v>
      </c>
      <c r="DC1042">
        <f>ROUND(ROUND(AT1042*AG1042,2),2)</f>
        <v>0</v>
      </c>
    </row>
    <row r="1043" spans="1:107" x14ac:dyDescent="0.2">
      <c r="A1043">
        <f>ROW(Source!A578)</f>
        <v>578</v>
      </c>
      <c r="B1043">
        <v>53551706</v>
      </c>
      <c r="C1043">
        <v>53554059</v>
      </c>
      <c r="D1043">
        <v>18407150</v>
      </c>
      <c r="E1043">
        <v>1</v>
      </c>
      <c r="F1043">
        <v>1</v>
      </c>
      <c r="G1043">
        <v>1</v>
      </c>
      <c r="H1043">
        <v>1</v>
      </c>
      <c r="I1043" t="s">
        <v>1552</v>
      </c>
      <c r="J1043" t="s">
        <v>3</v>
      </c>
      <c r="K1043" t="s">
        <v>1553</v>
      </c>
      <c r="L1043">
        <v>1369</v>
      </c>
      <c r="N1043">
        <v>1013</v>
      </c>
      <c r="O1043" t="s">
        <v>1486</v>
      </c>
      <c r="P1043" t="s">
        <v>1486</v>
      </c>
      <c r="Q1043">
        <v>1</v>
      </c>
      <c r="W1043">
        <v>0</v>
      </c>
      <c r="X1043">
        <v>-931037793</v>
      </c>
      <c r="Y1043">
        <v>0.13224999999999998</v>
      </c>
      <c r="AA1043">
        <v>0</v>
      </c>
      <c r="AB1043">
        <v>0</v>
      </c>
      <c r="AC1043">
        <v>0</v>
      </c>
      <c r="AD1043">
        <v>300.60000000000002</v>
      </c>
      <c r="AE1043">
        <v>0</v>
      </c>
      <c r="AF1043">
        <v>0</v>
      </c>
      <c r="AG1043">
        <v>0</v>
      </c>
      <c r="AH1043">
        <v>300.60000000000002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1</v>
      </c>
      <c r="AQ1043">
        <v>0</v>
      </c>
      <c r="AR1043">
        <v>0</v>
      </c>
      <c r="AS1043" t="s">
        <v>3</v>
      </c>
      <c r="AT1043">
        <v>0.1</v>
      </c>
      <c r="AU1043" t="s">
        <v>62</v>
      </c>
      <c r="AV1043">
        <v>1</v>
      </c>
      <c r="AW1043">
        <v>2</v>
      </c>
      <c r="AX1043">
        <v>53554062</v>
      </c>
      <c r="AY1043">
        <v>2</v>
      </c>
      <c r="AZ1043">
        <v>137216</v>
      </c>
      <c r="BA1043">
        <v>963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Y1043*Source!I578</f>
        <v>0</v>
      </c>
      <c r="CY1043">
        <f>AD1043</f>
        <v>300.60000000000002</v>
      </c>
      <c r="CZ1043">
        <f>AH1043</f>
        <v>300.60000000000002</v>
      </c>
      <c r="DA1043">
        <f>AL1043</f>
        <v>1</v>
      </c>
      <c r="DB1043">
        <f>ROUND((ROUND(AT1043*CZ1043,2)*ROUND((1.15*1.15),7)),2)</f>
        <v>39.75</v>
      </c>
      <c r="DC1043">
        <f>ROUND((ROUND(AT1043*AG1043,2)*ROUND((1.15*1.15),7)),2)</f>
        <v>0</v>
      </c>
    </row>
    <row r="1044" spans="1:107" x14ac:dyDescent="0.2">
      <c r="A1044">
        <f>ROW(Source!A578)</f>
        <v>578</v>
      </c>
      <c r="B1044">
        <v>53551706</v>
      </c>
      <c r="C1044">
        <v>53554059</v>
      </c>
      <c r="D1044">
        <v>29174567</v>
      </c>
      <c r="E1044">
        <v>1</v>
      </c>
      <c r="F1044">
        <v>1</v>
      </c>
      <c r="G1044">
        <v>1</v>
      </c>
      <c r="H1044">
        <v>2</v>
      </c>
      <c r="I1044" t="s">
        <v>1684</v>
      </c>
      <c r="J1044" t="s">
        <v>1685</v>
      </c>
      <c r="K1044" t="s">
        <v>1686</v>
      </c>
      <c r="L1044">
        <v>1368</v>
      </c>
      <c r="N1044">
        <v>1011</v>
      </c>
      <c r="O1044" t="s">
        <v>1494</v>
      </c>
      <c r="P1044" t="s">
        <v>1494</v>
      </c>
      <c r="Q1044">
        <v>1</v>
      </c>
      <c r="W1044">
        <v>0</v>
      </c>
      <c r="X1044">
        <v>416705547</v>
      </c>
      <c r="Y1044">
        <v>0.14374999999999999</v>
      </c>
      <c r="AA1044">
        <v>0</v>
      </c>
      <c r="AB1044">
        <v>2.7</v>
      </c>
      <c r="AC1044">
        <v>0</v>
      </c>
      <c r="AD1044">
        <v>0</v>
      </c>
      <c r="AE1044">
        <v>0</v>
      </c>
      <c r="AF1044">
        <v>2.7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1</v>
      </c>
      <c r="AQ1044">
        <v>0</v>
      </c>
      <c r="AR1044">
        <v>0</v>
      </c>
      <c r="AS1044" t="s">
        <v>3</v>
      </c>
      <c r="AT1044">
        <v>0.1</v>
      </c>
      <c r="AU1044" t="s">
        <v>61</v>
      </c>
      <c r="AV1044">
        <v>0</v>
      </c>
      <c r="AW1044">
        <v>2</v>
      </c>
      <c r="AX1044">
        <v>53554063</v>
      </c>
      <c r="AY1044">
        <v>1</v>
      </c>
      <c r="AZ1044">
        <v>6144</v>
      </c>
      <c r="BA1044">
        <v>964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Y1044*Source!I578</f>
        <v>0</v>
      </c>
      <c r="CY1044">
        <f>AB1044</f>
        <v>2.7</v>
      </c>
      <c r="CZ1044">
        <f>AF1044</f>
        <v>2.7</v>
      </c>
      <c r="DA1044">
        <f>AJ1044</f>
        <v>1</v>
      </c>
      <c r="DB1044">
        <f>ROUND((ROUND(AT1044*CZ1044,2)*ROUND((1.25*1.15),7)),2)</f>
        <v>0.39</v>
      </c>
      <c r="DC1044">
        <f>ROUND((ROUND(AT1044*AG1044,2)*ROUND((1.25*1.15),7)),2)</f>
        <v>0</v>
      </c>
    </row>
    <row r="1045" spans="1:107" x14ac:dyDescent="0.2">
      <c r="A1045">
        <f>ROW(Source!A579)</f>
        <v>579</v>
      </c>
      <c r="B1045">
        <v>53551707</v>
      </c>
      <c r="C1045">
        <v>53554059</v>
      </c>
      <c r="D1045">
        <v>18407150</v>
      </c>
      <c r="E1045">
        <v>1</v>
      </c>
      <c r="F1045">
        <v>1</v>
      </c>
      <c r="G1045">
        <v>1</v>
      </c>
      <c r="H1045">
        <v>1</v>
      </c>
      <c r="I1045" t="s">
        <v>1552</v>
      </c>
      <c r="J1045" t="s">
        <v>3</v>
      </c>
      <c r="K1045" t="s">
        <v>1553</v>
      </c>
      <c r="L1045">
        <v>1369</v>
      </c>
      <c r="N1045">
        <v>1013</v>
      </c>
      <c r="O1045" t="s">
        <v>1486</v>
      </c>
      <c r="P1045" t="s">
        <v>1486</v>
      </c>
      <c r="Q1045">
        <v>1</v>
      </c>
      <c r="W1045">
        <v>0</v>
      </c>
      <c r="X1045">
        <v>-931037793</v>
      </c>
      <c r="Y1045">
        <v>0.13224999999999998</v>
      </c>
      <c r="AA1045">
        <v>0</v>
      </c>
      <c r="AB1045">
        <v>0</v>
      </c>
      <c r="AC1045">
        <v>0</v>
      </c>
      <c r="AD1045">
        <v>300.60000000000002</v>
      </c>
      <c r="AE1045">
        <v>0</v>
      </c>
      <c r="AF1045">
        <v>0</v>
      </c>
      <c r="AG1045">
        <v>0</v>
      </c>
      <c r="AH1045">
        <v>300.60000000000002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1</v>
      </c>
      <c r="AP1045">
        <v>1</v>
      </c>
      <c r="AQ1045">
        <v>0</v>
      </c>
      <c r="AR1045">
        <v>0</v>
      </c>
      <c r="AS1045" t="s">
        <v>3</v>
      </c>
      <c r="AT1045">
        <v>0.1</v>
      </c>
      <c r="AU1045" t="s">
        <v>62</v>
      </c>
      <c r="AV1045">
        <v>1</v>
      </c>
      <c r="AW1045">
        <v>2</v>
      </c>
      <c r="AX1045">
        <v>53554062</v>
      </c>
      <c r="AY1045">
        <v>2</v>
      </c>
      <c r="AZ1045">
        <v>137216</v>
      </c>
      <c r="BA1045">
        <v>965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Y1045*Source!I579</f>
        <v>0</v>
      </c>
      <c r="CY1045">
        <f>AD1045</f>
        <v>300.60000000000002</v>
      </c>
      <c r="CZ1045">
        <f>AH1045</f>
        <v>300.60000000000002</v>
      </c>
      <c r="DA1045">
        <f>AL1045</f>
        <v>1</v>
      </c>
      <c r="DB1045">
        <f>ROUND((ROUND(AT1045*CZ1045,2)*ROUND((1.15*1.15),7)),2)</f>
        <v>39.75</v>
      </c>
      <c r="DC1045">
        <f>ROUND((ROUND(AT1045*AG1045,2)*ROUND((1.15*1.15),7)),2)</f>
        <v>0</v>
      </c>
    </row>
    <row r="1046" spans="1:107" x14ac:dyDescent="0.2">
      <c r="A1046">
        <f>ROW(Source!A579)</f>
        <v>579</v>
      </c>
      <c r="B1046">
        <v>53551707</v>
      </c>
      <c r="C1046">
        <v>53554059</v>
      </c>
      <c r="D1046">
        <v>29174567</v>
      </c>
      <c r="E1046">
        <v>1</v>
      </c>
      <c r="F1046">
        <v>1</v>
      </c>
      <c r="G1046">
        <v>1</v>
      </c>
      <c r="H1046">
        <v>2</v>
      </c>
      <c r="I1046" t="s">
        <v>1684</v>
      </c>
      <c r="J1046" t="s">
        <v>1685</v>
      </c>
      <c r="K1046" t="s">
        <v>1686</v>
      </c>
      <c r="L1046">
        <v>1368</v>
      </c>
      <c r="N1046">
        <v>1011</v>
      </c>
      <c r="O1046" t="s">
        <v>1494</v>
      </c>
      <c r="P1046" t="s">
        <v>1494</v>
      </c>
      <c r="Q1046">
        <v>1</v>
      </c>
      <c r="W1046">
        <v>0</v>
      </c>
      <c r="X1046">
        <v>416705547</v>
      </c>
      <c r="Y1046">
        <v>0.14374999999999999</v>
      </c>
      <c r="AA1046">
        <v>0</v>
      </c>
      <c r="AB1046">
        <v>2.7</v>
      </c>
      <c r="AC1046">
        <v>0</v>
      </c>
      <c r="AD1046">
        <v>0</v>
      </c>
      <c r="AE1046">
        <v>0</v>
      </c>
      <c r="AF1046">
        <v>2.7</v>
      </c>
      <c r="AG1046">
        <v>0</v>
      </c>
      <c r="AH1046">
        <v>0</v>
      </c>
      <c r="AI1046">
        <v>1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1</v>
      </c>
      <c r="AQ1046">
        <v>0</v>
      </c>
      <c r="AR1046">
        <v>0</v>
      </c>
      <c r="AS1046" t="s">
        <v>3</v>
      </c>
      <c r="AT1046">
        <v>0.1</v>
      </c>
      <c r="AU1046" t="s">
        <v>61</v>
      </c>
      <c r="AV1046">
        <v>0</v>
      </c>
      <c r="AW1046">
        <v>2</v>
      </c>
      <c r="AX1046">
        <v>53554063</v>
      </c>
      <c r="AY1046">
        <v>1</v>
      </c>
      <c r="AZ1046">
        <v>6144</v>
      </c>
      <c r="BA1046">
        <v>966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Y1046*Source!I579</f>
        <v>0</v>
      </c>
      <c r="CY1046">
        <f>AB1046</f>
        <v>2.7</v>
      </c>
      <c r="CZ1046">
        <f>AF1046</f>
        <v>2.7</v>
      </c>
      <c r="DA1046">
        <f>AJ1046</f>
        <v>1</v>
      </c>
      <c r="DB1046">
        <f>ROUND((ROUND(AT1046*CZ1046,2)*ROUND((1.25*1.15),7)),2)</f>
        <v>0.39</v>
      </c>
      <c r="DC1046">
        <f>ROUND((ROUND(AT1046*AG1046,2)*ROUND((1.25*1.15),7)),2)</f>
        <v>0</v>
      </c>
    </row>
    <row r="1047" spans="1:107" x14ac:dyDescent="0.2">
      <c r="A1047">
        <f>ROW(Source!A580)</f>
        <v>580</v>
      </c>
      <c r="B1047">
        <v>53551706</v>
      </c>
      <c r="C1047">
        <v>53554064</v>
      </c>
      <c r="D1047">
        <v>18407546</v>
      </c>
      <c r="E1047">
        <v>1</v>
      </c>
      <c r="F1047">
        <v>1</v>
      </c>
      <c r="G1047">
        <v>1</v>
      </c>
      <c r="H1047">
        <v>1</v>
      </c>
      <c r="I1047" t="s">
        <v>1645</v>
      </c>
      <c r="J1047" t="s">
        <v>3</v>
      </c>
      <c r="K1047" t="s">
        <v>1646</v>
      </c>
      <c r="L1047">
        <v>1369</v>
      </c>
      <c r="N1047">
        <v>1013</v>
      </c>
      <c r="O1047" t="s">
        <v>1486</v>
      </c>
      <c r="P1047" t="s">
        <v>1486</v>
      </c>
      <c r="Q1047">
        <v>1</v>
      </c>
      <c r="W1047">
        <v>0</v>
      </c>
      <c r="X1047">
        <v>1709986911</v>
      </c>
      <c r="Y1047">
        <v>135.50334999999995</v>
      </c>
      <c r="AA1047">
        <v>0</v>
      </c>
      <c r="AB1047">
        <v>0</v>
      </c>
      <c r="AC1047">
        <v>0</v>
      </c>
      <c r="AD1047">
        <v>331.26</v>
      </c>
      <c r="AE1047">
        <v>0</v>
      </c>
      <c r="AF1047">
        <v>0</v>
      </c>
      <c r="AG1047">
        <v>0</v>
      </c>
      <c r="AH1047">
        <v>331.26</v>
      </c>
      <c r="AI1047">
        <v>1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1</v>
      </c>
      <c r="AQ1047">
        <v>0</v>
      </c>
      <c r="AR1047">
        <v>0</v>
      </c>
      <c r="AS1047" t="s">
        <v>3</v>
      </c>
      <c r="AT1047">
        <v>102.46</v>
      </c>
      <c r="AU1047" t="s">
        <v>62</v>
      </c>
      <c r="AV1047">
        <v>1</v>
      </c>
      <c r="AW1047">
        <v>2</v>
      </c>
      <c r="AX1047">
        <v>53554074</v>
      </c>
      <c r="AY1047">
        <v>2</v>
      </c>
      <c r="AZ1047">
        <v>137216</v>
      </c>
      <c r="BA1047">
        <v>967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Y1047*Source!I580</f>
        <v>405.42602319999986</v>
      </c>
      <c r="CY1047">
        <f>AD1047</f>
        <v>331.26</v>
      </c>
      <c r="CZ1047">
        <f>AH1047</f>
        <v>331.26</v>
      </c>
      <c r="DA1047">
        <f>AL1047</f>
        <v>1</v>
      </c>
      <c r="DB1047">
        <f>ROUND((ROUND(AT1047*CZ1047,2)*ROUND((1.15*1.15),7)),2)</f>
        <v>44886.84</v>
      </c>
      <c r="DC1047">
        <f>ROUND((ROUND(AT1047*AG1047,2)*ROUND((1.15*1.15),7)),2)</f>
        <v>0</v>
      </c>
    </row>
    <row r="1048" spans="1:107" x14ac:dyDescent="0.2">
      <c r="A1048">
        <f>ROW(Source!A580)</f>
        <v>580</v>
      </c>
      <c r="B1048">
        <v>53551706</v>
      </c>
      <c r="C1048">
        <v>53554064</v>
      </c>
      <c r="D1048">
        <v>121548</v>
      </c>
      <c r="E1048">
        <v>1</v>
      </c>
      <c r="F1048">
        <v>1</v>
      </c>
      <c r="G1048">
        <v>1</v>
      </c>
      <c r="H1048">
        <v>1</v>
      </c>
      <c r="I1048" t="s">
        <v>31</v>
      </c>
      <c r="J1048" t="s">
        <v>3</v>
      </c>
      <c r="K1048" t="s">
        <v>1489</v>
      </c>
      <c r="L1048">
        <v>608254</v>
      </c>
      <c r="N1048">
        <v>1013</v>
      </c>
      <c r="O1048" t="s">
        <v>1490</v>
      </c>
      <c r="P1048" t="s">
        <v>1490</v>
      </c>
      <c r="Q1048">
        <v>1</v>
      </c>
      <c r="W1048">
        <v>0</v>
      </c>
      <c r="X1048">
        <v>-185737400</v>
      </c>
      <c r="Y1048">
        <v>1.0924999999999998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1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0.76</v>
      </c>
      <c r="AU1048" t="s">
        <v>61</v>
      </c>
      <c r="AV1048">
        <v>2</v>
      </c>
      <c r="AW1048">
        <v>2</v>
      </c>
      <c r="AX1048">
        <v>53554075</v>
      </c>
      <c r="AY1048">
        <v>1</v>
      </c>
      <c r="AZ1048">
        <v>6144</v>
      </c>
      <c r="BA1048">
        <v>968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Y1048*Source!I580</f>
        <v>3.2687599999999994</v>
      </c>
      <c r="CY1048">
        <f>AD1048</f>
        <v>0</v>
      </c>
      <c r="CZ1048">
        <f>AH1048</f>
        <v>0</v>
      </c>
      <c r="DA1048">
        <f>AL1048</f>
        <v>1</v>
      </c>
      <c r="DB1048">
        <f>ROUND((ROUND(AT1048*CZ1048,2)*ROUND((1.25*1.15),7)),2)</f>
        <v>0</v>
      </c>
      <c r="DC1048">
        <f>ROUND((ROUND(AT1048*AG1048,2)*ROUND((1.25*1.15),7)),2)</f>
        <v>0</v>
      </c>
    </row>
    <row r="1049" spans="1:107" x14ac:dyDescent="0.2">
      <c r="A1049">
        <f>ROW(Source!A580)</f>
        <v>580</v>
      </c>
      <c r="B1049">
        <v>53551706</v>
      </c>
      <c r="C1049">
        <v>53554064</v>
      </c>
      <c r="D1049">
        <v>29172556</v>
      </c>
      <c r="E1049">
        <v>1</v>
      </c>
      <c r="F1049">
        <v>1</v>
      </c>
      <c r="G1049">
        <v>1</v>
      </c>
      <c r="H1049">
        <v>2</v>
      </c>
      <c r="I1049" t="s">
        <v>1647</v>
      </c>
      <c r="J1049" t="s">
        <v>1667</v>
      </c>
      <c r="K1049" t="s">
        <v>1649</v>
      </c>
      <c r="L1049">
        <v>1368</v>
      </c>
      <c r="N1049">
        <v>1011</v>
      </c>
      <c r="O1049" t="s">
        <v>1494</v>
      </c>
      <c r="P1049" t="s">
        <v>1494</v>
      </c>
      <c r="Q1049">
        <v>1</v>
      </c>
      <c r="W1049">
        <v>0</v>
      </c>
      <c r="X1049">
        <v>344519037</v>
      </c>
      <c r="Y1049">
        <v>1.0924999999999998</v>
      </c>
      <c r="AA1049">
        <v>0</v>
      </c>
      <c r="AB1049">
        <v>31.26</v>
      </c>
      <c r="AC1049">
        <v>13.5</v>
      </c>
      <c r="AD1049">
        <v>0</v>
      </c>
      <c r="AE1049">
        <v>0</v>
      </c>
      <c r="AF1049">
        <v>31.26</v>
      </c>
      <c r="AG1049">
        <v>13.5</v>
      </c>
      <c r="AH1049">
        <v>0</v>
      </c>
      <c r="AI1049">
        <v>1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1</v>
      </c>
      <c r="AQ1049">
        <v>0</v>
      </c>
      <c r="AR1049">
        <v>0</v>
      </c>
      <c r="AS1049" t="s">
        <v>3</v>
      </c>
      <c r="AT1049">
        <v>0.76</v>
      </c>
      <c r="AU1049" t="s">
        <v>61</v>
      </c>
      <c r="AV1049">
        <v>0</v>
      </c>
      <c r="AW1049">
        <v>2</v>
      </c>
      <c r="AX1049">
        <v>53554076</v>
      </c>
      <c r="AY1049">
        <v>1</v>
      </c>
      <c r="AZ1049">
        <v>6144</v>
      </c>
      <c r="BA1049">
        <v>969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Y1049*Source!I580</f>
        <v>3.2687599999999994</v>
      </c>
      <c r="CY1049">
        <f>AB1049</f>
        <v>31.26</v>
      </c>
      <c r="CZ1049">
        <f>AF1049</f>
        <v>31.26</v>
      </c>
      <c r="DA1049">
        <f>AJ1049</f>
        <v>1</v>
      </c>
      <c r="DB1049">
        <f>ROUND((ROUND(AT1049*CZ1049,2)*ROUND((1.25*1.15),7)),2)</f>
        <v>34.159999999999997</v>
      </c>
      <c r="DC1049">
        <f>ROUND((ROUND(AT1049*AG1049,2)*ROUND((1.25*1.15),7)),2)</f>
        <v>14.75</v>
      </c>
    </row>
    <row r="1050" spans="1:107" x14ac:dyDescent="0.2">
      <c r="A1050">
        <f>ROW(Source!A580)</f>
        <v>580</v>
      </c>
      <c r="B1050">
        <v>53551706</v>
      </c>
      <c r="C1050">
        <v>53554064</v>
      </c>
      <c r="D1050">
        <v>29174500</v>
      </c>
      <c r="E1050">
        <v>1</v>
      </c>
      <c r="F1050">
        <v>1</v>
      </c>
      <c r="G1050">
        <v>1</v>
      </c>
      <c r="H1050">
        <v>2</v>
      </c>
      <c r="I1050" t="s">
        <v>1681</v>
      </c>
      <c r="J1050" t="s">
        <v>1682</v>
      </c>
      <c r="K1050" t="s">
        <v>1683</v>
      </c>
      <c r="L1050">
        <v>1368</v>
      </c>
      <c r="N1050">
        <v>1011</v>
      </c>
      <c r="O1050" t="s">
        <v>1494</v>
      </c>
      <c r="P1050" t="s">
        <v>1494</v>
      </c>
      <c r="Q1050">
        <v>1</v>
      </c>
      <c r="W1050">
        <v>0</v>
      </c>
      <c r="X1050">
        <v>-1867053656</v>
      </c>
      <c r="Y1050">
        <v>7.6906249999999998</v>
      </c>
      <c r="AA1050">
        <v>0</v>
      </c>
      <c r="AB1050">
        <v>1.95</v>
      </c>
      <c r="AC1050">
        <v>0</v>
      </c>
      <c r="AD1050">
        <v>0</v>
      </c>
      <c r="AE1050">
        <v>0</v>
      </c>
      <c r="AF1050">
        <v>1.95</v>
      </c>
      <c r="AG1050">
        <v>0</v>
      </c>
      <c r="AH1050">
        <v>0</v>
      </c>
      <c r="AI1050">
        <v>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1</v>
      </c>
      <c r="AQ1050">
        <v>0</v>
      </c>
      <c r="AR1050">
        <v>0</v>
      </c>
      <c r="AS1050" t="s">
        <v>3</v>
      </c>
      <c r="AT1050">
        <v>5.35</v>
      </c>
      <c r="AU1050" t="s">
        <v>61</v>
      </c>
      <c r="AV1050">
        <v>0</v>
      </c>
      <c r="AW1050">
        <v>2</v>
      </c>
      <c r="AX1050">
        <v>53554077</v>
      </c>
      <c r="AY1050">
        <v>1</v>
      </c>
      <c r="AZ1050">
        <v>6144</v>
      </c>
      <c r="BA1050">
        <v>970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Y1050*Source!I580</f>
        <v>23.010349999999999</v>
      </c>
      <c r="CY1050">
        <f>AB1050</f>
        <v>1.95</v>
      </c>
      <c r="CZ1050">
        <f>AF1050</f>
        <v>1.95</v>
      </c>
      <c r="DA1050">
        <f>AJ1050</f>
        <v>1</v>
      </c>
      <c r="DB1050">
        <f>ROUND((ROUND(AT1050*CZ1050,2)*ROUND((1.25*1.15),7)),2)</f>
        <v>14.99</v>
      </c>
      <c r="DC1050">
        <f>ROUND((ROUND(AT1050*AG1050,2)*ROUND((1.25*1.15),7)),2)</f>
        <v>0</v>
      </c>
    </row>
    <row r="1051" spans="1:107" x14ac:dyDescent="0.2">
      <c r="A1051">
        <f>ROW(Source!A580)</f>
        <v>580</v>
      </c>
      <c r="B1051">
        <v>53551706</v>
      </c>
      <c r="C1051">
        <v>53554064</v>
      </c>
      <c r="D1051">
        <v>29174913</v>
      </c>
      <c r="E1051">
        <v>1</v>
      </c>
      <c r="F1051">
        <v>1</v>
      </c>
      <c r="G1051">
        <v>1</v>
      </c>
      <c r="H1051">
        <v>2</v>
      </c>
      <c r="I1051" t="s">
        <v>1513</v>
      </c>
      <c r="J1051" t="s">
        <v>1514</v>
      </c>
      <c r="K1051" t="s">
        <v>1515</v>
      </c>
      <c r="L1051">
        <v>1368</v>
      </c>
      <c r="N1051">
        <v>1011</v>
      </c>
      <c r="O1051" t="s">
        <v>1494</v>
      </c>
      <c r="P1051" t="s">
        <v>1494</v>
      </c>
      <c r="Q1051">
        <v>1</v>
      </c>
      <c r="W1051">
        <v>0</v>
      </c>
      <c r="X1051">
        <v>1230759911</v>
      </c>
      <c r="Y1051">
        <v>6.5837499999999993</v>
      </c>
      <c r="AA1051">
        <v>0</v>
      </c>
      <c r="AB1051">
        <v>87.17</v>
      </c>
      <c r="AC1051">
        <v>11.6</v>
      </c>
      <c r="AD1051">
        <v>0</v>
      </c>
      <c r="AE1051">
        <v>0</v>
      </c>
      <c r="AF1051">
        <v>87.17</v>
      </c>
      <c r="AG1051">
        <v>11.6</v>
      </c>
      <c r="AH1051">
        <v>0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1</v>
      </c>
      <c r="AQ1051">
        <v>0</v>
      </c>
      <c r="AR1051">
        <v>0</v>
      </c>
      <c r="AS1051" t="s">
        <v>3</v>
      </c>
      <c r="AT1051">
        <v>4.58</v>
      </c>
      <c r="AU1051" t="s">
        <v>61</v>
      </c>
      <c r="AV1051">
        <v>0</v>
      </c>
      <c r="AW1051">
        <v>2</v>
      </c>
      <c r="AX1051">
        <v>53554078</v>
      </c>
      <c r="AY1051">
        <v>1</v>
      </c>
      <c r="AZ1051">
        <v>6144</v>
      </c>
      <c r="BA1051">
        <v>971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Y1051*Source!I580</f>
        <v>19.698579999999996</v>
      </c>
      <c r="CY1051">
        <f>AB1051</f>
        <v>87.17</v>
      </c>
      <c r="CZ1051">
        <f>AF1051</f>
        <v>87.17</v>
      </c>
      <c r="DA1051">
        <f>AJ1051</f>
        <v>1</v>
      </c>
      <c r="DB1051">
        <f>ROUND((ROUND(AT1051*CZ1051,2)*ROUND((1.25*1.15),7)),2)</f>
        <v>573.91</v>
      </c>
      <c r="DC1051">
        <f>ROUND((ROUND(AT1051*AG1051,2)*ROUND((1.25*1.15),7)),2)</f>
        <v>76.37</v>
      </c>
    </row>
    <row r="1052" spans="1:107" x14ac:dyDescent="0.2">
      <c r="A1052">
        <f>ROW(Source!A580)</f>
        <v>580</v>
      </c>
      <c r="B1052">
        <v>53551706</v>
      </c>
      <c r="C1052">
        <v>53554064</v>
      </c>
      <c r="D1052">
        <v>29109662</v>
      </c>
      <c r="E1052">
        <v>1</v>
      </c>
      <c r="F1052">
        <v>1</v>
      </c>
      <c r="G1052">
        <v>1</v>
      </c>
      <c r="H1052">
        <v>3</v>
      </c>
      <c r="I1052" t="s">
        <v>680</v>
      </c>
      <c r="J1052" t="s">
        <v>682</v>
      </c>
      <c r="K1052" t="s">
        <v>681</v>
      </c>
      <c r="L1052">
        <v>1327</v>
      </c>
      <c r="N1052">
        <v>1005</v>
      </c>
      <c r="O1052" t="s">
        <v>128</v>
      </c>
      <c r="P1052" t="s">
        <v>128</v>
      </c>
      <c r="Q1052">
        <v>1</v>
      </c>
      <c r="W1052">
        <v>1</v>
      </c>
      <c r="X1052">
        <v>1707226279</v>
      </c>
      <c r="Y1052">
        <v>-103</v>
      </c>
      <c r="AA1052">
        <v>29</v>
      </c>
      <c r="AB1052">
        <v>0</v>
      </c>
      <c r="AC1052">
        <v>0</v>
      </c>
      <c r="AD1052">
        <v>0</v>
      </c>
      <c r="AE1052">
        <v>29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-103</v>
      </c>
      <c r="AU1052" t="s">
        <v>3</v>
      </c>
      <c r="AV1052">
        <v>0</v>
      </c>
      <c r="AW1052">
        <v>1</v>
      </c>
      <c r="AX1052">
        <v>-1</v>
      </c>
      <c r="AY1052">
        <v>0</v>
      </c>
      <c r="AZ1052">
        <v>0</v>
      </c>
      <c r="BA1052" t="s">
        <v>3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Y1052*Source!I580</f>
        <v>-308.17599999999999</v>
      </c>
      <c r="CY1052">
        <f>AA1052</f>
        <v>29</v>
      </c>
      <c r="CZ1052">
        <f>AE1052</f>
        <v>29</v>
      </c>
      <c r="DA1052">
        <f>AI1052</f>
        <v>1</v>
      </c>
      <c r="DB1052">
        <f>ROUND(ROUND(AT1052*CZ1052,2),2)</f>
        <v>-2987</v>
      </c>
      <c r="DC1052">
        <f>ROUND(ROUND(AT1052*AG1052,2),2)</f>
        <v>0</v>
      </c>
    </row>
    <row r="1053" spans="1:107" x14ac:dyDescent="0.2">
      <c r="A1053">
        <f>ROW(Source!A580)</f>
        <v>580</v>
      </c>
      <c r="B1053">
        <v>53551706</v>
      </c>
      <c r="C1053">
        <v>53554064</v>
      </c>
      <c r="D1053">
        <v>29109664</v>
      </c>
      <c r="E1053">
        <v>1</v>
      </c>
      <c r="F1053">
        <v>1</v>
      </c>
      <c r="G1053">
        <v>1</v>
      </c>
      <c r="H1053">
        <v>3</v>
      </c>
      <c r="I1053" t="s">
        <v>684</v>
      </c>
      <c r="J1053" t="s">
        <v>686</v>
      </c>
      <c r="K1053" t="s">
        <v>708</v>
      </c>
      <c r="L1053">
        <v>1327</v>
      </c>
      <c r="N1053">
        <v>1005</v>
      </c>
      <c r="O1053" t="s">
        <v>128</v>
      </c>
      <c r="P1053" t="s">
        <v>128</v>
      </c>
      <c r="Q1053">
        <v>1</v>
      </c>
      <c r="W1053">
        <v>0</v>
      </c>
      <c r="X1053">
        <v>1988335351</v>
      </c>
      <c r="Y1053">
        <v>103</v>
      </c>
      <c r="AA1053">
        <v>47.95</v>
      </c>
      <c r="AB1053">
        <v>0</v>
      </c>
      <c r="AC1053">
        <v>0</v>
      </c>
      <c r="AD1053">
        <v>0</v>
      </c>
      <c r="AE1053">
        <v>47.95</v>
      </c>
      <c r="AF1053">
        <v>0</v>
      </c>
      <c r="AG1053">
        <v>0</v>
      </c>
      <c r="AH1053">
        <v>0</v>
      </c>
      <c r="AI1053">
        <v>1</v>
      </c>
      <c r="AJ1053">
        <v>1</v>
      </c>
      <c r="AK1053">
        <v>1</v>
      </c>
      <c r="AL1053">
        <v>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 t="s">
        <v>3</v>
      </c>
      <c r="AT1053">
        <v>103</v>
      </c>
      <c r="AU1053" t="s">
        <v>3</v>
      </c>
      <c r="AV1053">
        <v>0</v>
      </c>
      <c r="AW1053">
        <v>1</v>
      </c>
      <c r="AX1053">
        <v>-1</v>
      </c>
      <c r="AY1053">
        <v>0</v>
      </c>
      <c r="AZ1053">
        <v>0</v>
      </c>
      <c r="BA1053" t="s">
        <v>3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Y1053*Source!I580</f>
        <v>308.17599999999999</v>
      </c>
      <c r="CY1053">
        <f>AA1053</f>
        <v>47.95</v>
      </c>
      <c r="CZ1053">
        <f>AE1053</f>
        <v>47.95</v>
      </c>
      <c r="DA1053">
        <f>AI1053</f>
        <v>1</v>
      </c>
      <c r="DB1053">
        <f>ROUND(ROUND(AT1053*CZ1053,2),2)</f>
        <v>4938.8500000000004</v>
      </c>
      <c r="DC1053">
        <f>ROUND(ROUND(AT1053*AG1053,2),2)</f>
        <v>0</v>
      </c>
    </row>
    <row r="1054" spans="1:107" x14ac:dyDescent="0.2">
      <c r="A1054">
        <f>ROW(Source!A580)</f>
        <v>580</v>
      </c>
      <c r="B1054">
        <v>53551706</v>
      </c>
      <c r="C1054">
        <v>53554064</v>
      </c>
      <c r="D1054">
        <v>53271159</v>
      </c>
      <c r="E1054">
        <v>1</v>
      </c>
      <c r="F1054">
        <v>1</v>
      </c>
      <c r="G1054">
        <v>1</v>
      </c>
      <c r="H1054">
        <v>3</v>
      </c>
      <c r="I1054" t="s">
        <v>688</v>
      </c>
      <c r="J1054" t="s">
        <v>690</v>
      </c>
      <c r="K1054" t="s">
        <v>689</v>
      </c>
      <c r="L1054">
        <v>1035</v>
      </c>
      <c r="N1054">
        <v>1013</v>
      </c>
      <c r="O1054" t="s">
        <v>219</v>
      </c>
      <c r="P1054" t="s">
        <v>219</v>
      </c>
      <c r="Q1054">
        <v>1</v>
      </c>
      <c r="W1054">
        <v>0</v>
      </c>
      <c r="X1054">
        <v>6250413</v>
      </c>
      <c r="Y1054">
        <v>140.04010700000001</v>
      </c>
      <c r="AA1054">
        <v>234.99</v>
      </c>
      <c r="AB1054">
        <v>0</v>
      </c>
      <c r="AC1054">
        <v>0</v>
      </c>
      <c r="AD1054">
        <v>0</v>
      </c>
      <c r="AE1054">
        <v>234.99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 t="s">
        <v>3</v>
      </c>
      <c r="AT1054">
        <v>140.04010700000001</v>
      </c>
      <c r="AU1054" t="s">
        <v>3</v>
      </c>
      <c r="AV1054">
        <v>0</v>
      </c>
      <c r="AW1054">
        <v>1</v>
      </c>
      <c r="AX1054">
        <v>-1</v>
      </c>
      <c r="AY1054">
        <v>0</v>
      </c>
      <c r="AZ1054">
        <v>0</v>
      </c>
      <c r="BA1054" t="s">
        <v>3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Y1054*Source!I580</f>
        <v>419.00000014400001</v>
      </c>
      <c r="CY1054">
        <f>AA1054</f>
        <v>234.99</v>
      </c>
      <c r="CZ1054">
        <f>AE1054</f>
        <v>234.99</v>
      </c>
      <c r="DA1054">
        <f>AI1054</f>
        <v>1</v>
      </c>
      <c r="DB1054">
        <f>ROUND(ROUND(AT1054*CZ1054,2),2)</f>
        <v>32908.019999999997</v>
      </c>
      <c r="DC1054">
        <f>ROUND(ROUND(AT1054*AG1054,2),2)</f>
        <v>0</v>
      </c>
    </row>
    <row r="1055" spans="1:107" x14ac:dyDescent="0.2">
      <c r="A1055">
        <f>ROW(Source!A581)</f>
        <v>581</v>
      </c>
      <c r="B1055">
        <v>53551707</v>
      </c>
      <c r="C1055">
        <v>53554064</v>
      </c>
      <c r="D1055">
        <v>18407546</v>
      </c>
      <c r="E1055">
        <v>1</v>
      </c>
      <c r="F1055">
        <v>1</v>
      </c>
      <c r="G1055">
        <v>1</v>
      </c>
      <c r="H1055">
        <v>1</v>
      </c>
      <c r="I1055" t="s">
        <v>1645</v>
      </c>
      <c r="J1055" t="s">
        <v>3</v>
      </c>
      <c r="K1055" t="s">
        <v>1646</v>
      </c>
      <c r="L1055">
        <v>1369</v>
      </c>
      <c r="N1055">
        <v>1013</v>
      </c>
      <c r="O1055" t="s">
        <v>1486</v>
      </c>
      <c r="P1055" t="s">
        <v>1486</v>
      </c>
      <c r="Q1055">
        <v>1</v>
      </c>
      <c r="W1055">
        <v>0</v>
      </c>
      <c r="X1055">
        <v>1709986911</v>
      </c>
      <c r="Y1055">
        <v>135.50334999999995</v>
      </c>
      <c r="AA1055">
        <v>0</v>
      </c>
      <c r="AB1055">
        <v>0</v>
      </c>
      <c r="AC1055">
        <v>0</v>
      </c>
      <c r="AD1055">
        <v>331.26</v>
      </c>
      <c r="AE1055">
        <v>0</v>
      </c>
      <c r="AF1055">
        <v>0</v>
      </c>
      <c r="AG1055">
        <v>0</v>
      </c>
      <c r="AH1055">
        <v>331.26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1</v>
      </c>
      <c r="AQ1055">
        <v>0</v>
      </c>
      <c r="AR1055">
        <v>0</v>
      </c>
      <c r="AS1055" t="s">
        <v>3</v>
      </c>
      <c r="AT1055">
        <v>102.46</v>
      </c>
      <c r="AU1055" t="s">
        <v>62</v>
      </c>
      <c r="AV1055">
        <v>1</v>
      </c>
      <c r="AW1055">
        <v>2</v>
      </c>
      <c r="AX1055">
        <v>53554074</v>
      </c>
      <c r="AY1055">
        <v>2</v>
      </c>
      <c r="AZ1055">
        <v>137216</v>
      </c>
      <c r="BA1055">
        <v>973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Y1055*Source!I581</f>
        <v>405.42602319999986</v>
      </c>
      <c r="CY1055">
        <f>AD1055</f>
        <v>331.26</v>
      </c>
      <c r="CZ1055">
        <f>AH1055</f>
        <v>331.26</v>
      </c>
      <c r="DA1055">
        <f>AL1055</f>
        <v>1</v>
      </c>
      <c r="DB1055">
        <f>ROUND((ROUND(AT1055*CZ1055,2)*ROUND((1.15*1.15),7)),2)</f>
        <v>44886.84</v>
      </c>
      <c r="DC1055">
        <f>ROUND((ROUND(AT1055*AG1055,2)*ROUND((1.15*1.15),7)),2)</f>
        <v>0</v>
      </c>
    </row>
    <row r="1056" spans="1:107" x14ac:dyDescent="0.2">
      <c r="A1056">
        <f>ROW(Source!A581)</f>
        <v>581</v>
      </c>
      <c r="B1056">
        <v>53551707</v>
      </c>
      <c r="C1056">
        <v>53554064</v>
      </c>
      <c r="D1056">
        <v>121548</v>
      </c>
      <c r="E1056">
        <v>1</v>
      </c>
      <c r="F1056">
        <v>1</v>
      </c>
      <c r="G1056">
        <v>1</v>
      </c>
      <c r="H1056">
        <v>1</v>
      </c>
      <c r="I1056" t="s">
        <v>31</v>
      </c>
      <c r="J1056" t="s">
        <v>3</v>
      </c>
      <c r="K1056" t="s">
        <v>1489</v>
      </c>
      <c r="L1056">
        <v>608254</v>
      </c>
      <c r="N1056">
        <v>1013</v>
      </c>
      <c r="O1056" t="s">
        <v>1490</v>
      </c>
      <c r="P1056" t="s">
        <v>1490</v>
      </c>
      <c r="Q1056">
        <v>1</v>
      </c>
      <c r="W1056">
        <v>0</v>
      </c>
      <c r="X1056">
        <v>-185737400</v>
      </c>
      <c r="Y1056">
        <v>1.0924999999999998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1</v>
      </c>
      <c r="AQ1056">
        <v>0</v>
      </c>
      <c r="AR1056">
        <v>0</v>
      </c>
      <c r="AS1056" t="s">
        <v>3</v>
      </c>
      <c r="AT1056">
        <v>0.76</v>
      </c>
      <c r="AU1056" t="s">
        <v>61</v>
      </c>
      <c r="AV1056">
        <v>2</v>
      </c>
      <c r="AW1056">
        <v>2</v>
      </c>
      <c r="AX1056">
        <v>53554075</v>
      </c>
      <c r="AY1056">
        <v>1</v>
      </c>
      <c r="AZ1056">
        <v>6144</v>
      </c>
      <c r="BA1056">
        <v>974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Y1056*Source!I581</f>
        <v>3.2687599999999994</v>
      </c>
      <c r="CY1056">
        <f>AD1056</f>
        <v>0</v>
      </c>
      <c r="CZ1056">
        <f>AH1056</f>
        <v>0</v>
      </c>
      <c r="DA1056">
        <f>AL1056</f>
        <v>1</v>
      </c>
      <c r="DB1056">
        <f>ROUND((ROUND(AT1056*CZ1056,2)*ROUND((1.25*1.15),7)),2)</f>
        <v>0</v>
      </c>
      <c r="DC1056">
        <f>ROUND((ROUND(AT1056*AG1056,2)*ROUND((1.25*1.15),7)),2)</f>
        <v>0</v>
      </c>
    </row>
    <row r="1057" spans="1:107" x14ac:dyDescent="0.2">
      <c r="A1057">
        <f>ROW(Source!A581)</f>
        <v>581</v>
      </c>
      <c r="B1057">
        <v>53551707</v>
      </c>
      <c r="C1057">
        <v>53554064</v>
      </c>
      <c r="D1057">
        <v>29172556</v>
      </c>
      <c r="E1057">
        <v>1</v>
      </c>
      <c r="F1057">
        <v>1</v>
      </c>
      <c r="G1057">
        <v>1</v>
      </c>
      <c r="H1057">
        <v>2</v>
      </c>
      <c r="I1057" t="s">
        <v>1647</v>
      </c>
      <c r="J1057" t="s">
        <v>1667</v>
      </c>
      <c r="K1057" t="s">
        <v>1649</v>
      </c>
      <c r="L1057">
        <v>1368</v>
      </c>
      <c r="N1057">
        <v>1011</v>
      </c>
      <c r="O1057" t="s">
        <v>1494</v>
      </c>
      <c r="P1057" t="s">
        <v>1494</v>
      </c>
      <c r="Q1057">
        <v>1</v>
      </c>
      <c r="W1057">
        <v>0</v>
      </c>
      <c r="X1057">
        <v>344519037</v>
      </c>
      <c r="Y1057">
        <v>1.0924999999999998</v>
      </c>
      <c r="AA1057">
        <v>0</v>
      </c>
      <c r="AB1057">
        <v>31.26</v>
      </c>
      <c r="AC1057">
        <v>13.5</v>
      </c>
      <c r="AD1057">
        <v>0</v>
      </c>
      <c r="AE1057">
        <v>0</v>
      </c>
      <c r="AF1057">
        <v>31.26</v>
      </c>
      <c r="AG1057">
        <v>13.5</v>
      </c>
      <c r="AH1057">
        <v>0</v>
      </c>
      <c r="AI1057">
        <v>1</v>
      </c>
      <c r="AJ1057">
        <v>1</v>
      </c>
      <c r="AK1057">
        <v>1</v>
      </c>
      <c r="AL1057">
        <v>1</v>
      </c>
      <c r="AN1057">
        <v>0</v>
      </c>
      <c r="AO1057">
        <v>1</v>
      </c>
      <c r="AP1057">
        <v>1</v>
      </c>
      <c r="AQ1057">
        <v>0</v>
      </c>
      <c r="AR1057">
        <v>0</v>
      </c>
      <c r="AS1057" t="s">
        <v>3</v>
      </c>
      <c r="AT1057">
        <v>0.76</v>
      </c>
      <c r="AU1057" t="s">
        <v>61</v>
      </c>
      <c r="AV1057">
        <v>0</v>
      </c>
      <c r="AW1057">
        <v>2</v>
      </c>
      <c r="AX1057">
        <v>53554076</v>
      </c>
      <c r="AY1057">
        <v>1</v>
      </c>
      <c r="AZ1057">
        <v>6144</v>
      </c>
      <c r="BA1057">
        <v>975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Y1057*Source!I581</f>
        <v>3.2687599999999994</v>
      </c>
      <c r="CY1057">
        <f>AB1057</f>
        <v>31.26</v>
      </c>
      <c r="CZ1057">
        <f>AF1057</f>
        <v>31.26</v>
      </c>
      <c r="DA1057">
        <f>AJ1057</f>
        <v>1</v>
      </c>
      <c r="DB1057">
        <f>ROUND((ROUND(AT1057*CZ1057,2)*ROUND((1.25*1.15),7)),2)</f>
        <v>34.159999999999997</v>
      </c>
      <c r="DC1057">
        <f>ROUND((ROUND(AT1057*AG1057,2)*ROUND((1.25*1.15),7)),2)</f>
        <v>14.75</v>
      </c>
    </row>
    <row r="1058" spans="1:107" x14ac:dyDescent="0.2">
      <c r="A1058">
        <f>ROW(Source!A581)</f>
        <v>581</v>
      </c>
      <c r="B1058">
        <v>53551707</v>
      </c>
      <c r="C1058">
        <v>53554064</v>
      </c>
      <c r="D1058">
        <v>29174500</v>
      </c>
      <c r="E1058">
        <v>1</v>
      </c>
      <c r="F1058">
        <v>1</v>
      </c>
      <c r="G1058">
        <v>1</v>
      </c>
      <c r="H1058">
        <v>2</v>
      </c>
      <c r="I1058" t="s">
        <v>1681</v>
      </c>
      <c r="J1058" t="s">
        <v>1682</v>
      </c>
      <c r="K1058" t="s">
        <v>1683</v>
      </c>
      <c r="L1058">
        <v>1368</v>
      </c>
      <c r="N1058">
        <v>1011</v>
      </c>
      <c r="O1058" t="s">
        <v>1494</v>
      </c>
      <c r="P1058" t="s">
        <v>1494</v>
      </c>
      <c r="Q1058">
        <v>1</v>
      </c>
      <c r="W1058">
        <v>0</v>
      </c>
      <c r="X1058">
        <v>-1867053656</v>
      </c>
      <c r="Y1058">
        <v>7.6906249999999998</v>
      </c>
      <c r="AA1058">
        <v>0</v>
      </c>
      <c r="AB1058">
        <v>1.95</v>
      </c>
      <c r="AC1058">
        <v>0</v>
      </c>
      <c r="AD1058">
        <v>0</v>
      </c>
      <c r="AE1058">
        <v>0</v>
      </c>
      <c r="AF1058">
        <v>1.95</v>
      </c>
      <c r="AG1058">
        <v>0</v>
      </c>
      <c r="AH1058">
        <v>0</v>
      </c>
      <c r="AI1058">
        <v>1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1</v>
      </c>
      <c r="AQ1058">
        <v>0</v>
      </c>
      <c r="AR1058">
        <v>0</v>
      </c>
      <c r="AS1058" t="s">
        <v>3</v>
      </c>
      <c r="AT1058">
        <v>5.35</v>
      </c>
      <c r="AU1058" t="s">
        <v>61</v>
      </c>
      <c r="AV1058">
        <v>0</v>
      </c>
      <c r="AW1058">
        <v>2</v>
      </c>
      <c r="AX1058">
        <v>53554077</v>
      </c>
      <c r="AY1058">
        <v>1</v>
      </c>
      <c r="AZ1058">
        <v>6144</v>
      </c>
      <c r="BA1058">
        <v>976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Y1058*Source!I581</f>
        <v>23.010349999999999</v>
      </c>
      <c r="CY1058">
        <f>AB1058</f>
        <v>1.95</v>
      </c>
      <c r="CZ1058">
        <f>AF1058</f>
        <v>1.95</v>
      </c>
      <c r="DA1058">
        <f>AJ1058</f>
        <v>1</v>
      </c>
      <c r="DB1058">
        <f>ROUND((ROUND(AT1058*CZ1058,2)*ROUND((1.25*1.15),7)),2)</f>
        <v>14.99</v>
      </c>
      <c r="DC1058">
        <f>ROUND((ROUND(AT1058*AG1058,2)*ROUND((1.25*1.15),7)),2)</f>
        <v>0</v>
      </c>
    </row>
    <row r="1059" spans="1:107" x14ac:dyDescent="0.2">
      <c r="A1059">
        <f>ROW(Source!A581)</f>
        <v>581</v>
      </c>
      <c r="B1059">
        <v>53551707</v>
      </c>
      <c r="C1059">
        <v>53554064</v>
      </c>
      <c r="D1059">
        <v>29174913</v>
      </c>
      <c r="E1059">
        <v>1</v>
      </c>
      <c r="F1059">
        <v>1</v>
      </c>
      <c r="G1059">
        <v>1</v>
      </c>
      <c r="H1059">
        <v>2</v>
      </c>
      <c r="I1059" t="s">
        <v>1513</v>
      </c>
      <c r="J1059" t="s">
        <v>1514</v>
      </c>
      <c r="K1059" t="s">
        <v>1515</v>
      </c>
      <c r="L1059">
        <v>1368</v>
      </c>
      <c r="N1059">
        <v>1011</v>
      </c>
      <c r="O1059" t="s">
        <v>1494</v>
      </c>
      <c r="P1059" t="s">
        <v>1494</v>
      </c>
      <c r="Q1059">
        <v>1</v>
      </c>
      <c r="W1059">
        <v>0</v>
      </c>
      <c r="X1059">
        <v>1230759911</v>
      </c>
      <c r="Y1059">
        <v>6.5837499999999993</v>
      </c>
      <c r="AA1059">
        <v>0</v>
      </c>
      <c r="AB1059">
        <v>87.17</v>
      </c>
      <c r="AC1059">
        <v>11.6</v>
      </c>
      <c r="AD1059">
        <v>0</v>
      </c>
      <c r="AE1059">
        <v>0</v>
      </c>
      <c r="AF1059">
        <v>87.17</v>
      </c>
      <c r="AG1059">
        <v>11.6</v>
      </c>
      <c r="AH1059">
        <v>0</v>
      </c>
      <c r="AI1059">
        <v>1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1</v>
      </c>
      <c r="AQ1059">
        <v>0</v>
      </c>
      <c r="AR1059">
        <v>0</v>
      </c>
      <c r="AS1059" t="s">
        <v>3</v>
      </c>
      <c r="AT1059">
        <v>4.58</v>
      </c>
      <c r="AU1059" t="s">
        <v>61</v>
      </c>
      <c r="AV1059">
        <v>0</v>
      </c>
      <c r="AW1059">
        <v>2</v>
      </c>
      <c r="AX1059">
        <v>53554078</v>
      </c>
      <c r="AY1059">
        <v>1</v>
      </c>
      <c r="AZ1059">
        <v>6144</v>
      </c>
      <c r="BA1059">
        <v>977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Y1059*Source!I581</f>
        <v>19.698579999999996</v>
      </c>
      <c r="CY1059">
        <f>AB1059</f>
        <v>87.17</v>
      </c>
      <c r="CZ1059">
        <f>AF1059</f>
        <v>87.17</v>
      </c>
      <c r="DA1059">
        <f>AJ1059</f>
        <v>1</v>
      </c>
      <c r="DB1059">
        <f>ROUND((ROUND(AT1059*CZ1059,2)*ROUND((1.25*1.15),7)),2)</f>
        <v>573.91</v>
      </c>
      <c r="DC1059">
        <f>ROUND((ROUND(AT1059*AG1059,2)*ROUND((1.25*1.15),7)),2)</f>
        <v>76.37</v>
      </c>
    </row>
    <row r="1060" spans="1:107" x14ac:dyDescent="0.2">
      <c r="A1060">
        <f>ROW(Source!A581)</f>
        <v>581</v>
      </c>
      <c r="B1060">
        <v>53551707</v>
      </c>
      <c r="C1060">
        <v>53554064</v>
      </c>
      <c r="D1060">
        <v>29109662</v>
      </c>
      <c r="E1060">
        <v>1</v>
      </c>
      <c r="F1060">
        <v>1</v>
      </c>
      <c r="G1060">
        <v>1</v>
      </c>
      <c r="H1060">
        <v>3</v>
      </c>
      <c r="I1060" t="s">
        <v>680</v>
      </c>
      <c r="J1060" t="s">
        <v>682</v>
      </c>
      <c r="K1060" t="s">
        <v>681</v>
      </c>
      <c r="L1060">
        <v>1327</v>
      </c>
      <c r="N1060">
        <v>1005</v>
      </c>
      <c r="O1060" t="s">
        <v>128</v>
      </c>
      <c r="P1060" t="s">
        <v>128</v>
      </c>
      <c r="Q1060">
        <v>1</v>
      </c>
      <c r="W1060">
        <v>1</v>
      </c>
      <c r="X1060">
        <v>1707226279</v>
      </c>
      <c r="Y1060">
        <v>-103</v>
      </c>
      <c r="AA1060">
        <v>234.32</v>
      </c>
      <c r="AB1060">
        <v>0</v>
      </c>
      <c r="AC1060">
        <v>0</v>
      </c>
      <c r="AD1060">
        <v>0</v>
      </c>
      <c r="AE1060">
        <v>29</v>
      </c>
      <c r="AF1060">
        <v>0</v>
      </c>
      <c r="AG1060">
        <v>0</v>
      </c>
      <c r="AH1060">
        <v>0</v>
      </c>
      <c r="AI1060">
        <v>8.08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-103</v>
      </c>
      <c r="AU1060" t="s">
        <v>3</v>
      </c>
      <c r="AV1060">
        <v>0</v>
      </c>
      <c r="AW1060">
        <v>1</v>
      </c>
      <c r="AX1060">
        <v>-1</v>
      </c>
      <c r="AY1060">
        <v>0</v>
      </c>
      <c r="AZ1060">
        <v>0</v>
      </c>
      <c r="BA1060" t="s">
        <v>3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Y1060*Source!I581</f>
        <v>-308.17599999999999</v>
      </c>
      <c r="CY1060">
        <f>AA1060</f>
        <v>234.32</v>
      </c>
      <c r="CZ1060">
        <f>AE1060</f>
        <v>29</v>
      </c>
      <c r="DA1060">
        <f>AI1060</f>
        <v>8.08</v>
      </c>
      <c r="DB1060">
        <f>ROUND(ROUND(AT1060*CZ1060,2),2)</f>
        <v>-2987</v>
      </c>
      <c r="DC1060">
        <f>ROUND(ROUND(AT1060*AG1060,2),2)</f>
        <v>0</v>
      </c>
    </row>
    <row r="1061" spans="1:107" x14ac:dyDescent="0.2">
      <c r="A1061">
        <f>ROW(Source!A581)</f>
        <v>581</v>
      </c>
      <c r="B1061">
        <v>53551707</v>
      </c>
      <c r="C1061">
        <v>53554064</v>
      </c>
      <c r="D1061">
        <v>29109664</v>
      </c>
      <c r="E1061">
        <v>1</v>
      </c>
      <c r="F1061">
        <v>1</v>
      </c>
      <c r="G1061">
        <v>1</v>
      </c>
      <c r="H1061">
        <v>3</v>
      </c>
      <c r="I1061" t="s">
        <v>684</v>
      </c>
      <c r="J1061" t="s">
        <v>686</v>
      </c>
      <c r="K1061" t="s">
        <v>708</v>
      </c>
      <c r="L1061">
        <v>1327</v>
      </c>
      <c r="N1061">
        <v>1005</v>
      </c>
      <c r="O1061" t="s">
        <v>128</v>
      </c>
      <c r="P1061" t="s">
        <v>128</v>
      </c>
      <c r="Q1061">
        <v>1</v>
      </c>
      <c r="W1061">
        <v>0</v>
      </c>
      <c r="X1061">
        <v>1988335351</v>
      </c>
      <c r="Y1061">
        <v>103</v>
      </c>
      <c r="AA1061">
        <v>603.21</v>
      </c>
      <c r="AB1061">
        <v>0</v>
      </c>
      <c r="AC1061">
        <v>0</v>
      </c>
      <c r="AD1061">
        <v>0</v>
      </c>
      <c r="AE1061">
        <v>47.95</v>
      </c>
      <c r="AF1061">
        <v>0</v>
      </c>
      <c r="AG1061">
        <v>0</v>
      </c>
      <c r="AH1061">
        <v>0</v>
      </c>
      <c r="AI1061">
        <v>12.58</v>
      </c>
      <c r="AJ1061">
        <v>1</v>
      </c>
      <c r="AK1061">
        <v>1</v>
      </c>
      <c r="AL1061">
        <v>1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 t="s">
        <v>3</v>
      </c>
      <c r="AT1061">
        <v>103</v>
      </c>
      <c r="AU1061" t="s">
        <v>3</v>
      </c>
      <c r="AV1061">
        <v>0</v>
      </c>
      <c r="AW1061">
        <v>1</v>
      </c>
      <c r="AX1061">
        <v>-1</v>
      </c>
      <c r="AY1061">
        <v>0</v>
      </c>
      <c r="AZ1061">
        <v>0</v>
      </c>
      <c r="BA1061" t="s">
        <v>3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Y1061*Source!I581</f>
        <v>308.17599999999999</v>
      </c>
      <c r="CY1061">
        <f>AA1061</f>
        <v>603.21</v>
      </c>
      <c r="CZ1061">
        <f>AE1061</f>
        <v>47.95</v>
      </c>
      <c r="DA1061">
        <f>AI1061</f>
        <v>12.58</v>
      </c>
      <c r="DB1061">
        <f>ROUND(ROUND(AT1061*CZ1061,2),2)</f>
        <v>4938.8500000000004</v>
      </c>
      <c r="DC1061">
        <f>ROUND(ROUND(AT1061*AG1061,2),2)</f>
        <v>0</v>
      </c>
    </row>
    <row r="1062" spans="1:107" x14ac:dyDescent="0.2">
      <c r="A1062">
        <f>ROW(Source!A581)</f>
        <v>581</v>
      </c>
      <c r="B1062">
        <v>53551707</v>
      </c>
      <c r="C1062">
        <v>53554064</v>
      </c>
      <c r="D1062">
        <v>53271159</v>
      </c>
      <c r="E1062">
        <v>1</v>
      </c>
      <c r="F1062">
        <v>1</v>
      </c>
      <c r="G1062">
        <v>1</v>
      </c>
      <c r="H1062">
        <v>3</v>
      </c>
      <c r="I1062" t="s">
        <v>688</v>
      </c>
      <c r="J1062" t="s">
        <v>690</v>
      </c>
      <c r="K1062" t="s">
        <v>689</v>
      </c>
      <c r="L1062">
        <v>1035</v>
      </c>
      <c r="N1062">
        <v>1013</v>
      </c>
      <c r="O1062" t="s">
        <v>219</v>
      </c>
      <c r="P1062" t="s">
        <v>219</v>
      </c>
      <c r="Q1062">
        <v>1</v>
      </c>
      <c r="W1062">
        <v>0</v>
      </c>
      <c r="X1062">
        <v>6250413</v>
      </c>
      <c r="Y1062">
        <v>140.04010700000001</v>
      </c>
      <c r="AA1062">
        <v>234.99</v>
      </c>
      <c r="AB1062">
        <v>0</v>
      </c>
      <c r="AC1062">
        <v>0</v>
      </c>
      <c r="AD1062">
        <v>0</v>
      </c>
      <c r="AE1062">
        <v>234.99</v>
      </c>
      <c r="AF1062">
        <v>0</v>
      </c>
      <c r="AG1062">
        <v>0</v>
      </c>
      <c r="AH1062">
        <v>0</v>
      </c>
      <c r="AI1062">
        <v>6.14</v>
      </c>
      <c r="AJ1062">
        <v>1</v>
      </c>
      <c r="AK1062">
        <v>1</v>
      </c>
      <c r="AL1062">
        <v>1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 t="s">
        <v>3</v>
      </c>
      <c r="AT1062">
        <v>140.04010700000001</v>
      </c>
      <c r="AU1062" t="s">
        <v>3</v>
      </c>
      <c r="AV1062">
        <v>0</v>
      </c>
      <c r="AW1062">
        <v>1</v>
      </c>
      <c r="AX1062">
        <v>-1</v>
      </c>
      <c r="AY1062">
        <v>0</v>
      </c>
      <c r="AZ1062">
        <v>0</v>
      </c>
      <c r="BA1062" t="s">
        <v>3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Y1062*Source!I581</f>
        <v>419.00000014400001</v>
      </c>
      <c r="CY1062">
        <f>AA1062</f>
        <v>234.99</v>
      </c>
      <c r="CZ1062">
        <f>AE1062</f>
        <v>234.99</v>
      </c>
      <c r="DA1062">
        <f>AI1062</f>
        <v>6.14</v>
      </c>
      <c r="DB1062">
        <f>ROUND(ROUND(AT1062*CZ1062,2),2)</f>
        <v>32908.019999999997</v>
      </c>
      <c r="DC1062">
        <f>ROUND(ROUND(AT1062*AG1062,2),2)</f>
        <v>0</v>
      </c>
    </row>
    <row r="1063" spans="1:107" x14ac:dyDescent="0.2">
      <c r="A1063">
        <f>ROW(Source!A588)</f>
        <v>588</v>
      </c>
      <c r="B1063">
        <v>53551706</v>
      </c>
      <c r="C1063">
        <v>53554083</v>
      </c>
      <c r="D1063">
        <v>18407546</v>
      </c>
      <c r="E1063">
        <v>1</v>
      </c>
      <c r="F1063">
        <v>1</v>
      </c>
      <c r="G1063">
        <v>1</v>
      </c>
      <c r="H1063">
        <v>1</v>
      </c>
      <c r="I1063" t="s">
        <v>1645</v>
      </c>
      <c r="J1063" t="s">
        <v>3</v>
      </c>
      <c r="K1063" t="s">
        <v>1646</v>
      </c>
      <c r="L1063">
        <v>1369</v>
      </c>
      <c r="N1063">
        <v>1013</v>
      </c>
      <c r="O1063" t="s">
        <v>1486</v>
      </c>
      <c r="P1063" t="s">
        <v>1486</v>
      </c>
      <c r="Q1063">
        <v>1</v>
      </c>
      <c r="W1063">
        <v>0</v>
      </c>
      <c r="X1063">
        <v>1709986911</v>
      </c>
      <c r="Y1063">
        <v>135.50334999999995</v>
      </c>
      <c r="AA1063">
        <v>0</v>
      </c>
      <c r="AB1063">
        <v>0</v>
      </c>
      <c r="AC1063">
        <v>0</v>
      </c>
      <c r="AD1063">
        <v>331.26</v>
      </c>
      <c r="AE1063">
        <v>0</v>
      </c>
      <c r="AF1063">
        <v>0</v>
      </c>
      <c r="AG1063">
        <v>0</v>
      </c>
      <c r="AH1063">
        <v>331.26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1</v>
      </c>
      <c r="AQ1063">
        <v>0</v>
      </c>
      <c r="AR1063">
        <v>0</v>
      </c>
      <c r="AS1063" t="s">
        <v>3</v>
      </c>
      <c r="AT1063">
        <v>102.46</v>
      </c>
      <c r="AU1063" t="s">
        <v>62</v>
      </c>
      <c r="AV1063">
        <v>1</v>
      </c>
      <c r="AW1063">
        <v>2</v>
      </c>
      <c r="AX1063">
        <v>53554091</v>
      </c>
      <c r="AY1063">
        <v>2</v>
      </c>
      <c r="AZ1063">
        <v>137216</v>
      </c>
      <c r="BA1063">
        <v>979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Y1063*Source!I588</f>
        <v>47.927534894999987</v>
      </c>
      <c r="CY1063">
        <f>AD1063</f>
        <v>331.26</v>
      </c>
      <c r="CZ1063">
        <f>AH1063</f>
        <v>331.26</v>
      </c>
      <c r="DA1063">
        <f>AL1063</f>
        <v>1</v>
      </c>
      <c r="DB1063">
        <f>ROUND((ROUND(AT1063*CZ1063,2)*ROUND((1.15*1.15),7)),2)</f>
        <v>44886.84</v>
      </c>
      <c r="DC1063">
        <f>ROUND((ROUND(AT1063*AG1063,2)*ROUND((1.15*1.15),7)),2)</f>
        <v>0</v>
      </c>
    </row>
    <row r="1064" spans="1:107" x14ac:dyDescent="0.2">
      <c r="A1064">
        <f>ROW(Source!A588)</f>
        <v>588</v>
      </c>
      <c r="B1064">
        <v>53551706</v>
      </c>
      <c r="C1064">
        <v>53554083</v>
      </c>
      <c r="D1064">
        <v>121548</v>
      </c>
      <c r="E1064">
        <v>1</v>
      </c>
      <c r="F1064">
        <v>1</v>
      </c>
      <c r="G1064">
        <v>1</v>
      </c>
      <c r="H1064">
        <v>1</v>
      </c>
      <c r="I1064" t="s">
        <v>31</v>
      </c>
      <c r="J1064" t="s">
        <v>3</v>
      </c>
      <c r="K1064" t="s">
        <v>1489</v>
      </c>
      <c r="L1064">
        <v>608254</v>
      </c>
      <c r="N1064">
        <v>1013</v>
      </c>
      <c r="O1064" t="s">
        <v>1490</v>
      </c>
      <c r="P1064" t="s">
        <v>1490</v>
      </c>
      <c r="Q1064">
        <v>1</v>
      </c>
      <c r="W1064">
        <v>0</v>
      </c>
      <c r="X1064">
        <v>-185737400</v>
      </c>
      <c r="Y1064">
        <v>1.0924999999999998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1</v>
      </c>
      <c r="AQ1064">
        <v>0</v>
      </c>
      <c r="AR1064">
        <v>0</v>
      </c>
      <c r="AS1064" t="s">
        <v>3</v>
      </c>
      <c r="AT1064">
        <v>0.76</v>
      </c>
      <c r="AU1064" t="s">
        <v>61</v>
      </c>
      <c r="AV1064">
        <v>2</v>
      </c>
      <c r="AW1064">
        <v>2</v>
      </c>
      <c r="AX1064">
        <v>53554092</v>
      </c>
      <c r="AY1064">
        <v>1</v>
      </c>
      <c r="AZ1064">
        <v>6144</v>
      </c>
      <c r="BA1064">
        <v>980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Y1064*Source!I588</f>
        <v>0.38641724999999993</v>
      </c>
      <c r="CY1064">
        <f>AD1064</f>
        <v>0</v>
      </c>
      <c r="CZ1064">
        <f>AH1064</f>
        <v>0</v>
      </c>
      <c r="DA1064">
        <f>AL1064</f>
        <v>1</v>
      </c>
      <c r="DB1064">
        <f>ROUND((ROUND(AT1064*CZ1064,2)*ROUND((1.25*1.15),7)),2)</f>
        <v>0</v>
      </c>
      <c r="DC1064">
        <f>ROUND((ROUND(AT1064*AG1064,2)*ROUND((1.25*1.15),7)),2)</f>
        <v>0</v>
      </c>
    </row>
    <row r="1065" spans="1:107" x14ac:dyDescent="0.2">
      <c r="A1065">
        <f>ROW(Source!A588)</f>
        <v>588</v>
      </c>
      <c r="B1065">
        <v>53551706</v>
      </c>
      <c r="C1065">
        <v>53554083</v>
      </c>
      <c r="D1065">
        <v>29172556</v>
      </c>
      <c r="E1065">
        <v>1</v>
      </c>
      <c r="F1065">
        <v>1</v>
      </c>
      <c r="G1065">
        <v>1</v>
      </c>
      <c r="H1065">
        <v>2</v>
      </c>
      <c r="I1065" t="s">
        <v>1647</v>
      </c>
      <c r="J1065" t="s">
        <v>1667</v>
      </c>
      <c r="K1065" t="s">
        <v>1649</v>
      </c>
      <c r="L1065">
        <v>1368</v>
      </c>
      <c r="N1065">
        <v>1011</v>
      </c>
      <c r="O1065" t="s">
        <v>1494</v>
      </c>
      <c r="P1065" t="s">
        <v>1494</v>
      </c>
      <c r="Q1065">
        <v>1</v>
      </c>
      <c r="W1065">
        <v>0</v>
      </c>
      <c r="X1065">
        <v>344519037</v>
      </c>
      <c r="Y1065">
        <v>1.0924999999999998</v>
      </c>
      <c r="AA1065">
        <v>0</v>
      </c>
      <c r="AB1065">
        <v>31.26</v>
      </c>
      <c r="AC1065">
        <v>13.5</v>
      </c>
      <c r="AD1065">
        <v>0</v>
      </c>
      <c r="AE1065">
        <v>0</v>
      </c>
      <c r="AF1065">
        <v>31.26</v>
      </c>
      <c r="AG1065">
        <v>13.5</v>
      </c>
      <c r="AH1065">
        <v>0</v>
      </c>
      <c r="AI1065">
        <v>1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1</v>
      </c>
      <c r="AQ1065">
        <v>0</v>
      </c>
      <c r="AR1065">
        <v>0</v>
      </c>
      <c r="AS1065" t="s">
        <v>3</v>
      </c>
      <c r="AT1065">
        <v>0.76</v>
      </c>
      <c r="AU1065" t="s">
        <v>61</v>
      </c>
      <c r="AV1065">
        <v>0</v>
      </c>
      <c r="AW1065">
        <v>2</v>
      </c>
      <c r="AX1065">
        <v>53554093</v>
      </c>
      <c r="AY1065">
        <v>1</v>
      </c>
      <c r="AZ1065">
        <v>6144</v>
      </c>
      <c r="BA1065">
        <v>981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Y1065*Source!I588</f>
        <v>0.38641724999999993</v>
      </c>
      <c r="CY1065">
        <f>AB1065</f>
        <v>31.26</v>
      </c>
      <c r="CZ1065">
        <f>AF1065</f>
        <v>31.26</v>
      </c>
      <c r="DA1065">
        <f>AJ1065</f>
        <v>1</v>
      </c>
      <c r="DB1065">
        <f>ROUND((ROUND(AT1065*CZ1065,2)*ROUND((1.25*1.15),7)),2)</f>
        <v>34.159999999999997</v>
      </c>
      <c r="DC1065">
        <f>ROUND((ROUND(AT1065*AG1065,2)*ROUND((1.25*1.15),7)),2)</f>
        <v>14.75</v>
      </c>
    </row>
    <row r="1066" spans="1:107" x14ac:dyDescent="0.2">
      <c r="A1066">
        <f>ROW(Source!A588)</f>
        <v>588</v>
      </c>
      <c r="B1066">
        <v>53551706</v>
      </c>
      <c r="C1066">
        <v>53554083</v>
      </c>
      <c r="D1066">
        <v>29174500</v>
      </c>
      <c r="E1066">
        <v>1</v>
      </c>
      <c r="F1066">
        <v>1</v>
      </c>
      <c r="G1066">
        <v>1</v>
      </c>
      <c r="H1066">
        <v>2</v>
      </c>
      <c r="I1066" t="s">
        <v>1681</v>
      </c>
      <c r="J1066" t="s">
        <v>1682</v>
      </c>
      <c r="K1066" t="s">
        <v>1683</v>
      </c>
      <c r="L1066">
        <v>1368</v>
      </c>
      <c r="N1066">
        <v>1011</v>
      </c>
      <c r="O1066" t="s">
        <v>1494</v>
      </c>
      <c r="P1066" t="s">
        <v>1494</v>
      </c>
      <c r="Q1066">
        <v>1</v>
      </c>
      <c r="W1066">
        <v>0</v>
      </c>
      <c r="X1066">
        <v>-1867053656</v>
      </c>
      <c r="Y1066">
        <v>7.6906249999999998</v>
      </c>
      <c r="AA1066">
        <v>0</v>
      </c>
      <c r="AB1066">
        <v>1.95</v>
      </c>
      <c r="AC1066">
        <v>0</v>
      </c>
      <c r="AD1066">
        <v>0</v>
      </c>
      <c r="AE1066">
        <v>0</v>
      </c>
      <c r="AF1066">
        <v>1.95</v>
      </c>
      <c r="AG1066">
        <v>0</v>
      </c>
      <c r="AH1066">
        <v>0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1</v>
      </c>
      <c r="AQ1066">
        <v>0</v>
      </c>
      <c r="AR1066">
        <v>0</v>
      </c>
      <c r="AS1066" t="s">
        <v>3</v>
      </c>
      <c r="AT1066">
        <v>5.35</v>
      </c>
      <c r="AU1066" t="s">
        <v>61</v>
      </c>
      <c r="AV1066">
        <v>0</v>
      </c>
      <c r="AW1066">
        <v>2</v>
      </c>
      <c r="AX1066">
        <v>53554094</v>
      </c>
      <c r="AY1066">
        <v>1</v>
      </c>
      <c r="AZ1066">
        <v>6144</v>
      </c>
      <c r="BA1066">
        <v>982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Y1066*Source!I588</f>
        <v>2.7201740624999999</v>
      </c>
      <c r="CY1066">
        <f>AB1066</f>
        <v>1.95</v>
      </c>
      <c r="CZ1066">
        <f>AF1066</f>
        <v>1.95</v>
      </c>
      <c r="DA1066">
        <f>AJ1066</f>
        <v>1</v>
      </c>
      <c r="DB1066">
        <f>ROUND((ROUND(AT1066*CZ1066,2)*ROUND((1.25*1.15),7)),2)</f>
        <v>14.99</v>
      </c>
      <c r="DC1066">
        <f>ROUND((ROUND(AT1066*AG1066,2)*ROUND((1.25*1.15),7)),2)</f>
        <v>0</v>
      </c>
    </row>
    <row r="1067" spans="1:107" x14ac:dyDescent="0.2">
      <c r="A1067">
        <f>ROW(Source!A588)</f>
        <v>588</v>
      </c>
      <c r="B1067">
        <v>53551706</v>
      </c>
      <c r="C1067">
        <v>53554083</v>
      </c>
      <c r="D1067">
        <v>29174913</v>
      </c>
      <c r="E1067">
        <v>1</v>
      </c>
      <c r="F1067">
        <v>1</v>
      </c>
      <c r="G1067">
        <v>1</v>
      </c>
      <c r="H1067">
        <v>2</v>
      </c>
      <c r="I1067" t="s">
        <v>1513</v>
      </c>
      <c r="J1067" t="s">
        <v>1514</v>
      </c>
      <c r="K1067" t="s">
        <v>1515</v>
      </c>
      <c r="L1067">
        <v>1368</v>
      </c>
      <c r="N1067">
        <v>1011</v>
      </c>
      <c r="O1067" t="s">
        <v>1494</v>
      </c>
      <c r="P1067" t="s">
        <v>1494</v>
      </c>
      <c r="Q1067">
        <v>1</v>
      </c>
      <c r="W1067">
        <v>0</v>
      </c>
      <c r="X1067">
        <v>1230759911</v>
      </c>
      <c r="Y1067">
        <v>6.5837499999999993</v>
      </c>
      <c r="AA1067">
        <v>0</v>
      </c>
      <c r="AB1067">
        <v>87.17</v>
      </c>
      <c r="AC1067">
        <v>11.6</v>
      </c>
      <c r="AD1067">
        <v>0</v>
      </c>
      <c r="AE1067">
        <v>0</v>
      </c>
      <c r="AF1067">
        <v>87.17</v>
      </c>
      <c r="AG1067">
        <v>11.6</v>
      </c>
      <c r="AH1067">
        <v>0</v>
      </c>
      <c r="AI1067">
        <v>1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1</v>
      </c>
      <c r="AQ1067">
        <v>0</v>
      </c>
      <c r="AR1067">
        <v>0</v>
      </c>
      <c r="AS1067" t="s">
        <v>3</v>
      </c>
      <c r="AT1067">
        <v>4.58</v>
      </c>
      <c r="AU1067" t="s">
        <v>61</v>
      </c>
      <c r="AV1067">
        <v>0</v>
      </c>
      <c r="AW1067">
        <v>2</v>
      </c>
      <c r="AX1067">
        <v>53554095</v>
      </c>
      <c r="AY1067">
        <v>1</v>
      </c>
      <c r="AZ1067">
        <v>6144</v>
      </c>
      <c r="BA1067">
        <v>983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Y1067*Source!I588</f>
        <v>2.328672375</v>
      </c>
      <c r="CY1067">
        <f>AB1067</f>
        <v>87.17</v>
      </c>
      <c r="CZ1067">
        <f>AF1067</f>
        <v>87.17</v>
      </c>
      <c r="DA1067">
        <f>AJ1067</f>
        <v>1</v>
      </c>
      <c r="DB1067">
        <f>ROUND((ROUND(AT1067*CZ1067,2)*ROUND((1.25*1.15),7)),2)</f>
        <v>573.91</v>
      </c>
      <c r="DC1067">
        <f>ROUND((ROUND(AT1067*AG1067,2)*ROUND((1.25*1.15),7)),2)</f>
        <v>76.37</v>
      </c>
    </row>
    <row r="1068" spans="1:107" x14ac:dyDescent="0.2">
      <c r="A1068">
        <f>ROW(Source!A588)</f>
        <v>588</v>
      </c>
      <c r="B1068">
        <v>53551706</v>
      </c>
      <c r="C1068">
        <v>53554083</v>
      </c>
      <c r="D1068">
        <v>29109662</v>
      </c>
      <c r="E1068">
        <v>1</v>
      </c>
      <c r="F1068">
        <v>1</v>
      </c>
      <c r="G1068">
        <v>1</v>
      </c>
      <c r="H1068">
        <v>3</v>
      </c>
      <c r="I1068" t="s">
        <v>680</v>
      </c>
      <c r="J1068" t="s">
        <v>682</v>
      </c>
      <c r="K1068" t="s">
        <v>681</v>
      </c>
      <c r="L1068">
        <v>1327</v>
      </c>
      <c r="N1068">
        <v>1005</v>
      </c>
      <c r="O1068" t="s">
        <v>128</v>
      </c>
      <c r="P1068" t="s">
        <v>128</v>
      </c>
      <c r="Q1068">
        <v>1</v>
      </c>
      <c r="W1068">
        <v>1</v>
      </c>
      <c r="X1068">
        <v>1707226279</v>
      </c>
      <c r="Y1068">
        <v>-103</v>
      </c>
      <c r="AA1068">
        <v>29</v>
      </c>
      <c r="AB1068">
        <v>0</v>
      </c>
      <c r="AC1068">
        <v>0</v>
      </c>
      <c r="AD1068">
        <v>0</v>
      </c>
      <c r="AE1068">
        <v>29</v>
      </c>
      <c r="AF1068">
        <v>0</v>
      </c>
      <c r="AG1068">
        <v>0</v>
      </c>
      <c r="AH1068">
        <v>0</v>
      </c>
      <c r="AI1068">
        <v>1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-103</v>
      </c>
      <c r="AU1068" t="s">
        <v>3</v>
      </c>
      <c r="AV1068">
        <v>0</v>
      </c>
      <c r="AW1068">
        <v>1</v>
      </c>
      <c r="AX1068">
        <v>-1</v>
      </c>
      <c r="AY1068">
        <v>0</v>
      </c>
      <c r="AZ1068">
        <v>0</v>
      </c>
      <c r="BA1068" t="s">
        <v>3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Y1068*Source!I588</f>
        <v>-36.431100000000001</v>
      </c>
      <c r="CY1068">
        <f>AA1068</f>
        <v>29</v>
      </c>
      <c r="CZ1068">
        <f>AE1068</f>
        <v>29</v>
      </c>
      <c r="DA1068">
        <f>AI1068</f>
        <v>1</v>
      </c>
      <c r="DB1068">
        <f>ROUND(ROUND(AT1068*CZ1068,2),2)</f>
        <v>-2987</v>
      </c>
      <c r="DC1068">
        <f>ROUND(ROUND(AT1068*AG1068,2),2)</f>
        <v>0</v>
      </c>
    </row>
    <row r="1069" spans="1:107" x14ac:dyDescent="0.2">
      <c r="A1069">
        <f>ROW(Source!A588)</f>
        <v>588</v>
      </c>
      <c r="B1069">
        <v>53551706</v>
      </c>
      <c r="C1069">
        <v>53554083</v>
      </c>
      <c r="D1069">
        <v>0</v>
      </c>
      <c r="E1069">
        <v>0</v>
      </c>
      <c r="F1069">
        <v>1</v>
      </c>
      <c r="G1069">
        <v>1</v>
      </c>
      <c r="H1069">
        <v>3</v>
      </c>
      <c r="I1069" t="s">
        <v>714</v>
      </c>
      <c r="J1069" t="s">
        <v>3</v>
      </c>
      <c r="K1069" t="s">
        <v>715</v>
      </c>
      <c r="L1069">
        <v>1327</v>
      </c>
      <c r="N1069">
        <v>1005</v>
      </c>
      <c r="O1069" t="s">
        <v>128</v>
      </c>
      <c r="P1069" t="s">
        <v>128</v>
      </c>
      <c r="Q1069">
        <v>1</v>
      </c>
      <c r="W1069">
        <v>0</v>
      </c>
      <c r="X1069">
        <v>-718442095</v>
      </c>
      <c r="Y1069">
        <v>103</v>
      </c>
      <c r="AA1069">
        <v>1956.67</v>
      </c>
      <c r="AB1069">
        <v>0</v>
      </c>
      <c r="AC1069">
        <v>0</v>
      </c>
      <c r="AD1069">
        <v>0</v>
      </c>
      <c r="AE1069">
        <v>1956.67</v>
      </c>
      <c r="AF1069">
        <v>0</v>
      </c>
      <c r="AG1069">
        <v>0</v>
      </c>
      <c r="AH1069">
        <v>0</v>
      </c>
      <c r="AI1069">
        <v>1</v>
      </c>
      <c r="AJ1069">
        <v>1</v>
      </c>
      <c r="AK1069">
        <v>1</v>
      </c>
      <c r="AL1069">
        <v>1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 t="s">
        <v>3</v>
      </c>
      <c r="AT1069">
        <v>103</v>
      </c>
      <c r="AU1069" t="s">
        <v>3</v>
      </c>
      <c r="AV1069">
        <v>0</v>
      </c>
      <c r="AW1069">
        <v>1</v>
      </c>
      <c r="AX1069">
        <v>-1</v>
      </c>
      <c r="AY1069">
        <v>0</v>
      </c>
      <c r="AZ1069">
        <v>0</v>
      </c>
      <c r="BA1069" t="s">
        <v>3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Y1069*Source!I588</f>
        <v>36.431100000000001</v>
      </c>
      <c r="CY1069">
        <f>AA1069</f>
        <v>1956.67</v>
      </c>
      <c r="CZ1069">
        <f>AE1069</f>
        <v>1956.67</v>
      </c>
      <c r="DA1069">
        <f>AI1069</f>
        <v>1</v>
      </c>
      <c r="DB1069">
        <f>ROUND(ROUND(AT1069*CZ1069,2),2)</f>
        <v>201537.01</v>
      </c>
      <c r="DC1069">
        <f>ROUND(ROUND(AT1069*AG1069,2),2)</f>
        <v>0</v>
      </c>
    </row>
    <row r="1070" spans="1:107" x14ac:dyDescent="0.2">
      <c r="A1070">
        <f>ROW(Source!A589)</f>
        <v>589</v>
      </c>
      <c r="B1070">
        <v>53551707</v>
      </c>
      <c r="C1070">
        <v>53554083</v>
      </c>
      <c r="D1070">
        <v>18407546</v>
      </c>
      <c r="E1070">
        <v>1</v>
      </c>
      <c r="F1070">
        <v>1</v>
      </c>
      <c r="G1070">
        <v>1</v>
      </c>
      <c r="H1070">
        <v>1</v>
      </c>
      <c r="I1070" t="s">
        <v>1645</v>
      </c>
      <c r="J1070" t="s">
        <v>3</v>
      </c>
      <c r="K1070" t="s">
        <v>1646</v>
      </c>
      <c r="L1070">
        <v>1369</v>
      </c>
      <c r="N1070">
        <v>1013</v>
      </c>
      <c r="O1070" t="s">
        <v>1486</v>
      </c>
      <c r="P1070" t="s">
        <v>1486</v>
      </c>
      <c r="Q1070">
        <v>1</v>
      </c>
      <c r="W1070">
        <v>0</v>
      </c>
      <c r="X1070">
        <v>1709986911</v>
      </c>
      <c r="Y1070">
        <v>135.50334999999995</v>
      </c>
      <c r="AA1070">
        <v>0</v>
      </c>
      <c r="AB1070">
        <v>0</v>
      </c>
      <c r="AC1070">
        <v>0</v>
      </c>
      <c r="AD1070">
        <v>331.26</v>
      </c>
      <c r="AE1070">
        <v>0</v>
      </c>
      <c r="AF1070">
        <v>0</v>
      </c>
      <c r="AG1070">
        <v>0</v>
      </c>
      <c r="AH1070">
        <v>331.26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1</v>
      </c>
      <c r="AQ1070">
        <v>0</v>
      </c>
      <c r="AR1070">
        <v>0</v>
      </c>
      <c r="AS1070" t="s">
        <v>3</v>
      </c>
      <c r="AT1070">
        <v>102.46</v>
      </c>
      <c r="AU1070" t="s">
        <v>62</v>
      </c>
      <c r="AV1070">
        <v>1</v>
      </c>
      <c r="AW1070">
        <v>2</v>
      </c>
      <c r="AX1070">
        <v>53554091</v>
      </c>
      <c r="AY1070">
        <v>2</v>
      </c>
      <c r="AZ1070">
        <v>137216</v>
      </c>
      <c r="BA1070">
        <v>985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Y1070*Source!I589</f>
        <v>47.927534894999987</v>
      </c>
      <c r="CY1070">
        <f>AD1070</f>
        <v>331.26</v>
      </c>
      <c r="CZ1070">
        <f>AH1070</f>
        <v>331.26</v>
      </c>
      <c r="DA1070">
        <f>AL1070</f>
        <v>1</v>
      </c>
      <c r="DB1070">
        <f>ROUND((ROUND(AT1070*CZ1070,2)*ROUND((1.15*1.15),7)),2)</f>
        <v>44886.84</v>
      </c>
      <c r="DC1070">
        <f>ROUND((ROUND(AT1070*AG1070,2)*ROUND((1.15*1.15),7)),2)</f>
        <v>0</v>
      </c>
    </row>
    <row r="1071" spans="1:107" x14ac:dyDescent="0.2">
      <c r="A1071">
        <f>ROW(Source!A589)</f>
        <v>589</v>
      </c>
      <c r="B1071">
        <v>53551707</v>
      </c>
      <c r="C1071">
        <v>53554083</v>
      </c>
      <c r="D1071">
        <v>121548</v>
      </c>
      <c r="E1071">
        <v>1</v>
      </c>
      <c r="F1071">
        <v>1</v>
      </c>
      <c r="G1071">
        <v>1</v>
      </c>
      <c r="H1071">
        <v>1</v>
      </c>
      <c r="I1071" t="s">
        <v>31</v>
      </c>
      <c r="J1071" t="s">
        <v>3</v>
      </c>
      <c r="K1071" t="s">
        <v>1489</v>
      </c>
      <c r="L1071">
        <v>608254</v>
      </c>
      <c r="N1071">
        <v>1013</v>
      </c>
      <c r="O1071" t="s">
        <v>1490</v>
      </c>
      <c r="P1071" t="s">
        <v>1490</v>
      </c>
      <c r="Q1071">
        <v>1</v>
      </c>
      <c r="W1071">
        <v>0</v>
      </c>
      <c r="X1071">
        <v>-185737400</v>
      </c>
      <c r="Y1071">
        <v>1.0924999999999998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1</v>
      </c>
      <c r="AQ1071">
        <v>0</v>
      </c>
      <c r="AR1071">
        <v>0</v>
      </c>
      <c r="AS1071" t="s">
        <v>3</v>
      </c>
      <c r="AT1071">
        <v>0.76</v>
      </c>
      <c r="AU1071" t="s">
        <v>61</v>
      </c>
      <c r="AV1071">
        <v>2</v>
      </c>
      <c r="AW1071">
        <v>2</v>
      </c>
      <c r="AX1071">
        <v>53554092</v>
      </c>
      <c r="AY1071">
        <v>1</v>
      </c>
      <c r="AZ1071">
        <v>6144</v>
      </c>
      <c r="BA1071">
        <v>986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Y1071*Source!I589</f>
        <v>0.38641724999999993</v>
      </c>
      <c r="CY1071">
        <f>AD1071</f>
        <v>0</v>
      </c>
      <c r="CZ1071">
        <f>AH1071</f>
        <v>0</v>
      </c>
      <c r="DA1071">
        <f>AL1071</f>
        <v>1</v>
      </c>
      <c r="DB1071">
        <f>ROUND((ROUND(AT1071*CZ1071,2)*ROUND((1.25*1.15),7)),2)</f>
        <v>0</v>
      </c>
      <c r="DC1071">
        <f>ROUND((ROUND(AT1071*AG1071,2)*ROUND((1.25*1.15),7)),2)</f>
        <v>0</v>
      </c>
    </row>
    <row r="1072" spans="1:107" x14ac:dyDescent="0.2">
      <c r="A1072">
        <f>ROW(Source!A589)</f>
        <v>589</v>
      </c>
      <c r="B1072">
        <v>53551707</v>
      </c>
      <c r="C1072">
        <v>53554083</v>
      </c>
      <c r="D1072">
        <v>29172556</v>
      </c>
      <c r="E1072">
        <v>1</v>
      </c>
      <c r="F1072">
        <v>1</v>
      </c>
      <c r="G1072">
        <v>1</v>
      </c>
      <c r="H1072">
        <v>2</v>
      </c>
      <c r="I1072" t="s">
        <v>1647</v>
      </c>
      <c r="J1072" t="s">
        <v>1667</v>
      </c>
      <c r="K1072" t="s">
        <v>1649</v>
      </c>
      <c r="L1072">
        <v>1368</v>
      </c>
      <c r="N1072">
        <v>1011</v>
      </c>
      <c r="O1072" t="s">
        <v>1494</v>
      </c>
      <c r="P1072" t="s">
        <v>1494</v>
      </c>
      <c r="Q1072">
        <v>1</v>
      </c>
      <c r="W1072">
        <v>0</v>
      </c>
      <c r="X1072">
        <v>344519037</v>
      </c>
      <c r="Y1072">
        <v>1.0924999999999998</v>
      </c>
      <c r="AA1072">
        <v>0</v>
      </c>
      <c r="AB1072">
        <v>31.26</v>
      </c>
      <c r="AC1072">
        <v>13.5</v>
      </c>
      <c r="AD1072">
        <v>0</v>
      </c>
      <c r="AE1072">
        <v>0</v>
      </c>
      <c r="AF1072">
        <v>31.26</v>
      </c>
      <c r="AG1072">
        <v>13.5</v>
      </c>
      <c r="AH1072">
        <v>0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1</v>
      </c>
      <c r="AQ1072">
        <v>0</v>
      </c>
      <c r="AR1072">
        <v>0</v>
      </c>
      <c r="AS1072" t="s">
        <v>3</v>
      </c>
      <c r="AT1072">
        <v>0.76</v>
      </c>
      <c r="AU1072" t="s">
        <v>61</v>
      </c>
      <c r="AV1072">
        <v>0</v>
      </c>
      <c r="AW1072">
        <v>2</v>
      </c>
      <c r="AX1072">
        <v>53554093</v>
      </c>
      <c r="AY1072">
        <v>1</v>
      </c>
      <c r="AZ1072">
        <v>6144</v>
      </c>
      <c r="BA1072">
        <v>987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Y1072*Source!I589</f>
        <v>0.38641724999999993</v>
      </c>
      <c r="CY1072">
        <f>AB1072</f>
        <v>31.26</v>
      </c>
      <c r="CZ1072">
        <f>AF1072</f>
        <v>31.26</v>
      </c>
      <c r="DA1072">
        <f>AJ1072</f>
        <v>1</v>
      </c>
      <c r="DB1072">
        <f>ROUND((ROUND(AT1072*CZ1072,2)*ROUND((1.25*1.15),7)),2)</f>
        <v>34.159999999999997</v>
      </c>
      <c r="DC1072">
        <f>ROUND((ROUND(AT1072*AG1072,2)*ROUND((1.25*1.15),7)),2)</f>
        <v>14.75</v>
      </c>
    </row>
    <row r="1073" spans="1:107" x14ac:dyDescent="0.2">
      <c r="A1073">
        <f>ROW(Source!A589)</f>
        <v>589</v>
      </c>
      <c r="B1073">
        <v>53551707</v>
      </c>
      <c r="C1073">
        <v>53554083</v>
      </c>
      <c r="D1073">
        <v>29174500</v>
      </c>
      <c r="E1073">
        <v>1</v>
      </c>
      <c r="F1073">
        <v>1</v>
      </c>
      <c r="G1073">
        <v>1</v>
      </c>
      <c r="H1073">
        <v>2</v>
      </c>
      <c r="I1073" t="s">
        <v>1681</v>
      </c>
      <c r="J1073" t="s">
        <v>1682</v>
      </c>
      <c r="K1073" t="s">
        <v>1683</v>
      </c>
      <c r="L1073">
        <v>1368</v>
      </c>
      <c r="N1073">
        <v>1011</v>
      </c>
      <c r="O1073" t="s">
        <v>1494</v>
      </c>
      <c r="P1073" t="s">
        <v>1494</v>
      </c>
      <c r="Q1073">
        <v>1</v>
      </c>
      <c r="W1073">
        <v>0</v>
      </c>
      <c r="X1073">
        <v>-1867053656</v>
      </c>
      <c r="Y1073">
        <v>7.6906249999999998</v>
      </c>
      <c r="AA1073">
        <v>0</v>
      </c>
      <c r="AB1073">
        <v>1.95</v>
      </c>
      <c r="AC1073">
        <v>0</v>
      </c>
      <c r="AD1073">
        <v>0</v>
      </c>
      <c r="AE1073">
        <v>0</v>
      </c>
      <c r="AF1073">
        <v>1.95</v>
      </c>
      <c r="AG1073">
        <v>0</v>
      </c>
      <c r="AH1073">
        <v>0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1</v>
      </c>
      <c r="AQ1073">
        <v>0</v>
      </c>
      <c r="AR1073">
        <v>0</v>
      </c>
      <c r="AS1073" t="s">
        <v>3</v>
      </c>
      <c r="AT1073">
        <v>5.35</v>
      </c>
      <c r="AU1073" t="s">
        <v>61</v>
      </c>
      <c r="AV1073">
        <v>0</v>
      </c>
      <c r="AW1073">
        <v>2</v>
      </c>
      <c r="AX1073">
        <v>53554094</v>
      </c>
      <c r="AY1073">
        <v>1</v>
      </c>
      <c r="AZ1073">
        <v>6144</v>
      </c>
      <c r="BA1073">
        <v>988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Y1073*Source!I589</f>
        <v>2.7201740624999999</v>
      </c>
      <c r="CY1073">
        <f>AB1073</f>
        <v>1.95</v>
      </c>
      <c r="CZ1073">
        <f>AF1073</f>
        <v>1.95</v>
      </c>
      <c r="DA1073">
        <f>AJ1073</f>
        <v>1</v>
      </c>
      <c r="DB1073">
        <f>ROUND((ROUND(AT1073*CZ1073,2)*ROUND((1.25*1.15),7)),2)</f>
        <v>14.99</v>
      </c>
      <c r="DC1073">
        <f>ROUND((ROUND(AT1073*AG1073,2)*ROUND((1.25*1.15),7)),2)</f>
        <v>0</v>
      </c>
    </row>
    <row r="1074" spans="1:107" x14ac:dyDescent="0.2">
      <c r="A1074">
        <f>ROW(Source!A589)</f>
        <v>589</v>
      </c>
      <c r="B1074">
        <v>53551707</v>
      </c>
      <c r="C1074">
        <v>53554083</v>
      </c>
      <c r="D1074">
        <v>29174913</v>
      </c>
      <c r="E1074">
        <v>1</v>
      </c>
      <c r="F1074">
        <v>1</v>
      </c>
      <c r="G1074">
        <v>1</v>
      </c>
      <c r="H1074">
        <v>2</v>
      </c>
      <c r="I1074" t="s">
        <v>1513</v>
      </c>
      <c r="J1074" t="s">
        <v>1514</v>
      </c>
      <c r="K1074" t="s">
        <v>1515</v>
      </c>
      <c r="L1074">
        <v>1368</v>
      </c>
      <c r="N1074">
        <v>1011</v>
      </c>
      <c r="O1074" t="s">
        <v>1494</v>
      </c>
      <c r="P1074" t="s">
        <v>1494</v>
      </c>
      <c r="Q1074">
        <v>1</v>
      </c>
      <c r="W1074">
        <v>0</v>
      </c>
      <c r="X1074">
        <v>1230759911</v>
      </c>
      <c r="Y1074">
        <v>6.5837499999999993</v>
      </c>
      <c r="AA1074">
        <v>0</v>
      </c>
      <c r="AB1074">
        <v>87.17</v>
      </c>
      <c r="AC1074">
        <v>11.6</v>
      </c>
      <c r="AD1074">
        <v>0</v>
      </c>
      <c r="AE1074">
        <v>0</v>
      </c>
      <c r="AF1074">
        <v>87.17</v>
      </c>
      <c r="AG1074">
        <v>11.6</v>
      </c>
      <c r="AH1074">
        <v>0</v>
      </c>
      <c r="AI1074">
        <v>1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1</v>
      </c>
      <c r="AQ1074">
        <v>0</v>
      </c>
      <c r="AR1074">
        <v>0</v>
      </c>
      <c r="AS1074" t="s">
        <v>3</v>
      </c>
      <c r="AT1074">
        <v>4.58</v>
      </c>
      <c r="AU1074" t="s">
        <v>61</v>
      </c>
      <c r="AV1074">
        <v>0</v>
      </c>
      <c r="AW1074">
        <v>2</v>
      </c>
      <c r="AX1074">
        <v>53554095</v>
      </c>
      <c r="AY1074">
        <v>1</v>
      </c>
      <c r="AZ1074">
        <v>6144</v>
      </c>
      <c r="BA1074">
        <v>989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Y1074*Source!I589</f>
        <v>2.328672375</v>
      </c>
      <c r="CY1074">
        <f>AB1074</f>
        <v>87.17</v>
      </c>
      <c r="CZ1074">
        <f>AF1074</f>
        <v>87.17</v>
      </c>
      <c r="DA1074">
        <f>AJ1074</f>
        <v>1</v>
      </c>
      <c r="DB1074">
        <f>ROUND((ROUND(AT1074*CZ1074,2)*ROUND((1.25*1.15),7)),2)</f>
        <v>573.91</v>
      </c>
      <c r="DC1074">
        <f>ROUND((ROUND(AT1074*AG1074,2)*ROUND((1.25*1.15),7)),2)</f>
        <v>76.37</v>
      </c>
    </row>
    <row r="1075" spans="1:107" x14ac:dyDescent="0.2">
      <c r="A1075">
        <f>ROW(Source!A589)</f>
        <v>589</v>
      </c>
      <c r="B1075">
        <v>53551707</v>
      </c>
      <c r="C1075">
        <v>53554083</v>
      </c>
      <c r="D1075">
        <v>29109662</v>
      </c>
      <c r="E1075">
        <v>1</v>
      </c>
      <c r="F1075">
        <v>1</v>
      </c>
      <c r="G1075">
        <v>1</v>
      </c>
      <c r="H1075">
        <v>3</v>
      </c>
      <c r="I1075" t="s">
        <v>680</v>
      </c>
      <c r="J1075" t="s">
        <v>682</v>
      </c>
      <c r="K1075" t="s">
        <v>681</v>
      </c>
      <c r="L1075">
        <v>1327</v>
      </c>
      <c r="N1075">
        <v>1005</v>
      </c>
      <c r="O1075" t="s">
        <v>128</v>
      </c>
      <c r="P1075" t="s">
        <v>128</v>
      </c>
      <c r="Q1075">
        <v>1</v>
      </c>
      <c r="W1075">
        <v>1</v>
      </c>
      <c r="X1075">
        <v>1707226279</v>
      </c>
      <c r="Y1075">
        <v>-103</v>
      </c>
      <c r="AA1075">
        <v>234.32</v>
      </c>
      <c r="AB1075">
        <v>0</v>
      </c>
      <c r="AC1075">
        <v>0</v>
      </c>
      <c r="AD1075">
        <v>0</v>
      </c>
      <c r="AE1075">
        <v>29</v>
      </c>
      <c r="AF1075">
        <v>0</v>
      </c>
      <c r="AG1075">
        <v>0</v>
      </c>
      <c r="AH1075">
        <v>0</v>
      </c>
      <c r="AI1075">
        <v>8.08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-103</v>
      </c>
      <c r="AU1075" t="s">
        <v>3</v>
      </c>
      <c r="AV1075">
        <v>0</v>
      </c>
      <c r="AW1075">
        <v>1</v>
      </c>
      <c r="AX1075">
        <v>-1</v>
      </c>
      <c r="AY1075">
        <v>0</v>
      </c>
      <c r="AZ1075">
        <v>0</v>
      </c>
      <c r="BA1075" t="s">
        <v>3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Y1075*Source!I589</f>
        <v>-36.431100000000001</v>
      </c>
      <c r="CY1075">
        <f>AA1075</f>
        <v>234.32</v>
      </c>
      <c r="CZ1075">
        <f>AE1075</f>
        <v>29</v>
      </c>
      <c r="DA1075">
        <f>AI1075</f>
        <v>8.08</v>
      </c>
      <c r="DB1075">
        <f>ROUND(ROUND(AT1075*CZ1075,2),2)</f>
        <v>-2987</v>
      </c>
      <c r="DC1075">
        <f>ROUND(ROUND(AT1075*AG1075,2),2)</f>
        <v>0</v>
      </c>
    </row>
    <row r="1076" spans="1:107" x14ac:dyDescent="0.2">
      <c r="A1076">
        <f>ROW(Source!A589)</f>
        <v>589</v>
      </c>
      <c r="B1076">
        <v>53551707</v>
      </c>
      <c r="C1076">
        <v>53554083</v>
      </c>
      <c r="D1076">
        <v>0</v>
      </c>
      <c r="E1076">
        <v>0</v>
      </c>
      <c r="F1076">
        <v>1</v>
      </c>
      <c r="G1076">
        <v>1</v>
      </c>
      <c r="H1076">
        <v>3</v>
      </c>
      <c r="I1076" t="s">
        <v>714</v>
      </c>
      <c r="J1076" t="s">
        <v>3</v>
      </c>
      <c r="K1076" t="s">
        <v>715</v>
      </c>
      <c r="L1076">
        <v>1327</v>
      </c>
      <c r="N1076">
        <v>1005</v>
      </c>
      <c r="O1076" t="s">
        <v>128</v>
      </c>
      <c r="P1076" t="s">
        <v>128</v>
      </c>
      <c r="Q1076">
        <v>1</v>
      </c>
      <c r="W1076">
        <v>0</v>
      </c>
      <c r="X1076">
        <v>-718442095</v>
      </c>
      <c r="Y1076">
        <v>103</v>
      </c>
      <c r="AA1076">
        <v>12254.21</v>
      </c>
      <c r="AB1076">
        <v>0</v>
      </c>
      <c r="AC1076">
        <v>0</v>
      </c>
      <c r="AD1076">
        <v>0</v>
      </c>
      <c r="AE1076">
        <v>1995.8000000000002</v>
      </c>
      <c r="AF1076">
        <v>0</v>
      </c>
      <c r="AG1076">
        <v>0</v>
      </c>
      <c r="AH1076">
        <v>0</v>
      </c>
      <c r="AI1076">
        <v>6.14</v>
      </c>
      <c r="AJ1076">
        <v>1</v>
      </c>
      <c r="AK1076">
        <v>1</v>
      </c>
      <c r="AL1076">
        <v>1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 t="s">
        <v>3</v>
      </c>
      <c r="AT1076">
        <v>103</v>
      </c>
      <c r="AU1076" t="s">
        <v>3</v>
      </c>
      <c r="AV1076">
        <v>0</v>
      </c>
      <c r="AW1076">
        <v>1</v>
      </c>
      <c r="AX1076">
        <v>-1</v>
      </c>
      <c r="AY1076">
        <v>0</v>
      </c>
      <c r="AZ1076">
        <v>0</v>
      </c>
      <c r="BA1076" t="s">
        <v>3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Y1076*Source!I589</f>
        <v>36.431100000000001</v>
      </c>
      <c r="CY1076">
        <f>AA1076</f>
        <v>12254.21</v>
      </c>
      <c r="CZ1076">
        <f>AE1076</f>
        <v>1995.8000000000002</v>
      </c>
      <c r="DA1076">
        <f>AI1076</f>
        <v>6.14</v>
      </c>
      <c r="DB1076">
        <f>ROUND(ROUND(AT1076*CZ1076,2),2)</f>
        <v>205567.4</v>
      </c>
      <c r="DC1076">
        <f>ROUND(ROUND(AT1076*AG1076,2),2)</f>
        <v>0</v>
      </c>
    </row>
    <row r="1077" spans="1:107" x14ac:dyDescent="0.2">
      <c r="A1077">
        <f>ROW(Source!A629)</f>
        <v>629</v>
      </c>
      <c r="B1077">
        <v>53551706</v>
      </c>
      <c r="C1077">
        <v>53554099</v>
      </c>
      <c r="D1077">
        <v>18409992</v>
      </c>
      <c r="E1077">
        <v>1</v>
      </c>
      <c r="F1077">
        <v>1</v>
      </c>
      <c r="G1077">
        <v>1</v>
      </c>
      <c r="H1077">
        <v>1</v>
      </c>
      <c r="I1077" t="s">
        <v>1864</v>
      </c>
      <c r="J1077" t="s">
        <v>3</v>
      </c>
      <c r="K1077" t="s">
        <v>1865</v>
      </c>
      <c r="L1077">
        <v>1369</v>
      </c>
      <c r="N1077">
        <v>1013</v>
      </c>
      <c r="O1077" t="s">
        <v>1486</v>
      </c>
      <c r="P1077" t="s">
        <v>1486</v>
      </c>
      <c r="Q1077">
        <v>1</v>
      </c>
      <c r="W1077">
        <v>0</v>
      </c>
      <c r="X1077">
        <v>-932636904</v>
      </c>
      <c r="Y1077">
        <v>119.49649999999998</v>
      </c>
      <c r="AA1077">
        <v>0</v>
      </c>
      <c r="AB1077">
        <v>0</v>
      </c>
      <c r="AC1077">
        <v>0</v>
      </c>
      <c r="AD1077">
        <v>285.08999999999997</v>
      </c>
      <c r="AE1077">
        <v>0</v>
      </c>
      <c r="AF1077">
        <v>0</v>
      </c>
      <c r="AG1077">
        <v>0</v>
      </c>
      <c r="AH1077">
        <v>285.08999999999997</v>
      </c>
      <c r="AI1077">
        <v>1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1</v>
      </c>
      <c r="AQ1077">
        <v>0</v>
      </c>
      <c r="AR1077">
        <v>0</v>
      </c>
      <c r="AS1077" t="s">
        <v>3</v>
      </c>
      <c r="AT1077">
        <v>103.91</v>
      </c>
      <c r="AU1077" t="s">
        <v>16</v>
      </c>
      <c r="AV1077">
        <v>1</v>
      </c>
      <c r="AW1077">
        <v>2</v>
      </c>
      <c r="AX1077">
        <v>53554104</v>
      </c>
      <c r="AY1077">
        <v>2</v>
      </c>
      <c r="AZ1077">
        <v>137216</v>
      </c>
      <c r="BA1077">
        <v>991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Y1077*Source!I629</f>
        <v>27.962180999999998</v>
      </c>
      <c r="CY1077">
        <f>AD1077</f>
        <v>285.08999999999997</v>
      </c>
      <c r="CZ1077">
        <f>AH1077</f>
        <v>285.08999999999997</v>
      </c>
      <c r="DA1077">
        <f>AL1077</f>
        <v>1</v>
      </c>
      <c r="DB1077">
        <f>ROUND((ROUND(AT1077*CZ1077,2)*ROUND(1.15,7)),2)</f>
        <v>34067.26</v>
      </c>
      <c r="DC1077">
        <f>ROUND((ROUND(AT1077*AG1077,2)*ROUND(1.15,7)),2)</f>
        <v>0</v>
      </c>
    </row>
    <row r="1078" spans="1:107" x14ac:dyDescent="0.2">
      <c r="A1078">
        <f>ROW(Source!A629)</f>
        <v>629</v>
      </c>
      <c r="B1078">
        <v>53551706</v>
      </c>
      <c r="C1078">
        <v>53554099</v>
      </c>
      <c r="D1078">
        <v>121548</v>
      </c>
      <c r="E1078">
        <v>1</v>
      </c>
      <c r="F1078">
        <v>1</v>
      </c>
      <c r="G1078">
        <v>1</v>
      </c>
      <c r="H1078">
        <v>1</v>
      </c>
      <c r="I1078" t="s">
        <v>31</v>
      </c>
      <c r="J1078" t="s">
        <v>3</v>
      </c>
      <c r="K1078" t="s">
        <v>1489</v>
      </c>
      <c r="L1078">
        <v>608254</v>
      </c>
      <c r="N1078">
        <v>1013</v>
      </c>
      <c r="O1078" t="s">
        <v>1490</v>
      </c>
      <c r="P1078" t="s">
        <v>1490</v>
      </c>
      <c r="Q1078">
        <v>1</v>
      </c>
      <c r="W1078">
        <v>0</v>
      </c>
      <c r="X1078">
        <v>-185737400</v>
      </c>
      <c r="Y1078">
        <v>8.9009999999999998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1</v>
      </c>
      <c r="AQ1078">
        <v>0</v>
      </c>
      <c r="AR1078">
        <v>0</v>
      </c>
      <c r="AS1078" t="s">
        <v>3</v>
      </c>
      <c r="AT1078">
        <v>7.74</v>
      </c>
      <c r="AU1078" t="s">
        <v>16</v>
      </c>
      <c r="AV1078">
        <v>2</v>
      </c>
      <c r="AW1078">
        <v>2</v>
      </c>
      <c r="AX1078">
        <v>53554105</v>
      </c>
      <c r="AY1078">
        <v>1</v>
      </c>
      <c r="AZ1078">
        <v>6144</v>
      </c>
      <c r="BA1078">
        <v>992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Y1078*Source!I629</f>
        <v>2.0828340000000001</v>
      </c>
      <c r="CY1078">
        <f>AD1078</f>
        <v>0</v>
      </c>
      <c r="CZ1078">
        <f>AH1078</f>
        <v>0</v>
      </c>
      <c r="DA1078">
        <f>AL1078</f>
        <v>1</v>
      </c>
      <c r="DB1078">
        <f>ROUND((ROUND(AT1078*CZ1078,2)*ROUND(1.15,7)),2)</f>
        <v>0</v>
      </c>
      <c r="DC1078">
        <f>ROUND((ROUND(AT1078*AG1078,2)*ROUND(1.15,7)),2)</f>
        <v>0</v>
      </c>
    </row>
    <row r="1079" spans="1:107" x14ac:dyDescent="0.2">
      <c r="A1079">
        <f>ROW(Source!A629)</f>
        <v>629</v>
      </c>
      <c r="B1079">
        <v>53551706</v>
      </c>
      <c r="C1079">
        <v>53554099</v>
      </c>
      <c r="D1079">
        <v>29172556</v>
      </c>
      <c r="E1079">
        <v>1</v>
      </c>
      <c r="F1079">
        <v>1</v>
      </c>
      <c r="G1079">
        <v>1</v>
      </c>
      <c r="H1079">
        <v>2</v>
      </c>
      <c r="I1079" t="s">
        <v>1647</v>
      </c>
      <c r="J1079" t="s">
        <v>1667</v>
      </c>
      <c r="K1079" t="s">
        <v>1649</v>
      </c>
      <c r="L1079">
        <v>1368</v>
      </c>
      <c r="N1079">
        <v>1011</v>
      </c>
      <c r="O1079" t="s">
        <v>1494</v>
      </c>
      <c r="P1079" t="s">
        <v>1494</v>
      </c>
      <c r="Q1079">
        <v>1</v>
      </c>
      <c r="W1079">
        <v>0</v>
      </c>
      <c r="X1079">
        <v>344519037</v>
      </c>
      <c r="Y1079">
        <v>8.9009999999999998</v>
      </c>
      <c r="AA1079">
        <v>0</v>
      </c>
      <c r="AB1079">
        <v>31.26</v>
      </c>
      <c r="AC1079">
        <v>13.5</v>
      </c>
      <c r="AD1079">
        <v>0</v>
      </c>
      <c r="AE1079">
        <v>0</v>
      </c>
      <c r="AF1079">
        <v>31.26</v>
      </c>
      <c r="AG1079">
        <v>13.5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1</v>
      </c>
      <c r="AQ1079">
        <v>0</v>
      </c>
      <c r="AR1079">
        <v>0</v>
      </c>
      <c r="AS1079" t="s">
        <v>3</v>
      </c>
      <c r="AT1079">
        <v>7.74</v>
      </c>
      <c r="AU1079" t="s">
        <v>16</v>
      </c>
      <c r="AV1079">
        <v>0</v>
      </c>
      <c r="AW1079">
        <v>2</v>
      </c>
      <c r="AX1079">
        <v>53554106</v>
      </c>
      <c r="AY1079">
        <v>1</v>
      </c>
      <c r="AZ1079">
        <v>6144</v>
      </c>
      <c r="BA1079">
        <v>993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Y1079*Source!I629</f>
        <v>2.0828340000000001</v>
      </c>
      <c r="CY1079">
        <f>AB1079</f>
        <v>31.26</v>
      </c>
      <c r="CZ1079">
        <f>AF1079</f>
        <v>31.26</v>
      </c>
      <c r="DA1079">
        <f>AJ1079</f>
        <v>1</v>
      </c>
      <c r="DB1079">
        <f>ROUND((ROUND(AT1079*CZ1079,2)*ROUND(1.15,7)),2)</f>
        <v>278.24</v>
      </c>
      <c r="DC1079">
        <f>ROUND((ROUND(AT1079*AG1079,2)*ROUND(1.15,7)),2)</f>
        <v>120.16</v>
      </c>
    </row>
    <row r="1080" spans="1:107" x14ac:dyDescent="0.2">
      <c r="A1080">
        <f>ROW(Source!A629)</f>
        <v>629</v>
      </c>
      <c r="B1080">
        <v>53551706</v>
      </c>
      <c r="C1080">
        <v>53554099</v>
      </c>
      <c r="D1080">
        <v>29164349</v>
      </c>
      <c r="E1080">
        <v>1</v>
      </c>
      <c r="F1080">
        <v>1</v>
      </c>
      <c r="G1080">
        <v>1</v>
      </c>
      <c r="H1080">
        <v>3</v>
      </c>
      <c r="I1080" t="s">
        <v>24</v>
      </c>
      <c r="J1080" t="s">
        <v>27</v>
      </c>
      <c r="K1080" t="s">
        <v>25</v>
      </c>
      <c r="L1080">
        <v>1348</v>
      </c>
      <c r="N1080">
        <v>1009</v>
      </c>
      <c r="O1080" t="s">
        <v>26</v>
      </c>
      <c r="P1080" t="s">
        <v>26</v>
      </c>
      <c r="Q1080">
        <v>1000</v>
      </c>
      <c r="W1080">
        <v>0</v>
      </c>
      <c r="X1080">
        <v>1876412176</v>
      </c>
      <c r="Y1080">
        <v>1.5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1</v>
      </c>
      <c r="AJ1080">
        <v>1</v>
      </c>
      <c r="AK1080">
        <v>1</v>
      </c>
      <c r="AL1080">
        <v>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 t="s">
        <v>3</v>
      </c>
      <c r="AT1080">
        <v>1.5</v>
      </c>
      <c r="AU1080" t="s">
        <v>3</v>
      </c>
      <c r="AV1080">
        <v>0</v>
      </c>
      <c r="AW1080">
        <v>1</v>
      </c>
      <c r="AX1080">
        <v>-1</v>
      </c>
      <c r="AY1080">
        <v>0</v>
      </c>
      <c r="AZ1080">
        <v>0</v>
      </c>
      <c r="BA1080" t="s">
        <v>3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Y1080*Source!I629</f>
        <v>0.35100000000000003</v>
      </c>
      <c r="CY1080">
        <f>AA1080</f>
        <v>0</v>
      </c>
      <c r="CZ1080">
        <f>AE1080</f>
        <v>0</v>
      </c>
      <c r="DA1080">
        <f>AI1080</f>
        <v>1</v>
      </c>
      <c r="DB1080">
        <f>ROUND(ROUND(AT1080*CZ1080,2),2)</f>
        <v>0</v>
      </c>
      <c r="DC1080">
        <f>ROUND(ROUND(AT1080*AG1080,2),2)</f>
        <v>0</v>
      </c>
    </row>
    <row r="1081" spans="1:107" x14ac:dyDescent="0.2">
      <c r="A1081">
        <f>ROW(Source!A630)</f>
        <v>630</v>
      </c>
      <c r="B1081">
        <v>53551707</v>
      </c>
      <c r="C1081">
        <v>53554099</v>
      </c>
      <c r="D1081">
        <v>18409992</v>
      </c>
      <c r="E1081">
        <v>1</v>
      </c>
      <c r="F1081">
        <v>1</v>
      </c>
      <c r="G1081">
        <v>1</v>
      </c>
      <c r="H1081">
        <v>1</v>
      </c>
      <c r="I1081" t="s">
        <v>1864</v>
      </c>
      <c r="J1081" t="s">
        <v>3</v>
      </c>
      <c r="K1081" t="s">
        <v>1865</v>
      </c>
      <c r="L1081">
        <v>1369</v>
      </c>
      <c r="N1081">
        <v>1013</v>
      </c>
      <c r="O1081" t="s">
        <v>1486</v>
      </c>
      <c r="P1081" t="s">
        <v>1486</v>
      </c>
      <c r="Q1081">
        <v>1</v>
      </c>
      <c r="W1081">
        <v>0</v>
      </c>
      <c r="X1081">
        <v>-932636904</v>
      </c>
      <c r="Y1081">
        <v>119.49649999999998</v>
      </c>
      <c r="AA1081">
        <v>0</v>
      </c>
      <c r="AB1081">
        <v>0</v>
      </c>
      <c r="AC1081">
        <v>0</v>
      </c>
      <c r="AD1081">
        <v>285.08999999999997</v>
      </c>
      <c r="AE1081">
        <v>0</v>
      </c>
      <c r="AF1081">
        <v>0</v>
      </c>
      <c r="AG1081">
        <v>0</v>
      </c>
      <c r="AH1081">
        <v>285.08999999999997</v>
      </c>
      <c r="AI1081">
        <v>1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1</v>
      </c>
      <c r="AQ1081">
        <v>0</v>
      </c>
      <c r="AR1081">
        <v>0</v>
      </c>
      <c r="AS1081" t="s">
        <v>3</v>
      </c>
      <c r="AT1081">
        <v>103.91</v>
      </c>
      <c r="AU1081" t="s">
        <v>16</v>
      </c>
      <c r="AV1081">
        <v>1</v>
      </c>
      <c r="AW1081">
        <v>2</v>
      </c>
      <c r="AX1081">
        <v>53554104</v>
      </c>
      <c r="AY1081">
        <v>2</v>
      </c>
      <c r="AZ1081">
        <v>137216</v>
      </c>
      <c r="BA1081">
        <v>994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Y1081*Source!I630</f>
        <v>27.962180999999998</v>
      </c>
      <c r="CY1081">
        <f>AD1081</f>
        <v>285.08999999999997</v>
      </c>
      <c r="CZ1081">
        <f>AH1081</f>
        <v>285.08999999999997</v>
      </c>
      <c r="DA1081">
        <f>AL1081</f>
        <v>1</v>
      </c>
      <c r="DB1081">
        <f>ROUND((ROUND(AT1081*CZ1081,2)*ROUND(1.15,7)),2)</f>
        <v>34067.26</v>
      </c>
      <c r="DC1081">
        <f>ROUND((ROUND(AT1081*AG1081,2)*ROUND(1.15,7)),2)</f>
        <v>0</v>
      </c>
    </row>
    <row r="1082" spans="1:107" x14ac:dyDescent="0.2">
      <c r="A1082">
        <f>ROW(Source!A630)</f>
        <v>630</v>
      </c>
      <c r="B1082">
        <v>53551707</v>
      </c>
      <c r="C1082">
        <v>53554099</v>
      </c>
      <c r="D1082">
        <v>121548</v>
      </c>
      <c r="E1082">
        <v>1</v>
      </c>
      <c r="F1082">
        <v>1</v>
      </c>
      <c r="G1082">
        <v>1</v>
      </c>
      <c r="H1082">
        <v>1</v>
      </c>
      <c r="I1082" t="s">
        <v>31</v>
      </c>
      <c r="J1082" t="s">
        <v>3</v>
      </c>
      <c r="K1082" t="s">
        <v>1489</v>
      </c>
      <c r="L1082">
        <v>608254</v>
      </c>
      <c r="N1082">
        <v>1013</v>
      </c>
      <c r="O1082" t="s">
        <v>1490</v>
      </c>
      <c r="P1082" t="s">
        <v>1490</v>
      </c>
      <c r="Q1082">
        <v>1</v>
      </c>
      <c r="W1082">
        <v>0</v>
      </c>
      <c r="X1082">
        <v>-185737400</v>
      </c>
      <c r="Y1082">
        <v>8.9009999999999998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1</v>
      </c>
      <c r="AQ1082">
        <v>0</v>
      </c>
      <c r="AR1082">
        <v>0</v>
      </c>
      <c r="AS1082" t="s">
        <v>3</v>
      </c>
      <c r="AT1082">
        <v>7.74</v>
      </c>
      <c r="AU1082" t="s">
        <v>16</v>
      </c>
      <c r="AV1082">
        <v>2</v>
      </c>
      <c r="AW1082">
        <v>2</v>
      </c>
      <c r="AX1082">
        <v>53554105</v>
      </c>
      <c r="AY1082">
        <v>1</v>
      </c>
      <c r="AZ1082">
        <v>6144</v>
      </c>
      <c r="BA1082">
        <v>995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Y1082*Source!I630</f>
        <v>2.0828340000000001</v>
      </c>
      <c r="CY1082">
        <f>AD1082</f>
        <v>0</v>
      </c>
      <c r="CZ1082">
        <f>AH1082</f>
        <v>0</v>
      </c>
      <c r="DA1082">
        <f>AL1082</f>
        <v>1</v>
      </c>
      <c r="DB1082">
        <f>ROUND((ROUND(AT1082*CZ1082,2)*ROUND(1.15,7)),2)</f>
        <v>0</v>
      </c>
      <c r="DC1082">
        <f>ROUND((ROUND(AT1082*AG1082,2)*ROUND(1.15,7)),2)</f>
        <v>0</v>
      </c>
    </row>
    <row r="1083" spans="1:107" x14ac:dyDescent="0.2">
      <c r="A1083">
        <f>ROW(Source!A630)</f>
        <v>630</v>
      </c>
      <c r="B1083">
        <v>53551707</v>
      </c>
      <c r="C1083">
        <v>53554099</v>
      </c>
      <c r="D1083">
        <v>29172556</v>
      </c>
      <c r="E1083">
        <v>1</v>
      </c>
      <c r="F1083">
        <v>1</v>
      </c>
      <c r="G1083">
        <v>1</v>
      </c>
      <c r="H1083">
        <v>2</v>
      </c>
      <c r="I1083" t="s">
        <v>1647</v>
      </c>
      <c r="J1083" t="s">
        <v>1667</v>
      </c>
      <c r="K1083" t="s">
        <v>1649</v>
      </c>
      <c r="L1083">
        <v>1368</v>
      </c>
      <c r="N1083">
        <v>1011</v>
      </c>
      <c r="O1083" t="s">
        <v>1494</v>
      </c>
      <c r="P1083" t="s">
        <v>1494</v>
      </c>
      <c r="Q1083">
        <v>1</v>
      </c>
      <c r="W1083">
        <v>0</v>
      </c>
      <c r="X1083">
        <v>344519037</v>
      </c>
      <c r="Y1083">
        <v>8.9009999999999998</v>
      </c>
      <c r="AA1083">
        <v>0</v>
      </c>
      <c r="AB1083">
        <v>31.26</v>
      </c>
      <c r="AC1083">
        <v>13.5</v>
      </c>
      <c r="AD1083">
        <v>0</v>
      </c>
      <c r="AE1083">
        <v>0</v>
      </c>
      <c r="AF1083">
        <v>31.26</v>
      </c>
      <c r="AG1083">
        <v>13.5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1</v>
      </c>
      <c r="AQ1083">
        <v>0</v>
      </c>
      <c r="AR1083">
        <v>0</v>
      </c>
      <c r="AS1083" t="s">
        <v>3</v>
      </c>
      <c r="AT1083">
        <v>7.74</v>
      </c>
      <c r="AU1083" t="s">
        <v>16</v>
      </c>
      <c r="AV1083">
        <v>0</v>
      </c>
      <c r="AW1083">
        <v>2</v>
      </c>
      <c r="AX1083">
        <v>53554106</v>
      </c>
      <c r="AY1083">
        <v>1</v>
      </c>
      <c r="AZ1083">
        <v>6144</v>
      </c>
      <c r="BA1083">
        <v>996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Y1083*Source!I630</f>
        <v>2.0828340000000001</v>
      </c>
      <c r="CY1083">
        <f>AB1083</f>
        <v>31.26</v>
      </c>
      <c r="CZ1083">
        <f>AF1083</f>
        <v>31.26</v>
      </c>
      <c r="DA1083">
        <f>AJ1083</f>
        <v>1</v>
      </c>
      <c r="DB1083">
        <f>ROUND((ROUND(AT1083*CZ1083,2)*ROUND(1.15,7)),2)</f>
        <v>278.24</v>
      </c>
      <c r="DC1083">
        <f>ROUND((ROUND(AT1083*AG1083,2)*ROUND(1.15,7)),2)</f>
        <v>120.16</v>
      </c>
    </row>
    <row r="1084" spans="1:107" x14ac:dyDescent="0.2">
      <c r="A1084">
        <f>ROW(Source!A630)</f>
        <v>630</v>
      </c>
      <c r="B1084">
        <v>53551707</v>
      </c>
      <c r="C1084">
        <v>53554099</v>
      </c>
      <c r="D1084">
        <v>29164349</v>
      </c>
      <c r="E1084">
        <v>1</v>
      </c>
      <c r="F1084">
        <v>1</v>
      </c>
      <c r="G1084">
        <v>1</v>
      </c>
      <c r="H1084">
        <v>3</v>
      </c>
      <c r="I1084" t="s">
        <v>24</v>
      </c>
      <c r="J1084" t="s">
        <v>27</v>
      </c>
      <c r="K1084" t="s">
        <v>25</v>
      </c>
      <c r="L1084">
        <v>1348</v>
      </c>
      <c r="N1084">
        <v>1009</v>
      </c>
      <c r="O1084" t="s">
        <v>26</v>
      </c>
      <c r="P1084" t="s">
        <v>26</v>
      </c>
      <c r="Q1084">
        <v>1000</v>
      </c>
      <c r="W1084">
        <v>0</v>
      </c>
      <c r="X1084">
        <v>1876412176</v>
      </c>
      <c r="Y1084">
        <v>1.5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6.14</v>
      </c>
      <c r="AJ1084">
        <v>1</v>
      </c>
      <c r="AK1084">
        <v>1</v>
      </c>
      <c r="AL1084">
        <v>1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 t="s">
        <v>3</v>
      </c>
      <c r="AT1084">
        <v>1.5</v>
      </c>
      <c r="AU1084" t="s">
        <v>3</v>
      </c>
      <c r="AV1084">
        <v>0</v>
      </c>
      <c r="AW1084">
        <v>1</v>
      </c>
      <c r="AX1084">
        <v>-1</v>
      </c>
      <c r="AY1084">
        <v>0</v>
      </c>
      <c r="AZ1084">
        <v>0</v>
      </c>
      <c r="BA1084" t="s">
        <v>3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Y1084*Source!I630</f>
        <v>0.35100000000000003</v>
      </c>
      <c r="CY1084">
        <f>AA1084</f>
        <v>0</v>
      </c>
      <c r="CZ1084">
        <f>AE1084</f>
        <v>0</v>
      </c>
      <c r="DA1084">
        <f>AI1084</f>
        <v>6.14</v>
      </c>
      <c r="DB1084">
        <f>ROUND(ROUND(AT1084*CZ1084,2),2)</f>
        <v>0</v>
      </c>
      <c r="DC1084">
        <f>ROUND(ROUND(AT1084*AG1084,2),2)</f>
        <v>0</v>
      </c>
    </row>
    <row r="1085" spans="1:107" x14ac:dyDescent="0.2">
      <c r="A1085">
        <f>ROW(Source!A633)</f>
        <v>633</v>
      </c>
      <c r="B1085">
        <v>53551706</v>
      </c>
      <c r="C1085">
        <v>53554108</v>
      </c>
      <c r="D1085">
        <v>18410171</v>
      </c>
      <c r="E1085">
        <v>1</v>
      </c>
      <c r="F1085">
        <v>1</v>
      </c>
      <c r="G1085">
        <v>1</v>
      </c>
      <c r="H1085">
        <v>1</v>
      </c>
      <c r="I1085" t="s">
        <v>1839</v>
      </c>
      <c r="J1085" t="s">
        <v>3</v>
      </c>
      <c r="K1085" t="s">
        <v>1840</v>
      </c>
      <c r="L1085">
        <v>1369</v>
      </c>
      <c r="N1085">
        <v>1013</v>
      </c>
      <c r="O1085" t="s">
        <v>1486</v>
      </c>
      <c r="P1085" t="s">
        <v>1486</v>
      </c>
      <c r="Q1085">
        <v>1</v>
      </c>
      <c r="W1085">
        <v>0</v>
      </c>
      <c r="X1085">
        <v>1151098980</v>
      </c>
      <c r="Y1085">
        <v>50.599999999999994</v>
      </c>
      <c r="AA1085">
        <v>0</v>
      </c>
      <c r="AB1085">
        <v>0</v>
      </c>
      <c r="AC1085">
        <v>0</v>
      </c>
      <c r="AD1085">
        <v>316.10000000000002</v>
      </c>
      <c r="AE1085">
        <v>0</v>
      </c>
      <c r="AF1085">
        <v>0</v>
      </c>
      <c r="AG1085">
        <v>0</v>
      </c>
      <c r="AH1085">
        <v>316.10000000000002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1</v>
      </c>
      <c r="AQ1085">
        <v>0</v>
      </c>
      <c r="AR1085">
        <v>0</v>
      </c>
      <c r="AS1085" t="s">
        <v>3</v>
      </c>
      <c r="AT1085">
        <v>44</v>
      </c>
      <c r="AU1085" t="s">
        <v>16</v>
      </c>
      <c r="AV1085">
        <v>1</v>
      </c>
      <c r="AW1085">
        <v>2</v>
      </c>
      <c r="AX1085">
        <v>53554118</v>
      </c>
      <c r="AY1085">
        <v>2</v>
      </c>
      <c r="AZ1085">
        <v>131072</v>
      </c>
      <c r="BA1085">
        <v>997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Y1085*Source!I633</f>
        <v>42.520849799999993</v>
      </c>
      <c r="CY1085">
        <f>AD1085</f>
        <v>316.10000000000002</v>
      </c>
      <c r="CZ1085">
        <f>AH1085</f>
        <v>316.10000000000002</v>
      </c>
      <c r="DA1085">
        <f>AL1085</f>
        <v>1</v>
      </c>
      <c r="DB1085">
        <f>ROUND((ROUND(AT1085*CZ1085,2)*ROUND(1.15,7)),2)</f>
        <v>15994.66</v>
      </c>
      <c r="DC1085">
        <f>ROUND((ROUND(AT1085*AG1085,2)*ROUND(1.15,7)),2)</f>
        <v>0</v>
      </c>
    </row>
    <row r="1086" spans="1:107" x14ac:dyDescent="0.2">
      <c r="A1086">
        <f>ROW(Source!A633)</f>
        <v>633</v>
      </c>
      <c r="B1086">
        <v>53551706</v>
      </c>
      <c r="C1086">
        <v>53554108</v>
      </c>
      <c r="D1086">
        <v>121548</v>
      </c>
      <c r="E1086">
        <v>1</v>
      </c>
      <c r="F1086">
        <v>1</v>
      </c>
      <c r="G1086">
        <v>1</v>
      </c>
      <c r="H1086">
        <v>1</v>
      </c>
      <c r="I1086" t="s">
        <v>31</v>
      </c>
      <c r="J1086" t="s">
        <v>3</v>
      </c>
      <c r="K1086" t="s">
        <v>1489</v>
      </c>
      <c r="L1086">
        <v>608254</v>
      </c>
      <c r="N1086">
        <v>1013</v>
      </c>
      <c r="O1086" t="s">
        <v>1490</v>
      </c>
      <c r="P1086" t="s">
        <v>1490</v>
      </c>
      <c r="Q1086">
        <v>1</v>
      </c>
      <c r="W1086">
        <v>0</v>
      </c>
      <c r="X1086">
        <v>-185737400</v>
      </c>
      <c r="Y1086">
        <v>0.43699999999999994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 t="s">
        <v>3</v>
      </c>
      <c r="AT1086">
        <v>0.38</v>
      </c>
      <c r="AU1086" t="s">
        <v>16</v>
      </c>
      <c r="AV1086">
        <v>2</v>
      </c>
      <c r="AW1086">
        <v>2</v>
      </c>
      <c r="AX1086">
        <v>53554119</v>
      </c>
      <c r="AY1086">
        <v>1</v>
      </c>
      <c r="AZ1086">
        <v>0</v>
      </c>
      <c r="BA1086">
        <v>998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Y1086*Source!I633</f>
        <v>0.36722552099999994</v>
      </c>
      <c r="CY1086">
        <f>AD1086</f>
        <v>0</v>
      </c>
      <c r="CZ1086">
        <f>AH1086</f>
        <v>0</v>
      </c>
      <c r="DA1086">
        <f>AL1086</f>
        <v>1</v>
      </c>
      <c r="DB1086">
        <f>ROUND((ROUND(AT1086*CZ1086,2)*ROUND(1.15,7)),2)</f>
        <v>0</v>
      </c>
      <c r="DC1086">
        <f>ROUND((ROUND(AT1086*AG1086,2)*ROUND(1.15,7)),2)</f>
        <v>0</v>
      </c>
    </row>
    <row r="1087" spans="1:107" x14ac:dyDescent="0.2">
      <c r="A1087">
        <f>ROW(Source!A633)</f>
        <v>633</v>
      </c>
      <c r="B1087">
        <v>53551706</v>
      </c>
      <c r="C1087">
        <v>53554108</v>
      </c>
      <c r="D1087">
        <v>29172556</v>
      </c>
      <c r="E1087">
        <v>1</v>
      </c>
      <c r="F1087">
        <v>1</v>
      </c>
      <c r="G1087">
        <v>1</v>
      </c>
      <c r="H1087">
        <v>2</v>
      </c>
      <c r="I1087" t="s">
        <v>1647</v>
      </c>
      <c r="J1087" t="s">
        <v>1667</v>
      </c>
      <c r="K1087" t="s">
        <v>1649</v>
      </c>
      <c r="L1087">
        <v>1368</v>
      </c>
      <c r="N1087">
        <v>1011</v>
      </c>
      <c r="O1087" t="s">
        <v>1494</v>
      </c>
      <c r="P1087" t="s">
        <v>1494</v>
      </c>
      <c r="Q1087">
        <v>1</v>
      </c>
      <c r="W1087">
        <v>0</v>
      </c>
      <c r="X1087">
        <v>344519037</v>
      </c>
      <c r="Y1087">
        <v>0.43699999999999994</v>
      </c>
      <c r="AA1087">
        <v>0</v>
      </c>
      <c r="AB1087">
        <v>31.26</v>
      </c>
      <c r="AC1087">
        <v>13.5</v>
      </c>
      <c r="AD1087">
        <v>0</v>
      </c>
      <c r="AE1087">
        <v>0</v>
      </c>
      <c r="AF1087">
        <v>31.26</v>
      </c>
      <c r="AG1087">
        <v>13.5</v>
      </c>
      <c r="AH1087">
        <v>0</v>
      </c>
      <c r="AI1087">
        <v>1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1</v>
      </c>
      <c r="AQ1087">
        <v>0</v>
      </c>
      <c r="AR1087">
        <v>0</v>
      </c>
      <c r="AS1087" t="s">
        <v>3</v>
      </c>
      <c r="AT1087">
        <v>0.38</v>
      </c>
      <c r="AU1087" t="s">
        <v>16</v>
      </c>
      <c r="AV1087">
        <v>0</v>
      </c>
      <c r="AW1087">
        <v>2</v>
      </c>
      <c r="AX1087">
        <v>53554120</v>
      </c>
      <c r="AY1087">
        <v>1</v>
      </c>
      <c r="AZ1087">
        <v>0</v>
      </c>
      <c r="BA1087">
        <v>999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Y1087*Source!I633</f>
        <v>0.36722552099999994</v>
      </c>
      <c r="CY1087">
        <f>AB1087</f>
        <v>31.26</v>
      </c>
      <c r="CZ1087">
        <f>AF1087</f>
        <v>31.26</v>
      </c>
      <c r="DA1087">
        <f>AJ1087</f>
        <v>1</v>
      </c>
      <c r="DB1087">
        <f>ROUND((ROUND(AT1087*CZ1087,2)*ROUND(1.15,7)),2)</f>
        <v>13.66</v>
      </c>
      <c r="DC1087">
        <f>ROUND((ROUND(AT1087*AG1087,2)*ROUND(1.15,7)),2)</f>
        <v>5.9</v>
      </c>
    </row>
    <row r="1088" spans="1:107" x14ac:dyDescent="0.2">
      <c r="A1088">
        <f>ROW(Source!A633)</f>
        <v>633</v>
      </c>
      <c r="B1088">
        <v>53551706</v>
      </c>
      <c r="C1088">
        <v>53554108</v>
      </c>
      <c r="D1088">
        <v>29172657</v>
      </c>
      <c r="E1088">
        <v>1</v>
      </c>
      <c r="F1088">
        <v>1</v>
      </c>
      <c r="G1088">
        <v>1</v>
      </c>
      <c r="H1088">
        <v>2</v>
      </c>
      <c r="I1088" t="s">
        <v>1588</v>
      </c>
      <c r="J1088" t="s">
        <v>1589</v>
      </c>
      <c r="K1088" t="s">
        <v>1590</v>
      </c>
      <c r="L1088">
        <v>1368</v>
      </c>
      <c r="N1088">
        <v>1011</v>
      </c>
      <c r="O1088" t="s">
        <v>1494</v>
      </c>
      <c r="P1088" t="s">
        <v>1494</v>
      </c>
      <c r="Q1088">
        <v>1</v>
      </c>
      <c r="W1088">
        <v>0</v>
      </c>
      <c r="X1088">
        <v>1474986261</v>
      </c>
      <c r="Y1088">
        <v>0.49449999999999994</v>
      </c>
      <c r="AA1088">
        <v>0</v>
      </c>
      <c r="AB1088">
        <v>8.1</v>
      </c>
      <c r="AC1088">
        <v>0</v>
      </c>
      <c r="AD1088">
        <v>0</v>
      </c>
      <c r="AE1088">
        <v>0</v>
      </c>
      <c r="AF1088">
        <v>8.1</v>
      </c>
      <c r="AG1088">
        <v>0</v>
      </c>
      <c r="AH1088">
        <v>0</v>
      </c>
      <c r="AI1088">
        <v>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1</v>
      </c>
      <c r="AQ1088">
        <v>0</v>
      </c>
      <c r="AR1088">
        <v>0</v>
      </c>
      <c r="AS1088" t="s">
        <v>3</v>
      </c>
      <c r="AT1088">
        <v>0.43</v>
      </c>
      <c r="AU1088" t="s">
        <v>16</v>
      </c>
      <c r="AV1088">
        <v>0</v>
      </c>
      <c r="AW1088">
        <v>2</v>
      </c>
      <c r="AX1088">
        <v>53554121</v>
      </c>
      <c r="AY1088">
        <v>1</v>
      </c>
      <c r="AZ1088">
        <v>0</v>
      </c>
      <c r="BA1088">
        <v>1000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Y1088*Source!I633</f>
        <v>0.41554466849999994</v>
      </c>
      <c r="CY1088">
        <f>AB1088</f>
        <v>8.1</v>
      </c>
      <c r="CZ1088">
        <f>AF1088</f>
        <v>8.1</v>
      </c>
      <c r="DA1088">
        <f>AJ1088</f>
        <v>1</v>
      </c>
      <c r="DB1088">
        <f>ROUND((ROUND(AT1088*CZ1088,2)*ROUND(1.15,7)),2)</f>
        <v>4</v>
      </c>
      <c r="DC1088">
        <f>ROUND((ROUND(AT1088*AG1088,2)*ROUND(1.15,7)),2)</f>
        <v>0</v>
      </c>
    </row>
    <row r="1089" spans="1:107" x14ac:dyDescent="0.2">
      <c r="A1089">
        <f>ROW(Source!A633)</f>
        <v>633</v>
      </c>
      <c r="B1089">
        <v>53551706</v>
      </c>
      <c r="C1089">
        <v>53554108</v>
      </c>
      <c r="D1089">
        <v>29174913</v>
      </c>
      <c r="E1089">
        <v>1</v>
      </c>
      <c r="F1089">
        <v>1</v>
      </c>
      <c r="G1089">
        <v>1</v>
      </c>
      <c r="H1089">
        <v>2</v>
      </c>
      <c r="I1089" t="s">
        <v>1513</v>
      </c>
      <c r="J1089" t="s">
        <v>1514</v>
      </c>
      <c r="K1089" t="s">
        <v>1515</v>
      </c>
      <c r="L1089">
        <v>1368</v>
      </c>
      <c r="N1089">
        <v>1011</v>
      </c>
      <c r="O1089" t="s">
        <v>1494</v>
      </c>
      <c r="P1089" t="s">
        <v>1494</v>
      </c>
      <c r="Q1089">
        <v>1</v>
      </c>
      <c r="W1089">
        <v>0</v>
      </c>
      <c r="X1089">
        <v>1230759911</v>
      </c>
      <c r="Y1089">
        <v>0.11499999999999999</v>
      </c>
      <c r="AA1089">
        <v>0</v>
      </c>
      <c r="AB1089">
        <v>87.17</v>
      </c>
      <c r="AC1089">
        <v>11.6</v>
      </c>
      <c r="AD1089">
        <v>0</v>
      </c>
      <c r="AE1089">
        <v>0</v>
      </c>
      <c r="AF1089">
        <v>87.17</v>
      </c>
      <c r="AG1089">
        <v>11.6</v>
      </c>
      <c r="AH1089">
        <v>0</v>
      </c>
      <c r="AI1089">
        <v>1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1</v>
      </c>
      <c r="AQ1089">
        <v>0</v>
      </c>
      <c r="AR1089">
        <v>0</v>
      </c>
      <c r="AS1089" t="s">
        <v>3</v>
      </c>
      <c r="AT1089">
        <v>0.1</v>
      </c>
      <c r="AU1089" t="s">
        <v>16</v>
      </c>
      <c r="AV1089">
        <v>0</v>
      </c>
      <c r="AW1089">
        <v>2</v>
      </c>
      <c r="AX1089">
        <v>53554122</v>
      </c>
      <c r="AY1089">
        <v>1</v>
      </c>
      <c r="AZ1089">
        <v>0</v>
      </c>
      <c r="BA1089">
        <v>1001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Y1089*Source!I633</f>
        <v>9.6638294999999999E-2</v>
      </c>
      <c r="CY1089">
        <f>AB1089</f>
        <v>87.17</v>
      </c>
      <c r="CZ1089">
        <f>AF1089</f>
        <v>87.17</v>
      </c>
      <c r="DA1089">
        <f>AJ1089</f>
        <v>1</v>
      </c>
      <c r="DB1089">
        <f>ROUND((ROUND(AT1089*CZ1089,2)*ROUND(1.15,7)),2)</f>
        <v>10.029999999999999</v>
      </c>
      <c r="DC1089">
        <f>ROUND((ROUND(AT1089*AG1089,2)*ROUND(1.15,7)),2)</f>
        <v>1.33</v>
      </c>
    </row>
    <row r="1090" spans="1:107" x14ac:dyDescent="0.2">
      <c r="A1090">
        <f>ROW(Source!A633)</f>
        <v>633</v>
      </c>
      <c r="B1090">
        <v>53551706</v>
      </c>
      <c r="C1090">
        <v>53554108</v>
      </c>
      <c r="D1090">
        <v>29113690</v>
      </c>
      <c r="E1090">
        <v>1</v>
      </c>
      <c r="F1090">
        <v>1</v>
      </c>
      <c r="G1090">
        <v>1</v>
      </c>
      <c r="H1090">
        <v>3</v>
      </c>
      <c r="I1090" t="s">
        <v>1866</v>
      </c>
      <c r="J1090" t="s">
        <v>1867</v>
      </c>
      <c r="K1090" t="s">
        <v>1868</v>
      </c>
      <c r="L1090">
        <v>1348</v>
      </c>
      <c r="N1090">
        <v>1009</v>
      </c>
      <c r="O1090" t="s">
        <v>26</v>
      </c>
      <c r="P1090" t="s">
        <v>26</v>
      </c>
      <c r="Q1090">
        <v>1000</v>
      </c>
      <c r="W1090">
        <v>0</v>
      </c>
      <c r="X1090">
        <v>979247711</v>
      </c>
      <c r="Y1090">
        <v>0.05</v>
      </c>
      <c r="AA1090">
        <v>5649.99</v>
      </c>
      <c r="AB1090">
        <v>0</v>
      </c>
      <c r="AC1090">
        <v>0</v>
      </c>
      <c r="AD1090">
        <v>0</v>
      </c>
      <c r="AE1090">
        <v>5649.99</v>
      </c>
      <c r="AF1090">
        <v>0</v>
      </c>
      <c r="AG1090">
        <v>0</v>
      </c>
      <c r="AH1090">
        <v>0</v>
      </c>
      <c r="AI1090">
        <v>1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0.05</v>
      </c>
      <c r="AU1090" t="s">
        <v>3</v>
      </c>
      <c r="AV1090">
        <v>0</v>
      </c>
      <c r="AW1090">
        <v>2</v>
      </c>
      <c r="AX1090">
        <v>53554123</v>
      </c>
      <c r="AY1090">
        <v>1</v>
      </c>
      <c r="AZ1090">
        <v>0</v>
      </c>
      <c r="BA1090">
        <v>1002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Y1090*Source!I633</f>
        <v>4.2016650000000003E-2</v>
      </c>
      <c r="CY1090">
        <f>AA1090</f>
        <v>5649.99</v>
      </c>
      <c r="CZ1090">
        <f>AE1090</f>
        <v>5649.99</v>
      </c>
      <c r="DA1090">
        <f>AI1090</f>
        <v>1</v>
      </c>
      <c r="DB1090">
        <f>ROUND(ROUND(AT1090*CZ1090,2),2)</f>
        <v>282.5</v>
      </c>
      <c r="DC1090">
        <f>ROUND(ROUND(AT1090*AG1090,2),2)</f>
        <v>0</v>
      </c>
    </row>
    <row r="1091" spans="1:107" x14ac:dyDescent="0.2">
      <c r="A1091">
        <f>ROW(Source!A633)</f>
        <v>633</v>
      </c>
      <c r="B1091">
        <v>53551706</v>
      </c>
      <c r="C1091">
        <v>53554108</v>
      </c>
      <c r="D1091">
        <v>29113707</v>
      </c>
      <c r="E1091">
        <v>1</v>
      </c>
      <c r="F1091">
        <v>1</v>
      </c>
      <c r="G1091">
        <v>1</v>
      </c>
      <c r="H1091">
        <v>3</v>
      </c>
      <c r="I1091" t="s">
        <v>734</v>
      </c>
      <c r="J1091" t="s">
        <v>736</v>
      </c>
      <c r="K1091" t="s">
        <v>735</v>
      </c>
      <c r="L1091">
        <v>1348</v>
      </c>
      <c r="N1091">
        <v>1009</v>
      </c>
      <c r="O1091" t="s">
        <v>26</v>
      </c>
      <c r="P1091" t="s">
        <v>26</v>
      </c>
      <c r="Q1091">
        <v>1000</v>
      </c>
      <c r="W1091">
        <v>1</v>
      </c>
      <c r="X1091">
        <v>649356706</v>
      </c>
      <c r="Y1091">
        <v>-0.98</v>
      </c>
      <c r="AA1091">
        <v>6102</v>
      </c>
      <c r="AB1091">
        <v>0</v>
      </c>
      <c r="AC1091">
        <v>0</v>
      </c>
      <c r="AD1091">
        <v>0</v>
      </c>
      <c r="AE1091">
        <v>6102</v>
      </c>
      <c r="AF1091">
        <v>0</v>
      </c>
      <c r="AG1091">
        <v>0</v>
      </c>
      <c r="AH1091">
        <v>0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-0.98</v>
      </c>
      <c r="AU1091" t="s">
        <v>3</v>
      </c>
      <c r="AV1091">
        <v>0</v>
      </c>
      <c r="AW1091">
        <v>2</v>
      </c>
      <c r="AX1091">
        <v>53554124</v>
      </c>
      <c r="AY1091">
        <v>1</v>
      </c>
      <c r="AZ1091">
        <v>6144</v>
      </c>
      <c r="BA1091">
        <v>1003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Y1091*Source!I633</f>
        <v>-0.82352634000000002</v>
      </c>
      <c r="CY1091">
        <f>AA1091</f>
        <v>6102</v>
      </c>
      <c r="CZ1091">
        <f>AE1091</f>
        <v>6102</v>
      </c>
      <c r="DA1091">
        <f>AI1091</f>
        <v>1</v>
      </c>
      <c r="DB1091">
        <f>ROUND(ROUND(AT1091*CZ1091,2),2)</f>
        <v>-5979.96</v>
      </c>
      <c r="DC1091">
        <f>ROUND(ROUND(AT1091*AG1091,2),2)</f>
        <v>0</v>
      </c>
    </row>
    <row r="1092" spans="1:107" x14ac:dyDescent="0.2">
      <c r="A1092">
        <f>ROW(Source!A633)</f>
        <v>633</v>
      </c>
      <c r="B1092">
        <v>53551706</v>
      </c>
      <c r="C1092">
        <v>53554108</v>
      </c>
      <c r="D1092">
        <v>29113982</v>
      </c>
      <c r="E1092">
        <v>1</v>
      </c>
      <c r="F1092">
        <v>1</v>
      </c>
      <c r="G1092">
        <v>1</v>
      </c>
      <c r="H1092">
        <v>3</v>
      </c>
      <c r="I1092" t="s">
        <v>1655</v>
      </c>
      <c r="J1092" t="s">
        <v>1869</v>
      </c>
      <c r="K1092" t="s">
        <v>1657</v>
      </c>
      <c r="L1092">
        <v>1348</v>
      </c>
      <c r="N1092">
        <v>1009</v>
      </c>
      <c r="O1092" t="s">
        <v>26</v>
      </c>
      <c r="P1092" t="s">
        <v>26</v>
      </c>
      <c r="Q1092">
        <v>1000</v>
      </c>
      <c r="W1092">
        <v>0</v>
      </c>
      <c r="X1092">
        <v>1908648852</v>
      </c>
      <c r="Y1092">
        <v>5.1000000000000004E-3</v>
      </c>
      <c r="AA1092">
        <v>9423.99</v>
      </c>
      <c r="AB1092">
        <v>0</v>
      </c>
      <c r="AC1092">
        <v>0</v>
      </c>
      <c r="AD1092">
        <v>0</v>
      </c>
      <c r="AE1092">
        <v>9423.99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5.1000000000000004E-3</v>
      </c>
      <c r="AU1092" t="s">
        <v>3</v>
      </c>
      <c r="AV1092">
        <v>0</v>
      </c>
      <c r="AW1092">
        <v>2</v>
      </c>
      <c r="AX1092">
        <v>53554125</v>
      </c>
      <c r="AY1092">
        <v>1</v>
      </c>
      <c r="AZ1092">
        <v>0</v>
      </c>
      <c r="BA1092">
        <v>1004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Y1092*Source!I633</f>
        <v>4.2856983000000006E-3</v>
      </c>
      <c r="CY1092">
        <f>AA1092</f>
        <v>9423.99</v>
      </c>
      <c r="CZ1092">
        <f>AE1092</f>
        <v>9423.99</v>
      </c>
      <c r="DA1092">
        <f>AI1092</f>
        <v>1</v>
      </c>
      <c r="DB1092">
        <f>ROUND(ROUND(AT1092*CZ1092,2),2)</f>
        <v>48.06</v>
      </c>
      <c r="DC1092">
        <f>ROUND(ROUND(AT1092*AG1092,2),2)</f>
        <v>0</v>
      </c>
    </row>
    <row r="1093" spans="1:107" x14ac:dyDescent="0.2">
      <c r="A1093">
        <f>ROW(Source!A633)</f>
        <v>633</v>
      </c>
      <c r="B1093">
        <v>53551706</v>
      </c>
      <c r="C1093">
        <v>53554108</v>
      </c>
      <c r="D1093">
        <v>38251403</v>
      </c>
      <c r="E1093">
        <v>1</v>
      </c>
      <c r="F1093">
        <v>1</v>
      </c>
      <c r="G1093">
        <v>1</v>
      </c>
      <c r="H1093">
        <v>3</v>
      </c>
      <c r="I1093" t="s">
        <v>738</v>
      </c>
      <c r="J1093" t="s">
        <v>740</v>
      </c>
      <c r="K1093" t="s">
        <v>739</v>
      </c>
      <c r="L1093">
        <v>1348</v>
      </c>
      <c r="N1093">
        <v>1009</v>
      </c>
      <c r="O1093" t="s">
        <v>26</v>
      </c>
      <c r="P1093" t="s">
        <v>26</v>
      </c>
      <c r="Q1093">
        <v>1000</v>
      </c>
      <c r="W1093">
        <v>0</v>
      </c>
      <c r="X1093">
        <v>942768082</v>
      </c>
      <c r="Y1093">
        <v>1</v>
      </c>
      <c r="AA1093">
        <v>5051.08</v>
      </c>
      <c r="AB1093">
        <v>0</v>
      </c>
      <c r="AC1093">
        <v>0</v>
      </c>
      <c r="AD1093">
        <v>0</v>
      </c>
      <c r="AE1093">
        <v>5051.08</v>
      </c>
      <c r="AF1093">
        <v>0</v>
      </c>
      <c r="AG1093">
        <v>0</v>
      </c>
      <c r="AH1093">
        <v>0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 t="s">
        <v>3</v>
      </c>
      <c r="AT1093">
        <v>1</v>
      </c>
      <c r="AU1093" t="s">
        <v>3</v>
      </c>
      <c r="AV1093">
        <v>0</v>
      </c>
      <c r="AW1093">
        <v>1</v>
      </c>
      <c r="AX1093">
        <v>-1</v>
      </c>
      <c r="AY1093">
        <v>0</v>
      </c>
      <c r="AZ1093">
        <v>0</v>
      </c>
      <c r="BA1093" t="s">
        <v>3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Y1093*Source!I633</f>
        <v>0.840333</v>
      </c>
      <c r="CY1093">
        <f>AA1093</f>
        <v>5051.08</v>
      </c>
      <c r="CZ1093">
        <f>AE1093</f>
        <v>5051.08</v>
      </c>
      <c r="DA1093">
        <f>AI1093</f>
        <v>1</v>
      </c>
      <c r="DB1093">
        <f>ROUND(ROUND(AT1093*CZ1093,2),2)</f>
        <v>5051.08</v>
      </c>
      <c r="DC1093">
        <f>ROUND(ROUND(AT1093*AG1093,2),2)</f>
        <v>0</v>
      </c>
    </row>
    <row r="1094" spans="1:107" x14ac:dyDescent="0.2">
      <c r="A1094">
        <f>ROW(Source!A634)</f>
        <v>634</v>
      </c>
      <c r="B1094">
        <v>53551707</v>
      </c>
      <c r="C1094">
        <v>53554108</v>
      </c>
      <c r="D1094">
        <v>18410171</v>
      </c>
      <c r="E1094">
        <v>1</v>
      </c>
      <c r="F1094">
        <v>1</v>
      </c>
      <c r="G1094">
        <v>1</v>
      </c>
      <c r="H1094">
        <v>1</v>
      </c>
      <c r="I1094" t="s">
        <v>1839</v>
      </c>
      <c r="J1094" t="s">
        <v>3</v>
      </c>
      <c r="K1094" t="s">
        <v>1840</v>
      </c>
      <c r="L1094">
        <v>1369</v>
      </c>
      <c r="N1094">
        <v>1013</v>
      </c>
      <c r="O1094" t="s">
        <v>1486</v>
      </c>
      <c r="P1094" t="s">
        <v>1486</v>
      </c>
      <c r="Q1094">
        <v>1</v>
      </c>
      <c r="W1094">
        <v>0</v>
      </c>
      <c r="X1094">
        <v>1151098980</v>
      </c>
      <c r="Y1094">
        <v>50.599999999999994</v>
      </c>
      <c r="AA1094">
        <v>0</v>
      </c>
      <c r="AB1094">
        <v>0</v>
      </c>
      <c r="AC1094">
        <v>0</v>
      </c>
      <c r="AD1094">
        <v>316.10000000000002</v>
      </c>
      <c r="AE1094">
        <v>0</v>
      </c>
      <c r="AF1094">
        <v>0</v>
      </c>
      <c r="AG1094">
        <v>0</v>
      </c>
      <c r="AH1094">
        <v>316.10000000000002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1</v>
      </c>
      <c r="AQ1094">
        <v>0</v>
      </c>
      <c r="AR1094">
        <v>0</v>
      </c>
      <c r="AS1094" t="s">
        <v>3</v>
      </c>
      <c r="AT1094">
        <v>44</v>
      </c>
      <c r="AU1094" t="s">
        <v>16</v>
      </c>
      <c r="AV1094">
        <v>1</v>
      </c>
      <c r="AW1094">
        <v>2</v>
      </c>
      <c r="AX1094">
        <v>53554118</v>
      </c>
      <c r="AY1094">
        <v>2</v>
      </c>
      <c r="AZ1094">
        <v>131072</v>
      </c>
      <c r="BA1094">
        <v>1005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Y1094*Source!I634</f>
        <v>42.520849799999993</v>
      </c>
      <c r="CY1094">
        <f>AD1094</f>
        <v>316.10000000000002</v>
      </c>
      <c r="CZ1094">
        <f>AH1094</f>
        <v>316.10000000000002</v>
      </c>
      <c r="DA1094">
        <f>AL1094</f>
        <v>1</v>
      </c>
      <c r="DB1094">
        <f>ROUND((ROUND(AT1094*CZ1094,2)*ROUND(1.15,7)),2)</f>
        <v>15994.66</v>
      </c>
      <c r="DC1094">
        <f>ROUND((ROUND(AT1094*AG1094,2)*ROUND(1.15,7)),2)</f>
        <v>0</v>
      </c>
    </row>
    <row r="1095" spans="1:107" x14ac:dyDescent="0.2">
      <c r="A1095">
        <f>ROW(Source!A634)</f>
        <v>634</v>
      </c>
      <c r="B1095">
        <v>53551707</v>
      </c>
      <c r="C1095">
        <v>53554108</v>
      </c>
      <c r="D1095">
        <v>121548</v>
      </c>
      <c r="E1095">
        <v>1</v>
      </c>
      <c r="F1095">
        <v>1</v>
      </c>
      <c r="G1095">
        <v>1</v>
      </c>
      <c r="H1095">
        <v>1</v>
      </c>
      <c r="I1095" t="s">
        <v>31</v>
      </c>
      <c r="J1095" t="s">
        <v>3</v>
      </c>
      <c r="K1095" t="s">
        <v>1489</v>
      </c>
      <c r="L1095">
        <v>608254</v>
      </c>
      <c r="N1095">
        <v>1013</v>
      </c>
      <c r="O1095" t="s">
        <v>1490</v>
      </c>
      <c r="P1095" t="s">
        <v>1490</v>
      </c>
      <c r="Q1095">
        <v>1</v>
      </c>
      <c r="W1095">
        <v>0</v>
      </c>
      <c r="X1095">
        <v>-185737400</v>
      </c>
      <c r="Y1095">
        <v>0.43699999999999994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1</v>
      </c>
      <c r="AQ1095">
        <v>0</v>
      </c>
      <c r="AR1095">
        <v>0</v>
      </c>
      <c r="AS1095" t="s">
        <v>3</v>
      </c>
      <c r="AT1095">
        <v>0.38</v>
      </c>
      <c r="AU1095" t="s">
        <v>16</v>
      </c>
      <c r="AV1095">
        <v>2</v>
      </c>
      <c r="AW1095">
        <v>2</v>
      </c>
      <c r="AX1095">
        <v>53554119</v>
      </c>
      <c r="AY1095">
        <v>1</v>
      </c>
      <c r="AZ1095">
        <v>0</v>
      </c>
      <c r="BA1095">
        <v>1006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Y1095*Source!I634</f>
        <v>0.36722552099999994</v>
      </c>
      <c r="CY1095">
        <f>AD1095</f>
        <v>0</v>
      </c>
      <c r="CZ1095">
        <f>AH1095</f>
        <v>0</v>
      </c>
      <c r="DA1095">
        <f>AL1095</f>
        <v>1</v>
      </c>
      <c r="DB1095">
        <f>ROUND((ROUND(AT1095*CZ1095,2)*ROUND(1.15,7)),2)</f>
        <v>0</v>
      </c>
      <c r="DC1095">
        <f>ROUND((ROUND(AT1095*AG1095,2)*ROUND(1.15,7)),2)</f>
        <v>0</v>
      </c>
    </row>
    <row r="1096" spans="1:107" x14ac:dyDescent="0.2">
      <c r="A1096">
        <f>ROW(Source!A634)</f>
        <v>634</v>
      </c>
      <c r="B1096">
        <v>53551707</v>
      </c>
      <c r="C1096">
        <v>53554108</v>
      </c>
      <c r="D1096">
        <v>29172556</v>
      </c>
      <c r="E1096">
        <v>1</v>
      </c>
      <c r="F1096">
        <v>1</v>
      </c>
      <c r="G1096">
        <v>1</v>
      </c>
      <c r="H1096">
        <v>2</v>
      </c>
      <c r="I1096" t="s">
        <v>1647</v>
      </c>
      <c r="J1096" t="s">
        <v>1667</v>
      </c>
      <c r="K1096" t="s">
        <v>1649</v>
      </c>
      <c r="L1096">
        <v>1368</v>
      </c>
      <c r="N1096">
        <v>1011</v>
      </c>
      <c r="O1096" t="s">
        <v>1494</v>
      </c>
      <c r="P1096" t="s">
        <v>1494</v>
      </c>
      <c r="Q1096">
        <v>1</v>
      </c>
      <c r="W1096">
        <v>0</v>
      </c>
      <c r="X1096">
        <v>344519037</v>
      </c>
      <c r="Y1096">
        <v>0.43699999999999994</v>
      </c>
      <c r="AA1096">
        <v>0</v>
      </c>
      <c r="AB1096">
        <v>31.26</v>
      </c>
      <c r="AC1096">
        <v>13.5</v>
      </c>
      <c r="AD1096">
        <v>0</v>
      </c>
      <c r="AE1096">
        <v>0</v>
      </c>
      <c r="AF1096">
        <v>31.26</v>
      </c>
      <c r="AG1096">
        <v>13.5</v>
      </c>
      <c r="AH1096">
        <v>0</v>
      </c>
      <c r="AI1096">
        <v>1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1</v>
      </c>
      <c r="AQ1096">
        <v>0</v>
      </c>
      <c r="AR1096">
        <v>0</v>
      </c>
      <c r="AS1096" t="s">
        <v>3</v>
      </c>
      <c r="AT1096">
        <v>0.38</v>
      </c>
      <c r="AU1096" t="s">
        <v>16</v>
      </c>
      <c r="AV1096">
        <v>0</v>
      </c>
      <c r="AW1096">
        <v>2</v>
      </c>
      <c r="AX1096">
        <v>53554120</v>
      </c>
      <c r="AY1096">
        <v>1</v>
      </c>
      <c r="AZ1096">
        <v>0</v>
      </c>
      <c r="BA1096">
        <v>1007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Y1096*Source!I634</f>
        <v>0.36722552099999994</v>
      </c>
      <c r="CY1096">
        <f>AB1096</f>
        <v>31.26</v>
      </c>
      <c r="CZ1096">
        <f>AF1096</f>
        <v>31.26</v>
      </c>
      <c r="DA1096">
        <f>AJ1096</f>
        <v>1</v>
      </c>
      <c r="DB1096">
        <f>ROUND((ROUND(AT1096*CZ1096,2)*ROUND(1.15,7)),2)</f>
        <v>13.66</v>
      </c>
      <c r="DC1096">
        <f>ROUND((ROUND(AT1096*AG1096,2)*ROUND(1.15,7)),2)</f>
        <v>5.9</v>
      </c>
    </row>
    <row r="1097" spans="1:107" x14ac:dyDescent="0.2">
      <c r="A1097">
        <f>ROW(Source!A634)</f>
        <v>634</v>
      </c>
      <c r="B1097">
        <v>53551707</v>
      </c>
      <c r="C1097">
        <v>53554108</v>
      </c>
      <c r="D1097">
        <v>29172657</v>
      </c>
      <c r="E1097">
        <v>1</v>
      </c>
      <c r="F1097">
        <v>1</v>
      </c>
      <c r="G1097">
        <v>1</v>
      </c>
      <c r="H1097">
        <v>2</v>
      </c>
      <c r="I1097" t="s">
        <v>1588</v>
      </c>
      <c r="J1097" t="s">
        <v>1589</v>
      </c>
      <c r="K1097" t="s">
        <v>1590</v>
      </c>
      <c r="L1097">
        <v>1368</v>
      </c>
      <c r="N1097">
        <v>1011</v>
      </c>
      <c r="O1097" t="s">
        <v>1494</v>
      </c>
      <c r="P1097" t="s">
        <v>1494</v>
      </c>
      <c r="Q1097">
        <v>1</v>
      </c>
      <c r="W1097">
        <v>0</v>
      </c>
      <c r="X1097">
        <v>1474986261</v>
      </c>
      <c r="Y1097">
        <v>0.49449999999999994</v>
      </c>
      <c r="AA1097">
        <v>0</v>
      </c>
      <c r="AB1097">
        <v>8.1</v>
      </c>
      <c r="AC1097">
        <v>0</v>
      </c>
      <c r="AD1097">
        <v>0</v>
      </c>
      <c r="AE1097">
        <v>0</v>
      </c>
      <c r="AF1097">
        <v>8.1</v>
      </c>
      <c r="AG1097">
        <v>0</v>
      </c>
      <c r="AH1097">
        <v>0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0.43</v>
      </c>
      <c r="AU1097" t="s">
        <v>16</v>
      </c>
      <c r="AV1097">
        <v>0</v>
      </c>
      <c r="AW1097">
        <v>2</v>
      </c>
      <c r="AX1097">
        <v>53554121</v>
      </c>
      <c r="AY1097">
        <v>1</v>
      </c>
      <c r="AZ1097">
        <v>0</v>
      </c>
      <c r="BA1097">
        <v>1008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Y1097*Source!I634</f>
        <v>0.41554466849999994</v>
      </c>
      <c r="CY1097">
        <f>AB1097</f>
        <v>8.1</v>
      </c>
      <c r="CZ1097">
        <f>AF1097</f>
        <v>8.1</v>
      </c>
      <c r="DA1097">
        <f>AJ1097</f>
        <v>1</v>
      </c>
      <c r="DB1097">
        <f>ROUND((ROUND(AT1097*CZ1097,2)*ROUND(1.15,7)),2)</f>
        <v>4</v>
      </c>
      <c r="DC1097">
        <f>ROUND((ROUND(AT1097*AG1097,2)*ROUND(1.15,7)),2)</f>
        <v>0</v>
      </c>
    </row>
    <row r="1098" spans="1:107" x14ac:dyDescent="0.2">
      <c r="A1098">
        <f>ROW(Source!A634)</f>
        <v>634</v>
      </c>
      <c r="B1098">
        <v>53551707</v>
      </c>
      <c r="C1098">
        <v>53554108</v>
      </c>
      <c r="D1098">
        <v>29174913</v>
      </c>
      <c r="E1098">
        <v>1</v>
      </c>
      <c r="F1098">
        <v>1</v>
      </c>
      <c r="G1098">
        <v>1</v>
      </c>
      <c r="H1098">
        <v>2</v>
      </c>
      <c r="I1098" t="s">
        <v>1513</v>
      </c>
      <c r="J1098" t="s">
        <v>1514</v>
      </c>
      <c r="K1098" t="s">
        <v>1515</v>
      </c>
      <c r="L1098">
        <v>1368</v>
      </c>
      <c r="N1098">
        <v>1011</v>
      </c>
      <c r="O1098" t="s">
        <v>1494</v>
      </c>
      <c r="P1098" t="s">
        <v>1494</v>
      </c>
      <c r="Q1098">
        <v>1</v>
      </c>
      <c r="W1098">
        <v>0</v>
      </c>
      <c r="X1098">
        <v>1230759911</v>
      </c>
      <c r="Y1098">
        <v>0.11499999999999999</v>
      </c>
      <c r="AA1098">
        <v>0</v>
      </c>
      <c r="AB1098">
        <v>87.17</v>
      </c>
      <c r="AC1098">
        <v>11.6</v>
      </c>
      <c r="AD1098">
        <v>0</v>
      </c>
      <c r="AE1098">
        <v>0</v>
      </c>
      <c r="AF1098">
        <v>87.17</v>
      </c>
      <c r="AG1098">
        <v>11.6</v>
      </c>
      <c r="AH1098">
        <v>0</v>
      </c>
      <c r="AI1098">
        <v>1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1</v>
      </c>
      <c r="AQ1098">
        <v>0</v>
      </c>
      <c r="AR1098">
        <v>0</v>
      </c>
      <c r="AS1098" t="s">
        <v>3</v>
      </c>
      <c r="AT1098">
        <v>0.1</v>
      </c>
      <c r="AU1098" t="s">
        <v>16</v>
      </c>
      <c r="AV1098">
        <v>0</v>
      </c>
      <c r="AW1098">
        <v>2</v>
      </c>
      <c r="AX1098">
        <v>53554122</v>
      </c>
      <c r="AY1098">
        <v>1</v>
      </c>
      <c r="AZ1098">
        <v>0</v>
      </c>
      <c r="BA1098">
        <v>1009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Y1098*Source!I634</f>
        <v>9.6638294999999999E-2</v>
      </c>
      <c r="CY1098">
        <f>AB1098</f>
        <v>87.17</v>
      </c>
      <c r="CZ1098">
        <f>AF1098</f>
        <v>87.17</v>
      </c>
      <c r="DA1098">
        <f>AJ1098</f>
        <v>1</v>
      </c>
      <c r="DB1098">
        <f>ROUND((ROUND(AT1098*CZ1098,2)*ROUND(1.15,7)),2)</f>
        <v>10.029999999999999</v>
      </c>
      <c r="DC1098">
        <f>ROUND((ROUND(AT1098*AG1098,2)*ROUND(1.15,7)),2)</f>
        <v>1.33</v>
      </c>
    </row>
    <row r="1099" spans="1:107" x14ac:dyDescent="0.2">
      <c r="A1099">
        <f>ROW(Source!A634)</f>
        <v>634</v>
      </c>
      <c r="B1099">
        <v>53551707</v>
      </c>
      <c r="C1099">
        <v>53554108</v>
      </c>
      <c r="D1099">
        <v>29113690</v>
      </c>
      <c r="E1099">
        <v>1</v>
      </c>
      <c r="F1099">
        <v>1</v>
      </c>
      <c r="G1099">
        <v>1</v>
      </c>
      <c r="H1099">
        <v>3</v>
      </c>
      <c r="I1099" t="s">
        <v>1866</v>
      </c>
      <c r="J1099" t="s">
        <v>1867</v>
      </c>
      <c r="K1099" t="s">
        <v>1868</v>
      </c>
      <c r="L1099">
        <v>1348</v>
      </c>
      <c r="N1099">
        <v>1009</v>
      </c>
      <c r="O1099" t="s">
        <v>26</v>
      </c>
      <c r="P1099" t="s">
        <v>26</v>
      </c>
      <c r="Q1099">
        <v>1000</v>
      </c>
      <c r="W1099">
        <v>0</v>
      </c>
      <c r="X1099">
        <v>979247711</v>
      </c>
      <c r="Y1099">
        <v>0.05</v>
      </c>
      <c r="AA1099">
        <v>34690.94</v>
      </c>
      <c r="AB1099">
        <v>0</v>
      </c>
      <c r="AC1099">
        <v>0</v>
      </c>
      <c r="AD1099">
        <v>0</v>
      </c>
      <c r="AE1099">
        <v>5649.99</v>
      </c>
      <c r="AF1099">
        <v>0</v>
      </c>
      <c r="AG1099">
        <v>0</v>
      </c>
      <c r="AH1099">
        <v>0</v>
      </c>
      <c r="AI1099">
        <v>6.14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0.05</v>
      </c>
      <c r="AU1099" t="s">
        <v>3</v>
      </c>
      <c r="AV1099">
        <v>0</v>
      </c>
      <c r="AW1099">
        <v>2</v>
      </c>
      <c r="AX1099">
        <v>53554123</v>
      </c>
      <c r="AY1099">
        <v>1</v>
      </c>
      <c r="AZ1099">
        <v>0</v>
      </c>
      <c r="BA1099">
        <v>1010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Y1099*Source!I634</f>
        <v>4.2016650000000003E-2</v>
      </c>
      <c r="CY1099">
        <f>AA1099</f>
        <v>34690.94</v>
      </c>
      <c r="CZ1099">
        <f>AE1099</f>
        <v>5649.99</v>
      </c>
      <c r="DA1099">
        <f>AI1099</f>
        <v>6.14</v>
      </c>
      <c r="DB1099">
        <f>ROUND(ROUND(AT1099*CZ1099,2),2)</f>
        <v>282.5</v>
      </c>
      <c r="DC1099">
        <f>ROUND(ROUND(AT1099*AG1099,2),2)</f>
        <v>0</v>
      </c>
    </row>
    <row r="1100" spans="1:107" x14ac:dyDescent="0.2">
      <c r="A1100">
        <f>ROW(Source!A634)</f>
        <v>634</v>
      </c>
      <c r="B1100">
        <v>53551707</v>
      </c>
      <c r="C1100">
        <v>53554108</v>
      </c>
      <c r="D1100">
        <v>29113707</v>
      </c>
      <c r="E1100">
        <v>1</v>
      </c>
      <c r="F1100">
        <v>1</v>
      </c>
      <c r="G1100">
        <v>1</v>
      </c>
      <c r="H1100">
        <v>3</v>
      </c>
      <c r="I1100" t="s">
        <v>734</v>
      </c>
      <c r="J1100" t="s">
        <v>736</v>
      </c>
      <c r="K1100" t="s">
        <v>735</v>
      </c>
      <c r="L1100">
        <v>1348</v>
      </c>
      <c r="N1100">
        <v>1009</v>
      </c>
      <c r="O1100" t="s">
        <v>26</v>
      </c>
      <c r="P1100" t="s">
        <v>26</v>
      </c>
      <c r="Q1100">
        <v>1000</v>
      </c>
      <c r="W1100">
        <v>1</v>
      </c>
      <c r="X1100">
        <v>649356706</v>
      </c>
      <c r="Y1100">
        <v>-0.98</v>
      </c>
      <c r="AA1100">
        <v>85122.9</v>
      </c>
      <c r="AB1100">
        <v>0</v>
      </c>
      <c r="AC1100">
        <v>0</v>
      </c>
      <c r="AD1100">
        <v>0</v>
      </c>
      <c r="AE1100">
        <v>6102</v>
      </c>
      <c r="AF1100">
        <v>0</v>
      </c>
      <c r="AG1100">
        <v>0</v>
      </c>
      <c r="AH1100">
        <v>0</v>
      </c>
      <c r="AI1100">
        <v>13.95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-0.98</v>
      </c>
      <c r="AU1100" t="s">
        <v>3</v>
      </c>
      <c r="AV1100">
        <v>0</v>
      </c>
      <c r="AW1100">
        <v>2</v>
      </c>
      <c r="AX1100">
        <v>53554124</v>
      </c>
      <c r="AY1100">
        <v>1</v>
      </c>
      <c r="AZ1100">
        <v>6144</v>
      </c>
      <c r="BA1100">
        <v>1011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Y1100*Source!I634</f>
        <v>-0.82352634000000002</v>
      </c>
      <c r="CY1100">
        <f>AA1100</f>
        <v>85122.9</v>
      </c>
      <c r="CZ1100">
        <f>AE1100</f>
        <v>6102</v>
      </c>
      <c r="DA1100">
        <f>AI1100</f>
        <v>13.95</v>
      </c>
      <c r="DB1100">
        <f>ROUND(ROUND(AT1100*CZ1100,2),2)</f>
        <v>-5979.96</v>
      </c>
      <c r="DC1100">
        <f>ROUND(ROUND(AT1100*AG1100,2),2)</f>
        <v>0</v>
      </c>
    </row>
    <row r="1101" spans="1:107" x14ac:dyDescent="0.2">
      <c r="A1101">
        <f>ROW(Source!A634)</f>
        <v>634</v>
      </c>
      <c r="B1101">
        <v>53551707</v>
      </c>
      <c r="C1101">
        <v>53554108</v>
      </c>
      <c r="D1101">
        <v>29113982</v>
      </c>
      <c r="E1101">
        <v>1</v>
      </c>
      <c r="F1101">
        <v>1</v>
      </c>
      <c r="G1101">
        <v>1</v>
      </c>
      <c r="H1101">
        <v>3</v>
      </c>
      <c r="I1101" t="s">
        <v>1655</v>
      </c>
      <c r="J1101" t="s">
        <v>1869</v>
      </c>
      <c r="K1101" t="s">
        <v>1657</v>
      </c>
      <c r="L1101">
        <v>1348</v>
      </c>
      <c r="N1101">
        <v>1009</v>
      </c>
      <c r="O1101" t="s">
        <v>26</v>
      </c>
      <c r="P1101" t="s">
        <v>26</v>
      </c>
      <c r="Q1101">
        <v>1000</v>
      </c>
      <c r="W1101">
        <v>0</v>
      </c>
      <c r="X1101">
        <v>1908648852</v>
      </c>
      <c r="Y1101">
        <v>5.1000000000000004E-3</v>
      </c>
      <c r="AA1101">
        <v>57863.3</v>
      </c>
      <c r="AB1101">
        <v>0</v>
      </c>
      <c r="AC1101">
        <v>0</v>
      </c>
      <c r="AD1101">
        <v>0</v>
      </c>
      <c r="AE1101">
        <v>9423.99</v>
      </c>
      <c r="AF1101">
        <v>0</v>
      </c>
      <c r="AG1101">
        <v>0</v>
      </c>
      <c r="AH1101">
        <v>0</v>
      </c>
      <c r="AI1101">
        <v>6.14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5.1000000000000004E-3</v>
      </c>
      <c r="AU1101" t="s">
        <v>3</v>
      </c>
      <c r="AV1101">
        <v>0</v>
      </c>
      <c r="AW1101">
        <v>2</v>
      </c>
      <c r="AX1101">
        <v>53554125</v>
      </c>
      <c r="AY1101">
        <v>1</v>
      </c>
      <c r="AZ1101">
        <v>0</v>
      </c>
      <c r="BA1101">
        <v>1012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Y1101*Source!I634</f>
        <v>4.2856983000000006E-3</v>
      </c>
      <c r="CY1101">
        <f>AA1101</f>
        <v>57863.3</v>
      </c>
      <c r="CZ1101">
        <f>AE1101</f>
        <v>9423.99</v>
      </c>
      <c r="DA1101">
        <f>AI1101</f>
        <v>6.14</v>
      </c>
      <c r="DB1101">
        <f>ROUND(ROUND(AT1101*CZ1101,2),2)</f>
        <v>48.06</v>
      </c>
      <c r="DC1101">
        <f>ROUND(ROUND(AT1101*AG1101,2),2)</f>
        <v>0</v>
      </c>
    </row>
    <row r="1102" spans="1:107" x14ac:dyDescent="0.2">
      <c r="A1102">
        <f>ROW(Source!A634)</f>
        <v>634</v>
      </c>
      <c r="B1102">
        <v>53551707</v>
      </c>
      <c r="C1102">
        <v>53554108</v>
      </c>
      <c r="D1102">
        <v>38251403</v>
      </c>
      <c r="E1102">
        <v>1</v>
      </c>
      <c r="F1102">
        <v>1</v>
      </c>
      <c r="G1102">
        <v>1</v>
      </c>
      <c r="H1102">
        <v>3</v>
      </c>
      <c r="I1102" t="s">
        <v>738</v>
      </c>
      <c r="J1102" t="s">
        <v>740</v>
      </c>
      <c r="K1102" t="s">
        <v>739</v>
      </c>
      <c r="L1102">
        <v>1348</v>
      </c>
      <c r="N1102">
        <v>1009</v>
      </c>
      <c r="O1102" t="s">
        <v>26</v>
      </c>
      <c r="P1102" t="s">
        <v>26</v>
      </c>
      <c r="Q1102">
        <v>1000</v>
      </c>
      <c r="W1102">
        <v>0</v>
      </c>
      <c r="X1102">
        <v>942768082</v>
      </c>
      <c r="Y1102">
        <v>1</v>
      </c>
      <c r="AA1102">
        <v>66421.7</v>
      </c>
      <c r="AB1102">
        <v>0</v>
      </c>
      <c r="AC1102">
        <v>0</v>
      </c>
      <c r="AD1102">
        <v>0</v>
      </c>
      <c r="AE1102">
        <v>5051.08</v>
      </c>
      <c r="AF1102">
        <v>0</v>
      </c>
      <c r="AG1102">
        <v>0</v>
      </c>
      <c r="AH1102">
        <v>0</v>
      </c>
      <c r="AI1102">
        <v>13.15</v>
      </c>
      <c r="AJ1102">
        <v>1</v>
      </c>
      <c r="AK1102">
        <v>1</v>
      </c>
      <c r="AL1102">
        <v>1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 t="s">
        <v>3</v>
      </c>
      <c r="AT1102">
        <v>1</v>
      </c>
      <c r="AU1102" t="s">
        <v>3</v>
      </c>
      <c r="AV1102">
        <v>0</v>
      </c>
      <c r="AW1102">
        <v>1</v>
      </c>
      <c r="AX1102">
        <v>-1</v>
      </c>
      <c r="AY1102">
        <v>0</v>
      </c>
      <c r="AZ1102">
        <v>0</v>
      </c>
      <c r="BA1102" t="s">
        <v>3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Y1102*Source!I634</f>
        <v>0.840333</v>
      </c>
      <c r="CY1102">
        <f>AA1102</f>
        <v>66421.7</v>
      </c>
      <c r="CZ1102">
        <f>AE1102</f>
        <v>5051.08</v>
      </c>
      <c r="DA1102">
        <f>AI1102</f>
        <v>13.15</v>
      </c>
      <c r="DB1102">
        <f>ROUND(ROUND(AT1102*CZ1102,2),2)</f>
        <v>5051.08</v>
      </c>
      <c r="DC1102">
        <f>ROUND(ROUND(AT1102*AG1102,2),2)</f>
        <v>0</v>
      </c>
    </row>
    <row r="1103" spans="1:107" x14ac:dyDescent="0.2">
      <c r="A1103">
        <f>ROW(Source!A639)</f>
        <v>639</v>
      </c>
      <c r="B1103">
        <v>53551706</v>
      </c>
      <c r="C1103">
        <v>53554128</v>
      </c>
      <c r="D1103">
        <v>18406785</v>
      </c>
      <c r="E1103">
        <v>1</v>
      </c>
      <c r="F1103">
        <v>1</v>
      </c>
      <c r="G1103">
        <v>1</v>
      </c>
      <c r="H1103">
        <v>1</v>
      </c>
      <c r="I1103" t="s">
        <v>1621</v>
      </c>
      <c r="J1103" t="s">
        <v>3</v>
      </c>
      <c r="K1103" t="s">
        <v>1622</v>
      </c>
      <c r="L1103">
        <v>1369</v>
      </c>
      <c r="N1103">
        <v>1013</v>
      </c>
      <c r="O1103" t="s">
        <v>1486</v>
      </c>
      <c r="P1103" t="s">
        <v>1486</v>
      </c>
      <c r="Q1103">
        <v>1</v>
      </c>
      <c r="W1103">
        <v>0</v>
      </c>
      <c r="X1103">
        <v>645971194</v>
      </c>
      <c r="Y1103">
        <v>265.82249999999993</v>
      </c>
      <c r="AA1103">
        <v>0</v>
      </c>
      <c r="AB1103">
        <v>0</v>
      </c>
      <c r="AC1103">
        <v>0</v>
      </c>
      <c r="AD1103">
        <v>312.23</v>
      </c>
      <c r="AE1103">
        <v>0</v>
      </c>
      <c r="AF1103">
        <v>0</v>
      </c>
      <c r="AG1103">
        <v>0</v>
      </c>
      <c r="AH1103">
        <v>312.23</v>
      </c>
      <c r="AI1103">
        <v>1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1</v>
      </c>
      <c r="AQ1103">
        <v>0</v>
      </c>
      <c r="AR1103">
        <v>0</v>
      </c>
      <c r="AS1103" t="s">
        <v>3</v>
      </c>
      <c r="AT1103">
        <v>201</v>
      </c>
      <c r="AU1103" t="s">
        <v>62</v>
      </c>
      <c r="AV1103">
        <v>1</v>
      </c>
      <c r="AW1103">
        <v>2</v>
      </c>
      <c r="AX1103">
        <v>53554144</v>
      </c>
      <c r="AY1103">
        <v>2</v>
      </c>
      <c r="AZ1103">
        <v>137216</v>
      </c>
      <c r="BA1103">
        <v>1013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Y1103*Source!I639</f>
        <v>62.202464999999989</v>
      </c>
      <c r="CY1103">
        <f>AD1103</f>
        <v>312.23</v>
      </c>
      <c r="CZ1103">
        <f>AH1103</f>
        <v>312.23</v>
      </c>
      <c r="DA1103">
        <f>AL1103</f>
        <v>1</v>
      </c>
      <c r="DB1103">
        <f>ROUND((ROUND(AT1103*CZ1103,2)*ROUND((1.15*1.15),7)),2)</f>
        <v>82997.759999999995</v>
      </c>
      <c r="DC1103">
        <f>ROUND((ROUND(AT1103*AG1103,2)*ROUND((1.15*1.15),7)),2)</f>
        <v>0</v>
      </c>
    </row>
    <row r="1104" spans="1:107" x14ac:dyDescent="0.2">
      <c r="A1104">
        <f>ROW(Source!A639)</f>
        <v>639</v>
      </c>
      <c r="B1104">
        <v>53551706</v>
      </c>
      <c r="C1104">
        <v>53554128</v>
      </c>
      <c r="D1104">
        <v>121548</v>
      </c>
      <c r="E1104">
        <v>1</v>
      </c>
      <c r="F1104">
        <v>1</v>
      </c>
      <c r="G1104">
        <v>1</v>
      </c>
      <c r="H1104">
        <v>1</v>
      </c>
      <c r="I1104" t="s">
        <v>31</v>
      </c>
      <c r="J1104" t="s">
        <v>3</v>
      </c>
      <c r="K1104" t="s">
        <v>1489</v>
      </c>
      <c r="L1104">
        <v>608254</v>
      </c>
      <c r="N1104">
        <v>1013</v>
      </c>
      <c r="O1104" t="s">
        <v>1490</v>
      </c>
      <c r="P1104" t="s">
        <v>1490</v>
      </c>
      <c r="Q1104">
        <v>1</v>
      </c>
      <c r="W1104">
        <v>0</v>
      </c>
      <c r="X1104">
        <v>-185737400</v>
      </c>
      <c r="Y1104">
        <v>1.5093749999999999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1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1</v>
      </c>
      <c r="AQ1104">
        <v>0</v>
      </c>
      <c r="AR1104">
        <v>0</v>
      </c>
      <c r="AS1104" t="s">
        <v>3</v>
      </c>
      <c r="AT1104">
        <v>1.05</v>
      </c>
      <c r="AU1104" t="s">
        <v>61</v>
      </c>
      <c r="AV1104">
        <v>2</v>
      </c>
      <c r="AW1104">
        <v>2</v>
      </c>
      <c r="AX1104">
        <v>53554145</v>
      </c>
      <c r="AY1104">
        <v>1</v>
      </c>
      <c r="AZ1104">
        <v>6144</v>
      </c>
      <c r="BA1104">
        <v>1014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Y1104*Source!I639</f>
        <v>0.35319374999999997</v>
      </c>
      <c r="CY1104">
        <f>AD1104</f>
        <v>0</v>
      </c>
      <c r="CZ1104">
        <f>AH1104</f>
        <v>0</v>
      </c>
      <c r="DA1104">
        <f>AL1104</f>
        <v>1</v>
      </c>
      <c r="DB1104">
        <f>ROUND((ROUND(AT1104*CZ1104,2)*ROUND((1.25*1.15),7)),2)</f>
        <v>0</v>
      </c>
      <c r="DC1104">
        <f>ROUND((ROUND(AT1104*AG1104,2)*ROUND((1.25*1.15),7)),2)</f>
        <v>0</v>
      </c>
    </row>
    <row r="1105" spans="1:107" x14ac:dyDescent="0.2">
      <c r="A1105">
        <f>ROW(Source!A639)</f>
        <v>639</v>
      </c>
      <c r="B1105">
        <v>53551706</v>
      </c>
      <c r="C1105">
        <v>53554128</v>
      </c>
      <c r="D1105">
        <v>29172556</v>
      </c>
      <c r="E1105">
        <v>1</v>
      </c>
      <c r="F1105">
        <v>1</v>
      </c>
      <c r="G1105">
        <v>1</v>
      </c>
      <c r="H1105">
        <v>2</v>
      </c>
      <c r="I1105" t="s">
        <v>1647</v>
      </c>
      <c r="J1105" t="s">
        <v>1667</v>
      </c>
      <c r="K1105" t="s">
        <v>1649</v>
      </c>
      <c r="L1105">
        <v>1368</v>
      </c>
      <c r="N1105">
        <v>1011</v>
      </c>
      <c r="O1105" t="s">
        <v>1494</v>
      </c>
      <c r="P1105" t="s">
        <v>1494</v>
      </c>
      <c r="Q1105">
        <v>1</v>
      </c>
      <c r="W1105">
        <v>0</v>
      </c>
      <c r="X1105">
        <v>344519037</v>
      </c>
      <c r="Y1105">
        <v>1.5093749999999999</v>
      </c>
      <c r="AA1105">
        <v>0</v>
      </c>
      <c r="AB1105">
        <v>31.26</v>
      </c>
      <c r="AC1105">
        <v>13.5</v>
      </c>
      <c r="AD1105">
        <v>0</v>
      </c>
      <c r="AE1105">
        <v>0</v>
      </c>
      <c r="AF1105">
        <v>31.26</v>
      </c>
      <c r="AG1105">
        <v>13.5</v>
      </c>
      <c r="AH1105">
        <v>0</v>
      </c>
      <c r="AI1105">
        <v>1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1</v>
      </c>
      <c r="AQ1105">
        <v>0</v>
      </c>
      <c r="AR1105">
        <v>0</v>
      </c>
      <c r="AS1105" t="s">
        <v>3</v>
      </c>
      <c r="AT1105">
        <v>1.05</v>
      </c>
      <c r="AU1105" t="s">
        <v>61</v>
      </c>
      <c r="AV1105">
        <v>0</v>
      </c>
      <c r="AW1105">
        <v>2</v>
      </c>
      <c r="AX1105">
        <v>53554146</v>
      </c>
      <c r="AY1105">
        <v>1</v>
      </c>
      <c r="AZ1105">
        <v>6144</v>
      </c>
      <c r="BA1105">
        <v>1015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Y1105*Source!I639</f>
        <v>0.35319374999999997</v>
      </c>
      <c r="CY1105">
        <f>AB1105</f>
        <v>31.26</v>
      </c>
      <c r="CZ1105">
        <f>AF1105</f>
        <v>31.26</v>
      </c>
      <c r="DA1105">
        <f>AJ1105</f>
        <v>1</v>
      </c>
      <c r="DB1105">
        <f>ROUND((ROUND(AT1105*CZ1105,2)*ROUND((1.25*1.15),7)),2)</f>
        <v>47.18</v>
      </c>
      <c r="DC1105">
        <f>ROUND((ROUND(AT1105*AG1105,2)*ROUND((1.25*1.15),7)),2)</f>
        <v>20.38</v>
      </c>
    </row>
    <row r="1106" spans="1:107" x14ac:dyDescent="0.2">
      <c r="A1106">
        <f>ROW(Source!A639)</f>
        <v>639</v>
      </c>
      <c r="B1106">
        <v>53551706</v>
      </c>
      <c r="C1106">
        <v>53554128</v>
      </c>
      <c r="D1106">
        <v>29173472</v>
      </c>
      <c r="E1106">
        <v>1</v>
      </c>
      <c r="F1106">
        <v>1</v>
      </c>
      <c r="G1106">
        <v>1</v>
      </c>
      <c r="H1106">
        <v>2</v>
      </c>
      <c r="I1106" t="s">
        <v>1757</v>
      </c>
      <c r="J1106" t="s">
        <v>1758</v>
      </c>
      <c r="K1106" t="s">
        <v>1759</v>
      </c>
      <c r="L1106">
        <v>1368</v>
      </c>
      <c r="N1106">
        <v>1011</v>
      </c>
      <c r="O1106" t="s">
        <v>1494</v>
      </c>
      <c r="P1106" t="s">
        <v>1494</v>
      </c>
      <c r="Q1106">
        <v>1</v>
      </c>
      <c r="W1106">
        <v>0</v>
      </c>
      <c r="X1106">
        <v>-1937814132</v>
      </c>
      <c r="Y1106">
        <v>30.058124999999997</v>
      </c>
      <c r="AA1106">
        <v>0</v>
      </c>
      <c r="AB1106">
        <v>3</v>
      </c>
      <c r="AC1106">
        <v>0</v>
      </c>
      <c r="AD1106">
        <v>0</v>
      </c>
      <c r="AE1106">
        <v>0</v>
      </c>
      <c r="AF1106">
        <v>3</v>
      </c>
      <c r="AG1106">
        <v>0</v>
      </c>
      <c r="AH1106">
        <v>0</v>
      </c>
      <c r="AI1106">
        <v>1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1</v>
      </c>
      <c r="AQ1106">
        <v>0</v>
      </c>
      <c r="AR1106">
        <v>0</v>
      </c>
      <c r="AS1106" t="s">
        <v>3</v>
      </c>
      <c r="AT1106">
        <v>20.91</v>
      </c>
      <c r="AU1106" t="s">
        <v>61</v>
      </c>
      <c r="AV1106">
        <v>0</v>
      </c>
      <c r="AW1106">
        <v>2</v>
      </c>
      <c r="AX1106">
        <v>53554147</v>
      </c>
      <c r="AY1106">
        <v>1</v>
      </c>
      <c r="AZ1106">
        <v>6144</v>
      </c>
      <c r="BA1106">
        <v>1016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Y1106*Source!I639</f>
        <v>7.0336012499999994</v>
      </c>
      <c r="CY1106">
        <f>AB1106</f>
        <v>3</v>
      </c>
      <c r="CZ1106">
        <f>AF1106</f>
        <v>3</v>
      </c>
      <c r="DA1106">
        <f>AJ1106</f>
        <v>1</v>
      </c>
      <c r="DB1106">
        <f>ROUND((ROUND(AT1106*CZ1106,2)*ROUND((1.25*1.15),7)),2)</f>
        <v>90.17</v>
      </c>
      <c r="DC1106">
        <f>ROUND((ROUND(AT1106*AG1106,2)*ROUND((1.25*1.15),7)),2)</f>
        <v>0</v>
      </c>
    </row>
    <row r="1107" spans="1:107" x14ac:dyDescent="0.2">
      <c r="A1107">
        <f>ROW(Source!A639)</f>
        <v>639</v>
      </c>
      <c r="B1107">
        <v>53551706</v>
      </c>
      <c r="C1107">
        <v>53554128</v>
      </c>
      <c r="D1107">
        <v>29174580</v>
      </c>
      <c r="E1107">
        <v>1</v>
      </c>
      <c r="F1107">
        <v>1</v>
      </c>
      <c r="G1107">
        <v>1</v>
      </c>
      <c r="H1107">
        <v>2</v>
      </c>
      <c r="I1107" t="s">
        <v>1661</v>
      </c>
      <c r="J1107" t="s">
        <v>1662</v>
      </c>
      <c r="K1107" t="s">
        <v>1663</v>
      </c>
      <c r="L1107">
        <v>1368</v>
      </c>
      <c r="N1107">
        <v>1011</v>
      </c>
      <c r="O1107" t="s">
        <v>1494</v>
      </c>
      <c r="P1107" t="s">
        <v>1494</v>
      </c>
      <c r="Q1107">
        <v>1</v>
      </c>
      <c r="W1107">
        <v>0</v>
      </c>
      <c r="X1107">
        <v>-991672839</v>
      </c>
      <c r="Y1107">
        <v>46.301875000000003</v>
      </c>
      <c r="AA1107">
        <v>0</v>
      </c>
      <c r="AB1107">
        <v>2.08</v>
      </c>
      <c r="AC1107">
        <v>0</v>
      </c>
      <c r="AD1107">
        <v>0</v>
      </c>
      <c r="AE1107">
        <v>0</v>
      </c>
      <c r="AF1107">
        <v>2.08</v>
      </c>
      <c r="AG1107">
        <v>0</v>
      </c>
      <c r="AH1107">
        <v>0</v>
      </c>
      <c r="AI1107">
        <v>1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1</v>
      </c>
      <c r="AQ1107">
        <v>0</v>
      </c>
      <c r="AR1107">
        <v>0</v>
      </c>
      <c r="AS1107" t="s">
        <v>3</v>
      </c>
      <c r="AT1107">
        <v>32.21</v>
      </c>
      <c r="AU1107" t="s">
        <v>61</v>
      </c>
      <c r="AV1107">
        <v>0</v>
      </c>
      <c r="AW1107">
        <v>2</v>
      </c>
      <c r="AX1107">
        <v>53554148</v>
      </c>
      <c r="AY1107">
        <v>1</v>
      </c>
      <c r="AZ1107">
        <v>6144</v>
      </c>
      <c r="BA1107">
        <v>1017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Y1107*Source!I639</f>
        <v>10.834638750000002</v>
      </c>
      <c r="CY1107">
        <f>AB1107</f>
        <v>2.08</v>
      </c>
      <c r="CZ1107">
        <f>AF1107</f>
        <v>2.08</v>
      </c>
      <c r="DA1107">
        <f>AJ1107</f>
        <v>1</v>
      </c>
      <c r="DB1107">
        <f>ROUND((ROUND(AT1107*CZ1107,2)*ROUND((1.25*1.15),7)),2)</f>
        <v>96.31</v>
      </c>
      <c r="DC1107">
        <f>ROUND((ROUND(AT1107*AG1107,2)*ROUND((1.25*1.15),7)),2)</f>
        <v>0</v>
      </c>
    </row>
    <row r="1108" spans="1:107" x14ac:dyDescent="0.2">
      <c r="A1108">
        <f>ROW(Source!A639)</f>
        <v>639</v>
      </c>
      <c r="B1108">
        <v>53551706</v>
      </c>
      <c r="C1108">
        <v>53554128</v>
      </c>
      <c r="D1108">
        <v>29174913</v>
      </c>
      <c r="E1108">
        <v>1</v>
      </c>
      <c r="F1108">
        <v>1</v>
      </c>
      <c r="G1108">
        <v>1</v>
      </c>
      <c r="H1108">
        <v>2</v>
      </c>
      <c r="I1108" t="s">
        <v>1513</v>
      </c>
      <c r="J1108" t="s">
        <v>1514</v>
      </c>
      <c r="K1108" t="s">
        <v>1515</v>
      </c>
      <c r="L1108">
        <v>1368</v>
      </c>
      <c r="N1108">
        <v>1011</v>
      </c>
      <c r="O1108" t="s">
        <v>1494</v>
      </c>
      <c r="P1108" t="s">
        <v>1494</v>
      </c>
      <c r="Q1108">
        <v>1</v>
      </c>
      <c r="W1108">
        <v>0</v>
      </c>
      <c r="X1108">
        <v>1230759911</v>
      </c>
      <c r="Y1108">
        <v>5.1318749999999991</v>
      </c>
      <c r="AA1108">
        <v>0</v>
      </c>
      <c r="AB1108">
        <v>87.17</v>
      </c>
      <c r="AC1108">
        <v>11.6</v>
      </c>
      <c r="AD1108">
        <v>0</v>
      </c>
      <c r="AE1108">
        <v>0</v>
      </c>
      <c r="AF1108">
        <v>87.17</v>
      </c>
      <c r="AG1108">
        <v>11.6</v>
      </c>
      <c r="AH1108">
        <v>0</v>
      </c>
      <c r="AI1108">
        <v>1</v>
      </c>
      <c r="AJ1108">
        <v>1</v>
      </c>
      <c r="AK1108">
        <v>1</v>
      </c>
      <c r="AL1108">
        <v>1</v>
      </c>
      <c r="AN1108">
        <v>0</v>
      </c>
      <c r="AO1108">
        <v>1</v>
      </c>
      <c r="AP1108">
        <v>1</v>
      </c>
      <c r="AQ1108">
        <v>0</v>
      </c>
      <c r="AR1108">
        <v>0</v>
      </c>
      <c r="AS1108" t="s">
        <v>3</v>
      </c>
      <c r="AT1108">
        <v>3.57</v>
      </c>
      <c r="AU1108" t="s">
        <v>61</v>
      </c>
      <c r="AV1108">
        <v>0</v>
      </c>
      <c r="AW1108">
        <v>2</v>
      </c>
      <c r="AX1108">
        <v>53554149</v>
      </c>
      <c r="AY1108">
        <v>1</v>
      </c>
      <c r="AZ1108">
        <v>6144</v>
      </c>
      <c r="BA1108">
        <v>1018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Y1108*Source!I639</f>
        <v>1.2008587499999999</v>
      </c>
      <c r="CY1108">
        <f>AB1108</f>
        <v>87.17</v>
      </c>
      <c r="CZ1108">
        <f>AF1108</f>
        <v>87.17</v>
      </c>
      <c r="DA1108">
        <f>AJ1108</f>
        <v>1</v>
      </c>
      <c r="DB1108">
        <f>ROUND((ROUND(AT1108*CZ1108,2)*ROUND((1.25*1.15),7)),2)</f>
        <v>447.35</v>
      </c>
      <c r="DC1108">
        <f>ROUND((ROUND(AT1108*AG1108,2)*ROUND((1.25*1.15),7)),2)</f>
        <v>59.53</v>
      </c>
    </row>
    <row r="1109" spans="1:107" x14ac:dyDescent="0.2">
      <c r="A1109">
        <f>ROW(Source!A639)</f>
        <v>639</v>
      </c>
      <c r="B1109">
        <v>53551706</v>
      </c>
      <c r="C1109">
        <v>53554128</v>
      </c>
      <c r="D1109">
        <v>29110827</v>
      </c>
      <c r="E1109">
        <v>1</v>
      </c>
      <c r="F1109">
        <v>1</v>
      </c>
      <c r="G1109">
        <v>1</v>
      </c>
      <c r="H1109">
        <v>3</v>
      </c>
      <c r="I1109" t="s">
        <v>1870</v>
      </c>
      <c r="J1109" t="s">
        <v>1871</v>
      </c>
      <c r="K1109" t="s">
        <v>1872</v>
      </c>
      <c r="L1109">
        <v>1301</v>
      </c>
      <c r="N1109">
        <v>1003</v>
      </c>
      <c r="O1109" t="s">
        <v>185</v>
      </c>
      <c r="P1109" t="s">
        <v>185</v>
      </c>
      <c r="Q1109">
        <v>1</v>
      </c>
      <c r="W1109">
        <v>0</v>
      </c>
      <c r="X1109">
        <v>-115581563</v>
      </c>
      <c r="Y1109">
        <v>402</v>
      </c>
      <c r="AA1109">
        <v>6.4</v>
      </c>
      <c r="AB1109">
        <v>0</v>
      </c>
      <c r="AC1109">
        <v>0</v>
      </c>
      <c r="AD1109">
        <v>0</v>
      </c>
      <c r="AE1109">
        <v>6.4</v>
      </c>
      <c r="AF1109">
        <v>0</v>
      </c>
      <c r="AG1109">
        <v>0</v>
      </c>
      <c r="AH1109">
        <v>0</v>
      </c>
      <c r="AI1109">
        <v>1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402</v>
      </c>
      <c r="AU1109" t="s">
        <v>3</v>
      </c>
      <c r="AV1109">
        <v>0</v>
      </c>
      <c r="AW1109">
        <v>2</v>
      </c>
      <c r="AX1109">
        <v>53554150</v>
      </c>
      <c r="AY1109">
        <v>1</v>
      </c>
      <c r="AZ1109">
        <v>0</v>
      </c>
      <c r="BA1109">
        <v>1019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Y1109*Source!I639</f>
        <v>94.068000000000012</v>
      </c>
      <c r="CY1109">
        <f t="shared" ref="CY1109:CY1117" si="202">AA1109</f>
        <v>6.4</v>
      </c>
      <c r="CZ1109">
        <f t="shared" ref="CZ1109:CZ1117" si="203">AE1109</f>
        <v>6.4</v>
      </c>
      <c r="DA1109">
        <f t="shared" ref="DA1109:DA1117" si="204">AI1109</f>
        <v>1</v>
      </c>
      <c r="DB1109">
        <f t="shared" ref="DB1109:DB1117" si="205">ROUND(ROUND(AT1109*CZ1109,2),2)</f>
        <v>2572.8000000000002</v>
      </c>
      <c r="DC1109">
        <f t="shared" ref="DC1109:DC1117" si="206">ROUND(ROUND(AT1109*AG1109,2),2)</f>
        <v>0</v>
      </c>
    </row>
    <row r="1110" spans="1:107" x14ac:dyDescent="0.2">
      <c r="A1110">
        <f>ROW(Source!A639)</f>
        <v>639</v>
      </c>
      <c r="B1110">
        <v>53551706</v>
      </c>
      <c r="C1110">
        <v>53554128</v>
      </c>
      <c r="D1110">
        <v>29110828</v>
      </c>
      <c r="E1110">
        <v>1</v>
      </c>
      <c r="F1110">
        <v>1</v>
      </c>
      <c r="G1110">
        <v>1</v>
      </c>
      <c r="H1110">
        <v>3</v>
      </c>
      <c r="I1110" t="s">
        <v>1873</v>
      </c>
      <c r="J1110" t="s">
        <v>1874</v>
      </c>
      <c r="K1110" t="s">
        <v>1875</v>
      </c>
      <c r="L1110">
        <v>1301</v>
      </c>
      <c r="N1110">
        <v>1003</v>
      </c>
      <c r="O1110" t="s">
        <v>185</v>
      </c>
      <c r="P1110" t="s">
        <v>185</v>
      </c>
      <c r="Q1110">
        <v>1</v>
      </c>
      <c r="W1110">
        <v>0</v>
      </c>
      <c r="X1110">
        <v>1663450262</v>
      </c>
      <c r="Y1110">
        <v>43</v>
      </c>
      <c r="AA1110">
        <v>7.99</v>
      </c>
      <c r="AB1110">
        <v>0</v>
      </c>
      <c r="AC1110">
        <v>0</v>
      </c>
      <c r="AD1110">
        <v>0</v>
      </c>
      <c r="AE1110">
        <v>7.99</v>
      </c>
      <c r="AF1110">
        <v>0</v>
      </c>
      <c r="AG1110">
        <v>0</v>
      </c>
      <c r="AH1110">
        <v>0</v>
      </c>
      <c r="AI1110">
        <v>1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43</v>
      </c>
      <c r="AU1110" t="s">
        <v>3</v>
      </c>
      <c r="AV1110">
        <v>0</v>
      </c>
      <c r="AW1110">
        <v>2</v>
      </c>
      <c r="AX1110">
        <v>53554151</v>
      </c>
      <c r="AY1110">
        <v>1</v>
      </c>
      <c r="AZ1110">
        <v>0</v>
      </c>
      <c r="BA1110">
        <v>1020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Y1110*Source!I639</f>
        <v>10.062000000000001</v>
      </c>
      <c r="CY1110">
        <f t="shared" si="202"/>
        <v>7.99</v>
      </c>
      <c r="CZ1110">
        <f t="shared" si="203"/>
        <v>7.99</v>
      </c>
      <c r="DA1110">
        <f t="shared" si="204"/>
        <v>1</v>
      </c>
      <c r="DB1110">
        <f t="shared" si="205"/>
        <v>343.57</v>
      </c>
      <c r="DC1110">
        <f t="shared" si="206"/>
        <v>0</v>
      </c>
    </row>
    <row r="1111" spans="1:107" x14ac:dyDescent="0.2">
      <c r="A1111">
        <f>ROW(Source!A639)</f>
        <v>639</v>
      </c>
      <c r="B1111">
        <v>53551706</v>
      </c>
      <c r="C1111">
        <v>53554128</v>
      </c>
      <c r="D1111">
        <v>29108696</v>
      </c>
      <c r="E1111">
        <v>1</v>
      </c>
      <c r="F1111">
        <v>1</v>
      </c>
      <c r="G1111">
        <v>1</v>
      </c>
      <c r="H1111">
        <v>3</v>
      </c>
      <c r="I1111" t="s">
        <v>1876</v>
      </c>
      <c r="J1111" t="s">
        <v>1877</v>
      </c>
      <c r="K1111" t="s">
        <v>1878</v>
      </c>
      <c r="L1111">
        <v>1354</v>
      </c>
      <c r="N1111">
        <v>1010</v>
      </c>
      <c r="O1111" t="s">
        <v>160</v>
      </c>
      <c r="P1111" t="s">
        <v>160</v>
      </c>
      <c r="Q1111">
        <v>1</v>
      </c>
      <c r="W1111">
        <v>0</v>
      </c>
      <c r="X1111">
        <v>-393423820</v>
      </c>
      <c r="Y1111">
        <v>123.5</v>
      </c>
      <c r="AA1111">
        <v>67.209999999999994</v>
      </c>
      <c r="AB1111">
        <v>0</v>
      </c>
      <c r="AC1111">
        <v>0</v>
      </c>
      <c r="AD1111">
        <v>0</v>
      </c>
      <c r="AE1111">
        <v>67.209999999999994</v>
      </c>
      <c r="AF1111">
        <v>0</v>
      </c>
      <c r="AG1111">
        <v>0</v>
      </c>
      <c r="AH1111">
        <v>0</v>
      </c>
      <c r="AI1111">
        <v>1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123.5</v>
      </c>
      <c r="AU1111" t="s">
        <v>3</v>
      </c>
      <c r="AV1111">
        <v>0</v>
      </c>
      <c r="AW1111">
        <v>2</v>
      </c>
      <c r="AX1111">
        <v>53554152</v>
      </c>
      <c r="AY1111">
        <v>1</v>
      </c>
      <c r="AZ1111">
        <v>0</v>
      </c>
      <c r="BA1111">
        <v>1021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Y1111*Source!I639</f>
        <v>28.899000000000001</v>
      </c>
      <c r="CY1111">
        <f t="shared" si="202"/>
        <v>67.209999999999994</v>
      </c>
      <c r="CZ1111">
        <f t="shared" si="203"/>
        <v>67.209999999999994</v>
      </c>
      <c r="DA1111">
        <f t="shared" si="204"/>
        <v>1</v>
      </c>
      <c r="DB1111">
        <f t="shared" si="205"/>
        <v>8300.44</v>
      </c>
      <c r="DC1111">
        <f t="shared" si="206"/>
        <v>0</v>
      </c>
    </row>
    <row r="1112" spans="1:107" x14ac:dyDescent="0.2">
      <c r="A1112">
        <f>ROW(Source!A639)</f>
        <v>639</v>
      </c>
      <c r="B1112">
        <v>53551706</v>
      </c>
      <c r="C1112">
        <v>53554128</v>
      </c>
      <c r="D1112">
        <v>29110830</v>
      </c>
      <c r="E1112">
        <v>1</v>
      </c>
      <c r="F1112">
        <v>1</v>
      </c>
      <c r="G1112">
        <v>1</v>
      </c>
      <c r="H1112">
        <v>3</v>
      </c>
      <c r="I1112" t="s">
        <v>1879</v>
      </c>
      <c r="J1112" t="s">
        <v>1880</v>
      </c>
      <c r="K1112" t="s">
        <v>1881</v>
      </c>
      <c r="L1112">
        <v>1302</v>
      </c>
      <c r="N1112">
        <v>1003</v>
      </c>
      <c r="O1112" t="s">
        <v>833</v>
      </c>
      <c r="P1112" t="s">
        <v>833</v>
      </c>
      <c r="Q1112">
        <v>10</v>
      </c>
      <c r="W1112">
        <v>0</v>
      </c>
      <c r="X1112">
        <v>-1955048641</v>
      </c>
      <c r="Y1112">
        <v>29.3</v>
      </c>
      <c r="AA1112">
        <v>64.2</v>
      </c>
      <c r="AB1112">
        <v>0</v>
      </c>
      <c r="AC1112">
        <v>0</v>
      </c>
      <c r="AD1112">
        <v>0</v>
      </c>
      <c r="AE1112">
        <v>64.2</v>
      </c>
      <c r="AF1112">
        <v>0</v>
      </c>
      <c r="AG1112">
        <v>0</v>
      </c>
      <c r="AH1112">
        <v>0</v>
      </c>
      <c r="AI1112">
        <v>1</v>
      </c>
      <c r="AJ1112">
        <v>1</v>
      </c>
      <c r="AK1112">
        <v>1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29.3</v>
      </c>
      <c r="AU1112" t="s">
        <v>3</v>
      </c>
      <c r="AV1112">
        <v>0</v>
      </c>
      <c r="AW1112">
        <v>2</v>
      </c>
      <c r="AX1112">
        <v>53554153</v>
      </c>
      <c r="AY1112">
        <v>1</v>
      </c>
      <c r="AZ1112">
        <v>0</v>
      </c>
      <c r="BA1112">
        <v>1022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Y1112*Source!I639</f>
        <v>6.8562000000000003</v>
      </c>
      <c r="CY1112">
        <f t="shared" si="202"/>
        <v>64.2</v>
      </c>
      <c r="CZ1112">
        <f t="shared" si="203"/>
        <v>64.2</v>
      </c>
      <c r="DA1112">
        <f t="shared" si="204"/>
        <v>1</v>
      </c>
      <c r="DB1112">
        <f t="shared" si="205"/>
        <v>1881.06</v>
      </c>
      <c r="DC1112">
        <f t="shared" si="206"/>
        <v>0</v>
      </c>
    </row>
    <row r="1113" spans="1:107" x14ac:dyDescent="0.2">
      <c r="A1113">
        <f>ROW(Source!A639)</f>
        <v>639</v>
      </c>
      <c r="B1113">
        <v>53551706</v>
      </c>
      <c r="C1113">
        <v>53554128</v>
      </c>
      <c r="D1113">
        <v>29114423</v>
      </c>
      <c r="E1113">
        <v>1</v>
      </c>
      <c r="F1113">
        <v>1</v>
      </c>
      <c r="G1113">
        <v>1</v>
      </c>
      <c r="H1113">
        <v>3</v>
      </c>
      <c r="I1113" t="s">
        <v>1882</v>
      </c>
      <c r="J1113" t="s">
        <v>1883</v>
      </c>
      <c r="K1113" t="s">
        <v>1884</v>
      </c>
      <c r="L1113">
        <v>1358</v>
      </c>
      <c r="N1113">
        <v>1010</v>
      </c>
      <c r="O1113" t="s">
        <v>1180</v>
      </c>
      <c r="P1113" t="s">
        <v>1180</v>
      </c>
      <c r="Q1113">
        <v>10</v>
      </c>
      <c r="W1113">
        <v>0</v>
      </c>
      <c r="X1113">
        <v>-1457531913</v>
      </c>
      <c r="Y1113">
        <v>65.2</v>
      </c>
      <c r="AA1113">
        <v>7.22</v>
      </c>
      <c r="AB1113">
        <v>0</v>
      </c>
      <c r="AC1113">
        <v>0</v>
      </c>
      <c r="AD1113">
        <v>0</v>
      </c>
      <c r="AE1113">
        <v>7.22</v>
      </c>
      <c r="AF1113">
        <v>0</v>
      </c>
      <c r="AG1113">
        <v>0</v>
      </c>
      <c r="AH1113">
        <v>0</v>
      </c>
      <c r="AI1113">
        <v>1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65.2</v>
      </c>
      <c r="AU1113" t="s">
        <v>3</v>
      </c>
      <c r="AV1113">
        <v>0</v>
      </c>
      <c r="AW1113">
        <v>2</v>
      </c>
      <c r="AX1113">
        <v>53554154</v>
      </c>
      <c r="AY1113">
        <v>1</v>
      </c>
      <c r="AZ1113">
        <v>0</v>
      </c>
      <c r="BA1113">
        <v>1023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Y1113*Source!I639</f>
        <v>15.256800000000002</v>
      </c>
      <c r="CY1113">
        <f t="shared" si="202"/>
        <v>7.22</v>
      </c>
      <c r="CZ1113">
        <f t="shared" si="203"/>
        <v>7.22</v>
      </c>
      <c r="DA1113">
        <f t="shared" si="204"/>
        <v>1</v>
      </c>
      <c r="DB1113">
        <f t="shared" si="205"/>
        <v>470.74</v>
      </c>
      <c r="DC1113">
        <f t="shared" si="206"/>
        <v>0</v>
      </c>
    </row>
    <row r="1114" spans="1:107" x14ac:dyDescent="0.2">
      <c r="A1114">
        <f>ROW(Source!A639)</f>
        <v>639</v>
      </c>
      <c r="B1114">
        <v>53551706</v>
      </c>
      <c r="C1114">
        <v>53554128</v>
      </c>
      <c r="D1114">
        <v>29115197</v>
      </c>
      <c r="E1114">
        <v>1</v>
      </c>
      <c r="F1114">
        <v>1</v>
      </c>
      <c r="G1114">
        <v>1</v>
      </c>
      <c r="H1114">
        <v>3</v>
      </c>
      <c r="I1114" t="s">
        <v>1885</v>
      </c>
      <c r="J1114" t="s">
        <v>1886</v>
      </c>
      <c r="K1114" t="s">
        <v>1887</v>
      </c>
      <c r="L1114">
        <v>1355</v>
      </c>
      <c r="N1114">
        <v>1010</v>
      </c>
      <c r="O1114" t="s">
        <v>894</v>
      </c>
      <c r="P1114" t="s">
        <v>894</v>
      </c>
      <c r="Q1114">
        <v>100</v>
      </c>
      <c r="W1114">
        <v>0</v>
      </c>
      <c r="X1114">
        <v>-619439245</v>
      </c>
      <c r="Y1114">
        <v>8</v>
      </c>
      <c r="AA1114">
        <v>50</v>
      </c>
      <c r="AB1114">
        <v>0</v>
      </c>
      <c r="AC1114">
        <v>0</v>
      </c>
      <c r="AD1114">
        <v>0</v>
      </c>
      <c r="AE1114">
        <v>50</v>
      </c>
      <c r="AF1114">
        <v>0</v>
      </c>
      <c r="AG1114">
        <v>0</v>
      </c>
      <c r="AH1114">
        <v>0</v>
      </c>
      <c r="AI1114">
        <v>1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8</v>
      </c>
      <c r="AU1114" t="s">
        <v>3</v>
      </c>
      <c r="AV1114">
        <v>0</v>
      </c>
      <c r="AW1114">
        <v>2</v>
      </c>
      <c r="AX1114">
        <v>53554155</v>
      </c>
      <c r="AY1114">
        <v>1</v>
      </c>
      <c r="AZ1114">
        <v>0</v>
      </c>
      <c r="BA1114">
        <v>1024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Y1114*Source!I639</f>
        <v>1.8720000000000001</v>
      </c>
      <c r="CY1114">
        <f t="shared" si="202"/>
        <v>50</v>
      </c>
      <c r="CZ1114">
        <f t="shared" si="203"/>
        <v>50</v>
      </c>
      <c r="DA1114">
        <f t="shared" si="204"/>
        <v>1</v>
      </c>
      <c r="DB1114">
        <f t="shared" si="205"/>
        <v>400</v>
      </c>
      <c r="DC1114">
        <f t="shared" si="206"/>
        <v>0</v>
      </c>
    </row>
    <row r="1115" spans="1:107" x14ac:dyDescent="0.2">
      <c r="A1115">
        <f>ROW(Source!A639)</f>
        <v>639</v>
      </c>
      <c r="B1115">
        <v>53551706</v>
      </c>
      <c r="C1115">
        <v>53554128</v>
      </c>
      <c r="D1115">
        <v>29130491</v>
      </c>
      <c r="E1115">
        <v>1</v>
      </c>
      <c r="F1115">
        <v>1</v>
      </c>
      <c r="G1115">
        <v>1</v>
      </c>
      <c r="H1115">
        <v>3</v>
      </c>
      <c r="I1115" t="s">
        <v>747</v>
      </c>
      <c r="J1115" t="s">
        <v>749</v>
      </c>
      <c r="K1115" t="s">
        <v>748</v>
      </c>
      <c r="L1115">
        <v>1327</v>
      </c>
      <c r="N1115">
        <v>1005</v>
      </c>
      <c r="O1115" t="s">
        <v>128</v>
      </c>
      <c r="P1115" t="s">
        <v>128</v>
      </c>
      <c r="Q1115">
        <v>1</v>
      </c>
      <c r="W1115">
        <v>1</v>
      </c>
      <c r="X1115">
        <v>-1462626660</v>
      </c>
      <c r="Y1115">
        <v>-100</v>
      </c>
      <c r="AA1115">
        <v>1533.73</v>
      </c>
      <c r="AB1115">
        <v>0</v>
      </c>
      <c r="AC1115">
        <v>0</v>
      </c>
      <c r="AD1115">
        <v>0</v>
      </c>
      <c r="AE1115">
        <v>1533.73</v>
      </c>
      <c r="AF1115">
        <v>0</v>
      </c>
      <c r="AG1115">
        <v>0</v>
      </c>
      <c r="AH1115">
        <v>0</v>
      </c>
      <c r="AI1115">
        <v>1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-100</v>
      </c>
      <c r="AU1115" t="s">
        <v>3</v>
      </c>
      <c r="AV1115">
        <v>0</v>
      </c>
      <c r="AW1115">
        <v>2</v>
      </c>
      <c r="AX1115">
        <v>53554156</v>
      </c>
      <c r="AY1115">
        <v>1</v>
      </c>
      <c r="AZ1115">
        <v>6144</v>
      </c>
      <c r="BA1115">
        <v>1025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Y1115*Source!I639</f>
        <v>-23.400000000000002</v>
      </c>
      <c r="CY1115">
        <f t="shared" si="202"/>
        <v>1533.73</v>
      </c>
      <c r="CZ1115">
        <f t="shared" si="203"/>
        <v>1533.73</v>
      </c>
      <c r="DA1115">
        <f t="shared" si="204"/>
        <v>1</v>
      </c>
      <c r="DB1115">
        <f t="shared" si="205"/>
        <v>-153373</v>
      </c>
      <c r="DC1115">
        <f t="shared" si="206"/>
        <v>0</v>
      </c>
    </row>
    <row r="1116" spans="1:107" x14ac:dyDescent="0.2">
      <c r="A1116">
        <f>ROW(Source!A639)</f>
        <v>639</v>
      </c>
      <c r="B1116">
        <v>53551706</v>
      </c>
      <c r="C1116">
        <v>53554128</v>
      </c>
      <c r="D1116">
        <v>29130503</v>
      </c>
      <c r="E1116">
        <v>1</v>
      </c>
      <c r="F1116">
        <v>1</v>
      </c>
      <c r="G1116">
        <v>1</v>
      </c>
      <c r="H1116">
        <v>3</v>
      </c>
      <c r="I1116" t="s">
        <v>751</v>
      </c>
      <c r="J1116" t="s">
        <v>753</v>
      </c>
      <c r="K1116" t="s">
        <v>752</v>
      </c>
      <c r="L1116">
        <v>1327</v>
      </c>
      <c r="N1116">
        <v>1005</v>
      </c>
      <c r="O1116" t="s">
        <v>128</v>
      </c>
      <c r="P1116" t="s">
        <v>128</v>
      </c>
      <c r="Q1116">
        <v>1</v>
      </c>
      <c r="W1116">
        <v>0</v>
      </c>
      <c r="X1116">
        <v>1019037866</v>
      </c>
      <c r="Y1116">
        <v>100</v>
      </c>
      <c r="AA1116">
        <v>2422.23</v>
      </c>
      <c r="AB1116">
        <v>0</v>
      </c>
      <c r="AC1116">
        <v>0</v>
      </c>
      <c r="AD1116">
        <v>0</v>
      </c>
      <c r="AE1116">
        <v>2422.23</v>
      </c>
      <c r="AF1116">
        <v>0</v>
      </c>
      <c r="AG1116">
        <v>0</v>
      </c>
      <c r="AH1116">
        <v>0</v>
      </c>
      <c r="AI1116">
        <v>1</v>
      </c>
      <c r="AJ1116">
        <v>1</v>
      </c>
      <c r="AK1116">
        <v>1</v>
      </c>
      <c r="AL1116">
        <v>1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 t="s">
        <v>3</v>
      </c>
      <c r="AT1116">
        <v>100</v>
      </c>
      <c r="AU1116" t="s">
        <v>3</v>
      </c>
      <c r="AV1116">
        <v>0</v>
      </c>
      <c r="AW1116">
        <v>1</v>
      </c>
      <c r="AX1116">
        <v>-1</v>
      </c>
      <c r="AY1116">
        <v>0</v>
      </c>
      <c r="AZ1116">
        <v>0</v>
      </c>
      <c r="BA1116" t="s">
        <v>3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Y1116*Source!I639</f>
        <v>23.400000000000002</v>
      </c>
      <c r="CY1116">
        <f t="shared" si="202"/>
        <v>2422.23</v>
      </c>
      <c r="CZ1116">
        <f t="shared" si="203"/>
        <v>2422.23</v>
      </c>
      <c r="DA1116">
        <f t="shared" si="204"/>
        <v>1</v>
      </c>
      <c r="DB1116">
        <f t="shared" si="205"/>
        <v>242223</v>
      </c>
      <c r="DC1116">
        <f t="shared" si="206"/>
        <v>0</v>
      </c>
    </row>
    <row r="1117" spans="1:107" x14ac:dyDescent="0.2">
      <c r="A1117">
        <f>ROW(Source!A639)</f>
        <v>639</v>
      </c>
      <c r="B1117">
        <v>53551706</v>
      </c>
      <c r="C1117">
        <v>53554128</v>
      </c>
      <c r="D1117">
        <v>53225267</v>
      </c>
      <c r="E1117">
        <v>1</v>
      </c>
      <c r="F1117">
        <v>1</v>
      </c>
      <c r="G1117">
        <v>1</v>
      </c>
      <c r="H1117">
        <v>3</v>
      </c>
      <c r="I1117" t="s">
        <v>222</v>
      </c>
      <c r="J1117" t="s">
        <v>224</v>
      </c>
      <c r="K1117" t="s">
        <v>223</v>
      </c>
      <c r="L1117">
        <v>1354</v>
      </c>
      <c r="N1117">
        <v>1010</v>
      </c>
      <c r="O1117" t="s">
        <v>160</v>
      </c>
      <c r="P1117" t="s">
        <v>160</v>
      </c>
      <c r="Q1117">
        <v>1</v>
      </c>
      <c r="W1117">
        <v>0</v>
      </c>
      <c r="X1117">
        <v>-2066279378</v>
      </c>
      <c r="Y1117">
        <v>51.282051000000003</v>
      </c>
      <c r="AA1117">
        <v>9501.98</v>
      </c>
      <c r="AB1117">
        <v>0</v>
      </c>
      <c r="AC1117">
        <v>0</v>
      </c>
      <c r="AD1117">
        <v>0</v>
      </c>
      <c r="AE1117">
        <v>9501.98</v>
      </c>
      <c r="AF1117">
        <v>0</v>
      </c>
      <c r="AG1117">
        <v>0</v>
      </c>
      <c r="AH1117">
        <v>0</v>
      </c>
      <c r="AI1117">
        <v>1</v>
      </c>
      <c r="AJ1117">
        <v>1</v>
      </c>
      <c r="AK1117">
        <v>1</v>
      </c>
      <c r="AL1117">
        <v>1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 t="s">
        <v>3</v>
      </c>
      <c r="AT1117">
        <v>51.282051000000003</v>
      </c>
      <c r="AU1117" t="s">
        <v>3</v>
      </c>
      <c r="AV1117">
        <v>0</v>
      </c>
      <c r="AW1117">
        <v>1</v>
      </c>
      <c r="AX1117">
        <v>-1</v>
      </c>
      <c r="AY1117">
        <v>0</v>
      </c>
      <c r="AZ1117">
        <v>0</v>
      </c>
      <c r="BA1117" t="s">
        <v>3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Y1117*Source!I639</f>
        <v>11.999999934000002</v>
      </c>
      <c r="CY1117">
        <f t="shared" si="202"/>
        <v>9501.98</v>
      </c>
      <c r="CZ1117">
        <f t="shared" si="203"/>
        <v>9501.98</v>
      </c>
      <c r="DA1117">
        <f t="shared" si="204"/>
        <v>1</v>
      </c>
      <c r="DB1117">
        <f t="shared" si="205"/>
        <v>487281.02</v>
      </c>
      <c r="DC1117">
        <f t="shared" si="206"/>
        <v>0</v>
      </c>
    </row>
    <row r="1118" spans="1:107" x14ac:dyDescent="0.2">
      <c r="A1118">
        <f>ROW(Source!A640)</f>
        <v>640</v>
      </c>
      <c r="B1118">
        <v>53551707</v>
      </c>
      <c r="C1118">
        <v>53554128</v>
      </c>
      <c r="D1118">
        <v>18406785</v>
      </c>
      <c r="E1118">
        <v>1</v>
      </c>
      <c r="F1118">
        <v>1</v>
      </c>
      <c r="G1118">
        <v>1</v>
      </c>
      <c r="H1118">
        <v>1</v>
      </c>
      <c r="I1118" t="s">
        <v>1621</v>
      </c>
      <c r="J1118" t="s">
        <v>3</v>
      </c>
      <c r="K1118" t="s">
        <v>1622</v>
      </c>
      <c r="L1118">
        <v>1369</v>
      </c>
      <c r="N1118">
        <v>1013</v>
      </c>
      <c r="O1118" t="s">
        <v>1486</v>
      </c>
      <c r="P1118" t="s">
        <v>1486</v>
      </c>
      <c r="Q1118">
        <v>1</v>
      </c>
      <c r="W1118">
        <v>0</v>
      </c>
      <c r="X1118">
        <v>645971194</v>
      </c>
      <c r="Y1118">
        <v>265.82249999999993</v>
      </c>
      <c r="AA1118">
        <v>0</v>
      </c>
      <c r="AB1118">
        <v>0</v>
      </c>
      <c r="AC1118">
        <v>0</v>
      </c>
      <c r="AD1118">
        <v>312.23</v>
      </c>
      <c r="AE1118">
        <v>0</v>
      </c>
      <c r="AF1118">
        <v>0</v>
      </c>
      <c r="AG1118">
        <v>0</v>
      </c>
      <c r="AH1118">
        <v>312.23</v>
      </c>
      <c r="AI1118">
        <v>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1</v>
      </c>
      <c r="AQ1118">
        <v>0</v>
      </c>
      <c r="AR1118">
        <v>0</v>
      </c>
      <c r="AS1118" t="s">
        <v>3</v>
      </c>
      <c r="AT1118">
        <v>201</v>
      </c>
      <c r="AU1118" t="s">
        <v>62</v>
      </c>
      <c r="AV1118">
        <v>1</v>
      </c>
      <c r="AW1118">
        <v>2</v>
      </c>
      <c r="AX1118">
        <v>53554144</v>
      </c>
      <c r="AY1118">
        <v>2</v>
      </c>
      <c r="AZ1118">
        <v>137216</v>
      </c>
      <c r="BA1118">
        <v>1026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Y1118*Source!I640</f>
        <v>62.202464999999989</v>
      </c>
      <c r="CY1118">
        <f>AD1118</f>
        <v>312.23</v>
      </c>
      <c r="CZ1118">
        <f>AH1118</f>
        <v>312.23</v>
      </c>
      <c r="DA1118">
        <f>AL1118</f>
        <v>1</v>
      </c>
      <c r="DB1118">
        <f>ROUND((ROUND(AT1118*CZ1118,2)*ROUND((1.15*1.15),7)),2)</f>
        <v>82997.759999999995</v>
      </c>
      <c r="DC1118">
        <f>ROUND((ROUND(AT1118*AG1118,2)*ROUND((1.15*1.15),7)),2)</f>
        <v>0</v>
      </c>
    </row>
    <row r="1119" spans="1:107" x14ac:dyDescent="0.2">
      <c r="A1119">
        <f>ROW(Source!A640)</f>
        <v>640</v>
      </c>
      <c r="B1119">
        <v>53551707</v>
      </c>
      <c r="C1119">
        <v>53554128</v>
      </c>
      <c r="D1119">
        <v>121548</v>
      </c>
      <c r="E1119">
        <v>1</v>
      </c>
      <c r="F1119">
        <v>1</v>
      </c>
      <c r="G1119">
        <v>1</v>
      </c>
      <c r="H1119">
        <v>1</v>
      </c>
      <c r="I1119" t="s">
        <v>31</v>
      </c>
      <c r="J1119" t="s">
        <v>3</v>
      </c>
      <c r="K1119" t="s">
        <v>1489</v>
      </c>
      <c r="L1119">
        <v>608254</v>
      </c>
      <c r="N1119">
        <v>1013</v>
      </c>
      <c r="O1119" t="s">
        <v>1490</v>
      </c>
      <c r="P1119" t="s">
        <v>1490</v>
      </c>
      <c r="Q1119">
        <v>1</v>
      </c>
      <c r="W1119">
        <v>0</v>
      </c>
      <c r="X1119">
        <v>-185737400</v>
      </c>
      <c r="Y1119">
        <v>1.5093749999999999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1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1</v>
      </c>
      <c r="AQ1119">
        <v>0</v>
      </c>
      <c r="AR1119">
        <v>0</v>
      </c>
      <c r="AS1119" t="s">
        <v>3</v>
      </c>
      <c r="AT1119">
        <v>1.05</v>
      </c>
      <c r="AU1119" t="s">
        <v>61</v>
      </c>
      <c r="AV1119">
        <v>2</v>
      </c>
      <c r="AW1119">
        <v>2</v>
      </c>
      <c r="AX1119">
        <v>53554145</v>
      </c>
      <c r="AY1119">
        <v>1</v>
      </c>
      <c r="AZ1119">
        <v>6144</v>
      </c>
      <c r="BA1119">
        <v>1027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Y1119*Source!I640</f>
        <v>0.35319374999999997</v>
      </c>
      <c r="CY1119">
        <f>AD1119</f>
        <v>0</v>
      </c>
      <c r="CZ1119">
        <f>AH1119</f>
        <v>0</v>
      </c>
      <c r="DA1119">
        <f>AL1119</f>
        <v>1</v>
      </c>
      <c r="DB1119">
        <f>ROUND((ROUND(AT1119*CZ1119,2)*ROUND((1.25*1.15),7)),2)</f>
        <v>0</v>
      </c>
      <c r="DC1119">
        <f>ROUND((ROUND(AT1119*AG1119,2)*ROUND((1.25*1.15),7)),2)</f>
        <v>0</v>
      </c>
    </row>
    <row r="1120" spans="1:107" x14ac:dyDescent="0.2">
      <c r="A1120">
        <f>ROW(Source!A640)</f>
        <v>640</v>
      </c>
      <c r="B1120">
        <v>53551707</v>
      </c>
      <c r="C1120">
        <v>53554128</v>
      </c>
      <c r="D1120">
        <v>29172556</v>
      </c>
      <c r="E1120">
        <v>1</v>
      </c>
      <c r="F1120">
        <v>1</v>
      </c>
      <c r="G1120">
        <v>1</v>
      </c>
      <c r="H1120">
        <v>2</v>
      </c>
      <c r="I1120" t="s">
        <v>1647</v>
      </c>
      <c r="J1120" t="s">
        <v>1667</v>
      </c>
      <c r="K1120" t="s">
        <v>1649</v>
      </c>
      <c r="L1120">
        <v>1368</v>
      </c>
      <c r="N1120">
        <v>1011</v>
      </c>
      <c r="O1120" t="s">
        <v>1494</v>
      </c>
      <c r="P1120" t="s">
        <v>1494</v>
      </c>
      <c r="Q1120">
        <v>1</v>
      </c>
      <c r="W1120">
        <v>0</v>
      </c>
      <c r="X1120">
        <v>344519037</v>
      </c>
      <c r="Y1120">
        <v>1.5093749999999999</v>
      </c>
      <c r="AA1120">
        <v>0</v>
      </c>
      <c r="AB1120">
        <v>31.26</v>
      </c>
      <c r="AC1120">
        <v>13.5</v>
      </c>
      <c r="AD1120">
        <v>0</v>
      </c>
      <c r="AE1120">
        <v>0</v>
      </c>
      <c r="AF1120">
        <v>31.26</v>
      </c>
      <c r="AG1120">
        <v>13.5</v>
      </c>
      <c r="AH1120">
        <v>0</v>
      </c>
      <c r="AI1120">
        <v>1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1</v>
      </c>
      <c r="AQ1120">
        <v>0</v>
      </c>
      <c r="AR1120">
        <v>0</v>
      </c>
      <c r="AS1120" t="s">
        <v>3</v>
      </c>
      <c r="AT1120">
        <v>1.05</v>
      </c>
      <c r="AU1120" t="s">
        <v>61</v>
      </c>
      <c r="AV1120">
        <v>0</v>
      </c>
      <c r="AW1120">
        <v>2</v>
      </c>
      <c r="AX1120">
        <v>53554146</v>
      </c>
      <c r="AY1120">
        <v>1</v>
      </c>
      <c r="AZ1120">
        <v>6144</v>
      </c>
      <c r="BA1120">
        <v>1028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Y1120*Source!I640</f>
        <v>0.35319374999999997</v>
      </c>
      <c r="CY1120">
        <f>AB1120</f>
        <v>31.26</v>
      </c>
      <c r="CZ1120">
        <f>AF1120</f>
        <v>31.26</v>
      </c>
      <c r="DA1120">
        <f>AJ1120</f>
        <v>1</v>
      </c>
      <c r="DB1120">
        <f>ROUND((ROUND(AT1120*CZ1120,2)*ROUND((1.25*1.15),7)),2)</f>
        <v>47.18</v>
      </c>
      <c r="DC1120">
        <f>ROUND((ROUND(AT1120*AG1120,2)*ROUND((1.25*1.15),7)),2)</f>
        <v>20.38</v>
      </c>
    </row>
    <row r="1121" spans="1:107" x14ac:dyDescent="0.2">
      <c r="A1121">
        <f>ROW(Source!A640)</f>
        <v>640</v>
      </c>
      <c r="B1121">
        <v>53551707</v>
      </c>
      <c r="C1121">
        <v>53554128</v>
      </c>
      <c r="D1121">
        <v>29173472</v>
      </c>
      <c r="E1121">
        <v>1</v>
      </c>
      <c r="F1121">
        <v>1</v>
      </c>
      <c r="G1121">
        <v>1</v>
      </c>
      <c r="H1121">
        <v>2</v>
      </c>
      <c r="I1121" t="s">
        <v>1757</v>
      </c>
      <c r="J1121" t="s">
        <v>1758</v>
      </c>
      <c r="K1121" t="s">
        <v>1759</v>
      </c>
      <c r="L1121">
        <v>1368</v>
      </c>
      <c r="N1121">
        <v>1011</v>
      </c>
      <c r="O1121" t="s">
        <v>1494</v>
      </c>
      <c r="P1121" t="s">
        <v>1494</v>
      </c>
      <c r="Q1121">
        <v>1</v>
      </c>
      <c r="W1121">
        <v>0</v>
      </c>
      <c r="X1121">
        <v>-1937814132</v>
      </c>
      <c r="Y1121">
        <v>30.058124999999997</v>
      </c>
      <c r="AA1121">
        <v>0</v>
      </c>
      <c r="AB1121">
        <v>3</v>
      </c>
      <c r="AC1121">
        <v>0</v>
      </c>
      <c r="AD1121">
        <v>0</v>
      </c>
      <c r="AE1121">
        <v>0</v>
      </c>
      <c r="AF1121">
        <v>3</v>
      </c>
      <c r="AG1121">
        <v>0</v>
      </c>
      <c r="AH1121">
        <v>0</v>
      </c>
      <c r="AI1121">
        <v>1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1</v>
      </c>
      <c r="AQ1121">
        <v>0</v>
      </c>
      <c r="AR1121">
        <v>0</v>
      </c>
      <c r="AS1121" t="s">
        <v>3</v>
      </c>
      <c r="AT1121">
        <v>20.91</v>
      </c>
      <c r="AU1121" t="s">
        <v>61</v>
      </c>
      <c r="AV1121">
        <v>0</v>
      </c>
      <c r="AW1121">
        <v>2</v>
      </c>
      <c r="AX1121">
        <v>53554147</v>
      </c>
      <c r="AY1121">
        <v>1</v>
      </c>
      <c r="AZ1121">
        <v>6144</v>
      </c>
      <c r="BA1121">
        <v>1029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Y1121*Source!I640</f>
        <v>7.0336012499999994</v>
      </c>
      <c r="CY1121">
        <f>AB1121</f>
        <v>3</v>
      </c>
      <c r="CZ1121">
        <f>AF1121</f>
        <v>3</v>
      </c>
      <c r="DA1121">
        <f>AJ1121</f>
        <v>1</v>
      </c>
      <c r="DB1121">
        <f>ROUND((ROUND(AT1121*CZ1121,2)*ROUND((1.25*1.15),7)),2)</f>
        <v>90.17</v>
      </c>
      <c r="DC1121">
        <f>ROUND((ROUND(AT1121*AG1121,2)*ROUND((1.25*1.15),7)),2)</f>
        <v>0</v>
      </c>
    </row>
    <row r="1122" spans="1:107" x14ac:dyDescent="0.2">
      <c r="A1122">
        <f>ROW(Source!A640)</f>
        <v>640</v>
      </c>
      <c r="B1122">
        <v>53551707</v>
      </c>
      <c r="C1122">
        <v>53554128</v>
      </c>
      <c r="D1122">
        <v>29174580</v>
      </c>
      <c r="E1122">
        <v>1</v>
      </c>
      <c r="F1122">
        <v>1</v>
      </c>
      <c r="G1122">
        <v>1</v>
      </c>
      <c r="H1122">
        <v>2</v>
      </c>
      <c r="I1122" t="s">
        <v>1661</v>
      </c>
      <c r="J1122" t="s">
        <v>1662</v>
      </c>
      <c r="K1122" t="s">
        <v>1663</v>
      </c>
      <c r="L1122">
        <v>1368</v>
      </c>
      <c r="N1122">
        <v>1011</v>
      </c>
      <c r="O1122" t="s">
        <v>1494</v>
      </c>
      <c r="P1122" t="s">
        <v>1494</v>
      </c>
      <c r="Q1122">
        <v>1</v>
      </c>
      <c r="W1122">
        <v>0</v>
      </c>
      <c r="X1122">
        <v>-991672839</v>
      </c>
      <c r="Y1122">
        <v>46.301875000000003</v>
      </c>
      <c r="AA1122">
        <v>0</v>
      </c>
      <c r="AB1122">
        <v>2.08</v>
      </c>
      <c r="AC1122">
        <v>0</v>
      </c>
      <c r="AD1122">
        <v>0</v>
      </c>
      <c r="AE1122">
        <v>0</v>
      </c>
      <c r="AF1122">
        <v>2.08</v>
      </c>
      <c r="AG1122">
        <v>0</v>
      </c>
      <c r="AH1122">
        <v>0</v>
      </c>
      <c r="AI1122">
        <v>1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1</v>
      </c>
      <c r="AQ1122">
        <v>0</v>
      </c>
      <c r="AR1122">
        <v>0</v>
      </c>
      <c r="AS1122" t="s">
        <v>3</v>
      </c>
      <c r="AT1122">
        <v>32.21</v>
      </c>
      <c r="AU1122" t="s">
        <v>61</v>
      </c>
      <c r="AV1122">
        <v>0</v>
      </c>
      <c r="AW1122">
        <v>2</v>
      </c>
      <c r="AX1122">
        <v>53554148</v>
      </c>
      <c r="AY1122">
        <v>1</v>
      </c>
      <c r="AZ1122">
        <v>6144</v>
      </c>
      <c r="BA1122">
        <v>1030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Y1122*Source!I640</f>
        <v>10.834638750000002</v>
      </c>
      <c r="CY1122">
        <f>AB1122</f>
        <v>2.08</v>
      </c>
      <c r="CZ1122">
        <f>AF1122</f>
        <v>2.08</v>
      </c>
      <c r="DA1122">
        <f>AJ1122</f>
        <v>1</v>
      </c>
      <c r="DB1122">
        <f>ROUND((ROUND(AT1122*CZ1122,2)*ROUND((1.25*1.15),7)),2)</f>
        <v>96.31</v>
      </c>
      <c r="DC1122">
        <f>ROUND((ROUND(AT1122*AG1122,2)*ROUND((1.25*1.15),7)),2)</f>
        <v>0</v>
      </c>
    </row>
    <row r="1123" spans="1:107" x14ac:dyDescent="0.2">
      <c r="A1123">
        <f>ROW(Source!A640)</f>
        <v>640</v>
      </c>
      <c r="B1123">
        <v>53551707</v>
      </c>
      <c r="C1123">
        <v>53554128</v>
      </c>
      <c r="D1123">
        <v>29174913</v>
      </c>
      <c r="E1123">
        <v>1</v>
      </c>
      <c r="F1123">
        <v>1</v>
      </c>
      <c r="G1123">
        <v>1</v>
      </c>
      <c r="H1123">
        <v>2</v>
      </c>
      <c r="I1123" t="s">
        <v>1513</v>
      </c>
      <c r="J1123" t="s">
        <v>1514</v>
      </c>
      <c r="K1123" t="s">
        <v>1515</v>
      </c>
      <c r="L1123">
        <v>1368</v>
      </c>
      <c r="N1123">
        <v>1011</v>
      </c>
      <c r="O1123" t="s">
        <v>1494</v>
      </c>
      <c r="P1123" t="s">
        <v>1494</v>
      </c>
      <c r="Q1123">
        <v>1</v>
      </c>
      <c r="W1123">
        <v>0</v>
      </c>
      <c r="X1123">
        <v>1230759911</v>
      </c>
      <c r="Y1123">
        <v>5.1318749999999991</v>
      </c>
      <c r="AA1123">
        <v>0</v>
      </c>
      <c r="AB1123">
        <v>87.17</v>
      </c>
      <c r="AC1123">
        <v>11.6</v>
      </c>
      <c r="AD1123">
        <v>0</v>
      </c>
      <c r="AE1123">
        <v>0</v>
      </c>
      <c r="AF1123">
        <v>87.17</v>
      </c>
      <c r="AG1123">
        <v>11.6</v>
      </c>
      <c r="AH1123">
        <v>0</v>
      </c>
      <c r="AI1123">
        <v>1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1</v>
      </c>
      <c r="AQ1123">
        <v>0</v>
      </c>
      <c r="AR1123">
        <v>0</v>
      </c>
      <c r="AS1123" t="s">
        <v>3</v>
      </c>
      <c r="AT1123">
        <v>3.57</v>
      </c>
      <c r="AU1123" t="s">
        <v>61</v>
      </c>
      <c r="AV1123">
        <v>0</v>
      </c>
      <c r="AW1123">
        <v>2</v>
      </c>
      <c r="AX1123">
        <v>53554149</v>
      </c>
      <c r="AY1123">
        <v>1</v>
      </c>
      <c r="AZ1123">
        <v>6144</v>
      </c>
      <c r="BA1123">
        <v>1031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Y1123*Source!I640</f>
        <v>1.2008587499999999</v>
      </c>
      <c r="CY1123">
        <f>AB1123</f>
        <v>87.17</v>
      </c>
      <c r="CZ1123">
        <f>AF1123</f>
        <v>87.17</v>
      </c>
      <c r="DA1123">
        <f>AJ1123</f>
        <v>1</v>
      </c>
      <c r="DB1123">
        <f>ROUND((ROUND(AT1123*CZ1123,2)*ROUND((1.25*1.15),7)),2)</f>
        <v>447.35</v>
      </c>
      <c r="DC1123">
        <f>ROUND((ROUND(AT1123*AG1123,2)*ROUND((1.25*1.15),7)),2)</f>
        <v>59.53</v>
      </c>
    </row>
    <row r="1124" spans="1:107" x14ac:dyDescent="0.2">
      <c r="A1124">
        <f>ROW(Source!A640)</f>
        <v>640</v>
      </c>
      <c r="B1124">
        <v>53551707</v>
      </c>
      <c r="C1124">
        <v>53554128</v>
      </c>
      <c r="D1124">
        <v>29110827</v>
      </c>
      <c r="E1124">
        <v>1</v>
      </c>
      <c r="F1124">
        <v>1</v>
      </c>
      <c r="G1124">
        <v>1</v>
      </c>
      <c r="H1124">
        <v>3</v>
      </c>
      <c r="I1124" t="s">
        <v>1870</v>
      </c>
      <c r="J1124" t="s">
        <v>1871</v>
      </c>
      <c r="K1124" t="s">
        <v>1872</v>
      </c>
      <c r="L1124">
        <v>1301</v>
      </c>
      <c r="N1124">
        <v>1003</v>
      </c>
      <c r="O1124" t="s">
        <v>185</v>
      </c>
      <c r="P1124" t="s">
        <v>185</v>
      </c>
      <c r="Q1124">
        <v>1</v>
      </c>
      <c r="W1124">
        <v>0</v>
      </c>
      <c r="X1124">
        <v>-115581563</v>
      </c>
      <c r="Y1124">
        <v>402</v>
      </c>
      <c r="AA1124">
        <v>39.299999999999997</v>
      </c>
      <c r="AB1124">
        <v>0</v>
      </c>
      <c r="AC1124">
        <v>0</v>
      </c>
      <c r="AD1124">
        <v>0</v>
      </c>
      <c r="AE1124">
        <v>6.4</v>
      </c>
      <c r="AF1124">
        <v>0</v>
      </c>
      <c r="AG1124">
        <v>0</v>
      </c>
      <c r="AH1124">
        <v>0</v>
      </c>
      <c r="AI1124">
        <v>6.14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402</v>
      </c>
      <c r="AU1124" t="s">
        <v>3</v>
      </c>
      <c r="AV1124">
        <v>0</v>
      </c>
      <c r="AW1124">
        <v>2</v>
      </c>
      <c r="AX1124">
        <v>53554150</v>
      </c>
      <c r="AY1124">
        <v>1</v>
      </c>
      <c r="AZ1124">
        <v>0</v>
      </c>
      <c r="BA1124">
        <v>1032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Y1124*Source!I640</f>
        <v>94.068000000000012</v>
      </c>
      <c r="CY1124">
        <f t="shared" ref="CY1124:CY1132" si="207">AA1124</f>
        <v>39.299999999999997</v>
      </c>
      <c r="CZ1124">
        <f t="shared" ref="CZ1124:CZ1132" si="208">AE1124</f>
        <v>6.4</v>
      </c>
      <c r="DA1124">
        <f t="shared" ref="DA1124:DA1132" si="209">AI1124</f>
        <v>6.14</v>
      </c>
      <c r="DB1124">
        <f t="shared" ref="DB1124:DB1132" si="210">ROUND(ROUND(AT1124*CZ1124,2),2)</f>
        <v>2572.8000000000002</v>
      </c>
      <c r="DC1124">
        <f t="shared" ref="DC1124:DC1132" si="211">ROUND(ROUND(AT1124*AG1124,2),2)</f>
        <v>0</v>
      </c>
    </row>
    <row r="1125" spans="1:107" x14ac:dyDescent="0.2">
      <c r="A1125">
        <f>ROW(Source!A640)</f>
        <v>640</v>
      </c>
      <c r="B1125">
        <v>53551707</v>
      </c>
      <c r="C1125">
        <v>53554128</v>
      </c>
      <c r="D1125">
        <v>29110828</v>
      </c>
      <c r="E1125">
        <v>1</v>
      </c>
      <c r="F1125">
        <v>1</v>
      </c>
      <c r="G1125">
        <v>1</v>
      </c>
      <c r="H1125">
        <v>3</v>
      </c>
      <c r="I1125" t="s">
        <v>1873</v>
      </c>
      <c r="J1125" t="s">
        <v>1874</v>
      </c>
      <c r="K1125" t="s">
        <v>1875</v>
      </c>
      <c r="L1125">
        <v>1301</v>
      </c>
      <c r="N1125">
        <v>1003</v>
      </c>
      <c r="O1125" t="s">
        <v>185</v>
      </c>
      <c r="P1125" t="s">
        <v>185</v>
      </c>
      <c r="Q1125">
        <v>1</v>
      </c>
      <c r="W1125">
        <v>0</v>
      </c>
      <c r="X1125">
        <v>1663450262</v>
      </c>
      <c r="Y1125">
        <v>43</v>
      </c>
      <c r="AA1125">
        <v>49.06</v>
      </c>
      <c r="AB1125">
        <v>0</v>
      </c>
      <c r="AC1125">
        <v>0</v>
      </c>
      <c r="AD1125">
        <v>0</v>
      </c>
      <c r="AE1125">
        <v>7.99</v>
      </c>
      <c r="AF1125">
        <v>0</v>
      </c>
      <c r="AG1125">
        <v>0</v>
      </c>
      <c r="AH1125">
        <v>0</v>
      </c>
      <c r="AI1125">
        <v>6.14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0</v>
      </c>
      <c r="AQ1125">
        <v>0</v>
      </c>
      <c r="AR1125">
        <v>0</v>
      </c>
      <c r="AS1125" t="s">
        <v>3</v>
      </c>
      <c r="AT1125">
        <v>43</v>
      </c>
      <c r="AU1125" t="s">
        <v>3</v>
      </c>
      <c r="AV1125">
        <v>0</v>
      </c>
      <c r="AW1125">
        <v>2</v>
      </c>
      <c r="AX1125">
        <v>53554151</v>
      </c>
      <c r="AY1125">
        <v>1</v>
      </c>
      <c r="AZ1125">
        <v>0</v>
      </c>
      <c r="BA1125">
        <v>1033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Y1125*Source!I640</f>
        <v>10.062000000000001</v>
      </c>
      <c r="CY1125">
        <f t="shared" si="207"/>
        <v>49.06</v>
      </c>
      <c r="CZ1125">
        <f t="shared" si="208"/>
        <v>7.99</v>
      </c>
      <c r="DA1125">
        <f t="shared" si="209"/>
        <v>6.14</v>
      </c>
      <c r="DB1125">
        <f t="shared" si="210"/>
        <v>343.57</v>
      </c>
      <c r="DC1125">
        <f t="shared" si="211"/>
        <v>0</v>
      </c>
    </row>
    <row r="1126" spans="1:107" x14ac:dyDescent="0.2">
      <c r="A1126">
        <f>ROW(Source!A640)</f>
        <v>640</v>
      </c>
      <c r="B1126">
        <v>53551707</v>
      </c>
      <c r="C1126">
        <v>53554128</v>
      </c>
      <c r="D1126">
        <v>29108696</v>
      </c>
      <c r="E1126">
        <v>1</v>
      </c>
      <c r="F1126">
        <v>1</v>
      </c>
      <c r="G1126">
        <v>1</v>
      </c>
      <c r="H1126">
        <v>3</v>
      </c>
      <c r="I1126" t="s">
        <v>1876</v>
      </c>
      <c r="J1126" t="s">
        <v>1877</v>
      </c>
      <c r="K1126" t="s">
        <v>1878</v>
      </c>
      <c r="L1126">
        <v>1354</v>
      </c>
      <c r="N1126">
        <v>1010</v>
      </c>
      <c r="O1126" t="s">
        <v>160</v>
      </c>
      <c r="P1126" t="s">
        <v>160</v>
      </c>
      <c r="Q1126">
        <v>1</v>
      </c>
      <c r="W1126">
        <v>0</v>
      </c>
      <c r="X1126">
        <v>-393423820</v>
      </c>
      <c r="Y1126">
        <v>123.5</v>
      </c>
      <c r="AA1126">
        <v>412.67</v>
      </c>
      <c r="AB1126">
        <v>0</v>
      </c>
      <c r="AC1126">
        <v>0</v>
      </c>
      <c r="AD1126">
        <v>0</v>
      </c>
      <c r="AE1126">
        <v>67.209999999999994</v>
      </c>
      <c r="AF1126">
        <v>0</v>
      </c>
      <c r="AG1126">
        <v>0</v>
      </c>
      <c r="AH1126">
        <v>0</v>
      </c>
      <c r="AI1126">
        <v>6.14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0</v>
      </c>
      <c r="AQ1126">
        <v>0</v>
      </c>
      <c r="AR1126">
        <v>0</v>
      </c>
      <c r="AS1126" t="s">
        <v>3</v>
      </c>
      <c r="AT1126">
        <v>123.5</v>
      </c>
      <c r="AU1126" t="s">
        <v>3</v>
      </c>
      <c r="AV1126">
        <v>0</v>
      </c>
      <c r="AW1126">
        <v>2</v>
      </c>
      <c r="AX1126">
        <v>53554152</v>
      </c>
      <c r="AY1126">
        <v>1</v>
      </c>
      <c r="AZ1126">
        <v>0</v>
      </c>
      <c r="BA1126">
        <v>1034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Y1126*Source!I640</f>
        <v>28.899000000000001</v>
      </c>
      <c r="CY1126">
        <f t="shared" si="207"/>
        <v>412.67</v>
      </c>
      <c r="CZ1126">
        <f t="shared" si="208"/>
        <v>67.209999999999994</v>
      </c>
      <c r="DA1126">
        <f t="shared" si="209"/>
        <v>6.14</v>
      </c>
      <c r="DB1126">
        <f t="shared" si="210"/>
        <v>8300.44</v>
      </c>
      <c r="DC1126">
        <f t="shared" si="211"/>
        <v>0</v>
      </c>
    </row>
    <row r="1127" spans="1:107" x14ac:dyDescent="0.2">
      <c r="A1127">
        <f>ROW(Source!A640)</f>
        <v>640</v>
      </c>
      <c r="B1127">
        <v>53551707</v>
      </c>
      <c r="C1127">
        <v>53554128</v>
      </c>
      <c r="D1127">
        <v>29110830</v>
      </c>
      <c r="E1127">
        <v>1</v>
      </c>
      <c r="F1127">
        <v>1</v>
      </c>
      <c r="G1127">
        <v>1</v>
      </c>
      <c r="H1127">
        <v>3</v>
      </c>
      <c r="I1127" t="s">
        <v>1879</v>
      </c>
      <c r="J1127" t="s">
        <v>1880</v>
      </c>
      <c r="K1127" t="s">
        <v>1881</v>
      </c>
      <c r="L1127">
        <v>1302</v>
      </c>
      <c r="N1127">
        <v>1003</v>
      </c>
      <c r="O1127" t="s">
        <v>833</v>
      </c>
      <c r="P1127" t="s">
        <v>833</v>
      </c>
      <c r="Q1127">
        <v>10</v>
      </c>
      <c r="W1127">
        <v>0</v>
      </c>
      <c r="X1127">
        <v>-1955048641</v>
      </c>
      <c r="Y1127">
        <v>29.3</v>
      </c>
      <c r="AA1127">
        <v>394.19</v>
      </c>
      <c r="AB1127">
        <v>0</v>
      </c>
      <c r="AC1127">
        <v>0</v>
      </c>
      <c r="AD1127">
        <v>0</v>
      </c>
      <c r="AE1127">
        <v>64.2</v>
      </c>
      <c r="AF1127">
        <v>0</v>
      </c>
      <c r="AG1127">
        <v>0</v>
      </c>
      <c r="AH1127">
        <v>0</v>
      </c>
      <c r="AI1127">
        <v>6.14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29.3</v>
      </c>
      <c r="AU1127" t="s">
        <v>3</v>
      </c>
      <c r="AV1127">
        <v>0</v>
      </c>
      <c r="AW1127">
        <v>2</v>
      </c>
      <c r="AX1127">
        <v>53554153</v>
      </c>
      <c r="AY1127">
        <v>1</v>
      </c>
      <c r="AZ1127">
        <v>0</v>
      </c>
      <c r="BA1127">
        <v>1035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Y1127*Source!I640</f>
        <v>6.8562000000000003</v>
      </c>
      <c r="CY1127">
        <f t="shared" si="207"/>
        <v>394.19</v>
      </c>
      <c r="CZ1127">
        <f t="shared" si="208"/>
        <v>64.2</v>
      </c>
      <c r="DA1127">
        <f t="shared" si="209"/>
        <v>6.14</v>
      </c>
      <c r="DB1127">
        <f t="shared" si="210"/>
        <v>1881.06</v>
      </c>
      <c r="DC1127">
        <f t="shared" si="211"/>
        <v>0</v>
      </c>
    </row>
    <row r="1128" spans="1:107" x14ac:dyDescent="0.2">
      <c r="A1128">
        <f>ROW(Source!A640)</f>
        <v>640</v>
      </c>
      <c r="B1128">
        <v>53551707</v>
      </c>
      <c r="C1128">
        <v>53554128</v>
      </c>
      <c r="D1128">
        <v>29114423</v>
      </c>
      <c r="E1128">
        <v>1</v>
      </c>
      <c r="F1128">
        <v>1</v>
      </c>
      <c r="G1128">
        <v>1</v>
      </c>
      <c r="H1128">
        <v>3</v>
      </c>
      <c r="I1128" t="s">
        <v>1882</v>
      </c>
      <c r="J1128" t="s">
        <v>1883</v>
      </c>
      <c r="K1128" t="s">
        <v>1884</v>
      </c>
      <c r="L1128">
        <v>1358</v>
      </c>
      <c r="N1128">
        <v>1010</v>
      </c>
      <c r="O1128" t="s">
        <v>1180</v>
      </c>
      <c r="P1128" t="s">
        <v>1180</v>
      </c>
      <c r="Q1128">
        <v>10</v>
      </c>
      <c r="W1128">
        <v>0</v>
      </c>
      <c r="X1128">
        <v>-1457531913</v>
      </c>
      <c r="Y1128">
        <v>65.2</v>
      </c>
      <c r="AA1128">
        <v>44.33</v>
      </c>
      <c r="AB1128">
        <v>0</v>
      </c>
      <c r="AC1128">
        <v>0</v>
      </c>
      <c r="AD1128">
        <v>0</v>
      </c>
      <c r="AE1128">
        <v>7.22</v>
      </c>
      <c r="AF1128">
        <v>0</v>
      </c>
      <c r="AG1128">
        <v>0</v>
      </c>
      <c r="AH1128">
        <v>0</v>
      </c>
      <c r="AI1128">
        <v>6.14</v>
      </c>
      <c r="AJ1128">
        <v>1</v>
      </c>
      <c r="AK1128">
        <v>1</v>
      </c>
      <c r="AL1128">
        <v>1</v>
      </c>
      <c r="AN1128">
        <v>0</v>
      </c>
      <c r="AO1128">
        <v>1</v>
      </c>
      <c r="AP1128">
        <v>0</v>
      </c>
      <c r="AQ1128">
        <v>0</v>
      </c>
      <c r="AR1128">
        <v>0</v>
      </c>
      <c r="AS1128" t="s">
        <v>3</v>
      </c>
      <c r="AT1128">
        <v>65.2</v>
      </c>
      <c r="AU1128" t="s">
        <v>3</v>
      </c>
      <c r="AV1128">
        <v>0</v>
      </c>
      <c r="AW1128">
        <v>2</v>
      </c>
      <c r="AX1128">
        <v>53554154</v>
      </c>
      <c r="AY1128">
        <v>1</v>
      </c>
      <c r="AZ1128">
        <v>0</v>
      </c>
      <c r="BA1128">
        <v>1036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Y1128*Source!I640</f>
        <v>15.256800000000002</v>
      </c>
      <c r="CY1128">
        <f t="shared" si="207"/>
        <v>44.33</v>
      </c>
      <c r="CZ1128">
        <f t="shared" si="208"/>
        <v>7.22</v>
      </c>
      <c r="DA1128">
        <f t="shared" si="209"/>
        <v>6.14</v>
      </c>
      <c r="DB1128">
        <f t="shared" si="210"/>
        <v>470.74</v>
      </c>
      <c r="DC1128">
        <f t="shared" si="211"/>
        <v>0</v>
      </c>
    </row>
    <row r="1129" spans="1:107" x14ac:dyDescent="0.2">
      <c r="A1129">
        <f>ROW(Source!A640)</f>
        <v>640</v>
      </c>
      <c r="B1129">
        <v>53551707</v>
      </c>
      <c r="C1129">
        <v>53554128</v>
      </c>
      <c r="D1129">
        <v>29115197</v>
      </c>
      <c r="E1129">
        <v>1</v>
      </c>
      <c r="F1129">
        <v>1</v>
      </c>
      <c r="G1129">
        <v>1</v>
      </c>
      <c r="H1129">
        <v>3</v>
      </c>
      <c r="I1129" t="s">
        <v>1885</v>
      </c>
      <c r="J1129" t="s">
        <v>1886</v>
      </c>
      <c r="K1129" t="s">
        <v>1887</v>
      </c>
      <c r="L1129">
        <v>1355</v>
      </c>
      <c r="N1129">
        <v>1010</v>
      </c>
      <c r="O1129" t="s">
        <v>894</v>
      </c>
      <c r="P1129" t="s">
        <v>894</v>
      </c>
      <c r="Q1129">
        <v>100</v>
      </c>
      <c r="W1129">
        <v>0</v>
      </c>
      <c r="X1129">
        <v>-619439245</v>
      </c>
      <c r="Y1129">
        <v>8</v>
      </c>
      <c r="AA1129">
        <v>307</v>
      </c>
      <c r="AB1129">
        <v>0</v>
      </c>
      <c r="AC1129">
        <v>0</v>
      </c>
      <c r="AD1129">
        <v>0</v>
      </c>
      <c r="AE1129">
        <v>50</v>
      </c>
      <c r="AF1129">
        <v>0</v>
      </c>
      <c r="AG1129">
        <v>0</v>
      </c>
      <c r="AH1129">
        <v>0</v>
      </c>
      <c r="AI1129">
        <v>6.14</v>
      </c>
      <c r="AJ1129">
        <v>1</v>
      </c>
      <c r="AK1129">
        <v>1</v>
      </c>
      <c r="AL1129">
        <v>1</v>
      </c>
      <c r="AN1129">
        <v>0</v>
      </c>
      <c r="AO1129">
        <v>1</v>
      </c>
      <c r="AP1129">
        <v>0</v>
      </c>
      <c r="AQ1129">
        <v>0</v>
      </c>
      <c r="AR1129">
        <v>0</v>
      </c>
      <c r="AS1129" t="s">
        <v>3</v>
      </c>
      <c r="AT1129">
        <v>8</v>
      </c>
      <c r="AU1129" t="s">
        <v>3</v>
      </c>
      <c r="AV1129">
        <v>0</v>
      </c>
      <c r="AW1129">
        <v>2</v>
      </c>
      <c r="AX1129">
        <v>53554155</v>
      </c>
      <c r="AY1129">
        <v>1</v>
      </c>
      <c r="AZ1129">
        <v>0</v>
      </c>
      <c r="BA1129">
        <v>1037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Y1129*Source!I640</f>
        <v>1.8720000000000001</v>
      </c>
      <c r="CY1129">
        <f t="shared" si="207"/>
        <v>307</v>
      </c>
      <c r="CZ1129">
        <f t="shared" si="208"/>
        <v>50</v>
      </c>
      <c r="DA1129">
        <f t="shared" si="209"/>
        <v>6.14</v>
      </c>
      <c r="DB1129">
        <f t="shared" si="210"/>
        <v>400</v>
      </c>
      <c r="DC1129">
        <f t="shared" si="211"/>
        <v>0</v>
      </c>
    </row>
    <row r="1130" spans="1:107" x14ac:dyDescent="0.2">
      <c r="A1130">
        <f>ROW(Source!A640)</f>
        <v>640</v>
      </c>
      <c r="B1130">
        <v>53551707</v>
      </c>
      <c r="C1130">
        <v>53554128</v>
      </c>
      <c r="D1130">
        <v>29130491</v>
      </c>
      <c r="E1130">
        <v>1</v>
      </c>
      <c r="F1130">
        <v>1</v>
      </c>
      <c r="G1130">
        <v>1</v>
      </c>
      <c r="H1130">
        <v>3</v>
      </c>
      <c r="I1130" t="s">
        <v>747</v>
      </c>
      <c r="J1130" t="s">
        <v>749</v>
      </c>
      <c r="K1130" t="s">
        <v>748</v>
      </c>
      <c r="L1130">
        <v>1327</v>
      </c>
      <c r="N1130">
        <v>1005</v>
      </c>
      <c r="O1130" t="s">
        <v>128</v>
      </c>
      <c r="P1130" t="s">
        <v>128</v>
      </c>
      <c r="Q1130">
        <v>1</v>
      </c>
      <c r="W1130">
        <v>1</v>
      </c>
      <c r="X1130">
        <v>-1462626660</v>
      </c>
      <c r="Y1130">
        <v>-100</v>
      </c>
      <c r="AA1130">
        <v>9647.16</v>
      </c>
      <c r="AB1130">
        <v>0</v>
      </c>
      <c r="AC1130">
        <v>0</v>
      </c>
      <c r="AD1130">
        <v>0</v>
      </c>
      <c r="AE1130">
        <v>1533.73</v>
      </c>
      <c r="AF1130">
        <v>0</v>
      </c>
      <c r="AG1130">
        <v>0</v>
      </c>
      <c r="AH1130">
        <v>0</v>
      </c>
      <c r="AI1130">
        <v>6.29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-100</v>
      </c>
      <c r="AU1130" t="s">
        <v>3</v>
      </c>
      <c r="AV1130">
        <v>0</v>
      </c>
      <c r="AW1130">
        <v>2</v>
      </c>
      <c r="AX1130">
        <v>53554156</v>
      </c>
      <c r="AY1130">
        <v>1</v>
      </c>
      <c r="AZ1130">
        <v>6144</v>
      </c>
      <c r="BA1130">
        <v>1038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Y1130*Source!I640</f>
        <v>-23.400000000000002</v>
      </c>
      <c r="CY1130">
        <f t="shared" si="207"/>
        <v>9647.16</v>
      </c>
      <c r="CZ1130">
        <f t="shared" si="208"/>
        <v>1533.73</v>
      </c>
      <c r="DA1130">
        <f t="shared" si="209"/>
        <v>6.29</v>
      </c>
      <c r="DB1130">
        <f t="shared" si="210"/>
        <v>-153373</v>
      </c>
      <c r="DC1130">
        <f t="shared" si="211"/>
        <v>0</v>
      </c>
    </row>
    <row r="1131" spans="1:107" x14ac:dyDescent="0.2">
      <c r="A1131">
        <f>ROW(Source!A640)</f>
        <v>640</v>
      </c>
      <c r="B1131">
        <v>53551707</v>
      </c>
      <c r="C1131">
        <v>53554128</v>
      </c>
      <c r="D1131">
        <v>29130503</v>
      </c>
      <c r="E1131">
        <v>1</v>
      </c>
      <c r="F1131">
        <v>1</v>
      </c>
      <c r="G1131">
        <v>1</v>
      </c>
      <c r="H1131">
        <v>3</v>
      </c>
      <c r="I1131" t="s">
        <v>751</v>
      </c>
      <c r="J1131" t="s">
        <v>753</v>
      </c>
      <c r="K1131" t="s">
        <v>752</v>
      </c>
      <c r="L1131">
        <v>1327</v>
      </c>
      <c r="N1131">
        <v>1005</v>
      </c>
      <c r="O1131" t="s">
        <v>128</v>
      </c>
      <c r="P1131" t="s">
        <v>128</v>
      </c>
      <c r="Q1131">
        <v>1</v>
      </c>
      <c r="W1131">
        <v>0</v>
      </c>
      <c r="X1131">
        <v>1019037866</v>
      </c>
      <c r="Y1131">
        <v>100</v>
      </c>
      <c r="AA1131">
        <v>14872.49</v>
      </c>
      <c r="AB1131">
        <v>0</v>
      </c>
      <c r="AC1131">
        <v>0</v>
      </c>
      <c r="AD1131">
        <v>0</v>
      </c>
      <c r="AE1131">
        <v>2422.23</v>
      </c>
      <c r="AF1131">
        <v>0</v>
      </c>
      <c r="AG1131">
        <v>0</v>
      </c>
      <c r="AH1131">
        <v>0</v>
      </c>
      <c r="AI1131">
        <v>6.14</v>
      </c>
      <c r="AJ1131">
        <v>1</v>
      </c>
      <c r="AK1131">
        <v>1</v>
      </c>
      <c r="AL1131">
        <v>1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 t="s">
        <v>3</v>
      </c>
      <c r="AT1131">
        <v>100</v>
      </c>
      <c r="AU1131" t="s">
        <v>3</v>
      </c>
      <c r="AV1131">
        <v>0</v>
      </c>
      <c r="AW1131">
        <v>1</v>
      </c>
      <c r="AX1131">
        <v>-1</v>
      </c>
      <c r="AY1131">
        <v>0</v>
      </c>
      <c r="AZ1131">
        <v>0</v>
      </c>
      <c r="BA1131" t="s">
        <v>3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Y1131*Source!I640</f>
        <v>23.400000000000002</v>
      </c>
      <c r="CY1131">
        <f t="shared" si="207"/>
        <v>14872.49</v>
      </c>
      <c r="CZ1131">
        <f t="shared" si="208"/>
        <v>2422.23</v>
      </c>
      <c r="DA1131">
        <f t="shared" si="209"/>
        <v>6.14</v>
      </c>
      <c r="DB1131">
        <f t="shared" si="210"/>
        <v>242223</v>
      </c>
      <c r="DC1131">
        <f t="shared" si="211"/>
        <v>0</v>
      </c>
    </row>
    <row r="1132" spans="1:107" x14ac:dyDescent="0.2">
      <c r="A1132">
        <f>ROW(Source!A640)</f>
        <v>640</v>
      </c>
      <c r="B1132">
        <v>53551707</v>
      </c>
      <c r="C1132">
        <v>53554128</v>
      </c>
      <c r="D1132">
        <v>53225267</v>
      </c>
      <c r="E1132">
        <v>1</v>
      </c>
      <c r="F1132">
        <v>1</v>
      </c>
      <c r="G1132">
        <v>1</v>
      </c>
      <c r="H1132">
        <v>3</v>
      </c>
      <c r="I1132" t="s">
        <v>222</v>
      </c>
      <c r="J1132" t="s">
        <v>224</v>
      </c>
      <c r="K1132" t="s">
        <v>223</v>
      </c>
      <c r="L1132">
        <v>1354</v>
      </c>
      <c r="N1132">
        <v>1010</v>
      </c>
      <c r="O1132" t="s">
        <v>160</v>
      </c>
      <c r="P1132" t="s">
        <v>160</v>
      </c>
      <c r="Q1132">
        <v>1</v>
      </c>
      <c r="W1132">
        <v>0</v>
      </c>
      <c r="X1132">
        <v>-2066279378</v>
      </c>
      <c r="Y1132">
        <v>51.282051000000003</v>
      </c>
      <c r="AA1132">
        <v>9501.98</v>
      </c>
      <c r="AB1132">
        <v>0</v>
      </c>
      <c r="AC1132">
        <v>0</v>
      </c>
      <c r="AD1132">
        <v>0</v>
      </c>
      <c r="AE1132">
        <v>9501.98</v>
      </c>
      <c r="AF1132">
        <v>0</v>
      </c>
      <c r="AG1132">
        <v>0</v>
      </c>
      <c r="AH1132">
        <v>0</v>
      </c>
      <c r="AI1132">
        <v>6.14</v>
      </c>
      <c r="AJ1132">
        <v>1</v>
      </c>
      <c r="AK1132">
        <v>1</v>
      </c>
      <c r="AL1132">
        <v>1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 t="s">
        <v>3</v>
      </c>
      <c r="AT1132">
        <v>51.282051000000003</v>
      </c>
      <c r="AU1132" t="s">
        <v>3</v>
      </c>
      <c r="AV1132">
        <v>0</v>
      </c>
      <c r="AW1132">
        <v>1</v>
      </c>
      <c r="AX1132">
        <v>-1</v>
      </c>
      <c r="AY1132">
        <v>0</v>
      </c>
      <c r="AZ1132">
        <v>0</v>
      </c>
      <c r="BA1132" t="s">
        <v>3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Y1132*Source!I640</f>
        <v>11.999999934000002</v>
      </c>
      <c r="CY1132">
        <f t="shared" si="207"/>
        <v>9501.98</v>
      </c>
      <c r="CZ1132">
        <f t="shared" si="208"/>
        <v>9501.98</v>
      </c>
      <c r="DA1132">
        <f t="shared" si="209"/>
        <v>6.14</v>
      </c>
      <c r="DB1132">
        <f t="shared" si="210"/>
        <v>487281.02</v>
      </c>
      <c r="DC1132">
        <f t="shared" si="211"/>
        <v>0</v>
      </c>
    </row>
    <row r="1133" spans="1:107" x14ac:dyDescent="0.2">
      <c r="A1133">
        <f>ROW(Source!A682)</f>
        <v>682</v>
      </c>
      <c r="B1133">
        <v>53551706</v>
      </c>
      <c r="C1133">
        <v>53554160</v>
      </c>
      <c r="D1133">
        <v>18409992</v>
      </c>
      <c r="E1133">
        <v>1</v>
      </c>
      <c r="F1133">
        <v>1</v>
      </c>
      <c r="G1133">
        <v>1</v>
      </c>
      <c r="H1133">
        <v>1</v>
      </c>
      <c r="I1133" t="s">
        <v>1864</v>
      </c>
      <c r="J1133" t="s">
        <v>3</v>
      </c>
      <c r="K1133" t="s">
        <v>1865</v>
      </c>
      <c r="L1133">
        <v>1369</v>
      </c>
      <c r="N1133">
        <v>1013</v>
      </c>
      <c r="O1133" t="s">
        <v>1486</v>
      </c>
      <c r="P1133" t="s">
        <v>1486</v>
      </c>
      <c r="Q1133">
        <v>1</v>
      </c>
      <c r="W1133">
        <v>0</v>
      </c>
      <c r="X1133">
        <v>-932636904</v>
      </c>
      <c r="Y1133">
        <v>119.49649999999998</v>
      </c>
      <c r="AA1133">
        <v>0</v>
      </c>
      <c r="AB1133">
        <v>0</v>
      </c>
      <c r="AC1133">
        <v>0</v>
      </c>
      <c r="AD1133">
        <v>285.08999999999997</v>
      </c>
      <c r="AE1133">
        <v>0</v>
      </c>
      <c r="AF1133">
        <v>0</v>
      </c>
      <c r="AG1133">
        <v>0</v>
      </c>
      <c r="AH1133">
        <v>285.08999999999997</v>
      </c>
      <c r="AI1133">
        <v>1</v>
      </c>
      <c r="AJ1133">
        <v>1</v>
      </c>
      <c r="AK1133">
        <v>1</v>
      </c>
      <c r="AL1133">
        <v>1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103.91</v>
      </c>
      <c r="AU1133" t="s">
        <v>16</v>
      </c>
      <c r="AV1133">
        <v>1</v>
      </c>
      <c r="AW1133">
        <v>2</v>
      </c>
      <c r="AX1133">
        <v>53554165</v>
      </c>
      <c r="AY1133">
        <v>2</v>
      </c>
      <c r="AZ1133">
        <v>137216</v>
      </c>
      <c r="BA1133">
        <v>1039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Y1133*Source!I682</f>
        <v>25.094264999999996</v>
      </c>
      <c r="CY1133">
        <f>AD1133</f>
        <v>285.08999999999997</v>
      </c>
      <c r="CZ1133">
        <f>AH1133</f>
        <v>285.08999999999997</v>
      </c>
      <c r="DA1133">
        <f>AL1133</f>
        <v>1</v>
      </c>
      <c r="DB1133">
        <f>ROUND((ROUND(AT1133*CZ1133,2)*ROUND(1.15,7)),2)</f>
        <v>34067.26</v>
      </c>
      <c r="DC1133">
        <f>ROUND((ROUND(AT1133*AG1133,2)*ROUND(1.15,7)),2)</f>
        <v>0</v>
      </c>
    </row>
    <row r="1134" spans="1:107" x14ac:dyDescent="0.2">
      <c r="A1134">
        <f>ROW(Source!A682)</f>
        <v>682</v>
      </c>
      <c r="B1134">
        <v>53551706</v>
      </c>
      <c r="C1134">
        <v>53554160</v>
      </c>
      <c r="D1134">
        <v>121548</v>
      </c>
      <c r="E1134">
        <v>1</v>
      </c>
      <c r="F1134">
        <v>1</v>
      </c>
      <c r="G1134">
        <v>1</v>
      </c>
      <c r="H1134">
        <v>1</v>
      </c>
      <c r="I1134" t="s">
        <v>31</v>
      </c>
      <c r="J1134" t="s">
        <v>3</v>
      </c>
      <c r="K1134" t="s">
        <v>1489</v>
      </c>
      <c r="L1134">
        <v>608254</v>
      </c>
      <c r="N1134">
        <v>1013</v>
      </c>
      <c r="O1134" t="s">
        <v>1490</v>
      </c>
      <c r="P1134" t="s">
        <v>1490</v>
      </c>
      <c r="Q1134">
        <v>1</v>
      </c>
      <c r="W1134">
        <v>0</v>
      </c>
      <c r="X1134">
        <v>-185737400</v>
      </c>
      <c r="Y1134">
        <v>8.9009999999999998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1</v>
      </c>
      <c r="AJ1134">
        <v>1</v>
      </c>
      <c r="AK1134">
        <v>1</v>
      </c>
      <c r="AL1134">
        <v>1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7.74</v>
      </c>
      <c r="AU1134" t="s">
        <v>16</v>
      </c>
      <c r="AV1134">
        <v>2</v>
      </c>
      <c r="AW1134">
        <v>2</v>
      </c>
      <c r="AX1134">
        <v>53554166</v>
      </c>
      <c r="AY1134">
        <v>1</v>
      </c>
      <c r="AZ1134">
        <v>6144</v>
      </c>
      <c r="BA1134">
        <v>1040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Y1134*Source!I682</f>
        <v>1.8692099999999998</v>
      </c>
      <c r="CY1134">
        <f>AD1134</f>
        <v>0</v>
      </c>
      <c r="CZ1134">
        <f>AH1134</f>
        <v>0</v>
      </c>
      <c r="DA1134">
        <f>AL1134</f>
        <v>1</v>
      </c>
      <c r="DB1134">
        <f>ROUND((ROUND(AT1134*CZ1134,2)*ROUND(1.15,7)),2)</f>
        <v>0</v>
      </c>
      <c r="DC1134">
        <f>ROUND((ROUND(AT1134*AG1134,2)*ROUND(1.15,7)),2)</f>
        <v>0</v>
      </c>
    </row>
    <row r="1135" spans="1:107" x14ac:dyDescent="0.2">
      <c r="A1135">
        <f>ROW(Source!A682)</f>
        <v>682</v>
      </c>
      <c r="B1135">
        <v>53551706</v>
      </c>
      <c r="C1135">
        <v>53554160</v>
      </c>
      <c r="D1135">
        <v>29172556</v>
      </c>
      <c r="E1135">
        <v>1</v>
      </c>
      <c r="F1135">
        <v>1</v>
      </c>
      <c r="G1135">
        <v>1</v>
      </c>
      <c r="H1135">
        <v>2</v>
      </c>
      <c r="I1135" t="s">
        <v>1647</v>
      </c>
      <c r="J1135" t="s">
        <v>1667</v>
      </c>
      <c r="K1135" t="s">
        <v>1649</v>
      </c>
      <c r="L1135">
        <v>1368</v>
      </c>
      <c r="N1135">
        <v>1011</v>
      </c>
      <c r="O1135" t="s">
        <v>1494</v>
      </c>
      <c r="P1135" t="s">
        <v>1494</v>
      </c>
      <c r="Q1135">
        <v>1</v>
      </c>
      <c r="W1135">
        <v>0</v>
      </c>
      <c r="X1135">
        <v>344519037</v>
      </c>
      <c r="Y1135">
        <v>8.9009999999999998</v>
      </c>
      <c r="AA1135">
        <v>0</v>
      </c>
      <c r="AB1135">
        <v>31.26</v>
      </c>
      <c r="AC1135">
        <v>13.5</v>
      </c>
      <c r="AD1135">
        <v>0</v>
      </c>
      <c r="AE1135">
        <v>0</v>
      </c>
      <c r="AF1135">
        <v>31.26</v>
      </c>
      <c r="AG1135">
        <v>13.5</v>
      </c>
      <c r="AH1135">
        <v>0</v>
      </c>
      <c r="AI1135">
        <v>1</v>
      </c>
      <c r="AJ1135">
        <v>1</v>
      </c>
      <c r="AK1135">
        <v>1</v>
      </c>
      <c r="AL1135">
        <v>1</v>
      </c>
      <c r="AN1135">
        <v>0</v>
      </c>
      <c r="AO1135">
        <v>1</v>
      </c>
      <c r="AP1135">
        <v>1</v>
      </c>
      <c r="AQ1135">
        <v>0</v>
      </c>
      <c r="AR1135">
        <v>0</v>
      </c>
      <c r="AS1135" t="s">
        <v>3</v>
      </c>
      <c r="AT1135">
        <v>7.74</v>
      </c>
      <c r="AU1135" t="s">
        <v>16</v>
      </c>
      <c r="AV1135">
        <v>0</v>
      </c>
      <c r="AW1135">
        <v>2</v>
      </c>
      <c r="AX1135">
        <v>53554167</v>
      </c>
      <c r="AY1135">
        <v>1</v>
      </c>
      <c r="AZ1135">
        <v>6144</v>
      </c>
      <c r="BA1135">
        <v>1041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Y1135*Source!I682</f>
        <v>1.8692099999999998</v>
      </c>
      <c r="CY1135">
        <f>AB1135</f>
        <v>31.26</v>
      </c>
      <c r="CZ1135">
        <f>AF1135</f>
        <v>31.26</v>
      </c>
      <c r="DA1135">
        <f>AJ1135</f>
        <v>1</v>
      </c>
      <c r="DB1135">
        <f>ROUND((ROUND(AT1135*CZ1135,2)*ROUND(1.15,7)),2)</f>
        <v>278.24</v>
      </c>
      <c r="DC1135">
        <f>ROUND((ROUND(AT1135*AG1135,2)*ROUND(1.15,7)),2)</f>
        <v>120.16</v>
      </c>
    </row>
    <row r="1136" spans="1:107" x14ac:dyDescent="0.2">
      <c r="A1136">
        <f>ROW(Source!A682)</f>
        <v>682</v>
      </c>
      <c r="B1136">
        <v>53551706</v>
      </c>
      <c r="C1136">
        <v>53554160</v>
      </c>
      <c r="D1136">
        <v>29164349</v>
      </c>
      <c r="E1136">
        <v>1</v>
      </c>
      <c r="F1136">
        <v>1</v>
      </c>
      <c r="G1136">
        <v>1</v>
      </c>
      <c r="H1136">
        <v>3</v>
      </c>
      <c r="I1136" t="s">
        <v>24</v>
      </c>
      <c r="J1136" t="s">
        <v>27</v>
      </c>
      <c r="K1136" t="s">
        <v>25</v>
      </c>
      <c r="L1136">
        <v>1348</v>
      </c>
      <c r="N1136">
        <v>1009</v>
      </c>
      <c r="O1136" t="s">
        <v>26</v>
      </c>
      <c r="P1136" t="s">
        <v>26</v>
      </c>
      <c r="Q1136">
        <v>1000</v>
      </c>
      <c r="W1136">
        <v>0</v>
      </c>
      <c r="X1136">
        <v>1876412176</v>
      </c>
      <c r="Y1136">
        <v>1.5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1</v>
      </c>
      <c r="AJ1136">
        <v>1</v>
      </c>
      <c r="AK1136">
        <v>1</v>
      </c>
      <c r="AL1136">
        <v>1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 t="s">
        <v>3</v>
      </c>
      <c r="AT1136">
        <v>1.5</v>
      </c>
      <c r="AU1136" t="s">
        <v>3</v>
      </c>
      <c r="AV1136">
        <v>0</v>
      </c>
      <c r="AW1136">
        <v>1</v>
      </c>
      <c r="AX1136">
        <v>-1</v>
      </c>
      <c r="AY1136">
        <v>0</v>
      </c>
      <c r="AZ1136">
        <v>0</v>
      </c>
      <c r="BA1136" t="s">
        <v>3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Y1136*Source!I682</f>
        <v>0.315</v>
      </c>
      <c r="CY1136">
        <f>AA1136</f>
        <v>0</v>
      </c>
      <c r="CZ1136">
        <f>AE1136</f>
        <v>0</v>
      </c>
      <c r="DA1136">
        <f>AI1136</f>
        <v>1</v>
      </c>
      <c r="DB1136">
        <f>ROUND(ROUND(AT1136*CZ1136,2),2)</f>
        <v>0</v>
      </c>
      <c r="DC1136">
        <f>ROUND(ROUND(AT1136*AG1136,2),2)</f>
        <v>0</v>
      </c>
    </row>
    <row r="1137" spans="1:107" x14ac:dyDescent="0.2">
      <c r="A1137">
        <f>ROW(Source!A683)</f>
        <v>683</v>
      </c>
      <c r="B1137">
        <v>53551707</v>
      </c>
      <c r="C1137">
        <v>53554160</v>
      </c>
      <c r="D1137">
        <v>18409992</v>
      </c>
      <c r="E1137">
        <v>1</v>
      </c>
      <c r="F1137">
        <v>1</v>
      </c>
      <c r="G1137">
        <v>1</v>
      </c>
      <c r="H1137">
        <v>1</v>
      </c>
      <c r="I1137" t="s">
        <v>1864</v>
      </c>
      <c r="J1137" t="s">
        <v>3</v>
      </c>
      <c r="K1137" t="s">
        <v>1865</v>
      </c>
      <c r="L1137">
        <v>1369</v>
      </c>
      <c r="N1137">
        <v>1013</v>
      </c>
      <c r="O1137" t="s">
        <v>1486</v>
      </c>
      <c r="P1137" t="s">
        <v>1486</v>
      </c>
      <c r="Q1137">
        <v>1</v>
      </c>
      <c r="W1137">
        <v>0</v>
      </c>
      <c r="X1137">
        <v>-932636904</v>
      </c>
      <c r="Y1137">
        <v>119.49649999999998</v>
      </c>
      <c r="AA1137">
        <v>0</v>
      </c>
      <c r="AB1137">
        <v>0</v>
      </c>
      <c r="AC1137">
        <v>0</v>
      </c>
      <c r="AD1137">
        <v>285.08999999999997</v>
      </c>
      <c r="AE1137">
        <v>0</v>
      </c>
      <c r="AF1137">
        <v>0</v>
      </c>
      <c r="AG1137">
        <v>0</v>
      </c>
      <c r="AH1137">
        <v>285.08999999999997</v>
      </c>
      <c r="AI1137">
        <v>1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1</v>
      </c>
      <c r="AQ1137">
        <v>0</v>
      </c>
      <c r="AR1137">
        <v>0</v>
      </c>
      <c r="AS1137" t="s">
        <v>3</v>
      </c>
      <c r="AT1137">
        <v>103.91</v>
      </c>
      <c r="AU1137" t="s">
        <v>16</v>
      </c>
      <c r="AV1137">
        <v>1</v>
      </c>
      <c r="AW1137">
        <v>2</v>
      </c>
      <c r="AX1137">
        <v>53554165</v>
      </c>
      <c r="AY1137">
        <v>2</v>
      </c>
      <c r="AZ1137">
        <v>137216</v>
      </c>
      <c r="BA1137">
        <v>1042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Y1137*Source!I683</f>
        <v>25.094264999999996</v>
      </c>
      <c r="CY1137">
        <f>AD1137</f>
        <v>285.08999999999997</v>
      </c>
      <c r="CZ1137">
        <f>AH1137</f>
        <v>285.08999999999997</v>
      </c>
      <c r="DA1137">
        <f>AL1137</f>
        <v>1</v>
      </c>
      <c r="DB1137">
        <f>ROUND((ROUND(AT1137*CZ1137,2)*ROUND(1.15,7)),2)</f>
        <v>34067.26</v>
      </c>
      <c r="DC1137">
        <f>ROUND((ROUND(AT1137*AG1137,2)*ROUND(1.15,7)),2)</f>
        <v>0</v>
      </c>
    </row>
    <row r="1138" spans="1:107" x14ac:dyDescent="0.2">
      <c r="A1138">
        <f>ROW(Source!A683)</f>
        <v>683</v>
      </c>
      <c r="B1138">
        <v>53551707</v>
      </c>
      <c r="C1138">
        <v>53554160</v>
      </c>
      <c r="D1138">
        <v>121548</v>
      </c>
      <c r="E1138">
        <v>1</v>
      </c>
      <c r="F1138">
        <v>1</v>
      </c>
      <c r="G1138">
        <v>1</v>
      </c>
      <c r="H1138">
        <v>1</v>
      </c>
      <c r="I1138" t="s">
        <v>31</v>
      </c>
      <c r="J1138" t="s">
        <v>3</v>
      </c>
      <c r="K1138" t="s">
        <v>1489</v>
      </c>
      <c r="L1138">
        <v>608254</v>
      </c>
      <c r="N1138">
        <v>1013</v>
      </c>
      <c r="O1138" t="s">
        <v>1490</v>
      </c>
      <c r="P1138" t="s">
        <v>1490</v>
      </c>
      <c r="Q1138">
        <v>1</v>
      </c>
      <c r="W1138">
        <v>0</v>
      </c>
      <c r="X1138">
        <v>-185737400</v>
      </c>
      <c r="Y1138">
        <v>8.9009999999999998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1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1</v>
      </c>
      <c r="AQ1138">
        <v>0</v>
      </c>
      <c r="AR1138">
        <v>0</v>
      </c>
      <c r="AS1138" t="s">
        <v>3</v>
      </c>
      <c r="AT1138">
        <v>7.74</v>
      </c>
      <c r="AU1138" t="s">
        <v>16</v>
      </c>
      <c r="AV1138">
        <v>2</v>
      </c>
      <c r="AW1138">
        <v>2</v>
      </c>
      <c r="AX1138">
        <v>53554166</v>
      </c>
      <c r="AY1138">
        <v>1</v>
      </c>
      <c r="AZ1138">
        <v>6144</v>
      </c>
      <c r="BA1138">
        <v>1043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Y1138*Source!I683</f>
        <v>1.8692099999999998</v>
      </c>
      <c r="CY1138">
        <f>AD1138</f>
        <v>0</v>
      </c>
      <c r="CZ1138">
        <f>AH1138</f>
        <v>0</v>
      </c>
      <c r="DA1138">
        <f>AL1138</f>
        <v>1</v>
      </c>
      <c r="DB1138">
        <f>ROUND((ROUND(AT1138*CZ1138,2)*ROUND(1.15,7)),2)</f>
        <v>0</v>
      </c>
      <c r="DC1138">
        <f>ROUND((ROUND(AT1138*AG1138,2)*ROUND(1.15,7)),2)</f>
        <v>0</v>
      </c>
    </row>
    <row r="1139" spans="1:107" x14ac:dyDescent="0.2">
      <c r="A1139">
        <f>ROW(Source!A683)</f>
        <v>683</v>
      </c>
      <c r="B1139">
        <v>53551707</v>
      </c>
      <c r="C1139">
        <v>53554160</v>
      </c>
      <c r="D1139">
        <v>29172556</v>
      </c>
      <c r="E1139">
        <v>1</v>
      </c>
      <c r="F1139">
        <v>1</v>
      </c>
      <c r="G1139">
        <v>1</v>
      </c>
      <c r="H1139">
        <v>2</v>
      </c>
      <c r="I1139" t="s">
        <v>1647</v>
      </c>
      <c r="J1139" t="s">
        <v>1667</v>
      </c>
      <c r="K1139" t="s">
        <v>1649</v>
      </c>
      <c r="L1139">
        <v>1368</v>
      </c>
      <c r="N1139">
        <v>1011</v>
      </c>
      <c r="O1139" t="s">
        <v>1494</v>
      </c>
      <c r="P1139" t="s">
        <v>1494</v>
      </c>
      <c r="Q1139">
        <v>1</v>
      </c>
      <c r="W1139">
        <v>0</v>
      </c>
      <c r="X1139">
        <v>344519037</v>
      </c>
      <c r="Y1139">
        <v>8.9009999999999998</v>
      </c>
      <c r="AA1139">
        <v>0</v>
      </c>
      <c r="AB1139">
        <v>31.26</v>
      </c>
      <c r="AC1139">
        <v>13.5</v>
      </c>
      <c r="AD1139">
        <v>0</v>
      </c>
      <c r="AE1139">
        <v>0</v>
      </c>
      <c r="AF1139">
        <v>31.26</v>
      </c>
      <c r="AG1139">
        <v>13.5</v>
      </c>
      <c r="AH1139">
        <v>0</v>
      </c>
      <c r="AI1139">
        <v>1</v>
      </c>
      <c r="AJ1139">
        <v>1</v>
      </c>
      <c r="AK1139">
        <v>1</v>
      </c>
      <c r="AL1139">
        <v>1</v>
      </c>
      <c r="AN1139">
        <v>0</v>
      </c>
      <c r="AO1139">
        <v>1</v>
      </c>
      <c r="AP1139">
        <v>1</v>
      </c>
      <c r="AQ1139">
        <v>0</v>
      </c>
      <c r="AR1139">
        <v>0</v>
      </c>
      <c r="AS1139" t="s">
        <v>3</v>
      </c>
      <c r="AT1139">
        <v>7.74</v>
      </c>
      <c r="AU1139" t="s">
        <v>16</v>
      </c>
      <c r="AV1139">
        <v>0</v>
      </c>
      <c r="AW1139">
        <v>2</v>
      </c>
      <c r="AX1139">
        <v>53554167</v>
      </c>
      <c r="AY1139">
        <v>1</v>
      </c>
      <c r="AZ1139">
        <v>6144</v>
      </c>
      <c r="BA1139">
        <v>1044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Y1139*Source!I683</f>
        <v>1.8692099999999998</v>
      </c>
      <c r="CY1139">
        <f>AB1139</f>
        <v>31.26</v>
      </c>
      <c r="CZ1139">
        <f>AF1139</f>
        <v>31.26</v>
      </c>
      <c r="DA1139">
        <f>AJ1139</f>
        <v>1</v>
      </c>
      <c r="DB1139">
        <f>ROUND((ROUND(AT1139*CZ1139,2)*ROUND(1.15,7)),2)</f>
        <v>278.24</v>
      </c>
      <c r="DC1139">
        <f>ROUND((ROUND(AT1139*AG1139,2)*ROUND(1.15,7)),2)</f>
        <v>120.16</v>
      </c>
    </row>
    <row r="1140" spans="1:107" x14ac:dyDescent="0.2">
      <c r="A1140">
        <f>ROW(Source!A683)</f>
        <v>683</v>
      </c>
      <c r="B1140">
        <v>53551707</v>
      </c>
      <c r="C1140">
        <v>53554160</v>
      </c>
      <c r="D1140">
        <v>29164349</v>
      </c>
      <c r="E1140">
        <v>1</v>
      </c>
      <c r="F1140">
        <v>1</v>
      </c>
      <c r="G1140">
        <v>1</v>
      </c>
      <c r="H1140">
        <v>3</v>
      </c>
      <c r="I1140" t="s">
        <v>24</v>
      </c>
      <c r="J1140" t="s">
        <v>27</v>
      </c>
      <c r="K1140" t="s">
        <v>25</v>
      </c>
      <c r="L1140">
        <v>1348</v>
      </c>
      <c r="N1140">
        <v>1009</v>
      </c>
      <c r="O1140" t="s">
        <v>26</v>
      </c>
      <c r="P1140" t="s">
        <v>26</v>
      </c>
      <c r="Q1140">
        <v>1000</v>
      </c>
      <c r="W1140">
        <v>0</v>
      </c>
      <c r="X1140">
        <v>1876412176</v>
      </c>
      <c r="Y1140">
        <v>1.5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6.14</v>
      </c>
      <c r="AJ1140">
        <v>1</v>
      </c>
      <c r="AK1140">
        <v>1</v>
      </c>
      <c r="AL1140">
        <v>1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 t="s">
        <v>3</v>
      </c>
      <c r="AT1140">
        <v>1.5</v>
      </c>
      <c r="AU1140" t="s">
        <v>3</v>
      </c>
      <c r="AV1140">
        <v>0</v>
      </c>
      <c r="AW1140">
        <v>1</v>
      </c>
      <c r="AX1140">
        <v>-1</v>
      </c>
      <c r="AY1140">
        <v>0</v>
      </c>
      <c r="AZ1140">
        <v>0</v>
      </c>
      <c r="BA1140" t="s">
        <v>3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Y1140*Source!I683</f>
        <v>0.315</v>
      </c>
      <c r="CY1140">
        <f>AA1140</f>
        <v>0</v>
      </c>
      <c r="CZ1140">
        <f>AE1140</f>
        <v>0</v>
      </c>
      <c r="DA1140">
        <f>AI1140</f>
        <v>6.14</v>
      </c>
      <c r="DB1140">
        <f>ROUND(ROUND(AT1140*CZ1140,2),2)</f>
        <v>0</v>
      </c>
      <c r="DC1140">
        <f>ROUND(ROUND(AT1140*AG1140,2),2)</f>
        <v>0</v>
      </c>
    </row>
    <row r="1141" spans="1:107" x14ac:dyDescent="0.2">
      <c r="A1141">
        <f>ROW(Source!A686)</f>
        <v>686</v>
      </c>
      <c r="B1141">
        <v>53551706</v>
      </c>
      <c r="C1141">
        <v>53554169</v>
      </c>
      <c r="D1141">
        <v>18413627</v>
      </c>
      <c r="E1141">
        <v>1</v>
      </c>
      <c r="F1141">
        <v>1</v>
      </c>
      <c r="G1141">
        <v>1</v>
      </c>
      <c r="H1141">
        <v>1</v>
      </c>
      <c r="I1141" t="s">
        <v>1659</v>
      </c>
      <c r="J1141" t="s">
        <v>3</v>
      </c>
      <c r="K1141" t="s">
        <v>1660</v>
      </c>
      <c r="L1141">
        <v>1369</v>
      </c>
      <c r="N1141">
        <v>1013</v>
      </c>
      <c r="O1141" t="s">
        <v>1486</v>
      </c>
      <c r="P1141" t="s">
        <v>1486</v>
      </c>
      <c r="Q1141">
        <v>1</v>
      </c>
      <c r="W1141">
        <v>0</v>
      </c>
      <c r="X1141">
        <v>-1366182279</v>
      </c>
      <c r="Y1141">
        <v>1.9319999999999997</v>
      </c>
      <c r="AA1141">
        <v>0</v>
      </c>
      <c r="AB1141">
        <v>0</v>
      </c>
      <c r="AC1141">
        <v>0</v>
      </c>
      <c r="AD1141">
        <v>349.58</v>
      </c>
      <c r="AE1141">
        <v>0</v>
      </c>
      <c r="AF1141">
        <v>0</v>
      </c>
      <c r="AG1141">
        <v>0</v>
      </c>
      <c r="AH1141">
        <v>349.58</v>
      </c>
      <c r="AI1141">
        <v>1</v>
      </c>
      <c r="AJ1141">
        <v>1</v>
      </c>
      <c r="AK1141">
        <v>1</v>
      </c>
      <c r="AL1141">
        <v>1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2.4</v>
      </c>
      <c r="AU1141" t="s">
        <v>37</v>
      </c>
      <c r="AV1141">
        <v>1</v>
      </c>
      <c r="AW1141">
        <v>2</v>
      </c>
      <c r="AX1141">
        <v>53554179</v>
      </c>
      <c r="AY1141">
        <v>2</v>
      </c>
      <c r="AZ1141">
        <v>137216</v>
      </c>
      <c r="BA1141">
        <v>1045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Y1141*Source!I686</f>
        <v>3.8639999999999994</v>
      </c>
      <c r="CY1141">
        <f>AD1141</f>
        <v>349.58</v>
      </c>
      <c r="CZ1141">
        <f>AH1141</f>
        <v>349.58</v>
      </c>
      <c r="DA1141">
        <f>AL1141</f>
        <v>1</v>
      </c>
      <c r="DB1141">
        <f>ROUND((ROUND(AT1141*CZ1141,2)*ROUND((1.15*0.7),7)),2)</f>
        <v>675.39</v>
      </c>
      <c r="DC1141">
        <f>ROUND((ROUND(AT1141*AG1141,2)*ROUND((1.15*0.7),7)),2)</f>
        <v>0</v>
      </c>
    </row>
    <row r="1142" spans="1:107" x14ac:dyDescent="0.2">
      <c r="A1142">
        <f>ROW(Source!A686)</f>
        <v>686</v>
      </c>
      <c r="B1142">
        <v>53551706</v>
      </c>
      <c r="C1142">
        <v>53554169</v>
      </c>
      <c r="D1142">
        <v>29172657</v>
      </c>
      <c r="E1142">
        <v>1</v>
      </c>
      <c r="F1142">
        <v>1</v>
      </c>
      <c r="G1142">
        <v>1</v>
      </c>
      <c r="H1142">
        <v>2</v>
      </c>
      <c r="I1142" t="s">
        <v>1588</v>
      </c>
      <c r="J1142" t="s">
        <v>1589</v>
      </c>
      <c r="K1142" t="s">
        <v>1590</v>
      </c>
      <c r="L1142">
        <v>1368</v>
      </c>
      <c r="N1142">
        <v>1011</v>
      </c>
      <c r="O1142" t="s">
        <v>1494</v>
      </c>
      <c r="P1142" t="s">
        <v>1494</v>
      </c>
      <c r="Q1142">
        <v>1</v>
      </c>
      <c r="W1142">
        <v>0</v>
      </c>
      <c r="X1142">
        <v>1474986261</v>
      </c>
      <c r="Y1142">
        <v>0.32199999999999995</v>
      </c>
      <c r="AA1142">
        <v>0</v>
      </c>
      <c r="AB1142">
        <v>8.1</v>
      </c>
      <c r="AC1142">
        <v>0</v>
      </c>
      <c r="AD1142">
        <v>0</v>
      </c>
      <c r="AE1142">
        <v>0</v>
      </c>
      <c r="AF1142">
        <v>8.1</v>
      </c>
      <c r="AG1142">
        <v>0</v>
      </c>
      <c r="AH1142">
        <v>0</v>
      </c>
      <c r="AI1142">
        <v>1</v>
      </c>
      <c r="AJ1142">
        <v>1</v>
      </c>
      <c r="AK1142">
        <v>1</v>
      </c>
      <c r="AL1142">
        <v>1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0.4</v>
      </c>
      <c r="AU1142" t="s">
        <v>37</v>
      </c>
      <c r="AV1142">
        <v>0</v>
      </c>
      <c r="AW1142">
        <v>2</v>
      </c>
      <c r="AX1142">
        <v>53554180</v>
      </c>
      <c r="AY1142">
        <v>1</v>
      </c>
      <c r="AZ1142">
        <v>6144</v>
      </c>
      <c r="BA1142">
        <v>1046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Y1142*Source!I686</f>
        <v>0.64399999999999991</v>
      </c>
      <c r="CY1142">
        <f>AB1142</f>
        <v>8.1</v>
      </c>
      <c r="CZ1142">
        <f>AF1142</f>
        <v>8.1</v>
      </c>
      <c r="DA1142">
        <f>AJ1142</f>
        <v>1</v>
      </c>
      <c r="DB1142">
        <f>ROUND((ROUND(AT1142*CZ1142,2)*ROUND((1.15*0.7),7)),2)</f>
        <v>2.61</v>
      </c>
      <c r="DC1142">
        <f>ROUND((ROUND(AT1142*AG1142,2)*ROUND((1.15*0.7),7)),2)</f>
        <v>0</v>
      </c>
    </row>
    <row r="1143" spans="1:107" x14ac:dyDescent="0.2">
      <c r="A1143">
        <f>ROW(Source!A686)</f>
        <v>686</v>
      </c>
      <c r="B1143">
        <v>53551706</v>
      </c>
      <c r="C1143">
        <v>53554169</v>
      </c>
      <c r="D1143">
        <v>29174507</v>
      </c>
      <c r="E1143">
        <v>1</v>
      </c>
      <c r="F1143">
        <v>1</v>
      </c>
      <c r="G1143">
        <v>1</v>
      </c>
      <c r="H1143">
        <v>2</v>
      </c>
      <c r="I1143" t="s">
        <v>1510</v>
      </c>
      <c r="J1143" t="s">
        <v>1511</v>
      </c>
      <c r="K1143" t="s">
        <v>1512</v>
      </c>
      <c r="L1143">
        <v>1368</v>
      </c>
      <c r="N1143">
        <v>1011</v>
      </c>
      <c r="O1143" t="s">
        <v>1494</v>
      </c>
      <c r="P1143" t="s">
        <v>1494</v>
      </c>
      <c r="Q1143">
        <v>1</v>
      </c>
      <c r="W1143">
        <v>0</v>
      </c>
      <c r="X1143">
        <v>-144556207</v>
      </c>
      <c r="Y1143">
        <v>9.6599999999999978E-2</v>
      </c>
      <c r="AA1143">
        <v>0</v>
      </c>
      <c r="AB1143">
        <v>5.13</v>
      </c>
      <c r="AC1143">
        <v>0</v>
      </c>
      <c r="AD1143">
        <v>0</v>
      </c>
      <c r="AE1143">
        <v>0</v>
      </c>
      <c r="AF1143">
        <v>5.13</v>
      </c>
      <c r="AG1143">
        <v>0</v>
      </c>
      <c r="AH1143">
        <v>0</v>
      </c>
      <c r="AI1143">
        <v>1</v>
      </c>
      <c r="AJ1143">
        <v>1</v>
      </c>
      <c r="AK1143">
        <v>1</v>
      </c>
      <c r="AL1143">
        <v>1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0.12</v>
      </c>
      <c r="AU1143" t="s">
        <v>37</v>
      </c>
      <c r="AV1143">
        <v>0</v>
      </c>
      <c r="AW1143">
        <v>2</v>
      </c>
      <c r="AX1143">
        <v>53554181</v>
      </c>
      <c r="AY1143">
        <v>1</v>
      </c>
      <c r="AZ1143">
        <v>6144</v>
      </c>
      <c r="BA1143">
        <v>1047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Y1143*Source!I686</f>
        <v>0.19319999999999996</v>
      </c>
      <c r="CY1143">
        <f>AB1143</f>
        <v>5.13</v>
      </c>
      <c r="CZ1143">
        <f>AF1143</f>
        <v>5.13</v>
      </c>
      <c r="DA1143">
        <f>AJ1143</f>
        <v>1</v>
      </c>
      <c r="DB1143">
        <f>ROUND((ROUND(AT1143*CZ1143,2)*ROUND((1.15*0.7),7)),2)</f>
        <v>0.5</v>
      </c>
      <c r="DC1143">
        <f>ROUND((ROUND(AT1143*AG1143,2)*ROUND((1.15*0.7),7)),2)</f>
        <v>0</v>
      </c>
    </row>
    <row r="1144" spans="1:107" x14ac:dyDescent="0.2">
      <c r="A1144">
        <f>ROW(Source!A686)</f>
        <v>686</v>
      </c>
      <c r="B1144">
        <v>53551706</v>
      </c>
      <c r="C1144">
        <v>53554169</v>
      </c>
      <c r="D1144">
        <v>29174580</v>
      </c>
      <c r="E1144">
        <v>1</v>
      </c>
      <c r="F1144">
        <v>1</v>
      </c>
      <c r="G1144">
        <v>1</v>
      </c>
      <c r="H1144">
        <v>2</v>
      </c>
      <c r="I1144" t="s">
        <v>1661</v>
      </c>
      <c r="J1144" t="s">
        <v>1662</v>
      </c>
      <c r="K1144" t="s">
        <v>1663</v>
      </c>
      <c r="L1144">
        <v>1368</v>
      </c>
      <c r="N1144">
        <v>1011</v>
      </c>
      <c r="O1144" t="s">
        <v>1494</v>
      </c>
      <c r="P1144" t="s">
        <v>1494</v>
      </c>
      <c r="Q1144">
        <v>1</v>
      </c>
      <c r="W1144">
        <v>0</v>
      </c>
      <c r="X1144">
        <v>-991672839</v>
      </c>
      <c r="Y1144">
        <v>0.15294999999999997</v>
      </c>
      <c r="AA1144">
        <v>0</v>
      </c>
      <c r="AB1144">
        <v>2.08</v>
      </c>
      <c r="AC1144">
        <v>0</v>
      </c>
      <c r="AD1144">
        <v>0</v>
      </c>
      <c r="AE1144">
        <v>0</v>
      </c>
      <c r="AF1144">
        <v>2.08</v>
      </c>
      <c r="AG1144">
        <v>0</v>
      </c>
      <c r="AH1144">
        <v>0</v>
      </c>
      <c r="AI1144">
        <v>1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1</v>
      </c>
      <c r="AQ1144">
        <v>0</v>
      </c>
      <c r="AR1144">
        <v>0</v>
      </c>
      <c r="AS1144" t="s">
        <v>3</v>
      </c>
      <c r="AT1144">
        <v>0.19</v>
      </c>
      <c r="AU1144" t="s">
        <v>37</v>
      </c>
      <c r="AV1144">
        <v>0</v>
      </c>
      <c r="AW1144">
        <v>2</v>
      </c>
      <c r="AX1144">
        <v>53554182</v>
      </c>
      <c r="AY1144">
        <v>1</v>
      </c>
      <c r="AZ1144">
        <v>6144</v>
      </c>
      <c r="BA1144">
        <v>1048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Y1144*Source!I686</f>
        <v>0.30589999999999995</v>
      </c>
      <c r="CY1144">
        <f>AB1144</f>
        <v>2.08</v>
      </c>
      <c r="CZ1144">
        <f>AF1144</f>
        <v>2.08</v>
      </c>
      <c r="DA1144">
        <f>AJ1144</f>
        <v>1</v>
      </c>
      <c r="DB1144">
        <f>ROUND((ROUND(AT1144*CZ1144,2)*ROUND((1.15*0.7),7)),2)</f>
        <v>0.32</v>
      </c>
      <c r="DC1144">
        <f>ROUND((ROUND(AT1144*AG1144,2)*ROUND((1.15*0.7),7)),2)</f>
        <v>0</v>
      </c>
    </row>
    <row r="1145" spans="1:107" x14ac:dyDescent="0.2">
      <c r="A1145">
        <f>ROW(Source!A686)</f>
        <v>686</v>
      </c>
      <c r="B1145">
        <v>53551706</v>
      </c>
      <c r="C1145">
        <v>53554169</v>
      </c>
      <c r="D1145">
        <v>29174913</v>
      </c>
      <c r="E1145">
        <v>1</v>
      </c>
      <c r="F1145">
        <v>1</v>
      </c>
      <c r="G1145">
        <v>1</v>
      </c>
      <c r="H1145">
        <v>2</v>
      </c>
      <c r="I1145" t="s">
        <v>1513</v>
      </c>
      <c r="J1145" t="s">
        <v>1514</v>
      </c>
      <c r="K1145" t="s">
        <v>1515</v>
      </c>
      <c r="L1145">
        <v>1368</v>
      </c>
      <c r="N1145">
        <v>1011</v>
      </c>
      <c r="O1145" t="s">
        <v>1494</v>
      </c>
      <c r="P1145" t="s">
        <v>1494</v>
      </c>
      <c r="Q1145">
        <v>1</v>
      </c>
      <c r="W1145">
        <v>0</v>
      </c>
      <c r="X1145">
        <v>1230759911</v>
      </c>
      <c r="Y1145">
        <v>0.13685</v>
      </c>
      <c r="AA1145">
        <v>0</v>
      </c>
      <c r="AB1145">
        <v>87.17</v>
      </c>
      <c r="AC1145">
        <v>11.6</v>
      </c>
      <c r="AD1145">
        <v>0</v>
      </c>
      <c r="AE1145">
        <v>0</v>
      </c>
      <c r="AF1145">
        <v>87.17</v>
      </c>
      <c r="AG1145">
        <v>11.6</v>
      </c>
      <c r="AH1145">
        <v>0</v>
      </c>
      <c r="AI1145">
        <v>1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1</v>
      </c>
      <c r="AQ1145">
        <v>0</v>
      </c>
      <c r="AR1145">
        <v>0</v>
      </c>
      <c r="AS1145" t="s">
        <v>3</v>
      </c>
      <c r="AT1145">
        <v>0.17</v>
      </c>
      <c r="AU1145" t="s">
        <v>37</v>
      </c>
      <c r="AV1145">
        <v>0</v>
      </c>
      <c r="AW1145">
        <v>2</v>
      </c>
      <c r="AX1145">
        <v>53554183</v>
      </c>
      <c r="AY1145">
        <v>1</v>
      </c>
      <c r="AZ1145">
        <v>6144</v>
      </c>
      <c r="BA1145">
        <v>1049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Y1145*Source!I686</f>
        <v>0.2737</v>
      </c>
      <c r="CY1145">
        <f>AB1145</f>
        <v>87.17</v>
      </c>
      <c r="CZ1145">
        <f>AF1145</f>
        <v>87.17</v>
      </c>
      <c r="DA1145">
        <f>AJ1145</f>
        <v>1</v>
      </c>
      <c r="DB1145">
        <f>ROUND((ROUND(AT1145*CZ1145,2)*ROUND((1.15*0.7),7)),2)</f>
        <v>11.93</v>
      </c>
      <c r="DC1145">
        <f>ROUND((ROUND(AT1145*AG1145,2)*ROUND((1.15*0.7),7)),2)</f>
        <v>1.59</v>
      </c>
    </row>
    <row r="1146" spans="1:107" x14ac:dyDescent="0.2">
      <c r="A1146">
        <f>ROW(Source!A686)</f>
        <v>686</v>
      </c>
      <c r="B1146">
        <v>53551706</v>
      </c>
      <c r="C1146">
        <v>53554169</v>
      </c>
      <c r="D1146">
        <v>29113979</v>
      </c>
      <c r="E1146">
        <v>1</v>
      </c>
      <c r="F1146">
        <v>1</v>
      </c>
      <c r="G1146">
        <v>1</v>
      </c>
      <c r="H1146">
        <v>3</v>
      </c>
      <c r="I1146" t="s">
        <v>1597</v>
      </c>
      <c r="J1146" t="s">
        <v>1598</v>
      </c>
      <c r="K1146" t="s">
        <v>1599</v>
      </c>
      <c r="L1146">
        <v>1348</v>
      </c>
      <c r="N1146">
        <v>1009</v>
      </c>
      <c r="O1146" t="s">
        <v>26</v>
      </c>
      <c r="P1146" t="s">
        <v>26</v>
      </c>
      <c r="Q1146">
        <v>1000</v>
      </c>
      <c r="W1146">
        <v>0</v>
      </c>
      <c r="X1146">
        <v>-1319080431</v>
      </c>
      <c r="Y1146">
        <v>0</v>
      </c>
      <c r="AA1146">
        <v>9749.99</v>
      </c>
      <c r="AB1146">
        <v>0</v>
      </c>
      <c r="AC1146">
        <v>0</v>
      </c>
      <c r="AD1146">
        <v>0</v>
      </c>
      <c r="AE1146">
        <v>9749.99</v>
      </c>
      <c r="AF1146">
        <v>0</v>
      </c>
      <c r="AG1146">
        <v>0</v>
      </c>
      <c r="AH1146">
        <v>0</v>
      </c>
      <c r="AI1146">
        <v>1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1</v>
      </c>
      <c r="AQ1146">
        <v>0</v>
      </c>
      <c r="AR1146">
        <v>0</v>
      </c>
      <c r="AS1146" t="s">
        <v>3</v>
      </c>
      <c r="AT1146">
        <v>1E-4</v>
      </c>
      <c r="AU1146" t="s">
        <v>36</v>
      </c>
      <c r="AV1146">
        <v>0</v>
      </c>
      <c r="AW1146">
        <v>2</v>
      </c>
      <c r="AX1146">
        <v>53554184</v>
      </c>
      <c r="AY1146">
        <v>1</v>
      </c>
      <c r="AZ1146">
        <v>4096</v>
      </c>
      <c r="BA1146">
        <v>1050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Y1146*Source!I686</f>
        <v>0</v>
      </c>
      <c r="CY1146">
        <f>AA1146</f>
        <v>9749.99</v>
      </c>
      <c r="CZ1146">
        <f>AE1146</f>
        <v>9749.99</v>
      </c>
      <c r="DA1146">
        <f>AI1146</f>
        <v>1</v>
      </c>
      <c r="DB1146">
        <f>ROUND((ROUND(AT1146*CZ1146,2)*ROUND(0,7)),2)</f>
        <v>0</v>
      </c>
      <c r="DC1146">
        <f>ROUND((ROUND(AT1146*AG1146,2)*ROUND(0,7)),2)</f>
        <v>0</v>
      </c>
    </row>
    <row r="1147" spans="1:107" x14ac:dyDescent="0.2">
      <c r="A1147">
        <f>ROW(Source!A686)</f>
        <v>686</v>
      </c>
      <c r="B1147">
        <v>53551706</v>
      </c>
      <c r="C1147">
        <v>53554169</v>
      </c>
      <c r="D1147">
        <v>29107991</v>
      </c>
      <c r="E1147">
        <v>1</v>
      </c>
      <c r="F1147">
        <v>1</v>
      </c>
      <c r="G1147">
        <v>1</v>
      </c>
      <c r="H1147">
        <v>3</v>
      </c>
      <c r="I1147" t="s">
        <v>849</v>
      </c>
      <c r="J1147" t="s">
        <v>851</v>
      </c>
      <c r="K1147" t="s">
        <v>850</v>
      </c>
      <c r="L1147">
        <v>1354</v>
      </c>
      <c r="N1147">
        <v>1010</v>
      </c>
      <c r="O1147" t="s">
        <v>160</v>
      </c>
      <c r="P1147" t="s">
        <v>160</v>
      </c>
      <c r="Q1147">
        <v>1</v>
      </c>
      <c r="W1147">
        <v>0</v>
      </c>
      <c r="X1147">
        <v>143065284</v>
      </c>
      <c r="Y1147">
        <v>0</v>
      </c>
      <c r="AA1147">
        <v>72.8</v>
      </c>
      <c r="AB1147">
        <v>0</v>
      </c>
      <c r="AC1147">
        <v>0</v>
      </c>
      <c r="AD1147">
        <v>0</v>
      </c>
      <c r="AE1147">
        <v>72.8</v>
      </c>
      <c r="AF1147">
        <v>0</v>
      </c>
      <c r="AG1147">
        <v>0</v>
      </c>
      <c r="AH1147">
        <v>0</v>
      </c>
      <c r="AI1147">
        <v>1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1</v>
      </c>
      <c r="AQ1147">
        <v>0</v>
      </c>
      <c r="AR1147">
        <v>0</v>
      </c>
      <c r="AS1147" t="s">
        <v>3</v>
      </c>
      <c r="AT1147">
        <v>0.1</v>
      </c>
      <c r="AU1147" t="s">
        <v>36</v>
      </c>
      <c r="AV1147">
        <v>0</v>
      </c>
      <c r="AW1147">
        <v>2</v>
      </c>
      <c r="AX1147">
        <v>53554185</v>
      </c>
      <c r="AY1147">
        <v>1</v>
      </c>
      <c r="AZ1147">
        <v>4096</v>
      </c>
      <c r="BA1147">
        <v>1051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Y1147*Source!I686</f>
        <v>0</v>
      </c>
      <c r="CY1147">
        <f>AA1147</f>
        <v>72.8</v>
      </c>
      <c r="CZ1147">
        <f>AE1147</f>
        <v>72.8</v>
      </c>
      <c r="DA1147">
        <f>AI1147</f>
        <v>1</v>
      </c>
      <c r="DB1147">
        <f>ROUND((ROUND(AT1147*CZ1147,2)*ROUND(0,7)),2)</f>
        <v>0</v>
      </c>
      <c r="DC1147">
        <f>ROUND((ROUND(AT1147*AG1147,2)*ROUND(0,7)),2)</f>
        <v>0</v>
      </c>
    </row>
    <row r="1148" spans="1:107" x14ac:dyDescent="0.2">
      <c r="A1148">
        <f>ROW(Source!A686)</f>
        <v>686</v>
      </c>
      <c r="B1148">
        <v>53551706</v>
      </c>
      <c r="C1148">
        <v>53554169</v>
      </c>
      <c r="D1148">
        <v>29131398</v>
      </c>
      <c r="E1148">
        <v>1</v>
      </c>
      <c r="F1148">
        <v>1</v>
      </c>
      <c r="G1148">
        <v>1</v>
      </c>
      <c r="H1148">
        <v>3</v>
      </c>
      <c r="I1148" t="s">
        <v>1664</v>
      </c>
      <c r="J1148" t="s">
        <v>1665</v>
      </c>
      <c r="K1148" t="s">
        <v>1666</v>
      </c>
      <c r="L1148">
        <v>1348</v>
      </c>
      <c r="N1148">
        <v>1009</v>
      </c>
      <c r="O1148" t="s">
        <v>26</v>
      </c>
      <c r="P1148" t="s">
        <v>26</v>
      </c>
      <c r="Q1148">
        <v>1000</v>
      </c>
      <c r="W1148">
        <v>0</v>
      </c>
      <c r="X1148">
        <v>1426677377</v>
      </c>
      <c r="Y1148">
        <v>0</v>
      </c>
      <c r="AA1148">
        <v>5804</v>
      </c>
      <c r="AB1148">
        <v>0</v>
      </c>
      <c r="AC1148">
        <v>0</v>
      </c>
      <c r="AD1148">
        <v>0</v>
      </c>
      <c r="AE1148">
        <v>5804</v>
      </c>
      <c r="AF1148">
        <v>0</v>
      </c>
      <c r="AG1148">
        <v>0</v>
      </c>
      <c r="AH1148">
        <v>0</v>
      </c>
      <c r="AI1148">
        <v>1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1</v>
      </c>
      <c r="AQ1148">
        <v>0</v>
      </c>
      <c r="AR1148">
        <v>0</v>
      </c>
      <c r="AS1148" t="s">
        <v>3</v>
      </c>
      <c r="AT1148">
        <v>3.0000000000000001E-3</v>
      </c>
      <c r="AU1148" t="s">
        <v>36</v>
      </c>
      <c r="AV1148">
        <v>0</v>
      </c>
      <c r="AW1148">
        <v>2</v>
      </c>
      <c r="AX1148">
        <v>53554188</v>
      </c>
      <c r="AY1148">
        <v>1</v>
      </c>
      <c r="AZ1148">
        <v>4096</v>
      </c>
      <c r="BA1148">
        <v>1054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Y1148*Source!I686</f>
        <v>0</v>
      </c>
      <c r="CY1148">
        <f>AA1148</f>
        <v>5804</v>
      </c>
      <c r="CZ1148">
        <f>AE1148</f>
        <v>5804</v>
      </c>
      <c r="DA1148">
        <f>AI1148</f>
        <v>1</v>
      </c>
      <c r="DB1148">
        <f>ROUND((ROUND(AT1148*CZ1148,2)*ROUND(0,7)),2)</f>
        <v>0</v>
      </c>
      <c r="DC1148">
        <f>ROUND((ROUND(AT1148*AG1148,2)*ROUND(0,7)),2)</f>
        <v>0</v>
      </c>
    </row>
    <row r="1149" spans="1:107" x14ac:dyDescent="0.2">
      <c r="A1149">
        <f>ROW(Source!A686)</f>
        <v>686</v>
      </c>
      <c r="B1149">
        <v>53551706</v>
      </c>
      <c r="C1149">
        <v>53554169</v>
      </c>
      <c r="D1149">
        <v>38239405</v>
      </c>
      <c r="E1149">
        <v>1</v>
      </c>
      <c r="F1149">
        <v>1</v>
      </c>
      <c r="G1149">
        <v>1</v>
      </c>
      <c r="H1149">
        <v>3</v>
      </c>
      <c r="I1149" t="s">
        <v>24</v>
      </c>
      <c r="J1149" t="s">
        <v>194</v>
      </c>
      <c r="K1149" t="s">
        <v>25</v>
      </c>
      <c r="L1149">
        <v>1348</v>
      </c>
      <c r="N1149">
        <v>1009</v>
      </c>
      <c r="O1149" t="s">
        <v>26</v>
      </c>
      <c r="P1149" t="s">
        <v>26</v>
      </c>
      <c r="Q1149">
        <v>1000</v>
      </c>
      <c r="W1149">
        <v>0</v>
      </c>
      <c r="X1149">
        <v>1642680958</v>
      </c>
      <c r="Y1149">
        <v>1.4999999999999999E-2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1</v>
      </c>
      <c r="AJ1149">
        <v>1</v>
      </c>
      <c r="AK1149">
        <v>1</v>
      </c>
      <c r="AL1149">
        <v>1</v>
      </c>
      <c r="AN1149">
        <v>1</v>
      </c>
      <c r="AO1149">
        <v>0</v>
      </c>
      <c r="AP1149">
        <v>1</v>
      </c>
      <c r="AQ1149">
        <v>0</v>
      </c>
      <c r="AR1149">
        <v>0</v>
      </c>
      <c r="AS1149" t="s">
        <v>3</v>
      </c>
      <c r="AT1149">
        <v>1.4999999999999999E-2</v>
      </c>
      <c r="AU1149" t="s">
        <v>3</v>
      </c>
      <c r="AV1149">
        <v>0</v>
      </c>
      <c r="AW1149">
        <v>1</v>
      </c>
      <c r="AX1149">
        <v>-1</v>
      </c>
      <c r="AY1149">
        <v>0</v>
      </c>
      <c r="AZ1149">
        <v>0</v>
      </c>
      <c r="BA1149" t="s">
        <v>3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Y1149*Source!I686</f>
        <v>0.03</v>
      </c>
      <c r="CY1149">
        <f>AA1149</f>
        <v>0</v>
      </c>
      <c r="CZ1149">
        <f>AE1149</f>
        <v>0</v>
      </c>
      <c r="DA1149">
        <f>AI1149</f>
        <v>1</v>
      </c>
      <c r="DB1149">
        <f>ROUND(ROUND(AT1149*CZ1149,2),2)</f>
        <v>0</v>
      </c>
      <c r="DC1149">
        <f>ROUND(ROUND(AT1149*AG1149,2),2)</f>
        <v>0</v>
      </c>
    </row>
    <row r="1150" spans="1:107" x14ac:dyDescent="0.2">
      <c r="A1150">
        <f>ROW(Source!A687)</f>
        <v>687</v>
      </c>
      <c r="B1150">
        <v>53551707</v>
      </c>
      <c r="C1150">
        <v>53554169</v>
      </c>
      <c r="D1150">
        <v>18413627</v>
      </c>
      <c r="E1150">
        <v>1</v>
      </c>
      <c r="F1150">
        <v>1</v>
      </c>
      <c r="G1150">
        <v>1</v>
      </c>
      <c r="H1150">
        <v>1</v>
      </c>
      <c r="I1150" t="s">
        <v>1659</v>
      </c>
      <c r="J1150" t="s">
        <v>3</v>
      </c>
      <c r="K1150" t="s">
        <v>1660</v>
      </c>
      <c r="L1150">
        <v>1369</v>
      </c>
      <c r="N1150">
        <v>1013</v>
      </c>
      <c r="O1150" t="s">
        <v>1486</v>
      </c>
      <c r="P1150" t="s">
        <v>1486</v>
      </c>
      <c r="Q1150">
        <v>1</v>
      </c>
      <c r="W1150">
        <v>0</v>
      </c>
      <c r="X1150">
        <v>-1366182279</v>
      </c>
      <c r="Y1150">
        <v>1.9319999999999997</v>
      </c>
      <c r="AA1150">
        <v>0</v>
      </c>
      <c r="AB1150">
        <v>0</v>
      </c>
      <c r="AC1150">
        <v>0</v>
      </c>
      <c r="AD1150">
        <v>349.58</v>
      </c>
      <c r="AE1150">
        <v>0</v>
      </c>
      <c r="AF1150">
        <v>0</v>
      </c>
      <c r="AG1150">
        <v>0</v>
      </c>
      <c r="AH1150">
        <v>349.58</v>
      </c>
      <c r="AI1150">
        <v>1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1</v>
      </c>
      <c r="AQ1150">
        <v>0</v>
      </c>
      <c r="AR1150">
        <v>0</v>
      </c>
      <c r="AS1150" t="s">
        <v>3</v>
      </c>
      <c r="AT1150">
        <v>2.4</v>
      </c>
      <c r="AU1150" t="s">
        <v>37</v>
      </c>
      <c r="AV1150">
        <v>1</v>
      </c>
      <c r="AW1150">
        <v>2</v>
      </c>
      <c r="AX1150">
        <v>53554179</v>
      </c>
      <c r="AY1150">
        <v>2</v>
      </c>
      <c r="AZ1150">
        <v>137216</v>
      </c>
      <c r="BA1150">
        <v>1055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Y1150*Source!I687</f>
        <v>3.8639999999999994</v>
      </c>
      <c r="CY1150">
        <f>AD1150</f>
        <v>349.58</v>
      </c>
      <c r="CZ1150">
        <f>AH1150</f>
        <v>349.58</v>
      </c>
      <c r="DA1150">
        <f>AL1150</f>
        <v>1</v>
      </c>
      <c r="DB1150">
        <f>ROUND((ROUND(AT1150*CZ1150,2)*ROUND((1.15*0.7),7)),2)</f>
        <v>675.39</v>
      </c>
      <c r="DC1150">
        <f>ROUND((ROUND(AT1150*AG1150,2)*ROUND((1.15*0.7),7)),2)</f>
        <v>0</v>
      </c>
    </row>
    <row r="1151" spans="1:107" x14ac:dyDescent="0.2">
      <c r="A1151">
        <f>ROW(Source!A687)</f>
        <v>687</v>
      </c>
      <c r="B1151">
        <v>53551707</v>
      </c>
      <c r="C1151">
        <v>53554169</v>
      </c>
      <c r="D1151">
        <v>29172657</v>
      </c>
      <c r="E1151">
        <v>1</v>
      </c>
      <c r="F1151">
        <v>1</v>
      </c>
      <c r="G1151">
        <v>1</v>
      </c>
      <c r="H1151">
        <v>2</v>
      </c>
      <c r="I1151" t="s">
        <v>1588</v>
      </c>
      <c r="J1151" t="s">
        <v>1589</v>
      </c>
      <c r="K1151" t="s">
        <v>1590</v>
      </c>
      <c r="L1151">
        <v>1368</v>
      </c>
      <c r="N1151">
        <v>1011</v>
      </c>
      <c r="O1151" t="s">
        <v>1494</v>
      </c>
      <c r="P1151" t="s">
        <v>1494</v>
      </c>
      <c r="Q1151">
        <v>1</v>
      </c>
      <c r="W1151">
        <v>0</v>
      </c>
      <c r="X1151">
        <v>1474986261</v>
      </c>
      <c r="Y1151">
        <v>0.32199999999999995</v>
      </c>
      <c r="AA1151">
        <v>0</v>
      </c>
      <c r="AB1151">
        <v>8.1</v>
      </c>
      <c r="AC1151">
        <v>0</v>
      </c>
      <c r="AD1151">
        <v>0</v>
      </c>
      <c r="AE1151">
        <v>0</v>
      </c>
      <c r="AF1151">
        <v>8.1</v>
      </c>
      <c r="AG1151">
        <v>0</v>
      </c>
      <c r="AH1151">
        <v>0</v>
      </c>
      <c r="AI1151">
        <v>1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1</v>
      </c>
      <c r="AQ1151">
        <v>0</v>
      </c>
      <c r="AR1151">
        <v>0</v>
      </c>
      <c r="AS1151" t="s">
        <v>3</v>
      </c>
      <c r="AT1151">
        <v>0.4</v>
      </c>
      <c r="AU1151" t="s">
        <v>37</v>
      </c>
      <c r="AV1151">
        <v>0</v>
      </c>
      <c r="AW1151">
        <v>2</v>
      </c>
      <c r="AX1151">
        <v>53554180</v>
      </c>
      <c r="AY1151">
        <v>1</v>
      </c>
      <c r="AZ1151">
        <v>6144</v>
      </c>
      <c r="BA1151">
        <v>1056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Y1151*Source!I687</f>
        <v>0.64399999999999991</v>
      </c>
      <c r="CY1151">
        <f>AB1151</f>
        <v>8.1</v>
      </c>
      <c r="CZ1151">
        <f>AF1151</f>
        <v>8.1</v>
      </c>
      <c r="DA1151">
        <f>AJ1151</f>
        <v>1</v>
      </c>
      <c r="DB1151">
        <f>ROUND((ROUND(AT1151*CZ1151,2)*ROUND((1.15*0.7),7)),2)</f>
        <v>2.61</v>
      </c>
      <c r="DC1151">
        <f>ROUND((ROUND(AT1151*AG1151,2)*ROUND((1.15*0.7),7)),2)</f>
        <v>0</v>
      </c>
    </row>
    <row r="1152" spans="1:107" x14ac:dyDescent="0.2">
      <c r="A1152">
        <f>ROW(Source!A687)</f>
        <v>687</v>
      </c>
      <c r="B1152">
        <v>53551707</v>
      </c>
      <c r="C1152">
        <v>53554169</v>
      </c>
      <c r="D1152">
        <v>29174507</v>
      </c>
      <c r="E1152">
        <v>1</v>
      </c>
      <c r="F1152">
        <v>1</v>
      </c>
      <c r="G1152">
        <v>1</v>
      </c>
      <c r="H1152">
        <v>2</v>
      </c>
      <c r="I1152" t="s">
        <v>1510</v>
      </c>
      <c r="J1152" t="s">
        <v>1511</v>
      </c>
      <c r="K1152" t="s">
        <v>1512</v>
      </c>
      <c r="L1152">
        <v>1368</v>
      </c>
      <c r="N1152">
        <v>1011</v>
      </c>
      <c r="O1152" t="s">
        <v>1494</v>
      </c>
      <c r="P1152" t="s">
        <v>1494</v>
      </c>
      <c r="Q1152">
        <v>1</v>
      </c>
      <c r="W1152">
        <v>0</v>
      </c>
      <c r="X1152">
        <v>-144556207</v>
      </c>
      <c r="Y1152">
        <v>9.6599999999999978E-2</v>
      </c>
      <c r="AA1152">
        <v>0</v>
      </c>
      <c r="AB1152">
        <v>5.13</v>
      </c>
      <c r="AC1152">
        <v>0</v>
      </c>
      <c r="AD1152">
        <v>0</v>
      </c>
      <c r="AE1152">
        <v>0</v>
      </c>
      <c r="AF1152">
        <v>5.13</v>
      </c>
      <c r="AG1152">
        <v>0</v>
      </c>
      <c r="AH1152">
        <v>0</v>
      </c>
      <c r="AI1152">
        <v>1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0.12</v>
      </c>
      <c r="AU1152" t="s">
        <v>37</v>
      </c>
      <c r="AV1152">
        <v>0</v>
      </c>
      <c r="AW1152">
        <v>2</v>
      </c>
      <c r="AX1152">
        <v>53554181</v>
      </c>
      <c r="AY1152">
        <v>1</v>
      </c>
      <c r="AZ1152">
        <v>6144</v>
      </c>
      <c r="BA1152">
        <v>1057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Y1152*Source!I687</f>
        <v>0.19319999999999996</v>
      </c>
      <c r="CY1152">
        <f>AB1152</f>
        <v>5.13</v>
      </c>
      <c r="CZ1152">
        <f>AF1152</f>
        <v>5.13</v>
      </c>
      <c r="DA1152">
        <f>AJ1152</f>
        <v>1</v>
      </c>
      <c r="DB1152">
        <f>ROUND((ROUND(AT1152*CZ1152,2)*ROUND((1.15*0.7),7)),2)</f>
        <v>0.5</v>
      </c>
      <c r="DC1152">
        <f>ROUND((ROUND(AT1152*AG1152,2)*ROUND((1.15*0.7),7)),2)</f>
        <v>0</v>
      </c>
    </row>
    <row r="1153" spans="1:107" x14ac:dyDescent="0.2">
      <c r="A1153">
        <f>ROW(Source!A687)</f>
        <v>687</v>
      </c>
      <c r="B1153">
        <v>53551707</v>
      </c>
      <c r="C1153">
        <v>53554169</v>
      </c>
      <c r="D1153">
        <v>29174580</v>
      </c>
      <c r="E1153">
        <v>1</v>
      </c>
      <c r="F1153">
        <v>1</v>
      </c>
      <c r="G1153">
        <v>1</v>
      </c>
      <c r="H1153">
        <v>2</v>
      </c>
      <c r="I1153" t="s">
        <v>1661</v>
      </c>
      <c r="J1153" t="s">
        <v>1662</v>
      </c>
      <c r="K1153" t="s">
        <v>1663</v>
      </c>
      <c r="L1153">
        <v>1368</v>
      </c>
      <c r="N1153">
        <v>1011</v>
      </c>
      <c r="O1153" t="s">
        <v>1494</v>
      </c>
      <c r="P1153" t="s">
        <v>1494</v>
      </c>
      <c r="Q1153">
        <v>1</v>
      </c>
      <c r="W1153">
        <v>0</v>
      </c>
      <c r="X1153">
        <v>-991672839</v>
      </c>
      <c r="Y1153">
        <v>0.15294999999999997</v>
      </c>
      <c r="AA1153">
        <v>0</v>
      </c>
      <c r="AB1153">
        <v>2.08</v>
      </c>
      <c r="AC1153">
        <v>0</v>
      </c>
      <c r="AD1153">
        <v>0</v>
      </c>
      <c r="AE1153">
        <v>0</v>
      </c>
      <c r="AF1153">
        <v>2.08</v>
      </c>
      <c r="AG1153">
        <v>0</v>
      </c>
      <c r="AH1153">
        <v>0</v>
      </c>
      <c r="AI1153">
        <v>1</v>
      </c>
      <c r="AJ1153">
        <v>1</v>
      </c>
      <c r="AK1153">
        <v>1</v>
      </c>
      <c r="AL1153">
        <v>1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0.19</v>
      </c>
      <c r="AU1153" t="s">
        <v>37</v>
      </c>
      <c r="AV1153">
        <v>0</v>
      </c>
      <c r="AW1153">
        <v>2</v>
      </c>
      <c r="AX1153">
        <v>53554182</v>
      </c>
      <c r="AY1153">
        <v>1</v>
      </c>
      <c r="AZ1153">
        <v>6144</v>
      </c>
      <c r="BA1153">
        <v>1058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Y1153*Source!I687</f>
        <v>0.30589999999999995</v>
      </c>
      <c r="CY1153">
        <f>AB1153</f>
        <v>2.08</v>
      </c>
      <c r="CZ1153">
        <f>AF1153</f>
        <v>2.08</v>
      </c>
      <c r="DA1153">
        <f>AJ1153</f>
        <v>1</v>
      </c>
      <c r="DB1153">
        <f>ROUND((ROUND(AT1153*CZ1153,2)*ROUND((1.15*0.7),7)),2)</f>
        <v>0.32</v>
      </c>
      <c r="DC1153">
        <f>ROUND((ROUND(AT1153*AG1153,2)*ROUND((1.15*0.7),7)),2)</f>
        <v>0</v>
      </c>
    </row>
    <row r="1154" spans="1:107" x14ac:dyDescent="0.2">
      <c r="A1154">
        <f>ROW(Source!A687)</f>
        <v>687</v>
      </c>
      <c r="B1154">
        <v>53551707</v>
      </c>
      <c r="C1154">
        <v>53554169</v>
      </c>
      <c r="D1154">
        <v>29174913</v>
      </c>
      <c r="E1154">
        <v>1</v>
      </c>
      <c r="F1154">
        <v>1</v>
      </c>
      <c r="G1154">
        <v>1</v>
      </c>
      <c r="H1154">
        <v>2</v>
      </c>
      <c r="I1154" t="s">
        <v>1513</v>
      </c>
      <c r="J1154" t="s">
        <v>1514</v>
      </c>
      <c r="K1154" t="s">
        <v>1515</v>
      </c>
      <c r="L1154">
        <v>1368</v>
      </c>
      <c r="N1154">
        <v>1011</v>
      </c>
      <c r="O1154" t="s">
        <v>1494</v>
      </c>
      <c r="P1154" t="s">
        <v>1494</v>
      </c>
      <c r="Q1154">
        <v>1</v>
      </c>
      <c r="W1154">
        <v>0</v>
      </c>
      <c r="X1154">
        <v>1230759911</v>
      </c>
      <c r="Y1154">
        <v>0.13685</v>
      </c>
      <c r="AA1154">
        <v>0</v>
      </c>
      <c r="AB1154">
        <v>87.17</v>
      </c>
      <c r="AC1154">
        <v>11.6</v>
      </c>
      <c r="AD1154">
        <v>0</v>
      </c>
      <c r="AE1154">
        <v>0</v>
      </c>
      <c r="AF1154">
        <v>87.17</v>
      </c>
      <c r="AG1154">
        <v>11.6</v>
      </c>
      <c r="AH1154">
        <v>0</v>
      </c>
      <c r="AI1154">
        <v>1</v>
      </c>
      <c r="AJ1154">
        <v>1</v>
      </c>
      <c r="AK1154">
        <v>1</v>
      </c>
      <c r="AL1154">
        <v>1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0.17</v>
      </c>
      <c r="AU1154" t="s">
        <v>37</v>
      </c>
      <c r="AV1154">
        <v>0</v>
      </c>
      <c r="AW1154">
        <v>2</v>
      </c>
      <c r="AX1154">
        <v>53554183</v>
      </c>
      <c r="AY1154">
        <v>1</v>
      </c>
      <c r="AZ1154">
        <v>6144</v>
      </c>
      <c r="BA1154">
        <v>1059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Y1154*Source!I687</f>
        <v>0.2737</v>
      </c>
      <c r="CY1154">
        <f>AB1154</f>
        <v>87.17</v>
      </c>
      <c r="CZ1154">
        <f>AF1154</f>
        <v>87.17</v>
      </c>
      <c r="DA1154">
        <f>AJ1154</f>
        <v>1</v>
      </c>
      <c r="DB1154">
        <f>ROUND((ROUND(AT1154*CZ1154,2)*ROUND((1.15*0.7),7)),2)</f>
        <v>11.93</v>
      </c>
      <c r="DC1154">
        <f>ROUND((ROUND(AT1154*AG1154,2)*ROUND((1.15*0.7),7)),2)</f>
        <v>1.59</v>
      </c>
    </row>
    <row r="1155" spans="1:107" x14ac:dyDescent="0.2">
      <c r="A1155">
        <f>ROW(Source!A687)</f>
        <v>687</v>
      </c>
      <c r="B1155">
        <v>53551707</v>
      </c>
      <c r="C1155">
        <v>53554169</v>
      </c>
      <c r="D1155">
        <v>29113979</v>
      </c>
      <c r="E1155">
        <v>1</v>
      </c>
      <c r="F1155">
        <v>1</v>
      </c>
      <c r="G1155">
        <v>1</v>
      </c>
      <c r="H1155">
        <v>3</v>
      </c>
      <c r="I1155" t="s">
        <v>1597</v>
      </c>
      <c r="J1155" t="s">
        <v>1598</v>
      </c>
      <c r="K1155" t="s">
        <v>1599</v>
      </c>
      <c r="L1155">
        <v>1348</v>
      </c>
      <c r="N1155">
        <v>1009</v>
      </c>
      <c r="O1155" t="s">
        <v>26</v>
      </c>
      <c r="P1155" t="s">
        <v>26</v>
      </c>
      <c r="Q1155">
        <v>1000</v>
      </c>
      <c r="W1155">
        <v>0</v>
      </c>
      <c r="X1155">
        <v>-1319080431</v>
      </c>
      <c r="Y1155">
        <v>0</v>
      </c>
      <c r="AA1155">
        <v>59864.94</v>
      </c>
      <c r="AB1155">
        <v>0</v>
      </c>
      <c r="AC1155">
        <v>0</v>
      </c>
      <c r="AD1155">
        <v>0</v>
      </c>
      <c r="AE1155">
        <v>9749.99</v>
      </c>
      <c r="AF1155">
        <v>0</v>
      </c>
      <c r="AG1155">
        <v>0</v>
      </c>
      <c r="AH1155">
        <v>0</v>
      </c>
      <c r="AI1155">
        <v>6.14</v>
      </c>
      <c r="AJ1155">
        <v>1</v>
      </c>
      <c r="AK1155">
        <v>1</v>
      </c>
      <c r="AL1155">
        <v>1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1E-4</v>
      </c>
      <c r="AU1155" t="s">
        <v>36</v>
      </c>
      <c r="AV1155">
        <v>0</v>
      </c>
      <c r="AW1155">
        <v>2</v>
      </c>
      <c r="AX1155">
        <v>53554184</v>
      </c>
      <c r="AY1155">
        <v>1</v>
      </c>
      <c r="AZ1155">
        <v>4096</v>
      </c>
      <c r="BA1155">
        <v>1060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Y1155*Source!I687</f>
        <v>0</v>
      </c>
      <c r="CY1155">
        <f>AA1155</f>
        <v>59864.94</v>
      </c>
      <c r="CZ1155">
        <f>AE1155</f>
        <v>9749.99</v>
      </c>
      <c r="DA1155">
        <f>AI1155</f>
        <v>6.14</v>
      </c>
      <c r="DB1155">
        <f>ROUND((ROUND(AT1155*CZ1155,2)*ROUND(0,7)),2)</f>
        <v>0</v>
      </c>
      <c r="DC1155">
        <f>ROUND((ROUND(AT1155*AG1155,2)*ROUND(0,7)),2)</f>
        <v>0</v>
      </c>
    </row>
    <row r="1156" spans="1:107" x14ac:dyDescent="0.2">
      <c r="A1156">
        <f>ROW(Source!A687)</f>
        <v>687</v>
      </c>
      <c r="B1156">
        <v>53551707</v>
      </c>
      <c r="C1156">
        <v>53554169</v>
      </c>
      <c r="D1156">
        <v>29107991</v>
      </c>
      <c r="E1156">
        <v>1</v>
      </c>
      <c r="F1156">
        <v>1</v>
      </c>
      <c r="G1156">
        <v>1</v>
      </c>
      <c r="H1156">
        <v>3</v>
      </c>
      <c r="I1156" t="s">
        <v>849</v>
      </c>
      <c r="J1156" t="s">
        <v>851</v>
      </c>
      <c r="K1156" t="s">
        <v>850</v>
      </c>
      <c r="L1156">
        <v>1354</v>
      </c>
      <c r="N1156">
        <v>1010</v>
      </c>
      <c r="O1156" t="s">
        <v>160</v>
      </c>
      <c r="P1156" t="s">
        <v>160</v>
      </c>
      <c r="Q1156">
        <v>1</v>
      </c>
      <c r="W1156">
        <v>0</v>
      </c>
      <c r="X1156">
        <v>143065284</v>
      </c>
      <c r="Y1156">
        <v>0</v>
      </c>
      <c r="AA1156">
        <v>446.99</v>
      </c>
      <c r="AB1156">
        <v>0</v>
      </c>
      <c r="AC1156">
        <v>0</v>
      </c>
      <c r="AD1156">
        <v>0</v>
      </c>
      <c r="AE1156">
        <v>72.8</v>
      </c>
      <c r="AF1156">
        <v>0</v>
      </c>
      <c r="AG1156">
        <v>0</v>
      </c>
      <c r="AH1156">
        <v>0</v>
      </c>
      <c r="AI1156">
        <v>6.14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1</v>
      </c>
      <c r="AQ1156">
        <v>0</v>
      </c>
      <c r="AR1156">
        <v>0</v>
      </c>
      <c r="AS1156" t="s">
        <v>3</v>
      </c>
      <c r="AT1156">
        <v>0.1</v>
      </c>
      <c r="AU1156" t="s">
        <v>36</v>
      </c>
      <c r="AV1156">
        <v>0</v>
      </c>
      <c r="AW1156">
        <v>2</v>
      </c>
      <c r="AX1156">
        <v>53554185</v>
      </c>
      <c r="AY1156">
        <v>1</v>
      </c>
      <c r="AZ1156">
        <v>4096</v>
      </c>
      <c r="BA1156">
        <v>1061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Y1156*Source!I687</f>
        <v>0</v>
      </c>
      <c r="CY1156">
        <f>AA1156</f>
        <v>446.99</v>
      </c>
      <c r="CZ1156">
        <f>AE1156</f>
        <v>72.8</v>
      </c>
      <c r="DA1156">
        <f>AI1156</f>
        <v>6.14</v>
      </c>
      <c r="DB1156">
        <f>ROUND((ROUND(AT1156*CZ1156,2)*ROUND(0,7)),2)</f>
        <v>0</v>
      </c>
      <c r="DC1156">
        <f>ROUND((ROUND(AT1156*AG1156,2)*ROUND(0,7)),2)</f>
        <v>0</v>
      </c>
    </row>
    <row r="1157" spans="1:107" x14ac:dyDescent="0.2">
      <c r="A1157">
        <f>ROW(Source!A687)</f>
        <v>687</v>
      </c>
      <c r="B1157">
        <v>53551707</v>
      </c>
      <c r="C1157">
        <v>53554169</v>
      </c>
      <c r="D1157">
        <v>29131398</v>
      </c>
      <c r="E1157">
        <v>1</v>
      </c>
      <c r="F1157">
        <v>1</v>
      </c>
      <c r="G1157">
        <v>1</v>
      </c>
      <c r="H1157">
        <v>3</v>
      </c>
      <c r="I1157" t="s">
        <v>1664</v>
      </c>
      <c r="J1157" t="s">
        <v>1665</v>
      </c>
      <c r="K1157" t="s">
        <v>1666</v>
      </c>
      <c r="L1157">
        <v>1348</v>
      </c>
      <c r="N1157">
        <v>1009</v>
      </c>
      <c r="O1157" t="s">
        <v>26</v>
      </c>
      <c r="P1157" t="s">
        <v>26</v>
      </c>
      <c r="Q1157">
        <v>1000</v>
      </c>
      <c r="W1157">
        <v>0</v>
      </c>
      <c r="X1157">
        <v>1426677377</v>
      </c>
      <c r="Y1157">
        <v>0</v>
      </c>
      <c r="AA1157">
        <v>35636.559999999998</v>
      </c>
      <c r="AB1157">
        <v>0</v>
      </c>
      <c r="AC1157">
        <v>0</v>
      </c>
      <c r="AD1157">
        <v>0</v>
      </c>
      <c r="AE1157">
        <v>5804</v>
      </c>
      <c r="AF1157">
        <v>0</v>
      </c>
      <c r="AG1157">
        <v>0</v>
      </c>
      <c r="AH1157">
        <v>0</v>
      </c>
      <c r="AI1157">
        <v>6.14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1</v>
      </c>
      <c r="AQ1157">
        <v>0</v>
      </c>
      <c r="AR1157">
        <v>0</v>
      </c>
      <c r="AS1157" t="s">
        <v>3</v>
      </c>
      <c r="AT1157">
        <v>3.0000000000000001E-3</v>
      </c>
      <c r="AU1157" t="s">
        <v>36</v>
      </c>
      <c r="AV1157">
        <v>0</v>
      </c>
      <c r="AW1157">
        <v>2</v>
      </c>
      <c r="AX1157">
        <v>53554188</v>
      </c>
      <c r="AY1157">
        <v>1</v>
      </c>
      <c r="AZ1157">
        <v>4096</v>
      </c>
      <c r="BA1157">
        <v>1064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Y1157*Source!I687</f>
        <v>0</v>
      </c>
      <c r="CY1157">
        <f>AA1157</f>
        <v>35636.559999999998</v>
      </c>
      <c r="CZ1157">
        <f>AE1157</f>
        <v>5804</v>
      </c>
      <c r="DA1157">
        <f>AI1157</f>
        <v>6.14</v>
      </c>
      <c r="DB1157">
        <f>ROUND((ROUND(AT1157*CZ1157,2)*ROUND(0,7)),2)</f>
        <v>0</v>
      </c>
      <c r="DC1157">
        <f>ROUND((ROUND(AT1157*AG1157,2)*ROUND(0,7)),2)</f>
        <v>0</v>
      </c>
    </row>
    <row r="1158" spans="1:107" x14ac:dyDescent="0.2">
      <c r="A1158">
        <f>ROW(Source!A687)</f>
        <v>687</v>
      </c>
      <c r="B1158">
        <v>53551707</v>
      </c>
      <c r="C1158">
        <v>53554169</v>
      </c>
      <c r="D1158">
        <v>38239405</v>
      </c>
      <c r="E1158">
        <v>1</v>
      </c>
      <c r="F1158">
        <v>1</v>
      </c>
      <c r="G1158">
        <v>1</v>
      </c>
      <c r="H1158">
        <v>3</v>
      </c>
      <c r="I1158" t="s">
        <v>24</v>
      </c>
      <c r="J1158" t="s">
        <v>194</v>
      </c>
      <c r="K1158" t="s">
        <v>25</v>
      </c>
      <c r="L1158">
        <v>1348</v>
      </c>
      <c r="N1158">
        <v>1009</v>
      </c>
      <c r="O1158" t="s">
        <v>26</v>
      </c>
      <c r="P1158" t="s">
        <v>26</v>
      </c>
      <c r="Q1158">
        <v>1000</v>
      </c>
      <c r="W1158">
        <v>0</v>
      </c>
      <c r="X1158">
        <v>1642680958</v>
      </c>
      <c r="Y1158">
        <v>1.4999999999999999E-2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6.14</v>
      </c>
      <c r="AJ1158">
        <v>1</v>
      </c>
      <c r="AK1158">
        <v>1</v>
      </c>
      <c r="AL1158">
        <v>1</v>
      </c>
      <c r="AN1158">
        <v>1</v>
      </c>
      <c r="AO1158">
        <v>0</v>
      </c>
      <c r="AP1158">
        <v>1</v>
      </c>
      <c r="AQ1158">
        <v>0</v>
      </c>
      <c r="AR1158">
        <v>0</v>
      </c>
      <c r="AS1158" t="s">
        <v>3</v>
      </c>
      <c r="AT1158">
        <v>1.4999999999999999E-2</v>
      </c>
      <c r="AU1158" t="s">
        <v>3</v>
      </c>
      <c r="AV1158">
        <v>0</v>
      </c>
      <c r="AW1158">
        <v>1</v>
      </c>
      <c r="AX1158">
        <v>-1</v>
      </c>
      <c r="AY1158">
        <v>0</v>
      </c>
      <c r="AZ1158">
        <v>0</v>
      </c>
      <c r="BA1158" t="s">
        <v>3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Y1158*Source!I687</f>
        <v>0.03</v>
      </c>
      <c r="CY1158">
        <f>AA1158</f>
        <v>0</v>
      </c>
      <c r="CZ1158">
        <f>AE1158</f>
        <v>0</v>
      </c>
      <c r="DA1158">
        <f>AI1158</f>
        <v>6.14</v>
      </c>
      <c r="DB1158">
        <f>ROUND(ROUND(AT1158*CZ1158,2),2)</f>
        <v>0</v>
      </c>
      <c r="DC1158">
        <f>ROUND(ROUND(AT1158*AG1158,2),2)</f>
        <v>0</v>
      </c>
    </row>
    <row r="1159" spans="1:107" x14ac:dyDescent="0.2">
      <c r="A1159">
        <f>ROW(Source!A690)</f>
        <v>690</v>
      </c>
      <c r="B1159">
        <v>53551706</v>
      </c>
      <c r="C1159">
        <v>53554190</v>
      </c>
      <c r="D1159">
        <v>18410171</v>
      </c>
      <c r="E1159">
        <v>1</v>
      </c>
      <c r="F1159">
        <v>1</v>
      </c>
      <c r="G1159">
        <v>1</v>
      </c>
      <c r="H1159">
        <v>1</v>
      </c>
      <c r="I1159" t="s">
        <v>1839</v>
      </c>
      <c r="J1159" t="s">
        <v>3</v>
      </c>
      <c r="K1159" t="s">
        <v>1840</v>
      </c>
      <c r="L1159">
        <v>1369</v>
      </c>
      <c r="N1159">
        <v>1013</v>
      </c>
      <c r="O1159" t="s">
        <v>1486</v>
      </c>
      <c r="P1159" t="s">
        <v>1486</v>
      </c>
      <c r="Q1159">
        <v>1</v>
      </c>
      <c r="W1159">
        <v>0</v>
      </c>
      <c r="X1159">
        <v>1151098980</v>
      </c>
      <c r="Y1159">
        <v>50.599999999999994</v>
      </c>
      <c r="AA1159">
        <v>0</v>
      </c>
      <c r="AB1159">
        <v>0</v>
      </c>
      <c r="AC1159">
        <v>0</v>
      </c>
      <c r="AD1159">
        <v>316.10000000000002</v>
      </c>
      <c r="AE1159">
        <v>0</v>
      </c>
      <c r="AF1159">
        <v>0</v>
      </c>
      <c r="AG1159">
        <v>0</v>
      </c>
      <c r="AH1159">
        <v>316.10000000000002</v>
      </c>
      <c r="AI1159">
        <v>1</v>
      </c>
      <c r="AJ1159">
        <v>1</v>
      </c>
      <c r="AK1159">
        <v>1</v>
      </c>
      <c r="AL1159">
        <v>1</v>
      </c>
      <c r="AN1159">
        <v>0</v>
      </c>
      <c r="AO1159">
        <v>1</v>
      </c>
      <c r="AP1159">
        <v>1</v>
      </c>
      <c r="AQ1159">
        <v>0</v>
      </c>
      <c r="AR1159">
        <v>0</v>
      </c>
      <c r="AS1159" t="s">
        <v>3</v>
      </c>
      <c r="AT1159">
        <v>44</v>
      </c>
      <c r="AU1159" t="s">
        <v>16</v>
      </c>
      <c r="AV1159">
        <v>1</v>
      </c>
      <c r="AW1159">
        <v>2</v>
      </c>
      <c r="AX1159">
        <v>53554200</v>
      </c>
      <c r="AY1159">
        <v>2</v>
      </c>
      <c r="AZ1159">
        <v>137216</v>
      </c>
      <c r="BA1159">
        <v>1065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Y1159*Source!I690</f>
        <v>10.816205399999999</v>
      </c>
      <c r="CY1159">
        <f>AD1159</f>
        <v>316.10000000000002</v>
      </c>
      <c r="CZ1159">
        <f>AH1159</f>
        <v>316.10000000000002</v>
      </c>
      <c r="DA1159">
        <f>AL1159</f>
        <v>1</v>
      </c>
      <c r="DB1159">
        <f>ROUND((ROUND(AT1159*CZ1159,2)*ROUND(1.15,7)),2)</f>
        <v>15994.66</v>
      </c>
      <c r="DC1159">
        <f>ROUND((ROUND(AT1159*AG1159,2)*ROUND(1.15,7)),2)</f>
        <v>0</v>
      </c>
    </row>
    <row r="1160" spans="1:107" x14ac:dyDescent="0.2">
      <c r="A1160">
        <f>ROW(Source!A690)</f>
        <v>690</v>
      </c>
      <c r="B1160">
        <v>53551706</v>
      </c>
      <c r="C1160">
        <v>53554190</v>
      </c>
      <c r="D1160">
        <v>121548</v>
      </c>
      <c r="E1160">
        <v>1</v>
      </c>
      <c r="F1160">
        <v>1</v>
      </c>
      <c r="G1160">
        <v>1</v>
      </c>
      <c r="H1160">
        <v>1</v>
      </c>
      <c r="I1160" t="s">
        <v>31</v>
      </c>
      <c r="J1160" t="s">
        <v>3</v>
      </c>
      <c r="K1160" t="s">
        <v>1489</v>
      </c>
      <c r="L1160">
        <v>608254</v>
      </c>
      <c r="N1160">
        <v>1013</v>
      </c>
      <c r="O1160" t="s">
        <v>1490</v>
      </c>
      <c r="P1160" t="s">
        <v>1490</v>
      </c>
      <c r="Q1160">
        <v>1</v>
      </c>
      <c r="W1160">
        <v>0</v>
      </c>
      <c r="X1160">
        <v>-185737400</v>
      </c>
      <c r="Y1160">
        <v>0.43699999999999994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1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1</v>
      </c>
      <c r="AQ1160">
        <v>0</v>
      </c>
      <c r="AR1160">
        <v>0</v>
      </c>
      <c r="AS1160" t="s">
        <v>3</v>
      </c>
      <c r="AT1160">
        <v>0.38</v>
      </c>
      <c r="AU1160" t="s">
        <v>16</v>
      </c>
      <c r="AV1160">
        <v>2</v>
      </c>
      <c r="AW1160">
        <v>2</v>
      </c>
      <c r="AX1160">
        <v>53554201</v>
      </c>
      <c r="AY1160">
        <v>1</v>
      </c>
      <c r="AZ1160">
        <v>6144</v>
      </c>
      <c r="BA1160">
        <v>1066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Y1160*Source!I690</f>
        <v>9.3412682999999996E-2</v>
      </c>
      <c r="CY1160">
        <f>AD1160</f>
        <v>0</v>
      </c>
      <c r="CZ1160">
        <f>AH1160</f>
        <v>0</v>
      </c>
      <c r="DA1160">
        <f>AL1160</f>
        <v>1</v>
      </c>
      <c r="DB1160">
        <f>ROUND((ROUND(AT1160*CZ1160,2)*ROUND(1.15,7)),2)</f>
        <v>0</v>
      </c>
      <c r="DC1160">
        <f>ROUND((ROUND(AT1160*AG1160,2)*ROUND(1.15,7)),2)</f>
        <v>0</v>
      </c>
    </row>
    <row r="1161" spans="1:107" x14ac:dyDescent="0.2">
      <c r="A1161">
        <f>ROW(Source!A690)</f>
        <v>690</v>
      </c>
      <c r="B1161">
        <v>53551706</v>
      </c>
      <c r="C1161">
        <v>53554190</v>
      </c>
      <c r="D1161">
        <v>29172556</v>
      </c>
      <c r="E1161">
        <v>1</v>
      </c>
      <c r="F1161">
        <v>1</v>
      </c>
      <c r="G1161">
        <v>1</v>
      </c>
      <c r="H1161">
        <v>2</v>
      </c>
      <c r="I1161" t="s">
        <v>1647</v>
      </c>
      <c r="J1161" t="s">
        <v>1667</v>
      </c>
      <c r="K1161" t="s">
        <v>1649</v>
      </c>
      <c r="L1161">
        <v>1368</v>
      </c>
      <c r="N1161">
        <v>1011</v>
      </c>
      <c r="O1161" t="s">
        <v>1494</v>
      </c>
      <c r="P1161" t="s">
        <v>1494</v>
      </c>
      <c r="Q1161">
        <v>1</v>
      </c>
      <c r="W1161">
        <v>0</v>
      </c>
      <c r="X1161">
        <v>344519037</v>
      </c>
      <c r="Y1161">
        <v>0.43699999999999994</v>
      </c>
      <c r="AA1161">
        <v>0</v>
      </c>
      <c r="AB1161">
        <v>31.26</v>
      </c>
      <c r="AC1161">
        <v>13.5</v>
      </c>
      <c r="AD1161">
        <v>0</v>
      </c>
      <c r="AE1161">
        <v>0</v>
      </c>
      <c r="AF1161">
        <v>31.26</v>
      </c>
      <c r="AG1161">
        <v>13.5</v>
      </c>
      <c r="AH1161">
        <v>0</v>
      </c>
      <c r="AI1161">
        <v>1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1</v>
      </c>
      <c r="AQ1161">
        <v>0</v>
      </c>
      <c r="AR1161">
        <v>0</v>
      </c>
      <c r="AS1161" t="s">
        <v>3</v>
      </c>
      <c r="AT1161">
        <v>0.38</v>
      </c>
      <c r="AU1161" t="s">
        <v>16</v>
      </c>
      <c r="AV1161">
        <v>0</v>
      </c>
      <c r="AW1161">
        <v>2</v>
      </c>
      <c r="AX1161">
        <v>53554202</v>
      </c>
      <c r="AY1161">
        <v>1</v>
      </c>
      <c r="AZ1161">
        <v>6144</v>
      </c>
      <c r="BA1161">
        <v>1067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Y1161*Source!I690</f>
        <v>9.3412682999999996E-2</v>
      </c>
      <c r="CY1161">
        <f>AB1161</f>
        <v>31.26</v>
      </c>
      <c r="CZ1161">
        <f>AF1161</f>
        <v>31.26</v>
      </c>
      <c r="DA1161">
        <f>AJ1161</f>
        <v>1</v>
      </c>
      <c r="DB1161">
        <f>ROUND((ROUND(AT1161*CZ1161,2)*ROUND(1.15,7)),2)</f>
        <v>13.66</v>
      </c>
      <c r="DC1161">
        <f>ROUND((ROUND(AT1161*AG1161,2)*ROUND(1.15,7)),2)</f>
        <v>5.9</v>
      </c>
    </row>
    <row r="1162" spans="1:107" x14ac:dyDescent="0.2">
      <c r="A1162">
        <f>ROW(Source!A690)</f>
        <v>690</v>
      </c>
      <c r="B1162">
        <v>53551706</v>
      </c>
      <c r="C1162">
        <v>53554190</v>
      </c>
      <c r="D1162">
        <v>29172657</v>
      </c>
      <c r="E1162">
        <v>1</v>
      </c>
      <c r="F1162">
        <v>1</v>
      </c>
      <c r="G1162">
        <v>1</v>
      </c>
      <c r="H1162">
        <v>2</v>
      </c>
      <c r="I1162" t="s">
        <v>1588</v>
      </c>
      <c r="J1162" t="s">
        <v>1589</v>
      </c>
      <c r="K1162" t="s">
        <v>1590</v>
      </c>
      <c r="L1162">
        <v>1368</v>
      </c>
      <c r="N1162">
        <v>1011</v>
      </c>
      <c r="O1162" t="s">
        <v>1494</v>
      </c>
      <c r="P1162" t="s">
        <v>1494</v>
      </c>
      <c r="Q1162">
        <v>1</v>
      </c>
      <c r="W1162">
        <v>0</v>
      </c>
      <c r="X1162">
        <v>1474986261</v>
      </c>
      <c r="Y1162">
        <v>0.49449999999999994</v>
      </c>
      <c r="AA1162">
        <v>0</v>
      </c>
      <c r="AB1162">
        <v>8.1</v>
      </c>
      <c r="AC1162">
        <v>0</v>
      </c>
      <c r="AD1162">
        <v>0</v>
      </c>
      <c r="AE1162">
        <v>0</v>
      </c>
      <c r="AF1162">
        <v>8.1</v>
      </c>
      <c r="AG1162">
        <v>0</v>
      </c>
      <c r="AH1162">
        <v>0</v>
      </c>
      <c r="AI1162">
        <v>1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1</v>
      </c>
      <c r="AQ1162">
        <v>0</v>
      </c>
      <c r="AR1162">
        <v>0</v>
      </c>
      <c r="AS1162" t="s">
        <v>3</v>
      </c>
      <c r="AT1162">
        <v>0.43</v>
      </c>
      <c r="AU1162" t="s">
        <v>16</v>
      </c>
      <c r="AV1162">
        <v>0</v>
      </c>
      <c r="AW1162">
        <v>2</v>
      </c>
      <c r="AX1162">
        <v>53554203</v>
      </c>
      <c r="AY1162">
        <v>1</v>
      </c>
      <c r="AZ1162">
        <v>6144</v>
      </c>
      <c r="BA1162">
        <v>1068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Y1162*Source!I690</f>
        <v>0.10570382549999999</v>
      </c>
      <c r="CY1162">
        <f>AB1162</f>
        <v>8.1</v>
      </c>
      <c r="CZ1162">
        <f>AF1162</f>
        <v>8.1</v>
      </c>
      <c r="DA1162">
        <f>AJ1162</f>
        <v>1</v>
      </c>
      <c r="DB1162">
        <f>ROUND((ROUND(AT1162*CZ1162,2)*ROUND(1.15,7)),2)</f>
        <v>4</v>
      </c>
      <c r="DC1162">
        <f>ROUND((ROUND(AT1162*AG1162,2)*ROUND(1.15,7)),2)</f>
        <v>0</v>
      </c>
    </row>
    <row r="1163" spans="1:107" x14ac:dyDescent="0.2">
      <c r="A1163">
        <f>ROW(Source!A690)</f>
        <v>690</v>
      </c>
      <c r="B1163">
        <v>53551706</v>
      </c>
      <c r="C1163">
        <v>53554190</v>
      </c>
      <c r="D1163">
        <v>29174913</v>
      </c>
      <c r="E1163">
        <v>1</v>
      </c>
      <c r="F1163">
        <v>1</v>
      </c>
      <c r="G1163">
        <v>1</v>
      </c>
      <c r="H1163">
        <v>2</v>
      </c>
      <c r="I1163" t="s">
        <v>1513</v>
      </c>
      <c r="J1163" t="s">
        <v>1514</v>
      </c>
      <c r="K1163" t="s">
        <v>1515</v>
      </c>
      <c r="L1163">
        <v>1368</v>
      </c>
      <c r="N1163">
        <v>1011</v>
      </c>
      <c r="O1163" t="s">
        <v>1494</v>
      </c>
      <c r="P1163" t="s">
        <v>1494</v>
      </c>
      <c r="Q1163">
        <v>1</v>
      </c>
      <c r="W1163">
        <v>0</v>
      </c>
      <c r="X1163">
        <v>1230759911</v>
      </c>
      <c r="Y1163">
        <v>0.11499999999999999</v>
      </c>
      <c r="AA1163">
        <v>0</v>
      </c>
      <c r="AB1163">
        <v>87.17</v>
      </c>
      <c r="AC1163">
        <v>11.6</v>
      </c>
      <c r="AD1163">
        <v>0</v>
      </c>
      <c r="AE1163">
        <v>0</v>
      </c>
      <c r="AF1163">
        <v>87.17</v>
      </c>
      <c r="AG1163">
        <v>11.6</v>
      </c>
      <c r="AH1163">
        <v>0</v>
      </c>
      <c r="AI1163">
        <v>1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1</v>
      </c>
      <c r="AQ1163">
        <v>0</v>
      </c>
      <c r="AR1163">
        <v>0</v>
      </c>
      <c r="AS1163" t="s">
        <v>3</v>
      </c>
      <c r="AT1163">
        <v>0.1</v>
      </c>
      <c r="AU1163" t="s">
        <v>16</v>
      </c>
      <c r="AV1163">
        <v>0</v>
      </c>
      <c r="AW1163">
        <v>2</v>
      </c>
      <c r="AX1163">
        <v>53554204</v>
      </c>
      <c r="AY1163">
        <v>1</v>
      </c>
      <c r="AZ1163">
        <v>6144</v>
      </c>
      <c r="BA1163">
        <v>1069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Y1163*Source!I690</f>
        <v>2.4582284999999999E-2</v>
      </c>
      <c r="CY1163">
        <f>AB1163</f>
        <v>87.17</v>
      </c>
      <c r="CZ1163">
        <f>AF1163</f>
        <v>87.17</v>
      </c>
      <c r="DA1163">
        <f>AJ1163</f>
        <v>1</v>
      </c>
      <c r="DB1163">
        <f>ROUND((ROUND(AT1163*CZ1163,2)*ROUND(1.15,7)),2)</f>
        <v>10.029999999999999</v>
      </c>
      <c r="DC1163">
        <f>ROUND((ROUND(AT1163*AG1163,2)*ROUND(1.15,7)),2)</f>
        <v>1.33</v>
      </c>
    </row>
    <row r="1164" spans="1:107" x14ac:dyDescent="0.2">
      <c r="A1164">
        <f>ROW(Source!A690)</f>
        <v>690</v>
      </c>
      <c r="B1164">
        <v>53551706</v>
      </c>
      <c r="C1164">
        <v>53554190</v>
      </c>
      <c r="D1164">
        <v>29113690</v>
      </c>
      <c r="E1164">
        <v>1</v>
      </c>
      <c r="F1164">
        <v>1</v>
      </c>
      <c r="G1164">
        <v>1</v>
      </c>
      <c r="H1164">
        <v>3</v>
      </c>
      <c r="I1164" t="s">
        <v>1866</v>
      </c>
      <c r="J1164" t="s">
        <v>1867</v>
      </c>
      <c r="K1164" t="s">
        <v>1868</v>
      </c>
      <c r="L1164">
        <v>1348</v>
      </c>
      <c r="N1164">
        <v>1009</v>
      </c>
      <c r="O1164" t="s">
        <v>26</v>
      </c>
      <c r="P1164" t="s">
        <v>26</v>
      </c>
      <c r="Q1164">
        <v>1000</v>
      </c>
      <c r="W1164">
        <v>0</v>
      </c>
      <c r="X1164">
        <v>979247711</v>
      </c>
      <c r="Y1164">
        <v>0.05</v>
      </c>
      <c r="AA1164">
        <v>5649.99</v>
      </c>
      <c r="AB1164">
        <v>0</v>
      </c>
      <c r="AC1164">
        <v>0</v>
      </c>
      <c r="AD1164">
        <v>0</v>
      </c>
      <c r="AE1164">
        <v>5649.99</v>
      </c>
      <c r="AF1164">
        <v>0</v>
      </c>
      <c r="AG1164">
        <v>0</v>
      </c>
      <c r="AH1164">
        <v>0</v>
      </c>
      <c r="AI1164">
        <v>1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0</v>
      </c>
      <c r="AQ1164">
        <v>0</v>
      </c>
      <c r="AR1164">
        <v>0</v>
      </c>
      <c r="AS1164" t="s">
        <v>3</v>
      </c>
      <c r="AT1164">
        <v>0.05</v>
      </c>
      <c r="AU1164" t="s">
        <v>3</v>
      </c>
      <c r="AV1164">
        <v>0</v>
      </c>
      <c r="AW1164">
        <v>2</v>
      </c>
      <c r="AX1164">
        <v>53554205</v>
      </c>
      <c r="AY1164">
        <v>1</v>
      </c>
      <c r="AZ1164">
        <v>0</v>
      </c>
      <c r="BA1164">
        <v>1070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Y1164*Source!I690</f>
        <v>1.0687950000000002E-2</v>
      </c>
      <c r="CY1164">
        <f>AA1164</f>
        <v>5649.99</v>
      </c>
      <c r="CZ1164">
        <f>AE1164</f>
        <v>5649.99</v>
      </c>
      <c r="DA1164">
        <f>AI1164</f>
        <v>1</v>
      </c>
      <c r="DB1164">
        <f>ROUND(ROUND(AT1164*CZ1164,2),2)</f>
        <v>282.5</v>
      </c>
      <c r="DC1164">
        <f>ROUND(ROUND(AT1164*AG1164,2),2)</f>
        <v>0</v>
      </c>
    </row>
    <row r="1165" spans="1:107" x14ac:dyDescent="0.2">
      <c r="A1165">
        <f>ROW(Source!A690)</f>
        <v>690</v>
      </c>
      <c r="B1165">
        <v>53551706</v>
      </c>
      <c r="C1165">
        <v>53554190</v>
      </c>
      <c r="D1165">
        <v>29113707</v>
      </c>
      <c r="E1165">
        <v>1</v>
      </c>
      <c r="F1165">
        <v>1</v>
      </c>
      <c r="G1165">
        <v>1</v>
      </c>
      <c r="H1165">
        <v>3</v>
      </c>
      <c r="I1165" t="s">
        <v>734</v>
      </c>
      <c r="J1165" t="s">
        <v>736</v>
      </c>
      <c r="K1165" t="s">
        <v>735</v>
      </c>
      <c r="L1165">
        <v>1348</v>
      </c>
      <c r="N1165">
        <v>1009</v>
      </c>
      <c r="O1165" t="s">
        <v>26</v>
      </c>
      <c r="P1165" t="s">
        <v>26</v>
      </c>
      <c r="Q1165">
        <v>1000</v>
      </c>
      <c r="W1165">
        <v>1</v>
      </c>
      <c r="X1165">
        <v>649356706</v>
      </c>
      <c r="Y1165">
        <v>-0.98000100000000001</v>
      </c>
      <c r="AA1165">
        <v>6102</v>
      </c>
      <c r="AB1165">
        <v>0</v>
      </c>
      <c r="AC1165">
        <v>0</v>
      </c>
      <c r="AD1165">
        <v>0</v>
      </c>
      <c r="AE1165">
        <v>6102</v>
      </c>
      <c r="AF1165">
        <v>0</v>
      </c>
      <c r="AG1165">
        <v>0</v>
      </c>
      <c r="AH1165">
        <v>0</v>
      </c>
      <c r="AI1165">
        <v>1</v>
      </c>
      <c r="AJ1165">
        <v>1</v>
      </c>
      <c r="AK1165">
        <v>1</v>
      </c>
      <c r="AL1165">
        <v>1</v>
      </c>
      <c r="AN1165">
        <v>0</v>
      </c>
      <c r="AO1165">
        <v>1</v>
      </c>
      <c r="AP1165">
        <v>0</v>
      </c>
      <c r="AQ1165">
        <v>0</v>
      </c>
      <c r="AR1165">
        <v>0</v>
      </c>
      <c r="AS1165" t="s">
        <v>3</v>
      </c>
      <c r="AT1165">
        <v>-0.98000100000000001</v>
      </c>
      <c r="AU1165" t="s">
        <v>3</v>
      </c>
      <c r="AV1165">
        <v>0</v>
      </c>
      <c r="AW1165">
        <v>2</v>
      </c>
      <c r="AX1165">
        <v>53554206</v>
      </c>
      <c r="AY1165">
        <v>1</v>
      </c>
      <c r="AZ1165">
        <v>6144</v>
      </c>
      <c r="BA1165">
        <v>1071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Y1165*Source!I690</f>
        <v>-0.20948403375900002</v>
      </c>
      <c r="CY1165">
        <f>AA1165</f>
        <v>6102</v>
      </c>
      <c r="CZ1165">
        <f>AE1165</f>
        <v>6102</v>
      </c>
      <c r="DA1165">
        <f>AI1165</f>
        <v>1</v>
      </c>
      <c r="DB1165">
        <f>ROUND(ROUND(AT1165*CZ1165,2),2)</f>
        <v>-5979.97</v>
      </c>
      <c r="DC1165">
        <f>ROUND(ROUND(AT1165*AG1165,2),2)</f>
        <v>0</v>
      </c>
    </row>
    <row r="1166" spans="1:107" x14ac:dyDescent="0.2">
      <c r="A1166">
        <f>ROW(Source!A690)</f>
        <v>690</v>
      </c>
      <c r="B1166">
        <v>53551706</v>
      </c>
      <c r="C1166">
        <v>53554190</v>
      </c>
      <c r="D1166">
        <v>29113982</v>
      </c>
      <c r="E1166">
        <v>1</v>
      </c>
      <c r="F1166">
        <v>1</v>
      </c>
      <c r="G1166">
        <v>1</v>
      </c>
      <c r="H1166">
        <v>3</v>
      </c>
      <c r="I1166" t="s">
        <v>1655</v>
      </c>
      <c r="J1166" t="s">
        <v>1869</v>
      </c>
      <c r="K1166" t="s">
        <v>1657</v>
      </c>
      <c r="L1166">
        <v>1348</v>
      </c>
      <c r="N1166">
        <v>1009</v>
      </c>
      <c r="O1166" t="s">
        <v>26</v>
      </c>
      <c r="P1166" t="s">
        <v>26</v>
      </c>
      <c r="Q1166">
        <v>1000</v>
      </c>
      <c r="W1166">
        <v>0</v>
      </c>
      <c r="X1166">
        <v>1908648852</v>
      </c>
      <c r="Y1166">
        <v>5.1000000000000004E-3</v>
      </c>
      <c r="AA1166">
        <v>9423.99</v>
      </c>
      <c r="AB1166">
        <v>0</v>
      </c>
      <c r="AC1166">
        <v>0</v>
      </c>
      <c r="AD1166">
        <v>0</v>
      </c>
      <c r="AE1166">
        <v>9423.99</v>
      </c>
      <c r="AF1166">
        <v>0</v>
      </c>
      <c r="AG1166">
        <v>0</v>
      </c>
      <c r="AH1166">
        <v>0</v>
      </c>
      <c r="AI1166">
        <v>1</v>
      </c>
      <c r="AJ1166">
        <v>1</v>
      </c>
      <c r="AK1166">
        <v>1</v>
      </c>
      <c r="AL1166">
        <v>1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 t="s">
        <v>3</v>
      </c>
      <c r="AT1166">
        <v>5.1000000000000004E-3</v>
      </c>
      <c r="AU1166" t="s">
        <v>3</v>
      </c>
      <c r="AV1166">
        <v>0</v>
      </c>
      <c r="AW1166">
        <v>2</v>
      </c>
      <c r="AX1166">
        <v>53554207</v>
      </c>
      <c r="AY1166">
        <v>1</v>
      </c>
      <c r="AZ1166">
        <v>0</v>
      </c>
      <c r="BA1166">
        <v>1072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Y1166*Source!I690</f>
        <v>1.0901709000000002E-3</v>
      </c>
      <c r="CY1166">
        <f>AA1166</f>
        <v>9423.99</v>
      </c>
      <c r="CZ1166">
        <f>AE1166</f>
        <v>9423.99</v>
      </c>
      <c r="DA1166">
        <f>AI1166</f>
        <v>1</v>
      </c>
      <c r="DB1166">
        <f>ROUND(ROUND(AT1166*CZ1166,2),2)</f>
        <v>48.06</v>
      </c>
      <c r="DC1166">
        <f>ROUND(ROUND(AT1166*AG1166,2),2)</f>
        <v>0</v>
      </c>
    </row>
    <row r="1167" spans="1:107" x14ac:dyDescent="0.2">
      <c r="A1167">
        <f>ROW(Source!A690)</f>
        <v>690</v>
      </c>
      <c r="B1167">
        <v>53551706</v>
      </c>
      <c r="C1167">
        <v>53554190</v>
      </c>
      <c r="D1167">
        <v>38251403</v>
      </c>
      <c r="E1167">
        <v>1</v>
      </c>
      <c r="F1167">
        <v>1</v>
      </c>
      <c r="G1167">
        <v>1</v>
      </c>
      <c r="H1167">
        <v>3</v>
      </c>
      <c r="I1167" t="s">
        <v>738</v>
      </c>
      <c r="J1167" t="s">
        <v>740</v>
      </c>
      <c r="K1167" t="s">
        <v>739</v>
      </c>
      <c r="L1167">
        <v>1348</v>
      </c>
      <c r="N1167">
        <v>1009</v>
      </c>
      <c r="O1167" t="s">
        <v>26</v>
      </c>
      <c r="P1167" t="s">
        <v>26</v>
      </c>
      <c r="Q1167">
        <v>1000</v>
      </c>
      <c r="W1167">
        <v>0</v>
      </c>
      <c r="X1167">
        <v>942768082</v>
      </c>
      <c r="Y1167">
        <v>1</v>
      </c>
      <c r="AA1167">
        <v>5051.08</v>
      </c>
      <c r="AB1167">
        <v>0</v>
      </c>
      <c r="AC1167">
        <v>0</v>
      </c>
      <c r="AD1167">
        <v>0</v>
      </c>
      <c r="AE1167">
        <v>5051.08</v>
      </c>
      <c r="AF1167">
        <v>0</v>
      </c>
      <c r="AG1167">
        <v>0</v>
      </c>
      <c r="AH1167">
        <v>0</v>
      </c>
      <c r="AI1167">
        <v>1</v>
      </c>
      <c r="AJ1167">
        <v>1</v>
      </c>
      <c r="AK1167">
        <v>1</v>
      </c>
      <c r="AL1167">
        <v>1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 t="s">
        <v>3</v>
      </c>
      <c r="AT1167">
        <v>1</v>
      </c>
      <c r="AU1167" t="s">
        <v>3</v>
      </c>
      <c r="AV1167">
        <v>0</v>
      </c>
      <c r="AW1167">
        <v>1</v>
      </c>
      <c r="AX1167">
        <v>-1</v>
      </c>
      <c r="AY1167">
        <v>0</v>
      </c>
      <c r="AZ1167">
        <v>0</v>
      </c>
      <c r="BA1167" t="s">
        <v>3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Y1167*Source!I690</f>
        <v>0.213759</v>
      </c>
      <c r="CY1167">
        <f>AA1167</f>
        <v>5051.08</v>
      </c>
      <c r="CZ1167">
        <f>AE1167</f>
        <v>5051.08</v>
      </c>
      <c r="DA1167">
        <f>AI1167</f>
        <v>1</v>
      </c>
      <c r="DB1167">
        <f>ROUND(ROUND(AT1167*CZ1167,2),2)</f>
        <v>5051.08</v>
      </c>
      <c r="DC1167">
        <f>ROUND(ROUND(AT1167*AG1167,2),2)</f>
        <v>0</v>
      </c>
    </row>
    <row r="1168" spans="1:107" x14ac:dyDescent="0.2">
      <c r="A1168">
        <f>ROW(Source!A691)</f>
        <v>691</v>
      </c>
      <c r="B1168">
        <v>53551707</v>
      </c>
      <c r="C1168">
        <v>53554190</v>
      </c>
      <c r="D1168">
        <v>18410171</v>
      </c>
      <c r="E1168">
        <v>1</v>
      </c>
      <c r="F1168">
        <v>1</v>
      </c>
      <c r="G1168">
        <v>1</v>
      </c>
      <c r="H1168">
        <v>1</v>
      </c>
      <c r="I1168" t="s">
        <v>1839</v>
      </c>
      <c r="J1168" t="s">
        <v>3</v>
      </c>
      <c r="K1168" t="s">
        <v>1840</v>
      </c>
      <c r="L1168">
        <v>1369</v>
      </c>
      <c r="N1168">
        <v>1013</v>
      </c>
      <c r="O1168" t="s">
        <v>1486</v>
      </c>
      <c r="P1168" t="s">
        <v>1486</v>
      </c>
      <c r="Q1168">
        <v>1</v>
      </c>
      <c r="W1168">
        <v>0</v>
      </c>
      <c r="X1168">
        <v>1151098980</v>
      </c>
      <c r="Y1168">
        <v>50.599999999999994</v>
      </c>
      <c r="AA1168">
        <v>0</v>
      </c>
      <c r="AB1168">
        <v>0</v>
      </c>
      <c r="AC1168">
        <v>0</v>
      </c>
      <c r="AD1168">
        <v>316.10000000000002</v>
      </c>
      <c r="AE1168">
        <v>0</v>
      </c>
      <c r="AF1168">
        <v>0</v>
      </c>
      <c r="AG1168">
        <v>0</v>
      </c>
      <c r="AH1168">
        <v>316.10000000000002</v>
      </c>
      <c r="AI1168">
        <v>1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1</v>
      </c>
      <c r="AQ1168">
        <v>0</v>
      </c>
      <c r="AR1168">
        <v>0</v>
      </c>
      <c r="AS1168" t="s">
        <v>3</v>
      </c>
      <c r="AT1168">
        <v>44</v>
      </c>
      <c r="AU1168" t="s">
        <v>16</v>
      </c>
      <c r="AV1168">
        <v>1</v>
      </c>
      <c r="AW1168">
        <v>2</v>
      </c>
      <c r="AX1168">
        <v>53554200</v>
      </c>
      <c r="AY1168">
        <v>2</v>
      </c>
      <c r="AZ1168">
        <v>137216</v>
      </c>
      <c r="BA1168">
        <v>1073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Y1168*Source!I691</f>
        <v>10.816205399999999</v>
      </c>
      <c r="CY1168">
        <f>AD1168</f>
        <v>316.10000000000002</v>
      </c>
      <c r="CZ1168">
        <f>AH1168</f>
        <v>316.10000000000002</v>
      </c>
      <c r="DA1168">
        <f>AL1168</f>
        <v>1</v>
      </c>
      <c r="DB1168">
        <f>ROUND((ROUND(AT1168*CZ1168,2)*ROUND(1.15,7)),2)</f>
        <v>15994.66</v>
      </c>
      <c r="DC1168">
        <f>ROUND((ROUND(AT1168*AG1168,2)*ROUND(1.15,7)),2)</f>
        <v>0</v>
      </c>
    </row>
    <row r="1169" spans="1:107" x14ac:dyDescent="0.2">
      <c r="A1169">
        <f>ROW(Source!A691)</f>
        <v>691</v>
      </c>
      <c r="B1169">
        <v>53551707</v>
      </c>
      <c r="C1169">
        <v>53554190</v>
      </c>
      <c r="D1169">
        <v>121548</v>
      </c>
      <c r="E1169">
        <v>1</v>
      </c>
      <c r="F1169">
        <v>1</v>
      </c>
      <c r="G1169">
        <v>1</v>
      </c>
      <c r="H1169">
        <v>1</v>
      </c>
      <c r="I1169" t="s">
        <v>31</v>
      </c>
      <c r="J1169" t="s">
        <v>3</v>
      </c>
      <c r="K1169" t="s">
        <v>1489</v>
      </c>
      <c r="L1169">
        <v>608254</v>
      </c>
      <c r="N1169">
        <v>1013</v>
      </c>
      <c r="O1169" t="s">
        <v>1490</v>
      </c>
      <c r="P1169" t="s">
        <v>1490</v>
      </c>
      <c r="Q1169">
        <v>1</v>
      </c>
      <c r="W1169">
        <v>0</v>
      </c>
      <c r="X1169">
        <v>-185737400</v>
      </c>
      <c r="Y1169">
        <v>0.43699999999999994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1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1</v>
      </c>
      <c r="AQ1169">
        <v>0</v>
      </c>
      <c r="AR1169">
        <v>0</v>
      </c>
      <c r="AS1169" t="s">
        <v>3</v>
      </c>
      <c r="AT1169">
        <v>0.38</v>
      </c>
      <c r="AU1169" t="s">
        <v>16</v>
      </c>
      <c r="AV1169">
        <v>2</v>
      </c>
      <c r="AW1169">
        <v>2</v>
      </c>
      <c r="AX1169">
        <v>53554201</v>
      </c>
      <c r="AY1169">
        <v>1</v>
      </c>
      <c r="AZ1169">
        <v>6144</v>
      </c>
      <c r="BA1169">
        <v>1074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Y1169*Source!I691</f>
        <v>9.3412682999999996E-2</v>
      </c>
      <c r="CY1169">
        <f>AD1169</f>
        <v>0</v>
      </c>
      <c r="CZ1169">
        <f>AH1169</f>
        <v>0</v>
      </c>
      <c r="DA1169">
        <f>AL1169</f>
        <v>1</v>
      </c>
      <c r="DB1169">
        <f>ROUND((ROUND(AT1169*CZ1169,2)*ROUND(1.15,7)),2)</f>
        <v>0</v>
      </c>
      <c r="DC1169">
        <f>ROUND((ROUND(AT1169*AG1169,2)*ROUND(1.15,7)),2)</f>
        <v>0</v>
      </c>
    </row>
    <row r="1170" spans="1:107" x14ac:dyDescent="0.2">
      <c r="A1170">
        <f>ROW(Source!A691)</f>
        <v>691</v>
      </c>
      <c r="B1170">
        <v>53551707</v>
      </c>
      <c r="C1170">
        <v>53554190</v>
      </c>
      <c r="D1170">
        <v>29172556</v>
      </c>
      <c r="E1170">
        <v>1</v>
      </c>
      <c r="F1170">
        <v>1</v>
      </c>
      <c r="G1170">
        <v>1</v>
      </c>
      <c r="H1170">
        <v>2</v>
      </c>
      <c r="I1170" t="s">
        <v>1647</v>
      </c>
      <c r="J1170" t="s">
        <v>1667</v>
      </c>
      <c r="K1170" t="s">
        <v>1649</v>
      </c>
      <c r="L1170">
        <v>1368</v>
      </c>
      <c r="N1170">
        <v>1011</v>
      </c>
      <c r="O1170" t="s">
        <v>1494</v>
      </c>
      <c r="P1170" t="s">
        <v>1494</v>
      </c>
      <c r="Q1170">
        <v>1</v>
      </c>
      <c r="W1170">
        <v>0</v>
      </c>
      <c r="X1170">
        <v>344519037</v>
      </c>
      <c r="Y1170">
        <v>0.43699999999999994</v>
      </c>
      <c r="AA1170">
        <v>0</v>
      </c>
      <c r="AB1170">
        <v>31.26</v>
      </c>
      <c r="AC1170">
        <v>13.5</v>
      </c>
      <c r="AD1170">
        <v>0</v>
      </c>
      <c r="AE1170">
        <v>0</v>
      </c>
      <c r="AF1170">
        <v>31.26</v>
      </c>
      <c r="AG1170">
        <v>13.5</v>
      </c>
      <c r="AH1170">
        <v>0</v>
      </c>
      <c r="AI1170">
        <v>1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1</v>
      </c>
      <c r="AQ1170">
        <v>0</v>
      </c>
      <c r="AR1170">
        <v>0</v>
      </c>
      <c r="AS1170" t="s">
        <v>3</v>
      </c>
      <c r="AT1170">
        <v>0.38</v>
      </c>
      <c r="AU1170" t="s">
        <v>16</v>
      </c>
      <c r="AV1170">
        <v>0</v>
      </c>
      <c r="AW1170">
        <v>2</v>
      </c>
      <c r="AX1170">
        <v>53554202</v>
      </c>
      <c r="AY1170">
        <v>1</v>
      </c>
      <c r="AZ1170">
        <v>6144</v>
      </c>
      <c r="BA1170">
        <v>1075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Y1170*Source!I691</f>
        <v>9.3412682999999996E-2</v>
      </c>
      <c r="CY1170">
        <f>AB1170</f>
        <v>31.26</v>
      </c>
      <c r="CZ1170">
        <f>AF1170</f>
        <v>31.26</v>
      </c>
      <c r="DA1170">
        <f>AJ1170</f>
        <v>1</v>
      </c>
      <c r="DB1170">
        <f>ROUND((ROUND(AT1170*CZ1170,2)*ROUND(1.15,7)),2)</f>
        <v>13.66</v>
      </c>
      <c r="DC1170">
        <f>ROUND((ROUND(AT1170*AG1170,2)*ROUND(1.15,7)),2)</f>
        <v>5.9</v>
      </c>
    </row>
    <row r="1171" spans="1:107" x14ac:dyDescent="0.2">
      <c r="A1171">
        <f>ROW(Source!A691)</f>
        <v>691</v>
      </c>
      <c r="B1171">
        <v>53551707</v>
      </c>
      <c r="C1171">
        <v>53554190</v>
      </c>
      <c r="D1171">
        <v>29172657</v>
      </c>
      <c r="E1171">
        <v>1</v>
      </c>
      <c r="F1171">
        <v>1</v>
      </c>
      <c r="G1171">
        <v>1</v>
      </c>
      <c r="H1171">
        <v>2</v>
      </c>
      <c r="I1171" t="s">
        <v>1588</v>
      </c>
      <c r="J1171" t="s">
        <v>1589</v>
      </c>
      <c r="K1171" t="s">
        <v>1590</v>
      </c>
      <c r="L1171">
        <v>1368</v>
      </c>
      <c r="N1171">
        <v>1011</v>
      </c>
      <c r="O1171" t="s">
        <v>1494</v>
      </c>
      <c r="P1171" t="s">
        <v>1494</v>
      </c>
      <c r="Q1171">
        <v>1</v>
      </c>
      <c r="W1171">
        <v>0</v>
      </c>
      <c r="X1171">
        <v>1474986261</v>
      </c>
      <c r="Y1171">
        <v>0.49449999999999994</v>
      </c>
      <c r="AA1171">
        <v>0</v>
      </c>
      <c r="AB1171">
        <v>8.1</v>
      </c>
      <c r="AC1171">
        <v>0</v>
      </c>
      <c r="AD1171">
        <v>0</v>
      </c>
      <c r="AE1171">
        <v>0</v>
      </c>
      <c r="AF1171">
        <v>8.1</v>
      </c>
      <c r="AG1171">
        <v>0</v>
      </c>
      <c r="AH1171">
        <v>0</v>
      </c>
      <c r="AI1171">
        <v>1</v>
      </c>
      <c r="AJ1171">
        <v>1</v>
      </c>
      <c r="AK1171">
        <v>1</v>
      </c>
      <c r="AL1171">
        <v>1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0.43</v>
      </c>
      <c r="AU1171" t="s">
        <v>16</v>
      </c>
      <c r="AV1171">
        <v>0</v>
      </c>
      <c r="AW1171">
        <v>2</v>
      </c>
      <c r="AX1171">
        <v>53554203</v>
      </c>
      <c r="AY1171">
        <v>1</v>
      </c>
      <c r="AZ1171">
        <v>6144</v>
      </c>
      <c r="BA1171">
        <v>1076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Y1171*Source!I691</f>
        <v>0.10570382549999999</v>
      </c>
      <c r="CY1171">
        <f>AB1171</f>
        <v>8.1</v>
      </c>
      <c r="CZ1171">
        <f>AF1171</f>
        <v>8.1</v>
      </c>
      <c r="DA1171">
        <f>AJ1171</f>
        <v>1</v>
      </c>
      <c r="DB1171">
        <f>ROUND((ROUND(AT1171*CZ1171,2)*ROUND(1.15,7)),2)</f>
        <v>4</v>
      </c>
      <c r="DC1171">
        <f>ROUND((ROUND(AT1171*AG1171,2)*ROUND(1.15,7)),2)</f>
        <v>0</v>
      </c>
    </row>
    <row r="1172" spans="1:107" x14ac:dyDescent="0.2">
      <c r="A1172">
        <f>ROW(Source!A691)</f>
        <v>691</v>
      </c>
      <c r="B1172">
        <v>53551707</v>
      </c>
      <c r="C1172">
        <v>53554190</v>
      </c>
      <c r="D1172">
        <v>29174913</v>
      </c>
      <c r="E1172">
        <v>1</v>
      </c>
      <c r="F1172">
        <v>1</v>
      </c>
      <c r="G1172">
        <v>1</v>
      </c>
      <c r="H1172">
        <v>2</v>
      </c>
      <c r="I1172" t="s">
        <v>1513</v>
      </c>
      <c r="J1172" t="s">
        <v>1514</v>
      </c>
      <c r="K1172" t="s">
        <v>1515</v>
      </c>
      <c r="L1172">
        <v>1368</v>
      </c>
      <c r="N1172">
        <v>1011</v>
      </c>
      <c r="O1172" t="s">
        <v>1494</v>
      </c>
      <c r="P1172" t="s">
        <v>1494</v>
      </c>
      <c r="Q1172">
        <v>1</v>
      </c>
      <c r="W1172">
        <v>0</v>
      </c>
      <c r="X1172">
        <v>1230759911</v>
      </c>
      <c r="Y1172">
        <v>0.11499999999999999</v>
      </c>
      <c r="AA1172">
        <v>0</v>
      </c>
      <c r="AB1172">
        <v>87.17</v>
      </c>
      <c r="AC1172">
        <v>11.6</v>
      </c>
      <c r="AD1172">
        <v>0</v>
      </c>
      <c r="AE1172">
        <v>0</v>
      </c>
      <c r="AF1172">
        <v>87.17</v>
      </c>
      <c r="AG1172">
        <v>11.6</v>
      </c>
      <c r="AH1172">
        <v>0</v>
      </c>
      <c r="AI1172">
        <v>1</v>
      </c>
      <c r="AJ1172">
        <v>1</v>
      </c>
      <c r="AK1172">
        <v>1</v>
      </c>
      <c r="AL1172">
        <v>1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0.1</v>
      </c>
      <c r="AU1172" t="s">
        <v>16</v>
      </c>
      <c r="AV1172">
        <v>0</v>
      </c>
      <c r="AW1172">
        <v>2</v>
      </c>
      <c r="AX1172">
        <v>53554204</v>
      </c>
      <c r="AY1172">
        <v>1</v>
      </c>
      <c r="AZ1172">
        <v>6144</v>
      </c>
      <c r="BA1172">
        <v>1077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Y1172*Source!I691</f>
        <v>2.4582284999999999E-2</v>
      </c>
      <c r="CY1172">
        <f>AB1172</f>
        <v>87.17</v>
      </c>
      <c r="CZ1172">
        <f>AF1172</f>
        <v>87.17</v>
      </c>
      <c r="DA1172">
        <f>AJ1172</f>
        <v>1</v>
      </c>
      <c r="DB1172">
        <f>ROUND((ROUND(AT1172*CZ1172,2)*ROUND(1.15,7)),2)</f>
        <v>10.029999999999999</v>
      </c>
      <c r="DC1172">
        <f>ROUND((ROUND(AT1172*AG1172,2)*ROUND(1.15,7)),2)</f>
        <v>1.33</v>
      </c>
    </row>
    <row r="1173" spans="1:107" x14ac:dyDescent="0.2">
      <c r="A1173">
        <f>ROW(Source!A691)</f>
        <v>691</v>
      </c>
      <c r="B1173">
        <v>53551707</v>
      </c>
      <c r="C1173">
        <v>53554190</v>
      </c>
      <c r="D1173">
        <v>29113690</v>
      </c>
      <c r="E1173">
        <v>1</v>
      </c>
      <c r="F1173">
        <v>1</v>
      </c>
      <c r="G1173">
        <v>1</v>
      </c>
      <c r="H1173">
        <v>3</v>
      </c>
      <c r="I1173" t="s">
        <v>1866</v>
      </c>
      <c r="J1173" t="s">
        <v>1867</v>
      </c>
      <c r="K1173" t="s">
        <v>1868</v>
      </c>
      <c r="L1173">
        <v>1348</v>
      </c>
      <c r="N1173">
        <v>1009</v>
      </c>
      <c r="O1173" t="s">
        <v>26</v>
      </c>
      <c r="P1173" t="s">
        <v>26</v>
      </c>
      <c r="Q1173">
        <v>1000</v>
      </c>
      <c r="W1173">
        <v>0</v>
      </c>
      <c r="X1173">
        <v>979247711</v>
      </c>
      <c r="Y1173">
        <v>0.05</v>
      </c>
      <c r="AA1173">
        <v>34690.94</v>
      </c>
      <c r="AB1173">
        <v>0</v>
      </c>
      <c r="AC1173">
        <v>0</v>
      </c>
      <c r="AD1173">
        <v>0</v>
      </c>
      <c r="AE1173">
        <v>5649.99</v>
      </c>
      <c r="AF1173">
        <v>0</v>
      </c>
      <c r="AG1173">
        <v>0</v>
      </c>
      <c r="AH1173">
        <v>0</v>
      </c>
      <c r="AI1173">
        <v>6.14</v>
      </c>
      <c r="AJ1173">
        <v>1</v>
      </c>
      <c r="AK1173">
        <v>1</v>
      </c>
      <c r="AL1173">
        <v>1</v>
      </c>
      <c r="AN1173">
        <v>0</v>
      </c>
      <c r="AO1173">
        <v>1</v>
      </c>
      <c r="AP1173">
        <v>0</v>
      </c>
      <c r="AQ1173">
        <v>0</v>
      </c>
      <c r="AR1173">
        <v>0</v>
      </c>
      <c r="AS1173" t="s">
        <v>3</v>
      </c>
      <c r="AT1173">
        <v>0.05</v>
      </c>
      <c r="AU1173" t="s">
        <v>3</v>
      </c>
      <c r="AV1173">
        <v>0</v>
      </c>
      <c r="AW1173">
        <v>2</v>
      </c>
      <c r="AX1173">
        <v>53554205</v>
      </c>
      <c r="AY1173">
        <v>1</v>
      </c>
      <c r="AZ1173">
        <v>0</v>
      </c>
      <c r="BA1173">
        <v>1078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Y1173*Source!I691</f>
        <v>1.0687950000000002E-2</v>
      </c>
      <c r="CY1173">
        <f>AA1173</f>
        <v>34690.94</v>
      </c>
      <c r="CZ1173">
        <f>AE1173</f>
        <v>5649.99</v>
      </c>
      <c r="DA1173">
        <f>AI1173</f>
        <v>6.14</v>
      </c>
      <c r="DB1173">
        <f>ROUND(ROUND(AT1173*CZ1173,2),2)</f>
        <v>282.5</v>
      </c>
      <c r="DC1173">
        <f>ROUND(ROUND(AT1173*AG1173,2),2)</f>
        <v>0</v>
      </c>
    </row>
    <row r="1174" spans="1:107" x14ac:dyDescent="0.2">
      <c r="A1174">
        <f>ROW(Source!A691)</f>
        <v>691</v>
      </c>
      <c r="B1174">
        <v>53551707</v>
      </c>
      <c r="C1174">
        <v>53554190</v>
      </c>
      <c r="D1174">
        <v>29113707</v>
      </c>
      <c r="E1174">
        <v>1</v>
      </c>
      <c r="F1174">
        <v>1</v>
      </c>
      <c r="G1174">
        <v>1</v>
      </c>
      <c r="H1174">
        <v>3</v>
      </c>
      <c r="I1174" t="s">
        <v>734</v>
      </c>
      <c r="J1174" t="s">
        <v>736</v>
      </c>
      <c r="K1174" t="s">
        <v>735</v>
      </c>
      <c r="L1174">
        <v>1348</v>
      </c>
      <c r="N1174">
        <v>1009</v>
      </c>
      <c r="O1174" t="s">
        <v>26</v>
      </c>
      <c r="P1174" t="s">
        <v>26</v>
      </c>
      <c r="Q1174">
        <v>1000</v>
      </c>
      <c r="W1174">
        <v>1</v>
      </c>
      <c r="X1174">
        <v>649356706</v>
      </c>
      <c r="Y1174">
        <v>-0.98000100000000001</v>
      </c>
      <c r="AA1174">
        <v>85122.9</v>
      </c>
      <c r="AB1174">
        <v>0</v>
      </c>
      <c r="AC1174">
        <v>0</v>
      </c>
      <c r="AD1174">
        <v>0</v>
      </c>
      <c r="AE1174">
        <v>6102</v>
      </c>
      <c r="AF1174">
        <v>0</v>
      </c>
      <c r="AG1174">
        <v>0</v>
      </c>
      <c r="AH1174">
        <v>0</v>
      </c>
      <c r="AI1174">
        <v>13.95</v>
      </c>
      <c r="AJ1174">
        <v>1</v>
      </c>
      <c r="AK1174">
        <v>1</v>
      </c>
      <c r="AL1174">
        <v>1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 t="s">
        <v>3</v>
      </c>
      <c r="AT1174">
        <v>-0.98000100000000001</v>
      </c>
      <c r="AU1174" t="s">
        <v>3</v>
      </c>
      <c r="AV1174">
        <v>0</v>
      </c>
      <c r="AW1174">
        <v>2</v>
      </c>
      <c r="AX1174">
        <v>53554206</v>
      </c>
      <c r="AY1174">
        <v>1</v>
      </c>
      <c r="AZ1174">
        <v>6144</v>
      </c>
      <c r="BA1174">
        <v>1079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Y1174*Source!I691</f>
        <v>-0.20948403375900002</v>
      </c>
      <c r="CY1174">
        <f>AA1174</f>
        <v>85122.9</v>
      </c>
      <c r="CZ1174">
        <f>AE1174</f>
        <v>6102</v>
      </c>
      <c r="DA1174">
        <f>AI1174</f>
        <v>13.95</v>
      </c>
      <c r="DB1174">
        <f>ROUND(ROUND(AT1174*CZ1174,2),2)</f>
        <v>-5979.97</v>
      </c>
      <c r="DC1174">
        <f>ROUND(ROUND(AT1174*AG1174,2),2)</f>
        <v>0</v>
      </c>
    </row>
    <row r="1175" spans="1:107" x14ac:dyDescent="0.2">
      <c r="A1175">
        <f>ROW(Source!A691)</f>
        <v>691</v>
      </c>
      <c r="B1175">
        <v>53551707</v>
      </c>
      <c r="C1175">
        <v>53554190</v>
      </c>
      <c r="D1175">
        <v>29113982</v>
      </c>
      <c r="E1175">
        <v>1</v>
      </c>
      <c r="F1175">
        <v>1</v>
      </c>
      <c r="G1175">
        <v>1</v>
      </c>
      <c r="H1175">
        <v>3</v>
      </c>
      <c r="I1175" t="s">
        <v>1655</v>
      </c>
      <c r="J1175" t="s">
        <v>1869</v>
      </c>
      <c r="K1175" t="s">
        <v>1657</v>
      </c>
      <c r="L1175">
        <v>1348</v>
      </c>
      <c r="N1175">
        <v>1009</v>
      </c>
      <c r="O1175" t="s">
        <v>26</v>
      </c>
      <c r="P1175" t="s">
        <v>26</v>
      </c>
      <c r="Q1175">
        <v>1000</v>
      </c>
      <c r="W1175">
        <v>0</v>
      </c>
      <c r="X1175">
        <v>1908648852</v>
      </c>
      <c r="Y1175">
        <v>5.1000000000000004E-3</v>
      </c>
      <c r="AA1175">
        <v>57863.3</v>
      </c>
      <c r="AB1175">
        <v>0</v>
      </c>
      <c r="AC1175">
        <v>0</v>
      </c>
      <c r="AD1175">
        <v>0</v>
      </c>
      <c r="AE1175">
        <v>9423.99</v>
      </c>
      <c r="AF1175">
        <v>0</v>
      </c>
      <c r="AG1175">
        <v>0</v>
      </c>
      <c r="AH1175">
        <v>0</v>
      </c>
      <c r="AI1175">
        <v>6.14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 t="s">
        <v>3</v>
      </c>
      <c r="AT1175">
        <v>5.1000000000000004E-3</v>
      </c>
      <c r="AU1175" t="s">
        <v>3</v>
      </c>
      <c r="AV1175">
        <v>0</v>
      </c>
      <c r="AW1175">
        <v>2</v>
      </c>
      <c r="AX1175">
        <v>53554207</v>
      </c>
      <c r="AY1175">
        <v>1</v>
      </c>
      <c r="AZ1175">
        <v>0</v>
      </c>
      <c r="BA1175">
        <v>1080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Y1175*Source!I691</f>
        <v>1.0901709000000002E-3</v>
      </c>
      <c r="CY1175">
        <f>AA1175</f>
        <v>57863.3</v>
      </c>
      <c r="CZ1175">
        <f>AE1175</f>
        <v>9423.99</v>
      </c>
      <c r="DA1175">
        <f>AI1175</f>
        <v>6.14</v>
      </c>
      <c r="DB1175">
        <f>ROUND(ROUND(AT1175*CZ1175,2),2)</f>
        <v>48.06</v>
      </c>
      <c r="DC1175">
        <f>ROUND(ROUND(AT1175*AG1175,2),2)</f>
        <v>0</v>
      </c>
    </row>
    <row r="1176" spans="1:107" x14ac:dyDescent="0.2">
      <c r="A1176">
        <f>ROW(Source!A691)</f>
        <v>691</v>
      </c>
      <c r="B1176">
        <v>53551707</v>
      </c>
      <c r="C1176">
        <v>53554190</v>
      </c>
      <c r="D1176">
        <v>38251403</v>
      </c>
      <c r="E1176">
        <v>1</v>
      </c>
      <c r="F1176">
        <v>1</v>
      </c>
      <c r="G1176">
        <v>1</v>
      </c>
      <c r="H1176">
        <v>3</v>
      </c>
      <c r="I1176" t="s">
        <v>738</v>
      </c>
      <c r="J1176" t="s">
        <v>740</v>
      </c>
      <c r="K1176" t="s">
        <v>739</v>
      </c>
      <c r="L1176">
        <v>1348</v>
      </c>
      <c r="N1176">
        <v>1009</v>
      </c>
      <c r="O1176" t="s">
        <v>26</v>
      </c>
      <c r="P1176" t="s">
        <v>26</v>
      </c>
      <c r="Q1176">
        <v>1000</v>
      </c>
      <c r="W1176">
        <v>0</v>
      </c>
      <c r="X1176">
        <v>942768082</v>
      </c>
      <c r="Y1176">
        <v>1</v>
      </c>
      <c r="AA1176">
        <v>66421.7</v>
      </c>
      <c r="AB1176">
        <v>0</v>
      </c>
      <c r="AC1176">
        <v>0</v>
      </c>
      <c r="AD1176">
        <v>0</v>
      </c>
      <c r="AE1176">
        <v>5051.08</v>
      </c>
      <c r="AF1176">
        <v>0</v>
      </c>
      <c r="AG1176">
        <v>0</v>
      </c>
      <c r="AH1176">
        <v>0</v>
      </c>
      <c r="AI1176">
        <v>13.15</v>
      </c>
      <c r="AJ1176">
        <v>1</v>
      </c>
      <c r="AK1176">
        <v>1</v>
      </c>
      <c r="AL1176">
        <v>1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 t="s">
        <v>3</v>
      </c>
      <c r="AT1176">
        <v>1</v>
      </c>
      <c r="AU1176" t="s">
        <v>3</v>
      </c>
      <c r="AV1176">
        <v>0</v>
      </c>
      <c r="AW1176">
        <v>1</v>
      </c>
      <c r="AX1176">
        <v>-1</v>
      </c>
      <c r="AY1176">
        <v>0</v>
      </c>
      <c r="AZ1176">
        <v>0</v>
      </c>
      <c r="BA1176" t="s">
        <v>3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Y1176*Source!I691</f>
        <v>0.213759</v>
      </c>
      <c r="CY1176">
        <f>AA1176</f>
        <v>66421.7</v>
      </c>
      <c r="CZ1176">
        <f>AE1176</f>
        <v>5051.08</v>
      </c>
      <c r="DA1176">
        <f>AI1176</f>
        <v>13.15</v>
      </c>
      <c r="DB1176">
        <f>ROUND(ROUND(AT1176*CZ1176,2),2)</f>
        <v>5051.08</v>
      </c>
      <c r="DC1176">
        <f>ROUND(ROUND(AT1176*AG1176,2),2)</f>
        <v>0</v>
      </c>
    </row>
    <row r="1177" spans="1:107" x14ac:dyDescent="0.2">
      <c r="A1177">
        <f>ROW(Source!A696)</f>
        <v>696</v>
      </c>
      <c r="B1177">
        <v>53551706</v>
      </c>
      <c r="C1177">
        <v>53554210</v>
      </c>
      <c r="D1177">
        <v>18406785</v>
      </c>
      <c r="E1177">
        <v>1</v>
      </c>
      <c r="F1177">
        <v>1</v>
      </c>
      <c r="G1177">
        <v>1</v>
      </c>
      <c r="H1177">
        <v>1</v>
      </c>
      <c r="I1177" t="s">
        <v>1621</v>
      </c>
      <c r="J1177" t="s">
        <v>3</v>
      </c>
      <c r="K1177" t="s">
        <v>1622</v>
      </c>
      <c r="L1177">
        <v>1369</v>
      </c>
      <c r="N1177">
        <v>1013</v>
      </c>
      <c r="O1177" t="s">
        <v>1486</v>
      </c>
      <c r="P1177" t="s">
        <v>1486</v>
      </c>
      <c r="Q1177">
        <v>1</v>
      </c>
      <c r="W1177">
        <v>0</v>
      </c>
      <c r="X1177">
        <v>645971194</v>
      </c>
      <c r="Y1177">
        <v>265.82249999999993</v>
      </c>
      <c r="AA1177">
        <v>0</v>
      </c>
      <c r="AB1177">
        <v>0</v>
      </c>
      <c r="AC1177">
        <v>0</v>
      </c>
      <c r="AD1177">
        <v>312.23</v>
      </c>
      <c r="AE1177">
        <v>0</v>
      </c>
      <c r="AF1177">
        <v>0</v>
      </c>
      <c r="AG1177">
        <v>0</v>
      </c>
      <c r="AH1177">
        <v>312.23</v>
      </c>
      <c r="AI1177">
        <v>1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1</v>
      </c>
      <c r="AQ1177">
        <v>0</v>
      </c>
      <c r="AR1177">
        <v>0</v>
      </c>
      <c r="AS1177" t="s">
        <v>3</v>
      </c>
      <c r="AT1177">
        <v>201</v>
      </c>
      <c r="AU1177" t="s">
        <v>62</v>
      </c>
      <c r="AV1177">
        <v>1</v>
      </c>
      <c r="AW1177">
        <v>2</v>
      </c>
      <c r="AX1177">
        <v>53554226</v>
      </c>
      <c r="AY1177">
        <v>2</v>
      </c>
      <c r="AZ1177">
        <v>137216</v>
      </c>
      <c r="BA1177">
        <v>1081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Y1177*Source!I696</f>
        <v>46.253114999999987</v>
      </c>
      <c r="CY1177">
        <f>AD1177</f>
        <v>312.23</v>
      </c>
      <c r="CZ1177">
        <f>AH1177</f>
        <v>312.23</v>
      </c>
      <c r="DA1177">
        <f>AL1177</f>
        <v>1</v>
      </c>
      <c r="DB1177">
        <f>ROUND((ROUND(AT1177*CZ1177,2)*ROUND((1.15*1.15),7)),2)</f>
        <v>82997.759999999995</v>
      </c>
      <c r="DC1177">
        <f>ROUND((ROUND(AT1177*AG1177,2)*ROUND((1.15*1.15),7)),2)</f>
        <v>0</v>
      </c>
    </row>
    <row r="1178" spans="1:107" x14ac:dyDescent="0.2">
      <c r="A1178">
        <f>ROW(Source!A696)</f>
        <v>696</v>
      </c>
      <c r="B1178">
        <v>53551706</v>
      </c>
      <c r="C1178">
        <v>53554210</v>
      </c>
      <c r="D1178">
        <v>121548</v>
      </c>
      <c r="E1178">
        <v>1</v>
      </c>
      <c r="F1178">
        <v>1</v>
      </c>
      <c r="G1178">
        <v>1</v>
      </c>
      <c r="H1178">
        <v>1</v>
      </c>
      <c r="I1178" t="s">
        <v>31</v>
      </c>
      <c r="J1178" t="s">
        <v>3</v>
      </c>
      <c r="K1178" t="s">
        <v>1489</v>
      </c>
      <c r="L1178">
        <v>608254</v>
      </c>
      <c r="N1178">
        <v>1013</v>
      </c>
      <c r="O1178" t="s">
        <v>1490</v>
      </c>
      <c r="P1178" t="s">
        <v>1490</v>
      </c>
      <c r="Q1178">
        <v>1</v>
      </c>
      <c r="W1178">
        <v>0</v>
      </c>
      <c r="X1178">
        <v>-185737400</v>
      </c>
      <c r="Y1178">
        <v>1.5093749999999999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1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1</v>
      </c>
      <c r="AQ1178">
        <v>0</v>
      </c>
      <c r="AR1178">
        <v>0</v>
      </c>
      <c r="AS1178" t="s">
        <v>3</v>
      </c>
      <c r="AT1178">
        <v>1.05</v>
      </c>
      <c r="AU1178" t="s">
        <v>61</v>
      </c>
      <c r="AV1178">
        <v>2</v>
      </c>
      <c r="AW1178">
        <v>2</v>
      </c>
      <c r="AX1178">
        <v>53554227</v>
      </c>
      <c r="AY1178">
        <v>1</v>
      </c>
      <c r="AZ1178">
        <v>6144</v>
      </c>
      <c r="BA1178">
        <v>1082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Y1178*Source!I696</f>
        <v>0.26263124999999998</v>
      </c>
      <c r="CY1178">
        <f>AD1178</f>
        <v>0</v>
      </c>
      <c r="CZ1178">
        <f>AH1178</f>
        <v>0</v>
      </c>
      <c r="DA1178">
        <f>AL1178</f>
        <v>1</v>
      </c>
      <c r="DB1178">
        <f>ROUND((ROUND(AT1178*CZ1178,2)*ROUND((1.25*1.15),7)),2)</f>
        <v>0</v>
      </c>
      <c r="DC1178">
        <f>ROUND((ROUND(AT1178*AG1178,2)*ROUND((1.25*1.15),7)),2)</f>
        <v>0</v>
      </c>
    </row>
    <row r="1179" spans="1:107" x14ac:dyDescent="0.2">
      <c r="A1179">
        <f>ROW(Source!A696)</f>
        <v>696</v>
      </c>
      <c r="B1179">
        <v>53551706</v>
      </c>
      <c r="C1179">
        <v>53554210</v>
      </c>
      <c r="D1179">
        <v>29172556</v>
      </c>
      <c r="E1179">
        <v>1</v>
      </c>
      <c r="F1179">
        <v>1</v>
      </c>
      <c r="G1179">
        <v>1</v>
      </c>
      <c r="H1179">
        <v>2</v>
      </c>
      <c r="I1179" t="s">
        <v>1647</v>
      </c>
      <c r="J1179" t="s">
        <v>1667</v>
      </c>
      <c r="K1179" t="s">
        <v>1649</v>
      </c>
      <c r="L1179">
        <v>1368</v>
      </c>
      <c r="N1179">
        <v>1011</v>
      </c>
      <c r="O1179" t="s">
        <v>1494</v>
      </c>
      <c r="P1179" t="s">
        <v>1494</v>
      </c>
      <c r="Q1179">
        <v>1</v>
      </c>
      <c r="W1179">
        <v>0</v>
      </c>
      <c r="X1179">
        <v>344519037</v>
      </c>
      <c r="Y1179">
        <v>1.5093749999999999</v>
      </c>
      <c r="AA1179">
        <v>0</v>
      </c>
      <c r="AB1179">
        <v>31.26</v>
      </c>
      <c r="AC1179">
        <v>13.5</v>
      </c>
      <c r="AD1179">
        <v>0</v>
      </c>
      <c r="AE1179">
        <v>0</v>
      </c>
      <c r="AF1179">
        <v>31.26</v>
      </c>
      <c r="AG1179">
        <v>13.5</v>
      </c>
      <c r="AH1179">
        <v>0</v>
      </c>
      <c r="AI1179">
        <v>1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1</v>
      </c>
      <c r="AQ1179">
        <v>0</v>
      </c>
      <c r="AR1179">
        <v>0</v>
      </c>
      <c r="AS1179" t="s">
        <v>3</v>
      </c>
      <c r="AT1179">
        <v>1.05</v>
      </c>
      <c r="AU1179" t="s">
        <v>61</v>
      </c>
      <c r="AV1179">
        <v>0</v>
      </c>
      <c r="AW1179">
        <v>2</v>
      </c>
      <c r="AX1179">
        <v>53554228</v>
      </c>
      <c r="AY1179">
        <v>1</v>
      </c>
      <c r="AZ1179">
        <v>6144</v>
      </c>
      <c r="BA1179">
        <v>1083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Y1179*Source!I696</f>
        <v>0.26263124999999998</v>
      </c>
      <c r="CY1179">
        <f>AB1179</f>
        <v>31.26</v>
      </c>
      <c r="CZ1179">
        <f>AF1179</f>
        <v>31.26</v>
      </c>
      <c r="DA1179">
        <f>AJ1179</f>
        <v>1</v>
      </c>
      <c r="DB1179">
        <f>ROUND((ROUND(AT1179*CZ1179,2)*ROUND((1.25*1.15),7)),2)</f>
        <v>47.18</v>
      </c>
      <c r="DC1179">
        <f>ROUND((ROUND(AT1179*AG1179,2)*ROUND((1.25*1.15),7)),2)</f>
        <v>20.38</v>
      </c>
    </row>
    <row r="1180" spans="1:107" x14ac:dyDescent="0.2">
      <c r="A1180">
        <f>ROW(Source!A696)</f>
        <v>696</v>
      </c>
      <c r="B1180">
        <v>53551706</v>
      </c>
      <c r="C1180">
        <v>53554210</v>
      </c>
      <c r="D1180">
        <v>29173472</v>
      </c>
      <c r="E1180">
        <v>1</v>
      </c>
      <c r="F1180">
        <v>1</v>
      </c>
      <c r="G1180">
        <v>1</v>
      </c>
      <c r="H1180">
        <v>2</v>
      </c>
      <c r="I1180" t="s">
        <v>1757</v>
      </c>
      <c r="J1180" t="s">
        <v>1758</v>
      </c>
      <c r="K1180" t="s">
        <v>1759</v>
      </c>
      <c r="L1180">
        <v>1368</v>
      </c>
      <c r="N1180">
        <v>1011</v>
      </c>
      <c r="O1180" t="s">
        <v>1494</v>
      </c>
      <c r="P1180" t="s">
        <v>1494</v>
      </c>
      <c r="Q1180">
        <v>1</v>
      </c>
      <c r="W1180">
        <v>0</v>
      </c>
      <c r="X1180">
        <v>-1937814132</v>
      </c>
      <c r="Y1180">
        <v>30.058124999999997</v>
      </c>
      <c r="AA1180">
        <v>0</v>
      </c>
      <c r="AB1180">
        <v>3</v>
      </c>
      <c r="AC1180">
        <v>0</v>
      </c>
      <c r="AD1180">
        <v>0</v>
      </c>
      <c r="AE1180">
        <v>0</v>
      </c>
      <c r="AF1180">
        <v>3</v>
      </c>
      <c r="AG1180">
        <v>0</v>
      </c>
      <c r="AH1180">
        <v>0</v>
      </c>
      <c r="AI1180">
        <v>1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1</v>
      </c>
      <c r="AQ1180">
        <v>0</v>
      </c>
      <c r="AR1180">
        <v>0</v>
      </c>
      <c r="AS1180" t="s">
        <v>3</v>
      </c>
      <c r="AT1180">
        <v>20.91</v>
      </c>
      <c r="AU1180" t="s">
        <v>61</v>
      </c>
      <c r="AV1180">
        <v>0</v>
      </c>
      <c r="AW1180">
        <v>2</v>
      </c>
      <c r="AX1180">
        <v>53554229</v>
      </c>
      <c r="AY1180">
        <v>1</v>
      </c>
      <c r="AZ1180">
        <v>6144</v>
      </c>
      <c r="BA1180">
        <v>1084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Y1180*Source!I696</f>
        <v>5.2301137499999992</v>
      </c>
      <c r="CY1180">
        <f>AB1180</f>
        <v>3</v>
      </c>
      <c r="CZ1180">
        <f>AF1180</f>
        <v>3</v>
      </c>
      <c r="DA1180">
        <f>AJ1180</f>
        <v>1</v>
      </c>
      <c r="DB1180">
        <f>ROUND((ROUND(AT1180*CZ1180,2)*ROUND((1.25*1.15),7)),2)</f>
        <v>90.17</v>
      </c>
      <c r="DC1180">
        <f>ROUND((ROUND(AT1180*AG1180,2)*ROUND((1.25*1.15),7)),2)</f>
        <v>0</v>
      </c>
    </row>
    <row r="1181" spans="1:107" x14ac:dyDescent="0.2">
      <c r="A1181">
        <f>ROW(Source!A696)</f>
        <v>696</v>
      </c>
      <c r="B1181">
        <v>53551706</v>
      </c>
      <c r="C1181">
        <v>53554210</v>
      </c>
      <c r="D1181">
        <v>29174580</v>
      </c>
      <c r="E1181">
        <v>1</v>
      </c>
      <c r="F1181">
        <v>1</v>
      </c>
      <c r="G1181">
        <v>1</v>
      </c>
      <c r="H1181">
        <v>2</v>
      </c>
      <c r="I1181" t="s">
        <v>1661</v>
      </c>
      <c r="J1181" t="s">
        <v>1662</v>
      </c>
      <c r="K1181" t="s">
        <v>1663</v>
      </c>
      <c r="L1181">
        <v>1368</v>
      </c>
      <c r="N1181">
        <v>1011</v>
      </c>
      <c r="O1181" t="s">
        <v>1494</v>
      </c>
      <c r="P1181" t="s">
        <v>1494</v>
      </c>
      <c r="Q1181">
        <v>1</v>
      </c>
      <c r="W1181">
        <v>0</v>
      </c>
      <c r="X1181">
        <v>-991672839</v>
      </c>
      <c r="Y1181">
        <v>46.301875000000003</v>
      </c>
      <c r="AA1181">
        <v>0</v>
      </c>
      <c r="AB1181">
        <v>2.08</v>
      </c>
      <c r="AC1181">
        <v>0</v>
      </c>
      <c r="AD1181">
        <v>0</v>
      </c>
      <c r="AE1181">
        <v>0</v>
      </c>
      <c r="AF1181">
        <v>2.08</v>
      </c>
      <c r="AG1181">
        <v>0</v>
      </c>
      <c r="AH1181">
        <v>0</v>
      </c>
      <c r="AI1181">
        <v>1</v>
      </c>
      <c r="AJ1181">
        <v>1</v>
      </c>
      <c r="AK1181">
        <v>1</v>
      </c>
      <c r="AL1181">
        <v>1</v>
      </c>
      <c r="AN1181">
        <v>0</v>
      </c>
      <c r="AO1181">
        <v>1</v>
      </c>
      <c r="AP1181">
        <v>1</v>
      </c>
      <c r="AQ1181">
        <v>0</v>
      </c>
      <c r="AR1181">
        <v>0</v>
      </c>
      <c r="AS1181" t="s">
        <v>3</v>
      </c>
      <c r="AT1181">
        <v>32.21</v>
      </c>
      <c r="AU1181" t="s">
        <v>61</v>
      </c>
      <c r="AV1181">
        <v>0</v>
      </c>
      <c r="AW1181">
        <v>2</v>
      </c>
      <c r="AX1181">
        <v>53554230</v>
      </c>
      <c r="AY1181">
        <v>1</v>
      </c>
      <c r="AZ1181">
        <v>6144</v>
      </c>
      <c r="BA1181">
        <v>1085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Y1181*Source!I696</f>
        <v>8.0565262499999992</v>
      </c>
      <c r="CY1181">
        <f>AB1181</f>
        <v>2.08</v>
      </c>
      <c r="CZ1181">
        <f>AF1181</f>
        <v>2.08</v>
      </c>
      <c r="DA1181">
        <f>AJ1181</f>
        <v>1</v>
      </c>
      <c r="DB1181">
        <f>ROUND((ROUND(AT1181*CZ1181,2)*ROUND((1.25*1.15),7)),2)</f>
        <v>96.31</v>
      </c>
      <c r="DC1181">
        <f>ROUND((ROUND(AT1181*AG1181,2)*ROUND((1.25*1.15),7)),2)</f>
        <v>0</v>
      </c>
    </row>
    <row r="1182" spans="1:107" x14ac:dyDescent="0.2">
      <c r="A1182">
        <f>ROW(Source!A696)</f>
        <v>696</v>
      </c>
      <c r="B1182">
        <v>53551706</v>
      </c>
      <c r="C1182">
        <v>53554210</v>
      </c>
      <c r="D1182">
        <v>29174913</v>
      </c>
      <c r="E1182">
        <v>1</v>
      </c>
      <c r="F1182">
        <v>1</v>
      </c>
      <c r="G1182">
        <v>1</v>
      </c>
      <c r="H1182">
        <v>2</v>
      </c>
      <c r="I1182" t="s">
        <v>1513</v>
      </c>
      <c r="J1182" t="s">
        <v>1514</v>
      </c>
      <c r="K1182" t="s">
        <v>1515</v>
      </c>
      <c r="L1182">
        <v>1368</v>
      </c>
      <c r="N1182">
        <v>1011</v>
      </c>
      <c r="O1182" t="s">
        <v>1494</v>
      </c>
      <c r="P1182" t="s">
        <v>1494</v>
      </c>
      <c r="Q1182">
        <v>1</v>
      </c>
      <c r="W1182">
        <v>0</v>
      </c>
      <c r="X1182">
        <v>1230759911</v>
      </c>
      <c r="Y1182">
        <v>5.1318749999999991</v>
      </c>
      <c r="AA1182">
        <v>0</v>
      </c>
      <c r="AB1182">
        <v>87.17</v>
      </c>
      <c r="AC1182">
        <v>11.6</v>
      </c>
      <c r="AD1182">
        <v>0</v>
      </c>
      <c r="AE1182">
        <v>0</v>
      </c>
      <c r="AF1182">
        <v>87.17</v>
      </c>
      <c r="AG1182">
        <v>11.6</v>
      </c>
      <c r="AH1182">
        <v>0</v>
      </c>
      <c r="AI1182">
        <v>1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1</v>
      </c>
      <c r="AQ1182">
        <v>0</v>
      </c>
      <c r="AR1182">
        <v>0</v>
      </c>
      <c r="AS1182" t="s">
        <v>3</v>
      </c>
      <c r="AT1182">
        <v>3.57</v>
      </c>
      <c r="AU1182" t="s">
        <v>61</v>
      </c>
      <c r="AV1182">
        <v>0</v>
      </c>
      <c r="AW1182">
        <v>2</v>
      </c>
      <c r="AX1182">
        <v>53554231</v>
      </c>
      <c r="AY1182">
        <v>1</v>
      </c>
      <c r="AZ1182">
        <v>6144</v>
      </c>
      <c r="BA1182">
        <v>1086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Y1182*Source!I696</f>
        <v>0.89294624999999983</v>
      </c>
      <c r="CY1182">
        <f>AB1182</f>
        <v>87.17</v>
      </c>
      <c r="CZ1182">
        <f>AF1182</f>
        <v>87.17</v>
      </c>
      <c r="DA1182">
        <f>AJ1182</f>
        <v>1</v>
      </c>
      <c r="DB1182">
        <f>ROUND((ROUND(AT1182*CZ1182,2)*ROUND((1.25*1.15),7)),2)</f>
        <v>447.35</v>
      </c>
      <c r="DC1182">
        <f>ROUND((ROUND(AT1182*AG1182,2)*ROUND((1.25*1.15),7)),2)</f>
        <v>59.53</v>
      </c>
    </row>
    <row r="1183" spans="1:107" x14ac:dyDescent="0.2">
      <c r="A1183">
        <f>ROW(Source!A696)</f>
        <v>696</v>
      </c>
      <c r="B1183">
        <v>53551706</v>
      </c>
      <c r="C1183">
        <v>53554210</v>
      </c>
      <c r="D1183">
        <v>29110827</v>
      </c>
      <c r="E1183">
        <v>1</v>
      </c>
      <c r="F1183">
        <v>1</v>
      </c>
      <c r="G1183">
        <v>1</v>
      </c>
      <c r="H1183">
        <v>3</v>
      </c>
      <c r="I1183" t="s">
        <v>1870</v>
      </c>
      <c r="J1183" t="s">
        <v>1871</v>
      </c>
      <c r="K1183" t="s">
        <v>1872</v>
      </c>
      <c r="L1183">
        <v>1301</v>
      </c>
      <c r="N1183">
        <v>1003</v>
      </c>
      <c r="O1183" t="s">
        <v>185</v>
      </c>
      <c r="P1183" t="s">
        <v>185</v>
      </c>
      <c r="Q1183">
        <v>1</v>
      </c>
      <c r="W1183">
        <v>0</v>
      </c>
      <c r="X1183">
        <v>-115581563</v>
      </c>
      <c r="Y1183">
        <v>402</v>
      </c>
      <c r="AA1183">
        <v>6.4</v>
      </c>
      <c r="AB1183">
        <v>0</v>
      </c>
      <c r="AC1183">
        <v>0</v>
      </c>
      <c r="AD1183">
        <v>0</v>
      </c>
      <c r="AE1183">
        <v>6.4</v>
      </c>
      <c r="AF1183">
        <v>0</v>
      </c>
      <c r="AG1183">
        <v>0</v>
      </c>
      <c r="AH1183">
        <v>0</v>
      </c>
      <c r="AI1183">
        <v>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402</v>
      </c>
      <c r="AU1183" t="s">
        <v>3</v>
      </c>
      <c r="AV1183">
        <v>0</v>
      </c>
      <c r="AW1183">
        <v>2</v>
      </c>
      <c r="AX1183">
        <v>53554232</v>
      </c>
      <c r="AY1183">
        <v>1</v>
      </c>
      <c r="AZ1183">
        <v>0</v>
      </c>
      <c r="BA1183">
        <v>1087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Y1183*Source!I696</f>
        <v>69.947999999999993</v>
      </c>
      <c r="CY1183">
        <f t="shared" ref="CY1183:CY1191" si="212">AA1183</f>
        <v>6.4</v>
      </c>
      <c r="CZ1183">
        <f t="shared" ref="CZ1183:CZ1191" si="213">AE1183</f>
        <v>6.4</v>
      </c>
      <c r="DA1183">
        <f t="shared" ref="DA1183:DA1191" si="214">AI1183</f>
        <v>1</v>
      </c>
      <c r="DB1183">
        <f t="shared" ref="DB1183:DB1191" si="215">ROUND(ROUND(AT1183*CZ1183,2),2)</f>
        <v>2572.8000000000002</v>
      </c>
      <c r="DC1183">
        <f t="shared" ref="DC1183:DC1191" si="216">ROUND(ROUND(AT1183*AG1183,2),2)</f>
        <v>0</v>
      </c>
    </row>
    <row r="1184" spans="1:107" x14ac:dyDescent="0.2">
      <c r="A1184">
        <f>ROW(Source!A696)</f>
        <v>696</v>
      </c>
      <c r="B1184">
        <v>53551706</v>
      </c>
      <c r="C1184">
        <v>53554210</v>
      </c>
      <c r="D1184">
        <v>29110828</v>
      </c>
      <c r="E1184">
        <v>1</v>
      </c>
      <c r="F1184">
        <v>1</v>
      </c>
      <c r="G1184">
        <v>1</v>
      </c>
      <c r="H1184">
        <v>3</v>
      </c>
      <c r="I1184" t="s">
        <v>1873</v>
      </c>
      <c r="J1184" t="s">
        <v>1874</v>
      </c>
      <c r="K1184" t="s">
        <v>1875</v>
      </c>
      <c r="L1184">
        <v>1301</v>
      </c>
      <c r="N1184">
        <v>1003</v>
      </c>
      <c r="O1184" t="s">
        <v>185</v>
      </c>
      <c r="P1184" t="s">
        <v>185</v>
      </c>
      <c r="Q1184">
        <v>1</v>
      </c>
      <c r="W1184">
        <v>0</v>
      </c>
      <c r="X1184">
        <v>1663450262</v>
      </c>
      <c r="Y1184">
        <v>43</v>
      </c>
      <c r="AA1184">
        <v>7.99</v>
      </c>
      <c r="AB1184">
        <v>0</v>
      </c>
      <c r="AC1184">
        <v>0</v>
      </c>
      <c r="AD1184">
        <v>0</v>
      </c>
      <c r="AE1184">
        <v>7.99</v>
      </c>
      <c r="AF1184">
        <v>0</v>
      </c>
      <c r="AG1184">
        <v>0</v>
      </c>
      <c r="AH1184">
        <v>0</v>
      </c>
      <c r="AI1184">
        <v>1</v>
      </c>
      <c r="AJ1184">
        <v>1</v>
      </c>
      <c r="AK1184">
        <v>1</v>
      </c>
      <c r="AL1184">
        <v>1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43</v>
      </c>
      <c r="AU1184" t="s">
        <v>3</v>
      </c>
      <c r="AV1184">
        <v>0</v>
      </c>
      <c r="AW1184">
        <v>2</v>
      </c>
      <c r="AX1184">
        <v>53554233</v>
      </c>
      <c r="AY1184">
        <v>1</v>
      </c>
      <c r="AZ1184">
        <v>0</v>
      </c>
      <c r="BA1184">
        <v>1088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Y1184*Source!I696</f>
        <v>7.4819999999999993</v>
      </c>
      <c r="CY1184">
        <f t="shared" si="212"/>
        <v>7.99</v>
      </c>
      <c r="CZ1184">
        <f t="shared" si="213"/>
        <v>7.99</v>
      </c>
      <c r="DA1184">
        <f t="shared" si="214"/>
        <v>1</v>
      </c>
      <c r="DB1184">
        <f t="shared" si="215"/>
        <v>343.57</v>
      </c>
      <c r="DC1184">
        <f t="shared" si="216"/>
        <v>0</v>
      </c>
    </row>
    <row r="1185" spans="1:107" x14ac:dyDescent="0.2">
      <c r="A1185">
        <f>ROW(Source!A696)</f>
        <v>696</v>
      </c>
      <c r="B1185">
        <v>53551706</v>
      </c>
      <c r="C1185">
        <v>53554210</v>
      </c>
      <c r="D1185">
        <v>29108696</v>
      </c>
      <c r="E1185">
        <v>1</v>
      </c>
      <c r="F1185">
        <v>1</v>
      </c>
      <c r="G1185">
        <v>1</v>
      </c>
      <c r="H1185">
        <v>3</v>
      </c>
      <c r="I1185" t="s">
        <v>1876</v>
      </c>
      <c r="J1185" t="s">
        <v>1877</v>
      </c>
      <c r="K1185" t="s">
        <v>1878</v>
      </c>
      <c r="L1185">
        <v>1354</v>
      </c>
      <c r="N1185">
        <v>1010</v>
      </c>
      <c r="O1185" t="s">
        <v>160</v>
      </c>
      <c r="P1185" t="s">
        <v>160</v>
      </c>
      <c r="Q1185">
        <v>1</v>
      </c>
      <c r="W1185">
        <v>0</v>
      </c>
      <c r="X1185">
        <v>-393423820</v>
      </c>
      <c r="Y1185">
        <v>123.5</v>
      </c>
      <c r="AA1185">
        <v>67.209999999999994</v>
      </c>
      <c r="AB1185">
        <v>0</v>
      </c>
      <c r="AC1185">
        <v>0</v>
      </c>
      <c r="AD1185">
        <v>0</v>
      </c>
      <c r="AE1185">
        <v>67.209999999999994</v>
      </c>
      <c r="AF1185">
        <v>0</v>
      </c>
      <c r="AG1185">
        <v>0</v>
      </c>
      <c r="AH1185">
        <v>0</v>
      </c>
      <c r="AI1185">
        <v>1</v>
      </c>
      <c r="AJ1185">
        <v>1</v>
      </c>
      <c r="AK1185">
        <v>1</v>
      </c>
      <c r="AL1185">
        <v>1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 t="s">
        <v>3</v>
      </c>
      <c r="AT1185">
        <v>123.5</v>
      </c>
      <c r="AU1185" t="s">
        <v>3</v>
      </c>
      <c r="AV1185">
        <v>0</v>
      </c>
      <c r="AW1185">
        <v>2</v>
      </c>
      <c r="AX1185">
        <v>53554234</v>
      </c>
      <c r="AY1185">
        <v>1</v>
      </c>
      <c r="AZ1185">
        <v>0</v>
      </c>
      <c r="BA1185">
        <v>1089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Y1185*Source!I696</f>
        <v>21.488999999999997</v>
      </c>
      <c r="CY1185">
        <f t="shared" si="212"/>
        <v>67.209999999999994</v>
      </c>
      <c r="CZ1185">
        <f t="shared" si="213"/>
        <v>67.209999999999994</v>
      </c>
      <c r="DA1185">
        <f t="shared" si="214"/>
        <v>1</v>
      </c>
      <c r="DB1185">
        <f t="shared" si="215"/>
        <v>8300.44</v>
      </c>
      <c r="DC1185">
        <f t="shared" si="216"/>
        <v>0</v>
      </c>
    </row>
    <row r="1186" spans="1:107" x14ac:dyDescent="0.2">
      <c r="A1186">
        <f>ROW(Source!A696)</f>
        <v>696</v>
      </c>
      <c r="B1186">
        <v>53551706</v>
      </c>
      <c r="C1186">
        <v>53554210</v>
      </c>
      <c r="D1186">
        <v>29110830</v>
      </c>
      <c r="E1186">
        <v>1</v>
      </c>
      <c r="F1186">
        <v>1</v>
      </c>
      <c r="G1186">
        <v>1</v>
      </c>
      <c r="H1186">
        <v>3</v>
      </c>
      <c r="I1186" t="s">
        <v>1879</v>
      </c>
      <c r="J1186" t="s">
        <v>1880</v>
      </c>
      <c r="K1186" t="s">
        <v>1881</v>
      </c>
      <c r="L1186">
        <v>1302</v>
      </c>
      <c r="N1186">
        <v>1003</v>
      </c>
      <c r="O1186" t="s">
        <v>833</v>
      </c>
      <c r="P1186" t="s">
        <v>833</v>
      </c>
      <c r="Q1186">
        <v>10</v>
      </c>
      <c r="W1186">
        <v>0</v>
      </c>
      <c r="X1186">
        <v>-1955048641</v>
      </c>
      <c r="Y1186">
        <v>29.3</v>
      </c>
      <c r="AA1186">
        <v>64.2</v>
      </c>
      <c r="AB1186">
        <v>0</v>
      </c>
      <c r="AC1186">
        <v>0</v>
      </c>
      <c r="AD1186">
        <v>0</v>
      </c>
      <c r="AE1186">
        <v>64.2</v>
      </c>
      <c r="AF1186">
        <v>0</v>
      </c>
      <c r="AG1186">
        <v>0</v>
      </c>
      <c r="AH1186">
        <v>0</v>
      </c>
      <c r="AI1186">
        <v>1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0</v>
      </c>
      <c r="AQ1186">
        <v>0</v>
      </c>
      <c r="AR1186">
        <v>0</v>
      </c>
      <c r="AS1186" t="s">
        <v>3</v>
      </c>
      <c r="AT1186">
        <v>29.3</v>
      </c>
      <c r="AU1186" t="s">
        <v>3</v>
      </c>
      <c r="AV1186">
        <v>0</v>
      </c>
      <c r="AW1186">
        <v>2</v>
      </c>
      <c r="AX1186">
        <v>53554235</v>
      </c>
      <c r="AY1186">
        <v>1</v>
      </c>
      <c r="AZ1186">
        <v>0</v>
      </c>
      <c r="BA1186">
        <v>1090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Y1186*Source!I696</f>
        <v>5.0981999999999994</v>
      </c>
      <c r="CY1186">
        <f t="shared" si="212"/>
        <v>64.2</v>
      </c>
      <c r="CZ1186">
        <f t="shared" si="213"/>
        <v>64.2</v>
      </c>
      <c r="DA1186">
        <f t="shared" si="214"/>
        <v>1</v>
      </c>
      <c r="DB1186">
        <f t="shared" si="215"/>
        <v>1881.06</v>
      </c>
      <c r="DC1186">
        <f t="shared" si="216"/>
        <v>0</v>
      </c>
    </row>
    <row r="1187" spans="1:107" x14ac:dyDescent="0.2">
      <c r="A1187">
        <f>ROW(Source!A696)</f>
        <v>696</v>
      </c>
      <c r="B1187">
        <v>53551706</v>
      </c>
      <c r="C1187">
        <v>53554210</v>
      </c>
      <c r="D1187">
        <v>29114423</v>
      </c>
      <c r="E1187">
        <v>1</v>
      </c>
      <c r="F1187">
        <v>1</v>
      </c>
      <c r="G1187">
        <v>1</v>
      </c>
      <c r="H1187">
        <v>3</v>
      </c>
      <c r="I1187" t="s">
        <v>1882</v>
      </c>
      <c r="J1187" t="s">
        <v>1883</v>
      </c>
      <c r="K1187" t="s">
        <v>1884</v>
      </c>
      <c r="L1187">
        <v>1358</v>
      </c>
      <c r="N1187">
        <v>1010</v>
      </c>
      <c r="O1187" t="s">
        <v>1180</v>
      </c>
      <c r="P1187" t="s">
        <v>1180</v>
      </c>
      <c r="Q1187">
        <v>10</v>
      </c>
      <c r="W1187">
        <v>0</v>
      </c>
      <c r="X1187">
        <v>-1457531913</v>
      </c>
      <c r="Y1187">
        <v>65.2</v>
      </c>
      <c r="AA1187">
        <v>7.22</v>
      </c>
      <c r="AB1187">
        <v>0</v>
      </c>
      <c r="AC1187">
        <v>0</v>
      </c>
      <c r="AD1187">
        <v>0</v>
      </c>
      <c r="AE1187">
        <v>7.22</v>
      </c>
      <c r="AF1187">
        <v>0</v>
      </c>
      <c r="AG1187">
        <v>0</v>
      </c>
      <c r="AH1187">
        <v>0</v>
      </c>
      <c r="AI1187">
        <v>1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65.2</v>
      </c>
      <c r="AU1187" t="s">
        <v>3</v>
      </c>
      <c r="AV1187">
        <v>0</v>
      </c>
      <c r="AW1187">
        <v>2</v>
      </c>
      <c r="AX1187">
        <v>53554236</v>
      </c>
      <c r="AY1187">
        <v>1</v>
      </c>
      <c r="AZ1187">
        <v>0</v>
      </c>
      <c r="BA1187">
        <v>1091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Y1187*Source!I696</f>
        <v>11.344799999999999</v>
      </c>
      <c r="CY1187">
        <f t="shared" si="212"/>
        <v>7.22</v>
      </c>
      <c r="CZ1187">
        <f t="shared" si="213"/>
        <v>7.22</v>
      </c>
      <c r="DA1187">
        <f t="shared" si="214"/>
        <v>1</v>
      </c>
      <c r="DB1187">
        <f t="shared" si="215"/>
        <v>470.74</v>
      </c>
      <c r="DC1187">
        <f t="shared" si="216"/>
        <v>0</v>
      </c>
    </row>
    <row r="1188" spans="1:107" x14ac:dyDescent="0.2">
      <c r="A1188">
        <f>ROW(Source!A696)</f>
        <v>696</v>
      </c>
      <c r="B1188">
        <v>53551706</v>
      </c>
      <c r="C1188">
        <v>53554210</v>
      </c>
      <c r="D1188">
        <v>29115197</v>
      </c>
      <c r="E1188">
        <v>1</v>
      </c>
      <c r="F1188">
        <v>1</v>
      </c>
      <c r="G1188">
        <v>1</v>
      </c>
      <c r="H1188">
        <v>3</v>
      </c>
      <c r="I1188" t="s">
        <v>1885</v>
      </c>
      <c r="J1188" t="s">
        <v>1886</v>
      </c>
      <c r="K1188" t="s">
        <v>1887</v>
      </c>
      <c r="L1188">
        <v>1355</v>
      </c>
      <c r="N1188">
        <v>1010</v>
      </c>
      <c r="O1188" t="s">
        <v>894</v>
      </c>
      <c r="P1188" t="s">
        <v>894</v>
      </c>
      <c r="Q1188">
        <v>100</v>
      </c>
      <c r="W1188">
        <v>0</v>
      </c>
      <c r="X1188">
        <v>-619439245</v>
      </c>
      <c r="Y1188">
        <v>8</v>
      </c>
      <c r="AA1188">
        <v>50</v>
      </c>
      <c r="AB1188">
        <v>0</v>
      </c>
      <c r="AC1188">
        <v>0</v>
      </c>
      <c r="AD1188">
        <v>0</v>
      </c>
      <c r="AE1188">
        <v>50</v>
      </c>
      <c r="AF1188">
        <v>0</v>
      </c>
      <c r="AG1188">
        <v>0</v>
      </c>
      <c r="AH1188">
        <v>0</v>
      </c>
      <c r="AI1188">
        <v>1</v>
      </c>
      <c r="AJ1188">
        <v>1</v>
      </c>
      <c r="AK1188">
        <v>1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8</v>
      </c>
      <c r="AU1188" t="s">
        <v>3</v>
      </c>
      <c r="AV1188">
        <v>0</v>
      </c>
      <c r="AW1188">
        <v>2</v>
      </c>
      <c r="AX1188">
        <v>53554237</v>
      </c>
      <c r="AY1188">
        <v>1</v>
      </c>
      <c r="AZ1188">
        <v>0</v>
      </c>
      <c r="BA1188">
        <v>1092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Y1188*Source!I696</f>
        <v>1.3919999999999999</v>
      </c>
      <c r="CY1188">
        <f t="shared" si="212"/>
        <v>50</v>
      </c>
      <c r="CZ1188">
        <f t="shared" si="213"/>
        <v>50</v>
      </c>
      <c r="DA1188">
        <f t="shared" si="214"/>
        <v>1</v>
      </c>
      <c r="DB1188">
        <f t="shared" si="215"/>
        <v>400</v>
      </c>
      <c r="DC1188">
        <f t="shared" si="216"/>
        <v>0</v>
      </c>
    </row>
    <row r="1189" spans="1:107" x14ac:dyDescent="0.2">
      <c r="A1189">
        <f>ROW(Source!A696)</f>
        <v>696</v>
      </c>
      <c r="B1189">
        <v>53551706</v>
      </c>
      <c r="C1189">
        <v>53554210</v>
      </c>
      <c r="D1189">
        <v>29130491</v>
      </c>
      <c r="E1189">
        <v>1</v>
      </c>
      <c r="F1189">
        <v>1</v>
      </c>
      <c r="G1189">
        <v>1</v>
      </c>
      <c r="H1189">
        <v>3</v>
      </c>
      <c r="I1189" t="s">
        <v>747</v>
      </c>
      <c r="J1189" t="s">
        <v>749</v>
      </c>
      <c r="K1189" t="s">
        <v>748</v>
      </c>
      <c r="L1189">
        <v>1327</v>
      </c>
      <c r="N1189">
        <v>1005</v>
      </c>
      <c r="O1189" t="s">
        <v>128</v>
      </c>
      <c r="P1189" t="s">
        <v>128</v>
      </c>
      <c r="Q1189">
        <v>1</v>
      </c>
      <c r="W1189">
        <v>1</v>
      </c>
      <c r="X1189">
        <v>-1462626660</v>
      </c>
      <c r="Y1189">
        <v>-100</v>
      </c>
      <c r="AA1189">
        <v>1533.73</v>
      </c>
      <c r="AB1189">
        <v>0</v>
      </c>
      <c r="AC1189">
        <v>0</v>
      </c>
      <c r="AD1189">
        <v>0</v>
      </c>
      <c r="AE1189">
        <v>1533.73</v>
      </c>
      <c r="AF1189">
        <v>0</v>
      </c>
      <c r="AG1189">
        <v>0</v>
      </c>
      <c r="AH1189">
        <v>0</v>
      </c>
      <c r="AI1189">
        <v>1</v>
      </c>
      <c r="AJ1189">
        <v>1</v>
      </c>
      <c r="AK1189">
        <v>1</v>
      </c>
      <c r="AL1189">
        <v>1</v>
      </c>
      <c r="AN1189">
        <v>0</v>
      </c>
      <c r="AO1189">
        <v>1</v>
      </c>
      <c r="AP1189">
        <v>0</v>
      </c>
      <c r="AQ1189">
        <v>0</v>
      </c>
      <c r="AR1189">
        <v>0</v>
      </c>
      <c r="AS1189" t="s">
        <v>3</v>
      </c>
      <c r="AT1189">
        <v>-100</v>
      </c>
      <c r="AU1189" t="s">
        <v>3</v>
      </c>
      <c r="AV1189">
        <v>0</v>
      </c>
      <c r="AW1189">
        <v>2</v>
      </c>
      <c r="AX1189">
        <v>53554238</v>
      </c>
      <c r="AY1189">
        <v>1</v>
      </c>
      <c r="AZ1189">
        <v>6144</v>
      </c>
      <c r="BA1189">
        <v>1093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Y1189*Source!I696</f>
        <v>-17.399999999999999</v>
      </c>
      <c r="CY1189">
        <f t="shared" si="212"/>
        <v>1533.73</v>
      </c>
      <c r="CZ1189">
        <f t="shared" si="213"/>
        <v>1533.73</v>
      </c>
      <c r="DA1189">
        <f t="shared" si="214"/>
        <v>1</v>
      </c>
      <c r="DB1189">
        <f t="shared" si="215"/>
        <v>-153373</v>
      </c>
      <c r="DC1189">
        <f t="shared" si="216"/>
        <v>0</v>
      </c>
    </row>
    <row r="1190" spans="1:107" x14ac:dyDescent="0.2">
      <c r="A1190">
        <f>ROW(Source!A696)</f>
        <v>696</v>
      </c>
      <c r="B1190">
        <v>53551706</v>
      </c>
      <c r="C1190">
        <v>53554210</v>
      </c>
      <c r="D1190">
        <v>29130503</v>
      </c>
      <c r="E1190">
        <v>1</v>
      </c>
      <c r="F1190">
        <v>1</v>
      </c>
      <c r="G1190">
        <v>1</v>
      </c>
      <c r="H1190">
        <v>3</v>
      </c>
      <c r="I1190" t="s">
        <v>751</v>
      </c>
      <c r="J1190" t="s">
        <v>753</v>
      </c>
      <c r="K1190" t="s">
        <v>752</v>
      </c>
      <c r="L1190">
        <v>1327</v>
      </c>
      <c r="N1190">
        <v>1005</v>
      </c>
      <c r="O1190" t="s">
        <v>128</v>
      </c>
      <c r="P1190" t="s">
        <v>128</v>
      </c>
      <c r="Q1190">
        <v>1</v>
      </c>
      <c r="W1190">
        <v>0</v>
      </c>
      <c r="X1190">
        <v>1019037866</v>
      </c>
      <c r="Y1190">
        <v>100</v>
      </c>
      <c r="AA1190">
        <v>2422.23</v>
      </c>
      <c r="AB1190">
        <v>0</v>
      </c>
      <c r="AC1190">
        <v>0</v>
      </c>
      <c r="AD1190">
        <v>0</v>
      </c>
      <c r="AE1190">
        <v>2422.23</v>
      </c>
      <c r="AF1190">
        <v>0</v>
      </c>
      <c r="AG1190">
        <v>0</v>
      </c>
      <c r="AH1190">
        <v>0</v>
      </c>
      <c r="AI1190">
        <v>1</v>
      </c>
      <c r="AJ1190">
        <v>1</v>
      </c>
      <c r="AK1190">
        <v>1</v>
      </c>
      <c r="AL1190">
        <v>1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 t="s">
        <v>3</v>
      </c>
      <c r="AT1190">
        <v>100</v>
      </c>
      <c r="AU1190" t="s">
        <v>3</v>
      </c>
      <c r="AV1190">
        <v>0</v>
      </c>
      <c r="AW1190">
        <v>1</v>
      </c>
      <c r="AX1190">
        <v>-1</v>
      </c>
      <c r="AY1190">
        <v>0</v>
      </c>
      <c r="AZ1190">
        <v>0</v>
      </c>
      <c r="BA1190" t="s">
        <v>3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Y1190*Source!I696</f>
        <v>17.399999999999999</v>
      </c>
      <c r="CY1190">
        <f t="shared" si="212"/>
        <v>2422.23</v>
      </c>
      <c r="CZ1190">
        <f t="shared" si="213"/>
        <v>2422.23</v>
      </c>
      <c r="DA1190">
        <f t="shared" si="214"/>
        <v>1</v>
      </c>
      <c r="DB1190">
        <f t="shared" si="215"/>
        <v>242223</v>
      </c>
      <c r="DC1190">
        <f t="shared" si="216"/>
        <v>0</v>
      </c>
    </row>
    <row r="1191" spans="1:107" x14ac:dyDescent="0.2">
      <c r="A1191">
        <f>ROW(Source!A696)</f>
        <v>696</v>
      </c>
      <c r="B1191">
        <v>53551706</v>
      </c>
      <c r="C1191">
        <v>53554210</v>
      </c>
      <c r="D1191">
        <v>53225267</v>
      </c>
      <c r="E1191">
        <v>1</v>
      </c>
      <c r="F1191">
        <v>1</v>
      </c>
      <c r="G1191">
        <v>1</v>
      </c>
      <c r="H1191">
        <v>3</v>
      </c>
      <c r="I1191" t="s">
        <v>222</v>
      </c>
      <c r="J1191" t="s">
        <v>224</v>
      </c>
      <c r="K1191" t="s">
        <v>223</v>
      </c>
      <c r="L1191">
        <v>1354</v>
      </c>
      <c r="N1191">
        <v>1010</v>
      </c>
      <c r="O1191" t="s">
        <v>160</v>
      </c>
      <c r="P1191" t="s">
        <v>160</v>
      </c>
      <c r="Q1191">
        <v>1</v>
      </c>
      <c r="W1191">
        <v>0</v>
      </c>
      <c r="X1191">
        <v>-2066279378</v>
      </c>
      <c r="Y1191">
        <v>68.965517000000006</v>
      </c>
      <c r="AA1191">
        <v>9501.98</v>
      </c>
      <c r="AB1191">
        <v>0</v>
      </c>
      <c r="AC1191">
        <v>0</v>
      </c>
      <c r="AD1191">
        <v>0</v>
      </c>
      <c r="AE1191">
        <v>9501.98</v>
      </c>
      <c r="AF1191">
        <v>0</v>
      </c>
      <c r="AG1191">
        <v>0</v>
      </c>
      <c r="AH1191">
        <v>0</v>
      </c>
      <c r="AI1191">
        <v>1</v>
      </c>
      <c r="AJ1191">
        <v>1</v>
      </c>
      <c r="AK1191">
        <v>1</v>
      </c>
      <c r="AL1191">
        <v>1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 t="s">
        <v>3</v>
      </c>
      <c r="AT1191">
        <v>68.965517000000006</v>
      </c>
      <c r="AU1191" t="s">
        <v>3</v>
      </c>
      <c r="AV1191">
        <v>0</v>
      </c>
      <c r="AW1191">
        <v>1</v>
      </c>
      <c r="AX1191">
        <v>-1</v>
      </c>
      <c r="AY1191">
        <v>0</v>
      </c>
      <c r="AZ1191">
        <v>0</v>
      </c>
      <c r="BA1191" t="s">
        <v>3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Y1191*Source!I696</f>
        <v>11.999999958</v>
      </c>
      <c r="CY1191">
        <f t="shared" si="212"/>
        <v>9501.98</v>
      </c>
      <c r="CZ1191">
        <f t="shared" si="213"/>
        <v>9501.98</v>
      </c>
      <c r="DA1191">
        <f t="shared" si="214"/>
        <v>1</v>
      </c>
      <c r="DB1191">
        <f t="shared" si="215"/>
        <v>655308.96</v>
      </c>
      <c r="DC1191">
        <f t="shared" si="216"/>
        <v>0</v>
      </c>
    </row>
    <row r="1192" spans="1:107" x14ac:dyDescent="0.2">
      <c r="A1192">
        <f>ROW(Source!A697)</f>
        <v>697</v>
      </c>
      <c r="B1192">
        <v>53551707</v>
      </c>
      <c r="C1192">
        <v>53554210</v>
      </c>
      <c r="D1192">
        <v>18406785</v>
      </c>
      <c r="E1192">
        <v>1</v>
      </c>
      <c r="F1192">
        <v>1</v>
      </c>
      <c r="G1192">
        <v>1</v>
      </c>
      <c r="H1192">
        <v>1</v>
      </c>
      <c r="I1192" t="s">
        <v>1621</v>
      </c>
      <c r="J1192" t="s">
        <v>3</v>
      </c>
      <c r="K1192" t="s">
        <v>1622</v>
      </c>
      <c r="L1192">
        <v>1369</v>
      </c>
      <c r="N1192">
        <v>1013</v>
      </c>
      <c r="O1192" t="s">
        <v>1486</v>
      </c>
      <c r="P1192" t="s">
        <v>1486</v>
      </c>
      <c r="Q1192">
        <v>1</v>
      </c>
      <c r="W1192">
        <v>0</v>
      </c>
      <c r="X1192">
        <v>645971194</v>
      </c>
      <c r="Y1192">
        <v>265.82249999999993</v>
      </c>
      <c r="AA1192">
        <v>0</v>
      </c>
      <c r="AB1192">
        <v>0</v>
      </c>
      <c r="AC1192">
        <v>0</v>
      </c>
      <c r="AD1192">
        <v>312.23</v>
      </c>
      <c r="AE1192">
        <v>0</v>
      </c>
      <c r="AF1192">
        <v>0</v>
      </c>
      <c r="AG1192">
        <v>0</v>
      </c>
      <c r="AH1192">
        <v>312.23</v>
      </c>
      <c r="AI1192">
        <v>1</v>
      </c>
      <c r="AJ1192">
        <v>1</v>
      </c>
      <c r="AK1192">
        <v>1</v>
      </c>
      <c r="AL1192">
        <v>1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201</v>
      </c>
      <c r="AU1192" t="s">
        <v>62</v>
      </c>
      <c r="AV1192">
        <v>1</v>
      </c>
      <c r="AW1192">
        <v>2</v>
      </c>
      <c r="AX1192">
        <v>53554226</v>
      </c>
      <c r="AY1192">
        <v>2</v>
      </c>
      <c r="AZ1192">
        <v>137216</v>
      </c>
      <c r="BA1192">
        <v>1094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Y1192*Source!I697</f>
        <v>46.253114999999987</v>
      </c>
      <c r="CY1192">
        <f>AD1192</f>
        <v>312.23</v>
      </c>
      <c r="CZ1192">
        <f>AH1192</f>
        <v>312.23</v>
      </c>
      <c r="DA1192">
        <f>AL1192</f>
        <v>1</v>
      </c>
      <c r="DB1192">
        <f>ROUND((ROUND(AT1192*CZ1192,2)*ROUND((1.15*1.15),7)),2)</f>
        <v>82997.759999999995</v>
      </c>
      <c r="DC1192">
        <f>ROUND((ROUND(AT1192*AG1192,2)*ROUND((1.15*1.15),7)),2)</f>
        <v>0</v>
      </c>
    </row>
    <row r="1193" spans="1:107" x14ac:dyDescent="0.2">
      <c r="A1193">
        <f>ROW(Source!A697)</f>
        <v>697</v>
      </c>
      <c r="B1193">
        <v>53551707</v>
      </c>
      <c r="C1193">
        <v>53554210</v>
      </c>
      <c r="D1193">
        <v>121548</v>
      </c>
      <c r="E1193">
        <v>1</v>
      </c>
      <c r="F1193">
        <v>1</v>
      </c>
      <c r="G1193">
        <v>1</v>
      </c>
      <c r="H1193">
        <v>1</v>
      </c>
      <c r="I1193" t="s">
        <v>31</v>
      </c>
      <c r="J1193" t="s">
        <v>3</v>
      </c>
      <c r="K1193" t="s">
        <v>1489</v>
      </c>
      <c r="L1193">
        <v>608254</v>
      </c>
      <c r="N1193">
        <v>1013</v>
      </c>
      <c r="O1193" t="s">
        <v>1490</v>
      </c>
      <c r="P1193" t="s">
        <v>1490</v>
      </c>
      <c r="Q1193">
        <v>1</v>
      </c>
      <c r="W1193">
        <v>0</v>
      </c>
      <c r="X1193">
        <v>-185737400</v>
      </c>
      <c r="Y1193">
        <v>1.5093749999999999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1</v>
      </c>
      <c r="AQ1193">
        <v>0</v>
      </c>
      <c r="AR1193">
        <v>0</v>
      </c>
      <c r="AS1193" t="s">
        <v>3</v>
      </c>
      <c r="AT1193">
        <v>1.05</v>
      </c>
      <c r="AU1193" t="s">
        <v>61</v>
      </c>
      <c r="AV1193">
        <v>2</v>
      </c>
      <c r="AW1193">
        <v>2</v>
      </c>
      <c r="AX1193">
        <v>53554227</v>
      </c>
      <c r="AY1193">
        <v>1</v>
      </c>
      <c r="AZ1193">
        <v>6144</v>
      </c>
      <c r="BA1193">
        <v>1095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Y1193*Source!I697</f>
        <v>0.26263124999999998</v>
      </c>
      <c r="CY1193">
        <f>AD1193</f>
        <v>0</v>
      </c>
      <c r="CZ1193">
        <f>AH1193</f>
        <v>0</v>
      </c>
      <c r="DA1193">
        <f>AL1193</f>
        <v>1</v>
      </c>
      <c r="DB1193">
        <f>ROUND((ROUND(AT1193*CZ1193,2)*ROUND((1.25*1.15),7)),2)</f>
        <v>0</v>
      </c>
      <c r="DC1193">
        <f>ROUND((ROUND(AT1193*AG1193,2)*ROUND((1.25*1.15),7)),2)</f>
        <v>0</v>
      </c>
    </row>
    <row r="1194" spans="1:107" x14ac:dyDescent="0.2">
      <c r="A1194">
        <f>ROW(Source!A697)</f>
        <v>697</v>
      </c>
      <c r="B1194">
        <v>53551707</v>
      </c>
      <c r="C1194">
        <v>53554210</v>
      </c>
      <c r="D1194">
        <v>29172556</v>
      </c>
      <c r="E1194">
        <v>1</v>
      </c>
      <c r="F1194">
        <v>1</v>
      </c>
      <c r="G1194">
        <v>1</v>
      </c>
      <c r="H1194">
        <v>2</v>
      </c>
      <c r="I1194" t="s">
        <v>1647</v>
      </c>
      <c r="J1194" t="s">
        <v>1667</v>
      </c>
      <c r="K1194" t="s">
        <v>1649</v>
      </c>
      <c r="L1194">
        <v>1368</v>
      </c>
      <c r="N1194">
        <v>1011</v>
      </c>
      <c r="O1194" t="s">
        <v>1494</v>
      </c>
      <c r="P1194" t="s">
        <v>1494</v>
      </c>
      <c r="Q1194">
        <v>1</v>
      </c>
      <c r="W1194">
        <v>0</v>
      </c>
      <c r="X1194">
        <v>344519037</v>
      </c>
      <c r="Y1194">
        <v>1.5093749999999999</v>
      </c>
      <c r="AA1194">
        <v>0</v>
      </c>
      <c r="AB1194">
        <v>31.26</v>
      </c>
      <c r="AC1194">
        <v>13.5</v>
      </c>
      <c r="AD1194">
        <v>0</v>
      </c>
      <c r="AE1194">
        <v>0</v>
      </c>
      <c r="AF1194">
        <v>31.26</v>
      </c>
      <c r="AG1194">
        <v>13.5</v>
      </c>
      <c r="AH1194">
        <v>0</v>
      </c>
      <c r="AI1194">
        <v>1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1</v>
      </c>
      <c r="AQ1194">
        <v>0</v>
      </c>
      <c r="AR1194">
        <v>0</v>
      </c>
      <c r="AS1194" t="s">
        <v>3</v>
      </c>
      <c r="AT1194">
        <v>1.05</v>
      </c>
      <c r="AU1194" t="s">
        <v>61</v>
      </c>
      <c r="AV1194">
        <v>0</v>
      </c>
      <c r="AW1194">
        <v>2</v>
      </c>
      <c r="AX1194">
        <v>53554228</v>
      </c>
      <c r="AY1194">
        <v>1</v>
      </c>
      <c r="AZ1194">
        <v>6144</v>
      </c>
      <c r="BA1194">
        <v>1096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Y1194*Source!I697</f>
        <v>0.26263124999999998</v>
      </c>
      <c r="CY1194">
        <f>AB1194</f>
        <v>31.26</v>
      </c>
      <c r="CZ1194">
        <f>AF1194</f>
        <v>31.26</v>
      </c>
      <c r="DA1194">
        <f>AJ1194</f>
        <v>1</v>
      </c>
      <c r="DB1194">
        <f>ROUND((ROUND(AT1194*CZ1194,2)*ROUND((1.25*1.15),7)),2)</f>
        <v>47.18</v>
      </c>
      <c r="DC1194">
        <f>ROUND((ROUND(AT1194*AG1194,2)*ROUND((1.25*1.15),7)),2)</f>
        <v>20.38</v>
      </c>
    </row>
    <row r="1195" spans="1:107" x14ac:dyDescent="0.2">
      <c r="A1195">
        <f>ROW(Source!A697)</f>
        <v>697</v>
      </c>
      <c r="B1195">
        <v>53551707</v>
      </c>
      <c r="C1195">
        <v>53554210</v>
      </c>
      <c r="D1195">
        <v>29173472</v>
      </c>
      <c r="E1195">
        <v>1</v>
      </c>
      <c r="F1195">
        <v>1</v>
      </c>
      <c r="G1195">
        <v>1</v>
      </c>
      <c r="H1195">
        <v>2</v>
      </c>
      <c r="I1195" t="s">
        <v>1757</v>
      </c>
      <c r="J1195" t="s">
        <v>1758</v>
      </c>
      <c r="K1195" t="s">
        <v>1759</v>
      </c>
      <c r="L1195">
        <v>1368</v>
      </c>
      <c r="N1195">
        <v>1011</v>
      </c>
      <c r="O1195" t="s">
        <v>1494</v>
      </c>
      <c r="P1195" t="s">
        <v>1494</v>
      </c>
      <c r="Q1195">
        <v>1</v>
      </c>
      <c r="W1195">
        <v>0</v>
      </c>
      <c r="X1195">
        <v>-1937814132</v>
      </c>
      <c r="Y1195">
        <v>30.058124999999997</v>
      </c>
      <c r="AA1195">
        <v>0</v>
      </c>
      <c r="AB1195">
        <v>3</v>
      </c>
      <c r="AC1195">
        <v>0</v>
      </c>
      <c r="AD1195">
        <v>0</v>
      </c>
      <c r="AE1195">
        <v>0</v>
      </c>
      <c r="AF1195">
        <v>3</v>
      </c>
      <c r="AG1195">
        <v>0</v>
      </c>
      <c r="AH1195">
        <v>0</v>
      </c>
      <c r="AI1195">
        <v>1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1</v>
      </c>
      <c r="AQ1195">
        <v>0</v>
      </c>
      <c r="AR1195">
        <v>0</v>
      </c>
      <c r="AS1195" t="s">
        <v>3</v>
      </c>
      <c r="AT1195">
        <v>20.91</v>
      </c>
      <c r="AU1195" t="s">
        <v>61</v>
      </c>
      <c r="AV1195">
        <v>0</v>
      </c>
      <c r="AW1195">
        <v>2</v>
      </c>
      <c r="AX1195">
        <v>53554229</v>
      </c>
      <c r="AY1195">
        <v>1</v>
      </c>
      <c r="AZ1195">
        <v>6144</v>
      </c>
      <c r="BA1195">
        <v>1097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Y1195*Source!I697</f>
        <v>5.2301137499999992</v>
      </c>
      <c r="CY1195">
        <f>AB1195</f>
        <v>3</v>
      </c>
      <c r="CZ1195">
        <f>AF1195</f>
        <v>3</v>
      </c>
      <c r="DA1195">
        <f>AJ1195</f>
        <v>1</v>
      </c>
      <c r="DB1195">
        <f>ROUND((ROUND(AT1195*CZ1195,2)*ROUND((1.25*1.15),7)),2)</f>
        <v>90.17</v>
      </c>
      <c r="DC1195">
        <f>ROUND((ROUND(AT1195*AG1195,2)*ROUND((1.25*1.15),7)),2)</f>
        <v>0</v>
      </c>
    </row>
    <row r="1196" spans="1:107" x14ac:dyDescent="0.2">
      <c r="A1196">
        <f>ROW(Source!A697)</f>
        <v>697</v>
      </c>
      <c r="B1196">
        <v>53551707</v>
      </c>
      <c r="C1196">
        <v>53554210</v>
      </c>
      <c r="D1196">
        <v>29174580</v>
      </c>
      <c r="E1196">
        <v>1</v>
      </c>
      <c r="F1196">
        <v>1</v>
      </c>
      <c r="G1196">
        <v>1</v>
      </c>
      <c r="H1196">
        <v>2</v>
      </c>
      <c r="I1196" t="s">
        <v>1661</v>
      </c>
      <c r="J1196" t="s">
        <v>1662</v>
      </c>
      <c r="K1196" t="s">
        <v>1663</v>
      </c>
      <c r="L1196">
        <v>1368</v>
      </c>
      <c r="N1196">
        <v>1011</v>
      </c>
      <c r="O1196" t="s">
        <v>1494</v>
      </c>
      <c r="P1196" t="s">
        <v>1494</v>
      </c>
      <c r="Q1196">
        <v>1</v>
      </c>
      <c r="W1196">
        <v>0</v>
      </c>
      <c r="X1196">
        <v>-991672839</v>
      </c>
      <c r="Y1196">
        <v>46.301875000000003</v>
      </c>
      <c r="AA1196">
        <v>0</v>
      </c>
      <c r="AB1196">
        <v>2.08</v>
      </c>
      <c r="AC1196">
        <v>0</v>
      </c>
      <c r="AD1196">
        <v>0</v>
      </c>
      <c r="AE1196">
        <v>0</v>
      </c>
      <c r="AF1196">
        <v>2.08</v>
      </c>
      <c r="AG1196">
        <v>0</v>
      </c>
      <c r="AH1196">
        <v>0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1</v>
      </c>
      <c r="AQ1196">
        <v>0</v>
      </c>
      <c r="AR1196">
        <v>0</v>
      </c>
      <c r="AS1196" t="s">
        <v>3</v>
      </c>
      <c r="AT1196">
        <v>32.21</v>
      </c>
      <c r="AU1196" t="s">
        <v>61</v>
      </c>
      <c r="AV1196">
        <v>0</v>
      </c>
      <c r="AW1196">
        <v>2</v>
      </c>
      <c r="AX1196">
        <v>53554230</v>
      </c>
      <c r="AY1196">
        <v>1</v>
      </c>
      <c r="AZ1196">
        <v>6144</v>
      </c>
      <c r="BA1196">
        <v>1098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Y1196*Source!I697</f>
        <v>8.0565262499999992</v>
      </c>
      <c r="CY1196">
        <f>AB1196</f>
        <v>2.08</v>
      </c>
      <c r="CZ1196">
        <f>AF1196</f>
        <v>2.08</v>
      </c>
      <c r="DA1196">
        <f>AJ1196</f>
        <v>1</v>
      </c>
      <c r="DB1196">
        <f>ROUND((ROUND(AT1196*CZ1196,2)*ROUND((1.25*1.15),7)),2)</f>
        <v>96.31</v>
      </c>
      <c r="DC1196">
        <f>ROUND((ROUND(AT1196*AG1196,2)*ROUND((1.25*1.15),7)),2)</f>
        <v>0</v>
      </c>
    </row>
    <row r="1197" spans="1:107" x14ac:dyDescent="0.2">
      <c r="A1197">
        <f>ROW(Source!A697)</f>
        <v>697</v>
      </c>
      <c r="B1197">
        <v>53551707</v>
      </c>
      <c r="C1197">
        <v>53554210</v>
      </c>
      <c r="D1197">
        <v>29174913</v>
      </c>
      <c r="E1197">
        <v>1</v>
      </c>
      <c r="F1197">
        <v>1</v>
      </c>
      <c r="G1197">
        <v>1</v>
      </c>
      <c r="H1197">
        <v>2</v>
      </c>
      <c r="I1197" t="s">
        <v>1513</v>
      </c>
      <c r="J1197" t="s">
        <v>1514</v>
      </c>
      <c r="K1197" t="s">
        <v>1515</v>
      </c>
      <c r="L1197">
        <v>1368</v>
      </c>
      <c r="N1197">
        <v>1011</v>
      </c>
      <c r="O1197" t="s">
        <v>1494</v>
      </c>
      <c r="P1197" t="s">
        <v>1494</v>
      </c>
      <c r="Q1197">
        <v>1</v>
      </c>
      <c r="W1197">
        <v>0</v>
      </c>
      <c r="X1197">
        <v>1230759911</v>
      </c>
      <c r="Y1197">
        <v>5.1318749999999991</v>
      </c>
      <c r="AA1197">
        <v>0</v>
      </c>
      <c r="AB1197">
        <v>87.17</v>
      </c>
      <c r="AC1197">
        <v>11.6</v>
      </c>
      <c r="AD1197">
        <v>0</v>
      </c>
      <c r="AE1197">
        <v>0</v>
      </c>
      <c r="AF1197">
        <v>87.17</v>
      </c>
      <c r="AG1197">
        <v>11.6</v>
      </c>
      <c r="AH1197">
        <v>0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1</v>
      </c>
      <c r="AQ1197">
        <v>0</v>
      </c>
      <c r="AR1197">
        <v>0</v>
      </c>
      <c r="AS1197" t="s">
        <v>3</v>
      </c>
      <c r="AT1197">
        <v>3.57</v>
      </c>
      <c r="AU1197" t="s">
        <v>61</v>
      </c>
      <c r="AV1197">
        <v>0</v>
      </c>
      <c r="AW1197">
        <v>2</v>
      </c>
      <c r="AX1197">
        <v>53554231</v>
      </c>
      <c r="AY1197">
        <v>1</v>
      </c>
      <c r="AZ1197">
        <v>6144</v>
      </c>
      <c r="BA1197">
        <v>1099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Y1197*Source!I697</f>
        <v>0.89294624999999983</v>
      </c>
      <c r="CY1197">
        <f>AB1197</f>
        <v>87.17</v>
      </c>
      <c r="CZ1197">
        <f>AF1197</f>
        <v>87.17</v>
      </c>
      <c r="DA1197">
        <f>AJ1197</f>
        <v>1</v>
      </c>
      <c r="DB1197">
        <f>ROUND((ROUND(AT1197*CZ1197,2)*ROUND((1.25*1.15),7)),2)</f>
        <v>447.35</v>
      </c>
      <c r="DC1197">
        <f>ROUND((ROUND(AT1197*AG1197,2)*ROUND((1.25*1.15),7)),2)</f>
        <v>59.53</v>
      </c>
    </row>
    <row r="1198" spans="1:107" x14ac:dyDescent="0.2">
      <c r="A1198">
        <f>ROW(Source!A697)</f>
        <v>697</v>
      </c>
      <c r="B1198">
        <v>53551707</v>
      </c>
      <c r="C1198">
        <v>53554210</v>
      </c>
      <c r="D1198">
        <v>29110827</v>
      </c>
      <c r="E1198">
        <v>1</v>
      </c>
      <c r="F1198">
        <v>1</v>
      </c>
      <c r="G1198">
        <v>1</v>
      </c>
      <c r="H1198">
        <v>3</v>
      </c>
      <c r="I1198" t="s">
        <v>1870</v>
      </c>
      <c r="J1198" t="s">
        <v>1871</v>
      </c>
      <c r="K1198" t="s">
        <v>1872</v>
      </c>
      <c r="L1198">
        <v>1301</v>
      </c>
      <c r="N1198">
        <v>1003</v>
      </c>
      <c r="O1198" t="s">
        <v>185</v>
      </c>
      <c r="P1198" t="s">
        <v>185</v>
      </c>
      <c r="Q1198">
        <v>1</v>
      </c>
      <c r="W1198">
        <v>0</v>
      </c>
      <c r="X1198">
        <v>-115581563</v>
      </c>
      <c r="Y1198">
        <v>402</v>
      </c>
      <c r="AA1198">
        <v>39.299999999999997</v>
      </c>
      <c r="AB1198">
        <v>0</v>
      </c>
      <c r="AC1198">
        <v>0</v>
      </c>
      <c r="AD1198">
        <v>0</v>
      </c>
      <c r="AE1198">
        <v>6.4</v>
      </c>
      <c r="AF1198">
        <v>0</v>
      </c>
      <c r="AG1198">
        <v>0</v>
      </c>
      <c r="AH1198">
        <v>0</v>
      </c>
      <c r="AI1198">
        <v>6.14</v>
      </c>
      <c r="AJ1198">
        <v>1</v>
      </c>
      <c r="AK1198">
        <v>1</v>
      </c>
      <c r="AL1198">
        <v>1</v>
      </c>
      <c r="AN1198">
        <v>0</v>
      </c>
      <c r="AO1198">
        <v>1</v>
      </c>
      <c r="AP1198">
        <v>0</v>
      </c>
      <c r="AQ1198">
        <v>0</v>
      </c>
      <c r="AR1198">
        <v>0</v>
      </c>
      <c r="AS1198" t="s">
        <v>3</v>
      </c>
      <c r="AT1198">
        <v>402</v>
      </c>
      <c r="AU1198" t="s">
        <v>3</v>
      </c>
      <c r="AV1198">
        <v>0</v>
      </c>
      <c r="AW1198">
        <v>2</v>
      </c>
      <c r="AX1198">
        <v>53554232</v>
      </c>
      <c r="AY1198">
        <v>1</v>
      </c>
      <c r="AZ1198">
        <v>0</v>
      </c>
      <c r="BA1198">
        <v>1100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Y1198*Source!I697</f>
        <v>69.947999999999993</v>
      </c>
      <c r="CY1198">
        <f t="shared" ref="CY1198:CY1206" si="217">AA1198</f>
        <v>39.299999999999997</v>
      </c>
      <c r="CZ1198">
        <f t="shared" ref="CZ1198:CZ1206" si="218">AE1198</f>
        <v>6.4</v>
      </c>
      <c r="DA1198">
        <f t="shared" ref="DA1198:DA1206" si="219">AI1198</f>
        <v>6.14</v>
      </c>
      <c r="DB1198">
        <f t="shared" ref="DB1198:DB1206" si="220">ROUND(ROUND(AT1198*CZ1198,2),2)</f>
        <v>2572.8000000000002</v>
      </c>
      <c r="DC1198">
        <f t="shared" ref="DC1198:DC1206" si="221">ROUND(ROUND(AT1198*AG1198,2),2)</f>
        <v>0</v>
      </c>
    </row>
    <row r="1199" spans="1:107" x14ac:dyDescent="0.2">
      <c r="A1199">
        <f>ROW(Source!A697)</f>
        <v>697</v>
      </c>
      <c r="B1199">
        <v>53551707</v>
      </c>
      <c r="C1199">
        <v>53554210</v>
      </c>
      <c r="D1199">
        <v>29110828</v>
      </c>
      <c r="E1199">
        <v>1</v>
      </c>
      <c r="F1199">
        <v>1</v>
      </c>
      <c r="G1199">
        <v>1</v>
      </c>
      <c r="H1199">
        <v>3</v>
      </c>
      <c r="I1199" t="s">
        <v>1873</v>
      </c>
      <c r="J1199" t="s">
        <v>1874</v>
      </c>
      <c r="K1199" t="s">
        <v>1875</v>
      </c>
      <c r="L1199">
        <v>1301</v>
      </c>
      <c r="N1199">
        <v>1003</v>
      </c>
      <c r="O1199" t="s">
        <v>185</v>
      </c>
      <c r="P1199" t="s">
        <v>185</v>
      </c>
      <c r="Q1199">
        <v>1</v>
      </c>
      <c r="W1199">
        <v>0</v>
      </c>
      <c r="X1199">
        <v>1663450262</v>
      </c>
      <c r="Y1199">
        <v>43</v>
      </c>
      <c r="AA1199">
        <v>49.06</v>
      </c>
      <c r="AB1199">
        <v>0</v>
      </c>
      <c r="AC1199">
        <v>0</v>
      </c>
      <c r="AD1199">
        <v>0</v>
      </c>
      <c r="AE1199">
        <v>7.99</v>
      </c>
      <c r="AF1199">
        <v>0</v>
      </c>
      <c r="AG1199">
        <v>0</v>
      </c>
      <c r="AH1199">
        <v>0</v>
      </c>
      <c r="AI1199">
        <v>6.14</v>
      </c>
      <c r="AJ1199">
        <v>1</v>
      </c>
      <c r="AK1199">
        <v>1</v>
      </c>
      <c r="AL1199">
        <v>1</v>
      </c>
      <c r="AN1199">
        <v>0</v>
      </c>
      <c r="AO1199">
        <v>1</v>
      </c>
      <c r="AP1199">
        <v>0</v>
      </c>
      <c r="AQ1199">
        <v>0</v>
      </c>
      <c r="AR1199">
        <v>0</v>
      </c>
      <c r="AS1199" t="s">
        <v>3</v>
      </c>
      <c r="AT1199">
        <v>43</v>
      </c>
      <c r="AU1199" t="s">
        <v>3</v>
      </c>
      <c r="AV1199">
        <v>0</v>
      </c>
      <c r="AW1199">
        <v>2</v>
      </c>
      <c r="AX1199">
        <v>53554233</v>
      </c>
      <c r="AY1199">
        <v>1</v>
      </c>
      <c r="AZ1199">
        <v>0</v>
      </c>
      <c r="BA1199">
        <v>1101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Y1199*Source!I697</f>
        <v>7.4819999999999993</v>
      </c>
      <c r="CY1199">
        <f t="shared" si="217"/>
        <v>49.06</v>
      </c>
      <c r="CZ1199">
        <f t="shared" si="218"/>
        <v>7.99</v>
      </c>
      <c r="DA1199">
        <f t="shared" si="219"/>
        <v>6.14</v>
      </c>
      <c r="DB1199">
        <f t="shared" si="220"/>
        <v>343.57</v>
      </c>
      <c r="DC1199">
        <f t="shared" si="221"/>
        <v>0</v>
      </c>
    </row>
    <row r="1200" spans="1:107" x14ac:dyDescent="0.2">
      <c r="A1200">
        <f>ROW(Source!A697)</f>
        <v>697</v>
      </c>
      <c r="B1200">
        <v>53551707</v>
      </c>
      <c r="C1200">
        <v>53554210</v>
      </c>
      <c r="D1200">
        <v>29108696</v>
      </c>
      <c r="E1200">
        <v>1</v>
      </c>
      <c r="F1200">
        <v>1</v>
      </c>
      <c r="G1200">
        <v>1</v>
      </c>
      <c r="H1200">
        <v>3</v>
      </c>
      <c r="I1200" t="s">
        <v>1876</v>
      </c>
      <c r="J1200" t="s">
        <v>1877</v>
      </c>
      <c r="K1200" t="s">
        <v>1878</v>
      </c>
      <c r="L1200">
        <v>1354</v>
      </c>
      <c r="N1200">
        <v>1010</v>
      </c>
      <c r="O1200" t="s">
        <v>160</v>
      </c>
      <c r="P1200" t="s">
        <v>160</v>
      </c>
      <c r="Q1200">
        <v>1</v>
      </c>
      <c r="W1200">
        <v>0</v>
      </c>
      <c r="X1200">
        <v>-393423820</v>
      </c>
      <c r="Y1200">
        <v>123.5</v>
      </c>
      <c r="AA1200">
        <v>412.67</v>
      </c>
      <c r="AB1200">
        <v>0</v>
      </c>
      <c r="AC1200">
        <v>0</v>
      </c>
      <c r="AD1200">
        <v>0</v>
      </c>
      <c r="AE1200">
        <v>67.209999999999994</v>
      </c>
      <c r="AF1200">
        <v>0</v>
      </c>
      <c r="AG1200">
        <v>0</v>
      </c>
      <c r="AH1200">
        <v>0</v>
      </c>
      <c r="AI1200">
        <v>6.14</v>
      </c>
      <c r="AJ1200">
        <v>1</v>
      </c>
      <c r="AK1200">
        <v>1</v>
      </c>
      <c r="AL1200">
        <v>1</v>
      </c>
      <c r="AN1200">
        <v>0</v>
      </c>
      <c r="AO1200">
        <v>1</v>
      </c>
      <c r="AP1200">
        <v>0</v>
      </c>
      <c r="AQ1200">
        <v>0</v>
      </c>
      <c r="AR1200">
        <v>0</v>
      </c>
      <c r="AS1200" t="s">
        <v>3</v>
      </c>
      <c r="AT1200">
        <v>123.5</v>
      </c>
      <c r="AU1200" t="s">
        <v>3</v>
      </c>
      <c r="AV1200">
        <v>0</v>
      </c>
      <c r="AW1200">
        <v>2</v>
      </c>
      <c r="AX1200">
        <v>53554234</v>
      </c>
      <c r="AY1200">
        <v>1</v>
      </c>
      <c r="AZ1200">
        <v>0</v>
      </c>
      <c r="BA1200">
        <v>1102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Y1200*Source!I697</f>
        <v>21.488999999999997</v>
      </c>
      <c r="CY1200">
        <f t="shared" si="217"/>
        <v>412.67</v>
      </c>
      <c r="CZ1200">
        <f t="shared" si="218"/>
        <v>67.209999999999994</v>
      </c>
      <c r="DA1200">
        <f t="shared" si="219"/>
        <v>6.14</v>
      </c>
      <c r="DB1200">
        <f t="shared" si="220"/>
        <v>8300.44</v>
      </c>
      <c r="DC1200">
        <f t="shared" si="221"/>
        <v>0</v>
      </c>
    </row>
    <row r="1201" spans="1:107" x14ac:dyDescent="0.2">
      <c r="A1201">
        <f>ROW(Source!A697)</f>
        <v>697</v>
      </c>
      <c r="B1201">
        <v>53551707</v>
      </c>
      <c r="C1201">
        <v>53554210</v>
      </c>
      <c r="D1201">
        <v>29110830</v>
      </c>
      <c r="E1201">
        <v>1</v>
      </c>
      <c r="F1201">
        <v>1</v>
      </c>
      <c r="G1201">
        <v>1</v>
      </c>
      <c r="H1201">
        <v>3</v>
      </c>
      <c r="I1201" t="s">
        <v>1879</v>
      </c>
      <c r="J1201" t="s">
        <v>1880</v>
      </c>
      <c r="K1201" t="s">
        <v>1881</v>
      </c>
      <c r="L1201">
        <v>1302</v>
      </c>
      <c r="N1201">
        <v>1003</v>
      </c>
      <c r="O1201" t="s">
        <v>833</v>
      </c>
      <c r="P1201" t="s">
        <v>833</v>
      </c>
      <c r="Q1201">
        <v>10</v>
      </c>
      <c r="W1201">
        <v>0</v>
      </c>
      <c r="X1201">
        <v>-1955048641</v>
      </c>
      <c r="Y1201">
        <v>29.3</v>
      </c>
      <c r="AA1201">
        <v>394.19</v>
      </c>
      <c r="AB1201">
        <v>0</v>
      </c>
      <c r="AC1201">
        <v>0</v>
      </c>
      <c r="AD1201">
        <v>0</v>
      </c>
      <c r="AE1201">
        <v>64.2</v>
      </c>
      <c r="AF1201">
        <v>0</v>
      </c>
      <c r="AG1201">
        <v>0</v>
      </c>
      <c r="AH1201">
        <v>0</v>
      </c>
      <c r="AI1201">
        <v>6.14</v>
      </c>
      <c r="AJ1201">
        <v>1</v>
      </c>
      <c r="AK1201">
        <v>1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29.3</v>
      </c>
      <c r="AU1201" t="s">
        <v>3</v>
      </c>
      <c r="AV1201">
        <v>0</v>
      </c>
      <c r="AW1201">
        <v>2</v>
      </c>
      <c r="AX1201">
        <v>53554235</v>
      </c>
      <c r="AY1201">
        <v>1</v>
      </c>
      <c r="AZ1201">
        <v>0</v>
      </c>
      <c r="BA1201">
        <v>1103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Y1201*Source!I697</f>
        <v>5.0981999999999994</v>
      </c>
      <c r="CY1201">
        <f t="shared" si="217"/>
        <v>394.19</v>
      </c>
      <c r="CZ1201">
        <f t="shared" si="218"/>
        <v>64.2</v>
      </c>
      <c r="DA1201">
        <f t="shared" si="219"/>
        <v>6.14</v>
      </c>
      <c r="DB1201">
        <f t="shared" si="220"/>
        <v>1881.06</v>
      </c>
      <c r="DC1201">
        <f t="shared" si="221"/>
        <v>0</v>
      </c>
    </row>
    <row r="1202" spans="1:107" x14ac:dyDescent="0.2">
      <c r="A1202">
        <f>ROW(Source!A697)</f>
        <v>697</v>
      </c>
      <c r="B1202">
        <v>53551707</v>
      </c>
      <c r="C1202">
        <v>53554210</v>
      </c>
      <c r="D1202">
        <v>29114423</v>
      </c>
      <c r="E1202">
        <v>1</v>
      </c>
      <c r="F1202">
        <v>1</v>
      </c>
      <c r="G1202">
        <v>1</v>
      </c>
      <c r="H1202">
        <v>3</v>
      </c>
      <c r="I1202" t="s">
        <v>1882</v>
      </c>
      <c r="J1202" t="s">
        <v>1883</v>
      </c>
      <c r="K1202" t="s">
        <v>1884</v>
      </c>
      <c r="L1202">
        <v>1358</v>
      </c>
      <c r="N1202">
        <v>1010</v>
      </c>
      <c r="O1202" t="s">
        <v>1180</v>
      </c>
      <c r="P1202" t="s">
        <v>1180</v>
      </c>
      <c r="Q1202">
        <v>10</v>
      </c>
      <c r="W1202">
        <v>0</v>
      </c>
      <c r="X1202">
        <v>-1457531913</v>
      </c>
      <c r="Y1202">
        <v>65.2</v>
      </c>
      <c r="AA1202">
        <v>44.33</v>
      </c>
      <c r="AB1202">
        <v>0</v>
      </c>
      <c r="AC1202">
        <v>0</v>
      </c>
      <c r="AD1202">
        <v>0</v>
      </c>
      <c r="AE1202">
        <v>7.22</v>
      </c>
      <c r="AF1202">
        <v>0</v>
      </c>
      <c r="AG1202">
        <v>0</v>
      </c>
      <c r="AH1202">
        <v>0</v>
      </c>
      <c r="AI1202">
        <v>6.14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65.2</v>
      </c>
      <c r="AU1202" t="s">
        <v>3</v>
      </c>
      <c r="AV1202">
        <v>0</v>
      </c>
      <c r="AW1202">
        <v>2</v>
      </c>
      <c r="AX1202">
        <v>53554236</v>
      </c>
      <c r="AY1202">
        <v>1</v>
      </c>
      <c r="AZ1202">
        <v>0</v>
      </c>
      <c r="BA1202">
        <v>1104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Y1202*Source!I697</f>
        <v>11.344799999999999</v>
      </c>
      <c r="CY1202">
        <f t="shared" si="217"/>
        <v>44.33</v>
      </c>
      <c r="CZ1202">
        <f t="shared" si="218"/>
        <v>7.22</v>
      </c>
      <c r="DA1202">
        <f t="shared" si="219"/>
        <v>6.14</v>
      </c>
      <c r="DB1202">
        <f t="shared" si="220"/>
        <v>470.74</v>
      </c>
      <c r="DC1202">
        <f t="shared" si="221"/>
        <v>0</v>
      </c>
    </row>
    <row r="1203" spans="1:107" x14ac:dyDescent="0.2">
      <c r="A1203">
        <f>ROW(Source!A697)</f>
        <v>697</v>
      </c>
      <c r="B1203">
        <v>53551707</v>
      </c>
      <c r="C1203">
        <v>53554210</v>
      </c>
      <c r="D1203">
        <v>29115197</v>
      </c>
      <c r="E1203">
        <v>1</v>
      </c>
      <c r="F1203">
        <v>1</v>
      </c>
      <c r="G1203">
        <v>1</v>
      </c>
      <c r="H1203">
        <v>3</v>
      </c>
      <c r="I1203" t="s">
        <v>1885</v>
      </c>
      <c r="J1203" t="s">
        <v>1886</v>
      </c>
      <c r="K1203" t="s">
        <v>1887</v>
      </c>
      <c r="L1203">
        <v>1355</v>
      </c>
      <c r="N1203">
        <v>1010</v>
      </c>
      <c r="O1203" t="s">
        <v>894</v>
      </c>
      <c r="P1203" t="s">
        <v>894</v>
      </c>
      <c r="Q1203">
        <v>100</v>
      </c>
      <c r="W1203">
        <v>0</v>
      </c>
      <c r="X1203">
        <v>-619439245</v>
      </c>
      <c r="Y1203">
        <v>8</v>
      </c>
      <c r="AA1203">
        <v>307</v>
      </c>
      <c r="AB1203">
        <v>0</v>
      </c>
      <c r="AC1203">
        <v>0</v>
      </c>
      <c r="AD1203">
        <v>0</v>
      </c>
      <c r="AE1203">
        <v>50</v>
      </c>
      <c r="AF1203">
        <v>0</v>
      </c>
      <c r="AG1203">
        <v>0</v>
      </c>
      <c r="AH1203">
        <v>0</v>
      </c>
      <c r="AI1203">
        <v>6.14</v>
      </c>
      <c r="AJ1203">
        <v>1</v>
      </c>
      <c r="AK1203">
        <v>1</v>
      </c>
      <c r="AL1203">
        <v>1</v>
      </c>
      <c r="AN1203">
        <v>0</v>
      </c>
      <c r="AO1203">
        <v>1</v>
      </c>
      <c r="AP1203">
        <v>0</v>
      </c>
      <c r="AQ1203">
        <v>0</v>
      </c>
      <c r="AR1203">
        <v>0</v>
      </c>
      <c r="AS1203" t="s">
        <v>3</v>
      </c>
      <c r="AT1203">
        <v>8</v>
      </c>
      <c r="AU1203" t="s">
        <v>3</v>
      </c>
      <c r="AV1203">
        <v>0</v>
      </c>
      <c r="AW1203">
        <v>2</v>
      </c>
      <c r="AX1203">
        <v>53554237</v>
      </c>
      <c r="AY1203">
        <v>1</v>
      </c>
      <c r="AZ1203">
        <v>0</v>
      </c>
      <c r="BA1203">
        <v>1105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Y1203*Source!I697</f>
        <v>1.3919999999999999</v>
      </c>
      <c r="CY1203">
        <f t="shared" si="217"/>
        <v>307</v>
      </c>
      <c r="CZ1203">
        <f t="shared" si="218"/>
        <v>50</v>
      </c>
      <c r="DA1203">
        <f t="shared" si="219"/>
        <v>6.14</v>
      </c>
      <c r="DB1203">
        <f t="shared" si="220"/>
        <v>400</v>
      </c>
      <c r="DC1203">
        <f t="shared" si="221"/>
        <v>0</v>
      </c>
    </row>
    <row r="1204" spans="1:107" x14ac:dyDescent="0.2">
      <c r="A1204">
        <f>ROW(Source!A697)</f>
        <v>697</v>
      </c>
      <c r="B1204">
        <v>53551707</v>
      </c>
      <c r="C1204">
        <v>53554210</v>
      </c>
      <c r="D1204">
        <v>29130491</v>
      </c>
      <c r="E1204">
        <v>1</v>
      </c>
      <c r="F1204">
        <v>1</v>
      </c>
      <c r="G1204">
        <v>1</v>
      </c>
      <c r="H1204">
        <v>3</v>
      </c>
      <c r="I1204" t="s">
        <v>747</v>
      </c>
      <c r="J1204" t="s">
        <v>749</v>
      </c>
      <c r="K1204" t="s">
        <v>748</v>
      </c>
      <c r="L1204">
        <v>1327</v>
      </c>
      <c r="N1204">
        <v>1005</v>
      </c>
      <c r="O1204" t="s">
        <v>128</v>
      </c>
      <c r="P1204" t="s">
        <v>128</v>
      </c>
      <c r="Q1204">
        <v>1</v>
      </c>
      <c r="W1204">
        <v>1</v>
      </c>
      <c r="X1204">
        <v>-1462626660</v>
      </c>
      <c r="Y1204">
        <v>-100</v>
      </c>
      <c r="AA1204">
        <v>9647.16</v>
      </c>
      <c r="AB1204">
        <v>0</v>
      </c>
      <c r="AC1204">
        <v>0</v>
      </c>
      <c r="AD1204">
        <v>0</v>
      </c>
      <c r="AE1204">
        <v>1533.73</v>
      </c>
      <c r="AF1204">
        <v>0</v>
      </c>
      <c r="AG1204">
        <v>0</v>
      </c>
      <c r="AH1204">
        <v>0</v>
      </c>
      <c r="AI1204">
        <v>6.29</v>
      </c>
      <c r="AJ1204">
        <v>1</v>
      </c>
      <c r="AK1204">
        <v>1</v>
      </c>
      <c r="AL1204">
        <v>1</v>
      </c>
      <c r="AN1204">
        <v>0</v>
      </c>
      <c r="AO1204">
        <v>1</v>
      </c>
      <c r="AP1204">
        <v>0</v>
      </c>
      <c r="AQ1204">
        <v>0</v>
      </c>
      <c r="AR1204">
        <v>0</v>
      </c>
      <c r="AS1204" t="s">
        <v>3</v>
      </c>
      <c r="AT1204">
        <v>-100</v>
      </c>
      <c r="AU1204" t="s">
        <v>3</v>
      </c>
      <c r="AV1204">
        <v>0</v>
      </c>
      <c r="AW1204">
        <v>2</v>
      </c>
      <c r="AX1204">
        <v>53554238</v>
      </c>
      <c r="AY1204">
        <v>1</v>
      </c>
      <c r="AZ1204">
        <v>6144</v>
      </c>
      <c r="BA1204">
        <v>1106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Y1204*Source!I697</f>
        <v>-17.399999999999999</v>
      </c>
      <c r="CY1204">
        <f t="shared" si="217"/>
        <v>9647.16</v>
      </c>
      <c r="CZ1204">
        <f t="shared" si="218"/>
        <v>1533.73</v>
      </c>
      <c r="DA1204">
        <f t="shared" si="219"/>
        <v>6.29</v>
      </c>
      <c r="DB1204">
        <f t="shared" si="220"/>
        <v>-153373</v>
      </c>
      <c r="DC1204">
        <f t="shared" si="221"/>
        <v>0</v>
      </c>
    </row>
    <row r="1205" spans="1:107" x14ac:dyDescent="0.2">
      <c r="A1205">
        <f>ROW(Source!A697)</f>
        <v>697</v>
      </c>
      <c r="B1205">
        <v>53551707</v>
      </c>
      <c r="C1205">
        <v>53554210</v>
      </c>
      <c r="D1205">
        <v>29130503</v>
      </c>
      <c r="E1205">
        <v>1</v>
      </c>
      <c r="F1205">
        <v>1</v>
      </c>
      <c r="G1205">
        <v>1</v>
      </c>
      <c r="H1205">
        <v>3</v>
      </c>
      <c r="I1205" t="s">
        <v>751</v>
      </c>
      <c r="J1205" t="s">
        <v>753</v>
      </c>
      <c r="K1205" t="s">
        <v>752</v>
      </c>
      <c r="L1205">
        <v>1327</v>
      </c>
      <c r="N1205">
        <v>1005</v>
      </c>
      <c r="O1205" t="s">
        <v>128</v>
      </c>
      <c r="P1205" t="s">
        <v>128</v>
      </c>
      <c r="Q1205">
        <v>1</v>
      </c>
      <c r="W1205">
        <v>0</v>
      </c>
      <c r="X1205">
        <v>1019037866</v>
      </c>
      <c r="Y1205">
        <v>100</v>
      </c>
      <c r="AA1205">
        <v>14872.49</v>
      </c>
      <c r="AB1205">
        <v>0</v>
      </c>
      <c r="AC1205">
        <v>0</v>
      </c>
      <c r="AD1205">
        <v>0</v>
      </c>
      <c r="AE1205">
        <v>2422.23</v>
      </c>
      <c r="AF1205">
        <v>0</v>
      </c>
      <c r="AG1205">
        <v>0</v>
      </c>
      <c r="AH1205">
        <v>0</v>
      </c>
      <c r="AI1205">
        <v>6.14</v>
      </c>
      <c r="AJ1205">
        <v>1</v>
      </c>
      <c r="AK1205">
        <v>1</v>
      </c>
      <c r="AL1205">
        <v>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 t="s">
        <v>3</v>
      </c>
      <c r="AT1205">
        <v>100</v>
      </c>
      <c r="AU1205" t="s">
        <v>3</v>
      </c>
      <c r="AV1205">
        <v>0</v>
      </c>
      <c r="AW1205">
        <v>1</v>
      </c>
      <c r="AX1205">
        <v>-1</v>
      </c>
      <c r="AY1205">
        <v>0</v>
      </c>
      <c r="AZ1205">
        <v>0</v>
      </c>
      <c r="BA1205" t="s">
        <v>3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Y1205*Source!I697</f>
        <v>17.399999999999999</v>
      </c>
      <c r="CY1205">
        <f t="shared" si="217"/>
        <v>14872.49</v>
      </c>
      <c r="CZ1205">
        <f t="shared" si="218"/>
        <v>2422.23</v>
      </c>
      <c r="DA1205">
        <f t="shared" si="219"/>
        <v>6.14</v>
      </c>
      <c r="DB1205">
        <f t="shared" si="220"/>
        <v>242223</v>
      </c>
      <c r="DC1205">
        <f t="shared" si="221"/>
        <v>0</v>
      </c>
    </row>
    <row r="1206" spans="1:107" x14ac:dyDescent="0.2">
      <c r="A1206">
        <f>ROW(Source!A697)</f>
        <v>697</v>
      </c>
      <c r="B1206">
        <v>53551707</v>
      </c>
      <c r="C1206">
        <v>53554210</v>
      </c>
      <c r="D1206">
        <v>53225267</v>
      </c>
      <c r="E1206">
        <v>1</v>
      </c>
      <c r="F1206">
        <v>1</v>
      </c>
      <c r="G1206">
        <v>1</v>
      </c>
      <c r="H1206">
        <v>3</v>
      </c>
      <c r="I1206" t="s">
        <v>222</v>
      </c>
      <c r="J1206" t="s">
        <v>224</v>
      </c>
      <c r="K1206" t="s">
        <v>223</v>
      </c>
      <c r="L1206">
        <v>1354</v>
      </c>
      <c r="N1206">
        <v>1010</v>
      </c>
      <c r="O1206" t="s">
        <v>160</v>
      </c>
      <c r="P1206" t="s">
        <v>160</v>
      </c>
      <c r="Q1206">
        <v>1</v>
      </c>
      <c r="W1206">
        <v>0</v>
      </c>
      <c r="X1206">
        <v>-2066279378</v>
      </c>
      <c r="Y1206">
        <v>68.965517000000006</v>
      </c>
      <c r="AA1206">
        <v>9501.98</v>
      </c>
      <c r="AB1206">
        <v>0</v>
      </c>
      <c r="AC1206">
        <v>0</v>
      </c>
      <c r="AD1206">
        <v>0</v>
      </c>
      <c r="AE1206">
        <v>9501.98</v>
      </c>
      <c r="AF1206">
        <v>0</v>
      </c>
      <c r="AG1206">
        <v>0</v>
      </c>
      <c r="AH1206">
        <v>0</v>
      </c>
      <c r="AI1206">
        <v>6.14</v>
      </c>
      <c r="AJ1206">
        <v>1</v>
      </c>
      <c r="AK1206">
        <v>1</v>
      </c>
      <c r="AL1206">
        <v>1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 t="s">
        <v>3</v>
      </c>
      <c r="AT1206">
        <v>68.965517000000006</v>
      </c>
      <c r="AU1206" t="s">
        <v>3</v>
      </c>
      <c r="AV1206">
        <v>0</v>
      </c>
      <c r="AW1206">
        <v>1</v>
      </c>
      <c r="AX1206">
        <v>-1</v>
      </c>
      <c r="AY1206">
        <v>0</v>
      </c>
      <c r="AZ1206">
        <v>0</v>
      </c>
      <c r="BA1206" t="s">
        <v>3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Y1206*Source!I697</f>
        <v>11.999999958</v>
      </c>
      <c r="CY1206">
        <f t="shared" si="217"/>
        <v>9501.98</v>
      </c>
      <c r="CZ1206">
        <f t="shared" si="218"/>
        <v>9501.98</v>
      </c>
      <c r="DA1206">
        <f t="shared" si="219"/>
        <v>6.14</v>
      </c>
      <c r="DB1206">
        <f t="shared" si="220"/>
        <v>655308.96</v>
      </c>
      <c r="DC1206">
        <f t="shared" si="221"/>
        <v>0</v>
      </c>
    </row>
    <row r="1207" spans="1:107" x14ac:dyDescent="0.2">
      <c r="A1207">
        <f>ROW(Source!A704)</f>
        <v>704</v>
      </c>
      <c r="B1207">
        <v>53551706</v>
      </c>
      <c r="C1207">
        <v>53554242</v>
      </c>
      <c r="D1207">
        <v>18406785</v>
      </c>
      <c r="E1207">
        <v>1</v>
      </c>
      <c r="F1207">
        <v>1</v>
      </c>
      <c r="G1207">
        <v>1</v>
      </c>
      <c r="H1207">
        <v>1</v>
      </c>
      <c r="I1207" t="s">
        <v>1621</v>
      </c>
      <c r="J1207" t="s">
        <v>3</v>
      </c>
      <c r="K1207" t="s">
        <v>1622</v>
      </c>
      <c r="L1207">
        <v>1369</v>
      </c>
      <c r="N1207">
        <v>1013</v>
      </c>
      <c r="O1207" t="s">
        <v>1486</v>
      </c>
      <c r="P1207" t="s">
        <v>1486</v>
      </c>
      <c r="Q1207">
        <v>1</v>
      </c>
      <c r="W1207">
        <v>0</v>
      </c>
      <c r="X1207">
        <v>645971194</v>
      </c>
      <c r="Y1207">
        <v>265.82249999999993</v>
      </c>
      <c r="AA1207">
        <v>0</v>
      </c>
      <c r="AB1207">
        <v>0</v>
      </c>
      <c r="AC1207">
        <v>0</v>
      </c>
      <c r="AD1207">
        <v>312.23</v>
      </c>
      <c r="AE1207">
        <v>0</v>
      </c>
      <c r="AF1207">
        <v>0</v>
      </c>
      <c r="AG1207">
        <v>0</v>
      </c>
      <c r="AH1207">
        <v>312.23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1</v>
      </c>
      <c r="AQ1207">
        <v>0</v>
      </c>
      <c r="AR1207">
        <v>0</v>
      </c>
      <c r="AS1207" t="s">
        <v>3</v>
      </c>
      <c r="AT1207">
        <v>201</v>
      </c>
      <c r="AU1207" t="s">
        <v>62</v>
      </c>
      <c r="AV1207">
        <v>1</v>
      </c>
      <c r="AW1207">
        <v>2</v>
      </c>
      <c r="AX1207">
        <v>53554258</v>
      </c>
      <c r="AY1207">
        <v>2</v>
      </c>
      <c r="AZ1207">
        <v>137216</v>
      </c>
      <c r="BA1207">
        <v>1107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Y1207*Source!I704</f>
        <v>9.5696099999999973</v>
      </c>
      <c r="CY1207">
        <f>AD1207</f>
        <v>312.23</v>
      </c>
      <c r="CZ1207">
        <f>AH1207</f>
        <v>312.23</v>
      </c>
      <c r="DA1207">
        <f>AL1207</f>
        <v>1</v>
      </c>
      <c r="DB1207">
        <f>ROUND((ROUND(AT1207*CZ1207,2)*ROUND((1.15*1.15),7)),2)</f>
        <v>82997.759999999995</v>
      </c>
      <c r="DC1207">
        <f>ROUND((ROUND(AT1207*AG1207,2)*ROUND((1.15*1.15),7)),2)</f>
        <v>0</v>
      </c>
    </row>
    <row r="1208" spans="1:107" x14ac:dyDescent="0.2">
      <c r="A1208">
        <f>ROW(Source!A704)</f>
        <v>704</v>
      </c>
      <c r="B1208">
        <v>53551706</v>
      </c>
      <c r="C1208">
        <v>53554242</v>
      </c>
      <c r="D1208">
        <v>121548</v>
      </c>
      <c r="E1208">
        <v>1</v>
      </c>
      <c r="F1208">
        <v>1</v>
      </c>
      <c r="G1208">
        <v>1</v>
      </c>
      <c r="H1208">
        <v>1</v>
      </c>
      <c r="I1208" t="s">
        <v>31</v>
      </c>
      <c r="J1208" t="s">
        <v>3</v>
      </c>
      <c r="K1208" t="s">
        <v>1489</v>
      </c>
      <c r="L1208">
        <v>608254</v>
      </c>
      <c r="N1208">
        <v>1013</v>
      </c>
      <c r="O1208" t="s">
        <v>1490</v>
      </c>
      <c r="P1208" t="s">
        <v>1490</v>
      </c>
      <c r="Q1208">
        <v>1</v>
      </c>
      <c r="W1208">
        <v>0</v>
      </c>
      <c r="X1208">
        <v>-185737400</v>
      </c>
      <c r="Y1208">
        <v>1.5093749999999999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1</v>
      </c>
      <c r="AQ1208">
        <v>0</v>
      </c>
      <c r="AR1208">
        <v>0</v>
      </c>
      <c r="AS1208" t="s">
        <v>3</v>
      </c>
      <c r="AT1208">
        <v>1.05</v>
      </c>
      <c r="AU1208" t="s">
        <v>61</v>
      </c>
      <c r="AV1208">
        <v>2</v>
      </c>
      <c r="AW1208">
        <v>2</v>
      </c>
      <c r="AX1208">
        <v>53554259</v>
      </c>
      <c r="AY1208">
        <v>1</v>
      </c>
      <c r="AZ1208">
        <v>6144</v>
      </c>
      <c r="BA1208">
        <v>1108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Y1208*Source!I704</f>
        <v>5.433749999999999E-2</v>
      </c>
      <c r="CY1208">
        <f>AD1208</f>
        <v>0</v>
      </c>
      <c r="CZ1208">
        <f>AH1208</f>
        <v>0</v>
      </c>
      <c r="DA1208">
        <f>AL1208</f>
        <v>1</v>
      </c>
      <c r="DB1208">
        <f>ROUND((ROUND(AT1208*CZ1208,2)*ROUND((1.25*1.15),7)),2)</f>
        <v>0</v>
      </c>
      <c r="DC1208">
        <f>ROUND((ROUND(AT1208*AG1208,2)*ROUND((1.25*1.15),7)),2)</f>
        <v>0</v>
      </c>
    </row>
    <row r="1209" spans="1:107" x14ac:dyDescent="0.2">
      <c r="A1209">
        <f>ROW(Source!A704)</f>
        <v>704</v>
      </c>
      <c r="B1209">
        <v>53551706</v>
      </c>
      <c r="C1209">
        <v>53554242</v>
      </c>
      <c r="D1209">
        <v>29172556</v>
      </c>
      <c r="E1209">
        <v>1</v>
      </c>
      <c r="F1209">
        <v>1</v>
      </c>
      <c r="G1209">
        <v>1</v>
      </c>
      <c r="H1209">
        <v>2</v>
      </c>
      <c r="I1209" t="s">
        <v>1647</v>
      </c>
      <c r="J1209" t="s">
        <v>1667</v>
      </c>
      <c r="K1209" t="s">
        <v>1649</v>
      </c>
      <c r="L1209">
        <v>1368</v>
      </c>
      <c r="N1209">
        <v>1011</v>
      </c>
      <c r="O1209" t="s">
        <v>1494</v>
      </c>
      <c r="P1209" t="s">
        <v>1494</v>
      </c>
      <c r="Q1209">
        <v>1</v>
      </c>
      <c r="W1209">
        <v>0</v>
      </c>
      <c r="X1209">
        <v>344519037</v>
      </c>
      <c r="Y1209">
        <v>1.5093749999999999</v>
      </c>
      <c r="AA1209">
        <v>0</v>
      </c>
      <c r="AB1209">
        <v>31.26</v>
      </c>
      <c r="AC1209">
        <v>13.5</v>
      </c>
      <c r="AD1209">
        <v>0</v>
      </c>
      <c r="AE1209">
        <v>0</v>
      </c>
      <c r="AF1209">
        <v>31.26</v>
      </c>
      <c r="AG1209">
        <v>13.5</v>
      </c>
      <c r="AH1209">
        <v>0</v>
      </c>
      <c r="AI1209">
        <v>1</v>
      </c>
      <c r="AJ1209">
        <v>1</v>
      </c>
      <c r="AK1209">
        <v>1</v>
      </c>
      <c r="AL1209">
        <v>1</v>
      </c>
      <c r="AN1209">
        <v>0</v>
      </c>
      <c r="AO1209">
        <v>1</v>
      </c>
      <c r="AP1209">
        <v>1</v>
      </c>
      <c r="AQ1209">
        <v>0</v>
      </c>
      <c r="AR1209">
        <v>0</v>
      </c>
      <c r="AS1209" t="s">
        <v>3</v>
      </c>
      <c r="AT1209">
        <v>1.05</v>
      </c>
      <c r="AU1209" t="s">
        <v>61</v>
      </c>
      <c r="AV1209">
        <v>0</v>
      </c>
      <c r="AW1209">
        <v>2</v>
      </c>
      <c r="AX1209">
        <v>53554260</v>
      </c>
      <c r="AY1209">
        <v>1</v>
      </c>
      <c r="AZ1209">
        <v>6144</v>
      </c>
      <c r="BA1209">
        <v>1109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Y1209*Source!I704</f>
        <v>5.433749999999999E-2</v>
      </c>
      <c r="CY1209">
        <f>AB1209</f>
        <v>31.26</v>
      </c>
      <c r="CZ1209">
        <f>AF1209</f>
        <v>31.26</v>
      </c>
      <c r="DA1209">
        <f>AJ1209</f>
        <v>1</v>
      </c>
      <c r="DB1209">
        <f>ROUND((ROUND(AT1209*CZ1209,2)*ROUND((1.25*1.15),7)),2)</f>
        <v>47.18</v>
      </c>
      <c r="DC1209">
        <f>ROUND((ROUND(AT1209*AG1209,2)*ROUND((1.25*1.15),7)),2)</f>
        <v>20.38</v>
      </c>
    </row>
    <row r="1210" spans="1:107" x14ac:dyDescent="0.2">
      <c r="A1210">
        <f>ROW(Source!A704)</f>
        <v>704</v>
      </c>
      <c r="B1210">
        <v>53551706</v>
      </c>
      <c r="C1210">
        <v>53554242</v>
      </c>
      <c r="D1210">
        <v>29173472</v>
      </c>
      <c r="E1210">
        <v>1</v>
      </c>
      <c r="F1210">
        <v>1</v>
      </c>
      <c r="G1210">
        <v>1</v>
      </c>
      <c r="H1210">
        <v>2</v>
      </c>
      <c r="I1210" t="s">
        <v>1757</v>
      </c>
      <c r="J1210" t="s">
        <v>1758</v>
      </c>
      <c r="K1210" t="s">
        <v>1759</v>
      </c>
      <c r="L1210">
        <v>1368</v>
      </c>
      <c r="N1210">
        <v>1011</v>
      </c>
      <c r="O1210" t="s">
        <v>1494</v>
      </c>
      <c r="P1210" t="s">
        <v>1494</v>
      </c>
      <c r="Q1210">
        <v>1</v>
      </c>
      <c r="W1210">
        <v>0</v>
      </c>
      <c r="X1210">
        <v>-1937814132</v>
      </c>
      <c r="Y1210">
        <v>30.058124999999997</v>
      </c>
      <c r="AA1210">
        <v>0</v>
      </c>
      <c r="AB1210">
        <v>3</v>
      </c>
      <c r="AC1210">
        <v>0</v>
      </c>
      <c r="AD1210">
        <v>0</v>
      </c>
      <c r="AE1210">
        <v>0</v>
      </c>
      <c r="AF1210">
        <v>3</v>
      </c>
      <c r="AG1210">
        <v>0</v>
      </c>
      <c r="AH1210">
        <v>0</v>
      </c>
      <c r="AI1210">
        <v>1</v>
      </c>
      <c r="AJ1210">
        <v>1</v>
      </c>
      <c r="AK1210">
        <v>1</v>
      </c>
      <c r="AL1210">
        <v>1</v>
      </c>
      <c r="AN1210">
        <v>0</v>
      </c>
      <c r="AO1210">
        <v>1</v>
      </c>
      <c r="AP1210">
        <v>1</v>
      </c>
      <c r="AQ1210">
        <v>0</v>
      </c>
      <c r="AR1210">
        <v>0</v>
      </c>
      <c r="AS1210" t="s">
        <v>3</v>
      </c>
      <c r="AT1210">
        <v>20.91</v>
      </c>
      <c r="AU1210" t="s">
        <v>61</v>
      </c>
      <c r="AV1210">
        <v>0</v>
      </c>
      <c r="AW1210">
        <v>2</v>
      </c>
      <c r="AX1210">
        <v>53554261</v>
      </c>
      <c r="AY1210">
        <v>1</v>
      </c>
      <c r="AZ1210">
        <v>6144</v>
      </c>
      <c r="BA1210">
        <v>1110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Y1210*Source!I704</f>
        <v>1.0820924999999999</v>
      </c>
      <c r="CY1210">
        <f>AB1210</f>
        <v>3</v>
      </c>
      <c r="CZ1210">
        <f>AF1210</f>
        <v>3</v>
      </c>
      <c r="DA1210">
        <f>AJ1210</f>
        <v>1</v>
      </c>
      <c r="DB1210">
        <f>ROUND((ROUND(AT1210*CZ1210,2)*ROUND((1.25*1.15),7)),2)</f>
        <v>90.17</v>
      </c>
      <c r="DC1210">
        <f>ROUND((ROUND(AT1210*AG1210,2)*ROUND((1.25*1.15),7)),2)</f>
        <v>0</v>
      </c>
    </row>
    <row r="1211" spans="1:107" x14ac:dyDescent="0.2">
      <c r="A1211">
        <f>ROW(Source!A704)</f>
        <v>704</v>
      </c>
      <c r="B1211">
        <v>53551706</v>
      </c>
      <c r="C1211">
        <v>53554242</v>
      </c>
      <c r="D1211">
        <v>29174580</v>
      </c>
      <c r="E1211">
        <v>1</v>
      </c>
      <c r="F1211">
        <v>1</v>
      </c>
      <c r="G1211">
        <v>1</v>
      </c>
      <c r="H1211">
        <v>2</v>
      </c>
      <c r="I1211" t="s">
        <v>1661</v>
      </c>
      <c r="J1211" t="s">
        <v>1662</v>
      </c>
      <c r="K1211" t="s">
        <v>1663</v>
      </c>
      <c r="L1211">
        <v>1368</v>
      </c>
      <c r="N1211">
        <v>1011</v>
      </c>
      <c r="O1211" t="s">
        <v>1494</v>
      </c>
      <c r="P1211" t="s">
        <v>1494</v>
      </c>
      <c r="Q1211">
        <v>1</v>
      </c>
      <c r="W1211">
        <v>0</v>
      </c>
      <c r="X1211">
        <v>-991672839</v>
      </c>
      <c r="Y1211">
        <v>46.301875000000003</v>
      </c>
      <c r="AA1211">
        <v>0</v>
      </c>
      <c r="AB1211">
        <v>2.08</v>
      </c>
      <c r="AC1211">
        <v>0</v>
      </c>
      <c r="AD1211">
        <v>0</v>
      </c>
      <c r="AE1211">
        <v>0</v>
      </c>
      <c r="AF1211">
        <v>2.08</v>
      </c>
      <c r="AG1211">
        <v>0</v>
      </c>
      <c r="AH1211">
        <v>0</v>
      </c>
      <c r="AI1211">
        <v>1</v>
      </c>
      <c r="AJ1211">
        <v>1</v>
      </c>
      <c r="AK1211">
        <v>1</v>
      </c>
      <c r="AL1211">
        <v>1</v>
      </c>
      <c r="AN1211">
        <v>0</v>
      </c>
      <c r="AO1211">
        <v>1</v>
      </c>
      <c r="AP1211">
        <v>1</v>
      </c>
      <c r="AQ1211">
        <v>0</v>
      </c>
      <c r="AR1211">
        <v>0</v>
      </c>
      <c r="AS1211" t="s">
        <v>3</v>
      </c>
      <c r="AT1211">
        <v>32.21</v>
      </c>
      <c r="AU1211" t="s">
        <v>61</v>
      </c>
      <c r="AV1211">
        <v>0</v>
      </c>
      <c r="AW1211">
        <v>2</v>
      </c>
      <c r="AX1211">
        <v>53554262</v>
      </c>
      <c r="AY1211">
        <v>1</v>
      </c>
      <c r="AZ1211">
        <v>6144</v>
      </c>
      <c r="BA1211">
        <v>1111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Y1211*Source!I704</f>
        <v>1.6668674999999999</v>
      </c>
      <c r="CY1211">
        <f>AB1211</f>
        <v>2.08</v>
      </c>
      <c r="CZ1211">
        <f>AF1211</f>
        <v>2.08</v>
      </c>
      <c r="DA1211">
        <f>AJ1211</f>
        <v>1</v>
      </c>
      <c r="DB1211">
        <f>ROUND((ROUND(AT1211*CZ1211,2)*ROUND((1.25*1.15),7)),2)</f>
        <v>96.31</v>
      </c>
      <c r="DC1211">
        <f>ROUND((ROUND(AT1211*AG1211,2)*ROUND((1.25*1.15),7)),2)</f>
        <v>0</v>
      </c>
    </row>
    <row r="1212" spans="1:107" x14ac:dyDescent="0.2">
      <c r="A1212">
        <f>ROW(Source!A704)</f>
        <v>704</v>
      </c>
      <c r="B1212">
        <v>53551706</v>
      </c>
      <c r="C1212">
        <v>53554242</v>
      </c>
      <c r="D1212">
        <v>29174913</v>
      </c>
      <c r="E1212">
        <v>1</v>
      </c>
      <c r="F1212">
        <v>1</v>
      </c>
      <c r="G1212">
        <v>1</v>
      </c>
      <c r="H1212">
        <v>2</v>
      </c>
      <c r="I1212" t="s">
        <v>1513</v>
      </c>
      <c r="J1212" t="s">
        <v>1514</v>
      </c>
      <c r="K1212" t="s">
        <v>1515</v>
      </c>
      <c r="L1212">
        <v>1368</v>
      </c>
      <c r="N1212">
        <v>1011</v>
      </c>
      <c r="O1212" t="s">
        <v>1494</v>
      </c>
      <c r="P1212" t="s">
        <v>1494</v>
      </c>
      <c r="Q1212">
        <v>1</v>
      </c>
      <c r="W1212">
        <v>0</v>
      </c>
      <c r="X1212">
        <v>1230759911</v>
      </c>
      <c r="Y1212">
        <v>5.1318749999999991</v>
      </c>
      <c r="AA1212">
        <v>0</v>
      </c>
      <c r="AB1212">
        <v>87.17</v>
      </c>
      <c r="AC1212">
        <v>11.6</v>
      </c>
      <c r="AD1212">
        <v>0</v>
      </c>
      <c r="AE1212">
        <v>0</v>
      </c>
      <c r="AF1212">
        <v>87.17</v>
      </c>
      <c r="AG1212">
        <v>11.6</v>
      </c>
      <c r="AH1212">
        <v>0</v>
      </c>
      <c r="AI1212">
        <v>1</v>
      </c>
      <c r="AJ1212">
        <v>1</v>
      </c>
      <c r="AK1212">
        <v>1</v>
      </c>
      <c r="AL1212">
        <v>1</v>
      </c>
      <c r="AN1212">
        <v>0</v>
      </c>
      <c r="AO1212">
        <v>1</v>
      </c>
      <c r="AP1212">
        <v>1</v>
      </c>
      <c r="AQ1212">
        <v>0</v>
      </c>
      <c r="AR1212">
        <v>0</v>
      </c>
      <c r="AS1212" t="s">
        <v>3</v>
      </c>
      <c r="AT1212">
        <v>3.57</v>
      </c>
      <c r="AU1212" t="s">
        <v>61</v>
      </c>
      <c r="AV1212">
        <v>0</v>
      </c>
      <c r="AW1212">
        <v>2</v>
      </c>
      <c r="AX1212">
        <v>53554263</v>
      </c>
      <c r="AY1212">
        <v>1</v>
      </c>
      <c r="AZ1212">
        <v>6144</v>
      </c>
      <c r="BA1212">
        <v>1112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Y1212*Source!I704</f>
        <v>0.18474749999999995</v>
      </c>
      <c r="CY1212">
        <f>AB1212</f>
        <v>87.17</v>
      </c>
      <c r="CZ1212">
        <f>AF1212</f>
        <v>87.17</v>
      </c>
      <c r="DA1212">
        <f>AJ1212</f>
        <v>1</v>
      </c>
      <c r="DB1212">
        <f>ROUND((ROUND(AT1212*CZ1212,2)*ROUND((1.25*1.15),7)),2)</f>
        <v>447.35</v>
      </c>
      <c r="DC1212">
        <f>ROUND((ROUND(AT1212*AG1212,2)*ROUND((1.25*1.15),7)),2)</f>
        <v>59.53</v>
      </c>
    </row>
    <row r="1213" spans="1:107" x14ac:dyDescent="0.2">
      <c r="A1213">
        <f>ROW(Source!A704)</f>
        <v>704</v>
      </c>
      <c r="B1213">
        <v>53551706</v>
      </c>
      <c r="C1213">
        <v>53554242</v>
      </c>
      <c r="D1213">
        <v>29110827</v>
      </c>
      <c r="E1213">
        <v>1</v>
      </c>
      <c r="F1213">
        <v>1</v>
      </c>
      <c r="G1213">
        <v>1</v>
      </c>
      <c r="H1213">
        <v>3</v>
      </c>
      <c r="I1213" t="s">
        <v>1870</v>
      </c>
      <c r="J1213" t="s">
        <v>1871</v>
      </c>
      <c r="K1213" t="s">
        <v>1872</v>
      </c>
      <c r="L1213">
        <v>1301</v>
      </c>
      <c r="N1213">
        <v>1003</v>
      </c>
      <c r="O1213" t="s">
        <v>185</v>
      </c>
      <c r="P1213" t="s">
        <v>185</v>
      </c>
      <c r="Q1213">
        <v>1</v>
      </c>
      <c r="W1213">
        <v>0</v>
      </c>
      <c r="X1213">
        <v>-115581563</v>
      </c>
      <c r="Y1213">
        <v>402</v>
      </c>
      <c r="AA1213">
        <v>6.4</v>
      </c>
      <c r="AB1213">
        <v>0</v>
      </c>
      <c r="AC1213">
        <v>0</v>
      </c>
      <c r="AD1213">
        <v>0</v>
      </c>
      <c r="AE1213">
        <v>6.4</v>
      </c>
      <c r="AF1213">
        <v>0</v>
      </c>
      <c r="AG1213">
        <v>0</v>
      </c>
      <c r="AH1213">
        <v>0</v>
      </c>
      <c r="AI1213">
        <v>1</v>
      </c>
      <c r="AJ1213">
        <v>1</v>
      </c>
      <c r="AK1213">
        <v>1</v>
      </c>
      <c r="AL1213">
        <v>1</v>
      </c>
      <c r="AN1213">
        <v>0</v>
      </c>
      <c r="AO1213">
        <v>1</v>
      </c>
      <c r="AP1213">
        <v>0</v>
      </c>
      <c r="AQ1213">
        <v>0</v>
      </c>
      <c r="AR1213">
        <v>0</v>
      </c>
      <c r="AS1213" t="s">
        <v>3</v>
      </c>
      <c r="AT1213">
        <v>402</v>
      </c>
      <c r="AU1213" t="s">
        <v>3</v>
      </c>
      <c r="AV1213">
        <v>0</v>
      </c>
      <c r="AW1213">
        <v>2</v>
      </c>
      <c r="AX1213">
        <v>53554264</v>
      </c>
      <c r="AY1213">
        <v>1</v>
      </c>
      <c r="AZ1213">
        <v>0</v>
      </c>
      <c r="BA1213">
        <v>1113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Y1213*Source!I704</f>
        <v>14.472</v>
      </c>
      <c r="CY1213">
        <f t="shared" ref="CY1213:CY1221" si="222">AA1213</f>
        <v>6.4</v>
      </c>
      <c r="CZ1213">
        <f t="shared" ref="CZ1213:CZ1221" si="223">AE1213</f>
        <v>6.4</v>
      </c>
      <c r="DA1213">
        <f t="shared" ref="DA1213:DA1221" si="224">AI1213</f>
        <v>1</v>
      </c>
      <c r="DB1213">
        <f t="shared" ref="DB1213:DB1221" si="225">ROUND(ROUND(AT1213*CZ1213,2),2)</f>
        <v>2572.8000000000002</v>
      </c>
      <c r="DC1213">
        <f t="shared" ref="DC1213:DC1221" si="226">ROUND(ROUND(AT1213*AG1213,2),2)</f>
        <v>0</v>
      </c>
    </row>
    <row r="1214" spans="1:107" x14ac:dyDescent="0.2">
      <c r="A1214">
        <f>ROW(Source!A704)</f>
        <v>704</v>
      </c>
      <c r="B1214">
        <v>53551706</v>
      </c>
      <c r="C1214">
        <v>53554242</v>
      </c>
      <c r="D1214">
        <v>29110828</v>
      </c>
      <c r="E1214">
        <v>1</v>
      </c>
      <c r="F1214">
        <v>1</v>
      </c>
      <c r="G1214">
        <v>1</v>
      </c>
      <c r="H1214">
        <v>3</v>
      </c>
      <c r="I1214" t="s">
        <v>1873</v>
      </c>
      <c r="J1214" t="s">
        <v>1874</v>
      </c>
      <c r="K1214" t="s">
        <v>1875</v>
      </c>
      <c r="L1214">
        <v>1301</v>
      </c>
      <c r="N1214">
        <v>1003</v>
      </c>
      <c r="O1214" t="s">
        <v>185</v>
      </c>
      <c r="P1214" t="s">
        <v>185</v>
      </c>
      <c r="Q1214">
        <v>1</v>
      </c>
      <c r="W1214">
        <v>0</v>
      </c>
      <c r="X1214">
        <v>1663450262</v>
      </c>
      <c r="Y1214">
        <v>43</v>
      </c>
      <c r="AA1214">
        <v>7.99</v>
      </c>
      <c r="AB1214">
        <v>0</v>
      </c>
      <c r="AC1214">
        <v>0</v>
      </c>
      <c r="AD1214">
        <v>0</v>
      </c>
      <c r="AE1214">
        <v>7.99</v>
      </c>
      <c r="AF1214">
        <v>0</v>
      </c>
      <c r="AG1214">
        <v>0</v>
      </c>
      <c r="AH1214">
        <v>0</v>
      </c>
      <c r="AI1214">
        <v>1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0</v>
      </c>
      <c r="AQ1214">
        <v>0</v>
      </c>
      <c r="AR1214">
        <v>0</v>
      </c>
      <c r="AS1214" t="s">
        <v>3</v>
      </c>
      <c r="AT1214">
        <v>43</v>
      </c>
      <c r="AU1214" t="s">
        <v>3</v>
      </c>
      <c r="AV1214">
        <v>0</v>
      </c>
      <c r="AW1214">
        <v>2</v>
      </c>
      <c r="AX1214">
        <v>53554265</v>
      </c>
      <c r="AY1214">
        <v>1</v>
      </c>
      <c r="AZ1214">
        <v>0</v>
      </c>
      <c r="BA1214">
        <v>1114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Y1214*Source!I704</f>
        <v>1.5479999999999998</v>
      </c>
      <c r="CY1214">
        <f t="shared" si="222"/>
        <v>7.99</v>
      </c>
      <c r="CZ1214">
        <f t="shared" si="223"/>
        <v>7.99</v>
      </c>
      <c r="DA1214">
        <f t="shared" si="224"/>
        <v>1</v>
      </c>
      <c r="DB1214">
        <f t="shared" si="225"/>
        <v>343.57</v>
      </c>
      <c r="DC1214">
        <f t="shared" si="226"/>
        <v>0</v>
      </c>
    </row>
    <row r="1215" spans="1:107" x14ac:dyDescent="0.2">
      <c r="A1215">
        <f>ROW(Source!A704)</f>
        <v>704</v>
      </c>
      <c r="B1215">
        <v>53551706</v>
      </c>
      <c r="C1215">
        <v>53554242</v>
      </c>
      <c r="D1215">
        <v>29108696</v>
      </c>
      <c r="E1215">
        <v>1</v>
      </c>
      <c r="F1215">
        <v>1</v>
      </c>
      <c r="G1215">
        <v>1</v>
      </c>
      <c r="H1215">
        <v>3</v>
      </c>
      <c r="I1215" t="s">
        <v>1876</v>
      </c>
      <c r="J1215" t="s">
        <v>1877</v>
      </c>
      <c r="K1215" t="s">
        <v>1878</v>
      </c>
      <c r="L1215">
        <v>1354</v>
      </c>
      <c r="N1215">
        <v>1010</v>
      </c>
      <c r="O1215" t="s">
        <v>160</v>
      </c>
      <c r="P1215" t="s">
        <v>160</v>
      </c>
      <c r="Q1215">
        <v>1</v>
      </c>
      <c r="W1215">
        <v>0</v>
      </c>
      <c r="X1215">
        <v>-393423820</v>
      </c>
      <c r="Y1215">
        <v>123.5</v>
      </c>
      <c r="AA1215">
        <v>67.209999999999994</v>
      </c>
      <c r="AB1215">
        <v>0</v>
      </c>
      <c r="AC1215">
        <v>0</v>
      </c>
      <c r="AD1215">
        <v>0</v>
      </c>
      <c r="AE1215">
        <v>67.209999999999994</v>
      </c>
      <c r="AF1215">
        <v>0</v>
      </c>
      <c r="AG1215">
        <v>0</v>
      </c>
      <c r="AH1215">
        <v>0</v>
      </c>
      <c r="AI1215">
        <v>1</v>
      </c>
      <c r="AJ1215">
        <v>1</v>
      </c>
      <c r="AK1215">
        <v>1</v>
      </c>
      <c r="AL1215">
        <v>1</v>
      </c>
      <c r="AN1215">
        <v>0</v>
      </c>
      <c r="AO1215">
        <v>1</v>
      </c>
      <c r="AP1215">
        <v>0</v>
      </c>
      <c r="AQ1215">
        <v>0</v>
      </c>
      <c r="AR1215">
        <v>0</v>
      </c>
      <c r="AS1215" t="s">
        <v>3</v>
      </c>
      <c r="AT1215">
        <v>123.5</v>
      </c>
      <c r="AU1215" t="s">
        <v>3</v>
      </c>
      <c r="AV1215">
        <v>0</v>
      </c>
      <c r="AW1215">
        <v>2</v>
      </c>
      <c r="AX1215">
        <v>53554266</v>
      </c>
      <c r="AY1215">
        <v>1</v>
      </c>
      <c r="AZ1215">
        <v>0</v>
      </c>
      <c r="BA1215">
        <v>1115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Y1215*Source!I704</f>
        <v>4.4459999999999997</v>
      </c>
      <c r="CY1215">
        <f t="shared" si="222"/>
        <v>67.209999999999994</v>
      </c>
      <c r="CZ1215">
        <f t="shared" si="223"/>
        <v>67.209999999999994</v>
      </c>
      <c r="DA1215">
        <f t="shared" si="224"/>
        <v>1</v>
      </c>
      <c r="DB1215">
        <f t="shared" si="225"/>
        <v>8300.44</v>
      </c>
      <c r="DC1215">
        <f t="shared" si="226"/>
        <v>0</v>
      </c>
    </row>
    <row r="1216" spans="1:107" x14ac:dyDescent="0.2">
      <c r="A1216">
        <f>ROW(Source!A704)</f>
        <v>704</v>
      </c>
      <c r="B1216">
        <v>53551706</v>
      </c>
      <c r="C1216">
        <v>53554242</v>
      </c>
      <c r="D1216">
        <v>29110830</v>
      </c>
      <c r="E1216">
        <v>1</v>
      </c>
      <c r="F1216">
        <v>1</v>
      </c>
      <c r="G1216">
        <v>1</v>
      </c>
      <c r="H1216">
        <v>3</v>
      </c>
      <c r="I1216" t="s">
        <v>1879</v>
      </c>
      <c r="J1216" t="s">
        <v>1880</v>
      </c>
      <c r="K1216" t="s">
        <v>1881</v>
      </c>
      <c r="L1216">
        <v>1302</v>
      </c>
      <c r="N1216">
        <v>1003</v>
      </c>
      <c r="O1216" t="s">
        <v>833</v>
      </c>
      <c r="P1216" t="s">
        <v>833</v>
      </c>
      <c r="Q1216">
        <v>10</v>
      </c>
      <c r="W1216">
        <v>0</v>
      </c>
      <c r="X1216">
        <v>-1955048641</v>
      </c>
      <c r="Y1216">
        <v>29.3</v>
      </c>
      <c r="AA1216">
        <v>64.2</v>
      </c>
      <c r="AB1216">
        <v>0</v>
      </c>
      <c r="AC1216">
        <v>0</v>
      </c>
      <c r="AD1216">
        <v>0</v>
      </c>
      <c r="AE1216">
        <v>64.2</v>
      </c>
      <c r="AF1216">
        <v>0</v>
      </c>
      <c r="AG1216">
        <v>0</v>
      </c>
      <c r="AH1216">
        <v>0</v>
      </c>
      <c r="AI1216">
        <v>1</v>
      </c>
      <c r="AJ1216">
        <v>1</v>
      </c>
      <c r="AK1216">
        <v>1</v>
      </c>
      <c r="AL1216">
        <v>1</v>
      </c>
      <c r="AN1216">
        <v>0</v>
      </c>
      <c r="AO1216">
        <v>1</v>
      </c>
      <c r="AP1216">
        <v>0</v>
      </c>
      <c r="AQ1216">
        <v>0</v>
      </c>
      <c r="AR1216">
        <v>0</v>
      </c>
      <c r="AS1216" t="s">
        <v>3</v>
      </c>
      <c r="AT1216">
        <v>29.3</v>
      </c>
      <c r="AU1216" t="s">
        <v>3</v>
      </c>
      <c r="AV1216">
        <v>0</v>
      </c>
      <c r="AW1216">
        <v>2</v>
      </c>
      <c r="AX1216">
        <v>53554267</v>
      </c>
      <c r="AY1216">
        <v>1</v>
      </c>
      <c r="AZ1216">
        <v>0</v>
      </c>
      <c r="BA1216">
        <v>1116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Y1216*Source!I704</f>
        <v>1.0548</v>
      </c>
      <c r="CY1216">
        <f t="shared" si="222"/>
        <v>64.2</v>
      </c>
      <c r="CZ1216">
        <f t="shared" si="223"/>
        <v>64.2</v>
      </c>
      <c r="DA1216">
        <f t="shared" si="224"/>
        <v>1</v>
      </c>
      <c r="DB1216">
        <f t="shared" si="225"/>
        <v>1881.06</v>
      </c>
      <c r="DC1216">
        <f t="shared" si="226"/>
        <v>0</v>
      </c>
    </row>
    <row r="1217" spans="1:107" x14ac:dyDescent="0.2">
      <c r="A1217">
        <f>ROW(Source!A704)</f>
        <v>704</v>
      </c>
      <c r="B1217">
        <v>53551706</v>
      </c>
      <c r="C1217">
        <v>53554242</v>
      </c>
      <c r="D1217">
        <v>29114423</v>
      </c>
      <c r="E1217">
        <v>1</v>
      </c>
      <c r="F1217">
        <v>1</v>
      </c>
      <c r="G1217">
        <v>1</v>
      </c>
      <c r="H1217">
        <v>3</v>
      </c>
      <c r="I1217" t="s">
        <v>1882</v>
      </c>
      <c r="J1217" t="s">
        <v>1883</v>
      </c>
      <c r="K1217" t="s">
        <v>1884</v>
      </c>
      <c r="L1217">
        <v>1358</v>
      </c>
      <c r="N1217">
        <v>1010</v>
      </c>
      <c r="O1217" t="s">
        <v>1180</v>
      </c>
      <c r="P1217" t="s">
        <v>1180</v>
      </c>
      <c r="Q1217">
        <v>10</v>
      </c>
      <c r="W1217">
        <v>0</v>
      </c>
      <c r="X1217">
        <v>-1457531913</v>
      </c>
      <c r="Y1217">
        <v>65.2</v>
      </c>
      <c r="AA1217">
        <v>7.22</v>
      </c>
      <c r="AB1217">
        <v>0</v>
      </c>
      <c r="AC1217">
        <v>0</v>
      </c>
      <c r="AD1217">
        <v>0</v>
      </c>
      <c r="AE1217">
        <v>7.22</v>
      </c>
      <c r="AF1217">
        <v>0</v>
      </c>
      <c r="AG1217">
        <v>0</v>
      </c>
      <c r="AH1217">
        <v>0</v>
      </c>
      <c r="AI1217">
        <v>1</v>
      </c>
      <c r="AJ1217">
        <v>1</v>
      </c>
      <c r="AK1217">
        <v>1</v>
      </c>
      <c r="AL1217">
        <v>1</v>
      </c>
      <c r="AN1217">
        <v>0</v>
      </c>
      <c r="AO1217">
        <v>1</v>
      </c>
      <c r="AP1217">
        <v>0</v>
      </c>
      <c r="AQ1217">
        <v>0</v>
      </c>
      <c r="AR1217">
        <v>0</v>
      </c>
      <c r="AS1217" t="s">
        <v>3</v>
      </c>
      <c r="AT1217">
        <v>65.2</v>
      </c>
      <c r="AU1217" t="s">
        <v>3</v>
      </c>
      <c r="AV1217">
        <v>0</v>
      </c>
      <c r="AW1217">
        <v>2</v>
      </c>
      <c r="AX1217">
        <v>53554268</v>
      </c>
      <c r="AY1217">
        <v>1</v>
      </c>
      <c r="AZ1217">
        <v>0</v>
      </c>
      <c r="BA1217">
        <v>1117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Y1217*Source!I704</f>
        <v>2.3472</v>
      </c>
      <c r="CY1217">
        <f t="shared" si="222"/>
        <v>7.22</v>
      </c>
      <c r="CZ1217">
        <f t="shared" si="223"/>
        <v>7.22</v>
      </c>
      <c r="DA1217">
        <f t="shared" si="224"/>
        <v>1</v>
      </c>
      <c r="DB1217">
        <f t="shared" si="225"/>
        <v>470.74</v>
      </c>
      <c r="DC1217">
        <f t="shared" si="226"/>
        <v>0</v>
      </c>
    </row>
    <row r="1218" spans="1:107" x14ac:dyDescent="0.2">
      <c r="A1218">
        <f>ROW(Source!A704)</f>
        <v>704</v>
      </c>
      <c r="B1218">
        <v>53551706</v>
      </c>
      <c r="C1218">
        <v>53554242</v>
      </c>
      <c r="D1218">
        <v>29115197</v>
      </c>
      <c r="E1218">
        <v>1</v>
      </c>
      <c r="F1218">
        <v>1</v>
      </c>
      <c r="G1218">
        <v>1</v>
      </c>
      <c r="H1218">
        <v>3</v>
      </c>
      <c r="I1218" t="s">
        <v>1885</v>
      </c>
      <c r="J1218" t="s">
        <v>1886</v>
      </c>
      <c r="K1218" t="s">
        <v>1887</v>
      </c>
      <c r="L1218">
        <v>1355</v>
      </c>
      <c r="N1218">
        <v>1010</v>
      </c>
      <c r="O1218" t="s">
        <v>894</v>
      </c>
      <c r="P1218" t="s">
        <v>894</v>
      </c>
      <c r="Q1218">
        <v>100</v>
      </c>
      <c r="W1218">
        <v>0</v>
      </c>
      <c r="X1218">
        <v>-619439245</v>
      </c>
      <c r="Y1218">
        <v>8</v>
      </c>
      <c r="AA1218">
        <v>50</v>
      </c>
      <c r="AB1218">
        <v>0</v>
      </c>
      <c r="AC1218">
        <v>0</v>
      </c>
      <c r="AD1218">
        <v>0</v>
      </c>
      <c r="AE1218">
        <v>50</v>
      </c>
      <c r="AF1218">
        <v>0</v>
      </c>
      <c r="AG1218">
        <v>0</v>
      </c>
      <c r="AH1218">
        <v>0</v>
      </c>
      <c r="AI1218">
        <v>1</v>
      </c>
      <c r="AJ1218">
        <v>1</v>
      </c>
      <c r="AK1218">
        <v>1</v>
      </c>
      <c r="AL1218">
        <v>1</v>
      </c>
      <c r="AN1218">
        <v>0</v>
      </c>
      <c r="AO1218">
        <v>1</v>
      </c>
      <c r="AP1218">
        <v>0</v>
      </c>
      <c r="AQ1218">
        <v>0</v>
      </c>
      <c r="AR1218">
        <v>0</v>
      </c>
      <c r="AS1218" t="s">
        <v>3</v>
      </c>
      <c r="AT1218">
        <v>8</v>
      </c>
      <c r="AU1218" t="s">
        <v>3</v>
      </c>
      <c r="AV1218">
        <v>0</v>
      </c>
      <c r="AW1218">
        <v>2</v>
      </c>
      <c r="AX1218">
        <v>53554269</v>
      </c>
      <c r="AY1218">
        <v>1</v>
      </c>
      <c r="AZ1218">
        <v>0</v>
      </c>
      <c r="BA1218">
        <v>1118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Y1218*Source!I704</f>
        <v>0.28799999999999998</v>
      </c>
      <c r="CY1218">
        <f t="shared" si="222"/>
        <v>50</v>
      </c>
      <c r="CZ1218">
        <f t="shared" si="223"/>
        <v>50</v>
      </c>
      <c r="DA1218">
        <f t="shared" si="224"/>
        <v>1</v>
      </c>
      <c r="DB1218">
        <f t="shared" si="225"/>
        <v>400</v>
      </c>
      <c r="DC1218">
        <f t="shared" si="226"/>
        <v>0</v>
      </c>
    </row>
    <row r="1219" spans="1:107" x14ac:dyDescent="0.2">
      <c r="A1219">
        <f>ROW(Source!A704)</f>
        <v>704</v>
      </c>
      <c r="B1219">
        <v>53551706</v>
      </c>
      <c r="C1219">
        <v>53554242</v>
      </c>
      <c r="D1219">
        <v>29130415</v>
      </c>
      <c r="E1219">
        <v>1</v>
      </c>
      <c r="F1219">
        <v>1</v>
      </c>
      <c r="G1219">
        <v>1</v>
      </c>
      <c r="H1219">
        <v>3</v>
      </c>
      <c r="I1219" t="s">
        <v>775</v>
      </c>
      <c r="J1219" t="s">
        <v>777</v>
      </c>
      <c r="K1219" t="s">
        <v>776</v>
      </c>
      <c r="L1219">
        <v>1327</v>
      </c>
      <c r="N1219">
        <v>1005</v>
      </c>
      <c r="O1219" t="s">
        <v>128</v>
      </c>
      <c r="P1219" t="s">
        <v>128</v>
      </c>
      <c r="Q1219">
        <v>1</v>
      </c>
      <c r="W1219">
        <v>0</v>
      </c>
      <c r="X1219">
        <v>-556462959</v>
      </c>
      <c r="Y1219">
        <v>100</v>
      </c>
      <c r="AA1219">
        <v>1592.71</v>
      </c>
      <c r="AB1219">
        <v>0</v>
      </c>
      <c r="AC1219">
        <v>0</v>
      </c>
      <c r="AD1219">
        <v>0</v>
      </c>
      <c r="AE1219">
        <v>1592.71</v>
      </c>
      <c r="AF1219">
        <v>0</v>
      </c>
      <c r="AG1219">
        <v>0</v>
      </c>
      <c r="AH1219">
        <v>0</v>
      </c>
      <c r="AI1219">
        <v>1</v>
      </c>
      <c r="AJ1219">
        <v>1</v>
      </c>
      <c r="AK1219">
        <v>1</v>
      </c>
      <c r="AL1219">
        <v>1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 t="s">
        <v>3</v>
      </c>
      <c r="AT1219">
        <v>100</v>
      </c>
      <c r="AU1219" t="s">
        <v>3</v>
      </c>
      <c r="AV1219">
        <v>0</v>
      </c>
      <c r="AW1219">
        <v>1</v>
      </c>
      <c r="AX1219">
        <v>-1</v>
      </c>
      <c r="AY1219">
        <v>0</v>
      </c>
      <c r="AZ1219">
        <v>0</v>
      </c>
      <c r="BA1219" t="s">
        <v>3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Y1219*Source!I704</f>
        <v>3.5999999999999996</v>
      </c>
      <c r="CY1219">
        <f t="shared" si="222"/>
        <v>1592.71</v>
      </c>
      <c r="CZ1219">
        <f t="shared" si="223"/>
        <v>1592.71</v>
      </c>
      <c r="DA1219">
        <f t="shared" si="224"/>
        <v>1</v>
      </c>
      <c r="DB1219">
        <f t="shared" si="225"/>
        <v>159271</v>
      </c>
      <c r="DC1219">
        <f t="shared" si="226"/>
        <v>0</v>
      </c>
    </row>
    <row r="1220" spans="1:107" x14ac:dyDescent="0.2">
      <c r="A1220">
        <f>ROW(Source!A704)</f>
        <v>704</v>
      </c>
      <c r="B1220">
        <v>53551706</v>
      </c>
      <c r="C1220">
        <v>53554242</v>
      </c>
      <c r="D1220">
        <v>29130491</v>
      </c>
      <c r="E1220">
        <v>1</v>
      </c>
      <c r="F1220">
        <v>1</v>
      </c>
      <c r="G1220">
        <v>1</v>
      </c>
      <c r="H1220">
        <v>3</v>
      </c>
      <c r="I1220" t="s">
        <v>747</v>
      </c>
      <c r="J1220" t="s">
        <v>749</v>
      </c>
      <c r="K1220" t="s">
        <v>748</v>
      </c>
      <c r="L1220">
        <v>1327</v>
      </c>
      <c r="N1220">
        <v>1005</v>
      </c>
      <c r="O1220" t="s">
        <v>128</v>
      </c>
      <c r="P1220" t="s">
        <v>128</v>
      </c>
      <c r="Q1220">
        <v>1</v>
      </c>
      <c r="W1220">
        <v>1</v>
      </c>
      <c r="X1220">
        <v>-1462626660</v>
      </c>
      <c r="Y1220">
        <v>-100</v>
      </c>
      <c r="AA1220">
        <v>1533.73</v>
      </c>
      <c r="AB1220">
        <v>0</v>
      </c>
      <c r="AC1220">
        <v>0</v>
      </c>
      <c r="AD1220">
        <v>0</v>
      </c>
      <c r="AE1220">
        <v>1533.73</v>
      </c>
      <c r="AF1220">
        <v>0</v>
      </c>
      <c r="AG1220">
        <v>0</v>
      </c>
      <c r="AH1220">
        <v>0</v>
      </c>
      <c r="AI1220">
        <v>1</v>
      </c>
      <c r="AJ1220">
        <v>1</v>
      </c>
      <c r="AK1220">
        <v>1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-100</v>
      </c>
      <c r="AU1220" t="s">
        <v>3</v>
      </c>
      <c r="AV1220">
        <v>0</v>
      </c>
      <c r="AW1220">
        <v>2</v>
      </c>
      <c r="AX1220">
        <v>53554270</v>
      </c>
      <c r="AY1220">
        <v>1</v>
      </c>
      <c r="AZ1220">
        <v>6144</v>
      </c>
      <c r="BA1220">
        <v>1119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Y1220*Source!I704</f>
        <v>-3.5999999999999996</v>
      </c>
      <c r="CY1220">
        <f t="shared" si="222"/>
        <v>1533.73</v>
      </c>
      <c r="CZ1220">
        <f t="shared" si="223"/>
        <v>1533.73</v>
      </c>
      <c r="DA1220">
        <f t="shared" si="224"/>
        <v>1</v>
      </c>
      <c r="DB1220">
        <f t="shared" si="225"/>
        <v>-153373</v>
      </c>
      <c r="DC1220">
        <f t="shared" si="226"/>
        <v>0</v>
      </c>
    </row>
    <row r="1221" spans="1:107" x14ac:dyDescent="0.2">
      <c r="A1221">
        <f>ROW(Source!A704)</f>
        <v>704</v>
      </c>
      <c r="B1221">
        <v>53551706</v>
      </c>
      <c r="C1221">
        <v>53554242</v>
      </c>
      <c r="D1221">
        <v>0</v>
      </c>
      <c r="E1221">
        <v>0</v>
      </c>
      <c r="F1221">
        <v>1</v>
      </c>
      <c r="G1221">
        <v>1</v>
      </c>
      <c r="H1221">
        <v>3</v>
      </c>
      <c r="I1221" t="s">
        <v>779</v>
      </c>
      <c r="J1221" t="s">
        <v>781</v>
      </c>
      <c r="K1221" t="s">
        <v>780</v>
      </c>
      <c r="L1221">
        <v>1354</v>
      </c>
      <c r="N1221">
        <v>1010</v>
      </c>
      <c r="O1221" t="s">
        <v>160</v>
      </c>
      <c r="P1221" t="s">
        <v>160</v>
      </c>
      <c r="Q1221">
        <v>1</v>
      </c>
      <c r="W1221">
        <v>0</v>
      </c>
      <c r="X1221">
        <v>1072253918</v>
      </c>
      <c r="Y1221">
        <v>0</v>
      </c>
      <c r="AA1221">
        <v>19416.669999999998</v>
      </c>
      <c r="AB1221">
        <v>0</v>
      </c>
      <c r="AC1221">
        <v>0</v>
      </c>
      <c r="AD1221">
        <v>0</v>
      </c>
      <c r="AE1221">
        <v>19416.669999999998</v>
      </c>
      <c r="AF1221">
        <v>0</v>
      </c>
      <c r="AG1221">
        <v>0</v>
      </c>
      <c r="AH1221">
        <v>0</v>
      </c>
      <c r="AI1221">
        <v>1</v>
      </c>
      <c r="AJ1221">
        <v>1</v>
      </c>
      <c r="AK1221">
        <v>1</v>
      </c>
      <c r="AL1221">
        <v>1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 t="s">
        <v>3</v>
      </c>
      <c r="AT1221">
        <v>0</v>
      </c>
      <c r="AU1221" t="s">
        <v>3</v>
      </c>
      <c r="AV1221">
        <v>0</v>
      </c>
      <c r="AW1221">
        <v>1</v>
      </c>
      <c r="AX1221">
        <v>-1</v>
      </c>
      <c r="AY1221">
        <v>0</v>
      </c>
      <c r="AZ1221">
        <v>0</v>
      </c>
      <c r="BA1221" t="s">
        <v>3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Y1221*Source!I704</f>
        <v>0</v>
      </c>
      <c r="CY1221">
        <f t="shared" si="222"/>
        <v>19416.669999999998</v>
      </c>
      <c r="CZ1221">
        <f t="shared" si="223"/>
        <v>19416.669999999998</v>
      </c>
      <c r="DA1221">
        <f t="shared" si="224"/>
        <v>1</v>
      </c>
      <c r="DB1221">
        <f t="shared" si="225"/>
        <v>0</v>
      </c>
      <c r="DC1221">
        <f t="shared" si="226"/>
        <v>0</v>
      </c>
    </row>
    <row r="1222" spans="1:107" x14ac:dyDescent="0.2">
      <c r="A1222">
        <f>ROW(Source!A705)</f>
        <v>705</v>
      </c>
      <c r="B1222">
        <v>53551707</v>
      </c>
      <c r="C1222">
        <v>53554242</v>
      </c>
      <c r="D1222">
        <v>18406785</v>
      </c>
      <c r="E1222">
        <v>1</v>
      </c>
      <c r="F1222">
        <v>1</v>
      </c>
      <c r="G1222">
        <v>1</v>
      </c>
      <c r="H1222">
        <v>1</v>
      </c>
      <c r="I1222" t="s">
        <v>1621</v>
      </c>
      <c r="J1222" t="s">
        <v>3</v>
      </c>
      <c r="K1222" t="s">
        <v>1622</v>
      </c>
      <c r="L1222">
        <v>1369</v>
      </c>
      <c r="N1222">
        <v>1013</v>
      </c>
      <c r="O1222" t="s">
        <v>1486</v>
      </c>
      <c r="P1222" t="s">
        <v>1486</v>
      </c>
      <c r="Q1222">
        <v>1</v>
      </c>
      <c r="W1222">
        <v>0</v>
      </c>
      <c r="X1222">
        <v>645971194</v>
      </c>
      <c r="Y1222">
        <v>265.82249999999993</v>
      </c>
      <c r="AA1222">
        <v>0</v>
      </c>
      <c r="AB1222">
        <v>0</v>
      </c>
      <c r="AC1222">
        <v>0</v>
      </c>
      <c r="AD1222">
        <v>312.23</v>
      </c>
      <c r="AE1222">
        <v>0</v>
      </c>
      <c r="AF1222">
        <v>0</v>
      </c>
      <c r="AG1222">
        <v>0</v>
      </c>
      <c r="AH1222">
        <v>312.23</v>
      </c>
      <c r="AI1222">
        <v>1</v>
      </c>
      <c r="AJ1222">
        <v>1</v>
      </c>
      <c r="AK1222">
        <v>1</v>
      </c>
      <c r="AL1222">
        <v>1</v>
      </c>
      <c r="AN1222">
        <v>0</v>
      </c>
      <c r="AO1222">
        <v>1</v>
      </c>
      <c r="AP1222">
        <v>1</v>
      </c>
      <c r="AQ1222">
        <v>0</v>
      </c>
      <c r="AR1222">
        <v>0</v>
      </c>
      <c r="AS1222" t="s">
        <v>3</v>
      </c>
      <c r="AT1222">
        <v>201</v>
      </c>
      <c r="AU1222" t="s">
        <v>62</v>
      </c>
      <c r="AV1222">
        <v>1</v>
      </c>
      <c r="AW1222">
        <v>2</v>
      </c>
      <c r="AX1222">
        <v>53554258</v>
      </c>
      <c r="AY1222">
        <v>2</v>
      </c>
      <c r="AZ1222">
        <v>137216</v>
      </c>
      <c r="BA1222">
        <v>1120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Y1222*Source!I705</f>
        <v>9.5696099999999973</v>
      </c>
      <c r="CY1222">
        <f>AD1222</f>
        <v>312.23</v>
      </c>
      <c r="CZ1222">
        <f>AH1222</f>
        <v>312.23</v>
      </c>
      <c r="DA1222">
        <f>AL1222</f>
        <v>1</v>
      </c>
      <c r="DB1222">
        <f>ROUND((ROUND(AT1222*CZ1222,2)*ROUND((1.15*1.15),7)),2)</f>
        <v>82997.759999999995</v>
      </c>
      <c r="DC1222">
        <f>ROUND((ROUND(AT1222*AG1222,2)*ROUND((1.15*1.15),7)),2)</f>
        <v>0</v>
      </c>
    </row>
    <row r="1223" spans="1:107" x14ac:dyDescent="0.2">
      <c r="A1223">
        <f>ROW(Source!A705)</f>
        <v>705</v>
      </c>
      <c r="B1223">
        <v>53551707</v>
      </c>
      <c r="C1223">
        <v>53554242</v>
      </c>
      <c r="D1223">
        <v>121548</v>
      </c>
      <c r="E1223">
        <v>1</v>
      </c>
      <c r="F1223">
        <v>1</v>
      </c>
      <c r="G1223">
        <v>1</v>
      </c>
      <c r="H1223">
        <v>1</v>
      </c>
      <c r="I1223" t="s">
        <v>31</v>
      </c>
      <c r="J1223" t="s">
        <v>3</v>
      </c>
      <c r="K1223" t="s">
        <v>1489</v>
      </c>
      <c r="L1223">
        <v>608254</v>
      </c>
      <c r="N1223">
        <v>1013</v>
      </c>
      <c r="O1223" t="s">
        <v>1490</v>
      </c>
      <c r="P1223" t="s">
        <v>1490</v>
      </c>
      <c r="Q1223">
        <v>1</v>
      </c>
      <c r="W1223">
        <v>0</v>
      </c>
      <c r="X1223">
        <v>-185737400</v>
      </c>
      <c r="Y1223">
        <v>1.5093749999999999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1</v>
      </c>
      <c r="AQ1223">
        <v>0</v>
      </c>
      <c r="AR1223">
        <v>0</v>
      </c>
      <c r="AS1223" t="s">
        <v>3</v>
      </c>
      <c r="AT1223">
        <v>1.05</v>
      </c>
      <c r="AU1223" t="s">
        <v>61</v>
      </c>
      <c r="AV1223">
        <v>2</v>
      </c>
      <c r="AW1223">
        <v>2</v>
      </c>
      <c r="AX1223">
        <v>53554259</v>
      </c>
      <c r="AY1223">
        <v>1</v>
      </c>
      <c r="AZ1223">
        <v>6144</v>
      </c>
      <c r="BA1223">
        <v>1121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Y1223*Source!I705</f>
        <v>5.433749999999999E-2</v>
      </c>
      <c r="CY1223">
        <f>AD1223</f>
        <v>0</v>
      </c>
      <c r="CZ1223">
        <f>AH1223</f>
        <v>0</v>
      </c>
      <c r="DA1223">
        <f>AL1223</f>
        <v>1</v>
      </c>
      <c r="DB1223">
        <f>ROUND((ROUND(AT1223*CZ1223,2)*ROUND((1.25*1.15),7)),2)</f>
        <v>0</v>
      </c>
      <c r="DC1223">
        <f>ROUND((ROUND(AT1223*AG1223,2)*ROUND((1.25*1.15),7)),2)</f>
        <v>0</v>
      </c>
    </row>
    <row r="1224" spans="1:107" x14ac:dyDescent="0.2">
      <c r="A1224">
        <f>ROW(Source!A705)</f>
        <v>705</v>
      </c>
      <c r="B1224">
        <v>53551707</v>
      </c>
      <c r="C1224">
        <v>53554242</v>
      </c>
      <c r="D1224">
        <v>29172556</v>
      </c>
      <c r="E1224">
        <v>1</v>
      </c>
      <c r="F1224">
        <v>1</v>
      </c>
      <c r="G1224">
        <v>1</v>
      </c>
      <c r="H1224">
        <v>2</v>
      </c>
      <c r="I1224" t="s">
        <v>1647</v>
      </c>
      <c r="J1224" t="s">
        <v>1667</v>
      </c>
      <c r="K1224" t="s">
        <v>1649</v>
      </c>
      <c r="L1224">
        <v>1368</v>
      </c>
      <c r="N1224">
        <v>1011</v>
      </c>
      <c r="O1224" t="s">
        <v>1494</v>
      </c>
      <c r="P1224" t="s">
        <v>1494</v>
      </c>
      <c r="Q1224">
        <v>1</v>
      </c>
      <c r="W1224">
        <v>0</v>
      </c>
      <c r="X1224">
        <v>344519037</v>
      </c>
      <c r="Y1224">
        <v>1.5093749999999999</v>
      </c>
      <c r="AA1224">
        <v>0</v>
      </c>
      <c r="AB1224">
        <v>31.26</v>
      </c>
      <c r="AC1224">
        <v>13.5</v>
      </c>
      <c r="AD1224">
        <v>0</v>
      </c>
      <c r="AE1224">
        <v>0</v>
      </c>
      <c r="AF1224">
        <v>31.26</v>
      </c>
      <c r="AG1224">
        <v>13.5</v>
      </c>
      <c r="AH1224">
        <v>0</v>
      </c>
      <c r="AI1224">
        <v>1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1</v>
      </c>
      <c r="AQ1224">
        <v>0</v>
      </c>
      <c r="AR1224">
        <v>0</v>
      </c>
      <c r="AS1224" t="s">
        <v>3</v>
      </c>
      <c r="AT1224">
        <v>1.05</v>
      </c>
      <c r="AU1224" t="s">
        <v>61</v>
      </c>
      <c r="AV1224">
        <v>0</v>
      </c>
      <c r="AW1224">
        <v>2</v>
      </c>
      <c r="AX1224">
        <v>53554260</v>
      </c>
      <c r="AY1224">
        <v>1</v>
      </c>
      <c r="AZ1224">
        <v>6144</v>
      </c>
      <c r="BA1224">
        <v>1122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Y1224*Source!I705</f>
        <v>5.433749999999999E-2</v>
      </c>
      <c r="CY1224">
        <f>AB1224</f>
        <v>31.26</v>
      </c>
      <c r="CZ1224">
        <f>AF1224</f>
        <v>31.26</v>
      </c>
      <c r="DA1224">
        <f>AJ1224</f>
        <v>1</v>
      </c>
      <c r="DB1224">
        <f>ROUND((ROUND(AT1224*CZ1224,2)*ROUND((1.25*1.15),7)),2)</f>
        <v>47.18</v>
      </c>
      <c r="DC1224">
        <f>ROUND((ROUND(AT1224*AG1224,2)*ROUND((1.25*1.15),7)),2)</f>
        <v>20.38</v>
      </c>
    </row>
    <row r="1225" spans="1:107" x14ac:dyDescent="0.2">
      <c r="A1225">
        <f>ROW(Source!A705)</f>
        <v>705</v>
      </c>
      <c r="B1225">
        <v>53551707</v>
      </c>
      <c r="C1225">
        <v>53554242</v>
      </c>
      <c r="D1225">
        <v>29173472</v>
      </c>
      <c r="E1225">
        <v>1</v>
      </c>
      <c r="F1225">
        <v>1</v>
      </c>
      <c r="G1225">
        <v>1</v>
      </c>
      <c r="H1225">
        <v>2</v>
      </c>
      <c r="I1225" t="s">
        <v>1757</v>
      </c>
      <c r="J1225" t="s">
        <v>1758</v>
      </c>
      <c r="K1225" t="s">
        <v>1759</v>
      </c>
      <c r="L1225">
        <v>1368</v>
      </c>
      <c r="N1225">
        <v>1011</v>
      </c>
      <c r="O1225" t="s">
        <v>1494</v>
      </c>
      <c r="P1225" t="s">
        <v>1494</v>
      </c>
      <c r="Q1225">
        <v>1</v>
      </c>
      <c r="W1225">
        <v>0</v>
      </c>
      <c r="X1225">
        <v>-1937814132</v>
      </c>
      <c r="Y1225">
        <v>30.058124999999997</v>
      </c>
      <c r="AA1225">
        <v>0</v>
      </c>
      <c r="AB1225">
        <v>3</v>
      </c>
      <c r="AC1225">
        <v>0</v>
      </c>
      <c r="AD1225">
        <v>0</v>
      </c>
      <c r="AE1225">
        <v>0</v>
      </c>
      <c r="AF1225">
        <v>3</v>
      </c>
      <c r="AG1225">
        <v>0</v>
      </c>
      <c r="AH1225">
        <v>0</v>
      </c>
      <c r="AI1225">
        <v>1</v>
      </c>
      <c r="AJ1225">
        <v>1</v>
      </c>
      <c r="AK1225">
        <v>1</v>
      </c>
      <c r="AL1225">
        <v>1</v>
      </c>
      <c r="AN1225">
        <v>0</v>
      </c>
      <c r="AO1225">
        <v>1</v>
      </c>
      <c r="AP1225">
        <v>1</v>
      </c>
      <c r="AQ1225">
        <v>0</v>
      </c>
      <c r="AR1225">
        <v>0</v>
      </c>
      <c r="AS1225" t="s">
        <v>3</v>
      </c>
      <c r="AT1225">
        <v>20.91</v>
      </c>
      <c r="AU1225" t="s">
        <v>61</v>
      </c>
      <c r="AV1225">
        <v>0</v>
      </c>
      <c r="AW1225">
        <v>2</v>
      </c>
      <c r="AX1225">
        <v>53554261</v>
      </c>
      <c r="AY1225">
        <v>1</v>
      </c>
      <c r="AZ1225">
        <v>6144</v>
      </c>
      <c r="BA1225">
        <v>1123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Y1225*Source!I705</f>
        <v>1.0820924999999999</v>
      </c>
      <c r="CY1225">
        <f>AB1225</f>
        <v>3</v>
      </c>
      <c r="CZ1225">
        <f>AF1225</f>
        <v>3</v>
      </c>
      <c r="DA1225">
        <f>AJ1225</f>
        <v>1</v>
      </c>
      <c r="DB1225">
        <f>ROUND((ROUND(AT1225*CZ1225,2)*ROUND((1.25*1.15),7)),2)</f>
        <v>90.17</v>
      </c>
      <c r="DC1225">
        <f>ROUND((ROUND(AT1225*AG1225,2)*ROUND((1.25*1.15),7)),2)</f>
        <v>0</v>
      </c>
    </row>
    <row r="1226" spans="1:107" x14ac:dyDescent="0.2">
      <c r="A1226">
        <f>ROW(Source!A705)</f>
        <v>705</v>
      </c>
      <c r="B1226">
        <v>53551707</v>
      </c>
      <c r="C1226">
        <v>53554242</v>
      </c>
      <c r="D1226">
        <v>29174580</v>
      </c>
      <c r="E1226">
        <v>1</v>
      </c>
      <c r="F1226">
        <v>1</v>
      </c>
      <c r="G1226">
        <v>1</v>
      </c>
      <c r="H1226">
        <v>2</v>
      </c>
      <c r="I1226" t="s">
        <v>1661</v>
      </c>
      <c r="J1226" t="s">
        <v>1662</v>
      </c>
      <c r="K1226" t="s">
        <v>1663</v>
      </c>
      <c r="L1226">
        <v>1368</v>
      </c>
      <c r="N1226">
        <v>1011</v>
      </c>
      <c r="O1226" t="s">
        <v>1494</v>
      </c>
      <c r="P1226" t="s">
        <v>1494</v>
      </c>
      <c r="Q1226">
        <v>1</v>
      </c>
      <c r="W1226">
        <v>0</v>
      </c>
      <c r="X1226">
        <v>-991672839</v>
      </c>
      <c r="Y1226">
        <v>46.301875000000003</v>
      </c>
      <c r="AA1226">
        <v>0</v>
      </c>
      <c r="AB1226">
        <v>2.08</v>
      </c>
      <c r="AC1226">
        <v>0</v>
      </c>
      <c r="AD1226">
        <v>0</v>
      </c>
      <c r="AE1226">
        <v>0</v>
      </c>
      <c r="AF1226">
        <v>2.08</v>
      </c>
      <c r="AG1226">
        <v>0</v>
      </c>
      <c r="AH1226">
        <v>0</v>
      </c>
      <c r="AI1226">
        <v>1</v>
      </c>
      <c r="AJ1226">
        <v>1</v>
      </c>
      <c r="AK1226">
        <v>1</v>
      </c>
      <c r="AL1226">
        <v>1</v>
      </c>
      <c r="AN1226">
        <v>0</v>
      </c>
      <c r="AO1226">
        <v>1</v>
      </c>
      <c r="AP1226">
        <v>1</v>
      </c>
      <c r="AQ1226">
        <v>0</v>
      </c>
      <c r="AR1226">
        <v>0</v>
      </c>
      <c r="AS1226" t="s">
        <v>3</v>
      </c>
      <c r="AT1226">
        <v>32.21</v>
      </c>
      <c r="AU1226" t="s">
        <v>61</v>
      </c>
      <c r="AV1226">
        <v>0</v>
      </c>
      <c r="AW1226">
        <v>2</v>
      </c>
      <c r="AX1226">
        <v>53554262</v>
      </c>
      <c r="AY1226">
        <v>1</v>
      </c>
      <c r="AZ1226">
        <v>6144</v>
      </c>
      <c r="BA1226">
        <v>1124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Y1226*Source!I705</f>
        <v>1.6668674999999999</v>
      </c>
      <c r="CY1226">
        <f>AB1226</f>
        <v>2.08</v>
      </c>
      <c r="CZ1226">
        <f>AF1226</f>
        <v>2.08</v>
      </c>
      <c r="DA1226">
        <f>AJ1226</f>
        <v>1</v>
      </c>
      <c r="DB1226">
        <f>ROUND((ROUND(AT1226*CZ1226,2)*ROUND((1.25*1.15),7)),2)</f>
        <v>96.31</v>
      </c>
      <c r="DC1226">
        <f>ROUND((ROUND(AT1226*AG1226,2)*ROUND((1.25*1.15),7)),2)</f>
        <v>0</v>
      </c>
    </row>
    <row r="1227" spans="1:107" x14ac:dyDescent="0.2">
      <c r="A1227">
        <f>ROW(Source!A705)</f>
        <v>705</v>
      </c>
      <c r="B1227">
        <v>53551707</v>
      </c>
      <c r="C1227">
        <v>53554242</v>
      </c>
      <c r="D1227">
        <v>29174913</v>
      </c>
      <c r="E1227">
        <v>1</v>
      </c>
      <c r="F1227">
        <v>1</v>
      </c>
      <c r="G1227">
        <v>1</v>
      </c>
      <c r="H1227">
        <v>2</v>
      </c>
      <c r="I1227" t="s">
        <v>1513</v>
      </c>
      <c r="J1227" t="s">
        <v>1514</v>
      </c>
      <c r="K1227" t="s">
        <v>1515</v>
      </c>
      <c r="L1227">
        <v>1368</v>
      </c>
      <c r="N1227">
        <v>1011</v>
      </c>
      <c r="O1227" t="s">
        <v>1494</v>
      </c>
      <c r="P1227" t="s">
        <v>1494</v>
      </c>
      <c r="Q1227">
        <v>1</v>
      </c>
      <c r="W1227">
        <v>0</v>
      </c>
      <c r="X1227">
        <v>1230759911</v>
      </c>
      <c r="Y1227">
        <v>5.1318749999999991</v>
      </c>
      <c r="AA1227">
        <v>0</v>
      </c>
      <c r="AB1227">
        <v>87.17</v>
      </c>
      <c r="AC1227">
        <v>11.6</v>
      </c>
      <c r="AD1227">
        <v>0</v>
      </c>
      <c r="AE1227">
        <v>0</v>
      </c>
      <c r="AF1227">
        <v>87.17</v>
      </c>
      <c r="AG1227">
        <v>11.6</v>
      </c>
      <c r="AH1227">
        <v>0</v>
      </c>
      <c r="AI1227">
        <v>1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1</v>
      </c>
      <c r="AQ1227">
        <v>0</v>
      </c>
      <c r="AR1227">
        <v>0</v>
      </c>
      <c r="AS1227" t="s">
        <v>3</v>
      </c>
      <c r="AT1227">
        <v>3.57</v>
      </c>
      <c r="AU1227" t="s">
        <v>61</v>
      </c>
      <c r="AV1227">
        <v>0</v>
      </c>
      <c r="AW1227">
        <v>2</v>
      </c>
      <c r="AX1227">
        <v>53554263</v>
      </c>
      <c r="AY1227">
        <v>1</v>
      </c>
      <c r="AZ1227">
        <v>6144</v>
      </c>
      <c r="BA1227">
        <v>1125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Y1227*Source!I705</f>
        <v>0.18474749999999995</v>
      </c>
      <c r="CY1227">
        <f>AB1227</f>
        <v>87.17</v>
      </c>
      <c r="CZ1227">
        <f>AF1227</f>
        <v>87.17</v>
      </c>
      <c r="DA1227">
        <f>AJ1227</f>
        <v>1</v>
      </c>
      <c r="DB1227">
        <f>ROUND((ROUND(AT1227*CZ1227,2)*ROUND((1.25*1.15),7)),2)</f>
        <v>447.35</v>
      </c>
      <c r="DC1227">
        <f>ROUND((ROUND(AT1227*AG1227,2)*ROUND((1.25*1.15),7)),2)</f>
        <v>59.53</v>
      </c>
    </row>
    <row r="1228" spans="1:107" x14ac:dyDescent="0.2">
      <c r="A1228">
        <f>ROW(Source!A705)</f>
        <v>705</v>
      </c>
      <c r="B1228">
        <v>53551707</v>
      </c>
      <c r="C1228">
        <v>53554242</v>
      </c>
      <c r="D1228">
        <v>29110827</v>
      </c>
      <c r="E1228">
        <v>1</v>
      </c>
      <c r="F1228">
        <v>1</v>
      </c>
      <c r="G1228">
        <v>1</v>
      </c>
      <c r="H1228">
        <v>3</v>
      </c>
      <c r="I1228" t="s">
        <v>1870</v>
      </c>
      <c r="J1228" t="s">
        <v>1871</v>
      </c>
      <c r="K1228" t="s">
        <v>1872</v>
      </c>
      <c r="L1228">
        <v>1301</v>
      </c>
      <c r="N1228">
        <v>1003</v>
      </c>
      <c r="O1228" t="s">
        <v>185</v>
      </c>
      <c r="P1228" t="s">
        <v>185</v>
      </c>
      <c r="Q1228">
        <v>1</v>
      </c>
      <c r="W1228">
        <v>0</v>
      </c>
      <c r="X1228">
        <v>-115581563</v>
      </c>
      <c r="Y1228">
        <v>402</v>
      </c>
      <c r="AA1228">
        <v>39.299999999999997</v>
      </c>
      <c r="AB1228">
        <v>0</v>
      </c>
      <c r="AC1228">
        <v>0</v>
      </c>
      <c r="AD1228">
        <v>0</v>
      </c>
      <c r="AE1228">
        <v>6.4</v>
      </c>
      <c r="AF1228">
        <v>0</v>
      </c>
      <c r="AG1228">
        <v>0</v>
      </c>
      <c r="AH1228">
        <v>0</v>
      </c>
      <c r="AI1228">
        <v>6.14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402</v>
      </c>
      <c r="AU1228" t="s">
        <v>3</v>
      </c>
      <c r="AV1228">
        <v>0</v>
      </c>
      <c r="AW1228">
        <v>2</v>
      </c>
      <c r="AX1228">
        <v>53554264</v>
      </c>
      <c r="AY1228">
        <v>1</v>
      </c>
      <c r="AZ1228">
        <v>0</v>
      </c>
      <c r="BA1228">
        <v>1126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Y1228*Source!I705</f>
        <v>14.472</v>
      </c>
      <c r="CY1228">
        <f t="shared" ref="CY1228:CY1236" si="227">AA1228</f>
        <v>39.299999999999997</v>
      </c>
      <c r="CZ1228">
        <f t="shared" ref="CZ1228:CZ1236" si="228">AE1228</f>
        <v>6.4</v>
      </c>
      <c r="DA1228">
        <f t="shared" ref="DA1228:DA1236" si="229">AI1228</f>
        <v>6.14</v>
      </c>
      <c r="DB1228">
        <f t="shared" ref="DB1228:DB1236" si="230">ROUND(ROUND(AT1228*CZ1228,2),2)</f>
        <v>2572.8000000000002</v>
      </c>
      <c r="DC1228">
        <f t="shared" ref="DC1228:DC1236" si="231">ROUND(ROUND(AT1228*AG1228,2),2)</f>
        <v>0</v>
      </c>
    </row>
    <row r="1229" spans="1:107" x14ac:dyDescent="0.2">
      <c r="A1229">
        <f>ROW(Source!A705)</f>
        <v>705</v>
      </c>
      <c r="B1229">
        <v>53551707</v>
      </c>
      <c r="C1229">
        <v>53554242</v>
      </c>
      <c r="D1229">
        <v>29110828</v>
      </c>
      <c r="E1229">
        <v>1</v>
      </c>
      <c r="F1229">
        <v>1</v>
      </c>
      <c r="G1229">
        <v>1</v>
      </c>
      <c r="H1229">
        <v>3</v>
      </c>
      <c r="I1229" t="s">
        <v>1873</v>
      </c>
      <c r="J1229" t="s">
        <v>1874</v>
      </c>
      <c r="K1229" t="s">
        <v>1875</v>
      </c>
      <c r="L1229">
        <v>1301</v>
      </c>
      <c r="N1229">
        <v>1003</v>
      </c>
      <c r="O1229" t="s">
        <v>185</v>
      </c>
      <c r="P1229" t="s">
        <v>185</v>
      </c>
      <c r="Q1229">
        <v>1</v>
      </c>
      <c r="W1229">
        <v>0</v>
      </c>
      <c r="X1229">
        <v>1663450262</v>
      </c>
      <c r="Y1229">
        <v>43</v>
      </c>
      <c r="AA1229">
        <v>49.06</v>
      </c>
      <c r="AB1229">
        <v>0</v>
      </c>
      <c r="AC1229">
        <v>0</v>
      </c>
      <c r="AD1229">
        <v>0</v>
      </c>
      <c r="AE1229">
        <v>7.99</v>
      </c>
      <c r="AF1229">
        <v>0</v>
      </c>
      <c r="AG1229">
        <v>0</v>
      </c>
      <c r="AH1229">
        <v>0</v>
      </c>
      <c r="AI1229">
        <v>6.14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 t="s">
        <v>3</v>
      </c>
      <c r="AT1229">
        <v>43</v>
      </c>
      <c r="AU1229" t="s">
        <v>3</v>
      </c>
      <c r="AV1229">
        <v>0</v>
      </c>
      <c r="AW1229">
        <v>2</v>
      </c>
      <c r="AX1229">
        <v>53554265</v>
      </c>
      <c r="AY1229">
        <v>1</v>
      </c>
      <c r="AZ1229">
        <v>0</v>
      </c>
      <c r="BA1229">
        <v>1127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Y1229*Source!I705</f>
        <v>1.5479999999999998</v>
      </c>
      <c r="CY1229">
        <f t="shared" si="227"/>
        <v>49.06</v>
      </c>
      <c r="CZ1229">
        <f t="shared" si="228"/>
        <v>7.99</v>
      </c>
      <c r="DA1229">
        <f t="shared" si="229"/>
        <v>6.14</v>
      </c>
      <c r="DB1229">
        <f t="shared" si="230"/>
        <v>343.57</v>
      </c>
      <c r="DC1229">
        <f t="shared" si="231"/>
        <v>0</v>
      </c>
    </row>
    <row r="1230" spans="1:107" x14ac:dyDescent="0.2">
      <c r="A1230">
        <f>ROW(Source!A705)</f>
        <v>705</v>
      </c>
      <c r="B1230">
        <v>53551707</v>
      </c>
      <c r="C1230">
        <v>53554242</v>
      </c>
      <c r="D1230">
        <v>29108696</v>
      </c>
      <c r="E1230">
        <v>1</v>
      </c>
      <c r="F1230">
        <v>1</v>
      </c>
      <c r="G1230">
        <v>1</v>
      </c>
      <c r="H1230">
        <v>3</v>
      </c>
      <c r="I1230" t="s">
        <v>1876</v>
      </c>
      <c r="J1230" t="s">
        <v>1877</v>
      </c>
      <c r="K1230" t="s">
        <v>1878</v>
      </c>
      <c r="L1230">
        <v>1354</v>
      </c>
      <c r="N1230">
        <v>1010</v>
      </c>
      <c r="O1230" t="s">
        <v>160</v>
      </c>
      <c r="P1230" t="s">
        <v>160</v>
      </c>
      <c r="Q1230">
        <v>1</v>
      </c>
      <c r="W1230">
        <v>0</v>
      </c>
      <c r="X1230">
        <v>-393423820</v>
      </c>
      <c r="Y1230">
        <v>123.5</v>
      </c>
      <c r="AA1230">
        <v>412.67</v>
      </c>
      <c r="AB1230">
        <v>0</v>
      </c>
      <c r="AC1230">
        <v>0</v>
      </c>
      <c r="AD1230">
        <v>0</v>
      </c>
      <c r="AE1230">
        <v>67.209999999999994</v>
      </c>
      <c r="AF1230">
        <v>0</v>
      </c>
      <c r="AG1230">
        <v>0</v>
      </c>
      <c r="AH1230">
        <v>0</v>
      </c>
      <c r="AI1230">
        <v>6.14</v>
      </c>
      <c r="AJ1230">
        <v>1</v>
      </c>
      <c r="AK1230">
        <v>1</v>
      </c>
      <c r="AL1230">
        <v>1</v>
      </c>
      <c r="AN1230">
        <v>0</v>
      </c>
      <c r="AO1230">
        <v>1</v>
      </c>
      <c r="AP1230">
        <v>0</v>
      </c>
      <c r="AQ1230">
        <v>0</v>
      </c>
      <c r="AR1230">
        <v>0</v>
      </c>
      <c r="AS1230" t="s">
        <v>3</v>
      </c>
      <c r="AT1230">
        <v>123.5</v>
      </c>
      <c r="AU1230" t="s">
        <v>3</v>
      </c>
      <c r="AV1230">
        <v>0</v>
      </c>
      <c r="AW1230">
        <v>2</v>
      </c>
      <c r="AX1230">
        <v>53554266</v>
      </c>
      <c r="AY1230">
        <v>1</v>
      </c>
      <c r="AZ1230">
        <v>0</v>
      </c>
      <c r="BA1230">
        <v>1128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Y1230*Source!I705</f>
        <v>4.4459999999999997</v>
      </c>
      <c r="CY1230">
        <f t="shared" si="227"/>
        <v>412.67</v>
      </c>
      <c r="CZ1230">
        <f t="shared" si="228"/>
        <v>67.209999999999994</v>
      </c>
      <c r="DA1230">
        <f t="shared" si="229"/>
        <v>6.14</v>
      </c>
      <c r="DB1230">
        <f t="shared" si="230"/>
        <v>8300.44</v>
      </c>
      <c r="DC1230">
        <f t="shared" si="231"/>
        <v>0</v>
      </c>
    </row>
    <row r="1231" spans="1:107" x14ac:dyDescent="0.2">
      <c r="A1231">
        <f>ROW(Source!A705)</f>
        <v>705</v>
      </c>
      <c r="B1231">
        <v>53551707</v>
      </c>
      <c r="C1231">
        <v>53554242</v>
      </c>
      <c r="D1231">
        <v>29110830</v>
      </c>
      <c r="E1231">
        <v>1</v>
      </c>
      <c r="F1231">
        <v>1</v>
      </c>
      <c r="G1231">
        <v>1</v>
      </c>
      <c r="H1231">
        <v>3</v>
      </c>
      <c r="I1231" t="s">
        <v>1879</v>
      </c>
      <c r="J1231" t="s">
        <v>1880</v>
      </c>
      <c r="K1231" t="s">
        <v>1881</v>
      </c>
      <c r="L1231">
        <v>1302</v>
      </c>
      <c r="N1231">
        <v>1003</v>
      </c>
      <c r="O1231" t="s">
        <v>833</v>
      </c>
      <c r="P1231" t="s">
        <v>833</v>
      </c>
      <c r="Q1231">
        <v>10</v>
      </c>
      <c r="W1231">
        <v>0</v>
      </c>
      <c r="X1231">
        <v>-1955048641</v>
      </c>
      <c r="Y1231">
        <v>29.3</v>
      </c>
      <c r="AA1231">
        <v>394.19</v>
      </c>
      <c r="AB1231">
        <v>0</v>
      </c>
      <c r="AC1231">
        <v>0</v>
      </c>
      <c r="AD1231">
        <v>0</v>
      </c>
      <c r="AE1231">
        <v>64.2</v>
      </c>
      <c r="AF1231">
        <v>0</v>
      </c>
      <c r="AG1231">
        <v>0</v>
      </c>
      <c r="AH1231">
        <v>0</v>
      </c>
      <c r="AI1231">
        <v>6.14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0</v>
      </c>
      <c r="AQ1231">
        <v>0</v>
      </c>
      <c r="AR1231">
        <v>0</v>
      </c>
      <c r="AS1231" t="s">
        <v>3</v>
      </c>
      <c r="AT1231">
        <v>29.3</v>
      </c>
      <c r="AU1231" t="s">
        <v>3</v>
      </c>
      <c r="AV1231">
        <v>0</v>
      </c>
      <c r="AW1231">
        <v>2</v>
      </c>
      <c r="AX1231">
        <v>53554267</v>
      </c>
      <c r="AY1231">
        <v>1</v>
      </c>
      <c r="AZ1231">
        <v>0</v>
      </c>
      <c r="BA1231">
        <v>1129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Y1231*Source!I705</f>
        <v>1.0548</v>
      </c>
      <c r="CY1231">
        <f t="shared" si="227"/>
        <v>394.19</v>
      </c>
      <c r="CZ1231">
        <f t="shared" si="228"/>
        <v>64.2</v>
      </c>
      <c r="DA1231">
        <f t="shared" si="229"/>
        <v>6.14</v>
      </c>
      <c r="DB1231">
        <f t="shared" si="230"/>
        <v>1881.06</v>
      </c>
      <c r="DC1231">
        <f t="shared" si="231"/>
        <v>0</v>
      </c>
    </row>
    <row r="1232" spans="1:107" x14ac:dyDescent="0.2">
      <c r="A1232">
        <f>ROW(Source!A705)</f>
        <v>705</v>
      </c>
      <c r="B1232">
        <v>53551707</v>
      </c>
      <c r="C1232">
        <v>53554242</v>
      </c>
      <c r="D1232">
        <v>29114423</v>
      </c>
      <c r="E1232">
        <v>1</v>
      </c>
      <c r="F1232">
        <v>1</v>
      </c>
      <c r="G1232">
        <v>1</v>
      </c>
      <c r="H1232">
        <v>3</v>
      </c>
      <c r="I1232" t="s">
        <v>1882</v>
      </c>
      <c r="J1232" t="s">
        <v>1883</v>
      </c>
      <c r="K1232" t="s">
        <v>1884</v>
      </c>
      <c r="L1232">
        <v>1358</v>
      </c>
      <c r="N1232">
        <v>1010</v>
      </c>
      <c r="O1232" t="s">
        <v>1180</v>
      </c>
      <c r="P1232" t="s">
        <v>1180</v>
      </c>
      <c r="Q1232">
        <v>10</v>
      </c>
      <c r="W1232">
        <v>0</v>
      </c>
      <c r="X1232">
        <v>-1457531913</v>
      </c>
      <c r="Y1232">
        <v>65.2</v>
      </c>
      <c r="AA1232">
        <v>44.33</v>
      </c>
      <c r="AB1232">
        <v>0</v>
      </c>
      <c r="AC1232">
        <v>0</v>
      </c>
      <c r="AD1232">
        <v>0</v>
      </c>
      <c r="AE1232">
        <v>7.22</v>
      </c>
      <c r="AF1232">
        <v>0</v>
      </c>
      <c r="AG1232">
        <v>0</v>
      </c>
      <c r="AH1232">
        <v>0</v>
      </c>
      <c r="AI1232">
        <v>6.14</v>
      </c>
      <c r="AJ1232">
        <v>1</v>
      </c>
      <c r="AK1232">
        <v>1</v>
      </c>
      <c r="AL1232">
        <v>1</v>
      </c>
      <c r="AN1232">
        <v>0</v>
      </c>
      <c r="AO1232">
        <v>1</v>
      </c>
      <c r="AP1232">
        <v>0</v>
      </c>
      <c r="AQ1232">
        <v>0</v>
      </c>
      <c r="AR1232">
        <v>0</v>
      </c>
      <c r="AS1232" t="s">
        <v>3</v>
      </c>
      <c r="AT1232">
        <v>65.2</v>
      </c>
      <c r="AU1232" t="s">
        <v>3</v>
      </c>
      <c r="AV1232">
        <v>0</v>
      </c>
      <c r="AW1232">
        <v>2</v>
      </c>
      <c r="AX1232">
        <v>53554268</v>
      </c>
      <c r="AY1232">
        <v>1</v>
      </c>
      <c r="AZ1232">
        <v>0</v>
      </c>
      <c r="BA1232">
        <v>1130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Y1232*Source!I705</f>
        <v>2.3472</v>
      </c>
      <c r="CY1232">
        <f t="shared" si="227"/>
        <v>44.33</v>
      </c>
      <c r="CZ1232">
        <f t="shared" si="228"/>
        <v>7.22</v>
      </c>
      <c r="DA1232">
        <f t="shared" si="229"/>
        <v>6.14</v>
      </c>
      <c r="DB1232">
        <f t="shared" si="230"/>
        <v>470.74</v>
      </c>
      <c r="DC1232">
        <f t="shared" si="231"/>
        <v>0</v>
      </c>
    </row>
    <row r="1233" spans="1:107" x14ac:dyDescent="0.2">
      <c r="A1233">
        <f>ROW(Source!A705)</f>
        <v>705</v>
      </c>
      <c r="B1233">
        <v>53551707</v>
      </c>
      <c r="C1233">
        <v>53554242</v>
      </c>
      <c r="D1233">
        <v>29115197</v>
      </c>
      <c r="E1233">
        <v>1</v>
      </c>
      <c r="F1233">
        <v>1</v>
      </c>
      <c r="G1233">
        <v>1</v>
      </c>
      <c r="H1233">
        <v>3</v>
      </c>
      <c r="I1233" t="s">
        <v>1885</v>
      </c>
      <c r="J1233" t="s">
        <v>1886</v>
      </c>
      <c r="K1233" t="s">
        <v>1887</v>
      </c>
      <c r="L1233">
        <v>1355</v>
      </c>
      <c r="N1233">
        <v>1010</v>
      </c>
      <c r="O1233" t="s">
        <v>894</v>
      </c>
      <c r="P1233" t="s">
        <v>894</v>
      </c>
      <c r="Q1233">
        <v>100</v>
      </c>
      <c r="W1233">
        <v>0</v>
      </c>
      <c r="X1233">
        <v>-619439245</v>
      </c>
      <c r="Y1233">
        <v>8</v>
      </c>
      <c r="AA1233">
        <v>307</v>
      </c>
      <c r="AB1233">
        <v>0</v>
      </c>
      <c r="AC1233">
        <v>0</v>
      </c>
      <c r="AD1233">
        <v>0</v>
      </c>
      <c r="AE1233">
        <v>50</v>
      </c>
      <c r="AF1233">
        <v>0</v>
      </c>
      <c r="AG1233">
        <v>0</v>
      </c>
      <c r="AH1233">
        <v>0</v>
      </c>
      <c r="AI1233">
        <v>6.14</v>
      </c>
      <c r="AJ1233">
        <v>1</v>
      </c>
      <c r="AK1233">
        <v>1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8</v>
      </c>
      <c r="AU1233" t="s">
        <v>3</v>
      </c>
      <c r="AV1233">
        <v>0</v>
      </c>
      <c r="AW1233">
        <v>2</v>
      </c>
      <c r="AX1233">
        <v>53554269</v>
      </c>
      <c r="AY1233">
        <v>1</v>
      </c>
      <c r="AZ1233">
        <v>0</v>
      </c>
      <c r="BA1233">
        <v>1131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Y1233*Source!I705</f>
        <v>0.28799999999999998</v>
      </c>
      <c r="CY1233">
        <f t="shared" si="227"/>
        <v>307</v>
      </c>
      <c r="CZ1233">
        <f t="shared" si="228"/>
        <v>50</v>
      </c>
      <c r="DA1233">
        <f t="shared" si="229"/>
        <v>6.14</v>
      </c>
      <c r="DB1233">
        <f t="shared" si="230"/>
        <v>400</v>
      </c>
      <c r="DC1233">
        <f t="shared" si="231"/>
        <v>0</v>
      </c>
    </row>
    <row r="1234" spans="1:107" x14ac:dyDescent="0.2">
      <c r="A1234">
        <f>ROW(Source!A705)</f>
        <v>705</v>
      </c>
      <c r="B1234">
        <v>53551707</v>
      </c>
      <c r="C1234">
        <v>53554242</v>
      </c>
      <c r="D1234">
        <v>29130415</v>
      </c>
      <c r="E1234">
        <v>1</v>
      </c>
      <c r="F1234">
        <v>1</v>
      </c>
      <c r="G1234">
        <v>1</v>
      </c>
      <c r="H1234">
        <v>3</v>
      </c>
      <c r="I1234" t="s">
        <v>775</v>
      </c>
      <c r="J1234" t="s">
        <v>777</v>
      </c>
      <c r="K1234" t="s">
        <v>776</v>
      </c>
      <c r="L1234">
        <v>1327</v>
      </c>
      <c r="N1234">
        <v>1005</v>
      </c>
      <c r="O1234" t="s">
        <v>128</v>
      </c>
      <c r="P1234" t="s">
        <v>128</v>
      </c>
      <c r="Q1234">
        <v>1</v>
      </c>
      <c r="W1234">
        <v>0</v>
      </c>
      <c r="X1234">
        <v>-556462959</v>
      </c>
      <c r="Y1234">
        <v>100</v>
      </c>
      <c r="AA1234">
        <v>11005.63</v>
      </c>
      <c r="AB1234">
        <v>0</v>
      </c>
      <c r="AC1234">
        <v>0</v>
      </c>
      <c r="AD1234">
        <v>0</v>
      </c>
      <c r="AE1234">
        <v>1592.71</v>
      </c>
      <c r="AF1234">
        <v>0</v>
      </c>
      <c r="AG1234">
        <v>0</v>
      </c>
      <c r="AH1234">
        <v>0</v>
      </c>
      <c r="AI1234">
        <v>6.91</v>
      </c>
      <c r="AJ1234">
        <v>1</v>
      </c>
      <c r="AK1234">
        <v>1</v>
      </c>
      <c r="AL1234">
        <v>1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 t="s">
        <v>3</v>
      </c>
      <c r="AT1234">
        <v>100</v>
      </c>
      <c r="AU1234" t="s">
        <v>3</v>
      </c>
      <c r="AV1234">
        <v>0</v>
      </c>
      <c r="AW1234">
        <v>1</v>
      </c>
      <c r="AX1234">
        <v>-1</v>
      </c>
      <c r="AY1234">
        <v>0</v>
      </c>
      <c r="AZ1234">
        <v>0</v>
      </c>
      <c r="BA1234" t="s">
        <v>3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Y1234*Source!I705</f>
        <v>3.5999999999999996</v>
      </c>
      <c r="CY1234">
        <f t="shared" si="227"/>
        <v>11005.63</v>
      </c>
      <c r="CZ1234">
        <f t="shared" si="228"/>
        <v>1592.71</v>
      </c>
      <c r="DA1234">
        <f t="shared" si="229"/>
        <v>6.91</v>
      </c>
      <c r="DB1234">
        <f t="shared" si="230"/>
        <v>159271</v>
      </c>
      <c r="DC1234">
        <f t="shared" si="231"/>
        <v>0</v>
      </c>
    </row>
    <row r="1235" spans="1:107" x14ac:dyDescent="0.2">
      <c r="A1235">
        <f>ROW(Source!A705)</f>
        <v>705</v>
      </c>
      <c r="B1235">
        <v>53551707</v>
      </c>
      <c r="C1235">
        <v>53554242</v>
      </c>
      <c r="D1235">
        <v>29130491</v>
      </c>
      <c r="E1235">
        <v>1</v>
      </c>
      <c r="F1235">
        <v>1</v>
      </c>
      <c r="G1235">
        <v>1</v>
      </c>
      <c r="H1235">
        <v>3</v>
      </c>
      <c r="I1235" t="s">
        <v>747</v>
      </c>
      <c r="J1235" t="s">
        <v>749</v>
      </c>
      <c r="K1235" t="s">
        <v>748</v>
      </c>
      <c r="L1235">
        <v>1327</v>
      </c>
      <c r="N1235">
        <v>1005</v>
      </c>
      <c r="O1235" t="s">
        <v>128</v>
      </c>
      <c r="P1235" t="s">
        <v>128</v>
      </c>
      <c r="Q1235">
        <v>1</v>
      </c>
      <c r="W1235">
        <v>1</v>
      </c>
      <c r="X1235">
        <v>-1462626660</v>
      </c>
      <c r="Y1235">
        <v>-100</v>
      </c>
      <c r="AA1235">
        <v>9647.16</v>
      </c>
      <c r="AB1235">
        <v>0</v>
      </c>
      <c r="AC1235">
        <v>0</v>
      </c>
      <c r="AD1235">
        <v>0</v>
      </c>
      <c r="AE1235">
        <v>1533.73</v>
      </c>
      <c r="AF1235">
        <v>0</v>
      </c>
      <c r="AG1235">
        <v>0</v>
      </c>
      <c r="AH1235">
        <v>0</v>
      </c>
      <c r="AI1235">
        <v>6.29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0</v>
      </c>
      <c r="AQ1235">
        <v>0</v>
      </c>
      <c r="AR1235">
        <v>0</v>
      </c>
      <c r="AS1235" t="s">
        <v>3</v>
      </c>
      <c r="AT1235">
        <v>-100</v>
      </c>
      <c r="AU1235" t="s">
        <v>3</v>
      </c>
      <c r="AV1235">
        <v>0</v>
      </c>
      <c r="AW1235">
        <v>2</v>
      </c>
      <c r="AX1235">
        <v>53554270</v>
      </c>
      <c r="AY1235">
        <v>1</v>
      </c>
      <c r="AZ1235">
        <v>6144</v>
      </c>
      <c r="BA1235">
        <v>1132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Y1235*Source!I705</f>
        <v>-3.5999999999999996</v>
      </c>
      <c r="CY1235">
        <f t="shared" si="227"/>
        <v>9647.16</v>
      </c>
      <c r="CZ1235">
        <f t="shared" si="228"/>
        <v>1533.73</v>
      </c>
      <c r="DA1235">
        <f t="shared" si="229"/>
        <v>6.29</v>
      </c>
      <c r="DB1235">
        <f t="shared" si="230"/>
        <v>-153373</v>
      </c>
      <c r="DC1235">
        <f t="shared" si="231"/>
        <v>0</v>
      </c>
    </row>
    <row r="1236" spans="1:107" x14ac:dyDescent="0.2">
      <c r="A1236">
        <f>ROW(Source!A705)</f>
        <v>705</v>
      </c>
      <c r="B1236">
        <v>53551707</v>
      </c>
      <c r="C1236">
        <v>53554242</v>
      </c>
      <c r="D1236">
        <v>0</v>
      </c>
      <c r="E1236">
        <v>0</v>
      </c>
      <c r="F1236">
        <v>1</v>
      </c>
      <c r="G1236">
        <v>1</v>
      </c>
      <c r="H1236">
        <v>3</v>
      </c>
      <c r="I1236" t="s">
        <v>779</v>
      </c>
      <c r="J1236" t="s">
        <v>781</v>
      </c>
      <c r="K1236" t="s">
        <v>780</v>
      </c>
      <c r="L1236">
        <v>1354</v>
      </c>
      <c r="N1236">
        <v>1010</v>
      </c>
      <c r="O1236" t="s">
        <v>160</v>
      </c>
      <c r="P1236" t="s">
        <v>160</v>
      </c>
      <c r="Q1236">
        <v>1</v>
      </c>
      <c r="W1236">
        <v>0</v>
      </c>
      <c r="X1236">
        <v>1072253918</v>
      </c>
      <c r="Y1236">
        <v>0</v>
      </c>
      <c r="AA1236">
        <v>121602.7</v>
      </c>
      <c r="AB1236">
        <v>0</v>
      </c>
      <c r="AC1236">
        <v>0</v>
      </c>
      <c r="AD1236">
        <v>0</v>
      </c>
      <c r="AE1236">
        <v>19805</v>
      </c>
      <c r="AF1236">
        <v>0</v>
      </c>
      <c r="AG1236">
        <v>0</v>
      </c>
      <c r="AH1236">
        <v>0</v>
      </c>
      <c r="AI1236">
        <v>6.14</v>
      </c>
      <c r="AJ1236">
        <v>1</v>
      </c>
      <c r="AK1236">
        <v>1</v>
      </c>
      <c r="AL1236">
        <v>1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 t="s">
        <v>3</v>
      </c>
      <c r="AT1236">
        <v>0</v>
      </c>
      <c r="AU1236" t="s">
        <v>3</v>
      </c>
      <c r="AV1236">
        <v>0</v>
      </c>
      <c r="AW1236">
        <v>1</v>
      </c>
      <c r="AX1236">
        <v>-1</v>
      </c>
      <c r="AY1236">
        <v>0</v>
      </c>
      <c r="AZ1236">
        <v>0</v>
      </c>
      <c r="BA1236" t="s">
        <v>3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Y1236*Source!I705</f>
        <v>0</v>
      </c>
      <c r="CY1236">
        <f t="shared" si="227"/>
        <v>121602.7</v>
      </c>
      <c r="CZ1236">
        <f t="shared" si="228"/>
        <v>19805</v>
      </c>
      <c r="DA1236">
        <f t="shared" si="229"/>
        <v>6.14</v>
      </c>
      <c r="DB1236">
        <f t="shared" si="230"/>
        <v>0</v>
      </c>
      <c r="DC1236">
        <f t="shared" si="231"/>
        <v>0</v>
      </c>
    </row>
    <row r="1237" spans="1:107" x14ac:dyDescent="0.2">
      <c r="A1237">
        <f>ROW(Source!A712)</f>
        <v>712</v>
      </c>
      <c r="B1237">
        <v>53551706</v>
      </c>
      <c r="C1237">
        <v>53554274</v>
      </c>
      <c r="D1237">
        <v>18413627</v>
      </c>
      <c r="E1237">
        <v>1</v>
      </c>
      <c r="F1237">
        <v>1</v>
      </c>
      <c r="G1237">
        <v>1</v>
      </c>
      <c r="H1237">
        <v>1</v>
      </c>
      <c r="I1237" t="s">
        <v>1659</v>
      </c>
      <c r="J1237" t="s">
        <v>3</v>
      </c>
      <c r="K1237" t="s">
        <v>1660</v>
      </c>
      <c r="L1237">
        <v>1369</v>
      </c>
      <c r="N1237">
        <v>1013</v>
      </c>
      <c r="O1237" t="s">
        <v>1486</v>
      </c>
      <c r="P1237" t="s">
        <v>1486</v>
      </c>
      <c r="Q1237">
        <v>1</v>
      </c>
      <c r="W1237">
        <v>0</v>
      </c>
      <c r="X1237">
        <v>-1366182279</v>
      </c>
      <c r="Y1237">
        <v>3.1739999999999995</v>
      </c>
      <c r="AA1237">
        <v>0</v>
      </c>
      <c r="AB1237">
        <v>0</v>
      </c>
      <c r="AC1237">
        <v>0</v>
      </c>
      <c r="AD1237">
        <v>349.58</v>
      </c>
      <c r="AE1237">
        <v>0</v>
      </c>
      <c r="AF1237">
        <v>0</v>
      </c>
      <c r="AG1237">
        <v>0</v>
      </c>
      <c r="AH1237">
        <v>349.58</v>
      </c>
      <c r="AI1237">
        <v>1</v>
      </c>
      <c r="AJ1237">
        <v>1</v>
      </c>
      <c r="AK1237">
        <v>1</v>
      </c>
      <c r="AL1237">
        <v>1</v>
      </c>
      <c r="AN1237">
        <v>0</v>
      </c>
      <c r="AO1237">
        <v>1</v>
      </c>
      <c r="AP1237">
        <v>1</v>
      </c>
      <c r="AQ1237">
        <v>0</v>
      </c>
      <c r="AR1237">
        <v>0</v>
      </c>
      <c r="AS1237" t="s">
        <v>3</v>
      </c>
      <c r="AT1237">
        <v>2.4</v>
      </c>
      <c r="AU1237" t="s">
        <v>62</v>
      </c>
      <c r="AV1237">
        <v>1</v>
      </c>
      <c r="AW1237">
        <v>2</v>
      </c>
      <c r="AX1237">
        <v>53554289</v>
      </c>
      <c r="AY1237">
        <v>2</v>
      </c>
      <c r="AZ1237">
        <v>137216</v>
      </c>
      <c r="BA1237">
        <v>1133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Y1237*Source!I712</f>
        <v>6.347999999999999</v>
      </c>
      <c r="CY1237">
        <f>AD1237</f>
        <v>349.58</v>
      </c>
      <c r="CZ1237">
        <f>AH1237</f>
        <v>349.58</v>
      </c>
      <c r="DA1237">
        <f>AL1237</f>
        <v>1</v>
      </c>
      <c r="DB1237">
        <f>ROUND((ROUND(AT1237*CZ1237,2)*ROUND((1.15*1.15),7)),2)</f>
        <v>1109.56</v>
      </c>
      <c r="DC1237">
        <f>ROUND((ROUND(AT1237*AG1237,2)*ROUND((1.15*1.15),7)),2)</f>
        <v>0</v>
      </c>
    </row>
    <row r="1238" spans="1:107" x14ac:dyDescent="0.2">
      <c r="A1238">
        <f>ROW(Source!A712)</f>
        <v>712</v>
      </c>
      <c r="B1238">
        <v>53551706</v>
      </c>
      <c r="C1238">
        <v>53554274</v>
      </c>
      <c r="D1238">
        <v>29172657</v>
      </c>
      <c r="E1238">
        <v>1</v>
      </c>
      <c r="F1238">
        <v>1</v>
      </c>
      <c r="G1238">
        <v>1</v>
      </c>
      <c r="H1238">
        <v>2</v>
      </c>
      <c r="I1238" t="s">
        <v>1588</v>
      </c>
      <c r="J1238" t="s">
        <v>1589</v>
      </c>
      <c r="K1238" t="s">
        <v>1590</v>
      </c>
      <c r="L1238">
        <v>1368</v>
      </c>
      <c r="N1238">
        <v>1011</v>
      </c>
      <c r="O1238" t="s">
        <v>1494</v>
      </c>
      <c r="P1238" t="s">
        <v>1494</v>
      </c>
      <c r="Q1238">
        <v>1</v>
      </c>
      <c r="W1238">
        <v>0</v>
      </c>
      <c r="X1238">
        <v>1474986261</v>
      </c>
      <c r="Y1238">
        <v>0.57499999999999996</v>
      </c>
      <c r="AA1238">
        <v>0</v>
      </c>
      <c r="AB1238">
        <v>8.1</v>
      </c>
      <c r="AC1238">
        <v>0</v>
      </c>
      <c r="AD1238">
        <v>0</v>
      </c>
      <c r="AE1238">
        <v>0</v>
      </c>
      <c r="AF1238">
        <v>8.1</v>
      </c>
      <c r="AG1238">
        <v>0</v>
      </c>
      <c r="AH1238">
        <v>0</v>
      </c>
      <c r="AI1238">
        <v>1</v>
      </c>
      <c r="AJ1238">
        <v>1</v>
      </c>
      <c r="AK1238">
        <v>1</v>
      </c>
      <c r="AL1238">
        <v>1</v>
      </c>
      <c r="AN1238">
        <v>0</v>
      </c>
      <c r="AO1238">
        <v>1</v>
      </c>
      <c r="AP1238">
        <v>1</v>
      </c>
      <c r="AQ1238">
        <v>0</v>
      </c>
      <c r="AR1238">
        <v>0</v>
      </c>
      <c r="AS1238" t="s">
        <v>3</v>
      </c>
      <c r="AT1238">
        <v>0.4</v>
      </c>
      <c r="AU1238" t="s">
        <v>61</v>
      </c>
      <c r="AV1238">
        <v>0</v>
      </c>
      <c r="AW1238">
        <v>2</v>
      </c>
      <c r="AX1238">
        <v>53554290</v>
      </c>
      <c r="AY1238">
        <v>1</v>
      </c>
      <c r="AZ1238">
        <v>6144</v>
      </c>
      <c r="BA1238">
        <v>1134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Y1238*Source!I712</f>
        <v>1.1499999999999999</v>
      </c>
      <c r="CY1238">
        <f>AB1238</f>
        <v>8.1</v>
      </c>
      <c r="CZ1238">
        <f>AF1238</f>
        <v>8.1</v>
      </c>
      <c r="DA1238">
        <f>AJ1238</f>
        <v>1</v>
      </c>
      <c r="DB1238">
        <f>ROUND((ROUND(AT1238*CZ1238,2)*ROUND((1.25*1.15),7)),2)</f>
        <v>4.66</v>
      </c>
      <c r="DC1238">
        <f>ROUND((ROUND(AT1238*AG1238,2)*ROUND((1.25*1.15),7)),2)</f>
        <v>0</v>
      </c>
    </row>
    <row r="1239" spans="1:107" x14ac:dyDescent="0.2">
      <c r="A1239">
        <f>ROW(Source!A712)</f>
        <v>712</v>
      </c>
      <c r="B1239">
        <v>53551706</v>
      </c>
      <c r="C1239">
        <v>53554274</v>
      </c>
      <c r="D1239">
        <v>29174507</v>
      </c>
      <c r="E1239">
        <v>1</v>
      </c>
      <c r="F1239">
        <v>1</v>
      </c>
      <c r="G1239">
        <v>1</v>
      </c>
      <c r="H1239">
        <v>2</v>
      </c>
      <c r="I1239" t="s">
        <v>1510</v>
      </c>
      <c r="J1239" t="s">
        <v>1511</v>
      </c>
      <c r="K1239" t="s">
        <v>1512</v>
      </c>
      <c r="L1239">
        <v>1368</v>
      </c>
      <c r="N1239">
        <v>1011</v>
      </c>
      <c r="O1239" t="s">
        <v>1494</v>
      </c>
      <c r="P1239" t="s">
        <v>1494</v>
      </c>
      <c r="Q1239">
        <v>1</v>
      </c>
      <c r="W1239">
        <v>0</v>
      </c>
      <c r="X1239">
        <v>-144556207</v>
      </c>
      <c r="Y1239">
        <v>0.17249999999999999</v>
      </c>
      <c r="AA1239">
        <v>0</v>
      </c>
      <c r="AB1239">
        <v>5.13</v>
      </c>
      <c r="AC1239">
        <v>0</v>
      </c>
      <c r="AD1239">
        <v>0</v>
      </c>
      <c r="AE1239">
        <v>0</v>
      </c>
      <c r="AF1239">
        <v>5.13</v>
      </c>
      <c r="AG1239">
        <v>0</v>
      </c>
      <c r="AH1239">
        <v>0</v>
      </c>
      <c r="AI1239">
        <v>1</v>
      </c>
      <c r="AJ1239">
        <v>1</v>
      </c>
      <c r="AK1239">
        <v>1</v>
      </c>
      <c r="AL1239">
        <v>1</v>
      </c>
      <c r="AN1239">
        <v>0</v>
      </c>
      <c r="AO1239">
        <v>1</v>
      </c>
      <c r="AP1239">
        <v>1</v>
      </c>
      <c r="AQ1239">
        <v>0</v>
      </c>
      <c r="AR1239">
        <v>0</v>
      </c>
      <c r="AS1239" t="s">
        <v>3</v>
      </c>
      <c r="AT1239">
        <v>0.12</v>
      </c>
      <c r="AU1239" t="s">
        <v>61</v>
      </c>
      <c r="AV1239">
        <v>0</v>
      </c>
      <c r="AW1239">
        <v>2</v>
      </c>
      <c r="AX1239">
        <v>53554291</v>
      </c>
      <c r="AY1239">
        <v>1</v>
      </c>
      <c r="AZ1239">
        <v>6144</v>
      </c>
      <c r="BA1239">
        <v>1135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Y1239*Source!I712</f>
        <v>0.34499999999999997</v>
      </c>
      <c r="CY1239">
        <f>AB1239</f>
        <v>5.13</v>
      </c>
      <c r="CZ1239">
        <f>AF1239</f>
        <v>5.13</v>
      </c>
      <c r="DA1239">
        <f>AJ1239</f>
        <v>1</v>
      </c>
      <c r="DB1239">
        <f>ROUND((ROUND(AT1239*CZ1239,2)*ROUND((1.25*1.15),7)),2)</f>
        <v>0.89</v>
      </c>
      <c r="DC1239">
        <f>ROUND((ROUND(AT1239*AG1239,2)*ROUND((1.25*1.15),7)),2)</f>
        <v>0</v>
      </c>
    </row>
    <row r="1240" spans="1:107" x14ac:dyDescent="0.2">
      <c r="A1240">
        <f>ROW(Source!A712)</f>
        <v>712</v>
      </c>
      <c r="B1240">
        <v>53551706</v>
      </c>
      <c r="C1240">
        <v>53554274</v>
      </c>
      <c r="D1240">
        <v>29174580</v>
      </c>
      <c r="E1240">
        <v>1</v>
      </c>
      <c r="F1240">
        <v>1</v>
      </c>
      <c r="G1240">
        <v>1</v>
      </c>
      <c r="H1240">
        <v>2</v>
      </c>
      <c r="I1240" t="s">
        <v>1661</v>
      </c>
      <c r="J1240" t="s">
        <v>1662</v>
      </c>
      <c r="K1240" t="s">
        <v>1663</v>
      </c>
      <c r="L1240">
        <v>1368</v>
      </c>
      <c r="N1240">
        <v>1011</v>
      </c>
      <c r="O1240" t="s">
        <v>1494</v>
      </c>
      <c r="P1240" t="s">
        <v>1494</v>
      </c>
      <c r="Q1240">
        <v>1</v>
      </c>
      <c r="W1240">
        <v>0</v>
      </c>
      <c r="X1240">
        <v>-991672839</v>
      </c>
      <c r="Y1240">
        <v>0.27312499999999995</v>
      </c>
      <c r="AA1240">
        <v>0</v>
      </c>
      <c r="AB1240">
        <v>2.08</v>
      </c>
      <c r="AC1240">
        <v>0</v>
      </c>
      <c r="AD1240">
        <v>0</v>
      </c>
      <c r="AE1240">
        <v>0</v>
      </c>
      <c r="AF1240">
        <v>2.08</v>
      </c>
      <c r="AG1240">
        <v>0</v>
      </c>
      <c r="AH1240">
        <v>0</v>
      </c>
      <c r="AI1240">
        <v>1</v>
      </c>
      <c r="AJ1240">
        <v>1</v>
      </c>
      <c r="AK1240">
        <v>1</v>
      </c>
      <c r="AL1240">
        <v>1</v>
      </c>
      <c r="AN1240">
        <v>0</v>
      </c>
      <c r="AO1240">
        <v>1</v>
      </c>
      <c r="AP1240">
        <v>1</v>
      </c>
      <c r="AQ1240">
        <v>0</v>
      </c>
      <c r="AR1240">
        <v>0</v>
      </c>
      <c r="AS1240" t="s">
        <v>3</v>
      </c>
      <c r="AT1240">
        <v>0.19</v>
      </c>
      <c r="AU1240" t="s">
        <v>61</v>
      </c>
      <c r="AV1240">
        <v>0</v>
      </c>
      <c r="AW1240">
        <v>2</v>
      </c>
      <c r="AX1240">
        <v>53554292</v>
      </c>
      <c r="AY1240">
        <v>1</v>
      </c>
      <c r="AZ1240">
        <v>6144</v>
      </c>
      <c r="BA1240">
        <v>1136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Y1240*Source!I712</f>
        <v>0.5462499999999999</v>
      </c>
      <c r="CY1240">
        <f>AB1240</f>
        <v>2.08</v>
      </c>
      <c r="CZ1240">
        <f>AF1240</f>
        <v>2.08</v>
      </c>
      <c r="DA1240">
        <f>AJ1240</f>
        <v>1</v>
      </c>
      <c r="DB1240">
        <f>ROUND((ROUND(AT1240*CZ1240,2)*ROUND((1.25*1.15),7)),2)</f>
        <v>0.57999999999999996</v>
      </c>
      <c r="DC1240">
        <f>ROUND((ROUND(AT1240*AG1240,2)*ROUND((1.25*1.15),7)),2)</f>
        <v>0</v>
      </c>
    </row>
    <row r="1241" spans="1:107" x14ac:dyDescent="0.2">
      <c r="A1241">
        <f>ROW(Source!A712)</f>
        <v>712</v>
      </c>
      <c r="B1241">
        <v>53551706</v>
      </c>
      <c r="C1241">
        <v>53554274</v>
      </c>
      <c r="D1241">
        <v>29174913</v>
      </c>
      <c r="E1241">
        <v>1</v>
      </c>
      <c r="F1241">
        <v>1</v>
      </c>
      <c r="G1241">
        <v>1</v>
      </c>
      <c r="H1241">
        <v>2</v>
      </c>
      <c r="I1241" t="s">
        <v>1513</v>
      </c>
      <c r="J1241" t="s">
        <v>1514</v>
      </c>
      <c r="K1241" t="s">
        <v>1515</v>
      </c>
      <c r="L1241">
        <v>1368</v>
      </c>
      <c r="N1241">
        <v>1011</v>
      </c>
      <c r="O1241" t="s">
        <v>1494</v>
      </c>
      <c r="P1241" t="s">
        <v>1494</v>
      </c>
      <c r="Q1241">
        <v>1</v>
      </c>
      <c r="W1241">
        <v>0</v>
      </c>
      <c r="X1241">
        <v>1230759911</v>
      </c>
      <c r="Y1241">
        <v>0.24437500000000001</v>
      </c>
      <c r="AA1241">
        <v>0</v>
      </c>
      <c r="AB1241">
        <v>87.17</v>
      </c>
      <c r="AC1241">
        <v>11.6</v>
      </c>
      <c r="AD1241">
        <v>0</v>
      </c>
      <c r="AE1241">
        <v>0</v>
      </c>
      <c r="AF1241">
        <v>87.17</v>
      </c>
      <c r="AG1241">
        <v>11.6</v>
      </c>
      <c r="AH1241">
        <v>0</v>
      </c>
      <c r="AI1241">
        <v>1</v>
      </c>
      <c r="AJ1241">
        <v>1</v>
      </c>
      <c r="AK1241">
        <v>1</v>
      </c>
      <c r="AL1241">
        <v>1</v>
      </c>
      <c r="AN1241">
        <v>0</v>
      </c>
      <c r="AO1241">
        <v>1</v>
      </c>
      <c r="AP1241">
        <v>1</v>
      </c>
      <c r="AQ1241">
        <v>0</v>
      </c>
      <c r="AR1241">
        <v>0</v>
      </c>
      <c r="AS1241" t="s">
        <v>3</v>
      </c>
      <c r="AT1241">
        <v>0.17</v>
      </c>
      <c r="AU1241" t="s">
        <v>61</v>
      </c>
      <c r="AV1241">
        <v>0</v>
      </c>
      <c r="AW1241">
        <v>2</v>
      </c>
      <c r="AX1241">
        <v>53554293</v>
      </c>
      <c r="AY1241">
        <v>1</v>
      </c>
      <c r="AZ1241">
        <v>6144</v>
      </c>
      <c r="BA1241">
        <v>1137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Y1241*Source!I712</f>
        <v>0.48875000000000002</v>
      </c>
      <c r="CY1241">
        <f>AB1241</f>
        <v>87.17</v>
      </c>
      <c r="CZ1241">
        <f>AF1241</f>
        <v>87.17</v>
      </c>
      <c r="DA1241">
        <f>AJ1241</f>
        <v>1</v>
      </c>
      <c r="DB1241">
        <f>ROUND((ROUND(AT1241*CZ1241,2)*ROUND((1.25*1.15),7)),2)</f>
        <v>21.3</v>
      </c>
      <c r="DC1241">
        <f>ROUND((ROUND(AT1241*AG1241,2)*ROUND((1.25*1.15),7)),2)</f>
        <v>2.83</v>
      </c>
    </row>
    <row r="1242" spans="1:107" x14ac:dyDescent="0.2">
      <c r="A1242">
        <f>ROW(Source!A712)</f>
        <v>712</v>
      </c>
      <c r="B1242">
        <v>53551706</v>
      </c>
      <c r="C1242">
        <v>53554274</v>
      </c>
      <c r="D1242">
        <v>29114824</v>
      </c>
      <c r="E1242">
        <v>1</v>
      </c>
      <c r="F1242">
        <v>1</v>
      </c>
      <c r="G1242">
        <v>1</v>
      </c>
      <c r="H1242">
        <v>3</v>
      </c>
      <c r="I1242" t="s">
        <v>226</v>
      </c>
      <c r="J1242" t="s">
        <v>228</v>
      </c>
      <c r="K1242" t="s">
        <v>227</v>
      </c>
      <c r="L1242">
        <v>1354</v>
      </c>
      <c r="N1242">
        <v>1010</v>
      </c>
      <c r="O1242" t="s">
        <v>160</v>
      </c>
      <c r="P1242" t="s">
        <v>160</v>
      </c>
      <c r="Q1242">
        <v>1</v>
      </c>
      <c r="W1242">
        <v>0</v>
      </c>
      <c r="X1242">
        <v>-1030546797</v>
      </c>
      <c r="Y1242">
        <v>0.5</v>
      </c>
      <c r="AA1242">
        <v>20.25</v>
      </c>
      <c r="AB1242">
        <v>0</v>
      </c>
      <c r="AC1242">
        <v>0</v>
      </c>
      <c r="AD1242">
        <v>0</v>
      </c>
      <c r="AE1242">
        <v>20.25</v>
      </c>
      <c r="AF1242">
        <v>0</v>
      </c>
      <c r="AG1242">
        <v>0</v>
      </c>
      <c r="AH1242">
        <v>0</v>
      </c>
      <c r="AI1242">
        <v>1</v>
      </c>
      <c r="AJ1242">
        <v>1</v>
      </c>
      <c r="AK1242">
        <v>1</v>
      </c>
      <c r="AL1242">
        <v>1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 t="s">
        <v>3</v>
      </c>
      <c r="AT1242">
        <v>0.5</v>
      </c>
      <c r="AU1242" t="s">
        <v>3</v>
      </c>
      <c r="AV1242">
        <v>0</v>
      </c>
      <c r="AW1242">
        <v>1</v>
      </c>
      <c r="AX1242">
        <v>-1</v>
      </c>
      <c r="AY1242">
        <v>0</v>
      </c>
      <c r="AZ1242">
        <v>0</v>
      </c>
      <c r="BA1242" t="s">
        <v>3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Y1242*Source!I712</f>
        <v>1</v>
      </c>
      <c r="CY1242">
        <f t="shared" ref="CY1242:CY1250" si="232">AA1242</f>
        <v>20.25</v>
      </c>
      <c r="CZ1242">
        <f t="shared" ref="CZ1242:CZ1250" si="233">AE1242</f>
        <v>20.25</v>
      </c>
      <c r="DA1242">
        <f t="shared" ref="DA1242:DA1250" si="234">AI1242</f>
        <v>1</v>
      </c>
      <c r="DB1242">
        <f t="shared" ref="DB1242:DB1250" si="235">ROUND(ROUND(AT1242*CZ1242,2),2)</f>
        <v>10.130000000000001</v>
      </c>
      <c r="DC1242">
        <f t="shared" ref="DC1242:DC1250" si="236">ROUND(ROUND(AT1242*AG1242,2),2)</f>
        <v>0</v>
      </c>
    </row>
    <row r="1243" spans="1:107" x14ac:dyDescent="0.2">
      <c r="A1243">
        <f>ROW(Source!A712)</f>
        <v>712</v>
      </c>
      <c r="B1243">
        <v>53551706</v>
      </c>
      <c r="C1243">
        <v>53554274</v>
      </c>
      <c r="D1243">
        <v>29113979</v>
      </c>
      <c r="E1243">
        <v>1</v>
      </c>
      <c r="F1243">
        <v>1</v>
      </c>
      <c r="G1243">
        <v>1</v>
      </c>
      <c r="H1243">
        <v>3</v>
      </c>
      <c r="I1243" t="s">
        <v>1597</v>
      </c>
      <c r="J1243" t="s">
        <v>1598</v>
      </c>
      <c r="K1243" t="s">
        <v>1599</v>
      </c>
      <c r="L1243">
        <v>1348</v>
      </c>
      <c r="N1243">
        <v>1009</v>
      </c>
      <c r="O1243" t="s">
        <v>26</v>
      </c>
      <c r="P1243" t="s">
        <v>26</v>
      </c>
      <c r="Q1243">
        <v>1000</v>
      </c>
      <c r="W1243">
        <v>0</v>
      </c>
      <c r="X1243">
        <v>-1319080431</v>
      </c>
      <c r="Y1243">
        <v>1E-4</v>
      </c>
      <c r="AA1243">
        <v>9749.99</v>
      </c>
      <c r="AB1243">
        <v>0</v>
      </c>
      <c r="AC1243">
        <v>0</v>
      </c>
      <c r="AD1243">
        <v>0</v>
      </c>
      <c r="AE1243">
        <v>9749.99</v>
      </c>
      <c r="AF1243">
        <v>0</v>
      </c>
      <c r="AG1243">
        <v>0</v>
      </c>
      <c r="AH1243">
        <v>0</v>
      </c>
      <c r="AI1243">
        <v>1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0</v>
      </c>
      <c r="AQ1243">
        <v>0</v>
      </c>
      <c r="AR1243">
        <v>0</v>
      </c>
      <c r="AS1243" t="s">
        <v>3</v>
      </c>
      <c r="AT1243">
        <v>1E-4</v>
      </c>
      <c r="AU1243" t="s">
        <v>3</v>
      </c>
      <c r="AV1243">
        <v>0</v>
      </c>
      <c r="AW1243">
        <v>2</v>
      </c>
      <c r="AX1243">
        <v>53554294</v>
      </c>
      <c r="AY1243">
        <v>1</v>
      </c>
      <c r="AZ1243">
        <v>0</v>
      </c>
      <c r="BA1243">
        <v>1138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Y1243*Source!I712</f>
        <v>2.0000000000000001E-4</v>
      </c>
      <c r="CY1243">
        <f t="shared" si="232"/>
        <v>9749.99</v>
      </c>
      <c r="CZ1243">
        <f t="shared" si="233"/>
        <v>9749.99</v>
      </c>
      <c r="DA1243">
        <f t="shared" si="234"/>
        <v>1</v>
      </c>
      <c r="DB1243">
        <f t="shared" si="235"/>
        <v>0.97</v>
      </c>
      <c r="DC1243">
        <f t="shared" si="236"/>
        <v>0</v>
      </c>
    </row>
    <row r="1244" spans="1:107" x14ac:dyDescent="0.2">
      <c r="A1244">
        <f>ROW(Source!A712)</f>
        <v>712</v>
      </c>
      <c r="B1244">
        <v>53551706</v>
      </c>
      <c r="C1244">
        <v>53554274</v>
      </c>
      <c r="D1244">
        <v>29107991</v>
      </c>
      <c r="E1244">
        <v>1</v>
      </c>
      <c r="F1244">
        <v>1</v>
      </c>
      <c r="G1244">
        <v>1</v>
      </c>
      <c r="H1244">
        <v>3</v>
      </c>
      <c r="I1244" t="s">
        <v>849</v>
      </c>
      <c r="J1244" t="s">
        <v>851</v>
      </c>
      <c r="K1244" t="s">
        <v>850</v>
      </c>
      <c r="L1244">
        <v>1354</v>
      </c>
      <c r="N1244">
        <v>1010</v>
      </c>
      <c r="O1244" t="s">
        <v>160</v>
      </c>
      <c r="P1244" t="s">
        <v>160</v>
      </c>
      <c r="Q1244">
        <v>1</v>
      </c>
      <c r="W1244">
        <v>0</v>
      </c>
      <c r="X1244">
        <v>143065284</v>
      </c>
      <c r="Y1244">
        <v>0.1</v>
      </c>
      <c r="AA1244">
        <v>72.8</v>
      </c>
      <c r="AB1244">
        <v>0</v>
      </c>
      <c r="AC1244">
        <v>0</v>
      </c>
      <c r="AD1244">
        <v>0</v>
      </c>
      <c r="AE1244">
        <v>72.8</v>
      </c>
      <c r="AF1244">
        <v>0</v>
      </c>
      <c r="AG1244">
        <v>0</v>
      </c>
      <c r="AH1244">
        <v>0</v>
      </c>
      <c r="AI1244">
        <v>1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0</v>
      </c>
      <c r="AQ1244">
        <v>0</v>
      </c>
      <c r="AR1244">
        <v>0</v>
      </c>
      <c r="AS1244" t="s">
        <v>3</v>
      </c>
      <c r="AT1244">
        <v>0.1</v>
      </c>
      <c r="AU1244" t="s">
        <v>3</v>
      </c>
      <c r="AV1244">
        <v>0</v>
      </c>
      <c r="AW1244">
        <v>2</v>
      </c>
      <c r="AX1244">
        <v>53554295</v>
      </c>
      <c r="AY1244">
        <v>1</v>
      </c>
      <c r="AZ1244">
        <v>0</v>
      </c>
      <c r="BA1244">
        <v>1139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Y1244*Source!I712</f>
        <v>0.2</v>
      </c>
      <c r="CY1244">
        <f t="shared" si="232"/>
        <v>72.8</v>
      </c>
      <c r="CZ1244">
        <f t="shared" si="233"/>
        <v>72.8</v>
      </c>
      <c r="DA1244">
        <f t="shared" si="234"/>
        <v>1</v>
      </c>
      <c r="DB1244">
        <f t="shared" si="235"/>
        <v>7.28</v>
      </c>
      <c r="DC1244">
        <f t="shared" si="236"/>
        <v>0</v>
      </c>
    </row>
    <row r="1245" spans="1:107" x14ac:dyDescent="0.2">
      <c r="A1245">
        <f>ROW(Source!A712)</f>
        <v>712</v>
      </c>
      <c r="B1245">
        <v>53551706</v>
      </c>
      <c r="C1245">
        <v>53554274</v>
      </c>
      <c r="D1245">
        <v>29114799</v>
      </c>
      <c r="E1245">
        <v>1</v>
      </c>
      <c r="F1245">
        <v>1</v>
      </c>
      <c r="G1245">
        <v>1</v>
      </c>
      <c r="H1245">
        <v>3</v>
      </c>
      <c r="I1245" t="s">
        <v>791</v>
      </c>
      <c r="J1245" t="s">
        <v>793</v>
      </c>
      <c r="K1245" t="s">
        <v>792</v>
      </c>
      <c r="L1245">
        <v>1354</v>
      </c>
      <c r="N1245">
        <v>1010</v>
      </c>
      <c r="O1245" t="s">
        <v>160</v>
      </c>
      <c r="P1245" t="s">
        <v>160</v>
      </c>
      <c r="Q1245">
        <v>1</v>
      </c>
      <c r="W1245">
        <v>0</v>
      </c>
      <c r="X1245">
        <v>-1147808528</v>
      </c>
      <c r="Y1245">
        <v>0.5</v>
      </c>
      <c r="AA1245">
        <v>1386.03</v>
      </c>
      <c r="AB1245">
        <v>0</v>
      </c>
      <c r="AC1245">
        <v>0</v>
      </c>
      <c r="AD1245">
        <v>0</v>
      </c>
      <c r="AE1245">
        <v>1386.03</v>
      </c>
      <c r="AF1245">
        <v>0</v>
      </c>
      <c r="AG1245">
        <v>0</v>
      </c>
      <c r="AH1245">
        <v>0</v>
      </c>
      <c r="AI1245">
        <v>1</v>
      </c>
      <c r="AJ1245">
        <v>1</v>
      </c>
      <c r="AK1245">
        <v>1</v>
      </c>
      <c r="AL1245">
        <v>1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 t="s">
        <v>3</v>
      </c>
      <c r="AT1245">
        <v>0.5</v>
      </c>
      <c r="AU1245" t="s">
        <v>3</v>
      </c>
      <c r="AV1245">
        <v>0</v>
      </c>
      <c r="AW1245">
        <v>1</v>
      </c>
      <c r="AX1245">
        <v>-1</v>
      </c>
      <c r="AY1245">
        <v>0</v>
      </c>
      <c r="AZ1245">
        <v>0</v>
      </c>
      <c r="BA1245" t="s">
        <v>3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Y1245*Source!I712</f>
        <v>1</v>
      </c>
      <c r="CY1245">
        <f t="shared" si="232"/>
        <v>1386.03</v>
      </c>
      <c r="CZ1245">
        <f t="shared" si="233"/>
        <v>1386.03</v>
      </c>
      <c r="DA1245">
        <f t="shared" si="234"/>
        <v>1</v>
      </c>
      <c r="DB1245">
        <f t="shared" si="235"/>
        <v>693.02</v>
      </c>
      <c r="DC1245">
        <f t="shared" si="236"/>
        <v>0</v>
      </c>
    </row>
    <row r="1246" spans="1:107" x14ac:dyDescent="0.2">
      <c r="A1246">
        <f>ROW(Source!A712)</f>
        <v>712</v>
      </c>
      <c r="B1246">
        <v>53551706</v>
      </c>
      <c r="C1246">
        <v>53554274</v>
      </c>
      <c r="D1246">
        <v>29131398</v>
      </c>
      <c r="E1246">
        <v>1</v>
      </c>
      <c r="F1246">
        <v>1</v>
      </c>
      <c r="G1246">
        <v>1</v>
      </c>
      <c r="H1246">
        <v>3</v>
      </c>
      <c r="I1246" t="s">
        <v>1664</v>
      </c>
      <c r="J1246" t="s">
        <v>1665</v>
      </c>
      <c r="K1246" t="s">
        <v>1666</v>
      </c>
      <c r="L1246">
        <v>1348</v>
      </c>
      <c r="N1246">
        <v>1009</v>
      </c>
      <c r="O1246" t="s">
        <v>26</v>
      </c>
      <c r="P1246" t="s">
        <v>26</v>
      </c>
      <c r="Q1246">
        <v>1000</v>
      </c>
      <c r="W1246">
        <v>0</v>
      </c>
      <c r="X1246">
        <v>1426677377</v>
      </c>
      <c r="Y1246">
        <v>3.0000000000000001E-3</v>
      </c>
      <c r="AA1246">
        <v>5804</v>
      </c>
      <c r="AB1246">
        <v>0</v>
      </c>
      <c r="AC1246">
        <v>0</v>
      </c>
      <c r="AD1246">
        <v>0</v>
      </c>
      <c r="AE1246">
        <v>5804</v>
      </c>
      <c r="AF1246">
        <v>0</v>
      </c>
      <c r="AG1246">
        <v>0</v>
      </c>
      <c r="AH1246">
        <v>0</v>
      </c>
      <c r="AI1246">
        <v>1</v>
      </c>
      <c r="AJ1246">
        <v>1</v>
      </c>
      <c r="AK1246">
        <v>1</v>
      </c>
      <c r="AL1246">
        <v>1</v>
      </c>
      <c r="AN1246">
        <v>0</v>
      </c>
      <c r="AO1246">
        <v>1</v>
      </c>
      <c r="AP1246">
        <v>0</v>
      </c>
      <c r="AQ1246">
        <v>0</v>
      </c>
      <c r="AR1246">
        <v>0</v>
      </c>
      <c r="AS1246" t="s">
        <v>3</v>
      </c>
      <c r="AT1246">
        <v>3.0000000000000001E-3</v>
      </c>
      <c r="AU1246" t="s">
        <v>3</v>
      </c>
      <c r="AV1246">
        <v>0</v>
      </c>
      <c r="AW1246">
        <v>2</v>
      </c>
      <c r="AX1246">
        <v>53554298</v>
      </c>
      <c r="AY1246">
        <v>1</v>
      </c>
      <c r="AZ1246">
        <v>0</v>
      </c>
      <c r="BA1246">
        <v>1142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Y1246*Source!I712</f>
        <v>6.0000000000000001E-3</v>
      </c>
      <c r="CY1246">
        <f t="shared" si="232"/>
        <v>5804</v>
      </c>
      <c r="CZ1246">
        <f t="shared" si="233"/>
        <v>5804</v>
      </c>
      <c r="DA1246">
        <f t="shared" si="234"/>
        <v>1</v>
      </c>
      <c r="DB1246">
        <f t="shared" si="235"/>
        <v>17.41</v>
      </c>
      <c r="DC1246">
        <f t="shared" si="236"/>
        <v>0</v>
      </c>
    </row>
    <row r="1247" spans="1:107" x14ac:dyDescent="0.2">
      <c r="A1247">
        <f>ROW(Source!A712)</f>
        <v>712</v>
      </c>
      <c r="B1247">
        <v>53551706</v>
      </c>
      <c r="C1247">
        <v>53554274</v>
      </c>
      <c r="D1247">
        <v>0</v>
      </c>
      <c r="E1247">
        <v>0</v>
      </c>
      <c r="F1247">
        <v>1</v>
      </c>
      <c r="G1247">
        <v>1</v>
      </c>
      <c r="H1247">
        <v>3</v>
      </c>
      <c r="I1247" t="s">
        <v>786</v>
      </c>
      <c r="J1247" t="s">
        <v>3</v>
      </c>
      <c r="K1247" t="s">
        <v>787</v>
      </c>
      <c r="L1247">
        <v>1354</v>
      </c>
      <c r="N1247">
        <v>1010</v>
      </c>
      <c r="O1247" t="s">
        <v>160</v>
      </c>
      <c r="P1247" t="s">
        <v>160</v>
      </c>
      <c r="Q1247">
        <v>1</v>
      </c>
      <c r="W1247">
        <v>0</v>
      </c>
      <c r="X1247">
        <v>-742144442</v>
      </c>
      <c r="Y1247">
        <v>0.5</v>
      </c>
      <c r="AA1247">
        <v>30750</v>
      </c>
      <c r="AB1247">
        <v>0</v>
      </c>
      <c r="AC1247">
        <v>0</v>
      </c>
      <c r="AD1247">
        <v>0</v>
      </c>
      <c r="AE1247">
        <v>30750</v>
      </c>
      <c r="AF1247">
        <v>0</v>
      </c>
      <c r="AG1247">
        <v>0</v>
      </c>
      <c r="AH1247">
        <v>0</v>
      </c>
      <c r="AI1247">
        <v>1</v>
      </c>
      <c r="AJ1247">
        <v>1</v>
      </c>
      <c r="AK1247">
        <v>1</v>
      </c>
      <c r="AL1247">
        <v>1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 t="s">
        <v>3</v>
      </c>
      <c r="AT1247">
        <v>0.5</v>
      </c>
      <c r="AU1247" t="s">
        <v>3</v>
      </c>
      <c r="AV1247">
        <v>0</v>
      </c>
      <c r="AW1247">
        <v>1</v>
      </c>
      <c r="AX1247">
        <v>-1</v>
      </c>
      <c r="AY1247">
        <v>0</v>
      </c>
      <c r="AZ1247">
        <v>0</v>
      </c>
      <c r="BA1247" t="s">
        <v>3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Y1247*Source!I712</f>
        <v>1</v>
      </c>
      <c r="CY1247">
        <f t="shared" si="232"/>
        <v>30750</v>
      </c>
      <c r="CZ1247">
        <f t="shared" si="233"/>
        <v>30750</v>
      </c>
      <c r="DA1247">
        <f t="shared" si="234"/>
        <v>1</v>
      </c>
      <c r="DB1247">
        <f t="shared" si="235"/>
        <v>15375</v>
      </c>
      <c r="DC1247">
        <f t="shared" si="236"/>
        <v>0</v>
      </c>
    </row>
    <row r="1248" spans="1:107" x14ac:dyDescent="0.2">
      <c r="A1248">
        <f>ROW(Source!A712)</f>
        <v>712</v>
      </c>
      <c r="B1248">
        <v>53551706</v>
      </c>
      <c r="C1248">
        <v>53554274</v>
      </c>
      <c r="D1248">
        <v>0</v>
      </c>
      <c r="E1248">
        <v>0</v>
      </c>
      <c r="F1248">
        <v>1</v>
      </c>
      <c r="G1248">
        <v>1</v>
      </c>
      <c r="H1248">
        <v>3</v>
      </c>
      <c r="I1248" t="s">
        <v>241</v>
      </c>
      <c r="J1248" t="s">
        <v>3</v>
      </c>
      <c r="K1248" t="s">
        <v>242</v>
      </c>
      <c r="L1248">
        <v>1354</v>
      </c>
      <c r="N1248">
        <v>1010</v>
      </c>
      <c r="O1248" t="s">
        <v>160</v>
      </c>
      <c r="P1248" t="s">
        <v>160</v>
      </c>
      <c r="Q1248">
        <v>1</v>
      </c>
      <c r="W1248">
        <v>0</v>
      </c>
      <c r="X1248">
        <v>-1937644466</v>
      </c>
      <c r="Y1248">
        <v>0</v>
      </c>
      <c r="AA1248">
        <v>1458.33</v>
      </c>
      <c r="AB1248">
        <v>0</v>
      </c>
      <c r="AC1248">
        <v>0</v>
      </c>
      <c r="AD1248">
        <v>0</v>
      </c>
      <c r="AE1248">
        <v>1458.33</v>
      </c>
      <c r="AF1248">
        <v>0</v>
      </c>
      <c r="AG1248">
        <v>0</v>
      </c>
      <c r="AH1248">
        <v>0</v>
      </c>
      <c r="AI1248">
        <v>1</v>
      </c>
      <c r="AJ1248">
        <v>1</v>
      </c>
      <c r="AK1248">
        <v>1</v>
      </c>
      <c r="AL1248">
        <v>1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 t="s">
        <v>3</v>
      </c>
      <c r="AT1248">
        <v>0</v>
      </c>
      <c r="AU1248" t="s">
        <v>3</v>
      </c>
      <c r="AV1248">
        <v>0</v>
      </c>
      <c r="AW1248">
        <v>1</v>
      </c>
      <c r="AX1248">
        <v>-1</v>
      </c>
      <c r="AY1248">
        <v>0</v>
      </c>
      <c r="AZ1248">
        <v>0</v>
      </c>
      <c r="BA1248" t="s">
        <v>3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Y1248*Source!I712</f>
        <v>0</v>
      </c>
      <c r="CY1248">
        <f t="shared" si="232"/>
        <v>1458.33</v>
      </c>
      <c r="CZ1248">
        <f t="shared" si="233"/>
        <v>1458.33</v>
      </c>
      <c r="DA1248">
        <f t="shared" si="234"/>
        <v>1</v>
      </c>
      <c r="DB1248">
        <f t="shared" si="235"/>
        <v>0</v>
      </c>
      <c r="DC1248">
        <f t="shared" si="236"/>
        <v>0</v>
      </c>
    </row>
    <row r="1249" spans="1:107" x14ac:dyDescent="0.2">
      <c r="A1249">
        <f>ROW(Source!A712)</f>
        <v>712</v>
      </c>
      <c r="B1249">
        <v>53551706</v>
      </c>
      <c r="C1249">
        <v>53554274</v>
      </c>
      <c r="D1249">
        <v>0</v>
      </c>
      <c r="E1249">
        <v>0</v>
      </c>
      <c r="F1249">
        <v>1</v>
      </c>
      <c r="G1249">
        <v>1</v>
      </c>
      <c r="H1249">
        <v>3</v>
      </c>
      <c r="I1249" t="s">
        <v>236</v>
      </c>
      <c r="J1249" t="s">
        <v>3</v>
      </c>
      <c r="K1249" t="s">
        <v>237</v>
      </c>
      <c r="L1249">
        <v>1354</v>
      </c>
      <c r="N1249">
        <v>1010</v>
      </c>
      <c r="O1249" t="s">
        <v>160</v>
      </c>
      <c r="P1249" t="s">
        <v>160</v>
      </c>
      <c r="Q1249">
        <v>1</v>
      </c>
      <c r="W1249">
        <v>0</v>
      </c>
      <c r="X1249">
        <v>-138546616</v>
      </c>
      <c r="Y1249">
        <v>0</v>
      </c>
      <c r="AA1249">
        <v>1107.5</v>
      </c>
      <c r="AB1249">
        <v>0</v>
      </c>
      <c r="AC1249">
        <v>0</v>
      </c>
      <c r="AD1249">
        <v>0</v>
      </c>
      <c r="AE1249">
        <v>1107.5</v>
      </c>
      <c r="AF1249">
        <v>0</v>
      </c>
      <c r="AG1249">
        <v>0</v>
      </c>
      <c r="AH1249">
        <v>0</v>
      </c>
      <c r="AI1249">
        <v>1</v>
      </c>
      <c r="AJ1249">
        <v>1</v>
      </c>
      <c r="AK1249">
        <v>1</v>
      </c>
      <c r="AL1249">
        <v>1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 t="s">
        <v>3</v>
      </c>
      <c r="AT1249">
        <v>0</v>
      </c>
      <c r="AU1249" t="s">
        <v>3</v>
      </c>
      <c r="AV1249">
        <v>0</v>
      </c>
      <c r="AW1249">
        <v>1</v>
      </c>
      <c r="AX1249">
        <v>-1</v>
      </c>
      <c r="AY1249">
        <v>0</v>
      </c>
      <c r="AZ1249">
        <v>0</v>
      </c>
      <c r="BA1249" t="s">
        <v>3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Y1249*Source!I712</f>
        <v>0</v>
      </c>
      <c r="CY1249">
        <f t="shared" si="232"/>
        <v>1107.5</v>
      </c>
      <c r="CZ1249">
        <f t="shared" si="233"/>
        <v>1107.5</v>
      </c>
      <c r="DA1249">
        <f t="shared" si="234"/>
        <v>1</v>
      </c>
      <c r="DB1249">
        <f t="shared" si="235"/>
        <v>0</v>
      </c>
      <c r="DC1249">
        <f t="shared" si="236"/>
        <v>0</v>
      </c>
    </row>
    <row r="1250" spans="1:107" x14ac:dyDescent="0.2">
      <c r="A1250">
        <f>ROW(Source!A712)</f>
        <v>712</v>
      </c>
      <c r="B1250">
        <v>53551706</v>
      </c>
      <c r="C1250">
        <v>53554274</v>
      </c>
      <c r="D1250">
        <v>0</v>
      </c>
      <c r="E1250">
        <v>0</v>
      </c>
      <c r="F1250">
        <v>1</v>
      </c>
      <c r="G1250">
        <v>1</v>
      </c>
      <c r="H1250">
        <v>3</v>
      </c>
      <c r="I1250" t="s">
        <v>230</v>
      </c>
      <c r="J1250" t="s">
        <v>232</v>
      </c>
      <c r="K1250" t="s">
        <v>231</v>
      </c>
      <c r="L1250">
        <v>1354</v>
      </c>
      <c r="N1250">
        <v>1010</v>
      </c>
      <c r="O1250" t="s">
        <v>160</v>
      </c>
      <c r="P1250" t="s">
        <v>160</v>
      </c>
      <c r="Q1250">
        <v>1</v>
      </c>
      <c r="W1250">
        <v>0</v>
      </c>
      <c r="X1250">
        <v>-1205946084</v>
      </c>
      <c r="Y1250">
        <v>0</v>
      </c>
      <c r="AA1250">
        <v>815.83</v>
      </c>
      <c r="AB1250">
        <v>0</v>
      </c>
      <c r="AC1250">
        <v>0</v>
      </c>
      <c r="AD1250">
        <v>0</v>
      </c>
      <c r="AE1250">
        <v>815.83</v>
      </c>
      <c r="AF1250">
        <v>0</v>
      </c>
      <c r="AG1250">
        <v>0</v>
      </c>
      <c r="AH1250">
        <v>0</v>
      </c>
      <c r="AI1250">
        <v>1</v>
      </c>
      <c r="AJ1250">
        <v>1</v>
      </c>
      <c r="AK1250">
        <v>1</v>
      </c>
      <c r="AL1250">
        <v>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 t="s">
        <v>3</v>
      </c>
      <c r="AT1250">
        <v>0</v>
      </c>
      <c r="AU1250" t="s">
        <v>3</v>
      </c>
      <c r="AV1250">
        <v>0</v>
      </c>
      <c r="AW1250">
        <v>1</v>
      </c>
      <c r="AX1250">
        <v>-1</v>
      </c>
      <c r="AY1250">
        <v>0</v>
      </c>
      <c r="AZ1250">
        <v>0</v>
      </c>
      <c r="BA1250" t="s">
        <v>3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Y1250*Source!I712</f>
        <v>0</v>
      </c>
      <c r="CY1250">
        <f t="shared" si="232"/>
        <v>815.83</v>
      </c>
      <c r="CZ1250">
        <f t="shared" si="233"/>
        <v>815.83</v>
      </c>
      <c r="DA1250">
        <f t="shared" si="234"/>
        <v>1</v>
      </c>
      <c r="DB1250">
        <f t="shared" si="235"/>
        <v>0</v>
      </c>
      <c r="DC1250">
        <f t="shared" si="236"/>
        <v>0</v>
      </c>
    </row>
    <row r="1251" spans="1:107" x14ac:dyDescent="0.2">
      <c r="A1251">
        <f>ROW(Source!A713)</f>
        <v>713</v>
      </c>
      <c r="B1251">
        <v>53551707</v>
      </c>
      <c r="C1251">
        <v>53554274</v>
      </c>
      <c r="D1251">
        <v>18413627</v>
      </c>
      <c r="E1251">
        <v>1</v>
      </c>
      <c r="F1251">
        <v>1</v>
      </c>
      <c r="G1251">
        <v>1</v>
      </c>
      <c r="H1251">
        <v>1</v>
      </c>
      <c r="I1251" t="s">
        <v>1659</v>
      </c>
      <c r="J1251" t="s">
        <v>3</v>
      </c>
      <c r="K1251" t="s">
        <v>1660</v>
      </c>
      <c r="L1251">
        <v>1369</v>
      </c>
      <c r="N1251">
        <v>1013</v>
      </c>
      <c r="O1251" t="s">
        <v>1486</v>
      </c>
      <c r="P1251" t="s">
        <v>1486</v>
      </c>
      <c r="Q1251">
        <v>1</v>
      </c>
      <c r="W1251">
        <v>0</v>
      </c>
      <c r="X1251">
        <v>-1366182279</v>
      </c>
      <c r="Y1251">
        <v>3.1739999999999995</v>
      </c>
      <c r="AA1251">
        <v>0</v>
      </c>
      <c r="AB1251">
        <v>0</v>
      </c>
      <c r="AC1251">
        <v>0</v>
      </c>
      <c r="AD1251">
        <v>349.58</v>
      </c>
      <c r="AE1251">
        <v>0</v>
      </c>
      <c r="AF1251">
        <v>0</v>
      </c>
      <c r="AG1251">
        <v>0</v>
      </c>
      <c r="AH1251">
        <v>349.58</v>
      </c>
      <c r="AI1251">
        <v>1</v>
      </c>
      <c r="AJ1251">
        <v>1</v>
      </c>
      <c r="AK1251">
        <v>1</v>
      </c>
      <c r="AL1251">
        <v>1</v>
      </c>
      <c r="AN1251">
        <v>0</v>
      </c>
      <c r="AO1251">
        <v>1</v>
      </c>
      <c r="AP1251">
        <v>1</v>
      </c>
      <c r="AQ1251">
        <v>0</v>
      </c>
      <c r="AR1251">
        <v>0</v>
      </c>
      <c r="AS1251" t="s">
        <v>3</v>
      </c>
      <c r="AT1251">
        <v>2.4</v>
      </c>
      <c r="AU1251" t="s">
        <v>62</v>
      </c>
      <c r="AV1251">
        <v>1</v>
      </c>
      <c r="AW1251">
        <v>2</v>
      </c>
      <c r="AX1251">
        <v>53554289</v>
      </c>
      <c r="AY1251">
        <v>2</v>
      </c>
      <c r="AZ1251">
        <v>137216</v>
      </c>
      <c r="BA1251">
        <v>1143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Y1251*Source!I713</f>
        <v>6.347999999999999</v>
      </c>
      <c r="CY1251">
        <f>AD1251</f>
        <v>349.58</v>
      </c>
      <c r="CZ1251">
        <f>AH1251</f>
        <v>349.58</v>
      </c>
      <c r="DA1251">
        <f>AL1251</f>
        <v>1</v>
      </c>
      <c r="DB1251">
        <f>ROUND((ROUND(AT1251*CZ1251,2)*ROUND((1.15*1.15),7)),2)</f>
        <v>1109.56</v>
      </c>
      <c r="DC1251">
        <f>ROUND((ROUND(AT1251*AG1251,2)*ROUND((1.15*1.15),7)),2)</f>
        <v>0</v>
      </c>
    </row>
    <row r="1252" spans="1:107" x14ac:dyDescent="0.2">
      <c r="A1252">
        <f>ROW(Source!A713)</f>
        <v>713</v>
      </c>
      <c r="B1252">
        <v>53551707</v>
      </c>
      <c r="C1252">
        <v>53554274</v>
      </c>
      <c r="D1252">
        <v>29172657</v>
      </c>
      <c r="E1252">
        <v>1</v>
      </c>
      <c r="F1252">
        <v>1</v>
      </c>
      <c r="G1252">
        <v>1</v>
      </c>
      <c r="H1252">
        <v>2</v>
      </c>
      <c r="I1252" t="s">
        <v>1588</v>
      </c>
      <c r="J1252" t="s">
        <v>1589</v>
      </c>
      <c r="K1252" t="s">
        <v>1590</v>
      </c>
      <c r="L1252">
        <v>1368</v>
      </c>
      <c r="N1252">
        <v>1011</v>
      </c>
      <c r="O1252" t="s">
        <v>1494</v>
      </c>
      <c r="P1252" t="s">
        <v>1494</v>
      </c>
      <c r="Q1252">
        <v>1</v>
      </c>
      <c r="W1252">
        <v>0</v>
      </c>
      <c r="X1252">
        <v>1474986261</v>
      </c>
      <c r="Y1252">
        <v>0.57499999999999996</v>
      </c>
      <c r="AA1252">
        <v>0</v>
      </c>
      <c r="AB1252">
        <v>8.1</v>
      </c>
      <c r="AC1252">
        <v>0</v>
      </c>
      <c r="AD1252">
        <v>0</v>
      </c>
      <c r="AE1252">
        <v>0</v>
      </c>
      <c r="AF1252">
        <v>8.1</v>
      </c>
      <c r="AG1252">
        <v>0</v>
      </c>
      <c r="AH1252">
        <v>0</v>
      </c>
      <c r="AI1252">
        <v>1</v>
      </c>
      <c r="AJ1252">
        <v>1</v>
      </c>
      <c r="AK1252">
        <v>1</v>
      </c>
      <c r="AL1252">
        <v>1</v>
      </c>
      <c r="AN1252">
        <v>0</v>
      </c>
      <c r="AO1252">
        <v>1</v>
      </c>
      <c r="AP1252">
        <v>1</v>
      </c>
      <c r="AQ1252">
        <v>0</v>
      </c>
      <c r="AR1252">
        <v>0</v>
      </c>
      <c r="AS1252" t="s">
        <v>3</v>
      </c>
      <c r="AT1252">
        <v>0.4</v>
      </c>
      <c r="AU1252" t="s">
        <v>61</v>
      </c>
      <c r="AV1252">
        <v>0</v>
      </c>
      <c r="AW1252">
        <v>2</v>
      </c>
      <c r="AX1252">
        <v>53554290</v>
      </c>
      <c r="AY1252">
        <v>1</v>
      </c>
      <c r="AZ1252">
        <v>6144</v>
      </c>
      <c r="BA1252">
        <v>1144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Y1252*Source!I713</f>
        <v>1.1499999999999999</v>
      </c>
      <c r="CY1252">
        <f>AB1252</f>
        <v>8.1</v>
      </c>
      <c r="CZ1252">
        <f>AF1252</f>
        <v>8.1</v>
      </c>
      <c r="DA1252">
        <f>AJ1252</f>
        <v>1</v>
      </c>
      <c r="DB1252">
        <f>ROUND((ROUND(AT1252*CZ1252,2)*ROUND((1.25*1.15),7)),2)</f>
        <v>4.66</v>
      </c>
      <c r="DC1252">
        <f>ROUND((ROUND(AT1252*AG1252,2)*ROUND((1.25*1.15),7)),2)</f>
        <v>0</v>
      </c>
    </row>
    <row r="1253" spans="1:107" x14ac:dyDescent="0.2">
      <c r="A1253">
        <f>ROW(Source!A713)</f>
        <v>713</v>
      </c>
      <c r="B1253">
        <v>53551707</v>
      </c>
      <c r="C1253">
        <v>53554274</v>
      </c>
      <c r="D1253">
        <v>29174507</v>
      </c>
      <c r="E1253">
        <v>1</v>
      </c>
      <c r="F1253">
        <v>1</v>
      </c>
      <c r="G1253">
        <v>1</v>
      </c>
      <c r="H1253">
        <v>2</v>
      </c>
      <c r="I1253" t="s">
        <v>1510</v>
      </c>
      <c r="J1253" t="s">
        <v>1511</v>
      </c>
      <c r="K1253" t="s">
        <v>1512</v>
      </c>
      <c r="L1253">
        <v>1368</v>
      </c>
      <c r="N1253">
        <v>1011</v>
      </c>
      <c r="O1253" t="s">
        <v>1494</v>
      </c>
      <c r="P1253" t="s">
        <v>1494</v>
      </c>
      <c r="Q1253">
        <v>1</v>
      </c>
      <c r="W1253">
        <v>0</v>
      </c>
      <c r="X1253">
        <v>-144556207</v>
      </c>
      <c r="Y1253">
        <v>0.17249999999999999</v>
      </c>
      <c r="AA1253">
        <v>0</v>
      </c>
      <c r="AB1253">
        <v>5.13</v>
      </c>
      <c r="AC1253">
        <v>0</v>
      </c>
      <c r="AD1253">
        <v>0</v>
      </c>
      <c r="AE1253">
        <v>0</v>
      </c>
      <c r="AF1253">
        <v>5.13</v>
      </c>
      <c r="AG1253">
        <v>0</v>
      </c>
      <c r="AH1253">
        <v>0</v>
      </c>
      <c r="AI1253">
        <v>1</v>
      </c>
      <c r="AJ1253">
        <v>1</v>
      </c>
      <c r="AK1253">
        <v>1</v>
      </c>
      <c r="AL1253">
        <v>1</v>
      </c>
      <c r="AN1253">
        <v>0</v>
      </c>
      <c r="AO1253">
        <v>1</v>
      </c>
      <c r="AP1253">
        <v>1</v>
      </c>
      <c r="AQ1253">
        <v>0</v>
      </c>
      <c r="AR1253">
        <v>0</v>
      </c>
      <c r="AS1253" t="s">
        <v>3</v>
      </c>
      <c r="AT1253">
        <v>0.12</v>
      </c>
      <c r="AU1253" t="s">
        <v>61</v>
      </c>
      <c r="AV1253">
        <v>0</v>
      </c>
      <c r="AW1253">
        <v>2</v>
      </c>
      <c r="AX1253">
        <v>53554291</v>
      </c>
      <c r="AY1253">
        <v>1</v>
      </c>
      <c r="AZ1253">
        <v>6144</v>
      </c>
      <c r="BA1253">
        <v>1145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Y1253*Source!I713</f>
        <v>0.34499999999999997</v>
      </c>
      <c r="CY1253">
        <f>AB1253</f>
        <v>5.13</v>
      </c>
      <c r="CZ1253">
        <f>AF1253</f>
        <v>5.13</v>
      </c>
      <c r="DA1253">
        <f>AJ1253</f>
        <v>1</v>
      </c>
      <c r="DB1253">
        <f>ROUND((ROUND(AT1253*CZ1253,2)*ROUND((1.25*1.15),7)),2)</f>
        <v>0.89</v>
      </c>
      <c r="DC1253">
        <f>ROUND((ROUND(AT1253*AG1253,2)*ROUND((1.25*1.15),7)),2)</f>
        <v>0</v>
      </c>
    </row>
    <row r="1254" spans="1:107" x14ac:dyDescent="0.2">
      <c r="A1254">
        <f>ROW(Source!A713)</f>
        <v>713</v>
      </c>
      <c r="B1254">
        <v>53551707</v>
      </c>
      <c r="C1254">
        <v>53554274</v>
      </c>
      <c r="D1254">
        <v>29174580</v>
      </c>
      <c r="E1254">
        <v>1</v>
      </c>
      <c r="F1254">
        <v>1</v>
      </c>
      <c r="G1254">
        <v>1</v>
      </c>
      <c r="H1254">
        <v>2</v>
      </c>
      <c r="I1254" t="s">
        <v>1661</v>
      </c>
      <c r="J1254" t="s">
        <v>1662</v>
      </c>
      <c r="K1254" t="s">
        <v>1663</v>
      </c>
      <c r="L1254">
        <v>1368</v>
      </c>
      <c r="N1254">
        <v>1011</v>
      </c>
      <c r="O1254" t="s">
        <v>1494</v>
      </c>
      <c r="P1254" t="s">
        <v>1494</v>
      </c>
      <c r="Q1254">
        <v>1</v>
      </c>
      <c r="W1254">
        <v>0</v>
      </c>
      <c r="X1254">
        <v>-991672839</v>
      </c>
      <c r="Y1254">
        <v>0.27312499999999995</v>
      </c>
      <c r="AA1254">
        <v>0</v>
      </c>
      <c r="AB1254">
        <v>2.08</v>
      </c>
      <c r="AC1254">
        <v>0</v>
      </c>
      <c r="AD1254">
        <v>0</v>
      </c>
      <c r="AE1254">
        <v>0</v>
      </c>
      <c r="AF1254">
        <v>2.08</v>
      </c>
      <c r="AG1254">
        <v>0</v>
      </c>
      <c r="AH1254">
        <v>0</v>
      </c>
      <c r="AI1254">
        <v>1</v>
      </c>
      <c r="AJ1254">
        <v>1</v>
      </c>
      <c r="AK1254">
        <v>1</v>
      </c>
      <c r="AL1254">
        <v>1</v>
      </c>
      <c r="AN1254">
        <v>0</v>
      </c>
      <c r="AO1254">
        <v>1</v>
      </c>
      <c r="AP1254">
        <v>1</v>
      </c>
      <c r="AQ1254">
        <v>0</v>
      </c>
      <c r="AR1254">
        <v>0</v>
      </c>
      <c r="AS1254" t="s">
        <v>3</v>
      </c>
      <c r="AT1254">
        <v>0.19</v>
      </c>
      <c r="AU1254" t="s">
        <v>61</v>
      </c>
      <c r="AV1254">
        <v>0</v>
      </c>
      <c r="AW1254">
        <v>2</v>
      </c>
      <c r="AX1254">
        <v>53554292</v>
      </c>
      <c r="AY1254">
        <v>1</v>
      </c>
      <c r="AZ1254">
        <v>6144</v>
      </c>
      <c r="BA1254">
        <v>1146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Y1254*Source!I713</f>
        <v>0.5462499999999999</v>
      </c>
      <c r="CY1254">
        <f>AB1254</f>
        <v>2.08</v>
      </c>
      <c r="CZ1254">
        <f>AF1254</f>
        <v>2.08</v>
      </c>
      <c r="DA1254">
        <f>AJ1254</f>
        <v>1</v>
      </c>
      <c r="DB1254">
        <f>ROUND((ROUND(AT1254*CZ1254,2)*ROUND((1.25*1.15),7)),2)</f>
        <v>0.57999999999999996</v>
      </c>
      <c r="DC1254">
        <f>ROUND((ROUND(AT1254*AG1254,2)*ROUND((1.25*1.15),7)),2)</f>
        <v>0</v>
      </c>
    </row>
    <row r="1255" spans="1:107" x14ac:dyDescent="0.2">
      <c r="A1255">
        <f>ROW(Source!A713)</f>
        <v>713</v>
      </c>
      <c r="B1255">
        <v>53551707</v>
      </c>
      <c r="C1255">
        <v>53554274</v>
      </c>
      <c r="D1255">
        <v>29174913</v>
      </c>
      <c r="E1255">
        <v>1</v>
      </c>
      <c r="F1255">
        <v>1</v>
      </c>
      <c r="G1255">
        <v>1</v>
      </c>
      <c r="H1255">
        <v>2</v>
      </c>
      <c r="I1255" t="s">
        <v>1513</v>
      </c>
      <c r="J1255" t="s">
        <v>1514</v>
      </c>
      <c r="K1255" t="s">
        <v>1515</v>
      </c>
      <c r="L1255">
        <v>1368</v>
      </c>
      <c r="N1255">
        <v>1011</v>
      </c>
      <c r="O1255" t="s">
        <v>1494</v>
      </c>
      <c r="P1255" t="s">
        <v>1494</v>
      </c>
      <c r="Q1255">
        <v>1</v>
      </c>
      <c r="W1255">
        <v>0</v>
      </c>
      <c r="X1255">
        <v>1230759911</v>
      </c>
      <c r="Y1255">
        <v>0.24437500000000001</v>
      </c>
      <c r="AA1255">
        <v>0</v>
      </c>
      <c r="AB1255">
        <v>87.17</v>
      </c>
      <c r="AC1255">
        <v>11.6</v>
      </c>
      <c r="AD1255">
        <v>0</v>
      </c>
      <c r="AE1255">
        <v>0</v>
      </c>
      <c r="AF1255">
        <v>87.17</v>
      </c>
      <c r="AG1255">
        <v>11.6</v>
      </c>
      <c r="AH1255">
        <v>0</v>
      </c>
      <c r="AI1255">
        <v>1</v>
      </c>
      <c r="AJ1255">
        <v>1</v>
      </c>
      <c r="AK1255">
        <v>1</v>
      </c>
      <c r="AL1255">
        <v>1</v>
      </c>
      <c r="AN1255">
        <v>0</v>
      </c>
      <c r="AO1255">
        <v>1</v>
      </c>
      <c r="AP1255">
        <v>1</v>
      </c>
      <c r="AQ1255">
        <v>0</v>
      </c>
      <c r="AR1255">
        <v>0</v>
      </c>
      <c r="AS1255" t="s">
        <v>3</v>
      </c>
      <c r="AT1255">
        <v>0.17</v>
      </c>
      <c r="AU1255" t="s">
        <v>61</v>
      </c>
      <c r="AV1255">
        <v>0</v>
      </c>
      <c r="AW1255">
        <v>2</v>
      </c>
      <c r="AX1255">
        <v>53554293</v>
      </c>
      <c r="AY1255">
        <v>1</v>
      </c>
      <c r="AZ1255">
        <v>6144</v>
      </c>
      <c r="BA1255">
        <v>1147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Y1255*Source!I713</f>
        <v>0.48875000000000002</v>
      </c>
      <c r="CY1255">
        <f>AB1255</f>
        <v>87.17</v>
      </c>
      <c r="CZ1255">
        <f>AF1255</f>
        <v>87.17</v>
      </c>
      <c r="DA1255">
        <f>AJ1255</f>
        <v>1</v>
      </c>
      <c r="DB1255">
        <f>ROUND((ROUND(AT1255*CZ1255,2)*ROUND((1.25*1.15),7)),2)</f>
        <v>21.3</v>
      </c>
      <c r="DC1255">
        <f>ROUND((ROUND(AT1255*AG1255,2)*ROUND((1.25*1.15),7)),2)</f>
        <v>2.83</v>
      </c>
    </row>
    <row r="1256" spans="1:107" x14ac:dyDescent="0.2">
      <c r="A1256">
        <f>ROW(Source!A713)</f>
        <v>713</v>
      </c>
      <c r="B1256">
        <v>53551707</v>
      </c>
      <c r="C1256">
        <v>53554274</v>
      </c>
      <c r="D1256">
        <v>29114824</v>
      </c>
      <c r="E1256">
        <v>1</v>
      </c>
      <c r="F1256">
        <v>1</v>
      </c>
      <c r="G1256">
        <v>1</v>
      </c>
      <c r="H1256">
        <v>3</v>
      </c>
      <c r="I1256" t="s">
        <v>226</v>
      </c>
      <c r="J1256" t="s">
        <v>228</v>
      </c>
      <c r="K1256" t="s">
        <v>227</v>
      </c>
      <c r="L1256">
        <v>1354</v>
      </c>
      <c r="N1256">
        <v>1010</v>
      </c>
      <c r="O1256" t="s">
        <v>160</v>
      </c>
      <c r="P1256" t="s">
        <v>160</v>
      </c>
      <c r="Q1256">
        <v>1</v>
      </c>
      <c r="W1256">
        <v>0</v>
      </c>
      <c r="X1256">
        <v>-1030546797</v>
      </c>
      <c r="Y1256">
        <v>0.5</v>
      </c>
      <c r="AA1256">
        <v>48.2</v>
      </c>
      <c r="AB1256">
        <v>0</v>
      </c>
      <c r="AC1256">
        <v>0</v>
      </c>
      <c r="AD1256">
        <v>0</v>
      </c>
      <c r="AE1256">
        <v>20.25</v>
      </c>
      <c r="AF1256">
        <v>0</v>
      </c>
      <c r="AG1256">
        <v>0</v>
      </c>
      <c r="AH1256">
        <v>0</v>
      </c>
      <c r="AI1256">
        <v>2.38</v>
      </c>
      <c r="AJ1256">
        <v>1</v>
      </c>
      <c r="AK1256">
        <v>1</v>
      </c>
      <c r="AL1256">
        <v>1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 t="s">
        <v>3</v>
      </c>
      <c r="AT1256">
        <v>0.5</v>
      </c>
      <c r="AU1256" t="s">
        <v>3</v>
      </c>
      <c r="AV1256">
        <v>0</v>
      </c>
      <c r="AW1256">
        <v>1</v>
      </c>
      <c r="AX1256">
        <v>-1</v>
      </c>
      <c r="AY1256">
        <v>0</v>
      </c>
      <c r="AZ1256">
        <v>0</v>
      </c>
      <c r="BA1256" t="s">
        <v>3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Y1256*Source!I713</f>
        <v>1</v>
      </c>
      <c r="CY1256">
        <f t="shared" ref="CY1256:CY1264" si="237">AA1256</f>
        <v>48.2</v>
      </c>
      <c r="CZ1256">
        <f t="shared" ref="CZ1256:CZ1264" si="238">AE1256</f>
        <v>20.25</v>
      </c>
      <c r="DA1256">
        <f t="shared" ref="DA1256:DA1264" si="239">AI1256</f>
        <v>2.38</v>
      </c>
      <c r="DB1256">
        <f t="shared" ref="DB1256:DB1264" si="240">ROUND(ROUND(AT1256*CZ1256,2),2)</f>
        <v>10.130000000000001</v>
      </c>
      <c r="DC1256">
        <f t="shared" ref="DC1256:DC1264" si="241">ROUND(ROUND(AT1256*AG1256,2),2)</f>
        <v>0</v>
      </c>
    </row>
    <row r="1257" spans="1:107" x14ac:dyDescent="0.2">
      <c r="A1257">
        <f>ROW(Source!A713)</f>
        <v>713</v>
      </c>
      <c r="B1257">
        <v>53551707</v>
      </c>
      <c r="C1257">
        <v>53554274</v>
      </c>
      <c r="D1257">
        <v>29113979</v>
      </c>
      <c r="E1257">
        <v>1</v>
      </c>
      <c r="F1257">
        <v>1</v>
      </c>
      <c r="G1257">
        <v>1</v>
      </c>
      <c r="H1257">
        <v>3</v>
      </c>
      <c r="I1257" t="s">
        <v>1597</v>
      </c>
      <c r="J1257" t="s">
        <v>1598</v>
      </c>
      <c r="K1257" t="s">
        <v>1599</v>
      </c>
      <c r="L1257">
        <v>1348</v>
      </c>
      <c r="N1257">
        <v>1009</v>
      </c>
      <c r="O1257" t="s">
        <v>26</v>
      </c>
      <c r="P1257" t="s">
        <v>26</v>
      </c>
      <c r="Q1257">
        <v>1000</v>
      </c>
      <c r="W1257">
        <v>0</v>
      </c>
      <c r="X1257">
        <v>-1319080431</v>
      </c>
      <c r="Y1257">
        <v>1E-4</v>
      </c>
      <c r="AA1257">
        <v>59864.94</v>
      </c>
      <c r="AB1257">
        <v>0</v>
      </c>
      <c r="AC1257">
        <v>0</v>
      </c>
      <c r="AD1257">
        <v>0</v>
      </c>
      <c r="AE1257">
        <v>9749.99</v>
      </c>
      <c r="AF1257">
        <v>0</v>
      </c>
      <c r="AG1257">
        <v>0</v>
      </c>
      <c r="AH1257">
        <v>0</v>
      </c>
      <c r="AI1257">
        <v>6.14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1E-4</v>
      </c>
      <c r="AU1257" t="s">
        <v>3</v>
      </c>
      <c r="AV1257">
        <v>0</v>
      </c>
      <c r="AW1257">
        <v>2</v>
      </c>
      <c r="AX1257">
        <v>53554294</v>
      </c>
      <c r="AY1257">
        <v>1</v>
      </c>
      <c r="AZ1257">
        <v>0</v>
      </c>
      <c r="BA1257">
        <v>1148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Y1257*Source!I713</f>
        <v>2.0000000000000001E-4</v>
      </c>
      <c r="CY1257">
        <f t="shared" si="237"/>
        <v>59864.94</v>
      </c>
      <c r="CZ1257">
        <f t="shared" si="238"/>
        <v>9749.99</v>
      </c>
      <c r="DA1257">
        <f t="shared" si="239"/>
        <v>6.14</v>
      </c>
      <c r="DB1257">
        <f t="shared" si="240"/>
        <v>0.97</v>
      </c>
      <c r="DC1257">
        <f t="shared" si="241"/>
        <v>0</v>
      </c>
    </row>
    <row r="1258" spans="1:107" x14ac:dyDescent="0.2">
      <c r="A1258">
        <f>ROW(Source!A713)</f>
        <v>713</v>
      </c>
      <c r="B1258">
        <v>53551707</v>
      </c>
      <c r="C1258">
        <v>53554274</v>
      </c>
      <c r="D1258">
        <v>29107991</v>
      </c>
      <c r="E1258">
        <v>1</v>
      </c>
      <c r="F1258">
        <v>1</v>
      </c>
      <c r="G1258">
        <v>1</v>
      </c>
      <c r="H1258">
        <v>3</v>
      </c>
      <c r="I1258" t="s">
        <v>849</v>
      </c>
      <c r="J1258" t="s">
        <v>851</v>
      </c>
      <c r="K1258" t="s">
        <v>850</v>
      </c>
      <c r="L1258">
        <v>1354</v>
      </c>
      <c r="N1258">
        <v>1010</v>
      </c>
      <c r="O1258" t="s">
        <v>160</v>
      </c>
      <c r="P1258" t="s">
        <v>160</v>
      </c>
      <c r="Q1258">
        <v>1</v>
      </c>
      <c r="W1258">
        <v>0</v>
      </c>
      <c r="X1258">
        <v>143065284</v>
      </c>
      <c r="Y1258">
        <v>0.1</v>
      </c>
      <c r="AA1258">
        <v>446.99</v>
      </c>
      <c r="AB1258">
        <v>0</v>
      </c>
      <c r="AC1258">
        <v>0</v>
      </c>
      <c r="AD1258">
        <v>0</v>
      </c>
      <c r="AE1258">
        <v>72.8</v>
      </c>
      <c r="AF1258">
        <v>0</v>
      </c>
      <c r="AG1258">
        <v>0</v>
      </c>
      <c r="AH1258">
        <v>0</v>
      </c>
      <c r="AI1258">
        <v>6.14</v>
      </c>
      <c r="AJ1258">
        <v>1</v>
      </c>
      <c r="AK1258">
        <v>1</v>
      </c>
      <c r="AL1258">
        <v>1</v>
      </c>
      <c r="AN1258">
        <v>0</v>
      </c>
      <c r="AO1258">
        <v>1</v>
      </c>
      <c r="AP1258">
        <v>0</v>
      </c>
      <c r="AQ1258">
        <v>0</v>
      </c>
      <c r="AR1258">
        <v>0</v>
      </c>
      <c r="AS1258" t="s">
        <v>3</v>
      </c>
      <c r="AT1258">
        <v>0.1</v>
      </c>
      <c r="AU1258" t="s">
        <v>3</v>
      </c>
      <c r="AV1258">
        <v>0</v>
      </c>
      <c r="AW1258">
        <v>2</v>
      </c>
      <c r="AX1258">
        <v>53554295</v>
      </c>
      <c r="AY1258">
        <v>1</v>
      </c>
      <c r="AZ1258">
        <v>0</v>
      </c>
      <c r="BA1258">
        <v>1149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Y1258*Source!I713</f>
        <v>0.2</v>
      </c>
      <c r="CY1258">
        <f t="shared" si="237"/>
        <v>446.99</v>
      </c>
      <c r="CZ1258">
        <f t="shared" si="238"/>
        <v>72.8</v>
      </c>
      <c r="DA1258">
        <f t="shared" si="239"/>
        <v>6.14</v>
      </c>
      <c r="DB1258">
        <f t="shared" si="240"/>
        <v>7.28</v>
      </c>
      <c r="DC1258">
        <f t="shared" si="241"/>
        <v>0</v>
      </c>
    </row>
    <row r="1259" spans="1:107" x14ac:dyDescent="0.2">
      <c r="A1259">
        <f>ROW(Source!A713)</f>
        <v>713</v>
      </c>
      <c r="B1259">
        <v>53551707</v>
      </c>
      <c r="C1259">
        <v>53554274</v>
      </c>
      <c r="D1259">
        <v>29114799</v>
      </c>
      <c r="E1259">
        <v>1</v>
      </c>
      <c r="F1259">
        <v>1</v>
      </c>
      <c r="G1259">
        <v>1</v>
      </c>
      <c r="H1259">
        <v>3</v>
      </c>
      <c r="I1259" t="s">
        <v>791</v>
      </c>
      <c r="J1259" t="s">
        <v>793</v>
      </c>
      <c r="K1259" t="s">
        <v>792</v>
      </c>
      <c r="L1259">
        <v>1354</v>
      </c>
      <c r="N1259">
        <v>1010</v>
      </c>
      <c r="O1259" t="s">
        <v>160</v>
      </c>
      <c r="P1259" t="s">
        <v>160</v>
      </c>
      <c r="Q1259">
        <v>1</v>
      </c>
      <c r="W1259">
        <v>0</v>
      </c>
      <c r="X1259">
        <v>-1147808528</v>
      </c>
      <c r="Y1259">
        <v>0.5</v>
      </c>
      <c r="AA1259">
        <v>12113.9</v>
      </c>
      <c r="AB1259">
        <v>0</v>
      </c>
      <c r="AC1259">
        <v>0</v>
      </c>
      <c r="AD1259">
        <v>0</v>
      </c>
      <c r="AE1259">
        <v>1386.03</v>
      </c>
      <c r="AF1259">
        <v>0</v>
      </c>
      <c r="AG1259">
        <v>0</v>
      </c>
      <c r="AH1259">
        <v>0</v>
      </c>
      <c r="AI1259">
        <v>8.74</v>
      </c>
      <c r="AJ1259">
        <v>1</v>
      </c>
      <c r="AK1259">
        <v>1</v>
      </c>
      <c r="AL1259">
        <v>1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 t="s">
        <v>3</v>
      </c>
      <c r="AT1259">
        <v>0.5</v>
      </c>
      <c r="AU1259" t="s">
        <v>3</v>
      </c>
      <c r="AV1259">
        <v>0</v>
      </c>
      <c r="AW1259">
        <v>1</v>
      </c>
      <c r="AX1259">
        <v>-1</v>
      </c>
      <c r="AY1259">
        <v>0</v>
      </c>
      <c r="AZ1259">
        <v>0</v>
      </c>
      <c r="BA1259" t="s">
        <v>3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Y1259*Source!I713</f>
        <v>1</v>
      </c>
      <c r="CY1259">
        <f t="shared" si="237"/>
        <v>12113.9</v>
      </c>
      <c r="CZ1259">
        <f t="shared" si="238"/>
        <v>1386.03</v>
      </c>
      <c r="DA1259">
        <f t="shared" si="239"/>
        <v>8.74</v>
      </c>
      <c r="DB1259">
        <f t="shared" si="240"/>
        <v>693.02</v>
      </c>
      <c r="DC1259">
        <f t="shared" si="241"/>
        <v>0</v>
      </c>
    </row>
    <row r="1260" spans="1:107" x14ac:dyDescent="0.2">
      <c r="A1260">
        <f>ROW(Source!A713)</f>
        <v>713</v>
      </c>
      <c r="B1260">
        <v>53551707</v>
      </c>
      <c r="C1260">
        <v>53554274</v>
      </c>
      <c r="D1260">
        <v>29131398</v>
      </c>
      <c r="E1260">
        <v>1</v>
      </c>
      <c r="F1260">
        <v>1</v>
      </c>
      <c r="G1260">
        <v>1</v>
      </c>
      <c r="H1260">
        <v>3</v>
      </c>
      <c r="I1260" t="s">
        <v>1664</v>
      </c>
      <c r="J1260" t="s">
        <v>1665</v>
      </c>
      <c r="K1260" t="s">
        <v>1666</v>
      </c>
      <c r="L1260">
        <v>1348</v>
      </c>
      <c r="N1260">
        <v>1009</v>
      </c>
      <c r="O1260" t="s">
        <v>26</v>
      </c>
      <c r="P1260" t="s">
        <v>26</v>
      </c>
      <c r="Q1260">
        <v>1000</v>
      </c>
      <c r="W1260">
        <v>0</v>
      </c>
      <c r="X1260">
        <v>1426677377</v>
      </c>
      <c r="Y1260">
        <v>3.0000000000000001E-3</v>
      </c>
      <c r="AA1260">
        <v>35636.559999999998</v>
      </c>
      <c r="AB1260">
        <v>0</v>
      </c>
      <c r="AC1260">
        <v>0</v>
      </c>
      <c r="AD1260">
        <v>0</v>
      </c>
      <c r="AE1260">
        <v>5804</v>
      </c>
      <c r="AF1260">
        <v>0</v>
      </c>
      <c r="AG1260">
        <v>0</v>
      </c>
      <c r="AH1260">
        <v>0</v>
      </c>
      <c r="AI1260">
        <v>6.14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0</v>
      </c>
      <c r="AQ1260">
        <v>0</v>
      </c>
      <c r="AR1260">
        <v>0</v>
      </c>
      <c r="AS1260" t="s">
        <v>3</v>
      </c>
      <c r="AT1260">
        <v>3.0000000000000001E-3</v>
      </c>
      <c r="AU1260" t="s">
        <v>3</v>
      </c>
      <c r="AV1260">
        <v>0</v>
      </c>
      <c r="AW1260">
        <v>2</v>
      </c>
      <c r="AX1260">
        <v>53554298</v>
      </c>
      <c r="AY1260">
        <v>1</v>
      </c>
      <c r="AZ1260">
        <v>0</v>
      </c>
      <c r="BA1260">
        <v>1152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Y1260*Source!I713</f>
        <v>6.0000000000000001E-3</v>
      </c>
      <c r="CY1260">
        <f t="shared" si="237"/>
        <v>35636.559999999998</v>
      </c>
      <c r="CZ1260">
        <f t="shared" si="238"/>
        <v>5804</v>
      </c>
      <c r="DA1260">
        <f t="shared" si="239"/>
        <v>6.14</v>
      </c>
      <c r="DB1260">
        <f t="shared" si="240"/>
        <v>17.41</v>
      </c>
      <c r="DC1260">
        <f t="shared" si="241"/>
        <v>0</v>
      </c>
    </row>
    <row r="1261" spans="1:107" x14ac:dyDescent="0.2">
      <c r="A1261">
        <f>ROW(Source!A713)</f>
        <v>713</v>
      </c>
      <c r="B1261">
        <v>53551707</v>
      </c>
      <c r="C1261">
        <v>53554274</v>
      </c>
      <c r="D1261">
        <v>0</v>
      </c>
      <c r="E1261">
        <v>0</v>
      </c>
      <c r="F1261">
        <v>1</v>
      </c>
      <c r="G1261">
        <v>1</v>
      </c>
      <c r="H1261">
        <v>3</v>
      </c>
      <c r="I1261" t="s">
        <v>786</v>
      </c>
      <c r="J1261" t="s">
        <v>3</v>
      </c>
      <c r="K1261" t="s">
        <v>787</v>
      </c>
      <c r="L1261">
        <v>1354</v>
      </c>
      <c r="N1261">
        <v>1010</v>
      </c>
      <c r="O1261" t="s">
        <v>160</v>
      </c>
      <c r="P1261" t="s">
        <v>160</v>
      </c>
      <c r="Q1261">
        <v>1</v>
      </c>
      <c r="W1261">
        <v>0</v>
      </c>
      <c r="X1261">
        <v>-742144442</v>
      </c>
      <c r="Y1261">
        <v>0.5</v>
      </c>
      <c r="AA1261">
        <v>192581.1</v>
      </c>
      <c r="AB1261">
        <v>0</v>
      </c>
      <c r="AC1261">
        <v>0</v>
      </c>
      <c r="AD1261">
        <v>0</v>
      </c>
      <c r="AE1261">
        <v>31365</v>
      </c>
      <c r="AF1261">
        <v>0</v>
      </c>
      <c r="AG1261">
        <v>0</v>
      </c>
      <c r="AH1261">
        <v>0</v>
      </c>
      <c r="AI1261">
        <v>6.14</v>
      </c>
      <c r="AJ1261">
        <v>1</v>
      </c>
      <c r="AK1261">
        <v>1</v>
      </c>
      <c r="AL1261">
        <v>1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 t="s">
        <v>3</v>
      </c>
      <c r="AT1261">
        <v>0.5</v>
      </c>
      <c r="AU1261" t="s">
        <v>3</v>
      </c>
      <c r="AV1261">
        <v>0</v>
      </c>
      <c r="AW1261">
        <v>1</v>
      </c>
      <c r="AX1261">
        <v>-1</v>
      </c>
      <c r="AY1261">
        <v>0</v>
      </c>
      <c r="AZ1261">
        <v>0</v>
      </c>
      <c r="BA1261" t="s">
        <v>3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Y1261*Source!I713</f>
        <v>1</v>
      </c>
      <c r="CY1261">
        <f t="shared" si="237"/>
        <v>192581.1</v>
      </c>
      <c r="CZ1261">
        <f t="shared" si="238"/>
        <v>31365</v>
      </c>
      <c r="DA1261">
        <f t="shared" si="239"/>
        <v>6.14</v>
      </c>
      <c r="DB1261">
        <f t="shared" si="240"/>
        <v>15682.5</v>
      </c>
      <c r="DC1261">
        <f t="shared" si="241"/>
        <v>0</v>
      </c>
    </row>
    <row r="1262" spans="1:107" x14ac:dyDescent="0.2">
      <c r="A1262">
        <f>ROW(Source!A713)</f>
        <v>713</v>
      </c>
      <c r="B1262">
        <v>53551707</v>
      </c>
      <c r="C1262">
        <v>53554274</v>
      </c>
      <c r="D1262">
        <v>0</v>
      </c>
      <c r="E1262">
        <v>0</v>
      </c>
      <c r="F1262">
        <v>1</v>
      </c>
      <c r="G1262">
        <v>1</v>
      </c>
      <c r="H1262">
        <v>3</v>
      </c>
      <c r="I1262" t="s">
        <v>241</v>
      </c>
      <c r="J1262" t="s">
        <v>3</v>
      </c>
      <c r="K1262" t="s">
        <v>242</v>
      </c>
      <c r="L1262">
        <v>1354</v>
      </c>
      <c r="N1262">
        <v>1010</v>
      </c>
      <c r="O1262" t="s">
        <v>160</v>
      </c>
      <c r="P1262" t="s">
        <v>160</v>
      </c>
      <c r="Q1262">
        <v>1</v>
      </c>
      <c r="W1262">
        <v>0</v>
      </c>
      <c r="X1262">
        <v>-1937644466</v>
      </c>
      <c r="Y1262">
        <v>0</v>
      </c>
      <c r="AA1262">
        <v>9133.25</v>
      </c>
      <c r="AB1262">
        <v>0</v>
      </c>
      <c r="AC1262">
        <v>0</v>
      </c>
      <c r="AD1262">
        <v>0</v>
      </c>
      <c r="AE1262">
        <v>1487.5</v>
      </c>
      <c r="AF1262">
        <v>0</v>
      </c>
      <c r="AG1262">
        <v>0</v>
      </c>
      <c r="AH1262">
        <v>0</v>
      </c>
      <c r="AI1262">
        <v>6.14</v>
      </c>
      <c r="AJ1262">
        <v>1</v>
      </c>
      <c r="AK1262">
        <v>1</v>
      </c>
      <c r="AL1262">
        <v>1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 t="s">
        <v>3</v>
      </c>
      <c r="AT1262">
        <v>0</v>
      </c>
      <c r="AU1262" t="s">
        <v>3</v>
      </c>
      <c r="AV1262">
        <v>0</v>
      </c>
      <c r="AW1262">
        <v>1</v>
      </c>
      <c r="AX1262">
        <v>-1</v>
      </c>
      <c r="AY1262">
        <v>0</v>
      </c>
      <c r="AZ1262">
        <v>0</v>
      </c>
      <c r="BA1262" t="s">
        <v>3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Y1262*Source!I713</f>
        <v>0</v>
      </c>
      <c r="CY1262">
        <f t="shared" si="237"/>
        <v>9133.25</v>
      </c>
      <c r="CZ1262">
        <f t="shared" si="238"/>
        <v>1487.5</v>
      </c>
      <c r="DA1262">
        <f t="shared" si="239"/>
        <v>6.14</v>
      </c>
      <c r="DB1262">
        <f t="shared" si="240"/>
        <v>0</v>
      </c>
      <c r="DC1262">
        <f t="shared" si="241"/>
        <v>0</v>
      </c>
    </row>
    <row r="1263" spans="1:107" x14ac:dyDescent="0.2">
      <c r="A1263">
        <f>ROW(Source!A713)</f>
        <v>713</v>
      </c>
      <c r="B1263">
        <v>53551707</v>
      </c>
      <c r="C1263">
        <v>53554274</v>
      </c>
      <c r="D1263">
        <v>0</v>
      </c>
      <c r="E1263">
        <v>0</v>
      </c>
      <c r="F1263">
        <v>1</v>
      </c>
      <c r="G1263">
        <v>1</v>
      </c>
      <c r="H1263">
        <v>3</v>
      </c>
      <c r="I1263" t="s">
        <v>236</v>
      </c>
      <c r="J1263" t="s">
        <v>3</v>
      </c>
      <c r="K1263" t="s">
        <v>237</v>
      </c>
      <c r="L1263">
        <v>1354</v>
      </c>
      <c r="N1263">
        <v>1010</v>
      </c>
      <c r="O1263" t="s">
        <v>160</v>
      </c>
      <c r="P1263" t="s">
        <v>160</v>
      </c>
      <c r="Q1263">
        <v>1</v>
      </c>
      <c r="W1263">
        <v>0</v>
      </c>
      <c r="X1263">
        <v>-138546616</v>
      </c>
      <c r="Y1263">
        <v>0</v>
      </c>
      <c r="AA1263">
        <v>6936.05</v>
      </c>
      <c r="AB1263">
        <v>0</v>
      </c>
      <c r="AC1263">
        <v>0</v>
      </c>
      <c r="AD1263">
        <v>0</v>
      </c>
      <c r="AE1263">
        <v>1129.6500000000001</v>
      </c>
      <c r="AF1263">
        <v>0</v>
      </c>
      <c r="AG1263">
        <v>0</v>
      </c>
      <c r="AH1263">
        <v>0</v>
      </c>
      <c r="AI1263">
        <v>6.14</v>
      </c>
      <c r="AJ1263">
        <v>1</v>
      </c>
      <c r="AK1263">
        <v>1</v>
      </c>
      <c r="AL1263">
        <v>1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 t="s">
        <v>3</v>
      </c>
      <c r="AT1263">
        <v>0</v>
      </c>
      <c r="AU1263" t="s">
        <v>3</v>
      </c>
      <c r="AV1263">
        <v>0</v>
      </c>
      <c r="AW1263">
        <v>1</v>
      </c>
      <c r="AX1263">
        <v>-1</v>
      </c>
      <c r="AY1263">
        <v>0</v>
      </c>
      <c r="AZ1263">
        <v>0</v>
      </c>
      <c r="BA1263" t="s">
        <v>3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Y1263*Source!I713</f>
        <v>0</v>
      </c>
      <c r="CY1263">
        <f t="shared" si="237"/>
        <v>6936.05</v>
      </c>
      <c r="CZ1263">
        <f t="shared" si="238"/>
        <v>1129.6500000000001</v>
      </c>
      <c r="DA1263">
        <f t="shared" si="239"/>
        <v>6.14</v>
      </c>
      <c r="DB1263">
        <f t="shared" si="240"/>
        <v>0</v>
      </c>
      <c r="DC1263">
        <f t="shared" si="241"/>
        <v>0</v>
      </c>
    </row>
    <row r="1264" spans="1:107" x14ac:dyDescent="0.2">
      <c r="A1264">
        <f>ROW(Source!A713)</f>
        <v>713</v>
      </c>
      <c r="B1264">
        <v>53551707</v>
      </c>
      <c r="C1264">
        <v>53554274</v>
      </c>
      <c r="D1264">
        <v>0</v>
      </c>
      <c r="E1264">
        <v>0</v>
      </c>
      <c r="F1264">
        <v>1</v>
      </c>
      <c r="G1264">
        <v>1</v>
      </c>
      <c r="H1264">
        <v>3</v>
      </c>
      <c r="I1264" t="s">
        <v>230</v>
      </c>
      <c r="J1264" t="s">
        <v>232</v>
      </c>
      <c r="K1264" t="s">
        <v>231</v>
      </c>
      <c r="L1264">
        <v>1354</v>
      </c>
      <c r="N1264">
        <v>1010</v>
      </c>
      <c r="O1264" t="s">
        <v>160</v>
      </c>
      <c r="P1264" t="s">
        <v>160</v>
      </c>
      <c r="Q1264">
        <v>1</v>
      </c>
      <c r="W1264">
        <v>0</v>
      </c>
      <c r="X1264">
        <v>-1205946084</v>
      </c>
      <c r="Y1264">
        <v>0</v>
      </c>
      <c r="AA1264">
        <v>5109.3999999999996</v>
      </c>
      <c r="AB1264">
        <v>0</v>
      </c>
      <c r="AC1264">
        <v>0</v>
      </c>
      <c r="AD1264">
        <v>0</v>
      </c>
      <c r="AE1264">
        <v>832.15000000000009</v>
      </c>
      <c r="AF1264">
        <v>0</v>
      </c>
      <c r="AG1264">
        <v>0</v>
      </c>
      <c r="AH1264">
        <v>0</v>
      </c>
      <c r="AI1264">
        <v>6.14</v>
      </c>
      <c r="AJ1264">
        <v>1</v>
      </c>
      <c r="AK1264">
        <v>1</v>
      </c>
      <c r="AL1264">
        <v>1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 t="s">
        <v>3</v>
      </c>
      <c r="AT1264">
        <v>0</v>
      </c>
      <c r="AU1264" t="s">
        <v>3</v>
      </c>
      <c r="AV1264">
        <v>0</v>
      </c>
      <c r="AW1264">
        <v>1</v>
      </c>
      <c r="AX1264">
        <v>-1</v>
      </c>
      <c r="AY1264">
        <v>0</v>
      </c>
      <c r="AZ1264">
        <v>0</v>
      </c>
      <c r="BA1264" t="s">
        <v>3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Y1264*Source!I713</f>
        <v>0</v>
      </c>
      <c r="CY1264">
        <f t="shared" si="237"/>
        <v>5109.3999999999996</v>
      </c>
      <c r="CZ1264">
        <f t="shared" si="238"/>
        <v>832.15000000000009</v>
      </c>
      <c r="DA1264">
        <f t="shared" si="239"/>
        <v>6.14</v>
      </c>
      <c r="DB1264">
        <f t="shared" si="240"/>
        <v>0</v>
      </c>
      <c r="DC1264">
        <f t="shared" si="241"/>
        <v>0</v>
      </c>
    </row>
    <row r="1265" spans="1:107" x14ac:dyDescent="0.2">
      <c r="A1265">
        <f>ROW(Source!A763)</f>
        <v>763</v>
      </c>
      <c r="B1265">
        <v>53551706</v>
      </c>
      <c r="C1265">
        <v>53554306</v>
      </c>
      <c r="D1265">
        <v>53014236</v>
      </c>
      <c r="E1265">
        <v>1</v>
      </c>
      <c r="F1265">
        <v>1</v>
      </c>
      <c r="G1265">
        <v>1</v>
      </c>
      <c r="H1265">
        <v>1</v>
      </c>
      <c r="I1265" t="s">
        <v>1888</v>
      </c>
      <c r="J1265" t="s">
        <v>3</v>
      </c>
      <c r="K1265" t="s">
        <v>1889</v>
      </c>
      <c r="L1265">
        <v>1369</v>
      </c>
      <c r="N1265">
        <v>1013</v>
      </c>
      <c r="O1265" t="s">
        <v>1486</v>
      </c>
      <c r="P1265" t="s">
        <v>1486</v>
      </c>
      <c r="Q1265">
        <v>1</v>
      </c>
      <c r="W1265">
        <v>0</v>
      </c>
      <c r="X1265">
        <v>-19806755</v>
      </c>
      <c r="Y1265">
        <v>16.904999999999998</v>
      </c>
      <c r="AA1265">
        <v>0</v>
      </c>
      <c r="AB1265">
        <v>0</v>
      </c>
      <c r="AC1265">
        <v>0</v>
      </c>
      <c r="AD1265">
        <v>272.76</v>
      </c>
      <c r="AE1265">
        <v>0</v>
      </c>
      <c r="AF1265">
        <v>0</v>
      </c>
      <c r="AG1265">
        <v>0</v>
      </c>
      <c r="AH1265">
        <v>272.76</v>
      </c>
      <c r="AI1265">
        <v>1</v>
      </c>
      <c r="AJ1265">
        <v>1</v>
      </c>
      <c r="AK1265">
        <v>1</v>
      </c>
      <c r="AL1265">
        <v>1</v>
      </c>
      <c r="AN1265">
        <v>0</v>
      </c>
      <c r="AO1265">
        <v>1</v>
      </c>
      <c r="AP1265">
        <v>1</v>
      </c>
      <c r="AQ1265">
        <v>0</v>
      </c>
      <c r="AR1265">
        <v>0</v>
      </c>
      <c r="AS1265" t="s">
        <v>3</v>
      </c>
      <c r="AT1265">
        <v>14.7</v>
      </c>
      <c r="AU1265" t="s">
        <v>16</v>
      </c>
      <c r="AV1265">
        <v>1</v>
      </c>
      <c r="AW1265">
        <v>2</v>
      </c>
      <c r="AX1265">
        <v>53554309</v>
      </c>
      <c r="AY1265">
        <v>2</v>
      </c>
      <c r="AZ1265">
        <v>137216</v>
      </c>
      <c r="BA1265">
        <v>1153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Y1265*Source!I763</f>
        <v>4.0876289999999988</v>
      </c>
      <c r="CY1265">
        <f>AD1265</f>
        <v>272.76</v>
      </c>
      <c r="CZ1265">
        <f>AH1265</f>
        <v>272.76</v>
      </c>
      <c r="DA1265">
        <f>AL1265</f>
        <v>1</v>
      </c>
      <c r="DB1265">
        <f>ROUND((ROUND(AT1265*CZ1265,2)*ROUND(1.15,7)),2)</f>
        <v>4611.01</v>
      </c>
      <c r="DC1265">
        <f>ROUND((ROUND(AT1265*AG1265,2)*ROUND(1.15,7)),2)</f>
        <v>0</v>
      </c>
    </row>
    <row r="1266" spans="1:107" x14ac:dyDescent="0.2">
      <c r="A1266">
        <f>ROW(Source!A763)</f>
        <v>763</v>
      </c>
      <c r="B1266">
        <v>53551706</v>
      </c>
      <c r="C1266">
        <v>53554306</v>
      </c>
      <c r="D1266">
        <v>41131183</v>
      </c>
      <c r="E1266">
        <v>1</v>
      </c>
      <c r="F1266">
        <v>1</v>
      </c>
      <c r="G1266">
        <v>1</v>
      </c>
      <c r="H1266">
        <v>3</v>
      </c>
      <c r="I1266" t="s">
        <v>24</v>
      </c>
      <c r="J1266" t="s">
        <v>399</v>
      </c>
      <c r="K1266" t="s">
        <v>25</v>
      </c>
      <c r="L1266">
        <v>1348</v>
      </c>
      <c r="N1266">
        <v>1009</v>
      </c>
      <c r="O1266" t="s">
        <v>26</v>
      </c>
      <c r="P1266" t="s">
        <v>26</v>
      </c>
      <c r="Q1266">
        <v>1000</v>
      </c>
      <c r="W1266">
        <v>0</v>
      </c>
      <c r="X1266">
        <v>529508801</v>
      </c>
      <c r="Y1266">
        <v>0.7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1</v>
      </c>
      <c r="AJ1266">
        <v>1</v>
      </c>
      <c r="AK1266">
        <v>1</v>
      </c>
      <c r="AL1266">
        <v>1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 t="s">
        <v>3</v>
      </c>
      <c r="AT1266">
        <v>0.7</v>
      </c>
      <c r="AU1266" t="s">
        <v>3</v>
      </c>
      <c r="AV1266">
        <v>0</v>
      </c>
      <c r="AW1266">
        <v>2</v>
      </c>
      <c r="AX1266">
        <v>53554310</v>
      </c>
      <c r="AY1266">
        <v>1</v>
      </c>
      <c r="AZ1266">
        <v>0</v>
      </c>
      <c r="BA1266">
        <v>1154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Y1266*Source!I763</f>
        <v>0.16925999999999999</v>
      </c>
      <c r="CY1266">
        <f>AA1266</f>
        <v>0</v>
      </c>
      <c r="CZ1266">
        <f>AE1266</f>
        <v>0</v>
      </c>
      <c r="DA1266">
        <f>AI1266</f>
        <v>1</v>
      </c>
      <c r="DB1266">
        <f>ROUND(ROUND(AT1266*CZ1266,2),2)</f>
        <v>0</v>
      </c>
      <c r="DC1266">
        <f>ROUND(ROUND(AT1266*AG1266,2),2)</f>
        <v>0</v>
      </c>
    </row>
    <row r="1267" spans="1:107" x14ac:dyDescent="0.2">
      <c r="A1267">
        <f>ROW(Source!A764)</f>
        <v>764</v>
      </c>
      <c r="B1267">
        <v>53551707</v>
      </c>
      <c r="C1267">
        <v>53554306</v>
      </c>
      <c r="D1267">
        <v>53014236</v>
      </c>
      <c r="E1267">
        <v>1</v>
      </c>
      <c r="F1267">
        <v>1</v>
      </c>
      <c r="G1267">
        <v>1</v>
      </c>
      <c r="H1267">
        <v>1</v>
      </c>
      <c r="I1267" t="s">
        <v>1888</v>
      </c>
      <c r="J1267" t="s">
        <v>3</v>
      </c>
      <c r="K1267" t="s">
        <v>1889</v>
      </c>
      <c r="L1267">
        <v>1369</v>
      </c>
      <c r="N1267">
        <v>1013</v>
      </c>
      <c r="O1267" t="s">
        <v>1486</v>
      </c>
      <c r="P1267" t="s">
        <v>1486</v>
      </c>
      <c r="Q1267">
        <v>1</v>
      </c>
      <c r="W1267">
        <v>0</v>
      </c>
      <c r="X1267">
        <v>-19806755</v>
      </c>
      <c r="Y1267">
        <v>16.904999999999998</v>
      </c>
      <c r="AA1267">
        <v>0</v>
      </c>
      <c r="AB1267">
        <v>0</v>
      </c>
      <c r="AC1267">
        <v>0</v>
      </c>
      <c r="AD1267">
        <v>272.76</v>
      </c>
      <c r="AE1267">
        <v>0</v>
      </c>
      <c r="AF1267">
        <v>0</v>
      </c>
      <c r="AG1267">
        <v>0</v>
      </c>
      <c r="AH1267">
        <v>272.76</v>
      </c>
      <c r="AI1267">
        <v>1</v>
      </c>
      <c r="AJ1267">
        <v>1</v>
      </c>
      <c r="AK1267">
        <v>1</v>
      </c>
      <c r="AL1267">
        <v>1</v>
      </c>
      <c r="AN1267">
        <v>0</v>
      </c>
      <c r="AO1267">
        <v>1</v>
      </c>
      <c r="AP1267">
        <v>1</v>
      </c>
      <c r="AQ1267">
        <v>0</v>
      </c>
      <c r="AR1267">
        <v>0</v>
      </c>
      <c r="AS1267" t="s">
        <v>3</v>
      </c>
      <c r="AT1267">
        <v>14.7</v>
      </c>
      <c r="AU1267" t="s">
        <v>16</v>
      </c>
      <c r="AV1267">
        <v>1</v>
      </c>
      <c r="AW1267">
        <v>2</v>
      </c>
      <c r="AX1267">
        <v>53554309</v>
      </c>
      <c r="AY1267">
        <v>2</v>
      </c>
      <c r="AZ1267">
        <v>137216</v>
      </c>
      <c r="BA1267">
        <v>1155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Y1267*Source!I764</f>
        <v>4.0876289999999988</v>
      </c>
      <c r="CY1267">
        <f>AD1267</f>
        <v>272.76</v>
      </c>
      <c r="CZ1267">
        <f>AH1267</f>
        <v>272.76</v>
      </c>
      <c r="DA1267">
        <f>AL1267</f>
        <v>1</v>
      </c>
      <c r="DB1267">
        <f>ROUND((ROUND(AT1267*CZ1267,2)*ROUND(1.15,7)),2)</f>
        <v>4611.01</v>
      </c>
      <c r="DC1267">
        <f>ROUND((ROUND(AT1267*AG1267,2)*ROUND(1.15,7)),2)</f>
        <v>0</v>
      </c>
    </row>
    <row r="1268" spans="1:107" x14ac:dyDescent="0.2">
      <c r="A1268">
        <f>ROW(Source!A764)</f>
        <v>764</v>
      </c>
      <c r="B1268">
        <v>53551707</v>
      </c>
      <c r="C1268">
        <v>53554306</v>
      </c>
      <c r="D1268">
        <v>41131183</v>
      </c>
      <c r="E1268">
        <v>1</v>
      </c>
      <c r="F1268">
        <v>1</v>
      </c>
      <c r="G1268">
        <v>1</v>
      </c>
      <c r="H1268">
        <v>3</v>
      </c>
      <c r="I1268" t="s">
        <v>24</v>
      </c>
      <c r="J1268" t="s">
        <v>399</v>
      </c>
      <c r="K1268" t="s">
        <v>25</v>
      </c>
      <c r="L1268">
        <v>1348</v>
      </c>
      <c r="N1268">
        <v>1009</v>
      </c>
      <c r="O1268" t="s">
        <v>26</v>
      </c>
      <c r="P1268" t="s">
        <v>26</v>
      </c>
      <c r="Q1268">
        <v>1000</v>
      </c>
      <c r="W1268">
        <v>0</v>
      </c>
      <c r="X1268">
        <v>529508801</v>
      </c>
      <c r="Y1268">
        <v>0.7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6.14</v>
      </c>
      <c r="AJ1268">
        <v>1</v>
      </c>
      <c r="AK1268">
        <v>1</v>
      </c>
      <c r="AL1268">
        <v>1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 t="s">
        <v>3</v>
      </c>
      <c r="AT1268">
        <v>0.7</v>
      </c>
      <c r="AU1268" t="s">
        <v>3</v>
      </c>
      <c r="AV1268">
        <v>0</v>
      </c>
      <c r="AW1268">
        <v>2</v>
      </c>
      <c r="AX1268">
        <v>53554310</v>
      </c>
      <c r="AY1268">
        <v>1</v>
      </c>
      <c r="AZ1268">
        <v>0</v>
      </c>
      <c r="BA1268">
        <v>1156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Y1268*Source!I764</f>
        <v>0.16925999999999999</v>
      </c>
      <c r="CY1268">
        <f>AA1268</f>
        <v>0</v>
      </c>
      <c r="CZ1268">
        <f>AE1268</f>
        <v>0</v>
      </c>
      <c r="DA1268">
        <f>AI1268</f>
        <v>6.14</v>
      </c>
      <c r="DB1268">
        <f>ROUND(ROUND(AT1268*CZ1268,2),2)</f>
        <v>0</v>
      </c>
      <c r="DC1268">
        <f>ROUND(ROUND(AT1268*AG1268,2),2)</f>
        <v>0</v>
      </c>
    </row>
    <row r="1269" spans="1:107" x14ac:dyDescent="0.2">
      <c r="A1269">
        <f>ROW(Source!A767)</f>
        <v>767</v>
      </c>
      <c r="B1269">
        <v>53551706</v>
      </c>
      <c r="C1269">
        <v>53554312</v>
      </c>
      <c r="D1269">
        <v>18409661</v>
      </c>
      <c r="E1269">
        <v>1</v>
      </c>
      <c r="F1269">
        <v>1</v>
      </c>
      <c r="G1269">
        <v>1</v>
      </c>
      <c r="H1269">
        <v>1</v>
      </c>
      <c r="I1269" t="s">
        <v>1850</v>
      </c>
      <c r="J1269" t="s">
        <v>3</v>
      </c>
      <c r="K1269" t="s">
        <v>1851</v>
      </c>
      <c r="L1269">
        <v>1369</v>
      </c>
      <c r="N1269">
        <v>1013</v>
      </c>
      <c r="O1269" t="s">
        <v>1486</v>
      </c>
      <c r="P1269" t="s">
        <v>1486</v>
      </c>
      <c r="Q1269">
        <v>1</v>
      </c>
      <c r="W1269">
        <v>0</v>
      </c>
      <c r="X1269">
        <v>1989723076</v>
      </c>
      <c r="Y1269">
        <v>8.4064999999999994</v>
      </c>
      <c r="AA1269">
        <v>0</v>
      </c>
      <c r="AB1269">
        <v>0</v>
      </c>
      <c r="AC1269">
        <v>0</v>
      </c>
      <c r="AD1269">
        <v>304.47000000000003</v>
      </c>
      <c r="AE1269">
        <v>0</v>
      </c>
      <c r="AF1269">
        <v>0</v>
      </c>
      <c r="AG1269">
        <v>0</v>
      </c>
      <c r="AH1269">
        <v>304.47000000000003</v>
      </c>
      <c r="AI1269">
        <v>1</v>
      </c>
      <c r="AJ1269">
        <v>1</v>
      </c>
      <c r="AK1269">
        <v>1</v>
      </c>
      <c r="AL1269">
        <v>1</v>
      </c>
      <c r="AN1269">
        <v>0</v>
      </c>
      <c r="AO1269">
        <v>1</v>
      </c>
      <c r="AP1269">
        <v>1</v>
      </c>
      <c r="AQ1269">
        <v>0</v>
      </c>
      <c r="AR1269">
        <v>0</v>
      </c>
      <c r="AS1269" t="s">
        <v>3</v>
      </c>
      <c r="AT1269">
        <v>7.31</v>
      </c>
      <c r="AU1269" t="s">
        <v>16</v>
      </c>
      <c r="AV1269">
        <v>1</v>
      </c>
      <c r="AW1269">
        <v>2</v>
      </c>
      <c r="AX1269">
        <v>53554317</v>
      </c>
      <c r="AY1269">
        <v>2</v>
      </c>
      <c r="AZ1269">
        <v>137216</v>
      </c>
      <c r="BA1269">
        <v>1157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Y1269*Source!I767</f>
        <v>5.2490185999999994</v>
      </c>
      <c r="CY1269">
        <f>AD1269</f>
        <v>304.47000000000003</v>
      </c>
      <c r="CZ1269">
        <f>AH1269</f>
        <v>304.47000000000003</v>
      </c>
      <c r="DA1269">
        <f>AL1269</f>
        <v>1</v>
      </c>
      <c r="DB1269">
        <f>ROUND((ROUND(AT1269*CZ1269,2)*ROUND(1.15,7)),2)</f>
        <v>2559.5300000000002</v>
      </c>
      <c r="DC1269">
        <f>ROUND((ROUND(AT1269*AG1269,2)*ROUND(1.15,7)),2)</f>
        <v>0</v>
      </c>
    </row>
    <row r="1270" spans="1:107" x14ac:dyDescent="0.2">
      <c r="A1270">
        <f>ROW(Source!A767)</f>
        <v>767</v>
      </c>
      <c r="B1270">
        <v>53551706</v>
      </c>
      <c r="C1270">
        <v>53554312</v>
      </c>
      <c r="D1270">
        <v>121548</v>
      </c>
      <c r="E1270">
        <v>1</v>
      </c>
      <c r="F1270">
        <v>1</v>
      </c>
      <c r="G1270">
        <v>1</v>
      </c>
      <c r="H1270">
        <v>1</v>
      </c>
      <c r="I1270" t="s">
        <v>31</v>
      </c>
      <c r="J1270" t="s">
        <v>3</v>
      </c>
      <c r="K1270" t="s">
        <v>1489</v>
      </c>
      <c r="L1270">
        <v>608254</v>
      </c>
      <c r="N1270">
        <v>1013</v>
      </c>
      <c r="O1270" t="s">
        <v>1490</v>
      </c>
      <c r="P1270" t="s">
        <v>1490</v>
      </c>
      <c r="Q1270">
        <v>1</v>
      </c>
      <c r="W1270">
        <v>0</v>
      </c>
      <c r="X1270">
        <v>-185737400</v>
      </c>
      <c r="Y1270">
        <v>0.22999999999999998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1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1</v>
      </c>
      <c r="AQ1270">
        <v>0</v>
      </c>
      <c r="AR1270">
        <v>0</v>
      </c>
      <c r="AS1270" t="s">
        <v>3</v>
      </c>
      <c r="AT1270">
        <v>0.2</v>
      </c>
      <c r="AU1270" t="s">
        <v>16</v>
      </c>
      <c r="AV1270">
        <v>2</v>
      </c>
      <c r="AW1270">
        <v>2</v>
      </c>
      <c r="AX1270">
        <v>53554318</v>
      </c>
      <c r="AY1270">
        <v>1</v>
      </c>
      <c r="AZ1270">
        <v>6144</v>
      </c>
      <c r="BA1270">
        <v>1158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Y1270*Source!I767</f>
        <v>0.14361199999999999</v>
      </c>
      <c r="CY1270">
        <f>AD1270</f>
        <v>0</v>
      </c>
      <c r="CZ1270">
        <f>AH1270</f>
        <v>0</v>
      </c>
      <c r="DA1270">
        <f>AL1270</f>
        <v>1</v>
      </c>
      <c r="DB1270">
        <f>ROUND((ROUND(AT1270*CZ1270,2)*ROUND(1.15,7)),2)</f>
        <v>0</v>
      </c>
      <c r="DC1270">
        <f>ROUND((ROUND(AT1270*AG1270,2)*ROUND(1.15,7)),2)</f>
        <v>0</v>
      </c>
    </row>
    <row r="1271" spans="1:107" x14ac:dyDescent="0.2">
      <c r="A1271">
        <f>ROW(Source!A767)</f>
        <v>767</v>
      </c>
      <c r="B1271">
        <v>53551706</v>
      </c>
      <c r="C1271">
        <v>53554312</v>
      </c>
      <c r="D1271">
        <v>29172556</v>
      </c>
      <c r="E1271">
        <v>1</v>
      </c>
      <c r="F1271">
        <v>1</v>
      </c>
      <c r="G1271">
        <v>1</v>
      </c>
      <c r="H1271">
        <v>2</v>
      </c>
      <c r="I1271" t="s">
        <v>1647</v>
      </c>
      <c r="J1271" t="s">
        <v>1667</v>
      </c>
      <c r="K1271" t="s">
        <v>1649</v>
      </c>
      <c r="L1271">
        <v>1368</v>
      </c>
      <c r="N1271">
        <v>1011</v>
      </c>
      <c r="O1271" t="s">
        <v>1494</v>
      </c>
      <c r="P1271" t="s">
        <v>1494</v>
      </c>
      <c r="Q1271">
        <v>1</v>
      </c>
      <c r="W1271">
        <v>0</v>
      </c>
      <c r="X1271">
        <v>344519037</v>
      </c>
      <c r="Y1271">
        <v>0.22999999999999998</v>
      </c>
      <c r="AA1271">
        <v>0</v>
      </c>
      <c r="AB1271">
        <v>31.26</v>
      </c>
      <c r="AC1271">
        <v>13.5</v>
      </c>
      <c r="AD1271">
        <v>0</v>
      </c>
      <c r="AE1271">
        <v>0</v>
      </c>
      <c r="AF1271">
        <v>31.26</v>
      </c>
      <c r="AG1271">
        <v>13.5</v>
      </c>
      <c r="AH1271">
        <v>0</v>
      </c>
      <c r="AI1271">
        <v>1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1</v>
      </c>
      <c r="AQ1271">
        <v>0</v>
      </c>
      <c r="AR1271">
        <v>0</v>
      </c>
      <c r="AS1271" t="s">
        <v>3</v>
      </c>
      <c r="AT1271">
        <v>0.2</v>
      </c>
      <c r="AU1271" t="s">
        <v>16</v>
      </c>
      <c r="AV1271">
        <v>0</v>
      </c>
      <c r="AW1271">
        <v>2</v>
      </c>
      <c r="AX1271">
        <v>53554319</v>
      </c>
      <c r="AY1271">
        <v>1</v>
      </c>
      <c r="AZ1271">
        <v>6144</v>
      </c>
      <c r="BA1271">
        <v>1159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Y1271*Source!I767</f>
        <v>0.14361199999999999</v>
      </c>
      <c r="CY1271">
        <f>AB1271</f>
        <v>31.26</v>
      </c>
      <c r="CZ1271">
        <f>AF1271</f>
        <v>31.26</v>
      </c>
      <c r="DA1271">
        <f>AJ1271</f>
        <v>1</v>
      </c>
      <c r="DB1271">
        <f>ROUND((ROUND(AT1271*CZ1271,2)*ROUND(1.15,7)),2)</f>
        <v>7.19</v>
      </c>
      <c r="DC1271">
        <f>ROUND((ROUND(AT1271*AG1271,2)*ROUND(1.15,7)),2)</f>
        <v>3.11</v>
      </c>
    </row>
    <row r="1272" spans="1:107" x14ac:dyDescent="0.2">
      <c r="A1272">
        <f>ROW(Source!A767)</f>
        <v>767</v>
      </c>
      <c r="B1272">
        <v>53551706</v>
      </c>
      <c r="C1272">
        <v>53554312</v>
      </c>
      <c r="D1272">
        <v>41131183</v>
      </c>
      <c r="E1272">
        <v>1</v>
      </c>
      <c r="F1272">
        <v>1</v>
      </c>
      <c r="G1272">
        <v>1</v>
      </c>
      <c r="H1272">
        <v>3</v>
      </c>
      <c r="I1272" t="s">
        <v>24</v>
      </c>
      <c r="J1272" t="s">
        <v>399</v>
      </c>
      <c r="K1272" t="s">
        <v>25</v>
      </c>
      <c r="L1272">
        <v>1348</v>
      </c>
      <c r="N1272">
        <v>1009</v>
      </c>
      <c r="O1272" t="s">
        <v>26</v>
      </c>
      <c r="P1272" t="s">
        <v>26</v>
      </c>
      <c r="Q1272">
        <v>1000</v>
      </c>
      <c r="W1272">
        <v>0</v>
      </c>
      <c r="X1272">
        <v>529508801</v>
      </c>
      <c r="Y1272">
        <v>1.5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1</v>
      </c>
      <c r="AJ1272">
        <v>1</v>
      </c>
      <c r="AK1272">
        <v>1</v>
      </c>
      <c r="AL1272">
        <v>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 t="s">
        <v>3</v>
      </c>
      <c r="AT1272">
        <v>1.5</v>
      </c>
      <c r="AU1272" t="s">
        <v>3</v>
      </c>
      <c r="AV1272">
        <v>0</v>
      </c>
      <c r="AW1272">
        <v>1</v>
      </c>
      <c r="AX1272">
        <v>-1</v>
      </c>
      <c r="AY1272">
        <v>0</v>
      </c>
      <c r="AZ1272">
        <v>0</v>
      </c>
      <c r="BA1272" t="s">
        <v>3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Y1272*Source!I767</f>
        <v>0.93659999999999988</v>
      </c>
      <c r="CY1272">
        <f>AA1272</f>
        <v>0</v>
      </c>
      <c r="CZ1272">
        <f>AE1272</f>
        <v>0</v>
      </c>
      <c r="DA1272">
        <f>AI1272</f>
        <v>1</v>
      </c>
      <c r="DB1272">
        <f>ROUND(ROUND(AT1272*CZ1272,2),2)</f>
        <v>0</v>
      </c>
      <c r="DC1272">
        <f>ROUND(ROUND(AT1272*AG1272,2),2)</f>
        <v>0</v>
      </c>
    </row>
    <row r="1273" spans="1:107" x14ac:dyDescent="0.2">
      <c r="A1273">
        <f>ROW(Source!A768)</f>
        <v>768</v>
      </c>
      <c r="B1273">
        <v>53551707</v>
      </c>
      <c r="C1273">
        <v>53554312</v>
      </c>
      <c r="D1273">
        <v>18409661</v>
      </c>
      <c r="E1273">
        <v>1</v>
      </c>
      <c r="F1273">
        <v>1</v>
      </c>
      <c r="G1273">
        <v>1</v>
      </c>
      <c r="H1273">
        <v>1</v>
      </c>
      <c r="I1273" t="s">
        <v>1850</v>
      </c>
      <c r="J1273" t="s">
        <v>3</v>
      </c>
      <c r="K1273" t="s">
        <v>1851</v>
      </c>
      <c r="L1273">
        <v>1369</v>
      </c>
      <c r="N1273">
        <v>1013</v>
      </c>
      <c r="O1273" t="s">
        <v>1486</v>
      </c>
      <c r="P1273" t="s">
        <v>1486</v>
      </c>
      <c r="Q1273">
        <v>1</v>
      </c>
      <c r="W1273">
        <v>0</v>
      </c>
      <c r="X1273">
        <v>1989723076</v>
      </c>
      <c r="Y1273">
        <v>8.4064999999999994</v>
      </c>
      <c r="AA1273">
        <v>0</v>
      </c>
      <c r="AB1273">
        <v>0</v>
      </c>
      <c r="AC1273">
        <v>0</v>
      </c>
      <c r="AD1273">
        <v>304.47000000000003</v>
      </c>
      <c r="AE1273">
        <v>0</v>
      </c>
      <c r="AF1273">
        <v>0</v>
      </c>
      <c r="AG1273">
        <v>0</v>
      </c>
      <c r="AH1273">
        <v>304.47000000000003</v>
      </c>
      <c r="AI1273">
        <v>1</v>
      </c>
      <c r="AJ1273">
        <v>1</v>
      </c>
      <c r="AK1273">
        <v>1</v>
      </c>
      <c r="AL1273">
        <v>1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7.31</v>
      </c>
      <c r="AU1273" t="s">
        <v>16</v>
      </c>
      <c r="AV1273">
        <v>1</v>
      </c>
      <c r="AW1273">
        <v>2</v>
      </c>
      <c r="AX1273">
        <v>53554317</v>
      </c>
      <c r="AY1273">
        <v>2</v>
      </c>
      <c r="AZ1273">
        <v>137216</v>
      </c>
      <c r="BA1273">
        <v>1160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Y1273*Source!I768</f>
        <v>5.2490185999999994</v>
      </c>
      <c r="CY1273">
        <f>AD1273</f>
        <v>304.47000000000003</v>
      </c>
      <c r="CZ1273">
        <f>AH1273</f>
        <v>304.47000000000003</v>
      </c>
      <c r="DA1273">
        <f>AL1273</f>
        <v>1</v>
      </c>
      <c r="DB1273">
        <f>ROUND((ROUND(AT1273*CZ1273,2)*ROUND(1.15,7)),2)</f>
        <v>2559.5300000000002</v>
      </c>
      <c r="DC1273">
        <f>ROUND((ROUND(AT1273*AG1273,2)*ROUND(1.15,7)),2)</f>
        <v>0</v>
      </c>
    </row>
    <row r="1274" spans="1:107" x14ac:dyDescent="0.2">
      <c r="A1274">
        <f>ROW(Source!A768)</f>
        <v>768</v>
      </c>
      <c r="B1274">
        <v>53551707</v>
      </c>
      <c r="C1274">
        <v>53554312</v>
      </c>
      <c r="D1274">
        <v>121548</v>
      </c>
      <c r="E1274">
        <v>1</v>
      </c>
      <c r="F1274">
        <v>1</v>
      </c>
      <c r="G1274">
        <v>1</v>
      </c>
      <c r="H1274">
        <v>1</v>
      </c>
      <c r="I1274" t="s">
        <v>31</v>
      </c>
      <c r="J1274" t="s">
        <v>3</v>
      </c>
      <c r="K1274" t="s">
        <v>1489</v>
      </c>
      <c r="L1274">
        <v>608254</v>
      </c>
      <c r="N1274">
        <v>1013</v>
      </c>
      <c r="O1274" t="s">
        <v>1490</v>
      </c>
      <c r="P1274" t="s">
        <v>1490</v>
      </c>
      <c r="Q1274">
        <v>1</v>
      </c>
      <c r="W1274">
        <v>0</v>
      </c>
      <c r="X1274">
        <v>-185737400</v>
      </c>
      <c r="Y1274">
        <v>0.22999999999999998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1</v>
      </c>
      <c r="AJ1274">
        <v>1</v>
      </c>
      <c r="AK1274">
        <v>1</v>
      </c>
      <c r="AL1274">
        <v>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0.2</v>
      </c>
      <c r="AU1274" t="s">
        <v>16</v>
      </c>
      <c r="AV1274">
        <v>2</v>
      </c>
      <c r="AW1274">
        <v>2</v>
      </c>
      <c r="AX1274">
        <v>53554318</v>
      </c>
      <c r="AY1274">
        <v>1</v>
      </c>
      <c r="AZ1274">
        <v>6144</v>
      </c>
      <c r="BA1274">
        <v>1161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Y1274*Source!I768</f>
        <v>0.14361199999999999</v>
      </c>
      <c r="CY1274">
        <f>AD1274</f>
        <v>0</v>
      </c>
      <c r="CZ1274">
        <f>AH1274</f>
        <v>0</v>
      </c>
      <c r="DA1274">
        <f>AL1274</f>
        <v>1</v>
      </c>
      <c r="DB1274">
        <f>ROUND((ROUND(AT1274*CZ1274,2)*ROUND(1.15,7)),2)</f>
        <v>0</v>
      </c>
      <c r="DC1274">
        <f>ROUND((ROUND(AT1274*AG1274,2)*ROUND(1.15,7)),2)</f>
        <v>0</v>
      </c>
    </row>
    <row r="1275" spans="1:107" x14ac:dyDescent="0.2">
      <c r="A1275">
        <f>ROW(Source!A768)</f>
        <v>768</v>
      </c>
      <c r="B1275">
        <v>53551707</v>
      </c>
      <c r="C1275">
        <v>53554312</v>
      </c>
      <c r="D1275">
        <v>29172556</v>
      </c>
      <c r="E1275">
        <v>1</v>
      </c>
      <c r="F1275">
        <v>1</v>
      </c>
      <c r="G1275">
        <v>1</v>
      </c>
      <c r="H1275">
        <v>2</v>
      </c>
      <c r="I1275" t="s">
        <v>1647</v>
      </c>
      <c r="J1275" t="s">
        <v>1667</v>
      </c>
      <c r="K1275" t="s">
        <v>1649</v>
      </c>
      <c r="L1275">
        <v>1368</v>
      </c>
      <c r="N1275">
        <v>1011</v>
      </c>
      <c r="O1275" t="s">
        <v>1494</v>
      </c>
      <c r="P1275" t="s">
        <v>1494</v>
      </c>
      <c r="Q1275">
        <v>1</v>
      </c>
      <c r="W1275">
        <v>0</v>
      </c>
      <c r="X1275">
        <v>344519037</v>
      </c>
      <c r="Y1275">
        <v>0.22999999999999998</v>
      </c>
      <c r="AA1275">
        <v>0</v>
      </c>
      <c r="AB1275">
        <v>31.26</v>
      </c>
      <c r="AC1275">
        <v>13.5</v>
      </c>
      <c r="AD1275">
        <v>0</v>
      </c>
      <c r="AE1275">
        <v>0</v>
      </c>
      <c r="AF1275">
        <v>31.26</v>
      </c>
      <c r="AG1275">
        <v>13.5</v>
      </c>
      <c r="AH1275">
        <v>0</v>
      </c>
      <c r="AI1275">
        <v>1</v>
      </c>
      <c r="AJ1275">
        <v>1</v>
      </c>
      <c r="AK1275">
        <v>1</v>
      </c>
      <c r="AL1275">
        <v>1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0.2</v>
      </c>
      <c r="AU1275" t="s">
        <v>16</v>
      </c>
      <c r="AV1275">
        <v>0</v>
      </c>
      <c r="AW1275">
        <v>2</v>
      </c>
      <c r="AX1275">
        <v>53554319</v>
      </c>
      <c r="AY1275">
        <v>1</v>
      </c>
      <c r="AZ1275">
        <v>6144</v>
      </c>
      <c r="BA1275">
        <v>1162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Y1275*Source!I768</f>
        <v>0.14361199999999999</v>
      </c>
      <c r="CY1275">
        <f>AB1275</f>
        <v>31.26</v>
      </c>
      <c r="CZ1275">
        <f>AF1275</f>
        <v>31.26</v>
      </c>
      <c r="DA1275">
        <f>AJ1275</f>
        <v>1</v>
      </c>
      <c r="DB1275">
        <f>ROUND((ROUND(AT1275*CZ1275,2)*ROUND(1.15,7)),2)</f>
        <v>7.19</v>
      </c>
      <c r="DC1275">
        <f>ROUND((ROUND(AT1275*AG1275,2)*ROUND(1.15,7)),2)</f>
        <v>3.11</v>
      </c>
    </row>
    <row r="1276" spans="1:107" x14ac:dyDescent="0.2">
      <c r="A1276">
        <f>ROW(Source!A768)</f>
        <v>768</v>
      </c>
      <c r="B1276">
        <v>53551707</v>
      </c>
      <c r="C1276">
        <v>53554312</v>
      </c>
      <c r="D1276">
        <v>41131183</v>
      </c>
      <c r="E1276">
        <v>1</v>
      </c>
      <c r="F1276">
        <v>1</v>
      </c>
      <c r="G1276">
        <v>1</v>
      </c>
      <c r="H1276">
        <v>3</v>
      </c>
      <c r="I1276" t="s">
        <v>24</v>
      </c>
      <c r="J1276" t="s">
        <v>399</v>
      </c>
      <c r="K1276" t="s">
        <v>25</v>
      </c>
      <c r="L1276">
        <v>1348</v>
      </c>
      <c r="N1276">
        <v>1009</v>
      </c>
      <c r="O1276" t="s">
        <v>26</v>
      </c>
      <c r="P1276" t="s">
        <v>26</v>
      </c>
      <c r="Q1276">
        <v>1000</v>
      </c>
      <c r="W1276">
        <v>0</v>
      </c>
      <c r="X1276">
        <v>529508801</v>
      </c>
      <c r="Y1276">
        <v>1.5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6.14</v>
      </c>
      <c r="AJ1276">
        <v>1</v>
      </c>
      <c r="AK1276">
        <v>1</v>
      </c>
      <c r="AL1276">
        <v>1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 t="s">
        <v>3</v>
      </c>
      <c r="AT1276">
        <v>1.5</v>
      </c>
      <c r="AU1276" t="s">
        <v>3</v>
      </c>
      <c r="AV1276">
        <v>0</v>
      </c>
      <c r="AW1276">
        <v>1</v>
      </c>
      <c r="AX1276">
        <v>-1</v>
      </c>
      <c r="AY1276">
        <v>0</v>
      </c>
      <c r="AZ1276">
        <v>0</v>
      </c>
      <c r="BA1276" t="s">
        <v>3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Y1276*Source!I768</f>
        <v>0.93659999999999988</v>
      </c>
      <c r="CY1276">
        <f>AA1276</f>
        <v>0</v>
      </c>
      <c r="CZ1276">
        <f>AE1276</f>
        <v>0</v>
      </c>
      <c r="DA1276">
        <f>AI1276</f>
        <v>6.14</v>
      </c>
      <c r="DB1276">
        <f>ROUND(ROUND(AT1276*CZ1276,2),2)</f>
        <v>0</v>
      </c>
      <c r="DC1276">
        <f>ROUND(ROUND(AT1276*AG1276,2),2)</f>
        <v>0</v>
      </c>
    </row>
    <row r="1277" spans="1:107" x14ac:dyDescent="0.2">
      <c r="A1277">
        <f>ROW(Source!A771)</f>
        <v>771</v>
      </c>
      <c r="B1277">
        <v>53551706</v>
      </c>
      <c r="C1277">
        <v>53554321</v>
      </c>
      <c r="D1277">
        <v>18407150</v>
      </c>
      <c r="E1277">
        <v>1</v>
      </c>
      <c r="F1277">
        <v>1</v>
      </c>
      <c r="G1277">
        <v>1</v>
      </c>
      <c r="H1277">
        <v>1</v>
      </c>
      <c r="I1277" t="s">
        <v>1552</v>
      </c>
      <c r="J1277" t="s">
        <v>3</v>
      </c>
      <c r="K1277" t="s">
        <v>1553</v>
      </c>
      <c r="L1277">
        <v>1369</v>
      </c>
      <c r="N1277">
        <v>1013</v>
      </c>
      <c r="O1277" t="s">
        <v>1486</v>
      </c>
      <c r="P1277" t="s">
        <v>1486</v>
      </c>
      <c r="Q1277">
        <v>1</v>
      </c>
      <c r="W1277">
        <v>0</v>
      </c>
      <c r="X1277">
        <v>-931037793</v>
      </c>
      <c r="Y1277">
        <v>28.023775000000001</v>
      </c>
      <c r="AA1277">
        <v>0</v>
      </c>
      <c r="AB1277">
        <v>0</v>
      </c>
      <c r="AC1277">
        <v>0</v>
      </c>
      <c r="AD1277">
        <v>300.60000000000002</v>
      </c>
      <c r="AE1277">
        <v>0</v>
      </c>
      <c r="AF1277">
        <v>0</v>
      </c>
      <c r="AG1277">
        <v>0</v>
      </c>
      <c r="AH1277">
        <v>300.60000000000002</v>
      </c>
      <c r="AI1277">
        <v>1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1</v>
      </c>
      <c r="AQ1277">
        <v>0</v>
      </c>
      <c r="AR1277">
        <v>0</v>
      </c>
      <c r="AS1277" t="s">
        <v>3</v>
      </c>
      <c r="AT1277">
        <v>21.19</v>
      </c>
      <c r="AU1277" t="s">
        <v>62</v>
      </c>
      <c r="AV1277">
        <v>1</v>
      </c>
      <c r="AW1277">
        <v>2</v>
      </c>
      <c r="AX1277">
        <v>53554329</v>
      </c>
      <c r="AY1277">
        <v>2</v>
      </c>
      <c r="AZ1277">
        <v>137216</v>
      </c>
      <c r="BA1277">
        <v>1163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Y1277*Source!I771</f>
        <v>22.587162650000003</v>
      </c>
      <c r="CY1277">
        <f>AD1277</f>
        <v>300.60000000000002</v>
      </c>
      <c r="CZ1277">
        <f>AH1277</f>
        <v>300.60000000000002</v>
      </c>
      <c r="DA1277">
        <f>AL1277</f>
        <v>1</v>
      </c>
      <c r="DB1277">
        <f>ROUND((ROUND(AT1277*CZ1277,2)*ROUND((1.15*1.15),7)),2)</f>
        <v>8423.94</v>
      </c>
      <c r="DC1277">
        <f>ROUND((ROUND(AT1277*AG1277,2)*ROUND((1.15*1.15),7)),2)</f>
        <v>0</v>
      </c>
    </row>
    <row r="1278" spans="1:107" x14ac:dyDescent="0.2">
      <c r="A1278">
        <f>ROW(Source!A771)</f>
        <v>771</v>
      </c>
      <c r="B1278">
        <v>53551706</v>
      </c>
      <c r="C1278">
        <v>53554321</v>
      </c>
      <c r="D1278">
        <v>121548</v>
      </c>
      <c r="E1278">
        <v>1</v>
      </c>
      <c r="F1278">
        <v>1</v>
      </c>
      <c r="G1278">
        <v>1</v>
      </c>
      <c r="H1278">
        <v>1</v>
      </c>
      <c r="I1278" t="s">
        <v>31</v>
      </c>
      <c r="J1278" t="s">
        <v>3</v>
      </c>
      <c r="K1278" t="s">
        <v>1489</v>
      </c>
      <c r="L1278">
        <v>608254</v>
      </c>
      <c r="N1278">
        <v>1013</v>
      </c>
      <c r="O1278" t="s">
        <v>1490</v>
      </c>
      <c r="P1278" t="s">
        <v>1490</v>
      </c>
      <c r="Q1278">
        <v>1</v>
      </c>
      <c r="W1278">
        <v>0</v>
      </c>
      <c r="X1278">
        <v>-185737400</v>
      </c>
      <c r="Y1278">
        <v>5.7499999999999996E-2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1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1</v>
      </c>
      <c r="AQ1278">
        <v>0</v>
      </c>
      <c r="AR1278">
        <v>0</v>
      </c>
      <c r="AS1278" t="s">
        <v>3</v>
      </c>
      <c r="AT1278">
        <v>0.04</v>
      </c>
      <c r="AU1278" t="s">
        <v>61</v>
      </c>
      <c r="AV1278">
        <v>2</v>
      </c>
      <c r="AW1278">
        <v>2</v>
      </c>
      <c r="AX1278">
        <v>53554330</v>
      </c>
      <c r="AY1278">
        <v>1</v>
      </c>
      <c r="AZ1278">
        <v>6144</v>
      </c>
      <c r="BA1278">
        <v>1164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Y1278*Source!I771</f>
        <v>4.6344999999999997E-2</v>
      </c>
      <c r="CY1278">
        <f>AD1278</f>
        <v>0</v>
      </c>
      <c r="CZ1278">
        <f>AH1278</f>
        <v>0</v>
      </c>
      <c r="DA1278">
        <f>AL1278</f>
        <v>1</v>
      </c>
      <c r="DB1278">
        <f>ROUND((ROUND(AT1278*CZ1278,2)*ROUND((1.25*1.15),7)),2)</f>
        <v>0</v>
      </c>
      <c r="DC1278">
        <f>ROUND((ROUND(AT1278*AG1278,2)*ROUND((1.25*1.15),7)),2)</f>
        <v>0</v>
      </c>
    </row>
    <row r="1279" spans="1:107" x14ac:dyDescent="0.2">
      <c r="A1279">
        <f>ROW(Source!A771)</f>
        <v>771</v>
      </c>
      <c r="B1279">
        <v>53551706</v>
      </c>
      <c r="C1279">
        <v>53554321</v>
      </c>
      <c r="D1279">
        <v>29172556</v>
      </c>
      <c r="E1279">
        <v>1</v>
      </c>
      <c r="F1279">
        <v>1</v>
      </c>
      <c r="G1279">
        <v>1</v>
      </c>
      <c r="H1279">
        <v>2</v>
      </c>
      <c r="I1279" t="s">
        <v>1647</v>
      </c>
      <c r="J1279" t="s">
        <v>1667</v>
      </c>
      <c r="K1279" t="s">
        <v>1649</v>
      </c>
      <c r="L1279">
        <v>1368</v>
      </c>
      <c r="N1279">
        <v>1011</v>
      </c>
      <c r="O1279" t="s">
        <v>1494</v>
      </c>
      <c r="P1279" t="s">
        <v>1494</v>
      </c>
      <c r="Q1279">
        <v>1</v>
      </c>
      <c r="W1279">
        <v>0</v>
      </c>
      <c r="X1279">
        <v>344519037</v>
      </c>
      <c r="Y1279">
        <v>5.7499999999999996E-2</v>
      </c>
      <c r="AA1279">
        <v>0</v>
      </c>
      <c r="AB1279">
        <v>31.26</v>
      </c>
      <c r="AC1279">
        <v>13.5</v>
      </c>
      <c r="AD1279">
        <v>0</v>
      </c>
      <c r="AE1279">
        <v>0</v>
      </c>
      <c r="AF1279">
        <v>31.26</v>
      </c>
      <c r="AG1279">
        <v>13.5</v>
      </c>
      <c r="AH1279">
        <v>0</v>
      </c>
      <c r="AI1279">
        <v>1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1</v>
      </c>
      <c r="AQ1279">
        <v>0</v>
      </c>
      <c r="AR1279">
        <v>0</v>
      </c>
      <c r="AS1279" t="s">
        <v>3</v>
      </c>
      <c r="AT1279">
        <v>0.04</v>
      </c>
      <c r="AU1279" t="s">
        <v>61</v>
      </c>
      <c r="AV1279">
        <v>0</v>
      </c>
      <c r="AW1279">
        <v>2</v>
      </c>
      <c r="AX1279">
        <v>53554331</v>
      </c>
      <c r="AY1279">
        <v>1</v>
      </c>
      <c r="AZ1279">
        <v>6144</v>
      </c>
      <c r="BA1279">
        <v>1165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Y1279*Source!I771</f>
        <v>4.6344999999999997E-2</v>
      </c>
      <c r="CY1279">
        <f>AB1279</f>
        <v>31.26</v>
      </c>
      <c r="CZ1279">
        <f>AF1279</f>
        <v>31.26</v>
      </c>
      <c r="DA1279">
        <f>AJ1279</f>
        <v>1</v>
      </c>
      <c r="DB1279">
        <f>ROUND((ROUND(AT1279*CZ1279,2)*ROUND((1.25*1.15),7)),2)</f>
        <v>1.8</v>
      </c>
      <c r="DC1279">
        <f>ROUND((ROUND(AT1279*AG1279,2)*ROUND((1.25*1.15),7)),2)</f>
        <v>0.78</v>
      </c>
    </row>
    <row r="1280" spans="1:107" x14ac:dyDescent="0.2">
      <c r="A1280">
        <f>ROW(Source!A771)</f>
        <v>771</v>
      </c>
      <c r="B1280">
        <v>53551706</v>
      </c>
      <c r="C1280">
        <v>53554321</v>
      </c>
      <c r="D1280">
        <v>29174913</v>
      </c>
      <c r="E1280">
        <v>1</v>
      </c>
      <c r="F1280">
        <v>1</v>
      </c>
      <c r="G1280">
        <v>1</v>
      </c>
      <c r="H1280">
        <v>2</v>
      </c>
      <c r="I1280" t="s">
        <v>1513</v>
      </c>
      <c r="J1280" t="s">
        <v>1514</v>
      </c>
      <c r="K1280" t="s">
        <v>1515</v>
      </c>
      <c r="L1280">
        <v>1368</v>
      </c>
      <c r="N1280">
        <v>1011</v>
      </c>
      <c r="O1280" t="s">
        <v>1494</v>
      </c>
      <c r="P1280" t="s">
        <v>1494</v>
      </c>
      <c r="Q1280">
        <v>1</v>
      </c>
      <c r="W1280">
        <v>0</v>
      </c>
      <c r="X1280">
        <v>1230759911</v>
      </c>
      <c r="Y1280">
        <v>0.21562499999999998</v>
      </c>
      <c r="AA1280">
        <v>0</v>
      </c>
      <c r="AB1280">
        <v>87.17</v>
      </c>
      <c r="AC1280">
        <v>11.6</v>
      </c>
      <c r="AD1280">
        <v>0</v>
      </c>
      <c r="AE1280">
        <v>0</v>
      </c>
      <c r="AF1280">
        <v>87.17</v>
      </c>
      <c r="AG1280">
        <v>11.6</v>
      </c>
      <c r="AH1280">
        <v>0</v>
      </c>
      <c r="AI1280">
        <v>1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1</v>
      </c>
      <c r="AQ1280">
        <v>0</v>
      </c>
      <c r="AR1280">
        <v>0</v>
      </c>
      <c r="AS1280" t="s">
        <v>3</v>
      </c>
      <c r="AT1280">
        <v>0.15</v>
      </c>
      <c r="AU1280" t="s">
        <v>61</v>
      </c>
      <c r="AV1280">
        <v>0</v>
      </c>
      <c r="AW1280">
        <v>2</v>
      </c>
      <c r="AX1280">
        <v>53554332</v>
      </c>
      <c r="AY1280">
        <v>1</v>
      </c>
      <c r="AZ1280">
        <v>6144</v>
      </c>
      <c r="BA1280">
        <v>1166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Y1280*Source!I771</f>
        <v>0.17379375</v>
      </c>
      <c r="CY1280">
        <f>AB1280</f>
        <v>87.17</v>
      </c>
      <c r="CZ1280">
        <f>AF1280</f>
        <v>87.17</v>
      </c>
      <c r="DA1280">
        <f>AJ1280</f>
        <v>1</v>
      </c>
      <c r="DB1280">
        <f>ROUND((ROUND(AT1280*CZ1280,2)*ROUND((1.25*1.15),7)),2)</f>
        <v>18.8</v>
      </c>
      <c r="DC1280">
        <f>ROUND((ROUND(AT1280*AG1280,2)*ROUND((1.25*1.15),7)),2)</f>
        <v>2.5</v>
      </c>
    </row>
    <row r="1281" spans="1:107" x14ac:dyDescent="0.2">
      <c r="A1281">
        <f>ROW(Source!A771)</f>
        <v>771</v>
      </c>
      <c r="B1281">
        <v>53551706</v>
      </c>
      <c r="C1281">
        <v>53554321</v>
      </c>
      <c r="D1281">
        <v>29108696</v>
      </c>
      <c r="E1281">
        <v>1</v>
      </c>
      <c r="F1281">
        <v>1</v>
      </c>
      <c r="G1281">
        <v>1</v>
      </c>
      <c r="H1281">
        <v>3</v>
      </c>
      <c r="I1281" t="s">
        <v>1876</v>
      </c>
      <c r="J1281" t="s">
        <v>1877</v>
      </c>
      <c r="K1281" t="s">
        <v>1878</v>
      </c>
      <c r="L1281">
        <v>1354</v>
      </c>
      <c r="N1281">
        <v>1010</v>
      </c>
      <c r="O1281" t="s">
        <v>160</v>
      </c>
      <c r="P1281" t="s">
        <v>160</v>
      </c>
      <c r="Q1281">
        <v>1</v>
      </c>
      <c r="W1281">
        <v>0</v>
      </c>
      <c r="X1281">
        <v>-393423820</v>
      </c>
      <c r="Y1281">
        <v>56.6</v>
      </c>
      <c r="AA1281">
        <v>67.209999999999994</v>
      </c>
      <c r="AB1281">
        <v>0</v>
      </c>
      <c r="AC1281">
        <v>0</v>
      </c>
      <c r="AD1281">
        <v>0</v>
      </c>
      <c r="AE1281">
        <v>67.209999999999994</v>
      </c>
      <c r="AF1281">
        <v>0</v>
      </c>
      <c r="AG1281">
        <v>0</v>
      </c>
      <c r="AH1281">
        <v>0</v>
      </c>
      <c r="AI1281">
        <v>1</v>
      </c>
      <c r="AJ1281">
        <v>1</v>
      </c>
      <c r="AK1281">
        <v>1</v>
      </c>
      <c r="AL1281">
        <v>1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 t="s">
        <v>3</v>
      </c>
      <c r="AT1281">
        <v>56.6</v>
      </c>
      <c r="AU1281" t="s">
        <v>3</v>
      </c>
      <c r="AV1281">
        <v>0</v>
      </c>
      <c r="AW1281">
        <v>2</v>
      </c>
      <c r="AX1281">
        <v>53554333</v>
      </c>
      <c r="AY1281">
        <v>1</v>
      </c>
      <c r="AZ1281">
        <v>0</v>
      </c>
      <c r="BA1281">
        <v>1167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Y1281*Source!I771</f>
        <v>45.619600000000005</v>
      </c>
      <c r="CY1281">
        <f>AA1281</f>
        <v>67.209999999999994</v>
      </c>
      <c r="CZ1281">
        <f>AE1281</f>
        <v>67.209999999999994</v>
      </c>
      <c r="DA1281">
        <f>AI1281</f>
        <v>1</v>
      </c>
      <c r="DB1281">
        <f>ROUND(ROUND(AT1281*CZ1281,2),2)</f>
        <v>3804.09</v>
      </c>
      <c r="DC1281">
        <f>ROUND(ROUND(AT1281*AG1281,2),2)</f>
        <v>0</v>
      </c>
    </row>
    <row r="1282" spans="1:107" x14ac:dyDescent="0.2">
      <c r="A1282">
        <f>ROW(Source!A771)</f>
        <v>771</v>
      </c>
      <c r="B1282">
        <v>53551706</v>
      </c>
      <c r="C1282">
        <v>53554321</v>
      </c>
      <c r="D1282">
        <v>38249477</v>
      </c>
      <c r="E1282">
        <v>1</v>
      </c>
      <c r="F1282">
        <v>1</v>
      </c>
      <c r="G1282">
        <v>1</v>
      </c>
      <c r="H1282">
        <v>3</v>
      </c>
      <c r="I1282" t="s">
        <v>814</v>
      </c>
      <c r="J1282" t="s">
        <v>816</v>
      </c>
      <c r="K1282" t="s">
        <v>815</v>
      </c>
      <c r="L1282">
        <v>1301</v>
      </c>
      <c r="N1282">
        <v>1003</v>
      </c>
      <c r="O1282" t="s">
        <v>185</v>
      </c>
      <c r="P1282" t="s">
        <v>185</v>
      </c>
      <c r="Q1282">
        <v>1</v>
      </c>
      <c r="W1282">
        <v>0</v>
      </c>
      <c r="X1282">
        <v>-602345448</v>
      </c>
      <c r="Y1282">
        <v>100</v>
      </c>
      <c r="AA1282">
        <v>284.79000000000002</v>
      </c>
      <c r="AB1282">
        <v>0</v>
      </c>
      <c r="AC1282">
        <v>0</v>
      </c>
      <c r="AD1282">
        <v>0</v>
      </c>
      <c r="AE1282">
        <v>284.79000000000002</v>
      </c>
      <c r="AF1282">
        <v>0</v>
      </c>
      <c r="AG1282">
        <v>0</v>
      </c>
      <c r="AH1282">
        <v>0</v>
      </c>
      <c r="AI1282">
        <v>1</v>
      </c>
      <c r="AJ1282">
        <v>1</v>
      </c>
      <c r="AK1282">
        <v>1</v>
      </c>
      <c r="AL1282">
        <v>1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 t="s">
        <v>3</v>
      </c>
      <c r="AT1282">
        <v>100</v>
      </c>
      <c r="AU1282" t="s">
        <v>3</v>
      </c>
      <c r="AV1282">
        <v>0</v>
      </c>
      <c r="AW1282">
        <v>1</v>
      </c>
      <c r="AX1282">
        <v>-1</v>
      </c>
      <c r="AY1282">
        <v>0</v>
      </c>
      <c r="AZ1282">
        <v>0</v>
      </c>
      <c r="BA1282" t="s">
        <v>3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Y1282*Source!I771</f>
        <v>80.600000000000009</v>
      </c>
      <c r="CY1282">
        <f>AA1282</f>
        <v>284.79000000000002</v>
      </c>
      <c r="CZ1282">
        <f>AE1282</f>
        <v>284.79000000000002</v>
      </c>
      <c r="DA1282">
        <f>AI1282</f>
        <v>1</v>
      </c>
      <c r="DB1282">
        <f>ROUND(ROUND(AT1282*CZ1282,2),2)</f>
        <v>28479</v>
      </c>
      <c r="DC1282">
        <f>ROUND(ROUND(AT1282*AG1282,2),2)</f>
        <v>0</v>
      </c>
    </row>
    <row r="1283" spans="1:107" x14ac:dyDescent="0.2">
      <c r="A1283">
        <f>ROW(Source!A771)</f>
        <v>771</v>
      </c>
      <c r="B1283">
        <v>53551706</v>
      </c>
      <c r="C1283">
        <v>53554321</v>
      </c>
      <c r="D1283">
        <v>29115197</v>
      </c>
      <c r="E1283">
        <v>1</v>
      </c>
      <c r="F1283">
        <v>1</v>
      </c>
      <c r="G1283">
        <v>1</v>
      </c>
      <c r="H1283">
        <v>3</v>
      </c>
      <c r="I1283" t="s">
        <v>1885</v>
      </c>
      <c r="J1283" t="s">
        <v>1886</v>
      </c>
      <c r="K1283" t="s">
        <v>1887</v>
      </c>
      <c r="L1283">
        <v>1355</v>
      </c>
      <c r="N1283">
        <v>1010</v>
      </c>
      <c r="O1283" t="s">
        <v>894</v>
      </c>
      <c r="P1283" t="s">
        <v>894</v>
      </c>
      <c r="Q1283">
        <v>100</v>
      </c>
      <c r="W1283">
        <v>0</v>
      </c>
      <c r="X1283">
        <v>-619439245</v>
      </c>
      <c r="Y1283">
        <v>4</v>
      </c>
      <c r="AA1283">
        <v>50</v>
      </c>
      <c r="AB1283">
        <v>0</v>
      </c>
      <c r="AC1283">
        <v>0</v>
      </c>
      <c r="AD1283">
        <v>0</v>
      </c>
      <c r="AE1283">
        <v>50</v>
      </c>
      <c r="AF1283">
        <v>0</v>
      </c>
      <c r="AG1283">
        <v>0</v>
      </c>
      <c r="AH1283">
        <v>0</v>
      </c>
      <c r="AI1283">
        <v>1</v>
      </c>
      <c r="AJ1283">
        <v>1</v>
      </c>
      <c r="AK1283">
        <v>1</v>
      </c>
      <c r="AL1283">
        <v>1</v>
      </c>
      <c r="AN1283">
        <v>0</v>
      </c>
      <c r="AO1283">
        <v>1</v>
      </c>
      <c r="AP1283">
        <v>0</v>
      </c>
      <c r="AQ1283">
        <v>0</v>
      </c>
      <c r="AR1283">
        <v>0</v>
      </c>
      <c r="AS1283" t="s">
        <v>3</v>
      </c>
      <c r="AT1283">
        <v>4</v>
      </c>
      <c r="AU1283" t="s">
        <v>3</v>
      </c>
      <c r="AV1283">
        <v>0</v>
      </c>
      <c r="AW1283">
        <v>2</v>
      </c>
      <c r="AX1283">
        <v>53554335</v>
      </c>
      <c r="AY1283">
        <v>1</v>
      </c>
      <c r="AZ1283">
        <v>0</v>
      </c>
      <c r="BA1283">
        <v>1169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Y1283*Source!I771</f>
        <v>3.2240000000000002</v>
      </c>
      <c r="CY1283">
        <f>AA1283</f>
        <v>50</v>
      </c>
      <c r="CZ1283">
        <f>AE1283</f>
        <v>50</v>
      </c>
      <c r="DA1283">
        <f>AI1283</f>
        <v>1</v>
      </c>
      <c r="DB1283">
        <f>ROUND(ROUND(AT1283*CZ1283,2),2)</f>
        <v>200</v>
      </c>
      <c r="DC1283">
        <f>ROUND(ROUND(AT1283*AG1283,2),2)</f>
        <v>0</v>
      </c>
    </row>
    <row r="1284" spans="1:107" x14ac:dyDescent="0.2">
      <c r="A1284">
        <f>ROW(Source!A772)</f>
        <v>772</v>
      </c>
      <c r="B1284">
        <v>53551707</v>
      </c>
      <c r="C1284">
        <v>53554321</v>
      </c>
      <c r="D1284">
        <v>18407150</v>
      </c>
      <c r="E1284">
        <v>1</v>
      </c>
      <c r="F1284">
        <v>1</v>
      </c>
      <c r="G1284">
        <v>1</v>
      </c>
      <c r="H1284">
        <v>1</v>
      </c>
      <c r="I1284" t="s">
        <v>1552</v>
      </c>
      <c r="J1284" t="s">
        <v>3</v>
      </c>
      <c r="K1284" t="s">
        <v>1553</v>
      </c>
      <c r="L1284">
        <v>1369</v>
      </c>
      <c r="N1284">
        <v>1013</v>
      </c>
      <c r="O1284" t="s">
        <v>1486</v>
      </c>
      <c r="P1284" t="s">
        <v>1486</v>
      </c>
      <c r="Q1284">
        <v>1</v>
      </c>
      <c r="W1284">
        <v>0</v>
      </c>
      <c r="X1284">
        <v>-931037793</v>
      </c>
      <c r="Y1284">
        <v>28.023775000000001</v>
      </c>
      <c r="AA1284">
        <v>0</v>
      </c>
      <c r="AB1284">
        <v>0</v>
      </c>
      <c r="AC1284">
        <v>0</v>
      </c>
      <c r="AD1284">
        <v>300.60000000000002</v>
      </c>
      <c r="AE1284">
        <v>0</v>
      </c>
      <c r="AF1284">
        <v>0</v>
      </c>
      <c r="AG1284">
        <v>0</v>
      </c>
      <c r="AH1284">
        <v>300.60000000000002</v>
      </c>
      <c r="AI1284">
        <v>1</v>
      </c>
      <c r="AJ1284">
        <v>1</v>
      </c>
      <c r="AK1284">
        <v>1</v>
      </c>
      <c r="AL1284">
        <v>1</v>
      </c>
      <c r="AN1284">
        <v>0</v>
      </c>
      <c r="AO1284">
        <v>1</v>
      </c>
      <c r="AP1284">
        <v>1</v>
      </c>
      <c r="AQ1284">
        <v>0</v>
      </c>
      <c r="AR1284">
        <v>0</v>
      </c>
      <c r="AS1284" t="s">
        <v>3</v>
      </c>
      <c r="AT1284">
        <v>21.19</v>
      </c>
      <c r="AU1284" t="s">
        <v>62</v>
      </c>
      <c r="AV1284">
        <v>1</v>
      </c>
      <c r="AW1284">
        <v>2</v>
      </c>
      <c r="AX1284">
        <v>53554329</v>
      </c>
      <c r="AY1284">
        <v>2</v>
      </c>
      <c r="AZ1284">
        <v>137216</v>
      </c>
      <c r="BA1284">
        <v>1170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Y1284*Source!I772</f>
        <v>22.587162650000003</v>
      </c>
      <c r="CY1284">
        <f>AD1284</f>
        <v>300.60000000000002</v>
      </c>
      <c r="CZ1284">
        <f>AH1284</f>
        <v>300.60000000000002</v>
      </c>
      <c r="DA1284">
        <f>AL1284</f>
        <v>1</v>
      </c>
      <c r="DB1284">
        <f>ROUND((ROUND(AT1284*CZ1284,2)*ROUND((1.15*1.15),7)),2)</f>
        <v>8423.94</v>
      </c>
      <c r="DC1284">
        <f>ROUND((ROUND(AT1284*AG1284,2)*ROUND((1.15*1.15),7)),2)</f>
        <v>0</v>
      </c>
    </row>
    <row r="1285" spans="1:107" x14ac:dyDescent="0.2">
      <c r="A1285">
        <f>ROW(Source!A772)</f>
        <v>772</v>
      </c>
      <c r="B1285">
        <v>53551707</v>
      </c>
      <c r="C1285">
        <v>53554321</v>
      </c>
      <c r="D1285">
        <v>121548</v>
      </c>
      <c r="E1285">
        <v>1</v>
      </c>
      <c r="F1285">
        <v>1</v>
      </c>
      <c r="G1285">
        <v>1</v>
      </c>
      <c r="H1285">
        <v>1</v>
      </c>
      <c r="I1285" t="s">
        <v>31</v>
      </c>
      <c r="J1285" t="s">
        <v>3</v>
      </c>
      <c r="K1285" t="s">
        <v>1489</v>
      </c>
      <c r="L1285">
        <v>608254</v>
      </c>
      <c r="N1285">
        <v>1013</v>
      </c>
      <c r="O1285" t="s">
        <v>1490</v>
      </c>
      <c r="P1285" t="s">
        <v>1490</v>
      </c>
      <c r="Q1285">
        <v>1</v>
      </c>
      <c r="W1285">
        <v>0</v>
      </c>
      <c r="X1285">
        <v>-185737400</v>
      </c>
      <c r="Y1285">
        <v>5.7499999999999996E-2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1</v>
      </c>
      <c r="AJ1285">
        <v>1</v>
      </c>
      <c r="AK1285">
        <v>1</v>
      </c>
      <c r="AL1285">
        <v>1</v>
      </c>
      <c r="AN1285">
        <v>0</v>
      </c>
      <c r="AO1285">
        <v>1</v>
      </c>
      <c r="AP1285">
        <v>1</v>
      </c>
      <c r="AQ1285">
        <v>0</v>
      </c>
      <c r="AR1285">
        <v>0</v>
      </c>
      <c r="AS1285" t="s">
        <v>3</v>
      </c>
      <c r="AT1285">
        <v>0.04</v>
      </c>
      <c r="AU1285" t="s">
        <v>61</v>
      </c>
      <c r="AV1285">
        <v>2</v>
      </c>
      <c r="AW1285">
        <v>2</v>
      </c>
      <c r="AX1285">
        <v>53554330</v>
      </c>
      <c r="AY1285">
        <v>1</v>
      </c>
      <c r="AZ1285">
        <v>6144</v>
      </c>
      <c r="BA1285">
        <v>1171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Y1285*Source!I772</f>
        <v>4.6344999999999997E-2</v>
      </c>
      <c r="CY1285">
        <f>AD1285</f>
        <v>0</v>
      </c>
      <c r="CZ1285">
        <f>AH1285</f>
        <v>0</v>
      </c>
      <c r="DA1285">
        <f>AL1285</f>
        <v>1</v>
      </c>
      <c r="DB1285">
        <f>ROUND((ROUND(AT1285*CZ1285,2)*ROUND((1.25*1.15),7)),2)</f>
        <v>0</v>
      </c>
      <c r="DC1285">
        <f>ROUND((ROUND(AT1285*AG1285,2)*ROUND((1.25*1.15),7)),2)</f>
        <v>0</v>
      </c>
    </row>
    <row r="1286" spans="1:107" x14ac:dyDescent="0.2">
      <c r="A1286">
        <f>ROW(Source!A772)</f>
        <v>772</v>
      </c>
      <c r="B1286">
        <v>53551707</v>
      </c>
      <c r="C1286">
        <v>53554321</v>
      </c>
      <c r="D1286">
        <v>29172556</v>
      </c>
      <c r="E1286">
        <v>1</v>
      </c>
      <c r="F1286">
        <v>1</v>
      </c>
      <c r="G1286">
        <v>1</v>
      </c>
      <c r="H1286">
        <v>2</v>
      </c>
      <c r="I1286" t="s">
        <v>1647</v>
      </c>
      <c r="J1286" t="s">
        <v>1667</v>
      </c>
      <c r="K1286" t="s">
        <v>1649</v>
      </c>
      <c r="L1286">
        <v>1368</v>
      </c>
      <c r="N1286">
        <v>1011</v>
      </c>
      <c r="O1286" t="s">
        <v>1494</v>
      </c>
      <c r="P1286" t="s">
        <v>1494</v>
      </c>
      <c r="Q1286">
        <v>1</v>
      </c>
      <c r="W1286">
        <v>0</v>
      </c>
      <c r="X1286">
        <v>344519037</v>
      </c>
      <c r="Y1286">
        <v>5.7499999999999996E-2</v>
      </c>
      <c r="AA1286">
        <v>0</v>
      </c>
      <c r="AB1286">
        <v>31.26</v>
      </c>
      <c r="AC1286">
        <v>13.5</v>
      </c>
      <c r="AD1286">
        <v>0</v>
      </c>
      <c r="AE1286">
        <v>0</v>
      </c>
      <c r="AF1286">
        <v>31.26</v>
      </c>
      <c r="AG1286">
        <v>13.5</v>
      </c>
      <c r="AH1286">
        <v>0</v>
      </c>
      <c r="AI1286">
        <v>1</v>
      </c>
      <c r="AJ1286">
        <v>1</v>
      </c>
      <c r="AK1286">
        <v>1</v>
      </c>
      <c r="AL1286">
        <v>1</v>
      </c>
      <c r="AN1286">
        <v>0</v>
      </c>
      <c r="AO1286">
        <v>1</v>
      </c>
      <c r="AP1286">
        <v>1</v>
      </c>
      <c r="AQ1286">
        <v>0</v>
      </c>
      <c r="AR1286">
        <v>0</v>
      </c>
      <c r="AS1286" t="s">
        <v>3</v>
      </c>
      <c r="AT1286">
        <v>0.04</v>
      </c>
      <c r="AU1286" t="s">
        <v>61</v>
      </c>
      <c r="AV1286">
        <v>0</v>
      </c>
      <c r="AW1286">
        <v>2</v>
      </c>
      <c r="AX1286">
        <v>53554331</v>
      </c>
      <c r="AY1286">
        <v>1</v>
      </c>
      <c r="AZ1286">
        <v>6144</v>
      </c>
      <c r="BA1286">
        <v>1172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Y1286*Source!I772</f>
        <v>4.6344999999999997E-2</v>
      </c>
      <c r="CY1286">
        <f>AB1286</f>
        <v>31.26</v>
      </c>
      <c r="CZ1286">
        <f>AF1286</f>
        <v>31.26</v>
      </c>
      <c r="DA1286">
        <f>AJ1286</f>
        <v>1</v>
      </c>
      <c r="DB1286">
        <f>ROUND((ROUND(AT1286*CZ1286,2)*ROUND((1.25*1.15),7)),2)</f>
        <v>1.8</v>
      </c>
      <c r="DC1286">
        <f>ROUND((ROUND(AT1286*AG1286,2)*ROUND((1.25*1.15),7)),2)</f>
        <v>0.78</v>
      </c>
    </row>
    <row r="1287" spans="1:107" x14ac:dyDescent="0.2">
      <c r="A1287">
        <f>ROW(Source!A772)</f>
        <v>772</v>
      </c>
      <c r="B1287">
        <v>53551707</v>
      </c>
      <c r="C1287">
        <v>53554321</v>
      </c>
      <c r="D1287">
        <v>29174913</v>
      </c>
      <c r="E1287">
        <v>1</v>
      </c>
      <c r="F1287">
        <v>1</v>
      </c>
      <c r="G1287">
        <v>1</v>
      </c>
      <c r="H1287">
        <v>2</v>
      </c>
      <c r="I1287" t="s">
        <v>1513</v>
      </c>
      <c r="J1287" t="s">
        <v>1514</v>
      </c>
      <c r="K1287" t="s">
        <v>1515</v>
      </c>
      <c r="L1287">
        <v>1368</v>
      </c>
      <c r="N1287">
        <v>1011</v>
      </c>
      <c r="O1287" t="s">
        <v>1494</v>
      </c>
      <c r="P1287" t="s">
        <v>1494</v>
      </c>
      <c r="Q1287">
        <v>1</v>
      </c>
      <c r="W1287">
        <v>0</v>
      </c>
      <c r="X1287">
        <v>1230759911</v>
      </c>
      <c r="Y1287">
        <v>0.21562499999999998</v>
      </c>
      <c r="AA1287">
        <v>0</v>
      </c>
      <c r="AB1287">
        <v>87.17</v>
      </c>
      <c r="AC1287">
        <v>11.6</v>
      </c>
      <c r="AD1287">
        <v>0</v>
      </c>
      <c r="AE1287">
        <v>0</v>
      </c>
      <c r="AF1287">
        <v>87.17</v>
      </c>
      <c r="AG1287">
        <v>11.6</v>
      </c>
      <c r="AH1287">
        <v>0</v>
      </c>
      <c r="AI1287">
        <v>1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1</v>
      </c>
      <c r="AQ1287">
        <v>0</v>
      </c>
      <c r="AR1287">
        <v>0</v>
      </c>
      <c r="AS1287" t="s">
        <v>3</v>
      </c>
      <c r="AT1287">
        <v>0.15</v>
      </c>
      <c r="AU1287" t="s">
        <v>61</v>
      </c>
      <c r="AV1287">
        <v>0</v>
      </c>
      <c r="AW1287">
        <v>2</v>
      </c>
      <c r="AX1287">
        <v>53554332</v>
      </c>
      <c r="AY1287">
        <v>1</v>
      </c>
      <c r="AZ1287">
        <v>6144</v>
      </c>
      <c r="BA1287">
        <v>1173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Y1287*Source!I772</f>
        <v>0.17379375</v>
      </c>
      <c r="CY1287">
        <f>AB1287</f>
        <v>87.17</v>
      </c>
      <c r="CZ1287">
        <f>AF1287</f>
        <v>87.17</v>
      </c>
      <c r="DA1287">
        <f>AJ1287</f>
        <v>1</v>
      </c>
      <c r="DB1287">
        <f>ROUND((ROUND(AT1287*CZ1287,2)*ROUND((1.25*1.15),7)),2)</f>
        <v>18.8</v>
      </c>
      <c r="DC1287">
        <f>ROUND((ROUND(AT1287*AG1287,2)*ROUND((1.25*1.15),7)),2)</f>
        <v>2.5</v>
      </c>
    </row>
    <row r="1288" spans="1:107" x14ac:dyDescent="0.2">
      <c r="A1288">
        <f>ROW(Source!A772)</f>
        <v>772</v>
      </c>
      <c r="B1288">
        <v>53551707</v>
      </c>
      <c r="C1288">
        <v>53554321</v>
      </c>
      <c r="D1288">
        <v>29108696</v>
      </c>
      <c r="E1288">
        <v>1</v>
      </c>
      <c r="F1288">
        <v>1</v>
      </c>
      <c r="G1288">
        <v>1</v>
      </c>
      <c r="H1288">
        <v>3</v>
      </c>
      <c r="I1288" t="s">
        <v>1876</v>
      </c>
      <c r="J1288" t="s">
        <v>1877</v>
      </c>
      <c r="K1288" t="s">
        <v>1878</v>
      </c>
      <c r="L1288">
        <v>1354</v>
      </c>
      <c r="N1288">
        <v>1010</v>
      </c>
      <c r="O1288" t="s">
        <v>160</v>
      </c>
      <c r="P1288" t="s">
        <v>160</v>
      </c>
      <c r="Q1288">
        <v>1</v>
      </c>
      <c r="W1288">
        <v>0</v>
      </c>
      <c r="X1288">
        <v>-393423820</v>
      </c>
      <c r="Y1288">
        <v>56.6</v>
      </c>
      <c r="AA1288">
        <v>412.67</v>
      </c>
      <c r="AB1288">
        <v>0</v>
      </c>
      <c r="AC1288">
        <v>0</v>
      </c>
      <c r="AD1288">
        <v>0</v>
      </c>
      <c r="AE1288">
        <v>67.209999999999994</v>
      </c>
      <c r="AF1288">
        <v>0</v>
      </c>
      <c r="AG1288">
        <v>0</v>
      </c>
      <c r="AH1288">
        <v>0</v>
      </c>
      <c r="AI1288">
        <v>6.14</v>
      </c>
      <c r="AJ1288">
        <v>1</v>
      </c>
      <c r="AK1288">
        <v>1</v>
      </c>
      <c r="AL1288">
        <v>1</v>
      </c>
      <c r="AN1288">
        <v>0</v>
      </c>
      <c r="AO1288">
        <v>1</v>
      </c>
      <c r="AP1288">
        <v>0</v>
      </c>
      <c r="AQ1288">
        <v>0</v>
      </c>
      <c r="AR1288">
        <v>0</v>
      </c>
      <c r="AS1288" t="s">
        <v>3</v>
      </c>
      <c r="AT1288">
        <v>56.6</v>
      </c>
      <c r="AU1288" t="s">
        <v>3</v>
      </c>
      <c r="AV1288">
        <v>0</v>
      </c>
      <c r="AW1288">
        <v>2</v>
      </c>
      <c r="AX1288">
        <v>53554333</v>
      </c>
      <c r="AY1288">
        <v>1</v>
      </c>
      <c r="AZ1288">
        <v>0</v>
      </c>
      <c r="BA1288">
        <v>1174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Y1288*Source!I772</f>
        <v>45.619600000000005</v>
      </c>
      <c r="CY1288">
        <f>AA1288</f>
        <v>412.67</v>
      </c>
      <c r="CZ1288">
        <f>AE1288</f>
        <v>67.209999999999994</v>
      </c>
      <c r="DA1288">
        <f>AI1288</f>
        <v>6.14</v>
      </c>
      <c r="DB1288">
        <f>ROUND(ROUND(AT1288*CZ1288,2),2)</f>
        <v>3804.09</v>
      </c>
      <c r="DC1288">
        <f>ROUND(ROUND(AT1288*AG1288,2),2)</f>
        <v>0</v>
      </c>
    </row>
    <row r="1289" spans="1:107" x14ac:dyDescent="0.2">
      <c r="A1289">
        <f>ROW(Source!A772)</f>
        <v>772</v>
      </c>
      <c r="B1289">
        <v>53551707</v>
      </c>
      <c r="C1289">
        <v>53554321</v>
      </c>
      <c r="D1289">
        <v>38249477</v>
      </c>
      <c r="E1289">
        <v>1</v>
      </c>
      <c r="F1289">
        <v>1</v>
      </c>
      <c r="G1289">
        <v>1</v>
      </c>
      <c r="H1289">
        <v>3</v>
      </c>
      <c r="I1289" t="s">
        <v>814</v>
      </c>
      <c r="J1289" t="s">
        <v>816</v>
      </c>
      <c r="K1289" t="s">
        <v>815</v>
      </c>
      <c r="L1289">
        <v>1301</v>
      </c>
      <c r="N1289">
        <v>1003</v>
      </c>
      <c r="O1289" t="s">
        <v>185</v>
      </c>
      <c r="P1289" t="s">
        <v>185</v>
      </c>
      <c r="Q1289">
        <v>1</v>
      </c>
      <c r="W1289">
        <v>0</v>
      </c>
      <c r="X1289">
        <v>-602345448</v>
      </c>
      <c r="Y1289">
        <v>100</v>
      </c>
      <c r="AA1289">
        <v>344.6</v>
      </c>
      <c r="AB1289">
        <v>0</v>
      </c>
      <c r="AC1289">
        <v>0</v>
      </c>
      <c r="AD1289">
        <v>0</v>
      </c>
      <c r="AE1289">
        <v>284.79000000000002</v>
      </c>
      <c r="AF1289">
        <v>0</v>
      </c>
      <c r="AG1289">
        <v>0</v>
      </c>
      <c r="AH1289">
        <v>0</v>
      </c>
      <c r="AI1289">
        <v>1.21</v>
      </c>
      <c r="AJ1289">
        <v>1</v>
      </c>
      <c r="AK1289">
        <v>1</v>
      </c>
      <c r="AL1289">
        <v>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 t="s">
        <v>3</v>
      </c>
      <c r="AT1289">
        <v>100</v>
      </c>
      <c r="AU1289" t="s">
        <v>3</v>
      </c>
      <c r="AV1289">
        <v>0</v>
      </c>
      <c r="AW1289">
        <v>1</v>
      </c>
      <c r="AX1289">
        <v>-1</v>
      </c>
      <c r="AY1289">
        <v>0</v>
      </c>
      <c r="AZ1289">
        <v>0</v>
      </c>
      <c r="BA1289" t="s">
        <v>3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Y1289*Source!I772</f>
        <v>80.600000000000009</v>
      </c>
      <c r="CY1289">
        <f>AA1289</f>
        <v>344.6</v>
      </c>
      <c r="CZ1289">
        <f>AE1289</f>
        <v>284.79000000000002</v>
      </c>
      <c r="DA1289">
        <f>AI1289</f>
        <v>1.21</v>
      </c>
      <c r="DB1289">
        <f>ROUND(ROUND(AT1289*CZ1289,2),2)</f>
        <v>28479</v>
      </c>
      <c r="DC1289">
        <f>ROUND(ROUND(AT1289*AG1289,2),2)</f>
        <v>0</v>
      </c>
    </row>
    <row r="1290" spans="1:107" x14ac:dyDescent="0.2">
      <c r="A1290">
        <f>ROW(Source!A772)</f>
        <v>772</v>
      </c>
      <c r="B1290">
        <v>53551707</v>
      </c>
      <c r="C1290">
        <v>53554321</v>
      </c>
      <c r="D1290">
        <v>29115197</v>
      </c>
      <c r="E1290">
        <v>1</v>
      </c>
      <c r="F1290">
        <v>1</v>
      </c>
      <c r="G1290">
        <v>1</v>
      </c>
      <c r="H1290">
        <v>3</v>
      </c>
      <c r="I1290" t="s">
        <v>1885</v>
      </c>
      <c r="J1290" t="s">
        <v>1886</v>
      </c>
      <c r="K1290" t="s">
        <v>1887</v>
      </c>
      <c r="L1290">
        <v>1355</v>
      </c>
      <c r="N1290">
        <v>1010</v>
      </c>
      <c r="O1290" t="s">
        <v>894</v>
      </c>
      <c r="P1290" t="s">
        <v>894</v>
      </c>
      <c r="Q1290">
        <v>100</v>
      </c>
      <c r="W1290">
        <v>0</v>
      </c>
      <c r="X1290">
        <v>-619439245</v>
      </c>
      <c r="Y1290">
        <v>4</v>
      </c>
      <c r="AA1290">
        <v>307</v>
      </c>
      <c r="AB1290">
        <v>0</v>
      </c>
      <c r="AC1290">
        <v>0</v>
      </c>
      <c r="AD1290">
        <v>0</v>
      </c>
      <c r="AE1290">
        <v>50</v>
      </c>
      <c r="AF1290">
        <v>0</v>
      </c>
      <c r="AG1290">
        <v>0</v>
      </c>
      <c r="AH1290">
        <v>0</v>
      </c>
      <c r="AI1290">
        <v>6.14</v>
      </c>
      <c r="AJ1290">
        <v>1</v>
      </c>
      <c r="AK1290">
        <v>1</v>
      </c>
      <c r="AL1290">
        <v>1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 t="s">
        <v>3</v>
      </c>
      <c r="AT1290">
        <v>4</v>
      </c>
      <c r="AU1290" t="s">
        <v>3</v>
      </c>
      <c r="AV1290">
        <v>0</v>
      </c>
      <c r="AW1290">
        <v>2</v>
      </c>
      <c r="AX1290">
        <v>53554335</v>
      </c>
      <c r="AY1290">
        <v>1</v>
      </c>
      <c r="AZ1290">
        <v>0</v>
      </c>
      <c r="BA1290">
        <v>1176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Y1290*Source!I772</f>
        <v>3.2240000000000002</v>
      </c>
      <c r="CY1290">
        <f>AA1290</f>
        <v>307</v>
      </c>
      <c r="CZ1290">
        <f>AE1290</f>
        <v>50</v>
      </c>
      <c r="DA1290">
        <f>AI1290</f>
        <v>6.14</v>
      </c>
      <c r="DB1290">
        <f>ROUND(ROUND(AT1290*CZ1290,2),2)</f>
        <v>200</v>
      </c>
      <c r="DC1290">
        <f>ROUND(ROUND(AT1290*AG1290,2),2)</f>
        <v>0</v>
      </c>
    </row>
    <row r="1291" spans="1:107" x14ac:dyDescent="0.2">
      <c r="A1291">
        <f>ROW(Source!A775)</f>
        <v>775</v>
      </c>
      <c r="B1291">
        <v>53551706</v>
      </c>
      <c r="C1291">
        <v>53554337</v>
      </c>
      <c r="D1291">
        <v>18413230</v>
      </c>
      <c r="E1291">
        <v>1</v>
      </c>
      <c r="F1291">
        <v>1</v>
      </c>
      <c r="G1291">
        <v>1</v>
      </c>
      <c r="H1291">
        <v>1</v>
      </c>
      <c r="I1291" t="s">
        <v>1487</v>
      </c>
      <c r="J1291" t="s">
        <v>3</v>
      </c>
      <c r="K1291" t="s">
        <v>1488</v>
      </c>
      <c r="L1291">
        <v>1369</v>
      </c>
      <c r="N1291">
        <v>1013</v>
      </c>
      <c r="O1291" t="s">
        <v>1486</v>
      </c>
      <c r="P1291" t="s">
        <v>1486</v>
      </c>
      <c r="Q1291">
        <v>1</v>
      </c>
      <c r="W1291">
        <v>0</v>
      </c>
      <c r="X1291">
        <v>355262106</v>
      </c>
      <c r="Y1291">
        <v>220.15657499999998</v>
      </c>
      <c r="AA1291">
        <v>0</v>
      </c>
      <c r="AB1291">
        <v>0</v>
      </c>
      <c r="AC1291">
        <v>0</v>
      </c>
      <c r="AD1291">
        <v>323.5</v>
      </c>
      <c r="AE1291">
        <v>0</v>
      </c>
      <c r="AF1291">
        <v>0</v>
      </c>
      <c r="AG1291">
        <v>0</v>
      </c>
      <c r="AH1291">
        <v>323.5</v>
      </c>
      <c r="AI1291">
        <v>1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1</v>
      </c>
      <c r="AQ1291">
        <v>0</v>
      </c>
      <c r="AR1291">
        <v>0</v>
      </c>
      <c r="AS1291" t="s">
        <v>3</v>
      </c>
      <c r="AT1291">
        <v>166.47</v>
      </c>
      <c r="AU1291" t="s">
        <v>62</v>
      </c>
      <c r="AV1291">
        <v>1</v>
      </c>
      <c r="AW1291">
        <v>2</v>
      </c>
      <c r="AX1291">
        <v>53554346</v>
      </c>
      <c r="AY1291">
        <v>2</v>
      </c>
      <c r="AZ1291">
        <v>137216</v>
      </c>
      <c r="BA1291">
        <v>1177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Y1291*Source!I775</f>
        <v>206.19864814499996</v>
      </c>
      <c r="CY1291">
        <f>AD1291</f>
        <v>323.5</v>
      </c>
      <c r="CZ1291">
        <f>AH1291</f>
        <v>323.5</v>
      </c>
      <c r="DA1291">
        <f>AL1291</f>
        <v>1</v>
      </c>
      <c r="DB1291">
        <f>ROUND((ROUND(AT1291*CZ1291,2)*ROUND((1.15*1.15),7)),2)</f>
        <v>71220.66</v>
      </c>
      <c r="DC1291">
        <f>ROUND((ROUND(AT1291*AG1291,2)*ROUND((1.15*1.15),7)),2)</f>
        <v>0</v>
      </c>
    </row>
    <row r="1292" spans="1:107" x14ac:dyDescent="0.2">
      <c r="A1292">
        <f>ROW(Source!A775)</f>
        <v>775</v>
      </c>
      <c r="B1292">
        <v>53551706</v>
      </c>
      <c r="C1292">
        <v>53554337</v>
      </c>
      <c r="D1292">
        <v>121548</v>
      </c>
      <c r="E1292">
        <v>1</v>
      </c>
      <c r="F1292">
        <v>1</v>
      </c>
      <c r="G1292">
        <v>1</v>
      </c>
      <c r="H1292">
        <v>1</v>
      </c>
      <c r="I1292" t="s">
        <v>31</v>
      </c>
      <c r="J1292" t="s">
        <v>3</v>
      </c>
      <c r="K1292" t="s">
        <v>1489</v>
      </c>
      <c r="L1292">
        <v>608254</v>
      </c>
      <c r="N1292">
        <v>1013</v>
      </c>
      <c r="O1292" t="s">
        <v>1490</v>
      </c>
      <c r="P1292" t="s">
        <v>1490</v>
      </c>
      <c r="Q1292">
        <v>1</v>
      </c>
      <c r="W1292">
        <v>0</v>
      </c>
      <c r="X1292">
        <v>-185737400</v>
      </c>
      <c r="Y1292">
        <v>0.11499999999999999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1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1</v>
      </c>
      <c r="AQ1292">
        <v>0</v>
      </c>
      <c r="AR1292">
        <v>0</v>
      </c>
      <c r="AS1292" t="s">
        <v>3</v>
      </c>
      <c r="AT1292">
        <v>0.08</v>
      </c>
      <c r="AU1292" t="s">
        <v>61</v>
      </c>
      <c r="AV1292">
        <v>2</v>
      </c>
      <c r="AW1292">
        <v>2</v>
      </c>
      <c r="AX1292">
        <v>53554347</v>
      </c>
      <c r="AY1292">
        <v>1</v>
      </c>
      <c r="AZ1292">
        <v>6144</v>
      </c>
      <c r="BA1292">
        <v>1178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Y1292*Source!I775</f>
        <v>0.10770899999999999</v>
      </c>
      <c r="CY1292">
        <f>AD1292</f>
        <v>0</v>
      </c>
      <c r="CZ1292">
        <f>AH1292</f>
        <v>0</v>
      </c>
      <c r="DA1292">
        <f>AL1292</f>
        <v>1</v>
      </c>
      <c r="DB1292">
        <f>ROUND((ROUND(AT1292*CZ1292,2)*ROUND((1.25*1.15),7)),2)</f>
        <v>0</v>
      </c>
      <c r="DC1292">
        <f>ROUND((ROUND(AT1292*AG1292,2)*ROUND((1.25*1.15),7)),2)</f>
        <v>0</v>
      </c>
    </row>
    <row r="1293" spans="1:107" x14ac:dyDescent="0.2">
      <c r="A1293">
        <f>ROW(Source!A775)</f>
        <v>775</v>
      </c>
      <c r="B1293">
        <v>53551706</v>
      </c>
      <c r="C1293">
        <v>53554337</v>
      </c>
      <c r="D1293">
        <v>29172556</v>
      </c>
      <c r="E1293">
        <v>1</v>
      </c>
      <c r="F1293">
        <v>1</v>
      </c>
      <c r="G1293">
        <v>1</v>
      </c>
      <c r="H1293">
        <v>2</v>
      </c>
      <c r="I1293" t="s">
        <v>1647</v>
      </c>
      <c r="J1293" t="s">
        <v>1667</v>
      </c>
      <c r="K1293" t="s">
        <v>1649</v>
      </c>
      <c r="L1293">
        <v>1368</v>
      </c>
      <c r="N1293">
        <v>1011</v>
      </c>
      <c r="O1293" t="s">
        <v>1494</v>
      </c>
      <c r="P1293" t="s">
        <v>1494</v>
      </c>
      <c r="Q1293">
        <v>1</v>
      </c>
      <c r="W1293">
        <v>0</v>
      </c>
      <c r="X1293">
        <v>344519037</v>
      </c>
      <c r="Y1293">
        <v>0.11499999999999999</v>
      </c>
      <c r="AA1293">
        <v>0</v>
      </c>
      <c r="AB1293">
        <v>31.26</v>
      </c>
      <c r="AC1293">
        <v>13.5</v>
      </c>
      <c r="AD1293">
        <v>0</v>
      </c>
      <c r="AE1293">
        <v>0</v>
      </c>
      <c r="AF1293">
        <v>31.26</v>
      </c>
      <c r="AG1293">
        <v>13.5</v>
      </c>
      <c r="AH1293">
        <v>0</v>
      </c>
      <c r="AI1293">
        <v>1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1</v>
      </c>
      <c r="AQ1293">
        <v>0</v>
      </c>
      <c r="AR1293">
        <v>0</v>
      </c>
      <c r="AS1293" t="s">
        <v>3</v>
      </c>
      <c r="AT1293">
        <v>0.08</v>
      </c>
      <c r="AU1293" t="s">
        <v>61</v>
      </c>
      <c r="AV1293">
        <v>0</v>
      </c>
      <c r="AW1293">
        <v>2</v>
      </c>
      <c r="AX1293">
        <v>53554348</v>
      </c>
      <c r="AY1293">
        <v>1</v>
      </c>
      <c r="AZ1293">
        <v>6144</v>
      </c>
      <c r="BA1293">
        <v>1179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Y1293*Source!I775</f>
        <v>0.10770899999999999</v>
      </c>
      <c r="CY1293">
        <f>AB1293</f>
        <v>31.26</v>
      </c>
      <c r="CZ1293">
        <f>AF1293</f>
        <v>31.26</v>
      </c>
      <c r="DA1293">
        <f>AJ1293</f>
        <v>1</v>
      </c>
      <c r="DB1293">
        <f>ROUND((ROUND(AT1293*CZ1293,2)*ROUND((1.25*1.15),7)),2)</f>
        <v>3.59</v>
      </c>
      <c r="DC1293">
        <f>ROUND((ROUND(AT1293*AG1293,2)*ROUND((1.25*1.15),7)),2)</f>
        <v>1.55</v>
      </c>
    </row>
    <row r="1294" spans="1:107" x14ac:dyDescent="0.2">
      <c r="A1294">
        <f>ROW(Source!A775)</f>
        <v>775</v>
      </c>
      <c r="B1294">
        <v>53551706</v>
      </c>
      <c r="C1294">
        <v>53554337</v>
      </c>
      <c r="D1294">
        <v>29174591</v>
      </c>
      <c r="E1294">
        <v>1</v>
      </c>
      <c r="F1294">
        <v>1</v>
      </c>
      <c r="G1294">
        <v>1</v>
      </c>
      <c r="H1294">
        <v>2</v>
      </c>
      <c r="I1294" t="s">
        <v>1833</v>
      </c>
      <c r="J1294" t="s">
        <v>1834</v>
      </c>
      <c r="K1294" t="s">
        <v>1835</v>
      </c>
      <c r="L1294">
        <v>1368</v>
      </c>
      <c r="N1294">
        <v>1011</v>
      </c>
      <c r="O1294" t="s">
        <v>1494</v>
      </c>
      <c r="P1294" t="s">
        <v>1494</v>
      </c>
      <c r="Q1294">
        <v>1</v>
      </c>
      <c r="W1294">
        <v>0</v>
      </c>
      <c r="X1294">
        <v>1042522176</v>
      </c>
      <c r="Y1294">
        <v>0.37374999999999997</v>
      </c>
      <c r="AA1294">
        <v>0</v>
      </c>
      <c r="AB1294">
        <v>0.95</v>
      </c>
      <c r="AC1294">
        <v>0</v>
      </c>
      <c r="AD1294">
        <v>0</v>
      </c>
      <c r="AE1294">
        <v>0</v>
      </c>
      <c r="AF1294">
        <v>0.95</v>
      </c>
      <c r="AG1294">
        <v>0</v>
      </c>
      <c r="AH1294">
        <v>0</v>
      </c>
      <c r="AI1294">
        <v>1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1</v>
      </c>
      <c r="AQ1294">
        <v>0</v>
      </c>
      <c r="AR1294">
        <v>0</v>
      </c>
      <c r="AS1294" t="s">
        <v>3</v>
      </c>
      <c r="AT1294">
        <v>0.26</v>
      </c>
      <c r="AU1294" t="s">
        <v>61</v>
      </c>
      <c r="AV1294">
        <v>0</v>
      </c>
      <c r="AW1294">
        <v>2</v>
      </c>
      <c r="AX1294">
        <v>53554349</v>
      </c>
      <c r="AY1294">
        <v>1</v>
      </c>
      <c r="AZ1294">
        <v>6144</v>
      </c>
      <c r="BA1294">
        <v>1180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Y1294*Source!I775</f>
        <v>0.35005424999999996</v>
      </c>
      <c r="CY1294">
        <f>AB1294</f>
        <v>0.95</v>
      </c>
      <c r="CZ1294">
        <f>AF1294</f>
        <v>0.95</v>
      </c>
      <c r="DA1294">
        <f>AJ1294</f>
        <v>1</v>
      </c>
      <c r="DB1294">
        <f>ROUND((ROUND(AT1294*CZ1294,2)*ROUND((1.25*1.15),7)),2)</f>
        <v>0.36</v>
      </c>
      <c r="DC1294">
        <f>ROUND((ROUND(AT1294*AG1294,2)*ROUND((1.25*1.15),7)),2)</f>
        <v>0</v>
      </c>
    </row>
    <row r="1295" spans="1:107" x14ac:dyDescent="0.2">
      <c r="A1295">
        <f>ROW(Source!A775)</f>
        <v>775</v>
      </c>
      <c r="B1295">
        <v>53551706</v>
      </c>
      <c r="C1295">
        <v>53554337</v>
      </c>
      <c r="D1295">
        <v>29174913</v>
      </c>
      <c r="E1295">
        <v>1</v>
      </c>
      <c r="F1295">
        <v>1</v>
      </c>
      <c r="G1295">
        <v>1</v>
      </c>
      <c r="H1295">
        <v>2</v>
      </c>
      <c r="I1295" t="s">
        <v>1513</v>
      </c>
      <c r="J1295" t="s">
        <v>1514</v>
      </c>
      <c r="K1295" t="s">
        <v>1515</v>
      </c>
      <c r="L1295">
        <v>1368</v>
      </c>
      <c r="N1295">
        <v>1011</v>
      </c>
      <c r="O1295" t="s">
        <v>1494</v>
      </c>
      <c r="P1295" t="s">
        <v>1494</v>
      </c>
      <c r="Q1295">
        <v>1</v>
      </c>
      <c r="W1295">
        <v>0</v>
      </c>
      <c r="X1295">
        <v>1230759911</v>
      </c>
      <c r="Y1295">
        <v>0.71875</v>
      </c>
      <c r="AA1295">
        <v>0</v>
      </c>
      <c r="AB1295">
        <v>87.17</v>
      </c>
      <c r="AC1295">
        <v>11.6</v>
      </c>
      <c r="AD1295">
        <v>0</v>
      </c>
      <c r="AE1295">
        <v>0</v>
      </c>
      <c r="AF1295">
        <v>87.17</v>
      </c>
      <c r="AG1295">
        <v>11.6</v>
      </c>
      <c r="AH1295">
        <v>0</v>
      </c>
      <c r="AI1295">
        <v>1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1</v>
      </c>
      <c r="AQ1295">
        <v>0</v>
      </c>
      <c r="AR1295">
        <v>0</v>
      </c>
      <c r="AS1295" t="s">
        <v>3</v>
      </c>
      <c r="AT1295">
        <v>0.5</v>
      </c>
      <c r="AU1295" t="s">
        <v>61</v>
      </c>
      <c r="AV1295">
        <v>0</v>
      </c>
      <c r="AW1295">
        <v>2</v>
      </c>
      <c r="AX1295">
        <v>53554350</v>
      </c>
      <c r="AY1295">
        <v>1</v>
      </c>
      <c r="AZ1295">
        <v>6144</v>
      </c>
      <c r="BA1295">
        <v>1181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Y1295*Source!I775</f>
        <v>0.67318124999999995</v>
      </c>
      <c r="CY1295">
        <f>AB1295</f>
        <v>87.17</v>
      </c>
      <c r="CZ1295">
        <f>AF1295</f>
        <v>87.17</v>
      </c>
      <c r="DA1295">
        <f>AJ1295</f>
        <v>1</v>
      </c>
      <c r="DB1295">
        <f>ROUND((ROUND(AT1295*CZ1295,2)*ROUND((1.25*1.15),7)),2)</f>
        <v>62.66</v>
      </c>
      <c r="DC1295">
        <f>ROUND((ROUND(AT1295*AG1295,2)*ROUND((1.25*1.15),7)),2)</f>
        <v>8.34</v>
      </c>
    </row>
    <row r="1296" spans="1:107" x14ac:dyDescent="0.2">
      <c r="A1296">
        <f>ROW(Source!A775)</f>
        <v>775</v>
      </c>
      <c r="B1296">
        <v>53551706</v>
      </c>
      <c r="C1296">
        <v>53554337</v>
      </c>
      <c r="D1296">
        <v>29107800</v>
      </c>
      <c r="E1296">
        <v>1</v>
      </c>
      <c r="F1296">
        <v>1</v>
      </c>
      <c r="G1296">
        <v>1</v>
      </c>
      <c r="H1296">
        <v>3</v>
      </c>
      <c r="I1296" t="s">
        <v>1698</v>
      </c>
      <c r="J1296" t="s">
        <v>1699</v>
      </c>
      <c r="K1296" t="s">
        <v>1700</v>
      </c>
      <c r="L1296">
        <v>1346</v>
      </c>
      <c r="N1296">
        <v>1009</v>
      </c>
      <c r="O1296" t="s">
        <v>143</v>
      </c>
      <c r="P1296" t="s">
        <v>143</v>
      </c>
      <c r="Q1296">
        <v>1</v>
      </c>
      <c r="W1296">
        <v>0</v>
      </c>
      <c r="X1296">
        <v>644139035</v>
      </c>
      <c r="Y1296">
        <v>0.2</v>
      </c>
      <c r="AA1296">
        <v>1.81</v>
      </c>
      <c r="AB1296">
        <v>0</v>
      </c>
      <c r="AC1296">
        <v>0</v>
      </c>
      <c r="AD1296">
        <v>0</v>
      </c>
      <c r="AE1296">
        <v>1.81</v>
      </c>
      <c r="AF1296">
        <v>0</v>
      </c>
      <c r="AG1296">
        <v>0</v>
      </c>
      <c r="AH1296">
        <v>0</v>
      </c>
      <c r="AI1296">
        <v>1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0.2</v>
      </c>
      <c r="AU1296" t="s">
        <v>3</v>
      </c>
      <c r="AV1296">
        <v>0</v>
      </c>
      <c r="AW1296">
        <v>2</v>
      </c>
      <c r="AX1296">
        <v>53554351</v>
      </c>
      <c r="AY1296">
        <v>1</v>
      </c>
      <c r="AZ1296">
        <v>0</v>
      </c>
      <c r="BA1296">
        <v>1182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Y1296*Source!I775</f>
        <v>0.18732000000000001</v>
      </c>
      <c r="CY1296">
        <f>AA1296</f>
        <v>1.81</v>
      </c>
      <c r="CZ1296">
        <f>AE1296</f>
        <v>1.81</v>
      </c>
      <c r="DA1296">
        <f>AI1296</f>
        <v>1</v>
      </c>
      <c r="DB1296">
        <f>ROUND(ROUND(AT1296*CZ1296,2),2)</f>
        <v>0.36</v>
      </c>
      <c r="DC1296">
        <f>ROUND(ROUND(AT1296*AG1296,2),2)</f>
        <v>0</v>
      </c>
    </row>
    <row r="1297" spans="1:107" x14ac:dyDescent="0.2">
      <c r="A1297">
        <f>ROW(Source!A775)</f>
        <v>775</v>
      </c>
      <c r="B1297">
        <v>53551706</v>
      </c>
      <c r="C1297">
        <v>53554337</v>
      </c>
      <c r="D1297">
        <v>29109411</v>
      </c>
      <c r="E1297">
        <v>1</v>
      </c>
      <c r="F1297">
        <v>1</v>
      </c>
      <c r="G1297">
        <v>1</v>
      </c>
      <c r="H1297">
        <v>3</v>
      </c>
      <c r="I1297" t="s">
        <v>1890</v>
      </c>
      <c r="J1297" t="s">
        <v>1891</v>
      </c>
      <c r="K1297" t="s">
        <v>1892</v>
      </c>
      <c r="L1297">
        <v>1346</v>
      </c>
      <c r="N1297">
        <v>1009</v>
      </c>
      <c r="O1297" t="s">
        <v>143</v>
      </c>
      <c r="P1297" t="s">
        <v>143</v>
      </c>
      <c r="Q1297">
        <v>1</v>
      </c>
      <c r="W1297">
        <v>0</v>
      </c>
      <c r="X1297">
        <v>42272800</v>
      </c>
      <c r="Y1297">
        <v>30</v>
      </c>
      <c r="AA1297">
        <v>15.95</v>
      </c>
      <c r="AB1297">
        <v>0</v>
      </c>
      <c r="AC1297">
        <v>0</v>
      </c>
      <c r="AD1297">
        <v>0</v>
      </c>
      <c r="AE1297">
        <v>15.95</v>
      </c>
      <c r="AF1297">
        <v>0</v>
      </c>
      <c r="AG1297">
        <v>0</v>
      </c>
      <c r="AH1297">
        <v>0</v>
      </c>
      <c r="AI1297">
        <v>1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30</v>
      </c>
      <c r="AU1297" t="s">
        <v>3</v>
      </c>
      <c r="AV1297">
        <v>0</v>
      </c>
      <c r="AW1297">
        <v>2</v>
      </c>
      <c r="AX1297">
        <v>53554352</v>
      </c>
      <c r="AY1297">
        <v>1</v>
      </c>
      <c r="AZ1297">
        <v>0</v>
      </c>
      <c r="BA1297">
        <v>1183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Y1297*Source!I775</f>
        <v>28.097999999999999</v>
      </c>
      <c r="CY1297">
        <f>AA1297</f>
        <v>15.95</v>
      </c>
      <c r="CZ1297">
        <f>AE1297</f>
        <v>15.95</v>
      </c>
      <c r="DA1297">
        <f>AI1297</f>
        <v>1</v>
      </c>
      <c r="DB1297">
        <f>ROUND(ROUND(AT1297*CZ1297,2),2)</f>
        <v>478.5</v>
      </c>
      <c r="DC1297">
        <f>ROUND(ROUND(AT1297*AG1297,2),2)</f>
        <v>0</v>
      </c>
    </row>
    <row r="1298" spans="1:107" x14ac:dyDescent="0.2">
      <c r="A1298">
        <f>ROW(Source!A775)</f>
        <v>775</v>
      </c>
      <c r="B1298">
        <v>53551706</v>
      </c>
      <c r="C1298">
        <v>53554337</v>
      </c>
      <c r="D1298">
        <v>29109649</v>
      </c>
      <c r="E1298">
        <v>1</v>
      </c>
      <c r="F1298">
        <v>1</v>
      </c>
      <c r="G1298">
        <v>1</v>
      </c>
      <c r="H1298">
        <v>3</v>
      </c>
      <c r="I1298" t="s">
        <v>822</v>
      </c>
      <c r="J1298" t="s">
        <v>824</v>
      </c>
      <c r="K1298" t="s">
        <v>823</v>
      </c>
      <c r="L1298">
        <v>1327</v>
      </c>
      <c r="N1298">
        <v>1005</v>
      </c>
      <c r="O1298" t="s">
        <v>128</v>
      </c>
      <c r="P1298" t="s">
        <v>128</v>
      </c>
      <c r="Q1298">
        <v>1</v>
      </c>
      <c r="W1298">
        <v>0</v>
      </c>
      <c r="X1298">
        <v>1272333718</v>
      </c>
      <c r="Y1298">
        <v>105</v>
      </c>
      <c r="AA1298">
        <v>594.65</v>
      </c>
      <c r="AB1298">
        <v>0</v>
      </c>
      <c r="AC1298">
        <v>0</v>
      </c>
      <c r="AD1298">
        <v>0</v>
      </c>
      <c r="AE1298">
        <v>594.65</v>
      </c>
      <c r="AF1298">
        <v>0</v>
      </c>
      <c r="AG1298">
        <v>0</v>
      </c>
      <c r="AH1298">
        <v>0</v>
      </c>
      <c r="AI1298">
        <v>1</v>
      </c>
      <c r="AJ1298">
        <v>1</v>
      </c>
      <c r="AK1298">
        <v>1</v>
      </c>
      <c r="AL1298">
        <v>1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 t="s">
        <v>3</v>
      </c>
      <c r="AT1298">
        <v>105</v>
      </c>
      <c r="AU1298" t="s">
        <v>3</v>
      </c>
      <c r="AV1298">
        <v>0</v>
      </c>
      <c r="AW1298">
        <v>1</v>
      </c>
      <c r="AX1298">
        <v>-1</v>
      </c>
      <c r="AY1298">
        <v>0</v>
      </c>
      <c r="AZ1298">
        <v>0</v>
      </c>
      <c r="BA1298" t="s">
        <v>3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Y1298*Source!I775</f>
        <v>98.343000000000004</v>
      </c>
      <c r="CY1298">
        <f>AA1298</f>
        <v>594.65</v>
      </c>
      <c r="CZ1298">
        <f>AE1298</f>
        <v>594.65</v>
      </c>
      <c r="DA1298">
        <f>AI1298</f>
        <v>1</v>
      </c>
      <c r="DB1298">
        <f>ROUND(ROUND(AT1298*CZ1298,2),2)</f>
        <v>62438.25</v>
      </c>
      <c r="DC1298">
        <f>ROUND(ROUND(AT1298*AG1298,2),2)</f>
        <v>0</v>
      </c>
    </row>
    <row r="1299" spans="1:107" x14ac:dyDescent="0.2">
      <c r="A1299">
        <f>ROW(Source!A776)</f>
        <v>776</v>
      </c>
      <c r="B1299">
        <v>53551707</v>
      </c>
      <c r="C1299">
        <v>53554337</v>
      </c>
      <c r="D1299">
        <v>18413230</v>
      </c>
      <c r="E1299">
        <v>1</v>
      </c>
      <c r="F1299">
        <v>1</v>
      </c>
      <c r="G1299">
        <v>1</v>
      </c>
      <c r="H1299">
        <v>1</v>
      </c>
      <c r="I1299" t="s">
        <v>1487</v>
      </c>
      <c r="J1299" t="s">
        <v>3</v>
      </c>
      <c r="K1299" t="s">
        <v>1488</v>
      </c>
      <c r="L1299">
        <v>1369</v>
      </c>
      <c r="N1299">
        <v>1013</v>
      </c>
      <c r="O1299" t="s">
        <v>1486</v>
      </c>
      <c r="P1299" t="s">
        <v>1486</v>
      </c>
      <c r="Q1299">
        <v>1</v>
      </c>
      <c r="W1299">
        <v>0</v>
      </c>
      <c r="X1299">
        <v>355262106</v>
      </c>
      <c r="Y1299">
        <v>220.15657499999998</v>
      </c>
      <c r="AA1299">
        <v>0</v>
      </c>
      <c r="AB1299">
        <v>0</v>
      </c>
      <c r="AC1299">
        <v>0</v>
      </c>
      <c r="AD1299">
        <v>323.5</v>
      </c>
      <c r="AE1299">
        <v>0</v>
      </c>
      <c r="AF1299">
        <v>0</v>
      </c>
      <c r="AG1299">
        <v>0</v>
      </c>
      <c r="AH1299">
        <v>323.5</v>
      </c>
      <c r="AI1299">
        <v>1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1</v>
      </c>
      <c r="AQ1299">
        <v>0</v>
      </c>
      <c r="AR1299">
        <v>0</v>
      </c>
      <c r="AS1299" t="s">
        <v>3</v>
      </c>
      <c r="AT1299">
        <v>166.47</v>
      </c>
      <c r="AU1299" t="s">
        <v>62</v>
      </c>
      <c r="AV1299">
        <v>1</v>
      </c>
      <c r="AW1299">
        <v>2</v>
      </c>
      <c r="AX1299">
        <v>53554346</v>
      </c>
      <c r="AY1299">
        <v>2</v>
      </c>
      <c r="AZ1299">
        <v>137216</v>
      </c>
      <c r="BA1299">
        <v>1186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Y1299*Source!I776</f>
        <v>206.19864814499996</v>
      </c>
      <c r="CY1299">
        <f>AD1299</f>
        <v>323.5</v>
      </c>
      <c r="CZ1299">
        <f>AH1299</f>
        <v>323.5</v>
      </c>
      <c r="DA1299">
        <f>AL1299</f>
        <v>1</v>
      </c>
      <c r="DB1299">
        <f>ROUND((ROUND(AT1299*CZ1299,2)*ROUND((1.15*1.15),7)),2)</f>
        <v>71220.66</v>
      </c>
      <c r="DC1299">
        <f>ROUND((ROUND(AT1299*AG1299,2)*ROUND((1.15*1.15),7)),2)</f>
        <v>0</v>
      </c>
    </row>
    <row r="1300" spans="1:107" x14ac:dyDescent="0.2">
      <c r="A1300">
        <f>ROW(Source!A776)</f>
        <v>776</v>
      </c>
      <c r="B1300">
        <v>53551707</v>
      </c>
      <c r="C1300">
        <v>53554337</v>
      </c>
      <c r="D1300">
        <v>121548</v>
      </c>
      <c r="E1300">
        <v>1</v>
      </c>
      <c r="F1300">
        <v>1</v>
      </c>
      <c r="G1300">
        <v>1</v>
      </c>
      <c r="H1300">
        <v>1</v>
      </c>
      <c r="I1300" t="s">
        <v>31</v>
      </c>
      <c r="J1300" t="s">
        <v>3</v>
      </c>
      <c r="K1300" t="s">
        <v>1489</v>
      </c>
      <c r="L1300">
        <v>608254</v>
      </c>
      <c r="N1300">
        <v>1013</v>
      </c>
      <c r="O1300" t="s">
        <v>1490</v>
      </c>
      <c r="P1300" t="s">
        <v>1490</v>
      </c>
      <c r="Q1300">
        <v>1</v>
      </c>
      <c r="W1300">
        <v>0</v>
      </c>
      <c r="X1300">
        <v>-185737400</v>
      </c>
      <c r="Y1300">
        <v>0.11499999999999999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1</v>
      </c>
      <c r="AJ1300">
        <v>1</v>
      </c>
      <c r="AK1300">
        <v>1</v>
      </c>
      <c r="AL1300">
        <v>1</v>
      </c>
      <c r="AN1300">
        <v>0</v>
      </c>
      <c r="AO1300">
        <v>1</v>
      </c>
      <c r="AP1300">
        <v>1</v>
      </c>
      <c r="AQ1300">
        <v>0</v>
      </c>
      <c r="AR1300">
        <v>0</v>
      </c>
      <c r="AS1300" t="s">
        <v>3</v>
      </c>
      <c r="AT1300">
        <v>0.08</v>
      </c>
      <c r="AU1300" t="s">
        <v>61</v>
      </c>
      <c r="AV1300">
        <v>2</v>
      </c>
      <c r="AW1300">
        <v>2</v>
      </c>
      <c r="AX1300">
        <v>53554347</v>
      </c>
      <c r="AY1300">
        <v>1</v>
      </c>
      <c r="AZ1300">
        <v>6144</v>
      </c>
      <c r="BA1300">
        <v>1187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Y1300*Source!I776</f>
        <v>0.10770899999999999</v>
      </c>
      <c r="CY1300">
        <f>AD1300</f>
        <v>0</v>
      </c>
      <c r="CZ1300">
        <f>AH1300</f>
        <v>0</v>
      </c>
      <c r="DA1300">
        <f>AL1300</f>
        <v>1</v>
      </c>
      <c r="DB1300">
        <f>ROUND((ROUND(AT1300*CZ1300,2)*ROUND((1.25*1.15),7)),2)</f>
        <v>0</v>
      </c>
      <c r="DC1300">
        <f>ROUND((ROUND(AT1300*AG1300,2)*ROUND((1.25*1.15),7)),2)</f>
        <v>0</v>
      </c>
    </row>
    <row r="1301" spans="1:107" x14ac:dyDescent="0.2">
      <c r="A1301">
        <f>ROW(Source!A776)</f>
        <v>776</v>
      </c>
      <c r="B1301">
        <v>53551707</v>
      </c>
      <c r="C1301">
        <v>53554337</v>
      </c>
      <c r="D1301">
        <v>29172556</v>
      </c>
      <c r="E1301">
        <v>1</v>
      </c>
      <c r="F1301">
        <v>1</v>
      </c>
      <c r="G1301">
        <v>1</v>
      </c>
      <c r="H1301">
        <v>2</v>
      </c>
      <c r="I1301" t="s">
        <v>1647</v>
      </c>
      <c r="J1301" t="s">
        <v>1667</v>
      </c>
      <c r="K1301" t="s">
        <v>1649</v>
      </c>
      <c r="L1301">
        <v>1368</v>
      </c>
      <c r="N1301">
        <v>1011</v>
      </c>
      <c r="O1301" t="s">
        <v>1494</v>
      </c>
      <c r="P1301" t="s">
        <v>1494</v>
      </c>
      <c r="Q1301">
        <v>1</v>
      </c>
      <c r="W1301">
        <v>0</v>
      </c>
      <c r="X1301">
        <v>344519037</v>
      </c>
      <c r="Y1301">
        <v>0.11499999999999999</v>
      </c>
      <c r="AA1301">
        <v>0</v>
      </c>
      <c r="AB1301">
        <v>31.26</v>
      </c>
      <c r="AC1301">
        <v>13.5</v>
      </c>
      <c r="AD1301">
        <v>0</v>
      </c>
      <c r="AE1301">
        <v>0</v>
      </c>
      <c r="AF1301">
        <v>31.26</v>
      </c>
      <c r="AG1301">
        <v>13.5</v>
      </c>
      <c r="AH1301">
        <v>0</v>
      </c>
      <c r="AI1301">
        <v>1</v>
      </c>
      <c r="AJ1301">
        <v>1</v>
      </c>
      <c r="AK1301">
        <v>1</v>
      </c>
      <c r="AL1301">
        <v>1</v>
      </c>
      <c r="AN1301">
        <v>0</v>
      </c>
      <c r="AO1301">
        <v>1</v>
      </c>
      <c r="AP1301">
        <v>1</v>
      </c>
      <c r="AQ1301">
        <v>0</v>
      </c>
      <c r="AR1301">
        <v>0</v>
      </c>
      <c r="AS1301" t="s">
        <v>3</v>
      </c>
      <c r="AT1301">
        <v>0.08</v>
      </c>
      <c r="AU1301" t="s">
        <v>61</v>
      </c>
      <c r="AV1301">
        <v>0</v>
      </c>
      <c r="AW1301">
        <v>2</v>
      </c>
      <c r="AX1301">
        <v>53554348</v>
      </c>
      <c r="AY1301">
        <v>1</v>
      </c>
      <c r="AZ1301">
        <v>6144</v>
      </c>
      <c r="BA1301">
        <v>1188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Y1301*Source!I776</f>
        <v>0.10770899999999999</v>
      </c>
      <c r="CY1301">
        <f>AB1301</f>
        <v>31.26</v>
      </c>
      <c r="CZ1301">
        <f>AF1301</f>
        <v>31.26</v>
      </c>
      <c r="DA1301">
        <f>AJ1301</f>
        <v>1</v>
      </c>
      <c r="DB1301">
        <f>ROUND((ROUND(AT1301*CZ1301,2)*ROUND((1.25*1.15),7)),2)</f>
        <v>3.59</v>
      </c>
      <c r="DC1301">
        <f>ROUND((ROUND(AT1301*AG1301,2)*ROUND((1.25*1.15),7)),2)</f>
        <v>1.55</v>
      </c>
    </row>
    <row r="1302" spans="1:107" x14ac:dyDescent="0.2">
      <c r="A1302">
        <f>ROW(Source!A776)</f>
        <v>776</v>
      </c>
      <c r="B1302">
        <v>53551707</v>
      </c>
      <c r="C1302">
        <v>53554337</v>
      </c>
      <c r="D1302">
        <v>29174591</v>
      </c>
      <c r="E1302">
        <v>1</v>
      </c>
      <c r="F1302">
        <v>1</v>
      </c>
      <c r="G1302">
        <v>1</v>
      </c>
      <c r="H1302">
        <v>2</v>
      </c>
      <c r="I1302" t="s">
        <v>1833</v>
      </c>
      <c r="J1302" t="s">
        <v>1834</v>
      </c>
      <c r="K1302" t="s">
        <v>1835</v>
      </c>
      <c r="L1302">
        <v>1368</v>
      </c>
      <c r="N1302">
        <v>1011</v>
      </c>
      <c r="O1302" t="s">
        <v>1494</v>
      </c>
      <c r="P1302" t="s">
        <v>1494</v>
      </c>
      <c r="Q1302">
        <v>1</v>
      </c>
      <c r="W1302">
        <v>0</v>
      </c>
      <c r="X1302">
        <v>1042522176</v>
      </c>
      <c r="Y1302">
        <v>0.37374999999999997</v>
      </c>
      <c r="AA1302">
        <v>0</v>
      </c>
      <c r="AB1302">
        <v>0.95</v>
      </c>
      <c r="AC1302">
        <v>0</v>
      </c>
      <c r="AD1302">
        <v>0</v>
      </c>
      <c r="AE1302">
        <v>0</v>
      </c>
      <c r="AF1302">
        <v>0.95</v>
      </c>
      <c r="AG1302">
        <v>0</v>
      </c>
      <c r="AH1302">
        <v>0</v>
      </c>
      <c r="AI1302">
        <v>1</v>
      </c>
      <c r="AJ1302">
        <v>1</v>
      </c>
      <c r="AK1302">
        <v>1</v>
      </c>
      <c r="AL1302">
        <v>1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0.26</v>
      </c>
      <c r="AU1302" t="s">
        <v>61</v>
      </c>
      <c r="AV1302">
        <v>0</v>
      </c>
      <c r="AW1302">
        <v>2</v>
      </c>
      <c r="AX1302">
        <v>53554349</v>
      </c>
      <c r="AY1302">
        <v>1</v>
      </c>
      <c r="AZ1302">
        <v>6144</v>
      </c>
      <c r="BA1302">
        <v>1189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Y1302*Source!I776</f>
        <v>0.35005424999999996</v>
      </c>
      <c r="CY1302">
        <f>AB1302</f>
        <v>0.95</v>
      </c>
      <c r="CZ1302">
        <f>AF1302</f>
        <v>0.95</v>
      </c>
      <c r="DA1302">
        <f>AJ1302</f>
        <v>1</v>
      </c>
      <c r="DB1302">
        <f>ROUND((ROUND(AT1302*CZ1302,2)*ROUND((1.25*1.15),7)),2)</f>
        <v>0.36</v>
      </c>
      <c r="DC1302">
        <f>ROUND((ROUND(AT1302*AG1302,2)*ROUND((1.25*1.15),7)),2)</f>
        <v>0</v>
      </c>
    </row>
    <row r="1303" spans="1:107" x14ac:dyDescent="0.2">
      <c r="A1303">
        <f>ROW(Source!A776)</f>
        <v>776</v>
      </c>
      <c r="B1303">
        <v>53551707</v>
      </c>
      <c r="C1303">
        <v>53554337</v>
      </c>
      <c r="D1303">
        <v>29174913</v>
      </c>
      <c r="E1303">
        <v>1</v>
      </c>
      <c r="F1303">
        <v>1</v>
      </c>
      <c r="G1303">
        <v>1</v>
      </c>
      <c r="H1303">
        <v>2</v>
      </c>
      <c r="I1303" t="s">
        <v>1513</v>
      </c>
      <c r="J1303" t="s">
        <v>1514</v>
      </c>
      <c r="K1303" t="s">
        <v>1515</v>
      </c>
      <c r="L1303">
        <v>1368</v>
      </c>
      <c r="N1303">
        <v>1011</v>
      </c>
      <c r="O1303" t="s">
        <v>1494</v>
      </c>
      <c r="P1303" t="s">
        <v>1494</v>
      </c>
      <c r="Q1303">
        <v>1</v>
      </c>
      <c r="W1303">
        <v>0</v>
      </c>
      <c r="X1303">
        <v>1230759911</v>
      </c>
      <c r="Y1303">
        <v>0.71875</v>
      </c>
      <c r="AA1303">
        <v>0</v>
      </c>
      <c r="AB1303">
        <v>87.17</v>
      </c>
      <c r="AC1303">
        <v>11.6</v>
      </c>
      <c r="AD1303">
        <v>0</v>
      </c>
      <c r="AE1303">
        <v>0</v>
      </c>
      <c r="AF1303">
        <v>87.17</v>
      </c>
      <c r="AG1303">
        <v>11.6</v>
      </c>
      <c r="AH1303">
        <v>0</v>
      </c>
      <c r="AI1303">
        <v>1</v>
      </c>
      <c r="AJ1303">
        <v>1</v>
      </c>
      <c r="AK1303">
        <v>1</v>
      </c>
      <c r="AL1303">
        <v>1</v>
      </c>
      <c r="AN1303">
        <v>0</v>
      </c>
      <c r="AO1303">
        <v>1</v>
      </c>
      <c r="AP1303">
        <v>1</v>
      </c>
      <c r="AQ1303">
        <v>0</v>
      </c>
      <c r="AR1303">
        <v>0</v>
      </c>
      <c r="AS1303" t="s">
        <v>3</v>
      </c>
      <c r="AT1303">
        <v>0.5</v>
      </c>
      <c r="AU1303" t="s">
        <v>61</v>
      </c>
      <c r="AV1303">
        <v>0</v>
      </c>
      <c r="AW1303">
        <v>2</v>
      </c>
      <c r="AX1303">
        <v>53554350</v>
      </c>
      <c r="AY1303">
        <v>1</v>
      </c>
      <c r="AZ1303">
        <v>6144</v>
      </c>
      <c r="BA1303">
        <v>1190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Y1303*Source!I776</f>
        <v>0.67318124999999995</v>
      </c>
      <c r="CY1303">
        <f>AB1303</f>
        <v>87.17</v>
      </c>
      <c r="CZ1303">
        <f>AF1303</f>
        <v>87.17</v>
      </c>
      <c r="DA1303">
        <f>AJ1303</f>
        <v>1</v>
      </c>
      <c r="DB1303">
        <f>ROUND((ROUND(AT1303*CZ1303,2)*ROUND((1.25*1.15),7)),2)</f>
        <v>62.66</v>
      </c>
      <c r="DC1303">
        <f>ROUND((ROUND(AT1303*AG1303,2)*ROUND((1.25*1.15),7)),2)</f>
        <v>8.34</v>
      </c>
    </row>
    <row r="1304" spans="1:107" x14ac:dyDescent="0.2">
      <c r="A1304">
        <f>ROW(Source!A776)</f>
        <v>776</v>
      </c>
      <c r="B1304">
        <v>53551707</v>
      </c>
      <c r="C1304">
        <v>53554337</v>
      </c>
      <c r="D1304">
        <v>29107800</v>
      </c>
      <c r="E1304">
        <v>1</v>
      </c>
      <c r="F1304">
        <v>1</v>
      </c>
      <c r="G1304">
        <v>1</v>
      </c>
      <c r="H1304">
        <v>3</v>
      </c>
      <c r="I1304" t="s">
        <v>1698</v>
      </c>
      <c r="J1304" t="s">
        <v>1699</v>
      </c>
      <c r="K1304" t="s">
        <v>1700</v>
      </c>
      <c r="L1304">
        <v>1346</v>
      </c>
      <c r="N1304">
        <v>1009</v>
      </c>
      <c r="O1304" t="s">
        <v>143</v>
      </c>
      <c r="P1304" t="s">
        <v>143</v>
      </c>
      <c r="Q1304">
        <v>1</v>
      </c>
      <c r="W1304">
        <v>0</v>
      </c>
      <c r="X1304">
        <v>644139035</v>
      </c>
      <c r="Y1304">
        <v>0.2</v>
      </c>
      <c r="AA1304">
        <v>11.11</v>
      </c>
      <c r="AB1304">
        <v>0</v>
      </c>
      <c r="AC1304">
        <v>0</v>
      </c>
      <c r="AD1304">
        <v>0</v>
      </c>
      <c r="AE1304">
        <v>1.81</v>
      </c>
      <c r="AF1304">
        <v>0</v>
      </c>
      <c r="AG1304">
        <v>0</v>
      </c>
      <c r="AH1304">
        <v>0</v>
      </c>
      <c r="AI1304">
        <v>6.14</v>
      </c>
      <c r="AJ1304">
        <v>1</v>
      </c>
      <c r="AK1304">
        <v>1</v>
      </c>
      <c r="AL1304">
        <v>1</v>
      </c>
      <c r="AN1304">
        <v>0</v>
      </c>
      <c r="AO1304">
        <v>1</v>
      </c>
      <c r="AP1304">
        <v>0</v>
      </c>
      <c r="AQ1304">
        <v>0</v>
      </c>
      <c r="AR1304">
        <v>0</v>
      </c>
      <c r="AS1304" t="s">
        <v>3</v>
      </c>
      <c r="AT1304">
        <v>0.2</v>
      </c>
      <c r="AU1304" t="s">
        <v>3</v>
      </c>
      <c r="AV1304">
        <v>0</v>
      </c>
      <c r="AW1304">
        <v>2</v>
      </c>
      <c r="AX1304">
        <v>53554351</v>
      </c>
      <c r="AY1304">
        <v>1</v>
      </c>
      <c r="AZ1304">
        <v>0</v>
      </c>
      <c r="BA1304">
        <v>1191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Y1304*Source!I776</f>
        <v>0.18732000000000001</v>
      </c>
      <c r="CY1304">
        <f>AA1304</f>
        <v>11.11</v>
      </c>
      <c r="CZ1304">
        <f>AE1304</f>
        <v>1.81</v>
      </c>
      <c r="DA1304">
        <f>AI1304</f>
        <v>6.14</v>
      </c>
      <c r="DB1304">
        <f>ROUND(ROUND(AT1304*CZ1304,2),2)</f>
        <v>0.36</v>
      </c>
      <c r="DC1304">
        <f>ROUND(ROUND(AT1304*AG1304,2),2)</f>
        <v>0</v>
      </c>
    </row>
    <row r="1305" spans="1:107" x14ac:dyDescent="0.2">
      <c r="A1305">
        <f>ROW(Source!A776)</f>
        <v>776</v>
      </c>
      <c r="B1305">
        <v>53551707</v>
      </c>
      <c r="C1305">
        <v>53554337</v>
      </c>
      <c r="D1305">
        <v>29109411</v>
      </c>
      <c r="E1305">
        <v>1</v>
      </c>
      <c r="F1305">
        <v>1</v>
      </c>
      <c r="G1305">
        <v>1</v>
      </c>
      <c r="H1305">
        <v>3</v>
      </c>
      <c r="I1305" t="s">
        <v>1890</v>
      </c>
      <c r="J1305" t="s">
        <v>1891</v>
      </c>
      <c r="K1305" t="s">
        <v>1892</v>
      </c>
      <c r="L1305">
        <v>1346</v>
      </c>
      <c r="N1305">
        <v>1009</v>
      </c>
      <c r="O1305" t="s">
        <v>143</v>
      </c>
      <c r="P1305" t="s">
        <v>143</v>
      </c>
      <c r="Q1305">
        <v>1</v>
      </c>
      <c r="W1305">
        <v>0</v>
      </c>
      <c r="X1305">
        <v>42272800</v>
      </c>
      <c r="Y1305">
        <v>30</v>
      </c>
      <c r="AA1305">
        <v>97.93</v>
      </c>
      <c r="AB1305">
        <v>0</v>
      </c>
      <c r="AC1305">
        <v>0</v>
      </c>
      <c r="AD1305">
        <v>0</v>
      </c>
      <c r="AE1305">
        <v>15.95</v>
      </c>
      <c r="AF1305">
        <v>0</v>
      </c>
      <c r="AG1305">
        <v>0</v>
      </c>
      <c r="AH1305">
        <v>0</v>
      </c>
      <c r="AI1305">
        <v>6.14</v>
      </c>
      <c r="AJ1305">
        <v>1</v>
      </c>
      <c r="AK1305">
        <v>1</v>
      </c>
      <c r="AL1305">
        <v>1</v>
      </c>
      <c r="AN1305">
        <v>0</v>
      </c>
      <c r="AO1305">
        <v>1</v>
      </c>
      <c r="AP1305">
        <v>0</v>
      </c>
      <c r="AQ1305">
        <v>0</v>
      </c>
      <c r="AR1305">
        <v>0</v>
      </c>
      <c r="AS1305" t="s">
        <v>3</v>
      </c>
      <c r="AT1305">
        <v>30</v>
      </c>
      <c r="AU1305" t="s">
        <v>3</v>
      </c>
      <c r="AV1305">
        <v>0</v>
      </c>
      <c r="AW1305">
        <v>2</v>
      </c>
      <c r="AX1305">
        <v>53554352</v>
      </c>
      <c r="AY1305">
        <v>1</v>
      </c>
      <c r="AZ1305">
        <v>0</v>
      </c>
      <c r="BA1305">
        <v>1192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Y1305*Source!I776</f>
        <v>28.097999999999999</v>
      </c>
      <c r="CY1305">
        <f>AA1305</f>
        <v>97.93</v>
      </c>
      <c r="CZ1305">
        <f>AE1305</f>
        <v>15.95</v>
      </c>
      <c r="DA1305">
        <f>AI1305</f>
        <v>6.14</v>
      </c>
      <c r="DB1305">
        <f>ROUND(ROUND(AT1305*CZ1305,2),2)</f>
        <v>478.5</v>
      </c>
      <c r="DC1305">
        <f>ROUND(ROUND(AT1305*AG1305,2),2)</f>
        <v>0</v>
      </c>
    </row>
    <row r="1306" spans="1:107" x14ac:dyDescent="0.2">
      <c r="A1306">
        <f>ROW(Source!A776)</f>
        <v>776</v>
      </c>
      <c r="B1306">
        <v>53551707</v>
      </c>
      <c r="C1306">
        <v>53554337</v>
      </c>
      <c r="D1306">
        <v>29109649</v>
      </c>
      <c r="E1306">
        <v>1</v>
      </c>
      <c r="F1306">
        <v>1</v>
      </c>
      <c r="G1306">
        <v>1</v>
      </c>
      <c r="H1306">
        <v>3</v>
      </c>
      <c r="I1306" t="s">
        <v>822</v>
      </c>
      <c r="J1306" t="s">
        <v>824</v>
      </c>
      <c r="K1306" t="s">
        <v>823</v>
      </c>
      <c r="L1306">
        <v>1327</v>
      </c>
      <c r="N1306">
        <v>1005</v>
      </c>
      <c r="O1306" t="s">
        <v>128</v>
      </c>
      <c r="P1306" t="s">
        <v>128</v>
      </c>
      <c r="Q1306">
        <v>1</v>
      </c>
      <c r="W1306">
        <v>0</v>
      </c>
      <c r="X1306">
        <v>1272333718</v>
      </c>
      <c r="Y1306">
        <v>105</v>
      </c>
      <c r="AA1306">
        <v>374.63</v>
      </c>
      <c r="AB1306">
        <v>0</v>
      </c>
      <c r="AC1306">
        <v>0</v>
      </c>
      <c r="AD1306">
        <v>0</v>
      </c>
      <c r="AE1306">
        <v>594.65</v>
      </c>
      <c r="AF1306">
        <v>0</v>
      </c>
      <c r="AG1306">
        <v>0</v>
      </c>
      <c r="AH1306">
        <v>0</v>
      </c>
      <c r="AI1306">
        <v>0.63</v>
      </c>
      <c r="AJ1306">
        <v>1</v>
      </c>
      <c r="AK1306">
        <v>1</v>
      </c>
      <c r="AL1306">
        <v>1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 t="s">
        <v>3</v>
      </c>
      <c r="AT1306">
        <v>105</v>
      </c>
      <c r="AU1306" t="s">
        <v>3</v>
      </c>
      <c r="AV1306">
        <v>0</v>
      </c>
      <c r="AW1306">
        <v>1</v>
      </c>
      <c r="AX1306">
        <v>-1</v>
      </c>
      <c r="AY1306">
        <v>0</v>
      </c>
      <c r="AZ1306">
        <v>0</v>
      </c>
      <c r="BA1306" t="s">
        <v>3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Y1306*Source!I776</f>
        <v>98.343000000000004</v>
      </c>
      <c r="CY1306">
        <f>AA1306</f>
        <v>374.63</v>
      </c>
      <c r="CZ1306">
        <f>AE1306</f>
        <v>594.65</v>
      </c>
      <c r="DA1306">
        <f>AI1306</f>
        <v>0.63</v>
      </c>
      <c r="DB1306">
        <f>ROUND(ROUND(AT1306*CZ1306,2),2)</f>
        <v>62438.25</v>
      </c>
      <c r="DC1306">
        <f>ROUND(ROUND(AT1306*AG1306,2),2)</f>
        <v>0</v>
      </c>
    </row>
    <row r="1307" spans="1:107" x14ac:dyDescent="0.2">
      <c r="A1307">
        <f>ROW(Source!A779)</f>
        <v>779</v>
      </c>
      <c r="B1307">
        <v>53551706</v>
      </c>
      <c r="C1307">
        <v>53554356</v>
      </c>
      <c r="D1307">
        <v>18407150</v>
      </c>
      <c r="E1307">
        <v>1</v>
      </c>
      <c r="F1307">
        <v>1</v>
      </c>
      <c r="G1307">
        <v>1</v>
      </c>
      <c r="H1307">
        <v>1</v>
      </c>
      <c r="I1307" t="s">
        <v>1552</v>
      </c>
      <c r="J1307" t="s">
        <v>3</v>
      </c>
      <c r="K1307" t="s">
        <v>1553</v>
      </c>
      <c r="L1307">
        <v>1369</v>
      </c>
      <c r="N1307">
        <v>1013</v>
      </c>
      <c r="O1307" t="s">
        <v>1486</v>
      </c>
      <c r="P1307" t="s">
        <v>1486</v>
      </c>
      <c r="Q1307">
        <v>1</v>
      </c>
      <c r="W1307">
        <v>0</v>
      </c>
      <c r="X1307">
        <v>-931037793</v>
      </c>
      <c r="Y1307">
        <v>8.8607499999999977</v>
      </c>
      <c r="AA1307">
        <v>0</v>
      </c>
      <c r="AB1307">
        <v>0</v>
      </c>
      <c r="AC1307">
        <v>0</v>
      </c>
      <c r="AD1307">
        <v>300.60000000000002</v>
      </c>
      <c r="AE1307">
        <v>0</v>
      </c>
      <c r="AF1307">
        <v>0</v>
      </c>
      <c r="AG1307">
        <v>0</v>
      </c>
      <c r="AH1307">
        <v>300.60000000000002</v>
      </c>
      <c r="AI1307">
        <v>1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1</v>
      </c>
      <c r="AQ1307">
        <v>0</v>
      </c>
      <c r="AR1307">
        <v>0</v>
      </c>
      <c r="AS1307" t="s">
        <v>3</v>
      </c>
      <c r="AT1307">
        <v>6.7</v>
      </c>
      <c r="AU1307" t="s">
        <v>62</v>
      </c>
      <c r="AV1307">
        <v>1</v>
      </c>
      <c r="AW1307">
        <v>2</v>
      </c>
      <c r="AX1307">
        <v>53554361</v>
      </c>
      <c r="AY1307">
        <v>2</v>
      </c>
      <c r="AZ1307">
        <v>137216</v>
      </c>
      <c r="BA1307">
        <v>1195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Y1307*Source!I779</f>
        <v>18.441878974999998</v>
      </c>
      <c r="CY1307">
        <f>AD1307</f>
        <v>300.60000000000002</v>
      </c>
      <c r="CZ1307">
        <f>AH1307</f>
        <v>300.60000000000002</v>
      </c>
      <c r="DA1307">
        <f>AL1307</f>
        <v>1</v>
      </c>
      <c r="DB1307">
        <f>ROUND((ROUND(AT1307*CZ1307,2)*ROUND((1.15*1.15),7)),2)</f>
        <v>2663.54</v>
      </c>
      <c r="DC1307">
        <f>ROUND((ROUND(AT1307*AG1307,2)*ROUND((1.15*1.15),7)),2)</f>
        <v>0</v>
      </c>
    </row>
    <row r="1308" spans="1:107" x14ac:dyDescent="0.2">
      <c r="A1308">
        <f>ROW(Source!A779)</f>
        <v>779</v>
      </c>
      <c r="B1308">
        <v>53551706</v>
      </c>
      <c r="C1308">
        <v>53554356</v>
      </c>
      <c r="D1308">
        <v>29109742</v>
      </c>
      <c r="E1308">
        <v>1</v>
      </c>
      <c r="F1308">
        <v>1</v>
      </c>
      <c r="G1308">
        <v>1</v>
      </c>
      <c r="H1308">
        <v>3</v>
      </c>
      <c r="I1308" t="s">
        <v>831</v>
      </c>
      <c r="J1308" t="s">
        <v>834</v>
      </c>
      <c r="K1308" t="s">
        <v>832</v>
      </c>
      <c r="L1308">
        <v>1302</v>
      </c>
      <c r="N1308">
        <v>1003</v>
      </c>
      <c r="O1308" t="s">
        <v>833</v>
      </c>
      <c r="P1308" t="s">
        <v>833</v>
      </c>
      <c r="Q1308">
        <v>10</v>
      </c>
      <c r="W1308">
        <v>1</v>
      </c>
      <c r="X1308">
        <v>1745760255</v>
      </c>
      <c r="Y1308">
        <v>-10</v>
      </c>
      <c r="AA1308">
        <v>31.2</v>
      </c>
      <c r="AB1308">
        <v>0</v>
      </c>
      <c r="AC1308">
        <v>0</v>
      </c>
      <c r="AD1308">
        <v>0</v>
      </c>
      <c r="AE1308">
        <v>31.2</v>
      </c>
      <c r="AF1308">
        <v>0</v>
      </c>
      <c r="AG1308">
        <v>0</v>
      </c>
      <c r="AH1308">
        <v>0</v>
      </c>
      <c r="AI1308">
        <v>1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-10</v>
      </c>
      <c r="AU1308" t="s">
        <v>3</v>
      </c>
      <c r="AV1308">
        <v>0</v>
      </c>
      <c r="AW1308">
        <v>2</v>
      </c>
      <c r="AX1308">
        <v>53554362</v>
      </c>
      <c r="AY1308">
        <v>1</v>
      </c>
      <c r="AZ1308">
        <v>6144</v>
      </c>
      <c r="BA1308">
        <v>1196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Y1308*Source!I779</f>
        <v>-20.813000000000002</v>
      </c>
      <c r="CY1308">
        <f>AA1308</f>
        <v>31.2</v>
      </c>
      <c r="CZ1308">
        <f>AE1308</f>
        <v>31.2</v>
      </c>
      <c r="DA1308">
        <f>AI1308</f>
        <v>1</v>
      </c>
      <c r="DB1308">
        <f>ROUND(ROUND(AT1308*CZ1308,2),2)</f>
        <v>-312</v>
      </c>
      <c r="DC1308">
        <f>ROUND(ROUND(AT1308*AG1308,2),2)</f>
        <v>0</v>
      </c>
    </row>
    <row r="1309" spans="1:107" x14ac:dyDescent="0.2">
      <c r="A1309">
        <f>ROW(Source!A779)</f>
        <v>779</v>
      </c>
      <c r="B1309">
        <v>53551706</v>
      </c>
      <c r="C1309">
        <v>53554356</v>
      </c>
      <c r="D1309">
        <v>29109743</v>
      </c>
      <c r="E1309">
        <v>1</v>
      </c>
      <c r="F1309">
        <v>1</v>
      </c>
      <c r="G1309">
        <v>1</v>
      </c>
      <c r="H1309">
        <v>3</v>
      </c>
      <c r="I1309" t="s">
        <v>836</v>
      </c>
      <c r="J1309" t="s">
        <v>838</v>
      </c>
      <c r="K1309" t="s">
        <v>837</v>
      </c>
      <c r="L1309">
        <v>1302</v>
      </c>
      <c r="N1309">
        <v>1003</v>
      </c>
      <c r="O1309" t="s">
        <v>833</v>
      </c>
      <c r="P1309" t="s">
        <v>833</v>
      </c>
      <c r="Q1309">
        <v>10</v>
      </c>
      <c r="W1309">
        <v>0</v>
      </c>
      <c r="X1309">
        <v>246419475</v>
      </c>
      <c r="Y1309">
        <v>10</v>
      </c>
      <c r="AA1309">
        <v>34</v>
      </c>
      <c r="AB1309">
        <v>0</v>
      </c>
      <c r="AC1309">
        <v>0</v>
      </c>
      <c r="AD1309">
        <v>0</v>
      </c>
      <c r="AE1309">
        <v>34</v>
      </c>
      <c r="AF1309">
        <v>0</v>
      </c>
      <c r="AG1309">
        <v>0</v>
      </c>
      <c r="AH1309">
        <v>0</v>
      </c>
      <c r="AI1309">
        <v>1</v>
      </c>
      <c r="AJ1309">
        <v>1</v>
      </c>
      <c r="AK1309">
        <v>1</v>
      </c>
      <c r="AL1309">
        <v>1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 t="s">
        <v>3</v>
      </c>
      <c r="AT1309">
        <v>10</v>
      </c>
      <c r="AU1309" t="s">
        <v>3</v>
      </c>
      <c r="AV1309">
        <v>0</v>
      </c>
      <c r="AW1309">
        <v>1</v>
      </c>
      <c r="AX1309">
        <v>-1</v>
      </c>
      <c r="AY1309">
        <v>0</v>
      </c>
      <c r="AZ1309">
        <v>0</v>
      </c>
      <c r="BA1309" t="s">
        <v>3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Y1309*Source!I779</f>
        <v>20.813000000000002</v>
      </c>
      <c r="CY1309">
        <f>AA1309</f>
        <v>34</v>
      </c>
      <c r="CZ1309">
        <f>AE1309</f>
        <v>34</v>
      </c>
      <c r="DA1309">
        <f>AI1309</f>
        <v>1</v>
      </c>
      <c r="DB1309">
        <f>ROUND(ROUND(AT1309*CZ1309,2),2)</f>
        <v>340</v>
      </c>
      <c r="DC1309">
        <f>ROUND(ROUND(AT1309*AG1309,2),2)</f>
        <v>0</v>
      </c>
    </row>
    <row r="1310" spans="1:107" x14ac:dyDescent="0.2">
      <c r="A1310">
        <f>ROW(Source!A779)</f>
        <v>779</v>
      </c>
      <c r="B1310">
        <v>53551706</v>
      </c>
      <c r="C1310">
        <v>53554356</v>
      </c>
      <c r="D1310">
        <v>29122313</v>
      </c>
      <c r="E1310">
        <v>1</v>
      </c>
      <c r="F1310">
        <v>1</v>
      </c>
      <c r="G1310">
        <v>1</v>
      </c>
      <c r="H1310">
        <v>3</v>
      </c>
      <c r="I1310" t="s">
        <v>1893</v>
      </c>
      <c r="J1310" t="s">
        <v>1894</v>
      </c>
      <c r="K1310" t="s">
        <v>1895</v>
      </c>
      <c r="L1310">
        <v>1346</v>
      </c>
      <c r="N1310">
        <v>1009</v>
      </c>
      <c r="O1310" t="s">
        <v>143</v>
      </c>
      <c r="P1310" t="s">
        <v>143</v>
      </c>
      <c r="Q1310">
        <v>1</v>
      </c>
      <c r="W1310">
        <v>0</v>
      </c>
      <c r="X1310">
        <v>-1626044058</v>
      </c>
      <c r="Y1310">
        <v>0.8</v>
      </c>
      <c r="AA1310">
        <v>45</v>
      </c>
      <c r="AB1310">
        <v>0</v>
      </c>
      <c r="AC1310">
        <v>0</v>
      </c>
      <c r="AD1310">
        <v>0</v>
      </c>
      <c r="AE1310">
        <v>45</v>
      </c>
      <c r="AF1310">
        <v>0</v>
      </c>
      <c r="AG1310">
        <v>0</v>
      </c>
      <c r="AH1310">
        <v>0</v>
      </c>
      <c r="AI1310">
        <v>1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0.8</v>
      </c>
      <c r="AU1310" t="s">
        <v>3</v>
      </c>
      <c r="AV1310">
        <v>0</v>
      </c>
      <c r="AW1310">
        <v>2</v>
      </c>
      <c r="AX1310">
        <v>53554363</v>
      </c>
      <c r="AY1310">
        <v>1</v>
      </c>
      <c r="AZ1310">
        <v>0</v>
      </c>
      <c r="BA1310">
        <v>1197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Y1310*Source!I779</f>
        <v>1.6650400000000003</v>
      </c>
      <c r="CY1310">
        <f>AA1310</f>
        <v>45</v>
      </c>
      <c r="CZ1310">
        <f>AE1310</f>
        <v>45</v>
      </c>
      <c r="DA1310">
        <f>AI1310</f>
        <v>1</v>
      </c>
      <c r="DB1310">
        <f>ROUND(ROUND(AT1310*CZ1310,2),2)</f>
        <v>36</v>
      </c>
      <c r="DC1310">
        <f>ROUND(ROUND(AT1310*AG1310,2),2)</f>
        <v>0</v>
      </c>
    </row>
    <row r="1311" spans="1:107" x14ac:dyDescent="0.2">
      <c r="A1311">
        <f>ROW(Source!A780)</f>
        <v>780</v>
      </c>
      <c r="B1311">
        <v>53551707</v>
      </c>
      <c r="C1311">
        <v>53554356</v>
      </c>
      <c r="D1311">
        <v>18407150</v>
      </c>
      <c r="E1311">
        <v>1</v>
      </c>
      <c r="F1311">
        <v>1</v>
      </c>
      <c r="G1311">
        <v>1</v>
      </c>
      <c r="H1311">
        <v>1</v>
      </c>
      <c r="I1311" t="s">
        <v>1552</v>
      </c>
      <c r="J1311" t="s">
        <v>3</v>
      </c>
      <c r="K1311" t="s">
        <v>1553</v>
      </c>
      <c r="L1311">
        <v>1369</v>
      </c>
      <c r="N1311">
        <v>1013</v>
      </c>
      <c r="O1311" t="s">
        <v>1486</v>
      </c>
      <c r="P1311" t="s">
        <v>1486</v>
      </c>
      <c r="Q1311">
        <v>1</v>
      </c>
      <c r="W1311">
        <v>0</v>
      </c>
      <c r="X1311">
        <v>-931037793</v>
      </c>
      <c r="Y1311">
        <v>8.8607499999999977</v>
      </c>
      <c r="AA1311">
        <v>0</v>
      </c>
      <c r="AB1311">
        <v>0</v>
      </c>
      <c r="AC1311">
        <v>0</v>
      </c>
      <c r="AD1311">
        <v>300.60000000000002</v>
      </c>
      <c r="AE1311">
        <v>0</v>
      </c>
      <c r="AF1311">
        <v>0</v>
      </c>
      <c r="AG1311">
        <v>0</v>
      </c>
      <c r="AH1311">
        <v>300.60000000000002</v>
      </c>
      <c r="AI1311">
        <v>1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1</v>
      </c>
      <c r="AQ1311">
        <v>0</v>
      </c>
      <c r="AR1311">
        <v>0</v>
      </c>
      <c r="AS1311" t="s">
        <v>3</v>
      </c>
      <c r="AT1311">
        <v>6.7</v>
      </c>
      <c r="AU1311" t="s">
        <v>62</v>
      </c>
      <c r="AV1311">
        <v>1</v>
      </c>
      <c r="AW1311">
        <v>2</v>
      </c>
      <c r="AX1311">
        <v>53554361</v>
      </c>
      <c r="AY1311">
        <v>2</v>
      </c>
      <c r="AZ1311">
        <v>137216</v>
      </c>
      <c r="BA1311">
        <v>1198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Y1311*Source!I780</f>
        <v>18.441878974999998</v>
      </c>
      <c r="CY1311">
        <f>AD1311</f>
        <v>300.60000000000002</v>
      </c>
      <c r="CZ1311">
        <f>AH1311</f>
        <v>300.60000000000002</v>
      </c>
      <c r="DA1311">
        <f>AL1311</f>
        <v>1</v>
      </c>
      <c r="DB1311">
        <f>ROUND((ROUND(AT1311*CZ1311,2)*ROUND((1.15*1.15),7)),2)</f>
        <v>2663.54</v>
      </c>
      <c r="DC1311">
        <f>ROUND((ROUND(AT1311*AG1311,2)*ROUND((1.15*1.15),7)),2)</f>
        <v>0</v>
      </c>
    </row>
    <row r="1312" spans="1:107" x14ac:dyDescent="0.2">
      <c r="A1312">
        <f>ROW(Source!A780)</f>
        <v>780</v>
      </c>
      <c r="B1312">
        <v>53551707</v>
      </c>
      <c r="C1312">
        <v>53554356</v>
      </c>
      <c r="D1312">
        <v>29109742</v>
      </c>
      <c r="E1312">
        <v>1</v>
      </c>
      <c r="F1312">
        <v>1</v>
      </c>
      <c r="G1312">
        <v>1</v>
      </c>
      <c r="H1312">
        <v>3</v>
      </c>
      <c r="I1312" t="s">
        <v>831</v>
      </c>
      <c r="J1312" t="s">
        <v>834</v>
      </c>
      <c r="K1312" t="s">
        <v>832</v>
      </c>
      <c r="L1312">
        <v>1302</v>
      </c>
      <c r="N1312">
        <v>1003</v>
      </c>
      <c r="O1312" t="s">
        <v>833</v>
      </c>
      <c r="P1312" t="s">
        <v>833</v>
      </c>
      <c r="Q1312">
        <v>10</v>
      </c>
      <c r="W1312">
        <v>1</v>
      </c>
      <c r="X1312">
        <v>1745760255</v>
      </c>
      <c r="Y1312">
        <v>-10</v>
      </c>
      <c r="AA1312">
        <v>160.37</v>
      </c>
      <c r="AB1312">
        <v>0</v>
      </c>
      <c r="AC1312">
        <v>0</v>
      </c>
      <c r="AD1312">
        <v>0</v>
      </c>
      <c r="AE1312">
        <v>31.2</v>
      </c>
      <c r="AF1312">
        <v>0</v>
      </c>
      <c r="AG1312">
        <v>0</v>
      </c>
      <c r="AH1312">
        <v>0</v>
      </c>
      <c r="AI1312">
        <v>5.14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-10</v>
      </c>
      <c r="AU1312" t="s">
        <v>3</v>
      </c>
      <c r="AV1312">
        <v>0</v>
      </c>
      <c r="AW1312">
        <v>2</v>
      </c>
      <c r="AX1312">
        <v>53554362</v>
      </c>
      <c r="AY1312">
        <v>1</v>
      </c>
      <c r="AZ1312">
        <v>6144</v>
      </c>
      <c r="BA1312">
        <v>1199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Y1312*Source!I780</f>
        <v>-20.813000000000002</v>
      </c>
      <c r="CY1312">
        <f>AA1312</f>
        <v>160.37</v>
      </c>
      <c r="CZ1312">
        <f>AE1312</f>
        <v>31.2</v>
      </c>
      <c r="DA1312">
        <f>AI1312</f>
        <v>5.14</v>
      </c>
      <c r="DB1312">
        <f>ROUND(ROUND(AT1312*CZ1312,2),2)</f>
        <v>-312</v>
      </c>
      <c r="DC1312">
        <f>ROUND(ROUND(AT1312*AG1312,2),2)</f>
        <v>0</v>
      </c>
    </row>
    <row r="1313" spans="1:107" x14ac:dyDescent="0.2">
      <c r="A1313">
        <f>ROW(Source!A780)</f>
        <v>780</v>
      </c>
      <c r="B1313">
        <v>53551707</v>
      </c>
      <c r="C1313">
        <v>53554356</v>
      </c>
      <c r="D1313">
        <v>29109743</v>
      </c>
      <c r="E1313">
        <v>1</v>
      </c>
      <c r="F1313">
        <v>1</v>
      </c>
      <c r="G1313">
        <v>1</v>
      </c>
      <c r="H1313">
        <v>3</v>
      </c>
      <c r="I1313" t="s">
        <v>836</v>
      </c>
      <c r="J1313" t="s">
        <v>838</v>
      </c>
      <c r="K1313" t="s">
        <v>837</v>
      </c>
      <c r="L1313">
        <v>1302</v>
      </c>
      <c r="N1313">
        <v>1003</v>
      </c>
      <c r="O1313" t="s">
        <v>833</v>
      </c>
      <c r="P1313" t="s">
        <v>833</v>
      </c>
      <c r="Q1313">
        <v>10</v>
      </c>
      <c r="W1313">
        <v>0</v>
      </c>
      <c r="X1313">
        <v>246419475</v>
      </c>
      <c r="Y1313">
        <v>10</v>
      </c>
      <c r="AA1313">
        <v>185.98</v>
      </c>
      <c r="AB1313">
        <v>0</v>
      </c>
      <c r="AC1313">
        <v>0</v>
      </c>
      <c r="AD1313">
        <v>0</v>
      </c>
      <c r="AE1313">
        <v>34</v>
      </c>
      <c r="AF1313">
        <v>0</v>
      </c>
      <c r="AG1313">
        <v>0</v>
      </c>
      <c r="AH1313">
        <v>0</v>
      </c>
      <c r="AI1313">
        <v>5.47</v>
      </c>
      <c r="AJ1313">
        <v>1</v>
      </c>
      <c r="AK1313">
        <v>1</v>
      </c>
      <c r="AL1313">
        <v>1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 t="s">
        <v>3</v>
      </c>
      <c r="AT1313">
        <v>10</v>
      </c>
      <c r="AU1313" t="s">
        <v>3</v>
      </c>
      <c r="AV1313">
        <v>0</v>
      </c>
      <c r="AW1313">
        <v>1</v>
      </c>
      <c r="AX1313">
        <v>-1</v>
      </c>
      <c r="AY1313">
        <v>0</v>
      </c>
      <c r="AZ1313">
        <v>0</v>
      </c>
      <c r="BA1313" t="s">
        <v>3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Y1313*Source!I780</f>
        <v>20.813000000000002</v>
      </c>
      <c r="CY1313">
        <f>AA1313</f>
        <v>185.98</v>
      </c>
      <c r="CZ1313">
        <f>AE1313</f>
        <v>34</v>
      </c>
      <c r="DA1313">
        <f>AI1313</f>
        <v>5.47</v>
      </c>
      <c r="DB1313">
        <f>ROUND(ROUND(AT1313*CZ1313,2),2)</f>
        <v>340</v>
      </c>
      <c r="DC1313">
        <f>ROUND(ROUND(AT1313*AG1313,2),2)</f>
        <v>0</v>
      </c>
    </row>
    <row r="1314" spans="1:107" x14ac:dyDescent="0.2">
      <c r="A1314">
        <f>ROW(Source!A780)</f>
        <v>780</v>
      </c>
      <c r="B1314">
        <v>53551707</v>
      </c>
      <c r="C1314">
        <v>53554356</v>
      </c>
      <c r="D1314">
        <v>29122313</v>
      </c>
      <c r="E1314">
        <v>1</v>
      </c>
      <c r="F1314">
        <v>1</v>
      </c>
      <c r="G1314">
        <v>1</v>
      </c>
      <c r="H1314">
        <v>3</v>
      </c>
      <c r="I1314" t="s">
        <v>1893</v>
      </c>
      <c r="J1314" t="s">
        <v>1894</v>
      </c>
      <c r="K1314" t="s">
        <v>1895</v>
      </c>
      <c r="L1314">
        <v>1346</v>
      </c>
      <c r="N1314">
        <v>1009</v>
      </c>
      <c r="O1314" t="s">
        <v>143</v>
      </c>
      <c r="P1314" t="s">
        <v>143</v>
      </c>
      <c r="Q1314">
        <v>1</v>
      </c>
      <c r="W1314">
        <v>0</v>
      </c>
      <c r="X1314">
        <v>-1626044058</v>
      </c>
      <c r="Y1314">
        <v>0.8</v>
      </c>
      <c r="AA1314">
        <v>276.3</v>
      </c>
      <c r="AB1314">
        <v>0</v>
      </c>
      <c r="AC1314">
        <v>0</v>
      </c>
      <c r="AD1314">
        <v>0</v>
      </c>
      <c r="AE1314">
        <v>45</v>
      </c>
      <c r="AF1314">
        <v>0</v>
      </c>
      <c r="AG1314">
        <v>0</v>
      </c>
      <c r="AH1314">
        <v>0</v>
      </c>
      <c r="AI1314">
        <v>6.14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0.8</v>
      </c>
      <c r="AU1314" t="s">
        <v>3</v>
      </c>
      <c r="AV1314">
        <v>0</v>
      </c>
      <c r="AW1314">
        <v>2</v>
      </c>
      <c r="AX1314">
        <v>53554363</v>
      </c>
      <c r="AY1314">
        <v>1</v>
      </c>
      <c r="AZ1314">
        <v>0</v>
      </c>
      <c r="BA1314">
        <v>1200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Y1314*Source!I780</f>
        <v>1.6650400000000003</v>
      </c>
      <c r="CY1314">
        <f>AA1314</f>
        <v>276.3</v>
      </c>
      <c r="CZ1314">
        <f>AE1314</f>
        <v>45</v>
      </c>
      <c r="DA1314">
        <f>AI1314</f>
        <v>6.14</v>
      </c>
      <c r="DB1314">
        <f>ROUND(ROUND(AT1314*CZ1314,2),2)</f>
        <v>36</v>
      </c>
      <c r="DC1314">
        <f>ROUND(ROUND(AT1314*AG1314,2),2)</f>
        <v>0</v>
      </c>
    </row>
    <row r="1315" spans="1:107" x14ac:dyDescent="0.2">
      <c r="A1315">
        <f>ROW(Source!A785)</f>
        <v>785</v>
      </c>
      <c r="B1315">
        <v>53551706</v>
      </c>
      <c r="C1315">
        <v>53554366</v>
      </c>
      <c r="D1315">
        <v>18409850</v>
      </c>
      <c r="E1315">
        <v>1</v>
      </c>
      <c r="F1315">
        <v>1</v>
      </c>
      <c r="G1315">
        <v>1</v>
      </c>
      <c r="H1315">
        <v>1</v>
      </c>
      <c r="I1315" t="s">
        <v>1676</v>
      </c>
      <c r="J1315" t="s">
        <v>3</v>
      </c>
      <c r="K1315" t="s">
        <v>1677</v>
      </c>
      <c r="L1315">
        <v>1369</v>
      </c>
      <c r="N1315">
        <v>1013</v>
      </c>
      <c r="O1315" t="s">
        <v>1486</v>
      </c>
      <c r="P1315" t="s">
        <v>1486</v>
      </c>
      <c r="Q1315">
        <v>1</v>
      </c>
      <c r="W1315">
        <v>0</v>
      </c>
      <c r="X1315">
        <v>855544366</v>
      </c>
      <c r="Y1315">
        <v>23.474374999999995</v>
      </c>
      <c r="AA1315">
        <v>0</v>
      </c>
      <c r="AB1315">
        <v>0</v>
      </c>
      <c r="AC1315">
        <v>0</v>
      </c>
      <c r="AD1315">
        <v>319.63</v>
      </c>
      <c r="AE1315">
        <v>0</v>
      </c>
      <c r="AF1315">
        <v>0</v>
      </c>
      <c r="AG1315">
        <v>0</v>
      </c>
      <c r="AH1315">
        <v>319.63</v>
      </c>
      <c r="AI1315">
        <v>1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1</v>
      </c>
      <c r="AQ1315">
        <v>0</v>
      </c>
      <c r="AR1315">
        <v>0</v>
      </c>
      <c r="AS1315" t="s">
        <v>3</v>
      </c>
      <c r="AT1315">
        <v>17.75</v>
      </c>
      <c r="AU1315" t="s">
        <v>62</v>
      </c>
      <c r="AV1315">
        <v>1</v>
      </c>
      <c r="AW1315">
        <v>2</v>
      </c>
      <c r="AX1315">
        <v>53554375</v>
      </c>
      <c r="AY1315">
        <v>2</v>
      </c>
      <c r="AZ1315">
        <v>131072</v>
      </c>
      <c r="BA1315">
        <v>1201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Y1315*Source!I785</f>
        <v>46.94874999999999</v>
      </c>
      <c r="CY1315">
        <f>AD1315</f>
        <v>319.63</v>
      </c>
      <c r="CZ1315">
        <f>AH1315</f>
        <v>319.63</v>
      </c>
      <c r="DA1315">
        <f>AL1315</f>
        <v>1</v>
      </c>
      <c r="DB1315">
        <f>ROUND((ROUND(AT1315*CZ1315,2)*ROUND((1.15*1.15),7)),2)</f>
        <v>7503.11</v>
      </c>
      <c r="DC1315">
        <f>ROUND((ROUND(AT1315*AG1315,2)*ROUND((1.15*1.15),7)),2)</f>
        <v>0</v>
      </c>
    </row>
    <row r="1316" spans="1:107" x14ac:dyDescent="0.2">
      <c r="A1316">
        <f>ROW(Source!A785)</f>
        <v>785</v>
      </c>
      <c r="B1316">
        <v>53551706</v>
      </c>
      <c r="C1316">
        <v>53554366</v>
      </c>
      <c r="D1316">
        <v>121548</v>
      </c>
      <c r="E1316">
        <v>1</v>
      </c>
      <c r="F1316">
        <v>1</v>
      </c>
      <c r="G1316">
        <v>1</v>
      </c>
      <c r="H1316">
        <v>1</v>
      </c>
      <c r="I1316" t="s">
        <v>31</v>
      </c>
      <c r="J1316" t="s">
        <v>3</v>
      </c>
      <c r="K1316" t="s">
        <v>1489</v>
      </c>
      <c r="L1316">
        <v>608254</v>
      </c>
      <c r="N1316">
        <v>1013</v>
      </c>
      <c r="O1316" t="s">
        <v>1490</v>
      </c>
      <c r="P1316" t="s">
        <v>1490</v>
      </c>
      <c r="Q1316">
        <v>1</v>
      </c>
      <c r="W1316">
        <v>0</v>
      </c>
      <c r="X1316">
        <v>-185737400</v>
      </c>
      <c r="Y1316">
        <v>5.9225000000000003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1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1</v>
      </c>
      <c r="AQ1316">
        <v>0</v>
      </c>
      <c r="AR1316">
        <v>0</v>
      </c>
      <c r="AS1316" t="s">
        <v>3</v>
      </c>
      <c r="AT1316">
        <v>4.12</v>
      </c>
      <c r="AU1316" t="s">
        <v>61</v>
      </c>
      <c r="AV1316">
        <v>2</v>
      </c>
      <c r="AW1316">
        <v>2</v>
      </c>
      <c r="AX1316">
        <v>53554376</v>
      </c>
      <c r="AY1316">
        <v>1</v>
      </c>
      <c r="AZ1316">
        <v>0</v>
      </c>
      <c r="BA1316">
        <v>1202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Y1316*Source!I785</f>
        <v>11.845000000000001</v>
      </c>
      <c r="CY1316">
        <f>AD1316</f>
        <v>0</v>
      </c>
      <c r="CZ1316">
        <f>AH1316</f>
        <v>0</v>
      </c>
      <c r="DA1316">
        <f>AL1316</f>
        <v>1</v>
      </c>
      <c r="DB1316">
        <f>ROUND((ROUND(AT1316*CZ1316,2)*ROUND((1.25*1.15),7)),2)</f>
        <v>0</v>
      </c>
      <c r="DC1316">
        <f>ROUND((ROUND(AT1316*AG1316,2)*ROUND((1.25*1.15),7)),2)</f>
        <v>0</v>
      </c>
    </row>
    <row r="1317" spans="1:107" x14ac:dyDescent="0.2">
      <c r="A1317">
        <f>ROW(Source!A785)</f>
        <v>785</v>
      </c>
      <c r="B1317">
        <v>53551706</v>
      </c>
      <c r="C1317">
        <v>53554366</v>
      </c>
      <c r="D1317">
        <v>29172629</v>
      </c>
      <c r="E1317">
        <v>1</v>
      </c>
      <c r="F1317">
        <v>1</v>
      </c>
      <c r="G1317">
        <v>1</v>
      </c>
      <c r="H1317">
        <v>2</v>
      </c>
      <c r="I1317" t="s">
        <v>1896</v>
      </c>
      <c r="J1317" t="s">
        <v>1897</v>
      </c>
      <c r="K1317" t="s">
        <v>1898</v>
      </c>
      <c r="L1317">
        <v>1368</v>
      </c>
      <c r="N1317">
        <v>1011</v>
      </c>
      <c r="O1317" t="s">
        <v>1494</v>
      </c>
      <c r="P1317" t="s">
        <v>1494</v>
      </c>
      <c r="Q1317">
        <v>1</v>
      </c>
      <c r="W1317">
        <v>0</v>
      </c>
      <c r="X1317">
        <v>-1349786022</v>
      </c>
      <c r="Y1317">
        <v>11.485625000000001</v>
      </c>
      <c r="AA1317">
        <v>0</v>
      </c>
      <c r="AB1317">
        <v>2.7</v>
      </c>
      <c r="AC1317">
        <v>0</v>
      </c>
      <c r="AD1317">
        <v>0</v>
      </c>
      <c r="AE1317">
        <v>0</v>
      </c>
      <c r="AF1317">
        <v>2.7</v>
      </c>
      <c r="AG1317">
        <v>0</v>
      </c>
      <c r="AH1317">
        <v>0</v>
      </c>
      <c r="AI1317">
        <v>1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1</v>
      </c>
      <c r="AQ1317">
        <v>0</v>
      </c>
      <c r="AR1317">
        <v>0</v>
      </c>
      <c r="AS1317" t="s">
        <v>3</v>
      </c>
      <c r="AT1317">
        <v>7.99</v>
      </c>
      <c r="AU1317" t="s">
        <v>61</v>
      </c>
      <c r="AV1317">
        <v>0</v>
      </c>
      <c r="AW1317">
        <v>2</v>
      </c>
      <c r="AX1317">
        <v>53554377</v>
      </c>
      <c r="AY1317">
        <v>1</v>
      </c>
      <c r="AZ1317">
        <v>0</v>
      </c>
      <c r="BA1317">
        <v>1203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Y1317*Source!I785</f>
        <v>22.971250000000001</v>
      </c>
      <c r="CY1317">
        <f>AB1317</f>
        <v>2.7</v>
      </c>
      <c r="CZ1317">
        <f>AF1317</f>
        <v>2.7</v>
      </c>
      <c r="DA1317">
        <f>AJ1317</f>
        <v>1</v>
      </c>
      <c r="DB1317">
        <f>ROUND((ROUND(AT1317*CZ1317,2)*ROUND((1.25*1.15),7)),2)</f>
        <v>31.01</v>
      </c>
      <c r="DC1317">
        <f>ROUND((ROUND(AT1317*AG1317,2)*ROUND((1.25*1.15),7)),2)</f>
        <v>0</v>
      </c>
    </row>
    <row r="1318" spans="1:107" x14ac:dyDescent="0.2">
      <c r="A1318">
        <f>ROW(Source!A785)</f>
        <v>785</v>
      </c>
      <c r="B1318">
        <v>53551706</v>
      </c>
      <c r="C1318">
        <v>53554366</v>
      </c>
      <c r="D1318">
        <v>29172710</v>
      </c>
      <c r="E1318">
        <v>1</v>
      </c>
      <c r="F1318">
        <v>1</v>
      </c>
      <c r="G1318">
        <v>1</v>
      </c>
      <c r="H1318">
        <v>2</v>
      </c>
      <c r="I1318" t="s">
        <v>1567</v>
      </c>
      <c r="J1318" t="s">
        <v>1568</v>
      </c>
      <c r="K1318" t="s">
        <v>1569</v>
      </c>
      <c r="L1318">
        <v>1368</v>
      </c>
      <c r="N1318">
        <v>1011</v>
      </c>
      <c r="O1318" t="s">
        <v>1494</v>
      </c>
      <c r="P1318" t="s">
        <v>1494</v>
      </c>
      <c r="Q1318">
        <v>1</v>
      </c>
      <c r="W1318">
        <v>0</v>
      </c>
      <c r="X1318">
        <v>315863809</v>
      </c>
      <c r="Y1318">
        <v>5.9225000000000003</v>
      </c>
      <c r="AA1318">
        <v>0</v>
      </c>
      <c r="AB1318">
        <v>46.56</v>
      </c>
      <c r="AC1318">
        <v>10.06</v>
      </c>
      <c r="AD1318">
        <v>0</v>
      </c>
      <c r="AE1318">
        <v>0</v>
      </c>
      <c r="AF1318">
        <v>46.56</v>
      </c>
      <c r="AG1318">
        <v>10.06</v>
      </c>
      <c r="AH1318">
        <v>0</v>
      </c>
      <c r="AI1318">
        <v>1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1</v>
      </c>
      <c r="AQ1318">
        <v>0</v>
      </c>
      <c r="AR1318">
        <v>0</v>
      </c>
      <c r="AS1318" t="s">
        <v>3</v>
      </c>
      <c r="AT1318">
        <v>4.12</v>
      </c>
      <c r="AU1318" t="s">
        <v>61</v>
      </c>
      <c r="AV1318">
        <v>0</v>
      </c>
      <c r="AW1318">
        <v>2</v>
      </c>
      <c r="AX1318">
        <v>53554378</v>
      </c>
      <c r="AY1318">
        <v>1</v>
      </c>
      <c r="AZ1318">
        <v>0</v>
      </c>
      <c r="BA1318">
        <v>1204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Y1318*Source!I785</f>
        <v>11.845000000000001</v>
      </c>
      <c r="CY1318">
        <f>AB1318</f>
        <v>46.56</v>
      </c>
      <c r="CZ1318">
        <f>AF1318</f>
        <v>46.56</v>
      </c>
      <c r="DA1318">
        <f>AJ1318</f>
        <v>1</v>
      </c>
      <c r="DB1318">
        <f>ROUND((ROUND(AT1318*CZ1318,2)*ROUND((1.25*1.15),7)),2)</f>
        <v>275.76</v>
      </c>
      <c r="DC1318">
        <f>ROUND((ROUND(AT1318*AG1318,2)*ROUND((1.25*1.15),7)),2)</f>
        <v>59.58</v>
      </c>
    </row>
    <row r="1319" spans="1:107" x14ac:dyDescent="0.2">
      <c r="A1319">
        <f>ROW(Source!A785)</f>
        <v>785</v>
      </c>
      <c r="B1319">
        <v>53551706</v>
      </c>
      <c r="C1319">
        <v>53554366</v>
      </c>
      <c r="D1319">
        <v>29174597</v>
      </c>
      <c r="E1319">
        <v>1</v>
      </c>
      <c r="F1319">
        <v>1</v>
      </c>
      <c r="G1319">
        <v>1</v>
      </c>
      <c r="H1319">
        <v>2</v>
      </c>
      <c r="I1319" t="s">
        <v>1899</v>
      </c>
      <c r="J1319" t="s">
        <v>1900</v>
      </c>
      <c r="K1319" t="s">
        <v>1901</v>
      </c>
      <c r="L1319">
        <v>1368</v>
      </c>
      <c r="N1319">
        <v>1011</v>
      </c>
      <c r="O1319" t="s">
        <v>1494</v>
      </c>
      <c r="P1319" t="s">
        <v>1494</v>
      </c>
      <c r="Q1319">
        <v>1</v>
      </c>
      <c r="W1319">
        <v>0</v>
      </c>
      <c r="X1319">
        <v>-538876171</v>
      </c>
      <c r="Y1319">
        <v>5.9225000000000003</v>
      </c>
      <c r="AA1319">
        <v>0</v>
      </c>
      <c r="AB1319">
        <v>2.41</v>
      </c>
      <c r="AC1319">
        <v>0</v>
      </c>
      <c r="AD1319">
        <v>0</v>
      </c>
      <c r="AE1319">
        <v>0</v>
      </c>
      <c r="AF1319">
        <v>2.41</v>
      </c>
      <c r="AG1319">
        <v>0</v>
      </c>
      <c r="AH1319">
        <v>0</v>
      </c>
      <c r="AI1319">
        <v>1</v>
      </c>
      <c r="AJ1319">
        <v>1</v>
      </c>
      <c r="AK1319">
        <v>1</v>
      </c>
      <c r="AL1319">
        <v>1</v>
      </c>
      <c r="AN1319">
        <v>0</v>
      </c>
      <c r="AO1319">
        <v>1</v>
      </c>
      <c r="AP1319">
        <v>1</v>
      </c>
      <c r="AQ1319">
        <v>0</v>
      </c>
      <c r="AR1319">
        <v>0</v>
      </c>
      <c r="AS1319" t="s">
        <v>3</v>
      </c>
      <c r="AT1319">
        <v>4.12</v>
      </c>
      <c r="AU1319" t="s">
        <v>61</v>
      </c>
      <c r="AV1319">
        <v>0</v>
      </c>
      <c r="AW1319">
        <v>2</v>
      </c>
      <c r="AX1319">
        <v>53554379</v>
      </c>
      <c r="AY1319">
        <v>1</v>
      </c>
      <c r="AZ1319">
        <v>0</v>
      </c>
      <c r="BA1319">
        <v>1205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Y1319*Source!I785</f>
        <v>11.845000000000001</v>
      </c>
      <c r="CY1319">
        <f>AB1319</f>
        <v>2.41</v>
      </c>
      <c r="CZ1319">
        <f>AF1319</f>
        <v>2.41</v>
      </c>
      <c r="DA1319">
        <f>AJ1319</f>
        <v>1</v>
      </c>
      <c r="DB1319">
        <f>ROUND((ROUND(AT1319*CZ1319,2)*ROUND((1.25*1.15),7)),2)</f>
        <v>14.27</v>
      </c>
      <c r="DC1319">
        <f>ROUND((ROUND(AT1319*AG1319,2)*ROUND((1.25*1.15),7)),2)</f>
        <v>0</v>
      </c>
    </row>
    <row r="1320" spans="1:107" x14ac:dyDescent="0.2">
      <c r="A1320">
        <f>ROW(Source!A785)</f>
        <v>785</v>
      </c>
      <c r="B1320">
        <v>53551706</v>
      </c>
      <c r="C1320">
        <v>53554366</v>
      </c>
      <c r="D1320">
        <v>29174913</v>
      </c>
      <c r="E1320">
        <v>1</v>
      </c>
      <c r="F1320">
        <v>1</v>
      </c>
      <c r="G1320">
        <v>1</v>
      </c>
      <c r="H1320">
        <v>2</v>
      </c>
      <c r="I1320" t="s">
        <v>1513</v>
      </c>
      <c r="J1320" t="s">
        <v>1514</v>
      </c>
      <c r="K1320" t="s">
        <v>1515</v>
      </c>
      <c r="L1320">
        <v>1368</v>
      </c>
      <c r="N1320">
        <v>1011</v>
      </c>
      <c r="O1320" t="s">
        <v>1494</v>
      </c>
      <c r="P1320" t="s">
        <v>1494</v>
      </c>
      <c r="Q1320">
        <v>1</v>
      </c>
      <c r="W1320">
        <v>0</v>
      </c>
      <c r="X1320">
        <v>1230759911</v>
      </c>
      <c r="Y1320">
        <v>0.14374999999999999</v>
      </c>
      <c r="AA1320">
        <v>0</v>
      </c>
      <c r="AB1320">
        <v>87.17</v>
      </c>
      <c r="AC1320">
        <v>11.6</v>
      </c>
      <c r="AD1320">
        <v>0</v>
      </c>
      <c r="AE1320">
        <v>0</v>
      </c>
      <c r="AF1320">
        <v>87.17</v>
      </c>
      <c r="AG1320">
        <v>11.6</v>
      </c>
      <c r="AH1320">
        <v>0</v>
      </c>
      <c r="AI1320">
        <v>1</v>
      </c>
      <c r="AJ1320">
        <v>1</v>
      </c>
      <c r="AK1320">
        <v>1</v>
      </c>
      <c r="AL1320">
        <v>1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0.1</v>
      </c>
      <c r="AU1320" t="s">
        <v>61</v>
      </c>
      <c r="AV1320">
        <v>0</v>
      </c>
      <c r="AW1320">
        <v>2</v>
      </c>
      <c r="AX1320">
        <v>53554380</v>
      </c>
      <c r="AY1320">
        <v>1</v>
      </c>
      <c r="AZ1320">
        <v>0</v>
      </c>
      <c r="BA1320">
        <v>1206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Y1320*Source!I785</f>
        <v>0.28749999999999998</v>
      </c>
      <c r="CY1320">
        <f>AB1320</f>
        <v>87.17</v>
      </c>
      <c r="CZ1320">
        <f>AF1320</f>
        <v>87.17</v>
      </c>
      <c r="DA1320">
        <f>AJ1320</f>
        <v>1</v>
      </c>
      <c r="DB1320">
        <f>ROUND((ROUND(AT1320*CZ1320,2)*ROUND((1.25*1.15),7)),2)</f>
        <v>12.54</v>
      </c>
      <c r="DC1320">
        <f>ROUND((ROUND(AT1320*AG1320,2)*ROUND((1.25*1.15),7)),2)</f>
        <v>1.67</v>
      </c>
    </row>
    <row r="1321" spans="1:107" x14ac:dyDescent="0.2">
      <c r="A1321">
        <f>ROW(Source!A785)</f>
        <v>785</v>
      </c>
      <c r="B1321">
        <v>53551706</v>
      </c>
      <c r="C1321">
        <v>53554366</v>
      </c>
      <c r="D1321">
        <v>29111261</v>
      </c>
      <c r="E1321">
        <v>1</v>
      </c>
      <c r="F1321">
        <v>1</v>
      </c>
      <c r="G1321">
        <v>1</v>
      </c>
      <c r="H1321">
        <v>3</v>
      </c>
      <c r="I1321" t="s">
        <v>845</v>
      </c>
      <c r="J1321" t="s">
        <v>847</v>
      </c>
      <c r="K1321" t="s">
        <v>846</v>
      </c>
      <c r="L1321">
        <v>1346</v>
      </c>
      <c r="N1321">
        <v>1009</v>
      </c>
      <c r="O1321" t="s">
        <v>143</v>
      </c>
      <c r="P1321" t="s">
        <v>143</v>
      </c>
      <c r="Q1321">
        <v>1</v>
      </c>
      <c r="W1321">
        <v>1</v>
      </c>
      <c r="X1321">
        <v>-1839360142</v>
      </c>
      <c r="Y1321">
        <v>-13.4</v>
      </c>
      <c r="AA1321">
        <v>74.59</v>
      </c>
      <c r="AB1321">
        <v>0</v>
      </c>
      <c r="AC1321">
        <v>0</v>
      </c>
      <c r="AD1321">
        <v>0</v>
      </c>
      <c r="AE1321">
        <v>74.59</v>
      </c>
      <c r="AF1321">
        <v>0</v>
      </c>
      <c r="AG1321">
        <v>0</v>
      </c>
      <c r="AH1321">
        <v>0</v>
      </c>
      <c r="AI1321">
        <v>1</v>
      </c>
      <c r="AJ1321">
        <v>1</v>
      </c>
      <c r="AK1321">
        <v>1</v>
      </c>
      <c r="AL1321">
        <v>1</v>
      </c>
      <c r="AN1321">
        <v>0</v>
      </c>
      <c r="AO1321">
        <v>1</v>
      </c>
      <c r="AP1321">
        <v>0</v>
      </c>
      <c r="AQ1321">
        <v>0</v>
      </c>
      <c r="AR1321">
        <v>0</v>
      </c>
      <c r="AS1321" t="s">
        <v>3</v>
      </c>
      <c r="AT1321">
        <v>-13.4</v>
      </c>
      <c r="AU1321" t="s">
        <v>3</v>
      </c>
      <c r="AV1321">
        <v>0</v>
      </c>
      <c r="AW1321">
        <v>2</v>
      </c>
      <c r="AX1321">
        <v>53554381</v>
      </c>
      <c r="AY1321">
        <v>1</v>
      </c>
      <c r="AZ1321">
        <v>6144</v>
      </c>
      <c r="BA1321">
        <v>1207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Y1321*Source!I785</f>
        <v>-26.8</v>
      </c>
      <c r="CY1321">
        <f>AA1321</f>
        <v>74.59</v>
      </c>
      <c r="CZ1321">
        <f>AE1321</f>
        <v>74.59</v>
      </c>
      <c r="DA1321">
        <f>AI1321</f>
        <v>1</v>
      </c>
      <c r="DB1321">
        <f>ROUND(ROUND(AT1321*CZ1321,2),2)</f>
        <v>-999.51</v>
      </c>
      <c r="DC1321">
        <f>ROUND(ROUND(AT1321*AG1321,2),2)</f>
        <v>0</v>
      </c>
    </row>
    <row r="1322" spans="1:107" x14ac:dyDescent="0.2">
      <c r="A1322">
        <f>ROW(Source!A785)</f>
        <v>785</v>
      </c>
      <c r="B1322">
        <v>53551706</v>
      </c>
      <c r="C1322">
        <v>53554366</v>
      </c>
      <c r="D1322">
        <v>38248671</v>
      </c>
      <c r="E1322">
        <v>1</v>
      </c>
      <c r="F1322">
        <v>1</v>
      </c>
      <c r="G1322">
        <v>1</v>
      </c>
      <c r="H1322">
        <v>3</v>
      </c>
      <c r="I1322" t="s">
        <v>849</v>
      </c>
      <c r="J1322" t="s">
        <v>851</v>
      </c>
      <c r="K1322" t="s">
        <v>850</v>
      </c>
      <c r="L1322">
        <v>1354</v>
      </c>
      <c r="N1322">
        <v>1010</v>
      </c>
      <c r="O1322" t="s">
        <v>160</v>
      </c>
      <c r="P1322" t="s">
        <v>160</v>
      </c>
      <c r="Q1322">
        <v>1</v>
      </c>
      <c r="W1322">
        <v>0</v>
      </c>
      <c r="X1322">
        <v>-805328539</v>
      </c>
      <c r="Y1322">
        <v>200</v>
      </c>
      <c r="AA1322">
        <v>72.8</v>
      </c>
      <c r="AB1322">
        <v>0</v>
      </c>
      <c r="AC1322">
        <v>0</v>
      </c>
      <c r="AD1322">
        <v>0</v>
      </c>
      <c r="AE1322">
        <v>72.8</v>
      </c>
      <c r="AF1322">
        <v>0</v>
      </c>
      <c r="AG1322">
        <v>0</v>
      </c>
      <c r="AH1322">
        <v>0</v>
      </c>
      <c r="AI1322">
        <v>1</v>
      </c>
      <c r="AJ1322">
        <v>1</v>
      </c>
      <c r="AK1322">
        <v>1</v>
      </c>
      <c r="AL1322">
        <v>1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 t="s">
        <v>3</v>
      </c>
      <c r="AT1322">
        <v>200</v>
      </c>
      <c r="AU1322" t="s">
        <v>3</v>
      </c>
      <c r="AV1322">
        <v>0</v>
      </c>
      <c r="AW1322">
        <v>1</v>
      </c>
      <c r="AX1322">
        <v>-1</v>
      </c>
      <c r="AY1322">
        <v>0</v>
      </c>
      <c r="AZ1322">
        <v>0</v>
      </c>
      <c r="BA1322" t="s">
        <v>3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Y1322*Source!I785</f>
        <v>400</v>
      </c>
      <c r="CY1322">
        <f>AA1322</f>
        <v>72.8</v>
      </c>
      <c r="CZ1322">
        <f>AE1322</f>
        <v>72.8</v>
      </c>
      <c r="DA1322">
        <f>AI1322</f>
        <v>1</v>
      </c>
      <c r="DB1322">
        <f>ROUND(ROUND(AT1322*CZ1322,2),2)</f>
        <v>14560</v>
      </c>
      <c r="DC1322">
        <f>ROUND(ROUND(AT1322*AG1322,2),2)</f>
        <v>0</v>
      </c>
    </row>
    <row r="1323" spans="1:107" x14ac:dyDescent="0.2">
      <c r="A1323">
        <f>ROW(Source!A786)</f>
        <v>786</v>
      </c>
      <c r="B1323">
        <v>53551707</v>
      </c>
      <c r="C1323">
        <v>53554366</v>
      </c>
      <c r="D1323">
        <v>18409850</v>
      </c>
      <c r="E1323">
        <v>1</v>
      </c>
      <c r="F1323">
        <v>1</v>
      </c>
      <c r="G1323">
        <v>1</v>
      </c>
      <c r="H1323">
        <v>1</v>
      </c>
      <c r="I1323" t="s">
        <v>1676</v>
      </c>
      <c r="J1323" t="s">
        <v>3</v>
      </c>
      <c r="K1323" t="s">
        <v>1677</v>
      </c>
      <c r="L1323">
        <v>1369</v>
      </c>
      <c r="N1323">
        <v>1013</v>
      </c>
      <c r="O1323" t="s">
        <v>1486</v>
      </c>
      <c r="P1323" t="s">
        <v>1486</v>
      </c>
      <c r="Q1323">
        <v>1</v>
      </c>
      <c r="W1323">
        <v>0</v>
      </c>
      <c r="X1323">
        <v>855544366</v>
      </c>
      <c r="Y1323">
        <v>23.474374999999995</v>
      </c>
      <c r="AA1323">
        <v>0</v>
      </c>
      <c r="AB1323">
        <v>0</v>
      </c>
      <c r="AC1323">
        <v>0</v>
      </c>
      <c r="AD1323">
        <v>319.63</v>
      </c>
      <c r="AE1323">
        <v>0</v>
      </c>
      <c r="AF1323">
        <v>0</v>
      </c>
      <c r="AG1323">
        <v>0</v>
      </c>
      <c r="AH1323">
        <v>319.63</v>
      </c>
      <c r="AI1323">
        <v>1</v>
      </c>
      <c r="AJ1323">
        <v>1</v>
      </c>
      <c r="AK1323">
        <v>1</v>
      </c>
      <c r="AL1323">
        <v>1</v>
      </c>
      <c r="AN1323">
        <v>0</v>
      </c>
      <c r="AO1323">
        <v>1</v>
      </c>
      <c r="AP1323">
        <v>1</v>
      </c>
      <c r="AQ1323">
        <v>0</v>
      </c>
      <c r="AR1323">
        <v>0</v>
      </c>
      <c r="AS1323" t="s">
        <v>3</v>
      </c>
      <c r="AT1323">
        <v>17.75</v>
      </c>
      <c r="AU1323" t="s">
        <v>62</v>
      </c>
      <c r="AV1323">
        <v>1</v>
      </c>
      <c r="AW1323">
        <v>2</v>
      </c>
      <c r="AX1323">
        <v>53554375</v>
      </c>
      <c r="AY1323">
        <v>2</v>
      </c>
      <c r="AZ1323">
        <v>131072</v>
      </c>
      <c r="BA1323">
        <v>1208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Y1323*Source!I786</f>
        <v>46.94874999999999</v>
      </c>
      <c r="CY1323">
        <f>AD1323</f>
        <v>319.63</v>
      </c>
      <c r="CZ1323">
        <f>AH1323</f>
        <v>319.63</v>
      </c>
      <c r="DA1323">
        <f>AL1323</f>
        <v>1</v>
      </c>
      <c r="DB1323">
        <f>ROUND((ROUND(AT1323*CZ1323,2)*ROUND((1.15*1.15),7)),2)</f>
        <v>7503.11</v>
      </c>
      <c r="DC1323">
        <f>ROUND((ROUND(AT1323*AG1323,2)*ROUND((1.15*1.15),7)),2)</f>
        <v>0</v>
      </c>
    </row>
    <row r="1324" spans="1:107" x14ac:dyDescent="0.2">
      <c r="A1324">
        <f>ROW(Source!A786)</f>
        <v>786</v>
      </c>
      <c r="B1324">
        <v>53551707</v>
      </c>
      <c r="C1324">
        <v>53554366</v>
      </c>
      <c r="D1324">
        <v>121548</v>
      </c>
      <c r="E1324">
        <v>1</v>
      </c>
      <c r="F1324">
        <v>1</v>
      </c>
      <c r="G1324">
        <v>1</v>
      </c>
      <c r="H1324">
        <v>1</v>
      </c>
      <c r="I1324" t="s">
        <v>31</v>
      </c>
      <c r="J1324" t="s">
        <v>3</v>
      </c>
      <c r="K1324" t="s">
        <v>1489</v>
      </c>
      <c r="L1324">
        <v>608254</v>
      </c>
      <c r="N1324">
        <v>1013</v>
      </c>
      <c r="O1324" t="s">
        <v>1490</v>
      </c>
      <c r="P1324" t="s">
        <v>1490</v>
      </c>
      <c r="Q1324">
        <v>1</v>
      </c>
      <c r="W1324">
        <v>0</v>
      </c>
      <c r="X1324">
        <v>-185737400</v>
      </c>
      <c r="Y1324">
        <v>5.9225000000000003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1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1</v>
      </c>
      <c r="AQ1324">
        <v>0</v>
      </c>
      <c r="AR1324">
        <v>0</v>
      </c>
      <c r="AS1324" t="s">
        <v>3</v>
      </c>
      <c r="AT1324">
        <v>4.12</v>
      </c>
      <c r="AU1324" t="s">
        <v>61</v>
      </c>
      <c r="AV1324">
        <v>2</v>
      </c>
      <c r="AW1324">
        <v>2</v>
      </c>
      <c r="AX1324">
        <v>53554376</v>
      </c>
      <c r="AY1324">
        <v>1</v>
      </c>
      <c r="AZ1324">
        <v>0</v>
      </c>
      <c r="BA1324">
        <v>1209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Y1324*Source!I786</f>
        <v>11.845000000000001</v>
      </c>
      <c r="CY1324">
        <f>AD1324</f>
        <v>0</v>
      </c>
      <c r="CZ1324">
        <f>AH1324</f>
        <v>0</v>
      </c>
      <c r="DA1324">
        <f>AL1324</f>
        <v>1</v>
      </c>
      <c r="DB1324">
        <f>ROUND((ROUND(AT1324*CZ1324,2)*ROUND((1.25*1.15),7)),2)</f>
        <v>0</v>
      </c>
      <c r="DC1324">
        <f>ROUND((ROUND(AT1324*AG1324,2)*ROUND((1.25*1.15),7)),2)</f>
        <v>0</v>
      </c>
    </row>
    <row r="1325" spans="1:107" x14ac:dyDescent="0.2">
      <c r="A1325">
        <f>ROW(Source!A786)</f>
        <v>786</v>
      </c>
      <c r="B1325">
        <v>53551707</v>
      </c>
      <c r="C1325">
        <v>53554366</v>
      </c>
      <c r="D1325">
        <v>29172629</v>
      </c>
      <c r="E1325">
        <v>1</v>
      </c>
      <c r="F1325">
        <v>1</v>
      </c>
      <c r="G1325">
        <v>1</v>
      </c>
      <c r="H1325">
        <v>2</v>
      </c>
      <c r="I1325" t="s">
        <v>1896</v>
      </c>
      <c r="J1325" t="s">
        <v>1897</v>
      </c>
      <c r="K1325" t="s">
        <v>1898</v>
      </c>
      <c r="L1325">
        <v>1368</v>
      </c>
      <c r="N1325">
        <v>1011</v>
      </c>
      <c r="O1325" t="s">
        <v>1494</v>
      </c>
      <c r="P1325" t="s">
        <v>1494</v>
      </c>
      <c r="Q1325">
        <v>1</v>
      </c>
      <c r="W1325">
        <v>0</v>
      </c>
      <c r="X1325">
        <v>-1349786022</v>
      </c>
      <c r="Y1325">
        <v>11.485625000000001</v>
      </c>
      <c r="AA1325">
        <v>0</v>
      </c>
      <c r="AB1325">
        <v>2.7</v>
      </c>
      <c r="AC1325">
        <v>0</v>
      </c>
      <c r="AD1325">
        <v>0</v>
      </c>
      <c r="AE1325">
        <v>0</v>
      </c>
      <c r="AF1325">
        <v>2.7</v>
      </c>
      <c r="AG1325">
        <v>0</v>
      </c>
      <c r="AH1325">
        <v>0</v>
      </c>
      <c r="AI1325">
        <v>1</v>
      </c>
      <c r="AJ1325">
        <v>1</v>
      </c>
      <c r="AK1325">
        <v>1</v>
      </c>
      <c r="AL1325">
        <v>1</v>
      </c>
      <c r="AN1325">
        <v>0</v>
      </c>
      <c r="AO1325">
        <v>1</v>
      </c>
      <c r="AP1325">
        <v>1</v>
      </c>
      <c r="AQ1325">
        <v>0</v>
      </c>
      <c r="AR1325">
        <v>0</v>
      </c>
      <c r="AS1325" t="s">
        <v>3</v>
      </c>
      <c r="AT1325">
        <v>7.99</v>
      </c>
      <c r="AU1325" t="s">
        <v>61</v>
      </c>
      <c r="AV1325">
        <v>0</v>
      </c>
      <c r="AW1325">
        <v>2</v>
      </c>
      <c r="AX1325">
        <v>53554377</v>
      </c>
      <c r="AY1325">
        <v>1</v>
      </c>
      <c r="AZ1325">
        <v>0</v>
      </c>
      <c r="BA1325">
        <v>1210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Y1325*Source!I786</f>
        <v>22.971250000000001</v>
      </c>
      <c r="CY1325">
        <f>AB1325</f>
        <v>2.7</v>
      </c>
      <c r="CZ1325">
        <f>AF1325</f>
        <v>2.7</v>
      </c>
      <c r="DA1325">
        <f>AJ1325</f>
        <v>1</v>
      </c>
      <c r="DB1325">
        <f>ROUND((ROUND(AT1325*CZ1325,2)*ROUND((1.25*1.15),7)),2)</f>
        <v>31.01</v>
      </c>
      <c r="DC1325">
        <f>ROUND((ROUND(AT1325*AG1325,2)*ROUND((1.25*1.15),7)),2)</f>
        <v>0</v>
      </c>
    </row>
    <row r="1326" spans="1:107" x14ac:dyDescent="0.2">
      <c r="A1326">
        <f>ROW(Source!A786)</f>
        <v>786</v>
      </c>
      <c r="B1326">
        <v>53551707</v>
      </c>
      <c r="C1326">
        <v>53554366</v>
      </c>
      <c r="D1326">
        <v>29172710</v>
      </c>
      <c r="E1326">
        <v>1</v>
      </c>
      <c r="F1326">
        <v>1</v>
      </c>
      <c r="G1326">
        <v>1</v>
      </c>
      <c r="H1326">
        <v>2</v>
      </c>
      <c r="I1326" t="s">
        <v>1567</v>
      </c>
      <c r="J1326" t="s">
        <v>1568</v>
      </c>
      <c r="K1326" t="s">
        <v>1569</v>
      </c>
      <c r="L1326">
        <v>1368</v>
      </c>
      <c r="N1326">
        <v>1011</v>
      </c>
      <c r="O1326" t="s">
        <v>1494</v>
      </c>
      <c r="P1326" t="s">
        <v>1494</v>
      </c>
      <c r="Q1326">
        <v>1</v>
      </c>
      <c r="W1326">
        <v>0</v>
      </c>
      <c r="X1326">
        <v>315863809</v>
      </c>
      <c r="Y1326">
        <v>5.9225000000000003</v>
      </c>
      <c r="AA1326">
        <v>0</v>
      </c>
      <c r="AB1326">
        <v>46.56</v>
      </c>
      <c r="AC1326">
        <v>10.06</v>
      </c>
      <c r="AD1326">
        <v>0</v>
      </c>
      <c r="AE1326">
        <v>0</v>
      </c>
      <c r="AF1326">
        <v>46.56</v>
      </c>
      <c r="AG1326">
        <v>10.06</v>
      </c>
      <c r="AH1326">
        <v>0</v>
      </c>
      <c r="AI1326">
        <v>1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1</v>
      </c>
      <c r="AQ1326">
        <v>0</v>
      </c>
      <c r="AR1326">
        <v>0</v>
      </c>
      <c r="AS1326" t="s">
        <v>3</v>
      </c>
      <c r="AT1326">
        <v>4.12</v>
      </c>
      <c r="AU1326" t="s">
        <v>61</v>
      </c>
      <c r="AV1326">
        <v>0</v>
      </c>
      <c r="AW1326">
        <v>2</v>
      </c>
      <c r="AX1326">
        <v>53554378</v>
      </c>
      <c r="AY1326">
        <v>1</v>
      </c>
      <c r="AZ1326">
        <v>0</v>
      </c>
      <c r="BA1326">
        <v>1211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Y1326*Source!I786</f>
        <v>11.845000000000001</v>
      </c>
      <c r="CY1326">
        <f>AB1326</f>
        <v>46.56</v>
      </c>
      <c r="CZ1326">
        <f>AF1326</f>
        <v>46.56</v>
      </c>
      <c r="DA1326">
        <f>AJ1326</f>
        <v>1</v>
      </c>
      <c r="DB1326">
        <f>ROUND((ROUND(AT1326*CZ1326,2)*ROUND((1.25*1.15),7)),2)</f>
        <v>275.76</v>
      </c>
      <c r="DC1326">
        <f>ROUND((ROUND(AT1326*AG1326,2)*ROUND((1.25*1.15),7)),2)</f>
        <v>59.58</v>
      </c>
    </row>
    <row r="1327" spans="1:107" x14ac:dyDescent="0.2">
      <c r="A1327">
        <f>ROW(Source!A786)</f>
        <v>786</v>
      </c>
      <c r="B1327">
        <v>53551707</v>
      </c>
      <c r="C1327">
        <v>53554366</v>
      </c>
      <c r="D1327">
        <v>29174597</v>
      </c>
      <c r="E1327">
        <v>1</v>
      </c>
      <c r="F1327">
        <v>1</v>
      </c>
      <c r="G1327">
        <v>1</v>
      </c>
      <c r="H1327">
        <v>2</v>
      </c>
      <c r="I1327" t="s">
        <v>1899</v>
      </c>
      <c r="J1327" t="s">
        <v>1900</v>
      </c>
      <c r="K1327" t="s">
        <v>1901</v>
      </c>
      <c r="L1327">
        <v>1368</v>
      </c>
      <c r="N1327">
        <v>1011</v>
      </c>
      <c r="O1327" t="s">
        <v>1494</v>
      </c>
      <c r="P1327" t="s">
        <v>1494</v>
      </c>
      <c r="Q1327">
        <v>1</v>
      </c>
      <c r="W1327">
        <v>0</v>
      </c>
      <c r="X1327">
        <v>-538876171</v>
      </c>
      <c r="Y1327">
        <v>5.9225000000000003</v>
      </c>
      <c r="AA1327">
        <v>0</v>
      </c>
      <c r="AB1327">
        <v>2.41</v>
      </c>
      <c r="AC1327">
        <v>0</v>
      </c>
      <c r="AD1327">
        <v>0</v>
      </c>
      <c r="AE1327">
        <v>0</v>
      </c>
      <c r="AF1327">
        <v>2.41</v>
      </c>
      <c r="AG1327">
        <v>0</v>
      </c>
      <c r="AH1327">
        <v>0</v>
      </c>
      <c r="AI1327">
        <v>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1</v>
      </c>
      <c r="AQ1327">
        <v>0</v>
      </c>
      <c r="AR1327">
        <v>0</v>
      </c>
      <c r="AS1327" t="s">
        <v>3</v>
      </c>
      <c r="AT1327">
        <v>4.12</v>
      </c>
      <c r="AU1327" t="s">
        <v>61</v>
      </c>
      <c r="AV1327">
        <v>0</v>
      </c>
      <c r="AW1327">
        <v>2</v>
      </c>
      <c r="AX1327">
        <v>53554379</v>
      </c>
      <c r="AY1327">
        <v>1</v>
      </c>
      <c r="AZ1327">
        <v>0</v>
      </c>
      <c r="BA1327">
        <v>1212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Y1327*Source!I786</f>
        <v>11.845000000000001</v>
      </c>
      <c r="CY1327">
        <f>AB1327</f>
        <v>2.41</v>
      </c>
      <c r="CZ1327">
        <f>AF1327</f>
        <v>2.41</v>
      </c>
      <c r="DA1327">
        <f>AJ1327</f>
        <v>1</v>
      </c>
      <c r="DB1327">
        <f>ROUND((ROUND(AT1327*CZ1327,2)*ROUND((1.25*1.15),7)),2)</f>
        <v>14.27</v>
      </c>
      <c r="DC1327">
        <f>ROUND((ROUND(AT1327*AG1327,2)*ROUND((1.25*1.15),7)),2)</f>
        <v>0</v>
      </c>
    </row>
    <row r="1328" spans="1:107" x14ac:dyDescent="0.2">
      <c r="A1328">
        <f>ROW(Source!A786)</f>
        <v>786</v>
      </c>
      <c r="B1328">
        <v>53551707</v>
      </c>
      <c r="C1328">
        <v>53554366</v>
      </c>
      <c r="D1328">
        <v>29174913</v>
      </c>
      <c r="E1328">
        <v>1</v>
      </c>
      <c r="F1328">
        <v>1</v>
      </c>
      <c r="G1328">
        <v>1</v>
      </c>
      <c r="H1328">
        <v>2</v>
      </c>
      <c r="I1328" t="s">
        <v>1513</v>
      </c>
      <c r="J1328" t="s">
        <v>1514</v>
      </c>
      <c r="K1328" t="s">
        <v>1515</v>
      </c>
      <c r="L1328">
        <v>1368</v>
      </c>
      <c r="N1328">
        <v>1011</v>
      </c>
      <c r="O1328" t="s">
        <v>1494</v>
      </c>
      <c r="P1328" t="s">
        <v>1494</v>
      </c>
      <c r="Q1328">
        <v>1</v>
      </c>
      <c r="W1328">
        <v>0</v>
      </c>
      <c r="X1328">
        <v>1230759911</v>
      </c>
      <c r="Y1328">
        <v>0.14374999999999999</v>
      </c>
      <c r="AA1328">
        <v>0</v>
      </c>
      <c r="AB1328">
        <v>87.17</v>
      </c>
      <c r="AC1328">
        <v>11.6</v>
      </c>
      <c r="AD1328">
        <v>0</v>
      </c>
      <c r="AE1328">
        <v>0</v>
      </c>
      <c r="AF1328">
        <v>87.17</v>
      </c>
      <c r="AG1328">
        <v>11.6</v>
      </c>
      <c r="AH1328">
        <v>0</v>
      </c>
      <c r="AI1328">
        <v>1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1</v>
      </c>
      <c r="AQ1328">
        <v>0</v>
      </c>
      <c r="AR1328">
        <v>0</v>
      </c>
      <c r="AS1328" t="s">
        <v>3</v>
      </c>
      <c r="AT1328">
        <v>0.1</v>
      </c>
      <c r="AU1328" t="s">
        <v>61</v>
      </c>
      <c r="AV1328">
        <v>0</v>
      </c>
      <c r="AW1328">
        <v>2</v>
      </c>
      <c r="AX1328">
        <v>53554380</v>
      </c>
      <c r="AY1328">
        <v>1</v>
      </c>
      <c r="AZ1328">
        <v>0</v>
      </c>
      <c r="BA1328">
        <v>1213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Y1328*Source!I786</f>
        <v>0.28749999999999998</v>
      </c>
      <c r="CY1328">
        <f>AB1328</f>
        <v>87.17</v>
      </c>
      <c r="CZ1328">
        <f>AF1328</f>
        <v>87.17</v>
      </c>
      <c r="DA1328">
        <f>AJ1328</f>
        <v>1</v>
      </c>
      <c r="DB1328">
        <f>ROUND((ROUND(AT1328*CZ1328,2)*ROUND((1.25*1.15),7)),2)</f>
        <v>12.54</v>
      </c>
      <c r="DC1328">
        <f>ROUND((ROUND(AT1328*AG1328,2)*ROUND((1.25*1.15),7)),2)</f>
        <v>1.67</v>
      </c>
    </row>
    <row r="1329" spans="1:107" x14ac:dyDescent="0.2">
      <c r="A1329">
        <f>ROW(Source!A786)</f>
        <v>786</v>
      </c>
      <c r="B1329">
        <v>53551707</v>
      </c>
      <c r="C1329">
        <v>53554366</v>
      </c>
      <c r="D1329">
        <v>29111261</v>
      </c>
      <c r="E1329">
        <v>1</v>
      </c>
      <c r="F1329">
        <v>1</v>
      </c>
      <c r="G1329">
        <v>1</v>
      </c>
      <c r="H1329">
        <v>3</v>
      </c>
      <c r="I1329" t="s">
        <v>845</v>
      </c>
      <c r="J1329" t="s">
        <v>847</v>
      </c>
      <c r="K1329" t="s">
        <v>846</v>
      </c>
      <c r="L1329">
        <v>1346</v>
      </c>
      <c r="N1329">
        <v>1009</v>
      </c>
      <c r="O1329" t="s">
        <v>143</v>
      </c>
      <c r="P1329" t="s">
        <v>143</v>
      </c>
      <c r="Q1329">
        <v>1</v>
      </c>
      <c r="W1329">
        <v>1</v>
      </c>
      <c r="X1329">
        <v>-1839360142</v>
      </c>
      <c r="Y1329">
        <v>-13.4</v>
      </c>
      <c r="AA1329">
        <v>239.43</v>
      </c>
      <c r="AB1329">
        <v>0</v>
      </c>
      <c r="AC1329">
        <v>0</v>
      </c>
      <c r="AD1329">
        <v>0</v>
      </c>
      <c r="AE1329">
        <v>74.59</v>
      </c>
      <c r="AF1329">
        <v>0</v>
      </c>
      <c r="AG1329">
        <v>0</v>
      </c>
      <c r="AH1329">
        <v>0</v>
      </c>
      <c r="AI1329">
        <v>3.21</v>
      </c>
      <c r="AJ1329">
        <v>1</v>
      </c>
      <c r="AK1329">
        <v>1</v>
      </c>
      <c r="AL1329">
        <v>1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 t="s">
        <v>3</v>
      </c>
      <c r="AT1329">
        <v>-13.4</v>
      </c>
      <c r="AU1329" t="s">
        <v>3</v>
      </c>
      <c r="AV1329">
        <v>0</v>
      </c>
      <c r="AW1329">
        <v>2</v>
      </c>
      <c r="AX1329">
        <v>53554381</v>
      </c>
      <c r="AY1329">
        <v>1</v>
      </c>
      <c r="AZ1329">
        <v>6144</v>
      </c>
      <c r="BA1329">
        <v>1214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Y1329*Source!I786</f>
        <v>-26.8</v>
      </c>
      <c r="CY1329">
        <f>AA1329</f>
        <v>239.43</v>
      </c>
      <c r="CZ1329">
        <f>AE1329</f>
        <v>74.59</v>
      </c>
      <c r="DA1329">
        <f>AI1329</f>
        <v>3.21</v>
      </c>
      <c r="DB1329">
        <f>ROUND(ROUND(AT1329*CZ1329,2),2)</f>
        <v>-999.51</v>
      </c>
      <c r="DC1329">
        <f>ROUND(ROUND(AT1329*AG1329,2),2)</f>
        <v>0</v>
      </c>
    </row>
    <row r="1330" spans="1:107" x14ac:dyDescent="0.2">
      <c r="A1330">
        <f>ROW(Source!A786)</f>
        <v>786</v>
      </c>
      <c r="B1330">
        <v>53551707</v>
      </c>
      <c r="C1330">
        <v>53554366</v>
      </c>
      <c r="D1330">
        <v>38248671</v>
      </c>
      <c r="E1330">
        <v>1</v>
      </c>
      <c r="F1330">
        <v>1</v>
      </c>
      <c r="G1330">
        <v>1</v>
      </c>
      <c r="H1330">
        <v>3</v>
      </c>
      <c r="I1330" t="s">
        <v>849</v>
      </c>
      <c r="J1330" t="s">
        <v>851</v>
      </c>
      <c r="K1330" t="s">
        <v>850</v>
      </c>
      <c r="L1330">
        <v>1354</v>
      </c>
      <c r="N1330">
        <v>1010</v>
      </c>
      <c r="O1330" t="s">
        <v>160</v>
      </c>
      <c r="P1330" t="s">
        <v>160</v>
      </c>
      <c r="Q1330">
        <v>1</v>
      </c>
      <c r="W1330">
        <v>0</v>
      </c>
      <c r="X1330">
        <v>-805328539</v>
      </c>
      <c r="Y1330">
        <v>200</v>
      </c>
      <c r="AA1330">
        <v>184.91</v>
      </c>
      <c r="AB1330">
        <v>0</v>
      </c>
      <c r="AC1330">
        <v>0</v>
      </c>
      <c r="AD1330">
        <v>0</v>
      </c>
      <c r="AE1330">
        <v>72.8</v>
      </c>
      <c r="AF1330">
        <v>0</v>
      </c>
      <c r="AG1330">
        <v>0</v>
      </c>
      <c r="AH1330">
        <v>0</v>
      </c>
      <c r="AI1330">
        <v>2.54</v>
      </c>
      <c r="AJ1330">
        <v>1</v>
      </c>
      <c r="AK1330">
        <v>1</v>
      </c>
      <c r="AL1330">
        <v>1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 t="s">
        <v>3</v>
      </c>
      <c r="AT1330">
        <v>200</v>
      </c>
      <c r="AU1330" t="s">
        <v>3</v>
      </c>
      <c r="AV1330">
        <v>0</v>
      </c>
      <c r="AW1330">
        <v>1</v>
      </c>
      <c r="AX1330">
        <v>-1</v>
      </c>
      <c r="AY1330">
        <v>0</v>
      </c>
      <c r="AZ1330">
        <v>0</v>
      </c>
      <c r="BA1330" t="s">
        <v>3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Y1330*Source!I786</f>
        <v>400</v>
      </c>
      <c r="CY1330">
        <f>AA1330</f>
        <v>184.91</v>
      </c>
      <c r="CZ1330">
        <f>AE1330</f>
        <v>72.8</v>
      </c>
      <c r="DA1330">
        <f>AI1330</f>
        <v>2.54</v>
      </c>
      <c r="DB1330">
        <f>ROUND(ROUND(AT1330*CZ1330,2),2)</f>
        <v>14560</v>
      </c>
      <c r="DC1330">
        <f>ROUND(ROUND(AT1330*AG1330,2),2)</f>
        <v>0</v>
      </c>
    </row>
    <row r="1331" spans="1:107" x14ac:dyDescent="0.2">
      <c r="A1331">
        <f>ROW(Source!A826)</f>
        <v>826</v>
      </c>
      <c r="B1331">
        <v>53551706</v>
      </c>
      <c r="C1331">
        <v>53554384</v>
      </c>
      <c r="D1331">
        <v>18406785</v>
      </c>
      <c r="E1331">
        <v>1</v>
      </c>
      <c r="F1331">
        <v>1</v>
      </c>
      <c r="G1331">
        <v>1</v>
      </c>
      <c r="H1331">
        <v>1</v>
      </c>
      <c r="I1331" t="s">
        <v>1621</v>
      </c>
      <c r="J1331" t="s">
        <v>3</v>
      </c>
      <c r="K1331" t="s">
        <v>1622</v>
      </c>
      <c r="L1331">
        <v>1369</v>
      </c>
      <c r="N1331">
        <v>1013</v>
      </c>
      <c r="O1331" t="s">
        <v>1486</v>
      </c>
      <c r="P1331" t="s">
        <v>1486</v>
      </c>
      <c r="Q1331">
        <v>1</v>
      </c>
      <c r="W1331">
        <v>0</v>
      </c>
      <c r="X1331">
        <v>645971194</v>
      </c>
      <c r="Y1331">
        <v>143.88800000000001</v>
      </c>
      <c r="AA1331">
        <v>0</v>
      </c>
      <c r="AB1331">
        <v>0</v>
      </c>
      <c r="AC1331">
        <v>0</v>
      </c>
      <c r="AD1331">
        <v>312.23</v>
      </c>
      <c r="AE1331">
        <v>0</v>
      </c>
      <c r="AF1331">
        <v>0</v>
      </c>
      <c r="AG1331">
        <v>0</v>
      </c>
      <c r="AH1331">
        <v>312.23</v>
      </c>
      <c r="AI1331">
        <v>1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1</v>
      </c>
      <c r="AQ1331">
        <v>0</v>
      </c>
      <c r="AR1331">
        <v>0</v>
      </c>
      <c r="AS1331" t="s">
        <v>3</v>
      </c>
      <c r="AT1331">
        <v>156.4</v>
      </c>
      <c r="AU1331" t="s">
        <v>857</v>
      </c>
      <c r="AV1331">
        <v>1</v>
      </c>
      <c r="AW1331">
        <v>2</v>
      </c>
      <c r="AX1331">
        <v>53554393</v>
      </c>
      <c r="AY1331">
        <v>2</v>
      </c>
      <c r="AZ1331">
        <v>131072</v>
      </c>
      <c r="BA1331">
        <v>1215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Y1331*Source!I826</f>
        <v>32.633798400000003</v>
      </c>
      <c r="CY1331">
        <f>AD1331</f>
        <v>312.23</v>
      </c>
      <c r="CZ1331">
        <f>AH1331</f>
        <v>312.23</v>
      </c>
      <c r="DA1331">
        <f>AL1331</f>
        <v>1</v>
      </c>
      <c r="DB1331">
        <f>ROUND((ROUND(AT1331*CZ1331,2)*ROUND((0.8*1.15),7)),2)</f>
        <v>44926.15</v>
      </c>
      <c r="DC1331">
        <f>ROUND((ROUND(AT1331*AG1331,2)*ROUND((0.8*1.15),7)),2)</f>
        <v>0</v>
      </c>
    </row>
    <row r="1332" spans="1:107" x14ac:dyDescent="0.2">
      <c r="A1332">
        <f>ROW(Source!A826)</f>
        <v>826</v>
      </c>
      <c r="B1332">
        <v>53551706</v>
      </c>
      <c r="C1332">
        <v>53554384</v>
      </c>
      <c r="D1332">
        <v>121548</v>
      </c>
      <c r="E1332">
        <v>1</v>
      </c>
      <c r="F1332">
        <v>1</v>
      </c>
      <c r="G1332">
        <v>1</v>
      </c>
      <c r="H1332">
        <v>1</v>
      </c>
      <c r="I1332" t="s">
        <v>31</v>
      </c>
      <c r="J1332" t="s">
        <v>3</v>
      </c>
      <c r="K1332" t="s">
        <v>1489</v>
      </c>
      <c r="L1332">
        <v>608254</v>
      </c>
      <c r="N1332">
        <v>1013</v>
      </c>
      <c r="O1332" t="s">
        <v>1490</v>
      </c>
      <c r="P1332" t="s">
        <v>1490</v>
      </c>
      <c r="Q1332">
        <v>1</v>
      </c>
      <c r="W1332">
        <v>0</v>
      </c>
      <c r="X1332">
        <v>-185737400</v>
      </c>
      <c r="Y1332">
        <v>1.8031999999999999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1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1</v>
      </c>
      <c r="AQ1332">
        <v>0</v>
      </c>
      <c r="AR1332">
        <v>0</v>
      </c>
      <c r="AS1332" t="s">
        <v>3</v>
      </c>
      <c r="AT1332">
        <v>1.96</v>
      </c>
      <c r="AU1332" t="s">
        <v>857</v>
      </c>
      <c r="AV1332">
        <v>2</v>
      </c>
      <c r="AW1332">
        <v>2</v>
      </c>
      <c r="AX1332">
        <v>53554394</v>
      </c>
      <c r="AY1332">
        <v>1</v>
      </c>
      <c r="AZ1332">
        <v>0</v>
      </c>
      <c r="BA1332">
        <v>1216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Y1332*Source!I826</f>
        <v>0.40896575999999996</v>
      </c>
      <c r="CY1332">
        <f>AD1332</f>
        <v>0</v>
      </c>
      <c r="CZ1332">
        <f>AH1332</f>
        <v>0</v>
      </c>
      <c r="DA1332">
        <f>AL1332</f>
        <v>1</v>
      </c>
      <c r="DB1332">
        <f>ROUND((ROUND(AT1332*CZ1332,2)*ROUND((0.8*1.15),7)),2)</f>
        <v>0</v>
      </c>
      <c r="DC1332">
        <f>ROUND((ROUND(AT1332*AG1332,2)*ROUND((0.8*1.15),7)),2)</f>
        <v>0</v>
      </c>
    </row>
    <row r="1333" spans="1:107" x14ac:dyDescent="0.2">
      <c r="A1333">
        <f>ROW(Source!A826)</f>
        <v>826</v>
      </c>
      <c r="B1333">
        <v>53551706</v>
      </c>
      <c r="C1333">
        <v>53554384</v>
      </c>
      <c r="D1333">
        <v>29172268</v>
      </c>
      <c r="E1333">
        <v>1</v>
      </c>
      <c r="F1333">
        <v>1</v>
      </c>
      <c r="G1333">
        <v>1</v>
      </c>
      <c r="H1333">
        <v>2</v>
      </c>
      <c r="I1333" t="s">
        <v>1582</v>
      </c>
      <c r="J1333" t="s">
        <v>1583</v>
      </c>
      <c r="K1333" t="s">
        <v>1584</v>
      </c>
      <c r="L1333">
        <v>1368</v>
      </c>
      <c r="N1333">
        <v>1011</v>
      </c>
      <c r="O1333" t="s">
        <v>1494</v>
      </c>
      <c r="P1333" t="s">
        <v>1494</v>
      </c>
      <c r="Q1333">
        <v>1</v>
      </c>
      <c r="W1333">
        <v>0</v>
      </c>
      <c r="X1333">
        <v>-438066613</v>
      </c>
      <c r="Y1333">
        <v>1.8031999999999999</v>
      </c>
      <c r="AA1333">
        <v>0</v>
      </c>
      <c r="AB1333">
        <v>86.4</v>
      </c>
      <c r="AC1333">
        <v>13.5</v>
      </c>
      <c r="AD1333">
        <v>0</v>
      </c>
      <c r="AE1333">
        <v>0</v>
      </c>
      <c r="AF1333">
        <v>86.4</v>
      </c>
      <c r="AG1333">
        <v>13.5</v>
      </c>
      <c r="AH1333">
        <v>0</v>
      </c>
      <c r="AI1333">
        <v>1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1</v>
      </c>
      <c r="AQ1333">
        <v>0</v>
      </c>
      <c r="AR1333">
        <v>0</v>
      </c>
      <c r="AS1333" t="s">
        <v>3</v>
      </c>
      <c r="AT1333">
        <v>1.96</v>
      </c>
      <c r="AU1333" t="s">
        <v>857</v>
      </c>
      <c r="AV1333">
        <v>0</v>
      </c>
      <c r="AW1333">
        <v>2</v>
      </c>
      <c r="AX1333">
        <v>53554395</v>
      </c>
      <c r="AY1333">
        <v>1</v>
      </c>
      <c r="AZ1333">
        <v>0</v>
      </c>
      <c r="BA1333">
        <v>1217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Y1333*Source!I826</f>
        <v>0.40896575999999996</v>
      </c>
      <c r="CY1333">
        <f>AB1333</f>
        <v>86.4</v>
      </c>
      <c r="CZ1333">
        <f>AF1333</f>
        <v>86.4</v>
      </c>
      <c r="DA1333">
        <f>AJ1333</f>
        <v>1</v>
      </c>
      <c r="DB1333">
        <f>ROUND((ROUND(AT1333*CZ1333,2)*ROUND((0.8*1.15),7)),2)</f>
        <v>155.79</v>
      </c>
      <c r="DC1333">
        <f>ROUND((ROUND(AT1333*AG1333,2)*ROUND((0.8*1.15),7)),2)</f>
        <v>24.34</v>
      </c>
    </row>
    <row r="1334" spans="1:107" x14ac:dyDescent="0.2">
      <c r="A1334">
        <f>ROW(Source!A826)</f>
        <v>826</v>
      </c>
      <c r="B1334">
        <v>53551706</v>
      </c>
      <c r="C1334">
        <v>53554384</v>
      </c>
      <c r="D1334">
        <v>29174913</v>
      </c>
      <c r="E1334">
        <v>1</v>
      </c>
      <c r="F1334">
        <v>1</v>
      </c>
      <c r="G1334">
        <v>1</v>
      </c>
      <c r="H1334">
        <v>2</v>
      </c>
      <c r="I1334" t="s">
        <v>1513</v>
      </c>
      <c r="J1334" t="s">
        <v>1514</v>
      </c>
      <c r="K1334" t="s">
        <v>1515</v>
      </c>
      <c r="L1334">
        <v>1368</v>
      </c>
      <c r="N1334">
        <v>1011</v>
      </c>
      <c r="O1334" t="s">
        <v>1494</v>
      </c>
      <c r="P1334" t="s">
        <v>1494</v>
      </c>
      <c r="Q1334">
        <v>1</v>
      </c>
      <c r="W1334">
        <v>0</v>
      </c>
      <c r="X1334">
        <v>1230759911</v>
      </c>
      <c r="Y1334">
        <v>0.91079999999999994</v>
      </c>
      <c r="AA1334">
        <v>0</v>
      </c>
      <c r="AB1334">
        <v>87.17</v>
      </c>
      <c r="AC1334">
        <v>11.6</v>
      </c>
      <c r="AD1334">
        <v>0</v>
      </c>
      <c r="AE1334">
        <v>0</v>
      </c>
      <c r="AF1334">
        <v>87.17</v>
      </c>
      <c r="AG1334">
        <v>11.6</v>
      </c>
      <c r="AH1334">
        <v>0</v>
      </c>
      <c r="AI1334">
        <v>1</v>
      </c>
      <c r="AJ1334">
        <v>1</v>
      </c>
      <c r="AK1334">
        <v>1</v>
      </c>
      <c r="AL1334">
        <v>1</v>
      </c>
      <c r="AN1334">
        <v>0</v>
      </c>
      <c r="AO1334">
        <v>1</v>
      </c>
      <c r="AP1334">
        <v>1</v>
      </c>
      <c r="AQ1334">
        <v>0</v>
      </c>
      <c r="AR1334">
        <v>0</v>
      </c>
      <c r="AS1334" t="s">
        <v>3</v>
      </c>
      <c r="AT1334">
        <v>0.99</v>
      </c>
      <c r="AU1334" t="s">
        <v>857</v>
      </c>
      <c r="AV1334">
        <v>0</v>
      </c>
      <c r="AW1334">
        <v>2</v>
      </c>
      <c r="AX1334">
        <v>53554396</v>
      </c>
      <c r="AY1334">
        <v>1</v>
      </c>
      <c r="AZ1334">
        <v>0</v>
      </c>
      <c r="BA1334">
        <v>1218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Y1334*Source!I826</f>
        <v>0.20656943999999999</v>
      </c>
      <c r="CY1334">
        <f>AB1334</f>
        <v>87.17</v>
      </c>
      <c r="CZ1334">
        <f>AF1334</f>
        <v>87.17</v>
      </c>
      <c r="DA1334">
        <f>AJ1334</f>
        <v>1</v>
      </c>
      <c r="DB1334">
        <f>ROUND((ROUND(AT1334*CZ1334,2)*ROUND((0.8*1.15),7)),2)</f>
        <v>79.400000000000006</v>
      </c>
      <c r="DC1334">
        <f>ROUND((ROUND(AT1334*AG1334,2)*ROUND((0.8*1.15),7)),2)</f>
        <v>10.56</v>
      </c>
    </row>
    <row r="1335" spans="1:107" x14ac:dyDescent="0.2">
      <c r="A1335">
        <f>ROW(Source!A826)</f>
        <v>826</v>
      </c>
      <c r="B1335">
        <v>53551706</v>
      </c>
      <c r="C1335">
        <v>53554384</v>
      </c>
      <c r="D1335">
        <v>29112225</v>
      </c>
      <c r="E1335">
        <v>1</v>
      </c>
      <c r="F1335">
        <v>1</v>
      </c>
      <c r="G1335">
        <v>1</v>
      </c>
      <c r="H1335">
        <v>3</v>
      </c>
      <c r="I1335" t="s">
        <v>1902</v>
      </c>
      <c r="J1335" t="s">
        <v>1903</v>
      </c>
      <c r="K1335" t="s">
        <v>1904</v>
      </c>
      <c r="L1335">
        <v>1356</v>
      </c>
      <c r="N1335">
        <v>1010</v>
      </c>
      <c r="O1335" t="s">
        <v>949</v>
      </c>
      <c r="P1335" t="s">
        <v>949</v>
      </c>
      <c r="Q1335">
        <v>1000</v>
      </c>
      <c r="W1335">
        <v>0</v>
      </c>
      <c r="X1335">
        <v>104562205</v>
      </c>
      <c r="Y1335">
        <v>0</v>
      </c>
      <c r="AA1335">
        <v>6893.01</v>
      </c>
      <c r="AB1335">
        <v>0</v>
      </c>
      <c r="AC1335">
        <v>0</v>
      </c>
      <c r="AD1335">
        <v>0</v>
      </c>
      <c r="AE1335">
        <v>6893.01</v>
      </c>
      <c r="AF1335">
        <v>0</v>
      </c>
      <c r="AG1335">
        <v>0</v>
      </c>
      <c r="AH1335">
        <v>0</v>
      </c>
      <c r="AI1335">
        <v>1</v>
      </c>
      <c r="AJ1335">
        <v>1</v>
      </c>
      <c r="AK1335">
        <v>1</v>
      </c>
      <c r="AL1335">
        <v>1</v>
      </c>
      <c r="AN1335">
        <v>0</v>
      </c>
      <c r="AO1335">
        <v>1</v>
      </c>
      <c r="AP1335">
        <v>1</v>
      </c>
      <c r="AQ1335">
        <v>0</v>
      </c>
      <c r="AR1335">
        <v>0</v>
      </c>
      <c r="AS1335" t="s">
        <v>3</v>
      </c>
      <c r="AT1335">
        <v>2.6</v>
      </c>
      <c r="AU1335" t="s">
        <v>36</v>
      </c>
      <c r="AV1335">
        <v>0</v>
      </c>
      <c r="AW1335">
        <v>2</v>
      </c>
      <c r="AX1335">
        <v>53554397</v>
      </c>
      <c r="AY1335">
        <v>1</v>
      </c>
      <c r="AZ1335">
        <v>0</v>
      </c>
      <c r="BA1335">
        <v>1219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Y1335*Source!I826</f>
        <v>0</v>
      </c>
      <c r="CY1335">
        <f>AA1335</f>
        <v>6893.01</v>
      </c>
      <c r="CZ1335">
        <f>AE1335</f>
        <v>6893.01</v>
      </c>
      <c r="DA1335">
        <f>AI1335</f>
        <v>1</v>
      </c>
      <c r="DB1335">
        <f>ROUND((ROUND(AT1335*CZ1335,2)*ROUND(0,7)),2)</f>
        <v>0</v>
      </c>
      <c r="DC1335">
        <f>ROUND((ROUND(AT1335*AG1335,2)*ROUND(0,7)),2)</f>
        <v>0</v>
      </c>
    </row>
    <row r="1336" spans="1:107" x14ac:dyDescent="0.2">
      <c r="A1336">
        <f>ROW(Source!A826)</f>
        <v>826</v>
      </c>
      <c r="B1336">
        <v>53551706</v>
      </c>
      <c r="C1336">
        <v>53554384</v>
      </c>
      <c r="D1336">
        <v>29131324</v>
      </c>
      <c r="E1336">
        <v>1</v>
      </c>
      <c r="F1336">
        <v>1</v>
      </c>
      <c r="G1336">
        <v>1</v>
      </c>
      <c r="H1336">
        <v>3</v>
      </c>
      <c r="I1336" t="s">
        <v>1609</v>
      </c>
      <c r="J1336" t="s">
        <v>1610</v>
      </c>
      <c r="K1336" t="s">
        <v>1611</v>
      </c>
      <c r="L1336">
        <v>1348</v>
      </c>
      <c r="N1336">
        <v>1009</v>
      </c>
      <c r="O1336" t="s">
        <v>26</v>
      </c>
      <c r="P1336" t="s">
        <v>26</v>
      </c>
      <c r="Q1336">
        <v>1000</v>
      </c>
      <c r="W1336">
        <v>0</v>
      </c>
      <c r="X1336">
        <v>-922545297</v>
      </c>
      <c r="Y1336">
        <v>0</v>
      </c>
      <c r="AA1336">
        <v>5649.99</v>
      </c>
      <c r="AB1336">
        <v>0</v>
      </c>
      <c r="AC1336">
        <v>0</v>
      </c>
      <c r="AD1336">
        <v>0</v>
      </c>
      <c r="AE1336">
        <v>5649.99</v>
      </c>
      <c r="AF1336">
        <v>0</v>
      </c>
      <c r="AG1336">
        <v>0</v>
      </c>
      <c r="AH1336">
        <v>0</v>
      </c>
      <c r="AI1336">
        <v>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1</v>
      </c>
      <c r="AQ1336">
        <v>0</v>
      </c>
      <c r="AR1336">
        <v>0</v>
      </c>
      <c r="AS1336" t="s">
        <v>3</v>
      </c>
      <c r="AT1336">
        <v>0.112</v>
      </c>
      <c r="AU1336" t="s">
        <v>36</v>
      </c>
      <c r="AV1336">
        <v>0</v>
      </c>
      <c r="AW1336">
        <v>2</v>
      </c>
      <c r="AX1336">
        <v>53554398</v>
      </c>
      <c r="AY1336">
        <v>1</v>
      </c>
      <c r="AZ1336">
        <v>0</v>
      </c>
      <c r="BA1336">
        <v>1220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Y1336*Source!I826</f>
        <v>0</v>
      </c>
      <c r="CY1336">
        <f>AA1336</f>
        <v>5649.99</v>
      </c>
      <c r="CZ1336">
        <f>AE1336</f>
        <v>5649.99</v>
      </c>
      <c r="DA1336">
        <f>AI1336</f>
        <v>1</v>
      </c>
      <c r="DB1336">
        <f>ROUND((ROUND(AT1336*CZ1336,2)*ROUND(0,7)),2)</f>
        <v>0</v>
      </c>
      <c r="DC1336">
        <f>ROUND((ROUND(AT1336*AG1336,2)*ROUND(0,7)),2)</f>
        <v>0</v>
      </c>
    </row>
    <row r="1337" spans="1:107" x14ac:dyDescent="0.2">
      <c r="A1337">
        <f>ROW(Source!A826)</f>
        <v>826</v>
      </c>
      <c r="B1337">
        <v>53551706</v>
      </c>
      <c r="C1337">
        <v>53554384</v>
      </c>
      <c r="D1337">
        <v>29145166</v>
      </c>
      <c r="E1337">
        <v>1</v>
      </c>
      <c r="F1337">
        <v>1</v>
      </c>
      <c r="G1337">
        <v>1</v>
      </c>
      <c r="H1337">
        <v>3</v>
      </c>
      <c r="I1337" t="s">
        <v>1905</v>
      </c>
      <c r="J1337" t="s">
        <v>1906</v>
      </c>
      <c r="K1337" t="s">
        <v>1907</v>
      </c>
      <c r="L1337">
        <v>1339</v>
      </c>
      <c r="N1337">
        <v>1007</v>
      </c>
      <c r="O1337" t="s">
        <v>425</v>
      </c>
      <c r="P1337" t="s">
        <v>425</v>
      </c>
      <c r="Q1337">
        <v>1</v>
      </c>
      <c r="W1337">
        <v>0</v>
      </c>
      <c r="X1337">
        <v>1026228413</v>
      </c>
      <c r="Y1337">
        <v>0</v>
      </c>
      <c r="AA1337">
        <v>497</v>
      </c>
      <c r="AB1337">
        <v>0</v>
      </c>
      <c r="AC1337">
        <v>0</v>
      </c>
      <c r="AD1337">
        <v>0</v>
      </c>
      <c r="AE1337">
        <v>497</v>
      </c>
      <c r="AF1337">
        <v>0</v>
      </c>
      <c r="AG1337">
        <v>0</v>
      </c>
      <c r="AH1337">
        <v>0</v>
      </c>
      <c r="AI1337">
        <v>1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1</v>
      </c>
      <c r="AQ1337">
        <v>0</v>
      </c>
      <c r="AR1337">
        <v>0</v>
      </c>
      <c r="AS1337" t="s">
        <v>3</v>
      </c>
      <c r="AT1337">
        <v>0.74</v>
      </c>
      <c r="AU1337" t="s">
        <v>36</v>
      </c>
      <c r="AV1337">
        <v>0</v>
      </c>
      <c r="AW1337">
        <v>2</v>
      </c>
      <c r="AX1337">
        <v>53554399</v>
      </c>
      <c r="AY1337">
        <v>1</v>
      </c>
      <c r="AZ1337">
        <v>0</v>
      </c>
      <c r="BA1337">
        <v>1221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Y1337*Source!I826</f>
        <v>0</v>
      </c>
      <c r="CY1337">
        <f>AA1337</f>
        <v>497</v>
      </c>
      <c r="CZ1337">
        <f>AE1337</f>
        <v>497</v>
      </c>
      <c r="DA1337">
        <f>AI1337</f>
        <v>1</v>
      </c>
      <c r="DB1337">
        <f>ROUND((ROUND(AT1337*CZ1337,2)*ROUND(0,7)),2)</f>
        <v>0</v>
      </c>
      <c r="DC1337">
        <f>ROUND((ROUND(AT1337*AG1337,2)*ROUND(0,7)),2)</f>
        <v>0</v>
      </c>
    </row>
    <row r="1338" spans="1:107" x14ac:dyDescent="0.2">
      <c r="A1338">
        <f>ROW(Source!A826)</f>
        <v>826</v>
      </c>
      <c r="B1338">
        <v>53551706</v>
      </c>
      <c r="C1338">
        <v>53554384</v>
      </c>
      <c r="D1338">
        <v>41131183</v>
      </c>
      <c r="E1338">
        <v>1</v>
      </c>
      <c r="F1338">
        <v>1</v>
      </c>
      <c r="G1338">
        <v>1</v>
      </c>
      <c r="H1338">
        <v>3</v>
      </c>
      <c r="I1338" t="s">
        <v>24</v>
      </c>
      <c r="J1338" t="s">
        <v>399</v>
      </c>
      <c r="K1338" t="s">
        <v>25</v>
      </c>
      <c r="L1338">
        <v>1348</v>
      </c>
      <c r="N1338">
        <v>1009</v>
      </c>
      <c r="O1338" t="s">
        <v>26</v>
      </c>
      <c r="P1338" t="s">
        <v>26</v>
      </c>
      <c r="Q1338">
        <v>1000</v>
      </c>
      <c r="W1338">
        <v>0</v>
      </c>
      <c r="X1338">
        <v>529508801</v>
      </c>
      <c r="Y1338">
        <v>0.8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1</v>
      </c>
      <c r="AJ1338">
        <v>1</v>
      </c>
      <c r="AK1338">
        <v>1</v>
      </c>
      <c r="AL1338">
        <v>1</v>
      </c>
      <c r="AN1338">
        <v>0</v>
      </c>
      <c r="AO1338">
        <v>0</v>
      </c>
      <c r="AP1338">
        <v>1</v>
      </c>
      <c r="AQ1338">
        <v>0</v>
      </c>
      <c r="AR1338">
        <v>0</v>
      </c>
      <c r="AS1338" t="s">
        <v>3</v>
      </c>
      <c r="AT1338">
        <v>0.8</v>
      </c>
      <c r="AU1338" t="s">
        <v>3</v>
      </c>
      <c r="AV1338">
        <v>0</v>
      </c>
      <c r="AW1338">
        <v>1</v>
      </c>
      <c r="AX1338">
        <v>-1</v>
      </c>
      <c r="AY1338">
        <v>0</v>
      </c>
      <c r="AZ1338">
        <v>0</v>
      </c>
      <c r="BA1338" t="s">
        <v>3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Y1338*Source!I826</f>
        <v>0.18144000000000002</v>
      </c>
      <c r="CY1338">
        <f>AA1338</f>
        <v>0</v>
      </c>
      <c r="CZ1338">
        <f>AE1338</f>
        <v>0</v>
      </c>
      <c r="DA1338">
        <f>AI1338</f>
        <v>1</v>
      </c>
      <c r="DB1338">
        <f>ROUND(ROUND(AT1338*CZ1338,2),2)</f>
        <v>0</v>
      </c>
      <c r="DC1338">
        <f>ROUND(ROUND(AT1338*AG1338,2),2)</f>
        <v>0</v>
      </c>
    </row>
    <row r="1339" spans="1:107" x14ac:dyDescent="0.2">
      <c r="A1339">
        <f>ROW(Source!A827)</f>
        <v>827</v>
      </c>
      <c r="B1339">
        <v>53551707</v>
      </c>
      <c r="C1339">
        <v>53554384</v>
      </c>
      <c r="D1339">
        <v>18406785</v>
      </c>
      <c r="E1339">
        <v>1</v>
      </c>
      <c r="F1339">
        <v>1</v>
      </c>
      <c r="G1339">
        <v>1</v>
      </c>
      <c r="H1339">
        <v>1</v>
      </c>
      <c r="I1339" t="s">
        <v>1621</v>
      </c>
      <c r="J1339" t="s">
        <v>3</v>
      </c>
      <c r="K1339" t="s">
        <v>1622</v>
      </c>
      <c r="L1339">
        <v>1369</v>
      </c>
      <c r="N1339">
        <v>1013</v>
      </c>
      <c r="O1339" t="s">
        <v>1486</v>
      </c>
      <c r="P1339" t="s">
        <v>1486</v>
      </c>
      <c r="Q1339">
        <v>1</v>
      </c>
      <c r="W1339">
        <v>0</v>
      </c>
      <c r="X1339">
        <v>645971194</v>
      </c>
      <c r="Y1339">
        <v>143.88800000000001</v>
      </c>
      <c r="AA1339">
        <v>0</v>
      </c>
      <c r="AB1339">
        <v>0</v>
      </c>
      <c r="AC1339">
        <v>0</v>
      </c>
      <c r="AD1339">
        <v>312.23</v>
      </c>
      <c r="AE1339">
        <v>0</v>
      </c>
      <c r="AF1339">
        <v>0</v>
      </c>
      <c r="AG1339">
        <v>0</v>
      </c>
      <c r="AH1339">
        <v>312.23</v>
      </c>
      <c r="AI1339">
        <v>1</v>
      </c>
      <c r="AJ1339">
        <v>1</v>
      </c>
      <c r="AK1339">
        <v>1</v>
      </c>
      <c r="AL1339">
        <v>1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156.4</v>
      </c>
      <c r="AU1339" t="s">
        <v>857</v>
      </c>
      <c r="AV1339">
        <v>1</v>
      </c>
      <c r="AW1339">
        <v>2</v>
      </c>
      <c r="AX1339">
        <v>53554393</v>
      </c>
      <c r="AY1339">
        <v>2</v>
      </c>
      <c r="AZ1339">
        <v>131072</v>
      </c>
      <c r="BA1339">
        <v>1222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Y1339*Source!I827</f>
        <v>32.633798400000003</v>
      </c>
      <c r="CY1339">
        <f>AD1339</f>
        <v>312.23</v>
      </c>
      <c r="CZ1339">
        <f>AH1339</f>
        <v>312.23</v>
      </c>
      <c r="DA1339">
        <f>AL1339</f>
        <v>1</v>
      </c>
      <c r="DB1339">
        <f>ROUND((ROUND(AT1339*CZ1339,2)*ROUND((0.8*1.15),7)),2)</f>
        <v>44926.15</v>
      </c>
      <c r="DC1339">
        <f>ROUND((ROUND(AT1339*AG1339,2)*ROUND((0.8*1.15),7)),2)</f>
        <v>0</v>
      </c>
    </row>
    <row r="1340" spans="1:107" x14ac:dyDescent="0.2">
      <c r="A1340">
        <f>ROW(Source!A827)</f>
        <v>827</v>
      </c>
      <c r="B1340">
        <v>53551707</v>
      </c>
      <c r="C1340">
        <v>53554384</v>
      </c>
      <c r="D1340">
        <v>121548</v>
      </c>
      <c r="E1340">
        <v>1</v>
      </c>
      <c r="F1340">
        <v>1</v>
      </c>
      <c r="G1340">
        <v>1</v>
      </c>
      <c r="H1340">
        <v>1</v>
      </c>
      <c r="I1340" t="s">
        <v>31</v>
      </c>
      <c r="J1340" t="s">
        <v>3</v>
      </c>
      <c r="K1340" t="s">
        <v>1489</v>
      </c>
      <c r="L1340">
        <v>608254</v>
      </c>
      <c r="N1340">
        <v>1013</v>
      </c>
      <c r="O1340" t="s">
        <v>1490</v>
      </c>
      <c r="P1340" t="s">
        <v>1490</v>
      </c>
      <c r="Q1340">
        <v>1</v>
      </c>
      <c r="W1340">
        <v>0</v>
      </c>
      <c r="X1340">
        <v>-185737400</v>
      </c>
      <c r="Y1340">
        <v>1.8031999999999999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1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1</v>
      </c>
      <c r="AQ1340">
        <v>0</v>
      </c>
      <c r="AR1340">
        <v>0</v>
      </c>
      <c r="AS1340" t="s">
        <v>3</v>
      </c>
      <c r="AT1340">
        <v>1.96</v>
      </c>
      <c r="AU1340" t="s">
        <v>857</v>
      </c>
      <c r="AV1340">
        <v>2</v>
      </c>
      <c r="AW1340">
        <v>2</v>
      </c>
      <c r="AX1340">
        <v>53554394</v>
      </c>
      <c r="AY1340">
        <v>1</v>
      </c>
      <c r="AZ1340">
        <v>0</v>
      </c>
      <c r="BA1340">
        <v>1223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Y1340*Source!I827</f>
        <v>0.40896575999999996</v>
      </c>
      <c r="CY1340">
        <f>AD1340</f>
        <v>0</v>
      </c>
      <c r="CZ1340">
        <f>AH1340</f>
        <v>0</v>
      </c>
      <c r="DA1340">
        <f>AL1340</f>
        <v>1</v>
      </c>
      <c r="DB1340">
        <f>ROUND((ROUND(AT1340*CZ1340,2)*ROUND((0.8*1.15),7)),2)</f>
        <v>0</v>
      </c>
      <c r="DC1340">
        <f>ROUND((ROUND(AT1340*AG1340,2)*ROUND((0.8*1.15),7)),2)</f>
        <v>0</v>
      </c>
    </row>
    <row r="1341" spans="1:107" x14ac:dyDescent="0.2">
      <c r="A1341">
        <f>ROW(Source!A827)</f>
        <v>827</v>
      </c>
      <c r="B1341">
        <v>53551707</v>
      </c>
      <c r="C1341">
        <v>53554384</v>
      </c>
      <c r="D1341">
        <v>29172268</v>
      </c>
      <c r="E1341">
        <v>1</v>
      </c>
      <c r="F1341">
        <v>1</v>
      </c>
      <c r="G1341">
        <v>1</v>
      </c>
      <c r="H1341">
        <v>2</v>
      </c>
      <c r="I1341" t="s">
        <v>1582</v>
      </c>
      <c r="J1341" t="s">
        <v>1583</v>
      </c>
      <c r="K1341" t="s">
        <v>1584</v>
      </c>
      <c r="L1341">
        <v>1368</v>
      </c>
      <c r="N1341">
        <v>1011</v>
      </c>
      <c r="O1341" t="s">
        <v>1494</v>
      </c>
      <c r="P1341" t="s">
        <v>1494</v>
      </c>
      <c r="Q1341">
        <v>1</v>
      </c>
      <c r="W1341">
        <v>0</v>
      </c>
      <c r="X1341">
        <v>-438066613</v>
      </c>
      <c r="Y1341">
        <v>1.8031999999999999</v>
      </c>
      <c r="AA1341">
        <v>0</v>
      </c>
      <c r="AB1341">
        <v>86.4</v>
      </c>
      <c r="AC1341">
        <v>13.5</v>
      </c>
      <c r="AD1341">
        <v>0</v>
      </c>
      <c r="AE1341">
        <v>0</v>
      </c>
      <c r="AF1341">
        <v>86.4</v>
      </c>
      <c r="AG1341">
        <v>13.5</v>
      </c>
      <c r="AH1341">
        <v>0</v>
      </c>
      <c r="AI1341">
        <v>1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1</v>
      </c>
      <c r="AQ1341">
        <v>0</v>
      </c>
      <c r="AR1341">
        <v>0</v>
      </c>
      <c r="AS1341" t="s">
        <v>3</v>
      </c>
      <c r="AT1341">
        <v>1.96</v>
      </c>
      <c r="AU1341" t="s">
        <v>857</v>
      </c>
      <c r="AV1341">
        <v>0</v>
      </c>
      <c r="AW1341">
        <v>2</v>
      </c>
      <c r="AX1341">
        <v>53554395</v>
      </c>
      <c r="AY1341">
        <v>1</v>
      </c>
      <c r="AZ1341">
        <v>0</v>
      </c>
      <c r="BA1341">
        <v>1224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Y1341*Source!I827</f>
        <v>0.40896575999999996</v>
      </c>
      <c r="CY1341">
        <f>AB1341</f>
        <v>86.4</v>
      </c>
      <c r="CZ1341">
        <f>AF1341</f>
        <v>86.4</v>
      </c>
      <c r="DA1341">
        <f>AJ1341</f>
        <v>1</v>
      </c>
      <c r="DB1341">
        <f>ROUND((ROUND(AT1341*CZ1341,2)*ROUND((0.8*1.15),7)),2)</f>
        <v>155.79</v>
      </c>
      <c r="DC1341">
        <f>ROUND((ROUND(AT1341*AG1341,2)*ROUND((0.8*1.15),7)),2)</f>
        <v>24.34</v>
      </c>
    </row>
    <row r="1342" spans="1:107" x14ac:dyDescent="0.2">
      <c r="A1342">
        <f>ROW(Source!A827)</f>
        <v>827</v>
      </c>
      <c r="B1342">
        <v>53551707</v>
      </c>
      <c r="C1342">
        <v>53554384</v>
      </c>
      <c r="D1342">
        <v>29174913</v>
      </c>
      <c r="E1342">
        <v>1</v>
      </c>
      <c r="F1342">
        <v>1</v>
      </c>
      <c r="G1342">
        <v>1</v>
      </c>
      <c r="H1342">
        <v>2</v>
      </c>
      <c r="I1342" t="s">
        <v>1513</v>
      </c>
      <c r="J1342" t="s">
        <v>1514</v>
      </c>
      <c r="K1342" t="s">
        <v>1515</v>
      </c>
      <c r="L1342">
        <v>1368</v>
      </c>
      <c r="N1342">
        <v>1011</v>
      </c>
      <c r="O1342" t="s">
        <v>1494</v>
      </c>
      <c r="P1342" t="s">
        <v>1494</v>
      </c>
      <c r="Q1342">
        <v>1</v>
      </c>
      <c r="W1342">
        <v>0</v>
      </c>
      <c r="X1342">
        <v>1230759911</v>
      </c>
      <c r="Y1342">
        <v>0.91079999999999994</v>
      </c>
      <c r="AA1342">
        <v>0</v>
      </c>
      <c r="AB1342">
        <v>87.17</v>
      </c>
      <c r="AC1342">
        <v>11.6</v>
      </c>
      <c r="AD1342">
        <v>0</v>
      </c>
      <c r="AE1342">
        <v>0</v>
      </c>
      <c r="AF1342">
        <v>87.17</v>
      </c>
      <c r="AG1342">
        <v>11.6</v>
      </c>
      <c r="AH1342">
        <v>0</v>
      </c>
      <c r="AI1342">
        <v>1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1</v>
      </c>
      <c r="AQ1342">
        <v>0</v>
      </c>
      <c r="AR1342">
        <v>0</v>
      </c>
      <c r="AS1342" t="s">
        <v>3</v>
      </c>
      <c r="AT1342">
        <v>0.99</v>
      </c>
      <c r="AU1342" t="s">
        <v>857</v>
      </c>
      <c r="AV1342">
        <v>0</v>
      </c>
      <c r="AW1342">
        <v>2</v>
      </c>
      <c r="AX1342">
        <v>53554396</v>
      </c>
      <c r="AY1342">
        <v>1</v>
      </c>
      <c r="AZ1342">
        <v>0</v>
      </c>
      <c r="BA1342">
        <v>1225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Y1342*Source!I827</f>
        <v>0.20656943999999999</v>
      </c>
      <c r="CY1342">
        <f>AB1342</f>
        <v>87.17</v>
      </c>
      <c r="CZ1342">
        <f>AF1342</f>
        <v>87.17</v>
      </c>
      <c r="DA1342">
        <f>AJ1342</f>
        <v>1</v>
      </c>
      <c r="DB1342">
        <f>ROUND((ROUND(AT1342*CZ1342,2)*ROUND((0.8*1.15),7)),2)</f>
        <v>79.400000000000006</v>
      </c>
      <c r="DC1342">
        <f>ROUND((ROUND(AT1342*AG1342,2)*ROUND((0.8*1.15),7)),2)</f>
        <v>10.56</v>
      </c>
    </row>
    <row r="1343" spans="1:107" x14ac:dyDescent="0.2">
      <c r="A1343">
        <f>ROW(Source!A827)</f>
        <v>827</v>
      </c>
      <c r="B1343">
        <v>53551707</v>
      </c>
      <c r="C1343">
        <v>53554384</v>
      </c>
      <c r="D1343">
        <v>29112225</v>
      </c>
      <c r="E1343">
        <v>1</v>
      </c>
      <c r="F1343">
        <v>1</v>
      </c>
      <c r="G1343">
        <v>1</v>
      </c>
      <c r="H1343">
        <v>3</v>
      </c>
      <c r="I1343" t="s">
        <v>1902</v>
      </c>
      <c r="J1343" t="s">
        <v>1903</v>
      </c>
      <c r="K1343" t="s">
        <v>1904</v>
      </c>
      <c r="L1343">
        <v>1356</v>
      </c>
      <c r="N1343">
        <v>1010</v>
      </c>
      <c r="O1343" t="s">
        <v>949</v>
      </c>
      <c r="P1343" t="s">
        <v>949</v>
      </c>
      <c r="Q1343">
        <v>1000</v>
      </c>
      <c r="W1343">
        <v>0</v>
      </c>
      <c r="X1343">
        <v>104562205</v>
      </c>
      <c r="Y1343">
        <v>0</v>
      </c>
      <c r="AA1343">
        <v>42323.08</v>
      </c>
      <c r="AB1343">
        <v>0</v>
      </c>
      <c r="AC1343">
        <v>0</v>
      </c>
      <c r="AD1343">
        <v>0</v>
      </c>
      <c r="AE1343">
        <v>6893.01</v>
      </c>
      <c r="AF1343">
        <v>0</v>
      </c>
      <c r="AG1343">
        <v>0</v>
      </c>
      <c r="AH1343">
        <v>0</v>
      </c>
      <c r="AI1343">
        <v>6.14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1</v>
      </c>
      <c r="AQ1343">
        <v>0</v>
      </c>
      <c r="AR1343">
        <v>0</v>
      </c>
      <c r="AS1343" t="s">
        <v>3</v>
      </c>
      <c r="AT1343">
        <v>2.6</v>
      </c>
      <c r="AU1343" t="s">
        <v>36</v>
      </c>
      <c r="AV1343">
        <v>0</v>
      </c>
      <c r="AW1343">
        <v>2</v>
      </c>
      <c r="AX1343">
        <v>53554397</v>
      </c>
      <c r="AY1343">
        <v>1</v>
      </c>
      <c r="AZ1343">
        <v>0</v>
      </c>
      <c r="BA1343">
        <v>1226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Y1343*Source!I827</f>
        <v>0</v>
      </c>
      <c r="CY1343">
        <f>AA1343</f>
        <v>42323.08</v>
      </c>
      <c r="CZ1343">
        <f>AE1343</f>
        <v>6893.01</v>
      </c>
      <c r="DA1343">
        <f>AI1343</f>
        <v>6.14</v>
      </c>
      <c r="DB1343">
        <f>ROUND((ROUND(AT1343*CZ1343,2)*ROUND(0,7)),2)</f>
        <v>0</v>
      </c>
      <c r="DC1343">
        <f>ROUND((ROUND(AT1343*AG1343,2)*ROUND(0,7)),2)</f>
        <v>0</v>
      </c>
    </row>
    <row r="1344" spans="1:107" x14ac:dyDescent="0.2">
      <c r="A1344">
        <f>ROW(Source!A827)</f>
        <v>827</v>
      </c>
      <c r="B1344">
        <v>53551707</v>
      </c>
      <c r="C1344">
        <v>53554384</v>
      </c>
      <c r="D1344">
        <v>29131324</v>
      </c>
      <c r="E1344">
        <v>1</v>
      </c>
      <c r="F1344">
        <v>1</v>
      </c>
      <c r="G1344">
        <v>1</v>
      </c>
      <c r="H1344">
        <v>3</v>
      </c>
      <c r="I1344" t="s">
        <v>1609</v>
      </c>
      <c r="J1344" t="s">
        <v>1610</v>
      </c>
      <c r="K1344" t="s">
        <v>1611</v>
      </c>
      <c r="L1344">
        <v>1348</v>
      </c>
      <c r="N1344">
        <v>1009</v>
      </c>
      <c r="O1344" t="s">
        <v>26</v>
      </c>
      <c r="P1344" t="s">
        <v>26</v>
      </c>
      <c r="Q1344">
        <v>1000</v>
      </c>
      <c r="W1344">
        <v>0</v>
      </c>
      <c r="X1344">
        <v>-922545297</v>
      </c>
      <c r="Y1344">
        <v>0</v>
      </c>
      <c r="AA1344">
        <v>34690.94</v>
      </c>
      <c r="AB1344">
        <v>0</v>
      </c>
      <c r="AC1344">
        <v>0</v>
      </c>
      <c r="AD1344">
        <v>0</v>
      </c>
      <c r="AE1344">
        <v>5649.99</v>
      </c>
      <c r="AF1344">
        <v>0</v>
      </c>
      <c r="AG1344">
        <v>0</v>
      </c>
      <c r="AH1344">
        <v>0</v>
      </c>
      <c r="AI1344">
        <v>6.14</v>
      </c>
      <c r="AJ1344">
        <v>1</v>
      </c>
      <c r="AK1344">
        <v>1</v>
      </c>
      <c r="AL1344">
        <v>1</v>
      </c>
      <c r="AN1344">
        <v>0</v>
      </c>
      <c r="AO1344">
        <v>1</v>
      </c>
      <c r="AP1344">
        <v>1</v>
      </c>
      <c r="AQ1344">
        <v>0</v>
      </c>
      <c r="AR1344">
        <v>0</v>
      </c>
      <c r="AS1344" t="s">
        <v>3</v>
      </c>
      <c r="AT1344">
        <v>0.112</v>
      </c>
      <c r="AU1344" t="s">
        <v>36</v>
      </c>
      <c r="AV1344">
        <v>0</v>
      </c>
      <c r="AW1344">
        <v>2</v>
      </c>
      <c r="AX1344">
        <v>53554398</v>
      </c>
      <c r="AY1344">
        <v>1</v>
      </c>
      <c r="AZ1344">
        <v>0</v>
      </c>
      <c r="BA1344">
        <v>1227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Y1344*Source!I827</f>
        <v>0</v>
      </c>
      <c r="CY1344">
        <f>AA1344</f>
        <v>34690.94</v>
      </c>
      <c r="CZ1344">
        <f>AE1344</f>
        <v>5649.99</v>
      </c>
      <c r="DA1344">
        <f>AI1344</f>
        <v>6.14</v>
      </c>
      <c r="DB1344">
        <f>ROUND((ROUND(AT1344*CZ1344,2)*ROUND(0,7)),2)</f>
        <v>0</v>
      </c>
      <c r="DC1344">
        <f>ROUND((ROUND(AT1344*AG1344,2)*ROUND(0,7)),2)</f>
        <v>0</v>
      </c>
    </row>
    <row r="1345" spans="1:107" x14ac:dyDescent="0.2">
      <c r="A1345">
        <f>ROW(Source!A827)</f>
        <v>827</v>
      </c>
      <c r="B1345">
        <v>53551707</v>
      </c>
      <c r="C1345">
        <v>53554384</v>
      </c>
      <c r="D1345">
        <v>29145166</v>
      </c>
      <c r="E1345">
        <v>1</v>
      </c>
      <c r="F1345">
        <v>1</v>
      </c>
      <c r="G1345">
        <v>1</v>
      </c>
      <c r="H1345">
        <v>3</v>
      </c>
      <c r="I1345" t="s">
        <v>1905</v>
      </c>
      <c r="J1345" t="s">
        <v>1906</v>
      </c>
      <c r="K1345" t="s">
        <v>1907</v>
      </c>
      <c r="L1345">
        <v>1339</v>
      </c>
      <c r="N1345">
        <v>1007</v>
      </c>
      <c r="O1345" t="s">
        <v>425</v>
      </c>
      <c r="P1345" t="s">
        <v>425</v>
      </c>
      <c r="Q1345">
        <v>1</v>
      </c>
      <c r="W1345">
        <v>0</v>
      </c>
      <c r="X1345">
        <v>1026228413</v>
      </c>
      <c r="Y1345">
        <v>0</v>
      </c>
      <c r="AA1345">
        <v>3051.58</v>
      </c>
      <c r="AB1345">
        <v>0</v>
      </c>
      <c r="AC1345">
        <v>0</v>
      </c>
      <c r="AD1345">
        <v>0</v>
      </c>
      <c r="AE1345">
        <v>497</v>
      </c>
      <c r="AF1345">
        <v>0</v>
      </c>
      <c r="AG1345">
        <v>0</v>
      </c>
      <c r="AH1345">
        <v>0</v>
      </c>
      <c r="AI1345">
        <v>6.14</v>
      </c>
      <c r="AJ1345">
        <v>1</v>
      </c>
      <c r="AK1345">
        <v>1</v>
      </c>
      <c r="AL1345">
        <v>1</v>
      </c>
      <c r="AN1345">
        <v>0</v>
      </c>
      <c r="AO1345">
        <v>1</v>
      </c>
      <c r="AP1345">
        <v>1</v>
      </c>
      <c r="AQ1345">
        <v>0</v>
      </c>
      <c r="AR1345">
        <v>0</v>
      </c>
      <c r="AS1345" t="s">
        <v>3</v>
      </c>
      <c r="AT1345">
        <v>0.74</v>
      </c>
      <c r="AU1345" t="s">
        <v>36</v>
      </c>
      <c r="AV1345">
        <v>0</v>
      </c>
      <c r="AW1345">
        <v>2</v>
      </c>
      <c r="AX1345">
        <v>53554399</v>
      </c>
      <c r="AY1345">
        <v>1</v>
      </c>
      <c r="AZ1345">
        <v>0</v>
      </c>
      <c r="BA1345">
        <v>1228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Y1345*Source!I827</f>
        <v>0</v>
      </c>
      <c r="CY1345">
        <f>AA1345</f>
        <v>3051.58</v>
      </c>
      <c r="CZ1345">
        <f>AE1345</f>
        <v>497</v>
      </c>
      <c r="DA1345">
        <f>AI1345</f>
        <v>6.14</v>
      </c>
      <c r="DB1345">
        <f>ROUND((ROUND(AT1345*CZ1345,2)*ROUND(0,7)),2)</f>
        <v>0</v>
      </c>
      <c r="DC1345">
        <f>ROUND((ROUND(AT1345*AG1345,2)*ROUND(0,7)),2)</f>
        <v>0</v>
      </c>
    </row>
    <row r="1346" spans="1:107" x14ac:dyDescent="0.2">
      <c r="A1346">
        <f>ROW(Source!A827)</f>
        <v>827</v>
      </c>
      <c r="B1346">
        <v>53551707</v>
      </c>
      <c r="C1346">
        <v>53554384</v>
      </c>
      <c r="D1346">
        <v>41131183</v>
      </c>
      <c r="E1346">
        <v>1</v>
      </c>
      <c r="F1346">
        <v>1</v>
      </c>
      <c r="G1346">
        <v>1</v>
      </c>
      <c r="H1346">
        <v>3</v>
      </c>
      <c r="I1346" t="s">
        <v>24</v>
      </c>
      <c r="J1346" t="s">
        <v>399</v>
      </c>
      <c r="K1346" t="s">
        <v>25</v>
      </c>
      <c r="L1346">
        <v>1348</v>
      </c>
      <c r="N1346">
        <v>1009</v>
      </c>
      <c r="O1346" t="s">
        <v>26</v>
      </c>
      <c r="P1346" t="s">
        <v>26</v>
      </c>
      <c r="Q1346">
        <v>1000</v>
      </c>
      <c r="W1346">
        <v>0</v>
      </c>
      <c r="X1346">
        <v>529508801</v>
      </c>
      <c r="Y1346">
        <v>0.8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6.14</v>
      </c>
      <c r="AJ1346">
        <v>1</v>
      </c>
      <c r="AK1346">
        <v>1</v>
      </c>
      <c r="AL1346">
        <v>1</v>
      </c>
      <c r="AN1346">
        <v>0</v>
      </c>
      <c r="AO1346">
        <v>0</v>
      </c>
      <c r="AP1346">
        <v>1</v>
      </c>
      <c r="AQ1346">
        <v>0</v>
      </c>
      <c r="AR1346">
        <v>0</v>
      </c>
      <c r="AS1346" t="s">
        <v>3</v>
      </c>
      <c r="AT1346">
        <v>0.8</v>
      </c>
      <c r="AU1346" t="s">
        <v>3</v>
      </c>
      <c r="AV1346">
        <v>0</v>
      </c>
      <c r="AW1346">
        <v>1</v>
      </c>
      <c r="AX1346">
        <v>-1</v>
      </c>
      <c r="AY1346">
        <v>0</v>
      </c>
      <c r="AZ1346">
        <v>0</v>
      </c>
      <c r="BA1346" t="s">
        <v>3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Y1346*Source!I827</f>
        <v>0.18144000000000002</v>
      </c>
      <c r="CY1346">
        <f>AA1346</f>
        <v>0</v>
      </c>
      <c r="CZ1346">
        <f>AE1346</f>
        <v>0</v>
      </c>
      <c r="DA1346">
        <f>AI1346</f>
        <v>6.14</v>
      </c>
      <c r="DB1346">
        <f>ROUND(ROUND(AT1346*CZ1346,2),2)</f>
        <v>0</v>
      </c>
      <c r="DC1346">
        <f>ROUND(ROUND(AT1346*AG1346,2),2)</f>
        <v>0</v>
      </c>
    </row>
    <row r="1347" spans="1:107" x14ac:dyDescent="0.2">
      <c r="A1347">
        <f>ROW(Source!A830)</f>
        <v>830</v>
      </c>
      <c r="B1347">
        <v>53551706</v>
      </c>
      <c r="C1347">
        <v>53554401</v>
      </c>
      <c r="D1347">
        <v>53014236</v>
      </c>
      <c r="E1347">
        <v>1</v>
      </c>
      <c r="F1347">
        <v>1</v>
      </c>
      <c r="G1347">
        <v>1</v>
      </c>
      <c r="H1347">
        <v>1</v>
      </c>
      <c r="I1347" t="s">
        <v>1888</v>
      </c>
      <c r="J1347" t="s">
        <v>3</v>
      </c>
      <c r="K1347" t="s">
        <v>1889</v>
      </c>
      <c r="L1347">
        <v>1369</v>
      </c>
      <c r="N1347">
        <v>1013</v>
      </c>
      <c r="O1347" t="s">
        <v>1486</v>
      </c>
      <c r="P1347" t="s">
        <v>1486</v>
      </c>
      <c r="Q1347">
        <v>1</v>
      </c>
      <c r="W1347">
        <v>0</v>
      </c>
      <c r="X1347">
        <v>-19806755</v>
      </c>
      <c r="Y1347">
        <v>16.904999999999998</v>
      </c>
      <c r="AA1347">
        <v>0</v>
      </c>
      <c r="AB1347">
        <v>0</v>
      </c>
      <c r="AC1347">
        <v>0</v>
      </c>
      <c r="AD1347">
        <v>272.76</v>
      </c>
      <c r="AE1347">
        <v>0</v>
      </c>
      <c r="AF1347">
        <v>0</v>
      </c>
      <c r="AG1347">
        <v>0</v>
      </c>
      <c r="AH1347">
        <v>272.76</v>
      </c>
      <c r="AI1347">
        <v>1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1</v>
      </c>
      <c r="AQ1347">
        <v>0</v>
      </c>
      <c r="AR1347">
        <v>0</v>
      </c>
      <c r="AS1347" t="s">
        <v>3</v>
      </c>
      <c r="AT1347">
        <v>14.7</v>
      </c>
      <c r="AU1347" t="s">
        <v>16</v>
      </c>
      <c r="AV1347">
        <v>1</v>
      </c>
      <c r="AW1347">
        <v>2</v>
      </c>
      <c r="AX1347">
        <v>53554404</v>
      </c>
      <c r="AY1347">
        <v>2</v>
      </c>
      <c r="AZ1347">
        <v>137216</v>
      </c>
      <c r="BA1347">
        <v>1229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Y1347*Source!I830</f>
        <v>6.0181799999999992</v>
      </c>
      <c r="CY1347">
        <f>AD1347</f>
        <v>272.76</v>
      </c>
      <c r="CZ1347">
        <f>AH1347</f>
        <v>272.76</v>
      </c>
      <c r="DA1347">
        <f>AL1347</f>
        <v>1</v>
      </c>
      <c r="DB1347">
        <f>ROUND((ROUND(AT1347*CZ1347,2)*ROUND(1.15,7)),2)</f>
        <v>4611.01</v>
      </c>
      <c r="DC1347">
        <f>ROUND((ROUND(AT1347*AG1347,2)*ROUND(1.15,7)),2)</f>
        <v>0</v>
      </c>
    </row>
    <row r="1348" spans="1:107" x14ac:dyDescent="0.2">
      <c r="A1348">
        <f>ROW(Source!A830)</f>
        <v>830</v>
      </c>
      <c r="B1348">
        <v>53551706</v>
      </c>
      <c r="C1348">
        <v>53554401</v>
      </c>
      <c r="D1348">
        <v>41131183</v>
      </c>
      <c r="E1348">
        <v>1</v>
      </c>
      <c r="F1348">
        <v>1</v>
      </c>
      <c r="G1348">
        <v>1</v>
      </c>
      <c r="H1348">
        <v>3</v>
      </c>
      <c r="I1348" t="s">
        <v>24</v>
      </c>
      <c r="J1348" t="s">
        <v>399</v>
      </c>
      <c r="K1348" t="s">
        <v>25</v>
      </c>
      <c r="L1348">
        <v>1348</v>
      </c>
      <c r="N1348">
        <v>1009</v>
      </c>
      <c r="O1348" t="s">
        <v>26</v>
      </c>
      <c r="P1348" t="s">
        <v>26</v>
      </c>
      <c r="Q1348">
        <v>1000</v>
      </c>
      <c r="W1348">
        <v>0</v>
      </c>
      <c r="X1348">
        <v>529508801</v>
      </c>
      <c r="Y1348">
        <v>0.7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1</v>
      </c>
      <c r="AJ1348">
        <v>1</v>
      </c>
      <c r="AK1348">
        <v>1</v>
      </c>
      <c r="AL1348">
        <v>1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 t="s">
        <v>3</v>
      </c>
      <c r="AT1348">
        <v>0.7</v>
      </c>
      <c r="AU1348" t="s">
        <v>3</v>
      </c>
      <c r="AV1348">
        <v>0</v>
      </c>
      <c r="AW1348">
        <v>2</v>
      </c>
      <c r="AX1348">
        <v>53554405</v>
      </c>
      <c r="AY1348">
        <v>1</v>
      </c>
      <c r="AZ1348">
        <v>0</v>
      </c>
      <c r="BA1348">
        <v>1230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Y1348*Source!I830</f>
        <v>0.24919999999999998</v>
      </c>
      <c r="CY1348">
        <f>AA1348</f>
        <v>0</v>
      </c>
      <c r="CZ1348">
        <f>AE1348</f>
        <v>0</v>
      </c>
      <c r="DA1348">
        <f>AI1348</f>
        <v>1</v>
      </c>
      <c r="DB1348">
        <f>ROUND(ROUND(AT1348*CZ1348,2),2)</f>
        <v>0</v>
      </c>
      <c r="DC1348">
        <f>ROUND(ROUND(AT1348*AG1348,2),2)</f>
        <v>0</v>
      </c>
    </row>
    <row r="1349" spans="1:107" x14ac:dyDescent="0.2">
      <c r="A1349">
        <f>ROW(Source!A831)</f>
        <v>831</v>
      </c>
      <c r="B1349">
        <v>53551707</v>
      </c>
      <c r="C1349">
        <v>53554401</v>
      </c>
      <c r="D1349">
        <v>53014236</v>
      </c>
      <c r="E1349">
        <v>1</v>
      </c>
      <c r="F1349">
        <v>1</v>
      </c>
      <c r="G1349">
        <v>1</v>
      </c>
      <c r="H1349">
        <v>1</v>
      </c>
      <c r="I1349" t="s">
        <v>1888</v>
      </c>
      <c r="J1349" t="s">
        <v>3</v>
      </c>
      <c r="K1349" t="s">
        <v>1889</v>
      </c>
      <c r="L1349">
        <v>1369</v>
      </c>
      <c r="N1349">
        <v>1013</v>
      </c>
      <c r="O1349" t="s">
        <v>1486</v>
      </c>
      <c r="P1349" t="s">
        <v>1486</v>
      </c>
      <c r="Q1349">
        <v>1</v>
      </c>
      <c r="W1349">
        <v>0</v>
      </c>
      <c r="X1349">
        <v>-19806755</v>
      </c>
      <c r="Y1349">
        <v>16.904999999999998</v>
      </c>
      <c r="AA1349">
        <v>0</v>
      </c>
      <c r="AB1349">
        <v>0</v>
      </c>
      <c r="AC1349">
        <v>0</v>
      </c>
      <c r="AD1349">
        <v>272.76</v>
      </c>
      <c r="AE1349">
        <v>0</v>
      </c>
      <c r="AF1349">
        <v>0</v>
      </c>
      <c r="AG1349">
        <v>0</v>
      </c>
      <c r="AH1349">
        <v>272.76</v>
      </c>
      <c r="AI1349">
        <v>1</v>
      </c>
      <c r="AJ1349">
        <v>1</v>
      </c>
      <c r="AK1349">
        <v>1</v>
      </c>
      <c r="AL1349">
        <v>1</v>
      </c>
      <c r="AN1349">
        <v>0</v>
      </c>
      <c r="AO1349">
        <v>1</v>
      </c>
      <c r="AP1349">
        <v>1</v>
      </c>
      <c r="AQ1349">
        <v>0</v>
      </c>
      <c r="AR1349">
        <v>0</v>
      </c>
      <c r="AS1349" t="s">
        <v>3</v>
      </c>
      <c r="AT1349">
        <v>14.7</v>
      </c>
      <c r="AU1349" t="s">
        <v>16</v>
      </c>
      <c r="AV1349">
        <v>1</v>
      </c>
      <c r="AW1349">
        <v>2</v>
      </c>
      <c r="AX1349">
        <v>53554404</v>
      </c>
      <c r="AY1349">
        <v>2</v>
      </c>
      <c r="AZ1349">
        <v>137216</v>
      </c>
      <c r="BA1349">
        <v>1231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Y1349*Source!I831</f>
        <v>6.0181799999999992</v>
      </c>
      <c r="CY1349">
        <f>AD1349</f>
        <v>272.76</v>
      </c>
      <c r="CZ1349">
        <f>AH1349</f>
        <v>272.76</v>
      </c>
      <c r="DA1349">
        <f>AL1349</f>
        <v>1</v>
      </c>
      <c r="DB1349">
        <f>ROUND((ROUND(AT1349*CZ1349,2)*ROUND(1.15,7)),2)</f>
        <v>4611.01</v>
      </c>
      <c r="DC1349">
        <f>ROUND((ROUND(AT1349*AG1349,2)*ROUND(1.15,7)),2)</f>
        <v>0</v>
      </c>
    </row>
    <row r="1350" spans="1:107" x14ac:dyDescent="0.2">
      <c r="A1350">
        <f>ROW(Source!A831)</f>
        <v>831</v>
      </c>
      <c r="B1350">
        <v>53551707</v>
      </c>
      <c r="C1350">
        <v>53554401</v>
      </c>
      <c r="D1350">
        <v>41131183</v>
      </c>
      <c r="E1350">
        <v>1</v>
      </c>
      <c r="F1350">
        <v>1</v>
      </c>
      <c r="G1350">
        <v>1</v>
      </c>
      <c r="H1350">
        <v>3</v>
      </c>
      <c r="I1350" t="s">
        <v>24</v>
      </c>
      <c r="J1350" t="s">
        <v>399</v>
      </c>
      <c r="K1350" t="s">
        <v>25</v>
      </c>
      <c r="L1350">
        <v>1348</v>
      </c>
      <c r="N1350">
        <v>1009</v>
      </c>
      <c r="O1350" t="s">
        <v>26</v>
      </c>
      <c r="P1350" t="s">
        <v>26</v>
      </c>
      <c r="Q1350">
        <v>1000</v>
      </c>
      <c r="W1350">
        <v>0</v>
      </c>
      <c r="X1350">
        <v>529508801</v>
      </c>
      <c r="Y1350">
        <v>0.7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6.14</v>
      </c>
      <c r="AJ1350">
        <v>1</v>
      </c>
      <c r="AK1350">
        <v>1</v>
      </c>
      <c r="AL1350">
        <v>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 t="s">
        <v>3</v>
      </c>
      <c r="AT1350">
        <v>0.7</v>
      </c>
      <c r="AU1350" t="s">
        <v>3</v>
      </c>
      <c r="AV1350">
        <v>0</v>
      </c>
      <c r="AW1350">
        <v>2</v>
      </c>
      <c r="AX1350">
        <v>53554405</v>
      </c>
      <c r="AY1350">
        <v>1</v>
      </c>
      <c r="AZ1350">
        <v>0</v>
      </c>
      <c r="BA1350">
        <v>1232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Y1350*Source!I831</f>
        <v>0.24919999999999998</v>
      </c>
      <c r="CY1350">
        <f>AA1350</f>
        <v>0</v>
      </c>
      <c r="CZ1350">
        <f>AE1350</f>
        <v>0</v>
      </c>
      <c r="DA1350">
        <f>AI1350</f>
        <v>6.14</v>
      </c>
      <c r="DB1350">
        <f>ROUND(ROUND(AT1350*CZ1350,2),2)</f>
        <v>0</v>
      </c>
      <c r="DC1350">
        <f>ROUND(ROUND(AT1350*AG1350,2),2)</f>
        <v>0</v>
      </c>
    </row>
    <row r="1351" spans="1:107" x14ac:dyDescent="0.2">
      <c r="A1351">
        <f>ROW(Source!A834)</f>
        <v>834</v>
      </c>
      <c r="B1351">
        <v>53551706</v>
      </c>
      <c r="C1351">
        <v>53554407</v>
      </c>
      <c r="D1351">
        <v>18409661</v>
      </c>
      <c r="E1351">
        <v>1</v>
      </c>
      <c r="F1351">
        <v>1</v>
      </c>
      <c r="G1351">
        <v>1</v>
      </c>
      <c r="H1351">
        <v>1</v>
      </c>
      <c r="I1351" t="s">
        <v>1850</v>
      </c>
      <c r="J1351" t="s">
        <v>3</v>
      </c>
      <c r="K1351" t="s">
        <v>1851</v>
      </c>
      <c r="L1351">
        <v>1369</v>
      </c>
      <c r="N1351">
        <v>1013</v>
      </c>
      <c r="O1351" t="s">
        <v>1486</v>
      </c>
      <c r="P1351" t="s">
        <v>1486</v>
      </c>
      <c r="Q1351">
        <v>1</v>
      </c>
      <c r="W1351">
        <v>0</v>
      </c>
      <c r="X1351">
        <v>1989723076</v>
      </c>
      <c r="Y1351">
        <v>8.4064999999999994</v>
      </c>
      <c r="AA1351">
        <v>0</v>
      </c>
      <c r="AB1351">
        <v>0</v>
      </c>
      <c r="AC1351">
        <v>0</v>
      </c>
      <c r="AD1351">
        <v>304.47000000000003</v>
      </c>
      <c r="AE1351">
        <v>0</v>
      </c>
      <c r="AF1351">
        <v>0</v>
      </c>
      <c r="AG1351">
        <v>0</v>
      </c>
      <c r="AH1351">
        <v>304.47000000000003</v>
      </c>
      <c r="AI1351">
        <v>1</v>
      </c>
      <c r="AJ1351">
        <v>1</v>
      </c>
      <c r="AK1351">
        <v>1</v>
      </c>
      <c r="AL1351">
        <v>1</v>
      </c>
      <c r="AN1351">
        <v>0</v>
      </c>
      <c r="AO1351">
        <v>1</v>
      </c>
      <c r="AP1351">
        <v>1</v>
      </c>
      <c r="AQ1351">
        <v>0</v>
      </c>
      <c r="AR1351">
        <v>0</v>
      </c>
      <c r="AS1351" t="s">
        <v>3</v>
      </c>
      <c r="AT1351">
        <v>7.31</v>
      </c>
      <c r="AU1351" t="s">
        <v>16</v>
      </c>
      <c r="AV1351">
        <v>1</v>
      </c>
      <c r="AW1351">
        <v>2</v>
      </c>
      <c r="AX1351">
        <v>53554412</v>
      </c>
      <c r="AY1351">
        <v>2</v>
      </c>
      <c r="AZ1351">
        <v>137216</v>
      </c>
      <c r="BA1351">
        <v>1233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Y1351*Source!I834</f>
        <v>2.3706329999999998</v>
      </c>
      <c r="CY1351">
        <f>AD1351</f>
        <v>304.47000000000003</v>
      </c>
      <c r="CZ1351">
        <f>AH1351</f>
        <v>304.47000000000003</v>
      </c>
      <c r="DA1351">
        <f>AL1351</f>
        <v>1</v>
      </c>
      <c r="DB1351">
        <f>ROUND((ROUND(AT1351*CZ1351,2)*ROUND(1.15,7)),2)</f>
        <v>2559.5300000000002</v>
      </c>
      <c r="DC1351">
        <f>ROUND((ROUND(AT1351*AG1351,2)*ROUND(1.15,7)),2)</f>
        <v>0</v>
      </c>
    </row>
    <row r="1352" spans="1:107" x14ac:dyDescent="0.2">
      <c r="A1352">
        <f>ROW(Source!A834)</f>
        <v>834</v>
      </c>
      <c r="B1352">
        <v>53551706</v>
      </c>
      <c r="C1352">
        <v>53554407</v>
      </c>
      <c r="D1352">
        <v>121548</v>
      </c>
      <c r="E1352">
        <v>1</v>
      </c>
      <c r="F1352">
        <v>1</v>
      </c>
      <c r="G1352">
        <v>1</v>
      </c>
      <c r="H1352">
        <v>1</v>
      </c>
      <c r="I1352" t="s">
        <v>31</v>
      </c>
      <c r="J1352" t="s">
        <v>3</v>
      </c>
      <c r="K1352" t="s">
        <v>1489</v>
      </c>
      <c r="L1352">
        <v>608254</v>
      </c>
      <c r="N1352">
        <v>1013</v>
      </c>
      <c r="O1352" t="s">
        <v>1490</v>
      </c>
      <c r="P1352" t="s">
        <v>1490</v>
      </c>
      <c r="Q1352">
        <v>1</v>
      </c>
      <c r="W1352">
        <v>0</v>
      </c>
      <c r="X1352">
        <v>-185737400</v>
      </c>
      <c r="Y1352">
        <v>0.22999999999999998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1</v>
      </c>
      <c r="AJ1352">
        <v>1</v>
      </c>
      <c r="AK1352">
        <v>1</v>
      </c>
      <c r="AL1352">
        <v>1</v>
      </c>
      <c r="AN1352">
        <v>0</v>
      </c>
      <c r="AO1352">
        <v>1</v>
      </c>
      <c r="AP1352">
        <v>1</v>
      </c>
      <c r="AQ1352">
        <v>0</v>
      </c>
      <c r="AR1352">
        <v>0</v>
      </c>
      <c r="AS1352" t="s">
        <v>3</v>
      </c>
      <c r="AT1352">
        <v>0.2</v>
      </c>
      <c r="AU1352" t="s">
        <v>16</v>
      </c>
      <c r="AV1352">
        <v>2</v>
      </c>
      <c r="AW1352">
        <v>2</v>
      </c>
      <c r="AX1352">
        <v>53554413</v>
      </c>
      <c r="AY1352">
        <v>1</v>
      </c>
      <c r="AZ1352">
        <v>6144</v>
      </c>
      <c r="BA1352">
        <v>1234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Y1352*Source!I834</f>
        <v>6.4859999999999987E-2</v>
      </c>
      <c r="CY1352">
        <f>AD1352</f>
        <v>0</v>
      </c>
      <c r="CZ1352">
        <f>AH1352</f>
        <v>0</v>
      </c>
      <c r="DA1352">
        <f>AL1352</f>
        <v>1</v>
      </c>
      <c r="DB1352">
        <f>ROUND((ROUND(AT1352*CZ1352,2)*ROUND(1.15,7)),2)</f>
        <v>0</v>
      </c>
      <c r="DC1352">
        <f>ROUND((ROUND(AT1352*AG1352,2)*ROUND(1.15,7)),2)</f>
        <v>0</v>
      </c>
    </row>
    <row r="1353" spans="1:107" x14ac:dyDescent="0.2">
      <c r="A1353">
        <f>ROW(Source!A834)</f>
        <v>834</v>
      </c>
      <c r="B1353">
        <v>53551706</v>
      </c>
      <c r="C1353">
        <v>53554407</v>
      </c>
      <c r="D1353">
        <v>29172556</v>
      </c>
      <c r="E1353">
        <v>1</v>
      </c>
      <c r="F1353">
        <v>1</v>
      </c>
      <c r="G1353">
        <v>1</v>
      </c>
      <c r="H1353">
        <v>2</v>
      </c>
      <c r="I1353" t="s">
        <v>1647</v>
      </c>
      <c r="J1353" t="s">
        <v>1667</v>
      </c>
      <c r="K1353" t="s">
        <v>1649</v>
      </c>
      <c r="L1353">
        <v>1368</v>
      </c>
      <c r="N1353">
        <v>1011</v>
      </c>
      <c r="O1353" t="s">
        <v>1494</v>
      </c>
      <c r="P1353" t="s">
        <v>1494</v>
      </c>
      <c r="Q1353">
        <v>1</v>
      </c>
      <c r="W1353">
        <v>0</v>
      </c>
      <c r="X1353">
        <v>344519037</v>
      </c>
      <c r="Y1353">
        <v>0.22999999999999998</v>
      </c>
      <c r="AA1353">
        <v>0</v>
      </c>
      <c r="AB1353">
        <v>31.26</v>
      </c>
      <c r="AC1353">
        <v>13.5</v>
      </c>
      <c r="AD1353">
        <v>0</v>
      </c>
      <c r="AE1353">
        <v>0</v>
      </c>
      <c r="AF1353">
        <v>31.26</v>
      </c>
      <c r="AG1353">
        <v>13.5</v>
      </c>
      <c r="AH1353">
        <v>0</v>
      </c>
      <c r="AI1353">
        <v>1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1</v>
      </c>
      <c r="AQ1353">
        <v>0</v>
      </c>
      <c r="AR1353">
        <v>0</v>
      </c>
      <c r="AS1353" t="s">
        <v>3</v>
      </c>
      <c r="AT1353">
        <v>0.2</v>
      </c>
      <c r="AU1353" t="s">
        <v>16</v>
      </c>
      <c r="AV1353">
        <v>0</v>
      </c>
      <c r="AW1353">
        <v>2</v>
      </c>
      <c r="AX1353">
        <v>53554414</v>
      </c>
      <c r="AY1353">
        <v>1</v>
      </c>
      <c r="AZ1353">
        <v>6144</v>
      </c>
      <c r="BA1353">
        <v>1235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Y1353*Source!I834</f>
        <v>6.4859999999999987E-2</v>
      </c>
      <c r="CY1353">
        <f>AB1353</f>
        <v>31.26</v>
      </c>
      <c r="CZ1353">
        <f>AF1353</f>
        <v>31.26</v>
      </c>
      <c r="DA1353">
        <f>AJ1353</f>
        <v>1</v>
      </c>
      <c r="DB1353">
        <f>ROUND((ROUND(AT1353*CZ1353,2)*ROUND(1.15,7)),2)</f>
        <v>7.19</v>
      </c>
      <c r="DC1353">
        <f>ROUND((ROUND(AT1353*AG1353,2)*ROUND(1.15,7)),2)</f>
        <v>3.11</v>
      </c>
    </row>
    <row r="1354" spans="1:107" x14ac:dyDescent="0.2">
      <c r="A1354">
        <f>ROW(Source!A834)</f>
        <v>834</v>
      </c>
      <c r="B1354">
        <v>53551706</v>
      </c>
      <c r="C1354">
        <v>53554407</v>
      </c>
      <c r="D1354">
        <v>41131183</v>
      </c>
      <c r="E1354">
        <v>1</v>
      </c>
      <c r="F1354">
        <v>1</v>
      </c>
      <c r="G1354">
        <v>1</v>
      </c>
      <c r="H1354">
        <v>3</v>
      </c>
      <c r="I1354" t="s">
        <v>24</v>
      </c>
      <c r="J1354" t="s">
        <v>399</v>
      </c>
      <c r="K1354" t="s">
        <v>25</v>
      </c>
      <c r="L1354">
        <v>1348</v>
      </c>
      <c r="N1354">
        <v>1009</v>
      </c>
      <c r="O1354" t="s">
        <v>26</v>
      </c>
      <c r="P1354" t="s">
        <v>26</v>
      </c>
      <c r="Q1354">
        <v>1000</v>
      </c>
      <c r="W1354">
        <v>0</v>
      </c>
      <c r="X1354">
        <v>529508801</v>
      </c>
      <c r="Y1354">
        <v>1.5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 t="s">
        <v>3</v>
      </c>
      <c r="AT1354">
        <v>1.5</v>
      </c>
      <c r="AU1354" t="s">
        <v>3</v>
      </c>
      <c r="AV1354">
        <v>0</v>
      </c>
      <c r="AW1354">
        <v>1</v>
      </c>
      <c r="AX1354">
        <v>-1</v>
      </c>
      <c r="AY1354">
        <v>0</v>
      </c>
      <c r="AZ1354">
        <v>0</v>
      </c>
      <c r="BA1354" t="s">
        <v>3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Y1354*Source!I834</f>
        <v>0.42299999999999993</v>
      </c>
      <c r="CY1354">
        <f>AA1354</f>
        <v>0</v>
      </c>
      <c r="CZ1354">
        <f>AE1354</f>
        <v>0</v>
      </c>
      <c r="DA1354">
        <f>AI1354</f>
        <v>1</v>
      </c>
      <c r="DB1354">
        <f>ROUND(ROUND(AT1354*CZ1354,2),2)</f>
        <v>0</v>
      </c>
      <c r="DC1354">
        <f>ROUND(ROUND(AT1354*AG1354,2),2)</f>
        <v>0</v>
      </c>
    </row>
    <row r="1355" spans="1:107" x14ac:dyDescent="0.2">
      <c r="A1355">
        <f>ROW(Source!A835)</f>
        <v>835</v>
      </c>
      <c r="B1355">
        <v>53551707</v>
      </c>
      <c r="C1355">
        <v>53554407</v>
      </c>
      <c r="D1355">
        <v>18409661</v>
      </c>
      <c r="E1355">
        <v>1</v>
      </c>
      <c r="F1355">
        <v>1</v>
      </c>
      <c r="G1355">
        <v>1</v>
      </c>
      <c r="H1355">
        <v>1</v>
      </c>
      <c r="I1355" t="s">
        <v>1850</v>
      </c>
      <c r="J1355" t="s">
        <v>3</v>
      </c>
      <c r="K1355" t="s">
        <v>1851</v>
      </c>
      <c r="L1355">
        <v>1369</v>
      </c>
      <c r="N1355">
        <v>1013</v>
      </c>
      <c r="O1355" t="s">
        <v>1486</v>
      </c>
      <c r="P1355" t="s">
        <v>1486</v>
      </c>
      <c r="Q1355">
        <v>1</v>
      </c>
      <c r="W1355">
        <v>0</v>
      </c>
      <c r="X1355">
        <v>1989723076</v>
      </c>
      <c r="Y1355">
        <v>8.4064999999999994</v>
      </c>
      <c r="AA1355">
        <v>0</v>
      </c>
      <c r="AB1355">
        <v>0</v>
      </c>
      <c r="AC1355">
        <v>0</v>
      </c>
      <c r="AD1355">
        <v>304.47000000000003</v>
      </c>
      <c r="AE1355">
        <v>0</v>
      </c>
      <c r="AF1355">
        <v>0</v>
      </c>
      <c r="AG1355">
        <v>0</v>
      </c>
      <c r="AH1355">
        <v>304.47000000000003</v>
      </c>
      <c r="AI1355">
        <v>1</v>
      </c>
      <c r="AJ1355">
        <v>1</v>
      </c>
      <c r="AK1355">
        <v>1</v>
      </c>
      <c r="AL1355">
        <v>1</v>
      </c>
      <c r="AN1355">
        <v>0</v>
      </c>
      <c r="AO1355">
        <v>1</v>
      </c>
      <c r="AP1355">
        <v>1</v>
      </c>
      <c r="AQ1355">
        <v>0</v>
      </c>
      <c r="AR1355">
        <v>0</v>
      </c>
      <c r="AS1355" t="s">
        <v>3</v>
      </c>
      <c r="AT1355">
        <v>7.31</v>
      </c>
      <c r="AU1355" t="s">
        <v>16</v>
      </c>
      <c r="AV1355">
        <v>1</v>
      </c>
      <c r="AW1355">
        <v>2</v>
      </c>
      <c r="AX1355">
        <v>53554412</v>
      </c>
      <c r="AY1355">
        <v>2</v>
      </c>
      <c r="AZ1355">
        <v>137216</v>
      </c>
      <c r="BA1355">
        <v>1236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Y1355*Source!I835</f>
        <v>2.3706329999999998</v>
      </c>
      <c r="CY1355">
        <f>AD1355</f>
        <v>304.47000000000003</v>
      </c>
      <c r="CZ1355">
        <f>AH1355</f>
        <v>304.47000000000003</v>
      </c>
      <c r="DA1355">
        <f>AL1355</f>
        <v>1</v>
      </c>
      <c r="DB1355">
        <f>ROUND((ROUND(AT1355*CZ1355,2)*ROUND(1.15,7)),2)</f>
        <v>2559.5300000000002</v>
      </c>
      <c r="DC1355">
        <f>ROUND((ROUND(AT1355*AG1355,2)*ROUND(1.15,7)),2)</f>
        <v>0</v>
      </c>
    </row>
    <row r="1356" spans="1:107" x14ac:dyDescent="0.2">
      <c r="A1356">
        <f>ROW(Source!A835)</f>
        <v>835</v>
      </c>
      <c r="B1356">
        <v>53551707</v>
      </c>
      <c r="C1356">
        <v>53554407</v>
      </c>
      <c r="D1356">
        <v>121548</v>
      </c>
      <c r="E1356">
        <v>1</v>
      </c>
      <c r="F1356">
        <v>1</v>
      </c>
      <c r="G1356">
        <v>1</v>
      </c>
      <c r="H1356">
        <v>1</v>
      </c>
      <c r="I1356" t="s">
        <v>31</v>
      </c>
      <c r="J1356" t="s">
        <v>3</v>
      </c>
      <c r="K1356" t="s">
        <v>1489</v>
      </c>
      <c r="L1356">
        <v>608254</v>
      </c>
      <c r="N1356">
        <v>1013</v>
      </c>
      <c r="O1356" t="s">
        <v>1490</v>
      </c>
      <c r="P1356" t="s">
        <v>1490</v>
      </c>
      <c r="Q1356">
        <v>1</v>
      </c>
      <c r="W1356">
        <v>0</v>
      </c>
      <c r="X1356">
        <v>-185737400</v>
      </c>
      <c r="Y1356">
        <v>0.22999999999999998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1</v>
      </c>
      <c r="AJ1356">
        <v>1</v>
      </c>
      <c r="AK1356">
        <v>1</v>
      </c>
      <c r="AL1356">
        <v>1</v>
      </c>
      <c r="AN1356">
        <v>0</v>
      </c>
      <c r="AO1356">
        <v>1</v>
      </c>
      <c r="AP1356">
        <v>1</v>
      </c>
      <c r="AQ1356">
        <v>0</v>
      </c>
      <c r="AR1356">
        <v>0</v>
      </c>
      <c r="AS1356" t="s">
        <v>3</v>
      </c>
      <c r="AT1356">
        <v>0.2</v>
      </c>
      <c r="AU1356" t="s">
        <v>16</v>
      </c>
      <c r="AV1356">
        <v>2</v>
      </c>
      <c r="AW1356">
        <v>2</v>
      </c>
      <c r="AX1356">
        <v>53554413</v>
      </c>
      <c r="AY1356">
        <v>1</v>
      </c>
      <c r="AZ1356">
        <v>6144</v>
      </c>
      <c r="BA1356">
        <v>1237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Y1356*Source!I835</f>
        <v>6.4859999999999987E-2</v>
      </c>
      <c r="CY1356">
        <f>AD1356</f>
        <v>0</v>
      </c>
      <c r="CZ1356">
        <f>AH1356</f>
        <v>0</v>
      </c>
      <c r="DA1356">
        <f>AL1356</f>
        <v>1</v>
      </c>
      <c r="DB1356">
        <f>ROUND((ROUND(AT1356*CZ1356,2)*ROUND(1.15,7)),2)</f>
        <v>0</v>
      </c>
      <c r="DC1356">
        <f>ROUND((ROUND(AT1356*AG1356,2)*ROUND(1.15,7)),2)</f>
        <v>0</v>
      </c>
    </row>
    <row r="1357" spans="1:107" x14ac:dyDescent="0.2">
      <c r="A1357">
        <f>ROW(Source!A835)</f>
        <v>835</v>
      </c>
      <c r="B1357">
        <v>53551707</v>
      </c>
      <c r="C1357">
        <v>53554407</v>
      </c>
      <c r="D1357">
        <v>29172556</v>
      </c>
      <c r="E1357">
        <v>1</v>
      </c>
      <c r="F1357">
        <v>1</v>
      </c>
      <c r="G1357">
        <v>1</v>
      </c>
      <c r="H1357">
        <v>2</v>
      </c>
      <c r="I1357" t="s">
        <v>1647</v>
      </c>
      <c r="J1357" t="s">
        <v>1667</v>
      </c>
      <c r="K1357" t="s">
        <v>1649</v>
      </c>
      <c r="L1357">
        <v>1368</v>
      </c>
      <c r="N1357">
        <v>1011</v>
      </c>
      <c r="O1357" t="s">
        <v>1494</v>
      </c>
      <c r="P1357" t="s">
        <v>1494</v>
      </c>
      <c r="Q1357">
        <v>1</v>
      </c>
      <c r="W1357">
        <v>0</v>
      </c>
      <c r="X1357">
        <v>344519037</v>
      </c>
      <c r="Y1357">
        <v>0.22999999999999998</v>
      </c>
      <c r="AA1357">
        <v>0</v>
      </c>
      <c r="AB1357">
        <v>31.26</v>
      </c>
      <c r="AC1357">
        <v>13.5</v>
      </c>
      <c r="AD1357">
        <v>0</v>
      </c>
      <c r="AE1357">
        <v>0</v>
      </c>
      <c r="AF1357">
        <v>31.26</v>
      </c>
      <c r="AG1357">
        <v>13.5</v>
      </c>
      <c r="AH1357">
        <v>0</v>
      </c>
      <c r="AI1357">
        <v>1</v>
      </c>
      <c r="AJ1357">
        <v>1</v>
      </c>
      <c r="AK1357">
        <v>1</v>
      </c>
      <c r="AL1357">
        <v>1</v>
      </c>
      <c r="AN1357">
        <v>0</v>
      </c>
      <c r="AO1357">
        <v>1</v>
      </c>
      <c r="AP1357">
        <v>1</v>
      </c>
      <c r="AQ1357">
        <v>0</v>
      </c>
      <c r="AR1357">
        <v>0</v>
      </c>
      <c r="AS1357" t="s">
        <v>3</v>
      </c>
      <c r="AT1357">
        <v>0.2</v>
      </c>
      <c r="AU1357" t="s">
        <v>16</v>
      </c>
      <c r="AV1357">
        <v>0</v>
      </c>
      <c r="AW1357">
        <v>2</v>
      </c>
      <c r="AX1357">
        <v>53554414</v>
      </c>
      <c r="AY1357">
        <v>1</v>
      </c>
      <c r="AZ1357">
        <v>6144</v>
      </c>
      <c r="BA1357">
        <v>1238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Y1357*Source!I835</f>
        <v>6.4859999999999987E-2</v>
      </c>
      <c r="CY1357">
        <f>AB1357</f>
        <v>31.26</v>
      </c>
      <c r="CZ1357">
        <f>AF1357</f>
        <v>31.26</v>
      </c>
      <c r="DA1357">
        <f>AJ1357</f>
        <v>1</v>
      </c>
      <c r="DB1357">
        <f>ROUND((ROUND(AT1357*CZ1357,2)*ROUND(1.15,7)),2)</f>
        <v>7.19</v>
      </c>
      <c r="DC1357">
        <f>ROUND((ROUND(AT1357*AG1357,2)*ROUND(1.15,7)),2)</f>
        <v>3.11</v>
      </c>
    </row>
    <row r="1358" spans="1:107" x14ac:dyDescent="0.2">
      <c r="A1358">
        <f>ROW(Source!A835)</f>
        <v>835</v>
      </c>
      <c r="B1358">
        <v>53551707</v>
      </c>
      <c r="C1358">
        <v>53554407</v>
      </c>
      <c r="D1358">
        <v>41131183</v>
      </c>
      <c r="E1358">
        <v>1</v>
      </c>
      <c r="F1358">
        <v>1</v>
      </c>
      <c r="G1358">
        <v>1</v>
      </c>
      <c r="H1358">
        <v>3</v>
      </c>
      <c r="I1358" t="s">
        <v>24</v>
      </c>
      <c r="J1358" t="s">
        <v>399</v>
      </c>
      <c r="K1358" t="s">
        <v>25</v>
      </c>
      <c r="L1358">
        <v>1348</v>
      </c>
      <c r="N1358">
        <v>1009</v>
      </c>
      <c r="O1358" t="s">
        <v>26</v>
      </c>
      <c r="P1358" t="s">
        <v>26</v>
      </c>
      <c r="Q1358">
        <v>1000</v>
      </c>
      <c r="W1358">
        <v>0</v>
      </c>
      <c r="X1358">
        <v>529508801</v>
      </c>
      <c r="Y1358">
        <v>1.5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6.14</v>
      </c>
      <c r="AJ1358">
        <v>1</v>
      </c>
      <c r="AK1358">
        <v>1</v>
      </c>
      <c r="AL1358">
        <v>1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 t="s">
        <v>3</v>
      </c>
      <c r="AT1358">
        <v>1.5</v>
      </c>
      <c r="AU1358" t="s">
        <v>3</v>
      </c>
      <c r="AV1358">
        <v>0</v>
      </c>
      <c r="AW1358">
        <v>1</v>
      </c>
      <c r="AX1358">
        <v>-1</v>
      </c>
      <c r="AY1358">
        <v>0</v>
      </c>
      <c r="AZ1358">
        <v>0</v>
      </c>
      <c r="BA1358" t="s">
        <v>3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Y1358*Source!I835</f>
        <v>0.42299999999999993</v>
      </c>
      <c r="CY1358">
        <f>AA1358</f>
        <v>0</v>
      </c>
      <c r="CZ1358">
        <f>AE1358</f>
        <v>0</v>
      </c>
      <c r="DA1358">
        <f>AI1358</f>
        <v>6.14</v>
      </c>
      <c r="DB1358">
        <f>ROUND(ROUND(AT1358*CZ1358,2),2)</f>
        <v>0</v>
      </c>
      <c r="DC1358">
        <f>ROUND(ROUND(AT1358*AG1358,2),2)</f>
        <v>0</v>
      </c>
    </row>
    <row r="1359" spans="1:107" x14ac:dyDescent="0.2">
      <c r="A1359">
        <f>ROW(Source!A838)</f>
        <v>838</v>
      </c>
      <c r="B1359">
        <v>53551706</v>
      </c>
      <c r="C1359">
        <v>53554416</v>
      </c>
      <c r="D1359">
        <v>18407150</v>
      </c>
      <c r="E1359">
        <v>1</v>
      </c>
      <c r="F1359">
        <v>1</v>
      </c>
      <c r="G1359">
        <v>1</v>
      </c>
      <c r="H1359">
        <v>1</v>
      </c>
      <c r="I1359" t="s">
        <v>1552</v>
      </c>
      <c r="J1359" t="s">
        <v>3</v>
      </c>
      <c r="K1359" t="s">
        <v>1553</v>
      </c>
      <c r="L1359">
        <v>1369</v>
      </c>
      <c r="N1359">
        <v>1013</v>
      </c>
      <c r="O1359" t="s">
        <v>1486</v>
      </c>
      <c r="P1359" t="s">
        <v>1486</v>
      </c>
      <c r="Q1359">
        <v>1</v>
      </c>
      <c r="W1359">
        <v>0</v>
      </c>
      <c r="X1359">
        <v>-931037793</v>
      </c>
      <c r="Y1359">
        <v>28.023775000000001</v>
      </c>
      <c r="AA1359">
        <v>0</v>
      </c>
      <c r="AB1359">
        <v>0</v>
      </c>
      <c r="AC1359">
        <v>0</v>
      </c>
      <c r="AD1359">
        <v>300.60000000000002</v>
      </c>
      <c r="AE1359">
        <v>0</v>
      </c>
      <c r="AF1359">
        <v>0</v>
      </c>
      <c r="AG1359">
        <v>0</v>
      </c>
      <c r="AH1359">
        <v>300.60000000000002</v>
      </c>
      <c r="AI1359">
        <v>1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1</v>
      </c>
      <c r="AQ1359">
        <v>0</v>
      </c>
      <c r="AR1359">
        <v>0</v>
      </c>
      <c r="AS1359" t="s">
        <v>3</v>
      </c>
      <c r="AT1359">
        <v>21.19</v>
      </c>
      <c r="AU1359" t="s">
        <v>62</v>
      </c>
      <c r="AV1359">
        <v>1</v>
      </c>
      <c r="AW1359">
        <v>2</v>
      </c>
      <c r="AX1359">
        <v>53554424</v>
      </c>
      <c r="AY1359">
        <v>2</v>
      </c>
      <c r="AZ1359">
        <v>137216</v>
      </c>
      <c r="BA1359">
        <v>1239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Y1359*Source!I838</f>
        <v>9.9764639000000006</v>
      </c>
      <c r="CY1359">
        <f>AD1359</f>
        <v>300.60000000000002</v>
      </c>
      <c r="CZ1359">
        <f>AH1359</f>
        <v>300.60000000000002</v>
      </c>
      <c r="DA1359">
        <f>AL1359</f>
        <v>1</v>
      </c>
      <c r="DB1359">
        <f>ROUND((ROUND(AT1359*CZ1359,2)*ROUND((1.15*1.15),7)),2)</f>
        <v>8423.94</v>
      </c>
      <c r="DC1359">
        <f>ROUND((ROUND(AT1359*AG1359,2)*ROUND((1.15*1.15),7)),2)</f>
        <v>0</v>
      </c>
    </row>
    <row r="1360" spans="1:107" x14ac:dyDescent="0.2">
      <c r="A1360">
        <f>ROW(Source!A838)</f>
        <v>838</v>
      </c>
      <c r="B1360">
        <v>53551706</v>
      </c>
      <c r="C1360">
        <v>53554416</v>
      </c>
      <c r="D1360">
        <v>121548</v>
      </c>
      <c r="E1360">
        <v>1</v>
      </c>
      <c r="F1360">
        <v>1</v>
      </c>
      <c r="G1360">
        <v>1</v>
      </c>
      <c r="H1360">
        <v>1</v>
      </c>
      <c r="I1360" t="s">
        <v>31</v>
      </c>
      <c r="J1360" t="s">
        <v>3</v>
      </c>
      <c r="K1360" t="s">
        <v>1489</v>
      </c>
      <c r="L1360">
        <v>608254</v>
      </c>
      <c r="N1360">
        <v>1013</v>
      </c>
      <c r="O1360" t="s">
        <v>1490</v>
      </c>
      <c r="P1360" t="s">
        <v>1490</v>
      </c>
      <c r="Q1360">
        <v>1</v>
      </c>
      <c r="W1360">
        <v>0</v>
      </c>
      <c r="X1360">
        <v>-185737400</v>
      </c>
      <c r="Y1360">
        <v>5.7499999999999996E-2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1</v>
      </c>
      <c r="AJ1360">
        <v>1</v>
      </c>
      <c r="AK1360">
        <v>1</v>
      </c>
      <c r="AL1360">
        <v>1</v>
      </c>
      <c r="AN1360">
        <v>0</v>
      </c>
      <c r="AO1360">
        <v>1</v>
      </c>
      <c r="AP1360">
        <v>1</v>
      </c>
      <c r="AQ1360">
        <v>0</v>
      </c>
      <c r="AR1360">
        <v>0</v>
      </c>
      <c r="AS1360" t="s">
        <v>3</v>
      </c>
      <c r="AT1360">
        <v>0.04</v>
      </c>
      <c r="AU1360" t="s">
        <v>61</v>
      </c>
      <c r="AV1360">
        <v>2</v>
      </c>
      <c r="AW1360">
        <v>2</v>
      </c>
      <c r="AX1360">
        <v>53554425</v>
      </c>
      <c r="AY1360">
        <v>1</v>
      </c>
      <c r="AZ1360">
        <v>6144</v>
      </c>
      <c r="BA1360">
        <v>1240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Y1360*Source!I838</f>
        <v>2.0469999999999999E-2</v>
      </c>
      <c r="CY1360">
        <f>AD1360</f>
        <v>0</v>
      </c>
      <c r="CZ1360">
        <f>AH1360</f>
        <v>0</v>
      </c>
      <c r="DA1360">
        <f>AL1360</f>
        <v>1</v>
      </c>
      <c r="DB1360">
        <f>ROUND((ROUND(AT1360*CZ1360,2)*ROUND((1.25*1.15),7)),2)</f>
        <v>0</v>
      </c>
      <c r="DC1360">
        <f>ROUND((ROUND(AT1360*AG1360,2)*ROUND((1.25*1.15),7)),2)</f>
        <v>0</v>
      </c>
    </row>
    <row r="1361" spans="1:107" x14ac:dyDescent="0.2">
      <c r="A1361">
        <f>ROW(Source!A838)</f>
        <v>838</v>
      </c>
      <c r="B1361">
        <v>53551706</v>
      </c>
      <c r="C1361">
        <v>53554416</v>
      </c>
      <c r="D1361">
        <v>29172556</v>
      </c>
      <c r="E1361">
        <v>1</v>
      </c>
      <c r="F1361">
        <v>1</v>
      </c>
      <c r="G1361">
        <v>1</v>
      </c>
      <c r="H1361">
        <v>2</v>
      </c>
      <c r="I1361" t="s">
        <v>1647</v>
      </c>
      <c r="J1361" t="s">
        <v>1667</v>
      </c>
      <c r="K1361" t="s">
        <v>1649</v>
      </c>
      <c r="L1361">
        <v>1368</v>
      </c>
      <c r="N1361">
        <v>1011</v>
      </c>
      <c r="O1361" t="s">
        <v>1494</v>
      </c>
      <c r="P1361" t="s">
        <v>1494</v>
      </c>
      <c r="Q1361">
        <v>1</v>
      </c>
      <c r="W1361">
        <v>0</v>
      </c>
      <c r="X1361">
        <v>344519037</v>
      </c>
      <c r="Y1361">
        <v>5.7499999999999996E-2</v>
      </c>
      <c r="AA1361">
        <v>0</v>
      </c>
      <c r="AB1361">
        <v>31.26</v>
      </c>
      <c r="AC1361">
        <v>13.5</v>
      </c>
      <c r="AD1361">
        <v>0</v>
      </c>
      <c r="AE1361">
        <v>0</v>
      </c>
      <c r="AF1361">
        <v>31.26</v>
      </c>
      <c r="AG1361">
        <v>13.5</v>
      </c>
      <c r="AH1361">
        <v>0</v>
      </c>
      <c r="AI1361">
        <v>1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1</v>
      </c>
      <c r="AQ1361">
        <v>0</v>
      </c>
      <c r="AR1361">
        <v>0</v>
      </c>
      <c r="AS1361" t="s">
        <v>3</v>
      </c>
      <c r="AT1361">
        <v>0.04</v>
      </c>
      <c r="AU1361" t="s">
        <v>61</v>
      </c>
      <c r="AV1361">
        <v>0</v>
      </c>
      <c r="AW1361">
        <v>2</v>
      </c>
      <c r="AX1361">
        <v>53554426</v>
      </c>
      <c r="AY1361">
        <v>1</v>
      </c>
      <c r="AZ1361">
        <v>6144</v>
      </c>
      <c r="BA1361">
        <v>1241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Y1361*Source!I838</f>
        <v>2.0469999999999999E-2</v>
      </c>
      <c r="CY1361">
        <f>AB1361</f>
        <v>31.26</v>
      </c>
      <c r="CZ1361">
        <f>AF1361</f>
        <v>31.26</v>
      </c>
      <c r="DA1361">
        <f>AJ1361</f>
        <v>1</v>
      </c>
      <c r="DB1361">
        <f>ROUND((ROUND(AT1361*CZ1361,2)*ROUND((1.25*1.15),7)),2)</f>
        <v>1.8</v>
      </c>
      <c r="DC1361">
        <f>ROUND((ROUND(AT1361*AG1361,2)*ROUND((1.25*1.15),7)),2)</f>
        <v>0.78</v>
      </c>
    </row>
    <row r="1362" spans="1:107" x14ac:dyDescent="0.2">
      <c r="A1362">
        <f>ROW(Source!A838)</f>
        <v>838</v>
      </c>
      <c r="B1362">
        <v>53551706</v>
      </c>
      <c r="C1362">
        <v>53554416</v>
      </c>
      <c r="D1362">
        <v>29174913</v>
      </c>
      <c r="E1362">
        <v>1</v>
      </c>
      <c r="F1362">
        <v>1</v>
      </c>
      <c r="G1362">
        <v>1</v>
      </c>
      <c r="H1362">
        <v>2</v>
      </c>
      <c r="I1362" t="s">
        <v>1513</v>
      </c>
      <c r="J1362" t="s">
        <v>1514</v>
      </c>
      <c r="K1362" t="s">
        <v>1515</v>
      </c>
      <c r="L1362">
        <v>1368</v>
      </c>
      <c r="N1362">
        <v>1011</v>
      </c>
      <c r="O1362" t="s">
        <v>1494</v>
      </c>
      <c r="P1362" t="s">
        <v>1494</v>
      </c>
      <c r="Q1362">
        <v>1</v>
      </c>
      <c r="W1362">
        <v>0</v>
      </c>
      <c r="X1362">
        <v>1230759911</v>
      </c>
      <c r="Y1362">
        <v>0.21562499999999998</v>
      </c>
      <c r="AA1362">
        <v>0</v>
      </c>
      <c r="AB1362">
        <v>87.17</v>
      </c>
      <c r="AC1362">
        <v>11.6</v>
      </c>
      <c r="AD1362">
        <v>0</v>
      </c>
      <c r="AE1362">
        <v>0</v>
      </c>
      <c r="AF1362">
        <v>87.17</v>
      </c>
      <c r="AG1362">
        <v>11.6</v>
      </c>
      <c r="AH1362">
        <v>0</v>
      </c>
      <c r="AI1362">
        <v>1</v>
      </c>
      <c r="AJ1362">
        <v>1</v>
      </c>
      <c r="AK1362">
        <v>1</v>
      </c>
      <c r="AL1362">
        <v>1</v>
      </c>
      <c r="AN1362">
        <v>0</v>
      </c>
      <c r="AO1362">
        <v>1</v>
      </c>
      <c r="AP1362">
        <v>1</v>
      </c>
      <c r="AQ1362">
        <v>0</v>
      </c>
      <c r="AR1362">
        <v>0</v>
      </c>
      <c r="AS1362" t="s">
        <v>3</v>
      </c>
      <c r="AT1362">
        <v>0.15</v>
      </c>
      <c r="AU1362" t="s">
        <v>61</v>
      </c>
      <c r="AV1362">
        <v>0</v>
      </c>
      <c r="AW1362">
        <v>2</v>
      </c>
      <c r="AX1362">
        <v>53554427</v>
      </c>
      <c r="AY1362">
        <v>1</v>
      </c>
      <c r="AZ1362">
        <v>6144</v>
      </c>
      <c r="BA1362">
        <v>1242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Y1362*Source!I838</f>
        <v>7.6762499999999984E-2</v>
      </c>
      <c r="CY1362">
        <f>AB1362</f>
        <v>87.17</v>
      </c>
      <c r="CZ1362">
        <f>AF1362</f>
        <v>87.17</v>
      </c>
      <c r="DA1362">
        <f>AJ1362</f>
        <v>1</v>
      </c>
      <c r="DB1362">
        <f>ROUND((ROUND(AT1362*CZ1362,2)*ROUND((1.25*1.15),7)),2)</f>
        <v>18.8</v>
      </c>
      <c r="DC1362">
        <f>ROUND((ROUND(AT1362*AG1362,2)*ROUND((1.25*1.15),7)),2)</f>
        <v>2.5</v>
      </c>
    </row>
    <row r="1363" spans="1:107" x14ac:dyDescent="0.2">
      <c r="A1363">
        <f>ROW(Source!A838)</f>
        <v>838</v>
      </c>
      <c r="B1363">
        <v>53551706</v>
      </c>
      <c r="C1363">
        <v>53554416</v>
      </c>
      <c r="D1363">
        <v>29108696</v>
      </c>
      <c r="E1363">
        <v>1</v>
      </c>
      <c r="F1363">
        <v>1</v>
      </c>
      <c r="G1363">
        <v>1</v>
      </c>
      <c r="H1363">
        <v>3</v>
      </c>
      <c r="I1363" t="s">
        <v>1876</v>
      </c>
      <c r="J1363" t="s">
        <v>1877</v>
      </c>
      <c r="K1363" t="s">
        <v>1878</v>
      </c>
      <c r="L1363">
        <v>1354</v>
      </c>
      <c r="N1363">
        <v>1010</v>
      </c>
      <c r="O1363" t="s">
        <v>160</v>
      </c>
      <c r="P1363" t="s">
        <v>160</v>
      </c>
      <c r="Q1363">
        <v>1</v>
      </c>
      <c r="W1363">
        <v>0</v>
      </c>
      <c r="X1363">
        <v>-393423820</v>
      </c>
      <c r="Y1363">
        <v>56.6</v>
      </c>
      <c r="AA1363">
        <v>67.209999999999994</v>
      </c>
      <c r="AB1363">
        <v>0</v>
      </c>
      <c r="AC1363">
        <v>0</v>
      </c>
      <c r="AD1363">
        <v>0</v>
      </c>
      <c r="AE1363">
        <v>67.209999999999994</v>
      </c>
      <c r="AF1363">
        <v>0</v>
      </c>
      <c r="AG1363">
        <v>0</v>
      </c>
      <c r="AH1363">
        <v>0</v>
      </c>
      <c r="AI1363">
        <v>1</v>
      </c>
      <c r="AJ1363">
        <v>1</v>
      </c>
      <c r="AK1363">
        <v>1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56.6</v>
      </c>
      <c r="AU1363" t="s">
        <v>3</v>
      </c>
      <c r="AV1363">
        <v>0</v>
      </c>
      <c r="AW1363">
        <v>2</v>
      </c>
      <c r="AX1363">
        <v>53554428</v>
      </c>
      <c r="AY1363">
        <v>1</v>
      </c>
      <c r="AZ1363">
        <v>0</v>
      </c>
      <c r="BA1363">
        <v>1243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Y1363*Source!I838</f>
        <v>20.1496</v>
      </c>
      <c r="CY1363">
        <f>AA1363</f>
        <v>67.209999999999994</v>
      </c>
      <c r="CZ1363">
        <f>AE1363</f>
        <v>67.209999999999994</v>
      </c>
      <c r="DA1363">
        <f>AI1363</f>
        <v>1</v>
      </c>
      <c r="DB1363">
        <f>ROUND(ROUND(AT1363*CZ1363,2),2)</f>
        <v>3804.09</v>
      </c>
      <c r="DC1363">
        <f>ROUND(ROUND(AT1363*AG1363,2),2)</f>
        <v>0</v>
      </c>
    </row>
    <row r="1364" spans="1:107" x14ac:dyDescent="0.2">
      <c r="A1364">
        <f>ROW(Source!A838)</f>
        <v>838</v>
      </c>
      <c r="B1364">
        <v>53551706</v>
      </c>
      <c r="C1364">
        <v>53554416</v>
      </c>
      <c r="D1364">
        <v>38249477</v>
      </c>
      <c r="E1364">
        <v>1</v>
      </c>
      <c r="F1364">
        <v>1</v>
      </c>
      <c r="G1364">
        <v>1</v>
      </c>
      <c r="H1364">
        <v>3</v>
      </c>
      <c r="I1364" t="s">
        <v>814</v>
      </c>
      <c r="J1364" t="s">
        <v>816</v>
      </c>
      <c r="K1364" t="s">
        <v>815</v>
      </c>
      <c r="L1364">
        <v>1301</v>
      </c>
      <c r="N1364">
        <v>1003</v>
      </c>
      <c r="O1364" t="s">
        <v>185</v>
      </c>
      <c r="P1364" t="s">
        <v>185</v>
      </c>
      <c r="Q1364">
        <v>1</v>
      </c>
      <c r="W1364">
        <v>0</v>
      </c>
      <c r="X1364">
        <v>-602345448</v>
      </c>
      <c r="Y1364">
        <v>100</v>
      </c>
      <c r="AA1364">
        <v>284.79000000000002</v>
      </c>
      <c r="AB1364">
        <v>0</v>
      </c>
      <c r="AC1364">
        <v>0</v>
      </c>
      <c r="AD1364">
        <v>0</v>
      </c>
      <c r="AE1364">
        <v>284.79000000000002</v>
      </c>
      <c r="AF1364">
        <v>0</v>
      </c>
      <c r="AG1364">
        <v>0</v>
      </c>
      <c r="AH1364">
        <v>0</v>
      </c>
      <c r="AI1364">
        <v>1</v>
      </c>
      <c r="AJ1364">
        <v>1</v>
      </c>
      <c r="AK1364">
        <v>1</v>
      </c>
      <c r="AL1364">
        <v>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 t="s">
        <v>3</v>
      </c>
      <c r="AT1364">
        <v>100</v>
      </c>
      <c r="AU1364" t="s">
        <v>3</v>
      </c>
      <c r="AV1364">
        <v>0</v>
      </c>
      <c r="AW1364">
        <v>1</v>
      </c>
      <c r="AX1364">
        <v>-1</v>
      </c>
      <c r="AY1364">
        <v>0</v>
      </c>
      <c r="AZ1364">
        <v>0</v>
      </c>
      <c r="BA1364" t="s">
        <v>3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Y1364*Source!I838</f>
        <v>35.6</v>
      </c>
      <c r="CY1364">
        <f>AA1364</f>
        <v>284.79000000000002</v>
      </c>
      <c r="CZ1364">
        <f>AE1364</f>
        <v>284.79000000000002</v>
      </c>
      <c r="DA1364">
        <f>AI1364</f>
        <v>1</v>
      </c>
      <c r="DB1364">
        <f>ROUND(ROUND(AT1364*CZ1364,2),2)</f>
        <v>28479</v>
      </c>
      <c r="DC1364">
        <f>ROUND(ROUND(AT1364*AG1364,2),2)</f>
        <v>0</v>
      </c>
    </row>
    <row r="1365" spans="1:107" x14ac:dyDescent="0.2">
      <c r="A1365">
        <f>ROW(Source!A838)</f>
        <v>838</v>
      </c>
      <c r="B1365">
        <v>53551706</v>
      </c>
      <c r="C1365">
        <v>53554416</v>
      </c>
      <c r="D1365">
        <v>29115197</v>
      </c>
      <c r="E1365">
        <v>1</v>
      </c>
      <c r="F1365">
        <v>1</v>
      </c>
      <c r="G1365">
        <v>1</v>
      </c>
      <c r="H1365">
        <v>3</v>
      </c>
      <c r="I1365" t="s">
        <v>1885</v>
      </c>
      <c r="J1365" t="s">
        <v>1886</v>
      </c>
      <c r="K1365" t="s">
        <v>1887</v>
      </c>
      <c r="L1365">
        <v>1355</v>
      </c>
      <c r="N1365">
        <v>1010</v>
      </c>
      <c r="O1365" t="s">
        <v>894</v>
      </c>
      <c r="P1365" t="s">
        <v>894</v>
      </c>
      <c r="Q1365">
        <v>100</v>
      </c>
      <c r="W1365">
        <v>0</v>
      </c>
      <c r="X1365">
        <v>-619439245</v>
      </c>
      <c r="Y1365">
        <v>4</v>
      </c>
      <c r="AA1365">
        <v>50</v>
      </c>
      <c r="AB1365">
        <v>0</v>
      </c>
      <c r="AC1365">
        <v>0</v>
      </c>
      <c r="AD1365">
        <v>0</v>
      </c>
      <c r="AE1365">
        <v>50</v>
      </c>
      <c r="AF1365">
        <v>0</v>
      </c>
      <c r="AG1365">
        <v>0</v>
      </c>
      <c r="AH1365">
        <v>0</v>
      </c>
      <c r="AI1365">
        <v>1</v>
      </c>
      <c r="AJ1365">
        <v>1</v>
      </c>
      <c r="AK1365">
        <v>1</v>
      </c>
      <c r="AL1365">
        <v>1</v>
      </c>
      <c r="AN1365">
        <v>0</v>
      </c>
      <c r="AO1365">
        <v>1</v>
      </c>
      <c r="AP1365">
        <v>0</v>
      </c>
      <c r="AQ1365">
        <v>0</v>
      </c>
      <c r="AR1365">
        <v>0</v>
      </c>
      <c r="AS1365" t="s">
        <v>3</v>
      </c>
      <c r="AT1365">
        <v>4</v>
      </c>
      <c r="AU1365" t="s">
        <v>3</v>
      </c>
      <c r="AV1365">
        <v>0</v>
      </c>
      <c r="AW1365">
        <v>2</v>
      </c>
      <c r="AX1365">
        <v>53554430</v>
      </c>
      <c r="AY1365">
        <v>1</v>
      </c>
      <c r="AZ1365">
        <v>0</v>
      </c>
      <c r="BA1365">
        <v>1245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Y1365*Source!I838</f>
        <v>1.4239999999999999</v>
      </c>
      <c r="CY1365">
        <f>AA1365</f>
        <v>50</v>
      </c>
      <c r="CZ1365">
        <f>AE1365</f>
        <v>50</v>
      </c>
      <c r="DA1365">
        <f>AI1365</f>
        <v>1</v>
      </c>
      <c r="DB1365">
        <f>ROUND(ROUND(AT1365*CZ1365,2),2)</f>
        <v>200</v>
      </c>
      <c r="DC1365">
        <f>ROUND(ROUND(AT1365*AG1365,2),2)</f>
        <v>0</v>
      </c>
    </row>
    <row r="1366" spans="1:107" x14ac:dyDescent="0.2">
      <c r="A1366">
        <f>ROW(Source!A839)</f>
        <v>839</v>
      </c>
      <c r="B1366">
        <v>53551707</v>
      </c>
      <c r="C1366">
        <v>53554416</v>
      </c>
      <c r="D1366">
        <v>18407150</v>
      </c>
      <c r="E1366">
        <v>1</v>
      </c>
      <c r="F1366">
        <v>1</v>
      </c>
      <c r="G1366">
        <v>1</v>
      </c>
      <c r="H1366">
        <v>1</v>
      </c>
      <c r="I1366" t="s">
        <v>1552</v>
      </c>
      <c r="J1366" t="s">
        <v>3</v>
      </c>
      <c r="K1366" t="s">
        <v>1553</v>
      </c>
      <c r="L1366">
        <v>1369</v>
      </c>
      <c r="N1366">
        <v>1013</v>
      </c>
      <c r="O1366" t="s">
        <v>1486</v>
      </c>
      <c r="P1366" t="s">
        <v>1486</v>
      </c>
      <c r="Q1366">
        <v>1</v>
      </c>
      <c r="W1366">
        <v>0</v>
      </c>
      <c r="X1366">
        <v>-931037793</v>
      </c>
      <c r="Y1366">
        <v>28.023775000000001</v>
      </c>
      <c r="AA1366">
        <v>0</v>
      </c>
      <c r="AB1366">
        <v>0</v>
      </c>
      <c r="AC1366">
        <v>0</v>
      </c>
      <c r="AD1366">
        <v>300.60000000000002</v>
      </c>
      <c r="AE1366">
        <v>0</v>
      </c>
      <c r="AF1366">
        <v>0</v>
      </c>
      <c r="AG1366">
        <v>0</v>
      </c>
      <c r="AH1366">
        <v>300.60000000000002</v>
      </c>
      <c r="AI1366">
        <v>1</v>
      </c>
      <c r="AJ1366">
        <v>1</v>
      </c>
      <c r="AK1366">
        <v>1</v>
      </c>
      <c r="AL1366">
        <v>1</v>
      </c>
      <c r="AN1366">
        <v>0</v>
      </c>
      <c r="AO1366">
        <v>1</v>
      </c>
      <c r="AP1366">
        <v>1</v>
      </c>
      <c r="AQ1366">
        <v>0</v>
      </c>
      <c r="AR1366">
        <v>0</v>
      </c>
      <c r="AS1366" t="s">
        <v>3</v>
      </c>
      <c r="AT1366">
        <v>21.19</v>
      </c>
      <c r="AU1366" t="s">
        <v>62</v>
      </c>
      <c r="AV1366">
        <v>1</v>
      </c>
      <c r="AW1366">
        <v>2</v>
      </c>
      <c r="AX1366">
        <v>53554424</v>
      </c>
      <c r="AY1366">
        <v>2</v>
      </c>
      <c r="AZ1366">
        <v>137216</v>
      </c>
      <c r="BA1366">
        <v>1246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Y1366*Source!I839</f>
        <v>9.9764639000000006</v>
      </c>
      <c r="CY1366">
        <f>AD1366</f>
        <v>300.60000000000002</v>
      </c>
      <c r="CZ1366">
        <f>AH1366</f>
        <v>300.60000000000002</v>
      </c>
      <c r="DA1366">
        <f>AL1366</f>
        <v>1</v>
      </c>
      <c r="DB1366">
        <f>ROUND((ROUND(AT1366*CZ1366,2)*ROUND((1.15*1.15),7)),2)</f>
        <v>8423.94</v>
      </c>
      <c r="DC1366">
        <f>ROUND((ROUND(AT1366*AG1366,2)*ROUND((1.15*1.15),7)),2)</f>
        <v>0</v>
      </c>
    </row>
    <row r="1367" spans="1:107" x14ac:dyDescent="0.2">
      <c r="A1367">
        <f>ROW(Source!A839)</f>
        <v>839</v>
      </c>
      <c r="B1367">
        <v>53551707</v>
      </c>
      <c r="C1367">
        <v>53554416</v>
      </c>
      <c r="D1367">
        <v>121548</v>
      </c>
      <c r="E1367">
        <v>1</v>
      </c>
      <c r="F1367">
        <v>1</v>
      </c>
      <c r="G1367">
        <v>1</v>
      </c>
      <c r="H1367">
        <v>1</v>
      </c>
      <c r="I1367" t="s">
        <v>31</v>
      </c>
      <c r="J1367" t="s">
        <v>3</v>
      </c>
      <c r="K1367" t="s">
        <v>1489</v>
      </c>
      <c r="L1367">
        <v>608254</v>
      </c>
      <c r="N1367">
        <v>1013</v>
      </c>
      <c r="O1367" t="s">
        <v>1490</v>
      </c>
      <c r="P1367" t="s">
        <v>1490</v>
      </c>
      <c r="Q1367">
        <v>1</v>
      </c>
      <c r="W1367">
        <v>0</v>
      </c>
      <c r="X1367">
        <v>-185737400</v>
      </c>
      <c r="Y1367">
        <v>5.7499999999999996E-2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1</v>
      </c>
      <c r="AJ1367">
        <v>1</v>
      </c>
      <c r="AK1367">
        <v>1</v>
      </c>
      <c r="AL1367">
        <v>1</v>
      </c>
      <c r="AN1367">
        <v>0</v>
      </c>
      <c r="AO1367">
        <v>1</v>
      </c>
      <c r="AP1367">
        <v>1</v>
      </c>
      <c r="AQ1367">
        <v>0</v>
      </c>
      <c r="AR1367">
        <v>0</v>
      </c>
      <c r="AS1367" t="s">
        <v>3</v>
      </c>
      <c r="AT1367">
        <v>0.04</v>
      </c>
      <c r="AU1367" t="s">
        <v>61</v>
      </c>
      <c r="AV1367">
        <v>2</v>
      </c>
      <c r="AW1367">
        <v>2</v>
      </c>
      <c r="AX1367">
        <v>53554425</v>
      </c>
      <c r="AY1367">
        <v>1</v>
      </c>
      <c r="AZ1367">
        <v>6144</v>
      </c>
      <c r="BA1367">
        <v>1247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Y1367*Source!I839</f>
        <v>2.0469999999999999E-2</v>
      </c>
      <c r="CY1367">
        <f>AD1367</f>
        <v>0</v>
      </c>
      <c r="CZ1367">
        <f>AH1367</f>
        <v>0</v>
      </c>
      <c r="DA1367">
        <f>AL1367</f>
        <v>1</v>
      </c>
      <c r="DB1367">
        <f>ROUND((ROUND(AT1367*CZ1367,2)*ROUND((1.25*1.15),7)),2)</f>
        <v>0</v>
      </c>
      <c r="DC1367">
        <f>ROUND((ROUND(AT1367*AG1367,2)*ROUND((1.25*1.15),7)),2)</f>
        <v>0</v>
      </c>
    </row>
    <row r="1368" spans="1:107" x14ac:dyDescent="0.2">
      <c r="A1368">
        <f>ROW(Source!A839)</f>
        <v>839</v>
      </c>
      <c r="B1368">
        <v>53551707</v>
      </c>
      <c r="C1368">
        <v>53554416</v>
      </c>
      <c r="D1368">
        <v>29172556</v>
      </c>
      <c r="E1368">
        <v>1</v>
      </c>
      <c r="F1368">
        <v>1</v>
      </c>
      <c r="G1368">
        <v>1</v>
      </c>
      <c r="H1368">
        <v>2</v>
      </c>
      <c r="I1368" t="s">
        <v>1647</v>
      </c>
      <c r="J1368" t="s">
        <v>1667</v>
      </c>
      <c r="K1368" t="s">
        <v>1649</v>
      </c>
      <c r="L1368">
        <v>1368</v>
      </c>
      <c r="N1368">
        <v>1011</v>
      </c>
      <c r="O1368" t="s">
        <v>1494</v>
      </c>
      <c r="P1368" t="s">
        <v>1494</v>
      </c>
      <c r="Q1368">
        <v>1</v>
      </c>
      <c r="W1368">
        <v>0</v>
      </c>
      <c r="X1368">
        <v>344519037</v>
      </c>
      <c r="Y1368">
        <v>5.7499999999999996E-2</v>
      </c>
      <c r="AA1368">
        <v>0</v>
      </c>
      <c r="AB1368">
        <v>31.26</v>
      </c>
      <c r="AC1368">
        <v>13.5</v>
      </c>
      <c r="AD1368">
        <v>0</v>
      </c>
      <c r="AE1368">
        <v>0</v>
      </c>
      <c r="AF1368">
        <v>31.26</v>
      </c>
      <c r="AG1368">
        <v>13.5</v>
      </c>
      <c r="AH1368">
        <v>0</v>
      </c>
      <c r="AI1368">
        <v>1</v>
      </c>
      <c r="AJ1368">
        <v>1</v>
      </c>
      <c r="AK1368">
        <v>1</v>
      </c>
      <c r="AL1368">
        <v>1</v>
      </c>
      <c r="AN1368">
        <v>0</v>
      </c>
      <c r="AO1368">
        <v>1</v>
      </c>
      <c r="AP1368">
        <v>1</v>
      </c>
      <c r="AQ1368">
        <v>0</v>
      </c>
      <c r="AR1368">
        <v>0</v>
      </c>
      <c r="AS1368" t="s">
        <v>3</v>
      </c>
      <c r="AT1368">
        <v>0.04</v>
      </c>
      <c r="AU1368" t="s">
        <v>61</v>
      </c>
      <c r="AV1368">
        <v>0</v>
      </c>
      <c r="AW1368">
        <v>2</v>
      </c>
      <c r="AX1368">
        <v>53554426</v>
      </c>
      <c r="AY1368">
        <v>1</v>
      </c>
      <c r="AZ1368">
        <v>6144</v>
      </c>
      <c r="BA1368">
        <v>1248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Y1368*Source!I839</f>
        <v>2.0469999999999999E-2</v>
      </c>
      <c r="CY1368">
        <f>AB1368</f>
        <v>31.26</v>
      </c>
      <c r="CZ1368">
        <f>AF1368</f>
        <v>31.26</v>
      </c>
      <c r="DA1368">
        <f>AJ1368</f>
        <v>1</v>
      </c>
      <c r="DB1368">
        <f>ROUND((ROUND(AT1368*CZ1368,2)*ROUND((1.25*1.15),7)),2)</f>
        <v>1.8</v>
      </c>
      <c r="DC1368">
        <f>ROUND((ROUND(AT1368*AG1368,2)*ROUND((1.25*1.15),7)),2)</f>
        <v>0.78</v>
      </c>
    </row>
    <row r="1369" spans="1:107" x14ac:dyDescent="0.2">
      <c r="A1369">
        <f>ROW(Source!A839)</f>
        <v>839</v>
      </c>
      <c r="B1369">
        <v>53551707</v>
      </c>
      <c r="C1369">
        <v>53554416</v>
      </c>
      <c r="D1369">
        <v>29174913</v>
      </c>
      <c r="E1369">
        <v>1</v>
      </c>
      <c r="F1369">
        <v>1</v>
      </c>
      <c r="G1369">
        <v>1</v>
      </c>
      <c r="H1369">
        <v>2</v>
      </c>
      <c r="I1369" t="s">
        <v>1513</v>
      </c>
      <c r="J1369" t="s">
        <v>1514</v>
      </c>
      <c r="K1369" t="s">
        <v>1515</v>
      </c>
      <c r="L1369">
        <v>1368</v>
      </c>
      <c r="N1369">
        <v>1011</v>
      </c>
      <c r="O1369" t="s">
        <v>1494</v>
      </c>
      <c r="P1369" t="s">
        <v>1494</v>
      </c>
      <c r="Q1369">
        <v>1</v>
      </c>
      <c r="W1369">
        <v>0</v>
      </c>
      <c r="X1369">
        <v>1230759911</v>
      </c>
      <c r="Y1369">
        <v>0.21562499999999998</v>
      </c>
      <c r="AA1369">
        <v>0</v>
      </c>
      <c r="AB1369">
        <v>87.17</v>
      </c>
      <c r="AC1369">
        <v>11.6</v>
      </c>
      <c r="AD1369">
        <v>0</v>
      </c>
      <c r="AE1369">
        <v>0</v>
      </c>
      <c r="AF1369">
        <v>87.17</v>
      </c>
      <c r="AG1369">
        <v>11.6</v>
      </c>
      <c r="AH1369">
        <v>0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1</v>
      </c>
      <c r="AQ1369">
        <v>0</v>
      </c>
      <c r="AR1369">
        <v>0</v>
      </c>
      <c r="AS1369" t="s">
        <v>3</v>
      </c>
      <c r="AT1369">
        <v>0.15</v>
      </c>
      <c r="AU1369" t="s">
        <v>61</v>
      </c>
      <c r="AV1369">
        <v>0</v>
      </c>
      <c r="AW1369">
        <v>2</v>
      </c>
      <c r="AX1369">
        <v>53554427</v>
      </c>
      <c r="AY1369">
        <v>1</v>
      </c>
      <c r="AZ1369">
        <v>6144</v>
      </c>
      <c r="BA1369">
        <v>1249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Y1369*Source!I839</f>
        <v>7.6762499999999984E-2</v>
      </c>
      <c r="CY1369">
        <f>AB1369</f>
        <v>87.17</v>
      </c>
      <c r="CZ1369">
        <f>AF1369</f>
        <v>87.17</v>
      </c>
      <c r="DA1369">
        <f>AJ1369</f>
        <v>1</v>
      </c>
      <c r="DB1369">
        <f>ROUND((ROUND(AT1369*CZ1369,2)*ROUND((1.25*1.15),7)),2)</f>
        <v>18.8</v>
      </c>
      <c r="DC1369">
        <f>ROUND((ROUND(AT1369*AG1369,2)*ROUND((1.25*1.15),7)),2)</f>
        <v>2.5</v>
      </c>
    </row>
    <row r="1370" spans="1:107" x14ac:dyDescent="0.2">
      <c r="A1370">
        <f>ROW(Source!A839)</f>
        <v>839</v>
      </c>
      <c r="B1370">
        <v>53551707</v>
      </c>
      <c r="C1370">
        <v>53554416</v>
      </c>
      <c r="D1370">
        <v>29108696</v>
      </c>
      <c r="E1370">
        <v>1</v>
      </c>
      <c r="F1370">
        <v>1</v>
      </c>
      <c r="G1370">
        <v>1</v>
      </c>
      <c r="H1370">
        <v>3</v>
      </c>
      <c r="I1370" t="s">
        <v>1876</v>
      </c>
      <c r="J1370" t="s">
        <v>1877</v>
      </c>
      <c r="K1370" t="s">
        <v>1878</v>
      </c>
      <c r="L1370">
        <v>1354</v>
      </c>
      <c r="N1370">
        <v>1010</v>
      </c>
      <c r="O1370" t="s">
        <v>160</v>
      </c>
      <c r="P1370" t="s">
        <v>160</v>
      </c>
      <c r="Q1370">
        <v>1</v>
      </c>
      <c r="W1370">
        <v>0</v>
      </c>
      <c r="X1370">
        <v>-393423820</v>
      </c>
      <c r="Y1370">
        <v>56.6</v>
      </c>
      <c r="AA1370">
        <v>412.67</v>
      </c>
      <c r="AB1370">
        <v>0</v>
      </c>
      <c r="AC1370">
        <v>0</v>
      </c>
      <c r="AD1370">
        <v>0</v>
      </c>
      <c r="AE1370">
        <v>67.209999999999994</v>
      </c>
      <c r="AF1370">
        <v>0</v>
      </c>
      <c r="AG1370">
        <v>0</v>
      </c>
      <c r="AH1370">
        <v>0</v>
      </c>
      <c r="AI1370">
        <v>6.14</v>
      </c>
      <c r="AJ1370">
        <v>1</v>
      </c>
      <c r="AK1370">
        <v>1</v>
      </c>
      <c r="AL1370">
        <v>1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56.6</v>
      </c>
      <c r="AU1370" t="s">
        <v>3</v>
      </c>
      <c r="AV1370">
        <v>0</v>
      </c>
      <c r="AW1370">
        <v>2</v>
      </c>
      <c r="AX1370">
        <v>53554428</v>
      </c>
      <c r="AY1370">
        <v>1</v>
      </c>
      <c r="AZ1370">
        <v>0</v>
      </c>
      <c r="BA1370">
        <v>1250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Y1370*Source!I839</f>
        <v>20.1496</v>
      </c>
      <c r="CY1370">
        <f>AA1370</f>
        <v>412.67</v>
      </c>
      <c r="CZ1370">
        <f>AE1370</f>
        <v>67.209999999999994</v>
      </c>
      <c r="DA1370">
        <f>AI1370</f>
        <v>6.14</v>
      </c>
      <c r="DB1370">
        <f>ROUND(ROUND(AT1370*CZ1370,2),2)</f>
        <v>3804.09</v>
      </c>
      <c r="DC1370">
        <f>ROUND(ROUND(AT1370*AG1370,2),2)</f>
        <v>0</v>
      </c>
    </row>
    <row r="1371" spans="1:107" x14ac:dyDescent="0.2">
      <c r="A1371">
        <f>ROW(Source!A839)</f>
        <v>839</v>
      </c>
      <c r="B1371">
        <v>53551707</v>
      </c>
      <c r="C1371">
        <v>53554416</v>
      </c>
      <c r="D1371">
        <v>38249477</v>
      </c>
      <c r="E1371">
        <v>1</v>
      </c>
      <c r="F1371">
        <v>1</v>
      </c>
      <c r="G1371">
        <v>1</v>
      </c>
      <c r="H1371">
        <v>3</v>
      </c>
      <c r="I1371" t="s">
        <v>814</v>
      </c>
      <c r="J1371" t="s">
        <v>816</v>
      </c>
      <c r="K1371" t="s">
        <v>815</v>
      </c>
      <c r="L1371">
        <v>1301</v>
      </c>
      <c r="N1371">
        <v>1003</v>
      </c>
      <c r="O1371" t="s">
        <v>185</v>
      </c>
      <c r="P1371" t="s">
        <v>185</v>
      </c>
      <c r="Q1371">
        <v>1</v>
      </c>
      <c r="W1371">
        <v>0</v>
      </c>
      <c r="X1371">
        <v>-602345448</v>
      </c>
      <c r="Y1371">
        <v>100</v>
      </c>
      <c r="AA1371">
        <v>344.6</v>
      </c>
      <c r="AB1371">
        <v>0</v>
      </c>
      <c r="AC1371">
        <v>0</v>
      </c>
      <c r="AD1371">
        <v>0</v>
      </c>
      <c r="AE1371">
        <v>284.79000000000002</v>
      </c>
      <c r="AF1371">
        <v>0</v>
      </c>
      <c r="AG1371">
        <v>0</v>
      </c>
      <c r="AH1371">
        <v>0</v>
      </c>
      <c r="AI1371">
        <v>1.21</v>
      </c>
      <c r="AJ1371">
        <v>1</v>
      </c>
      <c r="AK1371">
        <v>1</v>
      </c>
      <c r="AL1371">
        <v>1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 t="s">
        <v>3</v>
      </c>
      <c r="AT1371">
        <v>100</v>
      </c>
      <c r="AU1371" t="s">
        <v>3</v>
      </c>
      <c r="AV1371">
        <v>0</v>
      </c>
      <c r="AW1371">
        <v>1</v>
      </c>
      <c r="AX1371">
        <v>-1</v>
      </c>
      <c r="AY1371">
        <v>0</v>
      </c>
      <c r="AZ1371">
        <v>0</v>
      </c>
      <c r="BA1371" t="s">
        <v>3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Y1371*Source!I839</f>
        <v>35.6</v>
      </c>
      <c r="CY1371">
        <f>AA1371</f>
        <v>344.6</v>
      </c>
      <c r="CZ1371">
        <f>AE1371</f>
        <v>284.79000000000002</v>
      </c>
      <c r="DA1371">
        <f>AI1371</f>
        <v>1.21</v>
      </c>
      <c r="DB1371">
        <f>ROUND(ROUND(AT1371*CZ1371,2),2)</f>
        <v>28479</v>
      </c>
      <c r="DC1371">
        <f>ROUND(ROUND(AT1371*AG1371,2),2)</f>
        <v>0</v>
      </c>
    </row>
    <row r="1372" spans="1:107" x14ac:dyDescent="0.2">
      <c r="A1372">
        <f>ROW(Source!A839)</f>
        <v>839</v>
      </c>
      <c r="B1372">
        <v>53551707</v>
      </c>
      <c r="C1372">
        <v>53554416</v>
      </c>
      <c r="D1372">
        <v>29115197</v>
      </c>
      <c r="E1372">
        <v>1</v>
      </c>
      <c r="F1372">
        <v>1</v>
      </c>
      <c r="G1372">
        <v>1</v>
      </c>
      <c r="H1372">
        <v>3</v>
      </c>
      <c r="I1372" t="s">
        <v>1885</v>
      </c>
      <c r="J1372" t="s">
        <v>1886</v>
      </c>
      <c r="K1372" t="s">
        <v>1887</v>
      </c>
      <c r="L1372">
        <v>1355</v>
      </c>
      <c r="N1372">
        <v>1010</v>
      </c>
      <c r="O1372" t="s">
        <v>894</v>
      </c>
      <c r="P1372" t="s">
        <v>894</v>
      </c>
      <c r="Q1372">
        <v>100</v>
      </c>
      <c r="W1372">
        <v>0</v>
      </c>
      <c r="X1372">
        <v>-619439245</v>
      </c>
      <c r="Y1372">
        <v>4</v>
      </c>
      <c r="AA1372">
        <v>307</v>
      </c>
      <c r="AB1372">
        <v>0</v>
      </c>
      <c r="AC1372">
        <v>0</v>
      </c>
      <c r="AD1372">
        <v>0</v>
      </c>
      <c r="AE1372">
        <v>50</v>
      </c>
      <c r="AF1372">
        <v>0</v>
      </c>
      <c r="AG1372">
        <v>0</v>
      </c>
      <c r="AH1372">
        <v>0</v>
      </c>
      <c r="AI1372">
        <v>6.14</v>
      </c>
      <c r="AJ1372">
        <v>1</v>
      </c>
      <c r="AK1372">
        <v>1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4</v>
      </c>
      <c r="AU1372" t="s">
        <v>3</v>
      </c>
      <c r="AV1372">
        <v>0</v>
      </c>
      <c r="AW1372">
        <v>2</v>
      </c>
      <c r="AX1372">
        <v>53554430</v>
      </c>
      <c r="AY1372">
        <v>1</v>
      </c>
      <c r="AZ1372">
        <v>0</v>
      </c>
      <c r="BA1372">
        <v>1252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Y1372*Source!I839</f>
        <v>1.4239999999999999</v>
      </c>
      <c r="CY1372">
        <f>AA1372</f>
        <v>307</v>
      </c>
      <c r="CZ1372">
        <f>AE1372</f>
        <v>50</v>
      </c>
      <c r="DA1372">
        <f>AI1372</f>
        <v>6.14</v>
      </c>
      <c r="DB1372">
        <f>ROUND(ROUND(AT1372*CZ1372,2),2)</f>
        <v>200</v>
      </c>
      <c r="DC1372">
        <f>ROUND(ROUND(AT1372*AG1372,2),2)</f>
        <v>0</v>
      </c>
    </row>
    <row r="1373" spans="1:107" x14ac:dyDescent="0.2">
      <c r="A1373">
        <f>ROW(Source!A842)</f>
        <v>842</v>
      </c>
      <c r="B1373">
        <v>53551706</v>
      </c>
      <c r="C1373">
        <v>53554432</v>
      </c>
      <c r="D1373">
        <v>18413230</v>
      </c>
      <c r="E1373">
        <v>1</v>
      </c>
      <c r="F1373">
        <v>1</v>
      </c>
      <c r="G1373">
        <v>1</v>
      </c>
      <c r="H1373">
        <v>1</v>
      </c>
      <c r="I1373" t="s">
        <v>1487</v>
      </c>
      <c r="J1373" t="s">
        <v>3</v>
      </c>
      <c r="K1373" t="s">
        <v>1488</v>
      </c>
      <c r="L1373">
        <v>1369</v>
      </c>
      <c r="N1373">
        <v>1013</v>
      </c>
      <c r="O1373" t="s">
        <v>1486</v>
      </c>
      <c r="P1373" t="s">
        <v>1486</v>
      </c>
      <c r="Q1373">
        <v>1</v>
      </c>
      <c r="W1373">
        <v>0</v>
      </c>
      <c r="X1373">
        <v>355262106</v>
      </c>
      <c r="Y1373">
        <v>220.15657499999998</v>
      </c>
      <c r="AA1373">
        <v>0</v>
      </c>
      <c r="AB1373">
        <v>0</v>
      </c>
      <c r="AC1373">
        <v>0</v>
      </c>
      <c r="AD1373">
        <v>323.5</v>
      </c>
      <c r="AE1373">
        <v>0</v>
      </c>
      <c r="AF1373">
        <v>0</v>
      </c>
      <c r="AG1373">
        <v>0</v>
      </c>
      <c r="AH1373">
        <v>323.5</v>
      </c>
      <c r="AI1373">
        <v>1</v>
      </c>
      <c r="AJ1373">
        <v>1</v>
      </c>
      <c r="AK1373">
        <v>1</v>
      </c>
      <c r="AL1373">
        <v>1</v>
      </c>
      <c r="AN1373">
        <v>0</v>
      </c>
      <c r="AO1373">
        <v>1</v>
      </c>
      <c r="AP1373">
        <v>1</v>
      </c>
      <c r="AQ1373">
        <v>0</v>
      </c>
      <c r="AR1373">
        <v>0</v>
      </c>
      <c r="AS1373" t="s">
        <v>3</v>
      </c>
      <c r="AT1373">
        <v>166.47</v>
      </c>
      <c r="AU1373" t="s">
        <v>62</v>
      </c>
      <c r="AV1373">
        <v>1</v>
      </c>
      <c r="AW1373">
        <v>2</v>
      </c>
      <c r="AX1373">
        <v>53554441</v>
      </c>
      <c r="AY1373">
        <v>2</v>
      </c>
      <c r="AZ1373">
        <v>137216</v>
      </c>
      <c r="BA1373">
        <v>1253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Y1373*Source!I842</f>
        <v>93.126231224999984</v>
      </c>
      <c r="CY1373">
        <f>AD1373</f>
        <v>323.5</v>
      </c>
      <c r="CZ1373">
        <f>AH1373</f>
        <v>323.5</v>
      </c>
      <c r="DA1373">
        <f>AL1373</f>
        <v>1</v>
      </c>
      <c r="DB1373">
        <f>ROUND((ROUND(AT1373*CZ1373,2)*ROUND((1.15*1.15),7)),2)</f>
        <v>71220.66</v>
      </c>
      <c r="DC1373">
        <f>ROUND((ROUND(AT1373*AG1373,2)*ROUND((1.15*1.15),7)),2)</f>
        <v>0</v>
      </c>
    </row>
    <row r="1374" spans="1:107" x14ac:dyDescent="0.2">
      <c r="A1374">
        <f>ROW(Source!A842)</f>
        <v>842</v>
      </c>
      <c r="B1374">
        <v>53551706</v>
      </c>
      <c r="C1374">
        <v>53554432</v>
      </c>
      <c r="D1374">
        <v>121548</v>
      </c>
      <c r="E1374">
        <v>1</v>
      </c>
      <c r="F1374">
        <v>1</v>
      </c>
      <c r="G1374">
        <v>1</v>
      </c>
      <c r="H1374">
        <v>1</v>
      </c>
      <c r="I1374" t="s">
        <v>31</v>
      </c>
      <c r="J1374" t="s">
        <v>3</v>
      </c>
      <c r="K1374" t="s">
        <v>1489</v>
      </c>
      <c r="L1374">
        <v>608254</v>
      </c>
      <c r="N1374">
        <v>1013</v>
      </c>
      <c r="O1374" t="s">
        <v>1490</v>
      </c>
      <c r="P1374" t="s">
        <v>1490</v>
      </c>
      <c r="Q1374">
        <v>1</v>
      </c>
      <c r="W1374">
        <v>0</v>
      </c>
      <c r="X1374">
        <v>-185737400</v>
      </c>
      <c r="Y1374">
        <v>0.11499999999999999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1</v>
      </c>
      <c r="AJ1374">
        <v>1</v>
      </c>
      <c r="AK1374">
        <v>1</v>
      </c>
      <c r="AL1374">
        <v>1</v>
      </c>
      <c r="AN1374">
        <v>0</v>
      </c>
      <c r="AO1374">
        <v>1</v>
      </c>
      <c r="AP1374">
        <v>1</v>
      </c>
      <c r="AQ1374">
        <v>0</v>
      </c>
      <c r="AR1374">
        <v>0</v>
      </c>
      <c r="AS1374" t="s">
        <v>3</v>
      </c>
      <c r="AT1374">
        <v>0.08</v>
      </c>
      <c r="AU1374" t="s">
        <v>61</v>
      </c>
      <c r="AV1374">
        <v>2</v>
      </c>
      <c r="AW1374">
        <v>2</v>
      </c>
      <c r="AX1374">
        <v>53554442</v>
      </c>
      <c r="AY1374">
        <v>1</v>
      </c>
      <c r="AZ1374">
        <v>6144</v>
      </c>
      <c r="BA1374">
        <v>1254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Y1374*Source!I842</f>
        <v>4.8644999999999994E-2</v>
      </c>
      <c r="CY1374">
        <f>AD1374</f>
        <v>0</v>
      </c>
      <c r="CZ1374">
        <f>AH1374</f>
        <v>0</v>
      </c>
      <c r="DA1374">
        <f>AL1374</f>
        <v>1</v>
      </c>
      <c r="DB1374">
        <f>ROUND((ROUND(AT1374*CZ1374,2)*ROUND((1.25*1.15),7)),2)</f>
        <v>0</v>
      </c>
      <c r="DC1374">
        <f>ROUND((ROUND(AT1374*AG1374,2)*ROUND((1.25*1.15),7)),2)</f>
        <v>0</v>
      </c>
    </row>
    <row r="1375" spans="1:107" x14ac:dyDescent="0.2">
      <c r="A1375">
        <f>ROW(Source!A842)</f>
        <v>842</v>
      </c>
      <c r="B1375">
        <v>53551706</v>
      </c>
      <c r="C1375">
        <v>53554432</v>
      </c>
      <c r="D1375">
        <v>29172556</v>
      </c>
      <c r="E1375">
        <v>1</v>
      </c>
      <c r="F1375">
        <v>1</v>
      </c>
      <c r="G1375">
        <v>1</v>
      </c>
      <c r="H1375">
        <v>2</v>
      </c>
      <c r="I1375" t="s">
        <v>1647</v>
      </c>
      <c r="J1375" t="s">
        <v>1667</v>
      </c>
      <c r="K1375" t="s">
        <v>1649</v>
      </c>
      <c r="L1375">
        <v>1368</v>
      </c>
      <c r="N1375">
        <v>1011</v>
      </c>
      <c r="O1375" t="s">
        <v>1494</v>
      </c>
      <c r="P1375" t="s">
        <v>1494</v>
      </c>
      <c r="Q1375">
        <v>1</v>
      </c>
      <c r="W1375">
        <v>0</v>
      </c>
      <c r="X1375">
        <v>344519037</v>
      </c>
      <c r="Y1375">
        <v>0.11499999999999999</v>
      </c>
      <c r="AA1375">
        <v>0</v>
      </c>
      <c r="AB1375">
        <v>31.26</v>
      </c>
      <c r="AC1375">
        <v>13.5</v>
      </c>
      <c r="AD1375">
        <v>0</v>
      </c>
      <c r="AE1375">
        <v>0</v>
      </c>
      <c r="AF1375">
        <v>31.26</v>
      </c>
      <c r="AG1375">
        <v>13.5</v>
      </c>
      <c r="AH1375">
        <v>0</v>
      </c>
      <c r="AI1375">
        <v>1</v>
      </c>
      <c r="AJ1375">
        <v>1</v>
      </c>
      <c r="AK1375">
        <v>1</v>
      </c>
      <c r="AL1375">
        <v>1</v>
      </c>
      <c r="AN1375">
        <v>0</v>
      </c>
      <c r="AO1375">
        <v>1</v>
      </c>
      <c r="AP1375">
        <v>1</v>
      </c>
      <c r="AQ1375">
        <v>0</v>
      </c>
      <c r="AR1375">
        <v>0</v>
      </c>
      <c r="AS1375" t="s">
        <v>3</v>
      </c>
      <c r="AT1375">
        <v>0.08</v>
      </c>
      <c r="AU1375" t="s">
        <v>61</v>
      </c>
      <c r="AV1375">
        <v>0</v>
      </c>
      <c r="AW1375">
        <v>2</v>
      </c>
      <c r="AX1375">
        <v>53554443</v>
      </c>
      <c r="AY1375">
        <v>1</v>
      </c>
      <c r="AZ1375">
        <v>6144</v>
      </c>
      <c r="BA1375">
        <v>1255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Y1375*Source!I842</f>
        <v>4.8644999999999994E-2</v>
      </c>
      <c r="CY1375">
        <f>AB1375</f>
        <v>31.26</v>
      </c>
      <c r="CZ1375">
        <f>AF1375</f>
        <v>31.26</v>
      </c>
      <c r="DA1375">
        <f>AJ1375</f>
        <v>1</v>
      </c>
      <c r="DB1375">
        <f>ROUND((ROUND(AT1375*CZ1375,2)*ROUND((1.25*1.15),7)),2)</f>
        <v>3.59</v>
      </c>
      <c r="DC1375">
        <f>ROUND((ROUND(AT1375*AG1375,2)*ROUND((1.25*1.15),7)),2)</f>
        <v>1.55</v>
      </c>
    </row>
    <row r="1376" spans="1:107" x14ac:dyDescent="0.2">
      <c r="A1376">
        <f>ROW(Source!A842)</f>
        <v>842</v>
      </c>
      <c r="B1376">
        <v>53551706</v>
      </c>
      <c r="C1376">
        <v>53554432</v>
      </c>
      <c r="D1376">
        <v>29174591</v>
      </c>
      <c r="E1376">
        <v>1</v>
      </c>
      <c r="F1376">
        <v>1</v>
      </c>
      <c r="G1376">
        <v>1</v>
      </c>
      <c r="H1376">
        <v>2</v>
      </c>
      <c r="I1376" t="s">
        <v>1833</v>
      </c>
      <c r="J1376" t="s">
        <v>1834</v>
      </c>
      <c r="K1376" t="s">
        <v>1835</v>
      </c>
      <c r="L1376">
        <v>1368</v>
      </c>
      <c r="N1376">
        <v>1011</v>
      </c>
      <c r="O1376" t="s">
        <v>1494</v>
      </c>
      <c r="P1376" t="s">
        <v>1494</v>
      </c>
      <c r="Q1376">
        <v>1</v>
      </c>
      <c r="W1376">
        <v>0</v>
      </c>
      <c r="X1376">
        <v>1042522176</v>
      </c>
      <c r="Y1376">
        <v>0.37374999999999997</v>
      </c>
      <c r="AA1376">
        <v>0</v>
      </c>
      <c r="AB1376">
        <v>0.95</v>
      </c>
      <c r="AC1376">
        <v>0</v>
      </c>
      <c r="AD1376">
        <v>0</v>
      </c>
      <c r="AE1376">
        <v>0</v>
      </c>
      <c r="AF1376">
        <v>0.95</v>
      </c>
      <c r="AG1376">
        <v>0</v>
      </c>
      <c r="AH1376">
        <v>0</v>
      </c>
      <c r="AI1376">
        <v>1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1</v>
      </c>
      <c r="AQ1376">
        <v>0</v>
      </c>
      <c r="AR1376">
        <v>0</v>
      </c>
      <c r="AS1376" t="s">
        <v>3</v>
      </c>
      <c r="AT1376">
        <v>0.26</v>
      </c>
      <c r="AU1376" t="s">
        <v>61</v>
      </c>
      <c r="AV1376">
        <v>0</v>
      </c>
      <c r="AW1376">
        <v>2</v>
      </c>
      <c r="AX1376">
        <v>53554444</v>
      </c>
      <c r="AY1376">
        <v>1</v>
      </c>
      <c r="AZ1376">
        <v>6144</v>
      </c>
      <c r="BA1376">
        <v>1256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Y1376*Source!I842</f>
        <v>0.15809624999999999</v>
      </c>
      <c r="CY1376">
        <f>AB1376</f>
        <v>0.95</v>
      </c>
      <c r="CZ1376">
        <f>AF1376</f>
        <v>0.95</v>
      </c>
      <c r="DA1376">
        <f>AJ1376</f>
        <v>1</v>
      </c>
      <c r="DB1376">
        <f>ROUND((ROUND(AT1376*CZ1376,2)*ROUND((1.25*1.15),7)),2)</f>
        <v>0.36</v>
      </c>
      <c r="DC1376">
        <f>ROUND((ROUND(AT1376*AG1376,2)*ROUND((1.25*1.15),7)),2)</f>
        <v>0</v>
      </c>
    </row>
    <row r="1377" spans="1:107" x14ac:dyDescent="0.2">
      <c r="A1377">
        <f>ROW(Source!A842)</f>
        <v>842</v>
      </c>
      <c r="B1377">
        <v>53551706</v>
      </c>
      <c r="C1377">
        <v>53554432</v>
      </c>
      <c r="D1377">
        <v>29174913</v>
      </c>
      <c r="E1377">
        <v>1</v>
      </c>
      <c r="F1377">
        <v>1</v>
      </c>
      <c r="G1377">
        <v>1</v>
      </c>
      <c r="H1377">
        <v>2</v>
      </c>
      <c r="I1377" t="s">
        <v>1513</v>
      </c>
      <c r="J1377" t="s">
        <v>1514</v>
      </c>
      <c r="K1377" t="s">
        <v>1515</v>
      </c>
      <c r="L1377">
        <v>1368</v>
      </c>
      <c r="N1377">
        <v>1011</v>
      </c>
      <c r="O1377" t="s">
        <v>1494</v>
      </c>
      <c r="P1377" t="s">
        <v>1494</v>
      </c>
      <c r="Q1377">
        <v>1</v>
      </c>
      <c r="W1377">
        <v>0</v>
      </c>
      <c r="X1377">
        <v>1230759911</v>
      </c>
      <c r="Y1377">
        <v>0.71875</v>
      </c>
      <c r="AA1377">
        <v>0</v>
      </c>
      <c r="AB1377">
        <v>87.17</v>
      </c>
      <c r="AC1377">
        <v>11.6</v>
      </c>
      <c r="AD1377">
        <v>0</v>
      </c>
      <c r="AE1377">
        <v>0</v>
      </c>
      <c r="AF1377">
        <v>87.17</v>
      </c>
      <c r="AG1377">
        <v>11.6</v>
      </c>
      <c r="AH1377">
        <v>0</v>
      </c>
      <c r="AI1377">
        <v>1</v>
      </c>
      <c r="AJ1377">
        <v>1</v>
      </c>
      <c r="AK1377">
        <v>1</v>
      </c>
      <c r="AL1377">
        <v>1</v>
      </c>
      <c r="AN1377">
        <v>0</v>
      </c>
      <c r="AO1377">
        <v>1</v>
      </c>
      <c r="AP1377">
        <v>1</v>
      </c>
      <c r="AQ1377">
        <v>0</v>
      </c>
      <c r="AR1377">
        <v>0</v>
      </c>
      <c r="AS1377" t="s">
        <v>3</v>
      </c>
      <c r="AT1377">
        <v>0.5</v>
      </c>
      <c r="AU1377" t="s">
        <v>61</v>
      </c>
      <c r="AV1377">
        <v>0</v>
      </c>
      <c r="AW1377">
        <v>2</v>
      </c>
      <c r="AX1377">
        <v>53554445</v>
      </c>
      <c r="AY1377">
        <v>1</v>
      </c>
      <c r="AZ1377">
        <v>6144</v>
      </c>
      <c r="BA1377">
        <v>1257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Y1377*Source!I842</f>
        <v>0.30403124999999998</v>
      </c>
      <c r="CY1377">
        <f>AB1377</f>
        <v>87.17</v>
      </c>
      <c r="CZ1377">
        <f>AF1377</f>
        <v>87.17</v>
      </c>
      <c r="DA1377">
        <f>AJ1377</f>
        <v>1</v>
      </c>
      <c r="DB1377">
        <f>ROUND((ROUND(AT1377*CZ1377,2)*ROUND((1.25*1.15),7)),2)</f>
        <v>62.66</v>
      </c>
      <c r="DC1377">
        <f>ROUND((ROUND(AT1377*AG1377,2)*ROUND((1.25*1.15),7)),2)</f>
        <v>8.34</v>
      </c>
    </row>
    <row r="1378" spans="1:107" x14ac:dyDescent="0.2">
      <c r="A1378">
        <f>ROW(Source!A842)</f>
        <v>842</v>
      </c>
      <c r="B1378">
        <v>53551706</v>
      </c>
      <c r="C1378">
        <v>53554432</v>
      </c>
      <c r="D1378">
        <v>29107800</v>
      </c>
      <c r="E1378">
        <v>1</v>
      </c>
      <c r="F1378">
        <v>1</v>
      </c>
      <c r="G1378">
        <v>1</v>
      </c>
      <c r="H1378">
        <v>3</v>
      </c>
      <c r="I1378" t="s">
        <v>1698</v>
      </c>
      <c r="J1378" t="s">
        <v>1699</v>
      </c>
      <c r="K1378" t="s">
        <v>1700</v>
      </c>
      <c r="L1378">
        <v>1346</v>
      </c>
      <c r="N1378">
        <v>1009</v>
      </c>
      <c r="O1378" t="s">
        <v>143</v>
      </c>
      <c r="P1378" t="s">
        <v>143</v>
      </c>
      <c r="Q1378">
        <v>1</v>
      </c>
      <c r="W1378">
        <v>0</v>
      </c>
      <c r="X1378">
        <v>644139035</v>
      </c>
      <c r="Y1378">
        <v>0.2</v>
      </c>
      <c r="AA1378">
        <v>1.81</v>
      </c>
      <c r="AB1378">
        <v>0</v>
      </c>
      <c r="AC1378">
        <v>0</v>
      </c>
      <c r="AD1378">
        <v>0</v>
      </c>
      <c r="AE1378">
        <v>1.81</v>
      </c>
      <c r="AF1378">
        <v>0</v>
      </c>
      <c r="AG1378">
        <v>0</v>
      </c>
      <c r="AH1378">
        <v>0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0.2</v>
      </c>
      <c r="AU1378" t="s">
        <v>3</v>
      </c>
      <c r="AV1378">
        <v>0</v>
      </c>
      <c r="AW1378">
        <v>2</v>
      </c>
      <c r="AX1378">
        <v>53554446</v>
      </c>
      <c r="AY1378">
        <v>1</v>
      </c>
      <c r="AZ1378">
        <v>0</v>
      </c>
      <c r="BA1378">
        <v>1258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Y1378*Source!I842</f>
        <v>8.4600000000000009E-2</v>
      </c>
      <c r="CY1378">
        <f>AA1378</f>
        <v>1.81</v>
      </c>
      <c r="CZ1378">
        <f>AE1378</f>
        <v>1.81</v>
      </c>
      <c r="DA1378">
        <f>AI1378</f>
        <v>1</v>
      </c>
      <c r="DB1378">
        <f>ROUND(ROUND(AT1378*CZ1378,2),2)</f>
        <v>0.36</v>
      </c>
      <c r="DC1378">
        <f>ROUND(ROUND(AT1378*AG1378,2),2)</f>
        <v>0</v>
      </c>
    </row>
    <row r="1379" spans="1:107" x14ac:dyDescent="0.2">
      <c r="A1379">
        <f>ROW(Source!A842)</f>
        <v>842</v>
      </c>
      <c r="B1379">
        <v>53551706</v>
      </c>
      <c r="C1379">
        <v>53554432</v>
      </c>
      <c r="D1379">
        <v>29109411</v>
      </c>
      <c r="E1379">
        <v>1</v>
      </c>
      <c r="F1379">
        <v>1</v>
      </c>
      <c r="G1379">
        <v>1</v>
      </c>
      <c r="H1379">
        <v>3</v>
      </c>
      <c r="I1379" t="s">
        <v>1890</v>
      </c>
      <c r="J1379" t="s">
        <v>1891</v>
      </c>
      <c r="K1379" t="s">
        <v>1892</v>
      </c>
      <c r="L1379">
        <v>1346</v>
      </c>
      <c r="N1379">
        <v>1009</v>
      </c>
      <c r="O1379" t="s">
        <v>143</v>
      </c>
      <c r="P1379" t="s">
        <v>143</v>
      </c>
      <c r="Q1379">
        <v>1</v>
      </c>
      <c r="W1379">
        <v>0</v>
      </c>
      <c r="X1379">
        <v>42272800</v>
      </c>
      <c r="Y1379">
        <v>30</v>
      </c>
      <c r="AA1379">
        <v>15.95</v>
      </c>
      <c r="AB1379">
        <v>0</v>
      </c>
      <c r="AC1379">
        <v>0</v>
      </c>
      <c r="AD1379">
        <v>0</v>
      </c>
      <c r="AE1379">
        <v>15.95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30</v>
      </c>
      <c r="AU1379" t="s">
        <v>3</v>
      </c>
      <c r="AV1379">
        <v>0</v>
      </c>
      <c r="AW1379">
        <v>2</v>
      </c>
      <c r="AX1379">
        <v>53554447</v>
      </c>
      <c r="AY1379">
        <v>1</v>
      </c>
      <c r="AZ1379">
        <v>0</v>
      </c>
      <c r="BA1379">
        <v>1259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Y1379*Source!I842</f>
        <v>12.69</v>
      </c>
      <c r="CY1379">
        <f>AA1379</f>
        <v>15.95</v>
      </c>
      <c r="CZ1379">
        <f>AE1379</f>
        <v>15.95</v>
      </c>
      <c r="DA1379">
        <f>AI1379</f>
        <v>1</v>
      </c>
      <c r="DB1379">
        <f>ROUND(ROUND(AT1379*CZ1379,2),2)</f>
        <v>478.5</v>
      </c>
      <c r="DC1379">
        <f>ROUND(ROUND(AT1379*AG1379,2),2)</f>
        <v>0</v>
      </c>
    </row>
    <row r="1380" spans="1:107" x14ac:dyDescent="0.2">
      <c r="A1380">
        <f>ROW(Source!A842)</f>
        <v>842</v>
      </c>
      <c r="B1380">
        <v>53551706</v>
      </c>
      <c r="C1380">
        <v>53554432</v>
      </c>
      <c r="D1380">
        <v>29109649</v>
      </c>
      <c r="E1380">
        <v>1</v>
      </c>
      <c r="F1380">
        <v>1</v>
      </c>
      <c r="G1380">
        <v>1</v>
      </c>
      <c r="H1380">
        <v>3</v>
      </c>
      <c r="I1380" t="s">
        <v>822</v>
      </c>
      <c r="J1380" t="s">
        <v>824</v>
      </c>
      <c r="K1380" t="s">
        <v>823</v>
      </c>
      <c r="L1380">
        <v>1327</v>
      </c>
      <c r="N1380">
        <v>1005</v>
      </c>
      <c r="O1380" t="s">
        <v>128</v>
      </c>
      <c r="P1380" t="s">
        <v>128</v>
      </c>
      <c r="Q1380">
        <v>1</v>
      </c>
      <c r="W1380">
        <v>0</v>
      </c>
      <c r="X1380">
        <v>1272333718</v>
      </c>
      <c r="Y1380">
        <v>105</v>
      </c>
      <c r="AA1380">
        <v>594.65</v>
      </c>
      <c r="AB1380">
        <v>0</v>
      </c>
      <c r="AC1380">
        <v>0</v>
      </c>
      <c r="AD1380">
        <v>0</v>
      </c>
      <c r="AE1380">
        <v>594.65</v>
      </c>
      <c r="AF1380">
        <v>0</v>
      </c>
      <c r="AG1380">
        <v>0</v>
      </c>
      <c r="AH1380">
        <v>0</v>
      </c>
      <c r="AI1380">
        <v>1</v>
      </c>
      <c r="AJ1380">
        <v>1</v>
      </c>
      <c r="AK1380">
        <v>1</v>
      </c>
      <c r="AL1380">
        <v>1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 t="s">
        <v>3</v>
      </c>
      <c r="AT1380">
        <v>105</v>
      </c>
      <c r="AU1380" t="s">
        <v>3</v>
      </c>
      <c r="AV1380">
        <v>0</v>
      </c>
      <c r="AW1380">
        <v>1</v>
      </c>
      <c r="AX1380">
        <v>-1</v>
      </c>
      <c r="AY1380">
        <v>0</v>
      </c>
      <c r="AZ1380">
        <v>0</v>
      </c>
      <c r="BA1380" t="s">
        <v>3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Y1380*Source!I842</f>
        <v>44.414999999999999</v>
      </c>
      <c r="CY1380">
        <f>AA1380</f>
        <v>594.65</v>
      </c>
      <c r="CZ1380">
        <f>AE1380</f>
        <v>594.65</v>
      </c>
      <c r="DA1380">
        <f>AI1380</f>
        <v>1</v>
      </c>
      <c r="DB1380">
        <f>ROUND(ROUND(AT1380*CZ1380,2),2)</f>
        <v>62438.25</v>
      </c>
      <c r="DC1380">
        <f>ROUND(ROUND(AT1380*AG1380,2),2)</f>
        <v>0</v>
      </c>
    </row>
    <row r="1381" spans="1:107" x14ac:dyDescent="0.2">
      <c r="A1381">
        <f>ROW(Source!A843)</f>
        <v>843</v>
      </c>
      <c r="B1381">
        <v>53551707</v>
      </c>
      <c r="C1381">
        <v>53554432</v>
      </c>
      <c r="D1381">
        <v>18413230</v>
      </c>
      <c r="E1381">
        <v>1</v>
      </c>
      <c r="F1381">
        <v>1</v>
      </c>
      <c r="G1381">
        <v>1</v>
      </c>
      <c r="H1381">
        <v>1</v>
      </c>
      <c r="I1381" t="s">
        <v>1487</v>
      </c>
      <c r="J1381" t="s">
        <v>3</v>
      </c>
      <c r="K1381" t="s">
        <v>1488</v>
      </c>
      <c r="L1381">
        <v>1369</v>
      </c>
      <c r="N1381">
        <v>1013</v>
      </c>
      <c r="O1381" t="s">
        <v>1486</v>
      </c>
      <c r="P1381" t="s">
        <v>1486</v>
      </c>
      <c r="Q1381">
        <v>1</v>
      </c>
      <c r="W1381">
        <v>0</v>
      </c>
      <c r="X1381">
        <v>355262106</v>
      </c>
      <c r="Y1381">
        <v>220.15657499999998</v>
      </c>
      <c r="AA1381">
        <v>0</v>
      </c>
      <c r="AB1381">
        <v>0</v>
      </c>
      <c r="AC1381">
        <v>0</v>
      </c>
      <c r="AD1381">
        <v>323.5</v>
      </c>
      <c r="AE1381">
        <v>0</v>
      </c>
      <c r="AF1381">
        <v>0</v>
      </c>
      <c r="AG1381">
        <v>0</v>
      </c>
      <c r="AH1381">
        <v>323.5</v>
      </c>
      <c r="AI1381">
        <v>1</v>
      </c>
      <c r="AJ1381">
        <v>1</v>
      </c>
      <c r="AK1381">
        <v>1</v>
      </c>
      <c r="AL1381">
        <v>1</v>
      </c>
      <c r="AN1381">
        <v>0</v>
      </c>
      <c r="AO1381">
        <v>1</v>
      </c>
      <c r="AP1381">
        <v>1</v>
      </c>
      <c r="AQ1381">
        <v>0</v>
      </c>
      <c r="AR1381">
        <v>0</v>
      </c>
      <c r="AS1381" t="s">
        <v>3</v>
      </c>
      <c r="AT1381">
        <v>166.47</v>
      </c>
      <c r="AU1381" t="s">
        <v>62</v>
      </c>
      <c r="AV1381">
        <v>1</v>
      </c>
      <c r="AW1381">
        <v>2</v>
      </c>
      <c r="AX1381">
        <v>53554441</v>
      </c>
      <c r="AY1381">
        <v>2</v>
      </c>
      <c r="AZ1381">
        <v>137216</v>
      </c>
      <c r="BA1381">
        <v>1262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Y1381*Source!I843</f>
        <v>93.126231224999984</v>
      </c>
      <c r="CY1381">
        <f>AD1381</f>
        <v>323.5</v>
      </c>
      <c r="CZ1381">
        <f>AH1381</f>
        <v>323.5</v>
      </c>
      <c r="DA1381">
        <f>AL1381</f>
        <v>1</v>
      </c>
      <c r="DB1381">
        <f>ROUND((ROUND(AT1381*CZ1381,2)*ROUND((1.15*1.15),7)),2)</f>
        <v>71220.66</v>
      </c>
      <c r="DC1381">
        <f>ROUND((ROUND(AT1381*AG1381,2)*ROUND((1.15*1.15),7)),2)</f>
        <v>0</v>
      </c>
    </row>
    <row r="1382" spans="1:107" x14ac:dyDescent="0.2">
      <c r="A1382">
        <f>ROW(Source!A843)</f>
        <v>843</v>
      </c>
      <c r="B1382">
        <v>53551707</v>
      </c>
      <c r="C1382">
        <v>53554432</v>
      </c>
      <c r="D1382">
        <v>121548</v>
      </c>
      <c r="E1382">
        <v>1</v>
      </c>
      <c r="F1382">
        <v>1</v>
      </c>
      <c r="G1382">
        <v>1</v>
      </c>
      <c r="H1382">
        <v>1</v>
      </c>
      <c r="I1382" t="s">
        <v>31</v>
      </c>
      <c r="J1382" t="s">
        <v>3</v>
      </c>
      <c r="K1382" t="s">
        <v>1489</v>
      </c>
      <c r="L1382">
        <v>608254</v>
      </c>
      <c r="N1382">
        <v>1013</v>
      </c>
      <c r="O1382" t="s">
        <v>1490</v>
      </c>
      <c r="P1382" t="s">
        <v>1490</v>
      </c>
      <c r="Q1382">
        <v>1</v>
      </c>
      <c r="W1382">
        <v>0</v>
      </c>
      <c r="X1382">
        <v>-185737400</v>
      </c>
      <c r="Y1382">
        <v>0.11499999999999999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1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1</v>
      </c>
      <c r="AQ1382">
        <v>0</v>
      </c>
      <c r="AR1382">
        <v>0</v>
      </c>
      <c r="AS1382" t="s">
        <v>3</v>
      </c>
      <c r="AT1382">
        <v>0.08</v>
      </c>
      <c r="AU1382" t="s">
        <v>61</v>
      </c>
      <c r="AV1382">
        <v>2</v>
      </c>
      <c r="AW1382">
        <v>2</v>
      </c>
      <c r="AX1382">
        <v>53554442</v>
      </c>
      <c r="AY1382">
        <v>1</v>
      </c>
      <c r="AZ1382">
        <v>6144</v>
      </c>
      <c r="BA1382">
        <v>1263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Y1382*Source!I843</f>
        <v>4.8644999999999994E-2</v>
      </c>
      <c r="CY1382">
        <f>AD1382</f>
        <v>0</v>
      </c>
      <c r="CZ1382">
        <f>AH1382</f>
        <v>0</v>
      </c>
      <c r="DA1382">
        <f>AL1382</f>
        <v>1</v>
      </c>
      <c r="DB1382">
        <f>ROUND((ROUND(AT1382*CZ1382,2)*ROUND((1.25*1.15),7)),2)</f>
        <v>0</v>
      </c>
      <c r="DC1382">
        <f>ROUND((ROUND(AT1382*AG1382,2)*ROUND((1.25*1.15),7)),2)</f>
        <v>0</v>
      </c>
    </row>
    <row r="1383" spans="1:107" x14ac:dyDescent="0.2">
      <c r="A1383">
        <f>ROW(Source!A843)</f>
        <v>843</v>
      </c>
      <c r="B1383">
        <v>53551707</v>
      </c>
      <c r="C1383">
        <v>53554432</v>
      </c>
      <c r="D1383">
        <v>29172556</v>
      </c>
      <c r="E1383">
        <v>1</v>
      </c>
      <c r="F1383">
        <v>1</v>
      </c>
      <c r="G1383">
        <v>1</v>
      </c>
      <c r="H1383">
        <v>2</v>
      </c>
      <c r="I1383" t="s">
        <v>1647</v>
      </c>
      <c r="J1383" t="s">
        <v>1667</v>
      </c>
      <c r="K1383" t="s">
        <v>1649</v>
      </c>
      <c r="L1383">
        <v>1368</v>
      </c>
      <c r="N1383">
        <v>1011</v>
      </c>
      <c r="O1383" t="s">
        <v>1494</v>
      </c>
      <c r="P1383" t="s">
        <v>1494</v>
      </c>
      <c r="Q1383">
        <v>1</v>
      </c>
      <c r="W1383">
        <v>0</v>
      </c>
      <c r="X1383">
        <v>344519037</v>
      </c>
      <c r="Y1383">
        <v>0.11499999999999999</v>
      </c>
      <c r="AA1383">
        <v>0</v>
      </c>
      <c r="AB1383">
        <v>31.26</v>
      </c>
      <c r="AC1383">
        <v>13.5</v>
      </c>
      <c r="AD1383">
        <v>0</v>
      </c>
      <c r="AE1383">
        <v>0</v>
      </c>
      <c r="AF1383">
        <v>31.26</v>
      </c>
      <c r="AG1383">
        <v>13.5</v>
      </c>
      <c r="AH1383">
        <v>0</v>
      </c>
      <c r="AI1383">
        <v>1</v>
      </c>
      <c r="AJ1383">
        <v>1</v>
      </c>
      <c r="AK1383">
        <v>1</v>
      </c>
      <c r="AL1383">
        <v>1</v>
      </c>
      <c r="AN1383">
        <v>0</v>
      </c>
      <c r="AO1383">
        <v>1</v>
      </c>
      <c r="AP1383">
        <v>1</v>
      </c>
      <c r="AQ1383">
        <v>0</v>
      </c>
      <c r="AR1383">
        <v>0</v>
      </c>
      <c r="AS1383" t="s">
        <v>3</v>
      </c>
      <c r="AT1383">
        <v>0.08</v>
      </c>
      <c r="AU1383" t="s">
        <v>61</v>
      </c>
      <c r="AV1383">
        <v>0</v>
      </c>
      <c r="AW1383">
        <v>2</v>
      </c>
      <c r="AX1383">
        <v>53554443</v>
      </c>
      <c r="AY1383">
        <v>1</v>
      </c>
      <c r="AZ1383">
        <v>6144</v>
      </c>
      <c r="BA1383">
        <v>1264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Y1383*Source!I843</f>
        <v>4.8644999999999994E-2</v>
      </c>
      <c r="CY1383">
        <f>AB1383</f>
        <v>31.26</v>
      </c>
      <c r="CZ1383">
        <f>AF1383</f>
        <v>31.26</v>
      </c>
      <c r="DA1383">
        <f>AJ1383</f>
        <v>1</v>
      </c>
      <c r="DB1383">
        <f>ROUND((ROUND(AT1383*CZ1383,2)*ROUND((1.25*1.15),7)),2)</f>
        <v>3.59</v>
      </c>
      <c r="DC1383">
        <f>ROUND((ROUND(AT1383*AG1383,2)*ROUND((1.25*1.15),7)),2)</f>
        <v>1.55</v>
      </c>
    </row>
    <row r="1384" spans="1:107" x14ac:dyDescent="0.2">
      <c r="A1384">
        <f>ROW(Source!A843)</f>
        <v>843</v>
      </c>
      <c r="B1384">
        <v>53551707</v>
      </c>
      <c r="C1384">
        <v>53554432</v>
      </c>
      <c r="D1384">
        <v>29174591</v>
      </c>
      <c r="E1384">
        <v>1</v>
      </c>
      <c r="F1384">
        <v>1</v>
      </c>
      <c r="G1384">
        <v>1</v>
      </c>
      <c r="H1384">
        <v>2</v>
      </c>
      <c r="I1384" t="s">
        <v>1833</v>
      </c>
      <c r="J1384" t="s">
        <v>1834</v>
      </c>
      <c r="K1384" t="s">
        <v>1835</v>
      </c>
      <c r="L1384">
        <v>1368</v>
      </c>
      <c r="N1384">
        <v>1011</v>
      </c>
      <c r="O1384" t="s">
        <v>1494</v>
      </c>
      <c r="P1384" t="s">
        <v>1494</v>
      </c>
      <c r="Q1384">
        <v>1</v>
      </c>
      <c r="W1384">
        <v>0</v>
      </c>
      <c r="X1384">
        <v>1042522176</v>
      </c>
      <c r="Y1384">
        <v>0.37374999999999997</v>
      </c>
      <c r="AA1384">
        <v>0</v>
      </c>
      <c r="AB1384">
        <v>0.95</v>
      </c>
      <c r="AC1384">
        <v>0</v>
      </c>
      <c r="AD1384">
        <v>0</v>
      </c>
      <c r="AE1384">
        <v>0</v>
      </c>
      <c r="AF1384">
        <v>0.95</v>
      </c>
      <c r="AG1384">
        <v>0</v>
      </c>
      <c r="AH1384">
        <v>0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1</v>
      </c>
      <c r="AQ1384">
        <v>0</v>
      </c>
      <c r="AR1384">
        <v>0</v>
      </c>
      <c r="AS1384" t="s">
        <v>3</v>
      </c>
      <c r="AT1384">
        <v>0.26</v>
      </c>
      <c r="AU1384" t="s">
        <v>61</v>
      </c>
      <c r="AV1384">
        <v>0</v>
      </c>
      <c r="AW1384">
        <v>2</v>
      </c>
      <c r="AX1384">
        <v>53554444</v>
      </c>
      <c r="AY1384">
        <v>1</v>
      </c>
      <c r="AZ1384">
        <v>6144</v>
      </c>
      <c r="BA1384">
        <v>1265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Y1384*Source!I843</f>
        <v>0.15809624999999999</v>
      </c>
      <c r="CY1384">
        <f>AB1384</f>
        <v>0.95</v>
      </c>
      <c r="CZ1384">
        <f>AF1384</f>
        <v>0.95</v>
      </c>
      <c r="DA1384">
        <f>AJ1384</f>
        <v>1</v>
      </c>
      <c r="DB1384">
        <f>ROUND((ROUND(AT1384*CZ1384,2)*ROUND((1.25*1.15),7)),2)</f>
        <v>0.36</v>
      </c>
      <c r="DC1384">
        <f>ROUND((ROUND(AT1384*AG1384,2)*ROUND((1.25*1.15),7)),2)</f>
        <v>0</v>
      </c>
    </row>
    <row r="1385" spans="1:107" x14ac:dyDescent="0.2">
      <c r="A1385">
        <f>ROW(Source!A843)</f>
        <v>843</v>
      </c>
      <c r="B1385">
        <v>53551707</v>
      </c>
      <c r="C1385">
        <v>53554432</v>
      </c>
      <c r="D1385">
        <v>29174913</v>
      </c>
      <c r="E1385">
        <v>1</v>
      </c>
      <c r="F1385">
        <v>1</v>
      </c>
      <c r="G1385">
        <v>1</v>
      </c>
      <c r="H1385">
        <v>2</v>
      </c>
      <c r="I1385" t="s">
        <v>1513</v>
      </c>
      <c r="J1385" t="s">
        <v>1514</v>
      </c>
      <c r="K1385" t="s">
        <v>1515</v>
      </c>
      <c r="L1385">
        <v>1368</v>
      </c>
      <c r="N1385">
        <v>1011</v>
      </c>
      <c r="O1385" t="s">
        <v>1494</v>
      </c>
      <c r="P1385" t="s">
        <v>1494</v>
      </c>
      <c r="Q1385">
        <v>1</v>
      </c>
      <c r="W1385">
        <v>0</v>
      </c>
      <c r="X1385">
        <v>1230759911</v>
      </c>
      <c r="Y1385">
        <v>0.71875</v>
      </c>
      <c r="AA1385">
        <v>0</v>
      </c>
      <c r="AB1385">
        <v>87.17</v>
      </c>
      <c r="AC1385">
        <v>11.6</v>
      </c>
      <c r="AD1385">
        <v>0</v>
      </c>
      <c r="AE1385">
        <v>0</v>
      </c>
      <c r="AF1385">
        <v>87.17</v>
      </c>
      <c r="AG1385">
        <v>11.6</v>
      </c>
      <c r="AH1385">
        <v>0</v>
      </c>
      <c r="AI1385">
        <v>1</v>
      </c>
      <c r="AJ1385">
        <v>1</v>
      </c>
      <c r="AK1385">
        <v>1</v>
      </c>
      <c r="AL1385">
        <v>1</v>
      </c>
      <c r="AN1385">
        <v>0</v>
      </c>
      <c r="AO1385">
        <v>1</v>
      </c>
      <c r="AP1385">
        <v>1</v>
      </c>
      <c r="AQ1385">
        <v>0</v>
      </c>
      <c r="AR1385">
        <v>0</v>
      </c>
      <c r="AS1385" t="s">
        <v>3</v>
      </c>
      <c r="AT1385">
        <v>0.5</v>
      </c>
      <c r="AU1385" t="s">
        <v>61</v>
      </c>
      <c r="AV1385">
        <v>0</v>
      </c>
      <c r="AW1385">
        <v>2</v>
      </c>
      <c r="AX1385">
        <v>53554445</v>
      </c>
      <c r="AY1385">
        <v>1</v>
      </c>
      <c r="AZ1385">
        <v>6144</v>
      </c>
      <c r="BA1385">
        <v>1266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Y1385*Source!I843</f>
        <v>0.30403124999999998</v>
      </c>
      <c r="CY1385">
        <f>AB1385</f>
        <v>87.17</v>
      </c>
      <c r="CZ1385">
        <f>AF1385</f>
        <v>87.17</v>
      </c>
      <c r="DA1385">
        <f>AJ1385</f>
        <v>1</v>
      </c>
      <c r="DB1385">
        <f>ROUND((ROUND(AT1385*CZ1385,2)*ROUND((1.25*1.15),7)),2)</f>
        <v>62.66</v>
      </c>
      <c r="DC1385">
        <f>ROUND((ROUND(AT1385*AG1385,2)*ROUND((1.25*1.15),7)),2)</f>
        <v>8.34</v>
      </c>
    </row>
    <row r="1386" spans="1:107" x14ac:dyDescent="0.2">
      <c r="A1386">
        <f>ROW(Source!A843)</f>
        <v>843</v>
      </c>
      <c r="B1386">
        <v>53551707</v>
      </c>
      <c r="C1386">
        <v>53554432</v>
      </c>
      <c r="D1386">
        <v>29107800</v>
      </c>
      <c r="E1386">
        <v>1</v>
      </c>
      <c r="F1386">
        <v>1</v>
      </c>
      <c r="G1386">
        <v>1</v>
      </c>
      <c r="H1386">
        <v>3</v>
      </c>
      <c r="I1386" t="s">
        <v>1698</v>
      </c>
      <c r="J1386" t="s">
        <v>1699</v>
      </c>
      <c r="K1386" t="s">
        <v>1700</v>
      </c>
      <c r="L1386">
        <v>1346</v>
      </c>
      <c r="N1386">
        <v>1009</v>
      </c>
      <c r="O1386" t="s">
        <v>143</v>
      </c>
      <c r="P1386" t="s">
        <v>143</v>
      </c>
      <c r="Q1386">
        <v>1</v>
      </c>
      <c r="W1386">
        <v>0</v>
      </c>
      <c r="X1386">
        <v>644139035</v>
      </c>
      <c r="Y1386">
        <v>0.2</v>
      </c>
      <c r="AA1386">
        <v>11.11</v>
      </c>
      <c r="AB1386">
        <v>0</v>
      </c>
      <c r="AC1386">
        <v>0</v>
      </c>
      <c r="AD1386">
        <v>0</v>
      </c>
      <c r="AE1386">
        <v>1.81</v>
      </c>
      <c r="AF1386">
        <v>0</v>
      </c>
      <c r="AG1386">
        <v>0</v>
      </c>
      <c r="AH1386">
        <v>0</v>
      </c>
      <c r="AI1386">
        <v>6.14</v>
      </c>
      <c r="AJ1386">
        <v>1</v>
      </c>
      <c r="AK1386">
        <v>1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0.2</v>
      </c>
      <c r="AU1386" t="s">
        <v>3</v>
      </c>
      <c r="AV1386">
        <v>0</v>
      </c>
      <c r="AW1386">
        <v>2</v>
      </c>
      <c r="AX1386">
        <v>53554446</v>
      </c>
      <c r="AY1386">
        <v>1</v>
      </c>
      <c r="AZ1386">
        <v>0</v>
      </c>
      <c r="BA1386">
        <v>1267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Y1386*Source!I843</f>
        <v>8.4600000000000009E-2</v>
      </c>
      <c r="CY1386">
        <f>AA1386</f>
        <v>11.11</v>
      </c>
      <c r="CZ1386">
        <f>AE1386</f>
        <v>1.81</v>
      </c>
      <c r="DA1386">
        <f>AI1386</f>
        <v>6.14</v>
      </c>
      <c r="DB1386">
        <f>ROUND(ROUND(AT1386*CZ1386,2),2)</f>
        <v>0.36</v>
      </c>
      <c r="DC1386">
        <f>ROUND(ROUND(AT1386*AG1386,2),2)</f>
        <v>0</v>
      </c>
    </row>
    <row r="1387" spans="1:107" x14ac:dyDescent="0.2">
      <c r="A1387">
        <f>ROW(Source!A843)</f>
        <v>843</v>
      </c>
      <c r="B1387">
        <v>53551707</v>
      </c>
      <c r="C1387">
        <v>53554432</v>
      </c>
      <c r="D1387">
        <v>29109411</v>
      </c>
      <c r="E1387">
        <v>1</v>
      </c>
      <c r="F1387">
        <v>1</v>
      </c>
      <c r="G1387">
        <v>1</v>
      </c>
      <c r="H1387">
        <v>3</v>
      </c>
      <c r="I1387" t="s">
        <v>1890</v>
      </c>
      <c r="J1387" t="s">
        <v>1891</v>
      </c>
      <c r="K1387" t="s">
        <v>1892</v>
      </c>
      <c r="L1387">
        <v>1346</v>
      </c>
      <c r="N1387">
        <v>1009</v>
      </c>
      <c r="O1387" t="s">
        <v>143</v>
      </c>
      <c r="P1387" t="s">
        <v>143</v>
      </c>
      <c r="Q1387">
        <v>1</v>
      </c>
      <c r="W1387">
        <v>0</v>
      </c>
      <c r="X1387">
        <v>42272800</v>
      </c>
      <c r="Y1387">
        <v>30</v>
      </c>
      <c r="AA1387">
        <v>97.93</v>
      </c>
      <c r="AB1387">
        <v>0</v>
      </c>
      <c r="AC1387">
        <v>0</v>
      </c>
      <c r="AD1387">
        <v>0</v>
      </c>
      <c r="AE1387">
        <v>15.95</v>
      </c>
      <c r="AF1387">
        <v>0</v>
      </c>
      <c r="AG1387">
        <v>0</v>
      </c>
      <c r="AH1387">
        <v>0</v>
      </c>
      <c r="AI1387">
        <v>6.14</v>
      </c>
      <c r="AJ1387">
        <v>1</v>
      </c>
      <c r="AK1387">
        <v>1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30</v>
      </c>
      <c r="AU1387" t="s">
        <v>3</v>
      </c>
      <c r="AV1387">
        <v>0</v>
      </c>
      <c r="AW1387">
        <v>2</v>
      </c>
      <c r="AX1387">
        <v>53554447</v>
      </c>
      <c r="AY1387">
        <v>1</v>
      </c>
      <c r="AZ1387">
        <v>0</v>
      </c>
      <c r="BA1387">
        <v>1268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Y1387*Source!I843</f>
        <v>12.69</v>
      </c>
      <c r="CY1387">
        <f>AA1387</f>
        <v>97.93</v>
      </c>
      <c r="CZ1387">
        <f>AE1387</f>
        <v>15.95</v>
      </c>
      <c r="DA1387">
        <f>AI1387</f>
        <v>6.14</v>
      </c>
      <c r="DB1387">
        <f>ROUND(ROUND(AT1387*CZ1387,2),2)</f>
        <v>478.5</v>
      </c>
      <c r="DC1387">
        <f>ROUND(ROUND(AT1387*AG1387,2),2)</f>
        <v>0</v>
      </c>
    </row>
    <row r="1388" spans="1:107" x14ac:dyDescent="0.2">
      <c r="A1388">
        <f>ROW(Source!A843)</f>
        <v>843</v>
      </c>
      <c r="B1388">
        <v>53551707</v>
      </c>
      <c r="C1388">
        <v>53554432</v>
      </c>
      <c r="D1388">
        <v>29109649</v>
      </c>
      <c r="E1388">
        <v>1</v>
      </c>
      <c r="F1388">
        <v>1</v>
      </c>
      <c r="G1388">
        <v>1</v>
      </c>
      <c r="H1388">
        <v>3</v>
      </c>
      <c r="I1388" t="s">
        <v>822</v>
      </c>
      <c r="J1388" t="s">
        <v>824</v>
      </c>
      <c r="K1388" t="s">
        <v>823</v>
      </c>
      <c r="L1388">
        <v>1327</v>
      </c>
      <c r="N1388">
        <v>1005</v>
      </c>
      <c r="O1388" t="s">
        <v>128</v>
      </c>
      <c r="P1388" t="s">
        <v>128</v>
      </c>
      <c r="Q1388">
        <v>1</v>
      </c>
      <c r="W1388">
        <v>0</v>
      </c>
      <c r="X1388">
        <v>1272333718</v>
      </c>
      <c r="Y1388">
        <v>105</v>
      </c>
      <c r="AA1388">
        <v>374.63</v>
      </c>
      <c r="AB1388">
        <v>0</v>
      </c>
      <c r="AC1388">
        <v>0</v>
      </c>
      <c r="AD1388">
        <v>0</v>
      </c>
      <c r="AE1388">
        <v>594.65</v>
      </c>
      <c r="AF1388">
        <v>0</v>
      </c>
      <c r="AG1388">
        <v>0</v>
      </c>
      <c r="AH1388">
        <v>0</v>
      </c>
      <c r="AI1388">
        <v>0.63</v>
      </c>
      <c r="AJ1388">
        <v>1</v>
      </c>
      <c r="AK1388">
        <v>1</v>
      </c>
      <c r="AL1388">
        <v>1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 t="s">
        <v>3</v>
      </c>
      <c r="AT1388">
        <v>105</v>
      </c>
      <c r="AU1388" t="s">
        <v>3</v>
      </c>
      <c r="AV1388">
        <v>0</v>
      </c>
      <c r="AW1388">
        <v>1</v>
      </c>
      <c r="AX1388">
        <v>-1</v>
      </c>
      <c r="AY1388">
        <v>0</v>
      </c>
      <c r="AZ1388">
        <v>0</v>
      </c>
      <c r="BA1388" t="s">
        <v>3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Y1388*Source!I843</f>
        <v>44.414999999999999</v>
      </c>
      <c r="CY1388">
        <f>AA1388</f>
        <v>374.63</v>
      </c>
      <c r="CZ1388">
        <f>AE1388</f>
        <v>594.65</v>
      </c>
      <c r="DA1388">
        <f>AI1388</f>
        <v>0.63</v>
      </c>
      <c r="DB1388">
        <f>ROUND(ROUND(AT1388*CZ1388,2),2)</f>
        <v>62438.25</v>
      </c>
      <c r="DC1388">
        <f>ROUND(ROUND(AT1388*AG1388,2),2)</f>
        <v>0</v>
      </c>
    </row>
    <row r="1389" spans="1:107" x14ac:dyDescent="0.2">
      <c r="A1389">
        <f>ROW(Source!A846)</f>
        <v>846</v>
      </c>
      <c r="B1389">
        <v>53551706</v>
      </c>
      <c r="C1389">
        <v>53554451</v>
      </c>
      <c r="D1389">
        <v>18407150</v>
      </c>
      <c r="E1389">
        <v>1</v>
      </c>
      <c r="F1389">
        <v>1</v>
      </c>
      <c r="G1389">
        <v>1</v>
      </c>
      <c r="H1389">
        <v>1</v>
      </c>
      <c r="I1389" t="s">
        <v>1552</v>
      </c>
      <c r="J1389" t="s">
        <v>3</v>
      </c>
      <c r="K1389" t="s">
        <v>1553</v>
      </c>
      <c r="L1389">
        <v>1369</v>
      </c>
      <c r="N1389">
        <v>1013</v>
      </c>
      <c r="O1389" t="s">
        <v>1486</v>
      </c>
      <c r="P1389" t="s">
        <v>1486</v>
      </c>
      <c r="Q1389">
        <v>1</v>
      </c>
      <c r="W1389">
        <v>0</v>
      </c>
      <c r="X1389">
        <v>-931037793</v>
      </c>
      <c r="Y1389">
        <v>8.8607499999999977</v>
      </c>
      <c r="AA1389">
        <v>0</v>
      </c>
      <c r="AB1389">
        <v>0</v>
      </c>
      <c r="AC1389">
        <v>0</v>
      </c>
      <c r="AD1389">
        <v>300.60000000000002</v>
      </c>
      <c r="AE1389">
        <v>0</v>
      </c>
      <c r="AF1389">
        <v>0</v>
      </c>
      <c r="AG1389">
        <v>0</v>
      </c>
      <c r="AH1389">
        <v>300.60000000000002</v>
      </c>
      <c r="AI1389">
        <v>1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1</v>
      </c>
      <c r="AQ1389">
        <v>0</v>
      </c>
      <c r="AR1389">
        <v>0</v>
      </c>
      <c r="AS1389" t="s">
        <v>3</v>
      </c>
      <c r="AT1389">
        <v>6.7</v>
      </c>
      <c r="AU1389" t="s">
        <v>62</v>
      </c>
      <c r="AV1389">
        <v>1</v>
      </c>
      <c r="AW1389">
        <v>2</v>
      </c>
      <c r="AX1389">
        <v>53554456</v>
      </c>
      <c r="AY1389">
        <v>2</v>
      </c>
      <c r="AZ1389">
        <v>137216</v>
      </c>
      <c r="BA1389">
        <v>1271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Y1389*Source!I846</f>
        <v>8.3291049999999967</v>
      </c>
      <c r="CY1389">
        <f>AD1389</f>
        <v>300.60000000000002</v>
      </c>
      <c r="CZ1389">
        <f>AH1389</f>
        <v>300.60000000000002</v>
      </c>
      <c r="DA1389">
        <f>AL1389</f>
        <v>1</v>
      </c>
      <c r="DB1389">
        <f>ROUND((ROUND(AT1389*CZ1389,2)*ROUND((1.15*1.15),7)),2)</f>
        <v>2663.54</v>
      </c>
      <c r="DC1389">
        <f>ROUND((ROUND(AT1389*AG1389,2)*ROUND((1.15*1.15),7)),2)</f>
        <v>0</v>
      </c>
    </row>
    <row r="1390" spans="1:107" x14ac:dyDescent="0.2">
      <c r="A1390">
        <f>ROW(Source!A846)</f>
        <v>846</v>
      </c>
      <c r="B1390">
        <v>53551706</v>
      </c>
      <c r="C1390">
        <v>53554451</v>
      </c>
      <c r="D1390">
        <v>29109742</v>
      </c>
      <c r="E1390">
        <v>1</v>
      </c>
      <c r="F1390">
        <v>1</v>
      </c>
      <c r="G1390">
        <v>1</v>
      </c>
      <c r="H1390">
        <v>3</v>
      </c>
      <c r="I1390" t="s">
        <v>831</v>
      </c>
      <c r="J1390" t="s">
        <v>834</v>
      </c>
      <c r="K1390" t="s">
        <v>832</v>
      </c>
      <c r="L1390">
        <v>1302</v>
      </c>
      <c r="N1390">
        <v>1003</v>
      </c>
      <c r="O1390" t="s">
        <v>833</v>
      </c>
      <c r="P1390" t="s">
        <v>833</v>
      </c>
      <c r="Q1390">
        <v>10</v>
      </c>
      <c r="W1390">
        <v>1</v>
      </c>
      <c r="X1390">
        <v>1745760255</v>
      </c>
      <c r="Y1390">
        <v>-10</v>
      </c>
      <c r="AA1390">
        <v>31.2</v>
      </c>
      <c r="AB1390">
        <v>0</v>
      </c>
      <c r="AC1390">
        <v>0</v>
      </c>
      <c r="AD1390">
        <v>0</v>
      </c>
      <c r="AE1390">
        <v>31.2</v>
      </c>
      <c r="AF1390">
        <v>0</v>
      </c>
      <c r="AG1390">
        <v>0</v>
      </c>
      <c r="AH1390">
        <v>0</v>
      </c>
      <c r="AI1390">
        <v>1</v>
      </c>
      <c r="AJ1390">
        <v>1</v>
      </c>
      <c r="AK1390">
        <v>1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-10</v>
      </c>
      <c r="AU1390" t="s">
        <v>3</v>
      </c>
      <c r="AV1390">
        <v>0</v>
      </c>
      <c r="AW1390">
        <v>2</v>
      </c>
      <c r="AX1390">
        <v>53554457</v>
      </c>
      <c r="AY1390">
        <v>1</v>
      </c>
      <c r="AZ1390">
        <v>6144</v>
      </c>
      <c r="BA1390">
        <v>1272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Y1390*Source!I846</f>
        <v>-9.3999999999999986</v>
      </c>
      <c r="CY1390">
        <f>AA1390</f>
        <v>31.2</v>
      </c>
      <c r="CZ1390">
        <f>AE1390</f>
        <v>31.2</v>
      </c>
      <c r="DA1390">
        <f>AI1390</f>
        <v>1</v>
      </c>
      <c r="DB1390">
        <f>ROUND(ROUND(AT1390*CZ1390,2),2)</f>
        <v>-312</v>
      </c>
      <c r="DC1390">
        <f>ROUND(ROUND(AT1390*AG1390,2),2)</f>
        <v>0</v>
      </c>
    </row>
    <row r="1391" spans="1:107" x14ac:dyDescent="0.2">
      <c r="A1391">
        <f>ROW(Source!A846)</f>
        <v>846</v>
      </c>
      <c r="B1391">
        <v>53551706</v>
      </c>
      <c r="C1391">
        <v>53554451</v>
      </c>
      <c r="D1391">
        <v>29109743</v>
      </c>
      <c r="E1391">
        <v>1</v>
      </c>
      <c r="F1391">
        <v>1</v>
      </c>
      <c r="G1391">
        <v>1</v>
      </c>
      <c r="H1391">
        <v>3</v>
      </c>
      <c r="I1391" t="s">
        <v>836</v>
      </c>
      <c r="J1391" t="s">
        <v>838</v>
      </c>
      <c r="K1391" t="s">
        <v>837</v>
      </c>
      <c r="L1391">
        <v>1302</v>
      </c>
      <c r="N1391">
        <v>1003</v>
      </c>
      <c r="O1391" t="s">
        <v>833</v>
      </c>
      <c r="P1391" t="s">
        <v>833</v>
      </c>
      <c r="Q1391">
        <v>10</v>
      </c>
      <c r="W1391">
        <v>0</v>
      </c>
      <c r="X1391">
        <v>246419475</v>
      </c>
      <c r="Y1391">
        <v>10</v>
      </c>
      <c r="AA1391">
        <v>34</v>
      </c>
      <c r="AB1391">
        <v>0</v>
      </c>
      <c r="AC1391">
        <v>0</v>
      </c>
      <c r="AD1391">
        <v>0</v>
      </c>
      <c r="AE1391">
        <v>34</v>
      </c>
      <c r="AF1391">
        <v>0</v>
      </c>
      <c r="AG1391">
        <v>0</v>
      </c>
      <c r="AH1391">
        <v>0</v>
      </c>
      <c r="AI1391">
        <v>1</v>
      </c>
      <c r="AJ1391">
        <v>1</v>
      </c>
      <c r="AK1391">
        <v>1</v>
      </c>
      <c r="AL1391">
        <v>1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 t="s">
        <v>3</v>
      </c>
      <c r="AT1391">
        <v>10</v>
      </c>
      <c r="AU1391" t="s">
        <v>3</v>
      </c>
      <c r="AV1391">
        <v>0</v>
      </c>
      <c r="AW1391">
        <v>1</v>
      </c>
      <c r="AX1391">
        <v>-1</v>
      </c>
      <c r="AY1391">
        <v>0</v>
      </c>
      <c r="AZ1391">
        <v>0</v>
      </c>
      <c r="BA1391" t="s">
        <v>3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Y1391*Source!I846</f>
        <v>9.3999999999999986</v>
      </c>
      <c r="CY1391">
        <f>AA1391</f>
        <v>34</v>
      </c>
      <c r="CZ1391">
        <f>AE1391</f>
        <v>34</v>
      </c>
      <c r="DA1391">
        <f>AI1391</f>
        <v>1</v>
      </c>
      <c r="DB1391">
        <f>ROUND(ROUND(AT1391*CZ1391,2),2)</f>
        <v>340</v>
      </c>
      <c r="DC1391">
        <f>ROUND(ROUND(AT1391*AG1391,2),2)</f>
        <v>0</v>
      </c>
    </row>
    <row r="1392" spans="1:107" x14ac:dyDescent="0.2">
      <c r="A1392">
        <f>ROW(Source!A846)</f>
        <v>846</v>
      </c>
      <c r="B1392">
        <v>53551706</v>
      </c>
      <c r="C1392">
        <v>53554451</v>
      </c>
      <c r="D1392">
        <v>29122313</v>
      </c>
      <c r="E1392">
        <v>1</v>
      </c>
      <c r="F1392">
        <v>1</v>
      </c>
      <c r="G1392">
        <v>1</v>
      </c>
      <c r="H1392">
        <v>3</v>
      </c>
      <c r="I1392" t="s">
        <v>1893</v>
      </c>
      <c r="J1392" t="s">
        <v>1894</v>
      </c>
      <c r="K1392" t="s">
        <v>1895</v>
      </c>
      <c r="L1392">
        <v>1346</v>
      </c>
      <c r="N1392">
        <v>1009</v>
      </c>
      <c r="O1392" t="s">
        <v>143</v>
      </c>
      <c r="P1392" t="s">
        <v>143</v>
      </c>
      <c r="Q1392">
        <v>1</v>
      </c>
      <c r="W1392">
        <v>0</v>
      </c>
      <c r="X1392">
        <v>-1626044058</v>
      </c>
      <c r="Y1392">
        <v>0.8</v>
      </c>
      <c r="AA1392">
        <v>45</v>
      </c>
      <c r="AB1392">
        <v>0</v>
      </c>
      <c r="AC1392">
        <v>0</v>
      </c>
      <c r="AD1392">
        <v>0</v>
      </c>
      <c r="AE1392">
        <v>45</v>
      </c>
      <c r="AF1392">
        <v>0</v>
      </c>
      <c r="AG1392">
        <v>0</v>
      </c>
      <c r="AH1392">
        <v>0</v>
      </c>
      <c r="AI1392">
        <v>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0.8</v>
      </c>
      <c r="AU1392" t="s">
        <v>3</v>
      </c>
      <c r="AV1392">
        <v>0</v>
      </c>
      <c r="AW1392">
        <v>2</v>
      </c>
      <c r="AX1392">
        <v>53554458</v>
      </c>
      <c r="AY1392">
        <v>1</v>
      </c>
      <c r="AZ1392">
        <v>0</v>
      </c>
      <c r="BA1392">
        <v>1273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Y1392*Source!I846</f>
        <v>0.752</v>
      </c>
      <c r="CY1392">
        <f>AA1392</f>
        <v>45</v>
      </c>
      <c r="CZ1392">
        <f>AE1392</f>
        <v>45</v>
      </c>
      <c r="DA1392">
        <f>AI1392</f>
        <v>1</v>
      </c>
      <c r="DB1392">
        <f>ROUND(ROUND(AT1392*CZ1392,2),2)</f>
        <v>36</v>
      </c>
      <c r="DC1392">
        <f>ROUND(ROUND(AT1392*AG1392,2),2)</f>
        <v>0</v>
      </c>
    </row>
    <row r="1393" spans="1:107" x14ac:dyDescent="0.2">
      <c r="A1393">
        <f>ROW(Source!A847)</f>
        <v>847</v>
      </c>
      <c r="B1393">
        <v>53551707</v>
      </c>
      <c r="C1393">
        <v>53554451</v>
      </c>
      <c r="D1393">
        <v>18407150</v>
      </c>
      <c r="E1393">
        <v>1</v>
      </c>
      <c r="F1393">
        <v>1</v>
      </c>
      <c r="G1393">
        <v>1</v>
      </c>
      <c r="H1393">
        <v>1</v>
      </c>
      <c r="I1393" t="s">
        <v>1552</v>
      </c>
      <c r="J1393" t="s">
        <v>3</v>
      </c>
      <c r="K1393" t="s">
        <v>1553</v>
      </c>
      <c r="L1393">
        <v>1369</v>
      </c>
      <c r="N1393">
        <v>1013</v>
      </c>
      <c r="O1393" t="s">
        <v>1486</v>
      </c>
      <c r="P1393" t="s">
        <v>1486</v>
      </c>
      <c r="Q1393">
        <v>1</v>
      </c>
      <c r="W1393">
        <v>0</v>
      </c>
      <c r="X1393">
        <v>-931037793</v>
      </c>
      <c r="Y1393">
        <v>8.8607499999999977</v>
      </c>
      <c r="AA1393">
        <v>0</v>
      </c>
      <c r="AB1393">
        <v>0</v>
      </c>
      <c r="AC1393">
        <v>0</v>
      </c>
      <c r="AD1393">
        <v>300.60000000000002</v>
      </c>
      <c r="AE1393">
        <v>0</v>
      </c>
      <c r="AF1393">
        <v>0</v>
      </c>
      <c r="AG1393">
        <v>0</v>
      </c>
      <c r="AH1393">
        <v>300.60000000000002</v>
      </c>
      <c r="AI1393">
        <v>1</v>
      </c>
      <c r="AJ1393">
        <v>1</v>
      </c>
      <c r="AK1393">
        <v>1</v>
      </c>
      <c r="AL1393">
        <v>1</v>
      </c>
      <c r="AN1393">
        <v>0</v>
      </c>
      <c r="AO1393">
        <v>1</v>
      </c>
      <c r="AP1393">
        <v>1</v>
      </c>
      <c r="AQ1393">
        <v>0</v>
      </c>
      <c r="AR1393">
        <v>0</v>
      </c>
      <c r="AS1393" t="s">
        <v>3</v>
      </c>
      <c r="AT1393">
        <v>6.7</v>
      </c>
      <c r="AU1393" t="s">
        <v>62</v>
      </c>
      <c r="AV1393">
        <v>1</v>
      </c>
      <c r="AW1393">
        <v>2</v>
      </c>
      <c r="AX1393">
        <v>53554456</v>
      </c>
      <c r="AY1393">
        <v>2</v>
      </c>
      <c r="AZ1393">
        <v>137216</v>
      </c>
      <c r="BA1393">
        <v>1274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Y1393*Source!I847</f>
        <v>8.3291049999999967</v>
      </c>
      <c r="CY1393">
        <f>AD1393</f>
        <v>300.60000000000002</v>
      </c>
      <c r="CZ1393">
        <f>AH1393</f>
        <v>300.60000000000002</v>
      </c>
      <c r="DA1393">
        <f>AL1393</f>
        <v>1</v>
      </c>
      <c r="DB1393">
        <f>ROUND((ROUND(AT1393*CZ1393,2)*ROUND((1.15*1.15),7)),2)</f>
        <v>2663.54</v>
      </c>
      <c r="DC1393">
        <f>ROUND((ROUND(AT1393*AG1393,2)*ROUND((1.15*1.15),7)),2)</f>
        <v>0</v>
      </c>
    </row>
    <row r="1394" spans="1:107" x14ac:dyDescent="0.2">
      <c r="A1394">
        <f>ROW(Source!A847)</f>
        <v>847</v>
      </c>
      <c r="B1394">
        <v>53551707</v>
      </c>
      <c r="C1394">
        <v>53554451</v>
      </c>
      <c r="D1394">
        <v>29109742</v>
      </c>
      <c r="E1394">
        <v>1</v>
      </c>
      <c r="F1394">
        <v>1</v>
      </c>
      <c r="G1394">
        <v>1</v>
      </c>
      <c r="H1394">
        <v>3</v>
      </c>
      <c r="I1394" t="s">
        <v>831</v>
      </c>
      <c r="J1394" t="s">
        <v>834</v>
      </c>
      <c r="K1394" t="s">
        <v>832</v>
      </c>
      <c r="L1394">
        <v>1302</v>
      </c>
      <c r="N1394">
        <v>1003</v>
      </c>
      <c r="O1394" t="s">
        <v>833</v>
      </c>
      <c r="P1394" t="s">
        <v>833</v>
      </c>
      <c r="Q1394">
        <v>10</v>
      </c>
      <c r="W1394">
        <v>1</v>
      </c>
      <c r="X1394">
        <v>1745760255</v>
      </c>
      <c r="Y1394">
        <v>-10</v>
      </c>
      <c r="AA1394">
        <v>160.37</v>
      </c>
      <c r="AB1394">
        <v>0</v>
      </c>
      <c r="AC1394">
        <v>0</v>
      </c>
      <c r="AD1394">
        <v>0</v>
      </c>
      <c r="AE1394">
        <v>31.2</v>
      </c>
      <c r="AF1394">
        <v>0</v>
      </c>
      <c r="AG1394">
        <v>0</v>
      </c>
      <c r="AH1394">
        <v>0</v>
      </c>
      <c r="AI1394">
        <v>5.14</v>
      </c>
      <c r="AJ1394">
        <v>1</v>
      </c>
      <c r="AK1394">
        <v>1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-10</v>
      </c>
      <c r="AU1394" t="s">
        <v>3</v>
      </c>
      <c r="AV1394">
        <v>0</v>
      </c>
      <c r="AW1394">
        <v>2</v>
      </c>
      <c r="AX1394">
        <v>53554457</v>
      </c>
      <c r="AY1394">
        <v>1</v>
      </c>
      <c r="AZ1394">
        <v>6144</v>
      </c>
      <c r="BA1394">
        <v>1275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Y1394*Source!I847</f>
        <v>-9.3999999999999986</v>
      </c>
      <c r="CY1394">
        <f>AA1394</f>
        <v>160.37</v>
      </c>
      <c r="CZ1394">
        <f>AE1394</f>
        <v>31.2</v>
      </c>
      <c r="DA1394">
        <f>AI1394</f>
        <v>5.14</v>
      </c>
      <c r="DB1394">
        <f>ROUND(ROUND(AT1394*CZ1394,2),2)</f>
        <v>-312</v>
      </c>
      <c r="DC1394">
        <f>ROUND(ROUND(AT1394*AG1394,2),2)</f>
        <v>0</v>
      </c>
    </row>
    <row r="1395" spans="1:107" x14ac:dyDescent="0.2">
      <c r="A1395">
        <f>ROW(Source!A847)</f>
        <v>847</v>
      </c>
      <c r="B1395">
        <v>53551707</v>
      </c>
      <c r="C1395">
        <v>53554451</v>
      </c>
      <c r="D1395">
        <v>29109743</v>
      </c>
      <c r="E1395">
        <v>1</v>
      </c>
      <c r="F1395">
        <v>1</v>
      </c>
      <c r="G1395">
        <v>1</v>
      </c>
      <c r="H1395">
        <v>3</v>
      </c>
      <c r="I1395" t="s">
        <v>836</v>
      </c>
      <c r="J1395" t="s">
        <v>838</v>
      </c>
      <c r="K1395" t="s">
        <v>837</v>
      </c>
      <c r="L1395">
        <v>1302</v>
      </c>
      <c r="N1395">
        <v>1003</v>
      </c>
      <c r="O1395" t="s">
        <v>833</v>
      </c>
      <c r="P1395" t="s">
        <v>833</v>
      </c>
      <c r="Q1395">
        <v>10</v>
      </c>
      <c r="W1395">
        <v>0</v>
      </c>
      <c r="X1395">
        <v>246419475</v>
      </c>
      <c r="Y1395">
        <v>10</v>
      </c>
      <c r="AA1395">
        <v>185.98</v>
      </c>
      <c r="AB1395">
        <v>0</v>
      </c>
      <c r="AC1395">
        <v>0</v>
      </c>
      <c r="AD1395">
        <v>0</v>
      </c>
      <c r="AE1395">
        <v>34</v>
      </c>
      <c r="AF1395">
        <v>0</v>
      </c>
      <c r="AG1395">
        <v>0</v>
      </c>
      <c r="AH1395">
        <v>0</v>
      </c>
      <c r="AI1395">
        <v>5.47</v>
      </c>
      <c r="AJ1395">
        <v>1</v>
      </c>
      <c r="AK1395">
        <v>1</v>
      </c>
      <c r="AL1395">
        <v>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 t="s">
        <v>3</v>
      </c>
      <c r="AT1395">
        <v>10</v>
      </c>
      <c r="AU1395" t="s">
        <v>3</v>
      </c>
      <c r="AV1395">
        <v>0</v>
      </c>
      <c r="AW1395">
        <v>1</v>
      </c>
      <c r="AX1395">
        <v>-1</v>
      </c>
      <c r="AY1395">
        <v>0</v>
      </c>
      <c r="AZ1395">
        <v>0</v>
      </c>
      <c r="BA1395" t="s">
        <v>3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Y1395*Source!I847</f>
        <v>9.3999999999999986</v>
      </c>
      <c r="CY1395">
        <f>AA1395</f>
        <v>185.98</v>
      </c>
      <c r="CZ1395">
        <f>AE1395</f>
        <v>34</v>
      </c>
      <c r="DA1395">
        <f>AI1395</f>
        <v>5.47</v>
      </c>
      <c r="DB1395">
        <f>ROUND(ROUND(AT1395*CZ1395,2),2)</f>
        <v>340</v>
      </c>
      <c r="DC1395">
        <f>ROUND(ROUND(AT1395*AG1395,2),2)</f>
        <v>0</v>
      </c>
    </row>
    <row r="1396" spans="1:107" x14ac:dyDescent="0.2">
      <c r="A1396">
        <f>ROW(Source!A847)</f>
        <v>847</v>
      </c>
      <c r="B1396">
        <v>53551707</v>
      </c>
      <c r="C1396">
        <v>53554451</v>
      </c>
      <c r="D1396">
        <v>29122313</v>
      </c>
      <c r="E1396">
        <v>1</v>
      </c>
      <c r="F1396">
        <v>1</v>
      </c>
      <c r="G1396">
        <v>1</v>
      </c>
      <c r="H1396">
        <v>3</v>
      </c>
      <c r="I1396" t="s">
        <v>1893</v>
      </c>
      <c r="J1396" t="s">
        <v>1894</v>
      </c>
      <c r="K1396" t="s">
        <v>1895</v>
      </c>
      <c r="L1396">
        <v>1346</v>
      </c>
      <c r="N1396">
        <v>1009</v>
      </c>
      <c r="O1396" t="s">
        <v>143</v>
      </c>
      <c r="P1396" t="s">
        <v>143</v>
      </c>
      <c r="Q1396">
        <v>1</v>
      </c>
      <c r="W1396">
        <v>0</v>
      </c>
      <c r="X1396">
        <v>-1626044058</v>
      </c>
      <c r="Y1396">
        <v>0.8</v>
      </c>
      <c r="AA1396">
        <v>276.3</v>
      </c>
      <c r="AB1396">
        <v>0</v>
      </c>
      <c r="AC1396">
        <v>0</v>
      </c>
      <c r="AD1396">
        <v>0</v>
      </c>
      <c r="AE1396">
        <v>45</v>
      </c>
      <c r="AF1396">
        <v>0</v>
      </c>
      <c r="AG1396">
        <v>0</v>
      </c>
      <c r="AH1396">
        <v>0</v>
      </c>
      <c r="AI1396">
        <v>6.14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0</v>
      </c>
      <c r="AQ1396">
        <v>0</v>
      </c>
      <c r="AR1396">
        <v>0</v>
      </c>
      <c r="AS1396" t="s">
        <v>3</v>
      </c>
      <c r="AT1396">
        <v>0.8</v>
      </c>
      <c r="AU1396" t="s">
        <v>3</v>
      </c>
      <c r="AV1396">
        <v>0</v>
      </c>
      <c r="AW1396">
        <v>2</v>
      </c>
      <c r="AX1396">
        <v>53554458</v>
      </c>
      <c r="AY1396">
        <v>1</v>
      </c>
      <c r="AZ1396">
        <v>0</v>
      </c>
      <c r="BA1396">
        <v>1276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Y1396*Source!I847</f>
        <v>0.752</v>
      </c>
      <c r="CY1396">
        <f>AA1396</f>
        <v>276.3</v>
      </c>
      <c r="CZ1396">
        <f>AE1396</f>
        <v>45</v>
      </c>
      <c r="DA1396">
        <f>AI1396</f>
        <v>6.14</v>
      </c>
      <c r="DB1396">
        <f>ROUND(ROUND(AT1396*CZ1396,2),2)</f>
        <v>36</v>
      </c>
      <c r="DC1396">
        <f>ROUND(ROUND(AT1396*AG1396,2),2)</f>
        <v>0</v>
      </c>
    </row>
    <row r="1397" spans="1:107" x14ac:dyDescent="0.2">
      <c r="A1397">
        <f>ROW(Source!A852)</f>
        <v>852</v>
      </c>
      <c r="B1397">
        <v>53551706</v>
      </c>
      <c r="C1397">
        <v>53554461</v>
      </c>
      <c r="D1397">
        <v>18406785</v>
      </c>
      <c r="E1397">
        <v>1</v>
      </c>
      <c r="F1397">
        <v>1</v>
      </c>
      <c r="G1397">
        <v>1</v>
      </c>
      <c r="H1397">
        <v>1</v>
      </c>
      <c r="I1397" t="s">
        <v>1621</v>
      </c>
      <c r="J1397" t="s">
        <v>3</v>
      </c>
      <c r="K1397" t="s">
        <v>1622</v>
      </c>
      <c r="L1397">
        <v>1369</v>
      </c>
      <c r="N1397">
        <v>1013</v>
      </c>
      <c r="O1397" t="s">
        <v>1486</v>
      </c>
      <c r="P1397" t="s">
        <v>1486</v>
      </c>
      <c r="Q1397">
        <v>1</v>
      </c>
      <c r="W1397">
        <v>0</v>
      </c>
      <c r="X1397">
        <v>645971194</v>
      </c>
      <c r="Y1397">
        <v>203.71789999999996</v>
      </c>
      <c r="AA1397">
        <v>0</v>
      </c>
      <c r="AB1397">
        <v>0</v>
      </c>
      <c r="AC1397">
        <v>0</v>
      </c>
      <c r="AD1397">
        <v>312.23</v>
      </c>
      <c r="AE1397">
        <v>0</v>
      </c>
      <c r="AF1397">
        <v>0</v>
      </c>
      <c r="AG1397">
        <v>0</v>
      </c>
      <c r="AH1397">
        <v>312.23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1</v>
      </c>
      <c r="AQ1397">
        <v>0</v>
      </c>
      <c r="AR1397">
        <v>0</v>
      </c>
      <c r="AS1397" t="s">
        <v>3</v>
      </c>
      <c r="AT1397">
        <v>154.04</v>
      </c>
      <c r="AU1397" t="s">
        <v>62</v>
      </c>
      <c r="AV1397">
        <v>1</v>
      </c>
      <c r="AW1397">
        <v>2</v>
      </c>
      <c r="AX1397">
        <v>53554474</v>
      </c>
      <c r="AY1397">
        <v>2</v>
      </c>
      <c r="AZ1397">
        <v>131072</v>
      </c>
      <c r="BA1397">
        <v>1277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Y1397*Source!I852</f>
        <v>46.203219719999993</v>
      </c>
      <c r="CY1397">
        <f>AD1397</f>
        <v>312.23</v>
      </c>
      <c r="CZ1397">
        <f>AH1397</f>
        <v>312.23</v>
      </c>
      <c r="DA1397">
        <f>AL1397</f>
        <v>1</v>
      </c>
      <c r="DB1397">
        <f>ROUND((ROUND(AT1397*CZ1397,2)*ROUND((1.15*1.15),7)),2)</f>
        <v>63606.84</v>
      </c>
      <c r="DC1397">
        <f>ROUND((ROUND(AT1397*AG1397,2)*ROUND((1.15*1.15),7)),2)</f>
        <v>0</v>
      </c>
    </row>
    <row r="1398" spans="1:107" x14ac:dyDescent="0.2">
      <c r="A1398">
        <f>ROW(Source!A852)</f>
        <v>852</v>
      </c>
      <c r="B1398">
        <v>53551706</v>
      </c>
      <c r="C1398">
        <v>53554461</v>
      </c>
      <c r="D1398">
        <v>121548</v>
      </c>
      <c r="E1398">
        <v>1</v>
      </c>
      <c r="F1398">
        <v>1</v>
      </c>
      <c r="G1398">
        <v>1</v>
      </c>
      <c r="H1398">
        <v>1</v>
      </c>
      <c r="I1398" t="s">
        <v>31</v>
      </c>
      <c r="J1398" t="s">
        <v>3</v>
      </c>
      <c r="K1398" t="s">
        <v>1489</v>
      </c>
      <c r="L1398">
        <v>608254</v>
      </c>
      <c r="N1398">
        <v>1013</v>
      </c>
      <c r="O1398" t="s">
        <v>1490</v>
      </c>
      <c r="P1398" t="s">
        <v>1490</v>
      </c>
      <c r="Q1398">
        <v>1</v>
      </c>
      <c r="W1398">
        <v>0</v>
      </c>
      <c r="X1398">
        <v>-185737400</v>
      </c>
      <c r="Y1398">
        <v>6.5118749999999999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1</v>
      </c>
      <c r="AJ1398">
        <v>1</v>
      </c>
      <c r="AK1398">
        <v>1</v>
      </c>
      <c r="AL1398">
        <v>1</v>
      </c>
      <c r="AN1398">
        <v>0</v>
      </c>
      <c r="AO1398">
        <v>1</v>
      </c>
      <c r="AP1398">
        <v>1</v>
      </c>
      <c r="AQ1398">
        <v>0</v>
      </c>
      <c r="AR1398">
        <v>0</v>
      </c>
      <c r="AS1398" t="s">
        <v>3</v>
      </c>
      <c r="AT1398">
        <v>4.53</v>
      </c>
      <c r="AU1398" t="s">
        <v>61</v>
      </c>
      <c r="AV1398">
        <v>2</v>
      </c>
      <c r="AW1398">
        <v>2</v>
      </c>
      <c r="AX1398">
        <v>53554475</v>
      </c>
      <c r="AY1398">
        <v>1</v>
      </c>
      <c r="AZ1398">
        <v>0</v>
      </c>
      <c r="BA1398">
        <v>1278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Y1398*Source!I852</f>
        <v>1.47689325</v>
      </c>
      <c r="CY1398">
        <f>AD1398</f>
        <v>0</v>
      </c>
      <c r="CZ1398">
        <f>AH1398</f>
        <v>0</v>
      </c>
      <c r="DA1398">
        <f>AL1398</f>
        <v>1</v>
      </c>
      <c r="DB1398">
        <f>ROUND((ROUND(AT1398*CZ1398,2)*ROUND((1.25*1.15),7)),2)</f>
        <v>0</v>
      </c>
      <c r="DC1398">
        <f>ROUND((ROUND(AT1398*AG1398,2)*ROUND((1.25*1.15),7)),2)</f>
        <v>0</v>
      </c>
    </row>
    <row r="1399" spans="1:107" x14ac:dyDescent="0.2">
      <c r="A1399">
        <f>ROW(Source!A852)</f>
        <v>852</v>
      </c>
      <c r="B1399">
        <v>53551706</v>
      </c>
      <c r="C1399">
        <v>53554461</v>
      </c>
      <c r="D1399">
        <v>29172268</v>
      </c>
      <c r="E1399">
        <v>1</v>
      </c>
      <c r="F1399">
        <v>1</v>
      </c>
      <c r="G1399">
        <v>1</v>
      </c>
      <c r="H1399">
        <v>2</v>
      </c>
      <c r="I1399" t="s">
        <v>1582</v>
      </c>
      <c r="J1399" t="s">
        <v>1583</v>
      </c>
      <c r="K1399" t="s">
        <v>1584</v>
      </c>
      <c r="L1399">
        <v>1368</v>
      </c>
      <c r="N1399">
        <v>1011</v>
      </c>
      <c r="O1399" t="s">
        <v>1494</v>
      </c>
      <c r="P1399" t="s">
        <v>1494</v>
      </c>
      <c r="Q1399">
        <v>1</v>
      </c>
      <c r="W1399">
        <v>0</v>
      </c>
      <c r="X1399">
        <v>-438066613</v>
      </c>
      <c r="Y1399">
        <v>6.5118749999999999</v>
      </c>
      <c r="AA1399">
        <v>0</v>
      </c>
      <c r="AB1399">
        <v>86.4</v>
      </c>
      <c r="AC1399">
        <v>13.5</v>
      </c>
      <c r="AD1399">
        <v>0</v>
      </c>
      <c r="AE1399">
        <v>0</v>
      </c>
      <c r="AF1399">
        <v>86.4</v>
      </c>
      <c r="AG1399">
        <v>13.5</v>
      </c>
      <c r="AH1399">
        <v>0</v>
      </c>
      <c r="AI1399">
        <v>1</v>
      </c>
      <c r="AJ1399">
        <v>1</v>
      </c>
      <c r="AK1399">
        <v>1</v>
      </c>
      <c r="AL1399">
        <v>1</v>
      </c>
      <c r="AN1399">
        <v>0</v>
      </c>
      <c r="AO1399">
        <v>1</v>
      </c>
      <c r="AP1399">
        <v>1</v>
      </c>
      <c r="AQ1399">
        <v>0</v>
      </c>
      <c r="AR1399">
        <v>0</v>
      </c>
      <c r="AS1399" t="s">
        <v>3</v>
      </c>
      <c r="AT1399">
        <v>4.53</v>
      </c>
      <c r="AU1399" t="s">
        <v>61</v>
      </c>
      <c r="AV1399">
        <v>0</v>
      </c>
      <c r="AW1399">
        <v>2</v>
      </c>
      <c r="AX1399">
        <v>53554476</v>
      </c>
      <c r="AY1399">
        <v>1</v>
      </c>
      <c r="AZ1399">
        <v>0</v>
      </c>
      <c r="BA1399">
        <v>1279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Y1399*Source!I852</f>
        <v>1.47689325</v>
      </c>
      <c r="CY1399">
        <f>AB1399</f>
        <v>86.4</v>
      </c>
      <c r="CZ1399">
        <f>AF1399</f>
        <v>86.4</v>
      </c>
      <c r="DA1399">
        <f>AJ1399</f>
        <v>1</v>
      </c>
      <c r="DB1399">
        <f>ROUND((ROUND(AT1399*CZ1399,2)*ROUND((1.25*1.15),7)),2)</f>
        <v>562.62</v>
      </c>
      <c r="DC1399">
        <f>ROUND((ROUND(AT1399*AG1399,2)*ROUND((1.25*1.15),7)),2)</f>
        <v>87.92</v>
      </c>
    </row>
    <row r="1400" spans="1:107" x14ac:dyDescent="0.2">
      <c r="A1400">
        <f>ROW(Source!A852)</f>
        <v>852</v>
      </c>
      <c r="B1400">
        <v>53551706</v>
      </c>
      <c r="C1400">
        <v>53554461</v>
      </c>
      <c r="D1400">
        <v>29173472</v>
      </c>
      <c r="E1400">
        <v>1</v>
      </c>
      <c r="F1400">
        <v>1</v>
      </c>
      <c r="G1400">
        <v>1</v>
      </c>
      <c r="H1400">
        <v>2</v>
      </c>
      <c r="I1400" t="s">
        <v>1757</v>
      </c>
      <c r="J1400" t="s">
        <v>1758</v>
      </c>
      <c r="K1400" t="s">
        <v>1759</v>
      </c>
      <c r="L1400">
        <v>1368</v>
      </c>
      <c r="N1400">
        <v>1011</v>
      </c>
      <c r="O1400" t="s">
        <v>1494</v>
      </c>
      <c r="P1400" t="s">
        <v>1494</v>
      </c>
      <c r="Q1400">
        <v>1</v>
      </c>
      <c r="W1400">
        <v>0</v>
      </c>
      <c r="X1400">
        <v>-1937814132</v>
      </c>
      <c r="Y1400">
        <v>9.4874999999999989</v>
      </c>
      <c r="AA1400">
        <v>0</v>
      </c>
      <c r="AB1400">
        <v>3</v>
      </c>
      <c r="AC1400">
        <v>0</v>
      </c>
      <c r="AD1400">
        <v>0</v>
      </c>
      <c r="AE1400">
        <v>0</v>
      </c>
      <c r="AF1400">
        <v>3</v>
      </c>
      <c r="AG1400">
        <v>0</v>
      </c>
      <c r="AH1400">
        <v>0</v>
      </c>
      <c r="AI1400">
        <v>1</v>
      </c>
      <c r="AJ1400">
        <v>1</v>
      </c>
      <c r="AK1400">
        <v>1</v>
      </c>
      <c r="AL1400">
        <v>1</v>
      </c>
      <c r="AN1400">
        <v>0</v>
      </c>
      <c r="AO1400">
        <v>1</v>
      </c>
      <c r="AP1400">
        <v>1</v>
      </c>
      <c r="AQ1400">
        <v>0</v>
      </c>
      <c r="AR1400">
        <v>0</v>
      </c>
      <c r="AS1400" t="s">
        <v>3</v>
      </c>
      <c r="AT1400">
        <v>6.6</v>
      </c>
      <c r="AU1400" t="s">
        <v>61</v>
      </c>
      <c r="AV1400">
        <v>0</v>
      </c>
      <c r="AW1400">
        <v>2</v>
      </c>
      <c r="AX1400">
        <v>53554477</v>
      </c>
      <c r="AY1400">
        <v>1</v>
      </c>
      <c r="AZ1400">
        <v>0</v>
      </c>
      <c r="BA1400">
        <v>1280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Y1400*Source!I852</f>
        <v>2.1517649999999997</v>
      </c>
      <c r="CY1400">
        <f>AB1400</f>
        <v>3</v>
      </c>
      <c r="CZ1400">
        <f>AF1400</f>
        <v>3</v>
      </c>
      <c r="DA1400">
        <f>AJ1400</f>
        <v>1</v>
      </c>
      <c r="DB1400">
        <f>ROUND((ROUND(AT1400*CZ1400,2)*ROUND((1.25*1.15),7)),2)</f>
        <v>28.46</v>
      </c>
      <c r="DC1400">
        <f>ROUND((ROUND(AT1400*AG1400,2)*ROUND((1.25*1.15),7)),2)</f>
        <v>0</v>
      </c>
    </row>
    <row r="1401" spans="1:107" x14ac:dyDescent="0.2">
      <c r="A1401">
        <f>ROW(Source!A852)</f>
        <v>852</v>
      </c>
      <c r="B1401">
        <v>53551706</v>
      </c>
      <c r="C1401">
        <v>53554461</v>
      </c>
      <c r="D1401">
        <v>29174913</v>
      </c>
      <c r="E1401">
        <v>1</v>
      </c>
      <c r="F1401">
        <v>1</v>
      </c>
      <c r="G1401">
        <v>1</v>
      </c>
      <c r="H1401">
        <v>2</v>
      </c>
      <c r="I1401" t="s">
        <v>1513</v>
      </c>
      <c r="J1401" t="s">
        <v>1514</v>
      </c>
      <c r="K1401" t="s">
        <v>1515</v>
      </c>
      <c r="L1401">
        <v>1368</v>
      </c>
      <c r="N1401">
        <v>1011</v>
      </c>
      <c r="O1401" t="s">
        <v>1494</v>
      </c>
      <c r="P1401" t="s">
        <v>1494</v>
      </c>
      <c r="Q1401">
        <v>1</v>
      </c>
      <c r="W1401">
        <v>0</v>
      </c>
      <c r="X1401">
        <v>1230759911</v>
      </c>
      <c r="Y1401">
        <v>3.2056249999999999</v>
      </c>
      <c r="AA1401">
        <v>0</v>
      </c>
      <c r="AB1401">
        <v>87.17</v>
      </c>
      <c r="AC1401">
        <v>11.6</v>
      </c>
      <c r="AD1401">
        <v>0</v>
      </c>
      <c r="AE1401">
        <v>0</v>
      </c>
      <c r="AF1401">
        <v>87.17</v>
      </c>
      <c r="AG1401">
        <v>11.6</v>
      </c>
      <c r="AH1401">
        <v>0</v>
      </c>
      <c r="AI1401">
        <v>1</v>
      </c>
      <c r="AJ1401">
        <v>1</v>
      </c>
      <c r="AK1401">
        <v>1</v>
      </c>
      <c r="AL1401">
        <v>1</v>
      </c>
      <c r="AN1401">
        <v>0</v>
      </c>
      <c r="AO1401">
        <v>1</v>
      </c>
      <c r="AP1401">
        <v>1</v>
      </c>
      <c r="AQ1401">
        <v>0</v>
      </c>
      <c r="AR1401">
        <v>0</v>
      </c>
      <c r="AS1401" t="s">
        <v>3</v>
      </c>
      <c r="AT1401">
        <v>2.23</v>
      </c>
      <c r="AU1401" t="s">
        <v>61</v>
      </c>
      <c r="AV1401">
        <v>0</v>
      </c>
      <c r="AW1401">
        <v>2</v>
      </c>
      <c r="AX1401">
        <v>53554478</v>
      </c>
      <c r="AY1401">
        <v>1</v>
      </c>
      <c r="AZ1401">
        <v>0</v>
      </c>
      <c r="BA1401">
        <v>1281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Y1401*Source!I852</f>
        <v>0.72703574999999998</v>
      </c>
      <c r="CY1401">
        <f>AB1401</f>
        <v>87.17</v>
      </c>
      <c r="CZ1401">
        <f>AF1401</f>
        <v>87.17</v>
      </c>
      <c r="DA1401">
        <f>AJ1401</f>
        <v>1</v>
      </c>
      <c r="DB1401">
        <f>ROUND((ROUND(AT1401*CZ1401,2)*ROUND((1.25*1.15),7)),2)</f>
        <v>279.44</v>
      </c>
      <c r="DC1401">
        <f>ROUND((ROUND(AT1401*AG1401,2)*ROUND((1.25*1.15),7)),2)</f>
        <v>37.19</v>
      </c>
    </row>
    <row r="1402" spans="1:107" x14ac:dyDescent="0.2">
      <c r="A1402">
        <f>ROW(Source!A852)</f>
        <v>852</v>
      </c>
      <c r="B1402">
        <v>53551706</v>
      </c>
      <c r="C1402">
        <v>53554461</v>
      </c>
      <c r="D1402">
        <v>29114691</v>
      </c>
      <c r="E1402">
        <v>1</v>
      </c>
      <c r="F1402">
        <v>1</v>
      </c>
      <c r="G1402">
        <v>1</v>
      </c>
      <c r="H1402">
        <v>3</v>
      </c>
      <c r="I1402" t="s">
        <v>1908</v>
      </c>
      <c r="J1402" t="s">
        <v>1909</v>
      </c>
      <c r="K1402" t="s">
        <v>1910</v>
      </c>
      <c r="L1402">
        <v>1348</v>
      </c>
      <c r="N1402">
        <v>1009</v>
      </c>
      <c r="O1402" t="s">
        <v>26</v>
      </c>
      <c r="P1402" t="s">
        <v>26</v>
      </c>
      <c r="Q1402">
        <v>1000</v>
      </c>
      <c r="W1402">
        <v>0</v>
      </c>
      <c r="X1402">
        <v>-298492019</v>
      </c>
      <c r="Y1402">
        <v>7.4000000000000003E-3</v>
      </c>
      <c r="AA1402">
        <v>12430</v>
      </c>
      <c r="AB1402">
        <v>0</v>
      </c>
      <c r="AC1402">
        <v>0</v>
      </c>
      <c r="AD1402">
        <v>0</v>
      </c>
      <c r="AE1402">
        <v>12430</v>
      </c>
      <c r="AF1402">
        <v>0</v>
      </c>
      <c r="AG1402">
        <v>0</v>
      </c>
      <c r="AH1402">
        <v>0</v>
      </c>
      <c r="AI1402">
        <v>1</v>
      </c>
      <c r="AJ1402">
        <v>1</v>
      </c>
      <c r="AK1402">
        <v>1</v>
      </c>
      <c r="AL1402">
        <v>1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7.4000000000000003E-3</v>
      </c>
      <c r="AU1402" t="s">
        <v>3</v>
      </c>
      <c r="AV1402">
        <v>0</v>
      </c>
      <c r="AW1402">
        <v>2</v>
      </c>
      <c r="AX1402">
        <v>53554479</v>
      </c>
      <c r="AY1402">
        <v>1</v>
      </c>
      <c r="AZ1402">
        <v>0</v>
      </c>
      <c r="BA1402">
        <v>1282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Y1402*Source!I852</f>
        <v>1.6783200000000001E-3</v>
      </c>
      <c r="CY1402">
        <f t="shared" ref="CY1402:CY1408" si="242">AA1402</f>
        <v>12430</v>
      </c>
      <c r="CZ1402">
        <f t="shared" ref="CZ1402:CZ1408" si="243">AE1402</f>
        <v>12430</v>
      </c>
      <c r="DA1402">
        <f t="shared" ref="DA1402:DA1408" si="244">AI1402</f>
        <v>1</v>
      </c>
      <c r="DB1402">
        <f t="shared" ref="DB1402:DB1408" si="245">ROUND(ROUND(AT1402*CZ1402,2),2)</f>
        <v>91.98</v>
      </c>
      <c r="DC1402">
        <f t="shared" ref="DC1402:DC1408" si="246">ROUND(ROUND(AT1402*AG1402,2),2)</f>
        <v>0</v>
      </c>
    </row>
    <row r="1403" spans="1:107" x14ac:dyDescent="0.2">
      <c r="A1403">
        <f>ROW(Source!A852)</f>
        <v>852</v>
      </c>
      <c r="B1403">
        <v>53551706</v>
      </c>
      <c r="C1403">
        <v>53554461</v>
      </c>
      <c r="D1403">
        <v>29114332</v>
      </c>
      <c r="E1403">
        <v>1</v>
      </c>
      <c r="F1403">
        <v>1</v>
      </c>
      <c r="G1403">
        <v>1</v>
      </c>
      <c r="H1403">
        <v>3</v>
      </c>
      <c r="I1403" t="s">
        <v>1531</v>
      </c>
      <c r="J1403" t="s">
        <v>1532</v>
      </c>
      <c r="K1403" t="s">
        <v>1533</v>
      </c>
      <c r="L1403">
        <v>1348</v>
      </c>
      <c r="N1403">
        <v>1009</v>
      </c>
      <c r="O1403" t="s">
        <v>26</v>
      </c>
      <c r="P1403" t="s">
        <v>26</v>
      </c>
      <c r="Q1403">
        <v>1000</v>
      </c>
      <c r="W1403">
        <v>0</v>
      </c>
      <c r="X1403">
        <v>1561117559</v>
      </c>
      <c r="Y1403">
        <v>1.9300000000000001E-3</v>
      </c>
      <c r="AA1403">
        <v>11978</v>
      </c>
      <c r="AB1403">
        <v>0</v>
      </c>
      <c r="AC1403">
        <v>0</v>
      </c>
      <c r="AD1403">
        <v>0</v>
      </c>
      <c r="AE1403">
        <v>11978</v>
      </c>
      <c r="AF1403">
        <v>0</v>
      </c>
      <c r="AG1403">
        <v>0</v>
      </c>
      <c r="AH1403">
        <v>0</v>
      </c>
      <c r="AI1403">
        <v>1</v>
      </c>
      <c r="AJ1403">
        <v>1</v>
      </c>
      <c r="AK1403">
        <v>1</v>
      </c>
      <c r="AL1403">
        <v>1</v>
      </c>
      <c r="AN1403">
        <v>0</v>
      </c>
      <c r="AO1403">
        <v>1</v>
      </c>
      <c r="AP1403">
        <v>0</v>
      </c>
      <c r="AQ1403">
        <v>0</v>
      </c>
      <c r="AR1403">
        <v>0</v>
      </c>
      <c r="AS1403" t="s">
        <v>3</v>
      </c>
      <c r="AT1403">
        <v>1.9300000000000001E-3</v>
      </c>
      <c r="AU1403" t="s">
        <v>3</v>
      </c>
      <c r="AV1403">
        <v>0</v>
      </c>
      <c r="AW1403">
        <v>2</v>
      </c>
      <c r="AX1403">
        <v>53554480</v>
      </c>
      <c r="AY1403">
        <v>1</v>
      </c>
      <c r="AZ1403">
        <v>0</v>
      </c>
      <c r="BA1403">
        <v>1283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Y1403*Source!I852</f>
        <v>4.3772400000000001E-4</v>
      </c>
      <c r="CY1403">
        <f t="shared" si="242"/>
        <v>11978</v>
      </c>
      <c r="CZ1403">
        <f t="shared" si="243"/>
        <v>11978</v>
      </c>
      <c r="DA1403">
        <f t="shared" si="244"/>
        <v>1</v>
      </c>
      <c r="DB1403">
        <f t="shared" si="245"/>
        <v>23.12</v>
      </c>
      <c r="DC1403">
        <f t="shared" si="246"/>
        <v>0</v>
      </c>
    </row>
    <row r="1404" spans="1:107" x14ac:dyDescent="0.2">
      <c r="A1404">
        <f>ROW(Source!A852)</f>
        <v>852</v>
      </c>
      <c r="B1404">
        <v>53551706</v>
      </c>
      <c r="C1404">
        <v>53554461</v>
      </c>
      <c r="D1404">
        <v>29107989</v>
      </c>
      <c r="E1404">
        <v>1</v>
      </c>
      <c r="F1404">
        <v>1</v>
      </c>
      <c r="G1404">
        <v>1</v>
      </c>
      <c r="H1404">
        <v>3</v>
      </c>
      <c r="I1404" t="s">
        <v>1911</v>
      </c>
      <c r="J1404" t="s">
        <v>1912</v>
      </c>
      <c r="K1404" t="s">
        <v>1913</v>
      </c>
      <c r="L1404">
        <v>1296</v>
      </c>
      <c r="N1404">
        <v>1002</v>
      </c>
      <c r="O1404" t="s">
        <v>420</v>
      </c>
      <c r="P1404" t="s">
        <v>420</v>
      </c>
      <c r="Q1404">
        <v>1</v>
      </c>
      <c r="W1404">
        <v>0</v>
      </c>
      <c r="X1404">
        <v>-1612727988</v>
      </c>
      <c r="Y1404">
        <v>54</v>
      </c>
      <c r="AA1404">
        <v>47</v>
      </c>
      <c r="AB1404">
        <v>0</v>
      </c>
      <c r="AC1404">
        <v>0</v>
      </c>
      <c r="AD1404">
        <v>0</v>
      </c>
      <c r="AE1404">
        <v>47</v>
      </c>
      <c r="AF1404">
        <v>0</v>
      </c>
      <c r="AG1404">
        <v>0</v>
      </c>
      <c r="AH1404">
        <v>0</v>
      </c>
      <c r="AI1404">
        <v>1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54</v>
      </c>
      <c r="AU1404" t="s">
        <v>3</v>
      </c>
      <c r="AV1404">
        <v>0</v>
      </c>
      <c r="AW1404">
        <v>2</v>
      </c>
      <c r="AX1404">
        <v>53554481</v>
      </c>
      <c r="AY1404">
        <v>1</v>
      </c>
      <c r="AZ1404">
        <v>0</v>
      </c>
      <c r="BA1404">
        <v>1284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Y1404*Source!I852</f>
        <v>12.247199999999999</v>
      </c>
      <c r="CY1404">
        <f t="shared" si="242"/>
        <v>47</v>
      </c>
      <c r="CZ1404">
        <f t="shared" si="243"/>
        <v>47</v>
      </c>
      <c r="DA1404">
        <f t="shared" si="244"/>
        <v>1</v>
      </c>
      <c r="DB1404">
        <f t="shared" si="245"/>
        <v>2538</v>
      </c>
      <c r="DC1404">
        <f t="shared" si="246"/>
        <v>0</v>
      </c>
    </row>
    <row r="1405" spans="1:107" x14ac:dyDescent="0.2">
      <c r="A1405">
        <f>ROW(Source!A852)</f>
        <v>852</v>
      </c>
      <c r="B1405">
        <v>53551706</v>
      </c>
      <c r="C1405">
        <v>53554461</v>
      </c>
      <c r="D1405">
        <v>29130125</v>
      </c>
      <c r="E1405">
        <v>1</v>
      </c>
      <c r="F1405">
        <v>1</v>
      </c>
      <c r="G1405">
        <v>1</v>
      </c>
      <c r="H1405">
        <v>3</v>
      </c>
      <c r="I1405" t="s">
        <v>1914</v>
      </c>
      <c r="J1405" t="s">
        <v>1915</v>
      </c>
      <c r="K1405" t="s">
        <v>1916</v>
      </c>
      <c r="L1405">
        <v>1327</v>
      </c>
      <c r="N1405">
        <v>1005</v>
      </c>
      <c r="O1405" t="s">
        <v>128</v>
      </c>
      <c r="P1405" t="s">
        <v>128</v>
      </c>
      <c r="Q1405">
        <v>1</v>
      </c>
      <c r="W1405">
        <v>0</v>
      </c>
      <c r="X1405">
        <v>-1885263577</v>
      </c>
      <c r="Y1405">
        <v>100</v>
      </c>
      <c r="AA1405">
        <v>383.99</v>
      </c>
      <c r="AB1405">
        <v>0</v>
      </c>
      <c r="AC1405">
        <v>0</v>
      </c>
      <c r="AD1405">
        <v>0</v>
      </c>
      <c r="AE1405">
        <v>383.99</v>
      </c>
      <c r="AF1405">
        <v>0</v>
      </c>
      <c r="AG1405">
        <v>0</v>
      </c>
      <c r="AH1405">
        <v>0</v>
      </c>
      <c r="AI1405">
        <v>1</v>
      </c>
      <c r="AJ1405">
        <v>1</v>
      </c>
      <c r="AK1405">
        <v>1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100</v>
      </c>
      <c r="AU1405" t="s">
        <v>3</v>
      </c>
      <c r="AV1405">
        <v>0</v>
      </c>
      <c r="AW1405">
        <v>2</v>
      </c>
      <c r="AX1405">
        <v>53554483</v>
      </c>
      <c r="AY1405">
        <v>1</v>
      </c>
      <c r="AZ1405">
        <v>0</v>
      </c>
      <c r="BA1405">
        <v>1286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Y1405*Source!I852</f>
        <v>22.68</v>
      </c>
      <c r="CY1405">
        <f t="shared" si="242"/>
        <v>383.99</v>
      </c>
      <c r="CZ1405">
        <f t="shared" si="243"/>
        <v>383.99</v>
      </c>
      <c r="DA1405">
        <f t="shared" si="244"/>
        <v>1</v>
      </c>
      <c r="DB1405">
        <f t="shared" si="245"/>
        <v>38399</v>
      </c>
      <c r="DC1405">
        <f t="shared" si="246"/>
        <v>0</v>
      </c>
    </row>
    <row r="1406" spans="1:107" x14ac:dyDescent="0.2">
      <c r="A1406">
        <f>ROW(Source!A852)</f>
        <v>852</v>
      </c>
      <c r="B1406">
        <v>53551706</v>
      </c>
      <c r="C1406">
        <v>53554461</v>
      </c>
      <c r="D1406">
        <v>29132089</v>
      </c>
      <c r="E1406">
        <v>1</v>
      </c>
      <c r="F1406">
        <v>1</v>
      </c>
      <c r="G1406">
        <v>1</v>
      </c>
      <c r="H1406">
        <v>3</v>
      </c>
      <c r="I1406" t="s">
        <v>878</v>
      </c>
      <c r="J1406" t="s">
        <v>880</v>
      </c>
      <c r="K1406" t="s">
        <v>879</v>
      </c>
      <c r="L1406">
        <v>1327</v>
      </c>
      <c r="N1406">
        <v>1005</v>
      </c>
      <c r="O1406" t="s">
        <v>128</v>
      </c>
      <c r="P1406" t="s">
        <v>128</v>
      </c>
      <c r="Q1406">
        <v>1</v>
      </c>
      <c r="W1406">
        <v>0</v>
      </c>
      <c r="X1406">
        <v>-2128386684</v>
      </c>
      <c r="Y1406">
        <v>100</v>
      </c>
      <c r="AA1406">
        <v>1904.2</v>
      </c>
      <c r="AB1406">
        <v>0</v>
      </c>
      <c r="AC1406">
        <v>0</v>
      </c>
      <c r="AD1406">
        <v>0</v>
      </c>
      <c r="AE1406">
        <v>1904.2</v>
      </c>
      <c r="AF1406">
        <v>0</v>
      </c>
      <c r="AG1406">
        <v>0</v>
      </c>
      <c r="AH1406">
        <v>0</v>
      </c>
      <c r="AI1406">
        <v>1</v>
      </c>
      <c r="AJ1406">
        <v>1</v>
      </c>
      <c r="AK1406">
        <v>1</v>
      </c>
      <c r="AL1406">
        <v>1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 t="s">
        <v>3</v>
      </c>
      <c r="AT1406">
        <v>100</v>
      </c>
      <c r="AU1406" t="s">
        <v>3</v>
      </c>
      <c r="AV1406">
        <v>0</v>
      </c>
      <c r="AW1406">
        <v>1</v>
      </c>
      <c r="AX1406">
        <v>-1</v>
      </c>
      <c r="AY1406">
        <v>0</v>
      </c>
      <c r="AZ1406">
        <v>0</v>
      </c>
      <c r="BA1406" t="s">
        <v>3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Y1406*Source!I852</f>
        <v>22.68</v>
      </c>
      <c r="CY1406">
        <f t="shared" si="242"/>
        <v>1904.2</v>
      </c>
      <c r="CZ1406">
        <f t="shared" si="243"/>
        <v>1904.2</v>
      </c>
      <c r="DA1406">
        <f t="shared" si="244"/>
        <v>1</v>
      </c>
      <c r="DB1406">
        <f t="shared" si="245"/>
        <v>190420</v>
      </c>
      <c r="DC1406">
        <f t="shared" si="246"/>
        <v>0</v>
      </c>
    </row>
    <row r="1407" spans="1:107" x14ac:dyDescent="0.2">
      <c r="A1407">
        <f>ROW(Source!A852)</f>
        <v>852</v>
      </c>
      <c r="B1407">
        <v>53551706</v>
      </c>
      <c r="C1407">
        <v>53554461</v>
      </c>
      <c r="D1407">
        <v>29145217</v>
      </c>
      <c r="E1407">
        <v>1</v>
      </c>
      <c r="F1407">
        <v>1</v>
      </c>
      <c r="G1407">
        <v>1</v>
      </c>
      <c r="H1407">
        <v>3</v>
      </c>
      <c r="I1407" t="s">
        <v>1917</v>
      </c>
      <c r="J1407" t="s">
        <v>1918</v>
      </c>
      <c r="K1407" t="s">
        <v>1919</v>
      </c>
      <c r="L1407">
        <v>1339</v>
      </c>
      <c r="N1407">
        <v>1007</v>
      </c>
      <c r="O1407" t="s">
        <v>425</v>
      </c>
      <c r="P1407" t="s">
        <v>425</v>
      </c>
      <c r="Q1407">
        <v>1</v>
      </c>
      <c r="W1407">
        <v>0</v>
      </c>
      <c r="X1407">
        <v>-879503420</v>
      </c>
      <c r="Y1407">
        <v>9.6000000000000002E-2</v>
      </c>
      <c r="AA1407">
        <v>458</v>
      </c>
      <c r="AB1407">
        <v>0</v>
      </c>
      <c r="AC1407">
        <v>0</v>
      </c>
      <c r="AD1407">
        <v>0</v>
      </c>
      <c r="AE1407">
        <v>458</v>
      </c>
      <c r="AF1407">
        <v>0</v>
      </c>
      <c r="AG1407">
        <v>0</v>
      </c>
      <c r="AH1407">
        <v>0</v>
      </c>
      <c r="AI1407">
        <v>1</v>
      </c>
      <c r="AJ1407">
        <v>1</v>
      </c>
      <c r="AK1407">
        <v>1</v>
      </c>
      <c r="AL1407">
        <v>1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9.6000000000000002E-2</v>
      </c>
      <c r="AU1407" t="s">
        <v>3</v>
      </c>
      <c r="AV1407">
        <v>0</v>
      </c>
      <c r="AW1407">
        <v>2</v>
      </c>
      <c r="AX1407">
        <v>53554484</v>
      </c>
      <c r="AY1407">
        <v>1</v>
      </c>
      <c r="AZ1407">
        <v>0</v>
      </c>
      <c r="BA1407">
        <v>1287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Y1407*Source!I852</f>
        <v>2.1772800000000002E-2</v>
      </c>
      <c r="CY1407">
        <f t="shared" si="242"/>
        <v>458</v>
      </c>
      <c r="CZ1407">
        <f t="shared" si="243"/>
        <v>458</v>
      </c>
      <c r="DA1407">
        <f t="shared" si="244"/>
        <v>1</v>
      </c>
      <c r="DB1407">
        <f t="shared" si="245"/>
        <v>43.97</v>
      </c>
      <c r="DC1407">
        <f t="shared" si="246"/>
        <v>0</v>
      </c>
    </row>
    <row r="1408" spans="1:107" x14ac:dyDescent="0.2">
      <c r="A1408">
        <f>ROW(Source!A852)</f>
        <v>852</v>
      </c>
      <c r="B1408">
        <v>53551706</v>
      </c>
      <c r="C1408">
        <v>53554461</v>
      </c>
      <c r="D1408">
        <v>0</v>
      </c>
      <c r="E1408">
        <v>0</v>
      </c>
      <c r="F1408">
        <v>1</v>
      </c>
      <c r="G1408">
        <v>1</v>
      </c>
      <c r="H1408">
        <v>3</v>
      </c>
      <c r="I1408" t="s">
        <v>882</v>
      </c>
      <c r="J1408" t="s">
        <v>884</v>
      </c>
      <c r="K1408" t="s">
        <v>883</v>
      </c>
      <c r="L1408">
        <v>1327</v>
      </c>
      <c r="N1408">
        <v>1005</v>
      </c>
      <c r="O1408" t="s">
        <v>128</v>
      </c>
      <c r="P1408" t="s">
        <v>128</v>
      </c>
      <c r="Q1408">
        <v>1</v>
      </c>
      <c r="W1408">
        <v>0</v>
      </c>
      <c r="X1408">
        <v>-788165912</v>
      </c>
      <c r="Y1408">
        <v>0</v>
      </c>
      <c r="AA1408">
        <v>4978.33</v>
      </c>
      <c r="AB1408">
        <v>0</v>
      </c>
      <c r="AC1408">
        <v>0</v>
      </c>
      <c r="AD1408">
        <v>0</v>
      </c>
      <c r="AE1408">
        <v>4978.33</v>
      </c>
      <c r="AF1408">
        <v>0</v>
      </c>
      <c r="AG1408">
        <v>0</v>
      </c>
      <c r="AH1408">
        <v>0</v>
      </c>
      <c r="AI1408">
        <v>1</v>
      </c>
      <c r="AJ1408">
        <v>1</v>
      </c>
      <c r="AK1408">
        <v>1</v>
      </c>
      <c r="AL1408">
        <v>1</v>
      </c>
      <c r="AN1408">
        <v>1</v>
      </c>
      <c r="AO1408">
        <v>0</v>
      </c>
      <c r="AP1408">
        <v>0</v>
      </c>
      <c r="AQ1408">
        <v>0</v>
      </c>
      <c r="AR1408">
        <v>0</v>
      </c>
      <c r="AS1408" t="s">
        <v>3</v>
      </c>
      <c r="AT1408">
        <v>0</v>
      </c>
      <c r="AU1408" t="s">
        <v>3</v>
      </c>
      <c r="AV1408">
        <v>0</v>
      </c>
      <c r="AW1408">
        <v>1</v>
      </c>
      <c r="AX1408">
        <v>-1</v>
      </c>
      <c r="AY1408">
        <v>0</v>
      </c>
      <c r="AZ1408">
        <v>0</v>
      </c>
      <c r="BA1408" t="s">
        <v>3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Y1408*Source!I852</f>
        <v>0</v>
      </c>
      <c r="CY1408">
        <f t="shared" si="242"/>
        <v>4978.33</v>
      </c>
      <c r="CZ1408">
        <f t="shared" si="243"/>
        <v>4978.33</v>
      </c>
      <c r="DA1408">
        <f t="shared" si="244"/>
        <v>1</v>
      </c>
      <c r="DB1408">
        <f t="shared" si="245"/>
        <v>0</v>
      </c>
      <c r="DC1408">
        <f t="shared" si="246"/>
        <v>0</v>
      </c>
    </row>
    <row r="1409" spans="1:107" x14ac:dyDescent="0.2">
      <c r="A1409">
        <f>ROW(Source!A853)</f>
        <v>853</v>
      </c>
      <c r="B1409">
        <v>53551707</v>
      </c>
      <c r="C1409">
        <v>53554461</v>
      </c>
      <c r="D1409">
        <v>18406785</v>
      </c>
      <c r="E1409">
        <v>1</v>
      </c>
      <c r="F1409">
        <v>1</v>
      </c>
      <c r="G1409">
        <v>1</v>
      </c>
      <c r="H1409">
        <v>1</v>
      </c>
      <c r="I1409" t="s">
        <v>1621</v>
      </c>
      <c r="J1409" t="s">
        <v>3</v>
      </c>
      <c r="K1409" t="s">
        <v>1622</v>
      </c>
      <c r="L1409">
        <v>1369</v>
      </c>
      <c r="N1409">
        <v>1013</v>
      </c>
      <c r="O1409" t="s">
        <v>1486</v>
      </c>
      <c r="P1409" t="s">
        <v>1486</v>
      </c>
      <c r="Q1409">
        <v>1</v>
      </c>
      <c r="W1409">
        <v>0</v>
      </c>
      <c r="X1409">
        <v>645971194</v>
      </c>
      <c r="Y1409">
        <v>203.71789999999996</v>
      </c>
      <c r="AA1409">
        <v>0</v>
      </c>
      <c r="AB1409">
        <v>0</v>
      </c>
      <c r="AC1409">
        <v>0</v>
      </c>
      <c r="AD1409">
        <v>312.23</v>
      </c>
      <c r="AE1409">
        <v>0</v>
      </c>
      <c r="AF1409">
        <v>0</v>
      </c>
      <c r="AG1409">
        <v>0</v>
      </c>
      <c r="AH1409">
        <v>312.23</v>
      </c>
      <c r="AI1409">
        <v>1</v>
      </c>
      <c r="AJ1409">
        <v>1</v>
      </c>
      <c r="AK1409">
        <v>1</v>
      </c>
      <c r="AL1409">
        <v>1</v>
      </c>
      <c r="AN1409">
        <v>0</v>
      </c>
      <c r="AO1409">
        <v>1</v>
      </c>
      <c r="AP1409">
        <v>1</v>
      </c>
      <c r="AQ1409">
        <v>0</v>
      </c>
      <c r="AR1409">
        <v>0</v>
      </c>
      <c r="AS1409" t="s">
        <v>3</v>
      </c>
      <c r="AT1409">
        <v>154.04</v>
      </c>
      <c r="AU1409" t="s">
        <v>62</v>
      </c>
      <c r="AV1409">
        <v>1</v>
      </c>
      <c r="AW1409">
        <v>2</v>
      </c>
      <c r="AX1409">
        <v>53554474</v>
      </c>
      <c r="AY1409">
        <v>2</v>
      </c>
      <c r="AZ1409">
        <v>131072</v>
      </c>
      <c r="BA1409">
        <v>1288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Y1409*Source!I853</f>
        <v>46.203219719999993</v>
      </c>
      <c r="CY1409">
        <f>AD1409</f>
        <v>312.23</v>
      </c>
      <c r="CZ1409">
        <f>AH1409</f>
        <v>312.23</v>
      </c>
      <c r="DA1409">
        <f>AL1409</f>
        <v>1</v>
      </c>
      <c r="DB1409">
        <f>ROUND((ROUND(AT1409*CZ1409,2)*ROUND((1.15*1.15),7)),2)</f>
        <v>63606.84</v>
      </c>
      <c r="DC1409">
        <f>ROUND((ROUND(AT1409*AG1409,2)*ROUND((1.15*1.15),7)),2)</f>
        <v>0</v>
      </c>
    </row>
    <row r="1410" spans="1:107" x14ac:dyDescent="0.2">
      <c r="A1410">
        <f>ROW(Source!A853)</f>
        <v>853</v>
      </c>
      <c r="B1410">
        <v>53551707</v>
      </c>
      <c r="C1410">
        <v>53554461</v>
      </c>
      <c r="D1410">
        <v>121548</v>
      </c>
      <c r="E1410">
        <v>1</v>
      </c>
      <c r="F1410">
        <v>1</v>
      </c>
      <c r="G1410">
        <v>1</v>
      </c>
      <c r="H1410">
        <v>1</v>
      </c>
      <c r="I1410" t="s">
        <v>31</v>
      </c>
      <c r="J1410" t="s">
        <v>3</v>
      </c>
      <c r="K1410" t="s">
        <v>1489</v>
      </c>
      <c r="L1410">
        <v>608254</v>
      </c>
      <c r="N1410">
        <v>1013</v>
      </c>
      <c r="O1410" t="s">
        <v>1490</v>
      </c>
      <c r="P1410" t="s">
        <v>1490</v>
      </c>
      <c r="Q1410">
        <v>1</v>
      </c>
      <c r="W1410">
        <v>0</v>
      </c>
      <c r="X1410">
        <v>-185737400</v>
      </c>
      <c r="Y1410">
        <v>6.5118749999999999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1</v>
      </c>
      <c r="AJ1410">
        <v>1</v>
      </c>
      <c r="AK1410">
        <v>1</v>
      </c>
      <c r="AL1410">
        <v>1</v>
      </c>
      <c r="AN1410">
        <v>0</v>
      </c>
      <c r="AO1410">
        <v>1</v>
      </c>
      <c r="AP1410">
        <v>1</v>
      </c>
      <c r="AQ1410">
        <v>0</v>
      </c>
      <c r="AR1410">
        <v>0</v>
      </c>
      <c r="AS1410" t="s">
        <v>3</v>
      </c>
      <c r="AT1410">
        <v>4.53</v>
      </c>
      <c r="AU1410" t="s">
        <v>61</v>
      </c>
      <c r="AV1410">
        <v>2</v>
      </c>
      <c r="AW1410">
        <v>2</v>
      </c>
      <c r="AX1410">
        <v>53554475</v>
      </c>
      <c r="AY1410">
        <v>1</v>
      </c>
      <c r="AZ1410">
        <v>0</v>
      </c>
      <c r="BA1410">
        <v>1289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Y1410*Source!I853</f>
        <v>1.47689325</v>
      </c>
      <c r="CY1410">
        <f>AD1410</f>
        <v>0</v>
      </c>
      <c r="CZ1410">
        <f>AH1410</f>
        <v>0</v>
      </c>
      <c r="DA1410">
        <f>AL1410</f>
        <v>1</v>
      </c>
      <c r="DB1410">
        <f>ROUND((ROUND(AT1410*CZ1410,2)*ROUND((1.25*1.15),7)),2)</f>
        <v>0</v>
      </c>
      <c r="DC1410">
        <f>ROUND((ROUND(AT1410*AG1410,2)*ROUND((1.25*1.15),7)),2)</f>
        <v>0</v>
      </c>
    </row>
    <row r="1411" spans="1:107" x14ac:dyDescent="0.2">
      <c r="A1411">
        <f>ROW(Source!A853)</f>
        <v>853</v>
      </c>
      <c r="B1411">
        <v>53551707</v>
      </c>
      <c r="C1411">
        <v>53554461</v>
      </c>
      <c r="D1411">
        <v>29172268</v>
      </c>
      <c r="E1411">
        <v>1</v>
      </c>
      <c r="F1411">
        <v>1</v>
      </c>
      <c r="G1411">
        <v>1</v>
      </c>
      <c r="H1411">
        <v>2</v>
      </c>
      <c r="I1411" t="s">
        <v>1582</v>
      </c>
      <c r="J1411" t="s">
        <v>1583</v>
      </c>
      <c r="K1411" t="s">
        <v>1584</v>
      </c>
      <c r="L1411">
        <v>1368</v>
      </c>
      <c r="N1411">
        <v>1011</v>
      </c>
      <c r="O1411" t="s">
        <v>1494</v>
      </c>
      <c r="P1411" t="s">
        <v>1494</v>
      </c>
      <c r="Q1411">
        <v>1</v>
      </c>
      <c r="W1411">
        <v>0</v>
      </c>
      <c r="X1411">
        <v>-438066613</v>
      </c>
      <c r="Y1411">
        <v>6.5118749999999999</v>
      </c>
      <c r="AA1411">
        <v>0</v>
      </c>
      <c r="AB1411">
        <v>86.4</v>
      </c>
      <c r="AC1411">
        <v>13.5</v>
      </c>
      <c r="AD1411">
        <v>0</v>
      </c>
      <c r="AE1411">
        <v>0</v>
      </c>
      <c r="AF1411">
        <v>86.4</v>
      </c>
      <c r="AG1411">
        <v>13.5</v>
      </c>
      <c r="AH1411">
        <v>0</v>
      </c>
      <c r="AI1411">
        <v>1</v>
      </c>
      <c r="AJ1411">
        <v>1</v>
      </c>
      <c r="AK1411">
        <v>1</v>
      </c>
      <c r="AL1411">
        <v>1</v>
      </c>
      <c r="AN1411">
        <v>0</v>
      </c>
      <c r="AO1411">
        <v>1</v>
      </c>
      <c r="AP1411">
        <v>1</v>
      </c>
      <c r="AQ1411">
        <v>0</v>
      </c>
      <c r="AR1411">
        <v>0</v>
      </c>
      <c r="AS1411" t="s">
        <v>3</v>
      </c>
      <c r="AT1411">
        <v>4.53</v>
      </c>
      <c r="AU1411" t="s">
        <v>61</v>
      </c>
      <c r="AV1411">
        <v>0</v>
      </c>
      <c r="AW1411">
        <v>2</v>
      </c>
      <c r="AX1411">
        <v>53554476</v>
      </c>
      <c r="AY1411">
        <v>1</v>
      </c>
      <c r="AZ1411">
        <v>0</v>
      </c>
      <c r="BA1411">
        <v>1290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Y1411*Source!I853</f>
        <v>1.47689325</v>
      </c>
      <c r="CY1411">
        <f>AB1411</f>
        <v>86.4</v>
      </c>
      <c r="CZ1411">
        <f>AF1411</f>
        <v>86.4</v>
      </c>
      <c r="DA1411">
        <f>AJ1411</f>
        <v>1</v>
      </c>
      <c r="DB1411">
        <f>ROUND((ROUND(AT1411*CZ1411,2)*ROUND((1.25*1.15),7)),2)</f>
        <v>562.62</v>
      </c>
      <c r="DC1411">
        <f>ROUND((ROUND(AT1411*AG1411,2)*ROUND((1.25*1.15),7)),2)</f>
        <v>87.92</v>
      </c>
    </row>
    <row r="1412" spans="1:107" x14ac:dyDescent="0.2">
      <c r="A1412">
        <f>ROW(Source!A853)</f>
        <v>853</v>
      </c>
      <c r="B1412">
        <v>53551707</v>
      </c>
      <c r="C1412">
        <v>53554461</v>
      </c>
      <c r="D1412">
        <v>29173472</v>
      </c>
      <c r="E1412">
        <v>1</v>
      </c>
      <c r="F1412">
        <v>1</v>
      </c>
      <c r="G1412">
        <v>1</v>
      </c>
      <c r="H1412">
        <v>2</v>
      </c>
      <c r="I1412" t="s">
        <v>1757</v>
      </c>
      <c r="J1412" t="s">
        <v>1758</v>
      </c>
      <c r="K1412" t="s">
        <v>1759</v>
      </c>
      <c r="L1412">
        <v>1368</v>
      </c>
      <c r="N1412">
        <v>1011</v>
      </c>
      <c r="O1412" t="s">
        <v>1494</v>
      </c>
      <c r="P1412" t="s">
        <v>1494</v>
      </c>
      <c r="Q1412">
        <v>1</v>
      </c>
      <c r="W1412">
        <v>0</v>
      </c>
      <c r="X1412">
        <v>-1937814132</v>
      </c>
      <c r="Y1412">
        <v>9.4874999999999989</v>
      </c>
      <c r="AA1412">
        <v>0</v>
      </c>
      <c r="AB1412">
        <v>3</v>
      </c>
      <c r="AC1412">
        <v>0</v>
      </c>
      <c r="AD1412">
        <v>0</v>
      </c>
      <c r="AE1412">
        <v>0</v>
      </c>
      <c r="AF1412">
        <v>3</v>
      </c>
      <c r="AG1412">
        <v>0</v>
      </c>
      <c r="AH1412">
        <v>0</v>
      </c>
      <c r="AI1412">
        <v>1</v>
      </c>
      <c r="AJ1412">
        <v>1</v>
      </c>
      <c r="AK1412">
        <v>1</v>
      </c>
      <c r="AL1412">
        <v>1</v>
      </c>
      <c r="AN1412">
        <v>0</v>
      </c>
      <c r="AO1412">
        <v>1</v>
      </c>
      <c r="AP1412">
        <v>1</v>
      </c>
      <c r="AQ1412">
        <v>0</v>
      </c>
      <c r="AR1412">
        <v>0</v>
      </c>
      <c r="AS1412" t="s">
        <v>3</v>
      </c>
      <c r="AT1412">
        <v>6.6</v>
      </c>
      <c r="AU1412" t="s">
        <v>61</v>
      </c>
      <c r="AV1412">
        <v>0</v>
      </c>
      <c r="AW1412">
        <v>2</v>
      </c>
      <c r="AX1412">
        <v>53554477</v>
      </c>
      <c r="AY1412">
        <v>1</v>
      </c>
      <c r="AZ1412">
        <v>0</v>
      </c>
      <c r="BA1412">
        <v>1291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Y1412*Source!I853</f>
        <v>2.1517649999999997</v>
      </c>
      <c r="CY1412">
        <f>AB1412</f>
        <v>3</v>
      </c>
      <c r="CZ1412">
        <f>AF1412</f>
        <v>3</v>
      </c>
      <c r="DA1412">
        <f>AJ1412</f>
        <v>1</v>
      </c>
      <c r="DB1412">
        <f>ROUND((ROUND(AT1412*CZ1412,2)*ROUND((1.25*1.15),7)),2)</f>
        <v>28.46</v>
      </c>
      <c r="DC1412">
        <f>ROUND((ROUND(AT1412*AG1412,2)*ROUND((1.25*1.15),7)),2)</f>
        <v>0</v>
      </c>
    </row>
    <row r="1413" spans="1:107" x14ac:dyDescent="0.2">
      <c r="A1413">
        <f>ROW(Source!A853)</f>
        <v>853</v>
      </c>
      <c r="B1413">
        <v>53551707</v>
      </c>
      <c r="C1413">
        <v>53554461</v>
      </c>
      <c r="D1413">
        <v>29174913</v>
      </c>
      <c r="E1413">
        <v>1</v>
      </c>
      <c r="F1413">
        <v>1</v>
      </c>
      <c r="G1413">
        <v>1</v>
      </c>
      <c r="H1413">
        <v>2</v>
      </c>
      <c r="I1413" t="s">
        <v>1513</v>
      </c>
      <c r="J1413" t="s">
        <v>1514</v>
      </c>
      <c r="K1413" t="s">
        <v>1515</v>
      </c>
      <c r="L1413">
        <v>1368</v>
      </c>
      <c r="N1413">
        <v>1011</v>
      </c>
      <c r="O1413" t="s">
        <v>1494</v>
      </c>
      <c r="P1413" t="s">
        <v>1494</v>
      </c>
      <c r="Q1413">
        <v>1</v>
      </c>
      <c r="W1413">
        <v>0</v>
      </c>
      <c r="X1413">
        <v>1230759911</v>
      </c>
      <c r="Y1413">
        <v>3.2056249999999999</v>
      </c>
      <c r="AA1413">
        <v>0</v>
      </c>
      <c r="AB1413">
        <v>87.17</v>
      </c>
      <c r="AC1413">
        <v>11.6</v>
      </c>
      <c r="AD1413">
        <v>0</v>
      </c>
      <c r="AE1413">
        <v>0</v>
      </c>
      <c r="AF1413">
        <v>87.17</v>
      </c>
      <c r="AG1413">
        <v>11.6</v>
      </c>
      <c r="AH1413">
        <v>0</v>
      </c>
      <c r="AI1413">
        <v>1</v>
      </c>
      <c r="AJ1413">
        <v>1</v>
      </c>
      <c r="AK1413">
        <v>1</v>
      </c>
      <c r="AL1413">
        <v>1</v>
      </c>
      <c r="AN1413">
        <v>0</v>
      </c>
      <c r="AO1413">
        <v>1</v>
      </c>
      <c r="AP1413">
        <v>1</v>
      </c>
      <c r="AQ1413">
        <v>0</v>
      </c>
      <c r="AR1413">
        <v>0</v>
      </c>
      <c r="AS1413" t="s">
        <v>3</v>
      </c>
      <c r="AT1413">
        <v>2.23</v>
      </c>
      <c r="AU1413" t="s">
        <v>61</v>
      </c>
      <c r="AV1413">
        <v>0</v>
      </c>
      <c r="AW1413">
        <v>2</v>
      </c>
      <c r="AX1413">
        <v>53554478</v>
      </c>
      <c r="AY1413">
        <v>1</v>
      </c>
      <c r="AZ1413">
        <v>0</v>
      </c>
      <c r="BA1413">
        <v>1292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Y1413*Source!I853</f>
        <v>0.72703574999999998</v>
      </c>
      <c r="CY1413">
        <f>AB1413</f>
        <v>87.17</v>
      </c>
      <c r="CZ1413">
        <f>AF1413</f>
        <v>87.17</v>
      </c>
      <c r="DA1413">
        <f>AJ1413</f>
        <v>1</v>
      </c>
      <c r="DB1413">
        <f>ROUND((ROUND(AT1413*CZ1413,2)*ROUND((1.25*1.15),7)),2)</f>
        <v>279.44</v>
      </c>
      <c r="DC1413">
        <f>ROUND((ROUND(AT1413*AG1413,2)*ROUND((1.25*1.15),7)),2)</f>
        <v>37.19</v>
      </c>
    </row>
    <row r="1414" spans="1:107" x14ac:dyDescent="0.2">
      <c r="A1414">
        <f>ROW(Source!A853)</f>
        <v>853</v>
      </c>
      <c r="B1414">
        <v>53551707</v>
      </c>
      <c r="C1414">
        <v>53554461</v>
      </c>
      <c r="D1414">
        <v>29114691</v>
      </c>
      <c r="E1414">
        <v>1</v>
      </c>
      <c r="F1414">
        <v>1</v>
      </c>
      <c r="G1414">
        <v>1</v>
      </c>
      <c r="H1414">
        <v>3</v>
      </c>
      <c r="I1414" t="s">
        <v>1908</v>
      </c>
      <c r="J1414" t="s">
        <v>1909</v>
      </c>
      <c r="K1414" t="s">
        <v>1910</v>
      </c>
      <c r="L1414">
        <v>1348</v>
      </c>
      <c r="N1414">
        <v>1009</v>
      </c>
      <c r="O1414" t="s">
        <v>26</v>
      </c>
      <c r="P1414" t="s">
        <v>26</v>
      </c>
      <c r="Q1414">
        <v>1000</v>
      </c>
      <c r="W1414">
        <v>0</v>
      </c>
      <c r="X1414">
        <v>-298492019</v>
      </c>
      <c r="Y1414">
        <v>7.4000000000000003E-3</v>
      </c>
      <c r="AA1414">
        <v>76320.2</v>
      </c>
      <c r="AB1414">
        <v>0</v>
      </c>
      <c r="AC1414">
        <v>0</v>
      </c>
      <c r="AD1414">
        <v>0</v>
      </c>
      <c r="AE1414">
        <v>12430</v>
      </c>
      <c r="AF1414">
        <v>0</v>
      </c>
      <c r="AG1414">
        <v>0</v>
      </c>
      <c r="AH1414">
        <v>0</v>
      </c>
      <c r="AI1414">
        <v>6.14</v>
      </c>
      <c r="AJ1414">
        <v>1</v>
      </c>
      <c r="AK1414">
        <v>1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7.4000000000000003E-3</v>
      </c>
      <c r="AU1414" t="s">
        <v>3</v>
      </c>
      <c r="AV1414">
        <v>0</v>
      </c>
      <c r="AW1414">
        <v>2</v>
      </c>
      <c r="AX1414">
        <v>53554479</v>
      </c>
      <c r="AY1414">
        <v>1</v>
      </c>
      <c r="AZ1414">
        <v>0</v>
      </c>
      <c r="BA1414">
        <v>1293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Y1414*Source!I853</f>
        <v>1.6783200000000001E-3</v>
      </c>
      <c r="CY1414">
        <f t="shared" ref="CY1414:CY1420" si="247">AA1414</f>
        <v>76320.2</v>
      </c>
      <c r="CZ1414">
        <f t="shared" ref="CZ1414:CZ1420" si="248">AE1414</f>
        <v>12430</v>
      </c>
      <c r="DA1414">
        <f t="shared" ref="DA1414:DA1420" si="249">AI1414</f>
        <v>6.14</v>
      </c>
      <c r="DB1414">
        <f t="shared" ref="DB1414:DB1420" si="250">ROUND(ROUND(AT1414*CZ1414,2),2)</f>
        <v>91.98</v>
      </c>
      <c r="DC1414">
        <f t="shared" ref="DC1414:DC1420" si="251">ROUND(ROUND(AT1414*AG1414,2),2)</f>
        <v>0</v>
      </c>
    </row>
    <row r="1415" spans="1:107" x14ac:dyDescent="0.2">
      <c r="A1415">
        <f>ROW(Source!A853)</f>
        <v>853</v>
      </c>
      <c r="B1415">
        <v>53551707</v>
      </c>
      <c r="C1415">
        <v>53554461</v>
      </c>
      <c r="D1415">
        <v>29114332</v>
      </c>
      <c r="E1415">
        <v>1</v>
      </c>
      <c r="F1415">
        <v>1</v>
      </c>
      <c r="G1415">
        <v>1</v>
      </c>
      <c r="H1415">
        <v>3</v>
      </c>
      <c r="I1415" t="s">
        <v>1531</v>
      </c>
      <c r="J1415" t="s">
        <v>1532</v>
      </c>
      <c r="K1415" t="s">
        <v>1533</v>
      </c>
      <c r="L1415">
        <v>1348</v>
      </c>
      <c r="N1415">
        <v>1009</v>
      </c>
      <c r="O1415" t="s">
        <v>26</v>
      </c>
      <c r="P1415" t="s">
        <v>26</v>
      </c>
      <c r="Q1415">
        <v>1000</v>
      </c>
      <c r="W1415">
        <v>0</v>
      </c>
      <c r="X1415">
        <v>1561117559</v>
      </c>
      <c r="Y1415">
        <v>1.9300000000000001E-3</v>
      </c>
      <c r="AA1415">
        <v>73544.92</v>
      </c>
      <c r="AB1415">
        <v>0</v>
      </c>
      <c r="AC1415">
        <v>0</v>
      </c>
      <c r="AD1415">
        <v>0</v>
      </c>
      <c r="AE1415">
        <v>11978</v>
      </c>
      <c r="AF1415">
        <v>0</v>
      </c>
      <c r="AG1415">
        <v>0</v>
      </c>
      <c r="AH1415">
        <v>0</v>
      </c>
      <c r="AI1415">
        <v>6.14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1.9300000000000001E-3</v>
      </c>
      <c r="AU1415" t="s">
        <v>3</v>
      </c>
      <c r="AV1415">
        <v>0</v>
      </c>
      <c r="AW1415">
        <v>2</v>
      </c>
      <c r="AX1415">
        <v>53554480</v>
      </c>
      <c r="AY1415">
        <v>1</v>
      </c>
      <c r="AZ1415">
        <v>0</v>
      </c>
      <c r="BA1415">
        <v>1294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Y1415*Source!I853</f>
        <v>4.3772400000000001E-4</v>
      </c>
      <c r="CY1415">
        <f t="shared" si="247"/>
        <v>73544.92</v>
      </c>
      <c r="CZ1415">
        <f t="shared" si="248"/>
        <v>11978</v>
      </c>
      <c r="DA1415">
        <f t="shared" si="249"/>
        <v>6.14</v>
      </c>
      <c r="DB1415">
        <f t="shared" si="250"/>
        <v>23.12</v>
      </c>
      <c r="DC1415">
        <f t="shared" si="251"/>
        <v>0</v>
      </c>
    </row>
    <row r="1416" spans="1:107" x14ac:dyDescent="0.2">
      <c r="A1416">
        <f>ROW(Source!A853)</f>
        <v>853</v>
      </c>
      <c r="B1416">
        <v>53551707</v>
      </c>
      <c r="C1416">
        <v>53554461</v>
      </c>
      <c r="D1416">
        <v>29107989</v>
      </c>
      <c r="E1416">
        <v>1</v>
      </c>
      <c r="F1416">
        <v>1</v>
      </c>
      <c r="G1416">
        <v>1</v>
      </c>
      <c r="H1416">
        <v>3</v>
      </c>
      <c r="I1416" t="s">
        <v>1911</v>
      </c>
      <c r="J1416" t="s">
        <v>1912</v>
      </c>
      <c r="K1416" t="s">
        <v>1913</v>
      </c>
      <c r="L1416">
        <v>1296</v>
      </c>
      <c r="N1416">
        <v>1002</v>
      </c>
      <c r="O1416" t="s">
        <v>420</v>
      </c>
      <c r="P1416" t="s">
        <v>420</v>
      </c>
      <c r="Q1416">
        <v>1</v>
      </c>
      <c r="W1416">
        <v>0</v>
      </c>
      <c r="X1416">
        <v>-1612727988</v>
      </c>
      <c r="Y1416">
        <v>54</v>
      </c>
      <c r="AA1416">
        <v>288.58</v>
      </c>
      <c r="AB1416">
        <v>0</v>
      </c>
      <c r="AC1416">
        <v>0</v>
      </c>
      <c r="AD1416">
        <v>0</v>
      </c>
      <c r="AE1416">
        <v>47</v>
      </c>
      <c r="AF1416">
        <v>0</v>
      </c>
      <c r="AG1416">
        <v>0</v>
      </c>
      <c r="AH1416">
        <v>0</v>
      </c>
      <c r="AI1416">
        <v>6.14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54</v>
      </c>
      <c r="AU1416" t="s">
        <v>3</v>
      </c>
      <c r="AV1416">
        <v>0</v>
      </c>
      <c r="AW1416">
        <v>2</v>
      </c>
      <c r="AX1416">
        <v>53554481</v>
      </c>
      <c r="AY1416">
        <v>1</v>
      </c>
      <c r="AZ1416">
        <v>0</v>
      </c>
      <c r="BA1416">
        <v>1295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Y1416*Source!I853</f>
        <v>12.247199999999999</v>
      </c>
      <c r="CY1416">
        <f t="shared" si="247"/>
        <v>288.58</v>
      </c>
      <c r="CZ1416">
        <f t="shared" si="248"/>
        <v>47</v>
      </c>
      <c r="DA1416">
        <f t="shared" si="249"/>
        <v>6.14</v>
      </c>
      <c r="DB1416">
        <f t="shared" si="250"/>
        <v>2538</v>
      </c>
      <c r="DC1416">
        <f t="shared" si="251"/>
        <v>0</v>
      </c>
    </row>
    <row r="1417" spans="1:107" x14ac:dyDescent="0.2">
      <c r="A1417">
        <f>ROW(Source!A853)</f>
        <v>853</v>
      </c>
      <c r="B1417">
        <v>53551707</v>
      </c>
      <c r="C1417">
        <v>53554461</v>
      </c>
      <c r="D1417">
        <v>29130125</v>
      </c>
      <c r="E1417">
        <v>1</v>
      </c>
      <c r="F1417">
        <v>1</v>
      </c>
      <c r="G1417">
        <v>1</v>
      </c>
      <c r="H1417">
        <v>3</v>
      </c>
      <c r="I1417" t="s">
        <v>1914</v>
      </c>
      <c r="J1417" t="s">
        <v>1915</v>
      </c>
      <c r="K1417" t="s">
        <v>1916</v>
      </c>
      <c r="L1417">
        <v>1327</v>
      </c>
      <c r="N1417">
        <v>1005</v>
      </c>
      <c r="O1417" t="s">
        <v>128</v>
      </c>
      <c r="P1417" t="s">
        <v>128</v>
      </c>
      <c r="Q1417">
        <v>1</v>
      </c>
      <c r="W1417">
        <v>0</v>
      </c>
      <c r="X1417">
        <v>-1885263577</v>
      </c>
      <c r="Y1417">
        <v>100</v>
      </c>
      <c r="AA1417">
        <v>2357.6999999999998</v>
      </c>
      <c r="AB1417">
        <v>0</v>
      </c>
      <c r="AC1417">
        <v>0</v>
      </c>
      <c r="AD1417">
        <v>0</v>
      </c>
      <c r="AE1417">
        <v>383.99</v>
      </c>
      <c r="AF1417">
        <v>0</v>
      </c>
      <c r="AG1417">
        <v>0</v>
      </c>
      <c r="AH1417">
        <v>0</v>
      </c>
      <c r="AI1417">
        <v>6.14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100</v>
      </c>
      <c r="AU1417" t="s">
        <v>3</v>
      </c>
      <c r="AV1417">
        <v>0</v>
      </c>
      <c r="AW1417">
        <v>2</v>
      </c>
      <c r="AX1417">
        <v>53554483</v>
      </c>
      <c r="AY1417">
        <v>1</v>
      </c>
      <c r="AZ1417">
        <v>0</v>
      </c>
      <c r="BA1417">
        <v>1297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Y1417*Source!I853</f>
        <v>22.68</v>
      </c>
      <c r="CY1417">
        <f t="shared" si="247"/>
        <v>2357.6999999999998</v>
      </c>
      <c r="CZ1417">
        <f t="shared" si="248"/>
        <v>383.99</v>
      </c>
      <c r="DA1417">
        <f t="shared" si="249"/>
        <v>6.14</v>
      </c>
      <c r="DB1417">
        <f t="shared" si="250"/>
        <v>38399</v>
      </c>
      <c r="DC1417">
        <f t="shared" si="251"/>
        <v>0</v>
      </c>
    </row>
    <row r="1418" spans="1:107" x14ac:dyDescent="0.2">
      <c r="A1418">
        <f>ROW(Source!A853)</f>
        <v>853</v>
      </c>
      <c r="B1418">
        <v>53551707</v>
      </c>
      <c r="C1418">
        <v>53554461</v>
      </c>
      <c r="D1418">
        <v>29132089</v>
      </c>
      <c r="E1418">
        <v>1</v>
      </c>
      <c r="F1418">
        <v>1</v>
      </c>
      <c r="G1418">
        <v>1</v>
      </c>
      <c r="H1418">
        <v>3</v>
      </c>
      <c r="I1418" t="s">
        <v>878</v>
      </c>
      <c r="J1418" t="s">
        <v>880</v>
      </c>
      <c r="K1418" t="s">
        <v>879</v>
      </c>
      <c r="L1418">
        <v>1327</v>
      </c>
      <c r="N1418">
        <v>1005</v>
      </c>
      <c r="O1418" t="s">
        <v>128</v>
      </c>
      <c r="P1418" t="s">
        <v>128</v>
      </c>
      <c r="Q1418">
        <v>1</v>
      </c>
      <c r="W1418">
        <v>0</v>
      </c>
      <c r="X1418">
        <v>-2128386684</v>
      </c>
      <c r="Y1418">
        <v>100</v>
      </c>
      <c r="AA1418">
        <v>7255</v>
      </c>
      <c r="AB1418">
        <v>0</v>
      </c>
      <c r="AC1418">
        <v>0</v>
      </c>
      <c r="AD1418">
        <v>0</v>
      </c>
      <c r="AE1418">
        <v>1904.2</v>
      </c>
      <c r="AF1418">
        <v>0</v>
      </c>
      <c r="AG1418">
        <v>0</v>
      </c>
      <c r="AH1418">
        <v>0</v>
      </c>
      <c r="AI1418">
        <v>3.81</v>
      </c>
      <c r="AJ1418">
        <v>1</v>
      </c>
      <c r="AK1418">
        <v>1</v>
      </c>
      <c r="AL1418">
        <v>1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 t="s">
        <v>3</v>
      </c>
      <c r="AT1418">
        <v>100</v>
      </c>
      <c r="AU1418" t="s">
        <v>3</v>
      </c>
      <c r="AV1418">
        <v>0</v>
      </c>
      <c r="AW1418">
        <v>1</v>
      </c>
      <c r="AX1418">
        <v>-1</v>
      </c>
      <c r="AY1418">
        <v>0</v>
      </c>
      <c r="AZ1418">
        <v>0</v>
      </c>
      <c r="BA1418" t="s">
        <v>3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Y1418*Source!I853</f>
        <v>22.68</v>
      </c>
      <c r="CY1418">
        <f t="shared" si="247"/>
        <v>7255</v>
      </c>
      <c r="CZ1418">
        <f t="shared" si="248"/>
        <v>1904.2</v>
      </c>
      <c r="DA1418">
        <f t="shared" si="249"/>
        <v>3.81</v>
      </c>
      <c r="DB1418">
        <f t="shared" si="250"/>
        <v>190420</v>
      </c>
      <c r="DC1418">
        <f t="shared" si="251"/>
        <v>0</v>
      </c>
    </row>
    <row r="1419" spans="1:107" x14ac:dyDescent="0.2">
      <c r="A1419">
        <f>ROW(Source!A853)</f>
        <v>853</v>
      </c>
      <c r="B1419">
        <v>53551707</v>
      </c>
      <c r="C1419">
        <v>53554461</v>
      </c>
      <c r="D1419">
        <v>29145217</v>
      </c>
      <c r="E1419">
        <v>1</v>
      </c>
      <c r="F1419">
        <v>1</v>
      </c>
      <c r="G1419">
        <v>1</v>
      </c>
      <c r="H1419">
        <v>3</v>
      </c>
      <c r="I1419" t="s">
        <v>1917</v>
      </c>
      <c r="J1419" t="s">
        <v>1918</v>
      </c>
      <c r="K1419" t="s">
        <v>1919</v>
      </c>
      <c r="L1419">
        <v>1339</v>
      </c>
      <c r="N1419">
        <v>1007</v>
      </c>
      <c r="O1419" t="s">
        <v>425</v>
      </c>
      <c r="P1419" t="s">
        <v>425</v>
      </c>
      <c r="Q1419">
        <v>1</v>
      </c>
      <c r="W1419">
        <v>0</v>
      </c>
      <c r="X1419">
        <v>-879503420</v>
      </c>
      <c r="Y1419">
        <v>9.6000000000000002E-2</v>
      </c>
      <c r="AA1419">
        <v>2812.12</v>
      </c>
      <c r="AB1419">
        <v>0</v>
      </c>
      <c r="AC1419">
        <v>0</v>
      </c>
      <c r="AD1419">
        <v>0</v>
      </c>
      <c r="AE1419">
        <v>458</v>
      </c>
      <c r="AF1419">
        <v>0</v>
      </c>
      <c r="AG1419">
        <v>0</v>
      </c>
      <c r="AH1419">
        <v>0</v>
      </c>
      <c r="AI1419">
        <v>6.14</v>
      </c>
      <c r="AJ1419">
        <v>1</v>
      </c>
      <c r="AK1419">
        <v>1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9.6000000000000002E-2</v>
      </c>
      <c r="AU1419" t="s">
        <v>3</v>
      </c>
      <c r="AV1419">
        <v>0</v>
      </c>
      <c r="AW1419">
        <v>2</v>
      </c>
      <c r="AX1419">
        <v>53554484</v>
      </c>
      <c r="AY1419">
        <v>1</v>
      </c>
      <c r="AZ1419">
        <v>0</v>
      </c>
      <c r="BA1419">
        <v>1298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Y1419*Source!I853</f>
        <v>2.1772800000000002E-2</v>
      </c>
      <c r="CY1419">
        <f t="shared" si="247"/>
        <v>2812.12</v>
      </c>
      <c r="CZ1419">
        <f t="shared" si="248"/>
        <v>458</v>
      </c>
      <c r="DA1419">
        <f t="shared" si="249"/>
        <v>6.14</v>
      </c>
      <c r="DB1419">
        <f t="shared" si="250"/>
        <v>43.97</v>
      </c>
      <c r="DC1419">
        <f t="shared" si="251"/>
        <v>0</v>
      </c>
    </row>
    <row r="1420" spans="1:107" x14ac:dyDescent="0.2">
      <c r="A1420">
        <f>ROW(Source!A853)</f>
        <v>853</v>
      </c>
      <c r="B1420">
        <v>53551707</v>
      </c>
      <c r="C1420">
        <v>53554461</v>
      </c>
      <c r="D1420">
        <v>0</v>
      </c>
      <c r="E1420">
        <v>0</v>
      </c>
      <c r="F1420">
        <v>1</v>
      </c>
      <c r="G1420">
        <v>1</v>
      </c>
      <c r="H1420">
        <v>3</v>
      </c>
      <c r="I1420" t="s">
        <v>882</v>
      </c>
      <c r="J1420" t="s">
        <v>884</v>
      </c>
      <c r="K1420" t="s">
        <v>883</v>
      </c>
      <c r="L1420">
        <v>1327</v>
      </c>
      <c r="N1420">
        <v>1005</v>
      </c>
      <c r="O1420" t="s">
        <v>128</v>
      </c>
      <c r="P1420" t="s">
        <v>128</v>
      </c>
      <c r="Q1420">
        <v>1</v>
      </c>
      <c r="W1420">
        <v>0</v>
      </c>
      <c r="X1420">
        <v>-788165912</v>
      </c>
      <c r="Y1420">
        <v>0</v>
      </c>
      <c r="AA1420">
        <v>31178.31</v>
      </c>
      <c r="AB1420">
        <v>0</v>
      </c>
      <c r="AC1420">
        <v>0</v>
      </c>
      <c r="AD1420">
        <v>0</v>
      </c>
      <c r="AE1420">
        <v>5077.8999999999996</v>
      </c>
      <c r="AF1420">
        <v>0</v>
      </c>
      <c r="AG1420">
        <v>0</v>
      </c>
      <c r="AH1420">
        <v>0</v>
      </c>
      <c r="AI1420">
        <v>6.14</v>
      </c>
      <c r="AJ1420">
        <v>1</v>
      </c>
      <c r="AK1420">
        <v>1</v>
      </c>
      <c r="AL1420">
        <v>1</v>
      </c>
      <c r="AN1420">
        <v>1</v>
      </c>
      <c r="AO1420">
        <v>0</v>
      </c>
      <c r="AP1420">
        <v>0</v>
      </c>
      <c r="AQ1420">
        <v>0</v>
      </c>
      <c r="AR1420">
        <v>0</v>
      </c>
      <c r="AS1420" t="s">
        <v>3</v>
      </c>
      <c r="AT1420">
        <v>0</v>
      </c>
      <c r="AU1420" t="s">
        <v>3</v>
      </c>
      <c r="AV1420">
        <v>0</v>
      </c>
      <c r="AW1420">
        <v>1</v>
      </c>
      <c r="AX1420">
        <v>-1</v>
      </c>
      <c r="AY1420">
        <v>0</v>
      </c>
      <c r="AZ1420">
        <v>0</v>
      </c>
      <c r="BA1420" t="s">
        <v>3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Y1420*Source!I853</f>
        <v>0</v>
      </c>
      <c r="CY1420">
        <f t="shared" si="247"/>
        <v>31178.31</v>
      </c>
      <c r="CZ1420">
        <f t="shared" si="248"/>
        <v>5077.8999999999996</v>
      </c>
      <c r="DA1420">
        <f t="shared" si="249"/>
        <v>6.14</v>
      </c>
      <c r="DB1420">
        <f t="shared" si="250"/>
        <v>0</v>
      </c>
      <c r="DC1420">
        <f t="shared" si="251"/>
        <v>0</v>
      </c>
    </row>
    <row r="1421" spans="1:107" x14ac:dyDescent="0.2">
      <c r="A1421">
        <f>ROW(Source!A858)</f>
        <v>858</v>
      </c>
      <c r="B1421">
        <v>53551706</v>
      </c>
      <c r="C1421">
        <v>53554487</v>
      </c>
      <c r="D1421">
        <v>18409850</v>
      </c>
      <c r="E1421">
        <v>1</v>
      </c>
      <c r="F1421">
        <v>1</v>
      </c>
      <c r="G1421">
        <v>1</v>
      </c>
      <c r="H1421">
        <v>1</v>
      </c>
      <c r="I1421" t="s">
        <v>1676</v>
      </c>
      <c r="J1421" t="s">
        <v>3</v>
      </c>
      <c r="K1421" t="s">
        <v>1677</v>
      </c>
      <c r="L1421">
        <v>1369</v>
      </c>
      <c r="N1421">
        <v>1013</v>
      </c>
      <c r="O1421" t="s">
        <v>1486</v>
      </c>
      <c r="P1421" t="s">
        <v>1486</v>
      </c>
      <c r="Q1421">
        <v>1</v>
      </c>
      <c r="W1421">
        <v>0</v>
      </c>
      <c r="X1421">
        <v>855544366</v>
      </c>
      <c r="Y1421">
        <v>23.474374999999995</v>
      </c>
      <c r="AA1421">
        <v>0</v>
      </c>
      <c r="AB1421">
        <v>0</v>
      </c>
      <c r="AC1421">
        <v>0</v>
      </c>
      <c r="AD1421">
        <v>319.63</v>
      </c>
      <c r="AE1421">
        <v>0</v>
      </c>
      <c r="AF1421">
        <v>0</v>
      </c>
      <c r="AG1421">
        <v>0</v>
      </c>
      <c r="AH1421">
        <v>319.63</v>
      </c>
      <c r="AI1421">
        <v>1</v>
      </c>
      <c r="AJ1421">
        <v>1</v>
      </c>
      <c r="AK1421">
        <v>1</v>
      </c>
      <c r="AL1421">
        <v>1</v>
      </c>
      <c r="AN1421">
        <v>0</v>
      </c>
      <c r="AO1421">
        <v>1</v>
      </c>
      <c r="AP1421">
        <v>1</v>
      </c>
      <c r="AQ1421">
        <v>0</v>
      </c>
      <c r="AR1421">
        <v>0</v>
      </c>
      <c r="AS1421" t="s">
        <v>3</v>
      </c>
      <c r="AT1421">
        <v>17.75</v>
      </c>
      <c r="AU1421" t="s">
        <v>62</v>
      </c>
      <c r="AV1421">
        <v>1</v>
      </c>
      <c r="AW1421">
        <v>2</v>
      </c>
      <c r="AX1421">
        <v>53554496</v>
      </c>
      <c r="AY1421">
        <v>2</v>
      </c>
      <c r="AZ1421">
        <v>137216</v>
      </c>
      <c r="BA1421">
        <v>1299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Y1421*Source!I858</f>
        <v>46.94874999999999</v>
      </c>
      <c r="CY1421">
        <f>AD1421</f>
        <v>319.63</v>
      </c>
      <c r="CZ1421">
        <f>AH1421</f>
        <v>319.63</v>
      </c>
      <c r="DA1421">
        <f>AL1421</f>
        <v>1</v>
      </c>
      <c r="DB1421">
        <f>ROUND((ROUND(AT1421*CZ1421,2)*ROUND((1.15*1.15),7)),2)</f>
        <v>7503.11</v>
      </c>
      <c r="DC1421">
        <f>ROUND((ROUND(AT1421*AG1421,2)*ROUND((1.15*1.15),7)),2)</f>
        <v>0</v>
      </c>
    </row>
    <row r="1422" spans="1:107" x14ac:dyDescent="0.2">
      <c r="A1422">
        <f>ROW(Source!A858)</f>
        <v>858</v>
      </c>
      <c r="B1422">
        <v>53551706</v>
      </c>
      <c r="C1422">
        <v>53554487</v>
      </c>
      <c r="D1422">
        <v>121548</v>
      </c>
      <c r="E1422">
        <v>1</v>
      </c>
      <c r="F1422">
        <v>1</v>
      </c>
      <c r="G1422">
        <v>1</v>
      </c>
      <c r="H1422">
        <v>1</v>
      </c>
      <c r="I1422" t="s">
        <v>31</v>
      </c>
      <c r="J1422" t="s">
        <v>3</v>
      </c>
      <c r="K1422" t="s">
        <v>1489</v>
      </c>
      <c r="L1422">
        <v>608254</v>
      </c>
      <c r="N1422">
        <v>1013</v>
      </c>
      <c r="O1422" t="s">
        <v>1490</v>
      </c>
      <c r="P1422" t="s">
        <v>1490</v>
      </c>
      <c r="Q1422">
        <v>1</v>
      </c>
      <c r="W1422">
        <v>0</v>
      </c>
      <c r="X1422">
        <v>-185737400</v>
      </c>
      <c r="Y1422">
        <v>5.9225000000000003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1</v>
      </c>
      <c r="AJ1422">
        <v>1</v>
      </c>
      <c r="AK1422">
        <v>1</v>
      </c>
      <c r="AL1422">
        <v>1</v>
      </c>
      <c r="AN1422">
        <v>0</v>
      </c>
      <c r="AO1422">
        <v>1</v>
      </c>
      <c r="AP1422">
        <v>1</v>
      </c>
      <c r="AQ1422">
        <v>0</v>
      </c>
      <c r="AR1422">
        <v>0</v>
      </c>
      <c r="AS1422" t="s">
        <v>3</v>
      </c>
      <c r="AT1422">
        <v>4.12</v>
      </c>
      <c r="AU1422" t="s">
        <v>61</v>
      </c>
      <c r="AV1422">
        <v>2</v>
      </c>
      <c r="AW1422">
        <v>2</v>
      </c>
      <c r="AX1422">
        <v>53554497</v>
      </c>
      <c r="AY1422">
        <v>1</v>
      </c>
      <c r="AZ1422">
        <v>6144</v>
      </c>
      <c r="BA1422">
        <v>1300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Y1422*Source!I858</f>
        <v>11.845000000000001</v>
      </c>
      <c r="CY1422">
        <f>AD1422</f>
        <v>0</v>
      </c>
      <c r="CZ1422">
        <f>AH1422</f>
        <v>0</v>
      </c>
      <c r="DA1422">
        <f>AL1422</f>
        <v>1</v>
      </c>
      <c r="DB1422">
        <f>ROUND((ROUND(AT1422*CZ1422,2)*ROUND((1.25*1.15),7)),2)</f>
        <v>0</v>
      </c>
      <c r="DC1422">
        <f>ROUND((ROUND(AT1422*AG1422,2)*ROUND((1.25*1.15),7)),2)</f>
        <v>0</v>
      </c>
    </row>
    <row r="1423" spans="1:107" x14ac:dyDescent="0.2">
      <c r="A1423">
        <f>ROW(Source!A858)</f>
        <v>858</v>
      </c>
      <c r="B1423">
        <v>53551706</v>
      </c>
      <c r="C1423">
        <v>53554487</v>
      </c>
      <c r="D1423">
        <v>29172629</v>
      </c>
      <c r="E1423">
        <v>1</v>
      </c>
      <c r="F1423">
        <v>1</v>
      </c>
      <c r="G1423">
        <v>1</v>
      </c>
      <c r="H1423">
        <v>2</v>
      </c>
      <c r="I1423" t="s">
        <v>1896</v>
      </c>
      <c r="J1423" t="s">
        <v>1897</v>
      </c>
      <c r="K1423" t="s">
        <v>1898</v>
      </c>
      <c r="L1423">
        <v>1368</v>
      </c>
      <c r="N1423">
        <v>1011</v>
      </c>
      <c r="O1423" t="s">
        <v>1494</v>
      </c>
      <c r="P1423" t="s">
        <v>1494</v>
      </c>
      <c r="Q1423">
        <v>1</v>
      </c>
      <c r="W1423">
        <v>0</v>
      </c>
      <c r="X1423">
        <v>-1349786022</v>
      </c>
      <c r="Y1423">
        <v>11.485625000000001</v>
      </c>
      <c r="AA1423">
        <v>0</v>
      </c>
      <c r="AB1423">
        <v>2.7</v>
      </c>
      <c r="AC1423">
        <v>0</v>
      </c>
      <c r="AD1423">
        <v>0</v>
      </c>
      <c r="AE1423">
        <v>0</v>
      </c>
      <c r="AF1423">
        <v>2.7</v>
      </c>
      <c r="AG1423">
        <v>0</v>
      </c>
      <c r="AH1423">
        <v>0</v>
      </c>
      <c r="AI1423">
        <v>1</v>
      </c>
      <c r="AJ1423">
        <v>1</v>
      </c>
      <c r="AK1423">
        <v>1</v>
      </c>
      <c r="AL1423">
        <v>1</v>
      </c>
      <c r="AN1423">
        <v>0</v>
      </c>
      <c r="AO1423">
        <v>1</v>
      </c>
      <c r="AP1423">
        <v>1</v>
      </c>
      <c r="AQ1423">
        <v>0</v>
      </c>
      <c r="AR1423">
        <v>0</v>
      </c>
      <c r="AS1423" t="s">
        <v>3</v>
      </c>
      <c r="AT1423">
        <v>7.99</v>
      </c>
      <c r="AU1423" t="s">
        <v>61</v>
      </c>
      <c r="AV1423">
        <v>0</v>
      </c>
      <c r="AW1423">
        <v>2</v>
      </c>
      <c r="AX1423">
        <v>53554498</v>
      </c>
      <c r="AY1423">
        <v>1</v>
      </c>
      <c r="AZ1423">
        <v>6144</v>
      </c>
      <c r="BA1423">
        <v>1301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Y1423*Source!I858</f>
        <v>22.971250000000001</v>
      </c>
      <c r="CY1423">
        <f>AB1423</f>
        <v>2.7</v>
      </c>
      <c r="CZ1423">
        <f>AF1423</f>
        <v>2.7</v>
      </c>
      <c r="DA1423">
        <f>AJ1423</f>
        <v>1</v>
      </c>
      <c r="DB1423">
        <f>ROUND((ROUND(AT1423*CZ1423,2)*ROUND((1.25*1.15),7)),2)</f>
        <v>31.01</v>
      </c>
      <c r="DC1423">
        <f>ROUND((ROUND(AT1423*AG1423,2)*ROUND((1.25*1.15),7)),2)</f>
        <v>0</v>
      </c>
    </row>
    <row r="1424" spans="1:107" x14ac:dyDescent="0.2">
      <c r="A1424">
        <f>ROW(Source!A858)</f>
        <v>858</v>
      </c>
      <c r="B1424">
        <v>53551706</v>
      </c>
      <c r="C1424">
        <v>53554487</v>
      </c>
      <c r="D1424">
        <v>29172710</v>
      </c>
      <c r="E1424">
        <v>1</v>
      </c>
      <c r="F1424">
        <v>1</v>
      </c>
      <c r="G1424">
        <v>1</v>
      </c>
      <c r="H1424">
        <v>2</v>
      </c>
      <c r="I1424" t="s">
        <v>1567</v>
      </c>
      <c r="J1424" t="s">
        <v>1568</v>
      </c>
      <c r="K1424" t="s">
        <v>1569</v>
      </c>
      <c r="L1424">
        <v>1368</v>
      </c>
      <c r="N1424">
        <v>1011</v>
      </c>
      <c r="O1424" t="s">
        <v>1494</v>
      </c>
      <c r="P1424" t="s">
        <v>1494</v>
      </c>
      <c r="Q1424">
        <v>1</v>
      </c>
      <c r="W1424">
        <v>0</v>
      </c>
      <c r="X1424">
        <v>315863809</v>
      </c>
      <c r="Y1424">
        <v>5.9225000000000003</v>
      </c>
      <c r="AA1424">
        <v>0</v>
      </c>
      <c r="AB1424">
        <v>46.56</v>
      </c>
      <c r="AC1424">
        <v>10.06</v>
      </c>
      <c r="AD1424">
        <v>0</v>
      </c>
      <c r="AE1424">
        <v>0</v>
      </c>
      <c r="AF1424">
        <v>46.56</v>
      </c>
      <c r="AG1424">
        <v>10.06</v>
      </c>
      <c r="AH1424">
        <v>0</v>
      </c>
      <c r="AI1424">
        <v>1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1</v>
      </c>
      <c r="AQ1424">
        <v>0</v>
      </c>
      <c r="AR1424">
        <v>0</v>
      </c>
      <c r="AS1424" t="s">
        <v>3</v>
      </c>
      <c r="AT1424">
        <v>4.12</v>
      </c>
      <c r="AU1424" t="s">
        <v>61</v>
      </c>
      <c r="AV1424">
        <v>0</v>
      </c>
      <c r="AW1424">
        <v>2</v>
      </c>
      <c r="AX1424">
        <v>53554499</v>
      </c>
      <c r="AY1424">
        <v>1</v>
      </c>
      <c r="AZ1424">
        <v>6144</v>
      </c>
      <c r="BA1424">
        <v>1302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Y1424*Source!I858</f>
        <v>11.845000000000001</v>
      </c>
      <c r="CY1424">
        <f>AB1424</f>
        <v>46.56</v>
      </c>
      <c r="CZ1424">
        <f>AF1424</f>
        <v>46.56</v>
      </c>
      <c r="DA1424">
        <f>AJ1424</f>
        <v>1</v>
      </c>
      <c r="DB1424">
        <f>ROUND((ROUND(AT1424*CZ1424,2)*ROUND((1.25*1.15),7)),2)</f>
        <v>275.76</v>
      </c>
      <c r="DC1424">
        <f>ROUND((ROUND(AT1424*AG1424,2)*ROUND((1.25*1.15),7)),2)</f>
        <v>59.58</v>
      </c>
    </row>
    <row r="1425" spans="1:107" x14ac:dyDescent="0.2">
      <c r="A1425">
        <f>ROW(Source!A858)</f>
        <v>858</v>
      </c>
      <c r="B1425">
        <v>53551706</v>
      </c>
      <c r="C1425">
        <v>53554487</v>
      </c>
      <c r="D1425">
        <v>29174597</v>
      </c>
      <c r="E1425">
        <v>1</v>
      </c>
      <c r="F1425">
        <v>1</v>
      </c>
      <c r="G1425">
        <v>1</v>
      </c>
      <c r="H1425">
        <v>2</v>
      </c>
      <c r="I1425" t="s">
        <v>1899</v>
      </c>
      <c r="J1425" t="s">
        <v>1900</v>
      </c>
      <c r="K1425" t="s">
        <v>1901</v>
      </c>
      <c r="L1425">
        <v>1368</v>
      </c>
      <c r="N1425">
        <v>1011</v>
      </c>
      <c r="O1425" t="s">
        <v>1494</v>
      </c>
      <c r="P1425" t="s">
        <v>1494</v>
      </c>
      <c r="Q1425">
        <v>1</v>
      </c>
      <c r="W1425">
        <v>0</v>
      </c>
      <c r="X1425">
        <v>-538876171</v>
      </c>
      <c r="Y1425">
        <v>5.9225000000000003</v>
      </c>
      <c r="AA1425">
        <v>0</v>
      </c>
      <c r="AB1425">
        <v>2.41</v>
      </c>
      <c r="AC1425">
        <v>0</v>
      </c>
      <c r="AD1425">
        <v>0</v>
      </c>
      <c r="AE1425">
        <v>0</v>
      </c>
      <c r="AF1425">
        <v>2.41</v>
      </c>
      <c r="AG1425">
        <v>0</v>
      </c>
      <c r="AH1425">
        <v>0</v>
      </c>
      <c r="AI1425">
        <v>1</v>
      </c>
      <c r="AJ1425">
        <v>1</v>
      </c>
      <c r="AK1425">
        <v>1</v>
      </c>
      <c r="AL1425">
        <v>1</v>
      </c>
      <c r="AN1425">
        <v>0</v>
      </c>
      <c r="AO1425">
        <v>1</v>
      </c>
      <c r="AP1425">
        <v>1</v>
      </c>
      <c r="AQ1425">
        <v>0</v>
      </c>
      <c r="AR1425">
        <v>0</v>
      </c>
      <c r="AS1425" t="s">
        <v>3</v>
      </c>
      <c r="AT1425">
        <v>4.12</v>
      </c>
      <c r="AU1425" t="s">
        <v>61</v>
      </c>
      <c r="AV1425">
        <v>0</v>
      </c>
      <c r="AW1425">
        <v>2</v>
      </c>
      <c r="AX1425">
        <v>53554500</v>
      </c>
      <c r="AY1425">
        <v>1</v>
      </c>
      <c r="AZ1425">
        <v>6144</v>
      </c>
      <c r="BA1425">
        <v>1303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Y1425*Source!I858</f>
        <v>11.845000000000001</v>
      </c>
      <c r="CY1425">
        <f>AB1425</f>
        <v>2.41</v>
      </c>
      <c r="CZ1425">
        <f>AF1425</f>
        <v>2.41</v>
      </c>
      <c r="DA1425">
        <f>AJ1425</f>
        <v>1</v>
      </c>
      <c r="DB1425">
        <f>ROUND((ROUND(AT1425*CZ1425,2)*ROUND((1.25*1.15),7)),2)</f>
        <v>14.27</v>
      </c>
      <c r="DC1425">
        <f>ROUND((ROUND(AT1425*AG1425,2)*ROUND((1.25*1.15),7)),2)</f>
        <v>0</v>
      </c>
    </row>
    <row r="1426" spans="1:107" x14ac:dyDescent="0.2">
      <c r="A1426">
        <f>ROW(Source!A858)</f>
        <v>858</v>
      </c>
      <c r="B1426">
        <v>53551706</v>
      </c>
      <c r="C1426">
        <v>53554487</v>
      </c>
      <c r="D1426">
        <v>29174913</v>
      </c>
      <c r="E1426">
        <v>1</v>
      </c>
      <c r="F1426">
        <v>1</v>
      </c>
      <c r="G1426">
        <v>1</v>
      </c>
      <c r="H1426">
        <v>2</v>
      </c>
      <c r="I1426" t="s">
        <v>1513</v>
      </c>
      <c r="J1426" t="s">
        <v>1514</v>
      </c>
      <c r="K1426" t="s">
        <v>1515</v>
      </c>
      <c r="L1426">
        <v>1368</v>
      </c>
      <c r="N1426">
        <v>1011</v>
      </c>
      <c r="O1426" t="s">
        <v>1494</v>
      </c>
      <c r="P1426" t="s">
        <v>1494</v>
      </c>
      <c r="Q1426">
        <v>1</v>
      </c>
      <c r="W1426">
        <v>0</v>
      </c>
      <c r="X1426">
        <v>1230759911</v>
      </c>
      <c r="Y1426">
        <v>0.14374999999999999</v>
      </c>
      <c r="AA1426">
        <v>0</v>
      </c>
      <c r="AB1426">
        <v>87.17</v>
      </c>
      <c r="AC1426">
        <v>11.6</v>
      </c>
      <c r="AD1426">
        <v>0</v>
      </c>
      <c r="AE1426">
        <v>0</v>
      </c>
      <c r="AF1426">
        <v>87.17</v>
      </c>
      <c r="AG1426">
        <v>11.6</v>
      </c>
      <c r="AH1426">
        <v>0</v>
      </c>
      <c r="AI1426">
        <v>1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1</v>
      </c>
      <c r="AQ1426">
        <v>0</v>
      </c>
      <c r="AR1426">
        <v>0</v>
      </c>
      <c r="AS1426" t="s">
        <v>3</v>
      </c>
      <c r="AT1426">
        <v>0.1</v>
      </c>
      <c r="AU1426" t="s">
        <v>61</v>
      </c>
      <c r="AV1426">
        <v>0</v>
      </c>
      <c r="AW1426">
        <v>2</v>
      </c>
      <c r="AX1426">
        <v>53554501</v>
      </c>
      <c r="AY1426">
        <v>1</v>
      </c>
      <c r="AZ1426">
        <v>6144</v>
      </c>
      <c r="BA1426">
        <v>1304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Y1426*Source!I858</f>
        <v>0.28749999999999998</v>
      </c>
      <c r="CY1426">
        <f>AB1426</f>
        <v>87.17</v>
      </c>
      <c r="CZ1426">
        <f>AF1426</f>
        <v>87.17</v>
      </c>
      <c r="DA1426">
        <f>AJ1426</f>
        <v>1</v>
      </c>
      <c r="DB1426">
        <f>ROUND((ROUND(AT1426*CZ1426,2)*ROUND((1.25*1.15),7)),2)</f>
        <v>12.54</v>
      </c>
      <c r="DC1426">
        <f>ROUND((ROUND(AT1426*AG1426,2)*ROUND((1.25*1.15),7)),2)</f>
        <v>1.67</v>
      </c>
    </row>
    <row r="1427" spans="1:107" x14ac:dyDescent="0.2">
      <c r="A1427">
        <f>ROW(Source!A858)</f>
        <v>858</v>
      </c>
      <c r="B1427">
        <v>53551706</v>
      </c>
      <c r="C1427">
        <v>53554487</v>
      </c>
      <c r="D1427">
        <v>29111261</v>
      </c>
      <c r="E1427">
        <v>1</v>
      </c>
      <c r="F1427">
        <v>1</v>
      </c>
      <c r="G1427">
        <v>1</v>
      </c>
      <c r="H1427">
        <v>3</v>
      </c>
      <c r="I1427" t="s">
        <v>845</v>
      </c>
      <c r="J1427" t="s">
        <v>847</v>
      </c>
      <c r="K1427" t="s">
        <v>846</v>
      </c>
      <c r="L1427">
        <v>1346</v>
      </c>
      <c r="N1427">
        <v>1009</v>
      </c>
      <c r="O1427" t="s">
        <v>143</v>
      </c>
      <c r="P1427" t="s">
        <v>143</v>
      </c>
      <c r="Q1427">
        <v>1</v>
      </c>
      <c r="W1427">
        <v>1</v>
      </c>
      <c r="X1427">
        <v>-1839360142</v>
      </c>
      <c r="Y1427">
        <v>-13.4</v>
      </c>
      <c r="AA1427">
        <v>74.59</v>
      </c>
      <c r="AB1427">
        <v>0</v>
      </c>
      <c r="AC1427">
        <v>0</v>
      </c>
      <c r="AD1427">
        <v>0</v>
      </c>
      <c r="AE1427">
        <v>74.59</v>
      </c>
      <c r="AF1427">
        <v>0</v>
      </c>
      <c r="AG1427">
        <v>0</v>
      </c>
      <c r="AH1427">
        <v>0</v>
      </c>
      <c r="AI1427">
        <v>1</v>
      </c>
      <c r="AJ1427">
        <v>1</v>
      </c>
      <c r="AK1427">
        <v>1</v>
      </c>
      <c r="AL1427">
        <v>1</v>
      </c>
      <c r="AN1427">
        <v>0</v>
      </c>
      <c r="AO1427">
        <v>1</v>
      </c>
      <c r="AP1427">
        <v>0</v>
      </c>
      <c r="AQ1427">
        <v>0</v>
      </c>
      <c r="AR1427">
        <v>0</v>
      </c>
      <c r="AS1427" t="s">
        <v>3</v>
      </c>
      <c r="AT1427">
        <v>-13.4</v>
      </c>
      <c r="AU1427" t="s">
        <v>3</v>
      </c>
      <c r="AV1427">
        <v>0</v>
      </c>
      <c r="AW1427">
        <v>2</v>
      </c>
      <c r="AX1427">
        <v>53554502</v>
      </c>
      <c r="AY1427">
        <v>1</v>
      </c>
      <c r="AZ1427">
        <v>6144</v>
      </c>
      <c r="BA1427">
        <v>1305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Y1427*Source!I858</f>
        <v>-26.8</v>
      </c>
      <c r="CY1427">
        <f>AA1427</f>
        <v>74.59</v>
      </c>
      <c r="CZ1427">
        <f>AE1427</f>
        <v>74.59</v>
      </c>
      <c r="DA1427">
        <f>AI1427</f>
        <v>1</v>
      </c>
      <c r="DB1427">
        <f>ROUND(ROUND(AT1427*CZ1427,2),2)</f>
        <v>-999.51</v>
      </c>
      <c r="DC1427">
        <f>ROUND(ROUND(AT1427*AG1427,2),2)</f>
        <v>0</v>
      </c>
    </row>
    <row r="1428" spans="1:107" x14ac:dyDescent="0.2">
      <c r="A1428">
        <f>ROW(Source!A858)</f>
        <v>858</v>
      </c>
      <c r="B1428">
        <v>53551706</v>
      </c>
      <c r="C1428">
        <v>53554487</v>
      </c>
      <c r="D1428">
        <v>38248671</v>
      </c>
      <c r="E1428">
        <v>1</v>
      </c>
      <c r="F1428">
        <v>1</v>
      </c>
      <c r="G1428">
        <v>1</v>
      </c>
      <c r="H1428">
        <v>3</v>
      </c>
      <c r="I1428" t="s">
        <v>849</v>
      </c>
      <c r="J1428" t="s">
        <v>851</v>
      </c>
      <c r="K1428" t="s">
        <v>850</v>
      </c>
      <c r="L1428">
        <v>1354</v>
      </c>
      <c r="N1428">
        <v>1010</v>
      </c>
      <c r="O1428" t="s">
        <v>160</v>
      </c>
      <c r="P1428" t="s">
        <v>160</v>
      </c>
      <c r="Q1428">
        <v>1</v>
      </c>
      <c r="W1428">
        <v>0</v>
      </c>
      <c r="X1428">
        <v>-805328539</v>
      </c>
      <c r="Y1428">
        <v>200</v>
      </c>
      <c r="AA1428">
        <v>72.8</v>
      </c>
      <c r="AB1428">
        <v>0</v>
      </c>
      <c r="AC1428">
        <v>0</v>
      </c>
      <c r="AD1428">
        <v>0</v>
      </c>
      <c r="AE1428">
        <v>72.8</v>
      </c>
      <c r="AF1428">
        <v>0</v>
      </c>
      <c r="AG1428">
        <v>0</v>
      </c>
      <c r="AH1428">
        <v>0</v>
      </c>
      <c r="AI1428">
        <v>1</v>
      </c>
      <c r="AJ1428">
        <v>1</v>
      </c>
      <c r="AK1428">
        <v>1</v>
      </c>
      <c r="AL1428">
        <v>1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 t="s">
        <v>3</v>
      </c>
      <c r="AT1428">
        <v>200</v>
      </c>
      <c r="AU1428" t="s">
        <v>3</v>
      </c>
      <c r="AV1428">
        <v>0</v>
      </c>
      <c r="AW1428">
        <v>1</v>
      </c>
      <c r="AX1428">
        <v>-1</v>
      </c>
      <c r="AY1428">
        <v>0</v>
      </c>
      <c r="AZ1428">
        <v>0</v>
      </c>
      <c r="BA1428" t="s">
        <v>3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Y1428*Source!I858</f>
        <v>400</v>
      </c>
      <c r="CY1428">
        <f>AA1428</f>
        <v>72.8</v>
      </c>
      <c r="CZ1428">
        <f>AE1428</f>
        <v>72.8</v>
      </c>
      <c r="DA1428">
        <f>AI1428</f>
        <v>1</v>
      </c>
      <c r="DB1428">
        <f>ROUND(ROUND(AT1428*CZ1428,2),2)</f>
        <v>14560</v>
      </c>
      <c r="DC1428">
        <f>ROUND(ROUND(AT1428*AG1428,2),2)</f>
        <v>0</v>
      </c>
    </row>
    <row r="1429" spans="1:107" x14ac:dyDescent="0.2">
      <c r="A1429">
        <f>ROW(Source!A859)</f>
        <v>859</v>
      </c>
      <c r="B1429">
        <v>53551707</v>
      </c>
      <c r="C1429">
        <v>53554487</v>
      </c>
      <c r="D1429">
        <v>18409850</v>
      </c>
      <c r="E1429">
        <v>1</v>
      </c>
      <c r="F1429">
        <v>1</v>
      </c>
      <c r="G1429">
        <v>1</v>
      </c>
      <c r="H1429">
        <v>1</v>
      </c>
      <c r="I1429" t="s">
        <v>1676</v>
      </c>
      <c r="J1429" t="s">
        <v>3</v>
      </c>
      <c r="K1429" t="s">
        <v>1677</v>
      </c>
      <c r="L1429">
        <v>1369</v>
      </c>
      <c r="N1429">
        <v>1013</v>
      </c>
      <c r="O1429" t="s">
        <v>1486</v>
      </c>
      <c r="P1429" t="s">
        <v>1486</v>
      </c>
      <c r="Q1429">
        <v>1</v>
      </c>
      <c r="W1429">
        <v>0</v>
      </c>
      <c r="X1429">
        <v>855544366</v>
      </c>
      <c r="Y1429">
        <v>23.474374999999995</v>
      </c>
      <c r="AA1429">
        <v>0</v>
      </c>
      <c r="AB1429">
        <v>0</v>
      </c>
      <c r="AC1429">
        <v>0</v>
      </c>
      <c r="AD1429">
        <v>319.63</v>
      </c>
      <c r="AE1429">
        <v>0</v>
      </c>
      <c r="AF1429">
        <v>0</v>
      </c>
      <c r="AG1429">
        <v>0</v>
      </c>
      <c r="AH1429">
        <v>319.63</v>
      </c>
      <c r="AI1429">
        <v>1</v>
      </c>
      <c r="AJ1429">
        <v>1</v>
      </c>
      <c r="AK1429">
        <v>1</v>
      </c>
      <c r="AL1429">
        <v>1</v>
      </c>
      <c r="AN1429">
        <v>0</v>
      </c>
      <c r="AO1429">
        <v>1</v>
      </c>
      <c r="AP1429">
        <v>1</v>
      </c>
      <c r="AQ1429">
        <v>0</v>
      </c>
      <c r="AR1429">
        <v>0</v>
      </c>
      <c r="AS1429" t="s">
        <v>3</v>
      </c>
      <c r="AT1429">
        <v>17.75</v>
      </c>
      <c r="AU1429" t="s">
        <v>62</v>
      </c>
      <c r="AV1429">
        <v>1</v>
      </c>
      <c r="AW1429">
        <v>2</v>
      </c>
      <c r="AX1429">
        <v>53554496</v>
      </c>
      <c r="AY1429">
        <v>2</v>
      </c>
      <c r="AZ1429">
        <v>137216</v>
      </c>
      <c r="BA1429">
        <v>1306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Y1429*Source!I859</f>
        <v>46.94874999999999</v>
      </c>
      <c r="CY1429">
        <f>AD1429</f>
        <v>319.63</v>
      </c>
      <c r="CZ1429">
        <f>AH1429</f>
        <v>319.63</v>
      </c>
      <c r="DA1429">
        <f>AL1429</f>
        <v>1</v>
      </c>
      <c r="DB1429">
        <f>ROUND((ROUND(AT1429*CZ1429,2)*ROUND((1.15*1.15),7)),2)</f>
        <v>7503.11</v>
      </c>
      <c r="DC1429">
        <f>ROUND((ROUND(AT1429*AG1429,2)*ROUND((1.15*1.15),7)),2)</f>
        <v>0</v>
      </c>
    </row>
    <row r="1430" spans="1:107" x14ac:dyDescent="0.2">
      <c r="A1430">
        <f>ROW(Source!A859)</f>
        <v>859</v>
      </c>
      <c r="B1430">
        <v>53551707</v>
      </c>
      <c r="C1430">
        <v>53554487</v>
      </c>
      <c r="D1430">
        <v>121548</v>
      </c>
      <c r="E1430">
        <v>1</v>
      </c>
      <c r="F1430">
        <v>1</v>
      </c>
      <c r="G1430">
        <v>1</v>
      </c>
      <c r="H1430">
        <v>1</v>
      </c>
      <c r="I1430" t="s">
        <v>31</v>
      </c>
      <c r="J1430" t="s">
        <v>3</v>
      </c>
      <c r="K1430" t="s">
        <v>1489</v>
      </c>
      <c r="L1430">
        <v>608254</v>
      </c>
      <c r="N1430">
        <v>1013</v>
      </c>
      <c r="O1430" t="s">
        <v>1490</v>
      </c>
      <c r="P1430" t="s">
        <v>1490</v>
      </c>
      <c r="Q1430">
        <v>1</v>
      </c>
      <c r="W1430">
        <v>0</v>
      </c>
      <c r="X1430">
        <v>-185737400</v>
      </c>
      <c r="Y1430">
        <v>5.9225000000000003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1</v>
      </c>
      <c r="AJ1430">
        <v>1</v>
      </c>
      <c r="AK1430">
        <v>1</v>
      </c>
      <c r="AL1430">
        <v>1</v>
      </c>
      <c r="AN1430">
        <v>0</v>
      </c>
      <c r="AO1430">
        <v>1</v>
      </c>
      <c r="AP1430">
        <v>1</v>
      </c>
      <c r="AQ1430">
        <v>0</v>
      </c>
      <c r="AR1430">
        <v>0</v>
      </c>
      <c r="AS1430" t="s">
        <v>3</v>
      </c>
      <c r="AT1430">
        <v>4.12</v>
      </c>
      <c r="AU1430" t="s">
        <v>61</v>
      </c>
      <c r="AV1430">
        <v>2</v>
      </c>
      <c r="AW1430">
        <v>2</v>
      </c>
      <c r="AX1430">
        <v>53554497</v>
      </c>
      <c r="AY1430">
        <v>1</v>
      </c>
      <c r="AZ1430">
        <v>6144</v>
      </c>
      <c r="BA1430">
        <v>1307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Y1430*Source!I859</f>
        <v>11.845000000000001</v>
      </c>
      <c r="CY1430">
        <f>AD1430</f>
        <v>0</v>
      </c>
      <c r="CZ1430">
        <f>AH1430</f>
        <v>0</v>
      </c>
      <c r="DA1430">
        <f>AL1430</f>
        <v>1</v>
      </c>
      <c r="DB1430">
        <f>ROUND((ROUND(AT1430*CZ1430,2)*ROUND((1.25*1.15),7)),2)</f>
        <v>0</v>
      </c>
      <c r="DC1430">
        <f>ROUND((ROUND(AT1430*AG1430,2)*ROUND((1.25*1.15),7)),2)</f>
        <v>0</v>
      </c>
    </row>
    <row r="1431" spans="1:107" x14ac:dyDescent="0.2">
      <c r="A1431">
        <f>ROW(Source!A859)</f>
        <v>859</v>
      </c>
      <c r="B1431">
        <v>53551707</v>
      </c>
      <c r="C1431">
        <v>53554487</v>
      </c>
      <c r="D1431">
        <v>29172629</v>
      </c>
      <c r="E1431">
        <v>1</v>
      </c>
      <c r="F1431">
        <v>1</v>
      </c>
      <c r="G1431">
        <v>1</v>
      </c>
      <c r="H1431">
        <v>2</v>
      </c>
      <c r="I1431" t="s">
        <v>1896</v>
      </c>
      <c r="J1431" t="s">
        <v>1897</v>
      </c>
      <c r="K1431" t="s">
        <v>1898</v>
      </c>
      <c r="L1431">
        <v>1368</v>
      </c>
      <c r="N1431">
        <v>1011</v>
      </c>
      <c r="O1431" t="s">
        <v>1494</v>
      </c>
      <c r="P1431" t="s">
        <v>1494</v>
      </c>
      <c r="Q1431">
        <v>1</v>
      </c>
      <c r="W1431">
        <v>0</v>
      </c>
      <c r="X1431">
        <v>-1349786022</v>
      </c>
      <c r="Y1431">
        <v>11.485625000000001</v>
      </c>
      <c r="AA1431">
        <v>0</v>
      </c>
      <c r="AB1431">
        <v>2.7</v>
      </c>
      <c r="AC1431">
        <v>0</v>
      </c>
      <c r="AD1431">
        <v>0</v>
      </c>
      <c r="AE1431">
        <v>0</v>
      </c>
      <c r="AF1431">
        <v>2.7</v>
      </c>
      <c r="AG1431">
        <v>0</v>
      </c>
      <c r="AH1431">
        <v>0</v>
      </c>
      <c r="AI1431">
        <v>1</v>
      </c>
      <c r="AJ1431">
        <v>1</v>
      </c>
      <c r="AK1431">
        <v>1</v>
      </c>
      <c r="AL1431">
        <v>1</v>
      </c>
      <c r="AN1431">
        <v>0</v>
      </c>
      <c r="AO1431">
        <v>1</v>
      </c>
      <c r="AP1431">
        <v>1</v>
      </c>
      <c r="AQ1431">
        <v>0</v>
      </c>
      <c r="AR1431">
        <v>0</v>
      </c>
      <c r="AS1431" t="s">
        <v>3</v>
      </c>
      <c r="AT1431">
        <v>7.99</v>
      </c>
      <c r="AU1431" t="s">
        <v>61</v>
      </c>
      <c r="AV1431">
        <v>0</v>
      </c>
      <c r="AW1431">
        <v>2</v>
      </c>
      <c r="AX1431">
        <v>53554498</v>
      </c>
      <c r="AY1431">
        <v>1</v>
      </c>
      <c r="AZ1431">
        <v>6144</v>
      </c>
      <c r="BA1431">
        <v>1308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Y1431*Source!I859</f>
        <v>22.971250000000001</v>
      </c>
      <c r="CY1431">
        <f>AB1431</f>
        <v>2.7</v>
      </c>
      <c r="CZ1431">
        <f>AF1431</f>
        <v>2.7</v>
      </c>
      <c r="DA1431">
        <f>AJ1431</f>
        <v>1</v>
      </c>
      <c r="DB1431">
        <f>ROUND((ROUND(AT1431*CZ1431,2)*ROUND((1.25*1.15),7)),2)</f>
        <v>31.01</v>
      </c>
      <c r="DC1431">
        <f>ROUND((ROUND(AT1431*AG1431,2)*ROUND((1.25*1.15),7)),2)</f>
        <v>0</v>
      </c>
    </row>
    <row r="1432" spans="1:107" x14ac:dyDescent="0.2">
      <c r="A1432">
        <f>ROW(Source!A859)</f>
        <v>859</v>
      </c>
      <c r="B1432">
        <v>53551707</v>
      </c>
      <c r="C1432">
        <v>53554487</v>
      </c>
      <c r="D1432">
        <v>29172710</v>
      </c>
      <c r="E1432">
        <v>1</v>
      </c>
      <c r="F1432">
        <v>1</v>
      </c>
      <c r="G1432">
        <v>1</v>
      </c>
      <c r="H1432">
        <v>2</v>
      </c>
      <c r="I1432" t="s">
        <v>1567</v>
      </c>
      <c r="J1432" t="s">
        <v>1568</v>
      </c>
      <c r="K1432" t="s">
        <v>1569</v>
      </c>
      <c r="L1432">
        <v>1368</v>
      </c>
      <c r="N1432">
        <v>1011</v>
      </c>
      <c r="O1432" t="s">
        <v>1494</v>
      </c>
      <c r="P1432" t="s">
        <v>1494</v>
      </c>
      <c r="Q1432">
        <v>1</v>
      </c>
      <c r="W1432">
        <v>0</v>
      </c>
      <c r="X1432">
        <v>315863809</v>
      </c>
      <c r="Y1432">
        <v>5.9225000000000003</v>
      </c>
      <c r="AA1432">
        <v>0</v>
      </c>
      <c r="AB1432">
        <v>46.56</v>
      </c>
      <c r="AC1432">
        <v>10.06</v>
      </c>
      <c r="AD1432">
        <v>0</v>
      </c>
      <c r="AE1432">
        <v>0</v>
      </c>
      <c r="AF1432">
        <v>46.56</v>
      </c>
      <c r="AG1432">
        <v>10.06</v>
      </c>
      <c r="AH1432">
        <v>0</v>
      </c>
      <c r="AI1432">
        <v>1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4.12</v>
      </c>
      <c r="AU1432" t="s">
        <v>61</v>
      </c>
      <c r="AV1432">
        <v>0</v>
      </c>
      <c r="AW1432">
        <v>2</v>
      </c>
      <c r="AX1432">
        <v>53554499</v>
      </c>
      <c r="AY1432">
        <v>1</v>
      </c>
      <c r="AZ1432">
        <v>6144</v>
      </c>
      <c r="BA1432">
        <v>1309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Y1432*Source!I859</f>
        <v>11.845000000000001</v>
      </c>
      <c r="CY1432">
        <f>AB1432</f>
        <v>46.56</v>
      </c>
      <c r="CZ1432">
        <f>AF1432</f>
        <v>46.56</v>
      </c>
      <c r="DA1432">
        <f>AJ1432</f>
        <v>1</v>
      </c>
      <c r="DB1432">
        <f>ROUND((ROUND(AT1432*CZ1432,2)*ROUND((1.25*1.15),7)),2)</f>
        <v>275.76</v>
      </c>
      <c r="DC1432">
        <f>ROUND((ROUND(AT1432*AG1432,2)*ROUND((1.25*1.15),7)),2)</f>
        <v>59.58</v>
      </c>
    </row>
    <row r="1433" spans="1:107" x14ac:dyDescent="0.2">
      <c r="A1433">
        <f>ROW(Source!A859)</f>
        <v>859</v>
      </c>
      <c r="B1433">
        <v>53551707</v>
      </c>
      <c r="C1433">
        <v>53554487</v>
      </c>
      <c r="D1433">
        <v>29174597</v>
      </c>
      <c r="E1433">
        <v>1</v>
      </c>
      <c r="F1433">
        <v>1</v>
      </c>
      <c r="G1433">
        <v>1</v>
      </c>
      <c r="H1433">
        <v>2</v>
      </c>
      <c r="I1433" t="s">
        <v>1899</v>
      </c>
      <c r="J1433" t="s">
        <v>1900</v>
      </c>
      <c r="K1433" t="s">
        <v>1901</v>
      </c>
      <c r="L1433">
        <v>1368</v>
      </c>
      <c r="N1433">
        <v>1011</v>
      </c>
      <c r="O1433" t="s">
        <v>1494</v>
      </c>
      <c r="P1433" t="s">
        <v>1494</v>
      </c>
      <c r="Q1433">
        <v>1</v>
      </c>
      <c r="W1433">
        <v>0</v>
      </c>
      <c r="X1433">
        <v>-538876171</v>
      </c>
      <c r="Y1433">
        <v>5.9225000000000003</v>
      </c>
      <c r="AA1433">
        <v>0</v>
      </c>
      <c r="AB1433">
        <v>2.41</v>
      </c>
      <c r="AC1433">
        <v>0</v>
      </c>
      <c r="AD1433">
        <v>0</v>
      </c>
      <c r="AE1433">
        <v>0</v>
      </c>
      <c r="AF1433">
        <v>2.41</v>
      </c>
      <c r="AG1433">
        <v>0</v>
      </c>
      <c r="AH1433">
        <v>0</v>
      </c>
      <c r="AI1433">
        <v>1</v>
      </c>
      <c r="AJ1433">
        <v>1</v>
      </c>
      <c r="AK1433">
        <v>1</v>
      </c>
      <c r="AL1433">
        <v>1</v>
      </c>
      <c r="AN1433">
        <v>0</v>
      </c>
      <c r="AO1433">
        <v>1</v>
      </c>
      <c r="AP1433">
        <v>1</v>
      </c>
      <c r="AQ1433">
        <v>0</v>
      </c>
      <c r="AR1433">
        <v>0</v>
      </c>
      <c r="AS1433" t="s">
        <v>3</v>
      </c>
      <c r="AT1433">
        <v>4.12</v>
      </c>
      <c r="AU1433" t="s">
        <v>61</v>
      </c>
      <c r="AV1433">
        <v>0</v>
      </c>
      <c r="AW1433">
        <v>2</v>
      </c>
      <c r="AX1433">
        <v>53554500</v>
      </c>
      <c r="AY1433">
        <v>1</v>
      </c>
      <c r="AZ1433">
        <v>6144</v>
      </c>
      <c r="BA1433">
        <v>1310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Y1433*Source!I859</f>
        <v>11.845000000000001</v>
      </c>
      <c r="CY1433">
        <f>AB1433</f>
        <v>2.41</v>
      </c>
      <c r="CZ1433">
        <f>AF1433</f>
        <v>2.41</v>
      </c>
      <c r="DA1433">
        <f>AJ1433</f>
        <v>1</v>
      </c>
      <c r="DB1433">
        <f>ROUND((ROUND(AT1433*CZ1433,2)*ROUND((1.25*1.15),7)),2)</f>
        <v>14.27</v>
      </c>
      <c r="DC1433">
        <f>ROUND((ROUND(AT1433*AG1433,2)*ROUND((1.25*1.15),7)),2)</f>
        <v>0</v>
      </c>
    </row>
    <row r="1434" spans="1:107" x14ac:dyDescent="0.2">
      <c r="A1434">
        <f>ROW(Source!A859)</f>
        <v>859</v>
      </c>
      <c r="B1434">
        <v>53551707</v>
      </c>
      <c r="C1434">
        <v>53554487</v>
      </c>
      <c r="D1434">
        <v>29174913</v>
      </c>
      <c r="E1434">
        <v>1</v>
      </c>
      <c r="F1434">
        <v>1</v>
      </c>
      <c r="G1434">
        <v>1</v>
      </c>
      <c r="H1434">
        <v>2</v>
      </c>
      <c r="I1434" t="s">
        <v>1513</v>
      </c>
      <c r="J1434" t="s">
        <v>1514</v>
      </c>
      <c r="K1434" t="s">
        <v>1515</v>
      </c>
      <c r="L1434">
        <v>1368</v>
      </c>
      <c r="N1434">
        <v>1011</v>
      </c>
      <c r="O1434" t="s">
        <v>1494</v>
      </c>
      <c r="P1434" t="s">
        <v>1494</v>
      </c>
      <c r="Q1434">
        <v>1</v>
      </c>
      <c r="W1434">
        <v>0</v>
      </c>
      <c r="X1434">
        <v>1230759911</v>
      </c>
      <c r="Y1434">
        <v>0.14374999999999999</v>
      </c>
      <c r="AA1434">
        <v>0</v>
      </c>
      <c r="AB1434">
        <v>87.17</v>
      </c>
      <c r="AC1434">
        <v>11.6</v>
      </c>
      <c r="AD1434">
        <v>0</v>
      </c>
      <c r="AE1434">
        <v>0</v>
      </c>
      <c r="AF1434">
        <v>87.17</v>
      </c>
      <c r="AG1434">
        <v>11.6</v>
      </c>
      <c r="AH1434">
        <v>0</v>
      </c>
      <c r="AI1434">
        <v>1</v>
      </c>
      <c r="AJ1434">
        <v>1</v>
      </c>
      <c r="AK1434">
        <v>1</v>
      </c>
      <c r="AL1434">
        <v>1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0.1</v>
      </c>
      <c r="AU1434" t="s">
        <v>61</v>
      </c>
      <c r="AV1434">
        <v>0</v>
      </c>
      <c r="AW1434">
        <v>2</v>
      </c>
      <c r="AX1434">
        <v>53554501</v>
      </c>
      <c r="AY1434">
        <v>1</v>
      </c>
      <c r="AZ1434">
        <v>6144</v>
      </c>
      <c r="BA1434">
        <v>1311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Y1434*Source!I859</f>
        <v>0.28749999999999998</v>
      </c>
      <c r="CY1434">
        <f>AB1434</f>
        <v>87.17</v>
      </c>
      <c r="CZ1434">
        <f>AF1434</f>
        <v>87.17</v>
      </c>
      <c r="DA1434">
        <f>AJ1434</f>
        <v>1</v>
      </c>
      <c r="DB1434">
        <f>ROUND((ROUND(AT1434*CZ1434,2)*ROUND((1.25*1.15),7)),2)</f>
        <v>12.54</v>
      </c>
      <c r="DC1434">
        <f>ROUND((ROUND(AT1434*AG1434,2)*ROUND((1.25*1.15),7)),2)</f>
        <v>1.67</v>
      </c>
    </row>
    <row r="1435" spans="1:107" x14ac:dyDescent="0.2">
      <c r="A1435">
        <f>ROW(Source!A859)</f>
        <v>859</v>
      </c>
      <c r="B1435">
        <v>53551707</v>
      </c>
      <c r="C1435">
        <v>53554487</v>
      </c>
      <c r="D1435">
        <v>29111261</v>
      </c>
      <c r="E1435">
        <v>1</v>
      </c>
      <c r="F1435">
        <v>1</v>
      </c>
      <c r="G1435">
        <v>1</v>
      </c>
      <c r="H1435">
        <v>3</v>
      </c>
      <c r="I1435" t="s">
        <v>845</v>
      </c>
      <c r="J1435" t="s">
        <v>847</v>
      </c>
      <c r="K1435" t="s">
        <v>846</v>
      </c>
      <c r="L1435">
        <v>1346</v>
      </c>
      <c r="N1435">
        <v>1009</v>
      </c>
      <c r="O1435" t="s">
        <v>143</v>
      </c>
      <c r="P1435" t="s">
        <v>143</v>
      </c>
      <c r="Q1435">
        <v>1</v>
      </c>
      <c r="W1435">
        <v>1</v>
      </c>
      <c r="X1435">
        <v>-1839360142</v>
      </c>
      <c r="Y1435">
        <v>-13.4</v>
      </c>
      <c r="AA1435">
        <v>239.43</v>
      </c>
      <c r="AB1435">
        <v>0</v>
      </c>
      <c r="AC1435">
        <v>0</v>
      </c>
      <c r="AD1435">
        <v>0</v>
      </c>
      <c r="AE1435">
        <v>74.59</v>
      </c>
      <c r="AF1435">
        <v>0</v>
      </c>
      <c r="AG1435">
        <v>0</v>
      </c>
      <c r="AH1435">
        <v>0</v>
      </c>
      <c r="AI1435">
        <v>3.21</v>
      </c>
      <c r="AJ1435">
        <v>1</v>
      </c>
      <c r="AK1435">
        <v>1</v>
      </c>
      <c r="AL1435">
        <v>1</v>
      </c>
      <c r="AN1435">
        <v>0</v>
      </c>
      <c r="AO1435">
        <v>1</v>
      </c>
      <c r="AP1435">
        <v>0</v>
      </c>
      <c r="AQ1435">
        <v>0</v>
      </c>
      <c r="AR1435">
        <v>0</v>
      </c>
      <c r="AS1435" t="s">
        <v>3</v>
      </c>
      <c r="AT1435">
        <v>-13.4</v>
      </c>
      <c r="AU1435" t="s">
        <v>3</v>
      </c>
      <c r="AV1435">
        <v>0</v>
      </c>
      <c r="AW1435">
        <v>2</v>
      </c>
      <c r="AX1435">
        <v>53554502</v>
      </c>
      <c r="AY1435">
        <v>1</v>
      </c>
      <c r="AZ1435">
        <v>6144</v>
      </c>
      <c r="BA1435">
        <v>1312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Y1435*Source!I859</f>
        <v>-26.8</v>
      </c>
      <c r="CY1435">
        <f>AA1435</f>
        <v>239.43</v>
      </c>
      <c r="CZ1435">
        <f>AE1435</f>
        <v>74.59</v>
      </c>
      <c r="DA1435">
        <f>AI1435</f>
        <v>3.21</v>
      </c>
      <c r="DB1435">
        <f>ROUND(ROUND(AT1435*CZ1435,2),2)</f>
        <v>-999.51</v>
      </c>
      <c r="DC1435">
        <f>ROUND(ROUND(AT1435*AG1435,2),2)</f>
        <v>0</v>
      </c>
    </row>
    <row r="1436" spans="1:107" x14ac:dyDescent="0.2">
      <c r="A1436">
        <f>ROW(Source!A859)</f>
        <v>859</v>
      </c>
      <c r="B1436">
        <v>53551707</v>
      </c>
      <c r="C1436">
        <v>53554487</v>
      </c>
      <c r="D1436">
        <v>38248671</v>
      </c>
      <c r="E1436">
        <v>1</v>
      </c>
      <c r="F1436">
        <v>1</v>
      </c>
      <c r="G1436">
        <v>1</v>
      </c>
      <c r="H1436">
        <v>3</v>
      </c>
      <c r="I1436" t="s">
        <v>849</v>
      </c>
      <c r="J1436" t="s">
        <v>851</v>
      </c>
      <c r="K1436" t="s">
        <v>850</v>
      </c>
      <c r="L1436">
        <v>1354</v>
      </c>
      <c r="N1436">
        <v>1010</v>
      </c>
      <c r="O1436" t="s">
        <v>160</v>
      </c>
      <c r="P1436" t="s">
        <v>160</v>
      </c>
      <c r="Q1436">
        <v>1</v>
      </c>
      <c r="W1436">
        <v>0</v>
      </c>
      <c r="X1436">
        <v>-805328539</v>
      </c>
      <c r="Y1436">
        <v>200</v>
      </c>
      <c r="AA1436">
        <v>184.91</v>
      </c>
      <c r="AB1436">
        <v>0</v>
      </c>
      <c r="AC1436">
        <v>0</v>
      </c>
      <c r="AD1436">
        <v>0</v>
      </c>
      <c r="AE1436">
        <v>72.8</v>
      </c>
      <c r="AF1436">
        <v>0</v>
      </c>
      <c r="AG1436">
        <v>0</v>
      </c>
      <c r="AH1436">
        <v>0</v>
      </c>
      <c r="AI1436">
        <v>2.54</v>
      </c>
      <c r="AJ1436">
        <v>1</v>
      </c>
      <c r="AK1436">
        <v>1</v>
      </c>
      <c r="AL1436">
        <v>1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 t="s">
        <v>3</v>
      </c>
      <c r="AT1436">
        <v>200</v>
      </c>
      <c r="AU1436" t="s">
        <v>3</v>
      </c>
      <c r="AV1436">
        <v>0</v>
      </c>
      <c r="AW1436">
        <v>1</v>
      </c>
      <c r="AX1436">
        <v>-1</v>
      </c>
      <c r="AY1436">
        <v>0</v>
      </c>
      <c r="AZ1436">
        <v>0</v>
      </c>
      <c r="BA1436" t="s">
        <v>3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Y1436*Source!I859</f>
        <v>400</v>
      </c>
      <c r="CY1436">
        <f>AA1436</f>
        <v>184.91</v>
      </c>
      <c r="CZ1436">
        <f>AE1436</f>
        <v>72.8</v>
      </c>
      <c r="DA1436">
        <f>AI1436</f>
        <v>2.54</v>
      </c>
      <c r="DB1436">
        <f>ROUND(ROUND(AT1436*CZ1436,2),2)</f>
        <v>14560</v>
      </c>
      <c r="DC1436">
        <f>ROUND(ROUND(AT1436*AG1436,2),2)</f>
        <v>0</v>
      </c>
    </row>
    <row r="1437" spans="1:107" x14ac:dyDescent="0.2">
      <c r="A1437">
        <f>ROW(Source!A899)</f>
        <v>899</v>
      </c>
      <c r="B1437">
        <v>53551706</v>
      </c>
      <c r="C1437">
        <v>53554505</v>
      </c>
      <c r="D1437">
        <v>18408066</v>
      </c>
      <c r="E1437">
        <v>1</v>
      </c>
      <c r="F1437">
        <v>1</v>
      </c>
      <c r="G1437">
        <v>1</v>
      </c>
      <c r="H1437">
        <v>1</v>
      </c>
      <c r="I1437" t="s">
        <v>1920</v>
      </c>
      <c r="J1437" t="s">
        <v>3</v>
      </c>
      <c r="K1437" t="s">
        <v>1921</v>
      </c>
      <c r="L1437">
        <v>1369</v>
      </c>
      <c r="N1437">
        <v>1013</v>
      </c>
      <c r="O1437" t="s">
        <v>1486</v>
      </c>
      <c r="P1437" t="s">
        <v>1486</v>
      </c>
      <c r="Q1437">
        <v>1</v>
      </c>
      <c r="W1437">
        <v>0</v>
      </c>
      <c r="X1437">
        <v>-886480961</v>
      </c>
      <c r="Y1437">
        <v>20.573499999999999</v>
      </c>
      <c r="AA1437">
        <v>0</v>
      </c>
      <c r="AB1437">
        <v>0</v>
      </c>
      <c r="AC1437">
        <v>0</v>
      </c>
      <c r="AD1437">
        <v>282.63</v>
      </c>
      <c r="AE1437">
        <v>0</v>
      </c>
      <c r="AF1437">
        <v>0</v>
      </c>
      <c r="AG1437">
        <v>0</v>
      </c>
      <c r="AH1437">
        <v>282.63</v>
      </c>
      <c r="AI1437">
        <v>1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1</v>
      </c>
      <c r="AQ1437">
        <v>0</v>
      </c>
      <c r="AR1437">
        <v>0</v>
      </c>
      <c r="AS1437" t="s">
        <v>3</v>
      </c>
      <c r="AT1437">
        <v>17.89</v>
      </c>
      <c r="AU1437" t="s">
        <v>16</v>
      </c>
      <c r="AV1437">
        <v>1</v>
      </c>
      <c r="AW1437">
        <v>2</v>
      </c>
      <c r="AX1437">
        <v>53554510</v>
      </c>
      <c r="AY1437">
        <v>2</v>
      </c>
      <c r="AZ1437">
        <v>137216</v>
      </c>
      <c r="BA1437">
        <v>1313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Y1437*Source!I899</f>
        <v>41.352734999999996</v>
      </c>
      <c r="CY1437">
        <f>AD1437</f>
        <v>282.63</v>
      </c>
      <c r="CZ1437">
        <f>AH1437</f>
        <v>282.63</v>
      </c>
      <c r="DA1437">
        <f>AL1437</f>
        <v>1</v>
      </c>
      <c r="DB1437">
        <f>ROUND((ROUND(AT1437*CZ1437,2)*ROUND(1.15,7)),2)</f>
        <v>5814.69</v>
      </c>
      <c r="DC1437">
        <f>ROUND((ROUND(AT1437*AG1437,2)*ROUND(1.15,7)),2)</f>
        <v>0</v>
      </c>
    </row>
    <row r="1438" spans="1:107" x14ac:dyDescent="0.2">
      <c r="A1438">
        <f>ROW(Source!A899)</f>
        <v>899</v>
      </c>
      <c r="B1438">
        <v>53551706</v>
      </c>
      <c r="C1438">
        <v>53554505</v>
      </c>
      <c r="D1438">
        <v>121548</v>
      </c>
      <c r="E1438">
        <v>1</v>
      </c>
      <c r="F1438">
        <v>1</v>
      </c>
      <c r="G1438">
        <v>1</v>
      </c>
      <c r="H1438">
        <v>1</v>
      </c>
      <c r="I1438" t="s">
        <v>31</v>
      </c>
      <c r="J1438" t="s">
        <v>3</v>
      </c>
      <c r="K1438" t="s">
        <v>1489</v>
      </c>
      <c r="L1438">
        <v>608254</v>
      </c>
      <c r="N1438">
        <v>1013</v>
      </c>
      <c r="O1438" t="s">
        <v>1490</v>
      </c>
      <c r="P1438" t="s">
        <v>1490</v>
      </c>
      <c r="Q1438">
        <v>1</v>
      </c>
      <c r="W1438">
        <v>0</v>
      </c>
      <c r="X1438">
        <v>-185737400</v>
      </c>
      <c r="Y1438">
        <v>9.1999999999999998E-2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1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1</v>
      </c>
      <c r="AQ1438">
        <v>0</v>
      </c>
      <c r="AR1438">
        <v>0</v>
      </c>
      <c r="AS1438" t="s">
        <v>3</v>
      </c>
      <c r="AT1438">
        <v>0.08</v>
      </c>
      <c r="AU1438" t="s">
        <v>16</v>
      </c>
      <c r="AV1438">
        <v>2</v>
      </c>
      <c r="AW1438">
        <v>2</v>
      </c>
      <c r="AX1438">
        <v>53554511</v>
      </c>
      <c r="AY1438">
        <v>1</v>
      </c>
      <c r="AZ1438">
        <v>6144</v>
      </c>
      <c r="BA1438">
        <v>1314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Y1438*Source!I899</f>
        <v>0.18491999999999997</v>
      </c>
      <c r="CY1438">
        <f>AD1438</f>
        <v>0</v>
      </c>
      <c r="CZ1438">
        <f>AH1438</f>
        <v>0</v>
      </c>
      <c r="DA1438">
        <f>AL1438</f>
        <v>1</v>
      </c>
      <c r="DB1438">
        <f>ROUND((ROUND(AT1438*CZ1438,2)*ROUND(1.15,7)),2)</f>
        <v>0</v>
      </c>
      <c r="DC1438">
        <f>ROUND((ROUND(AT1438*AG1438,2)*ROUND(1.15,7)),2)</f>
        <v>0</v>
      </c>
    </row>
    <row r="1439" spans="1:107" x14ac:dyDescent="0.2">
      <c r="A1439">
        <f>ROW(Source!A899)</f>
        <v>899</v>
      </c>
      <c r="B1439">
        <v>53551706</v>
      </c>
      <c r="C1439">
        <v>53554505</v>
      </c>
      <c r="D1439">
        <v>29172556</v>
      </c>
      <c r="E1439">
        <v>1</v>
      </c>
      <c r="F1439">
        <v>1</v>
      </c>
      <c r="G1439">
        <v>1</v>
      </c>
      <c r="H1439">
        <v>2</v>
      </c>
      <c r="I1439" t="s">
        <v>1647</v>
      </c>
      <c r="J1439" t="s">
        <v>1667</v>
      </c>
      <c r="K1439" t="s">
        <v>1649</v>
      </c>
      <c r="L1439">
        <v>1368</v>
      </c>
      <c r="N1439">
        <v>1011</v>
      </c>
      <c r="O1439" t="s">
        <v>1494</v>
      </c>
      <c r="P1439" t="s">
        <v>1494</v>
      </c>
      <c r="Q1439">
        <v>1</v>
      </c>
      <c r="W1439">
        <v>0</v>
      </c>
      <c r="X1439">
        <v>344519037</v>
      </c>
      <c r="Y1439">
        <v>9.1999999999999998E-2</v>
      </c>
      <c r="AA1439">
        <v>0</v>
      </c>
      <c r="AB1439">
        <v>31.26</v>
      </c>
      <c r="AC1439">
        <v>13.5</v>
      </c>
      <c r="AD1439">
        <v>0</v>
      </c>
      <c r="AE1439">
        <v>0</v>
      </c>
      <c r="AF1439">
        <v>31.26</v>
      </c>
      <c r="AG1439">
        <v>13.5</v>
      </c>
      <c r="AH1439">
        <v>0</v>
      </c>
      <c r="AI1439">
        <v>1</v>
      </c>
      <c r="AJ1439">
        <v>1</v>
      </c>
      <c r="AK1439">
        <v>1</v>
      </c>
      <c r="AL1439">
        <v>1</v>
      </c>
      <c r="AN1439">
        <v>0</v>
      </c>
      <c r="AO1439">
        <v>1</v>
      </c>
      <c r="AP1439">
        <v>1</v>
      </c>
      <c r="AQ1439">
        <v>0</v>
      </c>
      <c r="AR1439">
        <v>0</v>
      </c>
      <c r="AS1439" t="s">
        <v>3</v>
      </c>
      <c r="AT1439">
        <v>0.08</v>
      </c>
      <c r="AU1439" t="s">
        <v>16</v>
      </c>
      <c r="AV1439">
        <v>0</v>
      </c>
      <c r="AW1439">
        <v>2</v>
      </c>
      <c r="AX1439">
        <v>53554512</v>
      </c>
      <c r="AY1439">
        <v>1</v>
      </c>
      <c r="AZ1439">
        <v>6144</v>
      </c>
      <c r="BA1439">
        <v>1315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Y1439*Source!I899</f>
        <v>0.18491999999999997</v>
      </c>
      <c r="CY1439">
        <f>AB1439</f>
        <v>31.26</v>
      </c>
      <c r="CZ1439">
        <f>AF1439</f>
        <v>31.26</v>
      </c>
      <c r="DA1439">
        <f>AJ1439</f>
        <v>1</v>
      </c>
      <c r="DB1439">
        <f>ROUND((ROUND(AT1439*CZ1439,2)*ROUND(1.15,7)),2)</f>
        <v>2.88</v>
      </c>
      <c r="DC1439">
        <f>ROUND((ROUND(AT1439*AG1439,2)*ROUND(1.15,7)),2)</f>
        <v>1.24</v>
      </c>
    </row>
    <row r="1440" spans="1:107" x14ac:dyDescent="0.2">
      <c r="A1440">
        <f>ROW(Source!A899)</f>
        <v>899</v>
      </c>
      <c r="B1440">
        <v>53551706</v>
      </c>
      <c r="C1440">
        <v>53554505</v>
      </c>
      <c r="D1440">
        <v>38239405</v>
      </c>
      <c r="E1440">
        <v>1</v>
      </c>
      <c r="F1440">
        <v>1</v>
      </c>
      <c r="G1440">
        <v>1</v>
      </c>
      <c r="H1440">
        <v>3</v>
      </c>
      <c r="I1440" t="s">
        <v>24</v>
      </c>
      <c r="J1440" t="s">
        <v>194</v>
      </c>
      <c r="K1440" t="s">
        <v>25</v>
      </c>
      <c r="L1440">
        <v>1348</v>
      </c>
      <c r="N1440">
        <v>1009</v>
      </c>
      <c r="O1440" t="s">
        <v>26</v>
      </c>
      <c r="P1440" t="s">
        <v>26</v>
      </c>
      <c r="Q1440">
        <v>1000</v>
      </c>
      <c r="W1440">
        <v>0</v>
      </c>
      <c r="X1440">
        <v>1642680958</v>
      </c>
      <c r="Y1440">
        <v>0.35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1</v>
      </c>
      <c r="AJ1440">
        <v>1</v>
      </c>
      <c r="AK1440">
        <v>1</v>
      </c>
      <c r="AL1440">
        <v>1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 t="s">
        <v>3</v>
      </c>
      <c r="AT1440">
        <v>0.35</v>
      </c>
      <c r="AU1440" t="s">
        <v>3</v>
      </c>
      <c r="AV1440">
        <v>0</v>
      </c>
      <c r="AW1440">
        <v>1</v>
      </c>
      <c r="AX1440">
        <v>-1</v>
      </c>
      <c r="AY1440">
        <v>0</v>
      </c>
      <c r="AZ1440">
        <v>0</v>
      </c>
      <c r="BA1440" t="s">
        <v>3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Y1440*Source!I899</f>
        <v>0.7034999999999999</v>
      </c>
      <c r="CY1440">
        <f>AA1440</f>
        <v>0</v>
      </c>
      <c r="CZ1440">
        <f>AE1440</f>
        <v>0</v>
      </c>
      <c r="DA1440">
        <f>AI1440</f>
        <v>1</v>
      </c>
      <c r="DB1440">
        <f>ROUND(ROUND(AT1440*CZ1440,2),2)</f>
        <v>0</v>
      </c>
      <c r="DC1440">
        <f>ROUND(ROUND(AT1440*AG1440,2),2)</f>
        <v>0</v>
      </c>
    </row>
    <row r="1441" spans="1:107" x14ac:dyDescent="0.2">
      <c r="A1441">
        <f>ROW(Source!A900)</f>
        <v>900</v>
      </c>
      <c r="B1441">
        <v>53551707</v>
      </c>
      <c r="C1441">
        <v>53554505</v>
      </c>
      <c r="D1441">
        <v>18408066</v>
      </c>
      <c r="E1441">
        <v>1</v>
      </c>
      <c r="F1441">
        <v>1</v>
      </c>
      <c r="G1441">
        <v>1</v>
      </c>
      <c r="H1441">
        <v>1</v>
      </c>
      <c r="I1441" t="s">
        <v>1920</v>
      </c>
      <c r="J1441" t="s">
        <v>3</v>
      </c>
      <c r="K1441" t="s">
        <v>1921</v>
      </c>
      <c r="L1441">
        <v>1369</v>
      </c>
      <c r="N1441">
        <v>1013</v>
      </c>
      <c r="O1441" t="s">
        <v>1486</v>
      </c>
      <c r="P1441" t="s">
        <v>1486</v>
      </c>
      <c r="Q1441">
        <v>1</v>
      </c>
      <c r="W1441">
        <v>0</v>
      </c>
      <c r="X1441">
        <v>-886480961</v>
      </c>
      <c r="Y1441">
        <v>20.573499999999999</v>
      </c>
      <c r="AA1441">
        <v>0</v>
      </c>
      <c r="AB1441">
        <v>0</v>
      </c>
      <c r="AC1441">
        <v>0</v>
      </c>
      <c r="AD1441">
        <v>282.63</v>
      </c>
      <c r="AE1441">
        <v>0</v>
      </c>
      <c r="AF1441">
        <v>0</v>
      </c>
      <c r="AG1441">
        <v>0</v>
      </c>
      <c r="AH1441">
        <v>282.63</v>
      </c>
      <c r="AI1441">
        <v>1</v>
      </c>
      <c r="AJ1441">
        <v>1</v>
      </c>
      <c r="AK1441">
        <v>1</v>
      </c>
      <c r="AL1441">
        <v>1</v>
      </c>
      <c r="AN1441">
        <v>0</v>
      </c>
      <c r="AO1441">
        <v>1</v>
      </c>
      <c r="AP1441">
        <v>1</v>
      </c>
      <c r="AQ1441">
        <v>0</v>
      </c>
      <c r="AR1441">
        <v>0</v>
      </c>
      <c r="AS1441" t="s">
        <v>3</v>
      </c>
      <c r="AT1441">
        <v>17.89</v>
      </c>
      <c r="AU1441" t="s">
        <v>16</v>
      </c>
      <c r="AV1441">
        <v>1</v>
      </c>
      <c r="AW1441">
        <v>2</v>
      </c>
      <c r="AX1441">
        <v>53554510</v>
      </c>
      <c r="AY1441">
        <v>2</v>
      </c>
      <c r="AZ1441">
        <v>137216</v>
      </c>
      <c r="BA1441">
        <v>1316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Y1441*Source!I900</f>
        <v>41.352734999999996</v>
      </c>
      <c r="CY1441">
        <f>AD1441</f>
        <v>282.63</v>
      </c>
      <c r="CZ1441">
        <f>AH1441</f>
        <v>282.63</v>
      </c>
      <c r="DA1441">
        <f>AL1441</f>
        <v>1</v>
      </c>
      <c r="DB1441">
        <f>ROUND((ROUND(AT1441*CZ1441,2)*ROUND(1.15,7)),2)</f>
        <v>5814.69</v>
      </c>
      <c r="DC1441">
        <f>ROUND((ROUND(AT1441*AG1441,2)*ROUND(1.15,7)),2)</f>
        <v>0</v>
      </c>
    </row>
    <row r="1442" spans="1:107" x14ac:dyDescent="0.2">
      <c r="A1442">
        <f>ROW(Source!A900)</f>
        <v>900</v>
      </c>
      <c r="B1442">
        <v>53551707</v>
      </c>
      <c r="C1442">
        <v>53554505</v>
      </c>
      <c r="D1442">
        <v>121548</v>
      </c>
      <c r="E1442">
        <v>1</v>
      </c>
      <c r="F1442">
        <v>1</v>
      </c>
      <c r="G1442">
        <v>1</v>
      </c>
      <c r="H1442">
        <v>1</v>
      </c>
      <c r="I1442" t="s">
        <v>31</v>
      </c>
      <c r="J1442" t="s">
        <v>3</v>
      </c>
      <c r="K1442" t="s">
        <v>1489</v>
      </c>
      <c r="L1442">
        <v>608254</v>
      </c>
      <c r="N1442">
        <v>1013</v>
      </c>
      <c r="O1442" t="s">
        <v>1490</v>
      </c>
      <c r="P1442" t="s">
        <v>1490</v>
      </c>
      <c r="Q1442">
        <v>1</v>
      </c>
      <c r="W1442">
        <v>0</v>
      </c>
      <c r="X1442">
        <v>-185737400</v>
      </c>
      <c r="Y1442">
        <v>9.1999999999999998E-2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  <c r="AJ1442">
        <v>1</v>
      </c>
      <c r="AK1442">
        <v>1</v>
      </c>
      <c r="AL1442">
        <v>1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0.08</v>
      </c>
      <c r="AU1442" t="s">
        <v>16</v>
      </c>
      <c r="AV1442">
        <v>2</v>
      </c>
      <c r="AW1442">
        <v>2</v>
      </c>
      <c r="AX1442">
        <v>53554511</v>
      </c>
      <c r="AY1442">
        <v>1</v>
      </c>
      <c r="AZ1442">
        <v>6144</v>
      </c>
      <c r="BA1442">
        <v>1317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Y1442*Source!I900</f>
        <v>0.18491999999999997</v>
      </c>
      <c r="CY1442">
        <f>AD1442</f>
        <v>0</v>
      </c>
      <c r="CZ1442">
        <f>AH1442</f>
        <v>0</v>
      </c>
      <c r="DA1442">
        <f>AL1442</f>
        <v>1</v>
      </c>
      <c r="DB1442">
        <f>ROUND((ROUND(AT1442*CZ1442,2)*ROUND(1.15,7)),2)</f>
        <v>0</v>
      </c>
      <c r="DC1442">
        <f>ROUND((ROUND(AT1442*AG1442,2)*ROUND(1.15,7)),2)</f>
        <v>0</v>
      </c>
    </row>
    <row r="1443" spans="1:107" x14ac:dyDescent="0.2">
      <c r="A1443">
        <f>ROW(Source!A900)</f>
        <v>900</v>
      </c>
      <c r="B1443">
        <v>53551707</v>
      </c>
      <c r="C1443">
        <v>53554505</v>
      </c>
      <c r="D1443">
        <v>29172556</v>
      </c>
      <c r="E1443">
        <v>1</v>
      </c>
      <c r="F1443">
        <v>1</v>
      </c>
      <c r="G1443">
        <v>1</v>
      </c>
      <c r="H1443">
        <v>2</v>
      </c>
      <c r="I1443" t="s">
        <v>1647</v>
      </c>
      <c r="J1443" t="s">
        <v>1667</v>
      </c>
      <c r="K1443" t="s">
        <v>1649</v>
      </c>
      <c r="L1443">
        <v>1368</v>
      </c>
      <c r="N1443">
        <v>1011</v>
      </c>
      <c r="O1443" t="s">
        <v>1494</v>
      </c>
      <c r="P1443" t="s">
        <v>1494</v>
      </c>
      <c r="Q1443">
        <v>1</v>
      </c>
      <c r="W1443">
        <v>0</v>
      </c>
      <c r="X1443">
        <v>344519037</v>
      </c>
      <c r="Y1443">
        <v>9.1999999999999998E-2</v>
      </c>
      <c r="AA1443">
        <v>0</v>
      </c>
      <c r="AB1443">
        <v>31.26</v>
      </c>
      <c r="AC1443">
        <v>13.5</v>
      </c>
      <c r="AD1443">
        <v>0</v>
      </c>
      <c r="AE1443">
        <v>0</v>
      </c>
      <c r="AF1443">
        <v>31.26</v>
      </c>
      <c r="AG1443">
        <v>13.5</v>
      </c>
      <c r="AH1443">
        <v>0</v>
      </c>
      <c r="AI1443">
        <v>1</v>
      </c>
      <c r="AJ1443">
        <v>1</v>
      </c>
      <c r="AK1443">
        <v>1</v>
      </c>
      <c r="AL1443">
        <v>1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0.08</v>
      </c>
      <c r="AU1443" t="s">
        <v>16</v>
      </c>
      <c r="AV1443">
        <v>0</v>
      </c>
      <c r="AW1443">
        <v>2</v>
      </c>
      <c r="AX1443">
        <v>53554512</v>
      </c>
      <c r="AY1443">
        <v>1</v>
      </c>
      <c r="AZ1443">
        <v>6144</v>
      </c>
      <c r="BA1443">
        <v>1318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Y1443*Source!I900</f>
        <v>0.18491999999999997</v>
      </c>
      <c r="CY1443">
        <f>AB1443</f>
        <v>31.26</v>
      </c>
      <c r="CZ1443">
        <f>AF1443</f>
        <v>31.26</v>
      </c>
      <c r="DA1443">
        <f>AJ1443</f>
        <v>1</v>
      </c>
      <c r="DB1443">
        <f>ROUND((ROUND(AT1443*CZ1443,2)*ROUND(1.15,7)),2)</f>
        <v>2.88</v>
      </c>
      <c r="DC1443">
        <f>ROUND((ROUND(AT1443*AG1443,2)*ROUND(1.15,7)),2)</f>
        <v>1.24</v>
      </c>
    </row>
    <row r="1444" spans="1:107" x14ac:dyDescent="0.2">
      <c r="A1444">
        <f>ROW(Source!A900)</f>
        <v>900</v>
      </c>
      <c r="B1444">
        <v>53551707</v>
      </c>
      <c r="C1444">
        <v>53554505</v>
      </c>
      <c r="D1444">
        <v>38239405</v>
      </c>
      <c r="E1444">
        <v>1</v>
      </c>
      <c r="F1444">
        <v>1</v>
      </c>
      <c r="G1444">
        <v>1</v>
      </c>
      <c r="H1444">
        <v>3</v>
      </c>
      <c r="I1444" t="s">
        <v>24</v>
      </c>
      <c r="J1444" t="s">
        <v>194</v>
      </c>
      <c r="K1444" t="s">
        <v>25</v>
      </c>
      <c r="L1444">
        <v>1348</v>
      </c>
      <c r="N1444">
        <v>1009</v>
      </c>
      <c r="O1444" t="s">
        <v>26</v>
      </c>
      <c r="P1444" t="s">
        <v>26</v>
      </c>
      <c r="Q1444">
        <v>1000</v>
      </c>
      <c r="W1444">
        <v>0</v>
      </c>
      <c r="X1444">
        <v>1642680958</v>
      </c>
      <c r="Y1444">
        <v>0.35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6.14</v>
      </c>
      <c r="AJ1444">
        <v>1</v>
      </c>
      <c r="AK1444">
        <v>1</v>
      </c>
      <c r="AL1444">
        <v>1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 t="s">
        <v>3</v>
      </c>
      <c r="AT1444">
        <v>0.35</v>
      </c>
      <c r="AU1444" t="s">
        <v>3</v>
      </c>
      <c r="AV1444">
        <v>0</v>
      </c>
      <c r="AW1444">
        <v>1</v>
      </c>
      <c r="AX1444">
        <v>-1</v>
      </c>
      <c r="AY1444">
        <v>0</v>
      </c>
      <c r="AZ1444">
        <v>0</v>
      </c>
      <c r="BA1444" t="s">
        <v>3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Y1444*Source!I900</f>
        <v>0.7034999999999999</v>
      </c>
      <c r="CY1444">
        <f>AA1444</f>
        <v>0</v>
      </c>
      <c r="CZ1444">
        <f>AE1444</f>
        <v>0</v>
      </c>
      <c r="DA1444">
        <f>AI1444</f>
        <v>6.14</v>
      </c>
      <c r="DB1444">
        <f>ROUND(ROUND(AT1444*CZ1444,2),2)</f>
        <v>0</v>
      </c>
      <c r="DC1444">
        <f>ROUND(ROUND(AT1444*AG1444,2),2)</f>
        <v>0</v>
      </c>
    </row>
    <row r="1445" spans="1:107" x14ac:dyDescent="0.2">
      <c r="A1445">
        <f>ROW(Source!A903)</f>
        <v>903</v>
      </c>
      <c r="B1445">
        <v>53551706</v>
      </c>
      <c r="C1445">
        <v>53554514</v>
      </c>
      <c r="D1445">
        <v>18406804</v>
      </c>
      <c r="E1445">
        <v>1</v>
      </c>
      <c r="F1445">
        <v>1</v>
      </c>
      <c r="G1445">
        <v>1</v>
      </c>
      <c r="H1445">
        <v>1</v>
      </c>
      <c r="I1445" t="s">
        <v>1560</v>
      </c>
      <c r="J1445" t="s">
        <v>3</v>
      </c>
      <c r="K1445" t="s">
        <v>1561</v>
      </c>
      <c r="L1445">
        <v>1369</v>
      </c>
      <c r="N1445">
        <v>1013</v>
      </c>
      <c r="O1445" t="s">
        <v>1486</v>
      </c>
      <c r="P1445" t="s">
        <v>1486</v>
      </c>
      <c r="Q1445">
        <v>1</v>
      </c>
      <c r="W1445">
        <v>0</v>
      </c>
      <c r="X1445">
        <v>254330056</v>
      </c>
      <c r="Y1445">
        <v>7.2679999999999998</v>
      </c>
      <c r="AA1445">
        <v>0</v>
      </c>
      <c r="AB1445">
        <v>0</v>
      </c>
      <c r="AC1445">
        <v>0</v>
      </c>
      <c r="AD1445">
        <v>274.87</v>
      </c>
      <c r="AE1445">
        <v>0</v>
      </c>
      <c r="AF1445">
        <v>0</v>
      </c>
      <c r="AG1445">
        <v>0</v>
      </c>
      <c r="AH1445">
        <v>274.87</v>
      </c>
      <c r="AI1445">
        <v>1</v>
      </c>
      <c r="AJ1445">
        <v>1</v>
      </c>
      <c r="AK1445">
        <v>1</v>
      </c>
      <c r="AL1445">
        <v>1</v>
      </c>
      <c r="AN1445">
        <v>0</v>
      </c>
      <c r="AO1445">
        <v>1</v>
      </c>
      <c r="AP1445">
        <v>1</v>
      </c>
      <c r="AQ1445">
        <v>0</v>
      </c>
      <c r="AR1445">
        <v>0</v>
      </c>
      <c r="AS1445" t="s">
        <v>3</v>
      </c>
      <c r="AT1445">
        <v>6.32</v>
      </c>
      <c r="AU1445" t="s">
        <v>16</v>
      </c>
      <c r="AV1445">
        <v>1</v>
      </c>
      <c r="AW1445">
        <v>2</v>
      </c>
      <c r="AX1445">
        <v>53554519</v>
      </c>
      <c r="AY1445">
        <v>2</v>
      </c>
      <c r="AZ1445">
        <v>131072</v>
      </c>
      <c r="BA1445">
        <v>1319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Y1445*Source!I903</f>
        <v>0.87215999999999994</v>
      </c>
      <c r="CY1445">
        <f>AD1445</f>
        <v>274.87</v>
      </c>
      <c r="CZ1445">
        <f>AH1445</f>
        <v>274.87</v>
      </c>
      <c r="DA1445">
        <f>AL1445</f>
        <v>1</v>
      </c>
      <c r="DB1445">
        <f>ROUND((ROUND(AT1445*CZ1445,2)*ROUND(1.15,7)),2)</f>
        <v>1997.76</v>
      </c>
      <c r="DC1445">
        <f>ROUND((ROUND(AT1445*AG1445,2)*ROUND(1.15,7)),2)</f>
        <v>0</v>
      </c>
    </row>
    <row r="1446" spans="1:107" x14ac:dyDescent="0.2">
      <c r="A1446">
        <f>ROW(Source!A903)</f>
        <v>903</v>
      </c>
      <c r="B1446">
        <v>53551706</v>
      </c>
      <c r="C1446">
        <v>53554514</v>
      </c>
      <c r="D1446">
        <v>121548</v>
      </c>
      <c r="E1446">
        <v>1</v>
      </c>
      <c r="F1446">
        <v>1</v>
      </c>
      <c r="G1446">
        <v>1</v>
      </c>
      <c r="H1446">
        <v>1</v>
      </c>
      <c r="I1446" t="s">
        <v>31</v>
      </c>
      <c r="J1446" t="s">
        <v>3</v>
      </c>
      <c r="K1446" t="s">
        <v>1489</v>
      </c>
      <c r="L1446">
        <v>608254</v>
      </c>
      <c r="N1446">
        <v>1013</v>
      </c>
      <c r="O1446" t="s">
        <v>1490</v>
      </c>
      <c r="P1446" t="s">
        <v>1490</v>
      </c>
      <c r="Q1446">
        <v>1</v>
      </c>
      <c r="W1446">
        <v>0</v>
      </c>
      <c r="X1446">
        <v>-185737400</v>
      </c>
      <c r="Y1446">
        <v>3.4499999999999996E-2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1</v>
      </c>
      <c r="AJ1446">
        <v>1</v>
      </c>
      <c r="AK1446">
        <v>1</v>
      </c>
      <c r="AL1446">
        <v>1</v>
      </c>
      <c r="AN1446">
        <v>0</v>
      </c>
      <c r="AO1446">
        <v>1</v>
      </c>
      <c r="AP1446">
        <v>1</v>
      </c>
      <c r="AQ1446">
        <v>0</v>
      </c>
      <c r="AR1446">
        <v>0</v>
      </c>
      <c r="AS1446" t="s">
        <v>3</v>
      </c>
      <c r="AT1446">
        <v>0.03</v>
      </c>
      <c r="AU1446" t="s">
        <v>16</v>
      </c>
      <c r="AV1446">
        <v>2</v>
      </c>
      <c r="AW1446">
        <v>2</v>
      </c>
      <c r="AX1446">
        <v>53554520</v>
      </c>
      <c r="AY1446">
        <v>1</v>
      </c>
      <c r="AZ1446">
        <v>0</v>
      </c>
      <c r="BA1446">
        <v>1320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Y1446*Source!I903</f>
        <v>4.1399999999999996E-3</v>
      </c>
      <c r="CY1446">
        <f>AD1446</f>
        <v>0</v>
      </c>
      <c r="CZ1446">
        <f>AH1446</f>
        <v>0</v>
      </c>
      <c r="DA1446">
        <f>AL1446</f>
        <v>1</v>
      </c>
      <c r="DB1446">
        <f>ROUND((ROUND(AT1446*CZ1446,2)*ROUND(1.15,7)),2)</f>
        <v>0</v>
      </c>
      <c r="DC1446">
        <f>ROUND((ROUND(AT1446*AG1446,2)*ROUND(1.15,7)),2)</f>
        <v>0</v>
      </c>
    </row>
    <row r="1447" spans="1:107" x14ac:dyDescent="0.2">
      <c r="A1447">
        <f>ROW(Source!A903)</f>
        <v>903</v>
      </c>
      <c r="B1447">
        <v>53551706</v>
      </c>
      <c r="C1447">
        <v>53554514</v>
      </c>
      <c r="D1447">
        <v>29172556</v>
      </c>
      <c r="E1447">
        <v>1</v>
      </c>
      <c r="F1447">
        <v>1</v>
      </c>
      <c r="G1447">
        <v>1</v>
      </c>
      <c r="H1447">
        <v>2</v>
      </c>
      <c r="I1447" t="s">
        <v>1647</v>
      </c>
      <c r="J1447" t="s">
        <v>1667</v>
      </c>
      <c r="K1447" t="s">
        <v>1649</v>
      </c>
      <c r="L1447">
        <v>1368</v>
      </c>
      <c r="N1447">
        <v>1011</v>
      </c>
      <c r="O1447" t="s">
        <v>1494</v>
      </c>
      <c r="P1447" t="s">
        <v>1494</v>
      </c>
      <c r="Q1447">
        <v>1</v>
      </c>
      <c r="W1447">
        <v>0</v>
      </c>
      <c r="X1447">
        <v>344519037</v>
      </c>
      <c r="Y1447">
        <v>3.4499999999999996E-2</v>
      </c>
      <c r="AA1447">
        <v>0</v>
      </c>
      <c r="AB1447">
        <v>31.26</v>
      </c>
      <c r="AC1447">
        <v>13.5</v>
      </c>
      <c r="AD1447">
        <v>0</v>
      </c>
      <c r="AE1447">
        <v>0</v>
      </c>
      <c r="AF1447">
        <v>31.26</v>
      </c>
      <c r="AG1447">
        <v>13.5</v>
      </c>
      <c r="AH1447">
        <v>0</v>
      </c>
      <c r="AI1447">
        <v>1</v>
      </c>
      <c r="AJ1447">
        <v>1</v>
      </c>
      <c r="AK1447">
        <v>1</v>
      </c>
      <c r="AL1447">
        <v>1</v>
      </c>
      <c r="AN1447">
        <v>0</v>
      </c>
      <c r="AO1447">
        <v>1</v>
      </c>
      <c r="AP1447">
        <v>1</v>
      </c>
      <c r="AQ1447">
        <v>0</v>
      </c>
      <c r="AR1447">
        <v>0</v>
      </c>
      <c r="AS1447" t="s">
        <v>3</v>
      </c>
      <c r="AT1447">
        <v>0.03</v>
      </c>
      <c r="AU1447" t="s">
        <v>16</v>
      </c>
      <c r="AV1447">
        <v>0</v>
      </c>
      <c r="AW1447">
        <v>2</v>
      </c>
      <c r="AX1447">
        <v>53554521</v>
      </c>
      <c r="AY1447">
        <v>1</v>
      </c>
      <c r="AZ1447">
        <v>0</v>
      </c>
      <c r="BA1447">
        <v>1321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Y1447*Source!I903</f>
        <v>4.1399999999999996E-3</v>
      </c>
      <c r="CY1447">
        <f>AB1447</f>
        <v>31.26</v>
      </c>
      <c r="CZ1447">
        <f>AF1447</f>
        <v>31.26</v>
      </c>
      <c r="DA1447">
        <f>AJ1447</f>
        <v>1</v>
      </c>
      <c r="DB1447">
        <f>ROUND((ROUND(AT1447*CZ1447,2)*ROUND(1.15,7)),2)</f>
        <v>1.08</v>
      </c>
      <c r="DC1447">
        <f>ROUND((ROUND(AT1447*AG1447,2)*ROUND(1.15,7)),2)</f>
        <v>0.47</v>
      </c>
    </row>
    <row r="1448" spans="1:107" x14ac:dyDescent="0.2">
      <c r="A1448">
        <f>ROW(Source!A903)</f>
        <v>903</v>
      </c>
      <c r="B1448">
        <v>53551706</v>
      </c>
      <c r="C1448">
        <v>53554514</v>
      </c>
      <c r="D1448">
        <v>38239405</v>
      </c>
      <c r="E1448">
        <v>1</v>
      </c>
      <c r="F1448">
        <v>1</v>
      </c>
      <c r="G1448">
        <v>1</v>
      </c>
      <c r="H1448">
        <v>3</v>
      </c>
      <c r="I1448" t="s">
        <v>24</v>
      </c>
      <c r="J1448" t="s">
        <v>194</v>
      </c>
      <c r="K1448" t="s">
        <v>25</v>
      </c>
      <c r="L1448">
        <v>1348</v>
      </c>
      <c r="N1448">
        <v>1009</v>
      </c>
      <c r="O1448" t="s">
        <v>26</v>
      </c>
      <c r="P1448" t="s">
        <v>26</v>
      </c>
      <c r="Q1448">
        <v>1000</v>
      </c>
      <c r="W1448">
        <v>0</v>
      </c>
      <c r="X1448">
        <v>1642680958</v>
      </c>
      <c r="Y1448">
        <v>0.25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1</v>
      </c>
      <c r="AJ1448">
        <v>1</v>
      </c>
      <c r="AK1448">
        <v>1</v>
      </c>
      <c r="AL1448">
        <v>1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 t="s">
        <v>3</v>
      </c>
      <c r="AT1448">
        <v>0.25</v>
      </c>
      <c r="AU1448" t="s">
        <v>3</v>
      </c>
      <c r="AV1448">
        <v>0</v>
      </c>
      <c r="AW1448">
        <v>1</v>
      </c>
      <c r="AX1448">
        <v>-1</v>
      </c>
      <c r="AY1448">
        <v>0</v>
      </c>
      <c r="AZ1448">
        <v>0</v>
      </c>
      <c r="BA1448" t="s">
        <v>3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Y1448*Source!I903</f>
        <v>0.03</v>
      </c>
      <c r="CY1448">
        <f>AA1448</f>
        <v>0</v>
      </c>
      <c r="CZ1448">
        <f>AE1448</f>
        <v>0</v>
      </c>
      <c r="DA1448">
        <f>AI1448</f>
        <v>1</v>
      </c>
      <c r="DB1448">
        <f>ROUND(ROUND(AT1448*CZ1448,2),2)</f>
        <v>0</v>
      </c>
      <c r="DC1448">
        <f>ROUND(ROUND(AT1448*AG1448,2),2)</f>
        <v>0</v>
      </c>
    </row>
    <row r="1449" spans="1:107" x14ac:dyDescent="0.2">
      <c r="A1449">
        <f>ROW(Source!A904)</f>
        <v>904</v>
      </c>
      <c r="B1449">
        <v>53551707</v>
      </c>
      <c r="C1449">
        <v>53554514</v>
      </c>
      <c r="D1449">
        <v>18406804</v>
      </c>
      <c r="E1449">
        <v>1</v>
      </c>
      <c r="F1449">
        <v>1</v>
      </c>
      <c r="G1449">
        <v>1</v>
      </c>
      <c r="H1449">
        <v>1</v>
      </c>
      <c r="I1449" t="s">
        <v>1560</v>
      </c>
      <c r="J1449" t="s">
        <v>3</v>
      </c>
      <c r="K1449" t="s">
        <v>1561</v>
      </c>
      <c r="L1449">
        <v>1369</v>
      </c>
      <c r="N1449">
        <v>1013</v>
      </c>
      <c r="O1449" t="s">
        <v>1486</v>
      </c>
      <c r="P1449" t="s">
        <v>1486</v>
      </c>
      <c r="Q1449">
        <v>1</v>
      </c>
      <c r="W1449">
        <v>0</v>
      </c>
      <c r="X1449">
        <v>254330056</v>
      </c>
      <c r="Y1449">
        <v>7.2679999999999998</v>
      </c>
      <c r="AA1449">
        <v>0</v>
      </c>
      <c r="AB1449">
        <v>0</v>
      </c>
      <c r="AC1449">
        <v>0</v>
      </c>
      <c r="AD1449">
        <v>274.87</v>
      </c>
      <c r="AE1449">
        <v>0</v>
      </c>
      <c r="AF1449">
        <v>0</v>
      </c>
      <c r="AG1449">
        <v>0</v>
      </c>
      <c r="AH1449">
        <v>274.87</v>
      </c>
      <c r="AI1449">
        <v>1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1</v>
      </c>
      <c r="AQ1449">
        <v>0</v>
      </c>
      <c r="AR1449">
        <v>0</v>
      </c>
      <c r="AS1449" t="s">
        <v>3</v>
      </c>
      <c r="AT1449">
        <v>6.32</v>
      </c>
      <c r="AU1449" t="s">
        <v>16</v>
      </c>
      <c r="AV1449">
        <v>1</v>
      </c>
      <c r="AW1449">
        <v>2</v>
      </c>
      <c r="AX1449">
        <v>53554519</v>
      </c>
      <c r="AY1449">
        <v>2</v>
      </c>
      <c r="AZ1449">
        <v>131072</v>
      </c>
      <c r="BA1449">
        <v>1322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Y1449*Source!I904</f>
        <v>0.87215999999999994</v>
      </c>
      <c r="CY1449">
        <f>AD1449</f>
        <v>274.87</v>
      </c>
      <c r="CZ1449">
        <f>AH1449</f>
        <v>274.87</v>
      </c>
      <c r="DA1449">
        <f>AL1449</f>
        <v>1</v>
      </c>
      <c r="DB1449">
        <f>ROUND((ROUND(AT1449*CZ1449,2)*ROUND(1.15,7)),2)</f>
        <v>1997.76</v>
      </c>
      <c r="DC1449">
        <f>ROUND((ROUND(AT1449*AG1449,2)*ROUND(1.15,7)),2)</f>
        <v>0</v>
      </c>
    </row>
    <row r="1450" spans="1:107" x14ac:dyDescent="0.2">
      <c r="A1450">
        <f>ROW(Source!A904)</f>
        <v>904</v>
      </c>
      <c r="B1450">
        <v>53551707</v>
      </c>
      <c r="C1450">
        <v>53554514</v>
      </c>
      <c r="D1450">
        <v>121548</v>
      </c>
      <c r="E1450">
        <v>1</v>
      </c>
      <c r="F1450">
        <v>1</v>
      </c>
      <c r="G1450">
        <v>1</v>
      </c>
      <c r="H1450">
        <v>1</v>
      </c>
      <c r="I1450" t="s">
        <v>31</v>
      </c>
      <c r="J1450" t="s">
        <v>3</v>
      </c>
      <c r="K1450" t="s">
        <v>1489</v>
      </c>
      <c r="L1450">
        <v>608254</v>
      </c>
      <c r="N1450">
        <v>1013</v>
      </c>
      <c r="O1450" t="s">
        <v>1490</v>
      </c>
      <c r="P1450" t="s">
        <v>1490</v>
      </c>
      <c r="Q1450">
        <v>1</v>
      </c>
      <c r="W1450">
        <v>0</v>
      </c>
      <c r="X1450">
        <v>-185737400</v>
      </c>
      <c r="Y1450">
        <v>3.4499999999999996E-2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1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1</v>
      </c>
      <c r="AQ1450">
        <v>0</v>
      </c>
      <c r="AR1450">
        <v>0</v>
      </c>
      <c r="AS1450" t="s">
        <v>3</v>
      </c>
      <c r="AT1450">
        <v>0.03</v>
      </c>
      <c r="AU1450" t="s">
        <v>16</v>
      </c>
      <c r="AV1450">
        <v>2</v>
      </c>
      <c r="AW1450">
        <v>2</v>
      </c>
      <c r="AX1450">
        <v>53554520</v>
      </c>
      <c r="AY1450">
        <v>1</v>
      </c>
      <c r="AZ1450">
        <v>0</v>
      </c>
      <c r="BA1450">
        <v>1323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Y1450*Source!I904</f>
        <v>4.1399999999999996E-3</v>
      </c>
      <c r="CY1450">
        <f>AD1450</f>
        <v>0</v>
      </c>
      <c r="CZ1450">
        <f>AH1450</f>
        <v>0</v>
      </c>
      <c r="DA1450">
        <f>AL1450</f>
        <v>1</v>
      </c>
      <c r="DB1450">
        <f>ROUND((ROUND(AT1450*CZ1450,2)*ROUND(1.15,7)),2)</f>
        <v>0</v>
      </c>
      <c r="DC1450">
        <f>ROUND((ROUND(AT1450*AG1450,2)*ROUND(1.15,7)),2)</f>
        <v>0</v>
      </c>
    </row>
    <row r="1451" spans="1:107" x14ac:dyDescent="0.2">
      <c r="A1451">
        <f>ROW(Source!A904)</f>
        <v>904</v>
      </c>
      <c r="B1451">
        <v>53551707</v>
      </c>
      <c r="C1451">
        <v>53554514</v>
      </c>
      <c r="D1451">
        <v>29172556</v>
      </c>
      <c r="E1451">
        <v>1</v>
      </c>
      <c r="F1451">
        <v>1</v>
      </c>
      <c r="G1451">
        <v>1</v>
      </c>
      <c r="H1451">
        <v>2</v>
      </c>
      <c r="I1451" t="s">
        <v>1647</v>
      </c>
      <c r="J1451" t="s">
        <v>1667</v>
      </c>
      <c r="K1451" t="s">
        <v>1649</v>
      </c>
      <c r="L1451">
        <v>1368</v>
      </c>
      <c r="N1451">
        <v>1011</v>
      </c>
      <c r="O1451" t="s">
        <v>1494</v>
      </c>
      <c r="P1451" t="s">
        <v>1494</v>
      </c>
      <c r="Q1451">
        <v>1</v>
      </c>
      <c r="W1451">
        <v>0</v>
      </c>
      <c r="X1451">
        <v>344519037</v>
      </c>
      <c r="Y1451">
        <v>3.4499999999999996E-2</v>
      </c>
      <c r="AA1451">
        <v>0</v>
      </c>
      <c r="AB1451">
        <v>31.26</v>
      </c>
      <c r="AC1451">
        <v>13.5</v>
      </c>
      <c r="AD1451">
        <v>0</v>
      </c>
      <c r="AE1451">
        <v>0</v>
      </c>
      <c r="AF1451">
        <v>31.26</v>
      </c>
      <c r="AG1451">
        <v>13.5</v>
      </c>
      <c r="AH1451">
        <v>0</v>
      </c>
      <c r="AI1451">
        <v>1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1</v>
      </c>
      <c r="AQ1451">
        <v>0</v>
      </c>
      <c r="AR1451">
        <v>0</v>
      </c>
      <c r="AS1451" t="s">
        <v>3</v>
      </c>
      <c r="AT1451">
        <v>0.03</v>
      </c>
      <c r="AU1451" t="s">
        <v>16</v>
      </c>
      <c r="AV1451">
        <v>0</v>
      </c>
      <c r="AW1451">
        <v>2</v>
      </c>
      <c r="AX1451">
        <v>53554521</v>
      </c>
      <c r="AY1451">
        <v>1</v>
      </c>
      <c r="AZ1451">
        <v>0</v>
      </c>
      <c r="BA1451">
        <v>1324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Y1451*Source!I904</f>
        <v>4.1399999999999996E-3</v>
      </c>
      <c r="CY1451">
        <f>AB1451</f>
        <v>31.26</v>
      </c>
      <c r="CZ1451">
        <f>AF1451</f>
        <v>31.26</v>
      </c>
      <c r="DA1451">
        <f>AJ1451</f>
        <v>1</v>
      </c>
      <c r="DB1451">
        <f>ROUND((ROUND(AT1451*CZ1451,2)*ROUND(1.15,7)),2)</f>
        <v>1.08</v>
      </c>
      <c r="DC1451">
        <f>ROUND((ROUND(AT1451*AG1451,2)*ROUND(1.15,7)),2)</f>
        <v>0.47</v>
      </c>
    </row>
    <row r="1452" spans="1:107" x14ac:dyDescent="0.2">
      <c r="A1452">
        <f>ROW(Source!A904)</f>
        <v>904</v>
      </c>
      <c r="B1452">
        <v>53551707</v>
      </c>
      <c r="C1452">
        <v>53554514</v>
      </c>
      <c r="D1452">
        <v>38239405</v>
      </c>
      <c r="E1452">
        <v>1</v>
      </c>
      <c r="F1452">
        <v>1</v>
      </c>
      <c r="G1452">
        <v>1</v>
      </c>
      <c r="H1452">
        <v>3</v>
      </c>
      <c r="I1452" t="s">
        <v>24</v>
      </c>
      <c r="J1452" t="s">
        <v>194</v>
      </c>
      <c r="K1452" t="s">
        <v>25</v>
      </c>
      <c r="L1452">
        <v>1348</v>
      </c>
      <c r="N1452">
        <v>1009</v>
      </c>
      <c r="O1452" t="s">
        <v>26</v>
      </c>
      <c r="P1452" t="s">
        <v>26</v>
      </c>
      <c r="Q1452">
        <v>1000</v>
      </c>
      <c r="W1452">
        <v>0</v>
      </c>
      <c r="X1452">
        <v>1642680958</v>
      </c>
      <c r="Y1452">
        <v>0.25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6.14</v>
      </c>
      <c r="AJ1452">
        <v>1</v>
      </c>
      <c r="AK1452">
        <v>1</v>
      </c>
      <c r="AL1452">
        <v>1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 t="s">
        <v>3</v>
      </c>
      <c r="AT1452">
        <v>0.25</v>
      </c>
      <c r="AU1452" t="s">
        <v>3</v>
      </c>
      <c r="AV1452">
        <v>0</v>
      </c>
      <c r="AW1452">
        <v>1</v>
      </c>
      <c r="AX1452">
        <v>-1</v>
      </c>
      <c r="AY1452">
        <v>0</v>
      </c>
      <c r="AZ1452">
        <v>0</v>
      </c>
      <c r="BA1452" t="s">
        <v>3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Y1452*Source!I904</f>
        <v>0.03</v>
      </c>
      <c r="CY1452">
        <f>AA1452</f>
        <v>0</v>
      </c>
      <c r="CZ1452">
        <f>AE1452</f>
        <v>0</v>
      </c>
      <c r="DA1452">
        <f>AI1452</f>
        <v>6.14</v>
      </c>
      <c r="DB1452">
        <f>ROUND(ROUND(AT1452*CZ1452,2),2)</f>
        <v>0</v>
      </c>
      <c r="DC1452">
        <f>ROUND(ROUND(AT1452*AG1452,2),2)</f>
        <v>0</v>
      </c>
    </row>
    <row r="1453" spans="1:107" x14ac:dyDescent="0.2">
      <c r="A1453">
        <f>ROW(Source!A907)</f>
        <v>907</v>
      </c>
      <c r="B1453">
        <v>53551706</v>
      </c>
      <c r="C1453">
        <v>53554523</v>
      </c>
      <c r="D1453">
        <v>18406804</v>
      </c>
      <c r="E1453">
        <v>1</v>
      </c>
      <c r="F1453">
        <v>1</v>
      </c>
      <c r="G1453">
        <v>1</v>
      </c>
      <c r="H1453">
        <v>1</v>
      </c>
      <c r="I1453" t="s">
        <v>1560</v>
      </c>
      <c r="J1453" t="s">
        <v>3</v>
      </c>
      <c r="K1453" t="s">
        <v>1561</v>
      </c>
      <c r="L1453">
        <v>1369</v>
      </c>
      <c r="N1453">
        <v>1013</v>
      </c>
      <c r="O1453" t="s">
        <v>1486</v>
      </c>
      <c r="P1453" t="s">
        <v>1486</v>
      </c>
      <c r="Q1453">
        <v>1</v>
      </c>
      <c r="W1453">
        <v>0</v>
      </c>
      <c r="X1453">
        <v>254330056</v>
      </c>
      <c r="Y1453">
        <v>6.7159999999999993</v>
      </c>
      <c r="AA1453">
        <v>0</v>
      </c>
      <c r="AB1453">
        <v>0</v>
      </c>
      <c r="AC1453">
        <v>0</v>
      </c>
      <c r="AD1453">
        <v>274.87</v>
      </c>
      <c r="AE1453">
        <v>0</v>
      </c>
      <c r="AF1453">
        <v>0</v>
      </c>
      <c r="AG1453">
        <v>0</v>
      </c>
      <c r="AH1453">
        <v>274.87</v>
      </c>
      <c r="AI1453">
        <v>1</v>
      </c>
      <c r="AJ1453">
        <v>1</v>
      </c>
      <c r="AK1453">
        <v>1</v>
      </c>
      <c r="AL1453">
        <v>1</v>
      </c>
      <c r="AN1453">
        <v>0</v>
      </c>
      <c r="AO1453">
        <v>1</v>
      </c>
      <c r="AP1453">
        <v>1</v>
      </c>
      <c r="AQ1453">
        <v>0</v>
      </c>
      <c r="AR1453">
        <v>0</v>
      </c>
      <c r="AS1453" t="s">
        <v>3</v>
      </c>
      <c r="AT1453">
        <v>5.84</v>
      </c>
      <c r="AU1453" t="s">
        <v>16</v>
      </c>
      <c r="AV1453">
        <v>1</v>
      </c>
      <c r="AW1453">
        <v>2</v>
      </c>
      <c r="AX1453">
        <v>53554526</v>
      </c>
      <c r="AY1453">
        <v>2</v>
      </c>
      <c r="AZ1453">
        <v>137216</v>
      </c>
      <c r="BA1453">
        <v>1325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Y1453*Source!I907</f>
        <v>8.3278399999999984</v>
      </c>
      <c r="CY1453">
        <f>AD1453</f>
        <v>274.87</v>
      </c>
      <c r="CZ1453">
        <f>AH1453</f>
        <v>274.87</v>
      </c>
      <c r="DA1453">
        <f>AL1453</f>
        <v>1</v>
      </c>
      <c r="DB1453">
        <f>ROUND((ROUND(AT1453*CZ1453,2)*ROUND(1.15,7)),2)</f>
        <v>1846.03</v>
      </c>
      <c r="DC1453">
        <f>ROUND((ROUND(AT1453*AG1453,2)*ROUND(1.15,7)),2)</f>
        <v>0</v>
      </c>
    </row>
    <row r="1454" spans="1:107" x14ac:dyDescent="0.2">
      <c r="A1454">
        <f>ROW(Source!A907)</f>
        <v>907</v>
      </c>
      <c r="B1454">
        <v>53551706</v>
      </c>
      <c r="C1454">
        <v>53554523</v>
      </c>
      <c r="D1454">
        <v>38239405</v>
      </c>
      <c r="E1454">
        <v>1</v>
      </c>
      <c r="F1454">
        <v>1</v>
      </c>
      <c r="G1454">
        <v>1</v>
      </c>
      <c r="H1454">
        <v>3</v>
      </c>
      <c r="I1454" t="s">
        <v>24</v>
      </c>
      <c r="J1454" t="s">
        <v>194</v>
      </c>
      <c r="K1454" t="s">
        <v>25</v>
      </c>
      <c r="L1454">
        <v>1348</v>
      </c>
      <c r="N1454">
        <v>1009</v>
      </c>
      <c r="O1454" t="s">
        <v>26</v>
      </c>
      <c r="P1454" t="s">
        <v>26</v>
      </c>
      <c r="Q1454">
        <v>1000</v>
      </c>
      <c r="W1454">
        <v>0</v>
      </c>
      <c r="X1454">
        <v>1642680958</v>
      </c>
      <c r="Y1454">
        <v>0.01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1</v>
      </c>
      <c r="AJ1454">
        <v>1</v>
      </c>
      <c r="AK1454">
        <v>1</v>
      </c>
      <c r="AL1454">
        <v>1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 t="s">
        <v>3</v>
      </c>
      <c r="AT1454">
        <v>0.01</v>
      </c>
      <c r="AU1454" t="s">
        <v>3</v>
      </c>
      <c r="AV1454">
        <v>0</v>
      </c>
      <c r="AW1454">
        <v>1</v>
      </c>
      <c r="AX1454">
        <v>-1</v>
      </c>
      <c r="AY1454">
        <v>0</v>
      </c>
      <c r="AZ1454">
        <v>0</v>
      </c>
      <c r="BA1454" t="s">
        <v>3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Y1454*Source!I907</f>
        <v>1.24E-2</v>
      </c>
      <c r="CY1454">
        <f>AA1454</f>
        <v>0</v>
      </c>
      <c r="CZ1454">
        <f>AE1454</f>
        <v>0</v>
      </c>
      <c r="DA1454">
        <f>AI1454</f>
        <v>1</v>
      </c>
      <c r="DB1454">
        <f>ROUND(ROUND(AT1454*CZ1454,2),2)</f>
        <v>0</v>
      </c>
      <c r="DC1454">
        <f>ROUND(ROUND(AT1454*AG1454,2),2)</f>
        <v>0</v>
      </c>
    </row>
    <row r="1455" spans="1:107" x14ac:dyDescent="0.2">
      <c r="A1455">
        <f>ROW(Source!A908)</f>
        <v>908</v>
      </c>
      <c r="B1455">
        <v>53551707</v>
      </c>
      <c r="C1455">
        <v>53554523</v>
      </c>
      <c r="D1455">
        <v>18406804</v>
      </c>
      <c r="E1455">
        <v>1</v>
      </c>
      <c r="F1455">
        <v>1</v>
      </c>
      <c r="G1455">
        <v>1</v>
      </c>
      <c r="H1455">
        <v>1</v>
      </c>
      <c r="I1455" t="s">
        <v>1560</v>
      </c>
      <c r="J1455" t="s">
        <v>3</v>
      </c>
      <c r="K1455" t="s">
        <v>1561</v>
      </c>
      <c r="L1455">
        <v>1369</v>
      </c>
      <c r="N1455">
        <v>1013</v>
      </c>
      <c r="O1455" t="s">
        <v>1486</v>
      </c>
      <c r="P1455" t="s">
        <v>1486</v>
      </c>
      <c r="Q1455">
        <v>1</v>
      </c>
      <c r="W1455">
        <v>0</v>
      </c>
      <c r="X1455">
        <v>254330056</v>
      </c>
      <c r="Y1455">
        <v>6.7159999999999993</v>
      </c>
      <c r="AA1455">
        <v>0</v>
      </c>
      <c r="AB1455">
        <v>0</v>
      </c>
      <c r="AC1455">
        <v>0</v>
      </c>
      <c r="AD1455">
        <v>274.87</v>
      </c>
      <c r="AE1455">
        <v>0</v>
      </c>
      <c r="AF1455">
        <v>0</v>
      </c>
      <c r="AG1455">
        <v>0</v>
      </c>
      <c r="AH1455">
        <v>274.87</v>
      </c>
      <c r="AI1455">
        <v>1</v>
      </c>
      <c r="AJ1455">
        <v>1</v>
      </c>
      <c r="AK1455">
        <v>1</v>
      </c>
      <c r="AL1455">
        <v>1</v>
      </c>
      <c r="AN1455">
        <v>0</v>
      </c>
      <c r="AO1455">
        <v>1</v>
      </c>
      <c r="AP1455">
        <v>1</v>
      </c>
      <c r="AQ1455">
        <v>0</v>
      </c>
      <c r="AR1455">
        <v>0</v>
      </c>
      <c r="AS1455" t="s">
        <v>3</v>
      </c>
      <c r="AT1455">
        <v>5.84</v>
      </c>
      <c r="AU1455" t="s">
        <v>16</v>
      </c>
      <c r="AV1455">
        <v>1</v>
      </c>
      <c r="AW1455">
        <v>2</v>
      </c>
      <c r="AX1455">
        <v>53554526</v>
      </c>
      <c r="AY1455">
        <v>2</v>
      </c>
      <c r="AZ1455">
        <v>137216</v>
      </c>
      <c r="BA1455">
        <v>1326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Y1455*Source!I908</f>
        <v>8.3278399999999984</v>
      </c>
      <c r="CY1455">
        <f>AD1455</f>
        <v>274.87</v>
      </c>
      <c r="CZ1455">
        <f>AH1455</f>
        <v>274.87</v>
      </c>
      <c r="DA1455">
        <f>AL1455</f>
        <v>1</v>
      </c>
      <c r="DB1455">
        <f>ROUND((ROUND(AT1455*CZ1455,2)*ROUND(1.15,7)),2)</f>
        <v>1846.03</v>
      </c>
      <c r="DC1455">
        <f>ROUND((ROUND(AT1455*AG1455,2)*ROUND(1.15,7)),2)</f>
        <v>0</v>
      </c>
    </row>
    <row r="1456" spans="1:107" x14ac:dyDescent="0.2">
      <c r="A1456">
        <f>ROW(Source!A908)</f>
        <v>908</v>
      </c>
      <c r="B1456">
        <v>53551707</v>
      </c>
      <c r="C1456">
        <v>53554523</v>
      </c>
      <c r="D1456">
        <v>38239405</v>
      </c>
      <c r="E1456">
        <v>1</v>
      </c>
      <c r="F1456">
        <v>1</v>
      </c>
      <c r="G1456">
        <v>1</v>
      </c>
      <c r="H1456">
        <v>3</v>
      </c>
      <c r="I1456" t="s">
        <v>24</v>
      </c>
      <c r="J1456" t="s">
        <v>194</v>
      </c>
      <c r="K1456" t="s">
        <v>25</v>
      </c>
      <c r="L1456">
        <v>1348</v>
      </c>
      <c r="N1456">
        <v>1009</v>
      </c>
      <c r="O1456" t="s">
        <v>26</v>
      </c>
      <c r="P1456" t="s">
        <v>26</v>
      </c>
      <c r="Q1456">
        <v>1000</v>
      </c>
      <c r="W1456">
        <v>0</v>
      </c>
      <c r="X1456">
        <v>1642680958</v>
      </c>
      <c r="Y1456">
        <v>0.01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6.14</v>
      </c>
      <c r="AJ1456">
        <v>1</v>
      </c>
      <c r="AK1456">
        <v>1</v>
      </c>
      <c r="AL1456">
        <v>1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 t="s">
        <v>3</v>
      </c>
      <c r="AT1456">
        <v>0.01</v>
      </c>
      <c r="AU1456" t="s">
        <v>3</v>
      </c>
      <c r="AV1456">
        <v>0</v>
      </c>
      <c r="AW1456">
        <v>1</v>
      </c>
      <c r="AX1456">
        <v>-1</v>
      </c>
      <c r="AY1456">
        <v>0</v>
      </c>
      <c r="AZ1456">
        <v>0</v>
      </c>
      <c r="BA1456" t="s">
        <v>3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Y1456*Source!I908</f>
        <v>1.24E-2</v>
      </c>
      <c r="CY1456">
        <f>AA1456</f>
        <v>0</v>
      </c>
      <c r="CZ1456">
        <f>AE1456</f>
        <v>0</v>
      </c>
      <c r="DA1456">
        <f>AI1456</f>
        <v>6.14</v>
      </c>
      <c r="DB1456">
        <f>ROUND(ROUND(AT1456*CZ1456,2),2)</f>
        <v>0</v>
      </c>
      <c r="DC1456">
        <f>ROUND(ROUND(AT1456*AG1456,2),2)</f>
        <v>0</v>
      </c>
    </row>
    <row r="1457" spans="1:107" x14ac:dyDescent="0.2">
      <c r="A1457">
        <f>ROW(Source!A911)</f>
        <v>911</v>
      </c>
      <c r="B1457">
        <v>53551706</v>
      </c>
      <c r="C1457">
        <v>53554528</v>
      </c>
      <c r="D1457">
        <v>29364679</v>
      </c>
      <c r="E1457">
        <v>1</v>
      </c>
      <c r="F1457">
        <v>1</v>
      </c>
      <c r="G1457">
        <v>1</v>
      </c>
      <c r="H1457">
        <v>1</v>
      </c>
      <c r="I1457" t="s">
        <v>1922</v>
      </c>
      <c r="J1457" t="s">
        <v>3</v>
      </c>
      <c r="K1457" t="s">
        <v>1923</v>
      </c>
      <c r="L1457">
        <v>1369</v>
      </c>
      <c r="N1457">
        <v>1013</v>
      </c>
      <c r="O1457" t="s">
        <v>1486</v>
      </c>
      <c r="P1457" t="s">
        <v>1486</v>
      </c>
      <c r="Q1457">
        <v>1</v>
      </c>
      <c r="W1457">
        <v>0</v>
      </c>
      <c r="X1457">
        <v>931378261</v>
      </c>
      <c r="Y1457">
        <v>157.43999999999997</v>
      </c>
      <c r="AA1457">
        <v>0</v>
      </c>
      <c r="AB1457">
        <v>0</v>
      </c>
      <c r="AC1457">
        <v>0</v>
      </c>
      <c r="AD1457">
        <v>349.58</v>
      </c>
      <c r="AE1457">
        <v>0</v>
      </c>
      <c r="AF1457">
        <v>0</v>
      </c>
      <c r="AG1457">
        <v>0</v>
      </c>
      <c r="AH1457">
        <v>349.58</v>
      </c>
      <c r="AI1457">
        <v>1</v>
      </c>
      <c r="AJ1457">
        <v>1</v>
      </c>
      <c r="AK1457">
        <v>1</v>
      </c>
      <c r="AL1457">
        <v>1</v>
      </c>
      <c r="AN1457">
        <v>0</v>
      </c>
      <c r="AO1457">
        <v>1</v>
      </c>
      <c r="AP1457">
        <v>1</v>
      </c>
      <c r="AQ1457">
        <v>0</v>
      </c>
      <c r="AR1457">
        <v>0</v>
      </c>
      <c r="AS1457" t="s">
        <v>3</v>
      </c>
      <c r="AT1457">
        <v>131.19999999999999</v>
      </c>
      <c r="AU1457" t="s">
        <v>916</v>
      </c>
      <c r="AV1457">
        <v>1</v>
      </c>
      <c r="AW1457">
        <v>2</v>
      </c>
      <c r="AX1457">
        <v>53554536</v>
      </c>
      <c r="AY1457">
        <v>2</v>
      </c>
      <c r="AZ1457">
        <v>137216</v>
      </c>
      <c r="BA1457">
        <v>1327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Y1457*Source!I911</f>
        <v>297.56159999999994</v>
      </c>
      <c r="CY1457">
        <f>AD1457</f>
        <v>349.58</v>
      </c>
      <c r="CZ1457">
        <f>AH1457</f>
        <v>349.58</v>
      </c>
      <c r="DA1457">
        <f>AL1457</f>
        <v>1</v>
      </c>
      <c r="DB1457">
        <f>ROUND((ROUND(AT1457*CZ1457,2)*ROUND(1.2,7)),2)</f>
        <v>55037.88</v>
      </c>
      <c r="DC1457">
        <f>ROUND((ROUND(AT1457*AG1457,2)*ROUND(1.2,7)),2)</f>
        <v>0</v>
      </c>
    </row>
    <row r="1458" spans="1:107" x14ac:dyDescent="0.2">
      <c r="A1458">
        <f>ROW(Source!A911)</f>
        <v>911</v>
      </c>
      <c r="B1458">
        <v>53551706</v>
      </c>
      <c r="C1458">
        <v>53554528</v>
      </c>
      <c r="D1458">
        <v>121548</v>
      </c>
      <c r="E1458">
        <v>1</v>
      </c>
      <c r="F1458">
        <v>1</v>
      </c>
      <c r="G1458">
        <v>1</v>
      </c>
      <c r="H1458">
        <v>1</v>
      </c>
      <c r="I1458" t="s">
        <v>31</v>
      </c>
      <c r="J1458" t="s">
        <v>3</v>
      </c>
      <c r="K1458" t="s">
        <v>1489</v>
      </c>
      <c r="L1458">
        <v>608254</v>
      </c>
      <c r="N1458">
        <v>1013</v>
      </c>
      <c r="O1458" t="s">
        <v>1490</v>
      </c>
      <c r="P1458" t="s">
        <v>1490</v>
      </c>
      <c r="Q1458">
        <v>1</v>
      </c>
      <c r="W1458">
        <v>0</v>
      </c>
      <c r="X1458">
        <v>-185737400</v>
      </c>
      <c r="Y1458">
        <v>1.1879999999999999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1</v>
      </c>
      <c r="AJ1458">
        <v>1</v>
      </c>
      <c r="AK1458">
        <v>1</v>
      </c>
      <c r="AL1458">
        <v>1</v>
      </c>
      <c r="AN1458">
        <v>0</v>
      </c>
      <c r="AO1458">
        <v>1</v>
      </c>
      <c r="AP1458">
        <v>1</v>
      </c>
      <c r="AQ1458">
        <v>0</v>
      </c>
      <c r="AR1458">
        <v>0</v>
      </c>
      <c r="AS1458" t="s">
        <v>3</v>
      </c>
      <c r="AT1458">
        <v>0.99</v>
      </c>
      <c r="AU1458" t="s">
        <v>916</v>
      </c>
      <c r="AV1458">
        <v>2</v>
      </c>
      <c r="AW1458">
        <v>2</v>
      </c>
      <c r="AX1458">
        <v>53554537</v>
      </c>
      <c r="AY1458">
        <v>1</v>
      </c>
      <c r="AZ1458">
        <v>6144</v>
      </c>
      <c r="BA1458">
        <v>1328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Y1458*Source!I911</f>
        <v>2.24532</v>
      </c>
      <c r="CY1458">
        <f>AD1458</f>
        <v>0</v>
      </c>
      <c r="CZ1458">
        <f>AH1458</f>
        <v>0</v>
      </c>
      <c r="DA1458">
        <f>AL1458</f>
        <v>1</v>
      </c>
      <c r="DB1458">
        <f>ROUND((ROUND(AT1458*CZ1458,2)*ROUND(1.2,7)),2)</f>
        <v>0</v>
      </c>
      <c r="DC1458">
        <f>ROUND((ROUND(AT1458*AG1458,2)*ROUND(1.2,7)),2)</f>
        <v>0</v>
      </c>
    </row>
    <row r="1459" spans="1:107" x14ac:dyDescent="0.2">
      <c r="A1459">
        <f>ROW(Source!A911)</f>
        <v>911</v>
      </c>
      <c r="B1459">
        <v>53551706</v>
      </c>
      <c r="C1459">
        <v>53554528</v>
      </c>
      <c r="D1459">
        <v>29172362</v>
      </c>
      <c r="E1459">
        <v>1</v>
      </c>
      <c r="F1459">
        <v>1</v>
      </c>
      <c r="G1459">
        <v>1</v>
      </c>
      <c r="H1459">
        <v>2</v>
      </c>
      <c r="I1459" t="s">
        <v>1924</v>
      </c>
      <c r="J1459" t="s">
        <v>1925</v>
      </c>
      <c r="K1459" t="s">
        <v>1926</v>
      </c>
      <c r="L1459">
        <v>1368</v>
      </c>
      <c r="N1459">
        <v>1011</v>
      </c>
      <c r="O1459" t="s">
        <v>1494</v>
      </c>
      <c r="P1459" t="s">
        <v>1494</v>
      </c>
      <c r="Q1459">
        <v>1</v>
      </c>
      <c r="W1459">
        <v>0</v>
      </c>
      <c r="X1459">
        <v>783836208</v>
      </c>
      <c r="Y1459">
        <v>1.1879999999999999</v>
      </c>
      <c r="AA1459">
        <v>0</v>
      </c>
      <c r="AB1459">
        <v>134.65</v>
      </c>
      <c r="AC1459">
        <v>13.5</v>
      </c>
      <c r="AD1459">
        <v>0</v>
      </c>
      <c r="AE1459">
        <v>0</v>
      </c>
      <c r="AF1459">
        <v>134.65</v>
      </c>
      <c r="AG1459">
        <v>13.5</v>
      </c>
      <c r="AH1459">
        <v>0</v>
      </c>
      <c r="AI1459">
        <v>1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1</v>
      </c>
      <c r="AQ1459">
        <v>0</v>
      </c>
      <c r="AR1459">
        <v>0</v>
      </c>
      <c r="AS1459" t="s">
        <v>3</v>
      </c>
      <c r="AT1459">
        <v>0.99</v>
      </c>
      <c r="AU1459" t="s">
        <v>916</v>
      </c>
      <c r="AV1459">
        <v>0</v>
      </c>
      <c r="AW1459">
        <v>2</v>
      </c>
      <c r="AX1459">
        <v>53554538</v>
      </c>
      <c r="AY1459">
        <v>1</v>
      </c>
      <c r="AZ1459">
        <v>6144</v>
      </c>
      <c r="BA1459">
        <v>1329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Y1459*Source!I911</f>
        <v>2.24532</v>
      </c>
      <c r="CY1459">
        <f>AB1459</f>
        <v>134.65</v>
      </c>
      <c r="CZ1459">
        <f>AF1459</f>
        <v>134.65</v>
      </c>
      <c r="DA1459">
        <f>AJ1459</f>
        <v>1</v>
      </c>
      <c r="DB1459">
        <f>ROUND((ROUND(AT1459*CZ1459,2)*ROUND(1.2,7)),2)</f>
        <v>159.96</v>
      </c>
      <c r="DC1459">
        <f>ROUND((ROUND(AT1459*AG1459,2)*ROUND(1.2,7)),2)</f>
        <v>16.04</v>
      </c>
    </row>
    <row r="1460" spans="1:107" x14ac:dyDescent="0.2">
      <c r="A1460">
        <f>ROW(Source!A911)</f>
        <v>911</v>
      </c>
      <c r="B1460">
        <v>53551706</v>
      </c>
      <c r="C1460">
        <v>53554528</v>
      </c>
      <c r="D1460">
        <v>29174913</v>
      </c>
      <c r="E1460">
        <v>1</v>
      </c>
      <c r="F1460">
        <v>1</v>
      </c>
      <c r="G1460">
        <v>1</v>
      </c>
      <c r="H1460">
        <v>2</v>
      </c>
      <c r="I1460" t="s">
        <v>1513</v>
      </c>
      <c r="J1460" t="s">
        <v>1514</v>
      </c>
      <c r="K1460" t="s">
        <v>1515</v>
      </c>
      <c r="L1460">
        <v>1368</v>
      </c>
      <c r="N1460">
        <v>1011</v>
      </c>
      <c r="O1460" t="s">
        <v>1494</v>
      </c>
      <c r="P1460" t="s">
        <v>1494</v>
      </c>
      <c r="Q1460">
        <v>1</v>
      </c>
      <c r="W1460">
        <v>0</v>
      </c>
      <c r="X1460">
        <v>1230759911</v>
      </c>
      <c r="Y1460">
        <v>1.1879999999999999</v>
      </c>
      <c r="AA1460">
        <v>0</v>
      </c>
      <c r="AB1460">
        <v>87.17</v>
      </c>
      <c r="AC1460">
        <v>11.6</v>
      </c>
      <c r="AD1460">
        <v>0</v>
      </c>
      <c r="AE1460">
        <v>0</v>
      </c>
      <c r="AF1460">
        <v>87.17</v>
      </c>
      <c r="AG1460">
        <v>11.6</v>
      </c>
      <c r="AH1460">
        <v>0</v>
      </c>
      <c r="AI1460">
        <v>1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1</v>
      </c>
      <c r="AQ1460">
        <v>0</v>
      </c>
      <c r="AR1460">
        <v>0</v>
      </c>
      <c r="AS1460" t="s">
        <v>3</v>
      </c>
      <c r="AT1460">
        <v>0.99</v>
      </c>
      <c r="AU1460" t="s">
        <v>916</v>
      </c>
      <c r="AV1460">
        <v>0</v>
      </c>
      <c r="AW1460">
        <v>2</v>
      </c>
      <c r="AX1460">
        <v>53554539</v>
      </c>
      <c r="AY1460">
        <v>1</v>
      </c>
      <c r="AZ1460">
        <v>6144</v>
      </c>
      <c r="BA1460">
        <v>1330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Y1460*Source!I911</f>
        <v>2.24532</v>
      </c>
      <c r="CY1460">
        <f>AB1460</f>
        <v>87.17</v>
      </c>
      <c r="CZ1460">
        <f>AF1460</f>
        <v>87.17</v>
      </c>
      <c r="DA1460">
        <f>AJ1460</f>
        <v>1</v>
      </c>
      <c r="DB1460">
        <f>ROUND((ROUND(AT1460*CZ1460,2)*ROUND(1.2,7)),2)</f>
        <v>103.56</v>
      </c>
      <c r="DC1460">
        <f>ROUND((ROUND(AT1460*AG1460,2)*ROUND(1.2,7)),2)</f>
        <v>13.78</v>
      </c>
    </row>
    <row r="1461" spans="1:107" x14ac:dyDescent="0.2">
      <c r="A1461">
        <f>ROW(Source!A911)</f>
        <v>911</v>
      </c>
      <c r="B1461">
        <v>53551706</v>
      </c>
      <c r="C1461">
        <v>53554528</v>
      </c>
      <c r="D1461">
        <v>29110793</v>
      </c>
      <c r="E1461">
        <v>1</v>
      </c>
      <c r="F1461">
        <v>1</v>
      </c>
      <c r="G1461">
        <v>1</v>
      </c>
      <c r="H1461">
        <v>3</v>
      </c>
      <c r="I1461" t="s">
        <v>1927</v>
      </c>
      <c r="J1461" t="s">
        <v>1928</v>
      </c>
      <c r="K1461" t="s">
        <v>1929</v>
      </c>
      <c r="L1461">
        <v>1308</v>
      </c>
      <c r="N1461">
        <v>1003</v>
      </c>
      <c r="O1461" t="s">
        <v>1150</v>
      </c>
      <c r="P1461" t="s">
        <v>1150</v>
      </c>
      <c r="Q1461">
        <v>100</v>
      </c>
      <c r="W1461">
        <v>0</v>
      </c>
      <c r="X1461">
        <v>611857035</v>
      </c>
      <c r="Y1461">
        <v>0.1</v>
      </c>
      <c r="AA1461">
        <v>120.36</v>
      </c>
      <c r="AB1461">
        <v>0</v>
      </c>
      <c r="AC1461">
        <v>0</v>
      </c>
      <c r="AD1461">
        <v>0</v>
      </c>
      <c r="AE1461">
        <v>120.36</v>
      </c>
      <c r="AF1461">
        <v>0</v>
      </c>
      <c r="AG1461">
        <v>0</v>
      </c>
      <c r="AH1461">
        <v>0</v>
      </c>
      <c r="AI1461">
        <v>1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0.1</v>
      </c>
      <c r="AU1461" t="s">
        <v>3</v>
      </c>
      <c r="AV1461">
        <v>0</v>
      </c>
      <c r="AW1461">
        <v>2</v>
      </c>
      <c r="AX1461">
        <v>53554540</v>
      </c>
      <c r="AY1461">
        <v>1</v>
      </c>
      <c r="AZ1461">
        <v>0</v>
      </c>
      <c r="BA1461">
        <v>1331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Y1461*Source!I911</f>
        <v>0.189</v>
      </c>
      <c r="CY1461">
        <f>AA1461</f>
        <v>120.36</v>
      </c>
      <c r="CZ1461">
        <f>AE1461</f>
        <v>120.36</v>
      </c>
      <c r="DA1461">
        <f>AI1461</f>
        <v>1</v>
      </c>
      <c r="DB1461">
        <f>ROUND(ROUND(AT1461*CZ1461,2),2)</f>
        <v>12.04</v>
      </c>
      <c r="DC1461">
        <f>ROUND(ROUND(AT1461*AG1461,2),2)</f>
        <v>0</v>
      </c>
    </row>
    <row r="1462" spans="1:107" x14ac:dyDescent="0.2">
      <c r="A1462">
        <f>ROW(Source!A911)</f>
        <v>911</v>
      </c>
      <c r="B1462">
        <v>53551706</v>
      </c>
      <c r="C1462">
        <v>53554528</v>
      </c>
      <c r="D1462">
        <v>29110838</v>
      </c>
      <c r="E1462">
        <v>1</v>
      </c>
      <c r="F1462">
        <v>1</v>
      </c>
      <c r="G1462">
        <v>1</v>
      </c>
      <c r="H1462">
        <v>3</v>
      </c>
      <c r="I1462" t="s">
        <v>1930</v>
      </c>
      <c r="J1462" t="s">
        <v>1931</v>
      </c>
      <c r="K1462" t="s">
        <v>1932</v>
      </c>
      <c r="L1462">
        <v>1346</v>
      </c>
      <c r="N1462">
        <v>1009</v>
      </c>
      <c r="O1462" t="s">
        <v>143</v>
      </c>
      <c r="P1462" t="s">
        <v>143</v>
      </c>
      <c r="Q1462">
        <v>1</v>
      </c>
      <c r="W1462">
        <v>0</v>
      </c>
      <c r="X1462">
        <v>-1294780295</v>
      </c>
      <c r="Y1462">
        <v>0.42</v>
      </c>
      <c r="AA1462">
        <v>30.5</v>
      </c>
      <c r="AB1462">
        <v>0</v>
      </c>
      <c r="AC1462">
        <v>0</v>
      </c>
      <c r="AD1462">
        <v>0</v>
      </c>
      <c r="AE1462">
        <v>30.5</v>
      </c>
      <c r="AF1462">
        <v>0</v>
      </c>
      <c r="AG1462">
        <v>0</v>
      </c>
      <c r="AH1462">
        <v>0</v>
      </c>
      <c r="AI1462">
        <v>1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0.42</v>
      </c>
      <c r="AU1462" t="s">
        <v>3</v>
      </c>
      <c r="AV1462">
        <v>0</v>
      </c>
      <c r="AW1462">
        <v>2</v>
      </c>
      <c r="AX1462">
        <v>53554541</v>
      </c>
      <c r="AY1462">
        <v>1</v>
      </c>
      <c r="AZ1462">
        <v>0</v>
      </c>
      <c r="BA1462">
        <v>1332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Y1462*Source!I911</f>
        <v>0.79379999999999995</v>
      </c>
      <c r="CY1462">
        <f>AA1462</f>
        <v>30.5</v>
      </c>
      <c r="CZ1462">
        <f>AE1462</f>
        <v>30.5</v>
      </c>
      <c r="DA1462">
        <f>AI1462</f>
        <v>1</v>
      </c>
      <c r="DB1462">
        <f>ROUND(ROUND(AT1462*CZ1462,2),2)</f>
        <v>12.81</v>
      </c>
      <c r="DC1462">
        <f>ROUND(ROUND(AT1462*AG1462,2),2)</f>
        <v>0</v>
      </c>
    </row>
    <row r="1463" spans="1:107" x14ac:dyDescent="0.2">
      <c r="A1463">
        <f>ROW(Source!A911)</f>
        <v>911</v>
      </c>
      <c r="B1463">
        <v>53551706</v>
      </c>
      <c r="C1463">
        <v>53554528</v>
      </c>
      <c r="D1463">
        <v>29171808</v>
      </c>
      <c r="E1463">
        <v>1</v>
      </c>
      <c r="F1463">
        <v>1</v>
      </c>
      <c r="G1463">
        <v>1</v>
      </c>
      <c r="H1463">
        <v>3</v>
      </c>
      <c r="I1463" t="s">
        <v>1933</v>
      </c>
      <c r="J1463" t="s">
        <v>1934</v>
      </c>
      <c r="K1463" t="s">
        <v>1935</v>
      </c>
      <c r="L1463">
        <v>1374</v>
      </c>
      <c r="N1463">
        <v>1013</v>
      </c>
      <c r="O1463" t="s">
        <v>1936</v>
      </c>
      <c r="P1463" t="s">
        <v>1936</v>
      </c>
      <c r="Q1463">
        <v>1</v>
      </c>
      <c r="W1463">
        <v>0</v>
      </c>
      <c r="X1463">
        <v>-915781824</v>
      </c>
      <c r="Y1463">
        <v>26.03</v>
      </c>
      <c r="AA1463">
        <v>1</v>
      </c>
      <c r="AB1463">
        <v>0</v>
      </c>
      <c r="AC1463">
        <v>0</v>
      </c>
      <c r="AD1463">
        <v>0</v>
      </c>
      <c r="AE1463">
        <v>1</v>
      </c>
      <c r="AF1463">
        <v>0</v>
      </c>
      <c r="AG1463">
        <v>0</v>
      </c>
      <c r="AH1463">
        <v>0</v>
      </c>
      <c r="AI1463">
        <v>1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26.03</v>
      </c>
      <c r="AU1463" t="s">
        <v>3</v>
      </c>
      <c r="AV1463">
        <v>0</v>
      </c>
      <c r="AW1463">
        <v>2</v>
      </c>
      <c r="AX1463">
        <v>53554542</v>
      </c>
      <c r="AY1463">
        <v>1</v>
      </c>
      <c r="AZ1463">
        <v>0</v>
      </c>
      <c r="BA1463">
        <v>1333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Y1463*Source!I911</f>
        <v>49.1967</v>
      </c>
      <c r="CY1463">
        <f>AA1463</f>
        <v>1</v>
      </c>
      <c r="CZ1463">
        <f>AE1463</f>
        <v>1</v>
      </c>
      <c r="DA1463">
        <f>AI1463</f>
        <v>1</v>
      </c>
      <c r="DB1463">
        <f>ROUND(ROUND(AT1463*CZ1463,2),2)</f>
        <v>26.03</v>
      </c>
      <c r="DC1463">
        <f>ROUND(ROUND(AT1463*AG1463,2),2)</f>
        <v>0</v>
      </c>
    </row>
    <row r="1464" spans="1:107" x14ac:dyDescent="0.2">
      <c r="A1464">
        <f>ROW(Source!A912)</f>
        <v>912</v>
      </c>
      <c r="B1464">
        <v>53551707</v>
      </c>
      <c r="C1464">
        <v>53554528</v>
      </c>
      <c r="D1464">
        <v>29364679</v>
      </c>
      <c r="E1464">
        <v>1</v>
      </c>
      <c r="F1464">
        <v>1</v>
      </c>
      <c r="G1464">
        <v>1</v>
      </c>
      <c r="H1464">
        <v>1</v>
      </c>
      <c r="I1464" t="s">
        <v>1922</v>
      </c>
      <c r="J1464" t="s">
        <v>3</v>
      </c>
      <c r="K1464" t="s">
        <v>1923</v>
      </c>
      <c r="L1464">
        <v>1369</v>
      </c>
      <c r="N1464">
        <v>1013</v>
      </c>
      <c r="O1464" t="s">
        <v>1486</v>
      </c>
      <c r="P1464" t="s">
        <v>1486</v>
      </c>
      <c r="Q1464">
        <v>1</v>
      </c>
      <c r="W1464">
        <v>0</v>
      </c>
      <c r="X1464">
        <v>931378261</v>
      </c>
      <c r="Y1464">
        <v>157.43999999999997</v>
      </c>
      <c r="AA1464">
        <v>0</v>
      </c>
      <c r="AB1464">
        <v>0</v>
      </c>
      <c r="AC1464">
        <v>0</v>
      </c>
      <c r="AD1464">
        <v>349.58</v>
      </c>
      <c r="AE1464">
        <v>0</v>
      </c>
      <c r="AF1464">
        <v>0</v>
      </c>
      <c r="AG1464">
        <v>0</v>
      </c>
      <c r="AH1464">
        <v>349.58</v>
      </c>
      <c r="AI1464">
        <v>1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1</v>
      </c>
      <c r="AQ1464">
        <v>0</v>
      </c>
      <c r="AR1464">
        <v>0</v>
      </c>
      <c r="AS1464" t="s">
        <v>3</v>
      </c>
      <c r="AT1464">
        <v>131.19999999999999</v>
      </c>
      <c r="AU1464" t="s">
        <v>916</v>
      </c>
      <c r="AV1464">
        <v>1</v>
      </c>
      <c r="AW1464">
        <v>2</v>
      </c>
      <c r="AX1464">
        <v>53554536</v>
      </c>
      <c r="AY1464">
        <v>2</v>
      </c>
      <c r="AZ1464">
        <v>137216</v>
      </c>
      <c r="BA1464">
        <v>1334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Y1464*Source!I912</f>
        <v>297.56159999999994</v>
      </c>
      <c r="CY1464">
        <f>AD1464</f>
        <v>349.58</v>
      </c>
      <c r="CZ1464">
        <f>AH1464</f>
        <v>349.58</v>
      </c>
      <c r="DA1464">
        <f>AL1464</f>
        <v>1</v>
      </c>
      <c r="DB1464">
        <f>ROUND((ROUND(AT1464*CZ1464,2)*ROUND(1.2,7)),2)</f>
        <v>55037.88</v>
      </c>
      <c r="DC1464">
        <f>ROUND((ROUND(AT1464*AG1464,2)*ROUND(1.2,7)),2)</f>
        <v>0</v>
      </c>
    </row>
    <row r="1465" spans="1:107" x14ac:dyDescent="0.2">
      <c r="A1465">
        <f>ROW(Source!A912)</f>
        <v>912</v>
      </c>
      <c r="B1465">
        <v>53551707</v>
      </c>
      <c r="C1465">
        <v>53554528</v>
      </c>
      <c r="D1465">
        <v>121548</v>
      </c>
      <c r="E1465">
        <v>1</v>
      </c>
      <c r="F1465">
        <v>1</v>
      </c>
      <c r="G1465">
        <v>1</v>
      </c>
      <c r="H1465">
        <v>1</v>
      </c>
      <c r="I1465" t="s">
        <v>31</v>
      </c>
      <c r="J1465" t="s">
        <v>3</v>
      </c>
      <c r="K1465" t="s">
        <v>1489</v>
      </c>
      <c r="L1465">
        <v>608254</v>
      </c>
      <c r="N1465">
        <v>1013</v>
      </c>
      <c r="O1465" t="s">
        <v>1490</v>
      </c>
      <c r="P1465" t="s">
        <v>1490</v>
      </c>
      <c r="Q1465">
        <v>1</v>
      </c>
      <c r="W1465">
        <v>0</v>
      </c>
      <c r="X1465">
        <v>-185737400</v>
      </c>
      <c r="Y1465">
        <v>1.1879999999999999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</v>
      </c>
      <c r="AJ1465">
        <v>1</v>
      </c>
      <c r="AK1465">
        <v>1</v>
      </c>
      <c r="AL1465">
        <v>1</v>
      </c>
      <c r="AN1465">
        <v>0</v>
      </c>
      <c r="AO1465">
        <v>1</v>
      </c>
      <c r="AP1465">
        <v>1</v>
      </c>
      <c r="AQ1465">
        <v>0</v>
      </c>
      <c r="AR1465">
        <v>0</v>
      </c>
      <c r="AS1465" t="s">
        <v>3</v>
      </c>
      <c r="AT1465">
        <v>0.99</v>
      </c>
      <c r="AU1465" t="s">
        <v>916</v>
      </c>
      <c r="AV1465">
        <v>2</v>
      </c>
      <c r="AW1465">
        <v>2</v>
      </c>
      <c r="AX1465">
        <v>53554537</v>
      </c>
      <c r="AY1465">
        <v>1</v>
      </c>
      <c r="AZ1465">
        <v>6144</v>
      </c>
      <c r="BA1465">
        <v>1335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Y1465*Source!I912</f>
        <v>2.24532</v>
      </c>
      <c r="CY1465">
        <f>AD1465</f>
        <v>0</v>
      </c>
      <c r="CZ1465">
        <f>AH1465</f>
        <v>0</v>
      </c>
      <c r="DA1465">
        <f>AL1465</f>
        <v>1</v>
      </c>
      <c r="DB1465">
        <f>ROUND((ROUND(AT1465*CZ1465,2)*ROUND(1.2,7)),2)</f>
        <v>0</v>
      </c>
      <c r="DC1465">
        <f>ROUND((ROUND(AT1465*AG1465,2)*ROUND(1.2,7)),2)</f>
        <v>0</v>
      </c>
    </row>
    <row r="1466" spans="1:107" x14ac:dyDescent="0.2">
      <c r="A1466">
        <f>ROW(Source!A912)</f>
        <v>912</v>
      </c>
      <c r="B1466">
        <v>53551707</v>
      </c>
      <c r="C1466">
        <v>53554528</v>
      </c>
      <c r="D1466">
        <v>29172362</v>
      </c>
      <c r="E1466">
        <v>1</v>
      </c>
      <c r="F1466">
        <v>1</v>
      </c>
      <c r="G1466">
        <v>1</v>
      </c>
      <c r="H1466">
        <v>2</v>
      </c>
      <c r="I1466" t="s">
        <v>1924</v>
      </c>
      <c r="J1466" t="s">
        <v>1925</v>
      </c>
      <c r="K1466" t="s">
        <v>1926</v>
      </c>
      <c r="L1466">
        <v>1368</v>
      </c>
      <c r="N1466">
        <v>1011</v>
      </c>
      <c r="O1466" t="s">
        <v>1494</v>
      </c>
      <c r="P1466" t="s">
        <v>1494</v>
      </c>
      <c r="Q1466">
        <v>1</v>
      </c>
      <c r="W1466">
        <v>0</v>
      </c>
      <c r="X1466">
        <v>783836208</v>
      </c>
      <c r="Y1466">
        <v>1.1879999999999999</v>
      </c>
      <c r="AA1466">
        <v>0</v>
      </c>
      <c r="AB1466">
        <v>134.65</v>
      </c>
      <c r="AC1466">
        <v>13.5</v>
      </c>
      <c r="AD1466">
        <v>0</v>
      </c>
      <c r="AE1466">
        <v>0</v>
      </c>
      <c r="AF1466">
        <v>134.65</v>
      </c>
      <c r="AG1466">
        <v>13.5</v>
      </c>
      <c r="AH1466">
        <v>0</v>
      </c>
      <c r="AI1466">
        <v>1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1</v>
      </c>
      <c r="AQ1466">
        <v>0</v>
      </c>
      <c r="AR1466">
        <v>0</v>
      </c>
      <c r="AS1466" t="s">
        <v>3</v>
      </c>
      <c r="AT1466">
        <v>0.99</v>
      </c>
      <c r="AU1466" t="s">
        <v>916</v>
      </c>
      <c r="AV1466">
        <v>0</v>
      </c>
      <c r="AW1466">
        <v>2</v>
      </c>
      <c r="AX1466">
        <v>53554538</v>
      </c>
      <c r="AY1466">
        <v>1</v>
      </c>
      <c r="AZ1466">
        <v>6144</v>
      </c>
      <c r="BA1466">
        <v>1336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Y1466*Source!I912</f>
        <v>2.24532</v>
      </c>
      <c r="CY1466">
        <f>AB1466</f>
        <v>134.65</v>
      </c>
      <c r="CZ1466">
        <f>AF1466</f>
        <v>134.65</v>
      </c>
      <c r="DA1466">
        <f>AJ1466</f>
        <v>1</v>
      </c>
      <c r="DB1466">
        <f>ROUND((ROUND(AT1466*CZ1466,2)*ROUND(1.2,7)),2)</f>
        <v>159.96</v>
      </c>
      <c r="DC1466">
        <f>ROUND((ROUND(AT1466*AG1466,2)*ROUND(1.2,7)),2)</f>
        <v>16.04</v>
      </c>
    </row>
    <row r="1467" spans="1:107" x14ac:dyDescent="0.2">
      <c r="A1467">
        <f>ROW(Source!A912)</f>
        <v>912</v>
      </c>
      <c r="B1467">
        <v>53551707</v>
      </c>
      <c r="C1467">
        <v>53554528</v>
      </c>
      <c r="D1467">
        <v>29174913</v>
      </c>
      <c r="E1467">
        <v>1</v>
      </c>
      <c r="F1467">
        <v>1</v>
      </c>
      <c r="G1467">
        <v>1</v>
      </c>
      <c r="H1467">
        <v>2</v>
      </c>
      <c r="I1467" t="s">
        <v>1513</v>
      </c>
      <c r="J1467" t="s">
        <v>1514</v>
      </c>
      <c r="K1467" t="s">
        <v>1515</v>
      </c>
      <c r="L1467">
        <v>1368</v>
      </c>
      <c r="N1467">
        <v>1011</v>
      </c>
      <c r="O1467" t="s">
        <v>1494</v>
      </c>
      <c r="P1467" t="s">
        <v>1494</v>
      </c>
      <c r="Q1467">
        <v>1</v>
      </c>
      <c r="W1467">
        <v>0</v>
      </c>
      <c r="X1467">
        <v>1230759911</v>
      </c>
      <c r="Y1467">
        <v>1.1879999999999999</v>
      </c>
      <c r="AA1467">
        <v>0</v>
      </c>
      <c r="AB1467">
        <v>87.17</v>
      </c>
      <c r="AC1467">
        <v>11.6</v>
      </c>
      <c r="AD1467">
        <v>0</v>
      </c>
      <c r="AE1467">
        <v>0</v>
      </c>
      <c r="AF1467">
        <v>87.17</v>
      </c>
      <c r="AG1467">
        <v>11.6</v>
      </c>
      <c r="AH1467">
        <v>0</v>
      </c>
      <c r="AI1467">
        <v>1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1</v>
      </c>
      <c r="AQ1467">
        <v>0</v>
      </c>
      <c r="AR1467">
        <v>0</v>
      </c>
      <c r="AS1467" t="s">
        <v>3</v>
      </c>
      <c r="AT1467">
        <v>0.99</v>
      </c>
      <c r="AU1467" t="s">
        <v>916</v>
      </c>
      <c r="AV1467">
        <v>0</v>
      </c>
      <c r="AW1467">
        <v>2</v>
      </c>
      <c r="AX1467">
        <v>53554539</v>
      </c>
      <c r="AY1467">
        <v>1</v>
      </c>
      <c r="AZ1467">
        <v>6144</v>
      </c>
      <c r="BA1467">
        <v>1337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Y1467*Source!I912</f>
        <v>2.24532</v>
      </c>
      <c r="CY1467">
        <f>AB1467</f>
        <v>87.17</v>
      </c>
      <c r="CZ1467">
        <f>AF1467</f>
        <v>87.17</v>
      </c>
      <c r="DA1467">
        <f>AJ1467</f>
        <v>1</v>
      </c>
      <c r="DB1467">
        <f>ROUND((ROUND(AT1467*CZ1467,2)*ROUND(1.2,7)),2)</f>
        <v>103.56</v>
      </c>
      <c r="DC1467">
        <f>ROUND((ROUND(AT1467*AG1467,2)*ROUND(1.2,7)),2)</f>
        <v>13.78</v>
      </c>
    </row>
    <row r="1468" spans="1:107" x14ac:dyDescent="0.2">
      <c r="A1468">
        <f>ROW(Source!A912)</f>
        <v>912</v>
      </c>
      <c r="B1468">
        <v>53551707</v>
      </c>
      <c r="C1468">
        <v>53554528</v>
      </c>
      <c r="D1468">
        <v>29110793</v>
      </c>
      <c r="E1468">
        <v>1</v>
      </c>
      <c r="F1468">
        <v>1</v>
      </c>
      <c r="G1468">
        <v>1</v>
      </c>
      <c r="H1468">
        <v>3</v>
      </c>
      <c r="I1468" t="s">
        <v>1927</v>
      </c>
      <c r="J1468" t="s">
        <v>1928</v>
      </c>
      <c r="K1468" t="s">
        <v>1929</v>
      </c>
      <c r="L1468">
        <v>1308</v>
      </c>
      <c r="N1468">
        <v>1003</v>
      </c>
      <c r="O1468" t="s">
        <v>1150</v>
      </c>
      <c r="P1468" t="s">
        <v>1150</v>
      </c>
      <c r="Q1468">
        <v>100</v>
      </c>
      <c r="W1468">
        <v>0</v>
      </c>
      <c r="X1468">
        <v>611857035</v>
      </c>
      <c r="Y1468">
        <v>0.1</v>
      </c>
      <c r="AA1468">
        <v>739.01</v>
      </c>
      <c r="AB1468">
        <v>0</v>
      </c>
      <c r="AC1468">
        <v>0</v>
      </c>
      <c r="AD1468">
        <v>0</v>
      </c>
      <c r="AE1468">
        <v>120.36</v>
      </c>
      <c r="AF1468">
        <v>0</v>
      </c>
      <c r="AG1468">
        <v>0</v>
      </c>
      <c r="AH1468">
        <v>0</v>
      </c>
      <c r="AI1468">
        <v>6.14</v>
      </c>
      <c r="AJ1468">
        <v>1</v>
      </c>
      <c r="AK1468">
        <v>1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0.1</v>
      </c>
      <c r="AU1468" t="s">
        <v>3</v>
      </c>
      <c r="AV1468">
        <v>0</v>
      </c>
      <c r="AW1468">
        <v>2</v>
      </c>
      <c r="AX1468">
        <v>53554540</v>
      </c>
      <c r="AY1468">
        <v>1</v>
      </c>
      <c r="AZ1468">
        <v>0</v>
      </c>
      <c r="BA1468">
        <v>1338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Y1468*Source!I912</f>
        <v>0.189</v>
      </c>
      <c r="CY1468">
        <f>AA1468</f>
        <v>739.01</v>
      </c>
      <c r="CZ1468">
        <f>AE1468</f>
        <v>120.36</v>
      </c>
      <c r="DA1468">
        <f>AI1468</f>
        <v>6.14</v>
      </c>
      <c r="DB1468">
        <f>ROUND(ROUND(AT1468*CZ1468,2),2)</f>
        <v>12.04</v>
      </c>
      <c r="DC1468">
        <f>ROUND(ROUND(AT1468*AG1468,2),2)</f>
        <v>0</v>
      </c>
    </row>
    <row r="1469" spans="1:107" x14ac:dyDescent="0.2">
      <c r="A1469">
        <f>ROW(Source!A912)</f>
        <v>912</v>
      </c>
      <c r="B1469">
        <v>53551707</v>
      </c>
      <c r="C1469">
        <v>53554528</v>
      </c>
      <c r="D1469">
        <v>29110838</v>
      </c>
      <c r="E1469">
        <v>1</v>
      </c>
      <c r="F1469">
        <v>1</v>
      </c>
      <c r="G1469">
        <v>1</v>
      </c>
      <c r="H1469">
        <v>3</v>
      </c>
      <c r="I1469" t="s">
        <v>1930</v>
      </c>
      <c r="J1469" t="s">
        <v>1931</v>
      </c>
      <c r="K1469" t="s">
        <v>1932</v>
      </c>
      <c r="L1469">
        <v>1346</v>
      </c>
      <c r="N1469">
        <v>1009</v>
      </c>
      <c r="O1469" t="s">
        <v>143</v>
      </c>
      <c r="P1469" t="s">
        <v>143</v>
      </c>
      <c r="Q1469">
        <v>1</v>
      </c>
      <c r="W1469">
        <v>0</v>
      </c>
      <c r="X1469">
        <v>-1294780295</v>
      </c>
      <c r="Y1469">
        <v>0.42</v>
      </c>
      <c r="AA1469">
        <v>187.27</v>
      </c>
      <c r="AB1469">
        <v>0</v>
      </c>
      <c r="AC1469">
        <v>0</v>
      </c>
      <c r="AD1469">
        <v>0</v>
      </c>
      <c r="AE1469">
        <v>30.5</v>
      </c>
      <c r="AF1469">
        <v>0</v>
      </c>
      <c r="AG1469">
        <v>0</v>
      </c>
      <c r="AH1469">
        <v>0</v>
      </c>
      <c r="AI1469">
        <v>6.14</v>
      </c>
      <c r="AJ1469">
        <v>1</v>
      </c>
      <c r="AK1469">
        <v>1</v>
      </c>
      <c r="AL1469">
        <v>1</v>
      </c>
      <c r="AN1469">
        <v>0</v>
      </c>
      <c r="AO1469">
        <v>1</v>
      </c>
      <c r="AP1469">
        <v>0</v>
      </c>
      <c r="AQ1469">
        <v>0</v>
      </c>
      <c r="AR1469">
        <v>0</v>
      </c>
      <c r="AS1469" t="s">
        <v>3</v>
      </c>
      <c r="AT1469">
        <v>0.42</v>
      </c>
      <c r="AU1469" t="s">
        <v>3</v>
      </c>
      <c r="AV1469">
        <v>0</v>
      </c>
      <c r="AW1469">
        <v>2</v>
      </c>
      <c r="AX1469">
        <v>53554541</v>
      </c>
      <c r="AY1469">
        <v>1</v>
      </c>
      <c r="AZ1469">
        <v>0</v>
      </c>
      <c r="BA1469">
        <v>1339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Y1469*Source!I912</f>
        <v>0.79379999999999995</v>
      </c>
      <c r="CY1469">
        <f>AA1469</f>
        <v>187.27</v>
      </c>
      <c r="CZ1469">
        <f>AE1469</f>
        <v>30.5</v>
      </c>
      <c r="DA1469">
        <f>AI1469</f>
        <v>6.14</v>
      </c>
      <c r="DB1469">
        <f>ROUND(ROUND(AT1469*CZ1469,2),2)</f>
        <v>12.81</v>
      </c>
      <c r="DC1469">
        <f>ROUND(ROUND(AT1469*AG1469,2),2)</f>
        <v>0</v>
      </c>
    </row>
    <row r="1470" spans="1:107" x14ac:dyDescent="0.2">
      <c r="A1470">
        <f>ROW(Source!A912)</f>
        <v>912</v>
      </c>
      <c r="B1470">
        <v>53551707</v>
      </c>
      <c r="C1470">
        <v>53554528</v>
      </c>
      <c r="D1470">
        <v>29171808</v>
      </c>
      <c r="E1470">
        <v>1</v>
      </c>
      <c r="F1470">
        <v>1</v>
      </c>
      <c r="G1470">
        <v>1</v>
      </c>
      <c r="H1470">
        <v>3</v>
      </c>
      <c r="I1470" t="s">
        <v>1933</v>
      </c>
      <c r="J1470" t="s">
        <v>1934</v>
      </c>
      <c r="K1470" t="s">
        <v>1935</v>
      </c>
      <c r="L1470">
        <v>1374</v>
      </c>
      <c r="N1470">
        <v>1013</v>
      </c>
      <c r="O1470" t="s">
        <v>1936</v>
      </c>
      <c r="P1470" t="s">
        <v>1936</v>
      </c>
      <c r="Q1470">
        <v>1</v>
      </c>
      <c r="W1470">
        <v>0</v>
      </c>
      <c r="X1470">
        <v>-915781824</v>
      </c>
      <c r="Y1470">
        <v>26.03</v>
      </c>
      <c r="AA1470">
        <v>6.14</v>
      </c>
      <c r="AB1470">
        <v>0</v>
      </c>
      <c r="AC1470">
        <v>0</v>
      </c>
      <c r="AD1470">
        <v>0</v>
      </c>
      <c r="AE1470">
        <v>1</v>
      </c>
      <c r="AF1470">
        <v>0</v>
      </c>
      <c r="AG1470">
        <v>0</v>
      </c>
      <c r="AH1470">
        <v>0</v>
      </c>
      <c r="AI1470">
        <v>6.14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26.03</v>
      </c>
      <c r="AU1470" t="s">
        <v>3</v>
      </c>
      <c r="AV1470">
        <v>0</v>
      </c>
      <c r="AW1470">
        <v>2</v>
      </c>
      <c r="AX1470">
        <v>53554542</v>
      </c>
      <c r="AY1470">
        <v>1</v>
      </c>
      <c r="AZ1470">
        <v>0</v>
      </c>
      <c r="BA1470">
        <v>1340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Y1470*Source!I912</f>
        <v>49.1967</v>
      </c>
      <c r="CY1470">
        <f>AA1470</f>
        <v>6.14</v>
      </c>
      <c r="CZ1470">
        <f>AE1470</f>
        <v>1</v>
      </c>
      <c r="DA1470">
        <f>AI1470</f>
        <v>6.14</v>
      </c>
      <c r="DB1470">
        <f>ROUND(ROUND(AT1470*CZ1470,2),2)</f>
        <v>26.03</v>
      </c>
      <c r="DC1470">
        <f>ROUND(ROUND(AT1470*AG1470,2),2)</f>
        <v>0</v>
      </c>
    </row>
    <row r="1471" spans="1:107" x14ac:dyDescent="0.2">
      <c r="A1471">
        <f>ROW(Source!A917)</f>
        <v>917</v>
      </c>
      <c r="B1471">
        <v>53551706</v>
      </c>
      <c r="C1471">
        <v>53554545</v>
      </c>
      <c r="D1471">
        <v>29364679</v>
      </c>
      <c r="E1471">
        <v>1</v>
      </c>
      <c r="F1471">
        <v>1</v>
      </c>
      <c r="G1471">
        <v>1</v>
      </c>
      <c r="H1471">
        <v>1</v>
      </c>
      <c r="I1471" t="s">
        <v>1922</v>
      </c>
      <c r="J1471" t="s">
        <v>3</v>
      </c>
      <c r="K1471" t="s">
        <v>1923</v>
      </c>
      <c r="L1471">
        <v>1369</v>
      </c>
      <c r="N1471">
        <v>1013</v>
      </c>
      <c r="O1471" t="s">
        <v>1486</v>
      </c>
      <c r="P1471" t="s">
        <v>1486</v>
      </c>
      <c r="Q1471">
        <v>1</v>
      </c>
      <c r="W1471">
        <v>0</v>
      </c>
      <c r="X1471">
        <v>931378261</v>
      </c>
      <c r="Y1471">
        <v>30.911999999999999</v>
      </c>
      <c r="AA1471">
        <v>0</v>
      </c>
      <c r="AB1471">
        <v>0</v>
      </c>
      <c r="AC1471">
        <v>0</v>
      </c>
      <c r="AD1471">
        <v>349.58</v>
      </c>
      <c r="AE1471">
        <v>0</v>
      </c>
      <c r="AF1471">
        <v>0</v>
      </c>
      <c r="AG1471">
        <v>0</v>
      </c>
      <c r="AH1471">
        <v>349.58</v>
      </c>
      <c r="AI1471">
        <v>1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25.76</v>
      </c>
      <c r="AU1471" t="s">
        <v>916</v>
      </c>
      <c r="AV1471">
        <v>1</v>
      </c>
      <c r="AW1471">
        <v>2</v>
      </c>
      <c r="AX1471">
        <v>53554557</v>
      </c>
      <c r="AY1471">
        <v>2</v>
      </c>
      <c r="AZ1471">
        <v>137216</v>
      </c>
      <c r="BA1471">
        <v>1341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Y1471*Source!I917</f>
        <v>6.1824000000000003</v>
      </c>
      <c r="CY1471">
        <f>AD1471</f>
        <v>349.58</v>
      </c>
      <c r="CZ1471">
        <f>AH1471</f>
        <v>349.58</v>
      </c>
      <c r="DA1471">
        <f>AL1471</f>
        <v>1</v>
      </c>
      <c r="DB1471">
        <f>ROUND((ROUND(AT1471*CZ1471,2)*ROUND(1.2,7)),2)</f>
        <v>10806.22</v>
      </c>
      <c r="DC1471">
        <f>ROUND((ROUND(AT1471*AG1471,2)*ROUND(1.2,7)),2)</f>
        <v>0</v>
      </c>
    </row>
    <row r="1472" spans="1:107" x14ac:dyDescent="0.2">
      <c r="A1472">
        <f>ROW(Source!A917)</f>
        <v>917</v>
      </c>
      <c r="B1472">
        <v>53551706</v>
      </c>
      <c r="C1472">
        <v>53554545</v>
      </c>
      <c r="D1472">
        <v>121548</v>
      </c>
      <c r="E1472">
        <v>1</v>
      </c>
      <c r="F1472">
        <v>1</v>
      </c>
      <c r="G1472">
        <v>1</v>
      </c>
      <c r="H1472">
        <v>1</v>
      </c>
      <c r="I1472" t="s">
        <v>31</v>
      </c>
      <c r="J1472" t="s">
        <v>3</v>
      </c>
      <c r="K1472" t="s">
        <v>1489</v>
      </c>
      <c r="L1472">
        <v>608254</v>
      </c>
      <c r="N1472">
        <v>1013</v>
      </c>
      <c r="O1472" t="s">
        <v>1490</v>
      </c>
      <c r="P1472" t="s">
        <v>1490</v>
      </c>
      <c r="Q1472">
        <v>1</v>
      </c>
      <c r="W1472">
        <v>0</v>
      </c>
      <c r="X1472">
        <v>-185737400</v>
      </c>
      <c r="Y1472">
        <v>3.5999999999999997E-2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1</v>
      </c>
      <c r="AJ1472">
        <v>1</v>
      </c>
      <c r="AK1472">
        <v>1</v>
      </c>
      <c r="AL1472">
        <v>1</v>
      </c>
      <c r="AN1472">
        <v>0</v>
      </c>
      <c r="AO1472">
        <v>1</v>
      </c>
      <c r="AP1472">
        <v>1</v>
      </c>
      <c r="AQ1472">
        <v>0</v>
      </c>
      <c r="AR1472">
        <v>0</v>
      </c>
      <c r="AS1472" t="s">
        <v>3</v>
      </c>
      <c r="AT1472">
        <v>0.03</v>
      </c>
      <c r="AU1472" t="s">
        <v>916</v>
      </c>
      <c r="AV1472">
        <v>2</v>
      </c>
      <c r="AW1472">
        <v>2</v>
      </c>
      <c r="AX1472">
        <v>53554558</v>
      </c>
      <c r="AY1472">
        <v>1</v>
      </c>
      <c r="AZ1472">
        <v>6144</v>
      </c>
      <c r="BA1472">
        <v>1342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Y1472*Source!I917</f>
        <v>7.1999999999999998E-3</v>
      </c>
      <c r="CY1472">
        <f>AD1472</f>
        <v>0</v>
      </c>
      <c r="CZ1472">
        <f>AH1472</f>
        <v>0</v>
      </c>
      <c r="DA1472">
        <f>AL1472</f>
        <v>1</v>
      </c>
      <c r="DB1472">
        <f>ROUND((ROUND(AT1472*CZ1472,2)*ROUND(1.2,7)),2)</f>
        <v>0</v>
      </c>
      <c r="DC1472">
        <f>ROUND((ROUND(AT1472*AG1472,2)*ROUND(1.2,7)),2)</f>
        <v>0</v>
      </c>
    </row>
    <row r="1473" spans="1:107" x14ac:dyDescent="0.2">
      <c r="A1473">
        <f>ROW(Source!A917)</f>
        <v>917</v>
      </c>
      <c r="B1473">
        <v>53551706</v>
      </c>
      <c r="C1473">
        <v>53554545</v>
      </c>
      <c r="D1473">
        <v>29172362</v>
      </c>
      <c r="E1473">
        <v>1</v>
      </c>
      <c r="F1473">
        <v>1</v>
      </c>
      <c r="G1473">
        <v>1</v>
      </c>
      <c r="H1473">
        <v>2</v>
      </c>
      <c r="I1473" t="s">
        <v>1924</v>
      </c>
      <c r="J1473" t="s">
        <v>1937</v>
      </c>
      <c r="K1473" t="s">
        <v>1926</v>
      </c>
      <c r="L1473">
        <v>1368</v>
      </c>
      <c r="N1473">
        <v>1011</v>
      </c>
      <c r="O1473" t="s">
        <v>1494</v>
      </c>
      <c r="P1473" t="s">
        <v>1494</v>
      </c>
      <c r="Q1473">
        <v>1</v>
      </c>
      <c r="W1473">
        <v>0</v>
      </c>
      <c r="X1473">
        <v>2071614860</v>
      </c>
      <c r="Y1473">
        <v>3.5999999999999997E-2</v>
      </c>
      <c r="AA1473">
        <v>0</v>
      </c>
      <c r="AB1473">
        <v>134.65</v>
      </c>
      <c r="AC1473">
        <v>13.5</v>
      </c>
      <c r="AD1473">
        <v>0</v>
      </c>
      <c r="AE1473">
        <v>0</v>
      </c>
      <c r="AF1473">
        <v>134.65</v>
      </c>
      <c r="AG1473">
        <v>13.5</v>
      </c>
      <c r="AH1473">
        <v>0</v>
      </c>
      <c r="AI1473">
        <v>1</v>
      </c>
      <c r="AJ1473">
        <v>1</v>
      </c>
      <c r="AK1473">
        <v>1</v>
      </c>
      <c r="AL1473">
        <v>1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0.03</v>
      </c>
      <c r="AU1473" t="s">
        <v>916</v>
      </c>
      <c r="AV1473">
        <v>0</v>
      </c>
      <c r="AW1473">
        <v>2</v>
      </c>
      <c r="AX1473">
        <v>53554559</v>
      </c>
      <c r="AY1473">
        <v>1</v>
      </c>
      <c r="AZ1473">
        <v>6144</v>
      </c>
      <c r="BA1473">
        <v>1343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Y1473*Source!I917</f>
        <v>7.1999999999999998E-3</v>
      </c>
      <c r="CY1473">
        <f>AB1473</f>
        <v>134.65</v>
      </c>
      <c r="CZ1473">
        <f>AF1473</f>
        <v>134.65</v>
      </c>
      <c r="DA1473">
        <f>AJ1473</f>
        <v>1</v>
      </c>
      <c r="DB1473">
        <f>ROUND((ROUND(AT1473*CZ1473,2)*ROUND(1.2,7)),2)</f>
        <v>4.8499999999999996</v>
      </c>
      <c r="DC1473">
        <f>ROUND((ROUND(AT1473*AG1473,2)*ROUND(1.2,7)),2)</f>
        <v>0.49</v>
      </c>
    </row>
    <row r="1474" spans="1:107" x14ac:dyDescent="0.2">
      <c r="A1474">
        <f>ROW(Source!A917)</f>
        <v>917</v>
      </c>
      <c r="B1474">
        <v>53551706</v>
      </c>
      <c r="C1474">
        <v>53554545</v>
      </c>
      <c r="D1474">
        <v>29174913</v>
      </c>
      <c r="E1474">
        <v>1</v>
      </c>
      <c r="F1474">
        <v>1</v>
      </c>
      <c r="G1474">
        <v>1</v>
      </c>
      <c r="H1474">
        <v>2</v>
      </c>
      <c r="I1474" t="s">
        <v>1513</v>
      </c>
      <c r="J1474" t="s">
        <v>1651</v>
      </c>
      <c r="K1474" t="s">
        <v>1515</v>
      </c>
      <c r="L1474">
        <v>1368</v>
      </c>
      <c r="N1474">
        <v>1011</v>
      </c>
      <c r="O1474" t="s">
        <v>1494</v>
      </c>
      <c r="P1474" t="s">
        <v>1494</v>
      </c>
      <c r="Q1474">
        <v>1</v>
      </c>
      <c r="W1474">
        <v>0</v>
      </c>
      <c r="X1474">
        <v>458544584</v>
      </c>
      <c r="Y1474">
        <v>2.4E-2</v>
      </c>
      <c r="AA1474">
        <v>0</v>
      </c>
      <c r="AB1474">
        <v>87.17</v>
      </c>
      <c r="AC1474">
        <v>11.6</v>
      </c>
      <c r="AD1474">
        <v>0</v>
      </c>
      <c r="AE1474">
        <v>0</v>
      </c>
      <c r="AF1474">
        <v>87.17</v>
      </c>
      <c r="AG1474">
        <v>11.6</v>
      </c>
      <c r="AH1474">
        <v>0</v>
      </c>
      <c r="AI1474">
        <v>1</v>
      </c>
      <c r="AJ1474">
        <v>1</v>
      </c>
      <c r="AK1474">
        <v>1</v>
      </c>
      <c r="AL1474">
        <v>1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0.02</v>
      </c>
      <c r="AU1474" t="s">
        <v>916</v>
      </c>
      <c r="AV1474">
        <v>0</v>
      </c>
      <c r="AW1474">
        <v>2</v>
      </c>
      <c r="AX1474">
        <v>53554560</v>
      </c>
      <c r="AY1474">
        <v>1</v>
      </c>
      <c r="AZ1474">
        <v>6144</v>
      </c>
      <c r="BA1474">
        <v>1344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Y1474*Source!I917</f>
        <v>4.8000000000000004E-3</v>
      </c>
      <c r="CY1474">
        <f>AB1474</f>
        <v>87.17</v>
      </c>
      <c r="CZ1474">
        <f>AF1474</f>
        <v>87.17</v>
      </c>
      <c r="DA1474">
        <f>AJ1474</f>
        <v>1</v>
      </c>
      <c r="DB1474">
        <f>ROUND((ROUND(AT1474*CZ1474,2)*ROUND(1.2,7)),2)</f>
        <v>2.09</v>
      </c>
      <c r="DC1474">
        <f>ROUND((ROUND(AT1474*AG1474,2)*ROUND(1.2,7)),2)</f>
        <v>0.28000000000000003</v>
      </c>
    </row>
    <row r="1475" spans="1:107" x14ac:dyDescent="0.2">
      <c r="A1475">
        <f>ROW(Source!A917)</f>
        <v>917</v>
      </c>
      <c r="B1475">
        <v>53551706</v>
      </c>
      <c r="C1475">
        <v>53554545</v>
      </c>
      <c r="D1475">
        <v>53265823</v>
      </c>
      <c r="E1475">
        <v>1</v>
      </c>
      <c r="F1475">
        <v>1</v>
      </c>
      <c r="G1475">
        <v>1</v>
      </c>
      <c r="H1475">
        <v>3</v>
      </c>
      <c r="I1475" t="s">
        <v>939</v>
      </c>
      <c r="J1475" t="s">
        <v>941</v>
      </c>
      <c r="K1475" t="s">
        <v>940</v>
      </c>
      <c r="L1475">
        <v>1354</v>
      </c>
      <c r="N1475">
        <v>1010</v>
      </c>
      <c r="O1475" t="s">
        <v>160</v>
      </c>
      <c r="P1475" t="s">
        <v>160</v>
      </c>
      <c r="Q1475">
        <v>1</v>
      </c>
      <c r="W1475">
        <v>0</v>
      </c>
      <c r="X1475">
        <v>-1676692902</v>
      </c>
      <c r="Y1475">
        <v>100</v>
      </c>
      <c r="AA1475">
        <v>229.07</v>
      </c>
      <c r="AB1475">
        <v>0</v>
      </c>
      <c r="AC1475">
        <v>0</v>
      </c>
      <c r="AD1475">
        <v>0</v>
      </c>
      <c r="AE1475">
        <v>229.07</v>
      </c>
      <c r="AF1475">
        <v>0</v>
      </c>
      <c r="AG1475">
        <v>0</v>
      </c>
      <c r="AH1475">
        <v>0</v>
      </c>
      <c r="AI1475">
        <v>1</v>
      </c>
      <c r="AJ1475">
        <v>1</v>
      </c>
      <c r="AK1475">
        <v>1</v>
      </c>
      <c r="AL1475">
        <v>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 t="s">
        <v>3</v>
      </c>
      <c r="AT1475">
        <v>100</v>
      </c>
      <c r="AU1475" t="s">
        <v>3</v>
      </c>
      <c r="AV1475">
        <v>0</v>
      </c>
      <c r="AW1475">
        <v>1</v>
      </c>
      <c r="AX1475">
        <v>-1</v>
      </c>
      <c r="AY1475">
        <v>0</v>
      </c>
      <c r="AZ1475">
        <v>0</v>
      </c>
      <c r="BA1475" t="s">
        <v>3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Y1475*Source!I917</f>
        <v>20</v>
      </c>
      <c r="CY1475">
        <f t="shared" ref="CY1475:CY1480" si="252">AA1475</f>
        <v>229.07</v>
      </c>
      <c r="CZ1475">
        <f t="shared" ref="CZ1475:CZ1480" si="253">AE1475</f>
        <v>229.07</v>
      </c>
      <c r="DA1475">
        <f t="shared" ref="DA1475:DA1480" si="254">AI1475</f>
        <v>1</v>
      </c>
      <c r="DB1475">
        <f t="shared" ref="DB1475:DB1480" si="255">ROUND(ROUND(AT1475*CZ1475,2),2)</f>
        <v>22907</v>
      </c>
      <c r="DC1475">
        <f t="shared" ref="DC1475:DC1480" si="256">ROUND(ROUND(AT1475*AG1475,2),2)</f>
        <v>0</v>
      </c>
    </row>
    <row r="1476" spans="1:107" x14ac:dyDescent="0.2">
      <c r="A1476">
        <f>ROW(Source!A917)</f>
        <v>917</v>
      </c>
      <c r="B1476">
        <v>53551706</v>
      </c>
      <c r="C1476">
        <v>53554545</v>
      </c>
      <c r="D1476">
        <v>29149204</v>
      </c>
      <c r="E1476">
        <v>1</v>
      </c>
      <c r="F1476">
        <v>1</v>
      </c>
      <c r="G1476">
        <v>1</v>
      </c>
      <c r="H1476">
        <v>3</v>
      </c>
      <c r="I1476" t="s">
        <v>1938</v>
      </c>
      <c r="J1476" t="s">
        <v>1939</v>
      </c>
      <c r="K1476" t="s">
        <v>1940</v>
      </c>
      <c r="L1476">
        <v>1348</v>
      </c>
      <c r="N1476">
        <v>1009</v>
      </c>
      <c r="O1476" t="s">
        <v>26</v>
      </c>
      <c r="P1476" t="s">
        <v>26</v>
      </c>
      <c r="Q1476">
        <v>1000</v>
      </c>
      <c r="W1476">
        <v>0</v>
      </c>
      <c r="X1476">
        <v>-1132764130</v>
      </c>
      <c r="Y1476">
        <v>3.15E-3</v>
      </c>
      <c r="AA1476">
        <v>729.98</v>
      </c>
      <c r="AB1476">
        <v>0</v>
      </c>
      <c r="AC1476">
        <v>0</v>
      </c>
      <c r="AD1476">
        <v>0</v>
      </c>
      <c r="AE1476">
        <v>729.98</v>
      </c>
      <c r="AF1476">
        <v>0</v>
      </c>
      <c r="AG1476">
        <v>0</v>
      </c>
      <c r="AH1476">
        <v>0</v>
      </c>
      <c r="AI1476">
        <v>1</v>
      </c>
      <c r="AJ1476">
        <v>1</v>
      </c>
      <c r="AK1476">
        <v>1</v>
      </c>
      <c r="AL1476">
        <v>1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3.15E-3</v>
      </c>
      <c r="AU1476" t="s">
        <v>3</v>
      </c>
      <c r="AV1476">
        <v>0</v>
      </c>
      <c r="AW1476">
        <v>2</v>
      </c>
      <c r="AX1476">
        <v>53554561</v>
      </c>
      <c r="AY1476">
        <v>1</v>
      </c>
      <c r="AZ1476">
        <v>0</v>
      </c>
      <c r="BA1476">
        <v>1345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Y1476*Source!I917</f>
        <v>6.3000000000000003E-4</v>
      </c>
      <c r="CY1476">
        <f t="shared" si="252"/>
        <v>729.98</v>
      </c>
      <c r="CZ1476">
        <f t="shared" si="253"/>
        <v>729.98</v>
      </c>
      <c r="DA1476">
        <f t="shared" si="254"/>
        <v>1</v>
      </c>
      <c r="DB1476">
        <f t="shared" si="255"/>
        <v>2.2999999999999998</v>
      </c>
      <c r="DC1476">
        <f t="shared" si="256"/>
        <v>0</v>
      </c>
    </row>
    <row r="1477" spans="1:107" x14ac:dyDescent="0.2">
      <c r="A1477">
        <f>ROW(Source!A917)</f>
        <v>917</v>
      </c>
      <c r="B1477">
        <v>53551706</v>
      </c>
      <c r="C1477">
        <v>53554545</v>
      </c>
      <c r="D1477">
        <v>38294549</v>
      </c>
      <c r="E1477">
        <v>1</v>
      </c>
      <c r="F1477">
        <v>1</v>
      </c>
      <c r="G1477">
        <v>1</v>
      </c>
      <c r="H1477">
        <v>3</v>
      </c>
      <c r="I1477" t="s">
        <v>947</v>
      </c>
      <c r="J1477" t="s">
        <v>950</v>
      </c>
      <c r="K1477" t="s">
        <v>948</v>
      </c>
      <c r="L1477">
        <v>1356</v>
      </c>
      <c r="N1477">
        <v>1010</v>
      </c>
      <c r="O1477" t="s">
        <v>949</v>
      </c>
      <c r="P1477" t="s">
        <v>949</v>
      </c>
      <c r="Q1477">
        <v>1000</v>
      </c>
      <c r="W1477">
        <v>0</v>
      </c>
      <c r="X1477">
        <v>338017439</v>
      </c>
      <c r="Y1477">
        <v>0.1</v>
      </c>
      <c r="AA1477">
        <v>1998.42</v>
      </c>
      <c r="AB1477">
        <v>0</v>
      </c>
      <c r="AC1477">
        <v>0</v>
      </c>
      <c r="AD1477">
        <v>0</v>
      </c>
      <c r="AE1477">
        <v>1998.42</v>
      </c>
      <c r="AF1477">
        <v>0</v>
      </c>
      <c r="AG1477">
        <v>0</v>
      </c>
      <c r="AH1477">
        <v>0</v>
      </c>
      <c r="AI1477">
        <v>1</v>
      </c>
      <c r="AJ1477">
        <v>1</v>
      </c>
      <c r="AK1477">
        <v>1</v>
      </c>
      <c r="AL1477">
        <v>1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 t="s">
        <v>3</v>
      </c>
      <c r="AT1477">
        <v>0.1</v>
      </c>
      <c r="AU1477" t="s">
        <v>3</v>
      </c>
      <c r="AV1477">
        <v>0</v>
      </c>
      <c r="AW1477">
        <v>1</v>
      </c>
      <c r="AX1477">
        <v>-1</v>
      </c>
      <c r="AY1477">
        <v>0</v>
      </c>
      <c r="AZ1477">
        <v>0</v>
      </c>
      <c r="BA1477" t="s">
        <v>3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Y1477*Source!I917</f>
        <v>2.0000000000000004E-2</v>
      </c>
      <c r="CY1477">
        <f t="shared" si="252"/>
        <v>1998.42</v>
      </c>
      <c r="CZ1477">
        <f t="shared" si="253"/>
        <v>1998.42</v>
      </c>
      <c r="DA1477">
        <f t="shared" si="254"/>
        <v>1</v>
      </c>
      <c r="DB1477">
        <f t="shared" si="255"/>
        <v>199.84</v>
      </c>
      <c r="DC1477">
        <f t="shared" si="256"/>
        <v>0</v>
      </c>
    </row>
    <row r="1478" spans="1:107" x14ac:dyDescent="0.2">
      <c r="A1478">
        <f>ROW(Source!A917)</f>
        <v>917</v>
      </c>
      <c r="B1478">
        <v>53551706</v>
      </c>
      <c r="C1478">
        <v>53554545</v>
      </c>
      <c r="D1478">
        <v>29170678</v>
      </c>
      <c r="E1478">
        <v>1</v>
      </c>
      <c r="F1478">
        <v>1</v>
      </c>
      <c r="G1478">
        <v>1</v>
      </c>
      <c r="H1478">
        <v>3</v>
      </c>
      <c r="I1478" t="s">
        <v>1941</v>
      </c>
      <c r="J1478" t="s">
        <v>1942</v>
      </c>
      <c r="K1478" t="s">
        <v>1943</v>
      </c>
      <c r="L1478">
        <v>1354</v>
      </c>
      <c r="N1478">
        <v>1010</v>
      </c>
      <c r="O1478" t="s">
        <v>160</v>
      </c>
      <c r="P1478" t="s">
        <v>160</v>
      </c>
      <c r="Q1478">
        <v>1</v>
      </c>
      <c r="W1478">
        <v>0</v>
      </c>
      <c r="X1478">
        <v>-808655695</v>
      </c>
      <c r="Y1478">
        <v>102</v>
      </c>
      <c r="AA1478">
        <v>280</v>
      </c>
      <c r="AB1478">
        <v>0</v>
      </c>
      <c r="AC1478">
        <v>0</v>
      </c>
      <c r="AD1478">
        <v>0</v>
      </c>
      <c r="AE1478">
        <v>280</v>
      </c>
      <c r="AF1478">
        <v>0</v>
      </c>
      <c r="AG1478">
        <v>0</v>
      </c>
      <c r="AH1478">
        <v>0</v>
      </c>
      <c r="AI1478">
        <v>1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0</v>
      </c>
      <c r="AQ1478">
        <v>0</v>
      </c>
      <c r="AR1478">
        <v>0</v>
      </c>
      <c r="AS1478" t="s">
        <v>3</v>
      </c>
      <c r="AT1478">
        <v>102</v>
      </c>
      <c r="AU1478" t="s">
        <v>3</v>
      </c>
      <c r="AV1478">
        <v>0</v>
      </c>
      <c r="AW1478">
        <v>2</v>
      </c>
      <c r="AX1478">
        <v>53554562</v>
      </c>
      <c r="AY1478">
        <v>1</v>
      </c>
      <c r="AZ1478">
        <v>0</v>
      </c>
      <c r="BA1478">
        <v>1346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Y1478*Source!I917</f>
        <v>20.400000000000002</v>
      </c>
      <c r="CY1478">
        <f t="shared" si="252"/>
        <v>280</v>
      </c>
      <c r="CZ1478">
        <f t="shared" si="253"/>
        <v>280</v>
      </c>
      <c r="DA1478">
        <f t="shared" si="254"/>
        <v>1</v>
      </c>
      <c r="DB1478">
        <f t="shared" si="255"/>
        <v>28560</v>
      </c>
      <c r="DC1478">
        <f t="shared" si="256"/>
        <v>0</v>
      </c>
    </row>
    <row r="1479" spans="1:107" x14ac:dyDescent="0.2">
      <c r="A1479">
        <f>ROW(Source!A917)</f>
        <v>917</v>
      </c>
      <c r="B1479">
        <v>53551706</v>
      </c>
      <c r="C1479">
        <v>53554545</v>
      </c>
      <c r="D1479">
        <v>38121415</v>
      </c>
      <c r="E1479">
        <v>1</v>
      </c>
      <c r="F1479">
        <v>1</v>
      </c>
      <c r="G1479">
        <v>1</v>
      </c>
      <c r="H1479">
        <v>3</v>
      </c>
      <c r="I1479" t="s">
        <v>943</v>
      </c>
      <c r="J1479" t="s">
        <v>945</v>
      </c>
      <c r="K1479" t="s">
        <v>944</v>
      </c>
      <c r="L1479">
        <v>1355</v>
      </c>
      <c r="N1479">
        <v>1010</v>
      </c>
      <c r="O1479" t="s">
        <v>894</v>
      </c>
      <c r="P1479" t="s">
        <v>894</v>
      </c>
      <c r="Q1479">
        <v>100</v>
      </c>
      <c r="W1479">
        <v>0</v>
      </c>
      <c r="X1479">
        <v>1552757658</v>
      </c>
      <c r="Y1479">
        <v>1</v>
      </c>
      <c r="AA1479">
        <v>547.19000000000005</v>
      </c>
      <c r="AB1479">
        <v>0</v>
      </c>
      <c r="AC1479">
        <v>0</v>
      </c>
      <c r="AD1479">
        <v>0</v>
      </c>
      <c r="AE1479">
        <v>547.19000000000005</v>
      </c>
      <c r="AF1479">
        <v>0</v>
      </c>
      <c r="AG1479">
        <v>0</v>
      </c>
      <c r="AH1479">
        <v>0</v>
      </c>
      <c r="AI1479">
        <v>1</v>
      </c>
      <c r="AJ1479">
        <v>1</v>
      </c>
      <c r="AK1479">
        <v>1</v>
      </c>
      <c r="AL1479">
        <v>1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 t="s">
        <v>3</v>
      </c>
      <c r="AT1479">
        <v>1</v>
      </c>
      <c r="AU1479" t="s">
        <v>3</v>
      </c>
      <c r="AV1479">
        <v>0</v>
      </c>
      <c r="AW1479">
        <v>1</v>
      </c>
      <c r="AX1479">
        <v>-1</v>
      </c>
      <c r="AY1479">
        <v>0</v>
      </c>
      <c r="AZ1479">
        <v>0</v>
      </c>
      <c r="BA1479" t="s">
        <v>3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Y1479*Source!I917</f>
        <v>0.2</v>
      </c>
      <c r="CY1479">
        <f t="shared" si="252"/>
        <v>547.19000000000005</v>
      </c>
      <c r="CZ1479">
        <f t="shared" si="253"/>
        <v>547.19000000000005</v>
      </c>
      <c r="DA1479">
        <f t="shared" si="254"/>
        <v>1</v>
      </c>
      <c r="DB1479">
        <f t="shared" si="255"/>
        <v>547.19000000000005</v>
      </c>
      <c r="DC1479">
        <f t="shared" si="256"/>
        <v>0</v>
      </c>
    </row>
    <row r="1480" spans="1:107" x14ac:dyDescent="0.2">
      <c r="A1480">
        <f>ROW(Source!A917)</f>
        <v>917</v>
      </c>
      <c r="B1480">
        <v>53551706</v>
      </c>
      <c r="C1480">
        <v>53554545</v>
      </c>
      <c r="D1480">
        <v>29171808</v>
      </c>
      <c r="E1480">
        <v>1</v>
      </c>
      <c r="F1480">
        <v>1</v>
      </c>
      <c r="G1480">
        <v>1</v>
      </c>
      <c r="H1480">
        <v>3</v>
      </c>
      <c r="I1480" t="s">
        <v>1933</v>
      </c>
      <c r="J1480" t="s">
        <v>1934</v>
      </c>
      <c r="K1480" t="s">
        <v>1935</v>
      </c>
      <c r="L1480">
        <v>1374</v>
      </c>
      <c r="N1480">
        <v>1013</v>
      </c>
      <c r="O1480" t="s">
        <v>1936</v>
      </c>
      <c r="P1480" t="s">
        <v>1936</v>
      </c>
      <c r="Q1480">
        <v>1</v>
      </c>
      <c r="W1480">
        <v>0</v>
      </c>
      <c r="X1480">
        <v>-915781824</v>
      </c>
      <c r="Y1480">
        <v>5.1100000000000003</v>
      </c>
      <c r="AA1480">
        <v>1</v>
      </c>
      <c r="AB1480">
        <v>0</v>
      </c>
      <c r="AC1480">
        <v>0</v>
      </c>
      <c r="AD1480">
        <v>0</v>
      </c>
      <c r="AE1480">
        <v>1</v>
      </c>
      <c r="AF1480">
        <v>0</v>
      </c>
      <c r="AG1480">
        <v>0</v>
      </c>
      <c r="AH1480">
        <v>0</v>
      </c>
      <c r="AI1480">
        <v>1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 t="s">
        <v>3</v>
      </c>
      <c r="AT1480">
        <v>5.1100000000000003</v>
      </c>
      <c r="AU1480" t="s">
        <v>3</v>
      </c>
      <c r="AV1480">
        <v>0</v>
      </c>
      <c r="AW1480">
        <v>2</v>
      </c>
      <c r="AX1480">
        <v>53554563</v>
      </c>
      <c r="AY1480">
        <v>1</v>
      </c>
      <c r="AZ1480">
        <v>0</v>
      </c>
      <c r="BA1480">
        <v>1347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Y1480*Source!I917</f>
        <v>1.022</v>
      </c>
      <c r="CY1480">
        <f t="shared" si="252"/>
        <v>1</v>
      </c>
      <c r="CZ1480">
        <f t="shared" si="253"/>
        <v>1</v>
      </c>
      <c r="DA1480">
        <f t="shared" si="254"/>
        <v>1</v>
      </c>
      <c r="DB1480">
        <f t="shared" si="255"/>
        <v>5.1100000000000003</v>
      </c>
      <c r="DC1480">
        <f t="shared" si="256"/>
        <v>0</v>
      </c>
    </row>
    <row r="1481" spans="1:107" x14ac:dyDescent="0.2">
      <c r="A1481">
        <f>ROW(Source!A918)</f>
        <v>918</v>
      </c>
      <c r="B1481">
        <v>53551707</v>
      </c>
      <c r="C1481">
        <v>53554545</v>
      </c>
      <c r="D1481">
        <v>29364679</v>
      </c>
      <c r="E1481">
        <v>1</v>
      </c>
      <c r="F1481">
        <v>1</v>
      </c>
      <c r="G1481">
        <v>1</v>
      </c>
      <c r="H1481">
        <v>1</v>
      </c>
      <c r="I1481" t="s">
        <v>1922</v>
      </c>
      <c r="J1481" t="s">
        <v>3</v>
      </c>
      <c r="K1481" t="s">
        <v>1923</v>
      </c>
      <c r="L1481">
        <v>1369</v>
      </c>
      <c r="N1481">
        <v>1013</v>
      </c>
      <c r="O1481" t="s">
        <v>1486</v>
      </c>
      <c r="P1481" t="s">
        <v>1486</v>
      </c>
      <c r="Q1481">
        <v>1</v>
      </c>
      <c r="W1481">
        <v>0</v>
      </c>
      <c r="X1481">
        <v>931378261</v>
      </c>
      <c r="Y1481">
        <v>30.911999999999999</v>
      </c>
      <c r="AA1481">
        <v>0</v>
      </c>
      <c r="AB1481">
        <v>0</v>
      </c>
      <c r="AC1481">
        <v>0</v>
      </c>
      <c r="AD1481">
        <v>349.58</v>
      </c>
      <c r="AE1481">
        <v>0</v>
      </c>
      <c r="AF1481">
        <v>0</v>
      </c>
      <c r="AG1481">
        <v>0</v>
      </c>
      <c r="AH1481">
        <v>349.58</v>
      </c>
      <c r="AI1481">
        <v>1</v>
      </c>
      <c r="AJ1481">
        <v>1</v>
      </c>
      <c r="AK1481">
        <v>1</v>
      </c>
      <c r="AL1481">
        <v>1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 t="s">
        <v>3</v>
      </c>
      <c r="AT1481">
        <v>25.76</v>
      </c>
      <c r="AU1481" t="s">
        <v>916</v>
      </c>
      <c r="AV1481">
        <v>1</v>
      </c>
      <c r="AW1481">
        <v>2</v>
      </c>
      <c r="AX1481">
        <v>53554557</v>
      </c>
      <c r="AY1481">
        <v>2</v>
      </c>
      <c r="AZ1481">
        <v>137216</v>
      </c>
      <c r="BA1481">
        <v>1348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Y1481*Source!I918</f>
        <v>6.1824000000000003</v>
      </c>
      <c r="CY1481">
        <f>AD1481</f>
        <v>349.58</v>
      </c>
      <c r="CZ1481">
        <f>AH1481</f>
        <v>349.58</v>
      </c>
      <c r="DA1481">
        <f>AL1481</f>
        <v>1</v>
      </c>
      <c r="DB1481">
        <f>ROUND((ROUND(AT1481*CZ1481,2)*ROUND(1.2,7)),2)</f>
        <v>10806.22</v>
      </c>
      <c r="DC1481">
        <f>ROUND((ROUND(AT1481*AG1481,2)*ROUND(1.2,7)),2)</f>
        <v>0</v>
      </c>
    </row>
    <row r="1482" spans="1:107" x14ac:dyDescent="0.2">
      <c r="A1482">
        <f>ROW(Source!A918)</f>
        <v>918</v>
      </c>
      <c r="B1482">
        <v>53551707</v>
      </c>
      <c r="C1482">
        <v>53554545</v>
      </c>
      <c r="D1482">
        <v>121548</v>
      </c>
      <c r="E1482">
        <v>1</v>
      </c>
      <c r="F1482">
        <v>1</v>
      </c>
      <c r="G1482">
        <v>1</v>
      </c>
      <c r="H1482">
        <v>1</v>
      </c>
      <c r="I1482" t="s">
        <v>31</v>
      </c>
      <c r="J1482" t="s">
        <v>3</v>
      </c>
      <c r="K1482" t="s">
        <v>1489</v>
      </c>
      <c r="L1482">
        <v>608254</v>
      </c>
      <c r="N1482">
        <v>1013</v>
      </c>
      <c r="O1482" t="s">
        <v>1490</v>
      </c>
      <c r="P1482" t="s">
        <v>1490</v>
      </c>
      <c r="Q1482">
        <v>1</v>
      </c>
      <c r="W1482">
        <v>0</v>
      </c>
      <c r="X1482">
        <v>-185737400</v>
      </c>
      <c r="Y1482">
        <v>3.5999999999999997E-2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1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1</v>
      </c>
      <c r="AQ1482">
        <v>0</v>
      </c>
      <c r="AR1482">
        <v>0</v>
      </c>
      <c r="AS1482" t="s">
        <v>3</v>
      </c>
      <c r="AT1482">
        <v>0.03</v>
      </c>
      <c r="AU1482" t="s">
        <v>916</v>
      </c>
      <c r="AV1482">
        <v>2</v>
      </c>
      <c r="AW1482">
        <v>2</v>
      </c>
      <c r="AX1482">
        <v>53554558</v>
      </c>
      <c r="AY1482">
        <v>1</v>
      </c>
      <c r="AZ1482">
        <v>6144</v>
      </c>
      <c r="BA1482">
        <v>1349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Y1482*Source!I918</f>
        <v>7.1999999999999998E-3</v>
      </c>
      <c r="CY1482">
        <f>AD1482</f>
        <v>0</v>
      </c>
      <c r="CZ1482">
        <f>AH1482</f>
        <v>0</v>
      </c>
      <c r="DA1482">
        <f>AL1482</f>
        <v>1</v>
      </c>
      <c r="DB1482">
        <f>ROUND((ROUND(AT1482*CZ1482,2)*ROUND(1.2,7)),2)</f>
        <v>0</v>
      </c>
      <c r="DC1482">
        <f>ROUND((ROUND(AT1482*AG1482,2)*ROUND(1.2,7)),2)</f>
        <v>0</v>
      </c>
    </row>
    <row r="1483" spans="1:107" x14ac:dyDescent="0.2">
      <c r="A1483">
        <f>ROW(Source!A918)</f>
        <v>918</v>
      </c>
      <c r="B1483">
        <v>53551707</v>
      </c>
      <c r="C1483">
        <v>53554545</v>
      </c>
      <c r="D1483">
        <v>29172362</v>
      </c>
      <c r="E1483">
        <v>1</v>
      </c>
      <c r="F1483">
        <v>1</v>
      </c>
      <c r="G1483">
        <v>1</v>
      </c>
      <c r="H1483">
        <v>2</v>
      </c>
      <c r="I1483" t="s">
        <v>1924</v>
      </c>
      <c r="J1483" t="s">
        <v>1937</v>
      </c>
      <c r="K1483" t="s">
        <v>1926</v>
      </c>
      <c r="L1483">
        <v>1368</v>
      </c>
      <c r="N1483">
        <v>1011</v>
      </c>
      <c r="O1483" t="s">
        <v>1494</v>
      </c>
      <c r="P1483" t="s">
        <v>1494</v>
      </c>
      <c r="Q1483">
        <v>1</v>
      </c>
      <c r="W1483">
        <v>0</v>
      </c>
      <c r="X1483">
        <v>2071614860</v>
      </c>
      <c r="Y1483">
        <v>3.5999999999999997E-2</v>
      </c>
      <c r="AA1483">
        <v>0</v>
      </c>
      <c r="AB1483">
        <v>134.65</v>
      </c>
      <c r="AC1483">
        <v>13.5</v>
      </c>
      <c r="AD1483">
        <v>0</v>
      </c>
      <c r="AE1483">
        <v>0</v>
      </c>
      <c r="AF1483">
        <v>134.65</v>
      </c>
      <c r="AG1483">
        <v>13.5</v>
      </c>
      <c r="AH1483">
        <v>0</v>
      </c>
      <c r="AI1483">
        <v>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1</v>
      </c>
      <c r="AQ1483">
        <v>0</v>
      </c>
      <c r="AR1483">
        <v>0</v>
      </c>
      <c r="AS1483" t="s">
        <v>3</v>
      </c>
      <c r="AT1483">
        <v>0.03</v>
      </c>
      <c r="AU1483" t="s">
        <v>916</v>
      </c>
      <c r="AV1483">
        <v>0</v>
      </c>
      <c r="AW1483">
        <v>2</v>
      </c>
      <c r="AX1483">
        <v>53554559</v>
      </c>
      <c r="AY1483">
        <v>1</v>
      </c>
      <c r="AZ1483">
        <v>6144</v>
      </c>
      <c r="BA1483">
        <v>1350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Y1483*Source!I918</f>
        <v>7.1999999999999998E-3</v>
      </c>
      <c r="CY1483">
        <f>AB1483</f>
        <v>134.65</v>
      </c>
      <c r="CZ1483">
        <f>AF1483</f>
        <v>134.65</v>
      </c>
      <c r="DA1483">
        <f>AJ1483</f>
        <v>1</v>
      </c>
      <c r="DB1483">
        <f>ROUND((ROUND(AT1483*CZ1483,2)*ROUND(1.2,7)),2)</f>
        <v>4.8499999999999996</v>
      </c>
      <c r="DC1483">
        <f>ROUND((ROUND(AT1483*AG1483,2)*ROUND(1.2,7)),2)</f>
        <v>0.49</v>
      </c>
    </row>
    <row r="1484" spans="1:107" x14ac:dyDescent="0.2">
      <c r="A1484">
        <f>ROW(Source!A918)</f>
        <v>918</v>
      </c>
      <c r="B1484">
        <v>53551707</v>
      </c>
      <c r="C1484">
        <v>53554545</v>
      </c>
      <c r="D1484">
        <v>29174913</v>
      </c>
      <c r="E1484">
        <v>1</v>
      </c>
      <c r="F1484">
        <v>1</v>
      </c>
      <c r="G1484">
        <v>1</v>
      </c>
      <c r="H1484">
        <v>2</v>
      </c>
      <c r="I1484" t="s">
        <v>1513</v>
      </c>
      <c r="J1484" t="s">
        <v>1651</v>
      </c>
      <c r="K1484" t="s">
        <v>1515</v>
      </c>
      <c r="L1484">
        <v>1368</v>
      </c>
      <c r="N1484">
        <v>1011</v>
      </c>
      <c r="O1484" t="s">
        <v>1494</v>
      </c>
      <c r="P1484" t="s">
        <v>1494</v>
      </c>
      <c r="Q1484">
        <v>1</v>
      </c>
      <c r="W1484">
        <v>0</v>
      </c>
      <c r="X1484">
        <v>458544584</v>
      </c>
      <c r="Y1484">
        <v>2.4E-2</v>
      </c>
      <c r="AA1484">
        <v>0</v>
      </c>
      <c r="AB1484">
        <v>87.17</v>
      </c>
      <c r="AC1484">
        <v>11.6</v>
      </c>
      <c r="AD1484">
        <v>0</v>
      </c>
      <c r="AE1484">
        <v>0</v>
      </c>
      <c r="AF1484">
        <v>87.17</v>
      </c>
      <c r="AG1484">
        <v>11.6</v>
      </c>
      <c r="AH1484">
        <v>0</v>
      </c>
      <c r="AI1484">
        <v>1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1</v>
      </c>
      <c r="AQ1484">
        <v>0</v>
      </c>
      <c r="AR1484">
        <v>0</v>
      </c>
      <c r="AS1484" t="s">
        <v>3</v>
      </c>
      <c r="AT1484">
        <v>0.02</v>
      </c>
      <c r="AU1484" t="s">
        <v>916</v>
      </c>
      <c r="AV1484">
        <v>0</v>
      </c>
      <c r="AW1484">
        <v>2</v>
      </c>
      <c r="AX1484">
        <v>53554560</v>
      </c>
      <c r="AY1484">
        <v>1</v>
      </c>
      <c r="AZ1484">
        <v>6144</v>
      </c>
      <c r="BA1484">
        <v>1351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Y1484*Source!I918</f>
        <v>4.8000000000000004E-3</v>
      </c>
      <c r="CY1484">
        <f>AB1484</f>
        <v>87.17</v>
      </c>
      <c r="CZ1484">
        <f>AF1484</f>
        <v>87.17</v>
      </c>
      <c r="DA1484">
        <f>AJ1484</f>
        <v>1</v>
      </c>
      <c r="DB1484">
        <f>ROUND((ROUND(AT1484*CZ1484,2)*ROUND(1.2,7)),2)</f>
        <v>2.09</v>
      </c>
      <c r="DC1484">
        <f>ROUND((ROUND(AT1484*AG1484,2)*ROUND(1.2,7)),2)</f>
        <v>0.28000000000000003</v>
      </c>
    </row>
    <row r="1485" spans="1:107" x14ac:dyDescent="0.2">
      <c r="A1485">
        <f>ROW(Source!A918)</f>
        <v>918</v>
      </c>
      <c r="B1485">
        <v>53551707</v>
      </c>
      <c r="C1485">
        <v>53554545</v>
      </c>
      <c r="D1485">
        <v>53265823</v>
      </c>
      <c r="E1485">
        <v>1</v>
      </c>
      <c r="F1485">
        <v>1</v>
      </c>
      <c r="G1485">
        <v>1</v>
      </c>
      <c r="H1485">
        <v>3</v>
      </c>
      <c r="I1485" t="s">
        <v>939</v>
      </c>
      <c r="J1485" t="s">
        <v>941</v>
      </c>
      <c r="K1485" t="s">
        <v>940</v>
      </c>
      <c r="L1485">
        <v>1354</v>
      </c>
      <c r="N1485">
        <v>1010</v>
      </c>
      <c r="O1485" t="s">
        <v>160</v>
      </c>
      <c r="P1485" t="s">
        <v>160</v>
      </c>
      <c r="Q1485">
        <v>1</v>
      </c>
      <c r="W1485">
        <v>0</v>
      </c>
      <c r="X1485">
        <v>-1676692902</v>
      </c>
      <c r="Y1485">
        <v>100</v>
      </c>
      <c r="AA1485">
        <v>229.07</v>
      </c>
      <c r="AB1485">
        <v>0</v>
      </c>
      <c r="AC1485">
        <v>0</v>
      </c>
      <c r="AD1485">
        <v>0</v>
      </c>
      <c r="AE1485">
        <v>229.07</v>
      </c>
      <c r="AF1485">
        <v>0</v>
      </c>
      <c r="AG1485">
        <v>0</v>
      </c>
      <c r="AH1485">
        <v>0</v>
      </c>
      <c r="AI1485">
        <v>6.14</v>
      </c>
      <c r="AJ1485">
        <v>1</v>
      </c>
      <c r="AK1485">
        <v>1</v>
      </c>
      <c r="AL1485">
        <v>1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 t="s">
        <v>3</v>
      </c>
      <c r="AT1485">
        <v>100</v>
      </c>
      <c r="AU1485" t="s">
        <v>3</v>
      </c>
      <c r="AV1485">
        <v>0</v>
      </c>
      <c r="AW1485">
        <v>1</v>
      </c>
      <c r="AX1485">
        <v>-1</v>
      </c>
      <c r="AY1485">
        <v>0</v>
      </c>
      <c r="AZ1485">
        <v>0</v>
      </c>
      <c r="BA1485" t="s">
        <v>3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Y1485*Source!I918</f>
        <v>20</v>
      </c>
      <c r="CY1485">
        <f t="shared" ref="CY1485:CY1490" si="257">AA1485</f>
        <v>229.07</v>
      </c>
      <c r="CZ1485">
        <f t="shared" ref="CZ1485:CZ1490" si="258">AE1485</f>
        <v>229.07</v>
      </c>
      <c r="DA1485">
        <f t="shared" ref="DA1485:DA1490" si="259">AI1485</f>
        <v>6.14</v>
      </c>
      <c r="DB1485">
        <f t="shared" ref="DB1485:DB1490" si="260">ROUND(ROUND(AT1485*CZ1485,2),2)</f>
        <v>22907</v>
      </c>
      <c r="DC1485">
        <f t="shared" ref="DC1485:DC1490" si="261">ROUND(ROUND(AT1485*AG1485,2),2)</f>
        <v>0</v>
      </c>
    </row>
    <row r="1486" spans="1:107" x14ac:dyDescent="0.2">
      <c r="A1486">
        <f>ROW(Source!A918)</f>
        <v>918</v>
      </c>
      <c r="B1486">
        <v>53551707</v>
      </c>
      <c r="C1486">
        <v>53554545</v>
      </c>
      <c r="D1486">
        <v>29149204</v>
      </c>
      <c r="E1486">
        <v>1</v>
      </c>
      <c r="F1486">
        <v>1</v>
      </c>
      <c r="G1486">
        <v>1</v>
      </c>
      <c r="H1486">
        <v>3</v>
      </c>
      <c r="I1486" t="s">
        <v>1938</v>
      </c>
      <c r="J1486" t="s">
        <v>1939</v>
      </c>
      <c r="K1486" t="s">
        <v>1940</v>
      </c>
      <c r="L1486">
        <v>1348</v>
      </c>
      <c r="N1486">
        <v>1009</v>
      </c>
      <c r="O1486" t="s">
        <v>26</v>
      </c>
      <c r="P1486" t="s">
        <v>26</v>
      </c>
      <c r="Q1486">
        <v>1000</v>
      </c>
      <c r="W1486">
        <v>0</v>
      </c>
      <c r="X1486">
        <v>-1132764130</v>
      </c>
      <c r="Y1486">
        <v>3.15E-3</v>
      </c>
      <c r="AA1486">
        <v>4482.08</v>
      </c>
      <c r="AB1486">
        <v>0</v>
      </c>
      <c r="AC1486">
        <v>0</v>
      </c>
      <c r="AD1486">
        <v>0</v>
      </c>
      <c r="AE1486">
        <v>729.98</v>
      </c>
      <c r="AF1486">
        <v>0</v>
      </c>
      <c r="AG1486">
        <v>0</v>
      </c>
      <c r="AH1486">
        <v>0</v>
      </c>
      <c r="AI1486">
        <v>6.14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3.15E-3</v>
      </c>
      <c r="AU1486" t="s">
        <v>3</v>
      </c>
      <c r="AV1486">
        <v>0</v>
      </c>
      <c r="AW1486">
        <v>2</v>
      </c>
      <c r="AX1486">
        <v>53554561</v>
      </c>
      <c r="AY1486">
        <v>1</v>
      </c>
      <c r="AZ1486">
        <v>0</v>
      </c>
      <c r="BA1486">
        <v>1352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Y1486*Source!I918</f>
        <v>6.3000000000000003E-4</v>
      </c>
      <c r="CY1486">
        <f t="shared" si="257"/>
        <v>4482.08</v>
      </c>
      <c r="CZ1486">
        <f t="shared" si="258"/>
        <v>729.98</v>
      </c>
      <c r="DA1486">
        <f t="shared" si="259"/>
        <v>6.14</v>
      </c>
      <c r="DB1486">
        <f t="shared" si="260"/>
        <v>2.2999999999999998</v>
      </c>
      <c r="DC1486">
        <f t="shared" si="261"/>
        <v>0</v>
      </c>
    </row>
    <row r="1487" spans="1:107" x14ac:dyDescent="0.2">
      <c r="A1487">
        <f>ROW(Source!A918)</f>
        <v>918</v>
      </c>
      <c r="B1487">
        <v>53551707</v>
      </c>
      <c r="C1487">
        <v>53554545</v>
      </c>
      <c r="D1487">
        <v>38294549</v>
      </c>
      <c r="E1487">
        <v>1</v>
      </c>
      <c r="F1487">
        <v>1</v>
      </c>
      <c r="G1487">
        <v>1</v>
      </c>
      <c r="H1487">
        <v>3</v>
      </c>
      <c r="I1487" t="s">
        <v>947</v>
      </c>
      <c r="J1487" t="s">
        <v>950</v>
      </c>
      <c r="K1487" t="s">
        <v>948</v>
      </c>
      <c r="L1487">
        <v>1356</v>
      </c>
      <c r="N1487">
        <v>1010</v>
      </c>
      <c r="O1487" t="s">
        <v>949</v>
      </c>
      <c r="P1487" t="s">
        <v>949</v>
      </c>
      <c r="Q1487">
        <v>1000</v>
      </c>
      <c r="W1487">
        <v>0</v>
      </c>
      <c r="X1487">
        <v>338017439</v>
      </c>
      <c r="Y1487">
        <v>0.1</v>
      </c>
      <c r="AA1487">
        <v>5975.28</v>
      </c>
      <c r="AB1487">
        <v>0</v>
      </c>
      <c r="AC1487">
        <v>0</v>
      </c>
      <c r="AD1487">
        <v>0</v>
      </c>
      <c r="AE1487">
        <v>1998.42</v>
      </c>
      <c r="AF1487">
        <v>0</v>
      </c>
      <c r="AG1487">
        <v>0</v>
      </c>
      <c r="AH1487">
        <v>0</v>
      </c>
      <c r="AI1487">
        <v>2.99</v>
      </c>
      <c r="AJ1487">
        <v>1</v>
      </c>
      <c r="AK1487">
        <v>1</v>
      </c>
      <c r="AL1487">
        <v>1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 t="s">
        <v>3</v>
      </c>
      <c r="AT1487">
        <v>0.1</v>
      </c>
      <c r="AU1487" t="s">
        <v>3</v>
      </c>
      <c r="AV1487">
        <v>0</v>
      </c>
      <c r="AW1487">
        <v>1</v>
      </c>
      <c r="AX1487">
        <v>-1</v>
      </c>
      <c r="AY1487">
        <v>0</v>
      </c>
      <c r="AZ1487">
        <v>0</v>
      </c>
      <c r="BA1487" t="s">
        <v>3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Y1487*Source!I918</f>
        <v>2.0000000000000004E-2</v>
      </c>
      <c r="CY1487">
        <f t="shared" si="257"/>
        <v>5975.28</v>
      </c>
      <c r="CZ1487">
        <f t="shared" si="258"/>
        <v>1998.42</v>
      </c>
      <c r="DA1487">
        <f t="shared" si="259"/>
        <v>2.99</v>
      </c>
      <c r="DB1487">
        <f t="shared" si="260"/>
        <v>199.84</v>
      </c>
      <c r="DC1487">
        <f t="shared" si="261"/>
        <v>0</v>
      </c>
    </row>
    <row r="1488" spans="1:107" x14ac:dyDescent="0.2">
      <c r="A1488">
        <f>ROW(Source!A918)</f>
        <v>918</v>
      </c>
      <c r="B1488">
        <v>53551707</v>
      </c>
      <c r="C1488">
        <v>53554545</v>
      </c>
      <c r="D1488">
        <v>29170678</v>
      </c>
      <c r="E1488">
        <v>1</v>
      </c>
      <c r="F1488">
        <v>1</v>
      </c>
      <c r="G1488">
        <v>1</v>
      </c>
      <c r="H1488">
        <v>3</v>
      </c>
      <c r="I1488" t="s">
        <v>1941</v>
      </c>
      <c r="J1488" t="s">
        <v>1942</v>
      </c>
      <c r="K1488" t="s">
        <v>1943</v>
      </c>
      <c r="L1488">
        <v>1354</v>
      </c>
      <c r="N1488">
        <v>1010</v>
      </c>
      <c r="O1488" t="s">
        <v>160</v>
      </c>
      <c r="P1488" t="s">
        <v>160</v>
      </c>
      <c r="Q1488">
        <v>1</v>
      </c>
      <c r="W1488">
        <v>0</v>
      </c>
      <c r="X1488">
        <v>-808655695</v>
      </c>
      <c r="Y1488">
        <v>102</v>
      </c>
      <c r="AA1488">
        <v>1719.2</v>
      </c>
      <c r="AB1488">
        <v>0</v>
      </c>
      <c r="AC1488">
        <v>0</v>
      </c>
      <c r="AD1488">
        <v>0</v>
      </c>
      <c r="AE1488">
        <v>280</v>
      </c>
      <c r="AF1488">
        <v>0</v>
      </c>
      <c r="AG1488">
        <v>0</v>
      </c>
      <c r="AH1488">
        <v>0</v>
      </c>
      <c r="AI1488">
        <v>6.14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102</v>
      </c>
      <c r="AU1488" t="s">
        <v>3</v>
      </c>
      <c r="AV1488">
        <v>0</v>
      </c>
      <c r="AW1488">
        <v>2</v>
      </c>
      <c r="AX1488">
        <v>53554562</v>
      </c>
      <c r="AY1488">
        <v>1</v>
      </c>
      <c r="AZ1488">
        <v>0</v>
      </c>
      <c r="BA1488">
        <v>1353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Y1488*Source!I918</f>
        <v>20.400000000000002</v>
      </c>
      <c r="CY1488">
        <f t="shared" si="257"/>
        <v>1719.2</v>
      </c>
      <c r="CZ1488">
        <f t="shared" si="258"/>
        <v>280</v>
      </c>
      <c r="DA1488">
        <f t="shared" si="259"/>
        <v>6.14</v>
      </c>
      <c r="DB1488">
        <f t="shared" si="260"/>
        <v>28560</v>
      </c>
      <c r="DC1488">
        <f t="shared" si="261"/>
        <v>0</v>
      </c>
    </row>
    <row r="1489" spans="1:107" x14ac:dyDescent="0.2">
      <c r="A1489">
        <f>ROW(Source!A918)</f>
        <v>918</v>
      </c>
      <c r="B1489">
        <v>53551707</v>
      </c>
      <c r="C1489">
        <v>53554545</v>
      </c>
      <c r="D1489">
        <v>38121415</v>
      </c>
      <c r="E1489">
        <v>1</v>
      </c>
      <c r="F1489">
        <v>1</v>
      </c>
      <c r="G1489">
        <v>1</v>
      </c>
      <c r="H1489">
        <v>3</v>
      </c>
      <c r="I1489" t="s">
        <v>943</v>
      </c>
      <c r="J1489" t="s">
        <v>945</v>
      </c>
      <c r="K1489" t="s">
        <v>944</v>
      </c>
      <c r="L1489">
        <v>1355</v>
      </c>
      <c r="N1489">
        <v>1010</v>
      </c>
      <c r="O1489" t="s">
        <v>894</v>
      </c>
      <c r="P1489" t="s">
        <v>894</v>
      </c>
      <c r="Q1489">
        <v>100</v>
      </c>
      <c r="W1489">
        <v>0</v>
      </c>
      <c r="X1489">
        <v>1552757658</v>
      </c>
      <c r="Y1489">
        <v>1</v>
      </c>
      <c r="AA1489">
        <v>9039.58</v>
      </c>
      <c r="AB1489">
        <v>0</v>
      </c>
      <c r="AC1489">
        <v>0</v>
      </c>
      <c r="AD1489">
        <v>0</v>
      </c>
      <c r="AE1489">
        <v>547.19000000000005</v>
      </c>
      <c r="AF1489">
        <v>0</v>
      </c>
      <c r="AG1489">
        <v>0</v>
      </c>
      <c r="AH1489">
        <v>0</v>
      </c>
      <c r="AI1489">
        <v>16.52</v>
      </c>
      <c r="AJ1489">
        <v>1</v>
      </c>
      <c r="AK1489">
        <v>1</v>
      </c>
      <c r="AL1489">
        <v>1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 t="s">
        <v>3</v>
      </c>
      <c r="AT1489">
        <v>1</v>
      </c>
      <c r="AU1489" t="s">
        <v>3</v>
      </c>
      <c r="AV1489">
        <v>0</v>
      </c>
      <c r="AW1489">
        <v>1</v>
      </c>
      <c r="AX1489">
        <v>-1</v>
      </c>
      <c r="AY1489">
        <v>0</v>
      </c>
      <c r="AZ1489">
        <v>0</v>
      </c>
      <c r="BA1489" t="s">
        <v>3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Y1489*Source!I918</f>
        <v>0.2</v>
      </c>
      <c r="CY1489">
        <f t="shared" si="257"/>
        <v>9039.58</v>
      </c>
      <c r="CZ1489">
        <f t="shared" si="258"/>
        <v>547.19000000000005</v>
      </c>
      <c r="DA1489">
        <f t="shared" si="259"/>
        <v>16.52</v>
      </c>
      <c r="DB1489">
        <f t="shared" si="260"/>
        <v>547.19000000000005</v>
      </c>
      <c r="DC1489">
        <f t="shared" si="261"/>
        <v>0</v>
      </c>
    </row>
    <row r="1490" spans="1:107" x14ac:dyDescent="0.2">
      <c r="A1490">
        <f>ROW(Source!A918)</f>
        <v>918</v>
      </c>
      <c r="B1490">
        <v>53551707</v>
      </c>
      <c r="C1490">
        <v>53554545</v>
      </c>
      <c r="D1490">
        <v>29171808</v>
      </c>
      <c r="E1490">
        <v>1</v>
      </c>
      <c r="F1490">
        <v>1</v>
      </c>
      <c r="G1490">
        <v>1</v>
      </c>
      <c r="H1490">
        <v>3</v>
      </c>
      <c r="I1490" t="s">
        <v>1933</v>
      </c>
      <c r="J1490" t="s">
        <v>1934</v>
      </c>
      <c r="K1490" t="s">
        <v>1935</v>
      </c>
      <c r="L1490">
        <v>1374</v>
      </c>
      <c r="N1490">
        <v>1013</v>
      </c>
      <c r="O1490" t="s">
        <v>1936</v>
      </c>
      <c r="P1490" t="s">
        <v>1936</v>
      </c>
      <c r="Q1490">
        <v>1</v>
      </c>
      <c r="W1490">
        <v>0</v>
      </c>
      <c r="X1490">
        <v>-915781824</v>
      </c>
      <c r="Y1490">
        <v>5.1100000000000003</v>
      </c>
      <c r="AA1490">
        <v>6.14</v>
      </c>
      <c r="AB1490">
        <v>0</v>
      </c>
      <c r="AC1490">
        <v>0</v>
      </c>
      <c r="AD1490">
        <v>0</v>
      </c>
      <c r="AE1490">
        <v>1</v>
      </c>
      <c r="AF1490">
        <v>0</v>
      </c>
      <c r="AG1490">
        <v>0</v>
      </c>
      <c r="AH1490">
        <v>0</v>
      </c>
      <c r="AI1490">
        <v>6.14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0</v>
      </c>
      <c r="AQ1490">
        <v>0</v>
      </c>
      <c r="AR1490">
        <v>0</v>
      </c>
      <c r="AS1490" t="s">
        <v>3</v>
      </c>
      <c r="AT1490">
        <v>5.1100000000000003</v>
      </c>
      <c r="AU1490" t="s">
        <v>3</v>
      </c>
      <c r="AV1490">
        <v>0</v>
      </c>
      <c r="AW1490">
        <v>2</v>
      </c>
      <c r="AX1490">
        <v>53554563</v>
      </c>
      <c r="AY1490">
        <v>1</v>
      </c>
      <c r="AZ1490">
        <v>0</v>
      </c>
      <c r="BA1490">
        <v>1354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Y1490*Source!I918</f>
        <v>1.022</v>
      </c>
      <c r="CY1490">
        <f t="shared" si="257"/>
        <v>6.14</v>
      </c>
      <c r="CZ1490">
        <f t="shared" si="258"/>
        <v>1</v>
      </c>
      <c r="DA1490">
        <f t="shared" si="259"/>
        <v>6.14</v>
      </c>
      <c r="DB1490">
        <f t="shared" si="260"/>
        <v>5.1100000000000003</v>
      </c>
      <c r="DC1490">
        <f t="shared" si="261"/>
        <v>0</v>
      </c>
    </row>
    <row r="1491" spans="1:107" x14ac:dyDescent="0.2">
      <c r="A1491">
        <f>ROW(Source!A925)</f>
        <v>925</v>
      </c>
      <c r="B1491">
        <v>53551706</v>
      </c>
      <c r="C1491">
        <v>53554567</v>
      </c>
      <c r="D1491">
        <v>29364679</v>
      </c>
      <c r="E1491">
        <v>1</v>
      </c>
      <c r="F1491">
        <v>1</v>
      </c>
      <c r="G1491">
        <v>1</v>
      </c>
      <c r="H1491">
        <v>1</v>
      </c>
      <c r="I1491" t="s">
        <v>1922</v>
      </c>
      <c r="J1491" t="s">
        <v>3</v>
      </c>
      <c r="K1491" t="s">
        <v>1923</v>
      </c>
      <c r="L1491">
        <v>1369</v>
      </c>
      <c r="N1491">
        <v>1013</v>
      </c>
      <c r="O1491" t="s">
        <v>1486</v>
      </c>
      <c r="P1491" t="s">
        <v>1486</v>
      </c>
      <c r="Q1491">
        <v>1</v>
      </c>
      <c r="W1491">
        <v>0</v>
      </c>
      <c r="X1491">
        <v>931378261</v>
      </c>
      <c r="Y1491">
        <v>31.487999999999996</v>
      </c>
      <c r="AA1491">
        <v>0</v>
      </c>
      <c r="AB1491">
        <v>0</v>
      </c>
      <c r="AC1491">
        <v>0</v>
      </c>
      <c r="AD1491">
        <v>349.58</v>
      </c>
      <c r="AE1491">
        <v>0</v>
      </c>
      <c r="AF1491">
        <v>0</v>
      </c>
      <c r="AG1491">
        <v>0</v>
      </c>
      <c r="AH1491">
        <v>349.58</v>
      </c>
      <c r="AI1491">
        <v>1</v>
      </c>
      <c r="AJ1491">
        <v>1</v>
      </c>
      <c r="AK1491">
        <v>1</v>
      </c>
      <c r="AL1491">
        <v>1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26.24</v>
      </c>
      <c r="AU1491" t="s">
        <v>916</v>
      </c>
      <c r="AV1491">
        <v>1</v>
      </c>
      <c r="AW1491">
        <v>2</v>
      </c>
      <c r="AX1491">
        <v>53554578</v>
      </c>
      <c r="AY1491">
        <v>2</v>
      </c>
      <c r="AZ1491">
        <v>137216</v>
      </c>
      <c r="BA1491">
        <v>1355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Y1491*Source!I925</f>
        <v>2.8339199999999996</v>
      </c>
      <c r="CY1491">
        <f>AD1491</f>
        <v>349.58</v>
      </c>
      <c r="CZ1491">
        <f>AH1491</f>
        <v>349.58</v>
      </c>
      <c r="DA1491">
        <f>AL1491</f>
        <v>1</v>
      </c>
      <c r="DB1491">
        <f>ROUND((ROUND(AT1491*CZ1491,2)*ROUND(1.2,7)),2)</f>
        <v>11007.58</v>
      </c>
      <c r="DC1491">
        <f>ROUND((ROUND(AT1491*AG1491,2)*ROUND(1.2,7)),2)</f>
        <v>0</v>
      </c>
    </row>
    <row r="1492" spans="1:107" x14ac:dyDescent="0.2">
      <c r="A1492">
        <f>ROW(Source!A925)</f>
        <v>925</v>
      </c>
      <c r="B1492">
        <v>53551706</v>
      </c>
      <c r="C1492">
        <v>53554567</v>
      </c>
      <c r="D1492">
        <v>121548</v>
      </c>
      <c r="E1492">
        <v>1</v>
      </c>
      <c r="F1492">
        <v>1</v>
      </c>
      <c r="G1492">
        <v>1</v>
      </c>
      <c r="H1492">
        <v>1</v>
      </c>
      <c r="I1492" t="s">
        <v>31</v>
      </c>
      <c r="J1492" t="s">
        <v>3</v>
      </c>
      <c r="K1492" t="s">
        <v>1489</v>
      </c>
      <c r="L1492">
        <v>608254</v>
      </c>
      <c r="N1492">
        <v>1013</v>
      </c>
      <c r="O1492" t="s">
        <v>1490</v>
      </c>
      <c r="P1492" t="s">
        <v>1490</v>
      </c>
      <c r="Q1492">
        <v>1</v>
      </c>
      <c r="W1492">
        <v>0</v>
      </c>
      <c r="X1492">
        <v>-185737400</v>
      </c>
      <c r="Y1492">
        <v>3.5999999999999997E-2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1</v>
      </c>
      <c r="AJ1492">
        <v>1</v>
      </c>
      <c r="AK1492">
        <v>1</v>
      </c>
      <c r="AL1492">
        <v>1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0.03</v>
      </c>
      <c r="AU1492" t="s">
        <v>916</v>
      </c>
      <c r="AV1492">
        <v>2</v>
      </c>
      <c r="AW1492">
        <v>2</v>
      </c>
      <c r="AX1492">
        <v>53554579</v>
      </c>
      <c r="AY1492">
        <v>1</v>
      </c>
      <c r="AZ1492">
        <v>6144</v>
      </c>
      <c r="BA1492">
        <v>1356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Y1492*Source!I925</f>
        <v>3.2399999999999998E-3</v>
      </c>
      <c r="CY1492">
        <f>AD1492</f>
        <v>0</v>
      </c>
      <c r="CZ1492">
        <f>AH1492</f>
        <v>0</v>
      </c>
      <c r="DA1492">
        <f>AL1492</f>
        <v>1</v>
      </c>
      <c r="DB1492">
        <f>ROUND((ROUND(AT1492*CZ1492,2)*ROUND(1.2,7)),2)</f>
        <v>0</v>
      </c>
      <c r="DC1492">
        <f>ROUND((ROUND(AT1492*AG1492,2)*ROUND(1.2,7)),2)</f>
        <v>0</v>
      </c>
    </row>
    <row r="1493" spans="1:107" x14ac:dyDescent="0.2">
      <c r="A1493">
        <f>ROW(Source!A925)</f>
        <v>925</v>
      </c>
      <c r="B1493">
        <v>53551706</v>
      </c>
      <c r="C1493">
        <v>53554567</v>
      </c>
      <c r="D1493">
        <v>29172362</v>
      </c>
      <c r="E1493">
        <v>1</v>
      </c>
      <c r="F1493">
        <v>1</v>
      </c>
      <c r="G1493">
        <v>1</v>
      </c>
      <c r="H1493">
        <v>2</v>
      </c>
      <c r="I1493" t="s">
        <v>1924</v>
      </c>
      <c r="J1493" t="s">
        <v>1925</v>
      </c>
      <c r="K1493" t="s">
        <v>1926</v>
      </c>
      <c r="L1493">
        <v>1368</v>
      </c>
      <c r="N1493">
        <v>1011</v>
      </c>
      <c r="O1493" t="s">
        <v>1494</v>
      </c>
      <c r="P1493" t="s">
        <v>1494</v>
      </c>
      <c r="Q1493">
        <v>1</v>
      </c>
      <c r="W1493">
        <v>0</v>
      </c>
      <c r="X1493">
        <v>783836208</v>
      </c>
      <c r="Y1493">
        <v>3.5999999999999997E-2</v>
      </c>
      <c r="AA1493">
        <v>0</v>
      </c>
      <c r="AB1493">
        <v>134.65</v>
      </c>
      <c r="AC1493">
        <v>13.5</v>
      </c>
      <c r="AD1493">
        <v>0</v>
      </c>
      <c r="AE1493">
        <v>0</v>
      </c>
      <c r="AF1493">
        <v>134.65</v>
      </c>
      <c r="AG1493">
        <v>13.5</v>
      </c>
      <c r="AH1493">
        <v>0</v>
      </c>
      <c r="AI1493">
        <v>1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1</v>
      </c>
      <c r="AQ1493">
        <v>0</v>
      </c>
      <c r="AR1493">
        <v>0</v>
      </c>
      <c r="AS1493" t="s">
        <v>3</v>
      </c>
      <c r="AT1493">
        <v>0.03</v>
      </c>
      <c r="AU1493" t="s">
        <v>916</v>
      </c>
      <c r="AV1493">
        <v>0</v>
      </c>
      <c r="AW1493">
        <v>2</v>
      </c>
      <c r="AX1493">
        <v>53554580</v>
      </c>
      <c r="AY1493">
        <v>1</v>
      </c>
      <c r="AZ1493">
        <v>6144</v>
      </c>
      <c r="BA1493">
        <v>1357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Y1493*Source!I925</f>
        <v>3.2399999999999998E-3</v>
      </c>
      <c r="CY1493">
        <f>AB1493</f>
        <v>134.65</v>
      </c>
      <c r="CZ1493">
        <f>AF1493</f>
        <v>134.65</v>
      </c>
      <c r="DA1493">
        <f>AJ1493</f>
        <v>1</v>
      </c>
      <c r="DB1493">
        <f>ROUND((ROUND(AT1493*CZ1493,2)*ROUND(1.2,7)),2)</f>
        <v>4.8499999999999996</v>
      </c>
      <c r="DC1493">
        <f>ROUND((ROUND(AT1493*AG1493,2)*ROUND(1.2,7)),2)</f>
        <v>0.49</v>
      </c>
    </row>
    <row r="1494" spans="1:107" x14ac:dyDescent="0.2">
      <c r="A1494">
        <f>ROW(Source!A925)</f>
        <v>925</v>
      </c>
      <c r="B1494">
        <v>53551706</v>
      </c>
      <c r="C1494">
        <v>53554567</v>
      </c>
      <c r="D1494">
        <v>29174913</v>
      </c>
      <c r="E1494">
        <v>1</v>
      </c>
      <c r="F1494">
        <v>1</v>
      </c>
      <c r="G1494">
        <v>1</v>
      </c>
      <c r="H1494">
        <v>2</v>
      </c>
      <c r="I1494" t="s">
        <v>1513</v>
      </c>
      <c r="J1494" t="s">
        <v>1514</v>
      </c>
      <c r="K1494" t="s">
        <v>1515</v>
      </c>
      <c r="L1494">
        <v>1368</v>
      </c>
      <c r="N1494">
        <v>1011</v>
      </c>
      <c r="O1494" t="s">
        <v>1494</v>
      </c>
      <c r="P1494" t="s">
        <v>1494</v>
      </c>
      <c r="Q1494">
        <v>1</v>
      </c>
      <c r="W1494">
        <v>0</v>
      </c>
      <c r="X1494">
        <v>1230759911</v>
      </c>
      <c r="Y1494">
        <v>2.4E-2</v>
      </c>
      <c r="AA1494">
        <v>0</v>
      </c>
      <c r="AB1494">
        <v>87.17</v>
      </c>
      <c r="AC1494">
        <v>11.6</v>
      </c>
      <c r="AD1494">
        <v>0</v>
      </c>
      <c r="AE1494">
        <v>0</v>
      </c>
      <c r="AF1494">
        <v>87.17</v>
      </c>
      <c r="AG1494">
        <v>11.6</v>
      </c>
      <c r="AH1494">
        <v>0</v>
      </c>
      <c r="AI1494">
        <v>1</v>
      </c>
      <c r="AJ1494">
        <v>1</v>
      </c>
      <c r="AK1494">
        <v>1</v>
      </c>
      <c r="AL1494">
        <v>1</v>
      </c>
      <c r="AN1494">
        <v>0</v>
      </c>
      <c r="AO1494">
        <v>1</v>
      </c>
      <c r="AP1494">
        <v>1</v>
      </c>
      <c r="AQ1494">
        <v>0</v>
      </c>
      <c r="AR1494">
        <v>0</v>
      </c>
      <c r="AS1494" t="s">
        <v>3</v>
      </c>
      <c r="AT1494">
        <v>0.02</v>
      </c>
      <c r="AU1494" t="s">
        <v>916</v>
      </c>
      <c r="AV1494">
        <v>0</v>
      </c>
      <c r="AW1494">
        <v>2</v>
      </c>
      <c r="AX1494">
        <v>53554581</v>
      </c>
      <c r="AY1494">
        <v>1</v>
      </c>
      <c r="AZ1494">
        <v>6144</v>
      </c>
      <c r="BA1494">
        <v>1358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Y1494*Source!I925</f>
        <v>2.16E-3</v>
      </c>
      <c r="CY1494">
        <f>AB1494</f>
        <v>87.17</v>
      </c>
      <c r="CZ1494">
        <f>AF1494</f>
        <v>87.17</v>
      </c>
      <c r="DA1494">
        <f>AJ1494</f>
        <v>1</v>
      </c>
      <c r="DB1494">
        <f>ROUND((ROUND(AT1494*CZ1494,2)*ROUND(1.2,7)),2)</f>
        <v>2.09</v>
      </c>
      <c r="DC1494">
        <f>ROUND((ROUND(AT1494*AG1494,2)*ROUND(1.2,7)),2)</f>
        <v>0.28000000000000003</v>
      </c>
    </row>
    <row r="1495" spans="1:107" x14ac:dyDescent="0.2">
      <c r="A1495">
        <f>ROW(Source!A925)</f>
        <v>925</v>
      </c>
      <c r="B1495">
        <v>53551706</v>
      </c>
      <c r="C1495">
        <v>53554567</v>
      </c>
      <c r="D1495">
        <v>53265823</v>
      </c>
      <c r="E1495">
        <v>1</v>
      </c>
      <c r="F1495">
        <v>1</v>
      </c>
      <c r="G1495">
        <v>1</v>
      </c>
      <c r="H1495">
        <v>3</v>
      </c>
      <c r="I1495" t="s">
        <v>939</v>
      </c>
      <c r="J1495" t="s">
        <v>941</v>
      </c>
      <c r="K1495" t="s">
        <v>940</v>
      </c>
      <c r="L1495">
        <v>1354</v>
      </c>
      <c r="N1495">
        <v>1010</v>
      </c>
      <c r="O1495" t="s">
        <v>160</v>
      </c>
      <c r="P1495" t="s">
        <v>160</v>
      </c>
      <c r="Q1495">
        <v>1</v>
      </c>
      <c r="W1495">
        <v>0</v>
      </c>
      <c r="X1495">
        <v>-1676692902</v>
      </c>
      <c r="Y1495">
        <v>100</v>
      </c>
      <c r="AA1495">
        <v>229.07</v>
      </c>
      <c r="AB1495">
        <v>0</v>
      </c>
      <c r="AC1495">
        <v>0</v>
      </c>
      <c r="AD1495">
        <v>0</v>
      </c>
      <c r="AE1495">
        <v>229.07</v>
      </c>
      <c r="AF1495">
        <v>0</v>
      </c>
      <c r="AG1495">
        <v>0</v>
      </c>
      <c r="AH1495">
        <v>0</v>
      </c>
      <c r="AI1495">
        <v>1</v>
      </c>
      <c r="AJ1495">
        <v>1</v>
      </c>
      <c r="AK1495">
        <v>1</v>
      </c>
      <c r="AL1495">
        <v>1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 t="s">
        <v>3</v>
      </c>
      <c r="AT1495">
        <v>100</v>
      </c>
      <c r="AU1495" t="s">
        <v>3</v>
      </c>
      <c r="AV1495">
        <v>0</v>
      </c>
      <c r="AW1495">
        <v>1</v>
      </c>
      <c r="AX1495">
        <v>-1</v>
      </c>
      <c r="AY1495">
        <v>0</v>
      </c>
      <c r="AZ1495">
        <v>0</v>
      </c>
      <c r="BA1495" t="s">
        <v>3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Y1495*Source!I925</f>
        <v>9</v>
      </c>
      <c r="CY1495">
        <f t="shared" ref="CY1495:CY1500" si="262">AA1495</f>
        <v>229.07</v>
      </c>
      <c r="CZ1495">
        <f t="shared" ref="CZ1495:CZ1500" si="263">AE1495</f>
        <v>229.07</v>
      </c>
      <c r="DA1495">
        <f t="shared" ref="DA1495:DA1500" si="264">AI1495</f>
        <v>1</v>
      </c>
      <c r="DB1495">
        <f t="shared" ref="DB1495:DB1500" si="265">ROUND(ROUND(AT1495*CZ1495,2),2)</f>
        <v>22907</v>
      </c>
      <c r="DC1495">
        <f t="shared" ref="DC1495:DC1500" si="266">ROUND(ROUND(AT1495*AG1495,2),2)</f>
        <v>0</v>
      </c>
    </row>
    <row r="1496" spans="1:107" x14ac:dyDescent="0.2">
      <c r="A1496">
        <f>ROW(Source!A925)</f>
        <v>925</v>
      </c>
      <c r="B1496">
        <v>53551706</v>
      </c>
      <c r="C1496">
        <v>53554567</v>
      </c>
      <c r="D1496">
        <v>29149204</v>
      </c>
      <c r="E1496">
        <v>1</v>
      </c>
      <c r="F1496">
        <v>1</v>
      </c>
      <c r="G1496">
        <v>1</v>
      </c>
      <c r="H1496">
        <v>3</v>
      </c>
      <c r="I1496" t="s">
        <v>1938</v>
      </c>
      <c r="J1496" t="s">
        <v>1944</v>
      </c>
      <c r="K1496" t="s">
        <v>1940</v>
      </c>
      <c r="L1496">
        <v>1348</v>
      </c>
      <c r="N1496">
        <v>1009</v>
      </c>
      <c r="O1496" t="s">
        <v>26</v>
      </c>
      <c r="P1496" t="s">
        <v>26</v>
      </c>
      <c r="Q1496">
        <v>1000</v>
      </c>
      <c r="W1496">
        <v>0</v>
      </c>
      <c r="X1496">
        <v>-601557392</v>
      </c>
      <c r="Y1496">
        <v>3.15E-3</v>
      </c>
      <c r="AA1496">
        <v>729.98</v>
      </c>
      <c r="AB1496">
        <v>0</v>
      </c>
      <c r="AC1496">
        <v>0</v>
      </c>
      <c r="AD1496">
        <v>0</v>
      </c>
      <c r="AE1496">
        <v>729.98</v>
      </c>
      <c r="AF1496">
        <v>0</v>
      </c>
      <c r="AG1496">
        <v>0</v>
      </c>
      <c r="AH1496">
        <v>0</v>
      </c>
      <c r="AI1496">
        <v>1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3.15E-3</v>
      </c>
      <c r="AU1496" t="s">
        <v>3</v>
      </c>
      <c r="AV1496">
        <v>0</v>
      </c>
      <c r="AW1496">
        <v>2</v>
      </c>
      <c r="AX1496">
        <v>53554582</v>
      </c>
      <c r="AY1496">
        <v>1</v>
      </c>
      <c r="AZ1496">
        <v>0</v>
      </c>
      <c r="BA1496">
        <v>1359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Y1496*Source!I925</f>
        <v>2.8350000000000001E-4</v>
      </c>
      <c r="CY1496">
        <f t="shared" si="262"/>
        <v>729.98</v>
      </c>
      <c r="CZ1496">
        <f t="shared" si="263"/>
        <v>729.98</v>
      </c>
      <c r="DA1496">
        <f t="shared" si="264"/>
        <v>1</v>
      </c>
      <c r="DB1496">
        <f t="shared" si="265"/>
        <v>2.2999999999999998</v>
      </c>
      <c r="DC1496">
        <f t="shared" si="266"/>
        <v>0</v>
      </c>
    </row>
    <row r="1497" spans="1:107" x14ac:dyDescent="0.2">
      <c r="A1497">
        <f>ROW(Source!A925)</f>
        <v>925</v>
      </c>
      <c r="B1497">
        <v>53551706</v>
      </c>
      <c r="C1497">
        <v>53554567</v>
      </c>
      <c r="D1497">
        <v>38294549</v>
      </c>
      <c r="E1497">
        <v>1</v>
      </c>
      <c r="F1497">
        <v>1</v>
      </c>
      <c r="G1497">
        <v>1</v>
      </c>
      <c r="H1497">
        <v>3</v>
      </c>
      <c r="I1497" t="s">
        <v>947</v>
      </c>
      <c r="J1497" t="s">
        <v>950</v>
      </c>
      <c r="K1497" t="s">
        <v>948</v>
      </c>
      <c r="L1497">
        <v>1356</v>
      </c>
      <c r="N1497">
        <v>1010</v>
      </c>
      <c r="O1497" t="s">
        <v>949</v>
      </c>
      <c r="P1497" t="s">
        <v>949</v>
      </c>
      <c r="Q1497">
        <v>1000</v>
      </c>
      <c r="W1497">
        <v>0</v>
      </c>
      <c r="X1497">
        <v>338017439</v>
      </c>
      <c r="Y1497">
        <v>0.1</v>
      </c>
      <c r="AA1497">
        <v>1998.42</v>
      </c>
      <c r="AB1497">
        <v>0</v>
      </c>
      <c r="AC1497">
        <v>0</v>
      </c>
      <c r="AD1497">
        <v>0</v>
      </c>
      <c r="AE1497">
        <v>1998.42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1</v>
      </c>
      <c r="AL1497">
        <v>1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 t="s">
        <v>3</v>
      </c>
      <c r="AT1497">
        <v>0.1</v>
      </c>
      <c r="AU1497" t="s">
        <v>3</v>
      </c>
      <c r="AV1497">
        <v>0</v>
      </c>
      <c r="AW1497">
        <v>1</v>
      </c>
      <c r="AX1497">
        <v>-1</v>
      </c>
      <c r="AY1497">
        <v>0</v>
      </c>
      <c r="AZ1497">
        <v>0</v>
      </c>
      <c r="BA1497" t="s">
        <v>3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Y1497*Source!I925</f>
        <v>8.9999999999999993E-3</v>
      </c>
      <c r="CY1497">
        <f t="shared" si="262"/>
        <v>1998.42</v>
      </c>
      <c r="CZ1497">
        <f t="shared" si="263"/>
        <v>1998.42</v>
      </c>
      <c r="DA1497">
        <f t="shared" si="264"/>
        <v>1</v>
      </c>
      <c r="DB1497">
        <f t="shared" si="265"/>
        <v>199.84</v>
      </c>
      <c r="DC1497">
        <f t="shared" si="266"/>
        <v>0</v>
      </c>
    </row>
    <row r="1498" spans="1:107" x14ac:dyDescent="0.2">
      <c r="A1498">
        <f>ROW(Source!A925)</f>
        <v>925</v>
      </c>
      <c r="B1498">
        <v>53551706</v>
      </c>
      <c r="C1498">
        <v>53554567</v>
      </c>
      <c r="D1498">
        <v>29170678</v>
      </c>
      <c r="E1498">
        <v>1</v>
      </c>
      <c r="F1498">
        <v>1</v>
      </c>
      <c r="G1498">
        <v>1</v>
      </c>
      <c r="H1498">
        <v>3</v>
      </c>
      <c r="I1498" t="s">
        <v>1941</v>
      </c>
      <c r="J1498" t="s">
        <v>1945</v>
      </c>
      <c r="K1498" t="s">
        <v>1943</v>
      </c>
      <c r="L1498">
        <v>1356</v>
      </c>
      <c r="N1498">
        <v>1010</v>
      </c>
      <c r="O1498" t="s">
        <v>949</v>
      </c>
      <c r="P1498" t="s">
        <v>949</v>
      </c>
      <c r="Q1498">
        <v>1000</v>
      </c>
      <c r="W1498">
        <v>0</v>
      </c>
      <c r="X1498">
        <v>895142179</v>
      </c>
      <c r="Y1498">
        <v>0.10199999999999999</v>
      </c>
      <c r="AA1498">
        <v>280</v>
      </c>
      <c r="AB1498">
        <v>0</v>
      </c>
      <c r="AC1498">
        <v>0</v>
      </c>
      <c r="AD1498">
        <v>0</v>
      </c>
      <c r="AE1498">
        <v>280</v>
      </c>
      <c r="AF1498">
        <v>0</v>
      </c>
      <c r="AG1498">
        <v>0</v>
      </c>
      <c r="AH1498">
        <v>0</v>
      </c>
      <c r="AI1498">
        <v>1</v>
      </c>
      <c r="AJ1498">
        <v>1</v>
      </c>
      <c r="AK1498">
        <v>1</v>
      </c>
      <c r="AL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0.10199999999999999</v>
      </c>
      <c r="AU1498" t="s">
        <v>3</v>
      </c>
      <c r="AV1498">
        <v>0</v>
      </c>
      <c r="AW1498">
        <v>2</v>
      </c>
      <c r="AX1498">
        <v>53554583</v>
      </c>
      <c r="AY1498">
        <v>1</v>
      </c>
      <c r="AZ1498">
        <v>0</v>
      </c>
      <c r="BA1498">
        <v>1360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Y1498*Source!I925</f>
        <v>9.1799999999999989E-3</v>
      </c>
      <c r="CY1498">
        <f t="shared" si="262"/>
        <v>280</v>
      </c>
      <c r="CZ1498">
        <f t="shared" si="263"/>
        <v>280</v>
      </c>
      <c r="DA1498">
        <f t="shared" si="264"/>
        <v>1</v>
      </c>
      <c r="DB1498">
        <f t="shared" si="265"/>
        <v>28.56</v>
      </c>
      <c r="DC1498">
        <f t="shared" si="266"/>
        <v>0</v>
      </c>
    </row>
    <row r="1499" spans="1:107" x14ac:dyDescent="0.2">
      <c r="A1499">
        <f>ROW(Source!A925)</f>
        <v>925</v>
      </c>
      <c r="B1499">
        <v>53551706</v>
      </c>
      <c r="C1499">
        <v>53554567</v>
      </c>
      <c r="D1499">
        <v>38121415</v>
      </c>
      <c r="E1499">
        <v>1</v>
      </c>
      <c r="F1499">
        <v>1</v>
      </c>
      <c r="G1499">
        <v>1</v>
      </c>
      <c r="H1499">
        <v>3</v>
      </c>
      <c r="I1499" t="s">
        <v>943</v>
      </c>
      <c r="J1499" t="s">
        <v>945</v>
      </c>
      <c r="K1499" t="s">
        <v>944</v>
      </c>
      <c r="L1499">
        <v>1355</v>
      </c>
      <c r="N1499">
        <v>1010</v>
      </c>
      <c r="O1499" t="s">
        <v>894</v>
      </c>
      <c r="P1499" t="s">
        <v>894</v>
      </c>
      <c r="Q1499">
        <v>100</v>
      </c>
      <c r="W1499">
        <v>0</v>
      </c>
      <c r="X1499">
        <v>1552757658</v>
      </c>
      <c r="Y1499">
        <v>2</v>
      </c>
      <c r="AA1499">
        <v>547.19000000000005</v>
      </c>
      <c r="AB1499">
        <v>0</v>
      </c>
      <c r="AC1499">
        <v>0</v>
      </c>
      <c r="AD1499">
        <v>0</v>
      </c>
      <c r="AE1499">
        <v>547.19000000000005</v>
      </c>
      <c r="AF1499">
        <v>0</v>
      </c>
      <c r="AG1499">
        <v>0</v>
      </c>
      <c r="AH1499">
        <v>0</v>
      </c>
      <c r="AI1499">
        <v>1</v>
      </c>
      <c r="AJ1499">
        <v>1</v>
      </c>
      <c r="AK1499">
        <v>1</v>
      </c>
      <c r="AL1499">
        <v>1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 t="s">
        <v>3</v>
      </c>
      <c r="AT1499">
        <v>2</v>
      </c>
      <c r="AU1499" t="s">
        <v>3</v>
      </c>
      <c r="AV1499">
        <v>0</v>
      </c>
      <c r="AW1499">
        <v>1</v>
      </c>
      <c r="AX1499">
        <v>-1</v>
      </c>
      <c r="AY1499">
        <v>0</v>
      </c>
      <c r="AZ1499">
        <v>0</v>
      </c>
      <c r="BA1499" t="s">
        <v>3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Y1499*Source!I925</f>
        <v>0.18</v>
      </c>
      <c r="CY1499">
        <f t="shared" si="262"/>
        <v>547.19000000000005</v>
      </c>
      <c r="CZ1499">
        <f t="shared" si="263"/>
        <v>547.19000000000005</v>
      </c>
      <c r="DA1499">
        <f t="shared" si="264"/>
        <v>1</v>
      </c>
      <c r="DB1499">
        <f t="shared" si="265"/>
        <v>1094.3800000000001</v>
      </c>
      <c r="DC1499">
        <f t="shared" si="266"/>
        <v>0</v>
      </c>
    </row>
    <row r="1500" spans="1:107" x14ac:dyDescent="0.2">
      <c r="A1500">
        <f>ROW(Source!A925)</f>
        <v>925</v>
      </c>
      <c r="B1500">
        <v>53551706</v>
      </c>
      <c r="C1500">
        <v>53554567</v>
      </c>
      <c r="D1500">
        <v>29171808</v>
      </c>
      <c r="E1500">
        <v>1</v>
      </c>
      <c r="F1500">
        <v>1</v>
      </c>
      <c r="G1500">
        <v>1</v>
      </c>
      <c r="H1500">
        <v>3</v>
      </c>
      <c r="I1500" t="s">
        <v>1933</v>
      </c>
      <c r="J1500" t="s">
        <v>1934</v>
      </c>
      <c r="K1500" t="s">
        <v>1935</v>
      </c>
      <c r="L1500">
        <v>1374</v>
      </c>
      <c r="N1500">
        <v>1013</v>
      </c>
      <c r="O1500" t="s">
        <v>1936</v>
      </c>
      <c r="P1500" t="s">
        <v>1936</v>
      </c>
      <c r="Q1500">
        <v>1</v>
      </c>
      <c r="W1500">
        <v>0</v>
      </c>
      <c r="X1500">
        <v>-915781824</v>
      </c>
      <c r="Y1500">
        <v>5.21</v>
      </c>
      <c r="AA1500">
        <v>1</v>
      </c>
      <c r="AB1500">
        <v>0</v>
      </c>
      <c r="AC1500">
        <v>0</v>
      </c>
      <c r="AD1500">
        <v>0</v>
      </c>
      <c r="AE1500">
        <v>1</v>
      </c>
      <c r="AF1500">
        <v>0</v>
      </c>
      <c r="AG1500">
        <v>0</v>
      </c>
      <c r="AH1500">
        <v>0</v>
      </c>
      <c r="AI1500">
        <v>1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5.21</v>
      </c>
      <c r="AU1500" t="s">
        <v>3</v>
      </c>
      <c r="AV1500">
        <v>0</v>
      </c>
      <c r="AW1500">
        <v>2</v>
      </c>
      <c r="AX1500">
        <v>53554584</v>
      </c>
      <c r="AY1500">
        <v>1</v>
      </c>
      <c r="AZ1500">
        <v>0</v>
      </c>
      <c r="BA1500">
        <v>1361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Y1500*Source!I925</f>
        <v>0.46889999999999998</v>
      </c>
      <c r="CY1500">
        <f t="shared" si="262"/>
        <v>1</v>
      </c>
      <c r="CZ1500">
        <f t="shared" si="263"/>
        <v>1</v>
      </c>
      <c r="DA1500">
        <f t="shared" si="264"/>
        <v>1</v>
      </c>
      <c r="DB1500">
        <f t="shared" si="265"/>
        <v>5.21</v>
      </c>
      <c r="DC1500">
        <f t="shared" si="266"/>
        <v>0</v>
      </c>
    </row>
    <row r="1501" spans="1:107" x14ac:dyDescent="0.2">
      <c r="A1501">
        <f>ROW(Source!A926)</f>
        <v>926</v>
      </c>
      <c r="B1501">
        <v>53551707</v>
      </c>
      <c r="C1501">
        <v>53554567</v>
      </c>
      <c r="D1501">
        <v>29364679</v>
      </c>
      <c r="E1501">
        <v>1</v>
      </c>
      <c r="F1501">
        <v>1</v>
      </c>
      <c r="G1501">
        <v>1</v>
      </c>
      <c r="H1501">
        <v>1</v>
      </c>
      <c r="I1501" t="s">
        <v>1922</v>
      </c>
      <c r="J1501" t="s">
        <v>3</v>
      </c>
      <c r="K1501" t="s">
        <v>1923</v>
      </c>
      <c r="L1501">
        <v>1369</v>
      </c>
      <c r="N1501">
        <v>1013</v>
      </c>
      <c r="O1501" t="s">
        <v>1486</v>
      </c>
      <c r="P1501" t="s">
        <v>1486</v>
      </c>
      <c r="Q1501">
        <v>1</v>
      </c>
      <c r="W1501">
        <v>0</v>
      </c>
      <c r="X1501">
        <v>931378261</v>
      </c>
      <c r="Y1501">
        <v>31.487999999999996</v>
      </c>
      <c r="AA1501">
        <v>0</v>
      </c>
      <c r="AB1501">
        <v>0</v>
      </c>
      <c r="AC1501">
        <v>0</v>
      </c>
      <c r="AD1501">
        <v>349.58</v>
      </c>
      <c r="AE1501">
        <v>0</v>
      </c>
      <c r="AF1501">
        <v>0</v>
      </c>
      <c r="AG1501">
        <v>0</v>
      </c>
      <c r="AH1501">
        <v>349.58</v>
      </c>
      <c r="AI1501">
        <v>1</v>
      </c>
      <c r="AJ1501">
        <v>1</v>
      </c>
      <c r="AK1501">
        <v>1</v>
      </c>
      <c r="AL1501">
        <v>1</v>
      </c>
      <c r="AN1501">
        <v>0</v>
      </c>
      <c r="AO1501">
        <v>1</v>
      </c>
      <c r="AP1501">
        <v>1</v>
      </c>
      <c r="AQ1501">
        <v>0</v>
      </c>
      <c r="AR1501">
        <v>0</v>
      </c>
      <c r="AS1501" t="s">
        <v>3</v>
      </c>
      <c r="AT1501">
        <v>26.24</v>
      </c>
      <c r="AU1501" t="s">
        <v>916</v>
      </c>
      <c r="AV1501">
        <v>1</v>
      </c>
      <c r="AW1501">
        <v>2</v>
      </c>
      <c r="AX1501">
        <v>53554578</v>
      </c>
      <c r="AY1501">
        <v>2</v>
      </c>
      <c r="AZ1501">
        <v>137216</v>
      </c>
      <c r="BA1501">
        <v>1362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Y1501*Source!I926</f>
        <v>2.8339199999999996</v>
      </c>
      <c r="CY1501">
        <f>AD1501</f>
        <v>349.58</v>
      </c>
      <c r="CZ1501">
        <f>AH1501</f>
        <v>349.58</v>
      </c>
      <c r="DA1501">
        <f>AL1501</f>
        <v>1</v>
      </c>
      <c r="DB1501">
        <f>ROUND((ROUND(AT1501*CZ1501,2)*ROUND(1.2,7)),2)</f>
        <v>11007.58</v>
      </c>
      <c r="DC1501">
        <f>ROUND((ROUND(AT1501*AG1501,2)*ROUND(1.2,7)),2)</f>
        <v>0</v>
      </c>
    </row>
    <row r="1502" spans="1:107" x14ac:dyDescent="0.2">
      <c r="A1502">
        <f>ROW(Source!A926)</f>
        <v>926</v>
      </c>
      <c r="B1502">
        <v>53551707</v>
      </c>
      <c r="C1502">
        <v>53554567</v>
      </c>
      <c r="D1502">
        <v>121548</v>
      </c>
      <c r="E1502">
        <v>1</v>
      </c>
      <c r="F1502">
        <v>1</v>
      </c>
      <c r="G1502">
        <v>1</v>
      </c>
      <c r="H1502">
        <v>1</v>
      </c>
      <c r="I1502" t="s">
        <v>31</v>
      </c>
      <c r="J1502" t="s">
        <v>3</v>
      </c>
      <c r="K1502" t="s">
        <v>1489</v>
      </c>
      <c r="L1502">
        <v>608254</v>
      </c>
      <c r="N1502">
        <v>1013</v>
      </c>
      <c r="O1502" t="s">
        <v>1490</v>
      </c>
      <c r="P1502" t="s">
        <v>1490</v>
      </c>
      <c r="Q1502">
        <v>1</v>
      </c>
      <c r="W1502">
        <v>0</v>
      </c>
      <c r="X1502">
        <v>-185737400</v>
      </c>
      <c r="Y1502">
        <v>3.5999999999999997E-2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1</v>
      </c>
      <c r="AJ1502">
        <v>1</v>
      </c>
      <c r="AK1502">
        <v>1</v>
      </c>
      <c r="AL1502">
        <v>1</v>
      </c>
      <c r="AN1502">
        <v>0</v>
      </c>
      <c r="AO1502">
        <v>1</v>
      </c>
      <c r="AP1502">
        <v>1</v>
      </c>
      <c r="AQ1502">
        <v>0</v>
      </c>
      <c r="AR1502">
        <v>0</v>
      </c>
      <c r="AS1502" t="s">
        <v>3</v>
      </c>
      <c r="AT1502">
        <v>0.03</v>
      </c>
      <c r="AU1502" t="s">
        <v>916</v>
      </c>
      <c r="AV1502">
        <v>2</v>
      </c>
      <c r="AW1502">
        <v>2</v>
      </c>
      <c r="AX1502">
        <v>53554579</v>
      </c>
      <c r="AY1502">
        <v>1</v>
      </c>
      <c r="AZ1502">
        <v>6144</v>
      </c>
      <c r="BA1502">
        <v>1363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Y1502*Source!I926</f>
        <v>3.2399999999999998E-3</v>
      </c>
      <c r="CY1502">
        <f>AD1502</f>
        <v>0</v>
      </c>
      <c r="CZ1502">
        <f>AH1502</f>
        <v>0</v>
      </c>
      <c r="DA1502">
        <f>AL1502</f>
        <v>1</v>
      </c>
      <c r="DB1502">
        <f>ROUND((ROUND(AT1502*CZ1502,2)*ROUND(1.2,7)),2)</f>
        <v>0</v>
      </c>
      <c r="DC1502">
        <f>ROUND((ROUND(AT1502*AG1502,2)*ROUND(1.2,7)),2)</f>
        <v>0</v>
      </c>
    </row>
    <row r="1503" spans="1:107" x14ac:dyDescent="0.2">
      <c r="A1503">
        <f>ROW(Source!A926)</f>
        <v>926</v>
      </c>
      <c r="B1503">
        <v>53551707</v>
      </c>
      <c r="C1503">
        <v>53554567</v>
      </c>
      <c r="D1503">
        <v>29172362</v>
      </c>
      <c r="E1503">
        <v>1</v>
      </c>
      <c r="F1503">
        <v>1</v>
      </c>
      <c r="G1503">
        <v>1</v>
      </c>
      <c r="H1503">
        <v>2</v>
      </c>
      <c r="I1503" t="s">
        <v>1924</v>
      </c>
      <c r="J1503" t="s">
        <v>1925</v>
      </c>
      <c r="K1503" t="s">
        <v>1926</v>
      </c>
      <c r="L1503">
        <v>1368</v>
      </c>
      <c r="N1503">
        <v>1011</v>
      </c>
      <c r="O1503" t="s">
        <v>1494</v>
      </c>
      <c r="P1503" t="s">
        <v>1494</v>
      </c>
      <c r="Q1503">
        <v>1</v>
      </c>
      <c r="W1503">
        <v>0</v>
      </c>
      <c r="X1503">
        <v>783836208</v>
      </c>
      <c r="Y1503">
        <v>3.5999999999999997E-2</v>
      </c>
      <c r="AA1503">
        <v>0</v>
      </c>
      <c r="AB1503">
        <v>134.65</v>
      </c>
      <c r="AC1503">
        <v>13.5</v>
      </c>
      <c r="AD1503">
        <v>0</v>
      </c>
      <c r="AE1503">
        <v>0</v>
      </c>
      <c r="AF1503">
        <v>134.65</v>
      </c>
      <c r="AG1503">
        <v>13.5</v>
      </c>
      <c r="AH1503">
        <v>0</v>
      </c>
      <c r="AI1503">
        <v>1</v>
      </c>
      <c r="AJ1503">
        <v>1</v>
      </c>
      <c r="AK1503">
        <v>1</v>
      </c>
      <c r="AL1503">
        <v>1</v>
      </c>
      <c r="AN1503">
        <v>0</v>
      </c>
      <c r="AO1503">
        <v>1</v>
      </c>
      <c r="AP1503">
        <v>1</v>
      </c>
      <c r="AQ1503">
        <v>0</v>
      </c>
      <c r="AR1503">
        <v>0</v>
      </c>
      <c r="AS1503" t="s">
        <v>3</v>
      </c>
      <c r="AT1503">
        <v>0.03</v>
      </c>
      <c r="AU1503" t="s">
        <v>916</v>
      </c>
      <c r="AV1503">
        <v>0</v>
      </c>
      <c r="AW1503">
        <v>2</v>
      </c>
      <c r="AX1503">
        <v>53554580</v>
      </c>
      <c r="AY1503">
        <v>1</v>
      </c>
      <c r="AZ1503">
        <v>6144</v>
      </c>
      <c r="BA1503">
        <v>1364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Y1503*Source!I926</f>
        <v>3.2399999999999998E-3</v>
      </c>
      <c r="CY1503">
        <f>AB1503</f>
        <v>134.65</v>
      </c>
      <c r="CZ1503">
        <f>AF1503</f>
        <v>134.65</v>
      </c>
      <c r="DA1503">
        <f>AJ1503</f>
        <v>1</v>
      </c>
      <c r="DB1503">
        <f>ROUND((ROUND(AT1503*CZ1503,2)*ROUND(1.2,7)),2)</f>
        <v>4.8499999999999996</v>
      </c>
      <c r="DC1503">
        <f>ROUND((ROUND(AT1503*AG1503,2)*ROUND(1.2,7)),2)</f>
        <v>0.49</v>
      </c>
    </row>
    <row r="1504" spans="1:107" x14ac:dyDescent="0.2">
      <c r="A1504">
        <f>ROW(Source!A926)</f>
        <v>926</v>
      </c>
      <c r="B1504">
        <v>53551707</v>
      </c>
      <c r="C1504">
        <v>53554567</v>
      </c>
      <c r="D1504">
        <v>29174913</v>
      </c>
      <c r="E1504">
        <v>1</v>
      </c>
      <c r="F1504">
        <v>1</v>
      </c>
      <c r="G1504">
        <v>1</v>
      </c>
      <c r="H1504">
        <v>2</v>
      </c>
      <c r="I1504" t="s">
        <v>1513</v>
      </c>
      <c r="J1504" t="s">
        <v>1514</v>
      </c>
      <c r="K1504" t="s">
        <v>1515</v>
      </c>
      <c r="L1504">
        <v>1368</v>
      </c>
      <c r="N1504">
        <v>1011</v>
      </c>
      <c r="O1504" t="s">
        <v>1494</v>
      </c>
      <c r="P1504" t="s">
        <v>1494</v>
      </c>
      <c r="Q1504">
        <v>1</v>
      </c>
      <c r="W1504">
        <v>0</v>
      </c>
      <c r="X1504">
        <v>1230759911</v>
      </c>
      <c r="Y1504">
        <v>2.4E-2</v>
      </c>
      <c r="AA1504">
        <v>0</v>
      </c>
      <c r="AB1504">
        <v>87.17</v>
      </c>
      <c r="AC1504">
        <v>11.6</v>
      </c>
      <c r="AD1504">
        <v>0</v>
      </c>
      <c r="AE1504">
        <v>0</v>
      </c>
      <c r="AF1504">
        <v>87.17</v>
      </c>
      <c r="AG1504">
        <v>11.6</v>
      </c>
      <c r="AH1504">
        <v>0</v>
      </c>
      <c r="AI1504">
        <v>1</v>
      </c>
      <c r="AJ1504">
        <v>1</v>
      </c>
      <c r="AK1504">
        <v>1</v>
      </c>
      <c r="AL1504">
        <v>1</v>
      </c>
      <c r="AN1504">
        <v>0</v>
      </c>
      <c r="AO1504">
        <v>1</v>
      </c>
      <c r="AP1504">
        <v>1</v>
      </c>
      <c r="AQ1504">
        <v>0</v>
      </c>
      <c r="AR1504">
        <v>0</v>
      </c>
      <c r="AS1504" t="s">
        <v>3</v>
      </c>
      <c r="AT1504">
        <v>0.02</v>
      </c>
      <c r="AU1504" t="s">
        <v>916</v>
      </c>
      <c r="AV1504">
        <v>0</v>
      </c>
      <c r="AW1504">
        <v>2</v>
      </c>
      <c r="AX1504">
        <v>53554581</v>
      </c>
      <c r="AY1504">
        <v>1</v>
      </c>
      <c r="AZ1504">
        <v>6144</v>
      </c>
      <c r="BA1504">
        <v>1365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Y1504*Source!I926</f>
        <v>2.16E-3</v>
      </c>
      <c r="CY1504">
        <f>AB1504</f>
        <v>87.17</v>
      </c>
      <c r="CZ1504">
        <f>AF1504</f>
        <v>87.17</v>
      </c>
      <c r="DA1504">
        <f>AJ1504</f>
        <v>1</v>
      </c>
      <c r="DB1504">
        <f>ROUND((ROUND(AT1504*CZ1504,2)*ROUND(1.2,7)),2)</f>
        <v>2.09</v>
      </c>
      <c r="DC1504">
        <f>ROUND((ROUND(AT1504*AG1504,2)*ROUND(1.2,7)),2)</f>
        <v>0.28000000000000003</v>
      </c>
    </row>
    <row r="1505" spans="1:107" x14ac:dyDescent="0.2">
      <c r="A1505">
        <f>ROW(Source!A926)</f>
        <v>926</v>
      </c>
      <c r="B1505">
        <v>53551707</v>
      </c>
      <c r="C1505">
        <v>53554567</v>
      </c>
      <c r="D1505">
        <v>53265823</v>
      </c>
      <c r="E1505">
        <v>1</v>
      </c>
      <c r="F1505">
        <v>1</v>
      </c>
      <c r="G1505">
        <v>1</v>
      </c>
      <c r="H1505">
        <v>3</v>
      </c>
      <c r="I1505" t="s">
        <v>939</v>
      </c>
      <c r="J1505" t="s">
        <v>941</v>
      </c>
      <c r="K1505" t="s">
        <v>940</v>
      </c>
      <c r="L1505">
        <v>1354</v>
      </c>
      <c r="N1505">
        <v>1010</v>
      </c>
      <c r="O1505" t="s">
        <v>160</v>
      </c>
      <c r="P1505" t="s">
        <v>160</v>
      </c>
      <c r="Q1505">
        <v>1</v>
      </c>
      <c r="W1505">
        <v>0</v>
      </c>
      <c r="X1505">
        <v>-1676692902</v>
      </c>
      <c r="Y1505">
        <v>100</v>
      </c>
      <c r="AA1505">
        <v>229.07</v>
      </c>
      <c r="AB1505">
        <v>0</v>
      </c>
      <c r="AC1505">
        <v>0</v>
      </c>
      <c r="AD1505">
        <v>0</v>
      </c>
      <c r="AE1505">
        <v>229.07</v>
      </c>
      <c r="AF1505">
        <v>0</v>
      </c>
      <c r="AG1505">
        <v>0</v>
      </c>
      <c r="AH1505">
        <v>0</v>
      </c>
      <c r="AI1505">
        <v>6.14</v>
      </c>
      <c r="AJ1505">
        <v>1</v>
      </c>
      <c r="AK1505">
        <v>1</v>
      </c>
      <c r="AL1505">
        <v>1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 t="s">
        <v>3</v>
      </c>
      <c r="AT1505">
        <v>100</v>
      </c>
      <c r="AU1505" t="s">
        <v>3</v>
      </c>
      <c r="AV1505">
        <v>0</v>
      </c>
      <c r="AW1505">
        <v>1</v>
      </c>
      <c r="AX1505">
        <v>-1</v>
      </c>
      <c r="AY1505">
        <v>0</v>
      </c>
      <c r="AZ1505">
        <v>0</v>
      </c>
      <c r="BA1505" t="s">
        <v>3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Y1505*Source!I926</f>
        <v>9</v>
      </c>
      <c r="CY1505">
        <f t="shared" ref="CY1505:CY1510" si="267">AA1505</f>
        <v>229.07</v>
      </c>
      <c r="CZ1505">
        <f t="shared" ref="CZ1505:CZ1510" si="268">AE1505</f>
        <v>229.07</v>
      </c>
      <c r="DA1505">
        <f t="shared" ref="DA1505:DA1510" si="269">AI1505</f>
        <v>6.14</v>
      </c>
      <c r="DB1505">
        <f t="shared" ref="DB1505:DB1510" si="270">ROUND(ROUND(AT1505*CZ1505,2),2)</f>
        <v>22907</v>
      </c>
      <c r="DC1505">
        <f t="shared" ref="DC1505:DC1510" si="271">ROUND(ROUND(AT1505*AG1505,2),2)</f>
        <v>0</v>
      </c>
    </row>
    <row r="1506" spans="1:107" x14ac:dyDescent="0.2">
      <c r="A1506">
        <f>ROW(Source!A926)</f>
        <v>926</v>
      </c>
      <c r="B1506">
        <v>53551707</v>
      </c>
      <c r="C1506">
        <v>53554567</v>
      </c>
      <c r="D1506">
        <v>29149204</v>
      </c>
      <c r="E1506">
        <v>1</v>
      </c>
      <c r="F1506">
        <v>1</v>
      </c>
      <c r="G1506">
        <v>1</v>
      </c>
      <c r="H1506">
        <v>3</v>
      </c>
      <c r="I1506" t="s">
        <v>1938</v>
      </c>
      <c r="J1506" t="s">
        <v>1944</v>
      </c>
      <c r="K1506" t="s">
        <v>1940</v>
      </c>
      <c r="L1506">
        <v>1348</v>
      </c>
      <c r="N1506">
        <v>1009</v>
      </c>
      <c r="O1506" t="s">
        <v>26</v>
      </c>
      <c r="P1506" t="s">
        <v>26</v>
      </c>
      <c r="Q1506">
        <v>1000</v>
      </c>
      <c r="W1506">
        <v>0</v>
      </c>
      <c r="X1506">
        <v>-601557392</v>
      </c>
      <c r="Y1506">
        <v>3.15E-3</v>
      </c>
      <c r="AA1506">
        <v>4482.08</v>
      </c>
      <c r="AB1506">
        <v>0</v>
      </c>
      <c r="AC1506">
        <v>0</v>
      </c>
      <c r="AD1506">
        <v>0</v>
      </c>
      <c r="AE1506">
        <v>729.98</v>
      </c>
      <c r="AF1506">
        <v>0</v>
      </c>
      <c r="AG1506">
        <v>0</v>
      </c>
      <c r="AH1506">
        <v>0</v>
      </c>
      <c r="AI1506">
        <v>6.14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3.15E-3</v>
      </c>
      <c r="AU1506" t="s">
        <v>3</v>
      </c>
      <c r="AV1506">
        <v>0</v>
      </c>
      <c r="AW1506">
        <v>2</v>
      </c>
      <c r="AX1506">
        <v>53554582</v>
      </c>
      <c r="AY1506">
        <v>1</v>
      </c>
      <c r="AZ1506">
        <v>0</v>
      </c>
      <c r="BA1506">
        <v>1366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Y1506*Source!I926</f>
        <v>2.8350000000000001E-4</v>
      </c>
      <c r="CY1506">
        <f t="shared" si="267"/>
        <v>4482.08</v>
      </c>
      <c r="CZ1506">
        <f t="shared" si="268"/>
        <v>729.98</v>
      </c>
      <c r="DA1506">
        <f t="shared" si="269"/>
        <v>6.14</v>
      </c>
      <c r="DB1506">
        <f t="shared" si="270"/>
        <v>2.2999999999999998</v>
      </c>
      <c r="DC1506">
        <f t="shared" si="271"/>
        <v>0</v>
      </c>
    </row>
    <row r="1507" spans="1:107" x14ac:dyDescent="0.2">
      <c r="A1507">
        <f>ROW(Source!A926)</f>
        <v>926</v>
      </c>
      <c r="B1507">
        <v>53551707</v>
      </c>
      <c r="C1507">
        <v>53554567</v>
      </c>
      <c r="D1507">
        <v>38294549</v>
      </c>
      <c r="E1507">
        <v>1</v>
      </c>
      <c r="F1507">
        <v>1</v>
      </c>
      <c r="G1507">
        <v>1</v>
      </c>
      <c r="H1507">
        <v>3</v>
      </c>
      <c r="I1507" t="s">
        <v>947</v>
      </c>
      <c r="J1507" t="s">
        <v>950</v>
      </c>
      <c r="K1507" t="s">
        <v>948</v>
      </c>
      <c r="L1507">
        <v>1356</v>
      </c>
      <c r="N1507">
        <v>1010</v>
      </c>
      <c r="O1507" t="s">
        <v>949</v>
      </c>
      <c r="P1507" t="s">
        <v>949</v>
      </c>
      <c r="Q1507">
        <v>1000</v>
      </c>
      <c r="W1507">
        <v>0</v>
      </c>
      <c r="X1507">
        <v>338017439</v>
      </c>
      <c r="Y1507">
        <v>0.1</v>
      </c>
      <c r="AA1507">
        <v>5975.28</v>
      </c>
      <c r="AB1507">
        <v>0</v>
      </c>
      <c r="AC1507">
        <v>0</v>
      </c>
      <c r="AD1507">
        <v>0</v>
      </c>
      <c r="AE1507">
        <v>1998.42</v>
      </c>
      <c r="AF1507">
        <v>0</v>
      </c>
      <c r="AG1507">
        <v>0</v>
      </c>
      <c r="AH1507">
        <v>0</v>
      </c>
      <c r="AI1507">
        <v>2.99</v>
      </c>
      <c r="AJ1507">
        <v>1</v>
      </c>
      <c r="AK1507">
        <v>1</v>
      </c>
      <c r="AL1507">
        <v>1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 t="s">
        <v>3</v>
      </c>
      <c r="AT1507">
        <v>0.1</v>
      </c>
      <c r="AU1507" t="s">
        <v>3</v>
      </c>
      <c r="AV1507">
        <v>0</v>
      </c>
      <c r="AW1507">
        <v>1</v>
      </c>
      <c r="AX1507">
        <v>-1</v>
      </c>
      <c r="AY1507">
        <v>0</v>
      </c>
      <c r="AZ1507">
        <v>0</v>
      </c>
      <c r="BA1507" t="s">
        <v>3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Y1507*Source!I926</f>
        <v>8.9999999999999993E-3</v>
      </c>
      <c r="CY1507">
        <f t="shared" si="267"/>
        <v>5975.28</v>
      </c>
      <c r="CZ1507">
        <f t="shared" si="268"/>
        <v>1998.42</v>
      </c>
      <c r="DA1507">
        <f t="shared" si="269"/>
        <v>2.99</v>
      </c>
      <c r="DB1507">
        <f t="shared" si="270"/>
        <v>199.84</v>
      </c>
      <c r="DC1507">
        <f t="shared" si="271"/>
        <v>0</v>
      </c>
    </row>
    <row r="1508" spans="1:107" x14ac:dyDescent="0.2">
      <c r="A1508">
        <f>ROW(Source!A926)</f>
        <v>926</v>
      </c>
      <c r="B1508">
        <v>53551707</v>
      </c>
      <c r="C1508">
        <v>53554567</v>
      </c>
      <c r="D1508">
        <v>29170678</v>
      </c>
      <c r="E1508">
        <v>1</v>
      </c>
      <c r="F1508">
        <v>1</v>
      </c>
      <c r="G1508">
        <v>1</v>
      </c>
      <c r="H1508">
        <v>3</v>
      </c>
      <c r="I1508" t="s">
        <v>1941</v>
      </c>
      <c r="J1508" t="s">
        <v>1945</v>
      </c>
      <c r="K1508" t="s">
        <v>1943</v>
      </c>
      <c r="L1508">
        <v>1356</v>
      </c>
      <c r="N1508">
        <v>1010</v>
      </c>
      <c r="O1508" t="s">
        <v>949</v>
      </c>
      <c r="P1508" t="s">
        <v>949</v>
      </c>
      <c r="Q1508">
        <v>1000</v>
      </c>
      <c r="W1508">
        <v>0</v>
      </c>
      <c r="X1508">
        <v>895142179</v>
      </c>
      <c r="Y1508">
        <v>0.10199999999999999</v>
      </c>
      <c r="AA1508">
        <v>1719.2</v>
      </c>
      <c r="AB1508">
        <v>0</v>
      </c>
      <c r="AC1508">
        <v>0</v>
      </c>
      <c r="AD1508">
        <v>0</v>
      </c>
      <c r="AE1508">
        <v>280</v>
      </c>
      <c r="AF1508">
        <v>0</v>
      </c>
      <c r="AG1508">
        <v>0</v>
      </c>
      <c r="AH1508">
        <v>0</v>
      </c>
      <c r="AI1508">
        <v>6.14</v>
      </c>
      <c r="AJ1508">
        <v>1</v>
      </c>
      <c r="AK1508">
        <v>1</v>
      </c>
      <c r="AL1508">
        <v>1</v>
      </c>
      <c r="AN1508">
        <v>0</v>
      </c>
      <c r="AO1508">
        <v>1</v>
      </c>
      <c r="AP1508">
        <v>0</v>
      </c>
      <c r="AQ1508">
        <v>0</v>
      </c>
      <c r="AR1508">
        <v>0</v>
      </c>
      <c r="AS1508" t="s">
        <v>3</v>
      </c>
      <c r="AT1508">
        <v>0.10199999999999999</v>
      </c>
      <c r="AU1508" t="s">
        <v>3</v>
      </c>
      <c r="AV1508">
        <v>0</v>
      </c>
      <c r="AW1508">
        <v>2</v>
      </c>
      <c r="AX1508">
        <v>53554583</v>
      </c>
      <c r="AY1508">
        <v>1</v>
      </c>
      <c r="AZ1508">
        <v>0</v>
      </c>
      <c r="BA1508">
        <v>1367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Y1508*Source!I926</f>
        <v>9.1799999999999989E-3</v>
      </c>
      <c r="CY1508">
        <f t="shared" si="267"/>
        <v>1719.2</v>
      </c>
      <c r="CZ1508">
        <f t="shared" si="268"/>
        <v>280</v>
      </c>
      <c r="DA1508">
        <f t="shared" si="269"/>
        <v>6.14</v>
      </c>
      <c r="DB1508">
        <f t="shared" si="270"/>
        <v>28.56</v>
      </c>
      <c r="DC1508">
        <f t="shared" si="271"/>
        <v>0</v>
      </c>
    </row>
    <row r="1509" spans="1:107" x14ac:dyDescent="0.2">
      <c r="A1509">
        <f>ROW(Source!A926)</f>
        <v>926</v>
      </c>
      <c r="B1509">
        <v>53551707</v>
      </c>
      <c r="C1509">
        <v>53554567</v>
      </c>
      <c r="D1509">
        <v>38121415</v>
      </c>
      <c r="E1509">
        <v>1</v>
      </c>
      <c r="F1509">
        <v>1</v>
      </c>
      <c r="G1509">
        <v>1</v>
      </c>
      <c r="H1509">
        <v>3</v>
      </c>
      <c r="I1509" t="s">
        <v>943</v>
      </c>
      <c r="J1509" t="s">
        <v>945</v>
      </c>
      <c r="K1509" t="s">
        <v>944</v>
      </c>
      <c r="L1509">
        <v>1355</v>
      </c>
      <c r="N1509">
        <v>1010</v>
      </c>
      <c r="O1509" t="s">
        <v>894</v>
      </c>
      <c r="P1509" t="s">
        <v>894</v>
      </c>
      <c r="Q1509">
        <v>100</v>
      </c>
      <c r="W1509">
        <v>0</v>
      </c>
      <c r="X1509">
        <v>1552757658</v>
      </c>
      <c r="Y1509">
        <v>2</v>
      </c>
      <c r="AA1509">
        <v>9039.58</v>
      </c>
      <c r="AB1509">
        <v>0</v>
      </c>
      <c r="AC1509">
        <v>0</v>
      </c>
      <c r="AD1509">
        <v>0</v>
      </c>
      <c r="AE1509">
        <v>547.19000000000005</v>
      </c>
      <c r="AF1509">
        <v>0</v>
      </c>
      <c r="AG1509">
        <v>0</v>
      </c>
      <c r="AH1509">
        <v>0</v>
      </c>
      <c r="AI1509">
        <v>16.52</v>
      </c>
      <c r="AJ1509">
        <v>1</v>
      </c>
      <c r="AK1509">
        <v>1</v>
      </c>
      <c r="AL1509">
        <v>1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 t="s">
        <v>3</v>
      </c>
      <c r="AT1509">
        <v>2</v>
      </c>
      <c r="AU1509" t="s">
        <v>3</v>
      </c>
      <c r="AV1509">
        <v>0</v>
      </c>
      <c r="AW1509">
        <v>1</v>
      </c>
      <c r="AX1509">
        <v>-1</v>
      </c>
      <c r="AY1509">
        <v>0</v>
      </c>
      <c r="AZ1509">
        <v>0</v>
      </c>
      <c r="BA1509" t="s">
        <v>3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Y1509*Source!I926</f>
        <v>0.18</v>
      </c>
      <c r="CY1509">
        <f t="shared" si="267"/>
        <v>9039.58</v>
      </c>
      <c r="CZ1509">
        <f t="shared" si="268"/>
        <v>547.19000000000005</v>
      </c>
      <c r="DA1509">
        <f t="shared" si="269"/>
        <v>16.52</v>
      </c>
      <c r="DB1509">
        <f t="shared" si="270"/>
        <v>1094.3800000000001</v>
      </c>
      <c r="DC1509">
        <f t="shared" si="271"/>
        <v>0</v>
      </c>
    </row>
    <row r="1510" spans="1:107" x14ac:dyDescent="0.2">
      <c r="A1510">
        <f>ROW(Source!A926)</f>
        <v>926</v>
      </c>
      <c r="B1510">
        <v>53551707</v>
      </c>
      <c r="C1510">
        <v>53554567</v>
      </c>
      <c r="D1510">
        <v>29171808</v>
      </c>
      <c r="E1510">
        <v>1</v>
      </c>
      <c r="F1510">
        <v>1</v>
      </c>
      <c r="G1510">
        <v>1</v>
      </c>
      <c r="H1510">
        <v>3</v>
      </c>
      <c r="I1510" t="s">
        <v>1933</v>
      </c>
      <c r="J1510" t="s">
        <v>1934</v>
      </c>
      <c r="K1510" t="s">
        <v>1935</v>
      </c>
      <c r="L1510">
        <v>1374</v>
      </c>
      <c r="N1510">
        <v>1013</v>
      </c>
      <c r="O1510" t="s">
        <v>1936</v>
      </c>
      <c r="P1510" t="s">
        <v>1936</v>
      </c>
      <c r="Q1510">
        <v>1</v>
      </c>
      <c r="W1510">
        <v>0</v>
      </c>
      <c r="X1510">
        <v>-915781824</v>
      </c>
      <c r="Y1510">
        <v>5.21</v>
      </c>
      <c r="AA1510">
        <v>6.14</v>
      </c>
      <c r="AB1510">
        <v>0</v>
      </c>
      <c r="AC1510">
        <v>0</v>
      </c>
      <c r="AD1510">
        <v>0</v>
      </c>
      <c r="AE1510">
        <v>1</v>
      </c>
      <c r="AF1510">
        <v>0</v>
      </c>
      <c r="AG1510">
        <v>0</v>
      </c>
      <c r="AH1510">
        <v>0</v>
      </c>
      <c r="AI1510">
        <v>6.14</v>
      </c>
      <c r="AJ1510">
        <v>1</v>
      </c>
      <c r="AK1510">
        <v>1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5.21</v>
      </c>
      <c r="AU1510" t="s">
        <v>3</v>
      </c>
      <c r="AV1510">
        <v>0</v>
      </c>
      <c r="AW1510">
        <v>2</v>
      </c>
      <c r="AX1510">
        <v>53554584</v>
      </c>
      <c r="AY1510">
        <v>1</v>
      </c>
      <c r="AZ1510">
        <v>0</v>
      </c>
      <c r="BA1510">
        <v>1368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Y1510*Source!I926</f>
        <v>0.46889999999999998</v>
      </c>
      <c r="CY1510">
        <f t="shared" si="267"/>
        <v>6.14</v>
      </c>
      <c r="CZ1510">
        <f t="shared" si="268"/>
        <v>1</v>
      </c>
      <c r="DA1510">
        <f t="shared" si="269"/>
        <v>6.14</v>
      </c>
      <c r="DB1510">
        <f t="shared" si="270"/>
        <v>5.21</v>
      </c>
      <c r="DC1510">
        <f t="shared" si="271"/>
        <v>0</v>
      </c>
    </row>
    <row r="1511" spans="1:107" x14ac:dyDescent="0.2">
      <c r="A1511">
        <f>ROW(Source!A933)</f>
        <v>933</v>
      </c>
      <c r="B1511">
        <v>53551706</v>
      </c>
      <c r="C1511">
        <v>53554588</v>
      </c>
      <c r="D1511">
        <v>29364679</v>
      </c>
      <c r="E1511">
        <v>1</v>
      </c>
      <c r="F1511">
        <v>1</v>
      </c>
      <c r="G1511">
        <v>1</v>
      </c>
      <c r="H1511">
        <v>1</v>
      </c>
      <c r="I1511" t="s">
        <v>1922</v>
      </c>
      <c r="J1511" t="s">
        <v>3</v>
      </c>
      <c r="K1511" t="s">
        <v>1923</v>
      </c>
      <c r="L1511">
        <v>1369</v>
      </c>
      <c r="N1511">
        <v>1013</v>
      </c>
      <c r="O1511" t="s">
        <v>1486</v>
      </c>
      <c r="P1511" t="s">
        <v>1486</v>
      </c>
      <c r="Q1511">
        <v>1</v>
      </c>
      <c r="W1511">
        <v>0</v>
      </c>
      <c r="X1511">
        <v>931378261</v>
      </c>
      <c r="Y1511">
        <v>36.576000000000001</v>
      </c>
      <c r="AA1511">
        <v>0</v>
      </c>
      <c r="AB1511">
        <v>0</v>
      </c>
      <c r="AC1511">
        <v>0</v>
      </c>
      <c r="AD1511">
        <v>349.58</v>
      </c>
      <c r="AE1511">
        <v>0</v>
      </c>
      <c r="AF1511">
        <v>0</v>
      </c>
      <c r="AG1511">
        <v>0</v>
      </c>
      <c r="AH1511">
        <v>349.58</v>
      </c>
      <c r="AI1511">
        <v>1</v>
      </c>
      <c r="AJ1511">
        <v>1</v>
      </c>
      <c r="AK1511">
        <v>1</v>
      </c>
      <c r="AL1511">
        <v>1</v>
      </c>
      <c r="AN1511">
        <v>0</v>
      </c>
      <c r="AO1511">
        <v>1</v>
      </c>
      <c r="AP1511">
        <v>1</v>
      </c>
      <c r="AQ1511">
        <v>0</v>
      </c>
      <c r="AR1511">
        <v>0</v>
      </c>
      <c r="AS1511" t="s">
        <v>3</v>
      </c>
      <c r="AT1511">
        <v>30.48</v>
      </c>
      <c r="AU1511" t="s">
        <v>916</v>
      </c>
      <c r="AV1511">
        <v>1</v>
      </c>
      <c r="AW1511">
        <v>2</v>
      </c>
      <c r="AX1511">
        <v>53554601</v>
      </c>
      <c r="AY1511">
        <v>2</v>
      </c>
      <c r="AZ1511">
        <v>137216</v>
      </c>
      <c r="BA1511">
        <v>1369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Y1511*Source!I933</f>
        <v>31.821120000000001</v>
      </c>
      <c r="CY1511">
        <f>AD1511</f>
        <v>349.58</v>
      </c>
      <c r="CZ1511">
        <f>AH1511</f>
        <v>349.58</v>
      </c>
      <c r="DA1511">
        <f>AL1511</f>
        <v>1</v>
      </c>
      <c r="DB1511">
        <f>ROUND((ROUND(AT1511*CZ1511,2)*ROUND(1.2,7)),2)</f>
        <v>12786.24</v>
      </c>
      <c r="DC1511">
        <f>ROUND((ROUND(AT1511*AG1511,2)*ROUND(1.2,7)),2)</f>
        <v>0</v>
      </c>
    </row>
    <row r="1512" spans="1:107" x14ac:dyDescent="0.2">
      <c r="A1512">
        <f>ROW(Source!A933)</f>
        <v>933</v>
      </c>
      <c r="B1512">
        <v>53551706</v>
      </c>
      <c r="C1512">
        <v>53554588</v>
      </c>
      <c r="D1512">
        <v>121548</v>
      </c>
      <c r="E1512">
        <v>1</v>
      </c>
      <c r="F1512">
        <v>1</v>
      </c>
      <c r="G1512">
        <v>1</v>
      </c>
      <c r="H1512">
        <v>1</v>
      </c>
      <c r="I1512" t="s">
        <v>31</v>
      </c>
      <c r="J1512" t="s">
        <v>3</v>
      </c>
      <c r="K1512" t="s">
        <v>1489</v>
      </c>
      <c r="L1512">
        <v>608254</v>
      </c>
      <c r="N1512">
        <v>1013</v>
      </c>
      <c r="O1512" t="s">
        <v>1490</v>
      </c>
      <c r="P1512" t="s">
        <v>1490</v>
      </c>
      <c r="Q1512">
        <v>1</v>
      </c>
      <c r="W1512">
        <v>0</v>
      </c>
      <c r="X1512">
        <v>-185737400</v>
      </c>
      <c r="Y1512">
        <v>3.5999999999999997E-2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1</v>
      </c>
      <c r="AJ1512">
        <v>1</v>
      </c>
      <c r="AK1512">
        <v>1</v>
      </c>
      <c r="AL1512">
        <v>1</v>
      </c>
      <c r="AN1512">
        <v>0</v>
      </c>
      <c r="AO1512">
        <v>1</v>
      </c>
      <c r="AP1512">
        <v>1</v>
      </c>
      <c r="AQ1512">
        <v>0</v>
      </c>
      <c r="AR1512">
        <v>0</v>
      </c>
      <c r="AS1512" t="s">
        <v>3</v>
      </c>
      <c r="AT1512">
        <v>0.03</v>
      </c>
      <c r="AU1512" t="s">
        <v>916</v>
      </c>
      <c r="AV1512">
        <v>2</v>
      </c>
      <c r="AW1512">
        <v>2</v>
      </c>
      <c r="AX1512">
        <v>53554602</v>
      </c>
      <c r="AY1512">
        <v>1</v>
      </c>
      <c r="AZ1512">
        <v>6144</v>
      </c>
      <c r="BA1512">
        <v>1370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Y1512*Source!I933</f>
        <v>3.1320000000000001E-2</v>
      </c>
      <c r="CY1512">
        <f>AD1512</f>
        <v>0</v>
      </c>
      <c r="CZ1512">
        <f>AH1512</f>
        <v>0</v>
      </c>
      <c r="DA1512">
        <f>AL1512</f>
        <v>1</v>
      </c>
      <c r="DB1512">
        <f>ROUND((ROUND(AT1512*CZ1512,2)*ROUND(1.2,7)),2)</f>
        <v>0</v>
      </c>
      <c r="DC1512">
        <f>ROUND((ROUND(AT1512*AG1512,2)*ROUND(1.2,7)),2)</f>
        <v>0</v>
      </c>
    </row>
    <row r="1513" spans="1:107" x14ac:dyDescent="0.2">
      <c r="A1513">
        <f>ROW(Source!A933)</f>
        <v>933</v>
      </c>
      <c r="B1513">
        <v>53551706</v>
      </c>
      <c r="C1513">
        <v>53554588</v>
      </c>
      <c r="D1513">
        <v>29172362</v>
      </c>
      <c r="E1513">
        <v>1</v>
      </c>
      <c r="F1513">
        <v>1</v>
      </c>
      <c r="G1513">
        <v>1</v>
      </c>
      <c r="H1513">
        <v>2</v>
      </c>
      <c r="I1513" t="s">
        <v>1924</v>
      </c>
      <c r="J1513" t="s">
        <v>1937</v>
      </c>
      <c r="K1513" t="s">
        <v>1926</v>
      </c>
      <c r="L1513">
        <v>1368</v>
      </c>
      <c r="N1513">
        <v>1011</v>
      </c>
      <c r="O1513" t="s">
        <v>1494</v>
      </c>
      <c r="P1513" t="s">
        <v>1494</v>
      </c>
      <c r="Q1513">
        <v>1</v>
      </c>
      <c r="W1513">
        <v>0</v>
      </c>
      <c r="X1513">
        <v>2071614860</v>
      </c>
      <c r="Y1513">
        <v>3.5999999999999997E-2</v>
      </c>
      <c r="AA1513">
        <v>0</v>
      </c>
      <c r="AB1513">
        <v>134.65</v>
      </c>
      <c r="AC1513">
        <v>13.5</v>
      </c>
      <c r="AD1513">
        <v>0</v>
      </c>
      <c r="AE1513">
        <v>0</v>
      </c>
      <c r="AF1513">
        <v>134.65</v>
      </c>
      <c r="AG1513">
        <v>13.5</v>
      </c>
      <c r="AH1513">
        <v>0</v>
      </c>
      <c r="AI1513">
        <v>1</v>
      </c>
      <c r="AJ1513">
        <v>1</v>
      </c>
      <c r="AK1513">
        <v>1</v>
      </c>
      <c r="AL1513">
        <v>1</v>
      </c>
      <c r="AN1513">
        <v>0</v>
      </c>
      <c r="AO1513">
        <v>1</v>
      </c>
      <c r="AP1513">
        <v>1</v>
      </c>
      <c r="AQ1513">
        <v>0</v>
      </c>
      <c r="AR1513">
        <v>0</v>
      </c>
      <c r="AS1513" t="s">
        <v>3</v>
      </c>
      <c r="AT1513">
        <v>0.03</v>
      </c>
      <c r="AU1513" t="s">
        <v>916</v>
      </c>
      <c r="AV1513">
        <v>0</v>
      </c>
      <c r="AW1513">
        <v>2</v>
      </c>
      <c r="AX1513">
        <v>53554603</v>
      </c>
      <c r="AY1513">
        <v>1</v>
      </c>
      <c r="AZ1513">
        <v>6144</v>
      </c>
      <c r="BA1513">
        <v>1371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Y1513*Source!I933</f>
        <v>3.1320000000000001E-2</v>
      </c>
      <c r="CY1513">
        <f>AB1513</f>
        <v>134.65</v>
      </c>
      <c r="CZ1513">
        <f>AF1513</f>
        <v>134.65</v>
      </c>
      <c r="DA1513">
        <f>AJ1513</f>
        <v>1</v>
      </c>
      <c r="DB1513">
        <f>ROUND((ROUND(AT1513*CZ1513,2)*ROUND(1.2,7)),2)</f>
        <v>4.8499999999999996</v>
      </c>
      <c r="DC1513">
        <f>ROUND((ROUND(AT1513*AG1513,2)*ROUND(1.2,7)),2)</f>
        <v>0.49</v>
      </c>
    </row>
    <row r="1514" spans="1:107" x14ac:dyDescent="0.2">
      <c r="A1514">
        <f>ROW(Source!A933)</f>
        <v>933</v>
      </c>
      <c r="B1514">
        <v>53551706</v>
      </c>
      <c r="C1514">
        <v>53554588</v>
      </c>
      <c r="D1514">
        <v>29174913</v>
      </c>
      <c r="E1514">
        <v>1</v>
      </c>
      <c r="F1514">
        <v>1</v>
      </c>
      <c r="G1514">
        <v>1</v>
      </c>
      <c r="H1514">
        <v>2</v>
      </c>
      <c r="I1514" t="s">
        <v>1513</v>
      </c>
      <c r="J1514" t="s">
        <v>1651</v>
      </c>
      <c r="K1514" t="s">
        <v>1515</v>
      </c>
      <c r="L1514">
        <v>1368</v>
      </c>
      <c r="N1514">
        <v>1011</v>
      </c>
      <c r="O1514" t="s">
        <v>1494</v>
      </c>
      <c r="P1514" t="s">
        <v>1494</v>
      </c>
      <c r="Q1514">
        <v>1</v>
      </c>
      <c r="W1514">
        <v>0</v>
      </c>
      <c r="X1514">
        <v>458544584</v>
      </c>
      <c r="Y1514">
        <v>2.4E-2</v>
      </c>
      <c r="AA1514">
        <v>0</v>
      </c>
      <c r="AB1514">
        <v>87.17</v>
      </c>
      <c r="AC1514">
        <v>11.6</v>
      </c>
      <c r="AD1514">
        <v>0</v>
      </c>
      <c r="AE1514">
        <v>0</v>
      </c>
      <c r="AF1514">
        <v>87.17</v>
      </c>
      <c r="AG1514">
        <v>11.6</v>
      </c>
      <c r="AH1514">
        <v>0</v>
      </c>
      <c r="AI1514">
        <v>1</v>
      </c>
      <c r="AJ1514">
        <v>1</v>
      </c>
      <c r="AK1514">
        <v>1</v>
      </c>
      <c r="AL1514">
        <v>1</v>
      </c>
      <c r="AN1514">
        <v>0</v>
      </c>
      <c r="AO1514">
        <v>1</v>
      </c>
      <c r="AP1514">
        <v>1</v>
      </c>
      <c r="AQ1514">
        <v>0</v>
      </c>
      <c r="AR1514">
        <v>0</v>
      </c>
      <c r="AS1514" t="s">
        <v>3</v>
      </c>
      <c r="AT1514">
        <v>0.02</v>
      </c>
      <c r="AU1514" t="s">
        <v>916</v>
      </c>
      <c r="AV1514">
        <v>0</v>
      </c>
      <c r="AW1514">
        <v>2</v>
      </c>
      <c r="AX1514">
        <v>53554604</v>
      </c>
      <c r="AY1514">
        <v>1</v>
      </c>
      <c r="AZ1514">
        <v>6144</v>
      </c>
      <c r="BA1514">
        <v>1372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Y1514*Source!I933</f>
        <v>2.0879999999999999E-2</v>
      </c>
      <c r="CY1514">
        <f>AB1514</f>
        <v>87.17</v>
      </c>
      <c r="CZ1514">
        <f>AF1514</f>
        <v>87.17</v>
      </c>
      <c r="DA1514">
        <f>AJ1514</f>
        <v>1</v>
      </c>
      <c r="DB1514">
        <f>ROUND((ROUND(AT1514*CZ1514,2)*ROUND(1.2,7)),2)</f>
        <v>2.09</v>
      </c>
      <c r="DC1514">
        <f>ROUND((ROUND(AT1514*AG1514,2)*ROUND(1.2,7)),2)</f>
        <v>0.28000000000000003</v>
      </c>
    </row>
    <row r="1515" spans="1:107" x14ac:dyDescent="0.2">
      <c r="A1515">
        <f>ROW(Source!A933)</f>
        <v>933</v>
      </c>
      <c r="B1515">
        <v>53551706</v>
      </c>
      <c r="C1515">
        <v>53554588</v>
      </c>
      <c r="D1515">
        <v>29114246</v>
      </c>
      <c r="E1515">
        <v>1</v>
      </c>
      <c r="F1515">
        <v>1</v>
      </c>
      <c r="G1515">
        <v>1</v>
      </c>
      <c r="H1515">
        <v>3</v>
      </c>
      <c r="I1515" t="s">
        <v>1946</v>
      </c>
      <c r="J1515" t="s">
        <v>1947</v>
      </c>
      <c r="K1515" t="s">
        <v>1856</v>
      </c>
      <c r="L1515">
        <v>1346</v>
      </c>
      <c r="N1515">
        <v>1009</v>
      </c>
      <c r="O1515" t="s">
        <v>143</v>
      </c>
      <c r="P1515" t="s">
        <v>143</v>
      </c>
      <c r="Q1515">
        <v>1</v>
      </c>
      <c r="W1515">
        <v>0</v>
      </c>
      <c r="X1515">
        <v>-421273247</v>
      </c>
      <c r="Y1515">
        <v>1.5</v>
      </c>
      <c r="AA1515">
        <v>9.0399999999999991</v>
      </c>
      <c r="AB1515">
        <v>0</v>
      </c>
      <c r="AC1515">
        <v>0</v>
      </c>
      <c r="AD1515">
        <v>0</v>
      </c>
      <c r="AE1515">
        <v>9.0399999999999991</v>
      </c>
      <c r="AF1515">
        <v>0</v>
      </c>
      <c r="AG1515">
        <v>0</v>
      </c>
      <c r="AH1515">
        <v>0</v>
      </c>
      <c r="AI1515">
        <v>1</v>
      </c>
      <c r="AJ1515">
        <v>1</v>
      </c>
      <c r="AK1515">
        <v>1</v>
      </c>
      <c r="AL1515">
        <v>1</v>
      </c>
      <c r="AN1515">
        <v>0</v>
      </c>
      <c r="AO1515">
        <v>1</v>
      </c>
      <c r="AP1515">
        <v>0</v>
      </c>
      <c r="AQ1515">
        <v>0</v>
      </c>
      <c r="AR1515">
        <v>0</v>
      </c>
      <c r="AS1515" t="s">
        <v>3</v>
      </c>
      <c r="AT1515">
        <v>1.5</v>
      </c>
      <c r="AU1515" t="s">
        <v>3</v>
      </c>
      <c r="AV1515">
        <v>0</v>
      </c>
      <c r="AW1515">
        <v>2</v>
      </c>
      <c r="AX1515">
        <v>53554605</v>
      </c>
      <c r="AY1515">
        <v>1</v>
      </c>
      <c r="AZ1515">
        <v>0</v>
      </c>
      <c r="BA1515">
        <v>1373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Y1515*Source!I933</f>
        <v>1.3049999999999999</v>
      </c>
      <c r="CY1515">
        <f t="shared" ref="CY1515:CY1522" si="272">AA1515</f>
        <v>9.0399999999999991</v>
      </c>
      <c r="CZ1515">
        <f t="shared" ref="CZ1515:CZ1522" si="273">AE1515</f>
        <v>9.0399999999999991</v>
      </c>
      <c r="DA1515">
        <f t="shared" ref="DA1515:DA1522" si="274">AI1515</f>
        <v>1</v>
      </c>
      <c r="DB1515">
        <f t="shared" ref="DB1515:DB1522" si="275">ROUND(ROUND(AT1515*CZ1515,2),2)</f>
        <v>13.56</v>
      </c>
      <c r="DC1515">
        <f t="shared" ref="DC1515:DC1522" si="276">ROUND(ROUND(AT1515*AG1515,2),2)</f>
        <v>0</v>
      </c>
    </row>
    <row r="1516" spans="1:107" x14ac:dyDescent="0.2">
      <c r="A1516">
        <f>ROW(Source!A933)</f>
        <v>933</v>
      </c>
      <c r="B1516">
        <v>53551706</v>
      </c>
      <c r="C1516">
        <v>53554588</v>
      </c>
      <c r="D1516">
        <v>29110838</v>
      </c>
      <c r="E1516">
        <v>1</v>
      </c>
      <c r="F1516">
        <v>1</v>
      </c>
      <c r="G1516">
        <v>1</v>
      </c>
      <c r="H1516">
        <v>3</v>
      </c>
      <c r="I1516" t="s">
        <v>1930</v>
      </c>
      <c r="J1516" t="s">
        <v>1948</v>
      </c>
      <c r="K1516" t="s">
        <v>1932</v>
      </c>
      <c r="L1516">
        <v>1346</v>
      </c>
      <c r="N1516">
        <v>1009</v>
      </c>
      <c r="O1516" t="s">
        <v>143</v>
      </c>
      <c r="P1516" t="s">
        <v>143</v>
      </c>
      <c r="Q1516">
        <v>1</v>
      </c>
      <c r="W1516">
        <v>0</v>
      </c>
      <c r="X1516">
        <v>-667794164</v>
      </c>
      <c r="Y1516">
        <v>0.42</v>
      </c>
      <c r="AA1516">
        <v>30.5</v>
      </c>
      <c r="AB1516">
        <v>0</v>
      </c>
      <c r="AC1516">
        <v>0</v>
      </c>
      <c r="AD1516">
        <v>0</v>
      </c>
      <c r="AE1516">
        <v>30.5</v>
      </c>
      <c r="AF1516">
        <v>0</v>
      </c>
      <c r="AG1516">
        <v>0</v>
      </c>
      <c r="AH1516">
        <v>0</v>
      </c>
      <c r="AI1516">
        <v>1</v>
      </c>
      <c r="AJ1516">
        <v>1</v>
      </c>
      <c r="AK1516">
        <v>1</v>
      </c>
      <c r="AL1516">
        <v>1</v>
      </c>
      <c r="AN1516">
        <v>0</v>
      </c>
      <c r="AO1516">
        <v>1</v>
      </c>
      <c r="AP1516">
        <v>0</v>
      </c>
      <c r="AQ1516">
        <v>0</v>
      </c>
      <c r="AR1516">
        <v>0</v>
      </c>
      <c r="AS1516" t="s">
        <v>3</v>
      </c>
      <c r="AT1516">
        <v>0.42</v>
      </c>
      <c r="AU1516" t="s">
        <v>3</v>
      </c>
      <c r="AV1516">
        <v>0</v>
      </c>
      <c r="AW1516">
        <v>2</v>
      </c>
      <c r="AX1516">
        <v>53554606</v>
      </c>
      <c r="AY1516">
        <v>1</v>
      </c>
      <c r="AZ1516">
        <v>0</v>
      </c>
      <c r="BA1516">
        <v>1374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Y1516*Source!I933</f>
        <v>0.3654</v>
      </c>
      <c r="CY1516">
        <f t="shared" si="272"/>
        <v>30.5</v>
      </c>
      <c r="CZ1516">
        <f t="shared" si="273"/>
        <v>30.5</v>
      </c>
      <c r="DA1516">
        <f t="shared" si="274"/>
        <v>1</v>
      </c>
      <c r="DB1516">
        <f t="shared" si="275"/>
        <v>12.81</v>
      </c>
      <c r="DC1516">
        <f t="shared" si="276"/>
        <v>0</v>
      </c>
    </row>
    <row r="1517" spans="1:107" x14ac:dyDescent="0.2">
      <c r="A1517">
        <f>ROW(Source!A933)</f>
        <v>933</v>
      </c>
      <c r="B1517">
        <v>53551706</v>
      </c>
      <c r="C1517">
        <v>53554588</v>
      </c>
      <c r="D1517">
        <v>53266283</v>
      </c>
      <c r="E1517">
        <v>1</v>
      </c>
      <c r="F1517">
        <v>1</v>
      </c>
      <c r="G1517">
        <v>1</v>
      </c>
      <c r="H1517">
        <v>3</v>
      </c>
      <c r="I1517" t="s">
        <v>963</v>
      </c>
      <c r="J1517" t="s">
        <v>965</v>
      </c>
      <c r="K1517" t="s">
        <v>964</v>
      </c>
      <c r="L1517">
        <v>1354</v>
      </c>
      <c r="N1517">
        <v>1010</v>
      </c>
      <c r="O1517" t="s">
        <v>160</v>
      </c>
      <c r="P1517" t="s">
        <v>160</v>
      </c>
      <c r="Q1517">
        <v>1</v>
      </c>
      <c r="W1517">
        <v>0</v>
      </c>
      <c r="X1517">
        <v>132569048</v>
      </c>
      <c r="Y1517">
        <v>100</v>
      </c>
      <c r="AA1517">
        <v>213.58</v>
      </c>
      <c r="AB1517">
        <v>0</v>
      </c>
      <c r="AC1517">
        <v>0</v>
      </c>
      <c r="AD1517">
        <v>0</v>
      </c>
      <c r="AE1517">
        <v>213.58</v>
      </c>
      <c r="AF1517">
        <v>0</v>
      </c>
      <c r="AG1517">
        <v>0</v>
      </c>
      <c r="AH1517">
        <v>0</v>
      </c>
      <c r="AI1517">
        <v>1</v>
      </c>
      <c r="AJ1517">
        <v>1</v>
      </c>
      <c r="AK1517">
        <v>1</v>
      </c>
      <c r="AL1517">
        <v>1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 t="s">
        <v>3</v>
      </c>
      <c r="AT1517">
        <v>100</v>
      </c>
      <c r="AU1517" t="s">
        <v>3</v>
      </c>
      <c r="AV1517">
        <v>0</v>
      </c>
      <c r="AW1517">
        <v>1</v>
      </c>
      <c r="AX1517">
        <v>-1</v>
      </c>
      <c r="AY1517">
        <v>0</v>
      </c>
      <c r="AZ1517">
        <v>0</v>
      </c>
      <c r="BA1517" t="s">
        <v>3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Y1517*Source!I933</f>
        <v>87</v>
      </c>
      <c r="CY1517">
        <f t="shared" si="272"/>
        <v>213.58</v>
      </c>
      <c r="CZ1517">
        <f t="shared" si="273"/>
        <v>213.58</v>
      </c>
      <c r="DA1517">
        <f t="shared" si="274"/>
        <v>1</v>
      </c>
      <c r="DB1517">
        <f t="shared" si="275"/>
        <v>21358</v>
      </c>
      <c r="DC1517">
        <f t="shared" si="276"/>
        <v>0</v>
      </c>
    </row>
    <row r="1518" spans="1:107" x14ac:dyDescent="0.2">
      <c r="A1518">
        <f>ROW(Source!A933)</f>
        <v>933</v>
      </c>
      <c r="B1518">
        <v>53551706</v>
      </c>
      <c r="C1518">
        <v>53554588</v>
      </c>
      <c r="D1518">
        <v>29149204</v>
      </c>
      <c r="E1518">
        <v>1</v>
      </c>
      <c r="F1518">
        <v>1</v>
      </c>
      <c r="G1518">
        <v>1</v>
      </c>
      <c r="H1518">
        <v>3</v>
      </c>
      <c r="I1518" t="s">
        <v>1938</v>
      </c>
      <c r="J1518" t="s">
        <v>1939</v>
      </c>
      <c r="K1518" t="s">
        <v>1940</v>
      </c>
      <c r="L1518">
        <v>1348</v>
      </c>
      <c r="N1518">
        <v>1009</v>
      </c>
      <c r="O1518" t="s">
        <v>26</v>
      </c>
      <c r="P1518" t="s">
        <v>26</v>
      </c>
      <c r="Q1518">
        <v>1000</v>
      </c>
      <c r="W1518">
        <v>0</v>
      </c>
      <c r="X1518">
        <v>-1132764130</v>
      </c>
      <c r="Y1518">
        <v>3.15E-3</v>
      </c>
      <c r="AA1518">
        <v>729.98</v>
      </c>
      <c r="AB1518">
        <v>0</v>
      </c>
      <c r="AC1518">
        <v>0</v>
      </c>
      <c r="AD1518">
        <v>0</v>
      </c>
      <c r="AE1518">
        <v>729.98</v>
      </c>
      <c r="AF1518">
        <v>0</v>
      </c>
      <c r="AG1518">
        <v>0</v>
      </c>
      <c r="AH1518">
        <v>0</v>
      </c>
      <c r="AI1518">
        <v>1</v>
      </c>
      <c r="AJ1518">
        <v>1</v>
      </c>
      <c r="AK1518">
        <v>1</v>
      </c>
      <c r="AL1518">
        <v>1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3.15E-3</v>
      </c>
      <c r="AU1518" t="s">
        <v>3</v>
      </c>
      <c r="AV1518">
        <v>0</v>
      </c>
      <c r="AW1518">
        <v>2</v>
      </c>
      <c r="AX1518">
        <v>53554607</v>
      </c>
      <c r="AY1518">
        <v>1</v>
      </c>
      <c r="AZ1518">
        <v>0</v>
      </c>
      <c r="BA1518">
        <v>1375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Y1518*Source!I933</f>
        <v>2.7404999999999999E-3</v>
      </c>
      <c r="CY1518">
        <f t="shared" si="272"/>
        <v>729.98</v>
      </c>
      <c r="CZ1518">
        <f t="shared" si="273"/>
        <v>729.98</v>
      </c>
      <c r="DA1518">
        <f t="shared" si="274"/>
        <v>1</v>
      </c>
      <c r="DB1518">
        <f t="shared" si="275"/>
        <v>2.2999999999999998</v>
      </c>
      <c r="DC1518">
        <f t="shared" si="276"/>
        <v>0</v>
      </c>
    </row>
    <row r="1519" spans="1:107" x14ac:dyDescent="0.2">
      <c r="A1519">
        <f>ROW(Source!A933)</f>
        <v>933</v>
      </c>
      <c r="B1519">
        <v>53551706</v>
      </c>
      <c r="C1519">
        <v>53554588</v>
      </c>
      <c r="D1519">
        <v>38294549</v>
      </c>
      <c r="E1519">
        <v>1</v>
      </c>
      <c r="F1519">
        <v>1</v>
      </c>
      <c r="G1519">
        <v>1</v>
      </c>
      <c r="H1519">
        <v>3</v>
      </c>
      <c r="I1519" t="s">
        <v>947</v>
      </c>
      <c r="J1519" t="s">
        <v>950</v>
      </c>
      <c r="K1519" t="s">
        <v>948</v>
      </c>
      <c r="L1519">
        <v>1356</v>
      </c>
      <c r="N1519">
        <v>1010</v>
      </c>
      <c r="O1519" t="s">
        <v>949</v>
      </c>
      <c r="P1519" t="s">
        <v>949</v>
      </c>
      <c r="Q1519">
        <v>1000</v>
      </c>
      <c r="W1519">
        <v>0</v>
      </c>
      <c r="X1519">
        <v>338017439</v>
      </c>
      <c r="Y1519">
        <v>0.1</v>
      </c>
      <c r="AA1519">
        <v>1998.42</v>
      </c>
      <c r="AB1519">
        <v>0</v>
      </c>
      <c r="AC1519">
        <v>0</v>
      </c>
      <c r="AD1519">
        <v>0</v>
      </c>
      <c r="AE1519">
        <v>1998.42</v>
      </c>
      <c r="AF1519">
        <v>0</v>
      </c>
      <c r="AG1519">
        <v>0</v>
      </c>
      <c r="AH1519">
        <v>0</v>
      </c>
      <c r="AI1519">
        <v>1</v>
      </c>
      <c r="AJ1519">
        <v>1</v>
      </c>
      <c r="AK1519">
        <v>1</v>
      </c>
      <c r="AL1519">
        <v>1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 t="s">
        <v>3</v>
      </c>
      <c r="AT1519">
        <v>0.1</v>
      </c>
      <c r="AU1519" t="s">
        <v>3</v>
      </c>
      <c r="AV1519">
        <v>0</v>
      </c>
      <c r="AW1519">
        <v>1</v>
      </c>
      <c r="AX1519">
        <v>-1</v>
      </c>
      <c r="AY1519">
        <v>0</v>
      </c>
      <c r="AZ1519">
        <v>0</v>
      </c>
      <c r="BA1519" t="s">
        <v>3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Y1519*Source!I933</f>
        <v>8.7000000000000008E-2</v>
      </c>
      <c r="CY1519">
        <f t="shared" si="272"/>
        <v>1998.42</v>
      </c>
      <c r="CZ1519">
        <f t="shared" si="273"/>
        <v>1998.42</v>
      </c>
      <c r="DA1519">
        <f t="shared" si="274"/>
        <v>1</v>
      </c>
      <c r="DB1519">
        <f t="shared" si="275"/>
        <v>199.84</v>
      </c>
      <c r="DC1519">
        <f t="shared" si="276"/>
        <v>0</v>
      </c>
    </row>
    <row r="1520" spans="1:107" x14ac:dyDescent="0.2">
      <c r="A1520">
        <f>ROW(Source!A933)</f>
        <v>933</v>
      </c>
      <c r="B1520">
        <v>53551706</v>
      </c>
      <c r="C1520">
        <v>53554588</v>
      </c>
      <c r="D1520">
        <v>29170678</v>
      </c>
      <c r="E1520">
        <v>1</v>
      </c>
      <c r="F1520">
        <v>1</v>
      </c>
      <c r="G1520">
        <v>1</v>
      </c>
      <c r="H1520">
        <v>3</v>
      </c>
      <c r="I1520" t="s">
        <v>1941</v>
      </c>
      <c r="J1520" t="s">
        <v>1942</v>
      </c>
      <c r="K1520" t="s">
        <v>1943</v>
      </c>
      <c r="L1520">
        <v>1354</v>
      </c>
      <c r="N1520">
        <v>1010</v>
      </c>
      <c r="O1520" t="s">
        <v>160</v>
      </c>
      <c r="P1520" t="s">
        <v>160</v>
      </c>
      <c r="Q1520">
        <v>1</v>
      </c>
      <c r="W1520">
        <v>0</v>
      </c>
      <c r="X1520">
        <v>-808655695</v>
      </c>
      <c r="Y1520">
        <v>102</v>
      </c>
      <c r="AA1520">
        <v>280</v>
      </c>
      <c r="AB1520">
        <v>0</v>
      </c>
      <c r="AC1520">
        <v>0</v>
      </c>
      <c r="AD1520">
        <v>0</v>
      </c>
      <c r="AE1520">
        <v>280</v>
      </c>
      <c r="AF1520">
        <v>0</v>
      </c>
      <c r="AG1520">
        <v>0</v>
      </c>
      <c r="AH1520">
        <v>0</v>
      </c>
      <c r="AI1520">
        <v>1</v>
      </c>
      <c r="AJ1520">
        <v>1</v>
      </c>
      <c r="AK1520">
        <v>1</v>
      </c>
      <c r="AL1520">
        <v>1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102</v>
      </c>
      <c r="AU1520" t="s">
        <v>3</v>
      </c>
      <c r="AV1520">
        <v>0</v>
      </c>
      <c r="AW1520">
        <v>2</v>
      </c>
      <c r="AX1520">
        <v>53554608</v>
      </c>
      <c r="AY1520">
        <v>1</v>
      </c>
      <c r="AZ1520">
        <v>6144</v>
      </c>
      <c r="BA1520">
        <v>1376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Y1520*Source!I933</f>
        <v>88.74</v>
      </c>
      <c r="CY1520">
        <f t="shared" si="272"/>
        <v>280</v>
      </c>
      <c r="CZ1520">
        <f t="shared" si="273"/>
        <v>280</v>
      </c>
      <c r="DA1520">
        <f t="shared" si="274"/>
        <v>1</v>
      </c>
      <c r="DB1520">
        <f t="shared" si="275"/>
        <v>28560</v>
      </c>
      <c r="DC1520">
        <f t="shared" si="276"/>
        <v>0</v>
      </c>
    </row>
    <row r="1521" spans="1:107" x14ac:dyDescent="0.2">
      <c r="A1521">
        <f>ROW(Source!A933)</f>
        <v>933</v>
      </c>
      <c r="B1521">
        <v>53551706</v>
      </c>
      <c r="C1521">
        <v>53554588</v>
      </c>
      <c r="D1521">
        <v>38121415</v>
      </c>
      <c r="E1521">
        <v>1</v>
      </c>
      <c r="F1521">
        <v>1</v>
      </c>
      <c r="G1521">
        <v>1</v>
      </c>
      <c r="H1521">
        <v>3</v>
      </c>
      <c r="I1521" t="s">
        <v>943</v>
      </c>
      <c r="J1521" t="s">
        <v>945</v>
      </c>
      <c r="K1521" t="s">
        <v>944</v>
      </c>
      <c r="L1521">
        <v>1355</v>
      </c>
      <c r="N1521">
        <v>1010</v>
      </c>
      <c r="O1521" t="s">
        <v>894</v>
      </c>
      <c r="P1521" t="s">
        <v>894</v>
      </c>
      <c r="Q1521">
        <v>100</v>
      </c>
      <c r="W1521">
        <v>0</v>
      </c>
      <c r="X1521">
        <v>1552757658</v>
      </c>
      <c r="Y1521">
        <v>1</v>
      </c>
      <c r="AA1521">
        <v>547.19000000000005</v>
      </c>
      <c r="AB1521">
        <v>0</v>
      </c>
      <c r="AC1521">
        <v>0</v>
      </c>
      <c r="AD1521">
        <v>0</v>
      </c>
      <c r="AE1521">
        <v>547.19000000000005</v>
      </c>
      <c r="AF1521">
        <v>0</v>
      </c>
      <c r="AG1521">
        <v>0</v>
      </c>
      <c r="AH1521">
        <v>0</v>
      </c>
      <c r="AI1521">
        <v>1</v>
      </c>
      <c r="AJ1521">
        <v>1</v>
      </c>
      <c r="AK1521">
        <v>1</v>
      </c>
      <c r="AL1521">
        <v>1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 t="s">
        <v>3</v>
      </c>
      <c r="AT1521">
        <v>1</v>
      </c>
      <c r="AU1521" t="s">
        <v>3</v>
      </c>
      <c r="AV1521">
        <v>0</v>
      </c>
      <c r="AW1521">
        <v>1</v>
      </c>
      <c r="AX1521">
        <v>-1</v>
      </c>
      <c r="AY1521">
        <v>0</v>
      </c>
      <c r="AZ1521">
        <v>0</v>
      </c>
      <c r="BA1521" t="s">
        <v>3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Y1521*Source!I933</f>
        <v>0.87</v>
      </c>
      <c r="CY1521">
        <f t="shared" si="272"/>
        <v>547.19000000000005</v>
      </c>
      <c r="CZ1521">
        <f t="shared" si="273"/>
        <v>547.19000000000005</v>
      </c>
      <c r="DA1521">
        <f t="shared" si="274"/>
        <v>1</v>
      </c>
      <c r="DB1521">
        <f t="shared" si="275"/>
        <v>547.19000000000005</v>
      </c>
      <c r="DC1521">
        <f t="shared" si="276"/>
        <v>0</v>
      </c>
    </row>
    <row r="1522" spans="1:107" x14ac:dyDescent="0.2">
      <c r="A1522">
        <f>ROW(Source!A933)</f>
        <v>933</v>
      </c>
      <c r="B1522">
        <v>53551706</v>
      </c>
      <c r="C1522">
        <v>53554588</v>
      </c>
      <c r="D1522">
        <v>29171808</v>
      </c>
      <c r="E1522">
        <v>1</v>
      </c>
      <c r="F1522">
        <v>1</v>
      </c>
      <c r="G1522">
        <v>1</v>
      </c>
      <c r="H1522">
        <v>3</v>
      </c>
      <c r="I1522" t="s">
        <v>1933</v>
      </c>
      <c r="J1522" t="s">
        <v>1934</v>
      </c>
      <c r="K1522" t="s">
        <v>1935</v>
      </c>
      <c r="L1522">
        <v>1374</v>
      </c>
      <c r="N1522">
        <v>1013</v>
      </c>
      <c r="O1522" t="s">
        <v>1936</v>
      </c>
      <c r="P1522" t="s">
        <v>1936</v>
      </c>
      <c r="Q1522">
        <v>1</v>
      </c>
      <c r="W1522">
        <v>0</v>
      </c>
      <c r="X1522">
        <v>-915781824</v>
      </c>
      <c r="Y1522">
        <v>6.05</v>
      </c>
      <c r="AA1522">
        <v>1</v>
      </c>
      <c r="AB1522">
        <v>0</v>
      </c>
      <c r="AC1522">
        <v>0</v>
      </c>
      <c r="AD1522">
        <v>0</v>
      </c>
      <c r="AE1522">
        <v>1</v>
      </c>
      <c r="AF1522">
        <v>0</v>
      </c>
      <c r="AG1522">
        <v>0</v>
      </c>
      <c r="AH1522">
        <v>0</v>
      </c>
      <c r="AI1522">
        <v>1</v>
      </c>
      <c r="AJ1522">
        <v>1</v>
      </c>
      <c r="AK1522">
        <v>1</v>
      </c>
      <c r="AL1522">
        <v>1</v>
      </c>
      <c r="AN1522">
        <v>0</v>
      </c>
      <c r="AO1522">
        <v>1</v>
      </c>
      <c r="AP1522">
        <v>0</v>
      </c>
      <c r="AQ1522">
        <v>0</v>
      </c>
      <c r="AR1522">
        <v>0</v>
      </c>
      <c r="AS1522" t="s">
        <v>3</v>
      </c>
      <c r="AT1522">
        <v>6.05</v>
      </c>
      <c r="AU1522" t="s">
        <v>3</v>
      </c>
      <c r="AV1522">
        <v>0</v>
      </c>
      <c r="AW1522">
        <v>2</v>
      </c>
      <c r="AX1522">
        <v>53554609</v>
      </c>
      <c r="AY1522">
        <v>1</v>
      </c>
      <c r="AZ1522">
        <v>0</v>
      </c>
      <c r="BA1522">
        <v>1377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Y1522*Source!I933</f>
        <v>5.2634999999999996</v>
      </c>
      <c r="CY1522">
        <f t="shared" si="272"/>
        <v>1</v>
      </c>
      <c r="CZ1522">
        <f t="shared" si="273"/>
        <v>1</v>
      </c>
      <c r="DA1522">
        <f t="shared" si="274"/>
        <v>1</v>
      </c>
      <c r="DB1522">
        <f t="shared" si="275"/>
        <v>6.05</v>
      </c>
      <c r="DC1522">
        <f t="shared" si="276"/>
        <v>0</v>
      </c>
    </row>
    <row r="1523" spans="1:107" x14ac:dyDescent="0.2">
      <c r="A1523">
        <f>ROW(Source!A934)</f>
        <v>934</v>
      </c>
      <c r="B1523">
        <v>53551707</v>
      </c>
      <c r="C1523">
        <v>53554588</v>
      </c>
      <c r="D1523">
        <v>29364679</v>
      </c>
      <c r="E1523">
        <v>1</v>
      </c>
      <c r="F1523">
        <v>1</v>
      </c>
      <c r="G1523">
        <v>1</v>
      </c>
      <c r="H1523">
        <v>1</v>
      </c>
      <c r="I1523" t="s">
        <v>1922</v>
      </c>
      <c r="J1523" t="s">
        <v>3</v>
      </c>
      <c r="K1523" t="s">
        <v>1923</v>
      </c>
      <c r="L1523">
        <v>1369</v>
      </c>
      <c r="N1523">
        <v>1013</v>
      </c>
      <c r="O1523" t="s">
        <v>1486</v>
      </c>
      <c r="P1523" t="s">
        <v>1486</v>
      </c>
      <c r="Q1523">
        <v>1</v>
      </c>
      <c r="W1523">
        <v>0</v>
      </c>
      <c r="X1523">
        <v>931378261</v>
      </c>
      <c r="Y1523">
        <v>36.576000000000001</v>
      </c>
      <c r="AA1523">
        <v>0</v>
      </c>
      <c r="AB1523">
        <v>0</v>
      </c>
      <c r="AC1523">
        <v>0</v>
      </c>
      <c r="AD1523">
        <v>349.58</v>
      </c>
      <c r="AE1523">
        <v>0</v>
      </c>
      <c r="AF1523">
        <v>0</v>
      </c>
      <c r="AG1523">
        <v>0</v>
      </c>
      <c r="AH1523">
        <v>349.58</v>
      </c>
      <c r="AI1523">
        <v>1</v>
      </c>
      <c r="AJ1523">
        <v>1</v>
      </c>
      <c r="AK1523">
        <v>1</v>
      </c>
      <c r="AL1523">
        <v>1</v>
      </c>
      <c r="AN1523">
        <v>0</v>
      </c>
      <c r="AO1523">
        <v>1</v>
      </c>
      <c r="AP1523">
        <v>1</v>
      </c>
      <c r="AQ1523">
        <v>0</v>
      </c>
      <c r="AR1523">
        <v>0</v>
      </c>
      <c r="AS1523" t="s">
        <v>3</v>
      </c>
      <c r="AT1523">
        <v>30.48</v>
      </c>
      <c r="AU1523" t="s">
        <v>916</v>
      </c>
      <c r="AV1523">
        <v>1</v>
      </c>
      <c r="AW1523">
        <v>2</v>
      </c>
      <c r="AX1523">
        <v>53554601</v>
      </c>
      <c r="AY1523">
        <v>2</v>
      </c>
      <c r="AZ1523">
        <v>137216</v>
      </c>
      <c r="BA1523">
        <v>1378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Y1523*Source!I934</f>
        <v>31.821120000000001</v>
      </c>
      <c r="CY1523">
        <f>AD1523</f>
        <v>349.58</v>
      </c>
      <c r="CZ1523">
        <f>AH1523</f>
        <v>349.58</v>
      </c>
      <c r="DA1523">
        <f>AL1523</f>
        <v>1</v>
      </c>
      <c r="DB1523">
        <f>ROUND((ROUND(AT1523*CZ1523,2)*ROUND(1.2,7)),2)</f>
        <v>12786.24</v>
      </c>
      <c r="DC1523">
        <f>ROUND((ROUND(AT1523*AG1523,2)*ROUND(1.2,7)),2)</f>
        <v>0</v>
      </c>
    </row>
    <row r="1524" spans="1:107" x14ac:dyDescent="0.2">
      <c r="A1524">
        <f>ROW(Source!A934)</f>
        <v>934</v>
      </c>
      <c r="B1524">
        <v>53551707</v>
      </c>
      <c r="C1524">
        <v>53554588</v>
      </c>
      <c r="D1524">
        <v>121548</v>
      </c>
      <c r="E1524">
        <v>1</v>
      </c>
      <c r="F1524">
        <v>1</v>
      </c>
      <c r="G1524">
        <v>1</v>
      </c>
      <c r="H1524">
        <v>1</v>
      </c>
      <c r="I1524" t="s">
        <v>31</v>
      </c>
      <c r="J1524" t="s">
        <v>3</v>
      </c>
      <c r="K1524" t="s">
        <v>1489</v>
      </c>
      <c r="L1524">
        <v>608254</v>
      </c>
      <c r="N1524">
        <v>1013</v>
      </c>
      <c r="O1524" t="s">
        <v>1490</v>
      </c>
      <c r="P1524" t="s">
        <v>1490</v>
      </c>
      <c r="Q1524">
        <v>1</v>
      </c>
      <c r="W1524">
        <v>0</v>
      </c>
      <c r="X1524">
        <v>-185737400</v>
      </c>
      <c r="Y1524">
        <v>3.5999999999999997E-2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  <c r="AJ1524">
        <v>1</v>
      </c>
      <c r="AK1524">
        <v>1</v>
      </c>
      <c r="AL1524">
        <v>1</v>
      </c>
      <c r="AN1524">
        <v>0</v>
      </c>
      <c r="AO1524">
        <v>1</v>
      </c>
      <c r="AP1524">
        <v>1</v>
      </c>
      <c r="AQ1524">
        <v>0</v>
      </c>
      <c r="AR1524">
        <v>0</v>
      </c>
      <c r="AS1524" t="s">
        <v>3</v>
      </c>
      <c r="AT1524">
        <v>0.03</v>
      </c>
      <c r="AU1524" t="s">
        <v>916</v>
      </c>
      <c r="AV1524">
        <v>2</v>
      </c>
      <c r="AW1524">
        <v>2</v>
      </c>
      <c r="AX1524">
        <v>53554602</v>
      </c>
      <c r="AY1524">
        <v>1</v>
      </c>
      <c r="AZ1524">
        <v>6144</v>
      </c>
      <c r="BA1524">
        <v>1379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Y1524*Source!I934</f>
        <v>3.1320000000000001E-2</v>
      </c>
      <c r="CY1524">
        <f>AD1524</f>
        <v>0</v>
      </c>
      <c r="CZ1524">
        <f>AH1524</f>
        <v>0</v>
      </c>
      <c r="DA1524">
        <f>AL1524</f>
        <v>1</v>
      </c>
      <c r="DB1524">
        <f>ROUND((ROUND(AT1524*CZ1524,2)*ROUND(1.2,7)),2)</f>
        <v>0</v>
      </c>
      <c r="DC1524">
        <f>ROUND((ROUND(AT1524*AG1524,2)*ROUND(1.2,7)),2)</f>
        <v>0</v>
      </c>
    </row>
    <row r="1525" spans="1:107" x14ac:dyDescent="0.2">
      <c r="A1525">
        <f>ROW(Source!A934)</f>
        <v>934</v>
      </c>
      <c r="B1525">
        <v>53551707</v>
      </c>
      <c r="C1525">
        <v>53554588</v>
      </c>
      <c r="D1525">
        <v>29172362</v>
      </c>
      <c r="E1525">
        <v>1</v>
      </c>
      <c r="F1525">
        <v>1</v>
      </c>
      <c r="G1525">
        <v>1</v>
      </c>
      <c r="H1525">
        <v>2</v>
      </c>
      <c r="I1525" t="s">
        <v>1924</v>
      </c>
      <c r="J1525" t="s">
        <v>1937</v>
      </c>
      <c r="K1525" t="s">
        <v>1926</v>
      </c>
      <c r="L1525">
        <v>1368</v>
      </c>
      <c r="N1525">
        <v>1011</v>
      </c>
      <c r="O1525" t="s">
        <v>1494</v>
      </c>
      <c r="P1525" t="s">
        <v>1494</v>
      </c>
      <c r="Q1525">
        <v>1</v>
      </c>
      <c r="W1525">
        <v>0</v>
      </c>
      <c r="X1525">
        <v>2071614860</v>
      </c>
      <c r="Y1525">
        <v>3.5999999999999997E-2</v>
      </c>
      <c r="AA1525">
        <v>0</v>
      </c>
      <c r="AB1525">
        <v>134.65</v>
      </c>
      <c r="AC1525">
        <v>13.5</v>
      </c>
      <c r="AD1525">
        <v>0</v>
      </c>
      <c r="AE1525">
        <v>0</v>
      </c>
      <c r="AF1525">
        <v>134.65</v>
      </c>
      <c r="AG1525">
        <v>13.5</v>
      </c>
      <c r="AH1525">
        <v>0</v>
      </c>
      <c r="AI1525">
        <v>1</v>
      </c>
      <c r="AJ1525">
        <v>1</v>
      </c>
      <c r="AK1525">
        <v>1</v>
      </c>
      <c r="AL1525">
        <v>1</v>
      </c>
      <c r="AN1525">
        <v>0</v>
      </c>
      <c r="AO1525">
        <v>1</v>
      </c>
      <c r="AP1525">
        <v>1</v>
      </c>
      <c r="AQ1525">
        <v>0</v>
      </c>
      <c r="AR1525">
        <v>0</v>
      </c>
      <c r="AS1525" t="s">
        <v>3</v>
      </c>
      <c r="AT1525">
        <v>0.03</v>
      </c>
      <c r="AU1525" t="s">
        <v>916</v>
      </c>
      <c r="AV1525">
        <v>0</v>
      </c>
      <c r="AW1525">
        <v>2</v>
      </c>
      <c r="AX1525">
        <v>53554603</v>
      </c>
      <c r="AY1525">
        <v>1</v>
      </c>
      <c r="AZ1525">
        <v>6144</v>
      </c>
      <c r="BA1525">
        <v>1380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Y1525*Source!I934</f>
        <v>3.1320000000000001E-2</v>
      </c>
      <c r="CY1525">
        <f>AB1525</f>
        <v>134.65</v>
      </c>
      <c r="CZ1525">
        <f>AF1525</f>
        <v>134.65</v>
      </c>
      <c r="DA1525">
        <f>AJ1525</f>
        <v>1</v>
      </c>
      <c r="DB1525">
        <f>ROUND((ROUND(AT1525*CZ1525,2)*ROUND(1.2,7)),2)</f>
        <v>4.8499999999999996</v>
      </c>
      <c r="DC1525">
        <f>ROUND((ROUND(AT1525*AG1525,2)*ROUND(1.2,7)),2)</f>
        <v>0.49</v>
      </c>
    </row>
    <row r="1526" spans="1:107" x14ac:dyDescent="0.2">
      <c r="A1526">
        <f>ROW(Source!A934)</f>
        <v>934</v>
      </c>
      <c r="B1526">
        <v>53551707</v>
      </c>
      <c r="C1526">
        <v>53554588</v>
      </c>
      <c r="D1526">
        <v>29174913</v>
      </c>
      <c r="E1526">
        <v>1</v>
      </c>
      <c r="F1526">
        <v>1</v>
      </c>
      <c r="G1526">
        <v>1</v>
      </c>
      <c r="H1526">
        <v>2</v>
      </c>
      <c r="I1526" t="s">
        <v>1513</v>
      </c>
      <c r="J1526" t="s">
        <v>1651</v>
      </c>
      <c r="K1526" t="s">
        <v>1515</v>
      </c>
      <c r="L1526">
        <v>1368</v>
      </c>
      <c r="N1526">
        <v>1011</v>
      </c>
      <c r="O1526" t="s">
        <v>1494</v>
      </c>
      <c r="P1526" t="s">
        <v>1494</v>
      </c>
      <c r="Q1526">
        <v>1</v>
      </c>
      <c r="W1526">
        <v>0</v>
      </c>
      <c r="X1526">
        <v>458544584</v>
      </c>
      <c r="Y1526">
        <v>2.4E-2</v>
      </c>
      <c r="AA1526">
        <v>0</v>
      </c>
      <c r="AB1526">
        <v>87.17</v>
      </c>
      <c r="AC1526">
        <v>11.6</v>
      </c>
      <c r="AD1526">
        <v>0</v>
      </c>
      <c r="AE1526">
        <v>0</v>
      </c>
      <c r="AF1526">
        <v>87.17</v>
      </c>
      <c r="AG1526">
        <v>11.6</v>
      </c>
      <c r="AH1526">
        <v>0</v>
      </c>
      <c r="AI1526">
        <v>1</v>
      </c>
      <c r="AJ1526">
        <v>1</v>
      </c>
      <c r="AK1526">
        <v>1</v>
      </c>
      <c r="AL1526">
        <v>1</v>
      </c>
      <c r="AN1526">
        <v>0</v>
      </c>
      <c r="AO1526">
        <v>1</v>
      </c>
      <c r="AP1526">
        <v>1</v>
      </c>
      <c r="AQ1526">
        <v>0</v>
      </c>
      <c r="AR1526">
        <v>0</v>
      </c>
      <c r="AS1526" t="s">
        <v>3</v>
      </c>
      <c r="AT1526">
        <v>0.02</v>
      </c>
      <c r="AU1526" t="s">
        <v>916</v>
      </c>
      <c r="AV1526">
        <v>0</v>
      </c>
      <c r="AW1526">
        <v>2</v>
      </c>
      <c r="AX1526">
        <v>53554604</v>
      </c>
      <c r="AY1526">
        <v>1</v>
      </c>
      <c r="AZ1526">
        <v>6144</v>
      </c>
      <c r="BA1526">
        <v>1381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Y1526*Source!I934</f>
        <v>2.0879999999999999E-2</v>
      </c>
      <c r="CY1526">
        <f>AB1526</f>
        <v>87.17</v>
      </c>
      <c r="CZ1526">
        <f>AF1526</f>
        <v>87.17</v>
      </c>
      <c r="DA1526">
        <f>AJ1526</f>
        <v>1</v>
      </c>
      <c r="DB1526">
        <f>ROUND((ROUND(AT1526*CZ1526,2)*ROUND(1.2,7)),2)</f>
        <v>2.09</v>
      </c>
      <c r="DC1526">
        <f>ROUND((ROUND(AT1526*AG1526,2)*ROUND(1.2,7)),2)</f>
        <v>0.28000000000000003</v>
      </c>
    </row>
    <row r="1527" spans="1:107" x14ac:dyDescent="0.2">
      <c r="A1527">
        <f>ROW(Source!A934)</f>
        <v>934</v>
      </c>
      <c r="B1527">
        <v>53551707</v>
      </c>
      <c r="C1527">
        <v>53554588</v>
      </c>
      <c r="D1527">
        <v>29114246</v>
      </c>
      <c r="E1527">
        <v>1</v>
      </c>
      <c r="F1527">
        <v>1</v>
      </c>
      <c r="G1527">
        <v>1</v>
      </c>
      <c r="H1527">
        <v>3</v>
      </c>
      <c r="I1527" t="s">
        <v>1946</v>
      </c>
      <c r="J1527" t="s">
        <v>1947</v>
      </c>
      <c r="K1527" t="s">
        <v>1856</v>
      </c>
      <c r="L1527">
        <v>1346</v>
      </c>
      <c r="N1527">
        <v>1009</v>
      </c>
      <c r="O1527" t="s">
        <v>143</v>
      </c>
      <c r="P1527" t="s">
        <v>143</v>
      </c>
      <c r="Q1527">
        <v>1</v>
      </c>
      <c r="W1527">
        <v>0</v>
      </c>
      <c r="X1527">
        <v>-421273247</v>
      </c>
      <c r="Y1527">
        <v>1.5</v>
      </c>
      <c r="AA1527">
        <v>55.51</v>
      </c>
      <c r="AB1527">
        <v>0</v>
      </c>
      <c r="AC1527">
        <v>0</v>
      </c>
      <c r="AD1527">
        <v>0</v>
      </c>
      <c r="AE1527">
        <v>9.0399999999999991</v>
      </c>
      <c r="AF1527">
        <v>0</v>
      </c>
      <c r="AG1527">
        <v>0</v>
      </c>
      <c r="AH1527">
        <v>0</v>
      </c>
      <c r="AI1527">
        <v>6.14</v>
      </c>
      <c r="AJ1527">
        <v>1</v>
      </c>
      <c r="AK1527">
        <v>1</v>
      </c>
      <c r="AL1527">
        <v>1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 t="s">
        <v>3</v>
      </c>
      <c r="AT1527">
        <v>1.5</v>
      </c>
      <c r="AU1527" t="s">
        <v>3</v>
      </c>
      <c r="AV1527">
        <v>0</v>
      </c>
      <c r="AW1527">
        <v>2</v>
      </c>
      <c r="AX1527">
        <v>53554605</v>
      </c>
      <c r="AY1527">
        <v>1</v>
      </c>
      <c r="AZ1527">
        <v>0</v>
      </c>
      <c r="BA1527">
        <v>1382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Y1527*Source!I934</f>
        <v>1.3049999999999999</v>
      </c>
      <c r="CY1527">
        <f t="shared" ref="CY1527:CY1534" si="277">AA1527</f>
        <v>55.51</v>
      </c>
      <c r="CZ1527">
        <f t="shared" ref="CZ1527:CZ1534" si="278">AE1527</f>
        <v>9.0399999999999991</v>
      </c>
      <c r="DA1527">
        <f t="shared" ref="DA1527:DA1534" si="279">AI1527</f>
        <v>6.14</v>
      </c>
      <c r="DB1527">
        <f t="shared" ref="DB1527:DB1534" si="280">ROUND(ROUND(AT1527*CZ1527,2),2)</f>
        <v>13.56</v>
      </c>
      <c r="DC1527">
        <f t="shared" ref="DC1527:DC1534" si="281">ROUND(ROUND(AT1527*AG1527,2),2)</f>
        <v>0</v>
      </c>
    </row>
    <row r="1528" spans="1:107" x14ac:dyDescent="0.2">
      <c r="A1528">
        <f>ROW(Source!A934)</f>
        <v>934</v>
      </c>
      <c r="B1528">
        <v>53551707</v>
      </c>
      <c r="C1528">
        <v>53554588</v>
      </c>
      <c r="D1528">
        <v>29110838</v>
      </c>
      <c r="E1528">
        <v>1</v>
      </c>
      <c r="F1528">
        <v>1</v>
      </c>
      <c r="G1528">
        <v>1</v>
      </c>
      <c r="H1528">
        <v>3</v>
      </c>
      <c r="I1528" t="s">
        <v>1930</v>
      </c>
      <c r="J1528" t="s">
        <v>1948</v>
      </c>
      <c r="K1528" t="s">
        <v>1932</v>
      </c>
      <c r="L1528">
        <v>1346</v>
      </c>
      <c r="N1528">
        <v>1009</v>
      </c>
      <c r="O1528" t="s">
        <v>143</v>
      </c>
      <c r="P1528" t="s">
        <v>143</v>
      </c>
      <c r="Q1528">
        <v>1</v>
      </c>
      <c r="W1528">
        <v>0</v>
      </c>
      <c r="X1528">
        <v>-667794164</v>
      </c>
      <c r="Y1528">
        <v>0.42</v>
      </c>
      <c r="AA1528">
        <v>187.27</v>
      </c>
      <c r="AB1528">
        <v>0</v>
      </c>
      <c r="AC1528">
        <v>0</v>
      </c>
      <c r="AD1528">
        <v>0</v>
      </c>
      <c r="AE1528">
        <v>30.5</v>
      </c>
      <c r="AF1528">
        <v>0</v>
      </c>
      <c r="AG1528">
        <v>0</v>
      </c>
      <c r="AH1528">
        <v>0</v>
      </c>
      <c r="AI1528">
        <v>6.14</v>
      </c>
      <c r="AJ1528">
        <v>1</v>
      </c>
      <c r="AK1528">
        <v>1</v>
      </c>
      <c r="AL1528">
        <v>1</v>
      </c>
      <c r="AN1528">
        <v>0</v>
      </c>
      <c r="AO1528">
        <v>1</v>
      </c>
      <c r="AP1528">
        <v>0</v>
      </c>
      <c r="AQ1528">
        <v>0</v>
      </c>
      <c r="AR1528">
        <v>0</v>
      </c>
      <c r="AS1528" t="s">
        <v>3</v>
      </c>
      <c r="AT1528">
        <v>0.42</v>
      </c>
      <c r="AU1528" t="s">
        <v>3</v>
      </c>
      <c r="AV1528">
        <v>0</v>
      </c>
      <c r="AW1528">
        <v>2</v>
      </c>
      <c r="AX1528">
        <v>53554606</v>
      </c>
      <c r="AY1528">
        <v>1</v>
      </c>
      <c r="AZ1528">
        <v>0</v>
      </c>
      <c r="BA1528">
        <v>1383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Y1528*Source!I934</f>
        <v>0.3654</v>
      </c>
      <c r="CY1528">
        <f t="shared" si="277"/>
        <v>187.27</v>
      </c>
      <c r="CZ1528">
        <f t="shared" si="278"/>
        <v>30.5</v>
      </c>
      <c r="DA1528">
        <f t="shared" si="279"/>
        <v>6.14</v>
      </c>
      <c r="DB1528">
        <f t="shared" si="280"/>
        <v>12.81</v>
      </c>
      <c r="DC1528">
        <f t="shared" si="281"/>
        <v>0</v>
      </c>
    </row>
    <row r="1529" spans="1:107" x14ac:dyDescent="0.2">
      <c r="A1529">
        <f>ROW(Source!A934)</f>
        <v>934</v>
      </c>
      <c r="B1529">
        <v>53551707</v>
      </c>
      <c r="C1529">
        <v>53554588</v>
      </c>
      <c r="D1529">
        <v>53266283</v>
      </c>
      <c r="E1529">
        <v>1</v>
      </c>
      <c r="F1529">
        <v>1</v>
      </c>
      <c r="G1529">
        <v>1</v>
      </c>
      <c r="H1529">
        <v>3</v>
      </c>
      <c r="I1529" t="s">
        <v>963</v>
      </c>
      <c r="J1529" t="s">
        <v>965</v>
      </c>
      <c r="K1529" t="s">
        <v>964</v>
      </c>
      <c r="L1529">
        <v>1354</v>
      </c>
      <c r="N1529">
        <v>1010</v>
      </c>
      <c r="O1529" t="s">
        <v>160</v>
      </c>
      <c r="P1529" t="s">
        <v>160</v>
      </c>
      <c r="Q1529">
        <v>1</v>
      </c>
      <c r="W1529">
        <v>0</v>
      </c>
      <c r="X1529">
        <v>132569048</v>
      </c>
      <c r="Y1529">
        <v>100</v>
      </c>
      <c r="AA1529">
        <v>213.58</v>
      </c>
      <c r="AB1529">
        <v>0</v>
      </c>
      <c r="AC1529">
        <v>0</v>
      </c>
      <c r="AD1529">
        <v>0</v>
      </c>
      <c r="AE1529">
        <v>213.58</v>
      </c>
      <c r="AF1529">
        <v>0</v>
      </c>
      <c r="AG1529">
        <v>0</v>
      </c>
      <c r="AH1529">
        <v>0</v>
      </c>
      <c r="AI1529">
        <v>6.14</v>
      </c>
      <c r="AJ1529">
        <v>1</v>
      </c>
      <c r="AK1529">
        <v>1</v>
      </c>
      <c r="AL1529">
        <v>1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 t="s">
        <v>3</v>
      </c>
      <c r="AT1529">
        <v>100</v>
      </c>
      <c r="AU1529" t="s">
        <v>3</v>
      </c>
      <c r="AV1529">
        <v>0</v>
      </c>
      <c r="AW1529">
        <v>1</v>
      </c>
      <c r="AX1529">
        <v>-1</v>
      </c>
      <c r="AY1529">
        <v>0</v>
      </c>
      <c r="AZ1529">
        <v>0</v>
      </c>
      <c r="BA1529" t="s">
        <v>3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Y1529*Source!I934</f>
        <v>87</v>
      </c>
      <c r="CY1529">
        <f t="shared" si="277"/>
        <v>213.58</v>
      </c>
      <c r="CZ1529">
        <f t="shared" si="278"/>
        <v>213.58</v>
      </c>
      <c r="DA1529">
        <f t="shared" si="279"/>
        <v>6.14</v>
      </c>
      <c r="DB1529">
        <f t="shared" si="280"/>
        <v>21358</v>
      </c>
      <c r="DC1529">
        <f t="shared" si="281"/>
        <v>0</v>
      </c>
    </row>
    <row r="1530" spans="1:107" x14ac:dyDescent="0.2">
      <c r="A1530">
        <f>ROW(Source!A934)</f>
        <v>934</v>
      </c>
      <c r="B1530">
        <v>53551707</v>
      </c>
      <c r="C1530">
        <v>53554588</v>
      </c>
      <c r="D1530">
        <v>29149204</v>
      </c>
      <c r="E1530">
        <v>1</v>
      </c>
      <c r="F1530">
        <v>1</v>
      </c>
      <c r="G1530">
        <v>1</v>
      </c>
      <c r="H1530">
        <v>3</v>
      </c>
      <c r="I1530" t="s">
        <v>1938</v>
      </c>
      <c r="J1530" t="s">
        <v>1939</v>
      </c>
      <c r="K1530" t="s">
        <v>1940</v>
      </c>
      <c r="L1530">
        <v>1348</v>
      </c>
      <c r="N1530">
        <v>1009</v>
      </c>
      <c r="O1530" t="s">
        <v>26</v>
      </c>
      <c r="P1530" t="s">
        <v>26</v>
      </c>
      <c r="Q1530">
        <v>1000</v>
      </c>
      <c r="W1530">
        <v>0</v>
      </c>
      <c r="X1530">
        <v>-1132764130</v>
      </c>
      <c r="Y1530">
        <v>3.15E-3</v>
      </c>
      <c r="AA1530">
        <v>4482.08</v>
      </c>
      <c r="AB1530">
        <v>0</v>
      </c>
      <c r="AC1530">
        <v>0</v>
      </c>
      <c r="AD1530">
        <v>0</v>
      </c>
      <c r="AE1530">
        <v>729.98</v>
      </c>
      <c r="AF1530">
        <v>0</v>
      </c>
      <c r="AG1530">
        <v>0</v>
      </c>
      <c r="AH1530">
        <v>0</v>
      </c>
      <c r="AI1530">
        <v>6.14</v>
      </c>
      <c r="AJ1530">
        <v>1</v>
      </c>
      <c r="AK1530">
        <v>1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3.15E-3</v>
      </c>
      <c r="AU1530" t="s">
        <v>3</v>
      </c>
      <c r="AV1530">
        <v>0</v>
      </c>
      <c r="AW1530">
        <v>2</v>
      </c>
      <c r="AX1530">
        <v>53554607</v>
      </c>
      <c r="AY1530">
        <v>1</v>
      </c>
      <c r="AZ1530">
        <v>0</v>
      </c>
      <c r="BA1530">
        <v>1384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Y1530*Source!I934</f>
        <v>2.7404999999999999E-3</v>
      </c>
      <c r="CY1530">
        <f t="shared" si="277"/>
        <v>4482.08</v>
      </c>
      <c r="CZ1530">
        <f t="shared" si="278"/>
        <v>729.98</v>
      </c>
      <c r="DA1530">
        <f t="shared" si="279"/>
        <v>6.14</v>
      </c>
      <c r="DB1530">
        <f t="shared" si="280"/>
        <v>2.2999999999999998</v>
      </c>
      <c r="DC1530">
        <f t="shared" si="281"/>
        <v>0</v>
      </c>
    </row>
    <row r="1531" spans="1:107" x14ac:dyDescent="0.2">
      <c r="A1531">
        <f>ROW(Source!A934)</f>
        <v>934</v>
      </c>
      <c r="B1531">
        <v>53551707</v>
      </c>
      <c r="C1531">
        <v>53554588</v>
      </c>
      <c r="D1531">
        <v>38294549</v>
      </c>
      <c r="E1531">
        <v>1</v>
      </c>
      <c r="F1531">
        <v>1</v>
      </c>
      <c r="G1531">
        <v>1</v>
      </c>
      <c r="H1531">
        <v>3</v>
      </c>
      <c r="I1531" t="s">
        <v>947</v>
      </c>
      <c r="J1531" t="s">
        <v>950</v>
      </c>
      <c r="K1531" t="s">
        <v>948</v>
      </c>
      <c r="L1531">
        <v>1356</v>
      </c>
      <c r="N1531">
        <v>1010</v>
      </c>
      <c r="O1531" t="s">
        <v>949</v>
      </c>
      <c r="P1531" t="s">
        <v>949</v>
      </c>
      <c r="Q1531">
        <v>1000</v>
      </c>
      <c r="W1531">
        <v>0</v>
      </c>
      <c r="X1531">
        <v>338017439</v>
      </c>
      <c r="Y1531">
        <v>0.1</v>
      </c>
      <c r="AA1531">
        <v>5975.28</v>
      </c>
      <c r="AB1531">
        <v>0</v>
      </c>
      <c r="AC1531">
        <v>0</v>
      </c>
      <c r="AD1531">
        <v>0</v>
      </c>
      <c r="AE1531">
        <v>1998.42</v>
      </c>
      <c r="AF1531">
        <v>0</v>
      </c>
      <c r="AG1531">
        <v>0</v>
      </c>
      <c r="AH1531">
        <v>0</v>
      </c>
      <c r="AI1531">
        <v>2.99</v>
      </c>
      <c r="AJ1531">
        <v>1</v>
      </c>
      <c r="AK1531">
        <v>1</v>
      </c>
      <c r="AL1531">
        <v>1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 t="s">
        <v>3</v>
      </c>
      <c r="AT1531">
        <v>0.1</v>
      </c>
      <c r="AU1531" t="s">
        <v>3</v>
      </c>
      <c r="AV1531">
        <v>0</v>
      </c>
      <c r="AW1531">
        <v>1</v>
      </c>
      <c r="AX1531">
        <v>-1</v>
      </c>
      <c r="AY1531">
        <v>0</v>
      </c>
      <c r="AZ1531">
        <v>0</v>
      </c>
      <c r="BA1531" t="s">
        <v>3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Y1531*Source!I934</f>
        <v>8.7000000000000008E-2</v>
      </c>
      <c r="CY1531">
        <f t="shared" si="277"/>
        <v>5975.28</v>
      </c>
      <c r="CZ1531">
        <f t="shared" si="278"/>
        <v>1998.42</v>
      </c>
      <c r="DA1531">
        <f t="shared" si="279"/>
        <v>2.99</v>
      </c>
      <c r="DB1531">
        <f t="shared" si="280"/>
        <v>199.84</v>
      </c>
      <c r="DC1531">
        <f t="shared" si="281"/>
        <v>0</v>
      </c>
    </row>
    <row r="1532" spans="1:107" x14ac:dyDescent="0.2">
      <c r="A1532">
        <f>ROW(Source!A934)</f>
        <v>934</v>
      </c>
      <c r="B1532">
        <v>53551707</v>
      </c>
      <c r="C1532">
        <v>53554588</v>
      </c>
      <c r="D1532">
        <v>29170678</v>
      </c>
      <c r="E1532">
        <v>1</v>
      </c>
      <c r="F1532">
        <v>1</v>
      </c>
      <c r="G1532">
        <v>1</v>
      </c>
      <c r="H1532">
        <v>3</v>
      </c>
      <c r="I1532" t="s">
        <v>1941</v>
      </c>
      <c r="J1532" t="s">
        <v>1942</v>
      </c>
      <c r="K1532" t="s">
        <v>1943</v>
      </c>
      <c r="L1532">
        <v>1354</v>
      </c>
      <c r="N1532">
        <v>1010</v>
      </c>
      <c r="O1532" t="s">
        <v>160</v>
      </c>
      <c r="P1532" t="s">
        <v>160</v>
      </c>
      <c r="Q1532">
        <v>1</v>
      </c>
      <c r="W1532">
        <v>0</v>
      </c>
      <c r="X1532">
        <v>-808655695</v>
      </c>
      <c r="Y1532">
        <v>102</v>
      </c>
      <c r="AA1532">
        <v>1719.2</v>
      </c>
      <c r="AB1532">
        <v>0</v>
      </c>
      <c r="AC1532">
        <v>0</v>
      </c>
      <c r="AD1532">
        <v>0</v>
      </c>
      <c r="AE1532">
        <v>280</v>
      </c>
      <c r="AF1532">
        <v>0</v>
      </c>
      <c r="AG1532">
        <v>0</v>
      </c>
      <c r="AH1532">
        <v>0</v>
      </c>
      <c r="AI1532">
        <v>6.14</v>
      </c>
      <c r="AJ1532">
        <v>1</v>
      </c>
      <c r="AK1532">
        <v>1</v>
      </c>
      <c r="AL1532">
        <v>1</v>
      </c>
      <c r="AN1532">
        <v>0</v>
      </c>
      <c r="AO1532">
        <v>1</v>
      </c>
      <c r="AP1532">
        <v>0</v>
      </c>
      <c r="AQ1532">
        <v>0</v>
      </c>
      <c r="AR1532">
        <v>0</v>
      </c>
      <c r="AS1532" t="s">
        <v>3</v>
      </c>
      <c r="AT1532">
        <v>102</v>
      </c>
      <c r="AU1532" t="s">
        <v>3</v>
      </c>
      <c r="AV1532">
        <v>0</v>
      </c>
      <c r="AW1532">
        <v>2</v>
      </c>
      <c r="AX1532">
        <v>53554608</v>
      </c>
      <c r="AY1532">
        <v>1</v>
      </c>
      <c r="AZ1532">
        <v>6144</v>
      </c>
      <c r="BA1532">
        <v>1385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Y1532*Source!I934</f>
        <v>88.74</v>
      </c>
      <c r="CY1532">
        <f t="shared" si="277"/>
        <v>1719.2</v>
      </c>
      <c r="CZ1532">
        <f t="shared" si="278"/>
        <v>280</v>
      </c>
      <c r="DA1532">
        <f t="shared" si="279"/>
        <v>6.14</v>
      </c>
      <c r="DB1532">
        <f t="shared" si="280"/>
        <v>28560</v>
      </c>
      <c r="DC1532">
        <f t="shared" si="281"/>
        <v>0</v>
      </c>
    </row>
    <row r="1533" spans="1:107" x14ac:dyDescent="0.2">
      <c r="A1533">
        <f>ROW(Source!A934)</f>
        <v>934</v>
      </c>
      <c r="B1533">
        <v>53551707</v>
      </c>
      <c r="C1533">
        <v>53554588</v>
      </c>
      <c r="D1533">
        <v>38121415</v>
      </c>
      <c r="E1533">
        <v>1</v>
      </c>
      <c r="F1533">
        <v>1</v>
      </c>
      <c r="G1533">
        <v>1</v>
      </c>
      <c r="H1533">
        <v>3</v>
      </c>
      <c r="I1533" t="s">
        <v>943</v>
      </c>
      <c r="J1533" t="s">
        <v>945</v>
      </c>
      <c r="K1533" t="s">
        <v>944</v>
      </c>
      <c r="L1533">
        <v>1355</v>
      </c>
      <c r="N1533">
        <v>1010</v>
      </c>
      <c r="O1533" t="s">
        <v>894</v>
      </c>
      <c r="P1533" t="s">
        <v>894</v>
      </c>
      <c r="Q1533">
        <v>100</v>
      </c>
      <c r="W1533">
        <v>0</v>
      </c>
      <c r="X1533">
        <v>1552757658</v>
      </c>
      <c r="Y1533">
        <v>1</v>
      </c>
      <c r="AA1533">
        <v>9039.58</v>
      </c>
      <c r="AB1533">
        <v>0</v>
      </c>
      <c r="AC1533">
        <v>0</v>
      </c>
      <c r="AD1533">
        <v>0</v>
      </c>
      <c r="AE1533">
        <v>547.19000000000005</v>
      </c>
      <c r="AF1533">
        <v>0</v>
      </c>
      <c r="AG1533">
        <v>0</v>
      </c>
      <c r="AH1533">
        <v>0</v>
      </c>
      <c r="AI1533">
        <v>16.52</v>
      </c>
      <c r="AJ1533">
        <v>1</v>
      </c>
      <c r="AK1533">
        <v>1</v>
      </c>
      <c r="AL1533">
        <v>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 t="s">
        <v>3</v>
      </c>
      <c r="AT1533">
        <v>1</v>
      </c>
      <c r="AU1533" t="s">
        <v>3</v>
      </c>
      <c r="AV1533">
        <v>0</v>
      </c>
      <c r="AW1533">
        <v>1</v>
      </c>
      <c r="AX1533">
        <v>-1</v>
      </c>
      <c r="AY1533">
        <v>0</v>
      </c>
      <c r="AZ1533">
        <v>0</v>
      </c>
      <c r="BA1533" t="s">
        <v>3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Y1533*Source!I934</f>
        <v>0.87</v>
      </c>
      <c r="CY1533">
        <f t="shared" si="277"/>
        <v>9039.58</v>
      </c>
      <c r="CZ1533">
        <f t="shared" si="278"/>
        <v>547.19000000000005</v>
      </c>
      <c r="DA1533">
        <f t="shared" si="279"/>
        <v>16.52</v>
      </c>
      <c r="DB1533">
        <f t="shared" si="280"/>
        <v>547.19000000000005</v>
      </c>
      <c r="DC1533">
        <f t="shared" si="281"/>
        <v>0</v>
      </c>
    </row>
    <row r="1534" spans="1:107" x14ac:dyDescent="0.2">
      <c r="A1534">
        <f>ROW(Source!A934)</f>
        <v>934</v>
      </c>
      <c r="B1534">
        <v>53551707</v>
      </c>
      <c r="C1534">
        <v>53554588</v>
      </c>
      <c r="D1534">
        <v>29171808</v>
      </c>
      <c r="E1534">
        <v>1</v>
      </c>
      <c r="F1534">
        <v>1</v>
      </c>
      <c r="G1534">
        <v>1</v>
      </c>
      <c r="H1534">
        <v>3</v>
      </c>
      <c r="I1534" t="s">
        <v>1933</v>
      </c>
      <c r="J1534" t="s">
        <v>1934</v>
      </c>
      <c r="K1534" t="s">
        <v>1935</v>
      </c>
      <c r="L1534">
        <v>1374</v>
      </c>
      <c r="N1534">
        <v>1013</v>
      </c>
      <c r="O1534" t="s">
        <v>1936</v>
      </c>
      <c r="P1534" t="s">
        <v>1936</v>
      </c>
      <c r="Q1534">
        <v>1</v>
      </c>
      <c r="W1534">
        <v>0</v>
      </c>
      <c r="X1534">
        <v>-915781824</v>
      </c>
      <c r="Y1534">
        <v>6.05</v>
      </c>
      <c r="AA1534">
        <v>6.14</v>
      </c>
      <c r="AB1534">
        <v>0</v>
      </c>
      <c r="AC1534">
        <v>0</v>
      </c>
      <c r="AD1534">
        <v>0</v>
      </c>
      <c r="AE1534">
        <v>1</v>
      </c>
      <c r="AF1534">
        <v>0</v>
      </c>
      <c r="AG1534">
        <v>0</v>
      </c>
      <c r="AH1534">
        <v>0</v>
      </c>
      <c r="AI1534">
        <v>6.14</v>
      </c>
      <c r="AJ1534">
        <v>1</v>
      </c>
      <c r="AK1534">
        <v>1</v>
      </c>
      <c r="AL1534">
        <v>1</v>
      </c>
      <c r="AN1534">
        <v>0</v>
      </c>
      <c r="AO1534">
        <v>1</v>
      </c>
      <c r="AP1534">
        <v>0</v>
      </c>
      <c r="AQ1534">
        <v>0</v>
      </c>
      <c r="AR1534">
        <v>0</v>
      </c>
      <c r="AS1534" t="s">
        <v>3</v>
      </c>
      <c r="AT1534">
        <v>6.05</v>
      </c>
      <c r="AU1534" t="s">
        <v>3</v>
      </c>
      <c r="AV1534">
        <v>0</v>
      </c>
      <c r="AW1534">
        <v>2</v>
      </c>
      <c r="AX1534">
        <v>53554609</v>
      </c>
      <c r="AY1534">
        <v>1</v>
      </c>
      <c r="AZ1534">
        <v>0</v>
      </c>
      <c r="BA1534">
        <v>1386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Y1534*Source!I934</f>
        <v>5.2634999999999996</v>
      </c>
      <c r="CY1534">
        <f t="shared" si="277"/>
        <v>6.14</v>
      </c>
      <c r="CZ1534">
        <f t="shared" si="278"/>
        <v>1</v>
      </c>
      <c r="DA1534">
        <f t="shared" si="279"/>
        <v>6.14</v>
      </c>
      <c r="DB1534">
        <f t="shared" si="280"/>
        <v>6.05</v>
      </c>
      <c r="DC1534">
        <f t="shared" si="281"/>
        <v>0</v>
      </c>
    </row>
    <row r="1535" spans="1:107" x14ac:dyDescent="0.2">
      <c r="A1535">
        <f>ROW(Source!A941)</f>
        <v>941</v>
      </c>
      <c r="B1535">
        <v>53551706</v>
      </c>
      <c r="C1535">
        <v>53554613</v>
      </c>
      <c r="D1535">
        <v>29364679</v>
      </c>
      <c r="E1535">
        <v>1</v>
      </c>
      <c r="F1535">
        <v>1</v>
      </c>
      <c r="G1535">
        <v>1</v>
      </c>
      <c r="H1535">
        <v>1</v>
      </c>
      <c r="I1535" t="s">
        <v>1922</v>
      </c>
      <c r="J1535" t="s">
        <v>3</v>
      </c>
      <c r="K1535" t="s">
        <v>1923</v>
      </c>
      <c r="L1535">
        <v>1369</v>
      </c>
      <c r="N1535">
        <v>1013</v>
      </c>
      <c r="O1535" t="s">
        <v>1486</v>
      </c>
      <c r="P1535" t="s">
        <v>1486</v>
      </c>
      <c r="Q1535">
        <v>1</v>
      </c>
      <c r="W1535">
        <v>0</v>
      </c>
      <c r="X1535">
        <v>931378261</v>
      </c>
      <c r="Y1535">
        <v>157.43999999999997</v>
      </c>
      <c r="AA1535">
        <v>0</v>
      </c>
      <c r="AB1535">
        <v>0</v>
      </c>
      <c r="AC1535">
        <v>0</v>
      </c>
      <c r="AD1535">
        <v>349.58</v>
      </c>
      <c r="AE1535">
        <v>0</v>
      </c>
      <c r="AF1535">
        <v>0</v>
      </c>
      <c r="AG1535">
        <v>0</v>
      </c>
      <c r="AH1535">
        <v>349.58</v>
      </c>
      <c r="AI1535">
        <v>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1</v>
      </c>
      <c r="AQ1535">
        <v>0</v>
      </c>
      <c r="AR1535">
        <v>0</v>
      </c>
      <c r="AS1535" t="s">
        <v>3</v>
      </c>
      <c r="AT1535">
        <v>131.19999999999999</v>
      </c>
      <c r="AU1535" t="s">
        <v>916</v>
      </c>
      <c r="AV1535">
        <v>1</v>
      </c>
      <c r="AW1535">
        <v>2</v>
      </c>
      <c r="AX1535">
        <v>53554623</v>
      </c>
      <c r="AY1535">
        <v>2</v>
      </c>
      <c r="AZ1535">
        <v>137216</v>
      </c>
      <c r="BA1535">
        <v>1387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Y1535*Source!I941</f>
        <v>18.892799999999994</v>
      </c>
      <c r="CY1535">
        <f>AD1535</f>
        <v>349.58</v>
      </c>
      <c r="CZ1535">
        <f>AH1535</f>
        <v>349.58</v>
      </c>
      <c r="DA1535">
        <f>AL1535</f>
        <v>1</v>
      </c>
      <c r="DB1535">
        <f>ROUND((ROUND(AT1535*CZ1535,2)*ROUND(1.2,7)),2)</f>
        <v>55037.88</v>
      </c>
      <c r="DC1535">
        <f>ROUND((ROUND(AT1535*AG1535,2)*ROUND(1.2,7)),2)</f>
        <v>0</v>
      </c>
    </row>
    <row r="1536" spans="1:107" x14ac:dyDescent="0.2">
      <c r="A1536">
        <f>ROW(Source!A941)</f>
        <v>941</v>
      </c>
      <c r="B1536">
        <v>53551706</v>
      </c>
      <c r="C1536">
        <v>53554613</v>
      </c>
      <c r="D1536">
        <v>121548</v>
      </c>
      <c r="E1536">
        <v>1</v>
      </c>
      <c r="F1536">
        <v>1</v>
      </c>
      <c r="G1536">
        <v>1</v>
      </c>
      <c r="H1536">
        <v>1</v>
      </c>
      <c r="I1536" t="s">
        <v>31</v>
      </c>
      <c r="J1536" t="s">
        <v>3</v>
      </c>
      <c r="K1536" t="s">
        <v>1489</v>
      </c>
      <c r="L1536">
        <v>608254</v>
      </c>
      <c r="N1536">
        <v>1013</v>
      </c>
      <c r="O1536" t="s">
        <v>1490</v>
      </c>
      <c r="P1536" t="s">
        <v>1490</v>
      </c>
      <c r="Q1536">
        <v>1</v>
      </c>
      <c r="W1536">
        <v>0</v>
      </c>
      <c r="X1536">
        <v>-185737400</v>
      </c>
      <c r="Y1536">
        <v>1.1879999999999999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1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1</v>
      </c>
      <c r="AQ1536">
        <v>0</v>
      </c>
      <c r="AR1536">
        <v>0</v>
      </c>
      <c r="AS1536" t="s">
        <v>3</v>
      </c>
      <c r="AT1536">
        <v>0.99</v>
      </c>
      <c r="AU1536" t="s">
        <v>916</v>
      </c>
      <c r="AV1536">
        <v>2</v>
      </c>
      <c r="AW1536">
        <v>2</v>
      </c>
      <c r="AX1536">
        <v>53554624</v>
      </c>
      <c r="AY1536">
        <v>1</v>
      </c>
      <c r="AZ1536">
        <v>6144</v>
      </c>
      <c r="BA1536">
        <v>1388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Y1536*Source!I941</f>
        <v>0.14255999999999999</v>
      </c>
      <c r="CY1536">
        <f>AD1536</f>
        <v>0</v>
      </c>
      <c r="CZ1536">
        <f>AH1536</f>
        <v>0</v>
      </c>
      <c r="DA1536">
        <f>AL1536</f>
        <v>1</v>
      </c>
      <c r="DB1536">
        <f>ROUND((ROUND(AT1536*CZ1536,2)*ROUND(1.2,7)),2)</f>
        <v>0</v>
      </c>
      <c r="DC1536">
        <f>ROUND((ROUND(AT1536*AG1536,2)*ROUND(1.2,7)),2)</f>
        <v>0</v>
      </c>
    </row>
    <row r="1537" spans="1:107" x14ac:dyDescent="0.2">
      <c r="A1537">
        <f>ROW(Source!A941)</f>
        <v>941</v>
      </c>
      <c r="B1537">
        <v>53551706</v>
      </c>
      <c r="C1537">
        <v>53554613</v>
      </c>
      <c r="D1537">
        <v>29172362</v>
      </c>
      <c r="E1537">
        <v>1</v>
      </c>
      <c r="F1537">
        <v>1</v>
      </c>
      <c r="G1537">
        <v>1</v>
      </c>
      <c r="H1537">
        <v>2</v>
      </c>
      <c r="I1537" t="s">
        <v>1924</v>
      </c>
      <c r="J1537" t="s">
        <v>1925</v>
      </c>
      <c r="K1537" t="s">
        <v>1926</v>
      </c>
      <c r="L1537">
        <v>1368</v>
      </c>
      <c r="N1537">
        <v>1011</v>
      </c>
      <c r="O1537" t="s">
        <v>1494</v>
      </c>
      <c r="P1537" t="s">
        <v>1494</v>
      </c>
      <c r="Q1537">
        <v>1</v>
      </c>
      <c r="W1537">
        <v>0</v>
      </c>
      <c r="X1537">
        <v>783836208</v>
      </c>
      <c r="Y1537">
        <v>1.1879999999999999</v>
      </c>
      <c r="AA1537">
        <v>0</v>
      </c>
      <c r="AB1537">
        <v>134.65</v>
      </c>
      <c r="AC1537">
        <v>13.5</v>
      </c>
      <c r="AD1537">
        <v>0</v>
      </c>
      <c r="AE1537">
        <v>0</v>
      </c>
      <c r="AF1537">
        <v>134.65</v>
      </c>
      <c r="AG1537">
        <v>13.5</v>
      </c>
      <c r="AH1537">
        <v>0</v>
      </c>
      <c r="AI1537">
        <v>1</v>
      </c>
      <c r="AJ1537">
        <v>1</v>
      </c>
      <c r="AK1537">
        <v>1</v>
      </c>
      <c r="AL1537">
        <v>1</v>
      </c>
      <c r="AN1537">
        <v>0</v>
      </c>
      <c r="AO1537">
        <v>1</v>
      </c>
      <c r="AP1537">
        <v>1</v>
      </c>
      <c r="AQ1537">
        <v>0</v>
      </c>
      <c r="AR1537">
        <v>0</v>
      </c>
      <c r="AS1537" t="s">
        <v>3</v>
      </c>
      <c r="AT1537">
        <v>0.99</v>
      </c>
      <c r="AU1537" t="s">
        <v>916</v>
      </c>
      <c r="AV1537">
        <v>0</v>
      </c>
      <c r="AW1537">
        <v>2</v>
      </c>
      <c r="AX1537">
        <v>53554625</v>
      </c>
      <c r="AY1537">
        <v>1</v>
      </c>
      <c r="AZ1537">
        <v>6144</v>
      </c>
      <c r="BA1537">
        <v>1389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Y1537*Source!I941</f>
        <v>0.14255999999999999</v>
      </c>
      <c r="CY1537">
        <f>AB1537</f>
        <v>134.65</v>
      </c>
      <c r="CZ1537">
        <f>AF1537</f>
        <v>134.65</v>
      </c>
      <c r="DA1537">
        <f>AJ1537</f>
        <v>1</v>
      </c>
      <c r="DB1537">
        <f>ROUND((ROUND(AT1537*CZ1537,2)*ROUND(1.2,7)),2)</f>
        <v>159.96</v>
      </c>
      <c r="DC1537">
        <f>ROUND((ROUND(AT1537*AG1537,2)*ROUND(1.2,7)),2)</f>
        <v>16.04</v>
      </c>
    </row>
    <row r="1538" spans="1:107" x14ac:dyDescent="0.2">
      <c r="A1538">
        <f>ROW(Source!A941)</f>
        <v>941</v>
      </c>
      <c r="B1538">
        <v>53551706</v>
      </c>
      <c r="C1538">
        <v>53554613</v>
      </c>
      <c r="D1538">
        <v>29174913</v>
      </c>
      <c r="E1538">
        <v>1</v>
      </c>
      <c r="F1538">
        <v>1</v>
      </c>
      <c r="G1538">
        <v>1</v>
      </c>
      <c r="H1538">
        <v>2</v>
      </c>
      <c r="I1538" t="s">
        <v>1513</v>
      </c>
      <c r="J1538" t="s">
        <v>1514</v>
      </c>
      <c r="K1538" t="s">
        <v>1515</v>
      </c>
      <c r="L1538">
        <v>1368</v>
      </c>
      <c r="N1538">
        <v>1011</v>
      </c>
      <c r="O1538" t="s">
        <v>1494</v>
      </c>
      <c r="P1538" t="s">
        <v>1494</v>
      </c>
      <c r="Q1538">
        <v>1</v>
      </c>
      <c r="W1538">
        <v>0</v>
      </c>
      <c r="X1538">
        <v>1230759911</v>
      </c>
      <c r="Y1538">
        <v>1.1879999999999999</v>
      </c>
      <c r="AA1538">
        <v>0</v>
      </c>
      <c r="AB1538">
        <v>87.17</v>
      </c>
      <c r="AC1538">
        <v>11.6</v>
      </c>
      <c r="AD1538">
        <v>0</v>
      </c>
      <c r="AE1538">
        <v>0</v>
      </c>
      <c r="AF1538">
        <v>87.17</v>
      </c>
      <c r="AG1538">
        <v>11.6</v>
      </c>
      <c r="AH1538">
        <v>0</v>
      </c>
      <c r="AI1538">
        <v>1</v>
      </c>
      <c r="AJ1538">
        <v>1</v>
      </c>
      <c r="AK1538">
        <v>1</v>
      </c>
      <c r="AL1538">
        <v>1</v>
      </c>
      <c r="AN1538">
        <v>0</v>
      </c>
      <c r="AO1538">
        <v>1</v>
      </c>
      <c r="AP1538">
        <v>1</v>
      </c>
      <c r="AQ1538">
        <v>0</v>
      </c>
      <c r="AR1538">
        <v>0</v>
      </c>
      <c r="AS1538" t="s">
        <v>3</v>
      </c>
      <c r="AT1538">
        <v>0.99</v>
      </c>
      <c r="AU1538" t="s">
        <v>916</v>
      </c>
      <c r="AV1538">
        <v>0</v>
      </c>
      <c r="AW1538">
        <v>2</v>
      </c>
      <c r="AX1538">
        <v>53554626</v>
      </c>
      <c r="AY1538">
        <v>1</v>
      </c>
      <c r="AZ1538">
        <v>6144</v>
      </c>
      <c r="BA1538">
        <v>1390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Y1538*Source!I941</f>
        <v>0.14255999999999999</v>
      </c>
      <c r="CY1538">
        <f>AB1538</f>
        <v>87.17</v>
      </c>
      <c r="CZ1538">
        <f>AF1538</f>
        <v>87.17</v>
      </c>
      <c r="DA1538">
        <f>AJ1538</f>
        <v>1</v>
      </c>
      <c r="DB1538">
        <f>ROUND((ROUND(AT1538*CZ1538,2)*ROUND(1.2,7)),2)</f>
        <v>103.56</v>
      </c>
      <c r="DC1538">
        <f>ROUND((ROUND(AT1538*AG1538,2)*ROUND(1.2,7)),2)</f>
        <v>13.78</v>
      </c>
    </row>
    <row r="1539" spans="1:107" x14ac:dyDescent="0.2">
      <c r="A1539">
        <f>ROW(Source!A941)</f>
        <v>941</v>
      </c>
      <c r="B1539">
        <v>53551706</v>
      </c>
      <c r="C1539">
        <v>53554613</v>
      </c>
      <c r="D1539">
        <v>29110793</v>
      </c>
      <c r="E1539">
        <v>1</v>
      </c>
      <c r="F1539">
        <v>1</v>
      </c>
      <c r="G1539">
        <v>1</v>
      </c>
      <c r="H1539">
        <v>3</v>
      </c>
      <c r="I1539" t="s">
        <v>1927</v>
      </c>
      <c r="J1539" t="s">
        <v>1928</v>
      </c>
      <c r="K1539" t="s">
        <v>1929</v>
      </c>
      <c r="L1539">
        <v>1308</v>
      </c>
      <c r="N1539">
        <v>1003</v>
      </c>
      <c r="O1539" t="s">
        <v>1150</v>
      </c>
      <c r="P1539" t="s">
        <v>1150</v>
      </c>
      <c r="Q1539">
        <v>100</v>
      </c>
      <c r="W1539">
        <v>0</v>
      </c>
      <c r="X1539">
        <v>611857035</v>
      </c>
      <c r="Y1539">
        <v>0.1</v>
      </c>
      <c r="AA1539">
        <v>120.36</v>
      </c>
      <c r="AB1539">
        <v>0</v>
      </c>
      <c r="AC1539">
        <v>0</v>
      </c>
      <c r="AD1539">
        <v>0</v>
      </c>
      <c r="AE1539">
        <v>120.36</v>
      </c>
      <c r="AF1539">
        <v>0</v>
      </c>
      <c r="AG1539">
        <v>0</v>
      </c>
      <c r="AH1539">
        <v>0</v>
      </c>
      <c r="AI1539">
        <v>1</v>
      </c>
      <c r="AJ1539">
        <v>1</v>
      </c>
      <c r="AK1539">
        <v>1</v>
      </c>
      <c r="AL1539">
        <v>1</v>
      </c>
      <c r="AN1539">
        <v>0</v>
      </c>
      <c r="AO1539">
        <v>1</v>
      </c>
      <c r="AP1539">
        <v>0</v>
      </c>
      <c r="AQ1539">
        <v>0</v>
      </c>
      <c r="AR1539">
        <v>0</v>
      </c>
      <c r="AS1539" t="s">
        <v>3</v>
      </c>
      <c r="AT1539">
        <v>0.1</v>
      </c>
      <c r="AU1539" t="s">
        <v>3</v>
      </c>
      <c r="AV1539">
        <v>0</v>
      </c>
      <c r="AW1539">
        <v>2</v>
      </c>
      <c r="AX1539">
        <v>53554627</v>
      </c>
      <c r="AY1539">
        <v>1</v>
      </c>
      <c r="AZ1539">
        <v>0</v>
      </c>
      <c r="BA1539">
        <v>1391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Y1539*Source!I941</f>
        <v>1.2E-2</v>
      </c>
      <c r="CY1539">
        <f>AA1539</f>
        <v>120.36</v>
      </c>
      <c r="CZ1539">
        <f>AE1539</f>
        <v>120.36</v>
      </c>
      <c r="DA1539">
        <f>AI1539</f>
        <v>1</v>
      </c>
      <c r="DB1539">
        <f>ROUND(ROUND(AT1539*CZ1539,2),2)</f>
        <v>12.04</v>
      </c>
      <c r="DC1539">
        <f>ROUND(ROUND(AT1539*AG1539,2),2)</f>
        <v>0</v>
      </c>
    </row>
    <row r="1540" spans="1:107" x14ac:dyDescent="0.2">
      <c r="A1540">
        <f>ROW(Source!A941)</f>
        <v>941</v>
      </c>
      <c r="B1540">
        <v>53551706</v>
      </c>
      <c r="C1540">
        <v>53554613</v>
      </c>
      <c r="D1540">
        <v>29110838</v>
      </c>
      <c r="E1540">
        <v>1</v>
      </c>
      <c r="F1540">
        <v>1</v>
      </c>
      <c r="G1540">
        <v>1</v>
      </c>
      <c r="H1540">
        <v>3</v>
      </c>
      <c r="I1540" t="s">
        <v>1930</v>
      </c>
      <c r="J1540" t="s">
        <v>1931</v>
      </c>
      <c r="K1540" t="s">
        <v>1932</v>
      </c>
      <c r="L1540">
        <v>1346</v>
      </c>
      <c r="N1540">
        <v>1009</v>
      </c>
      <c r="O1540" t="s">
        <v>143</v>
      </c>
      <c r="P1540" t="s">
        <v>143</v>
      </c>
      <c r="Q1540">
        <v>1</v>
      </c>
      <c r="W1540">
        <v>0</v>
      </c>
      <c r="X1540">
        <v>-1294780295</v>
      </c>
      <c r="Y1540">
        <v>0.42</v>
      </c>
      <c r="AA1540">
        <v>30.5</v>
      </c>
      <c r="AB1540">
        <v>0</v>
      </c>
      <c r="AC1540">
        <v>0</v>
      </c>
      <c r="AD1540">
        <v>0</v>
      </c>
      <c r="AE1540">
        <v>30.5</v>
      </c>
      <c r="AF1540">
        <v>0</v>
      </c>
      <c r="AG1540">
        <v>0</v>
      </c>
      <c r="AH1540">
        <v>0</v>
      </c>
      <c r="AI1540">
        <v>1</v>
      </c>
      <c r="AJ1540">
        <v>1</v>
      </c>
      <c r="AK1540">
        <v>1</v>
      </c>
      <c r="AL1540">
        <v>1</v>
      </c>
      <c r="AN1540">
        <v>0</v>
      </c>
      <c r="AO1540">
        <v>1</v>
      </c>
      <c r="AP1540">
        <v>0</v>
      </c>
      <c r="AQ1540">
        <v>0</v>
      </c>
      <c r="AR1540">
        <v>0</v>
      </c>
      <c r="AS1540" t="s">
        <v>3</v>
      </c>
      <c r="AT1540">
        <v>0.42</v>
      </c>
      <c r="AU1540" t="s">
        <v>3</v>
      </c>
      <c r="AV1540">
        <v>0</v>
      </c>
      <c r="AW1540">
        <v>2</v>
      </c>
      <c r="AX1540">
        <v>53554628</v>
      </c>
      <c r="AY1540">
        <v>1</v>
      </c>
      <c r="AZ1540">
        <v>0</v>
      </c>
      <c r="BA1540">
        <v>1392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Y1540*Source!I941</f>
        <v>5.0399999999999993E-2</v>
      </c>
      <c r="CY1540">
        <f>AA1540</f>
        <v>30.5</v>
      </c>
      <c r="CZ1540">
        <f>AE1540</f>
        <v>30.5</v>
      </c>
      <c r="DA1540">
        <f>AI1540</f>
        <v>1</v>
      </c>
      <c r="DB1540">
        <f>ROUND(ROUND(AT1540*CZ1540,2),2)</f>
        <v>12.81</v>
      </c>
      <c r="DC1540">
        <f>ROUND(ROUND(AT1540*AG1540,2),2)</f>
        <v>0</v>
      </c>
    </row>
    <row r="1541" spans="1:107" x14ac:dyDescent="0.2">
      <c r="A1541">
        <f>ROW(Source!A941)</f>
        <v>941</v>
      </c>
      <c r="B1541">
        <v>53551706</v>
      </c>
      <c r="C1541">
        <v>53554613</v>
      </c>
      <c r="D1541">
        <v>53263486</v>
      </c>
      <c r="E1541">
        <v>1</v>
      </c>
      <c r="F1541">
        <v>1</v>
      </c>
      <c r="G1541">
        <v>1</v>
      </c>
      <c r="H1541">
        <v>3</v>
      </c>
      <c r="I1541" t="s">
        <v>970</v>
      </c>
      <c r="J1541" t="s">
        <v>972</v>
      </c>
      <c r="K1541" t="s">
        <v>971</v>
      </c>
      <c r="L1541">
        <v>1354</v>
      </c>
      <c r="N1541">
        <v>1010</v>
      </c>
      <c r="O1541" t="s">
        <v>160</v>
      </c>
      <c r="P1541" t="s">
        <v>160</v>
      </c>
      <c r="Q1541">
        <v>1</v>
      </c>
      <c r="W1541">
        <v>0</v>
      </c>
      <c r="X1541">
        <v>-2100469476</v>
      </c>
      <c r="Y1541">
        <v>100</v>
      </c>
      <c r="AA1541">
        <v>14223.22</v>
      </c>
      <c r="AB1541">
        <v>0</v>
      </c>
      <c r="AC1541">
        <v>0</v>
      </c>
      <c r="AD1541">
        <v>0</v>
      </c>
      <c r="AE1541">
        <v>14223.22</v>
      </c>
      <c r="AF1541">
        <v>0</v>
      </c>
      <c r="AG1541">
        <v>0</v>
      </c>
      <c r="AH1541">
        <v>0</v>
      </c>
      <c r="AI1541">
        <v>1</v>
      </c>
      <c r="AJ1541">
        <v>1</v>
      </c>
      <c r="AK1541">
        <v>1</v>
      </c>
      <c r="AL1541">
        <v>1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 t="s">
        <v>3</v>
      </c>
      <c r="AT1541">
        <v>100</v>
      </c>
      <c r="AU1541" t="s">
        <v>3</v>
      </c>
      <c r="AV1541">
        <v>0</v>
      </c>
      <c r="AW1541">
        <v>1</v>
      </c>
      <c r="AX1541">
        <v>-1</v>
      </c>
      <c r="AY1541">
        <v>0</v>
      </c>
      <c r="AZ1541">
        <v>0</v>
      </c>
      <c r="BA1541" t="s">
        <v>3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Y1541*Source!I941</f>
        <v>12</v>
      </c>
      <c r="CY1541">
        <f>AA1541</f>
        <v>14223.22</v>
      </c>
      <c r="CZ1541">
        <f>AE1541</f>
        <v>14223.22</v>
      </c>
      <c r="DA1541">
        <f>AI1541</f>
        <v>1</v>
      </c>
      <c r="DB1541">
        <f>ROUND(ROUND(AT1541*CZ1541,2),2)</f>
        <v>1422322</v>
      </c>
      <c r="DC1541">
        <f>ROUND(ROUND(AT1541*AG1541,2),2)</f>
        <v>0</v>
      </c>
    </row>
    <row r="1542" spans="1:107" x14ac:dyDescent="0.2">
      <c r="A1542">
        <f>ROW(Source!A941)</f>
        <v>941</v>
      </c>
      <c r="B1542">
        <v>53551706</v>
      </c>
      <c r="C1542">
        <v>53554613</v>
      </c>
      <c r="D1542">
        <v>29171808</v>
      </c>
      <c r="E1542">
        <v>1</v>
      </c>
      <c r="F1542">
        <v>1</v>
      </c>
      <c r="G1542">
        <v>1</v>
      </c>
      <c r="H1542">
        <v>3</v>
      </c>
      <c r="I1542" t="s">
        <v>1933</v>
      </c>
      <c r="J1542" t="s">
        <v>1934</v>
      </c>
      <c r="K1542" t="s">
        <v>1935</v>
      </c>
      <c r="L1542">
        <v>1374</v>
      </c>
      <c r="N1542">
        <v>1013</v>
      </c>
      <c r="O1542" t="s">
        <v>1936</v>
      </c>
      <c r="P1542" t="s">
        <v>1936</v>
      </c>
      <c r="Q1542">
        <v>1</v>
      </c>
      <c r="W1542">
        <v>0</v>
      </c>
      <c r="X1542">
        <v>-915781824</v>
      </c>
      <c r="Y1542">
        <v>26.03</v>
      </c>
      <c r="AA1542">
        <v>1</v>
      </c>
      <c r="AB1542">
        <v>0</v>
      </c>
      <c r="AC1542">
        <v>0</v>
      </c>
      <c r="AD1542">
        <v>0</v>
      </c>
      <c r="AE1542">
        <v>1</v>
      </c>
      <c r="AF1542">
        <v>0</v>
      </c>
      <c r="AG1542">
        <v>0</v>
      </c>
      <c r="AH1542">
        <v>0</v>
      </c>
      <c r="AI1542">
        <v>1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26.03</v>
      </c>
      <c r="AU1542" t="s">
        <v>3</v>
      </c>
      <c r="AV1542">
        <v>0</v>
      </c>
      <c r="AW1542">
        <v>2</v>
      </c>
      <c r="AX1542">
        <v>53554629</v>
      </c>
      <c r="AY1542">
        <v>1</v>
      </c>
      <c r="AZ1542">
        <v>0</v>
      </c>
      <c r="BA1542">
        <v>1393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Y1542*Source!I941</f>
        <v>3.1236000000000002</v>
      </c>
      <c r="CY1542">
        <f>AA1542</f>
        <v>1</v>
      </c>
      <c r="CZ1542">
        <f>AE1542</f>
        <v>1</v>
      </c>
      <c r="DA1542">
        <f>AI1542</f>
        <v>1</v>
      </c>
      <c r="DB1542">
        <f>ROUND(ROUND(AT1542*CZ1542,2),2)</f>
        <v>26.03</v>
      </c>
      <c r="DC1542">
        <f>ROUND(ROUND(AT1542*AG1542,2),2)</f>
        <v>0</v>
      </c>
    </row>
    <row r="1543" spans="1:107" x14ac:dyDescent="0.2">
      <c r="A1543">
        <f>ROW(Source!A941)</f>
        <v>941</v>
      </c>
      <c r="B1543">
        <v>53551706</v>
      </c>
      <c r="C1543">
        <v>53554613</v>
      </c>
      <c r="D1543">
        <v>0</v>
      </c>
      <c r="E1543">
        <v>0</v>
      </c>
      <c r="F1543">
        <v>1</v>
      </c>
      <c r="G1543">
        <v>1</v>
      </c>
      <c r="H1543">
        <v>3</v>
      </c>
      <c r="I1543" t="s">
        <v>974</v>
      </c>
      <c r="J1543" t="s">
        <v>976</v>
      </c>
      <c r="K1543" t="s">
        <v>975</v>
      </c>
      <c r="L1543">
        <v>1354</v>
      </c>
      <c r="N1543">
        <v>1010</v>
      </c>
      <c r="O1543" t="s">
        <v>160</v>
      </c>
      <c r="P1543" t="s">
        <v>160</v>
      </c>
      <c r="Q1543">
        <v>1</v>
      </c>
      <c r="W1543">
        <v>0</v>
      </c>
      <c r="X1543">
        <v>-518844947</v>
      </c>
      <c r="Y1543">
        <v>0</v>
      </c>
      <c r="AA1543">
        <v>14499.17</v>
      </c>
      <c r="AB1543">
        <v>0</v>
      </c>
      <c r="AC1543">
        <v>0</v>
      </c>
      <c r="AD1543">
        <v>0</v>
      </c>
      <c r="AE1543">
        <v>14499.17</v>
      </c>
      <c r="AF1543">
        <v>0</v>
      </c>
      <c r="AG1543">
        <v>0</v>
      </c>
      <c r="AH1543">
        <v>0</v>
      </c>
      <c r="AI1543">
        <v>1</v>
      </c>
      <c r="AJ1543">
        <v>1</v>
      </c>
      <c r="AK1543">
        <v>1</v>
      </c>
      <c r="AL1543">
        <v>1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 t="s">
        <v>3</v>
      </c>
      <c r="AT1543">
        <v>0</v>
      </c>
      <c r="AU1543" t="s">
        <v>3</v>
      </c>
      <c r="AV1543">
        <v>0</v>
      </c>
      <c r="AW1543">
        <v>1</v>
      </c>
      <c r="AX1543">
        <v>-1</v>
      </c>
      <c r="AY1543">
        <v>0</v>
      </c>
      <c r="AZ1543">
        <v>0</v>
      </c>
      <c r="BA1543" t="s">
        <v>3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Y1543*Source!I941</f>
        <v>0</v>
      </c>
      <c r="CY1543">
        <f>AA1543</f>
        <v>14499.17</v>
      </c>
      <c r="CZ1543">
        <f>AE1543</f>
        <v>14499.17</v>
      </c>
      <c r="DA1543">
        <f>AI1543</f>
        <v>1</v>
      </c>
      <c r="DB1543">
        <f>ROUND(ROUND(AT1543*CZ1543,2),2)</f>
        <v>0</v>
      </c>
      <c r="DC1543">
        <f>ROUND(ROUND(AT1543*AG1543,2),2)</f>
        <v>0</v>
      </c>
    </row>
    <row r="1544" spans="1:107" x14ac:dyDescent="0.2">
      <c r="A1544">
        <f>ROW(Source!A942)</f>
        <v>942</v>
      </c>
      <c r="B1544">
        <v>53551707</v>
      </c>
      <c r="C1544">
        <v>53554613</v>
      </c>
      <c r="D1544">
        <v>29364679</v>
      </c>
      <c r="E1544">
        <v>1</v>
      </c>
      <c r="F1544">
        <v>1</v>
      </c>
      <c r="G1544">
        <v>1</v>
      </c>
      <c r="H1544">
        <v>1</v>
      </c>
      <c r="I1544" t="s">
        <v>1922</v>
      </c>
      <c r="J1544" t="s">
        <v>3</v>
      </c>
      <c r="K1544" t="s">
        <v>1923</v>
      </c>
      <c r="L1544">
        <v>1369</v>
      </c>
      <c r="N1544">
        <v>1013</v>
      </c>
      <c r="O1544" t="s">
        <v>1486</v>
      </c>
      <c r="P1544" t="s">
        <v>1486</v>
      </c>
      <c r="Q1544">
        <v>1</v>
      </c>
      <c r="W1544">
        <v>0</v>
      </c>
      <c r="X1544">
        <v>931378261</v>
      </c>
      <c r="Y1544">
        <v>157.43999999999997</v>
      </c>
      <c r="AA1544">
        <v>0</v>
      </c>
      <c r="AB1544">
        <v>0</v>
      </c>
      <c r="AC1544">
        <v>0</v>
      </c>
      <c r="AD1544">
        <v>349.58</v>
      </c>
      <c r="AE1544">
        <v>0</v>
      </c>
      <c r="AF1544">
        <v>0</v>
      </c>
      <c r="AG1544">
        <v>0</v>
      </c>
      <c r="AH1544">
        <v>349.58</v>
      </c>
      <c r="AI1544">
        <v>1</v>
      </c>
      <c r="AJ1544">
        <v>1</v>
      </c>
      <c r="AK1544">
        <v>1</v>
      </c>
      <c r="AL1544">
        <v>1</v>
      </c>
      <c r="AN1544">
        <v>0</v>
      </c>
      <c r="AO1544">
        <v>1</v>
      </c>
      <c r="AP1544">
        <v>1</v>
      </c>
      <c r="AQ1544">
        <v>0</v>
      </c>
      <c r="AR1544">
        <v>0</v>
      </c>
      <c r="AS1544" t="s">
        <v>3</v>
      </c>
      <c r="AT1544">
        <v>131.19999999999999</v>
      </c>
      <c r="AU1544" t="s">
        <v>916</v>
      </c>
      <c r="AV1544">
        <v>1</v>
      </c>
      <c r="AW1544">
        <v>2</v>
      </c>
      <c r="AX1544">
        <v>53554623</v>
      </c>
      <c r="AY1544">
        <v>2</v>
      </c>
      <c r="AZ1544">
        <v>137216</v>
      </c>
      <c r="BA1544">
        <v>1394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Y1544*Source!I942</f>
        <v>18.892799999999994</v>
      </c>
      <c r="CY1544">
        <f>AD1544</f>
        <v>349.58</v>
      </c>
      <c r="CZ1544">
        <f>AH1544</f>
        <v>349.58</v>
      </c>
      <c r="DA1544">
        <f>AL1544</f>
        <v>1</v>
      </c>
      <c r="DB1544">
        <f>ROUND((ROUND(AT1544*CZ1544,2)*ROUND(1.2,7)),2)</f>
        <v>55037.88</v>
      </c>
      <c r="DC1544">
        <f>ROUND((ROUND(AT1544*AG1544,2)*ROUND(1.2,7)),2)</f>
        <v>0</v>
      </c>
    </row>
    <row r="1545" spans="1:107" x14ac:dyDescent="0.2">
      <c r="A1545">
        <f>ROW(Source!A942)</f>
        <v>942</v>
      </c>
      <c r="B1545">
        <v>53551707</v>
      </c>
      <c r="C1545">
        <v>53554613</v>
      </c>
      <c r="D1545">
        <v>121548</v>
      </c>
      <c r="E1545">
        <v>1</v>
      </c>
      <c r="F1545">
        <v>1</v>
      </c>
      <c r="G1545">
        <v>1</v>
      </c>
      <c r="H1545">
        <v>1</v>
      </c>
      <c r="I1545" t="s">
        <v>31</v>
      </c>
      <c r="J1545" t="s">
        <v>3</v>
      </c>
      <c r="K1545" t="s">
        <v>1489</v>
      </c>
      <c r="L1545">
        <v>608254</v>
      </c>
      <c r="N1545">
        <v>1013</v>
      </c>
      <c r="O1545" t="s">
        <v>1490</v>
      </c>
      <c r="P1545" t="s">
        <v>1490</v>
      </c>
      <c r="Q1545">
        <v>1</v>
      </c>
      <c r="W1545">
        <v>0</v>
      </c>
      <c r="X1545">
        <v>-185737400</v>
      </c>
      <c r="Y1545">
        <v>1.1879999999999999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  <c r="AJ1545">
        <v>1</v>
      </c>
      <c r="AK1545">
        <v>1</v>
      </c>
      <c r="AL1545">
        <v>1</v>
      </c>
      <c r="AN1545">
        <v>0</v>
      </c>
      <c r="AO1545">
        <v>1</v>
      </c>
      <c r="AP1545">
        <v>1</v>
      </c>
      <c r="AQ1545">
        <v>0</v>
      </c>
      <c r="AR1545">
        <v>0</v>
      </c>
      <c r="AS1545" t="s">
        <v>3</v>
      </c>
      <c r="AT1545">
        <v>0.99</v>
      </c>
      <c r="AU1545" t="s">
        <v>916</v>
      </c>
      <c r="AV1545">
        <v>2</v>
      </c>
      <c r="AW1545">
        <v>2</v>
      </c>
      <c r="AX1545">
        <v>53554624</v>
      </c>
      <c r="AY1545">
        <v>1</v>
      </c>
      <c r="AZ1545">
        <v>6144</v>
      </c>
      <c r="BA1545">
        <v>1395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Y1545*Source!I942</f>
        <v>0.14255999999999999</v>
      </c>
      <c r="CY1545">
        <f>AD1545</f>
        <v>0</v>
      </c>
      <c r="CZ1545">
        <f>AH1545</f>
        <v>0</v>
      </c>
      <c r="DA1545">
        <f>AL1545</f>
        <v>1</v>
      </c>
      <c r="DB1545">
        <f>ROUND((ROUND(AT1545*CZ1545,2)*ROUND(1.2,7)),2)</f>
        <v>0</v>
      </c>
      <c r="DC1545">
        <f>ROUND((ROUND(AT1545*AG1545,2)*ROUND(1.2,7)),2)</f>
        <v>0</v>
      </c>
    </row>
    <row r="1546" spans="1:107" x14ac:dyDescent="0.2">
      <c r="A1546">
        <f>ROW(Source!A942)</f>
        <v>942</v>
      </c>
      <c r="B1546">
        <v>53551707</v>
      </c>
      <c r="C1546">
        <v>53554613</v>
      </c>
      <c r="D1546">
        <v>29172362</v>
      </c>
      <c r="E1546">
        <v>1</v>
      </c>
      <c r="F1546">
        <v>1</v>
      </c>
      <c r="G1546">
        <v>1</v>
      </c>
      <c r="H1546">
        <v>2</v>
      </c>
      <c r="I1546" t="s">
        <v>1924</v>
      </c>
      <c r="J1546" t="s">
        <v>1925</v>
      </c>
      <c r="K1546" t="s">
        <v>1926</v>
      </c>
      <c r="L1546">
        <v>1368</v>
      </c>
      <c r="N1546">
        <v>1011</v>
      </c>
      <c r="O1546" t="s">
        <v>1494</v>
      </c>
      <c r="P1546" t="s">
        <v>1494</v>
      </c>
      <c r="Q1546">
        <v>1</v>
      </c>
      <c r="W1546">
        <v>0</v>
      </c>
      <c r="X1546">
        <v>783836208</v>
      </c>
      <c r="Y1546">
        <v>1.1879999999999999</v>
      </c>
      <c r="AA1546">
        <v>0</v>
      </c>
      <c r="AB1546">
        <v>134.65</v>
      </c>
      <c r="AC1546">
        <v>13.5</v>
      </c>
      <c r="AD1546">
        <v>0</v>
      </c>
      <c r="AE1546">
        <v>0</v>
      </c>
      <c r="AF1546">
        <v>134.65</v>
      </c>
      <c r="AG1546">
        <v>13.5</v>
      </c>
      <c r="AH1546">
        <v>0</v>
      </c>
      <c r="AI1546">
        <v>1</v>
      </c>
      <c r="AJ1546">
        <v>1</v>
      </c>
      <c r="AK1546">
        <v>1</v>
      </c>
      <c r="AL1546">
        <v>1</v>
      </c>
      <c r="AN1546">
        <v>0</v>
      </c>
      <c r="AO1546">
        <v>1</v>
      </c>
      <c r="AP1546">
        <v>1</v>
      </c>
      <c r="AQ1546">
        <v>0</v>
      </c>
      <c r="AR1546">
        <v>0</v>
      </c>
      <c r="AS1546" t="s">
        <v>3</v>
      </c>
      <c r="AT1546">
        <v>0.99</v>
      </c>
      <c r="AU1546" t="s">
        <v>916</v>
      </c>
      <c r="AV1546">
        <v>0</v>
      </c>
      <c r="AW1546">
        <v>2</v>
      </c>
      <c r="AX1546">
        <v>53554625</v>
      </c>
      <c r="AY1546">
        <v>1</v>
      </c>
      <c r="AZ1546">
        <v>6144</v>
      </c>
      <c r="BA1546">
        <v>1396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Y1546*Source!I942</f>
        <v>0.14255999999999999</v>
      </c>
      <c r="CY1546">
        <f>AB1546</f>
        <v>134.65</v>
      </c>
      <c r="CZ1546">
        <f>AF1546</f>
        <v>134.65</v>
      </c>
      <c r="DA1546">
        <f>AJ1546</f>
        <v>1</v>
      </c>
      <c r="DB1546">
        <f>ROUND((ROUND(AT1546*CZ1546,2)*ROUND(1.2,7)),2)</f>
        <v>159.96</v>
      </c>
      <c r="DC1546">
        <f>ROUND((ROUND(AT1546*AG1546,2)*ROUND(1.2,7)),2)</f>
        <v>16.04</v>
      </c>
    </row>
    <row r="1547" spans="1:107" x14ac:dyDescent="0.2">
      <c r="A1547">
        <f>ROW(Source!A942)</f>
        <v>942</v>
      </c>
      <c r="B1547">
        <v>53551707</v>
      </c>
      <c r="C1547">
        <v>53554613</v>
      </c>
      <c r="D1547">
        <v>29174913</v>
      </c>
      <c r="E1547">
        <v>1</v>
      </c>
      <c r="F1547">
        <v>1</v>
      </c>
      <c r="G1547">
        <v>1</v>
      </c>
      <c r="H1547">
        <v>2</v>
      </c>
      <c r="I1547" t="s">
        <v>1513</v>
      </c>
      <c r="J1547" t="s">
        <v>1514</v>
      </c>
      <c r="K1547" t="s">
        <v>1515</v>
      </c>
      <c r="L1547">
        <v>1368</v>
      </c>
      <c r="N1547">
        <v>1011</v>
      </c>
      <c r="O1547" t="s">
        <v>1494</v>
      </c>
      <c r="P1547" t="s">
        <v>1494</v>
      </c>
      <c r="Q1547">
        <v>1</v>
      </c>
      <c r="W1547">
        <v>0</v>
      </c>
      <c r="X1547">
        <v>1230759911</v>
      </c>
      <c r="Y1547">
        <v>1.1879999999999999</v>
      </c>
      <c r="AA1547">
        <v>0</v>
      </c>
      <c r="AB1547">
        <v>87.17</v>
      </c>
      <c r="AC1547">
        <v>11.6</v>
      </c>
      <c r="AD1547">
        <v>0</v>
      </c>
      <c r="AE1547">
        <v>0</v>
      </c>
      <c r="AF1547">
        <v>87.17</v>
      </c>
      <c r="AG1547">
        <v>11.6</v>
      </c>
      <c r="AH1547">
        <v>0</v>
      </c>
      <c r="AI1547">
        <v>1</v>
      </c>
      <c r="AJ1547">
        <v>1</v>
      </c>
      <c r="AK1547">
        <v>1</v>
      </c>
      <c r="AL1547">
        <v>1</v>
      </c>
      <c r="AN1547">
        <v>0</v>
      </c>
      <c r="AO1547">
        <v>1</v>
      </c>
      <c r="AP1547">
        <v>1</v>
      </c>
      <c r="AQ1547">
        <v>0</v>
      </c>
      <c r="AR1547">
        <v>0</v>
      </c>
      <c r="AS1547" t="s">
        <v>3</v>
      </c>
      <c r="AT1547">
        <v>0.99</v>
      </c>
      <c r="AU1547" t="s">
        <v>916</v>
      </c>
      <c r="AV1547">
        <v>0</v>
      </c>
      <c r="AW1547">
        <v>2</v>
      </c>
      <c r="AX1547">
        <v>53554626</v>
      </c>
      <c r="AY1547">
        <v>1</v>
      </c>
      <c r="AZ1547">
        <v>6144</v>
      </c>
      <c r="BA1547">
        <v>1397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Y1547*Source!I942</f>
        <v>0.14255999999999999</v>
      </c>
      <c r="CY1547">
        <f>AB1547</f>
        <v>87.17</v>
      </c>
      <c r="CZ1547">
        <f>AF1547</f>
        <v>87.17</v>
      </c>
      <c r="DA1547">
        <f>AJ1547</f>
        <v>1</v>
      </c>
      <c r="DB1547">
        <f>ROUND((ROUND(AT1547*CZ1547,2)*ROUND(1.2,7)),2)</f>
        <v>103.56</v>
      </c>
      <c r="DC1547">
        <f>ROUND((ROUND(AT1547*AG1547,2)*ROUND(1.2,7)),2)</f>
        <v>13.78</v>
      </c>
    </row>
    <row r="1548" spans="1:107" x14ac:dyDescent="0.2">
      <c r="A1548">
        <f>ROW(Source!A942)</f>
        <v>942</v>
      </c>
      <c r="B1548">
        <v>53551707</v>
      </c>
      <c r="C1548">
        <v>53554613</v>
      </c>
      <c r="D1548">
        <v>29110793</v>
      </c>
      <c r="E1548">
        <v>1</v>
      </c>
      <c r="F1548">
        <v>1</v>
      </c>
      <c r="G1548">
        <v>1</v>
      </c>
      <c r="H1548">
        <v>3</v>
      </c>
      <c r="I1548" t="s">
        <v>1927</v>
      </c>
      <c r="J1548" t="s">
        <v>1928</v>
      </c>
      <c r="K1548" t="s">
        <v>1929</v>
      </c>
      <c r="L1548">
        <v>1308</v>
      </c>
      <c r="N1548">
        <v>1003</v>
      </c>
      <c r="O1548" t="s">
        <v>1150</v>
      </c>
      <c r="P1548" t="s">
        <v>1150</v>
      </c>
      <c r="Q1548">
        <v>100</v>
      </c>
      <c r="W1548">
        <v>0</v>
      </c>
      <c r="X1548">
        <v>611857035</v>
      </c>
      <c r="Y1548">
        <v>0.1</v>
      </c>
      <c r="AA1548">
        <v>739.01</v>
      </c>
      <c r="AB1548">
        <v>0</v>
      </c>
      <c r="AC1548">
        <v>0</v>
      </c>
      <c r="AD1548">
        <v>0</v>
      </c>
      <c r="AE1548">
        <v>120.36</v>
      </c>
      <c r="AF1548">
        <v>0</v>
      </c>
      <c r="AG1548">
        <v>0</v>
      </c>
      <c r="AH1548">
        <v>0</v>
      </c>
      <c r="AI1548">
        <v>6.14</v>
      </c>
      <c r="AJ1548">
        <v>1</v>
      </c>
      <c r="AK1548">
        <v>1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0.1</v>
      </c>
      <c r="AU1548" t="s">
        <v>3</v>
      </c>
      <c r="AV1548">
        <v>0</v>
      </c>
      <c r="AW1548">
        <v>2</v>
      </c>
      <c r="AX1548">
        <v>53554627</v>
      </c>
      <c r="AY1548">
        <v>1</v>
      </c>
      <c r="AZ1548">
        <v>0</v>
      </c>
      <c r="BA1548">
        <v>1398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Y1548*Source!I942</f>
        <v>1.2E-2</v>
      </c>
      <c r="CY1548">
        <f>AA1548</f>
        <v>739.01</v>
      </c>
      <c r="CZ1548">
        <f>AE1548</f>
        <v>120.36</v>
      </c>
      <c r="DA1548">
        <f>AI1548</f>
        <v>6.14</v>
      </c>
      <c r="DB1548">
        <f>ROUND(ROUND(AT1548*CZ1548,2),2)</f>
        <v>12.04</v>
      </c>
      <c r="DC1548">
        <f>ROUND(ROUND(AT1548*AG1548,2),2)</f>
        <v>0</v>
      </c>
    </row>
    <row r="1549" spans="1:107" x14ac:dyDescent="0.2">
      <c r="A1549">
        <f>ROW(Source!A942)</f>
        <v>942</v>
      </c>
      <c r="B1549">
        <v>53551707</v>
      </c>
      <c r="C1549">
        <v>53554613</v>
      </c>
      <c r="D1549">
        <v>29110838</v>
      </c>
      <c r="E1549">
        <v>1</v>
      </c>
      <c r="F1549">
        <v>1</v>
      </c>
      <c r="G1549">
        <v>1</v>
      </c>
      <c r="H1549">
        <v>3</v>
      </c>
      <c r="I1549" t="s">
        <v>1930</v>
      </c>
      <c r="J1549" t="s">
        <v>1931</v>
      </c>
      <c r="K1549" t="s">
        <v>1932</v>
      </c>
      <c r="L1549">
        <v>1346</v>
      </c>
      <c r="N1549">
        <v>1009</v>
      </c>
      <c r="O1549" t="s">
        <v>143</v>
      </c>
      <c r="P1549" t="s">
        <v>143</v>
      </c>
      <c r="Q1549">
        <v>1</v>
      </c>
      <c r="W1549">
        <v>0</v>
      </c>
      <c r="X1549">
        <v>-1294780295</v>
      </c>
      <c r="Y1549">
        <v>0.42</v>
      </c>
      <c r="AA1549">
        <v>187.27</v>
      </c>
      <c r="AB1549">
        <v>0</v>
      </c>
      <c r="AC1549">
        <v>0</v>
      </c>
      <c r="AD1549">
        <v>0</v>
      </c>
      <c r="AE1549">
        <v>30.5</v>
      </c>
      <c r="AF1549">
        <v>0</v>
      </c>
      <c r="AG1549">
        <v>0</v>
      </c>
      <c r="AH1549">
        <v>0</v>
      </c>
      <c r="AI1549">
        <v>6.14</v>
      </c>
      <c r="AJ1549">
        <v>1</v>
      </c>
      <c r="AK1549">
        <v>1</v>
      </c>
      <c r="AL1549">
        <v>1</v>
      </c>
      <c r="AN1549">
        <v>0</v>
      </c>
      <c r="AO1549">
        <v>1</v>
      </c>
      <c r="AP1549">
        <v>0</v>
      </c>
      <c r="AQ1549">
        <v>0</v>
      </c>
      <c r="AR1549">
        <v>0</v>
      </c>
      <c r="AS1549" t="s">
        <v>3</v>
      </c>
      <c r="AT1549">
        <v>0.42</v>
      </c>
      <c r="AU1549" t="s">
        <v>3</v>
      </c>
      <c r="AV1549">
        <v>0</v>
      </c>
      <c r="AW1549">
        <v>2</v>
      </c>
      <c r="AX1549">
        <v>53554628</v>
      </c>
      <c r="AY1549">
        <v>1</v>
      </c>
      <c r="AZ1549">
        <v>0</v>
      </c>
      <c r="BA1549">
        <v>1399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Y1549*Source!I942</f>
        <v>5.0399999999999993E-2</v>
      </c>
      <c r="CY1549">
        <f>AA1549</f>
        <v>187.27</v>
      </c>
      <c r="CZ1549">
        <f>AE1549</f>
        <v>30.5</v>
      </c>
      <c r="DA1549">
        <f>AI1549</f>
        <v>6.14</v>
      </c>
      <c r="DB1549">
        <f>ROUND(ROUND(AT1549*CZ1549,2),2)</f>
        <v>12.81</v>
      </c>
      <c r="DC1549">
        <f>ROUND(ROUND(AT1549*AG1549,2),2)</f>
        <v>0</v>
      </c>
    </row>
    <row r="1550" spans="1:107" x14ac:dyDescent="0.2">
      <c r="A1550">
        <f>ROW(Source!A942)</f>
        <v>942</v>
      </c>
      <c r="B1550">
        <v>53551707</v>
      </c>
      <c r="C1550">
        <v>53554613</v>
      </c>
      <c r="D1550">
        <v>53263486</v>
      </c>
      <c r="E1550">
        <v>1</v>
      </c>
      <c r="F1550">
        <v>1</v>
      </c>
      <c r="G1550">
        <v>1</v>
      </c>
      <c r="H1550">
        <v>3</v>
      </c>
      <c r="I1550" t="s">
        <v>970</v>
      </c>
      <c r="J1550" t="s">
        <v>972</v>
      </c>
      <c r="K1550" t="s">
        <v>971</v>
      </c>
      <c r="L1550">
        <v>1354</v>
      </c>
      <c r="N1550">
        <v>1010</v>
      </c>
      <c r="O1550" t="s">
        <v>160</v>
      </c>
      <c r="P1550" t="s">
        <v>160</v>
      </c>
      <c r="Q1550">
        <v>1</v>
      </c>
      <c r="W1550">
        <v>0</v>
      </c>
      <c r="X1550">
        <v>-2100469476</v>
      </c>
      <c r="Y1550">
        <v>100</v>
      </c>
      <c r="AA1550">
        <v>14223.22</v>
      </c>
      <c r="AB1550">
        <v>0</v>
      </c>
      <c r="AC1550">
        <v>0</v>
      </c>
      <c r="AD1550">
        <v>0</v>
      </c>
      <c r="AE1550">
        <v>14223.22</v>
      </c>
      <c r="AF1550">
        <v>0</v>
      </c>
      <c r="AG1550">
        <v>0</v>
      </c>
      <c r="AH1550">
        <v>0</v>
      </c>
      <c r="AI1550">
        <v>6.14</v>
      </c>
      <c r="AJ1550">
        <v>1</v>
      </c>
      <c r="AK1550">
        <v>1</v>
      </c>
      <c r="AL1550">
        <v>1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 t="s">
        <v>3</v>
      </c>
      <c r="AT1550">
        <v>100</v>
      </c>
      <c r="AU1550" t="s">
        <v>3</v>
      </c>
      <c r="AV1550">
        <v>0</v>
      </c>
      <c r="AW1550">
        <v>1</v>
      </c>
      <c r="AX1550">
        <v>-1</v>
      </c>
      <c r="AY1550">
        <v>0</v>
      </c>
      <c r="AZ1550">
        <v>0</v>
      </c>
      <c r="BA1550" t="s">
        <v>3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Y1550*Source!I942</f>
        <v>12</v>
      </c>
      <c r="CY1550">
        <f>AA1550</f>
        <v>14223.22</v>
      </c>
      <c r="CZ1550">
        <f>AE1550</f>
        <v>14223.22</v>
      </c>
      <c r="DA1550">
        <f>AI1550</f>
        <v>6.14</v>
      </c>
      <c r="DB1550">
        <f>ROUND(ROUND(AT1550*CZ1550,2),2)</f>
        <v>1422322</v>
      </c>
      <c r="DC1550">
        <f>ROUND(ROUND(AT1550*AG1550,2),2)</f>
        <v>0</v>
      </c>
    </row>
    <row r="1551" spans="1:107" x14ac:dyDescent="0.2">
      <c r="A1551">
        <f>ROW(Source!A942)</f>
        <v>942</v>
      </c>
      <c r="B1551">
        <v>53551707</v>
      </c>
      <c r="C1551">
        <v>53554613</v>
      </c>
      <c r="D1551">
        <v>29171808</v>
      </c>
      <c r="E1551">
        <v>1</v>
      </c>
      <c r="F1551">
        <v>1</v>
      </c>
      <c r="G1551">
        <v>1</v>
      </c>
      <c r="H1551">
        <v>3</v>
      </c>
      <c r="I1551" t="s">
        <v>1933</v>
      </c>
      <c r="J1551" t="s">
        <v>1934</v>
      </c>
      <c r="K1551" t="s">
        <v>1935</v>
      </c>
      <c r="L1551">
        <v>1374</v>
      </c>
      <c r="N1551">
        <v>1013</v>
      </c>
      <c r="O1551" t="s">
        <v>1936</v>
      </c>
      <c r="P1551" t="s">
        <v>1936</v>
      </c>
      <c r="Q1551">
        <v>1</v>
      </c>
      <c r="W1551">
        <v>0</v>
      </c>
      <c r="X1551">
        <v>-915781824</v>
      </c>
      <c r="Y1551">
        <v>26.03</v>
      </c>
      <c r="AA1551">
        <v>6.14</v>
      </c>
      <c r="AB1551">
        <v>0</v>
      </c>
      <c r="AC1551">
        <v>0</v>
      </c>
      <c r="AD1551">
        <v>0</v>
      </c>
      <c r="AE1551">
        <v>1</v>
      </c>
      <c r="AF1551">
        <v>0</v>
      </c>
      <c r="AG1551">
        <v>0</v>
      </c>
      <c r="AH1551">
        <v>0</v>
      </c>
      <c r="AI1551">
        <v>6.14</v>
      </c>
      <c r="AJ1551">
        <v>1</v>
      </c>
      <c r="AK1551">
        <v>1</v>
      </c>
      <c r="AL1551">
        <v>1</v>
      </c>
      <c r="AN1551">
        <v>0</v>
      </c>
      <c r="AO1551">
        <v>1</v>
      </c>
      <c r="AP1551">
        <v>0</v>
      </c>
      <c r="AQ1551">
        <v>0</v>
      </c>
      <c r="AR1551">
        <v>0</v>
      </c>
      <c r="AS1551" t="s">
        <v>3</v>
      </c>
      <c r="AT1551">
        <v>26.03</v>
      </c>
      <c r="AU1551" t="s">
        <v>3</v>
      </c>
      <c r="AV1551">
        <v>0</v>
      </c>
      <c r="AW1551">
        <v>2</v>
      </c>
      <c r="AX1551">
        <v>53554629</v>
      </c>
      <c r="AY1551">
        <v>1</v>
      </c>
      <c r="AZ1551">
        <v>0</v>
      </c>
      <c r="BA1551">
        <v>1400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Y1551*Source!I942</f>
        <v>3.1236000000000002</v>
      </c>
      <c r="CY1551">
        <f>AA1551</f>
        <v>6.14</v>
      </c>
      <c r="CZ1551">
        <f>AE1551</f>
        <v>1</v>
      </c>
      <c r="DA1551">
        <f>AI1551</f>
        <v>6.14</v>
      </c>
      <c r="DB1551">
        <f>ROUND(ROUND(AT1551*CZ1551,2),2)</f>
        <v>26.03</v>
      </c>
      <c r="DC1551">
        <f>ROUND(ROUND(AT1551*AG1551,2),2)</f>
        <v>0</v>
      </c>
    </row>
    <row r="1552" spans="1:107" x14ac:dyDescent="0.2">
      <c r="A1552">
        <f>ROW(Source!A942)</f>
        <v>942</v>
      </c>
      <c r="B1552">
        <v>53551707</v>
      </c>
      <c r="C1552">
        <v>53554613</v>
      </c>
      <c r="D1552">
        <v>0</v>
      </c>
      <c r="E1552">
        <v>0</v>
      </c>
      <c r="F1552">
        <v>1</v>
      </c>
      <c r="G1552">
        <v>1</v>
      </c>
      <c r="H1552">
        <v>3</v>
      </c>
      <c r="I1552" t="s">
        <v>974</v>
      </c>
      <c r="J1552" t="s">
        <v>976</v>
      </c>
      <c r="K1552" t="s">
        <v>975</v>
      </c>
      <c r="L1552">
        <v>1354</v>
      </c>
      <c r="N1552">
        <v>1010</v>
      </c>
      <c r="O1552" t="s">
        <v>160</v>
      </c>
      <c r="P1552" t="s">
        <v>160</v>
      </c>
      <c r="Q1552">
        <v>1</v>
      </c>
      <c r="W1552">
        <v>0</v>
      </c>
      <c r="X1552">
        <v>-518844947</v>
      </c>
      <c r="Y1552">
        <v>0</v>
      </c>
      <c r="AA1552">
        <v>90805.38</v>
      </c>
      <c r="AB1552">
        <v>0</v>
      </c>
      <c r="AC1552">
        <v>0</v>
      </c>
      <c r="AD1552">
        <v>0</v>
      </c>
      <c r="AE1552">
        <v>14789.15</v>
      </c>
      <c r="AF1552">
        <v>0</v>
      </c>
      <c r="AG1552">
        <v>0</v>
      </c>
      <c r="AH1552">
        <v>0</v>
      </c>
      <c r="AI1552">
        <v>6.14</v>
      </c>
      <c r="AJ1552">
        <v>1</v>
      </c>
      <c r="AK1552">
        <v>1</v>
      </c>
      <c r="AL1552">
        <v>1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 t="s">
        <v>3</v>
      </c>
      <c r="AT1552">
        <v>0</v>
      </c>
      <c r="AU1552" t="s">
        <v>3</v>
      </c>
      <c r="AV1552">
        <v>0</v>
      </c>
      <c r="AW1552">
        <v>1</v>
      </c>
      <c r="AX1552">
        <v>-1</v>
      </c>
      <c r="AY1552">
        <v>0</v>
      </c>
      <c r="AZ1552">
        <v>0</v>
      </c>
      <c r="BA1552" t="s">
        <v>3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Y1552*Source!I942</f>
        <v>0</v>
      </c>
      <c r="CY1552">
        <f>AA1552</f>
        <v>90805.38</v>
      </c>
      <c r="CZ1552">
        <f>AE1552</f>
        <v>14789.15</v>
      </c>
      <c r="DA1552">
        <f>AI1552</f>
        <v>6.14</v>
      </c>
      <c r="DB1552">
        <f>ROUND(ROUND(AT1552*CZ1552,2),2)</f>
        <v>0</v>
      </c>
      <c r="DC1552">
        <f>ROUND(ROUND(AT1552*AG1552,2),2)</f>
        <v>0</v>
      </c>
    </row>
    <row r="1553" spans="1:107" x14ac:dyDescent="0.2">
      <c r="A1553">
        <f>ROW(Source!A947)</f>
        <v>947</v>
      </c>
      <c r="B1553">
        <v>53551706</v>
      </c>
      <c r="C1553">
        <v>53554632</v>
      </c>
      <c r="D1553">
        <v>29364679</v>
      </c>
      <c r="E1553">
        <v>1</v>
      </c>
      <c r="F1553">
        <v>1</v>
      </c>
      <c r="G1553">
        <v>1</v>
      </c>
      <c r="H1553">
        <v>1</v>
      </c>
      <c r="I1553" t="s">
        <v>1922</v>
      </c>
      <c r="J1553" t="s">
        <v>3</v>
      </c>
      <c r="K1553" t="s">
        <v>1923</v>
      </c>
      <c r="L1553">
        <v>1369</v>
      </c>
      <c r="N1553">
        <v>1013</v>
      </c>
      <c r="O1553" t="s">
        <v>1486</v>
      </c>
      <c r="P1553" t="s">
        <v>1486</v>
      </c>
      <c r="Q1553">
        <v>1</v>
      </c>
      <c r="W1553">
        <v>0</v>
      </c>
      <c r="X1553">
        <v>931378261</v>
      </c>
      <c r="Y1553">
        <v>84.768000000000001</v>
      </c>
      <c r="AA1553">
        <v>0</v>
      </c>
      <c r="AB1553">
        <v>0</v>
      </c>
      <c r="AC1553">
        <v>0</v>
      </c>
      <c r="AD1553">
        <v>349.58</v>
      </c>
      <c r="AE1553">
        <v>0</v>
      </c>
      <c r="AF1553">
        <v>0</v>
      </c>
      <c r="AG1553">
        <v>0</v>
      </c>
      <c r="AH1553">
        <v>349.58</v>
      </c>
      <c r="AI1553">
        <v>1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1</v>
      </c>
      <c r="AQ1553">
        <v>0</v>
      </c>
      <c r="AR1553">
        <v>0</v>
      </c>
      <c r="AS1553" t="s">
        <v>3</v>
      </c>
      <c r="AT1553">
        <v>70.64</v>
      </c>
      <c r="AU1553" t="s">
        <v>916</v>
      </c>
      <c r="AV1553">
        <v>1</v>
      </c>
      <c r="AW1553">
        <v>2</v>
      </c>
      <c r="AX1553">
        <v>53554644</v>
      </c>
      <c r="AY1553">
        <v>2</v>
      </c>
      <c r="AZ1553">
        <v>131072</v>
      </c>
      <c r="BA1553">
        <v>1401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Y1553*Source!I947</f>
        <v>10.17216</v>
      </c>
      <c r="CY1553">
        <f>AD1553</f>
        <v>349.58</v>
      </c>
      <c r="CZ1553">
        <f>AH1553</f>
        <v>349.58</v>
      </c>
      <c r="DA1553">
        <f>AL1553</f>
        <v>1</v>
      </c>
      <c r="DB1553">
        <f>ROUND((ROUND(AT1553*CZ1553,2)*ROUND(1.2,7)),2)</f>
        <v>29633.200000000001</v>
      </c>
      <c r="DC1553">
        <f>ROUND((ROUND(AT1553*AG1553,2)*ROUND(1.2,7)),2)</f>
        <v>0</v>
      </c>
    </row>
    <row r="1554" spans="1:107" x14ac:dyDescent="0.2">
      <c r="A1554">
        <f>ROW(Source!A947)</f>
        <v>947</v>
      </c>
      <c r="B1554">
        <v>53551706</v>
      </c>
      <c r="C1554">
        <v>53554632</v>
      </c>
      <c r="D1554">
        <v>121548</v>
      </c>
      <c r="E1554">
        <v>1</v>
      </c>
      <c r="F1554">
        <v>1</v>
      </c>
      <c r="G1554">
        <v>1</v>
      </c>
      <c r="H1554">
        <v>1</v>
      </c>
      <c r="I1554" t="s">
        <v>31</v>
      </c>
      <c r="J1554" t="s">
        <v>3</v>
      </c>
      <c r="K1554" t="s">
        <v>1489</v>
      </c>
      <c r="L1554">
        <v>608254</v>
      </c>
      <c r="N1554">
        <v>1013</v>
      </c>
      <c r="O1554" t="s">
        <v>1490</v>
      </c>
      <c r="P1554" t="s">
        <v>1490</v>
      </c>
      <c r="Q1554">
        <v>1</v>
      </c>
      <c r="W1554">
        <v>0</v>
      </c>
      <c r="X1554">
        <v>-185737400</v>
      </c>
      <c r="Y1554">
        <v>1.056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1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1</v>
      </c>
      <c r="AQ1554">
        <v>0</v>
      </c>
      <c r="AR1554">
        <v>0</v>
      </c>
      <c r="AS1554" t="s">
        <v>3</v>
      </c>
      <c r="AT1554">
        <v>0.88</v>
      </c>
      <c r="AU1554" t="s">
        <v>916</v>
      </c>
      <c r="AV1554">
        <v>2</v>
      </c>
      <c r="AW1554">
        <v>2</v>
      </c>
      <c r="AX1554">
        <v>53554645</v>
      </c>
      <c r="AY1554">
        <v>1</v>
      </c>
      <c r="AZ1554">
        <v>0</v>
      </c>
      <c r="BA1554">
        <v>1402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Y1554*Source!I947</f>
        <v>0.12672</v>
      </c>
      <c r="CY1554">
        <f>AD1554</f>
        <v>0</v>
      </c>
      <c r="CZ1554">
        <f>AH1554</f>
        <v>0</v>
      </c>
      <c r="DA1554">
        <f>AL1554</f>
        <v>1</v>
      </c>
      <c r="DB1554">
        <f>ROUND((ROUND(AT1554*CZ1554,2)*ROUND(1.2,7)),2)</f>
        <v>0</v>
      </c>
      <c r="DC1554">
        <f>ROUND((ROUND(AT1554*AG1554,2)*ROUND(1.2,7)),2)</f>
        <v>0</v>
      </c>
    </row>
    <row r="1555" spans="1:107" x14ac:dyDescent="0.2">
      <c r="A1555">
        <f>ROW(Source!A947)</f>
        <v>947</v>
      </c>
      <c r="B1555">
        <v>53551706</v>
      </c>
      <c r="C1555">
        <v>53554632</v>
      </c>
      <c r="D1555">
        <v>29172362</v>
      </c>
      <c r="E1555">
        <v>1</v>
      </c>
      <c r="F1555">
        <v>1</v>
      </c>
      <c r="G1555">
        <v>1</v>
      </c>
      <c r="H1555">
        <v>2</v>
      </c>
      <c r="I1555" t="s">
        <v>1924</v>
      </c>
      <c r="J1555" t="s">
        <v>1925</v>
      </c>
      <c r="K1555" t="s">
        <v>1926</v>
      </c>
      <c r="L1555">
        <v>1368</v>
      </c>
      <c r="N1555">
        <v>1011</v>
      </c>
      <c r="O1555" t="s">
        <v>1494</v>
      </c>
      <c r="P1555" t="s">
        <v>1494</v>
      </c>
      <c r="Q1555">
        <v>1</v>
      </c>
      <c r="W1555">
        <v>0</v>
      </c>
      <c r="X1555">
        <v>783836208</v>
      </c>
      <c r="Y1555">
        <v>1.056</v>
      </c>
      <c r="AA1555">
        <v>0</v>
      </c>
      <c r="AB1555">
        <v>134.65</v>
      </c>
      <c r="AC1555">
        <v>13.5</v>
      </c>
      <c r="AD1555">
        <v>0</v>
      </c>
      <c r="AE1555">
        <v>0</v>
      </c>
      <c r="AF1555">
        <v>134.65</v>
      </c>
      <c r="AG1555">
        <v>13.5</v>
      </c>
      <c r="AH1555">
        <v>0</v>
      </c>
      <c r="AI1555">
        <v>1</v>
      </c>
      <c r="AJ1555">
        <v>1</v>
      </c>
      <c r="AK1555">
        <v>1</v>
      </c>
      <c r="AL1555">
        <v>1</v>
      </c>
      <c r="AN1555">
        <v>0</v>
      </c>
      <c r="AO1555">
        <v>1</v>
      </c>
      <c r="AP1555">
        <v>1</v>
      </c>
      <c r="AQ1555">
        <v>0</v>
      </c>
      <c r="AR1555">
        <v>0</v>
      </c>
      <c r="AS1555" t="s">
        <v>3</v>
      </c>
      <c r="AT1555">
        <v>0.88</v>
      </c>
      <c r="AU1555" t="s">
        <v>916</v>
      </c>
      <c r="AV1555">
        <v>0</v>
      </c>
      <c r="AW1555">
        <v>2</v>
      </c>
      <c r="AX1555">
        <v>53554646</v>
      </c>
      <c r="AY1555">
        <v>1</v>
      </c>
      <c r="AZ1555">
        <v>0</v>
      </c>
      <c r="BA1555">
        <v>1403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Y1555*Source!I947</f>
        <v>0.12672</v>
      </c>
      <c r="CY1555">
        <f>AB1555</f>
        <v>134.65</v>
      </c>
      <c r="CZ1555">
        <f>AF1555</f>
        <v>134.65</v>
      </c>
      <c r="DA1555">
        <f>AJ1555</f>
        <v>1</v>
      </c>
      <c r="DB1555">
        <f>ROUND((ROUND(AT1555*CZ1555,2)*ROUND(1.2,7)),2)</f>
        <v>142.19</v>
      </c>
      <c r="DC1555">
        <f>ROUND((ROUND(AT1555*AG1555,2)*ROUND(1.2,7)),2)</f>
        <v>14.26</v>
      </c>
    </row>
    <row r="1556" spans="1:107" x14ac:dyDescent="0.2">
      <c r="A1556">
        <f>ROW(Source!A947)</f>
        <v>947</v>
      </c>
      <c r="B1556">
        <v>53551706</v>
      </c>
      <c r="C1556">
        <v>53554632</v>
      </c>
      <c r="D1556">
        <v>29174500</v>
      </c>
      <c r="E1556">
        <v>1</v>
      </c>
      <c r="F1556">
        <v>1</v>
      </c>
      <c r="G1556">
        <v>1</v>
      </c>
      <c r="H1556">
        <v>2</v>
      </c>
      <c r="I1556" t="s">
        <v>1681</v>
      </c>
      <c r="J1556" t="s">
        <v>1682</v>
      </c>
      <c r="K1556" t="s">
        <v>1683</v>
      </c>
      <c r="L1556">
        <v>1368</v>
      </c>
      <c r="N1556">
        <v>1011</v>
      </c>
      <c r="O1556" t="s">
        <v>1494</v>
      </c>
      <c r="P1556" t="s">
        <v>1494</v>
      </c>
      <c r="Q1556">
        <v>1</v>
      </c>
      <c r="W1556">
        <v>0</v>
      </c>
      <c r="X1556">
        <v>-1867053656</v>
      </c>
      <c r="Y1556">
        <v>19.655999999999999</v>
      </c>
      <c r="AA1556">
        <v>0</v>
      </c>
      <c r="AB1556">
        <v>1.95</v>
      </c>
      <c r="AC1556">
        <v>0</v>
      </c>
      <c r="AD1556">
        <v>0</v>
      </c>
      <c r="AE1556">
        <v>0</v>
      </c>
      <c r="AF1556">
        <v>1.95</v>
      </c>
      <c r="AG1556">
        <v>0</v>
      </c>
      <c r="AH1556">
        <v>0</v>
      </c>
      <c r="AI1556">
        <v>1</v>
      </c>
      <c r="AJ1556">
        <v>1</v>
      </c>
      <c r="AK1556">
        <v>1</v>
      </c>
      <c r="AL1556">
        <v>1</v>
      </c>
      <c r="AN1556">
        <v>0</v>
      </c>
      <c r="AO1556">
        <v>1</v>
      </c>
      <c r="AP1556">
        <v>1</v>
      </c>
      <c r="AQ1556">
        <v>0</v>
      </c>
      <c r="AR1556">
        <v>0</v>
      </c>
      <c r="AS1556" t="s">
        <v>3</v>
      </c>
      <c r="AT1556">
        <v>16.38</v>
      </c>
      <c r="AU1556" t="s">
        <v>916</v>
      </c>
      <c r="AV1556">
        <v>0</v>
      </c>
      <c r="AW1556">
        <v>2</v>
      </c>
      <c r="AX1556">
        <v>53554647</v>
      </c>
      <c r="AY1556">
        <v>1</v>
      </c>
      <c r="AZ1556">
        <v>0</v>
      </c>
      <c r="BA1556">
        <v>1404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Y1556*Source!I947</f>
        <v>2.3587199999999999</v>
      </c>
      <c r="CY1556">
        <f>AB1556</f>
        <v>1.95</v>
      </c>
      <c r="CZ1556">
        <f>AF1556</f>
        <v>1.95</v>
      </c>
      <c r="DA1556">
        <f>AJ1556</f>
        <v>1</v>
      </c>
      <c r="DB1556">
        <f>ROUND((ROUND(AT1556*CZ1556,2)*ROUND(1.2,7)),2)</f>
        <v>38.33</v>
      </c>
      <c r="DC1556">
        <f>ROUND((ROUND(AT1556*AG1556,2)*ROUND(1.2,7)),2)</f>
        <v>0</v>
      </c>
    </row>
    <row r="1557" spans="1:107" x14ac:dyDescent="0.2">
      <c r="A1557">
        <f>ROW(Source!A947)</f>
        <v>947</v>
      </c>
      <c r="B1557">
        <v>53551706</v>
      </c>
      <c r="C1557">
        <v>53554632</v>
      </c>
      <c r="D1557">
        <v>29174913</v>
      </c>
      <c r="E1557">
        <v>1</v>
      </c>
      <c r="F1557">
        <v>1</v>
      </c>
      <c r="G1557">
        <v>1</v>
      </c>
      <c r="H1557">
        <v>2</v>
      </c>
      <c r="I1557" t="s">
        <v>1513</v>
      </c>
      <c r="J1557" t="s">
        <v>1514</v>
      </c>
      <c r="K1557" t="s">
        <v>1515</v>
      </c>
      <c r="L1557">
        <v>1368</v>
      </c>
      <c r="N1557">
        <v>1011</v>
      </c>
      <c r="O1557" t="s">
        <v>1494</v>
      </c>
      <c r="P1557" t="s">
        <v>1494</v>
      </c>
      <c r="Q1557">
        <v>1</v>
      </c>
      <c r="W1557">
        <v>0</v>
      </c>
      <c r="X1557">
        <v>1230759911</v>
      </c>
      <c r="Y1557">
        <v>1.044</v>
      </c>
      <c r="AA1557">
        <v>0</v>
      </c>
      <c r="AB1557">
        <v>87.17</v>
      </c>
      <c r="AC1557">
        <v>11.6</v>
      </c>
      <c r="AD1557">
        <v>0</v>
      </c>
      <c r="AE1557">
        <v>0</v>
      </c>
      <c r="AF1557">
        <v>87.17</v>
      </c>
      <c r="AG1557">
        <v>11.6</v>
      </c>
      <c r="AH1557">
        <v>0</v>
      </c>
      <c r="AI1557">
        <v>1</v>
      </c>
      <c r="AJ1557">
        <v>1</v>
      </c>
      <c r="AK1557">
        <v>1</v>
      </c>
      <c r="AL1557">
        <v>1</v>
      </c>
      <c r="AN1557">
        <v>0</v>
      </c>
      <c r="AO1557">
        <v>1</v>
      </c>
      <c r="AP1557">
        <v>1</v>
      </c>
      <c r="AQ1557">
        <v>0</v>
      </c>
      <c r="AR1557">
        <v>0</v>
      </c>
      <c r="AS1557" t="s">
        <v>3</v>
      </c>
      <c r="AT1557">
        <v>0.87</v>
      </c>
      <c r="AU1557" t="s">
        <v>916</v>
      </c>
      <c r="AV1557">
        <v>0</v>
      </c>
      <c r="AW1557">
        <v>2</v>
      </c>
      <c r="AX1557">
        <v>53554648</v>
      </c>
      <c r="AY1557">
        <v>1</v>
      </c>
      <c r="AZ1557">
        <v>0</v>
      </c>
      <c r="BA1557">
        <v>1405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Y1557*Source!I947</f>
        <v>0.12528</v>
      </c>
      <c r="CY1557">
        <f>AB1557</f>
        <v>87.17</v>
      </c>
      <c r="CZ1557">
        <f>AF1557</f>
        <v>87.17</v>
      </c>
      <c r="DA1557">
        <f>AJ1557</f>
        <v>1</v>
      </c>
      <c r="DB1557">
        <f>ROUND((ROUND(AT1557*CZ1557,2)*ROUND(1.2,7)),2)</f>
        <v>91.01</v>
      </c>
      <c r="DC1557">
        <f>ROUND((ROUND(AT1557*AG1557,2)*ROUND(1.2,7)),2)</f>
        <v>12.11</v>
      </c>
    </row>
    <row r="1558" spans="1:107" x14ac:dyDescent="0.2">
      <c r="A1558">
        <f>ROW(Source!A947)</f>
        <v>947</v>
      </c>
      <c r="B1558">
        <v>53551706</v>
      </c>
      <c r="C1558">
        <v>53554632</v>
      </c>
      <c r="D1558">
        <v>29114269</v>
      </c>
      <c r="E1558">
        <v>1</v>
      </c>
      <c r="F1558">
        <v>1</v>
      </c>
      <c r="G1558">
        <v>1</v>
      </c>
      <c r="H1558">
        <v>3</v>
      </c>
      <c r="I1558" t="s">
        <v>1949</v>
      </c>
      <c r="J1558" t="s">
        <v>1950</v>
      </c>
      <c r="K1558" t="s">
        <v>1951</v>
      </c>
      <c r="L1558">
        <v>1348</v>
      </c>
      <c r="N1558">
        <v>1009</v>
      </c>
      <c r="O1558" t="s">
        <v>26</v>
      </c>
      <c r="P1558" t="s">
        <v>26</v>
      </c>
      <c r="Q1558">
        <v>1000</v>
      </c>
      <c r="W1558">
        <v>0</v>
      </c>
      <c r="X1558">
        <v>262715373</v>
      </c>
      <c r="Y1558">
        <v>3.0599999999999998E-3</v>
      </c>
      <c r="AA1558">
        <v>12429.99</v>
      </c>
      <c r="AB1558">
        <v>0</v>
      </c>
      <c r="AC1558">
        <v>0</v>
      </c>
      <c r="AD1558">
        <v>0</v>
      </c>
      <c r="AE1558">
        <v>12429.99</v>
      </c>
      <c r="AF1558">
        <v>0</v>
      </c>
      <c r="AG1558">
        <v>0</v>
      </c>
      <c r="AH1558">
        <v>0</v>
      </c>
      <c r="AI1558">
        <v>1</v>
      </c>
      <c r="AJ1558">
        <v>1</v>
      </c>
      <c r="AK1558">
        <v>1</v>
      </c>
      <c r="AL1558">
        <v>1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 t="s">
        <v>3</v>
      </c>
      <c r="AT1558">
        <v>3.0599999999999998E-3</v>
      </c>
      <c r="AU1558" t="s">
        <v>3</v>
      </c>
      <c r="AV1558">
        <v>0</v>
      </c>
      <c r="AW1558">
        <v>2</v>
      </c>
      <c r="AX1558">
        <v>53554649</v>
      </c>
      <c r="AY1558">
        <v>1</v>
      </c>
      <c r="AZ1558">
        <v>0</v>
      </c>
      <c r="BA1558">
        <v>1406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Y1558*Source!I947</f>
        <v>3.6719999999999998E-4</v>
      </c>
      <c r="CY1558">
        <f t="shared" ref="CY1558:CY1563" si="282">AA1558</f>
        <v>12429.99</v>
      </c>
      <c r="CZ1558">
        <f t="shared" ref="CZ1558:CZ1563" si="283">AE1558</f>
        <v>12429.99</v>
      </c>
      <c r="DA1558">
        <f t="shared" ref="DA1558:DA1563" si="284">AI1558</f>
        <v>1</v>
      </c>
      <c r="DB1558">
        <f t="shared" ref="DB1558:DB1563" si="285">ROUND(ROUND(AT1558*CZ1558,2),2)</f>
        <v>38.04</v>
      </c>
      <c r="DC1558">
        <f t="shared" ref="DC1558:DC1563" si="286">ROUND(ROUND(AT1558*AG1558,2),2)</f>
        <v>0</v>
      </c>
    </row>
    <row r="1559" spans="1:107" x14ac:dyDescent="0.2">
      <c r="A1559">
        <f>ROW(Source!A947)</f>
        <v>947</v>
      </c>
      <c r="B1559">
        <v>53551706</v>
      </c>
      <c r="C1559">
        <v>53554632</v>
      </c>
      <c r="D1559">
        <v>29110838</v>
      </c>
      <c r="E1559">
        <v>1</v>
      </c>
      <c r="F1559">
        <v>1</v>
      </c>
      <c r="G1559">
        <v>1</v>
      </c>
      <c r="H1559">
        <v>3</v>
      </c>
      <c r="I1559" t="s">
        <v>1930</v>
      </c>
      <c r="J1559" t="s">
        <v>1931</v>
      </c>
      <c r="K1559" t="s">
        <v>1932</v>
      </c>
      <c r="L1559">
        <v>1346</v>
      </c>
      <c r="N1559">
        <v>1009</v>
      </c>
      <c r="O1559" t="s">
        <v>143</v>
      </c>
      <c r="P1559" t="s">
        <v>143</v>
      </c>
      <c r="Q1559">
        <v>1</v>
      </c>
      <c r="W1559">
        <v>0</v>
      </c>
      <c r="X1559">
        <v>-1294780295</v>
      </c>
      <c r="Y1559">
        <v>0.31</v>
      </c>
      <c r="AA1559">
        <v>30.5</v>
      </c>
      <c r="AB1559">
        <v>0</v>
      </c>
      <c r="AC1559">
        <v>0</v>
      </c>
      <c r="AD1559">
        <v>0</v>
      </c>
      <c r="AE1559">
        <v>30.5</v>
      </c>
      <c r="AF1559">
        <v>0</v>
      </c>
      <c r="AG1559">
        <v>0</v>
      </c>
      <c r="AH1559">
        <v>0</v>
      </c>
      <c r="AI1559">
        <v>1</v>
      </c>
      <c r="AJ1559">
        <v>1</v>
      </c>
      <c r="AK1559">
        <v>1</v>
      </c>
      <c r="AL1559">
        <v>1</v>
      </c>
      <c r="AN1559">
        <v>0</v>
      </c>
      <c r="AO1559">
        <v>1</v>
      </c>
      <c r="AP1559">
        <v>0</v>
      </c>
      <c r="AQ1559">
        <v>0</v>
      </c>
      <c r="AR1559">
        <v>0</v>
      </c>
      <c r="AS1559" t="s">
        <v>3</v>
      </c>
      <c r="AT1559">
        <v>0.31</v>
      </c>
      <c r="AU1559" t="s">
        <v>3</v>
      </c>
      <c r="AV1559">
        <v>0</v>
      </c>
      <c r="AW1559">
        <v>2</v>
      </c>
      <c r="AX1559">
        <v>53554650</v>
      </c>
      <c r="AY1559">
        <v>1</v>
      </c>
      <c r="AZ1559">
        <v>0</v>
      </c>
      <c r="BA1559">
        <v>1407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Y1559*Source!I947</f>
        <v>3.7199999999999997E-2</v>
      </c>
      <c r="CY1559">
        <f t="shared" si="282"/>
        <v>30.5</v>
      </c>
      <c r="CZ1559">
        <f t="shared" si="283"/>
        <v>30.5</v>
      </c>
      <c r="DA1559">
        <f t="shared" si="284"/>
        <v>1</v>
      </c>
      <c r="DB1559">
        <f t="shared" si="285"/>
        <v>9.4600000000000009</v>
      </c>
      <c r="DC1559">
        <f t="shared" si="286"/>
        <v>0</v>
      </c>
    </row>
    <row r="1560" spans="1:107" x14ac:dyDescent="0.2">
      <c r="A1560">
        <f>ROW(Source!A947)</f>
        <v>947</v>
      </c>
      <c r="B1560">
        <v>53551706</v>
      </c>
      <c r="C1560">
        <v>53554632</v>
      </c>
      <c r="D1560">
        <v>29114470</v>
      </c>
      <c r="E1560">
        <v>1</v>
      </c>
      <c r="F1560">
        <v>1</v>
      </c>
      <c r="G1560">
        <v>1</v>
      </c>
      <c r="H1560">
        <v>3</v>
      </c>
      <c r="I1560" t="s">
        <v>1952</v>
      </c>
      <c r="J1560" t="s">
        <v>1953</v>
      </c>
      <c r="K1560" t="s">
        <v>1954</v>
      </c>
      <c r="L1560">
        <v>1355</v>
      </c>
      <c r="N1560">
        <v>1010</v>
      </c>
      <c r="O1560" t="s">
        <v>894</v>
      </c>
      <c r="P1560" t="s">
        <v>894</v>
      </c>
      <c r="Q1560">
        <v>100</v>
      </c>
      <c r="W1560">
        <v>0</v>
      </c>
      <c r="X1560">
        <v>1627582661</v>
      </c>
      <c r="Y1560">
        <v>4.08</v>
      </c>
      <c r="AA1560">
        <v>86.24</v>
      </c>
      <c r="AB1560">
        <v>0</v>
      </c>
      <c r="AC1560">
        <v>0</v>
      </c>
      <c r="AD1560">
        <v>0</v>
      </c>
      <c r="AE1560">
        <v>86.24</v>
      </c>
      <c r="AF1560">
        <v>0</v>
      </c>
      <c r="AG1560">
        <v>0</v>
      </c>
      <c r="AH1560">
        <v>0</v>
      </c>
      <c r="AI1560">
        <v>1</v>
      </c>
      <c r="AJ1560">
        <v>1</v>
      </c>
      <c r="AK1560">
        <v>1</v>
      </c>
      <c r="AL1560">
        <v>1</v>
      </c>
      <c r="AN1560">
        <v>0</v>
      </c>
      <c r="AO1560">
        <v>1</v>
      </c>
      <c r="AP1560">
        <v>0</v>
      </c>
      <c r="AQ1560">
        <v>0</v>
      </c>
      <c r="AR1560">
        <v>0</v>
      </c>
      <c r="AS1560" t="s">
        <v>3</v>
      </c>
      <c r="AT1560">
        <v>4.08</v>
      </c>
      <c r="AU1560" t="s">
        <v>3</v>
      </c>
      <c r="AV1560">
        <v>0</v>
      </c>
      <c r="AW1560">
        <v>2</v>
      </c>
      <c r="AX1560">
        <v>53554651</v>
      </c>
      <c r="AY1560">
        <v>1</v>
      </c>
      <c r="AZ1560">
        <v>0</v>
      </c>
      <c r="BA1560">
        <v>1408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Y1560*Source!I947</f>
        <v>0.48959999999999998</v>
      </c>
      <c r="CY1560">
        <f t="shared" si="282"/>
        <v>86.24</v>
      </c>
      <c r="CZ1560">
        <f t="shared" si="283"/>
        <v>86.24</v>
      </c>
      <c r="DA1560">
        <f t="shared" si="284"/>
        <v>1</v>
      </c>
      <c r="DB1560">
        <f t="shared" si="285"/>
        <v>351.86</v>
      </c>
      <c r="DC1560">
        <f t="shared" si="286"/>
        <v>0</v>
      </c>
    </row>
    <row r="1561" spans="1:107" x14ac:dyDescent="0.2">
      <c r="A1561">
        <f>ROW(Source!A947)</f>
        <v>947</v>
      </c>
      <c r="B1561">
        <v>53551706</v>
      </c>
      <c r="C1561">
        <v>53554632</v>
      </c>
      <c r="D1561">
        <v>29164111</v>
      </c>
      <c r="E1561">
        <v>1</v>
      </c>
      <c r="F1561">
        <v>1</v>
      </c>
      <c r="G1561">
        <v>1</v>
      </c>
      <c r="H1561">
        <v>3</v>
      </c>
      <c r="I1561" t="s">
        <v>1955</v>
      </c>
      <c r="J1561" t="s">
        <v>1956</v>
      </c>
      <c r="K1561" t="s">
        <v>1957</v>
      </c>
      <c r="L1561">
        <v>1355</v>
      </c>
      <c r="N1561">
        <v>1010</v>
      </c>
      <c r="O1561" t="s">
        <v>894</v>
      </c>
      <c r="P1561" t="s">
        <v>894</v>
      </c>
      <c r="Q1561">
        <v>100</v>
      </c>
      <c r="W1561">
        <v>0</v>
      </c>
      <c r="X1561">
        <v>1318371980</v>
      </c>
      <c r="Y1561">
        <v>1.02</v>
      </c>
      <c r="AA1561">
        <v>100</v>
      </c>
      <c r="AB1561">
        <v>0</v>
      </c>
      <c r="AC1561">
        <v>0</v>
      </c>
      <c r="AD1561">
        <v>0</v>
      </c>
      <c r="AE1561">
        <v>100</v>
      </c>
      <c r="AF1561">
        <v>0</v>
      </c>
      <c r="AG1561">
        <v>0</v>
      </c>
      <c r="AH1561">
        <v>0</v>
      </c>
      <c r="AI1561">
        <v>1</v>
      </c>
      <c r="AJ1561">
        <v>1</v>
      </c>
      <c r="AK1561">
        <v>1</v>
      </c>
      <c r="AL1561">
        <v>1</v>
      </c>
      <c r="AN1561">
        <v>0</v>
      </c>
      <c r="AO1561">
        <v>1</v>
      </c>
      <c r="AP1561">
        <v>0</v>
      </c>
      <c r="AQ1561">
        <v>0</v>
      </c>
      <c r="AR1561">
        <v>0</v>
      </c>
      <c r="AS1561" t="s">
        <v>3</v>
      </c>
      <c r="AT1561">
        <v>1.02</v>
      </c>
      <c r="AU1561" t="s">
        <v>3</v>
      </c>
      <c r="AV1561">
        <v>0</v>
      </c>
      <c r="AW1561">
        <v>2</v>
      </c>
      <c r="AX1561">
        <v>53554652</v>
      </c>
      <c r="AY1561">
        <v>1</v>
      </c>
      <c r="AZ1561">
        <v>0</v>
      </c>
      <c r="BA1561">
        <v>1409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Y1561*Source!I947</f>
        <v>0.12239999999999999</v>
      </c>
      <c r="CY1561">
        <f t="shared" si="282"/>
        <v>100</v>
      </c>
      <c r="CZ1561">
        <f t="shared" si="283"/>
        <v>100</v>
      </c>
      <c r="DA1561">
        <f t="shared" si="284"/>
        <v>1</v>
      </c>
      <c r="DB1561">
        <f t="shared" si="285"/>
        <v>102</v>
      </c>
      <c r="DC1561">
        <f t="shared" si="286"/>
        <v>0</v>
      </c>
    </row>
    <row r="1562" spans="1:107" x14ac:dyDescent="0.2">
      <c r="A1562">
        <f>ROW(Source!A947)</f>
        <v>947</v>
      </c>
      <c r="B1562">
        <v>53551706</v>
      </c>
      <c r="C1562">
        <v>53554632</v>
      </c>
      <c r="D1562">
        <v>29171808</v>
      </c>
      <c r="E1562">
        <v>1</v>
      </c>
      <c r="F1562">
        <v>1</v>
      </c>
      <c r="G1562">
        <v>1</v>
      </c>
      <c r="H1562">
        <v>3</v>
      </c>
      <c r="I1562" t="s">
        <v>1933</v>
      </c>
      <c r="J1562" t="s">
        <v>1934</v>
      </c>
      <c r="K1562" t="s">
        <v>1935</v>
      </c>
      <c r="L1562">
        <v>1374</v>
      </c>
      <c r="N1562">
        <v>1013</v>
      </c>
      <c r="O1562" t="s">
        <v>1936</v>
      </c>
      <c r="P1562" t="s">
        <v>1936</v>
      </c>
      <c r="Q1562">
        <v>1</v>
      </c>
      <c r="W1562">
        <v>0</v>
      </c>
      <c r="X1562">
        <v>-915781824</v>
      </c>
      <c r="Y1562">
        <v>14.01</v>
      </c>
      <c r="AA1562">
        <v>1</v>
      </c>
      <c r="AB1562">
        <v>0</v>
      </c>
      <c r="AC1562">
        <v>0</v>
      </c>
      <c r="AD1562">
        <v>0</v>
      </c>
      <c r="AE1562">
        <v>1</v>
      </c>
      <c r="AF1562">
        <v>0</v>
      </c>
      <c r="AG1562">
        <v>0</v>
      </c>
      <c r="AH1562">
        <v>0</v>
      </c>
      <c r="AI1562">
        <v>1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0</v>
      </c>
      <c r="AQ1562">
        <v>0</v>
      </c>
      <c r="AR1562">
        <v>0</v>
      </c>
      <c r="AS1562" t="s">
        <v>3</v>
      </c>
      <c r="AT1562">
        <v>14.01</v>
      </c>
      <c r="AU1562" t="s">
        <v>3</v>
      </c>
      <c r="AV1562">
        <v>0</v>
      </c>
      <c r="AW1562">
        <v>2</v>
      </c>
      <c r="AX1562">
        <v>53554653</v>
      </c>
      <c r="AY1562">
        <v>1</v>
      </c>
      <c r="AZ1562">
        <v>0</v>
      </c>
      <c r="BA1562">
        <v>1410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Y1562*Source!I947</f>
        <v>1.6811999999999998</v>
      </c>
      <c r="CY1562">
        <f t="shared" si="282"/>
        <v>1</v>
      </c>
      <c r="CZ1562">
        <f t="shared" si="283"/>
        <v>1</v>
      </c>
      <c r="DA1562">
        <f t="shared" si="284"/>
        <v>1</v>
      </c>
      <c r="DB1562">
        <f t="shared" si="285"/>
        <v>14.01</v>
      </c>
      <c r="DC1562">
        <f t="shared" si="286"/>
        <v>0</v>
      </c>
    </row>
    <row r="1563" spans="1:107" x14ac:dyDescent="0.2">
      <c r="A1563">
        <f>ROW(Source!A947)</f>
        <v>947</v>
      </c>
      <c r="B1563">
        <v>53551706</v>
      </c>
      <c r="C1563">
        <v>53554632</v>
      </c>
      <c r="D1563">
        <v>0</v>
      </c>
      <c r="E1563">
        <v>0</v>
      </c>
      <c r="F1563">
        <v>1</v>
      </c>
      <c r="G1563">
        <v>1</v>
      </c>
      <c r="H1563">
        <v>3</v>
      </c>
      <c r="I1563" t="s">
        <v>985</v>
      </c>
      <c r="J1563" t="s">
        <v>976</v>
      </c>
      <c r="K1563" t="s">
        <v>986</v>
      </c>
      <c r="L1563">
        <v>1354</v>
      </c>
      <c r="N1563">
        <v>1010</v>
      </c>
      <c r="O1563" t="s">
        <v>160</v>
      </c>
      <c r="P1563" t="s">
        <v>160</v>
      </c>
      <c r="Q1563">
        <v>1</v>
      </c>
      <c r="W1563">
        <v>0</v>
      </c>
      <c r="X1563">
        <v>-1758484442</v>
      </c>
      <c r="Y1563">
        <v>100</v>
      </c>
      <c r="AA1563">
        <v>6926.29</v>
      </c>
      <c r="AB1563">
        <v>0</v>
      </c>
      <c r="AC1563">
        <v>0</v>
      </c>
      <c r="AD1563">
        <v>0</v>
      </c>
      <c r="AE1563">
        <v>6926.29</v>
      </c>
      <c r="AF1563">
        <v>0</v>
      </c>
      <c r="AG1563">
        <v>0</v>
      </c>
      <c r="AH1563">
        <v>0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 t="s">
        <v>3</v>
      </c>
      <c r="AT1563">
        <v>100</v>
      </c>
      <c r="AU1563" t="s">
        <v>3</v>
      </c>
      <c r="AV1563">
        <v>0</v>
      </c>
      <c r="AW1563">
        <v>1</v>
      </c>
      <c r="AX1563">
        <v>-1</v>
      </c>
      <c r="AY1563">
        <v>0</v>
      </c>
      <c r="AZ1563">
        <v>0</v>
      </c>
      <c r="BA1563" t="s">
        <v>3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Y1563*Source!I947</f>
        <v>12</v>
      </c>
      <c r="CY1563">
        <f t="shared" si="282"/>
        <v>6926.29</v>
      </c>
      <c r="CZ1563">
        <f t="shared" si="283"/>
        <v>6926.29</v>
      </c>
      <c r="DA1563">
        <f t="shared" si="284"/>
        <v>1</v>
      </c>
      <c r="DB1563">
        <f t="shared" si="285"/>
        <v>692629</v>
      </c>
      <c r="DC1563">
        <f t="shared" si="286"/>
        <v>0</v>
      </c>
    </row>
    <row r="1564" spans="1:107" x14ac:dyDescent="0.2">
      <c r="A1564">
        <f>ROW(Source!A948)</f>
        <v>948</v>
      </c>
      <c r="B1564">
        <v>53551707</v>
      </c>
      <c r="C1564">
        <v>53554632</v>
      </c>
      <c r="D1564">
        <v>29364679</v>
      </c>
      <c r="E1564">
        <v>1</v>
      </c>
      <c r="F1564">
        <v>1</v>
      </c>
      <c r="G1564">
        <v>1</v>
      </c>
      <c r="H1564">
        <v>1</v>
      </c>
      <c r="I1564" t="s">
        <v>1922</v>
      </c>
      <c r="J1564" t="s">
        <v>3</v>
      </c>
      <c r="K1564" t="s">
        <v>1923</v>
      </c>
      <c r="L1564">
        <v>1369</v>
      </c>
      <c r="N1564">
        <v>1013</v>
      </c>
      <c r="O1564" t="s">
        <v>1486</v>
      </c>
      <c r="P1564" t="s">
        <v>1486</v>
      </c>
      <c r="Q1564">
        <v>1</v>
      </c>
      <c r="W1564">
        <v>0</v>
      </c>
      <c r="X1564">
        <v>931378261</v>
      </c>
      <c r="Y1564">
        <v>84.768000000000001</v>
      </c>
      <c r="AA1564">
        <v>0</v>
      </c>
      <c r="AB1564">
        <v>0</v>
      </c>
      <c r="AC1564">
        <v>0</v>
      </c>
      <c r="AD1564">
        <v>349.58</v>
      </c>
      <c r="AE1564">
        <v>0</v>
      </c>
      <c r="AF1564">
        <v>0</v>
      </c>
      <c r="AG1564">
        <v>0</v>
      </c>
      <c r="AH1564">
        <v>349.58</v>
      </c>
      <c r="AI1564">
        <v>1</v>
      </c>
      <c r="AJ1564">
        <v>1</v>
      </c>
      <c r="AK1564">
        <v>1</v>
      </c>
      <c r="AL1564">
        <v>1</v>
      </c>
      <c r="AN1564">
        <v>0</v>
      </c>
      <c r="AO1564">
        <v>1</v>
      </c>
      <c r="AP1564">
        <v>1</v>
      </c>
      <c r="AQ1564">
        <v>0</v>
      </c>
      <c r="AR1564">
        <v>0</v>
      </c>
      <c r="AS1564" t="s">
        <v>3</v>
      </c>
      <c r="AT1564">
        <v>70.64</v>
      </c>
      <c r="AU1564" t="s">
        <v>916</v>
      </c>
      <c r="AV1564">
        <v>1</v>
      </c>
      <c r="AW1564">
        <v>2</v>
      </c>
      <c r="AX1564">
        <v>53554644</v>
      </c>
      <c r="AY1564">
        <v>2</v>
      </c>
      <c r="AZ1564">
        <v>131072</v>
      </c>
      <c r="BA1564">
        <v>1411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Y1564*Source!I948</f>
        <v>10.17216</v>
      </c>
      <c r="CY1564">
        <f>AD1564</f>
        <v>349.58</v>
      </c>
      <c r="CZ1564">
        <f>AH1564</f>
        <v>349.58</v>
      </c>
      <c r="DA1564">
        <f>AL1564</f>
        <v>1</v>
      </c>
      <c r="DB1564">
        <f>ROUND((ROUND(AT1564*CZ1564,2)*ROUND(1.2,7)),2)</f>
        <v>29633.200000000001</v>
      </c>
      <c r="DC1564">
        <f>ROUND((ROUND(AT1564*AG1564,2)*ROUND(1.2,7)),2)</f>
        <v>0</v>
      </c>
    </row>
    <row r="1565" spans="1:107" x14ac:dyDescent="0.2">
      <c r="A1565">
        <f>ROW(Source!A948)</f>
        <v>948</v>
      </c>
      <c r="B1565">
        <v>53551707</v>
      </c>
      <c r="C1565">
        <v>53554632</v>
      </c>
      <c r="D1565">
        <v>121548</v>
      </c>
      <c r="E1565">
        <v>1</v>
      </c>
      <c r="F1565">
        <v>1</v>
      </c>
      <c r="G1565">
        <v>1</v>
      </c>
      <c r="H1565">
        <v>1</v>
      </c>
      <c r="I1565" t="s">
        <v>31</v>
      </c>
      <c r="J1565" t="s">
        <v>3</v>
      </c>
      <c r="K1565" t="s">
        <v>1489</v>
      </c>
      <c r="L1565">
        <v>608254</v>
      </c>
      <c r="N1565">
        <v>1013</v>
      </c>
      <c r="O1565" t="s">
        <v>1490</v>
      </c>
      <c r="P1565" t="s">
        <v>1490</v>
      </c>
      <c r="Q1565">
        <v>1</v>
      </c>
      <c r="W1565">
        <v>0</v>
      </c>
      <c r="X1565">
        <v>-185737400</v>
      </c>
      <c r="Y1565">
        <v>1.056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1</v>
      </c>
      <c r="AJ1565">
        <v>1</v>
      </c>
      <c r="AK1565">
        <v>1</v>
      </c>
      <c r="AL1565">
        <v>1</v>
      </c>
      <c r="AN1565">
        <v>0</v>
      </c>
      <c r="AO1565">
        <v>1</v>
      </c>
      <c r="AP1565">
        <v>1</v>
      </c>
      <c r="AQ1565">
        <v>0</v>
      </c>
      <c r="AR1565">
        <v>0</v>
      </c>
      <c r="AS1565" t="s">
        <v>3</v>
      </c>
      <c r="AT1565">
        <v>0.88</v>
      </c>
      <c r="AU1565" t="s">
        <v>916</v>
      </c>
      <c r="AV1565">
        <v>2</v>
      </c>
      <c r="AW1565">
        <v>2</v>
      </c>
      <c r="AX1565">
        <v>53554645</v>
      </c>
      <c r="AY1565">
        <v>1</v>
      </c>
      <c r="AZ1565">
        <v>0</v>
      </c>
      <c r="BA1565">
        <v>1412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Y1565*Source!I948</f>
        <v>0.12672</v>
      </c>
      <c r="CY1565">
        <f>AD1565</f>
        <v>0</v>
      </c>
      <c r="CZ1565">
        <f>AH1565</f>
        <v>0</v>
      </c>
      <c r="DA1565">
        <f>AL1565</f>
        <v>1</v>
      </c>
      <c r="DB1565">
        <f>ROUND((ROUND(AT1565*CZ1565,2)*ROUND(1.2,7)),2)</f>
        <v>0</v>
      </c>
      <c r="DC1565">
        <f>ROUND((ROUND(AT1565*AG1565,2)*ROUND(1.2,7)),2)</f>
        <v>0</v>
      </c>
    </row>
    <row r="1566" spans="1:107" x14ac:dyDescent="0.2">
      <c r="A1566">
        <f>ROW(Source!A948)</f>
        <v>948</v>
      </c>
      <c r="B1566">
        <v>53551707</v>
      </c>
      <c r="C1566">
        <v>53554632</v>
      </c>
      <c r="D1566">
        <v>29172362</v>
      </c>
      <c r="E1566">
        <v>1</v>
      </c>
      <c r="F1566">
        <v>1</v>
      </c>
      <c r="G1566">
        <v>1</v>
      </c>
      <c r="H1566">
        <v>2</v>
      </c>
      <c r="I1566" t="s">
        <v>1924</v>
      </c>
      <c r="J1566" t="s">
        <v>1925</v>
      </c>
      <c r="K1566" t="s">
        <v>1926</v>
      </c>
      <c r="L1566">
        <v>1368</v>
      </c>
      <c r="N1566">
        <v>1011</v>
      </c>
      <c r="O1566" t="s">
        <v>1494</v>
      </c>
      <c r="P1566" t="s">
        <v>1494</v>
      </c>
      <c r="Q1566">
        <v>1</v>
      </c>
      <c r="W1566">
        <v>0</v>
      </c>
      <c r="X1566">
        <v>783836208</v>
      </c>
      <c r="Y1566">
        <v>1.056</v>
      </c>
      <c r="AA1566">
        <v>0</v>
      </c>
      <c r="AB1566">
        <v>134.65</v>
      </c>
      <c r="AC1566">
        <v>13.5</v>
      </c>
      <c r="AD1566">
        <v>0</v>
      </c>
      <c r="AE1566">
        <v>0</v>
      </c>
      <c r="AF1566">
        <v>134.65</v>
      </c>
      <c r="AG1566">
        <v>13.5</v>
      </c>
      <c r="AH1566">
        <v>0</v>
      </c>
      <c r="AI1566">
        <v>1</v>
      </c>
      <c r="AJ1566">
        <v>1</v>
      </c>
      <c r="AK1566">
        <v>1</v>
      </c>
      <c r="AL1566">
        <v>1</v>
      </c>
      <c r="AN1566">
        <v>0</v>
      </c>
      <c r="AO1566">
        <v>1</v>
      </c>
      <c r="AP1566">
        <v>1</v>
      </c>
      <c r="AQ1566">
        <v>0</v>
      </c>
      <c r="AR1566">
        <v>0</v>
      </c>
      <c r="AS1566" t="s">
        <v>3</v>
      </c>
      <c r="AT1566">
        <v>0.88</v>
      </c>
      <c r="AU1566" t="s">
        <v>916</v>
      </c>
      <c r="AV1566">
        <v>0</v>
      </c>
      <c r="AW1566">
        <v>2</v>
      </c>
      <c r="AX1566">
        <v>53554646</v>
      </c>
      <c r="AY1566">
        <v>1</v>
      </c>
      <c r="AZ1566">
        <v>0</v>
      </c>
      <c r="BA1566">
        <v>1413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Y1566*Source!I948</f>
        <v>0.12672</v>
      </c>
      <c r="CY1566">
        <f>AB1566</f>
        <v>134.65</v>
      </c>
      <c r="CZ1566">
        <f>AF1566</f>
        <v>134.65</v>
      </c>
      <c r="DA1566">
        <f>AJ1566</f>
        <v>1</v>
      </c>
      <c r="DB1566">
        <f>ROUND((ROUND(AT1566*CZ1566,2)*ROUND(1.2,7)),2)</f>
        <v>142.19</v>
      </c>
      <c r="DC1566">
        <f>ROUND((ROUND(AT1566*AG1566,2)*ROUND(1.2,7)),2)</f>
        <v>14.26</v>
      </c>
    </row>
    <row r="1567" spans="1:107" x14ac:dyDescent="0.2">
      <c r="A1567">
        <f>ROW(Source!A948)</f>
        <v>948</v>
      </c>
      <c r="B1567">
        <v>53551707</v>
      </c>
      <c r="C1567">
        <v>53554632</v>
      </c>
      <c r="D1567">
        <v>29174500</v>
      </c>
      <c r="E1567">
        <v>1</v>
      </c>
      <c r="F1567">
        <v>1</v>
      </c>
      <c r="G1567">
        <v>1</v>
      </c>
      <c r="H1567">
        <v>2</v>
      </c>
      <c r="I1567" t="s">
        <v>1681</v>
      </c>
      <c r="J1567" t="s">
        <v>1682</v>
      </c>
      <c r="K1567" t="s">
        <v>1683</v>
      </c>
      <c r="L1567">
        <v>1368</v>
      </c>
      <c r="N1567">
        <v>1011</v>
      </c>
      <c r="O1567" t="s">
        <v>1494</v>
      </c>
      <c r="P1567" t="s">
        <v>1494</v>
      </c>
      <c r="Q1567">
        <v>1</v>
      </c>
      <c r="W1567">
        <v>0</v>
      </c>
      <c r="X1567">
        <v>-1867053656</v>
      </c>
      <c r="Y1567">
        <v>19.655999999999999</v>
      </c>
      <c r="AA1567">
        <v>0</v>
      </c>
      <c r="AB1567">
        <v>1.95</v>
      </c>
      <c r="AC1567">
        <v>0</v>
      </c>
      <c r="AD1567">
        <v>0</v>
      </c>
      <c r="AE1567">
        <v>0</v>
      </c>
      <c r="AF1567">
        <v>1.95</v>
      </c>
      <c r="AG1567">
        <v>0</v>
      </c>
      <c r="AH1567">
        <v>0</v>
      </c>
      <c r="AI1567">
        <v>1</v>
      </c>
      <c r="AJ1567">
        <v>1</v>
      </c>
      <c r="AK1567">
        <v>1</v>
      </c>
      <c r="AL1567">
        <v>1</v>
      </c>
      <c r="AN1567">
        <v>0</v>
      </c>
      <c r="AO1567">
        <v>1</v>
      </c>
      <c r="AP1567">
        <v>1</v>
      </c>
      <c r="AQ1567">
        <v>0</v>
      </c>
      <c r="AR1567">
        <v>0</v>
      </c>
      <c r="AS1567" t="s">
        <v>3</v>
      </c>
      <c r="AT1567">
        <v>16.38</v>
      </c>
      <c r="AU1567" t="s">
        <v>916</v>
      </c>
      <c r="AV1567">
        <v>0</v>
      </c>
      <c r="AW1567">
        <v>2</v>
      </c>
      <c r="AX1567">
        <v>53554647</v>
      </c>
      <c r="AY1567">
        <v>1</v>
      </c>
      <c r="AZ1567">
        <v>0</v>
      </c>
      <c r="BA1567">
        <v>1414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Y1567*Source!I948</f>
        <v>2.3587199999999999</v>
      </c>
      <c r="CY1567">
        <f>AB1567</f>
        <v>1.95</v>
      </c>
      <c r="CZ1567">
        <f>AF1567</f>
        <v>1.95</v>
      </c>
      <c r="DA1567">
        <f>AJ1567</f>
        <v>1</v>
      </c>
      <c r="DB1567">
        <f>ROUND((ROUND(AT1567*CZ1567,2)*ROUND(1.2,7)),2)</f>
        <v>38.33</v>
      </c>
      <c r="DC1567">
        <f>ROUND((ROUND(AT1567*AG1567,2)*ROUND(1.2,7)),2)</f>
        <v>0</v>
      </c>
    </row>
    <row r="1568" spans="1:107" x14ac:dyDescent="0.2">
      <c r="A1568">
        <f>ROW(Source!A948)</f>
        <v>948</v>
      </c>
      <c r="B1568">
        <v>53551707</v>
      </c>
      <c r="C1568">
        <v>53554632</v>
      </c>
      <c r="D1568">
        <v>29174913</v>
      </c>
      <c r="E1568">
        <v>1</v>
      </c>
      <c r="F1568">
        <v>1</v>
      </c>
      <c r="G1568">
        <v>1</v>
      </c>
      <c r="H1568">
        <v>2</v>
      </c>
      <c r="I1568" t="s">
        <v>1513</v>
      </c>
      <c r="J1568" t="s">
        <v>1514</v>
      </c>
      <c r="K1568" t="s">
        <v>1515</v>
      </c>
      <c r="L1568">
        <v>1368</v>
      </c>
      <c r="N1568">
        <v>1011</v>
      </c>
      <c r="O1568" t="s">
        <v>1494</v>
      </c>
      <c r="P1568" t="s">
        <v>1494</v>
      </c>
      <c r="Q1568">
        <v>1</v>
      </c>
      <c r="W1568">
        <v>0</v>
      </c>
      <c r="X1568">
        <v>1230759911</v>
      </c>
      <c r="Y1568">
        <v>1.044</v>
      </c>
      <c r="AA1568">
        <v>0</v>
      </c>
      <c r="AB1568">
        <v>87.17</v>
      </c>
      <c r="AC1568">
        <v>11.6</v>
      </c>
      <c r="AD1568">
        <v>0</v>
      </c>
      <c r="AE1568">
        <v>0</v>
      </c>
      <c r="AF1568">
        <v>87.17</v>
      </c>
      <c r="AG1568">
        <v>11.6</v>
      </c>
      <c r="AH1568">
        <v>0</v>
      </c>
      <c r="AI1568">
        <v>1</v>
      </c>
      <c r="AJ1568">
        <v>1</v>
      </c>
      <c r="AK1568">
        <v>1</v>
      </c>
      <c r="AL1568">
        <v>1</v>
      </c>
      <c r="AN1568">
        <v>0</v>
      </c>
      <c r="AO1568">
        <v>1</v>
      </c>
      <c r="AP1568">
        <v>1</v>
      </c>
      <c r="AQ1568">
        <v>0</v>
      </c>
      <c r="AR1568">
        <v>0</v>
      </c>
      <c r="AS1568" t="s">
        <v>3</v>
      </c>
      <c r="AT1568">
        <v>0.87</v>
      </c>
      <c r="AU1568" t="s">
        <v>916</v>
      </c>
      <c r="AV1568">
        <v>0</v>
      </c>
      <c r="AW1568">
        <v>2</v>
      </c>
      <c r="AX1568">
        <v>53554648</v>
      </c>
      <c r="AY1568">
        <v>1</v>
      </c>
      <c r="AZ1568">
        <v>0</v>
      </c>
      <c r="BA1568">
        <v>1415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Y1568*Source!I948</f>
        <v>0.12528</v>
      </c>
      <c r="CY1568">
        <f>AB1568</f>
        <v>87.17</v>
      </c>
      <c r="CZ1568">
        <f>AF1568</f>
        <v>87.17</v>
      </c>
      <c r="DA1568">
        <f>AJ1568</f>
        <v>1</v>
      </c>
      <c r="DB1568">
        <f>ROUND((ROUND(AT1568*CZ1568,2)*ROUND(1.2,7)),2)</f>
        <v>91.01</v>
      </c>
      <c r="DC1568">
        <f>ROUND((ROUND(AT1568*AG1568,2)*ROUND(1.2,7)),2)</f>
        <v>12.11</v>
      </c>
    </row>
    <row r="1569" spans="1:107" x14ac:dyDescent="0.2">
      <c r="A1569">
        <f>ROW(Source!A948)</f>
        <v>948</v>
      </c>
      <c r="B1569">
        <v>53551707</v>
      </c>
      <c r="C1569">
        <v>53554632</v>
      </c>
      <c r="D1569">
        <v>29114269</v>
      </c>
      <c r="E1569">
        <v>1</v>
      </c>
      <c r="F1569">
        <v>1</v>
      </c>
      <c r="G1569">
        <v>1</v>
      </c>
      <c r="H1569">
        <v>3</v>
      </c>
      <c r="I1569" t="s">
        <v>1949</v>
      </c>
      <c r="J1569" t="s">
        <v>1950</v>
      </c>
      <c r="K1569" t="s">
        <v>1951</v>
      </c>
      <c r="L1569">
        <v>1348</v>
      </c>
      <c r="N1569">
        <v>1009</v>
      </c>
      <c r="O1569" t="s">
        <v>26</v>
      </c>
      <c r="P1569" t="s">
        <v>26</v>
      </c>
      <c r="Q1569">
        <v>1000</v>
      </c>
      <c r="W1569">
        <v>0</v>
      </c>
      <c r="X1569">
        <v>262715373</v>
      </c>
      <c r="Y1569">
        <v>3.0599999999999998E-3</v>
      </c>
      <c r="AA1569">
        <v>76320.14</v>
      </c>
      <c r="AB1569">
        <v>0</v>
      </c>
      <c r="AC1569">
        <v>0</v>
      </c>
      <c r="AD1569">
        <v>0</v>
      </c>
      <c r="AE1569">
        <v>12429.99</v>
      </c>
      <c r="AF1569">
        <v>0</v>
      </c>
      <c r="AG1569">
        <v>0</v>
      </c>
      <c r="AH1569">
        <v>0</v>
      </c>
      <c r="AI1569">
        <v>6.14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 t="s">
        <v>3</v>
      </c>
      <c r="AT1569">
        <v>3.0599999999999998E-3</v>
      </c>
      <c r="AU1569" t="s">
        <v>3</v>
      </c>
      <c r="AV1569">
        <v>0</v>
      </c>
      <c r="AW1569">
        <v>2</v>
      </c>
      <c r="AX1569">
        <v>53554649</v>
      </c>
      <c r="AY1569">
        <v>1</v>
      </c>
      <c r="AZ1569">
        <v>0</v>
      </c>
      <c r="BA1569">
        <v>1416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Y1569*Source!I948</f>
        <v>3.6719999999999998E-4</v>
      </c>
      <c r="CY1569">
        <f t="shared" ref="CY1569:CY1574" si="287">AA1569</f>
        <v>76320.14</v>
      </c>
      <c r="CZ1569">
        <f t="shared" ref="CZ1569:CZ1574" si="288">AE1569</f>
        <v>12429.99</v>
      </c>
      <c r="DA1569">
        <f t="shared" ref="DA1569:DA1574" si="289">AI1569</f>
        <v>6.14</v>
      </c>
      <c r="DB1569">
        <f t="shared" ref="DB1569:DB1574" si="290">ROUND(ROUND(AT1569*CZ1569,2),2)</f>
        <v>38.04</v>
      </c>
      <c r="DC1569">
        <f t="shared" ref="DC1569:DC1574" si="291">ROUND(ROUND(AT1569*AG1569,2),2)</f>
        <v>0</v>
      </c>
    </row>
    <row r="1570" spans="1:107" x14ac:dyDescent="0.2">
      <c r="A1570">
        <f>ROW(Source!A948)</f>
        <v>948</v>
      </c>
      <c r="B1570">
        <v>53551707</v>
      </c>
      <c r="C1570">
        <v>53554632</v>
      </c>
      <c r="D1570">
        <v>29110838</v>
      </c>
      <c r="E1570">
        <v>1</v>
      </c>
      <c r="F1570">
        <v>1</v>
      </c>
      <c r="G1570">
        <v>1</v>
      </c>
      <c r="H1570">
        <v>3</v>
      </c>
      <c r="I1570" t="s">
        <v>1930</v>
      </c>
      <c r="J1570" t="s">
        <v>1931</v>
      </c>
      <c r="K1570" t="s">
        <v>1932</v>
      </c>
      <c r="L1570">
        <v>1346</v>
      </c>
      <c r="N1570">
        <v>1009</v>
      </c>
      <c r="O1570" t="s">
        <v>143</v>
      </c>
      <c r="P1570" t="s">
        <v>143</v>
      </c>
      <c r="Q1570">
        <v>1</v>
      </c>
      <c r="W1570">
        <v>0</v>
      </c>
      <c r="X1570">
        <v>-1294780295</v>
      </c>
      <c r="Y1570">
        <v>0.31</v>
      </c>
      <c r="AA1570">
        <v>187.27</v>
      </c>
      <c r="AB1570">
        <v>0</v>
      </c>
      <c r="AC1570">
        <v>0</v>
      </c>
      <c r="AD1570">
        <v>0</v>
      </c>
      <c r="AE1570">
        <v>30.5</v>
      </c>
      <c r="AF1570">
        <v>0</v>
      </c>
      <c r="AG1570">
        <v>0</v>
      </c>
      <c r="AH1570">
        <v>0</v>
      </c>
      <c r="AI1570">
        <v>6.14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0</v>
      </c>
      <c r="AQ1570">
        <v>0</v>
      </c>
      <c r="AR1570">
        <v>0</v>
      </c>
      <c r="AS1570" t="s">
        <v>3</v>
      </c>
      <c r="AT1570">
        <v>0.31</v>
      </c>
      <c r="AU1570" t="s">
        <v>3</v>
      </c>
      <c r="AV1570">
        <v>0</v>
      </c>
      <c r="AW1570">
        <v>2</v>
      </c>
      <c r="AX1570">
        <v>53554650</v>
      </c>
      <c r="AY1570">
        <v>1</v>
      </c>
      <c r="AZ1570">
        <v>0</v>
      </c>
      <c r="BA1570">
        <v>1417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Y1570*Source!I948</f>
        <v>3.7199999999999997E-2</v>
      </c>
      <c r="CY1570">
        <f t="shared" si="287"/>
        <v>187.27</v>
      </c>
      <c r="CZ1570">
        <f t="shared" si="288"/>
        <v>30.5</v>
      </c>
      <c r="DA1570">
        <f t="shared" si="289"/>
        <v>6.14</v>
      </c>
      <c r="DB1570">
        <f t="shared" si="290"/>
        <v>9.4600000000000009</v>
      </c>
      <c r="DC1570">
        <f t="shared" si="291"/>
        <v>0</v>
      </c>
    </row>
    <row r="1571" spans="1:107" x14ac:dyDescent="0.2">
      <c r="A1571">
        <f>ROW(Source!A948)</f>
        <v>948</v>
      </c>
      <c r="B1571">
        <v>53551707</v>
      </c>
      <c r="C1571">
        <v>53554632</v>
      </c>
      <c r="D1571">
        <v>29114470</v>
      </c>
      <c r="E1571">
        <v>1</v>
      </c>
      <c r="F1571">
        <v>1</v>
      </c>
      <c r="G1571">
        <v>1</v>
      </c>
      <c r="H1571">
        <v>3</v>
      </c>
      <c r="I1571" t="s">
        <v>1952</v>
      </c>
      <c r="J1571" t="s">
        <v>1953</v>
      </c>
      <c r="K1571" t="s">
        <v>1954</v>
      </c>
      <c r="L1571">
        <v>1355</v>
      </c>
      <c r="N1571">
        <v>1010</v>
      </c>
      <c r="O1571" t="s">
        <v>894</v>
      </c>
      <c r="P1571" t="s">
        <v>894</v>
      </c>
      <c r="Q1571">
        <v>100</v>
      </c>
      <c r="W1571">
        <v>0</v>
      </c>
      <c r="X1571">
        <v>1627582661</v>
      </c>
      <c r="Y1571">
        <v>4.08</v>
      </c>
      <c r="AA1571">
        <v>529.51</v>
      </c>
      <c r="AB1571">
        <v>0</v>
      </c>
      <c r="AC1571">
        <v>0</v>
      </c>
      <c r="AD1571">
        <v>0</v>
      </c>
      <c r="AE1571">
        <v>86.24</v>
      </c>
      <c r="AF1571">
        <v>0</v>
      </c>
      <c r="AG1571">
        <v>0</v>
      </c>
      <c r="AH1571">
        <v>0</v>
      </c>
      <c r="AI1571">
        <v>6.14</v>
      </c>
      <c r="AJ1571">
        <v>1</v>
      </c>
      <c r="AK1571">
        <v>1</v>
      </c>
      <c r="AL1571">
        <v>1</v>
      </c>
      <c r="AN1571">
        <v>0</v>
      </c>
      <c r="AO1571">
        <v>1</v>
      </c>
      <c r="AP1571">
        <v>0</v>
      </c>
      <c r="AQ1571">
        <v>0</v>
      </c>
      <c r="AR1571">
        <v>0</v>
      </c>
      <c r="AS1571" t="s">
        <v>3</v>
      </c>
      <c r="AT1571">
        <v>4.08</v>
      </c>
      <c r="AU1571" t="s">
        <v>3</v>
      </c>
      <c r="AV1571">
        <v>0</v>
      </c>
      <c r="AW1571">
        <v>2</v>
      </c>
      <c r="AX1571">
        <v>53554651</v>
      </c>
      <c r="AY1571">
        <v>1</v>
      </c>
      <c r="AZ1571">
        <v>0</v>
      </c>
      <c r="BA1571">
        <v>1418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Y1571*Source!I948</f>
        <v>0.48959999999999998</v>
      </c>
      <c r="CY1571">
        <f t="shared" si="287"/>
        <v>529.51</v>
      </c>
      <c r="CZ1571">
        <f t="shared" si="288"/>
        <v>86.24</v>
      </c>
      <c r="DA1571">
        <f t="shared" si="289"/>
        <v>6.14</v>
      </c>
      <c r="DB1571">
        <f t="shared" si="290"/>
        <v>351.86</v>
      </c>
      <c r="DC1571">
        <f t="shared" si="291"/>
        <v>0</v>
      </c>
    </row>
    <row r="1572" spans="1:107" x14ac:dyDescent="0.2">
      <c r="A1572">
        <f>ROW(Source!A948)</f>
        <v>948</v>
      </c>
      <c r="B1572">
        <v>53551707</v>
      </c>
      <c r="C1572">
        <v>53554632</v>
      </c>
      <c r="D1572">
        <v>29164111</v>
      </c>
      <c r="E1572">
        <v>1</v>
      </c>
      <c r="F1572">
        <v>1</v>
      </c>
      <c r="G1572">
        <v>1</v>
      </c>
      <c r="H1572">
        <v>3</v>
      </c>
      <c r="I1572" t="s">
        <v>1955</v>
      </c>
      <c r="J1572" t="s">
        <v>1956</v>
      </c>
      <c r="K1572" t="s">
        <v>1957</v>
      </c>
      <c r="L1572">
        <v>1355</v>
      </c>
      <c r="N1572">
        <v>1010</v>
      </c>
      <c r="O1572" t="s">
        <v>894</v>
      </c>
      <c r="P1572" t="s">
        <v>894</v>
      </c>
      <c r="Q1572">
        <v>100</v>
      </c>
      <c r="W1572">
        <v>0</v>
      </c>
      <c r="X1572">
        <v>1318371980</v>
      </c>
      <c r="Y1572">
        <v>1.02</v>
      </c>
      <c r="AA1572">
        <v>614</v>
      </c>
      <c r="AB1572">
        <v>0</v>
      </c>
      <c r="AC1572">
        <v>0</v>
      </c>
      <c r="AD1572">
        <v>0</v>
      </c>
      <c r="AE1572">
        <v>100</v>
      </c>
      <c r="AF1572">
        <v>0</v>
      </c>
      <c r="AG1572">
        <v>0</v>
      </c>
      <c r="AH1572">
        <v>0</v>
      </c>
      <c r="AI1572">
        <v>6.14</v>
      </c>
      <c r="AJ1572">
        <v>1</v>
      </c>
      <c r="AK1572">
        <v>1</v>
      </c>
      <c r="AL1572">
        <v>1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 t="s">
        <v>3</v>
      </c>
      <c r="AT1572">
        <v>1.02</v>
      </c>
      <c r="AU1572" t="s">
        <v>3</v>
      </c>
      <c r="AV1572">
        <v>0</v>
      </c>
      <c r="AW1572">
        <v>2</v>
      </c>
      <c r="AX1572">
        <v>53554652</v>
      </c>
      <c r="AY1572">
        <v>1</v>
      </c>
      <c r="AZ1572">
        <v>0</v>
      </c>
      <c r="BA1572">
        <v>1419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Y1572*Source!I948</f>
        <v>0.12239999999999999</v>
      </c>
      <c r="CY1572">
        <f t="shared" si="287"/>
        <v>614</v>
      </c>
      <c r="CZ1572">
        <f t="shared" si="288"/>
        <v>100</v>
      </c>
      <c r="DA1572">
        <f t="shared" si="289"/>
        <v>6.14</v>
      </c>
      <c r="DB1572">
        <f t="shared" si="290"/>
        <v>102</v>
      </c>
      <c r="DC1572">
        <f t="shared" si="291"/>
        <v>0</v>
      </c>
    </row>
    <row r="1573" spans="1:107" x14ac:dyDescent="0.2">
      <c r="A1573">
        <f>ROW(Source!A948)</f>
        <v>948</v>
      </c>
      <c r="B1573">
        <v>53551707</v>
      </c>
      <c r="C1573">
        <v>53554632</v>
      </c>
      <c r="D1573">
        <v>29171808</v>
      </c>
      <c r="E1573">
        <v>1</v>
      </c>
      <c r="F1573">
        <v>1</v>
      </c>
      <c r="G1573">
        <v>1</v>
      </c>
      <c r="H1573">
        <v>3</v>
      </c>
      <c r="I1573" t="s">
        <v>1933</v>
      </c>
      <c r="J1573" t="s">
        <v>1934</v>
      </c>
      <c r="K1573" t="s">
        <v>1935</v>
      </c>
      <c r="L1573">
        <v>1374</v>
      </c>
      <c r="N1573">
        <v>1013</v>
      </c>
      <c r="O1573" t="s">
        <v>1936</v>
      </c>
      <c r="P1573" t="s">
        <v>1936</v>
      </c>
      <c r="Q1573">
        <v>1</v>
      </c>
      <c r="W1573">
        <v>0</v>
      </c>
      <c r="X1573">
        <v>-915781824</v>
      </c>
      <c r="Y1573">
        <v>14.01</v>
      </c>
      <c r="AA1573">
        <v>6.14</v>
      </c>
      <c r="AB1573">
        <v>0</v>
      </c>
      <c r="AC1573">
        <v>0</v>
      </c>
      <c r="AD1573">
        <v>0</v>
      </c>
      <c r="AE1573">
        <v>1</v>
      </c>
      <c r="AF1573">
        <v>0</v>
      </c>
      <c r="AG1573">
        <v>0</v>
      </c>
      <c r="AH1573">
        <v>0</v>
      </c>
      <c r="AI1573">
        <v>6.14</v>
      </c>
      <c r="AJ1573">
        <v>1</v>
      </c>
      <c r="AK1573">
        <v>1</v>
      </c>
      <c r="AL1573">
        <v>1</v>
      </c>
      <c r="AN1573">
        <v>0</v>
      </c>
      <c r="AO1573">
        <v>1</v>
      </c>
      <c r="AP1573">
        <v>0</v>
      </c>
      <c r="AQ1573">
        <v>0</v>
      </c>
      <c r="AR1573">
        <v>0</v>
      </c>
      <c r="AS1573" t="s">
        <v>3</v>
      </c>
      <c r="AT1573">
        <v>14.01</v>
      </c>
      <c r="AU1573" t="s">
        <v>3</v>
      </c>
      <c r="AV1573">
        <v>0</v>
      </c>
      <c r="AW1573">
        <v>2</v>
      </c>
      <c r="AX1573">
        <v>53554653</v>
      </c>
      <c r="AY1573">
        <v>1</v>
      </c>
      <c r="AZ1573">
        <v>0</v>
      </c>
      <c r="BA1573">
        <v>1420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Y1573*Source!I948</f>
        <v>1.6811999999999998</v>
      </c>
      <c r="CY1573">
        <f t="shared" si="287"/>
        <v>6.14</v>
      </c>
      <c r="CZ1573">
        <f t="shared" si="288"/>
        <v>1</v>
      </c>
      <c r="DA1573">
        <f t="shared" si="289"/>
        <v>6.14</v>
      </c>
      <c r="DB1573">
        <f t="shared" si="290"/>
        <v>14.01</v>
      </c>
      <c r="DC1573">
        <f t="shared" si="291"/>
        <v>0</v>
      </c>
    </row>
    <row r="1574" spans="1:107" x14ac:dyDescent="0.2">
      <c r="A1574">
        <f>ROW(Source!A948)</f>
        <v>948</v>
      </c>
      <c r="B1574">
        <v>53551707</v>
      </c>
      <c r="C1574">
        <v>53554632</v>
      </c>
      <c r="D1574">
        <v>0</v>
      </c>
      <c r="E1574">
        <v>0</v>
      </c>
      <c r="F1574">
        <v>1</v>
      </c>
      <c r="G1574">
        <v>1</v>
      </c>
      <c r="H1574">
        <v>3</v>
      </c>
      <c r="I1574" t="s">
        <v>985</v>
      </c>
      <c r="J1574" t="s">
        <v>976</v>
      </c>
      <c r="K1574" t="s">
        <v>986</v>
      </c>
      <c r="L1574">
        <v>1354</v>
      </c>
      <c r="N1574">
        <v>1010</v>
      </c>
      <c r="O1574" t="s">
        <v>160</v>
      </c>
      <c r="P1574" t="s">
        <v>160</v>
      </c>
      <c r="Q1574">
        <v>1</v>
      </c>
      <c r="W1574">
        <v>0</v>
      </c>
      <c r="X1574">
        <v>-1758484442</v>
      </c>
      <c r="Y1574">
        <v>100</v>
      </c>
      <c r="AA1574">
        <v>43377.99</v>
      </c>
      <c r="AB1574">
        <v>0</v>
      </c>
      <c r="AC1574">
        <v>0</v>
      </c>
      <c r="AD1574">
        <v>0</v>
      </c>
      <c r="AE1574">
        <v>7064.82</v>
      </c>
      <c r="AF1574">
        <v>0</v>
      </c>
      <c r="AG1574">
        <v>0</v>
      </c>
      <c r="AH1574">
        <v>0</v>
      </c>
      <c r="AI1574">
        <v>6.14</v>
      </c>
      <c r="AJ1574">
        <v>1</v>
      </c>
      <c r="AK1574">
        <v>1</v>
      </c>
      <c r="AL1574">
        <v>1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 t="s">
        <v>3</v>
      </c>
      <c r="AT1574">
        <v>100</v>
      </c>
      <c r="AU1574" t="s">
        <v>3</v>
      </c>
      <c r="AV1574">
        <v>0</v>
      </c>
      <c r="AW1574">
        <v>1</v>
      </c>
      <c r="AX1574">
        <v>-1</v>
      </c>
      <c r="AY1574">
        <v>0</v>
      </c>
      <c r="AZ1574">
        <v>0</v>
      </c>
      <c r="BA1574" t="s">
        <v>3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Y1574*Source!I948</f>
        <v>12</v>
      </c>
      <c r="CY1574">
        <f t="shared" si="287"/>
        <v>43377.99</v>
      </c>
      <c r="CZ1574">
        <f t="shared" si="288"/>
        <v>7064.82</v>
      </c>
      <c r="DA1574">
        <f t="shared" si="289"/>
        <v>6.14</v>
      </c>
      <c r="DB1574">
        <f t="shared" si="290"/>
        <v>706482</v>
      </c>
      <c r="DC1574">
        <f t="shared" si="291"/>
        <v>0</v>
      </c>
    </row>
    <row r="1575" spans="1:107" x14ac:dyDescent="0.2">
      <c r="A1575">
        <f>ROW(Source!A951)</f>
        <v>951</v>
      </c>
      <c r="B1575">
        <v>53551706</v>
      </c>
      <c r="C1575">
        <v>53554655</v>
      </c>
      <c r="D1575">
        <v>9430636</v>
      </c>
      <c r="E1575">
        <v>1</v>
      </c>
      <c r="F1575">
        <v>1</v>
      </c>
      <c r="G1575">
        <v>1</v>
      </c>
      <c r="H1575">
        <v>1</v>
      </c>
      <c r="I1575" t="s">
        <v>1958</v>
      </c>
      <c r="J1575" t="s">
        <v>3</v>
      </c>
      <c r="K1575" t="s">
        <v>1959</v>
      </c>
      <c r="L1575">
        <v>1369</v>
      </c>
      <c r="N1575">
        <v>1013</v>
      </c>
      <c r="O1575" t="s">
        <v>1486</v>
      </c>
      <c r="P1575" t="s">
        <v>1486</v>
      </c>
      <c r="Q1575">
        <v>1</v>
      </c>
      <c r="W1575">
        <v>0</v>
      </c>
      <c r="X1575">
        <v>625109291</v>
      </c>
      <c r="Y1575">
        <v>19.391999999999999</v>
      </c>
      <c r="AA1575">
        <v>0</v>
      </c>
      <c r="AB1575">
        <v>0</v>
      </c>
      <c r="AC1575">
        <v>0</v>
      </c>
      <c r="AD1575">
        <v>331.26</v>
      </c>
      <c r="AE1575">
        <v>0</v>
      </c>
      <c r="AF1575">
        <v>0</v>
      </c>
      <c r="AG1575">
        <v>0</v>
      </c>
      <c r="AH1575">
        <v>331.26</v>
      </c>
      <c r="AI1575">
        <v>1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1</v>
      </c>
      <c r="AQ1575">
        <v>0</v>
      </c>
      <c r="AR1575">
        <v>0</v>
      </c>
      <c r="AS1575" t="s">
        <v>3</v>
      </c>
      <c r="AT1575">
        <v>16.16</v>
      </c>
      <c r="AU1575" t="s">
        <v>916</v>
      </c>
      <c r="AV1575">
        <v>1</v>
      </c>
      <c r="AW1575">
        <v>1</v>
      </c>
      <c r="AX1575">
        <v>-1</v>
      </c>
      <c r="AY1575">
        <v>0</v>
      </c>
      <c r="AZ1575">
        <v>0</v>
      </c>
      <c r="BA1575" t="s">
        <v>3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Y1575*Source!I951</f>
        <v>259.8528</v>
      </c>
      <c r="CY1575">
        <f>AD1575</f>
        <v>331.26</v>
      </c>
      <c r="CZ1575">
        <f>AH1575</f>
        <v>331.26</v>
      </c>
      <c r="DA1575">
        <f>AL1575</f>
        <v>1</v>
      </c>
      <c r="DB1575">
        <f>ROUND((ROUND(AT1575*CZ1575,2)*ROUND(1.2,7)),2)</f>
        <v>6423.79</v>
      </c>
      <c r="DC1575">
        <f>ROUND((ROUND(AT1575*AG1575,2)*ROUND(1.2,7)),2)</f>
        <v>0</v>
      </c>
    </row>
    <row r="1576" spans="1:107" x14ac:dyDescent="0.2">
      <c r="A1576">
        <f>ROW(Source!A951)</f>
        <v>951</v>
      </c>
      <c r="B1576">
        <v>53551706</v>
      </c>
      <c r="C1576">
        <v>53554655</v>
      </c>
      <c r="D1576">
        <v>121548</v>
      </c>
      <c r="E1576">
        <v>1</v>
      </c>
      <c r="F1576">
        <v>1</v>
      </c>
      <c r="G1576">
        <v>1</v>
      </c>
      <c r="H1576">
        <v>1</v>
      </c>
      <c r="I1576" t="s">
        <v>31</v>
      </c>
      <c r="J1576" t="s">
        <v>3</v>
      </c>
      <c r="K1576" t="s">
        <v>1489</v>
      </c>
      <c r="L1576">
        <v>608254</v>
      </c>
      <c r="N1576">
        <v>1013</v>
      </c>
      <c r="O1576" t="s">
        <v>1490</v>
      </c>
      <c r="P1576" t="s">
        <v>1490</v>
      </c>
      <c r="Q1576">
        <v>1</v>
      </c>
      <c r="W1576">
        <v>0</v>
      </c>
      <c r="X1576">
        <v>-185737400</v>
      </c>
      <c r="Y1576">
        <v>0.216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1</v>
      </c>
      <c r="AJ1576">
        <v>1</v>
      </c>
      <c r="AK1576">
        <v>1</v>
      </c>
      <c r="AL1576">
        <v>1</v>
      </c>
      <c r="AN1576">
        <v>0</v>
      </c>
      <c r="AO1576">
        <v>1</v>
      </c>
      <c r="AP1576">
        <v>1</v>
      </c>
      <c r="AQ1576">
        <v>0</v>
      </c>
      <c r="AR1576">
        <v>0</v>
      </c>
      <c r="AS1576" t="s">
        <v>3</v>
      </c>
      <c r="AT1576">
        <v>0.18</v>
      </c>
      <c r="AU1576" t="s">
        <v>916</v>
      </c>
      <c r="AV1576">
        <v>2</v>
      </c>
      <c r="AW1576">
        <v>2</v>
      </c>
      <c r="AX1576">
        <v>53554671</v>
      </c>
      <c r="AY1576">
        <v>1</v>
      </c>
      <c r="AZ1576">
        <v>6144</v>
      </c>
      <c r="BA1576">
        <v>1422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Y1576*Source!I951</f>
        <v>2.8944000000000001</v>
      </c>
      <c r="CY1576">
        <f>AD1576</f>
        <v>0</v>
      </c>
      <c r="CZ1576">
        <f>AH1576</f>
        <v>0</v>
      </c>
      <c r="DA1576">
        <f>AL1576</f>
        <v>1</v>
      </c>
      <c r="DB1576">
        <f>ROUND((ROUND(AT1576*CZ1576,2)*ROUND(1.2,7)),2)</f>
        <v>0</v>
      </c>
      <c r="DC1576">
        <f>ROUND((ROUND(AT1576*AG1576,2)*ROUND(1.2,7)),2)</f>
        <v>0</v>
      </c>
    </row>
    <row r="1577" spans="1:107" x14ac:dyDescent="0.2">
      <c r="A1577">
        <f>ROW(Source!A951)</f>
        <v>951</v>
      </c>
      <c r="B1577">
        <v>53551706</v>
      </c>
      <c r="C1577">
        <v>53554655</v>
      </c>
      <c r="D1577">
        <v>24316470</v>
      </c>
      <c r="E1577">
        <v>1</v>
      </c>
      <c r="F1577">
        <v>1</v>
      </c>
      <c r="G1577">
        <v>1</v>
      </c>
      <c r="H1577">
        <v>2</v>
      </c>
      <c r="I1577" t="s">
        <v>1924</v>
      </c>
      <c r="J1577" t="s">
        <v>1960</v>
      </c>
      <c r="K1577" t="s">
        <v>1926</v>
      </c>
      <c r="L1577">
        <v>1368</v>
      </c>
      <c r="N1577">
        <v>1011</v>
      </c>
      <c r="O1577" t="s">
        <v>1494</v>
      </c>
      <c r="P1577" t="s">
        <v>1494</v>
      </c>
      <c r="Q1577">
        <v>1</v>
      </c>
      <c r="W1577">
        <v>0</v>
      </c>
      <c r="X1577">
        <v>-522621304</v>
      </c>
      <c r="Y1577">
        <v>0.216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1</v>
      </c>
      <c r="AJ1577">
        <v>1</v>
      </c>
      <c r="AK1577">
        <v>1</v>
      </c>
      <c r="AL1577">
        <v>1</v>
      </c>
      <c r="AN1577">
        <v>0</v>
      </c>
      <c r="AO1577">
        <v>1</v>
      </c>
      <c r="AP1577">
        <v>1</v>
      </c>
      <c r="AQ1577">
        <v>0</v>
      </c>
      <c r="AR1577">
        <v>0</v>
      </c>
      <c r="AS1577" t="s">
        <v>3</v>
      </c>
      <c r="AT1577">
        <v>0.18</v>
      </c>
      <c r="AU1577" t="s">
        <v>916</v>
      </c>
      <c r="AV1577">
        <v>0</v>
      </c>
      <c r="AW1577">
        <v>2</v>
      </c>
      <c r="AX1577">
        <v>53554672</v>
      </c>
      <c r="AY1577">
        <v>2</v>
      </c>
      <c r="AZ1577">
        <v>104448</v>
      </c>
      <c r="BA1577">
        <v>1423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Y1577*Source!I951</f>
        <v>2.8944000000000001</v>
      </c>
      <c r="CY1577">
        <f>AB1577</f>
        <v>0</v>
      </c>
      <c r="CZ1577">
        <f>AF1577</f>
        <v>0</v>
      </c>
      <c r="DA1577">
        <f>AJ1577</f>
        <v>1</v>
      </c>
      <c r="DB1577">
        <f>ROUND((ROUND(AT1577*CZ1577,2)*ROUND(1.2,7)),2)</f>
        <v>0</v>
      </c>
      <c r="DC1577">
        <f>ROUND((ROUND(AT1577*AG1577,2)*ROUND(1.2,7)),2)</f>
        <v>0</v>
      </c>
    </row>
    <row r="1578" spans="1:107" x14ac:dyDescent="0.2">
      <c r="A1578">
        <f>ROW(Source!A951)</f>
        <v>951</v>
      </c>
      <c r="B1578">
        <v>53551706</v>
      </c>
      <c r="C1578">
        <v>53554655</v>
      </c>
      <c r="D1578">
        <v>24262102</v>
      </c>
      <c r="E1578">
        <v>1</v>
      </c>
      <c r="F1578">
        <v>1</v>
      </c>
      <c r="G1578">
        <v>1</v>
      </c>
      <c r="H1578">
        <v>2</v>
      </c>
      <c r="I1578" t="s">
        <v>1513</v>
      </c>
      <c r="J1578" t="s">
        <v>1961</v>
      </c>
      <c r="K1578" t="s">
        <v>1515</v>
      </c>
      <c r="L1578">
        <v>1368</v>
      </c>
      <c r="N1578">
        <v>1011</v>
      </c>
      <c r="O1578" t="s">
        <v>1494</v>
      </c>
      <c r="P1578" t="s">
        <v>1494</v>
      </c>
      <c r="Q1578">
        <v>1</v>
      </c>
      <c r="W1578">
        <v>0</v>
      </c>
      <c r="X1578">
        <v>-1347582160</v>
      </c>
      <c r="Y1578">
        <v>0.216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1</v>
      </c>
      <c r="AJ1578">
        <v>1</v>
      </c>
      <c r="AK1578">
        <v>1</v>
      </c>
      <c r="AL1578">
        <v>1</v>
      </c>
      <c r="AN1578">
        <v>0</v>
      </c>
      <c r="AO1578">
        <v>1</v>
      </c>
      <c r="AP1578">
        <v>1</v>
      </c>
      <c r="AQ1578">
        <v>0</v>
      </c>
      <c r="AR1578">
        <v>0</v>
      </c>
      <c r="AS1578" t="s">
        <v>3</v>
      </c>
      <c r="AT1578">
        <v>0.18</v>
      </c>
      <c r="AU1578" t="s">
        <v>916</v>
      </c>
      <c r="AV1578">
        <v>0</v>
      </c>
      <c r="AW1578">
        <v>2</v>
      </c>
      <c r="AX1578">
        <v>53554673</v>
      </c>
      <c r="AY1578">
        <v>2</v>
      </c>
      <c r="AZ1578">
        <v>104448</v>
      </c>
      <c r="BA1578">
        <v>1424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Y1578*Source!I951</f>
        <v>2.8944000000000001</v>
      </c>
      <c r="CY1578">
        <f>AB1578</f>
        <v>0</v>
      </c>
      <c r="CZ1578">
        <f>AF1578</f>
        <v>0</v>
      </c>
      <c r="DA1578">
        <f>AJ1578</f>
        <v>1</v>
      </c>
      <c r="DB1578">
        <f>ROUND((ROUND(AT1578*CZ1578,2)*ROUND(1.2,7)),2)</f>
        <v>0</v>
      </c>
      <c r="DC1578">
        <f>ROUND((ROUND(AT1578*AG1578,2)*ROUND(1.2,7)),2)</f>
        <v>0</v>
      </c>
    </row>
    <row r="1579" spans="1:107" x14ac:dyDescent="0.2">
      <c r="A1579">
        <f>ROW(Source!A951)</f>
        <v>951</v>
      </c>
      <c r="B1579">
        <v>53551706</v>
      </c>
      <c r="C1579">
        <v>53554655</v>
      </c>
      <c r="D1579">
        <v>24305918</v>
      </c>
      <c r="E1579">
        <v>1</v>
      </c>
      <c r="F1579">
        <v>1</v>
      </c>
      <c r="G1579">
        <v>1</v>
      </c>
      <c r="H1579">
        <v>3</v>
      </c>
      <c r="I1579" t="s">
        <v>1962</v>
      </c>
      <c r="J1579" t="s">
        <v>1963</v>
      </c>
      <c r="K1579" t="s">
        <v>1964</v>
      </c>
      <c r="L1579">
        <v>1348</v>
      </c>
      <c r="N1579">
        <v>1009</v>
      </c>
      <c r="O1579" t="s">
        <v>26</v>
      </c>
      <c r="P1579" t="s">
        <v>26</v>
      </c>
      <c r="Q1579">
        <v>1000</v>
      </c>
      <c r="W1579">
        <v>0</v>
      </c>
      <c r="X1579">
        <v>-1817314591</v>
      </c>
      <c r="Y1579">
        <v>3.3E-4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1</v>
      </c>
      <c r="AJ1579">
        <v>1</v>
      </c>
      <c r="AK1579">
        <v>1</v>
      </c>
      <c r="AL1579">
        <v>1</v>
      </c>
      <c r="AN1579">
        <v>0</v>
      </c>
      <c r="AO1579">
        <v>1</v>
      </c>
      <c r="AP1579">
        <v>0</v>
      </c>
      <c r="AQ1579">
        <v>0</v>
      </c>
      <c r="AR1579">
        <v>0</v>
      </c>
      <c r="AS1579" t="s">
        <v>3</v>
      </c>
      <c r="AT1579">
        <v>3.3E-4</v>
      </c>
      <c r="AU1579" t="s">
        <v>3</v>
      </c>
      <c r="AV1579">
        <v>0</v>
      </c>
      <c r="AW1579">
        <v>2</v>
      </c>
      <c r="AX1579">
        <v>53554674</v>
      </c>
      <c r="AY1579">
        <v>2</v>
      </c>
      <c r="AZ1579">
        <v>16384</v>
      </c>
      <c r="BA1579">
        <v>1425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Y1579*Source!I951</f>
        <v>4.4219999999999997E-3</v>
      </c>
      <c r="CY1579">
        <f t="shared" ref="CY1579:CY1588" si="292">AA1579</f>
        <v>0</v>
      </c>
      <c r="CZ1579">
        <f t="shared" ref="CZ1579:CZ1588" si="293">AE1579</f>
        <v>0</v>
      </c>
      <c r="DA1579">
        <f t="shared" ref="DA1579:DA1588" si="294">AI1579</f>
        <v>1</v>
      </c>
      <c r="DB1579">
        <f t="shared" ref="DB1579:DB1588" si="295">ROUND(ROUND(AT1579*CZ1579,2),2)</f>
        <v>0</v>
      </c>
      <c r="DC1579">
        <f t="shared" ref="DC1579:DC1588" si="296">ROUND(ROUND(AT1579*AG1579,2),2)</f>
        <v>0</v>
      </c>
    </row>
    <row r="1580" spans="1:107" x14ac:dyDescent="0.2">
      <c r="A1580">
        <f>ROW(Source!A951)</f>
        <v>951</v>
      </c>
      <c r="B1580">
        <v>53551706</v>
      </c>
      <c r="C1580">
        <v>53554655</v>
      </c>
      <c r="D1580">
        <v>24326171</v>
      </c>
      <c r="E1580">
        <v>1</v>
      </c>
      <c r="F1580">
        <v>1</v>
      </c>
      <c r="G1580">
        <v>1</v>
      </c>
      <c r="H1580">
        <v>3</v>
      </c>
      <c r="I1580" t="s">
        <v>1965</v>
      </c>
      <c r="J1580" t="s">
        <v>1966</v>
      </c>
      <c r="K1580" t="s">
        <v>1967</v>
      </c>
      <c r="L1580">
        <v>1348</v>
      </c>
      <c r="N1580">
        <v>1009</v>
      </c>
      <c r="O1580" t="s">
        <v>26</v>
      </c>
      <c r="P1580" t="s">
        <v>26</v>
      </c>
      <c r="Q1580">
        <v>1000</v>
      </c>
      <c r="W1580">
        <v>0</v>
      </c>
      <c r="X1580">
        <v>1628334422</v>
      </c>
      <c r="Y1580">
        <v>1.4E-3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1</v>
      </c>
      <c r="AJ1580">
        <v>1</v>
      </c>
      <c r="AK1580">
        <v>1</v>
      </c>
      <c r="AL1580">
        <v>1</v>
      </c>
      <c r="AN1580">
        <v>0</v>
      </c>
      <c r="AO1580">
        <v>1</v>
      </c>
      <c r="AP1580">
        <v>0</v>
      </c>
      <c r="AQ1580">
        <v>0</v>
      </c>
      <c r="AR1580">
        <v>0</v>
      </c>
      <c r="AS1580" t="s">
        <v>3</v>
      </c>
      <c r="AT1580">
        <v>1.4E-3</v>
      </c>
      <c r="AU1580" t="s">
        <v>3</v>
      </c>
      <c r="AV1580">
        <v>0</v>
      </c>
      <c r="AW1580">
        <v>2</v>
      </c>
      <c r="AX1580">
        <v>53554675</v>
      </c>
      <c r="AY1580">
        <v>2</v>
      </c>
      <c r="AZ1580">
        <v>16384</v>
      </c>
      <c r="BA1580">
        <v>1426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Y1580*Source!I951</f>
        <v>1.8759999999999999E-2</v>
      </c>
      <c r="CY1580">
        <f t="shared" si="292"/>
        <v>0</v>
      </c>
      <c r="CZ1580">
        <f t="shared" si="293"/>
        <v>0</v>
      </c>
      <c r="DA1580">
        <f t="shared" si="294"/>
        <v>1</v>
      </c>
      <c r="DB1580">
        <f t="shared" si="295"/>
        <v>0</v>
      </c>
      <c r="DC1580">
        <f t="shared" si="296"/>
        <v>0</v>
      </c>
    </row>
    <row r="1581" spans="1:107" x14ac:dyDescent="0.2">
      <c r="A1581">
        <f>ROW(Source!A951)</f>
        <v>951</v>
      </c>
      <c r="B1581">
        <v>53551706</v>
      </c>
      <c r="C1581">
        <v>53554655</v>
      </c>
      <c r="D1581">
        <v>24330817</v>
      </c>
      <c r="E1581">
        <v>1</v>
      </c>
      <c r="F1581">
        <v>1</v>
      </c>
      <c r="G1581">
        <v>1</v>
      </c>
      <c r="H1581">
        <v>3</v>
      </c>
      <c r="I1581" t="s">
        <v>1968</v>
      </c>
      <c r="J1581" t="s">
        <v>1969</v>
      </c>
      <c r="K1581" t="s">
        <v>1970</v>
      </c>
      <c r="L1581">
        <v>1348</v>
      </c>
      <c r="N1581">
        <v>1009</v>
      </c>
      <c r="O1581" t="s">
        <v>26</v>
      </c>
      <c r="P1581" t="s">
        <v>26</v>
      </c>
      <c r="Q1581">
        <v>1000</v>
      </c>
      <c r="W1581">
        <v>0</v>
      </c>
      <c r="X1581">
        <v>1565595649</v>
      </c>
      <c r="Y1581">
        <v>2.9999999999999997E-4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  <c r="AJ1581">
        <v>1</v>
      </c>
      <c r="AK1581">
        <v>1</v>
      </c>
      <c r="AL1581">
        <v>1</v>
      </c>
      <c r="AN1581">
        <v>0</v>
      </c>
      <c r="AO1581">
        <v>1</v>
      </c>
      <c r="AP1581">
        <v>0</v>
      </c>
      <c r="AQ1581">
        <v>0</v>
      </c>
      <c r="AR1581">
        <v>0</v>
      </c>
      <c r="AS1581" t="s">
        <v>3</v>
      </c>
      <c r="AT1581">
        <v>2.9999999999999997E-4</v>
      </c>
      <c r="AU1581" t="s">
        <v>3</v>
      </c>
      <c r="AV1581">
        <v>0</v>
      </c>
      <c r="AW1581">
        <v>2</v>
      </c>
      <c r="AX1581">
        <v>53554676</v>
      </c>
      <c r="AY1581">
        <v>2</v>
      </c>
      <c r="AZ1581">
        <v>16384</v>
      </c>
      <c r="BA1581">
        <v>1427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Y1581*Source!I951</f>
        <v>4.0200000000000001E-3</v>
      </c>
      <c r="CY1581">
        <f t="shared" si="292"/>
        <v>0</v>
      </c>
      <c r="CZ1581">
        <f t="shared" si="293"/>
        <v>0</v>
      </c>
      <c r="DA1581">
        <f t="shared" si="294"/>
        <v>1</v>
      </c>
      <c r="DB1581">
        <f t="shared" si="295"/>
        <v>0</v>
      </c>
      <c r="DC1581">
        <f t="shared" si="296"/>
        <v>0</v>
      </c>
    </row>
    <row r="1582" spans="1:107" x14ac:dyDescent="0.2">
      <c r="A1582">
        <f>ROW(Source!A951)</f>
        <v>951</v>
      </c>
      <c r="B1582">
        <v>53551706</v>
      </c>
      <c r="C1582">
        <v>53554655</v>
      </c>
      <c r="D1582">
        <v>24551895</v>
      </c>
      <c r="E1582">
        <v>1</v>
      </c>
      <c r="F1582">
        <v>1</v>
      </c>
      <c r="G1582">
        <v>1</v>
      </c>
      <c r="H1582">
        <v>3</v>
      </c>
      <c r="I1582" t="s">
        <v>1971</v>
      </c>
      <c r="J1582" t="s">
        <v>1972</v>
      </c>
      <c r="K1582" t="s">
        <v>1973</v>
      </c>
      <c r="L1582">
        <v>1346</v>
      </c>
      <c r="N1582">
        <v>1009</v>
      </c>
      <c r="O1582" t="s">
        <v>143</v>
      </c>
      <c r="P1582" t="s">
        <v>143</v>
      </c>
      <c r="Q1582">
        <v>1</v>
      </c>
      <c r="W1582">
        <v>0</v>
      </c>
      <c r="X1582">
        <v>1458414481</v>
      </c>
      <c r="Y1582">
        <v>0.04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1</v>
      </c>
      <c r="AJ1582">
        <v>1</v>
      </c>
      <c r="AK1582">
        <v>1</v>
      </c>
      <c r="AL1582">
        <v>1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0.04</v>
      </c>
      <c r="AU1582" t="s">
        <v>3</v>
      </c>
      <c r="AV1582">
        <v>0</v>
      </c>
      <c r="AW1582">
        <v>2</v>
      </c>
      <c r="AX1582">
        <v>53554677</v>
      </c>
      <c r="AY1582">
        <v>2</v>
      </c>
      <c r="AZ1582">
        <v>16384</v>
      </c>
      <c r="BA1582">
        <v>1428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Y1582*Source!I951</f>
        <v>0.53600000000000003</v>
      </c>
      <c r="CY1582">
        <f t="shared" si="292"/>
        <v>0</v>
      </c>
      <c r="CZ1582">
        <f t="shared" si="293"/>
        <v>0</v>
      </c>
      <c r="DA1582">
        <f t="shared" si="294"/>
        <v>1</v>
      </c>
      <c r="DB1582">
        <f t="shared" si="295"/>
        <v>0</v>
      </c>
      <c r="DC1582">
        <f t="shared" si="296"/>
        <v>0</v>
      </c>
    </row>
    <row r="1583" spans="1:107" x14ac:dyDescent="0.2">
      <c r="A1583">
        <f>ROW(Source!A951)</f>
        <v>951</v>
      </c>
      <c r="B1583">
        <v>53551706</v>
      </c>
      <c r="C1583">
        <v>53554655</v>
      </c>
      <c r="D1583">
        <v>24552971</v>
      </c>
      <c r="E1583">
        <v>1</v>
      </c>
      <c r="F1583">
        <v>1</v>
      </c>
      <c r="G1583">
        <v>1</v>
      </c>
      <c r="H1583">
        <v>3</v>
      </c>
      <c r="I1583" t="s">
        <v>1930</v>
      </c>
      <c r="J1583" t="s">
        <v>1974</v>
      </c>
      <c r="K1583" t="s">
        <v>1932</v>
      </c>
      <c r="L1583">
        <v>1346</v>
      </c>
      <c r="N1583">
        <v>1009</v>
      </c>
      <c r="O1583" t="s">
        <v>143</v>
      </c>
      <c r="P1583" t="s">
        <v>143</v>
      </c>
      <c r="Q1583">
        <v>1</v>
      </c>
      <c r="W1583">
        <v>0</v>
      </c>
      <c r="X1583">
        <v>2030471882</v>
      </c>
      <c r="Y1583">
        <v>0.16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1</v>
      </c>
      <c r="AJ1583">
        <v>1</v>
      </c>
      <c r="AK1583">
        <v>1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0.16</v>
      </c>
      <c r="AU1583" t="s">
        <v>3</v>
      </c>
      <c r="AV1583">
        <v>0</v>
      </c>
      <c r="AW1583">
        <v>2</v>
      </c>
      <c r="AX1583">
        <v>53554678</v>
      </c>
      <c r="AY1583">
        <v>2</v>
      </c>
      <c r="AZ1583">
        <v>16384</v>
      </c>
      <c r="BA1583">
        <v>1429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Y1583*Source!I951</f>
        <v>2.1440000000000001</v>
      </c>
      <c r="CY1583">
        <f t="shared" si="292"/>
        <v>0</v>
      </c>
      <c r="CZ1583">
        <f t="shared" si="293"/>
        <v>0</v>
      </c>
      <c r="DA1583">
        <f t="shared" si="294"/>
        <v>1</v>
      </c>
      <c r="DB1583">
        <f t="shared" si="295"/>
        <v>0</v>
      </c>
      <c r="DC1583">
        <f t="shared" si="296"/>
        <v>0</v>
      </c>
    </row>
    <row r="1584" spans="1:107" x14ac:dyDescent="0.2">
      <c r="A1584">
        <f>ROW(Source!A951)</f>
        <v>951</v>
      </c>
      <c r="B1584">
        <v>53551706</v>
      </c>
      <c r="C1584">
        <v>53554655</v>
      </c>
      <c r="D1584">
        <v>24358570</v>
      </c>
      <c r="E1584">
        <v>1</v>
      </c>
      <c r="F1584">
        <v>1</v>
      </c>
      <c r="G1584">
        <v>1</v>
      </c>
      <c r="H1584">
        <v>3</v>
      </c>
      <c r="I1584" t="s">
        <v>1952</v>
      </c>
      <c r="J1584" t="s">
        <v>1975</v>
      </c>
      <c r="K1584" t="s">
        <v>1954</v>
      </c>
      <c r="L1584">
        <v>1355</v>
      </c>
      <c r="N1584">
        <v>1010</v>
      </c>
      <c r="O1584" t="s">
        <v>894</v>
      </c>
      <c r="P1584" t="s">
        <v>894</v>
      </c>
      <c r="Q1584">
        <v>100</v>
      </c>
      <c r="W1584">
        <v>0</v>
      </c>
      <c r="X1584">
        <v>1626258164</v>
      </c>
      <c r="Y1584">
        <v>0.32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1</v>
      </c>
      <c r="AJ1584">
        <v>1</v>
      </c>
      <c r="AK1584">
        <v>1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0.32</v>
      </c>
      <c r="AU1584" t="s">
        <v>3</v>
      </c>
      <c r="AV1584">
        <v>0</v>
      </c>
      <c r="AW1584">
        <v>2</v>
      </c>
      <c r="AX1584">
        <v>53554679</v>
      </c>
      <c r="AY1584">
        <v>2</v>
      </c>
      <c r="AZ1584">
        <v>16384</v>
      </c>
      <c r="BA1584">
        <v>1430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Y1584*Source!I951</f>
        <v>4.2880000000000003</v>
      </c>
      <c r="CY1584">
        <f t="shared" si="292"/>
        <v>0</v>
      </c>
      <c r="CZ1584">
        <f t="shared" si="293"/>
        <v>0</v>
      </c>
      <c r="DA1584">
        <f t="shared" si="294"/>
        <v>1</v>
      </c>
      <c r="DB1584">
        <f t="shared" si="295"/>
        <v>0</v>
      </c>
      <c r="DC1584">
        <f t="shared" si="296"/>
        <v>0</v>
      </c>
    </row>
    <row r="1585" spans="1:107" x14ac:dyDescent="0.2">
      <c r="A1585">
        <f>ROW(Source!A951)</f>
        <v>951</v>
      </c>
      <c r="B1585">
        <v>53551706</v>
      </c>
      <c r="C1585">
        <v>53554655</v>
      </c>
      <c r="D1585">
        <v>38196276</v>
      </c>
      <c r="E1585">
        <v>1</v>
      </c>
      <c r="F1585">
        <v>1</v>
      </c>
      <c r="G1585">
        <v>1</v>
      </c>
      <c r="H1585">
        <v>3</v>
      </c>
      <c r="I1585" t="s">
        <v>1001</v>
      </c>
      <c r="J1585" t="s">
        <v>1003</v>
      </c>
      <c r="K1585" t="s">
        <v>1002</v>
      </c>
      <c r="L1585">
        <v>1302</v>
      </c>
      <c r="N1585">
        <v>1003</v>
      </c>
      <c r="O1585" t="s">
        <v>833</v>
      </c>
      <c r="P1585" t="s">
        <v>833</v>
      </c>
      <c r="Q1585">
        <v>10</v>
      </c>
      <c r="W1585">
        <v>0</v>
      </c>
      <c r="X1585">
        <v>-627204067</v>
      </c>
      <c r="Y1585">
        <v>10.199999999999999</v>
      </c>
      <c r="AA1585">
        <v>51.13</v>
      </c>
      <c r="AB1585">
        <v>0</v>
      </c>
      <c r="AC1585">
        <v>0</v>
      </c>
      <c r="AD1585">
        <v>0</v>
      </c>
      <c r="AE1585">
        <v>51.13</v>
      </c>
      <c r="AF1585">
        <v>0</v>
      </c>
      <c r="AG1585">
        <v>0</v>
      </c>
      <c r="AH1585">
        <v>0</v>
      </c>
      <c r="AI1585">
        <v>1</v>
      </c>
      <c r="AJ1585">
        <v>1</v>
      </c>
      <c r="AK1585">
        <v>1</v>
      </c>
      <c r="AL1585">
        <v>1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 t="s">
        <v>3</v>
      </c>
      <c r="AT1585">
        <v>10.199999999999999</v>
      </c>
      <c r="AU1585" t="s">
        <v>3</v>
      </c>
      <c r="AV1585">
        <v>0</v>
      </c>
      <c r="AW1585">
        <v>1</v>
      </c>
      <c r="AX1585">
        <v>-1</v>
      </c>
      <c r="AY1585">
        <v>0</v>
      </c>
      <c r="AZ1585">
        <v>0</v>
      </c>
      <c r="BA1585" t="s">
        <v>3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Y1585*Source!I951</f>
        <v>136.68</v>
      </c>
      <c r="CY1585">
        <f t="shared" si="292"/>
        <v>51.13</v>
      </c>
      <c r="CZ1585">
        <f t="shared" si="293"/>
        <v>51.13</v>
      </c>
      <c r="DA1585">
        <f t="shared" si="294"/>
        <v>1</v>
      </c>
      <c r="DB1585">
        <f t="shared" si="295"/>
        <v>521.53</v>
      </c>
      <c r="DC1585">
        <f t="shared" si="296"/>
        <v>0</v>
      </c>
    </row>
    <row r="1586" spans="1:107" x14ac:dyDescent="0.2">
      <c r="A1586">
        <f>ROW(Source!A951)</f>
        <v>951</v>
      </c>
      <c r="B1586">
        <v>53551706</v>
      </c>
      <c r="C1586">
        <v>53554655</v>
      </c>
      <c r="D1586">
        <v>24312272</v>
      </c>
      <c r="E1586">
        <v>1</v>
      </c>
      <c r="F1586">
        <v>1</v>
      </c>
      <c r="G1586">
        <v>1</v>
      </c>
      <c r="H1586">
        <v>3</v>
      </c>
      <c r="I1586" t="s">
        <v>1938</v>
      </c>
      <c r="J1586" t="s">
        <v>1976</v>
      </c>
      <c r="K1586" t="s">
        <v>1940</v>
      </c>
      <c r="L1586">
        <v>1348</v>
      </c>
      <c r="N1586">
        <v>1009</v>
      </c>
      <c r="O1586" t="s">
        <v>26</v>
      </c>
      <c r="P1586" t="s">
        <v>26</v>
      </c>
      <c r="Q1586">
        <v>1000</v>
      </c>
      <c r="W1586">
        <v>0</v>
      </c>
      <c r="X1586">
        <v>-871067159</v>
      </c>
      <c r="Y1586">
        <v>2.1000000000000001E-2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1</v>
      </c>
      <c r="AJ1586">
        <v>1</v>
      </c>
      <c r="AK1586">
        <v>1</v>
      </c>
      <c r="AL1586">
        <v>1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 t="s">
        <v>3</v>
      </c>
      <c r="AT1586">
        <v>2.1000000000000001E-2</v>
      </c>
      <c r="AU1586" t="s">
        <v>3</v>
      </c>
      <c r="AV1586">
        <v>0</v>
      </c>
      <c r="AW1586">
        <v>2</v>
      </c>
      <c r="AX1586">
        <v>53554680</v>
      </c>
      <c r="AY1586">
        <v>2</v>
      </c>
      <c r="AZ1586">
        <v>16384</v>
      </c>
      <c r="BA1586">
        <v>1431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Y1586*Source!I951</f>
        <v>0.28140000000000004</v>
      </c>
      <c r="CY1586">
        <f t="shared" si="292"/>
        <v>0</v>
      </c>
      <c r="CZ1586">
        <f t="shared" si="293"/>
        <v>0</v>
      </c>
      <c r="DA1586">
        <f t="shared" si="294"/>
        <v>1</v>
      </c>
      <c r="DB1586">
        <f t="shared" si="295"/>
        <v>0</v>
      </c>
      <c r="DC1586">
        <f t="shared" si="296"/>
        <v>0</v>
      </c>
    </row>
    <row r="1587" spans="1:107" x14ac:dyDescent="0.2">
      <c r="A1587">
        <f>ROW(Source!A951)</f>
        <v>951</v>
      </c>
      <c r="B1587">
        <v>53551706</v>
      </c>
      <c r="C1587">
        <v>53554655</v>
      </c>
      <c r="D1587">
        <v>38228222</v>
      </c>
      <c r="E1587">
        <v>1</v>
      </c>
      <c r="F1587">
        <v>1</v>
      </c>
      <c r="G1587">
        <v>1</v>
      </c>
      <c r="H1587">
        <v>3</v>
      </c>
      <c r="I1587" t="s">
        <v>995</v>
      </c>
      <c r="J1587" t="s">
        <v>998</v>
      </c>
      <c r="K1587" t="s">
        <v>996</v>
      </c>
      <c r="L1587">
        <v>1477</v>
      </c>
      <c r="N1587">
        <v>1013</v>
      </c>
      <c r="O1587" t="s">
        <v>997</v>
      </c>
      <c r="P1587" t="s">
        <v>999</v>
      </c>
      <c r="Q1587">
        <v>1</v>
      </c>
      <c r="W1587">
        <v>0</v>
      </c>
      <c r="X1587">
        <v>-1905419031</v>
      </c>
      <c r="Y1587">
        <v>0.10199999999999999</v>
      </c>
      <c r="AA1587">
        <v>7564.41</v>
      </c>
      <c r="AB1587">
        <v>0</v>
      </c>
      <c r="AC1587">
        <v>0</v>
      </c>
      <c r="AD1587">
        <v>0</v>
      </c>
      <c r="AE1587">
        <v>7564.41</v>
      </c>
      <c r="AF1587">
        <v>0</v>
      </c>
      <c r="AG1587">
        <v>0</v>
      </c>
      <c r="AH1587">
        <v>0</v>
      </c>
      <c r="AI1587">
        <v>1</v>
      </c>
      <c r="AJ1587">
        <v>1</v>
      </c>
      <c r="AK1587">
        <v>1</v>
      </c>
      <c r="AL1587">
        <v>1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 t="s">
        <v>3</v>
      </c>
      <c r="AT1587">
        <v>0.10199999999999999</v>
      </c>
      <c r="AU1587" t="s">
        <v>3</v>
      </c>
      <c r="AV1587">
        <v>0</v>
      </c>
      <c r="AW1587">
        <v>1</v>
      </c>
      <c r="AX1587">
        <v>-1</v>
      </c>
      <c r="AY1587">
        <v>0</v>
      </c>
      <c r="AZ1587">
        <v>0</v>
      </c>
      <c r="BA1587" t="s">
        <v>3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Y1587*Source!I951</f>
        <v>1.3668</v>
      </c>
      <c r="CY1587">
        <f t="shared" si="292"/>
        <v>7564.41</v>
      </c>
      <c r="CZ1587">
        <f t="shared" si="293"/>
        <v>7564.41</v>
      </c>
      <c r="DA1587">
        <f t="shared" si="294"/>
        <v>1</v>
      </c>
      <c r="DB1587">
        <f t="shared" si="295"/>
        <v>771.57</v>
      </c>
      <c r="DC1587">
        <f t="shared" si="296"/>
        <v>0</v>
      </c>
    </row>
    <row r="1588" spans="1:107" x14ac:dyDescent="0.2">
      <c r="A1588">
        <f>ROW(Source!A951)</f>
        <v>951</v>
      </c>
      <c r="B1588">
        <v>53551706</v>
      </c>
      <c r="C1588">
        <v>53554655</v>
      </c>
      <c r="D1588">
        <v>24519631</v>
      </c>
      <c r="E1588">
        <v>1</v>
      </c>
      <c r="F1588">
        <v>1</v>
      </c>
      <c r="G1588">
        <v>1</v>
      </c>
      <c r="H1588">
        <v>3</v>
      </c>
      <c r="I1588" t="s">
        <v>1933</v>
      </c>
      <c r="J1588" t="s">
        <v>1977</v>
      </c>
      <c r="K1588" t="s">
        <v>1935</v>
      </c>
      <c r="L1588">
        <v>1374</v>
      </c>
      <c r="N1588">
        <v>1013</v>
      </c>
      <c r="O1588" t="s">
        <v>1936</v>
      </c>
      <c r="P1588" t="s">
        <v>1936</v>
      </c>
      <c r="Q1588">
        <v>1</v>
      </c>
      <c r="W1588">
        <v>0</v>
      </c>
      <c r="X1588">
        <v>544434393</v>
      </c>
      <c r="Y1588">
        <v>3.04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1</v>
      </c>
      <c r="AJ1588">
        <v>1</v>
      </c>
      <c r="AK1588">
        <v>1</v>
      </c>
      <c r="AL1588">
        <v>1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3.04</v>
      </c>
      <c r="AU1588" t="s">
        <v>3</v>
      </c>
      <c r="AV1588">
        <v>0</v>
      </c>
      <c r="AW1588">
        <v>2</v>
      </c>
      <c r="AX1588">
        <v>53554681</v>
      </c>
      <c r="AY1588">
        <v>2</v>
      </c>
      <c r="AZ1588">
        <v>16384</v>
      </c>
      <c r="BA1588">
        <v>1432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Y1588*Source!I951</f>
        <v>40.736000000000004</v>
      </c>
      <c r="CY1588">
        <f t="shared" si="292"/>
        <v>0</v>
      </c>
      <c r="CZ1588">
        <f t="shared" si="293"/>
        <v>0</v>
      </c>
      <c r="DA1588">
        <f t="shared" si="294"/>
        <v>1</v>
      </c>
      <c r="DB1588">
        <f t="shared" si="295"/>
        <v>0</v>
      </c>
      <c r="DC1588">
        <f t="shared" si="296"/>
        <v>0</v>
      </c>
    </row>
    <row r="1589" spans="1:107" x14ac:dyDescent="0.2">
      <c r="A1589">
        <f>ROW(Source!A952)</f>
        <v>952</v>
      </c>
      <c r="B1589">
        <v>53551707</v>
      </c>
      <c r="C1589">
        <v>53554655</v>
      </c>
      <c r="D1589">
        <v>9430636</v>
      </c>
      <c r="E1589">
        <v>1</v>
      </c>
      <c r="F1589">
        <v>1</v>
      </c>
      <c r="G1589">
        <v>1</v>
      </c>
      <c r="H1589">
        <v>1</v>
      </c>
      <c r="I1589" t="s">
        <v>1958</v>
      </c>
      <c r="J1589" t="s">
        <v>3</v>
      </c>
      <c r="K1589" t="s">
        <v>1959</v>
      </c>
      <c r="L1589">
        <v>1369</v>
      </c>
      <c r="N1589">
        <v>1013</v>
      </c>
      <c r="O1589" t="s">
        <v>1486</v>
      </c>
      <c r="P1589" t="s">
        <v>1486</v>
      </c>
      <c r="Q1589">
        <v>1</v>
      </c>
      <c r="W1589">
        <v>0</v>
      </c>
      <c r="X1589">
        <v>625109291</v>
      </c>
      <c r="Y1589">
        <v>19.391999999999999</v>
      </c>
      <c r="AA1589">
        <v>0</v>
      </c>
      <c r="AB1589">
        <v>0</v>
      </c>
      <c r="AC1589">
        <v>0</v>
      </c>
      <c r="AD1589">
        <v>331.26</v>
      </c>
      <c r="AE1589">
        <v>0</v>
      </c>
      <c r="AF1589">
        <v>0</v>
      </c>
      <c r="AG1589">
        <v>0</v>
      </c>
      <c r="AH1589">
        <v>331.26</v>
      </c>
      <c r="AI1589">
        <v>1</v>
      </c>
      <c r="AJ1589">
        <v>1</v>
      </c>
      <c r="AK1589">
        <v>1</v>
      </c>
      <c r="AL1589">
        <v>1</v>
      </c>
      <c r="AN1589">
        <v>0</v>
      </c>
      <c r="AO1589">
        <v>1</v>
      </c>
      <c r="AP1589">
        <v>1</v>
      </c>
      <c r="AQ1589">
        <v>0</v>
      </c>
      <c r="AR1589">
        <v>0</v>
      </c>
      <c r="AS1589" t="s">
        <v>3</v>
      </c>
      <c r="AT1589">
        <v>16.16</v>
      </c>
      <c r="AU1589" t="s">
        <v>916</v>
      </c>
      <c r="AV1589">
        <v>1</v>
      </c>
      <c r="AW1589">
        <v>1</v>
      </c>
      <c r="AX1589">
        <v>-1</v>
      </c>
      <c r="AY1589">
        <v>0</v>
      </c>
      <c r="AZ1589">
        <v>0</v>
      </c>
      <c r="BA1589" t="s">
        <v>3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Y1589*Source!I952</f>
        <v>259.8528</v>
      </c>
      <c r="CY1589">
        <f>AD1589</f>
        <v>331.26</v>
      </c>
      <c r="CZ1589">
        <f>AH1589</f>
        <v>331.26</v>
      </c>
      <c r="DA1589">
        <f>AL1589</f>
        <v>1</v>
      </c>
      <c r="DB1589">
        <f>ROUND((ROUND(AT1589*CZ1589,2)*ROUND(1.2,7)),2)</f>
        <v>6423.79</v>
      </c>
      <c r="DC1589">
        <f>ROUND((ROUND(AT1589*AG1589,2)*ROUND(1.2,7)),2)</f>
        <v>0</v>
      </c>
    </row>
    <row r="1590" spans="1:107" x14ac:dyDescent="0.2">
      <c r="A1590">
        <f>ROW(Source!A952)</f>
        <v>952</v>
      </c>
      <c r="B1590">
        <v>53551707</v>
      </c>
      <c r="C1590">
        <v>53554655</v>
      </c>
      <c r="D1590">
        <v>121548</v>
      </c>
      <c r="E1590">
        <v>1</v>
      </c>
      <c r="F1590">
        <v>1</v>
      </c>
      <c r="G1590">
        <v>1</v>
      </c>
      <c r="H1590">
        <v>1</v>
      </c>
      <c r="I1590" t="s">
        <v>31</v>
      </c>
      <c r="J1590" t="s">
        <v>3</v>
      </c>
      <c r="K1590" t="s">
        <v>1489</v>
      </c>
      <c r="L1590">
        <v>608254</v>
      </c>
      <c r="N1590">
        <v>1013</v>
      </c>
      <c r="O1590" t="s">
        <v>1490</v>
      </c>
      <c r="P1590" t="s">
        <v>1490</v>
      </c>
      <c r="Q1590">
        <v>1</v>
      </c>
      <c r="W1590">
        <v>0</v>
      </c>
      <c r="X1590">
        <v>-185737400</v>
      </c>
      <c r="Y1590">
        <v>0.216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1</v>
      </c>
      <c r="AQ1590">
        <v>0</v>
      </c>
      <c r="AR1590">
        <v>0</v>
      </c>
      <c r="AS1590" t="s">
        <v>3</v>
      </c>
      <c r="AT1590">
        <v>0.18</v>
      </c>
      <c r="AU1590" t="s">
        <v>916</v>
      </c>
      <c r="AV1590">
        <v>2</v>
      </c>
      <c r="AW1590">
        <v>2</v>
      </c>
      <c r="AX1590">
        <v>53554671</v>
      </c>
      <c r="AY1590">
        <v>1</v>
      </c>
      <c r="AZ1590">
        <v>6144</v>
      </c>
      <c r="BA1590">
        <v>1434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Y1590*Source!I952</f>
        <v>2.8944000000000001</v>
      </c>
      <c r="CY1590">
        <f>AD1590</f>
        <v>0</v>
      </c>
      <c r="CZ1590">
        <f>AH1590</f>
        <v>0</v>
      </c>
      <c r="DA1590">
        <f>AL1590</f>
        <v>1</v>
      </c>
      <c r="DB1590">
        <f>ROUND((ROUND(AT1590*CZ1590,2)*ROUND(1.2,7)),2)</f>
        <v>0</v>
      </c>
      <c r="DC1590">
        <f>ROUND((ROUND(AT1590*AG1590,2)*ROUND(1.2,7)),2)</f>
        <v>0</v>
      </c>
    </row>
    <row r="1591" spans="1:107" x14ac:dyDescent="0.2">
      <c r="A1591">
        <f>ROW(Source!A952)</f>
        <v>952</v>
      </c>
      <c r="B1591">
        <v>53551707</v>
      </c>
      <c r="C1591">
        <v>53554655</v>
      </c>
      <c r="D1591">
        <v>24316470</v>
      </c>
      <c r="E1591">
        <v>1</v>
      </c>
      <c r="F1591">
        <v>1</v>
      </c>
      <c r="G1591">
        <v>1</v>
      </c>
      <c r="H1591">
        <v>2</v>
      </c>
      <c r="I1591" t="s">
        <v>1924</v>
      </c>
      <c r="J1591" t="s">
        <v>1960</v>
      </c>
      <c r="K1591" t="s">
        <v>1926</v>
      </c>
      <c r="L1591">
        <v>1368</v>
      </c>
      <c r="N1591">
        <v>1011</v>
      </c>
      <c r="O1591" t="s">
        <v>1494</v>
      </c>
      <c r="P1591" t="s">
        <v>1494</v>
      </c>
      <c r="Q1591">
        <v>1</v>
      </c>
      <c r="W1591">
        <v>0</v>
      </c>
      <c r="X1591">
        <v>-522621304</v>
      </c>
      <c r="Y1591">
        <v>0.216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1</v>
      </c>
      <c r="AJ1591">
        <v>1</v>
      </c>
      <c r="AK1591">
        <v>1</v>
      </c>
      <c r="AL1591">
        <v>1</v>
      </c>
      <c r="AN1591">
        <v>0</v>
      </c>
      <c r="AO1591">
        <v>1</v>
      </c>
      <c r="AP1591">
        <v>1</v>
      </c>
      <c r="AQ1591">
        <v>0</v>
      </c>
      <c r="AR1591">
        <v>0</v>
      </c>
      <c r="AS1591" t="s">
        <v>3</v>
      </c>
      <c r="AT1591">
        <v>0.18</v>
      </c>
      <c r="AU1591" t="s">
        <v>916</v>
      </c>
      <c r="AV1591">
        <v>0</v>
      </c>
      <c r="AW1591">
        <v>2</v>
      </c>
      <c r="AX1591">
        <v>53554672</v>
      </c>
      <c r="AY1591">
        <v>2</v>
      </c>
      <c r="AZ1591">
        <v>104448</v>
      </c>
      <c r="BA1591">
        <v>1435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Y1591*Source!I952</f>
        <v>2.8944000000000001</v>
      </c>
      <c r="CY1591">
        <f>AB1591</f>
        <v>0</v>
      </c>
      <c r="CZ1591">
        <f>AF1591</f>
        <v>0</v>
      </c>
      <c r="DA1591">
        <f>AJ1591</f>
        <v>1</v>
      </c>
      <c r="DB1591">
        <f>ROUND((ROUND(AT1591*CZ1591,2)*ROUND(1.2,7)),2)</f>
        <v>0</v>
      </c>
      <c r="DC1591">
        <f>ROUND((ROUND(AT1591*AG1591,2)*ROUND(1.2,7)),2)</f>
        <v>0</v>
      </c>
    </row>
    <row r="1592" spans="1:107" x14ac:dyDescent="0.2">
      <c r="A1592">
        <f>ROW(Source!A952)</f>
        <v>952</v>
      </c>
      <c r="B1592">
        <v>53551707</v>
      </c>
      <c r="C1592">
        <v>53554655</v>
      </c>
      <c r="D1592">
        <v>24262102</v>
      </c>
      <c r="E1592">
        <v>1</v>
      </c>
      <c r="F1592">
        <v>1</v>
      </c>
      <c r="G1592">
        <v>1</v>
      </c>
      <c r="H1592">
        <v>2</v>
      </c>
      <c r="I1592" t="s">
        <v>1513</v>
      </c>
      <c r="J1592" t="s">
        <v>1961</v>
      </c>
      <c r="K1592" t="s">
        <v>1515</v>
      </c>
      <c r="L1592">
        <v>1368</v>
      </c>
      <c r="N1592">
        <v>1011</v>
      </c>
      <c r="O1592" t="s">
        <v>1494</v>
      </c>
      <c r="P1592" t="s">
        <v>1494</v>
      </c>
      <c r="Q1592">
        <v>1</v>
      </c>
      <c r="W1592">
        <v>0</v>
      </c>
      <c r="X1592">
        <v>-1347582160</v>
      </c>
      <c r="Y1592">
        <v>0.216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1</v>
      </c>
      <c r="AJ1592">
        <v>1</v>
      </c>
      <c r="AK1592">
        <v>1</v>
      </c>
      <c r="AL1592">
        <v>1</v>
      </c>
      <c r="AN1592">
        <v>0</v>
      </c>
      <c r="AO1592">
        <v>1</v>
      </c>
      <c r="AP1592">
        <v>1</v>
      </c>
      <c r="AQ1592">
        <v>0</v>
      </c>
      <c r="AR1592">
        <v>0</v>
      </c>
      <c r="AS1592" t="s">
        <v>3</v>
      </c>
      <c r="AT1592">
        <v>0.18</v>
      </c>
      <c r="AU1592" t="s">
        <v>916</v>
      </c>
      <c r="AV1592">
        <v>0</v>
      </c>
      <c r="AW1592">
        <v>2</v>
      </c>
      <c r="AX1592">
        <v>53554673</v>
      </c>
      <c r="AY1592">
        <v>2</v>
      </c>
      <c r="AZ1592">
        <v>104448</v>
      </c>
      <c r="BA1592">
        <v>1436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Y1592*Source!I952</f>
        <v>2.8944000000000001</v>
      </c>
      <c r="CY1592">
        <f>AB1592</f>
        <v>0</v>
      </c>
      <c r="CZ1592">
        <f>AF1592</f>
        <v>0</v>
      </c>
      <c r="DA1592">
        <f>AJ1592</f>
        <v>1</v>
      </c>
      <c r="DB1592">
        <f>ROUND((ROUND(AT1592*CZ1592,2)*ROUND(1.2,7)),2)</f>
        <v>0</v>
      </c>
      <c r="DC1592">
        <f>ROUND((ROUND(AT1592*AG1592,2)*ROUND(1.2,7)),2)</f>
        <v>0</v>
      </c>
    </row>
    <row r="1593" spans="1:107" x14ac:dyDescent="0.2">
      <c r="A1593">
        <f>ROW(Source!A952)</f>
        <v>952</v>
      </c>
      <c r="B1593">
        <v>53551707</v>
      </c>
      <c r="C1593">
        <v>53554655</v>
      </c>
      <c r="D1593">
        <v>24305918</v>
      </c>
      <c r="E1593">
        <v>1</v>
      </c>
      <c r="F1593">
        <v>1</v>
      </c>
      <c r="G1593">
        <v>1</v>
      </c>
      <c r="H1593">
        <v>3</v>
      </c>
      <c r="I1593" t="s">
        <v>1962</v>
      </c>
      <c r="J1593" t="s">
        <v>1963</v>
      </c>
      <c r="K1593" t="s">
        <v>1964</v>
      </c>
      <c r="L1593">
        <v>1348</v>
      </c>
      <c r="N1593">
        <v>1009</v>
      </c>
      <c r="O1593" t="s">
        <v>26</v>
      </c>
      <c r="P1593" t="s">
        <v>26</v>
      </c>
      <c r="Q1593">
        <v>1000</v>
      </c>
      <c r="W1593">
        <v>0</v>
      </c>
      <c r="X1593">
        <v>-1817314591</v>
      </c>
      <c r="Y1593">
        <v>3.3E-4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6.14</v>
      </c>
      <c r="AJ1593">
        <v>1</v>
      </c>
      <c r="AK1593">
        <v>1</v>
      </c>
      <c r="AL1593">
        <v>1</v>
      </c>
      <c r="AN1593">
        <v>0</v>
      </c>
      <c r="AO1593">
        <v>1</v>
      </c>
      <c r="AP1593">
        <v>0</v>
      </c>
      <c r="AQ1593">
        <v>0</v>
      </c>
      <c r="AR1593">
        <v>0</v>
      </c>
      <c r="AS1593" t="s">
        <v>3</v>
      </c>
      <c r="AT1593">
        <v>3.3E-4</v>
      </c>
      <c r="AU1593" t="s">
        <v>3</v>
      </c>
      <c r="AV1593">
        <v>0</v>
      </c>
      <c r="AW1593">
        <v>2</v>
      </c>
      <c r="AX1593">
        <v>53554674</v>
      </c>
      <c r="AY1593">
        <v>2</v>
      </c>
      <c r="AZ1593">
        <v>16384</v>
      </c>
      <c r="BA1593">
        <v>1437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Y1593*Source!I952</f>
        <v>4.4219999999999997E-3</v>
      </c>
      <c r="CY1593">
        <f t="shared" ref="CY1593:CY1602" si="297">AA1593</f>
        <v>0</v>
      </c>
      <c r="CZ1593">
        <f t="shared" ref="CZ1593:CZ1602" si="298">AE1593</f>
        <v>0</v>
      </c>
      <c r="DA1593">
        <f t="shared" ref="DA1593:DA1602" si="299">AI1593</f>
        <v>6.14</v>
      </c>
      <c r="DB1593">
        <f t="shared" ref="DB1593:DB1602" si="300">ROUND(ROUND(AT1593*CZ1593,2),2)</f>
        <v>0</v>
      </c>
      <c r="DC1593">
        <f t="shared" ref="DC1593:DC1602" si="301">ROUND(ROUND(AT1593*AG1593,2),2)</f>
        <v>0</v>
      </c>
    </row>
    <row r="1594" spans="1:107" x14ac:dyDescent="0.2">
      <c r="A1594">
        <f>ROW(Source!A952)</f>
        <v>952</v>
      </c>
      <c r="B1594">
        <v>53551707</v>
      </c>
      <c r="C1594">
        <v>53554655</v>
      </c>
      <c r="D1594">
        <v>24326171</v>
      </c>
      <c r="E1594">
        <v>1</v>
      </c>
      <c r="F1594">
        <v>1</v>
      </c>
      <c r="G1594">
        <v>1</v>
      </c>
      <c r="H1594">
        <v>3</v>
      </c>
      <c r="I1594" t="s">
        <v>1965</v>
      </c>
      <c r="J1594" t="s">
        <v>1966</v>
      </c>
      <c r="K1594" t="s">
        <v>1967</v>
      </c>
      <c r="L1594">
        <v>1348</v>
      </c>
      <c r="N1594">
        <v>1009</v>
      </c>
      <c r="O1594" t="s">
        <v>26</v>
      </c>
      <c r="P1594" t="s">
        <v>26</v>
      </c>
      <c r="Q1594">
        <v>1000</v>
      </c>
      <c r="W1594">
        <v>0</v>
      </c>
      <c r="X1594">
        <v>1628334422</v>
      </c>
      <c r="Y1594">
        <v>1.4E-3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6.14</v>
      </c>
      <c r="AJ1594">
        <v>1</v>
      </c>
      <c r="AK1594">
        <v>1</v>
      </c>
      <c r="AL1594">
        <v>1</v>
      </c>
      <c r="AN1594">
        <v>0</v>
      </c>
      <c r="AO1594">
        <v>1</v>
      </c>
      <c r="AP1594">
        <v>0</v>
      </c>
      <c r="AQ1594">
        <v>0</v>
      </c>
      <c r="AR1594">
        <v>0</v>
      </c>
      <c r="AS1594" t="s">
        <v>3</v>
      </c>
      <c r="AT1594">
        <v>1.4E-3</v>
      </c>
      <c r="AU1594" t="s">
        <v>3</v>
      </c>
      <c r="AV1594">
        <v>0</v>
      </c>
      <c r="AW1594">
        <v>2</v>
      </c>
      <c r="AX1594">
        <v>53554675</v>
      </c>
      <c r="AY1594">
        <v>2</v>
      </c>
      <c r="AZ1594">
        <v>16384</v>
      </c>
      <c r="BA1594">
        <v>1438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Y1594*Source!I952</f>
        <v>1.8759999999999999E-2</v>
      </c>
      <c r="CY1594">
        <f t="shared" si="297"/>
        <v>0</v>
      </c>
      <c r="CZ1594">
        <f t="shared" si="298"/>
        <v>0</v>
      </c>
      <c r="DA1594">
        <f t="shared" si="299"/>
        <v>6.14</v>
      </c>
      <c r="DB1594">
        <f t="shared" si="300"/>
        <v>0</v>
      </c>
      <c r="DC1594">
        <f t="shared" si="301"/>
        <v>0</v>
      </c>
    </row>
    <row r="1595" spans="1:107" x14ac:dyDescent="0.2">
      <c r="A1595">
        <f>ROW(Source!A952)</f>
        <v>952</v>
      </c>
      <c r="B1595">
        <v>53551707</v>
      </c>
      <c r="C1595">
        <v>53554655</v>
      </c>
      <c r="D1595">
        <v>24330817</v>
      </c>
      <c r="E1595">
        <v>1</v>
      </c>
      <c r="F1595">
        <v>1</v>
      </c>
      <c r="G1595">
        <v>1</v>
      </c>
      <c r="H1595">
        <v>3</v>
      </c>
      <c r="I1595" t="s">
        <v>1968</v>
      </c>
      <c r="J1595" t="s">
        <v>1969</v>
      </c>
      <c r="K1595" t="s">
        <v>1970</v>
      </c>
      <c r="L1595">
        <v>1348</v>
      </c>
      <c r="N1595">
        <v>1009</v>
      </c>
      <c r="O1595" t="s">
        <v>26</v>
      </c>
      <c r="P1595" t="s">
        <v>26</v>
      </c>
      <c r="Q1595">
        <v>1000</v>
      </c>
      <c r="W1595">
        <v>0</v>
      </c>
      <c r="X1595">
        <v>1565595649</v>
      </c>
      <c r="Y1595">
        <v>2.9999999999999997E-4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6.14</v>
      </c>
      <c r="AJ1595">
        <v>1</v>
      </c>
      <c r="AK1595">
        <v>1</v>
      </c>
      <c r="AL1595">
        <v>1</v>
      </c>
      <c r="AN1595">
        <v>0</v>
      </c>
      <c r="AO1595">
        <v>1</v>
      </c>
      <c r="AP1595">
        <v>0</v>
      </c>
      <c r="AQ1595">
        <v>0</v>
      </c>
      <c r="AR1595">
        <v>0</v>
      </c>
      <c r="AS1595" t="s">
        <v>3</v>
      </c>
      <c r="AT1595">
        <v>2.9999999999999997E-4</v>
      </c>
      <c r="AU1595" t="s">
        <v>3</v>
      </c>
      <c r="AV1595">
        <v>0</v>
      </c>
      <c r="AW1595">
        <v>2</v>
      </c>
      <c r="AX1595">
        <v>53554676</v>
      </c>
      <c r="AY1595">
        <v>2</v>
      </c>
      <c r="AZ1595">
        <v>16384</v>
      </c>
      <c r="BA1595">
        <v>1439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Y1595*Source!I952</f>
        <v>4.0200000000000001E-3</v>
      </c>
      <c r="CY1595">
        <f t="shared" si="297"/>
        <v>0</v>
      </c>
      <c r="CZ1595">
        <f t="shared" si="298"/>
        <v>0</v>
      </c>
      <c r="DA1595">
        <f t="shared" si="299"/>
        <v>6.14</v>
      </c>
      <c r="DB1595">
        <f t="shared" si="300"/>
        <v>0</v>
      </c>
      <c r="DC1595">
        <f t="shared" si="301"/>
        <v>0</v>
      </c>
    </row>
    <row r="1596" spans="1:107" x14ac:dyDescent="0.2">
      <c r="A1596">
        <f>ROW(Source!A952)</f>
        <v>952</v>
      </c>
      <c r="B1596">
        <v>53551707</v>
      </c>
      <c r="C1596">
        <v>53554655</v>
      </c>
      <c r="D1596">
        <v>24551895</v>
      </c>
      <c r="E1596">
        <v>1</v>
      </c>
      <c r="F1596">
        <v>1</v>
      </c>
      <c r="G1596">
        <v>1</v>
      </c>
      <c r="H1596">
        <v>3</v>
      </c>
      <c r="I1596" t="s">
        <v>1971</v>
      </c>
      <c r="J1596" t="s">
        <v>1972</v>
      </c>
      <c r="K1596" t="s">
        <v>1973</v>
      </c>
      <c r="L1596">
        <v>1346</v>
      </c>
      <c r="N1596">
        <v>1009</v>
      </c>
      <c r="O1596" t="s">
        <v>143</v>
      </c>
      <c r="P1596" t="s">
        <v>143</v>
      </c>
      <c r="Q1596">
        <v>1</v>
      </c>
      <c r="W1596">
        <v>0</v>
      </c>
      <c r="X1596">
        <v>1458414481</v>
      </c>
      <c r="Y1596">
        <v>0.04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6.14</v>
      </c>
      <c r="AJ1596">
        <v>1</v>
      </c>
      <c r="AK1596">
        <v>1</v>
      </c>
      <c r="AL1596">
        <v>1</v>
      </c>
      <c r="AN1596">
        <v>0</v>
      </c>
      <c r="AO1596">
        <v>1</v>
      </c>
      <c r="AP1596">
        <v>0</v>
      </c>
      <c r="AQ1596">
        <v>0</v>
      </c>
      <c r="AR1596">
        <v>0</v>
      </c>
      <c r="AS1596" t="s">
        <v>3</v>
      </c>
      <c r="AT1596">
        <v>0.04</v>
      </c>
      <c r="AU1596" t="s">
        <v>3</v>
      </c>
      <c r="AV1596">
        <v>0</v>
      </c>
      <c r="AW1596">
        <v>2</v>
      </c>
      <c r="AX1596">
        <v>53554677</v>
      </c>
      <c r="AY1596">
        <v>2</v>
      </c>
      <c r="AZ1596">
        <v>16384</v>
      </c>
      <c r="BA1596">
        <v>1440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Y1596*Source!I952</f>
        <v>0.53600000000000003</v>
      </c>
      <c r="CY1596">
        <f t="shared" si="297"/>
        <v>0</v>
      </c>
      <c r="CZ1596">
        <f t="shared" si="298"/>
        <v>0</v>
      </c>
      <c r="DA1596">
        <f t="shared" si="299"/>
        <v>6.14</v>
      </c>
      <c r="DB1596">
        <f t="shared" si="300"/>
        <v>0</v>
      </c>
      <c r="DC1596">
        <f t="shared" si="301"/>
        <v>0</v>
      </c>
    </row>
    <row r="1597" spans="1:107" x14ac:dyDescent="0.2">
      <c r="A1597">
        <f>ROW(Source!A952)</f>
        <v>952</v>
      </c>
      <c r="B1597">
        <v>53551707</v>
      </c>
      <c r="C1597">
        <v>53554655</v>
      </c>
      <c r="D1597">
        <v>24552971</v>
      </c>
      <c r="E1597">
        <v>1</v>
      </c>
      <c r="F1597">
        <v>1</v>
      </c>
      <c r="G1597">
        <v>1</v>
      </c>
      <c r="H1597">
        <v>3</v>
      </c>
      <c r="I1597" t="s">
        <v>1930</v>
      </c>
      <c r="J1597" t="s">
        <v>1974</v>
      </c>
      <c r="K1597" t="s">
        <v>1932</v>
      </c>
      <c r="L1597">
        <v>1346</v>
      </c>
      <c r="N1597">
        <v>1009</v>
      </c>
      <c r="O1597" t="s">
        <v>143</v>
      </c>
      <c r="P1597" t="s">
        <v>143</v>
      </c>
      <c r="Q1597">
        <v>1</v>
      </c>
      <c r="W1597">
        <v>0</v>
      </c>
      <c r="X1597">
        <v>2030471882</v>
      </c>
      <c r="Y1597">
        <v>0.16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6.14</v>
      </c>
      <c r="AJ1597">
        <v>1</v>
      </c>
      <c r="AK1597">
        <v>1</v>
      </c>
      <c r="AL1597">
        <v>1</v>
      </c>
      <c r="AN1597">
        <v>0</v>
      </c>
      <c r="AO1597">
        <v>1</v>
      </c>
      <c r="AP1597">
        <v>0</v>
      </c>
      <c r="AQ1597">
        <v>0</v>
      </c>
      <c r="AR1597">
        <v>0</v>
      </c>
      <c r="AS1597" t="s">
        <v>3</v>
      </c>
      <c r="AT1597">
        <v>0.16</v>
      </c>
      <c r="AU1597" t="s">
        <v>3</v>
      </c>
      <c r="AV1597">
        <v>0</v>
      </c>
      <c r="AW1597">
        <v>2</v>
      </c>
      <c r="AX1597">
        <v>53554678</v>
      </c>
      <c r="AY1597">
        <v>2</v>
      </c>
      <c r="AZ1597">
        <v>16384</v>
      </c>
      <c r="BA1597">
        <v>1441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Y1597*Source!I952</f>
        <v>2.1440000000000001</v>
      </c>
      <c r="CY1597">
        <f t="shared" si="297"/>
        <v>0</v>
      </c>
      <c r="CZ1597">
        <f t="shared" si="298"/>
        <v>0</v>
      </c>
      <c r="DA1597">
        <f t="shared" si="299"/>
        <v>6.14</v>
      </c>
      <c r="DB1597">
        <f t="shared" si="300"/>
        <v>0</v>
      </c>
      <c r="DC1597">
        <f t="shared" si="301"/>
        <v>0</v>
      </c>
    </row>
    <row r="1598" spans="1:107" x14ac:dyDescent="0.2">
      <c r="A1598">
        <f>ROW(Source!A952)</f>
        <v>952</v>
      </c>
      <c r="B1598">
        <v>53551707</v>
      </c>
      <c r="C1598">
        <v>53554655</v>
      </c>
      <c r="D1598">
        <v>24358570</v>
      </c>
      <c r="E1598">
        <v>1</v>
      </c>
      <c r="F1598">
        <v>1</v>
      </c>
      <c r="G1598">
        <v>1</v>
      </c>
      <c r="H1598">
        <v>3</v>
      </c>
      <c r="I1598" t="s">
        <v>1952</v>
      </c>
      <c r="J1598" t="s">
        <v>1975</v>
      </c>
      <c r="K1598" t="s">
        <v>1954</v>
      </c>
      <c r="L1598">
        <v>1355</v>
      </c>
      <c r="N1598">
        <v>1010</v>
      </c>
      <c r="O1598" t="s">
        <v>894</v>
      </c>
      <c r="P1598" t="s">
        <v>894</v>
      </c>
      <c r="Q1598">
        <v>100</v>
      </c>
      <c r="W1598">
        <v>0</v>
      </c>
      <c r="X1598">
        <v>1626258164</v>
      </c>
      <c r="Y1598">
        <v>0.32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6.14</v>
      </c>
      <c r="AJ1598">
        <v>1</v>
      </c>
      <c r="AK1598">
        <v>1</v>
      </c>
      <c r="AL1598">
        <v>1</v>
      </c>
      <c r="AN1598">
        <v>0</v>
      </c>
      <c r="AO1598">
        <v>1</v>
      </c>
      <c r="AP1598">
        <v>0</v>
      </c>
      <c r="AQ1598">
        <v>0</v>
      </c>
      <c r="AR1598">
        <v>0</v>
      </c>
      <c r="AS1598" t="s">
        <v>3</v>
      </c>
      <c r="AT1598">
        <v>0.32</v>
      </c>
      <c r="AU1598" t="s">
        <v>3</v>
      </c>
      <c r="AV1598">
        <v>0</v>
      </c>
      <c r="AW1598">
        <v>2</v>
      </c>
      <c r="AX1598">
        <v>53554679</v>
      </c>
      <c r="AY1598">
        <v>2</v>
      </c>
      <c r="AZ1598">
        <v>16384</v>
      </c>
      <c r="BA1598">
        <v>1442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Y1598*Source!I952</f>
        <v>4.2880000000000003</v>
      </c>
      <c r="CY1598">
        <f t="shared" si="297"/>
        <v>0</v>
      </c>
      <c r="CZ1598">
        <f t="shared" si="298"/>
        <v>0</v>
      </c>
      <c r="DA1598">
        <f t="shared" si="299"/>
        <v>6.14</v>
      </c>
      <c r="DB1598">
        <f t="shared" si="300"/>
        <v>0</v>
      </c>
      <c r="DC1598">
        <f t="shared" si="301"/>
        <v>0</v>
      </c>
    </row>
    <row r="1599" spans="1:107" x14ac:dyDescent="0.2">
      <c r="A1599">
        <f>ROW(Source!A952)</f>
        <v>952</v>
      </c>
      <c r="B1599">
        <v>53551707</v>
      </c>
      <c r="C1599">
        <v>53554655</v>
      </c>
      <c r="D1599">
        <v>38196276</v>
      </c>
      <c r="E1599">
        <v>1</v>
      </c>
      <c r="F1599">
        <v>1</v>
      </c>
      <c r="G1599">
        <v>1</v>
      </c>
      <c r="H1599">
        <v>3</v>
      </c>
      <c r="I1599" t="s">
        <v>1001</v>
      </c>
      <c r="J1599" t="s">
        <v>1003</v>
      </c>
      <c r="K1599" t="s">
        <v>1002</v>
      </c>
      <c r="L1599">
        <v>1302</v>
      </c>
      <c r="N1599">
        <v>1003</v>
      </c>
      <c r="O1599" t="s">
        <v>833</v>
      </c>
      <c r="P1599" t="s">
        <v>833</v>
      </c>
      <c r="Q1599">
        <v>10</v>
      </c>
      <c r="W1599">
        <v>0</v>
      </c>
      <c r="X1599">
        <v>-627204067</v>
      </c>
      <c r="Y1599">
        <v>10.199999999999999</v>
      </c>
      <c r="AA1599">
        <v>293.49</v>
      </c>
      <c r="AB1599">
        <v>0</v>
      </c>
      <c r="AC1599">
        <v>0</v>
      </c>
      <c r="AD1599">
        <v>0</v>
      </c>
      <c r="AE1599">
        <v>51.13</v>
      </c>
      <c r="AF1599">
        <v>0</v>
      </c>
      <c r="AG1599">
        <v>0</v>
      </c>
      <c r="AH1599">
        <v>0</v>
      </c>
      <c r="AI1599">
        <v>5.74</v>
      </c>
      <c r="AJ1599">
        <v>1</v>
      </c>
      <c r="AK1599">
        <v>1</v>
      </c>
      <c r="AL1599">
        <v>1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 t="s">
        <v>3</v>
      </c>
      <c r="AT1599">
        <v>10.199999999999999</v>
      </c>
      <c r="AU1599" t="s">
        <v>3</v>
      </c>
      <c r="AV1599">
        <v>0</v>
      </c>
      <c r="AW1599">
        <v>1</v>
      </c>
      <c r="AX1599">
        <v>-1</v>
      </c>
      <c r="AY1599">
        <v>0</v>
      </c>
      <c r="AZ1599">
        <v>0</v>
      </c>
      <c r="BA1599" t="s">
        <v>3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Y1599*Source!I952</f>
        <v>136.68</v>
      </c>
      <c r="CY1599">
        <f t="shared" si="297"/>
        <v>293.49</v>
      </c>
      <c r="CZ1599">
        <f t="shared" si="298"/>
        <v>51.13</v>
      </c>
      <c r="DA1599">
        <f t="shared" si="299"/>
        <v>5.74</v>
      </c>
      <c r="DB1599">
        <f t="shared" si="300"/>
        <v>521.53</v>
      </c>
      <c r="DC1599">
        <f t="shared" si="301"/>
        <v>0</v>
      </c>
    </row>
    <row r="1600" spans="1:107" x14ac:dyDescent="0.2">
      <c r="A1600">
        <f>ROW(Source!A952)</f>
        <v>952</v>
      </c>
      <c r="B1600">
        <v>53551707</v>
      </c>
      <c r="C1600">
        <v>53554655</v>
      </c>
      <c r="D1600">
        <v>24312272</v>
      </c>
      <c r="E1600">
        <v>1</v>
      </c>
      <c r="F1600">
        <v>1</v>
      </c>
      <c r="G1600">
        <v>1</v>
      </c>
      <c r="H1600">
        <v>3</v>
      </c>
      <c r="I1600" t="s">
        <v>1938</v>
      </c>
      <c r="J1600" t="s">
        <v>1976</v>
      </c>
      <c r="K1600" t="s">
        <v>1940</v>
      </c>
      <c r="L1600">
        <v>1348</v>
      </c>
      <c r="N1600">
        <v>1009</v>
      </c>
      <c r="O1600" t="s">
        <v>26</v>
      </c>
      <c r="P1600" t="s">
        <v>26</v>
      </c>
      <c r="Q1600">
        <v>1000</v>
      </c>
      <c r="W1600">
        <v>0</v>
      </c>
      <c r="X1600">
        <v>-871067159</v>
      </c>
      <c r="Y1600">
        <v>2.1000000000000001E-2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6.14</v>
      </c>
      <c r="AJ1600">
        <v>1</v>
      </c>
      <c r="AK1600">
        <v>1</v>
      </c>
      <c r="AL1600">
        <v>1</v>
      </c>
      <c r="AN1600">
        <v>0</v>
      </c>
      <c r="AO1600">
        <v>1</v>
      </c>
      <c r="AP1600">
        <v>0</v>
      </c>
      <c r="AQ1600">
        <v>0</v>
      </c>
      <c r="AR1600">
        <v>0</v>
      </c>
      <c r="AS1600" t="s">
        <v>3</v>
      </c>
      <c r="AT1600">
        <v>2.1000000000000001E-2</v>
      </c>
      <c r="AU1600" t="s">
        <v>3</v>
      </c>
      <c r="AV1600">
        <v>0</v>
      </c>
      <c r="AW1600">
        <v>2</v>
      </c>
      <c r="AX1600">
        <v>53554680</v>
      </c>
      <c r="AY1600">
        <v>2</v>
      </c>
      <c r="AZ1600">
        <v>16384</v>
      </c>
      <c r="BA1600">
        <v>1443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Y1600*Source!I952</f>
        <v>0.28140000000000004</v>
      </c>
      <c r="CY1600">
        <f t="shared" si="297"/>
        <v>0</v>
      </c>
      <c r="CZ1600">
        <f t="shared" si="298"/>
        <v>0</v>
      </c>
      <c r="DA1600">
        <f t="shared" si="299"/>
        <v>6.14</v>
      </c>
      <c r="DB1600">
        <f t="shared" si="300"/>
        <v>0</v>
      </c>
      <c r="DC1600">
        <f t="shared" si="301"/>
        <v>0</v>
      </c>
    </row>
    <row r="1601" spans="1:107" x14ac:dyDescent="0.2">
      <c r="A1601">
        <f>ROW(Source!A952)</f>
        <v>952</v>
      </c>
      <c r="B1601">
        <v>53551707</v>
      </c>
      <c r="C1601">
        <v>53554655</v>
      </c>
      <c r="D1601">
        <v>38228222</v>
      </c>
      <c r="E1601">
        <v>1</v>
      </c>
      <c r="F1601">
        <v>1</v>
      </c>
      <c r="G1601">
        <v>1</v>
      </c>
      <c r="H1601">
        <v>3</v>
      </c>
      <c r="I1601" t="s">
        <v>995</v>
      </c>
      <c r="J1601" t="s">
        <v>998</v>
      </c>
      <c r="K1601" t="s">
        <v>996</v>
      </c>
      <c r="L1601">
        <v>1477</v>
      </c>
      <c r="N1601">
        <v>1013</v>
      </c>
      <c r="O1601" t="s">
        <v>997</v>
      </c>
      <c r="P1601" t="s">
        <v>999</v>
      </c>
      <c r="Q1601">
        <v>1</v>
      </c>
      <c r="W1601">
        <v>0</v>
      </c>
      <c r="X1601">
        <v>-1905419031</v>
      </c>
      <c r="Y1601">
        <v>0.10199999999999999</v>
      </c>
      <c r="AA1601">
        <v>92058.87</v>
      </c>
      <c r="AB1601">
        <v>0</v>
      </c>
      <c r="AC1601">
        <v>0</v>
      </c>
      <c r="AD1601">
        <v>0</v>
      </c>
      <c r="AE1601">
        <v>7564.41</v>
      </c>
      <c r="AF1601">
        <v>0</v>
      </c>
      <c r="AG1601">
        <v>0</v>
      </c>
      <c r="AH1601">
        <v>0</v>
      </c>
      <c r="AI1601">
        <v>12.17</v>
      </c>
      <c r="AJ1601">
        <v>1</v>
      </c>
      <c r="AK1601">
        <v>1</v>
      </c>
      <c r="AL1601">
        <v>1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 t="s">
        <v>3</v>
      </c>
      <c r="AT1601">
        <v>0.10199999999999999</v>
      </c>
      <c r="AU1601" t="s">
        <v>3</v>
      </c>
      <c r="AV1601">
        <v>0</v>
      </c>
      <c r="AW1601">
        <v>1</v>
      </c>
      <c r="AX1601">
        <v>-1</v>
      </c>
      <c r="AY1601">
        <v>0</v>
      </c>
      <c r="AZ1601">
        <v>0</v>
      </c>
      <c r="BA1601" t="s">
        <v>3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Y1601*Source!I952</f>
        <v>1.3668</v>
      </c>
      <c r="CY1601">
        <f t="shared" si="297"/>
        <v>92058.87</v>
      </c>
      <c r="CZ1601">
        <f t="shared" si="298"/>
        <v>7564.41</v>
      </c>
      <c r="DA1601">
        <f t="shared" si="299"/>
        <v>12.17</v>
      </c>
      <c r="DB1601">
        <f t="shared" si="300"/>
        <v>771.57</v>
      </c>
      <c r="DC1601">
        <f t="shared" si="301"/>
        <v>0</v>
      </c>
    </row>
    <row r="1602" spans="1:107" x14ac:dyDescent="0.2">
      <c r="A1602">
        <f>ROW(Source!A952)</f>
        <v>952</v>
      </c>
      <c r="B1602">
        <v>53551707</v>
      </c>
      <c r="C1602">
        <v>53554655</v>
      </c>
      <c r="D1602">
        <v>24519631</v>
      </c>
      <c r="E1602">
        <v>1</v>
      </c>
      <c r="F1602">
        <v>1</v>
      </c>
      <c r="G1602">
        <v>1</v>
      </c>
      <c r="H1602">
        <v>3</v>
      </c>
      <c r="I1602" t="s">
        <v>1933</v>
      </c>
      <c r="J1602" t="s">
        <v>1977</v>
      </c>
      <c r="K1602" t="s">
        <v>1935</v>
      </c>
      <c r="L1602">
        <v>1374</v>
      </c>
      <c r="N1602">
        <v>1013</v>
      </c>
      <c r="O1602" t="s">
        <v>1936</v>
      </c>
      <c r="P1602" t="s">
        <v>1936</v>
      </c>
      <c r="Q1602">
        <v>1</v>
      </c>
      <c r="W1602">
        <v>0</v>
      </c>
      <c r="X1602">
        <v>544434393</v>
      </c>
      <c r="Y1602">
        <v>3.04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6.14</v>
      </c>
      <c r="AJ1602">
        <v>1</v>
      </c>
      <c r="AK1602">
        <v>1</v>
      </c>
      <c r="AL1602">
        <v>1</v>
      </c>
      <c r="AN1602">
        <v>0</v>
      </c>
      <c r="AO1602">
        <v>1</v>
      </c>
      <c r="AP1602">
        <v>0</v>
      </c>
      <c r="AQ1602">
        <v>0</v>
      </c>
      <c r="AR1602">
        <v>0</v>
      </c>
      <c r="AS1602" t="s">
        <v>3</v>
      </c>
      <c r="AT1602">
        <v>3.04</v>
      </c>
      <c r="AU1602" t="s">
        <v>3</v>
      </c>
      <c r="AV1602">
        <v>0</v>
      </c>
      <c r="AW1602">
        <v>2</v>
      </c>
      <c r="AX1602">
        <v>53554681</v>
      </c>
      <c r="AY1602">
        <v>2</v>
      </c>
      <c r="AZ1602">
        <v>16384</v>
      </c>
      <c r="BA1602">
        <v>1444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Y1602*Source!I952</f>
        <v>40.736000000000004</v>
      </c>
      <c r="CY1602">
        <f t="shared" si="297"/>
        <v>0</v>
      </c>
      <c r="CZ1602">
        <f t="shared" si="298"/>
        <v>0</v>
      </c>
      <c r="DA1602">
        <f t="shared" si="299"/>
        <v>6.14</v>
      </c>
      <c r="DB1602">
        <f t="shared" si="300"/>
        <v>0</v>
      </c>
      <c r="DC1602">
        <f t="shared" si="301"/>
        <v>0</v>
      </c>
    </row>
    <row r="1603" spans="1:107" x14ac:dyDescent="0.2">
      <c r="A1603">
        <f>ROW(Source!A957)</f>
        <v>957</v>
      </c>
      <c r="B1603">
        <v>53551706</v>
      </c>
      <c r="C1603">
        <v>53554685</v>
      </c>
      <c r="D1603">
        <v>9430636</v>
      </c>
      <c r="E1603">
        <v>1</v>
      </c>
      <c r="F1603">
        <v>1</v>
      </c>
      <c r="G1603">
        <v>1</v>
      </c>
      <c r="H1603">
        <v>1</v>
      </c>
      <c r="I1603" t="s">
        <v>1958</v>
      </c>
      <c r="J1603" t="s">
        <v>3</v>
      </c>
      <c r="K1603" t="s">
        <v>1959</v>
      </c>
      <c r="L1603">
        <v>1369</v>
      </c>
      <c r="N1603">
        <v>1013</v>
      </c>
      <c r="O1603" t="s">
        <v>1486</v>
      </c>
      <c r="P1603" t="s">
        <v>1486</v>
      </c>
      <c r="Q1603">
        <v>1</v>
      </c>
      <c r="W1603">
        <v>0</v>
      </c>
      <c r="X1603">
        <v>625109291</v>
      </c>
      <c r="Y1603">
        <v>4.5119999999999996</v>
      </c>
      <c r="AA1603">
        <v>0</v>
      </c>
      <c r="AB1603">
        <v>0</v>
      </c>
      <c r="AC1603">
        <v>0</v>
      </c>
      <c r="AD1603">
        <v>331.26</v>
      </c>
      <c r="AE1603">
        <v>0</v>
      </c>
      <c r="AF1603">
        <v>0</v>
      </c>
      <c r="AG1603">
        <v>0</v>
      </c>
      <c r="AH1603">
        <v>331.26</v>
      </c>
      <c r="AI1603">
        <v>1</v>
      </c>
      <c r="AJ1603">
        <v>1</v>
      </c>
      <c r="AK1603">
        <v>1</v>
      </c>
      <c r="AL1603">
        <v>1</v>
      </c>
      <c r="AN1603">
        <v>0</v>
      </c>
      <c r="AO1603">
        <v>1</v>
      </c>
      <c r="AP1603">
        <v>1</v>
      </c>
      <c r="AQ1603">
        <v>0</v>
      </c>
      <c r="AR1603">
        <v>0</v>
      </c>
      <c r="AS1603" t="s">
        <v>3</v>
      </c>
      <c r="AT1603">
        <v>3.76</v>
      </c>
      <c r="AU1603" t="s">
        <v>916</v>
      </c>
      <c r="AV1603">
        <v>1</v>
      </c>
      <c r="AW1603">
        <v>1</v>
      </c>
      <c r="AX1603">
        <v>-1</v>
      </c>
      <c r="AY1603">
        <v>0</v>
      </c>
      <c r="AZ1603">
        <v>0</v>
      </c>
      <c r="BA1603" t="s">
        <v>3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Y1603*Source!I957</f>
        <v>38.803199999999997</v>
      </c>
      <c r="CY1603">
        <f>AD1603</f>
        <v>331.26</v>
      </c>
      <c r="CZ1603">
        <f>AH1603</f>
        <v>331.26</v>
      </c>
      <c r="DA1603">
        <f>AL1603</f>
        <v>1</v>
      </c>
      <c r="DB1603">
        <f>ROUND((ROUND(AT1603*CZ1603,2)*ROUND(1.2,7)),2)</f>
        <v>1494.65</v>
      </c>
      <c r="DC1603">
        <f>ROUND((ROUND(AT1603*AG1603,2)*ROUND(1.2,7)),2)</f>
        <v>0</v>
      </c>
    </row>
    <row r="1604" spans="1:107" x14ac:dyDescent="0.2">
      <c r="A1604">
        <f>ROW(Source!A957)</f>
        <v>957</v>
      </c>
      <c r="B1604">
        <v>53551706</v>
      </c>
      <c r="C1604">
        <v>53554685</v>
      </c>
      <c r="D1604">
        <v>121548</v>
      </c>
      <c r="E1604">
        <v>1</v>
      </c>
      <c r="F1604">
        <v>1</v>
      </c>
      <c r="G1604">
        <v>1</v>
      </c>
      <c r="H1604">
        <v>1</v>
      </c>
      <c r="I1604" t="s">
        <v>31</v>
      </c>
      <c r="J1604" t="s">
        <v>3</v>
      </c>
      <c r="K1604" t="s">
        <v>1489</v>
      </c>
      <c r="L1604">
        <v>608254</v>
      </c>
      <c r="N1604">
        <v>1013</v>
      </c>
      <c r="O1604" t="s">
        <v>1490</v>
      </c>
      <c r="P1604" t="s">
        <v>1490</v>
      </c>
      <c r="Q1604">
        <v>1</v>
      </c>
      <c r="W1604">
        <v>0</v>
      </c>
      <c r="X1604">
        <v>-185737400</v>
      </c>
      <c r="Y1604">
        <v>1.2E-2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1</v>
      </c>
      <c r="AJ1604">
        <v>1</v>
      </c>
      <c r="AK1604">
        <v>1</v>
      </c>
      <c r="AL1604">
        <v>1</v>
      </c>
      <c r="AN1604">
        <v>0</v>
      </c>
      <c r="AO1604">
        <v>1</v>
      </c>
      <c r="AP1604">
        <v>1</v>
      </c>
      <c r="AQ1604">
        <v>0</v>
      </c>
      <c r="AR1604">
        <v>0</v>
      </c>
      <c r="AS1604" t="s">
        <v>3</v>
      </c>
      <c r="AT1604">
        <v>0.01</v>
      </c>
      <c r="AU1604" t="s">
        <v>916</v>
      </c>
      <c r="AV1604">
        <v>2</v>
      </c>
      <c r="AW1604">
        <v>2</v>
      </c>
      <c r="AX1604">
        <v>53554697</v>
      </c>
      <c r="AY1604">
        <v>1</v>
      </c>
      <c r="AZ1604">
        <v>6144</v>
      </c>
      <c r="BA1604">
        <v>1446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Y1604*Source!I957</f>
        <v>0.1032</v>
      </c>
      <c r="CY1604">
        <f>AD1604</f>
        <v>0</v>
      </c>
      <c r="CZ1604">
        <f>AH1604</f>
        <v>0</v>
      </c>
      <c r="DA1604">
        <f>AL1604</f>
        <v>1</v>
      </c>
      <c r="DB1604">
        <f>ROUND((ROUND(AT1604*CZ1604,2)*ROUND(1.2,7)),2)</f>
        <v>0</v>
      </c>
      <c r="DC1604">
        <f>ROUND((ROUND(AT1604*AG1604,2)*ROUND(1.2,7)),2)</f>
        <v>0</v>
      </c>
    </row>
    <row r="1605" spans="1:107" x14ac:dyDescent="0.2">
      <c r="A1605">
        <f>ROW(Source!A957)</f>
        <v>957</v>
      </c>
      <c r="B1605">
        <v>53551706</v>
      </c>
      <c r="C1605">
        <v>53554685</v>
      </c>
      <c r="D1605">
        <v>24316470</v>
      </c>
      <c r="E1605">
        <v>1</v>
      </c>
      <c r="F1605">
        <v>1</v>
      </c>
      <c r="G1605">
        <v>1</v>
      </c>
      <c r="H1605">
        <v>2</v>
      </c>
      <c r="I1605" t="s">
        <v>1924</v>
      </c>
      <c r="J1605" t="s">
        <v>1960</v>
      </c>
      <c r="K1605" t="s">
        <v>1926</v>
      </c>
      <c r="L1605">
        <v>1368</v>
      </c>
      <c r="N1605">
        <v>1011</v>
      </c>
      <c r="O1605" t="s">
        <v>1494</v>
      </c>
      <c r="P1605" t="s">
        <v>1494</v>
      </c>
      <c r="Q1605">
        <v>1</v>
      </c>
      <c r="W1605">
        <v>0</v>
      </c>
      <c r="X1605">
        <v>-522621304</v>
      </c>
      <c r="Y1605">
        <v>1.2E-2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1</v>
      </c>
      <c r="AJ1605">
        <v>1</v>
      </c>
      <c r="AK1605">
        <v>1</v>
      </c>
      <c r="AL1605">
        <v>1</v>
      </c>
      <c r="AN1605">
        <v>0</v>
      </c>
      <c r="AO1605">
        <v>1</v>
      </c>
      <c r="AP1605">
        <v>1</v>
      </c>
      <c r="AQ1605">
        <v>0</v>
      </c>
      <c r="AR1605">
        <v>0</v>
      </c>
      <c r="AS1605" t="s">
        <v>3</v>
      </c>
      <c r="AT1605">
        <v>0.01</v>
      </c>
      <c r="AU1605" t="s">
        <v>916</v>
      </c>
      <c r="AV1605">
        <v>0</v>
      </c>
      <c r="AW1605">
        <v>2</v>
      </c>
      <c r="AX1605">
        <v>53554698</v>
      </c>
      <c r="AY1605">
        <v>2</v>
      </c>
      <c r="AZ1605">
        <v>104448</v>
      </c>
      <c r="BA1605">
        <v>1447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Y1605*Source!I957</f>
        <v>0.1032</v>
      </c>
      <c r="CY1605">
        <f>AB1605</f>
        <v>0</v>
      </c>
      <c r="CZ1605">
        <f>AF1605</f>
        <v>0</v>
      </c>
      <c r="DA1605">
        <f>AJ1605</f>
        <v>1</v>
      </c>
      <c r="DB1605">
        <f>ROUND((ROUND(AT1605*CZ1605,2)*ROUND(1.2,7)),2)</f>
        <v>0</v>
      </c>
      <c r="DC1605">
        <f>ROUND((ROUND(AT1605*AG1605,2)*ROUND(1.2,7)),2)</f>
        <v>0</v>
      </c>
    </row>
    <row r="1606" spans="1:107" x14ac:dyDescent="0.2">
      <c r="A1606">
        <f>ROW(Source!A957)</f>
        <v>957</v>
      </c>
      <c r="B1606">
        <v>53551706</v>
      </c>
      <c r="C1606">
        <v>53554685</v>
      </c>
      <c r="D1606">
        <v>24262102</v>
      </c>
      <c r="E1606">
        <v>1</v>
      </c>
      <c r="F1606">
        <v>1</v>
      </c>
      <c r="G1606">
        <v>1</v>
      </c>
      <c r="H1606">
        <v>2</v>
      </c>
      <c r="I1606" t="s">
        <v>1513</v>
      </c>
      <c r="J1606" t="s">
        <v>1961</v>
      </c>
      <c r="K1606" t="s">
        <v>1515</v>
      </c>
      <c r="L1606">
        <v>1368</v>
      </c>
      <c r="N1606">
        <v>1011</v>
      </c>
      <c r="O1606" t="s">
        <v>1494</v>
      </c>
      <c r="P1606" t="s">
        <v>1494</v>
      </c>
      <c r="Q1606">
        <v>1</v>
      </c>
      <c r="W1606">
        <v>0</v>
      </c>
      <c r="X1606">
        <v>-1347582160</v>
      </c>
      <c r="Y1606">
        <v>1.2E-2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1</v>
      </c>
      <c r="AK1606">
        <v>1</v>
      </c>
      <c r="AL1606">
        <v>1</v>
      </c>
      <c r="AN1606">
        <v>0</v>
      </c>
      <c r="AO1606">
        <v>1</v>
      </c>
      <c r="AP1606">
        <v>1</v>
      </c>
      <c r="AQ1606">
        <v>0</v>
      </c>
      <c r="AR1606">
        <v>0</v>
      </c>
      <c r="AS1606" t="s">
        <v>3</v>
      </c>
      <c r="AT1606">
        <v>0.01</v>
      </c>
      <c r="AU1606" t="s">
        <v>916</v>
      </c>
      <c r="AV1606">
        <v>0</v>
      </c>
      <c r="AW1606">
        <v>2</v>
      </c>
      <c r="AX1606">
        <v>53554699</v>
      </c>
      <c r="AY1606">
        <v>2</v>
      </c>
      <c r="AZ1606">
        <v>104448</v>
      </c>
      <c r="BA1606">
        <v>1448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Y1606*Source!I957</f>
        <v>0.1032</v>
      </c>
      <c r="CY1606">
        <f>AB1606</f>
        <v>0</v>
      </c>
      <c r="CZ1606">
        <f>AF1606</f>
        <v>0</v>
      </c>
      <c r="DA1606">
        <f>AJ1606</f>
        <v>1</v>
      </c>
      <c r="DB1606">
        <f>ROUND((ROUND(AT1606*CZ1606,2)*ROUND(1.2,7)),2)</f>
        <v>0</v>
      </c>
      <c r="DC1606">
        <f>ROUND((ROUND(AT1606*AG1606,2)*ROUND(1.2,7)),2)</f>
        <v>0</v>
      </c>
    </row>
    <row r="1607" spans="1:107" x14ac:dyDescent="0.2">
      <c r="A1607">
        <f>ROW(Source!A957)</f>
        <v>957</v>
      </c>
      <c r="B1607">
        <v>53551706</v>
      </c>
      <c r="C1607">
        <v>53554685</v>
      </c>
      <c r="D1607">
        <v>24551895</v>
      </c>
      <c r="E1607">
        <v>1</v>
      </c>
      <c r="F1607">
        <v>1</v>
      </c>
      <c r="G1607">
        <v>1</v>
      </c>
      <c r="H1607">
        <v>3</v>
      </c>
      <c r="I1607" t="s">
        <v>1971</v>
      </c>
      <c r="J1607" t="s">
        <v>1972</v>
      </c>
      <c r="K1607" t="s">
        <v>1973</v>
      </c>
      <c r="L1607">
        <v>1346</v>
      </c>
      <c r="N1607">
        <v>1009</v>
      </c>
      <c r="O1607" t="s">
        <v>143</v>
      </c>
      <c r="P1607" t="s">
        <v>143</v>
      </c>
      <c r="Q1607">
        <v>1</v>
      </c>
      <c r="W1607">
        <v>0</v>
      </c>
      <c r="X1607">
        <v>1458414481</v>
      </c>
      <c r="Y1607">
        <v>0.05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1</v>
      </c>
      <c r="AJ1607">
        <v>1</v>
      </c>
      <c r="AK1607">
        <v>1</v>
      </c>
      <c r="AL1607">
        <v>1</v>
      </c>
      <c r="AN1607">
        <v>0</v>
      </c>
      <c r="AO1607">
        <v>1</v>
      </c>
      <c r="AP1607">
        <v>0</v>
      </c>
      <c r="AQ1607">
        <v>0</v>
      </c>
      <c r="AR1607">
        <v>0</v>
      </c>
      <c r="AS1607" t="s">
        <v>3</v>
      </c>
      <c r="AT1607">
        <v>0.05</v>
      </c>
      <c r="AU1607" t="s">
        <v>3</v>
      </c>
      <c r="AV1607">
        <v>0</v>
      </c>
      <c r="AW1607">
        <v>2</v>
      </c>
      <c r="AX1607">
        <v>53554703</v>
      </c>
      <c r="AY1607">
        <v>2</v>
      </c>
      <c r="AZ1607">
        <v>22528</v>
      </c>
      <c r="BA1607">
        <v>1452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Y1607*Source!I957</f>
        <v>0.43</v>
      </c>
      <c r="CY1607">
        <f t="shared" ref="CY1607:CY1612" si="302">AA1607</f>
        <v>0</v>
      </c>
      <c r="CZ1607">
        <f t="shared" ref="CZ1607:CZ1612" si="303">AE1607</f>
        <v>0</v>
      </c>
      <c r="DA1607">
        <f t="shared" ref="DA1607:DA1612" si="304">AI1607</f>
        <v>1</v>
      </c>
      <c r="DB1607">
        <f t="shared" ref="DB1607:DB1612" si="305">ROUND(ROUND(AT1607*CZ1607,2),2)</f>
        <v>0</v>
      </c>
      <c r="DC1607">
        <f t="shared" ref="DC1607:DC1612" si="306">ROUND(ROUND(AT1607*AG1607,2),2)</f>
        <v>0</v>
      </c>
    </row>
    <row r="1608" spans="1:107" x14ac:dyDescent="0.2">
      <c r="A1608">
        <f>ROW(Source!A957)</f>
        <v>957</v>
      </c>
      <c r="B1608">
        <v>53551706</v>
      </c>
      <c r="C1608">
        <v>53554685</v>
      </c>
      <c r="D1608">
        <v>24557166</v>
      </c>
      <c r="E1608">
        <v>1</v>
      </c>
      <c r="F1608">
        <v>1</v>
      </c>
      <c r="G1608">
        <v>1</v>
      </c>
      <c r="H1608">
        <v>3</v>
      </c>
      <c r="I1608" t="s">
        <v>1927</v>
      </c>
      <c r="J1608" t="s">
        <v>1978</v>
      </c>
      <c r="K1608" t="s">
        <v>1929</v>
      </c>
      <c r="L1608">
        <v>1308</v>
      </c>
      <c r="N1608">
        <v>1003</v>
      </c>
      <c r="O1608" t="s">
        <v>1150</v>
      </c>
      <c r="P1608" t="s">
        <v>1150</v>
      </c>
      <c r="Q1608">
        <v>100</v>
      </c>
      <c r="W1608">
        <v>0</v>
      </c>
      <c r="X1608">
        <v>-334543</v>
      </c>
      <c r="Y1608">
        <v>5.5E-2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1</v>
      </c>
      <c r="AJ1608">
        <v>1</v>
      </c>
      <c r="AK1608">
        <v>1</v>
      </c>
      <c r="AL1608">
        <v>1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 t="s">
        <v>3</v>
      </c>
      <c r="AT1608">
        <v>5.5E-2</v>
      </c>
      <c r="AU1608" t="s">
        <v>3</v>
      </c>
      <c r="AV1608">
        <v>0</v>
      </c>
      <c r="AW1608">
        <v>1</v>
      </c>
      <c r="AX1608">
        <v>-1</v>
      </c>
      <c r="AY1608">
        <v>0</v>
      </c>
      <c r="AZ1608">
        <v>0</v>
      </c>
      <c r="BA1608" t="s">
        <v>3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Y1608*Source!I957</f>
        <v>0.47299999999999998</v>
      </c>
      <c r="CY1608">
        <f t="shared" si="302"/>
        <v>0</v>
      </c>
      <c r="CZ1608">
        <f t="shared" si="303"/>
        <v>0</v>
      </c>
      <c r="DA1608">
        <f t="shared" si="304"/>
        <v>1</v>
      </c>
      <c r="DB1608">
        <f t="shared" si="305"/>
        <v>0</v>
      </c>
      <c r="DC1608">
        <f t="shared" si="306"/>
        <v>0</v>
      </c>
    </row>
    <row r="1609" spans="1:107" x14ac:dyDescent="0.2">
      <c r="A1609">
        <f>ROW(Source!A957)</f>
        <v>957</v>
      </c>
      <c r="B1609">
        <v>53551706</v>
      </c>
      <c r="C1609">
        <v>53554685</v>
      </c>
      <c r="D1609">
        <v>24552971</v>
      </c>
      <c r="E1609">
        <v>1</v>
      </c>
      <c r="F1609">
        <v>1</v>
      </c>
      <c r="G1609">
        <v>1</v>
      </c>
      <c r="H1609">
        <v>3</v>
      </c>
      <c r="I1609" t="s">
        <v>1930</v>
      </c>
      <c r="J1609" t="s">
        <v>1974</v>
      </c>
      <c r="K1609" t="s">
        <v>1932</v>
      </c>
      <c r="L1609">
        <v>1346</v>
      </c>
      <c r="N1609">
        <v>1009</v>
      </c>
      <c r="O1609" t="s">
        <v>143</v>
      </c>
      <c r="P1609" t="s">
        <v>143</v>
      </c>
      <c r="Q1609">
        <v>1</v>
      </c>
      <c r="W1609">
        <v>0</v>
      </c>
      <c r="X1609">
        <v>2030471882</v>
      </c>
      <c r="Y1609">
        <v>0.16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1</v>
      </c>
      <c r="AJ1609">
        <v>1</v>
      </c>
      <c r="AK1609">
        <v>1</v>
      </c>
      <c r="AL1609">
        <v>1</v>
      </c>
      <c r="AN1609">
        <v>0</v>
      </c>
      <c r="AO1609">
        <v>1</v>
      </c>
      <c r="AP1609">
        <v>0</v>
      </c>
      <c r="AQ1609">
        <v>0</v>
      </c>
      <c r="AR1609">
        <v>0</v>
      </c>
      <c r="AS1609" t="s">
        <v>3</v>
      </c>
      <c r="AT1609">
        <v>0.16</v>
      </c>
      <c r="AU1609" t="s">
        <v>3</v>
      </c>
      <c r="AV1609">
        <v>0</v>
      </c>
      <c r="AW1609">
        <v>2</v>
      </c>
      <c r="AX1609">
        <v>53554704</v>
      </c>
      <c r="AY1609">
        <v>2</v>
      </c>
      <c r="AZ1609">
        <v>16384</v>
      </c>
      <c r="BA1609">
        <v>1453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Y1609*Source!I957</f>
        <v>1.3759999999999999</v>
      </c>
      <c r="CY1609">
        <f t="shared" si="302"/>
        <v>0</v>
      </c>
      <c r="CZ1609">
        <f t="shared" si="303"/>
        <v>0</v>
      </c>
      <c r="DA1609">
        <f t="shared" si="304"/>
        <v>1</v>
      </c>
      <c r="DB1609">
        <f t="shared" si="305"/>
        <v>0</v>
      </c>
      <c r="DC1609">
        <f t="shared" si="306"/>
        <v>0</v>
      </c>
    </row>
    <row r="1610" spans="1:107" x14ac:dyDescent="0.2">
      <c r="A1610">
        <f>ROW(Source!A957)</f>
        <v>957</v>
      </c>
      <c r="B1610">
        <v>53551706</v>
      </c>
      <c r="C1610">
        <v>53554685</v>
      </c>
      <c r="D1610">
        <v>38196276</v>
      </c>
      <c r="E1610">
        <v>1</v>
      </c>
      <c r="F1610">
        <v>1</v>
      </c>
      <c r="G1610">
        <v>1</v>
      </c>
      <c r="H1610">
        <v>3</v>
      </c>
      <c r="I1610" t="s">
        <v>1001</v>
      </c>
      <c r="J1610" t="s">
        <v>1003</v>
      </c>
      <c r="K1610" t="s">
        <v>1002</v>
      </c>
      <c r="L1610">
        <v>1302</v>
      </c>
      <c r="N1610">
        <v>1003</v>
      </c>
      <c r="O1610" t="s">
        <v>833</v>
      </c>
      <c r="P1610" t="s">
        <v>833</v>
      </c>
      <c r="Q1610">
        <v>10</v>
      </c>
      <c r="W1610">
        <v>0</v>
      </c>
      <c r="X1610">
        <v>-627204067</v>
      </c>
      <c r="Y1610">
        <v>10.199999999999999</v>
      </c>
      <c r="AA1610">
        <v>51.13</v>
      </c>
      <c r="AB1610">
        <v>0</v>
      </c>
      <c r="AC1610">
        <v>0</v>
      </c>
      <c r="AD1610">
        <v>0</v>
      </c>
      <c r="AE1610">
        <v>51.13</v>
      </c>
      <c r="AF1610">
        <v>0</v>
      </c>
      <c r="AG1610">
        <v>0</v>
      </c>
      <c r="AH1610">
        <v>0</v>
      </c>
      <c r="AI1610">
        <v>1</v>
      </c>
      <c r="AJ1610">
        <v>1</v>
      </c>
      <c r="AK1610">
        <v>1</v>
      </c>
      <c r="AL1610">
        <v>1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 t="s">
        <v>3</v>
      </c>
      <c r="AT1610">
        <v>10.199999999999999</v>
      </c>
      <c r="AU1610" t="s">
        <v>3</v>
      </c>
      <c r="AV1610">
        <v>0</v>
      </c>
      <c r="AW1610">
        <v>1</v>
      </c>
      <c r="AX1610">
        <v>-1</v>
      </c>
      <c r="AY1610">
        <v>0</v>
      </c>
      <c r="AZ1610">
        <v>0</v>
      </c>
      <c r="BA1610" t="s">
        <v>3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Y1610*Source!I957</f>
        <v>87.719999999999985</v>
      </c>
      <c r="CY1610">
        <f t="shared" si="302"/>
        <v>51.13</v>
      </c>
      <c r="CZ1610">
        <f t="shared" si="303"/>
        <v>51.13</v>
      </c>
      <c r="DA1610">
        <f t="shared" si="304"/>
        <v>1</v>
      </c>
      <c r="DB1610">
        <f t="shared" si="305"/>
        <v>521.53</v>
      </c>
      <c r="DC1610">
        <f t="shared" si="306"/>
        <v>0</v>
      </c>
    </row>
    <row r="1611" spans="1:107" x14ac:dyDescent="0.2">
      <c r="A1611">
        <f>ROW(Source!A957)</f>
        <v>957</v>
      </c>
      <c r="B1611">
        <v>53551706</v>
      </c>
      <c r="C1611">
        <v>53554685</v>
      </c>
      <c r="D1611">
        <v>38228223</v>
      </c>
      <c r="E1611">
        <v>1</v>
      </c>
      <c r="F1611">
        <v>1</v>
      </c>
      <c r="G1611">
        <v>1</v>
      </c>
      <c r="H1611">
        <v>3</v>
      </c>
      <c r="I1611" t="s">
        <v>1009</v>
      </c>
      <c r="J1611" t="s">
        <v>1011</v>
      </c>
      <c r="K1611" t="s">
        <v>1010</v>
      </c>
      <c r="L1611">
        <v>1477</v>
      </c>
      <c r="N1611">
        <v>1013</v>
      </c>
      <c r="O1611" t="s">
        <v>997</v>
      </c>
      <c r="P1611" t="s">
        <v>999</v>
      </c>
      <c r="Q1611">
        <v>1</v>
      </c>
      <c r="W1611">
        <v>0</v>
      </c>
      <c r="X1611">
        <v>-253984360</v>
      </c>
      <c r="Y1611">
        <v>0.10199999999999999</v>
      </c>
      <c r="AA1611">
        <v>14197.52</v>
      </c>
      <c r="AB1611">
        <v>0</v>
      </c>
      <c r="AC1611">
        <v>0</v>
      </c>
      <c r="AD1611">
        <v>0</v>
      </c>
      <c r="AE1611">
        <v>14197.52</v>
      </c>
      <c r="AF1611">
        <v>0</v>
      </c>
      <c r="AG1611">
        <v>0</v>
      </c>
      <c r="AH1611">
        <v>0</v>
      </c>
      <c r="AI1611">
        <v>1</v>
      </c>
      <c r="AJ1611">
        <v>1</v>
      </c>
      <c r="AK1611">
        <v>1</v>
      </c>
      <c r="AL1611">
        <v>1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 t="s">
        <v>3</v>
      </c>
      <c r="AT1611">
        <v>0.10199999999999999</v>
      </c>
      <c r="AU1611" t="s">
        <v>3</v>
      </c>
      <c r="AV1611">
        <v>0</v>
      </c>
      <c r="AW1611">
        <v>1</v>
      </c>
      <c r="AX1611">
        <v>-1</v>
      </c>
      <c r="AY1611">
        <v>0</v>
      </c>
      <c r="AZ1611">
        <v>0</v>
      </c>
      <c r="BA1611" t="s">
        <v>3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Y1611*Source!I957</f>
        <v>0.87719999999999987</v>
      </c>
      <c r="CY1611">
        <f t="shared" si="302"/>
        <v>14197.52</v>
      </c>
      <c r="CZ1611">
        <f t="shared" si="303"/>
        <v>14197.52</v>
      </c>
      <c r="DA1611">
        <f t="shared" si="304"/>
        <v>1</v>
      </c>
      <c r="DB1611">
        <f t="shared" si="305"/>
        <v>1448.15</v>
      </c>
      <c r="DC1611">
        <f t="shared" si="306"/>
        <v>0</v>
      </c>
    </row>
    <row r="1612" spans="1:107" x14ac:dyDescent="0.2">
      <c r="A1612">
        <f>ROW(Source!A957)</f>
        <v>957</v>
      </c>
      <c r="B1612">
        <v>53551706</v>
      </c>
      <c r="C1612">
        <v>53554685</v>
      </c>
      <c r="D1612">
        <v>24519631</v>
      </c>
      <c r="E1612">
        <v>1</v>
      </c>
      <c r="F1612">
        <v>1</v>
      </c>
      <c r="G1612">
        <v>1</v>
      </c>
      <c r="H1612">
        <v>3</v>
      </c>
      <c r="I1612" t="s">
        <v>1933</v>
      </c>
      <c r="J1612" t="s">
        <v>1977</v>
      </c>
      <c r="K1612" t="s">
        <v>1935</v>
      </c>
      <c r="L1612">
        <v>1374</v>
      </c>
      <c r="N1612">
        <v>1013</v>
      </c>
      <c r="O1612" t="s">
        <v>1936</v>
      </c>
      <c r="P1612" t="s">
        <v>1936</v>
      </c>
      <c r="Q1612">
        <v>1</v>
      </c>
      <c r="W1612">
        <v>0</v>
      </c>
      <c r="X1612">
        <v>544434393</v>
      </c>
      <c r="Y1612">
        <v>0.71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1</v>
      </c>
      <c r="AJ1612">
        <v>1</v>
      </c>
      <c r="AK1612">
        <v>1</v>
      </c>
      <c r="AL1612">
        <v>1</v>
      </c>
      <c r="AN1612">
        <v>0</v>
      </c>
      <c r="AO1612">
        <v>1</v>
      </c>
      <c r="AP1612">
        <v>0</v>
      </c>
      <c r="AQ1612">
        <v>0</v>
      </c>
      <c r="AR1612">
        <v>0</v>
      </c>
      <c r="AS1612" t="s">
        <v>3</v>
      </c>
      <c r="AT1612">
        <v>0.71</v>
      </c>
      <c r="AU1612" t="s">
        <v>3</v>
      </c>
      <c r="AV1612">
        <v>0</v>
      </c>
      <c r="AW1612">
        <v>2</v>
      </c>
      <c r="AX1612">
        <v>53554707</v>
      </c>
      <c r="AY1612">
        <v>2</v>
      </c>
      <c r="AZ1612">
        <v>22528</v>
      </c>
      <c r="BA1612">
        <v>1456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Y1612*Source!I957</f>
        <v>6.1059999999999999</v>
      </c>
      <c r="CY1612">
        <f t="shared" si="302"/>
        <v>0</v>
      </c>
      <c r="CZ1612">
        <f t="shared" si="303"/>
        <v>0</v>
      </c>
      <c r="DA1612">
        <f t="shared" si="304"/>
        <v>1</v>
      </c>
      <c r="DB1612">
        <f t="shared" si="305"/>
        <v>0</v>
      </c>
      <c r="DC1612">
        <f t="shared" si="306"/>
        <v>0</v>
      </c>
    </row>
    <row r="1613" spans="1:107" x14ac:dyDescent="0.2">
      <c r="A1613">
        <f>ROW(Source!A958)</f>
        <v>958</v>
      </c>
      <c r="B1613">
        <v>53551707</v>
      </c>
      <c r="C1613">
        <v>53554685</v>
      </c>
      <c r="D1613">
        <v>9430636</v>
      </c>
      <c r="E1613">
        <v>1</v>
      </c>
      <c r="F1613">
        <v>1</v>
      </c>
      <c r="G1613">
        <v>1</v>
      </c>
      <c r="H1613">
        <v>1</v>
      </c>
      <c r="I1613" t="s">
        <v>1958</v>
      </c>
      <c r="J1613" t="s">
        <v>3</v>
      </c>
      <c r="K1613" t="s">
        <v>1959</v>
      </c>
      <c r="L1613">
        <v>1369</v>
      </c>
      <c r="N1613">
        <v>1013</v>
      </c>
      <c r="O1613" t="s">
        <v>1486</v>
      </c>
      <c r="P1613" t="s">
        <v>1486</v>
      </c>
      <c r="Q1613">
        <v>1</v>
      </c>
      <c r="W1613">
        <v>0</v>
      </c>
      <c r="X1613">
        <v>625109291</v>
      </c>
      <c r="Y1613">
        <v>4.5119999999999996</v>
      </c>
      <c r="AA1613">
        <v>0</v>
      </c>
      <c r="AB1613">
        <v>0</v>
      </c>
      <c r="AC1613">
        <v>0</v>
      </c>
      <c r="AD1613">
        <v>331.26</v>
      </c>
      <c r="AE1613">
        <v>0</v>
      </c>
      <c r="AF1613">
        <v>0</v>
      </c>
      <c r="AG1613">
        <v>0</v>
      </c>
      <c r="AH1613">
        <v>331.26</v>
      </c>
      <c r="AI1613">
        <v>1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1</v>
      </c>
      <c r="AQ1613">
        <v>0</v>
      </c>
      <c r="AR1613">
        <v>0</v>
      </c>
      <c r="AS1613" t="s">
        <v>3</v>
      </c>
      <c r="AT1613">
        <v>3.76</v>
      </c>
      <c r="AU1613" t="s">
        <v>916</v>
      </c>
      <c r="AV1613">
        <v>1</v>
      </c>
      <c r="AW1613">
        <v>1</v>
      </c>
      <c r="AX1613">
        <v>-1</v>
      </c>
      <c r="AY1613">
        <v>0</v>
      </c>
      <c r="AZ1613">
        <v>0</v>
      </c>
      <c r="BA1613" t="s">
        <v>3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Y1613*Source!I958</f>
        <v>38.803199999999997</v>
      </c>
      <c r="CY1613">
        <f>AD1613</f>
        <v>331.26</v>
      </c>
      <c r="CZ1613">
        <f>AH1613</f>
        <v>331.26</v>
      </c>
      <c r="DA1613">
        <f>AL1613</f>
        <v>1</v>
      </c>
      <c r="DB1613">
        <f>ROUND((ROUND(AT1613*CZ1613,2)*ROUND(1.2,7)),2)</f>
        <v>1494.65</v>
      </c>
      <c r="DC1613">
        <f>ROUND((ROUND(AT1613*AG1613,2)*ROUND(1.2,7)),2)</f>
        <v>0</v>
      </c>
    </row>
    <row r="1614" spans="1:107" x14ac:dyDescent="0.2">
      <c r="A1614">
        <f>ROW(Source!A958)</f>
        <v>958</v>
      </c>
      <c r="B1614">
        <v>53551707</v>
      </c>
      <c r="C1614">
        <v>53554685</v>
      </c>
      <c r="D1614">
        <v>121548</v>
      </c>
      <c r="E1614">
        <v>1</v>
      </c>
      <c r="F1614">
        <v>1</v>
      </c>
      <c r="G1614">
        <v>1</v>
      </c>
      <c r="H1614">
        <v>1</v>
      </c>
      <c r="I1614" t="s">
        <v>31</v>
      </c>
      <c r="J1614" t="s">
        <v>3</v>
      </c>
      <c r="K1614" t="s">
        <v>1489</v>
      </c>
      <c r="L1614">
        <v>608254</v>
      </c>
      <c r="N1614">
        <v>1013</v>
      </c>
      <c r="O1614" t="s">
        <v>1490</v>
      </c>
      <c r="P1614" t="s">
        <v>1490</v>
      </c>
      <c r="Q1614">
        <v>1</v>
      </c>
      <c r="W1614">
        <v>0</v>
      </c>
      <c r="X1614">
        <v>-185737400</v>
      </c>
      <c r="Y1614">
        <v>1.2E-2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1</v>
      </c>
      <c r="AQ1614">
        <v>0</v>
      </c>
      <c r="AR1614">
        <v>0</v>
      </c>
      <c r="AS1614" t="s">
        <v>3</v>
      </c>
      <c r="AT1614">
        <v>0.01</v>
      </c>
      <c r="AU1614" t="s">
        <v>916</v>
      </c>
      <c r="AV1614">
        <v>2</v>
      </c>
      <c r="AW1614">
        <v>2</v>
      </c>
      <c r="AX1614">
        <v>53554697</v>
      </c>
      <c r="AY1614">
        <v>1</v>
      </c>
      <c r="AZ1614">
        <v>6144</v>
      </c>
      <c r="BA1614">
        <v>1458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Y1614*Source!I958</f>
        <v>0.1032</v>
      </c>
      <c r="CY1614">
        <f>AD1614</f>
        <v>0</v>
      </c>
      <c r="CZ1614">
        <f>AH1614</f>
        <v>0</v>
      </c>
      <c r="DA1614">
        <f>AL1614</f>
        <v>1</v>
      </c>
      <c r="DB1614">
        <f>ROUND((ROUND(AT1614*CZ1614,2)*ROUND(1.2,7)),2)</f>
        <v>0</v>
      </c>
      <c r="DC1614">
        <f>ROUND((ROUND(AT1614*AG1614,2)*ROUND(1.2,7)),2)</f>
        <v>0</v>
      </c>
    </row>
    <row r="1615" spans="1:107" x14ac:dyDescent="0.2">
      <c r="A1615">
        <f>ROW(Source!A958)</f>
        <v>958</v>
      </c>
      <c r="B1615">
        <v>53551707</v>
      </c>
      <c r="C1615">
        <v>53554685</v>
      </c>
      <c r="D1615">
        <v>24316470</v>
      </c>
      <c r="E1615">
        <v>1</v>
      </c>
      <c r="F1615">
        <v>1</v>
      </c>
      <c r="G1615">
        <v>1</v>
      </c>
      <c r="H1615">
        <v>2</v>
      </c>
      <c r="I1615">
        <v>0</v>
      </c>
      <c r="J1615" t="s">
        <v>1960</v>
      </c>
      <c r="K1615" t="s">
        <v>1926</v>
      </c>
      <c r="L1615">
        <v>1368</v>
      </c>
      <c r="N1615">
        <v>1011</v>
      </c>
      <c r="O1615" t="s">
        <v>1494</v>
      </c>
      <c r="P1615" t="s">
        <v>1494</v>
      </c>
      <c r="Q1615">
        <v>1</v>
      </c>
      <c r="W1615">
        <v>0</v>
      </c>
      <c r="X1615">
        <v>-522621304</v>
      </c>
      <c r="Y1615">
        <v>1.2E-2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1</v>
      </c>
      <c r="AJ1615">
        <v>1</v>
      </c>
      <c r="AK1615">
        <v>1</v>
      </c>
      <c r="AL1615">
        <v>1</v>
      </c>
      <c r="AN1615">
        <v>0</v>
      </c>
      <c r="AO1615">
        <v>1</v>
      </c>
      <c r="AP1615">
        <v>1</v>
      </c>
      <c r="AQ1615">
        <v>0</v>
      </c>
      <c r="AR1615">
        <v>0</v>
      </c>
      <c r="AS1615" t="s">
        <v>3</v>
      </c>
      <c r="AT1615">
        <v>0.01</v>
      </c>
      <c r="AU1615" t="s">
        <v>916</v>
      </c>
      <c r="AV1615">
        <v>0</v>
      </c>
      <c r="AW1615">
        <v>2</v>
      </c>
      <c r="AX1615">
        <v>53554698</v>
      </c>
      <c r="AY1615">
        <v>2</v>
      </c>
      <c r="AZ1615">
        <v>104448</v>
      </c>
      <c r="BA1615">
        <v>1459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Y1615*Source!I958</f>
        <v>0.1032</v>
      </c>
      <c r="CY1615">
        <f>AB1615</f>
        <v>0</v>
      </c>
      <c r="CZ1615">
        <f>AF1615</f>
        <v>0</v>
      </c>
      <c r="DA1615">
        <f>AJ1615</f>
        <v>1</v>
      </c>
      <c r="DB1615">
        <f>ROUND((ROUND(AT1615*CZ1615,2)*ROUND(1.2,7)),2)</f>
        <v>0</v>
      </c>
      <c r="DC1615">
        <f>ROUND((ROUND(AT1615*AG1615,2)*ROUND(1.2,7)),2)</f>
        <v>0</v>
      </c>
    </row>
    <row r="1616" spans="1:107" x14ac:dyDescent="0.2">
      <c r="A1616">
        <f>ROW(Source!A958)</f>
        <v>958</v>
      </c>
      <c r="B1616">
        <v>53551707</v>
      </c>
      <c r="C1616">
        <v>53554685</v>
      </c>
      <c r="D1616">
        <v>24262102</v>
      </c>
      <c r="E1616">
        <v>1</v>
      </c>
      <c r="F1616">
        <v>1</v>
      </c>
      <c r="G1616">
        <v>1</v>
      </c>
      <c r="H1616">
        <v>2</v>
      </c>
      <c r="I1616" t="s">
        <v>1513</v>
      </c>
      <c r="J1616" t="s">
        <v>1961</v>
      </c>
      <c r="K1616" t="s">
        <v>1515</v>
      </c>
      <c r="L1616">
        <v>1368</v>
      </c>
      <c r="N1616">
        <v>1011</v>
      </c>
      <c r="O1616" t="s">
        <v>1494</v>
      </c>
      <c r="P1616" t="s">
        <v>1494</v>
      </c>
      <c r="Q1616">
        <v>1</v>
      </c>
      <c r="W1616">
        <v>0</v>
      </c>
      <c r="X1616">
        <v>-1347582160</v>
      </c>
      <c r="Y1616">
        <v>1.2E-2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1</v>
      </c>
      <c r="AJ1616">
        <v>1</v>
      </c>
      <c r="AK1616">
        <v>1</v>
      </c>
      <c r="AL1616">
        <v>1</v>
      </c>
      <c r="AN1616">
        <v>0</v>
      </c>
      <c r="AO1616">
        <v>1</v>
      </c>
      <c r="AP1616">
        <v>1</v>
      </c>
      <c r="AQ1616">
        <v>0</v>
      </c>
      <c r="AR1616">
        <v>0</v>
      </c>
      <c r="AS1616" t="s">
        <v>3</v>
      </c>
      <c r="AT1616">
        <v>0.01</v>
      </c>
      <c r="AU1616" t="s">
        <v>916</v>
      </c>
      <c r="AV1616">
        <v>0</v>
      </c>
      <c r="AW1616">
        <v>2</v>
      </c>
      <c r="AX1616">
        <v>53554699</v>
      </c>
      <c r="AY1616">
        <v>2</v>
      </c>
      <c r="AZ1616">
        <v>104448</v>
      </c>
      <c r="BA1616">
        <v>1460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Y1616*Source!I958</f>
        <v>0.1032</v>
      </c>
      <c r="CY1616">
        <f>AB1616</f>
        <v>0</v>
      </c>
      <c r="CZ1616">
        <f>AF1616</f>
        <v>0</v>
      </c>
      <c r="DA1616">
        <f>AJ1616</f>
        <v>1</v>
      </c>
      <c r="DB1616">
        <f>ROUND((ROUND(AT1616*CZ1616,2)*ROUND(1.2,7)),2)</f>
        <v>0</v>
      </c>
      <c r="DC1616">
        <f>ROUND((ROUND(AT1616*AG1616,2)*ROUND(1.2,7)),2)</f>
        <v>0</v>
      </c>
    </row>
    <row r="1617" spans="1:107" x14ac:dyDescent="0.2">
      <c r="A1617">
        <f>ROW(Source!A958)</f>
        <v>958</v>
      </c>
      <c r="B1617">
        <v>53551707</v>
      </c>
      <c r="C1617">
        <v>53554685</v>
      </c>
      <c r="D1617">
        <v>24551895</v>
      </c>
      <c r="E1617">
        <v>1</v>
      </c>
      <c r="F1617">
        <v>1</v>
      </c>
      <c r="G1617">
        <v>1</v>
      </c>
      <c r="H1617">
        <v>3</v>
      </c>
      <c r="I1617" t="s">
        <v>1971</v>
      </c>
      <c r="J1617" t="s">
        <v>1972</v>
      </c>
      <c r="K1617" t="s">
        <v>1973</v>
      </c>
      <c r="L1617">
        <v>1346</v>
      </c>
      <c r="N1617">
        <v>1009</v>
      </c>
      <c r="O1617" t="s">
        <v>143</v>
      </c>
      <c r="P1617" t="s">
        <v>143</v>
      </c>
      <c r="Q1617">
        <v>1</v>
      </c>
      <c r="W1617">
        <v>0</v>
      </c>
      <c r="X1617">
        <v>1458414481</v>
      </c>
      <c r="Y1617">
        <v>0.05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6.14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0</v>
      </c>
      <c r="AQ1617">
        <v>0</v>
      </c>
      <c r="AR1617">
        <v>0</v>
      </c>
      <c r="AS1617" t="s">
        <v>3</v>
      </c>
      <c r="AT1617">
        <v>0.05</v>
      </c>
      <c r="AU1617" t="s">
        <v>3</v>
      </c>
      <c r="AV1617">
        <v>0</v>
      </c>
      <c r="AW1617">
        <v>2</v>
      </c>
      <c r="AX1617">
        <v>53554703</v>
      </c>
      <c r="AY1617">
        <v>2</v>
      </c>
      <c r="AZ1617">
        <v>22528</v>
      </c>
      <c r="BA1617">
        <v>1464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Y1617*Source!I958</f>
        <v>0.43</v>
      </c>
      <c r="CY1617">
        <f t="shared" ref="CY1617:CY1622" si="307">AA1617</f>
        <v>0</v>
      </c>
      <c r="CZ1617">
        <f t="shared" ref="CZ1617:CZ1622" si="308">AE1617</f>
        <v>0</v>
      </c>
      <c r="DA1617">
        <f t="shared" ref="DA1617:DA1622" si="309">AI1617</f>
        <v>6.14</v>
      </c>
      <c r="DB1617">
        <f t="shared" ref="DB1617:DB1622" si="310">ROUND(ROUND(AT1617*CZ1617,2),2)</f>
        <v>0</v>
      </c>
      <c r="DC1617">
        <f t="shared" ref="DC1617:DC1622" si="311">ROUND(ROUND(AT1617*AG1617,2),2)</f>
        <v>0</v>
      </c>
    </row>
    <row r="1618" spans="1:107" x14ac:dyDescent="0.2">
      <c r="A1618">
        <f>ROW(Source!A958)</f>
        <v>958</v>
      </c>
      <c r="B1618">
        <v>53551707</v>
      </c>
      <c r="C1618">
        <v>53554685</v>
      </c>
      <c r="D1618">
        <v>24557166</v>
      </c>
      <c r="E1618">
        <v>1</v>
      </c>
      <c r="F1618">
        <v>1</v>
      </c>
      <c r="G1618">
        <v>1</v>
      </c>
      <c r="H1618">
        <v>3</v>
      </c>
      <c r="I1618" t="s">
        <v>1927</v>
      </c>
      <c r="J1618" t="s">
        <v>1978</v>
      </c>
      <c r="K1618" t="s">
        <v>1929</v>
      </c>
      <c r="L1618">
        <v>1308</v>
      </c>
      <c r="N1618">
        <v>1003</v>
      </c>
      <c r="O1618" t="s">
        <v>1150</v>
      </c>
      <c r="P1618" t="s">
        <v>1150</v>
      </c>
      <c r="Q1618">
        <v>100</v>
      </c>
      <c r="W1618">
        <v>0</v>
      </c>
      <c r="X1618">
        <v>-334543</v>
      </c>
      <c r="Y1618">
        <v>5.5E-2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6.14</v>
      </c>
      <c r="AJ1618">
        <v>1</v>
      </c>
      <c r="AK1618">
        <v>1</v>
      </c>
      <c r="AL1618">
        <v>1</v>
      </c>
      <c r="AN1618">
        <v>0</v>
      </c>
      <c r="AO1618">
        <v>1</v>
      </c>
      <c r="AP1618">
        <v>0</v>
      </c>
      <c r="AQ1618">
        <v>0</v>
      </c>
      <c r="AR1618">
        <v>0</v>
      </c>
      <c r="AS1618" t="s">
        <v>3</v>
      </c>
      <c r="AT1618">
        <v>5.5E-2</v>
      </c>
      <c r="AU1618" t="s">
        <v>3</v>
      </c>
      <c r="AV1618">
        <v>0</v>
      </c>
      <c r="AW1618">
        <v>1</v>
      </c>
      <c r="AX1618">
        <v>-1</v>
      </c>
      <c r="AY1618">
        <v>0</v>
      </c>
      <c r="AZ1618">
        <v>0</v>
      </c>
      <c r="BA1618" t="s">
        <v>3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Y1618*Source!I958</f>
        <v>0.47299999999999998</v>
      </c>
      <c r="CY1618">
        <f t="shared" si="307"/>
        <v>0</v>
      </c>
      <c r="CZ1618">
        <f t="shared" si="308"/>
        <v>0</v>
      </c>
      <c r="DA1618">
        <f t="shared" si="309"/>
        <v>6.14</v>
      </c>
      <c r="DB1618">
        <f t="shared" si="310"/>
        <v>0</v>
      </c>
      <c r="DC1618">
        <f t="shared" si="311"/>
        <v>0</v>
      </c>
    </row>
    <row r="1619" spans="1:107" x14ac:dyDescent="0.2">
      <c r="A1619">
        <f>ROW(Source!A958)</f>
        <v>958</v>
      </c>
      <c r="B1619">
        <v>53551707</v>
      </c>
      <c r="C1619">
        <v>53554685</v>
      </c>
      <c r="D1619">
        <v>24552971</v>
      </c>
      <c r="E1619">
        <v>1</v>
      </c>
      <c r="F1619">
        <v>1</v>
      </c>
      <c r="G1619">
        <v>1</v>
      </c>
      <c r="H1619">
        <v>3</v>
      </c>
      <c r="I1619" t="s">
        <v>1930</v>
      </c>
      <c r="J1619" t="s">
        <v>1974</v>
      </c>
      <c r="K1619" t="s">
        <v>1932</v>
      </c>
      <c r="L1619">
        <v>1346</v>
      </c>
      <c r="N1619">
        <v>1009</v>
      </c>
      <c r="O1619" t="s">
        <v>143</v>
      </c>
      <c r="P1619" t="s">
        <v>143</v>
      </c>
      <c r="Q1619">
        <v>1</v>
      </c>
      <c r="W1619">
        <v>0</v>
      </c>
      <c r="X1619">
        <v>2030471882</v>
      </c>
      <c r="Y1619">
        <v>0.16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6.14</v>
      </c>
      <c r="AJ1619">
        <v>1</v>
      </c>
      <c r="AK1619">
        <v>1</v>
      </c>
      <c r="AL1619">
        <v>1</v>
      </c>
      <c r="AN1619">
        <v>0</v>
      </c>
      <c r="AO1619">
        <v>1</v>
      </c>
      <c r="AP1619">
        <v>0</v>
      </c>
      <c r="AQ1619">
        <v>0</v>
      </c>
      <c r="AR1619">
        <v>0</v>
      </c>
      <c r="AS1619" t="s">
        <v>3</v>
      </c>
      <c r="AT1619">
        <v>0.16</v>
      </c>
      <c r="AU1619" t="s">
        <v>3</v>
      </c>
      <c r="AV1619">
        <v>0</v>
      </c>
      <c r="AW1619">
        <v>2</v>
      </c>
      <c r="AX1619">
        <v>53554704</v>
      </c>
      <c r="AY1619">
        <v>2</v>
      </c>
      <c r="AZ1619">
        <v>16384</v>
      </c>
      <c r="BA1619">
        <v>1465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Y1619*Source!I958</f>
        <v>1.3759999999999999</v>
      </c>
      <c r="CY1619">
        <f t="shared" si="307"/>
        <v>0</v>
      </c>
      <c r="CZ1619">
        <f t="shared" si="308"/>
        <v>0</v>
      </c>
      <c r="DA1619">
        <f t="shared" si="309"/>
        <v>6.14</v>
      </c>
      <c r="DB1619">
        <f t="shared" si="310"/>
        <v>0</v>
      </c>
      <c r="DC1619">
        <f t="shared" si="311"/>
        <v>0</v>
      </c>
    </row>
    <row r="1620" spans="1:107" x14ac:dyDescent="0.2">
      <c r="A1620">
        <f>ROW(Source!A958)</f>
        <v>958</v>
      </c>
      <c r="B1620">
        <v>53551707</v>
      </c>
      <c r="C1620">
        <v>53554685</v>
      </c>
      <c r="D1620">
        <v>38196276</v>
      </c>
      <c r="E1620">
        <v>1</v>
      </c>
      <c r="F1620">
        <v>1</v>
      </c>
      <c r="G1620">
        <v>1</v>
      </c>
      <c r="H1620">
        <v>3</v>
      </c>
      <c r="I1620" t="s">
        <v>1001</v>
      </c>
      <c r="J1620" t="s">
        <v>1003</v>
      </c>
      <c r="K1620" t="s">
        <v>1002</v>
      </c>
      <c r="L1620">
        <v>1302</v>
      </c>
      <c r="N1620">
        <v>1003</v>
      </c>
      <c r="O1620" t="s">
        <v>833</v>
      </c>
      <c r="P1620" t="s">
        <v>833</v>
      </c>
      <c r="Q1620">
        <v>10</v>
      </c>
      <c r="W1620">
        <v>0</v>
      </c>
      <c r="X1620">
        <v>-627204067</v>
      </c>
      <c r="Y1620">
        <v>10.199999999999999</v>
      </c>
      <c r="AA1620">
        <v>293.49</v>
      </c>
      <c r="AB1620">
        <v>0</v>
      </c>
      <c r="AC1620">
        <v>0</v>
      </c>
      <c r="AD1620">
        <v>0</v>
      </c>
      <c r="AE1620">
        <v>51.13</v>
      </c>
      <c r="AF1620">
        <v>0</v>
      </c>
      <c r="AG1620">
        <v>0</v>
      </c>
      <c r="AH1620">
        <v>0</v>
      </c>
      <c r="AI1620">
        <v>5.74</v>
      </c>
      <c r="AJ1620">
        <v>1</v>
      </c>
      <c r="AK1620">
        <v>1</v>
      </c>
      <c r="AL1620">
        <v>1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 t="s">
        <v>3</v>
      </c>
      <c r="AT1620">
        <v>10.199999999999999</v>
      </c>
      <c r="AU1620" t="s">
        <v>3</v>
      </c>
      <c r="AV1620">
        <v>0</v>
      </c>
      <c r="AW1620">
        <v>1</v>
      </c>
      <c r="AX1620">
        <v>-1</v>
      </c>
      <c r="AY1620">
        <v>0</v>
      </c>
      <c r="AZ1620">
        <v>0</v>
      </c>
      <c r="BA1620" t="s">
        <v>3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Y1620*Source!I958</f>
        <v>87.719999999999985</v>
      </c>
      <c r="CY1620">
        <f t="shared" si="307"/>
        <v>293.49</v>
      </c>
      <c r="CZ1620">
        <f t="shared" si="308"/>
        <v>51.13</v>
      </c>
      <c r="DA1620">
        <f t="shared" si="309"/>
        <v>5.74</v>
      </c>
      <c r="DB1620">
        <f t="shared" si="310"/>
        <v>521.53</v>
      </c>
      <c r="DC1620">
        <f t="shared" si="311"/>
        <v>0</v>
      </c>
    </row>
    <row r="1621" spans="1:107" x14ac:dyDescent="0.2">
      <c r="A1621">
        <f>ROW(Source!A958)</f>
        <v>958</v>
      </c>
      <c r="B1621">
        <v>53551707</v>
      </c>
      <c r="C1621">
        <v>53554685</v>
      </c>
      <c r="D1621">
        <v>38228223</v>
      </c>
      <c r="E1621">
        <v>1</v>
      </c>
      <c r="F1621">
        <v>1</v>
      </c>
      <c r="G1621">
        <v>1</v>
      </c>
      <c r="H1621">
        <v>3</v>
      </c>
      <c r="I1621" t="s">
        <v>1009</v>
      </c>
      <c r="J1621" t="s">
        <v>1011</v>
      </c>
      <c r="K1621" t="s">
        <v>1010</v>
      </c>
      <c r="L1621">
        <v>1477</v>
      </c>
      <c r="N1621">
        <v>1013</v>
      </c>
      <c r="O1621" t="s">
        <v>997</v>
      </c>
      <c r="P1621" t="s">
        <v>999</v>
      </c>
      <c r="Q1621">
        <v>1</v>
      </c>
      <c r="W1621">
        <v>0</v>
      </c>
      <c r="X1621">
        <v>-253984360</v>
      </c>
      <c r="Y1621">
        <v>0.10199999999999999</v>
      </c>
      <c r="AA1621">
        <v>137573.97</v>
      </c>
      <c r="AB1621">
        <v>0</v>
      </c>
      <c r="AC1621">
        <v>0</v>
      </c>
      <c r="AD1621">
        <v>0</v>
      </c>
      <c r="AE1621">
        <v>14197.52</v>
      </c>
      <c r="AF1621">
        <v>0</v>
      </c>
      <c r="AG1621">
        <v>0</v>
      </c>
      <c r="AH1621">
        <v>0</v>
      </c>
      <c r="AI1621">
        <v>9.69</v>
      </c>
      <c r="AJ1621">
        <v>1</v>
      </c>
      <c r="AK1621">
        <v>1</v>
      </c>
      <c r="AL1621">
        <v>1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 t="s">
        <v>3</v>
      </c>
      <c r="AT1621">
        <v>0.10199999999999999</v>
      </c>
      <c r="AU1621" t="s">
        <v>3</v>
      </c>
      <c r="AV1621">
        <v>0</v>
      </c>
      <c r="AW1621">
        <v>1</v>
      </c>
      <c r="AX1621">
        <v>-1</v>
      </c>
      <c r="AY1621">
        <v>0</v>
      </c>
      <c r="AZ1621">
        <v>0</v>
      </c>
      <c r="BA1621" t="s">
        <v>3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Y1621*Source!I958</f>
        <v>0.87719999999999987</v>
      </c>
      <c r="CY1621">
        <f t="shared" si="307"/>
        <v>137573.97</v>
      </c>
      <c r="CZ1621">
        <f t="shared" si="308"/>
        <v>14197.52</v>
      </c>
      <c r="DA1621">
        <f t="shared" si="309"/>
        <v>9.69</v>
      </c>
      <c r="DB1621">
        <f t="shared" si="310"/>
        <v>1448.15</v>
      </c>
      <c r="DC1621">
        <f t="shared" si="311"/>
        <v>0</v>
      </c>
    </row>
    <row r="1622" spans="1:107" x14ac:dyDescent="0.2">
      <c r="A1622">
        <f>ROW(Source!A958)</f>
        <v>958</v>
      </c>
      <c r="B1622">
        <v>53551707</v>
      </c>
      <c r="C1622">
        <v>53554685</v>
      </c>
      <c r="D1622">
        <v>24519631</v>
      </c>
      <c r="E1622">
        <v>1</v>
      </c>
      <c r="F1622">
        <v>1</v>
      </c>
      <c r="G1622">
        <v>1</v>
      </c>
      <c r="H1622">
        <v>3</v>
      </c>
      <c r="I1622" t="s">
        <v>1933</v>
      </c>
      <c r="J1622" t="s">
        <v>1977</v>
      </c>
      <c r="K1622" t="s">
        <v>1935</v>
      </c>
      <c r="L1622">
        <v>1374</v>
      </c>
      <c r="N1622">
        <v>1013</v>
      </c>
      <c r="O1622" t="s">
        <v>1936</v>
      </c>
      <c r="P1622" t="s">
        <v>1936</v>
      </c>
      <c r="Q1622">
        <v>1</v>
      </c>
      <c r="W1622">
        <v>0</v>
      </c>
      <c r="X1622">
        <v>544434393</v>
      </c>
      <c r="Y1622">
        <v>0.71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6.14</v>
      </c>
      <c r="AJ1622">
        <v>1</v>
      </c>
      <c r="AK1622">
        <v>1</v>
      </c>
      <c r="AL1622">
        <v>1</v>
      </c>
      <c r="AN1622">
        <v>0</v>
      </c>
      <c r="AO1622">
        <v>1</v>
      </c>
      <c r="AP1622">
        <v>0</v>
      </c>
      <c r="AQ1622">
        <v>0</v>
      </c>
      <c r="AR1622">
        <v>0</v>
      </c>
      <c r="AS1622" t="s">
        <v>3</v>
      </c>
      <c r="AT1622">
        <v>0.71</v>
      </c>
      <c r="AU1622" t="s">
        <v>3</v>
      </c>
      <c r="AV1622">
        <v>0</v>
      </c>
      <c r="AW1622">
        <v>2</v>
      </c>
      <c r="AX1622">
        <v>53554707</v>
      </c>
      <c r="AY1622">
        <v>2</v>
      </c>
      <c r="AZ1622">
        <v>22528</v>
      </c>
      <c r="BA1622">
        <v>1468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Y1622*Source!I958</f>
        <v>6.1059999999999999</v>
      </c>
      <c r="CY1622">
        <f t="shared" si="307"/>
        <v>0</v>
      </c>
      <c r="CZ1622">
        <f t="shared" si="308"/>
        <v>0</v>
      </c>
      <c r="DA1622">
        <f t="shared" si="309"/>
        <v>6.14</v>
      </c>
      <c r="DB1622">
        <f t="shared" si="310"/>
        <v>0</v>
      </c>
      <c r="DC1622">
        <f t="shared" si="311"/>
        <v>0</v>
      </c>
    </row>
    <row r="1623" spans="1:107" x14ac:dyDescent="0.2">
      <c r="A1623">
        <f>ROW(Source!A963)</f>
        <v>963</v>
      </c>
      <c r="B1623">
        <v>53551706</v>
      </c>
      <c r="C1623">
        <v>53554710</v>
      </c>
      <c r="D1623">
        <v>9430636</v>
      </c>
      <c r="E1623">
        <v>1</v>
      </c>
      <c r="F1623">
        <v>1</v>
      </c>
      <c r="G1623">
        <v>1</v>
      </c>
      <c r="H1623">
        <v>1</v>
      </c>
      <c r="I1623" t="s">
        <v>1958</v>
      </c>
      <c r="J1623" t="s">
        <v>3</v>
      </c>
      <c r="K1623" t="s">
        <v>1959</v>
      </c>
      <c r="L1623">
        <v>1369</v>
      </c>
      <c r="N1623">
        <v>1013</v>
      </c>
      <c r="O1623" t="s">
        <v>1486</v>
      </c>
      <c r="P1623" t="s">
        <v>1486</v>
      </c>
      <c r="Q1623">
        <v>1</v>
      </c>
      <c r="W1623">
        <v>0</v>
      </c>
      <c r="X1623">
        <v>625109291</v>
      </c>
      <c r="Y1623">
        <v>19.391999999999999</v>
      </c>
      <c r="AA1623">
        <v>0</v>
      </c>
      <c r="AB1623">
        <v>0</v>
      </c>
      <c r="AC1623">
        <v>0</v>
      </c>
      <c r="AD1623">
        <v>331.26</v>
      </c>
      <c r="AE1623">
        <v>0</v>
      </c>
      <c r="AF1623">
        <v>0</v>
      </c>
      <c r="AG1623">
        <v>0</v>
      </c>
      <c r="AH1623">
        <v>331.26</v>
      </c>
      <c r="AI1623">
        <v>1</v>
      </c>
      <c r="AJ1623">
        <v>1</v>
      </c>
      <c r="AK1623">
        <v>1</v>
      </c>
      <c r="AL1623">
        <v>1</v>
      </c>
      <c r="AN1623">
        <v>0</v>
      </c>
      <c r="AO1623">
        <v>1</v>
      </c>
      <c r="AP1623">
        <v>1</v>
      </c>
      <c r="AQ1623">
        <v>0</v>
      </c>
      <c r="AR1623">
        <v>0</v>
      </c>
      <c r="AS1623" t="s">
        <v>3</v>
      </c>
      <c r="AT1623">
        <v>16.16</v>
      </c>
      <c r="AU1623" t="s">
        <v>916</v>
      </c>
      <c r="AV1623">
        <v>1</v>
      </c>
      <c r="AW1623">
        <v>1</v>
      </c>
      <c r="AX1623">
        <v>-1</v>
      </c>
      <c r="AY1623">
        <v>0</v>
      </c>
      <c r="AZ1623">
        <v>0</v>
      </c>
      <c r="BA1623" t="s">
        <v>3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Y1623*Source!I963</f>
        <v>113.24928</v>
      </c>
      <c r="CY1623">
        <f>AD1623</f>
        <v>331.26</v>
      </c>
      <c r="CZ1623">
        <f>AH1623</f>
        <v>331.26</v>
      </c>
      <c r="DA1623">
        <f>AL1623</f>
        <v>1</v>
      </c>
      <c r="DB1623">
        <f>ROUND((ROUND(AT1623*CZ1623,2)*ROUND(1.2,7)),2)</f>
        <v>6423.79</v>
      </c>
      <c r="DC1623">
        <f>ROUND((ROUND(AT1623*AG1623,2)*ROUND(1.2,7)),2)</f>
        <v>0</v>
      </c>
    </row>
    <row r="1624" spans="1:107" x14ac:dyDescent="0.2">
      <c r="A1624">
        <f>ROW(Source!A963)</f>
        <v>963</v>
      </c>
      <c r="B1624">
        <v>53551706</v>
      </c>
      <c r="C1624">
        <v>53554710</v>
      </c>
      <c r="D1624">
        <v>121548</v>
      </c>
      <c r="E1624">
        <v>1</v>
      </c>
      <c r="F1624">
        <v>1</v>
      </c>
      <c r="G1624">
        <v>1</v>
      </c>
      <c r="H1624">
        <v>1</v>
      </c>
      <c r="I1624" t="s">
        <v>31</v>
      </c>
      <c r="J1624" t="s">
        <v>3</v>
      </c>
      <c r="K1624" t="s">
        <v>1489</v>
      </c>
      <c r="L1624">
        <v>608254</v>
      </c>
      <c r="N1624">
        <v>1013</v>
      </c>
      <c r="O1624" t="s">
        <v>1490</v>
      </c>
      <c r="P1624" t="s">
        <v>1490</v>
      </c>
      <c r="Q1624">
        <v>1</v>
      </c>
      <c r="W1624">
        <v>0</v>
      </c>
      <c r="X1624">
        <v>-185737400</v>
      </c>
      <c r="Y1624">
        <v>0.216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1</v>
      </c>
      <c r="AJ1624">
        <v>1</v>
      </c>
      <c r="AK1624">
        <v>1</v>
      </c>
      <c r="AL1624">
        <v>1</v>
      </c>
      <c r="AN1624">
        <v>0</v>
      </c>
      <c r="AO1624">
        <v>1</v>
      </c>
      <c r="AP1624">
        <v>1</v>
      </c>
      <c r="AQ1624">
        <v>0</v>
      </c>
      <c r="AR1624">
        <v>0</v>
      </c>
      <c r="AS1624" t="s">
        <v>3</v>
      </c>
      <c r="AT1624">
        <v>0.18</v>
      </c>
      <c r="AU1624" t="s">
        <v>916</v>
      </c>
      <c r="AV1624">
        <v>2</v>
      </c>
      <c r="AW1624">
        <v>2</v>
      </c>
      <c r="AX1624">
        <v>53554726</v>
      </c>
      <c r="AY1624">
        <v>1</v>
      </c>
      <c r="AZ1624">
        <v>6144</v>
      </c>
      <c r="BA1624">
        <v>1470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Y1624*Source!I963</f>
        <v>1.2614399999999999</v>
      </c>
      <c r="CY1624">
        <f>AD1624</f>
        <v>0</v>
      </c>
      <c r="CZ1624">
        <f>AH1624</f>
        <v>0</v>
      </c>
      <c r="DA1624">
        <f>AL1624</f>
        <v>1</v>
      </c>
      <c r="DB1624">
        <f>ROUND((ROUND(AT1624*CZ1624,2)*ROUND(1.2,7)),2)</f>
        <v>0</v>
      </c>
      <c r="DC1624">
        <f>ROUND((ROUND(AT1624*AG1624,2)*ROUND(1.2,7)),2)</f>
        <v>0</v>
      </c>
    </row>
    <row r="1625" spans="1:107" x14ac:dyDescent="0.2">
      <c r="A1625">
        <f>ROW(Source!A963)</f>
        <v>963</v>
      </c>
      <c r="B1625">
        <v>53551706</v>
      </c>
      <c r="C1625">
        <v>53554710</v>
      </c>
      <c r="D1625">
        <v>24316470</v>
      </c>
      <c r="E1625">
        <v>1</v>
      </c>
      <c r="F1625">
        <v>1</v>
      </c>
      <c r="G1625">
        <v>1</v>
      </c>
      <c r="H1625">
        <v>2</v>
      </c>
      <c r="I1625" t="s">
        <v>1924</v>
      </c>
      <c r="J1625" t="s">
        <v>1960</v>
      </c>
      <c r="K1625" t="s">
        <v>1926</v>
      </c>
      <c r="L1625">
        <v>1368</v>
      </c>
      <c r="N1625">
        <v>1011</v>
      </c>
      <c r="O1625" t="s">
        <v>1494</v>
      </c>
      <c r="P1625" t="s">
        <v>1494</v>
      </c>
      <c r="Q1625">
        <v>1</v>
      </c>
      <c r="W1625">
        <v>0</v>
      </c>
      <c r="X1625">
        <v>-522621304</v>
      </c>
      <c r="Y1625">
        <v>0.216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1</v>
      </c>
      <c r="AJ1625">
        <v>1</v>
      </c>
      <c r="AK1625">
        <v>1</v>
      </c>
      <c r="AL1625">
        <v>1</v>
      </c>
      <c r="AN1625">
        <v>0</v>
      </c>
      <c r="AO1625">
        <v>1</v>
      </c>
      <c r="AP1625">
        <v>1</v>
      </c>
      <c r="AQ1625">
        <v>0</v>
      </c>
      <c r="AR1625">
        <v>0</v>
      </c>
      <c r="AS1625" t="s">
        <v>3</v>
      </c>
      <c r="AT1625">
        <v>0.18</v>
      </c>
      <c r="AU1625" t="s">
        <v>916</v>
      </c>
      <c r="AV1625">
        <v>0</v>
      </c>
      <c r="AW1625">
        <v>2</v>
      </c>
      <c r="AX1625">
        <v>53554727</v>
      </c>
      <c r="AY1625">
        <v>2</v>
      </c>
      <c r="AZ1625">
        <v>104448</v>
      </c>
      <c r="BA1625">
        <v>1471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Y1625*Source!I963</f>
        <v>1.2614399999999999</v>
      </c>
      <c r="CY1625">
        <f>AB1625</f>
        <v>0</v>
      </c>
      <c r="CZ1625">
        <f>AF1625</f>
        <v>0</v>
      </c>
      <c r="DA1625">
        <f>AJ1625</f>
        <v>1</v>
      </c>
      <c r="DB1625">
        <f>ROUND((ROUND(AT1625*CZ1625,2)*ROUND(1.2,7)),2)</f>
        <v>0</v>
      </c>
      <c r="DC1625">
        <f>ROUND((ROUND(AT1625*AG1625,2)*ROUND(1.2,7)),2)</f>
        <v>0</v>
      </c>
    </row>
    <row r="1626" spans="1:107" x14ac:dyDescent="0.2">
      <c r="A1626">
        <f>ROW(Source!A963)</f>
        <v>963</v>
      </c>
      <c r="B1626">
        <v>53551706</v>
      </c>
      <c r="C1626">
        <v>53554710</v>
      </c>
      <c r="D1626">
        <v>24262102</v>
      </c>
      <c r="E1626">
        <v>1</v>
      </c>
      <c r="F1626">
        <v>1</v>
      </c>
      <c r="G1626">
        <v>1</v>
      </c>
      <c r="H1626">
        <v>2</v>
      </c>
      <c r="I1626" t="s">
        <v>1513</v>
      </c>
      <c r="J1626" t="s">
        <v>1961</v>
      </c>
      <c r="K1626" t="s">
        <v>1515</v>
      </c>
      <c r="L1626">
        <v>1368</v>
      </c>
      <c r="N1626">
        <v>1011</v>
      </c>
      <c r="O1626" t="s">
        <v>1494</v>
      </c>
      <c r="P1626" t="s">
        <v>1494</v>
      </c>
      <c r="Q1626">
        <v>1</v>
      </c>
      <c r="W1626">
        <v>0</v>
      </c>
      <c r="X1626">
        <v>-1347582160</v>
      </c>
      <c r="Y1626">
        <v>0.216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1</v>
      </c>
      <c r="AJ1626">
        <v>1</v>
      </c>
      <c r="AK1626">
        <v>1</v>
      </c>
      <c r="AL1626">
        <v>1</v>
      </c>
      <c r="AN1626">
        <v>0</v>
      </c>
      <c r="AO1626">
        <v>1</v>
      </c>
      <c r="AP1626">
        <v>1</v>
      </c>
      <c r="AQ1626">
        <v>0</v>
      </c>
      <c r="AR1626">
        <v>0</v>
      </c>
      <c r="AS1626" t="s">
        <v>3</v>
      </c>
      <c r="AT1626">
        <v>0.18</v>
      </c>
      <c r="AU1626" t="s">
        <v>916</v>
      </c>
      <c r="AV1626">
        <v>0</v>
      </c>
      <c r="AW1626">
        <v>2</v>
      </c>
      <c r="AX1626">
        <v>53554728</v>
      </c>
      <c r="AY1626">
        <v>2</v>
      </c>
      <c r="AZ1626">
        <v>104448</v>
      </c>
      <c r="BA1626">
        <v>1472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Y1626*Source!I963</f>
        <v>1.2614399999999999</v>
      </c>
      <c r="CY1626">
        <f>AB1626</f>
        <v>0</v>
      </c>
      <c r="CZ1626">
        <f>AF1626</f>
        <v>0</v>
      </c>
      <c r="DA1626">
        <f>AJ1626</f>
        <v>1</v>
      </c>
      <c r="DB1626">
        <f>ROUND((ROUND(AT1626*CZ1626,2)*ROUND(1.2,7)),2)</f>
        <v>0</v>
      </c>
      <c r="DC1626">
        <f>ROUND((ROUND(AT1626*AG1626,2)*ROUND(1.2,7)),2)</f>
        <v>0</v>
      </c>
    </row>
    <row r="1627" spans="1:107" x14ac:dyDescent="0.2">
      <c r="A1627">
        <f>ROW(Source!A963)</f>
        <v>963</v>
      </c>
      <c r="B1627">
        <v>53551706</v>
      </c>
      <c r="C1627">
        <v>53554710</v>
      </c>
      <c r="D1627">
        <v>24305918</v>
      </c>
      <c r="E1627">
        <v>1</v>
      </c>
      <c r="F1627">
        <v>1</v>
      </c>
      <c r="G1627">
        <v>1</v>
      </c>
      <c r="H1627">
        <v>3</v>
      </c>
      <c r="I1627" t="s">
        <v>1962</v>
      </c>
      <c r="J1627" t="s">
        <v>1963</v>
      </c>
      <c r="K1627" t="s">
        <v>1964</v>
      </c>
      <c r="L1627">
        <v>1348</v>
      </c>
      <c r="N1627">
        <v>1009</v>
      </c>
      <c r="O1627" t="s">
        <v>26</v>
      </c>
      <c r="P1627" t="s">
        <v>26</v>
      </c>
      <c r="Q1627">
        <v>1000</v>
      </c>
      <c r="W1627">
        <v>0</v>
      </c>
      <c r="X1627">
        <v>-1817314591</v>
      </c>
      <c r="Y1627">
        <v>3.3E-4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1</v>
      </c>
      <c r="AJ1627">
        <v>1</v>
      </c>
      <c r="AK1627">
        <v>1</v>
      </c>
      <c r="AL1627">
        <v>1</v>
      </c>
      <c r="AN1627">
        <v>0</v>
      </c>
      <c r="AO1627">
        <v>1</v>
      </c>
      <c r="AP1627">
        <v>0</v>
      </c>
      <c r="AQ1627">
        <v>0</v>
      </c>
      <c r="AR1627">
        <v>0</v>
      </c>
      <c r="AS1627" t="s">
        <v>3</v>
      </c>
      <c r="AT1627">
        <v>3.3E-4</v>
      </c>
      <c r="AU1627" t="s">
        <v>3</v>
      </c>
      <c r="AV1627">
        <v>0</v>
      </c>
      <c r="AW1627">
        <v>2</v>
      </c>
      <c r="AX1627">
        <v>53554729</v>
      </c>
      <c r="AY1627">
        <v>2</v>
      </c>
      <c r="AZ1627">
        <v>16384</v>
      </c>
      <c r="BA1627">
        <v>1473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Y1627*Source!I963</f>
        <v>1.9272E-3</v>
      </c>
      <c r="CY1627">
        <f t="shared" ref="CY1627:CY1636" si="312">AA1627</f>
        <v>0</v>
      </c>
      <c r="CZ1627">
        <f t="shared" ref="CZ1627:CZ1636" si="313">AE1627</f>
        <v>0</v>
      </c>
      <c r="DA1627">
        <f t="shared" ref="DA1627:DA1636" si="314">AI1627</f>
        <v>1</v>
      </c>
      <c r="DB1627">
        <f t="shared" ref="DB1627:DB1636" si="315">ROUND(ROUND(AT1627*CZ1627,2),2)</f>
        <v>0</v>
      </c>
      <c r="DC1627">
        <f t="shared" ref="DC1627:DC1636" si="316">ROUND(ROUND(AT1627*AG1627,2),2)</f>
        <v>0</v>
      </c>
    </row>
    <row r="1628" spans="1:107" x14ac:dyDescent="0.2">
      <c r="A1628">
        <f>ROW(Source!A963)</f>
        <v>963</v>
      </c>
      <c r="B1628">
        <v>53551706</v>
      </c>
      <c r="C1628">
        <v>53554710</v>
      </c>
      <c r="D1628">
        <v>24326171</v>
      </c>
      <c r="E1628">
        <v>1</v>
      </c>
      <c r="F1628">
        <v>1</v>
      </c>
      <c r="G1628">
        <v>1</v>
      </c>
      <c r="H1628">
        <v>3</v>
      </c>
      <c r="I1628" t="s">
        <v>1965</v>
      </c>
      <c r="J1628" t="s">
        <v>1966</v>
      </c>
      <c r="K1628" t="s">
        <v>1967</v>
      </c>
      <c r="L1628">
        <v>1348</v>
      </c>
      <c r="N1628">
        <v>1009</v>
      </c>
      <c r="O1628" t="s">
        <v>26</v>
      </c>
      <c r="P1628" t="s">
        <v>26</v>
      </c>
      <c r="Q1628">
        <v>1000</v>
      </c>
      <c r="W1628">
        <v>0</v>
      </c>
      <c r="X1628">
        <v>1628334422</v>
      </c>
      <c r="Y1628">
        <v>1.4E-3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1</v>
      </c>
      <c r="AJ1628">
        <v>1</v>
      </c>
      <c r="AK1628">
        <v>1</v>
      </c>
      <c r="AL1628">
        <v>1</v>
      </c>
      <c r="AN1628">
        <v>0</v>
      </c>
      <c r="AO1628">
        <v>1</v>
      </c>
      <c r="AP1628">
        <v>0</v>
      </c>
      <c r="AQ1628">
        <v>0</v>
      </c>
      <c r="AR1628">
        <v>0</v>
      </c>
      <c r="AS1628" t="s">
        <v>3</v>
      </c>
      <c r="AT1628">
        <v>1.4E-3</v>
      </c>
      <c r="AU1628" t="s">
        <v>3</v>
      </c>
      <c r="AV1628">
        <v>0</v>
      </c>
      <c r="AW1628">
        <v>2</v>
      </c>
      <c r="AX1628">
        <v>53554730</v>
      </c>
      <c r="AY1628">
        <v>2</v>
      </c>
      <c r="AZ1628">
        <v>16384</v>
      </c>
      <c r="BA1628">
        <v>1474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Y1628*Source!I963</f>
        <v>8.1759999999999992E-3</v>
      </c>
      <c r="CY1628">
        <f t="shared" si="312"/>
        <v>0</v>
      </c>
      <c r="CZ1628">
        <f t="shared" si="313"/>
        <v>0</v>
      </c>
      <c r="DA1628">
        <f t="shared" si="314"/>
        <v>1</v>
      </c>
      <c r="DB1628">
        <f t="shared" si="315"/>
        <v>0</v>
      </c>
      <c r="DC1628">
        <f t="shared" si="316"/>
        <v>0</v>
      </c>
    </row>
    <row r="1629" spans="1:107" x14ac:dyDescent="0.2">
      <c r="A1629">
        <f>ROW(Source!A963)</f>
        <v>963</v>
      </c>
      <c r="B1629">
        <v>53551706</v>
      </c>
      <c r="C1629">
        <v>53554710</v>
      </c>
      <c r="D1629">
        <v>24330817</v>
      </c>
      <c r="E1629">
        <v>1</v>
      </c>
      <c r="F1629">
        <v>1</v>
      </c>
      <c r="G1629">
        <v>1</v>
      </c>
      <c r="H1629">
        <v>3</v>
      </c>
      <c r="I1629" t="s">
        <v>1968</v>
      </c>
      <c r="J1629" t="s">
        <v>1969</v>
      </c>
      <c r="K1629" t="s">
        <v>1970</v>
      </c>
      <c r="L1629">
        <v>1348</v>
      </c>
      <c r="N1629">
        <v>1009</v>
      </c>
      <c r="O1629" t="s">
        <v>26</v>
      </c>
      <c r="P1629" t="s">
        <v>26</v>
      </c>
      <c r="Q1629">
        <v>1000</v>
      </c>
      <c r="W1629">
        <v>0</v>
      </c>
      <c r="X1629">
        <v>1565595649</v>
      </c>
      <c r="Y1629">
        <v>2.9999999999999997E-4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1</v>
      </c>
      <c r="AJ1629">
        <v>1</v>
      </c>
      <c r="AK1629">
        <v>1</v>
      </c>
      <c r="AL1629">
        <v>1</v>
      </c>
      <c r="AN1629">
        <v>0</v>
      </c>
      <c r="AO1629">
        <v>1</v>
      </c>
      <c r="AP1629">
        <v>0</v>
      </c>
      <c r="AQ1629">
        <v>0</v>
      </c>
      <c r="AR1629">
        <v>0</v>
      </c>
      <c r="AS1629" t="s">
        <v>3</v>
      </c>
      <c r="AT1629">
        <v>2.9999999999999997E-4</v>
      </c>
      <c r="AU1629" t="s">
        <v>3</v>
      </c>
      <c r="AV1629">
        <v>0</v>
      </c>
      <c r="AW1629">
        <v>2</v>
      </c>
      <c r="AX1629">
        <v>53554731</v>
      </c>
      <c r="AY1629">
        <v>2</v>
      </c>
      <c r="AZ1629">
        <v>16384</v>
      </c>
      <c r="BA1629">
        <v>1475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Y1629*Source!I963</f>
        <v>1.7519999999999999E-3</v>
      </c>
      <c r="CY1629">
        <f t="shared" si="312"/>
        <v>0</v>
      </c>
      <c r="CZ1629">
        <f t="shared" si="313"/>
        <v>0</v>
      </c>
      <c r="DA1629">
        <f t="shared" si="314"/>
        <v>1</v>
      </c>
      <c r="DB1629">
        <f t="shared" si="315"/>
        <v>0</v>
      </c>
      <c r="DC1629">
        <f t="shared" si="316"/>
        <v>0</v>
      </c>
    </row>
    <row r="1630" spans="1:107" x14ac:dyDescent="0.2">
      <c r="A1630">
        <f>ROW(Source!A963)</f>
        <v>963</v>
      </c>
      <c r="B1630">
        <v>53551706</v>
      </c>
      <c r="C1630">
        <v>53554710</v>
      </c>
      <c r="D1630">
        <v>24551895</v>
      </c>
      <c r="E1630">
        <v>1</v>
      </c>
      <c r="F1630">
        <v>1</v>
      </c>
      <c r="G1630">
        <v>1</v>
      </c>
      <c r="H1630">
        <v>3</v>
      </c>
      <c r="I1630" t="s">
        <v>1971</v>
      </c>
      <c r="J1630" t="s">
        <v>1972</v>
      </c>
      <c r="K1630" t="s">
        <v>1973</v>
      </c>
      <c r="L1630">
        <v>1346</v>
      </c>
      <c r="N1630">
        <v>1009</v>
      </c>
      <c r="O1630" t="s">
        <v>143</v>
      </c>
      <c r="P1630" t="s">
        <v>143</v>
      </c>
      <c r="Q1630">
        <v>1</v>
      </c>
      <c r="W1630">
        <v>0</v>
      </c>
      <c r="X1630">
        <v>1458414481</v>
      </c>
      <c r="Y1630">
        <v>0.04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1</v>
      </c>
      <c r="AJ1630">
        <v>1</v>
      </c>
      <c r="AK1630">
        <v>1</v>
      </c>
      <c r="AL1630">
        <v>1</v>
      </c>
      <c r="AN1630">
        <v>0</v>
      </c>
      <c r="AO1630">
        <v>1</v>
      </c>
      <c r="AP1630">
        <v>0</v>
      </c>
      <c r="AQ1630">
        <v>0</v>
      </c>
      <c r="AR1630">
        <v>0</v>
      </c>
      <c r="AS1630" t="s">
        <v>3</v>
      </c>
      <c r="AT1630">
        <v>0.04</v>
      </c>
      <c r="AU1630" t="s">
        <v>3</v>
      </c>
      <c r="AV1630">
        <v>0</v>
      </c>
      <c r="AW1630">
        <v>2</v>
      </c>
      <c r="AX1630">
        <v>53554732</v>
      </c>
      <c r="AY1630">
        <v>2</v>
      </c>
      <c r="AZ1630">
        <v>16384</v>
      </c>
      <c r="BA1630">
        <v>1476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Y1630*Source!I963</f>
        <v>0.2336</v>
      </c>
      <c r="CY1630">
        <f t="shared" si="312"/>
        <v>0</v>
      </c>
      <c r="CZ1630">
        <f t="shared" si="313"/>
        <v>0</v>
      </c>
      <c r="DA1630">
        <f t="shared" si="314"/>
        <v>1</v>
      </c>
      <c r="DB1630">
        <f t="shared" si="315"/>
        <v>0</v>
      </c>
      <c r="DC1630">
        <f t="shared" si="316"/>
        <v>0</v>
      </c>
    </row>
    <row r="1631" spans="1:107" x14ac:dyDescent="0.2">
      <c r="A1631">
        <f>ROW(Source!A963)</f>
        <v>963</v>
      </c>
      <c r="B1631">
        <v>53551706</v>
      </c>
      <c r="C1631">
        <v>53554710</v>
      </c>
      <c r="D1631">
        <v>24552971</v>
      </c>
      <c r="E1631">
        <v>1</v>
      </c>
      <c r="F1631">
        <v>1</v>
      </c>
      <c r="G1631">
        <v>1</v>
      </c>
      <c r="H1631">
        <v>3</v>
      </c>
      <c r="I1631" t="s">
        <v>1930</v>
      </c>
      <c r="J1631" t="s">
        <v>1974</v>
      </c>
      <c r="K1631" t="s">
        <v>1932</v>
      </c>
      <c r="L1631">
        <v>1346</v>
      </c>
      <c r="N1631">
        <v>1009</v>
      </c>
      <c r="O1631" t="s">
        <v>143</v>
      </c>
      <c r="P1631" t="s">
        <v>143</v>
      </c>
      <c r="Q1631">
        <v>1</v>
      </c>
      <c r="W1631">
        <v>0</v>
      </c>
      <c r="X1631">
        <v>2030471882</v>
      </c>
      <c r="Y1631">
        <v>0.16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1</v>
      </c>
      <c r="AJ1631">
        <v>1</v>
      </c>
      <c r="AK1631">
        <v>1</v>
      </c>
      <c r="AL1631">
        <v>1</v>
      </c>
      <c r="AN1631">
        <v>0</v>
      </c>
      <c r="AO1631">
        <v>1</v>
      </c>
      <c r="AP1631">
        <v>0</v>
      </c>
      <c r="AQ1631">
        <v>0</v>
      </c>
      <c r="AR1631">
        <v>0</v>
      </c>
      <c r="AS1631" t="s">
        <v>3</v>
      </c>
      <c r="AT1631">
        <v>0.16</v>
      </c>
      <c r="AU1631" t="s">
        <v>3</v>
      </c>
      <c r="AV1631">
        <v>0</v>
      </c>
      <c r="AW1631">
        <v>2</v>
      </c>
      <c r="AX1631">
        <v>53554733</v>
      </c>
      <c r="AY1631">
        <v>2</v>
      </c>
      <c r="AZ1631">
        <v>16384</v>
      </c>
      <c r="BA1631">
        <v>1477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Y1631*Source!I963</f>
        <v>0.93440000000000001</v>
      </c>
      <c r="CY1631">
        <f t="shared" si="312"/>
        <v>0</v>
      </c>
      <c r="CZ1631">
        <f t="shared" si="313"/>
        <v>0</v>
      </c>
      <c r="DA1631">
        <f t="shared" si="314"/>
        <v>1</v>
      </c>
      <c r="DB1631">
        <f t="shared" si="315"/>
        <v>0</v>
      </c>
      <c r="DC1631">
        <f t="shared" si="316"/>
        <v>0</v>
      </c>
    </row>
    <row r="1632" spans="1:107" x14ac:dyDescent="0.2">
      <c r="A1632">
        <f>ROW(Source!A963)</f>
        <v>963</v>
      </c>
      <c r="B1632">
        <v>53551706</v>
      </c>
      <c r="C1632">
        <v>53554710</v>
      </c>
      <c r="D1632">
        <v>24358570</v>
      </c>
      <c r="E1632">
        <v>1</v>
      </c>
      <c r="F1632">
        <v>1</v>
      </c>
      <c r="G1632">
        <v>1</v>
      </c>
      <c r="H1632">
        <v>3</v>
      </c>
      <c r="I1632" t="s">
        <v>1952</v>
      </c>
      <c r="J1632" t="s">
        <v>1975</v>
      </c>
      <c r="K1632" t="s">
        <v>1954</v>
      </c>
      <c r="L1632">
        <v>1355</v>
      </c>
      <c r="N1632">
        <v>1010</v>
      </c>
      <c r="O1632" t="s">
        <v>894</v>
      </c>
      <c r="P1632" t="s">
        <v>894</v>
      </c>
      <c r="Q1632">
        <v>100</v>
      </c>
      <c r="W1632">
        <v>0</v>
      </c>
      <c r="X1632">
        <v>1626258164</v>
      </c>
      <c r="Y1632">
        <v>0.32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1</v>
      </c>
      <c r="AJ1632">
        <v>1</v>
      </c>
      <c r="AK1632">
        <v>1</v>
      </c>
      <c r="AL1632">
        <v>1</v>
      </c>
      <c r="AN1632">
        <v>0</v>
      </c>
      <c r="AO1632">
        <v>1</v>
      </c>
      <c r="AP1632">
        <v>0</v>
      </c>
      <c r="AQ1632">
        <v>0</v>
      </c>
      <c r="AR1632">
        <v>0</v>
      </c>
      <c r="AS1632" t="s">
        <v>3</v>
      </c>
      <c r="AT1632">
        <v>0.32</v>
      </c>
      <c r="AU1632" t="s">
        <v>3</v>
      </c>
      <c r="AV1632">
        <v>0</v>
      </c>
      <c r="AW1632">
        <v>2</v>
      </c>
      <c r="AX1632">
        <v>53554734</v>
      </c>
      <c r="AY1632">
        <v>2</v>
      </c>
      <c r="AZ1632">
        <v>16384</v>
      </c>
      <c r="BA1632">
        <v>1478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Y1632*Source!I963</f>
        <v>1.8688</v>
      </c>
      <c r="CY1632">
        <f t="shared" si="312"/>
        <v>0</v>
      </c>
      <c r="CZ1632">
        <f t="shared" si="313"/>
        <v>0</v>
      </c>
      <c r="DA1632">
        <f t="shared" si="314"/>
        <v>1</v>
      </c>
      <c r="DB1632">
        <f t="shared" si="315"/>
        <v>0</v>
      </c>
      <c r="DC1632">
        <f t="shared" si="316"/>
        <v>0</v>
      </c>
    </row>
    <row r="1633" spans="1:107" x14ac:dyDescent="0.2">
      <c r="A1633">
        <f>ROW(Source!A963)</f>
        <v>963</v>
      </c>
      <c r="B1633">
        <v>53551706</v>
      </c>
      <c r="C1633">
        <v>53554710</v>
      </c>
      <c r="D1633">
        <v>38196276</v>
      </c>
      <c r="E1633">
        <v>1</v>
      </c>
      <c r="F1633">
        <v>1</v>
      </c>
      <c r="G1633">
        <v>1</v>
      </c>
      <c r="H1633">
        <v>3</v>
      </c>
      <c r="I1633" t="s">
        <v>1001</v>
      </c>
      <c r="J1633" t="s">
        <v>1003</v>
      </c>
      <c r="K1633" t="s">
        <v>1002</v>
      </c>
      <c r="L1633">
        <v>1302</v>
      </c>
      <c r="N1633">
        <v>1003</v>
      </c>
      <c r="O1633" t="s">
        <v>833</v>
      </c>
      <c r="P1633" t="s">
        <v>833</v>
      </c>
      <c r="Q1633">
        <v>10</v>
      </c>
      <c r="W1633">
        <v>0</v>
      </c>
      <c r="X1633">
        <v>-627204067</v>
      </c>
      <c r="Y1633">
        <v>10.199999999999999</v>
      </c>
      <c r="AA1633">
        <v>51.13</v>
      </c>
      <c r="AB1633">
        <v>0</v>
      </c>
      <c r="AC1633">
        <v>0</v>
      </c>
      <c r="AD1633">
        <v>0</v>
      </c>
      <c r="AE1633">
        <v>51.13</v>
      </c>
      <c r="AF1633">
        <v>0</v>
      </c>
      <c r="AG1633">
        <v>0</v>
      </c>
      <c r="AH1633">
        <v>0</v>
      </c>
      <c r="AI1633">
        <v>1</v>
      </c>
      <c r="AJ1633">
        <v>1</v>
      </c>
      <c r="AK1633">
        <v>1</v>
      </c>
      <c r="AL1633">
        <v>1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 t="s">
        <v>3</v>
      </c>
      <c r="AT1633">
        <v>10.199999999999999</v>
      </c>
      <c r="AU1633" t="s">
        <v>3</v>
      </c>
      <c r="AV1633">
        <v>0</v>
      </c>
      <c r="AW1633">
        <v>1</v>
      </c>
      <c r="AX1633">
        <v>-1</v>
      </c>
      <c r="AY1633">
        <v>0</v>
      </c>
      <c r="AZ1633">
        <v>0</v>
      </c>
      <c r="BA1633" t="s">
        <v>3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Y1633*Source!I963</f>
        <v>59.567999999999998</v>
      </c>
      <c r="CY1633">
        <f t="shared" si="312"/>
        <v>51.13</v>
      </c>
      <c r="CZ1633">
        <f t="shared" si="313"/>
        <v>51.13</v>
      </c>
      <c r="DA1633">
        <f t="shared" si="314"/>
        <v>1</v>
      </c>
      <c r="DB1633">
        <f t="shared" si="315"/>
        <v>521.53</v>
      </c>
      <c r="DC1633">
        <f t="shared" si="316"/>
        <v>0</v>
      </c>
    </row>
    <row r="1634" spans="1:107" x14ac:dyDescent="0.2">
      <c r="A1634">
        <f>ROW(Source!A963)</f>
        <v>963</v>
      </c>
      <c r="B1634">
        <v>53551706</v>
      </c>
      <c r="C1634">
        <v>53554710</v>
      </c>
      <c r="D1634">
        <v>24312272</v>
      </c>
      <c r="E1634">
        <v>1</v>
      </c>
      <c r="F1634">
        <v>1</v>
      </c>
      <c r="G1634">
        <v>1</v>
      </c>
      <c r="H1634">
        <v>3</v>
      </c>
      <c r="I1634" t="s">
        <v>1938</v>
      </c>
      <c r="J1634" t="s">
        <v>1976</v>
      </c>
      <c r="K1634" t="s">
        <v>1940</v>
      </c>
      <c r="L1634">
        <v>1348</v>
      </c>
      <c r="N1634">
        <v>1009</v>
      </c>
      <c r="O1634" t="s">
        <v>26</v>
      </c>
      <c r="P1634" t="s">
        <v>26</v>
      </c>
      <c r="Q1634">
        <v>1000</v>
      </c>
      <c r="W1634">
        <v>0</v>
      </c>
      <c r="X1634">
        <v>-871067159</v>
      </c>
      <c r="Y1634">
        <v>2.1000000000000001E-2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1</v>
      </c>
      <c r="AJ1634">
        <v>1</v>
      </c>
      <c r="AK1634">
        <v>1</v>
      </c>
      <c r="AL1634">
        <v>1</v>
      </c>
      <c r="AN1634">
        <v>0</v>
      </c>
      <c r="AO1634">
        <v>1</v>
      </c>
      <c r="AP1634">
        <v>0</v>
      </c>
      <c r="AQ1634">
        <v>0</v>
      </c>
      <c r="AR1634">
        <v>0</v>
      </c>
      <c r="AS1634" t="s">
        <v>3</v>
      </c>
      <c r="AT1634">
        <v>2.1000000000000001E-2</v>
      </c>
      <c r="AU1634" t="s">
        <v>3</v>
      </c>
      <c r="AV1634">
        <v>0</v>
      </c>
      <c r="AW1634">
        <v>2</v>
      </c>
      <c r="AX1634">
        <v>53554735</v>
      </c>
      <c r="AY1634">
        <v>2</v>
      </c>
      <c r="AZ1634">
        <v>16384</v>
      </c>
      <c r="BA1634">
        <v>1479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Y1634*Source!I963</f>
        <v>0.12264</v>
      </c>
      <c r="CY1634">
        <f t="shared" si="312"/>
        <v>0</v>
      </c>
      <c r="CZ1634">
        <f t="shared" si="313"/>
        <v>0</v>
      </c>
      <c r="DA1634">
        <f t="shared" si="314"/>
        <v>1</v>
      </c>
      <c r="DB1634">
        <f t="shared" si="315"/>
        <v>0</v>
      </c>
      <c r="DC1634">
        <f t="shared" si="316"/>
        <v>0</v>
      </c>
    </row>
    <row r="1635" spans="1:107" x14ac:dyDescent="0.2">
      <c r="A1635">
        <f>ROW(Source!A963)</f>
        <v>963</v>
      </c>
      <c r="B1635">
        <v>53551706</v>
      </c>
      <c r="C1635">
        <v>53554710</v>
      </c>
      <c r="D1635">
        <v>38228231</v>
      </c>
      <c r="E1635">
        <v>1</v>
      </c>
      <c r="F1635">
        <v>1</v>
      </c>
      <c r="G1635">
        <v>1</v>
      </c>
      <c r="H1635">
        <v>3</v>
      </c>
      <c r="I1635" t="s">
        <v>1015</v>
      </c>
      <c r="J1635" t="s">
        <v>1017</v>
      </c>
      <c r="K1635" t="s">
        <v>1016</v>
      </c>
      <c r="L1635">
        <v>1477</v>
      </c>
      <c r="N1635">
        <v>1013</v>
      </c>
      <c r="O1635" t="s">
        <v>997</v>
      </c>
      <c r="P1635" t="s">
        <v>999</v>
      </c>
      <c r="Q1635">
        <v>1</v>
      </c>
      <c r="W1635">
        <v>0</v>
      </c>
      <c r="X1635">
        <v>1094491484</v>
      </c>
      <c r="Y1635">
        <v>0.10199999999999999</v>
      </c>
      <c r="AA1635">
        <v>10306.950000000001</v>
      </c>
      <c r="AB1635">
        <v>0</v>
      </c>
      <c r="AC1635">
        <v>0</v>
      </c>
      <c r="AD1635">
        <v>0</v>
      </c>
      <c r="AE1635">
        <v>10306.950000000001</v>
      </c>
      <c r="AF1635">
        <v>0</v>
      </c>
      <c r="AG1635">
        <v>0</v>
      </c>
      <c r="AH1635">
        <v>0</v>
      </c>
      <c r="AI1635">
        <v>1</v>
      </c>
      <c r="AJ1635">
        <v>1</v>
      </c>
      <c r="AK1635">
        <v>1</v>
      </c>
      <c r="AL1635">
        <v>1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 t="s">
        <v>3</v>
      </c>
      <c r="AT1635">
        <v>0.10199999999999999</v>
      </c>
      <c r="AU1635" t="s">
        <v>3</v>
      </c>
      <c r="AV1635">
        <v>0</v>
      </c>
      <c r="AW1635">
        <v>1</v>
      </c>
      <c r="AX1635">
        <v>-1</v>
      </c>
      <c r="AY1635">
        <v>0</v>
      </c>
      <c r="AZ1635">
        <v>0</v>
      </c>
      <c r="BA1635" t="s">
        <v>3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Y1635*Source!I963</f>
        <v>0.59567999999999999</v>
      </c>
      <c r="CY1635">
        <f t="shared" si="312"/>
        <v>10306.950000000001</v>
      </c>
      <c r="CZ1635">
        <f t="shared" si="313"/>
        <v>10306.950000000001</v>
      </c>
      <c r="DA1635">
        <f t="shared" si="314"/>
        <v>1</v>
      </c>
      <c r="DB1635">
        <f t="shared" si="315"/>
        <v>1051.31</v>
      </c>
      <c r="DC1635">
        <f t="shared" si="316"/>
        <v>0</v>
      </c>
    </row>
    <row r="1636" spans="1:107" x14ac:dyDescent="0.2">
      <c r="A1636">
        <f>ROW(Source!A963)</f>
        <v>963</v>
      </c>
      <c r="B1636">
        <v>53551706</v>
      </c>
      <c r="C1636">
        <v>53554710</v>
      </c>
      <c r="D1636">
        <v>24519631</v>
      </c>
      <c r="E1636">
        <v>1</v>
      </c>
      <c r="F1636">
        <v>1</v>
      </c>
      <c r="G1636">
        <v>1</v>
      </c>
      <c r="H1636">
        <v>3</v>
      </c>
      <c r="I1636" t="s">
        <v>1933</v>
      </c>
      <c r="J1636" t="s">
        <v>1977</v>
      </c>
      <c r="K1636" t="s">
        <v>1935</v>
      </c>
      <c r="L1636">
        <v>1374</v>
      </c>
      <c r="N1636">
        <v>1013</v>
      </c>
      <c r="O1636" t="s">
        <v>1936</v>
      </c>
      <c r="P1636" t="s">
        <v>1936</v>
      </c>
      <c r="Q1636">
        <v>1</v>
      </c>
      <c r="W1636">
        <v>0</v>
      </c>
      <c r="X1636">
        <v>544434393</v>
      </c>
      <c r="Y1636">
        <v>3.04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1</v>
      </c>
      <c r="AJ1636">
        <v>1</v>
      </c>
      <c r="AK1636">
        <v>1</v>
      </c>
      <c r="AL1636">
        <v>1</v>
      </c>
      <c r="AN1636">
        <v>0</v>
      </c>
      <c r="AO1636">
        <v>1</v>
      </c>
      <c r="AP1636">
        <v>0</v>
      </c>
      <c r="AQ1636">
        <v>0</v>
      </c>
      <c r="AR1636">
        <v>0</v>
      </c>
      <c r="AS1636" t="s">
        <v>3</v>
      </c>
      <c r="AT1636">
        <v>3.04</v>
      </c>
      <c r="AU1636" t="s">
        <v>3</v>
      </c>
      <c r="AV1636">
        <v>0</v>
      </c>
      <c r="AW1636">
        <v>2</v>
      </c>
      <c r="AX1636">
        <v>53554736</v>
      </c>
      <c r="AY1636">
        <v>2</v>
      </c>
      <c r="AZ1636">
        <v>16384</v>
      </c>
      <c r="BA1636">
        <v>1480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Y1636*Source!I963</f>
        <v>17.753599999999999</v>
      </c>
      <c r="CY1636">
        <f t="shared" si="312"/>
        <v>0</v>
      </c>
      <c r="CZ1636">
        <f t="shared" si="313"/>
        <v>0</v>
      </c>
      <c r="DA1636">
        <f t="shared" si="314"/>
        <v>1</v>
      </c>
      <c r="DB1636">
        <f t="shared" si="315"/>
        <v>0</v>
      </c>
      <c r="DC1636">
        <f t="shared" si="316"/>
        <v>0</v>
      </c>
    </row>
    <row r="1637" spans="1:107" x14ac:dyDescent="0.2">
      <c r="A1637">
        <f>ROW(Source!A964)</f>
        <v>964</v>
      </c>
      <c r="B1637">
        <v>53551707</v>
      </c>
      <c r="C1637">
        <v>53554710</v>
      </c>
      <c r="D1637">
        <v>9430636</v>
      </c>
      <c r="E1637">
        <v>1</v>
      </c>
      <c r="F1637">
        <v>1</v>
      </c>
      <c r="G1637">
        <v>1</v>
      </c>
      <c r="H1637">
        <v>1</v>
      </c>
      <c r="I1637" t="s">
        <v>1958</v>
      </c>
      <c r="J1637" t="s">
        <v>3</v>
      </c>
      <c r="K1637" t="s">
        <v>1959</v>
      </c>
      <c r="L1637">
        <v>1369</v>
      </c>
      <c r="N1637">
        <v>1013</v>
      </c>
      <c r="O1637" t="s">
        <v>1486</v>
      </c>
      <c r="P1637" t="s">
        <v>1486</v>
      </c>
      <c r="Q1637">
        <v>1</v>
      </c>
      <c r="W1637">
        <v>0</v>
      </c>
      <c r="X1637">
        <v>625109291</v>
      </c>
      <c r="Y1637">
        <v>19.391999999999999</v>
      </c>
      <c r="AA1637">
        <v>0</v>
      </c>
      <c r="AB1637">
        <v>0</v>
      </c>
      <c r="AC1637">
        <v>0</v>
      </c>
      <c r="AD1637">
        <v>331.26</v>
      </c>
      <c r="AE1637">
        <v>0</v>
      </c>
      <c r="AF1637">
        <v>0</v>
      </c>
      <c r="AG1637">
        <v>0</v>
      </c>
      <c r="AH1637">
        <v>331.26</v>
      </c>
      <c r="AI1637">
        <v>1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1</v>
      </c>
      <c r="AQ1637">
        <v>0</v>
      </c>
      <c r="AR1637">
        <v>0</v>
      </c>
      <c r="AS1637" t="s">
        <v>3</v>
      </c>
      <c r="AT1637">
        <v>16.16</v>
      </c>
      <c r="AU1637" t="s">
        <v>916</v>
      </c>
      <c r="AV1637">
        <v>1</v>
      </c>
      <c r="AW1637">
        <v>1</v>
      </c>
      <c r="AX1637">
        <v>-1</v>
      </c>
      <c r="AY1637">
        <v>0</v>
      </c>
      <c r="AZ1637">
        <v>0</v>
      </c>
      <c r="BA1637" t="s">
        <v>3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Y1637*Source!I964</f>
        <v>113.24928</v>
      </c>
      <c r="CY1637">
        <f>AD1637</f>
        <v>331.26</v>
      </c>
      <c r="CZ1637">
        <f>AH1637</f>
        <v>331.26</v>
      </c>
      <c r="DA1637">
        <f>AL1637</f>
        <v>1</v>
      </c>
      <c r="DB1637">
        <f>ROUND((ROUND(AT1637*CZ1637,2)*ROUND(1.2,7)),2)</f>
        <v>6423.79</v>
      </c>
      <c r="DC1637">
        <f>ROUND((ROUND(AT1637*AG1637,2)*ROUND(1.2,7)),2)</f>
        <v>0</v>
      </c>
    </row>
    <row r="1638" spans="1:107" x14ac:dyDescent="0.2">
      <c r="A1638">
        <f>ROW(Source!A964)</f>
        <v>964</v>
      </c>
      <c r="B1638">
        <v>53551707</v>
      </c>
      <c r="C1638">
        <v>53554710</v>
      </c>
      <c r="D1638">
        <v>121548</v>
      </c>
      <c r="E1638">
        <v>1</v>
      </c>
      <c r="F1638">
        <v>1</v>
      </c>
      <c r="G1638">
        <v>1</v>
      </c>
      <c r="H1638">
        <v>1</v>
      </c>
      <c r="I1638" t="s">
        <v>31</v>
      </c>
      <c r="J1638" t="s">
        <v>3</v>
      </c>
      <c r="K1638" t="s">
        <v>1489</v>
      </c>
      <c r="L1638">
        <v>608254</v>
      </c>
      <c r="N1638">
        <v>1013</v>
      </c>
      <c r="O1638" t="s">
        <v>1490</v>
      </c>
      <c r="P1638" t="s">
        <v>1490</v>
      </c>
      <c r="Q1638">
        <v>1</v>
      </c>
      <c r="W1638">
        <v>0</v>
      </c>
      <c r="X1638">
        <v>-185737400</v>
      </c>
      <c r="Y1638">
        <v>0.216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1</v>
      </c>
      <c r="AJ1638">
        <v>1</v>
      </c>
      <c r="AK1638">
        <v>1</v>
      </c>
      <c r="AL1638">
        <v>1</v>
      </c>
      <c r="AN1638">
        <v>0</v>
      </c>
      <c r="AO1638">
        <v>1</v>
      </c>
      <c r="AP1638">
        <v>1</v>
      </c>
      <c r="AQ1638">
        <v>0</v>
      </c>
      <c r="AR1638">
        <v>0</v>
      </c>
      <c r="AS1638" t="s">
        <v>3</v>
      </c>
      <c r="AT1638">
        <v>0.18</v>
      </c>
      <c r="AU1638" t="s">
        <v>916</v>
      </c>
      <c r="AV1638">
        <v>2</v>
      </c>
      <c r="AW1638">
        <v>2</v>
      </c>
      <c r="AX1638">
        <v>53554726</v>
      </c>
      <c r="AY1638">
        <v>1</v>
      </c>
      <c r="AZ1638">
        <v>6144</v>
      </c>
      <c r="BA1638">
        <v>1482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Y1638*Source!I964</f>
        <v>1.2614399999999999</v>
      </c>
      <c r="CY1638">
        <f>AD1638</f>
        <v>0</v>
      </c>
      <c r="CZ1638">
        <f>AH1638</f>
        <v>0</v>
      </c>
      <c r="DA1638">
        <f>AL1638</f>
        <v>1</v>
      </c>
      <c r="DB1638">
        <f>ROUND((ROUND(AT1638*CZ1638,2)*ROUND(1.2,7)),2)</f>
        <v>0</v>
      </c>
      <c r="DC1638">
        <f>ROUND((ROUND(AT1638*AG1638,2)*ROUND(1.2,7)),2)</f>
        <v>0</v>
      </c>
    </row>
    <row r="1639" spans="1:107" x14ac:dyDescent="0.2">
      <c r="A1639">
        <f>ROW(Source!A964)</f>
        <v>964</v>
      </c>
      <c r="B1639">
        <v>53551707</v>
      </c>
      <c r="C1639">
        <v>53554710</v>
      </c>
      <c r="D1639">
        <v>24316470</v>
      </c>
      <c r="E1639">
        <v>1</v>
      </c>
      <c r="F1639">
        <v>1</v>
      </c>
      <c r="G1639">
        <v>1</v>
      </c>
      <c r="H1639">
        <v>2</v>
      </c>
      <c r="I1639" t="s">
        <v>1924</v>
      </c>
      <c r="J1639" t="s">
        <v>1960</v>
      </c>
      <c r="K1639" t="s">
        <v>1926</v>
      </c>
      <c r="L1639">
        <v>1368</v>
      </c>
      <c r="N1639">
        <v>1011</v>
      </c>
      <c r="O1639" t="s">
        <v>1494</v>
      </c>
      <c r="P1639" t="s">
        <v>1494</v>
      </c>
      <c r="Q1639">
        <v>1</v>
      </c>
      <c r="W1639">
        <v>0</v>
      </c>
      <c r="X1639">
        <v>-522621304</v>
      </c>
      <c r="Y1639">
        <v>0.216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1</v>
      </c>
      <c r="AJ1639">
        <v>1</v>
      </c>
      <c r="AK1639">
        <v>1</v>
      </c>
      <c r="AL1639">
        <v>1</v>
      </c>
      <c r="AN1639">
        <v>0</v>
      </c>
      <c r="AO1639">
        <v>1</v>
      </c>
      <c r="AP1639">
        <v>1</v>
      </c>
      <c r="AQ1639">
        <v>0</v>
      </c>
      <c r="AR1639">
        <v>0</v>
      </c>
      <c r="AS1639" t="s">
        <v>3</v>
      </c>
      <c r="AT1639">
        <v>0.18</v>
      </c>
      <c r="AU1639" t="s">
        <v>916</v>
      </c>
      <c r="AV1639">
        <v>0</v>
      </c>
      <c r="AW1639">
        <v>2</v>
      </c>
      <c r="AX1639">
        <v>53554727</v>
      </c>
      <c r="AY1639">
        <v>2</v>
      </c>
      <c r="AZ1639">
        <v>104448</v>
      </c>
      <c r="BA1639">
        <v>1483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Y1639*Source!I964</f>
        <v>1.2614399999999999</v>
      </c>
      <c r="CY1639">
        <f>AB1639</f>
        <v>0</v>
      </c>
      <c r="CZ1639">
        <f>AF1639</f>
        <v>0</v>
      </c>
      <c r="DA1639">
        <f>AJ1639</f>
        <v>1</v>
      </c>
      <c r="DB1639">
        <f>ROUND((ROUND(AT1639*CZ1639,2)*ROUND(1.2,7)),2)</f>
        <v>0</v>
      </c>
      <c r="DC1639">
        <f>ROUND((ROUND(AT1639*AG1639,2)*ROUND(1.2,7)),2)</f>
        <v>0</v>
      </c>
    </row>
    <row r="1640" spans="1:107" x14ac:dyDescent="0.2">
      <c r="A1640">
        <f>ROW(Source!A964)</f>
        <v>964</v>
      </c>
      <c r="B1640">
        <v>53551707</v>
      </c>
      <c r="C1640">
        <v>53554710</v>
      </c>
      <c r="D1640">
        <v>24262102</v>
      </c>
      <c r="E1640">
        <v>1</v>
      </c>
      <c r="F1640">
        <v>1</v>
      </c>
      <c r="G1640">
        <v>1</v>
      </c>
      <c r="H1640">
        <v>2</v>
      </c>
      <c r="I1640" t="s">
        <v>1513</v>
      </c>
      <c r="J1640" t="s">
        <v>1961</v>
      </c>
      <c r="K1640" t="s">
        <v>1515</v>
      </c>
      <c r="L1640">
        <v>1368</v>
      </c>
      <c r="N1640">
        <v>1011</v>
      </c>
      <c r="O1640" t="s">
        <v>1494</v>
      </c>
      <c r="P1640" t="s">
        <v>1494</v>
      </c>
      <c r="Q1640">
        <v>1</v>
      </c>
      <c r="W1640">
        <v>0</v>
      </c>
      <c r="X1640">
        <v>-1347582160</v>
      </c>
      <c r="Y1640">
        <v>0.216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1</v>
      </c>
      <c r="AJ1640">
        <v>1</v>
      </c>
      <c r="AK1640">
        <v>1</v>
      </c>
      <c r="AL1640">
        <v>1</v>
      </c>
      <c r="AN1640">
        <v>0</v>
      </c>
      <c r="AO1640">
        <v>1</v>
      </c>
      <c r="AP1640">
        <v>1</v>
      </c>
      <c r="AQ1640">
        <v>0</v>
      </c>
      <c r="AR1640">
        <v>0</v>
      </c>
      <c r="AS1640" t="s">
        <v>3</v>
      </c>
      <c r="AT1640">
        <v>0.18</v>
      </c>
      <c r="AU1640" t="s">
        <v>916</v>
      </c>
      <c r="AV1640">
        <v>0</v>
      </c>
      <c r="AW1640">
        <v>2</v>
      </c>
      <c r="AX1640">
        <v>53554728</v>
      </c>
      <c r="AY1640">
        <v>2</v>
      </c>
      <c r="AZ1640">
        <v>104448</v>
      </c>
      <c r="BA1640">
        <v>1484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Y1640*Source!I964</f>
        <v>1.2614399999999999</v>
      </c>
      <c r="CY1640">
        <f>AB1640</f>
        <v>0</v>
      </c>
      <c r="CZ1640">
        <f>AF1640</f>
        <v>0</v>
      </c>
      <c r="DA1640">
        <f>AJ1640</f>
        <v>1</v>
      </c>
      <c r="DB1640">
        <f>ROUND((ROUND(AT1640*CZ1640,2)*ROUND(1.2,7)),2)</f>
        <v>0</v>
      </c>
      <c r="DC1640">
        <f>ROUND((ROUND(AT1640*AG1640,2)*ROUND(1.2,7)),2)</f>
        <v>0</v>
      </c>
    </row>
    <row r="1641" spans="1:107" x14ac:dyDescent="0.2">
      <c r="A1641">
        <f>ROW(Source!A964)</f>
        <v>964</v>
      </c>
      <c r="B1641">
        <v>53551707</v>
      </c>
      <c r="C1641">
        <v>53554710</v>
      </c>
      <c r="D1641">
        <v>24305918</v>
      </c>
      <c r="E1641">
        <v>1</v>
      </c>
      <c r="F1641">
        <v>1</v>
      </c>
      <c r="G1641">
        <v>1</v>
      </c>
      <c r="H1641">
        <v>3</v>
      </c>
      <c r="I1641" t="s">
        <v>1962</v>
      </c>
      <c r="J1641" t="s">
        <v>1963</v>
      </c>
      <c r="K1641" t="s">
        <v>1964</v>
      </c>
      <c r="L1641">
        <v>1348</v>
      </c>
      <c r="N1641">
        <v>1009</v>
      </c>
      <c r="O1641" t="s">
        <v>26</v>
      </c>
      <c r="P1641" t="s">
        <v>26</v>
      </c>
      <c r="Q1641">
        <v>1000</v>
      </c>
      <c r="W1641">
        <v>0</v>
      </c>
      <c r="X1641">
        <v>-1817314591</v>
      </c>
      <c r="Y1641">
        <v>3.3E-4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6.14</v>
      </c>
      <c r="AJ1641">
        <v>1</v>
      </c>
      <c r="AK1641">
        <v>1</v>
      </c>
      <c r="AL1641">
        <v>1</v>
      </c>
      <c r="AN1641">
        <v>0</v>
      </c>
      <c r="AO1641">
        <v>1</v>
      </c>
      <c r="AP1641">
        <v>0</v>
      </c>
      <c r="AQ1641">
        <v>0</v>
      </c>
      <c r="AR1641">
        <v>0</v>
      </c>
      <c r="AS1641" t="s">
        <v>3</v>
      </c>
      <c r="AT1641">
        <v>3.3E-4</v>
      </c>
      <c r="AU1641" t="s">
        <v>3</v>
      </c>
      <c r="AV1641">
        <v>0</v>
      </c>
      <c r="AW1641">
        <v>2</v>
      </c>
      <c r="AX1641">
        <v>53554729</v>
      </c>
      <c r="AY1641">
        <v>2</v>
      </c>
      <c r="AZ1641">
        <v>16384</v>
      </c>
      <c r="BA1641">
        <v>1485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Y1641*Source!I964</f>
        <v>1.9272E-3</v>
      </c>
      <c r="CY1641">
        <f t="shared" ref="CY1641:CY1650" si="317">AA1641</f>
        <v>0</v>
      </c>
      <c r="CZ1641">
        <f t="shared" ref="CZ1641:CZ1650" si="318">AE1641</f>
        <v>0</v>
      </c>
      <c r="DA1641">
        <f t="shared" ref="DA1641:DA1650" si="319">AI1641</f>
        <v>6.14</v>
      </c>
      <c r="DB1641">
        <f t="shared" ref="DB1641:DB1654" si="320">ROUND(ROUND(AT1641*CZ1641,2),2)</f>
        <v>0</v>
      </c>
      <c r="DC1641">
        <f t="shared" ref="DC1641:DC1654" si="321">ROUND(ROUND(AT1641*AG1641,2),2)</f>
        <v>0</v>
      </c>
    </row>
    <row r="1642" spans="1:107" x14ac:dyDescent="0.2">
      <c r="A1642">
        <f>ROW(Source!A964)</f>
        <v>964</v>
      </c>
      <c r="B1642">
        <v>53551707</v>
      </c>
      <c r="C1642">
        <v>53554710</v>
      </c>
      <c r="D1642">
        <v>24326171</v>
      </c>
      <c r="E1642">
        <v>1</v>
      </c>
      <c r="F1642">
        <v>1</v>
      </c>
      <c r="G1642">
        <v>1</v>
      </c>
      <c r="H1642">
        <v>3</v>
      </c>
      <c r="I1642" t="s">
        <v>1965</v>
      </c>
      <c r="J1642" t="s">
        <v>1966</v>
      </c>
      <c r="K1642" t="s">
        <v>1967</v>
      </c>
      <c r="L1642">
        <v>1348</v>
      </c>
      <c r="N1642">
        <v>1009</v>
      </c>
      <c r="O1642" t="s">
        <v>26</v>
      </c>
      <c r="P1642" t="s">
        <v>26</v>
      </c>
      <c r="Q1642">
        <v>1000</v>
      </c>
      <c r="W1642">
        <v>0</v>
      </c>
      <c r="X1642">
        <v>1628334422</v>
      </c>
      <c r="Y1642">
        <v>1.4E-3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6.14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0</v>
      </c>
      <c r="AQ1642">
        <v>0</v>
      </c>
      <c r="AR1642">
        <v>0</v>
      </c>
      <c r="AS1642" t="s">
        <v>3</v>
      </c>
      <c r="AT1642">
        <v>1.4E-3</v>
      </c>
      <c r="AU1642" t="s">
        <v>3</v>
      </c>
      <c r="AV1642">
        <v>0</v>
      </c>
      <c r="AW1642">
        <v>2</v>
      </c>
      <c r="AX1642">
        <v>53554730</v>
      </c>
      <c r="AY1642">
        <v>2</v>
      </c>
      <c r="AZ1642">
        <v>16384</v>
      </c>
      <c r="BA1642">
        <v>1486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Y1642*Source!I964</f>
        <v>8.1759999999999992E-3</v>
      </c>
      <c r="CY1642">
        <f t="shared" si="317"/>
        <v>0</v>
      </c>
      <c r="CZ1642">
        <f t="shared" si="318"/>
        <v>0</v>
      </c>
      <c r="DA1642">
        <f t="shared" si="319"/>
        <v>6.14</v>
      </c>
      <c r="DB1642">
        <f t="shared" si="320"/>
        <v>0</v>
      </c>
      <c r="DC1642">
        <f t="shared" si="321"/>
        <v>0</v>
      </c>
    </row>
    <row r="1643" spans="1:107" x14ac:dyDescent="0.2">
      <c r="A1643">
        <f>ROW(Source!A964)</f>
        <v>964</v>
      </c>
      <c r="B1643">
        <v>53551707</v>
      </c>
      <c r="C1643">
        <v>53554710</v>
      </c>
      <c r="D1643">
        <v>24330817</v>
      </c>
      <c r="E1643">
        <v>1</v>
      </c>
      <c r="F1643">
        <v>1</v>
      </c>
      <c r="G1643">
        <v>1</v>
      </c>
      <c r="H1643">
        <v>3</v>
      </c>
      <c r="I1643" t="s">
        <v>1968</v>
      </c>
      <c r="J1643" t="s">
        <v>1969</v>
      </c>
      <c r="K1643" t="s">
        <v>1970</v>
      </c>
      <c r="L1643">
        <v>1348</v>
      </c>
      <c r="N1643">
        <v>1009</v>
      </c>
      <c r="O1643" t="s">
        <v>26</v>
      </c>
      <c r="P1643" t="s">
        <v>26</v>
      </c>
      <c r="Q1643">
        <v>1000</v>
      </c>
      <c r="W1643">
        <v>0</v>
      </c>
      <c r="X1643">
        <v>1565595649</v>
      </c>
      <c r="Y1643">
        <v>2.9999999999999997E-4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6.14</v>
      </c>
      <c r="AJ1643">
        <v>1</v>
      </c>
      <c r="AK1643">
        <v>1</v>
      </c>
      <c r="AL1643">
        <v>1</v>
      </c>
      <c r="AN1643">
        <v>0</v>
      </c>
      <c r="AO1643">
        <v>1</v>
      </c>
      <c r="AP1643">
        <v>0</v>
      </c>
      <c r="AQ1643">
        <v>0</v>
      </c>
      <c r="AR1643">
        <v>0</v>
      </c>
      <c r="AS1643" t="s">
        <v>3</v>
      </c>
      <c r="AT1643">
        <v>2.9999999999999997E-4</v>
      </c>
      <c r="AU1643" t="s">
        <v>3</v>
      </c>
      <c r="AV1643">
        <v>0</v>
      </c>
      <c r="AW1643">
        <v>2</v>
      </c>
      <c r="AX1643">
        <v>53554731</v>
      </c>
      <c r="AY1643">
        <v>2</v>
      </c>
      <c r="AZ1643">
        <v>16384</v>
      </c>
      <c r="BA1643">
        <v>1487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Y1643*Source!I964</f>
        <v>1.7519999999999999E-3</v>
      </c>
      <c r="CY1643">
        <f t="shared" si="317"/>
        <v>0</v>
      </c>
      <c r="CZ1643">
        <f t="shared" si="318"/>
        <v>0</v>
      </c>
      <c r="DA1643">
        <f t="shared" si="319"/>
        <v>6.14</v>
      </c>
      <c r="DB1643">
        <f t="shared" si="320"/>
        <v>0</v>
      </c>
      <c r="DC1643">
        <f t="shared" si="321"/>
        <v>0</v>
      </c>
    </row>
    <row r="1644" spans="1:107" x14ac:dyDescent="0.2">
      <c r="A1644">
        <f>ROW(Source!A964)</f>
        <v>964</v>
      </c>
      <c r="B1644">
        <v>53551707</v>
      </c>
      <c r="C1644">
        <v>53554710</v>
      </c>
      <c r="D1644">
        <v>24551895</v>
      </c>
      <c r="E1644">
        <v>1</v>
      </c>
      <c r="F1644">
        <v>1</v>
      </c>
      <c r="G1644">
        <v>1</v>
      </c>
      <c r="H1644">
        <v>3</v>
      </c>
      <c r="I1644" t="s">
        <v>1971</v>
      </c>
      <c r="J1644" t="s">
        <v>1972</v>
      </c>
      <c r="K1644" t="s">
        <v>1973</v>
      </c>
      <c r="L1644">
        <v>1346</v>
      </c>
      <c r="N1644">
        <v>1009</v>
      </c>
      <c r="O1644" t="s">
        <v>143</v>
      </c>
      <c r="P1644" t="s">
        <v>143</v>
      </c>
      <c r="Q1644">
        <v>1</v>
      </c>
      <c r="W1644">
        <v>0</v>
      </c>
      <c r="X1644">
        <v>1458414481</v>
      </c>
      <c r="Y1644">
        <v>0.04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6.14</v>
      </c>
      <c r="AJ1644">
        <v>1</v>
      </c>
      <c r="AK1644">
        <v>1</v>
      </c>
      <c r="AL1644">
        <v>1</v>
      </c>
      <c r="AN1644">
        <v>0</v>
      </c>
      <c r="AO1644">
        <v>1</v>
      </c>
      <c r="AP1644">
        <v>0</v>
      </c>
      <c r="AQ1644">
        <v>0</v>
      </c>
      <c r="AR1644">
        <v>0</v>
      </c>
      <c r="AS1644" t="s">
        <v>3</v>
      </c>
      <c r="AT1644">
        <v>0.04</v>
      </c>
      <c r="AU1644" t="s">
        <v>3</v>
      </c>
      <c r="AV1644">
        <v>0</v>
      </c>
      <c r="AW1644">
        <v>2</v>
      </c>
      <c r="AX1644">
        <v>53554732</v>
      </c>
      <c r="AY1644">
        <v>2</v>
      </c>
      <c r="AZ1644">
        <v>16384</v>
      </c>
      <c r="BA1644">
        <v>1488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Y1644*Source!I964</f>
        <v>0.2336</v>
      </c>
      <c r="CY1644">
        <f t="shared" si="317"/>
        <v>0</v>
      </c>
      <c r="CZ1644">
        <f t="shared" si="318"/>
        <v>0</v>
      </c>
      <c r="DA1644">
        <f t="shared" si="319"/>
        <v>6.14</v>
      </c>
      <c r="DB1644">
        <f t="shared" si="320"/>
        <v>0</v>
      </c>
      <c r="DC1644">
        <f t="shared" si="321"/>
        <v>0</v>
      </c>
    </row>
    <row r="1645" spans="1:107" x14ac:dyDescent="0.2">
      <c r="A1645">
        <f>ROW(Source!A964)</f>
        <v>964</v>
      </c>
      <c r="B1645">
        <v>53551707</v>
      </c>
      <c r="C1645">
        <v>53554710</v>
      </c>
      <c r="D1645">
        <v>24552971</v>
      </c>
      <c r="E1645">
        <v>1</v>
      </c>
      <c r="F1645">
        <v>1</v>
      </c>
      <c r="G1645">
        <v>1</v>
      </c>
      <c r="H1645">
        <v>3</v>
      </c>
      <c r="I1645" t="s">
        <v>1930</v>
      </c>
      <c r="J1645" t="s">
        <v>1974</v>
      </c>
      <c r="K1645" t="s">
        <v>1932</v>
      </c>
      <c r="L1645">
        <v>1346</v>
      </c>
      <c r="N1645">
        <v>1009</v>
      </c>
      <c r="O1645" t="s">
        <v>143</v>
      </c>
      <c r="P1645" t="s">
        <v>143</v>
      </c>
      <c r="Q1645">
        <v>1</v>
      </c>
      <c r="W1645">
        <v>0</v>
      </c>
      <c r="X1645">
        <v>2030471882</v>
      </c>
      <c r="Y1645">
        <v>0.16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6.14</v>
      </c>
      <c r="AJ1645">
        <v>1</v>
      </c>
      <c r="AK1645">
        <v>1</v>
      </c>
      <c r="AL1645">
        <v>1</v>
      </c>
      <c r="AN1645">
        <v>0</v>
      </c>
      <c r="AO1645">
        <v>1</v>
      </c>
      <c r="AP1645">
        <v>0</v>
      </c>
      <c r="AQ1645">
        <v>0</v>
      </c>
      <c r="AR1645">
        <v>0</v>
      </c>
      <c r="AS1645" t="s">
        <v>3</v>
      </c>
      <c r="AT1645">
        <v>0.16</v>
      </c>
      <c r="AU1645" t="s">
        <v>3</v>
      </c>
      <c r="AV1645">
        <v>0</v>
      </c>
      <c r="AW1645">
        <v>2</v>
      </c>
      <c r="AX1645">
        <v>53554733</v>
      </c>
      <c r="AY1645">
        <v>2</v>
      </c>
      <c r="AZ1645">
        <v>16384</v>
      </c>
      <c r="BA1645">
        <v>1489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Y1645*Source!I964</f>
        <v>0.93440000000000001</v>
      </c>
      <c r="CY1645">
        <f t="shared" si="317"/>
        <v>0</v>
      </c>
      <c r="CZ1645">
        <f t="shared" si="318"/>
        <v>0</v>
      </c>
      <c r="DA1645">
        <f t="shared" si="319"/>
        <v>6.14</v>
      </c>
      <c r="DB1645">
        <f t="shared" si="320"/>
        <v>0</v>
      </c>
      <c r="DC1645">
        <f t="shared" si="321"/>
        <v>0</v>
      </c>
    </row>
    <row r="1646" spans="1:107" x14ac:dyDescent="0.2">
      <c r="A1646">
        <f>ROW(Source!A964)</f>
        <v>964</v>
      </c>
      <c r="B1646">
        <v>53551707</v>
      </c>
      <c r="C1646">
        <v>53554710</v>
      </c>
      <c r="D1646">
        <v>24358570</v>
      </c>
      <c r="E1646">
        <v>1</v>
      </c>
      <c r="F1646">
        <v>1</v>
      </c>
      <c r="G1646">
        <v>1</v>
      </c>
      <c r="H1646">
        <v>3</v>
      </c>
      <c r="I1646" t="s">
        <v>1952</v>
      </c>
      <c r="J1646" t="s">
        <v>1975</v>
      </c>
      <c r="K1646" t="s">
        <v>1954</v>
      </c>
      <c r="L1646">
        <v>1355</v>
      </c>
      <c r="N1646">
        <v>1010</v>
      </c>
      <c r="O1646" t="s">
        <v>894</v>
      </c>
      <c r="P1646" t="s">
        <v>894</v>
      </c>
      <c r="Q1646">
        <v>100</v>
      </c>
      <c r="W1646">
        <v>0</v>
      </c>
      <c r="X1646">
        <v>1626258164</v>
      </c>
      <c r="Y1646">
        <v>0.32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6.14</v>
      </c>
      <c r="AJ1646">
        <v>1</v>
      </c>
      <c r="AK1646">
        <v>1</v>
      </c>
      <c r="AL1646">
        <v>1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 t="s">
        <v>3</v>
      </c>
      <c r="AT1646">
        <v>0.32</v>
      </c>
      <c r="AU1646" t="s">
        <v>3</v>
      </c>
      <c r="AV1646">
        <v>0</v>
      </c>
      <c r="AW1646">
        <v>2</v>
      </c>
      <c r="AX1646">
        <v>53554734</v>
      </c>
      <c r="AY1646">
        <v>2</v>
      </c>
      <c r="AZ1646">
        <v>16384</v>
      </c>
      <c r="BA1646">
        <v>1490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Y1646*Source!I964</f>
        <v>1.8688</v>
      </c>
      <c r="CY1646">
        <f t="shared" si="317"/>
        <v>0</v>
      </c>
      <c r="CZ1646">
        <f t="shared" si="318"/>
        <v>0</v>
      </c>
      <c r="DA1646">
        <f t="shared" si="319"/>
        <v>6.14</v>
      </c>
      <c r="DB1646">
        <f t="shared" si="320"/>
        <v>0</v>
      </c>
      <c r="DC1646">
        <f t="shared" si="321"/>
        <v>0</v>
      </c>
    </row>
    <row r="1647" spans="1:107" x14ac:dyDescent="0.2">
      <c r="A1647">
        <f>ROW(Source!A964)</f>
        <v>964</v>
      </c>
      <c r="B1647">
        <v>53551707</v>
      </c>
      <c r="C1647">
        <v>53554710</v>
      </c>
      <c r="D1647">
        <v>38196276</v>
      </c>
      <c r="E1647">
        <v>1</v>
      </c>
      <c r="F1647">
        <v>1</v>
      </c>
      <c r="G1647">
        <v>1</v>
      </c>
      <c r="H1647">
        <v>3</v>
      </c>
      <c r="I1647" t="s">
        <v>1001</v>
      </c>
      <c r="J1647" t="s">
        <v>1003</v>
      </c>
      <c r="K1647" t="s">
        <v>1002</v>
      </c>
      <c r="L1647">
        <v>1302</v>
      </c>
      <c r="N1647">
        <v>1003</v>
      </c>
      <c r="O1647" t="s">
        <v>833</v>
      </c>
      <c r="P1647" t="s">
        <v>833</v>
      </c>
      <c r="Q1647">
        <v>10</v>
      </c>
      <c r="W1647">
        <v>0</v>
      </c>
      <c r="X1647">
        <v>-627204067</v>
      </c>
      <c r="Y1647">
        <v>10.199999999999999</v>
      </c>
      <c r="AA1647">
        <v>293.49</v>
      </c>
      <c r="AB1647">
        <v>0</v>
      </c>
      <c r="AC1647">
        <v>0</v>
      </c>
      <c r="AD1647">
        <v>0</v>
      </c>
      <c r="AE1647">
        <v>51.13</v>
      </c>
      <c r="AF1647">
        <v>0</v>
      </c>
      <c r="AG1647">
        <v>0</v>
      </c>
      <c r="AH1647">
        <v>0</v>
      </c>
      <c r="AI1647">
        <v>5.74</v>
      </c>
      <c r="AJ1647">
        <v>1</v>
      </c>
      <c r="AK1647">
        <v>1</v>
      </c>
      <c r="AL1647">
        <v>1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 t="s">
        <v>3</v>
      </c>
      <c r="AT1647">
        <v>10.199999999999999</v>
      </c>
      <c r="AU1647" t="s">
        <v>3</v>
      </c>
      <c r="AV1647">
        <v>0</v>
      </c>
      <c r="AW1647">
        <v>1</v>
      </c>
      <c r="AX1647">
        <v>-1</v>
      </c>
      <c r="AY1647">
        <v>0</v>
      </c>
      <c r="AZ1647">
        <v>0</v>
      </c>
      <c r="BA1647" t="s">
        <v>3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Y1647*Source!I964</f>
        <v>59.567999999999998</v>
      </c>
      <c r="CY1647">
        <f t="shared" si="317"/>
        <v>293.49</v>
      </c>
      <c r="CZ1647">
        <f t="shared" si="318"/>
        <v>51.13</v>
      </c>
      <c r="DA1647">
        <f t="shared" si="319"/>
        <v>5.74</v>
      </c>
      <c r="DB1647">
        <f t="shared" si="320"/>
        <v>521.53</v>
      </c>
      <c r="DC1647">
        <f t="shared" si="321"/>
        <v>0</v>
      </c>
    </row>
    <row r="1648" spans="1:107" x14ac:dyDescent="0.2">
      <c r="A1648">
        <f>ROW(Source!A964)</f>
        <v>964</v>
      </c>
      <c r="B1648">
        <v>53551707</v>
      </c>
      <c r="C1648">
        <v>53554710</v>
      </c>
      <c r="D1648">
        <v>24312272</v>
      </c>
      <c r="E1648">
        <v>1</v>
      </c>
      <c r="F1648">
        <v>1</v>
      </c>
      <c r="G1648">
        <v>1</v>
      </c>
      <c r="H1648">
        <v>3</v>
      </c>
      <c r="I1648" t="s">
        <v>1938</v>
      </c>
      <c r="J1648" t="s">
        <v>1976</v>
      </c>
      <c r="K1648" t="s">
        <v>1940</v>
      </c>
      <c r="L1648">
        <v>1348</v>
      </c>
      <c r="N1648">
        <v>1009</v>
      </c>
      <c r="O1648" t="s">
        <v>26</v>
      </c>
      <c r="P1648" t="s">
        <v>26</v>
      </c>
      <c r="Q1648">
        <v>1000</v>
      </c>
      <c r="W1648">
        <v>0</v>
      </c>
      <c r="X1648">
        <v>-871067159</v>
      </c>
      <c r="Y1648">
        <v>2.1000000000000001E-2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6.14</v>
      </c>
      <c r="AJ1648">
        <v>1</v>
      </c>
      <c r="AK1648">
        <v>1</v>
      </c>
      <c r="AL1648">
        <v>1</v>
      </c>
      <c r="AN1648">
        <v>0</v>
      </c>
      <c r="AO1648">
        <v>1</v>
      </c>
      <c r="AP1648">
        <v>0</v>
      </c>
      <c r="AQ1648">
        <v>0</v>
      </c>
      <c r="AR1648">
        <v>0</v>
      </c>
      <c r="AS1648" t="s">
        <v>3</v>
      </c>
      <c r="AT1648">
        <v>2.1000000000000001E-2</v>
      </c>
      <c r="AU1648" t="s">
        <v>3</v>
      </c>
      <c r="AV1648">
        <v>0</v>
      </c>
      <c r="AW1648">
        <v>2</v>
      </c>
      <c r="AX1648">
        <v>53554735</v>
      </c>
      <c r="AY1648">
        <v>2</v>
      </c>
      <c r="AZ1648">
        <v>16384</v>
      </c>
      <c r="BA1648">
        <v>1491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Y1648*Source!I964</f>
        <v>0.12264</v>
      </c>
      <c r="CY1648">
        <f t="shared" si="317"/>
        <v>0</v>
      </c>
      <c r="CZ1648">
        <f t="shared" si="318"/>
        <v>0</v>
      </c>
      <c r="DA1648">
        <f t="shared" si="319"/>
        <v>6.14</v>
      </c>
      <c r="DB1648">
        <f t="shared" si="320"/>
        <v>0</v>
      </c>
      <c r="DC1648">
        <f t="shared" si="321"/>
        <v>0</v>
      </c>
    </row>
    <row r="1649" spans="1:107" x14ac:dyDescent="0.2">
      <c r="A1649">
        <f>ROW(Source!A964)</f>
        <v>964</v>
      </c>
      <c r="B1649">
        <v>53551707</v>
      </c>
      <c r="C1649">
        <v>53554710</v>
      </c>
      <c r="D1649">
        <v>38228231</v>
      </c>
      <c r="E1649">
        <v>1</v>
      </c>
      <c r="F1649">
        <v>1</v>
      </c>
      <c r="G1649">
        <v>1</v>
      </c>
      <c r="H1649">
        <v>3</v>
      </c>
      <c r="I1649" t="s">
        <v>1015</v>
      </c>
      <c r="J1649" t="s">
        <v>1017</v>
      </c>
      <c r="K1649" t="s">
        <v>1016</v>
      </c>
      <c r="L1649">
        <v>1477</v>
      </c>
      <c r="N1649">
        <v>1013</v>
      </c>
      <c r="O1649" t="s">
        <v>997</v>
      </c>
      <c r="P1649" t="s">
        <v>999</v>
      </c>
      <c r="Q1649">
        <v>1</v>
      </c>
      <c r="W1649">
        <v>0</v>
      </c>
      <c r="X1649">
        <v>1094491484</v>
      </c>
      <c r="Y1649">
        <v>0.10199999999999999</v>
      </c>
      <c r="AA1649">
        <v>121622.01</v>
      </c>
      <c r="AB1649">
        <v>0</v>
      </c>
      <c r="AC1649">
        <v>0</v>
      </c>
      <c r="AD1649">
        <v>0</v>
      </c>
      <c r="AE1649">
        <v>10306.950000000001</v>
      </c>
      <c r="AF1649">
        <v>0</v>
      </c>
      <c r="AG1649">
        <v>0</v>
      </c>
      <c r="AH1649">
        <v>0</v>
      </c>
      <c r="AI1649">
        <v>11.8</v>
      </c>
      <c r="AJ1649">
        <v>1</v>
      </c>
      <c r="AK1649">
        <v>1</v>
      </c>
      <c r="AL1649">
        <v>1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 t="s">
        <v>3</v>
      </c>
      <c r="AT1649">
        <v>0.10199999999999999</v>
      </c>
      <c r="AU1649" t="s">
        <v>3</v>
      </c>
      <c r="AV1649">
        <v>0</v>
      </c>
      <c r="AW1649">
        <v>1</v>
      </c>
      <c r="AX1649">
        <v>-1</v>
      </c>
      <c r="AY1649">
        <v>0</v>
      </c>
      <c r="AZ1649">
        <v>0</v>
      </c>
      <c r="BA1649" t="s">
        <v>3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Y1649*Source!I964</f>
        <v>0.59567999999999999</v>
      </c>
      <c r="CY1649">
        <f t="shared" si="317"/>
        <v>121622.01</v>
      </c>
      <c r="CZ1649">
        <f t="shared" si="318"/>
        <v>10306.950000000001</v>
      </c>
      <c r="DA1649">
        <f t="shared" si="319"/>
        <v>11.8</v>
      </c>
      <c r="DB1649">
        <f t="shared" si="320"/>
        <v>1051.31</v>
      </c>
      <c r="DC1649">
        <f t="shared" si="321"/>
        <v>0</v>
      </c>
    </row>
    <row r="1650" spans="1:107" x14ac:dyDescent="0.2">
      <c r="A1650">
        <f>ROW(Source!A964)</f>
        <v>964</v>
      </c>
      <c r="B1650">
        <v>53551707</v>
      </c>
      <c r="C1650">
        <v>53554710</v>
      </c>
      <c r="D1650">
        <v>24519631</v>
      </c>
      <c r="E1650">
        <v>1</v>
      </c>
      <c r="F1650">
        <v>1</v>
      </c>
      <c r="G1650">
        <v>1</v>
      </c>
      <c r="H1650">
        <v>3</v>
      </c>
      <c r="I1650" t="s">
        <v>1933</v>
      </c>
      <c r="J1650" t="s">
        <v>1977</v>
      </c>
      <c r="K1650" t="s">
        <v>1935</v>
      </c>
      <c r="L1650">
        <v>1374</v>
      </c>
      <c r="N1650">
        <v>1013</v>
      </c>
      <c r="O1650" t="s">
        <v>1936</v>
      </c>
      <c r="P1650" t="s">
        <v>1936</v>
      </c>
      <c r="Q1650">
        <v>1</v>
      </c>
      <c r="W1650">
        <v>0</v>
      </c>
      <c r="X1650">
        <v>544434393</v>
      </c>
      <c r="Y1650">
        <v>3.04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6.14</v>
      </c>
      <c r="AJ1650">
        <v>1</v>
      </c>
      <c r="AK1650">
        <v>1</v>
      </c>
      <c r="AL1650">
        <v>1</v>
      </c>
      <c r="AN1650">
        <v>0</v>
      </c>
      <c r="AO1650">
        <v>1</v>
      </c>
      <c r="AP1650">
        <v>0</v>
      </c>
      <c r="AQ1650">
        <v>0</v>
      </c>
      <c r="AR1650">
        <v>0</v>
      </c>
      <c r="AS1650" t="s">
        <v>3</v>
      </c>
      <c r="AT1650">
        <v>3.04</v>
      </c>
      <c r="AU1650" t="s">
        <v>3</v>
      </c>
      <c r="AV1650">
        <v>0</v>
      </c>
      <c r="AW1650">
        <v>2</v>
      </c>
      <c r="AX1650">
        <v>53554736</v>
      </c>
      <c r="AY1650">
        <v>2</v>
      </c>
      <c r="AZ1650">
        <v>16384</v>
      </c>
      <c r="BA1650">
        <v>1492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Y1650*Source!I964</f>
        <v>17.753599999999999</v>
      </c>
      <c r="CY1650">
        <f t="shared" si="317"/>
        <v>0</v>
      </c>
      <c r="CZ1650">
        <f t="shared" si="318"/>
        <v>0</v>
      </c>
      <c r="DA1650">
        <f t="shared" si="319"/>
        <v>6.14</v>
      </c>
      <c r="DB1650">
        <f t="shared" si="320"/>
        <v>0</v>
      </c>
      <c r="DC1650">
        <f t="shared" si="321"/>
        <v>0</v>
      </c>
    </row>
    <row r="1651" spans="1:107" x14ac:dyDescent="0.2">
      <c r="A1651">
        <f>ROW(Source!A971)</f>
        <v>971</v>
      </c>
      <c r="B1651">
        <v>53551706</v>
      </c>
      <c r="C1651">
        <v>53554740</v>
      </c>
      <c r="D1651">
        <v>29478568</v>
      </c>
      <c r="E1651">
        <v>1</v>
      </c>
      <c r="F1651">
        <v>1</v>
      </c>
      <c r="G1651">
        <v>1</v>
      </c>
      <c r="H1651">
        <v>1</v>
      </c>
      <c r="I1651" t="s">
        <v>1979</v>
      </c>
      <c r="J1651" t="s">
        <v>3</v>
      </c>
      <c r="K1651" t="s">
        <v>1980</v>
      </c>
      <c r="L1651">
        <v>1369</v>
      </c>
      <c r="N1651">
        <v>1013</v>
      </c>
      <c r="O1651" t="s">
        <v>1486</v>
      </c>
      <c r="P1651" t="s">
        <v>1486</v>
      </c>
      <c r="Q1651">
        <v>1</v>
      </c>
      <c r="W1651">
        <v>0</v>
      </c>
      <c r="X1651">
        <v>177969336</v>
      </c>
      <c r="Y1651">
        <v>6.48</v>
      </c>
      <c r="AA1651">
        <v>0</v>
      </c>
      <c r="AB1651">
        <v>0</v>
      </c>
      <c r="AC1651">
        <v>0</v>
      </c>
      <c r="AD1651">
        <v>455.3</v>
      </c>
      <c r="AE1651">
        <v>0</v>
      </c>
      <c r="AF1651">
        <v>0</v>
      </c>
      <c r="AG1651">
        <v>0</v>
      </c>
      <c r="AH1651">
        <v>455.3</v>
      </c>
      <c r="AI1651">
        <v>1</v>
      </c>
      <c r="AJ1651">
        <v>1</v>
      </c>
      <c r="AK1651">
        <v>1</v>
      </c>
      <c r="AL1651">
        <v>1</v>
      </c>
      <c r="AN1651">
        <v>0</v>
      </c>
      <c r="AO1651">
        <v>1</v>
      </c>
      <c r="AP1651">
        <v>0</v>
      </c>
      <c r="AQ1651">
        <v>0</v>
      </c>
      <c r="AR1651">
        <v>0</v>
      </c>
      <c r="AS1651" t="s">
        <v>3</v>
      </c>
      <c r="AT1651">
        <v>6.48</v>
      </c>
      <c r="AU1651" t="s">
        <v>3</v>
      </c>
      <c r="AV1651">
        <v>1</v>
      </c>
      <c r="AW1651">
        <v>2</v>
      </c>
      <c r="AX1651">
        <v>53554743</v>
      </c>
      <c r="AY1651">
        <v>2</v>
      </c>
      <c r="AZ1651">
        <v>131072</v>
      </c>
      <c r="BA1651">
        <v>1493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Y1651*Source!I971</f>
        <v>13.8024</v>
      </c>
      <c r="CY1651">
        <f t="shared" ref="CY1651:CY1656" si="322">AD1651</f>
        <v>455.3</v>
      </c>
      <c r="CZ1651">
        <f t="shared" ref="CZ1651:CZ1656" si="323">AH1651</f>
        <v>455.3</v>
      </c>
      <c r="DA1651">
        <f t="shared" ref="DA1651:DA1656" si="324">AL1651</f>
        <v>1</v>
      </c>
      <c r="DB1651">
        <f t="shared" si="320"/>
        <v>2950.34</v>
      </c>
      <c r="DC1651">
        <f t="shared" si="321"/>
        <v>0</v>
      </c>
    </row>
    <row r="1652" spans="1:107" x14ac:dyDescent="0.2">
      <c r="A1652">
        <f>ROW(Source!A971)</f>
        <v>971</v>
      </c>
      <c r="B1652">
        <v>53551706</v>
      </c>
      <c r="C1652">
        <v>53554740</v>
      </c>
      <c r="D1652">
        <v>29477608</v>
      </c>
      <c r="E1652">
        <v>1</v>
      </c>
      <c r="F1652">
        <v>1</v>
      </c>
      <c r="G1652">
        <v>1</v>
      </c>
      <c r="H1652">
        <v>1</v>
      </c>
      <c r="I1652" t="s">
        <v>1981</v>
      </c>
      <c r="J1652" t="s">
        <v>3</v>
      </c>
      <c r="K1652" t="s">
        <v>1982</v>
      </c>
      <c r="L1652">
        <v>1369</v>
      </c>
      <c r="N1652">
        <v>1013</v>
      </c>
      <c r="O1652" t="s">
        <v>1486</v>
      </c>
      <c r="P1652" t="s">
        <v>1486</v>
      </c>
      <c r="Q1652">
        <v>1</v>
      </c>
      <c r="W1652">
        <v>0</v>
      </c>
      <c r="X1652">
        <v>2087786099</v>
      </c>
      <c r="Y1652">
        <v>6.48</v>
      </c>
      <c r="AA1652">
        <v>0</v>
      </c>
      <c r="AB1652">
        <v>0</v>
      </c>
      <c r="AC1652">
        <v>0</v>
      </c>
      <c r="AD1652">
        <v>12.69</v>
      </c>
      <c r="AE1652">
        <v>0</v>
      </c>
      <c r="AF1652">
        <v>0</v>
      </c>
      <c r="AG1652">
        <v>0</v>
      </c>
      <c r="AH1652">
        <v>12.69</v>
      </c>
      <c r="AI1652">
        <v>1</v>
      </c>
      <c r="AJ1652">
        <v>1</v>
      </c>
      <c r="AK1652">
        <v>1</v>
      </c>
      <c r="AL1652">
        <v>1</v>
      </c>
      <c r="AN1652">
        <v>0</v>
      </c>
      <c r="AO1652">
        <v>1</v>
      </c>
      <c r="AP1652">
        <v>0</v>
      </c>
      <c r="AQ1652">
        <v>0</v>
      </c>
      <c r="AR1652">
        <v>0</v>
      </c>
      <c r="AS1652" t="s">
        <v>3</v>
      </c>
      <c r="AT1652">
        <v>6.48</v>
      </c>
      <c r="AU1652" t="s">
        <v>3</v>
      </c>
      <c r="AV1652">
        <v>1</v>
      </c>
      <c r="AW1652">
        <v>2</v>
      </c>
      <c r="AX1652">
        <v>53554744</v>
      </c>
      <c r="AY1652">
        <v>1</v>
      </c>
      <c r="AZ1652">
        <v>0</v>
      </c>
      <c r="BA1652">
        <v>1494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Y1652*Source!I971</f>
        <v>13.8024</v>
      </c>
      <c r="CY1652">
        <f t="shared" si="322"/>
        <v>12.69</v>
      </c>
      <c r="CZ1652">
        <f t="shared" si="323"/>
        <v>12.69</v>
      </c>
      <c r="DA1652">
        <f t="shared" si="324"/>
        <v>1</v>
      </c>
      <c r="DB1652">
        <f t="shared" si="320"/>
        <v>82.23</v>
      </c>
      <c r="DC1652">
        <f t="shared" si="321"/>
        <v>0</v>
      </c>
    </row>
    <row r="1653" spans="1:107" x14ac:dyDescent="0.2">
      <c r="A1653">
        <f>ROW(Source!A972)</f>
        <v>972</v>
      </c>
      <c r="B1653">
        <v>53551707</v>
      </c>
      <c r="C1653">
        <v>53554740</v>
      </c>
      <c r="D1653">
        <v>29478568</v>
      </c>
      <c r="E1653">
        <v>1</v>
      </c>
      <c r="F1653">
        <v>1</v>
      </c>
      <c r="G1653">
        <v>1</v>
      </c>
      <c r="H1653">
        <v>1</v>
      </c>
      <c r="I1653" t="s">
        <v>1979</v>
      </c>
      <c r="J1653" t="s">
        <v>3</v>
      </c>
      <c r="K1653" t="s">
        <v>1980</v>
      </c>
      <c r="L1653">
        <v>1369</v>
      </c>
      <c r="N1653">
        <v>1013</v>
      </c>
      <c r="O1653" t="s">
        <v>1486</v>
      </c>
      <c r="P1653" t="s">
        <v>1486</v>
      </c>
      <c r="Q1653">
        <v>1</v>
      </c>
      <c r="W1653">
        <v>0</v>
      </c>
      <c r="X1653">
        <v>177969336</v>
      </c>
      <c r="Y1653">
        <v>6.48</v>
      </c>
      <c r="AA1653">
        <v>0</v>
      </c>
      <c r="AB1653">
        <v>0</v>
      </c>
      <c r="AC1653">
        <v>0</v>
      </c>
      <c r="AD1653">
        <v>455.3</v>
      </c>
      <c r="AE1653">
        <v>0</v>
      </c>
      <c r="AF1653">
        <v>0</v>
      </c>
      <c r="AG1653">
        <v>0</v>
      </c>
      <c r="AH1653">
        <v>455.3</v>
      </c>
      <c r="AI1653">
        <v>1</v>
      </c>
      <c r="AJ1653">
        <v>1</v>
      </c>
      <c r="AK1653">
        <v>1</v>
      </c>
      <c r="AL1653">
        <v>1</v>
      </c>
      <c r="AN1653">
        <v>0</v>
      </c>
      <c r="AO1653">
        <v>1</v>
      </c>
      <c r="AP1653">
        <v>0</v>
      </c>
      <c r="AQ1653">
        <v>0</v>
      </c>
      <c r="AR1653">
        <v>0</v>
      </c>
      <c r="AS1653" t="s">
        <v>3</v>
      </c>
      <c r="AT1653">
        <v>6.48</v>
      </c>
      <c r="AU1653" t="s">
        <v>3</v>
      </c>
      <c r="AV1653">
        <v>1</v>
      </c>
      <c r="AW1653">
        <v>2</v>
      </c>
      <c r="AX1653">
        <v>53554743</v>
      </c>
      <c r="AY1653">
        <v>2</v>
      </c>
      <c r="AZ1653">
        <v>131072</v>
      </c>
      <c r="BA1653">
        <v>1495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Y1653*Source!I972</f>
        <v>13.8024</v>
      </c>
      <c r="CY1653">
        <f t="shared" si="322"/>
        <v>455.3</v>
      </c>
      <c r="CZ1653">
        <f t="shared" si="323"/>
        <v>455.3</v>
      </c>
      <c r="DA1653">
        <f t="shared" si="324"/>
        <v>1</v>
      </c>
      <c r="DB1653">
        <f t="shared" si="320"/>
        <v>2950.34</v>
      </c>
      <c r="DC1653">
        <f t="shared" si="321"/>
        <v>0</v>
      </c>
    </row>
    <row r="1654" spans="1:107" x14ac:dyDescent="0.2">
      <c r="A1654">
        <f>ROW(Source!A972)</f>
        <v>972</v>
      </c>
      <c r="B1654">
        <v>53551707</v>
      </c>
      <c r="C1654">
        <v>53554740</v>
      </c>
      <c r="D1654">
        <v>29477608</v>
      </c>
      <c r="E1654">
        <v>1</v>
      </c>
      <c r="F1654">
        <v>1</v>
      </c>
      <c r="G1654">
        <v>1</v>
      </c>
      <c r="H1654">
        <v>1</v>
      </c>
      <c r="I1654" t="s">
        <v>1981</v>
      </c>
      <c r="J1654" t="s">
        <v>3</v>
      </c>
      <c r="K1654" t="s">
        <v>1982</v>
      </c>
      <c r="L1654">
        <v>1369</v>
      </c>
      <c r="N1654">
        <v>1013</v>
      </c>
      <c r="O1654" t="s">
        <v>1486</v>
      </c>
      <c r="P1654" t="s">
        <v>1486</v>
      </c>
      <c r="Q1654">
        <v>1</v>
      </c>
      <c r="W1654">
        <v>0</v>
      </c>
      <c r="X1654">
        <v>2087786099</v>
      </c>
      <c r="Y1654">
        <v>6.48</v>
      </c>
      <c r="AA1654">
        <v>0</v>
      </c>
      <c r="AB1654">
        <v>0</v>
      </c>
      <c r="AC1654">
        <v>0</v>
      </c>
      <c r="AD1654">
        <v>12.69</v>
      </c>
      <c r="AE1654">
        <v>0</v>
      </c>
      <c r="AF1654">
        <v>0</v>
      </c>
      <c r="AG1654">
        <v>0</v>
      </c>
      <c r="AH1654">
        <v>12.69</v>
      </c>
      <c r="AI1654">
        <v>1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 t="s">
        <v>3</v>
      </c>
      <c r="AT1654">
        <v>6.48</v>
      </c>
      <c r="AU1654" t="s">
        <v>3</v>
      </c>
      <c r="AV1654">
        <v>1</v>
      </c>
      <c r="AW1654">
        <v>2</v>
      </c>
      <c r="AX1654">
        <v>53554744</v>
      </c>
      <c r="AY1654">
        <v>1</v>
      </c>
      <c r="AZ1654">
        <v>0</v>
      </c>
      <c r="BA1654">
        <v>1496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Y1654*Source!I972</f>
        <v>13.8024</v>
      </c>
      <c r="CY1654">
        <f t="shared" si="322"/>
        <v>12.69</v>
      </c>
      <c r="CZ1654">
        <f t="shared" si="323"/>
        <v>12.69</v>
      </c>
      <c r="DA1654">
        <f t="shared" si="324"/>
        <v>1</v>
      </c>
      <c r="DB1654">
        <f t="shared" si="320"/>
        <v>82.23</v>
      </c>
      <c r="DC1654">
        <f t="shared" si="321"/>
        <v>0</v>
      </c>
    </row>
    <row r="1655" spans="1:107" x14ac:dyDescent="0.2">
      <c r="A1655">
        <f>ROW(Source!A1008)</f>
        <v>1008</v>
      </c>
      <c r="B1655">
        <v>53551706</v>
      </c>
      <c r="C1655">
        <v>53554745</v>
      </c>
      <c r="D1655">
        <v>18408066</v>
      </c>
      <c r="E1655">
        <v>1</v>
      </c>
      <c r="F1655">
        <v>1</v>
      </c>
      <c r="G1655">
        <v>1</v>
      </c>
      <c r="H1655">
        <v>1</v>
      </c>
      <c r="I1655" t="s">
        <v>1920</v>
      </c>
      <c r="J1655" t="s">
        <v>3</v>
      </c>
      <c r="K1655" t="s">
        <v>1921</v>
      </c>
      <c r="L1655">
        <v>1369</v>
      </c>
      <c r="N1655">
        <v>1013</v>
      </c>
      <c r="O1655" t="s">
        <v>1486</v>
      </c>
      <c r="P1655" t="s">
        <v>1486</v>
      </c>
      <c r="Q1655">
        <v>1</v>
      </c>
      <c r="W1655">
        <v>0</v>
      </c>
      <c r="X1655">
        <v>-886480961</v>
      </c>
      <c r="Y1655">
        <v>20.573499999999999</v>
      </c>
      <c r="AA1655">
        <v>0</v>
      </c>
      <c r="AB1655">
        <v>0</v>
      </c>
      <c r="AC1655">
        <v>0</v>
      </c>
      <c r="AD1655">
        <v>282.63</v>
      </c>
      <c r="AE1655">
        <v>0</v>
      </c>
      <c r="AF1655">
        <v>0</v>
      </c>
      <c r="AG1655">
        <v>0</v>
      </c>
      <c r="AH1655">
        <v>282.63</v>
      </c>
      <c r="AI1655">
        <v>1</v>
      </c>
      <c r="AJ1655">
        <v>1</v>
      </c>
      <c r="AK1655">
        <v>1</v>
      </c>
      <c r="AL1655">
        <v>1</v>
      </c>
      <c r="AN1655">
        <v>0</v>
      </c>
      <c r="AO1655">
        <v>1</v>
      </c>
      <c r="AP1655">
        <v>1</v>
      </c>
      <c r="AQ1655">
        <v>0</v>
      </c>
      <c r="AR1655">
        <v>0</v>
      </c>
      <c r="AS1655" t="s">
        <v>3</v>
      </c>
      <c r="AT1655">
        <v>17.89</v>
      </c>
      <c r="AU1655" t="s">
        <v>16</v>
      </c>
      <c r="AV1655">
        <v>1</v>
      </c>
      <c r="AW1655">
        <v>2</v>
      </c>
      <c r="AX1655">
        <v>53554750</v>
      </c>
      <c r="AY1655">
        <v>2</v>
      </c>
      <c r="AZ1655">
        <v>137216</v>
      </c>
      <c r="BA1655">
        <v>1497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Y1655*Source!I1008</f>
        <v>11.932629999999998</v>
      </c>
      <c r="CY1655">
        <f t="shared" si="322"/>
        <v>282.63</v>
      </c>
      <c r="CZ1655">
        <f t="shared" si="323"/>
        <v>282.63</v>
      </c>
      <c r="DA1655">
        <f t="shared" si="324"/>
        <v>1</v>
      </c>
      <c r="DB1655">
        <f>ROUND((ROUND(AT1655*CZ1655,2)*ROUND(1.15,7)),2)</f>
        <v>5814.69</v>
      </c>
      <c r="DC1655">
        <f>ROUND((ROUND(AT1655*AG1655,2)*ROUND(1.15,7)),2)</f>
        <v>0</v>
      </c>
    </row>
    <row r="1656" spans="1:107" x14ac:dyDescent="0.2">
      <c r="A1656">
        <f>ROW(Source!A1008)</f>
        <v>1008</v>
      </c>
      <c r="B1656">
        <v>53551706</v>
      </c>
      <c r="C1656">
        <v>53554745</v>
      </c>
      <c r="D1656">
        <v>121548</v>
      </c>
      <c r="E1656">
        <v>1</v>
      </c>
      <c r="F1656">
        <v>1</v>
      </c>
      <c r="G1656">
        <v>1</v>
      </c>
      <c r="H1656">
        <v>1</v>
      </c>
      <c r="I1656" t="s">
        <v>31</v>
      </c>
      <c r="J1656" t="s">
        <v>3</v>
      </c>
      <c r="K1656" t="s">
        <v>1489</v>
      </c>
      <c r="L1656">
        <v>608254</v>
      </c>
      <c r="N1656">
        <v>1013</v>
      </c>
      <c r="O1656" t="s">
        <v>1490</v>
      </c>
      <c r="P1656" t="s">
        <v>1490</v>
      </c>
      <c r="Q1656">
        <v>1</v>
      </c>
      <c r="W1656">
        <v>0</v>
      </c>
      <c r="X1656">
        <v>-185737400</v>
      </c>
      <c r="Y1656">
        <v>9.1999999999999998E-2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1</v>
      </c>
      <c r="AJ1656">
        <v>1</v>
      </c>
      <c r="AK1656">
        <v>1</v>
      </c>
      <c r="AL1656">
        <v>1</v>
      </c>
      <c r="AN1656">
        <v>0</v>
      </c>
      <c r="AO1656">
        <v>1</v>
      </c>
      <c r="AP1656">
        <v>1</v>
      </c>
      <c r="AQ1656">
        <v>0</v>
      </c>
      <c r="AR1656">
        <v>0</v>
      </c>
      <c r="AS1656" t="s">
        <v>3</v>
      </c>
      <c r="AT1656">
        <v>0.08</v>
      </c>
      <c r="AU1656" t="s">
        <v>16</v>
      </c>
      <c r="AV1656">
        <v>2</v>
      </c>
      <c r="AW1656">
        <v>2</v>
      </c>
      <c r="AX1656">
        <v>53554751</v>
      </c>
      <c r="AY1656">
        <v>1</v>
      </c>
      <c r="AZ1656">
        <v>6144</v>
      </c>
      <c r="BA1656">
        <v>1498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Y1656*Source!I1008</f>
        <v>5.3359999999999998E-2</v>
      </c>
      <c r="CY1656">
        <f t="shared" si="322"/>
        <v>0</v>
      </c>
      <c r="CZ1656">
        <f t="shared" si="323"/>
        <v>0</v>
      </c>
      <c r="DA1656">
        <f t="shared" si="324"/>
        <v>1</v>
      </c>
      <c r="DB1656">
        <f>ROUND((ROUND(AT1656*CZ1656,2)*ROUND(1.15,7)),2)</f>
        <v>0</v>
      </c>
      <c r="DC1656">
        <f>ROUND((ROUND(AT1656*AG1656,2)*ROUND(1.15,7)),2)</f>
        <v>0</v>
      </c>
    </row>
    <row r="1657" spans="1:107" x14ac:dyDescent="0.2">
      <c r="A1657">
        <f>ROW(Source!A1008)</f>
        <v>1008</v>
      </c>
      <c r="B1657">
        <v>53551706</v>
      </c>
      <c r="C1657">
        <v>53554745</v>
      </c>
      <c r="D1657">
        <v>29172556</v>
      </c>
      <c r="E1657">
        <v>1</v>
      </c>
      <c r="F1657">
        <v>1</v>
      </c>
      <c r="G1657">
        <v>1</v>
      </c>
      <c r="H1657">
        <v>2</v>
      </c>
      <c r="I1657" t="s">
        <v>1647</v>
      </c>
      <c r="J1657" t="s">
        <v>1667</v>
      </c>
      <c r="K1657" t="s">
        <v>1649</v>
      </c>
      <c r="L1657">
        <v>1368</v>
      </c>
      <c r="N1657">
        <v>1011</v>
      </c>
      <c r="O1657" t="s">
        <v>1494</v>
      </c>
      <c r="P1657" t="s">
        <v>1494</v>
      </c>
      <c r="Q1657">
        <v>1</v>
      </c>
      <c r="W1657">
        <v>0</v>
      </c>
      <c r="X1657">
        <v>344519037</v>
      </c>
      <c r="Y1657">
        <v>9.1999999999999998E-2</v>
      </c>
      <c r="AA1657">
        <v>0</v>
      </c>
      <c r="AB1657">
        <v>31.26</v>
      </c>
      <c r="AC1657">
        <v>13.5</v>
      </c>
      <c r="AD1657">
        <v>0</v>
      </c>
      <c r="AE1657">
        <v>0</v>
      </c>
      <c r="AF1657">
        <v>31.26</v>
      </c>
      <c r="AG1657">
        <v>13.5</v>
      </c>
      <c r="AH1657">
        <v>0</v>
      </c>
      <c r="AI1657">
        <v>1</v>
      </c>
      <c r="AJ1657">
        <v>1</v>
      </c>
      <c r="AK1657">
        <v>1</v>
      </c>
      <c r="AL1657">
        <v>1</v>
      </c>
      <c r="AN1657">
        <v>0</v>
      </c>
      <c r="AO1657">
        <v>1</v>
      </c>
      <c r="AP1657">
        <v>1</v>
      </c>
      <c r="AQ1657">
        <v>0</v>
      </c>
      <c r="AR1657">
        <v>0</v>
      </c>
      <c r="AS1657" t="s">
        <v>3</v>
      </c>
      <c r="AT1657">
        <v>0.08</v>
      </c>
      <c r="AU1657" t="s">
        <v>16</v>
      </c>
      <c r="AV1657">
        <v>0</v>
      </c>
      <c r="AW1657">
        <v>2</v>
      </c>
      <c r="AX1657">
        <v>53554752</v>
      </c>
      <c r="AY1657">
        <v>1</v>
      </c>
      <c r="AZ1657">
        <v>6144</v>
      </c>
      <c r="BA1657">
        <v>1499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Y1657*Source!I1008</f>
        <v>5.3359999999999998E-2</v>
      </c>
      <c r="CY1657">
        <f>AB1657</f>
        <v>31.26</v>
      </c>
      <c r="CZ1657">
        <f>AF1657</f>
        <v>31.26</v>
      </c>
      <c r="DA1657">
        <f>AJ1657</f>
        <v>1</v>
      </c>
      <c r="DB1657">
        <f>ROUND((ROUND(AT1657*CZ1657,2)*ROUND(1.15,7)),2)</f>
        <v>2.88</v>
      </c>
      <c r="DC1657">
        <f>ROUND((ROUND(AT1657*AG1657,2)*ROUND(1.15,7)),2)</f>
        <v>1.24</v>
      </c>
    </row>
    <row r="1658" spans="1:107" x14ac:dyDescent="0.2">
      <c r="A1658">
        <f>ROW(Source!A1008)</f>
        <v>1008</v>
      </c>
      <c r="B1658">
        <v>53551706</v>
      </c>
      <c r="C1658">
        <v>53554745</v>
      </c>
      <c r="D1658">
        <v>38239405</v>
      </c>
      <c r="E1658">
        <v>1</v>
      </c>
      <c r="F1658">
        <v>1</v>
      </c>
      <c r="G1658">
        <v>1</v>
      </c>
      <c r="H1658">
        <v>3</v>
      </c>
      <c r="I1658" t="s">
        <v>24</v>
      </c>
      <c r="J1658" t="s">
        <v>194</v>
      </c>
      <c r="K1658" t="s">
        <v>25</v>
      </c>
      <c r="L1658">
        <v>1348</v>
      </c>
      <c r="N1658">
        <v>1009</v>
      </c>
      <c r="O1658" t="s">
        <v>26</v>
      </c>
      <c r="P1658" t="s">
        <v>26</v>
      </c>
      <c r="Q1658">
        <v>1000</v>
      </c>
      <c r="W1658">
        <v>0</v>
      </c>
      <c r="X1658">
        <v>1642680958</v>
      </c>
      <c r="Y1658">
        <v>0.35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1</v>
      </c>
      <c r="AK1658">
        <v>1</v>
      </c>
      <c r="AL1658">
        <v>1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 t="s">
        <v>3</v>
      </c>
      <c r="AT1658">
        <v>0.35</v>
      </c>
      <c r="AU1658" t="s">
        <v>3</v>
      </c>
      <c r="AV1658">
        <v>0</v>
      </c>
      <c r="AW1658">
        <v>1</v>
      </c>
      <c r="AX1658">
        <v>-1</v>
      </c>
      <c r="AY1658">
        <v>0</v>
      </c>
      <c r="AZ1658">
        <v>0</v>
      </c>
      <c r="BA1658" t="s">
        <v>3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Y1658*Source!I1008</f>
        <v>0.20299999999999999</v>
      </c>
      <c r="CY1658">
        <f>AA1658</f>
        <v>0</v>
      </c>
      <c r="CZ1658">
        <f>AE1658</f>
        <v>0</v>
      </c>
      <c r="DA1658">
        <f>AI1658</f>
        <v>1</v>
      </c>
      <c r="DB1658">
        <f>ROUND(ROUND(AT1658*CZ1658,2),2)</f>
        <v>0</v>
      </c>
      <c r="DC1658">
        <f>ROUND(ROUND(AT1658*AG1658,2),2)</f>
        <v>0</v>
      </c>
    </row>
    <row r="1659" spans="1:107" x14ac:dyDescent="0.2">
      <c r="A1659">
        <f>ROW(Source!A1009)</f>
        <v>1009</v>
      </c>
      <c r="B1659">
        <v>53551707</v>
      </c>
      <c r="C1659">
        <v>53554745</v>
      </c>
      <c r="D1659">
        <v>18408066</v>
      </c>
      <c r="E1659">
        <v>1</v>
      </c>
      <c r="F1659">
        <v>1</v>
      </c>
      <c r="G1659">
        <v>1</v>
      </c>
      <c r="H1659">
        <v>1</v>
      </c>
      <c r="I1659" t="s">
        <v>1920</v>
      </c>
      <c r="J1659" t="s">
        <v>3</v>
      </c>
      <c r="K1659" t="s">
        <v>1921</v>
      </c>
      <c r="L1659">
        <v>1369</v>
      </c>
      <c r="N1659">
        <v>1013</v>
      </c>
      <c r="O1659" t="s">
        <v>1486</v>
      </c>
      <c r="P1659" t="s">
        <v>1486</v>
      </c>
      <c r="Q1659">
        <v>1</v>
      </c>
      <c r="W1659">
        <v>0</v>
      </c>
      <c r="X1659">
        <v>-886480961</v>
      </c>
      <c r="Y1659">
        <v>20.573499999999999</v>
      </c>
      <c r="AA1659">
        <v>0</v>
      </c>
      <c r="AB1659">
        <v>0</v>
      </c>
      <c r="AC1659">
        <v>0</v>
      </c>
      <c r="AD1659">
        <v>282.63</v>
      </c>
      <c r="AE1659">
        <v>0</v>
      </c>
      <c r="AF1659">
        <v>0</v>
      </c>
      <c r="AG1659">
        <v>0</v>
      </c>
      <c r="AH1659">
        <v>282.63</v>
      </c>
      <c r="AI1659">
        <v>1</v>
      </c>
      <c r="AJ1659">
        <v>1</v>
      </c>
      <c r="AK1659">
        <v>1</v>
      </c>
      <c r="AL1659">
        <v>1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17.89</v>
      </c>
      <c r="AU1659" t="s">
        <v>16</v>
      </c>
      <c r="AV1659">
        <v>1</v>
      </c>
      <c r="AW1659">
        <v>2</v>
      </c>
      <c r="AX1659">
        <v>53554750</v>
      </c>
      <c r="AY1659">
        <v>2</v>
      </c>
      <c r="AZ1659">
        <v>137216</v>
      </c>
      <c r="BA1659">
        <v>1500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Y1659*Source!I1009</f>
        <v>11.932629999999998</v>
      </c>
      <c r="CY1659">
        <f>AD1659</f>
        <v>282.63</v>
      </c>
      <c r="CZ1659">
        <f>AH1659</f>
        <v>282.63</v>
      </c>
      <c r="DA1659">
        <f>AL1659</f>
        <v>1</v>
      </c>
      <c r="DB1659">
        <f>ROUND((ROUND(AT1659*CZ1659,2)*ROUND(1.15,7)),2)</f>
        <v>5814.69</v>
      </c>
      <c r="DC1659">
        <f>ROUND((ROUND(AT1659*AG1659,2)*ROUND(1.15,7)),2)</f>
        <v>0</v>
      </c>
    </row>
    <row r="1660" spans="1:107" x14ac:dyDescent="0.2">
      <c r="A1660">
        <f>ROW(Source!A1009)</f>
        <v>1009</v>
      </c>
      <c r="B1660">
        <v>53551707</v>
      </c>
      <c r="C1660">
        <v>53554745</v>
      </c>
      <c r="D1660">
        <v>121548</v>
      </c>
      <c r="E1660">
        <v>1</v>
      </c>
      <c r="F1660">
        <v>1</v>
      </c>
      <c r="G1660">
        <v>1</v>
      </c>
      <c r="H1660">
        <v>1</v>
      </c>
      <c r="I1660" t="s">
        <v>31</v>
      </c>
      <c r="J1660" t="s">
        <v>3</v>
      </c>
      <c r="K1660" t="s">
        <v>1489</v>
      </c>
      <c r="L1660">
        <v>608254</v>
      </c>
      <c r="N1660">
        <v>1013</v>
      </c>
      <c r="O1660" t="s">
        <v>1490</v>
      </c>
      <c r="P1660" t="s">
        <v>1490</v>
      </c>
      <c r="Q1660">
        <v>1</v>
      </c>
      <c r="W1660">
        <v>0</v>
      </c>
      <c r="X1660">
        <v>-185737400</v>
      </c>
      <c r="Y1660">
        <v>9.1999999999999998E-2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1</v>
      </c>
      <c r="AJ1660">
        <v>1</v>
      </c>
      <c r="AK1660">
        <v>1</v>
      </c>
      <c r="AL1660">
        <v>1</v>
      </c>
      <c r="AN1660">
        <v>0</v>
      </c>
      <c r="AO1660">
        <v>1</v>
      </c>
      <c r="AP1660">
        <v>1</v>
      </c>
      <c r="AQ1660">
        <v>0</v>
      </c>
      <c r="AR1660">
        <v>0</v>
      </c>
      <c r="AS1660" t="s">
        <v>3</v>
      </c>
      <c r="AT1660">
        <v>0.08</v>
      </c>
      <c r="AU1660" t="s">
        <v>16</v>
      </c>
      <c r="AV1660">
        <v>2</v>
      </c>
      <c r="AW1660">
        <v>2</v>
      </c>
      <c r="AX1660">
        <v>53554751</v>
      </c>
      <c r="AY1660">
        <v>1</v>
      </c>
      <c r="AZ1660">
        <v>6144</v>
      </c>
      <c r="BA1660">
        <v>1501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Y1660*Source!I1009</f>
        <v>5.3359999999999998E-2</v>
      </c>
      <c r="CY1660">
        <f>AD1660</f>
        <v>0</v>
      </c>
      <c r="CZ1660">
        <f>AH1660</f>
        <v>0</v>
      </c>
      <c r="DA1660">
        <f>AL1660</f>
        <v>1</v>
      </c>
      <c r="DB1660">
        <f>ROUND((ROUND(AT1660*CZ1660,2)*ROUND(1.15,7)),2)</f>
        <v>0</v>
      </c>
      <c r="DC1660">
        <f>ROUND((ROUND(AT1660*AG1660,2)*ROUND(1.15,7)),2)</f>
        <v>0</v>
      </c>
    </row>
    <row r="1661" spans="1:107" x14ac:dyDescent="0.2">
      <c r="A1661">
        <f>ROW(Source!A1009)</f>
        <v>1009</v>
      </c>
      <c r="B1661">
        <v>53551707</v>
      </c>
      <c r="C1661">
        <v>53554745</v>
      </c>
      <c r="D1661">
        <v>29172556</v>
      </c>
      <c r="E1661">
        <v>1</v>
      </c>
      <c r="F1661">
        <v>1</v>
      </c>
      <c r="G1661">
        <v>1</v>
      </c>
      <c r="H1661">
        <v>2</v>
      </c>
      <c r="I1661" t="s">
        <v>1647</v>
      </c>
      <c r="J1661" t="s">
        <v>1667</v>
      </c>
      <c r="K1661" t="s">
        <v>1649</v>
      </c>
      <c r="L1661">
        <v>1368</v>
      </c>
      <c r="N1661">
        <v>1011</v>
      </c>
      <c r="O1661" t="s">
        <v>1494</v>
      </c>
      <c r="P1661" t="s">
        <v>1494</v>
      </c>
      <c r="Q1661">
        <v>1</v>
      </c>
      <c r="W1661">
        <v>0</v>
      </c>
      <c r="X1661">
        <v>344519037</v>
      </c>
      <c r="Y1661">
        <v>9.1999999999999998E-2</v>
      </c>
      <c r="AA1661">
        <v>0</v>
      </c>
      <c r="AB1661">
        <v>31.26</v>
      </c>
      <c r="AC1661">
        <v>13.5</v>
      </c>
      <c r="AD1661">
        <v>0</v>
      </c>
      <c r="AE1661">
        <v>0</v>
      </c>
      <c r="AF1661">
        <v>31.26</v>
      </c>
      <c r="AG1661">
        <v>13.5</v>
      </c>
      <c r="AH1661">
        <v>0</v>
      </c>
      <c r="AI1661">
        <v>1</v>
      </c>
      <c r="AJ1661">
        <v>1</v>
      </c>
      <c r="AK1661">
        <v>1</v>
      </c>
      <c r="AL1661">
        <v>1</v>
      </c>
      <c r="AN1661">
        <v>0</v>
      </c>
      <c r="AO1661">
        <v>1</v>
      </c>
      <c r="AP1661">
        <v>1</v>
      </c>
      <c r="AQ1661">
        <v>0</v>
      </c>
      <c r="AR1661">
        <v>0</v>
      </c>
      <c r="AS1661" t="s">
        <v>3</v>
      </c>
      <c r="AT1661">
        <v>0.08</v>
      </c>
      <c r="AU1661" t="s">
        <v>16</v>
      </c>
      <c r="AV1661">
        <v>0</v>
      </c>
      <c r="AW1661">
        <v>2</v>
      </c>
      <c r="AX1661">
        <v>53554752</v>
      </c>
      <c r="AY1661">
        <v>1</v>
      </c>
      <c r="AZ1661">
        <v>6144</v>
      </c>
      <c r="BA1661">
        <v>1502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Y1661*Source!I1009</f>
        <v>5.3359999999999998E-2</v>
      </c>
      <c r="CY1661">
        <f>AB1661</f>
        <v>31.26</v>
      </c>
      <c r="CZ1661">
        <f>AF1661</f>
        <v>31.26</v>
      </c>
      <c r="DA1661">
        <f>AJ1661</f>
        <v>1</v>
      </c>
      <c r="DB1661">
        <f>ROUND((ROUND(AT1661*CZ1661,2)*ROUND(1.15,7)),2)</f>
        <v>2.88</v>
      </c>
      <c r="DC1661">
        <f>ROUND((ROUND(AT1661*AG1661,2)*ROUND(1.15,7)),2)</f>
        <v>1.24</v>
      </c>
    </row>
    <row r="1662" spans="1:107" x14ac:dyDescent="0.2">
      <c r="A1662">
        <f>ROW(Source!A1009)</f>
        <v>1009</v>
      </c>
      <c r="B1662">
        <v>53551707</v>
      </c>
      <c r="C1662">
        <v>53554745</v>
      </c>
      <c r="D1662">
        <v>38239405</v>
      </c>
      <c r="E1662">
        <v>1</v>
      </c>
      <c r="F1662">
        <v>1</v>
      </c>
      <c r="G1662">
        <v>1</v>
      </c>
      <c r="H1662">
        <v>3</v>
      </c>
      <c r="I1662" t="s">
        <v>24</v>
      </c>
      <c r="J1662" t="s">
        <v>194</v>
      </c>
      <c r="K1662" t="s">
        <v>25</v>
      </c>
      <c r="L1662">
        <v>1348</v>
      </c>
      <c r="N1662">
        <v>1009</v>
      </c>
      <c r="O1662" t="s">
        <v>26</v>
      </c>
      <c r="P1662" t="s">
        <v>26</v>
      </c>
      <c r="Q1662">
        <v>1000</v>
      </c>
      <c r="W1662">
        <v>0</v>
      </c>
      <c r="X1662">
        <v>1642680958</v>
      </c>
      <c r="Y1662">
        <v>0.35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6.14</v>
      </c>
      <c r="AJ1662">
        <v>1</v>
      </c>
      <c r="AK1662">
        <v>1</v>
      </c>
      <c r="AL1662">
        <v>1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 t="s">
        <v>3</v>
      </c>
      <c r="AT1662">
        <v>0.35</v>
      </c>
      <c r="AU1662" t="s">
        <v>3</v>
      </c>
      <c r="AV1662">
        <v>0</v>
      </c>
      <c r="AW1662">
        <v>1</v>
      </c>
      <c r="AX1662">
        <v>-1</v>
      </c>
      <c r="AY1662">
        <v>0</v>
      </c>
      <c r="AZ1662">
        <v>0</v>
      </c>
      <c r="BA1662" t="s">
        <v>3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Y1662*Source!I1009</f>
        <v>0.20299999999999999</v>
      </c>
      <c r="CY1662">
        <f>AA1662</f>
        <v>0</v>
      </c>
      <c r="CZ1662">
        <f>AE1662</f>
        <v>0</v>
      </c>
      <c r="DA1662">
        <f>AI1662</f>
        <v>6.14</v>
      </c>
      <c r="DB1662">
        <f>ROUND(ROUND(AT1662*CZ1662,2),2)</f>
        <v>0</v>
      </c>
      <c r="DC1662">
        <f>ROUND(ROUND(AT1662*AG1662,2),2)</f>
        <v>0</v>
      </c>
    </row>
    <row r="1663" spans="1:107" x14ac:dyDescent="0.2">
      <c r="A1663">
        <f>ROW(Source!A1012)</f>
        <v>1012</v>
      </c>
      <c r="B1663">
        <v>53551706</v>
      </c>
      <c r="C1663">
        <v>53554754</v>
      </c>
      <c r="D1663">
        <v>18406804</v>
      </c>
      <c r="E1663">
        <v>1</v>
      </c>
      <c r="F1663">
        <v>1</v>
      </c>
      <c r="G1663">
        <v>1</v>
      </c>
      <c r="H1663">
        <v>1</v>
      </c>
      <c r="I1663" t="s">
        <v>1560</v>
      </c>
      <c r="J1663" t="s">
        <v>3</v>
      </c>
      <c r="K1663" t="s">
        <v>1561</v>
      </c>
      <c r="L1663">
        <v>1369</v>
      </c>
      <c r="N1663">
        <v>1013</v>
      </c>
      <c r="O1663" t="s">
        <v>1486</v>
      </c>
      <c r="P1663" t="s">
        <v>1486</v>
      </c>
      <c r="Q1663">
        <v>1</v>
      </c>
      <c r="W1663">
        <v>0</v>
      </c>
      <c r="X1663">
        <v>254330056</v>
      </c>
      <c r="Y1663">
        <v>7.2679999999999998</v>
      </c>
      <c r="AA1663">
        <v>0</v>
      </c>
      <c r="AB1663">
        <v>0</v>
      </c>
      <c r="AC1663">
        <v>0</v>
      </c>
      <c r="AD1663">
        <v>274.87</v>
      </c>
      <c r="AE1663">
        <v>0</v>
      </c>
      <c r="AF1663">
        <v>0</v>
      </c>
      <c r="AG1663">
        <v>0</v>
      </c>
      <c r="AH1663">
        <v>274.87</v>
      </c>
      <c r="AI1663">
        <v>1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1</v>
      </c>
      <c r="AQ1663">
        <v>0</v>
      </c>
      <c r="AR1663">
        <v>0</v>
      </c>
      <c r="AS1663" t="s">
        <v>3</v>
      </c>
      <c r="AT1663">
        <v>6.32</v>
      </c>
      <c r="AU1663" t="s">
        <v>16</v>
      </c>
      <c r="AV1663">
        <v>1</v>
      </c>
      <c r="AW1663">
        <v>2</v>
      </c>
      <c r="AX1663">
        <v>53554759</v>
      </c>
      <c r="AY1663">
        <v>2</v>
      </c>
      <c r="AZ1663">
        <v>137216</v>
      </c>
      <c r="BA1663">
        <v>1503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Y1663*Source!I1012</f>
        <v>2.3257599999999998</v>
      </c>
      <c r="CY1663">
        <f>AD1663</f>
        <v>274.87</v>
      </c>
      <c r="CZ1663">
        <f>AH1663</f>
        <v>274.87</v>
      </c>
      <c r="DA1663">
        <f>AL1663</f>
        <v>1</v>
      </c>
      <c r="DB1663">
        <f>ROUND((ROUND(AT1663*CZ1663,2)*ROUND(1.15,7)),2)</f>
        <v>1997.76</v>
      </c>
      <c r="DC1663">
        <f>ROUND((ROUND(AT1663*AG1663,2)*ROUND(1.15,7)),2)</f>
        <v>0</v>
      </c>
    </row>
    <row r="1664" spans="1:107" x14ac:dyDescent="0.2">
      <c r="A1664">
        <f>ROW(Source!A1012)</f>
        <v>1012</v>
      </c>
      <c r="B1664">
        <v>53551706</v>
      </c>
      <c r="C1664">
        <v>53554754</v>
      </c>
      <c r="D1664">
        <v>121548</v>
      </c>
      <c r="E1664">
        <v>1</v>
      </c>
      <c r="F1664">
        <v>1</v>
      </c>
      <c r="G1664">
        <v>1</v>
      </c>
      <c r="H1664">
        <v>1</v>
      </c>
      <c r="I1664" t="s">
        <v>31</v>
      </c>
      <c r="J1664" t="s">
        <v>3</v>
      </c>
      <c r="K1664" t="s">
        <v>1489</v>
      </c>
      <c r="L1664">
        <v>608254</v>
      </c>
      <c r="N1664">
        <v>1013</v>
      </c>
      <c r="O1664" t="s">
        <v>1490</v>
      </c>
      <c r="P1664" t="s">
        <v>1490</v>
      </c>
      <c r="Q1664">
        <v>1</v>
      </c>
      <c r="W1664">
        <v>0</v>
      </c>
      <c r="X1664">
        <v>-185737400</v>
      </c>
      <c r="Y1664">
        <v>3.4499999999999996E-2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1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1</v>
      </c>
      <c r="AQ1664">
        <v>0</v>
      </c>
      <c r="AR1664">
        <v>0</v>
      </c>
      <c r="AS1664" t="s">
        <v>3</v>
      </c>
      <c r="AT1664">
        <v>0.03</v>
      </c>
      <c r="AU1664" t="s">
        <v>16</v>
      </c>
      <c r="AV1664">
        <v>2</v>
      </c>
      <c r="AW1664">
        <v>2</v>
      </c>
      <c r="AX1664">
        <v>53554760</v>
      </c>
      <c r="AY1664">
        <v>1</v>
      </c>
      <c r="AZ1664">
        <v>6144</v>
      </c>
      <c r="BA1664">
        <v>1504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Y1664*Source!I1012</f>
        <v>1.1039999999999999E-2</v>
      </c>
      <c r="CY1664">
        <f>AD1664</f>
        <v>0</v>
      </c>
      <c r="CZ1664">
        <f>AH1664</f>
        <v>0</v>
      </c>
      <c r="DA1664">
        <f>AL1664</f>
        <v>1</v>
      </c>
      <c r="DB1664">
        <f>ROUND((ROUND(AT1664*CZ1664,2)*ROUND(1.15,7)),2)</f>
        <v>0</v>
      </c>
      <c r="DC1664">
        <f>ROUND((ROUND(AT1664*AG1664,2)*ROUND(1.15,7)),2)</f>
        <v>0</v>
      </c>
    </row>
    <row r="1665" spans="1:107" x14ac:dyDescent="0.2">
      <c r="A1665">
        <f>ROW(Source!A1012)</f>
        <v>1012</v>
      </c>
      <c r="B1665">
        <v>53551706</v>
      </c>
      <c r="C1665">
        <v>53554754</v>
      </c>
      <c r="D1665">
        <v>29172556</v>
      </c>
      <c r="E1665">
        <v>1</v>
      </c>
      <c r="F1665">
        <v>1</v>
      </c>
      <c r="G1665">
        <v>1</v>
      </c>
      <c r="H1665">
        <v>2</v>
      </c>
      <c r="I1665" t="s">
        <v>1647</v>
      </c>
      <c r="J1665" t="s">
        <v>1667</v>
      </c>
      <c r="K1665" t="s">
        <v>1649</v>
      </c>
      <c r="L1665">
        <v>1368</v>
      </c>
      <c r="N1665">
        <v>1011</v>
      </c>
      <c r="O1665" t="s">
        <v>1494</v>
      </c>
      <c r="P1665" t="s">
        <v>1494</v>
      </c>
      <c r="Q1665">
        <v>1</v>
      </c>
      <c r="W1665">
        <v>0</v>
      </c>
      <c r="X1665">
        <v>344519037</v>
      </c>
      <c r="Y1665">
        <v>3.4499999999999996E-2</v>
      </c>
      <c r="AA1665">
        <v>0</v>
      </c>
      <c r="AB1665">
        <v>31.26</v>
      </c>
      <c r="AC1665">
        <v>13.5</v>
      </c>
      <c r="AD1665">
        <v>0</v>
      </c>
      <c r="AE1665">
        <v>0</v>
      </c>
      <c r="AF1665">
        <v>31.26</v>
      </c>
      <c r="AG1665">
        <v>13.5</v>
      </c>
      <c r="AH1665">
        <v>0</v>
      </c>
      <c r="AI1665">
        <v>1</v>
      </c>
      <c r="AJ1665">
        <v>1</v>
      </c>
      <c r="AK1665">
        <v>1</v>
      </c>
      <c r="AL1665">
        <v>1</v>
      </c>
      <c r="AN1665">
        <v>0</v>
      </c>
      <c r="AO1665">
        <v>1</v>
      </c>
      <c r="AP1665">
        <v>1</v>
      </c>
      <c r="AQ1665">
        <v>0</v>
      </c>
      <c r="AR1665">
        <v>0</v>
      </c>
      <c r="AS1665" t="s">
        <v>3</v>
      </c>
      <c r="AT1665">
        <v>0.03</v>
      </c>
      <c r="AU1665" t="s">
        <v>16</v>
      </c>
      <c r="AV1665">
        <v>0</v>
      </c>
      <c r="AW1665">
        <v>2</v>
      </c>
      <c r="AX1665">
        <v>53554761</v>
      </c>
      <c r="AY1665">
        <v>1</v>
      </c>
      <c r="AZ1665">
        <v>6144</v>
      </c>
      <c r="BA1665">
        <v>1505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Y1665*Source!I1012</f>
        <v>1.1039999999999999E-2</v>
      </c>
      <c r="CY1665">
        <f>AB1665</f>
        <v>31.26</v>
      </c>
      <c r="CZ1665">
        <f>AF1665</f>
        <v>31.26</v>
      </c>
      <c r="DA1665">
        <f>AJ1665</f>
        <v>1</v>
      </c>
      <c r="DB1665">
        <f>ROUND((ROUND(AT1665*CZ1665,2)*ROUND(1.15,7)),2)</f>
        <v>1.08</v>
      </c>
      <c r="DC1665">
        <f>ROUND((ROUND(AT1665*AG1665,2)*ROUND(1.15,7)),2)</f>
        <v>0.47</v>
      </c>
    </row>
    <row r="1666" spans="1:107" x14ac:dyDescent="0.2">
      <c r="A1666">
        <f>ROW(Source!A1012)</f>
        <v>1012</v>
      </c>
      <c r="B1666">
        <v>53551706</v>
      </c>
      <c r="C1666">
        <v>53554754</v>
      </c>
      <c r="D1666">
        <v>38239405</v>
      </c>
      <c r="E1666">
        <v>1</v>
      </c>
      <c r="F1666">
        <v>1</v>
      </c>
      <c r="G1666">
        <v>1</v>
      </c>
      <c r="H1666">
        <v>3</v>
      </c>
      <c r="I1666" t="s">
        <v>24</v>
      </c>
      <c r="J1666" t="s">
        <v>194</v>
      </c>
      <c r="K1666" t="s">
        <v>25</v>
      </c>
      <c r="L1666">
        <v>1348</v>
      </c>
      <c r="N1666">
        <v>1009</v>
      </c>
      <c r="O1666" t="s">
        <v>26</v>
      </c>
      <c r="P1666" t="s">
        <v>26</v>
      </c>
      <c r="Q1666">
        <v>1000</v>
      </c>
      <c r="W1666">
        <v>0</v>
      </c>
      <c r="X1666">
        <v>1642680958</v>
      </c>
      <c r="Y1666">
        <v>0.25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</v>
      </c>
      <c r="AJ1666">
        <v>1</v>
      </c>
      <c r="AK1666">
        <v>1</v>
      </c>
      <c r="AL1666">
        <v>1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 t="s">
        <v>3</v>
      </c>
      <c r="AT1666">
        <v>0.25</v>
      </c>
      <c r="AU1666" t="s">
        <v>3</v>
      </c>
      <c r="AV1666">
        <v>0</v>
      </c>
      <c r="AW1666">
        <v>1</v>
      </c>
      <c r="AX1666">
        <v>-1</v>
      </c>
      <c r="AY1666">
        <v>0</v>
      </c>
      <c r="AZ1666">
        <v>0</v>
      </c>
      <c r="BA1666" t="s">
        <v>3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Y1666*Source!I1012</f>
        <v>0.08</v>
      </c>
      <c r="CY1666">
        <f>AA1666</f>
        <v>0</v>
      </c>
      <c r="CZ1666">
        <f>AE1666</f>
        <v>0</v>
      </c>
      <c r="DA1666">
        <f>AI1666</f>
        <v>1</v>
      </c>
      <c r="DB1666">
        <f>ROUND(ROUND(AT1666*CZ1666,2),2)</f>
        <v>0</v>
      </c>
      <c r="DC1666">
        <f>ROUND(ROUND(AT1666*AG1666,2),2)</f>
        <v>0</v>
      </c>
    </row>
    <row r="1667" spans="1:107" x14ac:dyDescent="0.2">
      <c r="A1667">
        <f>ROW(Source!A1013)</f>
        <v>1013</v>
      </c>
      <c r="B1667">
        <v>53551707</v>
      </c>
      <c r="C1667">
        <v>53554754</v>
      </c>
      <c r="D1667">
        <v>18406804</v>
      </c>
      <c r="E1667">
        <v>1</v>
      </c>
      <c r="F1667">
        <v>1</v>
      </c>
      <c r="G1667">
        <v>1</v>
      </c>
      <c r="H1667">
        <v>1</v>
      </c>
      <c r="I1667" t="s">
        <v>1560</v>
      </c>
      <c r="J1667" t="s">
        <v>3</v>
      </c>
      <c r="K1667" t="s">
        <v>1561</v>
      </c>
      <c r="L1667">
        <v>1369</v>
      </c>
      <c r="N1667">
        <v>1013</v>
      </c>
      <c r="O1667" t="s">
        <v>1486</v>
      </c>
      <c r="P1667" t="s">
        <v>1486</v>
      </c>
      <c r="Q1667">
        <v>1</v>
      </c>
      <c r="W1667">
        <v>0</v>
      </c>
      <c r="X1667">
        <v>254330056</v>
      </c>
      <c r="Y1667">
        <v>7.2679999999999998</v>
      </c>
      <c r="AA1667">
        <v>0</v>
      </c>
      <c r="AB1667">
        <v>0</v>
      </c>
      <c r="AC1667">
        <v>0</v>
      </c>
      <c r="AD1667">
        <v>274.87</v>
      </c>
      <c r="AE1667">
        <v>0</v>
      </c>
      <c r="AF1667">
        <v>0</v>
      </c>
      <c r="AG1667">
        <v>0</v>
      </c>
      <c r="AH1667">
        <v>274.87</v>
      </c>
      <c r="AI1667">
        <v>1</v>
      </c>
      <c r="AJ1667">
        <v>1</v>
      </c>
      <c r="AK1667">
        <v>1</v>
      </c>
      <c r="AL1667">
        <v>1</v>
      </c>
      <c r="AN1667">
        <v>0</v>
      </c>
      <c r="AO1667">
        <v>1</v>
      </c>
      <c r="AP1667">
        <v>1</v>
      </c>
      <c r="AQ1667">
        <v>0</v>
      </c>
      <c r="AR1667">
        <v>0</v>
      </c>
      <c r="AS1667" t="s">
        <v>3</v>
      </c>
      <c r="AT1667">
        <v>6.32</v>
      </c>
      <c r="AU1667" t="s">
        <v>16</v>
      </c>
      <c r="AV1667">
        <v>1</v>
      </c>
      <c r="AW1667">
        <v>2</v>
      </c>
      <c r="AX1667">
        <v>53554759</v>
      </c>
      <c r="AY1667">
        <v>2</v>
      </c>
      <c r="AZ1667">
        <v>137216</v>
      </c>
      <c r="BA1667">
        <v>1506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Y1667*Source!I1013</f>
        <v>2.3257599999999998</v>
      </c>
      <c r="CY1667">
        <f>AD1667</f>
        <v>274.87</v>
      </c>
      <c r="CZ1667">
        <f>AH1667</f>
        <v>274.87</v>
      </c>
      <c r="DA1667">
        <f>AL1667</f>
        <v>1</v>
      </c>
      <c r="DB1667">
        <f>ROUND((ROUND(AT1667*CZ1667,2)*ROUND(1.15,7)),2)</f>
        <v>1997.76</v>
      </c>
      <c r="DC1667">
        <f>ROUND((ROUND(AT1667*AG1667,2)*ROUND(1.15,7)),2)</f>
        <v>0</v>
      </c>
    </row>
    <row r="1668" spans="1:107" x14ac:dyDescent="0.2">
      <c r="A1668">
        <f>ROW(Source!A1013)</f>
        <v>1013</v>
      </c>
      <c r="B1668">
        <v>53551707</v>
      </c>
      <c r="C1668">
        <v>53554754</v>
      </c>
      <c r="D1668">
        <v>121548</v>
      </c>
      <c r="E1668">
        <v>1</v>
      </c>
      <c r="F1668">
        <v>1</v>
      </c>
      <c r="G1668">
        <v>1</v>
      </c>
      <c r="H1668">
        <v>1</v>
      </c>
      <c r="I1668" t="s">
        <v>31</v>
      </c>
      <c r="J1668" t="s">
        <v>3</v>
      </c>
      <c r="K1668" t="s">
        <v>1489</v>
      </c>
      <c r="L1668">
        <v>608254</v>
      </c>
      <c r="N1668">
        <v>1013</v>
      </c>
      <c r="O1668" t="s">
        <v>1490</v>
      </c>
      <c r="P1668" t="s">
        <v>1490</v>
      </c>
      <c r="Q1668">
        <v>1</v>
      </c>
      <c r="W1668">
        <v>0</v>
      </c>
      <c r="X1668">
        <v>-185737400</v>
      </c>
      <c r="Y1668">
        <v>3.4499999999999996E-2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1</v>
      </c>
      <c r="AJ1668">
        <v>1</v>
      </c>
      <c r="AK1668">
        <v>1</v>
      </c>
      <c r="AL1668">
        <v>1</v>
      </c>
      <c r="AN1668">
        <v>0</v>
      </c>
      <c r="AO1668">
        <v>1</v>
      </c>
      <c r="AP1668">
        <v>1</v>
      </c>
      <c r="AQ1668">
        <v>0</v>
      </c>
      <c r="AR1668">
        <v>0</v>
      </c>
      <c r="AS1668" t="s">
        <v>3</v>
      </c>
      <c r="AT1668">
        <v>0.03</v>
      </c>
      <c r="AU1668" t="s">
        <v>16</v>
      </c>
      <c r="AV1668">
        <v>2</v>
      </c>
      <c r="AW1668">
        <v>2</v>
      </c>
      <c r="AX1668">
        <v>53554760</v>
      </c>
      <c r="AY1668">
        <v>1</v>
      </c>
      <c r="AZ1668">
        <v>6144</v>
      </c>
      <c r="BA1668">
        <v>1507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Y1668*Source!I1013</f>
        <v>1.1039999999999999E-2</v>
      </c>
      <c r="CY1668">
        <f>AD1668</f>
        <v>0</v>
      </c>
      <c r="CZ1668">
        <f>AH1668</f>
        <v>0</v>
      </c>
      <c r="DA1668">
        <f>AL1668</f>
        <v>1</v>
      </c>
      <c r="DB1668">
        <f>ROUND((ROUND(AT1668*CZ1668,2)*ROUND(1.15,7)),2)</f>
        <v>0</v>
      </c>
      <c r="DC1668">
        <f>ROUND((ROUND(AT1668*AG1668,2)*ROUND(1.15,7)),2)</f>
        <v>0</v>
      </c>
    </row>
    <row r="1669" spans="1:107" x14ac:dyDescent="0.2">
      <c r="A1669">
        <f>ROW(Source!A1013)</f>
        <v>1013</v>
      </c>
      <c r="B1669">
        <v>53551707</v>
      </c>
      <c r="C1669">
        <v>53554754</v>
      </c>
      <c r="D1669">
        <v>29172556</v>
      </c>
      <c r="E1669">
        <v>1</v>
      </c>
      <c r="F1669">
        <v>1</v>
      </c>
      <c r="G1669">
        <v>1</v>
      </c>
      <c r="H1669">
        <v>2</v>
      </c>
      <c r="I1669" t="s">
        <v>1647</v>
      </c>
      <c r="J1669" t="s">
        <v>1667</v>
      </c>
      <c r="K1669" t="s">
        <v>1649</v>
      </c>
      <c r="L1669">
        <v>1368</v>
      </c>
      <c r="N1669">
        <v>1011</v>
      </c>
      <c r="O1669" t="s">
        <v>1494</v>
      </c>
      <c r="P1669" t="s">
        <v>1494</v>
      </c>
      <c r="Q1669">
        <v>1</v>
      </c>
      <c r="W1669">
        <v>0</v>
      </c>
      <c r="X1669">
        <v>344519037</v>
      </c>
      <c r="Y1669">
        <v>3.4499999999999996E-2</v>
      </c>
      <c r="AA1669">
        <v>0</v>
      </c>
      <c r="AB1669">
        <v>31.26</v>
      </c>
      <c r="AC1669">
        <v>13.5</v>
      </c>
      <c r="AD1669">
        <v>0</v>
      </c>
      <c r="AE1669">
        <v>0</v>
      </c>
      <c r="AF1669">
        <v>31.26</v>
      </c>
      <c r="AG1669">
        <v>13.5</v>
      </c>
      <c r="AH1669">
        <v>0</v>
      </c>
      <c r="AI1669">
        <v>1</v>
      </c>
      <c r="AJ1669">
        <v>1</v>
      </c>
      <c r="AK1669">
        <v>1</v>
      </c>
      <c r="AL1669">
        <v>1</v>
      </c>
      <c r="AN1669">
        <v>0</v>
      </c>
      <c r="AO1669">
        <v>1</v>
      </c>
      <c r="AP1669">
        <v>1</v>
      </c>
      <c r="AQ1669">
        <v>0</v>
      </c>
      <c r="AR1669">
        <v>0</v>
      </c>
      <c r="AS1669" t="s">
        <v>3</v>
      </c>
      <c r="AT1669">
        <v>0.03</v>
      </c>
      <c r="AU1669" t="s">
        <v>16</v>
      </c>
      <c r="AV1669">
        <v>0</v>
      </c>
      <c r="AW1669">
        <v>2</v>
      </c>
      <c r="AX1669">
        <v>53554761</v>
      </c>
      <c r="AY1669">
        <v>1</v>
      </c>
      <c r="AZ1669">
        <v>6144</v>
      </c>
      <c r="BA1669">
        <v>1508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Y1669*Source!I1013</f>
        <v>1.1039999999999999E-2</v>
      </c>
      <c r="CY1669">
        <f>AB1669</f>
        <v>31.26</v>
      </c>
      <c r="CZ1669">
        <f>AF1669</f>
        <v>31.26</v>
      </c>
      <c r="DA1669">
        <f>AJ1669</f>
        <v>1</v>
      </c>
      <c r="DB1669">
        <f>ROUND((ROUND(AT1669*CZ1669,2)*ROUND(1.15,7)),2)</f>
        <v>1.08</v>
      </c>
      <c r="DC1669">
        <f>ROUND((ROUND(AT1669*AG1669,2)*ROUND(1.15,7)),2)</f>
        <v>0.47</v>
      </c>
    </row>
    <row r="1670" spans="1:107" x14ac:dyDescent="0.2">
      <c r="A1670">
        <f>ROW(Source!A1013)</f>
        <v>1013</v>
      </c>
      <c r="B1670">
        <v>53551707</v>
      </c>
      <c r="C1670">
        <v>53554754</v>
      </c>
      <c r="D1670">
        <v>38239405</v>
      </c>
      <c r="E1670">
        <v>1</v>
      </c>
      <c r="F1670">
        <v>1</v>
      </c>
      <c r="G1670">
        <v>1</v>
      </c>
      <c r="H1670">
        <v>3</v>
      </c>
      <c r="I1670" t="s">
        <v>24</v>
      </c>
      <c r="J1670" t="s">
        <v>194</v>
      </c>
      <c r="K1670" t="s">
        <v>25</v>
      </c>
      <c r="L1670">
        <v>1348</v>
      </c>
      <c r="N1670">
        <v>1009</v>
      </c>
      <c r="O1670" t="s">
        <v>26</v>
      </c>
      <c r="P1670" t="s">
        <v>26</v>
      </c>
      <c r="Q1670">
        <v>1000</v>
      </c>
      <c r="W1670">
        <v>0</v>
      </c>
      <c r="X1670">
        <v>1642680958</v>
      </c>
      <c r="Y1670">
        <v>0.25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6.14</v>
      </c>
      <c r="AJ1670">
        <v>1</v>
      </c>
      <c r="AK1670">
        <v>1</v>
      </c>
      <c r="AL1670">
        <v>1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 t="s">
        <v>3</v>
      </c>
      <c r="AT1670">
        <v>0.25</v>
      </c>
      <c r="AU1670" t="s">
        <v>3</v>
      </c>
      <c r="AV1670">
        <v>0</v>
      </c>
      <c r="AW1670">
        <v>1</v>
      </c>
      <c r="AX1670">
        <v>-1</v>
      </c>
      <c r="AY1670">
        <v>0</v>
      </c>
      <c r="AZ1670">
        <v>0</v>
      </c>
      <c r="BA1670" t="s">
        <v>3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Y1670*Source!I1013</f>
        <v>0.08</v>
      </c>
      <c r="CY1670">
        <f>AA1670</f>
        <v>0</v>
      </c>
      <c r="CZ1670">
        <f>AE1670</f>
        <v>0</v>
      </c>
      <c r="DA1670">
        <f>AI1670</f>
        <v>6.14</v>
      </c>
      <c r="DB1670">
        <f>ROUND(ROUND(AT1670*CZ1670,2),2)</f>
        <v>0</v>
      </c>
      <c r="DC1670">
        <f>ROUND(ROUND(AT1670*AG1670,2),2)</f>
        <v>0</v>
      </c>
    </row>
    <row r="1671" spans="1:107" x14ac:dyDescent="0.2">
      <c r="A1671">
        <f>ROW(Source!A1016)</f>
        <v>1016</v>
      </c>
      <c r="B1671">
        <v>53551706</v>
      </c>
      <c r="C1671">
        <v>53554763</v>
      </c>
      <c r="D1671">
        <v>18406804</v>
      </c>
      <c r="E1671">
        <v>1</v>
      </c>
      <c r="F1671">
        <v>1</v>
      </c>
      <c r="G1671">
        <v>1</v>
      </c>
      <c r="H1671">
        <v>1</v>
      </c>
      <c r="I1671" t="s">
        <v>1560</v>
      </c>
      <c r="J1671" t="s">
        <v>3</v>
      </c>
      <c r="K1671" t="s">
        <v>1561</v>
      </c>
      <c r="L1671">
        <v>1369</v>
      </c>
      <c r="N1671">
        <v>1013</v>
      </c>
      <c r="O1671" t="s">
        <v>1486</v>
      </c>
      <c r="P1671" t="s">
        <v>1486</v>
      </c>
      <c r="Q1671">
        <v>1</v>
      </c>
      <c r="W1671">
        <v>0</v>
      </c>
      <c r="X1671">
        <v>254330056</v>
      </c>
      <c r="Y1671">
        <v>6.7159999999999993</v>
      </c>
      <c r="AA1671">
        <v>0</v>
      </c>
      <c r="AB1671">
        <v>0</v>
      </c>
      <c r="AC1671">
        <v>0</v>
      </c>
      <c r="AD1671">
        <v>274.87</v>
      </c>
      <c r="AE1671">
        <v>0</v>
      </c>
      <c r="AF1671">
        <v>0</v>
      </c>
      <c r="AG1671">
        <v>0</v>
      </c>
      <c r="AH1671">
        <v>274.87</v>
      </c>
      <c r="AI1671">
        <v>1</v>
      </c>
      <c r="AJ1671">
        <v>1</v>
      </c>
      <c r="AK1671">
        <v>1</v>
      </c>
      <c r="AL1671">
        <v>1</v>
      </c>
      <c r="AN1671">
        <v>0</v>
      </c>
      <c r="AO1671">
        <v>1</v>
      </c>
      <c r="AP1671">
        <v>1</v>
      </c>
      <c r="AQ1671">
        <v>0</v>
      </c>
      <c r="AR1671">
        <v>0</v>
      </c>
      <c r="AS1671" t="s">
        <v>3</v>
      </c>
      <c r="AT1671">
        <v>5.84</v>
      </c>
      <c r="AU1671" t="s">
        <v>16</v>
      </c>
      <c r="AV1671">
        <v>1</v>
      </c>
      <c r="AW1671">
        <v>2</v>
      </c>
      <c r="AX1671">
        <v>53554766</v>
      </c>
      <c r="AY1671">
        <v>2</v>
      </c>
      <c r="AZ1671">
        <v>137216</v>
      </c>
      <c r="BA1671">
        <v>1509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Y1671*Source!I1016</f>
        <v>0.73875999999999997</v>
      </c>
      <c r="CY1671">
        <f>AD1671</f>
        <v>274.87</v>
      </c>
      <c r="CZ1671">
        <f>AH1671</f>
        <v>274.87</v>
      </c>
      <c r="DA1671">
        <f>AL1671</f>
        <v>1</v>
      </c>
      <c r="DB1671">
        <f>ROUND((ROUND(AT1671*CZ1671,2)*ROUND(1.15,7)),2)</f>
        <v>1846.03</v>
      </c>
      <c r="DC1671">
        <f>ROUND((ROUND(AT1671*AG1671,2)*ROUND(1.15,7)),2)</f>
        <v>0</v>
      </c>
    </row>
    <row r="1672" spans="1:107" x14ac:dyDescent="0.2">
      <c r="A1672">
        <f>ROW(Source!A1016)</f>
        <v>1016</v>
      </c>
      <c r="B1672">
        <v>53551706</v>
      </c>
      <c r="C1672">
        <v>53554763</v>
      </c>
      <c r="D1672">
        <v>38239405</v>
      </c>
      <c r="E1672">
        <v>1</v>
      </c>
      <c r="F1672">
        <v>1</v>
      </c>
      <c r="G1672">
        <v>1</v>
      </c>
      <c r="H1672">
        <v>3</v>
      </c>
      <c r="I1672" t="s">
        <v>24</v>
      </c>
      <c r="J1672" t="s">
        <v>194</v>
      </c>
      <c r="K1672" t="s">
        <v>25</v>
      </c>
      <c r="L1672">
        <v>1348</v>
      </c>
      <c r="N1672">
        <v>1009</v>
      </c>
      <c r="O1672" t="s">
        <v>26</v>
      </c>
      <c r="P1672" t="s">
        <v>26</v>
      </c>
      <c r="Q1672">
        <v>1000</v>
      </c>
      <c r="W1672">
        <v>0</v>
      </c>
      <c r="X1672">
        <v>1642680958</v>
      </c>
      <c r="Y1672">
        <v>0.01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1</v>
      </c>
      <c r="AJ1672">
        <v>1</v>
      </c>
      <c r="AK1672">
        <v>1</v>
      </c>
      <c r="AL1672">
        <v>1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 t="s">
        <v>3</v>
      </c>
      <c r="AT1672">
        <v>0.01</v>
      </c>
      <c r="AU1672" t="s">
        <v>3</v>
      </c>
      <c r="AV1672">
        <v>0</v>
      </c>
      <c r="AW1672">
        <v>1</v>
      </c>
      <c r="AX1672">
        <v>-1</v>
      </c>
      <c r="AY1672">
        <v>0</v>
      </c>
      <c r="AZ1672">
        <v>0</v>
      </c>
      <c r="BA1672" t="s">
        <v>3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Y1672*Source!I1016</f>
        <v>1.1000000000000001E-3</v>
      </c>
      <c r="CY1672">
        <f>AA1672</f>
        <v>0</v>
      </c>
      <c r="CZ1672">
        <f>AE1672</f>
        <v>0</v>
      </c>
      <c r="DA1672">
        <f>AI1672</f>
        <v>1</v>
      </c>
      <c r="DB1672">
        <f>ROUND(ROUND(AT1672*CZ1672,2),2)</f>
        <v>0</v>
      </c>
      <c r="DC1672">
        <f>ROUND(ROUND(AT1672*AG1672,2),2)</f>
        <v>0</v>
      </c>
    </row>
    <row r="1673" spans="1:107" x14ac:dyDescent="0.2">
      <c r="A1673">
        <f>ROW(Source!A1017)</f>
        <v>1017</v>
      </c>
      <c r="B1673">
        <v>53551707</v>
      </c>
      <c r="C1673">
        <v>53554763</v>
      </c>
      <c r="D1673">
        <v>18406804</v>
      </c>
      <c r="E1673">
        <v>1</v>
      </c>
      <c r="F1673">
        <v>1</v>
      </c>
      <c r="G1673">
        <v>1</v>
      </c>
      <c r="H1673">
        <v>1</v>
      </c>
      <c r="I1673" t="s">
        <v>1560</v>
      </c>
      <c r="J1673" t="s">
        <v>3</v>
      </c>
      <c r="K1673" t="s">
        <v>1561</v>
      </c>
      <c r="L1673">
        <v>1369</v>
      </c>
      <c r="N1673">
        <v>1013</v>
      </c>
      <c r="O1673" t="s">
        <v>1486</v>
      </c>
      <c r="P1673" t="s">
        <v>1486</v>
      </c>
      <c r="Q1673">
        <v>1</v>
      </c>
      <c r="W1673">
        <v>0</v>
      </c>
      <c r="X1673">
        <v>254330056</v>
      </c>
      <c r="Y1673">
        <v>6.7159999999999993</v>
      </c>
      <c r="AA1673">
        <v>0</v>
      </c>
      <c r="AB1673">
        <v>0</v>
      </c>
      <c r="AC1673">
        <v>0</v>
      </c>
      <c r="AD1673">
        <v>274.87</v>
      </c>
      <c r="AE1673">
        <v>0</v>
      </c>
      <c r="AF1673">
        <v>0</v>
      </c>
      <c r="AG1673">
        <v>0</v>
      </c>
      <c r="AH1673">
        <v>274.87</v>
      </c>
      <c r="AI1673">
        <v>1</v>
      </c>
      <c r="AJ1673">
        <v>1</v>
      </c>
      <c r="AK1673">
        <v>1</v>
      </c>
      <c r="AL1673">
        <v>1</v>
      </c>
      <c r="AN1673">
        <v>0</v>
      </c>
      <c r="AO1673">
        <v>1</v>
      </c>
      <c r="AP1673">
        <v>1</v>
      </c>
      <c r="AQ1673">
        <v>0</v>
      </c>
      <c r="AR1673">
        <v>0</v>
      </c>
      <c r="AS1673" t="s">
        <v>3</v>
      </c>
      <c r="AT1673">
        <v>5.84</v>
      </c>
      <c r="AU1673" t="s">
        <v>16</v>
      </c>
      <c r="AV1673">
        <v>1</v>
      </c>
      <c r="AW1673">
        <v>2</v>
      </c>
      <c r="AX1673">
        <v>53554766</v>
      </c>
      <c r="AY1673">
        <v>2</v>
      </c>
      <c r="AZ1673">
        <v>137216</v>
      </c>
      <c r="BA1673">
        <v>1510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Y1673*Source!I1017</f>
        <v>0.73875999999999997</v>
      </c>
      <c r="CY1673">
        <f>AD1673</f>
        <v>274.87</v>
      </c>
      <c r="CZ1673">
        <f>AH1673</f>
        <v>274.87</v>
      </c>
      <c r="DA1673">
        <f>AL1673</f>
        <v>1</v>
      </c>
      <c r="DB1673">
        <f>ROUND((ROUND(AT1673*CZ1673,2)*ROUND(1.15,7)),2)</f>
        <v>1846.03</v>
      </c>
      <c r="DC1673">
        <f>ROUND((ROUND(AT1673*AG1673,2)*ROUND(1.15,7)),2)</f>
        <v>0</v>
      </c>
    </row>
    <row r="1674" spans="1:107" x14ac:dyDescent="0.2">
      <c r="A1674">
        <f>ROW(Source!A1017)</f>
        <v>1017</v>
      </c>
      <c r="B1674">
        <v>53551707</v>
      </c>
      <c r="C1674">
        <v>53554763</v>
      </c>
      <c r="D1674">
        <v>38239405</v>
      </c>
      <c r="E1674">
        <v>1</v>
      </c>
      <c r="F1674">
        <v>1</v>
      </c>
      <c r="G1674">
        <v>1</v>
      </c>
      <c r="H1674">
        <v>3</v>
      </c>
      <c r="I1674" t="s">
        <v>24</v>
      </c>
      <c r="J1674" t="s">
        <v>194</v>
      </c>
      <c r="K1674" t="s">
        <v>25</v>
      </c>
      <c r="L1674">
        <v>1348</v>
      </c>
      <c r="N1674">
        <v>1009</v>
      </c>
      <c r="O1674" t="s">
        <v>26</v>
      </c>
      <c r="P1674" t="s">
        <v>26</v>
      </c>
      <c r="Q1674">
        <v>1000</v>
      </c>
      <c r="W1674">
        <v>0</v>
      </c>
      <c r="X1674">
        <v>1642680958</v>
      </c>
      <c r="Y1674">
        <v>0.01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6.14</v>
      </c>
      <c r="AJ1674">
        <v>1</v>
      </c>
      <c r="AK1674">
        <v>1</v>
      </c>
      <c r="AL1674">
        <v>1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 t="s">
        <v>3</v>
      </c>
      <c r="AT1674">
        <v>0.01</v>
      </c>
      <c r="AU1674" t="s">
        <v>3</v>
      </c>
      <c r="AV1674">
        <v>0</v>
      </c>
      <c r="AW1674">
        <v>1</v>
      </c>
      <c r="AX1674">
        <v>-1</v>
      </c>
      <c r="AY1674">
        <v>0</v>
      </c>
      <c r="AZ1674">
        <v>0</v>
      </c>
      <c r="BA1674" t="s">
        <v>3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Y1674*Source!I1017</f>
        <v>1.1000000000000001E-3</v>
      </c>
      <c r="CY1674">
        <f>AA1674</f>
        <v>0</v>
      </c>
      <c r="CZ1674">
        <f>AE1674</f>
        <v>0</v>
      </c>
      <c r="DA1674">
        <f>AI1674</f>
        <v>6.14</v>
      </c>
      <c r="DB1674">
        <f>ROUND(ROUND(AT1674*CZ1674,2),2)</f>
        <v>0</v>
      </c>
      <c r="DC1674">
        <f>ROUND(ROUND(AT1674*AG1674,2),2)</f>
        <v>0</v>
      </c>
    </row>
    <row r="1675" spans="1:107" x14ac:dyDescent="0.2">
      <c r="A1675">
        <f>ROW(Source!A1020)</f>
        <v>1020</v>
      </c>
      <c r="B1675">
        <v>53551706</v>
      </c>
      <c r="C1675">
        <v>53554768</v>
      </c>
      <c r="D1675">
        <v>29364679</v>
      </c>
      <c r="E1675">
        <v>1</v>
      </c>
      <c r="F1675">
        <v>1</v>
      </c>
      <c r="G1675">
        <v>1</v>
      </c>
      <c r="H1675">
        <v>1</v>
      </c>
      <c r="I1675" t="s">
        <v>1922</v>
      </c>
      <c r="J1675" t="s">
        <v>3</v>
      </c>
      <c r="K1675" t="s">
        <v>1923</v>
      </c>
      <c r="L1675">
        <v>1369</v>
      </c>
      <c r="N1675">
        <v>1013</v>
      </c>
      <c r="O1675" t="s">
        <v>1486</v>
      </c>
      <c r="P1675" t="s">
        <v>1486</v>
      </c>
      <c r="Q1675">
        <v>1</v>
      </c>
      <c r="W1675">
        <v>0</v>
      </c>
      <c r="X1675">
        <v>931378261</v>
      </c>
      <c r="Y1675">
        <v>157.43999999999997</v>
      </c>
      <c r="AA1675">
        <v>0</v>
      </c>
      <c r="AB1675">
        <v>0</v>
      </c>
      <c r="AC1675">
        <v>0</v>
      </c>
      <c r="AD1675">
        <v>349.58</v>
      </c>
      <c r="AE1675">
        <v>0</v>
      </c>
      <c r="AF1675">
        <v>0</v>
      </c>
      <c r="AG1675">
        <v>0</v>
      </c>
      <c r="AH1675">
        <v>349.58</v>
      </c>
      <c r="AI1675">
        <v>1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1</v>
      </c>
      <c r="AQ1675">
        <v>0</v>
      </c>
      <c r="AR1675">
        <v>0</v>
      </c>
      <c r="AS1675" t="s">
        <v>3</v>
      </c>
      <c r="AT1675">
        <v>131.19999999999999</v>
      </c>
      <c r="AU1675" t="s">
        <v>916</v>
      </c>
      <c r="AV1675">
        <v>1</v>
      </c>
      <c r="AW1675">
        <v>2</v>
      </c>
      <c r="AX1675">
        <v>53554777</v>
      </c>
      <c r="AY1675">
        <v>2</v>
      </c>
      <c r="AZ1675">
        <v>137216</v>
      </c>
      <c r="BA1675">
        <v>1511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Y1675*Source!I1020</f>
        <v>92.889599999999973</v>
      </c>
      <c r="CY1675">
        <f>AD1675</f>
        <v>349.58</v>
      </c>
      <c r="CZ1675">
        <f>AH1675</f>
        <v>349.58</v>
      </c>
      <c r="DA1675">
        <f>AL1675</f>
        <v>1</v>
      </c>
      <c r="DB1675">
        <f>ROUND((ROUND(AT1675*CZ1675,2)*ROUND(1.2,7)),2)</f>
        <v>55037.88</v>
      </c>
      <c r="DC1675">
        <f>ROUND((ROUND(AT1675*AG1675,2)*ROUND(1.2,7)),2)</f>
        <v>0</v>
      </c>
    </row>
    <row r="1676" spans="1:107" x14ac:dyDescent="0.2">
      <c r="A1676">
        <f>ROW(Source!A1020)</f>
        <v>1020</v>
      </c>
      <c r="B1676">
        <v>53551706</v>
      </c>
      <c r="C1676">
        <v>53554768</v>
      </c>
      <c r="D1676">
        <v>121548</v>
      </c>
      <c r="E1676">
        <v>1</v>
      </c>
      <c r="F1676">
        <v>1</v>
      </c>
      <c r="G1676">
        <v>1</v>
      </c>
      <c r="H1676">
        <v>1</v>
      </c>
      <c r="I1676" t="s">
        <v>31</v>
      </c>
      <c r="J1676" t="s">
        <v>3</v>
      </c>
      <c r="K1676" t="s">
        <v>1489</v>
      </c>
      <c r="L1676">
        <v>608254</v>
      </c>
      <c r="N1676">
        <v>1013</v>
      </c>
      <c r="O1676" t="s">
        <v>1490</v>
      </c>
      <c r="P1676" t="s">
        <v>1490</v>
      </c>
      <c r="Q1676">
        <v>1</v>
      </c>
      <c r="W1676">
        <v>0</v>
      </c>
      <c r="X1676">
        <v>-185737400</v>
      </c>
      <c r="Y1676">
        <v>1.1879999999999999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</v>
      </c>
      <c r="AJ1676">
        <v>1</v>
      </c>
      <c r="AK1676">
        <v>1</v>
      </c>
      <c r="AL1676">
        <v>1</v>
      </c>
      <c r="AN1676">
        <v>0</v>
      </c>
      <c r="AO1676">
        <v>1</v>
      </c>
      <c r="AP1676">
        <v>1</v>
      </c>
      <c r="AQ1676">
        <v>0</v>
      </c>
      <c r="AR1676">
        <v>0</v>
      </c>
      <c r="AS1676" t="s">
        <v>3</v>
      </c>
      <c r="AT1676">
        <v>0.99</v>
      </c>
      <c r="AU1676" t="s">
        <v>916</v>
      </c>
      <c r="AV1676">
        <v>2</v>
      </c>
      <c r="AW1676">
        <v>2</v>
      </c>
      <c r="AX1676">
        <v>53554778</v>
      </c>
      <c r="AY1676">
        <v>1</v>
      </c>
      <c r="AZ1676">
        <v>6144</v>
      </c>
      <c r="BA1676">
        <v>1512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Y1676*Source!I1020</f>
        <v>0.70091999999999988</v>
      </c>
      <c r="CY1676">
        <f>AD1676</f>
        <v>0</v>
      </c>
      <c r="CZ1676">
        <f>AH1676</f>
        <v>0</v>
      </c>
      <c r="DA1676">
        <f>AL1676</f>
        <v>1</v>
      </c>
      <c r="DB1676">
        <f>ROUND((ROUND(AT1676*CZ1676,2)*ROUND(1.2,7)),2)</f>
        <v>0</v>
      </c>
      <c r="DC1676">
        <f>ROUND((ROUND(AT1676*AG1676,2)*ROUND(1.2,7)),2)</f>
        <v>0</v>
      </c>
    </row>
    <row r="1677" spans="1:107" x14ac:dyDescent="0.2">
      <c r="A1677">
        <f>ROW(Source!A1020)</f>
        <v>1020</v>
      </c>
      <c r="B1677">
        <v>53551706</v>
      </c>
      <c r="C1677">
        <v>53554768</v>
      </c>
      <c r="D1677">
        <v>29172362</v>
      </c>
      <c r="E1677">
        <v>1</v>
      </c>
      <c r="F1677">
        <v>1</v>
      </c>
      <c r="G1677">
        <v>1</v>
      </c>
      <c r="H1677">
        <v>2</v>
      </c>
      <c r="I1677" t="s">
        <v>1924</v>
      </c>
      <c r="J1677" t="s">
        <v>1925</v>
      </c>
      <c r="K1677" t="s">
        <v>1926</v>
      </c>
      <c r="L1677">
        <v>1368</v>
      </c>
      <c r="N1677">
        <v>1011</v>
      </c>
      <c r="O1677" t="s">
        <v>1494</v>
      </c>
      <c r="P1677" t="s">
        <v>1494</v>
      </c>
      <c r="Q1677">
        <v>1</v>
      </c>
      <c r="W1677">
        <v>0</v>
      </c>
      <c r="X1677">
        <v>783836208</v>
      </c>
      <c r="Y1677">
        <v>1.1879999999999999</v>
      </c>
      <c r="AA1677">
        <v>0</v>
      </c>
      <c r="AB1677">
        <v>134.65</v>
      </c>
      <c r="AC1677">
        <v>13.5</v>
      </c>
      <c r="AD1677">
        <v>0</v>
      </c>
      <c r="AE1677">
        <v>0</v>
      </c>
      <c r="AF1677">
        <v>134.65</v>
      </c>
      <c r="AG1677">
        <v>13.5</v>
      </c>
      <c r="AH1677">
        <v>0</v>
      </c>
      <c r="AI1677">
        <v>1</v>
      </c>
      <c r="AJ1677">
        <v>1</v>
      </c>
      <c r="AK1677">
        <v>1</v>
      </c>
      <c r="AL1677">
        <v>1</v>
      </c>
      <c r="AN1677">
        <v>0</v>
      </c>
      <c r="AO1677">
        <v>1</v>
      </c>
      <c r="AP1677">
        <v>1</v>
      </c>
      <c r="AQ1677">
        <v>0</v>
      </c>
      <c r="AR1677">
        <v>0</v>
      </c>
      <c r="AS1677" t="s">
        <v>3</v>
      </c>
      <c r="AT1677">
        <v>0.99</v>
      </c>
      <c r="AU1677" t="s">
        <v>916</v>
      </c>
      <c r="AV1677">
        <v>0</v>
      </c>
      <c r="AW1677">
        <v>2</v>
      </c>
      <c r="AX1677">
        <v>53554779</v>
      </c>
      <c r="AY1677">
        <v>1</v>
      </c>
      <c r="AZ1677">
        <v>6144</v>
      </c>
      <c r="BA1677">
        <v>1513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Y1677*Source!I1020</f>
        <v>0.70091999999999988</v>
      </c>
      <c r="CY1677">
        <f>AB1677</f>
        <v>134.65</v>
      </c>
      <c r="CZ1677">
        <f>AF1677</f>
        <v>134.65</v>
      </c>
      <c r="DA1677">
        <f>AJ1677</f>
        <v>1</v>
      </c>
      <c r="DB1677">
        <f>ROUND((ROUND(AT1677*CZ1677,2)*ROUND(1.2,7)),2)</f>
        <v>159.96</v>
      </c>
      <c r="DC1677">
        <f>ROUND((ROUND(AT1677*AG1677,2)*ROUND(1.2,7)),2)</f>
        <v>16.04</v>
      </c>
    </row>
    <row r="1678" spans="1:107" x14ac:dyDescent="0.2">
      <c r="A1678">
        <f>ROW(Source!A1020)</f>
        <v>1020</v>
      </c>
      <c r="B1678">
        <v>53551706</v>
      </c>
      <c r="C1678">
        <v>53554768</v>
      </c>
      <c r="D1678">
        <v>29174913</v>
      </c>
      <c r="E1678">
        <v>1</v>
      </c>
      <c r="F1678">
        <v>1</v>
      </c>
      <c r="G1678">
        <v>1</v>
      </c>
      <c r="H1678">
        <v>2</v>
      </c>
      <c r="I1678" t="s">
        <v>1513</v>
      </c>
      <c r="J1678" t="s">
        <v>1514</v>
      </c>
      <c r="K1678" t="s">
        <v>1515</v>
      </c>
      <c r="L1678">
        <v>1368</v>
      </c>
      <c r="N1678">
        <v>1011</v>
      </c>
      <c r="O1678" t="s">
        <v>1494</v>
      </c>
      <c r="P1678" t="s">
        <v>1494</v>
      </c>
      <c r="Q1678">
        <v>1</v>
      </c>
      <c r="W1678">
        <v>0</v>
      </c>
      <c r="X1678">
        <v>1230759911</v>
      </c>
      <c r="Y1678">
        <v>1.1879999999999999</v>
      </c>
      <c r="AA1678">
        <v>0</v>
      </c>
      <c r="AB1678">
        <v>87.17</v>
      </c>
      <c r="AC1678">
        <v>11.6</v>
      </c>
      <c r="AD1678">
        <v>0</v>
      </c>
      <c r="AE1678">
        <v>0</v>
      </c>
      <c r="AF1678">
        <v>87.17</v>
      </c>
      <c r="AG1678">
        <v>11.6</v>
      </c>
      <c r="AH1678">
        <v>0</v>
      </c>
      <c r="AI1678">
        <v>1</v>
      </c>
      <c r="AJ1678">
        <v>1</v>
      </c>
      <c r="AK1678">
        <v>1</v>
      </c>
      <c r="AL1678">
        <v>1</v>
      </c>
      <c r="AN1678">
        <v>0</v>
      </c>
      <c r="AO1678">
        <v>1</v>
      </c>
      <c r="AP1678">
        <v>1</v>
      </c>
      <c r="AQ1678">
        <v>0</v>
      </c>
      <c r="AR1678">
        <v>0</v>
      </c>
      <c r="AS1678" t="s">
        <v>3</v>
      </c>
      <c r="AT1678">
        <v>0.99</v>
      </c>
      <c r="AU1678" t="s">
        <v>916</v>
      </c>
      <c r="AV1678">
        <v>0</v>
      </c>
      <c r="AW1678">
        <v>2</v>
      </c>
      <c r="AX1678">
        <v>53554780</v>
      </c>
      <c r="AY1678">
        <v>1</v>
      </c>
      <c r="AZ1678">
        <v>6144</v>
      </c>
      <c r="BA1678">
        <v>1514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Y1678*Source!I1020</f>
        <v>0.70091999999999988</v>
      </c>
      <c r="CY1678">
        <f>AB1678</f>
        <v>87.17</v>
      </c>
      <c r="CZ1678">
        <f>AF1678</f>
        <v>87.17</v>
      </c>
      <c r="DA1678">
        <f>AJ1678</f>
        <v>1</v>
      </c>
      <c r="DB1678">
        <f>ROUND((ROUND(AT1678*CZ1678,2)*ROUND(1.2,7)),2)</f>
        <v>103.56</v>
      </c>
      <c r="DC1678">
        <f>ROUND((ROUND(AT1678*AG1678,2)*ROUND(1.2,7)),2)</f>
        <v>13.78</v>
      </c>
    </row>
    <row r="1679" spans="1:107" x14ac:dyDescent="0.2">
      <c r="A1679">
        <f>ROW(Source!A1020)</f>
        <v>1020</v>
      </c>
      <c r="B1679">
        <v>53551706</v>
      </c>
      <c r="C1679">
        <v>53554768</v>
      </c>
      <c r="D1679">
        <v>29110793</v>
      </c>
      <c r="E1679">
        <v>1</v>
      </c>
      <c r="F1679">
        <v>1</v>
      </c>
      <c r="G1679">
        <v>1</v>
      </c>
      <c r="H1679">
        <v>3</v>
      </c>
      <c r="I1679" t="s">
        <v>1927</v>
      </c>
      <c r="J1679" t="s">
        <v>1928</v>
      </c>
      <c r="K1679" t="s">
        <v>1929</v>
      </c>
      <c r="L1679">
        <v>1308</v>
      </c>
      <c r="N1679">
        <v>1003</v>
      </c>
      <c r="O1679" t="s">
        <v>1150</v>
      </c>
      <c r="P1679" t="s">
        <v>1150</v>
      </c>
      <c r="Q1679">
        <v>100</v>
      </c>
      <c r="W1679">
        <v>0</v>
      </c>
      <c r="X1679">
        <v>611857035</v>
      </c>
      <c r="Y1679">
        <v>0.1</v>
      </c>
      <c r="AA1679">
        <v>120.36</v>
      </c>
      <c r="AB1679">
        <v>0</v>
      </c>
      <c r="AC1679">
        <v>0</v>
      </c>
      <c r="AD1679">
        <v>0</v>
      </c>
      <c r="AE1679">
        <v>120.36</v>
      </c>
      <c r="AF1679">
        <v>0</v>
      </c>
      <c r="AG1679">
        <v>0</v>
      </c>
      <c r="AH1679">
        <v>0</v>
      </c>
      <c r="AI1679">
        <v>1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0.1</v>
      </c>
      <c r="AU1679" t="s">
        <v>3</v>
      </c>
      <c r="AV1679">
        <v>0</v>
      </c>
      <c r="AW1679">
        <v>2</v>
      </c>
      <c r="AX1679">
        <v>53554781</v>
      </c>
      <c r="AY1679">
        <v>1</v>
      </c>
      <c r="AZ1679">
        <v>0</v>
      </c>
      <c r="BA1679">
        <v>1515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Y1679*Source!I1020</f>
        <v>5.8999999999999997E-2</v>
      </c>
      <c r="CY1679">
        <f>AA1679</f>
        <v>120.36</v>
      </c>
      <c r="CZ1679">
        <f>AE1679</f>
        <v>120.36</v>
      </c>
      <c r="DA1679">
        <f>AI1679</f>
        <v>1</v>
      </c>
      <c r="DB1679">
        <f>ROUND(ROUND(AT1679*CZ1679,2),2)</f>
        <v>12.04</v>
      </c>
      <c r="DC1679">
        <f>ROUND(ROUND(AT1679*AG1679,2),2)</f>
        <v>0</v>
      </c>
    </row>
    <row r="1680" spans="1:107" x14ac:dyDescent="0.2">
      <c r="A1680">
        <f>ROW(Source!A1020)</f>
        <v>1020</v>
      </c>
      <c r="B1680">
        <v>53551706</v>
      </c>
      <c r="C1680">
        <v>53554768</v>
      </c>
      <c r="D1680">
        <v>29110838</v>
      </c>
      <c r="E1680">
        <v>1</v>
      </c>
      <c r="F1680">
        <v>1</v>
      </c>
      <c r="G1680">
        <v>1</v>
      </c>
      <c r="H1680">
        <v>3</v>
      </c>
      <c r="I1680" t="s">
        <v>1930</v>
      </c>
      <c r="J1680" t="s">
        <v>1931</v>
      </c>
      <c r="K1680" t="s">
        <v>1932</v>
      </c>
      <c r="L1680">
        <v>1346</v>
      </c>
      <c r="N1680">
        <v>1009</v>
      </c>
      <c r="O1680" t="s">
        <v>143</v>
      </c>
      <c r="P1680" t="s">
        <v>143</v>
      </c>
      <c r="Q1680">
        <v>1</v>
      </c>
      <c r="W1680">
        <v>0</v>
      </c>
      <c r="X1680">
        <v>-1294780295</v>
      </c>
      <c r="Y1680">
        <v>0.42</v>
      </c>
      <c r="AA1680">
        <v>30.5</v>
      </c>
      <c r="AB1680">
        <v>0</v>
      </c>
      <c r="AC1680">
        <v>0</v>
      </c>
      <c r="AD1680">
        <v>0</v>
      </c>
      <c r="AE1680">
        <v>30.5</v>
      </c>
      <c r="AF1680">
        <v>0</v>
      </c>
      <c r="AG1680">
        <v>0</v>
      </c>
      <c r="AH1680">
        <v>0</v>
      </c>
      <c r="AI1680">
        <v>1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 t="s">
        <v>3</v>
      </c>
      <c r="AT1680">
        <v>0.42</v>
      </c>
      <c r="AU1680" t="s">
        <v>3</v>
      </c>
      <c r="AV1680">
        <v>0</v>
      </c>
      <c r="AW1680">
        <v>2</v>
      </c>
      <c r="AX1680">
        <v>53554782</v>
      </c>
      <c r="AY1680">
        <v>1</v>
      </c>
      <c r="AZ1680">
        <v>0</v>
      </c>
      <c r="BA1680">
        <v>1516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Y1680*Source!I1020</f>
        <v>0.24779999999999996</v>
      </c>
      <c r="CY1680">
        <f>AA1680</f>
        <v>30.5</v>
      </c>
      <c r="CZ1680">
        <f>AE1680</f>
        <v>30.5</v>
      </c>
      <c r="DA1680">
        <f>AI1680</f>
        <v>1</v>
      </c>
      <c r="DB1680">
        <f>ROUND(ROUND(AT1680*CZ1680,2),2)</f>
        <v>12.81</v>
      </c>
      <c r="DC1680">
        <f>ROUND(ROUND(AT1680*AG1680,2),2)</f>
        <v>0</v>
      </c>
    </row>
    <row r="1681" spans="1:107" x14ac:dyDescent="0.2">
      <c r="A1681">
        <f>ROW(Source!A1020)</f>
        <v>1020</v>
      </c>
      <c r="B1681">
        <v>53551706</v>
      </c>
      <c r="C1681">
        <v>53554768</v>
      </c>
      <c r="D1681">
        <v>53263594</v>
      </c>
      <c r="E1681">
        <v>1</v>
      </c>
      <c r="F1681">
        <v>1</v>
      </c>
      <c r="G1681">
        <v>1</v>
      </c>
      <c r="H1681">
        <v>3</v>
      </c>
      <c r="I1681" t="s">
        <v>924</v>
      </c>
      <c r="J1681" t="s">
        <v>926</v>
      </c>
      <c r="K1681" t="s">
        <v>925</v>
      </c>
      <c r="L1681">
        <v>1354</v>
      </c>
      <c r="N1681">
        <v>1010</v>
      </c>
      <c r="O1681" t="s">
        <v>160</v>
      </c>
      <c r="P1681" t="s">
        <v>160</v>
      </c>
      <c r="Q1681">
        <v>1</v>
      </c>
      <c r="W1681">
        <v>0</v>
      </c>
      <c r="X1681">
        <v>849286462</v>
      </c>
      <c r="Y1681">
        <v>100</v>
      </c>
      <c r="AA1681">
        <v>15147.03</v>
      </c>
      <c r="AB1681">
        <v>0</v>
      </c>
      <c r="AC1681">
        <v>0</v>
      </c>
      <c r="AD1681">
        <v>0</v>
      </c>
      <c r="AE1681">
        <v>15147.03</v>
      </c>
      <c r="AF1681">
        <v>0</v>
      </c>
      <c r="AG1681">
        <v>0</v>
      </c>
      <c r="AH1681">
        <v>0</v>
      </c>
      <c r="AI1681">
        <v>1</v>
      </c>
      <c r="AJ1681">
        <v>1</v>
      </c>
      <c r="AK1681">
        <v>1</v>
      </c>
      <c r="AL1681">
        <v>1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 t="s">
        <v>3</v>
      </c>
      <c r="AT1681">
        <v>100</v>
      </c>
      <c r="AU1681" t="s">
        <v>3</v>
      </c>
      <c r="AV1681">
        <v>0</v>
      </c>
      <c r="AW1681">
        <v>1</v>
      </c>
      <c r="AX1681">
        <v>-1</v>
      </c>
      <c r="AY1681">
        <v>0</v>
      </c>
      <c r="AZ1681">
        <v>0</v>
      </c>
      <c r="BA1681" t="s">
        <v>3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Y1681*Source!I1020</f>
        <v>59</v>
      </c>
      <c r="CY1681">
        <f>AA1681</f>
        <v>15147.03</v>
      </c>
      <c r="CZ1681">
        <f>AE1681</f>
        <v>15147.03</v>
      </c>
      <c r="DA1681">
        <f>AI1681</f>
        <v>1</v>
      </c>
      <c r="DB1681">
        <f>ROUND(ROUND(AT1681*CZ1681,2),2)</f>
        <v>1514703</v>
      </c>
      <c r="DC1681">
        <f>ROUND(ROUND(AT1681*AG1681,2),2)</f>
        <v>0</v>
      </c>
    </row>
    <row r="1682" spans="1:107" x14ac:dyDescent="0.2">
      <c r="A1682">
        <f>ROW(Source!A1020)</f>
        <v>1020</v>
      </c>
      <c r="B1682">
        <v>53551706</v>
      </c>
      <c r="C1682">
        <v>53554768</v>
      </c>
      <c r="D1682">
        <v>29171808</v>
      </c>
      <c r="E1682">
        <v>1</v>
      </c>
      <c r="F1682">
        <v>1</v>
      </c>
      <c r="G1682">
        <v>1</v>
      </c>
      <c r="H1682">
        <v>3</v>
      </c>
      <c r="I1682" t="s">
        <v>1933</v>
      </c>
      <c r="J1682" t="s">
        <v>1934</v>
      </c>
      <c r="K1682" t="s">
        <v>1935</v>
      </c>
      <c r="L1682">
        <v>1374</v>
      </c>
      <c r="N1682">
        <v>1013</v>
      </c>
      <c r="O1682" t="s">
        <v>1936</v>
      </c>
      <c r="P1682" t="s">
        <v>1936</v>
      </c>
      <c r="Q1682">
        <v>1</v>
      </c>
      <c r="W1682">
        <v>0</v>
      </c>
      <c r="X1682">
        <v>-915781824</v>
      </c>
      <c r="Y1682">
        <v>26.03</v>
      </c>
      <c r="AA1682">
        <v>1</v>
      </c>
      <c r="AB1682">
        <v>0</v>
      </c>
      <c r="AC1682">
        <v>0</v>
      </c>
      <c r="AD1682">
        <v>0</v>
      </c>
      <c r="AE1682">
        <v>1</v>
      </c>
      <c r="AF1682">
        <v>0</v>
      </c>
      <c r="AG1682">
        <v>0</v>
      </c>
      <c r="AH1682">
        <v>0</v>
      </c>
      <c r="AI1682">
        <v>1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0</v>
      </c>
      <c r="AQ1682">
        <v>0</v>
      </c>
      <c r="AR1682">
        <v>0</v>
      </c>
      <c r="AS1682" t="s">
        <v>3</v>
      </c>
      <c r="AT1682">
        <v>26.03</v>
      </c>
      <c r="AU1682" t="s">
        <v>3</v>
      </c>
      <c r="AV1682">
        <v>0</v>
      </c>
      <c r="AW1682">
        <v>2</v>
      </c>
      <c r="AX1682">
        <v>53554783</v>
      </c>
      <c r="AY1682">
        <v>1</v>
      </c>
      <c r="AZ1682">
        <v>0</v>
      </c>
      <c r="BA1682">
        <v>1517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Y1682*Source!I1020</f>
        <v>15.357699999999999</v>
      </c>
      <c r="CY1682">
        <f>AA1682</f>
        <v>1</v>
      </c>
      <c r="CZ1682">
        <f>AE1682</f>
        <v>1</v>
      </c>
      <c r="DA1682">
        <f>AI1682</f>
        <v>1</v>
      </c>
      <c r="DB1682">
        <f>ROUND(ROUND(AT1682*CZ1682,2),2)</f>
        <v>26.03</v>
      </c>
      <c r="DC1682">
        <f>ROUND(ROUND(AT1682*AG1682,2),2)</f>
        <v>0</v>
      </c>
    </row>
    <row r="1683" spans="1:107" x14ac:dyDescent="0.2">
      <c r="A1683">
        <f>ROW(Source!A1021)</f>
        <v>1021</v>
      </c>
      <c r="B1683">
        <v>53551707</v>
      </c>
      <c r="C1683">
        <v>53554768</v>
      </c>
      <c r="D1683">
        <v>29364679</v>
      </c>
      <c r="E1683">
        <v>1</v>
      </c>
      <c r="F1683">
        <v>1</v>
      </c>
      <c r="G1683">
        <v>1</v>
      </c>
      <c r="H1683">
        <v>1</v>
      </c>
      <c r="I1683" t="s">
        <v>1922</v>
      </c>
      <c r="J1683" t="s">
        <v>3</v>
      </c>
      <c r="K1683" t="s">
        <v>1923</v>
      </c>
      <c r="L1683">
        <v>1369</v>
      </c>
      <c r="N1683">
        <v>1013</v>
      </c>
      <c r="O1683" t="s">
        <v>1486</v>
      </c>
      <c r="P1683" t="s">
        <v>1486</v>
      </c>
      <c r="Q1683">
        <v>1</v>
      </c>
      <c r="W1683">
        <v>0</v>
      </c>
      <c r="X1683">
        <v>931378261</v>
      </c>
      <c r="Y1683">
        <v>157.43999999999997</v>
      </c>
      <c r="AA1683">
        <v>0</v>
      </c>
      <c r="AB1683">
        <v>0</v>
      </c>
      <c r="AC1683">
        <v>0</v>
      </c>
      <c r="AD1683">
        <v>349.58</v>
      </c>
      <c r="AE1683">
        <v>0</v>
      </c>
      <c r="AF1683">
        <v>0</v>
      </c>
      <c r="AG1683">
        <v>0</v>
      </c>
      <c r="AH1683">
        <v>349.58</v>
      </c>
      <c r="AI1683">
        <v>1</v>
      </c>
      <c r="AJ1683">
        <v>1</v>
      </c>
      <c r="AK1683">
        <v>1</v>
      </c>
      <c r="AL1683">
        <v>1</v>
      </c>
      <c r="AN1683">
        <v>0</v>
      </c>
      <c r="AO1683">
        <v>1</v>
      </c>
      <c r="AP1683">
        <v>1</v>
      </c>
      <c r="AQ1683">
        <v>0</v>
      </c>
      <c r="AR1683">
        <v>0</v>
      </c>
      <c r="AS1683" t="s">
        <v>3</v>
      </c>
      <c r="AT1683">
        <v>131.19999999999999</v>
      </c>
      <c r="AU1683" t="s">
        <v>916</v>
      </c>
      <c r="AV1683">
        <v>1</v>
      </c>
      <c r="AW1683">
        <v>2</v>
      </c>
      <c r="AX1683">
        <v>53554777</v>
      </c>
      <c r="AY1683">
        <v>2</v>
      </c>
      <c r="AZ1683">
        <v>137216</v>
      </c>
      <c r="BA1683">
        <v>1518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Y1683*Source!I1021</f>
        <v>92.889599999999973</v>
      </c>
      <c r="CY1683">
        <f>AD1683</f>
        <v>349.58</v>
      </c>
      <c r="CZ1683">
        <f>AH1683</f>
        <v>349.58</v>
      </c>
      <c r="DA1683">
        <f>AL1683</f>
        <v>1</v>
      </c>
      <c r="DB1683">
        <f>ROUND((ROUND(AT1683*CZ1683,2)*ROUND(1.2,7)),2)</f>
        <v>55037.88</v>
      </c>
      <c r="DC1683">
        <f>ROUND((ROUND(AT1683*AG1683,2)*ROUND(1.2,7)),2)</f>
        <v>0</v>
      </c>
    </row>
    <row r="1684" spans="1:107" x14ac:dyDescent="0.2">
      <c r="A1684">
        <f>ROW(Source!A1021)</f>
        <v>1021</v>
      </c>
      <c r="B1684">
        <v>53551707</v>
      </c>
      <c r="C1684">
        <v>53554768</v>
      </c>
      <c r="D1684">
        <v>121548</v>
      </c>
      <c r="E1684">
        <v>1</v>
      </c>
      <c r="F1684">
        <v>1</v>
      </c>
      <c r="G1684">
        <v>1</v>
      </c>
      <c r="H1684">
        <v>1</v>
      </c>
      <c r="I1684" t="s">
        <v>31</v>
      </c>
      <c r="J1684" t="s">
        <v>3</v>
      </c>
      <c r="K1684" t="s">
        <v>1489</v>
      </c>
      <c r="L1684">
        <v>608254</v>
      </c>
      <c r="N1684">
        <v>1013</v>
      </c>
      <c r="O1684" t="s">
        <v>1490</v>
      </c>
      <c r="P1684" t="s">
        <v>1490</v>
      </c>
      <c r="Q1684">
        <v>1</v>
      </c>
      <c r="W1684">
        <v>0</v>
      </c>
      <c r="X1684">
        <v>-185737400</v>
      </c>
      <c r="Y1684">
        <v>1.1879999999999999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1</v>
      </c>
      <c r="AJ1684">
        <v>1</v>
      </c>
      <c r="AK1684">
        <v>1</v>
      </c>
      <c r="AL1684">
        <v>1</v>
      </c>
      <c r="AN1684">
        <v>0</v>
      </c>
      <c r="AO1684">
        <v>1</v>
      </c>
      <c r="AP1684">
        <v>1</v>
      </c>
      <c r="AQ1684">
        <v>0</v>
      </c>
      <c r="AR1684">
        <v>0</v>
      </c>
      <c r="AS1684" t="s">
        <v>3</v>
      </c>
      <c r="AT1684">
        <v>0.99</v>
      </c>
      <c r="AU1684" t="s">
        <v>916</v>
      </c>
      <c r="AV1684">
        <v>2</v>
      </c>
      <c r="AW1684">
        <v>2</v>
      </c>
      <c r="AX1684">
        <v>53554778</v>
      </c>
      <c r="AY1684">
        <v>1</v>
      </c>
      <c r="AZ1684">
        <v>6144</v>
      </c>
      <c r="BA1684">
        <v>1519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Y1684*Source!I1021</f>
        <v>0.70091999999999988</v>
      </c>
      <c r="CY1684">
        <f>AD1684</f>
        <v>0</v>
      </c>
      <c r="CZ1684">
        <f>AH1684</f>
        <v>0</v>
      </c>
      <c r="DA1684">
        <f>AL1684</f>
        <v>1</v>
      </c>
      <c r="DB1684">
        <f>ROUND((ROUND(AT1684*CZ1684,2)*ROUND(1.2,7)),2)</f>
        <v>0</v>
      </c>
      <c r="DC1684">
        <f>ROUND((ROUND(AT1684*AG1684,2)*ROUND(1.2,7)),2)</f>
        <v>0</v>
      </c>
    </row>
    <row r="1685" spans="1:107" x14ac:dyDescent="0.2">
      <c r="A1685">
        <f>ROW(Source!A1021)</f>
        <v>1021</v>
      </c>
      <c r="B1685">
        <v>53551707</v>
      </c>
      <c r="C1685">
        <v>53554768</v>
      </c>
      <c r="D1685">
        <v>29172362</v>
      </c>
      <c r="E1685">
        <v>1</v>
      </c>
      <c r="F1685">
        <v>1</v>
      </c>
      <c r="G1685">
        <v>1</v>
      </c>
      <c r="H1685">
        <v>2</v>
      </c>
      <c r="I1685" t="s">
        <v>1924</v>
      </c>
      <c r="J1685" t="s">
        <v>1925</v>
      </c>
      <c r="K1685" t="s">
        <v>1926</v>
      </c>
      <c r="L1685">
        <v>1368</v>
      </c>
      <c r="N1685">
        <v>1011</v>
      </c>
      <c r="O1685" t="s">
        <v>1494</v>
      </c>
      <c r="P1685" t="s">
        <v>1494</v>
      </c>
      <c r="Q1685">
        <v>1</v>
      </c>
      <c r="W1685">
        <v>0</v>
      </c>
      <c r="X1685">
        <v>783836208</v>
      </c>
      <c r="Y1685">
        <v>1.1879999999999999</v>
      </c>
      <c r="AA1685">
        <v>0</v>
      </c>
      <c r="AB1685">
        <v>134.65</v>
      </c>
      <c r="AC1685">
        <v>13.5</v>
      </c>
      <c r="AD1685">
        <v>0</v>
      </c>
      <c r="AE1685">
        <v>0</v>
      </c>
      <c r="AF1685">
        <v>134.65</v>
      </c>
      <c r="AG1685">
        <v>13.5</v>
      </c>
      <c r="AH1685">
        <v>0</v>
      </c>
      <c r="AI1685">
        <v>1</v>
      </c>
      <c r="AJ1685">
        <v>1</v>
      </c>
      <c r="AK1685">
        <v>1</v>
      </c>
      <c r="AL1685">
        <v>1</v>
      </c>
      <c r="AN1685">
        <v>0</v>
      </c>
      <c r="AO1685">
        <v>1</v>
      </c>
      <c r="AP1685">
        <v>1</v>
      </c>
      <c r="AQ1685">
        <v>0</v>
      </c>
      <c r="AR1685">
        <v>0</v>
      </c>
      <c r="AS1685" t="s">
        <v>3</v>
      </c>
      <c r="AT1685">
        <v>0.99</v>
      </c>
      <c r="AU1685" t="s">
        <v>916</v>
      </c>
      <c r="AV1685">
        <v>0</v>
      </c>
      <c r="AW1685">
        <v>2</v>
      </c>
      <c r="AX1685">
        <v>53554779</v>
      </c>
      <c r="AY1685">
        <v>1</v>
      </c>
      <c r="AZ1685">
        <v>6144</v>
      </c>
      <c r="BA1685">
        <v>1520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Y1685*Source!I1021</f>
        <v>0.70091999999999988</v>
      </c>
      <c r="CY1685">
        <f>AB1685</f>
        <v>134.65</v>
      </c>
      <c r="CZ1685">
        <f>AF1685</f>
        <v>134.65</v>
      </c>
      <c r="DA1685">
        <f>AJ1685</f>
        <v>1</v>
      </c>
      <c r="DB1685">
        <f>ROUND((ROUND(AT1685*CZ1685,2)*ROUND(1.2,7)),2)</f>
        <v>159.96</v>
      </c>
      <c r="DC1685">
        <f>ROUND((ROUND(AT1685*AG1685,2)*ROUND(1.2,7)),2)</f>
        <v>16.04</v>
      </c>
    </row>
    <row r="1686" spans="1:107" x14ac:dyDescent="0.2">
      <c r="A1686">
        <f>ROW(Source!A1021)</f>
        <v>1021</v>
      </c>
      <c r="B1686">
        <v>53551707</v>
      </c>
      <c r="C1686">
        <v>53554768</v>
      </c>
      <c r="D1686">
        <v>29174913</v>
      </c>
      <c r="E1686">
        <v>1</v>
      </c>
      <c r="F1686">
        <v>1</v>
      </c>
      <c r="G1686">
        <v>1</v>
      </c>
      <c r="H1686">
        <v>2</v>
      </c>
      <c r="I1686" t="s">
        <v>1513</v>
      </c>
      <c r="J1686" t="s">
        <v>1514</v>
      </c>
      <c r="K1686" t="s">
        <v>1515</v>
      </c>
      <c r="L1686">
        <v>1368</v>
      </c>
      <c r="N1686">
        <v>1011</v>
      </c>
      <c r="O1686" t="s">
        <v>1494</v>
      </c>
      <c r="P1686" t="s">
        <v>1494</v>
      </c>
      <c r="Q1686">
        <v>1</v>
      </c>
      <c r="W1686">
        <v>0</v>
      </c>
      <c r="X1686">
        <v>1230759911</v>
      </c>
      <c r="Y1686">
        <v>1.1879999999999999</v>
      </c>
      <c r="AA1686">
        <v>0</v>
      </c>
      <c r="AB1686">
        <v>87.17</v>
      </c>
      <c r="AC1686">
        <v>11.6</v>
      </c>
      <c r="AD1686">
        <v>0</v>
      </c>
      <c r="AE1686">
        <v>0</v>
      </c>
      <c r="AF1686">
        <v>87.17</v>
      </c>
      <c r="AG1686">
        <v>11.6</v>
      </c>
      <c r="AH1686">
        <v>0</v>
      </c>
      <c r="AI1686">
        <v>1</v>
      </c>
      <c r="AJ1686">
        <v>1</v>
      </c>
      <c r="AK1686">
        <v>1</v>
      </c>
      <c r="AL1686">
        <v>1</v>
      </c>
      <c r="AN1686">
        <v>0</v>
      </c>
      <c r="AO1686">
        <v>1</v>
      </c>
      <c r="AP1686">
        <v>1</v>
      </c>
      <c r="AQ1686">
        <v>0</v>
      </c>
      <c r="AR1686">
        <v>0</v>
      </c>
      <c r="AS1686" t="s">
        <v>3</v>
      </c>
      <c r="AT1686">
        <v>0.99</v>
      </c>
      <c r="AU1686" t="s">
        <v>916</v>
      </c>
      <c r="AV1686">
        <v>0</v>
      </c>
      <c r="AW1686">
        <v>2</v>
      </c>
      <c r="AX1686">
        <v>53554780</v>
      </c>
      <c r="AY1686">
        <v>1</v>
      </c>
      <c r="AZ1686">
        <v>6144</v>
      </c>
      <c r="BA1686">
        <v>1521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Y1686*Source!I1021</f>
        <v>0.70091999999999988</v>
      </c>
      <c r="CY1686">
        <f>AB1686</f>
        <v>87.17</v>
      </c>
      <c r="CZ1686">
        <f>AF1686</f>
        <v>87.17</v>
      </c>
      <c r="DA1686">
        <f>AJ1686</f>
        <v>1</v>
      </c>
      <c r="DB1686">
        <f>ROUND((ROUND(AT1686*CZ1686,2)*ROUND(1.2,7)),2)</f>
        <v>103.56</v>
      </c>
      <c r="DC1686">
        <f>ROUND((ROUND(AT1686*AG1686,2)*ROUND(1.2,7)),2)</f>
        <v>13.78</v>
      </c>
    </row>
    <row r="1687" spans="1:107" x14ac:dyDescent="0.2">
      <c r="A1687">
        <f>ROW(Source!A1021)</f>
        <v>1021</v>
      </c>
      <c r="B1687">
        <v>53551707</v>
      </c>
      <c r="C1687">
        <v>53554768</v>
      </c>
      <c r="D1687">
        <v>29110793</v>
      </c>
      <c r="E1687">
        <v>1</v>
      </c>
      <c r="F1687">
        <v>1</v>
      </c>
      <c r="G1687">
        <v>1</v>
      </c>
      <c r="H1687">
        <v>3</v>
      </c>
      <c r="I1687" t="s">
        <v>1927</v>
      </c>
      <c r="J1687" t="s">
        <v>1928</v>
      </c>
      <c r="K1687" t="s">
        <v>1929</v>
      </c>
      <c r="L1687">
        <v>1308</v>
      </c>
      <c r="N1687">
        <v>1003</v>
      </c>
      <c r="O1687" t="s">
        <v>1150</v>
      </c>
      <c r="P1687" t="s">
        <v>1150</v>
      </c>
      <c r="Q1687">
        <v>100</v>
      </c>
      <c r="W1687">
        <v>0</v>
      </c>
      <c r="X1687">
        <v>611857035</v>
      </c>
      <c r="Y1687">
        <v>0.1</v>
      </c>
      <c r="AA1687">
        <v>739.01</v>
      </c>
      <c r="AB1687">
        <v>0</v>
      </c>
      <c r="AC1687">
        <v>0</v>
      </c>
      <c r="AD1687">
        <v>0</v>
      </c>
      <c r="AE1687">
        <v>120.36</v>
      </c>
      <c r="AF1687">
        <v>0</v>
      </c>
      <c r="AG1687">
        <v>0</v>
      </c>
      <c r="AH1687">
        <v>0</v>
      </c>
      <c r="AI1687">
        <v>6.14</v>
      </c>
      <c r="AJ1687">
        <v>1</v>
      </c>
      <c r="AK1687">
        <v>1</v>
      </c>
      <c r="AL1687">
        <v>1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 t="s">
        <v>3</v>
      </c>
      <c r="AT1687">
        <v>0.1</v>
      </c>
      <c r="AU1687" t="s">
        <v>3</v>
      </c>
      <c r="AV1687">
        <v>0</v>
      </c>
      <c r="AW1687">
        <v>2</v>
      </c>
      <c r="AX1687">
        <v>53554781</v>
      </c>
      <c r="AY1687">
        <v>1</v>
      </c>
      <c r="AZ1687">
        <v>0</v>
      </c>
      <c r="BA1687">
        <v>1522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Y1687*Source!I1021</f>
        <v>5.8999999999999997E-2</v>
      </c>
      <c r="CY1687">
        <f>AA1687</f>
        <v>739.01</v>
      </c>
      <c r="CZ1687">
        <f>AE1687</f>
        <v>120.36</v>
      </c>
      <c r="DA1687">
        <f>AI1687</f>
        <v>6.14</v>
      </c>
      <c r="DB1687">
        <f>ROUND(ROUND(AT1687*CZ1687,2),2)</f>
        <v>12.04</v>
      </c>
      <c r="DC1687">
        <f>ROUND(ROUND(AT1687*AG1687,2),2)</f>
        <v>0</v>
      </c>
    </row>
    <row r="1688" spans="1:107" x14ac:dyDescent="0.2">
      <c r="A1688">
        <f>ROW(Source!A1021)</f>
        <v>1021</v>
      </c>
      <c r="B1688">
        <v>53551707</v>
      </c>
      <c r="C1688">
        <v>53554768</v>
      </c>
      <c r="D1688">
        <v>29110838</v>
      </c>
      <c r="E1688">
        <v>1</v>
      </c>
      <c r="F1688">
        <v>1</v>
      </c>
      <c r="G1688">
        <v>1</v>
      </c>
      <c r="H1688">
        <v>3</v>
      </c>
      <c r="I1688" t="s">
        <v>1930</v>
      </c>
      <c r="J1688" t="s">
        <v>1931</v>
      </c>
      <c r="K1688" t="s">
        <v>1932</v>
      </c>
      <c r="L1688">
        <v>1346</v>
      </c>
      <c r="N1688">
        <v>1009</v>
      </c>
      <c r="O1688" t="s">
        <v>143</v>
      </c>
      <c r="P1688" t="s">
        <v>143</v>
      </c>
      <c r="Q1688">
        <v>1</v>
      </c>
      <c r="W1688">
        <v>0</v>
      </c>
      <c r="X1688">
        <v>-1294780295</v>
      </c>
      <c r="Y1688">
        <v>0.42</v>
      </c>
      <c r="AA1688">
        <v>187.27</v>
      </c>
      <c r="AB1688">
        <v>0</v>
      </c>
      <c r="AC1688">
        <v>0</v>
      </c>
      <c r="AD1688">
        <v>0</v>
      </c>
      <c r="AE1688">
        <v>30.5</v>
      </c>
      <c r="AF1688">
        <v>0</v>
      </c>
      <c r="AG1688">
        <v>0</v>
      </c>
      <c r="AH1688">
        <v>0</v>
      </c>
      <c r="AI1688">
        <v>6.14</v>
      </c>
      <c r="AJ1688">
        <v>1</v>
      </c>
      <c r="AK1688">
        <v>1</v>
      </c>
      <c r="AL1688">
        <v>1</v>
      </c>
      <c r="AN1688">
        <v>0</v>
      </c>
      <c r="AO1688">
        <v>1</v>
      </c>
      <c r="AP1688">
        <v>0</v>
      </c>
      <c r="AQ1688">
        <v>0</v>
      </c>
      <c r="AR1688">
        <v>0</v>
      </c>
      <c r="AS1688" t="s">
        <v>3</v>
      </c>
      <c r="AT1688">
        <v>0.42</v>
      </c>
      <c r="AU1688" t="s">
        <v>3</v>
      </c>
      <c r="AV1688">
        <v>0</v>
      </c>
      <c r="AW1688">
        <v>2</v>
      </c>
      <c r="AX1688">
        <v>53554782</v>
      </c>
      <c r="AY1688">
        <v>1</v>
      </c>
      <c r="AZ1688">
        <v>0</v>
      </c>
      <c r="BA1688">
        <v>1523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Y1688*Source!I1021</f>
        <v>0.24779999999999996</v>
      </c>
      <c r="CY1688">
        <f>AA1688</f>
        <v>187.27</v>
      </c>
      <c r="CZ1688">
        <f>AE1688</f>
        <v>30.5</v>
      </c>
      <c r="DA1688">
        <f>AI1688</f>
        <v>6.14</v>
      </c>
      <c r="DB1688">
        <f>ROUND(ROUND(AT1688*CZ1688,2),2)</f>
        <v>12.81</v>
      </c>
      <c r="DC1688">
        <f>ROUND(ROUND(AT1688*AG1688,2),2)</f>
        <v>0</v>
      </c>
    </row>
    <row r="1689" spans="1:107" x14ac:dyDescent="0.2">
      <c r="A1689">
        <f>ROW(Source!A1021)</f>
        <v>1021</v>
      </c>
      <c r="B1689">
        <v>53551707</v>
      </c>
      <c r="C1689">
        <v>53554768</v>
      </c>
      <c r="D1689">
        <v>53263594</v>
      </c>
      <c r="E1689">
        <v>1</v>
      </c>
      <c r="F1689">
        <v>1</v>
      </c>
      <c r="G1689">
        <v>1</v>
      </c>
      <c r="H1689">
        <v>3</v>
      </c>
      <c r="I1689" t="s">
        <v>924</v>
      </c>
      <c r="J1689" t="s">
        <v>926</v>
      </c>
      <c r="K1689" t="s">
        <v>925</v>
      </c>
      <c r="L1689">
        <v>1354</v>
      </c>
      <c r="N1689">
        <v>1010</v>
      </c>
      <c r="O1689" t="s">
        <v>160</v>
      </c>
      <c r="P1689" t="s">
        <v>160</v>
      </c>
      <c r="Q1689">
        <v>1</v>
      </c>
      <c r="W1689">
        <v>0</v>
      </c>
      <c r="X1689">
        <v>849286462</v>
      </c>
      <c r="Y1689">
        <v>100</v>
      </c>
      <c r="AA1689">
        <v>15147.03</v>
      </c>
      <c r="AB1689">
        <v>0</v>
      </c>
      <c r="AC1689">
        <v>0</v>
      </c>
      <c r="AD1689">
        <v>0</v>
      </c>
      <c r="AE1689">
        <v>15147.03</v>
      </c>
      <c r="AF1689">
        <v>0</v>
      </c>
      <c r="AG1689">
        <v>0</v>
      </c>
      <c r="AH1689">
        <v>0</v>
      </c>
      <c r="AI1689">
        <v>6.14</v>
      </c>
      <c r="AJ1689">
        <v>1</v>
      </c>
      <c r="AK1689">
        <v>1</v>
      </c>
      <c r="AL1689">
        <v>1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 t="s">
        <v>3</v>
      </c>
      <c r="AT1689">
        <v>100</v>
      </c>
      <c r="AU1689" t="s">
        <v>3</v>
      </c>
      <c r="AV1689">
        <v>0</v>
      </c>
      <c r="AW1689">
        <v>1</v>
      </c>
      <c r="AX1689">
        <v>-1</v>
      </c>
      <c r="AY1689">
        <v>0</v>
      </c>
      <c r="AZ1689">
        <v>0</v>
      </c>
      <c r="BA1689" t="s">
        <v>3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Y1689*Source!I1021</f>
        <v>59</v>
      </c>
      <c r="CY1689">
        <f>AA1689</f>
        <v>15147.03</v>
      </c>
      <c r="CZ1689">
        <f>AE1689</f>
        <v>15147.03</v>
      </c>
      <c r="DA1689">
        <f>AI1689</f>
        <v>6.14</v>
      </c>
      <c r="DB1689">
        <f>ROUND(ROUND(AT1689*CZ1689,2),2)</f>
        <v>1514703</v>
      </c>
      <c r="DC1689">
        <f>ROUND(ROUND(AT1689*AG1689,2),2)</f>
        <v>0</v>
      </c>
    </row>
    <row r="1690" spans="1:107" x14ac:dyDescent="0.2">
      <c r="A1690">
        <f>ROW(Source!A1021)</f>
        <v>1021</v>
      </c>
      <c r="B1690">
        <v>53551707</v>
      </c>
      <c r="C1690">
        <v>53554768</v>
      </c>
      <c r="D1690">
        <v>29171808</v>
      </c>
      <c r="E1690">
        <v>1</v>
      </c>
      <c r="F1690">
        <v>1</v>
      </c>
      <c r="G1690">
        <v>1</v>
      </c>
      <c r="H1690">
        <v>3</v>
      </c>
      <c r="I1690" t="s">
        <v>1933</v>
      </c>
      <c r="J1690" t="s">
        <v>1934</v>
      </c>
      <c r="K1690" t="s">
        <v>1935</v>
      </c>
      <c r="L1690">
        <v>1374</v>
      </c>
      <c r="N1690">
        <v>1013</v>
      </c>
      <c r="O1690" t="s">
        <v>1936</v>
      </c>
      <c r="P1690" t="s">
        <v>1936</v>
      </c>
      <c r="Q1690">
        <v>1</v>
      </c>
      <c r="W1690">
        <v>0</v>
      </c>
      <c r="X1690">
        <v>-915781824</v>
      </c>
      <c r="Y1690">
        <v>26.03</v>
      </c>
      <c r="AA1690">
        <v>6.14</v>
      </c>
      <c r="AB1690">
        <v>0</v>
      </c>
      <c r="AC1690">
        <v>0</v>
      </c>
      <c r="AD1690">
        <v>0</v>
      </c>
      <c r="AE1690">
        <v>1</v>
      </c>
      <c r="AF1690">
        <v>0</v>
      </c>
      <c r="AG1690">
        <v>0</v>
      </c>
      <c r="AH1690">
        <v>0</v>
      </c>
      <c r="AI1690">
        <v>6.14</v>
      </c>
      <c r="AJ1690">
        <v>1</v>
      </c>
      <c r="AK1690">
        <v>1</v>
      </c>
      <c r="AL1690">
        <v>1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 t="s">
        <v>3</v>
      </c>
      <c r="AT1690">
        <v>26.03</v>
      </c>
      <c r="AU1690" t="s">
        <v>3</v>
      </c>
      <c r="AV1690">
        <v>0</v>
      </c>
      <c r="AW1690">
        <v>2</v>
      </c>
      <c r="AX1690">
        <v>53554783</v>
      </c>
      <c r="AY1690">
        <v>1</v>
      </c>
      <c r="AZ1690">
        <v>0</v>
      </c>
      <c r="BA1690">
        <v>1524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Y1690*Source!I1021</f>
        <v>15.357699999999999</v>
      </c>
      <c r="CY1690">
        <f>AA1690</f>
        <v>6.14</v>
      </c>
      <c r="CZ1690">
        <f>AE1690</f>
        <v>1</v>
      </c>
      <c r="DA1690">
        <f>AI1690</f>
        <v>6.14</v>
      </c>
      <c r="DB1690">
        <f>ROUND(ROUND(AT1690*CZ1690,2),2)</f>
        <v>26.03</v>
      </c>
      <c r="DC1690">
        <f>ROUND(ROUND(AT1690*AG1690,2),2)</f>
        <v>0</v>
      </c>
    </row>
    <row r="1691" spans="1:107" x14ac:dyDescent="0.2">
      <c r="A1691">
        <f>ROW(Source!A1026)</f>
        <v>1026</v>
      </c>
      <c r="B1691">
        <v>53551706</v>
      </c>
      <c r="C1691">
        <v>53554786</v>
      </c>
      <c r="D1691">
        <v>29364679</v>
      </c>
      <c r="E1691">
        <v>1</v>
      </c>
      <c r="F1691">
        <v>1</v>
      </c>
      <c r="G1691">
        <v>1</v>
      </c>
      <c r="H1691">
        <v>1</v>
      </c>
      <c r="I1691" t="s">
        <v>1922</v>
      </c>
      <c r="J1691" t="s">
        <v>3</v>
      </c>
      <c r="K1691" t="s">
        <v>1923</v>
      </c>
      <c r="L1691">
        <v>1369</v>
      </c>
      <c r="N1691">
        <v>1013</v>
      </c>
      <c r="O1691" t="s">
        <v>1486</v>
      </c>
      <c r="P1691" t="s">
        <v>1486</v>
      </c>
      <c r="Q1691">
        <v>1</v>
      </c>
      <c r="W1691">
        <v>0</v>
      </c>
      <c r="X1691">
        <v>931378261</v>
      </c>
      <c r="Y1691">
        <v>81.887999999999991</v>
      </c>
      <c r="AA1691">
        <v>0</v>
      </c>
      <c r="AB1691">
        <v>0</v>
      </c>
      <c r="AC1691">
        <v>0</v>
      </c>
      <c r="AD1691">
        <v>349.58</v>
      </c>
      <c r="AE1691">
        <v>0</v>
      </c>
      <c r="AF1691">
        <v>0</v>
      </c>
      <c r="AG1691">
        <v>0</v>
      </c>
      <c r="AH1691">
        <v>349.58</v>
      </c>
      <c r="AI1691">
        <v>1</v>
      </c>
      <c r="AJ1691">
        <v>1</v>
      </c>
      <c r="AK1691">
        <v>1</v>
      </c>
      <c r="AL1691">
        <v>1</v>
      </c>
      <c r="AN1691">
        <v>0</v>
      </c>
      <c r="AO1691">
        <v>1</v>
      </c>
      <c r="AP1691">
        <v>1</v>
      </c>
      <c r="AQ1691">
        <v>0</v>
      </c>
      <c r="AR1691">
        <v>0</v>
      </c>
      <c r="AS1691" t="s">
        <v>3</v>
      </c>
      <c r="AT1691">
        <v>68.239999999999995</v>
      </c>
      <c r="AU1691" t="s">
        <v>916</v>
      </c>
      <c r="AV1691">
        <v>1</v>
      </c>
      <c r="AW1691">
        <v>2</v>
      </c>
      <c r="AX1691">
        <v>53554797</v>
      </c>
      <c r="AY1691">
        <v>2</v>
      </c>
      <c r="AZ1691">
        <v>137216</v>
      </c>
      <c r="BA1691">
        <v>1525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Y1691*Source!I1026</f>
        <v>26.204159999999998</v>
      </c>
      <c r="CY1691">
        <f>AD1691</f>
        <v>349.58</v>
      </c>
      <c r="CZ1691">
        <f>AH1691</f>
        <v>349.58</v>
      </c>
      <c r="DA1691">
        <f>AL1691</f>
        <v>1</v>
      </c>
      <c r="DB1691">
        <f>ROUND((ROUND(AT1691*CZ1691,2)*ROUND(1.2,7)),2)</f>
        <v>28626.41</v>
      </c>
      <c r="DC1691">
        <f>ROUND((ROUND(AT1691*AG1691,2)*ROUND(1.2,7)),2)</f>
        <v>0</v>
      </c>
    </row>
    <row r="1692" spans="1:107" x14ac:dyDescent="0.2">
      <c r="A1692">
        <f>ROW(Source!A1026)</f>
        <v>1026</v>
      </c>
      <c r="B1692">
        <v>53551706</v>
      </c>
      <c r="C1692">
        <v>53554786</v>
      </c>
      <c r="D1692">
        <v>121548</v>
      </c>
      <c r="E1692">
        <v>1</v>
      </c>
      <c r="F1692">
        <v>1</v>
      </c>
      <c r="G1692">
        <v>1</v>
      </c>
      <c r="H1692">
        <v>1</v>
      </c>
      <c r="I1692" t="s">
        <v>31</v>
      </c>
      <c r="J1692" t="s">
        <v>3</v>
      </c>
      <c r="K1692" t="s">
        <v>1489</v>
      </c>
      <c r="L1692">
        <v>608254</v>
      </c>
      <c r="N1692">
        <v>1013</v>
      </c>
      <c r="O1692" t="s">
        <v>1490</v>
      </c>
      <c r="P1692" t="s">
        <v>1490</v>
      </c>
      <c r="Q1692">
        <v>1</v>
      </c>
      <c r="W1692">
        <v>0</v>
      </c>
      <c r="X1692">
        <v>-185737400</v>
      </c>
      <c r="Y1692">
        <v>0.12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1</v>
      </c>
      <c r="AJ1692">
        <v>1</v>
      </c>
      <c r="AK1692">
        <v>1</v>
      </c>
      <c r="AL1692">
        <v>1</v>
      </c>
      <c r="AN1692">
        <v>0</v>
      </c>
      <c r="AO1692">
        <v>1</v>
      </c>
      <c r="AP1692">
        <v>1</v>
      </c>
      <c r="AQ1692">
        <v>0</v>
      </c>
      <c r="AR1692">
        <v>0</v>
      </c>
      <c r="AS1692" t="s">
        <v>3</v>
      </c>
      <c r="AT1692">
        <v>0.1</v>
      </c>
      <c r="AU1692" t="s">
        <v>916</v>
      </c>
      <c r="AV1692">
        <v>2</v>
      </c>
      <c r="AW1692">
        <v>2</v>
      </c>
      <c r="AX1692">
        <v>53554798</v>
      </c>
      <c r="AY1692">
        <v>1</v>
      </c>
      <c r="AZ1692">
        <v>6144</v>
      </c>
      <c r="BA1692">
        <v>1526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Y1692*Source!I1026</f>
        <v>3.8399999999999997E-2</v>
      </c>
      <c r="CY1692">
        <f>AD1692</f>
        <v>0</v>
      </c>
      <c r="CZ1692">
        <f>AH1692</f>
        <v>0</v>
      </c>
      <c r="DA1692">
        <f>AL1692</f>
        <v>1</v>
      </c>
      <c r="DB1692">
        <f>ROUND((ROUND(AT1692*CZ1692,2)*ROUND(1.2,7)),2)</f>
        <v>0</v>
      </c>
      <c r="DC1692">
        <f>ROUND((ROUND(AT1692*AG1692,2)*ROUND(1.2,7)),2)</f>
        <v>0</v>
      </c>
    </row>
    <row r="1693" spans="1:107" x14ac:dyDescent="0.2">
      <c r="A1693">
        <f>ROW(Source!A1026)</f>
        <v>1026</v>
      </c>
      <c r="B1693">
        <v>53551706</v>
      </c>
      <c r="C1693">
        <v>53554786</v>
      </c>
      <c r="D1693">
        <v>29172362</v>
      </c>
      <c r="E1693">
        <v>1</v>
      </c>
      <c r="F1693">
        <v>1</v>
      </c>
      <c r="G1693">
        <v>1</v>
      </c>
      <c r="H1693">
        <v>2</v>
      </c>
      <c r="I1693" t="s">
        <v>1924</v>
      </c>
      <c r="J1693" t="s">
        <v>1925</v>
      </c>
      <c r="K1693" t="s">
        <v>1926</v>
      </c>
      <c r="L1693">
        <v>1368</v>
      </c>
      <c r="N1693">
        <v>1011</v>
      </c>
      <c r="O1693" t="s">
        <v>1494</v>
      </c>
      <c r="P1693" t="s">
        <v>1494</v>
      </c>
      <c r="Q1693">
        <v>1</v>
      </c>
      <c r="W1693">
        <v>0</v>
      </c>
      <c r="X1693">
        <v>783836208</v>
      </c>
      <c r="Y1693">
        <v>0.12</v>
      </c>
      <c r="AA1693">
        <v>0</v>
      </c>
      <c r="AB1693">
        <v>134.65</v>
      </c>
      <c r="AC1693">
        <v>13.5</v>
      </c>
      <c r="AD1693">
        <v>0</v>
      </c>
      <c r="AE1693">
        <v>0</v>
      </c>
      <c r="AF1693">
        <v>134.65</v>
      </c>
      <c r="AG1693">
        <v>13.5</v>
      </c>
      <c r="AH1693">
        <v>0</v>
      </c>
      <c r="AI1693">
        <v>1</v>
      </c>
      <c r="AJ1693">
        <v>1</v>
      </c>
      <c r="AK1693">
        <v>1</v>
      </c>
      <c r="AL1693">
        <v>1</v>
      </c>
      <c r="AN1693">
        <v>0</v>
      </c>
      <c r="AO1693">
        <v>1</v>
      </c>
      <c r="AP1693">
        <v>1</v>
      </c>
      <c r="AQ1693">
        <v>0</v>
      </c>
      <c r="AR1693">
        <v>0</v>
      </c>
      <c r="AS1693" t="s">
        <v>3</v>
      </c>
      <c r="AT1693">
        <v>0.1</v>
      </c>
      <c r="AU1693" t="s">
        <v>916</v>
      </c>
      <c r="AV1693">
        <v>0</v>
      </c>
      <c r="AW1693">
        <v>2</v>
      </c>
      <c r="AX1693">
        <v>53554799</v>
      </c>
      <c r="AY1693">
        <v>1</v>
      </c>
      <c r="AZ1693">
        <v>6144</v>
      </c>
      <c r="BA1693">
        <v>1527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Y1693*Source!I1026</f>
        <v>3.8399999999999997E-2</v>
      </c>
      <c r="CY1693">
        <f>AB1693</f>
        <v>134.65</v>
      </c>
      <c r="CZ1693">
        <f>AF1693</f>
        <v>134.65</v>
      </c>
      <c r="DA1693">
        <f>AJ1693</f>
        <v>1</v>
      </c>
      <c r="DB1693">
        <f>ROUND((ROUND(AT1693*CZ1693,2)*ROUND(1.2,7)),2)</f>
        <v>16.16</v>
      </c>
      <c r="DC1693">
        <f>ROUND((ROUND(AT1693*AG1693,2)*ROUND(1.2,7)),2)</f>
        <v>1.62</v>
      </c>
    </row>
    <row r="1694" spans="1:107" x14ac:dyDescent="0.2">
      <c r="A1694">
        <f>ROW(Source!A1026)</f>
        <v>1026</v>
      </c>
      <c r="B1694">
        <v>53551706</v>
      </c>
      <c r="C1694">
        <v>53554786</v>
      </c>
      <c r="D1694">
        <v>29174913</v>
      </c>
      <c r="E1694">
        <v>1</v>
      </c>
      <c r="F1694">
        <v>1</v>
      </c>
      <c r="G1694">
        <v>1</v>
      </c>
      <c r="H1694">
        <v>2</v>
      </c>
      <c r="I1694" t="s">
        <v>1513</v>
      </c>
      <c r="J1694" t="s">
        <v>1514</v>
      </c>
      <c r="K1694" t="s">
        <v>1515</v>
      </c>
      <c r="L1694">
        <v>1368</v>
      </c>
      <c r="N1694">
        <v>1011</v>
      </c>
      <c r="O1694" t="s">
        <v>1494</v>
      </c>
      <c r="P1694" t="s">
        <v>1494</v>
      </c>
      <c r="Q1694">
        <v>1</v>
      </c>
      <c r="W1694">
        <v>0</v>
      </c>
      <c r="X1694">
        <v>1230759911</v>
      </c>
      <c r="Y1694">
        <v>0.12</v>
      </c>
      <c r="AA1694">
        <v>0</v>
      </c>
      <c r="AB1694">
        <v>87.17</v>
      </c>
      <c r="AC1694">
        <v>11.6</v>
      </c>
      <c r="AD1694">
        <v>0</v>
      </c>
      <c r="AE1694">
        <v>0</v>
      </c>
      <c r="AF1694">
        <v>87.17</v>
      </c>
      <c r="AG1694">
        <v>11.6</v>
      </c>
      <c r="AH1694">
        <v>0</v>
      </c>
      <c r="AI1694">
        <v>1</v>
      </c>
      <c r="AJ1694">
        <v>1</v>
      </c>
      <c r="AK1694">
        <v>1</v>
      </c>
      <c r="AL1694">
        <v>1</v>
      </c>
      <c r="AN1694">
        <v>0</v>
      </c>
      <c r="AO1694">
        <v>1</v>
      </c>
      <c r="AP1694">
        <v>1</v>
      </c>
      <c r="AQ1694">
        <v>0</v>
      </c>
      <c r="AR1694">
        <v>0</v>
      </c>
      <c r="AS1694" t="s">
        <v>3</v>
      </c>
      <c r="AT1694">
        <v>0.1</v>
      </c>
      <c r="AU1694" t="s">
        <v>916</v>
      </c>
      <c r="AV1694">
        <v>0</v>
      </c>
      <c r="AW1694">
        <v>2</v>
      </c>
      <c r="AX1694">
        <v>53554800</v>
      </c>
      <c r="AY1694">
        <v>1</v>
      </c>
      <c r="AZ1694">
        <v>6144</v>
      </c>
      <c r="BA1694">
        <v>1528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Y1694*Source!I1026</f>
        <v>3.8399999999999997E-2</v>
      </c>
      <c r="CY1694">
        <f>AB1694</f>
        <v>87.17</v>
      </c>
      <c r="CZ1694">
        <f>AF1694</f>
        <v>87.17</v>
      </c>
      <c r="DA1694">
        <f>AJ1694</f>
        <v>1</v>
      </c>
      <c r="DB1694">
        <f>ROUND((ROUND(AT1694*CZ1694,2)*ROUND(1.2,7)),2)</f>
        <v>10.46</v>
      </c>
      <c r="DC1694">
        <f>ROUND((ROUND(AT1694*AG1694,2)*ROUND(1.2,7)),2)</f>
        <v>1.39</v>
      </c>
    </row>
    <row r="1695" spans="1:107" x14ac:dyDescent="0.2">
      <c r="A1695">
        <f>ROW(Source!A1026)</f>
        <v>1026</v>
      </c>
      <c r="B1695">
        <v>53551706</v>
      </c>
      <c r="C1695">
        <v>53554786</v>
      </c>
      <c r="D1695">
        <v>29114269</v>
      </c>
      <c r="E1695">
        <v>1</v>
      </c>
      <c r="F1695">
        <v>1</v>
      </c>
      <c r="G1695">
        <v>1</v>
      </c>
      <c r="H1695">
        <v>3</v>
      </c>
      <c r="I1695" t="s">
        <v>1949</v>
      </c>
      <c r="J1695" t="s">
        <v>1950</v>
      </c>
      <c r="K1695" t="s">
        <v>1951</v>
      </c>
      <c r="L1695">
        <v>1348</v>
      </c>
      <c r="N1695">
        <v>1009</v>
      </c>
      <c r="O1695" t="s">
        <v>26</v>
      </c>
      <c r="P1695" t="s">
        <v>26</v>
      </c>
      <c r="Q1695">
        <v>1000</v>
      </c>
      <c r="W1695">
        <v>0</v>
      </c>
      <c r="X1695">
        <v>262715373</v>
      </c>
      <c r="Y1695">
        <v>3.0599999999999998E-3</v>
      </c>
      <c r="AA1695">
        <v>12429.99</v>
      </c>
      <c r="AB1695">
        <v>0</v>
      </c>
      <c r="AC1695">
        <v>0</v>
      </c>
      <c r="AD1695">
        <v>0</v>
      </c>
      <c r="AE1695">
        <v>12429.99</v>
      </c>
      <c r="AF1695">
        <v>0</v>
      </c>
      <c r="AG1695">
        <v>0</v>
      </c>
      <c r="AH1695">
        <v>0</v>
      </c>
      <c r="AI1695">
        <v>1</v>
      </c>
      <c r="AJ1695">
        <v>1</v>
      </c>
      <c r="AK1695">
        <v>1</v>
      </c>
      <c r="AL1695">
        <v>1</v>
      </c>
      <c r="AN1695">
        <v>0</v>
      </c>
      <c r="AO1695">
        <v>1</v>
      </c>
      <c r="AP1695">
        <v>0</v>
      </c>
      <c r="AQ1695">
        <v>0</v>
      </c>
      <c r="AR1695">
        <v>0</v>
      </c>
      <c r="AS1695" t="s">
        <v>3</v>
      </c>
      <c r="AT1695">
        <v>3.0599999999999998E-3</v>
      </c>
      <c r="AU1695" t="s">
        <v>3</v>
      </c>
      <c r="AV1695">
        <v>0</v>
      </c>
      <c r="AW1695">
        <v>2</v>
      </c>
      <c r="AX1695">
        <v>53554801</v>
      </c>
      <c r="AY1695">
        <v>1</v>
      </c>
      <c r="AZ1695">
        <v>0</v>
      </c>
      <c r="BA1695">
        <v>1529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Y1695*Source!I1026</f>
        <v>9.7919999999999995E-4</v>
      </c>
      <c r="CY1695">
        <f t="shared" ref="CY1695:CY1700" si="325">AA1695</f>
        <v>12429.99</v>
      </c>
      <c r="CZ1695">
        <f t="shared" ref="CZ1695:CZ1700" si="326">AE1695</f>
        <v>12429.99</v>
      </c>
      <c r="DA1695">
        <f t="shared" ref="DA1695:DA1700" si="327">AI1695</f>
        <v>1</v>
      </c>
      <c r="DB1695">
        <f t="shared" ref="DB1695:DB1700" si="328">ROUND(ROUND(AT1695*CZ1695,2),2)</f>
        <v>38.04</v>
      </c>
      <c r="DC1695">
        <f t="shared" ref="DC1695:DC1700" si="329">ROUND(ROUND(AT1695*AG1695,2),2)</f>
        <v>0</v>
      </c>
    </row>
    <row r="1696" spans="1:107" x14ac:dyDescent="0.2">
      <c r="A1696">
        <f>ROW(Source!A1026)</f>
        <v>1026</v>
      </c>
      <c r="B1696">
        <v>53551706</v>
      </c>
      <c r="C1696">
        <v>53554786</v>
      </c>
      <c r="D1696">
        <v>29110838</v>
      </c>
      <c r="E1696">
        <v>1</v>
      </c>
      <c r="F1696">
        <v>1</v>
      </c>
      <c r="G1696">
        <v>1</v>
      </c>
      <c r="H1696">
        <v>3</v>
      </c>
      <c r="I1696" t="s">
        <v>1930</v>
      </c>
      <c r="J1696" t="s">
        <v>1931</v>
      </c>
      <c r="K1696" t="s">
        <v>1932</v>
      </c>
      <c r="L1696">
        <v>1346</v>
      </c>
      <c r="N1696">
        <v>1009</v>
      </c>
      <c r="O1696" t="s">
        <v>143</v>
      </c>
      <c r="P1696" t="s">
        <v>143</v>
      </c>
      <c r="Q1696">
        <v>1</v>
      </c>
      <c r="W1696">
        <v>0</v>
      </c>
      <c r="X1696">
        <v>-1294780295</v>
      </c>
      <c r="Y1696">
        <v>0.31</v>
      </c>
      <c r="AA1696">
        <v>30.5</v>
      </c>
      <c r="AB1696">
        <v>0</v>
      </c>
      <c r="AC1696">
        <v>0</v>
      </c>
      <c r="AD1696">
        <v>0</v>
      </c>
      <c r="AE1696">
        <v>30.5</v>
      </c>
      <c r="AF1696">
        <v>0</v>
      </c>
      <c r="AG1696">
        <v>0</v>
      </c>
      <c r="AH1696">
        <v>0</v>
      </c>
      <c r="AI1696">
        <v>1</v>
      </c>
      <c r="AJ1696">
        <v>1</v>
      </c>
      <c r="AK1696">
        <v>1</v>
      </c>
      <c r="AL1696">
        <v>1</v>
      </c>
      <c r="AN1696">
        <v>0</v>
      </c>
      <c r="AO1696">
        <v>1</v>
      </c>
      <c r="AP1696">
        <v>0</v>
      </c>
      <c r="AQ1696">
        <v>0</v>
      </c>
      <c r="AR1696">
        <v>0</v>
      </c>
      <c r="AS1696" t="s">
        <v>3</v>
      </c>
      <c r="AT1696">
        <v>0.31</v>
      </c>
      <c r="AU1696" t="s">
        <v>3</v>
      </c>
      <c r="AV1696">
        <v>0</v>
      </c>
      <c r="AW1696">
        <v>2</v>
      </c>
      <c r="AX1696">
        <v>53554802</v>
      </c>
      <c r="AY1696">
        <v>1</v>
      </c>
      <c r="AZ1696">
        <v>0</v>
      </c>
      <c r="BA1696">
        <v>1530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Y1696*Source!I1026</f>
        <v>9.9199999999999997E-2</v>
      </c>
      <c r="CY1696">
        <f t="shared" si="325"/>
        <v>30.5</v>
      </c>
      <c r="CZ1696">
        <f t="shared" si="326"/>
        <v>30.5</v>
      </c>
      <c r="DA1696">
        <f t="shared" si="327"/>
        <v>1</v>
      </c>
      <c r="DB1696">
        <f t="shared" si="328"/>
        <v>9.4600000000000009</v>
      </c>
      <c r="DC1696">
        <f t="shared" si="329"/>
        <v>0</v>
      </c>
    </row>
    <row r="1697" spans="1:107" x14ac:dyDescent="0.2">
      <c r="A1697">
        <f>ROW(Source!A1026)</f>
        <v>1026</v>
      </c>
      <c r="B1697">
        <v>53551706</v>
      </c>
      <c r="C1697">
        <v>53554786</v>
      </c>
      <c r="D1697">
        <v>29114470</v>
      </c>
      <c r="E1697">
        <v>1</v>
      </c>
      <c r="F1697">
        <v>1</v>
      </c>
      <c r="G1697">
        <v>1</v>
      </c>
      <c r="H1697">
        <v>3</v>
      </c>
      <c r="I1697" t="s">
        <v>1952</v>
      </c>
      <c r="J1697" t="s">
        <v>1953</v>
      </c>
      <c r="K1697" t="s">
        <v>1954</v>
      </c>
      <c r="L1697">
        <v>1355</v>
      </c>
      <c r="N1697">
        <v>1010</v>
      </c>
      <c r="O1697" t="s">
        <v>894</v>
      </c>
      <c r="P1697" t="s">
        <v>894</v>
      </c>
      <c r="Q1697">
        <v>100</v>
      </c>
      <c r="W1697">
        <v>0</v>
      </c>
      <c r="X1697">
        <v>1627582661</v>
      </c>
      <c r="Y1697">
        <v>4.08</v>
      </c>
      <c r="AA1697">
        <v>86.24</v>
      </c>
      <c r="AB1697">
        <v>0</v>
      </c>
      <c r="AC1697">
        <v>0</v>
      </c>
      <c r="AD1697">
        <v>0</v>
      </c>
      <c r="AE1697">
        <v>86.24</v>
      </c>
      <c r="AF1697">
        <v>0</v>
      </c>
      <c r="AG1697">
        <v>0</v>
      </c>
      <c r="AH1697">
        <v>0</v>
      </c>
      <c r="AI1697">
        <v>1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0</v>
      </c>
      <c r="AQ1697">
        <v>0</v>
      </c>
      <c r="AR1697">
        <v>0</v>
      </c>
      <c r="AS1697" t="s">
        <v>3</v>
      </c>
      <c r="AT1697">
        <v>4.08</v>
      </c>
      <c r="AU1697" t="s">
        <v>3</v>
      </c>
      <c r="AV1697">
        <v>0</v>
      </c>
      <c r="AW1697">
        <v>2</v>
      </c>
      <c r="AX1697">
        <v>53554803</v>
      </c>
      <c r="AY1697">
        <v>1</v>
      </c>
      <c r="AZ1697">
        <v>0</v>
      </c>
      <c r="BA1697">
        <v>1531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Y1697*Source!I1026</f>
        <v>1.3056000000000001</v>
      </c>
      <c r="CY1697">
        <f t="shared" si="325"/>
        <v>86.24</v>
      </c>
      <c r="CZ1697">
        <f t="shared" si="326"/>
        <v>86.24</v>
      </c>
      <c r="DA1697">
        <f t="shared" si="327"/>
        <v>1</v>
      </c>
      <c r="DB1697">
        <f t="shared" si="328"/>
        <v>351.86</v>
      </c>
      <c r="DC1697">
        <f t="shared" si="329"/>
        <v>0</v>
      </c>
    </row>
    <row r="1698" spans="1:107" x14ac:dyDescent="0.2">
      <c r="A1698">
        <f>ROW(Source!A1026)</f>
        <v>1026</v>
      </c>
      <c r="B1698">
        <v>53551706</v>
      </c>
      <c r="C1698">
        <v>53554786</v>
      </c>
      <c r="D1698">
        <v>53263594</v>
      </c>
      <c r="E1698">
        <v>1</v>
      </c>
      <c r="F1698">
        <v>1</v>
      </c>
      <c r="G1698">
        <v>1</v>
      </c>
      <c r="H1698">
        <v>3</v>
      </c>
      <c r="I1698" t="s">
        <v>924</v>
      </c>
      <c r="J1698" t="s">
        <v>926</v>
      </c>
      <c r="K1698" t="s">
        <v>925</v>
      </c>
      <c r="L1698">
        <v>1354</v>
      </c>
      <c r="N1698">
        <v>1010</v>
      </c>
      <c r="O1698" t="s">
        <v>160</v>
      </c>
      <c r="P1698" t="s">
        <v>160</v>
      </c>
      <c r="Q1698">
        <v>1</v>
      </c>
      <c r="W1698">
        <v>0</v>
      </c>
      <c r="X1698">
        <v>849286462</v>
      </c>
      <c r="Y1698">
        <v>100</v>
      </c>
      <c r="AA1698">
        <v>15147.03</v>
      </c>
      <c r="AB1698">
        <v>0</v>
      </c>
      <c r="AC1698">
        <v>0</v>
      </c>
      <c r="AD1698">
        <v>0</v>
      </c>
      <c r="AE1698">
        <v>15147.03</v>
      </c>
      <c r="AF1698">
        <v>0</v>
      </c>
      <c r="AG1698">
        <v>0</v>
      </c>
      <c r="AH1698">
        <v>0</v>
      </c>
      <c r="AI1698">
        <v>1</v>
      </c>
      <c r="AJ1698">
        <v>1</v>
      </c>
      <c r="AK1698">
        <v>1</v>
      </c>
      <c r="AL1698">
        <v>1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 t="s">
        <v>3</v>
      </c>
      <c r="AT1698">
        <v>100</v>
      </c>
      <c r="AU1698" t="s">
        <v>3</v>
      </c>
      <c r="AV1698">
        <v>0</v>
      </c>
      <c r="AW1698">
        <v>1</v>
      </c>
      <c r="AX1698">
        <v>-1</v>
      </c>
      <c r="AY1698">
        <v>0</v>
      </c>
      <c r="AZ1698">
        <v>0</v>
      </c>
      <c r="BA1698" t="s">
        <v>3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Y1698*Source!I1026</f>
        <v>32</v>
      </c>
      <c r="CY1698">
        <f t="shared" si="325"/>
        <v>15147.03</v>
      </c>
      <c r="CZ1698">
        <f t="shared" si="326"/>
        <v>15147.03</v>
      </c>
      <c r="DA1698">
        <f t="shared" si="327"/>
        <v>1</v>
      </c>
      <c r="DB1698">
        <f t="shared" si="328"/>
        <v>1514703</v>
      </c>
      <c r="DC1698">
        <f t="shared" si="329"/>
        <v>0</v>
      </c>
    </row>
    <row r="1699" spans="1:107" x14ac:dyDescent="0.2">
      <c r="A1699">
        <f>ROW(Source!A1026)</f>
        <v>1026</v>
      </c>
      <c r="B1699">
        <v>53551706</v>
      </c>
      <c r="C1699">
        <v>53554786</v>
      </c>
      <c r="D1699">
        <v>29171808</v>
      </c>
      <c r="E1699">
        <v>1</v>
      </c>
      <c r="F1699">
        <v>1</v>
      </c>
      <c r="G1699">
        <v>1</v>
      </c>
      <c r="H1699">
        <v>3</v>
      </c>
      <c r="I1699" t="s">
        <v>1933</v>
      </c>
      <c r="J1699" t="s">
        <v>1934</v>
      </c>
      <c r="K1699" t="s">
        <v>1935</v>
      </c>
      <c r="L1699">
        <v>1374</v>
      </c>
      <c r="N1699">
        <v>1013</v>
      </c>
      <c r="O1699" t="s">
        <v>1936</v>
      </c>
      <c r="P1699" t="s">
        <v>1936</v>
      </c>
      <c r="Q1699">
        <v>1</v>
      </c>
      <c r="W1699">
        <v>0</v>
      </c>
      <c r="X1699">
        <v>-915781824</v>
      </c>
      <c r="Y1699">
        <v>13.54</v>
      </c>
      <c r="AA1699">
        <v>1</v>
      </c>
      <c r="AB1699">
        <v>0</v>
      </c>
      <c r="AC1699">
        <v>0</v>
      </c>
      <c r="AD1699">
        <v>0</v>
      </c>
      <c r="AE1699">
        <v>1</v>
      </c>
      <c r="AF1699">
        <v>0</v>
      </c>
      <c r="AG1699">
        <v>0</v>
      </c>
      <c r="AH1699">
        <v>0</v>
      </c>
      <c r="AI1699">
        <v>1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0</v>
      </c>
      <c r="AQ1699">
        <v>0</v>
      </c>
      <c r="AR1699">
        <v>0</v>
      </c>
      <c r="AS1699" t="s">
        <v>3</v>
      </c>
      <c r="AT1699">
        <v>13.54</v>
      </c>
      <c r="AU1699" t="s">
        <v>3</v>
      </c>
      <c r="AV1699">
        <v>0</v>
      </c>
      <c r="AW1699">
        <v>2</v>
      </c>
      <c r="AX1699">
        <v>53554804</v>
      </c>
      <c r="AY1699">
        <v>1</v>
      </c>
      <c r="AZ1699">
        <v>0</v>
      </c>
      <c r="BA1699">
        <v>1532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Y1699*Source!I1026</f>
        <v>4.3327999999999998</v>
      </c>
      <c r="CY1699">
        <f t="shared" si="325"/>
        <v>1</v>
      </c>
      <c r="CZ1699">
        <f t="shared" si="326"/>
        <v>1</v>
      </c>
      <c r="DA1699">
        <f t="shared" si="327"/>
        <v>1</v>
      </c>
      <c r="DB1699">
        <f t="shared" si="328"/>
        <v>13.54</v>
      </c>
      <c r="DC1699">
        <f t="shared" si="329"/>
        <v>0</v>
      </c>
    </row>
    <row r="1700" spans="1:107" x14ac:dyDescent="0.2">
      <c r="A1700">
        <f>ROW(Source!A1026)</f>
        <v>1026</v>
      </c>
      <c r="B1700">
        <v>53551706</v>
      </c>
      <c r="C1700">
        <v>53554786</v>
      </c>
      <c r="D1700">
        <v>0</v>
      </c>
      <c r="E1700">
        <v>1</v>
      </c>
      <c r="F1700">
        <v>1</v>
      </c>
      <c r="G1700">
        <v>1</v>
      </c>
      <c r="H1700">
        <v>3</v>
      </c>
      <c r="I1700" t="s">
        <v>429</v>
      </c>
      <c r="J1700" t="s">
        <v>3</v>
      </c>
      <c r="K1700" t="s">
        <v>930</v>
      </c>
      <c r="L1700">
        <v>1354</v>
      </c>
      <c r="N1700">
        <v>1010</v>
      </c>
      <c r="O1700" t="s">
        <v>160</v>
      </c>
      <c r="P1700" t="s">
        <v>160</v>
      </c>
      <c r="Q1700">
        <v>1</v>
      </c>
      <c r="W1700">
        <v>0</v>
      </c>
      <c r="X1700">
        <v>-276799501</v>
      </c>
      <c r="Y1700">
        <v>0</v>
      </c>
      <c r="AA1700">
        <v>9503.61</v>
      </c>
      <c r="AB1700">
        <v>0</v>
      </c>
      <c r="AC1700">
        <v>0</v>
      </c>
      <c r="AD1700">
        <v>0</v>
      </c>
      <c r="AE1700">
        <v>9503.61</v>
      </c>
      <c r="AF1700">
        <v>0</v>
      </c>
      <c r="AG1700">
        <v>0</v>
      </c>
      <c r="AH1700">
        <v>0</v>
      </c>
      <c r="AI1700">
        <v>1</v>
      </c>
      <c r="AJ1700">
        <v>1</v>
      </c>
      <c r="AK1700">
        <v>1</v>
      </c>
      <c r="AL1700">
        <v>1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 t="s">
        <v>3</v>
      </c>
      <c r="AT1700">
        <v>0</v>
      </c>
      <c r="AU1700" t="s">
        <v>3</v>
      </c>
      <c r="AV1700">
        <v>0</v>
      </c>
      <c r="AW1700">
        <v>1</v>
      </c>
      <c r="AX1700">
        <v>-1</v>
      </c>
      <c r="AY1700">
        <v>0</v>
      </c>
      <c r="AZ1700">
        <v>0</v>
      </c>
      <c r="BA1700" t="s">
        <v>3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Y1700*Source!I1026</f>
        <v>0</v>
      </c>
      <c r="CY1700">
        <f t="shared" si="325"/>
        <v>9503.61</v>
      </c>
      <c r="CZ1700">
        <f t="shared" si="326"/>
        <v>9503.61</v>
      </c>
      <c r="DA1700">
        <f t="shared" si="327"/>
        <v>1</v>
      </c>
      <c r="DB1700">
        <f t="shared" si="328"/>
        <v>0</v>
      </c>
      <c r="DC1700">
        <f t="shared" si="329"/>
        <v>0</v>
      </c>
    </row>
    <row r="1701" spans="1:107" x14ac:dyDescent="0.2">
      <c r="A1701">
        <f>ROW(Source!A1027)</f>
        <v>1027</v>
      </c>
      <c r="B1701">
        <v>53551707</v>
      </c>
      <c r="C1701">
        <v>53554786</v>
      </c>
      <c r="D1701">
        <v>29364679</v>
      </c>
      <c r="E1701">
        <v>1</v>
      </c>
      <c r="F1701">
        <v>1</v>
      </c>
      <c r="G1701">
        <v>1</v>
      </c>
      <c r="H1701">
        <v>1</v>
      </c>
      <c r="I1701" t="s">
        <v>1922</v>
      </c>
      <c r="J1701" t="s">
        <v>3</v>
      </c>
      <c r="K1701" t="s">
        <v>1923</v>
      </c>
      <c r="L1701">
        <v>1369</v>
      </c>
      <c r="N1701">
        <v>1013</v>
      </c>
      <c r="O1701" t="s">
        <v>1486</v>
      </c>
      <c r="P1701" t="s">
        <v>1486</v>
      </c>
      <c r="Q1701">
        <v>1</v>
      </c>
      <c r="W1701">
        <v>0</v>
      </c>
      <c r="X1701">
        <v>931378261</v>
      </c>
      <c r="Y1701">
        <v>81.887999999999991</v>
      </c>
      <c r="AA1701">
        <v>0</v>
      </c>
      <c r="AB1701">
        <v>0</v>
      </c>
      <c r="AC1701">
        <v>0</v>
      </c>
      <c r="AD1701">
        <v>349.58</v>
      </c>
      <c r="AE1701">
        <v>0</v>
      </c>
      <c r="AF1701">
        <v>0</v>
      </c>
      <c r="AG1701">
        <v>0</v>
      </c>
      <c r="AH1701">
        <v>349.58</v>
      </c>
      <c r="AI1701">
        <v>1</v>
      </c>
      <c r="AJ1701">
        <v>1</v>
      </c>
      <c r="AK1701">
        <v>1</v>
      </c>
      <c r="AL1701">
        <v>1</v>
      </c>
      <c r="AN1701">
        <v>0</v>
      </c>
      <c r="AO1701">
        <v>1</v>
      </c>
      <c r="AP1701">
        <v>1</v>
      </c>
      <c r="AQ1701">
        <v>0</v>
      </c>
      <c r="AR1701">
        <v>0</v>
      </c>
      <c r="AS1701" t="s">
        <v>3</v>
      </c>
      <c r="AT1701">
        <v>68.239999999999995</v>
      </c>
      <c r="AU1701" t="s">
        <v>916</v>
      </c>
      <c r="AV1701">
        <v>1</v>
      </c>
      <c r="AW1701">
        <v>2</v>
      </c>
      <c r="AX1701">
        <v>53554797</v>
      </c>
      <c r="AY1701">
        <v>2</v>
      </c>
      <c r="AZ1701">
        <v>137216</v>
      </c>
      <c r="BA1701">
        <v>1533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Y1701*Source!I1027</f>
        <v>26.204159999999998</v>
      </c>
      <c r="CY1701">
        <f>AD1701</f>
        <v>349.58</v>
      </c>
      <c r="CZ1701">
        <f>AH1701</f>
        <v>349.58</v>
      </c>
      <c r="DA1701">
        <f>AL1701</f>
        <v>1</v>
      </c>
      <c r="DB1701">
        <f>ROUND((ROUND(AT1701*CZ1701,2)*ROUND(1.2,7)),2)</f>
        <v>28626.41</v>
      </c>
      <c r="DC1701">
        <f>ROUND((ROUND(AT1701*AG1701,2)*ROUND(1.2,7)),2)</f>
        <v>0</v>
      </c>
    </row>
    <row r="1702" spans="1:107" x14ac:dyDescent="0.2">
      <c r="A1702">
        <f>ROW(Source!A1027)</f>
        <v>1027</v>
      </c>
      <c r="B1702">
        <v>53551707</v>
      </c>
      <c r="C1702">
        <v>53554786</v>
      </c>
      <c r="D1702">
        <v>121548</v>
      </c>
      <c r="E1702">
        <v>1</v>
      </c>
      <c r="F1702">
        <v>1</v>
      </c>
      <c r="G1702">
        <v>1</v>
      </c>
      <c r="H1702">
        <v>1</v>
      </c>
      <c r="I1702" t="s">
        <v>31</v>
      </c>
      <c r="J1702" t="s">
        <v>3</v>
      </c>
      <c r="K1702" t="s">
        <v>1489</v>
      </c>
      <c r="L1702">
        <v>608254</v>
      </c>
      <c r="N1702">
        <v>1013</v>
      </c>
      <c r="O1702" t="s">
        <v>1490</v>
      </c>
      <c r="P1702" t="s">
        <v>1490</v>
      </c>
      <c r="Q1702">
        <v>1</v>
      </c>
      <c r="W1702">
        <v>0</v>
      </c>
      <c r="X1702">
        <v>-185737400</v>
      </c>
      <c r="Y1702">
        <v>0.12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1</v>
      </c>
      <c r="AJ1702">
        <v>1</v>
      </c>
      <c r="AK1702">
        <v>1</v>
      </c>
      <c r="AL1702">
        <v>1</v>
      </c>
      <c r="AN1702">
        <v>0</v>
      </c>
      <c r="AO1702">
        <v>1</v>
      </c>
      <c r="AP1702">
        <v>1</v>
      </c>
      <c r="AQ1702">
        <v>0</v>
      </c>
      <c r="AR1702">
        <v>0</v>
      </c>
      <c r="AS1702" t="s">
        <v>3</v>
      </c>
      <c r="AT1702">
        <v>0.1</v>
      </c>
      <c r="AU1702" t="s">
        <v>916</v>
      </c>
      <c r="AV1702">
        <v>2</v>
      </c>
      <c r="AW1702">
        <v>2</v>
      </c>
      <c r="AX1702">
        <v>53554798</v>
      </c>
      <c r="AY1702">
        <v>1</v>
      </c>
      <c r="AZ1702">
        <v>6144</v>
      </c>
      <c r="BA1702">
        <v>1534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Y1702*Source!I1027</f>
        <v>3.8399999999999997E-2</v>
      </c>
      <c r="CY1702">
        <f>AD1702</f>
        <v>0</v>
      </c>
      <c r="CZ1702">
        <f>AH1702</f>
        <v>0</v>
      </c>
      <c r="DA1702">
        <f>AL1702</f>
        <v>1</v>
      </c>
      <c r="DB1702">
        <f>ROUND((ROUND(AT1702*CZ1702,2)*ROUND(1.2,7)),2)</f>
        <v>0</v>
      </c>
      <c r="DC1702">
        <f>ROUND((ROUND(AT1702*AG1702,2)*ROUND(1.2,7)),2)</f>
        <v>0</v>
      </c>
    </row>
    <row r="1703" spans="1:107" x14ac:dyDescent="0.2">
      <c r="A1703">
        <f>ROW(Source!A1027)</f>
        <v>1027</v>
      </c>
      <c r="B1703">
        <v>53551707</v>
      </c>
      <c r="C1703">
        <v>53554786</v>
      </c>
      <c r="D1703">
        <v>29172362</v>
      </c>
      <c r="E1703">
        <v>1</v>
      </c>
      <c r="F1703">
        <v>1</v>
      </c>
      <c r="G1703">
        <v>1</v>
      </c>
      <c r="H1703">
        <v>2</v>
      </c>
      <c r="I1703" t="s">
        <v>1924</v>
      </c>
      <c r="J1703" t="s">
        <v>1925</v>
      </c>
      <c r="K1703" t="s">
        <v>1926</v>
      </c>
      <c r="L1703">
        <v>1368</v>
      </c>
      <c r="N1703">
        <v>1011</v>
      </c>
      <c r="O1703" t="s">
        <v>1494</v>
      </c>
      <c r="P1703" t="s">
        <v>1494</v>
      </c>
      <c r="Q1703">
        <v>1</v>
      </c>
      <c r="W1703">
        <v>0</v>
      </c>
      <c r="X1703">
        <v>783836208</v>
      </c>
      <c r="Y1703">
        <v>0.12</v>
      </c>
      <c r="AA1703">
        <v>0</v>
      </c>
      <c r="AB1703">
        <v>134.65</v>
      </c>
      <c r="AC1703">
        <v>13.5</v>
      </c>
      <c r="AD1703">
        <v>0</v>
      </c>
      <c r="AE1703">
        <v>0</v>
      </c>
      <c r="AF1703">
        <v>134.65</v>
      </c>
      <c r="AG1703">
        <v>13.5</v>
      </c>
      <c r="AH1703">
        <v>0</v>
      </c>
      <c r="AI1703">
        <v>1</v>
      </c>
      <c r="AJ1703">
        <v>1</v>
      </c>
      <c r="AK1703">
        <v>1</v>
      </c>
      <c r="AL1703">
        <v>1</v>
      </c>
      <c r="AN1703">
        <v>0</v>
      </c>
      <c r="AO1703">
        <v>1</v>
      </c>
      <c r="AP1703">
        <v>1</v>
      </c>
      <c r="AQ1703">
        <v>0</v>
      </c>
      <c r="AR1703">
        <v>0</v>
      </c>
      <c r="AS1703" t="s">
        <v>3</v>
      </c>
      <c r="AT1703">
        <v>0.1</v>
      </c>
      <c r="AU1703" t="s">
        <v>916</v>
      </c>
      <c r="AV1703">
        <v>0</v>
      </c>
      <c r="AW1703">
        <v>2</v>
      </c>
      <c r="AX1703">
        <v>53554799</v>
      </c>
      <c r="AY1703">
        <v>1</v>
      </c>
      <c r="AZ1703">
        <v>6144</v>
      </c>
      <c r="BA1703">
        <v>1535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Y1703*Source!I1027</f>
        <v>3.8399999999999997E-2</v>
      </c>
      <c r="CY1703">
        <f>AB1703</f>
        <v>134.65</v>
      </c>
      <c r="CZ1703">
        <f>AF1703</f>
        <v>134.65</v>
      </c>
      <c r="DA1703">
        <f>AJ1703</f>
        <v>1</v>
      </c>
      <c r="DB1703">
        <f>ROUND((ROUND(AT1703*CZ1703,2)*ROUND(1.2,7)),2)</f>
        <v>16.16</v>
      </c>
      <c r="DC1703">
        <f>ROUND((ROUND(AT1703*AG1703,2)*ROUND(1.2,7)),2)</f>
        <v>1.62</v>
      </c>
    </row>
    <row r="1704" spans="1:107" x14ac:dyDescent="0.2">
      <c r="A1704">
        <f>ROW(Source!A1027)</f>
        <v>1027</v>
      </c>
      <c r="B1704">
        <v>53551707</v>
      </c>
      <c r="C1704">
        <v>53554786</v>
      </c>
      <c r="D1704">
        <v>29174913</v>
      </c>
      <c r="E1704">
        <v>1</v>
      </c>
      <c r="F1704">
        <v>1</v>
      </c>
      <c r="G1704">
        <v>1</v>
      </c>
      <c r="H1704">
        <v>2</v>
      </c>
      <c r="I1704" t="s">
        <v>1513</v>
      </c>
      <c r="J1704" t="s">
        <v>1514</v>
      </c>
      <c r="K1704" t="s">
        <v>1515</v>
      </c>
      <c r="L1704">
        <v>1368</v>
      </c>
      <c r="N1704">
        <v>1011</v>
      </c>
      <c r="O1704" t="s">
        <v>1494</v>
      </c>
      <c r="P1704" t="s">
        <v>1494</v>
      </c>
      <c r="Q1704">
        <v>1</v>
      </c>
      <c r="W1704">
        <v>0</v>
      </c>
      <c r="X1704">
        <v>1230759911</v>
      </c>
      <c r="Y1704">
        <v>0.12</v>
      </c>
      <c r="AA1704">
        <v>0</v>
      </c>
      <c r="AB1704">
        <v>87.17</v>
      </c>
      <c r="AC1704">
        <v>11.6</v>
      </c>
      <c r="AD1704">
        <v>0</v>
      </c>
      <c r="AE1704">
        <v>0</v>
      </c>
      <c r="AF1704">
        <v>87.17</v>
      </c>
      <c r="AG1704">
        <v>11.6</v>
      </c>
      <c r="AH1704">
        <v>0</v>
      </c>
      <c r="AI1704">
        <v>1</v>
      </c>
      <c r="AJ1704">
        <v>1</v>
      </c>
      <c r="AK1704">
        <v>1</v>
      </c>
      <c r="AL1704">
        <v>1</v>
      </c>
      <c r="AN1704">
        <v>0</v>
      </c>
      <c r="AO1704">
        <v>1</v>
      </c>
      <c r="AP1704">
        <v>1</v>
      </c>
      <c r="AQ1704">
        <v>0</v>
      </c>
      <c r="AR1704">
        <v>0</v>
      </c>
      <c r="AS1704" t="s">
        <v>3</v>
      </c>
      <c r="AT1704">
        <v>0.1</v>
      </c>
      <c r="AU1704" t="s">
        <v>916</v>
      </c>
      <c r="AV1704">
        <v>0</v>
      </c>
      <c r="AW1704">
        <v>2</v>
      </c>
      <c r="AX1704">
        <v>53554800</v>
      </c>
      <c r="AY1704">
        <v>1</v>
      </c>
      <c r="AZ1704">
        <v>6144</v>
      </c>
      <c r="BA1704">
        <v>1536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Y1704*Source!I1027</f>
        <v>3.8399999999999997E-2</v>
      </c>
      <c r="CY1704">
        <f>AB1704</f>
        <v>87.17</v>
      </c>
      <c r="CZ1704">
        <f>AF1704</f>
        <v>87.17</v>
      </c>
      <c r="DA1704">
        <f>AJ1704</f>
        <v>1</v>
      </c>
      <c r="DB1704">
        <f>ROUND((ROUND(AT1704*CZ1704,2)*ROUND(1.2,7)),2)</f>
        <v>10.46</v>
      </c>
      <c r="DC1704">
        <f>ROUND((ROUND(AT1704*AG1704,2)*ROUND(1.2,7)),2)</f>
        <v>1.39</v>
      </c>
    </row>
    <row r="1705" spans="1:107" x14ac:dyDescent="0.2">
      <c r="A1705">
        <f>ROW(Source!A1027)</f>
        <v>1027</v>
      </c>
      <c r="B1705">
        <v>53551707</v>
      </c>
      <c r="C1705">
        <v>53554786</v>
      </c>
      <c r="D1705">
        <v>29114269</v>
      </c>
      <c r="E1705">
        <v>1</v>
      </c>
      <c r="F1705">
        <v>1</v>
      </c>
      <c r="G1705">
        <v>1</v>
      </c>
      <c r="H1705">
        <v>3</v>
      </c>
      <c r="I1705" t="s">
        <v>1949</v>
      </c>
      <c r="J1705" t="s">
        <v>1950</v>
      </c>
      <c r="K1705" t="s">
        <v>1951</v>
      </c>
      <c r="L1705">
        <v>1348</v>
      </c>
      <c r="N1705">
        <v>1009</v>
      </c>
      <c r="O1705" t="s">
        <v>26</v>
      </c>
      <c r="P1705" t="s">
        <v>26</v>
      </c>
      <c r="Q1705">
        <v>1000</v>
      </c>
      <c r="W1705">
        <v>0</v>
      </c>
      <c r="X1705">
        <v>262715373</v>
      </c>
      <c r="Y1705">
        <v>3.0599999999999998E-3</v>
      </c>
      <c r="AA1705">
        <v>76320.14</v>
      </c>
      <c r="AB1705">
        <v>0</v>
      </c>
      <c r="AC1705">
        <v>0</v>
      </c>
      <c r="AD1705">
        <v>0</v>
      </c>
      <c r="AE1705">
        <v>12429.99</v>
      </c>
      <c r="AF1705">
        <v>0</v>
      </c>
      <c r="AG1705">
        <v>0</v>
      </c>
      <c r="AH1705">
        <v>0</v>
      </c>
      <c r="AI1705">
        <v>6.14</v>
      </c>
      <c r="AJ1705">
        <v>1</v>
      </c>
      <c r="AK1705">
        <v>1</v>
      </c>
      <c r="AL1705">
        <v>1</v>
      </c>
      <c r="AN1705">
        <v>0</v>
      </c>
      <c r="AO1705">
        <v>1</v>
      </c>
      <c r="AP1705">
        <v>0</v>
      </c>
      <c r="AQ1705">
        <v>0</v>
      </c>
      <c r="AR1705">
        <v>0</v>
      </c>
      <c r="AS1705" t="s">
        <v>3</v>
      </c>
      <c r="AT1705">
        <v>3.0599999999999998E-3</v>
      </c>
      <c r="AU1705" t="s">
        <v>3</v>
      </c>
      <c r="AV1705">
        <v>0</v>
      </c>
      <c r="AW1705">
        <v>2</v>
      </c>
      <c r="AX1705">
        <v>53554801</v>
      </c>
      <c r="AY1705">
        <v>1</v>
      </c>
      <c r="AZ1705">
        <v>0</v>
      </c>
      <c r="BA1705">
        <v>1537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Y1705*Source!I1027</f>
        <v>9.7919999999999995E-4</v>
      </c>
      <c r="CY1705">
        <f t="shared" ref="CY1705:CY1710" si="330">AA1705</f>
        <v>76320.14</v>
      </c>
      <c r="CZ1705">
        <f t="shared" ref="CZ1705:CZ1710" si="331">AE1705</f>
        <v>12429.99</v>
      </c>
      <c r="DA1705">
        <f t="shared" ref="DA1705:DA1710" si="332">AI1705</f>
        <v>6.14</v>
      </c>
      <c r="DB1705">
        <f t="shared" ref="DB1705:DB1710" si="333">ROUND(ROUND(AT1705*CZ1705,2),2)</f>
        <v>38.04</v>
      </c>
      <c r="DC1705">
        <f t="shared" ref="DC1705:DC1710" si="334">ROUND(ROUND(AT1705*AG1705,2),2)</f>
        <v>0</v>
      </c>
    </row>
    <row r="1706" spans="1:107" x14ac:dyDescent="0.2">
      <c r="A1706">
        <f>ROW(Source!A1027)</f>
        <v>1027</v>
      </c>
      <c r="B1706">
        <v>53551707</v>
      </c>
      <c r="C1706">
        <v>53554786</v>
      </c>
      <c r="D1706">
        <v>29110838</v>
      </c>
      <c r="E1706">
        <v>1</v>
      </c>
      <c r="F1706">
        <v>1</v>
      </c>
      <c r="G1706">
        <v>1</v>
      </c>
      <c r="H1706">
        <v>3</v>
      </c>
      <c r="I1706" t="s">
        <v>1930</v>
      </c>
      <c r="J1706" t="s">
        <v>1931</v>
      </c>
      <c r="K1706" t="s">
        <v>1932</v>
      </c>
      <c r="L1706">
        <v>1346</v>
      </c>
      <c r="N1706">
        <v>1009</v>
      </c>
      <c r="O1706" t="s">
        <v>143</v>
      </c>
      <c r="P1706" t="s">
        <v>143</v>
      </c>
      <c r="Q1706">
        <v>1</v>
      </c>
      <c r="W1706">
        <v>0</v>
      </c>
      <c r="X1706">
        <v>-1294780295</v>
      </c>
      <c r="Y1706">
        <v>0.31</v>
      </c>
      <c r="AA1706">
        <v>187.27</v>
      </c>
      <c r="AB1706">
        <v>0</v>
      </c>
      <c r="AC1706">
        <v>0</v>
      </c>
      <c r="AD1706">
        <v>0</v>
      </c>
      <c r="AE1706">
        <v>30.5</v>
      </c>
      <c r="AF1706">
        <v>0</v>
      </c>
      <c r="AG1706">
        <v>0</v>
      </c>
      <c r="AH1706">
        <v>0</v>
      </c>
      <c r="AI1706">
        <v>6.14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0</v>
      </c>
      <c r="AQ1706">
        <v>0</v>
      </c>
      <c r="AR1706">
        <v>0</v>
      </c>
      <c r="AS1706" t="s">
        <v>3</v>
      </c>
      <c r="AT1706">
        <v>0.31</v>
      </c>
      <c r="AU1706" t="s">
        <v>3</v>
      </c>
      <c r="AV1706">
        <v>0</v>
      </c>
      <c r="AW1706">
        <v>2</v>
      </c>
      <c r="AX1706">
        <v>53554802</v>
      </c>
      <c r="AY1706">
        <v>1</v>
      </c>
      <c r="AZ1706">
        <v>0</v>
      </c>
      <c r="BA1706">
        <v>1538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Y1706*Source!I1027</f>
        <v>9.9199999999999997E-2</v>
      </c>
      <c r="CY1706">
        <f t="shared" si="330"/>
        <v>187.27</v>
      </c>
      <c r="CZ1706">
        <f t="shared" si="331"/>
        <v>30.5</v>
      </c>
      <c r="DA1706">
        <f t="shared" si="332"/>
        <v>6.14</v>
      </c>
      <c r="DB1706">
        <f t="shared" si="333"/>
        <v>9.4600000000000009</v>
      </c>
      <c r="DC1706">
        <f t="shared" si="334"/>
        <v>0</v>
      </c>
    </row>
    <row r="1707" spans="1:107" x14ac:dyDescent="0.2">
      <c r="A1707">
        <f>ROW(Source!A1027)</f>
        <v>1027</v>
      </c>
      <c r="B1707">
        <v>53551707</v>
      </c>
      <c r="C1707">
        <v>53554786</v>
      </c>
      <c r="D1707">
        <v>29114470</v>
      </c>
      <c r="E1707">
        <v>1</v>
      </c>
      <c r="F1707">
        <v>1</v>
      </c>
      <c r="G1707">
        <v>1</v>
      </c>
      <c r="H1707">
        <v>3</v>
      </c>
      <c r="I1707" t="s">
        <v>1952</v>
      </c>
      <c r="J1707" t="s">
        <v>1953</v>
      </c>
      <c r="K1707" t="s">
        <v>1954</v>
      </c>
      <c r="L1707">
        <v>1355</v>
      </c>
      <c r="N1707">
        <v>1010</v>
      </c>
      <c r="O1707" t="s">
        <v>894</v>
      </c>
      <c r="P1707" t="s">
        <v>894</v>
      </c>
      <c r="Q1707">
        <v>100</v>
      </c>
      <c r="W1707">
        <v>0</v>
      </c>
      <c r="X1707">
        <v>1627582661</v>
      </c>
      <c r="Y1707">
        <v>4.08</v>
      </c>
      <c r="AA1707">
        <v>529.51</v>
      </c>
      <c r="AB1707">
        <v>0</v>
      </c>
      <c r="AC1707">
        <v>0</v>
      </c>
      <c r="AD1707">
        <v>0</v>
      </c>
      <c r="AE1707">
        <v>86.24</v>
      </c>
      <c r="AF1707">
        <v>0</v>
      </c>
      <c r="AG1707">
        <v>0</v>
      </c>
      <c r="AH1707">
        <v>0</v>
      </c>
      <c r="AI1707">
        <v>6.14</v>
      </c>
      <c r="AJ1707">
        <v>1</v>
      </c>
      <c r="AK1707">
        <v>1</v>
      </c>
      <c r="AL1707">
        <v>1</v>
      </c>
      <c r="AN1707">
        <v>0</v>
      </c>
      <c r="AO1707">
        <v>1</v>
      </c>
      <c r="AP1707">
        <v>0</v>
      </c>
      <c r="AQ1707">
        <v>0</v>
      </c>
      <c r="AR1707">
        <v>0</v>
      </c>
      <c r="AS1707" t="s">
        <v>3</v>
      </c>
      <c r="AT1707">
        <v>4.08</v>
      </c>
      <c r="AU1707" t="s">
        <v>3</v>
      </c>
      <c r="AV1707">
        <v>0</v>
      </c>
      <c r="AW1707">
        <v>2</v>
      </c>
      <c r="AX1707">
        <v>53554803</v>
      </c>
      <c r="AY1707">
        <v>1</v>
      </c>
      <c r="AZ1707">
        <v>0</v>
      </c>
      <c r="BA1707">
        <v>1539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Y1707*Source!I1027</f>
        <v>1.3056000000000001</v>
      </c>
      <c r="CY1707">
        <f t="shared" si="330"/>
        <v>529.51</v>
      </c>
      <c r="CZ1707">
        <f t="shared" si="331"/>
        <v>86.24</v>
      </c>
      <c r="DA1707">
        <f t="shared" si="332"/>
        <v>6.14</v>
      </c>
      <c r="DB1707">
        <f t="shared" si="333"/>
        <v>351.86</v>
      </c>
      <c r="DC1707">
        <f t="shared" si="334"/>
        <v>0</v>
      </c>
    </row>
    <row r="1708" spans="1:107" x14ac:dyDescent="0.2">
      <c r="A1708">
        <f>ROW(Source!A1027)</f>
        <v>1027</v>
      </c>
      <c r="B1708">
        <v>53551707</v>
      </c>
      <c r="C1708">
        <v>53554786</v>
      </c>
      <c r="D1708">
        <v>53263594</v>
      </c>
      <c r="E1708">
        <v>1</v>
      </c>
      <c r="F1708">
        <v>1</v>
      </c>
      <c r="G1708">
        <v>1</v>
      </c>
      <c r="H1708">
        <v>3</v>
      </c>
      <c r="I1708" t="s">
        <v>924</v>
      </c>
      <c r="J1708" t="s">
        <v>926</v>
      </c>
      <c r="K1708" t="s">
        <v>925</v>
      </c>
      <c r="L1708">
        <v>1354</v>
      </c>
      <c r="N1708">
        <v>1010</v>
      </c>
      <c r="O1708" t="s">
        <v>160</v>
      </c>
      <c r="P1708" t="s">
        <v>160</v>
      </c>
      <c r="Q1708">
        <v>1</v>
      </c>
      <c r="W1708">
        <v>0</v>
      </c>
      <c r="X1708">
        <v>849286462</v>
      </c>
      <c r="Y1708">
        <v>100</v>
      </c>
      <c r="AA1708">
        <v>15147.03</v>
      </c>
      <c r="AB1708">
        <v>0</v>
      </c>
      <c r="AC1708">
        <v>0</v>
      </c>
      <c r="AD1708">
        <v>0</v>
      </c>
      <c r="AE1708">
        <v>15147.03</v>
      </c>
      <c r="AF1708">
        <v>0</v>
      </c>
      <c r="AG1708">
        <v>0</v>
      </c>
      <c r="AH1708">
        <v>0</v>
      </c>
      <c r="AI1708">
        <v>6.14</v>
      </c>
      <c r="AJ1708">
        <v>1</v>
      </c>
      <c r="AK1708">
        <v>1</v>
      </c>
      <c r="AL1708">
        <v>1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 t="s">
        <v>3</v>
      </c>
      <c r="AT1708">
        <v>100</v>
      </c>
      <c r="AU1708" t="s">
        <v>3</v>
      </c>
      <c r="AV1708">
        <v>0</v>
      </c>
      <c r="AW1708">
        <v>1</v>
      </c>
      <c r="AX1708">
        <v>-1</v>
      </c>
      <c r="AY1708">
        <v>0</v>
      </c>
      <c r="AZ1708">
        <v>0</v>
      </c>
      <c r="BA1708" t="s">
        <v>3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Y1708*Source!I1027</f>
        <v>32</v>
      </c>
      <c r="CY1708">
        <f t="shared" si="330"/>
        <v>15147.03</v>
      </c>
      <c r="CZ1708">
        <f t="shared" si="331"/>
        <v>15147.03</v>
      </c>
      <c r="DA1708">
        <f t="shared" si="332"/>
        <v>6.14</v>
      </c>
      <c r="DB1708">
        <f t="shared" si="333"/>
        <v>1514703</v>
      </c>
      <c r="DC1708">
        <f t="shared" si="334"/>
        <v>0</v>
      </c>
    </row>
    <row r="1709" spans="1:107" x14ac:dyDescent="0.2">
      <c r="A1709">
        <f>ROW(Source!A1027)</f>
        <v>1027</v>
      </c>
      <c r="B1709">
        <v>53551707</v>
      </c>
      <c r="C1709">
        <v>53554786</v>
      </c>
      <c r="D1709">
        <v>29171808</v>
      </c>
      <c r="E1709">
        <v>1</v>
      </c>
      <c r="F1709">
        <v>1</v>
      </c>
      <c r="G1709">
        <v>1</v>
      </c>
      <c r="H1709">
        <v>3</v>
      </c>
      <c r="I1709" t="s">
        <v>1933</v>
      </c>
      <c r="J1709" t="s">
        <v>1934</v>
      </c>
      <c r="K1709" t="s">
        <v>1935</v>
      </c>
      <c r="L1709">
        <v>1374</v>
      </c>
      <c r="N1709">
        <v>1013</v>
      </c>
      <c r="O1709" t="s">
        <v>1936</v>
      </c>
      <c r="P1709" t="s">
        <v>1936</v>
      </c>
      <c r="Q1709">
        <v>1</v>
      </c>
      <c r="W1709">
        <v>0</v>
      </c>
      <c r="X1709">
        <v>-915781824</v>
      </c>
      <c r="Y1709">
        <v>13.54</v>
      </c>
      <c r="AA1709">
        <v>6.14</v>
      </c>
      <c r="AB1709">
        <v>0</v>
      </c>
      <c r="AC1709">
        <v>0</v>
      </c>
      <c r="AD1709">
        <v>0</v>
      </c>
      <c r="AE1709">
        <v>1</v>
      </c>
      <c r="AF1709">
        <v>0</v>
      </c>
      <c r="AG1709">
        <v>0</v>
      </c>
      <c r="AH1709">
        <v>0</v>
      </c>
      <c r="AI1709">
        <v>6.14</v>
      </c>
      <c r="AJ1709">
        <v>1</v>
      </c>
      <c r="AK1709">
        <v>1</v>
      </c>
      <c r="AL1709">
        <v>1</v>
      </c>
      <c r="AN1709">
        <v>0</v>
      </c>
      <c r="AO1709">
        <v>1</v>
      </c>
      <c r="AP1709">
        <v>0</v>
      </c>
      <c r="AQ1709">
        <v>0</v>
      </c>
      <c r="AR1709">
        <v>0</v>
      </c>
      <c r="AS1709" t="s">
        <v>3</v>
      </c>
      <c r="AT1709">
        <v>13.54</v>
      </c>
      <c r="AU1709" t="s">
        <v>3</v>
      </c>
      <c r="AV1709">
        <v>0</v>
      </c>
      <c r="AW1709">
        <v>2</v>
      </c>
      <c r="AX1709">
        <v>53554804</v>
      </c>
      <c r="AY1709">
        <v>1</v>
      </c>
      <c r="AZ1709">
        <v>0</v>
      </c>
      <c r="BA1709">
        <v>1540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Y1709*Source!I1027</f>
        <v>4.3327999999999998</v>
      </c>
      <c r="CY1709">
        <f t="shared" si="330"/>
        <v>6.14</v>
      </c>
      <c r="CZ1709">
        <f t="shared" si="331"/>
        <v>1</v>
      </c>
      <c r="DA1709">
        <f t="shared" si="332"/>
        <v>6.14</v>
      </c>
      <c r="DB1709">
        <f t="shared" si="333"/>
        <v>13.54</v>
      </c>
      <c r="DC1709">
        <f t="shared" si="334"/>
        <v>0</v>
      </c>
    </row>
    <row r="1710" spans="1:107" x14ac:dyDescent="0.2">
      <c r="A1710">
        <f>ROW(Source!A1027)</f>
        <v>1027</v>
      </c>
      <c r="B1710">
        <v>53551707</v>
      </c>
      <c r="C1710">
        <v>53554786</v>
      </c>
      <c r="D1710">
        <v>0</v>
      </c>
      <c r="E1710">
        <v>1</v>
      </c>
      <c r="F1710">
        <v>1</v>
      </c>
      <c r="G1710">
        <v>1</v>
      </c>
      <c r="H1710">
        <v>3</v>
      </c>
      <c r="I1710" t="s">
        <v>429</v>
      </c>
      <c r="J1710" t="s">
        <v>3</v>
      </c>
      <c r="K1710" t="s">
        <v>930</v>
      </c>
      <c r="L1710">
        <v>1354</v>
      </c>
      <c r="N1710">
        <v>1010</v>
      </c>
      <c r="O1710" t="s">
        <v>160</v>
      </c>
      <c r="P1710" t="s">
        <v>160</v>
      </c>
      <c r="Q1710">
        <v>1</v>
      </c>
      <c r="W1710">
        <v>0</v>
      </c>
      <c r="X1710">
        <v>-276799501</v>
      </c>
      <c r="Y1710">
        <v>0</v>
      </c>
      <c r="AA1710">
        <v>59519.199999999997</v>
      </c>
      <c r="AB1710">
        <v>0</v>
      </c>
      <c r="AC1710">
        <v>0</v>
      </c>
      <c r="AD1710">
        <v>0</v>
      </c>
      <c r="AE1710">
        <v>9693.68</v>
      </c>
      <c r="AF1710">
        <v>0</v>
      </c>
      <c r="AG1710">
        <v>0</v>
      </c>
      <c r="AH1710">
        <v>0</v>
      </c>
      <c r="AI1710">
        <v>6.14</v>
      </c>
      <c r="AJ1710">
        <v>1</v>
      </c>
      <c r="AK1710">
        <v>1</v>
      </c>
      <c r="AL1710">
        <v>1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 t="s">
        <v>3</v>
      </c>
      <c r="AT1710">
        <v>0</v>
      </c>
      <c r="AU1710" t="s">
        <v>3</v>
      </c>
      <c r="AV1710">
        <v>0</v>
      </c>
      <c r="AW1710">
        <v>1</v>
      </c>
      <c r="AX1710">
        <v>-1</v>
      </c>
      <c r="AY1710">
        <v>0</v>
      </c>
      <c r="AZ1710">
        <v>0</v>
      </c>
      <c r="BA1710" t="s">
        <v>3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Y1710*Source!I1027</f>
        <v>0</v>
      </c>
      <c r="CY1710">
        <f t="shared" si="330"/>
        <v>59519.199999999997</v>
      </c>
      <c r="CZ1710">
        <f t="shared" si="331"/>
        <v>9693.68</v>
      </c>
      <c r="DA1710">
        <f t="shared" si="332"/>
        <v>6.14</v>
      </c>
      <c r="DB1710">
        <f t="shared" si="333"/>
        <v>0</v>
      </c>
      <c r="DC1710">
        <f t="shared" si="334"/>
        <v>0</v>
      </c>
    </row>
    <row r="1711" spans="1:107" x14ac:dyDescent="0.2">
      <c r="A1711">
        <f>ROW(Source!A1032)</f>
        <v>1032</v>
      </c>
      <c r="B1711">
        <v>53551706</v>
      </c>
      <c r="C1711">
        <v>53554807</v>
      </c>
      <c r="D1711">
        <v>29364679</v>
      </c>
      <c r="E1711">
        <v>1</v>
      </c>
      <c r="F1711">
        <v>1</v>
      </c>
      <c r="G1711">
        <v>1</v>
      </c>
      <c r="H1711">
        <v>1</v>
      </c>
      <c r="I1711" t="s">
        <v>1922</v>
      </c>
      <c r="J1711" t="s">
        <v>3</v>
      </c>
      <c r="K1711" t="s">
        <v>1923</v>
      </c>
      <c r="L1711">
        <v>1369</v>
      </c>
      <c r="N1711">
        <v>1013</v>
      </c>
      <c r="O1711" t="s">
        <v>1486</v>
      </c>
      <c r="P1711" t="s">
        <v>1486</v>
      </c>
      <c r="Q1711">
        <v>1</v>
      </c>
      <c r="W1711">
        <v>0</v>
      </c>
      <c r="X1711">
        <v>931378261</v>
      </c>
      <c r="Y1711">
        <v>30.911999999999999</v>
      </c>
      <c r="AA1711">
        <v>0</v>
      </c>
      <c r="AB1711">
        <v>0</v>
      </c>
      <c r="AC1711">
        <v>0</v>
      </c>
      <c r="AD1711">
        <v>349.58</v>
      </c>
      <c r="AE1711">
        <v>0</v>
      </c>
      <c r="AF1711">
        <v>0</v>
      </c>
      <c r="AG1711">
        <v>0</v>
      </c>
      <c r="AH1711">
        <v>349.58</v>
      </c>
      <c r="AI1711">
        <v>1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1</v>
      </c>
      <c r="AQ1711">
        <v>0</v>
      </c>
      <c r="AR1711">
        <v>0</v>
      </c>
      <c r="AS1711" t="s">
        <v>3</v>
      </c>
      <c r="AT1711">
        <v>25.76</v>
      </c>
      <c r="AU1711" t="s">
        <v>916</v>
      </c>
      <c r="AV1711">
        <v>1</v>
      </c>
      <c r="AW1711">
        <v>2</v>
      </c>
      <c r="AX1711">
        <v>53554818</v>
      </c>
      <c r="AY1711">
        <v>2</v>
      </c>
      <c r="AZ1711">
        <v>137216</v>
      </c>
      <c r="BA1711">
        <v>1541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Y1711*Source!I1032</f>
        <v>1.5456000000000001</v>
      </c>
      <c r="CY1711">
        <f>AD1711</f>
        <v>349.58</v>
      </c>
      <c r="CZ1711">
        <f>AH1711</f>
        <v>349.58</v>
      </c>
      <c r="DA1711">
        <f>AL1711</f>
        <v>1</v>
      </c>
      <c r="DB1711">
        <f>ROUND((ROUND(AT1711*CZ1711,2)*ROUND(1.2,7)),2)</f>
        <v>10806.22</v>
      </c>
      <c r="DC1711">
        <f>ROUND((ROUND(AT1711*AG1711,2)*ROUND(1.2,7)),2)</f>
        <v>0</v>
      </c>
    </row>
    <row r="1712" spans="1:107" x14ac:dyDescent="0.2">
      <c r="A1712">
        <f>ROW(Source!A1032)</f>
        <v>1032</v>
      </c>
      <c r="B1712">
        <v>53551706</v>
      </c>
      <c r="C1712">
        <v>53554807</v>
      </c>
      <c r="D1712">
        <v>121548</v>
      </c>
      <c r="E1712">
        <v>1</v>
      </c>
      <c r="F1712">
        <v>1</v>
      </c>
      <c r="G1712">
        <v>1</v>
      </c>
      <c r="H1712">
        <v>1</v>
      </c>
      <c r="I1712" t="s">
        <v>31</v>
      </c>
      <c r="J1712" t="s">
        <v>3</v>
      </c>
      <c r="K1712" t="s">
        <v>1489</v>
      </c>
      <c r="L1712">
        <v>608254</v>
      </c>
      <c r="N1712">
        <v>1013</v>
      </c>
      <c r="O1712" t="s">
        <v>1490</v>
      </c>
      <c r="P1712" t="s">
        <v>1490</v>
      </c>
      <c r="Q1712">
        <v>1</v>
      </c>
      <c r="W1712">
        <v>0</v>
      </c>
      <c r="X1712">
        <v>-185737400</v>
      </c>
      <c r="Y1712">
        <v>3.5999999999999997E-2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1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1</v>
      </c>
      <c r="AQ1712">
        <v>0</v>
      </c>
      <c r="AR1712">
        <v>0</v>
      </c>
      <c r="AS1712" t="s">
        <v>3</v>
      </c>
      <c r="AT1712">
        <v>0.03</v>
      </c>
      <c r="AU1712" t="s">
        <v>916</v>
      </c>
      <c r="AV1712">
        <v>2</v>
      </c>
      <c r="AW1712">
        <v>2</v>
      </c>
      <c r="AX1712">
        <v>53554819</v>
      </c>
      <c r="AY1712">
        <v>1</v>
      </c>
      <c r="AZ1712">
        <v>6144</v>
      </c>
      <c r="BA1712">
        <v>1542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Y1712*Source!I1032</f>
        <v>1.8E-3</v>
      </c>
      <c r="CY1712">
        <f>AD1712</f>
        <v>0</v>
      </c>
      <c r="CZ1712">
        <f>AH1712</f>
        <v>0</v>
      </c>
      <c r="DA1712">
        <f>AL1712</f>
        <v>1</v>
      </c>
      <c r="DB1712">
        <f>ROUND((ROUND(AT1712*CZ1712,2)*ROUND(1.2,7)),2)</f>
        <v>0</v>
      </c>
      <c r="DC1712">
        <f>ROUND((ROUND(AT1712*AG1712,2)*ROUND(1.2,7)),2)</f>
        <v>0</v>
      </c>
    </row>
    <row r="1713" spans="1:107" x14ac:dyDescent="0.2">
      <c r="A1713">
        <f>ROW(Source!A1032)</f>
        <v>1032</v>
      </c>
      <c r="B1713">
        <v>53551706</v>
      </c>
      <c r="C1713">
        <v>53554807</v>
      </c>
      <c r="D1713">
        <v>29172362</v>
      </c>
      <c r="E1713">
        <v>1</v>
      </c>
      <c r="F1713">
        <v>1</v>
      </c>
      <c r="G1713">
        <v>1</v>
      </c>
      <c r="H1713">
        <v>2</v>
      </c>
      <c r="I1713" t="s">
        <v>1924</v>
      </c>
      <c r="J1713" t="s">
        <v>1937</v>
      </c>
      <c r="K1713" t="s">
        <v>1926</v>
      </c>
      <c r="L1713">
        <v>1368</v>
      </c>
      <c r="N1713">
        <v>1011</v>
      </c>
      <c r="O1713" t="s">
        <v>1494</v>
      </c>
      <c r="P1713" t="s">
        <v>1494</v>
      </c>
      <c r="Q1713">
        <v>1</v>
      </c>
      <c r="W1713">
        <v>0</v>
      </c>
      <c r="X1713">
        <v>2071614860</v>
      </c>
      <c r="Y1713">
        <v>3.5999999999999997E-2</v>
      </c>
      <c r="AA1713">
        <v>0</v>
      </c>
      <c r="AB1713">
        <v>134.65</v>
      </c>
      <c r="AC1713">
        <v>13.5</v>
      </c>
      <c r="AD1713">
        <v>0</v>
      </c>
      <c r="AE1713">
        <v>0</v>
      </c>
      <c r="AF1713">
        <v>134.65</v>
      </c>
      <c r="AG1713">
        <v>13.5</v>
      </c>
      <c r="AH1713">
        <v>0</v>
      </c>
      <c r="AI1713">
        <v>1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1</v>
      </c>
      <c r="AQ1713">
        <v>0</v>
      </c>
      <c r="AR1713">
        <v>0</v>
      </c>
      <c r="AS1713" t="s">
        <v>3</v>
      </c>
      <c r="AT1713">
        <v>0.03</v>
      </c>
      <c r="AU1713" t="s">
        <v>916</v>
      </c>
      <c r="AV1713">
        <v>0</v>
      </c>
      <c r="AW1713">
        <v>2</v>
      </c>
      <c r="AX1713">
        <v>53554820</v>
      </c>
      <c r="AY1713">
        <v>1</v>
      </c>
      <c r="AZ1713">
        <v>6144</v>
      </c>
      <c r="BA1713">
        <v>1543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Y1713*Source!I1032</f>
        <v>1.8E-3</v>
      </c>
      <c r="CY1713">
        <f>AB1713</f>
        <v>134.65</v>
      </c>
      <c r="CZ1713">
        <f>AF1713</f>
        <v>134.65</v>
      </c>
      <c r="DA1713">
        <f>AJ1713</f>
        <v>1</v>
      </c>
      <c r="DB1713">
        <f>ROUND((ROUND(AT1713*CZ1713,2)*ROUND(1.2,7)),2)</f>
        <v>4.8499999999999996</v>
      </c>
      <c r="DC1713">
        <f>ROUND((ROUND(AT1713*AG1713,2)*ROUND(1.2,7)),2)</f>
        <v>0.49</v>
      </c>
    </row>
    <row r="1714" spans="1:107" x14ac:dyDescent="0.2">
      <c r="A1714">
        <f>ROW(Source!A1032)</f>
        <v>1032</v>
      </c>
      <c r="B1714">
        <v>53551706</v>
      </c>
      <c r="C1714">
        <v>53554807</v>
      </c>
      <c r="D1714">
        <v>29174913</v>
      </c>
      <c r="E1714">
        <v>1</v>
      </c>
      <c r="F1714">
        <v>1</v>
      </c>
      <c r="G1714">
        <v>1</v>
      </c>
      <c r="H1714">
        <v>2</v>
      </c>
      <c r="I1714" t="s">
        <v>1513</v>
      </c>
      <c r="J1714" t="s">
        <v>1651</v>
      </c>
      <c r="K1714" t="s">
        <v>1515</v>
      </c>
      <c r="L1714">
        <v>1368</v>
      </c>
      <c r="N1714">
        <v>1011</v>
      </c>
      <c r="O1714" t="s">
        <v>1494</v>
      </c>
      <c r="P1714" t="s">
        <v>1494</v>
      </c>
      <c r="Q1714">
        <v>1</v>
      </c>
      <c r="W1714">
        <v>0</v>
      </c>
      <c r="X1714">
        <v>458544584</v>
      </c>
      <c r="Y1714">
        <v>2.4E-2</v>
      </c>
      <c r="AA1714">
        <v>0</v>
      </c>
      <c r="AB1714">
        <v>87.17</v>
      </c>
      <c r="AC1714">
        <v>11.6</v>
      </c>
      <c r="AD1714">
        <v>0</v>
      </c>
      <c r="AE1714">
        <v>0</v>
      </c>
      <c r="AF1714">
        <v>87.17</v>
      </c>
      <c r="AG1714">
        <v>11.6</v>
      </c>
      <c r="AH1714">
        <v>0</v>
      </c>
      <c r="AI1714">
        <v>1</v>
      </c>
      <c r="AJ1714">
        <v>1</v>
      </c>
      <c r="AK1714">
        <v>1</v>
      </c>
      <c r="AL1714">
        <v>1</v>
      </c>
      <c r="AN1714">
        <v>0</v>
      </c>
      <c r="AO1714">
        <v>1</v>
      </c>
      <c r="AP1714">
        <v>1</v>
      </c>
      <c r="AQ1714">
        <v>0</v>
      </c>
      <c r="AR1714">
        <v>0</v>
      </c>
      <c r="AS1714" t="s">
        <v>3</v>
      </c>
      <c r="AT1714">
        <v>0.02</v>
      </c>
      <c r="AU1714" t="s">
        <v>916</v>
      </c>
      <c r="AV1714">
        <v>0</v>
      </c>
      <c r="AW1714">
        <v>2</v>
      </c>
      <c r="AX1714">
        <v>53554821</v>
      </c>
      <c r="AY1714">
        <v>1</v>
      </c>
      <c r="AZ1714">
        <v>6144</v>
      </c>
      <c r="BA1714">
        <v>1544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Y1714*Source!I1032</f>
        <v>1.2000000000000001E-3</v>
      </c>
      <c r="CY1714">
        <f>AB1714</f>
        <v>87.17</v>
      </c>
      <c r="CZ1714">
        <f>AF1714</f>
        <v>87.17</v>
      </c>
      <c r="DA1714">
        <f>AJ1714</f>
        <v>1</v>
      </c>
      <c r="DB1714">
        <f>ROUND((ROUND(AT1714*CZ1714,2)*ROUND(1.2,7)),2)</f>
        <v>2.09</v>
      </c>
      <c r="DC1714">
        <f>ROUND((ROUND(AT1714*AG1714,2)*ROUND(1.2,7)),2)</f>
        <v>0.28000000000000003</v>
      </c>
    </row>
    <row r="1715" spans="1:107" x14ac:dyDescent="0.2">
      <c r="A1715">
        <f>ROW(Source!A1032)</f>
        <v>1032</v>
      </c>
      <c r="B1715">
        <v>53551706</v>
      </c>
      <c r="C1715">
        <v>53554807</v>
      </c>
      <c r="D1715">
        <v>53265823</v>
      </c>
      <c r="E1715">
        <v>1</v>
      </c>
      <c r="F1715">
        <v>1</v>
      </c>
      <c r="G1715">
        <v>1</v>
      </c>
      <c r="H1715">
        <v>3</v>
      </c>
      <c r="I1715" t="s">
        <v>939</v>
      </c>
      <c r="J1715" t="s">
        <v>941</v>
      </c>
      <c r="K1715" t="s">
        <v>940</v>
      </c>
      <c r="L1715">
        <v>1354</v>
      </c>
      <c r="N1715">
        <v>1010</v>
      </c>
      <c r="O1715" t="s">
        <v>160</v>
      </c>
      <c r="P1715" t="s">
        <v>160</v>
      </c>
      <c r="Q1715">
        <v>1</v>
      </c>
      <c r="W1715">
        <v>0</v>
      </c>
      <c r="X1715">
        <v>-1676692902</v>
      </c>
      <c r="Y1715">
        <v>100</v>
      </c>
      <c r="AA1715">
        <v>229.07</v>
      </c>
      <c r="AB1715">
        <v>0</v>
      </c>
      <c r="AC1715">
        <v>0</v>
      </c>
      <c r="AD1715">
        <v>0</v>
      </c>
      <c r="AE1715">
        <v>229.07</v>
      </c>
      <c r="AF1715">
        <v>0</v>
      </c>
      <c r="AG1715">
        <v>0</v>
      </c>
      <c r="AH1715">
        <v>0</v>
      </c>
      <c r="AI1715">
        <v>1</v>
      </c>
      <c r="AJ1715">
        <v>1</v>
      </c>
      <c r="AK1715">
        <v>1</v>
      </c>
      <c r="AL1715">
        <v>1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 t="s">
        <v>3</v>
      </c>
      <c r="AT1715">
        <v>100</v>
      </c>
      <c r="AU1715" t="s">
        <v>3</v>
      </c>
      <c r="AV1715">
        <v>0</v>
      </c>
      <c r="AW1715">
        <v>1</v>
      </c>
      <c r="AX1715">
        <v>-1</v>
      </c>
      <c r="AY1715">
        <v>0</v>
      </c>
      <c r="AZ1715">
        <v>0</v>
      </c>
      <c r="BA1715" t="s">
        <v>3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Y1715*Source!I1032</f>
        <v>5</v>
      </c>
      <c r="CY1715">
        <f t="shared" ref="CY1715:CY1720" si="335">AA1715</f>
        <v>229.07</v>
      </c>
      <c r="CZ1715">
        <f t="shared" ref="CZ1715:CZ1720" si="336">AE1715</f>
        <v>229.07</v>
      </c>
      <c r="DA1715">
        <f t="shared" ref="DA1715:DA1720" si="337">AI1715</f>
        <v>1</v>
      </c>
      <c r="DB1715">
        <f t="shared" ref="DB1715:DB1720" si="338">ROUND(ROUND(AT1715*CZ1715,2),2)</f>
        <v>22907</v>
      </c>
      <c r="DC1715">
        <f t="shared" ref="DC1715:DC1720" si="339">ROUND(ROUND(AT1715*AG1715,2),2)</f>
        <v>0</v>
      </c>
    </row>
    <row r="1716" spans="1:107" x14ac:dyDescent="0.2">
      <c r="A1716">
        <f>ROW(Source!A1032)</f>
        <v>1032</v>
      </c>
      <c r="B1716">
        <v>53551706</v>
      </c>
      <c r="C1716">
        <v>53554807</v>
      </c>
      <c r="D1716">
        <v>29149204</v>
      </c>
      <c r="E1716">
        <v>1</v>
      </c>
      <c r="F1716">
        <v>1</v>
      </c>
      <c r="G1716">
        <v>1</v>
      </c>
      <c r="H1716">
        <v>3</v>
      </c>
      <c r="I1716" t="s">
        <v>1938</v>
      </c>
      <c r="J1716" t="s">
        <v>1939</v>
      </c>
      <c r="K1716" t="s">
        <v>1940</v>
      </c>
      <c r="L1716">
        <v>1348</v>
      </c>
      <c r="N1716">
        <v>1009</v>
      </c>
      <c r="O1716" t="s">
        <v>26</v>
      </c>
      <c r="P1716" t="s">
        <v>26</v>
      </c>
      <c r="Q1716">
        <v>1000</v>
      </c>
      <c r="W1716">
        <v>0</v>
      </c>
      <c r="X1716">
        <v>-1132764130</v>
      </c>
      <c r="Y1716">
        <v>3.15E-3</v>
      </c>
      <c r="AA1716">
        <v>729.98</v>
      </c>
      <c r="AB1716">
        <v>0</v>
      </c>
      <c r="AC1716">
        <v>0</v>
      </c>
      <c r="AD1716">
        <v>0</v>
      </c>
      <c r="AE1716">
        <v>729.98</v>
      </c>
      <c r="AF1716">
        <v>0</v>
      </c>
      <c r="AG1716">
        <v>0</v>
      </c>
      <c r="AH1716">
        <v>0</v>
      </c>
      <c r="AI1716">
        <v>1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0</v>
      </c>
      <c r="AQ1716">
        <v>0</v>
      </c>
      <c r="AR1716">
        <v>0</v>
      </c>
      <c r="AS1716" t="s">
        <v>3</v>
      </c>
      <c r="AT1716">
        <v>3.15E-3</v>
      </c>
      <c r="AU1716" t="s">
        <v>3</v>
      </c>
      <c r="AV1716">
        <v>0</v>
      </c>
      <c r="AW1716">
        <v>2</v>
      </c>
      <c r="AX1716">
        <v>53554822</v>
      </c>
      <c r="AY1716">
        <v>1</v>
      </c>
      <c r="AZ1716">
        <v>0</v>
      </c>
      <c r="BA1716">
        <v>1545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Y1716*Source!I1032</f>
        <v>1.5750000000000001E-4</v>
      </c>
      <c r="CY1716">
        <f t="shared" si="335"/>
        <v>729.98</v>
      </c>
      <c r="CZ1716">
        <f t="shared" si="336"/>
        <v>729.98</v>
      </c>
      <c r="DA1716">
        <f t="shared" si="337"/>
        <v>1</v>
      </c>
      <c r="DB1716">
        <f t="shared" si="338"/>
        <v>2.2999999999999998</v>
      </c>
      <c r="DC1716">
        <f t="shared" si="339"/>
        <v>0</v>
      </c>
    </row>
    <row r="1717" spans="1:107" x14ac:dyDescent="0.2">
      <c r="A1717">
        <f>ROW(Source!A1032)</f>
        <v>1032</v>
      </c>
      <c r="B1717">
        <v>53551706</v>
      </c>
      <c r="C1717">
        <v>53554807</v>
      </c>
      <c r="D1717">
        <v>38294549</v>
      </c>
      <c r="E1717">
        <v>1</v>
      </c>
      <c r="F1717">
        <v>1</v>
      </c>
      <c r="G1717">
        <v>1</v>
      </c>
      <c r="H1717">
        <v>3</v>
      </c>
      <c r="I1717" t="s">
        <v>947</v>
      </c>
      <c r="J1717" t="s">
        <v>950</v>
      </c>
      <c r="K1717" t="s">
        <v>948</v>
      </c>
      <c r="L1717">
        <v>1356</v>
      </c>
      <c r="N1717">
        <v>1010</v>
      </c>
      <c r="O1717" t="s">
        <v>949</v>
      </c>
      <c r="P1717" t="s">
        <v>949</v>
      </c>
      <c r="Q1717">
        <v>1000</v>
      </c>
      <c r="W1717">
        <v>0</v>
      </c>
      <c r="X1717">
        <v>338017439</v>
      </c>
      <c r="Y1717">
        <v>0.1</v>
      </c>
      <c r="AA1717">
        <v>1998.42</v>
      </c>
      <c r="AB1717">
        <v>0</v>
      </c>
      <c r="AC1717">
        <v>0</v>
      </c>
      <c r="AD1717">
        <v>0</v>
      </c>
      <c r="AE1717">
        <v>1998.42</v>
      </c>
      <c r="AF1717">
        <v>0</v>
      </c>
      <c r="AG1717">
        <v>0</v>
      </c>
      <c r="AH1717">
        <v>0</v>
      </c>
      <c r="AI1717">
        <v>1</v>
      </c>
      <c r="AJ1717">
        <v>1</v>
      </c>
      <c r="AK1717">
        <v>1</v>
      </c>
      <c r="AL1717">
        <v>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 t="s">
        <v>3</v>
      </c>
      <c r="AT1717">
        <v>0.1</v>
      </c>
      <c r="AU1717" t="s">
        <v>3</v>
      </c>
      <c r="AV1717">
        <v>0</v>
      </c>
      <c r="AW1717">
        <v>1</v>
      </c>
      <c r="AX1717">
        <v>-1</v>
      </c>
      <c r="AY1717">
        <v>0</v>
      </c>
      <c r="AZ1717">
        <v>0</v>
      </c>
      <c r="BA1717" t="s">
        <v>3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Y1717*Source!I1032</f>
        <v>5.000000000000001E-3</v>
      </c>
      <c r="CY1717">
        <f t="shared" si="335"/>
        <v>1998.42</v>
      </c>
      <c r="CZ1717">
        <f t="shared" si="336"/>
        <v>1998.42</v>
      </c>
      <c r="DA1717">
        <f t="shared" si="337"/>
        <v>1</v>
      </c>
      <c r="DB1717">
        <f t="shared" si="338"/>
        <v>199.84</v>
      </c>
      <c r="DC1717">
        <f t="shared" si="339"/>
        <v>0</v>
      </c>
    </row>
    <row r="1718" spans="1:107" x14ac:dyDescent="0.2">
      <c r="A1718">
        <f>ROW(Source!A1032)</f>
        <v>1032</v>
      </c>
      <c r="B1718">
        <v>53551706</v>
      </c>
      <c r="C1718">
        <v>53554807</v>
      </c>
      <c r="D1718">
        <v>29170678</v>
      </c>
      <c r="E1718">
        <v>1</v>
      </c>
      <c r="F1718">
        <v>1</v>
      </c>
      <c r="G1718">
        <v>1</v>
      </c>
      <c r="H1718">
        <v>3</v>
      </c>
      <c r="I1718" t="s">
        <v>1941</v>
      </c>
      <c r="J1718" t="s">
        <v>1942</v>
      </c>
      <c r="K1718" t="s">
        <v>1943</v>
      </c>
      <c r="L1718">
        <v>1354</v>
      </c>
      <c r="N1718">
        <v>1010</v>
      </c>
      <c r="O1718" t="s">
        <v>160</v>
      </c>
      <c r="P1718" t="s">
        <v>160</v>
      </c>
      <c r="Q1718">
        <v>1</v>
      </c>
      <c r="W1718">
        <v>0</v>
      </c>
      <c r="X1718">
        <v>-808655695</v>
      </c>
      <c r="Y1718">
        <v>102</v>
      </c>
      <c r="AA1718">
        <v>280</v>
      </c>
      <c r="AB1718">
        <v>0</v>
      </c>
      <c r="AC1718">
        <v>0</v>
      </c>
      <c r="AD1718">
        <v>0</v>
      </c>
      <c r="AE1718">
        <v>280</v>
      </c>
      <c r="AF1718">
        <v>0</v>
      </c>
      <c r="AG1718">
        <v>0</v>
      </c>
      <c r="AH1718">
        <v>0</v>
      </c>
      <c r="AI1718">
        <v>1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0</v>
      </c>
      <c r="AQ1718">
        <v>0</v>
      </c>
      <c r="AR1718">
        <v>0</v>
      </c>
      <c r="AS1718" t="s">
        <v>3</v>
      </c>
      <c r="AT1718">
        <v>102</v>
      </c>
      <c r="AU1718" t="s">
        <v>3</v>
      </c>
      <c r="AV1718">
        <v>0</v>
      </c>
      <c r="AW1718">
        <v>2</v>
      </c>
      <c r="AX1718">
        <v>53554823</v>
      </c>
      <c r="AY1718">
        <v>1</v>
      </c>
      <c r="AZ1718">
        <v>0</v>
      </c>
      <c r="BA1718">
        <v>1546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Y1718*Source!I1032</f>
        <v>5.1000000000000005</v>
      </c>
      <c r="CY1718">
        <f t="shared" si="335"/>
        <v>280</v>
      </c>
      <c r="CZ1718">
        <f t="shared" si="336"/>
        <v>280</v>
      </c>
      <c r="DA1718">
        <f t="shared" si="337"/>
        <v>1</v>
      </c>
      <c r="DB1718">
        <f t="shared" si="338"/>
        <v>28560</v>
      </c>
      <c r="DC1718">
        <f t="shared" si="339"/>
        <v>0</v>
      </c>
    </row>
    <row r="1719" spans="1:107" x14ac:dyDescent="0.2">
      <c r="A1719">
        <f>ROW(Source!A1032)</f>
        <v>1032</v>
      </c>
      <c r="B1719">
        <v>53551706</v>
      </c>
      <c r="C1719">
        <v>53554807</v>
      </c>
      <c r="D1719">
        <v>38121415</v>
      </c>
      <c r="E1719">
        <v>1</v>
      </c>
      <c r="F1719">
        <v>1</v>
      </c>
      <c r="G1719">
        <v>1</v>
      </c>
      <c r="H1719">
        <v>3</v>
      </c>
      <c r="I1719" t="s">
        <v>943</v>
      </c>
      <c r="J1719" t="s">
        <v>945</v>
      </c>
      <c r="K1719" t="s">
        <v>944</v>
      </c>
      <c r="L1719">
        <v>1355</v>
      </c>
      <c r="N1719">
        <v>1010</v>
      </c>
      <c r="O1719" t="s">
        <v>894</v>
      </c>
      <c r="P1719" t="s">
        <v>894</v>
      </c>
      <c r="Q1719">
        <v>100</v>
      </c>
      <c r="W1719">
        <v>0</v>
      </c>
      <c r="X1719">
        <v>1552757658</v>
      </c>
      <c r="Y1719">
        <v>1</v>
      </c>
      <c r="AA1719">
        <v>547.19000000000005</v>
      </c>
      <c r="AB1719">
        <v>0</v>
      </c>
      <c r="AC1719">
        <v>0</v>
      </c>
      <c r="AD1719">
        <v>0</v>
      </c>
      <c r="AE1719">
        <v>547.19000000000005</v>
      </c>
      <c r="AF1719">
        <v>0</v>
      </c>
      <c r="AG1719">
        <v>0</v>
      </c>
      <c r="AH1719">
        <v>0</v>
      </c>
      <c r="AI1719">
        <v>1</v>
      </c>
      <c r="AJ1719">
        <v>1</v>
      </c>
      <c r="AK1719">
        <v>1</v>
      </c>
      <c r="AL1719">
        <v>1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 t="s">
        <v>3</v>
      </c>
      <c r="AT1719">
        <v>1</v>
      </c>
      <c r="AU1719" t="s">
        <v>3</v>
      </c>
      <c r="AV1719">
        <v>0</v>
      </c>
      <c r="AW1719">
        <v>1</v>
      </c>
      <c r="AX1719">
        <v>-1</v>
      </c>
      <c r="AY1719">
        <v>0</v>
      </c>
      <c r="AZ1719">
        <v>0</v>
      </c>
      <c r="BA1719" t="s">
        <v>3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Y1719*Source!I1032</f>
        <v>0.05</v>
      </c>
      <c r="CY1719">
        <f t="shared" si="335"/>
        <v>547.19000000000005</v>
      </c>
      <c r="CZ1719">
        <f t="shared" si="336"/>
        <v>547.19000000000005</v>
      </c>
      <c r="DA1719">
        <f t="shared" si="337"/>
        <v>1</v>
      </c>
      <c r="DB1719">
        <f t="shared" si="338"/>
        <v>547.19000000000005</v>
      </c>
      <c r="DC1719">
        <f t="shared" si="339"/>
        <v>0</v>
      </c>
    </row>
    <row r="1720" spans="1:107" x14ac:dyDescent="0.2">
      <c r="A1720">
        <f>ROW(Source!A1032)</f>
        <v>1032</v>
      </c>
      <c r="B1720">
        <v>53551706</v>
      </c>
      <c r="C1720">
        <v>53554807</v>
      </c>
      <c r="D1720">
        <v>29171808</v>
      </c>
      <c r="E1720">
        <v>1</v>
      </c>
      <c r="F1720">
        <v>1</v>
      </c>
      <c r="G1720">
        <v>1</v>
      </c>
      <c r="H1720">
        <v>3</v>
      </c>
      <c r="I1720" t="s">
        <v>1933</v>
      </c>
      <c r="J1720" t="s">
        <v>1934</v>
      </c>
      <c r="K1720" t="s">
        <v>1935</v>
      </c>
      <c r="L1720">
        <v>1374</v>
      </c>
      <c r="N1720">
        <v>1013</v>
      </c>
      <c r="O1720" t="s">
        <v>1936</v>
      </c>
      <c r="P1720" t="s">
        <v>1936</v>
      </c>
      <c r="Q1720">
        <v>1</v>
      </c>
      <c r="W1720">
        <v>0</v>
      </c>
      <c r="X1720">
        <v>-915781824</v>
      </c>
      <c r="Y1720">
        <v>5.1100000000000003</v>
      </c>
      <c r="AA1720">
        <v>1</v>
      </c>
      <c r="AB1720">
        <v>0</v>
      </c>
      <c r="AC1720">
        <v>0</v>
      </c>
      <c r="AD1720">
        <v>0</v>
      </c>
      <c r="AE1720">
        <v>1</v>
      </c>
      <c r="AF1720">
        <v>0</v>
      </c>
      <c r="AG1720">
        <v>0</v>
      </c>
      <c r="AH1720">
        <v>0</v>
      </c>
      <c r="AI1720">
        <v>1</v>
      </c>
      <c r="AJ1720">
        <v>1</v>
      </c>
      <c r="AK1720">
        <v>1</v>
      </c>
      <c r="AL1720">
        <v>1</v>
      </c>
      <c r="AN1720">
        <v>0</v>
      </c>
      <c r="AO1720">
        <v>1</v>
      </c>
      <c r="AP1720">
        <v>0</v>
      </c>
      <c r="AQ1720">
        <v>0</v>
      </c>
      <c r="AR1720">
        <v>0</v>
      </c>
      <c r="AS1720" t="s">
        <v>3</v>
      </c>
      <c r="AT1720">
        <v>5.1100000000000003</v>
      </c>
      <c r="AU1720" t="s">
        <v>3</v>
      </c>
      <c r="AV1720">
        <v>0</v>
      </c>
      <c r="AW1720">
        <v>2</v>
      </c>
      <c r="AX1720">
        <v>53554824</v>
      </c>
      <c r="AY1720">
        <v>1</v>
      </c>
      <c r="AZ1720">
        <v>0</v>
      </c>
      <c r="BA1720">
        <v>1547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Y1720*Source!I1032</f>
        <v>0.2555</v>
      </c>
      <c r="CY1720">
        <f t="shared" si="335"/>
        <v>1</v>
      </c>
      <c r="CZ1720">
        <f t="shared" si="336"/>
        <v>1</v>
      </c>
      <c r="DA1720">
        <f t="shared" si="337"/>
        <v>1</v>
      </c>
      <c r="DB1720">
        <f t="shared" si="338"/>
        <v>5.1100000000000003</v>
      </c>
      <c r="DC1720">
        <f t="shared" si="339"/>
        <v>0</v>
      </c>
    </row>
    <row r="1721" spans="1:107" x14ac:dyDescent="0.2">
      <c r="A1721">
        <f>ROW(Source!A1033)</f>
        <v>1033</v>
      </c>
      <c r="B1721">
        <v>53551707</v>
      </c>
      <c r="C1721">
        <v>53554807</v>
      </c>
      <c r="D1721">
        <v>29364679</v>
      </c>
      <c r="E1721">
        <v>1</v>
      </c>
      <c r="F1721">
        <v>1</v>
      </c>
      <c r="G1721">
        <v>1</v>
      </c>
      <c r="H1721">
        <v>1</v>
      </c>
      <c r="I1721" t="s">
        <v>1922</v>
      </c>
      <c r="J1721" t="s">
        <v>3</v>
      </c>
      <c r="K1721" t="s">
        <v>1923</v>
      </c>
      <c r="L1721">
        <v>1369</v>
      </c>
      <c r="N1721">
        <v>1013</v>
      </c>
      <c r="O1721" t="s">
        <v>1486</v>
      </c>
      <c r="P1721" t="s">
        <v>1486</v>
      </c>
      <c r="Q1721">
        <v>1</v>
      </c>
      <c r="W1721">
        <v>0</v>
      </c>
      <c r="X1721">
        <v>931378261</v>
      </c>
      <c r="Y1721">
        <v>30.911999999999999</v>
      </c>
      <c r="AA1721">
        <v>0</v>
      </c>
      <c r="AB1721">
        <v>0</v>
      </c>
      <c r="AC1721">
        <v>0</v>
      </c>
      <c r="AD1721">
        <v>349.58</v>
      </c>
      <c r="AE1721">
        <v>0</v>
      </c>
      <c r="AF1721">
        <v>0</v>
      </c>
      <c r="AG1721">
        <v>0</v>
      </c>
      <c r="AH1721">
        <v>349.58</v>
      </c>
      <c r="AI1721">
        <v>1</v>
      </c>
      <c r="AJ1721">
        <v>1</v>
      </c>
      <c r="AK1721">
        <v>1</v>
      </c>
      <c r="AL1721">
        <v>1</v>
      </c>
      <c r="AN1721">
        <v>0</v>
      </c>
      <c r="AO1721">
        <v>1</v>
      </c>
      <c r="AP1721">
        <v>1</v>
      </c>
      <c r="AQ1721">
        <v>0</v>
      </c>
      <c r="AR1721">
        <v>0</v>
      </c>
      <c r="AS1721" t="s">
        <v>3</v>
      </c>
      <c r="AT1721">
        <v>25.76</v>
      </c>
      <c r="AU1721" t="s">
        <v>916</v>
      </c>
      <c r="AV1721">
        <v>1</v>
      </c>
      <c r="AW1721">
        <v>2</v>
      </c>
      <c r="AX1721">
        <v>53554818</v>
      </c>
      <c r="AY1721">
        <v>2</v>
      </c>
      <c r="AZ1721">
        <v>137216</v>
      </c>
      <c r="BA1721">
        <v>1548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Y1721*Source!I1033</f>
        <v>1.5456000000000001</v>
      </c>
      <c r="CY1721">
        <f>AD1721</f>
        <v>349.58</v>
      </c>
      <c r="CZ1721">
        <f>AH1721</f>
        <v>349.58</v>
      </c>
      <c r="DA1721">
        <f>AL1721</f>
        <v>1</v>
      </c>
      <c r="DB1721">
        <f>ROUND((ROUND(AT1721*CZ1721,2)*ROUND(1.2,7)),2)</f>
        <v>10806.22</v>
      </c>
      <c r="DC1721">
        <f>ROUND((ROUND(AT1721*AG1721,2)*ROUND(1.2,7)),2)</f>
        <v>0</v>
      </c>
    </row>
    <row r="1722" spans="1:107" x14ac:dyDescent="0.2">
      <c r="A1722">
        <f>ROW(Source!A1033)</f>
        <v>1033</v>
      </c>
      <c r="B1722">
        <v>53551707</v>
      </c>
      <c r="C1722">
        <v>53554807</v>
      </c>
      <c r="D1722">
        <v>121548</v>
      </c>
      <c r="E1722">
        <v>1</v>
      </c>
      <c r="F1722">
        <v>1</v>
      </c>
      <c r="G1722">
        <v>1</v>
      </c>
      <c r="H1722">
        <v>1</v>
      </c>
      <c r="I1722" t="s">
        <v>31</v>
      </c>
      <c r="J1722" t="s">
        <v>3</v>
      </c>
      <c r="K1722" t="s">
        <v>1489</v>
      </c>
      <c r="L1722">
        <v>608254</v>
      </c>
      <c r="N1722">
        <v>1013</v>
      </c>
      <c r="O1722" t="s">
        <v>1490</v>
      </c>
      <c r="P1722" t="s">
        <v>1490</v>
      </c>
      <c r="Q1722">
        <v>1</v>
      </c>
      <c r="W1722">
        <v>0</v>
      </c>
      <c r="X1722">
        <v>-185737400</v>
      </c>
      <c r="Y1722">
        <v>3.5999999999999997E-2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1</v>
      </c>
      <c r="AJ1722">
        <v>1</v>
      </c>
      <c r="AK1722">
        <v>1</v>
      </c>
      <c r="AL1722">
        <v>1</v>
      </c>
      <c r="AN1722">
        <v>0</v>
      </c>
      <c r="AO1722">
        <v>1</v>
      </c>
      <c r="AP1722">
        <v>1</v>
      </c>
      <c r="AQ1722">
        <v>0</v>
      </c>
      <c r="AR1722">
        <v>0</v>
      </c>
      <c r="AS1722" t="s">
        <v>3</v>
      </c>
      <c r="AT1722">
        <v>0.03</v>
      </c>
      <c r="AU1722" t="s">
        <v>916</v>
      </c>
      <c r="AV1722">
        <v>2</v>
      </c>
      <c r="AW1722">
        <v>2</v>
      </c>
      <c r="AX1722">
        <v>53554819</v>
      </c>
      <c r="AY1722">
        <v>1</v>
      </c>
      <c r="AZ1722">
        <v>6144</v>
      </c>
      <c r="BA1722">
        <v>1549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Y1722*Source!I1033</f>
        <v>1.8E-3</v>
      </c>
      <c r="CY1722">
        <f>AD1722</f>
        <v>0</v>
      </c>
      <c r="CZ1722">
        <f>AH1722</f>
        <v>0</v>
      </c>
      <c r="DA1722">
        <f>AL1722</f>
        <v>1</v>
      </c>
      <c r="DB1722">
        <f>ROUND((ROUND(AT1722*CZ1722,2)*ROUND(1.2,7)),2)</f>
        <v>0</v>
      </c>
      <c r="DC1722">
        <f>ROUND((ROUND(AT1722*AG1722,2)*ROUND(1.2,7)),2)</f>
        <v>0</v>
      </c>
    </row>
    <row r="1723" spans="1:107" x14ac:dyDescent="0.2">
      <c r="A1723">
        <f>ROW(Source!A1033)</f>
        <v>1033</v>
      </c>
      <c r="B1723">
        <v>53551707</v>
      </c>
      <c r="C1723">
        <v>53554807</v>
      </c>
      <c r="D1723">
        <v>29172362</v>
      </c>
      <c r="E1723">
        <v>1</v>
      </c>
      <c r="F1723">
        <v>1</v>
      </c>
      <c r="G1723">
        <v>1</v>
      </c>
      <c r="H1723">
        <v>2</v>
      </c>
      <c r="I1723" t="s">
        <v>1924</v>
      </c>
      <c r="J1723" t="s">
        <v>1937</v>
      </c>
      <c r="K1723" t="s">
        <v>1926</v>
      </c>
      <c r="L1723">
        <v>1368</v>
      </c>
      <c r="N1723">
        <v>1011</v>
      </c>
      <c r="O1723" t="s">
        <v>1494</v>
      </c>
      <c r="P1723" t="s">
        <v>1494</v>
      </c>
      <c r="Q1723">
        <v>1</v>
      </c>
      <c r="W1723">
        <v>0</v>
      </c>
      <c r="X1723">
        <v>2071614860</v>
      </c>
      <c r="Y1723">
        <v>3.5999999999999997E-2</v>
      </c>
      <c r="AA1723">
        <v>0</v>
      </c>
      <c r="AB1723">
        <v>134.65</v>
      </c>
      <c r="AC1723">
        <v>13.5</v>
      </c>
      <c r="AD1723">
        <v>0</v>
      </c>
      <c r="AE1723">
        <v>0</v>
      </c>
      <c r="AF1723">
        <v>134.65</v>
      </c>
      <c r="AG1723">
        <v>13.5</v>
      </c>
      <c r="AH1723">
        <v>0</v>
      </c>
      <c r="AI1723">
        <v>1</v>
      </c>
      <c r="AJ1723">
        <v>1</v>
      </c>
      <c r="AK1723">
        <v>1</v>
      </c>
      <c r="AL1723">
        <v>1</v>
      </c>
      <c r="AN1723">
        <v>0</v>
      </c>
      <c r="AO1723">
        <v>1</v>
      </c>
      <c r="AP1723">
        <v>1</v>
      </c>
      <c r="AQ1723">
        <v>0</v>
      </c>
      <c r="AR1723">
        <v>0</v>
      </c>
      <c r="AS1723" t="s">
        <v>3</v>
      </c>
      <c r="AT1723">
        <v>0.03</v>
      </c>
      <c r="AU1723" t="s">
        <v>916</v>
      </c>
      <c r="AV1723">
        <v>0</v>
      </c>
      <c r="AW1723">
        <v>2</v>
      </c>
      <c r="AX1723">
        <v>53554820</v>
      </c>
      <c r="AY1723">
        <v>1</v>
      </c>
      <c r="AZ1723">
        <v>6144</v>
      </c>
      <c r="BA1723">
        <v>1550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Y1723*Source!I1033</f>
        <v>1.8E-3</v>
      </c>
      <c r="CY1723">
        <f>AB1723</f>
        <v>134.65</v>
      </c>
      <c r="CZ1723">
        <f>AF1723</f>
        <v>134.65</v>
      </c>
      <c r="DA1723">
        <f>AJ1723</f>
        <v>1</v>
      </c>
      <c r="DB1723">
        <f>ROUND((ROUND(AT1723*CZ1723,2)*ROUND(1.2,7)),2)</f>
        <v>4.8499999999999996</v>
      </c>
      <c r="DC1723">
        <f>ROUND((ROUND(AT1723*AG1723,2)*ROUND(1.2,7)),2)</f>
        <v>0.49</v>
      </c>
    </row>
    <row r="1724" spans="1:107" x14ac:dyDescent="0.2">
      <c r="A1724">
        <f>ROW(Source!A1033)</f>
        <v>1033</v>
      </c>
      <c r="B1724">
        <v>53551707</v>
      </c>
      <c r="C1724">
        <v>53554807</v>
      </c>
      <c r="D1724">
        <v>29174913</v>
      </c>
      <c r="E1724">
        <v>1</v>
      </c>
      <c r="F1724">
        <v>1</v>
      </c>
      <c r="G1724">
        <v>1</v>
      </c>
      <c r="H1724">
        <v>2</v>
      </c>
      <c r="I1724" t="s">
        <v>1513</v>
      </c>
      <c r="J1724" t="s">
        <v>1651</v>
      </c>
      <c r="K1724" t="s">
        <v>1515</v>
      </c>
      <c r="L1724">
        <v>1368</v>
      </c>
      <c r="N1724">
        <v>1011</v>
      </c>
      <c r="O1724" t="s">
        <v>1494</v>
      </c>
      <c r="P1724" t="s">
        <v>1494</v>
      </c>
      <c r="Q1724">
        <v>1</v>
      </c>
      <c r="W1724">
        <v>0</v>
      </c>
      <c r="X1724">
        <v>458544584</v>
      </c>
      <c r="Y1724">
        <v>2.4E-2</v>
      </c>
      <c r="AA1724">
        <v>0</v>
      </c>
      <c r="AB1724">
        <v>87.17</v>
      </c>
      <c r="AC1724">
        <v>11.6</v>
      </c>
      <c r="AD1724">
        <v>0</v>
      </c>
      <c r="AE1724">
        <v>0</v>
      </c>
      <c r="AF1724">
        <v>87.17</v>
      </c>
      <c r="AG1724">
        <v>11.6</v>
      </c>
      <c r="AH1724">
        <v>0</v>
      </c>
      <c r="AI1724">
        <v>1</v>
      </c>
      <c r="AJ1724">
        <v>1</v>
      </c>
      <c r="AK1724">
        <v>1</v>
      </c>
      <c r="AL1724">
        <v>1</v>
      </c>
      <c r="AN1724">
        <v>0</v>
      </c>
      <c r="AO1724">
        <v>1</v>
      </c>
      <c r="AP1724">
        <v>1</v>
      </c>
      <c r="AQ1724">
        <v>0</v>
      </c>
      <c r="AR1724">
        <v>0</v>
      </c>
      <c r="AS1724" t="s">
        <v>3</v>
      </c>
      <c r="AT1724">
        <v>0.02</v>
      </c>
      <c r="AU1724" t="s">
        <v>916</v>
      </c>
      <c r="AV1724">
        <v>0</v>
      </c>
      <c r="AW1724">
        <v>2</v>
      </c>
      <c r="AX1724">
        <v>53554821</v>
      </c>
      <c r="AY1724">
        <v>1</v>
      </c>
      <c r="AZ1724">
        <v>6144</v>
      </c>
      <c r="BA1724">
        <v>1551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Y1724*Source!I1033</f>
        <v>1.2000000000000001E-3</v>
      </c>
      <c r="CY1724">
        <f>AB1724</f>
        <v>87.17</v>
      </c>
      <c r="CZ1724">
        <f>AF1724</f>
        <v>87.17</v>
      </c>
      <c r="DA1724">
        <f>AJ1724</f>
        <v>1</v>
      </c>
      <c r="DB1724">
        <f>ROUND((ROUND(AT1724*CZ1724,2)*ROUND(1.2,7)),2)</f>
        <v>2.09</v>
      </c>
      <c r="DC1724">
        <f>ROUND((ROUND(AT1724*AG1724,2)*ROUND(1.2,7)),2)</f>
        <v>0.28000000000000003</v>
      </c>
    </row>
    <row r="1725" spans="1:107" x14ac:dyDescent="0.2">
      <c r="A1725">
        <f>ROW(Source!A1033)</f>
        <v>1033</v>
      </c>
      <c r="B1725">
        <v>53551707</v>
      </c>
      <c r="C1725">
        <v>53554807</v>
      </c>
      <c r="D1725">
        <v>53265823</v>
      </c>
      <c r="E1725">
        <v>1</v>
      </c>
      <c r="F1725">
        <v>1</v>
      </c>
      <c r="G1725">
        <v>1</v>
      </c>
      <c r="H1725">
        <v>3</v>
      </c>
      <c r="I1725" t="s">
        <v>939</v>
      </c>
      <c r="J1725" t="s">
        <v>941</v>
      </c>
      <c r="K1725" t="s">
        <v>940</v>
      </c>
      <c r="L1725">
        <v>1354</v>
      </c>
      <c r="N1725">
        <v>1010</v>
      </c>
      <c r="O1725" t="s">
        <v>160</v>
      </c>
      <c r="P1725" t="s">
        <v>160</v>
      </c>
      <c r="Q1725">
        <v>1</v>
      </c>
      <c r="W1725">
        <v>0</v>
      </c>
      <c r="X1725">
        <v>-1676692902</v>
      </c>
      <c r="Y1725">
        <v>100</v>
      </c>
      <c r="AA1725">
        <v>229.07</v>
      </c>
      <c r="AB1725">
        <v>0</v>
      </c>
      <c r="AC1725">
        <v>0</v>
      </c>
      <c r="AD1725">
        <v>0</v>
      </c>
      <c r="AE1725">
        <v>229.07</v>
      </c>
      <c r="AF1725">
        <v>0</v>
      </c>
      <c r="AG1725">
        <v>0</v>
      </c>
      <c r="AH1725">
        <v>0</v>
      </c>
      <c r="AI1725">
        <v>6.14</v>
      </c>
      <c r="AJ1725">
        <v>1</v>
      </c>
      <c r="AK1725">
        <v>1</v>
      </c>
      <c r="AL1725">
        <v>1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 t="s">
        <v>3</v>
      </c>
      <c r="AT1725">
        <v>100</v>
      </c>
      <c r="AU1725" t="s">
        <v>3</v>
      </c>
      <c r="AV1725">
        <v>0</v>
      </c>
      <c r="AW1725">
        <v>1</v>
      </c>
      <c r="AX1725">
        <v>-1</v>
      </c>
      <c r="AY1725">
        <v>0</v>
      </c>
      <c r="AZ1725">
        <v>0</v>
      </c>
      <c r="BA1725" t="s">
        <v>3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Y1725*Source!I1033</f>
        <v>5</v>
      </c>
      <c r="CY1725">
        <f t="shared" ref="CY1725:CY1730" si="340">AA1725</f>
        <v>229.07</v>
      </c>
      <c r="CZ1725">
        <f t="shared" ref="CZ1725:CZ1730" si="341">AE1725</f>
        <v>229.07</v>
      </c>
      <c r="DA1725">
        <f t="shared" ref="DA1725:DA1730" si="342">AI1725</f>
        <v>6.14</v>
      </c>
      <c r="DB1725">
        <f t="shared" ref="DB1725:DB1730" si="343">ROUND(ROUND(AT1725*CZ1725,2),2)</f>
        <v>22907</v>
      </c>
      <c r="DC1725">
        <f t="shared" ref="DC1725:DC1730" si="344">ROUND(ROUND(AT1725*AG1725,2),2)</f>
        <v>0</v>
      </c>
    </row>
    <row r="1726" spans="1:107" x14ac:dyDescent="0.2">
      <c r="A1726">
        <f>ROW(Source!A1033)</f>
        <v>1033</v>
      </c>
      <c r="B1726">
        <v>53551707</v>
      </c>
      <c r="C1726">
        <v>53554807</v>
      </c>
      <c r="D1726">
        <v>29149204</v>
      </c>
      <c r="E1726">
        <v>1</v>
      </c>
      <c r="F1726">
        <v>1</v>
      </c>
      <c r="G1726">
        <v>1</v>
      </c>
      <c r="H1726">
        <v>3</v>
      </c>
      <c r="I1726" t="s">
        <v>1938</v>
      </c>
      <c r="J1726" t="s">
        <v>1939</v>
      </c>
      <c r="K1726" t="s">
        <v>1940</v>
      </c>
      <c r="L1726">
        <v>1348</v>
      </c>
      <c r="N1726">
        <v>1009</v>
      </c>
      <c r="O1726" t="s">
        <v>26</v>
      </c>
      <c r="P1726" t="s">
        <v>26</v>
      </c>
      <c r="Q1726">
        <v>1000</v>
      </c>
      <c r="W1726">
        <v>0</v>
      </c>
      <c r="X1726">
        <v>-1132764130</v>
      </c>
      <c r="Y1726">
        <v>3.15E-3</v>
      </c>
      <c r="AA1726">
        <v>4482.08</v>
      </c>
      <c r="AB1726">
        <v>0</v>
      </c>
      <c r="AC1726">
        <v>0</v>
      </c>
      <c r="AD1726">
        <v>0</v>
      </c>
      <c r="AE1726">
        <v>729.98</v>
      </c>
      <c r="AF1726">
        <v>0</v>
      </c>
      <c r="AG1726">
        <v>0</v>
      </c>
      <c r="AH1726">
        <v>0</v>
      </c>
      <c r="AI1726">
        <v>6.14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0</v>
      </c>
      <c r="AQ1726">
        <v>0</v>
      </c>
      <c r="AR1726">
        <v>0</v>
      </c>
      <c r="AS1726" t="s">
        <v>3</v>
      </c>
      <c r="AT1726">
        <v>3.15E-3</v>
      </c>
      <c r="AU1726" t="s">
        <v>3</v>
      </c>
      <c r="AV1726">
        <v>0</v>
      </c>
      <c r="AW1726">
        <v>2</v>
      </c>
      <c r="AX1726">
        <v>53554822</v>
      </c>
      <c r="AY1726">
        <v>1</v>
      </c>
      <c r="AZ1726">
        <v>0</v>
      </c>
      <c r="BA1726">
        <v>1552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Y1726*Source!I1033</f>
        <v>1.5750000000000001E-4</v>
      </c>
      <c r="CY1726">
        <f t="shared" si="340"/>
        <v>4482.08</v>
      </c>
      <c r="CZ1726">
        <f t="shared" si="341"/>
        <v>729.98</v>
      </c>
      <c r="DA1726">
        <f t="shared" si="342"/>
        <v>6.14</v>
      </c>
      <c r="DB1726">
        <f t="shared" si="343"/>
        <v>2.2999999999999998</v>
      </c>
      <c r="DC1726">
        <f t="shared" si="344"/>
        <v>0</v>
      </c>
    </row>
    <row r="1727" spans="1:107" x14ac:dyDescent="0.2">
      <c r="A1727">
        <f>ROW(Source!A1033)</f>
        <v>1033</v>
      </c>
      <c r="B1727">
        <v>53551707</v>
      </c>
      <c r="C1727">
        <v>53554807</v>
      </c>
      <c r="D1727">
        <v>38294549</v>
      </c>
      <c r="E1727">
        <v>1</v>
      </c>
      <c r="F1727">
        <v>1</v>
      </c>
      <c r="G1727">
        <v>1</v>
      </c>
      <c r="H1727">
        <v>3</v>
      </c>
      <c r="I1727" t="s">
        <v>947</v>
      </c>
      <c r="J1727" t="s">
        <v>950</v>
      </c>
      <c r="K1727" t="s">
        <v>948</v>
      </c>
      <c r="L1727">
        <v>1356</v>
      </c>
      <c r="N1727">
        <v>1010</v>
      </c>
      <c r="O1727" t="s">
        <v>949</v>
      </c>
      <c r="P1727" t="s">
        <v>949</v>
      </c>
      <c r="Q1727">
        <v>1000</v>
      </c>
      <c r="W1727">
        <v>0</v>
      </c>
      <c r="X1727">
        <v>338017439</v>
      </c>
      <c r="Y1727">
        <v>0.1</v>
      </c>
      <c r="AA1727">
        <v>5975.28</v>
      </c>
      <c r="AB1727">
        <v>0</v>
      </c>
      <c r="AC1727">
        <v>0</v>
      </c>
      <c r="AD1727">
        <v>0</v>
      </c>
      <c r="AE1727">
        <v>1998.42</v>
      </c>
      <c r="AF1727">
        <v>0</v>
      </c>
      <c r="AG1727">
        <v>0</v>
      </c>
      <c r="AH1727">
        <v>0</v>
      </c>
      <c r="AI1727">
        <v>2.99</v>
      </c>
      <c r="AJ1727">
        <v>1</v>
      </c>
      <c r="AK1727">
        <v>1</v>
      </c>
      <c r="AL1727">
        <v>1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 t="s">
        <v>3</v>
      </c>
      <c r="AT1727">
        <v>0.1</v>
      </c>
      <c r="AU1727" t="s">
        <v>3</v>
      </c>
      <c r="AV1727">
        <v>0</v>
      </c>
      <c r="AW1727">
        <v>1</v>
      </c>
      <c r="AX1727">
        <v>-1</v>
      </c>
      <c r="AY1727">
        <v>0</v>
      </c>
      <c r="AZ1727">
        <v>0</v>
      </c>
      <c r="BA1727" t="s">
        <v>3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Y1727*Source!I1033</f>
        <v>5.000000000000001E-3</v>
      </c>
      <c r="CY1727">
        <f t="shared" si="340"/>
        <v>5975.28</v>
      </c>
      <c r="CZ1727">
        <f t="shared" si="341"/>
        <v>1998.42</v>
      </c>
      <c r="DA1727">
        <f t="shared" si="342"/>
        <v>2.99</v>
      </c>
      <c r="DB1727">
        <f t="shared" si="343"/>
        <v>199.84</v>
      </c>
      <c r="DC1727">
        <f t="shared" si="344"/>
        <v>0</v>
      </c>
    </row>
    <row r="1728" spans="1:107" x14ac:dyDescent="0.2">
      <c r="A1728">
        <f>ROW(Source!A1033)</f>
        <v>1033</v>
      </c>
      <c r="B1728">
        <v>53551707</v>
      </c>
      <c r="C1728">
        <v>53554807</v>
      </c>
      <c r="D1728">
        <v>29170678</v>
      </c>
      <c r="E1728">
        <v>1</v>
      </c>
      <c r="F1728">
        <v>1</v>
      </c>
      <c r="G1728">
        <v>1</v>
      </c>
      <c r="H1728">
        <v>3</v>
      </c>
      <c r="I1728" t="s">
        <v>1941</v>
      </c>
      <c r="J1728" t="s">
        <v>1942</v>
      </c>
      <c r="K1728" t="s">
        <v>1943</v>
      </c>
      <c r="L1728">
        <v>1354</v>
      </c>
      <c r="N1728">
        <v>1010</v>
      </c>
      <c r="O1728" t="s">
        <v>160</v>
      </c>
      <c r="P1728" t="s">
        <v>160</v>
      </c>
      <c r="Q1728">
        <v>1</v>
      </c>
      <c r="W1728">
        <v>0</v>
      </c>
      <c r="X1728">
        <v>-808655695</v>
      </c>
      <c r="Y1728">
        <v>102</v>
      </c>
      <c r="AA1728">
        <v>1719.2</v>
      </c>
      <c r="AB1728">
        <v>0</v>
      </c>
      <c r="AC1728">
        <v>0</v>
      </c>
      <c r="AD1728">
        <v>0</v>
      </c>
      <c r="AE1728">
        <v>280</v>
      </c>
      <c r="AF1728">
        <v>0</v>
      </c>
      <c r="AG1728">
        <v>0</v>
      </c>
      <c r="AH1728">
        <v>0</v>
      </c>
      <c r="AI1728">
        <v>6.14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0</v>
      </c>
      <c r="AQ1728">
        <v>0</v>
      </c>
      <c r="AR1728">
        <v>0</v>
      </c>
      <c r="AS1728" t="s">
        <v>3</v>
      </c>
      <c r="AT1728">
        <v>102</v>
      </c>
      <c r="AU1728" t="s">
        <v>3</v>
      </c>
      <c r="AV1728">
        <v>0</v>
      </c>
      <c r="AW1728">
        <v>2</v>
      </c>
      <c r="AX1728">
        <v>53554823</v>
      </c>
      <c r="AY1728">
        <v>1</v>
      </c>
      <c r="AZ1728">
        <v>0</v>
      </c>
      <c r="BA1728">
        <v>1553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Y1728*Source!I1033</f>
        <v>5.1000000000000005</v>
      </c>
      <c r="CY1728">
        <f t="shared" si="340"/>
        <v>1719.2</v>
      </c>
      <c r="CZ1728">
        <f t="shared" si="341"/>
        <v>280</v>
      </c>
      <c r="DA1728">
        <f t="shared" si="342"/>
        <v>6.14</v>
      </c>
      <c r="DB1728">
        <f t="shared" si="343"/>
        <v>28560</v>
      </c>
      <c r="DC1728">
        <f t="shared" si="344"/>
        <v>0</v>
      </c>
    </row>
    <row r="1729" spans="1:107" x14ac:dyDescent="0.2">
      <c r="A1729">
        <f>ROW(Source!A1033)</f>
        <v>1033</v>
      </c>
      <c r="B1729">
        <v>53551707</v>
      </c>
      <c r="C1729">
        <v>53554807</v>
      </c>
      <c r="D1729">
        <v>38121415</v>
      </c>
      <c r="E1729">
        <v>1</v>
      </c>
      <c r="F1729">
        <v>1</v>
      </c>
      <c r="G1729">
        <v>1</v>
      </c>
      <c r="H1729">
        <v>3</v>
      </c>
      <c r="I1729" t="s">
        <v>943</v>
      </c>
      <c r="J1729" t="s">
        <v>945</v>
      </c>
      <c r="K1729" t="s">
        <v>944</v>
      </c>
      <c r="L1729">
        <v>1355</v>
      </c>
      <c r="N1729">
        <v>1010</v>
      </c>
      <c r="O1729" t="s">
        <v>894</v>
      </c>
      <c r="P1729" t="s">
        <v>894</v>
      </c>
      <c r="Q1729">
        <v>100</v>
      </c>
      <c r="W1729">
        <v>0</v>
      </c>
      <c r="X1729">
        <v>1552757658</v>
      </c>
      <c r="Y1729">
        <v>1</v>
      </c>
      <c r="AA1729">
        <v>9039.58</v>
      </c>
      <c r="AB1729">
        <v>0</v>
      </c>
      <c r="AC1729">
        <v>0</v>
      </c>
      <c r="AD1729">
        <v>0</v>
      </c>
      <c r="AE1729">
        <v>547.19000000000005</v>
      </c>
      <c r="AF1729">
        <v>0</v>
      </c>
      <c r="AG1729">
        <v>0</v>
      </c>
      <c r="AH1729">
        <v>0</v>
      </c>
      <c r="AI1729">
        <v>16.52</v>
      </c>
      <c r="AJ1729">
        <v>1</v>
      </c>
      <c r="AK1729">
        <v>1</v>
      </c>
      <c r="AL1729">
        <v>1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 t="s">
        <v>3</v>
      </c>
      <c r="AT1729">
        <v>1</v>
      </c>
      <c r="AU1729" t="s">
        <v>3</v>
      </c>
      <c r="AV1729">
        <v>0</v>
      </c>
      <c r="AW1729">
        <v>1</v>
      </c>
      <c r="AX1729">
        <v>-1</v>
      </c>
      <c r="AY1729">
        <v>0</v>
      </c>
      <c r="AZ1729">
        <v>0</v>
      </c>
      <c r="BA1729" t="s">
        <v>3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Y1729*Source!I1033</f>
        <v>0.05</v>
      </c>
      <c r="CY1729">
        <f t="shared" si="340"/>
        <v>9039.58</v>
      </c>
      <c r="CZ1729">
        <f t="shared" si="341"/>
        <v>547.19000000000005</v>
      </c>
      <c r="DA1729">
        <f t="shared" si="342"/>
        <v>16.52</v>
      </c>
      <c r="DB1729">
        <f t="shared" si="343"/>
        <v>547.19000000000005</v>
      </c>
      <c r="DC1729">
        <f t="shared" si="344"/>
        <v>0</v>
      </c>
    </row>
    <row r="1730" spans="1:107" x14ac:dyDescent="0.2">
      <c r="A1730">
        <f>ROW(Source!A1033)</f>
        <v>1033</v>
      </c>
      <c r="B1730">
        <v>53551707</v>
      </c>
      <c r="C1730">
        <v>53554807</v>
      </c>
      <c r="D1730">
        <v>29171808</v>
      </c>
      <c r="E1730">
        <v>1</v>
      </c>
      <c r="F1730">
        <v>1</v>
      </c>
      <c r="G1730">
        <v>1</v>
      </c>
      <c r="H1730">
        <v>3</v>
      </c>
      <c r="I1730" t="s">
        <v>1933</v>
      </c>
      <c r="J1730" t="s">
        <v>1934</v>
      </c>
      <c r="K1730" t="s">
        <v>1935</v>
      </c>
      <c r="L1730">
        <v>1374</v>
      </c>
      <c r="N1730">
        <v>1013</v>
      </c>
      <c r="O1730" t="s">
        <v>1936</v>
      </c>
      <c r="P1730" t="s">
        <v>1936</v>
      </c>
      <c r="Q1730">
        <v>1</v>
      </c>
      <c r="W1730">
        <v>0</v>
      </c>
      <c r="X1730">
        <v>-915781824</v>
      </c>
      <c r="Y1730">
        <v>5.1100000000000003</v>
      </c>
      <c r="AA1730">
        <v>6.14</v>
      </c>
      <c r="AB1730">
        <v>0</v>
      </c>
      <c r="AC1730">
        <v>0</v>
      </c>
      <c r="AD1730">
        <v>0</v>
      </c>
      <c r="AE1730">
        <v>1</v>
      </c>
      <c r="AF1730">
        <v>0</v>
      </c>
      <c r="AG1730">
        <v>0</v>
      </c>
      <c r="AH1730">
        <v>0</v>
      </c>
      <c r="AI1730">
        <v>6.14</v>
      </c>
      <c r="AJ1730">
        <v>1</v>
      </c>
      <c r="AK1730">
        <v>1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5.1100000000000003</v>
      </c>
      <c r="AU1730" t="s">
        <v>3</v>
      </c>
      <c r="AV1730">
        <v>0</v>
      </c>
      <c r="AW1730">
        <v>2</v>
      </c>
      <c r="AX1730">
        <v>53554824</v>
      </c>
      <c r="AY1730">
        <v>1</v>
      </c>
      <c r="AZ1730">
        <v>0</v>
      </c>
      <c r="BA1730">
        <v>1554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Y1730*Source!I1033</f>
        <v>0.2555</v>
      </c>
      <c r="CY1730">
        <f t="shared" si="340"/>
        <v>6.14</v>
      </c>
      <c r="CZ1730">
        <f t="shared" si="341"/>
        <v>1</v>
      </c>
      <c r="DA1730">
        <f t="shared" si="342"/>
        <v>6.14</v>
      </c>
      <c r="DB1730">
        <f t="shared" si="343"/>
        <v>5.1100000000000003</v>
      </c>
      <c r="DC1730">
        <f t="shared" si="344"/>
        <v>0</v>
      </c>
    </row>
    <row r="1731" spans="1:107" x14ac:dyDescent="0.2">
      <c r="A1731">
        <f>ROW(Source!A1040)</f>
        <v>1040</v>
      </c>
      <c r="B1731">
        <v>53551706</v>
      </c>
      <c r="C1731">
        <v>53554828</v>
      </c>
      <c r="D1731">
        <v>29364679</v>
      </c>
      <c r="E1731">
        <v>1</v>
      </c>
      <c r="F1731">
        <v>1</v>
      </c>
      <c r="G1731">
        <v>1</v>
      </c>
      <c r="H1731">
        <v>1</v>
      </c>
      <c r="I1731" t="s">
        <v>1922</v>
      </c>
      <c r="J1731" t="s">
        <v>3</v>
      </c>
      <c r="K1731" t="s">
        <v>1923</v>
      </c>
      <c r="L1731">
        <v>1369</v>
      </c>
      <c r="N1731">
        <v>1013</v>
      </c>
      <c r="O1731" t="s">
        <v>1486</v>
      </c>
      <c r="P1731" t="s">
        <v>1486</v>
      </c>
      <c r="Q1731">
        <v>1</v>
      </c>
      <c r="W1731">
        <v>0</v>
      </c>
      <c r="X1731">
        <v>931378261</v>
      </c>
      <c r="Y1731">
        <v>36.576000000000001</v>
      </c>
      <c r="AA1731">
        <v>0</v>
      </c>
      <c r="AB1731">
        <v>0</v>
      </c>
      <c r="AC1731">
        <v>0</v>
      </c>
      <c r="AD1731">
        <v>349.58</v>
      </c>
      <c r="AE1731">
        <v>0</v>
      </c>
      <c r="AF1731">
        <v>0</v>
      </c>
      <c r="AG1731">
        <v>0</v>
      </c>
      <c r="AH1731">
        <v>349.58</v>
      </c>
      <c r="AI1731">
        <v>1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1</v>
      </c>
      <c r="AQ1731">
        <v>0</v>
      </c>
      <c r="AR1731">
        <v>0</v>
      </c>
      <c r="AS1731" t="s">
        <v>3</v>
      </c>
      <c r="AT1731">
        <v>30.48</v>
      </c>
      <c r="AU1731" t="s">
        <v>916</v>
      </c>
      <c r="AV1731">
        <v>1</v>
      </c>
      <c r="AW1731">
        <v>2</v>
      </c>
      <c r="AX1731">
        <v>53554841</v>
      </c>
      <c r="AY1731">
        <v>2</v>
      </c>
      <c r="AZ1731">
        <v>137216</v>
      </c>
      <c r="BA1731">
        <v>1555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Y1731*Source!I1040</f>
        <v>2.9260800000000002</v>
      </c>
      <c r="CY1731">
        <f>AD1731</f>
        <v>349.58</v>
      </c>
      <c r="CZ1731">
        <f>AH1731</f>
        <v>349.58</v>
      </c>
      <c r="DA1731">
        <f>AL1731</f>
        <v>1</v>
      </c>
      <c r="DB1731">
        <f>ROUND((ROUND(AT1731*CZ1731,2)*ROUND(1.2,7)),2)</f>
        <v>12786.24</v>
      </c>
      <c r="DC1731">
        <f>ROUND((ROUND(AT1731*AG1731,2)*ROUND(1.2,7)),2)</f>
        <v>0</v>
      </c>
    </row>
    <row r="1732" spans="1:107" x14ac:dyDescent="0.2">
      <c r="A1732">
        <f>ROW(Source!A1040)</f>
        <v>1040</v>
      </c>
      <c r="B1732">
        <v>53551706</v>
      </c>
      <c r="C1732">
        <v>53554828</v>
      </c>
      <c r="D1732">
        <v>121548</v>
      </c>
      <c r="E1732">
        <v>1</v>
      </c>
      <c r="F1732">
        <v>1</v>
      </c>
      <c r="G1732">
        <v>1</v>
      </c>
      <c r="H1732">
        <v>1</v>
      </c>
      <c r="I1732" t="s">
        <v>31</v>
      </c>
      <c r="J1732" t="s">
        <v>3</v>
      </c>
      <c r="K1732" t="s">
        <v>1489</v>
      </c>
      <c r="L1732">
        <v>608254</v>
      </c>
      <c r="N1732">
        <v>1013</v>
      </c>
      <c r="O1732" t="s">
        <v>1490</v>
      </c>
      <c r="P1732" t="s">
        <v>1490</v>
      </c>
      <c r="Q1732">
        <v>1</v>
      </c>
      <c r="W1732">
        <v>0</v>
      </c>
      <c r="X1732">
        <v>-185737400</v>
      </c>
      <c r="Y1732">
        <v>3.5999999999999997E-2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1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1</v>
      </c>
      <c r="AQ1732">
        <v>0</v>
      </c>
      <c r="AR1732">
        <v>0</v>
      </c>
      <c r="AS1732" t="s">
        <v>3</v>
      </c>
      <c r="AT1732">
        <v>0.03</v>
      </c>
      <c r="AU1732" t="s">
        <v>916</v>
      </c>
      <c r="AV1732">
        <v>2</v>
      </c>
      <c r="AW1732">
        <v>2</v>
      </c>
      <c r="AX1732">
        <v>53554842</v>
      </c>
      <c r="AY1732">
        <v>1</v>
      </c>
      <c r="AZ1732">
        <v>6144</v>
      </c>
      <c r="BA1732">
        <v>1556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Y1732*Source!I1040</f>
        <v>2.8799999999999997E-3</v>
      </c>
      <c r="CY1732">
        <f>AD1732</f>
        <v>0</v>
      </c>
      <c r="CZ1732">
        <f>AH1732</f>
        <v>0</v>
      </c>
      <c r="DA1732">
        <f>AL1732</f>
        <v>1</v>
      </c>
      <c r="DB1732">
        <f>ROUND((ROUND(AT1732*CZ1732,2)*ROUND(1.2,7)),2)</f>
        <v>0</v>
      </c>
      <c r="DC1732">
        <f>ROUND((ROUND(AT1732*AG1732,2)*ROUND(1.2,7)),2)</f>
        <v>0</v>
      </c>
    </row>
    <row r="1733" spans="1:107" x14ac:dyDescent="0.2">
      <c r="A1733">
        <f>ROW(Source!A1040)</f>
        <v>1040</v>
      </c>
      <c r="B1733">
        <v>53551706</v>
      </c>
      <c r="C1733">
        <v>53554828</v>
      </c>
      <c r="D1733">
        <v>29172362</v>
      </c>
      <c r="E1733">
        <v>1</v>
      </c>
      <c r="F1733">
        <v>1</v>
      </c>
      <c r="G1733">
        <v>1</v>
      </c>
      <c r="H1733">
        <v>2</v>
      </c>
      <c r="I1733" t="s">
        <v>1924</v>
      </c>
      <c r="J1733" t="s">
        <v>1937</v>
      </c>
      <c r="K1733" t="s">
        <v>1926</v>
      </c>
      <c r="L1733">
        <v>1368</v>
      </c>
      <c r="N1733">
        <v>1011</v>
      </c>
      <c r="O1733" t="s">
        <v>1494</v>
      </c>
      <c r="P1733" t="s">
        <v>1494</v>
      </c>
      <c r="Q1733">
        <v>1</v>
      </c>
      <c r="W1733">
        <v>0</v>
      </c>
      <c r="X1733">
        <v>2071614860</v>
      </c>
      <c r="Y1733">
        <v>3.5999999999999997E-2</v>
      </c>
      <c r="AA1733">
        <v>0</v>
      </c>
      <c r="AB1733">
        <v>134.65</v>
      </c>
      <c r="AC1733">
        <v>13.5</v>
      </c>
      <c r="AD1733">
        <v>0</v>
      </c>
      <c r="AE1733">
        <v>0</v>
      </c>
      <c r="AF1733">
        <v>134.65</v>
      </c>
      <c r="AG1733">
        <v>13.5</v>
      </c>
      <c r="AH1733">
        <v>0</v>
      </c>
      <c r="AI1733">
        <v>1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1</v>
      </c>
      <c r="AQ1733">
        <v>0</v>
      </c>
      <c r="AR1733">
        <v>0</v>
      </c>
      <c r="AS1733" t="s">
        <v>3</v>
      </c>
      <c r="AT1733">
        <v>0.03</v>
      </c>
      <c r="AU1733" t="s">
        <v>916</v>
      </c>
      <c r="AV1733">
        <v>0</v>
      </c>
      <c r="AW1733">
        <v>2</v>
      </c>
      <c r="AX1733">
        <v>53554843</v>
      </c>
      <c r="AY1733">
        <v>1</v>
      </c>
      <c r="AZ1733">
        <v>6144</v>
      </c>
      <c r="BA1733">
        <v>1557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Y1733*Source!I1040</f>
        <v>2.8799999999999997E-3</v>
      </c>
      <c r="CY1733">
        <f>AB1733</f>
        <v>134.65</v>
      </c>
      <c r="CZ1733">
        <f>AF1733</f>
        <v>134.65</v>
      </c>
      <c r="DA1733">
        <f>AJ1733</f>
        <v>1</v>
      </c>
      <c r="DB1733">
        <f>ROUND((ROUND(AT1733*CZ1733,2)*ROUND(1.2,7)),2)</f>
        <v>4.8499999999999996</v>
      </c>
      <c r="DC1733">
        <f>ROUND((ROUND(AT1733*AG1733,2)*ROUND(1.2,7)),2)</f>
        <v>0.49</v>
      </c>
    </row>
    <row r="1734" spans="1:107" x14ac:dyDescent="0.2">
      <c r="A1734">
        <f>ROW(Source!A1040)</f>
        <v>1040</v>
      </c>
      <c r="B1734">
        <v>53551706</v>
      </c>
      <c r="C1734">
        <v>53554828</v>
      </c>
      <c r="D1734">
        <v>29174913</v>
      </c>
      <c r="E1734">
        <v>1</v>
      </c>
      <c r="F1734">
        <v>1</v>
      </c>
      <c r="G1734">
        <v>1</v>
      </c>
      <c r="H1734">
        <v>2</v>
      </c>
      <c r="I1734" t="s">
        <v>1513</v>
      </c>
      <c r="J1734" t="s">
        <v>1651</v>
      </c>
      <c r="K1734" t="s">
        <v>1515</v>
      </c>
      <c r="L1734">
        <v>1368</v>
      </c>
      <c r="N1734">
        <v>1011</v>
      </c>
      <c r="O1734" t="s">
        <v>1494</v>
      </c>
      <c r="P1734" t="s">
        <v>1494</v>
      </c>
      <c r="Q1734">
        <v>1</v>
      </c>
      <c r="W1734">
        <v>0</v>
      </c>
      <c r="X1734">
        <v>458544584</v>
      </c>
      <c r="Y1734">
        <v>2.4E-2</v>
      </c>
      <c r="AA1734">
        <v>0</v>
      </c>
      <c r="AB1734">
        <v>87.17</v>
      </c>
      <c r="AC1734">
        <v>11.6</v>
      </c>
      <c r="AD1734">
        <v>0</v>
      </c>
      <c r="AE1734">
        <v>0</v>
      </c>
      <c r="AF1734">
        <v>87.17</v>
      </c>
      <c r="AG1734">
        <v>11.6</v>
      </c>
      <c r="AH1734">
        <v>0</v>
      </c>
      <c r="AI1734">
        <v>1</v>
      </c>
      <c r="AJ1734">
        <v>1</v>
      </c>
      <c r="AK1734">
        <v>1</v>
      </c>
      <c r="AL1734">
        <v>1</v>
      </c>
      <c r="AN1734">
        <v>0</v>
      </c>
      <c r="AO1734">
        <v>1</v>
      </c>
      <c r="AP1734">
        <v>1</v>
      </c>
      <c r="AQ1734">
        <v>0</v>
      </c>
      <c r="AR1734">
        <v>0</v>
      </c>
      <c r="AS1734" t="s">
        <v>3</v>
      </c>
      <c r="AT1734">
        <v>0.02</v>
      </c>
      <c r="AU1734" t="s">
        <v>916</v>
      </c>
      <c r="AV1734">
        <v>0</v>
      </c>
      <c r="AW1734">
        <v>2</v>
      </c>
      <c r="AX1734">
        <v>53554844</v>
      </c>
      <c r="AY1734">
        <v>1</v>
      </c>
      <c r="AZ1734">
        <v>6144</v>
      </c>
      <c r="BA1734">
        <v>1558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Y1734*Source!I1040</f>
        <v>1.92E-3</v>
      </c>
      <c r="CY1734">
        <f>AB1734</f>
        <v>87.17</v>
      </c>
      <c r="CZ1734">
        <f>AF1734</f>
        <v>87.17</v>
      </c>
      <c r="DA1734">
        <f>AJ1734</f>
        <v>1</v>
      </c>
      <c r="DB1734">
        <f>ROUND((ROUND(AT1734*CZ1734,2)*ROUND(1.2,7)),2)</f>
        <v>2.09</v>
      </c>
      <c r="DC1734">
        <f>ROUND((ROUND(AT1734*AG1734,2)*ROUND(1.2,7)),2)</f>
        <v>0.28000000000000003</v>
      </c>
    </row>
    <row r="1735" spans="1:107" x14ac:dyDescent="0.2">
      <c r="A1735">
        <f>ROW(Source!A1040)</f>
        <v>1040</v>
      </c>
      <c r="B1735">
        <v>53551706</v>
      </c>
      <c r="C1735">
        <v>53554828</v>
      </c>
      <c r="D1735">
        <v>29114246</v>
      </c>
      <c r="E1735">
        <v>1</v>
      </c>
      <c r="F1735">
        <v>1</v>
      </c>
      <c r="G1735">
        <v>1</v>
      </c>
      <c r="H1735">
        <v>3</v>
      </c>
      <c r="I1735" t="s">
        <v>1946</v>
      </c>
      <c r="J1735" t="s">
        <v>1947</v>
      </c>
      <c r="K1735" t="s">
        <v>1856</v>
      </c>
      <c r="L1735">
        <v>1346</v>
      </c>
      <c r="N1735">
        <v>1009</v>
      </c>
      <c r="O1735" t="s">
        <v>143</v>
      </c>
      <c r="P1735" t="s">
        <v>143</v>
      </c>
      <c r="Q1735">
        <v>1</v>
      </c>
      <c r="W1735">
        <v>0</v>
      </c>
      <c r="X1735">
        <v>-421273247</v>
      </c>
      <c r="Y1735">
        <v>1.5</v>
      </c>
      <c r="AA1735">
        <v>9.0399999999999991</v>
      </c>
      <c r="AB1735">
        <v>0</v>
      </c>
      <c r="AC1735">
        <v>0</v>
      </c>
      <c r="AD1735">
        <v>0</v>
      </c>
      <c r="AE1735">
        <v>9.0399999999999991</v>
      </c>
      <c r="AF1735">
        <v>0</v>
      </c>
      <c r="AG1735">
        <v>0</v>
      </c>
      <c r="AH1735">
        <v>0</v>
      </c>
      <c r="AI1735">
        <v>1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1.5</v>
      </c>
      <c r="AU1735" t="s">
        <v>3</v>
      </c>
      <c r="AV1735">
        <v>0</v>
      </c>
      <c r="AW1735">
        <v>2</v>
      </c>
      <c r="AX1735">
        <v>53554845</v>
      </c>
      <c r="AY1735">
        <v>1</v>
      </c>
      <c r="AZ1735">
        <v>0</v>
      </c>
      <c r="BA1735">
        <v>1559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Y1735*Source!I1040</f>
        <v>0.12</v>
      </c>
      <c r="CY1735">
        <f t="shared" ref="CY1735:CY1742" si="345">AA1735</f>
        <v>9.0399999999999991</v>
      </c>
      <c r="CZ1735">
        <f t="shared" ref="CZ1735:CZ1742" si="346">AE1735</f>
        <v>9.0399999999999991</v>
      </c>
      <c r="DA1735">
        <f t="shared" ref="DA1735:DA1742" si="347">AI1735</f>
        <v>1</v>
      </c>
      <c r="DB1735">
        <f t="shared" ref="DB1735:DB1742" si="348">ROUND(ROUND(AT1735*CZ1735,2),2)</f>
        <v>13.56</v>
      </c>
      <c r="DC1735">
        <f t="shared" ref="DC1735:DC1742" si="349">ROUND(ROUND(AT1735*AG1735,2),2)</f>
        <v>0</v>
      </c>
    </row>
    <row r="1736" spans="1:107" x14ac:dyDescent="0.2">
      <c r="A1736">
        <f>ROW(Source!A1040)</f>
        <v>1040</v>
      </c>
      <c r="B1736">
        <v>53551706</v>
      </c>
      <c r="C1736">
        <v>53554828</v>
      </c>
      <c r="D1736">
        <v>29110838</v>
      </c>
      <c r="E1736">
        <v>1</v>
      </c>
      <c r="F1736">
        <v>1</v>
      </c>
      <c r="G1736">
        <v>1</v>
      </c>
      <c r="H1736">
        <v>3</v>
      </c>
      <c r="I1736" t="s">
        <v>1930</v>
      </c>
      <c r="J1736" t="s">
        <v>1948</v>
      </c>
      <c r="K1736" t="s">
        <v>1932</v>
      </c>
      <c r="L1736">
        <v>1346</v>
      </c>
      <c r="N1736">
        <v>1009</v>
      </c>
      <c r="O1736" t="s">
        <v>143</v>
      </c>
      <c r="P1736" t="s">
        <v>143</v>
      </c>
      <c r="Q1736">
        <v>1</v>
      </c>
      <c r="W1736">
        <v>0</v>
      </c>
      <c r="X1736">
        <v>-667794164</v>
      </c>
      <c r="Y1736">
        <v>0.42</v>
      </c>
      <c r="AA1736">
        <v>30.5</v>
      </c>
      <c r="AB1736">
        <v>0</v>
      </c>
      <c r="AC1736">
        <v>0</v>
      </c>
      <c r="AD1736">
        <v>0</v>
      </c>
      <c r="AE1736">
        <v>30.5</v>
      </c>
      <c r="AF1736">
        <v>0</v>
      </c>
      <c r="AG1736">
        <v>0</v>
      </c>
      <c r="AH1736">
        <v>0</v>
      </c>
      <c r="AI1736">
        <v>1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0</v>
      </c>
      <c r="AQ1736">
        <v>0</v>
      </c>
      <c r="AR1736">
        <v>0</v>
      </c>
      <c r="AS1736" t="s">
        <v>3</v>
      </c>
      <c r="AT1736">
        <v>0.42</v>
      </c>
      <c r="AU1736" t="s">
        <v>3</v>
      </c>
      <c r="AV1736">
        <v>0</v>
      </c>
      <c r="AW1736">
        <v>2</v>
      </c>
      <c r="AX1736">
        <v>53554846</v>
      </c>
      <c r="AY1736">
        <v>1</v>
      </c>
      <c r="AZ1736">
        <v>0</v>
      </c>
      <c r="BA1736">
        <v>1560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Y1736*Source!I1040</f>
        <v>3.3599999999999998E-2</v>
      </c>
      <c r="CY1736">
        <f t="shared" si="345"/>
        <v>30.5</v>
      </c>
      <c r="CZ1736">
        <f t="shared" si="346"/>
        <v>30.5</v>
      </c>
      <c r="DA1736">
        <f t="shared" si="347"/>
        <v>1</v>
      </c>
      <c r="DB1736">
        <f t="shared" si="348"/>
        <v>12.81</v>
      </c>
      <c r="DC1736">
        <f t="shared" si="349"/>
        <v>0</v>
      </c>
    </row>
    <row r="1737" spans="1:107" x14ac:dyDescent="0.2">
      <c r="A1737">
        <f>ROW(Source!A1040)</f>
        <v>1040</v>
      </c>
      <c r="B1737">
        <v>53551706</v>
      </c>
      <c r="C1737">
        <v>53554828</v>
      </c>
      <c r="D1737">
        <v>53266283</v>
      </c>
      <c r="E1737">
        <v>1</v>
      </c>
      <c r="F1737">
        <v>1</v>
      </c>
      <c r="G1737">
        <v>1</v>
      </c>
      <c r="H1737">
        <v>3</v>
      </c>
      <c r="I1737" t="s">
        <v>963</v>
      </c>
      <c r="J1737" t="s">
        <v>965</v>
      </c>
      <c r="K1737" t="s">
        <v>964</v>
      </c>
      <c r="L1737">
        <v>1354</v>
      </c>
      <c r="N1737">
        <v>1010</v>
      </c>
      <c r="O1737" t="s">
        <v>160</v>
      </c>
      <c r="P1737" t="s">
        <v>160</v>
      </c>
      <c r="Q1737">
        <v>1</v>
      </c>
      <c r="W1737">
        <v>0</v>
      </c>
      <c r="X1737">
        <v>132569048</v>
      </c>
      <c r="Y1737">
        <v>100</v>
      </c>
      <c r="AA1737">
        <v>213.58</v>
      </c>
      <c r="AB1737">
        <v>0</v>
      </c>
      <c r="AC1737">
        <v>0</v>
      </c>
      <c r="AD1737">
        <v>0</v>
      </c>
      <c r="AE1737">
        <v>213.58</v>
      </c>
      <c r="AF1737">
        <v>0</v>
      </c>
      <c r="AG1737">
        <v>0</v>
      </c>
      <c r="AH1737">
        <v>0</v>
      </c>
      <c r="AI1737">
        <v>1</v>
      </c>
      <c r="AJ1737">
        <v>1</v>
      </c>
      <c r="AK1737">
        <v>1</v>
      </c>
      <c r="AL1737">
        <v>1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 t="s">
        <v>3</v>
      </c>
      <c r="AT1737">
        <v>100</v>
      </c>
      <c r="AU1737" t="s">
        <v>3</v>
      </c>
      <c r="AV1737">
        <v>0</v>
      </c>
      <c r="AW1737">
        <v>1</v>
      </c>
      <c r="AX1737">
        <v>-1</v>
      </c>
      <c r="AY1737">
        <v>0</v>
      </c>
      <c r="AZ1737">
        <v>0</v>
      </c>
      <c r="BA1737" t="s">
        <v>3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Y1737*Source!I1040</f>
        <v>8</v>
      </c>
      <c r="CY1737">
        <f t="shared" si="345"/>
        <v>213.58</v>
      </c>
      <c r="CZ1737">
        <f t="shared" si="346"/>
        <v>213.58</v>
      </c>
      <c r="DA1737">
        <f t="shared" si="347"/>
        <v>1</v>
      </c>
      <c r="DB1737">
        <f t="shared" si="348"/>
        <v>21358</v>
      </c>
      <c r="DC1737">
        <f t="shared" si="349"/>
        <v>0</v>
      </c>
    </row>
    <row r="1738" spans="1:107" x14ac:dyDescent="0.2">
      <c r="A1738">
        <f>ROW(Source!A1040)</f>
        <v>1040</v>
      </c>
      <c r="B1738">
        <v>53551706</v>
      </c>
      <c r="C1738">
        <v>53554828</v>
      </c>
      <c r="D1738">
        <v>29149204</v>
      </c>
      <c r="E1738">
        <v>1</v>
      </c>
      <c r="F1738">
        <v>1</v>
      </c>
      <c r="G1738">
        <v>1</v>
      </c>
      <c r="H1738">
        <v>3</v>
      </c>
      <c r="I1738" t="s">
        <v>1938</v>
      </c>
      <c r="J1738" t="s">
        <v>1939</v>
      </c>
      <c r="K1738" t="s">
        <v>1940</v>
      </c>
      <c r="L1738">
        <v>1348</v>
      </c>
      <c r="N1738">
        <v>1009</v>
      </c>
      <c r="O1738" t="s">
        <v>26</v>
      </c>
      <c r="P1738" t="s">
        <v>26</v>
      </c>
      <c r="Q1738">
        <v>1000</v>
      </c>
      <c r="W1738">
        <v>0</v>
      </c>
      <c r="X1738">
        <v>-1132764130</v>
      </c>
      <c r="Y1738">
        <v>3.15E-3</v>
      </c>
      <c r="AA1738">
        <v>729.98</v>
      </c>
      <c r="AB1738">
        <v>0</v>
      </c>
      <c r="AC1738">
        <v>0</v>
      </c>
      <c r="AD1738">
        <v>0</v>
      </c>
      <c r="AE1738">
        <v>729.98</v>
      </c>
      <c r="AF1738">
        <v>0</v>
      </c>
      <c r="AG1738">
        <v>0</v>
      </c>
      <c r="AH1738">
        <v>0</v>
      </c>
      <c r="AI1738">
        <v>1</v>
      </c>
      <c r="AJ1738">
        <v>1</v>
      </c>
      <c r="AK1738">
        <v>1</v>
      </c>
      <c r="AL1738">
        <v>1</v>
      </c>
      <c r="AN1738">
        <v>0</v>
      </c>
      <c r="AO1738">
        <v>1</v>
      </c>
      <c r="AP1738">
        <v>0</v>
      </c>
      <c r="AQ1738">
        <v>0</v>
      </c>
      <c r="AR1738">
        <v>0</v>
      </c>
      <c r="AS1738" t="s">
        <v>3</v>
      </c>
      <c r="AT1738">
        <v>3.15E-3</v>
      </c>
      <c r="AU1738" t="s">
        <v>3</v>
      </c>
      <c r="AV1738">
        <v>0</v>
      </c>
      <c r="AW1738">
        <v>2</v>
      </c>
      <c r="AX1738">
        <v>53554847</v>
      </c>
      <c r="AY1738">
        <v>1</v>
      </c>
      <c r="AZ1738">
        <v>0</v>
      </c>
      <c r="BA1738">
        <v>1561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Y1738*Source!I1040</f>
        <v>2.52E-4</v>
      </c>
      <c r="CY1738">
        <f t="shared" si="345"/>
        <v>729.98</v>
      </c>
      <c r="CZ1738">
        <f t="shared" si="346"/>
        <v>729.98</v>
      </c>
      <c r="DA1738">
        <f t="shared" si="347"/>
        <v>1</v>
      </c>
      <c r="DB1738">
        <f t="shared" si="348"/>
        <v>2.2999999999999998</v>
      </c>
      <c r="DC1738">
        <f t="shared" si="349"/>
        <v>0</v>
      </c>
    </row>
    <row r="1739" spans="1:107" x14ac:dyDescent="0.2">
      <c r="A1739">
        <f>ROW(Source!A1040)</f>
        <v>1040</v>
      </c>
      <c r="B1739">
        <v>53551706</v>
      </c>
      <c r="C1739">
        <v>53554828</v>
      </c>
      <c r="D1739">
        <v>38294549</v>
      </c>
      <c r="E1739">
        <v>1</v>
      </c>
      <c r="F1739">
        <v>1</v>
      </c>
      <c r="G1739">
        <v>1</v>
      </c>
      <c r="H1739">
        <v>3</v>
      </c>
      <c r="I1739" t="s">
        <v>947</v>
      </c>
      <c r="J1739" t="s">
        <v>950</v>
      </c>
      <c r="K1739" t="s">
        <v>948</v>
      </c>
      <c r="L1739">
        <v>1356</v>
      </c>
      <c r="N1739">
        <v>1010</v>
      </c>
      <c r="O1739" t="s">
        <v>949</v>
      </c>
      <c r="P1739" t="s">
        <v>949</v>
      </c>
      <c r="Q1739">
        <v>1000</v>
      </c>
      <c r="W1739">
        <v>0</v>
      </c>
      <c r="X1739">
        <v>338017439</v>
      </c>
      <c r="Y1739">
        <v>0.1</v>
      </c>
      <c r="AA1739">
        <v>1998.42</v>
      </c>
      <c r="AB1739">
        <v>0</v>
      </c>
      <c r="AC1739">
        <v>0</v>
      </c>
      <c r="AD1739">
        <v>0</v>
      </c>
      <c r="AE1739">
        <v>1998.42</v>
      </c>
      <c r="AF1739">
        <v>0</v>
      </c>
      <c r="AG1739">
        <v>0</v>
      </c>
      <c r="AH1739">
        <v>0</v>
      </c>
      <c r="AI1739">
        <v>1</v>
      </c>
      <c r="AJ1739">
        <v>1</v>
      </c>
      <c r="AK1739">
        <v>1</v>
      </c>
      <c r="AL1739">
        <v>1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 t="s">
        <v>3</v>
      </c>
      <c r="AT1739">
        <v>0.1</v>
      </c>
      <c r="AU1739" t="s">
        <v>3</v>
      </c>
      <c r="AV1739">
        <v>0</v>
      </c>
      <c r="AW1739">
        <v>1</v>
      </c>
      <c r="AX1739">
        <v>-1</v>
      </c>
      <c r="AY1739">
        <v>0</v>
      </c>
      <c r="AZ1739">
        <v>0</v>
      </c>
      <c r="BA1739" t="s">
        <v>3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Y1739*Source!I1040</f>
        <v>8.0000000000000002E-3</v>
      </c>
      <c r="CY1739">
        <f t="shared" si="345"/>
        <v>1998.42</v>
      </c>
      <c r="CZ1739">
        <f t="shared" si="346"/>
        <v>1998.42</v>
      </c>
      <c r="DA1739">
        <f t="shared" si="347"/>
        <v>1</v>
      </c>
      <c r="DB1739">
        <f t="shared" si="348"/>
        <v>199.84</v>
      </c>
      <c r="DC1739">
        <f t="shared" si="349"/>
        <v>0</v>
      </c>
    </row>
    <row r="1740" spans="1:107" x14ac:dyDescent="0.2">
      <c r="A1740">
        <f>ROW(Source!A1040)</f>
        <v>1040</v>
      </c>
      <c r="B1740">
        <v>53551706</v>
      </c>
      <c r="C1740">
        <v>53554828</v>
      </c>
      <c r="D1740">
        <v>29170678</v>
      </c>
      <c r="E1740">
        <v>1</v>
      </c>
      <c r="F1740">
        <v>1</v>
      </c>
      <c r="G1740">
        <v>1</v>
      </c>
      <c r="H1740">
        <v>3</v>
      </c>
      <c r="I1740" t="s">
        <v>1941</v>
      </c>
      <c r="J1740" t="s">
        <v>1942</v>
      </c>
      <c r="K1740" t="s">
        <v>1943</v>
      </c>
      <c r="L1740">
        <v>1354</v>
      </c>
      <c r="N1740">
        <v>1010</v>
      </c>
      <c r="O1740" t="s">
        <v>160</v>
      </c>
      <c r="P1740" t="s">
        <v>160</v>
      </c>
      <c r="Q1740">
        <v>1</v>
      </c>
      <c r="W1740">
        <v>0</v>
      </c>
      <c r="X1740">
        <v>-808655695</v>
      </c>
      <c r="Y1740">
        <v>102</v>
      </c>
      <c r="AA1740">
        <v>280</v>
      </c>
      <c r="AB1740">
        <v>0</v>
      </c>
      <c r="AC1740">
        <v>0</v>
      </c>
      <c r="AD1740">
        <v>0</v>
      </c>
      <c r="AE1740">
        <v>280</v>
      </c>
      <c r="AF1740">
        <v>0</v>
      </c>
      <c r="AG1740">
        <v>0</v>
      </c>
      <c r="AH1740">
        <v>0</v>
      </c>
      <c r="AI1740">
        <v>1</v>
      </c>
      <c r="AJ1740">
        <v>1</v>
      </c>
      <c r="AK1740">
        <v>1</v>
      </c>
      <c r="AL1740">
        <v>1</v>
      </c>
      <c r="AN1740">
        <v>0</v>
      </c>
      <c r="AO1740">
        <v>1</v>
      </c>
      <c r="AP1740">
        <v>0</v>
      </c>
      <c r="AQ1740">
        <v>0</v>
      </c>
      <c r="AR1740">
        <v>0</v>
      </c>
      <c r="AS1740" t="s">
        <v>3</v>
      </c>
      <c r="AT1740">
        <v>102</v>
      </c>
      <c r="AU1740" t="s">
        <v>3</v>
      </c>
      <c r="AV1740">
        <v>0</v>
      </c>
      <c r="AW1740">
        <v>2</v>
      </c>
      <c r="AX1740">
        <v>53554848</v>
      </c>
      <c r="AY1740">
        <v>1</v>
      </c>
      <c r="AZ1740">
        <v>6144</v>
      </c>
      <c r="BA1740">
        <v>1562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Y1740*Source!I1040</f>
        <v>8.16</v>
      </c>
      <c r="CY1740">
        <f t="shared" si="345"/>
        <v>280</v>
      </c>
      <c r="CZ1740">
        <f t="shared" si="346"/>
        <v>280</v>
      </c>
      <c r="DA1740">
        <f t="shared" si="347"/>
        <v>1</v>
      </c>
      <c r="DB1740">
        <f t="shared" si="348"/>
        <v>28560</v>
      </c>
      <c r="DC1740">
        <f t="shared" si="349"/>
        <v>0</v>
      </c>
    </row>
    <row r="1741" spans="1:107" x14ac:dyDescent="0.2">
      <c r="A1741">
        <f>ROW(Source!A1040)</f>
        <v>1040</v>
      </c>
      <c r="B1741">
        <v>53551706</v>
      </c>
      <c r="C1741">
        <v>53554828</v>
      </c>
      <c r="D1741">
        <v>38121415</v>
      </c>
      <c r="E1741">
        <v>1</v>
      </c>
      <c r="F1741">
        <v>1</v>
      </c>
      <c r="G1741">
        <v>1</v>
      </c>
      <c r="H1741">
        <v>3</v>
      </c>
      <c r="I1741" t="s">
        <v>943</v>
      </c>
      <c r="J1741" t="s">
        <v>945</v>
      </c>
      <c r="K1741" t="s">
        <v>944</v>
      </c>
      <c r="L1741">
        <v>1355</v>
      </c>
      <c r="N1741">
        <v>1010</v>
      </c>
      <c r="O1741" t="s">
        <v>894</v>
      </c>
      <c r="P1741" t="s">
        <v>894</v>
      </c>
      <c r="Q1741">
        <v>100</v>
      </c>
      <c r="W1741">
        <v>0</v>
      </c>
      <c r="X1741">
        <v>1552757658</v>
      </c>
      <c r="Y1741">
        <v>1</v>
      </c>
      <c r="AA1741">
        <v>547.19000000000005</v>
      </c>
      <c r="AB1741">
        <v>0</v>
      </c>
      <c r="AC1741">
        <v>0</v>
      </c>
      <c r="AD1741">
        <v>0</v>
      </c>
      <c r="AE1741">
        <v>547.19000000000005</v>
      </c>
      <c r="AF1741">
        <v>0</v>
      </c>
      <c r="AG1741">
        <v>0</v>
      </c>
      <c r="AH1741">
        <v>0</v>
      </c>
      <c r="AI1741">
        <v>1</v>
      </c>
      <c r="AJ1741">
        <v>1</v>
      </c>
      <c r="AK1741">
        <v>1</v>
      </c>
      <c r="AL1741">
        <v>1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 t="s">
        <v>3</v>
      </c>
      <c r="AT1741">
        <v>1</v>
      </c>
      <c r="AU1741" t="s">
        <v>3</v>
      </c>
      <c r="AV1741">
        <v>0</v>
      </c>
      <c r="AW1741">
        <v>1</v>
      </c>
      <c r="AX1741">
        <v>-1</v>
      </c>
      <c r="AY1741">
        <v>0</v>
      </c>
      <c r="AZ1741">
        <v>0</v>
      </c>
      <c r="BA1741" t="s">
        <v>3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Y1741*Source!I1040</f>
        <v>0.08</v>
      </c>
      <c r="CY1741">
        <f t="shared" si="345"/>
        <v>547.19000000000005</v>
      </c>
      <c r="CZ1741">
        <f t="shared" si="346"/>
        <v>547.19000000000005</v>
      </c>
      <c r="DA1741">
        <f t="shared" si="347"/>
        <v>1</v>
      </c>
      <c r="DB1741">
        <f t="shared" si="348"/>
        <v>547.19000000000005</v>
      </c>
      <c r="DC1741">
        <f t="shared" si="349"/>
        <v>0</v>
      </c>
    </row>
    <row r="1742" spans="1:107" x14ac:dyDescent="0.2">
      <c r="A1742">
        <f>ROW(Source!A1040)</f>
        <v>1040</v>
      </c>
      <c r="B1742">
        <v>53551706</v>
      </c>
      <c r="C1742">
        <v>53554828</v>
      </c>
      <c r="D1742">
        <v>29171808</v>
      </c>
      <c r="E1742">
        <v>1</v>
      </c>
      <c r="F1742">
        <v>1</v>
      </c>
      <c r="G1742">
        <v>1</v>
      </c>
      <c r="H1742">
        <v>3</v>
      </c>
      <c r="I1742" t="s">
        <v>1933</v>
      </c>
      <c r="J1742" t="s">
        <v>1934</v>
      </c>
      <c r="K1742" t="s">
        <v>1935</v>
      </c>
      <c r="L1742">
        <v>1374</v>
      </c>
      <c r="N1742">
        <v>1013</v>
      </c>
      <c r="O1742" t="s">
        <v>1936</v>
      </c>
      <c r="P1742" t="s">
        <v>1936</v>
      </c>
      <c r="Q1742">
        <v>1</v>
      </c>
      <c r="W1742">
        <v>0</v>
      </c>
      <c r="X1742">
        <v>-915781824</v>
      </c>
      <c r="Y1742">
        <v>6.05</v>
      </c>
      <c r="AA1742">
        <v>1</v>
      </c>
      <c r="AB1742">
        <v>0</v>
      </c>
      <c r="AC1742">
        <v>0</v>
      </c>
      <c r="AD1742">
        <v>0</v>
      </c>
      <c r="AE1742">
        <v>1</v>
      </c>
      <c r="AF1742">
        <v>0</v>
      </c>
      <c r="AG1742">
        <v>0</v>
      </c>
      <c r="AH1742">
        <v>0</v>
      </c>
      <c r="AI1742">
        <v>1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6.05</v>
      </c>
      <c r="AU1742" t="s">
        <v>3</v>
      </c>
      <c r="AV1742">
        <v>0</v>
      </c>
      <c r="AW1742">
        <v>2</v>
      </c>
      <c r="AX1742">
        <v>53554849</v>
      </c>
      <c r="AY1742">
        <v>1</v>
      </c>
      <c r="AZ1742">
        <v>0</v>
      </c>
      <c r="BA1742">
        <v>1563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Y1742*Source!I1040</f>
        <v>0.48399999999999999</v>
      </c>
      <c r="CY1742">
        <f t="shared" si="345"/>
        <v>1</v>
      </c>
      <c r="CZ1742">
        <f t="shared" si="346"/>
        <v>1</v>
      </c>
      <c r="DA1742">
        <f t="shared" si="347"/>
        <v>1</v>
      </c>
      <c r="DB1742">
        <f t="shared" si="348"/>
        <v>6.05</v>
      </c>
      <c r="DC1742">
        <f t="shared" si="349"/>
        <v>0</v>
      </c>
    </row>
    <row r="1743" spans="1:107" x14ac:dyDescent="0.2">
      <c r="A1743">
        <f>ROW(Source!A1041)</f>
        <v>1041</v>
      </c>
      <c r="B1743">
        <v>53551707</v>
      </c>
      <c r="C1743">
        <v>53554828</v>
      </c>
      <c r="D1743">
        <v>29364679</v>
      </c>
      <c r="E1743">
        <v>1</v>
      </c>
      <c r="F1743">
        <v>1</v>
      </c>
      <c r="G1743">
        <v>1</v>
      </c>
      <c r="H1743">
        <v>1</v>
      </c>
      <c r="I1743" t="s">
        <v>1922</v>
      </c>
      <c r="J1743" t="s">
        <v>3</v>
      </c>
      <c r="K1743" t="s">
        <v>1923</v>
      </c>
      <c r="L1743">
        <v>1369</v>
      </c>
      <c r="N1743">
        <v>1013</v>
      </c>
      <c r="O1743" t="s">
        <v>1486</v>
      </c>
      <c r="P1743" t="s">
        <v>1486</v>
      </c>
      <c r="Q1743">
        <v>1</v>
      </c>
      <c r="W1743">
        <v>0</v>
      </c>
      <c r="X1743">
        <v>931378261</v>
      </c>
      <c r="Y1743">
        <v>36.576000000000001</v>
      </c>
      <c r="AA1743">
        <v>0</v>
      </c>
      <c r="AB1743">
        <v>0</v>
      </c>
      <c r="AC1743">
        <v>0</v>
      </c>
      <c r="AD1743">
        <v>349.58</v>
      </c>
      <c r="AE1743">
        <v>0</v>
      </c>
      <c r="AF1743">
        <v>0</v>
      </c>
      <c r="AG1743">
        <v>0</v>
      </c>
      <c r="AH1743">
        <v>349.58</v>
      </c>
      <c r="AI1743">
        <v>1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1</v>
      </c>
      <c r="AQ1743">
        <v>0</v>
      </c>
      <c r="AR1743">
        <v>0</v>
      </c>
      <c r="AS1743" t="s">
        <v>3</v>
      </c>
      <c r="AT1743">
        <v>30.48</v>
      </c>
      <c r="AU1743" t="s">
        <v>916</v>
      </c>
      <c r="AV1743">
        <v>1</v>
      </c>
      <c r="AW1743">
        <v>2</v>
      </c>
      <c r="AX1743">
        <v>53554841</v>
      </c>
      <c r="AY1743">
        <v>2</v>
      </c>
      <c r="AZ1743">
        <v>137216</v>
      </c>
      <c r="BA1743">
        <v>1564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Y1743*Source!I1041</f>
        <v>2.9260800000000002</v>
      </c>
      <c r="CY1743">
        <f>AD1743</f>
        <v>349.58</v>
      </c>
      <c r="CZ1743">
        <f>AH1743</f>
        <v>349.58</v>
      </c>
      <c r="DA1743">
        <f>AL1743</f>
        <v>1</v>
      </c>
      <c r="DB1743">
        <f>ROUND((ROUND(AT1743*CZ1743,2)*ROUND(1.2,7)),2)</f>
        <v>12786.24</v>
      </c>
      <c r="DC1743">
        <f>ROUND((ROUND(AT1743*AG1743,2)*ROUND(1.2,7)),2)</f>
        <v>0</v>
      </c>
    </row>
    <row r="1744" spans="1:107" x14ac:dyDescent="0.2">
      <c r="A1744">
        <f>ROW(Source!A1041)</f>
        <v>1041</v>
      </c>
      <c r="B1744">
        <v>53551707</v>
      </c>
      <c r="C1744">
        <v>53554828</v>
      </c>
      <c r="D1744">
        <v>121548</v>
      </c>
      <c r="E1744">
        <v>1</v>
      </c>
      <c r="F1744">
        <v>1</v>
      </c>
      <c r="G1744">
        <v>1</v>
      </c>
      <c r="H1744">
        <v>1</v>
      </c>
      <c r="I1744" t="s">
        <v>31</v>
      </c>
      <c r="J1744" t="s">
        <v>3</v>
      </c>
      <c r="K1744" t="s">
        <v>1489</v>
      </c>
      <c r="L1744">
        <v>608254</v>
      </c>
      <c r="N1744">
        <v>1013</v>
      </c>
      <c r="O1744" t="s">
        <v>1490</v>
      </c>
      <c r="P1744" t="s">
        <v>1490</v>
      </c>
      <c r="Q1744">
        <v>1</v>
      </c>
      <c r="W1744">
        <v>0</v>
      </c>
      <c r="X1744">
        <v>-185737400</v>
      </c>
      <c r="Y1744">
        <v>3.5999999999999997E-2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1</v>
      </c>
      <c r="AJ1744">
        <v>1</v>
      </c>
      <c r="AK1744">
        <v>1</v>
      </c>
      <c r="AL1744">
        <v>1</v>
      </c>
      <c r="AN1744">
        <v>0</v>
      </c>
      <c r="AO1744">
        <v>1</v>
      </c>
      <c r="AP1744">
        <v>1</v>
      </c>
      <c r="AQ1744">
        <v>0</v>
      </c>
      <c r="AR1744">
        <v>0</v>
      </c>
      <c r="AS1744" t="s">
        <v>3</v>
      </c>
      <c r="AT1744">
        <v>0.03</v>
      </c>
      <c r="AU1744" t="s">
        <v>916</v>
      </c>
      <c r="AV1744">
        <v>2</v>
      </c>
      <c r="AW1744">
        <v>2</v>
      </c>
      <c r="AX1744">
        <v>53554842</v>
      </c>
      <c r="AY1744">
        <v>1</v>
      </c>
      <c r="AZ1744">
        <v>6144</v>
      </c>
      <c r="BA1744">
        <v>1565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Y1744*Source!I1041</f>
        <v>2.8799999999999997E-3</v>
      </c>
      <c r="CY1744">
        <f>AD1744</f>
        <v>0</v>
      </c>
      <c r="CZ1744">
        <f>AH1744</f>
        <v>0</v>
      </c>
      <c r="DA1744">
        <f>AL1744</f>
        <v>1</v>
      </c>
      <c r="DB1744">
        <f>ROUND((ROUND(AT1744*CZ1744,2)*ROUND(1.2,7)),2)</f>
        <v>0</v>
      </c>
      <c r="DC1744">
        <f>ROUND((ROUND(AT1744*AG1744,2)*ROUND(1.2,7)),2)</f>
        <v>0</v>
      </c>
    </row>
    <row r="1745" spans="1:107" x14ac:dyDescent="0.2">
      <c r="A1745">
        <f>ROW(Source!A1041)</f>
        <v>1041</v>
      </c>
      <c r="B1745">
        <v>53551707</v>
      </c>
      <c r="C1745">
        <v>53554828</v>
      </c>
      <c r="D1745">
        <v>29172362</v>
      </c>
      <c r="E1745">
        <v>1</v>
      </c>
      <c r="F1745">
        <v>1</v>
      </c>
      <c r="G1745">
        <v>1</v>
      </c>
      <c r="H1745">
        <v>2</v>
      </c>
      <c r="I1745" t="s">
        <v>1924</v>
      </c>
      <c r="J1745" t="s">
        <v>1937</v>
      </c>
      <c r="K1745" t="s">
        <v>1926</v>
      </c>
      <c r="L1745">
        <v>1368</v>
      </c>
      <c r="N1745">
        <v>1011</v>
      </c>
      <c r="O1745" t="s">
        <v>1494</v>
      </c>
      <c r="P1745" t="s">
        <v>1494</v>
      </c>
      <c r="Q1745">
        <v>1</v>
      </c>
      <c r="W1745">
        <v>0</v>
      </c>
      <c r="X1745">
        <v>2071614860</v>
      </c>
      <c r="Y1745">
        <v>3.5999999999999997E-2</v>
      </c>
      <c r="AA1745">
        <v>0</v>
      </c>
      <c r="AB1745">
        <v>134.65</v>
      </c>
      <c r="AC1745">
        <v>13.5</v>
      </c>
      <c r="AD1745">
        <v>0</v>
      </c>
      <c r="AE1745">
        <v>0</v>
      </c>
      <c r="AF1745">
        <v>134.65</v>
      </c>
      <c r="AG1745">
        <v>13.5</v>
      </c>
      <c r="AH1745">
        <v>0</v>
      </c>
      <c r="AI1745">
        <v>1</v>
      </c>
      <c r="AJ1745">
        <v>1</v>
      </c>
      <c r="AK1745">
        <v>1</v>
      </c>
      <c r="AL1745">
        <v>1</v>
      </c>
      <c r="AN1745">
        <v>0</v>
      </c>
      <c r="AO1745">
        <v>1</v>
      </c>
      <c r="AP1745">
        <v>1</v>
      </c>
      <c r="AQ1745">
        <v>0</v>
      </c>
      <c r="AR1745">
        <v>0</v>
      </c>
      <c r="AS1745" t="s">
        <v>3</v>
      </c>
      <c r="AT1745">
        <v>0.03</v>
      </c>
      <c r="AU1745" t="s">
        <v>916</v>
      </c>
      <c r="AV1745">
        <v>0</v>
      </c>
      <c r="AW1745">
        <v>2</v>
      </c>
      <c r="AX1745">
        <v>53554843</v>
      </c>
      <c r="AY1745">
        <v>1</v>
      </c>
      <c r="AZ1745">
        <v>6144</v>
      </c>
      <c r="BA1745">
        <v>1566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Y1745*Source!I1041</f>
        <v>2.8799999999999997E-3</v>
      </c>
      <c r="CY1745">
        <f>AB1745</f>
        <v>134.65</v>
      </c>
      <c r="CZ1745">
        <f>AF1745</f>
        <v>134.65</v>
      </c>
      <c r="DA1745">
        <f>AJ1745</f>
        <v>1</v>
      </c>
      <c r="DB1745">
        <f>ROUND((ROUND(AT1745*CZ1745,2)*ROUND(1.2,7)),2)</f>
        <v>4.8499999999999996</v>
      </c>
      <c r="DC1745">
        <f>ROUND((ROUND(AT1745*AG1745,2)*ROUND(1.2,7)),2)</f>
        <v>0.49</v>
      </c>
    </row>
    <row r="1746" spans="1:107" x14ac:dyDescent="0.2">
      <c r="A1746">
        <f>ROW(Source!A1041)</f>
        <v>1041</v>
      </c>
      <c r="B1746">
        <v>53551707</v>
      </c>
      <c r="C1746">
        <v>53554828</v>
      </c>
      <c r="D1746">
        <v>29174913</v>
      </c>
      <c r="E1746">
        <v>1</v>
      </c>
      <c r="F1746">
        <v>1</v>
      </c>
      <c r="G1746">
        <v>1</v>
      </c>
      <c r="H1746">
        <v>2</v>
      </c>
      <c r="I1746" t="s">
        <v>1513</v>
      </c>
      <c r="J1746" t="s">
        <v>1651</v>
      </c>
      <c r="K1746" t="s">
        <v>1515</v>
      </c>
      <c r="L1746">
        <v>1368</v>
      </c>
      <c r="N1746">
        <v>1011</v>
      </c>
      <c r="O1746" t="s">
        <v>1494</v>
      </c>
      <c r="P1746" t="s">
        <v>1494</v>
      </c>
      <c r="Q1746">
        <v>1</v>
      </c>
      <c r="W1746">
        <v>0</v>
      </c>
      <c r="X1746">
        <v>458544584</v>
      </c>
      <c r="Y1746">
        <v>2.4E-2</v>
      </c>
      <c r="AA1746">
        <v>0</v>
      </c>
      <c r="AB1746">
        <v>87.17</v>
      </c>
      <c r="AC1746">
        <v>11.6</v>
      </c>
      <c r="AD1746">
        <v>0</v>
      </c>
      <c r="AE1746">
        <v>0</v>
      </c>
      <c r="AF1746">
        <v>87.17</v>
      </c>
      <c r="AG1746">
        <v>11.6</v>
      </c>
      <c r="AH1746">
        <v>0</v>
      </c>
      <c r="AI1746">
        <v>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1</v>
      </c>
      <c r="AQ1746">
        <v>0</v>
      </c>
      <c r="AR1746">
        <v>0</v>
      </c>
      <c r="AS1746" t="s">
        <v>3</v>
      </c>
      <c r="AT1746">
        <v>0.02</v>
      </c>
      <c r="AU1746" t="s">
        <v>916</v>
      </c>
      <c r="AV1746">
        <v>0</v>
      </c>
      <c r="AW1746">
        <v>2</v>
      </c>
      <c r="AX1746">
        <v>53554844</v>
      </c>
      <c r="AY1746">
        <v>1</v>
      </c>
      <c r="AZ1746">
        <v>6144</v>
      </c>
      <c r="BA1746">
        <v>1567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Y1746*Source!I1041</f>
        <v>1.92E-3</v>
      </c>
      <c r="CY1746">
        <f>AB1746</f>
        <v>87.17</v>
      </c>
      <c r="CZ1746">
        <f>AF1746</f>
        <v>87.17</v>
      </c>
      <c r="DA1746">
        <f>AJ1746</f>
        <v>1</v>
      </c>
      <c r="DB1746">
        <f>ROUND((ROUND(AT1746*CZ1746,2)*ROUND(1.2,7)),2)</f>
        <v>2.09</v>
      </c>
      <c r="DC1746">
        <f>ROUND((ROUND(AT1746*AG1746,2)*ROUND(1.2,7)),2)</f>
        <v>0.28000000000000003</v>
      </c>
    </row>
    <row r="1747" spans="1:107" x14ac:dyDescent="0.2">
      <c r="A1747">
        <f>ROW(Source!A1041)</f>
        <v>1041</v>
      </c>
      <c r="B1747">
        <v>53551707</v>
      </c>
      <c r="C1747">
        <v>53554828</v>
      </c>
      <c r="D1747">
        <v>29114246</v>
      </c>
      <c r="E1747">
        <v>1</v>
      </c>
      <c r="F1747">
        <v>1</v>
      </c>
      <c r="G1747">
        <v>1</v>
      </c>
      <c r="H1747">
        <v>3</v>
      </c>
      <c r="I1747" t="s">
        <v>1946</v>
      </c>
      <c r="J1747" t="s">
        <v>1947</v>
      </c>
      <c r="K1747" t="s">
        <v>1856</v>
      </c>
      <c r="L1747">
        <v>1346</v>
      </c>
      <c r="N1747">
        <v>1009</v>
      </c>
      <c r="O1747" t="s">
        <v>143</v>
      </c>
      <c r="P1747" t="s">
        <v>143</v>
      </c>
      <c r="Q1747">
        <v>1</v>
      </c>
      <c r="W1747">
        <v>0</v>
      </c>
      <c r="X1747">
        <v>-421273247</v>
      </c>
      <c r="Y1747">
        <v>1.5</v>
      </c>
      <c r="AA1747">
        <v>55.51</v>
      </c>
      <c r="AB1747">
        <v>0</v>
      </c>
      <c r="AC1747">
        <v>0</v>
      </c>
      <c r="AD1747">
        <v>0</v>
      </c>
      <c r="AE1747">
        <v>9.0399999999999991</v>
      </c>
      <c r="AF1747">
        <v>0</v>
      </c>
      <c r="AG1747">
        <v>0</v>
      </c>
      <c r="AH1747">
        <v>0</v>
      </c>
      <c r="AI1747">
        <v>6.14</v>
      </c>
      <c r="AJ1747">
        <v>1</v>
      </c>
      <c r="AK1747">
        <v>1</v>
      </c>
      <c r="AL1747">
        <v>1</v>
      </c>
      <c r="AN1747">
        <v>0</v>
      </c>
      <c r="AO1747">
        <v>1</v>
      </c>
      <c r="AP1747">
        <v>0</v>
      </c>
      <c r="AQ1747">
        <v>0</v>
      </c>
      <c r="AR1747">
        <v>0</v>
      </c>
      <c r="AS1747" t="s">
        <v>3</v>
      </c>
      <c r="AT1747">
        <v>1.5</v>
      </c>
      <c r="AU1747" t="s">
        <v>3</v>
      </c>
      <c r="AV1747">
        <v>0</v>
      </c>
      <c r="AW1747">
        <v>2</v>
      </c>
      <c r="AX1747">
        <v>53554845</v>
      </c>
      <c r="AY1747">
        <v>1</v>
      </c>
      <c r="AZ1747">
        <v>0</v>
      </c>
      <c r="BA1747">
        <v>1568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Y1747*Source!I1041</f>
        <v>0.12</v>
      </c>
      <c r="CY1747">
        <f t="shared" ref="CY1747:CY1754" si="350">AA1747</f>
        <v>55.51</v>
      </c>
      <c r="CZ1747">
        <f t="shared" ref="CZ1747:CZ1754" si="351">AE1747</f>
        <v>9.0399999999999991</v>
      </c>
      <c r="DA1747">
        <f t="shared" ref="DA1747:DA1754" si="352">AI1747</f>
        <v>6.14</v>
      </c>
      <c r="DB1747">
        <f t="shared" ref="DB1747:DB1754" si="353">ROUND(ROUND(AT1747*CZ1747,2),2)</f>
        <v>13.56</v>
      </c>
      <c r="DC1747">
        <f t="shared" ref="DC1747:DC1754" si="354">ROUND(ROUND(AT1747*AG1747,2),2)</f>
        <v>0</v>
      </c>
    </row>
    <row r="1748" spans="1:107" x14ac:dyDescent="0.2">
      <c r="A1748">
        <f>ROW(Source!A1041)</f>
        <v>1041</v>
      </c>
      <c r="B1748">
        <v>53551707</v>
      </c>
      <c r="C1748">
        <v>53554828</v>
      </c>
      <c r="D1748">
        <v>29110838</v>
      </c>
      <c r="E1748">
        <v>1</v>
      </c>
      <c r="F1748">
        <v>1</v>
      </c>
      <c r="G1748">
        <v>1</v>
      </c>
      <c r="H1748">
        <v>3</v>
      </c>
      <c r="I1748" t="s">
        <v>1930</v>
      </c>
      <c r="J1748" t="s">
        <v>1948</v>
      </c>
      <c r="K1748" t="s">
        <v>1932</v>
      </c>
      <c r="L1748">
        <v>1346</v>
      </c>
      <c r="N1748">
        <v>1009</v>
      </c>
      <c r="O1748" t="s">
        <v>143</v>
      </c>
      <c r="P1748" t="s">
        <v>143</v>
      </c>
      <c r="Q1748">
        <v>1</v>
      </c>
      <c r="W1748">
        <v>0</v>
      </c>
      <c r="X1748">
        <v>-667794164</v>
      </c>
      <c r="Y1748">
        <v>0.42</v>
      </c>
      <c r="AA1748">
        <v>187.27</v>
      </c>
      <c r="AB1748">
        <v>0</v>
      </c>
      <c r="AC1748">
        <v>0</v>
      </c>
      <c r="AD1748">
        <v>0</v>
      </c>
      <c r="AE1748">
        <v>30.5</v>
      </c>
      <c r="AF1748">
        <v>0</v>
      </c>
      <c r="AG1748">
        <v>0</v>
      </c>
      <c r="AH1748">
        <v>0</v>
      </c>
      <c r="AI1748">
        <v>6.14</v>
      </c>
      <c r="AJ1748">
        <v>1</v>
      </c>
      <c r="AK1748">
        <v>1</v>
      </c>
      <c r="AL1748">
        <v>1</v>
      </c>
      <c r="AN1748">
        <v>0</v>
      </c>
      <c r="AO1748">
        <v>1</v>
      </c>
      <c r="AP1748">
        <v>0</v>
      </c>
      <c r="AQ1748">
        <v>0</v>
      </c>
      <c r="AR1748">
        <v>0</v>
      </c>
      <c r="AS1748" t="s">
        <v>3</v>
      </c>
      <c r="AT1748">
        <v>0.42</v>
      </c>
      <c r="AU1748" t="s">
        <v>3</v>
      </c>
      <c r="AV1748">
        <v>0</v>
      </c>
      <c r="AW1748">
        <v>2</v>
      </c>
      <c r="AX1748">
        <v>53554846</v>
      </c>
      <c r="AY1748">
        <v>1</v>
      </c>
      <c r="AZ1748">
        <v>0</v>
      </c>
      <c r="BA1748">
        <v>1569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Y1748*Source!I1041</f>
        <v>3.3599999999999998E-2</v>
      </c>
      <c r="CY1748">
        <f t="shared" si="350"/>
        <v>187.27</v>
      </c>
      <c r="CZ1748">
        <f t="shared" si="351"/>
        <v>30.5</v>
      </c>
      <c r="DA1748">
        <f t="shared" si="352"/>
        <v>6.14</v>
      </c>
      <c r="DB1748">
        <f t="shared" si="353"/>
        <v>12.81</v>
      </c>
      <c r="DC1748">
        <f t="shared" si="354"/>
        <v>0</v>
      </c>
    </row>
    <row r="1749" spans="1:107" x14ac:dyDescent="0.2">
      <c r="A1749">
        <f>ROW(Source!A1041)</f>
        <v>1041</v>
      </c>
      <c r="B1749">
        <v>53551707</v>
      </c>
      <c r="C1749">
        <v>53554828</v>
      </c>
      <c r="D1749">
        <v>53266283</v>
      </c>
      <c r="E1749">
        <v>1</v>
      </c>
      <c r="F1749">
        <v>1</v>
      </c>
      <c r="G1749">
        <v>1</v>
      </c>
      <c r="H1749">
        <v>3</v>
      </c>
      <c r="I1749" t="s">
        <v>963</v>
      </c>
      <c r="J1749" t="s">
        <v>965</v>
      </c>
      <c r="K1749" t="s">
        <v>964</v>
      </c>
      <c r="L1749">
        <v>1354</v>
      </c>
      <c r="N1749">
        <v>1010</v>
      </c>
      <c r="O1749" t="s">
        <v>160</v>
      </c>
      <c r="P1749" t="s">
        <v>160</v>
      </c>
      <c r="Q1749">
        <v>1</v>
      </c>
      <c r="W1749">
        <v>0</v>
      </c>
      <c r="X1749">
        <v>132569048</v>
      </c>
      <c r="Y1749">
        <v>100</v>
      </c>
      <c r="AA1749">
        <v>213.58</v>
      </c>
      <c r="AB1749">
        <v>0</v>
      </c>
      <c r="AC1749">
        <v>0</v>
      </c>
      <c r="AD1749">
        <v>0</v>
      </c>
      <c r="AE1749">
        <v>213.58</v>
      </c>
      <c r="AF1749">
        <v>0</v>
      </c>
      <c r="AG1749">
        <v>0</v>
      </c>
      <c r="AH1749">
        <v>0</v>
      </c>
      <c r="AI1749">
        <v>6.14</v>
      </c>
      <c r="AJ1749">
        <v>1</v>
      </c>
      <c r="AK1749">
        <v>1</v>
      </c>
      <c r="AL1749">
        <v>1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 t="s">
        <v>3</v>
      </c>
      <c r="AT1749">
        <v>100</v>
      </c>
      <c r="AU1749" t="s">
        <v>3</v>
      </c>
      <c r="AV1749">
        <v>0</v>
      </c>
      <c r="AW1749">
        <v>1</v>
      </c>
      <c r="AX1749">
        <v>-1</v>
      </c>
      <c r="AY1749">
        <v>0</v>
      </c>
      <c r="AZ1749">
        <v>0</v>
      </c>
      <c r="BA1749" t="s">
        <v>3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Y1749*Source!I1041</f>
        <v>8</v>
      </c>
      <c r="CY1749">
        <f t="shared" si="350"/>
        <v>213.58</v>
      </c>
      <c r="CZ1749">
        <f t="shared" si="351"/>
        <v>213.58</v>
      </c>
      <c r="DA1749">
        <f t="shared" si="352"/>
        <v>6.14</v>
      </c>
      <c r="DB1749">
        <f t="shared" si="353"/>
        <v>21358</v>
      </c>
      <c r="DC1749">
        <f t="shared" si="354"/>
        <v>0</v>
      </c>
    </row>
    <row r="1750" spans="1:107" x14ac:dyDescent="0.2">
      <c r="A1750">
        <f>ROW(Source!A1041)</f>
        <v>1041</v>
      </c>
      <c r="B1750">
        <v>53551707</v>
      </c>
      <c r="C1750">
        <v>53554828</v>
      </c>
      <c r="D1750">
        <v>29149204</v>
      </c>
      <c r="E1750">
        <v>1</v>
      </c>
      <c r="F1750">
        <v>1</v>
      </c>
      <c r="G1750">
        <v>1</v>
      </c>
      <c r="H1750">
        <v>3</v>
      </c>
      <c r="I1750" t="s">
        <v>1938</v>
      </c>
      <c r="J1750" t="s">
        <v>1939</v>
      </c>
      <c r="K1750" t="s">
        <v>1940</v>
      </c>
      <c r="L1750">
        <v>1348</v>
      </c>
      <c r="N1750">
        <v>1009</v>
      </c>
      <c r="O1750" t="s">
        <v>26</v>
      </c>
      <c r="P1750" t="s">
        <v>26</v>
      </c>
      <c r="Q1750">
        <v>1000</v>
      </c>
      <c r="W1750">
        <v>0</v>
      </c>
      <c r="X1750">
        <v>-1132764130</v>
      </c>
      <c r="Y1750">
        <v>3.15E-3</v>
      </c>
      <c r="AA1750">
        <v>4482.08</v>
      </c>
      <c r="AB1750">
        <v>0</v>
      </c>
      <c r="AC1750">
        <v>0</v>
      </c>
      <c r="AD1750">
        <v>0</v>
      </c>
      <c r="AE1750">
        <v>729.98</v>
      </c>
      <c r="AF1750">
        <v>0</v>
      </c>
      <c r="AG1750">
        <v>0</v>
      </c>
      <c r="AH1750">
        <v>0</v>
      </c>
      <c r="AI1750">
        <v>6.14</v>
      </c>
      <c r="AJ1750">
        <v>1</v>
      </c>
      <c r="AK1750">
        <v>1</v>
      </c>
      <c r="AL1750">
        <v>1</v>
      </c>
      <c r="AN1750">
        <v>0</v>
      </c>
      <c r="AO1750">
        <v>1</v>
      </c>
      <c r="AP1750">
        <v>0</v>
      </c>
      <c r="AQ1750">
        <v>0</v>
      </c>
      <c r="AR1750">
        <v>0</v>
      </c>
      <c r="AS1750" t="s">
        <v>3</v>
      </c>
      <c r="AT1750">
        <v>3.15E-3</v>
      </c>
      <c r="AU1750" t="s">
        <v>3</v>
      </c>
      <c r="AV1750">
        <v>0</v>
      </c>
      <c r="AW1750">
        <v>2</v>
      </c>
      <c r="AX1750">
        <v>53554847</v>
      </c>
      <c r="AY1750">
        <v>1</v>
      </c>
      <c r="AZ1750">
        <v>0</v>
      </c>
      <c r="BA1750">
        <v>1570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Y1750*Source!I1041</f>
        <v>2.52E-4</v>
      </c>
      <c r="CY1750">
        <f t="shared" si="350"/>
        <v>4482.08</v>
      </c>
      <c r="CZ1750">
        <f t="shared" si="351"/>
        <v>729.98</v>
      </c>
      <c r="DA1750">
        <f t="shared" si="352"/>
        <v>6.14</v>
      </c>
      <c r="DB1750">
        <f t="shared" si="353"/>
        <v>2.2999999999999998</v>
      </c>
      <c r="DC1750">
        <f t="shared" si="354"/>
        <v>0</v>
      </c>
    </row>
    <row r="1751" spans="1:107" x14ac:dyDescent="0.2">
      <c r="A1751">
        <f>ROW(Source!A1041)</f>
        <v>1041</v>
      </c>
      <c r="B1751">
        <v>53551707</v>
      </c>
      <c r="C1751">
        <v>53554828</v>
      </c>
      <c r="D1751">
        <v>38294549</v>
      </c>
      <c r="E1751">
        <v>1</v>
      </c>
      <c r="F1751">
        <v>1</v>
      </c>
      <c r="G1751">
        <v>1</v>
      </c>
      <c r="H1751">
        <v>3</v>
      </c>
      <c r="I1751" t="s">
        <v>947</v>
      </c>
      <c r="J1751" t="s">
        <v>950</v>
      </c>
      <c r="K1751" t="s">
        <v>948</v>
      </c>
      <c r="L1751">
        <v>1356</v>
      </c>
      <c r="N1751">
        <v>1010</v>
      </c>
      <c r="O1751" t="s">
        <v>949</v>
      </c>
      <c r="P1751" t="s">
        <v>949</v>
      </c>
      <c r="Q1751">
        <v>1000</v>
      </c>
      <c r="W1751">
        <v>0</v>
      </c>
      <c r="X1751">
        <v>338017439</v>
      </c>
      <c r="Y1751">
        <v>0.1</v>
      </c>
      <c r="AA1751">
        <v>5975.28</v>
      </c>
      <c r="AB1751">
        <v>0</v>
      </c>
      <c r="AC1751">
        <v>0</v>
      </c>
      <c r="AD1751">
        <v>0</v>
      </c>
      <c r="AE1751">
        <v>1998.42</v>
      </c>
      <c r="AF1751">
        <v>0</v>
      </c>
      <c r="AG1751">
        <v>0</v>
      </c>
      <c r="AH1751">
        <v>0</v>
      </c>
      <c r="AI1751">
        <v>2.99</v>
      </c>
      <c r="AJ1751">
        <v>1</v>
      </c>
      <c r="AK1751">
        <v>1</v>
      </c>
      <c r="AL1751">
        <v>1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 t="s">
        <v>3</v>
      </c>
      <c r="AT1751">
        <v>0.1</v>
      </c>
      <c r="AU1751" t="s">
        <v>3</v>
      </c>
      <c r="AV1751">
        <v>0</v>
      </c>
      <c r="AW1751">
        <v>1</v>
      </c>
      <c r="AX1751">
        <v>-1</v>
      </c>
      <c r="AY1751">
        <v>0</v>
      </c>
      <c r="AZ1751">
        <v>0</v>
      </c>
      <c r="BA1751" t="s">
        <v>3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Y1751*Source!I1041</f>
        <v>8.0000000000000002E-3</v>
      </c>
      <c r="CY1751">
        <f t="shared" si="350"/>
        <v>5975.28</v>
      </c>
      <c r="CZ1751">
        <f t="shared" si="351"/>
        <v>1998.42</v>
      </c>
      <c r="DA1751">
        <f t="shared" si="352"/>
        <v>2.99</v>
      </c>
      <c r="DB1751">
        <f t="shared" si="353"/>
        <v>199.84</v>
      </c>
      <c r="DC1751">
        <f t="shared" si="354"/>
        <v>0</v>
      </c>
    </row>
    <row r="1752" spans="1:107" x14ac:dyDescent="0.2">
      <c r="A1752">
        <f>ROW(Source!A1041)</f>
        <v>1041</v>
      </c>
      <c r="B1752">
        <v>53551707</v>
      </c>
      <c r="C1752">
        <v>53554828</v>
      </c>
      <c r="D1752">
        <v>29170678</v>
      </c>
      <c r="E1752">
        <v>1</v>
      </c>
      <c r="F1752">
        <v>1</v>
      </c>
      <c r="G1752">
        <v>1</v>
      </c>
      <c r="H1752">
        <v>3</v>
      </c>
      <c r="I1752" t="s">
        <v>1941</v>
      </c>
      <c r="J1752" t="s">
        <v>1942</v>
      </c>
      <c r="K1752" t="s">
        <v>1943</v>
      </c>
      <c r="L1752">
        <v>1354</v>
      </c>
      <c r="N1752">
        <v>1010</v>
      </c>
      <c r="O1752" t="s">
        <v>160</v>
      </c>
      <c r="P1752" t="s">
        <v>160</v>
      </c>
      <c r="Q1752">
        <v>1</v>
      </c>
      <c r="W1752">
        <v>0</v>
      </c>
      <c r="X1752">
        <v>-808655695</v>
      </c>
      <c r="Y1752">
        <v>102</v>
      </c>
      <c r="AA1752">
        <v>1719.2</v>
      </c>
      <c r="AB1752">
        <v>0</v>
      </c>
      <c r="AC1752">
        <v>0</v>
      </c>
      <c r="AD1752">
        <v>0</v>
      </c>
      <c r="AE1752">
        <v>280</v>
      </c>
      <c r="AF1752">
        <v>0</v>
      </c>
      <c r="AG1752">
        <v>0</v>
      </c>
      <c r="AH1752">
        <v>0</v>
      </c>
      <c r="AI1752">
        <v>6.14</v>
      </c>
      <c r="AJ1752">
        <v>1</v>
      </c>
      <c r="AK1752">
        <v>1</v>
      </c>
      <c r="AL1752">
        <v>1</v>
      </c>
      <c r="AN1752">
        <v>0</v>
      </c>
      <c r="AO1752">
        <v>1</v>
      </c>
      <c r="AP1752">
        <v>0</v>
      </c>
      <c r="AQ1752">
        <v>0</v>
      </c>
      <c r="AR1752">
        <v>0</v>
      </c>
      <c r="AS1752" t="s">
        <v>3</v>
      </c>
      <c r="AT1752">
        <v>102</v>
      </c>
      <c r="AU1752" t="s">
        <v>3</v>
      </c>
      <c r="AV1752">
        <v>0</v>
      </c>
      <c r="AW1752">
        <v>2</v>
      </c>
      <c r="AX1752">
        <v>53554848</v>
      </c>
      <c r="AY1752">
        <v>1</v>
      </c>
      <c r="AZ1752">
        <v>6144</v>
      </c>
      <c r="BA1752">
        <v>1571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Y1752*Source!I1041</f>
        <v>8.16</v>
      </c>
      <c r="CY1752">
        <f t="shared" si="350"/>
        <v>1719.2</v>
      </c>
      <c r="CZ1752">
        <f t="shared" si="351"/>
        <v>280</v>
      </c>
      <c r="DA1752">
        <f t="shared" si="352"/>
        <v>6.14</v>
      </c>
      <c r="DB1752">
        <f t="shared" si="353"/>
        <v>28560</v>
      </c>
      <c r="DC1752">
        <f t="shared" si="354"/>
        <v>0</v>
      </c>
    </row>
    <row r="1753" spans="1:107" x14ac:dyDescent="0.2">
      <c r="A1753">
        <f>ROW(Source!A1041)</f>
        <v>1041</v>
      </c>
      <c r="B1753">
        <v>53551707</v>
      </c>
      <c r="C1753">
        <v>53554828</v>
      </c>
      <c r="D1753">
        <v>38121415</v>
      </c>
      <c r="E1753">
        <v>1</v>
      </c>
      <c r="F1753">
        <v>1</v>
      </c>
      <c r="G1753">
        <v>1</v>
      </c>
      <c r="H1753">
        <v>3</v>
      </c>
      <c r="I1753" t="s">
        <v>943</v>
      </c>
      <c r="J1753" t="s">
        <v>945</v>
      </c>
      <c r="K1753" t="s">
        <v>944</v>
      </c>
      <c r="L1753">
        <v>1355</v>
      </c>
      <c r="N1753">
        <v>1010</v>
      </c>
      <c r="O1753" t="s">
        <v>894</v>
      </c>
      <c r="P1753" t="s">
        <v>894</v>
      </c>
      <c r="Q1753">
        <v>100</v>
      </c>
      <c r="W1753">
        <v>0</v>
      </c>
      <c r="X1753">
        <v>1552757658</v>
      </c>
      <c r="Y1753">
        <v>1</v>
      </c>
      <c r="AA1753">
        <v>9039.58</v>
      </c>
      <c r="AB1753">
        <v>0</v>
      </c>
      <c r="AC1753">
        <v>0</v>
      </c>
      <c r="AD1753">
        <v>0</v>
      </c>
      <c r="AE1753">
        <v>547.19000000000005</v>
      </c>
      <c r="AF1753">
        <v>0</v>
      </c>
      <c r="AG1753">
        <v>0</v>
      </c>
      <c r="AH1753">
        <v>0</v>
      </c>
      <c r="AI1753">
        <v>16.52</v>
      </c>
      <c r="AJ1753">
        <v>1</v>
      </c>
      <c r="AK1753">
        <v>1</v>
      </c>
      <c r="AL1753">
        <v>1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 t="s">
        <v>3</v>
      </c>
      <c r="AT1753">
        <v>1</v>
      </c>
      <c r="AU1753" t="s">
        <v>3</v>
      </c>
      <c r="AV1753">
        <v>0</v>
      </c>
      <c r="AW1753">
        <v>1</v>
      </c>
      <c r="AX1753">
        <v>-1</v>
      </c>
      <c r="AY1753">
        <v>0</v>
      </c>
      <c r="AZ1753">
        <v>0</v>
      </c>
      <c r="BA1753" t="s">
        <v>3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Y1753*Source!I1041</f>
        <v>0.08</v>
      </c>
      <c r="CY1753">
        <f t="shared" si="350"/>
        <v>9039.58</v>
      </c>
      <c r="CZ1753">
        <f t="shared" si="351"/>
        <v>547.19000000000005</v>
      </c>
      <c r="DA1753">
        <f t="shared" si="352"/>
        <v>16.52</v>
      </c>
      <c r="DB1753">
        <f t="shared" si="353"/>
        <v>547.19000000000005</v>
      </c>
      <c r="DC1753">
        <f t="shared" si="354"/>
        <v>0</v>
      </c>
    </row>
    <row r="1754" spans="1:107" x14ac:dyDescent="0.2">
      <c r="A1754">
        <f>ROW(Source!A1041)</f>
        <v>1041</v>
      </c>
      <c r="B1754">
        <v>53551707</v>
      </c>
      <c r="C1754">
        <v>53554828</v>
      </c>
      <c r="D1754">
        <v>29171808</v>
      </c>
      <c r="E1754">
        <v>1</v>
      </c>
      <c r="F1754">
        <v>1</v>
      </c>
      <c r="G1754">
        <v>1</v>
      </c>
      <c r="H1754">
        <v>3</v>
      </c>
      <c r="I1754" t="s">
        <v>1933</v>
      </c>
      <c r="J1754" t="s">
        <v>1934</v>
      </c>
      <c r="K1754" t="s">
        <v>1935</v>
      </c>
      <c r="L1754">
        <v>1374</v>
      </c>
      <c r="N1754">
        <v>1013</v>
      </c>
      <c r="O1754" t="s">
        <v>1936</v>
      </c>
      <c r="P1754" t="s">
        <v>1936</v>
      </c>
      <c r="Q1754">
        <v>1</v>
      </c>
      <c r="W1754">
        <v>0</v>
      </c>
      <c r="X1754">
        <v>-915781824</v>
      </c>
      <c r="Y1754">
        <v>6.05</v>
      </c>
      <c r="AA1754">
        <v>6.14</v>
      </c>
      <c r="AB1754">
        <v>0</v>
      </c>
      <c r="AC1754">
        <v>0</v>
      </c>
      <c r="AD1754">
        <v>0</v>
      </c>
      <c r="AE1754">
        <v>1</v>
      </c>
      <c r="AF1754">
        <v>0</v>
      </c>
      <c r="AG1754">
        <v>0</v>
      </c>
      <c r="AH1754">
        <v>0</v>
      </c>
      <c r="AI1754">
        <v>6.14</v>
      </c>
      <c r="AJ1754">
        <v>1</v>
      </c>
      <c r="AK1754">
        <v>1</v>
      </c>
      <c r="AL1754">
        <v>1</v>
      </c>
      <c r="AN1754">
        <v>0</v>
      </c>
      <c r="AO1754">
        <v>1</v>
      </c>
      <c r="AP1754">
        <v>0</v>
      </c>
      <c r="AQ1754">
        <v>0</v>
      </c>
      <c r="AR1754">
        <v>0</v>
      </c>
      <c r="AS1754" t="s">
        <v>3</v>
      </c>
      <c r="AT1754">
        <v>6.05</v>
      </c>
      <c r="AU1754" t="s">
        <v>3</v>
      </c>
      <c r="AV1754">
        <v>0</v>
      </c>
      <c r="AW1754">
        <v>2</v>
      </c>
      <c r="AX1754">
        <v>53554849</v>
      </c>
      <c r="AY1754">
        <v>1</v>
      </c>
      <c r="AZ1754">
        <v>0</v>
      </c>
      <c r="BA1754">
        <v>1572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Y1754*Source!I1041</f>
        <v>0.48399999999999999</v>
      </c>
      <c r="CY1754">
        <f t="shared" si="350"/>
        <v>6.14</v>
      </c>
      <c r="CZ1754">
        <f t="shared" si="351"/>
        <v>1</v>
      </c>
      <c r="DA1754">
        <f t="shared" si="352"/>
        <v>6.14</v>
      </c>
      <c r="DB1754">
        <f t="shared" si="353"/>
        <v>6.05</v>
      </c>
      <c r="DC1754">
        <f t="shared" si="354"/>
        <v>0</v>
      </c>
    </row>
    <row r="1755" spans="1:107" x14ac:dyDescent="0.2">
      <c r="A1755">
        <f>ROW(Source!A1048)</f>
        <v>1048</v>
      </c>
      <c r="B1755">
        <v>53551706</v>
      </c>
      <c r="C1755">
        <v>53554853</v>
      </c>
      <c r="D1755">
        <v>29364679</v>
      </c>
      <c r="E1755">
        <v>1</v>
      </c>
      <c r="F1755">
        <v>1</v>
      </c>
      <c r="G1755">
        <v>1</v>
      </c>
      <c r="H1755">
        <v>1</v>
      </c>
      <c r="I1755" t="s">
        <v>1922</v>
      </c>
      <c r="J1755" t="s">
        <v>3</v>
      </c>
      <c r="K1755" t="s">
        <v>1923</v>
      </c>
      <c r="L1755">
        <v>1369</v>
      </c>
      <c r="N1755">
        <v>1013</v>
      </c>
      <c r="O1755" t="s">
        <v>1486</v>
      </c>
      <c r="P1755" t="s">
        <v>1486</v>
      </c>
      <c r="Q1755">
        <v>1</v>
      </c>
      <c r="W1755">
        <v>0</v>
      </c>
      <c r="X1755">
        <v>931378261</v>
      </c>
      <c r="Y1755">
        <v>157.43999999999997</v>
      </c>
      <c r="AA1755">
        <v>0</v>
      </c>
      <c r="AB1755">
        <v>0</v>
      </c>
      <c r="AC1755">
        <v>0</v>
      </c>
      <c r="AD1755">
        <v>349.58</v>
      </c>
      <c r="AE1755">
        <v>0</v>
      </c>
      <c r="AF1755">
        <v>0</v>
      </c>
      <c r="AG1755">
        <v>0</v>
      </c>
      <c r="AH1755">
        <v>349.58</v>
      </c>
      <c r="AI1755">
        <v>1</v>
      </c>
      <c r="AJ1755">
        <v>1</v>
      </c>
      <c r="AK1755">
        <v>1</v>
      </c>
      <c r="AL1755">
        <v>1</v>
      </c>
      <c r="AN1755">
        <v>0</v>
      </c>
      <c r="AO1755">
        <v>1</v>
      </c>
      <c r="AP1755">
        <v>1</v>
      </c>
      <c r="AQ1755">
        <v>0</v>
      </c>
      <c r="AR1755">
        <v>0</v>
      </c>
      <c r="AS1755" t="s">
        <v>3</v>
      </c>
      <c r="AT1755">
        <v>131.19999999999999</v>
      </c>
      <c r="AU1755" t="s">
        <v>916</v>
      </c>
      <c r="AV1755">
        <v>1</v>
      </c>
      <c r="AW1755">
        <v>2</v>
      </c>
      <c r="AX1755">
        <v>53554863</v>
      </c>
      <c r="AY1755">
        <v>2</v>
      </c>
      <c r="AZ1755">
        <v>137216</v>
      </c>
      <c r="BA1755">
        <v>1573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Y1755*Source!I1048</f>
        <v>20.467199999999998</v>
      </c>
      <c r="CY1755">
        <f>AD1755</f>
        <v>349.58</v>
      </c>
      <c r="CZ1755">
        <f>AH1755</f>
        <v>349.58</v>
      </c>
      <c r="DA1755">
        <f>AL1755</f>
        <v>1</v>
      </c>
      <c r="DB1755">
        <f>ROUND((ROUND(AT1755*CZ1755,2)*ROUND(1.2,7)),2)</f>
        <v>55037.88</v>
      </c>
      <c r="DC1755">
        <f>ROUND((ROUND(AT1755*AG1755,2)*ROUND(1.2,7)),2)</f>
        <v>0</v>
      </c>
    </row>
    <row r="1756" spans="1:107" x14ac:dyDescent="0.2">
      <c r="A1756">
        <f>ROW(Source!A1048)</f>
        <v>1048</v>
      </c>
      <c r="B1756">
        <v>53551706</v>
      </c>
      <c r="C1756">
        <v>53554853</v>
      </c>
      <c r="D1756">
        <v>121548</v>
      </c>
      <c r="E1756">
        <v>1</v>
      </c>
      <c r="F1756">
        <v>1</v>
      </c>
      <c r="G1756">
        <v>1</v>
      </c>
      <c r="H1756">
        <v>1</v>
      </c>
      <c r="I1756" t="s">
        <v>31</v>
      </c>
      <c r="J1756" t="s">
        <v>3</v>
      </c>
      <c r="K1756" t="s">
        <v>1489</v>
      </c>
      <c r="L1756">
        <v>608254</v>
      </c>
      <c r="N1756">
        <v>1013</v>
      </c>
      <c r="O1756" t="s">
        <v>1490</v>
      </c>
      <c r="P1756" t="s">
        <v>1490</v>
      </c>
      <c r="Q1756">
        <v>1</v>
      </c>
      <c r="W1756">
        <v>0</v>
      </c>
      <c r="X1756">
        <v>-185737400</v>
      </c>
      <c r="Y1756">
        <v>1.1879999999999999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1</v>
      </c>
      <c r="AJ1756">
        <v>1</v>
      </c>
      <c r="AK1756">
        <v>1</v>
      </c>
      <c r="AL1756">
        <v>1</v>
      </c>
      <c r="AN1756">
        <v>0</v>
      </c>
      <c r="AO1756">
        <v>1</v>
      </c>
      <c r="AP1756">
        <v>1</v>
      </c>
      <c r="AQ1756">
        <v>0</v>
      </c>
      <c r="AR1756">
        <v>0</v>
      </c>
      <c r="AS1756" t="s">
        <v>3</v>
      </c>
      <c r="AT1756">
        <v>0.99</v>
      </c>
      <c r="AU1756" t="s">
        <v>916</v>
      </c>
      <c r="AV1756">
        <v>2</v>
      </c>
      <c r="AW1756">
        <v>2</v>
      </c>
      <c r="AX1756">
        <v>53554864</v>
      </c>
      <c r="AY1756">
        <v>1</v>
      </c>
      <c r="AZ1756">
        <v>6144</v>
      </c>
      <c r="BA1756">
        <v>1574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Y1756*Source!I1048</f>
        <v>0.15443999999999999</v>
      </c>
      <c r="CY1756">
        <f>AD1756</f>
        <v>0</v>
      </c>
      <c r="CZ1756">
        <f>AH1756</f>
        <v>0</v>
      </c>
      <c r="DA1756">
        <f>AL1756</f>
        <v>1</v>
      </c>
      <c r="DB1756">
        <f>ROUND((ROUND(AT1756*CZ1756,2)*ROUND(1.2,7)),2)</f>
        <v>0</v>
      </c>
      <c r="DC1756">
        <f>ROUND((ROUND(AT1756*AG1756,2)*ROUND(1.2,7)),2)</f>
        <v>0</v>
      </c>
    </row>
    <row r="1757" spans="1:107" x14ac:dyDescent="0.2">
      <c r="A1757">
        <f>ROW(Source!A1048)</f>
        <v>1048</v>
      </c>
      <c r="B1757">
        <v>53551706</v>
      </c>
      <c r="C1757">
        <v>53554853</v>
      </c>
      <c r="D1757">
        <v>29172362</v>
      </c>
      <c r="E1757">
        <v>1</v>
      </c>
      <c r="F1757">
        <v>1</v>
      </c>
      <c r="G1757">
        <v>1</v>
      </c>
      <c r="H1757">
        <v>2</v>
      </c>
      <c r="I1757" t="s">
        <v>1924</v>
      </c>
      <c r="J1757" t="s">
        <v>1925</v>
      </c>
      <c r="K1757" t="s">
        <v>1926</v>
      </c>
      <c r="L1757">
        <v>1368</v>
      </c>
      <c r="N1757">
        <v>1011</v>
      </c>
      <c r="O1757" t="s">
        <v>1494</v>
      </c>
      <c r="P1757" t="s">
        <v>1494</v>
      </c>
      <c r="Q1757">
        <v>1</v>
      </c>
      <c r="W1757">
        <v>0</v>
      </c>
      <c r="X1757">
        <v>783836208</v>
      </c>
      <c r="Y1757">
        <v>1.1879999999999999</v>
      </c>
      <c r="AA1757">
        <v>0</v>
      </c>
      <c r="AB1757">
        <v>134.65</v>
      </c>
      <c r="AC1757">
        <v>13.5</v>
      </c>
      <c r="AD1757">
        <v>0</v>
      </c>
      <c r="AE1757">
        <v>0</v>
      </c>
      <c r="AF1757">
        <v>134.65</v>
      </c>
      <c r="AG1757">
        <v>13.5</v>
      </c>
      <c r="AH1757">
        <v>0</v>
      </c>
      <c r="AI1757">
        <v>1</v>
      </c>
      <c r="AJ1757">
        <v>1</v>
      </c>
      <c r="AK1757">
        <v>1</v>
      </c>
      <c r="AL1757">
        <v>1</v>
      </c>
      <c r="AN1757">
        <v>0</v>
      </c>
      <c r="AO1757">
        <v>1</v>
      </c>
      <c r="AP1757">
        <v>1</v>
      </c>
      <c r="AQ1757">
        <v>0</v>
      </c>
      <c r="AR1757">
        <v>0</v>
      </c>
      <c r="AS1757" t="s">
        <v>3</v>
      </c>
      <c r="AT1757">
        <v>0.99</v>
      </c>
      <c r="AU1757" t="s">
        <v>916</v>
      </c>
      <c r="AV1757">
        <v>0</v>
      </c>
      <c r="AW1757">
        <v>2</v>
      </c>
      <c r="AX1757">
        <v>53554865</v>
      </c>
      <c r="AY1757">
        <v>1</v>
      </c>
      <c r="AZ1757">
        <v>6144</v>
      </c>
      <c r="BA1757">
        <v>1575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Y1757*Source!I1048</f>
        <v>0.15443999999999999</v>
      </c>
      <c r="CY1757">
        <f>AB1757</f>
        <v>134.65</v>
      </c>
      <c r="CZ1757">
        <f>AF1757</f>
        <v>134.65</v>
      </c>
      <c r="DA1757">
        <f>AJ1757</f>
        <v>1</v>
      </c>
      <c r="DB1757">
        <f>ROUND((ROUND(AT1757*CZ1757,2)*ROUND(1.2,7)),2)</f>
        <v>159.96</v>
      </c>
      <c r="DC1757">
        <f>ROUND((ROUND(AT1757*AG1757,2)*ROUND(1.2,7)),2)</f>
        <v>16.04</v>
      </c>
    </row>
    <row r="1758" spans="1:107" x14ac:dyDescent="0.2">
      <c r="A1758">
        <f>ROW(Source!A1048)</f>
        <v>1048</v>
      </c>
      <c r="B1758">
        <v>53551706</v>
      </c>
      <c r="C1758">
        <v>53554853</v>
      </c>
      <c r="D1758">
        <v>29174913</v>
      </c>
      <c r="E1758">
        <v>1</v>
      </c>
      <c r="F1758">
        <v>1</v>
      </c>
      <c r="G1758">
        <v>1</v>
      </c>
      <c r="H1758">
        <v>2</v>
      </c>
      <c r="I1758" t="s">
        <v>1513</v>
      </c>
      <c r="J1758" t="s">
        <v>1514</v>
      </c>
      <c r="K1758" t="s">
        <v>1515</v>
      </c>
      <c r="L1758">
        <v>1368</v>
      </c>
      <c r="N1758">
        <v>1011</v>
      </c>
      <c r="O1758" t="s">
        <v>1494</v>
      </c>
      <c r="P1758" t="s">
        <v>1494</v>
      </c>
      <c r="Q1758">
        <v>1</v>
      </c>
      <c r="W1758">
        <v>0</v>
      </c>
      <c r="X1758">
        <v>1230759911</v>
      </c>
      <c r="Y1758">
        <v>1.1879999999999999</v>
      </c>
      <c r="AA1758">
        <v>0</v>
      </c>
      <c r="AB1758">
        <v>87.17</v>
      </c>
      <c r="AC1758">
        <v>11.6</v>
      </c>
      <c r="AD1758">
        <v>0</v>
      </c>
      <c r="AE1758">
        <v>0</v>
      </c>
      <c r="AF1758">
        <v>87.17</v>
      </c>
      <c r="AG1758">
        <v>11.6</v>
      </c>
      <c r="AH1758">
        <v>0</v>
      </c>
      <c r="AI1758">
        <v>1</v>
      </c>
      <c r="AJ1758">
        <v>1</v>
      </c>
      <c r="AK1758">
        <v>1</v>
      </c>
      <c r="AL1758">
        <v>1</v>
      </c>
      <c r="AN1758">
        <v>0</v>
      </c>
      <c r="AO1758">
        <v>1</v>
      </c>
      <c r="AP1758">
        <v>1</v>
      </c>
      <c r="AQ1758">
        <v>0</v>
      </c>
      <c r="AR1758">
        <v>0</v>
      </c>
      <c r="AS1758" t="s">
        <v>3</v>
      </c>
      <c r="AT1758">
        <v>0.99</v>
      </c>
      <c r="AU1758" t="s">
        <v>916</v>
      </c>
      <c r="AV1758">
        <v>0</v>
      </c>
      <c r="AW1758">
        <v>2</v>
      </c>
      <c r="AX1758">
        <v>53554866</v>
      </c>
      <c r="AY1758">
        <v>1</v>
      </c>
      <c r="AZ1758">
        <v>6144</v>
      </c>
      <c r="BA1758">
        <v>1576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Y1758*Source!I1048</f>
        <v>0.15443999999999999</v>
      </c>
      <c r="CY1758">
        <f>AB1758</f>
        <v>87.17</v>
      </c>
      <c r="CZ1758">
        <f>AF1758</f>
        <v>87.17</v>
      </c>
      <c r="DA1758">
        <f>AJ1758</f>
        <v>1</v>
      </c>
      <c r="DB1758">
        <f>ROUND((ROUND(AT1758*CZ1758,2)*ROUND(1.2,7)),2)</f>
        <v>103.56</v>
      </c>
      <c r="DC1758">
        <f>ROUND((ROUND(AT1758*AG1758,2)*ROUND(1.2,7)),2)</f>
        <v>13.78</v>
      </c>
    </row>
    <row r="1759" spans="1:107" x14ac:dyDescent="0.2">
      <c r="A1759">
        <f>ROW(Source!A1048)</f>
        <v>1048</v>
      </c>
      <c r="B1759">
        <v>53551706</v>
      </c>
      <c r="C1759">
        <v>53554853</v>
      </c>
      <c r="D1759">
        <v>29110793</v>
      </c>
      <c r="E1759">
        <v>1</v>
      </c>
      <c r="F1759">
        <v>1</v>
      </c>
      <c r="G1759">
        <v>1</v>
      </c>
      <c r="H1759">
        <v>3</v>
      </c>
      <c r="I1759" t="s">
        <v>1927</v>
      </c>
      <c r="J1759" t="s">
        <v>1928</v>
      </c>
      <c r="K1759" t="s">
        <v>1929</v>
      </c>
      <c r="L1759">
        <v>1308</v>
      </c>
      <c r="N1759">
        <v>1003</v>
      </c>
      <c r="O1759" t="s">
        <v>1150</v>
      </c>
      <c r="P1759" t="s">
        <v>1150</v>
      </c>
      <c r="Q1759">
        <v>100</v>
      </c>
      <c r="W1759">
        <v>0</v>
      </c>
      <c r="X1759">
        <v>611857035</v>
      </c>
      <c r="Y1759">
        <v>0.1</v>
      </c>
      <c r="AA1759">
        <v>120.36</v>
      </c>
      <c r="AB1759">
        <v>0</v>
      </c>
      <c r="AC1759">
        <v>0</v>
      </c>
      <c r="AD1759">
        <v>0</v>
      </c>
      <c r="AE1759">
        <v>120.36</v>
      </c>
      <c r="AF1759">
        <v>0</v>
      </c>
      <c r="AG1759">
        <v>0</v>
      </c>
      <c r="AH1759">
        <v>0</v>
      </c>
      <c r="AI1759">
        <v>1</v>
      </c>
      <c r="AJ1759">
        <v>1</v>
      </c>
      <c r="AK1759">
        <v>1</v>
      </c>
      <c r="AL1759">
        <v>1</v>
      </c>
      <c r="AN1759">
        <v>0</v>
      </c>
      <c r="AO1759">
        <v>1</v>
      </c>
      <c r="AP1759">
        <v>0</v>
      </c>
      <c r="AQ1759">
        <v>0</v>
      </c>
      <c r="AR1759">
        <v>0</v>
      </c>
      <c r="AS1759" t="s">
        <v>3</v>
      </c>
      <c r="AT1759">
        <v>0.1</v>
      </c>
      <c r="AU1759" t="s">
        <v>3</v>
      </c>
      <c r="AV1759">
        <v>0</v>
      </c>
      <c r="AW1759">
        <v>2</v>
      </c>
      <c r="AX1759">
        <v>53554867</v>
      </c>
      <c r="AY1759">
        <v>1</v>
      </c>
      <c r="AZ1759">
        <v>0</v>
      </c>
      <c r="BA1759">
        <v>1577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Y1759*Source!I1048</f>
        <v>1.3000000000000001E-2</v>
      </c>
      <c r="CY1759">
        <f>AA1759</f>
        <v>120.36</v>
      </c>
      <c r="CZ1759">
        <f>AE1759</f>
        <v>120.36</v>
      </c>
      <c r="DA1759">
        <f>AI1759</f>
        <v>1</v>
      </c>
      <c r="DB1759">
        <f>ROUND(ROUND(AT1759*CZ1759,2),2)</f>
        <v>12.04</v>
      </c>
      <c r="DC1759">
        <f>ROUND(ROUND(AT1759*AG1759,2),2)</f>
        <v>0</v>
      </c>
    </row>
    <row r="1760" spans="1:107" x14ac:dyDescent="0.2">
      <c r="A1760">
        <f>ROW(Source!A1048)</f>
        <v>1048</v>
      </c>
      <c r="B1760">
        <v>53551706</v>
      </c>
      <c r="C1760">
        <v>53554853</v>
      </c>
      <c r="D1760">
        <v>29110838</v>
      </c>
      <c r="E1760">
        <v>1</v>
      </c>
      <c r="F1760">
        <v>1</v>
      </c>
      <c r="G1760">
        <v>1</v>
      </c>
      <c r="H1760">
        <v>3</v>
      </c>
      <c r="I1760" t="s">
        <v>1930</v>
      </c>
      <c r="J1760" t="s">
        <v>1931</v>
      </c>
      <c r="K1760" t="s">
        <v>1932</v>
      </c>
      <c r="L1760">
        <v>1346</v>
      </c>
      <c r="N1760">
        <v>1009</v>
      </c>
      <c r="O1760" t="s">
        <v>143</v>
      </c>
      <c r="P1760" t="s">
        <v>143</v>
      </c>
      <c r="Q1760">
        <v>1</v>
      </c>
      <c r="W1760">
        <v>0</v>
      </c>
      <c r="X1760">
        <v>-1294780295</v>
      </c>
      <c r="Y1760">
        <v>0.42</v>
      </c>
      <c r="AA1760">
        <v>30.5</v>
      </c>
      <c r="AB1760">
        <v>0</v>
      </c>
      <c r="AC1760">
        <v>0</v>
      </c>
      <c r="AD1760">
        <v>0</v>
      </c>
      <c r="AE1760">
        <v>30.5</v>
      </c>
      <c r="AF1760">
        <v>0</v>
      </c>
      <c r="AG1760">
        <v>0</v>
      </c>
      <c r="AH1760">
        <v>0</v>
      </c>
      <c r="AI1760">
        <v>1</v>
      </c>
      <c r="AJ1760">
        <v>1</v>
      </c>
      <c r="AK1760">
        <v>1</v>
      </c>
      <c r="AL1760">
        <v>1</v>
      </c>
      <c r="AN1760">
        <v>0</v>
      </c>
      <c r="AO1760">
        <v>1</v>
      </c>
      <c r="AP1760">
        <v>0</v>
      </c>
      <c r="AQ1760">
        <v>0</v>
      </c>
      <c r="AR1760">
        <v>0</v>
      </c>
      <c r="AS1760" t="s">
        <v>3</v>
      </c>
      <c r="AT1760">
        <v>0.42</v>
      </c>
      <c r="AU1760" t="s">
        <v>3</v>
      </c>
      <c r="AV1760">
        <v>0</v>
      </c>
      <c r="AW1760">
        <v>2</v>
      </c>
      <c r="AX1760">
        <v>53554868</v>
      </c>
      <c r="AY1760">
        <v>1</v>
      </c>
      <c r="AZ1760">
        <v>0</v>
      </c>
      <c r="BA1760">
        <v>1578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Y1760*Source!I1048</f>
        <v>5.4600000000000003E-2</v>
      </c>
      <c r="CY1760">
        <f>AA1760</f>
        <v>30.5</v>
      </c>
      <c r="CZ1760">
        <f>AE1760</f>
        <v>30.5</v>
      </c>
      <c r="DA1760">
        <f>AI1760</f>
        <v>1</v>
      </c>
      <c r="DB1760">
        <f>ROUND(ROUND(AT1760*CZ1760,2),2)</f>
        <v>12.81</v>
      </c>
      <c r="DC1760">
        <f>ROUND(ROUND(AT1760*AG1760,2),2)</f>
        <v>0</v>
      </c>
    </row>
    <row r="1761" spans="1:107" x14ac:dyDescent="0.2">
      <c r="A1761">
        <f>ROW(Source!A1048)</f>
        <v>1048</v>
      </c>
      <c r="B1761">
        <v>53551706</v>
      </c>
      <c r="C1761">
        <v>53554853</v>
      </c>
      <c r="D1761">
        <v>53263486</v>
      </c>
      <c r="E1761">
        <v>1</v>
      </c>
      <c r="F1761">
        <v>1</v>
      </c>
      <c r="G1761">
        <v>1</v>
      </c>
      <c r="H1761">
        <v>3</v>
      </c>
      <c r="I1761" t="s">
        <v>970</v>
      </c>
      <c r="J1761" t="s">
        <v>972</v>
      </c>
      <c r="K1761" t="s">
        <v>971</v>
      </c>
      <c r="L1761">
        <v>1354</v>
      </c>
      <c r="N1761">
        <v>1010</v>
      </c>
      <c r="O1761" t="s">
        <v>160</v>
      </c>
      <c r="P1761" t="s">
        <v>160</v>
      </c>
      <c r="Q1761">
        <v>1</v>
      </c>
      <c r="W1761">
        <v>0</v>
      </c>
      <c r="X1761">
        <v>-2100469476</v>
      </c>
      <c r="Y1761">
        <v>100</v>
      </c>
      <c r="AA1761">
        <v>14223.22</v>
      </c>
      <c r="AB1761">
        <v>0</v>
      </c>
      <c r="AC1761">
        <v>0</v>
      </c>
      <c r="AD1761">
        <v>0</v>
      </c>
      <c r="AE1761">
        <v>14223.22</v>
      </c>
      <c r="AF1761">
        <v>0</v>
      </c>
      <c r="AG1761">
        <v>0</v>
      </c>
      <c r="AH1761">
        <v>0</v>
      </c>
      <c r="AI1761">
        <v>1</v>
      </c>
      <c r="AJ1761">
        <v>1</v>
      </c>
      <c r="AK1761">
        <v>1</v>
      </c>
      <c r="AL1761">
        <v>1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 t="s">
        <v>3</v>
      </c>
      <c r="AT1761">
        <v>100</v>
      </c>
      <c r="AU1761" t="s">
        <v>3</v>
      </c>
      <c r="AV1761">
        <v>0</v>
      </c>
      <c r="AW1761">
        <v>1</v>
      </c>
      <c r="AX1761">
        <v>-1</v>
      </c>
      <c r="AY1761">
        <v>0</v>
      </c>
      <c r="AZ1761">
        <v>0</v>
      </c>
      <c r="BA1761" t="s">
        <v>3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Y1761*Source!I1048</f>
        <v>13</v>
      </c>
      <c r="CY1761">
        <f>AA1761</f>
        <v>14223.22</v>
      </c>
      <c r="CZ1761">
        <f>AE1761</f>
        <v>14223.22</v>
      </c>
      <c r="DA1761">
        <f>AI1761</f>
        <v>1</v>
      </c>
      <c r="DB1761">
        <f>ROUND(ROUND(AT1761*CZ1761,2),2)</f>
        <v>1422322</v>
      </c>
      <c r="DC1761">
        <f>ROUND(ROUND(AT1761*AG1761,2),2)</f>
        <v>0</v>
      </c>
    </row>
    <row r="1762" spans="1:107" x14ac:dyDescent="0.2">
      <c r="A1762">
        <f>ROW(Source!A1048)</f>
        <v>1048</v>
      </c>
      <c r="B1762">
        <v>53551706</v>
      </c>
      <c r="C1762">
        <v>53554853</v>
      </c>
      <c r="D1762">
        <v>29171808</v>
      </c>
      <c r="E1762">
        <v>1</v>
      </c>
      <c r="F1762">
        <v>1</v>
      </c>
      <c r="G1762">
        <v>1</v>
      </c>
      <c r="H1762">
        <v>3</v>
      </c>
      <c r="I1762" t="s">
        <v>1933</v>
      </c>
      <c r="J1762" t="s">
        <v>1934</v>
      </c>
      <c r="K1762" t="s">
        <v>1935</v>
      </c>
      <c r="L1762">
        <v>1374</v>
      </c>
      <c r="N1762">
        <v>1013</v>
      </c>
      <c r="O1762" t="s">
        <v>1936</v>
      </c>
      <c r="P1762" t="s">
        <v>1936</v>
      </c>
      <c r="Q1762">
        <v>1</v>
      </c>
      <c r="W1762">
        <v>0</v>
      </c>
      <c r="X1762">
        <v>-915781824</v>
      </c>
      <c r="Y1762">
        <v>26.03</v>
      </c>
      <c r="AA1762">
        <v>1</v>
      </c>
      <c r="AB1762">
        <v>0</v>
      </c>
      <c r="AC1762">
        <v>0</v>
      </c>
      <c r="AD1762">
        <v>0</v>
      </c>
      <c r="AE1762">
        <v>1</v>
      </c>
      <c r="AF1762">
        <v>0</v>
      </c>
      <c r="AG1762">
        <v>0</v>
      </c>
      <c r="AH1762">
        <v>0</v>
      </c>
      <c r="AI1762">
        <v>1</v>
      </c>
      <c r="AJ1762">
        <v>1</v>
      </c>
      <c r="AK1762">
        <v>1</v>
      </c>
      <c r="AL1762">
        <v>1</v>
      </c>
      <c r="AN1762">
        <v>0</v>
      </c>
      <c r="AO1762">
        <v>1</v>
      </c>
      <c r="AP1762">
        <v>0</v>
      </c>
      <c r="AQ1762">
        <v>0</v>
      </c>
      <c r="AR1762">
        <v>0</v>
      </c>
      <c r="AS1762" t="s">
        <v>3</v>
      </c>
      <c r="AT1762">
        <v>26.03</v>
      </c>
      <c r="AU1762" t="s">
        <v>3</v>
      </c>
      <c r="AV1762">
        <v>0</v>
      </c>
      <c r="AW1762">
        <v>2</v>
      </c>
      <c r="AX1762">
        <v>53554869</v>
      </c>
      <c r="AY1762">
        <v>1</v>
      </c>
      <c r="AZ1762">
        <v>0</v>
      </c>
      <c r="BA1762">
        <v>1579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Y1762*Source!I1048</f>
        <v>3.3839000000000001</v>
      </c>
      <c r="CY1762">
        <f>AA1762</f>
        <v>1</v>
      </c>
      <c r="CZ1762">
        <f>AE1762</f>
        <v>1</v>
      </c>
      <c r="DA1762">
        <f>AI1762</f>
        <v>1</v>
      </c>
      <c r="DB1762">
        <f>ROUND(ROUND(AT1762*CZ1762,2),2)</f>
        <v>26.03</v>
      </c>
      <c r="DC1762">
        <f>ROUND(ROUND(AT1762*AG1762,2),2)</f>
        <v>0</v>
      </c>
    </row>
    <row r="1763" spans="1:107" x14ac:dyDescent="0.2">
      <c r="A1763">
        <f>ROW(Source!A1048)</f>
        <v>1048</v>
      </c>
      <c r="B1763">
        <v>53551706</v>
      </c>
      <c r="C1763">
        <v>53554853</v>
      </c>
      <c r="D1763">
        <v>0</v>
      </c>
      <c r="E1763">
        <v>0</v>
      </c>
      <c r="F1763">
        <v>1</v>
      </c>
      <c r="G1763">
        <v>1</v>
      </c>
      <c r="H1763">
        <v>3</v>
      </c>
      <c r="I1763" t="s">
        <v>974</v>
      </c>
      <c r="J1763" t="s">
        <v>976</v>
      </c>
      <c r="K1763" t="s">
        <v>975</v>
      </c>
      <c r="L1763">
        <v>1354</v>
      </c>
      <c r="N1763">
        <v>1010</v>
      </c>
      <c r="O1763" t="s">
        <v>160</v>
      </c>
      <c r="P1763" t="s">
        <v>160</v>
      </c>
      <c r="Q1763">
        <v>1</v>
      </c>
      <c r="W1763">
        <v>0</v>
      </c>
      <c r="X1763">
        <v>-518844947</v>
      </c>
      <c r="Y1763">
        <v>0</v>
      </c>
      <c r="AA1763">
        <v>14499.17</v>
      </c>
      <c r="AB1763">
        <v>0</v>
      </c>
      <c r="AC1763">
        <v>0</v>
      </c>
      <c r="AD1763">
        <v>0</v>
      </c>
      <c r="AE1763">
        <v>14499.17</v>
      </c>
      <c r="AF1763">
        <v>0</v>
      </c>
      <c r="AG1763">
        <v>0</v>
      </c>
      <c r="AH1763">
        <v>0</v>
      </c>
      <c r="AI1763">
        <v>1</v>
      </c>
      <c r="AJ1763">
        <v>1</v>
      </c>
      <c r="AK1763">
        <v>1</v>
      </c>
      <c r="AL1763">
        <v>1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 t="s">
        <v>3</v>
      </c>
      <c r="AT1763">
        <v>0</v>
      </c>
      <c r="AU1763" t="s">
        <v>3</v>
      </c>
      <c r="AV1763">
        <v>0</v>
      </c>
      <c r="AW1763">
        <v>1</v>
      </c>
      <c r="AX1763">
        <v>-1</v>
      </c>
      <c r="AY1763">
        <v>0</v>
      </c>
      <c r="AZ1763">
        <v>0</v>
      </c>
      <c r="BA1763" t="s">
        <v>3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Y1763*Source!I1048</f>
        <v>0</v>
      </c>
      <c r="CY1763">
        <f>AA1763</f>
        <v>14499.17</v>
      </c>
      <c r="CZ1763">
        <f>AE1763</f>
        <v>14499.17</v>
      </c>
      <c r="DA1763">
        <f>AI1763</f>
        <v>1</v>
      </c>
      <c r="DB1763">
        <f>ROUND(ROUND(AT1763*CZ1763,2),2)</f>
        <v>0</v>
      </c>
      <c r="DC1763">
        <f>ROUND(ROUND(AT1763*AG1763,2),2)</f>
        <v>0</v>
      </c>
    </row>
    <row r="1764" spans="1:107" x14ac:dyDescent="0.2">
      <c r="A1764">
        <f>ROW(Source!A1049)</f>
        <v>1049</v>
      </c>
      <c r="B1764">
        <v>53551707</v>
      </c>
      <c r="C1764">
        <v>53554853</v>
      </c>
      <c r="D1764">
        <v>29364679</v>
      </c>
      <c r="E1764">
        <v>1</v>
      </c>
      <c r="F1764">
        <v>1</v>
      </c>
      <c r="G1764">
        <v>1</v>
      </c>
      <c r="H1764">
        <v>1</v>
      </c>
      <c r="I1764" t="s">
        <v>1922</v>
      </c>
      <c r="J1764" t="s">
        <v>3</v>
      </c>
      <c r="K1764" t="s">
        <v>1923</v>
      </c>
      <c r="L1764">
        <v>1369</v>
      </c>
      <c r="N1764">
        <v>1013</v>
      </c>
      <c r="O1764" t="s">
        <v>1486</v>
      </c>
      <c r="P1764" t="s">
        <v>1486</v>
      </c>
      <c r="Q1764">
        <v>1</v>
      </c>
      <c r="W1764">
        <v>0</v>
      </c>
      <c r="X1764">
        <v>931378261</v>
      </c>
      <c r="Y1764">
        <v>157.43999999999997</v>
      </c>
      <c r="AA1764">
        <v>0</v>
      </c>
      <c r="AB1764">
        <v>0</v>
      </c>
      <c r="AC1764">
        <v>0</v>
      </c>
      <c r="AD1764">
        <v>349.58</v>
      </c>
      <c r="AE1764">
        <v>0</v>
      </c>
      <c r="AF1764">
        <v>0</v>
      </c>
      <c r="AG1764">
        <v>0</v>
      </c>
      <c r="AH1764">
        <v>349.58</v>
      </c>
      <c r="AI1764">
        <v>1</v>
      </c>
      <c r="AJ1764">
        <v>1</v>
      </c>
      <c r="AK1764">
        <v>1</v>
      </c>
      <c r="AL1764">
        <v>1</v>
      </c>
      <c r="AN1764">
        <v>0</v>
      </c>
      <c r="AO1764">
        <v>1</v>
      </c>
      <c r="AP1764">
        <v>1</v>
      </c>
      <c r="AQ1764">
        <v>0</v>
      </c>
      <c r="AR1764">
        <v>0</v>
      </c>
      <c r="AS1764" t="s">
        <v>3</v>
      </c>
      <c r="AT1764">
        <v>131.19999999999999</v>
      </c>
      <c r="AU1764" t="s">
        <v>916</v>
      </c>
      <c r="AV1764">
        <v>1</v>
      </c>
      <c r="AW1764">
        <v>2</v>
      </c>
      <c r="AX1764">
        <v>53554863</v>
      </c>
      <c r="AY1764">
        <v>2</v>
      </c>
      <c r="AZ1764">
        <v>137216</v>
      </c>
      <c r="BA1764">
        <v>1580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Y1764*Source!I1049</f>
        <v>20.467199999999998</v>
      </c>
      <c r="CY1764">
        <f>AD1764</f>
        <v>349.58</v>
      </c>
      <c r="CZ1764">
        <f>AH1764</f>
        <v>349.58</v>
      </c>
      <c r="DA1764">
        <f>AL1764</f>
        <v>1</v>
      </c>
      <c r="DB1764">
        <f>ROUND((ROUND(AT1764*CZ1764,2)*ROUND(1.2,7)),2)</f>
        <v>55037.88</v>
      </c>
      <c r="DC1764">
        <f>ROUND((ROUND(AT1764*AG1764,2)*ROUND(1.2,7)),2)</f>
        <v>0</v>
      </c>
    </row>
    <row r="1765" spans="1:107" x14ac:dyDescent="0.2">
      <c r="A1765">
        <f>ROW(Source!A1049)</f>
        <v>1049</v>
      </c>
      <c r="B1765">
        <v>53551707</v>
      </c>
      <c r="C1765">
        <v>53554853</v>
      </c>
      <c r="D1765">
        <v>121548</v>
      </c>
      <c r="E1765">
        <v>1</v>
      </c>
      <c r="F1765">
        <v>1</v>
      </c>
      <c r="G1765">
        <v>1</v>
      </c>
      <c r="H1765">
        <v>1</v>
      </c>
      <c r="I1765" t="s">
        <v>31</v>
      </c>
      <c r="J1765" t="s">
        <v>3</v>
      </c>
      <c r="K1765" t="s">
        <v>1489</v>
      </c>
      <c r="L1765">
        <v>608254</v>
      </c>
      <c r="N1765">
        <v>1013</v>
      </c>
      <c r="O1765" t="s">
        <v>1490</v>
      </c>
      <c r="P1765" t="s">
        <v>1490</v>
      </c>
      <c r="Q1765">
        <v>1</v>
      </c>
      <c r="W1765">
        <v>0</v>
      </c>
      <c r="X1765">
        <v>-185737400</v>
      </c>
      <c r="Y1765">
        <v>1.1879999999999999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1</v>
      </c>
      <c r="AJ1765">
        <v>1</v>
      </c>
      <c r="AK1765">
        <v>1</v>
      </c>
      <c r="AL1765">
        <v>1</v>
      </c>
      <c r="AN1765">
        <v>0</v>
      </c>
      <c r="AO1765">
        <v>1</v>
      </c>
      <c r="AP1765">
        <v>1</v>
      </c>
      <c r="AQ1765">
        <v>0</v>
      </c>
      <c r="AR1765">
        <v>0</v>
      </c>
      <c r="AS1765" t="s">
        <v>3</v>
      </c>
      <c r="AT1765">
        <v>0.99</v>
      </c>
      <c r="AU1765" t="s">
        <v>916</v>
      </c>
      <c r="AV1765">
        <v>2</v>
      </c>
      <c r="AW1765">
        <v>2</v>
      </c>
      <c r="AX1765">
        <v>53554864</v>
      </c>
      <c r="AY1765">
        <v>1</v>
      </c>
      <c r="AZ1765">
        <v>6144</v>
      </c>
      <c r="BA1765">
        <v>1581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Y1765*Source!I1049</f>
        <v>0.15443999999999999</v>
      </c>
      <c r="CY1765">
        <f>AD1765</f>
        <v>0</v>
      </c>
      <c r="CZ1765">
        <f>AH1765</f>
        <v>0</v>
      </c>
      <c r="DA1765">
        <f>AL1765</f>
        <v>1</v>
      </c>
      <c r="DB1765">
        <f>ROUND((ROUND(AT1765*CZ1765,2)*ROUND(1.2,7)),2)</f>
        <v>0</v>
      </c>
      <c r="DC1765">
        <f>ROUND((ROUND(AT1765*AG1765,2)*ROUND(1.2,7)),2)</f>
        <v>0</v>
      </c>
    </row>
    <row r="1766" spans="1:107" x14ac:dyDescent="0.2">
      <c r="A1766">
        <f>ROW(Source!A1049)</f>
        <v>1049</v>
      </c>
      <c r="B1766">
        <v>53551707</v>
      </c>
      <c r="C1766">
        <v>53554853</v>
      </c>
      <c r="D1766">
        <v>29172362</v>
      </c>
      <c r="E1766">
        <v>1</v>
      </c>
      <c r="F1766">
        <v>1</v>
      </c>
      <c r="G1766">
        <v>1</v>
      </c>
      <c r="H1766">
        <v>2</v>
      </c>
      <c r="I1766" t="s">
        <v>1924</v>
      </c>
      <c r="J1766" t="s">
        <v>1925</v>
      </c>
      <c r="K1766" t="s">
        <v>1926</v>
      </c>
      <c r="L1766">
        <v>1368</v>
      </c>
      <c r="N1766">
        <v>1011</v>
      </c>
      <c r="O1766" t="s">
        <v>1494</v>
      </c>
      <c r="P1766" t="s">
        <v>1494</v>
      </c>
      <c r="Q1766">
        <v>1</v>
      </c>
      <c r="W1766">
        <v>0</v>
      </c>
      <c r="X1766">
        <v>783836208</v>
      </c>
      <c r="Y1766">
        <v>1.1879999999999999</v>
      </c>
      <c r="AA1766">
        <v>0</v>
      </c>
      <c r="AB1766">
        <v>134.65</v>
      </c>
      <c r="AC1766">
        <v>13.5</v>
      </c>
      <c r="AD1766">
        <v>0</v>
      </c>
      <c r="AE1766">
        <v>0</v>
      </c>
      <c r="AF1766">
        <v>134.65</v>
      </c>
      <c r="AG1766">
        <v>13.5</v>
      </c>
      <c r="AH1766">
        <v>0</v>
      </c>
      <c r="AI1766">
        <v>1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1</v>
      </c>
      <c r="AQ1766">
        <v>0</v>
      </c>
      <c r="AR1766">
        <v>0</v>
      </c>
      <c r="AS1766" t="s">
        <v>3</v>
      </c>
      <c r="AT1766">
        <v>0.99</v>
      </c>
      <c r="AU1766" t="s">
        <v>916</v>
      </c>
      <c r="AV1766">
        <v>0</v>
      </c>
      <c r="AW1766">
        <v>2</v>
      </c>
      <c r="AX1766">
        <v>53554865</v>
      </c>
      <c r="AY1766">
        <v>1</v>
      </c>
      <c r="AZ1766">
        <v>6144</v>
      </c>
      <c r="BA1766">
        <v>1582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Y1766*Source!I1049</f>
        <v>0.15443999999999999</v>
      </c>
      <c r="CY1766">
        <f>AB1766</f>
        <v>134.65</v>
      </c>
      <c r="CZ1766">
        <f>AF1766</f>
        <v>134.65</v>
      </c>
      <c r="DA1766">
        <f>AJ1766</f>
        <v>1</v>
      </c>
      <c r="DB1766">
        <f>ROUND((ROUND(AT1766*CZ1766,2)*ROUND(1.2,7)),2)</f>
        <v>159.96</v>
      </c>
      <c r="DC1766">
        <f>ROUND((ROUND(AT1766*AG1766,2)*ROUND(1.2,7)),2)</f>
        <v>16.04</v>
      </c>
    </row>
    <row r="1767" spans="1:107" x14ac:dyDescent="0.2">
      <c r="A1767">
        <f>ROW(Source!A1049)</f>
        <v>1049</v>
      </c>
      <c r="B1767">
        <v>53551707</v>
      </c>
      <c r="C1767">
        <v>53554853</v>
      </c>
      <c r="D1767">
        <v>29174913</v>
      </c>
      <c r="E1767">
        <v>1</v>
      </c>
      <c r="F1767">
        <v>1</v>
      </c>
      <c r="G1767">
        <v>1</v>
      </c>
      <c r="H1767">
        <v>2</v>
      </c>
      <c r="I1767" t="s">
        <v>1513</v>
      </c>
      <c r="J1767" t="s">
        <v>1514</v>
      </c>
      <c r="K1767" t="s">
        <v>1515</v>
      </c>
      <c r="L1767">
        <v>1368</v>
      </c>
      <c r="N1767">
        <v>1011</v>
      </c>
      <c r="O1767" t="s">
        <v>1494</v>
      </c>
      <c r="P1767" t="s">
        <v>1494</v>
      </c>
      <c r="Q1767">
        <v>1</v>
      </c>
      <c r="W1767">
        <v>0</v>
      </c>
      <c r="X1767">
        <v>1230759911</v>
      </c>
      <c r="Y1767">
        <v>1.1879999999999999</v>
      </c>
      <c r="AA1767">
        <v>0</v>
      </c>
      <c r="AB1767">
        <v>87.17</v>
      </c>
      <c r="AC1767">
        <v>11.6</v>
      </c>
      <c r="AD1767">
        <v>0</v>
      </c>
      <c r="AE1767">
        <v>0</v>
      </c>
      <c r="AF1767">
        <v>87.17</v>
      </c>
      <c r="AG1767">
        <v>11.6</v>
      </c>
      <c r="AH1767">
        <v>0</v>
      </c>
      <c r="AI1767">
        <v>1</v>
      </c>
      <c r="AJ1767">
        <v>1</v>
      </c>
      <c r="AK1767">
        <v>1</v>
      </c>
      <c r="AL1767">
        <v>1</v>
      </c>
      <c r="AN1767">
        <v>0</v>
      </c>
      <c r="AO1767">
        <v>1</v>
      </c>
      <c r="AP1767">
        <v>1</v>
      </c>
      <c r="AQ1767">
        <v>0</v>
      </c>
      <c r="AR1767">
        <v>0</v>
      </c>
      <c r="AS1767" t="s">
        <v>3</v>
      </c>
      <c r="AT1767">
        <v>0.99</v>
      </c>
      <c r="AU1767" t="s">
        <v>916</v>
      </c>
      <c r="AV1767">
        <v>0</v>
      </c>
      <c r="AW1767">
        <v>2</v>
      </c>
      <c r="AX1767">
        <v>53554866</v>
      </c>
      <c r="AY1767">
        <v>1</v>
      </c>
      <c r="AZ1767">
        <v>6144</v>
      </c>
      <c r="BA1767">
        <v>1583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Y1767*Source!I1049</f>
        <v>0.15443999999999999</v>
      </c>
      <c r="CY1767">
        <f>AB1767</f>
        <v>87.17</v>
      </c>
      <c r="CZ1767">
        <f>AF1767</f>
        <v>87.17</v>
      </c>
      <c r="DA1767">
        <f>AJ1767</f>
        <v>1</v>
      </c>
      <c r="DB1767">
        <f>ROUND((ROUND(AT1767*CZ1767,2)*ROUND(1.2,7)),2)</f>
        <v>103.56</v>
      </c>
      <c r="DC1767">
        <f>ROUND((ROUND(AT1767*AG1767,2)*ROUND(1.2,7)),2)</f>
        <v>13.78</v>
      </c>
    </row>
    <row r="1768" spans="1:107" x14ac:dyDescent="0.2">
      <c r="A1768">
        <f>ROW(Source!A1049)</f>
        <v>1049</v>
      </c>
      <c r="B1768">
        <v>53551707</v>
      </c>
      <c r="C1768">
        <v>53554853</v>
      </c>
      <c r="D1768">
        <v>29110793</v>
      </c>
      <c r="E1768">
        <v>1</v>
      </c>
      <c r="F1768">
        <v>1</v>
      </c>
      <c r="G1768">
        <v>1</v>
      </c>
      <c r="H1768">
        <v>3</v>
      </c>
      <c r="I1768" t="s">
        <v>1927</v>
      </c>
      <c r="J1768" t="s">
        <v>1928</v>
      </c>
      <c r="K1768" t="s">
        <v>1929</v>
      </c>
      <c r="L1768">
        <v>1308</v>
      </c>
      <c r="N1768">
        <v>1003</v>
      </c>
      <c r="O1768" t="s">
        <v>1150</v>
      </c>
      <c r="P1768" t="s">
        <v>1150</v>
      </c>
      <c r="Q1768">
        <v>100</v>
      </c>
      <c r="W1768">
        <v>0</v>
      </c>
      <c r="X1768">
        <v>611857035</v>
      </c>
      <c r="Y1768">
        <v>0.1</v>
      </c>
      <c r="AA1768">
        <v>739.01</v>
      </c>
      <c r="AB1768">
        <v>0</v>
      </c>
      <c r="AC1768">
        <v>0</v>
      </c>
      <c r="AD1768">
        <v>0</v>
      </c>
      <c r="AE1768">
        <v>120.36</v>
      </c>
      <c r="AF1768">
        <v>0</v>
      </c>
      <c r="AG1768">
        <v>0</v>
      </c>
      <c r="AH1768">
        <v>0</v>
      </c>
      <c r="AI1768">
        <v>6.14</v>
      </c>
      <c r="AJ1768">
        <v>1</v>
      </c>
      <c r="AK1768">
        <v>1</v>
      </c>
      <c r="AL1768">
        <v>1</v>
      </c>
      <c r="AN1768">
        <v>0</v>
      </c>
      <c r="AO1768">
        <v>1</v>
      </c>
      <c r="AP1768">
        <v>0</v>
      </c>
      <c r="AQ1768">
        <v>0</v>
      </c>
      <c r="AR1768">
        <v>0</v>
      </c>
      <c r="AS1768" t="s">
        <v>3</v>
      </c>
      <c r="AT1768">
        <v>0.1</v>
      </c>
      <c r="AU1768" t="s">
        <v>3</v>
      </c>
      <c r="AV1768">
        <v>0</v>
      </c>
      <c r="AW1768">
        <v>2</v>
      </c>
      <c r="AX1768">
        <v>53554867</v>
      </c>
      <c r="AY1768">
        <v>1</v>
      </c>
      <c r="AZ1768">
        <v>0</v>
      </c>
      <c r="BA1768">
        <v>1584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Y1768*Source!I1049</f>
        <v>1.3000000000000001E-2</v>
      </c>
      <c r="CY1768">
        <f>AA1768</f>
        <v>739.01</v>
      </c>
      <c r="CZ1768">
        <f>AE1768</f>
        <v>120.36</v>
      </c>
      <c r="DA1768">
        <f>AI1768</f>
        <v>6.14</v>
      </c>
      <c r="DB1768">
        <f>ROUND(ROUND(AT1768*CZ1768,2),2)</f>
        <v>12.04</v>
      </c>
      <c r="DC1768">
        <f>ROUND(ROUND(AT1768*AG1768,2),2)</f>
        <v>0</v>
      </c>
    </row>
    <row r="1769" spans="1:107" x14ac:dyDescent="0.2">
      <c r="A1769">
        <f>ROW(Source!A1049)</f>
        <v>1049</v>
      </c>
      <c r="B1769">
        <v>53551707</v>
      </c>
      <c r="C1769">
        <v>53554853</v>
      </c>
      <c r="D1769">
        <v>29110838</v>
      </c>
      <c r="E1769">
        <v>1</v>
      </c>
      <c r="F1769">
        <v>1</v>
      </c>
      <c r="G1769">
        <v>1</v>
      </c>
      <c r="H1769">
        <v>3</v>
      </c>
      <c r="I1769" t="s">
        <v>1930</v>
      </c>
      <c r="J1769" t="s">
        <v>1931</v>
      </c>
      <c r="K1769" t="s">
        <v>1932</v>
      </c>
      <c r="L1769">
        <v>1346</v>
      </c>
      <c r="N1769">
        <v>1009</v>
      </c>
      <c r="O1769" t="s">
        <v>143</v>
      </c>
      <c r="P1769" t="s">
        <v>143</v>
      </c>
      <c r="Q1769">
        <v>1</v>
      </c>
      <c r="W1769">
        <v>0</v>
      </c>
      <c r="X1769">
        <v>-1294780295</v>
      </c>
      <c r="Y1769">
        <v>0.42</v>
      </c>
      <c r="AA1769">
        <v>187.27</v>
      </c>
      <c r="AB1769">
        <v>0</v>
      </c>
      <c r="AC1769">
        <v>0</v>
      </c>
      <c r="AD1769">
        <v>0</v>
      </c>
      <c r="AE1769">
        <v>30.5</v>
      </c>
      <c r="AF1769">
        <v>0</v>
      </c>
      <c r="AG1769">
        <v>0</v>
      </c>
      <c r="AH1769">
        <v>0</v>
      </c>
      <c r="AI1769">
        <v>6.14</v>
      </c>
      <c r="AJ1769">
        <v>1</v>
      </c>
      <c r="AK1769">
        <v>1</v>
      </c>
      <c r="AL1769">
        <v>1</v>
      </c>
      <c r="AN1769">
        <v>0</v>
      </c>
      <c r="AO1769">
        <v>1</v>
      </c>
      <c r="AP1769">
        <v>0</v>
      </c>
      <c r="AQ1769">
        <v>0</v>
      </c>
      <c r="AR1769">
        <v>0</v>
      </c>
      <c r="AS1769" t="s">
        <v>3</v>
      </c>
      <c r="AT1769">
        <v>0.42</v>
      </c>
      <c r="AU1769" t="s">
        <v>3</v>
      </c>
      <c r="AV1769">
        <v>0</v>
      </c>
      <c r="AW1769">
        <v>2</v>
      </c>
      <c r="AX1769">
        <v>53554868</v>
      </c>
      <c r="AY1769">
        <v>1</v>
      </c>
      <c r="AZ1769">
        <v>0</v>
      </c>
      <c r="BA1769">
        <v>1585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Y1769*Source!I1049</f>
        <v>5.4600000000000003E-2</v>
      </c>
      <c r="CY1769">
        <f>AA1769</f>
        <v>187.27</v>
      </c>
      <c r="CZ1769">
        <f>AE1769</f>
        <v>30.5</v>
      </c>
      <c r="DA1769">
        <f>AI1769</f>
        <v>6.14</v>
      </c>
      <c r="DB1769">
        <f>ROUND(ROUND(AT1769*CZ1769,2),2)</f>
        <v>12.81</v>
      </c>
      <c r="DC1769">
        <f>ROUND(ROUND(AT1769*AG1769,2),2)</f>
        <v>0</v>
      </c>
    </row>
    <row r="1770" spans="1:107" x14ac:dyDescent="0.2">
      <c r="A1770">
        <f>ROW(Source!A1049)</f>
        <v>1049</v>
      </c>
      <c r="B1770">
        <v>53551707</v>
      </c>
      <c r="C1770">
        <v>53554853</v>
      </c>
      <c r="D1770">
        <v>53263486</v>
      </c>
      <c r="E1770">
        <v>1</v>
      </c>
      <c r="F1770">
        <v>1</v>
      </c>
      <c r="G1770">
        <v>1</v>
      </c>
      <c r="H1770">
        <v>3</v>
      </c>
      <c r="I1770" t="s">
        <v>970</v>
      </c>
      <c r="J1770" t="s">
        <v>972</v>
      </c>
      <c r="K1770" t="s">
        <v>971</v>
      </c>
      <c r="L1770">
        <v>1354</v>
      </c>
      <c r="N1770">
        <v>1010</v>
      </c>
      <c r="O1770" t="s">
        <v>160</v>
      </c>
      <c r="P1770" t="s">
        <v>160</v>
      </c>
      <c r="Q1770">
        <v>1</v>
      </c>
      <c r="W1770">
        <v>0</v>
      </c>
      <c r="X1770">
        <v>-2100469476</v>
      </c>
      <c r="Y1770">
        <v>100</v>
      </c>
      <c r="AA1770">
        <v>14223.22</v>
      </c>
      <c r="AB1770">
        <v>0</v>
      </c>
      <c r="AC1770">
        <v>0</v>
      </c>
      <c r="AD1770">
        <v>0</v>
      </c>
      <c r="AE1770">
        <v>14223.22</v>
      </c>
      <c r="AF1770">
        <v>0</v>
      </c>
      <c r="AG1770">
        <v>0</v>
      </c>
      <c r="AH1770">
        <v>0</v>
      </c>
      <c r="AI1770">
        <v>6.14</v>
      </c>
      <c r="AJ1770">
        <v>1</v>
      </c>
      <c r="AK1770">
        <v>1</v>
      </c>
      <c r="AL1770">
        <v>1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 t="s">
        <v>3</v>
      </c>
      <c r="AT1770">
        <v>100</v>
      </c>
      <c r="AU1770" t="s">
        <v>3</v>
      </c>
      <c r="AV1770">
        <v>0</v>
      </c>
      <c r="AW1770">
        <v>1</v>
      </c>
      <c r="AX1770">
        <v>-1</v>
      </c>
      <c r="AY1770">
        <v>0</v>
      </c>
      <c r="AZ1770">
        <v>0</v>
      </c>
      <c r="BA1770" t="s">
        <v>3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Y1770*Source!I1049</f>
        <v>13</v>
      </c>
      <c r="CY1770">
        <f>AA1770</f>
        <v>14223.22</v>
      </c>
      <c r="CZ1770">
        <f>AE1770</f>
        <v>14223.22</v>
      </c>
      <c r="DA1770">
        <f>AI1770</f>
        <v>6.14</v>
      </c>
      <c r="DB1770">
        <f>ROUND(ROUND(AT1770*CZ1770,2),2)</f>
        <v>1422322</v>
      </c>
      <c r="DC1770">
        <f>ROUND(ROUND(AT1770*AG1770,2),2)</f>
        <v>0</v>
      </c>
    </row>
    <row r="1771" spans="1:107" x14ac:dyDescent="0.2">
      <c r="A1771">
        <f>ROW(Source!A1049)</f>
        <v>1049</v>
      </c>
      <c r="B1771">
        <v>53551707</v>
      </c>
      <c r="C1771">
        <v>53554853</v>
      </c>
      <c r="D1771">
        <v>29171808</v>
      </c>
      <c r="E1771">
        <v>1</v>
      </c>
      <c r="F1771">
        <v>1</v>
      </c>
      <c r="G1771">
        <v>1</v>
      </c>
      <c r="H1771">
        <v>3</v>
      </c>
      <c r="I1771" t="s">
        <v>1933</v>
      </c>
      <c r="J1771" t="s">
        <v>1934</v>
      </c>
      <c r="K1771" t="s">
        <v>1935</v>
      </c>
      <c r="L1771">
        <v>1374</v>
      </c>
      <c r="N1771">
        <v>1013</v>
      </c>
      <c r="O1771" t="s">
        <v>1936</v>
      </c>
      <c r="P1771" t="s">
        <v>1936</v>
      </c>
      <c r="Q1771">
        <v>1</v>
      </c>
      <c r="W1771">
        <v>0</v>
      </c>
      <c r="X1771">
        <v>-915781824</v>
      </c>
      <c r="Y1771">
        <v>26.03</v>
      </c>
      <c r="AA1771">
        <v>6.14</v>
      </c>
      <c r="AB1771">
        <v>0</v>
      </c>
      <c r="AC1771">
        <v>0</v>
      </c>
      <c r="AD1771">
        <v>0</v>
      </c>
      <c r="AE1771">
        <v>1</v>
      </c>
      <c r="AF1771">
        <v>0</v>
      </c>
      <c r="AG1771">
        <v>0</v>
      </c>
      <c r="AH1771">
        <v>0</v>
      </c>
      <c r="AI1771">
        <v>6.14</v>
      </c>
      <c r="AJ1771">
        <v>1</v>
      </c>
      <c r="AK1771">
        <v>1</v>
      </c>
      <c r="AL1771">
        <v>1</v>
      </c>
      <c r="AN1771">
        <v>0</v>
      </c>
      <c r="AO1771">
        <v>1</v>
      </c>
      <c r="AP1771">
        <v>0</v>
      </c>
      <c r="AQ1771">
        <v>0</v>
      </c>
      <c r="AR1771">
        <v>0</v>
      </c>
      <c r="AS1771" t="s">
        <v>3</v>
      </c>
      <c r="AT1771">
        <v>26.03</v>
      </c>
      <c r="AU1771" t="s">
        <v>3</v>
      </c>
      <c r="AV1771">
        <v>0</v>
      </c>
      <c r="AW1771">
        <v>2</v>
      </c>
      <c r="AX1771">
        <v>53554869</v>
      </c>
      <c r="AY1771">
        <v>1</v>
      </c>
      <c r="AZ1771">
        <v>0</v>
      </c>
      <c r="BA1771">
        <v>1586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Y1771*Source!I1049</f>
        <v>3.3839000000000001</v>
      </c>
      <c r="CY1771">
        <f>AA1771</f>
        <v>6.14</v>
      </c>
      <c r="CZ1771">
        <f>AE1771</f>
        <v>1</v>
      </c>
      <c r="DA1771">
        <f>AI1771</f>
        <v>6.14</v>
      </c>
      <c r="DB1771">
        <f>ROUND(ROUND(AT1771*CZ1771,2),2)</f>
        <v>26.03</v>
      </c>
      <c r="DC1771">
        <f>ROUND(ROUND(AT1771*AG1771,2),2)</f>
        <v>0</v>
      </c>
    </row>
    <row r="1772" spans="1:107" x14ac:dyDescent="0.2">
      <c r="A1772">
        <f>ROW(Source!A1049)</f>
        <v>1049</v>
      </c>
      <c r="B1772">
        <v>53551707</v>
      </c>
      <c r="C1772">
        <v>53554853</v>
      </c>
      <c r="D1772">
        <v>0</v>
      </c>
      <c r="E1772">
        <v>0</v>
      </c>
      <c r="F1772">
        <v>1</v>
      </c>
      <c r="G1772">
        <v>1</v>
      </c>
      <c r="H1772">
        <v>3</v>
      </c>
      <c r="I1772" t="s">
        <v>974</v>
      </c>
      <c r="J1772" t="s">
        <v>976</v>
      </c>
      <c r="K1772" t="s">
        <v>975</v>
      </c>
      <c r="L1772">
        <v>1354</v>
      </c>
      <c r="N1772">
        <v>1010</v>
      </c>
      <c r="O1772" t="s">
        <v>160</v>
      </c>
      <c r="P1772" t="s">
        <v>160</v>
      </c>
      <c r="Q1772">
        <v>1</v>
      </c>
      <c r="W1772">
        <v>0</v>
      </c>
      <c r="X1772">
        <v>-518844947</v>
      </c>
      <c r="Y1772">
        <v>0</v>
      </c>
      <c r="AA1772">
        <v>90805.38</v>
      </c>
      <c r="AB1772">
        <v>0</v>
      </c>
      <c r="AC1772">
        <v>0</v>
      </c>
      <c r="AD1772">
        <v>0</v>
      </c>
      <c r="AE1772">
        <v>14789.15</v>
      </c>
      <c r="AF1772">
        <v>0</v>
      </c>
      <c r="AG1772">
        <v>0</v>
      </c>
      <c r="AH1772">
        <v>0</v>
      </c>
      <c r="AI1772">
        <v>6.14</v>
      </c>
      <c r="AJ1772">
        <v>1</v>
      </c>
      <c r="AK1772">
        <v>1</v>
      </c>
      <c r="AL1772">
        <v>1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 t="s">
        <v>3</v>
      </c>
      <c r="AT1772">
        <v>0</v>
      </c>
      <c r="AU1772" t="s">
        <v>3</v>
      </c>
      <c r="AV1772">
        <v>0</v>
      </c>
      <c r="AW1772">
        <v>1</v>
      </c>
      <c r="AX1772">
        <v>-1</v>
      </c>
      <c r="AY1772">
        <v>0</v>
      </c>
      <c r="AZ1772">
        <v>0</v>
      </c>
      <c r="BA1772" t="s">
        <v>3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Y1772*Source!I1049</f>
        <v>0</v>
      </c>
      <c r="CY1772">
        <f>AA1772</f>
        <v>90805.38</v>
      </c>
      <c r="CZ1772">
        <f>AE1772</f>
        <v>14789.15</v>
      </c>
      <c r="DA1772">
        <f>AI1772</f>
        <v>6.14</v>
      </c>
      <c r="DB1772">
        <f>ROUND(ROUND(AT1772*CZ1772,2),2)</f>
        <v>0</v>
      </c>
      <c r="DC1772">
        <f>ROUND(ROUND(AT1772*AG1772,2),2)</f>
        <v>0</v>
      </c>
    </row>
    <row r="1773" spans="1:107" x14ac:dyDescent="0.2">
      <c r="A1773">
        <f>ROW(Source!A1054)</f>
        <v>1054</v>
      </c>
      <c r="B1773">
        <v>53551706</v>
      </c>
      <c r="C1773">
        <v>53554872</v>
      </c>
      <c r="D1773">
        <v>29364679</v>
      </c>
      <c r="E1773">
        <v>1</v>
      </c>
      <c r="F1773">
        <v>1</v>
      </c>
      <c r="G1773">
        <v>1</v>
      </c>
      <c r="H1773">
        <v>1</v>
      </c>
      <c r="I1773" t="s">
        <v>1922</v>
      </c>
      <c r="J1773" t="s">
        <v>3</v>
      </c>
      <c r="K1773" t="s">
        <v>1923</v>
      </c>
      <c r="L1773">
        <v>1369</v>
      </c>
      <c r="N1773">
        <v>1013</v>
      </c>
      <c r="O1773" t="s">
        <v>1486</v>
      </c>
      <c r="P1773" t="s">
        <v>1486</v>
      </c>
      <c r="Q1773">
        <v>1</v>
      </c>
      <c r="W1773">
        <v>0</v>
      </c>
      <c r="X1773">
        <v>931378261</v>
      </c>
      <c r="Y1773">
        <v>0.85319999999999996</v>
      </c>
      <c r="AA1773">
        <v>0</v>
      </c>
      <c r="AB1773">
        <v>0</v>
      </c>
      <c r="AC1773">
        <v>0</v>
      </c>
      <c r="AD1773">
        <v>349.58</v>
      </c>
      <c r="AE1773">
        <v>0</v>
      </c>
      <c r="AF1773">
        <v>0</v>
      </c>
      <c r="AG1773">
        <v>0</v>
      </c>
      <c r="AH1773">
        <v>349.58</v>
      </c>
      <c r="AI1773">
        <v>1</v>
      </c>
      <c r="AJ1773">
        <v>1</v>
      </c>
      <c r="AK1773">
        <v>1</v>
      </c>
      <c r="AL1773">
        <v>1</v>
      </c>
      <c r="AN1773">
        <v>0</v>
      </c>
      <c r="AO1773">
        <v>1</v>
      </c>
      <c r="AP1773">
        <v>1</v>
      </c>
      <c r="AQ1773">
        <v>0</v>
      </c>
      <c r="AR1773">
        <v>0</v>
      </c>
      <c r="AS1773" t="s">
        <v>3</v>
      </c>
      <c r="AT1773">
        <v>2.37</v>
      </c>
      <c r="AU1773" t="s">
        <v>1065</v>
      </c>
      <c r="AV1773">
        <v>1</v>
      </c>
      <c r="AW1773">
        <v>2</v>
      </c>
      <c r="AX1773">
        <v>53554885</v>
      </c>
      <c r="AY1773">
        <v>2</v>
      </c>
      <c r="AZ1773">
        <v>131072</v>
      </c>
      <c r="BA1773">
        <v>1587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Y1773*Source!I1054</f>
        <v>0.85319999999999996</v>
      </c>
      <c r="CY1773">
        <f>AD1773</f>
        <v>349.58</v>
      </c>
      <c r="CZ1773">
        <f>AH1773</f>
        <v>349.58</v>
      </c>
      <c r="DA1773">
        <f>AL1773</f>
        <v>1</v>
      </c>
      <c r="DB1773">
        <f t="shared" ref="DB1773:DB1779" si="355">ROUND((ROUND(AT1773*CZ1773,2)*ROUND((0.3*1.2),7)),2)</f>
        <v>298.26</v>
      </c>
      <c r="DC1773">
        <f t="shared" ref="DC1773:DC1779" si="356">ROUND((ROUND(AT1773*AG1773,2)*ROUND((0.3*1.2),7)),2)</f>
        <v>0</v>
      </c>
    </row>
    <row r="1774" spans="1:107" x14ac:dyDescent="0.2">
      <c r="A1774">
        <f>ROW(Source!A1054)</f>
        <v>1054</v>
      </c>
      <c r="B1774">
        <v>53551706</v>
      </c>
      <c r="C1774">
        <v>53554872</v>
      </c>
      <c r="D1774">
        <v>121548</v>
      </c>
      <c r="E1774">
        <v>1</v>
      </c>
      <c r="F1774">
        <v>1</v>
      </c>
      <c r="G1774">
        <v>1</v>
      </c>
      <c r="H1774">
        <v>1</v>
      </c>
      <c r="I1774" t="s">
        <v>31</v>
      </c>
      <c r="J1774" t="s">
        <v>3</v>
      </c>
      <c r="K1774" t="s">
        <v>1489</v>
      </c>
      <c r="L1774">
        <v>608254</v>
      </c>
      <c r="N1774">
        <v>1013</v>
      </c>
      <c r="O1774" t="s">
        <v>1490</v>
      </c>
      <c r="P1774" t="s">
        <v>1490</v>
      </c>
      <c r="Q1774">
        <v>1</v>
      </c>
      <c r="W1774">
        <v>0</v>
      </c>
      <c r="X1774">
        <v>-185737400</v>
      </c>
      <c r="Y1774">
        <v>0.10439999999999999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1</v>
      </c>
      <c r="AQ1774">
        <v>0</v>
      </c>
      <c r="AR1774">
        <v>0</v>
      </c>
      <c r="AS1774" t="s">
        <v>3</v>
      </c>
      <c r="AT1774">
        <v>0.28999999999999998</v>
      </c>
      <c r="AU1774" t="s">
        <v>1065</v>
      </c>
      <c r="AV1774">
        <v>2</v>
      </c>
      <c r="AW1774">
        <v>2</v>
      </c>
      <c r="AX1774">
        <v>53554886</v>
      </c>
      <c r="AY1774">
        <v>1</v>
      </c>
      <c r="AZ1774">
        <v>0</v>
      </c>
      <c r="BA1774">
        <v>1588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Y1774*Source!I1054</f>
        <v>0.10439999999999999</v>
      </c>
      <c r="CY1774">
        <f>AD1774</f>
        <v>0</v>
      </c>
      <c r="CZ1774">
        <f>AH1774</f>
        <v>0</v>
      </c>
      <c r="DA1774">
        <f>AL1774</f>
        <v>1</v>
      </c>
      <c r="DB1774">
        <f t="shared" si="355"/>
        <v>0</v>
      </c>
      <c r="DC1774">
        <f t="shared" si="356"/>
        <v>0</v>
      </c>
    </row>
    <row r="1775" spans="1:107" x14ac:dyDescent="0.2">
      <c r="A1775">
        <f>ROW(Source!A1054)</f>
        <v>1054</v>
      </c>
      <c r="B1775">
        <v>53551706</v>
      </c>
      <c r="C1775">
        <v>53554872</v>
      </c>
      <c r="D1775">
        <v>29172362</v>
      </c>
      <c r="E1775">
        <v>1</v>
      </c>
      <c r="F1775">
        <v>1</v>
      </c>
      <c r="G1775">
        <v>1</v>
      </c>
      <c r="H1775">
        <v>2</v>
      </c>
      <c r="I1775" t="s">
        <v>1924</v>
      </c>
      <c r="J1775" t="s">
        <v>1925</v>
      </c>
      <c r="K1775" t="s">
        <v>1926</v>
      </c>
      <c r="L1775">
        <v>1368</v>
      </c>
      <c r="N1775">
        <v>1011</v>
      </c>
      <c r="O1775" t="s">
        <v>1494</v>
      </c>
      <c r="P1775" t="s">
        <v>1494</v>
      </c>
      <c r="Q1775">
        <v>1</v>
      </c>
      <c r="W1775">
        <v>0</v>
      </c>
      <c r="X1775">
        <v>783836208</v>
      </c>
      <c r="Y1775">
        <v>2.52E-2</v>
      </c>
      <c r="AA1775">
        <v>0</v>
      </c>
      <c r="AB1775">
        <v>134.65</v>
      </c>
      <c r="AC1775">
        <v>13.5</v>
      </c>
      <c r="AD1775">
        <v>0</v>
      </c>
      <c r="AE1775">
        <v>0</v>
      </c>
      <c r="AF1775">
        <v>134.65</v>
      </c>
      <c r="AG1775">
        <v>13.5</v>
      </c>
      <c r="AH1775">
        <v>0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1</v>
      </c>
      <c r="AQ1775">
        <v>0</v>
      </c>
      <c r="AR1775">
        <v>0</v>
      </c>
      <c r="AS1775" t="s">
        <v>3</v>
      </c>
      <c r="AT1775">
        <v>7.0000000000000007E-2</v>
      </c>
      <c r="AU1775" t="s">
        <v>1065</v>
      </c>
      <c r="AV1775">
        <v>0</v>
      </c>
      <c r="AW1775">
        <v>2</v>
      </c>
      <c r="AX1775">
        <v>53554887</v>
      </c>
      <c r="AY1775">
        <v>1</v>
      </c>
      <c r="AZ1775">
        <v>0</v>
      </c>
      <c r="BA1775">
        <v>1589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Y1775*Source!I1054</f>
        <v>2.52E-2</v>
      </c>
      <c r="CY1775">
        <f>AB1775</f>
        <v>134.65</v>
      </c>
      <c r="CZ1775">
        <f>AF1775</f>
        <v>134.65</v>
      </c>
      <c r="DA1775">
        <f>AJ1775</f>
        <v>1</v>
      </c>
      <c r="DB1775">
        <f t="shared" si="355"/>
        <v>3.39</v>
      </c>
      <c r="DC1775">
        <f t="shared" si="356"/>
        <v>0.34</v>
      </c>
    </row>
    <row r="1776" spans="1:107" x14ac:dyDescent="0.2">
      <c r="A1776">
        <f>ROW(Source!A1054)</f>
        <v>1054</v>
      </c>
      <c r="B1776">
        <v>53551706</v>
      </c>
      <c r="C1776">
        <v>53554872</v>
      </c>
      <c r="D1776">
        <v>29172657</v>
      </c>
      <c r="E1776">
        <v>1</v>
      </c>
      <c r="F1776">
        <v>1</v>
      </c>
      <c r="G1776">
        <v>1</v>
      </c>
      <c r="H1776">
        <v>2</v>
      </c>
      <c r="I1776" t="s">
        <v>1588</v>
      </c>
      <c r="J1776" t="s">
        <v>1589</v>
      </c>
      <c r="K1776" t="s">
        <v>1590</v>
      </c>
      <c r="L1776">
        <v>1368</v>
      </c>
      <c r="N1776">
        <v>1011</v>
      </c>
      <c r="O1776" t="s">
        <v>1494</v>
      </c>
      <c r="P1776" t="s">
        <v>1494</v>
      </c>
      <c r="Q1776">
        <v>1</v>
      </c>
      <c r="W1776">
        <v>0</v>
      </c>
      <c r="X1776">
        <v>1474986261</v>
      </c>
      <c r="Y1776">
        <v>0.25559999999999999</v>
      </c>
      <c r="AA1776">
        <v>0</v>
      </c>
      <c r="AB1776">
        <v>8.1</v>
      </c>
      <c r="AC1776">
        <v>0</v>
      </c>
      <c r="AD1776">
        <v>0</v>
      </c>
      <c r="AE1776">
        <v>0</v>
      </c>
      <c r="AF1776">
        <v>8.1</v>
      </c>
      <c r="AG1776">
        <v>0</v>
      </c>
      <c r="AH1776">
        <v>0</v>
      </c>
      <c r="AI1776">
        <v>1</v>
      </c>
      <c r="AJ1776">
        <v>1</v>
      </c>
      <c r="AK1776">
        <v>1</v>
      </c>
      <c r="AL1776">
        <v>1</v>
      </c>
      <c r="AN1776">
        <v>0</v>
      </c>
      <c r="AO1776">
        <v>1</v>
      </c>
      <c r="AP1776">
        <v>1</v>
      </c>
      <c r="AQ1776">
        <v>0</v>
      </c>
      <c r="AR1776">
        <v>0</v>
      </c>
      <c r="AS1776" t="s">
        <v>3</v>
      </c>
      <c r="AT1776">
        <v>0.71</v>
      </c>
      <c r="AU1776" t="s">
        <v>1065</v>
      </c>
      <c r="AV1776">
        <v>0</v>
      </c>
      <c r="AW1776">
        <v>2</v>
      </c>
      <c r="AX1776">
        <v>53554888</v>
      </c>
      <c r="AY1776">
        <v>1</v>
      </c>
      <c r="AZ1776">
        <v>0</v>
      </c>
      <c r="BA1776">
        <v>1590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Y1776*Source!I1054</f>
        <v>0.25559999999999999</v>
      </c>
      <c r="CY1776">
        <f>AB1776</f>
        <v>8.1</v>
      </c>
      <c r="CZ1776">
        <f>AF1776</f>
        <v>8.1</v>
      </c>
      <c r="DA1776">
        <f>AJ1776</f>
        <v>1</v>
      </c>
      <c r="DB1776">
        <f t="shared" si="355"/>
        <v>2.0699999999999998</v>
      </c>
      <c r="DC1776">
        <f t="shared" si="356"/>
        <v>0</v>
      </c>
    </row>
    <row r="1777" spans="1:107" x14ac:dyDescent="0.2">
      <c r="A1777">
        <f>ROW(Source!A1054)</f>
        <v>1054</v>
      </c>
      <c r="B1777">
        <v>53551706</v>
      </c>
      <c r="C1777">
        <v>53554872</v>
      </c>
      <c r="D1777">
        <v>29172710</v>
      </c>
      <c r="E1777">
        <v>1</v>
      </c>
      <c r="F1777">
        <v>1</v>
      </c>
      <c r="G1777">
        <v>1</v>
      </c>
      <c r="H1777">
        <v>2</v>
      </c>
      <c r="I1777" t="s">
        <v>1567</v>
      </c>
      <c r="J1777" t="s">
        <v>1568</v>
      </c>
      <c r="K1777" t="s">
        <v>1569</v>
      </c>
      <c r="L1777">
        <v>1368</v>
      </c>
      <c r="N1777">
        <v>1011</v>
      </c>
      <c r="O1777" t="s">
        <v>1494</v>
      </c>
      <c r="P1777" t="s">
        <v>1494</v>
      </c>
      <c r="Q1777">
        <v>1</v>
      </c>
      <c r="W1777">
        <v>0</v>
      </c>
      <c r="X1777">
        <v>315863809</v>
      </c>
      <c r="Y1777">
        <v>7.9200000000000007E-2</v>
      </c>
      <c r="AA1777">
        <v>0</v>
      </c>
      <c r="AB1777">
        <v>46.56</v>
      </c>
      <c r="AC1777">
        <v>10.06</v>
      </c>
      <c r="AD1777">
        <v>0</v>
      </c>
      <c r="AE1777">
        <v>0</v>
      </c>
      <c r="AF1777">
        <v>46.56</v>
      </c>
      <c r="AG1777">
        <v>10.06</v>
      </c>
      <c r="AH1777">
        <v>0</v>
      </c>
      <c r="AI1777">
        <v>1</v>
      </c>
      <c r="AJ1777">
        <v>1</v>
      </c>
      <c r="AK1777">
        <v>1</v>
      </c>
      <c r="AL1777">
        <v>1</v>
      </c>
      <c r="AN1777">
        <v>0</v>
      </c>
      <c r="AO1777">
        <v>1</v>
      </c>
      <c r="AP1777">
        <v>1</v>
      </c>
      <c r="AQ1777">
        <v>0</v>
      </c>
      <c r="AR1777">
        <v>0</v>
      </c>
      <c r="AS1777" t="s">
        <v>3</v>
      </c>
      <c r="AT1777">
        <v>0.22</v>
      </c>
      <c r="AU1777" t="s">
        <v>1065</v>
      </c>
      <c r="AV1777">
        <v>0</v>
      </c>
      <c r="AW1777">
        <v>2</v>
      </c>
      <c r="AX1777">
        <v>53554889</v>
      </c>
      <c r="AY1777">
        <v>1</v>
      </c>
      <c r="AZ1777">
        <v>0</v>
      </c>
      <c r="BA1777">
        <v>1591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Y1777*Source!I1054</f>
        <v>7.9200000000000007E-2</v>
      </c>
      <c r="CY1777">
        <f>AB1777</f>
        <v>46.56</v>
      </c>
      <c r="CZ1777">
        <f>AF1777</f>
        <v>46.56</v>
      </c>
      <c r="DA1777">
        <f>AJ1777</f>
        <v>1</v>
      </c>
      <c r="DB1777">
        <f t="shared" si="355"/>
        <v>3.69</v>
      </c>
      <c r="DC1777">
        <f t="shared" si="356"/>
        <v>0.8</v>
      </c>
    </row>
    <row r="1778" spans="1:107" x14ac:dyDescent="0.2">
      <c r="A1778">
        <f>ROW(Source!A1054)</f>
        <v>1054</v>
      </c>
      <c r="B1778">
        <v>53551706</v>
      </c>
      <c r="C1778">
        <v>53554872</v>
      </c>
      <c r="D1778">
        <v>29173040</v>
      </c>
      <c r="E1778">
        <v>1</v>
      </c>
      <c r="F1778">
        <v>1</v>
      </c>
      <c r="G1778">
        <v>1</v>
      </c>
      <c r="H1778">
        <v>2</v>
      </c>
      <c r="I1778" t="s">
        <v>1983</v>
      </c>
      <c r="J1778" t="s">
        <v>1984</v>
      </c>
      <c r="K1778" t="s">
        <v>1985</v>
      </c>
      <c r="L1778">
        <v>1368</v>
      </c>
      <c r="N1778">
        <v>1011</v>
      </c>
      <c r="O1778" t="s">
        <v>1494</v>
      </c>
      <c r="P1778" t="s">
        <v>1494</v>
      </c>
      <c r="Q1778">
        <v>1</v>
      </c>
      <c r="W1778">
        <v>0</v>
      </c>
      <c r="X1778">
        <v>786036725</v>
      </c>
      <c r="Y1778">
        <v>7.9200000000000007E-2</v>
      </c>
      <c r="AA1778">
        <v>0</v>
      </c>
      <c r="AB1778">
        <v>2.99</v>
      </c>
      <c r="AC1778">
        <v>0</v>
      </c>
      <c r="AD1778">
        <v>0</v>
      </c>
      <c r="AE1778">
        <v>0</v>
      </c>
      <c r="AF1778">
        <v>2.99</v>
      </c>
      <c r="AG1778">
        <v>0</v>
      </c>
      <c r="AH1778">
        <v>0</v>
      </c>
      <c r="AI1778">
        <v>1</v>
      </c>
      <c r="AJ1778">
        <v>1</v>
      </c>
      <c r="AK1778">
        <v>1</v>
      </c>
      <c r="AL1778">
        <v>1</v>
      </c>
      <c r="AN1778">
        <v>0</v>
      </c>
      <c r="AO1778">
        <v>1</v>
      </c>
      <c r="AP1778">
        <v>1</v>
      </c>
      <c r="AQ1778">
        <v>0</v>
      </c>
      <c r="AR1778">
        <v>0</v>
      </c>
      <c r="AS1778" t="s">
        <v>3</v>
      </c>
      <c r="AT1778">
        <v>0.22</v>
      </c>
      <c r="AU1778" t="s">
        <v>1065</v>
      </c>
      <c r="AV1778">
        <v>0</v>
      </c>
      <c r="AW1778">
        <v>2</v>
      </c>
      <c r="AX1778">
        <v>53554890</v>
      </c>
      <c r="AY1778">
        <v>1</v>
      </c>
      <c r="AZ1778">
        <v>0</v>
      </c>
      <c r="BA1778">
        <v>1592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Y1778*Source!I1054</f>
        <v>7.9200000000000007E-2</v>
      </c>
      <c r="CY1778">
        <f>AB1778</f>
        <v>2.99</v>
      </c>
      <c r="CZ1778">
        <f>AF1778</f>
        <v>2.99</v>
      </c>
      <c r="DA1778">
        <f>AJ1778</f>
        <v>1</v>
      </c>
      <c r="DB1778">
        <f t="shared" si="355"/>
        <v>0.24</v>
      </c>
      <c r="DC1778">
        <f t="shared" si="356"/>
        <v>0</v>
      </c>
    </row>
    <row r="1779" spans="1:107" x14ac:dyDescent="0.2">
      <c r="A1779">
        <f>ROW(Source!A1054)</f>
        <v>1054</v>
      </c>
      <c r="B1779">
        <v>53551706</v>
      </c>
      <c r="C1779">
        <v>53554872</v>
      </c>
      <c r="D1779">
        <v>29174913</v>
      </c>
      <c r="E1779">
        <v>1</v>
      </c>
      <c r="F1779">
        <v>1</v>
      </c>
      <c r="G1779">
        <v>1</v>
      </c>
      <c r="H1779">
        <v>2</v>
      </c>
      <c r="I1779" t="s">
        <v>1513</v>
      </c>
      <c r="J1779" t="s">
        <v>1514</v>
      </c>
      <c r="K1779" t="s">
        <v>1515</v>
      </c>
      <c r="L1779">
        <v>1368</v>
      </c>
      <c r="N1779">
        <v>1011</v>
      </c>
      <c r="O1779" t="s">
        <v>1494</v>
      </c>
      <c r="P1779" t="s">
        <v>1494</v>
      </c>
      <c r="Q1779">
        <v>1</v>
      </c>
      <c r="W1779">
        <v>0</v>
      </c>
      <c r="X1779">
        <v>1230759911</v>
      </c>
      <c r="Y1779">
        <v>2.52E-2</v>
      </c>
      <c r="AA1779">
        <v>0</v>
      </c>
      <c r="AB1779">
        <v>87.17</v>
      </c>
      <c r="AC1779">
        <v>11.6</v>
      </c>
      <c r="AD1779">
        <v>0</v>
      </c>
      <c r="AE1779">
        <v>0</v>
      </c>
      <c r="AF1779">
        <v>87.17</v>
      </c>
      <c r="AG1779">
        <v>11.6</v>
      </c>
      <c r="AH1779">
        <v>0</v>
      </c>
      <c r="AI1779">
        <v>1</v>
      </c>
      <c r="AJ1779">
        <v>1</v>
      </c>
      <c r="AK1779">
        <v>1</v>
      </c>
      <c r="AL1779">
        <v>1</v>
      </c>
      <c r="AN1779">
        <v>0</v>
      </c>
      <c r="AO1779">
        <v>1</v>
      </c>
      <c r="AP1779">
        <v>1</v>
      </c>
      <c r="AQ1779">
        <v>0</v>
      </c>
      <c r="AR1779">
        <v>0</v>
      </c>
      <c r="AS1779" t="s">
        <v>3</v>
      </c>
      <c r="AT1779">
        <v>7.0000000000000007E-2</v>
      </c>
      <c r="AU1779" t="s">
        <v>1065</v>
      </c>
      <c r="AV1779">
        <v>0</v>
      </c>
      <c r="AW1779">
        <v>2</v>
      </c>
      <c r="AX1779">
        <v>53554891</v>
      </c>
      <c r="AY1779">
        <v>1</v>
      </c>
      <c r="AZ1779">
        <v>0</v>
      </c>
      <c r="BA1779">
        <v>1593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Y1779*Source!I1054</f>
        <v>2.52E-2</v>
      </c>
      <c r="CY1779">
        <f>AB1779</f>
        <v>87.17</v>
      </c>
      <c r="CZ1779">
        <f>AF1779</f>
        <v>87.17</v>
      </c>
      <c r="DA1779">
        <f>AJ1779</f>
        <v>1</v>
      </c>
      <c r="DB1779">
        <f t="shared" si="355"/>
        <v>2.2000000000000002</v>
      </c>
      <c r="DC1779">
        <f t="shared" si="356"/>
        <v>0.28999999999999998</v>
      </c>
    </row>
    <row r="1780" spans="1:107" x14ac:dyDescent="0.2">
      <c r="A1780">
        <f>ROW(Source!A1054)</f>
        <v>1054</v>
      </c>
      <c r="B1780">
        <v>53551706</v>
      </c>
      <c r="C1780">
        <v>53554872</v>
      </c>
      <c r="D1780">
        <v>29113980</v>
      </c>
      <c r="E1780">
        <v>1</v>
      </c>
      <c r="F1780">
        <v>1</v>
      </c>
      <c r="G1780">
        <v>1</v>
      </c>
      <c r="H1780">
        <v>3</v>
      </c>
      <c r="I1780" t="s">
        <v>1986</v>
      </c>
      <c r="J1780" t="s">
        <v>1987</v>
      </c>
      <c r="K1780" t="s">
        <v>1988</v>
      </c>
      <c r="L1780">
        <v>1346</v>
      </c>
      <c r="N1780">
        <v>1009</v>
      </c>
      <c r="O1780" t="s">
        <v>143</v>
      </c>
      <c r="P1780" t="s">
        <v>143</v>
      </c>
      <c r="Q1780">
        <v>1</v>
      </c>
      <c r="W1780">
        <v>0</v>
      </c>
      <c r="X1780">
        <v>-1805966371</v>
      </c>
      <c r="Y1780">
        <v>0</v>
      </c>
      <c r="AA1780">
        <v>14.31</v>
      </c>
      <c r="AB1780">
        <v>0</v>
      </c>
      <c r="AC1780">
        <v>0</v>
      </c>
      <c r="AD1780">
        <v>0</v>
      </c>
      <c r="AE1780">
        <v>14.31</v>
      </c>
      <c r="AF1780">
        <v>0</v>
      </c>
      <c r="AG1780">
        <v>0</v>
      </c>
      <c r="AH1780">
        <v>0</v>
      </c>
      <c r="AI1780">
        <v>1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1</v>
      </c>
      <c r="AQ1780">
        <v>0</v>
      </c>
      <c r="AR1780">
        <v>0</v>
      </c>
      <c r="AS1780" t="s">
        <v>3</v>
      </c>
      <c r="AT1780">
        <v>0.1</v>
      </c>
      <c r="AU1780" t="s">
        <v>36</v>
      </c>
      <c r="AV1780">
        <v>0</v>
      </c>
      <c r="AW1780">
        <v>2</v>
      </c>
      <c r="AX1780">
        <v>53554892</v>
      </c>
      <c r="AY1780">
        <v>1</v>
      </c>
      <c r="AZ1780">
        <v>0</v>
      </c>
      <c r="BA1780">
        <v>1594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Y1780*Source!I1054</f>
        <v>0</v>
      </c>
      <c r="CY1780">
        <f>AA1780</f>
        <v>14.31</v>
      </c>
      <c r="CZ1780">
        <f>AE1780</f>
        <v>14.31</v>
      </c>
      <c r="DA1780">
        <f>AI1780</f>
        <v>1</v>
      </c>
      <c r="DB1780">
        <f>ROUND((ROUND(AT1780*CZ1780,2)*ROUND(0,7)),2)</f>
        <v>0</v>
      </c>
      <c r="DC1780">
        <f>ROUND((ROUND(AT1780*AG1780,2)*ROUND(0,7)),2)</f>
        <v>0</v>
      </c>
    </row>
    <row r="1781" spans="1:107" x14ac:dyDescent="0.2">
      <c r="A1781">
        <f>ROW(Source!A1054)</f>
        <v>1054</v>
      </c>
      <c r="B1781">
        <v>53551706</v>
      </c>
      <c r="C1781">
        <v>53554872</v>
      </c>
      <c r="D1781">
        <v>29114246</v>
      </c>
      <c r="E1781">
        <v>1</v>
      </c>
      <c r="F1781">
        <v>1</v>
      </c>
      <c r="G1781">
        <v>1</v>
      </c>
      <c r="H1781">
        <v>3</v>
      </c>
      <c r="I1781" t="s">
        <v>1946</v>
      </c>
      <c r="J1781" t="s">
        <v>1989</v>
      </c>
      <c r="K1781" t="s">
        <v>1856</v>
      </c>
      <c r="L1781">
        <v>1346</v>
      </c>
      <c r="N1781">
        <v>1009</v>
      </c>
      <c r="O1781" t="s">
        <v>143</v>
      </c>
      <c r="P1781" t="s">
        <v>143</v>
      </c>
      <c r="Q1781">
        <v>1</v>
      </c>
      <c r="W1781">
        <v>0</v>
      </c>
      <c r="X1781">
        <v>30920770</v>
      </c>
      <c r="Y1781">
        <v>0</v>
      </c>
      <c r="AA1781">
        <v>9.0399999999999991</v>
      </c>
      <c r="AB1781">
        <v>0</v>
      </c>
      <c r="AC1781">
        <v>0</v>
      </c>
      <c r="AD1781">
        <v>0</v>
      </c>
      <c r="AE1781">
        <v>9.0399999999999991</v>
      </c>
      <c r="AF1781">
        <v>0</v>
      </c>
      <c r="AG1781">
        <v>0</v>
      </c>
      <c r="AH1781">
        <v>0</v>
      </c>
      <c r="AI1781">
        <v>1</v>
      </c>
      <c r="AJ1781">
        <v>1</v>
      </c>
      <c r="AK1781">
        <v>1</v>
      </c>
      <c r="AL1781">
        <v>1</v>
      </c>
      <c r="AN1781">
        <v>0</v>
      </c>
      <c r="AO1781">
        <v>1</v>
      </c>
      <c r="AP1781">
        <v>1</v>
      </c>
      <c r="AQ1781">
        <v>0</v>
      </c>
      <c r="AR1781">
        <v>0</v>
      </c>
      <c r="AS1781" t="s">
        <v>3</v>
      </c>
      <c r="AT1781">
        <v>0.1</v>
      </c>
      <c r="AU1781" t="s">
        <v>36</v>
      </c>
      <c r="AV1781">
        <v>0</v>
      </c>
      <c r="AW1781">
        <v>2</v>
      </c>
      <c r="AX1781">
        <v>53554893</v>
      </c>
      <c r="AY1781">
        <v>1</v>
      </c>
      <c r="AZ1781">
        <v>0</v>
      </c>
      <c r="BA1781">
        <v>1595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Y1781*Source!I1054</f>
        <v>0</v>
      </c>
      <c r="CY1781">
        <f>AA1781</f>
        <v>9.0399999999999991</v>
      </c>
      <c r="CZ1781">
        <f>AE1781</f>
        <v>9.0399999999999991</v>
      </c>
      <c r="DA1781">
        <f>AI1781</f>
        <v>1</v>
      </c>
      <c r="DB1781">
        <f>ROUND((ROUND(AT1781*CZ1781,2)*ROUND(0,7)),2)</f>
        <v>0</v>
      </c>
      <c r="DC1781">
        <f>ROUND((ROUND(AT1781*AG1781,2)*ROUND(0,7)),2)</f>
        <v>0</v>
      </c>
    </row>
    <row r="1782" spans="1:107" x14ac:dyDescent="0.2">
      <c r="A1782">
        <f>ROW(Source!A1054)</f>
        <v>1054</v>
      </c>
      <c r="B1782">
        <v>53551706</v>
      </c>
      <c r="C1782">
        <v>53554872</v>
      </c>
      <c r="D1782">
        <v>29110426</v>
      </c>
      <c r="E1782">
        <v>1</v>
      </c>
      <c r="F1782">
        <v>1</v>
      </c>
      <c r="G1782">
        <v>1</v>
      </c>
      <c r="H1782">
        <v>3</v>
      </c>
      <c r="I1782" t="s">
        <v>1971</v>
      </c>
      <c r="J1782" t="s">
        <v>1990</v>
      </c>
      <c r="K1782" t="s">
        <v>1973</v>
      </c>
      <c r="L1782">
        <v>1346</v>
      </c>
      <c r="N1782">
        <v>1009</v>
      </c>
      <c r="O1782" t="s">
        <v>143</v>
      </c>
      <c r="P1782" t="s">
        <v>143</v>
      </c>
      <c r="Q1782">
        <v>1</v>
      </c>
      <c r="W1782">
        <v>0</v>
      </c>
      <c r="X1782">
        <v>-1768004575</v>
      </c>
      <c r="Y1782">
        <v>0</v>
      </c>
      <c r="AA1782">
        <v>28.67</v>
      </c>
      <c r="AB1782">
        <v>0</v>
      </c>
      <c r="AC1782">
        <v>0</v>
      </c>
      <c r="AD1782">
        <v>0</v>
      </c>
      <c r="AE1782">
        <v>28.67</v>
      </c>
      <c r="AF1782">
        <v>0</v>
      </c>
      <c r="AG1782">
        <v>0</v>
      </c>
      <c r="AH1782">
        <v>0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1</v>
      </c>
      <c r="AP1782">
        <v>1</v>
      </c>
      <c r="AQ1782">
        <v>0</v>
      </c>
      <c r="AR1782">
        <v>0</v>
      </c>
      <c r="AS1782" t="s">
        <v>3</v>
      </c>
      <c r="AT1782">
        <v>0.02</v>
      </c>
      <c r="AU1782" t="s">
        <v>36</v>
      </c>
      <c r="AV1782">
        <v>0</v>
      </c>
      <c r="AW1782">
        <v>2</v>
      </c>
      <c r="AX1782">
        <v>53554894</v>
      </c>
      <c r="AY1782">
        <v>1</v>
      </c>
      <c r="AZ1782">
        <v>0</v>
      </c>
      <c r="BA1782">
        <v>1596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Y1782*Source!I1054</f>
        <v>0</v>
      </c>
      <c r="CY1782">
        <f>AA1782</f>
        <v>28.67</v>
      </c>
      <c r="CZ1782">
        <f>AE1782</f>
        <v>28.67</v>
      </c>
      <c r="DA1782">
        <f>AI1782</f>
        <v>1</v>
      </c>
      <c r="DB1782">
        <f>ROUND((ROUND(AT1782*CZ1782,2)*ROUND(0,7)),2)</f>
        <v>0</v>
      </c>
      <c r="DC1782">
        <f>ROUND((ROUND(AT1782*AG1782,2)*ROUND(0,7)),2)</f>
        <v>0</v>
      </c>
    </row>
    <row r="1783" spans="1:107" x14ac:dyDescent="0.2">
      <c r="A1783">
        <f>ROW(Source!A1054)</f>
        <v>1054</v>
      </c>
      <c r="B1783">
        <v>53551706</v>
      </c>
      <c r="C1783">
        <v>53554872</v>
      </c>
      <c r="D1783">
        <v>38239405</v>
      </c>
      <c r="E1783">
        <v>1</v>
      </c>
      <c r="F1783">
        <v>1</v>
      </c>
      <c r="G1783">
        <v>1</v>
      </c>
      <c r="H1783">
        <v>3</v>
      </c>
      <c r="I1783" t="s">
        <v>24</v>
      </c>
      <c r="J1783" t="s">
        <v>194</v>
      </c>
      <c r="K1783" t="s">
        <v>25</v>
      </c>
      <c r="L1783">
        <v>1348</v>
      </c>
      <c r="N1783">
        <v>1009</v>
      </c>
      <c r="O1783" t="s">
        <v>26</v>
      </c>
      <c r="P1783" t="s">
        <v>26</v>
      </c>
      <c r="Q1783">
        <v>1000</v>
      </c>
      <c r="W1783">
        <v>0</v>
      </c>
      <c r="X1783">
        <v>1642680958</v>
      </c>
      <c r="Y1783">
        <v>0.02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 t="s">
        <v>3</v>
      </c>
      <c r="AT1783">
        <v>0.02</v>
      </c>
      <c r="AU1783" t="s">
        <v>3</v>
      </c>
      <c r="AV1783">
        <v>0</v>
      </c>
      <c r="AW1783">
        <v>1</v>
      </c>
      <c r="AX1783">
        <v>-1</v>
      </c>
      <c r="AY1783">
        <v>0</v>
      </c>
      <c r="AZ1783">
        <v>0</v>
      </c>
      <c r="BA1783" t="s">
        <v>3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Y1783*Source!I1054</f>
        <v>0.02</v>
      </c>
      <c r="CY1783">
        <f>AA1783</f>
        <v>0</v>
      </c>
      <c r="CZ1783">
        <f>AE1783</f>
        <v>0</v>
      </c>
      <c r="DA1783">
        <f>AI1783</f>
        <v>1</v>
      </c>
      <c r="DB1783">
        <f>ROUND(ROUND(AT1783*CZ1783,2),2)</f>
        <v>0</v>
      </c>
      <c r="DC1783">
        <f>ROUND(ROUND(AT1783*AG1783,2),2)</f>
        <v>0</v>
      </c>
    </row>
    <row r="1784" spans="1:107" x14ac:dyDescent="0.2">
      <c r="A1784">
        <f>ROW(Source!A1054)</f>
        <v>1054</v>
      </c>
      <c r="B1784">
        <v>53551706</v>
      </c>
      <c r="C1784">
        <v>53554872</v>
      </c>
      <c r="D1784">
        <v>29171808</v>
      </c>
      <c r="E1784">
        <v>1</v>
      </c>
      <c r="F1784">
        <v>1</v>
      </c>
      <c r="G1784">
        <v>1</v>
      </c>
      <c r="H1784">
        <v>3</v>
      </c>
      <c r="I1784" t="s">
        <v>1933</v>
      </c>
      <c r="J1784" t="s">
        <v>1934</v>
      </c>
      <c r="K1784" t="s">
        <v>1935</v>
      </c>
      <c r="L1784">
        <v>1374</v>
      </c>
      <c r="N1784">
        <v>1013</v>
      </c>
      <c r="O1784" t="s">
        <v>1936</v>
      </c>
      <c r="P1784" t="s">
        <v>1936</v>
      </c>
      <c r="Q1784">
        <v>1</v>
      </c>
      <c r="W1784">
        <v>0</v>
      </c>
      <c r="X1784">
        <v>-915781824</v>
      </c>
      <c r="Y1784">
        <v>0</v>
      </c>
      <c r="AA1784">
        <v>1</v>
      </c>
      <c r="AB1784">
        <v>0</v>
      </c>
      <c r="AC1784">
        <v>0</v>
      </c>
      <c r="AD1784">
        <v>0</v>
      </c>
      <c r="AE1784">
        <v>1</v>
      </c>
      <c r="AF1784">
        <v>0</v>
      </c>
      <c r="AG1784">
        <v>0</v>
      </c>
      <c r="AH1784">
        <v>0</v>
      </c>
      <c r="AI1784">
        <v>1</v>
      </c>
      <c r="AJ1784">
        <v>1</v>
      </c>
      <c r="AK1784">
        <v>1</v>
      </c>
      <c r="AL1784">
        <v>1</v>
      </c>
      <c r="AN1784">
        <v>0</v>
      </c>
      <c r="AO1784">
        <v>1</v>
      </c>
      <c r="AP1784">
        <v>1</v>
      </c>
      <c r="AQ1784">
        <v>0</v>
      </c>
      <c r="AR1784">
        <v>0</v>
      </c>
      <c r="AS1784" t="s">
        <v>3</v>
      </c>
      <c r="AT1784">
        <v>0.47</v>
      </c>
      <c r="AU1784" t="s">
        <v>36</v>
      </c>
      <c r="AV1784">
        <v>0</v>
      </c>
      <c r="AW1784">
        <v>2</v>
      </c>
      <c r="AX1784">
        <v>53554895</v>
      </c>
      <c r="AY1784">
        <v>1</v>
      </c>
      <c r="AZ1784">
        <v>0</v>
      </c>
      <c r="BA1784">
        <v>1597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Y1784*Source!I1054</f>
        <v>0</v>
      </c>
      <c r="CY1784">
        <f>AA1784</f>
        <v>1</v>
      </c>
      <c r="CZ1784">
        <f>AE1784</f>
        <v>1</v>
      </c>
      <c r="DA1784">
        <f>AI1784</f>
        <v>1</v>
      </c>
      <c r="DB1784">
        <f>ROUND((ROUND(AT1784*CZ1784,2)*ROUND(0,7)),2)</f>
        <v>0</v>
      </c>
      <c r="DC1784">
        <f>ROUND((ROUND(AT1784*AG1784,2)*ROUND(0,7)),2)</f>
        <v>0</v>
      </c>
    </row>
    <row r="1785" spans="1:107" x14ac:dyDescent="0.2">
      <c r="A1785">
        <f>ROW(Source!A1055)</f>
        <v>1055</v>
      </c>
      <c r="B1785">
        <v>53551707</v>
      </c>
      <c r="C1785">
        <v>53554872</v>
      </c>
      <c r="D1785">
        <v>29364679</v>
      </c>
      <c r="E1785">
        <v>1</v>
      </c>
      <c r="F1785">
        <v>1</v>
      </c>
      <c r="G1785">
        <v>1</v>
      </c>
      <c r="H1785">
        <v>1</v>
      </c>
      <c r="I1785" t="s">
        <v>1922</v>
      </c>
      <c r="J1785" t="s">
        <v>3</v>
      </c>
      <c r="K1785" t="s">
        <v>1923</v>
      </c>
      <c r="L1785">
        <v>1369</v>
      </c>
      <c r="N1785">
        <v>1013</v>
      </c>
      <c r="O1785" t="s">
        <v>1486</v>
      </c>
      <c r="P1785" t="s">
        <v>1486</v>
      </c>
      <c r="Q1785">
        <v>1</v>
      </c>
      <c r="W1785">
        <v>0</v>
      </c>
      <c r="X1785">
        <v>931378261</v>
      </c>
      <c r="Y1785">
        <v>0.85319999999999996</v>
      </c>
      <c r="AA1785">
        <v>0</v>
      </c>
      <c r="AB1785">
        <v>0</v>
      </c>
      <c r="AC1785">
        <v>0</v>
      </c>
      <c r="AD1785">
        <v>349.58</v>
      </c>
      <c r="AE1785">
        <v>0</v>
      </c>
      <c r="AF1785">
        <v>0</v>
      </c>
      <c r="AG1785">
        <v>0</v>
      </c>
      <c r="AH1785">
        <v>349.58</v>
      </c>
      <c r="AI1785">
        <v>1</v>
      </c>
      <c r="AJ1785">
        <v>1</v>
      </c>
      <c r="AK1785">
        <v>1</v>
      </c>
      <c r="AL1785">
        <v>1</v>
      </c>
      <c r="AN1785">
        <v>0</v>
      </c>
      <c r="AO1785">
        <v>1</v>
      </c>
      <c r="AP1785">
        <v>1</v>
      </c>
      <c r="AQ1785">
        <v>0</v>
      </c>
      <c r="AR1785">
        <v>0</v>
      </c>
      <c r="AS1785" t="s">
        <v>3</v>
      </c>
      <c r="AT1785">
        <v>2.37</v>
      </c>
      <c r="AU1785" t="s">
        <v>1065</v>
      </c>
      <c r="AV1785">
        <v>1</v>
      </c>
      <c r="AW1785">
        <v>2</v>
      </c>
      <c r="AX1785">
        <v>53554885</v>
      </c>
      <c r="AY1785">
        <v>2</v>
      </c>
      <c r="AZ1785">
        <v>131072</v>
      </c>
      <c r="BA1785">
        <v>1598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Y1785*Source!I1055</f>
        <v>0.85319999999999996</v>
      </c>
      <c r="CY1785">
        <f>AD1785</f>
        <v>349.58</v>
      </c>
      <c r="CZ1785">
        <f>AH1785</f>
        <v>349.58</v>
      </c>
      <c r="DA1785">
        <f>AL1785</f>
        <v>1</v>
      </c>
      <c r="DB1785">
        <f t="shared" ref="DB1785:DB1791" si="357">ROUND((ROUND(AT1785*CZ1785,2)*ROUND((0.3*1.2),7)),2)</f>
        <v>298.26</v>
      </c>
      <c r="DC1785">
        <f t="shared" ref="DC1785:DC1791" si="358">ROUND((ROUND(AT1785*AG1785,2)*ROUND((0.3*1.2),7)),2)</f>
        <v>0</v>
      </c>
    </row>
    <row r="1786" spans="1:107" x14ac:dyDescent="0.2">
      <c r="A1786">
        <f>ROW(Source!A1055)</f>
        <v>1055</v>
      </c>
      <c r="B1786">
        <v>53551707</v>
      </c>
      <c r="C1786">
        <v>53554872</v>
      </c>
      <c r="D1786">
        <v>121548</v>
      </c>
      <c r="E1786">
        <v>1</v>
      </c>
      <c r="F1786">
        <v>1</v>
      </c>
      <c r="G1786">
        <v>1</v>
      </c>
      <c r="H1786">
        <v>1</v>
      </c>
      <c r="I1786" t="s">
        <v>31</v>
      </c>
      <c r="J1786" t="s">
        <v>3</v>
      </c>
      <c r="K1786" t="s">
        <v>1489</v>
      </c>
      <c r="L1786">
        <v>608254</v>
      </c>
      <c r="N1786">
        <v>1013</v>
      </c>
      <c r="O1786" t="s">
        <v>1490</v>
      </c>
      <c r="P1786" t="s">
        <v>1490</v>
      </c>
      <c r="Q1786">
        <v>1</v>
      </c>
      <c r="W1786">
        <v>0</v>
      </c>
      <c r="X1786">
        <v>-185737400</v>
      </c>
      <c r="Y1786">
        <v>0.10439999999999999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1</v>
      </c>
      <c r="AJ1786">
        <v>1</v>
      </c>
      <c r="AK1786">
        <v>1</v>
      </c>
      <c r="AL1786">
        <v>1</v>
      </c>
      <c r="AN1786">
        <v>0</v>
      </c>
      <c r="AO1786">
        <v>1</v>
      </c>
      <c r="AP1786">
        <v>1</v>
      </c>
      <c r="AQ1786">
        <v>0</v>
      </c>
      <c r="AR1786">
        <v>0</v>
      </c>
      <c r="AS1786" t="s">
        <v>3</v>
      </c>
      <c r="AT1786">
        <v>0.28999999999999998</v>
      </c>
      <c r="AU1786" t="s">
        <v>1065</v>
      </c>
      <c r="AV1786">
        <v>2</v>
      </c>
      <c r="AW1786">
        <v>2</v>
      </c>
      <c r="AX1786">
        <v>53554886</v>
      </c>
      <c r="AY1786">
        <v>1</v>
      </c>
      <c r="AZ1786">
        <v>0</v>
      </c>
      <c r="BA1786">
        <v>1599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Y1786*Source!I1055</f>
        <v>0.10439999999999999</v>
      </c>
      <c r="CY1786">
        <f>AD1786</f>
        <v>0</v>
      </c>
      <c r="CZ1786">
        <f>AH1786</f>
        <v>0</v>
      </c>
      <c r="DA1786">
        <f>AL1786</f>
        <v>1</v>
      </c>
      <c r="DB1786">
        <f t="shared" si="357"/>
        <v>0</v>
      </c>
      <c r="DC1786">
        <f t="shared" si="358"/>
        <v>0</v>
      </c>
    </row>
    <row r="1787" spans="1:107" x14ac:dyDescent="0.2">
      <c r="A1787">
        <f>ROW(Source!A1055)</f>
        <v>1055</v>
      </c>
      <c r="B1787">
        <v>53551707</v>
      </c>
      <c r="C1787">
        <v>53554872</v>
      </c>
      <c r="D1787">
        <v>29172362</v>
      </c>
      <c r="E1787">
        <v>1</v>
      </c>
      <c r="F1787">
        <v>1</v>
      </c>
      <c r="G1787">
        <v>1</v>
      </c>
      <c r="H1787">
        <v>2</v>
      </c>
      <c r="I1787" t="s">
        <v>1924</v>
      </c>
      <c r="J1787" t="s">
        <v>1925</v>
      </c>
      <c r="K1787" t="s">
        <v>1926</v>
      </c>
      <c r="L1787">
        <v>1368</v>
      </c>
      <c r="N1787">
        <v>1011</v>
      </c>
      <c r="O1787" t="s">
        <v>1494</v>
      </c>
      <c r="P1787" t="s">
        <v>1494</v>
      </c>
      <c r="Q1787">
        <v>1</v>
      </c>
      <c r="W1787">
        <v>0</v>
      </c>
      <c r="X1787">
        <v>783836208</v>
      </c>
      <c r="Y1787">
        <v>2.52E-2</v>
      </c>
      <c r="AA1787">
        <v>0</v>
      </c>
      <c r="AB1787">
        <v>134.65</v>
      </c>
      <c r="AC1787">
        <v>13.5</v>
      </c>
      <c r="AD1787">
        <v>0</v>
      </c>
      <c r="AE1787">
        <v>0</v>
      </c>
      <c r="AF1787">
        <v>134.65</v>
      </c>
      <c r="AG1787">
        <v>13.5</v>
      </c>
      <c r="AH1787">
        <v>0</v>
      </c>
      <c r="AI1787">
        <v>1</v>
      </c>
      <c r="AJ1787">
        <v>1</v>
      </c>
      <c r="AK1787">
        <v>1</v>
      </c>
      <c r="AL1787">
        <v>1</v>
      </c>
      <c r="AN1787">
        <v>0</v>
      </c>
      <c r="AO1787">
        <v>1</v>
      </c>
      <c r="AP1787">
        <v>1</v>
      </c>
      <c r="AQ1787">
        <v>0</v>
      </c>
      <c r="AR1787">
        <v>0</v>
      </c>
      <c r="AS1787" t="s">
        <v>3</v>
      </c>
      <c r="AT1787">
        <v>7.0000000000000007E-2</v>
      </c>
      <c r="AU1787" t="s">
        <v>1065</v>
      </c>
      <c r="AV1787">
        <v>0</v>
      </c>
      <c r="AW1787">
        <v>2</v>
      </c>
      <c r="AX1787">
        <v>53554887</v>
      </c>
      <c r="AY1787">
        <v>1</v>
      </c>
      <c r="AZ1787">
        <v>0</v>
      </c>
      <c r="BA1787">
        <v>1600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Y1787*Source!I1055</f>
        <v>2.52E-2</v>
      </c>
      <c r="CY1787">
        <f>AB1787</f>
        <v>134.65</v>
      </c>
      <c r="CZ1787">
        <f>AF1787</f>
        <v>134.65</v>
      </c>
      <c r="DA1787">
        <f>AJ1787</f>
        <v>1</v>
      </c>
      <c r="DB1787">
        <f t="shared" si="357"/>
        <v>3.39</v>
      </c>
      <c r="DC1787">
        <f t="shared" si="358"/>
        <v>0.34</v>
      </c>
    </row>
    <row r="1788" spans="1:107" x14ac:dyDescent="0.2">
      <c r="A1788">
        <f>ROW(Source!A1055)</f>
        <v>1055</v>
      </c>
      <c r="B1788">
        <v>53551707</v>
      </c>
      <c r="C1788">
        <v>53554872</v>
      </c>
      <c r="D1788">
        <v>29172657</v>
      </c>
      <c r="E1788">
        <v>1</v>
      </c>
      <c r="F1788">
        <v>1</v>
      </c>
      <c r="G1788">
        <v>1</v>
      </c>
      <c r="H1788">
        <v>2</v>
      </c>
      <c r="I1788" t="s">
        <v>1588</v>
      </c>
      <c r="J1788" t="s">
        <v>1589</v>
      </c>
      <c r="K1788" t="s">
        <v>1590</v>
      </c>
      <c r="L1788">
        <v>1368</v>
      </c>
      <c r="N1788">
        <v>1011</v>
      </c>
      <c r="O1788" t="s">
        <v>1494</v>
      </c>
      <c r="P1788" t="s">
        <v>1494</v>
      </c>
      <c r="Q1788">
        <v>1</v>
      </c>
      <c r="W1788">
        <v>0</v>
      </c>
      <c r="X1788">
        <v>1474986261</v>
      </c>
      <c r="Y1788">
        <v>0.25559999999999999</v>
      </c>
      <c r="AA1788">
        <v>0</v>
      </c>
      <c r="AB1788">
        <v>8.1</v>
      </c>
      <c r="AC1788">
        <v>0</v>
      </c>
      <c r="AD1788">
        <v>0</v>
      </c>
      <c r="AE1788">
        <v>0</v>
      </c>
      <c r="AF1788">
        <v>8.1</v>
      </c>
      <c r="AG1788">
        <v>0</v>
      </c>
      <c r="AH1788">
        <v>0</v>
      </c>
      <c r="AI1788">
        <v>1</v>
      </c>
      <c r="AJ1788">
        <v>1</v>
      </c>
      <c r="AK1788">
        <v>1</v>
      </c>
      <c r="AL1788">
        <v>1</v>
      </c>
      <c r="AN1788">
        <v>0</v>
      </c>
      <c r="AO1788">
        <v>1</v>
      </c>
      <c r="AP1788">
        <v>1</v>
      </c>
      <c r="AQ1788">
        <v>0</v>
      </c>
      <c r="AR1788">
        <v>0</v>
      </c>
      <c r="AS1788" t="s">
        <v>3</v>
      </c>
      <c r="AT1788">
        <v>0.71</v>
      </c>
      <c r="AU1788" t="s">
        <v>1065</v>
      </c>
      <c r="AV1788">
        <v>0</v>
      </c>
      <c r="AW1788">
        <v>2</v>
      </c>
      <c r="AX1788">
        <v>53554888</v>
      </c>
      <c r="AY1788">
        <v>1</v>
      </c>
      <c r="AZ1788">
        <v>0</v>
      </c>
      <c r="BA1788">
        <v>1601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Y1788*Source!I1055</f>
        <v>0.25559999999999999</v>
      </c>
      <c r="CY1788">
        <f>AB1788</f>
        <v>8.1</v>
      </c>
      <c r="CZ1788">
        <f>AF1788</f>
        <v>8.1</v>
      </c>
      <c r="DA1788">
        <f>AJ1788</f>
        <v>1</v>
      </c>
      <c r="DB1788">
        <f t="shared" si="357"/>
        <v>2.0699999999999998</v>
      </c>
      <c r="DC1788">
        <f t="shared" si="358"/>
        <v>0</v>
      </c>
    </row>
    <row r="1789" spans="1:107" x14ac:dyDescent="0.2">
      <c r="A1789">
        <f>ROW(Source!A1055)</f>
        <v>1055</v>
      </c>
      <c r="B1789">
        <v>53551707</v>
      </c>
      <c r="C1789">
        <v>53554872</v>
      </c>
      <c r="D1789">
        <v>29172710</v>
      </c>
      <c r="E1789">
        <v>1</v>
      </c>
      <c r="F1789">
        <v>1</v>
      </c>
      <c r="G1789">
        <v>1</v>
      </c>
      <c r="H1789">
        <v>2</v>
      </c>
      <c r="I1789" t="s">
        <v>1567</v>
      </c>
      <c r="J1789" t="s">
        <v>1568</v>
      </c>
      <c r="K1789" t="s">
        <v>1569</v>
      </c>
      <c r="L1789">
        <v>1368</v>
      </c>
      <c r="N1789">
        <v>1011</v>
      </c>
      <c r="O1789" t="s">
        <v>1494</v>
      </c>
      <c r="P1789" t="s">
        <v>1494</v>
      </c>
      <c r="Q1789">
        <v>1</v>
      </c>
      <c r="W1789">
        <v>0</v>
      </c>
      <c r="X1789">
        <v>315863809</v>
      </c>
      <c r="Y1789">
        <v>7.9200000000000007E-2</v>
      </c>
      <c r="AA1789">
        <v>0</v>
      </c>
      <c r="AB1789">
        <v>46.56</v>
      </c>
      <c r="AC1789">
        <v>10.06</v>
      </c>
      <c r="AD1789">
        <v>0</v>
      </c>
      <c r="AE1789">
        <v>0</v>
      </c>
      <c r="AF1789">
        <v>46.56</v>
      </c>
      <c r="AG1789">
        <v>10.06</v>
      </c>
      <c r="AH1789">
        <v>0</v>
      </c>
      <c r="AI1789">
        <v>1</v>
      </c>
      <c r="AJ1789">
        <v>1</v>
      </c>
      <c r="AK1789">
        <v>1</v>
      </c>
      <c r="AL1789">
        <v>1</v>
      </c>
      <c r="AN1789">
        <v>0</v>
      </c>
      <c r="AO1789">
        <v>1</v>
      </c>
      <c r="AP1789">
        <v>1</v>
      </c>
      <c r="AQ1789">
        <v>0</v>
      </c>
      <c r="AR1789">
        <v>0</v>
      </c>
      <c r="AS1789" t="s">
        <v>3</v>
      </c>
      <c r="AT1789">
        <v>0.22</v>
      </c>
      <c r="AU1789" t="s">
        <v>1065</v>
      </c>
      <c r="AV1789">
        <v>0</v>
      </c>
      <c r="AW1789">
        <v>2</v>
      </c>
      <c r="AX1789">
        <v>53554889</v>
      </c>
      <c r="AY1789">
        <v>1</v>
      </c>
      <c r="AZ1789">
        <v>0</v>
      </c>
      <c r="BA1789">
        <v>1602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Y1789*Source!I1055</f>
        <v>7.9200000000000007E-2</v>
      </c>
      <c r="CY1789">
        <f>AB1789</f>
        <v>46.56</v>
      </c>
      <c r="CZ1789">
        <f>AF1789</f>
        <v>46.56</v>
      </c>
      <c r="DA1789">
        <f>AJ1789</f>
        <v>1</v>
      </c>
      <c r="DB1789">
        <f t="shared" si="357"/>
        <v>3.69</v>
      </c>
      <c r="DC1789">
        <f t="shared" si="358"/>
        <v>0.8</v>
      </c>
    </row>
    <row r="1790" spans="1:107" x14ac:dyDescent="0.2">
      <c r="A1790">
        <f>ROW(Source!A1055)</f>
        <v>1055</v>
      </c>
      <c r="B1790">
        <v>53551707</v>
      </c>
      <c r="C1790">
        <v>53554872</v>
      </c>
      <c r="D1790">
        <v>29173040</v>
      </c>
      <c r="E1790">
        <v>1</v>
      </c>
      <c r="F1790">
        <v>1</v>
      </c>
      <c r="G1790">
        <v>1</v>
      </c>
      <c r="H1790">
        <v>2</v>
      </c>
      <c r="I1790" t="s">
        <v>1983</v>
      </c>
      <c r="J1790" t="s">
        <v>1984</v>
      </c>
      <c r="K1790" t="s">
        <v>1985</v>
      </c>
      <c r="L1790">
        <v>1368</v>
      </c>
      <c r="N1790">
        <v>1011</v>
      </c>
      <c r="O1790" t="s">
        <v>1494</v>
      </c>
      <c r="P1790" t="s">
        <v>1494</v>
      </c>
      <c r="Q1790">
        <v>1</v>
      </c>
      <c r="W1790">
        <v>0</v>
      </c>
      <c r="X1790">
        <v>786036725</v>
      </c>
      <c r="Y1790">
        <v>7.9200000000000007E-2</v>
      </c>
      <c r="AA1790">
        <v>0</v>
      </c>
      <c r="AB1790">
        <v>2.99</v>
      </c>
      <c r="AC1790">
        <v>0</v>
      </c>
      <c r="AD1790">
        <v>0</v>
      </c>
      <c r="AE1790">
        <v>0</v>
      </c>
      <c r="AF1790">
        <v>2.99</v>
      </c>
      <c r="AG1790">
        <v>0</v>
      </c>
      <c r="AH1790">
        <v>0</v>
      </c>
      <c r="AI1790">
        <v>1</v>
      </c>
      <c r="AJ1790">
        <v>1</v>
      </c>
      <c r="AK1790">
        <v>1</v>
      </c>
      <c r="AL1790">
        <v>1</v>
      </c>
      <c r="AN1790">
        <v>0</v>
      </c>
      <c r="AO1790">
        <v>1</v>
      </c>
      <c r="AP1790">
        <v>1</v>
      </c>
      <c r="AQ1790">
        <v>0</v>
      </c>
      <c r="AR1790">
        <v>0</v>
      </c>
      <c r="AS1790" t="s">
        <v>3</v>
      </c>
      <c r="AT1790">
        <v>0.22</v>
      </c>
      <c r="AU1790" t="s">
        <v>1065</v>
      </c>
      <c r="AV1790">
        <v>0</v>
      </c>
      <c r="AW1790">
        <v>2</v>
      </c>
      <c r="AX1790">
        <v>53554890</v>
      </c>
      <c r="AY1790">
        <v>1</v>
      </c>
      <c r="AZ1790">
        <v>0</v>
      </c>
      <c r="BA1790">
        <v>1603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Y1790*Source!I1055</f>
        <v>7.9200000000000007E-2</v>
      </c>
      <c r="CY1790">
        <f>AB1790</f>
        <v>2.99</v>
      </c>
      <c r="CZ1790">
        <f>AF1790</f>
        <v>2.99</v>
      </c>
      <c r="DA1790">
        <f>AJ1790</f>
        <v>1</v>
      </c>
      <c r="DB1790">
        <f t="shared" si="357"/>
        <v>0.24</v>
      </c>
      <c r="DC1790">
        <f t="shared" si="358"/>
        <v>0</v>
      </c>
    </row>
    <row r="1791" spans="1:107" x14ac:dyDescent="0.2">
      <c r="A1791">
        <f>ROW(Source!A1055)</f>
        <v>1055</v>
      </c>
      <c r="B1791">
        <v>53551707</v>
      </c>
      <c r="C1791">
        <v>53554872</v>
      </c>
      <c r="D1791">
        <v>29174913</v>
      </c>
      <c r="E1791">
        <v>1</v>
      </c>
      <c r="F1791">
        <v>1</v>
      </c>
      <c r="G1791">
        <v>1</v>
      </c>
      <c r="H1791">
        <v>2</v>
      </c>
      <c r="I1791" t="s">
        <v>1513</v>
      </c>
      <c r="J1791" t="s">
        <v>1514</v>
      </c>
      <c r="K1791" t="s">
        <v>1515</v>
      </c>
      <c r="L1791">
        <v>1368</v>
      </c>
      <c r="N1791">
        <v>1011</v>
      </c>
      <c r="O1791" t="s">
        <v>1494</v>
      </c>
      <c r="P1791" t="s">
        <v>1494</v>
      </c>
      <c r="Q1791">
        <v>1</v>
      </c>
      <c r="W1791">
        <v>0</v>
      </c>
      <c r="X1791">
        <v>1230759911</v>
      </c>
      <c r="Y1791">
        <v>2.52E-2</v>
      </c>
      <c r="AA1791">
        <v>0</v>
      </c>
      <c r="AB1791">
        <v>87.17</v>
      </c>
      <c r="AC1791">
        <v>11.6</v>
      </c>
      <c r="AD1791">
        <v>0</v>
      </c>
      <c r="AE1791">
        <v>0</v>
      </c>
      <c r="AF1791">
        <v>87.17</v>
      </c>
      <c r="AG1791">
        <v>11.6</v>
      </c>
      <c r="AH1791">
        <v>0</v>
      </c>
      <c r="AI1791">
        <v>1</v>
      </c>
      <c r="AJ1791">
        <v>1</v>
      </c>
      <c r="AK1791">
        <v>1</v>
      </c>
      <c r="AL1791">
        <v>1</v>
      </c>
      <c r="AN1791">
        <v>0</v>
      </c>
      <c r="AO1791">
        <v>1</v>
      </c>
      <c r="AP1791">
        <v>1</v>
      </c>
      <c r="AQ1791">
        <v>0</v>
      </c>
      <c r="AR1791">
        <v>0</v>
      </c>
      <c r="AS1791" t="s">
        <v>3</v>
      </c>
      <c r="AT1791">
        <v>7.0000000000000007E-2</v>
      </c>
      <c r="AU1791" t="s">
        <v>1065</v>
      </c>
      <c r="AV1791">
        <v>0</v>
      </c>
      <c r="AW1791">
        <v>2</v>
      </c>
      <c r="AX1791">
        <v>53554891</v>
      </c>
      <c r="AY1791">
        <v>1</v>
      </c>
      <c r="AZ1791">
        <v>0</v>
      </c>
      <c r="BA1791">
        <v>1604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Y1791*Source!I1055</f>
        <v>2.52E-2</v>
      </c>
      <c r="CY1791">
        <f>AB1791</f>
        <v>87.17</v>
      </c>
      <c r="CZ1791">
        <f>AF1791</f>
        <v>87.17</v>
      </c>
      <c r="DA1791">
        <f>AJ1791</f>
        <v>1</v>
      </c>
      <c r="DB1791">
        <f t="shared" si="357"/>
        <v>2.2000000000000002</v>
      </c>
      <c r="DC1791">
        <f t="shared" si="358"/>
        <v>0.28999999999999998</v>
      </c>
    </row>
    <row r="1792" spans="1:107" x14ac:dyDescent="0.2">
      <c r="A1792">
        <f>ROW(Source!A1055)</f>
        <v>1055</v>
      </c>
      <c r="B1792">
        <v>53551707</v>
      </c>
      <c r="C1792">
        <v>53554872</v>
      </c>
      <c r="D1792">
        <v>29113980</v>
      </c>
      <c r="E1792">
        <v>1</v>
      </c>
      <c r="F1792">
        <v>1</v>
      </c>
      <c r="G1792">
        <v>1</v>
      </c>
      <c r="H1792">
        <v>3</v>
      </c>
      <c r="I1792" t="s">
        <v>1986</v>
      </c>
      <c r="J1792" t="s">
        <v>1987</v>
      </c>
      <c r="K1792" t="s">
        <v>1988</v>
      </c>
      <c r="L1792">
        <v>1346</v>
      </c>
      <c r="N1792">
        <v>1009</v>
      </c>
      <c r="O1792" t="s">
        <v>143</v>
      </c>
      <c r="P1792" t="s">
        <v>143</v>
      </c>
      <c r="Q1792">
        <v>1</v>
      </c>
      <c r="W1792">
        <v>0</v>
      </c>
      <c r="X1792">
        <v>-1805966371</v>
      </c>
      <c r="Y1792">
        <v>0</v>
      </c>
      <c r="AA1792">
        <v>87.86</v>
      </c>
      <c r="AB1792">
        <v>0</v>
      </c>
      <c r="AC1792">
        <v>0</v>
      </c>
      <c r="AD1792">
        <v>0</v>
      </c>
      <c r="AE1792">
        <v>14.31</v>
      </c>
      <c r="AF1792">
        <v>0</v>
      </c>
      <c r="AG1792">
        <v>0</v>
      </c>
      <c r="AH1792">
        <v>0</v>
      </c>
      <c r="AI1792">
        <v>6.14</v>
      </c>
      <c r="AJ1792">
        <v>1</v>
      </c>
      <c r="AK1792">
        <v>1</v>
      </c>
      <c r="AL1792">
        <v>1</v>
      </c>
      <c r="AN1792">
        <v>0</v>
      </c>
      <c r="AO1792">
        <v>1</v>
      </c>
      <c r="AP1792">
        <v>1</v>
      </c>
      <c r="AQ1792">
        <v>0</v>
      </c>
      <c r="AR1792">
        <v>0</v>
      </c>
      <c r="AS1792" t="s">
        <v>3</v>
      </c>
      <c r="AT1792">
        <v>0.1</v>
      </c>
      <c r="AU1792" t="s">
        <v>36</v>
      </c>
      <c r="AV1792">
        <v>0</v>
      </c>
      <c r="AW1792">
        <v>2</v>
      </c>
      <c r="AX1792">
        <v>53554892</v>
      </c>
      <c r="AY1792">
        <v>1</v>
      </c>
      <c r="AZ1792">
        <v>0</v>
      </c>
      <c r="BA1792">
        <v>1605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Y1792*Source!I1055</f>
        <v>0</v>
      </c>
      <c r="CY1792">
        <f>AA1792</f>
        <v>87.86</v>
      </c>
      <c r="CZ1792">
        <f>AE1792</f>
        <v>14.31</v>
      </c>
      <c r="DA1792">
        <f>AI1792</f>
        <v>6.14</v>
      </c>
      <c r="DB1792">
        <f>ROUND((ROUND(AT1792*CZ1792,2)*ROUND(0,7)),2)</f>
        <v>0</v>
      </c>
      <c r="DC1792">
        <f>ROUND((ROUND(AT1792*AG1792,2)*ROUND(0,7)),2)</f>
        <v>0</v>
      </c>
    </row>
    <row r="1793" spans="1:107" x14ac:dyDescent="0.2">
      <c r="A1793">
        <f>ROW(Source!A1055)</f>
        <v>1055</v>
      </c>
      <c r="B1793">
        <v>53551707</v>
      </c>
      <c r="C1793">
        <v>53554872</v>
      </c>
      <c r="D1793">
        <v>29114246</v>
      </c>
      <c r="E1793">
        <v>1</v>
      </c>
      <c r="F1793">
        <v>1</v>
      </c>
      <c r="G1793">
        <v>1</v>
      </c>
      <c r="H1793">
        <v>3</v>
      </c>
      <c r="I1793" t="s">
        <v>1946</v>
      </c>
      <c r="J1793" t="s">
        <v>1989</v>
      </c>
      <c r="K1793" t="s">
        <v>1856</v>
      </c>
      <c r="L1793">
        <v>1346</v>
      </c>
      <c r="N1793">
        <v>1009</v>
      </c>
      <c r="O1793" t="s">
        <v>143</v>
      </c>
      <c r="P1793" t="s">
        <v>143</v>
      </c>
      <c r="Q1793">
        <v>1</v>
      </c>
      <c r="W1793">
        <v>0</v>
      </c>
      <c r="X1793">
        <v>30920770</v>
      </c>
      <c r="Y1793">
        <v>0</v>
      </c>
      <c r="AA1793">
        <v>55.51</v>
      </c>
      <c r="AB1793">
        <v>0</v>
      </c>
      <c r="AC1793">
        <v>0</v>
      </c>
      <c r="AD1793">
        <v>0</v>
      </c>
      <c r="AE1793">
        <v>9.0399999999999991</v>
      </c>
      <c r="AF1793">
        <v>0</v>
      </c>
      <c r="AG1793">
        <v>0</v>
      </c>
      <c r="AH1793">
        <v>0</v>
      </c>
      <c r="AI1793">
        <v>6.14</v>
      </c>
      <c r="AJ1793">
        <v>1</v>
      </c>
      <c r="AK1793">
        <v>1</v>
      </c>
      <c r="AL1793">
        <v>1</v>
      </c>
      <c r="AN1793">
        <v>0</v>
      </c>
      <c r="AO1793">
        <v>1</v>
      </c>
      <c r="AP1793">
        <v>1</v>
      </c>
      <c r="AQ1793">
        <v>0</v>
      </c>
      <c r="AR1793">
        <v>0</v>
      </c>
      <c r="AS1793" t="s">
        <v>3</v>
      </c>
      <c r="AT1793">
        <v>0.1</v>
      </c>
      <c r="AU1793" t="s">
        <v>36</v>
      </c>
      <c r="AV1793">
        <v>0</v>
      </c>
      <c r="AW1793">
        <v>2</v>
      </c>
      <c r="AX1793">
        <v>53554893</v>
      </c>
      <c r="AY1793">
        <v>1</v>
      </c>
      <c r="AZ1793">
        <v>0</v>
      </c>
      <c r="BA1793">
        <v>1606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Y1793*Source!I1055</f>
        <v>0</v>
      </c>
      <c r="CY1793">
        <f>AA1793</f>
        <v>55.51</v>
      </c>
      <c r="CZ1793">
        <f>AE1793</f>
        <v>9.0399999999999991</v>
      </c>
      <c r="DA1793">
        <f>AI1793</f>
        <v>6.14</v>
      </c>
      <c r="DB1793">
        <f>ROUND((ROUND(AT1793*CZ1793,2)*ROUND(0,7)),2)</f>
        <v>0</v>
      </c>
      <c r="DC1793">
        <f>ROUND((ROUND(AT1793*AG1793,2)*ROUND(0,7)),2)</f>
        <v>0</v>
      </c>
    </row>
    <row r="1794" spans="1:107" x14ac:dyDescent="0.2">
      <c r="A1794">
        <f>ROW(Source!A1055)</f>
        <v>1055</v>
      </c>
      <c r="B1794">
        <v>53551707</v>
      </c>
      <c r="C1794">
        <v>53554872</v>
      </c>
      <c r="D1794">
        <v>29110426</v>
      </c>
      <c r="E1794">
        <v>1</v>
      </c>
      <c r="F1794">
        <v>1</v>
      </c>
      <c r="G1794">
        <v>1</v>
      </c>
      <c r="H1794">
        <v>3</v>
      </c>
      <c r="I1794" t="s">
        <v>1971</v>
      </c>
      <c r="J1794" t="s">
        <v>1990</v>
      </c>
      <c r="K1794" t="s">
        <v>1973</v>
      </c>
      <c r="L1794">
        <v>1346</v>
      </c>
      <c r="N1794">
        <v>1009</v>
      </c>
      <c r="O1794" t="s">
        <v>143</v>
      </c>
      <c r="P1794" t="s">
        <v>143</v>
      </c>
      <c r="Q1794">
        <v>1</v>
      </c>
      <c r="W1794">
        <v>0</v>
      </c>
      <c r="X1794">
        <v>-1768004575</v>
      </c>
      <c r="Y1794">
        <v>0</v>
      </c>
      <c r="AA1794">
        <v>176.03</v>
      </c>
      <c r="AB1794">
        <v>0</v>
      </c>
      <c r="AC1794">
        <v>0</v>
      </c>
      <c r="AD1794">
        <v>0</v>
      </c>
      <c r="AE1794">
        <v>28.67</v>
      </c>
      <c r="AF1794">
        <v>0</v>
      </c>
      <c r="AG1794">
        <v>0</v>
      </c>
      <c r="AH1794">
        <v>0</v>
      </c>
      <c r="AI1794">
        <v>6.14</v>
      </c>
      <c r="AJ1794">
        <v>1</v>
      </c>
      <c r="AK1794">
        <v>1</v>
      </c>
      <c r="AL1794">
        <v>1</v>
      </c>
      <c r="AN1794">
        <v>0</v>
      </c>
      <c r="AO1794">
        <v>1</v>
      </c>
      <c r="AP1794">
        <v>1</v>
      </c>
      <c r="AQ1794">
        <v>0</v>
      </c>
      <c r="AR1794">
        <v>0</v>
      </c>
      <c r="AS1794" t="s">
        <v>3</v>
      </c>
      <c r="AT1794">
        <v>0.02</v>
      </c>
      <c r="AU1794" t="s">
        <v>36</v>
      </c>
      <c r="AV1794">
        <v>0</v>
      </c>
      <c r="AW1794">
        <v>2</v>
      </c>
      <c r="AX1794">
        <v>53554894</v>
      </c>
      <c r="AY1794">
        <v>1</v>
      </c>
      <c r="AZ1794">
        <v>0</v>
      </c>
      <c r="BA1794">
        <v>1607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Y1794*Source!I1055</f>
        <v>0</v>
      </c>
      <c r="CY1794">
        <f>AA1794</f>
        <v>176.03</v>
      </c>
      <c r="CZ1794">
        <f>AE1794</f>
        <v>28.67</v>
      </c>
      <c r="DA1794">
        <f>AI1794</f>
        <v>6.14</v>
      </c>
      <c r="DB1794">
        <f>ROUND((ROUND(AT1794*CZ1794,2)*ROUND(0,7)),2)</f>
        <v>0</v>
      </c>
      <c r="DC1794">
        <f>ROUND((ROUND(AT1794*AG1794,2)*ROUND(0,7)),2)</f>
        <v>0</v>
      </c>
    </row>
    <row r="1795" spans="1:107" x14ac:dyDescent="0.2">
      <c r="A1795">
        <f>ROW(Source!A1055)</f>
        <v>1055</v>
      </c>
      <c r="B1795">
        <v>53551707</v>
      </c>
      <c r="C1795">
        <v>53554872</v>
      </c>
      <c r="D1795">
        <v>38239405</v>
      </c>
      <c r="E1795">
        <v>1</v>
      </c>
      <c r="F1795">
        <v>1</v>
      </c>
      <c r="G1795">
        <v>1</v>
      </c>
      <c r="H1795">
        <v>3</v>
      </c>
      <c r="I1795" t="s">
        <v>24</v>
      </c>
      <c r="J1795" t="s">
        <v>194</v>
      </c>
      <c r="K1795" t="s">
        <v>25</v>
      </c>
      <c r="L1795">
        <v>1348</v>
      </c>
      <c r="N1795">
        <v>1009</v>
      </c>
      <c r="O1795" t="s">
        <v>26</v>
      </c>
      <c r="P1795" t="s">
        <v>26</v>
      </c>
      <c r="Q1795">
        <v>1000</v>
      </c>
      <c r="W1795">
        <v>0</v>
      </c>
      <c r="X1795">
        <v>1642680958</v>
      </c>
      <c r="Y1795">
        <v>0.02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6.14</v>
      </c>
      <c r="AJ1795">
        <v>1</v>
      </c>
      <c r="AK1795">
        <v>1</v>
      </c>
      <c r="AL1795">
        <v>1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 t="s">
        <v>3</v>
      </c>
      <c r="AT1795">
        <v>0.02</v>
      </c>
      <c r="AU1795" t="s">
        <v>3</v>
      </c>
      <c r="AV1795">
        <v>0</v>
      </c>
      <c r="AW1795">
        <v>1</v>
      </c>
      <c r="AX1795">
        <v>-1</v>
      </c>
      <c r="AY1795">
        <v>0</v>
      </c>
      <c r="AZ1795">
        <v>0</v>
      </c>
      <c r="BA1795" t="s">
        <v>3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Y1795*Source!I1055</f>
        <v>0.02</v>
      </c>
      <c r="CY1795">
        <f>AA1795</f>
        <v>0</v>
      </c>
      <c r="CZ1795">
        <f>AE1795</f>
        <v>0</v>
      </c>
      <c r="DA1795">
        <f>AI1795</f>
        <v>6.14</v>
      </c>
      <c r="DB1795">
        <f>ROUND(ROUND(AT1795*CZ1795,2),2)</f>
        <v>0</v>
      </c>
      <c r="DC1795">
        <f>ROUND(ROUND(AT1795*AG1795,2),2)</f>
        <v>0</v>
      </c>
    </row>
    <row r="1796" spans="1:107" x14ac:dyDescent="0.2">
      <c r="A1796">
        <f>ROW(Source!A1055)</f>
        <v>1055</v>
      </c>
      <c r="B1796">
        <v>53551707</v>
      </c>
      <c r="C1796">
        <v>53554872</v>
      </c>
      <c r="D1796">
        <v>29171808</v>
      </c>
      <c r="E1796">
        <v>1</v>
      </c>
      <c r="F1796">
        <v>1</v>
      </c>
      <c r="G1796">
        <v>1</v>
      </c>
      <c r="H1796">
        <v>3</v>
      </c>
      <c r="I1796" t="s">
        <v>1933</v>
      </c>
      <c r="J1796" t="s">
        <v>1934</v>
      </c>
      <c r="K1796" t="s">
        <v>1935</v>
      </c>
      <c r="L1796">
        <v>1374</v>
      </c>
      <c r="N1796">
        <v>1013</v>
      </c>
      <c r="O1796" t="s">
        <v>1936</v>
      </c>
      <c r="P1796" t="s">
        <v>1936</v>
      </c>
      <c r="Q1796">
        <v>1</v>
      </c>
      <c r="W1796">
        <v>0</v>
      </c>
      <c r="X1796">
        <v>-915781824</v>
      </c>
      <c r="Y1796">
        <v>0</v>
      </c>
      <c r="AA1796">
        <v>6.14</v>
      </c>
      <c r="AB1796">
        <v>0</v>
      </c>
      <c r="AC1796">
        <v>0</v>
      </c>
      <c r="AD1796">
        <v>0</v>
      </c>
      <c r="AE1796">
        <v>1</v>
      </c>
      <c r="AF1796">
        <v>0</v>
      </c>
      <c r="AG1796">
        <v>0</v>
      </c>
      <c r="AH1796">
        <v>0</v>
      </c>
      <c r="AI1796">
        <v>6.14</v>
      </c>
      <c r="AJ1796">
        <v>1</v>
      </c>
      <c r="AK1796">
        <v>1</v>
      </c>
      <c r="AL1796">
        <v>1</v>
      </c>
      <c r="AN1796">
        <v>0</v>
      </c>
      <c r="AO1796">
        <v>1</v>
      </c>
      <c r="AP1796">
        <v>1</v>
      </c>
      <c r="AQ1796">
        <v>0</v>
      </c>
      <c r="AR1796">
        <v>0</v>
      </c>
      <c r="AS1796" t="s">
        <v>3</v>
      </c>
      <c r="AT1796">
        <v>0.47</v>
      </c>
      <c r="AU1796" t="s">
        <v>36</v>
      </c>
      <c r="AV1796">
        <v>0</v>
      </c>
      <c r="AW1796">
        <v>2</v>
      </c>
      <c r="AX1796">
        <v>53554895</v>
      </c>
      <c r="AY1796">
        <v>1</v>
      </c>
      <c r="AZ1796">
        <v>0</v>
      </c>
      <c r="BA1796">
        <v>1608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Y1796*Source!I1055</f>
        <v>0</v>
      </c>
      <c r="CY1796">
        <f>AA1796</f>
        <v>6.14</v>
      </c>
      <c r="CZ1796">
        <f>AE1796</f>
        <v>1</v>
      </c>
      <c r="DA1796">
        <f>AI1796</f>
        <v>6.14</v>
      </c>
      <c r="DB1796">
        <f>ROUND((ROUND(AT1796*CZ1796,2)*ROUND(0,7)),2)</f>
        <v>0</v>
      </c>
      <c r="DC1796">
        <f>ROUND((ROUND(AT1796*AG1796,2)*ROUND(0,7)),2)</f>
        <v>0</v>
      </c>
    </row>
    <row r="1797" spans="1:107" x14ac:dyDescent="0.2">
      <c r="A1797">
        <f>ROW(Source!A1058)</f>
        <v>1058</v>
      </c>
      <c r="B1797">
        <v>53551706</v>
      </c>
      <c r="C1797">
        <v>53554897</v>
      </c>
      <c r="D1797">
        <v>29364679</v>
      </c>
      <c r="E1797">
        <v>1</v>
      </c>
      <c r="F1797">
        <v>1</v>
      </c>
      <c r="G1797">
        <v>1</v>
      </c>
      <c r="H1797">
        <v>1</v>
      </c>
      <c r="I1797" t="s">
        <v>1922</v>
      </c>
      <c r="J1797" t="s">
        <v>3</v>
      </c>
      <c r="K1797" t="s">
        <v>1923</v>
      </c>
      <c r="L1797">
        <v>1369</v>
      </c>
      <c r="N1797">
        <v>1013</v>
      </c>
      <c r="O1797" t="s">
        <v>1486</v>
      </c>
      <c r="P1797" t="s">
        <v>1486</v>
      </c>
      <c r="Q1797">
        <v>1</v>
      </c>
      <c r="W1797">
        <v>0</v>
      </c>
      <c r="X1797">
        <v>931378261</v>
      </c>
      <c r="Y1797">
        <v>0.4032</v>
      </c>
      <c r="AA1797">
        <v>0</v>
      </c>
      <c r="AB1797">
        <v>0</v>
      </c>
      <c r="AC1797">
        <v>0</v>
      </c>
      <c r="AD1797">
        <v>349.58</v>
      </c>
      <c r="AE1797">
        <v>0</v>
      </c>
      <c r="AF1797">
        <v>0</v>
      </c>
      <c r="AG1797">
        <v>0</v>
      </c>
      <c r="AH1797">
        <v>349.58</v>
      </c>
      <c r="AI1797">
        <v>1</v>
      </c>
      <c r="AJ1797">
        <v>1</v>
      </c>
      <c r="AK1797">
        <v>1</v>
      </c>
      <c r="AL1797">
        <v>1</v>
      </c>
      <c r="AN1797">
        <v>0</v>
      </c>
      <c r="AO1797">
        <v>1</v>
      </c>
      <c r="AP1797">
        <v>1</v>
      </c>
      <c r="AQ1797">
        <v>0</v>
      </c>
      <c r="AR1797">
        <v>0</v>
      </c>
      <c r="AS1797" t="s">
        <v>3</v>
      </c>
      <c r="AT1797">
        <v>1.1200000000000001</v>
      </c>
      <c r="AU1797" t="s">
        <v>1065</v>
      </c>
      <c r="AV1797">
        <v>1</v>
      </c>
      <c r="AW1797">
        <v>2</v>
      </c>
      <c r="AX1797">
        <v>53554902</v>
      </c>
      <c r="AY1797">
        <v>2</v>
      </c>
      <c r="AZ1797">
        <v>131072</v>
      </c>
      <c r="BA1797">
        <v>1609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Y1797*Source!I1058</f>
        <v>12.096</v>
      </c>
      <c r="CY1797">
        <f>AD1797</f>
        <v>349.58</v>
      </c>
      <c r="CZ1797">
        <f>AH1797</f>
        <v>349.58</v>
      </c>
      <c r="DA1797">
        <f>AL1797</f>
        <v>1</v>
      </c>
      <c r="DB1797">
        <f>ROUND((ROUND(AT1797*CZ1797,2)*ROUND((0.3*1.2),7)),2)</f>
        <v>140.94999999999999</v>
      </c>
      <c r="DC1797">
        <f>ROUND((ROUND(AT1797*AG1797,2)*ROUND((0.3*1.2),7)),2)</f>
        <v>0</v>
      </c>
    </row>
    <row r="1798" spans="1:107" x14ac:dyDescent="0.2">
      <c r="A1798">
        <f>ROW(Source!A1058)</f>
        <v>1058</v>
      </c>
      <c r="B1798">
        <v>53551706</v>
      </c>
      <c r="C1798">
        <v>53554897</v>
      </c>
      <c r="D1798">
        <v>29114246</v>
      </c>
      <c r="E1798">
        <v>1</v>
      </c>
      <c r="F1798">
        <v>1</v>
      </c>
      <c r="G1798">
        <v>1</v>
      </c>
      <c r="H1798">
        <v>3</v>
      </c>
      <c r="I1798" t="s">
        <v>1946</v>
      </c>
      <c r="J1798" t="s">
        <v>1989</v>
      </c>
      <c r="K1798" t="s">
        <v>1856</v>
      </c>
      <c r="L1798">
        <v>1346</v>
      </c>
      <c r="N1798">
        <v>1009</v>
      </c>
      <c r="O1798" t="s">
        <v>143</v>
      </c>
      <c r="P1798" t="s">
        <v>143</v>
      </c>
      <c r="Q1798">
        <v>1</v>
      </c>
      <c r="W1798">
        <v>0</v>
      </c>
      <c r="X1798">
        <v>30920770</v>
      </c>
      <c r="Y1798">
        <v>0</v>
      </c>
      <c r="AA1798">
        <v>9.0399999999999991</v>
      </c>
      <c r="AB1798">
        <v>0</v>
      </c>
      <c r="AC1798">
        <v>0</v>
      </c>
      <c r="AD1798">
        <v>0</v>
      </c>
      <c r="AE1798">
        <v>9.0399999999999991</v>
      </c>
      <c r="AF1798">
        <v>0</v>
      </c>
      <c r="AG1798">
        <v>0</v>
      </c>
      <c r="AH1798">
        <v>0</v>
      </c>
      <c r="AI1798">
        <v>1</v>
      </c>
      <c r="AJ1798">
        <v>1</v>
      </c>
      <c r="AK1798">
        <v>1</v>
      </c>
      <c r="AL1798">
        <v>1</v>
      </c>
      <c r="AN1798">
        <v>0</v>
      </c>
      <c r="AO1798">
        <v>1</v>
      </c>
      <c r="AP1798">
        <v>1</v>
      </c>
      <c r="AQ1798">
        <v>0</v>
      </c>
      <c r="AR1798">
        <v>0</v>
      </c>
      <c r="AS1798" t="s">
        <v>3</v>
      </c>
      <c r="AT1798">
        <v>0.02</v>
      </c>
      <c r="AU1798" t="s">
        <v>36</v>
      </c>
      <c r="AV1798">
        <v>0</v>
      </c>
      <c r="AW1798">
        <v>2</v>
      </c>
      <c r="AX1798">
        <v>53554903</v>
      </c>
      <c r="AY1798">
        <v>1</v>
      </c>
      <c r="AZ1798">
        <v>0</v>
      </c>
      <c r="BA1798">
        <v>1610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Y1798*Source!I1058</f>
        <v>0</v>
      </c>
      <c r="CY1798">
        <f>AA1798</f>
        <v>9.0399999999999991</v>
      </c>
      <c r="CZ1798">
        <f>AE1798</f>
        <v>9.0399999999999991</v>
      </c>
      <c r="DA1798">
        <f>AI1798</f>
        <v>1</v>
      </c>
      <c r="DB1798">
        <f>ROUND((ROUND(AT1798*CZ1798,2)*ROUND(0,7)),2)</f>
        <v>0</v>
      </c>
      <c r="DC1798">
        <f>ROUND((ROUND(AT1798*AG1798,2)*ROUND(0,7)),2)</f>
        <v>0</v>
      </c>
    </row>
    <row r="1799" spans="1:107" x14ac:dyDescent="0.2">
      <c r="A1799">
        <f>ROW(Source!A1058)</f>
        <v>1058</v>
      </c>
      <c r="B1799">
        <v>53551706</v>
      </c>
      <c r="C1799">
        <v>53554897</v>
      </c>
      <c r="D1799">
        <v>38239405</v>
      </c>
      <c r="E1799">
        <v>1</v>
      </c>
      <c r="F1799">
        <v>1</v>
      </c>
      <c r="G1799">
        <v>1</v>
      </c>
      <c r="H1799">
        <v>3</v>
      </c>
      <c r="I1799" t="s">
        <v>24</v>
      </c>
      <c r="J1799" t="s">
        <v>194</v>
      </c>
      <c r="K1799" t="s">
        <v>25</v>
      </c>
      <c r="L1799">
        <v>1348</v>
      </c>
      <c r="N1799">
        <v>1009</v>
      </c>
      <c r="O1799" t="s">
        <v>26</v>
      </c>
      <c r="P1799" t="s">
        <v>26</v>
      </c>
      <c r="Q1799">
        <v>1000</v>
      </c>
      <c r="W1799">
        <v>0</v>
      </c>
      <c r="X1799">
        <v>1642680958</v>
      </c>
      <c r="Y1799">
        <v>3.0000000000000001E-3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1</v>
      </c>
      <c r="AJ1799">
        <v>1</v>
      </c>
      <c r="AK1799">
        <v>1</v>
      </c>
      <c r="AL1799">
        <v>1</v>
      </c>
      <c r="AN1799">
        <v>0</v>
      </c>
      <c r="AO1799">
        <v>0</v>
      </c>
      <c r="AP1799">
        <v>1</v>
      </c>
      <c r="AQ1799">
        <v>0</v>
      </c>
      <c r="AR1799">
        <v>0</v>
      </c>
      <c r="AS1799" t="s">
        <v>3</v>
      </c>
      <c r="AT1799">
        <v>3.0000000000000001E-3</v>
      </c>
      <c r="AU1799" t="s">
        <v>3</v>
      </c>
      <c r="AV1799">
        <v>0</v>
      </c>
      <c r="AW1799">
        <v>1</v>
      </c>
      <c r="AX1799">
        <v>-1</v>
      </c>
      <c r="AY1799">
        <v>0</v>
      </c>
      <c r="AZ1799">
        <v>0</v>
      </c>
      <c r="BA1799" t="s">
        <v>3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Y1799*Source!I1058</f>
        <v>0.09</v>
      </c>
      <c r="CY1799">
        <f>AA1799</f>
        <v>0</v>
      </c>
      <c r="CZ1799">
        <f>AE1799</f>
        <v>0</v>
      </c>
      <c r="DA1799">
        <f>AI1799</f>
        <v>1</v>
      </c>
      <c r="DB1799">
        <f>ROUND(ROUND(AT1799*CZ1799,2),2)</f>
        <v>0</v>
      </c>
      <c r="DC1799">
        <f>ROUND(ROUND(AT1799*AG1799,2),2)</f>
        <v>0</v>
      </c>
    </row>
    <row r="1800" spans="1:107" x14ac:dyDescent="0.2">
      <c r="A1800">
        <f>ROW(Source!A1058)</f>
        <v>1058</v>
      </c>
      <c r="B1800">
        <v>53551706</v>
      </c>
      <c r="C1800">
        <v>53554897</v>
      </c>
      <c r="D1800">
        <v>29171808</v>
      </c>
      <c r="E1800">
        <v>1</v>
      </c>
      <c r="F1800">
        <v>1</v>
      </c>
      <c r="G1800">
        <v>1</v>
      </c>
      <c r="H1800">
        <v>3</v>
      </c>
      <c r="I1800" t="s">
        <v>1933</v>
      </c>
      <c r="J1800" t="s">
        <v>1934</v>
      </c>
      <c r="K1800" t="s">
        <v>1935</v>
      </c>
      <c r="L1800">
        <v>1374</v>
      </c>
      <c r="N1800">
        <v>1013</v>
      </c>
      <c r="O1800" t="s">
        <v>1936</v>
      </c>
      <c r="P1800" t="s">
        <v>1936</v>
      </c>
      <c r="Q1800">
        <v>1</v>
      </c>
      <c r="W1800">
        <v>0</v>
      </c>
      <c r="X1800">
        <v>-915781824</v>
      </c>
      <c r="Y1800">
        <v>0</v>
      </c>
      <c r="AA1800">
        <v>1</v>
      </c>
      <c r="AB1800">
        <v>0</v>
      </c>
      <c r="AC1800">
        <v>0</v>
      </c>
      <c r="AD1800">
        <v>0</v>
      </c>
      <c r="AE1800">
        <v>1</v>
      </c>
      <c r="AF1800">
        <v>0</v>
      </c>
      <c r="AG1800">
        <v>0</v>
      </c>
      <c r="AH1800">
        <v>0</v>
      </c>
      <c r="AI1800">
        <v>1</v>
      </c>
      <c r="AJ1800">
        <v>1</v>
      </c>
      <c r="AK1800">
        <v>1</v>
      </c>
      <c r="AL1800">
        <v>1</v>
      </c>
      <c r="AN1800">
        <v>0</v>
      </c>
      <c r="AO1800">
        <v>1</v>
      </c>
      <c r="AP1800">
        <v>1</v>
      </c>
      <c r="AQ1800">
        <v>0</v>
      </c>
      <c r="AR1800">
        <v>0</v>
      </c>
      <c r="AS1800" t="s">
        <v>3</v>
      </c>
      <c r="AT1800">
        <v>0.22</v>
      </c>
      <c r="AU1800" t="s">
        <v>36</v>
      </c>
      <c r="AV1800">
        <v>0</v>
      </c>
      <c r="AW1800">
        <v>2</v>
      </c>
      <c r="AX1800">
        <v>53554904</v>
      </c>
      <c r="AY1800">
        <v>1</v>
      </c>
      <c r="AZ1800">
        <v>0</v>
      </c>
      <c r="BA1800">
        <v>1611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Y1800*Source!I1058</f>
        <v>0</v>
      </c>
      <c r="CY1800">
        <f>AA1800</f>
        <v>1</v>
      </c>
      <c r="CZ1800">
        <f>AE1800</f>
        <v>1</v>
      </c>
      <c r="DA1800">
        <f>AI1800</f>
        <v>1</v>
      </c>
      <c r="DB1800">
        <f>ROUND((ROUND(AT1800*CZ1800,2)*ROUND(0,7)),2)</f>
        <v>0</v>
      </c>
      <c r="DC1800">
        <f>ROUND((ROUND(AT1800*AG1800,2)*ROUND(0,7)),2)</f>
        <v>0</v>
      </c>
    </row>
    <row r="1801" spans="1:107" x14ac:dyDescent="0.2">
      <c r="A1801">
        <f>ROW(Source!A1059)</f>
        <v>1059</v>
      </c>
      <c r="B1801">
        <v>53551707</v>
      </c>
      <c r="C1801">
        <v>53554897</v>
      </c>
      <c r="D1801">
        <v>29364679</v>
      </c>
      <c r="E1801">
        <v>1</v>
      </c>
      <c r="F1801">
        <v>1</v>
      </c>
      <c r="G1801">
        <v>1</v>
      </c>
      <c r="H1801">
        <v>1</v>
      </c>
      <c r="I1801" t="s">
        <v>1922</v>
      </c>
      <c r="J1801" t="s">
        <v>3</v>
      </c>
      <c r="K1801" t="s">
        <v>1923</v>
      </c>
      <c r="L1801">
        <v>1369</v>
      </c>
      <c r="N1801">
        <v>1013</v>
      </c>
      <c r="O1801" t="s">
        <v>1486</v>
      </c>
      <c r="P1801" t="s">
        <v>1486</v>
      </c>
      <c r="Q1801">
        <v>1</v>
      </c>
      <c r="W1801">
        <v>0</v>
      </c>
      <c r="X1801">
        <v>931378261</v>
      </c>
      <c r="Y1801">
        <v>0.4032</v>
      </c>
      <c r="AA1801">
        <v>0</v>
      </c>
      <c r="AB1801">
        <v>0</v>
      </c>
      <c r="AC1801">
        <v>0</v>
      </c>
      <c r="AD1801">
        <v>349.58</v>
      </c>
      <c r="AE1801">
        <v>0</v>
      </c>
      <c r="AF1801">
        <v>0</v>
      </c>
      <c r="AG1801">
        <v>0</v>
      </c>
      <c r="AH1801">
        <v>349.58</v>
      </c>
      <c r="AI1801">
        <v>1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1</v>
      </c>
      <c r="AQ1801">
        <v>0</v>
      </c>
      <c r="AR1801">
        <v>0</v>
      </c>
      <c r="AS1801" t="s">
        <v>3</v>
      </c>
      <c r="AT1801">
        <v>1.1200000000000001</v>
      </c>
      <c r="AU1801" t="s">
        <v>1065</v>
      </c>
      <c r="AV1801">
        <v>1</v>
      </c>
      <c r="AW1801">
        <v>2</v>
      </c>
      <c r="AX1801">
        <v>53554902</v>
      </c>
      <c r="AY1801">
        <v>2</v>
      </c>
      <c r="AZ1801">
        <v>131072</v>
      </c>
      <c r="BA1801">
        <v>1612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Y1801*Source!I1059</f>
        <v>12.096</v>
      </c>
      <c r="CY1801">
        <f>AD1801</f>
        <v>349.58</v>
      </c>
      <c r="CZ1801">
        <f>AH1801</f>
        <v>349.58</v>
      </c>
      <c r="DA1801">
        <f>AL1801</f>
        <v>1</v>
      </c>
      <c r="DB1801">
        <f>ROUND((ROUND(AT1801*CZ1801,2)*ROUND((0.3*1.2),7)),2)</f>
        <v>140.94999999999999</v>
      </c>
      <c r="DC1801">
        <f>ROUND((ROUND(AT1801*AG1801,2)*ROUND((0.3*1.2),7)),2)</f>
        <v>0</v>
      </c>
    </row>
    <row r="1802" spans="1:107" x14ac:dyDescent="0.2">
      <c r="A1802">
        <f>ROW(Source!A1059)</f>
        <v>1059</v>
      </c>
      <c r="B1802">
        <v>53551707</v>
      </c>
      <c r="C1802">
        <v>53554897</v>
      </c>
      <c r="D1802">
        <v>29114246</v>
      </c>
      <c r="E1802">
        <v>1</v>
      </c>
      <c r="F1802">
        <v>1</v>
      </c>
      <c r="G1802">
        <v>1</v>
      </c>
      <c r="H1802">
        <v>3</v>
      </c>
      <c r="I1802" t="s">
        <v>1946</v>
      </c>
      <c r="J1802" t="s">
        <v>1989</v>
      </c>
      <c r="K1802" t="s">
        <v>1856</v>
      </c>
      <c r="L1802">
        <v>1346</v>
      </c>
      <c r="N1802">
        <v>1009</v>
      </c>
      <c r="O1802" t="s">
        <v>143</v>
      </c>
      <c r="P1802" t="s">
        <v>143</v>
      </c>
      <c r="Q1802">
        <v>1</v>
      </c>
      <c r="W1802">
        <v>0</v>
      </c>
      <c r="X1802">
        <v>30920770</v>
      </c>
      <c r="Y1802">
        <v>0</v>
      </c>
      <c r="AA1802">
        <v>55.51</v>
      </c>
      <c r="AB1802">
        <v>0</v>
      </c>
      <c r="AC1802">
        <v>0</v>
      </c>
      <c r="AD1802">
        <v>0</v>
      </c>
      <c r="AE1802">
        <v>9.0399999999999991</v>
      </c>
      <c r="AF1802">
        <v>0</v>
      </c>
      <c r="AG1802">
        <v>0</v>
      </c>
      <c r="AH1802">
        <v>0</v>
      </c>
      <c r="AI1802">
        <v>6.14</v>
      </c>
      <c r="AJ1802">
        <v>1</v>
      </c>
      <c r="AK1802">
        <v>1</v>
      </c>
      <c r="AL1802">
        <v>1</v>
      </c>
      <c r="AN1802">
        <v>0</v>
      </c>
      <c r="AO1802">
        <v>1</v>
      </c>
      <c r="AP1802">
        <v>1</v>
      </c>
      <c r="AQ1802">
        <v>0</v>
      </c>
      <c r="AR1802">
        <v>0</v>
      </c>
      <c r="AS1802" t="s">
        <v>3</v>
      </c>
      <c r="AT1802">
        <v>0.02</v>
      </c>
      <c r="AU1802" t="s">
        <v>36</v>
      </c>
      <c r="AV1802">
        <v>0</v>
      </c>
      <c r="AW1802">
        <v>2</v>
      </c>
      <c r="AX1802">
        <v>53554903</v>
      </c>
      <c r="AY1802">
        <v>1</v>
      </c>
      <c r="AZ1802">
        <v>0</v>
      </c>
      <c r="BA1802">
        <v>1613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Y1802*Source!I1059</f>
        <v>0</v>
      </c>
      <c r="CY1802">
        <f>AA1802</f>
        <v>55.51</v>
      </c>
      <c r="CZ1802">
        <f>AE1802</f>
        <v>9.0399999999999991</v>
      </c>
      <c r="DA1802">
        <f>AI1802</f>
        <v>6.14</v>
      </c>
      <c r="DB1802">
        <f>ROUND((ROUND(AT1802*CZ1802,2)*ROUND(0,7)),2)</f>
        <v>0</v>
      </c>
      <c r="DC1802">
        <f>ROUND((ROUND(AT1802*AG1802,2)*ROUND(0,7)),2)</f>
        <v>0</v>
      </c>
    </row>
    <row r="1803" spans="1:107" x14ac:dyDescent="0.2">
      <c r="A1803">
        <f>ROW(Source!A1059)</f>
        <v>1059</v>
      </c>
      <c r="B1803">
        <v>53551707</v>
      </c>
      <c r="C1803">
        <v>53554897</v>
      </c>
      <c r="D1803">
        <v>38239405</v>
      </c>
      <c r="E1803">
        <v>1</v>
      </c>
      <c r="F1803">
        <v>1</v>
      </c>
      <c r="G1803">
        <v>1</v>
      </c>
      <c r="H1803">
        <v>3</v>
      </c>
      <c r="I1803" t="s">
        <v>24</v>
      </c>
      <c r="J1803" t="s">
        <v>194</v>
      </c>
      <c r="K1803" t="s">
        <v>25</v>
      </c>
      <c r="L1803">
        <v>1348</v>
      </c>
      <c r="N1803">
        <v>1009</v>
      </c>
      <c r="O1803" t="s">
        <v>26</v>
      </c>
      <c r="P1803" t="s">
        <v>26</v>
      </c>
      <c r="Q1803">
        <v>1000</v>
      </c>
      <c r="W1803">
        <v>0</v>
      </c>
      <c r="X1803">
        <v>1642680958</v>
      </c>
      <c r="Y1803">
        <v>3.0000000000000001E-3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6.14</v>
      </c>
      <c r="AJ1803">
        <v>1</v>
      </c>
      <c r="AK1803">
        <v>1</v>
      </c>
      <c r="AL1803">
        <v>1</v>
      </c>
      <c r="AN1803">
        <v>0</v>
      </c>
      <c r="AO1803">
        <v>0</v>
      </c>
      <c r="AP1803">
        <v>1</v>
      </c>
      <c r="AQ1803">
        <v>0</v>
      </c>
      <c r="AR1803">
        <v>0</v>
      </c>
      <c r="AS1803" t="s">
        <v>3</v>
      </c>
      <c r="AT1803">
        <v>3.0000000000000001E-3</v>
      </c>
      <c r="AU1803" t="s">
        <v>3</v>
      </c>
      <c r="AV1803">
        <v>0</v>
      </c>
      <c r="AW1803">
        <v>1</v>
      </c>
      <c r="AX1803">
        <v>-1</v>
      </c>
      <c r="AY1803">
        <v>0</v>
      </c>
      <c r="AZ1803">
        <v>0</v>
      </c>
      <c r="BA1803" t="s">
        <v>3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Y1803*Source!I1059</f>
        <v>0.09</v>
      </c>
      <c r="CY1803">
        <f>AA1803</f>
        <v>0</v>
      </c>
      <c r="CZ1803">
        <f>AE1803</f>
        <v>0</v>
      </c>
      <c r="DA1803">
        <f>AI1803</f>
        <v>6.14</v>
      </c>
      <c r="DB1803">
        <f>ROUND(ROUND(AT1803*CZ1803,2),2)</f>
        <v>0</v>
      </c>
      <c r="DC1803">
        <f>ROUND(ROUND(AT1803*AG1803,2),2)</f>
        <v>0</v>
      </c>
    </row>
    <row r="1804" spans="1:107" x14ac:dyDescent="0.2">
      <c r="A1804">
        <f>ROW(Source!A1059)</f>
        <v>1059</v>
      </c>
      <c r="B1804">
        <v>53551707</v>
      </c>
      <c r="C1804">
        <v>53554897</v>
      </c>
      <c r="D1804">
        <v>29171808</v>
      </c>
      <c r="E1804">
        <v>1</v>
      </c>
      <c r="F1804">
        <v>1</v>
      </c>
      <c r="G1804">
        <v>1</v>
      </c>
      <c r="H1804">
        <v>3</v>
      </c>
      <c r="I1804" t="s">
        <v>1933</v>
      </c>
      <c r="J1804" t="s">
        <v>1934</v>
      </c>
      <c r="K1804" t="s">
        <v>1935</v>
      </c>
      <c r="L1804">
        <v>1374</v>
      </c>
      <c r="N1804">
        <v>1013</v>
      </c>
      <c r="O1804" t="s">
        <v>1936</v>
      </c>
      <c r="P1804" t="s">
        <v>1936</v>
      </c>
      <c r="Q1804">
        <v>1</v>
      </c>
      <c r="W1804">
        <v>0</v>
      </c>
      <c r="X1804">
        <v>-915781824</v>
      </c>
      <c r="Y1804">
        <v>0</v>
      </c>
      <c r="AA1804">
        <v>6.14</v>
      </c>
      <c r="AB1804">
        <v>0</v>
      </c>
      <c r="AC1804">
        <v>0</v>
      </c>
      <c r="AD1804">
        <v>0</v>
      </c>
      <c r="AE1804">
        <v>1</v>
      </c>
      <c r="AF1804">
        <v>0</v>
      </c>
      <c r="AG1804">
        <v>0</v>
      </c>
      <c r="AH1804">
        <v>0</v>
      </c>
      <c r="AI1804">
        <v>6.14</v>
      </c>
      <c r="AJ1804">
        <v>1</v>
      </c>
      <c r="AK1804">
        <v>1</v>
      </c>
      <c r="AL1804">
        <v>1</v>
      </c>
      <c r="AN1804">
        <v>0</v>
      </c>
      <c r="AO1804">
        <v>1</v>
      </c>
      <c r="AP1804">
        <v>1</v>
      </c>
      <c r="AQ1804">
        <v>0</v>
      </c>
      <c r="AR1804">
        <v>0</v>
      </c>
      <c r="AS1804" t="s">
        <v>3</v>
      </c>
      <c r="AT1804">
        <v>0.22</v>
      </c>
      <c r="AU1804" t="s">
        <v>36</v>
      </c>
      <c r="AV1804">
        <v>0</v>
      </c>
      <c r="AW1804">
        <v>2</v>
      </c>
      <c r="AX1804">
        <v>53554904</v>
      </c>
      <c r="AY1804">
        <v>1</v>
      </c>
      <c r="AZ1804">
        <v>0</v>
      </c>
      <c r="BA1804">
        <v>1614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Y1804*Source!I1059</f>
        <v>0</v>
      </c>
      <c r="CY1804">
        <f>AA1804</f>
        <v>6.14</v>
      </c>
      <c r="CZ1804">
        <f>AE1804</f>
        <v>1</v>
      </c>
      <c r="DA1804">
        <f>AI1804</f>
        <v>6.14</v>
      </c>
      <c r="DB1804">
        <f>ROUND((ROUND(AT1804*CZ1804,2)*ROUND(0,7)),2)</f>
        <v>0</v>
      </c>
      <c r="DC1804">
        <f>ROUND((ROUND(AT1804*AG1804,2)*ROUND(0,7)),2)</f>
        <v>0</v>
      </c>
    </row>
    <row r="1805" spans="1:107" x14ac:dyDescent="0.2">
      <c r="A1805">
        <f>ROW(Source!A1062)</f>
        <v>1062</v>
      </c>
      <c r="B1805">
        <v>53551706</v>
      </c>
      <c r="C1805">
        <v>53554906</v>
      </c>
      <c r="D1805">
        <v>29364679</v>
      </c>
      <c r="E1805">
        <v>1</v>
      </c>
      <c r="F1805">
        <v>1</v>
      </c>
      <c r="G1805">
        <v>1</v>
      </c>
      <c r="H1805">
        <v>1</v>
      </c>
      <c r="I1805" t="s">
        <v>1922</v>
      </c>
      <c r="J1805" t="s">
        <v>3</v>
      </c>
      <c r="K1805" t="s">
        <v>1923</v>
      </c>
      <c r="L1805">
        <v>1369</v>
      </c>
      <c r="N1805">
        <v>1013</v>
      </c>
      <c r="O1805" t="s">
        <v>1486</v>
      </c>
      <c r="P1805" t="s">
        <v>1486</v>
      </c>
      <c r="Q1805">
        <v>1</v>
      </c>
      <c r="W1805">
        <v>0</v>
      </c>
      <c r="X1805">
        <v>931378261</v>
      </c>
      <c r="Y1805">
        <v>2.8439999999999999</v>
      </c>
      <c r="AA1805">
        <v>0</v>
      </c>
      <c r="AB1805">
        <v>0</v>
      </c>
      <c r="AC1805">
        <v>0</v>
      </c>
      <c r="AD1805">
        <v>349.58</v>
      </c>
      <c r="AE1805">
        <v>0</v>
      </c>
      <c r="AF1805">
        <v>0</v>
      </c>
      <c r="AG1805">
        <v>0</v>
      </c>
      <c r="AH1805">
        <v>349.58</v>
      </c>
      <c r="AI1805">
        <v>1</v>
      </c>
      <c r="AJ1805">
        <v>1</v>
      </c>
      <c r="AK1805">
        <v>1</v>
      </c>
      <c r="AL1805">
        <v>1</v>
      </c>
      <c r="AN1805">
        <v>0</v>
      </c>
      <c r="AO1805">
        <v>1</v>
      </c>
      <c r="AP1805">
        <v>1</v>
      </c>
      <c r="AQ1805">
        <v>0</v>
      </c>
      <c r="AR1805">
        <v>0</v>
      </c>
      <c r="AS1805" t="s">
        <v>3</v>
      </c>
      <c r="AT1805">
        <v>2.37</v>
      </c>
      <c r="AU1805" t="s">
        <v>916</v>
      </c>
      <c r="AV1805">
        <v>1</v>
      </c>
      <c r="AW1805">
        <v>2</v>
      </c>
      <c r="AX1805">
        <v>53554921</v>
      </c>
      <c r="AY1805">
        <v>2</v>
      </c>
      <c r="AZ1805">
        <v>137216</v>
      </c>
      <c r="BA1805">
        <v>1615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Y1805*Source!I1062</f>
        <v>5.6879999999999997</v>
      </c>
      <c r="CY1805">
        <f>AD1805</f>
        <v>349.58</v>
      </c>
      <c r="CZ1805">
        <f>AH1805</f>
        <v>349.58</v>
      </c>
      <c r="DA1805">
        <f>AL1805</f>
        <v>1</v>
      </c>
      <c r="DB1805">
        <f t="shared" ref="DB1805:DB1811" si="359">ROUND((ROUND(AT1805*CZ1805,2)*ROUND(1.2,7)),2)</f>
        <v>994.2</v>
      </c>
      <c r="DC1805">
        <f t="shared" ref="DC1805:DC1811" si="360">ROUND((ROUND(AT1805*AG1805,2)*ROUND(1.2,7)),2)</f>
        <v>0</v>
      </c>
    </row>
    <row r="1806" spans="1:107" x14ac:dyDescent="0.2">
      <c r="A1806">
        <f>ROW(Source!A1062)</f>
        <v>1062</v>
      </c>
      <c r="B1806">
        <v>53551706</v>
      </c>
      <c r="C1806">
        <v>53554906</v>
      </c>
      <c r="D1806">
        <v>121548</v>
      </c>
      <c r="E1806">
        <v>1</v>
      </c>
      <c r="F1806">
        <v>1</v>
      </c>
      <c r="G1806">
        <v>1</v>
      </c>
      <c r="H1806">
        <v>1</v>
      </c>
      <c r="I1806" t="s">
        <v>31</v>
      </c>
      <c r="J1806" t="s">
        <v>3</v>
      </c>
      <c r="K1806" t="s">
        <v>1489</v>
      </c>
      <c r="L1806">
        <v>608254</v>
      </c>
      <c r="N1806">
        <v>1013</v>
      </c>
      <c r="O1806" t="s">
        <v>1490</v>
      </c>
      <c r="P1806" t="s">
        <v>1490</v>
      </c>
      <c r="Q1806">
        <v>1</v>
      </c>
      <c r="W1806">
        <v>0</v>
      </c>
      <c r="X1806">
        <v>-185737400</v>
      </c>
      <c r="Y1806">
        <v>0.34799999999999998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1</v>
      </c>
      <c r="AJ1806">
        <v>1</v>
      </c>
      <c r="AK1806">
        <v>1</v>
      </c>
      <c r="AL1806">
        <v>1</v>
      </c>
      <c r="AN1806">
        <v>0</v>
      </c>
      <c r="AO1806">
        <v>1</v>
      </c>
      <c r="AP1806">
        <v>1</v>
      </c>
      <c r="AQ1806">
        <v>0</v>
      </c>
      <c r="AR1806">
        <v>0</v>
      </c>
      <c r="AS1806" t="s">
        <v>3</v>
      </c>
      <c r="AT1806">
        <v>0.28999999999999998</v>
      </c>
      <c r="AU1806" t="s">
        <v>916</v>
      </c>
      <c r="AV1806">
        <v>2</v>
      </c>
      <c r="AW1806">
        <v>2</v>
      </c>
      <c r="AX1806">
        <v>53554922</v>
      </c>
      <c r="AY1806">
        <v>1</v>
      </c>
      <c r="AZ1806">
        <v>6144</v>
      </c>
      <c r="BA1806">
        <v>1616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Y1806*Source!I1062</f>
        <v>0.69599999999999995</v>
      </c>
      <c r="CY1806">
        <f>AD1806</f>
        <v>0</v>
      </c>
      <c r="CZ1806">
        <f>AH1806</f>
        <v>0</v>
      </c>
      <c r="DA1806">
        <f>AL1806</f>
        <v>1</v>
      </c>
      <c r="DB1806">
        <f t="shared" si="359"/>
        <v>0</v>
      </c>
      <c r="DC1806">
        <f t="shared" si="360"/>
        <v>0</v>
      </c>
    </row>
    <row r="1807" spans="1:107" x14ac:dyDescent="0.2">
      <c r="A1807">
        <f>ROW(Source!A1062)</f>
        <v>1062</v>
      </c>
      <c r="B1807">
        <v>53551706</v>
      </c>
      <c r="C1807">
        <v>53554906</v>
      </c>
      <c r="D1807">
        <v>29172362</v>
      </c>
      <c r="E1807">
        <v>1</v>
      </c>
      <c r="F1807">
        <v>1</v>
      </c>
      <c r="G1807">
        <v>1</v>
      </c>
      <c r="H1807">
        <v>2</v>
      </c>
      <c r="I1807" t="s">
        <v>1924</v>
      </c>
      <c r="J1807" t="s">
        <v>1925</v>
      </c>
      <c r="K1807" t="s">
        <v>1926</v>
      </c>
      <c r="L1807">
        <v>1368</v>
      </c>
      <c r="N1807">
        <v>1011</v>
      </c>
      <c r="O1807" t="s">
        <v>1494</v>
      </c>
      <c r="P1807" t="s">
        <v>1494</v>
      </c>
      <c r="Q1807">
        <v>1</v>
      </c>
      <c r="W1807">
        <v>0</v>
      </c>
      <c r="X1807">
        <v>783836208</v>
      </c>
      <c r="Y1807">
        <v>8.4000000000000005E-2</v>
      </c>
      <c r="AA1807">
        <v>0</v>
      </c>
      <c r="AB1807">
        <v>134.65</v>
      </c>
      <c r="AC1807">
        <v>13.5</v>
      </c>
      <c r="AD1807">
        <v>0</v>
      </c>
      <c r="AE1807">
        <v>0</v>
      </c>
      <c r="AF1807">
        <v>134.65</v>
      </c>
      <c r="AG1807">
        <v>13.5</v>
      </c>
      <c r="AH1807">
        <v>0</v>
      </c>
      <c r="AI1807">
        <v>1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1</v>
      </c>
      <c r="AQ1807">
        <v>0</v>
      </c>
      <c r="AR1807">
        <v>0</v>
      </c>
      <c r="AS1807" t="s">
        <v>3</v>
      </c>
      <c r="AT1807">
        <v>7.0000000000000007E-2</v>
      </c>
      <c r="AU1807" t="s">
        <v>916</v>
      </c>
      <c r="AV1807">
        <v>0</v>
      </c>
      <c r="AW1807">
        <v>2</v>
      </c>
      <c r="AX1807">
        <v>53554923</v>
      </c>
      <c r="AY1807">
        <v>1</v>
      </c>
      <c r="AZ1807">
        <v>6144</v>
      </c>
      <c r="BA1807">
        <v>1617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Y1807*Source!I1062</f>
        <v>0.16800000000000001</v>
      </c>
      <c r="CY1807">
        <f>AB1807</f>
        <v>134.65</v>
      </c>
      <c r="CZ1807">
        <f>AF1807</f>
        <v>134.65</v>
      </c>
      <c r="DA1807">
        <f>AJ1807</f>
        <v>1</v>
      </c>
      <c r="DB1807">
        <f t="shared" si="359"/>
        <v>11.32</v>
      </c>
      <c r="DC1807">
        <f t="shared" si="360"/>
        <v>1.1399999999999999</v>
      </c>
    </row>
    <row r="1808" spans="1:107" x14ac:dyDescent="0.2">
      <c r="A1808">
        <f>ROW(Source!A1062)</f>
        <v>1062</v>
      </c>
      <c r="B1808">
        <v>53551706</v>
      </c>
      <c r="C1808">
        <v>53554906</v>
      </c>
      <c r="D1808">
        <v>29172657</v>
      </c>
      <c r="E1808">
        <v>1</v>
      </c>
      <c r="F1808">
        <v>1</v>
      </c>
      <c r="G1808">
        <v>1</v>
      </c>
      <c r="H1808">
        <v>2</v>
      </c>
      <c r="I1808" t="s">
        <v>1588</v>
      </c>
      <c r="J1808" t="s">
        <v>1589</v>
      </c>
      <c r="K1808" t="s">
        <v>1590</v>
      </c>
      <c r="L1808">
        <v>1368</v>
      </c>
      <c r="N1808">
        <v>1011</v>
      </c>
      <c r="O1808" t="s">
        <v>1494</v>
      </c>
      <c r="P1808" t="s">
        <v>1494</v>
      </c>
      <c r="Q1808">
        <v>1</v>
      </c>
      <c r="W1808">
        <v>0</v>
      </c>
      <c r="X1808">
        <v>1474986261</v>
      </c>
      <c r="Y1808">
        <v>0.85199999999999998</v>
      </c>
      <c r="AA1808">
        <v>0</v>
      </c>
      <c r="AB1808">
        <v>8.1</v>
      </c>
      <c r="AC1808">
        <v>0</v>
      </c>
      <c r="AD1808">
        <v>0</v>
      </c>
      <c r="AE1808">
        <v>0</v>
      </c>
      <c r="AF1808">
        <v>8.1</v>
      </c>
      <c r="AG1808">
        <v>0</v>
      </c>
      <c r="AH1808">
        <v>0</v>
      </c>
      <c r="AI1808">
        <v>1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1</v>
      </c>
      <c r="AQ1808">
        <v>0</v>
      </c>
      <c r="AR1808">
        <v>0</v>
      </c>
      <c r="AS1808" t="s">
        <v>3</v>
      </c>
      <c r="AT1808">
        <v>0.71</v>
      </c>
      <c r="AU1808" t="s">
        <v>916</v>
      </c>
      <c r="AV1808">
        <v>0</v>
      </c>
      <c r="AW1808">
        <v>2</v>
      </c>
      <c r="AX1808">
        <v>53554924</v>
      </c>
      <c r="AY1808">
        <v>1</v>
      </c>
      <c r="AZ1808">
        <v>6144</v>
      </c>
      <c r="BA1808">
        <v>1618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Y1808*Source!I1062</f>
        <v>1.704</v>
      </c>
      <c r="CY1808">
        <f>AB1808</f>
        <v>8.1</v>
      </c>
      <c r="CZ1808">
        <f>AF1808</f>
        <v>8.1</v>
      </c>
      <c r="DA1808">
        <f>AJ1808</f>
        <v>1</v>
      </c>
      <c r="DB1808">
        <f t="shared" si="359"/>
        <v>6.9</v>
      </c>
      <c r="DC1808">
        <f t="shared" si="360"/>
        <v>0</v>
      </c>
    </row>
    <row r="1809" spans="1:107" x14ac:dyDescent="0.2">
      <c r="A1809">
        <f>ROW(Source!A1062)</f>
        <v>1062</v>
      </c>
      <c r="B1809">
        <v>53551706</v>
      </c>
      <c r="C1809">
        <v>53554906</v>
      </c>
      <c r="D1809">
        <v>29172710</v>
      </c>
      <c r="E1809">
        <v>1</v>
      </c>
      <c r="F1809">
        <v>1</v>
      </c>
      <c r="G1809">
        <v>1</v>
      </c>
      <c r="H1809">
        <v>2</v>
      </c>
      <c r="I1809" t="s">
        <v>1567</v>
      </c>
      <c r="J1809" t="s">
        <v>1568</v>
      </c>
      <c r="K1809" t="s">
        <v>1569</v>
      </c>
      <c r="L1809">
        <v>1368</v>
      </c>
      <c r="N1809">
        <v>1011</v>
      </c>
      <c r="O1809" t="s">
        <v>1494</v>
      </c>
      <c r="P1809" t="s">
        <v>1494</v>
      </c>
      <c r="Q1809">
        <v>1</v>
      </c>
      <c r="W1809">
        <v>0</v>
      </c>
      <c r="X1809">
        <v>315863809</v>
      </c>
      <c r="Y1809">
        <v>0.26400000000000001</v>
      </c>
      <c r="AA1809">
        <v>0</v>
      </c>
      <c r="AB1809">
        <v>46.56</v>
      </c>
      <c r="AC1809">
        <v>10.06</v>
      </c>
      <c r="AD1809">
        <v>0</v>
      </c>
      <c r="AE1809">
        <v>0</v>
      </c>
      <c r="AF1809">
        <v>46.56</v>
      </c>
      <c r="AG1809">
        <v>10.06</v>
      </c>
      <c r="AH1809">
        <v>0</v>
      </c>
      <c r="AI1809">
        <v>1</v>
      </c>
      <c r="AJ1809">
        <v>1</v>
      </c>
      <c r="AK1809">
        <v>1</v>
      </c>
      <c r="AL1809">
        <v>1</v>
      </c>
      <c r="AN1809">
        <v>0</v>
      </c>
      <c r="AO1809">
        <v>1</v>
      </c>
      <c r="AP1809">
        <v>1</v>
      </c>
      <c r="AQ1809">
        <v>0</v>
      </c>
      <c r="AR1809">
        <v>0</v>
      </c>
      <c r="AS1809" t="s">
        <v>3</v>
      </c>
      <c r="AT1809">
        <v>0.22</v>
      </c>
      <c r="AU1809" t="s">
        <v>916</v>
      </c>
      <c r="AV1809">
        <v>0</v>
      </c>
      <c r="AW1809">
        <v>2</v>
      </c>
      <c r="AX1809">
        <v>53554925</v>
      </c>
      <c r="AY1809">
        <v>1</v>
      </c>
      <c r="AZ1809">
        <v>6144</v>
      </c>
      <c r="BA1809">
        <v>1619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Y1809*Source!I1062</f>
        <v>0.52800000000000002</v>
      </c>
      <c r="CY1809">
        <f>AB1809</f>
        <v>46.56</v>
      </c>
      <c r="CZ1809">
        <f>AF1809</f>
        <v>46.56</v>
      </c>
      <c r="DA1809">
        <f>AJ1809</f>
        <v>1</v>
      </c>
      <c r="DB1809">
        <f t="shared" si="359"/>
        <v>12.29</v>
      </c>
      <c r="DC1809">
        <f t="shared" si="360"/>
        <v>2.65</v>
      </c>
    </row>
    <row r="1810" spans="1:107" x14ac:dyDescent="0.2">
      <c r="A1810">
        <f>ROW(Source!A1062)</f>
        <v>1062</v>
      </c>
      <c r="B1810">
        <v>53551706</v>
      </c>
      <c r="C1810">
        <v>53554906</v>
      </c>
      <c r="D1810">
        <v>29173040</v>
      </c>
      <c r="E1810">
        <v>1</v>
      </c>
      <c r="F1810">
        <v>1</v>
      </c>
      <c r="G1810">
        <v>1</v>
      </c>
      <c r="H1810">
        <v>2</v>
      </c>
      <c r="I1810" t="s">
        <v>1983</v>
      </c>
      <c r="J1810" t="s">
        <v>1984</v>
      </c>
      <c r="K1810" t="s">
        <v>1985</v>
      </c>
      <c r="L1810">
        <v>1368</v>
      </c>
      <c r="N1810">
        <v>1011</v>
      </c>
      <c r="O1810" t="s">
        <v>1494</v>
      </c>
      <c r="P1810" t="s">
        <v>1494</v>
      </c>
      <c r="Q1810">
        <v>1</v>
      </c>
      <c r="W1810">
        <v>0</v>
      </c>
      <c r="X1810">
        <v>786036725</v>
      </c>
      <c r="Y1810">
        <v>0.26400000000000001</v>
      </c>
      <c r="AA1810">
        <v>0</v>
      </c>
      <c r="AB1810">
        <v>2.99</v>
      </c>
      <c r="AC1810">
        <v>0</v>
      </c>
      <c r="AD1810">
        <v>0</v>
      </c>
      <c r="AE1810">
        <v>0</v>
      </c>
      <c r="AF1810">
        <v>2.99</v>
      </c>
      <c r="AG1810">
        <v>0</v>
      </c>
      <c r="AH1810">
        <v>0</v>
      </c>
      <c r="AI1810">
        <v>1</v>
      </c>
      <c r="AJ1810">
        <v>1</v>
      </c>
      <c r="AK1810">
        <v>1</v>
      </c>
      <c r="AL1810">
        <v>1</v>
      </c>
      <c r="AN1810">
        <v>0</v>
      </c>
      <c r="AO1810">
        <v>1</v>
      </c>
      <c r="AP1810">
        <v>1</v>
      </c>
      <c r="AQ1810">
        <v>0</v>
      </c>
      <c r="AR1810">
        <v>0</v>
      </c>
      <c r="AS1810" t="s">
        <v>3</v>
      </c>
      <c r="AT1810">
        <v>0.22</v>
      </c>
      <c r="AU1810" t="s">
        <v>916</v>
      </c>
      <c r="AV1810">
        <v>0</v>
      </c>
      <c r="AW1810">
        <v>2</v>
      </c>
      <c r="AX1810">
        <v>53554926</v>
      </c>
      <c r="AY1810">
        <v>1</v>
      </c>
      <c r="AZ1810">
        <v>6144</v>
      </c>
      <c r="BA1810">
        <v>1620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Y1810*Source!I1062</f>
        <v>0.52800000000000002</v>
      </c>
      <c r="CY1810">
        <f>AB1810</f>
        <v>2.99</v>
      </c>
      <c r="CZ1810">
        <f>AF1810</f>
        <v>2.99</v>
      </c>
      <c r="DA1810">
        <f>AJ1810</f>
        <v>1</v>
      </c>
      <c r="DB1810">
        <f t="shared" si="359"/>
        <v>0.79</v>
      </c>
      <c r="DC1810">
        <f t="shared" si="360"/>
        <v>0</v>
      </c>
    </row>
    <row r="1811" spans="1:107" x14ac:dyDescent="0.2">
      <c r="A1811">
        <f>ROW(Source!A1062)</f>
        <v>1062</v>
      </c>
      <c r="B1811">
        <v>53551706</v>
      </c>
      <c r="C1811">
        <v>53554906</v>
      </c>
      <c r="D1811">
        <v>29174913</v>
      </c>
      <c r="E1811">
        <v>1</v>
      </c>
      <c r="F1811">
        <v>1</v>
      </c>
      <c r="G1811">
        <v>1</v>
      </c>
      <c r="H1811">
        <v>2</v>
      </c>
      <c r="I1811" t="s">
        <v>1513</v>
      </c>
      <c r="J1811" t="s">
        <v>1514</v>
      </c>
      <c r="K1811" t="s">
        <v>1515</v>
      </c>
      <c r="L1811">
        <v>1368</v>
      </c>
      <c r="N1811">
        <v>1011</v>
      </c>
      <c r="O1811" t="s">
        <v>1494</v>
      </c>
      <c r="P1811" t="s">
        <v>1494</v>
      </c>
      <c r="Q1811">
        <v>1</v>
      </c>
      <c r="W1811">
        <v>0</v>
      </c>
      <c r="X1811">
        <v>1230759911</v>
      </c>
      <c r="Y1811">
        <v>8.4000000000000005E-2</v>
      </c>
      <c r="AA1811">
        <v>0</v>
      </c>
      <c r="AB1811">
        <v>87.17</v>
      </c>
      <c r="AC1811">
        <v>11.6</v>
      </c>
      <c r="AD1811">
        <v>0</v>
      </c>
      <c r="AE1811">
        <v>0</v>
      </c>
      <c r="AF1811">
        <v>87.17</v>
      </c>
      <c r="AG1811">
        <v>11.6</v>
      </c>
      <c r="AH1811">
        <v>0</v>
      </c>
      <c r="AI1811">
        <v>1</v>
      </c>
      <c r="AJ1811">
        <v>1</v>
      </c>
      <c r="AK1811">
        <v>1</v>
      </c>
      <c r="AL1811">
        <v>1</v>
      </c>
      <c r="AN1811">
        <v>0</v>
      </c>
      <c r="AO1811">
        <v>1</v>
      </c>
      <c r="AP1811">
        <v>1</v>
      </c>
      <c r="AQ1811">
        <v>0</v>
      </c>
      <c r="AR1811">
        <v>0</v>
      </c>
      <c r="AS1811" t="s">
        <v>3</v>
      </c>
      <c r="AT1811">
        <v>7.0000000000000007E-2</v>
      </c>
      <c r="AU1811" t="s">
        <v>916</v>
      </c>
      <c r="AV1811">
        <v>0</v>
      </c>
      <c r="AW1811">
        <v>2</v>
      </c>
      <c r="AX1811">
        <v>53554927</v>
      </c>
      <c r="AY1811">
        <v>1</v>
      </c>
      <c r="AZ1811">
        <v>6144</v>
      </c>
      <c r="BA1811">
        <v>1621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Y1811*Source!I1062</f>
        <v>0.16800000000000001</v>
      </c>
      <c r="CY1811">
        <f>AB1811</f>
        <v>87.17</v>
      </c>
      <c r="CZ1811">
        <f>AF1811</f>
        <v>87.17</v>
      </c>
      <c r="DA1811">
        <f>AJ1811</f>
        <v>1</v>
      </c>
      <c r="DB1811">
        <f t="shared" si="359"/>
        <v>7.32</v>
      </c>
      <c r="DC1811">
        <f t="shared" si="360"/>
        <v>0.97</v>
      </c>
    </row>
    <row r="1812" spans="1:107" x14ac:dyDescent="0.2">
      <c r="A1812">
        <f>ROW(Source!A1062)</f>
        <v>1062</v>
      </c>
      <c r="B1812">
        <v>53551706</v>
      </c>
      <c r="C1812">
        <v>53554906</v>
      </c>
      <c r="D1812">
        <v>29113980</v>
      </c>
      <c r="E1812">
        <v>1</v>
      </c>
      <c r="F1812">
        <v>1</v>
      </c>
      <c r="G1812">
        <v>1</v>
      </c>
      <c r="H1812">
        <v>3</v>
      </c>
      <c r="I1812" t="s">
        <v>1986</v>
      </c>
      <c r="J1812" t="s">
        <v>1987</v>
      </c>
      <c r="K1812" t="s">
        <v>1988</v>
      </c>
      <c r="L1812">
        <v>1346</v>
      </c>
      <c r="N1812">
        <v>1009</v>
      </c>
      <c r="O1812" t="s">
        <v>143</v>
      </c>
      <c r="P1812" t="s">
        <v>143</v>
      </c>
      <c r="Q1812">
        <v>1</v>
      </c>
      <c r="W1812">
        <v>0</v>
      </c>
      <c r="X1812">
        <v>-1805966371</v>
      </c>
      <c r="Y1812">
        <v>0.1</v>
      </c>
      <c r="AA1812">
        <v>14.31</v>
      </c>
      <c r="AB1812">
        <v>0</v>
      </c>
      <c r="AC1812">
        <v>0</v>
      </c>
      <c r="AD1812">
        <v>0</v>
      </c>
      <c r="AE1812">
        <v>14.31</v>
      </c>
      <c r="AF1812">
        <v>0</v>
      </c>
      <c r="AG1812">
        <v>0</v>
      </c>
      <c r="AH1812">
        <v>0</v>
      </c>
      <c r="AI1812">
        <v>1</v>
      </c>
      <c r="AJ1812">
        <v>1</v>
      </c>
      <c r="AK1812">
        <v>1</v>
      </c>
      <c r="AL1812">
        <v>1</v>
      </c>
      <c r="AN1812">
        <v>0</v>
      </c>
      <c r="AO1812">
        <v>1</v>
      </c>
      <c r="AP1812">
        <v>0</v>
      </c>
      <c r="AQ1812">
        <v>0</v>
      </c>
      <c r="AR1812">
        <v>0</v>
      </c>
      <c r="AS1812" t="s">
        <v>3</v>
      </c>
      <c r="AT1812">
        <v>0.1</v>
      </c>
      <c r="AU1812" t="s">
        <v>3</v>
      </c>
      <c r="AV1812">
        <v>0</v>
      </c>
      <c r="AW1812">
        <v>2</v>
      </c>
      <c r="AX1812">
        <v>53554928</v>
      </c>
      <c r="AY1812">
        <v>1</v>
      </c>
      <c r="AZ1812">
        <v>0</v>
      </c>
      <c r="BA1812">
        <v>1622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Y1812*Source!I1062</f>
        <v>0.2</v>
      </c>
      <c r="CY1812">
        <f t="shared" ref="CY1812:CY1818" si="361">AA1812</f>
        <v>14.31</v>
      </c>
      <c r="CZ1812">
        <f t="shared" ref="CZ1812:CZ1818" si="362">AE1812</f>
        <v>14.31</v>
      </c>
      <c r="DA1812">
        <f t="shared" ref="DA1812:DA1818" si="363">AI1812</f>
        <v>1</v>
      </c>
      <c r="DB1812">
        <f t="shared" ref="DB1812:DB1818" si="364">ROUND(ROUND(AT1812*CZ1812,2),2)</f>
        <v>1.43</v>
      </c>
      <c r="DC1812">
        <f t="shared" ref="DC1812:DC1818" si="365">ROUND(ROUND(AT1812*AG1812,2),2)</f>
        <v>0</v>
      </c>
    </row>
    <row r="1813" spans="1:107" x14ac:dyDescent="0.2">
      <c r="A1813">
        <f>ROW(Source!A1062)</f>
        <v>1062</v>
      </c>
      <c r="B1813">
        <v>53551706</v>
      </c>
      <c r="C1813">
        <v>53554906</v>
      </c>
      <c r="D1813">
        <v>29114246</v>
      </c>
      <c r="E1813">
        <v>1</v>
      </c>
      <c r="F1813">
        <v>1</v>
      </c>
      <c r="G1813">
        <v>1</v>
      </c>
      <c r="H1813">
        <v>3</v>
      </c>
      <c r="I1813" t="s">
        <v>1946</v>
      </c>
      <c r="J1813" t="s">
        <v>1989</v>
      </c>
      <c r="K1813" t="s">
        <v>1856</v>
      </c>
      <c r="L1813">
        <v>1346</v>
      </c>
      <c r="N1813">
        <v>1009</v>
      </c>
      <c r="O1813" t="s">
        <v>143</v>
      </c>
      <c r="P1813" t="s">
        <v>143</v>
      </c>
      <c r="Q1813">
        <v>1</v>
      </c>
      <c r="W1813">
        <v>0</v>
      </c>
      <c r="X1813">
        <v>30920770</v>
      </c>
      <c r="Y1813">
        <v>0.1</v>
      </c>
      <c r="AA1813">
        <v>9.0399999999999991</v>
      </c>
      <c r="AB1813">
        <v>0</v>
      </c>
      <c r="AC1813">
        <v>0</v>
      </c>
      <c r="AD1813">
        <v>0</v>
      </c>
      <c r="AE1813">
        <v>9.0399999999999991</v>
      </c>
      <c r="AF1813">
        <v>0</v>
      </c>
      <c r="AG1813">
        <v>0</v>
      </c>
      <c r="AH1813">
        <v>0</v>
      </c>
      <c r="AI1813">
        <v>1</v>
      </c>
      <c r="AJ1813">
        <v>1</v>
      </c>
      <c r="AK1813">
        <v>1</v>
      </c>
      <c r="AL1813">
        <v>1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 t="s">
        <v>3</v>
      </c>
      <c r="AT1813">
        <v>0.1</v>
      </c>
      <c r="AU1813" t="s">
        <v>3</v>
      </c>
      <c r="AV1813">
        <v>0</v>
      </c>
      <c r="AW1813">
        <v>2</v>
      </c>
      <c r="AX1813">
        <v>53554929</v>
      </c>
      <c r="AY1813">
        <v>1</v>
      </c>
      <c r="AZ1813">
        <v>0</v>
      </c>
      <c r="BA1813">
        <v>1623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Y1813*Source!I1062</f>
        <v>0.2</v>
      </c>
      <c r="CY1813">
        <f t="shared" si="361"/>
        <v>9.0399999999999991</v>
      </c>
      <c r="CZ1813">
        <f t="shared" si="362"/>
        <v>9.0399999999999991</v>
      </c>
      <c r="DA1813">
        <f t="shared" si="363"/>
        <v>1</v>
      </c>
      <c r="DB1813">
        <f t="shared" si="364"/>
        <v>0.9</v>
      </c>
      <c r="DC1813">
        <f t="shared" si="365"/>
        <v>0</v>
      </c>
    </row>
    <row r="1814" spans="1:107" x14ac:dyDescent="0.2">
      <c r="A1814">
        <f>ROW(Source!A1062)</f>
        <v>1062</v>
      </c>
      <c r="B1814">
        <v>53551706</v>
      </c>
      <c r="C1814">
        <v>53554906</v>
      </c>
      <c r="D1814">
        <v>29110426</v>
      </c>
      <c r="E1814">
        <v>1</v>
      </c>
      <c r="F1814">
        <v>1</v>
      </c>
      <c r="G1814">
        <v>1</v>
      </c>
      <c r="H1814">
        <v>3</v>
      </c>
      <c r="I1814" t="s">
        <v>1971</v>
      </c>
      <c r="J1814" t="s">
        <v>1990</v>
      </c>
      <c r="K1814" t="s">
        <v>1973</v>
      </c>
      <c r="L1814">
        <v>1346</v>
      </c>
      <c r="N1814">
        <v>1009</v>
      </c>
      <c r="O1814" t="s">
        <v>143</v>
      </c>
      <c r="P1814" t="s">
        <v>143</v>
      </c>
      <c r="Q1814">
        <v>1</v>
      </c>
      <c r="W1814">
        <v>0</v>
      </c>
      <c r="X1814">
        <v>-1768004575</v>
      </c>
      <c r="Y1814">
        <v>0.02</v>
      </c>
      <c r="AA1814">
        <v>28.67</v>
      </c>
      <c r="AB1814">
        <v>0</v>
      </c>
      <c r="AC1814">
        <v>0</v>
      </c>
      <c r="AD1814">
        <v>0</v>
      </c>
      <c r="AE1814">
        <v>28.67</v>
      </c>
      <c r="AF1814">
        <v>0</v>
      </c>
      <c r="AG1814">
        <v>0</v>
      </c>
      <c r="AH1814">
        <v>0</v>
      </c>
      <c r="AI1814">
        <v>1</v>
      </c>
      <c r="AJ1814">
        <v>1</v>
      </c>
      <c r="AK1814">
        <v>1</v>
      </c>
      <c r="AL1814">
        <v>1</v>
      </c>
      <c r="AN1814">
        <v>0</v>
      </c>
      <c r="AO1814">
        <v>1</v>
      </c>
      <c r="AP1814">
        <v>0</v>
      </c>
      <c r="AQ1814">
        <v>0</v>
      </c>
      <c r="AR1814">
        <v>0</v>
      </c>
      <c r="AS1814" t="s">
        <v>3</v>
      </c>
      <c r="AT1814">
        <v>0.02</v>
      </c>
      <c r="AU1814" t="s">
        <v>3</v>
      </c>
      <c r="AV1814">
        <v>0</v>
      </c>
      <c r="AW1814">
        <v>2</v>
      </c>
      <c r="AX1814">
        <v>53554930</v>
      </c>
      <c r="AY1814">
        <v>1</v>
      </c>
      <c r="AZ1814">
        <v>0</v>
      </c>
      <c r="BA1814">
        <v>1624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Y1814*Source!I1062</f>
        <v>0.04</v>
      </c>
      <c r="CY1814">
        <f t="shared" si="361"/>
        <v>28.67</v>
      </c>
      <c r="CZ1814">
        <f t="shared" si="362"/>
        <v>28.67</v>
      </c>
      <c r="DA1814">
        <f t="shared" si="363"/>
        <v>1</v>
      </c>
      <c r="DB1814">
        <f t="shared" si="364"/>
        <v>0.56999999999999995</v>
      </c>
      <c r="DC1814">
        <f t="shared" si="365"/>
        <v>0</v>
      </c>
    </row>
    <row r="1815" spans="1:107" x14ac:dyDescent="0.2">
      <c r="A1815">
        <f>ROW(Source!A1062)</f>
        <v>1062</v>
      </c>
      <c r="B1815">
        <v>53551706</v>
      </c>
      <c r="C1815">
        <v>53554906</v>
      </c>
      <c r="D1815">
        <v>53266613</v>
      </c>
      <c r="E1815">
        <v>1</v>
      </c>
      <c r="F1815">
        <v>1</v>
      </c>
      <c r="G1815">
        <v>1</v>
      </c>
      <c r="H1815">
        <v>3</v>
      </c>
      <c r="I1815" t="s">
        <v>1082</v>
      </c>
      <c r="J1815" t="s">
        <v>1084</v>
      </c>
      <c r="K1815" t="s">
        <v>1083</v>
      </c>
      <c r="L1815">
        <v>1354</v>
      </c>
      <c r="N1815">
        <v>1010</v>
      </c>
      <c r="O1815" t="s">
        <v>160</v>
      </c>
      <c r="P1815" t="s">
        <v>160</v>
      </c>
      <c r="Q1815">
        <v>1</v>
      </c>
      <c r="W1815">
        <v>0</v>
      </c>
      <c r="X1815">
        <v>1607872186</v>
      </c>
      <c r="Y1815">
        <v>1</v>
      </c>
      <c r="AA1815">
        <v>647.16999999999996</v>
      </c>
      <c r="AB1815">
        <v>0</v>
      </c>
      <c r="AC1815">
        <v>0</v>
      </c>
      <c r="AD1815">
        <v>0</v>
      </c>
      <c r="AE1815">
        <v>647.16999999999996</v>
      </c>
      <c r="AF1815">
        <v>0</v>
      </c>
      <c r="AG1815">
        <v>0</v>
      </c>
      <c r="AH1815">
        <v>0</v>
      </c>
      <c r="AI1815">
        <v>1</v>
      </c>
      <c r="AJ1815">
        <v>1</v>
      </c>
      <c r="AK1815">
        <v>1</v>
      </c>
      <c r="AL1815">
        <v>1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 t="s">
        <v>3</v>
      </c>
      <c r="AT1815">
        <v>1</v>
      </c>
      <c r="AU1815" t="s">
        <v>3</v>
      </c>
      <c r="AV1815">
        <v>0</v>
      </c>
      <c r="AW1815">
        <v>1</v>
      </c>
      <c r="AX1815">
        <v>-1</v>
      </c>
      <c r="AY1815">
        <v>0</v>
      </c>
      <c r="AZ1815">
        <v>0</v>
      </c>
      <c r="BA1815" t="s">
        <v>3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Y1815*Source!I1062</f>
        <v>2</v>
      </c>
      <c r="CY1815">
        <f t="shared" si="361"/>
        <v>647.16999999999996</v>
      </c>
      <c r="CZ1815">
        <f t="shared" si="362"/>
        <v>647.16999999999996</v>
      </c>
      <c r="DA1815">
        <f t="shared" si="363"/>
        <v>1</v>
      </c>
      <c r="DB1815">
        <f t="shared" si="364"/>
        <v>647.16999999999996</v>
      </c>
      <c r="DC1815">
        <f t="shared" si="365"/>
        <v>0</v>
      </c>
    </row>
    <row r="1816" spans="1:107" x14ac:dyDescent="0.2">
      <c r="A1816">
        <f>ROW(Source!A1062)</f>
        <v>1062</v>
      </c>
      <c r="B1816">
        <v>53551706</v>
      </c>
      <c r="C1816">
        <v>53554906</v>
      </c>
      <c r="D1816">
        <v>53266615</v>
      </c>
      <c r="E1816">
        <v>1</v>
      </c>
      <c r="F1816">
        <v>1</v>
      </c>
      <c r="G1816">
        <v>1</v>
      </c>
      <c r="H1816">
        <v>3</v>
      </c>
      <c r="I1816" t="s">
        <v>1086</v>
      </c>
      <c r="J1816" t="s">
        <v>1088</v>
      </c>
      <c r="K1816" t="s">
        <v>1087</v>
      </c>
      <c r="L1816">
        <v>1354</v>
      </c>
      <c r="N1816">
        <v>1010</v>
      </c>
      <c r="O1816" t="s">
        <v>160</v>
      </c>
      <c r="P1816" t="s">
        <v>160</v>
      </c>
      <c r="Q1816">
        <v>1</v>
      </c>
      <c r="W1816">
        <v>0</v>
      </c>
      <c r="X1816">
        <v>-198221459</v>
      </c>
      <c r="Y1816">
        <v>1</v>
      </c>
      <c r="AA1816">
        <v>791.8</v>
      </c>
      <c r="AB1816">
        <v>0</v>
      </c>
      <c r="AC1816">
        <v>0</v>
      </c>
      <c r="AD1816">
        <v>0</v>
      </c>
      <c r="AE1816">
        <v>791.8</v>
      </c>
      <c r="AF1816">
        <v>0</v>
      </c>
      <c r="AG1816">
        <v>0</v>
      </c>
      <c r="AH1816">
        <v>0</v>
      </c>
      <c r="AI1816">
        <v>1</v>
      </c>
      <c r="AJ1816">
        <v>1</v>
      </c>
      <c r="AK1816">
        <v>1</v>
      </c>
      <c r="AL1816">
        <v>1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 t="s">
        <v>3</v>
      </c>
      <c r="AT1816">
        <v>1</v>
      </c>
      <c r="AU1816" t="s">
        <v>3</v>
      </c>
      <c r="AV1816">
        <v>0</v>
      </c>
      <c r="AW1816">
        <v>1</v>
      </c>
      <c r="AX1816">
        <v>-1</v>
      </c>
      <c r="AY1816">
        <v>0</v>
      </c>
      <c r="AZ1816">
        <v>0</v>
      </c>
      <c r="BA1816" t="s">
        <v>3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Y1816*Source!I1062</f>
        <v>2</v>
      </c>
      <c r="CY1816">
        <f t="shared" si="361"/>
        <v>791.8</v>
      </c>
      <c r="CZ1816">
        <f t="shared" si="362"/>
        <v>791.8</v>
      </c>
      <c r="DA1816">
        <f t="shared" si="363"/>
        <v>1</v>
      </c>
      <c r="DB1816">
        <f t="shared" si="364"/>
        <v>791.8</v>
      </c>
      <c r="DC1816">
        <f t="shared" si="365"/>
        <v>0</v>
      </c>
    </row>
    <row r="1817" spans="1:107" x14ac:dyDescent="0.2">
      <c r="A1817">
        <f>ROW(Source!A1062)</f>
        <v>1062</v>
      </c>
      <c r="B1817">
        <v>53551706</v>
      </c>
      <c r="C1817">
        <v>53554906</v>
      </c>
      <c r="D1817">
        <v>29169602</v>
      </c>
      <c r="E1817">
        <v>1</v>
      </c>
      <c r="F1817">
        <v>1</v>
      </c>
      <c r="G1817">
        <v>1</v>
      </c>
      <c r="H1817">
        <v>3</v>
      </c>
      <c r="I1817" t="s">
        <v>1078</v>
      </c>
      <c r="J1817" t="s">
        <v>1080</v>
      </c>
      <c r="K1817" t="s">
        <v>1079</v>
      </c>
      <c r="L1817">
        <v>1354</v>
      </c>
      <c r="N1817">
        <v>1010</v>
      </c>
      <c r="O1817" t="s">
        <v>160</v>
      </c>
      <c r="P1817" t="s">
        <v>160</v>
      </c>
      <c r="Q1817">
        <v>1</v>
      </c>
      <c r="W1817">
        <v>0</v>
      </c>
      <c r="X1817">
        <v>425235580</v>
      </c>
      <c r="Y1817">
        <v>1</v>
      </c>
      <c r="AA1817">
        <v>855.95</v>
      </c>
      <c r="AB1817">
        <v>0</v>
      </c>
      <c r="AC1817">
        <v>0</v>
      </c>
      <c r="AD1817">
        <v>0</v>
      </c>
      <c r="AE1817">
        <v>855.95</v>
      </c>
      <c r="AF1817">
        <v>0</v>
      </c>
      <c r="AG1817">
        <v>0</v>
      </c>
      <c r="AH1817">
        <v>0</v>
      </c>
      <c r="AI1817">
        <v>1</v>
      </c>
      <c r="AJ1817">
        <v>1</v>
      </c>
      <c r="AK1817">
        <v>1</v>
      </c>
      <c r="AL1817">
        <v>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 t="s">
        <v>3</v>
      </c>
      <c r="AT1817">
        <v>1</v>
      </c>
      <c r="AU1817" t="s">
        <v>3</v>
      </c>
      <c r="AV1817">
        <v>0</v>
      </c>
      <c r="AW1817">
        <v>1</v>
      </c>
      <c r="AX1817">
        <v>-1</v>
      </c>
      <c r="AY1817">
        <v>0</v>
      </c>
      <c r="AZ1817">
        <v>0</v>
      </c>
      <c r="BA1817" t="s">
        <v>3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Y1817*Source!I1062</f>
        <v>2</v>
      </c>
      <c r="CY1817">
        <f t="shared" si="361"/>
        <v>855.95</v>
      </c>
      <c r="CZ1817">
        <f t="shared" si="362"/>
        <v>855.95</v>
      </c>
      <c r="DA1817">
        <f t="shared" si="363"/>
        <v>1</v>
      </c>
      <c r="DB1817">
        <f t="shared" si="364"/>
        <v>855.95</v>
      </c>
      <c r="DC1817">
        <f t="shared" si="365"/>
        <v>0</v>
      </c>
    </row>
    <row r="1818" spans="1:107" x14ac:dyDescent="0.2">
      <c r="A1818">
        <f>ROW(Source!A1062)</f>
        <v>1062</v>
      </c>
      <c r="B1818">
        <v>53551706</v>
      </c>
      <c r="C1818">
        <v>53554906</v>
      </c>
      <c r="D1818">
        <v>29171808</v>
      </c>
      <c r="E1818">
        <v>1</v>
      </c>
      <c r="F1818">
        <v>1</v>
      </c>
      <c r="G1818">
        <v>1</v>
      </c>
      <c r="H1818">
        <v>3</v>
      </c>
      <c r="I1818" t="s">
        <v>1933</v>
      </c>
      <c r="J1818" t="s">
        <v>1934</v>
      </c>
      <c r="K1818" t="s">
        <v>1935</v>
      </c>
      <c r="L1818">
        <v>1374</v>
      </c>
      <c r="N1818">
        <v>1013</v>
      </c>
      <c r="O1818" t="s">
        <v>1936</v>
      </c>
      <c r="P1818" t="s">
        <v>1936</v>
      </c>
      <c r="Q1818">
        <v>1</v>
      </c>
      <c r="W1818">
        <v>0</v>
      </c>
      <c r="X1818">
        <v>-915781824</v>
      </c>
      <c r="Y1818">
        <v>0.47</v>
      </c>
      <c r="AA1818">
        <v>1</v>
      </c>
      <c r="AB1818">
        <v>0</v>
      </c>
      <c r="AC1818">
        <v>0</v>
      </c>
      <c r="AD1818">
        <v>0</v>
      </c>
      <c r="AE1818">
        <v>1</v>
      </c>
      <c r="AF1818">
        <v>0</v>
      </c>
      <c r="AG1818">
        <v>0</v>
      </c>
      <c r="AH1818">
        <v>0</v>
      </c>
      <c r="AI1818">
        <v>1</v>
      </c>
      <c r="AJ1818">
        <v>1</v>
      </c>
      <c r="AK1818">
        <v>1</v>
      </c>
      <c r="AL1818">
        <v>1</v>
      </c>
      <c r="AN1818">
        <v>0</v>
      </c>
      <c r="AO1818">
        <v>1</v>
      </c>
      <c r="AP1818">
        <v>0</v>
      </c>
      <c r="AQ1818">
        <v>0</v>
      </c>
      <c r="AR1818">
        <v>0</v>
      </c>
      <c r="AS1818" t="s">
        <v>3</v>
      </c>
      <c r="AT1818">
        <v>0.47</v>
      </c>
      <c r="AU1818" t="s">
        <v>3</v>
      </c>
      <c r="AV1818">
        <v>0</v>
      </c>
      <c r="AW1818">
        <v>2</v>
      </c>
      <c r="AX1818">
        <v>53554931</v>
      </c>
      <c r="AY1818">
        <v>1</v>
      </c>
      <c r="AZ1818">
        <v>0</v>
      </c>
      <c r="BA1818">
        <v>1625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Y1818*Source!I1062</f>
        <v>0.94</v>
      </c>
      <c r="CY1818">
        <f t="shared" si="361"/>
        <v>1</v>
      </c>
      <c r="CZ1818">
        <f t="shared" si="362"/>
        <v>1</v>
      </c>
      <c r="DA1818">
        <f t="shared" si="363"/>
        <v>1</v>
      </c>
      <c r="DB1818">
        <f t="shared" si="364"/>
        <v>0.47</v>
      </c>
      <c r="DC1818">
        <f t="shared" si="365"/>
        <v>0</v>
      </c>
    </row>
    <row r="1819" spans="1:107" x14ac:dyDescent="0.2">
      <c r="A1819">
        <f>ROW(Source!A1063)</f>
        <v>1063</v>
      </c>
      <c r="B1819">
        <v>53551707</v>
      </c>
      <c r="C1819">
        <v>53554906</v>
      </c>
      <c r="D1819">
        <v>29364679</v>
      </c>
      <c r="E1819">
        <v>1</v>
      </c>
      <c r="F1819">
        <v>1</v>
      </c>
      <c r="G1819">
        <v>1</v>
      </c>
      <c r="H1819">
        <v>1</v>
      </c>
      <c r="I1819" t="s">
        <v>1922</v>
      </c>
      <c r="J1819" t="s">
        <v>3</v>
      </c>
      <c r="K1819" t="s">
        <v>1923</v>
      </c>
      <c r="L1819">
        <v>1369</v>
      </c>
      <c r="N1819">
        <v>1013</v>
      </c>
      <c r="O1819" t="s">
        <v>1486</v>
      </c>
      <c r="P1819" t="s">
        <v>1486</v>
      </c>
      <c r="Q1819">
        <v>1</v>
      </c>
      <c r="W1819">
        <v>0</v>
      </c>
      <c r="X1819">
        <v>931378261</v>
      </c>
      <c r="Y1819">
        <v>2.8439999999999999</v>
      </c>
      <c r="AA1819">
        <v>0</v>
      </c>
      <c r="AB1819">
        <v>0</v>
      </c>
      <c r="AC1819">
        <v>0</v>
      </c>
      <c r="AD1819">
        <v>349.58</v>
      </c>
      <c r="AE1819">
        <v>0</v>
      </c>
      <c r="AF1819">
        <v>0</v>
      </c>
      <c r="AG1819">
        <v>0</v>
      </c>
      <c r="AH1819">
        <v>349.58</v>
      </c>
      <c r="AI1819">
        <v>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1</v>
      </c>
      <c r="AQ1819">
        <v>0</v>
      </c>
      <c r="AR1819">
        <v>0</v>
      </c>
      <c r="AS1819" t="s">
        <v>3</v>
      </c>
      <c r="AT1819">
        <v>2.37</v>
      </c>
      <c r="AU1819" t="s">
        <v>916</v>
      </c>
      <c r="AV1819">
        <v>1</v>
      </c>
      <c r="AW1819">
        <v>2</v>
      </c>
      <c r="AX1819">
        <v>53554921</v>
      </c>
      <c r="AY1819">
        <v>2</v>
      </c>
      <c r="AZ1819">
        <v>137216</v>
      </c>
      <c r="BA1819">
        <v>1626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Y1819*Source!I1063</f>
        <v>5.6879999999999997</v>
      </c>
      <c r="CY1819">
        <f>AD1819</f>
        <v>349.58</v>
      </c>
      <c r="CZ1819">
        <f>AH1819</f>
        <v>349.58</v>
      </c>
      <c r="DA1819">
        <f>AL1819</f>
        <v>1</v>
      </c>
      <c r="DB1819">
        <f t="shared" ref="DB1819:DB1825" si="366">ROUND((ROUND(AT1819*CZ1819,2)*ROUND(1.2,7)),2)</f>
        <v>994.2</v>
      </c>
      <c r="DC1819">
        <f t="shared" ref="DC1819:DC1825" si="367">ROUND((ROUND(AT1819*AG1819,2)*ROUND(1.2,7)),2)</f>
        <v>0</v>
      </c>
    </row>
    <row r="1820" spans="1:107" x14ac:dyDescent="0.2">
      <c r="A1820">
        <f>ROW(Source!A1063)</f>
        <v>1063</v>
      </c>
      <c r="B1820">
        <v>53551707</v>
      </c>
      <c r="C1820">
        <v>53554906</v>
      </c>
      <c r="D1820">
        <v>121548</v>
      </c>
      <c r="E1820">
        <v>1</v>
      </c>
      <c r="F1820">
        <v>1</v>
      </c>
      <c r="G1820">
        <v>1</v>
      </c>
      <c r="H1820">
        <v>1</v>
      </c>
      <c r="I1820" t="s">
        <v>31</v>
      </c>
      <c r="J1820" t="s">
        <v>3</v>
      </c>
      <c r="K1820" t="s">
        <v>1489</v>
      </c>
      <c r="L1820">
        <v>608254</v>
      </c>
      <c r="N1820">
        <v>1013</v>
      </c>
      <c r="O1820" t="s">
        <v>1490</v>
      </c>
      <c r="P1820" t="s">
        <v>1490</v>
      </c>
      <c r="Q1820">
        <v>1</v>
      </c>
      <c r="W1820">
        <v>0</v>
      </c>
      <c r="X1820">
        <v>-185737400</v>
      </c>
      <c r="Y1820">
        <v>0.34799999999999998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1</v>
      </c>
      <c r="AJ1820">
        <v>1</v>
      </c>
      <c r="AK1820">
        <v>1</v>
      </c>
      <c r="AL1820">
        <v>1</v>
      </c>
      <c r="AN1820">
        <v>0</v>
      </c>
      <c r="AO1820">
        <v>1</v>
      </c>
      <c r="AP1820">
        <v>1</v>
      </c>
      <c r="AQ1820">
        <v>0</v>
      </c>
      <c r="AR1820">
        <v>0</v>
      </c>
      <c r="AS1820" t="s">
        <v>3</v>
      </c>
      <c r="AT1820">
        <v>0.28999999999999998</v>
      </c>
      <c r="AU1820" t="s">
        <v>916</v>
      </c>
      <c r="AV1820">
        <v>2</v>
      </c>
      <c r="AW1820">
        <v>2</v>
      </c>
      <c r="AX1820">
        <v>53554922</v>
      </c>
      <c r="AY1820">
        <v>1</v>
      </c>
      <c r="AZ1820">
        <v>6144</v>
      </c>
      <c r="BA1820">
        <v>1627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Y1820*Source!I1063</f>
        <v>0.69599999999999995</v>
      </c>
      <c r="CY1820">
        <f>AD1820</f>
        <v>0</v>
      </c>
      <c r="CZ1820">
        <f>AH1820</f>
        <v>0</v>
      </c>
      <c r="DA1820">
        <f>AL1820</f>
        <v>1</v>
      </c>
      <c r="DB1820">
        <f t="shared" si="366"/>
        <v>0</v>
      </c>
      <c r="DC1820">
        <f t="shared" si="367"/>
        <v>0</v>
      </c>
    </row>
    <row r="1821" spans="1:107" x14ac:dyDescent="0.2">
      <c r="A1821">
        <f>ROW(Source!A1063)</f>
        <v>1063</v>
      </c>
      <c r="B1821">
        <v>53551707</v>
      </c>
      <c r="C1821">
        <v>53554906</v>
      </c>
      <c r="D1821">
        <v>29172362</v>
      </c>
      <c r="E1821">
        <v>1</v>
      </c>
      <c r="F1821">
        <v>1</v>
      </c>
      <c r="G1821">
        <v>1</v>
      </c>
      <c r="H1821">
        <v>2</v>
      </c>
      <c r="I1821" t="s">
        <v>1924</v>
      </c>
      <c r="J1821" t="s">
        <v>1925</v>
      </c>
      <c r="K1821" t="s">
        <v>1926</v>
      </c>
      <c r="L1821">
        <v>1368</v>
      </c>
      <c r="N1821">
        <v>1011</v>
      </c>
      <c r="O1821" t="s">
        <v>1494</v>
      </c>
      <c r="P1821" t="s">
        <v>1494</v>
      </c>
      <c r="Q1821">
        <v>1</v>
      </c>
      <c r="W1821">
        <v>0</v>
      </c>
      <c r="X1821">
        <v>783836208</v>
      </c>
      <c r="Y1821">
        <v>8.4000000000000005E-2</v>
      </c>
      <c r="AA1821">
        <v>0</v>
      </c>
      <c r="AB1821">
        <v>134.65</v>
      </c>
      <c r="AC1821">
        <v>13.5</v>
      </c>
      <c r="AD1821">
        <v>0</v>
      </c>
      <c r="AE1821">
        <v>0</v>
      </c>
      <c r="AF1821">
        <v>134.65</v>
      </c>
      <c r="AG1821">
        <v>13.5</v>
      </c>
      <c r="AH1821">
        <v>0</v>
      </c>
      <c r="AI1821">
        <v>1</v>
      </c>
      <c r="AJ1821">
        <v>1</v>
      </c>
      <c r="AK1821">
        <v>1</v>
      </c>
      <c r="AL1821">
        <v>1</v>
      </c>
      <c r="AN1821">
        <v>0</v>
      </c>
      <c r="AO1821">
        <v>1</v>
      </c>
      <c r="AP1821">
        <v>1</v>
      </c>
      <c r="AQ1821">
        <v>0</v>
      </c>
      <c r="AR1821">
        <v>0</v>
      </c>
      <c r="AS1821" t="s">
        <v>3</v>
      </c>
      <c r="AT1821">
        <v>7.0000000000000007E-2</v>
      </c>
      <c r="AU1821" t="s">
        <v>916</v>
      </c>
      <c r="AV1821">
        <v>0</v>
      </c>
      <c r="AW1821">
        <v>2</v>
      </c>
      <c r="AX1821">
        <v>53554923</v>
      </c>
      <c r="AY1821">
        <v>1</v>
      </c>
      <c r="AZ1821">
        <v>6144</v>
      </c>
      <c r="BA1821">
        <v>1628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Y1821*Source!I1063</f>
        <v>0.16800000000000001</v>
      </c>
      <c r="CY1821">
        <f>AB1821</f>
        <v>134.65</v>
      </c>
      <c r="CZ1821">
        <f>AF1821</f>
        <v>134.65</v>
      </c>
      <c r="DA1821">
        <f>AJ1821</f>
        <v>1</v>
      </c>
      <c r="DB1821">
        <f t="shared" si="366"/>
        <v>11.32</v>
      </c>
      <c r="DC1821">
        <f t="shared" si="367"/>
        <v>1.1399999999999999</v>
      </c>
    </row>
    <row r="1822" spans="1:107" x14ac:dyDescent="0.2">
      <c r="A1822">
        <f>ROW(Source!A1063)</f>
        <v>1063</v>
      </c>
      <c r="B1822">
        <v>53551707</v>
      </c>
      <c r="C1822">
        <v>53554906</v>
      </c>
      <c r="D1822">
        <v>29172657</v>
      </c>
      <c r="E1822">
        <v>1</v>
      </c>
      <c r="F1822">
        <v>1</v>
      </c>
      <c r="G1822">
        <v>1</v>
      </c>
      <c r="H1822">
        <v>2</v>
      </c>
      <c r="I1822" t="s">
        <v>1588</v>
      </c>
      <c r="J1822" t="s">
        <v>1589</v>
      </c>
      <c r="K1822" t="s">
        <v>1590</v>
      </c>
      <c r="L1822">
        <v>1368</v>
      </c>
      <c r="N1822">
        <v>1011</v>
      </c>
      <c r="O1822" t="s">
        <v>1494</v>
      </c>
      <c r="P1822" t="s">
        <v>1494</v>
      </c>
      <c r="Q1822">
        <v>1</v>
      </c>
      <c r="W1822">
        <v>0</v>
      </c>
      <c r="X1822">
        <v>1474986261</v>
      </c>
      <c r="Y1822">
        <v>0.85199999999999998</v>
      </c>
      <c r="AA1822">
        <v>0</v>
      </c>
      <c r="AB1822">
        <v>8.1</v>
      </c>
      <c r="AC1822">
        <v>0</v>
      </c>
      <c r="AD1822">
        <v>0</v>
      </c>
      <c r="AE1822">
        <v>0</v>
      </c>
      <c r="AF1822">
        <v>8.1</v>
      </c>
      <c r="AG1822">
        <v>0</v>
      </c>
      <c r="AH1822">
        <v>0</v>
      </c>
      <c r="AI1822">
        <v>1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1</v>
      </c>
      <c r="AQ1822">
        <v>0</v>
      </c>
      <c r="AR1822">
        <v>0</v>
      </c>
      <c r="AS1822" t="s">
        <v>3</v>
      </c>
      <c r="AT1822">
        <v>0.71</v>
      </c>
      <c r="AU1822" t="s">
        <v>916</v>
      </c>
      <c r="AV1822">
        <v>0</v>
      </c>
      <c r="AW1822">
        <v>2</v>
      </c>
      <c r="AX1822">
        <v>53554924</v>
      </c>
      <c r="AY1822">
        <v>1</v>
      </c>
      <c r="AZ1822">
        <v>6144</v>
      </c>
      <c r="BA1822">
        <v>1629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Y1822*Source!I1063</f>
        <v>1.704</v>
      </c>
      <c r="CY1822">
        <f>AB1822</f>
        <v>8.1</v>
      </c>
      <c r="CZ1822">
        <f>AF1822</f>
        <v>8.1</v>
      </c>
      <c r="DA1822">
        <f>AJ1822</f>
        <v>1</v>
      </c>
      <c r="DB1822">
        <f t="shared" si="366"/>
        <v>6.9</v>
      </c>
      <c r="DC1822">
        <f t="shared" si="367"/>
        <v>0</v>
      </c>
    </row>
    <row r="1823" spans="1:107" x14ac:dyDescent="0.2">
      <c r="A1823">
        <f>ROW(Source!A1063)</f>
        <v>1063</v>
      </c>
      <c r="B1823">
        <v>53551707</v>
      </c>
      <c r="C1823">
        <v>53554906</v>
      </c>
      <c r="D1823">
        <v>29172710</v>
      </c>
      <c r="E1823">
        <v>1</v>
      </c>
      <c r="F1823">
        <v>1</v>
      </c>
      <c r="G1823">
        <v>1</v>
      </c>
      <c r="H1823">
        <v>2</v>
      </c>
      <c r="I1823" t="s">
        <v>1567</v>
      </c>
      <c r="J1823" t="s">
        <v>1568</v>
      </c>
      <c r="K1823" t="s">
        <v>1569</v>
      </c>
      <c r="L1823">
        <v>1368</v>
      </c>
      <c r="N1823">
        <v>1011</v>
      </c>
      <c r="O1823" t="s">
        <v>1494</v>
      </c>
      <c r="P1823" t="s">
        <v>1494</v>
      </c>
      <c r="Q1823">
        <v>1</v>
      </c>
      <c r="W1823">
        <v>0</v>
      </c>
      <c r="X1823">
        <v>315863809</v>
      </c>
      <c r="Y1823">
        <v>0.26400000000000001</v>
      </c>
      <c r="AA1823">
        <v>0</v>
      </c>
      <c r="AB1823">
        <v>46.56</v>
      </c>
      <c r="AC1823">
        <v>10.06</v>
      </c>
      <c r="AD1823">
        <v>0</v>
      </c>
      <c r="AE1823">
        <v>0</v>
      </c>
      <c r="AF1823">
        <v>46.56</v>
      </c>
      <c r="AG1823">
        <v>10.06</v>
      </c>
      <c r="AH1823">
        <v>0</v>
      </c>
      <c r="AI1823">
        <v>1</v>
      </c>
      <c r="AJ1823">
        <v>1</v>
      </c>
      <c r="AK1823">
        <v>1</v>
      </c>
      <c r="AL1823">
        <v>1</v>
      </c>
      <c r="AN1823">
        <v>0</v>
      </c>
      <c r="AO1823">
        <v>1</v>
      </c>
      <c r="AP1823">
        <v>1</v>
      </c>
      <c r="AQ1823">
        <v>0</v>
      </c>
      <c r="AR1823">
        <v>0</v>
      </c>
      <c r="AS1823" t="s">
        <v>3</v>
      </c>
      <c r="AT1823">
        <v>0.22</v>
      </c>
      <c r="AU1823" t="s">
        <v>916</v>
      </c>
      <c r="AV1823">
        <v>0</v>
      </c>
      <c r="AW1823">
        <v>2</v>
      </c>
      <c r="AX1823">
        <v>53554925</v>
      </c>
      <c r="AY1823">
        <v>1</v>
      </c>
      <c r="AZ1823">
        <v>6144</v>
      </c>
      <c r="BA1823">
        <v>1630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Y1823*Source!I1063</f>
        <v>0.52800000000000002</v>
      </c>
      <c r="CY1823">
        <f>AB1823</f>
        <v>46.56</v>
      </c>
      <c r="CZ1823">
        <f>AF1823</f>
        <v>46.56</v>
      </c>
      <c r="DA1823">
        <f>AJ1823</f>
        <v>1</v>
      </c>
      <c r="DB1823">
        <f t="shared" si="366"/>
        <v>12.29</v>
      </c>
      <c r="DC1823">
        <f t="shared" si="367"/>
        <v>2.65</v>
      </c>
    </row>
    <row r="1824" spans="1:107" x14ac:dyDescent="0.2">
      <c r="A1824">
        <f>ROW(Source!A1063)</f>
        <v>1063</v>
      </c>
      <c r="B1824">
        <v>53551707</v>
      </c>
      <c r="C1824">
        <v>53554906</v>
      </c>
      <c r="D1824">
        <v>29173040</v>
      </c>
      <c r="E1824">
        <v>1</v>
      </c>
      <c r="F1824">
        <v>1</v>
      </c>
      <c r="G1824">
        <v>1</v>
      </c>
      <c r="H1824">
        <v>2</v>
      </c>
      <c r="I1824" t="s">
        <v>1983</v>
      </c>
      <c r="J1824" t="s">
        <v>1984</v>
      </c>
      <c r="K1824" t="s">
        <v>1985</v>
      </c>
      <c r="L1824">
        <v>1368</v>
      </c>
      <c r="N1824">
        <v>1011</v>
      </c>
      <c r="O1824" t="s">
        <v>1494</v>
      </c>
      <c r="P1824" t="s">
        <v>1494</v>
      </c>
      <c r="Q1824">
        <v>1</v>
      </c>
      <c r="W1824">
        <v>0</v>
      </c>
      <c r="X1824">
        <v>786036725</v>
      </c>
      <c r="Y1824">
        <v>0.26400000000000001</v>
      </c>
      <c r="AA1824">
        <v>0</v>
      </c>
      <c r="AB1824">
        <v>2.99</v>
      </c>
      <c r="AC1824">
        <v>0</v>
      </c>
      <c r="AD1824">
        <v>0</v>
      </c>
      <c r="AE1824">
        <v>0</v>
      </c>
      <c r="AF1824">
        <v>2.99</v>
      </c>
      <c r="AG1824">
        <v>0</v>
      </c>
      <c r="AH1824">
        <v>0</v>
      </c>
      <c r="AI1824">
        <v>1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1</v>
      </c>
      <c r="AQ1824">
        <v>0</v>
      </c>
      <c r="AR1824">
        <v>0</v>
      </c>
      <c r="AS1824" t="s">
        <v>3</v>
      </c>
      <c r="AT1824">
        <v>0.22</v>
      </c>
      <c r="AU1824" t="s">
        <v>916</v>
      </c>
      <c r="AV1824">
        <v>0</v>
      </c>
      <c r="AW1824">
        <v>2</v>
      </c>
      <c r="AX1824">
        <v>53554926</v>
      </c>
      <c r="AY1824">
        <v>1</v>
      </c>
      <c r="AZ1824">
        <v>6144</v>
      </c>
      <c r="BA1824">
        <v>1631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Y1824*Source!I1063</f>
        <v>0.52800000000000002</v>
      </c>
      <c r="CY1824">
        <f>AB1824</f>
        <v>2.99</v>
      </c>
      <c r="CZ1824">
        <f>AF1824</f>
        <v>2.99</v>
      </c>
      <c r="DA1824">
        <f>AJ1824</f>
        <v>1</v>
      </c>
      <c r="DB1824">
        <f t="shared" si="366"/>
        <v>0.79</v>
      </c>
      <c r="DC1824">
        <f t="shared" si="367"/>
        <v>0</v>
      </c>
    </row>
    <row r="1825" spans="1:107" x14ac:dyDescent="0.2">
      <c r="A1825">
        <f>ROW(Source!A1063)</f>
        <v>1063</v>
      </c>
      <c r="B1825">
        <v>53551707</v>
      </c>
      <c r="C1825">
        <v>53554906</v>
      </c>
      <c r="D1825">
        <v>29174913</v>
      </c>
      <c r="E1825">
        <v>1</v>
      </c>
      <c r="F1825">
        <v>1</v>
      </c>
      <c r="G1825">
        <v>1</v>
      </c>
      <c r="H1825">
        <v>2</v>
      </c>
      <c r="I1825" t="s">
        <v>1513</v>
      </c>
      <c r="J1825" t="s">
        <v>1514</v>
      </c>
      <c r="K1825" t="s">
        <v>1515</v>
      </c>
      <c r="L1825">
        <v>1368</v>
      </c>
      <c r="N1825">
        <v>1011</v>
      </c>
      <c r="O1825" t="s">
        <v>1494</v>
      </c>
      <c r="P1825" t="s">
        <v>1494</v>
      </c>
      <c r="Q1825">
        <v>1</v>
      </c>
      <c r="W1825">
        <v>0</v>
      </c>
      <c r="X1825">
        <v>1230759911</v>
      </c>
      <c r="Y1825">
        <v>8.4000000000000005E-2</v>
      </c>
      <c r="AA1825">
        <v>0</v>
      </c>
      <c r="AB1825">
        <v>87.17</v>
      </c>
      <c r="AC1825">
        <v>11.6</v>
      </c>
      <c r="AD1825">
        <v>0</v>
      </c>
      <c r="AE1825">
        <v>0</v>
      </c>
      <c r="AF1825">
        <v>87.17</v>
      </c>
      <c r="AG1825">
        <v>11.6</v>
      </c>
      <c r="AH1825">
        <v>0</v>
      </c>
      <c r="AI1825">
        <v>1</v>
      </c>
      <c r="AJ1825">
        <v>1</v>
      </c>
      <c r="AK1825">
        <v>1</v>
      </c>
      <c r="AL1825">
        <v>1</v>
      </c>
      <c r="AN1825">
        <v>0</v>
      </c>
      <c r="AO1825">
        <v>1</v>
      </c>
      <c r="AP1825">
        <v>1</v>
      </c>
      <c r="AQ1825">
        <v>0</v>
      </c>
      <c r="AR1825">
        <v>0</v>
      </c>
      <c r="AS1825" t="s">
        <v>3</v>
      </c>
      <c r="AT1825">
        <v>7.0000000000000007E-2</v>
      </c>
      <c r="AU1825" t="s">
        <v>916</v>
      </c>
      <c r="AV1825">
        <v>0</v>
      </c>
      <c r="AW1825">
        <v>2</v>
      </c>
      <c r="AX1825">
        <v>53554927</v>
      </c>
      <c r="AY1825">
        <v>1</v>
      </c>
      <c r="AZ1825">
        <v>6144</v>
      </c>
      <c r="BA1825">
        <v>1632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Y1825*Source!I1063</f>
        <v>0.16800000000000001</v>
      </c>
      <c r="CY1825">
        <f>AB1825</f>
        <v>87.17</v>
      </c>
      <c r="CZ1825">
        <f>AF1825</f>
        <v>87.17</v>
      </c>
      <c r="DA1825">
        <f>AJ1825</f>
        <v>1</v>
      </c>
      <c r="DB1825">
        <f t="shared" si="366"/>
        <v>7.32</v>
      </c>
      <c r="DC1825">
        <f t="shared" si="367"/>
        <v>0.97</v>
      </c>
    </row>
    <row r="1826" spans="1:107" x14ac:dyDescent="0.2">
      <c r="A1826">
        <f>ROW(Source!A1063)</f>
        <v>1063</v>
      </c>
      <c r="B1826">
        <v>53551707</v>
      </c>
      <c r="C1826">
        <v>53554906</v>
      </c>
      <c r="D1826">
        <v>29113980</v>
      </c>
      <c r="E1826">
        <v>1</v>
      </c>
      <c r="F1826">
        <v>1</v>
      </c>
      <c r="G1826">
        <v>1</v>
      </c>
      <c r="H1826">
        <v>3</v>
      </c>
      <c r="I1826" t="s">
        <v>1986</v>
      </c>
      <c r="J1826" t="s">
        <v>1987</v>
      </c>
      <c r="K1826" t="s">
        <v>1988</v>
      </c>
      <c r="L1826">
        <v>1346</v>
      </c>
      <c r="N1826">
        <v>1009</v>
      </c>
      <c r="O1826" t="s">
        <v>143</v>
      </c>
      <c r="P1826" t="s">
        <v>143</v>
      </c>
      <c r="Q1826">
        <v>1</v>
      </c>
      <c r="W1826">
        <v>0</v>
      </c>
      <c r="X1826">
        <v>-1805966371</v>
      </c>
      <c r="Y1826">
        <v>0.1</v>
      </c>
      <c r="AA1826">
        <v>87.86</v>
      </c>
      <c r="AB1826">
        <v>0</v>
      </c>
      <c r="AC1826">
        <v>0</v>
      </c>
      <c r="AD1826">
        <v>0</v>
      </c>
      <c r="AE1826">
        <v>14.31</v>
      </c>
      <c r="AF1826">
        <v>0</v>
      </c>
      <c r="AG1826">
        <v>0</v>
      </c>
      <c r="AH1826">
        <v>0</v>
      </c>
      <c r="AI1826">
        <v>6.14</v>
      </c>
      <c r="AJ1826">
        <v>1</v>
      </c>
      <c r="AK1826">
        <v>1</v>
      </c>
      <c r="AL1826">
        <v>1</v>
      </c>
      <c r="AN1826">
        <v>0</v>
      </c>
      <c r="AO1826">
        <v>1</v>
      </c>
      <c r="AP1826">
        <v>0</v>
      </c>
      <c r="AQ1826">
        <v>0</v>
      </c>
      <c r="AR1826">
        <v>0</v>
      </c>
      <c r="AS1826" t="s">
        <v>3</v>
      </c>
      <c r="AT1826">
        <v>0.1</v>
      </c>
      <c r="AU1826" t="s">
        <v>3</v>
      </c>
      <c r="AV1826">
        <v>0</v>
      </c>
      <c r="AW1826">
        <v>2</v>
      </c>
      <c r="AX1826">
        <v>53554928</v>
      </c>
      <c r="AY1826">
        <v>1</v>
      </c>
      <c r="AZ1826">
        <v>0</v>
      </c>
      <c r="BA1826">
        <v>1633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Y1826*Source!I1063</f>
        <v>0.2</v>
      </c>
      <c r="CY1826">
        <f t="shared" ref="CY1826:CY1832" si="368">AA1826</f>
        <v>87.86</v>
      </c>
      <c r="CZ1826">
        <f t="shared" ref="CZ1826:CZ1832" si="369">AE1826</f>
        <v>14.31</v>
      </c>
      <c r="DA1826">
        <f t="shared" ref="DA1826:DA1832" si="370">AI1826</f>
        <v>6.14</v>
      </c>
      <c r="DB1826">
        <f t="shared" ref="DB1826:DB1832" si="371">ROUND(ROUND(AT1826*CZ1826,2),2)</f>
        <v>1.43</v>
      </c>
      <c r="DC1826">
        <f t="shared" ref="DC1826:DC1832" si="372">ROUND(ROUND(AT1826*AG1826,2),2)</f>
        <v>0</v>
      </c>
    </row>
    <row r="1827" spans="1:107" x14ac:dyDescent="0.2">
      <c r="A1827">
        <f>ROW(Source!A1063)</f>
        <v>1063</v>
      </c>
      <c r="B1827">
        <v>53551707</v>
      </c>
      <c r="C1827">
        <v>53554906</v>
      </c>
      <c r="D1827">
        <v>29114246</v>
      </c>
      <c r="E1827">
        <v>1</v>
      </c>
      <c r="F1827">
        <v>1</v>
      </c>
      <c r="G1827">
        <v>1</v>
      </c>
      <c r="H1827">
        <v>3</v>
      </c>
      <c r="I1827" t="s">
        <v>1946</v>
      </c>
      <c r="J1827" t="s">
        <v>1989</v>
      </c>
      <c r="K1827" t="s">
        <v>1856</v>
      </c>
      <c r="L1827">
        <v>1346</v>
      </c>
      <c r="N1827">
        <v>1009</v>
      </c>
      <c r="O1827" t="s">
        <v>143</v>
      </c>
      <c r="P1827" t="s">
        <v>143</v>
      </c>
      <c r="Q1827">
        <v>1</v>
      </c>
      <c r="W1827">
        <v>0</v>
      </c>
      <c r="X1827">
        <v>30920770</v>
      </c>
      <c r="Y1827">
        <v>0.1</v>
      </c>
      <c r="AA1827">
        <v>55.51</v>
      </c>
      <c r="AB1827">
        <v>0</v>
      </c>
      <c r="AC1827">
        <v>0</v>
      </c>
      <c r="AD1827">
        <v>0</v>
      </c>
      <c r="AE1827">
        <v>9.0399999999999991</v>
      </c>
      <c r="AF1827">
        <v>0</v>
      </c>
      <c r="AG1827">
        <v>0</v>
      </c>
      <c r="AH1827">
        <v>0</v>
      </c>
      <c r="AI1827">
        <v>6.14</v>
      </c>
      <c r="AJ1827">
        <v>1</v>
      </c>
      <c r="AK1827">
        <v>1</v>
      </c>
      <c r="AL1827">
        <v>1</v>
      </c>
      <c r="AN1827">
        <v>0</v>
      </c>
      <c r="AO1827">
        <v>1</v>
      </c>
      <c r="AP1827">
        <v>0</v>
      </c>
      <c r="AQ1827">
        <v>0</v>
      </c>
      <c r="AR1827">
        <v>0</v>
      </c>
      <c r="AS1827" t="s">
        <v>3</v>
      </c>
      <c r="AT1827">
        <v>0.1</v>
      </c>
      <c r="AU1827" t="s">
        <v>3</v>
      </c>
      <c r="AV1827">
        <v>0</v>
      </c>
      <c r="AW1827">
        <v>2</v>
      </c>
      <c r="AX1827">
        <v>53554929</v>
      </c>
      <c r="AY1827">
        <v>1</v>
      </c>
      <c r="AZ1827">
        <v>0</v>
      </c>
      <c r="BA1827">
        <v>1634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Y1827*Source!I1063</f>
        <v>0.2</v>
      </c>
      <c r="CY1827">
        <f t="shared" si="368"/>
        <v>55.51</v>
      </c>
      <c r="CZ1827">
        <f t="shared" si="369"/>
        <v>9.0399999999999991</v>
      </c>
      <c r="DA1827">
        <f t="shared" si="370"/>
        <v>6.14</v>
      </c>
      <c r="DB1827">
        <f t="shared" si="371"/>
        <v>0.9</v>
      </c>
      <c r="DC1827">
        <f t="shared" si="372"/>
        <v>0</v>
      </c>
    </row>
    <row r="1828" spans="1:107" x14ac:dyDescent="0.2">
      <c r="A1828">
        <f>ROW(Source!A1063)</f>
        <v>1063</v>
      </c>
      <c r="B1828">
        <v>53551707</v>
      </c>
      <c r="C1828">
        <v>53554906</v>
      </c>
      <c r="D1828">
        <v>29110426</v>
      </c>
      <c r="E1828">
        <v>1</v>
      </c>
      <c r="F1828">
        <v>1</v>
      </c>
      <c r="G1828">
        <v>1</v>
      </c>
      <c r="H1828">
        <v>3</v>
      </c>
      <c r="I1828" t="s">
        <v>1971</v>
      </c>
      <c r="J1828" t="s">
        <v>1990</v>
      </c>
      <c r="K1828" t="s">
        <v>1973</v>
      </c>
      <c r="L1828">
        <v>1346</v>
      </c>
      <c r="N1828">
        <v>1009</v>
      </c>
      <c r="O1828" t="s">
        <v>143</v>
      </c>
      <c r="P1828" t="s">
        <v>143</v>
      </c>
      <c r="Q1828">
        <v>1</v>
      </c>
      <c r="W1828">
        <v>0</v>
      </c>
      <c r="X1828">
        <v>-1768004575</v>
      </c>
      <c r="Y1828">
        <v>0.02</v>
      </c>
      <c r="AA1828">
        <v>176.03</v>
      </c>
      <c r="AB1828">
        <v>0</v>
      </c>
      <c r="AC1828">
        <v>0</v>
      </c>
      <c r="AD1828">
        <v>0</v>
      </c>
      <c r="AE1828">
        <v>28.67</v>
      </c>
      <c r="AF1828">
        <v>0</v>
      </c>
      <c r="AG1828">
        <v>0</v>
      </c>
      <c r="AH1828">
        <v>0</v>
      </c>
      <c r="AI1828">
        <v>6.14</v>
      </c>
      <c r="AJ1828">
        <v>1</v>
      </c>
      <c r="AK1828">
        <v>1</v>
      </c>
      <c r="AL1828">
        <v>1</v>
      </c>
      <c r="AN1828">
        <v>0</v>
      </c>
      <c r="AO1828">
        <v>1</v>
      </c>
      <c r="AP1828">
        <v>0</v>
      </c>
      <c r="AQ1828">
        <v>0</v>
      </c>
      <c r="AR1828">
        <v>0</v>
      </c>
      <c r="AS1828" t="s">
        <v>3</v>
      </c>
      <c r="AT1828">
        <v>0.02</v>
      </c>
      <c r="AU1828" t="s">
        <v>3</v>
      </c>
      <c r="AV1828">
        <v>0</v>
      </c>
      <c r="AW1828">
        <v>2</v>
      </c>
      <c r="AX1828">
        <v>53554930</v>
      </c>
      <c r="AY1828">
        <v>1</v>
      </c>
      <c r="AZ1828">
        <v>0</v>
      </c>
      <c r="BA1828">
        <v>1635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Y1828*Source!I1063</f>
        <v>0.04</v>
      </c>
      <c r="CY1828">
        <f t="shared" si="368"/>
        <v>176.03</v>
      </c>
      <c r="CZ1828">
        <f t="shared" si="369"/>
        <v>28.67</v>
      </c>
      <c r="DA1828">
        <f t="shared" si="370"/>
        <v>6.14</v>
      </c>
      <c r="DB1828">
        <f t="shared" si="371"/>
        <v>0.56999999999999995</v>
      </c>
      <c r="DC1828">
        <f t="shared" si="372"/>
        <v>0</v>
      </c>
    </row>
    <row r="1829" spans="1:107" x14ac:dyDescent="0.2">
      <c r="A1829">
        <f>ROW(Source!A1063)</f>
        <v>1063</v>
      </c>
      <c r="B1829">
        <v>53551707</v>
      </c>
      <c r="C1829">
        <v>53554906</v>
      </c>
      <c r="D1829">
        <v>53266613</v>
      </c>
      <c r="E1829">
        <v>1</v>
      </c>
      <c r="F1829">
        <v>1</v>
      </c>
      <c r="G1829">
        <v>1</v>
      </c>
      <c r="H1829">
        <v>3</v>
      </c>
      <c r="I1829" t="s">
        <v>1082</v>
      </c>
      <c r="J1829" t="s">
        <v>1084</v>
      </c>
      <c r="K1829" t="s">
        <v>1083</v>
      </c>
      <c r="L1829">
        <v>1354</v>
      </c>
      <c r="N1829">
        <v>1010</v>
      </c>
      <c r="O1829" t="s">
        <v>160</v>
      </c>
      <c r="P1829" t="s">
        <v>160</v>
      </c>
      <c r="Q1829">
        <v>1</v>
      </c>
      <c r="W1829">
        <v>0</v>
      </c>
      <c r="X1829">
        <v>1607872186</v>
      </c>
      <c r="Y1829">
        <v>1</v>
      </c>
      <c r="AA1829">
        <v>647.16999999999996</v>
      </c>
      <c r="AB1829">
        <v>0</v>
      </c>
      <c r="AC1829">
        <v>0</v>
      </c>
      <c r="AD1829">
        <v>0</v>
      </c>
      <c r="AE1829">
        <v>647.16999999999996</v>
      </c>
      <c r="AF1829">
        <v>0</v>
      </c>
      <c r="AG1829">
        <v>0</v>
      </c>
      <c r="AH1829">
        <v>0</v>
      </c>
      <c r="AI1829">
        <v>6.14</v>
      </c>
      <c r="AJ1829">
        <v>1</v>
      </c>
      <c r="AK1829">
        <v>1</v>
      </c>
      <c r="AL1829">
        <v>1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 t="s">
        <v>3</v>
      </c>
      <c r="AT1829">
        <v>1</v>
      </c>
      <c r="AU1829" t="s">
        <v>3</v>
      </c>
      <c r="AV1829">
        <v>0</v>
      </c>
      <c r="AW1829">
        <v>1</v>
      </c>
      <c r="AX1829">
        <v>-1</v>
      </c>
      <c r="AY1829">
        <v>0</v>
      </c>
      <c r="AZ1829">
        <v>0</v>
      </c>
      <c r="BA1829" t="s">
        <v>3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Y1829*Source!I1063</f>
        <v>2</v>
      </c>
      <c r="CY1829">
        <f t="shared" si="368"/>
        <v>647.16999999999996</v>
      </c>
      <c r="CZ1829">
        <f t="shared" si="369"/>
        <v>647.16999999999996</v>
      </c>
      <c r="DA1829">
        <f t="shared" si="370"/>
        <v>6.14</v>
      </c>
      <c r="DB1829">
        <f t="shared" si="371"/>
        <v>647.16999999999996</v>
      </c>
      <c r="DC1829">
        <f t="shared" si="372"/>
        <v>0</v>
      </c>
    </row>
    <row r="1830" spans="1:107" x14ac:dyDescent="0.2">
      <c r="A1830">
        <f>ROW(Source!A1063)</f>
        <v>1063</v>
      </c>
      <c r="B1830">
        <v>53551707</v>
      </c>
      <c r="C1830">
        <v>53554906</v>
      </c>
      <c r="D1830">
        <v>53266615</v>
      </c>
      <c r="E1830">
        <v>1</v>
      </c>
      <c r="F1830">
        <v>1</v>
      </c>
      <c r="G1830">
        <v>1</v>
      </c>
      <c r="H1830">
        <v>3</v>
      </c>
      <c r="I1830" t="s">
        <v>1086</v>
      </c>
      <c r="J1830" t="s">
        <v>1088</v>
      </c>
      <c r="K1830" t="s">
        <v>1087</v>
      </c>
      <c r="L1830">
        <v>1354</v>
      </c>
      <c r="N1830">
        <v>1010</v>
      </c>
      <c r="O1830" t="s">
        <v>160</v>
      </c>
      <c r="P1830" t="s">
        <v>160</v>
      </c>
      <c r="Q1830">
        <v>1</v>
      </c>
      <c r="W1830">
        <v>0</v>
      </c>
      <c r="X1830">
        <v>-198221459</v>
      </c>
      <c r="Y1830">
        <v>1</v>
      </c>
      <c r="AA1830">
        <v>791.8</v>
      </c>
      <c r="AB1830">
        <v>0</v>
      </c>
      <c r="AC1830">
        <v>0</v>
      </c>
      <c r="AD1830">
        <v>0</v>
      </c>
      <c r="AE1830">
        <v>791.8</v>
      </c>
      <c r="AF1830">
        <v>0</v>
      </c>
      <c r="AG1830">
        <v>0</v>
      </c>
      <c r="AH1830">
        <v>0</v>
      </c>
      <c r="AI1830">
        <v>6.14</v>
      </c>
      <c r="AJ1830">
        <v>1</v>
      </c>
      <c r="AK1830">
        <v>1</v>
      </c>
      <c r="AL1830">
        <v>1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 t="s">
        <v>3</v>
      </c>
      <c r="AT1830">
        <v>1</v>
      </c>
      <c r="AU1830" t="s">
        <v>3</v>
      </c>
      <c r="AV1830">
        <v>0</v>
      </c>
      <c r="AW1830">
        <v>1</v>
      </c>
      <c r="AX1830">
        <v>-1</v>
      </c>
      <c r="AY1830">
        <v>0</v>
      </c>
      <c r="AZ1830">
        <v>0</v>
      </c>
      <c r="BA1830" t="s">
        <v>3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Y1830*Source!I1063</f>
        <v>2</v>
      </c>
      <c r="CY1830">
        <f t="shared" si="368"/>
        <v>791.8</v>
      </c>
      <c r="CZ1830">
        <f t="shared" si="369"/>
        <v>791.8</v>
      </c>
      <c r="DA1830">
        <f t="shared" si="370"/>
        <v>6.14</v>
      </c>
      <c r="DB1830">
        <f t="shared" si="371"/>
        <v>791.8</v>
      </c>
      <c r="DC1830">
        <f t="shared" si="372"/>
        <v>0</v>
      </c>
    </row>
    <row r="1831" spans="1:107" x14ac:dyDescent="0.2">
      <c r="A1831">
        <f>ROW(Source!A1063)</f>
        <v>1063</v>
      </c>
      <c r="B1831">
        <v>53551707</v>
      </c>
      <c r="C1831">
        <v>53554906</v>
      </c>
      <c r="D1831">
        <v>29169602</v>
      </c>
      <c r="E1831">
        <v>1</v>
      </c>
      <c r="F1831">
        <v>1</v>
      </c>
      <c r="G1831">
        <v>1</v>
      </c>
      <c r="H1831">
        <v>3</v>
      </c>
      <c r="I1831" t="s">
        <v>1078</v>
      </c>
      <c r="J1831" t="s">
        <v>1080</v>
      </c>
      <c r="K1831" t="s">
        <v>1079</v>
      </c>
      <c r="L1831">
        <v>1354</v>
      </c>
      <c r="N1831">
        <v>1010</v>
      </c>
      <c r="O1831" t="s">
        <v>160</v>
      </c>
      <c r="P1831" t="s">
        <v>160</v>
      </c>
      <c r="Q1831">
        <v>1</v>
      </c>
      <c r="W1831">
        <v>0</v>
      </c>
      <c r="X1831">
        <v>425235580</v>
      </c>
      <c r="Y1831">
        <v>1</v>
      </c>
      <c r="AA1831">
        <v>2867.43</v>
      </c>
      <c r="AB1831">
        <v>0</v>
      </c>
      <c r="AC1831">
        <v>0</v>
      </c>
      <c r="AD1831">
        <v>0</v>
      </c>
      <c r="AE1831">
        <v>855.95</v>
      </c>
      <c r="AF1831">
        <v>0</v>
      </c>
      <c r="AG1831">
        <v>0</v>
      </c>
      <c r="AH1831">
        <v>0</v>
      </c>
      <c r="AI1831">
        <v>3.35</v>
      </c>
      <c r="AJ1831">
        <v>1</v>
      </c>
      <c r="AK1831">
        <v>1</v>
      </c>
      <c r="AL1831">
        <v>1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 t="s">
        <v>3</v>
      </c>
      <c r="AT1831">
        <v>1</v>
      </c>
      <c r="AU1831" t="s">
        <v>3</v>
      </c>
      <c r="AV1831">
        <v>0</v>
      </c>
      <c r="AW1831">
        <v>1</v>
      </c>
      <c r="AX1831">
        <v>-1</v>
      </c>
      <c r="AY1831">
        <v>0</v>
      </c>
      <c r="AZ1831">
        <v>0</v>
      </c>
      <c r="BA1831" t="s">
        <v>3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Y1831*Source!I1063</f>
        <v>2</v>
      </c>
      <c r="CY1831">
        <f t="shared" si="368"/>
        <v>2867.43</v>
      </c>
      <c r="CZ1831">
        <f t="shared" si="369"/>
        <v>855.95</v>
      </c>
      <c r="DA1831">
        <f t="shared" si="370"/>
        <v>3.35</v>
      </c>
      <c r="DB1831">
        <f t="shared" si="371"/>
        <v>855.95</v>
      </c>
      <c r="DC1831">
        <f t="shared" si="372"/>
        <v>0</v>
      </c>
    </row>
    <row r="1832" spans="1:107" x14ac:dyDescent="0.2">
      <c r="A1832">
        <f>ROW(Source!A1063)</f>
        <v>1063</v>
      </c>
      <c r="B1832">
        <v>53551707</v>
      </c>
      <c r="C1832">
        <v>53554906</v>
      </c>
      <c r="D1832">
        <v>29171808</v>
      </c>
      <c r="E1832">
        <v>1</v>
      </c>
      <c r="F1832">
        <v>1</v>
      </c>
      <c r="G1832">
        <v>1</v>
      </c>
      <c r="H1832">
        <v>3</v>
      </c>
      <c r="I1832" t="s">
        <v>1933</v>
      </c>
      <c r="J1832" t="s">
        <v>1934</v>
      </c>
      <c r="K1832" t="s">
        <v>1935</v>
      </c>
      <c r="L1832">
        <v>1374</v>
      </c>
      <c r="N1832">
        <v>1013</v>
      </c>
      <c r="O1832" t="s">
        <v>1936</v>
      </c>
      <c r="P1832" t="s">
        <v>1936</v>
      </c>
      <c r="Q1832">
        <v>1</v>
      </c>
      <c r="W1832">
        <v>0</v>
      </c>
      <c r="X1832">
        <v>-915781824</v>
      </c>
      <c r="Y1832">
        <v>0.47</v>
      </c>
      <c r="AA1832">
        <v>6.14</v>
      </c>
      <c r="AB1832">
        <v>0</v>
      </c>
      <c r="AC1832">
        <v>0</v>
      </c>
      <c r="AD1832">
        <v>0</v>
      </c>
      <c r="AE1832">
        <v>1</v>
      </c>
      <c r="AF1832">
        <v>0</v>
      </c>
      <c r="AG1832">
        <v>0</v>
      </c>
      <c r="AH1832">
        <v>0</v>
      </c>
      <c r="AI1832">
        <v>6.14</v>
      </c>
      <c r="AJ1832">
        <v>1</v>
      </c>
      <c r="AK1832">
        <v>1</v>
      </c>
      <c r="AL1832">
        <v>1</v>
      </c>
      <c r="AN1832">
        <v>0</v>
      </c>
      <c r="AO1832">
        <v>1</v>
      </c>
      <c r="AP1832">
        <v>0</v>
      </c>
      <c r="AQ1832">
        <v>0</v>
      </c>
      <c r="AR1832">
        <v>0</v>
      </c>
      <c r="AS1832" t="s">
        <v>3</v>
      </c>
      <c r="AT1832">
        <v>0.47</v>
      </c>
      <c r="AU1832" t="s">
        <v>3</v>
      </c>
      <c r="AV1832">
        <v>0</v>
      </c>
      <c r="AW1832">
        <v>2</v>
      </c>
      <c r="AX1832">
        <v>53554931</v>
      </c>
      <c r="AY1832">
        <v>1</v>
      </c>
      <c r="AZ1832">
        <v>0</v>
      </c>
      <c r="BA1832">
        <v>1636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Y1832*Source!I1063</f>
        <v>0.94</v>
      </c>
      <c r="CY1832">
        <f t="shared" si="368"/>
        <v>6.14</v>
      </c>
      <c r="CZ1832">
        <f t="shared" si="369"/>
        <v>1</v>
      </c>
      <c r="DA1832">
        <f t="shared" si="370"/>
        <v>6.14</v>
      </c>
      <c r="DB1832">
        <f t="shared" si="371"/>
        <v>0.47</v>
      </c>
      <c r="DC1832">
        <f t="shared" si="372"/>
        <v>0</v>
      </c>
    </row>
    <row r="1833" spans="1:107" x14ac:dyDescent="0.2">
      <c r="A1833">
        <f>ROW(Source!A1070)</f>
        <v>1070</v>
      </c>
      <c r="B1833">
        <v>53551706</v>
      </c>
      <c r="C1833">
        <v>53554935</v>
      </c>
      <c r="D1833">
        <v>29364679</v>
      </c>
      <c r="E1833">
        <v>1</v>
      </c>
      <c r="F1833">
        <v>1</v>
      </c>
      <c r="G1833">
        <v>1</v>
      </c>
      <c r="H1833">
        <v>1</v>
      </c>
      <c r="I1833" t="s">
        <v>1922</v>
      </c>
      <c r="J1833" t="s">
        <v>3</v>
      </c>
      <c r="K1833" t="s">
        <v>1923</v>
      </c>
      <c r="L1833">
        <v>1369</v>
      </c>
      <c r="N1833">
        <v>1013</v>
      </c>
      <c r="O1833" t="s">
        <v>1486</v>
      </c>
      <c r="P1833" t="s">
        <v>1486</v>
      </c>
      <c r="Q1833">
        <v>1</v>
      </c>
      <c r="W1833">
        <v>0</v>
      </c>
      <c r="X1833">
        <v>931378261</v>
      </c>
      <c r="Y1833">
        <v>1.3440000000000001</v>
      </c>
      <c r="AA1833">
        <v>0</v>
      </c>
      <c r="AB1833">
        <v>0</v>
      </c>
      <c r="AC1833">
        <v>0</v>
      </c>
      <c r="AD1833">
        <v>349.58</v>
      </c>
      <c r="AE1833">
        <v>0</v>
      </c>
      <c r="AF1833">
        <v>0</v>
      </c>
      <c r="AG1833">
        <v>0</v>
      </c>
      <c r="AH1833">
        <v>349.58</v>
      </c>
      <c r="AI1833">
        <v>1</v>
      </c>
      <c r="AJ1833">
        <v>1</v>
      </c>
      <c r="AK1833">
        <v>1</v>
      </c>
      <c r="AL1833">
        <v>1</v>
      </c>
      <c r="AN1833">
        <v>0</v>
      </c>
      <c r="AO1833">
        <v>1</v>
      </c>
      <c r="AP1833">
        <v>1</v>
      </c>
      <c r="AQ1833">
        <v>0</v>
      </c>
      <c r="AR1833">
        <v>0</v>
      </c>
      <c r="AS1833" t="s">
        <v>3</v>
      </c>
      <c r="AT1833">
        <v>1.1200000000000001</v>
      </c>
      <c r="AU1833" t="s">
        <v>916</v>
      </c>
      <c r="AV1833">
        <v>1</v>
      </c>
      <c r="AW1833">
        <v>2</v>
      </c>
      <c r="AX1833">
        <v>53554942</v>
      </c>
      <c r="AY1833">
        <v>2</v>
      </c>
      <c r="AZ1833">
        <v>137216</v>
      </c>
      <c r="BA1833">
        <v>1637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Y1833*Source!I1070</f>
        <v>34.944000000000003</v>
      </c>
      <c r="CY1833">
        <f>AD1833</f>
        <v>349.58</v>
      </c>
      <c r="CZ1833">
        <f>AH1833</f>
        <v>349.58</v>
      </c>
      <c r="DA1833">
        <f>AL1833</f>
        <v>1</v>
      </c>
      <c r="DB1833">
        <f>ROUND((ROUND(AT1833*CZ1833,2)*ROUND(1.2,7)),2)</f>
        <v>469.84</v>
      </c>
      <c r="DC1833">
        <f>ROUND((ROUND(AT1833*AG1833,2)*ROUND(1.2,7)),2)</f>
        <v>0</v>
      </c>
    </row>
    <row r="1834" spans="1:107" x14ac:dyDescent="0.2">
      <c r="A1834">
        <f>ROW(Source!A1070)</f>
        <v>1070</v>
      </c>
      <c r="B1834">
        <v>53551706</v>
      </c>
      <c r="C1834">
        <v>53554935</v>
      </c>
      <c r="D1834">
        <v>29114246</v>
      </c>
      <c r="E1834">
        <v>1</v>
      </c>
      <c r="F1834">
        <v>1</v>
      </c>
      <c r="G1834">
        <v>1</v>
      </c>
      <c r="H1834">
        <v>3</v>
      </c>
      <c r="I1834" t="s">
        <v>1946</v>
      </c>
      <c r="J1834" t="s">
        <v>1989</v>
      </c>
      <c r="K1834" t="s">
        <v>1856</v>
      </c>
      <c r="L1834">
        <v>1346</v>
      </c>
      <c r="N1834">
        <v>1009</v>
      </c>
      <c r="O1834" t="s">
        <v>143</v>
      </c>
      <c r="P1834" t="s">
        <v>143</v>
      </c>
      <c r="Q1834">
        <v>1</v>
      </c>
      <c r="W1834">
        <v>0</v>
      </c>
      <c r="X1834">
        <v>30920770</v>
      </c>
      <c r="Y1834">
        <v>0.02</v>
      </c>
      <c r="AA1834">
        <v>9.0399999999999991</v>
      </c>
      <c r="AB1834">
        <v>0</v>
      </c>
      <c r="AC1834">
        <v>0</v>
      </c>
      <c r="AD1834">
        <v>0</v>
      </c>
      <c r="AE1834">
        <v>9.0399999999999991</v>
      </c>
      <c r="AF1834">
        <v>0</v>
      </c>
      <c r="AG1834">
        <v>0</v>
      </c>
      <c r="AH1834">
        <v>0</v>
      </c>
      <c r="AI1834">
        <v>1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0</v>
      </c>
      <c r="AQ1834">
        <v>0</v>
      </c>
      <c r="AR1834">
        <v>0</v>
      </c>
      <c r="AS1834" t="s">
        <v>3</v>
      </c>
      <c r="AT1834">
        <v>0.02</v>
      </c>
      <c r="AU1834" t="s">
        <v>3</v>
      </c>
      <c r="AV1834">
        <v>0</v>
      </c>
      <c r="AW1834">
        <v>2</v>
      </c>
      <c r="AX1834">
        <v>53554943</v>
      </c>
      <c r="AY1834">
        <v>1</v>
      </c>
      <c r="AZ1834">
        <v>0</v>
      </c>
      <c r="BA1834">
        <v>1638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Y1834*Source!I1070</f>
        <v>0.52</v>
      </c>
      <c r="CY1834">
        <f>AA1834</f>
        <v>9.0399999999999991</v>
      </c>
      <c r="CZ1834">
        <f>AE1834</f>
        <v>9.0399999999999991</v>
      </c>
      <c r="DA1834">
        <f>AI1834</f>
        <v>1</v>
      </c>
      <c r="DB1834">
        <f>ROUND(ROUND(AT1834*CZ1834,2),2)</f>
        <v>0.18</v>
      </c>
      <c r="DC1834">
        <f>ROUND(ROUND(AT1834*AG1834,2),2)</f>
        <v>0</v>
      </c>
    </row>
    <row r="1835" spans="1:107" x14ac:dyDescent="0.2">
      <c r="A1835">
        <f>ROW(Source!A1070)</f>
        <v>1070</v>
      </c>
      <c r="B1835">
        <v>53551706</v>
      </c>
      <c r="C1835">
        <v>53554935</v>
      </c>
      <c r="D1835">
        <v>29166683</v>
      </c>
      <c r="E1835">
        <v>1</v>
      </c>
      <c r="F1835">
        <v>1</v>
      </c>
      <c r="G1835">
        <v>1</v>
      </c>
      <c r="H1835">
        <v>3</v>
      </c>
      <c r="I1835" t="s">
        <v>1092</v>
      </c>
      <c r="J1835" t="s">
        <v>1094</v>
      </c>
      <c r="K1835" t="s">
        <v>1093</v>
      </c>
      <c r="L1835">
        <v>1354</v>
      </c>
      <c r="N1835">
        <v>1010</v>
      </c>
      <c r="O1835" t="s">
        <v>160</v>
      </c>
      <c r="P1835" t="s">
        <v>160</v>
      </c>
      <c r="Q1835">
        <v>1</v>
      </c>
      <c r="W1835">
        <v>0</v>
      </c>
      <c r="X1835">
        <v>258348594</v>
      </c>
      <c r="Y1835">
        <v>0.961538</v>
      </c>
      <c r="AA1835">
        <v>40.04</v>
      </c>
      <c r="AB1835">
        <v>0</v>
      </c>
      <c r="AC1835">
        <v>0</v>
      </c>
      <c r="AD1835">
        <v>0</v>
      </c>
      <c r="AE1835">
        <v>40.04</v>
      </c>
      <c r="AF1835">
        <v>0</v>
      </c>
      <c r="AG1835">
        <v>0</v>
      </c>
      <c r="AH1835">
        <v>0</v>
      </c>
      <c r="AI1835">
        <v>1</v>
      </c>
      <c r="AJ1835">
        <v>1</v>
      </c>
      <c r="AK1835">
        <v>1</v>
      </c>
      <c r="AL1835">
        <v>1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 t="s">
        <v>3</v>
      </c>
      <c r="AT1835">
        <v>0.961538</v>
      </c>
      <c r="AU1835" t="s">
        <v>3</v>
      </c>
      <c r="AV1835">
        <v>0</v>
      </c>
      <c r="AW1835">
        <v>1</v>
      </c>
      <c r="AX1835">
        <v>-1</v>
      </c>
      <c r="AY1835">
        <v>0</v>
      </c>
      <c r="AZ1835">
        <v>0</v>
      </c>
      <c r="BA1835" t="s">
        <v>3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Y1835*Source!I1070</f>
        <v>24.999988000000002</v>
      </c>
      <c r="CY1835">
        <f>AA1835</f>
        <v>40.04</v>
      </c>
      <c r="CZ1835">
        <f>AE1835</f>
        <v>40.04</v>
      </c>
      <c r="DA1835">
        <f>AI1835</f>
        <v>1</v>
      </c>
      <c r="DB1835">
        <f>ROUND(ROUND(AT1835*CZ1835,2),2)</f>
        <v>38.5</v>
      </c>
      <c r="DC1835">
        <f>ROUND(ROUND(AT1835*AG1835,2),2)</f>
        <v>0</v>
      </c>
    </row>
    <row r="1836" spans="1:107" x14ac:dyDescent="0.2">
      <c r="A1836">
        <f>ROW(Source!A1070)</f>
        <v>1070</v>
      </c>
      <c r="B1836">
        <v>53551706</v>
      </c>
      <c r="C1836">
        <v>53554935</v>
      </c>
      <c r="D1836">
        <v>29171808</v>
      </c>
      <c r="E1836">
        <v>1</v>
      </c>
      <c r="F1836">
        <v>1</v>
      </c>
      <c r="G1836">
        <v>1</v>
      </c>
      <c r="H1836">
        <v>3</v>
      </c>
      <c r="I1836" t="s">
        <v>1933</v>
      </c>
      <c r="J1836" t="s">
        <v>1934</v>
      </c>
      <c r="K1836" t="s">
        <v>1935</v>
      </c>
      <c r="L1836">
        <v>1374</v>
      </c>
      <c r="N1836">
        <v>1013</v>
      </c>
      <c r="O1836" t="s">
        <v>1936</v>
      </c>
      <c r="P1836" t="s">
        <v>1936</v>
      </c>
      <c r="Q1836">
        <v>1</v>
      </c>
      <c r="W1836">
        <v>0</v>
      </c>
      <c r="X1836">
        <v>-915781824</v>
      </c>
      <c r="Y1836">
        <v>0.22</v>
      </c>
      <c r="AA1836">
        <v>1</v>
      </c>
      <c r="AB1836">
        <v>0</v>
      </c>
      <c r="AC1836">
        <v>0</v>
      </c>
      <c r="AD1836">
        <v>0</v>
      </c>
      <c r="AE1836">
        <v>1</v>
      </c>
      <c r="AF1836">
        <v>0</v>
      </c>
      <c r="AG1836">
        <v>0</v>
      </c>
      <c r="AH1836">
        <v>0</v>
      </c>
      <c r="AI1836">
        <v>1</v>
      </c>
      <c r="AJ1836">
        <v>1</v>
      </c>
      <c r="AK1836">
        <v>1</v>
      </c>
      <c r="AL1836">
        <v>1</v>
      </c>
      <c r="AN1836">
        <v>0</v>
      </c>
      <c r="AO1836">
        <v>1</v>
      </c>
      <c r="AP1836">
        <v>0</v>
      </c>
      <c r="AQ1836">
        <v>0</v>
      </c>
      <c r="AR1836">
        <v>0</v>
      </c>
      <c r="AS1836" t="s">
        <v>3</v>
      </c>
      <c r="AT1836">
        <v>0.22</v>
      </c>
      <c r="AU1836" t="s">
        <v>3</v>
      </c>
      <c r="AV1836">
        <v>0</v>
      </c>
      <c r="AW1836">
        <v>2</v>
      </c>
      <c r="AX1836">
        <v>53554944</v>
      </c>
      <c r="AY1836">
        <v>1</v>
      </c>
      <c r="AZ1836">
        <v>0</v>
      </c>
      <c r="BA1836">
        <v>1639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Y1836*Source!I1070</f>
        <v>5.72</v>
      </c>
      <c r="CY1836">
        <f>AA1836</f>
        <v>1</v>
      </c>
      <c r="CZ1836">
        <f>AE1836</f>
        <v>1</v>
      </c>
      <c r="DA1836">
        <f>AI1836</f>
        <v>1</v>
      </c>
      <c r="DB1836">
        <f>ROUND(ROUND(AT1836*CZ1836,2),2)</f>
        <v>0.22</v>
      </c>
      <c r="DC1836">
        <f>ROUND(ROUND(AT1836*AG1836,2),2)</f>
        <v>0</v>
      </c>
    </row>
    <row r="1837" spans="1:107" x14ac:dyDescent="0.2">
      <c r="A1837">
        <f>ROW(Source!A1070)</f>
        <v>1070</v>
      </c>
      <c r="B1837">
        <v>53551706</v>
      </c>
      <c r="C1837">
        <v>53554935</v>
      </c>
      <c r="D1837">
        <v>0</v>
      </c>
      <c r="E1837">
        <v>0</v>
      </c>
      <c r="F1837">
        <v>1</v>
      </c>
      <c r="G1837">
        <v>1</v>
      </c>
      <c r="H1837">
        <v>3</v>
      </c>
      <c r="I1837" t="s">
        <v>1096</v>
      </c>
      <c r="J1837" t="s">
        <v>3</v>
      </c>
      <c r="K1837" t="s">
        <v>1097</v>
      </c>
      <c r="L1837">
        <v>1354</v>
      </c>
      <c r="N1837">
        <v>1010</v>
      </c>
      <c r="O1837" t="s">
        <v>160</v>
      </c>
      <c r="P1837" t="s">
        <v>160</v>
      </c>
      <c r="Q1837">
        <v>1</v>
      </c>
      <c r="W1837">
        <v>0</v>
      </c>
      <c r="X1837">
        <v>740763501</v>
      </c>
      <c r="Y1837">
        <v>3.8462000000000003E-2</v>
      </c>
      <c r="AA1837">
        <v>1958.68</v>
      </c>
      <c r="AB1837">
        <v>0</v>
      </c>
      <c r="AC1837">
        <v>0</v>
      </c>
      <c r="AD1837">
        <v>0</v>
      </c>
      <c r="AE1837">
        <v>1958.68</v>
      </c>
      <c r="AF1837">
        <v>0</v>
      </c>
      <c r="AG1837">
        <v>0</v>
      </c>
      <c r="AH1837">
        <v>0</v>
      </c>
      <c r="AI1837">
        <v>1</v>
      </c>
      <c r="AJ1837">
        <v>1</v>
      </c>
      <c r="AK1837">
        <v>1</v>
      </c>
      <c r="AL1837">
        <v>1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 t="s">
        <v>3</v>
      </c>
      <c r="AT1837">
        <v>3.8462000000000003E-2</v>
      </c>
      <c r="AU1837" t="s">
        <v>3</v>
      </c>
      <c r="AV1837">
        <v>0</v>
      </c>
      <c r="AW1837">
        <v>1</v>
      </c>
      <c r="AX1837">
        <v>-1</v>
      </c>
      <c r="AY1837">
        <v>0</v>
      </c>
      <c r="AZ1837">
        <v>0</v>
      </c>
      <c r="BA1837" t="s">
        <v>3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Y1837*Source!I1070</f>
        <v>1.0000120000000001</v>
      </c>
      <c r="CY1837">
        <f>AA1837</f>
        <v>1958.68</v>
      </c>
      <c r="CZ1837">
        <f>AE1837</f>
        <v>1958.68</v>
      </c>
      <c r="DA1837">
        <f>AI1837</f>
        <v>1</v>
      </c>
      <c r="DB1837">
        <f>ROUND(ROUND(AT1837*CZ1837,2),2)</f>
        <v>75.33</v>
      </c>
      <c r="DC1837">
        <f>ROUND(ROUND(AT1837*AG1837,2),2)</f>
        <v>0</v>
      </c>
    </row>
    <row r="1838" spans="1:107" x14ac:dyDescent="0.2">
      <c r="A1838">
        <f>ROW(Source!A1071)</f>
        <v>1071</v>
      </c>
      <c r="B1838">
        <v>53551707</v>
      </c>
      <c r="C1838">
        <v>53554935</v>
      </c>
      <c r="D1838">
        <v>29364679</v>
      </c>
      <c r="E1838">
        <v>1</v>
      </c>
      <c r="F1838">
        <v>1</v>
      </c>
      <c r="G1838">
        <v>1</v>
      </c>
      <c r="H1838">
        <v>1</v>
      </c>
      <c r="I1838" t="s">
        <v>1922</v>
      </c>
      <c r="J1838" t="s">
        <v>3</v>
      </c>
      <c r="K1838" t="s">
        <v>1923</v>
      </c>
      <c r="L1838">
        <v>1369</v>
      </c>
      <c r="N1838">
        <v>1013</v>
      </c>
      <c r="O1838" t="s">
        <v>1486</v>
      </c>
      <c r="P1838" t="s">
        <v>1486</v>
      </c>
      <c r="Q1838">
        <v>1</v>
      </c>
      <c r="W1838">
        <v>0</v>
      </c>
      <c r="X1838">
        <v>931378261</v>
      </c>
      <c r="Y1838">
        <v>1.3440000000000001</v>
      </c>
      <c r="AA1838">
        <v>0</v>
      </c>
      <c r="AB1838">
        <v>0</v>
      </c>
      <c r="AC1838">
        <v>0</v>
      </c>
      <c r="AD1838">
        <v>349.58</v>
      </c>
      <c r="AE1838">
        <v>0</v>
      </c>
      <c r="AF1838">
        <v>0</v>
      </c>
      <c r="AG1838">
        <v>0</v>
      </c>
      <c r="AH1838">
        <v>349.58</v>
      </c>
      <c r="AI1838">
        <v>1</v>
      </c>
      <c r="AJ1838">
        <v>1</v>
      </c>
      <c r="AK1838">
        <v>1</v>
      </c>
      <c r="AL1838">
        <v>1</v>
      </c>
      <c r="AN1838">
        <v>0</v>
      </c>
      <c r="AO1838">
        <v>1</v>
      </c>
      <c r="AP1838">
        <v>1</v>
      </c>
      <c r="AQ1838">
        <v>0</v>
      </c>
      <c r="AR1838">
        <v>0</v>
      </c>
      <c r="AS1838" t="s">
        <v>3</v>
      </c>
      <c r="AT1838">
        <v>1.1200000000000001</v>
      </c>
      <c r="AU1838" t="s">
        <v>916</v>
      </c>
      <c r="AV1838">
        <v>1</v>
      </c>
      <c r="AW1838">
        <v>2</v>
      </c>
      <c r="AX1838">
        <v>53554942</v>
      </c>
      <c r="AY1838">
        <v>2</v>
      </c>
      <c r="AZ1838">
        <v>137216</v>
      </c>
      <c r="BA1838">
        <v>1640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Y1838*Source!I1071</f>
        <v>34.944000000000003</v>
      </c>
      <c r="CY1838">
        <f>AD1838</f>
        <v>349.58</v>
      </c>
      <c r="CZ1838">
        <f>AH1838</f>
        <v>349.58</v>
      </c>
      <c r="DA1838">
        <f>AL1838</f>
        <v>1</v>
      </c>
      <c r="DB1838">
        <f>ROUND((ROUND(AT1838*CZ1838,2)*ROUND(1.2,7)),2)</f>
        <v>469.84</v>
      </c>
      <c r="DC1838">
        <f>ROUND((ROUND(AT1838*AG1838,2)*ROUND(1.2,7)),2)</f>
        <v>0</v>
      </c>
    </row>
    <row r="1839" spans="1:107" x14ac:dyDescent="0.2">
      <c r="A1839">
        <f>ROW(Source!A1071)</f>
        <v>1071</v>
      </c>
      <c r="B1839">
        <v>53551707</v>
      </c>
      <c r="C1839">
        <v>53554935</v>
      </c>
      <c r="D1839">
        <v>29114246</v>
      </c>
      <c r="E1839">
        <v>1</v>
      </c>
      <c r="F1839">
        <v>1</v>
      </c>
      <c r="G1839">
        <v>1</v>
      </c>
      <c r="H1839">
        <v>3</v>
      </c>
      <c r="I1839" t="s">
        <v>1946</v>
      </c>
      <c r="J1839" t="s">
        <v>1989</v>
      </c>
      <c r="K1839" t="s">
        <v>1856</v>
      </c>
      <c r="L1839">
        <v>1346</v>
      </c>
      <c r="N1839">
        <v>1009</v>
      </c>
      <c r="O1839" t="s">
        <v>143</v>
      </c>
      <c r="P1839" t="s">
        <v>143</v>
      </c>
      <c r="Q1839">
        <v>1</v>
      </c>
      <c r="W1839">
        <v>0</v>
      </c>
      <c r="X1839">
        <v>30920770</v>
      </c>
      <c r="Y1839">
        <v>0.02</v>
      </c>
      <c r="AA1839">
        <v>55.51</v>
      </c>
      <c r="AB1839">
        <v>0</v>
      </c>
      <c r="AC1839">
        <v>0</v>
      </c>
      <c r="AD1839">
        <v>0</v>
      </c>
      <c r="AE1839">
        <v>9.0399999999999991</v>
      </c>
      <c r="AF1839">
        <v>0</v>
      </c>
      <c r="AG1839">
        <v>0</v>
      </c>
      <c r="AH1839">
        <v>0</v>
      </c>
      <c r="AI1839">
        <v>6.14</v>
      </c>
      <c r="AJ1839">
        <v>1</v>
      </c>
      <c r="AK1839">
        <v>1</v>
      </c>
      <c r="AL1839">
        <v>1</v>
      </c>
      <c r="AN1839">
        <v>0</v>
      </c>
      <c r="AO1839">
        <v>1</v>
      </c>
      <c r="AP1839">
        <v>0</v>
      </c>
      <c r="AQ1839">
        <v>0</v>
      </c>
      <c r="AR1839">
        <v>0</v>
      </c>
      <c r="AS1839" t="s">
        <v>3</v>
      </c>
      <c r="AT1839">
        <v>0.02</v>
      </c>
      <c r="AU1839" t="s">
        <v>3</v>
      </c>
      <c r="AV1839">
        <v>0</v>
      </c>
      <c r="AW1839">
        <v>2</v>
      </c>
      <c r="AX1839">
        <v>53554943</v>
      </c>
      <c r="AY1839">
        <v>1</v>
      </c>
      <c r="AZ1839">
        <v>0</v>
      </c>
      <c r="BA1839">
        <v>1641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Y1839*Source!I1071</f>
        <v>0.52</v>
      </c>
      <c r="CY1839">
        <f>AA1839</f>
        <v>55.51</v>
      </c>
      <c r="CZ1839">
        <f>AE1839</f>
        <v>9.0399999999999991</v>
      </c>
      <c r="DA1839">
        <f>AI1839</f>
        <v>6.14</v>
      </c>
      <c r="DB1839">
        <f>ROUND(ROUND(AT1839*CZ1839,2),2)</f>
        <v>0.18</v>
      </c>
      <c r="DC1839">
        <f>ROUND(ROUND(AT1839*AG1839,2),2)</f>
        <v>0</v>
      </c>
    </row>
    <row r="1840" spans="1:107" x14ac:dyDescent="0.2">
      <c r="A1840">
        <f>ROW(Source!A1071)</f>
        <v>1071</v>
      </c>
      <c r="B1840">
        <v>53551707</v>
      </c>
      <c r="C1840">
        <v>53554935</v>
      </c>
      <c r="D1840">
        <v>29166683</v>
      </c>
      <c r="E1840">
        <v>1</v>
      </c>
      <c r="F1840">
        <v>1</v>
      </c>
      <c r="G1840">
        <v>1</v>
      </c>
      <c r="H1840">
        <v>3</v>
      </c>
      <c r="I1840" t="s">
        <v>1092</v>
      </c>
      <c r="J1840" t="s">
        <v>1094</v>
      </c>
      <c r="K1840" t="s">
        <v>1093</v>
      </c>
      <c r="L1840">
        <v>1354</v>
      </c>
      <c r="N1840">
        <v>1010</v>
      </c>
      <c r="O1840" t="s">
        <v>160</v>
      </c>
      <c r="P1840" t="s">
        <v>160</v>
      </c>
      <c r="Q1840">
        <v>1</v>
      </c>
      <c r="W1840">
        <v>0</v>
      </c>
      <c r="X1840">
        <v>258348594</v>
      </c>
      <c r="Y1840">
        <v>0.961538</v>
      </c>
      <c r="AA1840">
        <v>615.41</v>
      </c>
      <c r="AB1840">
        <v>0</v>
      </c>
      <c r="AC1840">
        <v>0</v>
      </c>
      <c r="AD1840">
        <v>0</v>
      </c>
      <c r="AE1840">
        <v>40.04</v>
      </c>
      <c r="AF1840">
        <v>0</v>
      </c>
      <c r="AG1840">
        <v>0</v>
      </c>
      <c r="AH1840">
        <v>0</v>
      </c>
      <c r="AI1840">
        <v>15.37</v>
      </c>
      <c r="AJ1840">
        <v>1</v>
      </c>
      <c r="AK1840">
        <v>1</v>
      </c>
      <c r="AL1840">
        <v>1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 t="s">
        <v>3</v>
      </c>
      <c r="AT1840">
        <v>0.961538</v>
      </c>
      <c r="AU1840" t="s">
        <v>3</v>
      </c>
      <c r="AV1840">
        <v>0</v>
      </c>
      <c r="AW1840">
        <v>1</v>
      </c>
      <c r="AX1840">
        <v>-1</v>
      </c>
      <c r="AY1840">
        <v>0</v>
      </c>
      <c r="AZ1840">
        <v>0</v>
      </c>
      <c r="BA1840" t="s">
        <v>3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Y1840*Source!I1071</f>
        <v>24.999988000000002</v>
      </c>
      <c r="CY1840">
        <f>AA1840</f>
        <v>615.41</v>
      </c>
      <c r="CZ1840">
        <f>AE1840</f>
        <v>40.04</v>
      </c>
      <c r="DA1840">
        <f>AI1840</f>
        <v>15.37</v>
      </c>
      <c r="DB1840">
        <f>ROUND(ROUND(AT1840*CZ1840,2),2)</f>
        <v>38.5</v>
      </c>
      <c r="DC1840">
        <f>ROUND(ROUND(AT1840*AG1840,2),2)</f>
        <v>0</v>
      </c>
    </row>
    <row r="1841" spans="1:107" x14ac:dyDescent="0.2">
      <c r="A1841">
        <f>ROW(Source!A1071)</f>
        <v>1071</v>
      </c>
      <c r="B1841">
        <v>53551707</v>
      </c>
      <c r="C1841">
        <v>53554935</v>
      </c>
      <c r="D1841">
        <v>29171808</v>
      </c>
      <c r="E1841">
        <v>1</v>
      </c>
      <c r="F1841">
        <v>1</v>
      </c>
      <c r="G1841">
        <v>1</v>
      </c>
      <c r="H1841">
        <v>3</v>
      </c>
      <c r="I1841" t="s">
        <v>1933</v>
      </c>
      <c r="J1841" t="s">
        <v>1934</v>
      </c>
      <c r="K1841" t="s">
        <v>1935</v>
      </c>
      <c r="L1841">
        <v>1374</v>
      </c>
      <c r="N1841">
        <v>1013</v>
      </c>
      <c r="O1841" t="s">
        <v>1936</v>
      </c>
      <c r="P1841" t="s">
        <v>1936</v>
      </c>
      <c r="Q1841">
        <v>1</v>
      </c>
      <c r="W1841">
        <v>0</v>
      </c>
      <c r="X1841">
        <v>-915781824</v>
      </c>
      <c r="Y1841">
        <v>0.22</v>
      </c>
      <c r="AA1841">
        <v>6.14</v>
      </c>
      <c r="AB1841">
        <v>0</v>
      </c>
      <c r="AC1841">
        <v>0</v>
      </c>
      <c r="AD1841">
        <v>0</v>
      </c>
      <c r="AE1841">
        <v>1</v>
      </c>
      <c r="AF1841">
        <v>0</v>
      </c>
      <c r="AG1841">
        <v>0</v>
      </c>
      <c r="AH1841">
        <v>0</v>
      </c>
      <c r="AI1841">
        <v>6.14</v>
      </c>
      <c r="AJ1841">
        <v>1</v>
      </c>
      <c r="AK1841">
        <v>1</v>
      </c>
      <c r="AL1841">
        <v>1</v>
      </c>
      <c r="AN1841">
        <v>0</v>
      </c>
      <c r="AO1841">
        <v>1</v>
      </c>
      <c r="AP1841">
        <v>0</v>
      </c>
      <c r="AQ1841">
        <v>0</v>
      </c>
      <c r="AR1841">
        <v>0</v>
      </c>
      <c r="AS1841" t="s">
        <v>3</v>
      </c>
      <c r="AT1841">
        <v>0.22</v>
      </c>
      <c r="AU1841" t="s">
        <v>3</v>
      </c>
      <c r="AV1841">
        <v>0</v>
      </c>
      <c r="AW1841">
        <v>2</v>
      </c>
      <c r="AX1841">
        <v>53554944</v>
      </c>
      <c r="AY1841">
        <v>1</v>
      </c>
      <c r="AZ1841">
        <v>0</v>
      </c>
      <c r="BA1841">
        <v>1642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Y1841*Source!I1071</f>
        <v>5.72</v>
      </c>
      <c r="CY1841">
        <f>AA1841</f>
        <v>6.14</v>
      </c>
      <c r="CZ1841">
        <f>AE1841</f>
        <v>1</v>
      </c>
      <c r="DA1841">
        <f>AI1841</f>
        <v>6.14</v>
      </c>
      <c r="DB1841">
        <f>ROUND(ROUND(AT1841*CZ1841,2),2)</f>
        <v>0.22</v>
      </c>
      <c r="DC1841">
        <f>ROUND(ROUND(AT1841*AG1841,2),2)</f>
        <v>0</v>
      </c>
    </row>
    <row r="1842" spans="1:107" x14ac:dyDescent="0.2">
      <c r="A1842">
        <f>ROW(Source!A1071)</f>
        <v>1071</v>
      </c>
      <c r="B1842">
        <v>53551707</v>
      </c>
      <c r="C1842">
        <v>53554935</v>
      </c>
      <c r="D1842">
        <v>0</v>
      </c>
      <c r="E1842">
        <v>0</v>
      </c>
      <c r="F1842">
        <v>1</v>
      </c>
      <c r="G1842">
        <v>1</v>
      </c>
      <c r="H1842">
        <v>3</v>
      </c>
      <c r="I1842" t="s">
        <v>1096</v>
      </c>
      <c r="J1842" t="s">
        <v>3</v>
      </c>
      <c r="K1842" t="s">
        <v>1097</v>
      </c>
      <c r="L1842">
        <v>1354</v>
      </c>
      <c r="N1842">
        <v>1010</v>
      </c>
      <c r="O1842" t="s">
        <v>160</v>
      </c>
      <c r="P1842" t="s">
        <v>160</v>
      </c>
      <c r="Q1842">
        <v>1</v>
      </c>
      <c r="W1842">
        <v>0</v>
      </c>
      <c r="X1842">
        <v>740763501</v>
      </c>
      <c r="Y1842">
        <v>3.8462000000000003E-2</v>
      </c>
      <c r="AA1842">
        <v>12266.8</v>
      </c>
      <c r="AB1842">
        <v>0</v>
      </c>
      <c r="AC1842">
        <v>0</v>
      </c>
      <c r="AD1842">
        <v>0</v>
      </c>
      <c r="AE1842">
        <v>1997.8500000000001</v>
      </c>
      <c r="AF1842">
        <v>0</v>
      </c>
      <c r="AG1842">
        <v>0</v>
      </c>
      <c r="AH1842">
        <v>0</v>
      </c>
      <c r="AI1842">
        <v>6.14</v>
      </c>
      <c r="AJ1842">
        <v>1</v>
      </c>
      <c r="AK1842">
        <v>1</v>
      </c>
      <c r="AL1842">
        <v>1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 t="s">
        <v>3</v>
      </c>
      <c r="AT1842">
        <v>3.8462000000000003E-2</v>
      </c>
      <c r="AU1842" t="s">
        <v>3</v>
      </c>
      <c r="AV1842">
        <v>0</v>
      </c>
      <c r="AW1842">
        <v>1</v>
      </c>
      <c r="AX1842">
        <v>-1</v>
      </c>
      <c r="AY1842">
        <v>0</v>
      </c>
      <c r="AZ1842">
        <v>0</v>
      </c>
      <c r="BA1842" t="s">
        <v>3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Y1842*Source!I1071</f>
        <v>1.0000120000000001</v>
      </c>
      <c r="CY1842">
        <f>AA1842</f>
        <v>12266.8</v>
      </c>
      <c r="CZ1842">
        <f>AE1842</f>
        <v>1997.8500000000001</v>
      </c>
      <c r="DA1842">
        <f>AI1842</f>
        <v>6.14</v>
      </c>
      <c r="DB1842">
        <f>ROUND(ROUND(AT1842*CZ1842,2),2)</f>
        <v>76.84</v>
      </c>
      <c r="DC1842">
        <f>ROUND(ROUND(AT1842*AG1842,2),2)</f>
        <v>0</v>
      </c>
    </row>
    <row r="1843" spans="1:107" x14ac:dyDescent="0.2">
      <c r="A1843">
        <f>ROW(Source!A1076)</f>
        <v>1076</v>
      </c>
      <c r="B1843">
        <v>53551706</v>
      </c>
      <c r="C1843">
        <v>53554947</v>
      </c>
      <c r="D1843">
        <v>9430636</v>
      </c>
      <c r="E1843">
        <v>1</v>
      </c>
      <c r="F1843">
        <v>1</v>
      </c>
      <c r="G1843">
        <v>1</v>
      </c>
      <c r="H1843">
        <v>1</v>
      </c>
      <c r="I1843" t="s">
        <v>1958</v>
      </c>
      <c r="J1843" t="s">
        <v>3</v>
      </c>
      <c r="K1843" t="s">
        <v>1959</v>
      </c>
      <c r="L1843">
        <v>1369</v>
      </c>
      <c r="N1843">
        <v>1013</v>
      </c>
      <c r="O1843" t="s">
        <v>1486</v>
      </c>
      <c r="P1843" t="s">
        <v>1486</v>
      </c>
      <c r="Q1843">
        <v>1</v>
      </c>
      <c r="W1843">
        <v>0</v>
      </c>
      <c r="X1843">
        <v>625109291</v>
      </c>
      <c r="Y1843">
        <v>19.391999999999999</v>
      </c>
      <c r="AA1843">
        <v>0</v>
      </c>
      <c r="AB1843">
        <v>0</v>
      </c>
      <c r="AC1843">
        <v>0</v>
      </c>
      <c r="AD1843">
        <v>331.26</v>
      </c>
      <c r="AE1843">
        <v>0</v>
      </c>
      <c r="AF1843">
        <v>0</v>
      </c>
      <c r="AG1843">
        <v>0</v>
      </c>
      <c r="AH1843">
        <v>331.26</v>
      </c>
      <c r="AI1843">
        <v>1</v>
      </c>
      <c r="AJ1843">
        <v>1</v>
      </c>
      <c r="AK1843">
        <v>1</v>
      </c>
      <c r="AL1843">
        <v>1</v>
      </c>
      <c r="AN1843">
        <v>0</v>
      </c>
      <c r="AO1843">
        <v>1</v>
      </c>
      <c r="AP1843">
        <v>1</v>
      </c>
      <c r="AQ1843">
        <v>0</v>
      </c>
      <c r="AR1843">
        <v>0</v>
      </c>
      <c r="AS1843" t="s">
        <v>3</v>
      </c>
      <c r="AT1843">
        <v>16.16</v>
      </c>
      <c r="AU1843" t="s">
        <v>916</v>
      </c>
      <c r="AV1843">
        <v>1</v>
      </c>
      <c r="AW1843">
        <v>1</v>
      </c>
      <c r="AX1843">
        <v>-1</v>
      </c>
      <c r="AY1843">
        <v>0</v>
      </c>
      <c r="AZ1843">
        <v>0</v>
      </c>
      <c r="BA1843" t="s">
        <v>3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Y1843*Source!I1076</f>
        <v>349.05599999999998</v>
      </c>
      <c r="CY1843">
        <f>AD1843</f>
        <v>331.26</v>
      </c>
      <c r="CZ1843">
        <f>AH1843</f>
        <v>331.26</v>
      </c>
      <c r="DA1843">
        <f>AL1843</f>
        <v>1</v>
      </c>
      <c r="DB1843">
        <f>ROUND((ROUND(AT1843*CZ1843,2)*ROUND(1.2,7)),2)</f>
        <v>6423.79</v>
      </c>
      <c r="DC1843">
        <f>ROUND((ROUND(AT1843*AG1843,2)*ROUND(1.2,7)),2)</f>
        <v>0</v>
      </c>
    </row>
    <row r="1844" spans="1:107" x14ac:dyDescent="0.2">
      <c r="A1844">
        <f>ROW(Source!A1076)</f>
        <v>1076</v>
      </c>
      <c r="B1844">
        <v>53551706</v>
      </c>
      <c r="C1844">
        <v>53554947</v>
      </c>
      <c r="D1844">
        <v>121548</v>
      </c>
      <c r="E1844">
        <v>1</v>
      </c>
      <c r="F1844">
        <v>1</v>
      </c>
      <c r="G1844">
        <v>1</v>
      </c>
      <c r="H1844">
        <v>1</v>
      </c>
      <c r="I1844" t="s">
        <v>31</v>
      </c>
      <c r="J1844" t="s">
        <v>3</v>
      </c>
      <c r="K1844" t="s">
        <v>1489</v>
      </c>
      <c r="L1844">
        <v>608254</v>
      </c>
      <c r="N1844">
        <v>1013</v>
      </c>
      <c r="O1844" t="s">
        <v>1490</v>
      </c>
      <c r="P1844" t="s">
        <v>1490</v>
      </c>
      <c r="Q1844">
        <v>1</v>
      </c>
      <c r="W1844">
        <v>0</v>
      </c>
      <c r="X1844">
        <v>-185737400</v>
      </c>
      <c r="Y1844">
        <v>0.216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1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1</v>
      </c>
      <c r="AQ1844">
        <v>0</v>
      </c>
      <c r="AR1844">
        <v>0</v>
      </c>
      <c r="AS1844" t="s">
        <v>3</v>
      </c>
      <c r="AT1844">
        <v>0.18</v>
      </c>
      <c r="AU1844" t="s">
        <v>916</v>
      </c>
      <c r="AV1844">
        <v>2</v>
      </c>
      <c r="AW1844">
        <v>2</v>
      </c>
      <c r="AX1844">
        <v>53554963</v>
      </c>
      <c r="AY1844">
        <v>1</v>
      </c>
      <c r="AZ1844">
        <v>6144</v>
      </c>
      <c r="BA1844">
        <v>1644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Y1844*Source!I1076</f>
        <v>3.8879999999999999</v>
      </c>
      <c r="CY1844">
        <f>AD1844</f>
        <v>0</v>
      </c>
      <c r="CZ1844">
        <f>AH1844</f>
        <v>0</v>
      </c>
      <c r="DA1844">
        <f>AL1844</f>
        <v>1</v>
      </c>
      <c r="DB1844">
        <f>ROUND((ROUND(AT1844*CZ1844,2)*ROUND(1.2,7)),2)</f>
        <v>0</v>
      </c>
      <c r="DC1844">
        <f>ROUND((ROUND(AT1844*AG1844,2)*ROUND(1.2,7)),2)</f>
        <v>0</v>
      </c>
    </row>
    <row r="1845" spans="1:107" x14ac:dyDescent="0.2">
      <c r="A1845">
        <f>ROW(Source!A1076)</f>
        <v>1076</v>
      </c>
      <c r="B1845">
        <v>53551706</v>
      </c>
      <c r="C1845">
        <v>53554947</v>
      </c>
      <c r="D1845">
        <v>24316470</v>
      </c>
      <c r="E1845">
        <v>1</v>
      </c>
      <c r="F1845">
        <v>1</v>
      </c>
      <c r="G1845">
        <v>1</v>
      </c>
      <c r="H1845">
        <v>2</v>
      </c>
      <c r="I1845" t="s">
        <v>1924</v>
      </c>
      <c r="J1845" t="s">
        <v>1960</v>
      </c>
      <c r="K1845" t="s">
        <v>1926</v>
      </c>
      <c r="L1845">
        <v>1368</v>
      </c>
      <c r="N1845">
        <v>1011</v>
      </c>
      <c r="O1845" t="s">
        <v>1494</v>
      </c>
      <c r="P1845" t="s">
        <v>1494</v>
      </c>
      <c r="Q1845">
        <v>1</v>
      </c>
      <c r="W1845">
        <v>0</v>
      </c>
      <c r="X1845">
        <v>-522621304</v>
      </c>
      <c r="Y1845">
        <v>0.216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1</v>
      </c>
      <c r="AJ1845">
        <v>1</v>
      </c>
      <c r="AK1845">
        <v>1</v>
      </c>
      <c r="AL1845">
        <v>1</v>
      </c>
      <c r="AN1845">
        <v>0</v>
      </c>
      <c r="AO1845">
        <v>1</v>
      </c>
      <c r="AP1845">
        <v>1</v>
      </c>
      <c r="AQ1845">
        <v>0</v>
      </c>
      <c r="AR1845">
        <v>0</v>
      </c>
      <c r="AS1845" t="s">
        <v>3</v>
      </c>
      <c r="AT1845">
        <v>0.18</v>
      </c>
      <c r="AU1845" t="s">
        <v>916</v>
      </c>
      <c r="AV1845">
        <v>0</v>
      </c>
      <c r="AW1845">
        <v>2</v>
      </c>
      <c r="AX1845">
        <v>53554964</v>
      </c>
      <c r="AY1845">
        <v>2</v>
      </c>
      <c r="AZ1845">
        <v>104448</v>
      </c>
      <c r="BA1845">
        <v>1645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Y1845*Source!I1076</f>
        <v>3.8879999999999999</v>
      </c>
      <c r="CY1845">
        <f>AB1845</f>
        <v>0</v>
      </c>
      <c r="CZ1845">
        <f>AF1845</f>
        <v>0</v>
      </c>
      <c r="DA1845">
        <f>AJ1845</f>
        <v>1</v>
      </c>
      <c r="DB1845">
        <f>ROUND((ROUND(AT1845*CZ1845,2)*ROUND(1.2,7)),2)</f>
        <v>0</v>
      </c>
      <c r="DC1845">
        <f>ROUND((ROUND(AT1845*AG1845,2)*ROUND(1.2,7)),2)</f>
        <v>0</v>
      </c>
    </row>
    <row r="1846" spans="1:107" x14ac:dyDescent="0.2">
      <c r="A1846">
        <f>ROW(Source!A1076)</f>
        <v>1076</v>
      </c>
      <c r="B1846">
        <v>53551706</v>
      </c>
      <c r="C1846">
        <v>53554947</v>
      </c>
      <c r="D1846">
        <v>24262102</v>
      </c>
      <c r="E1846">
        <v>1</v>
      </c>
      <c r="F1846">
        <v>1</v>
      </c>
      <c r="G1846">
        <v>1</v>
      </c>
      <c r="H1846">
        <v>2</v>
      </c>
      <c r="I1846" t="s">
        <v>1513</v>
      </c>
      <c r="J1846" t="s">
        <v>1961</v>
      </c>
      <c r="K1846" t="s">
        <v>1515</v>
      </c>
      <c r="L1846">
        <v>1368</v>
      </c>
      <c r="N1846">
        <v>1011</v>
      </c>
      <c r="O1846" t="s">
        <v>1494</v>
      </c>
      <c r="P1846" t="s">
        <v>1494</v>
      </c>
      <c r="Q1846">
        <v>1</v>
      </c>
      <c r="W1846">
        <v>0</v>
      </c>
      <c r="X1846">
        <v>-1347582160</v>
      </c>
      <c r="Y1846">
        <v>0.216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1</v>
      </c>
      <c r="AJ1846">
        <v>1</v>
      </c>
      <c r="AK1846">
        <v>1</v>
      </c>
      <c r="AL1846">
        <v>1</v>
      </c>
      <c r="AN1846">
        <v>0</v>
      </c>
      <c r="AO1846">
        <v>1</v>
      </c>
      <c r="AP1846">
        <v>1</v>
      </c>
      <c r="AQ1846">
        <v>0</v>
      </c>
      <c r="AR1846">
        <v>0</v>
      </c>
      <c r="AS1846" t="s">
        <v>3</v>
      </c>
      <c r="AT1846">
        <v>0.18</v>
      </c>
      <c r="AU1846" t="s">
        <v>916</v>
      </c>
      <c r="AV1846">
        <v>0</v>
      </c>
      <c r="AW1846">
        <v>2</v>
      </c>
      <c r="AX1846">
        <v>53554965</v>
      </c>
      <c r="AY1846">
        <v>2</v>
      </c>
      <c r="AZ1846">
        <v>104448</v>
      </c>
      <c r="BA1846">
        <v>1646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Y1846*Source!I1076</f>
        <v>3.8879999999999999</v>
      </c>
      <c r="CY1846">
        <f>AB1846</f>
        <v>0</v>
      </c>
      <c r="CZ1846">
        <f>AF1846</f>
        <v>0</v>
      </c>
      <c r="DA1846">
        <f>AJ1846</f>
        <v>1</v>
      </c>
      <c r="DB1846">
        <f>ROUND((ROUND(AT1846*CZ1846,2)*ROUND(1.2,7)),2)</f>
        <v>0</v>
      </c>
      <c r="DC1846">
        <f>ROUND((ROUND(AT1846*AG1846,2)*ROUND(1.2,7)),2)</f>
        <v>0</v>
      </c>
    </row>
    <row r="1847" spans="1:107" x14ac:dyDescent="0.2">
      <c r="A1847">
        <f>ROW(Source!A1076)</f>
        <v>1076</v>
      </c>
      <c r="B1847">
        <v>53551706</v>
      </c>
      <c r="C1847">
        <v>53554947</v>
      </c>
      <c r="D1847">
        <v>24305918</v>
      </c>
      <c r="E1847">
        <v>1</v>
      </c>
      <c r="F1847">
        <v>1</v>
      </c>
      <c r="G1847">
        <v>1</v>
      </c>
      <c r="H1847">
        <v>3</v>
      </c>
      <c r="I1847" t="s">
        <v>1962</v>
      </c>
      <c r="J1847" t="s">
        <v>1963</v>
      </c>
      <c r="K1847" t="s">
        <v>1964</v>
      </c>
      <c r="L1847">
        <v>1348</v>
      </c>
      <c r="N1847">
        <v>1009</v>
      </c>
      <c r="O1847" t="s">
        <v>26</v>
      </c>
      <c r="P1847" t="s">
        <v>26</v>
      </c>
      <c r="Q1847">
        <v>1000</v>
      </c>
      <c r="W1847">
        <v>0</v>
      </c>
      <c r="X1847">
        <v>-1817314591</v>
      </c>
      <c r="Y1847">
        <v>3.3E-4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1</v>
      </c>
      <c r="AJ1847">
        <v>1</v>
      </c>
      <c r="AK1847">
        <v>1</v>
      </c>
      <c r="AL1847">
        <v>1</v>
      </c>
      <c r="AN1847">
        <v>0</v>
      </c>
      <c r="AO1847">
        <v>1</v>
      </c>
      <c r="AP1847">
        <v>0</v>
      </c>
      <c r="AQ1847">
        <v>0</v>
      </c>
      <c r="AR1847">
        <v>0</v>
      </c>
      <c r="AS1847" t="s">
        <v>3</v>
      </c>
      <c r="AT1847">
        <v>3.3E-4</v>
      </c>
      <c r="AU1847" t="s">
        <v>3</v>
      </c>
      <c r="AV1847">
        <v>0</v>
      </c>
      <c r="AW1847">
        <v>2</v>
      </c>
      <c r="AX1847">
        <v>53554966</v>
      </c>
      <c r="AY1847">
        <v>2</v>
      </c>
      <c r="AZ1847">
        <v>16384</v>
      </c>
      <c r="BA1847">
        <v>1647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Y1847*Source!I1076</f>
        <v>5.94E-3</v>
      </c>
      <c r="CY1847">
        <f t="shared" ref="CY1847:CY1856" si="373">AA1847</f>
        <v>0</v>
      </c>
      <c r="CZ1847">
        <f t="shared" ref="CZ1847:CZ1856" si="374">AE1847</f>
        <v>0</v>
      </c>
      <c r="DA1847">
        <f t="shared" ref="DA1847:DA1856" si="375">AI1847</f>
        <v>1</v>
      </c>
      <c r="DB1847">
        <f t="shared" ref="DB1847:DB1856" si="376">ROUND(ROUND(AT1847*CZ1847,2),2)</f>
        <v>0</v>
      </c>
      <c r="DC1847">
        <f t="shared" ref="DC1847:DC1856" si="377">ROUND(ROUND(AT1847*AG1847,2),2)</f>
        <v>0</v>
      </c>
    </row>
    <row r="1848" spans="1:107" x14ac:dyDescent="0.2">
      <c r="A1848">
        <f>ROW(Source!A1076)</f>
        <v>1076</v>
      </c>
      <c r="B1848">
        <v>53551706</v>
      </c>
      <c r="C1848">
        <v>53554947</v>
      </c>
      <c r="D1848">
        <v>24326171</v>
      </c>
      <c r="E1848">
        <v>1</v>
      </c>
      <c r="F1848">
        <v>1</v>
      </c>
      <c r="G1848">
        <v>1</v>
      </c>
      <c r="H1848">
        <v>3</v>
      </c>
      <c r="I1848" t="s">
        <v>1965</v>
      </c>
      <c r="J1848" t="s">
        <v>1966</v>
      </c>
      <c r="K1848" t="s">
        <v>1967</v>
      </c>
      <c r="L1848">
        <v>1348</v>
      </c>
      <c r="N1848">
        <v>1009</v>
      </c>
      <c r="O1848" t="s">
        <v>26</v>
      </c>
      <c r="P1848" t="s">
        <v>26</v>
      </c>
      <c r="Q1848">
        <v>1000</v>
      </c>
      <c r="W1848">
        <v>0</v>
      </c>
      <c r="X1848">
        <v>1628334422</v>
      </c>
      <c r="Y1848">
        <v>1.4E-3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1</v>
      </c>
      <c r="AJ1848">
        <v>1</v>
      </c>
      <c r="AK1848">
        <v>1</v>
      </c>
      <c r="AL1848">
        <v>1</v>
      </c>
      <c r="AN1848">
        <v>0</v>
      </c>
      <c r="AO1848">
        <v>1</v>
      </c>
      <c r="AP1848">
        <v>0</v>
      </c>
      <c r="AQ1848">
        <v>0</v>
      </c>
      <c r="AR1848">
        <v>0</v>
      </c>
      <c r="AS1848" t="s">
        <v>3</v>
      </c>
      <c r="AT1848">
        <v>1.4E-3</v>
      </c>
      <c r="AU1848" t="s">
        <v>3</v>
      </c>
      <c r="AV1848">
        <v>0</v>
      </c>
      <c r="AW1848">
        <v>2</v>
      </c>
      <c r="AX1848">
        <v>53554967</v>
      </c>
      <c r="AY1848">
        <v>2</v>
      </c>
      <c r="AZ1848">
        <v>16384</v>
      </c>
      <c r="BA1848">
        <v>1648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Y1848*Source!I1076</f>
        <v>2.52E-2</v>
      </c>
      <c r="CY1848">
        <f t="shared" si="373"/>
        <v>0</v>
      </c>
      <c r="CZ1848">
        <f t="shared" si="374"/>
        <v>0</v>
      </c>
      <c r="DA1848">
        <f t="shared" si="375"/>
        <v>1</v>
      </c>
      <c r="DB1848">
        <f t="shared" si="376"/>
        <v>0</v>
      </c>
      <c r="DC1848">
        <f t="shared" si="377"/>
        <v>0</v>
      </c>
    </row>
    <row r="1849" spans="1:107" x14ac:dyDescent="0.2">
      <c r="A1849">
        <f>ROW(Source!A1076)</f>
        <v>1076</v>
      </c>
      <c r="B1849">
        <v>53551706</v>
      </c>
      <c r="C1849">
        <v>53554947</v>
      </c>
      <c r="D1849">
        <v>24330817</v>
      </c>
      <c r="E1849">
        <v>1</v>
      </c>
      <c r="F1849">
        <v>1</v>
      </c>
      <c r="G1849">
        <v>1</v>
      </c>
      <c r="H1849">
        <v>3</v>
      </c>
      <c r="I1849" t="s">
        <v>1968</v>
      </c>
      <c r="J1849" t="s">
        <v>1969</v>
      </c>
      <c r="K1849" t="s">
        <v>1970</v>
      </c>
      <c r="L1849">
        <v>1348</v>
      </c>
      <c r="N1849">
        <v>1009</v>
      </c>
      <c r="O1849" t="s">
        <v>26</v>
      </c>
      <c r="P1849" t="s">
        <v>26</v>
      </c>
      <c r="Q1849">
        <v>1000</v>
      </c>
      <c r="W1849">
        <v>0</v>
      </c>
      <c r="X1849">
        <v>1565595649</v>
      </c>
      <c r="Y1849">
        <v>2.9999999999999997E-4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1</v>
      </c>
      <c r="AJ1849">
        <v>1</v>
      </c>
      <c r="AK1849">
        <v>1</v>
      </c>
      <c r="AL1849">
        <v>1</v>
      </c>
      <c r="AN1849">
        <v>0</v>
      </c>
      <c r="AO1849">
        <v>1</v>
      </c>
      <c r="AP1849">
        <v>0</v>
      </c>
      <c r="AQ1849">
        <v>0</v>
      </c>
      <c r="AR1849">
        <v>0</v>
      </c>
      <c r="AS1849" t="s">
        <v>3</v>
      </c>
      <c r="AT1849">
        <v>2.9999999999999997E-4</v>
      </c>
      <c r="AU1849" t="s">
        <v>3</v>
      </c>
      <c r="AV1849">
        <v>0</v>
      </c>
      <c r="AW1849">
        <v>2</v>
      </c>
      <c r="AX1849">
        <v>53554968</v>
      </c>
      <c r="AY1849">
        <v>2</v>
      </c>
      <c r="AZ1849">
        <v>16384</v>
      </c>
      <c r="BA1849">
        <v>1649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Y1849*Source!I1076</f>
        <v>5.3999999999999994E-3</v>
      </c>
      <c r="CY1849">
        <f t="shared" si="373"/>
        <v>0</v>
      </c>
      <c r="CZ1849">
        <f t="shared" si="374"/>
        <v>0</v>
      </c>
      <c r="DA1849">
        <f t="shared" si="375"/>
        <v>1</v>
      </c>
      <c r="DB1849">
        <f t="shared" si="376"/>
        <v>0</v>
      </c>
      <c r="DC1849">
        <f t="shared" si="377"/>
        <v>0</v>
      </c>
    </row>
    <row r="1850" spans="1:107" x14ac:dyDescent="0.2">
      <c r="A1850">
        <f>ROW(Source!A1076)</f>
        <v>1076</v>
      </c>
      <c r="B1850">
        <v>53551706</v>
      </c>
      <c r="C1850">
        <v>53554947</v>
      </c>
      <c r="D1850">
        <v>24551895</v>
      </c>
      <c r="E1850">
        <v>1</v>
      </c>
      <c r="F1850">
        <v>1</v>
      </c>
      <c r="G1850">
        <v>1</v>
      </c>
      <c r="H1850">
        <v>3</v>
      </c>
      <c r="I1850" t="s">
        <v>1971</v>
      </c>
      <c r="J1850" t="s">
        <v>1972</v>
      </c>
      <c r="K1850" t="s">
        <v>1973</v>
      </c>
      <c r="L1850">
        <v>1346</v>
      </c>
      <c r="N1850">
        <v>1009</v>
      </c>
      <c r="O1850" t="s">
        <v>143</v>
      </c>
      <c r="P1850" t="s">
        <v>143</v>
      </c>
      <c r="Q1850">
        <v>1</v>
      </c>
      <c r="W1850">
        <v>0</v>
      </c>
      <c r="X1850">
        <v>1458414481</v>
      </c>
      <c r="Y1850">
        <v>0.04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1</v>
      </c>
      <c r="AJ1850">
        <v>1</v>
      </c>
      <c r="AK1850">
        <v>1</v>
      </c>
      <c r="AL1850">
        <v>1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 t="s">
        <v>3</v>
      </c>
      <c r="AT1850">
        <v>0.04</v>
      </c>
      <c r="AU1850" t="s">
        <v>3</v>
      </c>
      <c r="AV1850">
        <v>0</v>
      </c>
      <c r="AW1850">
        <v>2</v>
      </c>
      <c r="AX1850">
        <v>53554969</v>
      </c>
      <c r="AY1850">
        <v>2</v>
      </c>
      <c r="AZ1850">
        <v>16384</v>
      </c>
      <c r="BA1850">
        <v>1650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Y1850*Source!I1076</f>
        <v>0.72</v>
      </c>
      <c r="CY1850">
        <f t="shared" si="373"/>
        <v>0</v>
      </c>
      <c r="CZ1850">
        <f t="shared" si="374"/>
        <v>0</v>
      </c>
      <c r="DA1850">
        <f t="shared" si="375"/>
        <v>1</v>
      </c>
      <c r="DB1850">
        <f t="shared" si="376"/>
        <v>0</v>
      </c>
      <c r="DC1850">
        <f t="shared" si="377"/>
        <v>0</v>
      </c>
    </row>
    <row r="1851" spans="1:107" x14ac:dyDescent="0.2">
      <c r="A1851">
        <f>ROW(Source!A1076)</f>
        <v>1076</v>
      </c>
      <c r="B1851">
        <v>53551706</v>
      </c>
      <c r="C1851">
        <v>53554947</v>
      </c>
      <c r="D1851">
        <v>24552971</v>
      </c>
      <c r="E1851">
        <v>1</v>
      </c>
      <c r="F1851">
        <v>1</v>
      </c>
      <c r="G1851">
        <v>1</v>
      </c>
      <c r="H1851">
        <v>3</v>
      </c>
      <c r="I1851" t="s">
        <v>1930</v>
      </c>
      <c r="J1851" t="s">
        <v>1974</v>
      </c>
      <c r="K1851" t="s">
        <v>1932</v>
      </c>
      <c r="L1851">
        <v>1346</v>
      </c>
      <c r="N1851">
        <v>1009</v>
      </c>
      <c r="O1851" t="s">
        <v>143</v>
      </c>
      <c r="P1851" t="s">
        <v>143</v>
      </c>
      <c r="Q1851">
        <v>1</v>
      </c>
      <c r="W1851">
        <v>0</v>
      </c>
      <c r="X1851">
        <v>2030471882</v>
      </c>
      <c r="Y1851">
        <v>0.16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1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0</v>
      </c>
      <c r="AQ1851">
        <v>0</v>
      </c>
      <c r="AR1851">
        <v>0</v>
      </c>
      <c r="AS1851" t="s">
        <v>3</v>
      </c>
      <c r="AT1851">
        <v>0.16</v>
      </c>
      <c r="AU1851" t="s">
        <v>3</v>
      </c>
      <c r="AV1851">
        <v>0</v>
      </c>
      <c r="AW1851">
        <v>2</v>
      </c>
      <c r="AX1851">
        <v>53554970</v>
      </c>
      <c r="AY1851">
        <v>2</v>
      </c>
      <c r="AZ1851">
        <v>16384</v>
      </c>
      <c r="BA1851">
        <v>1651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Y1851*Source!I1076</f>
        <v>2.88</v>
      </c>
      <c r="CY1851">
        <f t="shared" si="373"/>
        <v>0</v>
      </c>
      <c r="CZ1851">
        <f t="shared" si="374"/>
        <v>0</v>
      </c>
      <c r="DA1851">
        <f t="shared" si="375"/>
        <v>1</v>
      </c>
      <c r="DB1851">
        <f t="shared" si="376"/>
        <v>0</v>
      </c>
      <c r="DC1851">
        <f t="shared" si="377"/>
        <v>0</v>
      </c>
    </row>
    <row r="1852" spans="1:107" x14ac:dyDescent="0.2">
      <c r="A1852">
        <f>ROW(Source!A1076)</f>
        <v>1076</v>
      </c>
      <c r="B1852">
        <v>53551706</v>
      </c>
      <c r="C1852">
        <v>53554947</v>
      </c>
      <c r="D1852">
        <v>24358570</v>
      </c>
      <c r="E1852">
        <v>1</v>
      </c>
      <c r="F1852">
        <v>1</v>
      </c>
      <c r="G1852">
        <v>1</v>
      </c>
      <c r="H1852">
        <v>3</v>
      </c>
      <c r="I1852" t="s">
        <v>1952</v>
      </c>
      <c r="J1852" t="s">
        <v>1975</v>
      </c>
      <c r="K1852" t="s">
        <v>1954</v>
      </c>
      <c r="L1852">
        <v>1355</v>
      </c>
      <c r="N1852">
        <v>1010</v>
      </c>
      <c r="O1852" t="s">
        <v>894</v>
      </c>
      <c r="P1852" t="s">
        <v>894</v>
      </c>
      <c r="Q1852">
        <v>100</v>
      </c>
      <c r="W1852">
        <v>0</v>
      </c>
      <c r="X1852">
        <v>1626258164</v>
      </c>
      <c r="Y1852">
        <v>0.32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1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 t="s">
        <v>3</v>
      </c>
      <c r="AT1852">
        <v>0.32</v>
      </c>
      <c r="AU1852" t="s">
        <v>3</v>
      </c>
      <c r="AV1852">
        <v>0</v>
      </c>
      <c r="AW1852">
        <v>2</v>
      </c>
      <c r="AX1852">
        <v>53554971</v>
      </c>
      <c r="AY1852">
        <v>2</v>
      </c>
      <c r="AZ1852">
        <v>16384</v>
      </c>
      <c r="BA1852">
        <v>1652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Y1852*Source!I1076</f>
        <v>5.76</v>
      </c>
      <c r="CY1852">
        <f t="shared" si="373"/>
        <v>0</v>
      </c>
      <c r="CZ1852">
        <f t="shared" si="374"/>
        <v>0</v>
      </c>
      <c r="DA1852">
        <f t="shared" si="375"/>
        <v>1</v>
      </c>
      <c r="DB1852">
        <f t="shared" si="376"/>
        <v>0</v>
      </c>
      <c r="DC1852">
        <f t="shared" si="377"/>
        <v>0</v>
      </c>
    </row>
    <row r="1853" spans="1:107" x14ac:dyDescent="0.2">
      <c r="A1853">
        <f>ROW(Source!A1076)</f>
        <v>1076</v>
      </c>
      <c r="B1853">
        <v>53551706</v>
      </c>
      <c r="C1853">
        <v>53554947</v>
      </c>
      <c r="D1853">
        <v>38196276</v>
      </c>
      <c r="E1853">
        <v>1</v>
      </c>
      <c r="F1853">
        <v>1</v>
      </c>
      <c r="G1853">
        <v>1</v>
      </c>
      <c r="H1853">
        <v>3</v>
      </c>
      <c r="I1853" t="s">
        <v>1001</v>
      </c>
      <c r="J1853" t="s">
        <v>1003</v>
      </c>
      <c r="K1853" t="s">
        <v>1002</v>
      </c>
      <c r="L1853">
        <v>1302</v>
      </c>
      <c r="N1853">
        <v>1003</v>
      </c>
      <c r="O1853" t="s">
        <v>833</v>
      </c>
      <c r="P1853" t="s">
        <v>833</v>
      </c>
      <c r="Q1853">
        <v>10</v>
      </c>
      <c r="W1853">
        <v>0</v>
      </c>
      <c r="X1853">
        <v>-627204067</v>
      </c>
      <c r="Y1853">
        <v>10.199999999999999</v>
      </c>
      <c r="AA1853">
        <v>51.13</v>
      </c>
      <c r="AB1853">
        <v>0</v>
      </c>
      <c r="AC1853">
        <v>0</v>
      </c>
      <c r="AD1853">
        <v>0</v>
      </c>
      <c r="AE1853">
        <v>51.13</v>
      </c>
      <c r="AF1853">
        <v>0</v>
      </c>
      <c r="AG1853">
        <v>0</v>
      </c>
      <c r="AH1853">
        <v>0</v>
      </c>
      <c r="AI1853">
        <v>1</v>
      </c>
      <c r="AJ1853">
        <v>1</v>
      </c>
      <c r="AK1853">
        <v>1</v>
      </c>
      <c r="AL1853">
        <v>1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 t="s">
        <v>3</v>
      </c>
      <c r="AT1853">
        <v>10.199999999999999</v>
      </c>
      <c r="AU1853" t="s">
        <v>3</v>
      </c>
      <c r="AV1853">
        <v>0</v>
      </c>
      <c r="AW1853">
        <v>1</v>
      </c>
      <c r="AX1853">
        <v>-1</v>
      </c>
      <c r="AY1853">
        <v>0</v>
      </c>
      <c r="AZ1853">
        <v>0</v>
      </c>
      <c r="BA1853" t="s">
        <v>3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Y1853*Source!I1076</f>
        <v>183.6</v>
      </c>
      <c r="CY1853">
        <f t="shared" si="373"/>
        <v>51.13</v>
      </c>
      <c r="CZ1853">
        <f t="shared" si="374"/>
        <v>51.13</v>
      </c>
      <c r="DA1853">
        <f t="shared" si="375"/>
        <v>1</v>
      </c>
      <c r="DB1853">
        <f t="shared" si="376"/>
        <v>521.53</v>
      </c>
      <c r="DC1853">
        <f t="shared" si="377"/>
        <v>0</v>
      </c>
    </row>
    <row r="1854" spans="1:107" x14ac:dyDescent="0.2">
      <c r="A1854">
        <f>ROW(Source!A1076)</f>
        <v>1076</v>
      </c>
      <c r="B1854">
        <v>53551706</v>
      </c>
      <c r="C1854">
        <v>53554947</v>
      </c>
      <c r="D1854">
        <v>24312272</v>
      </c>
      <c r="E1854">
        <v>1</v>
      </c>
      <c r="F1854">
        <v>1</v>
      </c>
      <c r="G1854">
        <v>1</v>
      </c>
      <c r="H1854">
        <v>3</v>
      </c>
      <c r="I1854" t="s">
        <v>1938</v>
      </c>
      <c r="J1854" t="s">
        <v>1976</v>
      </c>
      <c r="K1854" t="s">
        <v>1940</v>
      </c>
      <c r="L1854">
        <v>1348</v>
      </c>
      <c r="N1854">
        <v>1009</v>
      </c>
      <c r="O1854" t="s">
        <v>26</v>
      </c>
      <c r="P1854" t="s">
        <v>26</v>
      </c>
      <c r="Q1854">
        <v>1000</v>
      </c>
      <c r="W1854">
        <v>0</v>
      </c>
      <c r="X1854">
        <v>-871067159</v>
      </c>
      <c r="Y1854">
        <v>2.1000000000000001E-2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1</v>
      </c>
      <c r="AJ1854">
        <v>1</v>
      </c>
      <c r="AK1854">
        <v>1</v>
      </c>
      <c r="AL1854">
        <v>1</v>
      </c>
      <c r="AN1854">
        <v>0</v>
      </c>
      <c r="AO1854">
        <v>1</v>
      </c>
      <c r="AP1854">
        <v>0</v>
      </c>
      <c r="AQ1854">
        <v>0</v>
      </c>
      <c r="AR1854">
        <v>0</v>
      </c>
      <c r="AS1854" t="s">
        <v>3</v>
      </c>
      <c r="AT1854">
        <v>2.1000000000000001E-2</v>
      </c>
      <c r="AU1854" t="s">
        <v>3</v>
      </c>
      <c r="AV1854">
        <v>0</v>
      </c>
      <c r="AW1854">
        <v>2</v>
      </c>
      <c r="AX1854">
        <v>53554972</v>
      </c>
      <c r="AY1854">
        <v>2</v>
      </c>
      <c r="AZ1854">
        <v>16384</v>
      </c>
      <c r="BA1854">
        <v>1653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Y1854*Source!I1076</f>
        <v>0.378</v>
      </c>
      <c r="CY1854">
        <f t="shared" si="373"/>
        <v>0</v>
      </c>
      <c r="CZ1854">
        <f t="shared" si="374"/>
        <v>0</v>
      </c>
      <c r="DA1854">
        <f t="shared" si="375"/>
        <v>1</v>
      </c>
      <c r="DB1854">
        <f t="shared" si="376"/>
        <v>0</v>
      </c>
      <c r="DC1854">
        <f t="shared" si="377"/>
        <v>0</v>
      </c>
    </row>
    <row r="1855" spans="1:107" x14ac:dyDescent="0.2">
      <c r="A1855">
        <f>ROW(Source!A1076)</f>
        <v>1076</v>
      </c>
      <c r="B1855">
        <v>53551706</v>
      </c>
      <c r="C1855">
        <v>53554947</v>
      </c>
      <c r="D1855">
        <v>38228222</v>
      </c>
      <c r="E1855">
        <v>1</v>
      </c>
      <c r="F1855">
        <v>1</v>
      </c>
      <c r="G1855">
        <v>1</v>
      </c>
      <c r="H1855">
        <v>3</v>
      </c>
      <c r="I1855" t="s">
        <v>995</v>
      </c>
      <c r="J1855" t="s">
        <v>998</v>
      </c>
      <c r="K1855" t="s">
        <v>996</v>
      </c>
      <c r="L1855">
        <v>1477</v>
      </c>
      <c r="N1855">
        <v>1013</v>
      </c>
      <c r="O1855" t="s">
        <v>997</v>
      </c>
      <c r="P1855" t="s">
        <v>999</v>
      </c>
      <c r="Q1855">
        <v>1</v>
      </c>
      <c r="W1855">
        <v>0</v>
      </c>
      <c r="X1855">
        <v>-1905419031</v>
      </c>
      <c r="Y1855">
        <v>0.10199999999999999</v>
      </c>
      <c r="AA1855">
        <v>7564.41</v>
      </c>
      <c r="AB1855">
        <v>0</v>
      </c>
      <c r="AC1855">
        <v>0</v>
      </c>
      <c r="AD1855">
        <v>0</v>
      </c>
      <c r="AE1855">
        <v>7564.41</v>
      </c>
      <c r="AF1855">
        <v>0</v>
      </c>
      <c r="AG1855">
        <v>0</v>
      </c>
      <c r="AH1855">
        <v>0</v>
      </c>
      <c r="AI1855">
        <v>1</v>
      </c>
      <c r="AJ1855">
        <v>1</v>
      </c>
      <c r="AK1855">
        <v>1</v>
      </c>
      <c r="AL1855">
        <v>1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 t="s">
        <v>3</v>
      </c>
      <c r="AT1855">
        <v>0.10199999999999999</v>
      </c>
      <c r="AU1855" t="s">
        <v>3</v>
      </c>
      <c r="AV1855">
        <v>0</v>
      </c>
      <c r="AW1855">
        <v>1</v>
      </c>
      <c r="AX1855">
        <v>-1</v>
      </c>
      <c r="AY1855">
        <v>0</v>
      </c>
      <c r="AZ1855">
        <v>0</v>
      </c>
      <c r="BA1855" t="s">
        <v>3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Y1855*Source!I1076</f>
        <v>1.8359999999999999</v>
      </c>
      <c r="CY1855">
        <f t="shared" si="373"/>
        <v>7564.41</v>
      </c>
      <c r="CZ1855">
        <f t="shared" si="374"/>
        <v>7564.41</v>
      </c>
      <c r="DA1855">
        <f t="shared" si="375"/>
        <v>1</v>
      </c>
      <c r="DB1855">
        <f t="shared" si="376"/>
        <v>771.57</v>
      </c>
      <c r="DC1855">
        <f t="shared" si="377"/>
        <v>0</v>
      </c>
    </row>
    <row r="1856" spans="1:107" x14ac:dyDescent="0.2">
      <c r="A1856">
        <f>ROW(Source!A1076)</f>
        <v>1076</v>
      </c>
      <c r="B1856">
        <v>53551706</v>
      </c>
      <c r="C1856">
        <v>53554947</v>
      </c>
      <c r="D1856">
        <v>24519631</v>
      </c>
      <c r="E1856">
        <v>1</v>
      </c>
      <c r="F1856">
        <v>1</v>
      </c>
      <c r="G1856">
        <v>1</v>
      </c>
      <c r="H1856">
        <v>3</v>
      </c>
      <c r="I1856" t="s">
        <v>1933</v>
      </c>
      <c r="J1856" t="s">
        <v>1977</v>
      </c>
      <c r="K1856" t="s">
        <v>1935</v>
      </c>
      <c r="L1856">
        <v>1374</v>
      </c>
      <c r="N1856">
        <v>1013</v>
      </c>
      <c r="O1856" t="s">
        <v>1936</v>
      </c>
      <c r="P1856" t="s">
        <v>1936</v>
      </c>
      <c r="Q1856">
        <v>1</v>
      </c>
      <c r="W1856">
        <v>0</v>
      </c>
      <c r="X1856">
        <v>544434393</v>
      </c>
      <c r="Y1856">
        <v>3.04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1</v>
      </c>
      <c r="AJ1856">
        <v>1</v>
      </c>
      <c r="AK1856">
        <v>1</v>
      </c>
      <c r="AL1856">
        <v>1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 t="s">
        <v>3</v>
      </c>
      <c r="AT1856">
        <v>3.04</v>
      </c>
      <c r="AU1856" t="s">
        <v>3</v>
      </c>
      <c r="AV1856">
        <v>0</v>
      </c>
      <c r="AW1856">
        <v>2</v>
      </c>
      <c r="AX1856">
        <v>53554973</v>
      </c>
      <c r="AY1856">
        <v>2</v>
      </c>
      <c r="AZ1856">
        <v>16384</v>
      </c>
      <c r="BA1856">
        <v>1654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Y1856*Source!I1076</f>
        <v>54.72</v>
      </c>
      <c r="CY1856">
        <f t="shared" si="373"/>
        <v>0</v>
      </c>
      <c r="CZ1856">
        <f t="shared" si="374"/>
        <v>0</v>
      </c>
      <c r="DA1856">
        <f t="shared" si="375"/>
        <v>1</v>
      </c>
      <c r="DB1856">
        <f t="shared" si="376"/>
        <v>0</v>
      </c>
      <c r="DC1856">
        <f t="shared" si="377"/>
        <v>0</v>
      </c>
    </row>
    <row r="1857" spans="1:107" x14ac:dyDescent="0.2">
      <c r="A1857">
        <f>ROW(Source!A1077)</f>
        <v>1077</v>
      </c>
      <c r="B1857">
        <v>53551707</v>
      </c>
      <c r="C1857">
        <v>53554947</v>
      </c>
      <c r="D1857">
        <v>9430636</v>
      </c>
      <c r="E1857">
        <v>1</v>
      </c>
      <c r="F1857">
        <v>1</v>
      </c>
      <c r="G1857">
        <v>1</v>
      </c>
      <c r="H1857">
        <v>1</v>
      </c>
      <c r="I1857" t="s">
        <v>1958</v>
      </c>
      <c r="J1857" t="s">
        <v>3</v>
      </c>
      <c r="K1857" t="s">
        <v>1959</v>
      </c>
      <c r="L1857">
        <v>1369</v>
      </c>
      <c r="N1857">
        <v>1013</v>
      </c>
      <c r="O1857" t="s">
        <v>1486</v>
      </c>
      <c r="P1857" t="s">
        <v>1486</v>
      </c>
      <c r="Q1857">
        <v>1</v>
      </c>
      <c r="W1857">
        <v>0</v>
      </c>
      <c r="X1857">
        <v>625109291</v>
      </c>
      <c r="Y1857">
        <v>19.391999999999999</v>
      </c>
      <c r="AA1857">
        <v>0</v>
      </c>
      <c r="AB1857">
        <v>0</v>
      </c>
      <c r="AC1857">
        <v>0</v>
      </c>
      <c r="AD1857">
        <v>331.26</v>
      </c>
      <c r="AE1857">
        <v>0</v>
      </c>
      <c r="AF1857">
        <v>0</v>
      </c>
      <c r="AG1857">
        <v>0</v>
      </c>
      <c r="AH1857">
        <v>331.26</v>
      </c>
      <c r="AI1857">
        <v>1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1</v>
      </c>
      <c r="AQ1857">
        <v>0</v>
      </c>
      <c r="AR1857">
        <v>0</v>
      </c>
      <c r="AS1857" t="s">
        <v>3</v>
      </c>
      <c r="AT1857">
        <v>16.16</v>
      </c>
      <c r="AU1857" t="s">
        <v>916</v>
      </c>
      <c r="AV1857">
        <v>1</v>
      </c>
      <c r="AW1857">
        <v>1</v>
      </c>
      <c r="AX1857">
        <v>-1</v>
      </c>
      <c r="AY1857">
        <v>0</v>
      </c>
      <c r="AZ1857">
        <v>0</v>
      </c>
      <c r="BA1857" t="s">
        <v>3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Y1857*Source!I1077</f>
        <v>349.05599999999998</v>
      </c>
      <c r="CY1857">
        <f>AD1857</f>
        <v>331.26</v>
      </c>
      <c r="CZ1857">
        <f>AH1857</f>
        <v>331.26</v>
      </c>
      <c r="DA1857">
        <f>AL1857</f>
        <v>1</v>
      </c>
      <c r="DB1857">
        <f>ROUND((ROUND(AT1857*CZ1857,2)*ROUND(1.2,7)),2)</f>
        <v>6423.79</v>
      </c>
      <c r="DC1857">
        <f>ROUND((ROUND(AT1857*AG1857,2)*ROUND(1.2,7)),2)</f>
        <v>0</v>
      </c>
    </row>
    <row r="1858" spans="1:107" x14ac:dyDescent="0.2">
      <c r="A1858">
        <f>ROW(Source!A1077)</f>
        <v>1077</v>
      </c>
      <c r="B1858">
        <v>53551707</v>
      </c>
      <c r="C1858">
        <v>53554947</v>
      </c>
      <c r="D1858">
        <v>121548</v>
      </c>
      <c r="E1858">
        <v>1</v>
      </c>
      <c r="F1858">
        <v>1</v>
      </c>
      <c r="G1858">
        <v>1</v>
      </c>
      <c r="H1858">
        <v>1</v>
      </c>
      <c r="I1858" t="s">
        <v>31</v>
      </c>
      <c r="J1858" t="s">
        <v>3</v>
      </c>
      <c r="K1858" t="s">
        <v>1489</v>
      </c>
      <c r="L1858">
        <v>608254</v>
      </c>
      <c r="N1858">
        <v>1013</v>
      </c>
      <c r="O1858" t="s">
        <v>1490</v>
      </c>
      <c r="P1858" t="s">
        <v>1490</v>
      </c>
      <c r="Q1858">
        <v>1</v>
      </c>
      <c r="W1858">
        <v>0</v>
      </c>
      <c r="X1858">
        <v>-185737400</v>
      </c>
      <c r="Y1858">
        <v>0.216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1</v>
      </c>
      <c r="AJ1858">
        <v>1</v>
      </c>
      <c r="AK1858">
        <v>1</v>
      </c>
      <c r="AL1858">
        <v>1</v>
      </c>
      <c r="AN1858">
        <v>0</v>
      </c>
      <c r="AO1858">
        <v>1</v>
      </c>
      <c r="AP1858">
        <v>1</v>
      </c>
      <c r="AQ1858">
        <v>0</v>
      </c>
      <c r="AR1858">
        <v>0</v>
      </c>
      <c r="AS1858" t="s">
        <v>3</v>
      </c>
      <c r="AT1858">
        <v>0.18</v>
      </c>
      <c r="AU1858" t="s">
        <v>916</v>
      </c>
      <c r="AV1858">
        <v>2</v>
      </c>
      <c r="AW1858">
        <v>2</v>
      </c>
      <c r="AX1858">
        <v>53554963</v>
      </c>
      <c r="AY1858">
        <v>1</v>
      </c>
      <c r="AZ1858">
        <v>6144</v>
      </c>
      <c r="BA1858">
        <v>1656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Y1858*Source!I1077</f>
        <v>3.8879999999999999</v>
      </c>
      <c r="CY1858">
        <f>AD1858</f>
        <v>0</v>
      </c>
      <c r="CZ1858">
        <f>AH1858</f>
        <v>0</v>
      </c>
      <c r="DA1858">
        <f>AL1858</f>
        <v>1</v>
      </c>
      <c r="DB1858">
        <f>ROUND((ROUND(AT1858*CZ1858,2)*ROUND(1.2,7)),2)</f>
        <v>0</v>
      </c>
      <c r="DC1858">
        <f>ROUND((ROUND(AT1858*AG1858,2)*ROUND(1.2,7)),2)</f>
        <v>0</v>
      </c>
    </row>
    <row r="1859" spans="1:107" x14ac:dyDescent="0.2">
      <c r="A1859">
        <f>ROW(Source!A1077)</f>
        <v>1077</v>
      </c>
      <c r="B1859">
        <v>53551707</v>
      </c>
      <c r="C1859">
        <v>53554947</v>
      </c>
      <c r="D1859">
        <v>24316470</v>
      </c>
      <c r="E1859">
        <v>1</v>
      </c>
      <c r="F1859">
        <v>1</v>
      </c>
      <c r="G1859">
        <v>1</v>
      </c>
      <c r="H1859">
        <v>2</v>
      </c>
      <c r="I1859" t="s">
        <v>1924</v>
      </c>
      <c r="J1859" t="s">
        <v>1960</v>
      </c>
      <c r="K1859" t="s">
        <v>1926</v>
      </c>
      <c r="L1859">
        <v>1368</v>
      </c>
      <c r="N1859">
        <v>1011</v>
      </c>
      <c r="O1859" t="s">
        <v>1494</v>
      </c>
      <c r="P1859" t="s">
        <v>1494</v>
      </c>
      <c r="Q1859">
        <v>1</v>
      </c>
      <c r="W1859">
        <v>0</v>
      </c>
      <c r="X1859">
        <v>-522621304</v>
      </c>
      <c r="Y1859">
        <v>0.216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1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1</v>
      </c>
      <c r="AQ1859">
        <v>0</v>
      </c>
      <c r="AR1859">
        <v>0</v>
      </c>
      <c r="AS1859" t="s">
        <v>3</v>
      </c>
      <c r="AT1859">
        <v>0.18</v>
      </c>
      <c r="AU1859" t="s">
        <v>916</v>
      </c>
      <c r="AV1859">
        <v>0</v>
      </c>
      <c r="AW1859">
        <v>2</v>
      </c>
      <c r="AX1859">
        <v>53554964</v>
      </c>
      <c r="AY1859">
        <v>2</v>
      </c>
      <c r="AZ1859">
        <v>104448</v>
      </c>
      <c r="BA1859">
        <v>1657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Y1859*Source!I1077</f>
        <v>3.8879999999999999</v>
      </c>
      <c r="CY1859">
        <f>AB1859</f>
        <v>0</v>
      </c>
      <c r="CZ1859">
        <f>AF1859</f>
        <v>0</v>
      </c>
      <c r="DA1859">
        <f>AJ1859</f>
        <v>1</v>
      </c>
      <c r="DB1859">
        <f>ROUND((ROUND(AT1859*CZ1859,2)*ROUND(1.2,7)),2)</f>
        <v>0</v>
      </c>
      <c r="DC1859">
        <f>ROUND((ROUND(AT1859*AG1859,2)*ROUND(1.2,7)),2)</f>
        <v>0</v>
      </c>
    </row>
    <row r="1860" spans="1:107" x14ac:dyDescent="0.2">
      <c r="A1860">
        <f>ROW(Source!A1077)</f>
        <v>1077</v>
      </c>
      <c r="B1860">
        <v>53551707</v>
      </c>
      <c r="C1860">
        <v>53554947</v>
      </c>
      <c r="D1860">
        <v>24262102</v>
      </c>
      <c r="E1860">
        <v>1</v>
      </c>
      <c r="F1860">
        <v>1</v>
      </c>
      <c r="G1860">
        <v>1</v>
      </c>
      <c r="H1860">
        <v>2</v>
      </c>
      <c r="I1860" t="s">
        <v>1513</v>
      </c>
      <c r="J1860" t="s">
        <v>1961</v>
      </c>
      <c r="K1860" t="s">
        <v>1515</v>
      </c>
      <c r="L1860">
        <v>1368</v>
      </c>
      <c r="N1860">
        <v>1011</v>
      </c>
      <c r="O1860" t="s">
        <v>1494</v>
      </c>
      <c r="P1860" t="s">
        <v>1494</v>
      </c>
      <c r="Q1860">
        <v>1</v>
      </c>
      <c r="W1860">
        <v>0</v>
      </c>
      <c r="X1860">
        <v>-1347582160</v>
      </c>
      <c r="Y1860">
        <v>0.216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1</v>
      </c>
      <c r="AJ1860">
        <v>1</v>
      </c>
      <c r="AK1860">
        <v>1</v>
      </c>
      <c r="AL1860">
        <v>1</v>
      </c>
      <c r="AN1860">
        <v>0</v>
      </c>
      <c r="AO1860">
        <v>1</v>
      </c>
      <c r="AP1860">
        <v>1</v>
      </c>
      <c r="AQ1860">
        <v>0</v>
      </c>
      <c r="AR1860">
        <v>0</v>
      </c>
      <c r="AS1860" t="s">
        <v>3</v>
      </c>
      <c r="AT1860">
        <v>0.18</v>
      </c>
      <c r="AU1860" t="s">
        <v>916</v>
      </c>
      <c r="AV1860">
        <v>0</v>
      </c>
      <c r="AW1860">
        <v>2</v>
      </c>
      <c r="AX1860">
        <v>53554965</v>
      </c>
      <c r="AY1860">
        <v>2</v>
      </c>
      <c r="AZ1860">
        <v>104448</v>
      </c>
      <c r="BA1860">
        <v>1658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Y1860*Source!I1077</f>
        <v>3.8879999999999999</v>
      </c>
      <c r="CY1860">
        <f>AB1860</f>
        <v>0</v>
      </c>
      <c r="CZ1860">
        <f>AF1860</f>
        <v>0</v>
      </c>
      <c r="DA1860">
        <f>AJ1860</f>
        <v>1</v>
      </c>
      <c r="DB1860">
        <f>ROUND((ROUND(AT1860*CZ1860,2)*ROUND(1.2,7)),2)</f>
        <v>0</v>
      </c>
      <c r="DC1860">
        <f>ROUND((ROUND(AT1860*AG1860,2)*ROUND(1.2,7)),2)</f>
        <v>0</v>
      </c>
    </row>
    <row r="1861" spans="1:107" x14ac:dyDescent="0.2">
      <c r="A1861">
        <f>ROW(Source!A1077)</f>
        <v>1077</v>
      </c>
      <c r="B1861">
        <v>53551707</v>
      </c>
      <c r="C1861">
        <v>53554947</v>
      </c>
      <c r="D1861">
        <v>24305918</v>
      </c>
      <c r="E1861">
        <v>1</v>
      </c>
      <c r="F1861">
        <v>1</v>
      </c>
      <c r="G1861">
        <v>1</v>
      </c>
      <c r="H1861">
        <v>3</v>
      </c>
      <c r="I1861" t="s">
        <v>1962</v>
      </c>
      <c r="J1861" t="s">
        <v>1963</v>
      </c>
      <c r="K1861" t="s">
        <v>1964</v>
      </c>
      <c r="L1861">
        <v>1348</v>
      </c>
      <c r="N1861">
        <v>1009</v>
      </c>
      <c r="O1861" t="s">
        <v>26</v>
      </c>
      <c r="P1861" t="s">
        <v>26</v>
      </c>
      <c r="Q1861">
        <v>1000</v>
      </c>
      <c r="W1861">
        <v>0</v>
      </c>
      <c r="X1861">
        <v>-1817314591</v>
      </c>
      <c r="Y1861">
        <v>3.3E-4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6.14</v>
      </c>
      <c r="AJ1861">
        <v>1</v>
      </c>
      <c r="AK1861">
        <v>1</v>
      </c>
      <c r="AL1861">
        <v>1</v>
      </c>
      <c r="AN1861">
        <v>0</v>
      </c>
      <c r="AO1861">
        <v>1</v>
      </c>
      <c r="AP1861">
        <v>0</v>
      </c>
      <c r="AQ1861">
        <v>0</v>
      </c>
      <c r="AR1861">
        <v>0</v>
      </c>
      <c r="AS1861" t="s">
        <v>3</v>
      </c>
      <c r="AT1861">
        <v>3.3E-4</v>
      </c>
      <c r="AU1861" t="s">
        <v>3</v>
      </c>
      <c r="AV1861">
        <v>0</v>
      </c>
      <c r="AW1861">
        <v>2</v>
      </c>
      <c r="AX1861">
        <v>53554966</v>
      </c>
      <c r="AY1861">
        <v>2</v>
      </c>
      <c r="AZ1861">
        <v>16384</v>
      </c>
      <c r="BA1861">
        <v>1659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Y1861*Source!I1077</f>
        <v>5.94E-3</v>
      </c>
      <c r="CY1861">
        <f t="shared" ref="CY1861:CY1870" si="378">AA1861</f>
        <v>0</v>
      </c>
      <c r="CZ1861">
        <f t="shared" ref="CZ1861:CZ1870" si="379">AE1861</f>
        <v>0</v>
      </c>
      <c r="DA1861">
        <f t="shared" ref="DA1861:DA1870" si="380">AI1861</f>
        <v>6.14</v>
      </c>
      <c r="DB1861">
        <f t="shared" ref="DB1861:DB1870" si="381">ROUND(ROUND(AT1861*CZ1861,2),2)</f>
        <v>0</v>
      </c>
      <c r="DC1861">
        <f t="shared" ref="DC1861:DC1870" si="382">ROUND(ROUND(AT1861*AG1861,2),2)</f>
        <v>0</v>
      </c>
    </row>
    <row r="1862" spans="1:107" x14ac:dyDescent="0.2">
      <c r="A1862">
        <f>ROW(Source!A1077)</f>
        <v>1077</v>
      </c>
      <c r="B1862">
        <v>53551707</v>
      </c>
      <c r="C1862">
        <v>53554947</v>
      </c>
      <c r="D1862">
        <v>24326171</v>
      </c>
      <c r="E1862">
        <v>1</v>
      </c>
      <c r="F1862">
        <v>1</v>
      </c>
      <c r="G1862">
        <v>1</v>
      </c>
      <c r="H1862">
        <v>3</v>
      </c>
      <c r="I1862" t="s">
        <v>1965</v>
      </c>
      <c r="J1862" t="s">
        <v>1966</v>
      </c>
      <c r="K1862" t="s">
        <v>1967</v>
      </c>
      <c r="L1862">
        <v>1348</v>
      </c>
      <c r="N1862">
        <v>1009</v>
      </c>
      <c r="O1862" t="s">
        <v>26</v>
      </c>
      <c r="P1862" t="s">
        <v>26</v>
      </c>
      <c r="Q1862">
        <v>1000</v>
      </c>
      <c r="W1862">
        <v>0</v>
      </c>
      <c r="X1862">
        <v>1628334422</v>
      </c>
      <c r="Y1862">
        <v>1.4E-3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6.14</v>
      </c>
      <c r="AJ1862">
        <v>1</v>
      </c>
      <c r="AK1862">
        <v>1</v>
      </c>
      <c r="AL1862">
        <v>1</v>
      </c>
      <c r="AN1862">
        <v>0</v>
      </c>
      <c r="AO1862">
        <v>1</v>
      </c>
      <c r="AP1862">
        <v>0</v>
      </c>
      <c r="AQ1862">
        <v>0</v>
      </c>
      <c r="AR1862">
        <v>0</v>
      </c>
      <c r="AS1862" t="s">
        <v>3</v>
      </c>
      <c r="AT1862">
        <v>1.4E-3</v>
      </c>
      <c r="AU1862" t="s">
        <v>3</v>
      </c>
      <c r="AV1862">
        <v>0</v>
      </c>
      <c r="AW1862">
        <v>2</v>
      </c>
      <c r="AX1862">
        <v>53554967</v>
      </c>
      <c r="AY1862">
        <v>2</v>
      </c>
      <c r="AZ1862">
        <v>16384</v>
      </c>
      <c r="BA1862">
        <v>1660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Y1862*Source!I1077</f>
        <v>2.52E-2</v>
      </c>
      <c r="CY1862">
        <f t="shared" si="378"/>
        <v>0</v>
      </c>
      <c r="CZ1862">
        <f t="shared" si="379"/>
        <v>0</v>
      </c>
      <c r="DA1862">
        <f t="shared" si="380"/>
        <v>6.14</v>
      </c>
      <c r="DB1862">
        <f t="shared" si="381"/>
        <v>0</v>
      </c>
      <c r="DC1862">
        <f t="shared" si="382"/>
        <v>0</v>
      </c>
    </row>
    <row r="1863" spans="1:107" x14ac:dyDescent="0.2">
      <c r="A1863">
        <f>ROW(Source!A1077)</f>
        <v>1077</v>
      </c>
      <c r="B1863">
        <v>53551707</v>
      </c>
      <c r="C1863">
        <v>53554947</v>
      </c>
      <c r="D1863">
        <v>24330817</v>
      </c>
      <c r="E1863">
        <v>1</v>
      </c>
      <c r="F1863">
        <v>1</v>
      </c>
      <c r="G1863">
        <v>1</v>
      </c>
      <c r="H1863">
        <v>3</v>
      </c>
      <c r="I1863" t="s">
        <v>1968</v>
      </c>
      <c r="J1863" t="s">
        <v>1969</v>
      </c>
      <c r="K1863" t="s">
        <v>1970</v>
      </c>
      <c r="L1863">
        <v>1348</v>
      </c>
      <c r="N1863">
        <v>1009</v>
      </c>
      <c r="O1863" t="s">
        <v>26</v>
      </c>
      <c r="P1863" t="s">
        <v>26</v>
      </c>
      <c r="Q1863">
        <v>1000</v>
      </c>
      <c r="W1863">
        <v>0</v>
      </c>
      <c r="X1863">
        <v>1565595649</v>
      </c>
      <c r="Y1863">
        <v>2.9999999999999997E-4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6.14</v>
      </c>
      <c r="AJ1863">
        <v>1</v>
      </c>
      <c r="AK1863">
        <v>1</v>
      </c>
      <c r="AL1863">
        <v>1</v>
      </c>
      <c r="AN1863">
        <v>0</v>
      </c>
      <c r="AO1863">
        <v>1</v>
      </c>
      <c r="AP1863">
        <v>0</v>
      </c>
      <c r="AQ1863">
        <v>0</v>
      </c>
      <c r="AR1863">
        <v>0</v>
      </c>
      <c r="AS1863" t="s">
        <v>3</v>
      </c>
      <c r="AT1863">
        <v>2.9999999999999997E-4</v>
      </c>
      <c r="AU1863" t="s">
        <v>3</v>
      </c>
      <c r="AV1863">
        <v>0</v>
      </c>
      <c r="AW1863">
        <v>2</v>
      </c>
      <c r="AX1863">
        <v>53554968</v>
      </c>
      <c r="AY1863">
        <v>2</v>
      </c>
      <c r="AZ1863">
        <v>16384</v>
      </c>
      <c r="BA1863">
        <v>1661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Y1863*Source!I1077</f>
        <v>5.3999999999999994E-3</v>
      </c>
      <c r="CY1863">
        <f t="shared" si="378"/>
        <v>0</v>
      </c>
      <c r="CZ1863">
        <f t="shared" si="379"/>
        <v>0</v>
      </c>
      <c r="DA1863">
        <f t="shared" si="380"/>
        <v>6.14</v>
      </c>
      <c r="DB1863">
        <f t="shared" si="381"/>
        <v>0</v>
      </c>
      <c r="DC1863">
        <f t="shared" si="382"/>
        <v>0</v>
      </c>
    </row>
    <row r="1864" spans="1:107" x14ac:dyDescent="0.2">
      <c r="A1864">
        <f>ROW(Source!A1077)</f>
        <v>1077</v>
      </c>
      <c r="B1864">
        <v>53551707</v>
      </c>
      <c r="C1864">
        <v>53554947</v>
      </c>
      <c r="D1864">
        <v>24551895</v>
      </c>
      <c r="E1864">
        <v>1</v>
      </c>
      <c r="F1864">
        <v>1</v>
      </c>
      <c r="G1864">
        <v>1</v>
      </c>
      <c r="H1864">
        <v>3</v>
      </c>
      <c r="I1864" t="s">
        <v>1971</v>
      </c>
      <c r="J1864" t="s">
        <v>1972</v>
      </c>
      <c r="K1864" t="s">
        <v>1973</v>
      </c>
      <c r="L1864">
        <v>1346</v>
      </c>
      <c r="N1864">
        <v>1009</v>
      </c>
      <c r="O1864" t="s">
        <v>143</v>
      </c>
      <c r="P1864" t="s">
        <v>143</v>
      </c>
      <c r="Q1864">
        <v>1</v>
      </c>
      <c r="W1864">
        <v>0</v>
      </c>
      <c r="X1864">
        <v>1458414481</v>
      </c>
      <c r="Y1864">
        <v>0.04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6.14</v>
      </c>
      <c r="AJ1864">
        <v>1</v>
      </c>
      <c r="AK1864">
        <v>1</v>
      </c>
      <c r="AL1864">
        <v>1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 t="s">
        <v>3</v>
      </c>
      <c r="AT1864">
        <v>0.04</v>
      </c>
      <c r="AU1864" t="s">
        <v>3</v>
      </c>
      <c r="AV1864">
        <v>0</v>
      </c>
      <c r="AW1864">
        <v>2</v>
      </c>
      <c r="AX1864">
        <v>53554969</v>
      </c>
      <c r="AY1864">
        <v>2</v>
      </c>
      <c r="AZ1864">
        <v>16384</v>
      </c>
      <c r="BA1864">
        <v>1662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Y1864*Source!I1077</f>
        <v>0.72</v>
      </c>
      <c r="CY1864">
        <f t="shared" si="378"/>
        <v>0</v>
      </c>
      <c r="CZ1864">
        <f t="shared" si="379"/>
        <v>0</v>
      </c>
      <c r="DA1864">
        <f t="shared" si="380"/>
        <v>6.14</v>
      </c>
      <c r="DB1864">
        <f t="shared" si="381"/>
        <v>0</v>
      </c>
      <c r="DC1864">
        <f t="shared" si="382"/>
        <v>0</v>
      </c>
    </row>
    <row r="1865" spans="1:107" x14ac:dyDescent="0.2">
      <c r="A1865">
        <f>ROW(Source!A1077)</f>
        <v>1077</v>
      </c>
      <c r="B1865">
        <v>53551707</v>
      </c>
      <c r="C1865">
        <v>53554947</v>
      </c>
      <c r="D1865">
        <v>24552971</v>
      </c>
      <c r="E1865">
        <v>1</v>
      </c>
      <c r="F1865">
        <v>1</v>
      </c>
      <c r="G1865">
        <v>1</v>
      </c>
      <c r="H1865">
        <v>3</v>
      </c>
      <c r="I1865" t="s">
        <v>1930</v>
      </c>
      <c r="J1865" t="s">
        <v>1974</v>
      </c>
      <c r="K1865" t="s">
        <v>1932</v>
      </c>
      <c r="L1865">
        <v>1346</v>
      </c>
      <c r="N1865">
        <v>1009</v>
      </c>
      <c r="O1865" t="s">
        <v>143</v>
      </c>
      <c r="P1865" t="s">
        <v>143</v>
      </c>
      <c r="Q1865">
        <v>1</v>
      </c>
      <c r="W1865">
        <v>0</v>
      </c>
      <c r="X1865">
        <v>2030471882</v>
      </c>
      <c r="Y1865">
        <v>0.16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6.14</v>
      </c>
      <c r="AJ1865">
        <v>1</v>
      </c>
      <c r="AK1865">
        <v>1</v>
      </c>
      <c r="AL1865">
        <v>1</v>
      </c>
      <c r="AN1865">
        <v>0</v>
      </c>
      <c r="AO1865">
        <v>1</v>
      </c>
      <c r="AP1865">
        <v>0</v>
      </c>
      <c r="AQ1865">
        <v>0</v>
      </c>
      <c r="AR1865">
        <v>0</v>
      </c>
      <c r="AS1865" t="s">
        <v>3</v>
      </c>
      <c r="AT1865">
        <v>0.16</v>
      </c>
      <c r="AU1865" t="s">
        <v>3</v>
      </c>
      <c r="AV1865">
        <v>0</v>
      </c>
      <c r="AW1865">
        <v>2</v>
      </c>
      <c r="AX1865">
        <v>53554970</v>
      </c>
      <c r="AY1865">
        <v>2</v>
      </c>
      <c r="AZ1865">
        <v>16384</v>
      </c>
      <c r="BA1865">
        <v>1663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Y1865*Source!I1077</f>
        <v>2.88</v>
      </c>
      <c r="CY1865">
        <f t="shared" si="378"/>
        <v>0</v>
      </c>
      <c r="CZ1865">
        <f t="shared" si="379"/>
        <v>0</v>
      </c>
      <c r="DA1865">
        <f t="shared" si="380"/>
        <v>6.14</v>
      </c>
      <c r="DB1865">
        <f t="shared" si="381"/>
        <v>0</v>
      </c>
      <c r="DC1865">
        <f t="shared" si="382"/>
        <v>0</v>
      </c>
    </row>
    <row r="1866" spans="1:107" x14ac:dyDescent="0.2">
      <c r="A1866">
        <f>ROW(Source!A1077)</f>
        <v>1077</v>
      </c>
      <c r="B1866">
        <v>53551707</v>
      </c>
      <c r="C1866">
        <v>53554947</v>
      </c>
      <c r="D1866">
        <v>24358570</v>
      </c>
      <c r="E1866">
        <v>1</v>
      </c>
      <c r="F1866">
        <v>1</v>
      </c>
      <c r="G1866">
        <v>1</v>
      </c>
      <c r="H1866">
        <v>3</v>
      </c>
      <c r="I1866" t="s">
        <v>1952</v>
      </c>
      <c r="J1866" t="s">
        <v>1975</v>
      </c>
      <c r="K1866" t="s">
        <v>1954</v>
      </c>
      <c r="L1866">
        <v>1355</v>
      </c>
      <c r="N1866">
        <v>1010</v>
      </c>
      <c r="O1866" t="s">
        <v>894</v>
      </c>
      <c r="P1866" t="s">
        <v>894</v>
      </c>
      <c r="Q1866">
        <v>100</v>
      </c>
      <c r="W1866">
        <v>0</v>
      </c>
      <c r="X1866">
        <v>1626258164</v>
      </c>
      <c r="Y1866">
        <v>0.32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6.14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0</v>
      </c>
      <c r="AQ1866">
        <v>0</v>
      </c>
      <c r="AR1866">
        <v>0</v>
      </c>
      <c r="AS1866" t="s">
        <v>3</v>
      </c>
      <c r="AT1866">
        <v>0.32</v>
      </c>
      <c r="AU1866" t="s">
        <v>3</v>
      </c>
      <c r="AV1866">
        <v>0</v>
      </c>
      <c r="AW1866">
        <v>2</v>
      </c>
      <c r="AX1866">
        <v>53554971</v>
      </c>
      <c r="AY1866">
        <v>2</v>
      </c>
      <c r="AZ1866">
        <v>16384</v>
      </c>
      <c r="BA1866">
        <v>1664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Y1866*Source!I1077</f>
        <v>5.76</v>
      </c>
      <c r="CY1866">
        <f t="shared" si="378"/>
        <v>0</v>
      </c>
      <c r="CZ1866">
        <f t="shared" si="379"/>
        <v>0</v>
      </c>
      <c r="DA1866">
        <f t="shared" si="380"/>
        <v>6.14</v>
      </c>
      <c r="DB1866">
        <f t="shared" si="381"/>
        <v>0</v>
      </c>
      <c r="DC1866">
        <f t="shared" si="382"/>
        <v>0</v>
      </c>
    </row>
    <row r="1867" spans="1:107" x14ac:dyDescent="0.2">
      <c r="A1867">
        <f>ROW(Source!A1077)</f>
        <v>1077</v>
      </c>
      <c r="B1867">
        <v>53551707</v>
      </c>
      <c r="C1867">
        <v>53554947</v>
      </c>
      <c r="D1867">
        <v>38196276</v>
      </c>
      <c r="E1867">
        <v>1</v>
      </c>
      <c r="F1867">
        <v>1</v>
      </c>
      <c r="G1867">
        <v>1</v>
      </c>
      <c r="H1867">
        <v>3</v>
      </c>
      <c r="I1867" t="s">
        <v>1001</v>
      </c>
      <c r="J1867" t="s">
        <v>1003</v>
      </c>
      <c r="K1867" t="s">
        <v>1002</v>
      </c>
      <c r="L1867">
        <v>1302</v>
      </c>
      <c r="N1867">
        <v>1003</v>
      </c>
      <c r="O1867" t="s">
        <v>833</v>
      </c>
      <c r="P1867" t="s">
        <v>833</v>
      </c>
      <c r="Q1867">
        <v>10</v>
      </c>
      <c r="W1867">
        <v>0</v>
      </c>
      <c r="X1867">
        <v>-627204067</v>
      </c>
      <c r="Y1867">
        <v>10.199999999999999</v>
      </c>
      <c r="AA1867">
        <v>293.49</v>
      </c>
      <c r="AB1867">
        <v>0</v>
      </c>
      <c r="AC1867">
        <v>0</v>
      </c>
      <c r="AD1867">
        <v>0</v>
      </c>
      <c r="AE1867">
        <v>51.13</v>
      </c>
      <c r="AF1867">
        <v>0</v>
      </c>
      <c r="AG1867">
        <v>0</v>
      </c>
      <c r="AH1867">
        <v>0</v>
      </c>
      <c r="AI1867">
        <v>5.74</v>
      </c>
      <c r="AJ1867">
        <v>1</v>
      </c>
      <c r="AK1867">
        <v>1</v>
      </c>
      <c r="AL1867">
        <v>1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 t="s">
        <v>3</v>
      </c>
      <c r="AT1867">
        <v>10.199999999999999</v>
      </c>
      <c r="AU1867" t="s">
        <v>3</v>
      </c>
      <c r="AV1867">
        <v>0</v>
      </c>
      <c r="AW1867">
        <v>1</v>
      </c>
      <c r="AX1867">
        <v>-1</v>
      </c>
      <c r="AY1867">
        <v>0</v>
      </c>
      <c r="AZ1867">
        <v>0</v>
      </c>
      <c r="BA1867" t="s">
        <v>3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Y1867*Source!I1077</f>
        <v>183.6</v>
      </c>
      <c r="CY1867">
        <f t="shared" si="378"/>
        <v>293.49</v>
      </c>
      <c r="CZ1867">
        <f t="shared" si="379"/>
        <v>51.13</v>
      </c>
      <c r="DA1867">
        <f t="shared" si="380"/>
        <v>5.74</v>
      </c>
      <c r="DB1867">
        <f t="shared" si="381"/>
        <v>521.53</v>
      </c>
      <c r="DC1867">
        <f t="shared" si="382"/>
        <v>0</v>
      </c>
    </row>
    <row r="1868" spans="1:107" x14ac:dyDescent="0.2">
      <c r="A1868">
        <f>ROW(Source!A1077)</f>
        <v>1077</v>
      </c>
      <c r="B1868">
        <v>53551707</v>
      </c>
      <c r="C1868">
        <v>53554947</v>
      </c>
      <c r="D1868">
        <v>24312272</v>
      </c>
      <c r="E1868">
        <v>1</v>
      </c>
      <c r="F1868">
        <v>1</v>
      </c>
      <c r="G1868">
        <v>1</v>
      </c>
      <c r="H1868">
        <v>3</v>
      </c>
      <c r="I1868" t="s">
        <v>1938</v>
      </c>
      <c r="J1868" t="s">
        <v>1976</v>
      </c>
      <c r="K1868" t="s">
        <v>1940</v>
      </c>
      <c r="L1868">
        <v>1348</v>
      </c>
      <c r="N1868">
        <v>1009</v>
      </c>
      <c r="O1868" t="s">
        <v>26</v>
      </c>
      <c r="P1868" t="s">
        <v>26</v>
      </c>
      <c r="Q1868">
        <v>1000</v>
      </c>
      <c r="W1868">
        <v>0</v>
      </c>
      <c r="X1868">
        <v>-871067159</v>
      </c>
      <c r="Y1868">
        <v>2.1000000000000001E-2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6.14</v>
      </c>
      <c r="AJ1868">
        <v>1</v>
      </c>
      <c r="AK1868">
        <v>1</v>
      </c>
      <c r="AL1868">
        <v>1</v>
      </c>
      <c r="AN1868">
        <v>0</v>
      </c>
      <c r="AO1868">
        <v>1</v>
      </c>
      <c r="AP1868">
        <v>0</v>
      </c>
      <c r="AQ1868">
        <v>0</v>
      </c>
      <c r="AR1868">
        <v>0</v>
      </c>
      <c r="AS1868" t="s">
        <v>3</v>
      </c>
      <c r="AT1868">
        <v>2.1000000000000001E-2</v>
      </c>
      <c r="AU1868" t="s">
        <v>3</v>
      </c>
      <c r="AV1868">
        <v>0</v>
      </c>
      <c r="AW1868">
        <v>2</v>
      </c>
      <c r="AX1868">
        <v>53554972</v>
      </c>
      <c r="AY1868">
        <v>2</v>
      </c>
      <c r="AZ1868">
        <v>16384</v>
      </c>
      <c r="BA1868">
        <v>1665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Y1868*Source!I1077</f>
        <v>0.378</v>
      </c>
      <c r="CY1868">
        <f t="shared" si="378"/>
        <v>0</v>
      </c>
      <c r="CZ1868">
        <f t="shared" si="379"/>
        <v>0</v>
      </c>
      <c r="DA1868">
        <f t="shared" si="380"/>
        <v>6.14</v>
      </c>
      <c r="DB1868">
        <f t="shared" si="381"/>
        <v>0</v>
      </c>
      <c r="DC1868">
        <f t="shared" si="382"/>
        <v>0</v>
      </c>
    </row>
    <row r="1869" spans="1:107" x14ac:dyDescent="0.2">
      <c r="A1869">
        <f>ROW(Source!A1077)</f>
        <v>1077</v>
      </c>
      <c r="B1869">
        <v>53551707</v>
      </c>
      <c r="C1869">
        <v>53554947</v>
      </c>
      <c r="D1869">
        <v>38228222</v>
      </c>
      <c r="E1869">
        <v>1</v>
      </c>
      <c r="F1869">
        <v>1</v>
      </c>
      <c r="G1869">
        <v>1</v>
      </c>
      <c r="H1869">
        <v>3</v>
      </c>
      <c r="I1869" t="s">
        <v>995</v>
      </c>
      <c r="J1869" t="s">
        <v>998</v>
      </c>
      <c r="K1869" t="s">
        <v>996</v>
      </c>
      <c r="L1869">
        <v>1477</v>
      </c>
      <c r="N1869">
        <v>1013</v>
      </c>
      <c r="O1869" t="s">
        <v>997</v>
      </c>
      <c r="P1869" t="s">
        <v>999</v>
      </c>
      <c r="Q1869">
        <v>1</v>
      </c>
      <c r="W1869">
        <v>0</v>
      </c>
      <c r="X1869">
        <v>-1905419031</v>
      </c>
      <c r="Y1869">
        <v>0.10199999999999999</v>
      </c>
      <c r="AA1869">
        <v>92058.87</v>
      </c>
      <c r="AB1869">
        <v>0</v>
      </c>
      <c r="AC1869">
        <v>0</v>
      </c>
      <c r="AD1869">
        <v>0</v>
      </c>
      <c r="AE1869">
        <v>7564.41</v>
      </c>
      <c r="AF1869">
        <v>0</v>
      </c>
      <c r="AG1869">
        <v>0</v>
      </c>
      <c r="AH1869">
        <v>0</v>
      </c>
      <c r="AI1869">
        <v>12.17</v>
      </c>
      <c r="AJ1869">
        <v>1</v>
      </c>
      <c r="AK1869">
        <v>1</v>
      </c>
      <c r="AL1869">
        <v>1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 t="s">
        <v>3</v>
      </c>
      <c r="AT1869">
        <v>0.10199999999999999</v>
      </c>
      <c r="AU1869" t="s">
        <v>3</v>
      </c>
      <c r="AV1869">
        <v>0</v>
      </c>
      <c r="AW1869">
        <v>1</v>
      </c>
      <c r="AX1869">
        <v>-1</v>
      </c>
      <c r="AY1869">
        <v>0</v>
      </c>
      <c r="AZ1869">
        <v>0</v>
      </c>
      <c r="BA1869" t="s">
        <v>3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Y1869*Source!I1077</f>
        <v>1.8359999999999999</v>
      </c>
      <c r="CY1869">
        <f t="shared" si="378"/>
        <v>92058.87</v>
      </c>
      <c r="CZ1869">
        <f t="shared" si="379"/>
        <v>7564.41</v>
      </c>
      <c r="DA1869">
        <f t="shared" si="380"/>
        <v>12.17</v>
      </c>
      <c r="DB1869">
        <f t="shared" si="381"/>
        <v>771.57</v>
      </c>
      <c r="DC1869">
        <f t="shared" si="382"/>
        <v>0</v>
      </c>
    </row>
    <row r="1870" spans="1:107" x14ac:dyDescent="0.2">
      <c r="A1870">
        <f>ROW(Source!A1077)</f>
        <v>1077</v>
      </c>
      <c r="B1870">
        <v>53551707</v>
      </c>
      <c r="C1870">
        <v>53554947</v>
      </c>
      <c r="D1870">
        <v>24519631</v>
      </c>
      <c r="E1870">
        <v>1</v>
      </c>
      <c r="F1870">
        <v>1</v>
      </c>
      <c r="G1870">
        <v>1</v>
      </c>
      <c r="H1870">
        <v>3</v>
      </c>
      <c r="I1870" t="s">
        <v>1933</v>
      </c>
      <c r="J1870" t="s">
        <v>1977</v>
      </c>
      <c r="K1870" t="s">
        <v>1935</v>
      </c>
      <c r="L1870">
        <v>1374</v>
      </c>
      <c r="N1870">
        <v>1013</v>
      </c>
      <c r="O1870" t="s">
        <v>1936</v>
      </c>
      <c r="P1870" t="s">
        <v>1936</v>
      </c>
      <c r="Q1870">
        <v>1</v>
      </c>
      <c r="W1870">
        <v>0</v>
      </c>
      <c r="X1870">
        <v>544434393</v>
      </c>
      <c r="Y1870">
        <v>3.04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6.14</v>
      </c>
      <c r="AJ1870">
        <v>1</v>
      </c>
      <c r="AK1870">
        <v>1</v>
      </c>
      <c r="AL1870">
        <v>1</v>
      </c>
      <c r="AN1870">
        <v>0</v>
      </c>
      <c r="AO1870">
        <v>1</v>
      </c>
      <c r="AP1870">
        <v>0</v>
      </c>
      <c r="AQ1870">
        <v>0</v>
      </c>
      <c r="AR1870">
        <v>0</v>
      </c>
      <c r="AS1870" t="s">
        <v>3</v>
      </c>
      <c r="AT1870">
        <v>3.04</v>
      </c>
      <c r="AU1870" t="s">
        <v>3</v>
      </c>
      <c r="AV1870">
        <v>0</v>
      </c>
      <c r="AW1870">
        <v>2</v>
      </c>
      <c r="AX1870">
        <v>53554973</v>
      </c>
      <c r="AY1870">
        <v>2</v>
      </c>
      <c r="AZ1870">
        <v>16384</v>
      </c>
      <c r="BA1870">
        <v>1666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Y1870*Source!I1077</f>
        <v>54.72</v>
      </c>
      <c r="CY1870">
        <f t="shared" si="378"/>
        <v>0</v>
      </c>
      <c r="CZ1870">
        <f t="shared" si="379"/>
        <v>0</v>
      </c>
      <c r="DA1870">
        <f t="shared" si="380"/>
        <v>6.14</v>
      </c>
      <c r="DB1870">
        <f t="shared" si="381"/>
        <v>0</v>
      </c>
      <c r="DC1870">
        <f t="shared" si="382"/>
        <v>0</v>
      </c>
    </row>
    <row r="1871" spans="1:107" x14ac:dyDescent="0.2">
      <c r="A1871">
        <f>ROW(Source!A1082)</f>
        <v>1082</v>
      </c>
      <c r="B1871">
        <v>53551706</v>
      </c>
      <c r="C1871">
        <v>53554976</v>
      </c>
      <c r="D1871">
        <v>9430636</v>
      </c>
      <c r="E1871">
        <v>1</v>
      </c>
      <c r="F1871">
        <v>1</v>
      </c>
      <c r="G1871">
        <v>1</v>
      </c>
      <c r="H1871">
        <v>1</v>
      </c>
      <c r="I1871" t="s">
        <v>1958</v>
      </c>
      <c r="J1871" t="s">
        <v>3</v>
      </c>
      <c r="K1871" t="s">
        <v>1959</v>
      </c>
      <c r="L1871">
        <v>1369</v>
      </c>
      <c r="N1871">
        <v>1013</v>
      </c>
      <c r="O1871" t="s">
        <v>1486</v>
      </c>
      <c r="P1871" t="s">
        <v>1486</v>
      </c>
      <c r="Q1871">
        <v>1</v>
      </c>
      <c r="W1871">
        <v>0</v>
      </c>
      <c r="X1871">
        <v>625109291</v>
      </c>
      <c r="Y1871">
        <v>4.5119999999999996</v>
      </c>
      <c r="AA1871">
        <v>0</v>
      </c>
      <c r="AB1871">
        <v>0</v>
      </c>
      <c r="AC1871">
        <v>0</v>
      </c>
      <c r="AD1871">
        <v>331.26</v>
      </c>
      <c r="AE1871">
        <v>0</v>
      </c>
      <c r="AF1871">
        <v>0</v>
      </c>
      <c r="AG1871">
        <v>0</v>
      </c>
      <c r="AH1871">
        <v>331.26</v>
      </c>
      <c r="AI1871">
        <v>1</v>
      </c>
      <c r="AJ1871">
        <v>1</v>
      </c>
      <c r="AK1871">
        <v>1</v>
      </c>
      <c r="AL1871">
        <v>1</v>
      </c>
      <c r="AN1871">
        <v>0</v>
      </c>
      <c r="AO1871">
        <v>1</v>
      </c>
      <c r="AP1871">
        <v>1</v>
      </c>
      <c r="AQ1871">
        <v>0</v>
      </c>
      <c r="AR1871">
        <v>0</v>
      </c>
      <c r="AS1871" t="s">
        <v>3</v>
      </c>
      <c r="AT1871">
        <v>3.76</v>
      </c>
      <c r="AU1871" t="s">
        <v>916</v>
      </c>
      <c r="AV1871">
        <v>1</v>
      </c>
      <c r="AW1871">
        <v>1</v>
      </c>
      <c r="AX1871">
        <v>-1</v>
      </c>
      <c r="AY1871">
        <v>0</v>
      </c>
      <c r="AZ1871">
        <v>0</v>
      </c>
      <c r="BA1871" t="s">
        <v>3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Y1871*Source!I1082</f>
        <v>49.631999999999998</v>
      </c>
      <c r="CY1871">
        <f>AD1871</f>
        <v>331.26</v>
      </c>
      <c r="CZ1871">
        <f>AH1871</f>
        <v>331.26</v>
      </c>
      <c r="DA1871">
        <f>AL1871</f>
        <v>1</v>
      </c>
      <c r="DB1871">
        <f>ROUND((ROUND(AT1871*CZ1871,2)*ROUND(1.2,7)),2)</f>
        <v>1494.65</v>
      </c>
      <c r="DC1871">
        <f>ROUND((ROUND(AT1871*AG1871,2)*ROUND(1.2,7)),2)</f>
        <v>0</v>
      </c>
    </row>
    <row r="1872" spans="1:107" x14ac:dyDescent="0.2">
      <c r="A1872">
        <f>ROW(Source!A1082)</f>
        <v>1082</v>
      </c>
      <c r="B1872">
        <v>53551706</v>
      </c>
      <c r="C1872">
        <v>53554976</v>
      </c>
      <c r="D1872">
        <v>121548</v>
      </c>
      <c r="E1872">
        <v>1</v>
      </c>
      <c r="F1872">
        <v>1</v>
      </c>
      <c r="G1872">
        <v>1</v>
      </c>
      <c r="H1872">
        <v>1</v>
      </c>
      <c r="I1872" t="s">
        <v>31</v>
      </c>
      <c r="J1872" t="s">
        <v>3</v>
      </c>
      <c r="K1872" t="s">
        <v>1489</v>
      </c>
      <c r="L1872">
        <v>608254</v>
      </c>
      <c r="N1872">
        <v>1013</v>
      </c>
      <c r="O1872" t="s">
        <v>1490</v>
      </c>
      <c r="P1872" t="s">
        <v>1490</v>
      </c>
      <c r="Q1872">
        <v>1</v>
      </c>
      <c r="W1872">
        <v>0</v>
      </c>
      <c r="X1872">
        <v>-185737400</v>
      </c>
      <c r="Y1872">
        <v>1.2E-2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1</v>
      </c>
      <c r="AJ1872">
        <v>1</v>
      </c>
      <c r="AK1872">
        <v>1</v>
      </c>
      <c r="AL1872">
        <v>1</v>
      </c>
      <c r="AN1872">
        <v>0</v>
      </c>
      <c r="AO1872">
        <v>1</v>
      </c>
      <c r="AP1872">
        <v>1</v>
      </c>
      <c r="AQ1872">
        <v>0</v>
      </c>
      <c r="AR1872">
        <v>0</v>
      </c>
      <c r="AS1872" t="s">
        <v>3</v>
      </c>
      <c r="AT1872">
        <v>0.01</v>
      </c>
      <c r="AU1872" t="s">
        <v>916</v>
      </c>
      <c r="AV1872">
        <v>2</v>
      </c>
      <c r="AW1872">
        <v>2</v>
      </c>
      <c r="AX1872">
        <v>53554988</v>
      </c>
      <c r="AY1872">
        <v>1</v>
      </c>
      <c r="AZ1872">
        <v>6144</v>
      </c>
      <c r="BA1872">
        <v>1668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Y1872*Source!I1082</f>
        <v>0.13200000000000001</v>
      </c>
      <c r="CY1872">
        <f>AD1872</f>
        <v>0</v>
      </c>
      <c r="CZ1872">
        <f>AH1872</f>
        <v>0</v>
      </c>
      <c r="DA1872">
        <f>AL1872</f>
        <v>1</v>
      </c>
      <c r="DB1872">
        <f>ROUND((ROUND(AT1872*CZ1872,2)*ROUND(1.2,7)),2)</f>
        <v>0</v>
      </c>
      <c r="DC1872">
        <f>ROUND((ROUND(AT1872*AG1872,2)*ROUND(1.2,7)),2)</f>
        <v>0</v>
      </c>
    </row>
    <row r="1873" spans="1:107" x14ac:dyDescent="0.2">
      <c r="A1873">
        <f>ROW(Source!A1082)</f>
        <v>1082</v>
      </c>
      <c r="B1873">
        <v>53551706</v>
      </c>
      <c r="C1873">
        <v>53554976</v>
      </c>
      <c r="D1873">
        <v>24316470</v>
      </c>
      <c r="E1873">
        <v>1</v>
      </c>
      <c r="F1873">
        <v>1</v>
      </c>
      <c r="G1873">
        <v>1</v>
      </c>
      <c r="H1873">
        <v>2</v>
      </c>
      <c r="I1873" t="s">
        <v>1924</v>
      </c>
      <c r="J1873" t="s">
        <v>1960</v>
      </c>
      <c r="K1873" t="s">
        <v>1926</v>
      </c>
      <c r="L1873">
        <v>1368</v>
      </c>
      <c r="N1873">
        <v>1011</v>
      </c>
      <c r="O1873" t="s">
        <v>1494</v>
      </c>
      <c r="P1873" t="s">
        <v>1494</v>
      </c>
      <c r="Q1873">
        <v>1</v>
      </c>
      <c r="W1873">
        <v>0</v>
      </c>
      <c r="X1873">
        <v>-522621304</v>
      </c>
      <c r="Y1873">
        <v>1.2E-2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</v>
      </c>
      <c r="AJ1873">
        <v>1</v>
      </c>
      <c r="AK1873">
        <v>1</v>
      </c>
      <c r="AL1873">
        <v>1</v>
      </c>
      <c r="AN1873">
        <v>0</v>
      </c>
      <c r="AO1873">
        <v>1</v>
      </c>
      <c r="AP1873">
        <v>1</v>
      </c>
      <c r="AQ1873">
        <v>0</v>
      </c>
      <c r="AR1873">
        <v>0</v>
      </c>
      <c r="AS1873" t="s">
        <v>3</v>
      </c>
      <c r="AT1873">
        <v>0.01</v>
      </c>
      <c r="AU1873" t="s">
        <v>916</v>
      </c>
      <c r="AV1873">
        <v>0</v>
      </c>
      <c r="AW1873">
        <v>2</v>
      </c>
      <c r="AX1873">
        <v>53554989</v>
      </c>
      <c r="AY1873">
        <v>2</v>
      </c>
      <c r="AZ1873">
        <v>104448</v>
      </c>
      <c r="BA1873">
        <v>1669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Y1873*Source!I1082</f>
        <v>0.13200000000000001</v>
      </c>
      <c r="CY1873">
        <f>AB1873</f>
        <v>0</v>
      </c>
      <c r="CZ1873">
        <f>AF1873</f>
        <v>0</v>
      </c>
      <c r="DA1873">
        <f>AJ1873</f>
        <v>1</v>
      </c>
      <c r="DB1873">
        <f>ROUND((ROUND(AT1873*CZ1873,2)*ROUND(1.2,7)),2)</f>
        <v>0</v>
      </c>
      <c r="DC1873">
        <f>ROUND((ROUND(AT1873*AG1873,2)*ROUND(1.2,7)),2)</f>
        <v>0</v>
      </c>
    </row>
    <row r="1874" spans="1:107" x14ac:dyDescent="0.2">
      <c r="A1874">
        <f>ROW(Source!A1082)</f>
        <v>1082</v>
      </c>
      <c r="B1874">
        <v>53551706</v>
      </c>
      <c r="C1874">
        <v>53554976</v>
      </c>
      <c r="D1874">
        <v>24262102</v>
      </c>
      <c r="E1874">
        <v>1</v>
      </c>
      <c r="F1874">
        <v>1</v>
      </c>
      <c r="G1874">
        <v>1</v>
      </c>
      <c r="H1874">
        <v>2</v>
      </c>
      <c r="I1874" t="s">
        <v>1513</v>
      </c>
      <c r="J1874" t="s">
        <v>1961</v>
      </c>
      <c r="K1874" t="s">
        <v>1515</v>
      </c>
      <c r="L1874">
        <v>1368</v>
      </c>
      <c r="N1874">
        <v>1011</v>
      </c>
      <c r="O1874" t="s">
        <v>1494</v>
      </c>
      <c r="P1874" t="s">
        <v>1494</v>
      </c>
      <c r="Q1874">
        <v>1</v>
      </c>
      <c r="W1874">
        <v>0</v>
      </c>
      <c r="X1874">
        <v>-1347582160</v>
      </c>
      <c r="Y1874">
        <v>1.2E-2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1</v>
      </c>
      <c r="AJ1874">
        <v>1</v>
      </c>
      <c r="AK1874">
        <v>1</v>
      </c>
      <c r="AL1874">
        <v>1</v>
      </c>
      <c r="AN1874">
        <v>0</v>
      </c>
      <c r="AO1874">
        <v>1</v>
      </c>
      <c r="AP1874">
        <v>1</v>
      </c>
      <c r="AQ1874">
        <v>0</v>
      </c>
      <c r="AR1874">
        <v>0</v>
      </c>
      <c r="AS1874" t="s">
        <v>3</v>
      </c>
      <c r="AT1874">
        <v>0.01</v>
      </c>
      <c r="AU1874" t="s">
        <v>916</v>
      </c>
      <c r="AV1874">
        <v>0</v>
      </c>
      <c r="AW1874">
        <v>2</v>
      </c>
      <c r="AX1874">
        <v>53554990</v>
      </c>
      <c r="AY1874">
        <v>2</v>
      </c>
      <c r="AZ1874">
        <v>104448</v>
      </c>
      <c r="BA1874">
        <v>1670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Y1874*Source!I1082</f>
        <v>0.13200000000000001</v>
      </c>
      <c r="CY1874">
        <f>AB1874</f>
        <v>0</v>
      </c>
      <c r="CZ1874">
        <f>AF1874</f>
        <v>0</v>
      </c>
      <c r="DA1874">
        <f>AJ1874</f>
        <v>1</v>
      </c>
      <c r="DB1874">
        <f>ROUND((ROUND(AT1874*CZ1874,2)*ROUND(1.2,7)),2)</f>
        <v>0</v>
      </c>
      <c r="DC1874">
        <f>ROUND((ROUND(AT1874*AG1874,2)*ROUND(1.2,7)),2)</f>
        <v>0</v>
      </c>
    </row>
    <row r="1875" spans="1:107" x14ac:dyDescent="0.2">
      <c r="A1875">
        <f>ROW(Source!A1082)</f>
        <v>1082</v>
      </c>
      <c r="B1875">
        <v>53551706</v>
      </c>
      <c r="C1875">
        <v>53554976</v>
      </c>
      <c r="D1875">
        <v>24551895</v>
      </c>
      <c r="E1875">
        <v>1</v>
      </c>
      <c r="F1875">
        <v>1</v>
      </c>
      <c r="G1875">
        <v>1</v>
      </c>
      <c r="H1875">
        <v>3</v>
      </c>
      <c r="I1875" t="s">
        <v>1971</v>
      </c>
      <c r="J1875" t="s">
        <v>1972</v>
      </c>
      <c r="K1875" t="s">
        <v>1973</v>
      </c>
      <c r="L1875">
        <v>1346</v>
      </c>
      <c r="N1875">
        <v>1009</v>
      </c>
      <c r="O1875" t="s">
        <v>143</v>
      </c>
      <c r="P1875" t="s">
        <v>143</v>
      </c>
      <c r="Q1875">
        <v>1</v>
      </c>
      <c r="W1875">
        <v>0</v>
      </c>
      <c r="X1875">
        <v>1458414481</v>
      </c>
      <c r="Y1875">
        <v>0.05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1</v>
      </c>
      <c r="AJ1875">
        <v>1</v>
      </c>
      <c r="AK1875">
        <v>1</v>
      </c>
      <c r="AL1875">
        <v>1</v>
      </c>
      <c r="AN1875">
        <v>0</v>
      </c>
      <c r="AO1875">
        <v>1</v>
      </c>
      <c r="AP1875">
        <v>0</v>
      </c>
      <c r="AQ1875">
        <v>0</v>
      </c>
      <c r="AR1875">
        <v>0</v>
      </c>
      <c r="AS1875" t="s">
        <v>3</v>
      </c>
      <c r="AT1875">
        <v>0.05</v>
      </c>
      <c r="AU1875" t="s">
        <v>3</v>
      </c>
      <c r="AV1875">
        <v>0</v>
      </c>
      <c r="AW1875">
        <v>2</v>
      </c>
      <c r="AX1875">
        <v>53554994</v>
      </c>
      <c r="AY1875">
        <v>2</v>
      </c>
      <c r="AZ1875">
        <v>22528</v>
      </c>
      <c r="BA1875">
        <v>1674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Y1875*Source!I1082</f>
        <v>0.55000000000000004</v>
      </c>
      <c r="CY1875">
        <f t="shared" ref="CY1875:CY1880" si="383">AA1875</f>
        <v>0</v>
      </c>
      <c r="CZ1875">
        <f t="shared" ref="CZ1875:CZ1880" si="384">AE1875</f>
        <v>0</v>
      </c>
      <c r="DA1875">
        <f t="shared" ref="DA1875:DA1880" si="385">AI1875</f>
        <v>1</v>
      </c>
      <c r="DB1875">
        <f t="shared" ref="DB1875:DB1880" si="386">ROUND(ROUND(AT1875*CZ1875,2),2)</f>
        <v>0</v>
      </c>
      <c r="DC1875">
        <f t="shared" ref="DC1875:DC1880" si="387">ROUND(ROUND(AT1875*AG1875,2),2)</f>
        <v>0</v>
      </c>
    </row>
    <row r="1876" spans="1:107" x14ac:dyDescent="0.2">
      <c r="A1876">
        <f>ROW(Source!A1082)</f>
        <v>1082</v>
      </c>
      <c r="B1876">
        <v>53551706</v>
      </c>
      <c r="C1876">
        <v>53554976</v>
      </c>
      <c r="D1876">
        <v>24557166</v>
      </c>
      <c r="E1876">
        <v>1</v>
      </c>
      <c r="F1876">
        <v>1</v>
      </c>
      <c r="G1876">
        <v>1</v>
      </c>
      <c r="H1876">
        <v>3</v>
      </c>
      <c r="I1876" t="s">
        <v>1927</v>
      </c>
      <c r="J1876" t="s">
        <v>1978</v>
      </c>
      <c r="K1876" t="s">
        <v>1929</v>
      </c>
      <c r="L1876">
        <v>1308</v>
      </c>
      <c r="N1876">
        <v>1003</v>
      </c>
      <c r="O1876" t="s">
        <v>1150</v>
      </c>
      <c r="P1876" t="s">
        <v>1150</v>
      </c>
      <c r="Q1876">
        <v>100</v>
      </c>
      <c r="W1876">
        <v>0</v>
      </c>
      <c r="X1876">
        <v>-334543</v>
      </c>
      <c r="Y1876">
        <v>5.5E-2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1</v>
      </c>
      <c r="AJ1876">
        <v>1</v>
      </c>
      <c r="AK1876">
        <v>1</v>
      </c>
      <c r="AL1876">
        <v>1</v>
      </c>
      <c r="AN1876">
        <v>0</v>
      </c>
      <c r="AO1876">
        <v>1</v>
      </c>
      <c r="AP1876">
        <v>0</v>
      </c>
      <c r="AQ1876">
        <v>0</v>
      </c>
      <c r="AR1876">
        <v>0</v>
      </c>
      <c r="AS1876" t="s">
        <v>3</v>
      </c>
      <c r="AT1876">
        <v>5.5E-2</v>
      </c>
      <c r="AU1876" t="s">
        <v>3</v>
      </c>
      <c r="AV1876">
        <v>0</v>
      </c>
      <c r="AW1876">
        <v>1</v>
      </c>
      <c r="AX1876">
        <v>-1</v>
      </c>
      <c r="AY1876">
        <v>0</v>
      </c>
      <c r="AZ1876">
        <v>0</v>
      </c>
      <c r="BA1876" t="s">
        <v>3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Y1876*Source!I1082</f>
        <v>0.60499999999999998</v>
      </c>
      <c r="CY1876">
        <f t="shared" si="383"/>
        <v>0</v>
      </c>
      <c r="CZ1876">
        <f t="shared" si="384"/>
        <v>0</v>
      </c>
      <c r="DA1876">
        <f t="shared" si="385"/>
        <v>1</v>
      </c>
      <c r="DB1876">
        <f t="shared" si="386"/>
        <v>0</v>
      </c>
      <c r="DC1876">
        <f t="shared" si="387"/>
        <v>0</v>
      </c>
    </row>
    <row r="1877" spans="1:107" x14ac:dyDescent="0.2">
      <c r="A1877">
        <f>ROW(Source!A1082)</f>
        <v>1082</v>
      </c>
      <c r="B1877">
        <v>53551706</v>
      </c>
      <c r="C1877">
        <v>53554976</v>
      </c>
      <c r="D1877">
        <v>24552971</v>
      </c>
      <c r="E1877">
        <v>1</v>
      </c>
      <c r="F1877">
        <v>1</v>
      </c>
      <c r="G1877">
        <v>1</v>
      </c>
      <c r="H1877">
        <v>3</v>
      </c>
      <c r="I1877" t="s">
        <v>1930</v>
      </c>
      <c r="J1877" t="s">
        <v>1974</v>
      </c>
      <c r="K1877" t="s">
        <v>1932</v>
      </c>
      <c r="L1877">
        <v>1346</v>
      </c>
      <c r="N1877">
        <v>1009</v>
      </c>
      <c r="O1877" t="s">
        <v>143</v>
      </c>
      <c r="P1877" t="s">
        <v>143</v>
      </c>
      <c r="Q1877">
        <v>1</v>
      </c>
      <c r="W1877">
        <v>0</v>
      </c>
      <c r="X1877">
        <v>2030471882</v>
      </c>
      <c r="Y1877">
        <v>0.16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1</v>
      </c>
      <c r="AJ1877">
        <v>1</v>
      </c>
      <c r="AK1877">
        <v>1</v>
      </c>
      <c r="AL1877">
        <v>1</v>
      </c>
      <c r="AN1877">
        <v>0</v>
      </c>
      <c r="AO1877">
        <v>1</v>
      </c>
      <c r="AP1877">
        <v>0</v>
      </c>
      <c r="AQ1877">
        <v>0</v>
      </c>
      <c r="AR1877">
        <v>0</v>
      </c>
      <c r="AS1877" t="s">
        <v>3</v>
      </c>
      <c r="AT1877">
        <v>0.16</v>
      </c>
      <c r="AU1877" t="s">
        <v>3</v>
      </c>
      <c r="AV1877">
        <v>0</v>
      </c>
      <c r="AW1877">
        <v>2</v>
      </c>
      <c r="AX1877">
        <v>53554995</v>
      </c>
      <c r="AY1877">
        <v>2</v>
      </c>
      <c r="AZ1877">
        <v>16384</v>
      </c>
      <c r="BA1877">
        <v>1675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Y1877*Source!I1082</f>
        <v>1.76</v>
      </c>
      <c r="CY1877">
        <f t="shared" si="383"/>
        <v>0</v>
      </c>
      <c r="CZ1877">
        <f t="shared" si="384"/>
        <v>0</v>
      </c>
      <c r="DA1877">
        <f t="shared" si="385"/>
        <v>1</v>
      </c>
      <c r="DB1877">
        <f t="shared" si="386"/>
        <v>0</v>
      </c>
      <c r="DC1877">
        <f t="shared" si="387"/>
        <v>0</v>
      </c>
    </row>
    <row r="1878" spans="1:107" x14ac:dyDescent="0.2">
      <c r="A1878">
        <f>ROW(Source!A1082)</f>
        <v>1082</v>
      </c>
      <c r="B1878">
        <v>53551706</v>
      </c>
      <c r="C1878">
        <v>53554976</v>
      </c>
      <c r="D1878">
        <v>38196276</v>
      </c>
      <c r="E1878">
        <v>1</v>
      </c>
      <c r="F1878">
        <v>1</v>
      </c>
      <c r="G1878">
        <v>1</v>
      </c>
      <c r="H1878">
        <v>3</v>
      </c>
      <c r="I1878" t="s">
        <v>1001</v>
      </c>
      <c r="J1878" t="s">
        <v>1003</v>
      </c>
      <c r="K1878" t="s">
        <v>1002</v>
      </c>
      <c r="L1878">
        <v>1302</v>
      </c>
      <c r="N1878">
        <v>1003</v>
      </c>
      <c r="O1878" t="s">
        <v>833</v>
      </c>
      <c r="P1878" t="s">
        <v>833</v>
      </c>
      <c r="Q1878">
        <v>10</v>
      </c>
      <c r="W1878">
        <v>0</v>
      </c>
      <c r="X1878">
        <v>-627204067</v>
      </c>
      <c r="Y1878">
        <v>10.199999999999999</v>
      </c>
      <c r="AA1878">
        <v>51.13</v>
      </c>
      <c r="AB1878">
        <v>0</v>
      </c>
      <c r="AC1878">
        <v>0</v>
      </c>
      <c r="AD1878">
        <v>0</v>
      </c>
      <c r="AE1878">
        <v>51.13</v>
      </c>
      <c r="AF1878">
        <v>0</v>
      </c>
      <c r="AG1878">
        <v>0</v>
      </c>
      <c r="AH1878">
        <v>0</v>
      </c>
      <c r="AI1878">
        <v>1</v>
      </c>
      <c r="AJ1878">
        <v>1</v>
      </c>
      <c r="AK1878">
        <v>1</v>
      </c>
      <c r="AL1878">
        <v>1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 t="s">
        <v>3</v>
      </c>
      <c r="AT1878">
        <v>10.199999999999999</v>
      </c>
      <c r="AU1878" t="s">
        <v>3</v>
      </c>
      <c r="AV1878">
        <v>0</v>
      </c>
      <c r="AW1878">
        <v>1</v>
      </c>
      <c r="AX1878">
        <v>-1</v>
      </c>
      <c r="AY1878">
        <v>0</v>
      </c>
      <c r="AZ1878">
        <v>0</v>
      </c>
      <c r="BA1878" t="s">
        <v>3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Y1878*Source!I1082</f>
        <v>112.19999999999999</v>
      </c>
      <c r="CY1878">
        <f t="shared" si="383"/>
        <v>51.13</v>
      </c>
      <c r="CZ1878">
        <f t="shared" si="384"/>
        <v>51.13</v>
      </c>
      <c r="DA1878">
        <f t="shared" si="385"/>
        <v>1</v>
      </c>
      <c r="DB1878">
        <f t="shared" si="386"/>
        <v>521.53</v>
      </c>
      <c r="DC1878">
        <f t="shared" si="387"/>
        <v>0</v>
      </c>
    </row>
    <row r="1879" spans="1:107" x14ac:dyDescent="0.2">
      <c r="A1879">
        <f>ROW(Source!A1082)</f>
        <v>1082</v>
      </c>
      <c r="B1879">
        <v>53551706</v>
      </c>
      <c r="C1879">
        <v>53554976</v>
      </c>
      <c r="D1879">
        <v>38228223</v>
      </c>
      <c r="E1879">
        <v>1</v>
      </c>
      <c r="F1879">
        <v>1</v>
      </c>
      <c r="G1879">
        <v>1</v>
      </c>
      <c r="H1879">
        <v>3</v>
      </c>
      <c r="I1879" t="s">
        <v>1009</v>
      </c>
      <c r="J1879" t="s">
        <v>1011</v>
      </c>
      <c r="K1879" t="s">
        <v>1010</v>
      </c>
      <c r="L1879">
        <v>1477</v>
      </c>
      <c r="N1879">
        <v>1013</v>
      </c>
      <c r="O1879" t="s">
        <v>997</v>
      </c>
      <c r="P1879" t="s">
        <v>999</v>
      </c>
      <c r="Q1879">
        <v>1</v>
      </c>
      <c r="W1879">
        <v>0</v>
      </c>
      <c r="X1879">
        <v>-253984360</v>
      </c>
      <c r="Y1879">
        <v>0.10199999999999999</v>
      </c>
      <c r="AA1879">
        <v>14197.52</v>
      </c>
      <c r="AB1879">
        <v>0</v>
      </c>
      <c r="AC1879">
        <v>0</v>
      </c>
      <c r="AD1879">
        <v>0</v>
      </c>
      <c r="AE1879">
        <v>14197.52</v>
      </c>
      <c r="AF1879">
        <v>0</v>
      </c>
      <c r="AG1879">
        <v>0</v>
      </c>
      <c r="AH1879">
        <v>0</v>
      </c>
      <c r="AI1879">
        <v>1</v>
      </c>
      <c r="AJ1879">
        <v>1</v>
      </c>
      <c r="AK1879">
        <v>1</v>
      </c>
      <c r="AL1879">
        <v>1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 t="s">
        <v>3</v>
      </c>
      <c r="AT1879">
        <v>0.10199999999999999</v>
      </c>
      <c r="AU1879" t="s">
        <v>3</v>
      </c>
      <c r="AV1879">
        <v>0</v>
      </c>
      <c r="AW1879">
        <v>1</v>
      </c>
      <c r="AX1879">
        <v>-1</v>
      </c>
      <c r="AY1879">
        <v>0</v>
      </c>
      <c r="AZ1879">
        <v>0</v>
      </c>
      <c r="BA1879" t="s">
        <v>3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Y1879*Source!I1082</f>
        <v>1.1219999999999999</v>
      </c>
      <c r="CY1879">
        <f t="shared" si="383"/>
        <v>14197.52</v>
      </c>
      <c r="CZ1879">
        <f t="shared" si="384"/>
        <v>14197.52</v>
      </c>
      <c r="DA1879">
        <f t="shared" si="385"/>
        <v>1</v>
      </c>
      <c r="DB1879">
        <f t="shared" si="386"/>
        <v>1448.15</v>
      </c>
      <c r="DC1879">
        <f t="shared" si="387"/>
        <v>0</v>
      </c>
    </row>
    <row r="1880" spans="1:107" x14ac:dyDescent="0.2">
      <c r="A1880">
        <f>ROW(Source!A1082)</f>
        <v>1082</v>
      </c>
      <c r="B1880">
        <v>53551706</v>
      </c>
      <c r="C1880">
        <v>53554976</v>
      </c>
      <c r="D1880">
        <v>24519631</v>
      </c>
      <c r="E1880">
        <v>1</v>
      </c>
      <c r="F1880">
        <v>1</v>
      </c>
      <c r="G1880">
        <v>1</v>
      </c>
      <c r="H1880">
        <v>3</v>
      </c>
      <c r="I1880" t="s">
        <v>1933</v>
      </c>
      <c r="J1880" t="s">
        <v>1977</v>
      </c>
      <c r="K1880" t="s">
        <v>1935</v>
      </c>
      <c r="L1880">
        <v>1374</v>
      </c>
      <c r="N1880">
        <v>1013</v>
      </c>
      <c r="O1880" t="s">
        <v>1936</v>
      </c>
      <c r="P1880" t="s">
        <v>1936</v>
      </c>
      <c r="Q1880">
        <v>1</v>
      </c>
      <c r="W1880">
        <v>0</v>
      </c>
      <c r="X1880">
        <v>544434393</v>
      </c>
      <c r="Y1880">
        <v>0.71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1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0.71</v>
      </c>
      <c r="AU1880" t="s">
        <v>3</v>
      </c>
      <c r="AV1880">
        <v>0</v>
      </c>
      <c r="AW1880">
        <v>2</v>
      </c>
      <c r="AX1880">
        <v>53554998</v>
      </c>
      <c r="AY1880">
        <v>2</v>
      </c>
      <c r="AZ1880">
        <v>22528</v>
      </c>
      <c r="BA1880">
        <v>1678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Y1880*Source!I1082</f>
        <v>7.81</v>
      </c>
      <c r="CY1880">
        <f t="shared" si="383"/>
        <v>0</v>
      </c>
      <c r="CZ1880">
        <f t="shared" si="384"/>
        <v>0</v>
      </c>
      <c r="DA1880">
        <f t="shared" si="385"/>
        <v>1</v>
      </c>
      <c r="DB1880">
        <f t="shared" si="386"/>
        <v>0</v>
      </c>
      <c r="DC1880">
        <f t="shared" si="387"/>
        <v>0</v>
      </c>
    </row>
    <row r="1881" spans="1:107" x14ac:dyDescent="0.2">
      <c r="A1881">
        <f>ROW(Source!A1083)</f>
        <v>1083</v>
      </c>
      <c r="B1881">
        <v>53551707</v>
      </c>
      <c r="C1881">
        <v>53554976</v>
      </c>
      <c r="D1881">
        <v>9430636</v>
      </c>
      <c r="E1881">
        <v>1</v>
      </c>
      <c r="F1881">
        <v>1</v>
      </c>
      <c r="G1881">
        <v>1</v>
      </c>
      <c r="H1881">
        <v>1</v>
      </c>
      <c r="I1881" t="s">
        <v>1958</v>
      </c>
      <c r="J1881" t="s">
        <v>3</v>
      </c>
      <c r="K1881" t="s">
        <v>1959</v>
      </c>
      <c r="L1881">
        <v>1369</v>
      </c>
      <c r="N1881">
        <v>1013</v>
      </c>
      <c r="O1881" t="s">
        <v>1486</v>
      </c>
      <c r="P1881" t="s">
        <v>1486</v>
      </c>
      <c r="Q1881">
        <v>1</v>
      </c>
      <c r="W1881">
        <v>0</v>
      </c>
      <c r="X1881">
        <v>625109291</v>
      </c>
      <c r="Y1881">
        <v>4.5119999999999996</v>
      </c>
      <c r="AA1881">
        <v>0</v>
      </c>
      <c r="AB1881">
        <v>0</v>
      </c>
      <c r="AC1881">
        <v>0</v>
      </c>
      <c r="AD1881">
        <v>331.26</v>
      </c>
      <c r="AE1881">
        <v>0</v>
      </c>
      <c r="AF1881">
        <v>0</v>
      </c>
      <c r="AG1881">
        <v>0</v>
      </c>
      <c r="AH1881">
        <v>331.26</v>
      </c>
      <c r="AI1881">
        <v>1</v>
      </c>
      <c r="AJ1881">
        <v>1</v>
      </c>
      <c r="AK1881">
        <v>1</v>
      </c>
      <c r="AL1881">
        <v>1</v>
      </c>
      <c r="AN1881">
        <v>0</v>
      </c>
      <c r="AO1881">
        <v>1</v>
      </c>
      <c r="AP1881">
        <v>1</v>
      </c>
      <c r="AQ1881">
        <v>0</v>
      </c>
      <c r="AR1881">
        <v>0</v>
      </c>
      <c r="AS1881" t="s">
        <v>3</v>
      </c>
      <c r="AT1881">
        <v>3.76</v>
      </c>
      <c r="AU1881" t="s">
        <v>916</v>
      </c>
      <c r="AV1881">
        <v>1</v>
      </c>
      <c r="AW1881">
        <v>1</v>
      </c>
      <c r="AX1881">
        <v>-1</v>
      </c>
      <c r="AY1881">
        <v>0</v>
      </c>
      <c r="AZ1881">
        <v>0</v>
      </c>
      <c r="BA1881" t="s">
        <v>3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Y1881*Source!I1083</f>
        <v>49.631999999999998</v>
      </c>
      <c r="CY1881">
        <f>AD1881</f>
        <v>331.26</v>
      </c>
      <c r="CZ1881">
        <f>AH1881</f>
        <v>331.26</v>
      </c>
      <c r="DA1881">
        <f>AL1881</f>
        <v>1</v>
      </c>
      <c r="DB1881">
        <f>ROUND((ROUND(AT1881*CZ1881,2)*ROUND(1.2,7)),2)</f>
        <v>1494.65</v>
      </c>
      <c r="DC1881">
        <f>ROUND((ROUND(AT1881*AG1881,2)*ROUND(1.2,7)),2)</f>
        <v>0</v>
      </c>
    </row>
    <row r="1882" spans="1:107" x14ac:dyDescent="0.2">
      <c r="A1882">
        <f>ROW(Source!A1083)</f>
        <v>1083</v>
      </c>
      <c r="B1882">
        <v>53551707</v>
      </c>
      <c r="C1882">
        <v>53554976</v>
      </c>
      <c r="D1882">
        <v>121548</v>
      </c>
      <c r="E1882">
        <v>1</v>
      </c>
      <c r="F1882">
        <v>1</v>
      </c>
      <c r="G1882">
        <v>1</v>
      </c>
      <c r="H1882">
        <v>1</v>
      </c>
      <c r="I1882" t="s">
        <v>31</v>
      </c>
      <c r="J1882" t="s">
        <v>3</v>
      </c>
      <c r="K1882" t="s">
        <v>1489</v>
      </c>
      <c r="L1882">
        <v>608254</v>
      </c>
      <c r="N1882">
        <v>1013</v>
      </c>
      <c r="O1882" t="s">
        <v>1490</v>
      </c>
      <c r="P1882" t="s">
        <v>1490</v>
      </c>
      <c r="Q1882">
        <v>1</v>
      </c>
      <c r="W1882">
        <v>0</v>
      </c>
      <c r="X1882">
        <v>-185737400</v>
      </c>
      <c r="Y1882">
        <v>1.2E-2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1</v>
      </c>
      <c r="AJ1882">
        <v>1</v>
      </c>
      <c r="AK1882">
        <v>1</v>
      </c>
      <c r="AL1882">
        <v>1</v>
      </c>
      <c r="AN1882">
        <v>0</v>
      </c>
      <c r="AO1882">
        <v>1</v>
      </c>
      <c r="AP1882">
        <v>1</v>
      </c>
      <c r="AQ1882">
        <v>0</v>
      </c>
      <c r="AR1882">
        <v>0</v>
      </c>
      <c r="AS1882" t="s">
        <v>3</v>
      </c>
      <c r="AT1882">
        <v>0.01</v>
      </c>
      <c r="AU1882" t="s">
        <v>916</v>
      </c>
      <c r="AV1882">
        <v>2</v>
      </c>
      <c r="AW1882">
        <v>2</v>
      </c>
      <c r="AX1882">
        <v>53554988</v>
      </c>
      <c r="AY1882">
        <v>1</v>
      </c>
      <c r="AZ1882">
        <v>6144</v>
      </c>
      <c r="BA1882">
        <v>1680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Y1882*Source!I1083</f>
        <v>0.13200000000000001</v>
      </c>
      <c r="CY1882">
        <f>AD1882</f>
        <v>0</v>
      </c>
      <c r="CZ1882">
        <f>AH1882</f>
        <v>0</v>
      </c>
      <c r="DA1882">
        <f>AL1882</f>
        <v>1</v>
      </c>
      <c r="DB1882">
        <f>ROUND((ROUND(AT1882*CZ1882,2)*ROUND(1.2,7)),2)</f>
        <v>0</v>
      </c>
      <c r="DC1882">
        <f>ROUND((ROUND(AT1882*AG1882,2)*ROUND(1.2,7)),2)</f>
        <v>0</v>
      </c>
    </row>
    <row r="1883" spans="1:107" x14ac:dyDescent="0.2">
      <c r="A1883">
        <f>ROW(Source!A1083)</f>
        <v>1083</v>
      </c>
      <c r="B1883">
        <v>53551707</v>
      </c>
      <c r="C1883">
        <v>53554976</v>
      </c>
      <c r="D1883">
        <v>24316470</v>
      </c>
      <c r="E1883">
        <v>1</v>
      </c>
      <c r="F1883">
        <v>1</v>
      </c>
      <c r="G1883">
        <v>1</v>
      </c>
      <c r="H1883">
        <v>2</v>
      </c>
      <c r="I1883" t="s">
        <v>1924</v>
      </c>
      <c r="J1883" t="s">
        <v>1960</v>
      </c>
      <c r="K1883" t="s">
        <v>1926</v>
      </c>
      <c r="L1883">
        <v>1368</v>
      </c>
      <c r="N1883">
        <v>1011</v>
      </c>
      <c r="O1883" t="s">
        <v>1494</v>
      </c>
      <c r="P1883" t="s">
        <v>1494</v>
      </c>
      <c r="Q1883">
        <v>1</v>
      </c>
      <c r="W1883">
        <v>0</v>
      </c>
      <c r="X1883">
        <v>-522621304</v>
      </c>
      <c r="Y1883">
        <v>1.2E-2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1</v>
      </c>
      <c r="AJ1883">
        <v>1</v>
      </c>
      <c r="AK1883">
        <v>1</v>
      </c>
      <c r="AL1883">
        <v>1</v>
      </c>
      <c r="AN1883">
        <v>0</v>
      </c>
      <c r="AO1883">
        <v>1</v>
      </c>
      <c r="AP1883">
        <v>1</v>
      </c>
      <c r="AQ1883">
        <v>0</v>
      </c>
      <c r="AR1883">
        <v>0</v>
      </c>
      <c r="AS1883" t="s">
        <v>3</v>
      </c>
      <c r="AT1883">
        <v>0.01</v>
      </c>
      <c r="AU1883" t="s">
        <v>916</v>
      </c>
      <c r="AV1883">
        <v>0</v>
      </c>
      <c r="AW1883">
        <v>2</v>
      </c>
      <c r="AX1883">
        <v>53554989</v>
      </c>
      <c r="AY1883">
        <v>2</v>
      </c>
      <c r="AZ1883">
        <v>104448</v>
      </c>
      <c r="BA1883">
        <v>1681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Y1883*Source!I1083</f>
        <v>0.13200000000000001</v>
      </c>
      <c r="CY1883">
        <f>AB1883</f>
        <v>0</v>
      </c>
      <c r="CZ1883">
        <f>AF1883</f>
        <v>0</v>
      </c>
      <c r="DA1883">
        <f>AJ1883</f>
        <v>1</v>
      </c>
      <c r="DB1883">
        <f>ROUND((ROUND(AT1883*CZ1883,2)*ROUND(1.2,7)),2)</f>
        <v>0</v>
      </c>
      <c r="DC1883">
        <f>ROUND((ROUND(AT1883*AG1883,2)*ROUND(1.2,7)),2)</f>
        <v>0</v>
      </c>
    </row>
    <row r="1884" spans="1:107" x14ac:dyDescent="0.2">
      <c r="A1884">
        <f>ROW(Source!A1083)</f>
        <v>1083</v>
      </c>
      <c r="B1884">
        <v>53551707</v>
      </c>
      <c r="C1884">
        <v>53554976</v>
      </c>
      <c r="D1884">
        <v>24262102</v>
      </c>
      <c r="E1884">
        <v>1</v>
      </c>
      <c r="F1884">
        <v>1</v>
      </c>
      <c r="G1884">
        <v>1</v>
      </c>
      <c r="H1884">
        <v>2</v>
      </c>
      <c r="I1884" t="s">
        <v>1513</v>
      </c>
      <c r="J1884" t="s">
        <v>1961</v>
      </c>
      <c r="K1884" t="s">
        <v>1515</v>
      </c>
      <c r="L1884">
        <v>1368</v>
      </c>
      <c r="N1884">
        <v>1011</v>
      </c>
      <c r="O1884" t="s">
        <v>1494</v>
      </c>
      <c r="P1884" t="s">
        <v>1494</v>
      </c>
      <c r="Q1884">
        <v>1</v>
      </c>
      <c r="W1884">
        <v>0</v>
      </c>
      <c r="X1884">
        <v>-1347582160</v>
      </c>
      <c r="Y1884">
        <v>1.2E-2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</v>
      </c>
      <c r="AJ1884">
        <v>1</v>
      </c>
      <c r="AK1884">
        <v>1</v>
      </c>
      <c r="AL1884">
        <v>1</v>
      </c>
      <c r="AN1884">
        <v>0</v>
      </c>
      <c r="AO1884">
        <v>1</v>
      </c>
      <c r="AP1884">
        <v>1</v>
      </c>
      <c r="AQ1884">
        <v>0</v>
      </c>
      <c r="AR1884">
        <v>0</v>
      </c>
      <c r="AS1884" t="s">
        <v>3</v>
      </c>
      <c r="AT1884">
        <v>0.01</v>
      </c>
      <c r="AU1884" t="s">
        <v>916</v>
      </c>
      <c r="AV1884">
        <v>0</v>
      </c>
      <c r="AW1884">
        <v>2</v>
      </c>
      <c r="AX1884">
        <v>53554990</v>
      </c>
      <c r="AY1884">
        <v>2</v>
      </c>
      <c r="AZ1884">
        <v>104448</v>
      </c>
      <c r="BA1884">
        <v>1682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Y1884*Source!I1083</f>
        <v>0.13200000000000001</v>
      </c>
      <c r="CY1884">
        <f>AB1884</f>
        <v>0</v>
      </c>
      <c r="CZ1884">
        <f>AF1884</f>
        <v>0</v>
      </c>
      <c r="DA1884">
        <f>AJ1884</f>
        <v>1</v>
      </c>
      <c r="DB1884">
        <f>ROUND((ROUND(AT1884*CZ1884,2)*ROUND(1.2,7)),2)</f>
        <v>0</v>
      </c>
      <c r="DC1884">
        <f>ROUND((ROUND(AT1884*AG1884,2)*ROUND(1.2,7)),2)</f>
        <v>0</v>
      </c>
    </row>
    <row r="1885" spans="1:107" x14ac:dyDescent="0.2">
      <c r="A1885">
        <f>ROW(Source!A1083)</f>
        <v>1083</v>
      </c>
      <c r="B1885">
        <v>53551707</v>
      </c>
      <c r="C1885">
        <v>53554976</v>
      </c>
      <c r="D1885">
        <v>24551895</v>
      </c>
      <c r="E1885">
        <v>1</v>
      </c>
      <c r="F1885">
        <v>1</v>
      </c>
      <c r="G1885">
        <v>1</v>
      </c>
      <c r="H1885">
        <v>3</v>
      </c>
      <c r="I1885" t="s">
        <v>1971</v>
      </c>
      <c r="J1885" t="s">
        <v>1972</v>
      </c>
      <c r="K1885" t="s">
        <v>1973</v>
      </c>
      <c r="L1885">
        <v>1346</v>
      </c>
      <c r="N1885">
        <v>1009</v>
      </c>
      <c r="O1885" t="s">
        <v>143</v>
      </c>
      <c r="P1885" t="s">
        <v>143</v>
      </c>
      <c r="Q1885">
        <v>1</v>
      </c>
      <c r="W1885">
        <v>0</v>
      </c>
      <c r="X1885">
        <v>1458414481</v>
      </c>
      <c r="Y1885">
        <v>0.05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6.14</v>
      </c>
      <c r="AJ1885">
        <v>1</v>
      </c>
      <c r="AK1885">
        <v>1</v>
      </c>
      <c r="AL1885">
        <v>1</v>
      </c>
      <c r="AN1885">
        <v>0</v>
      </c>
      <c r="AO1885">
        <v>1</v>
      </c>
      <c r="AP1885">
        <v>0</v>
      </c>
      <c r="AQ1885">
        <v>0</v>
      </c>
      <c r="AR1885">
        <v>0</v>
      </c>
      <c r="AS1885" t="s">
        <v>3</v>
      </c>
      <c r="AT1885">
        <v>0.05</v>
      </c>
      <c r="AU1885" t="s">
        <v>3</v>
      </c>
      <c r="AV1885">
        <v>0</v>
      </c>
      <c r="AW1885">
        <v>2</v>
      </c>
      <c r="AX1885">
        <v>53554994</v>
      </c>
      <c r="AY1885">
        <v>2</v>
      </c>
      <c r="AZ1885">
        <v>22528</v>
      </c>
      <c r="BA1885">
        <v>1686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Y1885*Source!I1083</f>
        <v>0.55000000000000004</v>
      </c>
      <c r="CY1885">
        <f t="shared" ref="CY1885:CY1890" si="388">AA1885</f>
        <v>0</v>
      </c>
      <c r="CZ1885">
        <f t="shared" ref="CZ1885:CZ1890" si="389">AE1885</f>
        <v>0</v>
      </c>
      <c r="DA1885">
        <f t="shared" ref="DA1885:DA1890" si="390">AI1885</f>
        <v>6.14</v>
      </c>
      <c r="DB1885">
        <f t="shared" ref="DB1885:DB1890" si="391">ROUND(ROUND(AT1885*CZ1885,2),2)</f>
        <v>0</v>
      </c>
      <c r="DC1885">
        <f t="shared" ref="DC1885:DC1890" si="392">ROUND(ROUND(AT1885*AG1885,2),2)</f>
        <v>0</v>
      </c>
    </row>
    <row r="1886" spans="1:107" x14ac:dyDescent="0.2">
      <c r="A1886">
        <f>ROW(Source!A1083)</f>
        <v>1083</v>
      </c>
      <c r="B1886">
        <v>53551707</v>
      </c>
      <c r="C1886">
        <v>53554976</v>
      </c>
      <c r="D1886">
        <v>24557166</v>
      </c>
      <c r="E1886">
        <v>1</v>
      </c>
      <c r="F1886">
        <v>1</v>
      </c>
      <c r="G1886">
        <v>1</v>
      </c>
      <c r="H1886">
        <v>3</v>
      </c>
      <c r="I1886" t="s">
        <v>1927</v>
      </c>
      <c r="J1886" t="s">
        <v>1978</v>
      </c>
      <c r="K1886" t="s">
        <v>1929</v>
      </c>
      <c r="L1886">
        <v>1308</v>
      </c>
      <c r="N1886">
        <v>1003</v>
      </c>
      <c r="O1886" t="s">
        <v>1150</v>
      </c>
      <c r="P1886" t="s">
        <v>1150</v>
      </c>
      <c r="Q1886">
        <v>100</v>
      </c>
      <c r="W1886">
        <v>0</v>
      </c>
      <c r="X1886">
        <v>-334543</v>
      </c>
      <c r="Y1886">
        <v>5.5E-2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6.14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0</v>
      </c>
      <c r="AQ1886">
        <v>0</v>
      </c>
      <c r="AR1886">
        <v>0</v>
      </c>
      <c r="AS1886" t="s">
        <v>3</v>
      </c>
      <c r="AT1886">
        <v>5.5E-2</v>
      </c>
      <c r="AU1886" t="s">
        <v>3</v>
      </c>
      <c r="AV1886">
        <v>0</v>
      </c>
      <c r="AW1886">
        <v>1</v>
      </c>
      <c r="AX1886">
        <v>-1</v>
      </c>
      <c r="AY1886">
        <v>0</v>
      </c>
      <c r="AZ1886">
        <v>0</v>
      </c>
      <c r="BA1886" t="s">
        <v>3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Y1886*Source!I1083</f>
        <v>0.60499999999999998</v>
      </c>
      <c r="CY1886">
        <f t="shared" si="388"/>
        <v>0</v>
      </c>
      <c r="CZ1886">
        <f t="shared" si="389"/>
        <v>0</v>
      </c>
      <c r="DA1886">
        <f t="shared" si="390"/>
        <v>6.14</v>
      </c>
      <c r="DB1886">
        <f t="shared" si="391"/>
        <v>0</v>
      </c>
      <c r="DC1886">
        <f t="shared" si="392"/>
        <v>0</v>
      </c>
    </row>
    <row r="1887" spans="1:107" x14ac:dyDescent="0.2">
      <c r="A1887">
        <f>ROW(Source!A1083)</f>
        <v>1083</v>
      </c>
      <c r="B1887">
        <v>53551707</v>
      </c>
      <c r="C1887">
        <v>53554976</v>
      </c>
      <c r="D1887">
        <v>24552971</v>
      </c>
      <c r="E1887">
        <v>1</v>
      </c>
      <c r="F1887">
        <v>1</v>
      </c>
      <c r="G1887">
        <v>1</v>
      </c>
      <c r="H1887">
        <v>3</v>
      </c>
      <c r="I1887" t="s">
        <v>1930</v>
      </c>
      <c r="J1887" t="s">
        <v>1974</v>
      </c>
      <c r="K1887" t="s">
        <v>1932</v>
      </c>
      <c r="L1887">
        <v>1346</v>
      </c>
      <c r="N1887">
        <v>1009</v>
      </c>
      <c r="O1887" t="s">
        <v>143</v>
      </c>
      <c r="P1887" t="s">
        <v>143</v>
      </c>
      <c r="Q1887">
        <v>1</v>
      </c>
      <c r="W1887">
        <v>0</v>
      </c>
      <c r="X1887">
        <v>2030471882</v>
      </c>
      <c r="Y1887">
        <v>0.16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6.14</v>
      </c>
      <c r="AJ1887">
        <v>1</v>
      </c>
      <c r="AK1887">
        <v>1</v>
      </c>
      <c r="AL1887">
        <v>1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 t="s">
        <v>3</v>
      </c>
      <c r="AT1887">
        <v>0.16</v>
      </c>
      <c r="AU1887" t="s">
        <v>3</v>
      </c>
      <c r="AV1887">
        <v>0</v>
      </c>
      <c r="AW1887">
        <v>2</v>
      </c>
      <c r="AX1887">
        <v>53554995</v>
      </c>
      <c r="AY1887">
        <v>2</v>
      </c>
      <c r="AZ1887">
        <v>16384</v>
      </c>
      <c r="BA1887">
        <v>1687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Y1887*Source!I1083</f>
        <v>1.76</v>
      </c>
      <c r="CY1887">
        <f t="shared" si="388"/>
        <v>0</v>
      </c>
      <c r="CZ1887">
        <f t="shared" si="389"/>
        <v>0</v>
      </c>
      <c r="DA1887">
        <f t="shared" si="390"/>
        <v>6.14</v>
      </c>
      <c r="DB1887">
        <f t="shared" si="391"/>
        <v>0</v>
      </c>
      <c r="DC1887">
        <f t="shared" si="392"/>
        <v>0</v>
      </c>
    </row>
    <row r="1888" spans="1:107" x14ac:dyDescent="0.2">
      <c r="A1888">
        <f>ROW(Source!A1083)</f>
        <v>1083</v>
      </c>
      <c r="B1888">
        <v>53551707</v>
      </c>
      <c r="C1888">
        <v>53554976</v>
      </c>
      <c r="D1888">
        <v>38196276</v>
      </c>
      <c r="E1888">
        <v>1</v>
      </c>
      <c r="F1888">
        <v>1</v>
      </c>
      <c r="G1888">
        <v>1</v>
      </c>
      <c r="H1888">
        <v>3</v>
      </c>
      <c r="I1888" t="s">
        <v>1001</v>
      </c>
      <c r="J1888" t="s">
        <v>1003</v>
      </c>
      <c r="K1888" t="s">
        <v>1002</v>
      </c>
      <c r="L1888">
        <v>1302</v>
      </c>
      <c r="N1888">
        <v>1003</v>
      </c>
      <c r="O1888" t="s">
        <v>833</v>
      </c>
      <c r="P1888" t="s">
        <v>833</v>
      </c>
      <c r="Q1888">
        <v>10</v>
      </c>
      <c r="W1888">
        <v>0</v>
      </c>
      <c r="X1888">
        <v>-627204067</v>
      </c>
      <c r="Y1888">
        <v>10.199999999999999</v>
      </c>
      <c r="AA1888">
        <v>293.49</v>
      </c>
      <c r="AB1888">
        <v>0</v>
      </c>
      <c r="AC1888">
        <v>0</v>
      </c>
      <c r="AD1888">
        <v>0</v>
      </c>
      <c r="AE1888">
        <v>51.13</v>
      </c>
      <c r="AF1888">
        <v>0</v>
      </c>
      <c r="AG1888">
        <v>0</v>
      </c>
      <c r="AH1888">
        <v>0</v>
      </c>
      <c r="AI1888">
        <v>5.74</v>
      </c>
      <c r="AJ1888">
        <v>1</v>
      </c>
      <c r="AK1888">
        <v>1</v>
      </c>
      <c r="AL1888">
        <v>1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 t="s">
        <v>3</v>
      </c>
      <c r="AT1888">
        <v>10.199999999999999</v>
      </c>
      <c r="AU1888" t="s">
        <v>3</v>
      </c>
      <c r="AV1888">
        <v>0</v>
      </c>
      <c r="AW1888">
        <v>1</v>
      </c>
      <c r="AX1888">
        <v>-1</v>
      </c>
      <c r="AY1888">
        <v>0</v>
      </c>
      <c r="AZ1888">
        <v>0</v>
      </c>
      <c r="BA1888" t="s">
        <v>3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Y1888*Source!I1083</f>
        <v>112.19999999999999</v>
      </c>
      <c r="CY1888">
        <f t="shared" si="388"/>
        <v>293.49</v>
      </c>
      <c r="CZ1888">
        <f t="shared" si="389"/>
        <v>51.13</v>
      </c>
      <c r="DA1888">
        <f t="shared" si="390"/>
        <v>5.74</v>
      </c>
      <c r="DB1888">
        <f t="shared" si="391"/>
        <v>521.53</v>
      </c>
      <c r="DC1888">
        <f t="shared" si="392"/>
        <v>0</v>
      </c>
    </row>
    <row r="1889" spans="1:107" x14ac:dyDescent="0.2">
      <c r="A1889">
        <f>ROW(Source!A1083)</f>
        <v>1083</v>
      </c>
      <c r="B1889">
        <v>53551707</v>
      </c>
      <c r="C1889">
        <v>53554976</v>
      </c>
      <c r="D1889">
        <v>38228223</v>
      </c>
      <c r="E1889">
        <v>1</v>
      </c>
      <c r="F1889">
        <v>1</v>
      </c>
      <c r="G1889">
        <v>1</v>
      </c>
      <c r="H1889">
        <v>3</v>
      </c>
      <c r="I1889" t="s">
        <v>1009</v>
      </c>
      <c r="J1889" t="s">
        <v>1011</v>
      </c>
      <c r="K1889" t="s">
        <v>1010</v>
      </c>
      <c r="L1889">
        <v>1477</v>
      </c>
      <c r="N1889">
        <v>1013</v>
      </c>
      <c r="O1889" t="s">
        <v>997</v>
      </c>
      <c r="P1889" t="s">
        <v>999</v>
      </c>
      <c r="Q1889">
        <v>1</v>
      </c>
      <c r="W1889">
        <v>0</v>
      </c>
      <c r="X1889">
        <v>-253984360</v>
      </c>
      <c r="Y1889">
        <v>0.10199999999999999</v>
      </c>
      <c r="AA1889">
        <v>137573.97</v>
      </c>
      <c r="AB1889">
        <v>0</v>
      </c>
      <c r="AC1889">
        <v>0</v>
      </c>
      <c r="AD1889">
        <v>0</v>
      </c>
      <c r="AE1889">
        <v>14197.52</v>
      </c>
      <c r="AF1889">
        <v>0</v>
      </c>
      <c r="AG1889">
        <v>0</v>
      </c>
      <c r="AH1889">
        <v>0</v>
      </c>
      <c r="AI1889">
        <v>9.69</v>
      </c>
      <c r="AJ1889">
        <v>1</v>
      </c>
      <c r="AK1889">
        <v>1</v>
      </c>
      <c r="AL1889">
        <v>1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 t="s">
        <v>3</v>
      </c>
      <c r="AT1889">
        <v>0.10199999999999999</v>
      </c>
      <c r="AU1889" t="s">
        <v>3</v>
      </c>
      <c r="AV1889">
        <v>0</v>
      </c>
      <c r="AW1889">
        <v>1</v>
      </c>
      <c r="AX1889">
        <v>-1</v>
      </c>
      <c r="AY1889">
        <v>0</v>
      </c>
      <c r="AZ1889">
        <v>0</v>
      </c>
      <c r="BA1889" t="s">
        <v>3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Y1889*Source!I1083</f>
        <v>1.1219999999999999</v>
      </c>
      <c r="CY1889">
        <f t="shared" si="388"/>
        <v>137573.97</v>
      </c>
      <c r="CZ1889">
        <f t="shared" si="389"/>
        <v>14197.52</v>
      </c>
      <c r="DA1889">
        <f t="shared" si="390"/>
        <v>9.69</v>
      </c>
      <c r="DB1889">
        <f t="shared" si="391"/>
        <v>1448.15</v>
      </c>
      <c r="DC1889">
        <f t="shared" si="392"/>
        <v>0</v>
      </c>
    </row>
    <row r="1890" spans="1:107" x14ac:dyDescent="0.2">
      <c r="A1890">
        <f>ROW(Source!A1083)</f>
        <v>1083</v>
      </c>
      <c r="B1890">
        <v>53551707</v>
      </c>
      <c r="C1890">
        <v>53554976</v>
      </c>
      <c r="D1890">
        <v>24519631</v>
      </c>
      <c r="E1890">
        <v>1</v>
      </c>
      <c r="F1890">
        <v>1</v>
      </c>
      <c r="G1890">
        <v>1</v>
      </c>
      <c r="H1890">
        <v>3</v>
      </c>
      <c r="I1890" t="s">
        <v>1933</v>
      </c>
      <c r="J1890" t="s">
        <v>1977</v>
      </c>
      <c r="K1890" t="s">
        <v>1935</v>
      </c>
      <c r="L1890">
        <v>1374</v>
      </c>
      <c r="N1890">
        <v>1013</v>
      </c>
      <c r="O1890" t="s">
        <v>1936</v>
      </c>
      <c r="P1890" t="s">
        <v>1936</v>
      </c>
      <c r="Q1890">
        <v>1</v>
      </c>
      <c r="W1890">
        <v>0</v>
      </c>
      <c r="X1890">
        <v>544434393</v>
      </c>
      <c r="Y1890">
        <v>0.71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6.14</v>
      </c>
      <c r="AJ1890">
        <v>1</v>
      </c>
      <c r="AK1890">
        <v>1</v>
      </c>
      <c r="AL1890">
        <v>1</v>
      </c>
      <c r="AN1890">
        <v>0</v>
      </c>
      <c r="AO1890">
        <v>1</v>
      </c>
      <c r="AP1890">
        <v>0</v>
      </c>
      <c r="AQ1890">
        <v>0</v>
      </c>
      <c r="AR1890">
        <v>0</v>
      </c>
      <c r="AS1890" t="s">
        <v>3</v>
      </c>
      <c r="AT1890">
        <v>0.71</v>
      </c>
      <c r="AU1890" t="s">
        <v>3</v>
      </c>
      <c r="AV1890">
        <v>0</v>
      </c>
      <c r="AW1890">
        <v>2</v>
      </c>
      <c r="AX1890">
        <v>53554998</v>
      </c>
      <c r="AY1890">
        <v>2</v>
      </c>
      <c r="AZ1890">
        <v>22528</v>
      </c>
      <c r="BA1890">
        <v>1690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Y1890*Source!I1083</f>
        <v>7.81</v>
      </c>
      <c r="CY1890">
        <f t="shared" si="388"/>
        <v>0</v>
      </c>
      <c r="CZ1890">
        <f t="shared" si="389"/>
        <v>0</v>
      </c>
      <c r="DA1890">
        <f t="shared" si="390"/>
        <v>6.14</v>
      </c>
      <c r="DB1890">
        <f t="shared" si="391"/>
        <v>0</v>
      </c>
      <c r="DC1890">
        <f t="shared" si="392"/>
        <v>0</v>
      </c>
    </row>
    <row r="1891" spans="1:107" x14ac:dyDescent="0.2">
      <c r="A1891">
        <f>ROW(Source!A1088)</f>
        <v>1088</v>
      </c>
      <c r="B1891">
        <v>53551706</v>
      </c>
      <c r="C1891">
        <v>53555001</v>
      </c>
      <c r="D1891">
        <v>9430636</v>
      </c>
      <c r="E1891">
        <v>1</v>
      </c>
      <c r="F1891">
        <v>1</v>
      </c>
      <c r="G1891">
        <v>1</v>
      </c>
      <c r="H1891">
        <v>1</v>
      </c>
      <c r="I1891" t="s">
        <v>1958</v>
      </c>
      <c r="J1891" t="s">
        <v>3</v>
      </c>
      <c r="K1891" t="s">
        <v>1959</v>
      </c>
      <c r="L1891">
        <v>1369</v>
      </c>
      <c r="N1891">
        <v>1013</v>
      </c>
      <c r="O1891" t="s">
        <v>1486</v>
      </c>
      <c r="P1891" t="s">
        <v>1486</v>
      </c>
      <c r="Q1891">
        <v>1</v>
      </c>
      <c r="W1891">
        <v>0</v>
      </c>
      <c r="X1891">
        <v>625109291</v>
      </c>
      <c r="Y1891">
        <v>19.391999999999999</v>
      </c>
      <c r="AA1891">
        <v>0</v>
      </c>
      <c r="AB1891">
        <v>0</v>
      </c>
      <c r="AC1891">
        <v>0</v>
      </c>
      <c r="AD1891">
        <v>331.26</v>
      </c>
      <c r="AE1891">
        <v>0</v>
      </c>
      <c r="AF1891">
        <v>0</v>
      </c>
      <c r="AG1891">
        <v>0</v>
      </c>
      <c r="AH1891">
        <v>331.26</v>
      </c>
      <c r="AI1891">
        <v>1</v>
      </c>
      <c r="AJ1891">
        <v>1</v>
      </c>
      <c r="AK1891">
        <v>1</v>
      </c>
      <c r="AL1891">
        <v>1</v>
      </c>
      <c r="AN1891">
        <v>0</v>
      </c>
      <c r="AO1891">
        <v>1</v>
      </c>
      <c r="AP1891">
        <v>1</v>
      </c>
      <c r="AQ1891">
        <v>0</v>
      </c>
      <c r="AR1891">
        <v>0</v>
      </c>
      <c r="AS1891" t="s">
        <v>3</v>
      </c>
      <c r="AT1891">
        <v>16.16</v>
      </c>
      <c r="AU1891" t="s">
        <v>916</v>
      </c>
      <c r="AV1891">
        <v>1</v>
      </c>
      <c r="AW1891">
        <v>1</v>
      </c>
      <c r="AX1891">
        <v>-1</v>
      </c>
      <c r="AY1891">
        <v>0</v>
      </c>
      <c r="AZ1891">
        <v>0</v>
      </c>
      <c r="BA1891" t="s">
        <v>3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Y1891*Source!I1088</f>
        <v>174.52799999999999</v>
      </c>
      <c r="CY1891">
        <f>AD1891</f>
        <v>331.26</v>
      </c>
      <c r="CZ1891">
        <f>AH1891</f>
        <v>331.26</v>
      </c>
      <c r="DA1891">
        <f>AL1891</f>
        <v>1</v>
      </c>
      <c r="DB1891">
        <f>ROUND((ROUND(AT1891*CZ1891,2)*ROUND(1.2,7)),2)</f>
        <v>6423.79</v>
      </c>
      <c r="DC1891">
        <f>ROUND((ROUND(AT1891*AG1891,2)*ROUND(1.2,7)),2)</f>
        <v>0</v>
      </c>
    </row>
    <row r="1892" spans="1:107" x14ac:dyDescent="0.2">
      <c r="A1892">
        <f>ROW(Source!A1088)</f>
        <v>1088</v>
      </c>
      <c r="B1892">
        <v>53551706</v>
      </c>
      <c r="C1892">
        <v>53555001</v>
      </c>
      <c r="D1892">
        <v>121548</v>
      </c>
      <c r="E1892">
        <v>1</v>
      </c>
      <c r="F1892">
        <v>1</v>
      </c>
      <c r="G1892">
        <v>1</v>
      </c>
      <c r="H1892">
        <v>1</v>
      </c>
      <c r="I1892" t="s">
        <v>31</v>
      </c>
      <c r="J1892" t="s">
        <v>3</v>
      </c>
      <c r="K1892" t="s">
        <v>1489</v>
      </c>
      <c r="L1892">
        <v>608254</v>
      </c>
      <c r="N1892">
        <v>1013</v>
      </c>
      <c r="O1892" t="s">
        <v>1490</v>
      </c>
      <c r="P1892" t="s">
        <v>1490</v>
      </c>
      <c r="Q1892">
        <v>1</v>
      </c>
      <c r="W1892">
        <v>0</v>
      </c>
      <c r="X1892">
        <v>-185737400</v>
      </c>
      <c r="Y1892">
        <v>0.216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1</v>
      </c>
      <c r="AJ1892">
        <v>1</v>
      </c>
      <c r="AK1892">
        <v>1</v>
      </c>
      <c r="AL1892">
        <v>1</v>
      </c>
      <c r="AN1892">
        <v>0</v>
      </c>
      <c r="AO1892">
        <v>1</v>
      </c>
      <c r="AP1892">
        <v>1</v>
      </c>
      <c r="AQ1892">
        <v>0</v>
      </c>
      <c r="AR1892">
        <v>0</v>
      </c>
      <c r="AS1892" t="s">
        <v>3</v>
      </c>
      <c r="AT1892">
        <v>0.18</v>
      </c>
      <c r="AU1892" t="s">
        <v>916</v>
      </c>
      <c r="AV1892">
        <v>2</v>
      </c>
      <c r="AW1892">
        <v>2</v>
      </c>
      <c r="AX1892">
        <v>53555017</v>
      </c>
      <c r="AY1892">
        <v>1</v>
      </c>
      <c r="AZ1892">
        <v>6144</v>
      </c>
      <c r="BA1892">
        <v>1692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Y1892*Source!I1088</f>
        <v>1.944</v>
      </c>
      <c r="CY1892">
        <f>AD1892</f>
        <v>0</v>
      </c>
      <c r="CZ1892">
        <f>AH1892</f>
        <v>0</v>
      </c>
      <c r="DA1892">
        <f>AL1892</f>
        <v>1</v>
      </c>
      <c r="DB1892">
        <f>ROUND((ROUND(AT1892*CZ1892,2)*ROUND(1.2,7)),2)</f>
        <v>0</v>
      </c>
      <c r="DC1892">
        <f>ROUND((ROUND(AT1892*AG1892,2)*ROUND(1.2,7)),2)</f>
        <v>0</v>
      </c>
    </row>
    <row r="1893" spans="1:107" x14ac:dyDescent="0.2">
      <c r="A1893">
        <f>ROW(Source!A1088)</f>
        <v>1088</v>
      </c>
      <c r="B1893">
        <v>53551706</v>
      </c>
      <c r="C1893">
        <v>53555001</v>
      </c>
      <c r="D1893">
        <v>24316470</v>
      </c>
      <c r="E1893">
        <v>1</v>
      </c>
      <c r="F1893">
        <v>1</v>
      </c>
      <c r="G1893">
        <v>1</v>
      </c>
      <c r="H1893">
        <v>2</v>
      </c>
      <c r="I1893" t="s">
        <v>1924</v>
      </c>
      <c r="J1893" t="s">
        <v>1960</v>
      </c>
      <c r="K1893" t="s">
        <v>1926</v>
      </c>
      <c r="L1893">
        <v>1368</v>
      </c>
      <c r="N1893">
        <v>1011</v>
      </c>
      <c r="O1893" t="s">
        <v>1494</v>
      </c>
      <c r="P1893" t="s">
        <v>1494</v>
      </c>
      <c r="Q1893">
        <v>1</v>
      </c>
      <c r="W1893">
        <v>0</v>
      </c>
      <c r="X1893">
        <v>-522621304</v>
      </c>
      <c r="Y1893">
        <v>0.216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</v>
      </c>
      <c r="AJ1893">
        <v>1</v>
      </c>
      <c r="AK1893">
        <v>1</v>
      </c>
      <c r="AL1893">
        <v>1</v>
      </c>
      <c r="AN1893">
        <v>0</v>
      </c>
      <c r="AO1893">
        <v>1</v>
      </c>
      <c r="AP1893">
        <v>1</v>
      </c>
      <c r="AQ1893">
        <v>0</v>
      </c>
      <c r="AR1893">
        <v>0</v>
      </c>
      <c r="AS1893" t="s">
        <v>3</v>
      </c>
      <c r="AT1893">
        <v>0.18</v>
      </c>
      <c r="AU1893" t="s">
        <v>916</v>
      </c>
      <c r="AV1893">
        <v>0</v>
      </c>
      <c r="AW1893">
        <v>2</v>
      </c>
      <c r="AX1893">
        <v>53555018</v>
      </c>
      <c r="AY1893">
        <v>2</v>
      </c>
      <c r="AZ1893">
        <v>104448</v>
      </c>
      <c r="BA1893">
        <v>1693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Y1893*Source!I1088</f>
        <v>1.944</v>
      </c>
      <c r="CY1893">
        <f>AB1893</f>
        <v>0</v>
      </c>
      <c r="CZ1893">
        <f>AF1893</f>
        <v>0</v>
      </c>
      <c r="DA1893">
        <f>AJ1893</f>
        <v>1</v>
      </c>
      <c r="DB1893">
        <f>ROUND((ROUND(AT1893*CZ1893,2)*ROUND(1.2,7)),2)</f>
        <v>0</v>
      </c>
      <c r="DC1893">
        <f>ROUND((ROUND(AT1893*AG1893,2)*ROUND(1.2,7)),2)</f>
        <v>0</v>
      </c>
    </row>
    <row r="1894" spans="1:107" x14ac:dyDescent="0.2">
      <c r="A1894">
        <f>ROW(Source!A1088)</f>
        <v>1088</v>
      </c>
      <c r="B1894">
        <v>53551706</v>
      </c>
      <c r="C1894">
        <v>53555001</v>
      </c>
      <c r="D1894">
        <v>24262102</v>
      </c>
      <c r="E1894">
        <v>1</v>
      </c>
      <c r="F1894">
        <v>1</v>
      </c>
      <c r="G1894">
        <v>1</v>
      </c>
      <c r="H1894">
        <v>2</v>
      </c>
      <c r="I1894" t="s">
        <v>1513</v>
      </c>
      <c r="J1894" t="s">
        <v>1961</v>
      </c>
      <c r="K1894" t="s">
        <v>1515</v>
      </c>
      <c r="L1894">
        <v>1368</v>
      </c>
      <c r="N1894">
        <v>1011</v>
      </c>
      <c r="O1894" t="s">
        <v>1494</v>
      </c>
      <c r="P1894" t="s">
        <v>1494</v>
      </c>
      <c r="Q1894">
        <v>1</v>
      </c>
      <c r="W1894">
        <v>0</v>
      </c>
      <c r="X1894">
        <v>-1347582160</v>
      </c>
      <c r="Y1894">
        <v>0.216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1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1</v>
      </c>
      <c r="AQ1894">
        <v>0</v>
      </c>
      <c r="AR1894">
        <v>0</v>
      </c>
      <c r="AS1894" t="s">
        <v>3</v>
      </c>
      <c r="AT1894">
        <v>0.18</v>
      </c>
      <c r="AU1894" t="s">
        <v>916</v>
      </c>
      <c r="AV1894">
        <v>0</v>
      </c>
      <c r="AW1894">
        <v>2</v>
      </c>
      <c r="AX1894">
        <v>53555019</v>
      </c>
      <c r="AY1894">
        <v>2</v>
      </c>
      <c r="AZ1894">
        <v>104448</v>
      </c>
      <c r="BA1894">
        <v>1694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Y1894*Source!I1088</f>
        <v>1.944</v>
      </c>
      <c r="CY1894">
        <f>AB1894</f>
        <v>0</v>
      </c>
      <c r="CZ1894">
        <f>AF1894</f>
        <v>0</v>
      </c>
      <c r="DA1894">
        <f>AJ1894</f>
        <v>1</v>
      </c>
      <c r="DB1894">
        <f>ROUND((ROUND(AT1894*CZ1894,2)*ROUND(1.2,7)),2)</f>
        <v>0</v>
      </c>
      <c r="DC1894">
        <f>ROUND((ROUND(AT1894*AG1894,2)*ROUND(1.2,7)),2)</f>
        <v>0</v>
      </c>
    </row>
    <row r="1895" spans="1:107" x14ac:dyDescent="0.2">
      <c r="A1895">
        <f>ROW(Source!A1088)</f>
        <v>1088</v>
      </c>
      <c r="B1895">
        <v>53551706</v>
      </c>
      <c r="C1895">
        <v>53555001</v>
      </c>
      <c r="D1895">
        <v>24305918</v>
      </c>
      <c r="E1895">
        <v>1</v>
      </c>
      <c r="F1895">
        <v>1</v>
      </c>
      <c r="G1895">
        <v>1</v>
      </c>
      <c r="H1895">
        <v>3</v>
      </c>
      <c r="I1895" t="s">
        <v>1962</v>
      </c>
      <c r="J1895" t="s">
        <v>1963</v>
      </c>
      <c r="K1895" t="s">
        <v>1964</v>
      </c>
      <c r="L1895">
        <v>1348</v>
      </c>
      <c r="N1895">
        <v>1009</v>
      </c>
      <c r="O1895" t="s">
        <v>26</v>
      </c>
      <c r="P1895" t="s">
        <v>26</v>
      </c>
      <c r="Q1895">
        <v>1000</v>
      </c>
      <c r="W1895">
        <v>0</v>
      </c>
      <c r="X1895">
        <v>-1817314591</v>
      </c>
      <c r="Y1895">
        <v>3.3E-4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  <c r="AJ1895">
        <v>1</v>
      </c>
      <c r="AK1895">
        <v>1</v>
      </c>
      <c r="AL1895">
        <v>1</v>
      </c>
      <c r="AN1895">
        <v>0</v>
      </c>
      <c r="AO1895">
        <v>1</v>
      </c>
      <c r="AP1895">
        <v>0</v>
      </c>
      <c r="AQ1895">
        <v>0</v>
      </c>
      <c r="AR1895">
        <v>0</v>
      </c>
      <c r="AS1895" t="s">
        <v>3</v>
      </c>
      <c r="AT1895">
        <v>3.3E-4</v>
      </c>
      <c r="AU1895" t="s">
        <v>3</v>
      </c>
      <c r="AV1895">
        <v>0</v>
      </c>
      <c r="AW1895">
        <v>2</v>
      </c>
      <c r="AX1895">
        <v>53555020</v>
      </c>
      <c r="AY1895">
        <v>2</v>
      </c>
      <c r="AZ1895">
        <v>16384</v>
      </c>
      <c r="BA1895">
        <v>1695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Y1895*Source!I1088</f>
        <v>2.97E-3</v>
      </c>
      <c r="CY1895">
        <f t="shared" ref="CY1895:CY1904" si="393">AA1895</f>
        <v>0</v>
      </c>
      <c r="CZ1895">
        <f t="shared" ref="CZ1895:CZ1904" si="394">AE1895</f>
        <v>0</v>
      </c>
      <c r="DA1895">
        <f t="shared" ref="DA1895:DA1904" si="395">AI1895</f>
        <v>1</v>
      </c>
      <c r="DB1895">
        <f t="shared" ref="DB1895:DB1904" si="396">ROUND(ROUND(AT1895*CZ1895,2),2)</f>
        <v>0</v>
      </c>
      <c r="DC1895">
        <f t="shared" ref="DC1895:DC1904" si="397">ROUND(ROUND(AT1895*AG1895,2),2)</f>
        <v>0</v>
      </c>
    </row>
    <row r="1896" spans="1:107" x14ac:dyDescent="0.2">
      <c r="A1896">
        <f>ROW(Source!A1088)</f>
        <v>1088</v>
      </c>
      <c r="B1896">
        <v>53551706</v>
      </c>
      <c r="C1896">
        <v>53555001</v>
      </c>
      <c r="D1896">
        <v>24326171</v>
      </c>
      <c r="E1896">
        <v>1</v>
      </c>
      <c r="F1896">
        <v>1</v>
      </c>
      <c r="G1896">
        <v>1</v>
      </c>
      <c r="H1896">
        <v>3</v>
      </c>
      <c r="I1896" t="s">
        <v>1965</v>
      </c>
      <c r="J1896" t="s">
        <v>1966</v>
      </c>
      <c r="K1896" t="s">
        <v>1967</v>
      </c>
      <c r="L1896">
        <v>1348</v>
      </c>
      <c r="N1896">
        <v>1009</v>
      </c>
      <c r="O1896" t="s">
        <v>26</v>
      </c>
      <c r="P1896" t="s">
        <v>26</v>
      </c>
      <c r="Q1896">
        <v>1000</v>
      </c>
      <c r="W1896">
        <v>0</v>
      </c>
      <c r="X1896">
        <v>1628334422</v>
      </c>
      <c r="Y1896">
        <v>1.4E-3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1</v>
      </c>
      <c r="AJ1896">
        <v>1</v>
      </c>
      <c r="AK1896">
        <v>1</v>
      </c>
      <c r="AL1896">
        <v>1</v>
      </c>
      <c r="AN1896">
        <v>0</v>
      </c>
      <c r="AO1896">
        <v>1</v>
      </c>
      <c r="AP1896">
        <v>0</v>
      </c>
      <c r="AQ1896">
        <v>0</v>
      </c>
      <c r="AR1896">
        <v>0</v>
      </c>
      <c r="AS1896" t="s">
        <v>3</v>
      </c>
      <c r="AT1896">
        <v>1.4E-3</v>
      </c>
      <c r="AU1896" t="s">
        <v>3</v>
      </c>
      <c r="AV1896">
        <v>0</v>
      </c>
      <c r="AW1896">
        <v>2</v>
      </c>
      <c r="AX1896">
        <v>53555021</v>
      </c>
      <c r="AY1896">
        <v>2</v>
      </c>
      <c r="AZ1896">
        <v>16384</v>
      </c>
      <c r="BA1896">
        <v>1696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Y1896*Source!I1088</f>
        <v>1.26E-2</v>
      </c>
      <c r="CY1896">
        <f t="shared" si="393"/>
        <v>0</v>
      </c>
      <c r="CZ1896">
        <f t="shared" si="394"/>
        <v>0</v>
      </c>
      <c r="DA1896">
        <f t="shared" si="395"/>
        <v>1</v>
      </c>
      <c r="DB1896">
        <f t="shared" si="396"/>
        <v>0</v>
      </c>
      <c r="DC1896">
        <f t="shared" si="397"/>
        <v>0</v>
      </c>
    </row>
    <row r="1897" spans="1:107" x14ac:dyDescent="0.2">
      <c r="A1897">
        <f>ROW(Source!A1088)</f>
        <v>1088</v>
      </c>
      <c r="B1897">
        <v>53551706</v>
      </c>
      <c r="C1897">
        <v>53555001</v>
      </c>
      <c r="D1897">
        <v>24330817</v>
      </c>
      <c r="E1897">
        <v>1</v>
      </c>
      <c r="F1897">
        <v>1</v>
      </c>
      <c r="G1897">
        <v>1</v>
      </c>
      <c r="H1897">
        <v>3</v>
      </c>
      <c r="I1897" t="s">
        <v>1968</v>
      </c>
      <c r="J1897" t="s">
        <v>1969</v>
      </c>
      <c r="K1897" t="s">
        <v>1970</v>
      </c>
      <c r="L1897">
        <v>1348</v>
      </c>
      <c r="N1897">
        <v>1009</v>
      </c>
      <c r="O1897" t="s">
        <v>26</v>
      </c>
      <c r="P1897" t="s">
        <v>26</v>
      </c>
      <c r="Q1897">
        <v>1000</v>
      </c>
      <c r="W1897">
        <v>0</v>
      </c>
      <c r="X1897">
        <v>1565595649</v>
      </c>
      <c r="Y1897">
        <v>2.9999999999999997E-4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1</v>
      </c>
      <c r="AJ1897">
        <v>1</v>
      </c>
      <c r="AK1897">
        <v>1</v>
      </c>
      <c r="AL1897">
        <v>1</v>
      </c>
      <c r="AN1897">
        <v>0</v>
      </c>
      <c r="AO1897">
        <v>1</v>
      </c>
      <c r="AP1897">
        <v>0</v>
      </c>
      <c r="AQ1897">
        <v>0</v>
      </c>
      <c r="AR1897">
        <v>0</v>
      </c>
      <c r="AS1897" t="s">
        <v>3</v>
      </c>
      <c r="AT1897">
        <v>2.9999999999999997E-4</v>
      </c>
      <c r="AU1897" t="s">
        <v>3</v>
      </c>
      <c r="AV1897">
        <v>0</v>
      </c>
      <c r="AW1897">
        <v>2</v>
      </c>
      <c r="AX1897">
        <v>53555022</v>
      </c>
      <c r="AY1897">
        <v>2</v>
      </c>
      <c r="AZ1897">
        <v>16384</v>
      </c>
      <c r="BA1897">
        <v>1697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Y1897*Source!I1088</f>
        <v>2.6999999999999997E-3</v>
      </c>
      <c r="CY1897">
        <f t="shared" si="393"/>
        <v>0</v>
      </c>
      <c r="CZ1897">
        <f t="shared" si="394"/>
        <v>0</v>
      </c>
      <c r="DA1897">
        <f t="shared" si="395"/>
        <v>1</v>
      </c>
      <c r="DB1897">
        <f t="shared" si="396"/>
        <v>0</v>
      </c>
      <c r="DC1897">
        <f t="shared" si="397"/>
        <v>0</v>
      </c>
    </row>
    <row r="1898" spans="1:107" x14ac:dyDescent="0.2">
      <c r="A1898">
        <f>ROW(Source!A1088)</f>
        <v>1088</v>
      </c>
      <c r="B1898">
        <v>53551706</v>
      </c>
      <c r="C1898">
        <v>53555001</v>
      </c>
      <c r="D1898">
        <v>24551895</v>
      </c>
      <c r="E1898">
        <v>1</v>
      </c>
      <c r="F1898">
        <v>1</v>
      </c>
      <c r="G1898">
        <v>1</v>
      </c>
      <c r="H1898">
        <v>3</v>
      </c>
      <c r="I1898" t="s">
        <v>1971</v>
      </c>
      <c r="J1898" t="s">
        <v>1972</v>
      </c>
      <c r="K1898" t="s">
        <v>1973</v>
      </c>
      <c r="L1898">
        <v>1346</v>
      </c>
      <c r="N1898">
        <v>1009</v>
      </c>
      <c r="O1898" t="s">
        <v>143</v>
      </c>
      <c r="P1898" t="s">
        <v>143</v>
      </c>
      <c r="Q1898">
        <v>1</v>
      </c>
      <c r="W1898">
        <v>0</v>
      </c>
      <c r="X1898">
        <v>1458414481</v>
      </c>
      <c r="Y1898">
        <v>0.04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1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0</v>
      </c>
      <c r="AQ1898">
        <v>0</v>
      </c>
      <c r="AR1898">
        <v>0</v>
      </c>
      <c r="AS1898" t="s">
        <v>3</v>
      </c>
      <c r="AT1898">
        <v>0.04</v>
      </c>
      <c r="AU1898" t="s">
        <v>3</v>
      </c>
      <c r="AV1898">
        <v>0</v>
      </c>
      <c r="AW1898">
        <v>2</v>
      </c>
      <c r="AX1898">
        <v>53555023</v>
      </c>
      <c r="AY1898">
        <v>2</v>
      </c>
      <c r="AZ1898">
        <v>16384</v>
      </c>
      <c r="BA1898">
        <v>1698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Y1898*Source!I1088</f>
        <v>0.36</v>
      </c>
      <c r="CY1898">
        <f t="shared" si="393"/>
        <v>0</v>
      </c>
      <c r="CZ1898">
        <f t="shared" si="394"/>
        <v>0</v>
      </c>
      <c r="DA1898">
        <f t="shared" si="395"/>
        <v>1</v>
      </c>
      <c r="DB1898">
        <f t="shared" si="396"/>
        <v>0</v>
      </c>
      <c r="DC1898">
        <f t="shared" si="397"/>
        <v>0</v>
      </c>
    </row>
    <row r="1899" spans="1:107" x14ac:dyDescent="0.2">
      <c r="A1899">
        <f>ROW(Source!A1088)</f>
        <v>1088</v>
      </c>
      <c r="B1899">
        <v>53551706</v>
      </c>
      <c r="C1899">
        <v>53555001</v>
      </c>
      <c r="D1899">
        <v>24552971</v>
      </c>
      <c r="E1899">
        <v>1</v>
      </c>
      <c r="F1899">
        <v>1</v>
      </c>
      <c r="G1899">
        <v>1</v>
      </c>
      <c r="H1899">
        <v>3</v>
      </c>
      <c r="I1899" t="s">
        <v>1930</v>
      </c>
      <c r="J1899" t="s">
        <v>1974</v>
      </c>
      <c r="K1899" t="s">
        <v>1932</v>
      </c>
      <c r="L1899">
        <v>1346</v>
      </c>
      <c r="N1899">
        <v>1009</v>
      </c>
      <c r="O1899" t="s">
        <v>143</v>
      </c>
      <c r="P1899" t="s">
        <v>143</v>
      </c>
      <c r="Q1899">
        <v>1</v>
      </c>
      <c r="W1899">
        <v>0</v>
      </c>
      <c r="X1899">
        <v>2030471882</v>
      </c>
      <c r="Y1899">
        <v>0.16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0.16</v>
      </c>
      <c r="AU1899" t="s">
        <v>3</v>
      </c>
      <c r="AV1899">
        <v>0</v>
      </c>
      <c r="AW1899">
        <v>2</v>
      </c>
      <c r="AX1899">
        <v>53555024</v>
      </c>
      <c r="AY1899">
        <v>2</v>
      </c>
      <c r="AZ1899">
        <v>16384</v>
      </c>
      <c r="BA1899">
        <v>1699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Y1899*Source!I1088</f>
        <v>1.44</v>
      </c>
      <c r="CY1899">
        <f t="shared" si="393"/>
        <v>0</v>
      </c>
      <c r="CZ1899">
        <f t="shared" si="394"/>
        <v>0</v>
      </c>
      <c r="DA1899">
        <f t="shared" si="395"/>
        <v>1</v>
      </c>
      <c r="DB1899">
        <f t="shared" si="396"/>
        <v>0</v>
      </c>
      <c r="DC1899">
        <f t="shared" si="397"/>
        <v>0</v>
      </c>
    </row>
    <row r="1900" spans="1:107" x14ac:dyDescent="0.2">
      <c r="A1900">
        <f>ROW(Source!A1088)</f>
        <v>1088</v>
      </c>
      <c r="B1900">
        <v>53551706</v>
      </c>
      <c r="C1900">
        <v>53555001</v>
      </c>
      <c r="D1900">
        <v>24358570</v>
      </c>
      <c r="E1900">
        <v>1</v>
      </c>
      <c r="F1900">
        <v>1</v>
      </c>
      <c r="G1900">
        <v>1</v>
      </c>
      <c r="H1900">
        <v>3</v>
      </c>
      <c r="I1900" t="s">
        <v>1952</v>
      </c>
      <c r="J1900" t="s">
        <v>1975</v>
      </c>
      <c r="K1900" t="s">
        <v>1954</v>
      </c>
      <c r="L1900">
        <v>1355</v>
      </c>
      <c r="N1900">
        <v>1010</v>
      </c>
      <c r="O1900" t="s">
        <v>894</v>
      </c>
      <c r="P1900" t="s">
        <v>894</v>
      </c>
      <c r="Q1900">
        <v>100</v>
      </c>
      <c r="W1900">
        <v>0</v>
      </c>
      <c r="X1900">
        <v>1626258164</v>
      </c>
      <c r="Y1900">
        <v>0.32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</v>
      </c>
      <c r="AJ1900">
        <v>1</v>
      </c>
      <c r="AK1900">
        <v>1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0.32</v>
      </c>
      <c r="AU1900" t="s">
        <v>3</v>
      </c>
      <c r="AV1900">
        <v>0</v>
      </c>
      <c r="AW1900">
        <v>2</v>
      </c>
      <c r="AX1900">
        <v>53555025</v>
      </c>
      <c r="AY1900">
        <v>2</v>
      </c>
      <c r="AZ1900">
        <v>16384</v>
      </c>
      <c r="BA1900">
        <v>1700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Y1900*Source!I1088</f>
        <v>2.88</v>
      </c>
      <c r="CY1900">
        <f t="shared" si="393"/>
        <v>0</v>
      </c>
      <c r="CZ1900">
        <f t="shared" si="394"/>
        <v>0</v>
      </c>
      <c r="DA1900">
        <f t="shared" si="395"/>
        <v>1</v>
      </c>
      <c r="DB1900">
        <f t="shared" si="396"/>
        <v>0</v>
      </c>
      <c r="DC1900">
        <f t="shared" si="397"/>
        <v>0</v>
      </c>
    </row>
    <row r="1901" spans="1:107" x14ac:dyDescent="0.2">
      <c r="A1901">
        <f>ROW(Source!A1088)</f>
        <v>1088</v>
      </c>
      <c r="B1901">
        <v>53551706</v>
      </c>
      <c r="C1901">
        <v>53555001</v>
      </c>
      <c r="D1901">
        <v>38196276</v>
      </c>
      <c r="E1901">
        <v>1</v>
      </c>
      <c r="F1901">
        <v>1</v>
      </c>
      <c r="G1901">
        <v>1</v>
      </c>
      <c r="H1901">
        <v>3</v>
      </c>
      <c r="I1901" t="s">
        <v>1001</v>
      </c>
      <c r="J1901" t="s">
        <v>1003</v>
      </c>
      <c r="K1901" t="s">
        <v>1002</v>
      </c>
      <c r="L1901">
        <v>1302</v>
      </c>
      <c r="N1901">
        <v>1003</v>
      </c>
      <c r="O1901" t="s">
        <v>833</v>
      </c>
      <c r="P1901" t="s">
        <v>833</v>
      </c>
      <c r="Q1901">
        <v>10</v>
      </c>
      <c r="W1901">
        <v>0</v>
      </c>
      <c r="X1901">
        <v>-627204067</v>
      </c>
      <c r="Y1901">
        <v>10.199999999999999</v>
      </c>
      <c r="AA1901">
        <v>51.13</v>
      </c>
      <c r="AB1901">
        <v>0</v>
      </c>
      <c r="AC1901">
        <v>0</v>
      </c>
      <c r="AD1901">
        <v>0</v>
      </c>
      <c r="AE1901">
        <v>51.13</v>
      </c>
      <c r="AF1901">
        <v>0</v>
      </c>
      <c r="AG1901">
        <v>0</v>
      </c>
      <c r="AH1901">
        <v>0</v>
      </c>
      <c r="AI1901">
        <v>1</v>
      </c>
      <c r="AJ1901">
        <v>1</v>
      </c>
      <c r="AK1901">
        <v>1</v>
      </c>
      <c r="AL1901">
        <v>1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 t="s">
        <v>3</v>
      </c>
      <c r="AT1901">
        <v>10.199999999999999</v>
      </c>
      <c r="AU1901" t="s">
        <v>3</v>
      </c>
      <c r="AV1901">
        <v>0</v>
      </c>
      <c r="AW1901">
        <v>1</v>
      </c>
      <c r="AX1901">
        <v>-1</v>
      </c>
      <c r="AY1901">
        <v>0</v>
      </c>
      <c r="AZ1901">
        <v>0</v>
      </c>
      <c r="BA1901" t="s">
        <v>3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Y1901*Source!I1088</f>
        <v>91.8</v>
      </c>
      <c r="CY1901">
        <f t="shared" si="393"/>
        <v>51.13</v>
      </c>
      <c r="CZ1901">
        <f t="shared" si="394"/>
        <v>51.13</v>
      </c>
      <c r="DA1901">
        <f t="shared" si="395"/>
        <v>1</v>
      </c>
      <c r="DB1901">
        <f t="shared" si="396"/>
        <v>521.53</v>
      </c>
      <c r="DC1901">
        <f t="shared" si="397"/>
        <v>0</v>
      </c>
    </row>
    <row r="1902" spans="1:107" x14ac:dyDescent="0.2">
      <c r="A1902">
        <f>ROW(Source!A1088)</f>
        <v>1088</v>
      </c>
      <c r="B1902">
        <v>53551706</v>
      </c>
      <c r="C1902">
        <v>53555001</v>
      </c>
      <c r="D1902">
        <v>24312272</v>
      </c>
      <c r="E1902">
        <v>1</v>
      </c>
      <c r="F1902">
        <v>1</v>
      </c>
      <c r="G1902">
        <v>1</v>
      </c>
      <c r="H1902">
        <v>3</v>
      </c>
      <c r="I1902" t="s">
        <v>1938</v>
      </c>
      <c r="J1902" t="s">
        <v>1976</v>
      </c>
      <c r="K1902" t="s">
        <v>1940</v>
      </c>
      <c r="L1902">
        <v>1348</v>
      </c>
      <c r="N1902">
        <v>1009</v>
      </c>
      <c r="O1902" t="s">
        <v>26</v>
      </c>
      <c r="P1902" t="s">
        <v>26</v>
      </c>
      <c r="Q1902">
        <v>1000</v>
      </c>
      <c r="W1902">
        <v>0</v>
      </c>
      <c r="X1902">
        <v>-871067159</v>
      </c>
      <c r="Y1902">
        <v>2.1000000000000001E-2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1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2.1000000000000001E-2</v>
      </c>
      <c r="AU1902" t="s">
        <v>3</v>
      </c>
      <c r="AV1902">
        <v>0</v>
      </c>
      <c r="AW1902">
        <v>2</v>
      </c>
      <c r="AX1902">
        <v>53555026</v>
      </c>
      <c r="AY1902">
        <v>2</v>
      </c>
      <c r="AZ1902">
        <v>16384</v>
      </c>
      <c r="BA1902">
        <v>1701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Y1902*Source!I1088</f>
        <v>0.189</v>
      </c>
      <c r="CY1902">
        <f t="shared" si="393"/>
        <v>0</v>
      </c>
      <c r="CZ1902">
        <f t="shared" si="394"/>
        <v>0</v>
      </c>
      <c r="DA1902">
        <f t="shared" si="395"/>
        <v>1</v>
      </c>
      <c r="DB1902">
        <f t="shared" si="396"/>
        <v>0</v>
      </c>
      <c r="DC1902">
        <f t="shared" si="397"/>
        <v>0</v>
      </c>
    </row>
    <row r="1903" spans="1:107" x14ac:dyDescent="0.2">
      <c r="A1903">
        <f>ROW(Source!A1088)</f>
        <v>1088</v>
      </c>
      <c r="B1903">
        <v>53551706</v>
      </c>
      <c r="C1903">
        <v>53555001</v>
      </c>
      <c r="D1903">
        <v>38228231</v>
      </c>
      <c r="E1903">
        <v>1</v>
      </c>
      <c r="F1903">
        <v>1</v>
      </c>
      <c r="G1903">
        <v>1</v>
      </c>
      <c r="H1903">
        <v>3</v>
      </c>
      <c r="I1903" t="s">
        <v>1015</v>
      </c>
      <c r="J1903" t="s">
        <v>1017</v>
      </c>
      <c r="K1903" t="s">
        <v>1016</v>
      </c>
      <c r="L1903">
        <v>1477</v>
      </c>
      <c r="N1903">
        <v>1013</v>
      </c>
      <c r="O1903" t="s">
        <v>997</v>
      </c>
      <c r="P1903" t="s">
        <v>999</v>
      </c>
      <c r="Q1903">
        <v>1</v>
      </c>
      <c r="W1903">
        <v>0</v>
      </c>
      <c r="X1903">
        <v>1094491484</v>
      </c>
      <c r="Y1903">
        <v>0.10199999999999999</v>
      </c>
      <c r="AA1903">
        <v>10306.950000000001</v>
      </c>
      <c r="AB1903">
        <v>0</v>
      </c>
      <c r="AC1903">
        <v>0</v>
      </c>
      <c r="AD1903">
        <v>0</v>
      </c>
      <c r="AE1903">
        <v>10306.950000000001</v>
      </c>
      <c r="AF1903">
        <v>0</v>
      </c>
      <c r="AG1903">
        <v>0</v>
      </c>
      <c r="AH1903">
        <v>0</v>
      </c>
      <c r="AI1903">
        <v>1</v>
      </c>
      <c r="AJ1903">
        <v>1</v>
      </c>
      <c r="AK1903">
        <v>1</v>
      </c>
      <c r="AL1903">
        <v>1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 t="s">
        <v>3</v>
      </c>
      <c r="AT1903">
        <v>0.10199999999999999</v>
      </c>
      <c r="AU1903" t="s">
        <v>3</v>
      </c>
      <c r="AV1903">
        <v>0</v>
      </c>
      <c r="AW1903">
        <v>1</v>
      </c>
      <c r="AX1903">
        <v>-1</v>
      </c>
      <c r="AY1903">
        <v>0</v>
      </c>
      <c r="AZ1903">
        <v>0</v>
      </c>
      <c r="BA1903" t="s">
        <v>3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Y1903*Source!I1088</f>
        <v>0.91799999999999993</v>
      </c>
      <c r="CY1903">
        <f t="shared" si="393"/>
        <v>10306.950000000001</v>
      </c>
      <c r="CZ1903">
        <f t="shared" si="394"/>
        <v>10306.950000000001</v>
      </c>
      <c r="DA1903">
        <f t="shared" si="395"/>
        <v>1</v>
      </c>
      <c r="DB1903">
        <f t="shared" si="396"/>
        <v>1051.31</v>
      </c>
      <c r="DC1903">
        <f t="shared" si="397"/>
        <v>0</v>
      </c>
    </row>
    <row r="1904" spans="1:107" x14ac:dyDescent="0.2">
      <c r="A1904">
        <f>ROW(Source!A1088)</f>
        <v>1088</v>
      </c>
      <c r="B1904">
        <v>53551706</v>
      </c>
      <c r="C1904">
        <v>53555001</v>
      </c>
      <c r="D1904">
        <v>24519631</v>
      </c>
      <c r="E1904">
        <v>1</v>
      </c>
      <c r="F1904">
        <v>1</v>
      </c>
      <c r="G1904">
        <v>1</v>
      </c>
      <c r="H1904">
        <v>3</v>
      </c>
      <c r="I1904" t="s">
        <v>1933</v>
      </c>
      <c r="J1904" t="s">
        <v>1977</v>
      </c>
      <c r="K1904" t="s">
        <v>1935</v>
      </c>
      <c r="L1904">
        <v>1374</v>
      </c>
      <c r="N1904">
        <v>1013</v>
      </c>
      <c r="O1904" t="s">
        <v>1936</v>
      </c>
      <c r="P1904" t="s">
        <v>1936</v>
      </c>
      <c r="Q1904">
        <v>1</v>
      </c>
      <c r="W1904">
        <v>0</v>
      </c>
      <c r="X1904">
        <v>544434393</v>
      </c>
      <c r="Y1904">
        <v>3.04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1</v>
      </c>
      <c r="AJ1904">
        <v>1</v>
      </c>
      <c r="AK1904">
        <v>1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3.04</v>
      </c>
      <c r="AU1904" t="s">
        <v>3</v>
      </c>
      <c r="AV1904">
        <v>0</v>
      </c>
      <c r="AW1904">
        <v>2</v>
      </c>
      <c r="AX1904">
        <v>53555027</v>
      </c>
      <c r="AY1904">
        <v>2</v>
      </c>
      <c r="AZ1904">
        <v>16384</v>
      </c>
      <c r="BA1904">
        <v>1702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Y1904*Source!I1088</f>
        <v>27.36</v>
      </c>
      <c r="CY1904">
        <f t="shared" si="393"/>
        <v>0</v>
      </c>
      <c r="CZ1904">
        <f t="shared" si="394"/>
        <v>0</v>
      </c>
      <c r="DA1904">
        <f t="shared" si="395"/>
        <v>1</v>
      </c>
      <c r="DB1904">
        <f t="shared" si="396"/>
        <v>0</v>
      </c>
      <c r="DC1904">
        <f t="shared" si="397"/>
        <v>0</v>
      </c>
    </row>
    <row r="1905" spans="1:107" x14ac:dyDescent="0.2">
      <c r="A1905">
        <f>ROW(Source!A1089)</f>
        <v>1089</v>
      </c>
      <c r="B1905">
        <v>53551707</v>
      </c>
      <c r="C1905">
        <v>53555001</v>
      </c>
      <c r="D1905">
        <v>9430636</v>
      </c>
      <c r="E1905">
        <v>1</v>
      </c>
      <c r="F1905">
        <v>1</v>
      </c>
      <c r="G1905">
        <v>1</v>
      </c>
      <c r="H1905">
        <v>1</v>
      </c>
      <c r="I1905" t="s">
        <v>1958</v>
      </c>
      <c r="J1905" t="s">
        <v>3</v>
      </c>
      <c r="K1905" t="s">
        <v>1959</v>
      </c>
      <c r="L1905">
        <v>1369</v>
      </c>
      <c r="N1905">
        <v>1013</v>
      </c>
      <c r="O1905" t="s">
        <v>1486</v>
      </c>
      <c r="P1905" t="s">
        <v>1486</v>
      </c>
      <c r="Q1905">
        <v>1</v>
      </c>
      <c r="W1905">
        <v>0</v>
      </c>
      <c r="X1905">
        <v>625109291</v>
      </c>
      <c r="Y1905">
        <v>19.391999999999999</v>
      </c>
      <c r="AA1905">
        <v>0</v>
      </c>
      <c r="AB1905">
        <v>0</v>
      </c>
      <c r="AC1905">
        <v>0</v>
      </c>
      <c r="AD1905">
        <v>331.26</v>
      </c>
      <c r="AE1905">
        <v>0</v>
      </c>
      <c r="AF1905">
        <v>0</v>
      </c>
      <c r="AG1905">
        <v>0</v>
      </c>
      <c r="AH1905">
        <v>331.26</v>
      </c>
      <c r="AI1905">
        <v>1</v>
      </c>
      <c r="AJ1905">
        <v>1</v>
      </c>
      <c r="AK1905">
        <v>1</v>
      </c>
      <c r="AL1905">
        <v>1</v>
      </c>
      <c r="AN1905">
        <v>0</v>
      </c>
      <c r="AO1905">
        <v>1</v>
      </c>
      <c r="AP1905">
        <v>1</v>
      </c>
      <c r="AQ1905">
        <v>0</v>
      </c>
      <c r="AR1905">
        <v>0</v>
      </c>
      <c r="AS1905" t="s">
        <v>3</v>
      </c>
      <c r="AT1905">
        <v>16.16</v>
      </c>
      <c r="AU1905" t="s">
        <v>916</v>
      </c>
      <c r="AV1905">
        <v>1</v>
      </c>
      <c r="AW1905">
        <v>1</v>
      </c>
      <c r="AX1905">
        <v>-1</v>
      </c>
      <c r="AY1905">
        <v>0</v>
      </c>
      <c r="AZ1905">
        <v>0</v>
      </c>
      <c r="BA1905" t="s">
        <v>3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Y1905*Source!I1089</f>
        <v>174.52799999999999</v>
      </c>
      <c r="CY1905">
        <f>AD1905</f>
        <v>331.26</v>
      </c>
      <c r="CZ1905">
        <f>AH1905</f>
        <v>331.26</v>
      </c>
      <c r="DA1905">
        <f>AL1905</f>
        <v>1</v>
      </c>
      <c r="DB1905">
        <f>ROUND((ROUND(AT1905*CZ1905,2)*ROUND(1.2,7)),2)</f>
        <v>6423.79</v>
      </c>
      <c r="DC1905">
        <f>ROUND((ROUND(AT1905*AG1905,2)*ROUND(1.2,7)),2)</f>
        <v>0</v>
      </c>
    </row>
    <row r="1906" spans="1:107" x14ac:dyDescent="0.2">
      <c r="A1906">
        <f>ROW(Source!A1089)</f>
        <v>1089</v>
      </c>
      <c r="B1906">
        <v>53551707</v>
      </c>
      <c r="C1906">
        <v>53555001</v>
      </c>
      <c r="D1906">
        <v>121548</v>
      </c>
      <c r="E1906">
        <v>1</v>
      </c>
      <c r="F1906">
        <v>1</v>
      </c>
      <c r="G1906">
        <v>1</v>
      </c>
      <c r="H1906">
        <v>1</v>
      </c>
      <c r="I1906" t="s">
        <v>31</v>
      </c>
      <c r="J1906" t="s">
        <v>3</v>
      </c>
      <c r="K1906" t="s">
        <v>1489</v>
      </c>
      <c r="L1906">
        <v>608254</v>
      </c>
      <c r="N1906">
        <v>1013</v>
      </c>
      <c r="O1906" t="s">
        <v>1490</v>
      </c>
      <c r="P1906" t="s">
        <v>1490</v>
      </c>
      <c r="Q1906">
        <v>1</v>
      </c>
      <c r="W1906">
        <v>0</v>
      </c>
      <c r="X1906">
        <v>-185737400</v>
      </c>
      <c r="Y1906">
        <v>0.216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1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1</v>
      </c>
      <c r="AQ1906">
        <v>0</v>
      </c>
      <c r="AR1906">
        <v>0</v>
      </c>
      <c r="AS1906" t="s">
        <v>3</v>
      </c>
      <c r="AT1906">
        <v>0.18</v>
      </c>
      <c r="AU1906" t="s">
        <v>916</v>
      </c>
      <c r="AV1906">
        <v>2</v>
      </c>
      <c r="AW1906">
        <v>2</v>
      </c>
      <c r="AX1906">
        <v>53555017</v>
      </c>
      <c r="AY1906">
        <v>1</v>
      </c>
      <c r="AZ1906">
        <v>6144</v>
      </c>
      <c r="BA1906">
        <v>1704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Y1906*Source!I1089</f>
        <v>1.944</v>
      </c>
      <c r="CY1906">
        <f>AD1906</f>
        <v>0</v>
      </c>
      <c r="CZ1906">
        <f>AH1906</f>
        <v>0</v>
      </c>
      <c r="DA1906">
        <f>AL1906</f>
        <v>1</v>
      </c>
      <c r="DB1906">
        <f>ROUND((ROUND(AT1906*CZ1906,2)*ROUND(1.2,7)),2)</f>
        <v>0</v>
      </c>
      <c r="DC1906">
        <f>ROUND((ROUND(AT1906*AG1906,2)*ROUND(1.2,7)),2)</f>
        <v>0</v>
      </c>
    </row>
    <row r="1907" spans="1:107" x14ac:dyDescent="0.2">
      <c r="A1907">
        <f>ROW(Source!A1089)</f>
        <v>1089</v>
      </c>
      <c r="B1907">
        <v>53551707</v>
      </c>
      <c r="C1907">
        <v>53555001</v>
      </c>
      <c r="D1907">
        <v>24316470</v>
      </c>
      <c r="E1907">
        <v>1</v>
      </c>
      <c r="F1907">
        <v>1</v>
      </c>
      <c r="G1907">
        <v>1</v>
      </c>
      <c r="H1907">
        <v>2</v>
      </c>
      <c r="I1907" t="s">
        <v>1924</v>
      </c>
      <c r="J1907" t="s">
        <v>1960</v>
      </c>
      <c r="K1907" t="s">
        <v>1926</v>
      </c>
      <c r="L1907">
        <v>1368</v>
      </c>
      <c r="N1907">
        <v>1011</v>
      </c>
      <c r="O1907" t="s">
        <v>1494</v>
      </c>
      <c r="P1907" t="s">
        <v>1494</v>
      </c>
      <c r="Q1907">
        <v>1</v>
      </c>
      <c r="W1907">
        <v>0</v>
      </c>
      <c r="X1907">
        <v>-522621304</v>
      </c>
      <c r="Y1907">
        <v>0.216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1</v>
      </c>
      <c r="AQ1907">
        <v>0</v>
      </c>
      <c r="AR1907">
        <v>0</v>
      </c>
      <c r="AS1907" t="s">
        <v>3</v>
      </c>
      <c r="AT1907">
        <v>0.18</v>
      </c>
      <c r="AU1907" t="s">
        <v>916</v>
      </c>
      <c r="AV1907">
        <v>0</v>
      </c>
      <c r="AW1907">
        <v>2</v>
      </c>
      <c r="AX1907">
        <v>53555018</v>
      </c>
      <c r="AY1907">
        <v>2</v>
      </c>
      <c r="AZ1907">
        <v>104448</v>
      </c>
      <c r="BA1907">
        <v>1705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Y1907*Source!I1089</f>
        <v>1.944</v>
      </c>
      <c r="CY1907">
        <f>AB1907</f>
        <v>0</v>
      </c>
      <c r="CZ1907">
        <f>AF1907</f>
        <v>0</v>
      </c>
      <c r="DA1907">
        <f>AJ1907</f>
        <v>1</v>
      </c>
      <c r="DB1907">
        <f>ROUND((ROUND(AT1907*CZ1907,2)*ROUND(1.2,7)),2)</f>
        <v>0</v>
      </c>
      <c r="DC1907">
        <f>ROUND((ROUND(AT1907*AG1907,2)*ROUND(1.2,7)),2)</f>
        <v>0</v>
      </c>
    </row>
    <row r="1908" spans="1:107" x14ac:dyDescent="0.2">
      <c r="A1908">
        <f>ROW(Source!A1089)</f>
        <v>1089</v>
      </c>
      <c r="B1908">
        <v>53551707</v>
      </c>
      <c r="C1908">
        <v>53555001</v>
      </c>
      <c r="D1908">
        <v>24262102</v>
      </c>
      <c r="E1908">
        <v>1</v>
      </c>
      <c r="F1908">
        <v>1</v>
      </c>
      <c r="G1908">
        <v>1</v>
      </c>
      <c r="H1908">
        <v>2</v>
      </c>
      <c r="I1908" t="s">
        <v>1513</v>
      </c>
      <c r="J1908" t="s">
        <v>1961</v>
      </c>
      <c r="K1908" t="s">
        <v>1515</v>
      </c>
      <c r="L1908">
        <v>1368</v>
      </c>
      <c r="N1908">
        <v>1011</v>
      </c>
      <c r="O1908" t="s">
        <v>1494</v>
      </c>
      <c r="P1908" t="s">
        <v>1494</v>
      </c>
      <c r="Q1908">
        <v>1</v>
      </c>
      <c r="W1908">
        <v>0</v>
      </c>
      <c r="X1908">
        <v>-1347582160</v>
      </c>
      <c r="Y1908">
        <v>0.216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1</v>
      </c>
      <c r="AJ1908">
        <v>1</v>
      </c>
      <c r="AK1908">
        <v>1</v>
      </c>
      <c r="AL1908">
        <v>1</v>
      </c>
      <c r="AN1908">
        <v>0</v>
      </c>
      <c r="AO1908">
        <v>1</v>
      </c>
      <c r="AP1908">
        <v>1</v>
      </c>
      <c r="AQ1908">
        <v>0</v>
      </c>
      <c r="AR1908">
        <v>0</v>
      </c>
      <c r="AS1908" t="s">
        <v>3</v>
      </c>
      <c r="AT1908">
        <v>0.18</v>
      </c>
      <c r="AU1908" t="s">
        <v>916</v>
      </c>
      <c r="AV1908">
        <v>0</v>
      </c>
      <c r="AW1908">
        <v>2</v>
      </c>
      <c r="AX1908">
        <v>53555019</v>
      </c>
      <c r="AY1908">
        <v>2</v>
      </c>
      <c r="AZ1908">
        <v>104448</v>
      </c>
      <c r="BA1908">
        <v>1706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Y1908*Source!I1089</f>
        <v>1.944</v>
      </c>
      <c r="CY1908">
        <f>AB1908</f>
        <v>0</v>
      </c>
      <c r="CZ1908">
        <f>AF1908</f>
        <v>0</v>
      </c>
      <c r="DA1908">
        <f>AJ1908</f>
        <v>1</v>
      </c>
      <c r="DB1908">
        <f>ROUND((ROUND(AT1908*CZ1908,2)*ROUND(1.2,7)),2)</f>
        <v>0</v>
      </c>
      <c r="DC1908">
        <f>ROUND((ROUND(AT1908*AG1908,2)*ROUND(1.2,7)),2)</f>
        <v>0</v>
      </c>
    </row>
    <row r="1909" spans="1:107" x14ac:dyDescent="0.2">
      <c r="A1909">
        <f>ROW(Source!A1089)</f>
        <v>1089</v>
      </c>
      <c r="B1909">
        <v>53551707</v>
      </c>
      <c r="C1909">
        <v>53555001</v>
      </c>
      <c r="D1909">
        <v>24305918</v>
      </c>
      <c r="E1909">
        <v>1</v>
      </c>
      <c r="F1909">
        <v>1</v>
      </c>
      <c r="G1909">
        <v>1</v>
      </c>
      <c r="H1909">
        <v>3</v>
      </c>
      <c r="I1909" t="s">
        <v>1962</v>
      </c>
      <c r="J1909" t="s">
        <v>1963</v>
      </c>
      <c r="K1909" t="s">
        <v>1964</v>
      </c>
      <c r="L1909">
        <v>1348</v>
      </c>
      <c r="N1909">
        <v>1009</v>
      </c>
      <c r="O1909" t="s">
        <v>26</v>
      </c>
      <c r="P1909" t="s">
        <v>26</v>
      </c>
      <c r="Q1909">
        <v>1000</v>
      </c>
      <c r="W1909">
        <v>0</v>
      </c>
      <c r="X1909">
        <v>-1817314591</v>
      </c>
      <c r="Y1909">
        <v>3.3E-4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6.14</v>
      </c>
      <c r="AJ1909">
        <v>1</v>
      </c>
      <c r="AK1909">
        <v>1</v>
      </c>
      <c r="AL1909">
        <v>1</v>
      </c>
      <c r="AN1909">
        <v>0</v>
      </c>
      <c r="AO1909">
        <v>1</v>
      </c>
      <c r="AP1909">
        <v>0</v>
      </c>
      <c r="AQ1909">
        <v>0</v>
      </c>
      <c r="AR1909">
        <v>0</v>
      </c>
      <c r="AS1909" t="s">
        <v>3</v>
      </c>
      <c r="AT1909">
        <v>3.3E-4</v>
      </c>
      <c r="AU1909" t="s">
        <v>3</v>
      </c>
      <c r="AV1909">
        <v>0</v>
      </c>
      <c r="AW1909">
        <v>2</v>
      </c>
      <c r="AX1909">
        <v>53555020</v>
      </c>
      <c r="AY1909">
        <v>2</v>
      </c>
      <c r="AZ1909">
        <v>16384</v>
      </c>
      <c r="BA1909">
        <v>1707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Y1909*Source!I1089</f>
        <v>2.97E-3</v>
      </c>
      <c r="CY1909">
        <f t="shared" ref="CY1909:CY1918" si="398">AA1909</f>
        <v>0</v>
      </c>
      <c r="CZ1909">
        <f t="shared" ref="CZ1909:CZ1918" si="399">AE1909</f>
        <v>0</v>
      </c>
      <c r="DA1909">
        <f t="shared" ref="DA1909:DA1918" si="400">AI1909</f>
        <v>6.14</v>
      </c>
      <c r="DB1909">
        <f t="shared" ref="DB1909:DB1934" si="401">ROUND(ROUND(AT1909*CZ1909,2),2)</f>
        <v>0</v>
      </c>
      <c r="DC1909">
        <f t="shared" ref="DC1909:DC1934" si="402">ROUND(ROUND(AT1909*AG1909,2),2)</f>
        <v>0</v>
      </c>
    </row>
    <row r="1910" spans="1:107" x14ac:dyDescent="0.2">
      <c r="A1910">
        <f>ROW(Source!A1089)</f>
        <v>1089</v>
      </c>
      <c r="B1910">
        <v>53551707</v>
      </c>
      <c r="C1910">
        <v>53555001</v>
      </c>
      <c r="D1910">
        <v>24326171</v>
      </c>
      <c r="E1910">
        <v>1</v>
      </c>
      <c r="F1910">
        <v>1</v>
      </c>
      <c r="G1910">
        <v>1</v>
      </c>
      <c r="H1910">
        <v>3</v>
      </c>
      <c r="I1910" t="s">
        <v>1965</v>
      </c>
      <c r="J1910" t="s">
        <v>1966</v>
      </c>
      <c r="K1910" t="s">
        <v>1967</v>
      </c>
      <c r="L1910">
        <v>1348</v>
      </c>
      <c r="N1910">
        <v>1009</v>
      </c>
      <c r="O1910" t="s">
        <v>26</v>
      </c>
      <c r="P1910" t="s">
        <v>26</v>
      </c>
      <c r="Q1910">
        <v>1000</v>
      </c>
      <c r="W1910">
        <v>0</v>
      </c>
      <c r="X1910">
        <v>1628334422</v>
      </c>
      <c r="Y1910">
        <v>1.4E-3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6.14</v>
      </c>
      <c r="AJ1910">
        <v>1</v>
      </c>
      <c r="AK1910">
        <v>1</v>
      </c>
      <c r="AL1910">
        <v>1</v>
      </c>
      <c r="AN1910">
        <v>0</v>
      </c>
      <c r="AO1910">
        <v>1</v>
      </c>
      <c r="AP1910">
        <v>0</v>
      </c>
      <c r="AQ1910">
        <v>0</v>
      </c>
      <c r="AR1910">
        <v>0</v>
      </c>
      <c r="AS1910" t="s">
        <v>3</v>
      </c>
      <c r="AT1910">
        <v>1.4E-3</v>
      </c>
      <c r="AU1910" t="s">
        <v>3</v>
      </c>
      <c r="AV1910">
        <v>0</v>
      </c>
      <c r="AW1910">
        <v>2</v>
      </c>
      <c r="AX1910">
        <v>53555021</v>
      </c>
      <c r="AY1910">
        <v>2</v>
      </c>
      <c r="AZ1910">
        <v>16384</v>
      </c>
      <c r="BA1910">
        <v>1708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Y1910*Source!I1089</f>
        <v>1.26E-2</v>
      </c>
      <c r="CY1910">
        <f t="shared" si="398"/>
        <v>0</v>
      </c>
      <c r="CZ1910">
        <f t="shared" si="399"/>
        <v>0</v>
      </c>
      <c r="DA1910">
        <f t="shared" si="400"/>
        <v>6.14</v>
      </c>
      <c r="DB1910">
        <f t="shared" si="401"/>
        <v>0</v>
      </c>
      <c r="DC1910">
        <f t="shared" si="402"/>
        <v>0</v>
      </c>
    </row>
    <row r="1911" spans="1:107" x14ac:dyDescent="0.2">
      <c r="A1911">
        <f>ROW(Source!A1089)</f>
        <v>1089</v>
      </c>
      <c r="B1911">
        <v>53551707</v>
      </c>
      <c r="C1911">
        <v>53555001</v>
      </c>
      <c r="D1911">
        <v>24330817</v>
      </c>
      <c r="E1911">
        <v>1</v>
      </c>
      <c r="F1911">
        <v>1</v>
      </c>
      <c r="G1911">
        <v>1</v>
      </c>
      <c r="H1911">
        <v>3</v>
      </c>
      <c r="I1911" t="s">
        <v>1968</v>
      </c>
      <c r="J1911" t="s">
        <v>1969</v>
      </c>
      <c r="K1911" t="s">
        <v>1970</v>
      </c>
      <c r="L1911">
        <v>1348</v>
      </c>
      <c r="N1911">
        <v>1009</v>
      </c>
      <c r="O1911" t="s">
        <v>26</v>
      </c>
      <c r="P1911" t="s">
        <v>26</v>
      </c>
      <c r="Q1911">
        <v>1000</v>
      </c>
      <c r="W1911">
        <v>0</v>
      </c>
      <c r="X1911">
        <v>1565595649</v>
      </c>
      <c r="Y1911">
        <v>2.9999999999999997E-4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6.14</v>
      </c>
      <c r="AJ1911">
        <v>1</v>
      </c>
      <c r="AK1911">
        <v>1</v>
      </c>
      <c r="AL1911">
        <v>1</v>
      </c>
      <c r="AN1911">
        <v>0</v>
      </c>
      <c r="AO1911">
        <v>1</v>
      </c>
      <c r="AP1911">
        <v>0</v>
      </c>
      <c r="AQ1911">
        <v>0</v>
      </c>
      <c r="AR1911">
        <v>0</v>
      </c>
      <c r="AS1911" t="s">
        <v>3</v>
      </c>
      <c r="AT1911">
        <v>2.9999999999999997E-4</v>
      </c>
      <c r="AU1911" t="s">
        <v>3</v>
      </c>
      <c r="AV1911">
        <v>0</v>
      </c>
      <c r="AW1911">
        <v>2</v>
      </c>
      <c r="AX1911">
        <v>53555022</v>
      </c>
      <c r="AY1911">
        <v>2</v>
      </c>
      <c r="AZ1911">
        <v>16384</v>
      </c>
      <c r="BA1911">
        <v>1709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Y1911*Source!I1089</f>
        <v>2.6999999999999997E-3</v>
      </c>
      <c r="CY1911">
        <f t="shared" si="398"/>
        <v>0</v>
      </c>
      <c r="CZ1911">
        <f t="shared" si="399"/>
        <v>0</v>
      </c>
      <c r="DA1911">
        <f t="shared" si="400"/>
        <v>6.14</v>
      </c>
      <c r="DB1911">
        <f t="shared" si="401"/>
        <v>0</v>
      </c>
      <c r="DC1911">
        <f t="shared" si="402"/>
        <v>0</v>
      </c>
    </row>
    <row r="1912" spans="1:107" x14ac:dyDescent="0.2">
      <c r="A1912">
        <f>ROW(Source!A1089)</f>
        <v>1089</v>
      </c>
      <c r="B1912">
        <v>53551707</v>
      </c>
      <c r="C1912">
        <v>53555001</v>
      </c>
      <c r="D1912">
        <v>24551895</v>
      </c>
      <c r="E1912">
        <v>1</v>
      </c>
      <c r="F1912">
        <v>1</v>
      </c>
      <c r="G1912">
        <v>1</v>
      </c>
      <c r="H1912">
        <v>3</v>
      </c>
      <c r="I1912" t="s">
        <v>1971</v>
      </c>
      <c r="J1912" t="s">
        <v>1972</v>
      </c>
      <c r="K1912" t="s">
        <v>1973</v>
      </c>
      <c r="L1912">
        <v>1346</v>
      </c>
      <c r="N1912">
        <v>1009</v>
      </c>
      <c r="O1912" t="s">
        <v>143</v>
      </c>
      <c r="P1912" t="s">
        <v>143</v>
      </c>
      <c r="Q1912">
        <v>1</v>
      </c>
      <c r="W1912">
        <v>0</v>
      </c>
      <c r="X1912">
        <v>1458414481</v>
      </c>
      <c r="Y1912">
        <v>0.04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6.14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0.04</v>
      </c>
      <c r="AU1912" t="s">
        <v>3</v>
      </c>
      <c r="AV1912">
        <v>0</v>
      </c>
      <c r="AW1912">
        <v>2</v>
      </c>
      <c r="AX1912">
        <v>53555023</v>
      </c>
      <c r="AY1912">
        <v>2</v>
      </c>
      <c r="AZ1912">
        <v>16384</v>
      </c>
      <c r="BA1912">
        <v>1710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Y1912*Source!I1089</f>
        <v>0.36</v>
      </c>
      <c r="CY1912">
        <f t="shared" si="398"/>
        <v>0</v>
      </c>
      <c r="CZ1912">
        <f t="shared" si="399"/>
        <v>0</v>
      </c>
      <c r="DA1912">
        <f t="shared" si="400"/>
        <v>6.14</v>
      </c>
      <c r="DB1912">
        <f t="shared" si="401"/>
        <v>0</v>
      </c>
      <c r="DC1912">
        <f t="shared" si="402"/>
        <v>0</v>
      </c>
    </row>
    <row r="1913" spans="1:107" x14ac:dyDescent="0.2">
      <c r="A1913">
        <f>ROW(Source!A1089)</f>
        <v>1089</v>
      </c>
      <c r="B1913">
        <v>53551707</v>
      </c>
      <c r="C1913">
        <v>53555001</v>
      </c>
      <c r="D1913">
        <v>24552971</v>
      </c>
      <c r="E1913">
        <v>1</v>
      </c>
      <c r="F1913">
        <v>1</v>
      </c>
      <c r="G1913">
        <v>1</v>
      </c>
      <c r="H1913">
        <v>3</v>
      </c>
      <c r="I1913" t="s">
        <v>1930</v>
      </c>
      <c r="J1913" t="s">
        <v>1974</v>
      </c>
      <c r="K1913" t="s">
        <v>1932</v>
      </c>
      <c r="L1913">
        <v>1346</v>
      </c>
      <c r="N1913">
        <v>1009</v>
      </c>
      <c r="O1913" t="s">
        <v>143</v>
      </c>
      <c r="P1913" t="s">
        <v>143</v>
      </c>
      <c r="Q1913">
        <v>1</v>
      </c>
      <c r="W1913">
        <v>0</v>
      </c>
      <c r="X1913">
        <v>2030471882</v>
      </c>
      <c r="Y1913">
        <v>0.16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6.14</v>
      </c>
      <c r="AJ1913">
        <v>1</v>
      </c>
      <c r="AK1913">
        <v>1</v>
      </c>
      <c r="AL1913">
        <v>1</v>
      </c>
      <c r="AN1913">
        <v>0</v>
      </c>
      <c r="AO1913">
        <v>1</v>
      </c>
      <c r="AP1913">
        <v>0</v>
      </c>
      <c r="AQ1913">
        <v>0</v>
      </c>
      <c r="AR1913">
        <v>0</v>
      </c>
      <c r="AS1913" t="s">
        <v>3</v>
      </c>
      <c r="AT1913">
        <v>0.16</v>
      </c>
      <c r="AU1913" t="s">
        <v>3</v>
      </c>
      <c r="AV1913">
        <v>0</v>
      </c>
      <c r="AW1913">
        <v>2</v>
      </c>
      <c r="AX1913">
        <v>53555024</v>
      </c>
      <c r="AY1913">
        <v>2</v>
      </c>
      <c r="AZ1913">
        <v>16384</v>
      </c>
      <c r="BA1913">
        <v>1711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Y1913*Source!I1089</f>
        <v>1.44</v>
      </c>
      <c r="CY1913">
        <f t="shared" si="398"/>
        <v>0</v>
      </c>
      <c r="CZ1913">
        <f t="shared" si="399"/>
        <v>0</v>
      </c>
      <c r="DA1913">
        <f t="shared" si="400"/>
        <v>6.14</v>
      </c>
      <c r="DB1913">
        <f t="shared" si="401"/>
        <v>0</v>
      </c>
      <c r="DC1913">
        <f t="shared" si="402"/>
        <v>0</v>
      </c>
    </row>
    <row r="1914" spans="1:107" x14ac:dyDescent="0.2">
      <c r="A1914">
        <f>ROW(Source!A1089)</f>
        <v>1089</v>
      </c>
      <c r="B1914">
        <v>53551707</v>
      </c>
      <c r="C1914">
        <v>53555001</v>
      </c>
      <c r="D1914">
        <v>24358570</v>
      </c>
      <c r="E1914">
        <v>1</v>
      </c>
      <c r="F1914">
        <v>1</v>
      </c>
      <c r="G1914">
        <v>1</v>
      </c>
      <c r="H1914">
        <v>3</v>
      </c>
      <c r="I1914" t="s">
        <v>1952</v>
      </c>
      <c r="J1914" t="s">
        <v>1975</v>
      </c>
      <c r="K1914" t="s">
        <v>1954</v>
      </c>
      <c r="L1914">
        <v>1355</v>
      </c>
      <c r="N1914">
        <v>1010</v>
      </c>
      <c r="O1914" t="s">
        <v>894</v>
      </c>
      <c r="P1914" t="s">
        <v>894</v>
      </c>
      <c r="Q1914">
        <v>100</v>
      </c>
      <c r="W1914">
        <v>0</v>
      </c>
      <c r="X1914">
        <v>1626258164</v>
      </c>
      <c r="Y1914">
        <v>0.32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6.14</v>
      </c>
      <c r="AJ1914">
        <v>1</v>
      </c>
      <c r="AK1914">
        <v>1</v>
      </c>
      <c r="AL1914">
        <v>1</v>
      </c>
      <c r="AN1914">
        <v>0</v>
      </c>
      <c r="AO1914">
        <v>1</v>
      </c>
      <c r="AP1914">
        <v>0</v>
      </c>
      <c r="AQ1914">
        <v>0</v>
      </c>
      <c r="AR1914">
        <v>0</v>
      </c>
      <c r="AS1914" t="s">
        <v>3</v>
      </c>
      <c r="AT1914">
        <v>0.32</v>
      </c>
      <c r="AU1914" t="s">
        <v>3</v>
      </c>
      <c r="AV1914">
        <v>0</v>
      </c>
      <c r="AW1914">
        <v>2</v>
      </c>
      <c r="AX1914">
        <v>53555025</v>
      </c>
      <c r="AY1914">
        <v>2</v>
      </c>
      <c r="AZ1914">
        <v>16384</v>
      </c>
      <c r="BA1914">
        <v>1712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Y1914*Source!I1089</f>
        <v>2.88</v>
      </c>
      <c r="CY1914">
        <f t="shared" si="398"/>
        <v>0</v>
      </c>
      <c r="CZ1914">
        <f t="shared" si="399"/>
        <v>0</v>
      </c>
      <c r="DA1914">
        <f t="shared" si="400"/>
        <v>6.14</v>
      </c>
      <c r="DB1914">
        <f t="shared" si="401"/>
        <v>0</v>
      </c>
      <c r="DC1914">
        <f t="shared" si="402"/>
        <v>0</v>
      </c>
    </row>
    <row r="1915" spans="1:107" x14ac:dyDescent="0.2">
      <c r="A1915">
        <f>ROW(Source!A1089)</f>
        <v>1089</v>
      </c>
      <c r="B1915">
        <v>53551707</v>
      </c>
      <c r="C1915">
        <v>53555001</v>
      </c>
      <c r="D1915">
        <v>38196276</v>
      </c>
      <c r="E1915">
        <v>1</v>
      </c>
      <c r="F1915">
        <v>1</v>
      </c>
      <c r="G1915">
        <v>1</v>
      </c>
      <c r="H1915">
        <v>3</v>
      </c>
      <c r="I1915" t="s">
        <v>1001</v>
      </c>
      <c r="J1915" t="s">
        <v>1003</v>
      </c>
      <c r="K1915" t="s">
        <v>1002</v>
      </c>
      <c r="L1915">
        <v>1302</v>
      </c>
      <c r="N1915">
        <v>1003</v>
      </c>
      <c r="O1915" t="s">
        <v>833</v>
      </c>
      <c r="P1915" t="s">
        <v>833</v>
      </c>
      <c r="Q1915">
        <v>10</v>
      </c>
      <c r="W1915">
        <v>0</v>
      </c>
      <c r="X1915">
        <v>-627204067</v>
      </c>
      <c r="Y1915">
        <v>10.199999999999999</v>
      </c>
      <c r="AA1915">
        <v>293.49</v>
      </c>
      <c r="AB1915">
        <v>0</v>
      </c>
      <c r="AC1915">
        <v>0</v>
      </c>
      <c r="AD1915">
        <v>0</v>
      </c>
      <c r="AE1915">
        <v>51.13</v>
      </c>
      <c r="AF1915">
        <v>0</v>
      </c>
      <c r="AG1915">
        <v>0</v>
      </c>
      <c r="AH1915">
        <v>0</v>
      </c>
      <c r="AI1915">
        <v>5.74</v>
      </c>
      <c r="AJ1915">
        <v>1</v>
      </c>
      <c r="AK1915">
        <v>1</v>
      </c>
      <c r="AL1915">
        <v>1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 t="s">
        <v>3</v>
      </c>
      <c r="AT1915">
        <v>10.199999999999999</v>
      </c>
      <c r="AU1915" t="s">
        <v>3</v>
      </c>
      <c r="AV1915">
        <v>0</v>
      </c>
      <c r="AW1915">
        <v>1</v>
      </c>
      <c r="AX1915">
        <v>-1</v>
      </c>
      <c r="AY1915">
        <v>0</v>
      </c>
      <c r="AZ1915">
        <v>0</v>
      </c>
      <c r="BA1915" t="s">
        <v>3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Y1915*Source!I1089</f>
        <v>91.8</v>
      </c>
      <c r="CY1915">
        <f t="shared" si="398"/>
        <v>293.49</v>
      </c>
      <c r="CZ1915">
        <f t="shared" si="399"/>
        <v>51.13</v>
      </c>
      <c r="DA1915">
        <f t="shared" si="400"/>
        <v>5.74</v>
      </c>
      <c r="DB1915">
        <f t="shared" si="401"/>
        <v>521.53</v>
      </c>
      <c r="DC1915">
        <f t="shared" si="402"/>
        <v>0</v>
      </c>
    </row>
    <row r="1916" spans="1:107" x14ac:dyDescent="0.2">
      <c r="A1916">
        <f>ROW(Source!A1089)</f>
        <v>1089</v>
      </c>
      <c r="B1916">
        <v>53551707</v>
      </c>
      <c r="C1916">
        <v>53555001</v>
      </c>
      <c r="D1916">
        <v>24312272</v>
      </c>
      <c r="E1916">
        <v>1</v>
      </c>
      <c r="F1916">
        <v>1</v>
      </c>
      <c r="G1916">
        <v>1</v>
      </c>
      <c r="H1916">
        <v>3</v>
      </c>
      <c r="I1916" t="s">
        <v>1938</v>
      </c>
      <c r="J1916" t="s">
        <v>1976</v>
      </c>
      <c r="K1916" t="s">
        <v>1940</v>
      </c>
      <c r="L1916">
        <v>1348</v>
      </c>
      <c r="N1916">
        <v>1009</v>
      </c>
      <c r="O1916" t="s">
        <v>26</v>
      </c>
      <c r="P1916" t="s">
        <v>26</v>
      </c>
      <c r="Q1916">
        <v>1000</v>
      </c>
      <c r="W1916">
        <v>0</v>
      </c>
      <c r="X1916">
        <v>-871067159</v>
      </c>
      <c r="Y1916">
        <v>2.1000000000000001E-2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6.14</v>
      </c>
      <c r="AJ1916">
        <v>1</v>
      </c>
      <c r="AK1916">
        <v>1</v>
      </c>
      <c r="AL1916">
        <v>1</v>
      </c>
      <c r="AN1916">
        <v>0</v>
      </c>
      <c r="AO1916">
        <v>1</v>
      </c>
      <c r="AP1916">
        <v>0</v>
      </c>
      <c r="AQ1916">
        <v>0</v>
      </c>
      <c r="AR1916">
        <v>0</v>
      </c>
      <c r="AS1916" t="s">
        <v>3</v>
      </c>
      <c r="AT1916">
        <v>2.1000000000000001E-2</v>
      </c>
      <c r="AU1916" t="s">
        <v>3</v>
      </c>
      <c r="AV1916">
        <v>0</v>
      </c>
      <c r="AW1916">
        <v>2</v>
      </c>
      <c r="AX1916">
        <v>53555026</v>
      </c>
      <c r="AY1916">
        <v>2</v>
      </c>
      <c r="AZ1916">
        <v>16384</v>
      </c>
      <c r="BA1916">
        <v>1713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Y1916*Source!I1089</f>
        <v>0.189</v>
      </c>
      <c r="CY1916">
        <f t="shared" si="398"/>
        <v>0</v>
      </c>
      <c r="CZ1916">
        <f t="shared" si="399"/>
        <v>0</v>
      </c>
      <c r="DA1916">
        <f t="shared" si="400"/>
        <v>6.14</v>
      </c>
      <c r="DB1916">
        <f t="shared" si="401"/>
        <v>0</v>
      </c>
      <c r="DC1916">
        <f t="shared" si="402"/>
        <v>0</v>
      </c>
    </row>
    <row r="1917" spans="1:107" x14ac:dyDescent="0.2">
      <c r="A1917">
        <f>ROW(Source!A1089)</f>
        <v>1089</v>
      </c>
      <c r="B1917">
        <v>53551707</v>
      </c>
      <c r="C1917">
        <v>53555001</v>
      </c>
      <c r="D1917">
        <v>38228231</v>
      </c>
      <c r="E1917">
        <v>1</v>
      </c>
      <c r="F1917">
        <v>1</v>
      </c>
      <c r="G1917">
        <v>1</v>
      </c>
      <c r="H1917">
        <v>3</v>
      </c>
      <c r="I1917" t="s">
        <v>1015</v>
      </c>
      <c r="J1917" t="s">
        <v>1017</v>
      </c>
      <c r="K1917" t="s">
        <v>1016</v>
      </c>
      <c r="L1917">
        <v>1477</v>
      </c>
      <c r="N1917">
        <v>1013</v>
      </c>
      <c r="O1917" t="s">
        <v>997</v>
      </c>
      <c r="P1917" t="s">
        <v>999</v>
      </c>
      <c r="Q1917">
        <v>1</v>
      </c>
      <c r="W1917">
        <v>0</v>
      </c>
      <c r="X1917">
        <v>1094491484</v>
      </c>
      <c r="Y1917">
        <v>0.10199999999999999</v>
      </c>
      <c r="AA1917">
        <v>121622.01</v>
      </c>
      <c r="AB1917">
        <v>0</v>
      </c>
      <c r="AC1917">
        <v>0</v>
      </c>
      <c r="AD1917">
        <v>0</v>
      </c>
      <c r="AE1917">
        <v>10306.950000000001</v>
      </c>
      <c r="AF1917">
        <v>0</v>
      </c>
      <c r="AG1917">
        <v>0</v>
      </c>
      <c r="AH1917">
        <v>0</v>
      </c>
      <c r="AI1917">
        <v>11.8</v>
      </c>
      <c r="AJ1917">
        <v>1</v>
      </c>
      <c r="AK1917">
        <v>1</v>
      </c>
      <c r="AL1917">
        <v>1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 t="s">
        <v>3</v>
      </c>
      <c r="AT1917">
        <v>0.10199999999999999</v>
      </c>
      <c r="AU1917" t="s">
        <v>3</v>
      </c>
      <c r="AV1917">
        <v>0</v>
      </c>
      <c r="AW1917">
        <v>1</v>
      </c>
      <c r="AX1917">
        <v>-1</v>
      </c>
      <c r="AY1917">
        <v>0</v>
      </c>
      <c r="AZ1917">
        <v>0</v>
      </c>
      <c r="BA1917" t="s">
        <v>3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Y1917*Source!I1089</f>
        <v>0.91799999999999993</v>
      </c>
      <c r="CY1917">
        <f t="shared" si="398"/>
        <v>121622.01</v>
      </c>
      <c r="CZ1917">
        <f t="shared" si="399"/>
        <v>10306.950000000001</v>
      </c>
      <c r="DA1917">
        <f t="shared" si="400"/>
        <v>11.8</v>
      </c>
      <c r="DB1917">
        <f t="shared" si="401"/>
        <v>1051.31</v>
      </c>
      <c r="DC1917">
        <f t="shared" si="402"/>
        <v>0</v>
      </c>
    </row>
    <row r="1918" spans="1:107" x14ac:dyDescent="0.2">
      <c r="A1918">
        <f>ROW(Source!A1089)</f>
        <v>1089</v>
      </c>
      <c r="B1918">
        <v>53551707</v>
      </c>
      <c r="C1918">
        <v>53555001</v>
      </c>
      <c r="D1918">
        <v>24519631</v>
      </c>
      <c r="E1918">
        <v>1</v>
      </c>
      <c r="F1918">
        <v>1</v>
      </c>
      <c r="G1918">
        <v>1</v>
      </c>
      <c r="H1918">
        <v>3</v>
      </c>
      <c r="I1918" t="s">
        <v>1933</v>
      </c>
      <c r="J1918" t="s">
        <v>1977</v>
      </c>
      <c r="K1918" t="s">
        <v>1935</v>
      </c>
      <c r="L1918">
        <v>1374</v>
      </c>
      <c r="N1918">
        <v>1013</v>
      </c>
      <c r="O1918" t="s">
        <v>1936</v>
      </c>
      <c r="P1918" t="s">
        <v>1936</v>
      </c>
      <c r="Q1918">
        <v>1</v>
      </c>
      <c r="W1918">
        <v>0</v>
      </c>
      <c r="X1918">
        <v>544434393</v>
      </c>
      <c r="Y1918">
        <v>3.04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6.14</v>
      </c>
      <c r="AJ1918">
        <v>1</v>
      </c>
      <c r="AK1918">
        <v>1</v>
      </c>
      <c r="AL1918">
        <v>1</v>
      </c>
      <c r="AN1918">
        <v>0</v>
      </c>
      <c r="AO1918">
        <v>1</v>
      </c>
      <c r="AP1918">
        <v>0</v>
      </c>
      <c r="AQ1918">
        <v>0</v>
      </c>
      <c r="AR1918">
        <v>0</v>
      </c>
      <c r="AS1918" t="s">
        <v>3</v>
      </c>
      <c r="AT1918">
        <v>3.04</v>
      </c>
      <c r="AU1918" t="s">
        <v>3</v>
      </c>
      <c r="AV1918">
        <v>0</v>
      </c>
      <c r="AW1918">
        <v>2</v>
      </c>
      <c r="AX1918">
        <v>53555027</v>
      </c>
      <c r="AY1918">
        <v>2</v>
      </c>
      <c r="AZ1918">
        <v>16384</v>
      </c>
      <c r="BA1918">
        <v>1714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Y1918*Source!I1089</f>
        <v>27.36</v>
      </c>
      <c r="CY1918">
        <f t="shared" si="398"/>
        <v>0</v>
      </c>
      <c r="CZ1918">
        <f t="shared" si="399"/>
        <v>0</v>
      </c>
      <c r="DA1918">
        <f t="shared" si="400"/>
        <v>6.14</v>
      </c>
      <c r="DB1918">
        <f t="shared" si="401"/>
        <v>0</v>
      </c>
      <c r="DC1918">
        <f t="shared" si="402"/>
        <v>0</v>
      </c>
    </row>
    <row r="1919" spans="1:107" x14ac:dyDescent="0.2">
      <c r="A1919">
        <f>ROW(Source!A1096)</f>
        <v>1096</v>
      </c>
      <c r="B1919">
        <v>53551706</v>
      </c>
      <c r="C1919">
        <v>53555031</v>
      </c>
      <c r="D1919">
        <v>29477854</v>
      </c>
      <c r="E1919">
        <v>1</v>
      </c>
      <c r="F1919">
        <v>1</v>
      </c>
      <c r="G1919">
        <v>1</v>
      </c>
      <c r="H1919">
        <v>1</v>
      </c>
      <c r="I1919" t="s">
        <v>1991</v>
      </c>
      <c r="J1919" t="s">
        <v>3</v>
      </c>
      <c r="K1919" t="s">
        <v>1992</v>
      </c>
      <c r="L1919">
        <v>1369</v>
      </c>
      <c r="N1919">
        <v>1013</v>
      </c>
      <c r="O1919" t="s">
        <v>1486</v>
      </c>
      <c r="P1919" t="s">
        <v>1486</v>
      </c>
      <c r="Q1919">
        <v>1</v>
      </c>
      <c r="W1919">
        <v>0</v>
      </c>
      <c r="X1919">
        <v>1377046079</v>
      </c>
      <c r="Y1919">
        <v>2.92</v>
      </c>
      <c r="AA1919">
        <v>0</v>
      </c>
      <c r="AB1919">
        <v>0</v>
      </c>
      <c r="AC1919">
        <v>0</v>
      </c>
      <c r="AD1919">
        <v>339.01</v>
      </c>
      <c r="AE1919">
        <v>0</v>
      </c>
      <c r="AF1919">
        <v>0</v>
      </c>
      <c r="AG1919">
        <v>0</v>
      </c>
      <c r="AH1919">
        <v>339.01</v>
      </c>
      <c r="AI1919">
        <v>1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0</v>
      </c>
      <c r="AQ1919">
        <v>0</v>
      </c>
      <c r="AR1919">
        <v>0</v>
      </c>
      <c r="AS1919" t="s">
        <v>3</v>
      </c>
      <c r="AT1919">
        <v>2.92</v>
      </c>
      <c r="AU1919" t="s">
        <v>3</v>
      </c>
      <c r="AV1919">
        <v>1</v>
      </c>
      <c r="AW1919">
        <v>2</v>
      </c>
      <c r="AX1919">
        <v>53555034</v>
      </c>
      <c r="AY1919">
        <v>2</v>
      </c>
      <c r="AZ1919">
        <v>131072</v>
      </c>
      <c r="BA1919">
        <v>1715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Y1919*Source!I1096</f>
        <v>2.92</v>
      </c>
      <c r="CY1919">
        <f t="shared" ref="CY1919:CY1936" si="403">AD1919</f>
        <v>339.01</v>
      </c>
      <c r="CZ1919">
        <f t="shared" ref="CZ1919:CZ1936" si="404">AH1919</f>
        <v>339.01</v>
      </c>
      <c r="DA1919">
        <f t="shared" ref="DA1919:DA1936" si="405">AL1919</f>
        <v>1</v>
      </c>
      <c r="DB1919">
        <f t="shared" si="401"/>
        <v>989.91</v>
      </c>
      <c r="DC1919">
        <f t="shared" si="402"/>
        <v>0</v>
      </c>
    </row>
    <row r="1920" spans="1:107" x14ac:dyDescent="0.2">
      <c r="A1920">
        <f>ROW(Source!A1096)</f>
        <v>1096</v>
      </c>
      <c r="B1920">
        <v>53551706</v>
      </c>
      <c r="C1920">
        <v>53555031</v>
      </c>
      <c r="D1920">
        <v>29477608</v>
      </c>
      <c r="E1920">
        <v>1</v>
      </c>
      <c r="F1920">
        <v>1</v>
      </c>
      <c r="G1920">
        <v>1</v>
      </c>
      <c r="H1920">
        <v>1</v>
      </c>
      <c r="I1920" t="s">
        <v>1981</v>
      </c>
      <c r="J1920" t="s">
        <v>3</v>
      </c>
      <c r="K1920" t="s">
        <v>1982</v>
      </c>
      <c r="L1920">
        <v>1369</v>
      </c>
      <c r="N1920">
        <v>1013</v>
      </c>
      <c r="O1920" t="s">
        <v>1486</v>
      </c>
      <c r="P1920" t="s">
        <v>1486</v>
      </c>
      <c r="Q1920">
        <v>1</v>
      </c>
      <c r="W1920">
        <v>0</v>
      </c>
      <c r="X1920">
        <v>2087786099</v>
      </c>
      <c r="Y1920">
        <v>4.37</v>
      </c>
      <c r="AA1920">
        <v>0</v>
      </c>
      <c r="AB1920">
        <v>0</v>
      </c>
      <c r="AC1920">
        <v>0</v>
      </c>
      <c r="AD1920">
        <v>12.69</v>
      </c>
      <c r="AE1920">
        <v>0</v>
      </c>
      <c r="AF1920">
        <v>0</v>
      </c>
      <c r="AG1920">
        <v>0</v>
      </c>
      <c r="AH1920">
        <v>12.69</v>
      </c>
      <c r="AI1920">
        <v>1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 t="s">
        <v>3</v>
      </c>
      <c r="AT1920">
        <v>4.37</v>
      </c>
      <c r="AU1920" t="s">
        <v>3</v>
      </c>
      <c r="AV1920">
        <v>1</v>
      </c>
      <c r="AW1920">
        <v>2</v>
      </c>
      <c r="AX1920">
        <v>53555035</v>
      </c>
      <c r="AY1920">
        <v>1</v>
      </c>
      <c r="AZ1920">
        <v>0</v>
      </c>
      <c r="BA1920">
        <v>1716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Y1920*Source!I1096</f>
        <v>4.37</v>
      </c>
      <c r="CY1920">
        <f t="shared" si="403"/>
        <v>12.69</v>
      </c>
      <c r="CZ1920">
        <f t="shared" si="404"/>
        <v>12.69</v>
      </c>
      <c r="DA1920">
        <f t="shared" si="405"/>
        <v>1</v>
      </c>
      <c r="DB1920">
        <f t="shared" si="401"/>
        <v>55.46</v>
      </c>
      <c r="DC1920">
        <f t="shared" si="402"/>
        <v>0</v>
      </c>
    </row>
    <row r="1921" spans="1:107" x14ac:dyDescent="0.2">
      <c r="A1921">
        <f>ROW(Source!A1097)</f>
        <v>1097</v>
      </c>
      <c r="B1921">
        <v>53551707</v>
      </c>
      <c r="C1921">
        <v>53555031</v>
      </c>
      <c r="D1921">
        <v>29477854</v>
      </c>
      <c r="E1921">
        <v>1</v>
      </c>
      <c r="F1921">
        <v>1</v>
      </c>
      <c r="G1921">
        <v>1</v>
      </c>
      <c r="H1921">
        <v>1</v>
      </c>
      <c r="I1921" t="s">
        <v>1991</v>
      </c>
      <c r="J1921" t="s">
        <v>3</v>
      </c>
      <c r="K1921" t="s">
        <v>1992</v>
      </c>
      <c r="L1921">
        <v>1369</v>
      </c>
      <c r="N1921">
        <v>1013</v>
      </c>
      <c r="O1921" t="s">
        <v>1486</v>
      </c>
      <c r="P1921" t="s">
        <v>1486</v>
      </c>
      <c r="Q1921">
        <v>1</v>
      </c>
      <c r="W1921">
        <v>0</v>
      </c>
      <c r="X1921">
        <v>1377046079</v>
      </c>
      <c r="Y1921">
        <v>2.92</v>
      </c>
      <c r="AA1921">
        <v>0</v>
      </c>
      <c r="AB1921">
        <v>0</v>
      </c>
      <c r="AC1921">
        <v>0</v>
      </c>
      <c r="AD1921">
        <v>339.01</v>
      </c>
      <c r="AE1921">
        <v>0</v>
      </c>
      <c r="AF1921">
        <v>0</v>
      </c>
      <c r="AG1921">
        <v>0</v>
      </c>
      <c r="AH1921">
        <v>339.01</v>
      </c>
      <c r="AI1921">
        <v>1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0</v>
      </c>
      <c r="AQ1921">
        <v>0</v>
      </c>
      <c r="AR1921">
        <v>0</v>
      </c>
      <c r="AS1921" t="s">
        <v>3</v>
      </c>
      <c r="AT1921">
        <v>2.92</v>
      </c>
      <c r="AU1921" t="s">
        <v>3</v>
      </c>
      <c r="AV1921">
        <v>1</v>
      </c>
      <c r="AW1921">
        <v>2</v>
      </c>
      <c r="AX1921">
        <v>53555034</v>
      </c>
      <c r="AY1921">
        <v>2</v>
      </c>
      <c r="AZ1921">
        <v>131072</v>
      </c>
      <c r="BA1921">
        <v>1717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Y1921*Source!I1097</f>
        <v>2.92</v>
      </c>
      <c r="CY1921">
        <f t="shared" si="403"/>
        <v>339.01</v>
      </c>
      <c r="CZ1921">
        <f t="shared" si="404"/>
        <v>339.01</v>
      </c>
      <c r="DA1921">
        <f t="shared" si="405"/>
        <v>1</v>
      </c>
      <c r="DB1921">
        <f t="shared" si="401"/>
        <v>989.91</v>
      </c>
      <c r="DC1921">
        <f t="shared" si="402"/>
        <v>0</v>
      </c>
    </row>
    <row r="1922" spans="1:107" x14ac:dyDescent="0.2">
      <c r="A1922">
        <f>ROW(Source!A1097)</f>
        <v>1097</v>
      </c>
      <c r="B1922">
        <v>53551707</v>
      </c>
      <c r="C1922">
        <v>53555031</v>
      </c>
      <c r="D1922">
        <v>29477608</v>
      </c>
      <c r="E1922">
        <v>1</v>
      </c>
      <c r="F1922">
        <v>1</v>
      </c>
      <c r="G1922">
        <v>1</v>
      </c>
      <c r="H1922">
        <v>1</v>
      </c>
      <c r="I1922" t="s">
        <v>1981</v>
      </c>
      <c r="J1922" t="s">
        <v>3</v>
      </c>
      <c r="K1922" t="s">
        <v>1982</v>
      </c>
      <c r="L1922">
        <v>1369</v>
      </c>
      <c r="N1922">
        <v>1013</v>
      </c>
      <c r="O1922" t="s">
        <v>1486</v>
      </c>
      <c r="P1922" t="s">
        <v>1486</v>
      </c>
      <c r="Q1922">
        <v>1</v>
      </c>
      <c r="W1922">
        <v>0</v>
      </c>
      <c r="X1922">
        <v>2087786099</v>
      </c>
      <c r="Y1922">
        <v>4.37</v>
      </c>
      <c r="AA1922">
        <v>0</v>
      </c>
      <c r="AB1922">
        <v>0</v>
      </c>
      <c r="AC1922">
        <v>0</v>
      </c>
      <c r="AD1922">
        <v>12.69</v>
      </c>
      <c r="AE1922">
        <v>0</v>
      </c>
      <c r="AF1922">
        <v>0</v>
      </c>
      <c r="AG1922">
        <v>0</v>
      </c>
      <c r="AH1922">
        <v>12.69</v>
      </c>
      <c r="AI1922">
        <v>1</v>
      </c>
      <c r="AJ1922">
        <v>1</v>
      </c>
      <c r="AK1922">
        <v>1</v>
      </c>
      <c r="AL1922">
        <v>1</v>
      </c>
      <c r="AN1922">
        <v>0</v>
      </c>
      <c r="AO1922">
        <v>1</v>
      </c>
      <c r="AP1922">
        <v>0</v>
      </c>
      <c r="AQ1922">
        <v>0</v>
      </c>
      <c r="AR1922">
        <v>0</v>
      </c>
      <c r="AS1922" t="s">
        <v>3</v>
      </c>
      <c r="AT1922">
        <v>4.37</v>
      </c>
      <c r="AU1922" t="s">
        <v>3</v>
      </c>
      <c r="AV1922">
        <v>1</v>
      </c>
      <c r="AW1922">
        <v>2</v>
      </c>
      <c r="AX1922">
        <v>53555035</v>
      </c>
      <c r="AY1922">
        <v>1</v>
      </c>
      <c r="AZ1922">
        <v>0</v>
      </c>
      <c r="BA1922">
        <v>1718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Y1922*Source!I1097</f>
        <v>4.37</v>
      </c>
      <c r="CY1922">
        <f t="shared" si="403"/>
        <v>12.69</v>
      </c>
      <c r="CZ1922">
        <f t="shared" si="404"/>
        <v>12.69</v>
      </c>
      <c r="DA1922">
        <f t="shared" si="405"/>
        <v>1</v>
      </c>
      <c r="DB1922">
        <f t="shared" si="401"/>
        <v>55.46</v>
      </c>
      <c r="DC1922">
        <f t="shared" si="402"/>
        <v>0</v>
      </c>
    </row>
    <row r="1923" spans="1:107" x14ac:dyDescent="0.2">
      <c r="A1923">
        <f>ROW(Source!A1098)</f>
        <v>1098</v>
      </c>
      <c r="B1923">
        <v>53551706</v>
      </c>
      <c r="C1923">
        <v>53555036</v>
      </c>
      <c r="D1923">
        <v>29478568</v>
      </c>
      <c r="E1923">
        <v>1</v>
      </c>
      <c r="F1923">
        <v>1</v>
      </c>
      <c r="G1923">
        <v>1</v>
      </c>
      <c r="H1923">
        <v>1</v>
      </c>
      <c r="I1923" t="s">
        <v>1979</v>
      </c>
      <c r="J1923" t="s">
        <v>3</v>
      </c>
      <c r="K1923" t="s">
        <v>1980</v>
      </c>
      <c r="L1923">
        <v>1369</v>
      </c>
      <c r="N1923">
        <v>1013</v>
      </c>
      <c r="O1923" t="s">
        <v>1486</v>
      </c>
      <c r="P1923" t="s">
        <v>1486</v>
      </c>
      <c r="Q1923">
        <v>1</v>
      </c>
      <c r="W1923">
        <v>0</v>
      </c>
      <c r="X1923">
        <v>177969336</v>
      </c>
      <c r="Y1923">
        <v>0.61</v>
      </c>
      <c r="AA1923">
        <v>0</v>
      </c>
      <c r="AB1923">
        <v>0</v>
      </c>
      <c r="AC1923">
        <v>0</v>
      </c>
      <c r="AD1923">
        <v>455.3</v>
      </c>
      <c r="AE1923">
        <v>0</v>
      </c>
      <c r="AF1923">
        <v>0</v>
      </c>
      <c r="AG1923">
        <v>0</v>
      </c>
      <c r="AH1923">
        <v>455.3</v>
      </c>
      <c r="AI1923">
        <v>1</v>
      </c>
      <c r="AJ1923">
        <v>1</v>
      </c>
      <c r="AK1923">
        <v>1</v>
      </c>
      <c r="AL1923">
        <v>1</v>
      </c>
      <c r="AN1923">
        <v>0</v>
      </c>
      <c r="AO1923">
        <v>1</v>
      </c>
      <c r="AP1923">
        <v>0</v>
      </c>
      <c r="AQ1923">
        <v>0</v>
      </c>
      <c r="AR1923">
        <v>0</v>
      </c>
      <c r="AS1923" t="s">
        <v>3</v>
      </c>
      <c r="AT1923">
        <v>0.61</v>
      </c>
      <c r="AU1923" t="s">
        <v>3</v>
      </c>
      <c r="AV1923">
        <v>1</v>
      </c>
      <c r="AW1923">
        <v>2</v>
      </c>
      <c r="AX1923">
        <v>53555039</v>
      </c>
      <c r="AY1923">
        <v>2</v>
      </c>
      <c r="AZ1923">
        <v>131072</v>
      </c>
      <c r="BA1923">
        <v>1719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Y1923*Source!I1098</f>
        <v>1.22</v>
      </c>
      <c r="CY1923">
        <f t="shared" si="403"/>
        <v>455.3</v>
      </c>
      <c r="CZ1923">
        <f t="shared" si="404"/>
        <v>455.3</v>
      </c>
      <c r="DA1923">
        <f t="shared" si="405"/>
        <v>1</v>
      </c>
      <c r="DB1923">
        <f t="shared" si="401"/>
        <v>277.73</v>
      </c>
      <c r="DC1923">
        <f t="shared" si="402"/>
        <v>0</v>
      </c>
    </row>
    <row r="1924" spans="1:107" x14ac:dyDescent="0.2">
      <c r="A1924">
        <f>ROW(Source!A1098)</f>
        <v>1098</v>
      </c>
      <c r="B1924">
        <v>53551706</v>
      </c>
      <c r="C1924">
        <v>53555036</v>
      </c>
      <c r="D1924">
        <v>29477608</v>
      </c>
      <c r="E1924">
        <v>1</v>
      </c>
      <c r="F1924">
        <v>1</v>
      </c>
      <c r="G1924">
        <v>1</v>
      </c>
      <c r="H1924">
        <v>1</v>
      </c>
      <c r="I1924" t="s">
        <v>1981</v>
      </c>
      <c r="J1924" t="s">
        <v>3</v>
      </c>
      <c r="K1924" t="s">
        <v>1982</v>
      </c>
      <c r="L1924">
        <v>1369</v>
      </c>
      <c r="N1924">
        <v>1013</v>
      </c>
      <c r="O1924" t="s">
        <v>1486</v>
      </c>
      <c r="P1924" t="s">
        <v>1486</v>
      </c>
      <c r="Q1924">
        <v>1</v>
      </c>
      <c r="W1924">
        <v>0</v>
      </c>
      <c r="X1924">
        <v>2087786099</v>
      </c>
      <c r="Y1924">
        <v>0.61</v>
      </c>
      <c r="AA1924">
        <v>0</v>
      </c>
      <c r="AB1924">
        <v>0</v>
      </c>
      <c r="AC1924">
        <v>0</v>
      </c>
      <c r="AD1924">
        <v>12.69</v>
      </c>
      <c r="AE1924">
        <v>0</v>
      </c>
      <c r="AF1924">
        <v>0</v>
      </c>
      <c r="AG1924">
        <v>0</v>
      </c>
      <c r="AH1924">
        <v>12.69</v>
      </c>
      <c r="AI1924">
        <v>1</v>
      </c>
      <c r="AJ1924">
        <v>1</v>
      </c>
      <c r="AK1924">
        <v>1</v>
      </c>
      <c r="AL1924">
        <v>1</v>
      </c>
      <c r="AN1924">
        <v>0</v>
      </c>
      <c r="AO1924">
        <v>1</v>
      </c>
      <c r="AP1924">
        <v>0</v>
      </c>
      <c r="AQ1924">
        <v>0</v>
      </c>
      <c r="AR1924">
        <v>0</v>
      </c>
      <c r="AS1924" t="s">
        <v>3</v>
      </c>
      <c r="AT1924">
        <v>0.61</v>
      </c>
      <c r="AU1924" t="s">
        <v>3</v>
      </c>
      <c r="AV1924">
        <v>1</v>
      </c>
      <c r="AW1924">
        <v>2</v>
      </c>
      <c r="AX1924">
        <v>53555040</v>
      </c>
      <c r="AY1924">
        <v>1</v>
      </c>
      <c r="AZ1924">
        <v>0</v>
      </c>
      <c r="BA1924">
        <v>1720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Y1924*Source!I1098</f>
        <v>1.22</v>
      </c>
      <c r="CY1924">
        <f t="shared" si="403"/>
        <v>12.69</v>
      </c>
      <c r="CZ1924">
        <f t="shared" si="404"/>
        <v>12.69</v>
      </c>
      <c r="DA1924">
        <f t="shared" si="405"/>
        <v>1</v>
      </c>
      <c r="DB1924">
        <f t="shared" si="401"/>
        <v>7.74</v>
      </c>
      <c r="DC1924">
        <f t="shared" si="402"/>
        <v>0</v>
      </c>
    </row>
    <row r="1925" spans="1:107" x14ac:dyDescent="0.2">
      <c r="A1925">
        <f>ROW(Source!A1099)</f>
        <v>1099</v>
      </c>
      <c r="B1925">
        <v>53551707</v>
      </c>
      <c r="C1925">
        <v>53555036</v>
      </c>
      <c r="D1925">
        <v>29478568</v>
      </c>
      <c r="E1925">
        <v>1</v>
      </c>
      <c r="F1925">
        <v>1</v>
      </c>
      <c r="G1925">
        <v>1</v>
      </c>
      <c r="H1925">
        <v>1</v>
      </c>
      <c r="I1925" t="s">
        <v>1979</v>
      </c>
      <c r="J1925" t="s">
        <v>3</v>
      </c>
      <c r="K1925" t="s">
        <v>1980</v>
      </c>
      <c r="L1925">
        <v>1369</v>
      </c>
      <c r="N1925">
        <v>1013</v>
      </c>
      <c r="O1925" t="s">
        <v>1486</v>
      </c>
      <c r="P1925" t="s">
        <v>1486</v>
      </c>
      <c r="Q1925">
        <v>1</v>
      </c>
      <c r="W1925">
        <v>0</v>
      </c>
      <c r="X1925">
        <v>177969336</v>
      </c>
      <c r="Y1925">
        <v>0.61</v>
      </c>
      <c r="AA1925">
        <v>0</v>
      </c>
      <c r="AB1925">
        <v>0</v>
      </c>
      <c r="AC1925">
        <v>0</v>
      </c>
      <c r="AD1925">
        <v>455.3</v>
      </c>
      <c r="AE1925">
        <v>0</v>
      </c>
      <c r="AF1925">
        <v>0</v>
      </c>
      <c r="AG1925">
        <v>0</v>
      </c>
      <c r="AH1925">
        <v>455.3</v>
      </c>
      <c r="AI1925">
        <v>1</v>
      </c>
      <c r="AJ1925">
        <v>1</v>
      </c>
      <c r="AK1925">
        <v>1</v>
      </c>
      <c r="AL1925">
        <v>1</v>
      </c>
      <c r="AN1925">
        <v>0</v>
      </c>
      <c r="AO1925">
        <v>1</v>
      </c>
      <c r="AP1925">
        <v>0</v>
      </c>
      <c r="AQ1925">
        <v>0</v>
      </c>
      <c r="AR1925">
        <v>0</v>
      </c>
      <c r="AS1925" t="s">
        <v>3</v>
      </c>
      <c r="AT1925">
        <v>0.61</v>
      </c>
      <c r="AU1925" t="s">
        <v>3</v>
      </c>
      <c r="AV1925">
        <v>1</v>
      </c>
      <c r="AW1925">
        <v>2</v>
      </c>
      <c r="AX1925">
        <v>53555039</v>
      </c>
      <c r="AY1925">
        <v>2</v>
      </c>
      <c r="AZ1925">
        <v>131072</v>
      </c>
      <c r="BA1925">
        <v>1721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CX1925">
        <f>Y1925*Source!I1099</f>
        <v>1.22</v>
      </c>
      <c r="CY1925">
        <f t="shared" si="403"/>
        <v>455.3</v>
      </c>
      <c r="CZ1925">
        <f t="shared" si="404"/>
        <v>455.3</v>
      </c>
      <c r="DA1925">
        <f t="shared" si="405"/>
        <v>1</v>
      </c>
      <c r="DB1925">
        <f t="shared" si="401"/>
        <v>277.73</v>
      </c>
      <c r="DC1925">
        <f t="shared" si="402"/>
        <v>0</v>
      </c>
    </row>
    <row r="1926" spans="1:107" x14ac:dyDescent="0.2">
      <c r="A1926">
        <f>ROW(Source!A1099)</f>
        <v>1099</v>
      </c>
      <c r="B1926">
        <v>53551707</v>
      </c>
      <c r="C1926">
        <v>53555036</v>
      </c>
      <c r="D1926">
        <v>29477608</v>
      </c>
      <c r="E1926">
        <v>1</v>
      </c>
      <c r="F1926">
        <v>1</v>
      </c>
      <c r="G1926">
        <v>1</v>
      </c>
      <c r="H1926">
        <v>1</v>
      </c>
      <c r="I1926" t="s">
        <v>1981</v>
      </c>
      <c r="J1926" t="s">
        <v>3</v>
      </c>
      <c r="K1926" t="s">
        <v>1982</v>
      </c>
      <c r="L1926">
        <v>1369</v>
      </c>
      <c r="N1926">
        <v>1013</v>
      </c>
      <c r="O1926" t="s">
        <v>1486</v>
      </c>
      <c r="P1926" t="s">
        <v>1486</v>
      </c>
      <c r="Q1926">
        <v>1</v>
      </c>
      <c r="W1926">
        <v>0</v>
      </c>
      <c r="X1926">
        <v>2087786099</v>
      </c>
      <c r="Y1926">
        <v>0.61</v>
      </c>
      <c r="AA1926">
        <v>0</v>
      </c>
      <c r="AB1926">
        <v>0</v>
      </c>
      <c r="AC1926">
        <v>0</v>
      </c>
      <c r="AD1926">
        <v>12.69</v>
      </c>
      <c r="AE1926">
        <v>0</v>
      </c>
      <c r="AF1926">
        <v>0</v>
      </c>
      <c r="AG1926">
        <v>0</v>
      </c>
      <c r="AH1926">
        <v>12.69</v>
      </c>
      <c r="AI1926">
        <v>1</v>
      </c>
      <c r="AJ1926">
        <v>1</v>
      </c>
      <c r="AK1926">
        <v>1</v>
      </c>
      <c r="AL1926">
        <v>1</v>
      </c>
      <c r="AN1926">
        <v>0</v>
      </c>
      <c r="AO1926">
        <v>1</v>
      </c>
      <c r="AP1926">
        <v>0</v>
      </c>
      <c r="AQ1926">
        <v>0</v>
      </c>
      <c r="AR1926">
        <v>0</v>
      </c>
      <c r="AS1926" t="s">
        <v>3</v>
      </c>
      <c r="AT1926">
        <v>0.61</v>
      </c>
      <c r="AU1926" t="s">
        <v>3</v>
      </c>
      <c r="AV1926">
        <v>1</v>
      </c>
      <c r="AW1926">
        <v>2</v>
      </c>
      <c r="AX1926">
        <v>53555040</v>
      </c>
      <c r="AY1926">
        <v>1</v>
      </c>
      <c r="AZ1926">
        <v>0</v>
      </c>
      <c r="BA1926">
        <v>1722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CX1926">
        <f>Y1926*Source!I1099</f>
        <v>1.22</v>
      </c>
      <c r="CY1926">
        <f t="shared" si="403"/>
        <v>12.69</v>
      </c>
      <c r="CZ1926">
        <f t="shared" si="404"/>
        <v>12.69</v>
      </c>
      <c r="DA1926">
        <f t="shared" si="405"/>
        <v>1</v>
      </c>
      <c r="DB1926">
        <f t="shared" si="401"/>
        <v>7.74</v>
      </c>
      <c r="DC1926">
        <f t="shared" si="402"/>
        <v>0</v>
      </c>
    </row>
    <row r="1927" spans="1:107" x14ac:dyDescent="0.2">
      <c r="A1927">
        <f>ROW(Source!A1100)</f>
        <v>1100</v>
      </c>
      <c r="B1927">
        <v>53551706</v>
      </c>
      <c r="C1927">
        <v>53555041</v>
      </c>
      <c r="D1927">
        <v>29478568</v>
      </c>
      <c r="E1927">
        <v>1</v>
      </c>
      <c r="F1927">
        <v>1</v>
      </c>
      <c r="G1927">
        <v>1</v>
      </c>
      <c r="H1927">
        <v>1</v>
      </c>
      <c r="I1927" t="s">
        <v>1979</v>
      </c>
      <c r="J1927" t="s">
        <v>3</v>
      </c>
      <c r="K1927" t="s">
        <v>1980</v>
      </c>
      <c r="L1927">
        <v>1369</v>
      </c>
      <c r="N1927">
        <v>1013</v>
      </c>
      <c r="O1927" t="s">
        <v>1486</v>
      </c>
      <c r="P1927" t="s">
        <v>1486</v>
      </c>
      <c r="Q1927">
        <v>1</v>
      </c>
      <c r="W1927">
        <v>0</v>
      </c>
      <c r="X1927">
        <v>177969336</v>
      </c>
      <c r="Y1927">
        <v>0.16</v>
      </c>
      <c r="AA1927">
        <v>0</v>
      </c>
      <c r="AB1927">
        <v>0</v>
      </c>
      <c r="AC1927">
        <v>0</v>
      </c>
      <c r="AD1927">
        <v>455.3</v>
      </c>
      <c r="AE1927">
        <v>0</v>
      </c>
      <c r="AF1927">
        <v>0</v>
      </c>
      <c r="AG1927">
        <v>0</v>
      </c>
      <c r="AH1927">
        <v>455.3</v>
      </c>
      <c r="AI1927">
        <v>1</v>
      </c>
      <c r="AJ1927">
        <v>1</v>
      </c>
      <c r="AK1927">
        <v>1</v>
      </c>
      <c r="AL1927">
        <v>1</v>
      </c>
      <c r="AN1927">
        <v>0</v>
      </c>
      <c r="AO1927">
        <v>1</v>
      </c>
      <c r="AP1927">
        <v>0</v>
      </c>
      <c r="AQ1927">
        <v>0</v>
      </c>
      <c r="AR1927">
        <v>0</v>
      </c>
      <c r="AS1927" t="s">
        <v>3</v>
      </c>
      <c r="AT1927">
        <v>0.16</v>
      </c>
      <c r="AU1927" t="s">
        <v>3</v>
      </c>
      <c r="AV1927">
        <v>1</v>
      </c>
      <c r="AW1927">
        <v>2</v>
      </c>
      <c r="AX1927">
        <v>53555044</v>
      </c>
      <c r="AY1927">
        <v>2</v>
      </c>
      <c r="AZ1927">
        <v>131072</v>
      </c>
      <c r="BA1927">
        <v>1723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CX1927">
        <f>Y1927*Source!I1100</f>
        <v>4.16</v>
      </c>
      <c r="CY1927">
        <f t="shared" si="403"/>
        <v>455.3</v>
      </c>
      <c r="CZ1927">
        <f t="shared" si="404"/>
        <v>455.3</v>
      </c>
      <c r="DA1927">
        <f t="shared" si="405"/>
        <v>1</v>
      </c>
      <c r="DB1927">
        <f t="shared" si="401"/>
        <v>72.849999999999994</v>
      </c>
      <c r="DC1927">
        <f t="shared" si="402"/>
        <v>0</v>
      </c>
    </row>
    <row r="1928" spans="1:107" x14ac:dyDescent="0.2">
      <c r="A1928">
        <f>ROW(Source!A1100)</f>
        <v>1100</v>
      </c>
      <c r="B1928">
        <v>53551706</v>
      </c>
      <c r="C1928">
        <v>53555041</v>
      </c>
      <c r="D1928">
        <v>29477608</v>
      </c>
      <c r="E1928">
        <v>1</v>
      </c>
      <c r="F1928">
        <v>1</v>
      </c>
      <c r="G1928">
        <v>1</v>
      </c>
      <c r="H1928">
        <v>1</v>
      </c>
      <c r="I1928" t="s">
        <v>1981</v>
      </c>
      <c r="J1928" t="s">
        <v>3</v>
      </c>
      <c r="K1928" t="s">
        <v>1982</v>
      </c>
      <c r="L1928">
        <v>1369</v>
      </c>
      <c r="N1928">
        <v>1013</v>
      </c>
      <c r="O1928" t="s">
        <v>1486</v>
      </c>
      <c r="P1928" t="s">
        <v>1486</v>
      </c>
      <c r="Q1928">
        <v>1</v>
      </c>
      <c r="W1928">
        <v>0</v>
      </c>
      <c r="X1928">
        <v>2087786099</v>
      </c>
      <c r="Y1928">
        <v>0.16</v>
      </c>
      <c r="AA1928">
        <v>0</v>
      </c>
      <c r="AB1928">
        <v>0</v>
      </c>
      <c r="AC1928">
        <v>0</v>
      </c>
      <c r="AD1928">
        <v>12.69</v>
      </c>
      <c r="AE1928">
        <v>0</v>
      </c>
      <c r="AF1928">
        <v>0</v>
      </c>
      <c r="AG1928">
        <v>0</v>
      </c>
      <c r="AH1928">
        <v>12.69</v>
      </c>
      <c r="AI1928">
        <v>1</v>
      </c>
      <c r="AJ1928">
        <v>1</v>
      </c>
      <c r="AK1928">
        <v>1</v>
      </c>
      <c r="AL1928">
        <v>1</v>
      </c>
      <c r="AN1928">
        <v>0</v>
      </c>
      <c r="AO1928">
        <v>1</v>
      </c>
      <c r="AP1928">
        <v>0</v>
      </c>
      <c r="AQ1928">
        <v>0</v>
      </c>
      <c r="AR1928">
        <v>0</v>
      </c>
      <c r="AS1928" t="s">
        <v>3</v>
      </c>
      <c r="AT1928">
        <v>0.16</v>
      </c>
      <c r="AU1928" t="s">
        <v>3</v>
      </c>
      <c r="AV1928">
        <v>1</v>
      </c>
      <c r="AW1928">
        <v>2</v>
      </c>
      <c r="AX1928">
        <v>53555045</v>
      </c>
      <c r="AY1928">
        <v>1</v>
      </c>
      <c r="AZ1928">
        <v>0</v>
      </c>
      <c r="BA1928">
        <v>1724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CX1928">
        <f>Y1928*Source!I1100</f>
        <v>4.16</v>
      </c>
      <c r="CY1928">
        <f t="shared" si="403"/>
        <v>12.69</v>
      </c>
      <c r="CZ1928">
        <f t="shared" si="404"/>
        <v>12.69</v>
      </c>
      <c r="DA1928">
        <f t="shared" si="405"/>
        <v>1</v>
      </c>
      <c r="DB1928">
        <f t="shared" si="401"/>
        <v>2.0299999999999998</v>
      </c>
      <c r="DC1928">
        <f t="shared" si="402"/>
        <v>0</v>
      </c>
    </row>
    <row r="1929" spans="1:107" x14ac:dyDescent="0.2">
      <c r="A1929">
        <f>ROW(Source!A1101)</f>
        <v>1101</v>
      </c>
      <c r="B1929">
        <v>53551707</v>
      </c>
      <c r="C1929">
        <v>53555041</v>
      </c>
      <c r="D1929">
        <v>29478568</v>
      </c>
      <c r="E1929">
        <v>1</v>
      </c>
      <c r="F1929">
        <v>1</v>
      </c>
      <c r="G1929">
        <v>1</v>
      </c>
      <c r="H1929">
        <v>1</v>
      </c>
      <c r="I1929" t="s">
        <v>1979</v>
      </c>
      <c r="J1929" t="s">
        <v>3</v>
      </c>
      <c r="K1929" t="s">
        <v>1980</v>
      </c>
      <c r="L1929">
        <v>1369</v>
      </c>
      <c r="N1929">
        <v>1013</v>
      </c>
      <c r="O1929" t="s">
        <v>1486</v>
      </c>
      <c r="P1929" t="s">
        <v>1486</v>
      </c>
      <c r="Q1929">
        <v>1</v>
      </c>
      <c r="W1929">
        <v>0</v>
      </c>
      <c r="X1929">
        <v>177969336</v>
      </c>
      <c r="Y1929">
        <v>0.16</v>
      </c>
      <c r="AA1929">
        <v>0</v>
      </c>
      <c r="AB1929">
        <v>0</v>
      </c>
      <c r="AC1929">
        <v>0</v>
      </c>
      <c r="AD1929">
        <v>455.3</v>
      </c>
      <c r="AE1929">
        <v>0</v>
      </c>
      <c r="AF1929">
        <v>0</v>
      </c>
      <c r="AG1929">
        <v>0</v>
      </c>
      <c r="AH1929">
        <v>455.3</v>
      </c>
      <c r="AI1929">
        <v>1</v>
      </c>
      <c r="AJ1929">
        <v>1</v>
      </c>
      <c r="AK1929">
        <v>1</v>
      </c>
      <c r="AL1929">
        <v>1</v>
      </c>
      <c r="AN1929">
        <v>0</v>
      </c>
      <c r="AO1929">
        <v>1</v>
      </c>
      <c r="AP1929">
        <v>0</v>
      </c>
      <c r="AQ1929">
        <v>0</v>
      </c>
      <c r="AR1929">
        <v>0</v>
      </c>
      <c r="AS1929" t="s">
        <v>3</v>
      </c>
      <c r="AT1929">
        <v>0.16</v>
      </c>
      <c r="AU1929" t="s">
        <v>3</v>
      </c>
      <c r="AV1929">
        <v>1</v>
      </c>
      <c r="AW1929">
        <v>2</v>
      </c>
      <c r="AX1929">
        <v>53555044</v>
      </c>
      <c r="AY1929">
        <v>2</v>
      </c>
      <c r="AZ1929">
        <v>131072</v>
      </c>
      <c r="BA1929">
        <v>1725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CX1929">
        <f>Y1929*Source!I1101</f>
        <v>4.16</v>
      </c>
      <c r="CY1929">
        <f t="shared" si="403"/>
        <v>455.3</v>
      </c>
      <c r="CZ1929">
        <f t="shared" si="404"/>
        <v>455.3</v>
      </c>
      <c r="DA1929">
        <f t="shared" si="405"/>
        <v>1</v>
      </c>
      <c r="DB1929">
        <f t="shared" si="401"/>
        <v>72.849999999999994</v>
      </c>
      <c r="DC1929">
        <f t="shared" si="402"/>
        <v>0</v>
      </c>
    </row>
    <row r="1930" spans="1:107" x14ac:dyDescent="0.2">
      <c r="A1930">
        <f>ROW(Source!A1101)</f>
        <v>1101</v>
      </c>
      <c r="B1930">
        <v>53551707</v>
      </c>
      <c r="C1930">
        <v>53555041</v>
      </c>
      <c r="D1930">
        <v>29477608</v>
      </c>
      <c r="E1930">
        <v>1</v>
      </c>
      <c r="F1930">
        <v>1</v>
      </c>
      <c r="G1930">
        <v>1</v>
      </c>
      <c r="H1930">
        <v>1</v>
      </c>
      <c r="I1930" t="s">
        <v>1981</v>
      </c>
      <c r="J1930" t="s">
        <v>3</v>
      </c>
      <c r="K1930" t="s">
        <v>1982</v>
      </c>
      <c r="L1930">
        <v>1369</v>
      </c>
      <c r="N1930">
        <v>1013</v>
      </c>
      <c r="O1930" t="s">
        <v>1486</v>
      </c>
      <c r="P1930" t="s">
        <v>1486</v>
      </c>
      <c r="Q1930">
        <v>1</v>
      </c>
      <c r="W1930">
        <v>0</v>
      </c>
      <c r="X1930">
        <v>2087786099</v>
      </c>
      <c r="Y1930">
        <v>0.16</v>
      </c>
      <c r="AA1930">
        <v>0</v>
      </c>
      <c r="AB1930">
        <v>0</v>
      </c>
      <c r="AC1930">
        <v>0</v>
      </c>
      <c r="AD1930">
        <v>12.69</v>
      </c>
      <c r="AE1930">
        <v>0</v>
      </c>
      <c r="AF1930">
        <v>0</v>
      </c>
      <c r="AG1930">
        <v>0</v>
      </c>
      <c r="AH1930">
        <v>12.69</v>
      </c>
      <c r="AI1930">
        <v>1</v>
      </c>
      <c r="AJ1930">
        <v>1</v>
      </c>
      <c r="AK1930">
        <v>1</v>
      </c>
      <c r="AL1930">
        <v>1</v>
      </c>
      <c r="AN1930">
        <v>0</v>
      </c>
      <c r="AO1930">
        <v>1</v>
      </c>
      <c r="AP1930">
        <v>0</v>
      </c>
      <c r="AQ1930">
        <v>0</v>
      </c>
      <c r="AR1930">
        <v>0</v>
      </c>
      <c r="AS1930" t="s">
        <v>3</v>
      </c>
      <c r="AT1930">
        <v>0.16</v>
      </c>
      <c r="AU1930" t="s">
        <v>3</v>
      </c>
      <c r="AV1930">
        <v>1</v>
      </c>
      <c r="AW1930">
        <v>2</v>
      </c>
      <c r="AX1930">
        <v>53555045</v>
      </c>
      <c r="AY1930">
        <v>1</v>
      </c>
      <c r="AZ1930">
        <v>0</v>
      </c>
      <c r="BA1930">
        <v>1726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CX1930">
        <f>Y1930*Source!I1101</f>
        <v>4.16</v>
      </c>
      <c r="CY1930">
        <f t="shared" si="403"/>
        <v>12.69</v>
      </c>
      <c r="CZ1930">
        <f t="shared" si="404"/>
        <v>12.69</v>
      </c>
      <c r="DA1930">
        <f t="shared" si="405"/>
        <v>1</v>
      </c>
      <c r="DB1930">
        <f t="shared" si="401"/>
        <v>2.0299999999999998</v>
      </c>
      <c r="DC1930">
        <f t="shared" si="402"/>
        <v>0</v>
      </c>
    </row>
    <row r="1931" spans="1:107" x14ac:dyDescent="0.2">
      <c r="A1931">
        <f>ROW(Source!A1102)</f>
        <v>1102</v>
      </c>
      <c r="B1931">
        <v>53551706</v>
      </c>
      <c r="C1931">
        <v>53555046</v>
      </c>
      <c r="D1931">
        <v>29478568</v>
      </c>
      <c r="E1931">
        <v>1</v>
      </c>
      <c r="F1931">
        <v>1</v>
      </c>
      <c r="G1931">
        <v>1</v>
      </c>
      <c r="H1931">
        <v>1</v>
      </c>
      <c r="I1931" t="s">
        <v>1979</v>
      </c>
      <c r="J1931" t="s">
        <v>3</v>
      </c>
      <c r="K1931" t="s">
        <v>1980</v>
      </c>
      <c r="L1931">
        <v>1369</v>
      </c>
      <c r="N1931">
        <v>1013</v>
      </c>
      <c r="O1931" t="s">
        <v>1486</v>
      </c>
      <c r="P1931" t="s">
        <v>1486</v>
      </c>
      <c r="Q1931">
        <v>1</v>
      </c>
      <c r="W1931">
        <v>0</v>
      </c>
      <c r="X1931">
        <v>177969336</v>
      </c>
      <c r="Y1931">
        <v>6.48</v>
      </c>
      <c r="AA1931">
        <v>0</v>
      </c>
      <c r="AB1931">
        <v>0</v>
      </c>
      <c r="AC1931">
        <v>0</v>
      </c>
      <c r="AD1931">
        <v>455.3</v>
      </c>
      <c r="AE1931">
        <v>0</v>
      </c>
      <c r="AF1931">
        <v>0</v>
      </c>
      <c r="AG1931">
        <v>0</v>
      </c>
      <c r="AH1931">
        <v>455.3</v>
      </c>
      <c r="AI1931">
        <v>1</v>
      </c>
      <c r="AJ1931">
        <v>1</v>
      </c>
      <c r="AK1931">
        <v>1</v>
      </c>
      <c r="AL1931">
        <v>1</v>
      </c>
      <c r="AN1931">
        <v>0</v>
      </c>
      <c r="AO1931">
        <v>1</v>
      </c>
      <c r="AP1931">
        <v>0</v>
      </c>
      <c r="AQ1931">
        <v>0</v>
      </c>
      <c r="AR1931">
        <v>0</v>
      </c>
      <c r="AS1931" t="s">
        <v>3</v>
      </c>
      <c r="AT1931">
        <v>6.48</v>
      </c>
      <c r="AU1931" t="s">
        <v>3</v>
      </c>
      <c r="AV1931">
        <v>1</v>
      </c>
      <c r="AW1931">
        <v>2</v>
      </c>
      <c r="AX1931">
        <v>53555049</v>
      </c>
      <c r="AY1931">
        <v>2</v>
      </c>
      <c r="AZ1931">
        <v>131072</v>
      </c>
      <c r="BA1931">
        <v>1727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CX1931">
        <f>Y1931*Source!I1102</f>
        <v>6.7392000000000003</v>
      </c>
      <c r="CY1931">
        <f t="shared" si="403"/>
        <v>455.3</v>
      </c>
      <c r="CZ1931">
        <f t="shared" si="404"/>
        <v>455.3</v>
      </c>
      <c r="DA1931">
        <f t="shared" si="405"/>
        <v>1</v>
      </c>
      <c r="DB1931">
        <f t="shared" si="401"/>
        <v>2950.34</v>
      </c>
      <c r="DC1931">
        <f t="shared" si="402"/>
        <v>0</v>
      </c>
    </row>
    <row r="1932" spans="1:107" x14ac:dyDescent="0.2">
      <c r="A1932">
        <f>ROW(Source!A1102)</f>
        <v>1102</v>
      </c>
      <c r="B1932">
        <v>53551706</v>
      </c>
      <c r="C1932">
        <v>53555046</v>
      </c>
      <c r="D1932">
        <v>29477608</v>
      </c>
      <c r="E1932">
        <v>1</v>
      </c>
      <c r="F1932">
        <v>1</v>
      </c>
      <c r="G1932">
        <v>1</v>
      </c>
      <c r="H1932">
        <v>1</v>
      </c>
      <c r="I1932" t="s">
        <v>1981</v>
      </c>
      <c r="J1932" t="s">
        <v>3</v>
      </c>
      <c r="K1932" t="s">
        <v>1982</v>
      </c>
      <c r="L1932">
        <v>1369</v>
      </c>
      <c r="N1932">
        <v>1013</v>
      </c>
      <c r="O1932" t="s">
        <v>1486</v>
      </c>
      <c r="P1932" t="s">
        <v>1486</v>
      </c>
      <c r="Q1932">
        <v>1</v>
      </c>
      <c r="W1932">
        <v>0</v>
      </c>
      <c r="X1932">
        <v>2087786099</v>
      </c>
      <c r="Y1932">
        <v>6.48</v>
      </c>
      <c r="AA1932">
        <v>0</v>
      </c>
      <c r="AB1932">
        <v>0</v>
      </c>
      <c r="AC1932">
        <v>0</v>
      </c>
      <c r="AD1932">
        <v>12.69</v>
      </c>
      <c r="AE1932">
        <v>0</v>
      </c>
      <c r="AF1932">
        <v>0</v>
      </c>
      <c r="AG1932">
        <v>0</v>
      </c>
      <c r="AH1932">
        <v>12.69</v>
      </c>
      <c r="AI1932">
        <v>1</v>
      </c>
      <c r="AJ1932">
        <v>1</v>
      </c>
      <c r="AK1932">
        <v>1</v>
      </c>
      <c r="AL1932">
        <v>1</v>
      </c>
      <c r="AN1932">
        <v>0</v>
      </c>
      <c r="AO1932">
        <v>1</v>
      </c>
      <c r="AP1932">
        <v>0</v>
      </c>
      <c r="AQ1932">
        <v>0</v>
      </c>
      <c r="AR1932">
        <v>0</v>
      </c>
      <c r="AS1932" t="s">
        <v>3</v>
      </c>
      <c r="AT1932">
        <v>6.48</v>
      </c>
      <c r="AU1932" t="s">
        <v>3</v>
      </c>
      <c r="AV1932">
        <v>1</v>
      </c>
      <c r="AW1932">
        <v>2</v>
      </c>
      <c r="AX1932">
        <v>53555050</v>
      </c>
      <c r="AY1932">
        <v>1</v>
      </c>
      <c r="AZ1932">
        <v>0</v>
      </c>
      <c r="BA1932">
        <v>1728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CX1932">
        <f>Y1932*Source!I1102</f>
        <v>6.7392000000000003</v>
      </c>
      <c r="CY1932">
        <f t="shared" si="403"/>
        <v>12.69</v>
      </c>
      <c r="CZ1932">
        <f t="shared" si="404"/>
        <v>12.69</v>
      </c>
      <c r="DA1932">
        <f t="shared" si="405"/>
        <v>1</v>
      </c>
      <c r="DB1932">
        <f t="shared" si="401"/>
        <v>82.23</v>
      </c>
      <c r="DC1932">
        <f t="shared" si="402"/>
        <v>0</v>
      </c>
    </row>
    <row r="1933" spans="1:107" x14ac:dyDescent="0.2">
      <c r="A1933">
        <f>ROW(Source!A1103)</f>
        <v>1103</v>
      </c>
      <c r="B1933">
        <v>53551707</v>
      </c>
      <c r="C1933">
        <v>53555046</v>
      </c>
      <c r="D1933">
        <v>29478568</v>
      </c>
      <c r="E1933">
        <v>1</v>
      </c>
      <c r="F1933">
        <v>1</v>
      </c>
      <c r="G1933">
        <v>1</v>
      </c>
      <c r="H1933">
        <v>1</v>
      </c>
      <c r="I1933" t="s">
        <v>1979</v>
      </c>
      <c r="J1933" t="s">
        <v>3</v>
      </c>
      <c r="K1933" t="s">
        <v>1980</v>
      </c>
      <c r="L1933">
        <v>1369</v>
      </c>
      <c r="N1933">
        <v>1013</v>
      </c>
      <c r="O1933" t="s">
        <v>1486</v>
      </c>
      <c r="P1933" t="s">
        <v>1486</v>
      </c>
      <c r="Q1933">
        <v>1</v>
      </c>
      <c r="W1933">
        <v>0</v>
      </c>
      <c r="X1933">
        <v>177969336</v>
      </c>
      <c r="Y1933">
        <v>6.48</v>
      </c>
      <c r="AA1933">
        <v>0</v>
      </c>
      <c r="AB1933">
        <v>0</v>
      </c>
      <c r="AC1933">
        <v>0</v>
      </c>
      <c r="AD1933">
        <v>455.3</v>
      </c>
      <c r="AE1933">
        <v>0</v>
      </c>
      <c r="AF1933">
        <v>0</v>
      </c>
      <c r="AG1933">
        <v>0</v>
      </c>
      <c r="AH1933">
        <v>455.3</v>
      </c>
      <c r="AI1933">
        <v>1</v>
      </c>
      <c r="AJ1933">
        <v>1</v>
      </c>
      <c r="AK1933">
        <v>1</v>
      </c>
      <c r="AL1933">
        <v>1</v>
      </c>
      <c r="AN1933">
        <v>0</v>
      </c>
      <c r="AO1933">
        <v>1</v>
      </c>
      <c r="AP1933">
        <v>0</v>
      </c>
      <c r="AQ1933">
        <v>0</v>
      </c>
      <c r="AR1933">
        <v>0</v>
      </c>
      <c r="AS1933" t="s">
        <v>3</v>
      </c>
      <c r="AT1933">
        <v>6.48</v>
      </c>
      <c r="AU1933" t="s">
        <v>3</v>
      </c>
      <c r="AV1933">
        <v>1</v>
      </c>
      <c r="AW1933">
        <v>2</v>
      </c>
      <c r="AX1933">
        <v>53555049</v>
      </c>
      <c r="AY1933">
        <v>2</v>
      </c>
      <c r="AZ1933">
        <v>131072</v>
      </c>
      <c r="BA1933">
        <v>1729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CX1933">
        <f>Y1933*Source!I1103</f>
        <v>6.7392000000000003</v>
      </c>
      <c r="CY1933">
        <f t="shared" si="403"/>
        <v>455.3</v>
      </c>
      <c r="CZ1933">
        <f t="shared" si="404"/>
        <v>455.3</v>
      </c>
      <c r="DA1933">
        <f t="shared" si="405"/>
        <v>1</v>
      </c>
      <c r="DB1933">
        <f t="shared" si="401"/>
        <v>2950.34</v>
      </c>
      <c r="DC1933">
        <f t="shared" si="402"/>
        <v>0</v>
      </c>
    </row>
    <row r="1934" spans="1:107" x14ac:dyDescent="0.2">
      <c r="A1934">
        <f>ROW(Source!A1103)</f>
        <v>1103</v>
      </c>
      <c r="B1934">
        <v>53551707</v>
      </c>
      <c r="C1934">
        <v>53555046</v>
      </c>
      <c r="D1934">
        <v>29477608</v>
      </c>
      <c r="E1934">
        <v>1</v>
      </c>
      <c r="F1934">
        <v>1</v>
      </c>
      <c r="G1934">
        <v>1</v>
      </c>
      <c r="H1934">
        <v>1</v>
      </c>
      <c r="I1934" t="s">
        <v>1981</v>
      </c>
      <c r="J1934" t="s">
        <v>3</v>
      </c>
      <c r="K1934" t="s">
        <v>1982</v>
      </c>
      <c r="L1934">
        <v>1369</v>
      </c>
      <c r="N1934">
        <v>1013</v>
      </c>
      <c r="O1934" t="s">
        <v>1486</v>
      </c>
      <c r="P1934" t="s">
        <v>1486</v>
      </c>
      <c r="Q1934">
        <v>1</v>
      </c>
      <c r="W1934">
        <v>0</v>
      </c>
      <c r="X1934">
        <v>2087786099</v>
      </c>
      <c r="Y1934">
        <v>6.48</v>
      </c>
      <c r="AA1934">
        <v>0</v>
      </c>
      <c r="AB1934">
        <v>0</v>
      </c>
      <c r="AC1934">
        <v>0</v>
      </c>
      <c r="AD1934">
        <v>12.69</v>
      </c>
      <c r="AE1934">
        <v>0</v>
      </c>
      <c r="AF1934">
        <v>0</v>
      </c>
      <c r="AG1934">
        <v>0</v>
      </c>
      <c r="AH1934">
        <v>12.69</v>
      </c>
      <c r="AI1934">
        <v>1</v>
      </c>
      <c r="AJ1934">
        <v>1</v>
      </c>
      <c r="AK1934">
        <v>1</v>
      </c>
      <c r="AL1934">
        <v>1</v>
      </c>
      <c r="AN1934">
        <v>0</v>
      </c>
      <c r="AO1934">
        <v>1</v>
      </c>
      <c r="AP1934">
        <v>0</v>
      </c>
      <c r="AQ1934">
        <v>0</v>
      </c>
      <c r="AR1934">
        <v>0</v>
      </c>
      <c r="AS1934" t="s">
        <v>3</v>
      </c>
      <c r="AT1934">
        <v>6.48</v>
      </c>
      <c r="AU1934" t="s">
        <v>3</v>
      </c>
      <c r="AV1934">
        <v>1</v>
      </c>
      <c r="AW1934">
        <v>2</v>
      </c>
      <c r="AX1934">
        <v>53555050</v>
      </c>
      <c r="AY1934">
        <v>1</v>
      </c>
      <c r="AZ1934">
        <v>0</v>
      </c>
      <c r="BA1934">
        <v>1730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CX1934">
        <f>Y1934*Source!I1103</f>
        <v>6.7392000000000003</v>
      </c>
      <c r="CY1934">
        <f t="shared" si="403"/>
        <v>12.69</v>
      </c>
      <c r="CZ1934">
        <f t="shared" si="404"/>
        <v>12.69</v>
      </c>
      <c r="DA1934">
        <f t="shared" si="405"/>
        <v>1</v>
      </c>
      <c r="DB1934">
        <f t="shared" si="401"/>
        <v>82.23</v>
      </c>
      <c r="DC1934">
        <f t="shared" si="402"/>
        <v>0</v>
      </c>
    </row>
    <row r="1935" spans="1:107" x14ac:dyDescent="0.2">
      <c r="A1935">
        <f>ROW(Source!A1139)</f>
        <v>1139</v>
      </c>
      <c r="B1935">
        <v>53551706</v>
      </c>
      <c r="C1935">
        <v>53555051</v>
      </c>
      <c r="D1935">
        <v>18407150</v>
      </c>
      <c r="E1935">
        <v>1</v>
      </c>
      <c r="F1935">
        <v>1</v>
      </c>
      <c r="G1935">
        <v>1</v>
      </c>
      <c r="H1935">
        <v>1</v>
      </c>
      <c r="I1935" t="s">
        <v>1552</v>
      </c>
      <c r="J1935" t="s">
        <v>3</v>
      </c>
      <c r="K1935" t="s">
        <v>1553</v>
      </c>
      <c r="L1935">
        <v>1369</v>
      </c>
      <c r="N1935">
        <v>1013</v>
      </c>
      <c r="O1935" t="s">
        <v>1486</v>
      </c>
      <c r="P1935" t="s">
        <v>1486</v>
      </c>
      <c r="Q1935">
        <v>1</v>
      </c>
      <c r="W1935">
        <v>0</v>
      </c>
      <c r="X1935">
        <v>-931037793</v>
      </c>
      <c r="Y1935">
        <v>58.99499999999999</v>
      </c>
      <c r="AA1935">
        <v>0</v>
      </c>
      <c r="AB1935">
        <v>0</v>
      </c>
      <c r="AC1935">
        <v>0</v>
      </c>
      <c r="AD1935">
        <v>300.60000000000002</v>
      </c>
      <c r="AE1935">
        <v>0</v>
      </c>
      <c r="AF1935">
        <v>0</v>
      </c>
      <c r="AG1935">
        <v>0</v>
      </c>
      <c r="AH1935">
        <v>300.60000000000002</v>
      </c>
      <c r="AI1935">
        <v>1</v>
      </c>
      <c r="AJ1935">
        <v>1</v>
      </c>
      <c r="AK1935">
        <v>1</v>
      </c>
      <c r="AL1935">
        <v>1</v>
      </c>
      <c r="AN1935">
        <v>0</v>
      </c>
      <c r="AO1935">
        <v>1</v>
      </c>
      <c r="AP1935">
        <v>1</v>
      </c>
      <c r="AQ1935">
        <v>0</v>
      </c>
      <c r="AR1935">
        <v>0</v>
      </c>
      <c r="AS1935" t="s">
        <v>3</v>
      </c>
      <c r="AT1935">
        <v>51.3</v>
      </c>
      <c r="AU1935" t="s">
        <v>16</v>
      </c>
      <c r="AV1935">
        <v>1</v>
      </c>
      <c r="AW1935">
        <v>2</v>
      </c>
      <c r="AX1935">
        <v>53555056</v>
      </c>
      <c r="AY1935">
        <v>2</v>
      </c>
      <c r="AZ1935">
        <v>137216</v>
      </c>
      <c r="BA1935">
        <v>1731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CX1935">
        <f>Y1935*Source!I1139</f>
        <v>5.3095499999999989</v>
      </c>
      <c r="CY1935">
        <f t="shared" si="403"/>
        <v>300.60000000000002</v>
      </c>
      <c r="CZ1935">
        <f t="shared" si="404"/>
        <v>300.60000000000002</v>
      </c>
      <c r="DA1935">
        <f t="shared" si="405"/>
        <v>1</v>
      </c>
      <c r="DB1935">
        <f>ROUND((ROUND(AT1935*CZ1935,2)*ROUND(1.15,7)),2)</f>
        <v>17733.900000000001</v>
      </c>
      <c r="DC1935">
        <f>ROUND((ROUND(AT1935*AG1935,2)*ROUND(1.15,7)),2)</f>
        <v>0</v>
      </c>
    </row>
    <row r="1936" spans="1:107" x14ac:dyDescent="0.2">
      <c r="A1936">
        <f>ROW(Source!A1139)</f>
        <v>1139</v>
      </c>
      <c r="B1936">
        <v>53551706</v>
      </c>
      <c r="C1936">
        <v>53555051</v>
      </c>
      <c r="D1936">
        <v>121548</v>
      </c>
      <c r="E1936">
        <v>1</v>
      </c>
      <c r="F1936">
        <v>1</v>
      </c>
      <c r="G1936">
        <v>1</v>
      </c>
      <c r="H1936">
        <v>1</v>
      </c>
      <c r="I1936" t="s">
        <v>31</v>
      </c>
      <c r="J1936" t="s">
        <v>3</v>
      </c>
      <c r="K1936" t="s">
        <v>1489</v>
      </c>
      <c r="L1936">
        <v>608254</v>
      </c>
      <c r="N1936">
        <v>1013</v>
      </c>
      <c r="O1936" t="s">
        <v>1490</v>
      </c>
      <c r="P1936" t="s">
        <v>1490</v>
      </c>
      <c r="Q1936">
        <v>1</v>
      </c>
      <c r="W1936">
        <v>0</v>
      </c>
      <c r="X1936">
        <v>-185737400</v>
      </c>
      <c r="Y1936">
        <v>0.29899999999999999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1</v>
      </c>
      <c r="AJ1936">
        <v>1</v>
      </c>
      <c r="AK1936">
        <v>1</v>
      </c>
      <c r="AL1936">
        <v>1</v>
      </c>
      <c r="AN1936">
        <v>0</v>
      </c>
      <c r="AO1936">
        <v>1</v>
      </c>
      <c r="AP1936">
        <v>1</v>
      </c>
      <c r="AQ1936">
        <v>0</v>
      </c>
      <c r="AR1936">
        <v>0</v>
      </c>
      <c r="AS1936" t="s">
        <v>3</v>
      </c>
      <c r="AT1936">
        <v>0.26</v>
      </c>
      <c r="AU1936" t="s">
        <v>16</v>
      </c>
      <c r="AV1936">
        <v>2</v>
      </c>
      <c r="AW1936">
        <v>2</v>
      </c>
      <c r="AX1936">
        <v>53555057</v>
      </c>
      <c r="AY1936">
        <v>1</v>
      </c>
      <c r="AZ1936">
        <v>6144</v>
      </c>
      <c r="BA1936">
        <v>1732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CX1936">
        <f>Y1936*Source!I1139</f>
        <v>2.6909999999999996E-2</v>
      </c>
      <c r="CY1936">
        <f t="shared" si="403"/>
        <v>0</v>
      </c>
      <c r="CZ1936">
        <f t="shared" si="404"/>
        <v>0</v>
      </c>
      <c r="DA1936">
        <f t="shared" si="405"/>
        <v>1</v>
      </c>
      <c r="DB1936">
        <f>ROUND((ROUND(AT1936*CZ1936,2)*ROUND(1.15,7)),2)</f>
        <v>0</v>
      </c>
      <c r="DC1936">
        <f>ROUND((ROUND(AT1936*AG1936,2)*ROUND(1.15,7)),2)</f>
        <v>0</v>
      </c>
    </row>
    <row r="1937" spans="1:107" x14ac:dyDescent="0.2">
      <c r="A1937">
        <f>ROW(Source!A1139)</f>
        <v>1139</v>
      </c>
      <c r="B1937">
        <v>53551706</v>
      </c>
      <c r="C1937">
        <v>53555051</v>
      </c>
      <c r="D1937">
        <v>29172556</v>
      </c>
      <c r="E1937">
        <v>1</v>
      </c>
      <c r="F1937">
        <v>1</v>
      </c>
      <c r="G1937">
        <v>1</v>
      </c>
      <c r="H1937">
        <v>2</v>
      </c>
      <c r="I1937" t="s">
        <v>1647</v>
      </c>
      <c r="J1937" t="s">
        <v>1667</v>
      </c>
      <c r="K1937" t="s">
        <v>1649</v>
      </c>
      <c r="L1937">
        <v>1368</v>
      </c>
      <c r="N1937">
        <v>1011</v>
      </c>
      <c r="O1937" t="s">
        <v>1494</v>
      </c>
      <c r="P1937" t="s">
        <v>1494</v>
      </c>
      <c r="Q1937">
        <v>1</v>
      </c>
      <c r="W1937">
        <v>0</v>
      </c>
      <c r="X1937">
        <v>344519037</v>
      </c>
      <c r="Y1937">
        <v>0.29899999999999999</v>
      </c>
      <c r="AA1937">
        <v>0</v>
      </c>
      <c r="AB1937">
        <v>31.26</v>
      </c>
      <c r="AC1937">
        <v>13.5</v>
      </c>
      <c r="AD1937">
        <v>0</v>
      </c>
      <c r="AE1937">
        <v>0</v>
      </c>
      <c r="AF1937">
        <v>31.26</v>
      </c>
      <c r="AG1937">
        <v>13.5</v>
      </c>
      <c r="AH1937">
        <v>0</v>
      </c>
      <c r="AI1937">
        <v>1</v>
      </c>
      <c r="AJ1937">
        <v>1</v>
      </c>
      <c r="AK1937">
        <v>1</v>
      </c>
      <c r="AL1937">
        <v>1</v>
      </c>
      <c r="AN1937">
        <v>0</v>
      </c>
      <c r="AO1937">
        <v>1</v>
      </c>
      <c r="AP1937">
        <v>1</v>
      </c>
      <c r="AQ1937">
        <v>0</v>
      </c>
      <c r="AR1937">
        <v>0</v>
      </c>
      <c r="AS1937" t="s">
        <v>3</v>
      </c>
      <c r="AT1937">
        <v>0.26</v>
      </c>
      <c r="AU1937" t="s">
        <v>16</v>
      </c>
      <c r="AV1937">
        <v>0</v>
      </c>
      <c r="AW1937">
        <v>2</v>
      </c>
      <c r="AX1937">
        <v>53555058</v>
      </c>
      <c r="AY1937">
        <v>1</v>
      </c>
      <c r="AZ1937">
        <v>6144</v>
      </c>
      <c r="BA1937">
        <v>1733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CX1937">
        <f>Y1937*Source!I1139</f>
        <v>2.6909999999999996E-2</v>
      </c>
      <c r="CY1937">
        <f>AB1937</f>
        <v>31.26</v>
      </c>
      <c r="CZ1937">
        <f>AF1937</f>
        <v>31.26</v>
      </c>
      <c r="DA1937">
        <f>AJ1937</f>
        <v>1</v>
      </c>
      <c r="DB1937">
        <f>ROUND((ROUND(AT1937*CZ1937,2)*ROUND(1.15,7)),2)</f>
        <v>9.35</v>
      </c>
      <c r="DC1937">
        <f>ROUND((ROUND(AT1937*AG1937,2)*ROUND(1.15,7)),2)</f>
        <v>4.04</v>
      </c>
    </row>
    <row r="1938" spans="1:107" x14ac:dyDescent="0.2">
      <c r="A1938">
        <f>ROW(Source!A1139)</f>
        <v>1139</v>
      </c>
      <c r="B1938">
        <v>53551706</v>
      </c>
      <c r="C1938">
        <v>53555051</v>
      </c>
      <c r="D1938">
        <v>29164350</v>
      </c>
      <c r="E1938">
        <v>1</v>
      </c>
      <c r="F1938">
        <v>1</v>
      </c>
      <c r="G1938">
        <v>1</v>
      </c>
      <c r="H1938">
        <v>3</v>
      </c>
      <c r="I1938" t="s">
        <v>1138</v>
      </c>
      <c r="J1938" t="s">
        <v>1140</v>
      </c>
      <c r="K1938" t="s">
        <v>1139</v>
      </c>
      <c r="L1938">
        <v>1348</v>
      </c>
      <c r="N1938">
        <v>1009</v>
      </c>
      <c r="O1938" t="s">
        <v>26</v>
      </c>
      <c r="P1938" t="s">
        <v>26</v>
      </c>
      <c r="Q1938">
        <v>1000</v>
      </c>
      <c r="W1938">
        <v>0</v>
      </c>
      <c r="X1938">
        <v>1839160745</v>
      </c>
      <c r="Y1938">
        <v>1.82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1</v>
      </c>
      <c r="AJ1938">
        <v>1</v>
      </c>
      <c r="AK1938">
        <v>1</v>
      </c>
      <c r="AL1938">
        <v>1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 t="s">
        <v>3</v>
      </c>
      <c r="AT1938">
        <v>1.82</v>
      </c>
      <c r="AU1938" t="s">
        <v>3</v>
      </c>
      <c r="AV1938">
        <v>0</v>
      </c>
      <c r="AW1938">
        <v>2</v>
      </c>
      <c r="AX1938">
        <v>53555059</v>
      </c>
      <c r="AY1938">
        <v>1</v>
      </c>
      <c r="AZ1938">
        <v>0</v>
      </c>
      <c r="BA1938">
        <v>1734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CX1938">
        <f>Y1938*Source!I1139</f>
        <v>0.1638</v>
      </c>
      <c r="CY1938">
        <f>AA1938</f>
        <v>0</v>
      </c>
      <c r="CZ1938">
        <f>AE1938</f>
        <v>0</v>
      </c>
      <c r="DA1938">
        <f>AI1938</f>
        <v>1</v>
      </c>
      <c r="DB1938">
        <f>ROUND(ROUND(AT1938*CZ1938,2),2)</f>
        <v>0</v>
      </c>
      <c r="DC1938">
        <f>ROUND(ROUND(AT1938*AG1938,2),2)</f>
        <v>0</v>
      </c>
    </row>
    <row r="1939" spans="1:107" x14ac:dyDescent="0.2">
      <c r="A1939">
        <f>ROW(Source!A1140)</f>
        <v>1140</v>
      </c>
      <c r="B1939">
        <v>53551707</v>
      </c>
      <c r="C1939">
        <v>53555051</v>
      </c>
      <c r="D1939">
        <v>18407150</v>
      </c>
      <c r="E1939">
        <v>1</v>
      </c>
      <c r="F1939">
        <v>1</v>
      </c>
      <c r="G1939">
        <v>1</v>
      </c>
      <c r="H1939">
        <v>1</v>
      </c>
      <c r="I1939" t="s">
        <v>1552</v>
      </c>
      <c r="J1939" t="s">
        <v>3</v>
      </c>
      <c r="K1939" t="s">
        <v>1553</v>
      </c>
      <c r="L1939">
        <v>1369</v>
      </c>
      <c r="N1939">
        <v>1013</v>
      </c>
      <c r="O1939" t="s">
        <v>1486</v>
      </c>
      <c r="P1939" t="s">
        <v>1486</v>
      </c>
      <c r="Q1939">
        <v>1</v>
      </c>
      <c r="W1939">
        <v>0</v>
      </c>
      <c r="X1939">
        <v>-931037793</v>
      </c>
      <c r="Y1939">
        <v>58.99499999999999</v>
      </c>
      <c r="AA1939">
        <v>0</v>
      </c>
      <c r="AB1939">
        <v>0</v>
      </c>
      <c r="AC1939">
        <v>0</v>
      </c>
      <c r="AD1939">
        <v>300.60000000000002</v>
      </c>
      <c r="AE1939">
        <v>0</v>
      </c>
      <c r="AF1939">
        <v>0</v>
      </c>
      <c r="AG1939">
        <v>0</v>
      </c>
      <c r="AH1939">
        <v>300.60000000000002</v>
      </c>
      <c r="AI1939">
        <v>1</v>
      </c>
      <c r="AJ1939">
        <v>1</v>
      </c>
      <c r="AK1939">
        <v>1</v>
      </c>
      <c r="AL1939">
        <v>1</v>
      </c>
      <c r="AN1939">
        <v>0</v>
      </c>
      <c r="AO1939">
        <v>1</v>
      </c>
      <c r="AP1939">
        <v>1</v>
      </c>
      <c r="AQ1939">
        <v>0</v>
      </c>
      <c r="AR1939">
        <v>0</v>
      </c>
      <c r="AS1939" t="s">
        <v>3</v>
      </c>
      <c r="AT1939">
        <v>51.3</v>
      </c>
      <c r="AU1939" t="s">
        <v>16</v>
      </c>
      <c r="AV1939">
        <v>1</v>
      </c>
      <c r="AW1939">
        <v>2</v>
      </c>
      <c r="AX1939">
        <v>53555056</v>
      </c>
      <c r="AY1939">
        <v>2</v>
      </c>
      <c r="AZ1939">
        <v>137216</v>
      </c>
      <c r="BA1939">
        <v>1735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CX1939">
        <f>Y1939*Source!I1140</f>
        <v>5.3095499999999989</v>
      </c>
      <c r="CY1939">
        <f>AD1939</f>
        <v>300.60000000000002</v>
      </c>
      <c r="CZ1939">
        <f>AH1939</f>
        <v>300.60000000000002</v>
      </c>
      <c r="DA1939">
        <f>AL1939</f>
        <v>1</v>
      </c>
      <c r="DB1939">
        <f>ROUND((ROUND(AT1939*CZ1939,2)*ROUND(1.15,7)),2)</f>
        <v>17733.900000000001</v>
      </c>
      <c r="DC1939">
        <f>ROUND((ROUND(AT1939*AG1939,2)*ROUND(1.15,7)),2)</f>
        <v>0</v>
      </c>
    </row>
    <row r="1940" spans="1:107" x14ac:dyDescent="0.2">
      <c r="A1940">
        <f>ROW(Source!A1140)</f>
        <v>1140</v>
      </c>
      <c r="B1940">
        <v>53551707</v>
      </c>
      <c r="C1940">
        <v>53555051</v>
      </c>
      <c r="D1940">
        <v>121548</v>
      </c>
      <c r="E1940">
        <v>1</v>
      </c>
      <c r="F1940">
        <v>1</v>
      </c>
      <c r="G1940">
        <v>1</v>
      </c>
      <c r="H1940">
        <v>1</v>
      </c>
      <c r="I1940" t="s">
        <v>31</v>
      </c>
      <c r="J1940" t="s">
        <v>3</v>
      </c>
      <c r="K1940" t="s">
        <v>1489</v>
      </c>
      <c r="L1940">
        <v>608254</v>
      </c>
      <c r="N1940">
        <v>1013</v>
      </c>
      <c r="O1940" t="s">
        <v>1490</v>
      </c>
      <c r="P1940" t="s">
        <v>1490</v>
      </c>
      <c r="Q1940">
        <v>1</v>
      </c>
      <c r="W1940">
        <v>0</v>
      </c>
      <c r="X1940">
        <v>-185737400</v>
      </c>
      <c r="Y1940">
        <v>0.29899999999999999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1</v>
      </c>
      <c r="AJ1940">
        <v>1</v>
      </c>
      <c r="AK1940">
        <v>1</v>
      </c>
      <c r="AL1940">
        <v>1</v>
      </c>
      <c r="AN1940">
        <v>0</v>
      </c>
      <c r="AO1940">
        <v>1</v>
      </c>
      <c r="AP1940">
        <v>1</v>
      </c>
      <c r="AQ1940">
        <v>0</v>
      </c>
      <c r="AR1940">
        <v>0</v>
      </c>
      <c r="AS1940" t="s">
        <v>3</v>
      </c>
      <c r="AT1940">
        <v>0.26</v>
      </c>
      <c r="AU1940" t="s">
        <v>16</v>
      </c>
      <c r="AV1940">
        <v>2</v>
      </c>
      <c r="AW1940">
        <v>2</v>
      </c>
      <c r="AX1940">
        <v>53555057</v>
      </c>
      <c r="AY1940">
        <v>1</v>
      </c>
      <c r="AZ1940">
        <v>6144</v>
      </c>
      <c r="BA1940">
        <v>1736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CX1940">
        <f>Y1940*Source!I1140</f>
        <v>2.6909999999999996E-2</v>
      </c>
      <c r="CY1940">
        <f>AD1940</f>
        <v>0</v>
      </c>
      <c r="CZ1940">
        <f>AH1940</f>
        <v>0</v>
      </c>
      <c r="DA1940">
        <f>AL1940</f>
        <v>1</v>
      </c>
      <c r="DB1940">
        <f>ROUND((ROUND(AT1940*CZ1940,2)*ROUND(1.15,7)),2)</f>
        <v>0</v>
      </c>
      <c r="DC1940">
        <f>ROUND((ROUND(AT1940*AG1940,2)*ROUND(1.15,7)),2)</f>
        <v>0</v>
      </c>
    </row>
    <row r="1941" spans="1:107" x14ac:dyDescent="0.2">
      <c r="A1941">
        <f>ROW(Source!A1140)</f>
        <v>1140</v>
      </c>
      <c r="B1941">
        <v>53551707</v>
      </c>
      <c r="C1941">
        <v>53555051</v>
      </c>
      <c r="D1941">
        <v>29172556</v>
      </c>
      <c r="E1941">
        <v>1</v>
      </c>
      <c r="F1941">
        <v>1</v>
      </c>
      <c r="G1941">
        <v>1</v>
      </c>
      <c r="H1941">
        <v>2</v>
      </c>
      <c r="I1941" t="s">
        <v>1647</v>
      </c>
      <c r="J1941" t="s">
        <v>1667</v>
      </c>
      <c r="K1941" t="s">
        <v>1649</v>
      </c>
      <c r="L1941">
        <v>1368</v>
      </c>
      <c r="N1941">
        <v>1011</v>
      </c>
      <c r="O1941" t="s">
        <v>1494</v>
      </c>
      <c r="P1941" t="s">
        <v>1494</v>
      </c>
      <c r="Q1941">
        <v>1</v>
      </c>
      <c r="W1941">
        <v>0</v>
      </c>
      <c r="X1941">
        <v>344519037</v>
      </c>
      <c r="Y1941">
        <v>0.29899999999999999</v>
      </c>
      <c r="AA1941">
        <v>0</v>
      </c>
      <c r="AB1941">
        <v>31.26</v>
      </c>
      <c r="AC1941">
        <v>13.5</v>
      </c>
      <c r="AD1941">
        <v>0</v>
      </c>
      <c r="AE1941">
        <v>0</v>
      </c>
      <c r="AF1941">
        <v>31.26</v>
      </c>
      <c r="AG1941">
        <v>13.5</v>
      </c>
      <c r="AH1941">
        <v>0</v>
      </c>
      <c r="AI1941">
        <v>1</v>
      </c>
      <c r="AJ1941">
        <v>1</v>
      </c>
      <c r="AK1941">
        <v>1</v>
      </c>
      <c r="AL1941">
        <v>1</v>
      </c>
      <c r="AN1941">
        <v>0</v>
      </c>
      <c r="AO1941">
        <v>1</v>
      </c>
      <c r="AP1941">
        <v>1</v>
      </c>
      <c r="AQ1941">
        <v>0</v>
      </c>
      <c r="AR1941">
        <v>0</v>
      </c>
      <c r="AS1941" t="s">
        <v>3</v>
      </c>
      <c r="AT1941">
        <v>0.26</v>
      </c>
      <c r="AU1941" t="s">
        <v>16</v>
      </c>
      <c r="AV1941">
        <v>0</v>
      </c>
      <c r="AW1941">
        <v>2</v>
      </c>
      <c r="AX1941">
        <v>53555058</v>
      </c>
      <c r="AY1941">
        <v>1</v>
      </c>
      <c r="AZ1941">
        <v>6144</v>
      </c>
      <c r="BA1941">
        <v>1737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CX1941">
        <f>Y1941*Source!I1140</f>
        <v>2.6909999999999996E-2</v>
      </c>
      <c r="CY1941">
        <f>AB1941</f>
        <v>31.26</v>
      </c>
      <c r="CZ1941">
        <f>AF1941</f>
        <v>31.26</v>
      </c>
      <c r="DA1941">
        <f>AJ1941</f>
        <v>1</v>
      </c>
      <c r="DB1941">
        <f>ROUND((ROUND(AT1941*CZ1941,2)*ROUND(1.15,7)),2)</f>
        <v>9.35</v>
      </c>
      <c r="DC1941">
        <f>ROUND((ROUND(AT1941*AG1941,2)*ROUND(1.15,7)),2)</f>
        <v>4.04</v>
      </c>
    </row>
    <row r="1942" spans="1:107" x14ac:dyDescent="0.2">
      <c r="A1942">
        <f>ROW(Source!A1140)</f>
        <v>1140</v>
      </c>
      <c r="B1942">
        <v>53551707</v>
      </c>
      <c r="C1942">
        <v>53555051</v>
      </c>
      <c r="D1942">
        <v>29164350</v>
      </c>
      <c r="E1942">
        <v>1</v>
      </c>
      <c r="F1942">
        <v>1</v>
      </c>
      <c r="G1942">
        <v>1</v>
      </c>
      <c r="H1942">
        <v>3</v>
      </c>
      <c r="I1942" t="s">
        <v>1138</v>
      </c>
      <c r="J1942" t="s">
        <v>1140</v>
      </c>
      <c r="K1942" t="s">
        <v>1139</v>
      </c>
      <c r="L1942">
        <v>1348</v>
      </c>
      <c r="N1942">
        <v>1009</v>
      </c>
      <c r="O1942" t="s">
        <v>26</v>
      </c>
      <c r="P1942" t="s">
        <v>26</v>
      </c>
      <c r="Q1942">
        <v>1000</v>
      </c>
      <c r="W1942">
        <v>0</v>
      </c>
      <c r="X1942">
        <v>1839160745</v>
      </c>
      <c r="Y1942">
        <v>1.82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6.14</v>
      </c>
      <c r="AJ1942">
        <v>1</v>
      </c>
      <c r="AK1942">
        <v>1</v>
      </c>
      <c r="AL1942">
        <v>1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 t="s">
        <v>3</v>
      </c>
      <c r="AT1942">
        <v>1.82</v>
      </c>
      <c r="AU1942" t="s">
        <v>3</v>
      </c>
      <c r="AV1942">
        <v>0</v>
      </c>
      <c r="AW1942">
        <v>2</v>
      </c>
      <c r="AX1942">
        <v>53555059</v>
      </c>
      <c r="AY1942">
        <v>1</v>
      </c>
      <c r="AZ1942">
        <v>0</v>
      </c>
      <c r="BA1942">
        <v>1738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CX1942">
        <f>Y1942*Source!I1140</f>
        <v>0.1638</v>
      </c>
      <c r="CY1942">
        <f>AA1942</f>
        <v>0</v>
      </c>
      <c r="CZ1942">
        <f>AE1942</f>
        <v>0</v>
      </c>
      <c r="DA1942">
        <f>AI1942</f>
        <v>6.14</v>
      </c>
      <c r="DB1942">
        <f>ROUND(ROUND(AT1942*CZ1942,2),2)</f>
        <v>0</v>
      </c>
      <c r="DC1942">
        <f>ROUND(ROUND(AT1942*AG1942,2),2)</f>
        <v>0</v>
      </c>
    </row>
    <row r="1943" spans="1:107" x14ac:dyDescent="0.2">
      <c r="A1943">
        <f>ROW(Source!A1143)</f>
        <v>1143</v>
      </c>
      <c r="B1943">
        <v>53551706</v>
      </c>
      <c r="C1943">
        <v>53555061</v>
      </c>
      <c r="D1943">
        <v>18407150</v>
      </c>
      <c r="E1943">
        <v>1</v>
      </c>
      <c r="F1943">
        <v>1</v>
      </c>
      <c r="G1943">
        <v>1</v>
      </c>
      <c r="H1943">
        <v>1</v>
      </c>
      <c r="I1943" t="s">
        <v>1552</v>
      </c>
      <c r="J1943" t="s">
        <v>3</v>
      </c>
      <c r="K1943" t="s">
        <v>1553</v>
      </c>
      <c r="L1943">
        <v>1369</v>
      </c>
      <c r="N1943">
        <v>1013</v>
      </c>
      <c r="O1943" t="s">
        <v>1486</v>
      </c>
      <c r="P1943" t="s">
        <v>1486</v>
      </c>
      <c r="Q1943">
        <v>1</v>
      </c>
      <c r="W1943">
        <v>0</v>
      </c>
      <c r="X1943">
        <v>-931037793</v>
      </c>
      <c r="Y1943">
        <v>42.216499999999996</v>
      </c>
      <c r="AA1943">
        <v>0</v>
      </c>
      <c r="AB1943">
        <v>0</v>
      </c>
      <c r="AC1943">
        <v>0</v>
      </c>
      <c r="AD1943">
        <v>300.60000000000002</v>
      </c>
      <c r="AE1943">
        <v>0</v>
      </c>
      <c r="AF1943">
        <v>0</v>
      </c>
      <c r="AG1943">
        <v>0</v>
      </c>
      <c r="AH1943">
        <v>300.60000000000002</v>
      </c>
      <c r="AI1943">
        <v>1</v>
      </c>
      <c r="AJ1943">
        <v>1</v>
      </c>
      <c r="AK1943">
        <v>1</v>
      </c>
      <c r="AL1943">
        <v>1</v>
      </c>
      <c r="AN1943">
        <v>0</v>
      </c>
      <c r="AO1943">
        <v>1</v>
      </c>
      <c r="AP1943">
        <v>1</v>
      </c>
      <c r="AQ1943">
        <v>0</v>
      </c>
      <c r="AR1943">
        <v>0</v>
      </c>
      <c r="AS1943" t="s">
        <v>3</v>
      </c>
      <c r="AT1943">
        <v>36.71</v>
      </c>
      <c r="AU1943" t="s">
        <v>16</v>
      </c>
      <c r="AV1943">
        <v>1</v>
      </c>
      <c r="AW1943">
        <v>2</v>
      </c>
      <c r="AX1943">
        <v>53555066</v>
      </c>
      <c r="AY1943">
        <v>2</v>
      </c>
      <c r="AZ1943">
        <v>131072</v>
      </c>
      <c r="BA1943">
        <v>1739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CX1943">
        <f>Y1943*Source!I1143</f>
        <v>3.7994849999999993</v>
      </c>
      <c r="CY1943">
        <f>AD1943</f>
        <v>300.60000000000002</v>
      </c>
      <c r="CZ1943">
        <f>AH1943</f>
        <v>300.60000000000002</v>
      </c>
      <c r="DA1943">
        <f>AL1943</f>
        <v>1</v>
      </c>
      <c r="DB1943">
        <f>ROUND((ROUND(AT1943*CZ1943,2)*ROUND(1.15,7)),2)</f>
        <v>12690.28</v>
      </c>
      <c r="DC1943">
        <f>ROUND((ROUND(AT1943*AG1943,2)*ROUND(1.15,7)),2)</f>
        <v>0</v>
      </c>
    </row>
    <row r="1944" spans="1:107" x14ac:dyDescent="0.2">
      <c r="A1944">
        <f>ROW(Source!A1143)</f>
        <v>1143</v>
      </c>
      <c r="B1944">
        <v>53551706</v>
      </c>
      <c r="C1944">
        <v>53555061</v>
      </c>
      <c r="D1944">
        <v>121548</v>
      </c>
      <c r="E1944">
        <v>1</v>
      </c>
      <c r="F1944">
        <v>1</v>
      </c>
      <c r="G1944">
        <v>1</v>
      </c>
      <c r="H1944">
        <v>1</v>
      </c>
      <c r="I1944" t="s">
        <v>31</v>
      </c>
      <c r="J1944" t="s">
        <v>3</v>
      </c>
      <c r="K1944" t="s">
        <v>1489</v>
      </c>
      <c r="L1944">
        <v>608254</v>
      </c>
      <c r="N1944">
        <v>1013</v>
      </c>
      <c r="O1944" t="s">
        <v>1490</v>
      </c>
      <c r="P1944" t="s">
        <v>1490</v>
      </c>
      <c r="Q1944">
        <v>1</v>
      </c>
      <c r="W1944">
        <v>0</v>
      </c>
      <c r="X1944">
        <v>-185737400</v>
      </c>
      <c r="Y1944">
        <v>8.0500000000000002E-2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1</v>
      </c>
      <c r="AJ1944">
        <v>1</v>
      </c>
      <c r="AK1944">
        <v>1</v>
      </c>
      <c r="AL1944">
        <v>1</v>
      </c>
      <c r="AN1944">
        <v>0</v>
      </c>
      <c r="AO1944">
        <v>1</v>
      </c>
      <c r="AP1944">
        <v>1</v>
      </c>
      <c r="AQ1944">
        <v>0</v>
      </c>
      <c r="AR1944">
        <v>0</v>
      </c>
      <c r="AS1944" t="s">
        <v>3</v>
      </c>
      <c r="AT1944">
        <v>7.0000000000000007E-2</v>
      </c>
      <c r="AU1944" t="s">
        <v>16</v>
      </c>
      <c r="AV1944">
        <v>2</v>
      </c>
      <c r="AW1944">
        <v>2</v>
      </c>
      <c r="AX1944">
        <v>53555067</v>
      </c>
      <c r="AY1944">
        <v>1</v>
      </c>
      <c r="AZ1944">
        <v>0</v>
      </c>
      <c r="BA1944">
        <v>1740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CX1944">
        <f>Y1944*Source!I1143</f>
        <v>7.2449999999999997E-3</v>
      </c>
      <c r="CY1944">
        <f>AD1944</f>
        <v>0</v>
      </c>
      <c r="CZ1944">
        <f>AH1944</f>
        <v>0</v>
      </c>
      <c r="DA1944">
        <f>AL1944</f>
        <v>1</v>
      </c>
      <c r="DB1944">
        <f>ROUND((ROUND(AT1944*CZ1944,2)*ROUND(1.15,7)),2)</f>
        <v>0</v>
      </c>
      <c r="DC1944">
        <f>ROUND((ROUND(AT1944*AG1944,2)*ROUND(1.15,7)),2)</f>
        <v>0</v>
      </c>
    </row>
    <row r="1945" spans="1:107" x14ac:dyDescent="0.2">
      <c r="A1945">
        <f>ROW(Source!A1143)</f>
        <v>1143</v>
      </c>
      <c r="B1945">
        <v>53551706</v>
      </c>
      <c r="C1945">
        <v>53555061</v>
      </c>
      <c r="D1945">
        <v>29172556</v>
      </c>
      <c r="E1945">
        <v>1</v>
      </c>
      <c r="F1945">
        <v>1</v>
      </c>
      <c r="G1945">
        <v>1</v>
      </c>
      <c r="H1945">
        <v>2</v>
      </c>
      <c r="I1945" t="s">
        <v>1647</v>
      </c>
      <c r="J1945" t="s">
        <v>1667</v>
      </c>
      <c r="K1945" t="s">
        <v>1649</v>
      </c>
      <c r="L1945">
        <v>1368</v>
      </c>
      <c r="N1945">
        <v>1011</v>
      </c>
      <c r="O1945" t="s">
        <v>1494</v>
      </c>
      <c r="P1945" t="s">
        <v>1494</v>
      </c>
      <c r="Q1945">
        <v>1</v>
      </c>
      <c r="W1945">
        <v>0</v>
      </c>
      <c r="X1945">
        <v>344519037</v>
      </c>
      <c r="Y1945">
        <v>8.0500000000000002E-2</v>
      </c>
      <c r="AA1945">
        <v>0</v>
      </c>
      <c r="AB1945">
        <v>31.26</v>
      </c>
      <c r="AC1945">
        <v>13.5</v>
      </c>
      <c r="AD1945">
        <v>0</v>
      </c>
      <c r="AE1945">
        <v>0</v>
      </c>
      <c r="AF1945">
        <v>31.26</v>
      </c>
      <c r="AG1945">
        <v>13.5</v>
      </c>
      <c r="AH1945">
        <v>0</v>
      </c>
      <c r="AI1945">
        <v>1</v>
      </c>
      <c r="AJ1945">
        <v>1</v>
      </c>
      <c r="AK1945">
        <v>1</v>
      </c>
      <c r="AL1945">
        <v>1</v>
      </c>
      <c r="AN1945">
        <v>0</v>
      </c>
      <c r="AO1945">
        <v>1</v>
      </c>
      <c r="AP1945">
        <v>1</v>
      </c>
      <c r="AQ1945">
        <v>0</v>
      </c>
      <c r="AR1945">
        <v>0</v>
      </c>
      <c r="AS1945" t="s">
        <v>3</v>
      </c>
      <c r="AT1945">
        <v>7.0000000000000007E-2</v>
      </c>
      <c r="AU1945" t="s">
        <v>16</v>
      </c>
      <c r="AV1945">
        <v>0</v>
      </c>
      <c r="AW1945">
        <v>2</v>
      </c>
      <c r="AX1945">
        <v>53555068</v>
      </c>
      <c r="AY1945">
        <v>1</v>
      </c>
      <c r="AZ1945">
        <v>0</v>
      </c>
      <c r="BA1945">
        <v>1741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CX1945">
        <f>Y1945*Source!I1143</f>
        <v>7.2449999999999997E-3</v>
      </c>
      <c r="CY1945">
        <f>AB1945</f>
        <v>31.26</v>
      </c>
      <c r="CZ1945">
        <f>AF1945</f>
        <v>31.26</v>
      </c>
      <c r="DA1945">
        <f>AJ1945</f>
        <v>1</v>
      </c>
      <c r="DB1945">
        <f>ROUND((ROUND(AT1945*CZ1945,2)*ROUND(1.15,7)),2)</f>
        <v>2.52</v>
      </c>
      <c r="DC1945">
        <f>ROUND((ROUND(AT1945*AG1945,2)*ROUND(1.15,7)),2)</f>
        <v>1.0900000000000001</v>
      </c>
    </row>
    <row r="1946" spans="1:107" x14ac:dyDescent="0.2">
      <c r="A1946">
        <f>ROW(Source!A1143)</f>
        <v>1143</v>
      </c>
      <c r="B1946">
        <v>53551706</v>
      </c>
      <c r="C1946">
        <v>53555061</v>
      </c>
      <c r="D1946">
        <v>29164350</v>
      </c>
      <c r="E1946">
        <v>1</v>
      </c>
      <c r="F1946">
        <v>1</v>
      </c>
      <c r="G1946">
        <v>1</v>
      </c>
      <c r="H1946">
        <v>3</v>
      </c>
      <c r="I1946" t="s">
        <v>1138</v>
      </c>
      <c r="J1946" t="s">
        <v>1140</v>
      </c>
      <c r="K1946" t="s">
        <v>1139</v>
      </c>
      <c r="L1946">
        <v>1348</v>
      </c>
      <c r="N1946">
        <v>1009</v>
      </c>
      <c r="O1946" t="s">
        <v>26</v>
      </c>
      <c r="P1946" t="s">
        <v>26</v>
      </c>
      <c r="Q1946">
        <v>1000</v>
      </c>
      <c r="W1946">
        <v>0</v>
      </c>
      <c r="X1946">
        <v>1839160745</v>
      </c>
      <c r="Y1946">
        <v>0.22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1</v>
      </c>
      <c r="AJ1946">
        <v>1</v>
      </c>
      <c r="AK1946">
        <v>1</v>
      </c>
      <c r="AL1946">
        <v>1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 t="s">
        <v>3</v>
      </c>
      <c r="AT1946">
        <v>0.22</v>
      </c>
      <c r="AU1946" t="s">
        <v>3</v>
      </c>
      <c r="AV1946">
        <v>0</v>
      </c>
      <c r="AW1946">
        <v>2</v>
      </c>
      <c r="AX1946">
        <v>53555069</v>
      </c>
      <c r="AY1946">
        <v>1</v>
      </c>
      <c r="AZ1946">
        <v>0</v>
      </c>
      <c r="BA1946">
        <v>1742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CX1946">
        <f>Y1946*Source!I1143</f>
        <v>1.9799999999999998E-2</v>
      </c>
      <c r="CY1946">
        <f>AA1946</f>
        <v>0</v>
      </c>
      <c r="CZ1946">
        <f>AE1946</f>
        <v>0</v>
      </c>
      <c r="DA1946">
        <f>AI1946</f>
        <v>1</v>
      </c>
      <c r="DB1946">
        <f>ROUND(ROUND(AT1946*CZ1946,2),2)</f>
        <v>0</v>
      </c>
      <c r="DC1946">
        <f>ROUND(ROUND(AT1946*AG1946,2),2)</f>
        <v>0</v>
      </c>
    </row>
    <row r="1947" spans="1:107" x14ac:dyDescent="0.2">
      <c r="A1947">
        <f>ROW(Source!A1144)</f>
        <v>1144</v>
      </c>
      <c r="B1947">
        <v>53551707</v>
      </c>
      <c r="C1947">
        <v>53555061</v>
      </c>
      <c r="D1947">
        <v>18407150</v>
      </c>
      <c r="E1947">
        <v>1</v>
      </c>
      <c r="F1947">
        <v>1</v>
      </c>
      <c r="G1947">
        <v>1</v>
      </c>
      <c r="H1947">
        <v>1</v>
      </c>
      <c r="I1947" t="s">
        <v>1552</v>
      </c>
      <c r="J1947" t="s">
        <v>3</v>
      </c>
      <c r="K1947" t="s">
        <v>1553</v>
      </c>
      <c r="L1947">
        <v>1369</v>
      </c>
      <c r="N1947">
        <v>1013</v>
      </c>
      <c r="O1947" t="s">
        <v>1486</v>
      </c>
      <c r="P1947" t="s">
        <v>1486</v>
      </c>
      <c r="Q1947">
        <v>1</v>
      </c>
      <c r="W1947">
        <v>0</v>
      </c>
      <c r="X1947">
        <v>-931037793</v>
      </c>
      <c r="Y1947">
        <v>42.216499999999996</v>
      </c>
      <c r="AA1947">
        <v>0</v>
      </c>
      <c r="AB1947">
        <v>0</v>
      </c>
      <c r="AC1947">
        <v>0</v>
      </c>
      <c r="AD1947">
        <v>300.60000000000002</v>
      </c>
      <c r="AE1947">
        <v>0</v>
      </c>
      <c r="AF1947">
        <v>0</v>
      </c>
      <c r="AG1947">
        <v>0</v>
      </c>
      <c r="AH1947">
        <v>300.60000000000002</v>
      </c>
      <c r="AI1947">
        <v>1</v>
      </c>
      <c r="AJ1947">
        <v>1</v>
      </c>
      <c r="AK1947">
        <v>1</v>
      </c>
      <c r="AL1947">
        <v>1</v>
      </c>
      <c r="AN1947">
        <v>0</v>
      </c>
      <c r="AO1947">
        <v>1</v>
      </c>
      <c r="AP1947">
        <v>1</v>
      </c>
      <c r="AQ1947">
        <v>0</v>
      </c>
      <c r="AR1947">
        <v>0</v>
      </c>
      <c r="AS1947" t="s">
        <v>3</v>
      </c>
      <c r="AT1947">
        <v>36.71</v>
      </c>
      <c r="AU1947" t="s">
        <v>16</v>
      </c>
      <c r="AV1947">
        <v>1</v>
      </c>
      <c r="AW1947">
        <v>2</v>
      </c>
      <c r="AX1947">
        <v>53555066</v>
      </c>
      <c r="AY1947">
        <v>2</v>
      </c>
      <c r="AZ1947">
        <v>131072</v>
      </c>
      <c r="BA1947">
        <v>1743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CX1947">
        <f>Y1947*Source!I1144</f>
        <v>3.7994849999999993</v>
      </c>
      <c r="CY1947">
        <f>AD1947</f>
        <v>300.60000000000002</v>
      </c>
      <c r="CZ1947">
        <f>AH1947</f>
        <v>300.60000000000002</v>
      </c>
      <c r="DA1947">
        <f>AL1947</f>
        <v>1</v>
      </c>
      <c r="DB1947">
        <f>ROUND((ROUND(AT1947*CZ1947,2)*ROUND(1.15,7)),2)</f>
        <v>12690.28</v>
      </c>
      <c r="DC1947">
        <f>ROUND((ROUND(AT1947*AG1947,2)*ROUND(1.15,7)),2)</f>
        <v>0</v>
      </c>
    </row>
    <row r="1948" spans="1:107" x14ac:dyDescent="0.2">
      <c r="A1948">
        <f>ROW(Source!A1144)</f>
        <v>1144</v>
      </c>
      <c r="B1948">
        <v>53551707</v>
      </c>
      <c r="C1948">
        <v>53555061</v>
      </c>
      <c r="D1948">
        <v>121548</v>
      </c>
      <c r="E1948">
        <v>1</v>
      </c>
      <c r="F1948">
        <v>1</v>
      </c>
      <c r="G1948">
        <v>1</v>
      </c>
      <c r="H1948">
        <v>1</v>
      </c>
      <c r="I1948" t="s">
        <v>31</v>
      </c>
      <c r="J1948" t="s">
        <v>3</v>
      </c>
      <c r="K1948" t="s">
        <v>1489</v>
      </c>
      <c r="L1948">
        <v>608254</v>
      </c>
      <c r="N1948">
        <v>1013</v>
      </c>
      <c r="O1948" t="s">
        <v>1490</v>
      </c>
      <c r="P1948" t="s">
        <v>1490</v>
      </c>
      <c r="Q1948">
        <v>1</v>
      </c>
      <c r="W1948">
        <v>0</v>
      </c>
      <c r="X1948">
        <v>-185737400</v>
      </c>
      <c r="Y1948">
        <v>8.0500000000000002E-2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1</v>
      </c>
      <c r="AJ1948">
        <v>1</v>
      </c>
      <c r="AK1948">
        <v>1</v>
      </c>
      <c r="AL1948">
        <v>1</v>
      </c>
      <c r="AN1948">
        <v>0</v>
      </c>
      <c r="AO1948">
        <v>1</v>
      </c>
      <c r="AP1948">
        <v>1</v>
      </c>
      <c r="AQ1948">
        <v>0</v>
      </c>
      <c r="AR1948">
        <v>0</v>
      </c>
      <c r="AS1948" t="s">
        <v>3</v>
      </c>
      <c r="AT1948">
        <v>7.0000000000000007E-2</v>
      </c>
      <c r="AU1948" t="s">
        <v>16</v>
      </c>
      <c r="AV1948">
        <v>2</v>
      </c>
      <c r="AW1948">
        <v>2</v>
      </c>
      <c r="AX1948">
        <v>53555067</v>
      </c>
      <c r="AY1948">
        <v>1</v>
      </c>
      <c r="AZ1948">
        <v>0</v>
      </c>
      <c r="BA1948">
        <v>1744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CX1948">
        <f>Y1948*Source!I1144</f>
        <v>7.2449999999999997E-3</v>
      </c>
      <c r="CY1948">
        <f>AD1948</f>
        <v>0</v>
      </c>
      <c r="CZ1948">
        <f>AH1948</f>
        <v>0</v>
      </c>
      <c r="DA1948">
        <f>AL1948</f>
        <v>1</v>
      </c>
      <c r="DB1948">
        <f>ROUND((ROUND(AT1948*CZ1948,2)*ROUND(1.15,7)),2)</f>
        <v>0</v>
      </c>
      <c r="DC1948">
        <f>ROUND((ROUND(AT1948*AG1948,2)*ROUND(1.15,7)),2)</f>
        <v>0</v>
      </c>
    </row>
    <row r="1949" spans="1:107" x14ac:dyDescent="0.2">
      <c r="A1949">
        <f>ROW(Source!A1144)</f>
        <v>1144</v>
      </c>
      <c r="B1949">
        <v>53551707</v>
      </c>
      <c r="C1949">
        <v>53555061</v>
      </c>
      <c r="D1949">
        <v>29172556</v>
      </c>
      <c r="E1949">
        <v>1</v>
      </c>
      <c r="F1949">
        <v>1</v>
      </c>
      <c r="G1949">
        <v>1</v>
      </c>
      <c r="H1949">
        <v>2</v>
      </c>
      <c r="I1949" t="s">
        <v>1647</v>
      </c>
      <c r="J1949" t="s">
        <v>1667</v>
      </c>
      <c r="K1949" t="s">
        <v>1649</v>
      </c>
      <c r="L1949">
        <v>1368</v>
      </c>
      <c r="N1949">
        <v>1011</v>
      </c>
      <c r="O1949" t="s">
        <v>1494</v>
      </c>
      <c r="P1949" t="s">
        <v>1494</v>
      </c>
      <c r="Q1949">
        <v>1</v>
      </c>
      <c r="W1949">
        <v>0</v>
      </c>
      <c r="X1949">
        <v>344519037</v>
      </c>
      <c r="Y1949">
        <v>8.0500000000000002E-2</v>
      </c>
      <c r="AA1949">
        <v>0</v>
      </c>
      <c r="AB1949">
        <v>31.26</v>
      </c>
      <c r="AC1949">
        <v>13.5</v>
      </c>
      <c r="AD1949">
        <v>0</v>
      </c>
      <c r="AE1949">
        <v>0</v>
      </c>
      <c r="AF1949">
        <v>31.26</v>
      </c>
      <c r="AG1949">
        <v>13.5</v>
      </c>
      <c r="AH1949">
        <v>0</v>
      </c>
      <c r="AI1949">
        <v>1</v>
      </c>
      <c r="AJ1949">
        <v>1</v>
      </c>
      <c r="AK1949">
        <v>1</v>
      </c>
      <c r="AL1949">
        <v>1</v>
      </c>
      <c r="AN1949">
        <v>0</v>
      </c>
      <c r="AO1949">
        <v>1</v>
      </c>
      <c r="AP1949">
        <v>1</v>
      </c>
      <c r="AQ1949">
        <v>0</v>
      </c>
      <c r="AR1949">
        <v>0</v>
      </c>
      <c r="AS1949" t="s">
        <v>3</v>
      </c>
      <c r="AT1949">
        <v>7.0000000000000007E-2</v>
      </c>
      <c r="AU1949" t="s">
        <v>16</v>
      </c>
      <c r="AV1949">
        <v>0</v>
      </c>
      <c r="AW1949">
        <v>2</v>
      </c>
      <c r="AX1949">
        <v>53555068</v>
      </c>
      <c r="AY1949">
        <v>1</v>
      </c>
      <c r="AZ1949">
        <v>0</v>
      </c>
      <c r="BA1949">
        <v>1745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CX1949">
        <f>Y1949*Source!I1144</f>
        <v>7.2449999999999997E-3</v>
      </c>
      <c r="CY1949">
        <f>AB1949</f>
        <v>31.26</v>
      </c>
      <c r="CZ1949">
        <f>AF1949</f>
        <v>31.26</v>
      </c>
      <c r="DA1949">
        <f>AJ1949</f>
        <v>1</v>
      </c>
      <c r="DB1949">
        <f>ROUND((ROUND(AT1949*CZ1949,2)*ROUND(1.15,7)),2)</f>
        <v>2.52</v>
      </c>
      <c r="DC1949">
        <f>ROUND((ROUND(AT1949*AG1949,2)*ROUND(1.15,7)),2)</f>
        <v>1.0900000000000001</v>
      </c>
    </row>
    <row r="1950" spans="1:107" x14ac:dyDescent="0.2">
      <c r="A1950">
        <f>ROW(Source!A1144)</f>
        <v>1144</v>
      </c>
      <c r="B1950">
        <v>53551707</v>
      </c>
      <c r="C1950">
        <v>53555061</v>
      </c>
      <c r="D1950">
        <v>29164350</v>
      </c>
      <c r="E1950">
        <v>1</v>
      </c>
      <c r="F1950">
        <v>1</v>
      </c>
      <c r="G1950">
        <v>1</v>
      </c>
      <c r="H1950">
        <v>3</v>
      </c>
      <c r="I1950" t="s">
        <v>1138</v>
      </c>
      <c r="J1950" t="s">
        <v>1140</v>
      </c>
      <c r="K1950" t="s">
        <v>1139</v>
      </c>
      <c r="L1950">
        <v>1348</v>
      </c>
      <c r="N1950">
        <v>1009</v>
      </c>
      <c r="O1950" t="s">
        <v>26</v>
      </c>
      <c r="P1950" t="s">
        <v>26</v>
      </c>
      <c r="Q1950">
        <v>1000</v>
      </c>
      <c r="W1950">
        <v>0</v>
      </c>
      <c r="X1950">
        <v>1839160745</v>
      </c>
      <c r="Y1950">
        <v>0.22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6.14</v>
      </c>
      <c r="AJ1950">
        <v>1</v>
      </c>
      <c r="AK1950">
        <v>1</v>
      </c>
      <c r="AL1950">
        <v>1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 t="s">
        <v>3</v>
      </c>
      <c r="AT1950">
        <v>0.22</v>
      </c>
      <c r="AU1950" t="s">
        <v>3</v>
      </c>
      <c r="AV1950">
        <v>0</v>
      </c>
      <c r="AW1950">
        <v>2</v>
      </c>
      <c r="AX1950">
        <v>53555069</v>
      </c>
      <c r="AY1950">
        <v>1</v>
      </c>
      <c r="AZ1950">
        <v>0</v>
      </c>
      <c r="BA1950">
        <v>1746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CX1950">
        <f>Y1950*Source!I1144</f>
        <v>1.9799999999999998E-2</v>
      </c>
      <c r="CY1950">
        <f>AA1950</f>
        <v>0</v>
      </c>
      <c r="CZ1950">
        <f>AE1950</f>
        <v>0</v>
      </c>
      <c r="DA1950">
        <f>AI1950</f>
        <v>6.14</v>
      </c>
      <c r="DB1950">
        <f>ROUND(ROUND(AT1950*CZ1950,2),2)</f>
        <v>0</v>
      </c>
      <c r="DC1950">
        <f>ROUND(ROUND(AT1950*AG1950,2),2)</f>
        <v>0</v>
      </c>
    </row>
    <row r="1951" spans="1:107" x14ac:dyDescent="0.2">
      <c r="A1951">
        <f>ROW(Source!A1147)</f>
        <v>1147</v>
      </c>
      <c r="B1951">
        <v>53551706</v>
      </c>
      <c r="C1951">
        <v>53555071</v>
      </c>
      <c r="D1951">
        <v>53014255</v>
      </c>
      <c r="E1951">
        <v>1</v>
      </c>
      <c r="F1951">
        <v>1</v>
      </c>
      <c r="G1951">
        <v>1</v>
      </c>
      <c r="H1951">
        <v>1</v>
      </c>
      <c r="I1951" t="s">
        <v>1993</v>
      </c>
      <c r="J1951" t="s">
        <v>3</v>
      </c>
      <c r="K1951" t="s">
        <v>1994</v>
      </c>
      <c r="L1951">
        <v>1369</v>
      </c>
      <c r="N1951">
        <v>1013</v>
      </c>
      <c r="O1951" t="s">
        <v>1486</v>
      </c>
      <c r="P1951" t="s">
        <v>1486</v>
      </c>
      <c r="Q1951">
        <v>1</v>
      </c>
      <c r="W1951">
        <v>0</v>
      </c>
      <c r="X1951">
        <v>882061936</v>
      </c>
      <c r="Y1951">
        <v>6.3066000000000004</v>
      </c>
      <c r="AA1951">
        <v>0</v>
      </c>
      <c r="AB1951">
        <v>0</v>
      </c>
      <c r="AC1951">
        <v>0</v>
      </c>
      <c r="AD1951">
        <v>331.26</v>
      </c>
      <c r="AE1951">
        <v>0</v>
      </c>
      <c r="AF1951">
        <v>0</v>
      </c>
      <c r="AG1951">
        <v>0</v>
      </c>
      <c r="AH1951">
        <v>331.26</v>
      </c>
      <c r="AI1951">
        <v>1</v>
      </c>
      <c r="AJ1951">
        <v>1</v>
      </c>
      <c r="AK1951">
        <v>1</v>
      </c>
      <c r="AL1951">
        <v>1</v>
      </c>
      <c r="AN1951">
        <v>0</v>
      </c>
      <c r="AO1951">
        <v>1</v>
      </c>
      <c r="AP1951">
        <v>1</v>
      </c>
      <c r="AQ1951">
        <v>0</v>
      </c>
      <c r="AR1951">
        <v>0</v>
      </c>
      <c r="AS1951" t="s">
        <v>3</v>
      </c>
      <c r="AT1951">
        <v>13.71</v>
      </c>
      <c r="AU1951" t="s">
        <v>1152</v>
      </c>
      <c r="AV1951">
        <v>1</v>
      </c>
      <c r="AW1951">
        <v>2</v>
      </c>
      <c r="AX1951">
        <v>53555079</v>
      </c>
      <c r="AY1951">
        <v>2</v>
      </c>
      <c r="AZ1951">
        <v>131072</v>
      </c>
      <c r="BA1951">
        <v>1747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CX1951">
        <f>Y1951*Source!I1147</f>
        <v>1.7027820000000002</v>
      </c>
      <c r="CY1951">
        <f>AD1951</f>
        <v>331.26</v>
      </c>
      <c r="CZ1951">
        <f>AH1951</f>
        <v>331.26</v>
      </c>
      <c r="DA1951">
        <f>AL1951</f>
        <v>1</v>
      </c>
      <c r="DB1951">
        <f>ROUND((ROUND(AT1951*CZ1951,2)*ROUND((1.15*0.4),7)),2)</f>
        <v>2089.12</v>
      </c>
      <c r="DC1951">
        <f>ROUND((ROUND(AT1951*AG1951,2)*ROUND((1.15*0.4),7)),2)</f>
        <v>0</v>
      </c>
    </row>
    <row r="1952" spans="1:107" x14ac:dyDescent="0.2">
      <c r="A1952">
        <f>ROW(Source!A1147)</f>
        <v>1147</v>
      </c>
      <c r="B1952">
        <v>53551706</v>
      </c>
      <c r="C1952">
        <v>53555071</v>
      </c>
      <c r="D1952">
        <v>53153732</v>
      </c>
      <c r="E1952">
        <v>1</v>
      </c>
      <c r="F1952">
        <v>1</v>
      </c>
      <c r="G1952">
        <v>1</v>
      </c>
      <c r="H1952">
        <v>2</v>
      </c>
      <c r="I1952" t="s">
        <v>1995</v>
      </c>
      <c r="J1952" t="s">
        <v>1996</v>
      </c>
      <c r="K1952" t="s">
        <v>1997</v>
      </c>
      <c r="L1952">
        <v>1368</v>
      </c>
      <c r="N1952">
        <v>1011</v>
      </c>
      <c r="O1952" t="s">
        <v>1494</v>
      </c>
      <c r="P1952" t="s">
        <v>1494</v>
      </c>
      <c r="Q1952">
        <v>1</v>
      </c>
      <c r="W1952">
        <v>0</v>
      </c>
      <c r="X1952">
        <v>-647094179</v>
      </c>
      <c r="Y1952">
        <v>0.58419999999999994</v>
      </c>
      <c r="AA1952">
        <v>0</v>
      </c>
      <c r="AB1952">
        <v>29.67</v>
      </c>
      <c r="AC1952">
        <v>0</v>
      </c>
      <c r="AD1952">
        <v>0</v>
      </c>
      <c r="AE1952">
        <v>0</v>
      </c>
      <c r="AF1952">
        <v>29.67</v>
      </c>
      <c r="AG1952">
        <v>0</v>
      </c>
      <c r="AH1952">
        <v>0</v>
      </c>
      <c r="AI1952">
        <v>1</v>
      </c>
      <c r="AJ1952">
        <v>1</v>
      </c>
      <c r="AK1952">
        <v>1</v>
      </c>
      <c r="AL1952">
        <v>1</v>
      </c>
      <c r="AN1952">
        <v>0</v>
      </c>
      <c r="AO1952">
        <v>1</v>
      </c>
      <c r="AP1952">
        <v>1</v>
      </c>
      <c r="AQ1952">
        <v>0</v>
      </c>
      <c r="AR1952">
        <v>0</v>
      </c>
      <c r="AS1952" t="s">
        <v>3</v>
      </c>
      <c r="AT1952">
        <v>1.27</v>
      </c>
      <c r="AU1952" t="s">
        <v>1152</v>
      </c>
      <c r="AV1952">
        <v>0</v>
      </c>
      <c r="AW1952">
        <v>2</v>
      </c>
      <c r="AX1952">
        <v>53555080</v>
      </c>
      <c r="AY1952">
        <v>1</v>
      </c>
      <c r="AZ1952">
        <v>0</v>
      </c>
      <c r="BA1952">
        <v>1748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CX1952">
        <f>Y1952*Source!I1147</f>
        <v>0.15773399999999999</v>
      </c>
      <c r="CY1952">
        <f>AB1952</f>
        <v>29.67</v>
      </c>
      <c r="CZ1952">
        <f>AF1952</f>
        <v>29.67</v>
      </c>
      <c r="DA1952">
        <f>AJ1952</f>
        <v>1</v>
      </c>
      <c r="DB1952">
        <f>ROUND((ROUND(AT1952*CZ1952,2)*ROUND((1.15*0.4),7)),2)</f>
        <v>17.329999999999998</v>
      </c>
      <c r="DC1952">
        <f>ROUND((ROUND(AT1952*AG1952,2)*ROUND((1.15*0.4),7)),2)</f>
        <v>0</v>
      </c>
    </row>
    <row r="1953" spans="1:107" x14ac:dyDescent="0.2">
      <c r="A1953">
        <f>ROW(Source!A1147)</f>
        <v>1147</v>
      </c>
      <c r="B1953">
        <v>53551706</v>
      </c>
      <c r="C1953">
        <v>53555071</v>
      </c>
      <c r="D1953">
        <v>53153871</v>
      </c>
      <c r="E1953">
        <v>1</v>
      </c>
      <c r="F1953">
        <v>1</v>
      </c>
      <c r="G1953">
        <v>1</v>
      </c>
      <c r="H1953">
        <v>2</v>
      </c>
      <c r="I1953" t="s">
        <v>1513</v>
      </c>
      <c r="J1953" t="s">
        <v>1998</v>
      </c>
      <c r="K1953" t="s">
        <v>1515</v>
      </c>
      <c r="L1953">
        <v>1368</v>
      </c>
      <c r="N1953">
        <v>1011</v>
      </c>
      <c r="O1953" t="s">
        <v>1494</v>
      </c>
      <c r="P1953" t="s">
        <v>1494</v>
      </c>
      <c r="Q1953">
        <v>1</v>
      </c>
      <c r="W1953">
        <v>0</v>
      </c>
      <c r="X1953">
        <v>-623995931</v>
      </c>
      <c r="Y1953">
        <v>9.1999999999999998E-3</v>
      </c>
      <c r="AA1953">
        <v>0</v>
      </c>
      <c r="AB1953">
        <v>87.17</v>
      </c>
      <c r="AC1953">
        <v>11.6</v>
      </c>
      <c r="AD1953">
        <v>0</v>
      </c>
      <c r="AE1953">
        <v>0</v>
      </c>
      <c r="AF1953">
        <v>87.17</v>
      </c>
      <c r="AG1953">
        <v>11.6</v>
      </c>
      <c r="AH1953">
        <v>0</v>
      </c>
      <c r="AI1953">
        <v>1</v>
      </c>
      <c r="AJ1953">
        <v>1</v>
      </c>
      <c r="AK1953">
        <v>1</v>
      </c>
      <c r="AL1953">
        <v>1</v>
      </c>
      <c r="AN1953">
        <v>0</v>
      </c>
      <c r="AO1953">
        <v>1</v>
      </c>
      <c r="AP1953">
        <v>1</v>
      </c>
      <c r="AQ1953">
        <v>0</v>
      </c>
      <c r="AR1953">
        <v>0</v>
      </c>
      <c r="AS1953" t="s">
        <v>3</v>
      </c>
      <c r="AT1953">
        <v>0.02</v>
      </c>
      <c r="AU1953" t="s">
        <v>1152</v>
      </c>
      <c r="AV1953">
        <v>0</v>
      </c>
      <c r="AW1953">
        <v>2</v>
      </c>
      <c r="AX1953">
        <v>53555081</v>
      </c>
      <c r="AY1953">
        <v>1</v>
      </c>
      <c r="AZ1953">
        <v>0</v>
      </c>
      <c r="BA1953">
        <v>1749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CX1953">
        <f>Y1953*Source!I1147</f>
        <v>2.4840000000000001E-3</v>
      </c>
      <c r="CY1953">
        <f>AB1953</f>
        <v>87.17</v>
      </c>
      <c r="CZ1953">
        <f>AF1953</f>
        <v>87.17</v>
      </c>
      <c r="DA1953">
        <f>AJ1953</f>
        <v>1</v>
      </c>
      <c r="DB1953">
        <f>ROUND((ROUND(AT1953*CZ1953,2)*ROUND((1.15*0.4),7)),2)</f>
        <v>0.8</v>
      </c>
      <c r="DC1953">
        <f>ROUND((ROUND(AT1953*AG1953,2)*ROUND((1.15*0.4),7)),2)</f>
        <v>0.11</v>
      </c>
    </row>
    <row r="1954" spans="1:107" x14ac:dyDescent="0.2">
      <c r="A1954">
        <f>ROW(Source!A1147)</f>
        <v>1147</v>
      </c>
      <c r="B1954">
        <v>53551706</v>
      </c>
      <c r="C1954">
        <v>53555071</v>
      </c>
      <c r="D1954">
        <v>53154120</v>
      </c>
      <c r="E1954">
        <v>1</v>
      </c>
      <c r="F1954">
        <v>1</v>
      </c>
      <c r="G1954">
        <v>1</v>
      </c>
      <c r="H1954">
        <v>3</v>
      </c>
      <c r="I1954" t="s">
        <v>1999</v>
      </c>
      <c r="J1954" t="s">
        <v>2000</v>
      </c>
      <c r="K1954" t="s">
        <v>2001</v>
      </c>
      <c r="L1954">
        <v>1348</v>
      </c>
      <c r="N1954">
        <v>1009</v>
      </c>
      <c r="O1954" t="s">
        <v>26</v>
      </c>
      <c r="P1954" t="s">
        <v>26</v>
      </c>
      <c r="Q1954">
        <v>1000</v>
      </c>
      <c r="W1954">
        <v>0</v>
      </c>
      <c r="X1954">
        <v>2027950334</v>
      </c>
      <c r="Y1954">
        <v>0</v>
      </c>
      <c r="AA1954">
        <v>14528.73</v>
      </c>
      <c r="AB1954">
        <v>0</v>
      </c>
      <c r="AC1954">
        <v>0</v>
      </c>
      <c r="AD1954">
        <v>0</v>
      </c>
      <c r="AE1954">
        <v>14528.73</v>
      </c>
      <c r="AF1954">
        <v>0</v>
      </c>
      <c r="AG1954">
        <v>0</v>
      </c>
      <c r="AH1954">
        <v>0</v>
      </c>
      <c r="AI1954">
        <v>1</v>
      </c>
      <c r="AJ1954">
        <v>1</v>
      </c>
      <c r="AK1954">
        <v>1</v>
      </c>
      <c r="AL1954">
        <v>1</v>
      </c>
      <c r="AN1954">
        <v>0</v>
      </c>
      <c r="AO1954">
        <v>1</v>
      </c>
      <c r="AP1954">
        <v>1</v>
      </c>
      <c r="AQ1954">
        <v>0</v>
      </c>
      <c r="AR1954">
        <v>0</v>
      </c>
      <c r="AS1954" t="s">
        <v>3</v>
      </c>
      <c r="AT1954">
        <v>3.1700000000000001E-3</v>
      </c>
      <c r="AU1954" t="s">
        <v>36</v>
      </c>
      <c r="AV1954">
        <v>0</v>
      </c>
      <c r="AW1954">
        <v>2</v>
      </c>
      <c r="AX1954">
        <v>53555083</v>
      </c>
      <c r="AY1954">
        <v>1</v>
      </c>
      <c r="AZ1954">
        <v>0</v>
      </c>
      <c r="BA1954">
        <v>1751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CX1954">
        <f>Y1954*Source!I1147</f>
        <v>0</v>
      </c>
      <c r="CY1954">
        <f>AA1954</f>
        <v>14528.73</v>
      </c>
      <c r="CZ1954">
        <f>AE1954</f>
        <v>14528.73</v>
      </c>
      <c r="DA1954">
        <f>AI1954</f>
        <v>1</v>
      </c>
      <c r="DB1954">
        <f>ROUND((ROUND(AT1954*CZ1954,2)*ROUND(0,7)),2)</f>
        <v>0</v>
      </c>
      <c r="DC1954">
        <f>ROUND((ROUND(AT1954*AG1954,2)*ROUND(0,7)),2)</f>
        <v>0</v>
      </c>
    </row>
    <row r="1955" spans="1:107" x14ac:dyDescent="0.2">
      <c r="A1955">
        <f>ROW(Source!A1147)</f>
        <v>1147</v>
      </c>
      <c r="B1955">
        <v>53551706</v>
      </c>
      <c r="C1955">
        <v>53555071</v>
      </c>
      <c r="D1955">
        <v>53154165</v>
      </c>
      <c r="E1955">
        <v>1</v>
      </c>
      <c r="F1955">
        <v>1</v>
      </c>
      <c r="G1955">
        <v>1</v>
      </c>
      <c r="H1955">
        <v>3</v>
      </c>
      <c r="I1955" t="s">
        <v>2002</v>
      </c>
      <c r="J1955" t="s">
        <v>2003</v>
      </c>
      <c r="K1955" t="s">
        <v>2004</v>
      </c>
      <c r="L1955">
        <v>1356</v>
      </c>
      <c r="N1955">
        <v>1010</v>
      </c>
      <c r="O1955" t="s">
        <v>949</v>
      </c>
      <c r="P1955" t="s">
        <v>949</v>
      </c>
      <c r="Q1955">
        <v>1000</v>
      </c>
      <c r="W1955">
        <v>0</v>
      </c>
      <c r="X1955">
        <v>214786094</v>
      </c>
      <c r="Y1955">
        <v>0</v>
      </c>
      <c r="AA1955">
        <v>269</v>
      </c>
      <c r="AB1955">
        <v>0</v>
      </c>
      <c r="AC1955">
        <v>0</v>
      </c>
      <c r="AD1955">
        <v>0</v>
      </c>
      <c r="AE1955">
        <v>269</v>
      </c>
      <c r="AF1955">
        <v>0</v>
      </c>
      <c r="AG1955">
        <v>0</v>
      </c>
      <c r="AH1955">
        <v>0</v>
      </c>
      <c r="AI1955">
        <v>1</v>
      </c>
      <c r="AJ1955">
        <v>1</v>
      </c>
      <c r="AK1955">
        <v>1</v>
      </c>
      <c r="AL1955">
        <v>1</v>
      </c>
      <c r="AN1955">
        <v>0</v>
      </c>
      <c r="AO1955">
        <v>1</v>
      </c>
      <c r="AP1955">
        <v>1</v>
      </c>
      <c r="AQ1955">
        <v>0</v>
      </c>
      <c r="AR1955">
        <v>0</v>
      </c>
      <c r="AS1955" t="s">
        <v>3</v>
      </c>
      <c r="AT1955">
        <v>0.16700000000000001</v>
      </c>
      <c r="AU1955" t="s">
        <v>36</v>
      </c>
      <c r="AV1955">
        <v>0</v>
      </c>
      <c r="AW1955">
        <v>2</v>
      </c>
      <c r="AX1955">
        <v>53555084</v>
      </c>
      <c r="AY1955">
        <v>1</v>
      </c>
      <c r="AZ1955">
        <v>0</v>
      </c>
      <c r="BA1955">
        <v>1752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CX1955">
        <f>Y1955*Source!I1147</f>
        <v>0</v>
      </c>
      <c r="CY1955">
        <f>AA1955</f>
        <v>269</v>
      </c>
      <c r="CZ1955">
        <f>AE1955</f>
        <v>269</v>
      </c>
      <c r="DA1955">
        <f>AI1955</f>
        <v>1</v>
      </c>
      <c r="DB1955">
        <f>ROUND((ROUND(AT1955*CZ1955,2)*ROUND(0,7)),2)</f>
        <v>0</v>
      </c>
      <c r="DC1955">
        <f>ROUND((ROUND(AT1955*AG1955,2)*ROUND(0,7)),2)</f>
        <v>0</v>
      </c>
    </row>
    <row r="1956" spans="1:107" x14ac:dyDescent="0.2">
      <c r="A1956">
        <f>ROW(Source!A1147)</f>
        <v>1147</v>
      </c>
      <c r="B1956">
        <v>53551706</v>
      </c>
      <c r="C1956">
        <v>53555071</v>
      </c>
      <c r="D1956">
        <v>53154450</v>
      </c>
      <c r="E1956">
        <v>1</v>
      </c>
      <c r="F1956">
        <v>1</v>
      </c>
      <c r="G1956">
        <v>1</v>
      </c>
      <c r="H1956">
        <v>3</v>
      </c>
      <c r="I1956" t="s">
        <v>1576</v>
      </c>
      <c r="J1956" t="s">
        <v>2005</v>
      </c>
      <c r="K1956" t="s">
        <v>1578</v>
      </c>
      <c r="L1956">
        <v>1339</v>
      </c>
      <c r="N1956">
        <v>1007</v>
      </c>
      <c r="O1956" t="s">
        <v>425</v>
      </c>
      <c r="P1956" t="s">
        <v>425</v>
      </c>
      <c r="Q1956">
        <v>1</v>
      </c>
      <c r="W1956">
        <v>0</v>
      </c>
      <c r="X1956">
        <v>615204386</v>
      </c>
      <c r="Y1956">
        <v>0</v>
      </c>
      <c r="AA1956">
        <v>2.44</v>
      </c>
      <c r="AB1956">
        <v>0</v>
      </c>
      <c r="AC1956">
        <v>0</v>
      </c>
      <c r="AD1956">
        <v>0</v>
      </c>
      <c r="AE1956">
        <v>2.44</v>
      </c>
      <c r="AF1956">
        <v>0</v>
      </c>
      <c r="AG1956">
        <v>0</v>
      </c>
      <c r="AH1956">
        <v>0</v>
      </c>
      <c r="AI1956">
        <v>1</v>
      </c>
      <c r="AJ1956">
        <v>1</v>
      </c>
      <c r="AK1956">
        <v>1</v>
      </c>
      <c r="AL1956">
        <v>1</v>
      </c>
      <c r="AN1956">
        <v>0</v>
      </c>
      <c r="AO1956">
        <v>1</v>
      </c>
      <c r="AP1956">
        <v>1</v>
      </c>
      <c r="AQ1956">
        <v>0</v>
      </c>
      <c r="AR1956">
        <v>0</v>
      </c>
      <c r="AS1956" t="s">
        <v>3</v>
      </c>
      <c r="AT1956">
        <v>0.29299999999999998</v>
      </c>
      <c r="AU1956" t="s">
        <v>36</v>
      </c>
      <c r="AV1956">
        <v>0</v>
      </c>
      <c r="AW1956">
        <v>2</v>
      </c>
      <c r="AX1956">
        <v>53555088</v>
      </c>
      <c r="AY1956">
        <v>1</v>
      </c>
      <c r="AZ1956">
        <v>0</v>
      </c>
      <c r="BA1956">
        <v>1756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CX1956">
        <f>Y1956*Source!I1147</f>
        <v>0</v>
      </c>
      <c r="CY1956">
        <f>AA1956</f>
        <v>2.44</v>
      </c>
      <c r="CZ1956">
        <f>AE1956</f>
        <v>2.44</v>
      </c>
      <c r="DA1956">
        <f>AI1956</f>
        <v>1</v>
      </c>
      <c r="DB1956">
        <f>ROUND((ROUND(AT1956*CZ1956,2)*ROUND(0,7)),2)</f>
        <v>0</v>
      </c>
      <c r="DC1956">
        <f>ROUND((ROUND(AT1956*AG1956,2)*ROUND(0,7)),2)</f>
        <v>0</v>
      </c>
    </row>
    <row r="1957" spans="1:107" x14ac:dyDescent="0.2">
      <c r="A1957">
        <f>ROW(Source!A1147)</f>
        <v>1147</v>
      </c>
      <c r="B1957">
        <v>53551706</v>
      </c>
      <c r="C1957">
        <v>53555071</v>
      </c>
      <c r="D1957">
        <v>29164350</v>
      </c>
      <c r="E1957">
        <v>1</v>
      </c>
      <c r="F1957">
        <v>1</v>
      </c>
      <c r="G1957">
        <v>1</v>
      </c>
      <c r="H1957">
        <v>3</v>
      </c>
      <c r="I1957" t="s">
        <v>1138</v>
      </c>
      <c r="J1957" t="s">
        <v>1140</v>
      </c>
      <c r="K1957" t="s">
        <v>1139</v>
      </c>
      <c r="L1957">
        <v>1348</v>
      </c>
      <c r="N1957">
        <v>1009</v>
      </c>
      <c r="O1957" t="s">
        <v>26</v>
      </c>
      <c r="P1957" t="s">
        <v>26</v>
      </c>
      <c r="Q1957">
        <v>1000</v>
      </c>
      <c r="W1957">
        <v>0</v>
      </c>
      <c r="X1957">
        <v>1839160745</v>
      </c>
      <c r="Y1957">
        <v>0.18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1</v>
      </c>
      <c r="AJ1957">
        <v>1</v>
      </c>
      <c r="AK1957">
        <v>1</v>
      </c>
      <c r="AL1957">
        <v>1</v>
      </c>
      <c r="AN1957">
        <v>0</v>
      </c>
      <c r="AO1957">
        <v>0</v>
      </c>
      <c r="AP1957">
        <v>1</v>
      </c>
      <c r="AQ1957">
        <v>0</v>
      </c>
      <c r="AR1957">
        <v>0</v>
      </c>
      <c r="AS1957" t="s">
        <v>3</v>
      </c>
      <c r="AT1957">
        <v>0.18</v>
      </c>
      <c r="AU1957" t="s">
        <v>36</v>
      </c>
      <c r="AV1957">
        <v>0</v>
      </c>
      <c r="AW1957">
        <v>1</v>
      </c>
      <c r="AX1957">
        <v>-1</v>
      </c>
      <c r="AY1957">
        <v>0</v>
      </c>
      <c r="AZ1957">
        <v>0</v>
      </c>
      <c r="BA1957" t="s">
        <v>3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CX1957">
        <f>Y1957*Source!I1147</f>
        <v>4.8600000000000004E-2</v>
      </c>
      <c r="CY1957">
        <f>AA1957</f>
        <v>0</v>
      </c>
      <c r="CZ1957">
        <f>AE1957</f>
        <v>0</v>
      </c>
      <c r="DA1957">
        <f>AI1957</f>
        <v>1</v>
      </c>
      <c r="DB1957">
        <f>ROUND((ROUND(AT1957*CZ1957,2)*ROUND(0,7)),2)</f>
        <v>0</v>
      </c>
      <c r="DC1957">
        <f>ROUND((ROUND(AT1957*AG1957,2)*ROUND(0,7)),2)</f>
        <v>0</v>
      </c>
    </row>
    <row r="1958" spans="1:107" x14ac:dyDescent="0.2">
      <c r="A1958">
        <f>ROW(Source!A1148)</f>
        <v>1148</v>
      </c>
      <c r="B1958">
        <v>53551707</v>
      </c>
      <c r="C1958">
        <v>53555071</v>
      </c>
      <c r="D1958">
        <v>53014255</v>
      </c>
      <c r="E1958">
        <v>1</v>
      </c>
      <c r="F1958">
        <v>1</v>
      </c>
      <c r="G1958">
        <v>1</v>
      </c>
      <c r="H1958">
        <v>1</v>
      </c>
      <c r="I1958" t="s">
        <v>1993</v>
      </c>
      <c r="J1958" t="s">
        <v>3</v>
      </c>
      <c r="K1958" t="s">
        <v>1994</v>
      </c>
      <c r="L1958">
        <v>1369</v>
      </c>
      <c r="N1958">
        <v>1013</v>
      </c>
      <c r="O1958" t="s">
        <v>1486</v>
      </c>
      <c r="P1958" t="s">
        <v>1486</v>
      </c>
      <c r="Q1958">
        <v>1</v>
      </c>
      <c r="W1958">
        <v>0</v>
      </c>
      <c r="X1958">
        <v>882061936</v>
      </c>
      <c r="Y1958">
        <v>6.3066000000000004</v>
      </c>
      <c r="AA1958">
        <v>0</v>
      </c>
      <c r="AB1958">
        <v>0</v>
      </c>
      <c r="AC1958">
        <v>0</v>
      </c>
      <c r="AD1958">
        <v>331.26</v>
      </c>
      <c r="AE1958">
        <v>0</v>
      </c>
      <c r="AF1958">
        <v>0</v>
      </c>
      <c r="AG1958">
        <v>0</v>
      </c>
      <c r="AH1958">
        <v>331.26</v>
      </c>
      <c r="AI1958">
        <v>1</v>
      </c>
      <c r="AJ1958">
        <v>1</v>
      </c>
      <c r="AK1958">
        <v>1</v>
      </c>
      <c r="AL1958">
        <v>1</v>
      </c>
      <c r="AN1958">
        <v>0</v>
      </c>
      <c r="AO1958">
        <v>1</v>
      </c>
      <c r="AP1958">
        <v>1</v>
      </c>
      <c r="AQ1958">
        <v>0</v>
      </c>
      <c r="AR1958">
        <v>0</v>
      </c>
      <c r="AS1958" t="s">
        <v>3</v>
      </c>
      <c r="AT1958">
        <v>13.71</v>
      </c>
      <c r="AU1958" t="s">
        <v>1152</v>
      </c>
      <c r="AV1958">
        <v>1</v>
      </c>
      <c r="AW1958">
        <v>2</v>
      </c>
      <c r="AX1958">
        <v>53555079</v>
      </c>
      <c r="AY1958">
        <v>2</v>
      </c>
      <c r="AZ1958">
        <v>131072</v>
      </c>
      <c r="BA1958">
        <v>1758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CX1958">
        <f>Y1958*Source!I1148</f>
        <v>1.7027820000000002</v>
      </c>
      <c r="CY1958">
        <f>AD1958</f>
        <v>331.26</v>
      </c>
      <c r="CZ1958">
        <f>AH1958</f>
        <v>331.26</v>
      </c>
      <c r="DA1958">
        <f>AL1958</f>
        <v>1</v>
      </c>
      <c r="DB1958">
        <f>ROUND((ROUND(AT1958*CZ1958,2)*ROUND((1.15*0.4),7)),2)</f>
        <v>2089.12</v>
      </c>
      <c r="DC1958">
        <f>ROUND((ROUND(AT1958*AG1958,2)*ROUND((1.15*0.4),7)),2)</f>
        <v>0</v>
      </c>
    </row>
    <row r="1959" spans="1:107" x14ac:dyDescent="0.2">
      <c r="A1959">
        <f>ROW(Source!A1148)</f>
        <v>1148</v>
      </c>
      <c r="B1959">
        <v>53551707</v>
      </c>
      <c r="C1959">
        <v>53555071</v>
      </c>
      <c r="D1959">
        <v>53153732</v>
      </c>
      <c r="E1959">
        <v>1</v>
      </c>
      <c r="F1959">
        <v>1</v>
      </c>
      <c r="G1959">
        <v>1</v>
      </c>
      <c r="H1959">
        <v>2</v>
      </c>
      <c r="I1959" t="s">
        <v>1995</v>
      </c>
      <c r="J1959" t="s">
        <v>1996</v>
      </c>
      <c r="K1959" t="s">
        <v>1997</v>
      </c>
      <c r="L1959">
        <v>1368</v>
      </c>
      <c r="N1959">
        <v>1011</v>
      </c>
      <c r="O1959" t="s">
        <v>1494</v>
      </c>
      <c r="P1959" t="s">
        <v>1494</v>
      </c>
      <c r="Q1959">
        <v>1</v>
      </c>
      <c r="W1959">
        <v>0</v>
      </c>
      <c r="X1959">
        <v>-647094179</v>
      </c>
      <c r="Y1959">
        <v>0.58419999999999994</v>
      </c>
      <c r="AA1959">
        <v>0</v>
      </c>
      <c r="AB1959">
        <v>29.67</v>
      </c>
      <c r="AC1959">
        <v>0</v>
      </c>
      <c r="AD1959">
        <v>0</v>
      </c>
      <c r="AE1959">
        <v>0</v>
      </c>
      <c r="AF1959">
        <v>29.67</v>
      </c>
      <c r="AG1959">
        <v>0</v>
      </c>
      <c r="AH1959">
        <v>0</v>
      </c>
      <c r="AI1959">
        <v>1</v>
      </c>
      <c r="AJ1959">
        <v>1</v>
      </c>
      <c r="AK1959">
        <v>1</v>
      </c>
      <c r="AL1959">
        <v>1</v>
      </c>
      <c r="AN1959">
        <v>0</v>
      </c>
      <c r="AO1959">
        <v>1</v>
      </c>
      <c r="AP1959">
        <v>1</v>
      </c>
      <c r="AQ1959">
        <v>0</v>
      </c>
      <c r="AR1959">
        <v>0</v>
      </c>
      <c r="AS1959" t="s">
        <v>3</v>
      </c>
      <c r="AT1959">
        <v>1.27</v>
      </c>
      <c r="AU1959" t="s">
        <v>1152</v>
      </c>
      <c r="AV1959">
        <v>0</v>
      </c>
      <c r="AW1959">
        <v>2</v>
      </c>
      <c r="AX1959">
        <v>53555080</v>
      </c>
      <c r="AY1959">
        <v>1</v>
      </c>
      <c r="AZ1959">
        <v>0</v>
      </c>
      <c r="BA1959">
        <v>1759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CX1959">
        <f>Y1959*Source!I1148</f>
        <v>0.15773399999999999</v>
      </c>
      <c r="CY1959">
        <f>AB1959</f>
        <v>29.67</v>
      </c>
      <c r="CZ1959">
        <f>AF1959</f>
        <v>29.67</v>
      </c>
      <c r="DA1959">
        <f>AJ1959</f>
        <v>1</v>
      </c>
      <c r="DB1959">
        <f>ROUND((ROUND(AT1959*CZ1959,2)*ROUND((1.15*0.4),7)),2)</f>
        <v>17.329999999999998</v>
      </c>
      <c r="DC1959">
        <f>ROUND((ROUND(AT1959*AG1959,2)*ROUND((1.15*0.4),7)),2)</f>
        <v>0</v>
      </c>
    </row>
    <row r="1960" spans="1:107" x14ac:dyDescent="0.2">
      <c r="A1960">
        <f>ROW(Source!A1148)</f>
        <v>1148</v>
      </c>
      <c r="B1960">
        <v>53551707</v>
      </c>
      <c r="C1960">
        <v>53555071</v>
      </c>
      <c r="D1960">
        <v>53153871</v>
      </c>
      <c r="E1960">
        <v>1</v>
      </c>
      <c r="F1960">
        <v>1</v>
      </c>
      <c r="G1960">
        <v>1</v>
      </c>
      <c r="H1960">
        <v>2</v>
      </c>
      <c r="I1960" t="s">
        <v>1513</v>
      </c>
      <c r="J1960" t="s">
        <v>1998</v>
      </c>
      <c r="K1960" t="s">
        <v>1515</v>
      </c>
      <c r="L1960">
        <v>1368</v>
      </c>
      <c r="N1960">
        <v>1011</v>
      </c>
      <c r="O1960" t="s">
        <v>1494</v>
      </c>
      <c r="P1960" t="s">
        <v>1494</v>
      </c>
      <c r="Q1960">
        <v>1</v>
      </c>
      <c r="W1960">
        <v>0</v>
      </c>
      <c r="X1960">
        <v>-623995931</v>
      </c>
      <c r="Y1960">
        <v>9.1999999999999998E-3</v>
      </c>
      <c r="AA1960">
        <v>0</v>
      </c>
      <c r="AB1960">
        <v>87.17</v>
      </c>
      <c r="AC1960">
        <v>11.6</v>
      </c>
      <c r="AD1960">
        <v>0</v>
      </c>
      <c r="AE1960">
        <v>0</v>
      </c>
      <c r="AF1960">
        <v>87.17</v>
      </c>
      <c r="AG1960">
        <v>11.6</v>
      </c>
      <c r="AH1960">
        <v>0</v>
      </c>
      <c r="AI1960">
        <v>1</v>
      </c>
      <c r="AJ1960">
        <v>1</v>
      </c>
      <c r="AK1960">
        <v>1</v>
      </c>
      <c r="AL1960">
        <v>1</v>
      </c>
      <c r="AN1960">
        <v>0</v>
      </c>
      <c r="AO1960">
        <v>1</v>
      </c>
      <c r="AP1960">
        <v>1</v>
      </c>
      <c r="AQ1960">
        <v>0</v>
      </c>
      <c r="AR1960">
        <v>0</v>
      </c>
      <c r="AS1960" t="s">
        <v>3</v>
      </c>
      <c r="AT1960">
        <v>0.02</v>
      </c>
      <c r="AU1960" t="s">
        <v>1152</v>
      </c>
      <c r="AV1960">
        <v>0</v>
      </c>
      <c r="AW1960">
        <v>2</v>
      </c>
      <c r="AX1960">
        <v>53555081</v>
      </c>
      <c r="AY1960">
        <v>1</v>
      </c>
      <c r="AZ1960">
        <v>0</v>
      </c>
      <c r="BA1960">
        <v>1760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CX1960">
        <f>Y1960*Source!I1148</f>
        <v>2.4840000000000001E-3</v>
      </c>
      <c r="CY1960">
        <f>AB1960</f>
        <v>87.17</v>
      </c>
      <c r="CZ1960">
        <f>AF1960</f>
        <v>87.17</v>
      </c>
      <c r="DA1960">
        <f>AJ1960</f>
        <v>1</v>
      </c>
      <c r="DB1960">
        <f>ROUND((ROUND(AT1960*CZ1960,2)*ROUND((1.15*0.4),7)),2)</f>
        <v>0.8</v>
      </c>
      <c r="DC1960">
        <f>ROUND((ROUND(AT1960*AG1960,2)*ROUND((1.15*0.4),7)),2)</f>
        <v>0.11</v>
      </c>
    </row>
    <row r="1961" spans="1:107" x14ac:dyDescent="0.2">
      <c r="A1961">
        <f>ROW(Source!A1148)</f>
        <v>1148</v>
      </c>
      <c r="B1961">
        <v>53551707</v>
      </c>
      <c r="C1961">
        <v>53555071</v>
      </c>
      <c r="D1961">
        <v>53154120</v>
      </c>
      <c r="E1961">
        <v>1</v>
      </c>
      <c r="F1961">
        <v>1</v>
      </c>
      <c r="G1961">
        <v>1</v>
      </c>
      <c r="H1961">
        <v>3</v>
      </c>
      <c r="I1961" t="s">
        <v>1999</v>
      </c>
      <c r="J1961" t="s">
        <v>2000</v>
      </c>
      <c r="K1961" t="s">
        <v>2001</v>
      </c>
      <c r="L1961">
        <v>1348</v>
      </c>
      <c r="N1961">
        <v>1009</v>
      </c>
      <c r="O1961" t="s">
        <v>26</v>
      </c>
      <c r="P1961" t="s">
        <v>26</v>
      </c>
      <c r="Q1961">
        <v>1000</v>
      </c>
      <c r="W1961">
        <v>0</v>
      </c>
      <c r="X1961">
        <v>2027950334</v>
      </c>
      <c r="Y1961">
        <v>0</v>
      </c>
      <c r="AA1961">
        <v>89206.399999999994</v>
      </c>
      <c r="AB1961">
        <v>0</v>
      </c>
      <c r="AC1961">
        <v>0</v>
      </c>
      <c r="AD1961">
        <v>0</v>
      </c>
      <c r="AE1961">
        <v>14528.73</v>
      </c>
      <c r="AF1961">
        <v>0</v>
      </c>
      <c r="AG1961">
        <v>0</v>
      </c>
      <c r="AH1961">
        <v>0</v>
      </c>
      <c r="AI1961">
        <v>6.14</v>
      </c>
      <c r="AJ1961">
        <v>1</v>
      </c>
      <c r="AK1961">
        <v>1</v>
      </c>
      <c r="AL1961">
        <v>1</v>
      </c>
      <c r="AN1961">
        <v>0</v>
      </c>
      <c r="AO1961">
        <v>1</v>
      </c>
      <c r="AP1961">
        <v>1</v>
      </c>
      <c r="AQ1961">
        <v>0</v>
      </c>
      <c r="AR1961">
        <v>0</v>
      </c>
      <c r="AS1961" t="s">
        <v>3</v>
      </c>
      <c r="AT1961">
        <v>3.1700000000000001E-3</v>
      </c>
      <c r="AU1961" t="s">
        <v>36</v>
      </c>
      <c r="AV1961">
        <v>0</v>
      </c>
      <c r="AW1961">
        <v>2</v>
      </c>
      <c r="AX1961">
        <v>53555083</v>
      </c>
      <c r="AY1961">
        <v>1</v>
      </c>
      <c r="AZ1961">
        <v>0</v>
      </c>
      <c r="BA1961">
        <v>1762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CX1961">
        <f>Y1961*Source!I1148</f>
        <v>0</v>
      </c>
      <c r="CY1961">
        <f>AA1961</f>
        <v>89206.399999999994</v>
      </c>
      <c r="CZ1961">
        <f>AE1961</f>
        <v>14528.73</v>
      </c>
      <c r="DA1961">
        <f>AI1961</f>
        <v>6.14</v>
      </c>
      <c r="DB1961">
        <f>ROUND((ROUND(AT1961*CZ1961,2)*ROUND(0,7)),2)</f>
        <v>0</v>
      </c>
      <c r="DC1961">
        <f>ROUND((ROUND(AT1961*AG1961,2)*ROUND(0,7)),2)</f>
        <v>0</v>
      </c>
    </row>
    <row r="1962" spans="1:107" x14ac:dyDescent="0.2">
      <c r="A1962">
        <f>ROW(Source!A1148)</f>
        <v>1148</v>
      </c>
      <c r="B1962">
        <v>53551707</v>
      </c>
      <c r="C1962">
        <v>53555071</v>
      </c>
      <c r="D1962">
        <v>53154165</v>
      </c>
      <c r="E1962">
        <v>1</v>
      </c>
      <c r="F1962">
        <v>1</v>
      </c>
      <c r="G1962">
        <v>1</v>
      </c>
      <c r="H1962">
        <v>3</v>
      </c>
      <c r="I1962" t="s">
        <v>2002</v>
      </c>
      <c r="J1962" t="s">
        <v>2003</v>
      </c>
      <c r="K1962" t="s">
        <v>2004</v>
      </c>
      <c r="L1962">
        <v>1356</v>
      </c>
      <c r="N1962">
        <v>1010</v>
      </c>
      <c r="O1962" t="s">
        <v>949</v>
      </c>
      <c r="P1962" t="s">
        <v>949</v>
      </c>
      <c r="Q1962">
        <v>1000</v>
      </c>
      <c r="W1962">
        <v>0</v>
      </c>
      <c r="X1962">
        <v>214786094</v>
      </c>
      <c r="Y1962">
        <v>0</v>
      </c>
      <c r="AA1962">
        <v>1651.66</v>
      </c>
      <c r="AB1962">
        <v>0</v>
      </c>
      <c r="AC1962">
        <v>0</v>
      </c>
      <c r="AD1962">
        <v>0</v>
      </c>
      <c r="AE1962">
        <v>269</v>
      </c>
      <c r="AF1962">
        <v>0</v>
      </c>
      <c r="AG1962">
        <v>0</v>
      </c>
      <c r="AH1962">
        <v>0</v>
      </c>
      <c r="AI1962">
        <v>6.14</v>
      </c>
      <c r="AJ1962">
        <v>1</v>
      </c>
      <c r="AK1962">
        <v>1</v>
      </c>
      <c r="AL1962">
        <v>1</v>
      </c>
      <c r="AN1962">
        <v>0</v>
      </c>
      <c r="AO1962">
        <v>1</v>
      </c>
      <c r="AP1962">
        <v>1</v>
      </c>
      <c r="AQ1962">
        <v>0</v>
      </c>
      <c r="AR1962">
        <v>0</v>
      </c>
      <c r="AS1962" t="s">
        <v>3</v>
      </c>
      <c r="AT1962">
        <v>0.16700000000000001</v>
      </c>
      <c r="AU1962" t="s">
        <v>36</v>
      </c>
      <c r="AV1962">
        <v>0</v>
      </c>
      <c r="AW1962">
        <v>2</v>
      </c>
      <c r="AX1962">
        <v>53555084</v>
      </c>
      <c r="AY1962">
        <v>1</v>
      </c>
      <c r="AZ1962">
        <v>0</v>
      </c>
      <c r="BA1962">
        <v>1763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CX1962">
        <f>Y1962*Source!I1148</f>
        <v>0</v>
      </c>
      <c r="CY1962">
        <f>AA1962</f>
        <v>1651.66</v>
      </c>
      <c r="CZ1962">
        <f>AE1962</f>
        <v>269</v>
      </c>
      <c r="DA1962">
        <f>AI1962</f>
        <v>6.14</v>
      </c>
      <c r="DB1962">
        <f>ROUND((ROUND(AT1962*CZ1962,2)*ROUND(0,7)),2)</f>
        <v>0</v>
      </c>
      <c r="DC1962">
        <f>ROUND((ROUND(AT1962*AG1962,2)*ROUND(0,7)),2)</f>
        <v>0</v>
      </c>
    </row>
    <row r="1963" spans="1:107" x14ac:dyDescent="0.2">
      <c r="A1963">
        <f>ROW(Source!A1148)</f>
        <v>1148</v>
      </c>
      <c r="B1963">
        <v>53551707</v>
      </c>
      <c r="C1963">
        <v>53555071</v>
      </c>
      <c r="D1963">
        <v>53154450</v>
      </c>
      <c r="E1963">
        <v>1</v>
      </c>
      <c r="F1963">
        <v>1</v>
      </c>
      <c r="G1963">
        <v>1</v>
      </c>
      <c r="H1963">
        <v>3</v>
      </c>
      <c r="I1963" t="s">
        <v>1576</v>
      </c>
      <c r="J1963" t="s">
        <v>2005</v>
      </c>
      <c r="K1963" t="s">
        <v>1578</v>
      </c>
      <c r="L1963">
        <v>1339</v>
      </c>
      <c r="N1963">
        <v>1007</v>
      </c>
      <c r="O1963" t="s">
        <v>425</v>
      </c>
      <c r="P1963" t="s">
        <v>425</v>
      </c>
      <c r="Q1963">
        <v>1</v>
      </c>
      <c r="W1963">
        <v>0</v>
      </c>
      <c r="X1963">
        <v>615204386</v>
      </c>
      <c r="Y1963">
        <v>0</v>
      </c>
      <c r="AA1963">
        <v>14.98</v>
      </c>
      <c r="AB1963">
        <v>0</v>
      </c>
      <c r="AC1963">
        <v>0</v>
      </c>
      <c r="AD1963">
        <v>0</v>
      </c>
      <c r="AE1963">
        <v>2.44</v>
      </c>
      <c r="AF1963">
        <v>0</v>
      </c>
      <c r="AG1963">
        <v>0</v>
      </c>
      <c r="AH1963">
        <v>0</v>
      </c>
      <c r="AI1963">
        <v>6.14</v>
      </c>
      <c r="AJ1963">
        <v>1</v>
      </c>
      <c r="AK1963">
        <v>1</v>
      </c>
      <c r="AL1963">
        <v>1</v>
      </c>
      <c r="AN1963">
        <v>0</v>
      </c>
      <c r="AO1963">
        <v>1</v>
      </c>
      <c r="AP1963">
        <v>1</v>
      </c>
      <c r="AQ1963">
        <v>0</v>
      </c>
      <c r="AR1963">
        <v>0</v>
      </c>
      <c r="AS1963" t="s">
        <v>3</v>
      </c>
      <c r="AT1963">
        <v>0.29299999999999998</v>
      </c>
      <c r="AU1963" t="s">
        <v>36</v>
      </c>
      <c r="AV1963">
        <v>0</v>
      </c>
      <c r="AW1963">
        <v>2</v>
      </c>
      <c r="AX1963">
        <v>53555088</v>
      </c>
      <c r="AY1963">
        <v>1</v>
      </c>
      <c r="AZ1963">
        <v>0</v>
      </c>
      <c r="BA1963">
        <v>1767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CX1963">
        <f>Y1963*Source!I1148</f>
        <v>0</v>
      </c>
      <c r="CY1963">
        <f>AA1963</f>
        <v>14.98</v>
      </c>
      <c r="CZ1963">
        <f>AE1963</f>
        <v>2.44</v>
      </c>
      <c r="DA1963">
        <f>AI1963</f>
        <v>6.14</v>
      </c>
      <c r="DB1963">
        <f>ROUND((ROUND(AT1963*CZ1963,2)*ROUND(0,7)),2)</f>
        <v>0</v>
      </c>
      <c r="DC1963">
        <f>ROUND((ROUND(AT1963*AG1963,2)*ROUND(0,7)),2)</f>
        <v>0</v>
      </c>
    </row>
    <row r="1964" spans="1:107" x14ac:dyDescent="0.2">
      <c r="A1964">
        <f>ROW(Source!A1148)</f>
        <v>1148</v>
      </c>
      <c r="B1964">
        <v>53551707</v>
      </c>
      <c r="C1964">
        <v>53555071</v>
      </c>
      <c r="D1964">
        <v>29164350</v>
      </c>
      <c r="E1964">
        <v>1</v>
      </c>
      <c r="F1964">
        <v>1</v>
      </c>
      <c r="G1964">
        <v>1</v>
      </c>
      <c r="H1964">
        <v>3</v>
      </c>
      <c r="I1964" t="s">
        <v>1138</v>
      </c>
      <c r="J1964" t="s">
        <v>1140</v>
      </c>
      <c r="K1964" t="s">
        <v>1139</v>
      </c>
      <c r="L1964">
        <v>1348</v>
      </c>
      <c r="N1964">
        <v>1009</v>
      </c>
      <c r="O1964" t="s">
        <v>26</v>
      </c>
      <c r="P1964" t="s">
        <v>26</v>
      </c>
      <c r="Q1964">
        <v>1000</v>
      </c>
      <c r="W1964">
        <v>0</v>
      </c>
      <c r="X1964">
        <v>1839160745</v>
      </c>
      <c r="Y1964">
        <v>0.18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6.14</v>
      </c>
      <c r="AJ1964">
        <v>1</v>
      </c>
      <c r="AK1964">
        <v>1</v>
      </c>
      <c r="AL1964">
        <v>1</v>
      </c>
      <c r="AN1964">
        <v>0</v>
      </c>
      <c r="AO1964">
        <v>0</v>
      </c>
      <c r="AP1964">
        <v>1</v>
      </c>
      <c r="AQ1964">
        <v>0</v>
      </c>
      <c r="AR1964">
        <v>0</v>
      </c>
      <c r="AS1964" t="s">
        <v>3</v>
      </c>
      <c r="AT1964">
        <v>0.18</v>
      </c>
      <c r="AU1964" t="s">
        <v>36</v>
      </c>
      <c r="AV1964">
        <v>0</v>
      </c>
      <c r="AW1964">
        <v>1</v>
      </c>
      <c r="AX1964">
        <v>-1</v>
      </c>
      <c r="AY1964">
        <v>0</v>
      </c>
      <c r="AZ1964">
        <v>0</v>
      </c>
      <c r="BA1964" t="s">
        <v>3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CX1964">
        <f>Y1964*Source!I1148</f>
        <v>4.8600000000000004E-2</v>
      </c>
      <c r="CY1964">
        <f>AA1964</f>
        <v>0</v>
      </c>
      <c r="CZ1964">
        <f>AE1964</f>
        <v>0</v>
      </c>
      <c r="DA1964">
        <f>AI1964</f>
        <v>6.14</v>
      </c>
      <c r="DB1964">
        <f>ROUND((ROUND(AT1964*CZ1964,2)*ROUND(0,7)),2)</f>
        <v>0</v>
      </c>
      <c r="DC1964">
        <f>ROUND((ROUND(AT1964*AG1964,2)*ROUND(0,7)),2)</f>
        <v>0</v>
      </c>
    </row>
    <row r="1965" spans="1:107" x14ac:dyDescent="0.2">
      <c r="A1965">
        <f>ROW(Source!A1151)</f>
        <v>1151</v>
      </c>
      <c r="B1965">
        <v>53551706</v>
      </c>
      <c r="C1965">
        <v>53555091</v>
      </c>
      <c r="D1965">
        <v>18413627</v>
      </c>
      <c r="E1965">
        <v>1</v>
      </c>
      <c r="F1965">
        <v>1</v>
      </c>
      <c r="G1965">
        <v>1</v>
      </c>
      <c r="H1965">
        <v>1</v>
      </c>
      <c r="I1965" t="s">
        <v>1659</v>
      </c>
      <c r="J1965" t="s">
        <v>3</v>
      </c>
      <c r="K1965" t="s">
        <v>1660</v>
      </c>
      <c r="L1965">
        <v>1369</v>
      </c>
      <c r="N1965">
        <v>1013</v>
      </c>
      <c r="O1965" t="s">
        <v>1486</v>
      </c>
      <c r="P1965" t="s">
        <v>1486</v>
      </c>
      <c r="Q1965">
        <v>1</v>
      </c>
      <c r="W1965">
        <v>0</v>
      </c>
      <c r="X1965">
        <v>-1366182279</v>
      </c>
      <c r="Y1965">
        <v>29.550399999999996</v>
      </c>
      <c r="AA1965">
        <v>0</v>
      </c>
      <c r="AB1965">
        <v>0</v>
      </c>
      <c r="AC1965">
        <v>0</v>
      </c>
      <c r="AD1965">
        <v>349.58</v>
      </c>
      <c r="AE1965">
        <v>0</v>
      </c>
      <c r="AF1965">
        <v>0</v>
      </c>
      <c r="AG1965">
        <v>0</v>
      </c>
      <c r="AH1965">
        <v>349.58</v>
      </c>
      <c r="AI1965">
        <v>1</v>
      </c>
      <c r="AJ1965">
        <v>1</v>
      </c>
      <c r="AK1965">
        <v>1</v>
      </c>
      <c r="AL1965">
        <v>1</v>
      </c>
      <c r="AN1965">
        <v>0</v>
      </c>
      <c r="AO1965">
        <v>1</v>
      </c>
      <c r="AP1965">
        <v>1</v>
      </c>
      <c r="AQ1965">
        <v>0</v>
      </c>
      <c r="AR1965">
        <v>0</v>
      </c>
      <c r="AS1965" t="s">
        <v>3</v>
      </c>
      <c r="AT1965">
        <v>64.239999999999995</v>
      </c>
      <c r="AU1965" t="s">
        <v>1164</v>
      </c>
      <c r="AV1965">
        <v>1</v>
      </c>
      <c r="AW1965">
        <v>2</v>
      </c>
      <c r="AX1965">
        <v>53555102</v>
      </c>
      <c r="AY1965">
        <v>2</v>
      </c>
      <c r="AZ1965">
        <v>137216</v>
      </c>
      <c r="BA1965">
        <v>1769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CX1965">
        <f>Y1965*Source!I1151</f>
        <v>5.3190719999999994</v>
      </c>
      <c r="CY1965">
        <f>AD1965</f>
        <v>349.58</v>
      </c>
      <c r="CZ1965">
        <f>AH1965</f>
        <v>349.58</v>
      </c>
      <c r="DA1965">
        <f>AL1965</f>
        <v>1</v>
      </c>
      <c r="DB1965">
        <f>ROUND((ROUND(AT1965*CZ1965,2)*ROUND((0.4*1.15),7)),2)</f>
        <v>10330.23</v>
      </c>
      <c r="DC1965">
        <f>ROUND((ROUND(AT1965*AG1965,2)*ROUND((0.4*1.15),7)),2)</f>
        <v>0</v>
      </c>
    </row>
    <row r="1966" spans="1:107" x14ac:dyDescent="0.2">
      <c r="A1966">
        <f>ROW(Source!A1151)</f>
        <v>1151</v>
      </c>
      <c r="B1966">
        <v>53551706</v>
      </c>
      <c r="C1966">
        <v>53555091</v>
      </c>
      <c r="D1966">
        <v>121548</v>
      </c>
      <c r="E1966">
        <v>1</v>
      </c>
      <c r="F1966">
        <v>1</v>
      </c>
      <c r="G1966">
        <v>1</v>
      </c>
      <c r="H1966">
        <v>1</v>
      </c>
      <c r="I1966" t="s">
        <v>31</v>
      </c>
      <c r="J1966" t="s">
        <v>3</v>
      </c>
      <c r="K1966" t="s">
        <v>1489</v>
      </c>
      <c r="L1966">
        <v>608254</v>
      </c>
      <c r="N1966">
        <v>1013</v>
      </c>
      <c r="O1966" t="s">
        <v>1490</v>
      </c>
      <c r="P1966" t="s">
        <v>1490</v>
      </c>
      <c r="Q1966">
        <v>1</v>
      </c>
      <c r="W1966">
        <v>0</v>
      </c>
      <c r="X1966">
        <v>-185737400</v>
      </c>
      <c r="Y1966">
        <v>9.1999999999999998E-3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1</v>
      </c>
      <c r="AJ1966">
        <v>1</v>
      </c>
      <c r="AK1966">
        <v>1</v>
      </c>
      <c r="AL1966">
        <v>1</v>
      </c>
      <c r="AN1966">
        <v>0</v>
      </c>
      <c r="AO1966">
        <v>1</v>
      </c>
      <c r="AP1966">
        <v>1</v>
      </c>
      <c r="AQ1966">
        <v>0</v>
      </c>
      <c r="AR1966">
        <v>0</v>
      </c>
      <c r="AS1966" t="s">
        <v>3</v>
      </c>
      <c r="AT1966">
        <v>0.02</v>
      </c>
      <c r="AU1966" t="s">
        <v>1164</v>
      </c>
      <c r="AV1966">
        <v>2</v>
      </c>
      <c r="AW1966">
        <v>2</v>
      </c>
      <c r="AX1966">
        <v>53555103</v>
      </c>
      <c r="AY1966">
        <v>1</v>
      </c>
      <c r="AZ1966">
        <v>6144</v>
      </c>
      <c r="BA1966">
        <v>1770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CX1966">
        <f>Y1966*Source!I1151</f>
        <v>1.6559999999999999E-3</v>
      </c>
      <c r="CY1966">
        <f>AD1966</f>
        <v>0</v>
      </c>
      <c r="CZ1966">
        <f>AH1966</f>
        <v>0</v>
      </c>
      <c r="DA1966">
        <f>AL1966</f>
        <v>1</v>
      </c>
      <c r="DB1966">
        <f>ROUND((ROUND(AT1966*CZ1966,2)*ROUND((0.4*1.15),7)),2)</f>
        <v>0</v>
      </c>
      <c r="DC1966">
        <f>ROUND((ROUND(AT1966*AG1966,2)*ROUND((0.4*1.15),7)),2)</f>
        <v>0</v>
      </c>
    </row>
    <row r="1967" spans="1:107" x14ac:dyDescent="0.2">
      <c r="A1967">
        <f>ROW(Source!A1151)</f>
        <v>1151</v>
      </c>
      <c r="B1967">
        <v>53551706</v>
      </c>
      <c r="C1967">
        <v>53555091</v>
      </c>
      <c r="D1967">
        <v>29172268</v>
      </c>
      <c r="E1967">
        <v>1</v>
      </c>
      <c r="F1967">
        <v>1</v>
      </c>
      <c r="G1967">
        <v>1</v>
      </c>
      <c r="H1967">
        <v>2</v>
      </c>
      <c r="I1967" t="s">
        <v>1582</v>
      </c>
      <c r="J1967" t="s">
        <v>1583</v>
      </c>
      <c r="K1967" t="s">
        <v>1584</v>
      </c>
      <c r="L1967">
        <v>1368</v>
      </c>
      <c r="N1967">
        <v>1011</v>
      </c>
      <c r="O1967" t="s">
        <v>1494</v>
      </c>
      <c r="P1967" t="s">
        <v>1494</v>
      </c>
      <c r="Q1967">
        <v>1</v>
      </c>
      <c r="W1967">
        <v>0</v>
      </c>
      <c r="X1967">
        <v>-438066613</v>
      </c>
      <c r="Y1967">
        <v>4.5999999999999999E-3</v>
      </c>
      <c r="AA1967">
        <v>0</v>
      </c>
      <c r="AB1967">
        <v>86.4</v>
      </c>
      <c r="AC1967">
        <v>13.5</v>
      </c>
      <c r="AD1967">
        <v>0</v>
      </c>
      <c r="AE1967">
        <v>0</v>
      </c>
      <c r="AF1967">
        <v>86.4</v>
      </c>
      <c r="AG1967">
        <v>13.5</v>
      </c>
      <c r="AH1967">
        <v>0</v>
      </c>
      <c r="AI1967">
        <v>1</v>
      </c>
      <c r="AJ1967">
        <v>1</v>
      </c>
      <c r="AK1967">
        <v>1</v>
      </c>
      <c r="AL1967">
        <v>1</v>
      </c>
      <c r="AN1967">
        <v>0</v>
      </c>
      <c r="AO1967">
        <v>1</v>
      </c>
      <c r="AP1967">
        <v>1</v>
      </c>
      <c r="AQ1967">
        <v>0</v>
      </c>
      <c r="AR1967">
        <v>0</v>
      </c>
      <c r="AS1967" t="s">
        <v>3</v>
      </c>
      <c r="AT1967">
        <v>0.01</v>
      </c>
      <c r="AU1967" t="s">
        <v>1164</v>
      </c>
      <c r="AV1967">
        <v>0</v>
      </c>
      <c r="AW1967">
        <v>2</v>
      </c>
      <c r="AX1967">
        <v>53555104</v>
      </c>
      <c r="AY1967">
        <v>1</v>
      </c>
      <c r="AZ1967">
        <v>6144</v>
      </c>
      <c r="BA1967">
        <v>1771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CX1967">
        <f>Y1967*Source!I1151</f>
        <v>8.2799999999999996E-4</v>
      </c>
      <c r="CY1967">
        <f>AB1967</f>
        <v>86.4</v>
      </c>
      <c r="CZ1967">
        <f>AF1967</f>
        <v>86.4</v>
      </c>
      <c r="DA1967">
        <f>AJ1967</f>
        <v>1</v>
      </c>
      <c r="DB1967">
        <f>ROUND((ROUND(AT1967*CZ1967,2)*ROUND((0.4*1.15),7)),2)</f>
        <v>0.4</v>
      </c>
      <c r="DC1967">
        <f>ROUND((ROUND(AT1967*AG1967,2)*ROUND((0.4*1.15),7)),2)</f>
        <v>0.06</v>
      </c>
    </row>
    <row r="1968" spans="1:107" x14ac:dyDescent="0.2">
      <c r="A1968">
        <f>ROW(Source!A1151)</f>
        <v>1151</v>
      </c>
      <c r="B1968">
        <v>53551706</v>
      </c>
      <c r="C1968">
        <v>53555091</v>
      </c>
      <c r="D1968">
        <v>29172379</v>
      </c>
      <c r="E1968">
        <v>1</v>
      </c>
      <c r="F1968">
        <v>1</v>
      </c>
      <c r="G1968">
        <v>1</v>
      </c>
      <c r="H1968">
        <v>2</v>
      </c>
      <c r="I1968" t="s">
        <v>1495</v>
      </c>
      <c r="J1968" t="s">
        <v>1496</v>
      </c>
      <c r="K1968" t="s">
        <v>1497</v>
      </c>
      <c r="L1968">
        <v>1368</v>
      </c>
      <c r="N1968">
        <v>1011</v>
      </c>
      <c r="O1968" t="s">
        <v>1494</v>
      </c>
      <c r="P1968" t="s">
        <v>1494</v>
      </c>
      <c r="Q1968">
        <v>1</v>
      </c>
      <c r="W1968">
        <v>0</v>
      </c>
      <c r="X1968">
        <v>1106923569</v>
      </c>
      <c r="Y1968">
        <v>4.5999999999999999E-3</v>
      </c>
      <c r="AA1968">
        <v>0</v>
      </c>
      <c r="AB1968">
        <v>112</v>
      </c>
      <c r="AC1968">
        <v>13.5</v>
      </c>
      <c r="AD1968">
        <v>0</v>
      </c>
      <c r="AE1968">
        <v>0</v>
      </c>
      <c r="AF1968">
        <v>112</v>
      </c>
      <c r="AG1968">
        <v>13.5</v>
      </c>
      <c r="AH1968">
        <v>0</v>
      </c>
      <c r="AI1968">
        <v>1</v>
      </c>
      <c r="AJ1968">
        <v>1</v>
      </c>
      <c r="AK1968">
        <v>1</v>
      </c>
      <c r="AL1968">
        <v>1</v>
      </c>
      <c r="AN1968">
        <v>0</v>
      </c>
      <c r="AO1968">
        <v>1</v>
      </c>
      <c r="AP1968">
        <v>1</v>
      </c>
      <c r="AQ1968">
        <v>0</v>
      </c>
      <c r="AR1968">
        <v>0</v>
      </c>
      <c r="AS1968" t="s">
        <v>3</v>
      </c>
      <c r="AT1968">
        <v>0.01</v>
      </c>
      <c r="AU1968" t="s">
        <v>1164</v>
      </c>
      <c r="AV1968">
        <v>0</v>
      </c>
      <c r="AW1968">
        <v>2</v>
      </c>
      <c r="AX1968">
        <v>53555105</v>
      </c>
      <c r="AY1968">
        <v>1</v>
      </c>
      <c r="AZ1968">
        <v>6144</v>
      </c>
      <c r="BA1968">
        <v>1772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CX1968">
        <f>Y1968*Source!I1151</f>
        <v>8.2799999999999996E-4</v>
      </c>
      <c r="CY1968">
        <f>AB1968</f>
        <v>112</v>
      </c>
      <c r="CZ1968">
        <f>AF1968</f>
        <v>112</v>
      </c>
      <c r="DA1968">
        <f>AJ1968</f>
        <v>1</v>
      </c>
      <c r="DB1968">
        <f>ROUND((ROUND(AT1968*CZ1968,2)*ROUND((0.4*1.15),7)),2)</f>
        <v>0.52</v>
      </c>
      <c r="DC1968">
        <f>ROUND((ROUND(AT1968*AG1968,2)*ROUND((0.4*1.15),7)),2)</f>
        <v>0.06</v>
      </c>
    </row>
    <row r="1969" spans="1:107" x14ac:dyDescent="0.2">
      <c r="A1969">
        <f>ROW(Source!A1151)</f>
        <v>1151</v>
      </c>
      <c r="B1969">
        <v>53551706</v>
      </c>
      <c r="C1969">
        <v>53555091</v>
      </c>
      <c r="D1969">
        <v>29174913</v>
      </c>
      <c r="E1969">
        <v>1</v>
      </c>
      <c r="F1969">
        <v>1</v>
      </c>
      <c r="G1969">
        <v>1</v>
      </c>
      <c r="H1969">
        <v>2</v>
      </c>
      <c r="I1969" t="s">
        <v>1513</v>
      </c>
      <c r="J1969" t="s">
        <v>1514</v>
      </c>
      <c r="K1969" t="s">
        <v>1515</v>
      </c>
      <c r="L1969">
        <v>1368</v>
      </c>
      <c r="N1969">
        <v>1011</v>
      </c>
      <c r="O1969" t="s">
        <v>1494</v>
      </c>
      <c r="P1969" t="s">
        <v>1494</v>
      </c>
      <c r="Q1969">
        <v>1</v>
      </c>
      <c r="W1969">
        <v>0</v>
      </c>
      <c r="X1969">
        <v>1230759911</v>
      </c>
      <c r="Y1969">
        <v>4.5999999999999999E-3</v>
      </c>
      <c r="AA1969">
        <v>0</v>
      </c>
      <c r="AB1969">
        <v>87.17</v>
      </c>
      <c r="AC1969">
        <v>11.6</v>
      </c>
      <c r="AD1969">
        <v>0</v>
      </c>
      <c r="AE1969">
        <v>0</v>
      </c>
      <c r="AF1969">
        <v>87.17</v>
      </c>
      <c r="AG1969">
        <v>11.6</v>
      </c>
      <c r="AH1969">
        <v>0</v>
      </c>
      <c r="AI1969">
        <v>1</v>
      </c>
      <c r="AJ1969">
        <v>1</v>
      </c>
      <c r="AK1969">
        <v>1</v>
      </c>
      <c r="AL1969">
        <v>1</v>
      </c>
      <c r="AN1969">
        <v>0</v>
      </c>
      <c r="AO1969">
        <v>1</v>
      </c>
      <c r="AP1969">
        <v>1</v>
      </c>
      <c r="AQ1969">
        <v>0</v>
      </c>
      <c r="AR1969">
        <v>0</v>
      </c>
      <c r="AS1969" t="s">
        <v>3</v>
      </c>
      <c r="AT1969">
        <v>0.01</v>
      </c>
      <c r="AU1969" t="s">
        <v>1164</v>
      </c>
      <c r="AV1969">
        <v>0</v>
      </c>
      <c r="AW1969">
        <v>2</v>
      </c>
      <c r="AX1969">
        <v>53555106</v>
      </c>
      <c r="AY1969">
        <v>1</v>
      </c>
      <c r="AZ1969">
        <v>6144</v>
      </c>
      <c r="BA1969">
        <v>1773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CX1969">
        <f>Y1969*Source!I1151</f>
        <v>8.2799999999999996E-4</v>
      </c>
      <c r="CY1969">
        <f>AB1969</f>
        <v>87.17</v>
      </c>
      <c r="CZ1969">
        <f>AF1969</f>
        <v>87.17</v>
      </c>
      <c r="DA1969">
        <f>AJ1969</f>
        <v>1</v>
      </c>
      <c r="DB1969">
        <f>ROUND((ROUND(AT1969*CZ1969,2)*ROUND((0.4*1.15),7)),2)</f>
        <v>0.4</v>
      </c>
      <c r="DC1969">
        <f>ROUND((ROUND(AT1969*AG1969,2)*ROUND((0.4*1.15),7)),2)</f>
        <v>0.06</v>
      </c>
    </row>
    <row r="1970" spans="1:107" x14ac:dyDescent="0.2">
      <c r="A1970">
        <f>ROW(Source!A1151)</f>
        <v>1151</v>
      </c>
      <c r="B1970">
        <v>53551706</v>
      </c>
      <c r="C1970">
        <v>53555091</v>
      </c>
      <c r="D1970">
        <v>29110103</v>
      </c>
      <c r="E1970">
        <v>1</v>
      </c>
      <c r="F1970">
        <v>1</v>
      </c>
      <c r="G1970">
        <v>1</v>
      </c>
      <c r="H1970">
        <v>3</v>
      </c>
      <c r="I1970" t="s">
        <v>2006</v>
      </c>
      <c r="J1970" t="s">
        <v>2007</v>
      </c>
      <c r="K1970" t="s">
        <v>2008</v>
      </c>
      <c r="L1970">
        <v>1346</v>
      </c>
      <c r="N1970">
        <v>1009</v>
      </c>
      <c r="O1970" t="s">
        <v>143</v>
      </c>
      <c r="P1970" t="s">
        <v>143</v>
      </c>
      <c r="Q1970">
        <v>1</v>
      </c>
      <c r="W1970">
        <v>0</v>
      </c>
      <c r="X1970">
        <v>1502743759</v>
      </c>
      <c r="Y1970">
        <v>0</v>
      </c>
      <c r="AA1970">
        <v>24.41</v>
      </c>
      <c r="AB1970">
        <v>0</v>
      </c>
      <c r="AC1970">
        <v>0</v>
      </c>
      <c r="AD1970">
        <v>0</v>
      </c>
      <c r="AE1970">
        <v>24.41</v>
      </c>
      <c r="AF1970">
        <v>0</v>
      </c>
      <c r="AG1970">
        <v>0</v>
      </c>
      <c r="AH1970">
        <v>0</v>
      </c>
      <c r="AI1970">
        <v>1</v>
      </c>
      <c r="AJ1970">
        <v>1</v>
      </c>
      <c r="AK1970">
        <v>1</v>
      </c>
      <c r="AL1970">
        <v>1</v>
      </c>
      <c r="AN1970">
        <v>0</v>
      </c>
      <c r="AO1970">
        <v>1</v>
      </c>
      <c r="AP1970">
        <v>1</v>
      </c>
      <c r="AQ1970">
        <v>0</v>
      </c>
      <c r="AR1970">
        <v>0</v>
      </c>
      <c r="AS1970" t="s">
        <v>3</v>
      </c>
      <c r="AT1970">
        <v>1.5</v>
      </c>
      <c r="AU1970" t="s">
        <v>36</v>
      </c>
      <c r="AV1970">
        <v>0</v>
      </c>
      <c r="AW1970">
        <v>2</v>
      </c>
      <c r="AX1970">
        <v>53555107</v>
      </c>
      <c r="AY1970">
        <v>1</v>
      </c>
      <c r="AZ1970">
        <v>4096</v>
      </c>
      <c r="BA1970">
        <v>1774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CX1970">
        <f>Y1970*Source!I1151</f>
        <v>0</v>
      </c>
      <c r="CY1970">
        <f>AA1970</f>
        <v>24.41</v>
      </c>
      <c r="CZ1970">
        <f>AE1970</f>
        <v>24.41</v>
      </c>
      <c r="DA1970">
        <f>AI1970</f>
        <v>1</v>
      </c>
      <c r="DB1970">
        <f>ROUND((ROUND(AT1970*CZ1970,2)*ROUND(0,7)),2)</f>
        <v>0</v>
      </c>
      <c r="DC1970">
        <f>ROUND((ROUND(AT1970*AG1970,2)*ROUND(0,7)),2)</f>
        <v>0</v>
      </c>
    </row>
    <row r="1971" spans="1:107" x14ac:dyDescent="0.2">
      <c r="A1971">
        <f>ROW(Source!A1151)</f>
        <v>1151</v>
      </c>
      <c r="B1971">
        <v>53551706</v>
      </c>
      <c r="C1971">
        <v>53555091</v>
      </c>
      <c r="D1971">
        <v>29114240</v>
      </c>
      <c r="E1971">
        <v>1</v>
      </c>
      <c r="F1971">
        <v>1</v>
      </c>
      <c r="G1971">
        <v>1</v>
      </c>
      <c r="H1971">
        <v>3</v>
      </c>
      <c r="I1971" t="s">
        <v>2009</v>
      </c>
      <c r="J1971" t="s">
        <v>2010</v>
      </c>
      <c r="K1971" t="s">
        <v>2011</v>
      </c>
      <c r="L1971">
        <v>1348</v>
      </c>
      <c r="N1971">
        <v>1009</v>
      </c>
      <c r="O1971" t="s">
        <v>26</v>
      </c>
      <c r="P1971" t="s">
        <v>26</v>
      </c>
      <c r="Q1971">
        <v>1000</v>
      </c>
      <c r="W1971">
        <v>0</v>
      </c>
      <c r="X1971">
        <v>-1701539228</v>
      </c>
      <c r="Y1971">
        <v>0</v>
      </c>
      <c r="AA1971">
        <v>14830</v>
      </c>
      <c r="AB1971">
        <v>0</v>
      </c>
      <c r="AC1971">
        <v>0</v>
      </c>
      <c r="AD1971">
        <v>0</v>
      </c>
      <c r="AE1971">
        <v>14830</v>
      </c>
      <c r="AF1971">
        <v>0</v>
      </c>
      <c r="AG1971">
        <v>0</v>
      </c>
      <c r="AH1971">
        <v>0</v>
      </c>
      <c r="AI1971">
        <v>1</v>
      </c>
      <c r="AJ1971">
        <v>1</v>
      </c>
      <c r="AK1971">
        <v>1</v>
      </c>
      <c r="AL1971">
        <v>1</v>
      </c>
      <c r="AN1971">
        <v>0</v>
      </c>
      <c r="AO1971">
        <v>1</v>
      </c>
      <c r="AP1971">
        <v>1</v>
      </c>
      <c r="AQ1971">
        <v>0</v>
      </c>
      <c r="AR1971">
        <v>0</v>
      </c>
      <c r="AS1971" t="s">
        <v>3</v>
      </c>
      <c r="AT1971">
        <v>1.1999999999999999E-3</v>
      </c>
      <c r="AU1971" t="s">
        <v>36</v>
      </c>
      <c r="AV1971">
        <v>0</v>
      </c>
      <c r="AW1971">
        <v>2</v>
      </c>
      <c r="AX1971">
        <v>53555108</v>
      </c>
      <c r="AY1971">
        <v>1</v>
      </c>
      <c r="AZ1971">
        <v>4096</v>
      </c>
      <c r="BA1971">
        <v>1775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CX1971">
        <f>Y1971*Source!I1151</f>
        <v>0</v>
      </c>
      <c r="CY1971">
        <f>AA1971</f>
        <v>14830</v>
      </c>
      <c r="CZ1971">
        <f>AE1971</f>
        <v>14830</v>
      </c>
      <c r="DA1971">
        <f>AI1971</f>
        <v>1</v>
      </c>
      <c r="DB1971">
        <f>ROUND((ROUND(AT1971*CZ1971,2)*ROUND(0,7)),2)</f>
        <v>0</v>
      </c>
      <c r="DC1971">
        <f>ROUND((ROUND(AT1971*AG1971,2)*ROUND(0,7)),2)</f>
        <v>0</v>
      </c>
    </row>
    <row r="1972" spans="1:107" x14ac:dyDescent="0.2">
      <c r="A1972">
        <f>ROW(Source!A1151)</f>
        <v>1151</v>
      </c>
      <c r="B1972">
        <v>53551706</v>
      </c>
      <c r="C1972">
        <v>53555091</v>
      </c>
      <c r="D1972">
        <v>29144312</v>
      </c>
      <c r="E1972">
        <v>1</v>
      </c>
      <c r="F1972">
        <v>1</v>
      </c>
      <c r="G1972">
        <v>1</v>
      </c>
      <c r="H1972">
        <v>3</v>
      </c>
      <c r="I1972" t="s">
        <v>2012</v>
      </c>
      <c r="J1972" t="s">
        <v>2013</v>
      </c>
      <c r="K1972" t="s">
        <v>2014</v>
      </c>
      <c r="L1972">
        <v>1301</v>
      </c>
      <c r="N1972">
        <v>1003</v>
      </c>
      <c r="O1972" t="s">
        <v>185</v>
      </c>
      <c r="P1972" t="s">
        <v>185</v>
      </c>
      <c r="Q1972">
        <v>1</v>
      </c>
      <c r="W1972">
        <v>0</v>
      </c>
      <c r="X1972">
        <v>-351596656</v>
      </c>
      <c r="Y1972">
        <v>0</v>
      </c>
      <c r="AA1972">
        <v>39.36</v>
      </c>
      <c r="AB1972">
        <v>0</v>
      </c>
      <c r="AC1972">
        <v>0</v>
      </c>
      <c r="AD1972">
        <v>0</v>
      </c>
      <c r="AE1972">
        <v>39.36</v>
      </c>
      <c r="AF1972">
        <v>0</v>
      </c>
      <c r="AG1972">
        <v>0</v>
      </c>
      <c r="AH1972">
        <v>0</v>
      </c>
      <c r="AI1972">
        <v>1</v>
      </c>
      <c r="AJ1972">
        <v>1</v>
      </c>
      <c r="AK1972">
        <v>1</v>
      </c>
      <c r="AL1972">
        <v>1</v>
      </c>
      <c r="AN1972">
        <v>0</v>
      </c>
      <c r="AO1972">
        <v>1</v>
      </c>
      <c r="AP1972">
        <v>1</v>
      </c>
      <c r="AQ1972">
        <v>0</v>
      </c>
      <c r="AR1972">
        <v>0</v>
      </c>
      <c r="AS1972" t="s">
        <v>3</v>
      </c>
      <c r="AT1972">
        <v>99.8</v>
      </c>
      <c r="AU1972" t="s">
        <v>36</v>
      </c>
      <c r="AV1972">
        <v>0</v>
      </c>
      <c r="AW1972">
        <v>2</v>
      </c>
      <c r="AX1972">
        <v>53555110</v>
      </c>
      <c r="AY1972">
        <v>1</v>
      </c>
      <c r="AZ1972">
        <v>4096</v>
      </c>
      <c r="BA1972">
        <v>1777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CX1972">
        <f>Y1972*Source!I1151</f>
        <v>0</v>
      </c>
      <c r="CY1972">
        <f>AA1972</f>
        <v>39.36</v>
      </c>
      <c r="CZ1972">
        <f>AE1972</f>
        <v>39.36</v>
      </c>
      <c r="DA1972">
        <f>AI1972</f>
        <v>1</v>
      </c>
      <c r="DB1972">
        <f>ROUND((ROUND(AT1972*CZ1972,2)*ROUND(0,7)),2)</f>
        <v>0</v>
      </c>
      <c r="DC1972">
        <f>ROUND((ROUND(AT1972*AG1972,2)*ROUND(0,7)),2)</f>
        <v>0</v>
      </c>
    </row>
    <row r="1973" spans="1:107" x14ac:dyDescent="0.2">
      <c r="A1973">
        <f>ROW(Source!A1151)</f>
        <v>1151</v>
      </c>
      <c r="B1973">
        <v>53551706</v>
      </c>
      <c r="C1973">
        <v>53555091</v>
      </c>
      <c r="D1973">
        <v>29150040</v>
      </c>
      <c r="E1973">
        <v>1</v>
      </c>
      <c r="F1973">
        <v>1</v>
      </c>
      <c r="G1973">
        <v>1</v>
      </c>
      <c r="H1973">
        <v>3</v>
      </c>
      <c r="I1973" t="s">
        <v>1576</v>
      </c>
      <c r="J1973" t="s">
        <v>1577</v>
      </c>
      <c r="K1973" t="s">
        <v>1578</v>
      </c>
      <c r="L1973">
        <v>1339</v>
      </c>
      <c r="N1973">
        <v>1007</v>
      </c>
      <c r="O1973" t="s">
        <v>425</v>
      </c>
      <c r="P1973" t="s">
        <v>425</v>
      </c>
      <c r="Q1973">
        <v>1</v>
      </c>
      <c r="W1973">
        <v>0</v>
      </c>
      <c r="X1973">
        <v>619799737</v>
      </c>
      <c r="Y1973">
        <v>0</v>
      </c>
      <c r="AA1973">
        <v>2.44</v>
      </c>
      <c r="AB1973">
        <v>0</v>
      </c>
      <c r="AC1973">
        <v>0</v>
      </c>
      <c r="AD1973">
        <v>0</v>
      </c>
      <c r="AE1973">
        <v>2.44</v>
      </c>
      <c r="AF1973">
        <v>0</v>
      </c>
      <c r="AG1973">
        <v>0</v>
      </c>
      <c r="AH1973">
        <v>0</v>
      </c>
      <c r="AI1973">
        <v>1</v>
      </c>
      <c r="AJ1973">
        <v>1</v>
      </c>
      <c r="AK1973">
        <v>1</v>
      </c>
      <c r="AL1973">
        <v>1</v>
      </c>
      <c r="AN1973">
        <v>0</v>
      </c>
      <c r="AO1973">
        <v>1</v>
      </c>
      <c r="AP1973">
        <v>1</v>
      </c>
      <c r="AQ1973">
        <v>0</v>
      </c>
      <c r="AR1973">
        <v>0</v>
      </c>
      <c r="AS1973" t="s">
        <v>3</v>
      </c>
      <c r="AT1973">
        <v>0.39</v>
      </c>
      <c r="AU1973" t="s">
        <v>36</v>
      </c>
      <c r="AV1973">
        <v>0</v>
      </c>
      <c r="AW1973">
        <v>2</v>
      </c>
      <c r="AX1973">
        <v>53555112</v>
      </c>
      <c r="AY1973">
        <v>1</v>
      </c>
      <c r="AZ1973">
        <v>4096</v>
      </c>
      <c r="BA1973">
        <v>1779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CX1973">
        <f>Y1973*Source!I1151</f>
        <v>0</v>
      </c>
      <c r="CY1973">
        <f>AA1973</f>
        <v>2.44</v>
      </c>
      <c r="CZ1973">
        <f>AE1973</f>
        <v>2.44</v>
      </c>
      <c r="DA1973">
        <f>AI1973</f>
        <v>1</v>
      </c>
      <c r="DB1973">
        <f>ROUND((ROUND(AT1973*CZ1973,2)*ROUND(0,7)),2)</f>
        <v>0</v>
      </c>
      <c r="DC1973">
        <f>ROUND((ROUND(AT1973*AG1973,2)*ROUND(0,7)),2)</f>
        <v>0</v>
      </c>
    </row>
    <row r="1974" spans="1:107" x14ac:dyDescent="0.2">
      <c r="A1974">
        <f>ROW(Source!A1151)</f>
        <v>1151</v>
      </c>
      <c r="B1974">
        <v>53551706</v>
      </c>
      <c r="C1974">
        <v>53555091</v>
      </c>
      <c r="D1974">
        <v>29164350</v>
      </c>
      <c r="E1974">
        <v>1</v>
      </c>
      <c r="F1974">
        <v>1</v>
      </c>
      <c r="G1974">
        <v>1</v>
      </c>
      <c r="H1974">
        <v>3</v>
      </c>
      <c r="I1974" t="s">
        <v>1138</v>
      </c>
      <c r="J1974" t="s">
        <v>1140</v>
      </c>
      <c r="K1974" t="s">
        <v>1139</v>
      </c>
      <c r="L1974">
        <v>1348</v>
      </c>
      <c r="N1974">
        <v>1009</v>
      </c>
      <c r="O1974" t="s">
        <v>26</v>
      </c>
      <c r="P1974" t="s">
        <v>26</v>
      </c>
      <c r="Q1974">
        <v>1000</v>
      </c>
      <c r="W1974">
        <v>0</v>
      </c>
      <c r="X1974">
        <v>1839160745</v>
      </c>
      <c r="Y1974">
        <v>0.22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1</v>
      </c>
      <c r="AJ1974">
        <v>1</v>
      </c>
      <c r="AK1974">
        <v>1</v>
      </c>
      <c r="AL1974">
        <v>1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 t="s">
        <v>3</v>
      </c>
      <c r="AT1974">
        <v>0.22</v>
      </c>
      <c r="AU1974" t="s">
        <v>3</v>
      </c>
      <c r="AV1974">
        <v>0</v>
      </c>
      <c r="AW1974">
        <v>1</v>
      </c>
      <c r="AX1974">
        <v>-1</v>
      </c>
      <c r="AY1974">
        <v>0</v>
      </c>
      <c r="AZ1974">
        <v>0</v>
      </c>
      <c r="BA1974" t="s">
        <v>3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CX1974">
        <f>Y1974*Source!I1151</f>
        <v>3.9599999999999996E-2</v>
      </c>
      <c r="CY1974">
        <f>AA1974</f>
        <v>0</v>
      </c>
      <c r="CZ1974">
        <f>AE1974</f>
        <v>0</v>
      </c>
      <c r="DA1974">
        <f>AI1974</f>
        <v>1</v>
      </c>
      <c r="DB1974">
        <f>ROUND(ROUND(AT1974*CZ1974,2),2)</f>
        <v>0</v>
      </c>
      <c r="DC1974">
        <f>ROUND(ROUND(AT1974*AG1974,2),2)</f>
        <v>0</v>
      </c>
    </row>
    <row r="1975" spans="1:107" x14ac:dyDescent="0.2">
      <c r="A1975">
        <f>ROW(Source!A1152)</f>
        <v>1152</v>
      </c>
      <c r="B1975">
        <v>53551707</v>
      </c>
      <c r="C1975">
        <v>53555091</v>
      </c>
      <c r="D1975">
        <v>18413627</v>
      </c>
      <c r="E1975">
        <v>1</v>
      </c>
      <c r="F1975">
        <v>1</v>
      </c>
      <c r="G1975">
        <v>1</v>
      </c>
      <c r="H1975">
        <v>1</v>
      </c>
      <c r="I1975" t="s">
        <v>1659</v>
      </c>
      <c r="J1975" t="s">
        <v>3</v>
      </c>
      <c r="K1975" t="s">
        <v>1660</v>
      </c>
      <c r="L1975">
        <v>1369</v>
      </c>
      <c r="N1975">
        <v>1013</v>
      </c>
      <c r="O1975" t="s">
        <v>1486</v>
      </c>
      <c r="P1975" t="s">
        <v>1486</v>
      </c>
      <c r="Q1975">
        <v>1</v>
      </c>
      <c r="W1975">
        <v>0</v>
      </c>
      <c r="X1975">
        <v>-1366182279</v>
      </c>
      <c r="Y1975">
        <v>29.550399999999996</v>
      </c>
      <c r="AA1975">
        <v>0</v>
      </c>
      <c r="AB1975">
        <v>0</v>
      </c>
      <c r="AC1975">
        <v>0</v>
      </c>
      <c r="AD1975">
        <v>349.58</v>
      </c>
      <c r="AE1975">
        <v>0</v>
      </c>
      <c r="AF1975">
        <v>0</v>
      </c>
      <c r="AG1975">
        <v>0</v>
      </c>
      <c r="AH1975">
        <v>349.58</v>
      </c>
      <c r="AI1975">
        <v>1</v>
      </c>
      <c r="AJ1975">
        <v>1</v>
      </c>
      <c r="AK1975">
        <v>1</v>
      </c>
      <c r="AL1975">
        <v>1</v>
      </c>
      <c r="AN1975">
        <v>0</v>
      </c>
      <c r="AO1975">
        <v>1</v>
      </c>
      <c r="AP1975">
        <v>1</v>
      </c>
      <c r="AQ1975">
        <v>0</v>
      </c>
      <c r="AR1975">
        <v>0</v>
      </c>
      <c r="AS1975" t="s">
        <v>3</v>
      </c>
      <c r="AT1975">
        <v>64.239999999999995</v>
      </c>
      <c r="AU1975" t="s">
        <v>1164</v>
      </c>
      <c r="AV1975">
        <v>1</v>
      </c>
      <c r="AW1975">
        <v>2</v>
      </c>
      <c r="AX1975">
        <v>53555102</v>
      </c>
      <c r="AY1975">
        <v>2</v>
      </c>
      <c r="AZ1975">
        <v>137216</v>
      </c>
      <c r="BA1975">
        <v>1780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CX1975">
        <f>Y1975*Source!I1152</f>
        <v>5.3190719999999994</v>
      </c>
      <c r="CY1975">
        <f>AD1975</f>
        <v>349.58</v>
      </c>
      <c r="CZ1975">
        <f>AH1975</f>
        <v>349.58</v>
      </c>
      <c r="DA1975">
        <f>AL1975</f>
        <v>1</v>
      </c>
      <c r="DB1975">
        <f>ROUND((ROUND(AT1975*CZ1975,2)*ROUND((0.4*1.15),7)),2)</f>
        <v>10330.23</v>
      </c>
      <c r="DC1975">
        <f>ROUND((ROUND(AT1975*AG1975,2)*ROUND((0.4*1.15),7)),2)</f>
        <v>0</v>
      </c>
    </row>
    <row r="1976" spans="1:107" x14ac:dyDescent="0.2">
      <c r="A1976">
        <f>ROW(Source!A1152)</f>
        <v>1152</v>
      </c>
      <c r="B1976">
        <v>53551707</v>
      </c>
      <c r="C1976">
        <v>53555091</v>
      </c>
      <c r="D1976">
        <v>121548</v>
      </c>
      <c r="E1976">
        <v>1</v>
      </c>
      <c r="F1976">
        <v>1</v>
      </c>
      <c r="G1976">
        <v>1</v>
      </c>
      <c r="H1976">
        <v>1</v>
      </c>
      <c r="I1976" t="s">
        <v>31</v>
      </c>
      <c r="J1976" t="s">
        <v>3</v>
      </c>
      <c r="K1976" t="s">
        <v>1489</v>
      </c>
      <c r="L1976">
        <v>608254</v>
      </c>
      <c r="N1976">
        <v>1013</v>
      </c>
      <c r="O1976" t="s">
        <v>1490</v>
      </c>
      <c r="P1976" t="s">
        <v>1490</v>
      </c>
      <c r="Q1976">
        <v>1</v>
      </c>
      <c r="W1976">
        <v>0</v>
      </c>
      <c r="X1976">
        <v>-185737400</v>
      </c>
      <c r="Y1976">
        <v>9.1999999999999998E-3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1</v>
      </c>
      <c r="AJ1976">
        <v>1</v>
      </c>
      <c r="AK1976">
        <v>1</v>
      </c>
      <c r="AL1976">
        <v>1</v>
      </c>
      <c r="AN1976">
        <v>0</v>
      </c>
      <c r="AO1976">
        <v>1</v>
      </c>
      <c r="AP1976">
        <v>1</v>
      </c>
      <c r="AQ1976">
        <v>0</v>
      </c>
      <c r="AR1976">
        <v>0</v>
      </c>
      <c r="AS1976" t="s">
        <v>3</v>
      </c>
      <c r="AT1976">
        <v>0.02</v>
      </c>
      <c r="AU1976" t="s">
        <v>1164</v>
      </c>
      <c r="AV1976">
        <v>2</v>
      </c>
      <c r="AW1976">
        <v>2</v>
      </c>
      <c r="AX1976">
        <v>53555103</v>
      </c>
      <c r="AY1976">
        <v>1</v>
      </c>
      <c r="AZ1976">
        <v>6144</v>
      </c>
      <c r="BA1976">
        <v>1781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CX1976">
        <f>Y1976*Source!I1152</f>
        <v>1.6559999999999999E-3</v>
      </c>
      <c r="CY1976">
        <f>AD1976</f>
        <v>0</v>
      </c>
      <c r="CZ1976">
        <f>AH1976</f>
        <v>0</v>
      </c>
      <c r="DA1976">
        <f>AL1976</f>
        <v>1</v>
      </c>
      <c r="DB1976">
        <f>ROUND((ROUND(AT1976*CZ1976,2)*ROUND((0.4*1.15),7)),2)</f>
        <v>0</v>
      </c>
      <c r="DC1976">
        <f>ROUND((ROUND(AT1976*AG1976,2)*ROUND((0.4*1.15),7)),2)</f>
        <v>0</v>
      </c>
    </row>
    <row r="1977" spans="1:107" x14ac:dyDescent="0.2">
      <c r="A1977">
        <f>ROW(Source!A1152)</f>
        <v>1152</v>
      </c>
      <c r="B1977">
        <v>53551707</v>
      </c>
      <c r="C1977">
        <v>53555091</v>
      </c>
      <c r="D1977">
        <v>29172268</v>
      </c>
      <c r="E1977">
        <v>1</v>
      </c>
      <c r="F1977">
        <v>1</v>
      </c>
      <c r="G1977">
        <v>1</v>
      </c>
      <c r="H1977">
        <v>2</v>
      </c>
      <c r="I1977" t="s">
        <v>1582</v>
      </c>
      <c r="J1977" t="s">
        <v>1583</v>
      </c>
      <c r="K1977" t="s">
        <v>1584</v>
      </c>
      <c r="L1977">
        <v>1368</v>
      </c>
      <c r="N1977">
        <v>1011</v>
      </c>
      <c r="O1977" t="s">
        <v>1494</v>
      </c>
      <c r="P1977" t="s">
        <v>1494</v>
      </c>
      <c r="Q1977">
        <v>1</v>
      </c>
      <c r="W1977">
        <v>0</v>
      </c>
      <c r="X1977">
        <v>-438066613</v>
      </c>
      <c r="Y1977">
        <v>4.5999999999999999E-3</v>
      </c>
      <c r="AA1977">
        <v>0</v>
      </c>
      <c r="AB1977">
        <v>86.4</v>
      </c>
      <c r="AC1977">
        <v>13.5</v>
      </c>
      <c r="AD1977">
        <v>0</v>
      </c>
      <c r="AE1977">
        <v>0</v>
      </c>
      <c r="AF1977">
        <v>86.4</v>
      </c>
      <c r="AG1977">
        <v>13.5</v>
      </c>
      <c r="AH1977">
        <v>0</v>
      </c>
      <c r="AI1977">
        <v>1</v>
      </c>
      <c r="AJ1977">
        <v>1</v>
      </c>
      <c r="AK1977">
        <v>1</v>
      </c>
      <c r="AL1977">
        <v>1</v>
      </c>
      <c r="AN1977">
        <v>0</v>
      </c>
      <c r="AO1977">
        <v>1</v>
      </c>
      <c r="AP1977">
        <v>1</v>
      </c>
      <c r="AQ1977">
        <v>0</v>
      </c>
      <c r="AR1977">
        <v>0</v>
      </c>
      <c r="AS1977" t="s">
        <v>3</v>
      </c>
      <c r="AT1977">
        <v>0.01</v>
      </c>
      <c r="AU1977" t="s">
        <v>1164</v>
      </c>
      <c r="AV1977">
        <v>0</v>
      </c>
      <c r="AW1977">
        <v>2</v>
      </c>
      <c r="AX1977">
        <v>53555104</v>
      </c>
      <c r="AY1977">
        <v>1</v>
      </c>
      <c r="AZ1977">
        <v>6144</v>
      </c>
      <c r="BA1977">
        <v>1782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CX1977">
        <f>Y1977*Source!I1152</f>
        <v>8.2799999999999996E-4</v>
      </c>
      <c r="CY1977">
        <f>AB1977</f>
        <v>86.4</v>
      </c>
      <c r="CZ1977">
        <f>AF1977</f>
        <v>86.4</v>
      </c>
      <c r="DA1977">
        <f>AJ1977</f>
        <v>1</v>
      </c>
      <c r="DB1977">
        <f>ROUND((ROUND(AT1977*CZ1977,2)*ROUND((0.4*1.15),7)),2)</f>
        <v>0.4</v>
      </c>
      <c r="DC1977">
        <f>ROUND((ROUND(AT1977*AG1977,2)*ROUND((0.4*1.15),7)),2)</f>
        <v>0.06</v>
      </c>
    </row>
    <row r="1978" spans="1:107" x14ac:dyDescent="0.2">
      <c r="A1978">
        <f>ROW(Source!A1152)</f>
        <v>1152</v>
      </c>
      <c r="B1978">
        <v>53551707</v>
      </c>
      <c r="C1978">
        <v>53555091</v>
      </c>
      <c r="D1978">
        <v>29172379</v>
      </c>
      <c r="E1978">
        <v>1</v>
      </c>
      <c r="F1978">
        <v>1</v>
      </c>
      <c r="G1978">
        <v>1</v>
      </c>
      <c r="H1978">
        <v>2</v>
      </c>
      <c r="I1978" t="s">
        <v>1495</v>
      </c>
      <c r="J1978" t="s">
        <v>1496</v>
      </c>
      <c r="K1978" t="s">
        <v>1497</v>
      </c>
      <c r="L1978">
        <v>1368</v>
      </c>
      <c r="N1978">
        <v>1011</v>
      </c>
      <c r="O1978" t="s">
        <v>1494</v>
      </c>
      <c r="P1978" t="s">
        <v>1494</v>
      </c>
      <c r="Q1978">
        <v>1</v>
      </c>
      <c r="W1978">
        <v>0</v>
      </c>
      <c r="X1978">
        <v>1106923569</v>
      </c>
      <c r="Y1978">
        <v>4.5999999999999999E-3</v>
      </c>
      <c r="AA1978">
        <v>0</v>
      </c>
      <c r="AB1978">
        <v>112</v>
      </c>
      <c r="AC1978">
        <v>13.5</v>
      </c>
      <c r="AD1978">
        <v>0</v>
      </c>
      <c r="AE1978">
        <v>0</v>
      </c>
      <c r="AF1978">
        <v>112</v>
      </c>
      <c r="AG1978">
        <v>13.5</v>
      </c>
      <c r="AH1978">
        <v>0</v>
      </c>
      <c r="AI1978">
        <v>1</v>
      </c>
      <c r="AJ1978">
        <v>1</v>
      </c>
      <c r="AK1978">
        <v>1</v>
      </c>
      <c r="AL1978">
        <v>1</v>
      </c>
      <c r="AN1978">
        <v>0</v>
      </c>
      <c r="AO1978">
        <v>1</v>
      </c>
      <c r="AP1978">
        <v>1</v>
      </c>
      <c r="AQ1978">
        <v>0</v>
      </c>
      <c r="AR1978">
        <v>0</v>
      </c>
      <c r="AS1978" t="s">
        <v>3</v>
      </c>
      <c r="AT1978">
        <v>0.01</v>
      </c>
      <c r="AU1978" t="s">
        <v>1164</v>
      </c>
      <c r="AV1978">
        <v>0</v>
      </c>
      <c r="AW1978">
        <v>2</v>
      </c>
      <c r="AX1978">
        <v>53555105</v>
      </c>
      <c r="AY1978">
        <v>1</v>
      </c>
      <c r="AZ1978">
        <v>6144</v>
      </c>
      <c r="BA1978">
        <v>1783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CX1978">
        <f>Y1978*Source!I1152</f>
        <v>8.2799999999999996E-4</v>
      </c>
      <c r="CY1978">
        <f>AB1978</f>
        <v>112</v>
      </c>
      <c r="CZ1978">
        <f>AF1978</f>
        <v>112</v>
      </c>
      <c r="DA1978">
        <f>AJ1978</f>
        <v>1</v>
      </c>
      <c r="DB1978">
        <f>ROUND((ROUND(AT1978*CZ1978,2)*ROUND((0.4*1.15),7)),2)</f>
        <v>0.52</v>
      </c>
      <c r="DC1978">
        <f>ROUND((ROUND(AT1978*AG1978,2)*ROUND((0.4*1.15),7)),2)</f>
        <v>0.06</v>
      </c>
    </row>
    <row r="1979" spans="1:107" x14ac:dyDescent="0.2">
      <c r="A1979">
        <f>ROW(Source!A1152)</f>
        <v>1152</v>
      </c>
      <c r="B1979">
        <v>53551707</v>
      </c>
      <c r="C1979">
        <v>53555091</v>
      </c>
      <c r="D1979">
        <v>29174913</v>
      </c>
      <c r="E1979">
        <v>1</v>
      </c>
      <c r="F1979">
        <v>1</v>
      </c>
      <c r="G1979">
        <v>1</v>
      </c>
      <c r="H1979">
        <v>2</v>
      </c>
      <c r="I1979" t="s">
        <v>1513</v>
      </c>
      <c r="J1979" t="s">
        <v>1514</v>
      </c>
      <c r="K1979" t="s">
        <v>1515</v>
      </c>
      <c r="L1979">
        <v>1368</v>
      </c>
      <c r="N1979">
        <v>1011</v>
      </c>
      <c r="O1979" t="s">
        <v>1494</v>
      </c>
      <c r="P1979" t="s">
        <v>1494</v>
      </c>
      <c r="Q1979">
        <v>1</v>
      </c>
      <c r="W1979">
        <v>0</v>
      </c>
      <c r="X1979">
        <v>1230759911</v>
      </c>
      <c r="Y1979">
        <v>4.5999999999999999E-3</v>
      </c>
      <c r="AA1979">
        <v>0</v>
      </c>
      <c r="AB1979">
        <v>87.17</v>
      </c>
      <c r="AC1979">
        <v>11.6</v>
      </c>
      <c r="AD1979">
        <v>0</v>
      </c>
      <c r="AE1979">
        <v>0</v>
      </c>
      <c r="AF1979">
        <v>87.17</v>
      </c>
      <c r="AG1979">
        <v>11.6</v>
      </c>
      <c r="AH1979">
        <v>0</v>
      </c>
      <c r="AI1979">
        <v>1</v>
      </c>
      <c r="AJ1979">
        <v>1</v>
      </c>
      <c r="AK1979">
        <v>1</v>
      </c>
      <c r="AL1979">
        <v>1</v>
      </c>
      <c r="AN1979">
        <v>0</v>
      </c>
      <c r="AO1979">
        <v>1</v>
      </c>
      <c r="AP1979">
        <v>1</v>
      </c>
      <c r="AQ1979">
        <v>0</v>
      </c>
      <c r="AR1979">
        <v>0</v>
      </c>
      <c r="AS1979" t="s">
        <v>3</v>
      </c>
      <c r="AT1979">
        <v>0.01</v>
      </c>
      <c r="AU1979" t="s">
        <v>1164</v>
      </c>
      <c r="AV1979">
        <v>0</v>
      </c>
      <c r="AW1979">
        <v>2</v>
      </c>
      <c r="AX1979">
        <v>53555106</v>
      </c>
      <c r="AY1979">
        <v>1</v>
      </c>
      <c r="AZ1979">
        <v>6144</v>
      </c>
      <c r="BA1979">
        <v>1784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CX1979">
        <f>Y1979*Source!I1152</f>
        <v>8.2799999999999996E-4</v>
      </c>
      <c r="CY1979">
        <f>AB1979</f>
        <v>87.17</v>
      </c>
      <c r="CZ1979">
        <f>AF1979</f>
        <v>87.17</v>
      </c>
      <c r="DA1979">
        <f>AJ1979</f>
        <v>1</v>
      </c>
      <c r="DB1979">
        <f>ROUND((ROUND(AT1979*CZ1979,2)*ROUND((0.4*1.15),7)),2)</f>
        <v>0.4</v>
      </c>
      <c r="DC1979">
        <f>ROUND((ROUND(AT1979*AG1979,2)*ROUND((0.4*1.15),7)),2)</f>
        <v>0.06</v>
      </c>
    </row>
    <row r="1980" spans="1:107" x14ac:dyDescent="0.2">
      <c r="A1980">
        <f>ROW(Source!A1152)</f>
        <v>1152</v>
      </c>
      <c r="B1980">
        <v>53551707</v>
      </c>
      <c r="C1980">
        <v>53555091</v>
      </c>
      <c r="D1980">
        <v>29110103</v>
      </c>
      <c r="E1980">
        <v>1</v>
      </c>
      <c r="F1980">
        <v>1</v>
      </c>
      <c r="G1980">
        <v>1</v>
      </c>
      <c r="H1980">
        <v>3</v>
      </c>
      <c r="I1980" t="s">
        <v>2006</v>
      </c>
      <c r="J1980" t="s">
        <v>2007</v>
      </c>
      <c r="K1980" t="s">
        <v>2008</v>
      </c>
      <c r="L1980">
        <v>1346</v>
      </c>
      <c r="N1980">
        <v>1009</v>
      </c>
      <c r="O1980" t="s">
        <v>143</v>
      </c>
      <c r="P1980" t="s">
        <v>143</v>
      </c>
      <c r="Q1980">
        <v>1</v>
      </c>
      <c r="W1980">
        <v>0</v>
      </c>
      <c r="X1980">
        <v>1502743759</v>
      </c>
      <c r="Y1980">
        <v>0</v>
      </c>
      <c r="AA1980">
        <v>149.88</v>
      </c>
      <c r="AB1980">
        <v>0</v>
      </c>
      <c r="AC1980">
        <v>0</v>
      </c>
      <c r="AD1980">
        <v>0</v>
      </c>
      <c r="AE1980">
        <v>24.41</v>
      </c>
      <c r="AF1980">
        <v>0</v>
      </c>
      <c r="AG1980">
        <v>0</v>
      </c>
      <c r="AH1980">
        <v>0</v>
      </c>
      <c r="AI1980">
        <v>6.14</v>
      </c>
      <c r="AJ1980">
        <v>1</v>
      </c>
      <c r="AK1980">
        <v>1</v>
      </c>
      <c r="AL1980">
        <v>1</v>
      </c>
      <c r="AN1980">
        <v>0</v>
      </c>
      <c r="AO1980">
        <v>1</v>
      </c>
      <c r="AP1980">
        <v>1</v>
      </c>
      <c r="AQ1980">
        <v>0</v>
      </c>
      <c r="AR1980">
        <v>0</v>
      </c>
      <c r="AS1980" t="s">
        <v>3</v>
      </c>
      <c r="AT1980">
        <v>1.5</v>
      </c>
      <c r="AU1980" t="s">
        <v>36</v>
      </c>
      <c r="AV1980">
        <v>0</v>
      </c>
      <c r="AW1980">
        <v>2</v>
      </c>
      <c r="AX1980">
        <v>53555107</v>
      </c>
      <c r="AY1980">
        <v>1</v>
      </c>
      <c r="AZ1980">
        <v>4096</v>
      </c>
      <c r="BA1980">
        <v>1785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CX1980">
        <f>Y1980*Source!I1152</f>
        <v>0</v>
      </c>
      <c r="CY1980">
        <f>AA1980</f>
        <v>149.88</v>
      </c>
      <c r="CZ1980">
        <f>AE1980</f>
        <v>24.41</v>
      </c>
      <c r="DA1980">
        <f>AI1980</f>
        <v>6.14</v>
      </c>
      <c r="DB1980">
        <f>ROUND((ROUND(AT1980*CZ1980,2)*ROUND(0,7)),2)</f>
        <v>0</v>
      </c>
      <c r="DC1980">
        <f>ROUND((ROUND(AT1980*AG1980,2)*ROUND(0,7)),2)</f>
        <v>0</v>
      </c>
    </row>
    <row r="1981" spans="1:107" x14ac:dyDescent="0.2">
      <c r="A1981">
        <f>ROW(Source!A1152)</f>
        <v>1152</v>
      </c>
      <c r="B1981">
        <v>53551707</v>
      </c>
      <c r="C1981">
        <v>53555091</v>
      </c>
      <c r="D1981">
        <v>29114240</v>
      </c>
      <c r="E1981">
        <v>1</v>
      </c>
      <c r="F1981">
        <v>1</v>
      </c>
      <c r="G1981">
        <v>1</v>
      </c>
      <c r="H1981">
        <v>3</v>
      </c>
      <c r="I1981" t="s">
        <v>2009</v>
      </c>
      <c r="J1981" t="s">
        <v>2010</v>
      </c>
      <c r="K1981" t="s">
        <v>2011</v>
      </c>
      <c r="L1981">
        <v>1348</v>
      </c>
      <c r="N1981">
        <v>1009</v>
      </c>
      <c r="O1981" t="s">
        <v>26</v>
      </c>
      <c r="P1981" t="s">
        <v>26</v>
      </c>
      <c r="Q1981">
        <v>1000</v>
      </c>
      <c r="W1981">
        <v>0</v>
      </c>
      <c r="X1981">
        <v>-1701539228</v>
      </c>
      <c r="Y1981">
        <v>0</v>
      </c>
      <c r="AA1981">
        <v>91056.2</v>
      </c>
      <c r="AB1981">
        <v>0</v>
      </c>
      <c r="AC1981">
        <v>0</v>
      </c>
      <c r="AD1981">
        <v>0</v>
      </c>
      <c r="AE1981">
        <v>14830</v>
      </c>
      <c r="AF1981">
        <v>0</v>
      </c>
      <c r="AG1981">
        <v>0</v>
      </c>
      <c r="AH1981">
        <v>0</v>
      </c>
      <c r="AI1981">
        <v>6.14</v>
      </c>
      <c r="AJ1981">
        <v>1</v>
      </c>
      <c r="AK1981">
        <v>1</v>
      </c>
      <c r="AL1981">
        <v>1</v>
      </c>
      <c r="AN1981">
        <v>0</v>
      </c>
      <c r="AO1981">
        <v>1</v>
      </c>
      <c r="AP1981">
        <v>1</v>
      </c>
      <c r="AQ1981">
        <v>0</v>
      </c>
      <c r="AR1981">
        <v>0</v>
      </c>
      <c r="AS1981" t="s">
        <v>3</v>
      </c>
      <c r="AT1981">
        <v>1.1999999999999999E-3</v>
      </c>
      <c r="AU1981" t="s">
        <v>36</v>
      </c>
      <c r="AV1981">
        <v>0</v>
      </c>
      <c r="AW1981">
        <v>2</v>
      </c>
      <c r="AX1981">
        <v>53555108</v>
      </c>
      <c r="AY1981">
        <v>1</v>
      </c>
      <c r="AZ1981">
        <v>4096</v>
      </c>
      <c r="BA1981">
        <v>1786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CX1981">
        <f>Y1981*Source!I1152</f>
        <v>0</v>
      </c>
      <c r="CY1981">
        <f>AA1981</f>
        <v>91056.2</v>
      </c>
      <c r="CZ1981">
        <f>AE1981</f>
        <v>14830</v>
      </c>
      <c r="DA1981">
        <f>AI1981</f>
        <v>6.14</v>
      </c>
      <c r="DB1981">
        <f>ROUND((ROUND(AT1981*CZ1981,2)*ROUND(0,7)),2)</f>
        <v>0</v>
      </c>
      <c r="DC1981">
        <f>ROUND((ROUND(AT1981*AG1981,2)*ROUND(0,7)),2)</f>
        <v>0</v>
      </c>
    </row>
    <row r="1982" spans="1:107" x14ac:dyDescent="0.2">
      <c r="A1982">
        <f>ROW(Source!A1152)</f>
        <v>1152</v>
      </c>
      <c r="B1982">
        <v>53551707</v>
      </c>
      <c r="C1982">
        <v>53555091</v>
      </c>
      <c r="D1982">
        <v>29144312</v>
      </c>
      <c r="E1982">
        <v>1</v>
      </c>
      <c r="F1982">
        <v>1</v>
      </c>
      <c r="G1982">
        <v>1</v>
      </c>
      <c r="H1982">
        <v>3</v>
      </c>
      <c r="I1982" t="s">
        <v>2012</v>
      </c>
      <c r="J1982" t="s">
        <v>2013</v>
      </c>
      <c r="K1982" t="s">
        <v>2014</v>
      </c>
      <c r="L1982">
        <v>1301</v>
      </c>
      <c r="N1982">
        <v>1003</v>
      </c>
      <c r="O1982" t="s">
        <v>185</v>
      </c>
      <c r="P1982" t="s">
        <v>185</v>
      </c>
      <c r="Q1982">
        <v>1</v>
      </c>
      <c r="W1982">
        <v>0</v>
      </c>
      <c r="X1982">
        <v>-351596656</v>
      </c>
      <c r="Y1982">
        <v>0</v>
      </c>
      <c r="AA1982">
        <v>241.67</v>
      </c>
      <c r="AB1982">
        <v>0</v>
      </c>
      <c r="AC1982">
        <v>0</v>
      </c>
      <c r="AD1982">
        <v>0</v>
      </c>
      <c r="AE1982">
        <v>39.36</v>
      </c>
      <c r="AF1982">
        <v>0</v>
      </c>
      <c r="AG1982">
        <v>0</v>
      </c>
      <c r="AH1982">
        <v>0</v>
      </c>
      <c r="AI1982">
        <v>6.14</v>
      </c>
      <c r="AJ1982">
        <v>1</v>
      </c>
      <c r="AK1982">
        <v>1</v>
      </c>
      <c r="AL1982">
        <v>1</v>
      </c>
      <c r="AN1982">
        <v>0</v>
      </c>
      <c r="AO1982">
        <v>1</v>
      </c>
      <c r="AP1982">
        <v>1</v>
      </c>
      <c r="AQ1982">
        <v>0</v>
      </c>
      <c r="AR1982">
        <v>0</v>
      </c>
      <c r="AS1982" t="s">
        <v>3</v>
      </c>
      <c r="AT1982">
        <v>99.8</v>
      </c>
      <c r="AU1982" t="s">
        <v>36</v>
      </c>
      <c r="AV1982">
        <v>0</v>
      </c>
      <c r="AW1982">
        <v>2</v>
      </c>
      <c r="AX1982">
        <v>53555110</v>
      </c>
      <c r="AY1982">
        <v>1</v>
      </c>
      <c r="AZ1982">
        <v>4096</v>
      </c>
      <c r="BA1982">
        <v>1788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CX1982">
        <f>Y1982*Source!I1152</f>
        <v>0</v>
      </c>
      <c r="CY1982">
        <f>AA1982</f>
        <v>241.67</v>
      </c>
      <c r="CZ1982">
        <f>AE1982</f>
        <v>39.36</v>
      </c>
      <c r="DA1982">
        <f>AI1982</f>
        <v>6.14</v>
      </c>
      <c r="DB1982">
        <f>ROUND((ROUND(AT1982*CZ1982,2)*ROUND(0,7)),2)</f>
        <v>0</v>
      </c>
      <c r="DC1982">
        <f>ROUND((ROUND(AT1982*AG1982,2)*ROUND(0,7)),2)</f>
        <v>0</v>
      </c>
    </row>
    <row r="1983" spans="1:107" x14ac:dyDescent="0.2">
      <c r="A1983">
        <f>ROW(Source!A1152)</f>
        <v>1152</v>
      </c>
      <c r="B1983">
        <v>53551707</v>
      </c>
      <c r="C1983">
        <v>53555091</v>
      </c>
      <c r="D1983">
        <v>29150040</v>
      </c>
      <c r="E1983">
        <v>1</v>
      </c>
      <c r="F1983">
        <v>1</v>
      </c>
      <c r="G1983">
        <v>1</v>
      </c>
      <c r="H1983">
        <v>3</v>
      </c>
      <c r="I1983" t="s">
        <v>1576</v>
      </c>
      <c r="J1983" t="s">
        <v>1577</v>
      </c>
      <c r="K1983" t="s">
        <v>1578</v>
      </c>
      <c r="L1983">
        <v>1339</v>
      </c>
      <c r="N1983">
        <v>1007</v>
      </c>
      <c r="O1983" t="s">
        <v>425</v>
      </c>
      <c r="P1983" t="s">
        <v>425</v>
      </c>
      <c r="Q1983">
        <v>1</v>
      </c>
      <c r="W1983">
        <v>0</v>
      </c>
      <c r="X1983">
        <v>619799737</v>
      </c>
      <c r="Y1983">
        <v>0</v>
      </c>
      <c r="AA1983">
        <v>14.98</v>
      </c>
      <c r="AB1983">
        <v>0</v>
      </c>
      <c r="AC1983">
        <v>0</v>
      </c>
      <c r="AD1983">
        <v>0</v>
      </c>
      <c r="AE1983">
        <v>2.44</v>
      </c>
      <c r="AF1983">
        <v>0</v>
      </c>
      <c r="AG1983">
        <v>0</v>
      </c>
      <c r="AH1983">
        <v>0</v>
      </c>
      <c r="AI1983">
        <v>6.14</v>
      </c>
      <c r="AJ1983">
        <v>1</v>
      </c>
      <c r="AK1983">
        <v>1</v>
      </c>
      <c r="AL1983">
        <v>1</v>
      </c>
      <c r="AN1983">
        <v>0</v>
      </c>
      <c r="AO1983">
        <v>1</v>
      </c>
      <c r="AP1983">
        <v>1</v>
      </c>
      <c r="AQ1983">
        <v>0</v>
      </c>
      <c r="AR1983">
        <v>0</v>
      </c>
      <c r="AS1983" t="s">
        <v>3</v>
      </c>
      <c r="AT1983">
        <v>0.39</v>
      </c>
      <c r="AU1983" t="s">
        <v>36</v>
      </c>
      <c r="AV1983">
        <v>0</v>
      </c>
      <c r="AW1983">
        <v>2</v>
      </c>
      <c r="AX1983">
        <v>53555112</v>
      </c>
      <c r="AY1983">
        <v>1</v>
      </c>
      <c r="AZ1983">
        <v>4096</v>
      </c>
      <c r="BA1983">
        <v>1790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CX1983">
        <f>Y1983*Source!I1152</f>
        <v>0</v>
      </c>
      <c r="CY1983">
        <f>AA1983</f>
        <v>14.98</v>
      </c>
      <c r="CZ1983">
        <f>AE1983</f>
        <v>2.44</v>
      </c>
      <c r="DA1983">
        <f>AI1983</f>
        <v>6.14</v>
      </c>
      <c r="DB1983">
        <f>ROUND((ROUND(AT1983*CZ1983,2)*ROUND(0,7)),2)</f>
        <v>0</v>
      </c>
      <c r="DC1983">
        <f>ROUND((ROUND(AT1983*AG1983,2)*ROUND(0,7)),2)</f>
        <v>0</v>
      </c>
    </row>
    <row r="1984" spans="1:107" x14ac:dyDescent="0.2">
      <c r="A1984">
        <f>ROW(Source!A1152)</f>
        <v>1152</v>
      </c>
      <c r="B1984">
        <v>53551707</v>
      </c>
      <c r="C1984">
        <v>53555091</v>
      </c>
      <c r="D1984">
        <v>29164350</v>
      </c>
      <c r="E1984">
        <v>1</v>
      </c>
      <c r="F1984">
        <v>1</v>
      </c>
      <c r="G1984">
        <v>1</v>
      </c>
      <c r="H1984">
        <v>3</v>
      </c>
      <c r="I1984" t="s">
        <v>1138</v>
      </c>
      <c r="J1984" t="s">
        <v>1140</v>
      </c>
      <c r="K1984" t="s">
        <v>1139</v>
      </c>
      <c r="L1984">
        <v>1348</v>
      </c>
      <c r="N1984">
        <v>1009</v>
      </c>
      <c r="O1984" t="s">
        <v>26</v>
      </c>
      <c r="P1984" t="s">
        <v>26</v>
      </c>
      <c r="Q1984">
        <v>1000</v>
      </c>
      <c r="W1984">
        <v>0</v>
      </c>
      <c r="X1984">
        <v>1839160745</v>
      </c>
      <c r="Y1984">
        <v>0.22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6.14</v>
      </c>
      <c r="AJ1984">
        <v>1</v>
      </c>
      <c r="AK1984">
        <v>1</v>
      </c>
      <c r="AL1984">
        <v>1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 t="s">
        <v>3</v>
      </c>
      <c r="AT1984">
        <v>0.22</v>
      </c>
      <c r="AU1984" t="s">
        <v>3</v>
      </c>
      <c r="AV1984">
        <v>0</v>
      </c>
      <c r="AW1984">
        <v>1</v>
      </c>
      <c r="AX1984">
        <v>-1</v>
      </c>
      <c r="AY1984">
        <v>0</v>
      </c>
      <c r="AZ1984">
        <v>0</v>
      </c>
      <c r="BA1984" t="s">
        <v>3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CX1984">
        <f>Y1984*Source!I1152</f>
        <v>3.9599999999999996E-2</v>
      </c>
      <c r="CY1984">
        <f>AA1984</f>
        <v>0</v>
      </c>
      <c r="CZ1984">
        <f>AE1984</f>
        <v>0</v>
      </c>
      <c r="DA1984">
        <f>AI1984</f>
        <v>6.14</v>
      </c>
      <c r="DB1984">
        <f>ROUND(ROUND(AT1984*CZ1984,2),2)</f>
        <v>0</v>
      </c>
      <c r="DC1984">
        <f>ROUND(ROUND(AT1984*AG1984,2),2)</f>
        <v>0</v>
      </c>
    </row>
    <row r="1985" spans="1:107" x14ac:dyDescent="0.2">
      <c r="A1985">
        <f>ROW(Source!A1155)</f>
        <v>1155</v>
      </c>
      <c r="B1985">
        <v>53551706</v>
      </c>
      <c r="C1985">
        <v>53562832</v>
      </c>
      <c r="D1985">
        <v>53014255</v>
      </c>
      <c r="E1985">
        <v>1</v>
      </c>
      <c r="F1985">
        <v>1</v>
      </c>
      <c r="G1985">
        <v>1</v>
      </c>
      <c r="H1985">
        <v>1</v>
      </c>
      <c r="I1985" t="s">
        <v>1993</v>
      </c>
      <c r="J1985" t="s">
        <v>3</v>
      </c>
      <c r="K1985" t="s">
        <v>1994</v>
      </c>
      <c r="L1985">
        <v>1369</v>
      </c>
      <c r="N1985">
        <v>1013</v>
      </c>
      <c r="O1985" t="s">
        <v>1486</v>
      </c>
      <c r="P1985" t="s">
        <v>1486</v>
      </c>
      <c r="Q1985">
        <v>1</v>
      </c>
      <c r="W1985">
        <v>0</v>
      </c>
      <c r="X1985">
        <v>882061936</v>
      </c>
      <c r="Y1985">
        <v>17.43055</v>
      </c>
      <c r="AA1985">
        <v>0</v>
      </c>
      <c r="AB1985">
        <v>0</v>
      </c>
      <c r="AC1985">
        <v>0</v>
      </c>
      <c r="AD1985">
        <v>9.4</v>
      </c>
      <c r="AE1985">
        <v>0</v>
      </c>
      <c r="AF1985">
        <v>0</v>
      </c>
      <c r="AG1985">
        <v>0</v>
      </c>
      <c r="AH1985">
        <v>9.4</v>
      </c>
      <c r="AI1985">
        <v>1</v>
      </c>
      <c r="AJ1985">
        <v>1</v>
      </c>
      <c r="AK1985">
        <v>1</v>
      </c>
      <c r="AL1985">
        <v>1</v>
      </c>
      <c r="AN1985">
        <v>0</v>
      </c>
      <c r="AO1985">
        <v>1</v>
      </c>
      <c r="AP1985">
        <v>1</v>
      </c>
      <c r="AQ1985">
        <v>0</v>
      </c>
      <c r="AR1985">
        <v>0</v>
      </c>
      <c r="AS1985" t="s">
        <v>3</v>
      </c>
      <c r="AT1985">
        <v>13.18</v>
      </c>
      <c r="AU1985" t="s">
        <v>62</v>
      </c>
      <c r="AV1985">
        <v>1</v>
      </c>
      <c r="AW1985">
        <v>2</v>
      </c>
      <c r="AX1985">
        <v>53562846</v>
      </c>
      <c r="AY1985">
        <v>1</v>
      </c>
      <c r="AZ1985">
        <v>2048</v>
      </c>
      <c r="BA1985">
        <v>1791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CX1985">
        <f>Y1985*Source!I1155</f>
        <v>4.7062485000000001</v>
      </c>
      <c r="CY1985">
        <f>AD1985</f>
        <v>9.4</v>
      </c>
      <c r="CZ1985">
        <f>AH1985</f>
        <v>9.4</v>
      </c>
      <c r="DA1985">
        <f>AL1985</f>
        <v>1</v>
      </c>
      <c r="DB1985">
        <f>ROUND((ROUND(AT1985*CZ1985,2)*ROUND((1.15*1.15),7)),2)</f>
        <v>163.84</v>
      </c>
      <c r="DC1985">
        <f>ROUND((ROUND(AT1985*AG1985,2)*ROUND((1.15*1.15),7)),2)</f>
        <v>0</v>
      </c>
    </row>
    <row r="1986" spans="1:107" x14ac:dyDescent="0.2">
      <c r="A1986">
        <f>ROW(Source!A1155)</f>
        <v>1155</v>
      </c>
      <c r="B1986">
        <v>53551706</v>
      </c>
      <c r="C1986">
        <v>53562832</v>
      </c>
      <c r="D1986">
        <v>121548</v>
      </c>
      <c r="E1986">
        <v>1</v>
      </c>
      <c r="F1986">
        <v>1</v>
      </c>
      <c r="G1986">
        <v>1</v>
      </c>
      <c r="H1986">
        <v>1</v>
      </c>
      <c r="I1986" t="s">
        <v>31</v>
      </c>
      <c r="J1986" t="s">
        <v>3</v>
      </c>
      <c r="K1986" t="s">
        <v>1489</v>
      </c>
      <c r="L1986">
        <v>608254</v>
      </c>
      <c r="N1986">
        <v>1013</v>
      </c>
      <c r="O1986" t="s">
        <v>1490</v>
      </c>
      <c r="P1986" t="s">
        <v>1490</v>
      </c>
      <c r="Q1986">
        <v>1</v>
      </c>
      <c r="W1986">
        <v>0</v>
      </c>
      <c r="X1986">
        <v>-185737400</v>
      </c>
      <c r="Y1986">
        <v>1.4375000000000001E-2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1</v>
      </c>
      <c r="AJ1986">
        <v>1</v>
      </c>
      <c r="AK1986">
        <v>1</v>
      </c>
      <c r="AL1986">
        <v>1</v>
      </c>
      <c r="AN1986">
        <v>0</v>
      </c>
      <c r="AO1986">
        <v>1</v>
      </c>
      <c r="AP1986">
        <v>1</v>
      </c>
      <c r="AQ1986">
        <v>0</v>
      </c>
      <c r="AR1986">
        <v>0</v>
      </c>
      <c r="AS1986" t="s">
        <v>3</v>
      </c>
      <c r="AT1986">
        <v>0.01</v>
      </c>
      <c r="AU1986" t="s">
        <v>61</v>
      </c>
      <c r="AV1986">
        <v>2</v>
      </c>
      <c r="AW1986">
        <v>2</v>
      </c>
      <c r="AX1986">
        <v>53562847</v>
      </c>
      <c r="AY1986">
        <v>1</v>
      </c>
      <c r="AZ1986">
        <v>2048</v>
      </c>
      <c r="BA1986">
        <v>1792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CX1986">
        <f>Y1986*Source!I1155</f>
        <v>3.8812500000000006E-3</v>
      </c>
      <c r="CY1986">
        <f>AD1986</f>
        <v>0</v>
      </c>
      <c r="CZ1986">
        <f>AH1986</f>
        <v>0</v>
      </c>
      <c r="DA1986">
        <f>AL1986</f>
        <v>1</v>
      </c>
      <c r="DB1986">
        <f>ROUND((ROUND(AT1986*CZ1986,2)*ROUND((1.25*1.15),7)),2)</f>
        <v>0</v>
      </c>
      <c r="DC1986">
        <f>ROUND((ROUND(AT1986*AG1986,2)*ROUND((1.25*1.15),7)),2)</f>
        <v>0</v>
      </c>
    </row>
    <row r="1987" spans="1:107" x14ac:dyDescent="0.2">
      <c r="A1987">
        <f>ROW(Source!A1155)</f>
        <v>1155</v>
      </c>
      <c r="B1987">
        <v>53551706</v>
      </c>
      <c r="C1987">
        <v>53562832</v>
      </c>
      <c r="D1987">
        <v>53146464</v>
      </c>
      <c r="E1987">
        <v>1</v>
      </c>
      <c r="F1987">
        <v>1</v>
      </c>
      <c r="G1987">
        <v>1</v>
      </c>
      <c r="H1987">
        <v>2</v>
      </c>
      <c r="I1987" t="s">
        <v>1582</v>
      </c>
      <c r="J1987" t="s">
        <v>2015</v>
      </c>
      <c r="K1987" t="s">
        <v>1584</v>
      </c>
      <c r="L1987">
        <v>1368</v>
      </c>
      <c r="N1987">
        <v>1011</v>
      </c>
      <c r="O1987" t="s">
        <v>1494</v>
      </c>
      <c r="P1987" t="s">
        <v>1494</v>
      </c>
      <c r="Q1987">
        <v>1</v>
      </c>
      <c r="W1987">
        <v>0</v>
      </c>
      <c r="X1987">
        <v>217650310</v>
      </c>
      <c r="Y1987">
        <v>1.4375000000000001E-2</v>
      </c>
      <c r="AA1987">
        <v>0</v>
      </c>
      <c r="AB1987">
        <v>86.4</v>
      </c>
      <c r="AC1987">
        <v>13.5</v>
      </c>
      <c r="AD1987">
        <v>0</v>
      </c>
      <c r="AE1987">
        <v>0</v>
      </c>
      <c r="AF1987">
        <v>86.4</v>
      </c>
      <c r="AG1987">
        <v>13.5</v>
      </c>
      <c r="AH1987">
        <v>0</v>
      </c>
      <c r="AI1987">
        <v>1</v>
      </c>
      <c r="AJ1987">
        <v>1</v>
      </c>
      <c r="AK1987">
        <v>1</v>
      </c>
      <c r="AL1987">
        <v>1</v>
      </c>
      <c r="AN1987">
        <v>0</v>
      </c>
      <c r="AO1987">
        <v>1</v>
      </c>
      <c r="AP1987">
        <v>1</v>
      </c>
      <c r="AQ1987">
        <v>0</v>
      </c>
      <c r="AR1987">
        <v>0</v>
      </c>
      <c r="AS1987" t="s">
        <v>3</v>
      </c>
      <c r="AT1987">
        <v>0.01</v>
      </c>
      <c r="AU1987" t="s">
        <v>61</v>
      </c>
      <c r="AV1987">
        <v>0</v>
      </c>
      <c r="AW1987">
        <v>2</v>
      </c>
      <c r="AX1987">
        <v>53562848</v>
      </c>
      <c r="AY1987">
        <v>1</v>
      </c>
      <c r="AZ1987">
        <v>2048</v>
      </c>
      <c r="BA1987">
        <v>1793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CX1987">
        <f>Y1987*Source!I1155</f>
        <v>3.8812500000000006E-3</v>
      </c>
      <c r="CY1987">
        <f>AB1987</f>
        <v>86.4</v>
      </c>
      <c r="CZ1987">
        <f>AF1987</f>
        <v>86.4</v>
      </c>
      <c r="DA1987">
        <f>AJ1987</f>
        <v>1</v>
      </c>
      <c r="DB1987">
        <f>ROUND((ROUND(AT1987*CZ1987,2)*ROUND((1.25*1.15),7)),2)</f>
        <v>1.24</v>
      </c>
      <c r="DC1987">
        <f>ROUND((ROUND(AT1987*AG1987,2)*ROUND((1.25*1.15),7)),2)</f>
        <v>0.2</v>
      </c>
    </row>
    <row r="1988" spans="1:107" x14ac:dyDescent="0.2">
      <c r="A1988">
        <f>ROW(Source!A1155)</f>
        <v>1155</v>
      </c>
      <c r="B1988">
        <v>53551706</v>
      </c>
      <c r="C1988">
        <v>53562832</v>
      </c>
      <c r="D1988">
        <v>53146562</v>
      </c>
      <c r="E1988">
        <v>1</v>
      </c>
      <c r="F1988">
        <v>1</v>
      </c>
      <c r="G1988">
        <v>1</v>
      </c>
      <c r="H1988">
        <v>2</v>
      </c>
      <c r="I1988" t="s">
        <v>1995</v>
      </c>
      <c r="J1988" t="s">
        <v>2016</v>
      </c>
      <c r="K1988" t="s">
        <v>1997</v>
      </c>
      <c r="L1988">
        <v>1368</v>
      </c>
      <c r="N1988">
        <v>1011</v>
      </c>
      <c r="O1988" t="s">
        <v>1494</v>
      </c>
      <c r="P1988" t="s">
        <v>1494</v>
      </c>
      <c r="Q1988">
        <v>1</v>
      </c>
      <c r="W1988">
        <v>0</v>
      </c>
      <c r="X1988">
        <v>-680725876</v>
      </c>
      <c r="Y1988">
        <v>1.8256250000000001</v>
      </c>
      <c r="AA1988">
        <v>0</v>
      </c>
      <c r="AB1988">
        <v>29.67</v>
      </c>
      <c r="AC1988">
        <v>0</v>
      </c>
      <c r="AD1988">
        <v>0</v>
      </c>
      <c r="AE1988">
        <v>0</v>
      </c>
      <c r="AF1988">
        <v>29.67</v>
      </c>
      <c r="AG1988">
        <v>0</v>
      </c>
      <c r="AH1988">
        <v>0</v>
      </c>
      <c r="AI1988">
        <v>1</v>
      </c>
      <c r="AJ1988">
        <v>1</v>
      </c>
      <c r="AK1988">
        <v>1</v>
      </c>
      <c r="AL1988">
        <v>1</v>
      </c>
      <c r="AN1988">
        <v>0</v>
      </c>
      <c r="AO1988">
        <v>1</v>
      </c>
      <c r="AP1988">
        <v>1</v>
      </c>
      <c r="AQ1988">
        <v>0</v>
      </c>
      <c r="AR1988">
        <v>0</v>
      </c>
      <c r="AS1988" t="s">
        <v>3</v>
      </c>
      <c r="AT1988">
        <v>1.27</v>
      </c>
      <c r="AU1988" t="s">
        <v>61</v>
      </c>
      <c r="AV1988">
        <v>0</v>
      </c>
      <c r="AW1988">
        <v>2</v>
      </c>
      <c r="AX1988">
        <v>53562849</v>
      </c>
      <c r="AY1988">
        <v>1</v>
      </c>
      <c r="AZ1988">
        <v>2048</v>
      </c>
      <c r="BA1988">
        <v>1794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CX1988">
        <f>Y1988*Source!I1155</f>
        <v>0.49291875000000007</v>
      </c>
      <c r="CY1988">
        <f>AB1988</f>
        <v>29.67</v>
      </c>
      <c r="CZ1988">
        <f>AF1988</f>
        <v>29.67</v>
      </c>
      <c r="DA1988">
        <f>AJ1988</f>
        <v>1</v>
      </c>
      <c r="DB1988">
        <f>ROUND((ROUND(AT1988*CZ1988,2)*ROUND((1.25*1.15),7)),2)</f>
        <v>54.17</v>
      </c>
      <c r="DC1988">
        <f>ROUND((ROUND(AT1988*AG1988,2)*ROUND((1.25*1.15),7)),2)</f>
        <v>0</v>
      </c>
    </row>
    <row r="1989" spans="1:107" x14ac:dyDescent="0.2">
      <c r="A1989">
        <f>ROW(Source!A1155)</f>
        <v>1155</v>
      </c>
      <c r="B1989">
        <v>53551706</v>
      </c>
      <c r="C1989">
        <v>53562832</v>
      </c>
      <c r="D1989">
        <v>53146848</v>
      </c>
      <c r="E1989">
        <v>1</v>
      </c>
      <c r="F1989">
        <v>1</v>
      </c>
      <c r="G1989">
        <v>1</v>
      </c>
      <c r="H1989">
        <v>2</v>
      </c>
      <c r="I1989" t="s">
        <v>1513</v>
      </c>
      <c r="J1989" t="s">
        <v>2017</v>
      </c>
      <c r="K1989" t="s">
        <v>1515</v>
      </c>
      <c r="L1989">
        <v>1368</v>
      </c>
      <c r="N1989">
        <v>1011</v>
      </c>
      <c r="O1989" t="s">
        <v>1494</v>
      </c>
      <c r="P1989" t="s">
        <v>1494</v>
      </c>
      <c r="Q1989">
        <v>1</v>
      </c>
      <c r="W1989">
        <v>0</v>
      </c>
      <c r="X1989">
        <v>2114112632</v>
      </c>
      <c r="Y1989">
        <v>4.3124999999999997E-2</v>
      </c>
      <c r="AA1989">
        <v>0</v>
      </c>
      <c r="AB1989">
        <v>87.17</v>
      </c>
      <c r="AC1989">
        <v>11.6</v>
      </c>
      <c r="AD1989">
        <v>0</v>
      </c>
      <c r="AE1989">
        <v>0</v>
      </c>
      <c r="AF1989">
        <v>87.17</v>
      </c>
      <c r="AG1989">
        <v>11.6</v>
      </c>
      <c r="AH1989">
        <v>0</v>
      </c>
      <c r="AI1989">
        <v>1</v>
      </c>
      <c r="AJ1989">
        <v>1</v>
      </c>
      <c r="AK1989">
        <v>1</v>
      </c>
      <c r="AL1989">
        <v>1</v>
      </c>
      <c r="AN1989">
        <v>0</v>
      </c>
      <c r="AO1989">
        <v>1</v>
      </c>
      <c r="AP1989">
        <v>1</v>
      </c>
      <c r="AQ1989">
        <v>0</v>
      </c>
      <c r="AR1989">
        <v>0</v>
      </c>
      <c r="AS1989" t="s">
        <v>3</v>
      </c>
      <c r="AT1989">
        <v>0.03</v>
      </c>
      <c r="AU1989" t="s">
        <v>61</v>
      </c>
      <c r="AV1989">
        <v>0</v>
      </c>
      <c r="AW1989">
        <v>2</v>
      </c>
      <c r="AX1989">
        <v>53562850</v>
      </c>
      <c r="AY1989">
        <v>1</v>
      </c>
      <c r="AZ1989">
        <v>0</v>
      </c>
      <c r="BA1989">
        <v>1795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CX1989">
        <f>Y1989*Source!I1155</f>
        <v>1.164375E-2</v>
      </c>
      <c r="CY1989">
        <f>AB1989</f>
        <v>87.17</v>
      </c>
      <c r="CZ1989">
        <f>AF1989</f>
        <v>87.17</v>
      </c>
      <c r="DA1989">
        <f>AJ1989</f>
        <v>1</v>
      </c>
      <c r="DB1989">
        <f>ROUND((ROUND(AT1989*CZ1989,2)*ROUND((1.25*1.15),7)),2)</f>
        <v>3.77</v>
      </c>
      <c r="DC1989">
        <f>ROUND((ROUND(AT1989*AG1989,2)*ROUND((1.25*1.15),7)),2)</f>
        <v>0.5</v>
      </c>
    </row>
    <row r="1990" spans="1:107" x14ac:dyDescent="0.2">
      <c r="A1990">
        <f>ROW(Source!A1155)</f>
        <v>1155</v>
      </c>
      <c r="B1990">
        <v>53551706</v>
      </c>
      <c r="C1990">
        <v>53562832</v>
      </c>
      <c r="D1990">
        <v>53144819</v>
      </c>
      <c r="E1990">
        <v>1</v>
      </c>
      <c r="F1990">
        <v>1</v>
      </c>
      <c r="G1990">
        <v>1</v>
      </c>
      <c r="H1990">
        <v>3</v>
      </c>
      <c r="I1990" t="s">
        <v>1999</v>
      </c>
      <c r="J1990" t="s">
        <v>2018</v>
      </c>
      <c r="K1990" t="s">
        <v>2001</v>
      </c>
      <c r="L1990">
        <v>1348</v>
      </c>
      <c r="N1990">
        <v>1009</v>
      </c>
      <c r="O1990" t="s">
        <v>26</v>
      </c>
      <c r="P1990" t="s">
        <v>26</v>
      </c>
      <c r="Q1990">
        <v>1000</v>
      </c>
      <c r="W1990">
        <v>0</v>
      </c>
      <c r="X1990">
        <v>671085133</v>
      </c>
      <c r="Y1990">
        <v>2.7200000000000002E-3</v>
      </c>
      <c r="AA1990">
        <v>14528.73</v>
      </c>
      <c r="AB1990">
        <v>0</v>
      </c>
      <c r="AC1990">
        <v>0</v>
      </c>
      <c r="AD1990">
        <v>0</v>
      </c>
      <c r="AE1990">
        <v>14528.73</v>
      </c>
      <c r="AF1990">
        <v>0</v>
      </c>
      <c r="AG1990">
        <v>0</v>
      </c>
      <c r="AH1990">
        <v>0</v>
      </c>
      <c r="AI1990">
        <v>1</v>
      </c>
      <c r="AJ1990">
        <v>1</v>
      </c>
      <c r="AK1990">
        <v>1</v>
      </c>
      <c r="AL1990">
        <v>1</v>
      </c>
      <c r="AN1990">
        <v>0</v>
      </c>
      <c r="AO1990">
        <v>1</v>
      </c>
      <c r="AP1990">
        <v>0</v>
      </c>
      <c r="AQ1990">
        <v>0</v>
      </c>
      <c r="AR1990">
        <v>0</v>
      </c>
      <c r="AS1990" t="s">
        <v>3</v>
      </c>
      <c r="AT1990">
        <v>2.7200000000000002E-3</v>
      </c>
      <c r="AU1990" t="s">
        <v>3</v>
      </c>
      <c r="AV1990">
        <v>0</v>
      </c>
      <c r="AW1990">
        <v>2</v>
      </c>
      <c r="AX1990">
        <v>53562852</v>
      </c>
      <c r="AY1990">
        <v>1</v>
      </c>
      <c r="AZ1990">
        <v>0</v>
      </c>
      <c r="BA1990">
        <v>1797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CX1990">
        <f>Y1990*Source!I1155</f>
        <v>7.3440000000000007E-4</v>
      </c>
      <c r="CY1990">
        <f t="shared" ref="CY1990:CY1997" si="406">AA1990</f>
        <v>14528.73</v>
      </c>
      <c r="CZ1990">
        <f t="shared" ref="CZ1990:CZ1997" si="407">AE1990</f>
        <v>14528.73</v>
      </c>
      <c r="DA1990">
        <f t="shared" ref="DA1990:DA1997" si="408">AI1990</f>
        <v>1</v>
      </c>
      <c r="DB1990">
        <f t="shared" ref="DB1990:DB1997" si="409">ROUND(ROUND(AT1990*CZ1990,2),2)</f>
        <v>39.520000000000003</v>
      </c>
      <c r="DC1990">
        <f t="shared" ref="DC1990:DC1997" si="410">ROUND(ROUND(AT1990*AG1990,2),2)</f>
        <v>0</v>
      </c>
    </row>
    <row r="1991" spans="1:107" x14ac:dyDescent="0.2">
      <c r="A1991">
        <f>ROW(Source!A1155)</f>
        <v>1155</v>
      </c>
      <c r="B1991">
        <v>53551706</v>
      </c>
      <c r="C1991">
        <v>53562832</v>
      </c>
      <c r="D1991">
        <v>53145031</v>
      </c>
      <c r="E1991">
        <v>1</v>
      </c>
      <c r="F1991">
        <v>1</v>
      </c>
      <c r="G1991">
        <v>1</v>
      </c>
      <c r="H1991">
        <v>3</v>
      </c>
      <c r="I1991" t="s">
        <v>2002</v>
      </c>
      <c r="J1991" t="s">
        <v>2019</v>
      </c>
      <c r="K1991" t="s">
        <v>2004</v>
      </c>
      <c r="L1991">
        <v>1356</v>
      </c>
      <c r="N1991">
        <v>1010</v>
      </c>
      <c r="O1991" t="s">
        <v>949</v>
      </c>
      <c r="P1991" t="s">
        <v>949</v>
      </c>
      <c r="Q1991">
        <v>1000</v>
      </c>
      <c r="W1991">
        <v>0</v>
      </c>
      <c r="X1991">
        <v>20353963</v>
      </c>
      <c r="Y1991">
        <v>0.14299999999999999</v>
      </c>
      <c r="AA1991">
        <v>269</v>
      </c>
      <c r="AB1991">
        <v>0</v>
      </c>
      <c r="AC1991">
        <v>0</v>
      </c>
      <c r="AD1991">
        <v>0</v>
      </c>
      <c r="AE1991">
        <v>269</v>
      </c>
      <c r="AF1991">
        <v>0</v>
      </c>
      <c r="AG1991">
        <v>0</v>
      </c>
      <c r="AH1991">
        <v>0</v>
      </c>
      <c r="AI1991">
        <v>1</v>
      </c>
      <c r="AJ1991">
        <v>1</v>
      </c>
      <c r="AK1991">
        <v>1</v>
      </c>
      <c r="AL1991">
        <v>1</v>
      </c>
      <c r="AN1991">
        <v>0</v>
      </c>
      <c r="AO1991">
        <v>1</v>
      </c>
      <c r="AP1991">
        <v>0</v>
      </c>
      <c r="AQ1991">
        <v>0</v>
      </c>
      <c r="AR1991">
        <v>0</v>
      </c>
      <c r="AS1991" t="s">
        <v>3</v>
      </c>
      <c r="AT1991">
        <v>0.14299999999999999</v>
      </c>
      <c r="AU1991" t="s">
        <v>3</v>
      </c>
      <c r="AV1991">
        <v>0</v>
      </c>
      <c r="AW1991">
        <v>2</v>
      </c>
      <c r="AX1991">
        <v>53562853</v>
      </c>
      <c r="AY1991">
        <v>1</v>
      </c>
      <c r="AZ1991">
        <v>0</v>
      </c>
      <c r="BA1991">
        <v>1798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CX1991">
        <f>Y1991*Source!I1155</f>
        <v>3.8609999999999998E-2</v>
      </c>
      <c r="CY1991">
        <f t="shared" si="406"/>
        <v>269</v>
      </c>
      <c r="CZ1991">
        <f t="shared" si="407"/>
        <v>269</v>
      </c>
      <c r="DA1991">
        <f t="shared" si="408"/>
        <v>1</v>
      </c>
      <c r="DB1991">
        <f t="shared" si="409"/>
        <v>38.47</v>
      </c>
      <c r="DC1991">
        <f t="shared" si="410"/>
        <v>0</v>
      </c>
    </row>
    <row r="1992" spans="1:107" x14ac:dyDescent="0.2">
      <c r="A1992">
        <f>ROW(Source!A1155)</f>
        <v>1155</v>
      </c>
      <c r="B1992">
        <v>53551706</v>
      </c>
      <c r="C1992">
        <v>53562832</v>
      </c>
      <c r="D1992">
        <v>53273470</v>
      </c>
      <c r="E1992">
        <v>1</v>
      </c>
      <c r="F1992">
        <v>1</v>
      </c>
      <c r="G1992">
        <v>1</v>
      </c>
      <c r="H1992">
        <v>3</v>
      </c>
      <c r="I1992" t="s">
        <v>1173</v>
      </c>
      <c r="J1992" t="s">
        <v>1175</v>
      </c>
      <c r="K1992" t="s">
        <v>1174</v>
      </c>
      <c r="L1992">
        <v>1301</v>
      </c>
      <c r="N1992">
        <v>1003</v>
      </c>
      <c r="O1992" t="s">
        <v>185</v>
      </c>
      <c r="P1992" t="s">
        <v>185</v>
      </c>
      <c r="Q1992">
        <v>1</v>
      </c>
      <c r="W1992">
        <v>0</v>
      </c>
      <c r="X1992">
        <v>-1944157833</v>
      </c>
      <c r="Y1992">
        <v>100.5</v>
      </c>
      <c r="AA1992">
        <v>18.670000000000002</v>
      </c>
      <c r="AB1992">
        <v>0</v>
      </c>
      <c r="AC1992">
        <v>0</v>
      </c>
      <c r="AD1992">
        <v>0</v>
      </c>
      <c r="AE1992">
        <v>18.670000000000002</v>
      </c>
      <c r="AF1992">
        <v>0</v>
      </c>
      <c r="AG1992">
        <v>0</v>
      </c>
      <c r="AH1992">
        <v>0</v>
      </c>
      <c r="AI1992">
        <v>1</v>
      </c>
      <c r="AJ1992">
        <v>1</v>
      </c>
      <c r="AK1992">
        <v>1</v>
      </c>
      <c r="AL1992">
        <v>1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 t="s">
        <v>3</v>
      </c>
      <c r="AT1992">
        <v>100.5</v>
      </c>
      <c r="AU1992" t="s">
        <v>3</v>
      </c>
      <c r="AV1992">
        <v>0</v>
      </c>
      <c r="AW1992">
        <v>1</v>
      </c>
      <c r="AX1992">
        <v>-1</v>
      </c>
      <c r="AY1992">
        <v>0</v>
      </c>
      <c r="AZ1992">
        <v>0</v>
      </c>
      <c r="BA1992" t="s">
        <v>3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CX1992">
        <f>Y1992*Source!I1155</f>
        <v>27.135000000000002</v>
      </c>
      <c r="CY1992">
        <f t="shared" si="406"/>
        <v>18.670000000000002</v>
      </c>
      <c r="CZ1992">
        <f t="shared" si="407"/>
        <v>18.670000000000002</v>
      </c>
      <c r="DA1992">
        <f t="shared" si="408"/>
        <v>1</v>
      </c>
      <c r="DB1992">
        <f t="shared" si="409"/>
        <v>1876.34</v>
      </c>
      <c r="DC1992">
        <f t="shared" si="410"/>
        <v>0</v>
      </c>
    </row>
    <row r="1993" spans="1:107" x14ac:dyDescent="0.2">
      <c r="A1993">
        <f>ROW(Source!A1155)</f>
        <v>1155</v>
      </c>
      <c r="B1993">
        <v>53551706</v>
      </c>
      <c r="C1993">
        <v>53562832</v>
      </c>
      <c r="D1993">
        <v>38276800</v>
      </c>
      <c r="E1993">
        <v>1</v>
      </c>
      <c r="F1993">
        <v>1</v>
      </c>
      <c r="G1993">
        <v>1</v>
      </c>
      <c r="H1993">
        <v>3</v>
      </c>
      <c r="I1993" t="s">
        <v>1191</v>
      </c>
      <c r="J1993" t="s">
        <v>1193</v>
      </c>
      <c r="K1993" t="s">
        <v>1192</v>
      </c>
      <c r="L1993">
        <v>1358</v>
      </c>
      <c r="N1993">
        <v>1010</v>
      </c>
      <c r="O1993" t="s">
        <v>1180</v>
      </c>
      <c r="P1993" t="s">
        <v>1180</v>
      </c>
      <c r="Q1993">
        <v>10</v>
      </c>
      <c r="W1993">
        <v>0</v>
      </c>
      <c r="X1993">
        <v>1223207677</v>
      </c>
      <c r="Y1993">
        <v>10</v>
      </c>
      <c r="AA1993">
        <v>65.7</v>
      </c>
      <c r="AB1993">
        <v>0</v>
      </c>
      <c r="AC1993">
        <v>0</v>
      </c>
      <c r="AD1993">
        <v>0</v>
      </c>
      <c r="AE1993">
        <v>65.7</v>
      </c>
      <c r="AF1993">
        <v>0</v>
      </c>
      <c r="AG1993">
        <v>0</v>
      </c>
      <c r="AH1993">
        <v>0</v>
      </c>
      <c r="AI1993">
        <v>1</v>
      </c>
      <c r="AJ1993">
        <v>1</v>
      </c>
      <c r="AK1993">
        <v>1</v>
      </c>
      <c r="AL1993">
        <v>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 t="s">
        <v>3</v>
      </c>
      <c r="AT1993">
        <v>10</v>
      </c>
      <c r="AU1993" t="s">
        <v>3</v>
      </c>
      <c r="AV1993">
        <v>0</v>
      </c>
      <c r="AW1993">
        <v>1</v>
      </c>
      <c r="AX1993">
        <v>-1</v>
      </c>
      <c r="AY1993">
        <v>0</v>
      </c>
      <c r="AZ1993">
        <v>0</v>
      </c>
      <c r="BA1993" t="s">
        <v>3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CX1993">
        <f>Y1993*Source!I1155</f>
        <v>2.7</v>
      </c>
      <c r="CY1993">
        <f t="shared" si="406"/>
        <v>65.7</v>
      </c>
      <c r="CZ1993">
        <f t="shared" si="407"/>
        <v>65.7</v>
      </c>
      <c r="DA1993">
        <f t="shared" si="408"/>
        <v>1</v>
      </c>
      <c r="DB1993">
        <f t="shared" si="409"/>
        <v>657</v>
      </c>
      <c r="DC1993">
        <f t="shared" si="410"/>
        <v>0</v>
      </c>
    </row>
    <row r="1994" spans="1:107" x14ac:dyDescent="0.2">
      <c r="A1994">
        <f>ROW(Source!A1155)</f>
        <v>1155</v>
      </c>
      <c r="B1994">
        <v>53551706</v>
      </c>
      <c r="C1994">
        <v>53562832</v>
      </c>
      <c r="D1994">
        <v>53146152</v>
      </c>
      <c r="E1994">
        <v>1</v>
      </c>
      <c r="F1994">
        <v>1</v>
      </c>
      <c r="G1994">
        <v>1</v>
      </c>
      <c r="H1994">
        <v>3</v>
      </c>
      <c r="I1994" t="s">
        <v>1576</v>
      </c>
      <c r="J1994" t="s">
        <v>2020</v>
      </c>
      <c r="K1994" t="s">
        <v>1578</v>
      </c>
      <c r="L1994">
        <v>1339</v>
      </c>
      <c r="N1994">
        <v>1007</v>
      </c>
      <c r="O1994" t="s">
        <v>425</v>
      </c>
      <c r="P1994" t="s">
        <v>425</v>
      </c>
      <c r="Q1994">
        <v>1</v>
      </c>
      <c r="W1994">
        <v>0</v>
      </c>
      <c r="X1994">
        <v>39226525</v>
      </c>
      <c r="Y1994">
        <v>0.45779999999999998</v>
      </c>
      <c r="AA1994">
        <v>2.44</v>
      </c>
      <c r="AB1994">
        <v>0</v>
      </c>
      <c r="AC1994">
        <v>0</v>
      </c>
      <c r="AD1994">
        <v>0</v>
      </c>
      <c r="AE1994">
        <v>2.44</v>
      </c>
      <c r="AF1994">
        <v>0</v>
      </c>
      <c r="AG1994">
        <v>0</v>
      </c>
      <c r="AH1994">
        <v>0</v>
      </c>
      <c r="AI1994">
        <v>1</v>
      </c>
      <c r="AJ1994">
        <v>1</v>
      </c>
      <c r="AK1994">
        <v>1</v>
      </c>
      <c r="AL1994">
        <v>1</v>
      </c>
      <c r="AN1994">
        <v>0</v>
      </c>
      <c r="AO1994">
        <v>1</v>
      </c>
      <c r="AP1994">
        <v>0</v>
      </c>
      <c r="AQ1994">
        <v>0</v>
      </c>
      <c r="AR1994">
        <v>0</v>
      </c>
      <c r="AS1994" t="s">
        <v>3</v>
      </c>
      <c r="AT1994">
        <v>0.45779999999999998</v>
      </c>
      <c r="AU1994" t="s">
        <v>3</v>
      </c>
      <c r="AV1994">
        <v>0</v>
      </c>
      <c r="AW1994">
        <v>2</v>
      </c>
      <c r="AX1994">
        <v>53562857</v>
      </c>
      <c r="AY1994">
        <v>1</v>
      </c>
      <c r="AZ1994">
        <v>0</v>
      </c>
      <c r="BA1994">
        <v>1802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CX1994">
        <f>Y1994*Source!I1155</f>
        <v>0.12360600000000001</v>
      </c>
      <c r="CY1994">
        <f t="shared" si="406"/>
        <v>2.44</v>
      </c>
      <c r="CZ1994">
        <f t="shared" si="407"/>
        <v>2.44</v>
      </c>
      <c r="DA1994">
        <f t="shared" si="408"/>
        <v>1</v>
      </c>
      <c r="DB1994">
        <f t="shared" si="409"/>
        <v>1.1200000000000001</v>
      </c>
      <c r="DC1994">
        <f t="shared" si="410"/>
        <v>0</v>
      </c>
    </row>
    <row r="1995" spans="1:107" x14ac:dyDescent="0.2">
      <c r="A1995">
        <f>ROW(Source!A1155)</f>
        <v>1155</v>
      </c>
      <c r="B1995">
        <v>53551706</v>
      </c>
      <c r="C1995">
        <v>53562832</v>
      </c>
      <c r="D1995">
        <v>38299080</v>
      </c>
      <c r="E1995">
        <v>1</v>
      </c>
      <c r="F1995">
        <v>1</v>
      </c>
      <c r="G1995">
        <v>1</v>
      </c>
      <c r="H1995">
        <v>3</v>
      </c>
      <c r="I1995" t="s">
        <v>1178</v>
      </c>
      <c r="J1995" t="s">
        <v>1181</v>
      </c>
      <c r="K1995" t="s">
        <v>1179</v>
      </c>
      <c r="L1995">
        <v>1358</v>
      </c>
      <c r="N1995">
        <v>1010</v>
      </c>
      <c r="O1995" t="s">
        <v>1180</v>
      </c>
      <c r="P1995" t="s">
        <v>1180</v>
      </c>
      <c r="Q1995">
        <v>10</v>
      </c>
      <c r="W1995">
        <v>0</v>
      </c>
      <c r="X1995">
        <v>1318130531</v>
      </c>
      <c r="Y1995">
        <v>8.3333329999999997</v>
      </c>
      <c r="AA1995">
        <v>20.2</v>
      </c>
      <c r="AB1995">
        <v>0</v>
      </c>
      <c r="AC1995">
        <v>0</v>
      </c>
      <c r="AD1995">
        <v>0</v>
      </c>
      <c r="AE1995">
        <v>20.2</v>
      </c>
      <c r="AF1995">
        <v>0</v>
      </c>
      <c r="AG1995">
        <v>0</v>
      </c>
      <c r="AH1995">
        <v>0</v>
      </c>
      <c r="AI1995">
        <v>1</v>
      </c>
      <c r="AJ1995">
        <v>1</v>
      </c>
      <c r="AK1995">
        <v>1</v>
      </c>
      <c r="AL1995">
        <v>1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 t="s">
        <v>3</v>
      </c>
      <c r="AT1995">
        <v>8.3333329999999997</v>
      </c>
      <c r="AU1995" t="s">
        <v>3</v>
      </c>
      <c r="AV1995">
        <v>0</v>
      </c>
      <c r="AW1995">
        <v>1</v>
      </c>
      <c r="AX1995">
        <v>-1</v>
      </c>
      <c r="AY1995">
        <v>0</v>
      </c>
      <c r="AZ1995">
        <v>0</v>
      </c>
      <c r="BA1995" t="s">
        <v>3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CX1995">
        <f>Y1995*Source!I1155</f>
        <v>2.2499999100000001</v>
      </c>
      <c r="CY1995">
        <f t="shared" si="406"/>
        <v>20.2</v>
      </c>
      <c r="CZ1995">
        <f t="shared" si="407"/>
        <v>20.2</v>
      </c>
      <c r="DA1995">
        <f t="shared" si="408"/>
        <v>1</v>
      </c>
      <c r="DB1995">
        <f t="shared" si="409"/>
        <v>168.33</v>
      </c>
      <c r="DC1995">
        <f t="shared" si="410"/>
        <v>0</v>
      </c>
    </row>
    <row r="1996" spans="1:107" x14ac:dyDescent="0.2">
      <c r="A1996">
        <f>ROW(Source!A1155)</f>
        <v>1155</v>
      </c>
      <c r="B1996">
        <v>53551706</v>
      </c>
      <c r="C1996">
        <v>53562832</v>
      </c>
      <c r="D1996">
        <v>38299202</v>
      </c>
      <c r="E1996">
        <v>1</v>
      </c>
      <c r="F1996">
        <v>1</v>
      </c>
      <c r="G1996">
        <v>1</v>
      </c>
      <c r="H1996">
        <v>3</v>
      </c>
      <c r="I1996" t="s">
        <v>1187</v>
      </c>
      <c r="J1996" t="s">
        <v>1189</v>
      </c>
      <c r="K1996" t="s">
        <v>1188</v>
      </c>
      <c r="L1996">
        <v>1358</v>
      </c>
      <c r="N1996">
        <v>1010</v>
      </c>
      <c r="O1996" t="s">
        <v>1180</v>
      </c>
      <c r="P1996" t="s">
        <v>1180</v>
      </c>
      <c r="Q1996">
        <v>10</v>
      </c>
      <c r="W1996">
        <v>0</v>
      </c>
      <c r="X1996">
        <v>2064763732</v>
      </c>
      <c r="Y1996">
        <v>1.6666669999999999</v>
      </c>
      <c r="AA1996">
        <v>21.5</v>
      </c>
      <c r="AB1996">
        <v>0</v>
      </c>
      <c r="AC1996">
        <v>0</v>
      </c>
      <c r="AD1996">
        <v>0</v>
      </c>
      <c r="AE1996">
        <v>21.5</v>
      </c>
      <c r="AF1996">
        <v>0</v>
      </c>
      <c r="AG1996">
        <v>0</v>
      </c>
      <c r="AH1996">
        <v>0</v>
      </c>
      <c r="AI1996">
        <v>1</v>
      </c>
      <c r="AJ1996">
        <v>1</v>
      </c>
      <c r="AK1996">
        <v>1</v>
      </c>
      <c r="AL1996">
        <v>1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 t="s">
        <v>3</v>
      </c>
      <c r="AT1996">
        <v>1.6666669999999999</v>
      </c>
      <c r="AU1996" t="s">
        <v>3</v>
      </c>
      <c r="AV1996">
        <v>0</v>
      </c>
      <c r="AW1996">
        <v>1</v>
      </c>
      <c r="AX1996">
        <v>-1</v>
      </c>
      <c r="AY1996">
        <v>0</v>
      </c>
      <c r="AZ1996">
        <v>0</v>
      </c>
      <c r="BA1996" t="s">
        <v>3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CX1996">
        <f>Y1996*Source!I1155</f>
        <v>0.45000009000000002</v>
      </c>
      <c r="CY1996">
        <f t="shared" si="406"/>
        <v>21.5</v>
      </c>
      <c r="CZ1996">
        <f t="shared" si="407"/>
        <v>21.5</v>
      </c>
      <c r="DA1996">
        <f t="shared" si="408"/>
        <v>1</v>
      </c>
      <c r="DB1996">
        <f t="shared" si="409"/>
        <v>35.83</v>
      </c>
      <c r="DC1996">
        <f t="shared" si="410"/>
        <v>0</v>
      </c>
    </row>
    <row r="1997" spans="1:107" x14ac:dyDescent="0.2">
      <c r="A1997">
        <f>ROW(Source!A1155)</f>
        <v>1155</v>
      </c>
      <c r="B1997">
        <v>53551706</v>
      </c>
      <c r="C1997">
        <v>53562832</v>
      </c>
      <c r="D1997">
        <v>38300859</v>
      </c>
      <c r="E1997">
        <v>1</v>
      </c>
      <c r="F1997">
        <v>1</v>
      </c>
      <c r="G1997">
        <v>1</v>
      </c>
      <c r="H1997">
        <v>3</v>
      </c>
      <c r="I1997" t="s">
        <v>1183</v>
      </c>
      <c r="J1997" t="s">
        <v>1185</v>
      </c>
      <c r="K1997" t="s">
        <v>1184</v>
      </c>
      <c r="L1997">
        <v>1358</v>
      </c>
      <c r="N1997">
        <v>1010</v>
      </c>
      <c r="O1997" t="s">
        <v>1180</v>
      </c>
      <c r="P1997" t="s">
        <v>1180</v>
      </c>
      <c r="Q1997">
        <v>10</v>
      </c>
      <c r="W1997">
        <v>0</v>
      </c>
      <c r="X1997">
        <v>2030494582</v>
      </c>
      <c r="Y1997">
        <v>3.3333330000000001</v>
      </c>
      <c r="AA1997">
        <v>9.9</v>
      </c>
      <c r="AB1997">
        <v>0</v>
      </c>
      <c r="AC1997">
        <v>0</v>
      </c>
      <c r="AD1997">
        <v>0</v>
      </c>
      <c r="AE1997">
        <v>9.9</v>
      </c>
      <c r="AF1997">
        <v>0</v>
      </c>
      <c r="AG1997">
        <v>0</v>
      </c>
      <c r="AH1997">
        <v>0</v>
      </c>
      <c r="AI1997">
        <v>1</v>
      </c>
      <c r="AJ1997">
        <v>1</v>
      </c>
      <c r="AK1997">
        <v>1</v>
      </c>
      <c r="AL1997">
        <v>1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 t="s">
        <v>3</v>
      </c>
      <c r="AT1997">
        <v>3.3333330000000001</v>
      </c>
      <c r="AU1997" t="s">
        <v>3</v>
      </c>
      <c r="AV1997">
        <v>0</v>
      </c>
      <c r="AW1997">
        <v>1</v>
      </c>
      <c r="AX1997">
        <v>-1</v>
      </c>
      <c r="AY1997">
        <v>0</v>
      </c>
      <c r="AZ1997">
        <v>0</v>
      </c>
      <c r="BA1997" t="s">
        <v>3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CX1997">
        <f>Y1997*Source!I1155</f>
        <v>0.89999991000000013</v>
      </c>
      <c r="CY1997">
        <f t="shared" si="406"/>
        <v>9.9</v>
      </c>
      <c r="CZ1997">
        <f t="shared" si="407"/>
        <v>9.9</v>
      </c>
      <c r="DA1997">
        <f t="shared" si="408"/>
        <v>1</v>
      </c>
      <c r="DB1997">
        <f t="shared" si="409"/>
        <v>33</v>
      </c>
      <c r="DC1997">
        <f t="shared" si="410"/>
        <v>0</v>
      </c>
    </row>
    <row r="1998" spans="1:107" x14ac:dyDescent="0.2">
      <c r="A1998">
        <f>ROW(Source!A1156)</f>
        <v>1156</v>
      </c>
      <c r="B1998">
        <v>53551707</v>
      </c>
      <c r="C1998">
        <v>53562832</v>
      </c>
      <c r="D1998">
        <v>53014255</v>
      </c>
      <c r="E1998">
        <v>1</v>
      </c>
      <c r="F1998">
        <v>1</v>
      </c>
      <c r="G1998">
        <v>1</v>
      </c>
      <c r="H1998">
        <v>1</v>
      </c>
      <c r="I1998" t="s">
        <v>1993</v>
      </c>
      <c r="J1998" t="s">
        <v>3</v>
      </c>
      <c r="K1998" t="s">
        <v>1994</v>
      </c>
      <c r="L1998">
        <v>1369</v>
      </c>
      <c r="N1998">
        <v>1013</v>
      </c>
      <c r="O1998" t="s">
        <v>1486</v>
      </c>
      <c r="P1998" t="s">
        <v>1486</v>
      </c>
      <c r="Q1998">
        <v>1</v>
      </c>
      <c r="W1998">
        <v>0</v>
      </c>
      <c r="X1998">
        <v>882061936</v>
      </c>
      <c r="Y1998">
        <v>17.43055</v>
      </c>
      <c r="AA1998">
        <v>0</v>
      </c>
      <c r="AB1998">
        <v>0</v>
      </c>
      <c r="AC1998">
        <v>0</v>
      </c>
      <c r="AD1998">
        <v>331.26</v>
      </c>
      <c r="AE1998">
        <v>0</v>
      </c>
      <c r="AF1998">
        <v>0</v>
      </c>
      <c r="AG1998">
        <v>0</v>
      </c>
      <c r="AH1998">
        <v>331.26</v>
      </c>
      <c r="AI1998">
        <v>1</v>
      </c>
      <c r="AJ1998">
        <v>1</v>
      </c>
      <c r="AK1998">
        <v>1</v>
      </c>
      <c r="AL1998">
        <v>1</v>
      </c>
      <c r="AN1998">
        <v>0</v>
      </c>
      <c r="AO1998">
        <v>1</v>
      </c>
      <c r="AP1998">
        <v>1</v>
      </c>
      <c r="AQ1998">
        <v>0</v>
      </c>
      <c r="AR1998">
        <v>0</v>
      </c>
      <c r="AS1998" t="s">
        <v>3</v>
      </c>
      <c r="AT1998">
        <v>13.18</v>
      </c>
      <c r="AU1998" t="s">
        <v>62</v>
      </c>
      <c r="AV1998">
        <v>1</v>
      </c>
      <c r="AW1998">
        <v>2</v>
      </c>
      <c r="AX1998">
        <v>53562846</v>
      </c>
      <c r="AY1998">
        <v>1</v>
      </c>
      <c r="AZ1998">
        <v>2048</v>
      </c>
      <c r="BA1998">
        <v>1804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CX1998">
        <f>Y1998*Source!I1156</f>
        <v>4.7062485000000001</v>
      </c>
      <c r="CY1998">
        <f>AD1998</f>
        <v>331.26</v>
      </c>
      <c r="CZ1998">
        <f>AH1998</f>
        <v>331.26</v>
      </c>
      <c r="DA1998">
        <f>AL1998</f>
        <v>1</v>
      </c>
      <c r="DB1998">
        <f>ROUND((ROUND(AT1998*CZ1998,2)*ROUND((1.15*1.15),7)),2)</f>
        <v>5774.05</v>
      </c>
      <c r="DC1998">
        <f>ROUND((ROUND(AT1998*AG1998,2)*ROUND((1.15*1.15),7)),2)</f>
        <v>0</v>
      </c>
    </row>
    <row r="1999" spans="1:107" x14ac:dyDescent="0.2">
      <c r="A1999">
        <f>ROW(Source!A1156)</f>
        <v>1156</v>
      </c>
      <c r="B1999">
        <v>53551707</v>
      </c>
      <c r="C1999">
        <v>53562832</v>
      </c>
      <c r="D1999">
        <v>121548</v>
      </c>
      <c r="E1999">
        <v>1</v>
      </c>
      <c r="F1999">
        <v>1</v>
      </c>
      <c r="G1999">
        <v>1</v>
      </c>
      <c r="H1999">
        <v>1</v>
      </c>
      <c r="I1999" t="s">
        <v>31</v>
      </c>
      <c r="J1999" t="s">
        <v>3</v>
      </c>
      <c r="K1999" t="s">
        <v>1489</v>
      </c>
      <c r="L1999">
        <v>608254</v>
      </c>
      <c r="N1999">
        <v>1013</v>
      </c>
      <c r="O1999" t="s">
        <v>1490</v>
      </c>
      <c r="P1999" t="s">
        <v>1490</v>
      </c>
      <c r="Q1999">
        <v>1</v>
      </c>
      <c r="W1999">
        <v>0</v>
      </c>
      <c r="X1999">
        <v>-185737400</v>
      </c>
      <c r="Y1999">
        <v>1.4375000000000001E-2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1</v>
      </c>
      <c r="AJ1999">
        <v>1</v>
      </c>
      <c r="AK1999">
        <v>1</v>
      </c>
      <c r="AL1999">
        <v>1</v>
      </c>
      <c r="AN1999">
        <v>0</v>
      </c>
      <c r="AO1999">
        <v>1</v>
      </c>
      <c r="AP1999">
        <v>1</v>
      </c>
      <c r="AQ1999">
        <v>0</v>
      </c>
      <c r="AR1999">
        <v>0</v>
      </c>
      <c r="AS1999" t="s">
        <v>3</v>
      </c>
      <c r="AT1999">
        <v>0.01</v>
      </c>
      <c r="AU1999" t="s">
        <v>61</v>
      </c>
      <c r="AV1999">
        <v>2</v>
      </c>
      <c r="AW1999">
        <v>2</v>
      </c>
      <c r="AX1999">
        <v>53562847</v>
      </c>
      <c r="AY1999">
        <v>1</v>
      </c>
      <c r="AZ1999">
        <v>2048</v>
      </c>
      <c r="BA1999">
        <v>1805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CX1999">
        <f>Y1999*Source!I1156</f>
        <v>3.8812500000000006E-3</v>
      </c>
      <c r="CY1999">
        <f>AD1999</f>
        <v>0</v>
      </c>
      <c r="CZ1999">
        <f>AH1999</f>
        <v>0</v>
      </c>
      <c r="DA1999">
        <f>AL1999</f>
        <v>1</v>
      </c>
      <c r="DB1999">
        <f>ROUND((ROUND(AT1999*CZ1999,2)*ROUND((1.25*1.15),7)),2)</f>
        <v>0</v>
      </c>
      <c r="DC1999">
        <f>ROUND((ROUND(AT1999*AG1999,2)*ROUND((1.25*1.15),7)),2)</f>
        <v>0</v>
      </c>
    </row>
    <row r="2000" spans="1:107" x14ac:dyDescent="0.2">
      <c r="A2000">
        <f>ROW(Source!A1156)</f>
        <v>1156</v>
      </c>
      <c r="B2000">
        <v>53551707</v>
      </c>
      <c r="C2000">
        <v>53562832</v>
      </c>
      <c r="D2000">
        <v>53146464</v>
      </c>
      <c r="E2000">
        <v>1</v>
      </c>
      <c r="F2000">
        <v>1</v>
      </c>
      <c r="G2000">
        <v>1</v>
      </c>
      <c r="H2000">
        <v>2</v>
      </c>
      <c r="I2000" t="s">
        <v>1582</v>
      </c>
      <c r="J2000" t="s">
        <v>2015</v>
      </c>
      <c r="K2000" t="s">
        <v>1584</v>
      </c>
      <c r="L2000">
        <v>1368</v>
      </c>
      <c r="N2000">
        <v>1011</v>
      </c>
      <c r="O2000" t="s">
        <v>1494</v>
      </c>
      <c r="P2000" t="s">
        <v>1494</v>
      </c>
      <c r="Q2000">
        <v>1</v>
      </c>
      <c r="W2000">
        <v>0</v>
      </c>
      <c r="X2000">
        <v>217650310</v>
      </c>
      <c r="Y2000">
        <v>1.4375000000000001E-2</v>
      </c>
      <c r="AA2000">
        <v>0</v>
      </c>
      <c r="AB2000">
        <v>86.4</v>
      </c>
      <c r="AC2000">
        <v>13.5</v>
      </c>
      <c r="AD2000">
        <v>0</v>
      </c>
      <c r="AE2000">
        <v>0</v>
      </c>
      <c r="AF2000">
        <v>86.4</v>
      </c>
      <c r="AG2000">
        <v>13.5</v>
      </c>
      <c r="AH2000">
        <v>0</v>
      </c>
      <c r="AI2000">
        <v>1</v>
      </c>
      <c r="AJ2000">
        <v>1</v>
      </c>
      <c r="AK2000">
        <v>1</v>
      </c>
      <c r="AL2000">
        <v>1</v>
      </c>
      <c r="AN2000">
        <v>0</v>
      </c>
      <c r="AO2000">
        <v>1</v>
      </c>
      <c r="AP2000">
        <v>1</v>
      </c>
      <c r="AQ2000">
        <v>0</v>
      </c>
      <c r="AR2000">
        <v>0</v>
      </c>
      <c r="AS2000" t="s">
        <v>3</v>
      </c>
      <c r="AT2000">
        <v>0.01</v>
      </c>
      <c r="AU2000" t="s">
        <v>61</v>
      </c>
      <c r="AV2000">
        <v>0</v>
      </c>
      <c r="AW2000">
        <v>2</v>
      </c>
      <c r="AX2000">
        <v>53562848</v>
      </c>
      <c r="AY2000">
        <v>1</v>
      </c>
      <c r="AZ2000">
        <v>2048</v>
      </c>
      <c r="BA2000">
        <v>1806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CX2000">
        <f>Y2000*Source!I1156</f>
        <v>3.8812500000000006E-3</v>
      </c>
      <c r="CY2000">
        <f>AB2000</f>
        <v>86.4</v>
      </c>
      <c r="CZ2000">
        <f>AF2000</f>
        <v>86.4</v>
      </c>
      <c r="DA2000">
        <f>AJ2000</f>
        <v>1</v>
      </c>
      <c r="DB2000">
        <f>ROUND((ROUND(AT2000*CZ2000,2)*ROUND((1.25*1.15),7)),2)</f>
        <v>1.24</v>
      </c>
      <c r="DC2000">
        <f>ROUND((ROUND(AT2000*AG2000,2)*ROUND((1.25*1.15),7)),2)</f>
        <v>0.2</v>
      </c>
    </row>
    <row r="2001" spans="1:107" x14ac:dyDescent="0.2">
      <c r="A2001">
        <f>ROW(Source!A1156)</f>
        <v>1156</v>
      </c>
      <c r="B2001">
        <v>53551707</v>
      </c>
      <c r="C2001">
        <v>53562832</v>
      </c>
      <c r="D2001">
        <v>53146562</v>
      </c>
      <c r="E2001">
        <v>1</v>
      </c>
      <c r="F2001">
        <v>1</v>
      </c>
      <c r="G2001">
        <v>1</v>
      </c>
      <c r="H2001">
        <v>2</v>
      </c>
      <c r="I2001" t="s">
        <v>1995</v>
      </c>
      <c r="J2001" t="s">
        <v>2016</v>
      </c>
      <c r="K2001" t="s">
        <v>1997</v>
      </c>
      <c r="L2001">
        <v>1368</v>
      </c>
      <c r="N2001">
        <v>1011</v>
      </c>
      <c r="O2001" t="s">
        <v>1494</v>
      </c>
      <c r="P2001" t="s">
        <v>1494</v>
      </c>
      <c r="Q2001">
        <v>1</v>
      </c>
      <c r="W2001">
        <v>0</v>
      </c>
      <c r="X2001">
        <v>-680725876</v>
      </c>
      <c r="Y2001">
        <v>1.8256250000000001</v>
      </c>
      <c r="AA2001">
        <v>0</v>
      </c>
      <c r="AB2001">
        <v>29.67</v>
      </c>
      <c r="AC2001">
        <v>0</v>
      </c>
      <c r="AD2001">
        <v>0</v>
      </c>
      <c r="AE2001">
        <v>0</v>
      </c>
      <c r="AF2001">
        <v>29.67</v>
      </c>
      <c r="AG2001">
        <v>0</v>
      </c>
      <c r="AH2001">
        <v>0</v>
      </c>
      <c r="AI2001">
        <v>1</v>
      </c>
      <c r="AJ2001">
        <v>1</v>
      </c>
      <c r="AK2001">
        <v>1</v>
      </c>
      <c r="AL2001">
        <v>1</v>
      </c>
      <c r="AN2001">
        <v>0</v>
      </c>
      <c r="AO2001">
        <v>1</v>
      </c>
      <c r="AP2001">
        <v>1</v>
      </c>
      <c r="AQ2001">
        <v>0</v>
      </c>
      <c r="AR2001">
        <v>0</v>
      </c>
      <c r="AS2001" t="s">
        <v>3</v>
      </c>
      <c r="AT2001">
        <v>1.27</v>
      </c>
      <c r="AU2001" t="s">
        <v>61</v>
      </c>
      <c r="AV2001">
        <v>0</v>
      </c>
      <c r="AW2001">
        <v>2</v>
      </c>
      <c r="AX2001">
        <v>53562849</v>
      </c>
      <c r="AY2001">
        <v>1</v>
      </c>
      <c r="AZ2001">
        <v>2048</v>
      </c>
      <c r="BA2001">
        <v>1807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CX2001">
        <f>Y2001*Source!I1156</f>
        <v>0.49291875000000007</v>
      </c>
      <c r="CY2001">
        <f>AB2001</f>
        <v>29.67</v>
      </c>
      <c r="CZ2001">
        <f>AF2001</f>
        <v>29.67</v>
      </c>
      <c r="DA2001">
        <f>AJ2001</f>
        <v>1</v>
      </c>
      <c r="DB2001">
        <f>ROUND((ROUND(AT2001*CZ2001,2)*ROUND((1.25*1.15),7)),2)</f>
        <v>54.17</v>
      </c>
      <c r="DC2001">
        <f>ROUND((ROUND(AT2001*AG2001,2)*ROUND((1.25*1.15),7)),2)</f>
        <v>0</v>
      </c>
    </row>
    <row r="2002" spans="1:107" x14ac:dyDescent="0.2">
      <c r="A2002">
        <f>ROW(Source!A1156)</f>
        <v>1156</v>
      </c>
      <c r="B2002">
        <v>53551707</v>
      </c>
      <c r="C2002">
        <v>53562832</v>
      </c>
      <c r="D2002">
        <v>53146848</v>
      </c>
      <c r="E2002">
        <v>1</v>
      </c>
      <c r="F2002">
        <v>1</v>
      </c>
      <c r="G2002">
        <v>1</v>
      </c>
      <c r="H2002">
        <v>2</v>
      </c>
      <c r="I2002" t="s">
        <v>1513</v>
      </c>
      <c r="J2002" t="s">
        <v>2017</v>
      </c>
      <c r="K2002" t="s">
        <v>1515</v>
      </c>
      <c r="L2002">
        <v>1368</v>
      </c>
      <c r="N2002">
        <v>1011</v>
      </c>
      <c r="O2002" t="s">
        <v>1494</v>
      </c>
      <c r="P2002" t="s">
        <v>1494</v>
      </c>
      <c r="Q2002">
        <v>1</v>
      </c>
      <c r="W2002">
        <v>0</v>
      </c>
      <c r="X2002">
        <v>2114112632</v>
      </c>
      <c r="Y2002">
        <v>4.3124999999999997E-2</v>
      </c>
      <c r="AA2002">
        <v>0</v>
      </c>
      <c r="AB2002">
        <v>87.17</v>
      </c>
      <c r="AC2002">
        <v>11.6</v>
      </c>
      <c r="AD2002">
        <v>0</v>
      </c>
      <c r="AE2002">
        <v>0</v>
      </c>
      <c r="AF2002">
        <v>87.17</v>
      </c>
      <c r="AG2002">
        <v>11.6</v>
      </c>
      <c r="AH2002">
        <v>0</v>
      </c>
      <c r="AI2002">
        <v>1</v>
      </c>
      <c r="AJ2002">
        <v>1</v>
      </c>
      <c r="AK2002">
        <v>1</v>
      </c>
      <c r="AL2002">
        <v>1</v>
      </c>
      <c r="AN2002">
        <v>0</v>
      </c>
      <c r="AO2002">
        <v>1</v>
      </c>
      <c r="AP2002">
        <v>1</v>
      </c>
      <c r="AQ2002">
        <v>0</v>
      </c>
      <c r="AR2002">
        <v>0</v>
      </c>
      <c r="AS2002" t="s">
        <v>3</v>
      </c>
      <c r="AT2002">
        <v>0.03</v>
      </c>
      <c r="AU2002" t="s">
        <v>61</v>
      </c>
      <c r="AV2002">
        <v>0</v>
      </c>
      <c r="AW2002">
        <v>2</v>
      </c>
      <c r="AX2002">
        <v>53562850</v>
      </c>
      <c r="AY2002">
        <v>1</v>
      </c>
      <c r="AZ2002">
        <v>0</v>
      </c>
      <c r="BA2002">
        <v>1808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CX2002">
        <f>Y2002*Source!I1156</f>
        <v>1.164375E-2</v>
      </c>
      <c r="CY2002">
        <f>AB2002</f>
        <v>87.17</v>
      </c>
      <c r="CZ2002">
        <f>AF2002</f>
        <v>87.17</v>
      </c>
      <c r="DA2002">
        <f>AJ2002</f>
        <v>1</v>
      </c>
      <c r="DB2002">
        <f>ROUND((ROUND(AT2002*CZ2002,2)*ROUND((1.25*1.15),7)),2)</f>
        <v>3.77</v>
      </c>
      <c r="DC2002">
        <f>ROUND((ROUND(AT2002*AG2002,2)*ROUND((1.25*1.15),7)),2)</f>
        <v>0.5</v>
      </c>
    </row>
    <row r="2003" spans="1:107" x14ac:dyDescent="0.2">
      <c r="A2003">
        <f>ROW(Source!A1156)</f>
        <v>1156</v>
      </c>
      <c r="B2003">
        <v>53551707</v>
      </c>
      <c r="C2003">
        <v>53562832</v>
      </c>
      <c r="D2003">
        <v>53144819</v>
      </c>
      <c r="E2003">
        <v>1</v>
      </c>
      <c r="F2003">
        <v>1</v>
      </c>
      <c r="G2003">
        <v>1</v>
      </c>
      <c r="H2003">
        <v>3</v>
      </c>
      <c r="I2003" t="s">
        <v>1999</v>
      </c>
      <c r="J2003" t="s">
        <v>2018</v>
      </c>
      <c r="K2003" t="s">
        <v>2001</v>
      </c>
      <c r="L2003">
        <v>1348</v>
      </c>
      <c r="N2003">
        <v>1009</v>
      </c>
      <c r="O2003" t="s">
        <v>26</v>
      </c>
      <c r="P2003" t="s">
        <v>26</v>
      </c>
      <c r="Q2003">
        <v>1000</v>
      </c>
      <c r="W2003">
        <v>0</v>
      </c>
      <c r="X2003">
        <v>671085133</v>
      </c>
      <c r="Y2003">
        <v>2.7200000000000002E-3</v>
      </c>
      <c r="AA2003">
        <v>89206.399999999994</v>
      </c>
      <c r="AB2003">
        <v>0</v>
      </c>
      <c r="AC2003">
        <v>0</v>
      </c>
      <c r="AD2003">
        <v>0</v>
      </c>
      <c r="AE2003">
        <v>14528.73</v>
      </c>
      <c r="AF2003">
        <v>0</v>
      </c>
      <c r="AG2003">
        <v>0</v>
      </c>
      <c r="AH2003">
        <v>0</v>
      </c>
      <c r="AI2003">
        <v>6.14</v>
      </c>
      <c r="AJ2003">
        <v>1</v>
      </c>
      <c r="AK2003">
        <v>1</v>
      </c>
      <c r="AL2003">
        <v>1</v>
      </c>
      <c r="AN2003">
        <v>0</v>
      </c>
      <c r="AO2003">
        <v>1</v>
      </c>
      <c r="AP2003">
        <v>0</v>
      </c>
      <c r="AQ2003">
        <v>0</v>
      </c>
      <c r="AR2003">
        <v>0</v>
      </c>
      <c r="AS2003" t="s">
        <v>3</v>
      </c>
      <c r="AT2003">
        <v>2.7200000000000002E-3</v>
      </c>
      <c r="AU2003" t="s">
        <v>3</v>
      </c>
      <c r="AV2003">
        <v>0</v>
      </c>
      <c r="AW2003">
        <v>2</v>
      </c>
      <c r="AX2003">
        <v>53562852</v>
      </c>
      <c r="AY2003">
        <v>1</v>
      </c>
      <c r="AZ2003">
        <v>0</v>
      </c>
      <c r="BA2003">
        <v>1810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CX2003">
        <f>Y2003*Source!I1156</f>
        <v>7.3440000000000007E-4</v>
      </c>
      <c r="CY2003">
        <f t="shared" ref="CY2003:CY2010" si="411">AA2003</f>
        <v>89206.399999999994</v>
      </c>
      <c r="CZ2003">
        <f t="shared" ref="CZ2003:CZ2010" si="412">AE2003</f>
        <v>14528.73</v>
      </c>
      <c r="DA2003">
        <f t="shared" ref="DA2003:DA2010" si="413">AI2003</f>
        <v>6.14</v>
      </c>
      <c r="DB2003">
        <f t="shared" ref="DB2003:DB2010" si="414">ROUND(ROUND(AT2003*CZ2003,2),2)</f>
        <v>39.520000000000003</v>
      </c>
      <c r="DC2003">
        <f t="shared" ref="DC2003:DC2010" si="415">ROUND(ROUND(AT2003*AG2003,2),2)</f>
        <v>0</v>
      </c>
    </row>
    <row r="2004" spans="1:107" x14ac:dyDescent="0.2">
      <c r="A2004">
        <f>ROW(Source!A1156)</f>
        <v>1156</v>
      </c>
      <c r="B2004">
        <v>53551707</v>
      </c>
      <c r="C2004">
        <v>53562832</v>
      </c>
      <c r="D2004">
        <v>53145031</v>
      </c>
      <c r="E2004">
        <v>1</v>
      </c>
      <c r="F2004">
        <v>1</v>
      </c>
      <c r="G2004">
        <v>1</v>
      </c>
      <c r="H2004">
        <v>3</v>
      </c>
      <c r="I2004" t="s">
        <v>2002</v>
      </c>
      <c r="J2004" t="s">
        <v>2019</v>
      </c>
      <c r="K2004" t="s">
        <v>2004</v>
      </c>
      <c r="L2004">
        <v>1356</v>
      </c>
      <c r="N2004">
        <v>1010</v>
      </c>
      <c r="O2004" t="s">
        <v>949</v>
      </c>
      <c r="P2004" t="s">
        <v>949</v>
      </c>
      <c r="Q2004">
        <v>1000</v>
      </c>
      <c r="W2004">
        <v>0</v>
      </c>
      <c r="X2004">
        <v>20353963</v>
      </c>
      <c r="Y2004">
        <v>0.14299999999999999</v>
      </c>
      <c r="AA2004">
        <v>1651.66</v>
      </c>
      <c r="AB2004">
        <v>0</v>
      </c>
      <c r="AC2004">
        <v>0</v>
      </c>
      <c r="AD2004">
        <v>0</v>
      </c>
      <c r="AE2004">
        <v>269</v>
      </c>
      <c r="AF2004">
        <v>0</v>
      </c>
      <c r="AG2004">
        <v>0</v>
      </c>
      <c r="AH2004">
        <v>0</v>
      </c>
      <c r="AI2004">
        <v>6.14</v>
      </c>
      <c r="AJ2004">
        <v>1</v>
      </c>
      <c r="AK2004">
        <v>1</v>
      </c>
      <c r="AL2004">
        <v>1</v>
      </c>
      <c r="AN2004">
        <v>0</v>
      </c>
      <c r="AO2004">
        <v>1</v>
      </c>
      <c r="AP2004">
        <v>0</v>
      </c>
      <c r="AQ2004">
        <v>0</v>
      </c>
      <c r="AR2004">
        <v>0</v>
      </c>
      <c r="AS2004" t="s">
        <v>3</v>
      </c>
      <c r="AT2004">
        <v>0.14299999999999999</v>
      </c>
      <c r="AU2004" t="s">
        <v>3</v>
      </c>
      <c r="AV2004">
        <v>0</v>
      </c>
      <c r="AW2004">
        <v>2</v>
      </c>
      <c r="AX2004">
        <v>53562853</v>
      </c>
      <c r="AY2004">
        <v>1</v>
      </c>
      <c r="AZ2004">
        <v>0</v>
      </c>
      <c r="BA2004">
        <v>1811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CX2004">
        <f>Y2004*Source!I1156</f>
        <v>3.8609999999999998E-2</v>
      </c>
      <c r="CY2004">
        <f t="shared" si="411"/>
        <v>1651.66</v>
      </c>
      <c r="CZ2004">
        <f t="shared" si="412"/>
        <v>269</v>
      </c>
      <c r="DA2004">
        <f t="shared" si="413"/>
        <v>6.14</v>
      </c>
      <c r="DB2004">
        <f t="shared" si="414"/>
        <v>38.47</v>
      </c>
      <c r="DC2004">
        <f t="shared" si="415"/>
        <v>0</v>
      </c>
    </row>
    <row r="2005" spans="1:107" x14ac:dyDescent="0.2">
      <c r="A2005">
        <f>ROW(Source!A1156)</f>
        <v>1156</v>
      </c>
      <c r="B2005">
        <v>53551707</v>
      </c>
      <c r="C2005">
        <v>53562832</v>
      </c>
      <c r="D2005">
        <v>53273470</v>
      </c>
      <c r="E2005">
        <v>1</v>
      </c>
      <c r="F2005">
        <v>1</v>
      </c>
      <c r="G2005">
        <v>1</v>
      </c>
      <c r="H2005">
        <v>3</v>
      </c>
      <c r="I2005" t="s">
        <v>1173</v>
      </c>
      <c r="J2005" t="s">
        <v>1175</v>
      </c>
      <c r="K2005" t="s">
        <v>1174</v>
      </c>
      <c r="L2005">
        <v>1301</v>
      </c>
      <c r="N2005">
        <v>1003</v>
      </c>
      <c r="O2005" t="s">
        <v>185</v>
      </c>
      <c r="P2005" t="s">
        <v>185</v>
      </c>
      <c r="Q2005">
        <v>1</v>
      </c>
      <c r="W2005">
        <v>0</v>
      </c>
      <c r="X2005">
        <v>-1944157833</v>
      </c>
      <c r="Y2005">
        <v>100.5</v>
      </c>
      <c r="AA2005">
        <v>114.66</v>
      </c>
      <c r="AB2005">
        <v>0</v>
      </c>
      <c r="AC2005">
        <v>0</v>
      </c>
      <c r="AD2005">
        <v>0</v>
      </c>
      <c r="AE2005">
        <v>114.66</v>
      </c>
      <c r="AF2005">
        <v>0</v>
      </c>
      <c r="AG2005">
        <v>0</v>
      </c>
      <c r="AH2005">
        <v>0</v>
      </c>
      <c r="AI2005">
        <v>6.14</v>
      </c>
      <c r="AJ2005">
        <v>1</v>
      </c>
      <c r="AK2005">
        <v>1</v>
      </c>
      <c r="AL2005">
        <v>1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 t="s">
        <v>3</v>
      </c>
      <c r="AT2005">
        <v>100.5</v>
      </c>
      <c r="AU2005" t="s">
        <v>3</v>
      </c>
      <c r="AV2005">
        <v>0</v>
      </c>
      <c r="AW2005">
        <v>1</v>
      </c>
      <c r="AX2005">
        <v>-1</v>
      </c>
      <c r="AY2005">
        <v>0</v>
      </c>
      <c r="AZ2005">
        <v>0</v>
      </c>
      <c r="BA2005" t="s">
        <v>3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CX2005">
        <f>Y2005*Source!I1156</f>
        <v>27.135000000000002</v>
      </c>
      <c r="CY2005">
        <f t="shared" si="411"/>
        <v>114.66</v>
      </c>
      <c r="CZ2005">
        <f t="shared" si="412"/>
        <v>114.66</v>
      </c>
      <c r="DA2005">
        <f t="shared" si="413"/>
        <v>6.14</v>
      </c>
      <c r="DB2005">
        <f t="shared" si="414"/>
        <v>11523.33</v>
      </c>
      <c r="DC2005">
        <f t="shared" si="415"/>
        <v>0</v>
      </c>
    </row>
    <row r="2006" spans="1:107" x14ac:dyDescent="0.2">
      <c r="A2006">
        <f>ROW(Source!A1156)</f>
        <v>1156</v>
      </c>
      <c r="B2006">
        <v>53551707</v>
      </c>
      <c r="C2006">
        <v>53562832</v>
      </c>
      <c r="D2006">
        <v>38276800</v>
      </c>
      <c r="E2006">
        <v>1</v>
      </c>
      <c r="F2006">
        <v>1</v>
      </c>
      <c r="G2006">
        <v>1</v>
      </c>
      <c r="H2006">
        <v>3</v>
      </c>
      <c r="I2006" t="s">
        <v>1191</v>
      </c>
      <c r="J2006" t="s">
        <v>1193</v>
      </c>
      <c r="K2006" t="s">
        <v>1192</v>
      </c>
      <c r="L2006">
        <v>1358</v>
      </c>
      <c r="N2006">
        <v>1010</v>
      </c>
      <c r="O2006" t="s">
        <v>1180</v>
      </c>
      <c r="P2006" t="s">
        <v>1180</v>
      </c>
      <c r="Q2006">
        <v>10</v>
      </c>
      <c r="W2006">
        <v>0</v>
      </c>
      <c r="X2006">
        <v>1223207677</v>
      </c>
      <c r="Y2006">
        <v>10</v>
      </c>
      <c r="AA2006">
        <v>122.2</v>
      </c>
      <c r="AB2006">
        <v>0</v>
      </c>
      <c r="AC2006">
        <v>0</v>
      </c>
      <c r="AD2006">
        <v>0</v>
      </c>
      <c r="AE2006">
        <v>65.7</v>
      </c>
      <c r="AF2006">
        <v>0</v>
      </c>
      <c r="AG2006">
        <v>0</v>
      </c>
      <c r="AH2006">
        <v>0</v>
      </c>
      <c r="AI2006">
        <v>1.86</v>
      </c>
      <c r="AJ2006">
        <v>1</v>
      </c>
      <c r="AK2006">
        <v>1</v>
      </c>
      <c r="AL2006">
        <v>1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 t="s">
        <v>3</v>
      </c>
      <c r="AT2006">
        <v>10</v>
      </c>
      <c r="AU2006" t="s">
        <v>3</v>
      </c>
      <c r="AV2006">
        <v>0</v>
      </c>
      <c r="AW2006">
        <v>1</v>
      </c>
      <c r="AX2006">
        <v>-1</v>
      </c>
      <c r="AY2006">
        <v>0</v>
      </c>
      <c r="AZ2006">
        <v>0</v>
      </c>
      <c r="BA2006" t="s">
        <v>3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CX2006">
        <f>Y2006*Source!I1156</f>
        <v>2.7</v>
      </c>
      <c r="CY2006">
        <f t="shared" si="411"/>
        <v>122.2</v>
      </c>
      <c r="CZ2006">
        <f t="shared" si="412"/>
        <v>65.7</v>
      </c>
      <c r="DA2006">
        <f t="shared" si="413"/>
        <v>1.86</v>
      </c>
      <c r="DB2006">
        <f t="shared" si="414"/>
        <v>657</v>
      </c>
      <c r="DC2006">
        <f t="shared" si="415"/>
        <v>0</v>
      </c>
    </row>
    <row r="2007" spans="1:107" x14ac:dyDescent="0.2">
      <c r="A2007">
        <f>ROW(Source!A1156)</f>
        <v>1156</v>
      </c>
      <c r="B2007">
        <v>53551707</v>
      </c>
      <c r="C2007">
        <v>53562832</v>
      </c>
      <c r="D2007">
        <v>53146152</v>
      </c>
      <c r="E2007">
        <v>1</v>
      </c>
      <c r="F2007">
        <v>1</v>
      </c>
      <c r="G2007">
        <v>1</v>
      </c>
      <c r="H2007">
        <v>3</v>
      </c>
      <c r="I2007" t="s">
        <v>1576</v>
      </c>
      <c r="J2007" t="s">
        <v>2020</v>
      </c>
      <c r="K2007" t="s">
        <v>1578</v>
      </c>
      <c r="L2007">
        <v>1339</v>
      </c>
      <c r="N2007">
        <v>1007</v>
      </c>
      <c r="O2007" t="s">
        <v>425</v>
      </c>
      <c r="P2007" t="s">
        <v>425</v>
      </c>
      <c r="Q2007">
        <v>1</v>
      </c>
      <c r="W2007">
        <v>0</v>
      </c>
      <c r="X2007">
        <v>39226525</v>
      </c>
      <c r="Y2007">
        <v>0.45779999999999998</v>
      </c>
      <c r="AA2007">
        <v>14.98</v>
      </c>
      <c r="AB2007">
        <v>0</v>
      </c>
      <c r="AC2007">
        <v>0</v>
      </c>
      <c r="AD2007">
        <v>0</v>
      </c>
      <c r="AE2007">
        <v>2.44</v>
      </c>
      <c r="AF2007">
        <v>0</v>
      </c>
      <c r="AG2007">
        <v>0</v>
      </c>
      <c r="AH2007">
        <v>0</v>
      </c>
      <c r="AI2007">
        <v>6.14</v>
      </c>
      <c r="AJ2007">
        <v>1</v>
      </c>
      <c r="AK2007">
        <v>1</v>
      </c>
      <c r="AL2007">
        <v>1</v>
      </c>
      <c r="AN2007">
        <v>0</v>
      </c>
      <c r="AO2007">
        <v>1</v>
      </c>
      <c r="AP2007">
        <v>0</v>
      </c>
      <c r="AQ2007">
        <v>0</v>
      </c>
      <c r="AR2007">
        <v>0</v>
      </c>
      <c r="AS2007" t="s">
        <v>3</v>
      </c>
      <c r="AT2007">
        <v>0.45779999999999998</v>
      </c>
      <c r="AU2007" t="s">
        <v>3</v>
      </c>
      <c r="AV2007">
        <v>0</v>
      </c>
      <c r="AW2007">
        <v>2</v>
      </c>
      <c r="AX2007">
        <v>53562857</v>
      </c>
      <c r="AY2007">
        <v>1</v>
      </c>
      <c r="AZ2007">
        <v>0</v>
      </c>
      <c r="BA2007">
        <v>1815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CX2007">
        <f>Y2007*Source!I1156</f>
        <v>0.12360600000000001</v>
      </c>
      <c r="CY2007">
        <f t="shared" si="411"/>
        <v>14.98</v>
      </c>
      <c r="CZ2007">
        <f t="shared" si="412"/>
        <v>2.44</v>
      </c>
      <c r="DA2007">
        <f t="shared" si="413"/>
        <v>6.14</v>
      </c>
      <c r="DB2007">
        <f t="shared" si="414"/>
        <v>1.1200000000000001</v>
      </c>
      <c r="DC2007">
        <f t="shared" si="415"/>
        <v>0</v>
      </c>
    </row>
    <row r="2008" spans="1:107" x14ac:dyDescent="0.2">
      <c r="A2008">
        <f>ROW(Source!A1156)</f>
        <v>1156</v>
      </c>
      <c r="B2008">
        <v>53551707</v>
      </c>
      <c r="C2008">
        <v>53562832</v>
      </c>
      <c r="D2008">
        <v>38299080</v>
      </c>
      <c r="E2008">
        <v>1</v>
      </c>
      <c r="F2008">
        <v>1</v>
      </c>
      <c r="G2008">
        <v>1</v>
      </c>
      <c r="H2008">
        <v>3</v>
      </c>
      <c r="I2008" t="s">
        <v>1178</v>
      </c>
      <c r="J2008" t="s">
        <v>1181</v>
      </c>
      <c r="K2008" t="s">
        <v>1179</v>
      </c>
      <c r="L2008">
        <v>1358</v>
      </c>
      <c r="N2008">
        <v>1010</v>
      </c>
      <c r="O2008" t="s">
        <v>1180</v>
      </c>
      <c r="P2008" t="s">
        <v>1180</v>
      </c>
      <c r="Q2008">
        <v>10</v>
      </c>
      <c r="W2008">
        <v>0</v>
      </c>
      <c r="X2008">
        <v>1318130531</v>
      </c>
      <c r="Y2008">
        <v>8.3333329999999997</v>
      </c>
      <c r="AA2008">
        <v>82.82</v>
      </c>
      <c r="AB2008">
        <v>0</v>
      </c>
      <c r="AC2008">
        <v>0</v>
      </c>
      <c r="AD2008">
        <v>0</v>
      </c>
      <c r="AE2008">
        <v>20.2</v>
      </c>
      <c r="AF2008">
        <v>0</v>
      </c>
      <c r="AG2008">
        <v>0</v>
      </c>
      <c r="AH2008">
        <v>0</v>
      </c>
      <c r="AI2008">
        <v>4.0999999999999996</v>
      </c>
      <c r="AJ2008">
        <v>1</v>
      </c>
      <c r="AK2008">
        <v>1</v>
      </c>
      <c r="AL2008">
        <v>1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 t="s">
        <v>3</v>
      </c>
      <c r="AT2008">
        <v>8.3333329999999997</v>
      </c>
      <c r="AU2008" t="s">
        <v>3</v>
      </c>
      <c r="AV2008">
        <v>0</v>
      </c>
      <c r="AW2008">
        <v>1</v>
      </c>
      <c r="AX2008">
        <v>-1</v>
      </c>
      <c r="AY2008">
        <v>0</v>
      </c>
      <c r="AZ2008">
        <v>0</v>
      </c>
      <c r="BA2008" t="s">
        <v>3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CX2008">
        <f>Y2008*Source!I1156</f>
        <v>2.2499999100000001</v>
      </c>
      <c r="CY2008">
        <f t="shared" si="411"/>
        <v>82.82</v>
      </c>
      <c r="CZ2008">
        <f t="shared" si="412"/>
        <v>20.2</v>
      </c>
      <c r="DA2008">
        <f t="shared" si="413"/>
        <v>4.0999999999999996</v>
      </c>
      <c r="DB2008">
        <f t="shared" si="414"/>
        <v>168.33</v>
      </c>
      <c r="DC2008">
        <f t="shared" si="415"/>
        <v>0</v>
      </c>
    </row>
    <row r="2009" spans="1:107" x14ac:dyDescent="0.2">
      <c r="A2009">
        <f>ROW(Source!A1156)</f>
        <v>1156</v>
      </c>
      <c r="B2009">
        <v>53551707</v>
      </c>
      <c r="C2009">
        <v>53562832</v>
      </c>
      <c r="D2009">
        <v>38299202</v>
      </c>
      <c r="E2009">
        <v>1</v>
      </c>
      <c r="F2009">
        <v>1</v>
      </c>
      <c r="G2009">
        <v>1</v>
      </c>
      <c r="H2009">
        <v>3</v>
      </c>
      <c r="I2009" t="s">
        <v>1187</v>
      </c>
      <c r="J2009" t="s">
        <v>1189</v>
      </c>
      <c r="K2009" t="s">
        <v>1188</v>
      </c>
      <c r="L2009">
        <v>1358</v>
      </c>
      <c r="N2009">
        <v>1010</v>
      </c>
      <c r="O2009" t="s">
        <v>1180</v>
      </c>
      <c r="P2009" t="s">
        <v>1180</v>
      </c>
      <c r="Q2009">
        <v>10</v>
      </c>
      <c r="W2009">
        <v>0</v>
      </c>
      <c r="X2009">
        <v>2064763732</v>
      </c>
      <c r="Y2009">
        <v>1.6666669999999999</v>
      </c>
      <c r="AA2009">
        <v>110.73</v>
      </c>
      <c r="AB2009">
        <v>0</v>
      </c>
      <c r="AC2009">
        <v>0</v>
      </c>
      <c r="AD2009">
        <v>0</v>
      </c>
      <c r="AE2009">
        <v>21.5</v>
      </c>
      <c r="AF2009">
        <v>0</v>
      </c>
      <c r="AG2009">
        <v>0</v>
      </c>
      <c r="AH2009">
        <v>0</v>
      </c>
      <c r="AI2009">
        <v>5.15</v>
      </c>
      <c r="AJ2009">
        <v>1</v>
      </c>
      <c r="AK2009">
        <v>1</v>
      </c>
      <c r="AL2009">
        <v>1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 t="s">
        <v>3</v>
      </c>
      <c r="AT2009">
        <v>1.6666669999999999</v>
      </c>
      <c r="AU2009" t="s">
        <v>3</v>
      </c>
      <c r="AV2009">
        <v>0</v>
      </c>
      <c r="AW2009">
        <v>1</v>
      </c>
      <c r="AX2009">
        <v>-1</v>
      </c>
      <c r="AY2009">
        <v>0</v>
      </c>
      <c r="AZ2009">
        <v>0</v>
      </c>
      <c r="BA2009" t="s">
        <v>3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CX2009">
        <f>Y2009*Source!I1156</f>
        <v>0.45000009000000002</v>
      </c>
      <c r="CY2009">
        <f t="shared" si="411"/>
        <v>110.73</v>
      </c>
      <c r="CZ2009">
        <f t="shared" si="412"/>
        <v>21.5</v>
      </c>
      <c r="DA2009">
        <f t="shared" si="413"/>
        <v>5.15</v>
      </c>
      <c r="DB2009">
        <f t="shared" si="414"/>
        <v>35.83</v>
      </c>
      <c r="DC2009">
        <f t="shared" si="415"/>
        <v>0</v>
      </c>
    </row>
    <row r="2010" spans="1:107" x14ac:dyDescent="0.2">
      <c r="A2010">
        <f>ROW(Source!A1156)</f>
        <v>1156</v>
      </c>
      <c r="B2010">
        <v>53551707</v>
      </c>
      <c r="C2010">
        <v>53562832</v>
      </c>
      <c r="D2010">
        <v>38300859</v>
      </c>
      <c r="E2010">
        <v>1</v>
      </c>
      <c r="F2010">
        <v>1</v>
      </c>
      <c r="G2010">
        <v>1</v>
      </c>
      <c r="H2010">
        <v>3</v>
      </c>
      <c r="I2010" t="s">
        <v>1183</v>
      </c>
      <c r="J2010" t="s">
        <v>1185</v>
      </c>
      <c r="K2010" t="s">
        <v>1184</v>
      </c>
      <c r="L2010">
        <v>1358</v>
      </c>
      <c r="N2010">
        <v>1010</v>
      </c>
      <c r="O2010" t="s">
        <v>1180</v>
      </c>
      <c r="P2010" t="s">
        <v>1180</v>
      </c>
      <c r="Q2010">
        <v>10</v>
      </c>
      <c r="W2010">
        <v>0</v>
      </c>
      <c r="X2010">
        <v>2030494582</v>
      </c>
      <c r="Y2010">
        <v>3.3333330000000001</v>
      </c>
      <c r="AA2010">
        <v>74.55</v>
      </c>
      <c r="AB2010">
        <v>0</v>
      </c>
      <c r="AC2010">
        <v>0</v>
      </c>
      <c r="AD2010">
        <v>0</v>
      </c>
      <c r="AE2010">
        <v>9.9</v>
      </c>
      <c r="AF2010">
        <v>0</v>
      </c>
      <c r="AG2010">
        <v>0</v>
      </c>
      <c r="AH2010">
        <v>0</v>
      </c>
      <c r="AI2010">
        <v>7.53</v>
      </c>
      <c r="AJ2010">
        <v>1</v>
      </c>
      <c r="AK2010">
        <v>1</v>
      </c>
      <c r="AL2010">
        <v>1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 t="s">
        <v>3</v>
      </c>
      <c r="AT2010">
        <v>3.3333330000000001</v>
      </c>
      <c r="AU2010" t="s">
        <v>3</v>
      </c>
      <c r="AV2010">
        <v>0</v>
      </c>
      <c r="AW2010">
        <v>1</v>
      </c>
      <c r="AX2010">
        <v>-1</v>
      </c>
      <c r="AY2010">
        <v>0</v>
      </c>
      <c r="AZ2010">
        <v>0</v>
      </c>
      <c r="BA2010" t="s">
        <v>3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CX2010">
        <f>Y2010*Source!I1156</f>
        <v>0.89999991000000013</v>
      </c>
      <c r="CY2010">
        <f t="shared" si="411"/>
        <v>74.55</v>
      </c>
      <c r="CZ2010">
        <f t="shared" si="412"/>
        <v>9.9</v>
      </c>
      <c r="DA2010">
        <f t="shared" si="413"/>
        <v>7.53</v>
      </c>
      <c r="DB2010">
        <f t="shared" si="414"/>
        <v>33</v>
      </c>
      <c r="DC2010">
        <f t="shared" si="415"/>
        <v>0</v>
      </c>
    </row>
    <row r="2011" spans="1:107" x14ac:dyDescent="0.2">
      <c r="A2011">
        <f>ROW(Source!A1167)</f>
        <v>1167</v>
      </c>
      <c r="B2011">
        <v>53551706</v>
      </c>
      <c r="C2011">
        <v>53555153</v>
      </c>
      <c r="D2011">
        <v>18413627</v>
      </c>
      <c r="E2011">
        <v>1</v>
      </c>
      <c r="F2011">
        <v>1</v>
      </c>
      <c r="G2011">
        <v>1</v>
      </c>
      <c r="H2011">
        <v>1</v>
      </c>
      <c r="I2011" t="s">
        <v>1659</v>
      </c>
      <c r="J2011" t="s">
        <v>3</v>
      </c>
      <c r="K2011" t="s">
        <v>1660</v>
      </c>
      <c r="L2011">
        <v>1369</v>
      </c>
      <c r="N2011">
        <v>1013</v>
      </c>
      <c r="O2011" t="s">
        <v>1486</v>
      </c>
      <c r="P2011" t="s">
        <v>1486</v>
      </c>
      <c r="Q2011">
        <v>1</v>
      </c>
      <c r="W2011">
        <v>0</v>
      </c>
      <c r="X2011">
        <v>-1366182279</v>
      </c>
      <c r="Y2011">
        <v>84.957399999999978</v>
      </c>
      <c r="AA2011">
        <v>0</v>
      </c>
      <c r="AB2011">
        <v>0</v>
      </c>
      <c r="AC2011">
        <v>0</v>
      </c>
      <c r="AD2011">
        <v>349.58</v>
      </c>
      <c r="AE2011">
        <v>0</v>
      </c>
      <c r="AF2011">
        <v>0</v>
      </c>
      <c r="AG2011">
        <v>0</v>
      </c>
      <c r="AH2011">
        <v>349.58</v>
      </c>
      <c r="AI2011">
        <v>1</v>
      </c>
      <c r="AJ2011">
        <v>1</v>
      </c>
      <c r="AK2011">
        <v>1</v>
      </c>
      <c r="AL2011">
        <v>1</v>
      </c>
      <c r="AN2011">
        <v>0</v>
      </c>
      <c r="AO2011">
        <v>1</v>
      </c>
      <c r="AP2011">
        <v>1</v>
      </c>
      <c r="AQ2011">
        <v>0</v>
      </c>
      <c r="AR2011">
        <v>0</v>
      </c>
      <c r="AS2011" t="s">
        <v>3</v>
      </c>
      <c r="AT2011">
        <v>64.239999999999995</v>
      </c>
      <c r="AU2011" t="s">
        <v>62</v>
      </c>
      <c r="AV2011">
        <v>1</v>
      </c>
      <c r="AW2011">
        <v>2</v>
      </c>
      <c r="AX2011">
        <v>53555164</v>
      </c>
      <c r="AY2011">
        <v>2</v>
      </c>
      <c r="AZ2011">
        <v>137216</v>
      </c>
      <c r="BA2011">
        <v>1817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CX2011">
        <f>Y2011*Source!I1167</f>
        <v>15.292331999999995</v>
      </c>
      <c r="CY2011">
        <f>AD2011</f>
        <v>349.58</v>
      </c>
      <c r="CZ2011">
        <f>AH2011</f>
        <v>349.58</v>
      </c>
      <c r="DA2011">
        <f>AL2011</f>
        <v>1</v>
      </c>
      <c r="DB2011">
        <f>ROUND((ROUND(AT2011*CZ2011,2)*ROUND((1.15*1.15),7)),2)</f>
        <v>29699.41</v>
      </c>
      <c r="DC2011">
        <f>ROUND((ROUND(AT2011*AG2011,2)*ROUND((1.15*1.15),7)),2)</f>
        <v>0</v>
      </c>
    </row>
    <row r="2012" spans="1:107" x14ac:dyDescent="0.2">
      <c r="A2012">
        <f>ROW(Source!A1167)</f>
        <v>1167</v>
      </c>
      <c r="B2012">
        <v>53551706</v>
      </c>
      <c r="C2012">
        <v>53555153</v>
      </c>
      <c r="D2012">
        <v>121548</v>
      </c>
      <c r="E2012">
        <v>1</v>
      </c>
      <c r="F2012">
        <v>1</v>
      </c>
      <c r="G2012">
        <v>1</v>
      </c>
      <c r="H2012">
        <v>1</v>
      </c>
      <c r="I2012" t="s">
        <v>31</v>
      </c>
      <c r="J2012" t="s">
        <v>3</v>
      </c>
      <c r="K2012" t="s">
        <v>1489</v>
      </c>
      <c r="L2012">
        <v>608254</v>
      </c>
      <c r="N2012">
        <v>1013</v>
      </c>
      <c r="O2012" t="s">
        <v>1490</v>
      </c>
      <c r="P2012" t="s">
        <v>1490</v>
      </c>
      <c r="Q2012">
        <v>1</v>
      </c>
      <c r="W2012">
        <v>0</v>
      </c>
      <c r="X2012">
        <v>-185737400</v>
      </c>
      <c r="Y2012">
        <v>2.8749999999999998E-2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1</v>
      </c>
      <c r="AJ2012">
        <v>1</v>
      </c>
      <c r="AK2012">
        <v>1</v>
      </c>
      <c r="AL2012">
        <v>1</v>
      </c>
      <c r="AN2012">
        <v>0</v>
      </c>
      <c r="AO2012">
        <v>1</v>
      </c>
      <c r="AP2012">
        <v>1</v>
      </c>
      <c r="AQ2012">
        <v>0</v>
      </c>
      <c r="AR2012">
        <v>0</v>
      </c>
      <c r="AS2012" t="s">
        <v>3</v>
      </c>
      <c r="AT2012">
        <v>0.02</v>
      </c>
      <c r="AU2012" t="s">
        <v>61</v>
      </c>
      <c r="AV2012">
        <v>2</v>
      </c>
      <c r="AW2012">
        <v>2</v>
      </c>
      <c r="AX2012">
        <v>53555165</v>
      </c>
      <c r="AY2012">
        <v>1</v>
      </c>
      <c r="AZ2012">
        <v>6144</v>
      </c>
      <c r="BA2012">
        <v>1818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CX2012">
        <f>Y2012*Source!I1167</f>
        <v>5.174999999999999E-3</v>
      </c>
      <c r="CY2012">
        <f>AD2012</f>
        <v>0</v>
      </c>
      <c r="CZ2012">
        <f>AH2012</f>
        <v>0</v>
      </c>
      <c r="DA2012">
        <f>AL2012</f>
        <v>1</v>
      </c>
      <c r="DB2012">
        <f>ROUND((ROUND(AT2012*CZ2012,2)*ROUND((1.25*1.15),7)),2)</f>
        <v>0</v>
      </c>
      <c r="DC2012">
        <f>ROUND((ROUND(AT2012*AG2012,2)*ROUND((1.25*1.15),7)),2)</f>
        <v>0</v>
      </c>
    </row>
    <row r="2013" spans="1:107" x14ac:dyDescent="0.2">
      <c r="A2013">
        <f>ROW(Source!A1167)</f>
        <v>1167</v>
      </c>
      <c r="B2013">
        <v>53551706</v>
      </c>
      <c r="C2013">
        <v>53555153</v>
      </c>
      <c r="D2013">
        <v>29172268</v>
      </c>
      <c r="E2013">
        <v>1</v>
      </c>
      <c r="F2013">
        <v>1</v>
      </c>
      <c r="G2013">
        <v>1</v>
      </c>
      <c r="H2013">
        <v>2</v>
      </c>
      <c r="I2013" t="s">
        <v>1582</v>
      </c>
      <c r="J2013" t="s">
        <v>1583</v>
      </c>
      <c r="K2013" t="s">
        <v>1584</v>
      </c>
      <c r="L2013">
        <v>1368</v>
      </c>
      <c r="N2013">
        <v>1011</v>
      </c>
      <c r="O2013" t="s">
        <v>1494</v>
      </c>
      <c r="P2013" t="s">
        <v>1494</v>
      </c>
      <c r="Q2013">
        <v>1</v>
      </c>
      <c r="W2013">
        <v>0</v>
      </c>
      <c r="X2013">
        <v>-438066613</v>
      </c>
      <c r="Y2013">
        <v>1.4374999999999999E-2</v>
      </c>
      <c r="AA2013">
        <v>0</v>
      </c>
      <c r="AB2013">
        <v>86.4</v>
      </c>
      <c r="AC2013">
        <v>13.5</v>
      </c>
      <c r="AD2013">
        <v>0</v>
      </c>
      <c r="AE2013">
        <v>0</v>
      </c>
      <c r="AF2013">
        <v>86.4</v>
      </c>
      <c r="AG2013">
        <v>13.5</v>
      </c>
      <c r="AH2013">
        <v>0</v>
      </c>
      <c r="AI2013">
        <v>1</v>
      </c>
      <c r="AJ2013">
        <v>1</v>
      </c>
      <c r="AK2013">
        <v>1</v>
      </c>
      <c r="AL2013">
        <v>1</v>
      </c>
      <c r="AN2013">
        <v>0</v>
      </c>
      <c r="AO2013">
        <v>1</v>
      </c>
      <c r="AP2013">
        <v>1</v>
      </c>
      <c r="AQ2013">
        <v>0</v>
      </c>
      <c r="AR2013">
        <v>0</v>
      </c>
      <c r="AS2013" t="s">
        <v>3</v>
      </c>
      <c r="AT2013">
        <v>0.01</v>
      </c>
      <c r="AU2013" t="s">
        <v>61</v>
      </c>
      <c r="AV2013">
        <v>0</v>
      </c>
      <c r="AW2013">
        <v>2</v>
      </c>
      <c r="AX2013">
        <v>53555166</v>
      </c>
      <c r="AY2013">
        <v>1</v>
      </c>
      <c r="AZ2013">
        <v>6144</v>
      </c>
      <c r="BA2013">
        <v>1819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CX2013">
        <f>Y2013*Source!I1167</f>
        <v>2.5874999999999995E-3</v>
      </c>
      <c r="CY2013">
        <f>AB2013</f>
        <v>86.4</v>
      </c>
      <c r="CZ2013">
        <f>AF2013</f>
        <v>86.4</v>
      </c>
      <c r="DA2013">
        <f>AJ2013</f>
        <v>1</v>
      </c>
      <c r="DB2013">
        <f>ROUND((ROUND(AT2013*CZ2013,2)*ROUND((1.25*1.15),7)),2)</f>
        <v>1.24</v>
      </c>
      <c r="DC2013">
        <f>ROUND((ROUND(AT2013*AG2013,2)*ROUND((1.25*1.15),7)),2)</f>
        <v>0.2</v>
      </c>
    </row>
    <row r="2014" spans="1:107" x14ac:dyDescent="0.2">
      <c r="A2014">
        <f>ROW(Source!A1167)</f>
        <v>1167</v>
      </c>
      <c r="B2014">
        <v>53551706</v>
      </c>
      <c r="C2014">
        <v>53555153</v>
      </c>
      <c r="D2014">
        <v>29172379</v>
      </c>
      <c r="E2014">
        <v>1</v>
      </c>
      <c r="F2014">
        <v>1</v>
      </c>
      <c r="G2014">
        <v>1</v>
      </c>
      <c r="H2014">
        <v>2</v>
      </c>
      <c r="I2014" t="s">
        <v>1495</v>
      </c>
      <c r="J2014" t="s">
        <v>1496</v>
      </c>
      <c r="K2014" t="s">
        <v>1497</v>
      </c>
      <c r="L2014">
        <v>1368</v>
      </c>
      <c r="N2014">
        <v>1011</v>
      </c>
      <c r="O2014" t="s">
        <v>1494</v>
      </c>
      <c r="P2014" t="s">
        <v>1494</v>
      </c>
      <c r="Q2014">
        <v>1</v>
      </c>
      <c r="W2014">
        <v>0</v>
      </c>
      <c r="X2014">
        <v>1106923569</v>
      </c>
      <c r="Y2014">
        <v>1.4374999999999999E-2</v>
      </c>
      <c r="AA2014">
        <v>0</v>
      </c>
      <c r="AB2014">
        <v>112</v>
      </c>
      <c r="AC2014">
        <v>13.5</v>
      </c>
      <c r="AD2014">
        <v>0</v>
      </c>
      <c r="AE2014">
        <v>0</v>
      </c>
      <c r="AF2014">
        <v>112</v>
      </c>
      <c r="AG2014">
        <v>13.5</v>
      </c>
      <c r="AH2014">
        <v>0</v>
      </c>
      <c r="AI2014">
        <v>1</v>
      </c>
      <c r="AJ2014">
        <v>1</v>
      </c>
      <c r="AK2014">
        <v>1</v>
      </c>
      <c r="AL2014">
        <v>1</v>
      </c>
      <c r="AN2014">
        <v>0</v>
      </c>
      <c r="AO2014">
        <v>1</v>
      </c>
      <c r="AP2014">
        <v>1</v>
      </c>
      <c r="AQ2014">
        <v>0</v>
      </c>
      <c r="AR2014">
        <v>0</v>
      </c>
      <c r="AS2014" t="s">
        <v>3</v>
      </c>
      <c r="AT2014">
        <v>0.01</v>
      </c>
      <c r="AU2014" t="s">
        <v>61</v>
      </c>
      <c r="AV2014">
        <v>0</v>
      </c>
      <c r="AW2014">
        <v>2</v>
      </c>
      <c r="AX2014">
        <v>53555167</v>
      </c>
      <c r="AY2014">
        <v>1</v>
      </c>
      <c r="AZ2014">
        <v>6144</v>
      </c>
      <c r="BA2014">
        <v>1820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CX2014">
        <f>Y2014*Source!I1167</f>
        <v>2.5874999999999995E-3</v>
      </c>
      <c r="CY2014">
        <f>AB2014</f>
        <v>112</v>
      </c>
      <c r="CZ2014">
        <f>AF2014</f>
        <v>112</v>
      </c>
      <c r="DA2014">
        <f>AJ2014</f>
        <v>1</v>
      </c>
      <c r="DB2014">
        <f>ROUND((ROUND(AT2014*CZ2014,2)*ROUND((1.25*1.15),7)),2)</f>
        <v>1.61</v>
      </c>
      <c r="DC2014">
        <f>ROUND((ROUND(AT2014*AG2014,2)*ROUND((1.25*1.15),7)),2)</f>
        <v>0.2</v>
      </c>
    </row>
    <row r="2015" spans="1:107" x14ac:dyDescent="0.2">
      <c r="A2015">
        <f>ROW(Source!A1167)</f>
        <v>1167</v>
      </c>
      <c r="B2015">
        <v>53551706</v>
      </c>
      <c r="C2015">
        <v>53555153</v>
      </c>
      <c r="D2015">
        <v>29174913</v>
      </c>
      <c r="E2015">
        <v>1</v>
      </c>
      <c r="F2015">
        <v>1</v>
      </c>
      <c r="G2015">
        <v>1</v>
      </c>
      <c r="H2015">
        <v>2</v>
      </c>
      <c r="I2015" t="s">
        <v>1513</v>
      </c>
      <c r="J2015" t="s">
        <v>1514</v>
      </c>
      <c r="K2015" t="s">
        <v>1515</v>
      </c>
      <c r="L2015">
        <v>1368</v>
      </c>
      <c r="N2015">
        <v>1011</v>
      </c>
      <c r="O2015" t="s">
        <v>1494</v>
      </c>
      <c r="P2015" t="s">
        <v>1494</v>
      </c>
      <c r="Q2015">
        <v>1</v>
      </c>
      <c r="W2015">
        <v>0</v>
      </c>
      <c r="X2015">
        <v>1230759911</v>
      </c>
      <c r="Y2015">
        <v>1.4374999999999999E-2</v>
      </c>
      <c r="AA2015">
        <v>0</v>
      </c>
      <c r="AB2015">
        <v>87.17</v>
      </c>
      <c r="AC2015">
        <v>11.6</v>
      </c>
      <c r="AD2015">
        <v>0</v>
      </c>
      <c r="AE2015">
        <v>0</v>
      </c>
      <c r="AF2015">
        <v>87.17</v>
      </c>
      <c r="AG2015">
        <v>11.6</v>
      </c>
      <c r="AH2015">
        <v>0</v>
      </c>
      <c r="AI2015">
        <v>1</v>
      </c>
      <c r="AJ2015">
        <v>1</v>
      </c>
      <c r="AK2015">
        <v>1</v>
      </c>
      <c r="AL2015">
        <v>1</v>
      </c>
      <c r="AN2015">
        <v>0</v>
      </c>
      <c r="AO2015">
        <v>1</v>
      </c>
      <c r="AP2015">
        <v>1</v>
      </c>
      <c r="AQ2015">
        <v>0</v>
      </c>
      <c r="AR2015">
        <v>0</v>
      </c>
      <c r="AS2015" t="s">
        <v>3</v>
      </c>
      <c r="AT2015">
        <v>0.01</v>
      </c>
      <c r="AU2015" t="s">
        <v>61</v>
      </c>
      <c r="AV2015">
        <v>0</v>
      </c>
      <c r="AW2015">
        <v>2</v>
      </c>
      <c r="AX2015">
        <v>53555168</v>
      </c>
      <c r="AY2015">
        <v>1</v>
      </c>
      <c r="AZ2015">
        <v>6144</v>
      </c>
      <c r="BA2015">
        <v>1821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CX2015">
        <f>Y2015*Source!I1167</f>
        <v>2.5874999999999995E-3</v>
      </c>
      <c r="CY2015">
        <f>AB2015</f>
        <v>87.17</v>
      </c>
      <c r="CZ2015">
        <f>AF2015</f>
        <v>87.17</v>
      </c>
      <c r="DA2015">
        <f>AJ2015</f>
        <v>1</v>
      </c>
      <c r="DB2015">
        <f>ROUND((ROUND(AT2015*CZ2015,2)*ROUND((1.25*1.15),7)),2)</f>
        <v>1.25</v>
      </c>
      <c r="DC2015">
        <f>ROUND((ROUND(AT2015*AG2015,2)*ROUND((1.25*1.15),7)),2)</f>
        <v>0.17</v>
      </c>
    </row>
    <row r="2016" spans="1:107" x14ac:dyDescent="0.2">
      <c r="A2016">
        <f>ROW(Source!A1167)</f>
        <v>1167</v>
      </c>
      <c r="B2016">
        <v>53551706</v>
      </c>
      <c r="C2016">
        <v>53555153</v>
      </c>
      <c r="D2016">
        <v>29110103</v>
      </c>
      <c r="E2016">
        <v>1</v>
      </c>
      <c r="F2016">
        <v>1</v>
      </c>
      <c r="G2016">
        <v>1</v>
      </c>
      <c r="H2016">
        <v>3</v>
      </c>
      <c r="I2016" t="s">
        <v>2006</v>
      </c>
      <c r="J2016" t="s">
        <v>2007</v>
      </c>
      <c r="K2016" t="s">
        <v>2008</v>
      </c>
      <c r="L2016">
        <v>1346</v>
      </c>
      <c r="N2016">
        <v>1009</v>
      </c>
      <c r="O2016" t="s">
        <v>143</v>
      </c>
      <c r="P2016" t="s">
        <v>143</v>
      </c>
      <c r="Q2016">
        <v>1</v>
      </c>
      <c r="W2016">
        <v>0</v>
      </c>
      <c r="X2016">
        <v>1502743759</v>
      </c>
      <c r="Y2016">
        <v>1.5</v>
      </c>
      <c r="AA2016">
        <v>24.41</v>
      </c>
      <c r="AB2016">
        <v>0</v>
      </c>
      <c r="AC2016">
        <v>0</v>
      </c>
      <c r="AD2016">
        <v>0</v>
      </c>
      <c r="AE2016">
        <v>24.41</v>
      </c>
      <c r="AF2016">
        <v>0</v>
      </c>
      <c r="AG2016">
        <v>0</v>
      </c>
      <c r="AH2016">
        <v>0</v>
      </c>
      <c r="AI2016">
        <v>1</v>
      </c>
      <c r="AJ2016">
        <v>1</v>
      </c>
      <c r="AK2016">
        <v>1</v>
      </c>
      <c r="AL2016">
        <v>1</v>
      </c>
      <c r="AN2016">
        <v>0</v>
      </c>
      <c r="AO2016">
        <v>1</v>
      </c>
      <c r="AP2016">
        <v>0</v>
      </c>
      <c r="AQ2016">
        <v>0</v>
      </c>
      <c r="AR2016">
        <v>0</v>
      </c>
      <c r="AS2016" t="s">
        <v>3</v>
      </c>
      <c r="AT2016">
        <v>1.5</v>
      </c>
      <c r="AU2016" t="s">
        <v>3</v>
      </c>
      <c r="AV2016">
        <v>0</v>
      </c>
      <c r="AW2016">
        <v>2</v>
      </c>
      <c r="AX2016">
        <v>53555169</v>
      </c>
      <c r="AY2016">
        <v>1</v>
      </c>
      <c r="AZ2016">
        <v>0</v>
      </c>
      <c r="BA2016">
        <v>1822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CX2016">
        <f>Y2016*Source!I1167</f>
        <v>0.27</v>
      </c>
      <c r="CY2016">
        <f>AA2016</f>
        <v>24.41</v>
      </c>
      <c r="CZ2016">
        <f>AE2016</f>
        <v>24.41</v>
      </c>
      <c r="DA2016">
        <f>AI2016</f>
        <v>1</v>
      </c>
      <c r="DB2016">
        <f>ROUND(ROUND(AT2016*CZ2016,2),2)</f>
        <v>36.619999999999997</v>
      </c>
      <c r="DC2016">
        <f>ROUND(ROUND(AT2016*AG2016,2),2)</f>
        <v>0</v>
      </c>
    </row>
    <row r="2017" spans="1:107" x14ac:dyDescent="0.2">
      <c r="A2017">
        <f>ROW(Source!A1167)</f>
        <v>1167</v>
      </c>
      <c r="B2017">
        <v>53551706</v>
      </c>
      <c r="C2017">
        <v>53555153</v>
      </c>
      <c r="D2017">
        <v>29114240</v>
      </c>
      <c r="E2017">
        <v>1</v>
      </c>
      <c r="F2017">
        <v>1</v>
      </c>
      <c r="G2017">
        <v>1</v>
      </c>
      <c r="H2017">
        <v>3</v>
      </c>
      <c r="I2017" t="s">
        <v>2009</v>
      </c>
      <c r="J2017" t="s">
        <v>2010</v>
      </c>
      <c r="K2017" t="s">
        <v>2011</v>
      </c>
      <c r="L2017">
        <v>1348</v>
      </c>
      <c r="N2017">
        <v>1009</v>
      </c>
      <c r="O2017" t="s">
        <v>26</v>
      </c>
      <c r="P2017" t="s">
        <v>26</v>
      </c>
      <c r="Q2017">
        <v>1000</v>
      </c>
      <c r="W2017">
        <v>0</v>
      </c>
      <c r="X2017">
        <v>-1701539228</v>
      </c>
      <c r="Y2017">
        <v>1.1999999999999999E-3</v>
      </c>
      <c r="AA2017">
        <v>14830</v>
      </c>
      <c r="AB2017">
        <v>0</v>
      </c>
      <c r="AC2017">
        <v>0</v>
      </c>
      <c r="AD2017">
        <v>0</v>
      </c>
      <c r="AE2017">
        <v>14830</v>
      </c>
      <c r="AF2017">
        <v>0</v>
      </c>
      <c r="AG2017">
        <v>0</v>
      </c>
      <c r="AH2017">
        <v>0</v>
      </c>
      <c r="AI2017">
        <v>1</v>
      </c>
      <c r="AJ2017">
        <v>1</v>
      </c>
      <c r="AK2017">
        <v>1</v>
      </c>
      <c r="AL2017">
        <v>1</v>
      </c>
      <c r="AN2017">
        <v>0</v>
      </c>
      <c r="AO2017">
        <v>1</v>
      </c>
      <c r="AP2017">
        <v>0</v>
      </c>
      <c r="AQ2017">
        <v>0</v>
      </c>
      <c r="AR2017">
        <v>0</v>
      </c>
      <c r="AS2017" t="s">
        <v>3</v>
      </c>
      <c r="AT2017">
        <v>1.1999999999999999E-3</v>
      </c>
      <c r="AU2017" t="s">
        <v>3</v>
      </c>
      <c r="AV2017">
        <v>0</v>
      </c>
      <c r="AW2017">
        <v>2</v>
      </c>
      <c r="AX2017">
        <v>53555170</v>
      </c>
      <c r="AY2017">
        <v>1</v>
      </c>
      <c r="AZ2017">
        <v>0</v>
      </c>
      <c r="BA2017">
        <v>1823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CX2017">
        <f>Y2017*Source!I1167</f>
        <v>2.1599999999999996E-4</v>
      </c>
      <c r="CY2017">
        <f>AA2017</f>
        <v>14830</v>
      </c>
      <c r="CZ2017">
        <f>AE2017</f>
        <v>14830</v>
      </c>
      <c r="DA2017">
        <f>AI2017</f>
        <v>1</v>
      </c>
      <c r="DB2017">
        <f>ROUND(ROUND(AT2017*CZ2017,2),2)</f>
        <v>17.8</v>
      </c>
      <c r="DC2017">
        <f>ROUND(ROUND(AT2017*AG2017,2),2)</f>
        <v>0</v>
      </c>
    </row>
    <row r="2018" spans="1:107" x14ac:dyDescent="0.2">
      <c r="A2018">
        <f>ROW(Source!A1167)</f>
        <v>1167</v>
      </c>
      <c r="B2018">
        <v>53551706</v>
      </c>
      <c r="C2018">
        <v>53555153</v>
      </c>
      <c r="D2018">
        <v>38216961</v>
      </c>
      <c r="E2018">
        <v>1</v>
      </c>
      <c r="F2018">
        <v>1</v>
      </c>
      <c r="G2018">
        <v>1</v>
      </c>
      <c r="H2018">
        <v>3</v>
      </c>
      <c r="I2018" t="s">
        <v>1197</v>
      </c>
      <c r="J2018" t="s">
        <v>1199</v>
      </c>
      <c r="K2018" t="s">
        <v>1198</v>
      </c>
      <c r="L2018">
        <v>1354</v>
      </c>
      <c r="N2018">
        <v>1010</v>
      </c>
      <c r="O2018" t="s">
        <v>160</v>
      </c>
      <c r="P2018" t="s">
        <v>160</v>
      </c>
      <c r="Q2018">
        <v>1</v>
      </c>
      <c r="W2018">
        <v>0</v>
      </c>
      <c r="X2018">
        <v>-780930047</v>
      </c>
      <c r="Y2018">
        <v>100</v>
      </c>
      <c r="AA2018">
        <v>8.25</v>
      </c>
      <c r="AB2018">
        <v>0</v>
      </c>
      <c r="AC2018">
        <v>0</v>
      </c>
      <c r="AD2018">
        <v>0</v>
      </c>
      <c r="AE2018">
        <v>8.25</v>
      </c>
      <c r="AF2018">
        <v>0</v>
      </c>
      <c r="AG2018">
        <v>0</v>
      </c>
      <c r="AH2018">
        <v>0</v>
      </c>
      <c r="AI2018">
        <v>1</v>
      </c>
      <c r="AJ2018">
        <v>1</v>
      </c>
      <c r="AK2018">
        <v>1</v>
      </c>
      <c r="AL2018">
        <v>1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 t="s">
        <v>3</v>
      </c>
      <c r="AT2018">
        <v>100</v>
      </c>
      <c r="AU2018" t="s">
        <v>3</v>
      </c>
      <c r="AV2018">
        <v>0</v>
      </c>
      <c r="AW2018">
        <v>1</v>
      </c>
      <c r="AX2018">
        <v>-1</v>
      </c>
      <c r="AY2018">
        <v>0</v>
      </c>
      <c r="AZ2018">
        <v>0</v>
      </c>
      <c r="BA2018" t="s">
        <v>3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CX2018">
        <f>Y2018*Source!I1167</f>
        <v>18</v>
      </c>
      <c r="CY2018">
        <f>AA2018</f>
        <v>8.25</v>
      </c>
      <c r="CZ2018">
        <f>AE2018</f>
        <v>8.25</v>
      </c>
      <c r="DA2018">
        <f>AI2018</f>
        <v>1</v>
      </c>
      <c r="DB2018">
        <f>ROUND(ROUND(AT2018*CZ2018,2),2)</f>
        <v>825</v>
      </c>
      <c r="DC2018">
        <f>ROUND(ROUND(AT2018*AG2018,2),2)</f>
        <v>0</v>
      </c>
    </row>
    <row r="2019" spans="1:107" x14ac:dyDescent="0.2">
      <c r="A2019">
        <f>ROW(Source!A1167)</f>
        <v>1167</v>
      </c>
      <c r="B2019">
        <v>53551706</v>
      </c>
      <c r="C2019">
        <v>53555153</v>
      </c>
      <c r="D2019">
        <v>29144312</v>
      </c>
      <c r="E2019">
        <v>1</v>
      </c>
      <c r="F2019">
        <v>1</v>
      </c>
      <c r="G2019">
        <v>1</v>
      </c>
      <c r="H2019">
        <v>3</v>
      </c>
      <c r="I2019" t="s">
        <v>2012</v>
      </c>
      <c r="J2019" t="s">
        <v>2013</v>
      </c>
      <c r="K2019" t="s">
        <v>2014</v>
      </c>
      <c r="L2019">
        <v>1301</v>
      </c>
      <c r="N2019">
        <v>1003</v>
      </c>
      <c r="O2019" t="s">
        <v>185</v>
      </c>
      <c r="P2019" t="s">
        <v>185</v>
      </c>
      <c r="Q2019">
        <v>1</v>
      </c>
      <c r="W2019">
        <v>0</v>
      </c>
      <c r="X2019">
        <v>-351596656</v>
      </c>
      <c r="Y2019">
        <v>99.8</v>
      </c>
      <c r="AA2019">
        <v>39.36</v>
      </c>
      <c r="AB2019">
        <v>0</v>
      </c>
      <c r="AC2019">
        <v>0</v>
      </c>
      <c r="AD2019">
        <v>0</v>
      </c>
      <c r="AE2019">
        <v>39.36</v>
      </c>
      <c r="AF2019">
        <v>0</v>
      </c>
      <c r="AG2019">
        <v>0</v>
      </c>
      <c r="AH2019">
        <v>0</v>
      </c>
      <c r="AI2019">
        <v>1</v>
      </c>
      <c r="AJ2019">
        <v>1</v>
      </c>
      <c r="AK2019">
        <v>1</v>
      </c>
      <c r="AL2019">
        <v>1</v>
      </c>
      <c r="AN2019">
        <v>0</v>
      </c>
      <c r="AO2019">
        <v>1</v>
      </c>
      <c r="AP2019">
        <v>0</v>
      </c>
      <c r="AQ2019">
        <v>0</v>
      </c>
      <c r="AR2019">
        <v>0</v>
      </c>
      <c r="AS2019" t="s">
        <v>3</v>
      </c>
      <c r="AT2019">
        <v>99.8</v>
      </c>
      <c r="AU2019" t="s">
        <v>3</v>
      </c>
      <c r="AV2019">
        <v>0</v>
      </c>
      <c r="AW2019">
        <v>2</v>
      </c>
      <c r="AX2019">
        <v>53555172</v>
      </c>
      <c r="AY2019">
        <v>1</v>
      </c>
      <c r="AZ2019">
        <v>0</v>
      </c>
      <c r="BA2019">
        <v>1825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CX2019">
        <f>Y2019*Source!I1167</f>
        <v>17.963999999999999</v>
      </c>
      <c r="CY2019">
        <f>AA2019</f>
        <v>39.36</v>
      </c>
      <c r="CZ2019">
        <f>AE2019</f>
        <v>39.36</v>
      </c>
      <c r="DA2019">
        <f>AI2019</f>
        <v>1</v>
      </c>
      <c r="DB2019">
        <f>ROUND(ROUND(AT2019*CZ2019,2),2)</f>
        <v>3928.13</v>
      </c>
      <c r="DC2019">
        <f>ROUND(ROUND(AT2019*AG2019,2),2)</f>
        <v>0</v>
      </c>
    </row>
    <row r="2020" spans="1:107" x14ac:dyDescent="0.2">
      <c r="A2020">
        <f>ROW(Source!A1167)</f>
        <v>1167</v>
      </c>
      <c r="B2020">
        <v>53551706</v>
      </c>
      <c r="C2020">
        <v>53555153</v>
      </c>
      <c r="D2020">
        <v>29150040</v>
      </c>
      <c r="E2020">
        <v>1</v>
      </c>
      <c r="F2020">
        <v>1</v>
      </c>
      <c r="G2020">
        <v>1</v>
      </c>
      <c r="H2020">
        <v>3</v>
      </c>
      <c r="I2020" t="s">
        <v>1576</v>
      </c>
      <c r="J2020" t="s">
        <v>1577</v>
      </c>
      <c r="K2020" t="s">
        <v>1578</v>
      </c>
      <c r="L2020">
        <v>1339</v>
      </c>
      <c r="N2020">
        <v>1007</v>
      </c>
      <c r="O2020" t="s">
        <v>425</v>
      </c>
      <c r="P2020" t="s">
        <v>425</v>
      </c>
      <c r="Q2020">
        <v>1</v>
      </c>
      <c r="W2020">
        <v>0</v>
      </c>
      <c r="X2020">
        <v>619799737</v>
      </c>
      <c r="Y2020">
        <v>0.39</v>
      </c>
      <c r="AA2020">
        <v>2.44</v>
      </c>
      <c r="AB2020">
        <v>0</v>
      </c>
      <c r="AC2020">
        <v>0</v>
      </c>
      <c r="AD2020">
        <v>0</v>
      </c>
      <c r="AE2020">
        <v>2.44</v>
      </c>
      <c r="AF2020">
        <v>0</v>
      </c>
      <c r="AG2020">
        <v>0</v>
      </c>
      <c r="AH2020">
        <v>0</v>
      </c>
      <c r="AI2020">
        <v>1</v>
      </c>
      <c r="AJ2020">
        <v>1</v>
      </c>
      <c r="AK2020">
        <v>1</v>
      </c>
      <c r="AL2020">
        <v>1</v>
      </c>
      <c r="AN2020">
        <v>0</v>
      </c>
      <c r="AO2020">
        <v>1</v>
      </c>
      <c r="AP2020">
        <v>0</v>
      </c>
      <c r="AQ2020">
        <v>0</v>
      </c>
      <c r="AR2020">
        <v>0</v>
      </c>
      <c r="AS2020" t="s">
        <v>3</v>
      </c>
      <c r="AT2020">
        <v>0.39</v>
      </c>
      <c r="AU2020" t="s">
        <v>3</v>
      </c>
      <c r="AV2020">
        <v>0</v>
      </c>
      <c r="AW2020">
        <v>2</v>
      </c>
      <c r="AX2020">
        <v>53555174</v>
      </c>
      <c r="AY2020">
        <v>1</v>
      </c>
      <c r="AZ2020">
        <v>0</v>
      </c>
      <c r="BA2020">
        <v>1827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CX2020">
        <f>Y2020*Source!I1167</f>
        <v>7.0199999999999999E-2</v>
      </c>
      <c r="CY2020">
        <f>AA2020</f>
        <v>2.44</v>
      </c>
      <c r="CZ2020">
        <f>AE2020</f>
        <v>2.44</v>
      </c>
      <c r="DA2020">
        <f>AI2020</f>
        <v>1</v>
      </c>
      <c r="DB2020">
        <f>ROUND(ROUND(AT2020*CZ2020,2),2)</f>
        <v>0.95</v>
      </c>
      <c r="DC2020">
        <f>ROUND(ROUND(AT2020*AG2020,2),2)</f>
        <v>0</v>
      </c>
    </row>
    <row r="2021" spans="1:107" x14ac:dyDescent="0.2">
      <c r="A2021">
        <f>ROW(Source!A1168)</f>
        <v>1168</v>
      </c>
      <c r="B2021">
        <v>53551707</v>
      </c>
      <c r="C2021">
        <v>53555153</v>
      </c>
      <c r="D2021">
        <v>18413627</v>
      </c>
      <c r="E2021">
        <v>1</v>
      </c>
      <c r="F2021">
        <v>1</v>
      </c>
      <c r="G2021">
        <v>1</v>
      </c>
      <c r="H2021">
        <v>1</v>
      </c>
      <c r="I2021" t="s">
        <v>1659</v>
      </c>
      <c r="J2021" t="s">
        <v>3</v>
      </c>
      <c r="K2021" t="s">
        <v>1660</v>
      </c>
      <c r="L2021">
        <v>1369</v>
      </c>
      <c r="N2021">
        <v>1013</v>
      </c>
      <c r="O2021" t="s">
        <v>1486</v>
      </c>
      <c r="P2021" t="s">
        <v>1486</v>
      </c>
      <c r="Q2021">
        <v>1</v>
      </c>
      <c r="W2021">
        <v>0</v>
      </c>
      <c r="X2021">
        <v>-1366182279</v>
      </c>
      <c r="Y2021">
        <v>84.957399999999978</v>
      </c>
      <c r="AA2021">
        <v>0</v>
      </c>
      <c r="AB2021">
        <v>0</v>
      </c>
      <c r="AC2021">
        <v>0</v>
      </c>
      <c r="AD2021">
        <v>349.58</v>
      </c>
      <c r="AE2021">
        <v>0</v>
      </c>
      <c r="AF2021">
        <v>0</v>
      </c>
      <c r="AG2021">
        <v>0</v>
      </c>
      <c r="AH2021">
        <v>349.58</v>
      </c>
      <c r="AI2021">
        <v>1</v>
      </c>
      <c r="AJ2021">
        <v>1</v>
      </c>
      <c r="AK2021">
        <v>1</v>
      </c>
      <c r="AL2021">
        <v>1</v>
      </c>
      <c r="AN2021">
        <v>0</v>
      </c>
      <c r="AO2021">
        <v>1</v>
      </c>
      <c r="AP2021">
        <v>1</v>
      </c>
      <c r="AQ2021">
        <v>0</v>
      </c>
      <c r="AR2021">
        <v>0</v>
      </c>
      <c r="AS2021" t="s">
        <v>3</v>
      </c>
      <c r="AT2021">
        <v>64.239999999999995</v>
      </c>
      <c r="AU2021" t="s">
        <v>62</v>
      </c>
      <c r="AV2021">
        <v>1</v>
      </c>
      <c r="AW2021">
        <v>2</v>
      </c>
      <c r="AX2021">
        <v>53555164</v>
      </c>
      <c r="AY2021">
        <v>2</v>
      </c>
      <c r="AZ2021">
        <v>137216</v>
      </c>
      <c r="BA2021">
        <v>1828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CX2021">
        <f>Y2021*Source!I1168</f>
        <v>15.292331999999995</v>
      </c>
      <c r="CY2021">
        <f>AD2021</f>
        <v>349.58</v>
      </c>
      <c r="CZ2021">
        <f>AH2021</f>
        <v>349.58</v>
      </c>
      <c r="DA2021">
        <f>AL2021</f>
        <v>1</v>
      </c>
      <c r="DB2021">
        <f>ROUND((ROUND(AT2021*CZ2021,2)*ROUND((1.15*1.15),7)),2)</f>
        <v>29699.41</v>
      </c>
      <c r="DC2021">
        <f>ROUND((ROUND(AT2021*AG2021,2)*ROUND((1.15*1.15),7)),2)</f>
        <v>0</v>
      </c>
    </row>
    <row r="2022" spans="1:107" x14ac:dyDescent="0.2">
      <c r="A2022">
        <f>ROW(Source!A1168)</f>
        <v>1168</v>
      </c>
      <c r="B2022">
        <v>53551707</v>
      </c>
      <c r="C2022">
        <v>53555153</v>
      </c>
      <c r="D2022">
        <v>121548</v>
      </c>
      <c r="E2022">
        <v>1</v>
      </c>
      <c r="F2022">
        <v>1</v>
      </c>
      <c r="G2022">
        <v>1</v>
      </c>
      <c r="H2022">
        <v>1</v>
      </c>
      <c r="I2022" t="s">
        <v>31</v>
      </c>
      <c r="J2022" t="s">
        <v>3</v>
      </c>
      <c r="K2022" t="s">
        <v>1489</v>
      </c>
      <c r="L2022">
        <v>608254</v>
      </c>
      <c r="N2022">
        <v>1013</v>
      </c>
      <c r="O2022" t="s">
        <v>1490</v>
      </c>
      <c r="P2022" t="s">
        <v>1490</v>
      </c>
      <c r="Q2022">
        <v>1</v>
      </c>
      <c r="W2022">
        <v>0</v>
      </c>
      <c r="X2022">
        <v>-185737400</v>
      </c>
      <c r="Y2022">
        <v>2.8749999999999998E-2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1</v>
      </c>
      <c r="AJ2022">
        <v>1</v>
      </c>
      <c r="AK2022">
        <v>1</v>
      </c>
      <c r="AL2022">
        <v>1</v>
      </c>
      <c r="AN2022">
        <v>0</v>
      </c>
      <c r="AO2022">
        <v>1</v>
      </c>
      <c r="AP2022">
        <v>1</v>
      </c>
      <c r="AQ2022">
        <v>0</v>
      </c>
      <c r="AR2022">
        <v>0</v>
      </c>
      <c r="AS2022" t="s">
        <v>3</v>
      </c>
      <c r="AT2022">
        <v>0.02</v>
      </c>
      <c r="AU2022" t="s">
        <v>61</v>
      </c>
      <c r="AV2022">
        <v>2</v>
      </c>
      <c r="AW2022">
        <v>2</v>
      </c>
      <c r="AX2022">
        <v>53555165</v>
      </c>
      <c r="AY2022">
        <v>1</v>
      </c>
      <c r="AZ2022">
        <v>6144</v>
      </c>
      <c r="BA2022">
        <v>1829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CX2022">
        <f>Y2022*Source!I1168</f>
        <v>5.174999999999999E-3</v>
      </c>
      <c r="CY2022">
        <f>AD2022</f>
        <v>0</v>
      </c>
      <c r="CZ2022">
        <f>AH2022</f>
        <v>0</v>
      </c>
      <c r="DA2022">
        <f>AL2022</f>
        <v>1</v>
      </c>
      <c r="DB2022">
        <f>ROUND((ROUND(AT2022*CZ2022,2)*ROUND((1.25*1.15),7)),2)</f>
        <v>0</v>
      </c>
      <c r="DC2022">
        <f>ROUND((ROUND(AT2022*AG2022,2)*ROUND((1.25*1.15),7)),2)</f>
        <v>0</v>
      </c>
    </row>
    <row r="2023" spans="1:107" x14ac:dyDescent="0.2">
      <c r="A2023">
        <f>ROW(Source!A1168)</f>
        <v>1168</v>
      </c>
      <c r="B2023">
        <v>53551707</v>
      </c>
      <c r="C2023">
        <v>53555153</v>
      </c>
      <c r="D2023">
        <v>29172268</v>
      </c>
      <c r="E2023">
        <v>1</v>
      </c>
      <c r="F2023">
        <v>1</v>
      </c>
      <c r="G2023">
        <v>1</v>
      </c>
      <c r="H2023">
        <v>2</v>
      </c>
      <c r="I2023" t="s">
        <v>1582</v>
      </c>
      <c r="J2023" t="s">
        <v>1583</v>
      </c>
      <c r="K2023" t="s">
        <v>1584</v>
      </c>
      <c r="L2023">
        <v>1368</v>
      </c>
      <c r="N2023">
        <v>1011</v>
      </c>
      <c r="O2023" t="s">
        <v>1494</v>
      </c>
      <c r="P2023" t="s">
        <v>1494</v>
      </c>
      <c r="Q2023">
        <v>1</v>
      </c>
      <c r="W2023">
        <v>0</v>
      </c>
      <c r="X2023">
        <v>-438066613</v>
      </c>
      <c r="Y2023">
        <v>1.4374999999999999E-2</v>
      </c>
      <c r="AA2023">
        <v>0</v>
      </c>
      <c r="AB2023">
        <v>86.4</v>
      </c>
      <c r="AC2023">
        <v>13.5</v>
      </c>
      <c r="AD2023">
        <v>0</v>
      </c>
      <c r="AE2023">
        <v>0</v>
      </c>
      <c r="AF2023">
        <v>86.4</v>
      </c>
      <c r="AG2023">
        <v>13.5</v>
      </c>
      <c r="AH2023">
        <v>0</v>
      </c>
      <c r="AI2023">
        <v>1</v>
      </c>
      <c r="AJ2023">
        <v>1</v>
      </c>
      <c r="AK2023">
        <v>1</v>
      </c>
      <c r="AL2023">
        <v>1</v>
      </c>
      <c r="AN2023">
        <v>0</v>
      </c>
      <c r="AO2023">
        <v>1</v>
      </c>
      <c r="AP2023">
        <v>1</v>
      </c>
      <c r="AQ2023">
        <v>0</v>
      </c>
      <c r="AR2023">
        <v>0</v>
      </c>
      <c r="AS2023" t="s">
        <v>3</v>
      </c>
      <c r="AT2023">
        <v>0.01</v>
      </c>
      <c r="AU2023" t="s">
        <v>61</v>
      </c>
      <c r="AV2023">
        <v>0</v>
      </c>
      <c r="AW2023">
        <v>2</v>
      </c>
      <c r="AX2023">
        <v>53555166</v>
      </c>
      <c r="AY2023">
        <v>1</v>
      </c>
      <c r="AZ2023">
        <v>6144</v>
      </c>
      <c r="BA2023">
        <v>1830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CX2023">
        <f>Y2023*Source!I1168</f>
        <v>2.5874999999999995E-3</v>
      </c>
      <c r="CY2023">
        <f>AB2023</f>
        <v>86.4</v>
      </c>
      <c r="CZ2023">
        <f>AF2023</f>
        <v>86.4</v>
      </c>
      <c r="DA2023">
        <f>AJ2023</f>
        <v>1</v>
      </c>
      <c r="DB2023">
        <f>ROUND((ROUND(AT2023*CZ2023,2)*ROUND((1.25*1.15),7)),2)</f>
        <v>1.24</v>
      </c>
      <c r="DC2023">
        <f>ROUND((ROUND(AT2023*AG2023,2)*ROUND((1.25*1.15),7)),2)</f>
        <v>0.2</v>
      </c>
    </row>
    <row r="2024" spans="1:107" x14ac:dyDescent="0.2">
      <c r="A2024">
        <f>ROW(Source!A1168)</f>
        <v>1168</v>
      </c>
      <c r="B2024">
        <v>53551707</v>
      </c>
      <c r="C2024">
        <v>53555153</v>
      </c>
      <c r="D2024">
        <v>29172379</v>
      </c>
      <c r="E2024">
        <v>1</v>
      </c>
      <c r="F2024">
        <v>1</v>
      </c>
      <c r="G2024">
        <v>1</v>
      </c>
      <c r="H2024">
        <v>2</v>
      </c>
      <c r="I2024" t="s">
        <v>1495</v>
      </c>
      <c r="J2024" t="s">
        <v>1496</v>
      </c>
      <c r="K2024" t="s">
        <v>1497</v>
      </c>
      <c r="L2024">
        <v>1368</v>
      </c>
      <c r="N2024">
        <v>1011</v>
      </c>
      <c r="O2024" t="s">
        <v>1494</v>
      </c>
      <c r="P2024" t="s">
        <v>1494</v>
      </c>
      <c r="Q2024">
        <v>1</v>
      </c>
      <c r="W2024">
        <v>0</v>
      </c>
      <c r="X2024">
        <v>1106923569</v>
      </c>
      <c r="Y2024">
        <v>1.4374999999999999E-2</v>
      </c>
      <c r="AA2024">
        <v>0</v>
      </c>
      <c r="AB2024">
        <v>112</v>
      </c>
      <c r="AC2024">
        <v>13.5</v>
      </c>
      <c r="AD2024">
        <v>0</v>
      </c>
      <c r="AE2024">
        <v>0</v>
      </c>
      <c r="AF2024">
        <v>112</v>
      </c>
      <c r="AG2024">
        <v>13.5</v>
      </c>
      <c r="AH2024">
        <v>0</v>
      </c>
      <c r="AI2024">
        <v>1</v>
      </c>
      <c r="AJ2024">
        <v>1</v>
      </c>
      <c r="AK2024">
        <v>1</v>
      </c>
      <c r="AL2024">
        <v>1</v>
      </c>
      <c r="AN2024">
        <v>0</v>
      </c>
      <c r="AO2024">
        <v>1</v>
      </c>
      <c r="AP2024">
        <v>1</v>
      </c>
      <c r="AQ2024">
        <v>0</v>
      </c>
      <c r="AR2024">
        <v>0</v>
      </c>
      <c r="AS2024" t="s">
        <v>3</v>
      </c>
      <c r="AT2024">
        <v>0.01</v>
      </c>
      <c r="AU2024" t="s">
        <v>61</v>
      </c>
      <c r="AV2024">
        <v>0</v>
      </c>
      <c r="AW2024">
        <v>2</v>
      </c>
      <c r="AX2024">
        <v>53555167</v>
      </c>
      <c r="AY2024">
        <v>1</v>
      </c>
      <c r="AZ2024">
        <v>6144</v>
      </c>
      <c r="BA2024">
        <v>1831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CX2024">
        <f>Y2024*Source!I1168</f>
        <v>2.5874999999999995E-3</v>
      </c>
      <c r="CY2024">
        <f>AB2024</f>
        <v>112</v>
      </c>
      <c r="CZ2024">
        <f>AF2024</f>
        <v>112</v>
      </c>
      <c r="DA2024">
        <f>AJ2024</f>
        <v>1</v>
      </c>
      <c r="DB2024">
        <f>ROUND((ROUND(AT2024*CZ2024,2)*ROUND((1.25*1.15),7)),2)</f>
        <v>1.61</v>
      </c>
      <c r="DC2024">
        <f>ROUND((ROUND(AT2024*AG2024,2)*ROUND((1.25*1.15),7)),2)</f>
        <v>0.2</v>
      </c>
    </row>
    <row r="2025" spans="1:107" x14ac:dyDescent="0.2">
      <c r="A2025">
        <f>ROW(Source!A1168)</f>
        <v>1168</v>
      </c>
      <c r="B2025">
        <v>53551707</v>
      </c>
      <c r="C2025">
        <v>53555153</v>
      </c>
      <c r="D2025">
        <v>29174913</v>
      </c>
      <c r="E2025">
        <v>1</v>
      </c>
      <c r="F2025">
        <v>1</v>
      </c>
      <c r="G2025">
        <v>1</v>
      </c>
      <c r="H2025">
        <v>2</v>
      </c>
      <c r="I2025" t="s">
        <v>1513</v>
      </c>
      <c r="J2025" t="s">
        <v>1514</v>
      </c>
      <c r="K2025" t="s">
        <v>1515</v>
      </c>
      <c r="L2025">
        <v>1368</v>
      </c>
      <c r="N2025">
        <v>1011</v>
      </c>
      <c r="O2025" t="s">
        <v>1494</v>
      </c>
      <c r="P2025" t="s">
        <v>1494</v>
      </c>
      <c r="Q2025">
        <v>1</v>
      </c>
      <c r="W2025">
        <v>0</v>
      </c>
      <c r="X2025">
        <v>1230759911</v>
      </c>
      <c r="Y2025">
        <v>1.4374999999999999E-2</v>
      </c>
      <c r="AA2025">
        <v>0</v>
      </c>
      <c r="AB2025">
        <v>87.17</v>
      </c>
      <c r="AC2025">
        <v>11.6</v>
      </c>
      <c r="AD2025">
        <v>0</v>
      </c>
      <c r="AE2025">
        <v>0</v>
      </c>
      <c r="AF2025">
        <v>87.17</v>
      </c>
      <c r="AG2025">
        <v>11.6</v>
      </c>
      <c r="AH2025">
        <v>0</v>
      </c>
      <c r="AI2025">
        <v>1</v>
      </c>
      <c r="AJ2025">
        <v>1</v>
      </c>
      <c r="AK2025">
        <v>1</v>
      </c>
      <c r="AL2025">
        <v>1</v>
      </c>
      <c r="AN2025">
        <v>0</v>
      </c>
      <c r="AO2025">
        <v>1</v>
      </c>
      <c r="AP2025">
        <v>1</v>
      </c>
      <c r="AQ2025">
        <v>0</v>
      </c>
      <c r="AR2025">
        <v>0</v>
      </c>
      <c r="AS2025" t="s">
        <v>3</v>
      </c>
      <c r="AT2025">
        <v>0.01</v>
      </c>
      <c r="AU2025" t="s">
        <v>61</v>
      </c>
      <c r="AV2025">
        <v>0</v>
      </c>
      <c r="AW2025">
        <v>2</v>
      </c>
      <c r="AX2025">
        <v>53555168</v>
      </c>
      <c r="AY2025">
        <v>1</v>
      </c>
      <c r="AZ2025">
        <v>6144</v>
      </c>
      <c r="BA2025">
        <v>1832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CX2025">
        <f>Y2025*Source!I1168</f>
        <v>2.5874999999999995E-3</v>
      </c>
      <c r="CY2025">
        <f>AB2025</f>
        <v>87.17</v>
      </c>
      <c r="CZ2025">
        <f>AF2025</f>
        <v>87.17</v>
      </c>
      <c r="DA2025">
        <f>AJ2025</f>
        <v>1</v>
      </c>
      <c r="DB2025">
        <f>ROUND((ROUND(AT2025*CZ2025,2)*ROUND((1.25*1.15),7)),2)</f>
        <v>1.25</v>
      </c>
      <c r="DC2025">
        <f>ROUND((ROUND(AT2025*AG2025,2)*ROUND((1.25*1.15),7)),2)</f>
        <v>0.17</v>
      </c>
    </row>
    <row r="2026" spans="1:107" x14ac:dyDescent="0.2">
      <c r="A2026">
        <f>ROW(Source!A1168)</f>
        <v>1168</v>
      </c>
      <c r="B2026">
        <v>53551707</v>
      </c>
      <c r="C2026">
        <v>53555153</v>
      </c>
      <c r="D2026">
        <v>29110103</v>
      </c>
      <c r="E2026">
        <v>1</v>
      </c>
      <c r="F2026">
        <v>1</v>
      </c>
      <c r="G2026">
        <v>1</v>
      </c>
      <c r="H2026">
        <v>3</v>
      </c>
      <c r="I2026" t="s">
        <v>2006</v>
      </c>
      <c r="J2026" t="s">
        <v>2007</v>
      </c>
      <c r="K2026" t="s">
        <v>2008</v>
      </c>
      <c r="L2026">
        <v>1346</v>
      </c>
      <c r="N2026">
        <v>1009</v>
      </c>
      <c r="O2026" t="s">
        <v>143</v>
      </c>
      <c r="P2026" t="s">
        <v>143</v>
      </c>
      <c r="Q2026">
        <v>1</v>
      </c>
      <c r="W2026">
        <v>0</v>
      </c>
      <c r="X2026">
        <v>1502743759</v>
      </c>
      <c r="Y2026">
        <v>1.5</v>
      </c>
      <c r="AA2026">
        <v>149.88</v>
      </c>
      <c r="AB2026">
        <v>0</v>
      </c>
      <c r="AC2026">
        <v>0</v>
      </c>
      <c r="AD2026">
        <v>0</v>
      </c>
      <c r="AE2026">
        <v>24.41</v>
      </c>
      <c r="AF2026">
        <v>0</v>
      </c>
      <c r="AG2026">
        <v>0</v>
      </c>
      <c r="AH2026">
        <v>0</v>
      </c>
      <c r="AI2026">
        <v>6.14</v>
      </c>
      <c r="AJ2026">
        <v>1</v>
      </c>
      <c r="AK2026">
        <v>1</v>
      </c>
      <c r="AL2026">
        <v>1</v>
      </c>
      <c r="AN2026">
        <v>0</v>
      </c>
      <c r="AO2026">
        <v>1</v>
      </c>
      <c r="AP2026">
        <v>0</v>
      </c>
      <c r="AQ2026">
        <v>0</v>
      </c>
      <c r="AR2026">
        <v>0</v>
      </c>
      <c r="AS2026" t="s">
        <v>3</v>
      </c>
      <c r="AT2026">
        <v>1.5</v>
      </c>
      <c r="AU2026" t="s">
        <v>3</v>
      </c>
      <c r="AV2026">
        <v>0</v>
      </c>
      <c r="AW2026">
        <v>2</v>
      </c>
      <c r="AX2026">
        <v>53555169</v>
      </c>
      <c r="AY2026">
        <v>1</v>
      </c>
      <c r="AZ2026">
        <v>0</v>
      </c>
      <c r="BA2026">
        <v>1833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CX2026">
        <f>Y2026*Source!I1168</f>
        <v>0.27</v>
      </c>
      <c r="CY2026">
        <f>AA2026</f>
        <v>149.88</v>
      </c>
      <c r="CZ2026">
        <f>AE2026</f>
        <v>24.41</v>
      </c>
      <c r="DA2026">
        <f>AI2026</f>
        <v>6.14</v>
      </c>
      <c r="DB2026">
        <f>ROUND(ROUND(AT2026*CZ2026,2),2)</f>
        <v>36.619999999999997</v>
      </c>
      <c r="DC2026">
        <f>ROUND(ROUND(AT2026*AG2026,2),2)</f>
        <v>0</v>
      </c>
    </row>
    <row r="2027" spans="1:107" x14ac:dyDescent="0.2">
      <c r="A2027">
        <f>ROW(Source!A1168)</f>
        <v>1168</v>
      </c>
      <c r="B2027">
        <v>53551707</v>
      </c>
      <c r="C2027">
        <v>53555153</v>
      </c>
      <c r="D2027">
        <v>29114240</v>
      </c>
      <c r="E2027">
        <v>1</v>
      </c>
      <c r="F2027">
        <v>1</v>
      </c>
      <c r="G2027">
        <v>1</v>
      </c>
      <c r="H2027">
        <v>3</v>
      </c>
      <c r="I2027" t="s">
        <v>2009</v>
      </c>
      <c r="J2027" t="s">
        <v>2010</v>
      </c>
      <c r="K2027" t="s">
        <v>2011</v>
      </c>
      <c r="L2027">
        <v>1348</v>
      </c>
      <c r="N2027">
        <v>1009</v>
      </c>
      <c r="O2027" t="s">
        <v>26</v>
      </c>
      <c r="P2027" t="s">
        <v>26</v>
      </c>
      <c r="Q2027">
        <v>1000</v>
      </c>
      <c r="W2027">
        <v>0</v>
      </c>
      <c r="X2027">
        <v>-1701539228</v>
      </c>
      <c r="Y2027">
        <v>1.1999999999999999E-3</v>
      </c>
      <c r="AA2027">
        <v>91056.2</v>
      </c>
      <c r="AB2027">
        <v>0</v>
      </c>
      <c r="AC2027">
        <v>0</v>
      </c>
      <c r="AD2027">
        <v>0</v>
      </c>
      <c r="AE2027">
        <v>14830</v>
      </c>
      <c r="AF2027">
        <v>0</v>
      </c>
      <c r="AG2027">
        <v>0</v>
      </c>
      <c r="AH2027">
        <v>0</v>
      </c>
      <c r="AI2027">
        <v>6.14</v>
      </c>
      <c r="AJ2027">
        <v>1</v>
      </c>
      <c r="AK2027">
        <v>1</v>
      </c>
      <c r="AL2027">
        <v>1</v>
      </c>
      <c r="AN2027">
        <v>0</v>
      </c>
      <c r="AO2027">
        <v>1</v>
      </c>
      <c r="AP2027">
        <v>0</v>
      </c>
      <c r="AQ2027">
        <v>0</v>
      </c>
      <c r="AR2027">
        <v>0</v>
      </c>
      <c r="AS2027" t="s">
        <v>3</v>
      </c>
      <c r="AT2027">
        <v>1.1999999999999999E-3</v>
      </c>
      <c r="AU2027" t="s">
        <v>3</v>
      </c>
      <c r="AV2027">
        <v>0</v>
      </c>
      <c r="AW2027">
        <v>2</v>
      </c>
      <c r="AX2027">
        <v>53555170</v>
      </c>
      <c r="AY2027">
        <v>1</v>
      </c>
      <c r="AZ2027">
        <v>0</v>
      </c>
      <c r="BA2027">
        <v>1834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CX2027">
        <f>Y2027*Source!I1168</f>
        <v>2.1599999999999996E-4</v>
      </c>
      <c r="CY2027">
        <f>AA2027</f>
        <v>91056.2</v>
      </c>
      <c r="CZ2027">
        <f>AE2027</f>
        <v>14830</v>
      </c>
      <c r="DA2027">
        <f>AI2027</f>
        <v>6.14</v>
      </c>
      <c r="DB2027">
        <f>ROUND(ROUND(AT2027*CZ2027,2),2)</f>
        <v>17.8</v>
      </c>
      <c r="DC2027">
        <f>ROUND(ROUND(AT2027*AG2027,2),2)</f>
        <v>0</v>
      </c>
    </row>
    <row r="2028" spans="1:107" x14ac:dyDescent="0.2">
      <c r="A2028">
        <f>ROW(Source!A1168)</f>
        <v>1168</v>
      </c>
      <c r="B2028">
        <v>53551707</v>
      </c>
      <c r="C2028">
        <v>53555153</v>
      </c>
      <c r="D2028">
        <v>38216961</v>
      </c>
      <c r="E2028">
        <v>1</v>
      </c>
      <c r="F2028">
        <v>1</v>
      </c>
      <c r="G2028">
        <v>1</v>
      </c>
      <c r="H2028">
        <v>3</v>
      </c>
      <c r="I2028" t="s">
        <v>1197</v>
      </c>
      <c r="J2028" t="s">
        <v>1199</v>
      </c>
      <c r="K2028" t="s">
        <v>1198</v>
      </c>
      <c r="L2028">
        <v>1354</v>
      </c>
      <c r="N2028">
        <v>1010</v>
      </c>
      <c r="O2028" t="s">
        <v>160</v>
      </c>
      <c r="P2028" t="s">
        <v>160</v>
      </c>
      <c r="Q2028">
        <v>1</v>
      </c>
      <c r="W2028">
        <v>0</v>
      </c>
      <c r="X2028">
        <v>-780930047</v>
      </c>
      <c r="Y2028">
        <v>100</v>
      </c>
      <c r="AA2028">
        <v>16.91</v>
      </c>
      <c r="AB2028">
        <v>0</v>
      </c>
      <c r="AC2028">
        <v>0</v>
      </c>
      <c r="AD2028">
        <v>0</v>
      </c>
      <c r="AE2028">
        <v>8.25</v>
      </c>
      <c r="AF2028">
        <v>0</v>
      </c>
      <c r="AG2028">
        <v>0</v>
      </c>
      <c r="AH2028">
        <v>0</v>
      </c>
      <c r="AI2028">
        <v>2.0499999999999998</v>
      </c>
      <c r="AJ2028">
        <v>1</v>
      </c>
      <c r="AK2028">
        <v>1</v>
      </c>
      <c r="AL2028">
        <v>1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 t="s">
        <v>3</v>
      </c>
      <c r="AT2028">
        <v>100</v>
      </c>
      <c r="AU2028" t="s">
        <v>3</v>
      </c>
      <c r="AV2028">
        <v>0</v>
      </c>
      <c r="AW2028">
        <v>1</v>
      </c>
      <c r="AX2028">
        <v>-1</v>
      </c>
      <c r="AY2028">
        <v>0</v>
      </c>
      <c r="AZ2028">
        <v>0</v>
      </c>
      <c r="BA2028" t="s">
        <v>3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CX2028">
        <f>Y2028*Source!I1168</f>
        <v>18</v>
      </c>
      <c r="CY2028">
        <f>AA2028</f>
        <v>16.91</v>
      </c>
      <c r="CZ2028">
        <f>AE2028</f>
        <v>8.25</v>
      </c>
      <c r="DA2028">
        <f>AI2028</f>
        <v>2.0499999999999998</v>
      </c>
      <c r="DB2028">
        <f>ROUND(ROUND(AT2028*CZ2028,2),2)</f>
        <v>825</v>
      </c>
      <c r="DC2028">
        <f>ROUND(ROUND(AT2028*AG2028,2),2)</f>
        <v>0</v>
      </c>
    </row>
    <row r="2029" spans="1:107" x14ac:dyDescent="0.2">
      <c r="A2029">
        <f>ROW(Source!A1168)</f>
        <v>1168</v>
      </c>
      <c r="B2029">
        <v>53551707</v>
      </c>
      <c r="C2029">
        <v>53555153</v>
      </c>
      <c r="D2029">
        <v>29144312</v>
      </c>
      <c r="E2029">
        <v>1</v>
      </c>
      <c r="F2029">
        <v>1</v>
      </c>
      <c r="G2029">
        <v>1</v>
      </c>
      <c r="H2029">
        <v>3</v>
      </c>
      <c r="I2029" t="s">
        <v>2012</v>
      </c>
      <c r="J2029" t="s">
        <v>2013</v>
      </c>
      <c r="K2029" t="s">
        <v>2014</v>
      </c>
      <c r="L2029">
        <v>1301</v>
      </c>
      <c r="N2029">
        <v>1003</v>
      </c>
      <c r="O2029" t="s">
        <v>185</v>
      </c>
      <c r="P2029" t="s">
        <v>185</v>
      </c>
      <c r="Q2029">
        <v>1</v>
      </c>
      <c r="W2029">
        <v>0</v>
      </c>
      <c r="X2029">
        <v>-351596656</v>
      </c>
      <c r="Y2029">
        <v>99.8</v>
      </c>
      <c r="AA2029">
        <v>241.67</v>
      </c>
      <c r="AB2029">
        <v>0</v>
      </c>
      <c r="AC2029">
        <v>0</v>
      </c>
      <c r="AD2029">
        <v>0</v>
      </c>
      <c r="AE2029">
        <v>39.36</v>
      </c>
      <c r="AF2029">
        <v>0</v>
      </c>
      <c r="AG2029">
        <v>0</v>
      </c>
      <c r="AH2029">
        <v>0</v>
      </c>
      <c r="AI2029">
        <v>6.14</v>
      </c>
      <c r="AJ2029">
        <v>1</v>
      </c>
      <c r="AK2029">
        <v>1</v>
      </c>
      <c r="AL2029">
        <v>1</v>
      </c>
      <c r="AN2029">
        <v>0</v>
      </c>
      <c r="AO2029">
        <v>1</v>
      </c>
      <c r="AP2029">
        <v>0</v>
      </c>
      <c r="AQ2029">
        <v>0</v>
      </c>
      <c r="AR2029">
        <v>0</v>
      </c>
      <c r="AS2029" t="s">
        <v>3</v>
      </c>
      <c r="AT2029">
        <v>99.8</v>
      </c>
      <c r="AU2029" t="s">
        <v>3</v>
      </c>
      <c r="AV2029">
        <v>0</v>
      </c>
      <c r="AW2029">
        <v>2</v>
      </c>
      <c r="AX2029">
        <v>53555172</v>
      </c>
      <c r="AY2029">
        <v>1</v>
      </c>
      <c r="AZ2029">
        <v>0</v>
      </c>
      <c r="BA2029">
        <v>1836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CX2029">
        <f>Y2029*Source!I1168</f>
        <v>17.963999999999999</v>
      </c>
      <c r="CY2029">
        <f>AA2029</f>
        <v>241.67</v>
      </c>
      <c r="CZ2029">
        <f>AE2029</f>
        <v>39.36</v>
      </c>
      <c r="DA2029">
        <f>AI2029</f>
        <v>6.14</v>
      </c>
      <c r="DB2029">
        <f>ROUND(ROUND(AT2029*CZ2029,2),2)</f>
        <v>3928.13</v>
      </c>
      <c r="DC2029">
        <f>ROUND(ROUND(AT2029*AG2029,2),2)</f>
        <v>0</v>
      </c>
    </row>
    <row r="2030" spans="1:107" x14ac:dyDescent="0.2">
      <c r="A2030">
        <f>ROW(Source!A1168)</f>
        <v>1168</v>
      </c>
      <c r="B2030">
        <v>53551707</v>
      </c>
      <c r="C2030">
        <v>53555153</v>
      </c>
      <c r="D2030">
        <v>29150040</v>
      </c>
      <c r="E2030">
        <v>1</v>
      </c>
      <c r="F2030">
        <v>1</v>
      </c>
      <c r="G2030">
        <v>1</v>
      </c>
      <c r="H2030">
        <v>3</v>
      </c>
      <c r="I2030" t="s">
        <v>1576</v>
      </c>
      <c r="J2030" t="s">
        <v>1577</v>
      </c>
      <c r="K2030" t="s">
        <v>1578</v>
      </c>
      <c r="L2030">
        <v>1339</v>
      </c>
      <c r="N2030">
        <v>1007</v>
      </c>
      <c r="O2030" t="s">
        <v>425</v>
      </c>
      <c r="P2030" t="s">
        <v>425</v>
      </c>
      <c r="Q2030">
        <v>1</v>
      </c>
      <c r="W2030">
        <v>0</v>
      </c>
      <c r="X2030">
        <v>619799737</v>
      </c>
      <c r="Y2030">
        <v>0.39</v>
      </c>
      <c r="AA2030">
        <v>14.98</v>
      </c>
      <c r="AB2030">
        <v>0</v>
      </c>
      <c r="AC2030">
        <v>0</v>
      </c>
      <c r="AD2030">
        <v>0</v>
      </c>
      <c r="AE2030">
        <v>2.44</v>
      </c>
      <c r="AF2030">
        <v>0</v>
      </c>
      <c r="AG2030">
        <v>0</v>
      </c>
      <c r="AH2030">
        <v>0</v>
      </c>
      <c r="AI2030">
        <v>6.14</v>
      </c>
      <c r="AJ2030">
        <v>1</v>
      </c>
      <c r="AK2030">
        <v>1</v>
      </c>
      <c r="AL2030">
        <v>1</v>
      </c>
      <c r="AN2030">
        <v>0</v>
      </c>
      <c r="AO2030">
        <v>1</v>
      </c>
      <c r="AP2030">
        <v>0</v>
      </c>
      <c r="AQ2030">
        <v>0</v>
      </c>
      <c r="AR2030">
        <v>0</v>
      </c>
      <c r="AS2030" t="s">
        <v>3</v>
      </c>
      <c r="AT2030">
        <v>0.39</v>
      </c>
      <c r="AU2030" t="s">
        <v>3</v>
      </c>
      <c r="AV2030">
        <v>0</v>
      </c>
      <c r="AW2030">
        <v>2</v>
      </c>
      <c r="AX2030">
        <v>53555174</v>
      </c>
      <c r="AY2030">
        <v>1</v>
      </c>
      <c r="AZ2030">
        <v>0</v>
      </c>
      <c r="BA2030">
        <v>1838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CX2030">
        <f>Y2030*Source!I1168</f>
        <v>7.0199999999999999E-2</v>
      </c>
      <c r="CY2030">
        <f>AA2030</f>
        <v>14.98</v>
      </c>
      <c r="CZ2030">
        <f>AE2030</f>
        <v>2.44</v>
      </c>
      <c r="DA2030">
        <f>AI2030</f>
        <v>6.14</v>
      </c>
      <c r="DB2030">
        <f>ROUND(ROUND(AT2030*CZ2030,2),2)</f>
        <v>0.95</v>
      </c>
      <c r="DC2030">
        <f>ROUND(ROUND(AT2030*AG2030,2),2)</f>
        <v>0</v>
      </c>
    </row>
    <row r="2031" spans="1:107" x14ac:dyDescent="0.2">
      <c r="A2031">
        <f>ROW(Source!A1173)</f>
        <v>1173</v>
      </c>
      <c r="B2031">
        <v>53551706</v>
      </c>
      <c r="C2031">
        <v>53555177</v>
      </c>
      <c r="D2031">
        <v>18411117</v>
      </c>
      <c r="E2031">
        <v>1</v>
      </c>
      <c r="F2031">
        <v>1</v>
      </c>
      <c r="G2031">
        <v>1</v>
      </c>
      <c r="H2031">
        <v>1</v>
      </c>
      <c r="I2031" t="s">
        <v>1829</v>
      </c>
      <c r="J2031" t="s">
        <v>3</v>
      </c>
      <c r="K2031" t="s">
        <v>1830</v>
      </c>
      <c r="L2031">
        <v>1369</v>
      </c>
      <c r="N2031">
        <v>1013</v>
      </c>
      <c r="O2031" t="s">
        <v>1486</v>
      </c>
      <c r="P2031" t="s">
        <v>1486</v>
      </c>
      <c r="Q2031">
        <v>1</v>
      </c>
      <c r="W2031">
        <v>0</v>
      </c>
      <c r="X2031">
        <v>-1739886638</v>
      </c>
      <c r="Y2031">
        <v>28.632124999999995</v>
      </c>
      <c r="AA2031">
        <v>0</v>
      </c>
      <c r="AB2031">
        <v>0</v>
      </c>
      <c r="AC2031">
        <v>0</v>
      </c>
      <c r="AD2031">
        <v>339.01</v>
      </c>
      <c r="AE2031">
        <v>0</v>
      </c>
      <c r="AF2031">
        <v>0</v>
      </c>
      <c r="AG2031">
        <v>0</v>
      </c>
      <c r="AH2031">
        <v>339.01</v>
      </c>
      <c r="AI2031">
        <v>1</v>
      </c>
      <c r="AJ2031">
        <v>1</v>
      </c>
      <c r="AK2031">
        <v>1</v>
      </c>
      <c r="AL2031">
        <v>1</v>
      </c>
      <c r="AN2031">
        <v>0</v>
      </c>
      <c r="AO2031">
        <v>1</v>
      </c>
      <c r="AP2031">
        <v>1</v>
      </c>
      <c r="AQ2031">
        <v>0</v>
      </c>
      <c r="AR2031">
        <v>0</v>
      </c>
      <c r="AS2031" t="s">
        <v>3</v>
      </c>
      <c r="AT2031">
        <v>21.65</v>
      </c>
      <c r="AU2031" t="s">
        <v>62</v>
      </c>
      <c r="AV2031">
        <v>1</v>
      </c>
      <c r="AW2031">
        <v>2</v>
      </c>
      <c r="AX2031">
        <v>53555195</v>
      </c>
      <c r="AY2031">
        <v>2</v>
      </c>
      <c r="AZ2031">
        <v>137216</v>
      </c>
      <c r="BA2031">
        <v>1839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CX2031">
        <f>Y2031*Source!I1173</f>
        <v>25.768912499999995</v>
      </c>
      <c r="CY2031">
        <f>AD2031</f>
        <v>339.01</v>
      </c>
      <c r="CZ2031">
        <f>AH2031</f>
        <v>339.01</v>
      </c>
      <c r="DA2031">
        <f>AL2031</f>
        <v>1</v>
      </c>
      <c r="DB2031">
        <f>ROUND((ROUND(AT2031*CZ2031,2)*ROUND((1.15*1.15),7)),2)</f>
        <v>9706.58</v>
      </c>
      <c r="DC2031">
        <f>ROUND((ROUND(AT2031*AG2031,2)*ROUND((1.15*1.15),7)),2)</f>
        <v>0</v>
      </c>
    </row>
    <row r="2032" spans="1:107" x14ac:dyDescent="0.2">
      <c r="A2032">
        <f>ROW(Source!A1173)</f>
        <v>1173</v>
      </c>
      <c r="B2032">
        <v>53551706</v>
      </c>
      <c r="C2032">
        <v>53555177</v>
      </c>
      <c r="D2032">
        <v>121548</v>
      </c>
      <c r="E2032">
        <v>1</v>
      </c>
      <c r="F2032">
        <v>1</v>
      </c>
      <c r="G2032">
        <v>1</v>
      </c>
      <c r="H2032">
        <v>1</v>
      </c>
      <c r="I2032" t="s">
        <v>31</v>
      </c>
      <c r="J2032" t="s">
        <v>3</v>
      </c>
      <c r="K2032" t="s">
        <v>1489</v>
      </c>
      <c r="L2032">
        <v>608254</v>
      </c>
      <c r="N2032">
        <v>1013</v>
      </c>
      <c r="O2032" t="s">
        <v>1490</v>
      </c>
      <c r="P2032" t="s">
        <v>1490</v>
      </c>
      <c r="Q2032">
        <v>1</v>
      </c>
      <c r="W2032">
        <v>0</v>
      </c>
      <c r="X2032">
        <v>-185737400</v>
      </c>
      <c r="Y2032">
        <v>0.18687499999999999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1</v>
      </c>
      <c r="AJ2032">
        <v>1</v>
      </c>
      <c r="AK2032">
        <v>1</v>
      </c>
      <c r="AL2032">
        <v>1</v>
      </c>
      <c r="AN2032">
        <v>0</v>
      </c>
      <c r="AO2032">
        <v>1</v>
      </c>
      <c r="AP2032">
        <v>1</v>
      </c>
      <c r="AQ2032">
        <v>0</v>
      </c>
      <c r="AR2032">
        <v>0</v>
      </c>
      <c r="AS2032" t="s">
        <v>3</v>
      </c>
      <c r="AT2032">
        <v>0.13</v>
      </c>
      <c r="AU2032" t="s">
        <v>61</v>
      </c>
      <c r="AV2032">
        <v>2</v>
      </c>
      <c r="AW2032">
        <v>2</v>
      </c>
      <c r="AX2032">
        <v>53555196</v>
      </c>
      <c r="AY2032">
        <v>1</v>
      </c>
      <c r="AZ2032">
        <v>6144</v>
      </c>
      <c r="BA2032">
        <v>1840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CX2032">
        <f>Y2032*Source!I1173</f>
        <v>0.16818749999999999</v>
      </c>
      <c r="CY2032">
        <f>AD2032</f>
        <v>0</v>
      </c>
      <c r="CZ2032">
        <f>AH2032</f>
        <v>0</v>
      </c>
      <c r="DA2032">
        <f>AL2032</f>
        <v>1</v>
      </c>
      <c r="DB2032">
        <f>ROUND((ROUND(AT2032*CZ2032,2)*ROUND((1.25*1.15),7)),2)</f>
        <v>0</v>
      </c>
      <c r="DC2032">
        <f>ROUND((ROUND(AT2032*AG2032,2)*ROUND((1.25*1.15),7)),2)</f>
        <v>0</v>
      </c>
    </row>
    <row r="2033" spans="1:107" x14ac:dyDescent="0.2">
      <c r="A2033">
        <f>ROW(Source!A1173)</f>
        <v>1173</v>
      </c>
      <c r="B2033">
        <v>53551706</v>
      </c>
      <c r="C2033">
        <v>53555177</v>
      </c>
      <c r="D2033">
        <v>29172556</v>
      </c>
      <c r="E2033">
        <v>1</v>
      </c>
      <c r="F2033">
        <v>1</v>
      </c>
      <c r="G2033">
        <v>1</v>
      </c>
      <c r="H2033">
        <v>2</v>
      </c>
      <c r="I2033" t="s">
        <v>1647</v>
      </c>
      <c r="J2033" t="s">
        <v>1667</v>
      </c>
      <c r="K2033" t="s">
        <v>1649</v>
      </c>
      <c r="L2033">
        <v>1368</v>
      </c>
      <c r="N2033">
        <v>1011</v>
      </c>
      <c r="O2033" t="s">
        <v>1494</v>
      </c>
      <c r="P2033" t="s">
        <v>1494</v>
      </c>
      <c r="Q2033">
        <v>1</v>
      </c>
      <c r="W2033">
        <v>0</v>
      </c>
      <c r="X2033">
        <v>344519037</v>
      </c>
      <c r="Y2033">
        <v>0.18687499999999999</v>
      </c>
      <c r="AA2033">
        <v>0</v>
      </c>
      <c r="AB2033">
        <v>31.26</v>
      </c>
      <c r="AC2033">
        <v>13.5</v>
      </c>
      <c r="AD2033">
        <v>0</v>
      </c>
      <c r="AE2033">
        <v>0</v>
      </c>
      <c r="AF2033">
        <v>31.26</v>
      </c>
      <c r="AG2033">
        <v>13.5</v>
      </c>
      <c r="AH2033">
        <v>0</v>
      </c>
      <c r="AI2033">
        <v>1</v>
      </c>
      <c r="AJ2033">
        <v>1</v>
      </c>
      <c r="AK2033">
        <v>1</v>
      </c>
      <c r="AL2033">
        <v>1</v>
      </c>
      <c r="AN2033">
        <v>0</v>
      </c>
      <c r="AO2033">
        <v>1</v>
      </c>
      <c r="AP2033">
        <v>1</v>
      </c>
      <c r="AQ2033">
        <v>0</v>
      </c>
      <c r="AR2033">
        <v>0</v>
      </c>
      <c r="AS2033" t="s">
        <v>3</v>
      </c>
      <c r="AT2033">
        <v>0.13</v>
      </c>
      <c r="AU2033" t="s">
        <v>61</v>
      </c>
      <c r="AV2033">
        <v>0</v>
      </c>
      <c r="AW2033">
        <v>2</v>
      </c>
      <c r="AX2033">
        <v>53555197</v>
      </c>
      <c r="AY2033">
        <v>1</v>
      </c>
      <c r="AZ2033">
        <v>6144</v>
      </c>
      <c r="BA2033">
        <v>1841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CX2033">
        <f>Y2033*Source!I1173</f>
        <v>0.16818749999999999</v>
      </c>
      <c r="CY2033">
        <f>AB2033</f>
        <v>31.26</v>
      </c>
      <c r="CZ2033">
        <f>AF2033</f>
        <v>31.26</v>
      </c>
      <c r="DA2033">
        <f>AJ2033</f>
        <v>1</v>
      </c>
      <c r="DB2033">
        <f>ROUND((ROUND(AT2033*CZ2033,2)*ROUND((1.25*1.15),7)),2)</f>
        <v>5.84</v>
      </c>
      <c r="DC2033">
        <f>ROUND((ROUND(AT2033*AG2033,2)*ROUND((1.25*1.15),7)),2)</f>
        <v>2.5299999999999998</v>
      </c>
    </row>
    <row r="2034" spans="1:107" x14ac:dyDescent="0.2">
      <c r="A2034">
        <f>ROW(Source!A1173)</f>
        <v>1173</v>
      </c>
      <c r="B2034">
        <v>53551706</v>
      </c>
      <c r="C2034">
        <v>53555177</v>
      </c>
      <c r="D2034">
        <v>29174500</v>
      </c>
      <c r="E2034">
        <v>1</v>
      </c>
      <c r="F2034">
        <v>1</v>
      </c>
      <c r="G2034">
        <v>1</v>
      </c>
      <c r="H2034">
        <v>2</v>
      </c>
      <c r="I2034" t="s">
        <v>1681</v>
      </c>
      <c r="J2034" t="s">
        <v>1682</v>
      </c>
      <c r="K2034" t="s">
        <v>1683</v>
      </c>
      <c r="L2034">
        <v>1368</v>
      </c>
      <c r="N2034">
        <v>1011</v>
      </c>
      <c r="O2034" t="s">
        <v>1494</v>
      </c>
      <c r="P2034" t="s">
        <v>1494</v>
      </c>
      <c r="Q2034">
        <v>1</v>
      </c>
      <c r="W2034">
        <v>0</v>
      </c>
      <c r="X2034">
        <v>-1867053656</v>
      </c>
      <c r="Y2034">
        <v>0.28749999999999998</v>
      </c>
      <c r="AA2034">
        <v>0</v>
      </c>
      <c r="AB2034">
        <v>1.95</v>
      </c>
      <c r="AC2034">
        <v>0</v>
      </c>
      <c r="AD2034">
        <v>0</v>
      </c>
      <c r="AE2034">
        <v>0</v>
      </c>
      <c r="AF2034">
        <v>1.95</v>
      </c>
      <c r="AG2034">
        <v>0</v>
      </c>
      <c r="AH2034">
        <v>0</v>
      </c>
      <c r="AI2034">
        <v>1</v>
      </c>
      <c r="AJ2034">
        <v>1</v>
      </c>
      <c r="AK2034">
        <v>1</v>
      </c>
      <c r="AL2034">
        <v>1</v>
      </c>
      <c r="AN2034">
        <v>0</v>
      </c>
      <c r="AO2034">
        <v>1</v>
      </c>
      <c r="AP2034">
        <v>1</v>
      </c>
      <c r="AQ2034">
        <v>0</v>
      </c>
      <c r="AR2034">
        <v>0</v>
      </c>
      <c r="AS2034" t="s">
        <v>3</v>
      </c>
      <c r="AT2034">
        <v>0.2</v>
      </c>
      <c r="AU2034" t="s">
        <v>61</v>
      </c>
      <c r="AV2034">
        <v>0</v>
      </c>
      <c r="AW2034">
        <v>2</v>
      </c>
      <c r="AX2034">
        <v>53555198</v>
      </c>
      <c r="AY2034">
        <v>1</v>
      </c>
      <c r="AZ2034">
        <v>6144</v>
      </c>
      <c r="BA2034">
        <v>1842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CX2034">
        <f>Y2034*Source!I1173</f>
        <v>0.25874999999999998</v>
      </c>
      <c r="CY2034">
        <f>AB2034</f>
        <v>1.95</v>
      </c>
      <c r="CZ2034">
        <f>AF2034</f>
        <v>1.95</v>
      </c>
      <c r="DA2034">
        <f>AJ2034</f>
        <v>1</v>
      </c>
      <c r="DB2034">
        <f>ROUND((ROUND(AT2034*CZ2034,2)*ROUND((1.25*1.15),7)),2)</f>
        <v>0.56000000000000005</v>
      </c>
      <c r="DC2034">
        <f>ROUND((ROUND(AT2034*AG2034,2)*ROUND((1.25*1.15),7)),2)</f>
        <v>0</v>
      </c>
    </row>
    <row r="2035" spans="1:107" x14ac:dyDescent="0.2">
      <c r="A2035">
        <f>ROW(Source!A1173)</f>
        <v>1173</v>
      </c>
      <c r="B2035">
        <v>53551706</v>
      </c>
      <c r="C2035">
        <v>53555177</v>
      </c>
      <c r="D2035">
        <v>29174913</v>
      </c>
      <c r="E2035">
        <v>1</v>
      </c>
      <c r="F2035">
        <v>1</v>
      </c>
      <c r="G2035">
        <v>1</v>
      </c>
      <c r="H2035">
        <v>2</v>
      </c>
      <c r="I2035" t="s">
        <v>1513</v>
      </c>
      <c r="J2035" t="s">
        <v>1514</v>
      </c>
      <c r="K2035" t="s">
        <v>1515</v>
      </c>
      <c r="L2035">
        <v>1368</v>
      </c>
      <c r="N2035">
        <v>1011</v>
      </c>
      <c r="O2035" t="s">
        <v>1494</v>
      </c>
      <c r="P2035" t="s">
        <v>1494</v>
      </c>
      <c r="Q2035">
        <v>1</v>
      </c>
      <c r="W2035">
        <v>0</v>
      </c>
      <c r="X2035">
        <v>1230759911</v>
      </c>
      <c r="Y2035">
        <v>0.31624999999999998</v>
      </c>
      <c r="AA2035">
        <v>0</v>
      </c>
      <c r="AB2035">
        <v>87.17</v>
      </c>
      <c r="AC2035">
        <v>11.6</v>
      </c>
      <c r="AD2035">
        <v>0</v>
      </c>
      <c r="AE2035">
        <v>0</v>
      </c>
      <c r="AF2035">
        <v>87.17</v>
      </c>
      <c r="AG2035">
        <v>11.6</v>
      </c>
      <c r="AH2035">
        <v>0</v>
      </c>
      <c r="AI2035">
        <v>1</v>
      </c>
      <c r="AJ2035">
        <v>1</v>
      </c>
      <c r="AK2035">
        <v>1</v>
      </c>
      <c r="AL2035">
        <v>1</v>
      </c>
      <c r="AN2035">
        <v>0</v>
      </c>
      <c r="AO2035">
        <v>1</v>
      </c>
      <c r="AP2035">
        <v>1</v>
      </c>
      <c r="AQ2035">
        <v>0</v>
      </c>
      <c r="AR2035">
        <v>0</v>
      </c>
      <c r="AS2035" t="s">
        <v>3</v>
      </c>
      <c r="AT2035">
        <v>0.22</v>
      </c>
      <c r="AU2035" t="s">
        <v>61</v>
      </c>
      <c r="AV2035">
        <v>0</v>
      </c>
      <c r="AW2035">
        <v>2</v>
      </c>
      <c r="AX2035">
        <v>53555199</v>
      </c>
      <c r="AY2035">
        <v>1</v>
      </c>
      <c r="AZ2035">
        <v>6144</v>
      </c>
      <c r="BA2035">
        <v>1843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CX2035">
        <f>Y2035*Source!I1173</f>
        <v>0.28462499999999996</v>
      </c>
      <c r="CY2035">
        <f>AB2035</f>
        <v>87.17</v>
      </c>
      <c r="CZ2035">
        <f>AF2035</f>
        <v>87.17</v>
      </c>
      <c r="DA2035">
        <f>AJ2035</f>
        <v>1</v>
      </c>
      <c r="DB2035">
        <f>ROUND((ROUND(AT2035*CZ2035,2)*ROUND((1.25*1.15),7)),2)</f>
        <v>27.57</v>
      </c>
      <c r="DC2035">
        <f>ROUND((ROUND(AT2035*AG2035,2)*ROUND((1.25*1.15),7)),2)</f>
        <v>3.67</v>
      </c>
    </row>
    <row r="2036" spans="1:107" x14ac:dyDescent="0.2">
      <c r="A2036">
        <f>ROW(Source!A1173)</f>
        <v>1173</v>
      </c>
      <c r="B2036">
        <v>53551706</v>
      </c>
      <c r="C2036">
        <v>53555177</v>
      </c>
      <c r="D2036">
        <v>29110398</v>
      </c>
      <c r="E2036">
        <v>1</v>
      </c>
      <c r="F2036">
        <v>1</v>
      </c>
      <c r="G2036">
        <v>1</v>
      </c>
      <c r="H2036">
        <v>3</v>
      </c>
      <c r="I2036" t="s">
        <v>2021</v>
      </c>
      <c r="J2036" t="s">
        <v>2022</v>
      </c>
      <c r="K2036" t="s">
        <v>2023</v>
      </c>
      <c r="L2036">
        <v>1348</v>
      </c>
      <c r="N2036">
        <v>1009</v>
      </c>
      <c r="O2036" t="s">
        <v>26</v>
      </c>
      <c r="P2036" t="s">
        <v>26</v>
      </c>
      <c r="Q2036">
        <v>1000</v>
      </c>
      <c r="W2036">
        <v>0</v>
      </c>
      <c r="X2036">
        <v>1625292450</v>
      </c>
      <c r="Y2036">
        <v>4.0000000000000002E-4</v>
      </c>
      <c r="AA2036">
        <v>15118.99</v>
      </c>
      <c r="AB2036">
        <v>0</v>
      </c>
      <c r="AC2036">
        <v>0</v>
      </c>
      <c r="AD2036">
        <v>0</v>
      </c>
      <c r="AE2036">
        <v>15118.99</v>
      </c>
      <c r="AF2036">
        <v>0</v>
      </c>
      <c r="AG2036">
        <v>0</v>
      </c>
      <c r="AH2036">
        <v>0</v>
      </c>
      <c r="AI2036">
        <v>1</v>
      </c>
      <c r="AJ2036">
        <v>1</v>
      </c>
      <c r="AK2036">
        <v>1</v>
      </c>
      <c r="AL2036">
        <v>1</v>
      </c>
      <c r="AN2036">
        <v>0</v>
      </c>
      <c r="AO2036">
        <v>1</v>
      </c>
      <c r="AP2036">
        <v>0</v>
      </c>
      <c r="AQ2036">
        <v>0</v>
      </c>
      <c r="AR2036">
        <v>0</v>
      </c>
      <c r="AS2036" t="s">
        <v>3</v>
      </c>
      <c r="AT2036">
        <v>4.0000000000000002E-4</v>
      </c>
      <c r="AU2036" t="s">
        <v>3</v>
      </c>
      <c r="AV2036">
        <v>0</v>
      </c>
      <c r="AW2036">
        <v>2</v>
      </c>
      <c r="AX2036">
        <v>53555200</v>
      </c>
      <c r="AY2036">
        <v>1</v>
      </c>
      <c r="AZ2036">
        <v>0</v>
      </c>
      <c r="BA2036">
        <v>1844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CX2036">
        <f>Y2036*Source!I1173</f>
        <v>3.6000000000000002E-4</v>
      </c>
      <c r="CY2036">
        <f t="shared" ref="CY2036:CY2047" si="416">AA2036</f>
        <v>15118.99</v>
      </c>
      <c r="CZ2036">
        <f t="shared" ref="CZ2036:CZ2047" si="417">AE2036</f>
        <v>15118.99</v>
      </c>
      <c r="DA2036">
        <f t="shared" ref="DA2036:DA2047" si="418">AI2036</f>
        <v>1</v>
      </c>
      <c r="DB2036">
        <f t="shared" ref="DB2036:DB2047" si="419">ROUND(ROUND(AT2036*CZ2036,2),2)</f>
        <v>6.05</v>
      </c>
      <c r="DC2036">
        <f t="shared" ref="DC2036:DC2047" si="420">ROUND(ROUND(AT2036*AG2036,2),2)</f>
        <v>0</v>
      </c>
    </row>
    <row r="2037" spans="1:107" x14ac:dyDescent="0.2">
      <c r="A2037">
        <f>ROW(Source!A1173)</f>
        <v>1173</v>
      </c>
      <c r="B2037">
        <v>53551706</v>
      </c>
      <c r="C2037">
        <v>53555177</v>
      </c>
      <c r="D2037">
        <v>29110573</v>
      </c>
      <c r="E2037">
        <v>1</v>
      </c>
      <c r="F2037">
        <v>1</v>
      </c>
      <c r="G2037">
        <v>1</v>
      </c>
      <c r="H2037">
        <v>3</v>
      </c>
      <c r="I2037" t="s">
        <v>2024</v>
      </c>
      <c r="J2037" t="s">
        <v>2025</v>
      </c>
      <c r="K2037" t="s">
        <v>2026</v>
      </c>
      <c r="L2037">
        <v>1348</v>
      </c>
      <c r="N2037">
        <v>1009</v>
      </c>
      <c r="O2037" t="s">
        <v>26</v>
      </c>
      <c r="P2037" t="s">
        <v>26</v>
      </c>
      <c r="Q2037">
        <v>1000</v>
      </c>
      <c r="W2037">
        <v>0</v>
      </c>
      <c r="X2037">
        <v>24062879</v>
      </c>
      <c r="Y2037">
        <v>2.0000000000000001E-4</v>
      </c>
      <c r="AA2037">
        <v>16950</v>
      </c>
      <c r="AB2037">
        <v>0</v>
      </c>
      <c r="AC2037">
        <v>0</v>
      </c>
      <c r="AD2037">
        <v>0</v>
      </c>
      <c r="AE2037">
        <v>16950</v>
      </c>
      <c r="AF2037">
        <v>0</v>
      </c>
      <c r="AG2037">
        <v>0</v>
      </c>
      <c r="AH2037">
        <v>0</v>
      </c>
      <c r="AI2037">
        <v>1</v>
      </c>
      <c r="AJ2037">
        <v>1</v>
      </c>
      <c r="AK2037">
        <v>1</v>
      </c>
      <c r="AL2037">
        <v>1</v>
      </c>
      <c r="AN2037">
        <v>0</v>
      </c>
      <c r="AO2037">
        <v>1</v>
      </c>
      <c r="AP2037">
        <v>0</v>
      </c>
      <c r="AQ2037">
        <v>0</v>
      </c>
      <c r="AR2037">
        <v>0</v>
      </c>
      <c r="AS2037" t="s">
        <v>3</v>
      </c>
      <c r="AT2037">
        <v>2.0000000000000001E-4</v>
      </c>
      <c r="AU2037" t="s">
        <v>3</v>
      </c>
      <c r="AV2037">
        <v>0</v>
      </c>
      <c r="AW2037">
        <v>2</v>
      </c>
      <c r="AX2037">
        <v>53555201</v>
      </c>
      <c r="AY2037">
        <v>1</v>
      </c>
      <c r="AZ2037">
        <v>0</v>
      </c>
      <c r="BA2037">
        <v>1845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CX2037">
        <f>Y2037*Source!I1173</f>
        <v>1.8000000000000001E-4</v>
      </c>
      <c r="CY2037">
        <f t="shared" si="416"/>
        <v>16950</v>
      </c>
      <c r="CZ2037">
        <f t="shared" si="417"/>
        <v>16950</v>
      </c>
      <c r="DA2037">
        <f t="shared" si="418"/>
        <v>1</v>
      </c>
      <c r="DB2037">
        <f t="shared" si="419"/>
        <v>3.39</v>
      </c>
      <c r="DC2037">
        <f t="shared" si="420"/>
        <v>0</v>
      </c>
    </row>
    <row r="2038" spans="1:107" x14ac:dyDescent="0.2">
      <c r="A2038">
        <f>ROW(Source!A1173)</f>
        <v>1173</v>
      </c>
      <c r="B2038">
        <v>53551706</v>
      </c>
      <c r="C2038">
        <v>53555177</v>
      </c>
      <c r="D2038">
        <v>29112724</v>
      </c>
      <c r="E2038">
        <v>1</v>
      </c>
      <c r="F2038">
        <v>1</v>
      </c>
      <c r="G2038">
        <v>1</v>
      </c>
      <c r="H2038">
        <v>3</v>
      </c>
      <c r="I2038" t="s">
        <v>2027</v>
      </c>
      <c r="J2038" t="s">
        <v>2028</v>
      </c>
      <c r="K2038" t="s">
        <v>2029</v>
      </c>
      <c r="L2038">
        <v>1348</v>
      </c>
      <c r="N2038">
        <v>1009</v>
      </c>
      <c r="O2038" t="s">
        <v>26</v>
      </c>
      <c r="P2038" t="s">
        <v>26</v>
      </c>
      <c r="Q2038">
        <v>1000</v>
      </c>
      <c r="W2038">
        <v>0</v>
      </c>
      <c r="X2038">
        <v>1645202039</v>
      </c>
      <c r="Y2038">
        <v>3.5999999999999999E-3</v>
      </c>
      <c r="AA2038">
        <v>5989</v>
      </c>
      <c r="AB2038">
        <v>0</v>
      </c>
      <c r="AC2038">
        <v>0</v>
      </c>
      <c r="AD2038">
        <v>0</v>
      </c>
      <c r="AE2038">
        <v>5989</v>
      </c>
      <c r="AF2038">
        <v>0</v>
      </c>
      <c r="AG2038">
        <v>0</v>
      </c>
      <c r="AH2038">
        <v>0</v>
      </c>
      <c r="AI2038">
        <v>1</v>
      </c>
      <c r="AJ2038">
        <v>1</v>
      </c>
      <c r="AK2038">
        <v>1</v>
      </c>
      <c r="AL2038">
        <v>1</v>
      </c>
      <c r="AN2038">
        <v>0</v>
      </c>
      <c r="AO2038">
        <v>1</v>
      </c>
      <c r="AP2038">
        <v>0</v>
      </c>
      <c r="AQ2038">
        <v>0</v>
      </c>
      <c r="AR2038">
        <v>0</v>
      </c>
      <c r="AS2038" t="s">
        <v>3</v>
      </c>
      <c r="AT2038">
        <v>3.5999999999999999E-3</v>
      </c>
      <c r="AU2038" t="s">
        <v>3</v>
      </c>
      <c r="AV2038">
        <v>0</v>
      </c>
      <c r="AW2038">
        <v>2</v>
      </c>
      <c r="AX2038">
        <v>53555202</v>
      </c>
      <c r="AY2038">
        <v>1</v>
      </c>
      <c r="AZ2038">
        <v>0</v>
      </c>
      <c r="BA2038">
        <v>1846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CX2038">
        <f>Y2038*Source!I1173</f>
        <v>3.2399999999999998E-3</v>
      </c>
      <c r="CY2038">
        <f t="shared" si="416"/>
        <v>5989</v>
      </c>
      <c r="CZ2038">
        <f t="shared" si="417"/>
        <v>5989</v>
      </c>
      <c r="DA2038">
        <f t="shared" si="418"/>
        <v>1</v>
      </c>
      <c r="DB2038">
        <f t="shared" si="419"/>
        <v>21.56</v>
      </c>
      <c r="DC2038">
        <f t="shared" si="420"/>
        <v>0</v>
      </c>
    </row>
    <row r="2039" spans="1:107" x14ac:dyDescent="0.2">
      <c r="A2039">
        <f>ROW(Source!A1173)</f>
        <v>1173</v>
      </c>
      <c r="B2039">
        <v>53551706</v>
      </c>
      <c r="C2039">
        <v>53555177</v>
      </c>
      <c r="D2039">
        <v>29107963</v>
      </c>
      <c r="E2039">
        <v>1</v>
      </c>
      <c r="F2039">
        <v>1</v>
      </c>
      <c r="G2039">
        <v>1</v>
      </c>
      <c r="H2039">
        <v>3</v>
      </c>
      <c r="I2039" t="s">
        <v>2030</v>
      </c>
      <c r="J2039" t="s">
        <v>2031</v>
      </c>
      <c r="K2039" t="s">
        <v>2032</v>
      </c>
      <c r="L2039">
        <v>1346</v>
      </c>
      <c r="N2039">
        <v>1009</v>
      </c>
      <c r="O2039" t="s">
        <v>143</v>
      </c>
      <c r="P2039" t="s">
        <v>143</v>
      </c>
      <c r="Q2039">
        <v>1</v>
      </c>
      <c r="W2039">
        <v>0</v>
      </c>
      <c r="X2039">
        <v>-2113933962</v>
      </c>
      <c r="Y2039">
        <v>0.3</v>
      </c>
      <c r="AA2039">
        <v>37.29</v>
      </c>
      <c r="AB2039">
        <v>0</v>
      </c>
      <c r="AC2039">
        <v>0</v>
      </c>
      <c r="AD2039">
        <v>0</v>
      </c>
      <c r="AE2039">
        <v>37.29</v>
      </c>
      <c r="AF2039">
        <v>0</v>
      </c>
      <c r="AG2039">
        <v>0</v>
      </c>
      <c r="AH2039">
        <v>0</v>
      </c>
      <c r="AI2039">
        <v>1</v>
      </c>
      <c r="AJ2039">
        <v>1</v>
      </c>
      <c r="AK2039">
        <v>1</v>
      </c>
      <c r="AL2039">
        <v>1</v>
      </c>
      <c r="AN2039">
        <v>0</v>
      </c>
      <c r="AO2039">
        <v>1</v>
      </c>
      <c r="AP2039">
        <v>0</v>
      </c>
      <c r="AQ2039">
        <v>0</v>
      </c>
      <c r="AR2039">
        <v>0</v>
      </c>
      <c r="AS2039" t="s">
        <v>3</v>
      </c>
      <c r="AT2039">
        <v>0.3</v>
      </c>
      <c r="AU2039" t="s">
        <v>3</v>
      </c>
      <c r="AV2039">
        <v>0</v>
      </c>
      <c r="AW2039">
        <v>2</v>
      </c>
      <c r="AX2039">
        <v>53555203</v>
      </c>
      <c r="AY2039">
        <v>1</v>
      </c>
      <c r="AZ2039">
        <v>0</v>
      </c>
      <c r="BA2039">
        <v>1847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CX2039">
        <f>Y2039*Source!I1173</f>
        <v>0.27</v>
      </c>
      <c r="CY2039">
        <f t="shared" si="416"/>
        <v>37.29</v>
      </c>
      <c r="CZ2039">
        <f t="shared" si="417"/>
        <v>37.29</v>
      </c>
      <c r="DA2039">
        <f t="shared" si="418"/>
        <v>1</v>
      </c>
      <c r="DB2039">
        <f t="shared" si="419"/>
        <v>11.19</v>
      </c>
      <c r="DC2039">
        <f t="shared" si="420"/>
        <v>0</v>
      </c>
    </row>
    <row r="2040" spans="1:107" x14ac:dyDescent="0.2">
      <c r="A2040">
        <f>ROW(Source!A1173)</f>
        <v>1173</v>
      </c>
      <c r="B2040">
        <v>53551706</v>
      </c>
      <c r="C2040">
        <v>53555177</v>
      </c>
      <c r="D2040">
        <v>29107847</v>
      </c>
      <c r="E2040">
        <v>1</v>
      </c>
      <c r="F2040">
        <v>1</v>
      </c>
      <c r="G2040">
        <v>1</v>
      </c>
      <c r="H2040">
        <v>3</v>
      </c>
      <c r="I2040" t="s">
        <v>2033</v>
      </c>
      <c r="J2040" t="s">
        <v>2034</v>
      </c>
      <c r="K2040" t="s">
        <v>2035</v>
      </c>
      <c r="L2040">
        <v>1346</v>
      </c>
      <c r="N2040">
        <v>1009</v>
      </c>
      <c r="O2040" t="s">
        <v>143</v>
      </c>
      <c r="P2040" t="s">
        <v>143</v>
      </c>
      <c r="Q2040">
        <v>1</v>
      </c>
      <c r="W2040">
        <v>0</v>
      </c>
      <c r="X2040">
        <v>1489730880</v>
      </c>
      <c r="Y2040">
        <v>2</v>
      </c>
      <c r="AA2040">
        <v>9.61</v>
      </c>
      <c r="AB2040">
        <v>0</v>
      </c>
      <c r="AC2040">
        <v>0</v>
      </c>
      <c r="AD2040">
        <v>0</v>
      </c>
      <c r="AE2040">
        <v>9.61</v>
      </c>
      <c r="AF2040">
        <v>0</v>
      </c>
      <c r="AG2040">
        <v>0</v>
      </c>
      <c r="AH2040">
        <v>0</v>
      </c>
      <c r="AI2040">
        <v>1</v>
      </c>
      <c r="AJ2040">
        <v>1</v>
      </c>
      <c r="AK2040">
        <v>1</v>
      </c>
      <c r="AL2040">
        <v>1</v>
      </c>
      <c r="AN2040">
        <v>0</v>
      </c>
      <c r="AO2040">
        <v>1</v>
      </c>
      <c r="AP2040">
        <v>0</v>
      </c>
      <c r="AQ2040">
        <v>0</v>
      </c>
      <c r="AR2040">
        <v>0</v>
      </c>
      <c r="AS2040" t="s">
        <v>3</v>
      </c>
      <c r="AT2040">
        <v>2</v>
      </c>
      <c r="AU2040" t="s">
        <v>3</v>
      </c>
      <c r="AV2040">
        <v>0</v>
      </c>
      <c r="AW2040">
        <v>2</v>
      </c>
      <c r="AX2040">
        <v>53555204</v>
      </c>
      <c r="AY2040">
        <v>1</v>
      </c>
      <c r="AZ2040">
        <v>0</v>
      </c>
      <c r="BA2040">
        <v>1848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CX2040">
        <f>Y2040*Source!I1173</f>
        <v>1.8</v>
      </c>
      <c r="CY2040">
        <f t="shared" si="416"/>
        <v>9.61</v>
      </c>
      <c r="CZ2040">
        <f t="shared" si="417"/>
        <v>9.61</v>
      </c>
      <c r="DA2040">
        <f t="shared" si="418"/>
        <v>1</v>
      </c>
      <c r="DB2040">
        <f t="shared" si="419"/>
        <v>19.22</v>
      </c>
      <c r="DC2040">
        <f t="shared" si="420"/>
        <v>0</v>
      </c>
    </row>
    <row r="2041" spans="1:107" x14ac:dyDescent="0.2">
      <c r="A2041">
        <f>ROW(Source!A1173)</f>
        <v>1173</v>
      </c>
      <c r="B2041">
        <v>53551706</v>
      </c>
      <c r="C2041">
        <v>53555177</v>
      </c>
      <c r="D2041">
        <v>29114696</v>
      </c>
      <c r="E2041">
        <v>1</v>
      </c>
      <c r="F2041">
        <v>1</v>
      </c>
      <c r="G2041">
        <v>1</v>
      </c>
      <c r="H2041">
        <v>3</v>
      </c>
      <c r="I2041" t="s">
        <v>2036</v>
      </c>
      <c r="J2041" t="s">
        <v>2037</v>
      </c>
      <c r="K2041" t="s">
        <v>2038</v>
      </c>
      <c r="L2041">
        <v>1348</v>
      </c>
      <c r="N2041">
        <v>1009</v>
      </c>
      <c r="O2041" t="s">
        <v>26</v>
      </c>
      <c r="P2041" t="s">
        <v>26</v>
      </c>
      <c r="Q2041">
        <v>1000</v>
      </c>
      <c r="W2041">
        <v>0</v>
      </c>
      <c r="X2041">
        <v>-1124698589</v>
      </c>
      <c r="Y2041">
        <v>6.9999999999999999E-4</v>
      </c>
      <c r="AA2041">
        <v>11350</v>
      </c>
      <c r="AB2041">
        <v>0</v>
      </c>
      <c r="AC2041">
        <v>0</v>
      </c>
      <c r="AD2041">
        <v>0</v>
      </c>
      <c r="AE2041">
        <v>11350</v>
      </c>
      <c r="AF2041">
        <v>0</v>
      </c>
      <c r="AG2041">
        <v>0</v>
      </c>
      <c r="AH2041">
        <v>0</v>
      </c>
      <c r="AI2041">
        <v>1</v>
      </c>
      <c r="AJ2041">
        <v>1</v>
      </c>
      <c r="AK2041">
        <v>1</v>
      </c>
      <c r="AL2041">
        <v>1</v>
      </c>
      <c r="AN2041">
        <v>0</v>
      </c>
      <c r="AO2041">
        <v>1</v>
      </c>
      <c r="AP2041">
        <v>0</v>
      </c>
      <c r="AQ2041">
        <v>0</v>
      </c>
      <c r="AR2041">
        <v>0</v>
      </c>
      <c r="AS2041" t="s">
        <v>3</v>
      </c>
      <c r="AT2041">
        <v>6.9999999999999999E-4</v>
      </c>
      <c r="AU2041" t="s">
        <v>3</v>
      </c>
      <c r="AV2041">
        <v>0</v>
      </c>
      <c r="AW2041">
        <v>2</v>
      </c>
      <c r="AX2041">
        <v>53555205</v>
      </c>
      <c r="AY2041">
        <v>1</v>
      </c>
      <c r="AZ2041">
        <v>0</v>
      </c>
      <c r="BA2041">
        <v>1849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CX2041">
        <f>Y2041*Source!I1173</f>
        <v>6.3000000000000003E-4</v>
      </c>
      <c r="CY2041">
        <f t="shared" si="416"/>
        <v>11350</v>
      </c>
      <c r="CZ2041">
        <f t="shared" si="417"/>
        <v>11350</v>
      </c>
      <c r="DA2041">
        <f t="shared" si="418"/>
        <v>1</v>
      </c>
      <c r="DB2041">
        <f t="shared" si="419"/>
        <v>7.95</v>
      </c>
      <c r="DC2041">
        <f t="shared" si="420"/>
        <v>0</v>
      </c>
    </row>
    <row r="2042" spans="1:107" x14ac:dyDescent="0.2">
      <c r="A2042">
        <f>ROW(Source!A1173)</f>
        <v>1173</v>
      </c>
      <c r="B2042">
        <v>53551706</v>
      </c>
      <c r="C2042">
        <v>53555177</v>
      </c>
      <c r="D2042">
        <v>29114474</v>
      </c>
      <c r="E2042">
        <v>1</v>
      </c>
      <c r="F2042">
        <v>1</v>
      </c>
      <c r="G2042">
        <v>1</v>
      </c>
      <c r="H2042">
        <v>3</v>
      </c>
      <c r="I2042" t="s">
        <v>2039</v>
      </c>
      <c r="J2042" t="s">
        <v>2040</v>
      </c>
      <c r="K2042" t="s">
        <v>2041</v>
      </c>
      <c r="L2042">
        <v>1356</v>
      </c>
      <c r="N2042">
        <v>1010</v>
      </c>
      <c r="O2042" t="s">
        <v>949</v>
      </c>
      <c r="P2042" t="s">
        <v>949</v>
      </c>
      <c r="Q2042">
        <v>1000</v>
      </c>
      <c r="W2042">
        <v>0</v>
      </c>
      <c r="X2042">
        <v>69956878</v>
      </c>
      <c r="Y2042">
        <v>0.04</v>
      </c>
      <c r="AA2042">
        <v>200</v>
      </c>
      <c r="AB2042">
        <v>0</v>
      </c>
      <c r="AC2042">
        <v>0</v>
      </c>
      <c r="AD2042">
        <v>0</v>
      </c>
      <c r="AE2042">
        <v>200</v>
      </c>
      <c r="AF2042">
        <v>0</v>
      </c>
      <c r="AG2042">
        <v>0</v>
      </c>
      <c r="AH2042">
        <v>0</v>
      </c>
      <c r="AI2042">
        <v>1</v>
      </c>
      <c r="AJ2042">
        <v>1</v>
      </c>
      <c r="AK2042">
        <v>1</v>
      </c>
      <c r="AL2042">
        <v>1</v>
      </c>
      <c r="AN2042">
        <v>0</v>
      </c>
      <c r="AO2042">
        <v>1</v>
      </c>
      <c r="AP2042">
        <v>0</v>
      </c>
      <c r="AQ2042">
        <v>0</v>
      </c>
      <c r="AR2042">
        <v>0</v>
      </c>
      <c r="AS2042" t="s">
        <v>3</v>
      </c>
      <c r="AT2042">
        <v>0.04</v>
      </c>
      <c r="AU2042" t="s">
        <v>3</v>
      </c>
      <c r="AV2042">
        <v>0</v>
      </c>
      <c r="AW2042">
        <v>2</v>
      </c>
      <c r="AX2042">
        <v>53555206</v>
      </c>
      <c r="AY2042">
        <v>1</v>
      </c>
      <c r="AZ2042">
        <v>0</v>
      </c>
      <c r="BA2042">
        <v>1850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CX2042">
        <f>Y2042*Source!I1173</f>
        <v>3.6000000000000004E-2</v>
      </c>
      <c r="CY2042">
        <f t="shared" si="416"/>
        <v>200</v>
      </c>
      <c r="CZ2042">
        <f t="shared" si="417"/>
        <v>200</v>
      </c>
      <c r="DA2042">
        <f t="shared" si="418"/>
        <v>1</v>
      </c>
      <c r="DB2042">
        <f t="shared" si="419"/>
        <v>8</v>
      </c>
      <c r="DC2042">
        <f t="shared" si="420"/>
        <v>0</v>
      </c>
    </row>
    <row r="2043" spans="1:107" x14ac:dyDescent="0.2">
      <c r="A2043">
        <f>ROW(Source!A1173)</f>
        <v>1173</v>
      </c>
      <c r="B2043">
        <v>53551706</v>
      </c>
      <c r="C2043">
        <v>53555177</v>
      </c>
      <c r="D2043">
        <v>29142411</v>
      </c>
      <c r="E2043">
        <v>1</v>
      </c>
      <c r="F2043">
        <v>1</v>
      </c>
      <c r="G2043">
        <v>1</v>
      </c>
      <c r="H2043">
        <v>3</v>
      </c>
      <c r="I2043" t="s">
        <v>1227</v>
      </c>
      <c r="J2043" t="s">
        <v>1229</v>
      </c>
      <c r="K2043" t="s">
        <v>1228</v>
      </c>
      <c r="L2043">
        <v>1035</v>
      </c>
      <c r="N2043">
        <v>1013</v>
      </c>
      <c r="O2043" t="s">
        <v>219</v>
      </c>
      <c r="P2043" t="s">
        <v>219</v>
      </c>
      <c r="Q2043">
        <v>1</v>
      </c>
      <c r="W2043">
        <v>0</v>
      </c>
      <c r="X2043">
        <v>587737873</v>
      </c>
      <c r="Y2043">
        <v>10</v>
      </c>
      <c r="AA2043">
        <v>312.33999999999997</v>
      </c>
      <c r="AB2043">
        <v>0</v>
      </c>
      <c r="AC2043">
        <v>0</v>
      </c>
      <c r="AD2043">
        <v>0</v>
      </c>
      <c r="AE2043">
        <v>312.33999999999997</v>
      </c>
      <c r="AF2043">
        <v>0</v>
      </c>
      <c r="AG2043">
        <v>0</v>
      </c>
      <c r="AH2043">
        <v>0</v>
      </c>
      <c r="AI2043">
        <v>1</v>
      </c>
      <c r="AJ2043">
        <v>1</v>
      </c>
      <c r="AK2043">
        <v>1</v>
      </c>
      <c r="AL2043">
        <v>1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 t="s">
        <v>3</v>
      </c>
      <c r="AT2043">
        <v>10</v>
      </c>
      <c r="AU2043" t="s">
        <v>3</v>
      </c>
      <c r="AV2043">
        <v>0</v>
      </c>
      <c r="AW2043">
        <v>1</v>
      </c>
      <c r="AX2043">
        <v>-1</v>
      </c>
      <c r="AY2043">
        <v>0</v>
      </c>
      <c r="AZ2043">
        <v>0</v>
      </c>
      <c r="BA2043" t="s">
        <v>3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CX2043">
        <f>Y2043*Source!I1173</f>
        <v>9</v>
      </c>
      <c r="CY2043">
        <f t="shared" si="416"/>
        <v>312.33999999999997</v>
      </c>
      <c r="CZ2043">
        <f t="shared" si="417"/>
        <v>312.33999999999997</v>
      </c>
      <c r="DA2043">
        <f t="shared" si="418"/>
        <v>1</v>
      </c>
      <c r="DB2043">
        <f t="shared" si="419"/>
        <v>3123.4</v>
      </c>
      <c r="DC2043">
        <f t="shared" si="420"/>
        <v>0</v>
      </c>
    </row>
    <row r="2044" spans="1:107" x14ac:dyDescent="0.2">
      <c r="A2044">
        <f>ROW(Source!A1173)</f>
        <v>1173</v>
      </c>
      <c r="B2044">
        <v>53551706</v>
      </c>
      <c r="C2044">
        <v>53555177</v>
      </c>
      <c r="D2044">
        <v>29142266</v>
      </c>
      <c r="E2044">
        <v>1</v>
      </c>
      <c r="F2044">
        <v>1</v>
      </c>
      <c r="G2044">
        <v>1</v>
      </c>
      <c r="H2044">
        <v>3</v>
      </c>
      <c r="I2044" t="s">
        <v>1214</v>
      </c>
      <c r="J2044" t="s">
        <v>1216</v>
      </c>
      <c r="K2044" t="s">
        <v>1215</v>
      </c>
      <c r="L2044">
        <v>1035</v>
      </c>
      <c r="N2044">
        <v>1013</v>
      </c>
      <c r="O2044" t="s">
        <v>219</v>
      </c>
      <c r="P2044" t="s">
        <v>219</v>
      </c>
      <c r="Q2044">
        <v>1</v>
      </c>
      <c r="W2044">
        <v>1</v>
      </c>
      <c r="X2044">
        <v>-1944775516</v>
      </c>
      <c r="Y2044">
        <v>-10</v>
      </c>
      <c r="AA2044">
        <v>130</v>
      </c>
      <c r="AB2044">
        <v>0</v>
      </c>
      <c r="AC2044">
        <v>0</v>
      </c>
      <c r="AD2044">
        <v>0</v>
      </c>
      <c r="AE2044">
        <v>130</v>
      </c>
      <c r="AF2044">
        <v>0</v>
      </c>
      <c r="AG2044">
        <v>0</v>
      </c>
      <c r="AH2044">
        <v>0</v>
      </c>
      <c r="AI2044">
        <v>1</v>
      </c>
      <c r="AJ2044">
        <v>1</v>
      </c>
      <c r="AK2044">
        <v>1</v>
      </c>
      <c r="AL2044">
        <v>1</v>
      </c>
      <c r="AN2044">
        <v>0</v>
      </c>
      <c r="AO2044">
        <v>1</v>
      </c>
      <c r="AP2044">
        <v>0</v>
      </c>
      <c r="AQ2044">
        <v>0</v>
      </c>
      <c r="AR2044">
        <v>0</v>
      </c>
      <c r="AS2044" t="s">
        <v>3</v>
      </c>
      <c r="AT2044">
        <v>-10</v>
      </c>
      <c r="AU2044" t="s">
        <v>3</v>
      </c>
      <c r="AV2044">
        <v>0</v>
      </c>
      <c r="AW2044">
        <v>2</v>
      </c>
      <c r="AX2044">
        <v>53555207</v>
      </c>
      <c r="AY2044">
        <v>1</v>
      </c>
      <c r="AZ2044">
        <v>6144</v>
      </c>
      <c r="BA2044">
        <v>1851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CX2044">
        <f>Y2044*Source!I1173</f>
        <v>-9</v>
      </c>
      <c r="CY2044">
        <f t="shared" si="416"/>
        <v>130</v>
      </c>
      <c r="CZ2044">
        <f t="shared" si="417"/>
        <v>130</v>
      </c>
      <c r="DA2044">
        <f t="shared" si="418"/>
        <v>1</v>
      </c>
      <c r="DB2044">
        <f t="shared" si="419"/>
        <v>-1300</v>
      </c>
      <c r="DC2044">
        <f t="shared" si="420"/>
        <v>0</v>
      </c>
    </row>
    <row r="2045" spans="1:107" x14ac:dyDescent="0.2">
      <c r="A2045">
        <f>ROW(Source!A1173)</f>
        <v>1173</v>
      </c>
      <c r="B2045">
        <v>53551706</v>
      </c>
      <c r="C2045">
        <v>53555177</v>
      </c>
      <c r="D2045">
        <v>38219131</v>
      </c>
      <c r="E2045">
        <v>1</v>
      </c>
      <c r="F2045">
        <v>1</v>
      </c>
      <c r="G2045">
        <v>1</v>
      </c>
      <c r="H2045">
        <v>3</v>
      </c>
      <c r="I2045" t="s">
        <v>1231</v>
      </c>
      <c r="J2045" t="s">
        <v>1233</v>
      </c>
      <c r="K2045" t="s">
        <v>1232</v>
      </c>
      <c r="L2045">
        <v>1354</v>
      </c>
      <c r="N2045">
        <v>1010</v>
      </c>
      <c r="O2045" t="s">
        <v>160</v>
      </c>
      <c r="P2045" t="s">
        <v>160</v>
      </c>
      <c r="Q2045">
        <v>1</v>
      </c>
      <c r="W2045">
        <v>0</v>
      </c>
      <c r="X2045">
        <v>50506284</v>
      </c>
      <c r="Y2045">
        <v>20</v>
      </c>
      <c r="AA2045">
        <v>16.78</v>
      </c>
      <c r="AB2045">
        <v>0</v>
      </c>
      <c r="AC2045">
        <v>0</v>
      </c>
      <c r="AD2045">
        <v>0</v>
      </c>
      <c r="AE2045">
        <v>16.78</v>
      </c>
      <c r="AF2045">
        <v>0</v>
      </c>
      <c r="AG2045">
        <v>0</v>
      </c>
      <c r="AH2045">
        <v>0</v>
      </c>
      <c r="AI2045">
        <v>1</v>
      </c>
      <c r="AJ2045">
        <v>1</v>
      </c>
      <c r="AK2045">
        <v>1</v>
      </c>
      <c r="AL2045">
        <v>1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 t="s">
        <v>3</v>
      </c>
      <c r="AT2045">
        <v>20</v>
      </c>
      <c r="AU2045" t="s">
        <v>3</v>
      </c>
      <c r="AV2045">
        <v>0</v>
      </c>
      <c r="AW2045">
        <v>1</v>
      </c>
      <c r="AX2045">
        <v>-1</v>
      </c>
      <c r="AY2045">
        <v>0</v>
      </c>
      <c r="AZ2045">
        <v>0</v>
      </c>
      <c r="BA2045" t="s">
        <v>3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CX2045">
        <f>Y2045*Source!I1173</f>
        <v>18</v>
      </c>
      <c r="CY2045">
        <f t="shared" si="416"/>
        <v>16.78</v>
      </c>
      <c r="CZ2045">
        <f t="shared" si="417"/>
        <v>16.78</v>
      </c>
      <c r="DA2045">
        <f t="shared" si="418"/>
        <v>1</v>
      </c>
      <c r="DB2045">
        <f t="shared" si="419"/>
        <v>335.6</v>
      </c>
      <c r="DC2045">
        <f t="shared" si="420"/>
        <v>0</v>
      </c>
    </row>
    <row r="2046" spans="1:107" x14ac:dyDescent="0.2">
      <c r="A2046">
        <f>ROW(Source!A1173)</f>
        <v>1173</v>
      </c>
      <c r="B2046">
        <v>53551706</v>
      </c>
      <c r="C2046">
        <v>53555177</v>
      </c>
      <c r="D2046">
        <v>38278990</v>
      </c>
      <c r="E2046">
        <v>1</v>
      </c>
      <c r="F2046">
        <v>1</v>
      </c>
      <c r="G2046">
        <v>1</v>
      </c>
      <c r="H2046">
        <v>3</v>
      </c>
      <c r="I2046" t="s">
        <v>1223</v>
      </c>
      <c r="J2046" t="s">
        <v>1225</v>
      </c>
      <c r="K2046" t="s">
        <v>1224</v>
      </c>
      <c r="L2046">
        <v>1035</v>
      </c>
      <c r="N2046">
        <v>1013</v>
      </c>
      <c r="O2046" t="s">
        <v>219</v>
      </c>
      <c r="P2046" t="s">
        <v>219</v>
      </c>
      <c r="Q2046">
        <v>1</v>
      </c>
      <c r="W2046">
        <v>0</v>
      </c>
      <c r="X2046">
        <v>1869906216</v>
      </c>
      <c r="Y2046">
        <v>10</v>
      </c>
      <c r="AA2046">
        <v>21.93</v>
      </c>
      <c r="AB2046">
        <v>0</v>
      </c>
      <c r="AC2046">
        <v>0</v>
      </c>
      <c r="AD2046">
        <v>0</v>
      </c>
      <c r="AE2046">
        <v>21.93</v>
      </c>
      <c r="AF2046">
        <v>0</v>
      </c>
      <c r="AG2046">
        <v>0</v>
      </c>
      <c r="AH2046">
        <v>0</v>
      </c>
      <c r="AI2046">
        <v>1</v>
      </c>
      <c r="AJ2046">
        <v>1</v>
      </c>
      <c r="AK2046">
        <v>1</v>
      </c>
      <c r="AL2046">
        <v>1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 t="s">
        <v>3</v>
      </c>
      <c r="AT2046">
        <v>10</v>
      </c>
      <c r="AU2046" t="s">
        <v>3</v>
      </c>
      <c r="AV2046">
        <v>0</v>
      </c>
      <c r="AW2046">
        <v>1</v>
      </c>
      <c r="AX2046">
        <v>-1</v>
      </c>
      <c r="AY2046">
        <v>0</v>
      </c>
      <c r="AZ2046">
        <v>0</v>
      </c>
      <c r="BA2046" t="s">
        <v>3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CX2046">
        <f>Y2046*Source!I1173</f>
        <v>9</v>
      </c>
      <c r="CY2046">
        <f t="shared" si="416"/>
        <v>21.93</v>
      </c>
      <c r="CZ2046">
        <f t="shared" si="417"/>
        <v>21.93</v>
      </c>
      <c r="DA2046">
        <f t="shared" si="418"/>
        <v>1</v>
      </c>
      <c r="DB2046">
        <f t="shared" si="419"/>
        <v>219.3</v>
      </c>
      <c r="DC2046">
        <f t="shared" si="420"/>
        <v>0</v>
      </c>
    </row>
    <row r="2047" spans="1:107" x14ac:dyDescent="0.2">
      <c r="A2047">
        <f>ROW(Source!A1173)</f>
        <v>1173</v>
      </c>
      <c r="B2047">
        <v>53551706</v>
      </c>
      <c r="C2047">
        <v>53555177</v>
      </c>
      <c r="D2047">
        <v>0</v>
      </c>
      <c r="E2047">
        <v>0</v>
      </c>
      <c r="F2047">
        <v>1</v>
      </c>
      <c r="G2047">
        <v>1</v>
      </c>
      <c r="H2047">
        <v>3</v>
      </c>
      <c r="I2047" t="s">
        <v>1218</v>
      </c>
      <c r="J2047" t="s">
        <v>3</v>
      </c>
      <c r="K2047" t="s">
        <v>1219</v>
      </c>
      <c r="L2047">
        <v>1354</v>
      </c>
      <c r="N2047">
        <v>1010</v>
      </c>
      <c r="O2047" t="s">
        <v>160</v>
      </c>
      <c r="P2047" t="s">
        <v>160</v>
      </c>
      <c r="Q2047">
        <v>1</v>
      </c>
      <c r="W2047">
        <v>0</v>
      </c>
      <c r="X2047">
        <v>1993832200</v>
      </c>
      <c r="Y2047">
        <v>10</v>
      </c>
      <c r="AA2047">
        <v>18979.169999999998</v>
      </c>
      <c r="AB2047">
        <v>0</v>
      </c>
      <c r="AC2047">
        <v>0</v>
      </c>
      <c r="AD2047">
        <v>0</v>
      </c>
      <c r="AE2047">
        <v>18979.169999999998</v>
      </c>
      <c r="AF2047">
        <v>0</v>
      </c>
      <c r="AG2047">
        <v>0</v>
      </c>
      <c r="AH2047">
        <v>0</v>
      </c>
      <c r="AI2047">
        <v>1</v>
      </c>
      <c r="AJ2047">
        <v>1</v>
      </c>
      <c r="AK2047">
        <v>1</v>
      </c>
      <c r="AL2047">
        <v>1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 t="s">
        <v>3</v>
      </c>
      <c r="AT2047">
        <v>10</v>
      </c>
      <c r="AU2047" t="s">
        <v>3</v>
      </c>
      <c r="AV2047">
        <v>0</v>
      </c>
      <c r="AW2047">
        <v>1</v>
      </c>
      <c r="AX2047">
        <v>-1</v>
      </c>
      <c r="AY2047">
        <v>0</v>
      </c>
      <c r="AZ2047">
        <v>0</v>
      </c>
      <c r="BA2047" t="s">
        <v>3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CX2047">
        <f>Y2047*Source!I1173</f>
        <v>9</v>
      </c>
      <c r="CY2047">
        <f t="shared" si="416"/>
        <v>18979.169999999998</v>
      </c>
      <c r="CZ2047">
        <f t="shared" si="417"/>
        <v>18979.169999999998</v>
      </c>
      <c r="DA2047">
        <f t="shared" si="418"/>
        <v>1</v>
      </c>
      <c r="DB2047">
        <f t="shared" si="419"/>
        <v>189791.7</v>
      </c>
      <c r="DC2047">
        <f t="shared" si="420"/>
        <v>0</v>
      </c>
    </row>
    <row r="2048" spans="1:107" x14ac:dyDescent="0.2">
      <c r="A2048">
        <f>ROW(Source!A1174)</f>
        <v>1174</v>
      </c>
      <c r="B2048">
        <v>53551707</v>
      </c>
      <c r="C2048">
        <v>53555177</v>
      </c>
      <c r="D2048">
        <v>18411117</v>
      </c>
      <c r="E2048">
        <v>1</v>
      </c>
      <c r="F2048">
        <v>1</v>
      </c>
      <c r="G2048">
        <v>1</v>
      </c>
      <c r="H2048">
        <v>1</v>
      </c>
      <c r="I2048" t="s">
        <v>1829</v>
      </c>
      <c r="J2048" t="s">
        <v>3</v>
      </c>
      <c r="K2048" t="s">
        <v>1830</v>
      </c>
      <c r="L2048">
        <v>1369</v>
      </c>
      <c r="N2048">
        <v>1013</v>
      </c>
      <c r="O2048" t="s">
        <v>1486</v>
      </c>
      <c r="P2048" t="s">
        <v>1486</v>
      </c>
      <c r="Q2048">
        <v>1</v>
      </c>
      <c r="W2048">
        <v>0</v>
      </c>
      <c r="X2048">
        <v>-1739886638</v>
      </c>
      <c r="Y2048">
        <v>28.632124999999995</v>
      </c>
      <c r="AA2048">
        <v>0</v>
      </c>
      <c r="AB2048">
        <v>0</v>
      </c>
      <c r="AC2048">
        <v>0</v>
      </c>
      <c r="AD2048">
        <v>339.01</v>
      </c>
      <c r="AE2048">
        <v>0</v>
      </c>
      <c r="AF2048">
        <v>0</v>
      </c>
      <c r="AG2048">
        <v>0</v>
      </c>
      <c r="AH2048">
        <v>339.01</v>
      </c>
      <c r="AI2048">
        <v>1</v>
      </c>
      <c r="AJ2048">
        <v>1</v>
      </c>
      <c r="AK2048">
        <v>1</v>
      </c>
      <c r="AL2048">
        <v>1</v>
      </c>
      <c r="AN2048">
        <v>0</v>
      </c>
      <c r="AO2048">
        <v>1</v>
      </c>
      <c r="AP2048">
        <v>1</v>
      </c>
      <c r="AQ2048">
        <v>0</v>
      </c>
      <c r="AR2048">
        <v>0</v>
      </c>
      <c r="AS2048" t="s">
        <v>3</v>
      </c>
      <c r="AT2048">
        <v>21.65</v>
      </c>
      <c r="AU2048" t="s">
        <v>62</v>
      </c>
      <c r="AV2048">
        <v>1</v>
      </c>
      <c r="AW2048">
        <v>2</v>
      </c>
      <c r="AX2048">
        <v>53555195</v>
      </c>
      <c r="AY2048">
        <v>2</v>
      </c>
      <c r="AZ2048">
        <v>137216</v>
      </c>
      <c r="BA2048">
        <v>1852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CX2048">
        <f>Y2048*Source!I1174</f>
        <v>25.768912499999995</v>
      </c>
      <c r="CY2048">
        <f>AD2048</f>
        <v>339.01</v>
      </c>
      <c r="CZ2048">
        <f>AH2048</f>
        <v>339.01</v>
      </c>
      <c r="DA2048">
        <f>AL2048</f>
        <v>1</v>
      </c>
      <c r="DB2048">
        <f>ROUND((ROUND(AT2048*CZ2048,2)*ROUND((1.15*1.15),7)),2)</f>
        <v>9706.58</v>
      </c>
      <c r="DC2048">
        <f>ROUND((ROUND(AT2048*AG2048,2)*ROUND((1.15*1.15),7)),2)</f>
        <v>0</v>
      </c>
    </row>
    <row r="2049" spans="1:107" x14ac:dyDescent="0.2">
      <c r="A2049">
        <f>ROW(Source!A1174)</f>
        <v>1174</v>
      </c>
      <c r="B2049">
        <v>53551707</v>
      </c>
      <c r="C2049">
        <v>53555177</v>
      </c>
      <c r="D2049">
        <v>121548</v>
      </c>
      <c r="E2049">
        <v>1</v>
      </c>
      <c r="F2049">
        <v>1</v>
      </c>
      <c r="G2049">
        <v>1</v>
      </c>
      <c r="H2049">
        <v>1</v>
      </c>
      <c r="I2049" t="s">
        <v>31</v>
      </c>
      <c r="J2049" t="s">
        <v>3</v>
      </c>
      <c r="K2049" t="s">
        <v>1489</v>
      </c>
      <c r="L2049">
        <v>608254</v>
      </c>
      <c r="N2049">
        <v>1013</v>
      </c>
      <c r="O2049" t="s">
        <v>1490</v>
      </c>
      <c r="P2049" t="s">
        <v>1490</v>
      </c>
      <c r="Q2049">
        <v>1</v>
      </c>
      <c r="W2049">
        <v>0</v>
      </c>
      <c r="X2049">
        <v>-185737400</v>
      </c>
      <c r="Y2049">
        <v>0.18687499999999999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1</v>
      </c>
      <c r="AJ2049">
        <v>1</v>
      </c>
      <c r="AK2049">
        <v>1</v>
      </c>
      <c r="AL2049">
        <v>1</v>
      </c>
      <c r="AN2049">
        <v>0</v>
      </c>
      <c r="AO2049">
        <v>1</v>
      </c>
      <c r="AP2049">
        <v>1</v>
      </c>
      <c r="AQ2049">
        <v>0</v>
      </c>
      <c r="AR2049">
        <v>0</v>
      </c>
      <c r="AS2049" t="s">
        <v>3</v>
      </c>
      <c r="AT2049">
        <v>0.13</v>
      </c>
      <c r="AU2049" t="s">
        <v>61</v>
      </c>
      <c r="AV2049">
        <v>2</v>
      </c>
      <c r="AW2049">
        <v>2</v>
      </c>
      <c r="AX2049">
        <v>53555196</v>
      </c>
      <c r="AY2049">
        <v>1</v>
      </c>
      <c r="AZ2049">
        <v>6144</v>
      </c>
      <c r="BA2049">
        <v>1853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CX2049">
        <f>Y2049*Source!I1174</f>
        <v>0.16818749999999999</v>
      </c>
      <c r="CY2049">
        <f>AD2049</f>
        <v>0</v>
      </c>
      <c r="CZ2049">
        <f>AH2049</f>
        <v>0</v>
      </c>
      <c r="DA2049">
        <f>AL2049</f>
        <v>1</v>
      </c>
      <c r="DB2049">
        <f>ROUND((ROUND(AT2049*CZ2049,2)*ROUND((1.25*1.15),7)),2)</f>
        <v>0</v>
      </c>
      <c r="DC2049">
        <f>ROUND((ROUND(AT2049*AG2049,2)*ROUND((1.25*1.15),7)),2)</f>
        <v>0</v>
      </c>
    </row>
    <row r="2050" spans="1:107" x14ac:dyDescent="0.2">
      <c r="A2050">
        <f>ROW(Source!A1174)</f>
        <v>1174</v>
      </c>
      <c r="B2050">
        <v>53551707</v>
      </c>
      <c r="C2050">
        <v>53555177</v>
      </c>
      <c r="D2050">
        <v>29172556</v>
      </c>
      <c r="E2050">
        <v>1</v>
      </c>
      <c r="F2050">
        <v>1</v>
      </c>
      <c r="G2050">
        <v>1</v>
      </c>
      <c r="H2050">
        <v>2</v>
      </c>
      <c r="I2050" t="s">
        <v>1647</v>
      </c>
      <c r="J2050" t="s">
        <v>1667</v>
      </c>
      <c r="K2050" t="s">
        <v>1649</v>
      </c>
      <c r="L2050">
        <v>1368</v>
      </c>
      <c r="N2050">
        <v>1011</v>
      </c>
      <c r="O2050" t="s">
        <v>1494</v>
      </c>
      <c r="P2050" t="s">
        <v>1494</v>
      </c>
      <c r="Q2050">
        <v>1</v>
      </c>
      <c r="W2050">
        <v>0</v>
      </c>
      <c r="X2050">
        <v>344519037</v>
      </c>
      <c r="Y2050">
        <v>0.18687499999999999</v>
      </c>
      <c r="AA2050">
        <v>0</v>
      </c>
      <c r="AB2050">
        <v>31.26</v>
      </c>
      <c r="AC2050">
        <v>13.5</v>
      </c>
      <c r="AD2050">
        <v>0</v>
      </c>
      <c r="AE2050">
        <v>0</v>
      </c>
      <c r="AF2050">
        <v>31.26</v>
      </c>
      <c r="AG2050">
        <v>13.5</v>
      </c>
      <c r="AH2050">
        <v>0</v>
      </c>
      <c r="AI2050">
        <v>1</v>
      </c>
      <c r="AJ2050">
        <v>1</v>
      </c>
      <c r="AK2050">
        <v>1</v>
      </c>
      <c r="AL2050">
        <v>1</v>
      </c>
      <c r="AN2050">
        <v>0</v>
      </c>
      <c r="AO2050">
        <v>1</v>
      </c>
      <c r="AP2050">
        <v>1</v>
      </c>
      <c r="AQ2050">
        <v>0</v>
      </c>
      <c r="AR2050">
        <v>0</v>
      </c>
      <c r="AS2050" t="s">
        <v>3</v>
      </c>
      <c r="AT2050">
        <v>0.13</v>
      </c>
      <c r="AU2050" t="s">
        <v>61</v>
      </c>
      <c r="AV2050">
        <v>0</v>
      </c>
      <c r="AW2050">
        <v>2</v>
      </c>
      <c r="AX2050">
        <v>53555197</v>
      </c>
      <c r="AY2050">
        <v>1</v>
      </c>
      <c r="AZ2050">
        <v>6144</v>
      </c>
      <c r="BA2050">
        <v>1854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CX2050">
        <f>Y2050*Source!I1174</f>
        <v>0.16818749999999999</v>
      </c>
      <c r="CY2050">
        <f>AB2050</f>
        <v>31.26</v>
      </c>
      <c r="CZ2050">
        <f>AF2050</f>
        <v>31.26</v>
      </c>
      <c r="DA2050">
        <f>AJ2050</f>
        <v>1</v>
      </c>
      <c r="DB2050">
        <f>ROUND((ROUND(AT2050*CZ2050,2)*ROUND((1.25*1.15),7)),2)</f>
        <v>5.84</v>
      </c>
      <c r="DC2050">
        <f>ROUND((ROUND(AT2050*AG2050,2)*ROUND((1.25*1.15),7)),2)</f>
        <v>2.5299999999999998</v>
      </c>
    </row>
    <row r="2051" spans="1:107" x14ac:dyDescent="0.2">
      <c r="A2051">
        <f>ROW(Source!A1174)</f>
        <v>1174</v>
      </c>
      <c r="B2051">
        <v>53551707</v>
      </c>
      <c r="C2051">
        <v>53555177</v>
      </c>
      <c r="D2051">
        <v>29174500</v>
      </c>
      <c r="E2051">
        <v>1</v>
      </c>
      <c r="F2051">
        <v>1</v>
      </c>
      <c r="G2051">
        <v>1</v>
      </c>
      <c r="H2051">
        <v>2</v>
      </c>
      <c r="I2051" t="s">
        <v>1681</v>
      </c>
      <c r="J2051" t="s">
        <v>1682</v>
      </c>
      <c r="K2051" t="s">
        <v>1683</v>
      </c>
      <c r="L2051">
        <v>1368</v>
      </c>
      <c r="N2051">
        <v>1011</v>
      </c>
      <c r="O2051" t="s">
        <v>1494</v>
      </c>
      <c r="P2051" t="s">
        <v>1494</v>
      </c>
      <c r="Q2051">
        <v>1</v>
      </c>
      <c r="W2051">
        <v>0</v>
      </c>
      <c r="X2051">
        <v>-1867053656</v>
      </c>
      <c r="Y2051">
        <v>0.28749999999999998</v>
      </c>
      <c r="AA2051">
        <v>0</v>
      </c>
      <c r="AB2051">
        <v>1.95</v>
      </c>
      <c r="AC2051">
        <v>0</v>
      </c>
      <c r="AD2051">
        <v>0</v>
      </c>
      <c r="AE2051">
        <v>0</v>
      </c>
      <c r="AF2051">
        <v>1.95</v>
      </c>
      <c r="AG2051">
        <v>0</v>
      </c>
      <c r="AH2051">
        <v>0</v>
      </c>
      <c r="AI2051">
        <v>1</v>
      </c>
      <c r="AJ2051">
        <v>1</v>
      </c>
      <c r="AK2051">
        <v>1</v>
      </c>
      <c r="AL2051">
        <v>1</v>
      </c>
      <c r="AN2051">
        <v>0</v>
      </c>
      <c r="AO2051">
        <v>1</v>
      </c>
      <c r="AP2051">
        <v>1</v>
      </c>
      <c r="AQ2051">
        <v>0</v>
      </c>
      <c r="AR2051">
        <v>0</v>
      </c>
      <c r="AS2051" t="s">
        <v>3</v>
      </c>
      <c r="AT2051">
        <v>0.2</v>
      </c>
      <c r="AU2051" t="s">
        <v>61</v>
      </c>
      <c r="AV2051">
        <v>0</v>
      </c>
      <c r="AW2051">
        <v>2</v>
      </c>
      <c r="AX2051">
        <v>53555198</v>
      </c>
      <c r="AY2051">
        <v>1</v>
      </c>
      <c r="AZ2051">
        <v>6144</v>
      </c>
      <c r="BA2051">
        <v>1855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CX2051">
        <f>Y2051*Source!I1174</f>
        <v>0.25874999999999998</v>
      </c>
      <c r="CY2051">
        <f>AB2051</f>
        <v>1.95</v>
      </c>
      <c r="CZ2051">
        <f>AF2051</f>
        <v>1.95</v>
      </c>
      <c r="DA2051">
        <f>AJ2051</f>
        <v>1</v>
      </c>
      <c r="DB2051">
        <f>ROUND((ROUND(AT2051*CZ2051,2)*ROUND((1.25*1.15),7)),2)</f>
        <v>0.56000000000000005</v>
      </c>
      <c r="DC2051">
        <f>ROUND((ROUND(AT2051*AG2051,2)*ROUND((1.25*1.15),7)),2)</f>
        <v>0</v>
      </c>
    </row>
    <row r="2052" spans="1:107" x14ac:dyDescent="0.2">
      <c r="A2052">
        <f>ROW(Source!A1174)</f>
        <v>1174</v>
      </c>
      <c r="B2052">
        <v>53551707</v>
      </c>
      <c r="C2052">
        <v>53555177</v>
      </c>
      <c r="D2052">
        <v>29174913</v>
      </c>
      <c r="E2052">
        <v>1</v>
      </c>
      <c r="F2052">
        <v>1</v>
      </c>
      <c r="G2052">
        <v>1</v>
      </c>
      <c r="H2052">
        <v>2</v>
      </c>
      <c r="I2052" t="s">
        <v>1513</v>
      </c>
      <c r="J2052" t="s">
        <v>1514</v>
      </c>
      <c r="K2052" t="s">
        <v>1515</v>
      </c>
      <c r="L2052">
        <v>1368</v>
      </c>
      <c r="N2052">
        <v>1011</v>
      </c>
      <c r="O2052" t="s">
        <v>1494</v>
      </c>
      <c r="P2052" t="s">
        <v>1494</v>
      </c>
      <c r="Q2052">
        <v>1</v>
      </c>
      <c r="W2052">
        <v>0</v>
      </c>
      <c r="X2052">
        <v>1230759911</v>
      </c>
      <c r="Y2052">
        <v>0.31624999999999998</v>
      </c>
      <c r="AA2052">
        <v>0</v>
      </c>
      <c r="AB2052">
        <v>87.17</v>
      </c>
      <c r="AC2052">
        <v>11.6</v>
      </c>
      <c r="AD2052">
        <v>0</v>
      </c>
      <c r="AE2052">
        <v>0</v>
      </c>
      <c r="AF2052">
        <v>87.17</v>
      </c>
      <c r="AG2052">
        <v>11.6</v>
      </c>
      <c r="AH2052">
        <v>0</v>
      </c>
      <c r="AI2052">
        <v>1</v>
      </c>
      <c r="AJ2052">
        <v>1</v>
      </c>
      <c r="AK2052">
        <v>1</v>
      </c>
      <c r="AL2052">
        <v>1</v>
      </c>
      <c r="AN2052">
        <v>0</v>
      </c>
      <c r="AO2052">
        <v>1</v>
      </c>
      <c r="AP2052">
        <v>1</v>
      </c>
      <c r="AQ2052">
        <v>0</v>
      </c>
      <c r="AR2052">
        <v>0</v>
      </c>
      <c r="AS2052" t="s">
        <v>3</v>
      </c>
      <c r="AT2052">
        <v>0.22</v>
      </c>
      <c r="AU2052" t="s">
        <v>61</v>
      </c>
      <c r="AV2052">
        <v>0</v>
      </c>
      <c r="AW2052">
        <v>2</v>
      </c>
      <c r="AX2052">
        <v>53555199</v>
      </c>
      <c r="AY2052">
        <v>1</v>
      </c>
      <c r="AZ2052">
        <v>6144</v>
      </c>
      <c r="BA2052">
        <v>1856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CX2052">
        <f>Y2052*Source!I1174</f>
        <v>0.28462499999999996</v>
      </c>
      <c r="CY2052">
        <f>AB2052</f>
        <v>87.17</v>
      </c>
      <c r="CZ2052">
        <f>AF2052</f>
        <v>87.17</v>
      </c>
      <c r="DA2052">
        <f>AJ2052</f>
        <v>1</v>
      </c>
      <c r="DB2052">
        <f>ROUND((ROUND(AT2052*CZ2052,2)*ROUND((1.25*1.15),7)),2)</f>
        <v>27.57</v>
      </c>
      <c r="DC2052">
        <f>ROUND((ROUND(AT2052*AG2052,2)*ROUND((1.25*1.15),7)),2)</f>
        <v>3.67</v>
      </c>
    </row>
    <row r="2053" spans="1:107" x14ac:dyDescent="0.2">
      <c r="A2053">
        <f>ROW(Source!A1174)</f>
        <v>1174</v>
      </c>
      <c r="B2053">
        <v>53551707</v>
      </c>
      <c r="C2053">
        <v>53555177</v>
      </c>
      <c r="D2053">
        <v>29110398</v>
      </c>
      <c r="E2053">
        <v>1</v>
      </c>
      <c r="F2053">
        <v>1</v>
      </c>
      <c r="G2053">
        <v>1</v>
      </c>
      <c r="H2053">
        <v>3</v>
      </c>
      <c r="I2053" t="s">
        <v>2021</v>
      </c>
      <c r="J2053" t="s">
        <v>2022</v>
      </c>
      <c r="K2053" t="s">
        <v>2023</v>
      </c>
      <c r="L2053">
        <v>1348</v>
      </c>
      <c r="N2053">
        <v>1009</v>
      </c>
      <c r="O2053" t="s">
        <v>26</v>
      </c>
      <c r="P2053" t="s">
        <v>26</v>
      </c>
      <c r="Q2053">
        <v>1000</v>
      </c>
      <c r="W2053">
        <v>0</v>
      </c>
      <c r="X2053">
        <v>1625292450</v>
      </c>
      <c r="Y2053">
        <v>4.0000000000000002E-4</v>
      </c>
      <c r="AA2053">
        <v>92830.6</v>
      </c>
      <c r="AB2053">
        <v>0</v>
      </c>
      <c r="AC2053">
        <v>0</v>
      </c>
      <c r="AD2053">
        <v>0</v>
      </c>
      <c r="AE2053">
        <v>15118.99</v>
      </c>
      <c r="AF2053">
        <v>0</v>
      </c>
      <c r="AG2053">
        <v>0</v>
      </c>
      <c r="AH2053">
        <v>0</v>
      </c>
      <c r="AI2053">
        <v>6.14</v>
      </c>
      <c r="AJ2053">
        <v>1</v>
      </c>
      <c r="AK2053">
        <v>1</v>
      </c>
      <c r="AL2053">
        <v>1</v>
      </c>
      <c r="AN2053">
        <v>0</v>
      </c>
      <c r="AO2053">
        <v>1</v>
      </c>
      <c r="AP2053">
        <v>0</v>
      </c>
      <c r="AQ2053">
        <v>0</v>
      </c>
      <c r="AR2053">
        <v>0</v>
      </c>
      <c r="AS2053" t="s">
        <v>3</v>
      </c>
      <c r="AT2053">
        <v>4.0000000000000002E-4</v>
      </c>
      <c r="AU2053" t="s">
        <v>3</v>
      </c>
      <c r="AV2053">
        <v>0</v>
      </c>
      <c r="AW2053">
        <v>2</v>
      </c>
      <c r="AX2053">
        <v>53555200</v>
      </c>
      <c r="AY2053">
        <v>1</v>
      </c>
      <c r="AZ2053">
        <v>0</v>
      </c>
      <c r="BA2053">
        <v>1857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CX2053">
        <f>Y2053*Source!I1174</f>
        <v>3.6000000000000002E-4</v>
      </c>
      <c r="CY2053">
        <f t="shared" ref="CY2053:CY2064" si="421">AA2053</f>
        <v>92830.6</v>
      </c>
      <c r="CZ2053">
        <f t="shared" ref="CZ2053:CZ2064" si="422">AE2053</f>
        <v>15118.99</v>
      </c>
      <c r="DA2053">
        <f t="shared" ref="DA2053:DA2064" si="423">AI2053</f>
        <v>6.14</v>
      </c>
      <c r="DB2053">
        <f t="shared" ref="DB2053:DB2064" si="424">ROUND(ROUND(AT2053*CZ2053,2),2)</f>
        <v>6.05</v>
      </c>
      <c r="DC2053">
        <f t="shared" ref="DC2053:DC2064" si="425">ROUND(ROUND(AT2053*AG2053,2),2)</f>
        <v>0</v>
      </c>
    </row>
    <row r="2054" spans="1:107" x14ac:dyDescent="0.2">
      <c r="A2054">
        <f>ROW(Source!A1174)</f>
        <v>1174</v>
      </c>
      <c r="B2054">
        <v>53551707</v>
      </c>
      <c r="C2054">
        <v>53555177</v>
      </c>
      <c r="D2054">
        <v>29110573</v>
      </c>
      <c r="E2054">
        <v>1</v>
      </c>
      <c r="F2054">
        <v>1</v>
      </c>
      <c r="G2054">
        <v>1</v>
      </c>
      <c r="H2054">
        <v>3</v>
      </c>
      <c r="I2054" t="s">
        <v>2024</v>
      </c>
      <c r="J2054" t="s">
        <v>2025</v>
      </c>
      <c r="K2054" t="s">
        <v>2026</v>
      </c>
      <c r="L2054">
        <v>1348</v>
      </c>
      <c r="N2054">
        <v>1009</v>
      </c>
      <c r="O2054" t="s">
        <v>26</v>
      </c>
      <c r="P2054" t="s">
        <v>26</v>
      </c>
      <c r="Q2054">
        <v>1000</v>
      </c>
      <c r="W2054">
        <v>0</v>
      </c>
      <c r="X2054">
        <v>24062879</v>
      </c>
      <c r="Y2054">
        <v>2.0000000000000001E-4</v>
      </c>
      <c r="AA2054">
        <v>104073</v>
      </c>
      <c r="AB2054">
        <v>0</v>
      </c>
      <c r="AC2054">
        <v>0</v>
      </c>
      <c r="AD2054">
        <v>0</v>
      </c>
      <c r="AE2054">
        <v>16950</v>
      </c>
      <c r="AF2054">
        <v>0</v>
      </c>
      <c r="AG2054">
        <v>0</v>
      </c>
      <c r="AH2054">
        <v>0</v>
      </c>
      <c r="AI2054">
        <v>6.14</v>
      </c>
      <c r="AJ2054">
        <v>1</v>
      </c>
      <c r="AK2054">
        <v>1</v>
      </c>
      <c r="AL2054">
        <v>1</v>
      </c>
      <c r="AN2054">
        <v>0</v>
      </c>
      <c r="AO2054">
        <v>1</v>
      </c>
      <c r="AP2054">
        <v>0</v>
      </c>
      <c r="AQ2054">
        <v>0</v>
      </c>
      <c r="AR2054">
        <v>0</v>
      </c>
      <c r="AS2054" t="s">
        <v>3</v>
      </c>
      <c r="AT2054">
        <v>2.0000000000000001E-4</v>
      </c>
      <c r="AU2054" t="s">
        <v>3</v>
      </c>
      <c r="AV2054">
        <v>0</v>
      </c>
      <c r="AW2054">
        <v>2</v>
      </c>
      <c r="AX2054">
        <v>53555201</v>
      </c>
      <c r="AY2054">
        <v>1</v>
      </c>
      <c r="AZ2054">
        <v>0</v>
      </c>
      <c r="BA2054">
        <v>1858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CX2054">
        <f>Y2054*Source!I1174</f>
        <v>1.8000000000000001E-4</v>
      </c>
      <c r="CY2054">
        <f t="shared" si="421"/>
        <v>104073</v>
      </c>
      <c r="CZ2054">
        <f t="shared" si="422"/>
        <v>16950</v>
      </c>
      <c r="DA2054">
        <f t="shared" si="423"/>
        <v>6.14</v>
      </c>
      <c r="DB2054">
        <f t="shared" si="424"/>
        <v>3.39</v>
      </c>
      <c r="DC2054">
        <f t="shared" si="425"/>
        <v>0</v>
      </c>
    </row>
    <row r="2055" spans="1:107" x14ac:dyDescent="0.2">
      <c r="A2055">
        <f>ROW(Source!A1174)</f>
        <v>1174</v>
      </c>
      <c r="B2055">
        <v>53551707</v>
      </c>
      <c r="C2055">
        <v>53555177</v>
      </c>
      <c r="D2055">
        <v>29112724</v>
      </c>
      <c r="E2055">
        <v>1</v>
      </c>
      <c r="F2055">
        <v>1</v>
      </c>
      <c r="G2055">
        <v>1</v>
      </c>
      <c r="H2055">
        <v>3</v>
      </c>
      <c r="I2055" t="s">
        <v>2027</v>
      </c>
      <c r="J2055" t="s">
        <v>2028</v>
      </c>
      <c r="K2055" t="s">
        <v>2029</v>
      </c>
      <c r="L2055">
        <v>1348</v>
      </c>
      <c r="N2055">
        <v>1009</v>
      </c>
      <c r="O2055" t="s">
        <v>26</v>
      </c>
      <c r="P2055" t="s">
        <v>26</v>
      </c>
      <c r="Q2055">
        <v>1000</v>
      </c>
      <c r="W2055">
        <v>0</v>
      </c>
      <c r="X2055">
        <v>1645202039</v>
      </c>
      <c r="Y2055">
        <v>3.5999999999999999E-3</v>
      </c>
      <c r="AA2055">
        <v>36772.46</v>
      </c>
      <c r="AB2055">
        <v>0</v>
      </c>
      <c r="AC2055">
        <v>0</v>
      </c>
      <c r="AD2055">
        <v>0</v>
      </c>
      <c r="AE2055">
        <v>5989</v>
      </c>
      <c r="AF2055">
        <v>0</v>
      </c>
      <c r="AG2055">
        <v>0</v>
      </c>
      <c r="AH2055">
        <v>0</v>
      </c>
      <c r="AI2055">
        <v>6.14</v>
      </c>
      <c r="AJ2055">
        <v>1</v>
      </c>
      <c r="AK2055">
        <v>1</v>
      </c>
      <c r="AL2055">
        <v>1</v>
      </c>
      <c r="AN2055">
        <v>0</v>
      </c>
      <c r="AO2055">
        <v>1</v>
      </c>
      <c r="AP2055">
        <v>0</v>
      </c>
      <c r="AQ2055">
        <v>0</v>
      </c>
      <c r="AR2055">
        <v>0</v>
      </c>
      <c r="AS2055" t="s">
        <v>3</v>
      </c>
      <c r="AT2055">
        <v>3.5999999999999999E-3</v>
      </c>
      <c r="AU2055" t="s">
        <v>3</v>
      </c>
      <c r="AV2055">
        <v>0</v>
      </c>
      <c r="AW2055">
        <v>2</v>
      </c>
      <c r="AX2055">
        <v>53555202</v>
      </c>
      <c r="AY2055">
        <v>1</v>
      </c>
      <c r="AZ2055">
        <v>0</v>
      </c>
      <c r="BA2055">
        <v>1859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CX2055">
        <f>Y2055*Source!I1174</f>
        <v>3.2399999999999998E-3</v>
      </c>
      <c r="CY2055">
        <f t="shared" si="421"/>
        <v>36772.46</v>
      </c>
      <c r="CZ2055">
        <f t="shared" si="422"/>
        <v>5989</v>
      </c>
      <c r="DA2055">
        <f t="shared" si="423"/>
        <v>6.14</v>
      </c>
      <c r="DB2055">
        <f t="shared" si="424"/>
        <v>21.56</v>
      </c>
      <c r="DC2055">
        <f t="shared" si="425"/>
        <v>0</v>
      </c>
    </row>
    <row r="2056" spans="1:107" x14ac:dyDescent="0.2">
      <c r="A2056">
        <f>ROW(Source!A1174)</f>
        <v>1174</v>
      </c>
      <c r="B2056">
        <v>53551707</v>
      </c>
      <c r="C2056">
        <v>53555177</v>
      </c>
      <c r="D2056">
        <v>29107963</v>
      </c>
      <c r="E2056">
        <v>1</v>
      </c>
      <c r="F2056">
        <v>1</v>
      </c>
      <c r="G2056">
        <v>1</v>
      </c>
      <c r="H2056">
        <v>3</v>
      </c>
      <c r="I2056" t="s">
        <v>2030</v>
      </c>
      <c r="J2056" t="s">
        <v>2031</v>
      </c>
      <c r="K2056" t="s">
        <v>2032</v>
      </c>
      <c r="L2056">
        <v>1346</v>
      </c>
      <c r="N2056">
        <v>1009</v>
      </c>
      <c r="O2056" t="s">
        <v>143</v>
      </c>
      <c r="P2056" t="s">
        <v>143</v>
      </c>
      <c r="Q2056">
        <v>1</v>
      </c>
      <c r="W2056">
        <v>0</v>
      </c>
      <c r="X2056">
        <v>-2113933962</v>
      </c>
      <c r="Y2056">
        <v>0.3</v>
      </c>
      <c r="AA2056">
        <v>228.96</v>
      </c>
      <c r="AB2056">
        <v>0</v>
      </c>
      <c r="AC2056">
        <v>0</v>
      </c>
      <c r="AD2056">
        <v>0</v>
      </c>
      <c r="AE2056">
        <v>37.29</v>
      </c>
      <c r="AF2056">
        <v>0</v>
      </c>
      <c r="AG2056">
        <v>0</v>
      </c>
      <c r="AH2056">
        <v>0</v>
      </c>
      <c r="AI2056">
        <v>6.14</v>
      </c>
      <c r="AJ2056">
        <v>1</v>
      </c>
      <c r="AK2056">
        <v>1</v>
      </c>
      <c r="AL2056">
        <v>1</v>
      </c>
      <c r="AN2056">
        <v>0</v>
      </c>
      <c r="AO2056">
        <v>1</v>
      </c>
      <c r="AP2056">
        <v>0</v>
      </c>
      <c r="AQ2056">
        <v>0</v>
      </c>
      <c r="AR2056">
        <v>0</v>
      </c>
      <c r="AS2056" t="s">
        <v>3</v>
      </c>
      <c r="AT2056">
        <v>0.3</v>
      </c>
      <c r="AU2056" t="s">
        <v>3</v>
      </c>
      <c r="AV2056">
        <v>0</v>
      </c>
      <c r="AW2056">
        <v>2</v>
      </c>
      <c r="AX2056">
        <v>53555203</v>
      </c>
      <c r="AY2056">
        <v>1</v>
      </c>
      <c r="AZ2056">
        <v>0</v>
      </c>
      <c r="BA2056">
        <v>1860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CX2056">
        <f>Y2056*Source!I1174</f>
        <v>0.27</v>
      </c>
      <c r="CY2056">
        <f t="shared" si="421"/>
        <v>228.96</v>
      </c>
      <c r="CZ2056">
        <f t="shared" si="422"/>
        <v>37.29</v>
      </c>
      <c r="DA2056">
        <f t="shared" si="423"/>
        <v>6.14</v>
      </c>
      <c r="DB2056">
        <f t="shared" si="424"/>
        <v>11.19</v>
      </c>
      <c r="DC2056">
        <f t="shared" si="425"/>
        <v>0</v>
      </c>
    </row>
    <row r="2057" spans="1:107" x14ac:dyDescent="0.2">
      <c r="A2057">
        <f>ROW(Source!A1174)</f>
        <v>1174</v>
      </c>
      <c r="B2057">
        <v>53551707</v>
      </c>
      <c r="C2057">
        <v>53555177</v>
      </c>
      <c r="D2057">
        <v>29107847</v>
      </c>
      <c r="E2057">
        <v>1</v>
      </c>
      <c r="F2057">
        <v>1</v>
      </c>
      <c r="G2057">
        <v>1</v>
      </c>
      <c r="H2057">
        <v>3</v>
      </c>
      <c r="I2057" t="s">
        <v>2033</v>
      </c>
      <c r="J2057" t="s">
        <v>2034</v>
      </c>
      <c r="K2057" t="s">
        <v>2035</v>
      </c>
      <c r="L2057">
        <v>1346</v>
      </c>
      <c r="N2057">
        <v>1009</v>
      </c>
      <c r="O2057" t="s">
        <v>143</v>
      </c>
      <c r="P2057" t="s">
        <v>143</v>
      </c>
      <c r="Q2057">
        <v>1</v>
      </c>
      <c r="W2057">
        <v>0</v>
      </c>
      <c r="X2057">
        <v>1489730880</v>
      </c>
      <c r="Y2057">
        <v>2</v>
      </c>
      <c r="AA2057">
        <v>59.01</v>
      </c>
      <c r="AB2057">
        <v>0</v>
      </c>
      <c r="AC2057">
        <v>0</v>
      </c>
      <c r="AD2057">
        <v>0</v>
      </c>
      <c r="AE2057">
        <v>9.61</v>
      </c>
      <c r="AF2057">
        <v>0</v>
      </c>
      <c r="AG2057">
        <v>0</v>
      </c>
      <c r="AH2057">
        <v>0</v>
      </c>
      <c r="AI2057">
        <v>6.14</v>
      </c>
      <c r="AJ2057">
        <v>1</v>
      </c>
      <c r="AK2057">
        <v>1</v>
      </c>
      <c r="AL2057">
        <v>1</v>
      </c>
      <c r="AN2057">
        <v>0</v>
      </c>
      <c r="AO2057">
        <v>1</v>
      </c>
      <c r="AP2057">
        <v>0</v>
      </c>
      <c r="AQ2057">
        <v>0</v>
      </c>
      <c r="AR2057">
        <v>0</v>
      </c>
      <c r="AS2057" t="s">
        <v>3</v>
      </c>
      <c r="AT2057">
        <v>2</v>
      </c>
      <c r="AU2057" t="s">
        <v>3</v>
      </c>
      <c r="AV2057">
        <v>0</v>
      </c>
      <c r="AW2057">
        <v>2</v>
      </c>
      <c r="AX2057">
        <v>53555204</v>
      </c>
      <c r="AY2057">
        <v>1</v>
      </c>
      <c r="AZ2057">
        <v>0</v>
      </c>
      <c r="BA2057">
        <v>1861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CX2057">
        <f>Y2057*Source!I1174</f>
        <v>1.8</v>
      </c>
      <c r="CY2057">
        <f t="shared" si="421"/>
        <v>59.01</v>
      </c>
      <c r="CZ2057">
        <f t="shared" si="422"/>
        <v>9.61</v>
      </c>
      <c r="DA2057">
        <f t="shared" si="423"/>
        <v>6.14</v>
      </c>
      <c r="DB2057">
        <f t="shared" si="424"/>
        <v>19.22</v>
      </c>
      <c r="DC2057">
        <f t="shared" si="425"/>
        <v>0</v>
      </c>
    </row>
    <row r="2058" spans="1:107" x14ac:dyDescent="0.2">
      <c r="A2058">
        <f>ROW(Source!A1174)</f>
        <v>1174</v>
      </c>
      <c r="B2058">
        <v>53551707</v>
      </c>
      <c r="C2058">
        <v>53555177</v>
      </c>
      <c r="D2058">
        <v>29114696</v>
      </c>
      <c r="E2058">
        <v>1</v>
      </c>
      <c r="F2058">
        <v>1</v>
      </c>
      <c r="G2058">
        <v>1</v>
      </c>
      <c r="H2058">
        <v>3</v>
      </c>
      <c r="I2058" t="s">
        <v>2036</v>
      </c>
      <c r="J2058" t="s">
        <v>2037</v>
      </c>
      <c r="K2058" t="s">
        <v>2038</v>
      </c>
      <c r="L2058">
        <v>1348</v>
      </c>
      <c r="N2058">
        <v>1009</v>
      </c>
      <c r="O2058" t="s">
        <v>26</v>
      </c>
      <c r="P2058" t="s">
        <v>26</v>
      </c>
      <c r="Q2058">
        <v>1000</v>
      </c>
      <c r="W2058">
        <v>0</v>
      </c>
      <c r="X2058">
        <v>-1124698589</v>
      </c>
      <c r="Y2058">
        <v>6.9999999999999999E-4</v>
      </c>
      <c r="AA2058">
        <v>69689</v>
      </c>
      <c r="AB2058">
        <v>0</v>
      </c>
      <c r="AC2058">
        <v>0</v>
      </c>
      <c r="AD2058">
        <v>0</v>
      </c>
      <c r="AE2058">
        <v>11350</v>
      </c>
      <c r="AF2058">
        <v>0</v>
      </c>
      <c r="AG2058">
        <v>0</v>
      </c>
      <c r="AH2058">
        <v>0</v>
      </c>
      <c r="AI2058">
        <v>6.14</v>
      </c>
      <c r="AJ2058">
        <v>1</v>
      </c>
      <c r="AK2058">
        <v>1</v>
      </c>
      <c r="AL2058">
        <v>1</v>
      </c>
      <c r="AN2058">
        <v>0</v>
      </c>
      <c r="AO2058">
        <v>1</v>
      </c>
      <c r="AP2058">
        <v>0</v>
      </c>
      <c r="AQ2058">
        <v>0</v>
      </c>
      <c r="AR2058">
        <v>0</v>
      </c>
      <c r="AS2058" t="s">
        <v>3</v>
      </c>
      <c r="AT2058">
        <v>6.9999999999999999E-4</v>
      </c>
      <c r="AU2058" t="s">
        <v>3</v>
      </c>
      <c r="AV2058">
        <v>0</v>
      </c>
      <c r="AW2058">
        <v>2</v>
      </c>
      <c r="AX2058">
        <v>53555205</v>
      </c>
      <c r="AY2058">
        <v>1</v>
      </c>
      <c r="AZ2058">
        <v>0</v>
      </c>
      <c r="BA2058">
        <v>1862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CX2058">
        <f>Y2058*Source!I1174</f>
        <v>6.3000000000000003E-4</v>
      </c>
      <c r="CY2058">
        <f t="shared" si="421"/>
        <v>69689</v>
      </c>
      <c r="CZ2058">
        <f t="shared" si="422"/>
        <v>11350</v>
      </c>
      <c r="DA2058">
        <f t="shared" si="423"/>
        <v>6.14</v>
      </c>
      <c r="DB2058">
        <f t="shared" si="424"/>
        <v>7.95</v>
      </c>
      <c r="DC2058">
        <f t="shared" si="425"/>
        <v>0</v>
      </c>
    </row>
    <row r="2059" spans="1:107" x14ac:dyDescent="0.2">
      <c r="A2059">
        <f>ROW(Source!A1174)</f>
        <v>1174</v>
      </c>
      <c r="B2059">
        <v>53551707</v>
      </c>
      <c r="C2059">
        <v>53555177</v>
      </c>
      <c r="D2059">
        <v>29114474</v>
      </c>
      <c r="E2059">
        <v>1</v>
      </c>
      <c r="F2059">
        <v>1</v>
      </c>
      <c r="G2059">
        <v>1</v>
      </c>
      <c r="H2059">
        <v>3</v>
      </c>
      <c r="I2059" t="s">
        <v>2039</v>
      </c>
      <c r="J2059" t="s">
        <v>2040</v>
      </c>
      <c r="K2059" t="s">
        <v>2041</v>
      </c>
      <c r="L2059">
        <v>1356</v>
      </c>
      <c r="N2059">
        <v>1010</v>
      </c>
      <c r="O2059" t="s">
        <v>949</v>
      </c>
      <c r="P2059" t="s">
        <v>949</v>
      </c>
      <c r="Q2059">
        <v>1000</v>
      </c>
      <c r="W2059">
        <v>0</v>
      </c>
      <c r="X2059">
        <v>69956878</v>
      </c>
      <c r="Y2059">
        <v>0.04</v>
      </c>
      <c r="AA2059">
        <v>1228</v>
      </c>
      <c r="AB2059">
        <v>0</v>
      </c>
      <c r="AC2059">
        <v>0</v>
      </c>
      <c r="AD2059">
        <v>0</v>
      </c>
      <c r="AE2059">
        <v>200</v>
      </c>
      <c r="AF2059">
        <v>0</v>
      </c>
      <c r="AG2059">
        <v>0</v>
      </c>
      <c r="AH2059">
        <v>0</v>
      </c>
      <c r="AI2059">
        <v>6.14</v>
      </c>
      <c r="AJ2059">
        <v>1</v>
      </c>
      <c r="AK2059">
        <v>1</v>
      </c>
      <c r="AL2059">
        <v>1</v>
      </c>
      <c r="AN2059">
        <v>0</v>
      </c>
      <c r="AO2059">
        <v>1</v>
      </c>
      <c r="AP2059">
        <v>0</v>
      </c>
      <c r="AQ2059">
        <v>0</v>
      </c>
      <c r="AR2059">
        <v>0</v>
      </c>
      <c r="AS2059" t="s">
        <v>3</v>
      </c>
      <c r="AT2059">
        <v>0.04</v>
      </c>
      <c r="AU2059" t="s">
        <v>3</v>
      </c>
      <c r="AV2059">
        <v>0</v>
      </c>
      <c r="AW2059">
        <v>2</v>
      </c>
      <c r="AX2059">
        <v>53555206</v>
      </c>
      <c r="AY2059">
        <v>1</v>
      </c>
      <c r="AZ2059">
        <v>0</v>
      </c>
      <c r="BA2059">
        <v>1863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CX2059">
        <f>Y2059*Source!I1174</f>
        <v>3.6000000000000004E-2</v>
      </c>
      <c r="CY2059">
        <f t="shared" si="421"/>
        <v>1228</v>
      </c>
      <c r="CZ2059">
        <f t="shared" si="422"/>
        <v>200</v>
      </c>
      <c r="DA2059">
        <f t="shared" si="423"/>
        <v>6.14</v>
      </c>
      <c r="DB2059">
        <f t="shared" si="424"/>
        <v>8</v>
      </c>
      <c r="DC2059">
        <f t="shared" si="425"/>
        <v>0</v>
      </c>
    </row>
    <row r="2060" spans="1:107" x14ac:dyDescent="0.2">
      <c r="A2060">
        <f>ROW(Source!A1174)</f>
        <v>1174</v>
      </c>
      <c r="B2060">
        <v>53551707</v>
      </c>
      <c r="C2060">
        <v>53555177</v>
      </c>
      <c r="D2060">
        <v>29142411</v>
      </c>
      <c r="E2060">
        <v>1</v>
      </c>
      <c r="F2060">
        <v>1</v>
      </c>
      <c r="G2060">
        <v>1</v>
      </c>
      <c r="H2060">
        <v>3</v>
      </c>
      <c r="I2060" t="s">
        <v>1227</v>
      </c>
      <c r="J2060" t="s">
        <v>1229</v>
      </c>
      <c r="K2060" t="s">
        <v>1228</v>
      </c>
      <c r="L2060">
        <v>1035</v>
      </c>
      <c r="N2060">
        <v>1013</v>
      </c>
      <c r="O2060" t="s">
        <v>219</v>
      </c>
      <c r="P2060" t="s">
        <v>219</v>
      </c>
      <c r="Q2060">
        <v>1</v>
      </c>
      <c r="W2060">
        <v>0</v>
      </c>
      <c r="X2060">
        <v>587737873</v>
      </c>
      <c r="Y2060">
        <v>10</v>
      </c>
      <c r="AA2060">
        <v>1917.77</v>
      </c>
      <c r="AB2060">
        <v>0</v>
      </c>
      <c r="AC2060">
        <v>0</v>
      </c>
      <c r="AD2060">
        <v>0</v>
      </c>
      <c r="AE2060">
        <v>312.33999999999997</v>
      </c>
      <c r="AF2060">
        <v>0</v>
      </c>
      <c r="AG2060">
        <v>0</v>
      </c>
      <c r="AH2060">
        <v>0</v>
      </c>
      <c r="AI2060">
        <v>6.14</v>
      </c>
      <c r="AJ2060">
        <v>1</v>
      </c>
      <c r="AK2060">
        <v>1</v>
      </c>
      <c r="AL2060">
        <v>1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 t="s">
        <v>3</v>
      </c>
      <c r="AT2060">
        <v>10</v>
      </c>
      <c r="AU2060" t="s">
        <v>3</v>
      </c>
      <c r="AV2060">
        <v>0</v>
      </c>
      <c r="AW2060">
        <v>1</v>
      </c>
      <c r="AX2060">
        <v>-1</v>
      </c>
      <c r="AY2060">
        <v>0</v>
      </c>
      <c r="AZ2060">
        <v>0</v>
      </c>
      <c r="BA2060" t="s">
        <v>3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CX2060">
        <f>Y2060*Source!I1174</f>
        <v>9</v>
      </c>
      <c r="CY2060">
        <f t="shared" si="421"/>
        <v>1917.77</v>
      </c>
      <c r="CZ2060">
        <f t="shared" si="422"/>
        <v>312.33999999999997</v>
      </c>
      <c r="DA2060">
        <f t="shared" si="423"/>
        <v>6.14</v>
      </c>
      <c r="DB2060">
        <f t="shared" si="424"/>
        <v>3123.4</v>
      </c>
      <c r="DC2060">
        <f t="shared" si="425"/>
        <v>0</v>
      </c>
    </row>
    <row r="2061" spans="1:107" x14ac:dyDescent="0.2">
      <c r="A2061">
        <f>ROW(Source!A1174)</f>
        <v>1174</v>
      </c>
      <c r="B2061">
        <v>53551707</v>
      </c>
      <c r="C2061">
        <v>53555177</v>
      </c>
      <c r="D2061">
        <v>29142266</v>
      </c>
      <c r="E2061">
        <v>1</v>
      </c>
      <c r="F2061">
        <v>1</v>
      </c>
      <c r="G2061">
        <v>1</v>
      </c>
      <c r="H2061">
        <v>3</v>
      </c>
      <c r="I2061" t="s">
        <v>1214</v>
      </c>
      <c r="J2061" t="s">
        <v>1216</v>
      </c>
      <c r="K2061" t="s">
        <v>1215</v>
      </c>
      <c r="L2061">
        <v>1035</v>
      </c>
      <c r="N2061">
        <v>1013</v>
      </c>
      <c r="O2061" t="s">
        <v>219</v>
      </c>
      <c r="P2061" t="s">
        <v>219</v>
      </c>
      <c r="Q2061">
        <v>1</v>
      </c>
      <c r="W2061">
        <v>1</v>
      </c>
      <c r="X2061">
        <v>-1944775516</v>
      </c>
      <c r="Y2061">
        <v>-10</v>
      </c>
      <c r="AA2061">
        <v>1974.7</v>
      </c>
      <c r="AB2061">
        <v>0</v>
      </c>
      <c r="AC2061">
        <v>0</v>
      </c>
      <c r="AD2061">
        <v>0</v>
      </c>
      <c r="AE2061">
        <v>130</v>
      </c>
      <c r="AF2061">
        <v>0</v>
      </c>
      <c r="AG2061">
        <v>0</v>
      </c>
      <c r="AH2061">
        <v>0</v>
      </c>
      <c r="AI2061">
        <v>15.19</v>
      </c>
      <c r="AJ2061">
        <v>1</v>
      </c>
      <c r="AK2061">
        <v>1</v>
      </c>
      <c r="AL2061">
        <v>1</v>
      </c>
      <c r="AN2061">
        <v>0</v>
      </c>
      <c r="AO2061">
        <v>1</v>
      </c>
      <c r="AP2061">
        <v>0</v>
      </c>
      <c r="AQ2061">
        <v>0</v>
      </c>
      <c r="AR2061">
        <v>0</v>
      </c>
      <c r="AS2061" t="s">
        <v>3</v>
      </c>
      <c r="AT2061">
        <v>-10</v>
      </c>
      <c r="AU2061" t="s">
        <v>3</v>
      </c>
      <c r="AV2061">
        <v>0</v>
      </c>
      <c r="AW2061">
        <v>2</v>
      </c>
      <c r="AX2061">
        <v>53555207</v>
      </c>
      <c r="AY2061">
        <v>1</v>
      </c>
      <c r="AZ2061">
        <v>6144</v>
      </c>
      <c r="BA2061">
        <v>1864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CX2061">
        <f>Y2061*Source!I1174</f>
        <v>-9</v>
      </c>
      <c r="CY2061">
        <f t="shared" si="421"/>
        <v>1974.7</v>
      </c>
      <c r="CZ2061">
        <f t="shared" si="422"/>
        <v>130</v>
      </c>
      <c r="DA2061">
        <f t="shared" si="423"/>
        <v>15.19</v>
      </c>
      <c r="DB2061">
        <f t="shared" si="424"/>
        <v>-1300</v>
      </c>
      <c r="DC2061">
        <f t="shared" si="425"/>
        <v>0</v>
      </c>
    </row>
    <row r="2062" spans="1:107" x14ac:dyDescent="0.2">
      <c r="A2062">
        <f>ROW(Source!A1174)</f>
        <v>1174</v>
      </c>
      <c r="B2062">
        <v>53551707</v>
      </c>
      <c r="C2062">
        <v>53555177</v>
      </c>
      <c r="D2062">
        <v>38219131</v>
      </c>
      <c r="E2062">
        <v>1</v>
      </c>
      <c r="F2062">
        <v>1</v>
      </c>
      <c r="G2062">
        <v>1</v>
      </c>
      <c r="H2062">
        <v>3</v>
      </c>
      <c r="I2062" t="s">
        <v>1231</v>
      </c>
      <c r="J2062" t="s">
        <v>1233</v>
      </c>
      <c r="K2062" t="s">
        <v>1232</v>
      </c>
      <c r="L2062">
        <v>1354</v>
      </c>
      <c r="N2062">
        <v>1010</v>
      </c>
      <c r="O2062" t="s">
        <v>160</v>
      </c>
      <c r="P2062" t="s">
        <v>160</v>
      </c>
      <c r="Q2062">
        <v>1</v>
      </c>
      <c r="W2062">
        <v>0</v>
      </c>
      <c r="X2062">
        <v>50506284</v>
      </c>
      <c r="Y2062">
        <v>20</v>
      </c>
      <c r="AA2062">
        <v>110.24</v>
      </c>
      <c r="AB2062">
        <v>0</v>
      </c>
      <c r="AC2062">
        <v>0</v>
      </c>
      <c r="AD2062">
        <v>0</v>
      </c>
      <c r="AE2062">
        <v>16.78</v>
      </c>
      <c r="AF2062">
        <v>0</v>
      </c>
      <c r="AG2062">
        <v>0</v>
      </c>
      <c r="AH2062">
        <v>0</v>
      </c>
      <c r="AI2062">
        <v>6.57</v>
      </c>
      <c r="AJ2062">
        <v>1</v>
      </c>
      <c r="AK2062">
        <v>1</v>
      </c>
      <c r="AL2062">
        <v>1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 t="s">
        <v>3</v>
      </c>
      <c r="AT2062">
        <v>20</v>
      </c>
      <c r="AU2062" t="s">
        <v>3</v>
      </c>
      <c r="AV2062">
        <v>0</v>
      </c>
      <c r="AW2062">
        <v>1</v>
      </c>
      <c r="AX2062">
        <v>-1</v>
      </c>
      <c r="AY2062">
        <v>0</v>
      </c>
      <c r="AZ2062">
        <v>0</v>
      </c>
      <c r="BA2062" t="s">
        <v>3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CX2062">
        <f>Y2062*Source!I1174</f>
        <v>18</v>
      </c>
      <c r="CY2062">
        <f t="shared" si="421"/>
        <v>110.24</v>
      </c>
      <c r="CZ2062">
        <f t="shared" si="422"/>
        <v>16.78</v>
      </c>
      <c r="DA2062">
        <f t="shared" si="423"/>
        <v>6.57</v>
      </c>
      <c r="DB2062">
        <f t="shared" si="424"/>
        <v>335.6</v>
      </c>
      <c r="DC2062">
        <f t="shared" si="425"/>
        <v>0</v>
      </c>
    </row>
    <row r="2063" spans="1:107" x14ac:dyDescent="0.2">
      <c r="A2063">
        <f>ROW(Source!A1174)</f>
        <v>1174</v>
      </c>
      <c r="B2063">
        <v>53551707</v>
      </c>
      <c r="C2063">
        <v>53555177</v>
      </c>
      <c r="D2063">
        <v>38278990</v>
      </c>
      <c r="E2063">
        <v>1</v>
      </c>
      <c r="F2063">
        <v>1</v>
      </c>
      <c r="G2063">
        <v>1</v>
      </c>
      <c r="H2063">
        <v>3</v>
      </c>
      <c r="I2063" t="s">
        <v>1223</v>
      </c>
      <c r="J2063" t="s">
        <v>1225</v>
      </c>
      <c r="K2063" t="s">
        <v>1224</v>
      </c>
      <c r="L2063">
        <v>1035</v>
      </c>
      <c r="N2063">
        <v>1013</v>
      </c>
      <c r="O2063" t="s">
        <v>219</v>
      </c>
      <c r="P2063" t="s">
        <v>219</v>
      </c>
      <c r="Q2063">
        <v>1</v>
      </c>
      <c r="W2063">
        <v>0</v>
      </c>
      <c r="X2063">
        <v>1869906216</v>
      </c>
      <c r="Y2063">
        <v>10</v>
      </c>
      <c r="AA2063">
        <v>62.28</v>
      </c>
      <c r="AB2063">
        <v>0</v>
      </c>
      <c r="AC2063">
        <v>0</v>
      </c>
      <c r="AD2063">
        <v>0</v>
      </c>
      <c r="AE2063">
        <v>21.93</v>
      </c>
      <c r="AF2063">
        <v>0</v>
      </c>
      <c r="AG2063">
        <v>0</v>
      </c>
      <c r="AH2063">
        <v>0</v>
      </c>
      <c r="AI2063">
        <v>2.84</v>
      </c>
      <c r="AJ2063">
        <v>1</v>
      </c>
      <c r="AK2063">
        <v>1</v>
      </c>
      <c r="AL2063">
        <v>1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 t="s">
        <v>3</v>
      </c>
      <c r="AT2063">
        <v>10</v>
      </c>
      <c r="AU2063" t="s">
        <v>3</v>
      </c>
      <c r="AV2063">
        <v>0</v>
      </c>
      <c r="AW2063">
        <v>1</v>
      </c>
      <c r="AX2063">
        <v>-1</v>
      </c>
      <c r="AY2063">
        <v>0</v>
      </c>
      <c r="AZ2063">
        <v>0</v>
      </c>
      <c r="BA2063" t="s">
        <v>3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CX2063">
        <f>Y2063*Source!I1174</f>
        <v>9</v>
      </c>
      <c r="CY2063">
        <f t="shared" si="421"/>
        <v>62.28</v>
      </c>
      <c r="CZ2063">
        <f t="shared" si="422"/>
        <v>21.93</v>
      </c>
      <c r="DA2063">
        <f t="shared" si="423"/>
        <v>2.84</v>
      </c>
      <c r="DB2063">
        <f t="shared" si="424"/>
        <v>219.3</v>
      </c>
      <c r="DC2063">
        <f t="shared" si="425"/>
        <v>0</v>
      </c>
    </row>
    <row r="2064" spans="1:107" x14ac:dyDescent="0.2">
      <c r="A2064">
        <f>ROW(Source!A1174)</f>
        <v>1174</v>
      </c>
      <c r="B2064">
        <v>53551707</v>
      </c>
      <c r="C2064">
        <v>53555177</v>
      </c>
      <c r="D2064">
        <v>0</v>
      </c>
      <c r="E2064">
        <v>0</v>
      </c>
      <c r="F2064">
        <v>1</v>
      </c>
      <c r="G2064">
        <v>1</v>
      </c>
      <c r="H2064">
        <v>3</v>
      </c>
      <c r="I2064" t="s">
        <v>1218</v>
      </c>
      <c r="J2064" t="s">
        <v>3</v>
      </c>
      <c r="K2064" t="s">
        <v>1219</v>
      </c>
      <c r="L2064">
        <v>1354</v>
      </c>
      <c r="N2064">
        <v>1010</v>
      </c>
      <c r="O2064" t="s">
        <v>160</v>
      </c>
      <c r="P2064" t="s">
        <v>160</v>
      </c>
      <c r="Q2064">
        <v>1</v>
      </c>
      <c r="W2064">
        <v>0</v>
      </c>
      <c r="X2064">
        <v>1993832200</v>
      </c>
      <c r="Y2064">
        <v>10</v>
      </c>
      <c r="AA2064">
        <v>118862.73</v>
      </c>
      <c r="AB2064">
        <v>0</v>
      </c>
      <c r="AC2064">
        <v>0</v>
      </c>
      <c r="AD2064">
        <v>0</v>
      </c>
      <c r="AE2064">
        <v>19358.75</v>
      </c>
      <c r="AF2064">
        <v>0</v>
      </c>
      <c r="AG2064">
        <v>0</v>
      </c>
      <c r="AH2064">
        <v>0</v>
      </c>
      <c r="AI2064">
        <v>6.14</v>
      </c>
      <c r="AJ2064">
        <v>1</v>
      </c>
      <c r="AK2064">
        <v>1</v>
      </c>
      <c r="AL2064">
        <v>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 t="s">
        <v>3</v>
      </c>
      <c r="AT2064">
        <v>10</v>
      </c>
      <c r="AU2064" t="s">
        <v>3</v>
      </c>
      <c r="AV2064">
        <v>0</v>
      </c>
      <c r="AW2064">
        <v>1</v>
      </c>
      <c r="AX2064">
        <v>-1</v>
      </c>
      <c r="AY2064">
        <v>0</v>
      </c>
      <c r="AZ2064">
        <v>0</v>
      </c>
      <c r="BA2064" t="s">
        <v>3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CX2064">
        <f>Y2064*Source!I1174</f>
        <v>9</v>
      </c>
      <c r="CY2064">
        <f t="shared" si="421"/>
        <v>118862.73</v>
      </c>
      <c r="CZ2064">
        <f t="shared" si="422"/>
        <v>19358.75</v>
      </c>
      <c r="DA2064">
        <f t="shared" si="423"/>
        <v>6.14</v>
      </c>
      <c r="DB2064">
        <f t="shared" si="424"/>
        <v>193587.5</v>
      </c>
      <c r="DC2064">
        <f t="shared" si="425"/>
        <v>0</v>
      </c>
    </row>
    <row r="2065" spans="1:107" x14ac:dyDescent="0.2">
      <c r="A2065">
        <f>ROW(Source!A1220)</f>
        <v>1220</v>
      </c>
      <c r="B2065">
        <v>53551706</v>
      </c>
      <c r="C2065">
        <v>53555213</v>
      </c>
      <c r="D2065">
        <v>18407150</v>
      </c>
      <c r="E2065">
        <v>1</v>
      </c>
      <c r="F2065">
        <v>1</v>
      </c>
      <c r="G2065">
        <v>1</v>
      </c>
      <c r="H2065">
        <v>1</v>
      </c>
      <c r="I2065" t="s">
        <v>1552</v>
      </c>
      <c r="J2065" t="s">
        <v>3</v>
      </c>
      <c r="K2065" t="s">
        <v>1553</v>
      </c>
      <c r="L2065">
        <v>1369</v>
      </c>
      <c r="N2065">
        <v>1013</v>
      </c>
      <c r="O2065" t="s">
        <v>1486</v>
      </c>
      <c r="P2065" t="s">
        <v>1486</v>
      </c>
      <c r="Q2065">
        <v>1</v>
      </c>
      <c r="W2065">
        <v>0</v>
      </c>
      <c r="X2065">
        <v>-931037793</v>
      </c>
      <c r="Y2065">
        <v>58.99499999999999</v>
      </c>
      <c r="AA2065">
        <v>0</v>
      </c>
      <c r="AB2065">
        <v>0</v>
      </c>
      <c r="AC2065">
        <v>0</v>
      </c>
      <c r="AD2065">
        <v>300.60000000000002</v>
      </c>
      <c r="AE2065">
        <v>0</v>
      </c>
      <c r="AF2065">
        <v>0</v>
      </c>
      <c r="AG2065">
        <v>0</v>
      </c>
      <c r="AH2065">
        <v>300.60000000000002</v>
      </c>
      <c r="AI2065">
        <v>1</v>
      </c>
      <c r="AJ2065">
        <v>1</v>
      </c>
      <c r="AK2065">
        <v>1</v>
      </c>
      <c r="AL2065">
        <v>1</v>
      </c>
      <c r="AN2065">
        <v>0</v>
      </c>
      <c r="AO2065">
        <v>1</v>
      </c>
      <c r="AP2065">
        <v>1</v>
      </c>
      <c r="AQ2065">
        <v>0</v>
      </c>
      <c r="AR2065">
        <v>0</v>
      </c>
      <c r="AS2065" t="s">
        <v>3</v>
      </c>
      <c r="AT2065">
        <v>51.3</v>
      </c>
      <c r="AU2065" t="s">
        <v>16</v>
      </c>
      <c r="AV2065">
        <v>1</v>
      </c>
      <c r="AW2065">
        <v>2</v>
      </c>
      <c r="AX2065">
        <v>53555218</v>
      </c>
      <c r="AY2065">
        <v>2</v>
      </c>
      <c r="AZ2065">
        <v>137216</v>
      </c>
      <c r="BA2065">
        <v>1865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CX2065">
        <f>Y2065*Source!I1220</f>
        <v>3.5396999999999994</v>
      </c>
      <c r="CY2065">
        <f>AD2065</f>
        <v>300.60000000000002</v>
      </c>
      <c r="CZ2065">
        <f>AH2065</f>
        <v>300.60000000000002</v>
      </c>
      <c r="DA2065">
        <f>AL2065</f>
        <v>1</v>
      </c>
      <c r="DB2065">
        <f>ROUND((ROUND(AT2065*CZ2065,2)*ROUND(1.15,7)),2)</f>
        <v>17733.900000000001</v>
      </c>
      <c r="DC2065">
        <f>ROUND((ROUND(AT2065*AG2065,2)*ROUND(1.15,7)),2)</f>
        <v>0</v>
      </c>
    </row>
    <row r="2066" spans="1:107" x14ac:dyDescent="0.2">
      <c r="A2066">
        <f>ROW(Source!A1220)</f>
        <v>1220</v>
      </c>
      <c r="B2066">
        <v>53551706</v>
      </c>
      <c r="C2066">
        <v>53555213</v>
      </c>
      <c r="D2066">
        <v>121548</v>
      </c>
      <c r="E2066">
        <v>1</v>
      </c>
      <c r="F2066">
        <v>1</v>
      </c>
      <c r="G2066">
        <v>1</v>
      </c>
      <c r="H2066">
        <v>1</v>
      </c>
      <c r="I2066" t="s">
        <v>31</v>
      </c>
      <c r="J2066" t="s">
        <v>3</v>
      </c>
      <c r="K2066" t="s">
        <v>1489</v>
      </c>
      <c r="L2066">
        <v>608254</v>
      </c>
      <c r="N2066">
        <v>1013</v>
      </c>
      <c r="O2066" t="s">
        <v>1490</v>
      </c>
      <c r="P2066" t="s">
        <v>1490</v>
      </c>
      <c r="Q2066">
        <v>1</v>
      </c>
      <c r="W2066">
        <v>0</v>
      </c>
      <c r="X2066">
        <v>-185737400</v>
      </c>
      <c r="Y2066">
        <v>0.29899999999999999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1</v>
      </c>
      <c r="AJ2066">
        <v>1</v>
      </c>
      <c r="AK2066">
        <v>1</v>
      </c>
      <c r="AL2066">
        <v>1</v>
      </c>
      <c r="AN2066">
        <v>0</v>
      </c>
      <c r="AO2066">
        <v>1</v>
      </c>
      <c r="AP2066">
        <v>1</v>
      </c>
      <c r="AQ2066">
        <v>0</v>
      </c>
      <c r="AR2066">
        <v>0</v>
      </c>
      <c r="AS2066" t="s">
        <v>3</v>
      </c>
      <c r="AT2066">
        <v>0.26</v>
      </c>
      <c r="AU2066" t="s">
        <v>16</v>
      </c>
      <c r="AV2066">
        <v>2</v>
      </c>
      <c r="AW2066">
        <v>2</v>
      </c>
      <c r="AX2066">
        <v>53555219</v>
      </c>
      <c r="AY2066">
        <v>1</v>
      </c>
      <c r="AZ2066">
        <v>6144</v>
      </c>
      <c r="BA2066">
        <v>1866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CX2066">
        <f>Y2066*Source!I1220</f>
        <v>1.7939999999999998E-2</v>
      </c>
      <c r="CY2066">
        <f>AD2066</f>
        <v>0</v>
      </c>
      <c r="CZ2066">
        <f>AH2066</f>
        <v>0</v>
      </c>
      <c r="DA2066">
        <f>AL2066</f>
        <v>1</v>
      </c>
      <c r="DB2066">
        <f>ROUND((ROUND(AT2066*CZ2066,2)*ROUND(1.15,7)),2)</f>
        <v>0</v>
      </c>
      <c r="DC2066">
        <f>ROUND((ROUND(AT2066*AG2066,2)*ROUND(1.15,7)),2)</f>
        <v>0</v>
      </c>
    </row>
    <row r="2067" spans="1:107" x14ac:dyDescent="0.2">
      <c r="A2067">
        <f>ROW(Source!A1220)</f>
        <v>1220</v>
      </c>
      <c r="B2067">
        <v>53551706</v>
      </c>
      <c r="C2067">
        <v>53555213</v>
      </c>
      <c r="D2067">
        <v>29172556</v>
      </c>
      <c r="E2067">
        <v>1</v>
      </c>
      <c r="F2067">
        <v>1</v>
      </c>
      <c r="G2067">
        <v>1</v>
      </c>
      <c r="H2067">
        <v>2</v>
      </c>
      <c r="I2067" t="s">
        <v>1647</v>
      </c>
      <c r="J2067" t="s">
        <v>1667</v>
      </c>
      <c r="K2067" t="s">
        <v>1649</v>
      </c>
      <c r="L2067">
        <v>1368</v>
      </c>
      <c r="N2067">
        <v>1011</v>
      </c>
      <c r="O2067" t="s">
        <v>1494</v>
      </c>
      <c r="P2067" t="s">
        <v>1494</v>
      </c>
      <c r="Q2067">
        <v>1</v>
      </c>
      <c r="W2067">
        <v>0</v>
      </c>
      <c r="X2067">
        <v>344519037</v>
      </c>
      <c r="Y2067">
        <v>0.29899999999999999</v>
      </c>
      <c r="AA2067">
        <v>0</v>
      </c>
      <c r="AB2067">
        <v>31.26</v>
      </c>
      <c r="AC2067">
        <v>13.5</v>
      </c>
      <c r="AD2067">
        <v>0</v>
      </c>
      <c r="AE2067">
        <v>0</v>
      </c>
      <c r="AF2067">
        <v>31.26</v>
      </c>
      <c r="AG2067">
        <v>13.5</v>
      </c>
      <c r="AH2067">
        <v>0</v>
      </c>
      <c r="AI2067">
        <v>1</v>
      </c>
      <c r="AJ2067">
        <v>1</v>
      </c>
      <c r="AK2067">
        <v>1</v>
      </c>
      <c r="AL2067">
        <v>1</v>
      </c>
      <c r="AN2067">
        <v>0</v>
      </c>
      <c r="AO2067">
        <v>1</v>
      </c>
      <c r="AP2067">
        <v>1</v>
      </c>
      <c r="AQ2067">
        <v>0</v>
      </c>
      <c r="AR2067">
        <v>0</v>
      </c>
      <c r="AS2067" t="s">
        <v>3</v>
      </c>
      <c r="AT2067">
        <v>0.26</v>
      </c>
      <c r="AU2067" t="s">
        <v>16</v>
      </c>
      <c r="AV2067">
        <v>0</v>
      </c>
      <c r="AW2067">
        <v>2</v>
      </c>
      <c r="AX2067">
        <v>53555220</v>
      </c>
      <c r="AY2067">
        <v>1</v>
      </c>
      <c r="AZ2067">
        <v>6144</v>
      </c>
      <c r="BA2067">
        <v>1867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CX2067">
        <f>Y2067*Source!I1220</f>
        <v>1.7939999999999998E-2</v>
      </c>
      <c r="CY2067">
        <f>AB2067</f>
        <v>31.26</v>
      </c>
      <c r="CZ2067">
        <f>AF2067</f>
        <v>31.26</v>
      </c>
      <c r="DA2067">
        <f>AJ2067</f>
        <v>1</v>
      </c>
      <c r="DB2067">
        <f>ROUND((ROUND(AT2067*CZ2067,2)*ROUND(1.15,7)),2)</f>
        <v>9.35</v>
      </c>
      <c r="DC2067">
        <f>ROUND((ROUND(AT2067*AG2067,2)*ROUND(1.15,7)),2)</f>
        <v>4.04</v>
      </c>
    </row>
    <row r="2068" spans="1:107" x14ac:dyDescent="0.2">
      <c r="A2068">
        <f>ROW(Source!A1220)</f>
        <v>1220</v>
      </c>
      <c r="B2068">
        <v>53551706</v>
      </c>
      <c r="C2068">
        <v>53555213</v>
      </c>
      <c r="D2068">
        <v>29164350</v>
      </c>
      <c r="E2068">
        <v>1</v>
      </c>
      <c r="F2068">
        <v>1</v>
      </c>
      <c r="G2068">
        <v>1</v>
      </c>
      <c r="H2068">
        <v>3</v>
      </c>
      <c r="I2068" t="s">
        <v>1138</v>
      </c>
      <c r="J2068" t="s">
        <v>1140</v>
      </c>
      <c r="K2068" t="s">
        <v>1139</v>
      </c>
      <c r="L2068">
        <v>1348</v>
      </c>
      <c r="N2068">
        <v>1009</v>
      </c>
      <c r="O2068" t="s">
        <v>26</v>
      </c>
      <c r="P2068" t="s">
        <v>26</v>
      </c>
      <c r="Q2068">
        <v>1000</v>
      </c>
      <c r="W2068">
        <v>0</v>
      </c>
      <c r="X2068">
        <v>1839160745</v>
      </c>
      <c r="Y2068">
        <v>1.82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1</v>
      </c>
      <c r="AJ2068">
        <v>1</v>
      </c>
      <c r="AK2068">
        <v>1</v>
      </c>
      <c r="AL2068">
        <v>1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 t="s">
        <v>3</v>
      </c>
      <c r="AT2068">
        <v>1.82</v>
      </c>
      <c r="AU2068" t="s">
        <v>3</v>
      </c>
      <c r="AV2068">
        <v>0</v>
      </c>
      <c r="AW2068">
        <v>2</v>
      </c>
      <c r="AX2068">
        <v>53555221</v>
      </c>
      <c r="AY2068">
        <v>1</v>
      </c>
      <c r="AZ2068">
        <v>0</v>
      </c>
      <c r="BA2068">
        <v>1868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CX2068">
        <f>Y2068*Source!I1220</f>
        <v>0.10920000000000001</v>
      </c>
      <c r="CY2068">
        <f>AA2068</f>
        <v>0</v>
      </c>
      <c r="CZ2068">
        <f>AE2068</f>
        <v>0</v>
      </c>
      <c r="DA2068">
        <f>AI2068</f>
        <v>1</v>
      </c>
      <c r="DB2068">
        <f>ROUND(ROUND(AT2068*CZ2068,2),2)</f>
        <v>0</v>
      </c>
      <c r="DC2068">
        <f>ROUND(ROUND(AT2068*AG2068,2),2)</f>
        <v>0</v>
      </c>
    </row>
    <row r="2069" spans="1:107" x14ac:dyDescent="0.2">
      <c r="A2069">
        <f>ROW(Source!A1221)</f>
        <v>1221</v>
      </c>
      <c r="B2069">
        <v>53551707</v>
      </c>
      <c r="C2069">
        <v>53555213</v>
      </c>
      <c r="D2069">
        <v>18407150</v>
      </c>
      <c r="E2069">
        <v>1</v>
      </c>
      <c r="F2069">
        <v>1</v>
      </c>
      <c r="G2069">
        <v>1</v>
      </c>
      <c r="H2069">
        <v>1</v>
      </c>
      <c r="I2069" t="s">
        <v>1552</v>
      </c>
      <c r="J2069" t="s">
        <v>3</v>
      </c>
      <c r="K2069" t="s">
        <v>1553</v>
      </c>
      <c r="L2069">
        <v>1369</v>
      </c>
      <c r="N2069">
        <v>1013</v>
      </c>
      <c r="O2069" t="s">
        <v>1486</v>
      </c>
      <c r="P2069" t="s">
        <v>1486</v>
      </c>
      <c r="Q2069">
        <v>1</v>
      </c>
      <c r="W2069">
        <v>0</v>
      </c>
      <c r="X2069">
        <v>-931037793</v>
      </c>
      <c r="Y2069">
        <v>58.99499999999999</v>
      </c>
      <c r="AA2069">
        <v>0</v>
      </c>
      <c r="AB2069">
        <v>0</v>
      </c>
      <c r="AC2069">
        <v>0</v>
      </c>
      <c r="AD2069">
        <v>300.60000000000002</v>
      </c>
      <c r="AE2069">
        <v>0</v>
      </c>
      <c r="AF2069">
        <v>0</v>
      </c>
      <c r="AG2069">
        <v>0</v>
      </c>
      <c r="AH2069">
        <v>300.60000000000002</v>
      </c>
      <c r="AI2069">
        <v>1</v>
      </c>
      <c r="AJ2069">
        <v>1</v>
      </c>
      <c r="AK2069">
        <v>1</v>
      </c>
      <c r="AL2069">
        <v>1</v>
      </c>
      <c r="AN2069">
        <v>0</v>
      </c>
      <c r="AO2069">
        <v>1</v>
      </c>
      <c r="AP2069">
        <v>1</v>
      </c>
      <c r="AQ2069">
        <v>0</v>
      </c>
      <c r="AR2069">
        <v>0</v>
      </c>
      <c r="AS2069" t="s">
        <v>3</v>
      </c>
      <c r="AT2069">
        <v>51.3</v>
      </c>
      <c r="AU2069" t="s">
        <v>16</v>
      </c>
      <c r="AV2069">
        <v>1</v>
      </c>
      <c r="AW2069">
        <v>2</v>
      </c>
      <c r="AX2069">
        <v>53555218</v>
      </c>
      <c r="AY2069">
        <v>2</v>
      </c>
      <c r="AZ2069">
        <v>137216</v>
      </c>
      <c r="BA2069">
        <v>1869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CX2069">
        <f>Y2069*Source!I1221</f>
        <v>3.5396999999999994</v>
      </c>
      <c r="CY2069">
        <f>AD2069</f>
        <v>300.60000000000002</v>
      </c>
      <c r="CZ2069">
        <f>AH2069</f>
        <v>300.60000000000002</v>
      </c>
      <c r="DA2069">
        <f>AL2069</f>
        <v>1</v>
      </c>
      <c r="DB2069">
        <f>ROUND((ROUND(AT2069*CZ2069,2)*ROUND(1.15,7)),2)</f>
        <v>17733.900000000001</v>
      </c>
      <c r="DC2069">
        <f>ROUND((ROUND(AT2069*AG2069,2)*ROUND(1.15,7)),2)</f>
        <v>0</v>
      </c>
    </row>
    <row r="2070" spans="1:107" x14ac:dyDescent="0.2">
      <c r="A2070">
        <f>ROW(Source!A1221)</f>
        <v>1221</v>
      </c>
      <c r="B2070">
        <v>53551707</v>
      </c>
      <c r="C2070">
        <v>53555213</v>
      </c>
      <c r="D2070">
        <v>121548</v>
      </c>
      <c r="E2070">
        <v>1</v>
      </c>
      <c r="F2070">
        <v>1</v>
      </c>
      <c r="G2070">
        <v>1</v>
      </c>
      <c r="H2070">
        <v>1</v>
      </c>
      <c r="I2070" t="s">
        <v>31</v>
      </c>
      <c r="J2070" t="s">
        <v>3</v>
      </c>
      <c r="K2070" t="s">
        <v>1489</v>
      </c>
      <c r="L2070">
        <v>608254</v>
      </c>
      <c r="N2070">
        <v>1013</v>
      </c>
      <c r="O2070" t="s">
        <v>1490</v>
      </c>
      <c r="P2070" t="s">
        <v>1490</v>
      </c>
      <c r="Q2070">
        <v>1</v>
      </c>
      <c r="W2070">
        <v>0</v>
      </c>
      <c r="X2070">
        <v>-185737400</v>
      </c>
      <c r="Y2070">
        <v>0.29899999999999999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1</v>
      </c>
      <c r="AJ2070">
        <v>1</v>
      </c>
      <c r="AK2070">
        <v>1</v>
      </c>
      <c r="AL2070">
        <v>1</v>
      </c>
      <c r="AN2070">
        <v>0</v>
      </c>
      <c r="AO2070">
        <v>1</v>
      </c>
      <c r="AP2070">
        <v>1</v>
      </c>
      <c r="AQ2070">
        <v>0</v>
      </c>
      <c r="AR2070">
        <v>0</v>
      </c>
      <c r="AS2070" t="s">
        <v>3</v>
      </c>
      <c r="AT2070">
        <v>0.26</v>
      </c>
      <c r="AU2070" t="s">
        <v>16</v>
      </c>
      <c r="AV2070">
        <v>2</v>
      </c>
      <c r="AW2070">
        <v>2</v>
      </c>
      <c r="AX2070">
        <v>53555219</v>
      </c>
      <c r="AY2070">
        <v>1</v>
      </c>
      <c r="AZ2070">
        <v>6144</v>
      </c>
      <c r="BA2070">
        <v>1870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CX2070">
        <f>Y2070*Source!I1221</f>
        <v>1.7939999999999998E-2</v>
      </c>
      <c r="CY2070">
        <f>AD2070</f>
        <v>0</v>
      </c>
      <c r="CZ2070">
        <f>AH2070</f>
        <v>0</v>
      </c>
      <c r="DA2070">
        <f>AL2070</f>
        <v>1</v>
      </c>
      <c r="DB2070">
        <f>ROUND((ROUND(AT2070*CZ2070,2)*ROUND(1.15,7)),2)</f>
        <v>0</v>
      </c>
      <c r="DC2070">
        <f>ROUND((ROUND(AT2070*AG2070,2)*ROUND(1.15,7)),2)</f>
        <v>0</v>
      </c>
    </row>
    <row r="2071" spans="1:107" x14ac:dyDescent="0.2">
      <c r="A2071">
        <f>ROW(Source!A1221)</f>
        <v>1221</v>
      </c>
      <c r="B2071">
        <v>53551707</v>
      </c>
      <c r="C2071">
        <v>53555213</v>
      </c>
      <c r="D2071">
        <v>29172556</v>
      </c>
      <c r="E2071">
        <v>1</v>
      </c>
      <c r="F2071">
        <v>1</v>
      </c>
      <c r="G2071">
        <v>1</v>
      </c>
      <c r="H2071">
        <v>2</v>
      </c>
      <c r="I2071" t="s">
        <v>1647</v>
      </c>
      <c r="J2071" t="s">
        <v>1667</v>
      </c>
      <c r="K2071" t="s">
        <v>1649</v>
      </c>
      <c r="L2071">
        <v>1368</v>
      </c>
      <c r="N2071">
        <v>1011</v>
      </c>
      <c r="O2071" t="s">
        <v>1494</v>
      </c>
      <c r="P2071" t="s">
        <v>1494</v>
      </c>
      <c r="Q2071">
        <v>1</v>
      </c>
      <c r="W2071">
        <v>0</v>
      </c>
      <c r="X2071">
        <v>344519037</v>
      </c>
      <c r="Y2071">
        <v>0.29899999999999999</v>
      </c>
      <c r="AA2071">
        <v>0</v>
      </c>
      <c r="AB2071">
        <v>31.26</v>
      </c>
      <c r="AC2071">
        <v>13.5</v>
      </c>
      <c r="AD2071">
        <v>0</v>
      </c>
      <c r="AE2071">
        <v>0</v>
      </c>
      <c r="AF2071">
        <v>31.26</v>
      </c>
      <c r="AG2071">
        <v>13.5</v>
      </c>
      <c r="AH2071">
        <v>0</v>
      </c>
      <c r="AI2071">
        <v>1</v>
      </c>
      <c r="AJ2071">
        <v>1</v>
      </c>
      <c r="AK2071">
        <v>1</v>
      </c>
      <c r="AL2071">
        <v>1</v>
      </c>
      <c r="AN2071">
        <v>0</v>
      </c>
      <c r="AO2071">
        <v>1</v>
      </c>
      <c r="AP2071">
        <v>1</v>
      </c>
      <c r="AQ2071">
        <v>0</v>
      </c>
      <c r="AR2071">
        <v>0</v>
      </c>
      <c r="AS2071" t="s">
        <v>3</v>
      </c>
      <c r="AT2071">
        <v>0.26</v>
      </c>
      <c r="AU2071" t="s">
        <v>16</v>
      </c>
      <c r="AV2071">
        <v>0</v>
      </c>
      <c r="AW2071">
        <v>2</v>
      </c>
      <c r="AX2071">
        <v>53555220</v>
      </c>
      <c r="AY2071">
        <v>1</v>
      </c>
      <c r="AZ2071">
        <v>6144</v>
      </c>
      <c r="BA2071">
        <v>1871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CX2071">
        <f>Y2071*Source!I1221</f>
        <v>1.7939999999999998E-2</v>
      </c>
      <c r="CY2071">
        <f>AB2071</f>
        <v>31.26</v>
      </c>
      <c r="CZ2071">
        <f>AF2071</f>
        <v>31.26</v>
      </c>
      <c r="DA2071">
        <f>AJ2071</f>
        <v>1</v>
      </c>
      <c r="DB2071">
        <f>ROUND((ROUND(AT2071*CZ2071,2)*ROUND(1.15,7)),2)</f>
        <v>9.35</v>
      </c>
      <c r="DC2071">
        <f>ROUND((ROUND(AT2071*AG2071,2)*ROUND(1.15,7)),2)</f>
        <v>4.04</v>
      </c>
    </row>
    <row r="2072" spans="1:107" x14ac:dyDescent="0.2">
      <c r="A2072">
        <f>ROW(Source!A1221)</f>
        <v>1221</v>
      </c>
      <c r="B2072">
        <v>53551707</v>
      </c>
      <c r="C2072">
        <v>53555213</v>
      </c>
      <c r="D2072">
        <v>29164350</v>
      </c>
      <c r="E2072">
        <v>1</v>
      </c>
      <c r="F2072">
        <v>1</v>
      </c>
      <c r="G2072">
        <v>1</v>
      </c>
      <c r="H2072">
        <v>3</v>
      </c>
      <c r="I2072" t="s">
        <v>1138</v>
      </c>
      <c r="J2072" t="s">
        <v>1140</v>
      </c>
      <c r="K2072" t="s">
        <v>1139</v>
      </c>
      <c r="L2072">
        <v>1348</v>
      </c>
      <c r="N2072">
        <v>1009</v>
      </c>
      <c r="O2072" t="s">
        <v>26</v>
      </c>
      <c r="P2072" t="s">
        <v>26</v>
      </c>
      <c r="Q2072">
        <v>1000</v>
      </c>
      <c r="W2072">
        <v>0</v>
      </c>
      <c r="X2072">
        <v>1839160745</v>
      </c>
      <c r="Y2072">
        <v>1.82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6.14</v>
      </c>
      <c r="AJ2072">
        <v>1</v>
      </c>
      <c r="AK2072">
        <v>1</v>
      </c>
      <c r="AL2072">
        <v>1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 t="s">
        <v>3</v>
      </c>
      <c r="AT2072">
        <v>1.82</v>
      </c>
      <c r="AU2072" t="s">
        <v>3</v>
      </c>
      <c r="AV2072">
        <v>0</v>
      </c>
      <c r="AW2072">
        <v>2</v>
      </c>
      <c r="AX2072">
        <v>53555221</v>
      </c>
      <c r="AY2072">
        <v>1</v>
      </c>
      <c r="AZ2072">
        <v>0</v>
      </c>
      <c r="BA2072">
        <v>1872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CX2072">
        <f>Y2072*Source!I1221</f>
        <v>0.10920000000000001</v>
      </c>
      <c r="CY2072">
        <f>AA2072</f>
        <v>0</v>
      </c>
      <c r="CZ2072">
        <f>AE2072</f>
        <v>0</v>
      </c>
      <c r="DA2072">
        <f>AI2072</f>
        <v>6.14</v>
      </c>
      <c r="DB2072">
        <f>ROUND(ROUND(AT2072*CZ2072,2),2)</f>
        <v>0</v>
      </c>
      <c r="DC2072">
        <f>ROUND(ROUND(AT2072*AG2072,2),2)</f>
        <v>0</v>
      </c>
    </row>
    <row r="2073" spans="1:107" x14ac:dyDescent="0.2">
      <c r="A2073">
        <f>ROW(Source!A1224)</f>
        <v>1224</v>
      </c>
      <c r="B2073">
        <v>53551706</v>
      </c>
      <c r="C2073">
        <v>53555223</v>
      </c>
      <c r="D2073">
        <v>18407150</v>
      </c>
      <c r="E2073">
        <v>1</v>
      </c>
      <c r="F2073">
        <v>1</v>
      </c>
      <c r="G2073">
        <v>1</v>
      </c>
      <c r="H2073">
        <v>1</v>
      </c>
      <c r="I2073" t="s">
        <v>1552</v>
      </c>
      <c r="J2073" t="s">
        <v>3</v>
      </c>
      <c r="K2073" t="s">
        <v>1553</v>
      </c>
      <c r="L2073">
        <v>1369</v>
      </c>
      <c r="N2073">
        <v>1013</v>
      </c>
      <c r="O2073" t="s">
        <v>1486</v>
      </c>
      <c r="P2073" t="s">
        <v>1486</v>
      </c>
      <c r="Q2073">
        <v>1</v>
      </c>
      <c r="W2073">
        <v>0</v>
      </c>
      <c r="X2073">
        <v>-931037793</v>
      </c>
      <c r="Y2073">
        <v>42.216499999999996</v>
      </c>
      <c r="AA2073">
        <v>0</v>
      </c>
      <c r="AB2073">
        <v>0</v>
      </c>
      <c r="AC2073">
        <v>0</v>
      </c>
      <c r="AD2073">
        <v>300.60000000000002</v>
      </c>
      <c r="AE2073">
        <v>0</v>
      </c>
      <c r="AF2073">
        <v>0</v>
      </c>
      <c r="AG2073">
        <v>0</v>
      </c>
      <c r="AH2073">
        <v>300.60000000000002</v>
      </c>
      <c r="AI2073">
        <v>1</v>
      </c>
      <c r="AJ2073">
        <v>1</v>
      </c>
      <c r="AK2073">
        <v>1</v>
      </c>
      <c r="AL2073">
        <v>1</v>
      </c>
      <c r="AN2073">
        <v>0</v>
      </c>
      <c r="AO2073">
        <v>1</v>
      </c>
      <c r="AP2073">
        <v>1</v>
      </c>
      <c r="AQ2073">
        <v>0</v>
      </c>
      <c r="AR2073">
        <v>0</v>
      </c>
      <c r="AS2073" t="s">
        <v>3</v>
      </c>
      <c r="AT2073">
        <v>36.71</v>
      </c>
      <c r="AU2073" t="s">
        <v>16</v>
      </c>
      <c r="AV2073">
        <v>1</v>
      </c>
      <c r="AW2073">
        <v>2</v>
      </c>
      <c r="AX2073">
        <v>53555228</v>
      </c>
      <c r="AY2073">
        <v>2</v>
      </c>
      <c r="AZ2073">
        <v>137216</v>
      </c>
      <c r="BA2073">
        <v>1873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CX2073">
        <f>Y2073*Source!I1224</f>
        <v>2.5329899999999999</v>
      </c>
      <c r="CY2073">
        <f>AD2073</f>
        <v>300.60000000000002</v>
      </c>
      <c r="CZ2073">
        <f>AH2073</f>
        <v>300.60000000000002</v>
      </c>
      <c r="DA2073">
        <f>AL2073</f>
        <v>1</v>
      </c>
      <c r="DB2073">
        <f>ROUND((ROUND(AT2073*CZ2073,2)*ROUND(1.15,7)),2)</f>
        <v>12690.28</v>
      </c>
      <c r="DC2073">
        <f>ROUND((ROUND(AT2073*AG2073,2)*ROUND(1.15,7)),2)</f>
        <v>0</v>
      </c>
    </row>
    <row r="2074" spans="1:107" x14ac:dyDescent="0.2">
      <c r="A2074">
        <f>ROW(Source!A1224)</f>
        <v>1224</v>
      </c>
      <c r="B2074">
        <v>53551706</v>
      </c>
      <c r="C2074">
        <v>53555223</v>
      </c>
      <c r="D2074">
        <v>121548</v>
      </c>
      <c r="E2074">
        <v>1</v>
      </c>
      <c r="F2074">
        <v>1</v>
      </c>
      <c r="G2074">
        <v>1</v>
      </c>
      <c r="H2074">
        <v>1</v>
      </c>
      <c r="I2074" t="s">
        <v>31</v>
      </c>
      <c r="J2074" t="s">
        <v>3</v>
      </c>
      <c r="K2074" t="s">
        <v>1489</v>
      </c>
      <c r="L2074">
        <v>608254</v>
      </c>
      <c r="N2074">
        <v>1013</v>
      </c>
      <c r="O2074" t="s">
        <v>1490</v>
      </c>
      <c r="P2074" t="s">
        <v>1490</v>
      </c>
      <c r="Q2074">
        <v>1</v>
      </c>
      <c r="W2074">
        <v>0</v>
      </c>
      <c r="X2074">
        <v>-185737400</v>
      </c>
      <c r="Y2074">
        <v>8.0500000000000002E-2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1</v>
      </c>
      <c r="AJ2074">
        <v>1</v>
      </c>
      <c r="AK2074">
        <v>1</v>
      </c>
      <c r="AL2074">
        <v>1</v>
      </c>
      <c r="AN2074">
        <v>0</v>
      </c>
      <c r="AO2074">
        <v>1</v>
      </c>
      <c r="AP2074">
        <v>1</v>
      </c>
      <c r="AQ2074">
        <v>0</v>
      </c>
      <c r="AR2074">
        <v>0</v>
      </c>
      <c r="AS2074" t="s">
        <v>3</v>
      </c>
      <c r="AT2074">
        <v>7.0000000000000007E-2</v>
      </c>
      <c r="AU2074" t="s">
        <v>16</v>
      </c>
      <c r="AV2074">
        <v>2</v>
      </c>
      <c r="AW2074">
        <v>2</v>
      </c>
      <c r="AX2074">
        <v>53555229</v>
      </c>
      <c r="AY2074">
        <v>1</v>
      </c>
      <c r="AZ2074">
        <v>6144</v>
      </c>
      <c r="BA2074">
        <v>1874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CX2074">
        <f>Y2074*Source!I1224</f>
        <v>4.8300000000000001E-3</v>
      </c>
      <c r="CY2074">
        <f>AD2074</f>
        <v>0</v>
      </c>
      <c r="CZ2074">
        <f>AH2074</f>
        <v>0</v>
      </c>
      <c r="DA2074">
        <f>AL2074</f>
        <v>1</v>
      </c>
      <c r="DB2074">
        <f>ROUND((ROUND(AT2074*CZ2074,2)*ROUND(1.15,7)),2)</f>
        <v>0</v>
      </c>
      <c r="DC2074">
        <f>ROUND((ROUND(AT2074*AG2074,2)*ROUND(1.15,7)),2)</f>
        <v>0</v>
      </c>
    </row>
    <row r="2075" spans="1:107" x14ac:dyDescent="0.2">
      <c r="A2075">
        <f>ROW(Source!A1224)</f>
        <v>1224</v>
      </c>
      <c r="B2075">
        <v>53551706</v>
      </c>
      <c r="C2075">
        <v>53555223</v>
      </c>
      <c r="D2075">
        <v>29172556</v>
      </c>
      <c r="E2075">
        <v>1</v>
      </c>
      <c r="F2075">
        <v>1</v>
      </c>
      <c r="G2075">
        <v>1</v>
      </c>
      <c r="H2075">
        <v>2</v>
      </c>
      <c r="I2075" t="s">
        <v>1647</v>
      </c>
      <c r="J2075" t="s">
        <v>1667</v>
      </c>
      <c r="K2075" t="s">
        <v>1649</v>
      </c>
      <c r="L2075">
        <v>1368</v>
      </c>
      <c r="N2075">
        <v>1011</v>
      </c>
      <c r="O2075" t="s">
        <v>1494</v>
      </c>
      <c r="P2075" t="s">
        <v>1494</v>
      </c>
      <c r="Q2075">
        <v>1</v>
      </c>
      <c r="W2075">
        <v>0</v>
      </c>
      <c r="X2075">
        <v>344519037</v>
      </c>
      <c r="Y2075">
        <v>8.0500000000000002E-2</v>
      </c>
      <c r="AA2075">
        <v>0</v>
      </c>
      <c r="AB2075">
        <v>31.26</v>
      </c>
      <c r="AC2075">
        <v>13.5</v>
      </c>
      <c r="AD2075">
        <v>0</v>
      </c>
      <c r="AE2075">
        <v>0</v>
      </c>
      <c r="AF2075">
        <v>31.26</v>
      </c>
      <c r="AG2075">
        <v>13.5</v>
      </c>
      <c r="AH2075">
        <v>0</v>
      </c>
      <c r="AI2075">
        <v>1</v>
      </c>
      <c r="AJ2075">
        <v>1</v>
      </c>
      <c r="AK2075">
        <v>1</v>
      </c>
      <c r="AL2075">
        <v>1</v>
      </c>
      <c r="AN2075">
        <v>0</v>
      </c>
      <c r="AO2075">
        <v>1</v>
      </c>
      <c r="AP2075">
        <v>1</v>
      </c>
      <c r="AQ2075">
        <v>0</v>
      </c>
      <c r="AR2075">
        <v>0</v>
      </c>
      <c r="AS2075" t="s">
        <v>3</v>
      </c>
      <c r="AT2075">
        <v>7.0000000000000007E-2</v>
      </c>
      <c r="AU2075" t="s">
        <v>16</v>
      </c>
      <c r="AV2075">
        <v>0</v>
      </c>
      <c r="AW2075">
        <v>2</v>
      </c>
      <c r="AX2075">
        <v>53555230</v>
      </c>
      <c r="AY2075">
        <v>1</v>
      </c>
      <c r="AZ2075">
        <v>6144</v>
      </c>
      <c r="BA2075">
        <v>1875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CX2075">
        <f>Y2075*Source!I1224</f>
        <v>4.8300000000000001E-3</v>
      </c>
      <c r="CY2075">
        <f>AB2075</f>
        <v>31.26</v>
      </c>
      <c r="CZ2075">
        <f>AF2075</f>
        <v>31.26</v>
      </c>
      <c r="DA2075">
        <f>AJ2075</f>
        <v>1</v>
      </c>
      <c r="DB2075">
        <f>ROUND((ROUND(AT2075*CZ2075,2)*ROUND(1.15,7)),2)</f>
        <v>2.52</v>
      </c>
      <c r="DC2075">
        <f>ROUND((ROUND(AT2075*AG2075,2)*ROUND(1.15,7)),2)</f>
        <v>1.0900000000000001</v>
      </c>
    </row>
    <row r="2076" spans="1:107" x14ac:dyDescent="0.2">
      <c r="A2076">
        <f>ROW(Source!A1224)</f>
        <v>1224</v>
      </c>
      <c r="B2076">
        <v>53551706</v>
      </c>
      <c r="C2076">
        <v>53555223</v>
      </c>
      <c r="D2076">
        <v>29164350</v>
      </c>
      <c r="E2076">
        <v>1</v>
      </c>
      <c r="F2076">
        <v>1</v>
      </c>
      <c r="G2076">
        <v>1</v>
      </c>
      <c r="H2076">
        <v>3</v>
      </c>
      <c r="I2076" t="s">
        <v>1138</v>
      </c>
      <c r="J2076" t="s">
        <v>1140</v>
      </c>
      <c r="K2076" t="s">
        <v>1139</v>
      </c>
      <c r="L2076">
        <v>1348</v>
      </c>
      <c r="N2076">
        <v>1009</v>
      </c>
      <c r="O2076" t="s">
        <v>26</v>
      </c>
      <c r="P2076" t="s">
        <v>26</v>
      </c>
      <c r="Q2076">
        <v>1000</v>
      </c>
      <c r="W2076">
        <v>0</v>
      </c>
      <c r="X2076">
        <v>1839160745</v>
      </c>
      <c r="Y2076">
        <v>0.22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1</v>
      </c>
      <c r="AJ2076">
        <v>1</v>
      </c>
      <c r="AK2076">
        <v>1</v>
      </c>
      <c r="AL2076">
        <v>1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 t="s">
        <v>3</v>
      </c>
      <c r="AT2076">
        <v>0.22</v>
      </c>
      <c r="AU2076" t="s">
        <v>3</v>
      </c>
      <c r="AV2076">
        <v>0</v>
      </c>
      <c r="AW2076">
        <v>2</v>
      </c>
      <c r="AX2076">
        <v>53555231</v>
      </c>
      <c r="AY2076">
        <v>1</v>
      </c>
      <c r="AZ2076">
        <v>0</v>
      </c>
      <c r="BA2076">
        <v>1876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CX2076">
        <f>Y2076*Source!I1224</f>
        <v>1.32E-2</v>
      </c>
      <c r="CY2076">
        <f>AA2076</f>
        <v>0</v>
      </c>
      <c r="CZ2076">
        <f>AE2076</f>
        <v>0</v>
      </c>
      <c r="DA2076">
        <f>AI2076</f>
        <v>1</v>
      </c>
      <c r="DB2076">
        <f>ROUND(ROUND(AT2076*CZ2076,2),2)</f>
        <v>0</v>
      </c>
      <c r="DC2076">
        <f>ROUND(ROUND(AT2076*AG2076,2),2)</f>
        <v>0</v>
      </c>
    </row>
    <row r="2077" spans="1:107" x14ac:dyDescent="0.2">
      <c r="A2077">
        <f>ROW(Source!A1225)</f>
        <v>1225</v>
      </c>
      <c r="B2077">
        <v>53551707</v>
      </c>
      <c r="C2077">
        <v>53555223</v>
      </c>
      <c r="D2077">
        <v>18407150</v>
      </c>
      <c r="E2077">
        <v>1</v>
      </c>
      <c r="F2077">
        <v>1</v>
      </c>
      <c r="G2077">
        <v>1</v>
      </c>
      <c r="H2077">
        <v>1</v>
      </c>
      <c r="I2077" t="s">
        <v>1552</v>
      </c>
      <c r="J2077" t="s">
        <v>3</v>
      </c>
      <c r="K2077" t="s">
        <v>1553</v>
      </c>
      <c r="L2077">
        <v>1369</v>
      </c>
      <c r="N2077">
        <v>1013</v>
      </c>
      <c r="O2077" t="s">
        <v>1486</v>
      </c>
      <c r="P2077" t="s">
        <v>1486</v>
      </c>
      <c r="Q2077">
        <v>1</v>
      </c>
      <c r="W2077">
        <v>0</v>
      </c>
      <c r="X2077">
        <v>-931037793</v>
      </c>
      <c r="Y2077">
        <v>42.216499999999996</v>
      </c>
      <c r="AA2077">
        <v>0</v>
      </c>
      <c r="AB2077">
        <v>0</v>
      </c>
      <c r="AC2077">
        <v>0</v>
      </c>
      <c r="AD2077">
        <v>300.60000000000002</v>
      </c>
      <c r="AE2077">
        <v>0</v>
      </c>
      <c r="AF2077">
        <v>0</v>
      </c>
      <c r="AG2077">
        <v>0</v>
      </c>
      <c r="AH2077">
        <v>300.60000000000002</v>
      </c>
      <c r="AI2077">
        <v>1</v>
      </c>
      <c r="AJ2077">
        <v>1</v>
      </c>
      <c r="AK2077">
        <v>1</v>
      </c>
      <c r="AL2077">
        <v>1</v>
      </c>
      <c r="AN2077">
        <v>0</v>
      </c>
      <c r="AO2077">
        <v>1</v>
      </c>
      <c r="AP2077">
        <v>1</v>
      </c>
      <c r="AQ2077">
        <v>0</v>
      </c>
      <c r="AR2077">
        <v>0</v>
      </c>
      <c r="AS2077" t="s">
        <v>3</v>
      </c>
      <c r="AT2077">
        <v>36.71</v>
      </c>
      <c r="AU2077" t="s">
        <v>16</v>
      </c>
      <c r="AV2077">
        <v>1</v>
      </c>
      <c r="AW2077">
        <v>2</v>
      </c>
      <c r="AX2077">
        <v>53555228</v>
      </c>
      <c r="AY2077">
        <v>2</v>
      </c>
      <c r="AZ2077">
        <v>137216</v>
      </c>
      <c r="BA2077">
        <v>1877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CX2077">
        <f>Y2077*Source!I1225</f>
        <v>2.5329899999999999</v>
      </c>
      <c r="CY2077">
        <f>AD2077</f>
        <v>300.60000000000002</v>
      </c>
      <c r="CZ2077">
        <f>AH2077</f>
        <v>300.60000000000002</v>
      </c>
      <c r="DA2077">
        <f>AL2077</f>
        <v>1</v>
      </c>
      <c r="DB2077">
        <f>ROUND((ROUND(AT2077*CZ2077,2)*ROUND(1.15,7)),2)</f>
        <v>12690.28</v>
      </c>
      <c r="DC2077">
        <f>ROUND((ROUND(AT2077*AG2077,2)*ROUND(1.15,7)),2)</f>
        <v>0</v>
      </c>
    </row>
    <row r="2078" spans="1:107" x14ac:dyDescent="0.2">
      <c r="A2078">
        <f>ROW(Source!A1225)</f>
        <v>1225</v>
      </c>
      <c r="B2078">
        <v>53551707</v>
      </c>
      <c r="C2078">
        <v>53555223</v>
      </c>
      <c r="D2078">
        <v>121548</v>
      </c>
      <c r="E2078">
        <v>1</v>
      </c>
      <c r="F2078">
        <v>1</v>
      </c>
      <c r="G2078">
        <v>1</v>
      </c>
      <c r="H2078">
        <v>1</v>
      </c>
      <c r="I2078" t="s">
        <v>31</v>
      </c>
      <c r="J2078" t="s">
        <v>3</v>
      </c>
      <c r="K2078" t="s">
        <v>1489</v>
      </c>
      <c r="L2078">
        <v>608254</v>
      </c>
      <c r="N2078">
        <v>1013</v>
      </c>
      <c r="O2078" t="s">
        <v>1490</v>
      </c>
      <c r="P2078" t="s">
        <v>1490</v>
      </c>
      <c r="Q2078">
        <v>1</v>
      </c>
      <c r="W2078">
        <v>0</v>
      </c>
      <c r="X2078">
        <v>-185737400</v>
      </c>
      <c r="Y2078">
        <v>8.0500000000000002E-2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1</v>
      </c>
      <c r="AJ2078">
        <v>1</v>
      </c>
      <c r="AK2078">
        <v>1</v>
      </c>
      <c r="AL2078">
        <v>1</v>
      </c>
      <c r="AN2078">
        <v>0</v>
      </c>
      <c r="AO2078">
        <v>1</v>
      </c>
      <c r="AP2078">
        <v>1</v>
      </c>
      <c r="AQ2078">
        <v>0</v>
      </c>
      <c r="AR2078">
        <v>0</v>
      </c>
      <c r="AS2078" t="s">
        <v>3</v>
      </c>
      <c r="AT2078">
        <v>7.0000000000000007E-2</v>
      </c>
      <c r="AU2078" t="s">
        <v>16</v>
      </c>
      <c r="AV2078">
        <v>2</v>
      </c>
      <c r="AW2078">
        <v>2</v>
      </c>
      <c r="AX2078">
        <v>53555229</v>
      </c>
      <c r="AY2078">
        <v>1</v>
      </c>
      <c r="AZ2078">
        <v>6144</v>
      </c>
      <c r="BA2078">
        <v>1878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CX2078">
        <f>Y2078*Source!I1225</f>
        <v>4.8300000000000001E-3</v>
      </c>
      <c r="CY2078">
        <f>AD2078</f>
        <v>0</v>
      </c>
      <c r="CZ2078">
        <f>AH2078</f>
        <v>0</v>
      </c>
      <c r="DA2078">
        <f>AL2078</f>
        <v>1</v>
      </c>
      <c r="DB2078">
        <f>ROUND((ROUND(AT2078*CZ2078,2)*ROUND(1.15,7)),2)</f>
        <v>0</v>
      </c>
      <c r="DC2078">
        <f>ROUND((ROUND(AT2078*AG2078,2)*ROUND(1.15,7)),2)</f>
        <v>0</v>
      </c>
    </row>
    <row r="2079" spans="1:107" x14ac:dyDescent="0.2">
      <c r="A2079">
        <f>ROW(Source!A1225)</f>
        <v>1225</v>
      </c>
      <c r="B2079">
        <v>53551707</v>
      </c>
      <c r="C2079">
        <v>53555223</v>
      </c>
      <c r="D2079">
        <v>29172556</v>
      </c>
      <c r="E2079">
        <v>1</v>
      </c>
      <c r="F2079">
        <v>1</v>
      </c>
      <c r="G2079">
        <v>1</v>
      </c>
      <c r="H2079">
        <v>2</v>
      </c>
      <c r="I2079" t="s">
        <v>1647</v>
      </c>
      <c r="J2079" t="s">
        <v>1667</v>
      </c>
      <c r="K2079" t="s">
        <v>1649</v>
      </c>
      <c r="L2079">
        <v>1368</v>
      </c>
      <c r="N2079">
        <v>1011</v>
      </c>
      <c r="O2079" t="s">
        <v>1494</v>
      </c>
      <c r="P2079" t="s">
        <v>1494</v>
      </c>
      <c r="Q2079">
        <v>1</v>
      </c>
      <c r="W2079">
        <v>0</v>
      </c>
      <c r="X2079">
        <v>344519037</v>
      </c>
      <c r="Y2079">
        <v>8.0500000000000002E-2</v>
      </c>
      <c r="AA2079">
        <v>0</v>
      </c>
      <c r="AB2079">
        <v>31.26</v>
      </c>
      <c r="AC2079">
        <v>13.5</v>
      </c>
      <c r="AD2079">
        <v>0</v>
      </c>
      <c r="AE2079">
        <v>0</v>
      </c>
      <c r="AF2079">
        <v>31.26</v>
      </c>
      <c r="AG2079">
        <v>13.5</v>
      </c>
      <c r="AH2079">
        <v>0</v>
      </c>
      <c r="AI2079">
        <v>1</v>
      </c>
      <c r="AJ2079">
        <v>1</v>
      </c>
      <c r="AK2079">
        <v>1</v>
      </c>
      <c r="AL2079">
        <v>1</v>
      </c>
      <c r="AN2079">
        <v>0</v>
      </c>
      <c r="AO2079">
        <v>1</v>
      </c>
      <c r="AP2079">
        <v>1</v>
      </c>
      <c r="AQ2079">
        <v>0</v>
      </c>
      <c r="AR2079">
        <v>0</v>
      </c>
      <c r="AS2079" t="s">
        <v>3</v>
      </c>
      <c r="AT2079">
        <v>7.0000000000000007E-2</v>
      </c>
      <c r="AU2079" t="s">
        <v>16</v>
      </c>
      <c r="AV2079">
        <v>0</v>
      </c>
      <c r="AW2079">
        <v>2</v>
      </c>
      <c r="AX2079">
        <v>53555230</v>
      </c>
      <c r="AY2079">
        <v>1</v>
      </c>
      <c r="AZ2079">
        <v>6144</v>
      </c>
      <c r="BA2079">
        <v>1879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CX2079">
        <f>Y2079*Source!I1225</f>
        <v>4.8300000000000001E-3</v>
      </c>
      <c r="CY2079">
        <f>AB2079</f>
        <v>31.26</v>
      </c>
      <c r="CZ2079">
        <f>AF2079</f>
        <v>31.26</v>
      </c>
      <c r="DA2079">
        <f>AJ2079</f>
        <v>1</v>
      </c>
      <c r="DB2079">
        <f>ROUND((ROUND(AT2079*CZ2079,2)*ROUND(1.15,7)),2)</f>
        <v>2.52</v>
      </c>
      <c r="DC2079">
        <f>ROUND((ROUND(AT2079*AG2079,2)*ROUND(1.15,7)),2)</f>
        <v>1.0900000000000001</v>
      </c>
    </row>
    <row r="2080" spans="1:107" x14ac:dyDescent="0.2">
      <c r="A2080">
        <f>ROW(Source!A1225)</f>
        <v>1225</v>
      </c>
      <c r="B2080">
        <v>53551707</v>
      </c>
      <c r="C2080">
        <v>53555223</v>
      </c>
      <c r="D2080">
        <v>29164350</v>
      </c>
      <c r="E2080">
        <v>1</v>
      </c>
      <c r="F2080">
        <v>1</v>
      </c>
      <c r="G2080">
        <v>1</v>
      </c>
      <c r="H2080">
        <v>3</v>
      </c>
      <c r="I2080" t="s">
        <v>1138</v>
      </c>
      <c r="J2080" t="s">
        <v>1140</v>
      </c>
      <c r="K2080" t="s">
        <v>1139</v>
      </c>
      <c r="L2080">
        <v>1348</v>
      </c>
      <c r="N2080">
        <v>1009</v>
      </c>
      <c r="O2080" t="s">
        <v>26</v>
      </c>
      <c r="P2080" t="s">
        <v>26</v>
      </c>
      <c r="Q2080">
        <v>1000</v>
      </c>
      <c r="W2080">
        <v>0</v>
      </c>
      <c r="X2080">
        <v>1839160745</v>
      </c>
      <c r="Y2080">
        <v>0.22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6.14</v>
      </c>
      <c r="AJ2080">
        <v>1</v>
      </c>
      <c r="AK2080">
        <v>1</v>
      </c>
      <c r="AL2080">
        <v>1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 t="s">
        <v>3</v>
      </c>
      <c r="AT2080">
        <v>0.22</v>
      </c>
      <c r="AU2080" t="s">
        <v>3</v>
      </c>
      <c r="AV2080">
        <v>0</v>
      </c>
      <c r="AW2080">
        <v>2</v>
      </c>
      <c r="AX2080">
        <v>53555231</v>
      </c>
      <c r="AY2080">
        <v>1</v>
      </c>
      <c r="AZ2080">
        <v>0</v>
      </c>
      <c r="BA2080">
        <v>1880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CX2080">
        <f>Y2080*Source!I1225</f>
        <v>1.32E-2</v>
      </c>
      <c r="CY2080">
        <f>AA2080</f>
        <v>0</v>
      </c>
      <c r="CZ2080">
        <f>AE2080</f>
        <v>0</v>
      </c>
      <c r="DA2080">
        <f>AI2080</f>
        <v>6.14</v>
      </c>
      <c r="DB2080">
        <f>ROUND(ROUND(AT2080*CZ2080,2),2)</f>
        <v>0</v>
      </c>
      <c r="DC2080">
        <f>ROUND(ROUND(AT2080*AG2080,2),2)</f>
        <v>0</v>
      </c>
    </row>
    <row r="2081" spans="1:107" x14ac:dyDescent="0.2">
      <c r="A2081">
        <f>ROW(Source!A1228)</f>
        <v>1228</v>
      </c>
      <c r="B2081">
        <v>53551706</v>
      </c>
      <c r="C2081">
        <v>53555233</v>
      </c>
      <c r="D2081">
        <v>18413627</v>
      </c>
      <c r="E2081">
        <v>1</v>
      </c>
      <c r="F2081">
        <v>1</v>
      </c>
      <c r="G2081">
        <v>1</v>
      </c>
      <c r="H2081">
        <v>1</v>
      </c>
      <c r="I2081" t="s">
        <v>1659</v>
      </c>
      <c r="J2081" t="s">
        <v>3</v>
      </c>
      <c r="K2081" t="s">
        <v>1660</v>
      </c>
      <c r="L2081">
        <v>1369</v>
      </c>
      <c r="N2081">
        <v>1013</v>
      </c>
      <c r="O2081" t="s">
        <v>1486</v>
      </c>
      <c r="P2081" t="s">
        <v>1486</v>
      </c>
      <c r="Q2081">
        <v>1</v>
      </c>
      <c r="W2081">
        <v>0</v>
      </c>
      <c r="X2081">
        <v>-1366182279</v>
      </c>
      <c r="Y2081">
        <v>28.335999999999999</v>
      </c>
      <c r="AA2081">
        <v>0</v>
      </c>
      <c r="AB2081">
        <v>0</v>
      </c>
      <c r="AC2081">
        <v>0</v>
      </c>
      <c r="AD2081">
        <v>349.58</v>
      </c>
      <c r="AE2081">
        <v>0</v>
      </c>
      <c r="AF2081">
        <v>0</v>
      </c>
      <c r="AG2081">
        <v>0</v>
      </c>
      <c r="AH2081">
        <v>349.58</v>
      </c>
      <c r="AI2081">
        <v>1</v>
      </c>
      <c r="AJ2081">
        <v>1</v>
      </c>
      <c r="AK2081">
        <v>1</v>
      </c>
      <c r="AL2081">
        <v>1</v>
      </c>
      <c r="AN2081">
        <v>0</v>
      </c>
      <c r="AO2081">
        <v>1</v>
      </c>
      <c r="AP2081">
        <v>1</v>
      </c>
      <c r="AQ2081">
        <v>0</v>
      </c>
      <c r="AR2081">
        <v>0</v>
      </c>
      <c r="AS2081" t="s">
        <v>3</v>
      </c>
      <c r="AT2081">
        <v>61.6</v>
      </c>
      <c r="AU2081" t="s">
        <v>1164</v>
      </c>
      <c r="AV2081">
        <v>1</v>
      </c>
      <c r="AW2081">
        <v>2</v>
      </c>
      <c r="AX2081">
        <v>53555244</v>
      </c>
      <c r="AY2081">
        <v>2</v>
      </c>
      <c r="AZ2081">
        <v>137216</v>
      </c>
      <c r="BA2081">
        <v>1881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CX2081">
        <f>Y2081*Source!I1228</f>
        <v>6.2339199999999995</v>
      </c>
      <c r="CY2081">
        <f>AD2081</f>
        <v>349.58</v>
      </c>
      <c r="CZ2081">
        <f>AH2081</f>
        <v>349.58</v>
      </c>
      <c r="DA2081">
        <f>AL2081</f>
        <v>1</v>
      </c>
      <c r="DB2081">
        <f>ROUND((ROUND(AT2081*CZ2081,2)*ROUND((0.4*1.15),7)),2)</f>
        <v>9905.7000000000007</v>
      </c>
      <c r="DC2081">
        <f>ROUND((ROUND(AT2081*AG2081,2)*ROUND((0.4*1.15),7)),2)</f>
        <v>0</v>
      </c>
    </row>
    <row r="2082" spans="1:107" x14ac:dyDescent="0.2">
      <c r="A2082">
        <f>ROW(Source!A1228)</f>
        <v>1228</v>
      </c>
      <c r="B2082">
        <v>53551706</v>
      </c>
      <c r="C2082">
        <v>53555233</v>
      </c>
      <c r="D2082">
        <v>121548</v>
      </c>
      <c r="E2082">
        <v>1</v>
      </c>
      <c r="F2082">
        <v>1</v>
      </c>
      <c r="G2082">
        <v>1</v>
      </c>
      <c r="H2082">
        <v>1</v>
      </c>
      <c r="I2082" t="s">
        <v>31</v>
      </c>
      <c r="J2082" t="s">
        <v>3</v>
      </c>
      <c r="K2082" t="s">
        <v>1489</v>
      </c>
      <c r="L2082">
        <v>608254</v>
      </c>
      <c r="N2082">
        <v>1013</v>
      </c>
      <c r="O2082" t="s">
        <v>1490</v>
      </c>
      <c r="P2082" t="s">
        <v>1490</v>
      </c>
      <c r="Q2082">
        <v>1</v>
      </c>
      <c r="W2082">
        <v>0</v>
      </c>
      <c r="X2082">
        <v>-185737400</v>
      </c>
      <c r="Y2082">
        <v>2.3000000000000003E-2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1</v>
      </c>
      <c r="AJ2082">
        <v>1</v>
      </c>
      <c r="AK2082">
        <v>1</v>
      </c>
      <c r="AL2082">
        <v>1</v>
      </c>
      <c r="AN2082">
        <v>0</v>
      </c>
      <c r="AO2082">
        <v>1</v>
      </c>
      <c r="AP2082">
        <v>1</v>
      </c>
      <c r="AQ2082">
        <v>0</v>
      </c>
      <c r="AR2082">
        <v>0</v>
      </c>
      <c r="AS2082" t="s">
        <v>3</v>
      </c>
      <c r="AT2082">
        <v>0.05</v>
      </c>
      <c r="AU2082" t="s">
        <v>1164</v>
      </c>
      <c r="AV2082">
        <v>2</v>
      </c>
      <c r="AW2082">
        <v>2</v>
      </c>
      <c r="AX2082">
        <v>53555245</v>
      </c>
      <c r="AY2082">
        <v>1</v>
      </c>
      <c r="AZ2082">
        <v>6144</v>
      </c>
      <c r="BA2082">
        <v>1882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CX2082">
        <f>Y2082*Source!I1228</f>
        <v>5.0600000000000011E-3</v>
      </c>
      <c r="CY2082">
        <f>AD2082</f>
        <v>0</v>
      </c>
      <c r="CZ2082">
        <f>AH2082</f>
        <v>0</v>
      </c>
      <c r="DA2082">
        <f>AL2082</f>
        <v>1</v>
      </c>
      <c r="DB2082">
        <f>ROUND((ROUND(AT2082*CZ2082,2)*ROUND((0.4*1.15),7)),2)</f>
        <v>0</v>
      </c>
      <c r="DC2082">
        <f>ROUND((ROUND(AT2082*AG2082,2)*ROUND((0.4*1.15),7)),2)</f>
        <v>0</v>
      </c>
    </row>
    <row r="2083" spans="1:107" x14ac:dyDescent="0.2">
      <c r="A2083">
        <f>ROW(Source!A1228)</f>
        <v>1228</v>
      </c>
      <c r="B2083">
        <v>53551706</v>
      </c>
      <c r="C2083">
        <v>53555233</v>
      </c>
      <c r="D2083">
        <v>29172268</v>
      </c>
      <c r="E2083">
        <v>1</v>
      </c>
      <c r="F2083">
        <v>1</v>
      </c>
      <c r="G2083">
        <v>1</v>
      </c>
      <c r="H2083">
        <v>2</v>
      </c>
      <c r="I2083" t="s">
        <v>1582</v>
      </c>
      <c r="J2083" t="s">
        <v>1583</v>
      </c>
      <c r="K2083" t="s">
        <v>1584</v>
      </c>
      <c r="L2083">
        <v>1368</v>
      </c>
      <c r="N2083">
        <v>1011</v>
      </c>
      <c r="O2083" t="s">
        <v>1494</v>
      </c>
      <c r="P2083" t="s">
        <v>1494</v>
      </c>
      <c r="Q2083">
        <v>1</v>
      </c>
      <c r="W2083">
        <v>0</v>
      </c>
      <c r="X2083">
        <v>-438066613</v>
      </c>
      <c r="Y2083">
        <v>1.38E-2</v>
      </c>
      <c r="AA2083">
        <v>0</v>
      </c>
      <c r="AB2083">
        <v>86.4</v>
      </c>
      <c r="AC2083">
        <v>13.5</v>
      </c>
      <c r="AD2083">
        <v>0</v>
      </c>
      <c r="AE2083">
        <v>0</v>
      </c>
      <c r="AF2083">
        <v>86.4</v>
      </c>
      <c r="AG2083">
        <v>13.5</v>
      </c>
      <c r="AH2083">
        <v>0</v>
      </c>
      <c r="AI2083">
        <v>1</v>
      </c>
      <c r="AJ2083">
        <v>1</v>
      </c>
      <c r="AK2083">
        <v>1</v>
      </c>
      <c r="AL2083">
        <v>1</v>
      </c>
      <c r="AN2083">
        <v>0</v>
      </c>
      <c r="AO2083">
        <v>1</v>
      </c>
      <c r="AP2083">
        <v>1</v>
      </c>
      <c r="AQ2083">
        <v>0</v>
      </c>
      <c r="AR2083">
        <v>0</v>
      </c>
      <c r="AS2083" t="s">
        <v>3</v>
      </c>
      <c r="AT2083">
        <v>0.03</v>
      </c>
      <c r="AU2083" t="s">
        <v>1164</v>
      </c>
      <c r="AV2083">
        <v>0</v>
      </c>
      <c r="AW2083">
        <v>2</v>
      </c>
      <c r="AX2083">
        <v>53555246</v>
      </c>
      <c r="AY2083">
        <v>1</v>
      </c>
      <c r="AZ2083">
        <v>6144</v>
      </c>
      <c r="BA2083">
        <v>1883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CX2083">
        <f>Y2083*Source!I1228</f>
        <v>3.0360000000000001E-3</v>
      </c>
      <c r="CY2083">
        <f>AB2083</f>
        <v>86.4</v>
      </c>
      <c r="CZ2083">
        <f>AF2083</f>
        <v>86.4</v>
      </c>
      <c r="DA2083">
        <f>AJ2083</f>
        <v>1</v>
      </c>
      <c r="DB2083">
        <f>ROUND((ROUND(AT2083*CZ2083,2)*ROUND((0.4*1.15),7)),2)</f>
        <v>1.19</v>
      </c>
      <c r="DC2083">
        <f>ROUND((ROUND(AT2083*AG2083,2)*ROUND((0.4*1.15),7)),2)</f>
        <v>0.19</v>
      </c>
    </row>
    <row r="2084" spans="1:107" x14ac:dyDescent="0.2">
      <c r="A2084">
        <f>ROW(Source!A1228)</f>
        <v>1228</v>
      </c>
      <c r="B2084">
        <v>53551706</v>
      </c>
      <c r="C2084">
        <v>53555233</v>
      </c>
      <c r="D2084">
        <v>29172379</v>
      </c>
      <c r="E2084">
        <v>1</v>
      </c>
      <c r="F2084">
        <v>1</v>
      </c>
      <c r="G2084">
        <v>1</v>
      </c>
      <c r="H2084">
        <v>2</v>
      </c>
      <c r="I2084" t="s">
        <v>1495</v>
      </c>
      <c r="J2084" t="s">
        <v>1496</v>
      </c>
      <c r="K2084" t="s">
        <v>1497</v>
      </c>
      <c r="L2084">
        <v>1368</v>
      </c>
      <c r="N2084">
        <v>1011</v>
      </c>
      <c r="O2084" t="s">
        <v>1494</v>
      </c>
      <c r="P2084" t="s">
        <v>1494</v>
      </c>
      <c r="Q2084">
        <v>1</v>
      </c>
      <c r="W2084">
        <v>0</v>
      </c>
      <c r="X2084">
        <v>1106923569</v>
      </c>
      <c r="Y2084">
        <v>9.1999999999999998E-3</v>
      </c>
      <c r="AA2084">
        <v>0</v>
      </c>
      <c r="AB2084">
        <v>112</v>
      </c>
      <c r="AC2084">
        <v>13.5</v>
      </c>
      <c r="AD2084">
        <v>0</v>
      </c>
      <c r="AE2084">
        <v>0</v>
      </c>
      <c r="AF2084">
        <v>112</v>
      </c>
      <c r="AG2084">
        <v>13.5</v>
      </c>
      <c r="AH2084">
        <v>0</v>
      </c>
      <c r="AI2084">
        <v>1</v>
      </c>
      <c r="AJ2084">
        <v>1</v>
      </c>
      <c r="AK2084">
        <v>1</v>
      </c>
      <c r="AL2084">
        <v>1</v>
      </c>
      <c r="AN2084">
        <v>0</v>
      </c>
      <c r="AO2084">
        <v>1</v>
      </c>
      <c r="AP2084">
        <v>1</v>
      </c>
      <c r="AQ2084">
        <v>0</v>
      </c>
      <c r="AR2084">
        <v>0</v>
      </c>
      <c r="AS2084" t="s">
        <v>3</v>
      </c>
      <c r="AT2084">
        <v>0.02</v>
      </c>
      <c r="AU2084" t="s">
        <v>1164</v>
      </c>
      <c r="AV2084">
        <v>0</v>
      </c>
      <c r="AW2084">
        <v>2</v>
      </c>
      <c r="AX2084">
        <v>53555247</v>
      </c>
      <c r="AY2084">
        <v>1</v>
      </c>
      <c r="AZ2084">
        <v>6144</v>
      </c>
      <c r="BA2084">
        <v>1884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CX2084">
        <f>Y2084*Source!I1228</f>
        <v>2.0240000000000002E-3</v>
      </c>
      <c r="CY2084">
        <f>AB2084</f>
        <v>112</v>
      </c>
      <c r="CZ2084">
        <f>AF2084</f>
        <v>112</v>
      </c>
      <c r="DA2084">
        <f>AJ2084</f>
        <v>1</v>
      </c>
      <c r="DB2084">
        <f>ROUND((ROUND(AT2084*CZ2084,2)*ROUND((0.4*1.15),7)),2)</f>
        <v>1.03</v>
      </c>
      <c r="DC2084">
        <f>ROUND((ROUND(AT2084*AG2084,2)*ROUND((0.4*1.15),7)),2)</f>
        <v>0.12</v>
      </c>
    </row>
    <row r="2085" spans="1:107" x14ac:dyDescent="0.2">
      <c r="A2085">
        <f>ROW(Source!A1228)</f>
        <v>1228</v>
      </c>
      <c r="B2085">
        <v>53551706</v>
      </c>
      <c r="C2085">
        <v>53555233</v>
      </c>
      <c r="D2085">
        <v>29174913</v>
      </c>
      <c r="E2085">
        <v>1</v>
      </c>
      <c r="F2085">
        <v>1</v>
      </c>
      <c r="G2085">
        <v>1</v>
      </c>
      <c r="H2085">
        <v>2</v>
      </c>
      <c r="I2085" t="s">
        <v>1513</v>
      </c>
      <c r="J2085" t="s">
        <v>1514</v>
      </c>
      <c r="K2085" t="s">
        <v>1515</v>
      </c>
      <c r="L2085">
        <v>1368</v>
      </c>
      <c r="N2085">
        <v>1011</v>
      </c>
      <c r="O2085" t="s">
        <v>1494</v>
      </c>
      <c r="P2085" t="s">
        <v>1494</v>
      </c>
      <c r="Q2085">
        <v>1</v>
      </c>
      <c r="W2085">
        <v>0</v>
      </c>
      <c r="X2085">
        <v>1230759911</v>
      </c>
      <c r="Y2085">
        <v>9.1999999999999998E-3</v>
      </c>
      <c r="AA2085">
        <v>0</v>
      </c>
      <c r="AB2085">
        <v>87.17</v>
      </c>
      <c r="AC2085">
        <v>11.6</v>
      </c>
      <c r="AD2085">
        <v>0</v>
      </c>
      <c r="AE2085">
        <v>0</v>
      </c>
      <c r="AF2085">
        <v>87.17</v>
      </c>
      <c r="AG2085">
        <v>11.6</v>
      </c>
      <c r="AH2085">
        <v>0</v>
      </c>
      <c r="AI2085">
        <v>1</v>
      </c>
      <c r="AJ2085">
        <v>1</v>
      </c>
      <c r="AK2085">
        <v>1</v>
      </c>
      <c r="AL2085">
        <v>1</v>
      </c>
      <c r="AN2085">
        <v>0</v>
      </c>
      <c r="AO2085">
        <v>1</v>
      </c>
      <c r="AP2085">
        <v>1</v>
      </c>
      <c r="AQ2085">
        <v>0</v>
      </c>
      <c r="AR2085">
        <v>0</v>
      </c>
      <c r="AS2085" t="s">
        <v>3</v>
      </c>
      <c r="AT2085">
        <v>0.02</v>
      </c>
      <c r="AU2085" t="s">
        <v>1164</v>
      </c>
      <c r="AV2085">
        <v>0</v>
      </c>
      <c r="AW2085">
        <v>2</v>
      </c>
      <c r="AX2085">
        <v>53555248</v>
      </c>
      <c r="AY2085">
        <v>1</v>
      </c>
      <c r="AZ2085">
        <v>6144</v>
      </c>
      <c r="BA2085">
        <v>1885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CX2085">
        <f>Y2085*Source!I1228</f>
        <v>2.0240000000000002E-3</v>
      </c>
      <c r="CY2085">
        <f>AB2085</f>
        <v>87.17</v>
      </c>
      <c r="CZ2085">
        <f>AF2085</f>
        <v>87.17</v>
      </c>
      <c r="DA2085">
        <f>AJ2085</f>
        <v>1</v>
      </c>
      <c r="DB2085">
        <f>ROUND((ROUND(AT2085*CZ2085,2)*ROUND((0.4*1.15),7)),2)</f>
        <v>0.8</v>
      </c>
      <c r="DC2085">
        <f>ROUND((ROUND(AT2085*AG2085,2)*ROUND((0.4*1.15),7)),2)</f>
        <v>0.11</v>
      </c>
    </row>
    <row r="2086" spans="1:107" x14ac:dyDescent="0.2">
      <c r="A2086">
        <f>ROW(Source!A1228)</f>
        <v>1228</v>
      </c>
      <c r="B2086">
        <v>53551706</v>
      </c>
      <c r="C2086">
        <v>53555233</v>
      </c>
      <c r="D2086">
        <v>29110103</v>
      </c>
      <c r="E2086">
        <v>1</v>
      </c>
      <c r="F2086">
        <v>1</v>
      </c>
      <c r="G2086">
        <v>1</v>
      </c>
      <c r="H2086">
        <v>3</v>
      </c>
      <c r="I2086" t="s">
        <v>2006</v>
      </c>
      <c r="J2086" t="s">
        <v>2007</v>
      </c>
      <c r="K2086" t="s">
        <v>2008</v>
      </c>
      <c r="L2086">
        <v>1346</v>
      </c>
      <c r="N2086">
        <v>1009</v>
      </c>
      <c r="O2086" t="s">
        <v>143</v>
      </c>
      <c r="P2086" t="s">
        <v>143</v>
      </c>
      <c r="Q2086">
        <v>1</v>
      </c>
      <c r="W2086">
        <v>0</v>
      </c>
      <c r="X2086">
        <v>1502743759</v>
      </c>
      <c r="Y2086">
        <v>0</v>
      </c>
      <c r="AA2086">
        <v>24.41</v>
      </c>
      <c r="AB2086">
        <v>0</v>
      </c>
      <c r="AC2086">
        <v>0</v>
      </c>
      <c r="AD2086">
        <v>0</v>
      </c>
      <c r="AE2086">
        <v>24.41</v>
      </c>
      <c r="AF2086">
        <v>0</v>
      </c>
      <c r="AG2086">
        <v>0</v>
      </c>
      <c r="AH2086">
        <v>0</v>
      </c>
      <c r="AI2086">
        <v>1</v>
      </c>
      <c r="AJ2086">
        <v>1</v>
      </c>
      <c r="AK2086">
        <v>1</v>
      </c>
      <c r="AL2086">
        <v>1</v>
      </c>
      <c r="AN2086">
        <v>0</v>
      </c>
      <c r="AO2086">
        <v>1</v>
      </c>
      <c r="AP2086">
        <v>1</v>
      </c>
      <c r="AQ2086">
        <v>0</v>
      </c>
      <c r="AR2086">
        <v>0</v>
      </c>
      <c r="AS2086" t="s">
        <v>3</v>
      </c>
      <c r="AT2086">
        <v>4</v>
      </c>
      <c r="AU2086" t="s">
        <v>36</v>
      </c>
      <c r="AV2086">
        <v>0</v>
      </c>
      <c r="AW2086">
        <v>2</v>
      </c>
      <c r="AX2086">
        <v>53555249</v>
      </c>
      <c r="AY2086">
        <v>1</v>
      </c>
      <c r="AZ2086">
        <v>4096</v>
      </c>
      <c r="BA2086">
        <v>1886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CX2086">
        <f>Y2086*Source!I1228</f>
        <v>0</v>
      </c>
      <c r="CY2086">
        <f>AA2086</f>
        <v>24.41</v>
      </c>
      <c r="CZ2086">
        <f>AE2086</f>
        <v>24.41</v>
      </c>
      <c r="DA2086">
        <f>AI2086</f>
        <v>1</v>
      </c>
      <c r="DB2086">
        <f>ROUND((ROUND(AT2086*CZ2086,2)*ROUND(0,7)),2)</f>
        <v>0</v>
      </c>
      <c r="DC2086">
        <f>ROUND((ROUND(AT2086*AG2086,2)*ROUND(0,7)),2)</f>
        <v>0</v>
      </c>
    </row>
    <row r="2087" spans="1:107" x14ac:dyDescent="0.2">
      <c r="A2087">
        <f>ROW(Source!A1228)</f>
        <v>1228</v>
      </c>
      <c r="B2087">
        <v>53551706</v>
      </c>
      <c r="C2087">
        <v>53555233</v>
      </c>
      <c r="D2087">
        <v>29114240</v>
      </c>
      <c r="E2087">
        <v>1</v>
      </c>
      <c r="F2087">
        <v>1</v>
      </c>
      <c r="G2087">
        <v>1</v>
      </c>
      <c r="H2087">
        <v>3</v>
      </c>
      <c r="I2087" t="s">
        <v>2009</v>
      </c>
      <c r="J2087" t="s">
        <v>2010</v>
      </c>
      <c r="K2087" t="s">
        <v>2011</v>
      </c>
      <c r="L2087">
        <v>1348</v>
      </c>
      <c r="N2087">
        <v>1009</v>
      </c>
      <c r="O2087" t="s">
        <v>26</v>
      </c>
      <c r="P2087" t="s">
        <v>26</v>
      </c>
      <c r="Q2087">
        <v>1000</v>
      </c>
      <c r="W2087">
        <v>0</v>
      </c>
      <c r="X2087">
        <v>-1701539228</v>
      </c>
      <c r="Y2087">
        <v>0</v>
      </c>
      <c r="AA2087">
        <v>14830</v>
      </c>
      <c r="AB2087">
        <v>0</v>
      </c>
      <c r="AC2087">
        <v>0</v>
      </c>
      <c r="AD2087">
        <v>0</v>
      </c>
      <c r="AE2087">
        <v>14830</v>
      </c>
      <c r="AF2087">
        <v>0</v>
      </c>
      <c r="AG2087">
        <v>0</v>
      </c>
      <c r="AH2087">
        <v>0</v>
      </c>
      <c r="AI2087">
        <v>1</v>
      </c>
      <c r="AJ2087">
        <v>1</v>
      </c>
      <c r="AK2087">
        <v>1</v>
      </c>
      <c r="AL2087">
        <v>1</v>
      </c>
      <c r="AN2087">
        <v>0</v>
      </c>
      <c r="AO2087">
        <v>1</v>
      </c>
      <c r="AP2087">
        <v>1</v>
      </c>
      <c r="AQ2087">
        <v>0</v>
      </c>
      <c r="AR2087">
        <v>0</v>
      </c>
      <c r="AS2087" t="s">
        <v>3</v>
      </c>
      <c r="AT2087">
        <v>2.66E-3</v>
      </c>
      <c r="AU2087" t="s">
        <v>36</v>
      </c>
      <c r="AV2087">
        <v>0</v>
      </c>
      <c r="AW2087">
        <v>2</v>
      </c>
      <c r="AX2087">
        <v>53555250</v>
      </c>
      <c r="AY2087">
        <v>1</v>
      </c>
      <c r="AZ2087">
        <v>4096</v>
      </c>
      <c r="BA2087">
        <v>1887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CX2087">
        <f>Y2087*Source!I1228</f>
        <v>0</v>
      </c>
      <c r="CY2087">
        <f>AA2087</f>
        <v>14830</v>
      </c>
      <c r="CZ2087">
        <f>AE2087</f>
        <v>14830</v>
      </c>
      <c r="DA2087">
        <f>AI2087</f>
        <v>1</v>
      </c>
      <c r="DB2087">
        <f>ROUND((ROUND(AT2087*CZ2087,2)*ROUND(0,7)),2)</f>
        <v>0</v>
      </c>
      <c r="DC2087">
        <f>ROUND((ROUND(AT2087*AG2087,2)*ROUND(0,7)),2)</f>
        <v>0</v>
      </c>
    </row>
    <row r="2088" spans="1:107" x14ac:dyDescent="0.2">
      <c r="A2088">
        <f>ROW(Source!A1228)</f>
        <v>1228</v>
      </c>
      <c r="B2088">
        <v>53551706</v>
      </c>
      <c r="C2088">
        <v>53555233</v>
      </c>
      <c r="D2088">
        <v>29144314</v>
      </c>
      <c r="E2088">
        <v>1</v>
      </c>
      <c r="F2088">
        <v>1</v>
      </c>
      <c r="G2088">
        <v>1</v>
      </c>
      <c r="H2088">
        <v>3</v>
      </c>
      <c r="I2088" t="s">
        <v>2042</v>
      </c>
      <c r="J2088" t="s">
        <v>2043</v>
      </c>
      <c r="K2088" t="s">
        <v>2044</v>
      </c>
      <c r="L2088">
        <v>1301</v>
      </c>
      <c r="N2088">
        <v>1003</v>
      </c>
      <c r="O2088" t="s">
        <v>185</v>
      </c>
      <c r="P2088" t="s">
        <v>185</v>
      </c>
      <c r="Q2088">
        <v>1</v>
      </c>
      <c r="W2088">
        <v>0</v>
      </c>
      <c r="X2088">
        <v>360401423</v>
      </c>
      <c r="Y2088">
        <v>0</v>
      </c>
      <c r="AA2088">
        <v>70.400000000000006</v>
      </c>
      <c r="AB2088">
        <v>0</v>
      </c>
      <c r="AC2088">
        <v>0</v>
      </c>
      <c r="AD2088">
        <v>0</v>
      </c>
      <c r="AE2088">
        <v>70.400000000000006</v>
      </c>
      <c r="AF2088">
        <v>0</v>
      </c>
      <c r="AG2088">
        <v>0</v>
      </c>
      <c r="AH2088">
        <v>0</v>
      </c>
      <c r="AI2088">
        <v>1</v>
      </c>
      <c r="AJ2088">
        <v>1</v>
      </c>
      <c r="AK2088">
        <v>1</v>
      </c>
      <c r="AL2088">
        <v>1</v>
      </c>
      <c r="AN2088">
        <v>0</v>
      </c>
      <c r="AO2088">
        <v>1</v>
      </c>
      <c r="AP2088">
        <v>1</v>
      </c>
      <c r="AQ2088">
        <v>0</v>
      </c>
      <c r="AR2088">
        <v>0</v>
      </c>
      <c r="AS2088" t="s">
        <v>3</v>
      </c>
      <c r="AT2088">
        <v>99.8</v>
      </c>
      <c r="AU2088" t="s">
        <v>36</v>
      </c>
      <c r="AV2088">
        <v>0</v>
      </c>
      <c r="AW2088">
        <v>2</v>
      </c>
      <c r="AX2088">
        <v>53555252</v>
      </c>
      <c r="AY2088">
        <v>1</v>
      </c>
      <c r="AZ2088">
        <v>4096</v>
      </c>
      <c r="BA2088">
        <v>1889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CX2088">
        <f>Y2088*Source!I1228</f>
        <v>0</v>
      </c>
      <c r="CY2088">
        <f>AA2088</f>
        <v>70.400000000000006</v>
      </c>
      <c r="CZ2088">
        <f>AE2088</f>
        <v>70.400000000000006</v>
      </c>
      <c r="DA2088">
        <f>AI2088</f>
        <v>1</v>
      </c>
      <c r="DB2088">
        <f>ROUND((ROUND(AT2088*CZ2088,2)*ROUND(0,7)),2)</f>
        <v>0</v>
      </c>
      <c r="DC2088">
        <f>ROUND((ROUND(AT2088*AG2088,2)*ROUND(0,7)),2)</f>
        <v>0</v>
      </c>
    </row>
    <row r="2089" spans="1:107" x14ac:dyDescent="0.2">
      <c r="A2089">
        <f>ROW(Source!A1228)</f>
        <v>1228</v>
      </c>
      <c r="B2089">
        <v>53551706</v>
      </c>
      <c r="C2089">
        <v>53555233</v>
      </c>
      <c r="D2089">
        <v>29150040</v>
      </c>
      <c r="E2089">
        <v>1</v>
      </c>
      <c r="F2089">
        <v>1</v>
      </c>
      <c r="G2089">
        <v>1</v>
      </c>
      <c r="H2089">
        <v>3</v>
      </c>
      <c r="I2089" t="s">
        <v>1576</v>
      </c>
      <c r="J2089" t="s">
        <v>1577</v>
      </c>
      <c r="K2089" t="s">
        <v>1578</v>
      </c>
      <c r="L2089">
        <v>1339</v>
      </c>
      <c r="N2089">
        <v>1007</v>
      </c>
      <c r="O2089" t="s">
        <v>425</v>
      </c>
      <c r="P2089" t="s">
        <v>425</v>
      </c>
      <c r="Q2089">
        <v>1</v>
      </c>
      <c r="W2089">
        <v>0</v>
      </c>
      <c r="X2089">
        <v>619799737</v>
      </c>
      <c r="Y2089">
        <v>0</v>
      </c>
      <c r="AA2089">
        <v>2.44</v>
      </c>
      <c r="AB2089">
        <v>0</v>
      </c>
      <c r="AC2089">
        <v>0</v>
      </c>
      <c r="AD2089">
        <v>0</v>
      </c>
      <c r="AE2089">
        <v>2.44</v>
      </c>
      <c r="AF2089">
        <v>0</v>
      </c>
      <c r="AG2089">
        <v>0</v>
      </c>
      <c r="AH2089">
        <v>0</v>
      </c>
      <c r="AI2089">
        <v>1</v>
      </c>
      <c r="AJ2089">
        <v>1</v>
      </c>
      <c r="AK2089">
        <v>1</v>
      </c>
      <c r="AL2089">
        <v>1</v>
      </c>
      <c r="AN2089">
        <v>0</v>
      </c>
      <c r="AO2089">
        <v>1</v>
      </c>
      <c r="AP2089">
        <v>1</v>
      </c>
      <c r="AQ2089">
        <v>0</v>
      </c>
      <c r="AR2089">
        <v>0</v>
      </c>
      <c r="AS2089" t="s">
        <v>3</v>
      </c>
      <c r="AT2089">
        <v>1.57</v>
      </c>
      <c r="AU2089" t="s">
        <v>36</v>
      </c>
      <c r="AV2089">
        <v>0</v>
      </c>
      <c r="AW2089">
        <v>2</v>
      </c>
      <c r="AX2089">
        <v>53555254</v>
      </c>
      <c r="AY2089">
        <v>1</v>
      </c>
      <c r="AZ2089">
        <v>4096</v>
      </c>
      <c r="BA2089">
        <v>1891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CX2089">
        <f>Y2089*Source!I1228</f>
        <v>0</v>
      </c>
      <c r="CY2089">
        <f>AA2089</f>
        <v>2.44</v>
      </c>
      <c r="CZ2089">
        <f>AE2089</f>
        <v>2.44</v>
      </c>
      <c r="DA2089">
        <f>AI2089</f>
        <v>1</v>
      </c>
      <c r="DB2089">
        <f>ROUND((ROUND(AT2089*CZ2089,2)*ROUND(0,7)),2)</f>
        <v>0</v>
      </c>
      <c r="DC2089">
        <f>ROUND((ROUND(AT2089*AG2089,2)*ROUND(0,7)),2)</f>
        <v>0</v>
      </c>
    </row>
    <row r="2090" spans="1:107" x14ac:dyDescent="0.2">
      <c r="A2090">
        <f>ROW(Source!A1228)</f>
        <v>1228</v>
      </c>
      <c r="B2090">
        <v>53551706</v>
      </c>
      <c r="C2090">
        <v>53555233</v>
      </c>
      <c r="D2090">
        <v>29164350</v>
      </c>
      <c r="E2090">
        <v>1</v>
      </c>
      <c r="F2090">
        <v>1</v>
      </c>
      <c r="G2090">
        <v>1</v>
      </c>
      <c r="H2090">
        <v>3</v>
      </c>
      <c r="I2090" t="s">
        <v>1138</v>
      </c>
      <c r="J2090" t="s">
        <v>1140</v>
      </c>
      <c r="K2090" t="s">
        <v>1139</v>
      </c>
      <c r="L2090">
        <v>1348</v>
      </c>
      <c r="N2090">
        <v>1009</v>
      </c>
      <c r="O2090" t="s">
        <v>26</v>
      </c>
      <c r="P2090" t="s">
        <v>26</v>
      </c>
      <c r="Q2090">
        <v>1000</v>
      </c>
      <c r="W2090">
        <v>0</v>
      </c>
      <c r="X2090">
        <v>1839160745</v>
      </c>
      <c r="Y2090">
        <v>0.22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1</v>
      </c>
      <c r="AJ2090">
        <v>1</v>
      </c>
      <c r="AK2090">
        <v>1</v>
      </c>
      <c r="AL2090">
        <v>1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 t="s">
        <v>3</v>
      </c>
      <c r="AT2090">
        <v>0.22</v>
      </c>
      <c r="AU2090" t="s">
        <v>3</v>
      </c>
      <c r="AV2090">
        <v>0</v>
      </c>
      <c r="AW2090">
        <v>1</v>
      </c>
      <c r="AX2090">
        <v>-1</v>
      </c>
      <c r="AY2090">
        <v>0</v>
      </c>
      <c r="AZ2090">
        <v>0</v>
      </c>
      <c r="BA2090" t="s">
        <v>3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CX2090">
        <f>Y2090*Source!I1228</f>
        <v>4.8399999999999999E-2</v>
      </c>
      <c r="CY2090">
        <f>AA2090</f>
        <v>0</v>
      </c>
      <c r="CZ2090">
        <f>AE2090</f>
        <v>0</v>
      </c>
      <c r="DA2090">
        <f>AI2090</f>
        <v>1</v>
      </c>
      <c r="DB2090">
        <f>ROUND(ROUND(AT2090*CZ2090,2),2)</f>
        <v>0</v>
      </c>
      <c r="DC2090">
        <f>ROUND(ROUND(AT2090*AG2090,2),2)</f>
        <v>0</v>
      </c>
    </row>
    <row r="2091" spans="1:107" x14ac:dyDescent="0.2">
      <c r="A2091">
        <f>ROW(Source!A1229)</f>
        <v>1229</v>
      </c>
      <c r="B2091">
        <v>53551707</v>
      </c>
      <c r="C2091">
        <v>53555233</v>
      </c>
      <c r="D2091">
        <v>18413627</v>
      </c>
      <c r="E2091">
        <v>1</v>
      </c>
      <c r="F2091">
        <v>1</v>
      </c>
      <c r="G2091">
        <v>1</v>
      </c>
      <c r="H2091">
        <v>1</v>
      </c>
      <c r="I2091" t="s">
        <v>1659</v>
      </c>
      <c r="J2091" t="s">
        <v>3</v>
      </c>
      <c r="K2091" t="s">
        <v>1660</v>
      </c>
      <c r="L2091">
        <v>1369</v>
      </c>
      <c r="N2091">
        <v>1013</v>
      </c>
      <c r="O2091" t="s">
        <v>1486</v>
      </c>
      <c r="P2091" t="s">
        <v>1486</v>
      </c>
      <c r="Q2091">
        <v>1</v>
      </c>
      <c r="W2091">
        <v>0</v>
      </c>
      <c r="X2091">
        <v>-1366182279</v>
      </c>
      <c r="Y2091">
        <v>28.335999999999999</v>
      </c>
      <c r="AA2091">
        <v>0</v>
      </c>
      <c r="AB2091">
        <v>0</v>
      </c>
      <c r="AC2091">
        <v>0</v>
      </c>
      <c r="AD2091">
        <v>349.58</v>
      </c>
      <c r="AE2091">
        <v>0</v>
      </c>
      <c r="AF2091">
        <v>0</v>
      </c>
      <c r="AG2091">
        <v>0</v>
      </c>
      <c r="AH2091">
        <v>349.58</v>
      </c>
      <c r="AI2091">
        <v>1</v>
      </c>
      <c r="AJ2091">
        <v>1</v>
      </c>
      <c r="AK2091">
        <v>1</v>
      </c>
      <c r="AL2091">
        <v>1</v>
      </c>
      <c r="AN2091">
        <v>0</v>
      </c>
      <c r="AO2091">
        <v>1</v>
      </c>
      <c r="AP2091">
        <v>1</v>
      </c>
      <c r="AQ2091">
        <v>0</v>
      </c>
      <c r="AR2091">
        <v>0</v>
      </c>
      <c r="AS2091" t="s">
        <v>3</v>
      </c>
      <c r="AT2091">
        <v>61.6</v>
      </c>
      <c r="AU2091" t="s">
        <v>1164</v>
      </c>
      <c r="AV2091">
        <v>1</v>
      </c>
      <c r="AW2091">
        <v>2</v>
      </c>
      <c r="AX2091">
        <v>53555244</v>
      </c>
      <c r="AY2091">
        <v>2</v>
      </c>
      <c r="AZ2091">
        <v>137216</v>
      </c>
      <c r="BA2091">
        <v>1892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CX2091">
        <f>Y2091*Source!I1229</f>
        <v>6.2339199999999995</v>
      </c>
      <c r="CY2091">
        <f>AD2091</f>
        <v>349.58</v>
      </c>
      <c r="CZ2091">
        <f>AH2091</f>
        <v>349.58</v>
      </c>
      <c r="DA2091">
        <f>AL2091</f>
        <v>1</v>
      </c>
      <c r="DB2091">
        <f>ROUND((ROUND(AT2091*CZ2091,2)*ROUND((0.4*1.15),7)),2)</f>
        <v>9905.7000000000007</v>
      </c>
      <c r="DC2091">
        <f>ROUND((ROUND(AT2091*AG2091,2)*ROUND((0.4*1.15),7)),2)</f>
        <v>0</v>
      </c>
    </row>
    <row r="2092" spans="1:107" x14ac:dyDescent="0.2">
      <c r="A2092">
        <f>ROW(Source!A1229)</f>
        <v>1229</v>
      </c>
      <c r="B2092">
        <v>53551707</v>
      </c>
      <c r="C2092">
        <v>53555233</v>
      </c>
      <c r="D2092">
        <v>121548</v>
      </c>
      <c r="E2092">
        <v>1</v>
      </c>
      <c r="F2092">
        <v>1</v>
      </c>
      <c r="G2092">
        <v>1</v>
      </c>
      <c r="H2092">
        <v>1</v>
      </c>
      <c r="I2092" t="s">
        <v>31</v>
      </c>
      <c r="J2092" t="s">
        <v>3</v>
      </c>
      <c r="K2092" t="s">
        <v>1489</v>
      </c>
      <c r="L2092">
        <v>608254</v>
      </c>
      <c r="N2092">
        <v>1013</v>
      </c>
      <c r="O2092" t="s">
        <v>1490</v>
      </c>
      <c r="P2092" t="s">
        <v>1490</v>
      </c>
      <c r="Q2092">
        <v>1</v>
      </c>
      <c r="W2092">
        <v>0</v>
      </c>
      <c r="X2092">
        <v>-185737400</v>
      </c>
      <c r="Y2092">
        <v>2.3000000000000003E-2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1</v>
      </c>
      <c r="AJ2092">
        <v>1</v>
      </c>
      <c r="AK2092">
        <v>1</v>
      </c>
      <c r="AL2092">
        <v>1</v>
      </c>
      <c r="AN2092">
        <v>0</v>
      </c>
      <c r="AO2092">
        <v>1</v>
      </c>
      <c r="AP2092">
        <v>1</v>
      </c>
      <c r="AQ2092">
        <v>0</v>
      </c>
      <c r="AR2092">
        <v>0</v>
      </c>
      <c r="AS2092" t="s">
        <v>3</v>
      </c>
      <c r="AT2092">
        <v>0.05</v>
      </c>
      <c r="AU2092" t="s">
        <v>1164</v>
      </c>
      <c r="AV2092">
        <v>2</v>
      </c>
      <c r="AW2092">
        <v>2</v>
      </c>
      <c r="AX2092">
        <v>53555245</v>
      </c>
      <c r="AY2092">
        <v>1</v>
      </c>
      <c r="AZ2092">
        <v>6144</v>
      </c>
      <c r="BA2092">
        <v>1893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CX2092">
        <f>Y2092*Source!I1229</f>
        <v>5.0600000000000011E-3</v>
      </c>
      <c r="CY2092">
        <f>AD2092</f>
        <v>0</v>
      </c>
      <c r="CZ2092">
        <f>AH2092</f>
        <v>0</v>
      </c>
      <c r="DA2092">
        <f>AL2092</f>
        <v>1</v>
      </c>
      <c r="DB2092">
        <f>ROUND((ROUND(AT2092*CZ2092,2)*ROUND((0.4*1.15),7)),2)</f>
        <v>0</v>
      </c>
      <c r="DC2092">
        <f>ROUND((ROUND(AT2092*AG2092,2)*ROUND((0.4*1.15),7)),2)</f>
        <v>0</v>
      </c>
    </row>
    <row r="2093" spans="1:107" x14ac:dyDescent="0.2">
      <c r="A2093">
        <f>ROW(Source!A1229)</f>
        <v>1229</v>
      </c>
      <c r="B2093">
        <v>53551707</v>
      </c>
      <c r="C2093">
        <v>53555233</v>
      </c>
      <c r="D2093">
        <v>29172268</v>
      </c>
      <c r="E2093">
        <v>1</v>
      </c>
      <c r="F2093">
        <v>1</v>
      </c>
      <c r="G2093">
        <v>1</v>
      </c>
      <c r="H2093">
        <v>2</v>
      </c>
      <c r="I2093" t="s">
        <v>1582</v>
      </c>
      <c r="J2093" t="s">
        <v>1583</v>
      </c>
      <c r="K2093" t="s">
        <v>1584</v>
      </c>
      <c r="L2093">
        <v>1368</v>
      </c>
      <c r="N2093">
        <v>1011</v>
      </c>
      <c r="O2093" t="s">
        <v>1494</v>
      </c>
      <c r="P2093" t="s">
        <v>1494</v>
      </c>
      <c r="Q2093">
        <v>1</v>
      </c>
      <c r="W2093">
        <v>0</v>
      </c>
      <c r="X2093">
        <v>-438066613</v>
      </c>
      <c r="Y2093">
        <v>1.38E-2</v>
      </c>
      <c r="AA2093">
        <v>0</v>
      </c>
      <c r="AB2093">
        <v>86.4</v>
      </c>
      <c r="AC2093">
        <v>13.5</v>
      </c>
      <c r="AD2093">
        <v>0</v>
      </c>
      <c r="AE2093">
        <v>0</v>
      </c>
      <c r="AF2093">
        <v>86.4</v>
      </c>
      <c r="AG2093">
        <v>13.5</v>
      </c>
      <c r="AH2093">
        <v>0</v>
      </c>
      <c r="AI2093">
        <v>1</v>
      </c>
      <c r="AJ2093">
        <v>1</v>
      </c>
      <c r="AK2093">
        <v>1</v>
      </c>
      <c r="AL2093">
        <v>1</v>
      </c>
      <c r="AN2093">
        <v>0</v>
      </c>
      <c r="AO2093">
        <v>1</v>
      </c>
      <c r="AP2093">
        <v>1</v>
      </c>
      <c r="AQ2093">
        <v>0</v>
      </c>
      <c r="AR2093">
        <v>0</v>
      </c>
      <c r="AS2093" t="s">
        <v>3</v>
      </c>
      <c r="AT2093">
        <v>0.03</v>
      </c>
      <c r="AU2093" t="s">
        <v>1164</v>
      </c>
      <c r="AV2093">
        <v>0</v>
      </c>
      <c r="AW2093">
        <v>2</v>
      </c>
      <c r="AX2093">
        <v>53555246</v>
      </c>
      <c r="AY2093">
        <v>1</v>
      </c>
      <c r="AZ2093">
        <v>6144</v>
      </c>
      <c r="BA2093">
        <v>1894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CX2093">
        <f>Y2093*Source!I1229</f>
        <v>3.0360000000000001E-3</v>
      </c>
      <c r="CY2093">
        <f>AB2093</f>
        <v>86.4</v>
      </c>
      <c r="CZ2093">
        <f>AF2093</f>
        <v>86.4</v>
      </c>
      <c r="DA2093">
        <f>AJ2093</f>
        <v>1</v>
      </c>
      <c r="DB2093">
        <f>ROUND((ROUND(AT2093*CZ2093,2)*ROUND((0.4*1.15),7)),2)</f>
        <v>1.19</v>
      </c>
      <c r="DC2093">
        <f>ROUND((ROUND(AT2093*AG2093,2)*ROUND((0.4*1.15),7)),2)</f>
        <v>0.19</v>
      </c>
    </row>
    <row r="2094" spans="1:107" x14ac:dyDescent="0.2">
      <c r="A2094">
        <f>ROW(Source!A1229)</f>
        <v>1229</v>
      </c>
      <c r="B2094">
        <v>53551707</v>
      </c>
      <c r="C2094">
        <v>53555233</v>
      </c>
      <c r="D2094">
        <v>29172379</v>
      </c>
      <c r="E2094">
        <v>1</v>
      </c>
      <c r="F2094">
        <v>1</v>
      </c>
      <c r="G2094">
        <v>1</v>
      </c>
      <c r="H2094">
        <v>2</v>
      </c>
      <c r="I2094" t="s">
        <v>1495</v>
      </c>
      <c r="J2094" t="s">
        <v>1496</v>
      </c>
      <c r="K2094" t="s">
        <v>1497</v>
      </c>
      <c r="L2094">
        <v>1368</v>
      </c>
      <c r="N2094">
        <v>1011</v>
      </c>
      <c r="O2094" t="s">
        <v>1494</v>
      </c>
      <c r="P2094" t="s">
        <v>1494</v>
      </c>
      <c r="Q2094">
        <v>1</v>
      </c>
      <c r="W2094">
        <v>0</v>
      </c>
      <c r="X2094">
        <v>1106923569</v>
      </c>
      <c r="Y2094">
        <v>9.1999999999999998E-3</v>
      </c>
      <c r="AA2094">
        <v>0</v>
      </c>
      <c r="AB2094">
        <v>112</v>
      </c>
      <c r="AC2094">
        <v>13.5</v>
      </c>
      <c r="AD2094">
        <v>0</v>
      </c>
      <c r="AE2094">
        <v>0</v>
      </c>
      <c r="AF2094">
        <v>112</v>
      </c>
      <c r="AG2094">
        <v>13.5</v>
      </c>
      <c r="AH2094">
        <v>0</v>
      </c>
      <c r="AI2094">
        <v>1</v>
      </c>
      <c r="AJ2094">
        <v>1</v>
      </c>
      <c r="AK2094">
        <v>1</v>
      </c>
      <c r="AL2094">
        <v>1</v>
      </c>
      <c r="AN2094">
        <v>0</v>
      </c>
      <c r="AO2094">
        <v>1</v>
      </c>
      <c r="AP2094">
        <v>1</v>
      </c>
      <c r="AQ2094">
        <v>0</v>
      </c>
      <c r="AR2094">
        <v>0</v>
      </c>
      <c r="AS2094" t="s">
        <v>3</v>
      </c>
      <c r="AT2094">
        <v>0.02</v>
      </c>
      <c r="AU2094" t="s">
        <v>1164</v>
      </c>
      <c r="AV2094">
        <v>0</v>
      </c>
      <c r="AW2094">
        <v>2</v>
      </c>
      <c r="AX2094">
        <v>53555247</v>
      </c>
      <c r="AY2094">
        <v>1</v>
      </c>
      <c r="AZ2094">
        <v>6144</v>
      </c>
      <c r="BA2094">
        <v>1895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CX2094">
        <f>Y2094*Source!I1229</f>
        <v>2.0240000000000002E-3</v>
      </c>
      <c r="CY2094">
        <f>AB2094</f>
        <v>112</v>
      </c>
      <c r="CZ2094">
        <f>AF2094</f>
        <v>112</v>
      </c>
      <c r="DA2094">
        <f>AJ2094</f>
        <v>1</v>
      </c>
      <c r="DB2094">
        <f>ROUND((ROUND(AT2094*CZ2094,2)*ROUND((0.4*1.15),7)),2)</f>
        <v>1.03</v>
      </c>
      <c r="DC2094">
        <f>ROUND((ROUND(AT2094*AG2094,2)*ROUND((0.4*1.15),7)),2)</f>
        <v>0.12</v>
      </c>
    </row>
    <row r="2095" spans="1:107" x14ac:dyDescent="0.2">
      <c r="A2095">
        <f>ROW(Source!A1229)</f>
        <v>1229</v>
      </c>
      <c r="B2095">
        <v>53551707</v>
      </c>
      <c r="C2095">
        <v>53555233</v>
      </c>
      <c r="D2095">
        <v>29174913</v>
      </c>
      <c r="E2095">
        <v>1</v>
      </c>
      <c r="F2095">
        <v>1</v>
      </c>
      <c r="G2095">
        <v>1</v>
      </c>
      <c r="H2095">
        <v>2</v>
      </c>
      <c r="I2095" t="s">
        <v>1513</v>
      </c>
      <c r="J2095" t="s">
        <v>1514</v>
      </c>
      <c r="K2095" t="s">
        <v>1515</v>
      </c>
      <c r="L2095">
        <v>1368</v>
      </c>
      <c r="N2095">
        <v>1011</v>
      </c>
      <c r="O2095" t="s">
        <v>1494</v>
      </c>
      <c r="P2095" t="s">
        <v>1494</v>
      </c>
      <c r="Q2095">
        <v>1</v>
      </c>
      <c r="W2095">
        <v>0</v>
      </c>
      <c r="X2095">
        <v>1230759911</v>
      </c>
      <c r="Y2095">
        <v>9.1999999999999998E-3</v>
      </c>
      <c r="AA2095">
        <v>0</v>
      </c>
      <c r="AB2095">
        <v>87.17</v>
      </c>
      <c r="AC2095">
        <v>11.6</v>
      </c>
      <c r="AD2095">
        <v>0</v>
      </c>
      <c r="AE2095">
        <v>0</v>
      </c>
      <c r="AF2095">
        <v>87.17</v>
      </c>
      <c r="AG2095">
        <v>11.6</v>
      </c>
      <c r="AH2095">
        <v>0</v>
      </c>
      <c r="AI2095">
        <v>1</v>
      </c>
      <c r="AJ2095">
        <v>1</v>
      </c>
      <c r="AK2095">
        <v>1</v>
      </c>
      <c r="AL2095">
        <v>1</v>
      </c>
      <c r="AN2095">
        <v>0</v>
      </c>
      <c r="AO2095">
        <v>1</v>
      </c>
      <c r="AP2095">
        <v>1</v>
      </c>
      <c r="AQ2095">
        <v>0</v>
      </c>
      <c r="AR2095">
        <v>0</v>
      </c>
      <c r="AS2095" t="s">
        <v>3</v>
      </c>
      <c r="AT2095">
        <v>0.02</v>
      </c>
      <c r="AU2095" t="s">
        <v>1164</v>
      </c>
      <c r="AV2095">
        <v>0</v>
      </c>
      <c r="AW2095">
        <v>2</v>
      </c>
      <c r="AX2095">
        <v>53555248</v>
      </c>
      <c r="AY2095">
        <v>1</v>
      </c>
      <c r="AZ2095">
        <v>6144</v>
      </c>
      <c r="BA2095">
        <v>1896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CX2095">
        <f>Y2095*Source!I1229</f>
        <v>2.0240000000000002E-3</v>
      </c>
      <c r="CY2095">
        <f>AB2095</f>
        <v>87.17</v>
      </c>
      <c r="CZ2095">
        <f>AF2095</f>
        <v>87.17</v>
      </c>
      <c r="DA2095">
        <f>AJ2095</f>
        <v>1</v>
      </c>
      <c r="DB2095">
        <f>ROUND((ROUND(AT2095*CZ2095,2)*ROUND((0.4*1.15),7)),2)</f>
        <v>0.8</v>
      </c>
      <c r="DC2095">
        <f>ROUND((ROUND(AT2095*AG2095,2)*ROUND((0.4*1.15),7)),2)</f>
        <v>0.11</v>
      </c>
    </row>
    <row r="2096" spans="1:107" x14ac:dyDescent="0.2">
      <c r="A2096">
        <f>ROW(Source!A1229)</f>
        <v>1229</v>
      </c>
      <c r="B2096">
        <v>53551707</v>
      </c>
      <c r="C2096">
        <v>53555233</v>
      </c>
      <c r="D2096">
        <v>29110103</v>
      </c>
      <c r="E2096">
        <v>1</v>
      </c>
      <c r="F2096">
        <v>1</v>
      </c>
      <c r="G2096">
        <v>1</v>
      </c>
      <c r="H2096">
        <v>3</v>
      </c>
      <c r="I2096" t="s">
        <v>2006</v>
      </c>
      <c r="J2096" t="s">
        <v>2007</v>
      </c>
      <c r="K2096" t="s">
        <v>2008</v>
      </c>
      <c r="L2096">
        <v>1346</v>
      </c>
      <c r="N2096">
        <v>1009</v>
      </c>
      <c r="O2096" t="s">
        <v>143</v>
      </c>
      <c r="P2096" t="s">
        <v>143</v>
      </c>
      <c r="Q2096">
        <v>1</v>
      </c>
      <c r="W2096">
        <v>0</v>
      </c>
      <c r="X2096">
        <v>1502743759</v>
      </c>
      <c r="Y2096">
        <v>0</v>
      </c>
      <c r="AA2096">
        <v>149.88</v>
      </c>
      <c r="AB2096">
        <v>0</v>
      </c>
      <c r="AC2096">
        <v>0</v>
      </c>
      <c r="AD2096">
        <v>0</v>
      </c>
      <c r="AE2096">
        <v>24.41</v>
      </c>
      <c r="AF2096">
        <v>0</v>
      </c>
      <c r="AG2096">
        <v>0</v>
      </c>
      <c r="AH2096">
        <v>0</v>
      </c>
      <c r="AI2096">
        <v>6.14</v>
      </c>
      <c r="AJ2096">
        <v>1</v>
      </c>
      <c r="AK2096">
        <v>1</v>
      </c>
      <c r="AL2096">
        <v>1</v>
      </c>
      <c r="AN2096">
        <v>0</v>
      </c>
      <c r="AO2096">
        <v>1</v>
      </c>
      <c r="AP2096">
        <v>1</v>
      </c>
      <c r="AQ2096">
        <v>0</v>
      </c>
      <c r="AR2096">
        <v>0</v>
      </c>
      <c r="AS2096" t="s">
        <v>3</v>
      </c>
      <c r="AT2096">
        <v>4</v>
      </c>
      <c r="AU2096" t="s">
        <v>36</v>
      </c>
      <c r="AV2096">
        <v>0</v>
      </c>
      <c r="AW2096">
        <v>2</v>
      </c>
      <c r="AX2096">
        <v>53555249</v>
      </c>
      <c r="AY2096">
        <v>1</v>
      </c>
      <c r="AZ2096">
        <v>4096</v>
      </c>
      <c r="BA2096">
        <v>1897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CX2096">
        <f>Y2096*Source!I1229</f>
        <v>0</v>
      </c>
      <c r="CY2096">
        <f>AA2096</f>
        <v>149.88</v>
      </c>
      <c r="CZ2096">
        <f>AE2096</f>
        <v>24.41</v>
      </c>
      <c r="DA2096">
        <f>AI2096</f>
        <v>6.14</v>
      </c>
      <c r="DB2096">
        <f>ROUND((ROUND(AT2096*CZ2096,2)*ROUND(0,7)),2)</f>
        <v>0</v>
      </c>
      <c r="DC2096">
        <f>ROUND((ROUND(AT2096*AG2096,2)*ROUND(0,7)),2)</f>
        <v>0</v>
      </c>
    </row>
    <row r="2097" spans="1:107" x14ac:dyDescent="0.2">
      <c r="A2097">
        <f>ROW(Source!A1229)</f>
        <v>1229</v>
      </c>
      <c r="B2097">
        <v>53551707</v>
      </c>
      <c r="C2097">
        <v>53555233</v>
      </c>
      <c r="D2097">
        <v>29114240</v>
      </c>
      <c r="E2097">
        <v>1</v>
      </c>
      <c r="F2097">
        <v>1</v>
      </c>
      <c r="G2097">
        <v>1</v>
      </c>
      <c r="H2097">
        <v>3</v>
      </c>
      <c r="I2097" t="s">
        <v>2009</v>
      </c>
      <c r="J2097" t="s">
        <v>2010</v>
      </c>
      <c r="K2097" t="s">
        <v>2011</v>
      </c>
      <c r="L2097">
        <v>1348</v>
      </c>
      <c r="N2097">
        <v>1009</v>
      </c>
      <c r="O2097" t="s">
        <v>26</v>
      </c>
      <c r="P2097" t="s">
        <v>26</v>
      </c>
      <c r="Q2097">
        <v>1000</v>
      </c>
      <c r="W2097">
        <v>0</v>
      </c>
      <c r="X2097">
        <v>-1701539228</v>
      </c>
      <c r="Y2097">
        <v>0</v>
      </c>
      <c r="AA2097">
        <v>91056.2</v>
      </c>
      <c r="AB2097">
        <v>0</v>
      </c>
      <c r="AC2097">
        <v>0</v>
      </c>
      <c r="AD2097">
        <v>0</v>
      </c>
      <c r="AE2097">
        <v>14830</v>
      </c>
      <c r="AF2097">
        <v>0</v>
      </c>
      <c r="AG2097">
        <v>0</v>
      </c>
      <c r="AH2097">
        <v>0</v>
      </c>
      <c r="AI2097">
        <v>6.14</v>
      </c>
      <c r="AJ2097">
        <v>1</v>
      </c>
      <c r="AK2097">
        <v>1</v>
      </c>
      <c r="AL2097">
        <v>1</v>
      </c>
      <c r="AN2097">
        <v>0</v>
      </c>
      <c r="AO2097">
        <v>1</v>
      </c>
      <c r="AP2097">
        <v>1</v>
      </c>
      <c r="AQ2097">
        <v>0</v>
      </c>
      <c r="AR2097">
        <v>0</v>
      </c>
      <c r="AS2097" t="s">
        <v>3</v>
      </c>
      <c r="AT2097">
        <v>2.66E-3</v>
      </c>
      <c r="AU2097" t="s">
        <v>36</v>
      </c>
      <c r="AV2097">
        <v>0</v>
      </c>
      <c r="AW2097">
        <v>2</v>
      </c>
      <c r="AX2097">
        <v>53555250</v>
      </c>
      <c r="AY2097">
        <v>1</v>
      </c>
      <c r="AZ2097">
        <v>4096</v>
      </c>
      <c r="BA2097">
        <v>1898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CX2097">
        <f>Y2097*Source!I1229</f>
        <v>0</v>
      </c>
      <c r="CY2097">
        <f>AA2097</f>
        <v>91056.2</v>
      </c>
      <c r="CZ2097">
        <f>AE2097</f>
        <v>14830</v>
      </c>
      <c r="DA2097">
        <f>AI2097</f>
        <v>6.14</v>
      </c>
      <c r="DB2097">
        <f>ROUND((ROUND(AT2097*CZ2097,2)*ROUND(0,7)),2)</f>
        <v>0</v>
      </c>
      <c r="DC2097">
        <f>ROUND((ROUND(AT2097*AG2097,2)*ROUND(0,7)),2)</f>
        <v>0</v>
      </c>
    </row>
    <row r="2098" spans="1:107" x14ac:dyDescent="0.2">
      <c r="A2098">
        <f>ROW(Source!A1229)</f>
        <v>1229</v>
      </c>
      <c r="B2098">
        <v>53551707</v>
      </c>
      <c r="C2098">
        <v>53555233</v>
      </c>
      <c r="D2098">
        <v>29144314</v>
      </c>
      <c r="E2098">
        <v>1</v>
      </c>
      <c r="F2098">
        <v>1</v>
      </c>
      <c r="G2098">
        <v>1</v>
      </c>
      <c r="H2098">
        <v>3</v>
      </c>
      <c r="I2098" t="s">
        <v>2042</v>
      </c>
      <c r="J2098" t="s">
        <v>2043</v>
      </c>
      <c r="K2098" t="s">
        <v>2044</v>
      </c>
      <c r="L2098">
        <v>1301</v>
      </c>
      <c r="N2098">
        <v>1003</v>
      </c>
      <c r="O2098" t="s">
        <v>185</v>
      </c>
      <c r="P2098" t="s">
        <v>185</v>
      </c>
      <c r="Q2098">
        <v>1</v>
      </c>
      <c r="W2098">
        <v>0</v>
      </c>
      <c r="X2098">
        <v>360401423</v>
      </c>
      <c r="Y2098">
        <v>0</v>
      </c>
      <c r="AA2098">
        <v>432.26</v>
      </c>
      <c r="AB2098">
        <v>0</v>
      </c>
      <c r="AC2098">
        <v>0</v>
      </c>
      <c r="AD2098">
        <v>0</v>
      </c>
      <c r="AE2098">
        <v>70.400000000000006</v>
      </c>
      <c r="AF2098">
        <v>0</v>
      </c>
      <c r="AG2098">
        <v>0</v>
      </c>
      <c r="AH2098">
        <v>0</v>
      </c>
      <c r="AI2098">
        <v>6.14</v>
      </c>
      <c r="AJ2098">
        <v>1</v>
      </c>
      <c r="AK2098">
        <v>1</v>
      </c>
      <c r="AL2098">
        <v>1</v>
      </c>
      <c r="AN2098">
        <v>0</v>
      </c>
      <c r="AO2098">
        <v>1</v>
      </c>
      <c r="AP2098">
        <v>1</v>
      </c>
      <c r="AQ2098">
        <v>0</v>
      </c>
      <c r="AR2098">
        <v>0</v>
      </c>
      <c r="AS2098" t="s">
        <v>3</v>
      </c>
      <c r="AT2098">
        <v>99.8</v>
      </c>
      <c r="AU2098" t="s">
        <v>36</v>
      </c>
      <c r="AV2098">
        <v>0</v>
      </c>
      <c r="AW2098">
        <v>2</v>
      </c>
      <c r="AX2098">
        <v>53555252</v>
      </c>
      <c r="AY2098">
        <v>1</v>
      </c>
      <c r="AZ2098">
        <v>4096</v>
      </c>
      <c r="BA2098">
        <v>1900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CX2098">
        <f>Y2098*Source!I1229</f>
        <v>0</v>
      </c>
      <c r="CY2098">
        <f>AA2098</f>
        <v>432.26</v>
      </c>
      <c r="CZ2098">
        <f>AE2098</f>
        <v>70.400000000000006</v>
      </c>
      <c r="DA2098">
        <f>AI2098</f>
        <v>6.14</v>
      </c>
      <c r="DB2098">
        <f>ROUND((ROUND(AT2098*CZ2098,2)*ROUND(0,7)),2)</f>
        <v>0</v>
      </c>
      <c r="DC2098">
        <f>ROUND((ROUND(AT2098*AG2098,2)*ROUND(0,7)),2)</f>
        <v>0</v>
      </c>
    </row>
    <row r="2099" spans="1:107" x14ac:dyDescent="0.2">
      <c r="A2099">
        <f>ROW(Source!A1229)</f>
        <v>1229</v>
      </c>
      <c r="B2099">
        <v>53551707</v>
      </c>
      <c r="C2099">
        <v>53555233</v>
      </c>
      <c r="D2099">
        <v>29150040</v>
      </c>
      <c r="E2099">
        <v>1</v>
      </c>
      <c r="F2099">
        <v>1</v>
      </c>
      <c r="G2099">
        <v>1</v>
      </c>
      <c r="H2099">
        <v>3</v>
      </c>
      <c r="I2099" t="s">
        <v>1576</v>
      </c>
      <c r="J2099" t="s">
        <v>1577</v>
      </c>
      <c r="K2099" t="s">
        <v>1578</v>
      </c>
      <c r="L2099">
        <v>1339</v>
      </c>
      <c r="N2099">
        <v>1007</v>
      </c>
      <c r="O2099" t="s">
        <v>425</v>
      </c>
      <c r="P2099" t="s">
        <v>425</v>
      </c>
      <c r="Q2099">
        <v>1</v>
      </c>
      <c r="W2099">
        <v>0</v>
      </c>
      <c r="X2099">
        <v>619799737</v>
      </c>
      <c r="Y2099">
        <v>0</v>
      </c>
      <c r="AA2099">
        <v>14.98</v>
      </c>
      <c r="AB2099">
        <v>0</v>
      </c>
      <c r="AC2099">
        <v>0</v>
      </c>
      <c r="AD2099">
        <v>0</v>
      </c>
      <c r="AE2099">
        <v>2.44</v>
      </c>
      <c r="AF2099">
        <v>0</v>
      </c>
      <c r="AG2099">
        <v>0</v>
      </c>
      <c r="AH2099">
        <v>0</v>
      </c>
      <c r="AI2099">
        <v>6.14</v>
      </c>
      <c r="AJ2099">
        <v>1</v>
      </c>
      <c r="AK2099">
        <v>1</v>
      </c>
      <c r="AL2099">
        <v>1</v>
      </c>
      <c r="AN2099">
        <v>0</v>
      </c>
      <c r="AO2099">
        <v>1</v>
      </c>
      <c r="AP2099">
        <v>1</v>
      </c>
      <c r="AQ2099">
        <v>0</v>
      </c>
      <c r="AR2099">
        <v>0</v>
      </c>
      <c r="AS2099" t="s">
        <v>3</v>
      </c>
      <c r="AT2099">
        <v>1.57</v>
      </c>
      <c r="AU2099" t="s">
        <v>36</v>
      </c>
      <c r="AV2099">
        <v>0</v>
      </c>
      <c r="AW2099">
        <v>2</v>
      </c>
      <c r="AX2099">
        <v>53555254</v>
      </c>
      <c r="AY2099">
        <v>1</v>
      </c>
      <c r="AZ2099">
        <v>4096</v>
      </c>
      <c r="BA2099">
        <v>1902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CX2099">
        <f>Y2099*Source!I1229</f>
        <v>0</v>
      </c>
      <c r="CY2099">
        <f>AA2099</f>
        <v>14.98</v>
      </c>
      <c r="CZ2099">
        <f>AE2099</f>
        <v>2.44</v>
      </c>
      <c r="DA2099">
        <f>AI2099</f>
        <v>6.14</v>
      </c>
      <c r="DB2099">
        <f>ROUND((ROUND(AT2099*CZ2099,2)*ROUND(0,7)),2)</f>
        <v>0</v>
      </c>
      <c r="DC2099">
        <f>ROUND((ROUND(AT2099*AG2099,2)*ROUND(0,7)),2)</f>
        <v>0</v>
      </c>
    </row>
    <row r="2100" spans="1:107" x14ac:dyDescent="0.2">
      <c r="A2100">
        <f>ROW(Source!A1229)</f>
        <v>1229</v>
      </c>
      <c r="B2100">
        <v>53551707</v>
      </c>
      <c r="C2100">
        <v>53555233</v>
      </c>
      <c r="D2100">
        <v>29164350</v>
      </c>
      <c r="E2100">
        <v>1</v>
      </c>
      <c r="F2100">
        <v>1</v>
      </c>
      <c r="G2100">
        <v>1</v>
      </c>
      <c r="H2100">
        <v>3</v>
      </c>
      <c r="I2100" t="s">
        <v>1138</v>
      </c>
      <c r="J2100" t="s">
        <v>1140</v>
      </c>
      <c r="K2100" t="s">
        <v>1139</v>
      </c>
      <c r="L2100">
        <v>1348</v>
      </c>
      <c r="N2100">
        <v>1009</v>
      </c>
      <c r="O2100" t="s">
        <v>26</v>
      </c>
      <c r="P2100" t="s">
        <v>26</v>
      </c>
      <c r="Q2100">
        <v>1000</v>
      </c>
      <c r="W2100">
        <v>0</v>
      </c>
      <c r="X2100">
        <v>1839160745</v>
      </c>
      <c r="Y2100">
        <v>0.22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6.14</v>
      </c>
      <c r="AJ2100">
        <v>1</v>
      </c>
      <c r="AK2100">
        <v>1</v>
      </c>
      <c r="AL2100">
        <v>1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 t="s">
        <v>3</v>
      </c>
      <c r="AT2100">
        <v>0.22</v>
      </c>
      <c r="AU2100" t="s">
        <v>3</v>
      </c>
      <c r="AV2100">
        <v>0</v>
      </c>
      <c r="AW2100">
        <v>1</v>
      </c>
      <c r="AX2100">
        <v>-1</v>
      </c>
      <c r="AY2100">
        <v>0</v>
      </c>
      <c r="AZ2100">
        <v>0</v>
      </c>
      <c r="BA2100" t="s">
        <v>3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CX2100">
        <f>Y2100*Source!I1229</f>
        <v>4.8399999999999999E-2</v>
      </c>
      <c r="CY2100">
        <f>AA2100</f>
        <v>0</v>
      </c>
      <c r="CZ2100">
        <f>AE2100</f>
        <v>0</v>
      </c>
      <c r="DA2100">
        <f>AI2100</f>
        <v>6.14</v>
      </c>
      <c r="DB2100">
        <f>ROUND(ROUND(AT2100*CZ2100,2),2)</f>
        <v>0</v>
      </c>
      <c r="DC2100">
        <f>ROUND(ROUND(AT2100*AG2100,2),2)</f>
        <v>0</v>
      </c>
    </row>
    <row r="2101" spans="1:107" x14ac:dyDescent="0.2">
      <c r="A2101">
        <f>ROW(Source!A1232)</f>
        <v>1232</v>
      </c>
      <c r="B2101">
        <v>53551706</v>
      </c>
      <c r="C2101">
        <v>53555256</v>
      </c>
      <c r="D2101">
        <v>18413627</v>
      </c>
      <c r="E2101">
        <v>1</v>
      </c>
      <c r="F2101">
        <v>1</v>
      </c>
      <c r="G2101">
        <v>1</v>
      </c>
      <c r="H2101">
        <v>1</v>
      </c>
      <c r="I2101" t="s">
        <v>1659</v>
      </c>
      <c r="J2101" t="s">
        <v>3</v>
      </c>
      <c r="K2101" t="s">
        <v>1660</v>
      </c>
      <c r="L2101">
        <v>1369</v>
      </c>
      <c r="N2101">
        <v>1013</v>
      </c>
      <c r="O2101" t="s">
        <v>1486</v>
      </c>
      <c r="P2101" t="s">
        <v>1486</v>
      </c>
      <c r="Q2101">
        <v>1</v>
      </c>
      <c r="W2101">
        <v>0</v>
      </c>
      <c r="X2101">
        <v>-1366182279</v>
      </c>
      <c r="Y2101">
        <v>29.550399999999996</v>
      </c>
      <c r="AA2101">
        <v>0</v>
      </c>
      <c r="AB2101">
        <v>0</v>
      </c>
      <c r="AC2101">
        <v>0</v>
      </c>
      <c r="AD2101">
        <v>349.58</v>
      </c>
      <c r="AE2101">
        <v>0</v>
      </c>
      <c r="AF2101">
        <v>0</v>
      </c>
      <c r="AG2101">
        <v>0</v>
      </c>
      <c r="AH2101">
        <v>349.58</v>
      </c>
      <c r="AI2101">
        <v>1</v>
      </c>
      <c r="AJ2101">
        <v>1</v>
      </c>
      <c r="AK2101">
        <v>1</v>
      </c>
      <c r="AL2101">
        <v>1</v>
      </c>
      <c r="AN2101">
        <v>0</v>
      </c>
      <c r="AO2101">
        <v>1</v>
      </c>
      <c r="AP2101">
        <v>1</v>
      </c>
      <c r="AQ2101">
        <v>0</v>
      </c>
      <c r="AR2101">
        <v>0</v>
      </c>
      <c r="AS2101" t="s">
        <v>3</v>
      </c>
      <c r="AT2101">
        <v>64.239999999999995</v>
      </c>
      <c r="AU2101" t="s">
        <v>1164</v>
      </c>
      <c r="AV2101">
        <v>1</v>
      </c>
      <c r="AW2101">
        <v>2</v>
      </c>
      <c r="AX2101">
        <v>53555267</v>
      </c>
      <c r="AY2101">
        <v>2</v>
      </c>
      <c r="AZ2101">
        <v>137216</v>
      </c>
      <c r="BA2101">
        <v>1903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CX2101">
        <f>Y2101*Source!I1232</f>
        <v>1.7730239999999997</v>
      </c>
      <c r="CY2101">
        <f>AD2101</f>
        <v>349.58</v>
      </c>
      <c r="CZ2101">
        <f>AH2101</f>
        <v>349.58</v>
      </c>
      <c r="DA2101">
        <f>AL2101</f>
        <v>1</v>
      </c>
      <c r="DB2101">
        <f>ROUND((ROUND(AT2101*CZ2101,2)*ROUND((0.4*1.15),7)),2)</f>
        <v>10330.23</v>
      </c>
      <c r="DC2101">
        <f>ROUND((ROUND(AT2101*AG2101,2)*ROUND((0.4*1.15),7)),2)</f>
        <v>0</v>
      </c>
    </row>
    <row r="2102" spans="1:107" x14ac:dyDescent="0.2">
      <c r="A2102">
        <f>ROW(Source!A1232)</f>
        <v>1232</v>
      </c>
      <c r="B2102">
        <v>53551706</v>
      </c>
      <c r="C2102">
        <v>53555256</v>
      </c>
      <c r="D2102">
        <v>121548</v>
      </c>
      <c r="E2102">
        <v>1</v>
      </c>
      <c r="F2102">
        <v>1</v>
      </c>
      <c r="G2102">
        <v>1</v>
      </c>
      <c r="H2102">
        <v>1</v>
      </c>
      <c r="I2102" t="s">
        <v>31</v>
      </c>
      <c r="J2102" t="s">
        <v>3</v>
      </c>
      <c r="K2102" t="s">
        <v>1489</v>
      </c>
      <c r="L2102">
        <v>608254</v>
      </c>
      <c r="N2102">
        <v>1013</v>
      </c>
      <c r="O2102" t="s">
        <v>1490</v>
      </c>
      <c r="P2102" t="s">
        <v>1490</v>
      </c>
      <c r="Q2102">
        <v>1</v>
      </c>
      <c r="W2102">
        <v>0</v>
      </c>
      <c r="X2102">
        <v>-185737400</v>
      </c>
      <c r="Y2102">
        <v>9.1999999999999998E-3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1</v>
      </c>
      <c r="AJ2102">
        <v>1</v>
      </c>
      <c r="AK2102">
        <v>1</v>
      </c>
      <c r="AL2102">
        <v>1</v>
      </c>
      <c r="AN2102">
        <v>0</v>
      </c>
      <c r="AO2102">
        <v>1</v>
      </c>
      <c r="AP2102">
        <v>1</v>
      </c>
      <c r="AQ2102">
        <v>0</v>
      </c>
      <c r="AR2102">
        <v>0</v>
      </c>
      <c r="AS2102" t="s">
        <v>3</v>
      </c>
      <c r="AT2102">
        <v>0.02</v>
      </c>
      <c r="AU2102" t="s">
        <v>1164</v>
      </c>
      <c r="AV2102">
        <v>2</v>
      </c>
      <c r="AW2102">
        <v>2</v>
      </c>
      <c r="AX2102">
        <v>53555268</v>
      </c>
      <c r="AY2102">
        <v>1</v>
      </c>
      <c r="AZ2102">
        <v>6144</v>
      </c>
      <c r="BA2102">
        <v>1904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CX2102">
        <f>Y2102*Source!I1232</f>
        <v>5.5199999999999997E-4</v>
      </c>
      <c r="CY2102">
        <f>AD2102</f>
        <v>0</v>
      </c>
      <c r="CZ2102">
        <f>AH2102</f>
        <v>0</v>
      </c>
      <c r="DA2102">
        <f>AL2102</f>
        <v>1</v>
      </c>
      <c r="DB2102">
        <f>ROUND((ROUND(AT2102*CZ2102,2)*ROUND((0.4*1.15),7)),2)</f>
        <v>0</v>
      </c>
      <c r="DC2102">
        <f>ROUND((ROUND(AT2102*AG2102,2)*ROUND((0.4*1.15),7)),2)</f>
        <v>0</v>
      </c>
    </row>
    <row r="2103" spans="1:107" x14ac:dyDescent="0.2">
      <c r="A2103">
        <f>ROW(Source!A1232)</f>
        <v>1232</v>
      </c>
      <c r="B2103">
        <v>53551706</v>
      </c>
      <c r="C2103">
        <v>53555256</v>
      </c>
      <c r="D2103">
        <v>29172268</v>
      </c>
      <c r="E2103">
        <v>1</v>
      </c>
      <c r="F2103">
        <v>1</v>
      </c>
      <c r="G2103">
        <v>1</v>
      </c>
      <c r="H2103">
        <v>2</v>
      </c>
      <c r="I2103" t="s">
        <v>1582</v>
      </c>
      <c r="J2103" t="s">
        <v>1583</v>
      </c>
      <c r="K2103" t="s">
        <v>1584</v>
      </c>
      <c r="L2103">
        <v>1368</v>
      </c>
      <c r="N2103">
        <v>1011</v>
      </c>
      <c r="O2103" t="s">
        <v>1494</v>
      </c>
      <c r="P2103" t="s">
        <v>1494</v>
      </c>
      <c r="Q2103">
        <v>1</v>
      </c>
      <c r="W2103">
        <v>0</v>
      </c>
      <c r="X2103">
        <v>-438066613</v>
      </c>
      <c r="Y2103">
        <v>4.5999999999999999E-3</v>
      </c>
      <c r="AA2103">
        <v>0</v>
      </c>
      <c r="AB2103">
        <v>86.4</v>
      </c>
      <c r="AC2103">
        <v>13.5</v>
      </c>
      <c r="AD2103">
        <v>0</v>
      </c>
      <c r="AE2103">
        <v>0</v>
      </c>
      <c r="AF2103">
        <v>86.4</v>
      </c>
      <c r="AG2103">
        <v>13.5</v>
      </c>
      <c r="AH2103">
        <v>0</v>
      </c>
      <c r="AI2103">
        <v>1</v>
      </c>
      <c r="AJ2103">
        <v>1</v>
      </c>
      <c r="AK2103">
        <v>1</v>
      </c>
      <c r="AL2103">
        <v>1</v>
      </c>
      <c r="AN2103">
        <v>0</v>
      </c>
      <c r="AO2103">
        <v>1</v>
      </c>
      <c r="AP2103">
        <v>1</v>
      </c>
      <c r="AQ2103">
        <v>0</v>
      </c>
      <c r="AR2103">
        <v>0</v>
      </c>
      <c r="AS2103" t="s">
        <v>3</v>
      </c>
      <c r="AT2103">
        <v>0.01</v>
      </c>
      <c r="AU2103" t="s">
        <v>1164</v>
      </c>
      <c r="AV2103">
        <v>0</v>
      </c>
      <c r="AW2103">
        <v>2</v>
      </c>
      <c r="AX2103">
        <v>53555269</v>
      </c>
      <c r="AY2103">
        <v>1</v>
      </c>
      <c r="AZ2103">
        <v>6144</v>
      </c>
      <c r="BA2103">
        <v>1905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CX2103">
        <f>Y2103*Source!I1232</f>
        <v>2.7599999999999999E-4</v>
      </c>
      <c r="CY2103">
        <f>AB2103</f>
        <v>86.4</v>
      </c>
      <c r="CZ2103">
        <f>AF2103</f>
        <v>86.4</v>
      </c>
      <c r="DA2103">
        <f>AJ2103</f>
        <v>1</v>
      </c>
      <c r="DB2103">
        <f>ROUND((ROUND(AT2103*CZ2103,2)*ROUND((0.4*1.15),7)),2)</f>
        <v>0.4</v>
      </c>
      <c r="DC2103">
        <f>ROUND((ROUND(AT2103*AG2103,2)*ROUND((0.4*1.15),7)),2)</f>
        <v>0.06</v>
      </c>
    </row>
    <row r="2104" spans="1:107" x14ac:dyDescent="0.2">
      <c r="A2104">
        <f>ROW(Source!A1232)</f>
        <v>1232</v>
      </c>
      <c r="B2104">
        <v>53551706</v>
      </c>
      <c r="C2104">
        <v>53555256</v>
      </c>
      <c r="D2104">
        <v>29172379</v>
      </c>
      <c r="E2104">
        <v>1</v>
      </c>
      <c r="F2104">
        <v>1</v>
      </c>
      <c r="G2104">
        <v>1</v>
      </c>
      <c r="H2104">
        <v>2</v>
      </c>
      <c r="I2104" t="s">
        <v>1495</v>
      </c>
      <c r="J2104" t="s">
        <v>1496</v>
      </c>
      <c r="K2104" t="s">
        <v>1497</v>
      </c>
      <c r="L2104">
        <v>1368</v>
      </c>
      <c r="N2104">
        <v>1011</v>
      </c>
      <c r="O2104" t="s">
        <v>1494</v>
      </c>
      <c r="P2104" t="s">
        <v>1494</v>
      </c>
      <c r="Q2104">
        <v>1</v>
      </c>
      <c r="W2104">
        <v>0</v>
      </c>
      <c r="X2104">
        <v>1106923569</v>
      </c>
      <c r="Y2104">
        <v>4.5999999999999999E-3</v>
      </c>
      <c r="AA2104">
        <v>0</v>
      </c>
      <c r="AB2104">
        <v>112</v>
      </c>
      <c r="AC2104">
        <v>13.5</v>
      </c>
      <c r="AD2104">
        <v>0</v>
      </c>
      <c r="AE2104">
        <v>0</v>
      </c>
      <c r="AF2104">
        <v>112</v>
      </c>
      <c r="AG2104">
        <v>13.5</v>
      </c>
      <c r="AH2104">
        <v>0</v>
      </c>
      <c r="AI2104">
        <v>1</v>
      </c>
      <c r="AJ2104">
        <v>1</v>
      </c>
      <c r="AK2104">
        <v>1</v>
      </c>
      <c r="AL2104">
        <v>1</v>
      </c>
      <c r="AN2104">
        <v>0</v>
      </c>
      <c r="AO2104">
        <v>1</v>
      </c>
      <c r="AP2104">
        <v>1</v>
      </c>
      <c r="AQ2104">
        <v>0</v>
      </c>
      <c r="AR2104">
        <v>0</v>
      </c>
      <c r="AS2104" t="s">
        <v>3</v>
      </c>
      <c r="AT2104">
        <v>0.01</v>
      </c>
      <c r="AU2104" t="s">
        <v>1164</v>
      </c>
      <c r="AV2104">
        <v>0</v>
      </c>
      <c r="AW2104">
        <v>2</v>
      </c>
      <c r="AX2104">
        <v>53555270</v>
      </c>
      <c r="AY2104">
        <v>1</v>
      </c>
      <c r="AZ2104">
        <v>6144</v>
      </c>
      <c r="BA2104">
        <v>1906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CX2104">
        <f>Y2104*Source!I1232</f>
        <v>2.7599999999999999E-4</v>
      </c>
      <c r="CY2104">
        <f>AB2104</f>
        <v>112</v>
      </c>
      <c r="CZ2104">
        <f>AF2104</f>
        <v>112</v>
      </c>
      <c r="DA2104">
        <f>AJ2104</f>
        <v>1</v>
      </c>
      <c r="DB2104">
        <f>ROUND((ROUND(AT2104*CZ2104,2)*ROUND((0.4*1.15),7)),2)</f>
        <v>0.52</v>
      </c>
      <c r="DC2104">
        <f>ROUND((ROUND(AT2104*AG2104,2)*ROUND((0.4*1.15),7)),2)</f>
        <v>0.06</v>
      </c>
    </row>
    <row r="2105" spans="1:107" x14ac:dyDescent="0.2">
      <c r="A2105">
        <f>ROW(Source!A1232)</f>
        <v>1232</v>
      </c>
      <c r="B2105">
        <v>53551706</v>
      </c>
      <c r="C2105">
        <v>53555256</v>
      </c>
      <c r="D2105">
        <v>29174913</v>
      </c>
      <c r="E2105">
        <v>1</v>
      </c>
      <c r="F2105">
        <v>1</v>
      </c>
      <c r="G2105">
        <v>1</v>
      </c>
      <c r="H2105">
        <v>2</v>
      </c>
      <c r="I2105" t="s">
        <v>1513</v>
      </c>
      <c r="J2105" t="s">
        <v>1514</v>
      </c>
      <c r="K2105" t="s">
        <v>1515</v>
      </c>
      <c r="L2105">
        <v>1368</v>
      </c>
      <c r="N2105">
        <v>1011</v>
      </c>
      <c r="O2105" t="s">
        <v>1494</v>
      </c>
      <c r="P2105" t="s">
        <v>1494</v>
      </c>
      <c r="Q2105">
        <v>1</v>
      </c>
      <c r="W2105">
        <v>0</v>
      </c>
      <c r="X2105">
        <v>1230759911</v>
      </c>
      <c r="Y2105">
        <v>4.5999999999999999E-3</v>
      </c>
      <c r="AA2105">
        <v>0</v>
      </c>
      <c r="AB2105">
        <v>87.17</v>
      </c>
      <c r="AC2105">
        <v>11.6</v>
      </c>
      <c r="AD2105">
        <v>0</v>
      </c>
      <c r="AE2105">
        <v>0</v>
      </c>
      <c r="AF2105">
        <v>87.17</v>
      </c>
      <c r="AG2105">
        <v>11.6</v>
      </c>
      <c r="AH2105">
        <v>0</v>
      </c>
      <c r="AI2105">
        <v>1</v>
      </c>
      <c r="AJ2105">
        <v>1</v>
      </c>
      <c r="AK2105">
        <v>1</v>
      </c>
      <c r="AL2105">
        <v>1</v>
      </c>
      <c r="AN2105">
        <v>0</v>
      </c>
      <c r="AO2105">
        <v>1</v>
      </c>
      <c r="AP2105">
        <v>1</v>
      </c>
      <c r="AQ2105">
        <v>0</v>
      </c>
      <c r="AR2105">
        <v>0</v>
      </c>
      <c r="AS2105" t="s">
        <v>3</v>
      </c>
      <c r="AT2105">
        <v>0.01</v>
      </c>
      <c r="AU2105" t="s">
        <v>1164</v>
      </c>
      <c r="AV2105">
        <v>0</v>
      </c>
      <c r="AW2105">
        <v>2</v>
      </c>
      <c r="AX2105">
        <v>53555271</v>
      </c>
      <c r="AY2105">
        <v>1</v>
      </c>
      <c r="AZ2105">
        <v>6144</v>
      </c>
      <c r="BA2105">
        <v>1907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CX2105">
        <f>Y2105*Source!I1232</f>
        <v>2.7599999999999999E-4</v>
      </c>
      <c r="CY2105">
        <f>AB2105</f>
        <v>87.17</v>
      </c>
      <c r="CZ2105">
        <f>AF2105</f>
        <v>87.17</v>
      </c>
      <c r="DA2105">
        <f>AJ2105</f>
        <v>1</v>
      </c>
      <c r="DB2105">
        <f>ROUND((ROUND(AT2105*CZ2105,2)*ROUND((0.4*1.15),7)),2)</f>
        <v>0.4</v>
      </c>
      <c r="DC2105">
        <f>ROUND((ROUND(AT2105*AG2105,2)*ROUND((0.4*1.15),7)),2)</f>
        <v>0.06</v>
      </c>
    </row>
    <row r="2106" spans="1:107" x14ac:dyDescent="0.2">
      <c r="A2106">
        <f>ROW(Source!A1232)</f>
        <v>1232</v>
      </c>
      <c r="B2106">
        <v>53551706</v>
      </c>
      <c r="C2106">
        <v>53555256</v>
      </c>
      <c r="D2106">
        <v>29110103</v>
      </c>
      <c r="E2106">
        <v>1</v>
      </c>
      <c r="F2106">
        <v>1</v>
      </c>
      <c r="G2106">
        <v>1</v>
      </c>
      <c r="H2106">
        <v>3</v>
      </c>
      <c r="I2106" t="s">
        <v>2006</v>
      </c>
      <c r="J2106" t="s">
        <v>2007</v>
      </c>
      <c r="K2106" t="s">
        <v>2008</v>
      </c>
      <c r="L2106">
        <v>1346</v>
      </c>
      <c r="N2106">
        <v>1009</v>
      </c>
      <c r="O2106" t="s">
        <v>143</v>
      </c>
      <c r="P2106" t="s">
        <v>143</v>
      </c>
      <c r="Q2106">
        <v>1</v>
      </c>
      <c r="W2106">
        <v>0</v>
      </c>
      <c r="X2106">
        <v>1502743759</v>
      </c>
      <c r="Y2106">
        <v>0</v>
      </c>
      <c r="AA2106">
        <v>24.41</v>
      </c>
      <c r="AB2106">
        <v>0</v>
      </c>
      <c r="AC2106">
        <v>0</v>
      </c>
      <c r="AD2106">
        <v>0</v>
      </c>
      <c r="AE2106">
        <v>24.41</v>
      </c>
      <c r="AF2106">
        <v>0</v>
      </c>
      <c r="AG2106">
        <v>0</v>
      </c>
      <c r="AH2106">
        <v>0</v>
      </c>
      <c r="AI2106">
        <v>1</v>
      </c>
      <c r="AJ2106">
        <v>1</v>
      </c>
      <c r="AK2106">
        <v>1</v>
      </c>
      <c r="AL2106">
        <v>1</v>
      </c>
      <c r="AN2106">
        <v>0</v>
      </c>
      <c r="AO2106">
        <v>1</v>
      </c>
      <c r="AP2106">
        <v>1</v>
      </c>
      <c r="AQ2106">
        <v>0</v>
      </c>
      <c r="AR2106">
        <v>0</v>
      </c>
      <c r="AS2106" t="s">
        <v>3</v>
      </c>
      <c r="AT2106">
        <v>1.5</v>
      </c>
      <c r="AU2106" t="s">
        <v>36</v>
      </c>
      <c r="AV2106">
        <v>0</v>
      </c>
      <c r="AW2106">
        <v>2</v>
      </c>
      <c r="AX2106">
        <v>53555272</v>
      </c>
      <c r="AY2106">
        <v>1</v>
      </c>
      <c r="AZ2106">
        <v>4096</v>
      </c>
      <c r="BA2106">
        <v>1908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CX2106">
        <f>Y2106*Source!I1232</f>
        <v>0</v>
      </c>
      <c r="CY2106">
        <f>AA2106</f>
        <v>24.41</v>
      </c>
      <c r="CZ2106">
        <f>AE2106</f>
        <v>24.41</v>
      </c>
      <c r="DA2106">
        <f>AI2106</f>
        <v>1</v>
      </c>
      <c r="DB2106">
        <f>ROUND((ROUND(AT2106*CZ2106,2)*ROUND(0,7)),2)</f>
        <v>0</v>
      </c>
      <c r="DC2106">
        <f>ROUND((ROUND(AT2106*AG2106,2)*ROUND(0,7)),2)</f>
        <v>0</v>
      </c>
    </row>
    <row r="2107" spans="1:107" x14ac:dyDescent="0.2">
      <c r="A2107">
        <f>ROW(Source!A1232)</f>
        <v>1232</v>
      </c>
      <c r="B2107">
        <v>53551706</v>
      </c>
      <c r="C2107">
        <v>53555256</v>
      </c>
      <c r="D2107">
        <v>29114240</v>
      </c>
      <c r="E2107">
        <v>1</v>
      </c>
      <c r="F2107">
        <v>1</v>
      </c>
      <c r="G2107">
        <v>1</v>
      </c>
      <c r="H2107">
        <v>3</v>
      </c>
      <c r="I2107" t="s">
        <v>2009</v>
      </c>
      <c r="J2107" t="s">
        <v>2010</v>
      </c>
      <c r="K2107" t="s">
        <v>2011</v>
      </c>
      <c r="L2107">
        <v>1348</v>
      </c>
      <c r="N2107">
        <v>1009</v>
      </c>
      <c r="O2107" t="s">
        <v>26</v>
      </c>
      <c r="P2107" t="s">
        <v>26</v>
      </c>
      <c r="Q2107">
        <v>1000</v>
      </c>
      <c r="W2107">
        <v>0</v>
      </c>
      <c r="X2107">
        <v>-1701539228</v>
      </c>
      <c r="Y2107">
        <v>0</v>
      </c>
      <c r="AA2107">
        <v>14830</v>
      </c>
      <c r="AB2107">
        <v>0</v>
      </c>
      <c r="AC2107">
        <v>0</v>
      </c>
      <c r="AD2107">
        <v>0</v>
      </c>
      <c r="AE2107">
        <v>14830</v>
      </c>
      <c r="AF2107">
        <v>0</v>
      </c>
      <c r="AG2107">
        <v>0</v>
      </c>
      <c r="AH2107">
        <v>0</v>
      </c>
      <c r="AI2107">
        <v>1</v>
      </c>
      <c r="AJ2107">
        <v>1</v>
      </c>
      <c r="AK2107">
        <v>1</v>
      </c>
      <c r="AL2107">
        <v>1</v>
      </c>
      <c r="AN2107">
        <v>0</v>
      </c>
      <c r="AO2107">
        <v>1</v>
      </c>
      <c r="AP2107">
        <v>1</v>
      </c>
      <c r="AQ2107">
        <v>0</v>
      </c>
      <c r="AR2107">
        <v>0</v>
      </c>
      <c r="AS2107" t="s">
        <v>3</v>
      </c>
      <c r="AT2107">
        <v>1.1999999999999999E-3</v>
      </c>
      <c r="AU2107" t="s">
        <v>36</v>
      </c>
      <c r="AV2107">
        <v>0</v>
      </c>
      <c r="AW2107">
        <v>2</v>
      </c>
      <c r="AX2107">
        <v>53555273</v>
      </c>
      <c r="AY2107">
        <v>1</v>
      </c>
      <c r="AZ2107">
        <v>4096</v>
      </c>
      <c r="BA2107">
        <v>1909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CX2107">
        <f>Y2107*Source!I1232</f>
        <v>0</v>
      </c>
      <c r="CY2107">
        <f>AA2107</f>
        <v>14830</v>
      </c>
      <c r="CZ2107">
        <f>AE2107</f>
        <v>14830</v>
      </c>
      <c r="DA2107">
        <f>AI2107</f>
        <v>1</v>
      </c>
      <c r="DB2107">
        <f>ROUND((ROUND(AT2107*CZ2107,2)*ROUND(0,7)),2)</f>
        <v>0</v>
      </c>
      <c r="DC2107">
        <f>ROUND((ROUND(AT2107*AG2107,2)*ROUND(0,7)),2)</f>
        <v>0</v>
      </c>
    </row>
    <row r="2108" spans="1:107" x14ac:dyDescent="0.2">
      <c r="A2108">
        <f>ROW(Source!A1232)</f>
        <v>1232</v>
      </c>
      <c r="B2108">
        <v>53551706</v>
      </c>
      <c r="C2108">
        <v>53555256</v>
      </c>
      <c r="D2108">
        <v>29144312</v>
      </c>
      <c r="E2108">
        <v>1</v>
      </c>
      <c r="F2108">
        <v>1</v>
      </c>
      <c r="G2108">
        <v>1</v>
      </c>
      <c r="H2108">
        <v>3</v>
      </c>
      <c r="I2108" t="s">
        <v>2012</v>
      </c>
      <c r="J2108" t="s">
        <v>2013</v>
      </c>
      <c r="K2108" t="s">
        <v>2014</v>
      </c>
      <c r="L2108">
        <v>1301</v>
      </c>
      <c r="N2108">
        <v>1003</v>
      </c>
      <c r="O2108" t="s">
        <v>185</v>
      </c>
      <c r="P2108" t="s">
        <v>185</v>
      </c>
      <c r="Q2108">
        <v>1</v>
      </c>
      <c r="W2108">
        <v>0</v>
      </c>
      <c r="X2108">
        <v>-351596656</v>
      </c>
      <c r="Y2108">
        <v>0</v>
      </c>
      <c r="AA2108">
        <v>39.36</v>
      </c>
      <c r="AB2108">
        <v>0</v>
      </c>
      <c r="AC2108">
        <v>0</v>
      </c>
      <c r="AD2108">
        <v>0</v>
      </c>
      <c r="AE2108">
        <v>39.36</v>
      </c>
      <c r="AF2108">
        <v>0</v>
      </c>
      <c r="AG2108">
        <v>0</v>
      </c>
      <c r="AH2108">
        <v>0</v>
      </c>
      <c r="AI2108">
        <v>1</v>
      </c>
      <c r="AJ2108">
        <v>1</v>
      </c>
      <c r="AK2108">
        <v>1</v>
      </c>
      <c r="AL2108">
        <v>1</v>
      </c>
      <c r="AN2108">
        <v>0</v>
      </c>
      <c r="AO2108">
        <v>1</v>
      </c>
      <c r="AP2108">
        <v>1</v>
      </c>
      <c r="AQ2108">
        <v>0</v>
      </c>
      <c r="AR2108">
        <v>0</v>
      </c>
      <c r="AS2108" t="s">
        <v>3</v>
      </c>
      <c r="AT2108">
        <v>99.8</v>
      </c>
      <c r="AU2108" t="s">
        <v>36</v>
      </c>
      <c r="AV2108">
        <v>0</v>
      </c>
      <c r="AW2108">
        <v>2</v>
      </c>
      <c r="AX2108">
        <v>53555275</v>
      </c>
      <c r="AY2108">
        <v>1</v>
      </c>
      <c r="AZ2108">
        <v>4096</v>
      </c>
      <c r="BA2108">
        <v>1911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CX2108">
        <f>Y2108*Source!I1232</f>
        <v>0</v>
      </c>
      <c r="CY2108">
        <f>AA2108</f>
        <v>39.36</v>
      </c>
      <c r="CZ2108">
        <f>AE2108</f>
        <v>39.36</v>
      </c>
      <c r="DA2108">
        <f>AI2108</f>
        <v>1</v>
      </c>
      <c r="DB2108">
        <f>ROUND((ROUND(AT2108*CZ2108,2)*ROUND(0,7)),2)</f>
        <v>0</v>
      </c>
      <c r="DC2108">
        <f>ROUND((ROUND(AT2108*AG2108,2)*ROUND(0,7)),2)</f>
        <v>0</v>
      </c>
    </row>
    <row r="2109" spans="1:107" x14ac:dyDescent="0.2">
      <c r="A2109">
        <f>ROW(Source!A1232)</f>
        <v>1232</v>
      </c>
      <c r="B2109">
        <v>53551706</v>
      </c>
      <c r="C2109">
        <v>53555256</v>
      </c>
      <c r="D2109">
        <v>29150040</v>
      </c>
      <c r="E2109">
        <v>1</v>
      </c>
      <c r="F2109">
        <v>1</v>
      </c>
      <c r="G2109">
        <v>1</v>
      </c>
      <c r="H2109">
        <v>3</v>
      </c>
      <c r="I2109" t="s">
        <v>1576</v>
      </c>
      <c r="J2109" t="s">
        <v>1577</v>
      </c>
      <c r="K2109" t="s">
        <v>1578</v>
      </c>
      <c r="L2109">
        <v>1339</v>
      </c>
      <c r="N2109">
        <v>1007</v>
      </c>
      <c r="O2109" t="s">
        <v>425</v>
      </c>
      <c r="P2109" t="s">
        <v>425</v>
      </c>
      <c r="Q2109">
        <v>1</v>
      </c>
      <c r="W2109">
        <v>0</v>
      </c>
      <c r="X2109">
        <v>619799737</v>
      </c>
      <c r="Y2109">
        <v>0</v>
      </c>
      <c r="AA2109">
        <v>2.44</v>
      </c>
      <c r="AB2109">
        <v>0</v>
      </c>
      <c r="AC2109">
        <v>0</v>
      </c>
      <c r="AD2109">
        <v>0</v>
      </c>
      <c r="AE2109">
        <v>2.44</v>
      </c>
      <c r="AF2109">
        <v>0</v>
      </c>
      <c r="AG2109">
        <v>0</v>
      </c>
      <c r="AH2109">
        <v>0</v>
      </c>
      <c r="AI2109">
        <v>1</v>
      </c>
      <c r="AJ2109">
        <v>1</v>
      </c>
      <c r="AK2109">
        <v>1</v>
      </c>
      <c r="AL2109">
        <v>1</v>
      </c>
      <c r="AN2109">
        <v>0</v>
      </c>
      <c r="AO2109">
        <v>1</v>
      </c>
      <c r="AP2109">
        <v>1</v>
      </c>
      <c r="AQ2109">
        <v>0</v>
      </c>
      <c r="AR2109">
        <v>0</v>
      </c>
      <c r="AS2109" t="s">
        <v>3</v>
      </c>
      <c r="AT2109">
        <v>0.39</v>
      </c>
      <c r="AU2109" t="s">
        <v>36</v>
      </c>
      <c r="AV2109">
        <v>0</v>
      </c>
      <c r="AW2109">
        <v>2</v>
      </c>
      <c r="AX2109">
        <v>53555277</v>
      </c>
      <c r="AY2109">
        <v>1</v>
      </c>
      <c r="AZ2109">
        <v>4096</v>
      </c>
      <c r="BA2109">
        <v>1913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CX2109">
        <f>Y2109*Source!I1232</f>
        <v>0</v>
      </c>
      <c r="CY2109">
        <f>AA2109</f>
        <v>2.44</v>
      </c>
      <c r="CZ2109">
        <f>AE2109</f>
        <v>2.44</v>
      </c>
      <c r="DA2109">
        <f>AI2109</f>
        <v>1</v>
      </c>
      <c r="DB2109">
        <f>ROUND((ROUND(AT2109*CZ2109,2)*ROUND(0,7)),2)</f>
        <v>0</v>
      </c>
      <c r="DC2109">
        <f>ROUND((ROUND(AT2109*AG2109,2)*ROUND(0,7)),2)</f>
        <v>0</v>
      </c>
    </row>
    <row r="2110" spans="1:107" x14ac:dyDescent="0.2">
      <c r="A2110">
        <f>ROW(Source!A1232)</f>
        <v>1232</v>
      </c>
      <c r="B2110">
        <v>53551706</v>
      </c>
      <c r="C2110">
        <v>53555256</v>
      </c>
      <c r="D2110">
        <v>29164350</v>
      </c>
      <c r="E2110">
        <v>1</v>
      </c>
      <c r="F2110">
        <v>1</v>
      </c>
      <c r="G2110">
        <v>1</v>
      </c>
      <c r="H2110">
        <v>3</v>
      </c>
      <c r="I2110" t="s">
        <v>1138</v>
      </c>
      <c r="J2110" t="s">
        <v>1140</v>
      </c>
      <c r="K2110" t="s">
        <v>1139</v>
      </c>
      <c r="L2110">
        <v>1348</v>
      </c>
      <c r="N2110">
        <v>1009</v>
      </c>
      <c r="O2110" t="s">
        <v>26</v>
      </c>
      <c r="P2110" t="s">
        <v>26</v>
      </c>
      <c r="Q2110">
        <v>1000</v>
      </c>
      <c r="W2110">
        <v>0</v>
      </c>
      <c r="X2110">
        <v>1839160745</v>
      </c>
      <c r="Y2110">
        <v>0.22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1</v>
      </c>
      <c r="AJ2110">
        <v>1</v>
      </c>
      <c r="AK2110">
        <v>1</v>
      </c>
      <c r="AL2110">
        <v>1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 t="s">
        <v>3</v>
      </c>
      <c r="AT2110">
        <v>0.22</v>
      </c>
      <c r="AU2110" t="s">
        <v>3</v>
      </c>
      <c r="AV2110">
        <v>0</v>
      </c>
      <c r="AW2110">
        <v>1</v>
      </c>
      <c r="AX2110">
        <v>-1</v>
      </c>
      <c r="AY2110">
        <v>0</v>
      </c>
      <c r="AZ2110">
        <v>0</v>
      </c>
      <c r="BA2110" t="s">
        <v>3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CX2110">
        <f>Y2110*Source!I1232</f>
        <v>1.32E-2</v>
      </c>
      <c r="CY2110">
        <f>AA2110</f>
        <v>0</v>
      </c>
      <c r="CZ2110">
        <f>AE2110</f>
        <v>0</v>
      </c>
      <c r="DA2110">
        <f>AI2110</f>
        <v>1</v>
      </c>
      <c r="DB2110">
        <f>ROUND(ROUND(AT2110*CZ2110,2),2)</f>
        <v>0</v>
      </c>
      <c r="DC2110">
        <f>ROUND(ROUND(AT2110*AG2110,2),2)</f>
        <v>0</v>
      </c>
    </row>
    <row r="2111" spans="1:107" x14ac:dyDescent="0.2">
      <c r="A2111">
        <f>ROW(Source!A1233)</f>
        <v>1233</v>
      </c>
      <c r="B2111">
        <v>53551707</v>
      </c>
      <c r="C2111">
        <v>53555256</v>
      </c>
      <c r="D2111">
        <v>18413627</v>
      </c>
      <c r="E2111">
        <v>1</v>
      </c>
      <c r="F2111">
        <v>1</v>
      </c>
      <c r="G2111">
        <v>1</v>
      </c>
      <c r="H2111">
        <v>1</v>
      </c>
      <c r="I2111" t="s">
        <v>1659</v>
      </c>
      <c r="J2111" t="s">
        <v>3</v>
      </c>
      <c r="K2111" t="s">
        <v>1660</v>
      </c>
      <c r="L2111">
        <v>1369</v>
      </c>
      <c r="N2111">
        <v>1013</v>
      </c>
      <c r="O2111" t="s">
        <v>1486</v>
      </c>
      <c r="P2111" t="s">
        <v>1486</v>
      </c>
      <c r="Q2111">
        <v>1</v>
      </c>
      <c r="W2111">
        <v>0</v>
      </c>
      <c r="X2111">
        <v>-1366182279</v>
      </c>
      <c r="Y2111">
        <v>29.550399999999996</v>
      </c>
      <c r="AA2111">
        <v>0</v>
      </c>
      <c r="AB2111">
        <v>0</v>
      </c>
      <c r="AC2111">
        <v>0</v>
      </c>
      <c r="AD2111">
        <v>349.58</v>
      </c>
      <c r="AE2111">
        <v>0</v>
      </c>
      <c r="AF2111">
        <v>0</v>
      </c>
      <c r="AG2111">
        <v>0</v>
      </c>
      <c r="AH2111">
        <v>349.58</v>
      </c>
      <c r="AI2111">
        <v>1</v>
      </c>
      <c r="AJ2111">
        <v>1</v>
      </c>
      <c r="AK2111">
        <v>1</v>
      </c>
      <c r="AL2111">
        <v>1</v>
      </c>
      <c r="AN2111">
        <v>0</v>
      </c>
      <c r="AO2111">
        <v>1</v>
      </c>
      <c r="AP2111">
        <v>1</v>
      </c>
      <c r="AQ2111">
        <v>0</v>
      </c>
      <c r="AR2111">
        <v>0</v>
      </c>
      <c r="AS2111" t="s">
        <v>3</v>
      </c>
      <c r="AT2111">
        <v>64.239999999999995</v>
      </c>
      <c r="AU2111" t="s">
        <v>1164</v>
      </c>
      <c r="AV2111">
        <v>1</v>
      </c>
      <c r="AW2111">
        <v>2</v>
      </c>
      <c r="AX2111">
        <v>53555267</v>
      </c>
      <c r="AY2111">
        <v>2</v>
      </c>
      <c r="AZ2111">
        <v>137216</v>
      </c>
      <c r="BA2111">
        <v>1914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CX2111">
        <f>Y2111*Source!I1233</f>
        <v>1.7730239999999997</v>
      </c>
      <c r="CY2111">
        <f>AD2111</f>
        <v>349.58</v>
      </c>
      <c r="CZ2111">
        <f>AH2111</f>
        <v>349.58</v>
      </c>
      <c r="DA2111">
        <f>AL2111</f>
        <v>1</v>
      </c>
      <c r="DB2111">
        <f>ROUND((ROUND(AT2111*CZ2111,2)*ROUND((0.4*1.15),7)),2)</f>
        <v>10330.23</v>
      </c>
      <c r="DC2111">
        <f>ROUND((ROUND(AT2111*AG2111,2)*ROUND((0.4*1.15),7)),2)</f>
        <v>0</v>
      </c>
    </row>
    <row r="2112" spans="1:107" x14ac:dyDescent="0.2">
      <c r="A2112">
        <f>ROW(Source!A1233)</f>
        <v>1233</v>
      </c>
      <c r="B2112">
        <v>53551707</v>
      </c>
      <c r="C2112">
        <v>53555256</v>
      </c>
      <c r="D2112">
        <v>121548</v>
      </c>
      <c r="E2112">
        <v>1</v>
      </c>
      <c r="F2112">
        <v>1</v>
      </c>
      <c r="G2112">
        <v>1</v>
      </c>
      <c r="H2112">
        <v>1</v>
      </c>
      <c r="I2112" t="s">
        <v>31</v>
      </c>
      <c r="J2112" t="s">
        <v>3</v>
      </c>
      <c r="K2112" t="s">
        <v>1489</v>
      </c>
      <c r="L2112">
        <v>608254</v>
      </c>
      <c r="N2112">
        <v>1013</v>
      </c>
      <c r="O2112" t="s">
        <v>1490</v>
      </c>
      <c r="P2112" t="s">
        <v>1490</v>
      </c>
      <c r="Q2112">
        <v>1</v>
      </c>
      <c r="W2112">
        <v>0</v>
      </c>
      <c r="X2112">
        <v>-185737400</v>
      </c>
      <c r="Y2112">
        <v>9.1999999999999998E-3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1</v>
      </c>
      <c r="AJ2112">
        <v>1</v>
      </c>
      <c r="AK2112">
        <v>1</v>
      </c>
      <c r="AL2112">
        <v>1</v>
      </c>
      <c r="AN2112">
        <v>0</v>
      </c>
      <c r="AO2112">
        <v>1</v>
      </c>
      <c r="AP2112">
        <v>1</v>
      </c>
      <c r="AQ2112">
        <v>0</v>
      </c>
      <c r="AR2112">
        <v>0</v>
      </c>
      <c r="AS2112" t="s">
        <v>3</v>
      </c>
      <c r="AT2112">
        <v>0.02</v>
      </c>
      <c r="AU2112" t="s">
        <v>1164</v>
      </c>
      <c r="AV2112">
        <v>2</v>
      </c>
      <c r="AW2112">
        <v>2</v>
      </c>
      <c r="AX2112">
        <v>53555268</v>
      </c>
      <c r="AY2112">
        <v>1</v>
      </c>
      <c r="AZ2112">
        <v>6144</v>
      </c>
      <c r="BA2112">
        <v>1915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CX2112">
        <f>Y2112*Source!I1233</f>
        <v>5.5199999999999997E-4</v>
      </c>
      <c r="CY2112">
        <f>AD2112</f>
        <v>0</v>
      </c>
      <c r="CZ2112">
        <f>AH2112</f>
        <v>0</v>
      </c>
      <c r="DA2112">
        <f>AL2112</f>
        <v>1</v>
      </c>
      <c r="DB2112">
        <f>ROUND((ROUND(AT2112*CZ2112,2)*ROUND((0.4*1.15),7)),2)</f>
        <v>0</v>
      </c>
      <c r="DC2112">
        <f>ROUND((ROUND(AT2112*AG2112,2)*ROUND((0.4*1.15),7)),2)</f>
        <v>0</v>
      </c>
    </row>
    <row r="2113" spans="1:107" x14ac:dyDescent="0.2">
      <c r="A2113">
        <f>ROW(Source!A1233)</f>
        <v>1233</v>
      </c>
      <c r="B2113">
        <v>53551707</v>
      </c>
      <c r="C2113">
        <v>53555256</v>
      </c>
      <c r="D2113">
        <v>29172268</v>
      </c>
      <c r="E2113">
        <v>1</v>
      </c>
      <c r="F2113">
        <v>1</v>
      </c>
      <c r="G2113">
        <v>1</v>
      </c>
      <c r="H2113">
        <v>2</v>
      </c>
      <c r="I2113" t="s">
        <v>1582</v>
      </c>
      <c r="J2113" t="s">
        <v>1583</v>
      </c>
      <c r="K2113" t="s">
        <v>1584</v>
      </c>
      <c r="L2113">
        <v>1368</v>
      </c>
      <c r="N2113">
        <v>1011</v>
      </c>
      <c r="O2113" t="s">
        <v>1494</v>
      </c>
      <c r="P2113" t="s">
        <v>1494</v>
      </c>
      <c r="Q2113">
        <v>1</v>
      </c>
      <c r="W2113">
        <v>0</v>
      </c>
      <c r="X2113">
        <v>-438066613</v>
      </c>
      <c r="Y2113">
        <v>4.5999999999999999E-3</v>
      </c>
      <c r="AA2113">
        <v>0</v>
      </c>
      <c r="AB2113">
        <v>86.4</v>
      </c>
      <c r="AC2113">
        <v>13.5</v>
      </c>
      <c r="AD2113">
        <v>0</v>
      </c>
      <c r="AE2113">
        <v>0</v>
      </c>
      <c r="AF2113">
        <v>86.4</v>
      </c>
      <c r="AG2113">
        <v>13.5</v>
      </c>
      <c r="AH2113">
        <v>0</v>
      </c>
      <c r="AI2113">
        <v>1</v>
      </c>
      <c r="AJ2113">
        <v>1</v>
      </c>
      <c r="AK2113">
        <v>1</v>
      </c>
      <c r="AL2113">
        <v>1</v>
      </c>
      <c r="AN2113">
        <v>0</v>
      </c>
      <c r="AO2113">
        <v>1</v>
      </c>
      <c r="AP2113">
        <v>1</v>
      </c>
      <c r="AQ2113">
        <v>0</v>
      </c>
      <c r="AR2113">
        <v>0</v>
      </c>
      <c r="AS2113" t="s">
        <v>3</v>
      </c>
      <c r="AT2113">
        <v>0.01</v>
      </c>
      <c r="AU2113" t="s">
        <v>1164</v>
      </c>
      <c r="AV2113">
        <v>0</v>
      </c>
      <c r="AW2113">
        <v>2</v>
      </c>
      <c r="AX2113">
        <v>53555269</v>
      </c>
      <c r="AY2113">
        <v>1</v>
      </c>
      <c r="AZ2113">
        <v>6144</v>
      </c>
      <c r="BA2113">
        <v>1916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CX2113">
        <f>Y2113*Source!I1233</f>
        <v>2.7599999999999999E-4</v>
      </c>
      <c r="CY2113">
        <f>AB2113</f>
        <v>86.4</v>
      </c>
      <c r="CZ2113">
        <f>AF2113</f>
        <v>86.4</v>
      </c>
      <c r="DA2113">
        <f>AJ2113</f>
        <v>1</v>
      </c>
      <c r="DB2113">
        <f>ROUND((ROUND(AT2113*CZ2113,2)*ROUND((0.4*1.15),7)),2)</f>
        <v>0.4</v>
      </c>
      <c r="DC2113">
        <f>ROUND((ROUND(AT2113*AG2113,2)*ROUND((0.4*1.15),7)),2)</f>
        <v>0.06</v>
      </c>
    </row>
    <row r="2114" spans="1:107" x14ac:dyDescent="0.2">
      <c r="A2114">
        <f>ROW(Source!A1233)</f>
        <v>1233</v>
      </c>
      <c r="B2114">
        <v>53551707</v>
      </c>
      <c r="C2114">
        <v>53555256</v>
      </c>
      <c r="D2114">
        <v>29172379</v>
      </c>
      <c r="E2114">
        <v>1</v>
      </c>
      <c r="F2114">
        <v>1</v>
      </c>
      <c r="G2114">
        <v>1</v>
      </c>
      <c r="H2114">
        <v>2</v>
      </c>
      <c r="I2114" t="s">
        <v>1495</v>
      </c>
      <c r="J2114" t="s">
        <v>1496</v>
      </c>
      <c r="K2114" t="s">
        <v>1497</v>
      </c>
      <c r="L2114">
        <v>1368</v>
      </c>
      <c r="N2114">
        <v>1011</v>
      </c>
      <c r="O2114" t="s">
        <v>1494</v>
      </c>
      <c r="P2114" t="s">
        <v>1494</v>
      </c>
      <c r="Q2114">
        <v>1</v>
      </c>
      <c r="W2114">
        <v>0</v>
      </c>
      <c r="X2114">
        <v>1106923569</v>
      </c>
      <c r="Y2114">
        <v>4.5999999999999999E-3</v>
      </c>
      <c r="AA2114">
        <v>0</v>
      </c>
      <c r="AB2114">
        <v>112</v>
      </c>
      <c r="AC2114">
        <v>13.5</v>
      </c>
      <c r="AD2114">
        <v>0</v>
      </c>
      <c r="AE2114">
        <v>0</v>
      </c>
      <c r="AF2114">
        <v>112</v>
      </c>
      <c r="AG2114">
        <v>13.5</v>
      </c>
      <c r="AH2114">
        <v>0</v>
      </c>
      <c r="AI2114">
        <v>1</v>
      </c>
      <c r="AJ2114">
        <v>1</v>
      </c>
      <c r="AK2114">
        <v>1</v>
      </c>
      <c r="AL2114">
        <v>1</v>
      </c>
      <c r="AN2114">
        <v>0</v>
      </c>
      <c r="AO2114">
        <v>1</v>
      </c>
      <c r="AP2114">
        <v>1</v>
      </c>
      <c r="AQ2114">
        <v>0</v>
      </c>
      <c r="AR2114">
        <v>0</v>
      </c>
      <c r="AS2114" t="s">
        <v>3</v>
      </c>
      <c r="AT2114">
        <v>0.01</v>
      </c>
      <c r="AU2114" t="s">
        <v>1164</v>
      </c>
      <c r="AV2114">
        <v>0</v>
      </c>
      <c r="AW2114">
        <v>2</v>
      </c>
      <c r="AX2114">
        <v>53555270</v>
      </c>
      <c r="AY2114">
        <v>1</v>
      </c>
      <c r="AZ2114">
        <v>6144</v>
      </c>
      <c r="BA2114">
        <v>1917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CX2114">
        <f>Y2114*Source!I1233</f>
        <v>2.7599999999999999E-4</v>
      </c>
      <c r="CY2114">
        <f>AB2114</f>
        <v>112</v>
      </c>
      <c r="CZ2114">
        <f>AF2114</f>
        <v>112</v>
      </c>
      <c r="DA2114">
        <f>AJ2114</f>
        <v>1</v>
      </c>
      <c r="DB2114">
        <f>ROUND((ROUND(AT2114*CZ2114,2)*ROUND((0.4*1.15),7)),2)</f>
        <v>0.52</v>
      </c>
      <c r="DC2114">
        <f>ROUND((ROUND(AT2114*AG2114,2)*ROUND((0.4*1.15),7)),2)</f>
        <v>0.06</v>
      </c>
    </row>
    <row r="2115" spans="1:107" x14ac:dyDescent="0.2">
      <c r="A2115">
        <f>ROW(Source!A1233)</f>
        <v>1233</v>
      </c>
      <c r="B2115">
        <v>53551707</v>
      </c>
      <c r="C2115">
        <v>53555256</v>
      </c>
      <c r="D2115">
        <v>29174913</v>
      </c>
      <c r="E2115">
        <v>1</v>
      </c>
      <c r="F2115">
        <v>1</v>
      </c>
      <c r="G2115">
        <v>1</v>
      </c>
      <c r="H2115">
        <v>2</v>
      </c>
      <c r="I2115" t="s">
        <v>1513</v>
      </c>
      <c r="J2115" t="s">
        <v>1514</v>
      </c>
      <c r="K2115" t="s">
        <v>1515</v>
      </c>
      <c r="L2115">
        <v>1368</v>
      </c>
      <c r="N2115">
        <v>1011</v>
      </c>
      <c r="O2115" t="s">
        <v>1494</v>
      </c>
      <c r="P2115" t="s">
        <v>1494</v>
      </c>
      <c r="Q2115">
        <v>1</v>
      </c>
      <c r="W2115">
        <v>0</v>
      </c>
      <c r="X2115">
        <v>1230759911</v>
      </c>
      <c r="Y2115">
        <v>4.5999999999999999E-3</v>
      </c>
      <c r="AA2115">
        <v>0</v>
      </c>
      <c r="AB2115">
        <v>87.17</v>
      </c>
      <c r="AC2115">
        <v>11.6</v>
      </c>
      <c r="AD2115">
        <v>0</v>
      </c>
      <c r="AE2115">
        <v>0</v>
      </c>
      <c r="AF2115">
        <v>87.17</v>
      </c>
      <c r="AG2115">
        <v>11.6</v>
      </c>
      <c r="AH2115">
        <v>0</v>
      </c>
      <c r="AI2115">
        <v>1</v>
      </c>
      <c r="AJ2115">
        <v>1</v>
      </c>
      <c r="AK2115">
        <v>1</v>
      </c>
      <c r="AL2115">
        <v>1</v>
      </c>
      <c r="AN2115">
        <v>0</v>
      </c>
      <c r="AO2115">
        <v>1</v>
      </c>
      <c r="AP2115">
        <v>1</v>
      </c>
      <c r="AQ2115">
        <v>0</v>
      </c>
      <c r="AR2115">
        <v>0</v>
      </c>
      <c r="AS2115" t="s">
        <v>3</v>
      </c>
      <c r="AT2115">
        <v>0.01</v>
      </c>
      <c r="AU2115" t="s">
        <v>1164</v>
      </c>
      <c r="AV2115">
        <v>0</v>
      </c>
      <c r="AW2115">
        <v>2</v>
      </c>
      <c r="AX2115">
        <v>53555271</v>
      </c>
      <c r="AY2115">
        <v>1</v>
      </c>
      <c r="AZ2115">
        <v>6144</v>
      </c>
      <c r="BA2115">
        <v>1918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CX2115">
        <f>Y2115*Source!I1233</f>
        <v>2.7599999999999999E-4</v>
      </c>
      <c r="CY2115">
        <f>AB2115</f>
        <v>87.17</v>
      </c>
      <c r="CZ2115">
        <f>AF2115</f>
        <v>87.17</v>
      </c>
      <c r="DA2115">
        <f>AJ2115</f>
        <v>1</v>
      </c>
      <c r="DB2115">
        <f>ROUND((ROUND(AT2115*CZ2115,2)*ROUND((0.4*1.15),7)),2)</f>
        <v>0.4</v>
      </c>
      <c r="DC2115">
        <f>ROUND((ROUND(AT2115*AG2115,2)*ROUND((0.4*1.15),7)),2)</f>
        <v>0.06</v>
      </c>
    </row>
    <row r="2116" spans="1:107" x14ac:dyDescent="0.2">
      <c r="A2116">
        <f>ROW(Source!A1233)</f>
        <v>1233</v>
      </c>
      <c r="B2116">
        <v>53551707</v>
      </c>
      <c r="C2116">
        <v>53555256</v>
      </c>
      <c r="D2116">
        <v>29110103</v>
      </c>
      <c r="E2116">
        <v>1</v>
      </c>
      <c r="F2116">
        <v>1</v>
      </c>
      <c r="G2116">
        <v>1</v>
      </c>
      <c r="H2116">
        <v>3</v>
      </c>
      <c r="I2116" t="s">
        <v>2006</v>
      </c>
      <c r="J2116" t="s">
        <v>2007</v>
      </c>
      <c r="K2116" t="s">
        <v>2008</v>
      </c>
      <c r="L2116">
        <v>1346</v>
      </c>
      <c r="N2116">
        <v>1009</v>
      </c>
      <c r="O2116" t="s">
        <v>143</v>
      </c>
      <c r="P2116" t="s">
        <v>143</v>
      </c>
      <c r="Q2116">
        <v>1</v>
      </c>
      <c r="W2116">
        <v>0</v>
      </c>
      <c r="X2116">
        <v>1502743759</v>
      </c>
      <c r="Y2116">
        <v>0</v>
      </c>
      <c r="AA2116">
        <v>149.88</v>
      </c>
      <c r="AB2116">
        <v>0</v>
      </c>
      <c r="AC2116">
        <v>0</v>
      </c>
      <c r="AD2116">
        <v>0</v>
      </c>
      <c r="AE2116">
        <v>24.41</v>
      </c>
      <c r="AF2116">
        <v>0</v>
      </c>
      <c r="AG2116">
        <v>0</v>
      </c>
      <c r="AH2116">
        <v>0</v>
      </c>
      <c r="AI2116">
        <v>6.14</v>
      </c>
      <c r="AJ2116">
        <v>1</v>
      </c>
      <c r="AK2116">
        <v>1</v>
      </c>
      <c r="AL2116">
        <v>1</v>
      </c>
      <c r="AN2116">
        <v>0</v>
      </c>
      <c r="AO2116">
        <v>1</v>
      </c>
      <c r="AP2116">
        <v>1</v>
      </c>
      <c r="AQ2116">
        <v>0</v>
      </c>
      <c r="AR2116">
        <v>0</v>
      </c>
      <c r="AS2116" t="s">
        <v>3</v>
      </c>
      <c r="AT2116">
        <v>1.5</v>
      </c>
      <c r="AU2116" t="s">
        <v>36</v>
      </c>
      <c r="AV2116">
        <v>0</v>
      </c>
      <c r="AW2116">
        <v>2</v>
      </c>
      <c r="AX2116">
        <v>53555272</v>
      </c>
      <c r="AY2116">
        <v>1</v>
      </c>
      <c r="AZ2116">
        <v>4096</v>
      </c>
      <c r="BA2116">
        <v>1919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CX2116">
        <f>Y2116*Source!I1233</f>
        <v>0</v>
      </c>
      <c r="CY2116">
        <f>AA2116</f>
        <v>149.88</v>
      </c>
      <c r="CZ2116">
        <f>AE2116</f>
        <v>24.41</v>
      </c>
      <c r="DA2116">
        <f>AI2116</f>
        <v>6.14</v>
      </c>
      <c r="DB2116">
        <f>ROUND((ROUND(AT2116*CZ2116,2)*ROUND(0,7)),2)</f>
        <v>0</v>
      </c>
      <c r="DC2116">
        <f>ROUND((ROUND(AT2116*AG2116,2)*ROUND(0,7)),2)</f>
        <v>0</v>
      </c>
    </row>
    <row r="2117" spans="1:107" x14ac:dyDescent="0.2">
      <c r="A2117">
        <f>ROW(Source!A1233)</f>
        <v>1233</v>
      </c>
      <c r="B2117">
        <v>53551707</v>
      </c>
      <c r="C2117">
        <v>53555256</v>
      </c>
      <c r="D2117">
        <v>29114240</v>
      </c>
      <c r="E2117">
        <v>1</v>
      </c>
      <c r="F2117">
        <v>1</v>
      </c>
      <c r="G2117">
        <v>1</v>
      </c>
      <c r="H2117">
        <v>3</v>
      </c>
      <c r="I2117" t="s">
        <v>2009</v>
      </c>
      <c r="J2117" t="s">
        <v>2010</v>
      </c>
      <c r="K2117" t="s">
        <v>2011</v>
      </c>
      <c r="L2117">
        <v>1348</v>
      </c>
      <c r="N2117">
        <v>1009</v>
      </c>
      <c r="O2117" t="s">
        <v>26</v>
      </c>
      <c r="P2117" t="s">
        <v>26</v>
      </c>
      <c r="Q2117">
        <v>1000</v>
      </c>
      <c r="W2117">
        <v>0</v>
      </c>
      <c r="X2117">
        <v>-1701539228</v>
      </c>
      <c r="Y2117">
        <v>0</v>
      </c>
      <c r="AA2117">
        <v>91056.2</v>
      </c>
      <c r="AB2117">
        <v>0</v>
      </c>
      <c r="AC2117">
        <v>0</v>
      </c>
      <c r="AD2117">
        <v>0</v>
      </c>
      <c r="AE2117">
        <v>14830</v>
      </c>
      <c r="AF2117">
        <v>0</v>
      </c>
      <c r="AG2117">
        <v>0</v>
      </c>
      <c r="AH2117">
        <v>0</v>
      </c>
      <c r="AI2117">
        <v>6.14</v>
      </c>
      <c r="AJ2117">
        <v>1</v>
      </c>
      <c r="AK2117">
        <v>1</v>
      </c>
      <c r="AL2117">
        <v>1</v>
      </c>
      <c r="AN2117">
        <v>0</v>
      </c>
      <c r="AO2117">
        <v>1</v>
      </c>
      <c r="AP2117">
        <v>1</v>
      </c>
      <c r="AQ2117">
        <v>0</v>
      </c>
      <c r="AR2117">
        <v>0</v>
      </c>
      <c r="AS2117" t="s">
        <v>3</v>
      </c>
      <c r="AT2117">
        <v>1.1999999999999999E-3</v>
      </c>
      <c r="AU2117" t="s">
        <v>36</v>
      </c>
      <c r="AV2117">
        <v>0</v>
      </c>
      <c r="AW2117">
        <v>2</v>
      </c>
      <c r="AX2117">
        <v>53555273</v>
      </c>
      <c r="AY2117">
        <v>1</v>
      </c>
      <c r="AZ2117">
        <v>4096</v>
      </c>
      <c r="BA2117">
        <v>1920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CX2117">
        <f>Y2117*Source!I1233</f>
        <v>0</v>
      </c>
      <c r="CY2117">
        <f>AA2117</f>
        <v>91056.2</v>
      </c>
      <c r="CZ2117">
        <f>AE2117</f>
        <v>14830</v>
      </c>
      <c r="DA2117">
        <f>AI2117</f>
        <v>6.14</v>
      </c>
      <c r="DB2117">
        <f>ROUND((ROUND(AT2117*CZ2117,2)*ROUND(0,7)),2)</f>
        <v>0</v>
      </c>
      <c r="DC2117">
        <f>ROUND((ROUND(AT2117*AG2117,2)*ROUND(0,7)),2)</f>
        <v>0</v>
      </c>
    </row>
    <row r="2118" spans="1:107" x14ac:dyDescent="0.2">
      <c r="A2118">
        <f>ROW(Source!A1233)</f>
        <v>1233</v>
      </c>
      <c r="B2118">
        <v>53551707</v>
      </c>
      <c r="C2118">
        <v>53555256</v>
      </c>
      <c r="D2118">
        <v>29144312</v>
      </c>
      <c r="E2118">
        <v>1</v>
      </c>
      <c r="F2118">
        <v>1</v>
      </c>
      <c r="G2118">
        <v>1</v>
      </c>
      <c r="H2118">
        <v>3</v>
      </c>
      <c r="I2118" t="s">
        <v>2012</v>
      </c>
      <c r="J2118" t="s">
        <v>2013</v>
      </c>
      <c r="K2118" t="s">
        <v>2014</v>
      </c>
      <c r="L2118">
        <v>1301</v>
      </c>
      <c r="N2118">
        <v>1003</v>
      </c>
      <c r="O2118" t="s">
        <v>185</v>
      </c>
      <c r="P2118" t="s">
        <v>185</v>
      </c>
      <c r="Q2118">
        <v>1</v>
      </c>
      <c r="W2118">
        <v>0</v>
      </c>
      <c r="X2118">
        <v>-351596656</v>
      </c>
      <c r="Y2118">
        <v>0</v>
      </c>
      <c r="AA2118">
        <v>241.67</v>
      </c>
      <c r="AB2118">
        <v>0</v>
      </c>
      <c r="AC2118">
        <v>0</v>
      </c>
      <c r="AD2118">
        <v>0</v>
      </c>
      <c r="AE2118">
        <v>39.36</v>
      </c>
      <c r="AF2118">
        <v>0</v>
      </c>
      <c r="AG2118">
        <v>0</v>
      </c>
      <c r="AH2118">
        <v>0</v>
      </c>
      <c r="AI2118">
        <v>6.14</v>
      </c>
      <c r="AJ2118">
        <v>1</v>
      </c>
      <c r="AK2118">
        <v>1</v>
      </c>
      <c r="AL2118">
        <v>1</v>
      </c>
      <c r="AN2118">
        <v>0</v>
      </c>
      <c r="AO2118">
        <v>1</v>
      </c>
      <c r="AP2118">
        <v>1</v>
      </c>
      <c r="AQ2118">
        <v>0</v>
      </c>
      <c r="AR2118">
        <v>0</v>
      </c>
      <c r="AS2118" t="s">
        <v>3</v>
      </c>
      <c r="AT2118">
        <v>99.8</v>
      </c>
      <c r="AU2118" t="s">
        <v>36</v>
      </c>
      <c r="AV2118">
        <v>0</v>
      </c>
      <c r="AW2118">
        <v>2</v>
      </c>
      <c r="AX2118">
        <v>53555275</v>
      </c>
      <c r="AY2118">
        <v>1</v>
      </c>
      <c r="AZ2118">
        <v>4096</v>
      </c>
      <c r="BA2118">
        <v>1922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CX2118">
        <f>Y2118*Source!I1233</f>
        <v>0</v>
      </c>
      <c r="CY2118">
        <f>AA2118</f>
        <v>241.67</v>
      </c>
      <c r="CZ2118">
        <f>AE2118</f>
        <v>39.36</v>
      </c>
      <c r="DA2118">
        <f>AI2118</f>
        <v>6.14</v>
      </c>
      <c r="DB2118">
        <f>ROUND((ROUND(AT2118*CZ2118,2)*ROUND(0,7)),2)</f>
        <v>0</v>
      </c>
      <c r="DC2118">
        <f>ROUND((ROUND(AT2118*AG2118,2)*ROUND(0,7)),2)</f>
        <v>0</v>
      </c>
    </row>
    <row r="2119" spans="1:107" x14ac:dyDescent="0.2">
      <c r="A2119">
        <f>ROW(Source!A1233)</f>
        <v>1233</v>
      </c>
      <c r="B2119">
        <v>53551707</v>
      </c>
      <c r="C2119">
        <v>53555256</v>
      </c>
      <c r="D2119">
        <v>29150040</v>
      </c>
      <c r="E2119">
        <v>1</v>
      </c>
      <c r="F2119">
        <v>1</v>
      </c>
      <c r="G2119">
        <v>1</v>
      </c>
      <c r="H2119">
        <v>3</v>
      </c>
      <c r="I2119" t="s">
        <v>1576</v>
      </c>
      <c r="J2119" t="s">
        <v>1577</v>
      </c>
      <c r="K2119" t="s">
        <v>1578</v>
      </c>
      <c r="L2119">
        <v>1339</v>
      </c>
      <c r="N2119">
        <v>1007</v>
      </c>
      <c r="O2119" t="s">
        <v>425</v>
      </c>
      <c r="P2119" t="s">
        <v>425</v>
      </c>
      <c r="Q2119">
        <v>1</v>
      </c>
      <c r="W2119">
        <v>0</v>
      </c>
      <c r="X2119">
        <v>619799737</v>
      </c>
      <c r="Y2119">
        <v>0</v>
      </c>
      <c r="AA2119">
        <v>14.98</v>
      </c>
      <c r="AB2119">
        <v>0</v>
      </c>
      <c r="AC2119">
        <v>0</v>
      </c>
      <c r="AD2119">
        <v>0</v>
      </c>
      <c r="AE2119">
        <v>2.44</v>
      </c>
      <c r="AF2119">
        <v>0</v>
      </c>
      <c r="AG2119">
        <v>0</v>
      </c>
      <c r="AH2119">
        <v>0</v>
      </c>
      <c r="AI2119">
        <v>6.14</v>
      </c>
      <c r="AJ2119">
        <v>1</v>
      </c>
      <c r="AK2119">
        <v>1</v>
      </c>
      <c r="AL2119">
        <v>1</v>
      </c>
      <c r="AN2119">
        <v>0</v>
      </c>
      <c r="AO2119">
        <v>1</v>
      </c>
      <c r="AP2119">
        <v>1</v>
      </c>
      <c r="AQ2119">
        <v>0</v>
      </c>
      <c r="AR2119">
        <v>0</v>
      </c>
      <c r="AS2119" t="s">
        <v>3</v>
      </c>
      <c r="AT2119">
        <v>0.39</v>
      </c>
      <c r="AU2119" t="s">
        <v>36</v>
      </c>
      <c r="AV2119">
        <v>0</v>
      </c>
      <c r="AW2119">
        <v>2</v>
      </c>
      <c r="AX2119">
        <v>53555277</v>
      </c>
      <c r="AY2119">
        <v>1</v>
      </c>
      <c r="AZ2119">
        <v>4096</v>
      </c>
      <c r="BA2119">
        <v>1924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CX2119">
        <f>Y2119*Source!I1233</f>
        <v>0</v>
      </c>
      <c r="CY2119">
        <f>AA2119</f>
        <v>14.98</v>
      </c>
      <c r="CZ2119">
        <f>AE2119</f>
        <v>2.44</v>
      </c>
      <c r="DA2119">
        <f>AI2119</f>
        <v>6.14</v>
      </c>
      <c r="DB2119">
        <f>ROUND((ROUND(AT2119*CZ2119,2)*ROUND(0,7)),2)</f>
        <v>0</v>
      </c>
      <c r="DC2119">
        <f>ROUND((ROUND(AT2119*AG2119,2)*ROUND(0,7)),2)</f>
        <v>0</v>
      </c>
    </row>
    <row r="2120" spans="1:107" x14ac:dyDescent="0.2">
      <c r="A2120">
        <f>ROW(Source!A1233)</f>
        <v>1233</v>
      </c>
      <c r="B2120">
        <v>53551707</v>
      </c>
      <c r="C2120">
        <v>53555256</v>
      </c>
      <c r="D2120">
        <v>29164350</v>
      </c>
      <c r="E2120">
        <v>1</v>
      </c>
      <c r="F2120">
        <v>1</v>
      </c>
      <c r="G2120">
        <v>1</v>
      </c>
      <c r="H2120">
        <v>3</v>
      </c>
      <c r="I2120" t="s">
        <v>1138</v>
      </c>
      <c r="J2120" t="s">
        <v>1140</v>
      </c>
      <c r="K2120" t="s">
        <v>1139</v>
      </c>
      <c r="L2120">
        <v>1348</v>
      </c>
      <c r="N2120">
        <v>1009</v>
      </c>
      <c r="O2120" t="s">
        <v>26</v>
      </c>
      <c r="P2120" t="s">
        <v>26</v>
      </c>
      <c r="Q2120">
        <v>1000</v>
      </c>
      <c r="W2120">
        <v>0</v>
      </c>
      <c r="X2120">
        <v>1839160745</v>
      </c>
      <c r="Y2120">
        <v>0.22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6.14</v>
      </c>
      <c r="AJ2120">
        <v>1</v>
      </c>
      <c r="AK2120">
        <v>1</v>
      </c>
      <c r="AL2120">
        <v>1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 t="s">
        <v>3</v>
      </c>
      <c r="AT2120">
        <v>0.22</v>
      </c>
      <c r="AU2120" t="s">
        <v>3</v>
      </c>
      <c r="AV2120">
        <v>0</v>
      </c>
      <c r="AW2120">
        <v>1</v>
      </c>
      <c r="AX2120">
        <v>-1</v>
      </c>
      <c r="AY2120">
        <v>0</v>
      </c>
      <c r="AZ2120">
        <v>0</v>
      </c>
      <c r="BA2120" t="s">
        <v>3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CX2120">
        <f>Y2120*Source!I1233</f>
        <v>1.32E-2</v>
      </c>
      <c r="CY2120">
        <f>AA2120</f>
        <v>0</v>
      </c>
      <c r="CZ2120">
        <f>AE2120</f>
        <v>0</v>
      </c>
      <c r="DA2120">
        <f>AI2120</f>
        <v>6.14</v>
      </c>
      <c r="DB2120">
        <f>ROUND(ROUND(AT2120*CZ2120,2),2)</f>
        <v>0</v>
      </c>
      <c r="DC2120">
        <f>ROUND(ROUND(AT2120*AG2120,2),2)</f>
        <v>0</v>
      </c>
    </row>
    <row r="2121" spans="1:107" x14ac:dyDescent="0.2">
      <c r="A2121">
        <f>ROW(Source!A1236)</f>
        <v>1236</v>
      </c>
      <c r="B2121">
        <v>53551706</v>
      </c>
      <c r="C2121">
        <v>53555279</v>
      </c>
      <c r="D2121">
        <v>18413627</v>
      </c>
      <c r="E2121">
        <v>1</v>
      </c>
      <c r="F2121">
        <v>1</v>
      </c>
      <c r="G2121">
        <v>1</v>
      </c>
      <c r="H2121">
        <v>1</v>
      </c>
      <c r="I2121" t="s">
        <v>1659</v>
      </c>
      <c r="J2121" t="s">
        <v>3</v>
      </c>
      <c r="K2121" t="s">
        <v>1660</v>
      </c>
      <c r="L2121">
        <v>1369</v>
      </c>
      <c r="N2121">
        <v>1013</v>
      </c>
      <c r="O2121" t="s">
        <v>1486</v>
      </c>
      <c r="P2121" t="s">
        <v>1486</v>
      </c>
      <c r="Q2121">
        <v>1</v>
      </c>
      <c r="W2121">
        <v>0</v>
      </c>
      <c r="X2121">
        <v>-1366182279</v>
      </c>
      <c r="Y2121">
        <v>84.957399999999978</v>
      </c>
      <c r="AA2121">
        <v>0</v>
      </c>
      <c r="AB2121">
        <v>0</v>
      </c>
      <c r="AC2121">
        <v>0</v>
      </c>
      <c r="AD2121">
        <v>349.58</v>
      </c>
      <c r="AE2121">
        <v>0</v>
      </c>
      <c r="AF2121">
        <v>0</v>
      </c>
      <c r="AG2121">
        <v>0</v>
      </c>
      <c r="AH2121">
        <v>349.58</v>
      </c>
      <c r="AI2121">
        <v>1</v>
      </c>
      <c r="AJ2121">
        <v>1</v>
      </c>
      <c r="AK2121">
        <v>1</v>
      </c>
      <c r="AL2121">
        <v>1</v>
      </c>
      <c r="AN2121">
        <v>0</v>
      </c>
      <c r="AO2121">
        <v>1</v>
      </c>
      <c r="AP2121">
        <v>1</v>
      </c>
      <c r="AQ2121">
        <v>0</v>
      </c>
      <c r="AR2121">
        <v>0</v>
      </c>
      <c r="AS2121" t="s">
        <v>3</v>
      </c>
      <c r="AT2121">
        <v>64.239999999999995</v>
      </c>
      <c r="AU2121" t="s">
        <v>62</v>
      </c>
      <c r="AV2121">
        <v>1</v>
      </c>
      <c r="AW2121">
        <v>2</v>
      </c>
      <c r="AX2121">
        <v>53555290</v>
      </c>
      <c r="AY2121">
        <v>2</v>
      </c>
      <c r="AZ2121">
        <v>137216</v>
      </c>
      <c r="BA2121">
        <v>1925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CX2121">
        <f>Y2121*Source!I1236</f>
        <v>5.0974439999999985</v>
      </c>
      <c r="CY2121">
        <f>AD2121</f>
        <v>349.58</v>
      </c>
      <c r="CZ2121">
        <f>AH2121</f>
        <v>349.58</v>
      </c>
      <c r="DA2121">
        <f>AL2121</f>
        <v>1</v>
      </c>
      <c r="DB2121">
        <f>ROUND((ROUND(AT2121*CZ2121,2)*ROUND((1.15*1.15),7)),2)</f>
        <v>29699.41</v>
      </c>
      <c r="DC2121">
        <f>ROUND((ROUND(AT2121*AG2121,2)*ROUND((1.15*1.15),7)),2)</f>
        <v>0</v>
      </c>
    </row>
    <row r="2122" spans="1:107" x14ac:dyDescent="0.2">
      <c r="A2122">
        <f>ROW(Source!A1236)</f>
        <v>1236</v>
      </c>
      <c r="B2122">
        <v>53551706</v>
      </c>
      <c r="C2122">
        <v>53555279</v>
      </c>
      <c r="D2122">
        <v>121548</v>
      </c>
      <c r="E2122">
        <v>1</v>
      </c>
      <c r="F2122">
        <v>1</v>
      </c>
      <c r="G2122">
        <v>1</v>
      </c>
      <c r="H2122">
        <v>1</v>
      </c>
      <c r="I2122" t="s">
        <v>31</v>
      </c>
      <c r="J2122" t="s">
        <v>3</v>
      </c>
      <c r="K2122" t="s">
        <v>1489</v>
      </c>
      <c r="L2122">
        <v>608254</v>
      </c>
      <c r="N2122">
        <v>1013</v>
      </c>
      <c r="O2122" t="s">
        <v>1490</v>
      </c>
      <c r="P2122" t="s">
        <v>1490</v>
      </c>
      <c r="Q2122">
        <v>1</v>
      </c>
      <c r="W2122">
        <v>0</v>
      </c>
      <c r="X2122">
        <v>-185737400</v>
      </c>
      <c r="Y2122">
        <v>2.8749999999999998E-2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1</v>
      </c>
      <c r="AJ2122">
        <v>1</v>
      </c>
      <c r="AK2122">
        <v>1</v>
      </c>
      <c r="AL2122">
        <v>1</v>
      </c>
      <c r="AN2122">
        <v>0</v>
      </c>
      <c r="AO2122">
        <v>1</v>
      </c>
      <c r="AP2122">
        <v>1</v>
      </c>
      <c r="AQ2122">
        <v>0</v>
      </c>
      <c r="AR2122">
        <v>0</v>
      </c>
      <c r="AS2122" t="s">
        <v>3</v>
      </c>
      <c r="AT2122">
        <v>0.02</v>
      </c>
      <c r="AU2122" t="s">
        <v>61</v>
      </c>
      <c r="AV2122">
        <v>2</v>
      </c>
      <c r="AW2122">
        <v>2</v>
      </c>
      <c r="AX2122">
        <v>53555291</v>
      </c>
      <c r="AY2122">
        <v>1</v>
      </c>
      <c r="AZ2122">
        <v>6144</v>
      </c>
      <c r="BA2122">
        <v>1926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CX2122">
        <f>Y2122*Source!I1236</f>
        <v>1.7249999999999998E-3</v>
      </c>
      <c r="CY2122">
        <f>AD2122</f>
        <v>0</v>
      </c>
      <c r="CZ2122">
        <f>AH2122</f>
        <v>0</v>
      </c>
      <c r="DA2122">
        <f>AL2122</f>
        <v>1</v>
      </c>
      <c r="DB2122">
        <f>ROUND((ROUND(AT2122*CZ2122,2)*ROUND((1.25*1.15),7)),2)</f>
        <v>0</v>
      </c>
      <c r="DC2122">
        <f>ROUND((ROUND(AT2122*AG2122,2)*ROUND((1.25*1.15),7)),2)</f>
        <v>0</v>
      </c>
    </row>
    <row r="2123" spans="1:107" x14ac:dyDescent="0.2">
      <c r="A2123">
        <f>ROW(Source!A1236)</f>
        <v>1236</v>
      </c>
      <c r="B2123">
        <v>53551706</v>
      </c>
      <c r="C2123">
        <v>53555279</v>
      </c>
      <c r="D2123">
        <v>29172268</v>
      </c>
      <c r="E2123">
        <v>1</v>
      </c>
      <c r="F2123">
        <v>1</v>
      </c>
      <c r="G2123">
        <v>1</v>
      </c>
      <c r="H2123">
        <v>2</v>
      </c>
      <c r="I2123" t="s">
        <v>1582</v>
      </c>
      <c r="J2123" t="s">
        <v>1583</v>
      </c>
      <c r="K2123" t="s">
        <v>1584</v>
      </c>
      <c r="L2123">
        <v>1368</v>
      </c>
      <c r="N2123">
        <v>1011</v>
      </c>
      <c r="O2123" t="s">
        <v>1494</v>
      </c>
      <c r="P2123" t="s">
        <v>1494</v>
      </c>
      <c r="Q2123">
        <v>1</v>
      </c>
      <c r="W2123">
        <v>0</v>
      </c>
      <c r="X2123">
        <v>-438066613</v>
      </c>
      <c r="Y2123">
        <v>1.4374999999999999E-2</v>
      </c>
      <c r="AA2123">
        <v>0</v>
      </c>
      <c r="AB2123">
        <v>86.4</v>
      </c>
      <c r="AC2123">
        <v>13.5</v>
      </c>
      <c r="AD2123">
        <v>0</v>
      </c>
      <c r="AE2123">
        <v>0</v>
      </c>
      <c r="AF2123">
        <v>86.4</v>
      </c>
      <c r="AG2123">
        <v>13.5</v>
      </c>
      <c r="AH2123">
        <v>0</v>
      </c>
      <c r="AI2123">
        <v>1</v>
      </c>
      <c r="AJ2123">
        <v>1</v>
      </c>
      <c r="AK2123">
        <v>1</v>
      </c>
      <c r="AL2123">
        <v>1</v>
      </c>
      <c r="AN2123">
        <v>0</v>
      </c>
      <c r="AO2123">
        <v>1</v>
      </c>
      <c r="AP2123">
        <v>1</v>
      </c>
      <c r="AQ2123">
        <v>0</v>
      </c>
      <c r="AR2123">
        <v>0</v>
      </c>
      <c r="AS2123" t="s">
        <v>3</v>
      </c>
      <c r="AT2123">
        <v>0.01</v>
      </c>
      <c r="AU2123" t="s">
        <v>61</v>
      </c>
      <c r="AV2123">
        <v>0</v>
      </c>
      <c r="AW2123">
        <v>2</v>
      </c>
      <c r="AX2123">
        <v>53555292</v>
      </c>
      <c r="AY2123">
        <v>1</v>
      </c>
      <c r="AZ2123">
        <v>6144</v>
      </c>
      <c r="BA2123">
        <v>1927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CX2123">
        <f>Y2123*Source!I1236</f>
        <v>8.6249999999999988E-4</v>
      </c>
      <c r="CY2123">
        <f>AB2123</f>
        <v>86.4</v>
      </c>
      <c r="CZ2123">
        <f>AF2123</f>
        <v>86.4</v>
      </c>
      <c r="DA2123">
        <f>AJ2123</f>
        <v>1</v>
      </c>
      <c r="DB2123">
        <f>ROUND((ROUND(AT2123*CZ2123,2)*ROUND((1.25*1.15),7)),2)</f>
        <v>1.24</v>
      </c>
      <c r="DC2123">
        <f>ROUND((ROUND(AT2123*AG2123,2)*ROUND((1.25*1.15),7)),2)</f>
        <v>0.2</v>
      </c>
    </row>
    <row r="2124" spans="1:107" x14ac:dyDescent="0.2">
      <c r="A2124">
        <f>ROW(Source!A1236)</f>
        <v>1236</v>
      </c>
      <c r="B2124">
        <v>53551706</v>
      </c>
      <c r="C2124">
        <v>53555279</v>
      </c>
      <c r="D2124">
        <v>29172379</v>
      </c>
      <c r="E2124">
        <v>1</v>
      </c>
      <c r="F2124">
        <v>1</v>
      </c>
      <c r="G2124">
        <v>1</v>
      </c>
      <c r="H2124">
        <v>2</v>
      </c>
      <c r="I2124" t="s">
        <v>1495</v>
      </c>
      <c r="J2124" t="s">
        <v>1496</v>
      </c>
      <c r="K2124" t="s">
        <v>1497</v>
      </c>
      <c r="L2124">
        <v>1368</v>
      </c>
      <c r="N2124">
        <v>1011</v>
      </c>
      <c r="O2124" t="s">
        <v>1494</v>
      </c>
      <c r="P2124" t="s">
        <v>1494</v>
      </c>
      <c r="Q2124">
        <v>1</v>
      </c>
      <c r="W2124">
        <v>0</v>
      </c>
      <c r="X2124">
        <v>1106923569</v>
      </c>
      <c r="Y2124">
        <v>1.4374999999999999E-2</v>
      </c>
      <c r="AA2124">
        <v>0</v>
      </c>
      <c r="AB2124">
        <v>112</v>
      </c>
      <c r="AC2124">
        <v>13.5</v>
      </c>
      <c r="AD2124">
        <v>0</v>
      </c>
      <c r="AE2124">
        <v>0</v>
      </c>
      <c r="AF2124">
        <v>112</v>
      </c>
      <c r="AG2124">
        <v>13.5</v>
      </c>
      <c r="AH2124">
        <v>0</v>
      </c>
      <c r="AI2124">
        <v>1</v>
      </c>
      <c r="AJ2124">
        <v>1</v>
      </c>
      <c r="AK2124">
        <v>1</v>
      </c>
      <c r="AL2124">
        <v>1</v>
      </c>
      <c r="AN2124">
        <v>0</v>
      </c>
      <c r="AO2124">
        <v>1</v>
      </c>
      <c r="AP2124">
        <v>1</v>
      </c>
      <c r="AQ2124">
        <v>0</v>
      </c>
      <c r="AR2124">
        <v>0</v>
      </c>
      <c r="AS2124" t="s">
        <v>3</v>
      </c>
      <c r="AT2124">
        <v>0.01</v>
      </c>
      <c r="AU2124" t="s">
        <v>61</v>
      </c>
      <c r="AV2124">
        <v>0</v>
      </c>
      <c r="AW2124">
        <v>2</v>
      </c>
      <c r="AX2124">
        <v>53555293</v>
      </c>
      <c r="AY2124">
        <v>1</v>
      </c>
      <c r="AZ2124">
        <v>6144</v>
      </c>
      <c r="BA2124">
        <v>1928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CX2124">
        <f>Y2124*Source!I1236</f>
        <v>8.6249999999999988E-4</v>
      </c>
      <c r="CY2124">
        <f>AB2124</f>
        <v>112</v>
      </c>
      <c r="CZ2124">
        <f>AF2124</f>
        <v>112</v>
      </c>
      <c r="DA2124">
        <f>AJ2124</f>
        <v>1</v>
      </c>
      <c r="DB2124">
        <f>ROUND((ROUND(AT2124*CZ2124,2)*ROUND((1.25*1.15),7)),2)</f>
        <v>1.61</v>
      </c>
      <c r="DC2124">
        <f>ROUND((ROUND(AT2124*AG2124,2)*ROUND((1.25*1.15),7)),2)</f>
        <v>0.2</v>
      </c>
    </row>
    <row r="2125" spans="1:107" x14ac:dyDescent="0.2">
      <c r="A2125">
        <f>ROW(Source!A1236)</f>
        <v>1236</v>
      </c>
      <c r="B2125">
        <v>53551706</v>
      </c>
      <c r="C2125">
        <v>53555279</v>
      </c>
      <c r="D2125">
        <v>29174913</v>
      </c>
      <c r="E2125">
        <v>1</v>
      </c>
      <c r="F2125">
        <v>1</v>
      </c>
      <c r="G2125">
        <v>1</v>
      </c>
      <c r="H2125">
        <v>2</v>
      </c>
      <c r="I2125" t="s">
        <v>1513</v>
      </c>
      <c r="J2125" t="s">
        <v>1514</v>
      </c>
      <c r="K2125" t="s">
        <v>1515</v>
      </c>
      <c r="L2125">
        <v>1368</v>
      </c>
      <c r="N2125">
        <v>1011</v>
      </c>
      <c r="O2125" t="s">
        <v>1494</v>
      </c>
      <c r="P2125" t="s">
        <v>1494</v>
      </c>
      <c r="Q2125">
        <v>1</v>
      </c>
      <c r="W2125">
        <v>0</v>
      </c>
      <c r="X2125">
        <v>1230759911</v>
      </c>
      <c r="Y2125">
        <v>1.4374999999999999E-2</v>
      </c>
      <c r="AA2125">
        <v>0</v>
      </c>
      <c r="AB2125">
        <v>87.17</v>
      </c>
      <c r="AC2125">
        <v>11.6</v>
      </c>
      <c r="AD2125">
        <v>0</v>
      </c>
      <c r="AE2125">
        <v>0</v>
      </c>
      <c r="AF2125">
        <v>87.17</v>
      </c>
      <c r="AG2125">
        <v>11.6</v>
      </c>
      <c r="AH2125">
        <v>0</v>
      </c>
      <c r="AI2125">
        <v>1</v>
      </c>
      <c r="AJ2125">
        <v>1</v>
      </c>
      <c r="AK2125">
        <v>1</v>
      </c>
      <c r="AL2125">
        <v>1</v>
      </c>
      <c r="AN2125">
        <v>0</v>
      </c>
      <c r="AO2125">
        <v>1</v>
      </c>
      <c r="AP2125">
        <v>1</v>
      </c>
      <c r="AQ2125">
        <v>0</v>
      </c>
      <c r="AR2125">
        <v>0</v>
      </c>
      <c r="AS2125" t="s">
        <v>3</v>
      </c>
      <c r="AT2125">
        <v>0.01</v>
      </c>
      <c r="AU2125" t="s">
        <v>61</v>
      </c>
      <c r="AV2125">
        <v>0</v>
      </c>
      <c r="AW2125">
        <v>2</v>
      </c>
      <c r="AX2125">
        <v>53555294</v>
      </c>
      <c r="AY2125">
        <v>1</v>
      </c>
      <c r="AZ2125">
        <v>6144</v>
      </c>
      <c r="BA2125">
        <v>1929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CX2125">
        <f>Y2125*Source!I1236</f>
        <v>8.6249999999999988E-4</v>
      </c>
      <c r="CY2125">
        <f>AB2125</f>
        <v>87.17</v>
      </c>
      <c r="CZ2125">
        <f>AF2125</f>
        <v>87.17</v>
      </c>
      <c r="DA2125">
        <f>AJ2125</f>
        <v>1</v>
      </c>
      <c r="DB2125">
        <f>ROUND((ROUND(AT2125*CZ2125,2)*ROUND((1.25*1.15),7)),2)</f>
        <v>1.25</v>
      </c>
      <c r="DC2125">
        <f>ROUND((ROUND(AT2125*AG2125,2)*ROUND((1.25*1.15),7)),2)</f>
        <v>0.17</v>
      </c>
    </row>
    <row r="2126" spans="1:107" x14ac:dyDescent="0.2">
      <c r="A2126">
        <f>ROW(Source!A1236)</f>
        <v>1236</v>
      </c>
      <c r="B2126">
        <v>53551706</v>
      </c>
      <c r="C2126">
        <v>53555279</v>
      </c>
      <c r="D2126">
        <v>29110103</v>
      </c>
      <c r="E2126">
        <v>1</v>
      </c>
      <c r="F2126">
        <v>1</v>
      </c>
      <c r="G2126">
        <v>1</v>
      </c>
      <c r="H2126">
        <v>3</v>
      </c>
      <c r="I2126" t="s">
        <v>2006</v>
      </c>
      <c r="J2126" t="s">
        <v>2007</v>
      </c>
      <c r="K2126" t="s">
        <v>2008</v>
      </c>
      <c r="L2126">
        <v>1346</v>
      </c>
      <c r="N2126">
        <v>1009</v>
      </c>
      <c r="O2126" t="s">
        <v>143</v>
      </c>
      <c r="P2126" t="s">
        <v>143</v>
      </c>
      <c r="Q2126">
        <v>1</v>
      </c>
      <c r="W2126">
        <v>0</v>
      </c>
      <c r="X2126">
        <v>1502743759</v>
      </c>
      <c r="Y2126">
        <v>1.5</v>
      </c>
      <c r="AA2126">
        <v>24.41</v>
      </c>
      <c r="AB2126">
        <v>0</v>
      </c>
      <c r="AC2126">
        <v>0</v>
      </c>
      <c r="AD2126">
        <v>0</v>
      </c>
      <c r="AE2126">
        <v>24.41</v>
      </c>
      <c r="AF2126">
        <v>0</v>
      </c>
      <c r="AG2126">
        <v>0</v>
      </c>
      <c r="AH2126">
        <v>0</v>
      </c>
      <c r="AI2126">
        <v>1</v>
      </c>
      <c r="AJ2126">
        <v>1</v>
      </c>
      <c r="AK2126">
        <v>1</v>
      </c>
      <c r="AL2126">
        <v>1</v>
      </c>
      <c r="AN2126">
        <v>0</v>
      </c>
      <c r="AO2126">
        <v>1</v>
      </c>
      <c r="AP2126">
        <v>0</v>
      </c>
      <c r="AQ2126">
        <v>0</v>
      </c>
      <c r="AR2126">
        <v>0</v>
      </c>
      <c r="AS2126" t="s">
        <v>3</v>
      </c>
      <c r="AT2126">
        <v>1.5</v>
      </c>
      <c r="AU2126" t="s">
        <v>3</v>
      </c>
      <c r="AV2126">
        <v>0</v>
      </c>
      <c r="AW2126">
        <v>2</v>
      </c>
      <c r="AX2126">
        <v>53555295</v>
      </c>
      <c r="AY2126">
        <v>1</v>
      </c>
      <c r="AZ2126">
        <v>0</v>
      </c>
      <c r="BA2126">
        <v>1930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CX2126">
        <f>Y2126*Source!I1236</f>
        <v>0.09</v>
      </c>
      <c r="CY2126">
        <f>AA2126</f>
        <v>24.41</v>
      </c>
      <c r="CZ2126">
        <f>AE2126</f>
        <v>24.41</v>
      </c>
      <c r="DA2126">
        <f>AI2126</f>
        <v>1</v>
      </c>
      <c r="DB2126">
        <f>ROUND(ROUND(AT2126*CZ2126,2),2)</f>
        <v>36.619999999999997</v>
      </c>
      <c r="DC2126">
        <f>ROUND(ROUND(AT2126*AG2126,2),2)</f>
        <v>0</v>
      </c>
    </row>
    <row r="2127" spans="1:107" x14ac:dyDescent="0.2">
      <c r="A2127">
        <f>ROW(Source!A1236)</f>
        <v>1236</v>
      </c>
      <c r="B2127">
        <v>53551706</v>
      </c>
      <c r="C2127">
        <v>53555279</v>
      </c>
      <c r="D2127">
        <v>29114240</v>
      </c>
      <c r="E2127">
        <v>1</v>
      </c>
      <c r="F2127">
        <v>1</v>
      </c>
      <c r="G2127">
        <v>1</v>
      </c>
      <c r="H2127">
        <v>3</v>
      </c>
      <c r="I2127" t="s">
        <v>2009</v>
      </c>
      <c r="J2127" t="s">
        <v>2010</v>
      </c>
      <c r="K2127" t="s">
        <v>2011</v>
      </c>
      <c r="L2127">
        <v>1348</v>
      </c>
      <c r="N2127">
        <v>1009</v>
      </c>
      <c r="O2127" t="s">
        <v>26</v>
      </c>
      <c r="P2127" t="s">
        <v>26</v>
      </c>
      <c r="Q2127">
        <v>1000</v>
      </c>
      <c r="W2127">
        <v>0</v>
      </c>
      <c r="X2127">
        <v>-1701539228</v>
      </c>
      <c r="Y2127">
        <v>1.1999999999999999E-3</v>
      </c>
      <c r="AA2127">
        <v>14830</v>
      </c>
      <c r="AB2127">
        <v>0</v>
      </c>
      <c r="AC2127">
        <v>0</v>
      </c>
      <c r="AD2127">
        <v>0</v>
      </c>
      <c r="AE2127">
        <v>14830</v>
      </c>
      <c r="AF2127">
        <v>0</v>
      </c>
      <c r="AG2127">
        <v>0</v>
      </c>
      <c r="AH2127">
        <v>0</v>
      </c>
      <c r="AI2127">
        <v>1</v>
      </c>
      <c r="AJ2127">
        <v>1</v>
      </c>
      <c r="AK2127">
        <v>1</v>
      </c>
      <c r="AL2127">
        <v>1</v>
      </c>
      <c r="AN2127">
        <v>0</v>
      </c>
      <c r="AO2127">
        <v>1</v>
      </c>
      <c r="AP2127">
        <v>0</v>
      </c>
      <c r="AQ2127">
        <v>0</v>
      </c>
      <c r="AR2127">
        <v>0</v>
      </c>
      <c r="AS2127" t="s">
        <v>3</v>
      </c>
      <c r="AT2127">
        <v>1.1999999999999999E-3</v>
      </c>
      <c r="AU2127" t="s">
        <v>3</v>
      </c>
      <c r="AV2127">
        <v>0</v>
      </c>
      <c r="AW2127">
        <v>2</v>
      </c>
      <c r="AX2127">
        <v>53555296</v>
      </c>
      <c r="AY2127">
        <v>1</v>
      </c>
      <c r="AZ2127">
        <v>0</v>
      </c>
      <c r="BA2127">
        <v>1931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CX2127">
        <f>Y2127*Source!I1236</f>
        <v>7.1999999999999988E-5</v>
      </c>
      <c r="CY2127">
        <f>AA2127</f>
        <v>14830</v>
      </c>
      <c r="CZ2127">
        <f>AE2127</f>
        <v>14830</v>
      </c>
      <c r="DA2127">
        <f>AI2127</f>
        <v>1</v>
      </c>
      <c r="DB2127">
        <f>ROUND(ROUND(AT2127*CZ2127,2),2)</f>
        <v>17.8</v>
      </c>
      <c r="DC2127">
        <f>ROUND(ROUND(AT2127*AG2127,2),2)</f>
        <v>0</v>
      </c>
    </row>
    <row r="2128" spans="1:107" x14ac:dyDescent="0.2">
      <c r="A2128">
        <f>ROW(Source!A1236)</f>
        <v>1236</v>
      </c>
      <c r="B2128">
        <v>53551706</v>
      </c>
      <c r="C2128">
        <v>53555279</v>
      </c>
      <c r="D2128">
        <v>38216961</v>
      </c>
      <c r="E2128">
        <v>1</v>
      </c>
      <c r="F2128">
        <v>1</v>
      </c>
      <c r="G2128">
        <v>1</v>
      </c>
      <c r="H2128">
        <v>3</v>
      </c>
      <c r="I2128" t="s">
        <v>1197</v>
      </c>
      <c r="J2128" t="s">
        <v>1199</v>
      </c>
      <c r="K2128" t="s">
        <v>1198</v>
      </c>
      <c r="L2128">
        <v>1354</v>
      </c>
      <c r="N2128">
        <v>1010</v>
      </c>
      <c r="O2128" t="s">
        <v>160</v>
      </c>
      <c r="P2128" t="s">
        <v>160</v>
      </c>
      <c r="Q2128">
        <v>1</v>
      </c>
      <c r="W2128">
        <v>0</v>
      </c>
      <c r="X2128">
        <v>-780930047</v>
      </c>
      <c r="Y2128">
        <v>100</v>
      </c>
      <c r="AA2128">
        <v>8.25</v>
      </c>
      <c r="AB2128">
        <v>0</v>
      </c>
      <c r="AC2128">
        <v>0</v>
      </c>
      <c r="AD2128">
        <v>0</v>
      </c>
      <c r="AE2128">
        <v>8.25</v>
      </c>
      <c r="AF2128">
        <v>0</v>
      </c>
      <c r="AG2128">
        <v>0</v>
      </c>
      <c r="AH2128">
        <v>0</v>
      </c>
      <c r="AI2128">
        <v>1</v>
      </c>
      <c r="AJ2128">
        <v>1</v>
      </c>
      <c r="AK2128">
        <v>1</v>
      </c>
      <c r="AL2128">
        <v>1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 t="s">
        <v>3</v>
      </c>
      <c r="AT2128">
        <v>100</v>
      </c>
      <c r="AU2128" t="s">
        <v>3</v>
      </c>
      <c r="AV2128">
        <v>0</v>
      </c>
      <c r="AW2128">
        <v>1</v>
      </c>
      <c r="AX2128">
        <v>-1</v>
      </c>
      <c r="AY2128">
        <v>0</v>
      </c>
      <c r="AZ2128">
        <v>0</v>
      </c>
      <c r="BA2128" t="s">
        <v>3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CX2128">
        <f>Y2128*Source!I1236</f>
        <v>6</v>
      </c>
      <c r="CY2128">
        <f>AA2128</f>
        <v>8.25</v>
      </c>
      <c r="CZ2128">
        <f>AE2128</f>
        <v>8.25</v>
      </c>
      <c r="DA2128">
        <f>AI2128</f>
        <v>1</v>
      </c>
      <c r="DB2128">
        <f>ROUND(ROUND(AT2128*CZ2128,2),2)</f>
        <v>825</v>
      </c>
      <c r="DC2128">
        <f>ROUND(ROUND(AT2128*AG2128,2),2)</f>
        <v>0</v>
      </c>
    </row>
    <row r="2129" spans="1:107" x14ac:dyDescent="0.2">
      <c r="A2129">
        <f>ROW(Source!A1236)</f>
        <v>1236</v>
      </c>
      <c r="B2129">
        <v>53551706</v>
      </c>
      <c r="C2129">
        <v>53555279</v>
      </c>
      <c r="D2129">
        <v>29144312</v>
      </c>
      <c r="E2129">
        <v>1</v>
      </c>
      <c r="F2129">
        <v>1</v>
      </c>
      <c r="G2129">
        <v>1</v>
      </c>
      <c r="H2129">
        <v>3</v>
      </c>
      <c r="I2129" t="s">
        <v>2012</v>
      </c>
      <c r="J2129" t="s">
        <v>2013</v>
      </c>
      <c r="K2129" t="s">
        <v>2014</v>
      </c>
      <c r="L2129">
        <v>1301</v>
      </c>
      <c r="N2129">
        <v>1003</v>
      </c>
      <c r="O2129" t="s">
        <v>185</v>
      </c>
      <c r="P2129" t="s">
        <v>185</v>
      </c>
      <c r="Q2129">
        <v>1</v>
      </c>
      <c r="W2129">
        <v>0</v>
      </c>
      <c r="X2129">
        <v>-351596656</v>
      </c>
      <c r="Y2129">
        <v>99.8</v>
      </c>
      <c r="AA2129">
        <v>39.36</v>
      </c>
      <c r="AB2129">
        <v>0</v>
      </c>
      <c r="AC2129">
        <v>0</v>
      </c>
      <c r="AD2129">
        <v>0</v>
      </c>
      <c r="AE2129">
        <v>39.36</v>
      </c>
      <c r="AF2129">
        <v>0</v>
      </c>
      <c r="AG2129">
        <v>0</v>
      </c>
      <c r="AH2129">
        <v>0</v>
      </c>
      <c r="AI2129">
        <v>1</v>
      </c>
      <c r="AJ2129">
        <v>1</v>
      </c>
      <c r="AK2129">
        <v>1</v>
      </c>
      <c r="AL2129">
        <v>1</v>
      </c>
      <c r="AN2129">
        <v>0</v>
      </c>
      <c r="AO2129">
        <v>1</v>
      </c>
      <c r="AP2129">
        <v>0</v>
      </c>
      <c r="AQ2129">
        <v>0</v>
      </c>
      <c r="AR2129">
        <v>0</v>
      </c>
      <c r="AS2129" t="s">
        <v>3</v>
      </c>
      <c r="AT2129">
        <v>99.8</v>
      </c>
      <c r="AU2129" t="s">
        <v>3</v>
      </c>
      <c r="AV2129">
        <v>0</v>
      </c>
      <c r="AW2129">
        <v>2</v>
      </c>
      <c r="AX2129">
        <v>53555298</v>
      </c>
      <c r="AY2129">
        <v>1</v>
      </c>
      <c r="AZ2129">
        <v>0</v>
      </c>
      <c r="BA2129">
        <v>1933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CX2129">
        <f>Y2129*Source!I1236</f>
        <v>5.9879999999999995</v>
      </c>
      <c r="CY2129">
        <f>AA2129</f>
        <v>39.36</v>
      </c>
      <c r="CZ2129">
        <f>AE2129</f>
        <v>39.36</v>
      </c>
      <c r="DA2129">
        <f>AI2129</f>
        <v>1</v>
      </c>
      <c r="DB2129">
        <f>ROUND(ROUND(AT2129*CZ2129,2),2)</f>
        <v>3928.13</v>
      </c>
      <c r="DC2129">
        <f>ROUND(ROUND(AT2129*AG2129,2),2)</f>
        <v>0</v>
      </c>
    </row>
    <row r="2130" spans="1:107" x14ac:dyDescent="0.2">
      <c r="A2130">
        <f>ROW(Source!A1236)</f>
        <v>1236</v>
      </c>
      <c r="B2130">
        <v>53551706</v>
      </c>
      <c r="C2130">
        <v>53555279</v>
      </c>
      <c r="D2130">
        <v>29150040</v>
      </c>
      <c r="E2130">
        <v>1</v>
      </c>
      <c r="F2130">
        <v>1</v>
      </c>
      <c r="G2130">
        <v>1</v>
      </c>
      <c r="H2130">
        <v>3</v>
      </c>
      <c r="I2130" t="s">
        <v>1576</v>
      </c>
      <c r="J2130" t="s">
        <v>1577</v>
      </c>
      <c r="K2130" t="s">
        <v>1578</v>
      </c>
      <c r="L2130">
        <v>1339</v>
      </c>
      <c r="N2130">
        <v>1007</v>
      </c>
      <c r="O2130" t="s">
        <v>425</v>
      </c>
      <c r="P2130" t="s">
        <v>425</v>
      </c>
      <c r="Q2130">
        <v>1</v>
      </c>
      <c r="W2130">
        <v>0</v>
      </c>
      <c r="X2130">
        <v>619799737</v>
      </c>
      <c r="Y2130">
        <v>0.39</v>
      </c>
      <c r="AA2130">
        <v>2.44</v>
      </c>
      <c r="AB2130">
        <v>0</v>
      </c>
      <c r="AC2130">
        <v>0</v>
      </c>
      <c r="AD2130">
        <v>0</v>
      </c>
      <c r="AE2130">
        <v>2.44</v>
      </c>
      <c r="AF2130">
        <v>0</v>
      </c>
      <c r="AG2130">
        <v>0</v>
      </c>
      <c r="AH2130">
        <v>0</v>
      </c>
      <c r="AI2130">
        <v>1</v>
      </c>
      <c r="AJ2130">
        <v>1</v>
      </c>
      <c r="AK2130">
        <v>1</v>
      </c>
      <c r="AL2130">
        <v>1</v>
      </c>
      <c r="AN2130">
        <v>0</v>
      </c>
      <c r="AO2130">
        <v>1</v>
      </c>
      <c r="AP2130">
        <v>0</v>
      </c>
      <c r="AQ2130">
        <v>0</v>
      </c>
      <c r="AR2130">
        <v>0</v>
      </c>
      <c r="AS2130" t="s">
        <v>3</v>
      </c>
      <c r="AT2130">
        <v>0.39</v>
      </c>
      <c r="AU2130" t="s">
        <v>3</v>
      </c>
      <c r="AV2130">
        <v>0</v>
      </c>
      <c r="AW2130">
        <v>2</v>
      </c>
      <c r="AX2130">
        <v>53555300</v>
      </c>
      <c r="AY2130">
        <v>1</v>
      </c>
      <c r="AZ2130">
        <v>0</v>
      </c>
      <c r="BA2130">
        <v>1935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CX2130">
        <f>Y2130*Source!I1236</f>
        <v>2.3400000000000001E-2</v>
      </c>
      <c r="CY2130">
        <f>AA2130</f>
        <v>2.44</v>
      </c>
      <c r="CZ2130">
        <f>AE2130</f>
        <v>2.44</v>
      </c>
      <c r="DA2130">
        <f>AI2130</f>
        <v>1</v>
      </c>
      <c r="DB2130">
        <f>ROUND(ROUND(AT2130*CZ2130,2),2)</f>
        <v>0.95</v>
      </c>
      <c r="DC2130">
        <f>ROUND(ROUND(AT2130*AG2130,2),2)</f>
        <v>0</v>
      </c>
    </row>
    <row r="2131" spans="1:107" x14ac:dyDescent="0.2">
      <c r="A2131">
        <f>ROW(Source!A1237)</f>
        <v>1237</v>
      </c>
      <c r="B2131">
        <v>53551707</v>
      </c>
      <c r="C2131">
        <v>53555279</v>
      </c>
      <c r="D2131">
        <v>18413627</v>
      </c>
      <c r="E2131">
        <v>1</v>
      </c>
      <c r="F2131">
        <v>1</v>
      </c>
      <c r="G2131">
        <v>1</v>
      </c>
      <c r="H2131">
        <v>1</v>
      </c>
      <c r="I2131" t="s">
        <v>1659</v>
      </c>
      <c r="J2131" t="s">
        <v>3</v>
      </c>
      <c r="K2131" t="s">
        <v>1660</v>
      </c>
      <c r="L2131">
        <v>1369</v>
      </c>
      <c r="N2131">
        <v>1013</v>
      </c>
      <c r="O2131" t="s">
        <v>1486</v>
      </c>
      <c r="P2131" t="s">
        <v>1486</v>
      </c>
      <c r="Q2131">
        <v>1</v>
      </c>
      <c r="W2131">
        <v>0</v>
      </c>
      <c r="X2131">
        <v>-1366182279</v>
      </c>
      <c r="Y2131">
        <v>84.957399999999978</v>
      </c>
      <c r="AA2131">
        <v>0</v>
      </c>
      <c r="AB2131">
        <v>0</v>
      </c>
      <c r="AC2131">
        <v>0</v>
      </c>
      <c r="AD2131">
        <v>349.58</v>
      </c>
      <c r="AE2131">
        <v>0</v>
      </c>
      <c r="AF2131">
        <v>0</v>
      </c>
      <c r="AG2131">
        <v>0</v>
      </c>
      <c r="AH2131">
        <v>349.58</v>
      </c>
      <c r="AI2131">
        <v>1</v>
      </c>
      <c r="AJ2131">
        <v>1</v>
      </c>
      <c r="AK2131">
        <v>1</v>
      </c>
      <c r="AL2131">
        <v>1</v>
      </c>
      <c r="AN2131">
        <v>0</v>
      </c>
      <c r="AO2131">
        <v>1</v>
      </c>
      <c r="AP2131">
        <v>1</v>
      </c>
      <c r="AQ2131">
        <v>0</v>
      </c>
      <c r="AR2131">
        <v>0</v>
      </c>
      <c r="AS2131" t="s">
        <v>3</v>
      </c>
      <c r="AT2131">
        <v>64.239999999999995</v>
      </c>
      <c r="AU2131" t="s">
        <v>62</v>
      </c>
      <c r="AV2131">
        <v>1</v>
      </c>
      <c r="AW2131">
        <v>2</v>
      </c>
      <c r="AX2131">
        <v>53555290</v>
      </c>
      <c r="AY2131">
        <v>2</v>
      </c>
      <c r="AZ2131">
        <v>137216</v>
      </c>
      <c r="BA2131">
        <v>1936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CX2131">
        <f>Y2131*Source!I1237</f>
        <v>5.0974439999999985</v>
      </c>
      <c r="CY2131">
        <f>AD2131</f>
        <v>349.58</v>
      </c>
      <c r="CZ2131">
        <f>AH2131</f>
        <v>349.58</v>
      </c>
      <c r="DA2131">
        <f>AL2131</f>
        <v>1</v>
      </c>
      <c r="DB2131">
        <f>ROUND((ROUND(AT2131*CZ2131,2)*ROUND((1.15*1.15),7)),2)</f>
        <v>29699.41</v>
      </c>
      <c r="DC2131">
        <f>ROUND((ROUND(AT2131*AG2131,2)*ROUND((1.15*1.15),7)),2)</f>
        <v>0</v>
      </c>
    </row>
    <row r="2132" spans="1:107" x14ac:dyDescent="0.2">
      <c r="A2132">
        <f>ROW(Source!A1237)</f>
        <v>1237</v>
      </c>
      <c r="B2132">
        <v>53551707</v>
      </c>
      <c r="C2132">
        <v>53555279</v>
      </c>
      <c r="D2132">
        <v>121548</v>
      </c>
      <c r="E2132">
        <v>1</v>
      </c>
      <c r="F2132">
        <v>1</v>
      </c>
      <c r="G2132">
        <v>1</v>
      </c>
      <c r="H2132">
        <v>1</v>
      </c>
      <c r="I2132" t="s">
        <v>31</v>
      </c>
      <c r="J2132" t="s">
        <v>3</v>
      </c>
      <c r="K2132" t="s">
        <v>1489</v>
      </c>
      <c r="L2132">
        <v>608254</v>
      </c>
      <c r="N2132">
        <v>1013</v>
      </c>
      <c r="O2132" t="s">
        <v>1490</v>
      </c>
      <c r="P2132" t="s">
        <v>1490</v>
      </c>
      <c r="Q2132">
        <v>1</v>
      </c>
      <c r="W2132">
        <v>0</v>
      </c>
      <c r="X2132">
        <v>-185737400</v>
      </c>
      <c r="Y2132">
        <v>2.8749999999999998E-2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1</v>
      </c>
      <c r="AJ2132">
        <v>1</v>
      </c>
      <c r="AK2132">
        <v>1</v>
      </c>
      <c r="AL2132">
        <v>1</v>
      </c>
      <c r="AN2132">
        <v>0</v>
      </c>
      <c r="AO2132">
        <v>1</v>
      </c>
      <c r="AP2132">
        <v>1</v>
      </c>
      <c r="AQ2132">
        <v>0</v>
      </c>
      <c r="AR2132">
        <v>0</v>
      </c>
      <c r="AS2132" t="s">
        <v>3</v>
      </c>
      <c r="AT2132">
        <v>0.02</v>
      </c>
      <c r="AU2132" t="s">
        <v>61</v>
      </c>
      <c r="AV2132">
        <v>2</v>
      </c>
      <c r="AW2132">
        <v>2</v>
      </c>
      <c r="AX2132">
        <v>53555291</v>
      </c>
      <c r="AY2132">
        <v>1</v>
      </c>
      <c r="AZ2132">
        <v>6144</v>
      </c>
      <c r="BA2132">
        <v>1937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CX2132">
        <f>Y2132*Source!I1237</f>
        <v>1.7249999999999998E-3</v>
      </c>
      <c r="CY2132">
        <f>AD2132</f>
        <v>0</v>
      </c>
      <c r="CZ2132">
        <f>AH2132</f>
        <v>0</v>
      </c>
      <c r="DA2132">
        <f>AL2132</f>
        <v>1</v>
      </c>
      <c r="DB2132">
        <f>ROUND((ROUND(AT2132*CZ2132,2)*ROUND((1.25*1.15),7)),2)</f>
        <v>0</v>
      </c>
      <c r="DC2132">
        <f>ROUND((ROUND(AT2132*AG2132,2)*ROUND((1.25*1.15),7)),2)</f>
        <v>0</v>
      </c>
    </row>
    <row r="2133" spans="1:107" x14ac:dyDescent="0.2">
      <c r="A2133">
        <f>ROW(Source!A1237)</f>
        <v>1237</v>
      </c>
      <c r="B2133">
        <v>53551707</v>
      </c>
      <c r="C2133">
        <v>53555279</v>
      </c>
      <c r="D2133">
        <v>29172268</v>
      </c>
      <c r="E2133">
        <v>1</v>
      </c>
      <c r="F2133">
        <v>1</v>
      </c>
      <c r="G2133">
        <v>1</v>
      </c>
      <c r="H2133">
        <v>2</v>
      </c>
      <c r="I2133" t="s">
        <v>1582</v>
      </c>
      <c r="J2133" t="s">
        <v>1583</v>
      </c>
      <c r="K2133" t="s">
        <v>1584</v>
      </c>
      <c r="L2133">
        <v>1368</v>
      </c>
      <c r="N2133">
        <v>1011</v>
      </c>
      <c r="O2133" t="s">
        <v>1494</v>
      </c>
      <c r="P2133" t="s">
        <v>1494</v>
      </c>
      <c r="Q2133">
        <v>1</v>
      </c>
      <c r="W2133">
        <v>0</v>
      </c>
      <c r="X2133">
        <v>-438066613</v>
      </c>
      <c r="Y2133">
        <v>1.4374999999999999E-2</v>
      </c>
      <c r="AA2133">
        <v>0</v>
      </c>
      <c r="AB2133">
        <v>86.4</v>
      </c>
      <c r="AC2133">
        <v>13.5</v>
      </c>
      <c r="AD2133">
        <v>0</v>
      </c>
      <c r="AE2133">
        <v>0</v>
      </c>
      <c r="AF2133">
        <v>86.4</v>
      </c>
      <c r="AG2133">
        <v>13.5</v>
      </c>
      <c r="AH2133">
        <v>0</v>
      </c>
      <c r="AI2133">
        <v>1</v>
      </c>
      <c r="AJ2133">
        <v>1</v>
      </c>
      <c r="AK2133">
        <v>1</v>
      </c>
      <c r="AL2133">
        <v>1</v>
      </c>
      <c r="AN2133">
        <v>0</v>
      </c>
      <c r="AO2133">
        <v>1</v>
      </c>
      <c r="AP2133">
        <v>1</v>
      </c>
      <c r="AQ2133">
        <v>0</v>
      </c>
      <c r="AR2133">
        <v>0</v>
      </c>
      <c r="AS2133" t="s">
        <v>3</v>
      </c>
      <c r="AT2133">
        <v>0.01</v>
      </c>
      <c r="AU2133" t="s">
        <v>61</v>
      </c>
      <c r="AV2133">
        <v>0</v>
      </c>
      <c r="AW2133">
        <v>2</v>
      </c>
      <c r="AX2133">
        <v>53555292</v>
      </c>
      <c r="AY2133">
        <v>1</v>
      </c>
      <c r="AZ2133">
        <v>6144</v>
      </c>
      <c r="BA2133">
        <v>1938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CX2133">
        <f>Y2133*Source!I1237</f>
        <v>8.6249999999999988E-4</v>
      </c>
      <c r="CY2133">
        <f>AB2133</f>
        <v>86.4</v>
      </c>
      <c r="CZ2133">
        <f>AF2133</f>
        <v>86.4</v>
      </c>
      <c r="DA2133">
        <f>AJ2133</f>
        <v>1</v>
      </c>
      <c r="DB2133">
        <f>ROUND((ROUND(AT2133*CZ2133,2)*ROUND((1.25*1.15),7)),2)</f>
        <v>1.24</v>
      </c>
      <c r="DC2133">
        <f>ROUND((ROUND(AT2133*AG2133,2)*ROUND((1.25*1.15),7)),2)</f>
        <v>0.2</v>
      </c>
    </row>
    <row r="2134" spans="1:107" x14ac:dyDescent="0.2">
      <c r="A2134">
        <f>ROW(Source!A1237)</f>
        <v>1237</v>
      </c>
      <c r="B2134">
        <v>53551707</v>
      </c>
      <c r="C2134">
        <v>53555279</v>
      </c>
      <c r="D2134">
        <v>29172379</v>
      </c>
      <c r="E2134">
        <v>1</v>
      </c>
      <c r="F2134">
        <v>1</v>
      </c>
      <c r="G2134">
        <v>1</v>
      </c>
      <c r="H2134">
        <v>2</v>
      </c>
      <c r="I2134" t="s">
        <v>1495</v>
      </c>
      <c r="J2134" t="s">
        <v>1496</v>
      </c>
      <c r="K2134" t="s">
        <v>1497</v>
      </c>
      <c r="L2134">
        <v>1368</v>
      </c>
      <c r="N2134">
        <v>1011</v>
      </c>
      <c r="O2134" t="s">
        <v>1494</v>
      </c>
      <c r="P2134" t="s">
        <v>1494</v>
      </c>
      <c r="Q2134">
        <v>1</v>
      </c>
      <c r="W2134">
        <v>0</v>
      </c>
      <c r="X2134">
        <v>1106923569</v>
      </c>
      <c r="Y2134">
        <v>1.4374999999999999E-2</v>
      </c>
      <c r="AA2134">
        <v>0</v>
      </c>
      <c r="AB2134">
        <v>112</v>
      </c>
      <c r="AC2134">
        <v>13.5</v>
      </c>
      <c r="AD2134">
        <v>0</v>
      </c>
      <c r="AE2134">
        <v>0</v>
      </c>
      <c r="AF2134">
        <v>112</v>
      </c>
      <c r="AG2134">
        <v>13.5</v>
      </c>
      <c r="AH2134">
        <v>0</v>
      </c>
      <c r="AI2134">
        <v>1</v>
      </c>
      <c r="AJ2134">
        <v>1</v>
      </c>
      <c r="AK2134">
        <v>1</v>
      </c>
      <c r="AL2134">
        <v>1</v>
      </c>
      <c r="AN2134">
        <v>0</v>
      </c>
      <c r="AO2134">
        <v>1</v>
      </c>
      <c r="AP2134">
        <v>1</v>
      </c>
      <c r="AQ2134">
        <v>0</v>
      </c>
      <c r="AR2134">
        <v>0</v>
      </c>
      <c r="AS2134" t="s">
        <v>3</v>
      </c>
      <c r="AT2134">
        <v>0.01</v>
      </c>
      <c r="AU2134" t="s">
        <v>61</v>
      </c>
      <c r="AV2134">
        <v>0</v>
      </c>
      <c r="AW2134">
        <v>2</v>
      </c>
      <c r="AX2134">
        <v>53555293</v>
      </c>
      <c r="AY2134">
        <v>1</v>
      </c>
      <c r="AZ2134">
        <v>6144</v>
      </c>
      <c r="BA2134">
        <v>1939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CX2134">
        <f>Y2134*Source!I1237</f>
        <v>8.6249999999999988E-4</v>
      </c>
      <c r="CY2134">
        <f>AB2134</f>
        <v>112</v>
      </c>
      <c r="CZ2134">
        <f>AF2134</f>
        <v>112</v>
      </c>
      <c r="DA2134">
        <f>AJ2134</f>
        <v>1</v>
      </c>
      <c r="DB2134">
        <f>ROUND((ROUND(AT2134*CZ2134,2)*ROUND((1.25*1.15),7)),2)</f>
        <v>1.61</v>
      </c>
      <c r="DC2134">
        <f>ROUND((ROUND(AT2134*AG2134,2)*ROUND((1.25*1.15),7)),2)</f>
        <v>0.2</v>
      </c>
    </row>
    <row r="2135" spans="1:107" x14ac:dyDescent="0.2">
      <c r="A2135">
        <f>ROW(Source!A1237)</f>
        <v>1237</v>
      </c>
      <c r="B2135">
        <v>53551707</v>
      </c>
      <c r="C2135">
        <v>53555279</v>
      </c>
      <c r="D2135">
        <v>29174913</v>
      </c>
      <c r="E2135">
        <v>1</v>
      </c>
      <c r="F2135">
        <v>1</v>
      </c>
      <c r="G2135">
        <v>1</v>
      </c>
      <c r="H2135">
        <v>2</v>
      </c>
      <c r="I2135" t="s">
        <v>1513</v>
      </c>
      <c r="J2135" t="s">
        <v>1514</v>
      </c>
      <c r="K2135" t="s">
        <v>1515</v>
      </c>
      <c r="L2135">
        <v>1368</v>
      </c>
      <c r="N2135">
        <v>1011</v>
      </c>
      <c r="O2135" t="s">
        <v>1494</v>
      </c>
      <c r="P2135" t="s">
        <v>1494</v>
      </c>
      <c r="Q2135">
        <v>1</v>
      </c>
      <c r="W2135">
        <v>0</v>
      </c>
      <c r="X2135">
        <v>1230759911</v>
      </c>
      <c r="Y2135">
        <v>1.4374999999999999E-2</v>
      </c>
      <c r="AA2135">
        <v>0</v>
      </c>
      <c r="AB2135">
        <v>87.17</v>
      </c>
      <c r="AC2135">
        <v>11.6</v>
      </c>
      <c r="AD2135">
        <v>0</v>
      </c>
      <c r="AE2135">
        <v>0</v>
      </c>
      <c r="AF2135">
        <v>87.17</v>
      </c>
      <c r="AG2135">
        <v>11.6</v>
      </c>
      <c r="AH2135">
        <v>0</v>
      </c>
      <c r="AI2135">
        <v>1</v>
      </c>
      <c r="AJ2135">
        <v>1</v>
      </c>
      <c r="AK2135">
        <v>1</v>
      </c>
      <c r="AL2135">
        <v>1</v>
      </c>
      <c r="AN2135">
        <v>0</v>
      </c>
      <c r="AO2135">
        <v>1</v>
      </c>
      <c r="AP2135">
        <v>1</v>
      </c>
      <c r="AQ2135">
        <v>0</v>
      </c>
      <c r="AR2135">
        <v>0</v>
      </c>
      <c r="AS2135" t="s">
        <v>3</v>
      </c>
      <c r="AT2135">
        <v>0.01</v>
      </c>
      <c r="AU2135" t="s">
        <v>61</v>
      </c>
      <c r="AV2135">
        <v>0</v>
      </c>
      <c r="AW2135">
        <v>2</v>
      </c>
      <c r="AX2135">
        <v>53555294</v>
      </c>
      <c r="AY2135">
        <v>1</v>
      </c>
      <c r="AZ2135">
        <v>6144</v>
      </c>
      <c r="BA2135">
        <v>1940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CX2135">
        <f>Y2135*Source!I1237</f>
        <v>8.6249999999999988E-4</v>
      </c>
      <c r="CY2135">
        <f>AB2135</f>
        <v>87.17</v>
      </c>
      <c r="CZ2135">
        <f>AF2135</f>
        <v>87.17</v>
      </c>
      <c r="DA2135">
        <f>AJ2135</f>
        <v>1</v>
      </c>
      <c r="DB2135">
        <f>ROUND((ROUND(AT2135*CZ2135,2)*ROUND((1.25*1.15),7)),2)</f>
        <v>1.25</v>
      </c>
      <c r="DC2135">
        <f>ROUND((ROUND(AT2135*AG2135,2)*ROUND((1.25*1.15),7)),2)</f>
        <v>0.17</v>
      </c>
    </row>
    <row r="2136" spans="1:107" x14ac:dyDescent="0.2">
      <c r="A2136">
        <f>ROW(Source!A1237)</f>
        <v>1237</v>
      </c>
      <c r="B2136">
        <v>53551707</v>
      </c>
      <c r="C2136">
        <v>53555279</v>
      </c>
      <c r="D2136">
        <v>29110103</v>
      </c>
      <c r="E2136">
        <v>1</v>
      </c>
      <c r="F2136">
        <v>1</v>
      </c>
      <c r="G2136">
        <v>1</v>
      </c>
      <c r="H2136">
        <v>3</v>
      </c>
      <c r="I2136" t="s">
        <v>2006</v>
      </c>
      <c r="J2136" t="s">
        <v>2007</v>
      </c>
      <c r="K2136" t="s">
        <v>2008</v>
      </c>
      <c r="L2136">
        <v>1346</v>
      </c>
      <c r="N2136">
        <v>1009</v>
      </c>
      <c r="O2136" t="s">
        <v>143</v>
      </c>
      <c r="P2136" t="s">
        <v>143</v>
      </c>
      <c r="Q2136">
        <v>1</v>
      </c>
      <c r="W2136">
        <v>0</v>
      </c>
      <c r="X2136">
        <v>1502743759</v>
      </c>
      <c r="Y2136">
        <v>1.5</v>
      </c>
      <c r="AA2136">
        <v>149.88</v>
      </c>
      <c r="AB2136">
        <v>0</v>
      </c>
      <c r="AC2136">
        <v>0</v>
      </c>
      <c r="AD2136">
        <v>0</v>
      </c>
      <c r="AE2136">
        <v>24.41</v>
      </c>
      <c r="AF2136">
        <v>0</v>
      </c>
      <c r="AG2136">
        <v>0</v>
      </c>
      <c r="AH2136">
        <v>0</v>
      </c>
      <c r="AI2136">
        <v>6.14</v>
      </c>
      <c r="AJ2136">
        <v>1</v>
      </c>
      <c r="AK2136">
        <v>1</v>
      </c>
      <c r="AL2136">
        <v>1</v>
      </c>
      <c r="AN2136">
        <v>0</v>
      </c>
      <c r="AO2136">
        <v>1</v>
      </c>
      <c r="AP2136">
        <v>0</v>
      </c>
      <c r="AQ2136">
        <v>0</v>
      </c>
      <c r="AR2136">
        <v>0</v>
      </c>
      <c r="AS2136" t="s">
        <v>3</v>
      </c>
      <c r="AT2136">
        <v>1.5</v>
      </c>
      <c r="AU2136" t="s">
        <v>3</v>
      </c>
      <c r="AV2136">
        <v>0</v>
      </c>
      <c r="AW2136">
        <v>2</v>
      </c>
      <c r="AX2136">
        <v>53555295</v>
      </c>
      <c r="AY2136">
        <v>1</v>
      </c>
      <c r="AZ2136">
        <v>0</v>
      </c>
      <c r="BA2136">
        <v>1941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CX2136">
        <f>Y2136*Source!I1237</f>
        <v>0.09</v>
      </c>
      <c r="CY2136">
        <f>AA2136</f>
        <v>149.88</v>
      </c>
      <c r="CZ2136">
        <f>AE2136</f>
        <v>24.41</v>
      </c>
      <c r="DA2136">
        <f>AI2136</f>
        <v>6.14</v>
      </c>
      <c r="DB2136">
        <f>ROUND(ROUND(AT2136*CZ2136,2),2)</f>
        <v>36.619999999999997</v>
      </c>
      <c r="DC2136">
        <f>ROUND(ROUND(AT2136*AG2136,2),2)</f>
        <v>0</v>
      </c>
    </row>
    <row r="2137" spans="1:107" x14ac:dyDescent="0.2">
      <c r="A2137">
        <f>ROW(Source!A1237)</f>
        <v>1237</v>
      </c>
      <c r="B2137">
        <v>53551707</v>
      </c>
      <c r="C2137">
        <v>53555279</v>
      </c>
      <c r="D2137">
        <v>29114240</v>
      </c>
      <c r="E2137">
        <v>1</v>
      </c>
      <c r="F2137">
        <v>1</v>
      </c>
      <c r="G2137">
        <v>1</v>
      </c>
      <c r="H2137">
        <v>3</v>
      </c>
      <c r="I2137" t="s">
        <v>2009</v>
      </c>
      <c r="J2137" t="s">
        <v>2010</v>
      </c>
      <c r="K2137" t="s">
        <v>2011</v>
      </c>
      <c r="L2137">
        <v>1348</v>
      </c>
      <c r="N2137">
        <v>1009</v>
      </c>
      <c r="O2137" t="s">
        <v>26</v>
      </c>
      <c r="P2137" t="s">
        <v>26</v>
      </c>
      <c r="Q2137">
        <v>1000</v>
      </c>
      <c r="W2137">
        <v>0</v>
      </c>
      <c r="X2137">
        <v>-1701539228</v>
      </c>
      <c r="Y2137">
        <v>1.1999999999999999E-3</v>
      </c>
      <c r="AA2137">
        <v>91056.2</v>
      </c>
      <c r="AB2137">
        <v>0</v>
      </c>
      <c r="AC2137">
        <v>0</v>
      </c>
      <c r="AD2137">
        <v>0</v>
      </c>
      <c r="AE2137">
        <v>14830</v>
      </c>
      <c r="AF2137">
        <v>0</v>
      </c>
      <c r="AG2137">
        <v>0</v>
      </c>
      <c r="AH2137">
        <v>0</v>
      </c>
      <c r="AI2137">
        <v>6.14</v>
      </c>
      <c r="AJ2137">
        <v>1</v>
      </c>
      <c r="AK2137">
        <v>1</v>
      </c>
      <c r="AL2137">
        <v>1</v>
      </c>
      <c r="AN2137">
        <v>0</v>
      </c>
      <c r="AO2137">
        <v>1</v>
      </c>
      <c r="AP2137">
        <v>0</v>
      </c>
      <c r="AQ2137">
        <v>0</v>
      </c>
      <c r="AR2137">
        <v>0</v>
      </c>
      <c r="AS2137" t="s">
        <v>3</v>
      </c>
      <c r="AT2137">
        <v>1.1999999999999999E-3</v>
      </c>
      <c r="AU2137" t="s">
        <v>3</v>
      </c>
      <c r="AV2137">
        <v>0</v>
      </c>
      <c r="AW2137">
        <v>2</v>
      </c>
      <c r="AX2137">
        <v>53555296</v>
      </c>
      <c r="AY2137">
        <v>1</v>
      </c>
      <c r="AZ2137">
        <v>0</v>
      </c>
      <c r="BA2137">
        <v>1942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CX2137">
        <f>Y2137*Source!I1237</f>
        <v>7.1999999999999988E-5</v>
      </c>
      <c r="CY2137">
        <f>AA2137</f>
        <v>91056.2</v>
      </c>
      <c r="CZ2137">
        <f>AE2137</f>
        <v>14830</v>
      </c>
      <c r="DA2137">
        <f>AI2137</f>
        <v>6.14</v>
      </c>
      <c r="DB2137">
        <f>ROUND(ROUND(AT2137*CZ2137,2),2)</f>
        <v>17.8</v>
      </c>
      <c r="DC2137">
        <f>ROUND(ROUND(AT2137*AG2137,2),2)</f>
        <v>0</v>
      </c>
    </row>
    <row r="2138" spans="1:107" x14ac:dyDescent="0.2">
      <c r="A2138">
        <f>ROW(Source!A1237)</f>
        <v>1237</v>
      </c>
      <c r="B2138">
        <v>53551707</v>
      </c>
      <c r="C2138">
        <v>53555279</v>
      </c>
      <c r="D2138">
        <v>38216961</v>
      </c>
      <c r="E2138">
        <v>1</v>
      </c>
      <c r="F2138">
        <v>1</v>
      </c>
      <c r="G2138">
        <v>1</v>
      </c>
      <c r="H2138">
        <v>3</v>
      </c>
      <c r="I2138" t="s">
        <v>1197</v>
      </c>
      <c r="J2138" t="s">
        <v>1199</v>
      </c>
      <c r="K2138" t="s">
        <v>1198</v>
      </c>
      <c r="L2138">
        <v>1354</v>
      </c>
      <c r="N2138">
        <v>1010</v>
      </c>
      <c r="O2138" t="s">
        <v>160</v>
      </c>
      <c r="P2138" t="s">
        <v>160</v>
      </c>
      <c r="Q2138">
        <v>1</v>
      </c>
      <c r="W2138">
        <v>0</v>
      </c>
      <c r="X2138">
        <v>-780930047</v>
      </c>
      <c r="Y2138">
        <v>100</v>
      </c>
      <c r="AA2138">
        <v>16.91</v>
      </c>
      <c r="AB2138">
        <v>0</v>
      </c>
      <c r="AC2138">
        <v>0</v>
      </c>
      <c r="AD2138">
        <v>0</v>
      </c>
      <c r="AE2138">
        <v>8.25</v>
      </c>
      <c r="AF2138">
        <v>0</v>
      </c>
      <c r="AG2138">
        <v>0</v>
      </c>
      <c r="AH2138">
        <v>0</v>
      </c>
      <c r="AI2138">
        <v>2.0499999999999998</v>
      </c>
      <c r="AJ2138">
        <v>1</v>
      </c>
      <c r="AK2138">
        <v>1</v>
      </c>
      <c r="AL2138">
        <v>1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 t="s">
        <v>3</v>
      </c>
      <c r="AT2138">
        <v>100</v>
      </c>
      <c r="AU2138" t="s">
        <v>3</v>
      </c>
      <c r="AV2138">
        <v>0</v>
      </c>
      <c r="AW2138">
        <v>1</v>
      </c>
      <c r="AX2138">
        <v>-1</v>
      </c>
      <c r="AY2138">
        <v>0</v>
      </c>
      <c r="AZ2138">
        <v>0</v>
      </c>
      <c r="BA2138" t="s">
        <v>3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CX2138">
        <f>Y2138*Source!I1237</f>
        <v>6</v>
      </c>
      <c r="CY2138">
        <f>AA2138</f>
        <v>16.91</v>
      </c>
      <c r="CZ2138">
        <f>AE2138</f>
        <v>8.25</v>
      </c>
      <c r="DA2138">
        <f>AI2138</f>
        <v>2.0499999999999998</v>
      </c>
      <c r="DB2138">
        <f>ROUND(ROUND(AT2138*CZ2138,2),2)</f>
        <v>825</v>
      </c>
      <c r="DC2138">
        <f>ROUND(ROUND(AT2138*AG2138,2),2)</f>
        <v>0</v>
      </c>
    </row>
    <row r="2139" spans="1:107" x14ac:dyDescent="0.2">
      <c r="A2139">
        <f>ROW(Source!A1237)</f>
        <v>1237</v>
      </c>
      <c r="B2139">
        <v>53551707</v>
      </c>
      <c r="C2139">
        <v>53555279</v>
      </c>
      <c r="D2139">
        <v>29144312</v>
      </c>
      <c r="E2139">
        <v>1</v>
      </c>
      <c r="F2139">
        <v>1</v>
      </c>
      <c r="G2139">
        <v>1</v>
      </c>
      <c r="H2139">
        <v>3</v>
      </c>
      <c r="I2139" t="s">
        <v>2012</v>
      </c>
      <c r="J2139" t="s">
        <v>2013</v>
      </c>
      <c r="K2139" t="s">
        <v>2014</v>
      </c>
      <c r="L2139">
        <v>1301</v>
      </c>
      <c r="N2139">
        <v>1003</v>
      </c>
      <c r="O2139" t="s">
        <v>185</v>
      </c>
      <c r="P2139" t="s">
        <v>185</v>
      </c>
      <c r="Q2139">
        <v>1</v>
      </c>
      <c r="W2139">
        <v>0</v>
      </c>
      <c r="X2139">
        <v>-351596656</v>
      </c>
      <c r="Y2139">
        <v>99.8</v>
      </c>
      <c r="AA2139">
        <v>241.67</v>
      </c>
      <c r="AB2139">
        <v>0</v>
      </c>
      <c r="AC2139">
        <v>0</v>
      </c>
      <c r="AD2139">
        <v>0</v>
      </c>
      <c r="AE2139">
        <v>39.36</v>
      </c>
      <c r="AF2139">
        <v>0</v>
      </c>
      <c r="AG2139">
        <v>0</v>
      </c>
      <c r="AH2139">
        <v>0</v>
      </c>
      <c r="AI2139">
        <v>6.14</v>
      </c>
      <c r="AJ2139">
        <v>1</v>
      </c>
      <c r="AK2139">
        <v>1</v>
      </c>
      <c r="AL2139">
        <v>1</v>
      </c>
      <c r="AN2139">
        <v>0</v>
      </c>
      <c r="AO2139">
        <v>1</v>
      </c>
      <c r="AP2139">
        <v>0</v>
      </c>
      <c r="AQ2139">
        <v>0</v>
      </c>
      <c r="AR2139">
        <v>0</v>
      </c>
      <c r="AS2139" t="s">
        <v>3</v>
      </c>
      <c r="AT2139">
        <v>99.8</v>
      </c>
      <c r="AU2139" t="s">
        <v>3</v>
      </c>
      <c r="AV2139">
        <v>0</v>
      </c>
      <c r="AW2139">
        <v>2</v>
      </c>
      <c r="AX2139">
        <v>53555298</v>
      </c>
      <c r="AY2139">
        <v>1</v>
      </c>
      <c r="AZ2139">
        <v>0</v>
      </c>
      <c r="BA2139">
        <v>1944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CX2139">
        <f>Y2139*Source!I1237</f>
        <v>5.9879999999999995</v>
      </c>
      <c r="CY2139">
        <f>AA2139</f>
        <v>241.67</v>
      </c>
      <c r="CZ2139">
        <f>AE2139</f>
        <v>39.36</v>
      </c>
      <c r="DA2139">
        <f>AI2139</f>
        <v>6.14</v>
      </c>
      <c r="DB2139">
        <f>ROUND(ROUND(AT2139*CZ2139,2),2)</f>
        <v>3928.13</v>
      </c>
      <c r="DC2139">
        <f>ROUND(ROUND(AT2139*AG2139,2),2)</f>
        <v>0</v>
      </c>
    </row>
    <row r="2140" spans="1:107" x14ac:dyDescent="0.2">
      <c r="A2140">
        <f>ROW(Source!A1237)</f>
        <v>1237</v>
      </c>
      <c r="B2140">
        <v>53551707</v>
      </c>
      <c r="C2140">
        <v>53555279</v>
      </c>
      <c r="D2140">
        <v>29150040</v>
      </c>
      <c r="E2140">
        <v>1</v>
      </c>
      <c r="F2140">
        <v>1</v>
      </c>
      <c r="G2140">
        <v>1</v>
      </c>
      <c r="H2140">
        <v>3</v>
      </c>
      <c r="I2140" t="s">
        <v>1576</v>
      </c>
      <c r="J2140" t="s">
        <v>1577</v>
      </c>
      <c r="K2140" t="s">
        <v>1578</v>
      </c>
      <c r="L2140">
        <v>1339</v>
      </c>
      <c r="N2140">
        <v>1007</v>
      </c>
      <c r="O2140" t="s">
        <v>425</v>
      </c>
      <c r="P2140" t="s">
        <v>425</v>
      </c>
      <c r="Q2140">
        <v>1</v>
      </c>
      <c r="W2140">
        <v>0</v>
      </c>
      <c r="X2140">
        <v>619799737</v>
      </c>
      <c r="Y2140">
        <v>0.39</v>
      </c>
      <c r="AA2140">
        <v>14.98</v>
      </c>
      <c r="AB2140">
        <v>0</v>
      </c>
      <c r="AC2140">
        <v>0</v>
      </c>
      <c r="AD2140">
        <v>0</v>
      </c>
      <c r="AE2140">
        <v>2.44</v>
      </c>
      <c r="AF2140">
        <v>0</v>
      </c>
      <c r="AG2140">
        <v>0</v>
      </c>
      <c r="AH2140">
        <v>0</v>
      </c>
      <c r="AI2140">
        <v>6.14</v>
      </c>
      <c r="AJ2140">
        <v>1</v>
      </c>
      <c r="AK2140">
        <v>1</v>
      </c>
      <c r="AL2140">
        <v>1</v>
      </c>
      <c r="AN2140">
        <v>0</v>
      </c>
      <c r="AO2140">
        <v>1</v>
      </c>
      <c r="AP2140">
        <v>0</v>
      </c>
      <c r="AQ2140">
        <v>0</v>
      </c>
      <c r="AR2140">
        <v>0</v>
      </c>
      <c r="AS2140" t="s">
        <v>3</v>
      </c>
      <c r="AT2140">
        <v>0.39</v>
      </c>
      <c r="AU2140" t="s">
        <v>3</v>
      </c>
      <c r="AV2140">
        <v>0</v>
      </c>
      <c r="AW2140">
        <v>2</v>
      </c>
      <c r="AX2140">
        <v>53555300</v>
      </c>
      <c r="AY2140">
        <v>1</v>
      </c>
      <c r="AZ2140">
        <v>0</v>
      </c>
      <c r="BA2140">
        <v>1946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CX2140">
        <f>Y2140*Source!I1237</f>
        <v>2.3400000000000001E-2</v>
      </c>
      <c r="CY2140">
        <f>AA2140</f>
        <v>14.98</v>
      </c>
      <c r="CZ2140">
        <f>AE2140</f>
        <v>2.44</v>
      </c>
      <c r="DA2140">
        <f>AI2140</f>
        <v>6.14</v>
      </c>
      <c r="DB2140">
        <f>ROUND(ROUND(AT2140*CZ2140,2),2)</f>
        <v>0.95</v>
      </c>
      <c r="DC2140">
        <f>ROUND(ROUND(AT2140*AG2140,2),2)</f>
        <v>0</v>
      </c>
    </row>
    <row r="2141" spans="1:107" x14ac:dyDescent="0.2">
      <c r="A2141">
        <f>ROW(Source!A1240)</f>
        <v>1240</v>
      </c>
      <c r="B2141">
        <v>53551706</v>
      </c>
      <c r="C2141">
        <v>53555302</v>
      </c>
      <c r="D2141">
        <v>18413627</v>
      </c>
      <c r="E2141">
        <v>1</v>
      </c>
      <c r="F2141">
        <v>1</v>
      </c>
      <c r="G2141">
        <v>1</v>
      </c>
      <c r="H2141">
        <v>1</v>
      </c>
      <c r="I2141" t="s">
        <v>1659</v>
      </c>
      <c r="J2141" t="s">
        <v>3</v>
      </c>
      <c r="K2141" t="s">
        <v>1660</v>
      </c>
      <c r="L2141">
        <v>1369</v>
      </c>
      <c r="N2141">
        <v>1013</v>
      </c>
      <c r="O2141" t="s">
        <v>1486</v>
      </c>
      <c r="P2141" t="s">
        <v>1486</v>
      </c>
      <c r="Q2141">
        <v>1</v>
      </c>
      <c r="W2141">
        <v>0</v>
      </c>
      <c r="X2141">
        <v>-1366182279</v>
      </c>
      <c r="Y2141">
        <v>81.46599999999998</v>
      </c>
      <c r="AA2141">
        <v>0</v>
      </c>
      <c r="AB2141">
        <v>0</v>
      </c>
      <c r="AC2141">
        <v>0</v>
      </c>
      <c r="AD2141">
        <v>349.58</v>
      </c>
      <c r="AE2141">
        <v>0</v>
      </c>
      <c r="AF2141">
        <v>0</v>
      </c>
      <c r="AG2141">
        <v>0</v>
      </c>
      <c r="AH2141">
        <v>349.58</v>
      </c>
      <c r="AI2141">
        <v>1</v>
      </c>
      <c r="AJ2141">
        <v>1</v>
      </c>
      <c r="AK2141">
        <v>1</v>
      </c>
      <c r="AL2141">
        <v>1</v>
      </c>
      <c r="AN2141">
        <v>0</v>
      </c>
      <c r="AO2141">
        <v>1</v>
      </c>
      <c r="AP2141">
        <v>1</v>
      </c>
      <c r="AQ2141">
        <v>0</v>
      </c>
      <c r="AR2141">
        <v>0</v>
      </c>
      <c r="AS2141" t="s">
        <v>3</v>
      </c>
      <c r="AT2141">
        <v>61.6</v>
      </c>
      <c r="AU2141" t="s">
        <v>62</v>
      </c>
      <c r="AV2141">
        <v>1</v>
      </c>
      <c r="AW2141">
        <v>2</v>
      </c>
      <c r="AX2141">
        <v>53555313</v>
      </c>
      <c r="AY2141">
        <v>2</v>
      </c>
      <c r="AZ2141">
        <v>137216</v>
      </c>
      <c r="BA2141">
        <v>1947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CX2141">
        <f>Y2141*Source!I1240</f>
        <v>17.922519999999995</v>
      </c>
      <c r="CY2141">
        <f>AD2141</f>
        <v>349.58</v>
      </c>
      <c r="CZ2141">
        <f>AH2141</f>
        <v>349.58</v>
      </c>
      <c r="DA2141">
        <f>AL2141</f>
        <v>1</v>
      </c>
      <c r="DB2141">
        <f>ROUND((ROUND(AT2141*CZ2141,2)*ROUND((1.15*1.15),7)),2)</f>
        <v>28478.89</v>
      </c>
      <c r="DC2141">
        <f>ROUND((ROUND(AT2141*AG2141,2)*ROUND((1.15*1.15),7)),2)</f>
        <v>0</v>
      </c>
    </row>
    <row r="2142" spans="1:107" x14ac:dyDescent="0.2">
      <c r="A2142">
        <f>ROW(Source!A1240)</f>
        <v>1240</v>
      </c>
      <c r="B2142">
        <v>53551706</v>
      </c>
      <c r="C2142">
        <v>53555302</v>
      </c>
      <c r="D2142">
        <v>121548</v>
      </c>
      <c r="E2142">
        <v>1</v>
      </c>
      <c r="F2142">
        <v>1</v>
      </c>
      <c r="G2142">
        <v>1</v>
      </c>
      <c r="H2142">
        <v>1</v>
      </c>
      <c r="I2142" t="s">
        <v>31</v>
      </c>
      <c r="J2142" t="s">
        <v>3</v>
      </c>
      <c r="K2142" t="s">
        <v>1489</v>
      </c>
      <c r="L2142">
        <v>608254</v>
      </c>
      <c r="N2142">
        <v>1013</v>
      </c>
      <c r="O2142" t="s">
        <v>1490</v>
      </c>
      <c r="P2142" t="s">
        <v>1490</v>
      </c>
      <c r="Q2142">
        <v>1</v>
      </c>
      <c r="W2142">
        <v>0</v>
      </c>
      <c r="X2142">
        <v>-185737400</v>
      </c>
      <c r="Y2142">
        <v>7.1874999999999994E-2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1</v>
      </c>
      <c r="AJ2142">
        <v>1</v>
      </c>
      <c r="AK2142">
        <v>1</v>
      </c>
      <c r="AL2142">
        <v>1</v>
      </c>
      <c r="AN2142">
        <v>0</v>
      </c>
      <c r="AO2142">
        <v>1</v>
      </c>
      <c r="AP2142">
        <v>1</v>
      </c>
      <c r="AQ2142">
        <v>0</v>
      </c>
      <c r="AR2142">
        <v>0</v>
      </c>
      <c r="AS2142" t="s">
        <v>3</v>
      </c>
      <c r="AT2142">
        <v>0.05</v>
      </c>
      <c r="AU2142" t="s">
        <v>113</v>
      </c>
      <c r="AV2142">
        <v>2</v>
      </c>
      <c r="AW2142">
        <v>2</v>
      </c>
      <c r="AX2142">
        <v>53555314</v>
      </c>
      <c r="AY2142">
        <v>1</v>
      </c>
      <c r="AZ2142">
        <v>6144</v>
      </c>
      <c r="BA2142">
        <v>1948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CX2142">
        <f>Y2142*Source!I1240</f>
        <v>1.58125E-2</v>
      </c>
      <c r="CY2142">
        <f>AD2142</f>
        <v>0</v>
      </c>
      <c r="CZ2142">
        <f>AH2142</f>
        <v>0</v>
      </c>
      <c r="DA2142">
        <f>AL2142</f>
        <v>1</v>
      </c>
      <c r="DB2142">
        <f>ROUND((ROUND(AT2142*CZ2142,2)*ROUND((1.15*1.25),7)),2)</f>
        <v>0</v>
      </c>
      <c r="DC2142">
        <f>ROUND((ROUND(AT2142*AG2142,2)*ROUND((1.15*1.25),7)),2)</f>
        <v>0</v>
      </c>
    </row>
    <row r="2143" spans="1:107" x14ac:dyDescent="0.2">
      <c r="A2143">
        <f>ROW(Source!A1240)</f>
        <v>1240</v>
      </c>
      <c r="B2143">
        <v>53551706</v>
      </c>
      <c r="C2143">
        <v>53555302</v>
      </c>
      <c r="D2143">
        <v>29172268</v>
      </c>
      <c r="E2143">
        <v>1</v>
      </c>
      <c r="F2143">
        <v>1</v>
      </c>
      <c r="G2143">
        <v>1</v>
      </c>
      <c r="H2143">
        <v>2</v>
      </c>
      <c r="I2143" t="s">
        <v>1582</v>
      </c>
      <c r="J2143" t="s">
        <v>1583</v>
      </c>
      <c r="K2143" t="s">
        <v>1584</v>
      </c>
      <c r="L2143">
        <v>1368</v>
      </c>
      <c r="N2143">
        <v>1011</v>
      </c>
      <c r="O2143" t="s">
        <v>1494</v>
      </c>
      <c r="P2143" t="s">
        <v>1494</v>
      </c>
      <c r="Q2143">
        <v>1</v>
      </c>
      <c r="W2143">
        <v>0</v>
      </c>
      <c r="X2143">
        <v>-438066613</v>
      </c>
      <c r="Y2143">
        <v>4.3124999999999997E-2</v>
      </c>
      <c r="AA2143">
        <v>0</v>
      </c>
      <c r="AB2143">
        <v>86.4</v>
      </c>
      <c r="AC2143">
        <v>13.5</v>
      </c>
      <c r="AD2143">
        <v>0</v>
      </c>
      <c r="AE2143">
        <v>0</v>
      </c>
      <c r="AF2143">
        <v>86.4</v>
      </c>
      <c r="AG2143">
        <v>13.5</v>
      </c>
      <c r="AH2143">
        <v>0</v>
      </c>
      <c r="AI2143">
        <v>1</v>
      </c>
      <c r="AJ2143">
        <v>1</v>
      </c>
      <c r="AK2143">
        <v>1</v>
      </c>
      <c r="AL2143">
        <v>1</v>
      </c>
      <c r="AN2143">
        <v>0</v>
      </c>
      <c r="AO2143">
        <v>1</v>
      </c>
      <c r="AP2143">
        <v>1</v>
      </c>
      <c r="AQ2143">
        <v>0</v>
      </c>
      <c r="AR2143">
        <v>0</v>
      </c>
      <c r="AS2143" t="s">
        <v>3</v>
      </c>
      <c r="AT2143">
        <v>0.03</v>
      </c>
      <c r="AU2143" t="s">
        <v>113</v>
      </c>
      <c r="AV2143">
        <v>0</v>
      </c>
      <c r="AW2143">
        <v>2</v>
      </c>
      <c r="AX2143">
        <v>53555315</v>
      </c>
      <c r="AY2143">
        <v>1</v>
      </c>
      <c r="AZ2143">
        <v>6144</v>
      </c>
      <c r="BA2143">
        <v>1949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CX2143">
        <f>Y2143*Source!I1240</f>
        <v>9.4874999999999994E-3</v>
      </c>
      <c r="CY2143">
        <f>AB2143</f>
        <v>86.4</v>
      </c>
      <c r="CZ2143">
        <f>AF2143</f>
        <v>86.4</v>
      </c>
      <c r="DA2143">
        <f>AJ2143</f>
        <v>1</v>
      </c>
      <c r="DB2143">
        <f>ROUND((ROUND(AT2143*CZ2143,2)*ROUND((1.15*1.25),7)),2)</f>
        <v>3.72</v>
      </c>
      <c r="DC2143">
        <f>ROUND((ROUND(AT2143*AG2143,2)*ROUND((1.15*1.25),7)),2)</f>
        <v>0.59</v>
      </c>
    </row>
    <row r="2144" spans="1:107" x14ac:dyDescent="0.2">
      <c r="A2144">
        <f>ROW(Source!A1240)</f>
        <v>1240</v>
      </c>
      <c r="B2144">
        <v>53551706</v>
      </c>
      <c r="C2144">
        <v>53555302</v>
      </c>
      <c r="D2144">
        <v>29172379</v>
      </c>
      <c r="E2144">
        <v>1</v>
      </c>
      <c r="F2144">
        <v>1</v>
      </c>
      <c r="G2144">
        <v>1</v>
      </c>
      <c r="H2144">
        <v>2</v>
      </c>
      <c r="I2144" t="s">
        <v>1495</v>
      </c>
      <c r="J2144" t="s">
        <v>1496</v>
      </c>
      <c r="K2144" t="s">
        <v>1497</v>
      </c>
      <c r="L2144">
        <v>1368</v>
      </c>
      <c r="N2144">
        <v>1011</v>
      </c>
      <c r="O2144" t="s">
        <v>1494</v>
      </c>
      <c r="P2144" t="s">
        <v>1494</v>
      </c>
      <c r="Q2144">
        <v>1</v>
      </c>
      <c r="W2144">
        <v>0</v>
      </c>
      <c r="X2144">
        <v>1106923569</v>
      </c>
      <c r="Y2144">
        <v>2.8749999999999998E-2</v>
      </c>
      <c r="AA2144">
        <v>0</v>
      </c>
      <c r="AB2144">
        <v>112</v>
      </c>
      <c r="AC2144">
        <v>13.5</v>
      </c>
      <c r="AD2144">
        <v>0</v>
      </c>
      <c r="AE2144">
        <v>0</v>
      </c>
      <c r="AF2144">
        <v>112</v>
      </c>
      <c r="AG2144">
        <v>13.5</v>
      </c>
      <c r="AH2144">
        <v>0</v>
      </c>
      <c r="AI2144">
        <v>1</v>
      </c>
      <c r="AJ2144">
        <v>1</v>
      </c>
      <c r="AK2144">
        <v>1</v>
      </c>
      <c r="AL2144">
        <v>1</v>
      </c>
      <c r="AN2144">
        <v>0</v>
      </c>
      <c r="AO2144">
        <v>1</v>
      </c>
      <c r="AP2144">
        <v>1</v>
      </c>
      <c r="AQ2144">
        <v>0</v>
      </c>
      <c r="AR2144">
        <v>0</v>
      </c>
      <c r="AS2144" t="s">
        <v>3</v>
      </c>
      <c r="AT2144">
        <v>0.02</v>
      </c>
      <c r="AU2144" t="s">
        <v>113</v>
      </c>
      <c r="AV2144">
        <v>0</v>
      </c>
      <c r="AW2144">
        <v>2</v>
      </c>
      <c r="AX2144">
        <v>53555316</v>
      </c>
      <c r="AY2144">
        <v>1</v>
      </c>
      <c r="AZ2144">
        <v>6144</v>
      </c>
      <c r="BA2144">
        <v>1950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CX2144">
        <f>Y2144*Source!I1240</f>
        <v>6.3249999999999999E-3</v>
      </c>
      <c r="CY2144">
        <f>AB2144</f>
        <v>112</v>
      </c>
      <c r="CZ2144">
        <f>AF2144</f>
        <v>112</v>
      </c>
      <c r="DA2144">
        <f>AJ2144</f>
        <v>1</v>
      </c>
      <c r="DB2144">
        <f>ROUND((ROUND(AT2144*CZ2144,2)*ROUND((1.15*1.25),7)),2)</f>
        <v>3.22</v>
      </c>
      <c r="DC2144">
        <f>ROUND((ROUND(AT2144*AG2144,2)*ROUND((1.15*1.25),7)),2)</f>
        <v>0.39</v>
      </c>
    </row>
    <row r="2145" spans="1:107" x14ac:dyDescent="0.2">
      <c r="A2145">
        <f>ROW(Source!A1240)</f>
        <v>1240</v>
      </c>
      <c r="B2145">
        <v>53551706</v>
      </c>
      <c r="C2145">
        <v>53555302</v>
      </c>
      <c r="D2145">
        <v>29174913</v>
      </c>
      <c r="E2145">
        <v>1</v>
      </c>
      <c r="F2145">
        <v>1</v>
      </c>
      <c r="G2145">
        <v>1</v>
      </c>
      <c r="H2145">
        <v>2</v>
      </c>
      <c r="I2145" t="s">
        <v>1513</v>
      </c>
      <c r="J2145" t="s">
        <v>1514</v>
      </c>
      <c r="K2145" t="s">
        <v>1515</v>
      </c>
      <c r="L2145">
        <v>1368</v>
      </c>
      <c r="N2145">
        <v>1011</v>
      </c>
      <c r="O2145" t="s">
        <v>1494</v>
      </c>
      <c r="P2145" t="s">
        <v>1494</v>
      </c>
      <c r="Q2145">
        <v>1</v>
      </c>
      <c r="W2145">
        <v>0</v>
      </c>
      <c r="X2145">
        <v>1230759911</v>
      </c>
      <c r="Y2145">
        <v>2.8749999999999998E-2</v>
      </c>
      <c r="AA2145">
        <v>0</v>
      </c>
      <c r="AB2145">
        <v>87.17</v>
      </c>
      <c r="AC2145">
        <v>11.6</v>
      </c>
      <c r="AD2145">
        <v>0</v>
      </c>
      <c r="AE2145">
        <v>0</v>
      </c>
      <c r="AF2145">
        <v>87.17</v>
      </c>
      <c r="AG2145">
        <v>11.6</v>
      </c>
      <c r="AH2145">
        <v>0</v>
      </c>
      <c r="AI2145">
        <v>1</v>
      </c>
      <c r="AJ2145">
        <v>1</v>
      </c>
      <c r="AK2145">
        <v>1</v>
      </c>
      <c r="AL2145">
        <v>1</v>
      </c>
      <c r="AN2145">
        <v>0</v>
      </c>
      <c r="AO2145">
        <v>1</v>
      </c>
      <c r="AP2145">
        <v>1</v>
      </c>
      <c r="AQ2145">
        <v>0</v>
      </c>
      <c r="AR2145">
        <v>0</v>
      </c>
      <c r="AS2145" t="s">
        <v>3</v>
      </c>
      <c r="AT2145">
        <v>0.02</v>
      </c>
      <c r="AU2145" t="s">
        <v>113</v>
      </c>
      <c r="AV2145">
        <v>0</v>
      </c>
      <c r="AW2145">
        <v>2</v>
      </c>
      <c r="AX2145">
        <v>53555317</v>
      </c>
      <c r="AY2145">
        <v>1</v>
      </c>
      <c r="AZ2145">
        <v>6144</v>
      </c>
      <c r="BA2145">
        <v>1951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CX2145">
        <f>Y2145*Source!I1240</f>
        <v>6.3249999999999999E-3</v>
      </c>
      <c r="CY2145">
        <f>AB2145</f>
        <v>87.17</v>
      </c>
      <c r="CZ2145">
        <f>AF2145</f>
        <v>87.17</v>
      </c>
      <c r="DA2145">
        <f>AJ2145</f>
        <v>1</v>
      </c>
      <c r="DB2145">
        <f>ROUND((ROUND(AT2145*CZ2145,2)*ROUND((1.15*1.25),7)),2)</f>
        <v>2.5</v>
      </c>
      <c r="DC2145">
        <f>ROUND((ROUND(AT2145*AG2145,2)*ROUND((1.15*1.25),7)),2)</f>
        <v>0.33</v>
      </c>
    </row>
    <row r="2146" spans="1:107" x14ac:dyDescent="0.2">
      <c r="A2146">
        <f>ROW(Source!A1240)</f>
        <v>1240</v>
      </c>
      <c r="B2146">
        <v>53551706</v>
      </c>
      <c r="C2146">
        <v>53555302</v>
      </c>
      <c r="D2146">
        <v>29110103</v>
      </c>
      <c r="E2146">
        <v>1</v>
      </c>
      <c r="F2146">
        <v>1</v>
      </c>
      <c r="G2146">
        <v>1</v>
      </c>
      <c r="H2146">
        <v>3</v>
      </c>
      <c r="I2146" t="s">
        <v>2006</v>
      </c>
      <c r="J2146" t="s">
        <v>2007</v>
      </c>
      <c r="K2146" t="s">
        <v>2008</v>
      </c>
      <c r="L2146">
        <v>1346</v>
      </c>
      <c r="N2146">
        <v>1009</v>
      </c>
      <c r="O2146" t="s">
        <v>143</v>
      </c>
      <c r="P2146" t="s">
        <v>143</v>
      </c>
      <c r="Q2146">
        <v>1</v>
      </c>
      <c r="W2146">
        <v>0</v>
      </c>
      <c r="X2146">
        <v>1502743759</v>
      </c>
      <c r="Y2146">
        <v>4</v>
      </c>
      <c r="AA2146">
        <v>24.41</v>
      </c>
      <c r="AB2146">
        <v>0</v>
      </c>
      <c r="AC2146">
        <v>0</v>
      </c>
      <c r="AD2146">
        <v>0</v>
      </c>
      <c r="AE2146">
        <v>24.41</v>
      </c>
      <c r="AF2146">
        <v>0</v>
      </c>
      <c r="AG2146">
        <v>0</v>
      </c>
      <c r="AH2146">
        <v>0</v>
      </c>
      <c r="AI2146">
        <v>1</v>
      </c>
      <c r="AJ2146">
        <v>1</v>
      </c>
      <c r="AK2146">
        <v>1</v>
      </c>
      <c r="AL2146">
        <v>1</v>
      </c>
      <c r="AN2146">
        <v>0</v>
      </c>
      <c r="AO2146">
        <v>1</v>
      </c>
      <c r="AP2146">
        <v>0</v>
      </c>
      <c r="AQ2146">
        <v>0</v>
      </c>
      <c r="AR2146">
        <v>0</v>
      </c>
      <c r="AS2146" t="s">
        <v>3</v>
      </c>
      <c r="AT2146">
        <v>4</v>
      </c>
      <c r="AU2146" t="s">
        <v>3</v>
      </c>
      <c r="AV2146">
        <v>0</v>
      </c>
      <c r="AW2146">
        <v>2</v>
      </c>
      <c r="AX2146">
        <v>53555318</v>
      </c>
      <c r="AY2146">
        <v>1</v>
      </c>
      <c r="AZ2146">
        <v>0</v>
      </c>
      <c r="BA2146">
        <v>1952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CX2146">
        <f>Y2146*Source!I1240</f>
        <v>0.88</v>
      </c>
      <c r="CY2146">
        <f>AA2146</f>
        <v>24.41</v>
      </c>
      <c r="CZ2146">
        <f>AE2146</f>
        <v>24.41</v>
      </c>
      <c r="DA2146">
        <f>AI2146</f>
        <v>1</v>
      </c>
      <c r="DB2146">
        <f>ROUND(ROUND(AT2146*CZ2146,2),2)</f>
        <v>97.64</v>
      </c>
      <c r="DC2146">
        <f>ROUND(ROUND(AT2146*AG2146,2),2)</f>
        <v>0</v>
      </c>
    </row>
    <row r="2147" spans="1:107" x14ac:dyDescent="0.2">
      <c r="A2147">
        <f>ROW(Source!A1240)</f>
        <v>1240</v>
      </c>
      <c r="B2147">
        <v>53551706</v>
      </c>
      <c r="C2147">
        <v>53555302</v>
      </c>
      <c r="D2147">
        <v>29114240</v>
      </c>
      <c r="E2147">
        <v>1</v>
      </c>
      <c r="F2147">
        <v>1</v>
      </c>
      <c r="G2147">
        <v>1</v>
      </c>
      <c r="H2147">
        <v>3</v>
      </c>
      <c r="I2147" t="s">
        <v>2009</v>
      </c>
      <c r="J2147" t="s">
        <v>2010</v>
      </c>
      <c r="K2147" t="s">
        <v>2011</v>
      </c>
      <c r="L2147">
        <v>1348</v>
      </c>
      <c r="N2147">
        <v>1009</v>
      </c>
      <c r="O2147" t="s">
        <v>26</v>
      </c>
      <c r="P2147" t="s">
        <v>26</v>
      </c>
      <c r="Q2147">
        <v>1000</v>
      </c>
      <c r="W2147">
        <v>0</v>
      </c>
      <c r="X2147">
        <v>-1701539228</v>
      </c>
      <c r="Y2147">
        <v>2.66E-3</v>
      </c>
      <c r="AA2147">
        <v>14830</v>
      </c>
      <c r="AB2147">
        <v>0</v>
      </c>
      <c r="AC2147">
        <v>0</v>
      </c>
      <c r="AD2147">
        <v>0</v>
      </c>
      <c r="AE2147">
        <v>14830</v>
      </c>
      <c r="AF2147">
        <v>0</v>
      </c>
      <c r="AG2147">
        <v>0</v>
      </c>
      <c r="AH2147">
        <v>0</v>
      </c>
      <c r="AI2147">
        <v>1</v>
      </c>
      <c r="AJ2147">
        <v>1</v>
      </c>
      <c r="AK2147">
        <v>1</v>
      </c>
      <c r="AL2147">
        <v>1</v>
      </c>
      <c r="AN2147">
        <v>0</v>
      </c>
      <c r="AO2147">
        <v>1</v>
      </c>
      <c r="AP2147">
        <v>0</v>
      </c>
      <c r="AQ2147">
        <v>0</v>
      </c>
      <c r="AR2147">
        <v>0</v>
      </c>
      <c r="AS2147" t="s">
        <v>3</v>
      </c>
      <c r="AT2147">
        <v>2.66E-3</v>
      </c>
      <c r="AU2147" t="s">
        <v>3</v>
      </c>
      <c r="AV2147">
        <v>0</v>
      </c>
      <c r="AW2147">
        <v>2</v>
      </c>
      <c r="AX2147">
        <v>53555319</v>
      </c>
      <c r="AY2147">
        <v>1</v>
      </c>
      <c r="AZ2147">
        <v>0</v>
      </c>
      <c r="BA2147">
        <v>1953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CX2147">
        <f>Y2147*Source!I1240</f>
        <v>5.8520000000000002E-4</v>
      </c>
      <c r="CY2147">
        <f>AA2147</f>
        <v>14830</v>
      </c>
      <c r="CZ2147">
        <f>AE2147</f>
        <v>14830</v>
      </c>
      <c r="DA2147">
        <f>AI2147</f>
        <v>1</v>
      </c>
      <c r="DB2147">
        <f>ROUND(ROUND(AT2147*CZ2147,2),2)</f>
        <v>39.450000000000003</v>
      </c>
      <c r="DC2147">
        <f>ROUND(ROUND(AT2147*AG2147,2),2)</f>
        <v>0</v>
      </c>
    </row>
    <row r="2148" spans="1:107" x14ac:dyDescent="0.2">
      <c r="A2148">
        <f>ROW(Source!A1240)</f>
        <v>1240</v>
      </c>
      <c r="B2148">
        <v>53551706</v>
      </c>
      <c r="C2148">
        <v>53555302</v>
      </c>
      <c r="D2148">
        <v>38216965</v>
      </c>
      <c r="E2148">
        <v>1</v>
      </c>
      <c r="F2148">
        <v>1</v>
      </c>
      <c r="G2148">
        <v>1</v>
      </c>
      <c r="H2148">
        <v>3</v>
      </c>
      <c r="I2148" t="s">
        <v>1251</v>
      </c>
      <c r="J2148" t="s">
        <v>1253</v>
      </c>
      <c r="K2148" t="s">
        <v>1252</v>
      </c>
      <c r="L2148">
        <v>1354</v>
      </c>
      <c r="N2148">
        <v>1010</v>
      </c>
      <c r="O2148" t="s">
        <v>160</v>
      </c>
      <c r="P2148" t="s">
        <v>160</v>
      </c>
      <c r="Q2148">
        <v>1</v>
      </c>
      <c r="W2148">
        <v>0</v>
      </c>
      <c r="X2148">
        <v>-1986546524</v>
      </c>
      <c r="Y2148">
        <v>100</v>
      </c>
      <c r="AA2148">
        <v>19.37</v>
      </c>
      <c r="AB2148">
        <v>0</v>
      </c>
      <c r="AC2148">
        <v>0</v>
      </c>
      <c r="AD2148">
        <v>0</v>
      </c>
      <c r="AE2148">
        <v>19.37</v>
      </c>
      <c r="AF2148">
        <v>0</v>
      </c>
      <c r="AG2148">
        <v>0</v>
      </c>
      <c r="AH2148">
        <v>0</v>
      </c>
      <c r="AI2148">
        <v>1</v>
      </c>
      <c r="AJ2148">
        <v>1</v>
      </c>
      <c r="AK2148">
        <v>1</v>
      </c>
      <c r="AL2148">
        <v>1</v>
      </c>
      <c r="AN2148">
        <v>1</v>
      </c>
      <c r="AO2148">
        <v>0</v>
      </c>
      <c r="AP2148">
        <v>0</v>
      </c>
      <c r="AQ2148">
        <v>0</v>
      </c>
      <c r="AR2148">
        <v>0</v>
      </c>
      <c r="AS2148" t="s">
        <v>3</v>
      </c>
      <c r="AT2148">
        <v>100</v>
      </c>
      <c r="AU2148" t="s">
        <v>3</v>
      </c>
      <c r="AV2148">
        <v>0</v>
      </c>
      <c r="AW2148">
        <v>1</v>
      </c>
      <c r="AX2148">
        <v>-1</v>
      </c>
      <c r="AY2148">
        <v>0</v>
      </c>
      <c r="AZ2148">
        <v>0</v>
      </c>
      <c r="BA2148" t="s">
        <v>3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CX2148">
        <f>Y2148*Source!I1240</f>
        <v>22</v>
      </c>
      <c r="CY2148">
        <f>AA2148</f>
        <v>19.37</v>
      </c>
      <c r="CZ2148">
        <f>AE2148</f>
        <v>19.37</v>
      </c>
      <c r="DA2148">
        <f>AI2148</f>
        <v>1</v>
      </c>
      <c r="DB2148">
        <f>ROUND(ROUND(AT2148*CZ2148,2),2)</f>
        <v>1937</v>
      </c>
      <c r="DC2148">
        <f>ROUND(ROUND(AT2148*AG2148,2),2)</f>
        <v>0</v>
      </c>
    </row>
    <row r="2149" spans="1:107" x14ac:dyDescent="0.2">
      <c r="A2149">
        <f>ROW(Source!A1240)</f>
        <v>1240</v>
      </c>
      <c r="B2149">
        <v>53551706</v>
      </c>
      <c r="C2149">
        <v>53555302</v>
      </c>
      <c r="D2149">
        <v>29144314</v>
      </c>
      <c r="E2149">
        <v>1</v>
      </c>
      <c r="F2149">
        <v>1</v>
      </c>
      <c r="G2149">
        <v>1</v>
      </c>
      <c r="H2149">
        <v>3</v>
      </c>
      <c r="I2149" t="s">
        <v>2042</v>
      </c>
      <c r="J2149" t="s">
        <v>2043</v>
      </c>
      <c r="K2149" t="s">
        <v>2044</v>
      </c>
      <c r="L2149">
        <v>1301</v>
      </c>
      <c r="N2149">
        <v>1003</v>
      </c>
      <c r="O2149" t="s">
        <v>185</v>
      </c>
      <c r="P2149" t="s">
        <v>185</v>
      </c>
      <c r="Q2149">
        <v>1</v>
      </c>
      <c r="W2149">
        <v>0</v>
      </c>
      <c r="X2149">
        <v>360401423</v>
      </c>
      <c r="Y2149">
        <v>99.8</v>
      </c>
      <c r="AA2149">
        <v>70.400000000000006</v>
      </c>
      <c r="AB2149">
        <v>0</v>
      </c>
      <c r="AC2149">
        <v>0</v>
      </c>
      <c r="AD2149">
        <v>0</v>
      </c>
      <c r="AE2149">
        <v>70.400000000000006</v>
      </c>
      <c r="AF2149">
        <v>0</v>
      </c>
      <c r="AG2149">
        <v>0</v>
      </c>
      <c r="AH2149">
        <v>0</v>
      </c>
      <c r="AI2149">
        <v>1</v>
      </c>
      <c r="AJ2149">
        <v>1</v>
      </c>
      <c r="AK2149">
        <v>1</v>
      </c>
      <c r="AL2149">
        <v>1</v>
      </c>
      <c r="AN2149">
        <v>0</v>
      </c>
      <c r="AO2149">
        <v>1</v>
      </c>
      <c r="AP2149">
        <v>0</v>
      </c>
      <c r="AQ2149">
        <v>0</v>
      </c>
      <c r="AR2149">
        <v>0</v>
      </c>
      <c r="AS2149" t="s">
        <v>3</v>
      </c>
      <c r="AT2149">
        <v>99.8</v>
      </c>
      <c r="AU2149" t="s">
        <v>3</v>
      </c>
      <c r="AV2149">
        <v>0</v>
      </c>
      <c r="AW2149">
        <v>2</v>
      </c>
      <c r="AX2149">
        <v>53555321</v>
      </c>
      <c r="AY2149">
        <v>1</v>
      </c>
      <c r="AZ2149">
        <v>0</v>
      </c>
      <c r="BA2149">
        <v>1955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CX2149">
        <f>Y2149*Source!I1240</f>
        <v>21.956</v>
      </c>
      <c r="CY2149">
        <f>AA2149</f>
        <v>70.400000000000006</v>
      </c>
      <c r="CZ2149">
        <f>AE2149</f>
        <v>70.400000000000006</v>
      </c>
      <c r="DA2149">
        <f>AI2149</f>
        <v>1</v>
      </c>
      <c r="DB2149">
        <f>ROUND(ROUND(AT2149*CZ2149,2),2)</f>
        <v>7025.92</v>
      </c>
      <c r="DC2149">
        <f>ROUND(ROUND(AT2149*AG2149,2),2)</f>
        <v>0</v>
      </c>
    </row>
    <row r="2150" spans="1:107" x14ac:dyDescent="0.2">
      <c r="A2150">
        <f>ROW(Source!A1240)</f>
        <v>1240</v>
      </c>
      <c r="B2150">
        <v>53551706</v>
      </c>
      <c r="C2150">
        <v>53555302</v>
      </c>
      <c r="D2150">
        <v>29150040</v>
      </c>
      <c r="E2150">
        <v>1</v>
      </c>
      <c r="F2150">
        <v>1</v>
      </c>
      <c r="G2150">
        <v>1</v>
      </c>
      <c r="H2150">
        <v>3</v>
      </c>
      <c r="I2150" t="s">
        <v>1576</v>
      </c>
      <c r="J2150" t="s">
        <v>1577</v>
      </c>
      <c r="K2150" t="s">
        <v>1578</v>
      </c>
      <c r="L2150">
        <v>1339</v>
      </c>
      <c r="N2150">
        <v>1007</v>
      </c>
      <c r="O2150" t="s">
        <v>425</v>
      </c>
      <c r="P2150" t="s">
        <v>425</v>
      </c>
      <c r="Q2150">
        <v>1</v>
      </c>
      <c r="W2150">
        <v>0</v>
      </c>
      <c r="X2150">
        <v>619799737</v>
      </c>
      <c r="Y2150">
        <v>1.57</v>
      </c>
      <c r="AA2150">
        <v>2.44</v>
      </c>
      <c r="AB2150">
        <v>0</v>
      </c>
      <c r="AC2150">
        <v>0</v>
      </c>
      <c r="AD2150">
        <v>0</v>
      </c>
      <c r="AE2150">
        <v>2.44</v>
      </c>
      <c r="AF2150">
        <v>0</v>
      </c>
      <c r="AG2150">
        <v>0</v>
      </c>
      <c r="AH2150">
        <v>0</v>
      </c>
      <c r="AI2150">
        <v>1</v>
      </c>
      <c r="AJ2150">
        <v>1</v>
      </c>
      <c r="AK2150">
        <v>1</v>
      </c>
      <c r="AL2150">
        <v>1</v>
      </c>
      <c r="AN2150">
        <v>0</v>
      </c>
      <c r="AO2150">
        <v>1</v>
      </c>
      <c r="AP2150">
        <v>0</v>
      </c>
      <c r="AQ2150">
        <v>0</v>
      </c>
      <c r="AR2150">
        <v>0</v>
      </c>
      <c r="AS2150" t="s">
        <v>3</v>
      </c>
      <c r="AT2150">
        <v>1.57</v>
      </c>
      <c r="AU2150" t="s">
        <v>3</v>
      </c>
      <c r="AV2150">
        <v>0</v>
      </c>
      <c r="AW2150">
        <v>2</v>
      </c>
      <c r="AX2150">
        <v>53555323</v>
      </c>
      <c r="AY2150">
        <v>1</v>
      </c>
      <c r="AZ2150">
        <v>0</v>
      </c>
      <c r="BA2150">
        <v>1957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CX2150">
        <f>Y2150*Source!I1240</f>
        <v>0.34540000000000004</v>
      </c>
      <c r="CY2150">
        <f>AA2150</f>
        <v>2.44</v>
      </c>
      <c r="CZ2150">
        <f>AE2150</f>
        <v>2.44</v>
      </c>
      <c r="DA2150">
        <f>AI2150</f>
        <v>1</v>
      </c>
      <c r="DB2150">
        <f>ROUND(ROUND(AT2150*CZ2150,2),2)</f>
        <v>3.83</v>
      </c>
      <c r="DC2150">
        <f>ROUND(ROUND(AT2150*AG2150,2),2)</f>
        <v>0</v>
      </c>
    </row>
    <row r="2151" spans="1:107" x14ac:dyDescent="0.2">
      <c r="A2151">
        <f>ROW(Source!A1241)</f>
        <v>1241</v>
      </c>
      <c r="B2151">
        <v>53551707</v>
      </c>
      <c r="C2151">
        <v>53555302</v>
      </c>
      <c r="D2151">
        <v>18413627</v>
      </c>
      <c r="E2151">
        <v>1</v>
      </c>
      <c r="F2151">
        <v>1</v>
      </c>
      <c r="G2151">
        <v>1</v>
      </c>
      <c r="H2151">
        <v>1</v>
      </c>
      <c r="I2151" t="s">
        <v>1659</v>
      </c>
      <c r="J2151" t="s">
        <v>3</v>
      </c>
      <c r="K2151" t="s">
        <v>1660</v>
      </c>
      <c r="L2151">
        <v>1369</v>
      </c>
      <c r="N2151">
        <v>1013</v>
      </c>
      <c r="O2151" t="s">
        <v>1486</v>
      </c>
      <c r="P2151" t="s">
        <v>1486</v>
      </c>
      <c r="Q2151">
        <v>1</v>
      </c>
      <c r="W2151">
        <v>0</v>
      </c>
      <c r="X2151">
        <v>-1366182279</v>
      </c>
      <c r="Y2151">
        <v>81.46599999999998</v>
      </c>
      <c r="AA2151">
        <v>0</v>
      </c>
      <c r="AB2151">
        <v>0</v>
      </c>
      <c r="AC2151">
        <v>0</v>
      </c>
      <c r="AD2151">
        <v>349.58</v>
      </c>
      <c r="AE2151">
        <v>0</v>
      </c>
      <c r="AF2151">
        <v>0</v>
      </c>
      <c r="AG2151">
        <v>0</v>
      </c>
      <c r="AH2151">
        <v>349.58</v>
      </c>
      <c r="AI2151">
        <v>1</v>
      </c>
      <c r="AJ2151">
        <v>1</v>
      </c>
      <c r="AK2151">
        <v>1</v>
      </c>
      <c r="AL2151">
        <v>1</v>
      </c>
      <c r="AN2151">
        <v>0</v>
      </c>
      <c r="AO2151">
        <v>1</v>
      </c>
      <c r="AP2151">
        <v>1</v>
      </c>
      <c r="AQ2151">
        <v>0</v>
      </c>
      <c r="AR2151">
        <v>0</v>
      </c>
      <c r="AS2151" t="s">
        <v>3</v>
      </c>
      <c r="AT2151">
        <v>61.6</v>
      </c>
      <c r="AU2151" t="s">
        <v>62</v>
      </c>
      <c r="AV2151">
        <v>1</v>
      </c>
      <c r="AW2151">
        <v>2</v>
      </c>
      <c r="AX2151">
        <v>53555313</v>
      </c>
      <c r="AY2151">
        <v>2</v>
      </c>
      <c r="AZ2151">
        <v>137216</v>
      </c>
      <c r="BA2151">
        <v>1958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CX2151">
        <f>Y2151*Source!I1241</f>
        <v>17.922519999999995</v>
      </c>
      <c r="CY2151">
        <f>AD2151</f>
        <v>349.58</v>
      </c>
      <c r="CZ2151">
        <f>AH2151</f>
        <v>349.58</v>
      </c>
      <c r="DA2151">
        <f>AL2151</f>
        <v>1</v>
      </c>
      <c r="DB2151">
        <f>ROUND((ROUND(AT2151*CZ2151,2)*ROUND((1.15*1.15),7)),2)</f>
        <v>28478.89</v>
      </c>
      <c r="DC2151">
        <f>ROUND((ROUND(AT2151*AG2151,2)*ROUND((1.15*1.15),7)),2)</f>
        <v>0</v>
      </c>
    </row>
    <row r="2152" spans="1:107" x14ac:dyDescent="0.2">
      <c r="A2152">
        <f>ROW(Source!A1241)</f>
        <v>1241</v>
      </c>
      <c r="B2152">
        <v>53551707</v>
      </c>
      <c r="C2152">
        <v>53555302</v>
      </c>
      <c r="D2152">
        <v>121548</v>
      </c>
      <c r="E2152">
        <v>1</v>
      </c>
      <c r="F2152">
        <v>1</v>
      </c>
      <c r="G2152">
        <v>1</v>
      </c>
      <c r="H2152">
        <v>1</v>
      </c>
      <c r="I2152" t="s">
        <v>31</v>
      </c>
      <c r="J2152" t="s">
        <v>3</v>
      </c>
      <c r="K2152" t="s">
        <v>1489</v>
      </c>
      <c r="L2152">
        <v>608254</v>
      </c>
      <c r="N2152">
        <v>1013</v>
      </c>
      <c r="O2152" t="s">
        <v>1490</v>
      </c>
      <c r="P2152" t="s">
        <v>1490</v>
      </c>
      <c r="Q2152">
        <v>1</v>
      </c>
      <c r="W2152">
        <v>0</v>
      </c>
      <c r="X2152">
        <v>-185737400</v>
      </c>
      <c r="Y2152">
        <v>7.1874999999999994E-2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1</v>
      </c>
      <c r="AJ2152">
        <v>1</v>
      </c>
      <c r="AK2152">
        <v>1</v>
      </c>
      <c r="AL2152">
        <v>1</v>
      </c>
      <c r="AN2152">
        <v>0</v>
      </c>
      <c r="AO2152">
        <v>1</v>
      </c>
      <c r="AP2152">
        <v>1</v>
      </c>
      <c r="AQ2152">
        <v>0</v>
      </c>
      <c r="AR2152">
        <v>0</v>
      </c>
      <c r="AS2152" t="s">
        <v>3</v>
      </c>
      <c r="AT2152">
        <v>0.05</v>
      </c>
      <c r="AU2152" t="s">
        <v>113</v>
      </c>
      <c r="AV2152">
        <v>2</v>
      </c>
      <c r="AW2152">
        <v>2</v>
      </c>
      <c r="AX2152">
        <v>53555314</v>
      </c>
      <c r="AY2152">
        <v>1</v>
      </c>
      <c r="AZ2152">
        <v>6144</v>
      </c>
      <c r="BA2152">
        <v>1959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CX2152">
        <f>Y2152*Source!I1241</f>
        <v>1.58125E-2</v>
      </c>
      <c r="CY2152">
        <f>AD2152</f>
        <v>0</v>
      </c>
      <c r="CZ2152">
        <f>AH2152</f>
        <v>0</v>
      </c>
      <c r="DA2152">
        <f>AL2152</f>
        <v>1</v>
      </c>
      <c r="DB2152">
        <f>ROUND((ROUND(AT2152*CZ2152,2)*ROUND((1.15*1.25),7)),2)</f>
        <v>0</v>
      </c>
      <c r="DC2152">
        <f>ROUND((ROUND(AT2152*AG2152,2)*ROUND((1.15*1.25),7)),2)</f>
        <v>0</v>
      </c>
    </row>
    <row r="2153" spans="1:107" x14ac:dyDescent="0.2">
      <c r="A2153">
        <f>ROW(Source!A1241)</f>
        <v>1241</v>
      </c>
      <c r="B2153">
        <v>53551707</v>
      </c>
      <c r="C2153">
        <v>53555302</v>
      </c>
      <c r="D2153">
        <v>29172268</v>
      </c>
      <c r="E2153">
        <v>1</v>
      </c>
      <c r="F2153">
        <v>1</v>
      </c>
      <c r="G2153">
        <v>1</v>
      </c>
      <c r="H2153">
        <v>2</v>
      </c>
      <c r="I2153" t="s">
        <v>1582</v>
      </c>
      <c r="J2153" t="s">
        <v>1583</v>
      </c>
      <c r="K2153" t="s">
        <v>1584</v>
      </c>
      <c r="L2153">
        <v>1368</v>
      </c>
      <c r="N2153">
        <v>1011</v>
      </c>
      <c r="O2153" t="s">
        <v>1494</v>
      </c>
      <c r="P2153" t="s">
        <v>1494</v>
      </c>
      <c r="Q2153">
        <v>1</v>
      </c>
      <c r="W2153">
        <v>0</v>
      </c>
      <c r="X2153">
        <v>-438066613</v>
      </c>
      <c r="Y2153">
        <v>4.3124999999999997E-2</v>
      </c>
      <c r="AA2153">
        <v>0</v>
      </c>
      <c r="AB2153">
        <v>86.4</v>
      </c>
      <c r="AC2153">
        <v>13.5</v>
      </c>
      <c r="AD2153">
        <v>0</v>
      </c>
      <c r="AE2153">
        <v>0</v>
      </c>
      <c r="AF2153">
        <v>86.4</v>
      </c>
      <c r="AG2153">
        <v>13.5</v>
      </c>
      <c r="AH2153">
        <v>0</v>
      </c>
      <c r="AI2153">
        <v>1</v>
      </c>
      <c r="AJ2153">
        <v>1</v>
      </c>
      <c r="AK2153">
        <v>1</v>
      </c>
      <c r="AL2153">
        <v>1</v>
      </c>
      <c r="AN2153">
        <v>0</v>
      </c>
      <c r="AO2153">
        <v>1</v>
      </c>
      <c r="AP2153">
        <v>1</v>
      </c>
      <c r="AQ2153">
        <v>0</v>
      </c>
      <c r="AR2153">
        <v>0</v>
      </c>
      <c r="AS2153" t="s">
        <v>3</v>
      </c>
      <c r="AT2153">
        <v>0.03</v>
      </c>
      <c r="AU2153" t="s">
        <v>113</v>
      </c>
      <c r="AV2153">
        <v>0</v>
      </c>
      <c r="AW2153">
        <v>2</v>
      </c>
      <c r="AX2153">
        <v>53555315</v>
      </c>
      <c r="AY2153">
        <v>1</v>
      </c>
      <c r="AZ2153">
        <v>6144</v>
      </c>
      <c r="BA2153">
        <v>1960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CX2153">
        <f>Y2153*Source!I1241</f>
        <v>9.4874999999999994E-3</v>
      </c>
      <c r="CY2153">
        <f>AB2153</f>
        <v>86.4</v>
      </c>
      <c r="CZ2153">
        <f>AF2153</f>
        <v>86.4</v>
      </c>
      <c r="DA2153">
        <f>AJ2153</f>
        <v>1</v>
      </c>
      <c r="DB2153">
        <f>ROUND((ROUND(AT2153*CZ2153,2)*ROUND((1.15*1.25),7)),2)</f>
        <v>3.72</v>
      </c>
      <c r="DC2153">
        <f>ROUND((ROUND(AT2153*AG2153,2)*ROUND((1.15*1.25),7)),2)</f>
        <v>0.59</v>
      </c>
    </row>
    <row r="2154" spans="1:107" x14ac:dyDescent="0.2">
      <c r="A2154">
        <f>ROW(Source!A1241)</f>
        <v>1241</v>
      </c>
      <c r="B2154">
        <v>53551707</v>
      </c>
      <c r="C2154">
        <v>53555302</v>
      </c>
      <c r="D2154">
        <v>29172379</v>
      </c>
      <c r="E2154">
        <v>1</v>
      </c>
      <c r="F2154">
        <v>1</v>
      </c>
      <c r="G2154">
        <v>1</v>
      </c>
      <c r="H2154">
        <v>2</v>
      </c>
      <c r="I2154" t="s">
        <v>1495</v>
      </c>
      <c r="J2154" t="s">
        <v>1496</v>
      </c>
      <c r="K2154" t="s">
        <v>1497</v>
      </c>
      <c r="L2154">
        <v>1368</v>
      </c>
      <c r="N2154">
        <v>1011</v>
      </c>
      <c r="O2154" t="s">
        <v>1494</v>
      </c>
      <c r="P2154" t="s">
        <v>1494</v>
      </c>
      <c r="Q2154">
        <v>1</v>
      </c>
      <c r="W2154">
        <v>0</v>
      </c>
      <c r="X2154">
        <v>1106923569</v>
      </c>
      <c r="Y2154">
        <v>2.8749999999999998E-2</v>
      </c>
      <c r="AA2154">
        <v>0</v>
      </c>
      <c r="AB2154">
        <v>112</v>
      </c>
      <c r="AC2154">
        <v>13.5</v>
      </c>
      <c r="AD2154">
        <v>0</v>
      </c>
      <c r="AE2154">
        <v>0</v>
      </c>
      <c r="AF2154">
        <v>112</v>
      </c>
      <c r="AG2154">
        <v>13.5</v>
      </c>
      <c r="AH2154">
        <v>0</v>
      </c>
      <c r="AI2154">
        <v>1</v>
      </c>
      <c r="AJ2154">
        <v>1</v>
      </c>
      <c r="AK2154">
        <v>1</v>
      </c>
      <c r="AL2154">
        <v>1</v>
      </c>
      <c r="AN2154">
        <v>0</v>
      </c>
      <c r="AO2154">
        <v>1</v>
      </c>
      <c r="AP2154">
        <v>1</v>
      </c>
      <c r="AQ2154">
        <v>0</v>
      </c>
      <c r="AR2154">
        <v>0</v>
      </c>
      <c r="AS2154" t="s">
        <v>3</v>
      </c>
      <c r="AT2154">
        <v>0.02</v>
      </c>
      <c r="AU2154" t="s">
        <v>113</v>
      </c>
      <c r="AV2154">
        <v>0</v>
      </c>
      <c r="AW2154">
        <v>2</v>
      </c>
      <c r="AX2154">
        <v>53555316</v>
      </c>
      <c r="AY2154">
        <v>1</v>
      </c>
      <c r="AZ2154">
        <v>6144</v>
      </c>
      <c r="BA2154">
        <v>1961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CX2154">
        <f>Y2154*Source!I1241</f>
        <v>6.3249999999999999E-3</v>
      </c>
      <c r="CY2154">
        <f>AB2154</f>
        <v>112</v>
      </c>
      <c r="CZ2154">
        <f>AF2154</f>
        <v>112</v>
      </c>
      <c r="DA2154">
        <f>AJ2154</f>
        <v>1</v>
      </c>
      <c r="DB2154">
        <f>ROUND((ROUND(AT2154*CZ2154,2)*ROUND((1.15*1.25),7)),2)</f>
        <v>3.22</v>
      </c>
      <c r="DC2154">
        <f>ROUND((ROUND(AT2154*AG2154,2)*ROUND((1.15*1.25),7)),2)</f>
        <v>0.39</v>
      </c>
    </row>
    <row r="2155" spans="1:107" x14ac:dyDescent="0.2">
      <c r="A2155">
        <f>ROW(Source!A1241)</f>
        <v>1241</v>
      </c>
      <c r="B2155">
        <v>53551707</v>
      </c>
      <c r="C2155">
        <v>53555302</v>
      </c>
      <c r="D2155">
        <v>29174913</v>
      </c>
      <c r="E2155">
        <v>1</v>
      </c>
      <c r="F2155">
        <v>1</v>
      </c>
      <c r="G2155">
        <v>1</v>
      </c>
      <c r="H2155">
        <v>2</v>
      </c>
      <c r="I2155" t="s">
        <v>1513</v>
      </c>
      <c r="J2155" t="s">
        <v>1514</v>
      </c>
      <c r="K2155" t="s">
        <v>1515</v>
      </c>
      <c r="L2155">
        <v>1368</v>
      </c>
      <c r="N2155">
        <v>1011</v>
      </c>
      <c r="O2155" t="s">
        <v>1494</v>
      </c>
      <c r="P2155" t="s">
        <v>1494</v>
      </c>
      <c r="Q2155">
        <v>1</v>
      </c>
      <c r="W2155">
        <v>0</v>
      </c>
      <c r="X2155">
        <v>1230759911</v>
      </c>
      <c r="Y2155">
        <v>2.8749999999999998E-2</v>
      </c>
      <c r="AA2155">
        <v>0</v>
      </c>
      <c r="AB2155">
        <v>87.17</v>
      </c>
      <c r="AC2155">
        <v>11.6</v>
      </c>
      <c r="AD2155">
        <v>0</v>
      </c>
      <c r="AE2155">
        <v>0</v>
      </c>
      <c r="AF2155">
        <v>87.17</v>
      </c>
      <c r="AG2155">
        <v>11.6</v>
      </c>
      <c r="AH2155">
        <v>0</v>
      </c>
      <c r="AI2155">
        <v>1</v>
      </c>
      <c r="AJ2155">
        <v>1</v>
      </c>
      <c r="AK2155">
        <v>1</v>
      </c>
      <c r="AL2155">
        <v>1</v>
      </c>
      <c r="AN2155">
        <v>0</v>
      </c>
      <c r="AO2155">
        <v>1</v>
      </c>
      <c r="AP2155">
        <v>1</v>
      </c>
      <c r="AQ2155">
        <v>0</v>
      </c>
      <c r="AR2155">
        <v>0</v>
      </c>
      <c r="AS2155" t="s">
        <v>3</v>
      </c>
      <c r="AT2155">
        <v>0.02</v>
      </c>
      <c r="AU2155" t="s">
        <v>113</v>
      </c>
      <c r="AV2155">
        <v>0</v>
      </c>
      <c r="AW2155">
        <v>2</v>
      </c>
      <c r="AX2155">
        <v>53555317</v>
      </c>
      <c r="AY2155">
        <v>1</v>
      </c>
      <c r="AZ2155">
        <v>6144</v>
      </c>
      <c r="BA2155">
        <v>1962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CX2155">
        <f>Y2155*Source!I1241</f>
        <v>6.3249999999999999E-3</v>
      </c>
      <c r="CY2155">
        <f>AB2155</f>
        <v>87.17</v>
      </c>
      <c r="CZ2155">
        <f>AF2155</f>
        <v>87.17</v>
      </c>
      <c r="DA2155">
        <f>AJ2155</f>
        <v>1</v>
      </c>
      <c r="DB2155">
        <f>ROUND((ROUND(AT2155*CZ2155,2)*ROUND((1.15*1.25),7)),2)</f>
        <v>2.5</v>
      </c>
      <c r="DC2155">
        <f>ROUND((ROUND(AT2155*AG2155,2)*ROUND((1.15*1.25),7)),2)</f>
        <v>0.33</v>
      </c>
    </row>
    <row r="2156" spans="1:107" x14ac:dyDescent="0.2">
      <c r="A2156">
        <f>ROW(Source!A1241)</f>
        <v>1241</v>
      </c>
      <c r="B2156">
        <v>53551707</v>
      </c>
      <c r="C2156">
        <v>53555302</v>
      </c>
      <c r="D2156">
        <v>29110103</v>
      </c>
      <c r="E2156">
        <v>1</v>
      </c>
      <c r="F2156">
        <v>1</v>
      </c>
      <c r="G2156">
        <v>1</v>
      </c>
      <c r="H2156">
        <v>3</v>
      </c>
      <c r="I2156" t="s">
        <v>2006</v>
      </c>
      <c r="J2156" t="s">
        <v>2007</v>
      </c>
      <c r="K2156" t="s">
        <v>2008</v>
      </c>
      <c r="L2156">
        <v>1346</v>
      </c>
      <c r="N2156">
        <v>1009</v>
      </c>
      <c r="O2156" t="s">
        <v>143</v>
      </c>
      <c r="P2156" t="s">
        <v>143</v>
      </c>
      <c r="Q2156">
        <v>1</v>
      </c>
      <c r="W2156">
        <v>0</v>
      </c>
      <c r="X2156">
        <v>1502743759</v>
      </c>
      <c r="Y2156">
        <v>4</v>
      </c>
      <c r="AA2156">
        <v>149.88</v>
      </c>
      <c r="AB2156">
        <v>0</v>
      </c>
      <c r="AC2156">
        <v>0</v>
      </c>
      <c r="AD2156">
        <v>0</v>
      </c>
      <c r="AE2156">
        <v>24.41</v>
      </c>
      <c r="AF2156">
        <v>0</v>
      </c>
      <c r="AG2156">
        <v>0</v>
      </c>
      <c r="AH2156">
        <v>0</v>
      </c>
      <c r="AI2156">
        <v>6.14</v>
      </c>
      <c r="AJ2156">
        <v>1</v>
      </c>
      <c r="AK2156">
        <v>1</v>
      </c>
      <c r="AL2156">
        <v>1</v>
      </c>
      <c r="AN2156">
        <v>0</v>
      </c>
      <c r="AO2156">
        <v>1</v>
      </c>
      <c r="AP2156">
        <v>0</v>
      </c>
      <c r="AQ2156">
        <v>0</v>
      </c>
      <c r="AR2156">
        <v>0</v>
      </c>
      <c r="AS2156" t="s">
        <v>3</v>
      </c>
      <c r="AT2156">
        <v>4</v>
      </c>
      <c r="AU2156" t="s">
        <v>3</v>
      </c>
      <c r="AV2156">
        <v>0</v>
      </c>
      <c r="AW2156">
        <v>2</v>
      </c>
      <c r="AX2156">
        <v>53555318</v>
      </c>
      <c r="AY2156">
        <v>1</v>
      </c>
      <c r="AZ2156">
        <v>0</v>
      </c>
      <c r="BA2156">
        <v>1963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CX2156">
        <f>Y2156*Source!I1241</f>
        <v>0.88</v>
      </c>
      <c r="CY2156">
        <f>AA2156</f>
        <v>149.88</v>
      </c>
      <c r="CZ2156">
        <f>AE2156</f>
        <v>24.41</v>
      </c>
      <c r="DA2156">
        <f>AI2156</f>
        <v>6.14</v>
      </c>
      <c r="DB2156">
        <f>ROUND(ROUND(AT2156*CZ2156,2),2)</f>
        <v>97.64</v>
      </c>
      <c r="DC2156">
        <f>ROUND(ROUND(AT2156*AG2156,2),2)</f>
        <v>0</v>
      </c>
    </row>
    <row r="2157" spans="1:107" x14ac:dyDescent="0.2">
      <c r="A2157">
        <f>ROW(Source!A1241)</f>
        <v>1241</v>
      </c>
      <c r="B2157">
        <v>53551707</v>
      </c>
      <c r="C2157">
        <v>53555302</v>
      </c>
      <c r="D2157">
        <v>29114240</v>
      </c>
      <c r="E2157">
        <v>1</v>
      </c>
      <c r="F2157">
        <v>1</v>
      </c>
      <c r="G2157">
        <v>1</v>
      </c>
      <c r="H2157">
        <v>3</v>
      </c>
      <c r="I2157" t="s">
        <v>2009</v>
      </c>
      <c r="J2157" t="s">
        <v>2010</v>
      </c>
      <c r="K2157" t="s">
        <v>2011</v>
      </c>
      <c r="L2157">
        <v>1348</v>
      </c>
      <c r="N2157">
        <v>1009</v>
      </c>
      <c r="O2157" t="s">
        <v>26</v>
      </c>
      <c r="P2157" t="s">
        <v>26</v>
      </c>
      <c r="Q2157">
        <v>1000</v>
      </c>
      <c r="W2157">
        <v>0</v>
      </c>
      <c r="X2157">
        <v>-1701539228</v>
      </c>
      <c r="Y2157">
        <v>2.66E-3</v>
      </c>
      <c r="AA2157">
        <v>91056.2</v>
      </c>
      <c r="AB2157">
        <v>0</v>
      </c>
      <c r="AC2157">
        <v>0</v>
      </c>
      <c r="AD2157">
        <v>0</v>
      </c>
      <c r="AE2157">
        <v>14830</v>
      </c>
      <c r="AF2157">
        <v>0</v>
      </c>
      <c r="AG2157">
        <v>0</v>
      </c>
      <c r="AH2157">
        <v>0</v>
      </c>
      <c r="AI2157">
        <v>6.14</v>
      </c>
      <c r="AJ2157">
        <v>1</v>
      </c>
      <c r="AK2157">
        <v>1</v>
      </c>
      <c r="AL2157">
        <v>1</v>
      </c>
      <c r="AN2157">
        <v>0</v>
      </c>
      <c r="AO2157">
        <v>1</v>
      </c>
      <c r="AP2157">
        <v>0</v>
      </c>
      <c r="AQ2157">
        <v>0</v>
      </c>
      <c r="AR2157">
        <v>0</v>
      </c>
      <c r="AS2157" t="s">
        <v>3</v>
      </c>
      <c r="AT2157">
        <v>2.66E-3</v>
      </c>
      <c r="AU2157" t="s">
        <v>3</v>
      </c>
      <c r="AV2157">
        <v>0</v>
      </c>
      <c r="AW2157">
        <v>2</v>
      </c>
      <c r="AX2157">
        <v>53555319</v>
      </c>
      <c r="AY2157">
        <v>1</v>
      </c>
      <c r="AZ2157">
        <v>0</v>
      </c>
      <c r="BA2157">
        <v>1964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CX2157">
        <f>Y2157*Source!I1241</f>
        <v>5.8520000000000002E-4</v>
      </c>
      <c r="CY2157">
        <f>AA2157</f>
        <v>91056.2</v>
      </c>
      <c r="CZ2157">
        <f>AE2157</f>
        <v>14830</v>
      </c>
      <c r="DA2157">
        <f>AI2157</f>
        <v>6.14</v>
      </c>
      <c r="DB2157">
        <f>ROUND(ROUND(AT2157*CZ2157,2),2)</f>
        <v>39.450000000000003</v>
      </c>
      <c r="DC2157">
        <f>ROUND(ROUND(AT2157*AG2157,2),2)</f>
        <v>0</v>
      </c>
    </row>
    <row r="2158" spans="1:107" x14ac:dyDescent="0.2">
      <c r="A2158">
        <f>ROW(Source!A1241)</f>
        <v>1241</v>
      </c>
      <c r="B2158">
        <v>53551707</v>
      </c>
      <c r="C2158">
        <v>53555302</v>
      </c>
      <c r="D2158">
        <v>38216965</v>
      </c>
      <c r="E2158">
        <v>1</v>
      </c>
      <c r="F2158">
        <v>1</v>
      </c>
      <c r="G2158">
        <v>1</v>
      </c>
      <c r="H2158">
        <v>3</v>
      </c>
      <c r="I2158" t="s">
        <v>1251</v>
      </c>
      <c r="J2158" t="s">
        <v>1253</v>
      </c>
      <c r="K2158" t="s">
        <v>1252</v>
      </c>
      <c r="L2158">
        <v>1354</v>
      </c>
      <c r="N2158">
        <v>1010</v>
      </c>
      <c r="O2158" t="s">
        <v>160</v>
      </c>
      <c r="P2158" t="s">
        <v>160</v>
      </c>
      <c r="Q2158">
        <v>1</v>
      </c>
      <c r="W2158">
        <v>0</v>
      </c>
      <c r="X2158">
        <v>-1986546524</v>
      </c>
      <c r="Y2158">
        <v>100</v>
      </c>
      <c r="AA2158">
        <v>34.090000000000003</v>
      </c>
      <c r="AB2158">
        <v>0</v>
      </c>
      <c r="AC2158">
        <v>0</v>
      </c>
      <c r="AD2158">
        <v>0</v>
      </c>
      <c r="AE2158">
        <v>19.37</v>
      </c>
      <c r="AF2158">
        <v>0</v>
      </c>
      <c r="AG2158">
        <v>0</v>
      </c>
      <c r="AH2158">
        <v>0</v>
      </c>
      <c r="AI2158">
        <v>1.76</v>
      </c>
      <c r="AJ2158">
        <v>1</v>
      </c>
      <c r="AK2158">
        <v>1</v>
      </c>
      <c r="AL2158">
        <v>1</v>
      </c>
      <c r="AN2158">
        <v>1</v>
      </c>
      <c r="AO2158">
        <v>0</v>
      </c>
      <c r="AP2158">
        <v>0</v>
      </c>
      <c r="AQ2158">
        <v>0</v>
      </c>
      <c r="AR2158">
        <v>0</v>
      </c>
      <c r="AS2158" t="s">
        <v>3</v>
      </c>
      <c r="AT2158">
        <v>100</v>
      </c>
      <c r="AU2158" t="s">
        <v>3</v>
      </c>
      <c r="AV2158">
        <v>0</v>
      </c>
      <c r="AW2158">
        <v>1</v>
      </c>
      <c r="AX2158">
        <v>-1</v>
      </c>
      <c r="AY2158">
        <v>0</v>
      </c>
      <c r="AZ2158">
        <v>0</v>
      </c>
      <c r="BA2158" t="s">
        <v>3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CX2158">
        <f>Y2158*Source!I1241</f>
        <v>22</v>
      </c>
      <c r="CY2158">
        <f>AA2158</f>
        <v>34.090000000000003</v>
      </c>
      <c r="CZ2158">
        <f>AE2158</f>
        <v>19.37</v>
      </c>
      <c r="DA2158">
        <f>AI2158</f>
        <v>1.76</v>
      </c>
      <c r="DB2158">
        <f>ROUND(ROUND(AT2158*CZ2158,2),2)</f>
        <v>1937</v>
      </c>
      <c r="DC2158">
        <f>ROUND(ROUND(AT2158*AG2158,2),2)</f>
        <v>0</v>
      </c>
    </row>
    <row r="2159" spans="1:107" x14ac:dyDescent="0.2">
      <c r="A2159">
        <f>ROW(Source!A1241)</f>
        <v>1241</v>
      </c>
      <c r="B2159">
        <v>53551707</v>
      </c>
      <c r="C2159">
        <v>53555302</v>
      </c>
      <c r="D2159">
        <v>29144314</v>
      </c>
      <c r="E2159">
        <v>1</v>
      </c>
      <c r="F2159">
        <v>1</v>
      </c>
      <c r="G2159">
        <v>1</v>
      </c>
      <c r="H2159">
        <v>3</v>
      </c>
      <c r="I2159" t="s">
        <v>2042</v>
      </c>
      <c r="J2159" t="s">
        <v>2043</v>
      </c>
      <c r="K2159" t="s">
        <v>2044</v>
      </c>
      <c r="L2159">
        <v>1301</v>
      </c>
      <c r="N2159">
        <v>1003</v>
      </c>
      <c r="O2159" t="s">
        <v>185</v>
      </c>
      <c r="P2159" t="s">
        <v>185</v>
      </c>
      <c r="Q2159">
        <v>1</v>
      </c>
      <c r="W2159">
        <v>0</v>
      </c>
      <c r="X2159">
        <v>360401423</v>
      </c>
      <c r="Y2159">
        <v>99.8</v>
      </c>
      <c r="AA2159">
        <v>432.26</v>
      </c>
      <c r="AB2159">
        <v>0</v>
      </c>
      <c r="AC2159">
        <v>0</v>
      </c>
      <c r="AD2159">
        <v>0</v>
      </c>
      <c r="AE2159">
        <v>70.400000000000006</v>
      </c>
      <c r="AF2159">
        <v>0</v>
      </c>
      <c r="AG2159">
        <v>0</v>
      </c>
      <c r="AH2159">
        <v>0</v>
      </c>
      <c r="AI2159">
        <v>6.14</v>
      </c>
      <c r="AJ2159">
        <v>1</v>
      </c>
      <c r="AK2159">
        <v>1</v>
      </c>
      <c r="AL2159">
        <v>1</v>
      </c>
      <c r="AN2159">
        <v>0</v>
      </c>
      <c r="AO2159">
        <v>1</v>
      </c>
      <c r="AP2159">
        <v>0</v>
      </c>
      <c r="AQ2159">
        <v>0</v>
      </c>
      <c r="AR2159">
        <v>0</v>
      </c>
      <c r="AS2159" t="s">
        <v>3</v>
      </c>
      <c r="AT2159">
        <v>99.8</v>
      </c>
      <c r="AU2159" t="s">
        <v>3</v>
      </c>
      <c r="AV2159">
        <v>0</v>
      </c>
      <c r="AW2159">
        <v>2</v>
      </c>
      <c r="AX2159">
        <v>53555321</v>
      </c>
      <c r="AY2159">
        <v>1</v>
      </c>
      <c r="AZ2159">
        <v>0</v>
      </c>
      <c r="BA2159">
        <v>1966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CX2159">
        <f>Y2159*Source!I1241</f>
        <v>21.956</v>
      </c>
      <c r="CY2159">
        <f>AA2159</f>
        <v>432.26</v>
      </c>
      <c r="CZ2159">
        <f>AE2159</f>
        <v>70.400000000000006</v>
      </c>
      <c r="DA2159">
        <f>AI2159</f>
        <v>6.14</v>
      </c>
      <c r="DB2159">
        <f>ROUND(ROUND(AT2159*CZ2159,2),2)</f>
        <v>7025.92</v>
      </c>
      <c r="DC2159">
        <f>ROUND(ROUND(AT2159*AG2159,2),2)</f>
        <v>0</v>
      </c>
    </row>
    <row r="2160" spans="1:107" x14ac:dyDescent="0.2">
      <c r="A2160">
        <f>ROW(Source!A1241)</f>
        <v>1241</v>
      </c>
      <c r="B2160">
        <v>53551707</v>
      </c>
      <c r="C2160">
        <v>53555302</v>
      </c>
      <c r="D2160">
        <v>29150040</v>
      </c>
      <c r="E2160">
        <v>1</v>
      </c>
      <c r="F2160">
        <v>1</v>
      </c>
      <c r="G2160">
        <v>1</v>
      </c>
      <c r="H2160">
        <v>3</v>
      </c>
      <c r="I2160" t="s">
        <v>1576</v>
      </c>
      <c r="J2160" t="s">
        <v>1577</v>
      </c>
      <c r="K2160" t="s">
        <v>1578</v>
      </c>
      <c r="L2160">
        <v>1339</v>
      </c>
      <c r="N2160">
        <v>1007</v>
      </c>
      <c r="O2160" t="s">
        <v>425</v>
      </c>
      <c r="P2160" t="s">
        <v>425</v>
      </c>
      <c r="Q2160">
        <v>1</v>
      </c>
      <c r="W2160">
        <v>0</v>
      </c>
      <c r="X2160">
        <v>619799737</v>
      </c>
      <c r="Y2160">
        <v>1.57</v>
      </c>
      <c r="AA2160">
        <v>14.98</v>
      </c>
      <c r="AB2160">
        <v>0</v>
      </c>
      <c r="AC2160">
        <v>0</v>
      </c>
      <c r="AD2160">
        <v>0</v>
      </c>
      <c r="AE2160">
        <v>2.44</v>
      </c>
      <c r="AF2160">
        <v>0</v>
      </c>
      <c r="AG2160">
        <v>0</v>
      </c>
      <c r="AH2160">
        <v>0</v>
      </c>
      <c r="AI2160">
        <v>6.14</v>
      </c>
      <c r="AJ2160">
        <v>1</v>
      </c>
      <c r="AK2160">
        <v>1</v>
      </c>
      <c r="AL2160">
        <v>1</v>
      </c>
      <c r="AN2160">
        <v>0</v>
      </c>
      <c r="AO2160">
        <v>1</v>
      </c>
      <c r="AP2160">
        <v>0</v>
      </c>
      <c r="AQ2160">
        <v>0</v>
      </c>
      <c r="AR2160">
        <v>0</v>
      </c>
      <c r="AS2160" t="s">
        <v>3</v>
      </c>
      <c r="AT2160">
        <v>1.57</v>
      </c>
      <c r="AU2160" t="s">
        <v>3</v>
      </c>
      <c r="AV2160">
        <v>0</v>
      </c>
      <c r="AW2160">
        <v>2</v>
      </c>
      <c r="AX2160">
        <v>53555323</v>
      </c>
      <c r="AY2160">
        <v>1</v>
      </c>
      <c r="AZ2160">
        <v>0</v>
      </c>
      <c r="BA2160">
        <v>1968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CX2160">
        <f>Y2160*Source!I1241</f>
        <v>0.34540000000000004</v>
      </c>
      <c r="CY2160">
        <f>AA2160</f>
        <v>14.98</v>
      </c>
      <c r="CZ2160">
        <f>AE2160</f>
        <v>2.44</v>
      </c>
      <c r="DA2160">
        <f>AI2160</f>
        <v>6.14</v>
      </c>
      <c r="DB2160">
        <f>ROUND(ROUND(AT2160*CZ2160,2),2)</f>
        <v>3.83</v>
      </c>
      <c r="DC2160">
        <f>ROUND(ROUND(AT2160*AG2160,2),2)</f>
        <v>0</v>
      </c>
    </row>
    <row r="2161" spans="1:107" x14ac:dyDescent="0.2">
      <c r="A2161">
        <f>ROW(Source!A1244)</f>
        <v>1244</v>
      </c>
      <c r="B2161">
        <v>53551706</v>
      </c>
      <c r="C2161">
        <v>53562691</v>
      </c>
      <c r="D2161">
        <v>53014255</v>
      </c>
      <c r="E2161">
        <v>1</v>
      </c>
      <c r="F2161">
        <v>1</v>
      </c>
      <c r="G2161">
        <v>1</v>
      </c>
      <c r="H2161">
        <v>1</v>
      </c>
      <c r="I2161" t="s">
        <v>1993</v>
      </c>
      <c r="J2161" t="s">
        <v>3</v>
      </c>
      <c r="K2161" t="s">
        <v>1994</v>
      </c>
      <c r="L2161">
        <v>1369</v>
      </c>
      <c r="N2161">
        <v>1013</v>
      </c>
      <c r="O2161" t="s">
        <v>1486</v>
      </c>
      <c r="P2161" t="s">
        <v>1486</v>
      </c>
      <c r="Q2161">
        <v>1</v>
      </c>
      <c r="W2161">
        <v>0</v>
      </c>
      <c r="X2161">
        <v>882061936</v>
      </c>
      <c r="Y2161">
        <v>17.43055</v>
      </c>
      <c r="AA2161">
        <v>0</v>
      </c>
      <c r="AB2161">
        <v>0</v>
      </c>
      <c r="AC2161">
        <v>0</v>
      </c>
      <c r="AD2161">
        <v>9.4</v>
      </c>
      <c r="AE2161">
        <v>0</v>
      </c>
      <c r="AF2161">
        <v>0</v>
      </c>
      <c r="AG2161">
        <v>0</v>
      </c>
      <c r="AH2161">
        <v>9.4</v>
      </c>
      <c r="AI2161">
        <v>1</v>
      </c>
      <c r="AJ2161">
        <v>1</v>
      </c>
      <c r="AK2161">
        <v>1</v>
      </c>
      <c r="AL2161">
        <v>1</v>
      </c>
      <c r="AN2161">
        <v>0</v>
      </c>
      <c r="AO2161">
        <v>1</v>
      </c>
      <c r="AP2161">
        <v>1</v>
      </c>
      <c r="AQ2161">
        <v>0</v>
      </c>
      <c r="AR2161">
        <v>0</v>
      </c>
      <c r="AS2161" t="s">
        <v>3</v>
      </c>
      <c r="AT2161">
        <v>13.18</v>
      </c>
      <c r="AU2161" t="s">
        <v>62</v>
      </c>
      <c r="AV2161">
        <v>1</v>
      </c>
      <c r="AW2161">
        <v>2</v>
      </c>
      <c r="AX2161">
        <v>53562705</v>
      </c>
      <c r="AY2161">
        <v>1</v>
      </c>
      <c r="AZ2161">
        <v>2048</v>
      </c>
      <c r="BA2161">
        <v>1969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CX2161">
        <f>Y2161*Source!I1244</f>
        <v>2.6145825</v>
      </c>
      <c r="CY2161">
        <f>AD2161</f>
        <v>9.4</v>
      </c>
      <c r="CZ2161">
        <f>AH2161</f>
        <v>9.4</v>
      </c>
      <c r="DA2161">
        <f>AL2161</f>
        <v>1</v>
      </c>
      <c r="DB2161">
        <f>ROUND((ROUND(AT2161*CZ2161,2)*ROUND((1.15*1.15),7)),2)</f>
        <v>163.84</v>
      </c>
      <c r="DC2161">
        <f>ROUND((ROUND(AT2161*AG2161,2)*ROUND((1.15*1.15),7)),2)</f>
        <v>0</v>
      </c>
    </row>
    <row r="2162" spans="1:107" x14ac:dyDescent="0.2">
      <c r="A2162">
        <f>ROW(Source!A1244)</f>
        <v>1244</v>
      </c>
      <c r="B2162">
        <v>53551706</v>
      </c>
      <c r="C2162">
        <v>53562691</v>
      </c>
      <c r="D2162">
        <v>121548</v>
      </c>
      <c r="E2162">
        <v>1</v>
      </c>
      <c r="F2162">
        <v>1</v>
      </c>
      <c r="G2162">
        <v>1</v>
      </c>
      <c r="H2162">
        <v>1</v>
      </c>
      <c r="I2162" t="s">
        <v>31</v>
      </c>
      <c r="J2162" t="s">
        <v>3</v>
      </c>
      <c r="K2162" t="s">
        <v>1489</v>
      </c>
      <c r="L2162">
        <v>608254</v>
      </c>
      <c r="N2162">
        <v>1013</v>
      </c>
      <c r="O2162" t="s">
        <v>1490</v>
      </c>
      <c r="P2162" t="s">
        <v>1490</v>
      </c>
      <c r="Q2162">
        <v>1</v>
      </c>
      <c r="W2162">
        <v>0</v>
      </c>
      <c r="X2162">
        <v>-185737400</v>
      </c>
      <c r="Y2162">
        <v>1.4375000000000001E-2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1</v>
      </c>
      <c r="AJ2162">
        <v>1</v>
      </c>
      <c r="AK2162">
        <v>1</v>
      </c>
      <c r="AL2162">
        <v>1</v>
      </c>
      <c r="AN2162">
        <v>0</v>
      </c>
      <c r="AO2162">
        <v>1</v>
      </c>
      <c r="AP2162">
        <v>1</v>
      </c>
      <c r="AQ2162">
        <v>0</v>
      </c>
      <c r="AR2162">
        <v>0</v>
      </c>
      <c r="AS2162" t="s">
        <v>3</v>
      </c>
      <c r="AT2162">
        <v>0.01</v>
      </c>
      <c r="AU2162" t="s">
        <v>61</v>
      </c>
      <c r="AV2162">
        <v>2</v>
      </c>
      <c r="AW2162">
        <v>2</v>
      </c>
      <c r="AX2162">
        <v>53562706</v>
      </c>
      <c r="AY2162">
        <v>1</v>
      </c>
      <c r="AZ2162">
        <v>2048</v>
      </c>
      <c r="BA2162">
        <v>1970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CX2162">
        <f>Y2162*Source!I1244</f>
        <v>2.1562500000000002E-3</v>
      </c>
      <c r="CY2162">
        <f>AD2162</f>
        <v>0</v>
      </c>
      <c r="CZ2162">
        <f>AH2162</f>
        <v>0</v>
      </c>
      <c r="DA2162">
        <f>AL2162</f>
        <v>1</v>
      </c>
      <c r="DB2162">
        <f>ROUND((ROUND(AT2162*CZ2162,2)*ROUND((1.25*1.15),7)),2)</f>
        <v>0</v>
      </c>
      <c r="DC2162">
        <f>ROUND((ROUND(AT2162*AG2162,2)*ROUND((1.25*1.15),7)),2)</f>
        <v>0</v>
      </c>
    </row>
    <row r="2163" spans="1:107" x14ac:dyDescent="0.2">
      <c r="A2163">
        <f>ROW(Source!A1244)</f>
        <v>1244</v>
      </c>
      <c r="B2163">
        <v>53551706</v>
      </c>
      <c r="C2163">
        <v>53562691</v>
      </c>
      <c r="D2163">
        <v>53146464</v>
      </c>
      <c r="E2163">
        <v>1</v>
      </c>
      <c r="F2163">
        <v>1</v>
      </c>
      <c r="G2163">
        <v>1</v>
      </c>
      <c r="H2163">
        <v>2</v>
      </c>
      <c r="I2163" t="s">
        <v>1582</v>
      </c>
      <c r="J2163" t="s">
        <v>2015</v>
      </c>
      <c r="K2163" t="s">
        <v>1584</v>
      </c>
      <c r="L2163">
        <v>1368</v>
      </c>
      <c r="N2163">
        <v>1011</v>
      </c>
      <c r="O2163" t="s">
        <v>1494</v>
      </c>
      <c r="P2163" t="s">
        <v>1494</v>
      </c>
      <c r="Q2163">
        <v>1</v>
      </c>
      <c r="W2163">
        <v>0</v>
      </c>
      <c r="X2163">
        <v>217650310</v>
      </c>
      <c r="Y2163">
        <v>1.4375000000000001E-2</v>
      </c>
      <c r="AA2163">
        <v>0</v>
      </c>
      <c r="AB2163">
        <v>86.4</v>
      </c>
      <c r="AC2163">
        <v>13.5</v>
      </c>
      <c r="AD2163">
        <v>0</v>
      </c>
      <c r="AE2163">
        <v>0</v>
      </c>
      <c r="AF2163">
        <v>86.4</v>
      </c>
      <c r="AG2163">
        <v>13.5</v>
      </c>
      <c r="AH2163">
        <v>0</v>
      </c>
      <c r="AI2163">
        <v>1</v>
      </c>
      <c r="AJ2163">
        <v>1</v>
      </c>
      <c r="AK2163">
        <v>1</v>
      </c>
      <c r="AL2163">
        <v>1</v>
      </c>
      <c r="AN2163">
        <v>0</v>
      </c>
      <c r="AO2163">
        <v>1</v>
      </c>
      <c r="AP2163">
        <v>1</v>
      </c>
      <c r="AQ2163">
        <v>0</v>
      </c>
      <c r="AR2163">
        <v>0</v>
      </c>
      <c r="AS2163" t="s">
        <v>3</v>
      </c>
      <c r="AT2163">
        <v>0.01</v>
      </c>
      <c r="AU2163" t="s">
        <v>61</v>
      </c>
      <c r="AV2163">
        <v>0</v>
      </c>
      <c r="AW2163">
        <v>2</v>
      </c>
      <c r="AX2163">
        <v>53562707</v>
      </c>
      <c r="AY2163">
        <v>1</v>
      </c>
      <c r="AZ2163">
        <v>2048</v>
      </c>
      <c r="BA2163">
        <v>1971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CX2163">
        <f>Y2163*Source!I1244</f>
        <v>2.1562500000000002E-3</v>
      </c>
      <c r="CY2163">
        <f>AB2163</f>
        <v>86.4</v>
      </c>
      <c r="CZ2163">
        <f>AF2163</f>
        <v>86.4</v>
      </c>
      <c r="DA2163">
        <f>AJ2163</f>
        <v>1</v>
      </c>
      <c r="DB2163">
        <f>ROUND((ROUND(AT2163*CZ2163,2)*ROUND((1.25*1.15),7)),2)</f>
        <v>1.24</v>
      </c>
      <c r="DC2163">
        <f>ROUND((ROUND(AT2163*AG2163,2)*ROUND((1.25*1.15),7)),2)</f>
        <v>0.2</v>
      </c>
    </row>
    <row r="2164" spans="1:107" x14ac:dyDescent="0.2">
      <c r="A2164">
        <f>ROW(Source!A1244)</f>
        <v>1244</v>
      </c>
      <c r="B2164">
        <v>53551706</v>
      </c>
      <c r="C2164">
        <v>53562691</v>
      </c>
      <c r="D2164">
        <v>53146562</v>
      </c>
      <c r="E2164">
        <v>1</v>
      </c>
      <c r="F2164">
        <v>1</v>
      </c>
      <c r="G2164">
        <v>1</v>
      </c>
      <c r="H2164">
        <v>2</v>
      </c>
      <c r="I2164" t="s">
        <v>1995</v>
      </c>
      <c r="J2164" t="s">
        <v>2016</v>
      </c>
      <c r="K2164" t="s">
        <v>1997</v>
      </c>
      <c r="L2164">
        <v>1368</v>
      </c>
      <c r="N2164">
        <v>1011</v>
      </c>
      <c r="O2164" t="s">
        <v>1494</v>
      </c>
      <c r="P2164" t="s">
        <v>1494</v>
      </c>
      <c r="Q2164">
        <v>1</v>
      </c>
      <c r="W2164">
        <v>0</v>
      </c>
      <c r="X2164">
        <v>-680725876</v>
      </c>
      <c r="Y2164">
        <v>1.8256250000000001</v>
      </c>
      <c r="AA2164">
        <v>0</v>
      </c>
      <c r="AB2164">
        <v>29.67</v>
      </c>
      <c r="AC2164">
        <v>0</v>
      </c>
      <c r="AD2164">
        <v>0</v>
      </c>
      <c r="AE2164">
        <v>0</v>
      </c>
      <c r="AF2164">
        <v>29.67</v>
      </c>
      <c r="AG2164">
        <v>0</v>
      </c>
      <c r="AH2164">
        <v>0</v>
      </c>
      <c r="AI2164">
        <v>1</v>
      </c>
      <c r="AJ2164">
        <v>1</v>
      </c>
      <c r="AK2164">
        <v>1</v>
      </c>
      <c r="AL2164">
        <v>1</v>
      </c>
      <c r="AN2164">
        <v>0</v>
      </c>
      <c r="AO2164">
        <v>1</v>
      </c>
      <c r="AP2164">
        <v>1</v>
      </c>
      <c r="AQ2164">
        <v>0</v>
      </c>
      <c r="AR2164">
        <v>0</v>
      </c>
      <c r="AS2164" t="s">
        <v>3</v>
      </c>
      <c r="AT2164">
        <v>1.27</v>
      </c>
      <c r="AU2164" t="s">
        <v>61</v>
      </c>
      <c r="AV2164">
        <v>0</v>
      </c>
      <c r="AW2164">
        <v>2</v>
      </c>
      <c r="AX2164">
        <v>53562708</v>
      </c>
      <c r="AY2164">
        <v>1</v>
      </c>
      <c r="AZ2164">
        <v>2048</v>
      </c>
      <c r="BA2164">
        <v>1972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CX2164">
        <f>Y2164*Source!I1244</f>
        <v>0.27384375</v>
      </c>
      <c r="CY2164">
        <f>AB2164</f>
        <v>29.67</v>
      </c>
      <c r="CZ2164">
        <f>AF2164</f>
        <v>29.67</v>
      </c>
      <c r="DA2164">
        <f>AJ2164</f>
        <v>1</v>
      </c>
      <c r="DB2164">
        <f>ROUND((ROUND(AT2164*CZ2164,2)*ROUND((1.25*1.15),7)),2)</f>
        <v>54.17</v>
      </c>
      <c r="DC2164">
        <f>ROUND((ROUND(AT2164*AG2164,2)*ROUND((1.25*1.15),7)),2)</f>
        <v>0</v>
      </c>
    </row>
    <row r="2165" spans="1:107" x14ac:dyDescent="0.2">
      <c r="A2165">
        <f>ROW(Source!A1244)</f>
        <v>1244</v>
      </c>
      <c r="B2165">
        <v>53551706</v>
      </c>
      <c r="C2165">
        <v>53562691</v>
      </c>
      <c r="D2165">
        <v>53146848</v>
      </c>
      <c r="E2165">
        <v>1</v>
      </c>
      <c r="F2165">
        <v>1</v>
      </c>
      <c r="G2165">
        <v>1</v>
      </c>
      <c r="H2165">
        <v>2</v>
      </c>
      <c r="I2165" t="s">
        <v>1513</v>
      </c>
      <c r="J2165" t="s">
        <v>2017</v>
      </c>
      <c r="K2165" t="s">
        <v>1515</v>
      </c>
      <c r="L2165">
        <v>1368</v>
      </c>
      <c r="N2165">
        <v>1011</v>
      </c>
      <c r="O2165" t="s">
        <v>1494</v>
      </c>
      <c r="P2165" t="s">
        <v>1494</v>
      </c>
      <c r="Q2165">
        <v>1</v>
      </c>
      <c r="W2165">
        <v>0</v>
      </c>
      <c r="X2165">
        <v>2114112632</v>
      </c>
      <c r="Y2165">
        <v>4.3124999999999997E-2</v>
      </c>
      <c r="AA2165">
        <v>0</v>
      </c>
      <c r="AB2165">
        <v>87.17</v>
      </c>
      <c r="AC2165">
        <v>11.6</v>
      </c>
      <c r="AD2165">
        <v>0</v>
      </c>
      <c r="AE2165">
        <v>0</v>
      </c>
      <c r="AF2165">
        <v>87.17</v>
      </c>
      <c r="AG2165">
        <v>11.6</v>
      </c>
      <c r="AH2165">
        <v>0</v>
      </c>
      <c r="AI2165">
        <v>1</v>
      </c>
      <c r="AJ2165">
        <v>1</v>
      </c>
      <c r="AK2165">
        <v>1</v>
      </c>
      <c r="AL2165">
        <v>1</v>
      </c>
      <c r="AN2165">
        <v>0</v>
      </c>
      <c r="AO2165">
        <v>1</v>
      </c>
      <c r="AP2165">
        <v>1</v>
      </c>
      <c r="AQ2165">
        <v>0</v>
      </c>
      <c r="AR2165">
        <v>0</v>
      </c>
      <c r="AS2165" t="s">
        <v>3</v>
      </c>
      <c r="AT2165">
        <v>0.03</v>
      </c>
      <c r="AU2165" t="s">
        <v>61</v>
      </c>
      <c r="AV2165">
        <v>0</v>
      </c>
      <c r="AW2165">
        <v>2</v>
      </c>
      <c r="AX2165">
        <v>53562709</v>
      </c>
      <c r="AY2165">
        <v>1</v>
      </c>
      <c r="AZ2165">
        <v>0</v>
      </c>
      <c r="BA2165">
        <v>1973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CX2165">
        <f>Y2165*Source!I1244</f>
        <v>6.4687499999999997E-3</v>
      </c>
      <c r="CY2165">
        <f>AB2165</f>
        <v>87.17</v>
      </c>
      <c r="CZ2165">
        <f>AF2165</f>
        <v>87.17</v>
      </c>
      <c r="DA2165">
        <f>AJ2165</f>
        <v>1</v>
      </c>
      <c r="DB2165">
        <f>ROUND((ROUND(AT2165*CZ2165,2)*ROUND((1.25*1.15),7)),2)</f>
        <v>3.77</v>
      </c>
      <c r="DC2165">
        <f>ROUND((ROUND(AT2165*AG2165,2)*ROUND((1.25*1.15),7)),2)</f>
        <v>0.5</v>
      </c>
    </row>
    <row r="2166" spans="1:107" x14ac:dyDescent="0.2">
      <c r="A2166">
        <f>ROW(Source!A1244)</f>
        <v>1244</v>
      </c>
      <c r="B2166">
        <v>53551706</v>
      </c>
      <c r="C2166">
        <v>53562691</v>
      </c>
      <c r="D2166">
        <v>53144819</v>
      </c>
      <c r="E2166">
        <v>1</v>
      </c>
      <c r="F2166">
        <v>1</v>
      </c>
      <c r="G2166">
        <v>1</v>
      </c>
      <c r="H2166">
        <v>3</v>
      </c>
      <c r="I2166" t="s">
        <v>1999</v>
      </c>
      <c r="J2166" t="s">
        <v>2018</v>
      </c>
      <c r="K2166" t="s">
        <v>2001</v>
      </c>
      <c r="L2166">
        <v>1348</v>
      </c>
      <c r="N2166">
        <v>1009</v>
      </c>
      <c r="O2166" t="s">
        <v>26</v>
      </c>
      <c r="P2166" t="s">
        <v>26</v>
      </c>
      <c r="Q2166">
        <v>1000</v>
      </c>
      <c r="W2166">
        <v>0</v>
      </c>
      <c r="X2166">
        <v>671085133</v>
      </c>
      <c r="Y2166">
        <v>2.7200000000000002E-3</v>
      </c>
      <c r="AA2166">
        <v>14528.73</v>
      </c>
      <c r="AB2166">
        <v>0</v>
      </c>
      <c r="AC2166">
        <v>0</v>
      </c>
      <c r="AD2166">
        <v>0</v>
      </c>
      <c r="AE2166">
        <v>14528.73</v>
      </c>
      <c r="AF2166">
        <v>0</v>
      </c>
      <c r="AG2166">
        <v>0</v>
      </c>
      <c r="AH2166">
        <v>0</v>
      </c>
      <c r="AI2166">
        <v>1</v>
      </c>
      <c r="AJ2166">
        <v>1</v>
      </c>
      <c r="AK2166">
        <v>1</v>
      </c>
      <c r="AL2166">
        <v>1</v>
      </c>
      <c r="AN2166">
        <v>0</v>
      </c>
      <c r="AO2166">
        <v>1</v>
      </c>
      <c r="AP2166">
        <v>0</v>
      </c>
      <c r="AQ2166">
        <v>0</v>
      </c>
      <c r="AR2166">
        <v>0</v>
      </c>
      <c r="AS2166" t="s">
        <v>3</v>
      </c>
      <c r="AT2166">
        <v>2.7200000000000002E-3</v>
      </c>
      <c r="AU2166" t="s">
        <v>3</v>
      </c>
      <c r="AV2166">
        <v>0</v>
      </c>
      <c r="AW2166">
        <v>2</v>
      </c>
      <c r="AX2166">
        <v>53562711</v>
      </c>
      <c r="AY2166">
        <v>1</v>
      </c>
      <c r="AZ2166">
        <v>0</v>
      </c>
      <c r="BA2166">
        <v>1975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CX2166">
        <f>Y2166*Source!I1244</f>
        <v>4.08E-4</v>
      </c>
      <c r="CY2166">
        <f t="shared" ref="CY2166:CY2173" si="426">AA2166</f>
        <v>14528.73</v>
      </c>
      <c r="CZ2166">
        <f t="shared" ref="CZ2166:CZ2173" si="427">AE2166</f>
        <v>14528.73</v>
      </c>
      <c r="DA2166">
        <f t="shared" ref="DA2166:DA2173" si="428">AI2166</f>
        <v>1</v>
      </c>
      <c r="DB2166">
        <f t="shared" ref="DB2166:DB2173" si="429">ROUND(ROUND(AT2166*CZ2166,2),2)</f>
        <v>39.520000000000003</v>
      </c>
      <c r="DC2166">
        <f t="shared" ref="DC2166:DC2173" si="430">ROUND(ROUND(AT2166*AG2166,2),2)</f>
        <v>0</v>
      </c>
    </row>
    <row r="2167" spans="1:107" x14ac:dyDescent="0.2">
      <c r="A2167">
        <f>ROW(Source!A1244)</f>
        <v>1244</v>
      </c>
      <c r="B2167">
        <v>53551706</v>
      </c>
      <c r="C2167">
        <v>53562691</v>
      </c>
      <c r="D2167">
        <v>53145031</v>
      </c>
      <c r="E2167">
        <v>1</v>
      </c>
      <c r="F2167">
        <v>1</v>
      </c>
      <c r="G2167">
        <v>1</v>
      </c>
      <c r="H2167">
        <v>3</v>
      </c>
      <c r="I2167" t="s">
        <v>2002</v>
      </c>
      <c r="J2167" t="s">
        <v>2019</v>
      </c>
      <c r="K2167" t="s">
        <v>2004</v>
      </c>
      <c r="L2167">
        <v>1356</v>
      </c>
      <c r="N2167">
        <v>1010</v>
      </c>
      <c r="O2167" t="s">
        <v>949</v>
      </c>
      <c r="P2167" t="s">
        <v>949</v>
      </c>
      <c r="Q2167">
        <v>1000</v>
      </c>
      <c r="W2167">
        <v>0</v>
      </c>
      <c r="X2167">
        <v>20353963</v>
      </c>
      <c r="Y2167">
        <v>0.14299999999999999</v>
      </c>
      <c r="AA2167">
        <v>269</v>
      </c>
      <c r="AB2167">
        <v>0</v>
      </c>
      <c r="AC2167">
        <v>0</v>
      </c>
      <c r="AD2167">
        <v>0</v>
      </c>
      <c r="AE2167">
        <v>269</v>
      </c>
      <c r="AF2167">
        <v>0</v>
      </c>
      <c r="AG2167">
        <v>0</v>
      </c>
      <c r="AH2167">
        <v>0</v>
      </c>
      <c r="AI2167">
        <v>1</v>
      </c>
      <c r="AJ2167">
        <v>1</v>
      </c>
      <c r="AK2167">
        <v>1</v>
      </c>
      <c r="AL2167">
        <v>1</v>
      </c>
      <c r="AN2167">
        <v>0</v>
      </c>
      <c r="AO2167">
        <v>1</v>
      </c>
      <c r="AP2167">
        <v>0</v>
      </c>
      <c r="AQ2167">
        <v>0</v>
      </c>
      <c r="AR2167">
        <v>0</v>
      </c>
      <c r="AS2167" t="s">
        <v>3</v>
      </c>
      <c r="AT2167">
        <v>0.14299999999999999</v>
      </c>
      <c r="AU2167" t="s">
        <v>3</v>
      </c>
      <c r="AV2167">
        <v>0</v>
      </c>
      <c r="AW2167">
        <v>2</v>
      </c>
      <c r="AX2167">
        <v>53562712</v>
      </c>
      <c r="AY2167">
        <v>1</v>
      </c>
      <c r="AZ2167">
        <v>0</v>
      </c>
      <c r="BA2167">
        <v>1976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CX2167">
        <f>Y2167*Source!I1244</f>
        <v>2.1449999999999997E-2</v>
      </c>
      <c r="CY2167">
        <f t="shared" si="426"/>
        <v>269</v>
      </c>
      <c r="CZ2167">
        <f t="shared" si="427"/>
        <v>269</v>
      </c>
      <c r="DA2167">
        <f t="shared" si="428"/>
        <v>1</v>
      </c>
      <c r="DB2167">
        <f t="shared" si="429"/>
        <v>38.47</v>
      </c>
      <c r="DC2167">
        <f t="shared" si="430"/>
        <v>0</v>
      </c>
    </row>
    <row r="2168" spans="1:107" x14ac:dyDescent="0.2">
      <c r="A2168">
        <f>ROW(Source!A1244)</f>
        <v>1244</v>
      </c>
      <c r="B2168">
        <v>53551706</v>
      </c>
      <c r="C2168">
        <v>53562691</v>
      </c>
      <c r="D2168">
        <v>53273470</v>
      </c>
      <c r="E2168">
        <v>1</v>
      </c>
      <c r="F2168">
        <v>1</v>
      </c>
      <c r="G2168">
        <v>1</v>
      </c>
      <c r="H2168">
        <v>3</v>
      </c>
      <c r="I2168" t="s">
        <v>1173</v>
      </c>
      <c r="J2168" t="s">
        <v>1175</v>
      </c>
      <c r="K2168" t="s">
        <v>1174</v>
      </c>
      <c r="L2168">
        <v>1301</v>
      </c>
      <c r="N2168">
        <v>1003</v>
      </c>
      <c r="O2168" t="s">
        <v>185</v>
      </c>
      <c r="P2168" t="s">
        <v>185</v>
      </c>
      <c r="Q2168">
        <v>1</v>
      </c>
      <c r="W2168">
        <v>0</v>
      </c>
      <c r="X2168">
        <v>-1944157833</v>
      </c>
      <c r="Y2168">
        <v>100.5</v>
      </c>
      <c r="AA2168">
        <v>18.670000000000002</v>
      </c>
      <c r="AB2168">
        <v>0</v>
      </c>
      <c r="AC2168">
        <v>0</v>
      </c>
      <c r="AD2168">
        <v>0</v>
      </c>
      <c r="AE2168">
        <v>18.670000000000002</v>
      </c>
      <c r="AF2168">
        <v>0</v>
      </c>
      <c r="AG2168">
        <v>0</v>
      </c>
      <c r="AH2168">
        <v>0</v>
      </c>
      <c r="AI2168">
        <v>1</v>
      </c>
      <c r="AJ2168">
        <v>1</v>
      </c>
      <c r="AK2168">
        <v>1</v>
      </c>
      <c r="AL2168">
        <v>1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 t="s">
        <v>3</v>
      </c>
      <c r="AT2168">
        <v>100.5</v>
      </c>
      <c r="AU2168" t="s">
        <v>3</v>
      </c>
      <c r="AV2168">
        <v>0</v>
      </c>
      <c r="AW2168">
        <v>1</v>
      </c>
      <c r="AX2168">
        <v>-1</v>
      </c>
      <c r="AY2168">
        <v>0</v>
      </c>
      <c r="AZ2168">
        <v>0</v>
      </c>
      <c r="BA2168" t="s">
        <v>3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CX2168">
        <f>Y2168*Source!I1244</f>
        <v>15.074999999999999</v>
      </c>
      <c r="CY2168">
        <f t="shared" si="426"/>
        <v>18.670000000000002</v>
      </c>
      <c r="CZ2168">
        <f t="shared" si="427"/>
        <v>18.670000000000002</v>
      </c>
      <c r="DA2168">
        <f t="shared" si="428"/>
        <v>1</v>
      </c>
      <c r="DB2168">
        <f t="shared" si="429"/>
        <v>1876.34</v>
      </c>
      <c r="DC2168">
        <f t="shared" si="430"/>
        <v>0</v>
      </c>
    </row>
    <row r="2169" spans="1:107" x14ac:dyDescent="0.2">
      <c r="A2169">
        <f>ROW(Source!A1244)</f>
        <v>1244</v>
      </c>
      <c r="B2169">
        <v>53551706</v>
      </c>
      <c r="C2169">
        <v>53562691</v>
      </c>
      <c r="D2169">
        <v>38276800</v>
      </c>
      <c r="E2169">
        <v>1</v>
      </c>
      <c r="F2169">
        <v>1</v>
      </c>
      <c r="G2169">
        <v>1</v>
      </c>
      <c r="H2169">
        <v>3</v>
      </c>
      <c r="I2169" t="s">
        <v>1191</v>
      </c>
      <c r="J2169" t="s">
        <v>1193</v>
      </c>
      <c r="K2169" t="s">
        <v>1192</v>
      </c>
      <c r="L2169">
        <v>1358</v>
      </c>
      <c r="N2169">
        <v>1010</v>
      </c>
      <c r="O2169" t="s">
        <v>1180</v>
      </c>
      <c r="P2169" t="s">
        <v>1180</v>
      </c>
      <c r="Q2169">
        <v>10</v>
      </c>
      <c r="W2169">
        <v>0</v>
      </c>
      <c r="X2169">
        <v>1223207677</v>
      </c>
      <c r="Y2169">
        <v>10</v>
      </c>
      <c r="AA2169">
        <v>65.7</v>
      </c>
      <c r="AB2169">
        <v>0</v>
      </c>
      <c r="AC2169">
        <v>0</v>
      </c>
      <c r="AD2169">
        <v>0</v>
      </c>
      <c r="AE2169">
        <v>65.7</v>
      </c>
      <c r="AF2169">
        <v>0</v>
      </c>
      <c r="AG2169">
        <v>0</v>
      </c>
      <c r="AH2169">
        <v>0</v>
      </c>
      <c r="AI2169">
        <v>1</v>
      </c>
      <c r="AJ2169">
        <v>1</v>
      </c>
      <c r="AK2169">
        <v>1</v>
      </c>
      <c r="AL2169">
        <v>1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 t="s">
        <v>3</v>
      </c>
      <c r="AT2169">
        <v>10</v>
      </c>
      <c r="AU2169" t="s">
        <v>3</v>
      </c>
      <c r="AV2169">
        <v>0</v>
      </c>
      <c r="AW2169">
        <v>1</v>
      </c>
      <c r="AX2169">
        <v>-1</v>
      </c>
      <c r="AY2169">
        <v>0</v>
      </c>
      <c r="AZ2169">
        <v>0</v>
      </c>
      <c r="BA2169" t="s">
        <v>3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CX2169">
        <f>Y2169*Source!I1244</f>
        <v>1.5</v>
      </c>
      <c r="CY2169">
        <f t="shared" si="426"/>
        <v>65.7</v>
      </c>
      <c r="CZ2169">
        <f t="shared" si="427"/>
        <v>65.7</v>
      </c>
      <c r="DA2169">
        <f t="shared" si="428"/>
        <v>1</v>
      </c>
      <c r="DB2169">
        <f t="shared" si="429"/>
        <v>657</v>
      </c>
      <c r="DC2169">
        <f t="shared" si="430"/>
        <v>0</v>
      </c>
    </row>
    <row r="2170" spans="1:107" x14ac:dyDescent="0.2">
      <c r="A2170">
        <f>ROW(Source!A1244)</f>
        <v>1244</v>
      </c>
      <c r="B2170">
        <v>53551706</v>
      </c>
      <c r="C2170">
        <v>53562691</v>
      </c>
      <c r="D2170">
        <v>53146152</v>
      </c>
      <c r="E2170">
        <v>1</v>
      </c>
      <c r="F2170">
        <v>1</v>
      </c>
      <c r="G2170">
        <v>1</v>
      </c>
      <c r="H2170">
        <v>3</v>
      </c>
      <c r="I2170" t="s">
        <v>1576</v>
      </c>
      <c r="J2170" t="s">
        <v>2020</v>
      </c>
      <c r="K2170" t="s">
        <v>1578</v>
      </c>
      <c r="L2170">
        <v>1339</v>
      </c>
      <c r="N2170">
        <v>1007</v>
      </c>
      <c r="O2170" t="s">
        <v>425</v>
      </c>
      <c r="P2170" t="s">
        <v>425</v>
      </c>
      <c r="Q2170">
        <v>1</v>
      </c>
      <c r="W2170">
        <v>0</v>
      </c>
      <c r="X2170">
        <v>39226525</v>
      </c>
      <c r="Y2170">
        <v>0.45779999999999998</v>
      </c>
      <c r="AA2170">
        <v>2.44</v>
      </c>
      <c r="AB2170">
        <v>0</v>
      </c>
      <c r="AC2170">
        <v>0</v>
      </c>
      <c r="AD2170">
        <v>0</v>
      </c>
      <c r="AE2170">
        <v>2.44</v>
      </c>
      <c r="AF2170">
        <v>0</v>
      </c>
      <c r="AG2170">
        <v>0</v>
      </c>
      <c r="AH2170">
        <v>0</v>
      </c>
      <c r="AI2170">
        <v>1</v>
      </c>
      <c r="AJ2170">
        <v>1</v>
      </c>
      <c r="AK2170">
        <v>1</v>
      </c>
      <c r="AL2170">
        <v>1</v>
      </c>
      <c r="AN2170">
        <v>0</v>
      </c>
      <c r="AO2170">
        <v>1</v>
      </c>
      <c r="AP2170">
        <v>0</v>
      </c>
      <c r="AQ2170">
        <v>0</v>
      </c>
      <c r="AR2170">
        <v>0</v>
      </c>
      <c r="AS2170" t="s">
        <v>3</v>
      </c>
      <c r="AT2170">
        <v>0.45779999999999998</v>
      </c>
      <c r="AU2170" t="s">
        <v>3</v>
      </c>
      <c r="AV2170">
        <v>0</v>
      </c>
      <c r="AW2170">
        <v>2</v>
      </c>
      <c r="AX2170">
        <v>53562716</v>
      </c>
      <c r="AY2170">
        <v>1</v>
      </c>
      <c r="AZ2170">
        <v>0</v>
      </c>
      <c r="BA2170">
        <v>1980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CX2170">
        <f>Y2170*Source!I1244</f>
        <v>6.8669999999999995E-2</v>
      </c>
      <c r="CY2170">
        <f t="shared" si="426"/>
        <v>2.44</v>
      </c>
      <c r="CZ2170">
        <f t="shared" si="427"/>
        <v>2.44</v>
      </c>
      <c r="DA2170">
        <f t="shared" si="428"/>
        <v>1</v>
      </c>
      <c r="DB2170">
        <f t="shared" si="429"/>
        <v>1.1200000000000001</v>
      </c>
      <c r="DC2170">
        <f t="shared" si="430"/>
        <v>0</v>
      </c>
    </row>
    <row r="2171" spans="1:107" x14ac:dyDescent="0.2">
      <c r="A2171">
        <f>ROW(Source!A1244)</f>
        <v>1244</v>
      </c>
      <c r="B2171">
        <v>53551706</v>
      </c>
      <c r="C2171">
        <v>53562691</v>
      </c>
      <c r="D2171">
        <v>38299080</v>
      </c>
      <c r="E2171">
        <v>1</v>
      </c>
      <c r="F2171">
        <v>1</v>
      </c>
      <c r="G2171">
        <v>1</v>
      </c>
      <c r="H2171">
        <v>3</v>
      </c>
      <c r="I2171" t="s">
        <v>1178</v>
      </c>
      <c r="J2171" t="s">
        <v>1181</v>
      </c>
      <c r="K2171" t="s">
        <v>1179</v>
      </c>
      <c r="L2171">
        <v>1358</v>
      </c>
      <c r="N2171">
        <v>1010</v>
      </c>
      <c r="O2171" t="s">
        <v>1180</v>
      </c>
      <c r="P2171" t="s">
        <v>1180</v>
      </c>
      <c r="Q2171">
        <v>10</v>
      </c>
      <c r="W2171">
        <v>0</v>
      </c>
      <c r="X2171">
        <v>1318130531</v>
      </c>
      <c r="Y2171">
        <v>8.3333329999999997</v>
      </c>
      <c r="AA2171">
        <v>20.2</v>
      </c>
      <c r="AB2171">
        <v>0</v>
      </c>
      <c r="AC2171">
        <v>0</v>
      </c>
      <c r="AD2171">
        <v>0</v>
      </c>
      <c r="AE2171">
        <v>20.2</v>
      </c>
      <c r="AF2171">
        <v>0</v>
      </c>
      <c r="AG2171">
        <v>0</v>
      </c>
      <c r="AH2171">
        <v>0</v>
      </c>
      <c r="AI2171">
        <v>1</v>
      </c>
      <c r="AJ2171">
        <v>1</v>
      </c>
      <c r="AK2171">
        <v>1</v>
      </c>
      <c r="AL2171">
        <v>1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 t="s">
        <v>3</v>
      </c>
      <c r="AT2171">
        <v>8.3333329999999997</v>
      </c>
      <c r="AU2171" t="s">
        <v>3</v>
      </c>
      <c r="AV2171">
        <v>0</v>
      </c>
      <c r="AW2171">
        <v>1</v>
      </c>
      <c r="AX2171">
        <v>-1</v>
      </c>
      <c r="AY2171">
        <v>0</v>
      </c>
      <c r="AZ2171">
        <v>0</v>
      </c>
      <c r="BA2171" t="s">
        <v>3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CX2171">
        <f>Y2171*Source!I1244</f>
        <v>1.2499999499999999</v>
      </c>
      <c r="CY2171">
        <f t="shared" si="426"/>
        <v>20.2</v>
      </c>
      <c r="CZ2171">
        <f t="shared" si="427"/>
        <v>20.2</v>
      </c>
      <c r="DA2171">
        <f t="shared" si="428"/>
        <v>1</v>
      </c>
      <c r="DB2171">
        <f t="shared" si="429"/>
        <v>168.33</v>
      </c>
      <c r="DC2171">
        <f t="shared" si="430"/>
        <v>0</v>
      </c>
    </row>
    <row r="2172" spans="1:107" x14ac:dyDescent="0.2">
      <c r="A2172">
        <f>ROW(Source!A1244)</f>
        <v>1244</v>
      </c>
      <c r="B2172">
        <v>53551706</v>
      </c>
      <c r="C2172">
        <v>53562691</v>
      </c>
      <c r="D2172">
        <v>38299202</v>
      </c>
      <c r="E2172">
        <v>1</v>
      </c>
      <c r="F2172">
        <v>1</v>
      </c>
      <c r="G2172">
        <v>1</v>
      </c>
      <c r="H2172">
        <v>3</v>
      </c>
      <c r="I2172" t="s">
        <v>1187</v>
      </c>
      <c r="J2172" t="s">
        <v>1189</v>
      </c>
      <c r="K2172" t="s">
        <v>1188</v>
      </c>
      <c r="L2172">
        <v>1358</v>
      </c>
      <c r="N2172">
        <v>1010</v>
      </c>
      <c r="O2172" t="s">
        <v>1180</v>
      </c>
      <c r="P2172" t="s">
        <v>1180</v>
      </c>
      <c r="Q2172">
        <v>10</v>
      </c>
      <c r="W2172">
        <v>0</v>
      </c>
      <c r="X2172">
        <v>2064763732</v>
      </c>
      <c r="Y2172">
        <v>1.6666669999999999</v>
      </c>
      <c r="AA2172">
        <v>21.5</v>
      </c>
      <c r="AB2172">
        <v>0</v>
      </c>
      <c r="AC2172">
        <v>0</v>
      </c>
      <c r="AD2172">
        <v>0</v>
      </c>
      <c r="AE2172">
        <v>21.5</v>
      </c>
      <c r="AF2172">
        <v>0</v>
      </c>
      <c r="AG2172">
        <v>0</v>
      </c>
      <c r="AH2172">
        <v>0</v>
      </c>
      <c r="AI2172">
        <v>1</v>
      </c>
      <c r="AJ2172">
        <v>1</v>
      </c>
      <c r="AK2172">
        <v>1</v>
      </c>
      <c r="AL2172">
        <v>1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 t="s">
        <v>3</v>
      </c>
      <c r="AT2172">
        <v>1.6666669999999999</v>
      </c>
      <c r="AU2172" t="s">
        <v>3</v>
      </c>
      <c r="AV2172">
        <v>0</v>
      </c>
      <c r="AW2172">
        <v>1</v>
      </c>
      <c r="AX2172">
        <v>-1</v>
      </c>
      <c r="AY2172">
        <v>0</v>
      </c>
      <c r="AZ2172">
        <v>0</v>
      </c>
      <c r="BA2172" t="s">
        <v>3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CX2172">
        <f>Y2172*Source!I1244</f>
        <v>0.25000004999999997</v>
      </c>
      <c r="CY2172">
        <f t="shared" si="426"/>
        <v>21.5</v>
      </c>
      <c r="CZ2172">
        <f t="shared" si="427"/>
        <v>21.5</v>
      </c>
      <c r="DA2172">
        <f t="shared" si="428"/>
        <v>1</v>
      </c>
      <c r="DB2172">
        <f t="shared" si="429"/>
        <v>35.83</v>
      </c>
      <c r="DC2172">
        <f t="shared" si="430"/>
        <v>0</v>
      </c>
    </row>
    <row r="2173" spans="1:107" x14ac:dyDescent="0.2">
      <c r="A2173">
        <f>ROW(Source!A1244)</f>
        <v>1244</v>
      </c>
      <c r="B2173">
        <v>53551706</v>
      </c>
      <c r="C2173">
        <v>53562691</v>
      </c>
      <c r="D2173">
        <v>38300859</v>
      </c>
      <c r="E2173">
        <v>1</v>
      </c>
      <c r="F2173">
        <v>1</v>
      </c>
      <c r="G2173">
        <v>1</v>
      </c>
      <c r="H2173">
        <v>3</v>
      </c>
      <c r="I2173" t="s">
        <v>1183</v>
      </c>
      <c r="J2173" t="s">
        <v>1185</v>
      </c>
      <c r="K2173" t="s">
        <v>1184</v>
      </c>
      <c r="L2173">
        <v>1358</v>
      </c>
      <c r="N2173">
        <v>1010</v>
      </c>
      <c r="O2173" t="s">
        <v>1180</v>
      </c>
      <c r="P2173" t="s">
        <v>1180</v>
      </c>
      <c r="Q2173">
        <v>10</v>
      </c>
      <c r="W2173">
        <v>0</v>
      </c>
      <c r="X2173">
        <v>2030494582</v>
      </c>
      <c r="Y2173">
        <v>3.3333330000000001</v>
      </c>
      <c r="AA2173">
        <v>9.9</v>
      </c>
      <c r="AB2173">
        <v>0</v>
      </c>
      <c r="AC2173">
        <v>0</v>
      </c>
      <c r="AD2173">
        <v>0</v>
      </c>
      <c r="AE2173">
        <v>9.9</v>
      </c>
      <c r="AF2173">
        <v>0</v>
      </c>
      <c r="AG2173">
        <v>0</v>
      </c>
      <c r="AH2173">
        <v>0</v>
      </c>
      <c r="AI2173">
        <v>1</v>
      </c>
      <c r="AJ2173">
        <v>1</v>
      </c>
      <c r="AK2173">
        <v>1</v>
      </c>
      <c r="AL2173">
        <v>1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 t="s">
        <v>3</v>
      </c>
      <c r="AT2173">
        <v>3.3333330000000001</v>
      </c>
      <c r="AU2173" t="s">
        <v>3</v>
      </c>
      <c r="AV2173">
        <v>0</v>
      </c>
      <c r="AW2173">
        <v>1</v>
      </c>
      <c r="AX2173">
        <v>-1</v>
      </c>
      <c r="AY2173">
        <v>0</v>
      </c>
      <c r="AZ2173">
        <v>0</v>
      </c>
      <c r="BA2173" t="s">
        <v>3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CX2173">
        <f>Y2173*Source!I1244</f>
        <v>0.49999994999999997</v>
      </c>
      <c r="CY2173">
        <f t="shared" si="426"/>
        <v>9.9</v>
      </c>
      <c r="CZ2173">
        <f t="shared" si="427"/>
        <v>9.9</v>
      </c>
      <c r="DA2173">
        <f t="shared" si="428"/>
        <v>1</v>
      </c>
      <c r="DB2173">
        <f t="shared" si="429"/>
        <v>33</v>
      </c>
      <c r="DC2173">
        <f t="shared" si="430"/>
        <v>0</v>
      </c>
    </row>
    <row r="2174" spans="1:107" x14ac:dyDescent="0.2">
      <c r="A2174">
        <f>ROW(Source!A1245)</f>
        <v>1245</v>
      </c>
      <c r="B2174">
        <v>53551707</v>
      </c>
      <c r="C2174">
        <v>53562691</v>
      </c>
      <c r="D2174">
        <v>53014255</v>
      </c>
      <c r="E2174">
        <v>1</v>
      </c>
      <c r="F2174">
        <v>1</v>
      </c>
      <c r="G2174">
        <v>1</v>
      </c>
      <c r="H2174">
        <v>1</v>
      </c>
      <c r="I2174" t="s">
        <v>1993</v>
      </c>
      <c r="J2174" t="s">
        <v>3</v>
      </c>
      <c r="K2174" t="s">
        <v>1994</v>
      </c>
      <c r="L2174">
        <v>1369</v>
      </c>
      <c r="N2174">
        <v>1013</v>
      </c>
      <c r="O2174" t="s">
        <v>1486</v>
      </c>
      <c r="P2174" t="s">
        <v>1486</v>
      </c>
      <c r="Q2174">
        <v>1</v>
      </c>
      <c r="W2174">
        <v>0</v>
      </c>
      <c r="X2174">
        <v>882061936</v>
      </c>
      <c r="Y2174">
        <v>17.43055</v>
      </c>
      <c r="AA2174">
        <v>0</v>
      </c>
      <c r="AB2174">
        <v>0</v>
      </c>
      <c r="AC2174">
        <v>0</v>
      </c>
      <c r="AD2174">
        <v>331.26</v>
      </c>
      <c r="AE2174">
        <v>0</v>
      </c>
      <c r="AF2174">
        <v>0</v>
      </c>
      <c r="AG2174">
        <v>0</v>
      </c>
      <c r="AH2174">
        <v>331.26</v>
      </c>
      <c r="AI2174">
        <v>1</v>
      </c>
      <c r="AJ2174">
        <v>1</v>
      </c>
      <c r="AK2174">
        <v>1</v>
      </c>
      <c r="AL2174">
        <v>1</v>
      </c>
      <c r="AN2174">
        <v>0</v>
      </c>
      <c r="AO2174">
        <v>1</v>
      </c>
      <c r="AP2174">
        <v>1</v>
      </c>
      <c r="AQ2174">
        <v>0</v>
      </c>
      <c r="AR2174">
        <v>0</v>
      </c>
      <c r="AS2174" t="s">
        <v>3</v>
      </c>
      <c r="AT2174">
        <v>13.18</v>
      </c>
      <c r="AU2174" t="s">
        <v>62</v>
      </c>
      <c r="AV2174">
        <v>1</v>
      </c>
      <c r="AW2174">
        <v>2</v>
      </c>
      <c r="AX2174">
        <v>53562705</v>
      </c>
      <c r="AY2174">
        <v>1</v>
      </c>
      <c r="AZ2174">
        <v>2048</v>
      </c>
      <c r="BA2174">
        <v>1982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CX2174">
        <f>Y2174*Source!I1245</f>
        <v>2.6145825</v>
      </c>
      <c r="CY2174">
        <f>AD2174</f>
        <v>331.26</v>
      </c>
      <c r="CZ2174">
        <f>AH2174</f>
        <v>331.26</v>
      </c>
      <c r="DA2174">
        <f>AL2174</f>
        <v>1</v>
      </c>
      <c r="DB2174">
        <f>ROUND((ROUND(AT2174*CZ2174,2)*ROUND((1.15*1.15),7)),2)</f>
        <v>5774.05</v>
      </c>
      <c r="DC2174">
        <f>ROUND((ROUND(AT2174*AG2174,2)*ROUND((1.15*1.15),7)),2)</f>
        <v>0</v>
      </c>
    </row>
    <row r="2175" spans="1:107" x14ac:dyDescent="0.2">
      <c r="A2175">
        <f>ROW(Source!A1245)</f>
        <v>1245</v>
      </c>
      <c r="B2175">
        <v>53551707</v>
      </c>
      <c r="C2175">
        <v>53562691</v>
      </c>
      <c r="D2175">
        <v>121548</v>
      </c>
      <c r="E2175">
        <v>1</v>
      </c>
      <c r="F2175">
        <v>1</v>
      </c>
      <c r="G2175">
        <v>1</v>
      </c>
      <c r="H2175">
        <v>1</v>
      </c>
      <c r="I2175" t="s">
        <v>31</v>
      </c>
      <c r="J2175" t="s">
        <v>3</v>
      </c>
      <c r="K2175" t="s">
        <v>1489</v>
      </c>
      <c r="L2175">
        <v>608254</v>
      </c>
      <c r="N2175">
        <v>1013</v>
      </c>
      <c r="O2175" t="s">
        <v>1490</v>
      </c>
      <c r="P2175" t="s">
        <v>1490</v>
      </c>
      <c r="Q2175">
        <v>1</v>
      </c>
      <c r="W2175">
        <v>0</v>
      </c>
      <c r="X2175">
        <v>-185737400</v>
      </c>
      <c r="Y2175">
        <v>1.4375000000000001E-2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1</v>
      </c>
      <c r="AJ2175">
        <v>1</v>
      </c>
      <c r="AK2175">
        <v>1</v>
      </c>
      <c r="AL2175">
        <v>1</v>
      </c>
      <c r="AN2175">
        <v>0</v>
      </c>
      <c r="AO2175">
        <v>1</v>
      </c>
      <c r="AP2175">
        <v>1</v>
      </c>
      <c r="AQ2175">
        <v>0</v>
      </c>
      <c r="AR2175">
        <v>0</v>
      </c>
      <c r="AS2175" t="s">
        <v>3</v>
      </c>
      <c r="AT2175">
        <v>0.01</v>
      </c>
      <c r="AU2175" t="s">
        <v>61</v>
      </c>
      <c r="AV2175">
        <v>2</v>
      </c>
      <c r="AW2175">
        <v>2</v>
      </c>
      <c r="AX2175">
        <v>53562706</v>
      </c>
      <c r="AY2175">
        <v>1</v>
      </c>
      <c r="AZ2175">
        <v>2048</v>
      </c>
      <c r="BA2175">
        <v>1983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CX2175">
        <f>Y2175*Source!I1245</f>
        <v>2.1562500000000002E-3</v>
      </c>
      <c r="CY2175">
        <f>AD2175</f>
        <v>0</v>
      </c>
      <c r="CZ2175">
        <f>AH2175</f>
        <v>0</v>
      </c>
      <c r="DA2175">
        <f>AL2175</f>
        <v>1</v>
      </c>
      <c r="DB2175">
        <f>ROUND((ROUND(AT2175*CZ2175,2)*ROUND((1.25*1.15),7)),2)</f>
        <v>0</v>
      </c>
      <c r="DC2175">
        <f>ROUND((ROUND(AT2175*AG2175,2)*ROUND((1.25*1.15),7)),2)</f>
        <v>0</v>
      </c>
    </row>
    <row r="2176" spans="1:107" x14ac:dyDescent="0.2">
      <c r="A2176">
        <f>ROW(Source!A1245)</f>
        <v>1245</v>
      </c>
      <c r="B2176">
        <v>53551707</v>
      </c>
      <c r="C2176">
        <v>53562691</v>
      </c>
      <c r="D2176">
        <v>53146464</v>
      </c>
      <c r="E2176">
        <v>1</v>
      </c>
      <c r="F2176">
        <v>1</v>
      </c>
      <c r="G2176">
        <v>1</v>
      </c>
      <c r="H2176">
        <v>2</v>
      </c>
      <c r="I2176" t="s">
        <v>1582</v>
      </c>
      <c r="J2176" t="s">
        <v>2015</v>
      </c>
      <c r="K2176" t="s">
        <v>1584</v>
      </c>
      <c r="L2176">
        <v>1368</v>
      </c>
      <c r="N2176">
        <v>1011</v>
      </c>
      <c r="O2176" t="s">
        <v>1494</v>
      </c>
      <c r="P2176" t="s">
        <v>1494</v>
      </c>
      <c r="Q2176">
        <v>1</v>
      </c>
      <c r="W2176">
        <v>0</v>
      </c>
      <c r="X2176">
        <v>217650310</v>
      </c>
      <c r="Y2176">
        <v>1.4375000000000001E-2</v>
      </c>
      <c r="AA2176">
        <v>0</v>
      </c>
      <c r="AB2176">
        <v>86.4</v>
      </c>
      <c r="AC2176">
        <v>13.5</v>
      </c>
      <c r="AD2176">
        <v>0</v>
      </c>
      <c r="AE2176">
        <v>0</v>
      </c>
      <c r="AF2176">
        <v>86.4</v>
      </c>
      <c r="AG2176">
        <v>13.5</v>
      </c>
      <c r="AH2176">
        <v>0</v>
      </c>
      <c r="AI2176">
        <v>1</v>
      </c>
      <c r="AJ2176">
        <v>1</v>
      </c>
      <c r="AK2176">
        <v>1</v>
      </c>
      <c r="AL2176">
        <v>1</v>
      </c>
      <c r="AN2176">
        <v>0</v>
      </c>
      <c r="AO2176">
        <v>1</v>
      </c>
      <c r="AP2176">
        <v>1</v>
      </c>
      <c r="AQ2176">
        <v>0</v>
      </c>
      <c r="AR2176">
        <v>0</v>
      </c>
      <c r="AS2176" t="s">
        <v>3</v>
      </c>
      <c r="AT2176">
        <v>0.01</v>
      </c>
      <c r="AU2176" t="s">
        <v>61</v>
      </c>
      <c r="AV2176">
        <v>0</v>
      </c>
      <c r="AW2176">
        <v>2</v>
      </c>
      <c r="AX2176">
        <v>53562707</v>
      </c>
      <c r="AY2176">
        <v>1</v>
      </c>
      <c r="AZ2176">
        <v>2048</v>
      </c>
      <c r="BA2176">
        <v>1984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CX2176">
        <f>Y2176*Source!I1245</f>
        <v>2.1562500000000002E-3</v>
      </c>
      <c r="CY2176">
        <f>AB2176</f>
        <v>86.4</v>
      </c>
      <c r="CZ2176">
        <f>AF2176</f>
        <v>86.4</v>
      </c>
      <c r="DA2176">
        <f>AJ2176</f>
        <v>1</v>
      </c>
      <c r="DB2176">
        <f>ROUND((ROUND(AT2176*CZ2176,2)*ROUND((1.25*1.15),7)),2)</f>
        <v>1.24</v>
      </c>
      <c r="DC2176">
        <f>ROUND((ROUND(AT2176*AG2176,2)*ROUND((1.25*1.15),7)),2)</f>
        <v>0.2</v>
      </c>
    </row>
    <row r="2177" spans="1:107" x14ac:dyDescent="0.2">
      <c r="A2177">
        <f>ROW(Source!A1245)</f>
        <v>1245</v>
      </c>
      <c r="B2177">
        <v>53551707</v>
      </c>
      <c r="C2177">
        <v>53562691</v>
      </c>
      <c r="D2177">
        <v>53146562</v>
      </c>
      <c r="E2177">
        <v>1</v>
      </c>
      <c r="F2177">
        <v>1</v>
      </c>
      <c r="G2177">
        <v>1</v>
      </c>
      <c r="H2177">
        <v>2</v>
      </c>
      <c r="I2177" t="s">
        <v>1995</v>
      </c>
      <c r="J2177" t="s">
        <v>2016</v>
      </c>
      <c r="K2177" t="s">
        <v>1997</v>
      </c>
      <c r="L2177">
        <v>1368</v>
      </c>
      <c r="N2177">
        <v>1011</v>
      </c>
      <c r="O2177" t="s">
        <v>1494</v>
      </c>
      <c r="P2177" t="s">
        <v>1494</v>
      </c>
      <c r="Q2177">
        <v>1</v>
      </c>
      <c r="W2177">
        <v>0</v>
      </c>
      <c r="X2177">
        <v>-680725876</v>
      </c>
      <c r="Y2177">
        <v>1.8256250000000001</v>
      </c>
      <c r="AA2177">
        <v>0</v>
      </c>
      <c r="AB2177">
        <v>29.67</v>
      </c>
      <c r="AC2177">
        <v>0</v>
      </c>
      <c r="AD2177">
        <v>0</v>
      </c>
      <c r="AE2177">
        <v>0</v>
      </c>
      <c r="AF2177">
        <v>29.67</v>
      </c>
      <c r="AG2177">
        <v>0</v>
      </c>
      <c r="AH2177">
        <v>0</v>
      </c>
      <c r="AI2177">
        <v>1</v>
      </c>
      <c r="AJ2177">
        <v>1</v>
      </c>
      <c r="AK2177">
        <v>1</v>
      </c>
      <c r="AL2177">
        <v>1</v>
      </c>
      <c r="AN2177">
        <v>0</v>
      </c>
      <c r="AO2177">
        <v>1</v>
      </c>
      <c r="AP2177">
        <v>1</v>
      </c>
      <c r="AQ2177">
        <v>0</v>
      </c>
      <c r="AR2177">
        <v>0</v>
      </c>
      <c r="AS2177" t="s">
        <v>3</v>
      </c>
      <c r="AT2177">
        <v>1.27</v>
      </c>
      <c r="AU2177" t="s">
        <v>61</v>
      </c>
      <c r="AV2177">
        <v>0</v>
      </c>
      <c r="AW2177">
        <v>2</v>
      </c>
      <c r="AX2177">
        <v>53562708</v>
      </c>
      <c r="AY2177">
        <v>1</v>
      </c>
      <c r="AZ2177">
        <v>2048</v>
      </c>
      <c r="BA2177">
        <v>1985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CX2177">
        <f>Y2177*Source!I1245</f>
        <v>0.27384375</v>
      </c>
      <c r="CY2177">
        <f>AB2177</f>
        <v>29.67</v>
      </c>
      <c r="CZ2177">
        <f>AF2177</f>
        <v>29.67</v>
      </c>
      <c r="DA2177">
        <f>AJ2177</f>
        <v>1</v>
      </c>
      <c r="DB2177">
        <f>ROUND((ROUND(AT2177*CZ2177,2)*ROUND((1.25*1.15),7)),2)</f>
        <v>54.17</v>
      </c>
      <c r="DC2177">
        <f>ROUND((ROUND(AT2177*AG2177,2)*ROUND((1.25*1.15),7)),2)</f>
        <v>0</v>
      </c>
    </row>
    <row r="2178" spans="1:107" x14ac:dyDescent="0.2">
      <c r="A2178">
        <f>ROW(Source!A1245)</f>
        <v>1245</v>
      </c>
      <c r="B2178">
        <v>53551707</v>
      </c>
      <c r="C2178">
        <v>53562691</v>
      </c>
      <c r="D2178">
        <v>53146848</v>
      </c>
      <c r="E2178">
        <v>1</v>
      </c>
      <c r="F2178">
        <v>1</v>
      </c>
      <c r="G2178">
        <v>1</v>
      </c>
      <c r="H2178">
        <v>2</v>
      </c>
      <c r="I2178" t="s">
        <v>1513</v>
      </c>
      <c r="J2178" t="s">
        <v>2017</v>
      </c>
      <c r="K2178" t="s">
        <v>1515</v>
      </c>
      <c r="L2178">
        <v>1368</v>
      </c>
      <c r="N2178">
        <v>1011</v>
      </c>
      <c r="O2178" t="s">
        <v>1494</v>
      </c>
      <c r="P2178" t="s">
        <v>1494</v>
      </c>
      <c r="Q2178">
        <v>1</v>
      </c>
      <c r="W2178">
        <v>0</v>
      </c>
      <c r="X2178">
        <v>2114112632</v>
      </c>
      <c r="Y2178">
        <v>4.3124999999999997E-2</v>
      </c>
      <c r="AA2178">
        <v>0</v>
      </c>
      <c r="AB2178">
        <v>87.17</v>
      </c>
      <c r="AC2178">
        <v>11.6</v>
      </c>
      <c r="AD2178">
        <v>0</v>
      </c>
      <c r="AE2178">
        <v>0</v>
      </c>
      <c r="AF2178">
        <v>87.17</v>
      </c>
      <c r="AG2178">
        <v>11.6</v>
      </c>
      <c r="AH2178">
        <v>0</v>
      </c>
      <c r="AI2178">
        <v>1</v>
      </c>
      <c r="AJ2178">
        <v>1</v>
      </c>
      <c r="AK2178">
        <v>1</v>
      </c>
      <c r="AL2178">
        <v>1</v>
      </c>
      <c r="AN2178">
        <v>0</v>
      </c>
      <c r="AO2178">
        <v>1</v>
      </c>
      <c r="AP2178">
        <v>1</v>
      </c>
      <c r="AQ2178">
        <v>0</v>
      </c>
      <c r="AR2178">
        <v>0</v>
      </c>
      <c r="AS2178" t="s">
        <v>3</v>
      </c>
      <c r="AT2178">
        <v>0.03</v>
      </c>
      <c r="AU2178" t="s">
        <v>61</v>
      </c>
      <c r="AV2178">
        <v>0</v>
      </c>
      <c r="AW2178">
        <v>2</v>
      </c>
      <c r="AX2178">
        <v>53562709</v>
      </c>
      <c r="AY2178">
        <v>1</v>
      </c>
      <c r="AZ2178">
        <v>0</v>
      </c>
      <c r="BA2178">
        <v>1986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CX2178">
        <f>Y2178*Source!I1245</f>
        <v>6.4687499999999997E-3</v>
      </c>
      <c r="CY2178">
        <f>AB2178</f>
        <v>87.17</v>
      </c>
      <c r="CZ2178">
        <f>AF2178</f>
        <v>87.17</v>
      </c>
      <c r="DA2178">
        <f>AJ2178</f>
        <v>1</v>
      </c>
      <c r="DB2178">
        <f>ROUND((ROUND(AT2178*CZ2178,2)*ROUND((1.25*1.15),7)),2)</f>
        <v>3.77</v>
      </c>
      <c r="DC2178">
        <f>ROUND((ROUND(AT2178*AG2178,2)*ROUND((1.25*1.15),7)),2)</f>
        <v>0.5</v>
      </c>
    </row>
    <row r="2179" spans="1:107" x14ac:dyDescent="0.2">
      <c r="A2179">
        <f>ROW(Source!A1245)</f>
        <v>1245</v>
      </c>
      <c r="B2179">
        <v>53551707</v>
      </c>
      <c r="C2179">
        <v>53562691</v>
      </c>
      <c r="D2179">
        <v>53144819</v>
      </c>
      <c r="E2179">
        <v>1</v>
      </c>
      <c r="F2179">
        <v>1</v>
      </c>
      <c r="G2179">
        <v>1</v>
      </c>
      <c r="H2179">
        <v>3</v>
      </c>
      <c r="I2179" t="s">
        <v>1999</v>
      </c>
      <c r="J2179" t="s">
        <v>2018</v>
      </c>
      <c r="K2179" t="s">
        <v>2001</v>
      </c>
      <c r="L2179">
        <v>1348</v>
      </c>
      <c r="N2179">
        <v>1009</v>
      </c>
      <c r="O2179" t="s">
        <v>26</v>
      </c>
      <c r="P2179" t="s">
        <v>26</v>
      </c>
      <c r="Q2179">
        <v>1000</v>
      </c>
      <c r="W2179">
        <v>0</v>
      </c>
      <c r="X2179">
        <v>671085133</v>
      </c>
      <c r="Y2179">
        <v>2.7200000000000002E-3</v>
      </c>
      <c r="AA2179">
        <v>89206.399999999994</v>
      </c>
      <c r="AB2179">
        <v>0</v>
      </c>
      <c r="AC2179">
        <v>0</v>
      </c>
      <c r="AD2179">
        <v>0</v>
      </c>
      <c r="AE2179">
        <v>14528.73</v>
      </c>
      <c r="AF2179">
        <v>0</v>
      </c>
      <c r="AG2179">
        <v>0</v>
      </c>
      <c r="AH2179">
        <v>0</v>
      </c>
      <c r="AI2179">
        <v>6.14</v>
      </c>
      <c r="AJ2179">
        <v>1</v>
      </c>
      <c r="AK2179">
        <v>1</v>
      </c>
      <c r="AL2179">
        <v>1</v>
      </c>
      <c r="AN2179">
        <v>0</v>
      </c>
      <c r="AO2179">
        <v>1</v>
      </c>
      <c r="AP2179">
        <v>0</v>
      </c>
      <c r="AQ2179">
        <v>0</v>
      </c>
      <c r="AR2179">
        <v>0</v>
      </c>
      <c r="AS2179" t="s">
        <v>3</v>
      </c>
      <c r="AT2179">
        <v>2.7200000000000002E-3</v>
      </c>
      <c r="AU2179" t="s">
        <v>3</v>
      </c>
      <c r="AV2179">
        <v>0</v>
      </c>
      <c r="AW2179">
        <v>2</v>
      </c>
      <c r="AX2179">
        <v>53562711</v>
      </c>
      <c r="AY2179">
        <v>1</v>
      </c>
      <c r="AZ2179">
        <v>0</v>
      </c>
      <c r="BA2179">
        <v>1988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CX2179">
        <f>Y2179*Source!I1245</f>
        <v>4.08E-4</v>
      </c>
      <c r="CY2179">
        <f t="shared" ref="CY2179:CY2186" si="431">AA2179</f>
        <v>89206.399999999994</v>
      </c>
      <c r="CZ2179">
        <f t="shared" ref="CZ2179:CZ2186" si="432">AE2179</f>
        <v>14528.73</v>
      </c>
      <c r="DA2179">
        <f t="shared" ref="DA2179:DA2186" si="433">AI2179</f>
        <v>6.14</v>
      </c>
      <c r="DB2179">
        <f t="shared" ref="DB2179:DB2186" si="434">ROUND(ROUND(AT2179*CZ2179,2),2)</f>
        <v>39.520000000000003</v>
      </c>
      <c r="DC2179">
        <f t="shared" ref="DC2179:DC2186" si="435">ROUND(ROUND(AT2179*AG2179,2),2)</f>
        <v>0</v>
      </c>
    </row>
    <row r="2180" spans="1:107" x14ac:dyDescent="0.2">
      <c r="A2180">
        <f>ROW(Source!A1245)</f>
        <v>1245</v>
      </c>
      <c r="B2180">
        <v>53551707</v>
      </c>
      <c r="C2180">
        <v>53562691</v>
      </c>
      <c r="D2180">
        <v>53145031</v>
      </c>
      <c r="E2180">
        <v>1</v>
      </c>
      <c r="F2180">
        <v>1</v>
      </c>
      <c r="G2180">
        <v>1</v>
      </c>
      <c r="H2180">
        <v>3</v>
      </c>
      <c r="I2180" t="s">
        <v>2002</v>
      </c>
      <c r="J2180" t="s">
        <v>2019</v>
      </c>
      <c r="K2180" t="s">
        <v>2004</v>
      </c>
      <c r="L2180">
        <v>1356</v>
      </c>
      <c r="N2180">
        <v>1010</v>
      </c>
      <c r="O2180" t="s">
        <v>949</v>
      </c>
      <c r="P2180" t="s">
        <v>949</v>
      </c>
      <c r="Q2180">
        <v>1000</v>
      </c>
      <c r="W2180">
        <v>0</v>
      </c>
      <c r="X2180">
        <v>20353963</v>
      </c>
      <c r="Y2180">
        <v>0.14299999999999999</v>
      </c>
      <c r="AA2180">
        <v>1651.66</v>
      </c>
      <c r="AB2180">
        <v>0</v>
      </c>
      <c r="AC2180">
        <v>0</v>
      </c>
      <c r="AD2180">
        <v>0</v>
      </c>
      <c r="AE2180">
        <v>269</v>
      </c>
      <c r="AF2180">
        <v>0</v>
      </c>
      <c r="AG2180">
        <v>0</v>
      </c>
      <c r="AH2180">
        <v>0</v>
      </c>
      <c r="AI2180">
        <v>6.14</v>
      </c>
      <c r="AJ2180">
        <v>1</v>
      </c>
      <c r="AK2180">
        <v>1</v>
      </c>
      <c r="AL2180">
        <v>1</v>
      </c>
      <c r="AN2180">
        <v>0</v>
      </c>
      <c r="AO2180">
        <v>1</v>
      </c>
      <c r="AP2180">
        <v>0</v>
      </c>
      <c r="AQ2180">
        <v>0</v>
      </c>
      <c r="AR2180">
        <v>0</v>
      </c>
      <c r="AS2180" t="s">
        <v>3</v>
      </c>
      <c r="AT2180">
        <v>0.14299999999999999</v>
      </c>
      <c r="AU2180" t="s">
        <v>3</v>
      </c>
      <c r="AV2180">
        <v>0</v>
      </c>
      <c r="AW2180">
        <v>2</v>
      </c>
      <c r="AX2180">
        <v>53562712</v>
      </c>
      <c r="AY2180">
        <v>1</v>
      </c>
      <c r="AZ2180">
        <v>0</v>
      </c>
      <c r="BA2180">
        <v>1989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CX2180">
        <f>Y2180*Source!I1245</f>
        <v>2.1449999999999997E-2</v>
      </c>
      <c r="CY2180">
        <f t="shared" si="431"/>
        <v>1651.66</v>
      </c>
      <c r="CZ2180">
        <f t="shared" si="432"/>
        <v>269</v>
      </c>
      <c r="DA2180">
        <f t="shared" si="433"/>
        <v>6.14</v>
      </c>
      <c r="DB2180">
        <f t="shared" si="434"/>
        <v>38.47</v>
      </c>
      <c r="DC2180">
        <f t="shared" si="435"/>
        <v>0</v>
      </c>
    </row>
    <row r="2181" spans="1:107" x14ac:dyDescent="0.2">
      <c r="A2181">
        <f>ROW(Source!A1245)</f>
        <v>1245</v>
      </c>
      <c r="B2181">
        <v>53551707</v>
      </c>
      <c r="C2181">
        <v>53562691</v>
      </c>
      <c r="D2181">
        <v>53273470</v>
      </c>
      <c r="E2181">
        <v>1</v>
      </c>
      <c r="F2181">
        <v>1</v>
      </c>
      <c r="G2181">
        <v>1</v>
      </c>
      <c r="H2181">
        <v>3</v>
      </c>
      <c r="I2181" t="s">
        <v>1173</v>
      </c>
      <c r="J2181" t="s">
        <v>1175</v>
      </c>
      <c r="K2181" t="s">
        <v>1174</v>
      </c>
      <c r="L2181">
        <v>1301</v>
      </c>
      <c r="N2181">
        <v>1003</v>
      </c>
      <c r="O2181" t="s">
        <v>185</v>
      </c>
      <c r="P2181" t="s">
        <v>185</v>
      </c>
      <c r="Q2181">
        <v>1</v>
      </c>
      <c r="W2181">
        <v>0</v>
      </c>
      <c r="X2181">
        <v>-1944157833</v>
      </c>
      <c r="Y2181">
        <v>100.5</v>
      </c>
      <c r="AA2181">
        <v>114.66</v>
      </c>
      <c r="AB2181">
        <v>0</v>
      </c>
      <c r="AC2181">
        <v>0</v>
      </c>
      <c r="AD2181">
        <v>0</v>
      </c>
      <c r="AE2181">
        <v>114.66</v>
      </c>
      <c r="AF2181">
        <v>0</v>
      </c>
      <c r="AG2181">
        <v>0</v>
      </c>
      <c r="AH2181">
        <v>0</v>
      </c>
      <c r="AI2181">
        <v>6.14</v>
      </c>
      <c r="AJ2181">
        <v>1</v>
      </c>
      <c r="AK2181">
        <v>1</v>
      </c>
      <c r="AL2181">
        <v>1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 t="s">
        <v>3</v>
      </c>
      <c r="AT2181">
        <v>100.5</v>
      </c>
      <c r="AU2181" t="s">
        <v>3</v>
      </c>
      <c r="AV2181">
        <v>0</v>
      </c>
      <c r="AW2181">
        <v>1</v>
      </c>
      <c r="AX2181">
        <v>-1</v>
      </c>
      <c r="AY2181">
        <v>0</v>
      </c>
      <c r="AZ2181">
        <v>0</v>
      </c>
      <c r="BA2181" t="s">
        <v>3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CX2181">
        <f>Y2181*Source!I1245</f>
        <v>15.074999999999999</v>
      </c>
      <c r="CY2181">
        <f t="shared" si="431"/>
        <v>114.66</v>
      </c>
      <c r="CZ2181">
        <f t="shared" si="432"/>
        <v>114.66</v>
      </c>
      <c r="DA2181">
        <f t="shared" si="433"/>
        <v>6.14</v>
      </c>
      <c r="DB2181">
        <f t="shared" si="434"/>
        <v>11523.33</v>
      </c>
      <c r="DC2181">
        <f t="shared" si="435"/>
        <v>0</v>
      </c>
    </row>
    <row r="2182" spans="1:107" x14ac:dyDescent="0.2">
      <c r="A2182">
        <f>ROW(Source!A1245)</f>
        <v>1245</v>
      </c>
      <c r="B2182">
        <v>53551707</v>
      </c>
      <c r="C2182">
        <v>53562691</v>
      </c>
      <c r="D2182">
        <v>38276800</v>
      </c>
      <c r="E2182">
        <v>1</v>
      </c>
      <c r="F2182">
        <v>1</v>
      </c>
      <c r="G2182">
        <v>1</v>
      </c>
      <c r="H2182">
        <v>3</v>
      </c>
      <c r="I2182" t="s">
        <v>1191</v>
      </c>
      <c r="J2182" t="s">
        <v>1193</v>
      </c>
      <c r="K2182" t="s">
        <v>1192</v>
      </c>
      <c r="L2182">
        <v>1358</v>
      </c>
      <c r="N2182">
        <v>1010</v>
      </c>
      <c r="O2182" t="s">
        <v>1180</v>
      </c>
      <c r="P2182" t="s">
        <v>1180</v>
      </c>
      <c r="Q2182">
        <v>10</v>
      </c>
      <c r="W2182">
        <v>0</v>
      </c>
      <c r="X2182">
        <v>1223207677</v>
      </c>
      <c r="Y2182">
        <v>10</v>
      </c>
      <c r="AA2182">
        <v>122.2</v>
      </c>
      <c r="AB2182">
        <v>0</v>
      </c>
      <c r="AC2182">
        <v>0</v>
      </c>
      <c r="AD2182">
        <v>0</v>
      </c>
      <c r="AE2182">
        <v>65.7</v>
      </c>
      <c r="AF2182">
        <v>0</v>
      </c>
      <c r="AG2182">
        <v>0</v>
      </c>
      <c r="AH2182">
        <v>0</v>
      </c>
      <c r="AI2182">
        <v>1.86</v>
      </c>
      <c r="AJ2182">
        <v>1</v>
      </c>
      <c r="AK2182">
        <v>1</v>
      </c>
      <c r="AL2182">
        <v>1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 t="s">
        <v>3</v>
      </c>
      <c r="AT2182">
        <v>10</v>
      </c>
      <c r="AU2182" t="s">
        <v>3</v>
      </c>
      <c r="AV2182">
        <v>0</v>
      </c>
      <c r="AW2182">
        <v>1</v>
      </c>
      <c r="AX2182">
        <v>-1</v>
      </c>
      <c r="AY2182">
        <v>0</v>
      </c>
      <c r="AZ2182">
        <v>0</v>
      </c>
      <c r="BA2182" t="s">
        <v>3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CX2182">
        <f>Y2182*Source!I1245</f>
        <v>1.5</v>
      </c>
      <c r="CY2182">
        <f t="shared" si="431"/>
        <v>122.2</v>
      </c>
      <c r="CZ2182">
        <f t="shared" si="432"/>
        <v>65.7</v>
      </c>
      <c r="DA2182">
        <f t="shared" si="433"/>
        <v>1.86</v>
      </c>
      <c r="DB2182">
        <f t="shared" si="434"/>
        <v>657</v>
      </c>
      <c r="DC2182">
        <f t="shared" si="435"/>
        <v>0</v>
      </c>
    </row>
    <row r="2183" spans="1:107" x14ac:dyDescent="0.2">
      <c r="A2183">
        <f>ROW(Source!A1245)</f>
        <v>1245</v>
      </c>
      <c r="B2183">
        <v>53551707</v>
      </c>
      <c r="C2183">
        <v>53562691</v>
      </c>
      <c r="D2183">
        <v>53146152</v>
      </c>
      <c r="E2183">
        <v>1</v>
      </c>
      <c r="F2183">
        <v>1</v>
      </c>
      <c r="G2183">
        <v>1</v>
      </c>
      <c r="H2183">
        <v>3</v>
      </c>
      <c r="I2183" t="s">
        <v>1576</v>
      </c>
      <c r="J2183" t="s">
        <v>2020</v>
      </c>
      <c r="K2183" t="s">
        <v>1578</v>
      </c>
      <c r="L2183">
        <v>1339</v>
      </c>
      <c r="N2183">
        <v>1007</v>
      </c>
      <c r="O2183" t="s">
        <v>425</v>
      </c>
      <c r="P2183" t="s">
        <v>425</v>
      </c>
      <c r="Q2183">
        <v>1</v>
      </c>
      <c r="W2183">
        <v>0</v>
      </c>
      <c r="X2183">
        <v>39226525</v>
      </c>
      <c r="Y2183">
        <v>0.45779999999999998</v>
      </c>
      <c r="AA2183">
        <v>14.98</v>
      </c>
      <c r="AB2183">
        <v>0</v>
      </c>
      <c r="AC2183">
        <v>0</v>
      </c>
      <c r="AD2183">
        <v>0</v>
      </c>
      <c r="AE2183">
        <v>2.44</v>
      </c>
      <c r="AF2183">
        <v>0</v>
      </c>
      <c r="AG2183">
        <v>0</v>
      </c>
      <c r="AH2183">
        <v>0</v>
      </c>
      <c r="AI2183">
        <v>6.14</v>
      </c>
      <c r="AJ2183">
        <v>1</v>
      </c>
      <c r="AK2183">
        <v>1</v>
      </c>
      <c r="AL2183">
        <v>1</v>
      </c>
      <c r="AN2183">
        <v>0</v>
      </c>
      <c r="AO2183">
        <v>1</v>
      </c>
      <c r="AP2183">
        <v>0</v>
      </c>
      <c r="AQ2183">
        <v>0</v>
      </c>
      <c r="AR2183">
        <v>0</v>
      </c>
      <c r="AS2183" t="s">
        <v>3</v>
      </c>
      <c r="AT2183">
        <v>0.45779999999999998</v>
      </c>
      <c r="AU2183" t="s">
        <v>3</v>
      </c>
      <c r="AV2183">
        <v>0</v>
      </c>
      <c r="AW2183">
        <v>2</v>
      </c>
      <c r="AX2183">
        <v>53562716</v>
      </c>
      <c r="AY2183">
        <v>1</v>
      </c>
      <c r="AZ2183">
        <v>0</v>
      </c>
      <c r="BA2183">
        <v>1993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CX2183">
        <f>Y2183*Source!I1245</f>
        <v>6.8669999999999995E-2</v>
      </c>
      <c r="CY2183">
        <f t="shared" si="431"/>
        <v>14.98</v>
      </c>
      <c r="CZ2183">
        <f t="shared" si="432"/>
        <v>2.44</v>
      </c>
      <c r="DA2183">
        <f t="shared" si="433"/>
        <v>6.14</v>
      </c>
      <c r="DB2183">
        <f t="shared" si="434"/>
        <v>1.1200000000000001</v>
      </c>
      <c r="DC2183">
        <f t="shared" si="435"/>
        <v>0</v>
      </c>
    </row>
    <row r="2184" spans="1:107" x14ac:dyDescent="0.2">
      <c r="A2184">
        <f>ROW(Source!A1245)</f>
        <v>1245</v>
      </c>
      <c r="B2184">
        <v>53551707</v>
      </c>
      <c r="C2184">
        <v>53562691</v>
      </c>
      <c r="D2184">
        <v>38299080</v>
      </c>
      <c r="E2184">
        <v>1</v>
      </c>
      <c r="F2184">
        <v>1</v>
      </c>
      <c r="G2184">
        <v>1</v>
      </c>
      <c r="H2184">
        <v>3</v>
      </c>
      <c r="I2184" t="s">
        <v>1178</v>
      </c>
      <c r="J2184" t="s">
        <v>1181</v>
      </c>
      <c r="K2184" t="s">
        <v>1179</v>
      </c>
      <c r="L2184">
        <v>1358</v>
      </c>
      <c r="N2184">
        <v>1010</v>
      </c>
      <c r="O2184" t="s">
        <v>1180</v>
      </c>
      <c r="P2184" t="s">
        <v>1180</v>
      </c>
      <c r="Q2184">
        <v>10</v>
      </c>
      <c r="W2184">
        <v>0</v>
      </c>
      <c r="X2184">
        <v>1318130531</v>
      </c>
      <c r="Y2184">
        <v>8.3333329999999997</v>
      </c>
      <c r="AA2184">
        <v>82.82</v>
      </c>
      <c r="AB2184">
        <v>0</v>
      </c>
      <c r="AC2184">
        <v>0</v>
      </c>
      <c r="AD2184">
        <v>0</v>
      </c>
      <c r="AE2184">
        <v>20.2</v>
      </c>
      <c r="AF2184">
        <v>0</v>
      </c>
      <c r="AG2184">
        <v>0</v>
      </c>
      <c r="AH2184">
        <v>0</v>
      </c>
      <c r="AI2184">
        <v>4.0999999999999996</v>
      </c>
      <c r="AJ2184">
        <v>1</v>
      </c>
      <c r="AK2184">
        <v>1</v>
      </c>
      <c r="AL2184">
        <v>1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 t="s">
        <v>3</v>
      </c>
      <c r="AT2184">
        <v>8.3333329999999997</v>
      </c>
      <c r="AU2184" t="s">
        <v>3</v>
      </c>
      <c r="AV2184">
        <v>0</v>
      </c>
      <c r="AW2184">
        <v>1</v>
      </c>
      <c r="AX2184">
        <v>-1</v>
      </c>
      <c r="AY2184">
        <v>0</v>
      </c>
      <c r="AZ2184">
        <v>0</v>
      </c>
      <c r="BA2184" t="s">
        <v>3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CX2184">
        <f>Y2184*Source!I1245</f>
        <v>1.2499999499999999</v>
      </c>
      <c r="CY2184">
        <f t="shared" si="431"/>
        <v>82.82</v>
      </c>
      <c r="CZ2184">
        <f t="shared" si="432"/>
        <v>20.2</v>
      </c>
      <c r="DA2184">
        <f t="shared" si="433"/>
        <v>4.0999999999999996</v>
      </c>
      <c r="DB2184">
        <f t="shared" si="434"/>
        <v>168.33</v>
      </c>
      <c r="DC2184">
        <f t="shared" si="435"/>
        <v>0</v>
      </c>
    </row>
    <row r="2185" spans="1:107" x14ac:dyDescent="0.2">
      <c r="A2185">
        <f>ROW(Source!A1245)</f>
        <v>1245</v>
      </c>
      <c r="B2185">
        <v>53551707</v>
      </c>
      <c r="C2185">
        <v>53562691</v>
      </c>
      <c r="D2185">
        <v>38299202</v>
      </c>
      <c r="E2185">
        <v>1</v>
      </c>
      <c r="F2185">
        <v>1</v>
      </c>
      <c r="G2185">
        <v>1</v>
      </c>
      <c r="H2185">
        <v>3</v>
      </c>
      <c r="I2185" t="s">
        <v>1187</v>
      </c>
      <c r="J2185" t="s">
        <v>1189</v>
      </c>
      <c r="K2185" t="s">
        <v>1188</v>
      </c>
      <c r="L2185">
        <v>1358</v>
      </c>
      <c r="N2185">
        <v>1010</v>
      </c>
      <c r="O2185" t="s">
        <v>1180</v>
      </c>
      <c r="P2185" t="s">
        <v>1180</v>
      </c>
      <c r="Q2185">
        <v>10</v>
      </c>
      <c r="W2185">
        <v>0</v>
      </c>
      <c r="X2185">
        <v>2064763732</v>
      </c>
      <c r="Y2185">
        <v>1.6666669999999999</v>
      </c>
      <c r="AA2185">
        <v>110.73</v>
      </c>
      <c r="AB2185">
        <v>0</v>
      </c>
      <c r="AC2185">
        <v>0</v>
      </c>
      <c r="AD2185">
        <v>0</v>
      </c>
      <c r="AE2185">
        <v>21.5</v>
      </c>
      <c r="AF2185">
        <v>0</v>
      </c>
      <c r="AG2185">
        <v>0</v>
      </c>
      <c r="AH2185">
        <v>0</v>
      </c>
      <c r="AI2185">
        <v>5.15</v>
      </c>
      <c r="AJ2185">
        <v>1</v>
      </c>
      <c r="AK2185">
        <v>1</v>
      </c>
      <c r="AL2185">
        <v>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 t="s">
        <v>3</v>
      </c>
      <c r="AT2185">
        <v>1.6666669999999999</v>
      </c>
      <c r="AU2185" t="s">
        <v>3</v>
      </c>
      <c r="AV2185">
        <v>0</v>
      </c>
      <c r="AW2185">
        <v>1</v>
      </c>
      <c r="AX2185">
        <v>-1</v>
      </c>
      <c r="AY2185">
        <v>0</v>
      </c>
      <c r="AZ2185">
        <v>0</v>
      </c>
      <c r="BA2185" t="s">
        <v>3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CX2185">
        <f>Y2185*Source!I1245</f>
        <v>0.25000004999999997</v>
      </c>
      <c r="CY2185">
        <f t="shared" si="431"/>
        <v>110.73</v>
      </c>
      <c r="CZ2185">
        <f t="shared" si="432"/>
        <v>21.5</v>
      </c>
      <c r="DA2185">
        <f t="shared" si="433"/>
        <v>5.15</v>
      </c>
      <c r="DB2185">
        <f t="shared" si="434"/>
        <v>35.83</v>
      </c>
      <c r="DC2185">
        <f t="shared" si="435"/>
        <v>0</v>
      </c>
    </row>
    <row r="2186" spans="1:107" x14ac:dyDescent="0.2">
      <c r="A2186">
        <f>ROW(Source!A1245)</f>
        <v>1245</v>
      </c>
      <c r="B2186">
        <v>53551707</v>
      </c>
      <c r="C2186">
        <v>53562691</v>
      </c>
      <c r="D2186">
        <v>38300859</v>
      </c>
      <c r="E2186">
        <v>1</v>
      </c>
      <c r="F2186">
        <v>1</v>
      </c>
      <c r="G2186">
        <v>1</v>
      </c>
      <c r="H2186">
        <v>3</v>
      </c>
      <c r="I2186" t="s">
        <v>1183</v>
      </c>
      <c r="J2186" t="s">
        <v>1185</v>
      </c>
      <c r="K2186" t="s">
        <v>1184</v>
      </c>
      <c r="L2186">
        <v>1358</v>
      </c>
      <c r="N2186">
        <v>1010</v>
      </c>
      <c r="O2186" t="s">
        <v>1180</v>
      </c>
      <c r="P2186" t="s">
        <v>1180</v>
      </c>
      <c r="Q2186">
        <v>10</v>
      </c>
      <c r="W2186">
        <v>0</v>
      </c>
      <c r="X2186">
        <v>2030494582</v>
      </c>
      <c r="Y2186">
        <v>3.3333330000000001</v>
      </c>
      <c r="AA2186">
        <v>74.55</v>
      </c>
      <c r="AB2186">
        <v>0</v>
      </c>
      <c r="AC2186">
        <v>0</v>
      </c>
      <c r="AD2186">
        <v>0</v>
      </c>
      <c r="AE2186">
        <v>9.9</v>
      </c>
      <c r="AF2186">
        <v>0</v>
      </c>
      <c r="AG2186">
        <v>0</v>
      </c>
      <c r="AH2186">
        <v>0</v>
      </c>
      <c r="AI2186">
        <v>7.53</v>
      </c>
      <c r="AJ2186">
        <v>1</v>
      </c>
      <c r="AK2186">
        <v>1</v>
      </c>
      <c r="AL2186">
        <v>1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 t="s">
        <v>3</v>
      </c>
      <c r="AT2186">
        <v>3.3333330000000001</v>
      </c>
      <c r="AU2186" t="s">
        <v>3</v>
      </c>
      <c r="AV2186">
        <v>0</v>
      </c>
      <c r="AW2186">
        <v>1</v>
      </c>
      <c r="AX2186">
        <v>-1</v>
      </c>
      <c r="AY2186">
        <v>0</v>
      </c>
      <c r="AZ2186">
        <v>0</v>
      </c>
      <c r="BA2186" t="s">
        <v>3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CX2186">
        <f>Y2186*Source!I1245</f>
        <v>0.49999994999999997</v>
      </c>
      <c r="CY2186">
        <f t="shared" si="431"/>
        <v>74.55</v>
      </c>
      <c r="CZ2186">
        <f t="shared" si="432"/>
        <v>9.9</v>
      </c>
      <c r="DA2186">
        <f t="shared" si="433"/>
        <v>7.53</v>
      </c>
      <c r="DB2186">
        <f t="shared" si="434"/>
        <v>33</v>
      </c>
      <c r="DC2186">
        <f t="shared" si="435"/>
        <v>0</v>
      </c>
    </row>
    <row r="2187" spans="1:107" x14ac:dyDescent="0.2">
      <c r="A2187">
        <f>ROW(Source!A1258)</f>
        <v>1258</v>
      </c>
      <c r="B2187">
        <v>53551706</v>
      </c>
      <c r="C2187">
        <v>53555365</v>
      </c>
      <c r="D2187">
        <v>18416200</v>
      </c>
      <c r="E2187">
        <v>1</v>
      </c>
      <c r="F2187">
        <v>1</v>
      </c>
      <c r="G2187">
        <v>1</v>
      </c>
      <c r="H2187">
        <v>1</v>
      </c>
      <c r="I2187" t="s">
        <v>1701</v>
      </c>
      <c r="J2187" t="s">
        <v>3</v>
      </c>
      <c r="K2187" t="s">
        <v>1702</v>
      </c>
      <c r="L2187">
        <v>1369</v>
      </c>
      <c r="N2187">
        <v>1013</v>
      </c>
      <c r="O2187" t="s">
        <v>1486</v>
      </c>
      <c r="P2187" t="s">
        <v>1486</v>
      </c>
      <c r="Q2187">
        <v>1</v>
      </c>
      <c r="W2187">
        <v>0</v>
      </c>
      <c r="X2187">
        <v>-1663475933</v>
      </c>
      <c r="Y2187">
        <v>11.889275</v>
      </c>
      <c r="AA2187">
        <v>0</v>
      </c>
      <c r="AB2187">
        <v>0</v>
      </c>
      <c r="AC2187">
        <v>0</v>
      </c>
      <c r="AD2187">
        <v>343.94</v>
      </c>
      <c r="AE2187">
        <v>0</v>
      </c>
      <c r="AF2187">
        <v>0</v>
      </c>
      <c r="AG2187">
        <v>0</v>
      </c>
      <c r="AH2187">
        <v>343.94</v>
      </c>
      <c r="AI2187">
        <v>1</v>
      </c>
      <c r="AJ2187">
        <v>1</v>
      </c>
      <c r="AK2187">
        <v>1</v>
      </c>
      <c r="AL2187">
        <v>1</v>
      </c>
      <c r="AN2187">
        <v>0</v>
      </c>
      <c r="AO2187">
        <v>1</v>
      </c>
      <c r="AP2187">
        <v>1</v>
      </c>
      <c r="AQ2187">
        <v>0</v>
      </c>
      <c r="AR2187">
        <v>0</v>
      </c>
      <c r="AS2187" t="s">
        <v>3</v>
      </c>
      <c r="AT2187">
        <v>8.99</v>
      </c>
      <c r="AU2187" t="s">
        <v>62</v>
      </c>
      <c r="AV2187">
        <v>1</v>
      </c>
      <c r="AW2187">
        <v>2</v>
      </c>
      <c r="AX2187">
        <v>53555371</v>
      </c>
      <c r="AY2187">
        <v>2</v>
      </c>
      <c r="AZ2187">
        <v>131072</v>
      </c>
      <c r="BA2187">
        <v>1995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CX2187">
        <f>Y2187*Source!I1258</f>
        <v>0.42801389999999995</v>
      </c>
      <c r="CY2187">
        <f>AD2187</f>
        <v>343.94</v>
      </c>
      <c r="CZ2187">
        <f>AH2187</f>
        <v>343.94</v>
      </c>
      <c r="DA2187">
        <f>AL2187</f>
        <v>1</v>
      </c>
      <c r="DB2187">
        <f>ROUND((ROUND(AT2187*CZ2187,2)*ROUND((1.15*1.15),7)),2)</f>
        <v>4089.2</v>
      </c>
      <c r="DC2187">
        <f>ROUND((ROUND(AT2187*AG2187,2)*ROUND((1.15*1.15),7)),2)</f>
        <v>0</v>
      </c>
    </row>
    <row r="2188" spans="1:107" x14ac:dyDescent="0.2">
      <c r="A2188">
        <f>ROW(Source!A1258)</f>
        <v>1258</v>
      </c>
      <c r="B2188">
        <v>53551706</v>
      </c>
      <c r="C2188">
        <v>53555365</v>
      </c>
      <c r="D2188">
        <v>29174913</v>
      </c>
      <c r="E2188">
        <v>1</v>
      </c>
      <c r="F2188">
        <v>1</v>
      </c>
      <c r="G2188">
        <v>1</v>
      </c>
      <c r="H2188">
        <v>2</v>
      </c>
      <c r="I2188" t="s">
        <v>1513</v>
      </c>
      <c r="J2188" t="s">
        <v>1514</v>
      </c>
      <c r="K2188" t="s">
        <v>1515</v>
      </c>
      <c r="L2188">
        <v>1368</v>
      </c>
      <c r="N2188">
        <v>1011</v>
      </c>
      <c r="O2188" t="s">
        <v>1494</v>
      </c>
      <c r="P2188" t="s">
        <v>1494</v>
      </c>
      <c r="Q2188">
        <v>1</v>
      </c>
      <c r="W2188">
        <v>0</v>
      </c>
      <c r="X2188">
        <v>1230759911</v>
      </c>
      <c r="Y2188">
        <v>4.3124999999999997E-2</v>
      </c>
      <c r="AA2188">
        <v>0</v>
      </c>
      <c r="AB2188">
        <v>87.17</v>
      </c>
      <c r="AC2188">
        <v>11.6</v>
      </c>
      <c r="AD2188">
        <v>0</v>
      </c>
      <c r="AE2188">
        <v>0</v>
      </c>
      <c r="AF2188">
        <v>87.17</v>
      </c>
      <c r="AG2188">
        <v>11.6</v>
      </c>
      <c r="AH2188">
        <v>0</v>
      </c>
      <c r="AI2188">
        <v>1</v>
      </c>
      <c r="AJ2188">
        <v>1</v>
      </c>
      <c r="AK2188">
        <v>1</v>
      </c>
      <c r="AL2188">
        <v>1</v>
      </c>
      <c r="AN2188">
        <v>0</v>
      </c>
      <c r="AO2188">
        <v>1</v>
      </c>
      <c r="AP2188">
        <v>1</v>
      </c>
      <c r="AQ2188">
        <v>0</v>
      </c>
      <c r="AR2188">
        <v>0</v>
      </c>
      <c r="AS2188" t="s">
        <v>3</v>
      </c>
      <c r="AT2188">
        <v>0.03</v>
      </c>
      <c r="AU2188" t="s">
        <v>61</v>
      </c>
      <c r="AV2188">
        <v>0</v>
      </c>
      <c r="AW2188">
        <v>2</v>
      </c>
      <c r="AX2188">
        <v>53555372</v>
      </c>
      <c r="AY2188">
        <v>1</v>
      </c>
      <c r="AZ2188">
        <v>0</v>
      </c>
      <c r="BA2188">
        <v>1996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CX2188">
        <f>Y2188*Source!I1258</f>
        <v>1.5524999999999998E-3</v>
      </c>
      <c r="CY2188">
        <f>AB2188</f>
        <v>87.17</v>
      </c>
      <c r="CZ2188">
        <f>AF2188</f>
        <v>87.17</v>
      </c>
      <c r="DA2188">
        <f>AJ2188</f>
        <v>1</v>
      </c>
      <c r="DB2188">
        <f>ROUND((ROUND(AT2188*CZ2188,2)*ROUND((1.25*1.15),7)),2)</f>
        <v>3.77</v>
      </c>
      <c r="DC2188">
        <f>ROUND((ROUND(AT2188*AG2188,2)*ROUND((1.25*1.15),7)),2)</f>
        <v>0.5</v>
      </c>
    </row>
    <row r="2189" spans="1:107" x14ac:dyDescent="0.2">
      <c r="A2189">
        <f>ROW(Source!A1258)</f>
        <v>1258</v>
      </c>
      <c r="B2189">
        <v>53551706</v>
      </c>
      <c r="C2189">
        <v>53555365</v>
      </c>
      <c r="D2189">
        <v>29111241</v>
      </c>
      <c r="E2189">
        <v>1</v>
      </c>
      <c r="F2189">
        <v>1</v>
      </c>
      <c r="G2189">
        <v>1</v>
      </c>
      <c r="H2189">
        <v>3</v>
      </c>
      <c r="I2189" t="s">
        <v>1695</v>
      </c>
      <c r="J2189" t="s">
        <v>1696</v>
      </c>
      <c r="K2189" t="s">
        <v>1697</v>
      </c>
      <c r="L2189">
        <v>1346</v>
      </c>
      <c r="N2189">
        <v>1009</v>
      </c>
      <c r="O2189" t="s">
        <v>143</v>
      </c>
      <c r="P2189" t="s">
        <v>143</v>
      </c>
      <c r="Q2189">
        <v>1</v>
      </c>
      <c r="W2189">
        <v>0</v>
      </c>
      <c r="X2189">
        <v>-751732998</v>
      </c>
      <c r="Y2189">
        <v>5.15</v>
      </c>
      <c r="AA2189">
        <v>8.35</v>
      </c>
      <c r="AB2189">
        <v>0</v>
      </c>
      <c r="AC2189">
        <v>0</v>
      </c>
      <c r="AD2189">
        <v>0</v>
      </c>
      <c r="AE2189">
        <v>8.35</v>
      </c>
      <c r="AF2189">
        <v>0</v>
      </c>
      <c r="AG2189">
        <v>0</v>
      </c>
      <c r="AH2189">
        <v>0</v>
      </c>
      <c r="AI2189">
        <v>1</v>
      </c>
      <c r="AJ2189">
        <v>1</v>
      </c>
      <c r="AK2189">
        <v>1</v>
      </c>
      <c r="AL2189">
        <v>1</v>
      </c>
      <c r="AN2189">
        <v>0</v>
      </c>
      <c r="AO2189">
        <v>1</v>
      </c>
      <c r="AP2189">
        <v>0</v>
      </c>
      <c r="AQ2189">
        <v>0</v>
      </c>
      <c r="AR2189">
        <v>0</v>
      </c>
      <c r="AS2189" t="s">
        <v>3</v>
      </c>
      <c r="AT2189">
        <v>5.15</v>
      </c>
      <c r="AU2189" t="s">
        <v>3</v>
      </c>
      <c r="AV2189">
        <v>0</v>
      </c>
      <c r="AW2189">
        <v>2</v>
      </c>
      <c r="AX2189">
        <v>53555373</v>
      </c>
      <c r="AY2189">
        <v>1</v>
      </c>
      <c r="AZ2189">
        <v>0</v>
      </c>
      <c r="BA2189">
        <v>1997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CX2189">
        <f>Y2189*Source!I1258</f>
        <v>0.18540000000000001</v>
      </c>
      <c r="CY2189">
        <f>AA2189</f>
        <v>8.35</v>
      </c>
      <c r="CZ2189">
        <f>AE2189</f>
        <v>8.35</v>
      </c>
      <c r="DA2189">
        <f>AI2189</f>
        <v>1</v>
      </c>
      <c r="DB2189">
        <f>ROUND(ROUND(AT2189*CZ2189,2),2)</f>
        <v>43</v>
      </c>
      <c r="DC2189">
        <f>ROUND(ROUND(AT2189*AG2189,2),2)</f>
        <v>0</v>
      </c>
    </row>
    <row r="2190" spans="1:107" x14ac:dyDescent="0.2">
      <c r="A2190">
        <f>ROW(Source!A1258)</f>
        <v>1258</v>
      </c>
      <c r="B2190">
        <v>53551706</v>
      </c>
      <c r="C2190">
        <v>53555365</v>
      </c>
      <c r="D2190">
        <v>29110997</v>
      </c>
      <c r="E2190">
        <v>1</v>
      </c>
      <c r="F2190">
        <v>1</v>
      </c>
      <c r="G2190">
        <v>1</v>
      </c>
      <c r="H2190">
        <v>3</v>
      </c>
      <c r="I2190" t="s">
        <v>1703</v>
      </c>
      <c r="J2190" t="s">
        <v>1704</v>
      </c>
      <c r="K2190" t="s">
        <v>1705</v>
      </c>
      <c r="L2190">
        <v>1301</v>
      </c>
      <c r="N2190">
        <v>1003</v>
      </c>
      <c r="O2190" t="s">
        <v>185</v>
      </c>
      <c r="P2190" t="s">
        <v>185</v>
      </c>
      <c r="Q2190">
        <v>1</v>
      </c>
      <c r="W2190">
        <v>0</v>
      </c>
      <c r="X2190">
        <v>-1377209578</v>
      </c>
      <c r="Y2190">
        <v>101</v>
      </c>
      <c r="AA2190">
        <v>12.3</v>
      </c>
      <c r="AB2190">
        <v>0</v>
      </c>
      <c r="AC2190">
        <v>0</v>
      </c>
      <c r="AD2190">
        <v>0</v>
      </c>
      <c r="AE2190">
        <v>12.3</v>
      </c>
      <c r="AF2190">
        <v>0</v>
      </c>
      <c r="AG2190">
        <v>0</v>
      </c>
      <c r="AH2190">
        <v>0</v>
      </c>
      <c r="AI2190">
        <v>1</v>
      </c>
      <c r="AJ2190">
        <v>1</v>
      </c>
      <c r="AK2190">
        <v>1</v>
      </c>
      <c r="AL2190">
        <v>1</v>
      </c>
      <c r="AN2190">
        <v>0</v>
      </c>
      <c r="AO2190">
        <v>1</v>
      </c>
      <c r="AP2190">
        <v>0</v>
      </c>
      <c r="AQ2190">
        <v>0</v>
      </c>
      <c r="AR2190">
        <v>0</v>
      </c>
      <c r="AS2190" t="s">
        <v>3</v>
      </c>
      <c r="AT2190">
        <v>101</v>
      </c>
      <c r="AU2190" t="s">
        <v>3</v>
      </c>
      <c r="AV2190">
        <v>0</v>
      </c>
      <c r="AW2190">
        <v>2</v>
      </c>
      <c r="AX2190">
        <v>53555374</v>
      </c>
      <c r="AY2190">
        <v>1</v>
      </c>
      <c r="AZ2190">
        <v>0</v>
      </c>
      <c r="BA2190">
        <v>1998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CX2190">
        <f>Y2190*Source!I1258</f>
        <v>3.6359999999999997</v>
      </c>
      <c r="CY2190">
        <f>AA2190</f>
        <v>12.3</v>
      </c>
      <c r="CZ2190">
        <f>AE2190</f>
        <v>12.3</v>
      </c>
      <c r="DA2190">
        <f>AI2190</f>
        <v>1</v>
      </c>
      <c r="DB2190">
        <f>ROUND(ROUND(AT2190*CZ2190,2),2)</f>
        <v>1242.3</v>
      </c>
      <c r="DC2190">
        <f>ROUND(ROUND(AT2190*AG2190,2),2)</f>
        <v>0</v>
      </c>
    </row>
    <row r="2191" spans="1:107" x14ac:dyDescent="0.2">
      <c r="A2191">
        <f>ROW(Source!A1258)</f>
        <v>1258</v>
      </c>
      <c r="B2191">
        <v>53551706</v>
      </c>
      <c r="C2191">
        <v>53555365</v>
      </c>
      <c r="D2191">
        <v>0</v>
      </c>
      <c r="E2191">
        <v>0</v>
      </c>
      <c r="F2191">
        <v>1</v>
      </c>
      <c r="G2191">
        <v>1</v>
      </c>
      <c r="H2191">
        <v>3</v>
      </c>
      <c r="I2191" t="s">
        <v>1267</v>
      </c>
      <c r="J2191" t="s">
        <v>3</v>
      </c>
      <c r="K2191" t="s">
        <v>1268</v>
      </c>
      <c r="L2191">
        <v>1327</v>
      </c>
      <c r="N2191">
        <v>1005</v>
      </c>
      <c r="O2191" t="s">
        <v>128</v>
      </c>
      <c r="P2191" t="s">
        <v>128</v>
      </c>
      <c r="Q2191">
        <v>1</v>
      </c>
      <c r="W2191">
        <v>0</v>
      </c>
      <c r="X2191">
        <v>-126693257</v>
      </c>
      <c r="Y2191">
        <v>100</v>
      </c>
      <c r="AA2191">
        <v>16666.669999999998</v>
      </c>
      <c r="AB2191">
        <v>0</v>
      </c>
      <c r="AC2191">
        <v>0</v>
      </c>
      <c r="AD2191">
        <v>0</v>
      </c>
      <c r="AE2191">
        <v>16666.669999999998</v>
      </c>
      <c r="AF2191">
        <v>0</v>
      </c>
      <c r="AG2191">
        <v>0</v>
      </c>
      <c r="AH2191">
        <v>0</v>
      </c>
      <c r="AI2191">
        <v>1</v>
      </c>
      <c r="AJ2191">
        <v>1</v>
      </c>
      <c r="AK2191">
        <v>1</v>
      </c>
      <c r="AL2191">
        <v>1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 t="s">
        <v>3</v>
      </c>
      <c r="AT2191">
        <v>100</v>
      </c>
      <c r="AU2191" t="s">
        <v>3</v>
      </c>
      <c r="AV2191">
        <v>0</v>
      </c>
      <c r="AW2191">
        <v>1</v>
      </c>
      <c r="AX2191">
        <v>-1</v>
      </c>
      <c r="AY2191">
        <v>0</v>
      </c>
      <c r="AZ2191">
        <v>0</v>
      </c>
      <c r="BA2191" t="s">
        <v>3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CX2191">
        <f>Y2191*Source!I1258</f>
        <v>3.5999999999999996</v>
      </c>
      <c r="CY2191">
        <f>AA2191</f>
        <v>16666.669999999998</v>
      </c>
      <c r="CZ2191">
        <f>AE2191</f>
        <v>16666.669999999998</v>
      </c>
      <c r="DA2191">
        <f>AI2191</f>
        <v>1</v>
      </c>
      <c r="DB2191">
        <f>ROUND(ROUND(AT2191*CZ2191,2),2)</f>
        <v>1666667</v>
      </c>
      <c r="DC2191">
        <f>ROUND(ROUND(AT2191*AG2191,2),2)</f>
        <v>0</v>
      </c>
    </row>
    <row r="2192" spans="1:107" x14ac:dyDescent="0.2">
      <c r="A2192">
        <f>ROW(Source!A1259)</f>
        <v>1259</v>
      </c>
      <c r="B2192">
        <v>53551707</v>
      </c>
      <c r="C2192">
        <v>53555365</v>
      </c>
      <c r="D2192">
        <v>18416200</v>
      </c>
      <c r="E2192">
        <v>1</v>
      </c>
      <c r="F2192">
        <v>1</v>
      </c>
      <c r="G2192">
        <v>1</v>
      </c>
      <c r="H2192">
        <v>1</v>
      </c>
      <c r="I2192" t="s">
        <v>1701</v>
      </c>
      <c r="J2192" t="s">
        <v>3</v>
      </c>
      <c r="K2192" t="s">
        <v>1702</v>
      </c>
      <c r="L2192">
        <v>1369</v>
      </c>
      <c r="N2192">
        <v>1013</v>
      </c>
      <c r="O2192" t="s">
        <v>1486</v>
      </c>
      <c r="P2192" t="s">
        <v>1486</v>
      </c>
      <c r="Q2192">
        <v>1</v>
      </c>
      <c r="W2192">
        <v>0</v>
      </c>
      <c r="X2192">
        <v>-1663475933</v>
      </c>
      <c r="Y2192">
        <v>11.889275</v>
      </c>
      <c r="AA2192">
        <v>0</v>
      </c>
      <c r="AB2192">
        <v>0</v>
      </c>
      <c r="AC2192">
        <v>0</v>
      </c>
      <c r="AD2192">
        <v>343.94</v>
      </c>
      <c r="AE2192">
        <v>0</v>
      </c>
      <c r="AF2192">
        <v>0</v>
      </c>
      <c r="AG2192">
        <v>0</v>
      </c>
      <c r="AH2192">
        <v>343.94</v>
      </c>
      <c r="AI2192">
        <v>1</v>
      </c>
      <c r="AJ2192">
        <v>1</v>
      </c>
      <c r="AK2192">
        <v>1</v>
      </c>
      <c r="AL2192">
        <v>1</v>
      </c>
      <c r="AN2192">
        <v>0</v>
      </c>
      <c r="AO2192">
        <v>1</v>
      </c>
      <c r="AP2192">
        <v>1</v>
      </c>
      <c r="AQ2192">
        <v>0</v>
      </c>
      <c r="AR2192">
        <v>0</v>
      </c>
      <c r="AS2192" t="s">
        <v>3</v>
      </c>
      <c r="AT2192">
        <v>8.99</v>
      </c>
      <c r="AU2192" t="s">
        <v>62</v>
      </c>
      <c r="AV2192">
        <v>1</v>
      </c>
      <c r="AW2192">
        <v>2</v>
      </c>
      <c r="AX2192">
        <v>53555371</v>
      </c>
      <c r="AY2192">
        <v>2</v>
      </c>
      <c r="AZ2192">
        <v>131072</v>
      </c>
      <c r="BA2192">
        <v>1999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CX2192">
        <f>Y2192*Source!I1259</f>
        <v>0.42801389999999995</v>
      </c>
      <c r="CY2192">
        <f>AD2192</f>
        <v>343.94</v>
      </c>
      <c r="CZ2192">
        <f>AH2192</f>
        <v>343.94</v>
      </c>
      <c r="DA2192">
        <f>AL2192</f>
        <v>1</v>
      </c>
      <c r="DB2192">
        <f>ROUND((ROUND(AT2192*CZ2192,2)*ROUND((1.15*1.15),7)),2)</f>
        <v>4089.2</v>
      </c>
      <c r="DC2192">
        <f>ROUND((ROUND(AT2192*AG2192,2)*ROUND((1.15*1.15),7)),2)</f>
        <v>0</v>
      </c>
    </row>
    <row r="2193" spans="1:107" x14ac:dyDescent="0.2">
      <c r="A2193">
        <f>ROW(Source!A1259)</f>
        <v>1259</v>
      </c>
      <c r="B2193">
        <v>53551707</v>
      </c>
      <c r="C2193">
        <v>53555365</v>
      </c>
      <c r="D2193">
        <v>29174913</v>
      </c>
      <c r="E2193">
        <v>1</v>
      </c>
      <c r="F2193">
        <v>1</v>
      </c>
      <c r="G2193">
        <v>1</v>
      </c>
      <c r="H2193">
        <v>2</v>
      </c>
      <c r="I2193" t="s">
        <v>1513</v>
      </c>
      <c r="J2193" t="s">
        <v>1514</v>
      </c>
      <c r="K2193" t="s">
        <v>1515</v>
      </c>
      <c r="L2193">
        <v>1368</v>
      </c>
      <c r="N2193">
        <v>1011</v>
      </c>
      <c r="O2193" t="s">
        <v>1494</v>
      </c>
      <c r="P2193" t="s">
        <v>1494</v>
      </c>
      <c r="Q2193">
        <v>1</v>
      </c>
      <c r="W2193">
        <v>0</v>
      </c>
      <c r="X2193">
        <v>1230759911</v>
      </c>
      <c r="Y2193">
        <v>4.3124999999999997E-2</v>
      </c>
      <c r="AA2193">
        <v>0</v>
      </c>
      <c r="AB2193">
        <v>87.17</v>
      </c>
      <c r="AC2193">
        <v>11.6</v>
      </c>
      <c r="AD2193">
        <v>0</v>
      </c>
      <c r="AE2193">
        <v>0</v>
      </c>
      <c r="AF2193">
        <v>87.17</v>
      </c>
      <c r="AG2193">
        <v>11.6</v>
      </c>
      <c r="AH2193">
        <v>0</v>
      </c>
      <c r="AI2193">
        <v>1</v>
      </c>
      <c r="AJ2193">
        <v>1</v>
      </c>
      <c r="AK2193">
        <v>1</v>
      </c>
      <c r="AL2193">
        <v>1</v>
      </c>
      <c r="AN2193">
        <v>0</v>
      </c>
      <c r="AO2193">
        <v>1</v>
      </c>
      <c r="AP2193">
        <v>1</v>
      </c>
      <c r="AQ2193">
        <v>0</v>
      </c>
      <c r="AR2193">
        <v>0</v>
      </c>
      <c r="AS2193" t="s">
        <v>3</v>
      </c>
      <c r="AT2193">
        <v>0.03</v>
      </c>
      <c r="AU2193" t="s">
        <v>61</v>
      </c>
      <c r="AV2193">
        <v>0</v>
      </c>
      <c r="AW2193">
        <v>2</v>
      </c>
      <c r="AX2193">
        <v>53555372</v>
      </c>
      <c r="AY2193">
        <v>1</v>
      </c>
      <c r="AZ2193">
        <v>0</v>
      </c>
      <c r="BA2193">
        <v>2000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CX2193">
        <f>Y2193*Source!I1259</f>
        <v>1.5524999999999998E-3</v>
      </c>
      <c r="CY2193">
        <f>AB2193</f>
        <v>87.17</v>
      </c>
      <c r="CZ2193">
        <f>AF2193</f>
        <v>87.17</v>
      </c>
      <c r="DA2193">
        <f>AJ2193</f>
        <v>1</v>
      </c>
      <c r="DB2193">
        <f>ROUND((ROUND(AT2193*CZ2193,2)*ROUND((1.25*1.15),7)),2)</f>
        <v>3.77</v>
      </c>
      <c r="DC2193">
        <f>ROUND((ROUND(AT2193*AG2193,2)*ROUND((1.25*1.15),7)),2)</f>
        <v>0.5</v>
      </c>
    </row>
    <row r="2194" spans="1:107" x14ac:dyDescent="0.2">
      <c r="A2194">
        <f>ROW(Source!A1259)</f>
        <v>1259</v>
      </c>
      <c r="B2194">
        <v>53551707</v>
      </c>
      <c r="C2194">
        <v>53555365</v>
      </c>
      <c r="D2194">
        <v>29111241</v>
      </c>
      <c r="E2194">
        <v>1</v>
      </c>
      <c r="F2194">
        <v>1</v>
      </c>
      <c r="G2194">
        <v>1</v>
      </c>
      <c r="H2194">
        <v>3</v>
      </c>
      <c r="I2194" t="s">
        <v>1695</v>
      </c>
      <c r="J2194" t="s">
        <v>1696</v>
      </c>
      <c r="K2194" t="s">
        <v>1697</v>
      </c>
      <c r="L2194">
        <v>1346</v>
      </c>
      <c r="N2194">
        <v>1009</v>
      </c>
      <c r="O2194" t="s">
        <v>143</v>
      </c>
      <c r="P2194" t="s">
        <v>143</v>
      </c>
      <c r="Q2194">
        <v>1</v>
      </c>
      <c r="W2194">
        <v>0</v>
      </c>
      <c r="X2194">
        <v>-751732998</v>
      </c>
      <c r="Y2194">
        <v>5.15</v>
      </c>
      <c r="AA2194">
        <v>51.27</v>
      </c>
      <c r="AB2194">
        <v>0</v>
      </c>
      <c r="AC2194">
        <v>0</v>
      </c>
      <c r="AD2194">
        <v>0</v>
      </c>
      <c r="AE2194">
        <v>8.35</v>
      </c>
      <c r="AF2194">
        <v>0</v>
      </c>
      <c r="AG2194">
        <v>0</v>
      </c>
      <c r="AH2194">
        <v>0</v>
      </c>
      <c r="AI2194">
        <v>6.14</v>
      </c>
      <c r="AJ2194">
        <v>1</v>
      </c>
      <c r="AK2194">
        <v>1</v>
      </c>
      <c r="AL2194">
        <v>1</v>
      </c>
      <c r="AN2194">
        <v>0</v>
      </c>
      <c r="AO2194">
        <v>1</v>
      </c>
      <c r="AP2194">
        <v>0</v>
      </c>
      <c r="AQ2194">
        <v>0</v>
      </c>
      <c r="AR2194">
        <v>0</v>
      </c>
      <c r="AS2194" t="s">
        <v>3</v>
      </c>
      <c r="AT2194">
        <v>5.15</v>
      </c>
      <c r="AU2194" t="s">
        <v>3</v>
      </c>
      <c r="AV2194">
        <v>0</v>
      </c>
      <c r="AW2194">
        <v>2</v>
      </c>
      <c r="AX2194">
        <v>53555373</v>
      </c>
      <c r="AY2194">
        <v>1</v>
      </c>
      <c r="AZ2194">
        <v>0</v>
      </c>
      <c r="BA2194">
        <v>2001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CX2194">
        <f>Y2194*Source!I1259</f>
        <v>0.18540000000000001</v>
      </c>
      <c r="CY2194">
        <f>AA2194</f>
        <v>51.27</v>
      </c>
      <c r="CZ2194">
        <f>AE2194</f>
        <v>8.35</v>
      </c>
      <c r="DA2194">
        <f>AI2194</f>
        <v>6.14</v>
      </c>
      <c r="DB2194">
        <f>ROUND(ROUND(AT2194*CZ2194,2),2)</f>
        <v>43</v>
      </c>
      <c r="DC2194">
        <f>ROUND(ROUND(AT2194*AG2194,2),2)</f>
        <v>0</v>
      </c>
    </row>
    <row r="2195" spans="1:107" x14ac:dyDescent="0.2">
      <c r="A2195">
        <f>ROW(Source!A1259)</f>
        <v>1259</v>
      </c>
      <c r="B2195">
        <v>53551707</v>
      </c>
      <c r="C2195">
        <v>53555365</v>
      </c>
      <c r="D2195">
        <v>29110997</v>
      </c>
      <c r="E2195">
        <v>1</v>
      </c>
      <c r="F2195">
        <v>1</v>
      </c>
      <c r="G2195">
        <v>1</v>
      </c>
      <c r="H2195">
        <v>3</v>
      </c>
      <c r="I2195" t="s">
        <v>1703</v>
      </c>
      <c r="J2195" t="s">
        <v>1704</v>
      </c>
      <c r="K2195" t="s">
        <v>1705</v>
      </c>
      <c r="L2195">
        <v>1301</v>
      </c>
      <c r="N2195">
        <v>1003</v>
      </c>
      <c r="O2195" t="s">
        <v>185</v>
      </c>
      <c r="P2195" t="s">
        <v>185</v>
      </c>
      <c r="Q2195">
        <v>1</v>
      </c>
      <c r="W2195">
        <v>0</v>
      </c>
      <c r="X2195">
        <v>-1377209578</v>
      </c>
      <c r="Y2195">
        <v>101</v>
      </c>
      <c r="AA2195">
        <v>75.52</v>
      </c>
      <c r="AB2195">
        <v>0</v>
      </c>
      <c r="AC2195">
        <v>0</v>
      </c>
      <c r="AD2195">
        <v>0</v>
      </c>
      <c r="AE2195">
        <v>12.3</v>
      </c>
      <c r="AF2195">
        <v>0</v>
      </c>
      <c r="AG2195">
        <v>0</v>
      </c>
      <c r="AH2195">
        <v>0</v>
      </c>
      <c r="AI2195">
        <v>6.14</v>
      </c>
      <c r="AJ2195">
        <v>1</v>
      </c>
      <c r="AK2195">
        <v>1</v>
      </c>
      <c r="AL2195">
        <v>1</v>
      </c>
      <c r="AN2195">
        <v>0</v>
      </c>
      <c r="AO2195">
        <v>1</v>
      </c>
      <c r="AP2195">
        <v>0</v>
      </c>
      <c r="AQ2195">
        <v>0</v>
      </c>
      <c r="AR2195">
        <v>0</v>
      </c>
      <c r="AS2195" t="s">
        <v>3</v>
      </c>
      <c r="AT2195">
        <v>101</v>
      </c>
      <c r="AU2195" t="s">
        <v>3</v>
      </c>
      <c r="AV2195">
        <v>0</v>
      </c>
      <c r="AW2195">
        <v>2</v>
      </c>
      <c r="AX2195">
        <v>53555374</v>
      </c>
      <c r="AY2195">
        <v>1</v>
      </c>
      <c r="AZ2195">
        <v>0</v>
      </c>
      <c r="BA2195">
        <v>2002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CX2195">
        <f>Y2195*Source!I1259</f>
        <v>3.6359999999999997</v>
      </c>
      <c r="CY2195">
        <f>AA2195</f>
        <v>75.52</v>
      </c>
      <c r="CZ2195">
        <f>AE2195</f>
        <v>12.3</v>
      </c>
      <c r="DA2195">
        <f>AI2195</f>
        <v>6.14</v>
      </c>
      <c r="DB2195">
        <f>ROUND(ROUND(AT2195*CZ2195,2),2)</f>
        <v>1242.3</v>
      </c>
      <c r="DC2195">
        <f>ROUND(ROUND(AT2195*AG2195,2),2)</f>
        <v>0</v>
      </c>
    </row>
    <row r="2196" spans="1:107" x14ac:dyDescent="0.2">
      <c r="A2196">
        <f>ROW(Source!A1259)</f>
        <v>1259</v>
      </c>
      <c r="B2196">
        <v>53551707</v>
      </c>
      <c r="C2196">
        <v>53555365</v>
      </c>
      <c r="D2196">
        <v>0</v>
      </c>
      <c r="E2196">
        <v>0</v>
      </c>
      <c r="F2196">
        <v>1</v>
      </c>
      <c r="G2196">
        <v>1</v>
      </c>
      <c r="H2196">
        <v>3</v>
      </c>
      <c r="I2196" t="s">
        <v>1267</v>
      </c>
      <c r="J2196" t="s">
        <v>3</v>
      </c>
      <c r="K2196" t="s">
        <v>1268</v>
      </c>
      <c r="L2196">
        <v>1327</v>
      </c>
      <c r="N2196">
        <v>1005</v>
      </c>
      <c r="O2196" t="s">
        <v>128</v>
      </c>
      <c r="P2196" t="s">
        <v>128</v>
      </c>
      <c r="Q2196">
        <v>1</v>
      </c>
      <c r="W2196">
        <v>0</v>
      </c>
      <c r="X2196">
        <v>-126693257</v>
      </c>
      <c r="Y2196">
        <v>100</v>
      </c>
      <c r="AA2196">
        <v>104380</v>
      </c>
      <c r="AB2196">
        <v>0</v>
      </c>
      <c r="AC2196">
        <v>0</v>
      </c>
      <c r="AD2196">
        <v>0</v>
      </c>
      <c r="AE2196">
        <v>17000</v>
      </c>
      <c r="AF2196">
        <v>0</v>
      </c>
      <c r="AG2196">
        <v>0</v>
      </c>
      <c r="AH2196">
        <v>0</v>
      </c>
      <c r="AI2196">
        <v>6.14</v>
      </c>
      <c r="AJ2196">
        <v>1</v>
      </c>
      <c r="AK2196">
        <v>1</v>
      </c>
      <c r="AL2196">
        <v>1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 t="s">
        <v>3</v>
      </c>
      <c r="AT2196">
        <v>100</v>
      </c>
      <c r="AU2196" t="s">
        <v>3</v>
      </c>
      <c r="AV2196">
        <v>0</v>
      </c>
      <c r="AW2196">
        <v>1</v>
      </c>
      <c r="AX2196">
        <v>-1</v>
      </c>
      <c r="AY2196">
        <v>0</v>
      </c>
      <c r="AZ2196">
        <v>0</v>
      </c>
      <c r="BA2196" t="s">
        <v>3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CX2196">
        <f>Y2196*Source!I1259</f>
        <v>3.5999999999999996</v>
      </c>
      <c r="CY2196">
        <f>AA2196</f>
        <v>104380</v>
      </c>
      <c r="CZ2196">
        <f>AE2196</f>
        <v>17000</v>
      </c>
      <c r="DA2196">
        <f>AI2196</f>
        <v>6.14</v>
      </c>
      <c r="DB2196">
        <f>ROUND(ROUND(AT2196*CZ2196,2),2)</f>
        <v>1700000</v>
      </c>
      <c r="DC2196">
        <f>ROUND(ROUND(AT2196*AG2196,2),2)</f>
        <v>0</v>
      </c>
    </row>
    <row r="2197" spans="1:107" x14ac:dyDescent="0.2">
      <c r="A2197">
        <f>ROW(Source!A1262)</f>
        <v>1262</v>
      </c>
      <c r="B2197">
        <v>53551706</v>
      </c>
      <c r="C2197">
        <v>53555376</v>
      </c>
      <c r="D2197">
        <v>18411117</v>
      </c>
      <c r="E2197">
        <v>1</v>
      </c>
      <c r="F2197">
        <v>1</v>
      </c>
      <c r="G2197">
        <v>1</v>
      </c>
      <c r="H2197">
        <v>1</v>
      </c>
      <c r="I2197" t="s">
        <v>1829</v>
      </c>
      <c r="J2197" t="s">
        <v>3</v>
      </c>
      <c r="K2197" t="s">
        <v>1830</v>
      </c>
      <c r="L2197">
        <v>1369</v>
      </c>
      <c r="N2197">
        <v>1013</v>
      </c>
      <c r="O2197" t="s">
        <v>1486</v>
      </c>
      <c r="P2197" t="s">
        <v>1486</v>
      </c>
      <c r="Q2197">
        <v>1</v>
      </c>
      <c r="W2197">
        <v>0</v>
      </c>
      <c r="X2197">
        <v>-1739886638</v>
      </c>
      <c r="Y2197">
        <v>28.632124999999995</v>
      </c>
      <c r="AA2197">
        <v>0</v>
      </c>
      <c r="AB2197">
        <v>0</v>
      </c>
      <c r="AC2197">
        <v>0</v>
      </c>
      <c r="AD2197">
        <v>339.01</v>
      </c>
      <c r="AE2197">
        <v>0</v>
      </c>
      <c r="AF2197">
        <v>0</v>
      </c>
      <c r="AG2197">
        <v>0</v>
      </c>
      <c r="AH2197">
        <v>339.01</v>
      </c>
      <c r="AI2197">
        <v>1</v>
      </c>
      <c r="AJ2197">
        <v>1</v>
      </c>
      <c r="AK2197">
        <v>1</v>
      </c>
      <c r="AL2197">
        <v>1</v>
      </c>
      <c r="AN2197">
        <v>0</v>
      </c>
      <c r="AO2197">
        <v>1</v>
      </c>
      <c r="AP2197">
        <v>1</v>
      </c>
      <c r="AQ2197">
        <v>0</v>
      </c>
      <c r="AR2197">
        <v>0</v>
      </c>
      <c r="AS2197" t="s">
        <v>3</v>
      </c>
      <c r="AT2197">
        <v>21.65</v>
      </c>
      <c r="AU2197" t="s">
        <v>62</v>
      </c>
      <c r="AV2197">
        <v>1</v>
      </c>
      <c r="AW2197">
        <v>2</v>
      </c>
      <c r="AX2197">
        <v>53555394</v>
      </c>
      <c r="AY2197">
        <v>2</v>
      </c>
      <c r="AZ2197">
        <v>137216</v>
      </c>
      <c r="BA2197">
        <v>2003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CX2197">
        <f>Y2197*Source!I1262</f>
        <v>17.179274999999997</v>
      </c>
      <c r="CY2197">
        <f>AD2197</f>
        <v>339.01</v>
      </c>
      <c r="CZ2197">
        <f>AH2197</f>
        <v>339.01</v>
      </c>
      <c r="DA2197">
        <f>AL2197</f>
        <v>1</v>
      </c>
      <c r="DB2197">
        <f>ROUND((ROUND(AT2197*CZ2197,2)*ROUND((1.15*1.15),7)),2)</f>
        <v>9706.58</v>
      </c>
      <c r="DC2197">
        <f>ROUND((ROUND(AT2197*AG2197,2)*ROUND((1.15*1.15),7)),2)</f>
        <v>0</v>
      </c>
    </row>
    <row r="2198" spans="1:107" x14ac:dyDescent="0.2">
      <c r="A2198">
        <f>ROW(Source!A1262)</f>
        <v>1262</v>
      </c>
      <c r="B2198">
        <v>53551706</v>
      </c>
      <c r="C2198">
        <v>53555376</v>
      </c>
      <c r="D2198">
        <v>121548</v>
      </c>
      <c r="E2198">
        <v>1</v>
      </c>
      <c r="F2198">
        <v>1</v>
      </c>
      <c r="G2198">
        <v>1</v>
      </c>
      <c r="H2198">
        <v>1</v>
      </c>
      <c r="I2198" t="s">
        <v>31</v>
      </c>
      <c r="J2198" t="s">
        <v>3</v>
      </c>
      <c r="K2198" t="s">
        <v>1489</v>
      </c>
      <c r="L2198">
        <v>608254</v>
      </c>
      <c r="N2198">
        <v>1013</v>
      </c>
      <c r="O2198" t="s">
        <v>1490</v>
      </c>
      <c r="P2198" t="s">
        <v>1490</v>
      </c>
      <c r="Q2198">
        <v>1</v>
      </c>
      <c r="W2198">
        <v>0</v>
      </c>
      <c r="X2198">
        <v>-185737400</v>
      </c>
      <c r="Y2198">
        <v>0.18687499999999999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1</v>
      </c>
      <c r="AJ2198">
        <v>1</v>
      </c>
      <c r="AK2198">
        <v>1</v>
      </c>
      <c r="AL2198">
        <v>1</v>
      </c>
      <c r="AN2198">
        <v>0</v>
      </c>
      <c r="AO2198">
        <v>1</v>
      </c>
      <c r="AP2198">
        <v>1</v>
      </c>
      <c r="AQ2198">
        <v>0</v>
      </c>
      <c r="AR2198">
        <v>0</v>
      </c>
      <c r="AS2198" t="s">
        <v>3</v>
      </c>
      <c r="AT2198">
        <v>0.13</v>
      </c>
      <c r="AU2198" t="s">
        <v>61</v>
      </c>
      <c r="AV2198">
        <v>2</v>
      </c>
      <c r="AW2198">
        <v>2</v>
      </c>
      <c r="AX2198">
        <v>53555395</v>
      </c>
      <c r="AY2198">
        <v>1</v>
      </c>
      <c r="AZ2198">
        <v>6144</v>
      </c>
      <c r="BA2198">
        <v>2004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CX2198">
        <f>Y2198*Source!I1262</f>
        <v>0.11212499999999999</v>
      </c>
      <c r="CY2198">
        <f>AD2198</f>
        <v>0</v>
      </c>
      <c r="CZ2198">
        <f>AH2198</f>
        <v>0</v>
      </c>
      <c r="DA2198">
        <f>AL2198</f>
        <v>1</v>
      </c>
      <c r="DB2198">
        <f>ROUND((ROUND(AT2198*CZ2198,2)*ROUND((1.25*1.15),7)),2)</f>
        <v>0</v>
      </c>
      <c r="DC2198">
        <f>ROUND((ROUND(AT2198*AG2198,2)*ROUND((1.25*1.15),7)),2)</f>
        <v>0</v>
      </c>
    </row>
    <row r="2199" spans="1:107" x14ac:dyDescent="0.2">
      <c r="A2199">
        <f>ROW(Source!A1262)</f>
        <v>1262</v>
      </c>
      <c r="B2199">
        <v>53551706</v>
      </c>
      <c r="C2199">
        <v>53555376</v>
      </c>
      <c r="D2199">
        <v>29172556</v>
      </c>
      <c r="E2199">
        <v>1</v>
      </c>
      <c r="F2199">
        <v>1</v>
      </c>
      <c r="G2199">
        <v>1</v>
      </c>
      <c r="H2199">
        <v>2</v>
      </c>
      <c r="I2199" t="s">
        <v>1647</v>
      </c>
      <c r="J2199" t="s">
        <v>1667</v>
      </c>
      <c r="K2199" t="s">
        <v>1649</v>
      </c>
      <c r="L2199">
        <v>1368</v>
      </c>
      <c r="N2199">
        <v>1011</v>
      </c>
      <c r="O2199" t="s">
        <v>1494</v>
      </c>
      <c r="P2199" t="s">
        <v>1494</v>
      </c>
      <c r="Q2199">
        <v>1</v>
      </c>
      <c r="W2199">
        <v>0</v>
      </c>
      <c r="X2199">
        <v>344519037</v>
      </c>
      <c r="Y2199">
        <v>0.18687499999999999</v>
      </c>
      <c r="AA2199">
        <v>0</v>
      </c>
      <c r="AB2199">
        <v>31.26</v>
      </c>
      <c r="AC2199">
        <v>13.5</v>
      </c>
      <c r="AD2199">
        <v>0</v>
      </c>
      <c r="AE2199">
        <v>0</v>
      </c>
      <c r="AF2199">
        <v>31.26</v>
      </c>
      <c r="AG2199">
        <v>13.5</v>
      </c>
      <c r="AH2199">
        <v>0</v>
      </c>
      <c r="AI2199">
        <v>1</v>
      </c>
      <c r="AJ2199">
        <v>1</v>
      </c>
      <c r="AK2199">
        <v>1</v>
      </c>
      <c r="AL2199">
        <v>1</v>
      </c>
      <c r="AN2199">
        <v>0</v>
      </c>
      <c r="AO2199">
        <v>1</v>
      </c>
      <c r="AP2199">
        <v>1</v>
      </c>
      <c r="AQ2199">
        <v>0</v>
      </c>
      <c r="AR2199">
        <v>0</v>
      </c>
      <c r="AS2199" t="s">
        <v>3</v>
      </c>
      <c r="AT2199">
        <v>0.13</v>
      </c>
      <c r="AU2199" t="s">
        <v>61</v>
      </c>
      <c r="AV2199">
        <v>0</v>
      </c>
      <c r="AW2199">
        <v>2</v>
      </c>
      <c r="AX2199">
        <v>53555396</v>
      </c>
      <c r="AY2199">
        <v>1</v>
      </c>
      <c r="AZ2199">
        <v>6144</v>
      </c>
      <c r="BA2199">
        <v>2005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CX2199">
        <f>Y2199*Source!I1262</f>
        <v>0.11212499999999999</v>
      </c>
      <c r="CY2199">
        <f>AB2199</f>
        <v>31.26</v>
      </c>
      <c r="CZ2199">
        <f>AF2199</f>
        <v>31.26</v>
      </c>
      <c r="DA2199">
        <f>AJ2199</f>
        <v>1</v>
      </c>
      <c r="DB2199">
        <f>ROUND((ROUND(AT2199*CZ2199,2)*ROUND((1.25*1.15),7)),2)</f>
        <v>5.84</v>
      </c>
      <c r="DC2199">
        <f>ROUND((ROUND(AT2199*AG2199,2)*ROUND((1.25*1.15),7)),2)</f>
        <v>2.5299999999999998</v>
      </c>
    </row>
    <row r="2200" spans="1:107" x14ac:dyDescent="0.2">
      <c r="A2200">
        <f>ROW(Source!A1262)</f>
        <v>1262</v>
      </c>
      <c r="B2200">
        <v>53551706</v>
      </c>
      <c r="C2200">
        <v>53555376</v>
      </c>
      <c r="D2200">
        <v>29174500</v>
      </c>
      <c r="E2200">
        <v>1</v>
      </c>
      <c r="F2200">
        <v>1</v>
      </c>
      <c r="G2200">
        <v>1</v>
      </c>
      <c r="H2200">
        <v>2</v>
      </c>
      <c r="I2200" t="s">
        <v>1681</v>
      </c>
      <c r="J2200" t="s">
        <v>1682</v>
      </c>
      <c r="K2200" t="s">
        <v>1683</v>
      </c>
      <c r="L2200">
        <v>1368</v>
      </c>
      <c r="N2200">
        <v>1011</v>
      </c>
      <c r="O2200" t="s">
        <v>1494</v>
      </c>
      <c r="P2200" t="s">
        <v>1494</v>
      </c>
      <c r="Q2200">
        <v>1</v>
      </c>
      <c r="W2200">
        <v>0</v>
      </c>
      <c r="X2200">
        <v>-1867053656</v>
      </c>
      <c r="Y2200">
        <v>0.28749999999999998</v>
      </c>
      <c r="AA2200">
        <v>0</v>
      </c>
      <c r="AB2200">
        <v>1.95</v>
      </c>
      <c r="AC2200">
        <v>0</v>
      </c>
      <c r="AD2200">
        <v>0</v>
      </c>
      <c r="AE2200">
        <v>0</v>
      </c>
      <c r="AF2200">
        <v>1.95</v>
      </c>
      <c r="AG2200">
        <v>0</v>
      </c>
      <c r="AH2200">
        <v>0</v>
      </c>
      <c r="AI2200">
        <v>1</v>
      </c>
      <c r="AJ2200">
        <v>1</v>
      </c>
      <c r="AK2200">
        <v>1</v>
      </c>
      <c r="AL2200">
        <v>1</v>
      </c>
      <c r="AN2200">
        <v>0</v>
      </c>
      <c r="AO2200">
        <v>1</v>
      </c>
      <c r="AP2200">
        <v>1</v>
      </c>
      <c r="AQ2200">
        <v>0</v>
      </c>
      <c r="AR2200">
        <v>0</v>
      </c>
      <c r="AS2200" t="s">
        <v>3</v>
      </c>
      <c r="AT2200">
        <v>0.2</v>
      </c>
      <c r="AU2200" t="s">
        <v>61</v>
      </c>
      <c r="AV2200">
        <v>0</v>
      </c>
      <c r="AW2200">
        <v>2</v>
      </c>
      <c r="AX2200">
        <v>53555397</v>
      </c>
      <c r="AY2200">
        <v>1</v>
      </c>
      <c r="AZ2200">
        <v>6144</v>
      </c>
      <c r="BA2200">
        <v>2006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CX2200">
        <f>Y2200*Source!I1262</f>
        <v>0.17249999999999999</v>
      </c>
      <c r="CY2200">
        <f>AB2200</f>
        <v>1.95</v>
      </c>
      <c r="CZ2200">
        <f>AF2200</f>
        <v>1.95</v>
      </c>
      <c r="DA2200">
        <f>AJ2200</f>
        <v>1</v>
      </c>
      <c r="DB2200">
        <f>ROUND((ROUND(AT2200*CZ2200,2)*ROUND((1.25*1.15),7)),2)</f>
        <v>0.56000000000000005</v>
      </c>
      <c r="DC2200">
        <f>ROUND((ROUND(AT2200*AG2200,2)*ROUND((1.25*1.15),7)),2)</f>
        <v>0</v>
      </c>
    </row>
    <row r="2201" spans="1:107" x14ac:dyDescent="0.2">
      <c r="A2201">
        <f>ROW(Source!A1262)</f>
        <v>1262</v>
      </c>
      <c r="B2201">
        <v>53551706</v>
      </c>
      <c r="C2201">
        <v>53555376</v>
      </c>
      <c r="D2201">
        <v>29174913</v>
      </c>
      <c r="E2201">
        <v>1</v>
      </c>
      <c r="F2201">
        <v>1</v>
      </c>
      <c r="G2201">
        <v>1</v>
      </c>
      <c r="H2201">
        <v>2</v>
      </c>
      <c r="I2201" t="s">
        <v>1513</v>
      </c>
      <c r="J2201" t="s">
        <v>1514</v>
      </c>
      <c r="K2201" t="s">
        <v>1515</v>
      </c>
      <c r="L2201">
        <v>1368</v>
      </c>
      <c r="N2201">
        <v>1011</v>
      </c>
      <c r="O2201" t="s">
        <v>1494</v>
      </c>
      <c r="P2201" t="s">
        <v>1494</v>
      </c>
      <c r="Q2201">
        <v>1</v>
      </c>
      <c r="W2201">
        <v>0</v>
      </c>
      <c r="X2201">
        <v>1230759911</v>
      </c>
      <c r="Y2201">
        <v>0.31624999999999998</v>
      </c>
      <c r="AA2201">
        <v>0</v>
      </c>
      <c r="AB2201">
        <v>87.17</v>
      </c>
      <c r="AC2201">
        <v>11.6</v>
      </c>
      <c r="AD2201">
        <v>0</v>
      </c>
      <c r="AE2201">
        <v>0</v>
      </c>
      <c r="AF2201">
        <v>87.17</v>
      </c>
      <c r="AG2201">
        <v>11.6</v>
      </c>
      <c r="AH2201">
        <v>0</v>
      </c>
      <c r="AI2201">
        <v>1</v>
      </c>
      <c r="AJ2201">
        <v>1</v>
      </c>
      <c r="AK2201">
        <v>1</v>
      </c>
      <c r="AL2201">
        <v>1</v>
      </c>
      <c r="AN2201">
        <v>0</v>
      </c>
      <c r="AO2201">
        <v>1</v>
      </c>
      <c r="AP2201">
        <v>1</v>
      </c>
      <c r="AQ2201">
        <v>0</v>
      </c>
      <c r="AR2201">
        <v>0</v>
      </c>
      <c r="AS2201" t="s">
        <v>3</v>
      </c>
      <c r="AT2201">
        <v>0.22</v>
      </c>
      <c r="AU2201" t="s">
        <v>61</v>
      </c>
      <c r="AV2201">
        <v>0</v>
      </c>
      <c r="AW2201">
        <v>2</v>
      </c>
      <c r="AX2201">
        <v>53555398</v>
      </c>
      <c r="AY2201">
        <v>1</v>
      </c>
      <c r="AZ2201">
        <v>6144</v>
      </c>
      <c r="BA2201">
        <v>2007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CX2201">
        <f>Y2201*Source!I1262</f>
        <v>0.18974999999999997</v>
      </c>
      <c r="CY2201">
        <f>AB2201</f>
        <v>87.17</v>
      </c>
      <c r="CZ2201">
        <f>AF2201</f>
        <v>87.17</v>
      </c>
      <c r="DA2201">
        <f>AJ2201</f>
        <v>1</v>
      </c>
      <c r="DB2201">
        <f>ROUND((ROUND(AT2201*CZ2201,2)*ROUND((1.25*1.15),7)),2)</f>
        <v>27.57</v>
      </c>
      <c r="DC2201">
        <f>ROUND((ROUND(AT2201*AG2201,2)*ROUND((1.25*1.15),7)),2)</f>
        <v>3.67</v>
      </c>
    </row>
    <row r="2202" spans="1:107" x14ac:dyDescent="0.2">
      <c r="A2202">
        <f>ROW(Source!A1262)</f>
        <v>1262</v>
      </c>
      <c r="B2202">
        <v>53551706</v>
      </c>
      <c r="C2202">
        <v>53555376</v>
      </c>
      <c r="D2202">
        <v>29110398</v>
      </c>
      <c r="E2202">
        <v>1</v>
      </c>
      <c r="F2202">
        <v>1</v>
      </c>
      <c r="G2202">
        <v>1</v>
      </c>
      <c r="H2202">
        <v>3</v>
      </c>
      <c r="I2202" t="s">
        <v>2021</v>
      </c>
      <c r="J2202" t="s">
        <v>2022</v>
      </c>
      <c r="K2202" t="s">
        <v>2023</v>
      </c>
      <c r="L2202">
        <v>1348</v>
      </c>
      <c r="N2202">
        <v>1009</v>
      </c>
      <c r="O2202" t="s">
        <v>26</v>
      </c>
      <c r="P2202" t="s">
        <v>26</v>
      </c>
      <c r="Q2202">
        <v>1000</v>
      </c>
      <c r="W2202">
        <v>0</v>
      </c>
      <c r="X2202">
        <v>1625292450</v>
      </c>
      <c r="Y2202">
        <v>4.0000000000000002E-4</v>
      </c>
      <c r="AA2202">
        <v>15118.99</v>
      </c>
      <c r="AB2202">
        <v>0</v>
      </c>
      <c r="AC2202">
        <v>0</v>
      </c>
      <c r="AD2202">
        <v>0</v>
      </c>
      <c r="AE2202">
        <v>15118.99</v>
      </c>
      <c r="AF2202">
        <v>0</v>
      </c>
      <c r="AG2202">
        <v>0</v>
      </c>
      <c r="AH2202">
        <v>0</v>
      </c>
      <c r="AI2202">
        <v>1</v>
      </c>
      <c r="AJ2202">
        <v>1</v>
      </c>
      <c r="AK2202">
        <v>1</v>
      </c>
      <c r="AL2202">
        <v>1</v>
      </c>
      <c r="AN2202">
        <v>0</v>
      </c>
      <c r="AO2202">
        <v>1</v>
      </c>
      <c r="AP2202">
        <v>0</v>
      </c>
      <c r="AQ2202">
        <v>0</v>
      </c>
      <c r="AR2202">
        <v>0</v>
      </c>
      <c r="AS2202" t="s">
        <v>3</v>
      </c>
      <c r="AT2202">
        <v>4.0000000000000002E-4</v>
      </c>
      <c r="AU2202" t="s">
        <v>3</v>
      </c>
      <c r="AV2202">
        <v>0</v>
      </c>
      <c r="AW2202">
        <v>2</v>
      </c>
      <c r="AX2202">
        <v>53555399</v>
      </c>
      <c r="AY2202">
        <v>1</v>
      </c>
      <c r="AZ2202">
        <v>0</v>
      </c>
      <c r="BA2202">
        <v>2008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CX2202">
        <f>Y2202*Source!I1262</f>
        <v>2.4000000000000001E-4</v>
      </c>
      <c r="CY2202">
        <f t="shared" ref="CY2202:CY2213" si="436">AA2202</f>
        <v>15118.99</v>
      </c>
      <c r="CZ2202">
        <f t="shared" ref="CZ2202:CZ2213" si="437">AE2202</f>
        <v>15118.99</v>
      </c>
      <c r="DA2202">
        <f t="shared" ref="DA2202:DA2213" si="438">AI2202</f>
        <v>1</v>
      </c>
      <c r="DB2202">
        <f t="shared" ref="DB2202:DB2213" si="439">ROUND(ROUND(AT2202*CZ2202,2),2)</f>
        <v>6.05</v>
      </c>
      <c r="DC2202">
        <f t="shared" ref="DC2202:DC2213" si="440">ROUND(ROUND(AT2202*AG2202,2),2)</f>
        <v>0</v>
      </c>
    </row>
    <row r="2203" spans="1:107" x14ac:dyDescent="0.2">
      <c r="A2203">
        <f>ROW(Source!A1262)</f>
        <v>1262</v>
      </c>
      <c r="B2203">
        <v>53551706</v>
      </c>
      <c r="C2203">
        <v>53555376</v>
      </c>
      <c r="D2203">
        <v>29110573</v>
      </c>
      <c r="E2203">
        <v>1</v>
      </c>
      <c r="F2203">
        <v>1</v>
      </c>
      <c r="G2203">
        <v>1</v>
      </c>
      <c r="H2203">
        <v>3</v>
      </c>
      <c r="I2203" t="s">
        <v>2024</v>
      </c>
      <c r="J2203" t="s">
        <v>2025</v>
      </c>
      <c r="K2203" t="s">
        <v>2026</v>
      </c>
      <c r="L2203">
        <v>1348</v>
      </c>
      <c r="N2203">
        <v>1009</v>
      </c>
      <c r="O2203" t="s">
        <v>26</v>
      </c>
      <c r="P2203" t="s">
        <v>26</v>
      </c>
      <c r="Q2203">
        <v>1000</v>
      </c>
      <c r="W2203">
        <v>0</v>
      </c>
      <c r="X2203">
        <v>24062879</v>
      </c>
      <c r="Y2203">
        <v>2.0000000000000001E-4</v>
      </c>
      <c r="AA2203">
        <v>16950</v>
      </c>
      <c r="AB2203">
        <v>0</v>
      </c>
      <c r="AC2203">
        <v>0</v>
      </c>
      <c r="AD2203">
        <v>0</v>
      </c>
      <c r="AE2203">
        <v>16950</v>
      </c>
      <c r="AF2203">
        <v>0</v>
      </c>
      <c r="AG2203">
        <v>0</v>
      </c>
      <c r="AH2203">
        <v>0</v>
      </c>
      <c r="AI2203">
        <v>1</v>
      </c>
      <c r="AJ2203">
        <v>1</v>
      </c>
      <c r="AK2203">
        <v>1</v>
      </c>
      <c r="AL2203">
        <v>1</v>
      </c>
      <c r="AN2203">
        <v>0</v>
      </c>
      <c r="AO2203">
        <v>1</v>
      </c>
      <c r="AP2203">
        <v>0</v>
      </c>
      <c r="AQ2203">
        <v>0</v>
      </c>
      <c r="AR2203">
        <v>0</v>
      </c>
      <c r="AS2203" t="s">
        <v>3</v>
      </c>
      <c r="AT2203">
        <v>2.0000000000000001E-4</v>
      </c>
      <c r="AU2203" t="s">
        <v>3</v>
      </c>
      <c r="AV2203">
        <v>0</v>
      </c>
      <c r="AW2203">
        <v>2</v>
      </c>
      <c r="AX2203">
        <v>53555400</v>
      </c>
      <c r="AY2203">
        <v>1</v>
      </c>
      <c r="AZ2203">
        <v>0</v>
      </c>
      <c r="BA2203">
        <v>2009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CX2203">
        <f>Y2203*Source!I1262</f>
        <v>1.2E-4</v>
      </c>
      <c r="CY2203">
        <f t="shared" si="436"/>
        <v>16950</v>
      </c>
      <c r="CZ2203">
        <f t="shared" si="437"/>
        <v>16950</v>
      </c>
      <c r="DA2203">
        <f t="shared" si="438"/>
        <v>1</v>
      </c>
      <c r="DB2203">
        <f t="shared" si="439"/>
        <v>3.39</v>
      </c>
      <c r="DC2203">
        <f t="shared" si="440"/>
        <v>0</v>
      </c>
    </row>
    <row r="2204" spans="1:107" x14ac:dyDescent="0.2">
      <c r="A2204">
        <f>ROW(Source!A1262)</f>
        <v>1262</v>
      </c>
      <c r="B2204">
        <v>53551706</v>
      </c>
      <c r="C2204">
        <v>53555376</v>
      </c>
      <c r="D2204">
        <v>29112724</v>
      </c>
      <c r="E2204">
        <v>1</v>
      </c>
      <c r="F2204">
        <v>1</v>
      </c>
      <c r="G2204">
        <v>1</v>
      </c>
      <c r="H2204">
        <v>3</v>
      </c>
      <c r="I2204" t="s">
        <v>2027</v>
      </c>
      <c r="J2204" t="s">
        <v>2028</v>
      </c>
      <c r="K2204" t="s">
        <v>2029</v>
      </c>
      <c r="L2204">
        <v>1348</v>
      </c>
      <c r="N2204">
        <v>1009</v>
      </c>
      <c r="O2204" t="s">
        <v>26</v>
      </c>
      <c r="P2204" t="s">
        <v>26</v>
      </c>
      <c r="Q2204">
        <v>1000</v>
      </c>
      <c r="W2204">
        <v>0</v>
      </c>
      <c r="X2204">
        <v>1645202039</v>
      </c>
      <c r="Y2204">
        <v>3.5999999999999999E-3</v>
      </c>
      <c r="AA2204">
        <v>5989</v>
      </c>
      <c r="AB2204">
        <v>0</v>
      </c>
      <c r="AC2204">
        <v>0</v>
      </c>
      <c r="AD2204">
        <v>0</v>
      </c>
      <c r="AE2204">
        <v>5989</v>
      </c>
      <c r="AF2204">
        <v>0</v>
      </c>
      <c r="AG2204">
        <v>0</v>
      </c>
      <c r="AH2204">
        <v>0</v>
      </c>
      <c r="AI2204">
        <v>1</v>
      </c>
      <c r="AJ2204">
        <v>1</v>
      </c>
      <c r="AK2204">
        <v>1</v>
      </c>
      <c r="AL2204">
        <v>1</v>
      </c>
      <c r="AN2204">
        <v>0</v>
      </c>
      <c r="AO2204">
        <v>1</v>
      </c>
      <c r="AP2204">
        <v>0</v>
      </c>
      <c r="AQ2204">
        <v>0</v>
      </c>
      <c r="AR2204">
        <v>0</v>
      </c>
      <c r="AS2204" t="s">
        <v>3</v>
      </c>
      <c r="AT2204">
        <v>3.5999999999999999E-3</v>
      </c>
      <c r="AU2204" t="s">
        <v>3</v>
      </c>
      <c r="AV2204">
        <v>0</v>
      </c>
      <c r="AW2204">
        <v>2</v>
      </c>
      <c r="AX2204">
        <v>53555401</v>
      </c>
      <c r="AY2204">
        <v>1</v>
      </c>
      <c r="AZ2204">
        <v>0</v>
      </c>
      <c r="BA2204">
        <v>2010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CX2204">
        <f>Y2204*Source!I1262</f>
        <v>2.16E-3</v>
      </c>
      <c r="CY2204">
        <f t="shared" si="436"/>
        <v>5989</v>
      </c>
      <c r="CZ2204">
        <f t="shared" si="437"/>
        <v>5989</v>
      </c>
      <c r="DA2204">
        <f t="shared" si="438"/>
        <v>1</v>
      </c>
      <c r="DB2204">
        <f t="shared" si="439"/>
        <v>21.56</v>
      </c>
      <c r="DC2204">
        <f t="shared" si="440"/>
        <v>0</v>
      </c>
    </row>
    <row r="2205" spans="1:107" x14ac:dyDescent="0.2">
      <c r="A2205">
        <f>ROW(Source!A1262)</f>
        <v>1262</v>
      </c>
      <c r="B2205">
        <v>53551706</v>
      </c>
      <c r="C2205">
        <v>53555376</v>
      </c>
      <c r="D2205">
        <v>29107963</v>
      </c>
      <c r="E2205">
        <v>1</v>
      </c>
      <c r="F2205">
        <v>1</v>
      </c>
      <c r="G2205">
        <v>1</v>
      </c>
      <c r="H2205">
        <v>3</v>
      </c>
      <c r="I2205" t="s">
        <v>2030</v>
      </c>
      <c r="J2205" t="s">
        <v>2031</v>
      </c>
      <c r="K2205" t="s">
        <v>2032</v>
      </c>
      <c r="L2205">
        <v>1346</v>
      </c>
      <c r="N2205">
        <v>1009</v>
      </c>
      <c r="O2205" t="s">
        <v>143</v>
      </c>
      <c r="P2205" t="s">
        <v>143</v>
      </c>
      <c r="Q2205">
        <v>1</v>
      </c>
      <c r="W2205">
        <v>0</v>
      </c>
      <c r="X2205">
        <v>-2113933962</v>
      </c>
      <c r="Y2205">
        <v>0.3</v>
      </c>
      <c r="AA2205">
        <v>37.29</v>
      </c>
      <c r="AB2205">
        <v>0</v>
      </c>
      <c r="AC2205">
        <v>0</v>
      </c>
      <c r="AD2205">
        <v>0</v>
      </c>
      <c r="AE2205">
        <v>37.29</v>
      </c>
      <c r="AF2205">
        <v>0</v>
      </c>
      <c r="AG2205">
        <v>0</v>
      </c>
      <c r="AH2205">
        <v>0</v>
      </c>
      <c r="AI2205">
        <v>1</v>
      </c>
      <c r="AJ2205">
        <v>1</v>
      </c>
      <c r="AK2205">
        <v>1</v>
      </c>
      <c r="AL2205">
        <v>1</v>
      </c>
      <c r="AN2205">
        <v>0</v>
      </c>
      <c r="AO2205">
        <v>1</v>
      </c>
      <c r="AP2205">
        <v>0</v>
      </c>
      <c r="AQ2205">
        <v>0</v>
      </c>
      <c r="AR2205">
        <v>0</v>
      </c>
      <c r="AS2205" t="s">
        <v>3</v>
      </c>
      <c r="AT2205">
        <v>0.3</v>
      </c>
      <c r="AU2205" t="s">
        <v>3</v>
      </c>
      <c r="AV2205">
        <v>0</v>
      </c>
      <c r="AW2205">
        <v>2</v>
      </c>
      <c r="AX2205">
        <v>53555402</v>
      </c>
      <c r="AY2205">
        <v>1</v>
      </c>
      <c r="AZ2205">
        <v>0</v>
      </c>
      <c r="BA2205">
        <v>2011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CX2205">
        <f>Y2205*Source!I1262</f>
        <v>0.18</v>
      </c>
      <c r="CY2205">
        <f t="shared" si="436"/>
        <v>37.29</v>
      </c>
      <c r="CZ2205">
        <f t="shared" si="437"/>
        <v>37.29</v>
      </c>
      <c r="DA2205">
        <f t="shared" si="438"/>
        <v>1</v>
      </c>
      <c r="DB2205">
        <f t="shared" si="439"/>
        <v>11.19</v>
      </c>
      <c r="DC2205">
        <f t="shared" si="440"/>
        <v>0</v>
      </c>
    </row>
    <row r="2206" spans="1:107" x14ac:dyDescent="0.2">
      <c r="A2206">
        <f>ROW(Source!A1262)</f>
        <v>1262</v>
      </c>
      <c r="B2206">
        <v>53551706</v>
      </c>
      <c r="C2206">
        <v>53555376</v>
      </c>
      <c r="D2206">
        <v>29107847</v>
      </c>
      <c r="E2206">
        <v>1</v>
      </c>
      <c r="F2206">
        <v>1</v>
      </c>
      <c r="G2206">
        <v>1</v>
      </c>
      <c r="H2206">
        <v>3</v>
      </c>
      <c r="I2206" t="s">
        <v>2033</v>
      </c>
      <c r="J2206" t="s">
        <v>2034</v>
      </c>
      <c r="K2206" t="s">
        <v>2035</v>
      </c>
      <c r="L2206">
        <v>1346</v>
      </c>
      <c r="N2206">
        <v>1009</v>
      </c>
      <c r="O2206" t="s">
        <v>143</v>
      </c>
      <c r="P2206" t="s">
        <v>143</v>
      </c>
      <c r="Q2206">
        <v>1</v>
      </c>
      <c r="W2206">
        <v>0</v>
      </c>
      <c r="X2206">
        <v>1489730880</v>
      </c>
      <c r="Y2206">
        <v>2</v>
      </c>
      <c r="AA2206">
        <v>9.61</v>
      </c>
      <c r="AB2206">
        <v>0</v>
      </c>
      <c r="AC2206">
        <v>0</v>
      </c>
      <c r="AD2206">
        <v>0</v>
      </c>
      <c r="AE2206">
        <v>9.61</v>
      </c>
      <c r="AF2206">
        <v>0</v>
      </c>
      <c r="AG2206">
        <v>0</v>
      </c>
      <c r="AH2206">
        <v>0</v>
      </c>
      <c r="AI2206">
        <v>1</v>
      </c>
      <c r="AJ2206">
        <v>1</v>
      </c>
      <c r="AK2206">
        <v>1</v>
      </c>
      <c r="AL2206">
        <v>1</v>
      </c>
      <c r="AN2206">
        <v>0</v>
      </c>
      <c r="AO2206">
        <v>1</v>
      </c>
      <c r="AP2206">
        <v>0</v>
      </c>
      <c r="AQ2206">
        <v>0</v>
      </c>
      <c r="AR2206">
        <v>0</v>
      </c>
      <c r="AS2206" t="s">
        <v>3</v>
      </c>
      <c r="AT2206">
        <v>2</v>
      </c>
      <c r="AU2206" t="s">
        <v>3</v>
      </c>
      <c r="AV2206">
        <v>0</v>
      </c>
      <c r="AW2206">
        <v>2</v>
      </c>
      <c r="AX2206">
        <v>53555403</v>
      </c>
      <c r="AY2206">
        <v>1</v>
      </c>
      <c r="AZ2206">
        <v>0</v>
      </c>
      <c r="BA2206">
        <v>2012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CX2206">
        <f>Y2206*Source!I1262</f>
        <v>1.2</v>
      </c>
      <c r="CY2206">
        <f t="shared" si="436"/>
        <v>9.61</v>
      </c>
      <c r="CZ2206">
        <f t="shared" si="437"/>
        <v>9.61</v>
      </c>
      <c r="DA2206">
        <f t="shared" si="438"/>
        <v>1</v>
      </c>
      <c r="DB2206">
        <f t="shared" si="439"/>
        <v>19.22</v>
      </c>
      <c r="DC2206">
        <f t="shared" si="440"/>
        <v>0</v>
      </c>
    </row>
    <row r="2207" spans="1:107" x14ac:dyDescent="0.2">
      <c r="A2207">
        <f>ROW(Source!A1262)</f>
        <v>1262</v>
      </c>
      <c r="B2207">
        <v>53551706</v>
      </c>
      <c r="C2207">
        <v>53555376</v>
      </c>
      <c r="D2207">
        <v>29114696</v>
      </c>
      <c r="E2207">
        <v>1</v>
      </c>
      <c r="F2207">
        <v>1</v>
      </c>
      <c r="G2207">
        <v>1</v>
      </c>
      <c r="H2207">
        <v>3</v>
      </c>
      <c r="I2207" t="s">
        <v>2036</v>
      </c>
      <c r="J2207" t="s">
        <v>2037</v>
      </c>
      <c r="K2207" t="s">
        <v>2038</v>
      </c>
      <c r="L2207">
        <v>1348</v>
      </c>
      <c r="N2207">
        <v>1009</v>
      </c>
      <c r="O2207" t="s">
        <v>26</v>
      </c>
      <c r="P2207" t="s">
        <v>26</v>
      </c>
      <c r="Q2207">
        <v>1000</v>
      </c>
      <c r="W2207">
        <v>0</v>
      </c>
      <c r="X2207">
        <v>-1124698589</v>
      </c>
      <c r="Y2207">
        <v>6.9999999999999999E-4</v>
      </c>
      <c r="AA2207">
        <v>11350</v>
      </c>
      <c r="AB2207">
        <v>0</v>
      </c>
      <c r="AC2207">
        <v>0</v>
      </c>
      <c r="AD2207">
        <v>0</v>
      </c>
      <c r="AE2207">
        <v>11350</v>
      </c>
      <c r="AF2207">
        <v>0</v>
      </c>
      <c r="AG2207">
        <v>0</v>
      </c>
      <c r="AH2207">
        <v>0</v>
      </c>
      <c r="AI2207">
        <v>1</v>
      </c>
      <c r="AJ2207">
        <v>1</v>
      </c>
      <c r="AK2207">
        <v>1</v>
      </c>
      <c r="AL2207">
        <v>1</v>
      </c>
      <c r="AN2207">
        <v>0</v>
      </c>
      <c r="AO2207">
        <v>1</v>
      </c>
      <c r="AP2207">
        <v>0</v>
      </c>
      <c r="AQ2207">
        <v>0</v>
      </c>
      <c r="AR2207">
        <v>0</v>
      </c>
      <c r="AS2207" t="s">
        <v>3</v>
      </c>
      <c r="AT2207">
        <v>6.9999999999999999E-4</v>
      </c>
      <c r="AU2207" t="s">
        <v>3</v>
      </c>
      <c r="AV2207">
        <v>0</v>
      </c>
      <c r="AW2207">
        <v>2</v>
      </c>
      <c r="AX2207">
        <v>53555404</v>
      </c>
      <c r="AY2207">
        <v>1</v>
      </c>
      <c r="AZ2207">
        <v>0</v>
      </c>
      <c r="BA2207">
        <v>2013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CX2207">
        <f>Y2207*Source!I1262</f>
        <v>4.1999999999999996E-4</v>
      </c>
      <c r="CY2207">
        <f t="shared" si="436"/>
        <v>11350</v>
      </c>
      <c r="CZ2207">
        <f t="shared" si="437"/>
        <v>11350</v>
      </c>
      <c r="DA2207">
        <f t="shared" si="438"/>
        <v>1</v>
      </c>
      <c r="DB2207">
        <f t="shared" si="439"/>
        <v>7.95</v>
      </c>
      <c r="DC2207">
        <f t="shared" si="440"/>
        <v>0</v>
      </c>
    </row>
    <row r="2208" spans="1:107" x14ac:dyDescent="0.2">
      <c r="A2208">
        <f>ROW(Source!A1262)</f>
        <v>1262</v>
      </c>
      <c r="B2208">
        <v>53551706</v>
      </c>
      <c r="C2208">
        <v>53555376</v>
      </c>
      <c r="D2208">
        <v>29114474</v>
      </c>
      <c r="E2208">
        <v>1</v>
      </c>
      <c r="F2208">
        <v>1</v>
      </c>
      <c r="G2208">
        <v>1</v>
      </c>
      <c r="H2208">
        <v>3</v>
      </c>
      <c r="I2208" t="s">
        <v>2039</v>
      </c>
      <c r="J2208" t="s">
        <v>2040</v>
      </c>
      <c r="K2208" t="s">
        <v>2041</v>
      </c>
      <c r="L2208">
        <v>1356</v>
      </c>
      <c r="N2208">
        <v>1010</v>
      </c>
      <c r="O2208" t="s">
        <v>949</v>
      </c>
      <c r="P2208" t="s">
        <v>949</v>
      </c>
      <c r="Q2208">
        <v>1000</v>
      </c>
      <c r="W2208">
        <v>0</v>
      </c>
      <c r="X2208">
        <v>69956878</v>
      </c>
      <c r="Y2208">
        <v>0.04</v>
      </c>
      <c r="AA2208">
        <v>200</v>
      </c>
      <c r="AB2208">
        <v>0</v>
      </c>
      <c r="AC2208">
        <v>0</v>
      </c>
      <c r="AD2208">
        <v>0</v>
      </c>
      <c r="AE2208">
        <v>200</v>
      </c>
      <c r="AF2208">
        <v>0</v>
      </c>
      <c r="AG2208">
        <v>0</v>
      </c>
      <c r="AH2208">
        <v>0</v>
      </c>
      <c r="AI2208">
        <v>1</v>
      </c>
      <c r="AJ2208">
        <v>1</v>
      </c>
      <c r="AK2208">
        <v>1</v>
      </c>
      <c r="AL2208">
        <v>1</v>
      </c>
      <c r="AN2208">
        <v>0</v>
      </c>
      <c r="AO2208">
        <v>1</v>
      </c>
      <c r="AP2208">
        <v>0</v>
      </c>
      <c r="AQ2208">
        <v>0</v>
      </c>
      <c r="AR2208">
        <v>0</v>
      </c>
      <c r="AS2208" t="s">
        <v>3</v>
      </c>
      <c r="AT2208">
        <v>0.04</v>
      </c>
      <c r="AU2208" t="s">
        <v>3</v>
      </c>
      <c r="AV2208">
        <v>0</v>
      </c>
      <c r="AW2208">
        <v>2</v>
      </c>
      <c r="AX2208">
        <v>53555405</v>
      </c>
      <c r="AY2208">
        <v>1</v>
      </c>
      <c r="AZ2208">
        <v>0</v>
      </c>
      <c r="BA2208">
        <v>2014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CX2208">
        <f>Y2208*Source!I1262</f>
        <v>2.4E-2</v>
      </c>
      <c r="CY2208">
        <f t="shared" si="436"/>
        <v>200</v>
      </c>
      <c r="CZ2208">
        <f t="shared" si="437"/>
        <v>200</v>
      </c>
      <c r="DA2208">
        <f t="shared" si="438"/>
        <v>1</v>
      </c>
      <c r="DB2208">
        <f t="shared" si="439"/>
        <v>8</v>
      </c>
      <c r="DC2208">
        <f t="shared" si="440"/>
        <v>0</v>
      </c>
    </row>
    <row r="2209" spans="1:107" x14ac:dyDescent="0.2">
      <c r="A2209">
        <f>ROW(Source!A1262)</f>
        <v>1262</v>
      </c>
      <c r="B2209">
        <v>53551706</v>
      </c>
      <c r="C2209">
        <v>53555376</v>
      </c>
      <c r="D2209">
        <v>29142411</v>
      </c>
      <c r="E2209">
        <v>1</v>
      </c>
      <c r="F2209">
        <v>1</v>
      </c>
      <c r="G2209">
        <v>1</v>
      </c>
      <c r="H2209">
        <v>3</v>
      </c>
      <c r="I2209" t="s">
        <v>1227</v>
      </c>
      <c r="J2209" t="s">
        <v>1229</v>
      </c>
      <c r="K2209" t="s">
        <v>1228</v>
      </c>
      <c r="L2209">
        <v>1035</v>
      </c>
      <c r="N2209">
        <v>1013</v>
      </c>
      <c r="O2209" t="s">
        <v>219</v>
      </c>
      <c r="P2209" t="s">
        <v>219</v>
      </c>
      <c r="Q2209">
        <v>1</v>
      </c>
      <c r="W2209">
        <v>0</v>
      </c>
      <c r="X2209">
        <v>587737873</v>
      </c>
      <c r="Y2209">
        <v>10</v>
      </c>
      <c r="AA2209">
        <v>312.33999999999997</v>
      </c>
      <c r="AB2209">
        <v>0</v>
      </c>
      <c r="AC2209">
        <v>0</v>
      </c>
      <c r="AD2209">
        <v>0</v>
      </c>
      <c r="AE2209">
        <v>312.33999999999997</v>
      </c>
      <c r="AF2209">
        <v>0</v>
      </c>
      <c r="AG2209">
        <v>0</v>
      </c>
      <c r="AH2209">
        <v>0</v>
      </c>
      <c r="AI2209">
        <v>1</v>
      </c>
      <c r="AJ2209">
        <v>1</v>
      </c>
      <c r="AK2209">
        <v>1</v>
      </c>
      <c r="AL2209">
        <v>1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 t="s">
        <v>3</v>
      </c>
      <c r="AT2209">
        <v>10</v>
      </c>
      <c r="AU2209" t="s">
        <v>3</v>
      </c>
      <c r="AV2209">
        <v>0</v>
      </c>
      <c r="AW2209">
        <v>1</v>
      </c>
      <c r="AX2209">
        <v>-1</v>
      </c>
      <c r="AY2209">
        <v>0</v>
      </c>
      <c r="AZ2209">
        <v>0</v>
      </c>
      <c r="BA2209" t="s">
        <v>3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CX2209">
        <f>Y2209*Source!I1262</f>
        <v>6</v>
      </c>
      <c r="CY2209">
        <f t="shared" si="436"/>
        <v>312.33999999999997</v>
      </c>
      <c r="CZ2209">
        <f t="shared" si="437"/>
        <v>312.33999999999997</v>
      </c>
      <c r="DA2209">
        <f t="shared" si="438"/>
        <v>1</v>
      </c>
      <c r="DB2209">
        <f t="shared" si="439"/>
        <v>3123.4</v>
      </c>
      <c r="DC2209">
        <f t="shared" si="440"/>
        <v>0</v>
      </c>
    </row>
    <row r="2210" spans="1:107" x14ac:dyDescent="0.2">
      <c r="A2210">
        <f>ROW(Source!A1262)</f>
        <v>1262</v>
      </c>
      <c r="B2210">
        <v>53551706</v>
      </c>
      <c r="C2210">
        <v>53555376</v>
      </c>
      <c r="D2210">
        <v>38219064</v>
      </c>
      <c r="E2210">
        <v>1</v>
      </c>
      <c r="F2210">
        <v>1</v>
      </c>
      <c r="G2210">
        <v>1</v>
      </c>
      <c r="H2210">
        <v>3</v>
      </c>
      <c r="I2210" t="s">
        <v>1214</v>
      </c>
      <c r="J2210" t="s">
        <v>1273</v>
      </c>
      <c r="K2210" t="s">
        <v>1215</v>
      </c>
      <c r="L2210">
        <v>1035</v>
      </c>
      <c r="N2210">
        <v>1013</v>
      </c>
      <c r="O2210" t="s">
        <v>219</v>
      </c>
      <c r="P2210" t="s">
        <v>219</v>
      </c>
      <c r="Q2210">
        <v>1</v>
      </c>
      <c r="W2210">
        <v>1</v>
      </c>
      <c r="X2210">
        <v>-2040845611</v>
      </c>
      <c r="Y2210">
        <v>-10</v>
      </c>
      <c r="AA2210">
        <v>130</v>
      </c>
      <c r="AB2210">
        <v>0</v>
      </c>
      <c r="AC2210">
        <v>0</v>
      </c>
      <c r="AD2210">
        <v>0</v>
      </c>
      <c r="AE2210">
        <v>130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1</v>
      </c>
      <c r="AL2210">
        <v>1</v>
      </c>
      <c r="AN2210">
        <v>0</v>
      </c>
      <c r="AO2210">
        <v>1</v>
      </c>
      <c r="AP2210">
        <v>0</v>
      </c>
      <c r="AQ2210">
        <v>0</v>
      </c>
      <c r="AR2210">
        <v>0</v>
      </c>
      <c r="AS2210" t="s">
        <v>3</v>
      </c>
      <c r="AT2210">
        <v>-10</v>
      </c>
      <c r="AU2210" t="s">
        <v>3</v>
      </c>
      <c r="AV2210">
        <v>0</v>
      </c>
      <c r="AW2210">
        <v>2</v>
      </c>
      <c r="AX2210">
        <v>53555406</v>
      </c>
      <c r="AY2210">
        <v>1</v>
      </c>
      <c r="AZ2210">
        <v>6144</v>
      </c>
      <c r="BA2210">
        <v>2015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CX2210">
        <f>Y2210*Source!I1262</f>
        <v>-6</v>
      </c>
      <c r="CY2210">
        <f t="shared" si="436"/>
        <v>130</v>
      </c>
      <c r="CZ2210">
        <f t="shared" si="437"/>
        <v>130</v>
      </c>
      <c r="DA2210">
        <f t="shared" si="438"/>
        <v>1</v>
      </c>
      <c r="DB2210">
        <f t="shared" si="439"/>
        <v>-1300</v>
      </c>
      <c r="DC2210">
        <f t="shared" si="440"/>
        <v>0</v>
      </c>
    </row>
    <row r="2211" spans="1:107" x14ac:dyDescent="0.2">
      <c r="A2211">
        <f>ROW(Source!A1262)</f>
        <v>1262</v>
      </c>
      <c r="B2211">
        <v>53551706</v>
      </c>
      <c r="C2211">
        <v>53555376</v>
      </c>
      <c r="D2211">
        <v>38219131</v>
      </c>
      <c r="E2211">
        <v>1</v>
      </c>
      <c r="F2211">
        <v>1</v>
      </c>
      <c r="G2211">
        <v>1</v>
      </c>
      <c r="H2211">
        <v>3</v>
      </c>
      <c r="I2211" t="s">
        <v>1231</v>
      </c>
      <c r="J2211" t="s">
        <v>1233</v>
      </c>
      <c r="K2211" t="s">
        <v>1281</v>
      </c>
      <c r="L2211">
        <v>1354</v>
      </c>
      <c r="N2211">
        <v>1010</v>
      </c>
      <c r="O2211" t="s">
        <v>160</v>
      </c>
      <c r="P2211" t="s">
        <v>160</v>
      </c>
      <c r="Q2211">
        <v>1</v>
      </c>
      <c r="W2211">
        <v>0</v>
      </c>
      <c r="X2211">
        <v>-1571887510</v>
      </c>
      <c r="Y2211">
        <v>20</v>
      </c>
      <c r="AA2211">
        <v>16.78</v>
      </c>
      <c r="AB2211">
        <v>0</v>
      </c>
      <c r="AC2211">
        <v>0</v>
      </c>
      <c r="AD2211">
        <v>0</v>
      </c>
      <c r="AE2211">
        <v>16.78</v>
      </c>
      <c r="AF2211">
        <v>0</v>
      </c>
      <c r="AG2211">
        <v>0</v>
      </c>
      <c r="AH2211">
        <v>0</v>
      </c>
      <c r="AI2211">
        <v>1</v>
      </c>
      <c r="AJ2211">
        <v>1</v>
      </c>
      <c r="AK2211">
        <v>1</v>
      </c>
      <c r="AL2211">
        <v>1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 t="s">
        <v>3</v>
      </c>
      <c r="AT2211">
        <v>20</v>
      </c>
      <c r="AU2211" t="s">
        <v>3</v>
      </c>
      <c r="AV2211">
        <v>0</v>
      </c>
      <c r="AW2211">
        <v>1</v>
      </c>
      <c r="AX2211">
        <v>-1</v>
      </c>
      <c r="AY2211">
        <v>0</v>
      </c>
      <c r="AZ2211">
        <v>0</v>
      </c>
      <c r="BA2211" t="s">
        <v>3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CX2211">
        <f>Y2211*Source!I1262</f>
        <v>12</v>
      </c>
      <c r="CY2211">
        <f t="shared" si="436"/>
        <v>16.78</v>
      </c>
      <c r="CZ2211">
        <f t="shared" si="437"/>
        <v>16.78</v>
      </c>
      <c r="DA2211">
        <f t="shared" si="438"/>
        <v>1</v>
      </c>
      <c r="DB2211">
        <f t="shared" si="439"/>
        <v>335.6</v>
      </c>
      <c r="DC2211">
        <f t="shared" si="440"/>
        <v>0</v>
      </c>
    </row>
    <row r="2212" spans="1:107" x14ac:dyDescent="0.2">
      <c r="A2212">
        <f>ROW(Source!A1262)</f>
        <v>1262</v>
      </c>
      <c r="B2212">
        <v>53551706</v>
      </c>
      <c r="C2212">
        <v>53555376</v>
      </c>
      <c r="D2212">
        <v>38278990</v>
      </c>
      <c r="E2212">
        <v>1</v>
      </c>
      <c r="F2212">
        <v>1</v>
      </c>
      <c r="G2212">
        <v>1</v>
      </c>
      <c r="H2212">
        <v>3</v>
      </c>
      <c r="I2212" t="s">
        <v>1223</v>
      </c>
      <c r="J2212" t="s">
        <v>1225</v>
      </c>
      <c r="K2212" t="s">
        <v>1224</v>
      </c>
      <c r="L2212">
        <v>1035</v>
      </c>
      <c r="N2212">
        <v>1013</v>
      </c>
      <c r="O2212" t="s">
        <v>219</v>
      </c>
      <c r="P2212" t="s">
        <v>219</v>
      </c>
      <c r="Q2212">
        <v>1</v>
      </c>
      <c r="W2212">
        <v>0</v>
      </c>
      <c r="X2212">
        <v>1869906216</v>
      </c>
      <c r="Y2212">
        <v>10</v>
      </c>
      <c r="AA2212">
        <v>21.93</v>
      </c>
      <c r="AB2212">
        <v>0</v>
      </c>
      <c r="AC2212">
        <v>0</v>
      </c>
      <c r="AD2212">
        <v>0</v>
      </c>
      <c r="AE2212">
        <v>21.93</v>
      </c>
      <c r="AF2212">
        <v>0</v>
      </c>
      <c r="AG2212">
        <v>0</v>
      </c>
      <c r="AH2212">
        <v>0</v>
      </c>
      <c r="AI2212">
        <v>1</v>
      </c>
      <c r="AJ2212">
        <v>1</v>
      </c>
      <c r="AK2212">
        <v>1</v>
      </c>
      <c r="AL2212">
        <v>1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 t="s">
        <v>3</v>
      </c>
      <c r="AT2212">
        <v>10</v>
      </c>
      <c r="AU2212" t="s">
        <v>3</v>
      </c>
      <c r="AV2212">
        <v>0</v>
      </c>
      <c r="AW2212">
        <v>1</v>
      </c>
      <c r="AX2212">
        <v>-1</v>
      </c>
      <c r="AY2212">
        <v>0</v>
      </c>
      <c r="AZ2212">
        <v>0</v>
      </c>
      <c r="BA2212" t="s">
        <v>3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CX2212">
        <f>Y2212*Source!I1262</f>
        <v>6</v>
      </c>
      <c r="CY2212">
        <f t="shared" si="436"/>
        <v>21.93</v>
      </c>
      <c r="CZ2212">
        <f t="shared" si="437"/>
        <v>21.93</v>
      </c>
      <c r="DA2212">
        <f t="shared" si="438"/>
        <v>1</v>
      </c>
      <c r="DB2212">
        <f t="shared" si="439"/>
        <v>219.3</v>
      </c>
      <c r="DC2212">
        <f t="shared" si="440"/>
        <v>0</v>
      </c>
    </row>
    <row r="2213" spans="1:107" x14ac:dyDescent="0.2">
      <c r="A2213">
        <f>ROW(Source!A1262)</f>
        <v>1262</v>
      </c>
      <c r="B2213">
        <v>53551706</v>
      </c>
      <c r="C2213">
        <v>53555376</v>
      </c>
      <c r="D2213">
        <v>0</v>
      </c>
      <c r="E2213">
        <v>0</v>
      </c>
      <c r="F2213">
        <v>1</v>
      </c>
      <c r="G2213">
        <v>1</v>
      </c>
      <c r="H2213">
        <v>3</v>
      </c>
      <c r="I2213" t="s">
        <v>1275</v>
      </c>
      <c r="J2213" t="s">
        <v>3</v>
      </c>
      <c r="K2213" t="s">
        <v>1276</v>
      </c>
      <c r="L2213">
        <v>1354</v>
      </c>
      <c r="N2213">
        <v>1010</v>
      </c>
      <c r="O2213" t="s">
        <v>160</v>
      </c>
      <c r="P2213" t="s">
        <v>160</v>
      </c>
      <c r="Q2213">
        <v>1</v>
      </c>
      <c r="W2213">
        <v>0</v>
      </c>
      <c r="X2213">
        <v>-1198445072</v>
      </c>
      <c r="Y2213">
        <v>10</v>
      </c>
      <c r="AA2213">
        <v>5475</v>
      </c>
      <c r="AB2213">
        <v>0</v>
      </c>
      <c r="AC2213">
        <v>0</v>
      </c>
      <c r="AD2213">
        <v>0</v>
      </c>
      <c r="AE2213">
        <v>5475</v>
      </c>
      <c r="AF2213">
        <v>0</v>
      </c>
      <c r="AG2213">
        <v>0</v>
      </c>
      <c r="AH2213">
        <v>0</v>
      </c>
      <c r="AI2213">
        <v>1</v>
      </c>
      <c r="AJ2213">
        <v>1</v>
      </c>
      <c r="AK2213">
        <v>1</v>
      </c>
      <c r="AL2213">
        <v>1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 t="s">
        <v>3</v>
      </c>
      <c r="AT2213">
        <v>10</v>
      </c>
      <c r="AU2213" t="s">
        <v>3</v>
      </c>
      <c r="AV2213">
        <v>0</v>
      </c>
      <c r="AW2213">
        <v>1</v>
      </c>
      <c r="AX2213">
        <v>-1</v>
      </c>
      <c r="AY2213">
        <v>0</v>
      </c>
      <c r="AZ2213">
        <v>0</v>
      </c>
      <c r="BA2213" t="s">
        <v>3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CX2213">
        <f>Y2213*Source!I1262</f>
        <v>6</v>
      </c>
      <c r="CY2213">
        <f t="shared" si="436"/>
        <v>5475</v>
      </c>
      <c r="CZ2213">
        <f t="shared" si="437"/>
        <v>5475</v>
      </c>
      <c r="DA2213">
        <f t="shared" si="438"/>
        <v>1</v>
      </c>
      <c r="DB2213">
        <f t="shared" si="439"/>
        <v>54750</v>
      </c>
      <c r="DC2213">
        <f t="shared" si="440"/>
        <v>0</v>
      </c>
    </row>
    <row r="2214" spans="1:107" x14ac:dyDescent="0.2">
      <c r="A2214">
        <f>ROW(Source!A1263)</f>
        <v>1263</v>
      </c>
      <c r="B2214">
        <v>53551707</v>
      </c>
      <c r="C2214">
        <v>53555376</v>
      </c>
      <c r="D2214">
        <v>18411117</v>
      </c>
      <c r="E2214">
        <v>1</v>
      </c>
      <c r="F2214">
        <v>1</v>
      </c>
      <c r="G2214">
        <v>1</v>
      </c>
      <c r="H2214">
        <v>1</v>
      </c>
      <c r="I2214" t="s">
        <v>1829</v>
      </c>
      <c r="J2214" t="s">
        <v>3</v>
      </c>
      <c r="K2214" t="s">
        <v>1830</v>
      </c>
      <c r="L2214">
        <v>1369</v>
      </c>
      <c r="N2214">
        <v>1013</v>
      </c>
      <c r="O2214" t="s">
        <v>1486</v>
      </c>
      <c r="P2214" t="s">
        <v>1486</v>
      </c>
      <c r="Q2214">
        <v>1</v>
      </c>
      <c r="W2214">
        <v>0</v>
      </c>
      <c r="X2214">
        <v>-1739886638</v>
      </c>
      <c r="Y2214">
        <v>28.632124999999995</v>
      </c>
      <c r="AA2214">
        <v>0</v>
      </c>
      <c r="AB2214">
        <v>0</v>
      </c>
      <c r="AC2214">
        <v>0</v>
      </c>
      <c r="AD2214">
        <v>339.01</v>
      </c>
      <c r="AE2214">
        <v>0</v>
      </c>
      <c r="AF2214">
        <v>0</v>
      </c>
      <c r="AG2214">
        <v>0</v>
      </c>
      <c r="AH2214">
        <v>339.01</v>
      </c>
      <c r="AI2214">
        <v>1</v>
      </c>
      <c r="AJ2214">
        <v>1</v>
      </c>
      <c r="AK2214">
        <v>1</v>
      </c>
      <c r="AL2214">
        <v>1</v>
      </c>
      <c r="AN2214">
        <v>0</v>
      </c>
      <c r="AO2214">
        <v>1</v>
      </c>
      <c r="AP2214">
        <v>1</v>
      </c>
      <c r="AQ2214">
        <v>0</v>
      </c>
      <c r="AR2214">
        <v>0</v>
      </c>
      <c r="AS2214" t="s">
        <v>3</v>
      </c>
      <c r="AT2214">
        <v>21.65</v>
      </c>
      <c r="AU2214" t="s">
        <v>62</v>
      </c>
      <c r="AV2214">
        <v>1</v>
      </c>
      <c r="AW2214">
        <v>2</v>
      </c>
      <c r="AX2214">
        <v>53555394</v>
      </c>
      <c r="AY2214">
        <v>2</v>
      </c>
      <c r="AZ2214">
        <v>137216</v>
      </c>
      <c r="BA2214">
        <v>2016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CX2214">
        <f>Y2214*Source!I1263</f>
        <v>17.179274999999997</v>
      </c>
      <c r="CY2214">
        <f>AD2214</f>
        <v>339.01</v>
      </c>
      <c r="CZ2214">
        <f>AH2214</f>
        <v>339.01</v>
      </c>
      <c r="DA2214">
        <f>AL2214</f>
        <v>1</v>
      </c>
      <c r="DB2214">
        <f>ROUND((ROUND(AT2214*CZ2214,2)*ROUND((1.15*1.15),7)),2)</f>
        <v>9706.58</v>
      </c>
      <c r="DC2214">
        <f>ROUND((ROUND(AT2214*AG2214,2)*ROUND((1.15*1.15),7)),2)</f>
        <v>0</v>
      </c>
    </row>
    <row r="2215" spans="1:107" x14ac:dyDescent="0.2">
      <c r="A2215">
        <f>ROW(Source!A1263)</f>
        <v>1263</v>
      </c>
      <c r="B2215">
        <v>53551707</v>
      </c>
      <c r="C2215">
        <v>53555376</v>
      </c>
      <c r="D2215">
        <v>121548</v>
      </c>
      <c r="E2215">
        <v>1</v>
      </c>
      <c r="F2215">
        <v>1</v>
      </c>
      <c r="G2215">
        <v>1</v>
      </c>
      <c r="H2215">
        <v>1</v>
      </c>
      <c r="I2215" t="s">
        <v>31</v>
      </c>
      <c r="J2215" t="s">
        <v>3</v>
      </c>
      <c r="K2215" t="s">
        <v>1489</v>
      </c>
      <c r="L2215">
        <v>608254</v>
      </c>
      <c r="N2215">
        <v>1013</v>
      </c>
      <c r="O2215" t="s">
        <v>1490</v>
      </c>
      <c r="P2215" t="s">
        <v>1490</v>
      </c>
      <c r="Q2215">
        <v>1</v>
      </c>
      <c r="W2215">
        <v>0</v>
      </c>
      <c r="X2215">
        <v>-185737400</v>
      </c>
      <c r="Y2215">
        <v>0.18687499999999999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1</v>
      </c>
      <c r="AJ2215">
        <v>1</v>
      </c>
      <c r="AK2215">
        <v>1</v>
      </c>
      <c r="AL2215">
        <v>1</v>
      </c>
      <c r="AN2215">
        <v>0</v>
      </c>
      <c r="AO2215">
        <v>1</v>
      </c>
      <c r="AP2215">
        <v>1</v>
      </c>
      <c r="AQ2215">
        <v>0</v>
      </c>
      <c r="AR2215">
        <v>0</v>
      </c>
      <c r="AS2215" t="s">
        <v>3</v>
      </c>
      <c r="AT2215">
        <v>0.13</v>
      </c>
      <c r="AU2215" t="s">
        <v>61</v>
      </c>
      <c r="AV2215">
        <v>2</v>
      </c>
      <c r="AW2215">
        <v>2</v>
      </c>
      <c r="AX2215">
        <v>53555395</v>
      </c>
      <c r="AY2215">
        <v>1</v>
      </c>
      <c r="AZ2215">
        <v>6144</v>
      </c>
      <c r="BA2215">
        <v>2017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CX2215">
        <f>Y2215*Source!I1263</f>
        <v>0.11212499999999999</v>
      </c>
      <c r="CY2215">
        <f>AD2215</f>
        <v>0</v>
      </c>
      <c r="CZ2215">
        <f>AH2215</f>
        <v>0</v>
      </c>
      <c r="DA2215">
        <f>AL2215</f>
        <v>1</v>
      </c>
      <c r="DB2215">
        <f>ROUND((ROUND(AT2215*CZ2215,2)*ROUND((1.25*1.15),7)),2)</f>
        <v>0</v>
      </c>
      <c r="DC2215">
        <f>ROUND((ROUND(AT2215*AG2215,2)*ROUND((1.25*1.15),7)),2)</f>
        <v>0</v>
      </c>
    </row>
    <row r="2216" spans="1:107" x14ac:dyDescent="0.2">
      <c r="A2216">
        <f>ROW(Source!A1263)</f>
        <v>1263</v>
      </c>
      <c r="B2216">
        <v>53551707</v>
      </c>
      <c r="C2216">
        <v>53555376</v>
      </c>
      <c r="D2216">
        <v>29172556</v>
      </c>
      <c r="E2216">
        <v>1</v>
      </c>
      <c r="F2216">
        <v>1</v>
      </c>
      <c r="G2216">
        <v>1</v>
      </c>
      <c r="H2216">
        <v>2</v>
      </c>
      <c r="I2216" t="s">
        <v>1647</v>
      </c>
      <c r="J2216" t="s">
        <v>1667</v>
      </c>
      <c r="K2216" t="s">
        <v>1649</v>
      </c>
      <c r="L2216">
        <v>1368</v>
      </c>
      <c r="N2216">
        <v>1011</v>
      </c>
      <c r="O2216" t="s">
        <v>1494</v>
      </c>
      <c r="P2216" t="s">
        <v>1494</v>
      </c>
      <c r="Q2216">
        <v>1</v>
      </c>
      <c r="W2216">
        <v>0</v>
      </c>
      <c r="X2216">
        <v>344519037</v>
      </c>
      <c r="Y2216">
        <v>0.18687499999999999</v>
      </c>
      <c r="AA2216">
        <v>0</v>
      </c>
      <c r="AB2216">
        <v>31.26</v>
      </c>
      <c r="AC2216">
        <v>13.5</v>
      </c>
      <c r="AD2216">
        <v>0</v>
      </c>
      <c r="AE2216">
        <v>0</v>
      </c>
      <c r="AF2216">
        <v>31.26</v>
      </c>
      <c r="AG2216">
        <v>13.5</v>
      </c>
      <c r="AH2216">
        <v>0</v>
      </c>
      <c r="AI2216">
        <v>1</v>
      </c>
      <c r="AJ2216">
        <v>1</v>
      </c>
      <c r="AK2216">
        <v>1</v>
      </c>
      <c r="AL2216">
        <v>1</v>
      </c>
      <c r="AN2216">
        <v>0</v>
      </c>
      <c r="AO2216">
        <v>1</v>
      </c>
      <c r="AP2216">
        <v>1</v>
      </c>
      <c r="AQ2216">
        <v>0</v>
      </c>
      <c r="AR2216">
        <v>0</v>
      </c>
      <c r="AS2216" t="s">
        <v>3</v>
      </c>
      <c r="AT2216">
        <v>0.13</v>
      </c>
      <c r="AU2216" t="s">
        <v>61</v>
      </c>
      <c r="AV2216">
        <v>0</v>
      </c>
      <c r="AW2216">
        <v>2</v>
      </c>
      <c r="AX2216">
        <v>53555396</v>
      </c>
      <c r="AY2216">
        <v>1</v>
      </c>
      <c r="AZ2216">
        <v>6144</v>
      </c>
      <c r="BA2216">
        <v>2018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CX2216">
        <f>Y2216*Source!I1263</f>
        <v>0.11212499999999999</v>
      </c>
      <c r="CY2216">
        <f>AB2216</f>
        <v>31.26</v>
      </c>
      <c r="CZ2216">
        <f>AF2216</f>
        <v>31.26</v>
      </c>
      <c r="DA2216">
        <f>AJ2216</f>
        <v>1</v>
      </c>
      <c r="DB2216">
        <f>ROUND((ROUND(AT2216*CZ2216,2)*ROUND((1.25*1.15),7)),2)</f>
        <v>5.84</v>
      </c>
      <c r="DC2216">
        <f>ROUND((ROUND(AT2216*AG2216,2)*ROUND((1.25*1.15),7)),2)</f>
        <v>2.5299999999999998</v>
      </c>
    </row>
    <row r="2217" spans="1:107" x14ac:dyDescent="0.2">
      <c r="A2217">
        <f>ROW(Source!A1263)</f>
        <v>1263</v>
      </c>
      <c r="B2217">
        <v>53551707</v>
      </c>
      <c r="C2217">
        <v>53555376</v>
      </c>
      <c r="D2217">
        <v>29174500</v>
      </c>
      <c r="E2217">
        <v>1</v>
      </c>
      <c r="F2217">
        <v>1</v>
      </c>
      <c r="G2217">
        <v>1</v>
      </c>
      <c r="H2217">
        <v>2</v>
      </c>
      <c r="I2217" t="s">
        <v>1681</v>
      </c>
      <c r="J2217" t="s">
        <v>1682</v>
      </c>
      <c r="K2217" t="s">
        <v>1683</v>
      </c>
      <c r="L2217">
        <v>1368</v>
      </c>
      <c r="N2217">
        <v>1011</v>
      </c>
      <c r="O2217" t="s">
        <v>1494</v>
      </c>
      <c r="P2217" t="s">
        <v>1494</v>
      </c>
      <c r="Q2217">
        <v>1</v>
      </c>
      <c r="W2217">
        <v>0</v>
      </c>
      <c r="X2217">
        <v>-1867053656</v>
      </c>
      <c r="Y2217">
        <v>0.28749999999999998</v>
      </c>
      <c r="AA2217">
        <v>0</v>
      </c>
      <c r="AB2217">
        <v>1.95</v>
      </c>
      <c r="AC2217">
        <v>0</v>
      </c>
      <c r="AD2217">
        <v>0</v>
      </c>
      <c r="AE2217">
        <v>0</v>
      </c>
      <c r="AF2217">
        <v>1.95</v>
      </c>
      <c r="AG2217">
        <v>0</v>
      </c>
      <c r="AH2217">
        <v>0</v>
      </c>
      <c r="AI2217">
        <v>1</v>
      </c>
      <c r="AJ2217">
        <v>1</v>
      </c>
      <c r="AK2217">
        <v>1</v>
      </c>
      <c r="AL2217">
        <v>1</v>
      </c>
      <c r="AN2217">
        <v>0</v>
      </c>
      <c r="AO2217">
        <v>1</v>
      </c>
      <c r="AP2217">
        <v>1</v>
      </c>
      <c r="AQ2217">
        <v>0</v>
      </c>
      <c r="AR2217">
        <v>0</v>
      </c>
      <c r="AS2217" t="s">
        <v>3</v>
      </c>
      <c r="AT2217">
        <v>0.2</v>
      </c>
      <c r="AU2217" t="s">
        <v>61</v>
      </c>
      <c r="AV2217">
        <v>0</v>
      </c>
      <c r="AW2217">
        <v>2</v>
      </c>
      <c r="AX2217">
        <v>53555397</v>
      </c>
      <c r="AY2217">
        <v>1</v>
      </c>
      <c r="AZ2217">
        <v>6144</v>
      </c>
      <c r="BA2217">
        <v>2019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CX2217">
        <f>Y2217*Source!I1263</f>
        <v>0.17249999999999999</v>
      </c>
      <c r="CY2217">
        <f>AB2217</f>
        <v>1.95</v>
      </c>
      <c r="CZ2217">
        <f>AF2217</f>
        <v>1.95</v>
      </c>
      <c r="DA2217">
        <f>AJ2217</f>
        <v>1</v>
      </c>
      <c r="DB2217">
        <f>ROUND((ROUND(AT2217*CZ2217,2)*ROUND((1.25*1.15),7)),2)</f>
        <v>0.56000000000000005</v>
      </c>
      <c r="DC2217">
        <f>ROUND((ROUND(AT2217*AG2217,2)*ROUND((1.25*1.15),7)),2)</f>
        <v>0</v>
      </c>
    </row>
    <row r="2218" spans="1:107" x14ac:dyDescent="0.2">
      <c r="A2218">
        <f>ROW(Source!A1263)</f>
        <v>1263</v>
      </c>
      <c r="B2218">
        <v>53551707</v>
      </c>
      <c r="C2218">
        <v>53555376</v>
      </c>
      <c r="D2218">
        <v>29174913</v>
      </c>
      <c r="E2218">
        <v>1</v>
      </c>
      <c r="F2218">
        <v>1</v>
      </c>
      <c r="G2218">
        <v>1</v>
      </c>
      <c r="H2218">
        <v>2</v>
      </c>
      <c r="I2218" t="s">
        <v>1513</v>
      </c>
      <c r="J2218" t="s">
        <v>1514</v>
      </c>
      <c r="K2218" t="s">
        <v>1515</v>
      </c>
      <c r="L2218">
        <v>1368</v>
      </c>
      <c r="N2218">
        <v>1011</v>
      </c>
      <c r="O2218" t="s">
        <v>1494</v>
      </c>
      <c r="P2218" t="s">
        <v>1494</v>
      </c>
      <c r="Q2218">
        <v>1</v>
      </c>
      <c r="W2218">
        <v>0</v>
      </c>
      <c r="X2218">
        <v>1230759911</v>
      </c>
      <c r="Y2218">
        <v>0.31624999999999998</v>
      </c>
      <c r="AA2218">
        <v>0</v>
      </c>
      <c r="AB2218">
        <v>87.17</v>
      </c>
      <c r="AC2218">
        <v>11.6</v>
      </c>
      <c r="AD2218">
        <v>0</v>
      </c>
      <c r="AE2218">
        <v>0</v>
      </c>
      <c r="AF2218">
        <v>87.17</v>
      </c>
      <c r="AG2218">
        <v>11.6</v>
      </c>
      <c r="AH2218">
        <v>0</v>
      </c>
      <c r="AI2218">
        <v>1</v>
      </c>
      <c r="AJ2218">
        <v>1</v>
      </c>
      <c r="AK2218">
        <v>1</v>
      </c>
      <c r="AL2218">
        <v>1</v>
      </c>
      <c r="AN2218">
        <v>0</v>
      </c>
      <c r="AO2218">
        <v>1</v>
      </c>
      <c r="AP2218">
        <v>1</v>
      </c>
      <c r="AQ2218">
        <v>0</v>
      </c>
      <c r="AR2218">
        <v>0</v>
      </c>
      <c r="AS2218" t="s">
        <v>3</v>
      </c>
      <c r="AT2218">
        <v>0.22</v>
      </c>
      <c r="AU2218" t="s">
        <v>61</v>
      </c>
      <c r="AV2218">
        <v>0</v>
      </c>
      <c r="AW2218">
        <v>2</v>
      </c>
      <c r="AX2218">
        <v>53555398</v>
      </c>
      <c r="AY2218">
        <v>1</v>
      </c>
      <c r="AZ2218">
        <v>6144</v>
      </c>
      <c r="BA2218">
        <v>2020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CX2218">
        <f>Y2218*Source!I1263</f>
        <v>0.18974999999999997</v>
      </c>
      <c r="CY2218">
        <f>AB2218</f>
        <v>87.17</v>
      </c>
      <c r="CZ2218">
        <f>AF2218</f>
        <v>87.17</v>
      </c>
      <c r="DA2218">
        <f>AJ2218</f>
        <v>1</v>
      </c>
      <c r="DB2218">
        <f>ROUND((ROUND(AT2218*CZ2218,2)*ROUND((1.25*1.15),7)),2)</f>
        <v>27.57</v>
      </c>
      <c r="DC2218">
        <f>ROUND((ROUND(AT2218*AG2218,2)*ROUND((1.25*1.15),7)),2)</f>
        <v>3.67</v>
      </c>
    </row>
    <row r="2219" spans="1:107" x14ac:dyDescent="0.2">
      <c r="A2219">
        <f>ROW(Source!A1263)</f>
        <v>1263</v>
      </c>
      <c r="B2219">
        <v>53551707</v>
      </c>
      <c r="C2219">
        <v>53555376</v>
      </c>
      <c r="D2219">
        <v>29110398</v>
      </c>
      <c r="E2219">
        <v>1</v>
      </c>
      <c r="F2219">
        <v>1</v>
      </c>
      <c r="G2219">
        <v>1</v>
      </c>
      <c r="H2219">
        <v>3</v>
      </c>
      <c r="I2219" t="s">
        <v>2021</v>
      </c>
      <c r="J2219" t="s">
        <v>2022</v>
      </c>
      <c r="K2219" t="s">
        <v>2023</v>
      </c>
      <c r="L2219">
        <v>1348</v>
      </c>
      <c r="N2219">
        <v>1009</v>
      </c>
      <c r="O2219" t="s">
        <v>26</v>
      </c>
      <c r="P2219" t="s">
        <v>26</v>
      </c>
      <c r="Q2219">
        <v>1000</v>
      </c>
      <c r="W2219">
        <v>0</v>
      </c>
      <c r="X2219">
        <v>1625292450</v>
      </c>
      <c r="Y2219">
        <v>4.0000000000000002E-4</v>
      </c>
      <c r="AA2219">
        <v>92830.6</v>
      </c>
      <c r="AB2219">
        <v>0</v>
      </c>
      <c r="AC2219">
        <v>0</v>
      </c>
      <c r="AD2219">
        <v>0</v>
      </c>
      <c r="AE2219">
        <v>15118.99</v>
      </c>
      <c r="AF2219">
        <v>0</v>
      </c>
      <c r="AG2219">
        <v>0</v>
      </c>
      <c r="AH2219">
        <v>0</v>
      </c>
      <c r="AI2219">
        <v>6.14</v>
      </c>
      <c r="AJ2219">
        <v>1</v>
      </c>
      <c r="AK2219">
        <v>1</v>
      </c>
      <c r="AL2219">
        <v>1</v>
      </c>
      <c r="AN2219">
        <v>0</v>
      </c>
      <c r="AO2219">
        <v>1</v>
      </c>
      <c r="AP2219">
        <v>0</v>
      </c>
      <c r="AQ2219">
        <v>0</v>
      </c>
      <c r="AR2219">
        <v>0</v>
      </c>
      <c r="AS2219" t="s">
        <v>3</v>
      </c>
      <c r="AT2219">
        <v>4.0000000000000002E-4</v>
      </c>
      <c r="AU2219" t="s">
        <v>3</v>
      </c>
      <c r="AV2219">
        <v>0</v>
      </c>
      <c r="AW2219">
        <v>2</v>
      </c>
      <c r="AX2219">
        <v>53555399</v>
      </c>
      <c r="AY2219">
        <v>1</v>
      </c>
      <c r="AZ2219">
        <v>0</v>
      </c>
      <c r="BA2219">
        <v>2021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CX2219">
        <f>Y2219*Source!I1263</f>
        <v>2.4000000000000001E-4</v>
      </c>
      <c r="CY2219">
        <f t="shared" ref="CY2219:CY2230" si="441">AA2219</f>
        <v>92830.6</v>
      </c>
      <c r="CZ2219">
        <f t="shared" ref="CZ2219:CZ2230" si="442">AE2219</f>
        <v>15118.99</v>
      </c>
      <c r="DA2219">
        <f t="shared" ref="DA2219:DA2230" si="443">AI2219</f>
        <v>6.14</v>
      </c>
      <c r="DB2219">
        <f t="shared" ref="DB2219:DB2230" si="444">ROUND(ROUND(AT2219*CZ2219,2),2)</f>
        <v>6.05</v>
      </c>
      <c r="DC2219">
        <f t="shared" ref="DC2219:DC2230" si="445">ROUND(ROUND(AT2219*AG2219,2),2)</f>
        <v>0</v>
      </c>
    </row>
    <row r="2220" spans="1:107" x14ac:dyDescent="0.2">
      <c r="A2220">
        <f>ROW(Source!A1263)</f>
        <v>1263</v>
      </c>
      <c r="B2220">
        <v>53551707</v>
      </c>
      <c r="C2220">
        <v>53555376</v>
      </c>
      <c r="D2220">
        <v>29110573</v>
      </c>
      <c r="E2220">
        <v>1</v>
      </c>
      <c r="F2220">
        <v>1</v>
      </c>
      <c r="G2220">
        <v>1</v>
      </c>
      <c r="H2220">
        <v>3</v>
      </c>
      <c r="I2220" t="s">
        <v>2024</v>
      </c>
      <c r="J2220" t="s">
        <v>2025</v>
      </c>
      <c r="K2220" t="s">
        <v>2026</v>
      </c>
      <c r="L2220">
        <v>1348</v>
      </c>
      <c r="N2220">
        <v>1009</v>
      </c>
      <c r="O2220" t="s">
        <v>26</v>
      </c>
      <c r="P2220" t="s">
        <v>26</v>
      </c>
      <c r="Q2220">
        <v>1000</v>
      </c>
      <c r="W2220">
        <v>0</v>
      </c>
      <c r="X2220">
        <v>24062879</v>
      </c>
      <c r="Y2220">
        <v>2.0000000000000001E-4</v>
      </c>
      <c r="AA2220">
        <v>104073</v>
      </c>
      <c r="AB2220">
        <v>0</v>
      </c>
      <c r="AC2220">
        <v>0</v>
      </c>
      <c r="AD2220">
        <v>0</v>
      </c>
      <c r="AE2220">
        <v>16950</v>
      </c>
      <c r="AF2220">
        <v>0</v>
      </c>
      <c r="AG2220">
        <v>0</v>
      </c>
      <c r="AH2220">
        <v>0</v>
      </c>
      <c r="AI2220">
        <v>6.14</v>
      </c>
      <c r="AJ2220">
        <v>1</v>
      </c>
      <c r="AK2220">
        <v>1</v>
      </c>
      <c r="AL2220">
        <v>1</v>
      </c>
      <c r="AN2220">
        <v>0</v>
      </c>
      <c r="AO2220">
        <v>1</v>
      </c>
      <c r="AP2220">
        <v>0</v>
      </c>
      <c r="AQ2220">
        <v>0</v>
      </c>
      <c r="AR2220">
        <v>0</v>
      </c>
      <c r="AS2220" t="s">
        <v>3</v>
      </c>
      <c r="AT2220">
        <v>2.0000000000000001E-4</v>
      </c>
      <c r="AU2220" t="s">
        <v>3</v>
      </c>
      <c r="AV2220">
        <v>0</v>
      </c>
      <c r="AW2220">
        <v>2</v>
      </c>
      <c r="AX2220">
        <v>53555400</v>
      </c>
      <c r="AY2220">
        <v>1</v>
      </c>
      <c r="AZ2220">
        <v>0</v>
      </c>
      <c r="BA2220">
        <v>2022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CX2220">
        <f>Y2220*Source!I1263</f>
        <v>1.2E-4</v>
      </c>
      <c r="CY2220">
        <f t="shared" si="441"/>
        <v>104073</v>
      </c>
      <c r="CZ2220">
        <f t="shared" si="442"/>
        <v>16950</v>
      </c>
      <c r="DA2220">
        <f t="shared" si="443"/>
        <v>6.14</v>
      </c>
      <c r="DB2220">
        <f t="shared" si="444"/>
        <v>3.39</v>
      </c>
      <c r="DC2220">
        <f t="shared" si="445"/>
        <v>0</v>
      </c>
    </row>
    <row r="2221" spans="1:107" x14ac:dyDescent="0.2">
      <c r="A2221">
        <f>ROW(Source!A1263)</f>
        <v>1263</v>
      </c>
      <c r="B2221">
        <v>53551707</v>
      </c>
      <c r="C2221">
        <v>53555376</v>
      </c>
      <c r="D2221">
        <v>29112724</v>
      </c>
      <c r="E2221">
        <v>1</v>
      </c>
      <c r="F2221">
        <v>1</v>
      </c>
      <c r="G2221">
        <v>1</v>
      </c>
      <c r="H2221">
        <v>3</v>
      </c>
      <c r="I2221" t="s">
        <v>2027</v>
      </c>
      <c r="J2221" t="s">
        <v>2028</v>
      </c>
      <c r="K2221" t="s">
        <v>2029</v>
      </c>
      <c r="L2221">
        <v>1348</v>
      </c>
      <c r="N2221">
        <v>1009</v>
      </c>
      <c r="O2221" t="s">
        <v>26</v>
      </c>
      <c r="P2221" t="s">
        <v>26</v>
      </c>
      <c r="Q2221">
        <v>1000</v>
      </c>
      <c r="W2221">
        <v>0</v>
      </c>
      <c r="X2221">
        <v>1645202039</v>
      </c>
      <c r="Y2221">
        <v>3.5999999999999999E-3</v>
      </c>
      <c r="AA2221">
        <v>36772.46</v>
      </c>
      <c r="AB2221">
        <v>0</v>
      </c>
      <c r="AC2221">
        <v>0</v>
      </c>
      <c r="AD2221">
        <v>0</v>
      </c>
      <c r="AE2221">
        <v>5989</v>
      </c>
      <c r="AF2221">
        <v>0</v>
      </c>
      <c r="AG2221">
        <v>0</v>
      </c>
      <c r="AH2221">
        <v>0</v>
      </c>
      <c r="AI2221">
        <v>6.14</v>
      </c>
      <c r="AJ2221">
        <v>1</v>
      </c>
      <c r="AK2221">
        <v>1</v>
      </c>
      <c r="AL2221">
        <v>1</v>
      </c>
      <c r="AN2221">
        <v>0</v>
      </c>
      <c r="AO2221">
        <v>1</v>
      </c>
      <c r="AP2221">
        <v>0</v>
      </c>
      <c r="AQ2221">
        <v>0</v>
      </c>
      <c r="AR2221">
        <v>0</v>
      </c>
      <c r="AS2221" t="s">
        <v>3</v>
      </c>
      <c r="AT2221">
        <v>3.5999999999999999E-3</v>
      </c>
      <c r="AU2221" t="s">
        <v>3</v>
      </c>
      <c r="AV2221">
        <v>0</v>
      </c>
      <c r="AW2221">
        <v>2</v>
      </c>
      <c r="AX2221">
        <v>53555401</v>
      </c>
      <c r="AY2221">
        <v>1</v>
      </c>
      <c r="AZ2221">
        <v>0</v>
      </c>
      <c r="BA2221">
        <v>2023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CX2221">
        <f>Y2221*Source!I1263</f>
        <v>2.16E-3</v>
      </c>
      <c r="CY2221">
        <f t="shared" si="441"/>
        <v>36772.46</v>
      </c>
      <c r="CZ2221">
        <f t="shared" si="442"/>
        <v>5989</v>
      </c>
      <c r="DA2221">
        <f t="shared" si="443"/>
        <v>6.14</v>
      </c>
      <c r="DB2221">
        <f t="shared" si="444"/>
        <v>21.56</v>
      </c>
      <c r="DC2221">
        <f t="shared" si="445"/>
        <v>0</v>
      </c>
    </row>
    <row r="2222" spans="1:107" x14ac:dyDescent="0.2">
      <c r="A2222">
        <f>ROW(Source!A1263)</f>
        <v>1263</v>
      </c>
      <c r="B2222">
        <v>53551707</v>
      </c>
      <c r="C2222">
        <v>53555376</v>
      </c>
      <c r="D2222">
        <v>29107963</v>
      </c>
      <c r="E2222">
        <v>1</v>
      </c>
      <c r="F2222">
        <v>1</v>
      </c>
      <c r="G2222">
        <v>1</v>
      </c>
      <c r="H2222">
        <v>3</v>
      </c>
      <c r="I2222" t="s">
        <v>2030</v>
      </c>
      <c r="J2222" t="s">
        <v>2031</v>
      </c>
      <c r="K2222" t="s">
        <v>2032</v>
      </c>
      <c r="L2222">
        <v>1346</v>
      </c>
      <c r="N2222">
        <v>1009</v>
      </c>
      <c r="O2222" t="s">
        <v>143</v>
      </c>
      <c r="P2222" t="s">
        <v>143</v>
      </c>
      <c r="Q2222">
        <v>1</v>
      </c>
      <c r="W2222">
        <v>0</v>
      </c>
      <c r="X2222">
        <v>-2113933962</v>
      </c>
      <c r="Y2222">
        <v>0.3</v>
      </c>
      <c r="AA2222">
        <v>228.96</v>
      </c>
      <c r="AB2222">
        <v>0</v>
      </c>
      <c r="AC2222">
        <v>0</v>
      </c>
      <c r="AD2222">
        <v>0</v>
      </c>
      <c r="AE2222">
        <v>37.29</v>
      </c>
      <c r="AF2222">
        <v>0</v>
      </c>
      <c r="AG2222">
        <v>0</v>
      </c>
      <c r="AH2222">
        <v>0</v>
      </c>
      <c r="AI2222">
        <v>6.14</v>
      </c>
      <c r="AJ2222">
        <v>1</v>
      </c>
      <c r="AK2222">
        <v>1</v>
      </c>
      <c r="AL2222">
        <v>1</v>
      </c>
      <c r="AN2222">
        <v>0</v>
      </c>
      <c r="AO2222">
        <v>1</v>
      </c>
      <c r="AP2222">
        <v>0</v>
      </c>
      <c r="AQ2222">
        <v>0</v>
      </c>
      <c r="AR2222">
        <v>0</v>
      </c>
      <c r="AS2222" t="s">
        <v>3</v>
      </c>
      <c r="AT2222">
        <v>0.3</v>
      </c>
      <c r="AU2222" t="s">
        <v>3</v>
      </c>
      <c r="AV2222">
        <v>0</v>
      </c>
      <c r="AW2222">
        <v>2</v>
      </c>
      <c r="AX2222">
        <v>53555402</v>
      </c>
      <c r="AY2222">
        <v>1</v>
      </c>
      <c r="AZ2222">
        <v>0</v>
      </c>
      <c r="BA2222">
        <v>2024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CX2222">
        <f>Y2222*Source!I1263</f>
        <v>0.18</v>
      </c>
      <c r="CY2222">
        <f t="shared" si="441"/>
        <v>228.96</v>
      </c>
      <c r="CZ2222">
        <f t="shared" si="442"/>
        <v>37.29</v>
      </c>
      <c r="DA2222">
        <f t="shared" si="443"/>
        <v>6.14</v>
      </c>
      <c r="DB2222">
        <f t="shared" si="444"/>
        <v>11.19</v>
      </c>
      <c r="DC2222">
        <f t="shared" si="445"/>
        <v>0</v>
      </c>
    </row>
    <row r="2223" spans="1:107" x14ac:dyDescent="0.2">
      <c r="A2223">
        <f>ROW(Source!A1263)</f>
        <v>1263</v>
      </c>
      <c r="B2223">
        <v>53551707</v>
      </c>
      <c r="C2223">
        <v>53555376</v>
      </c>
      <c r="D2223">
        <v>29107847</v>
      </c>
      <c r="E2223">
        <v>1</v>
      </c>
      <c r="F2223">
        <v>1</v>
      </c>
      <c r="G2223">
        <v>1</v>
      </c>
      <c r="H2223">
        <v>3</v>
      </c>
      <c r="I2223" t="s">
        <v>2033</v>
      </c>
      <c r="J2223" t="s">
        <v>2034</v>
      </c>
      <c r="K2223" t="s">
        <v>2035</v>
      </c>
      <c r="L2223">
        <v>1346</v>
      </c>
      <c r="N2223">
        <v>1009</v>
      </c>
      <c r="O2223" t="s">
        <v>143</v>
      </c>
      <c r="P2223" t="s">
        <v>143</v>
      </c>
      <c r="Q2223">
        <v>1</v>
      </c>
      <c r="W2223">
        <v>0</v>
      </c>
      <c r="X2223">
        <v>1489730880</v>
      </c>
      <c r="Y2223">
        <v>2</v>
      </c>
      <c r="AA2223">
        <v>59.01</v>
      </c>
      <c r="AB2223">
        <v>0</v>
      </c>
      <c r="AC2223">
        <v>0</v>
      </c>
      <c r="AD2223">
        <v>0</v>
      </c>
      <c r="AE2223">
        <v>9.61</v>
      </c>
      <c r="AF2223">
        <v>0</v>
      </c>
      <c r="AG2223">
        <v>0</v>
      </c>
      <c r="AH2223">
        <v>0</v>
      </c>
      <c r="AI2223">
        <v>6.14</v>
      </c>
      <c r="AJ2223">
        <v>1</v>
      </c>
      <c r="AK2223">
        <v>1</v>
      </c>
      <c r="AL2223">
        <v>1</v>
      </c>
      <c r="AN2223">
        <v>0</v>
      </c>
      <c r="AO2223">
        <v>1</v>
      </c>
      <c r="AP2223">
        <v>0</v>
      </c>
      <c r="AQ2223">
        <v>0</v>
      </c>
      <c r="AR2223">
        <v>0</v>
      </c>
      <c r="AS2223" t="s">
        <v>3</v>
      </c>
      <c r="AT2223">
        <v>2</v>
      </c>
      <c r="AU2223" t="s">
        <v>3</v>
      </c>
      <c r="AV2223">
        <v>0</v>
      </c>
      <c r="AW2223">
        <v>2</v>
      </c>
      <c r="AX2223">
        <v>53555403</v>
      </c>
      <c r="AY2223">
        <v>1</v>
      </c>
      <c r="AZ2223">
        <v>0</v>
      </c>
      <c r="BA2223">
        <v>2025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CX2223">
        <f>Y2223*Source!I1263</f>
        <v>1.2</v>
      </c>
      <c r="CY2223">
        <f t="shared" si="441"/>
        <v>59.01</v>
      </c>
      <c r="CZ2223">
        <f t="shared" si="442"/>
        <v>9.61</v>
      </c>
      <c r="DA2223">
        <f t="shared" si="443"/>
        <v>6.14</v>
      </c>
      <c r="DB2223">
        <f t="shared" si="444"/>
        <v>19.22</v>
      </c>
      <c r="DC2223">
        <f t="shared" si="445"/>
        <v>0</v>
      </c>
    </row>
    <row r="2224" spans="1:107" x14ac:dyDescent="0.2">
      <c r="A2224">
        <f>ROW(Source!A1263)</f>
        <v>1263</v>
      </c>
      <c r="B2224">
        <v>53551707</v>
      </c>
      <c r="C2224">
        <v>53555376</v>
      </c>
      <c r="D2224">
        <v>29114696</v>
      </c>
      <c r="E2224">
        <v>1</v>
      </c>
      <c r="F2224">
        <v>1</v>
      </c>
      <c r="G2224">
        <v>1</v>
      </c>
      <c r="H2224">
        <v>3</v>
      </c>
      <c r="I2224" t="s">
        <v>2036</v>
      </c>
      <c r="J2224" t="s">
        <v>2037</v>
      </c>
      <c r="K2224" t="s">
        <v>2038</v>
      </c>
      <c r="L2224">
        <v>1348</v>
      </c>
      <c r="N2224">
        <v>1009</v>
      </c>
      <c r="O2224" t="s">
        <v>26</v>
      </c>
      <c r="P2224" t="s">
        <v>26</v>
      </c>
      <c r="Q2224">
        <v>1000</v>
      </c>
      <c r="W2224">
        <v>0</v>
      </c>
      <c r="X2224">
        <v>-1124698589</v>
      </c>
      <c r="Y2224">
        <v>6.9999999999999999E-4</v>
      </c>
      <c r="AA2224">
        <v>69689</v>
      </c>
      <c r="AB2224">
        <v>0</v>
      </c>
      <c r="AC2224">
        <v>0</v>
      </c>
      <c r="AD2224">
        <v>0</v>
      </c>
      <c r="AE2224">
        <v>11350</v>
      </c>
      <c r="AF2224">
        <v>0</v>
      </c>
      <c r="AG2224">
        <v>0</v>
      </c>
      <c r="AH2224">
        <v>0</v>
      </c>
      <c r="AI2224">
        <v>6.14</v>
      </c>
      <c r="AJ2224">
        <v>1</v>
      </c>
      <c r="AK2224">
        <v>1</v>
      </c>
      <c r="AL2224">
        <v>1</v>
      </c>
      <c r="AN2224">
        <v>0</v>
      </c>
      <c r="AO2224">
        <v>1</v>
      </c>
      <c r="AP2224">
        <v>0</v>
      </c>
      <c r="AQ2224">
        <v>0</v>
      </c>
      <c r="AR2224">
        <v>0</v>
      </c>
      <c r="AS2224" t="s">
        <v>3</v>
      </c>
      <c r="AT2224">
        <v>6.9999999999999999E-4</v>
      </c>
      <c r="AU2224" t="s">
        <v>3</v>
      </c>
      <c r="AV2224">
        <v>0</v>
      </c>
      <c r="AW2224">
        <v>2</v>
      </c>
      <c r="AX2224">
        <v>53555404</v>
      </c>
      <c r="AY2224">
        <v>1</v>
      </c>
      <c r="AZ2224">
        <v>0</v>
      </c>
      <c r="BA2224">
        <v>2026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CX2224">
        <f>Y2224*Source!I1263</f>
        <v>4.1999999999999996E-4</v>
      </c>
      <c r="CY2224">
        <f t="shared" si="441"/>
        <v>69689</v>
      </c>
      <c r="CZ2224">
        <f t="shared" si="442"/>
        <v>11350</v>
      </c>
      <c r="DA2224">
        <f t="shared" si="443"/>
        <v>6.14</v>
      </c>
      <c r="DB2224">
        <f t="shared" si="444"/>
        <v>7.95</v>
      </c>
      <c r="DC2224">
        <f t="shared" si="445"/>
        <v>0</v>
      </c>
    </row>
    <row r="2225" spans="1:107" x14ac:dyDescent="0.2">
      <c r="A2225">
        <f>ROW(Source!A1263)</f>
        <v>1263</v>
      </c>
      <c r="B2225">
        <v>53551707</v>
      </c>
      <c r="C2225">
        <v>53555376</v>
      </c>
      <c r="D2225">
        <v>29114474</v>
      </c>
      <c r="E2225">
        <v>1</v>
      </c>
      <c r="F2225">
        <v>1</v>
      </c>
      <c r="G2225">
        <v>1</v>
      </c>
      <c r="H2225">
        <v>3</v>
      </c>
      <c r="I2225" t="s">
        <v>2039</v>
      </c>
      <c r="J2225" t="s">
        <v>2040</v>
      </c>
      <c r="K2225" t="s">
        <v>2041</v>
      </c>
      <c r="L2225">
        <v>1356</v>
      </c>
      <c r="N2225">
        <v>1010</v>
      </c>
      <c r="O2225" t="s">
        <v>949</v>
      </c>
      <c r="P2225" t="s">
        <v>949</v>
      </c>
      <c r="Q2225">
        <v>1000</v>
      </c>
      <c r="W2225">
        <v>0</v>
      </c>
      <c r="X2225">
        <v>69956878</v>
      </c>
      <c r="Y2225">
        <v>0.04</v>
      </c>
      <c r="AA2225">
        <v>1228</v>
      </c>
      <c r="AB2225">
        <v>0</v>
      </c>
      <c r="AC2225">
        <v>0</v>
      </c>
      <c r="AD2225">
        <v>0</v>
      </c>
      <c r="AE2225">
        <v>200</v>
      </c>
      <c r="AF2225">
        <v>0</v>
      </c>
      <c r="AG2225">
        <v>0</v>
      </c>
      <c r="AH2225">
        <v>0</v>
      </c>
      <c r="AI2225">
        <v>6.14</v>
      </c>
      <c r="AJ2225">
        <v>1</v>
      </c>
      <c r="AK2225">
        <v>1</v>
      </c>
      <c r="AL2225">
        <v>1</v>
      </c>
      <c r="AN2225">
        <v>0</v>
      </c>
      <c r="AO2225">
        <v>1</v>
      </c>
      <c r="AP2225">
        <v>0</v>
      </c>
      <c r="AQ2225">
        <v>0</v>
      </c>
      <c r="AR2225">
        <v>0</v>
      </c>
      <c r="AS2225" t="s">
        <v>3</v>
      </c>
      <c r="AT2225">
        <v>0.04</v>
      </c>
      <c r="AU2225" t="s">
        <v>3</v>
      </c>
      <c r="AV2225">
        <v>0</v>
      </c>
      <c r="AW2225">
        <v>2</v>
      </c>
      <c r="AX2225">
        <v>53555405</v>
      </c>
      <c r="AY2225">
        <v>1</v>
      </c>
      <c r="AZ2225">
        <v>0</v>
      </c>
      <c r="BA2225">
        <v>2027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CX2225">
        <f>Y2225*Source!I1263</f>
        <v>2.4E-2</v>
      </c>
      <c r="CY2225">
        <f t="shared" si="441"/>
        <v>1228</v>
      </c>
      <c r="CZ2225">
        <f t="shared" si="442"/>
        <v>200</v>
      </c>
      <c r="DA2225">
        <f t="shared" si="443"/>
        <v>6.14</v>
      </c>
      <c r="DB2225">
        <f t="shared" si="444"/>
        <v>8</v>
      </c>
      <c r="DC2225">
        <f t="shared" si="445"/>
        <v>0</v>
      </c>
    </row>
    <row r="2226" spans="1:107" x14ac:dyDescent="0.2">
      <c r="A2226">
        <f>ROW(Source!A1263)</f>
        <v>1263</v>
      </c>
      <c r="B2226">
        <v>53551707</v>
      </c>
      <c r="C2226">
        <v>53555376</v>
      </c>
      <c r="D2226">
        <v>29142411</v>
      </c>
      <c r="E2226">
        <v>1</v>
      </c>
      <c r="F2226">
        <v>1</v>
      </c>
      <c r="G2226">
        <v>1</v>
      </c>
      <c r="H2226">
        <v>3</v>
      </c>
      <c r="I2226" t="s">
        <v>1227</v>
      </c>
      <c r="J2226" t="s">
        <v>1229</v>
      </c>
      <c r="K2226" t="s">
        <v>1228</v>
      </c>
      <c r="L2226">
        <v>1035</v>
      </c>
      <c r="N2226">
        <v>1013</v>
      </c>
      <c r="O2226" t="s">
        <v>219</v>
      </c>
      <c r="P2226" t="s">
        <v>219</v>
      </c>
      <c r="Q2226">
        <v>1</v>
      </c>
      <c r="W2226">
        <v>0</v>
      </c>
      <c r="X2226">
        <v>587737873</v>
      </c>
      <c r="Y2226">
        <v>10</v>
      </c>
      <c r="AA2226">
        <v>1917.77</v>
      </c>
      <c r="AB2226">
        <v>0</v>
      </c>
      <c r="AC2226">
        <v>0</v>
      </c>
      <c r="AD2226">
        <v>0</v>
      </c>
      <c r="AE2226">
        <v>312.33999999999997</v>
      </c>
      <c r="AF2226">
        <v>0</v>
      </c>
      <c r="AG2226">
        <v>0</v>
      </c>
      <c r="AH2226">
        <v>0</v>
      </c>
      <c r="AI2226">
        <v>6.14</v>
      </c>
      <c r="AJ2226">
        <v>1</v>
      </c>
      <c r="AK2226">
        <v>1</v>
      </c>
      <c r="AL2226">
        <v>1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 t="s">
        <v>3</v>
      </c>
      <c r="AT2226">
        <v>10</v>
      </c>
      <c r="AU2226" t="s">
        <v>3</v>
      </c>
      <c r="AV2226">
        <v>0</v>
      </c>
      <c r="AW2226">
        <v>1</v>
      </c>
      <c r="AX2226">
        <v>-1</v>
      </c>
      <c r="AY2226">
        <v>0</v>
      </c>
      <c r="AZ2226">
        <v>0</v>
      </c>
      <c r="BA2226" t="s">
        <v>3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CX2226">
        <f>Y2226*Source!I1263</f>
        <v>6</v>
      </c>
      <c r="CY2226">
        <f t="shared" si="441"/>
        <v>1917.77</v>
      </c>
      <c r="CZ2226">
        <f t="shared" si="442"/>
        <v>312.33999999999997</v>
      </c>
      <c r="DA2226">
        <f t="shared" si="443"/>
        <v>6.14</v>
      </c>
      <c r="DB2226">
        <f t="shared" si="444"/>
        <v>3123.4</v>
      </c>
      <c r="DC2226">
        <f t="shared" si="445"/>
        <v>0</v>
      </c>
    </row>
    <row r="2227" spans="1:107" x14ac:dyDescent="0.2">
      <c r="A2227">
        <f>ROW(Source!A1263)</f>
        <v>1263</v>
      </c>
      <c r="B2227">
        <v>53551707</v>
      </c>
      <c r="C2227">
        <v>53555376</v>
      </c>
      <c r="D2227">
        <v>38219064</v>
      </c>
      <c r="E2227">
        <v>1</v>
      </c>
      <c r="F2227">
        <v>1</v>
      </c>
      <c r="G2227">
        <v>1</v>
      </c>
      <c r="H2227">
        <v>3</v>
      </c>
      <c r="I2227" t="s">
        <v>1214</v>
      </c>
      <c r="J2227" t="s">
        <v>1273</v>
      </c>
      <c r="K2227" t="s">
        <v>1215</v>
      </c>
      <c r="L2227">
        <v>1035</v>
      </c>
      <c r="N2227">
        <v>1013</v>
      </c>
      <c r="O2227" t="s">
        <v>219</v>
      </c>
      <c r="P2227" t="s">
        <v>219</v>
      </c>
      <c r="Q2227">
        <v>1</v>
      </c>
      <c r="W2227">
        <v>1</v>
      </c>
      <c r="X2227">
        <v>-2040845611</v>
      </c>
      <c r="Y2227">
        <v>-10</v>
      </c>
      <c r="AA2227">
        <v>1974.7</v>
      </c>
      <c r="AB2227">
        <v>0</v>
      </c>
      <c r="AC2227">
        <v>0</v>
      </c>
      <c r="AD2227">
        <v>0</v>
      </c>
      <c r="AE2227">
        <v>130</v>
      </c>
      <c r="AF2227">
        <v>0</v>
      </c>
      <c r="AG2227">
        <v>0</v>
      </c>
      <c r="AH2227">
        <v>0</v>
      </c>
      <c r="AI2227">
        <v>15.19</v>
      </c>
      <c r="AJ2227">
        <v>1</v>
      </c>
      <c r="AK2227">
        <v>1</v>
      </c>
      <c r="AL2227">
        <v>1</v>
      </c>
      <c r="AN2227">
        <v>0</v>
      </c>
      <c r="AO2227">
        <v>1</v>
      </c>
      <c r="AP2227">
        <v>0</v>
      </c>
      <c r="AQ2227">
        <v>0</v>
      </c>
      <c r="AR2227">
        <v>0</v>
      </c>
      <c r="AS2227" t="s">
        <v>3</v>
      </c>
      <c r="AT2227">
        <v>-10</v>
      </c>
      <c r="AU2227" t="s">
        <v>3</v>
      </c>
      <c r="AV2227">
        <v>0</v>
      </c>
      <c r="AW2227">
        <v>2</v>
      </c>
      <c r="AX2227">
        <v>53555406</v>
      </c>
      <c r="AY2227">
        <v>1</v>
      </c>
      <c r="AZ2227">
        <v>6144</v>
      </c>
      <c r="BA2227">
        <v>2028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CX2227">
        <f>Y2227*Source!I1263</f>
        <v>-6</v>
      </c>
      <c r="CY2227">
        <f t="shared" si="441"/>
        <v>1974.7</v>
      </c>
      <c r="CZ2227">
        <f t="shared" si="442"/>
        <v>130</v>
      </c>
      <c r="DA2227">
        <f t="shared" si="443"/>
        <v>15.19</v>
      </c>
      <c r="DB2227">
        <f t="shared" si="444"/>
        <v>-1300</v>
      </c>
      <c r="DC2227">
        <f t="shared" si="445"/>
        <v>0</v>
      </c>
    </row>
    <row r="2228" spans="1:107" x14ac:dyDescent="0.2">
      <c r="A2228">
        <f>ROW(Source!A1263)</f>
        <v>1263</v>
      </c>
      <c r="B2228">
        <v>53551707</v>
      </c>
      <c r="C2228">
        <v>53555376</v>
      </c>
      <c r="D2228">
        <v>38219131</v>
      </c>
      <c r="E2228">
        <v>1</v>
      </c>
      <c r="F2228">
        <v>1</v>
      </c>
      <c r="G2228">
        <v>1</v>
      </c>
      <c r="H2228">
        <v>3</v>
      </c>
      <c r="I2228" t="s">
        <v>1231</v>
      </c>
      <c r="J2228" t="s">
        <v>1233</v>
      </c>
      <c r="K2228" t="s">
        <v>1281</v>
      </c>
      <c r="L2228">
        <v>1354</v>
      </c>
      <c r="N2228">
        <v>1010</v>
      </c>
      <c r="O2228" t="s">
        <v>160</v>
      </c>
      <c r="P2228" t="s">
        <v>160</v>
      </c>
      <c r="Q2228">
        <v>1</v>
      </c>
      <c r="W2228">
        <v>0</v>
      </c>
      <c r="X2228">
        <v>-1571887510</v>
      </c>
      <c r="Y2228">
        <v>20</v>
      </c>
      <c r="AA2228">
        <v>110.24</v>
      </c>
      <c r="AB2228">
        <v>0</v>
      </c>
      <c r="AC2228">
        <v>0</v>
      </c>
      <c r="AD2228">
        <v>0</v>
      </c>
      <c r="AE2228">
        <v>16.78</v>
      </c>
      <c r="AF2228">
        <v>0</v>
      </c>
      <c r="AG2228">
        <v>0</v>
      </c>
      <c r="AH2228">
        <v>0</v>
      </c>
      <c r="AI2228">
        <v>6.57</v>
      </c>
      <c r="AJ2228">
        <v>1</v>
      </c>
      <c r="AK2228">
        <v>1</v>
      </c>
      <c r="AL2228">
        <v>1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 t="s">
        <v>3</v>
      </c>
      <c r="AT2228">
        <v>20</v>
      </c>
      <c r="AU2228" t="s">
        <v>3</v>
      </c>
      <c r="AV2228">
        <v>0</v>
      </c>
      <c r="AW2228">
        <v>1</v>
      </c>
      <c r="AX2228">
        <v>-1</v>
      </c>
      <c r="AY2228">
        <v>0</v>
      </c>
      <c r="AZ2228">
        <v>0</v>
      </c>
      <c r="BA2228" t="s">
        <v>3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CX2228">
        <f>Y2228*Source!I1263</f>
        <v>12</v>
      </c>
      <c r="CY2228">
        <f t="shared" si="441"/>
        <v>110.24</v>
      </c>
      <c r="CZ2228">
        <f t="shared" si="442"/>
        <v>16.78</v>
      </c>
      <c r="DA2228">
        <f t="shared" si="443"/>
        <v>6.57</v>
      </c>
      <c r="DB2228">
        <f t="shared" si="444"/>
        <v>335.6</v>
      </c>
      <c r="DC2228">
        <f t="shared" si="445"/>
        <v>0</v>
      </c>
    </row>
    <row r="2229" spans="1:107" x14ac:dyDescent="0.2">
      <c r="A2229">
        <f>ROW(Source!A1263)</f>
        <v>1263</v>
      </c>
      <c r="B2229">
        <v>53551707</v>
      </c>
      <c r="C2229">
        <v>53555376</v>
      </c>
      <c r="D2229">
        <v>38278990</v>
      </c>
      <c r="E2229">
        <v>1</v>
      </c>
      <c r="F2229">
        <v>1</v>
      </c>
      <c r="G2229">
        <v>1</v>
      </c>
      <c r="H2229">
        <v>3</v>
      </c>
      <c r="I2229" t="s">
        <v>1223</v>
      </c>
      <c r="J2229" t="s">
        <v>1225</v>
      </c>
      <c r="K2229" t="s">
        <v>1224</v>
      </c>
      <c r="L2229">
        <v>1035</v>
      </c>
      <c r="N2229">
        <v>1013</v>
      </c>
      <c r="O2229" t="s">
        <v>219</v>
      </c>
      <c r="P2229" t="s">
        <v>219</v>
      </c>
      <c r="Q2229">
        <v>1</v>
      </c>
      <c r="W2229">
        <v>0</v>
      </c>
      <c r="X2229">
        <v>1869906216</v>
      </c>
      <c r="Y2229">
        <v>10</v>
      </c>
      <c r="AA2229">
        <v>62.28</v>
      </c>
      <c r="AB2229">
        <v>0</v>
      </c>
      <c r="AC2229">
        <v>0</v>
      </c>
      <c r="AD2229">
        <v>0</v>
      </c>
      <c r="AE2229">
        <v>21.93</v>
      </c>
      <c r="AF2229">
        <v>0</v>
      </c>
      <c r="AG2229">
        <v>0</v>
      </c>
      <c r="AH2229">
        <v>0</v>
      </c>
      <c r="AI2229">
        <v>2.84</v>
      </c>
      <c r="AJ2229">
        <v>1</v>
      </c>
      <c r="AK2229">
        <v>1</v>
      </c>
      <c r="AL2229">
        <v>1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 t="s">
        <v>3</v>
      </c>
      <c r="AT2229">
        <v>10</v>
      </c>
      <c r="AU2229" t="s">
        <v>3</v>
      </c>
      <c r="AV2229">
        <v>0</v>
      </c>
      <c r="AW2229">
        <v>1</v>
      </c>
      <c r="AX2229">
        <v>-1</v>
      </c>
      <c r="AY2229">
        <v>0</v>
      </c>
      <c r="AZ2229">
        <v>0</v>
      </c>
      <c r="BA2229" t="s">
        <v>3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CX2229">
        <f>Y2229*Source!I1263</f>
        <v>6</v>
      </c>
      <c r="CY2229">
        <f t="shared" si="441"/>
        <v>62.28</v>
      </c>
      <c r="CZ2229">
        <f t="shared" si="442"/>
        <v>21.93</v>
      </c>
      <c r="DA2229">
        <f t="shared" si="443"/>
        <v>2.84</v>
      </c>
      <c r="DB2229">
        <f t="shared" si="444"/>
        <v>219.3</v>
      </c>
      <c r="DC2229">
        <f t="shared" si="445"/>
        <v>0</v>
      </c>
    </row>
    <row r="2230" spans="1:107" x14ac:dyDescent="0.2">
      <c r="A2230">
        <f>ROW(Source!A1263)</f>
        <v>1263</v>
      </c>
      <c r="B2230">
        <v>53551707</v>
      </c>
      <c r="C2230">
        <v>53555376</v>
      </c>
      <c r="D2230">
        <v>0</v>
      </c>
      <c r="E2230">
        <v>0</v>
      </c>
      <c r="F2230">
        <v>1</v>
      </c>
      <c r="G2230">
        <v>1</v>
      </c>
      <c r="H2230">
        <v>3</v>
      </c>
      <c r="I2230" t="s">
        <v>1275</v>
      </c>
      <c r="J2230" t="s">
        <v>3</v>
      </c>
      <c r="K2230" t="s">
        <v>1276</v>
      </c>
      <c r="L2230">
        <v>1354</v>
      </c>
      <c r="N2230">
        <v>1010</v>
      </c>
      <c r="O2230" t="s">
        <v>160</v>
      </c>
      <c r="P2230" t="s">
        <v>160</v>
      </c>
      <c r="Q2230">
        <v>1</v>
      </c>
      <c r="W2230">
        <v>0</v>
      </c>
      <c r="X2230">
        <v>-1198445072</v>
      </c>
      <c r="Y2230">
        <v>10</v>
      </c>
      <c r="AA2230">
        <v>34288.83</v>
      </c>
      <c r="AB2230">
        <v>0</v>
      </c>
      <c r="AC2230">
        <v>0</v>
      </c>
      <c r="AD2230">
        <v>0</v>
      </c>
      <c r="AE2230">
        <v>5584.5</v>
      </c>
      <c r="AF2230">
        <v>0</v>
      </c>
      <c r="AG2230">
        <v>0</v>
      </c>
      <c r="AH2230">
        <v>0</v>
      </c>
      <c r="AI2230">
        <v>6.14</v>
      </c>
      <c r="AJ2230">
        <v>1</v>
      </c>
      <c r="AK2230">
        <v>1</v>
      </c>
      <c r="AL2230">
        <v>1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 t="s">
        <v>3</v>
      </c>
      <c r="AT2230">
        <v>10</v>
      </c>
      <c r="AU2230" t="s">
        <v>3</v>
      </c>
      <c r="AV2230">
        <v>0</v>
      </c>
      <c r="AW2230">
        <v>1</v>
      </c>
      <c r="AX2230">
        <v>-1</v>
      </c>
      <c r="AY2230">
        <v>0</v>
      </c>
      <c r="AZ2230">
        <v>0</v>
      </c>
      <c r="BA2230" t="s">
        <v>3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CX2230">
        <f>Y2230*Source!I1263</f>
        <v>6</v>
      </c>
      <c r="CY2230">
        <f t="shared" si="441"/>
        <v>34288.83</v>
      </c>
      <c r="CZ2230">
        <f t="shared" si="442"/>
        <v>5584.5</v>
      </c>
      <c r="DA2230">
        <f t="shared" si="443"/>
        <v>6.14</v>
      </c>
      <c r="DB2230">
        <f t="shared" si="444"/>
        <v>55845</v>
      </c>
      <c r="DC2230">
        <f t="shared" si="445"/>
        <v>0</v>
      </c>
    </row>
    <row r="2231" spans="1:107" x14ac:dyDescent="0.2">
      <c r="A2231">
        <f>ROW(Source!A1274)</f>
        <v>1274</v>
      </c>
      <c r="B2231">
        <v>53551706</v>
      </c>
      <c r="C2231">
        <v>53555412</v>
      </c>
      <c r="D2231">
        <v>53014247</v>
      </c>
      <c r="E2231">
        <v>1</v>
      </c>
      <c r="F2231">
        <v>1</v>
      </c>
      <c r="G2231">
        <v>1</v>
      </c>
      <c r="H2231">
        <v>1</v>
      </c>
      <c r="I2231" t="s">
        <v>2045</v>
      </c>
      <c r="J2231" t="s">
        <v>3</v>
      </c>
      <c r="K2231" t="s">
        <v>2046</v>
      </c>
      <c r="L2231">
        <v>1369</v>
      </c>
      <c r="N2231">
        <v>1013</v>
      </c>
      <c r="O2231" t="s">
        <v>1486</v>
      </c>
      <c r="P2231" t="s">
        <v>1486</v>
      </c>
      <c r="Q2231">
        <v>1</v>
      </c>
      <c r="W2231">
        <v>0</v>
      </c>
      <c r="X2231">
        <v>-573087009</v>
      </c>
      <c r="Y2231">
        <v>31.795200000000001</v>
      </c>
      <c r="AA2231">
        <v>0</v>
      </c>
      <c r="AB2231">
        <v>0</v>
      </c>
      <c r="AC2231">
        <v>0</v>
      </c>
      <c r="AD2231">
        <v>300.60000000000002</v>
      </c>
      <c r="AE2231">
        <v>0</v>
      </c>
      <c r="AF2231">
        <v>0</v>
      </c>
      <c r="AG2231">
        <v>0</v>
      </c>
      <c r="AH2231">
        <v>300.60000000000002</v>
      </c>
      <c r="AI2231">
        <v>1</v>
      </c>
      <c r="AJ2231">
        <v>1</v>
      </c>
      <c r="AK2231">
        <v>1</v>
      </c>
      <c r="AL2231">
        <v>1</v>
      </c>
      <c r="AN2231">
        <v>0</v>
      </c>
      <c r="AO2231">
        <v>1</v>
      </c>
      <c r="AP2231">
        <v>1</v>
      </c>
      <c r="AQ2231">
        <v>0</v>
      </c>
      <c r="AR2231">
        <v>0</v>
      </c>
      <c r="AS2231" t="s">
        <v>3</v>
      </c>
      <c r="AT2231">
        <v>34.56</v>
      </c>
      <c r="AU2231" t="s">
        <v>857</v>
      </c>
      <c r="AV2231">
        <v>1</v>
      </c>
      <c r="AW2231">
        <v>2</v>
      </c>
      <c r="AX2231">
        <v>53555417</v>
      </c>
      <c r="AY2231">
        <v>2</v>
      </c>
      <c r="AZ2231">
        <v>137216</v>
      </c>
      <c r="BA2231">
        <v>2029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CX2231">
        <f>Y2231*Source!I1274</f>
        <v>8.8327065600000001</v>
      </c>
      <c r="CY2231">
        <f>AD2231</f>
        <v>300.60000000000002</v>
      </c>
      <c r="CZ2231">
        <f>AH2231</f>
        <v>300.60000000000002</v>
      </c>
      <c r="DA2231">
        <f>AL2231</f>
        <v>1</v>
      </c>
      <c r="DB2231">
        <f>ROUND((ROUND(AT2231*CZ2231,2)*ROUND((0.8*1.15),7)),2)</f>
        <v>9557.64</v>
      </c>
      <c r="DC2231">
        <f>ROUND((ROUND(AT2231*AG2231,2)*ROUND((0.8*1.15),7)),2)</f>
        <v>0</v>
      </c>
    </row>
    <row r="2232" spans="1:107" x14ac:dyDescent="0.2">
      <c r="A2232">
        <f>ROW(Source!A1274)</f>
        <v>1274</v>
      </c>
      <c r="B2232">
        <v>53551706</v>
      </c>
      <c r="C2232">
        <v>53555412</v>
      </c>
      <c r="D2232">
        <v>41131423</v>
      </c>
      <c r="E2232">
        <v>1</v>
      </c>
      <c r="F2232">
        <v>1</v>
      </c>
      <c r="G2232">
        <v>1</v>
      </c>
      <c r="H2232">
        <v>2</v>
      </c>
      <c r="I2232" t="s">
        <v>1757</v>
      </c>
      <c r="J2232" t="s">
        <v>2047</v>
      </c>
      <c r="K2232" t="s">
        <v>1759</v>
      </c>
      <c r="L2232">
        <v>1368</v>
      </c>
      <c r="N2232">
        <v>1011</v>
      </c>
      <c r="O2232" t="s">
        <v>1494</v>
      </c>
      <c r="P2232" t="s">
        <v>1494</v>
      </c>
      <c r="Q2232">
        <v>1</v>
      </c>
      <c r="W2232">
        <v>0</v>
      </c>
      <c r="X2232">
        <v>682929395</v>
      </c>
      <c r="Y2232">
        <v>8.436399999999999</v>
      </c>
      <c r="AA2232">
        <v>0</v>
      </c>
      <c r="AB2232">
        <v>3</v>
      </c>
      <c r="AC2232">
        <v>0</v>
      </c>
      <c r="AD2232">
        <v>0</v>
      </c>
      <c r="AE2232">
        <v>0</v>
      </c>
      <c r="AF2232">
        <v>3</v>
      </c>
      <c r="AG2232">
        <v>0</v>
      </c>
      <c r="AH2232">
        <v>0</v>
      </c>
      <c r="AI2232">
        <v>1</v>
      </c>
      <c r="AJ2232">
        <v>1</v>
      </c>
      <c r="AK2232">
        <v>1</v>
      </c>
      <c r="AL2232">
        <v>1</v>
      </c>
      <c r="AN2232">
        <v>0</v>
      </c>
      <c r="AO2232">
        <v>1</v>
      </c>
      <c r="AP2232">
        <v>1</v>
      </c>
      <c r="AQ2232">
        <v>0</v>
      </c>
      <c r="AR2232">
        <v>0</v>
      </c>
      <c r="AS2232" t="s">
        <v>3</v>
      </c>
      <c r="AT2232">
        <v>9.17</v>
      </c>
      <c r="AU2232" t="s">
        <v>857</v>
      </c>
      <c r="AV2232">
        <v>0</v>
      </c>
      <c r="AW2232">
        <v>2</v>
      </c>
      <c r="AX2232">
        <v>53555418</v>
      </c>
      <c r="AY2232">
        <v>1</v>
      </c>
      <c r="AZ2232">
        <v>6144</v>
      </c>
      <c r="BA2232">
        <v>2030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CX2232">
        <f>Y2232*Source!I1274</f>
        <v>2.3436319199999995</v>
      </c>
      <c r="CY2232">
        <f>AB2232</f>
        <v>3</v>
      </c>
      <c r="CZ2232">
        <f>AF2232</f>
        <v>3</v>
      </c>
      <c r="DA2232">
        <f>AJ2232</f>
        <v>1</v>
      </c>
      <c r="DB2232">
        <f>ROUND((ROUND(AT2232*CZ2232,2)*ROUND((0.8*1.15),7)),2)</f>
        <v>25.31</v>
      </c>
      <c r="DC2232">
        <f>ROUND((ROUND(AT2232*AG2232,2)*ROUND((0.8*1.15),7)),2)</f>
        <v>0</v>
      </c>
    </row>
    <row r="2233" spans="1:107" x14ac:dyDescent="0.2">
      <c r="A2233">
        <f>ROW(Source!A1274)</f>
        <v>1274</v>
      </c>
      <c r="B2233">
        <v>53551706</v>
      </c>
      <c r="C2233">
        <v>53555412</v>
      </c>
      <c r="D2233">
        <v>41131493</v>
      </c>
      <c r="E2233">
        <v>1</v>
      </c>
      <c r="F2233">
        <v>1</v>
      </c>
      <c r="G2233">
        <v>1</v>
      </c>
      <c r="H2233">
        <v>2</v>
      </c>
      <c r="I2233" t="s">
        <v>1681</v>
      </c>
      <c r="J2233" t="s">
        <v>2048</v>
      </c>
      <c r="K2233" t="s">
        <v>1683</v>
      </c>
      <c r="L2233">
        <v>1368</v>
      </c>
      <c r="N2233">
        <v>1011</v>
      </c>
      <c r="O2233" t="s">
        <v>1494</v>
      </c>
      <c r="P2233" t="s">
        <v>1494</v>
      </c>
      <c r="Q2233">
        <v>1</v>
      </c>
      <c r="W2233">
        <v>0</v>
      </c>
      <c r="X2233">
        <v>-203591054</v>
      </c>
      <c r="Y2233">
        <v>5.0232000000000001</v>
      </c>
      <c r="AA2233">
        <v>0</v>
      </c>
      <c r="AB2233">
        <v>1.95</v>
      </c>
      <c r="AC2233">
        <v>0</v>
      </c>
      <c r="AD2233">
        <v>0</v>
      </c>
      <c r="AE2233">
        <v>0</v>
      </c>
      <c r="AF2233">
        <v>1.95</v>
      </c>
      <c r="AG2233">
        <v>0</v>
      </c>
      <c r="AH2233">
        <v>0</v>
      </c>
      <c r="AI2233">
        <v>1</v>
      </c>
      <c r="AJ2233">
        <v>1</v>
      </c>
      <c r="AK2233">
        <v>1</v>
      </c>
      <c r="AL2233">
        <v>1</v>
      </c>
      <c r="AN2233">
        <v>0</v>
      </c>
      <c r="AO2233">
        <v>1</v>
      </c>
      <c r="AP2233">
        <v>1</v>
      </c>
      <c r="AQ2233">
        <v>0</v>
      </c>
      <c r="AR2233">
        <v>0</v>
      </c>
      <c r="AS2233" t="s">
        <v>3</v>
      </c>
      <c r="AT2233">
        <v>5.46</v>
      </c>
      <c r="AU2233" t="s">
        <v>857</v>
      </c>
      <c r="AV2233">
        <v>0</v>
      </c>
      <c r="AW2233">
        <v>2</v>
      </c>
      <c r="AX2233">
        <v>53555419</v>
      </c>
      <c r="AY2233">
        <v>1</v>
      </c>
      <c r="AZ2233">
        <v>6144</v>
      </c>
      <c r="BA2233">
        <v>2031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CX2233">
        <f>Y2233*Source!I1274</f>
        <v>1.3954449600000001</v>
      </c>
      <c r="CY2233">
        <f>AB2233</f>
        <v>1.95</v>
      </c>
      <c r="CZ2233">
        <f>AF2233</f>
        <v>1.95</v>
      </c>
      <c r="DA2233">
        <f>AJ2233</f>
        <v>1</v>
      </c>
      <c r="DB2233">
        <f>ROUND((ROUND(AT2233*CZ2233,2)*ROUND((0.8*1.15),7)),2)</f>
        <v>9.8000000000000007</v>
      </c>
      <c r="DC2233">
        <f>ROUND((ROUND(AT2233*AG2233,2)*ROUND((0.8*1.15),7)),2)</f>
        <v>0</v>
      </c>
    </row>
    <row r="2234" spans="1:107" x14ac:dyDescent="0.2">
      <c r="A2234">
        <f>ROW(Source!A1274)</f>
        <v>1274</v>
      </c>
      <c r="B2234">
        <v>53551706</v>
      </c>
      <c r="C2234">
        <v>53555412</v>
      </c>
      <c r="D2234">
        <v>38239405</v>
      </c>
      <c r="E2234">
        <v>1</v>
      </c>
      <c r="F2234">
        <v>1</v>
      </c>
      <c r="G2234">
        <v>1</v>
      </c>
      <c r="H2234">
        <v>3</v>
      </c>
      <c r="I2234" t="s">
        <v>24</v>
      </c>
      <c r="J2234" t="s">
        <v>194</v>
      </c>
      <c r="K2234" t="s">
        <v>25</v>
      </c>
      <c r="L2234">
        <v>1348</v>
      </c>
      <c r="N2234">
        <v>1009</v>
      </c>
      <c r="O2234" t="s">
        <v>26</v>
      </c>
      <c r="P2234" t="s">
        <v>26</v>
      </c>
      <c r="Q2234">
        <v>1000</v>
      </c>
      <c r="W2234">
        <v>0</v>
      </c>
      <c r="X2234">
        <v>1642680958</v>
      </c>
      <c r="Y2234">
        <v>2.5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1</v>
      </c>
      <c r="AJ2234">
        <v>1</v>
      </c>
      <c r="AK2234">
        <v>1</v>
      </c>
      <c r="AL2234">
        <v>1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 t="s">
        <v>3</v>
      </c>
      <c r="AT2234">
        <v>2.5</v>
      </c>
      <c r="AU2234" t="s">
        <v>3</v>
      </c>
      <c r="AV2234">
        <v>0</v>
      </c>
      <c r="AW2234">
        <v>1</v>
      </c>
      <c r="AX2234">
        <v>-1</v>
      </c>
      <c r="AY2234">
        <v>0</v>
      </c>
      <c r="AZ2234">
        <v>0</v>
      </c>
      <c r="BA2234" t="s">
        <v>3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CX2234">
        <f>Y2234*Source!I1274</f>
        <v>0.69450000000000001</v>
      </c>
      <c r="CY2234">
        <f>AA2234</f>
        <v>0</v>
      </c>
      <c r="CZ2234">
        <f>AE2234</f>
        <v>0</v>
      </c>
      <c r="DA2234">
        <f>AI2234</f>
        <v>1</v>
      </c>
      <c r="DB2234">
        <f>ROUND(ROUND(AT2234*CZ2234,2),2)</f>
        <v>0</v>
      </c>
      <c r="DC2234">
        <f>ROUND(ROUND(AT2234*AG2234,2),2)</f>
        <v>0</v>
      </c>
    </row>
    <row r="2235" spans="1:107" x14ac:dyDescent="0.2">
      <c r="A2235">
        <f>ROW(Source!A1275)</f>
        <v>1275</v>
      </c>
      <c r="B2235">
        <v>53551707</v>
      </c>
      <c r="C2235">
        <v>53555412</v>
      </c>
      <c r="D2235">
        <v>53014247</v>
      </c>
      <c r="E2235">
        <v>1</v>
      </c>
      <c r="F2235">
        <v>1</v>
      </c>
      <c r="G2235">
        <v>1</v>
      </c>
      <c r="H2235">
        <v>1</v>
      </c>
      <c r="I2235" t="s">
        <v>2045</v>
      </c>
      <c r="J2235" t="s">
        <v>3</v>
      </c>
      <c r="K2235" t="s">
        <v>2046</v>
      </c>
      <c r="L2235">
        <v>1369</v>
      </c>
      <c r="N2235">
        <v>1013</v>
      </c>
      <c r="O2235" t="s">
        <v>1486</v>
      </c>
      <c r="P2235" t="s">
        <v>1486</v>
      </c>
      <c r="Q2235">
        <v>1</v>
      </c>
      <c r="W2235">
        <v>0</v>
      </c>
      <c r="X2235">
        <v>-573087009</v>
      </c>
      <c r="Y2235">
        <v>31.795200000000001</v>
      </c>
      <c r="AA2235">
        <v>0</v>
      </c>
      <c r="AB2235">
        <v>0</v>
      </c>
      <c r="AC2235">
        <v>0</v>
      </c>
      <c r="AD2235">
        <v>300.60000000000002</v>
      </c>
      <c r="AE2235">
        <v>0</v>
      </c>
      <c r="AF2235">
        <v>0</v>
      </c>
      <c r="AG2235">
        <v>0</v>
      </c>
      <c r="AH2235">
        <v>300.60000000000002</v>
      </c>
      <c r="AI2235">
        <v>1</v>
      </c>
      <c r="AJ2235">
        <v>1</v>
      </c>
      <c r="AK2235">
        <v>1</v>
      </c>
      <c r="AL2235">
        <v>1</v>
      </c>
      <c r="AN2235">
        <v>0</v>
      </c>
      <c r="AO2235">
        <v>1</v>
      </c>
      <c r="AP2235">
        <v>1</v>
      </c>
      <c r="AQ2235">
        <v>0</v>
      </c>
      <c r="AR2235">
        <v>0</v>
      </c>
      <c r="AS2235" t="s">
        <v>3</v>
      </c>
      <c r="AT2235">
        <v>34.56</v>
      </c>
      <c r="AU2235" t="s">
        <v>857</v>
      </c>
      <c r="AV2235">
        <v>1</v>
      </c>
      <c r="AW2235">
        <v>2</v>
      </c>
      <c r="AX2235">
        <v>53555417</v>
      </c>
      <c r="AY2235">
        <v>2</v>
      </c>
      <c r="AZ2235">
        <v>137216</v>
      </c>
      <c r="BA2235">
        <v>2033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CX2235">
        <f>Y2235*Source!I1275</f>
        <v>8.8327065600000001</v>
      </c>
      <c r="CY2235">
        <f>AD2235</f>
        <v>300.60000000000002</v>
      </c>
      <c r="CZ2235">
        <f>AH2235</f>
        <v>300.60000000000002</v>
      </c>
      <c r="DA2235">
        <f>AL2235</f>
        <v>1</v>
      </c>
      <c r="DB2235">
        <f>ROUND((ROUND(AT2235*CZ2235,2)*ROUND((0.8*1.15),7)),2)</f>
        <v>9557.64</v>
      </c>
      <c r="DC2235">
        <f>ROUND((ROUND(AT2235*AG2235,2)*ROUND((0.8*1.15),7)),2)</f>
        <v>0</v>
      </c>
    </row>
    <row r="2236" spans="1:107" x14ac:dyDescent="0.2">
      <c r="A2236">
        <f>ROW(Source!A1275)</f>
        <v>1275</v>
      </c>
      <c r="B2236">
        <v>53551707</v>
      </c>
      <c r="C2236">
        <v>53555412</v>
      </c>
      <c r="D2236">
        <v>41131423</v>
      </c>
      <c r="E2236">
        <v>1</v>
      </c>
      <c r="F2236">
        <v>1</v>
      </c>
      <c r="G2236">
        <v>1</v>
      </c>
      <c r="H2236">
        <v>2</v>
      </c>
      <c r="I2236" t="s">
        <v>1757</v>
      </c>
      <c r="J2236" t="s">
        <v>2047</v>
      </c>
      <c r="K2236" t="s">
        <v>1759</v>
      </c>
      <c r="L2236">
        <v>1368</v>
      </c>
      <c r="N2236">
        <v>1011</v>
      </c>
      <c r="O2236" t="s">
        <v>1494</v>
      </c>
      <c r="P2236" t="s">
        <v>1494</v>
      </c>
      <c r="Q2236">
        <v>1</v>
      </c>
      <c r="W2236">
        <v>0</v>
      </c>
      <c r="X2236">
        <v>682929395</v>
      </c>
      <c r="Y2236">
        <v>8.436399999999999</v>
      </c>
      <c r="AA2236">
        <v>0</v>
      </c>
      <c r="AB2236">
        <v>3</v>
      </c>
      <c r="AC2236">
        <v>0</v>
      </c>
      <c r="AD2236">
        <v>0</v>
      </c>
      <c r="AE2236">
        <v>0</v>
      </c>
      <c r="AF2236">
        <v>3</v>
      </c>
      <c r="AG2236">
        <v>0</v>
      </c>
      <c r="AH2236">
        <v>0</v>
      </c>
      <c r="AI2236">
        <v>1</v>
      </c>
      <c r="AJ2236">
        <v>1</v>
      </c>
      <c r="AK2236">
        <v>1</v>
      </c>
      <c r="AL2236">
        <v>1</v>
      </c>
      <c r="AN2236">
        <v>0</v>
      </c>
      <c r="AO2236">
        <v>1</v>
      </c>
      <c r="AP2236">
        <v>1</v>
      </c>
      <c r="AQ2236">
        <v>0</v>
      </c>
      <c r="AR2236">
        <v>0</v>
      </c>
      <c r="AS2236" t="s">
        <v>3</v>
      </c>
      <c r="AT2236">
        <v>9.17</v>
      </c>
      <c r="AU2236" t="s">
        <v>857</v>
      </c>
      <c r="AV2236">
        <v>0</v>
      </c>
      <c r="AW2236">
        <v>2</v>
      </c>
      <c r="AX2236">
        <v>53555418</v>
      </c>
      <c r="AY2236">
        <v>1</v>
      </c>
      <c r="AZ2236">
        <v>6144</v>
      </c>
      <c r="BA2236">
        <v>2034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CX2236">
        <f>Y2236*Source!I1275</f>
        <v>2.3436319199999995</v>
      </c>
      <c r="CY2236">
        <f>AB2236</f>
        <v>3</v>
      </c>
      <c r="CZ2236">
        <f>AF2236</f>
        <v>3</v>
      </c>
      <c r="DA2236">
        <f>AJ2236</f>
        <v>1</v>
      </c>
      <c r="DB2236">
        <f>ROUND((ROUND(AT2236*CZ2236,2)*ROUND((0.8*1.15),7)),2)</f>
        <v>25.31</v>
      </c>
      <c r="DC2236">
        <f>ROUND((ROUND(AT2236*AG2236,2)*ROUND((0.8*1.15),7)),2)</f>
        <v>0</v>
      </c>
    </row>
    <row r="2237" spans="1:107" x14ac:dyDescent="0.2">
      <c r="A2237">
        <f>ROW(Source!A1275)</f>
        <v>1275</v>
      </c>
      <c r="B2237">
        <v>53551707</v>
      </c>
      <c r="C2237">
        <v>53555412</v>
      </c>
      <c r="D2237">
        <v>41131493</v>
      </c>
      <c r="E2237">
        <v>1</v>
      </c>
      <c r="F2237">
        <v>1</v>
      </c>
      <c r="G2237">
        <v>1</v>
      </c>
      <c r="H2237">
        <v>2</v>
      </c>
      <c r="I2237" t="s">
        <v>1681</v>
      </c>
      <c r="J2237" t="s">
        <v>2048</v>
      </c>
      <c r="K2237" t="s">
        <v>1683</v>
      </c>
      <c r="L2237">
        <v>1368</v>
      </c>
      <c r="N2237">
        <v>1011</v>
      </c>
      <c r="O2237" t="s">
        <v>1494</v>
      </c>
      <c r="P2237" t="s">
        <v>1494</v>
      </c>
      <c r="Q2237">
        <v>1</v>
      </c>
      <c r="W2237">
        <v>0</v>
      </c>
      <c r="X2237">
        <v>-203591054</v>
      </c>
      <c r="Y2237">
        <v>5.0232000000000001</v>
      </c>
      <c r="AA2237">
        <v>0</v>
      </c>
      <c r="AB2237">
        <v>1.95</v>
      </c>
      <c r="AC2237">
        <v>0</v>
      </c>
      <c r="AD2237">
        <v>0</v>
      </c>
      <c r="AE2237">
        <v>0</v>
      </c>
      <c r="AF2237">
        <v>1.95</v>
      </c>
      <c r="AG2237">
        <v>0</v>
      </c>
      <c r="AH2237">
        <v>0</v>
      </c>
      <c r="AI2237">
        <v>1</v>
      </c>
      <c r="AJ2237">
        <v>1</v>
      </c>
      <c r="AK2237">
        <v>1</v>
      </c>
      <c r="AL2237">
        <v>1</v>
      </c>
      <c r="AN2237">
        <v>0</v>
      </c>
      <c r="AO2237">
        <v>1</v>
      </c>
      <c r="AP2237">
        <v>1</v>
      </c>
      <c r="AQ2237">
        <v>0</v>
      </c>
      <c r="AR2237">
        <v>0</v>
      </c>
      <c r="AS2237" t="s">
        <v>3</v>
      </c>
      <c r="AT2237">
        <v>5.46</v>
      </c>
      <c r="AU2237" t="s">
        <v>857</v>
      </c>
      <c r="AV2237">
        <v>0</v>
      </c>
      <c r="AW2237">
        <v>2</v>
      </c>
      <c r="AX2237">
        <v>53555419</v>
      </c>
      <c r="AY2237">
        <v>1</v>
      </c>
      <c r="AZ2237">
        <v>6144</v>
      </c>
      <c r="BA2237">
        <v>2035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CX2237">
        <f>Y2237*Source!I1275</f>
        <v>1.3954449600000001</v>
      </c>
      <c r="CY2237">
        <f>AB2237</f>
        <v>1.95</v>
      </c>
      <c r="CZ2237">
        <f>AF2237</f>
        <v>1.95</v>
      </c>
      <c r="DA2237">
        <f>AJ2237</f>
        <v>1</v>
      </c>
      <c r="DB2237">
        <f>ROUND((ROUND(AT2237*CZ2237,2)*ROUND((0.8*1.15),7)),2)</f>
        <v>9.8000000000000007</v>
      </c>
      <c r="DC2237">
        <f>ROUND((ROUND(AT2237*AG2237,2)*ROUND((0.8*1.15),7)),2)</f>
        <v>0</v>
      </c>
    </row>
    <row r="2238" spans="1:107" x14ac:dyDescent="0.2">
      <c r="A2238">
        <f>ROW(Source!A1275)</f>
        <v>1275</v>
      </c>
      <c r="B2238">
        <v>53551707</v>
      </c>
      <c r="C2238">
        <v>53555412</v>
      </c>
      <c r="D2238">
        <v>38239405</v>
      </c>
      <c r="E2238">
        <v>1</v>
      </c>
      <c r="F2238">
        <v>1</v>
      </c>
      <c r="G2238">
        <v>1</v>
      </c>
      <c r="H2238">
        <v>3</v>
      </c>
      <c r="I2238" t="s">
        <v>24</v>
      </c>
      <c r="J2238" t="s">
        <v>194</v>
      </c>
      <c r="K2238" t="s">
        <v>25</v>
      </c>
      <c r="L2238">
        <v>1348</v>
      </c>
      <c r="N2238">
        <v>1009</v>
      </c>
      <c r="O2238" t="s">
        <v>26</v>
      </c>
      <c r="P2238" t="s">
        <v>26</v>
      </c>
      <c r="Q2238">
        <v>1000</v>
      </c>
      <c r="W2238">
        <v>0</v>
      </c>
      <c r="X2238">
        <v>1642680958</v>
      </c>
      <c r="Y2238">
        <v>2.5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6.14</v>
      </c>
      <c r="AJ2238">
        <v>1</v>
      </c>
      <c r="AK2238">
        <v>1</v>
      </c>
      <c r="AL2238">
        <v>1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 t="s">
        <v>3</v>
      </c>
      <c r="AT2238">
        <v>2.5</v>
      </c>
      <c r="AU2238" t="s">
        <v>3</v>
      </c>
      <c r="AV2238">
        <v>0</v>
      </c>
      <c r="AW2238">
        <v>1</v>
      </c>
      <c r="AX2238">
        <v>-1</v>
      </c>
      <c r="AY2238">
        <v>0</v>
      </c>
      <c r="AZ2238">
        <v>0</v>
      </c>
      <c r="BA2238" t="s">
        <v>3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CX2238">
        <f>Y2238*Source!I1275</f>
        <v>0.69450000000000001</v>
      </c>
      <c r="CY2238">
        <f>AA2238</f>
        <v>0</v>
      </c>
      <c r="CZ2238">
        <f>AE2238</f>
        <v>0</v>
      </c>
      <c r="DA2238">
        <f>AI2238</f>
        <v>6.14</v>
      </c>
      <c r="DB2238">
        <f>ROUND(ROUND(AT2238*CZ2238,2),2)</f>
        <v>0</v>
      </c>
      <c r="DC2238">
        <f>ROUND(ROUND(AT2238*AG2238,2),2)</f>
        <v>0</v>
      </c>
    </row>
    <row r="2239" spans="1:107" x14ac:dyDescent="0.2">
      <c r="A2239">
        <f>ROW(Source!A1278)</f>
        <v>1278</v>
      </c>
      <c r="B2239">
        <v>53551706</v>
      </c>
      <c r="C2239">
        <v>53555422</v>
      </c>
      <c r="D2239">
        <v>53014247</v>
      </c>
      <c r="E2239">
        <v>1</v>
      </c>
      <c r="F2239">
        <v>1</v>
      </c>
      <c r="G2239">
        <v>1</v>
      </c>
      <c r="H2239">
        <v>1</v>
      </c>
      <c r="I2239" t="s">
        <v>2045</v>
      </c>
      <c r="J2239" t="s">
        <v>3</v>
      </c>
      <c r="K2239" t="s">
        <v>2046</v>
      </c>
      <c r="L2239">
        <v>1369</v>
      </c>
      <c r="N2239">
        <v>1013</v>
      </c>
      <c r="O2239" t="s">
        <v>1486</v>
      </c>
      <c r="P2239" t="s">
        <v>1486</v>
      </c>
      <c r="Q2239">
        <v>1</v>
      </c>
      <c r="W2239">
        <v>0</v>
      </c>
      <c r="X2239">
        <v>-573087009</v>
      </c>
      <c r="Y2239">
        <v>45.705599999999997</v>
      </c>
      <c r="AA2239">
        <v>0</v>
      </c>
      <c r="AB2239">
        <v>0</v>
      </c>
      <c r="AC2239">
        <v>0</v>
      </c>
      <c r="AD2239">
        <v>300.60000000000002</v>
      </c>
      <c r="AE2239">
        <v>0</v>
      </c>
      <c r="AF2239">
        <v>0</v>
      </c>
      <c r="AG2239">
        <v>0</v>
      </c>
      <c r="AH2239">
        <v>300.60000000000002</v>
      </c>
      <c r="AI2239">
        <v>1</v>
      </c>
      <c r="AJ2239">
        <v>1</v>
      </c>
      <c r="AK2239">
        <v>1</v>
      </c>
      <c r="AL2239">
        <v>1</v>
      </c>
      <c r="AN2239">
        <v>0</v>
      </c>
      <c r="AO2239">
        <v>1</v>
      </c>
      <c r="AP2239">
        <v>1</v>
      </c>
      <c r="AQ2239">
        <v>0</v>
      </c>
      <c r="AR2239">
        <v>0</v>
      </c>
      <c r="AS2239" t="s">
        <v>3</v>
      </c>
      <c r="AT2239">
        <v>34.56</v>
      </c>
      <c r="AU2239" t="s">
        <v>62</v>
      </c>
      <c r="AV2239">
        <v>1</v>
      </c>
      <c r="AW2239">
        <v>2</v>
      </c>
      <c r="AX2239">
        <v>53555428</v>
      </c>
      <c r="AY2239">
        <v>2</v>
      </c>
      <c r="AZ2239">
        <v>137216</v>
      </c>
      <c r="BA2239">
        <v>2037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CX2239">
        <f>Y2239*Source!I1278</f>
        <v>12.697015679999998</v>
      </c>
      <c r="CY2239">
        <f>AD2239</f>
        <v>300.60000000000002</v>
      </c>
      <c r="CZ2239">
        <f>AH2239</f>
        <v>300.60000000000002</v>
      </c>
      <c r="DA2239">
        <f>AL2239</f>
        <v>1</v>
      </c>
      <c r="DB2239">
        <f>ROUND((ROUND(AT2239*CZ2239,2)*ROUND((1.15*1.15),7)),2)</f>
        <v>13739.11</v>
      </c>
      <c r="DC2239">
        <f>ROUND((ROUND(AT2239*AG2239,2)*ROUND((1.15*1.15),7)),2)</f>
        <v>0</v>
      </c>
    </row>
    <row r="2240" spans="1:107" x14ac:dyDescent="0.2">
      <c r="A2240">
        <f>ROW(Source!A1278)</f>
        <v>1278</v>
      </c>
      <c r="B2240">
        <v>53551706</v>
      </c>
      <c r="C2240">
        <v>53555422</v>
      </c>
      <c r="D2240">
        <v>41131423</v>
      </c>
      <c r="E2240">
        <v>1</v>
      </c>
      <c r="F2240">
        <v>1</v>
      </c>
      <c r="G2240">
        <v>1</v>
      </c>
      <c r="H2240">
        <v>2</v>
      </c>
      <c r="I2240" t="s">
        <v>1757</v>
      </c>
      <c r="J2240" t="s">
        <v>2047</v>
      </c>
      <c r="K2240" t="s">
        <v>1759</v>
      </c>
      <c r="L2240">
        <v>1368</v>
      </c>
      <c r="N2240">
        <v>1011</v>
      </c>
      <c r="O2240" t="s">
        <v>1494</v>
      </c>
      <c r="P2240" t="s">
        <v>1494</v>
      </c>
      <c r="Q2240">
        <v>1</v>
      </c>
      <c r="W2240">
        <v>0</v>
      </c>
      <c r="X2240">
        <v>682929395</v>
      </c>
      <c r="Y2240">
        <v>13.181875</v>
      </c>
      <c r="AA2240">
        <v>0</v>
      </c>
      <c r="AB2240">
        <v>3</v>
      </c>
      <c r="AC2240">
        <v>0</v>
      </c>
      <c r="AD2240">
        <v>0</v>
      </c>
      <c r="AE2240">
        <v>0</v>
      </c>
      <c r="AF2240">
        <v>3</v>
      </c>
      <c r="AG2240">
        <v>0</v>
      </c>
      <c r="AH2240">
        <v>0</v>
      </c>
      <c r="AI2240">
        <v>1</v>
      </c>
      <c r="AJ2240">
        <v>1</v>
      </c>
      <c r="AK2240">
        <v>1</v>
      </c>
      <c r="AL2240">
        <v>1</v>
      </c>
      <c r="AN2240">
        <v>0</v>
      </c>
      <c r="AO2240">
        <v>1</v>
      </c>
      <c r="AP2240">
        <v>1</v>
      </c>
      <c r="AQ2240">
        <v>0</v>
      </c>
      <c r="AR2240">
        <v>0</v>
      </c>
      <c r="AS2240" t="s">
        <v>3</v>
      </c>
      <c r="AT2240">
        <v>9.17</v>
      </c>
      <c r="AU2240" t="s">
        <v>61</v>
      </c>
      <c r="AV2240">
        <v>0</v>
      </c>
      <c r="AW2240">
        <v>2</v>
      </c>
      <c r="AX2240">
        <v>53555429</v>
      </c>
      <c r="AY2240">
        <v>1</v>
      </c>
      <c r="AZ2240">
        <v>6144</v>
      </c>
      <c r="BA2240">
        <v>2038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CX2240">
        <f>Y2240*Source!I1278</f>
        <v>3.661924875</v>
      </c>
      <c r="CY2240">
        <f>AB2240</f>
        <v>3</v>
      </c>
      <c r="CZ2240">
        <f>AF2240</f>
        <v>3</v>
      </c>
      <c r="DA2240">
        <f>AJ2240</f>
        <v>1</v>
      </c>
      <c r="DB2240">
        <f>ROUND((ROUND(AT2240*CZ2240,2)*ROUND((1.25*1.15),7)),2)</f>
        <v>39.549999999999997</v>
      </c>
      <c r="DC2240">
        <f>ROUND((ROUND(AT2240*AG2240,2)*ROUND((1.25*1.15),7)),2)</f>
        <v>0</v>
      </c>
    </row>
    <row r="2241" spans="1:107" x14ac:dyDescent="0.2">
      <c r="A2241">
        <f>ROW(Source!A1278)</f>
        <v>1278</v>
      </c>
      <c r="B2241">
        <v>53551706</v>
      </c>
      <c r="C2241">
        <v>53555422</v>
      </c>
      <c r="D2241">
        <v>41131493</v>
      </c>
      <c r="E2241">
        <v>1</v>
      </c>
      <c r="F2241">
        <v>1</v>
      </c>
      <c r="G2241">
        <v>1</v>
      </c>
      <c r="H2241">
        <v>2</v>
      </c>
      <c r="I2241" t="s">
        <v>1681</v>
      </c>
      <c r="J2241" t="s">
        <v>2048</v>
      </c>
      <c r="K2241" t="s">
        <v>1683</v>
      </c>
      <c r="L2241">
        <v>1368</v>
      </c>
      <c r="N2241">
        <v>1011</v>
      </c>
      <c r="O2241" t="s">
        <v>1494</v>
      </c>
      <c r="P2241" t="s">
        <v>1494</v>
      </c>
      <c r="Q2241">
        <v>1</v>
      </c>
      <c r="W2241">
        <v>0</v>
      </c>
      <c r="X2241">
        <v>-203591054</v>
      </c>
      <c r="Y2241">
        <v>7.8487499999999999</v>
      </c>
      <c r="AA2241">
        <v>0</v>
      </c>
      <c r="AB2241">
        <v>1.95</v>
      </c>
      <c r="AC2241">
        <v>0</v>
      </c>
      <c r="AD2241">
        <v>0</v>
      </c>
      <c r="AE2241">
        <v>0</v>
      </c>
      <c r="AF2241">
        <v>1.95</v>
      </c>
      <c r="AG2241">
        <v>0</v>
      </c>
      <c r="AH2241">
        <v>0</v>
      </c>
      <c r="AI2241">
        <v>1</v>
      </c>
      <c r="AJ2241">
        <v>1</v>
      </c>
      <c r="AK2241">
        <v>1</v>
      </c>
      <c r="AL2241">
        <v>1</v>
      </c>
      <c r="AN2241">
        <v>0</v>
      </c>
      <c r="AO2241">
        <v>1</v>
      </c>
      <c r="AP2241">
        <v>1</v>
      </c>
      <c r="AQ2241">
        <v>0</v>
      </c>
      <c r="AR2241">
        <v>0</v>
      </c>
      <c r="AS2241" t="s">
        <v>3</v>
      </c>
      <c r="AT2241">
        <v>5.46</v>
      </c>
      <c r="AU2241" t="s">
        <v>61</v>
      </c>
      <c r="AV2241">
        <v>0</v>
      </c>
      <c r="AW2241">
        <v>2</v>
      </c>
      <c r="AX2241">
        <v>53555430</v>
      </c>
      <c r="AY2241">
        <v>1</v>
      </c>
      <c r="AZ2241">
        <v>6144</v>
      </c>
      <c r="BA2241">
        <v>2039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CX2241">
        <f>Y2241*Source!I1278</f>
        <v>2.1803827499999997</v>
      </c>
      <c r="CY2241">
        <f>AB2241</f>
        <v>1.95</v>
      </c>
      <c r="CZ2241">
        <f>AF2241</f>
        <v>1.95</v>
      </c>
      <c r="DA2241">
        <f>AJ2241</f>
        <v>1</v>
      </c>
      <c r="DB2241">
        <f>ROUND((ROUND(AT2241*CZ2241,2)*ROUND((1.25*1.15),7)),2)</f>
        <v>15.31</v>
      </c>
      <c r="DC2241">
        <f>ROUND((ROUND(AT2241*AG2241,2)*ROUND((1.25*1.15),7)),2)</f>
        <v>0</v>
      </c>
    </row>
    <row r="2242" spans="1:107" x14ac:dyDescent="0.2">
      <c r="A2242">
        <f>ROW(Source!A1278)</f>
        <v>1278</v>
      </c>
      <c r="B2242">
        <v>53551706</v>
      </c>
      <c r="C2242">
        <v>53555422</v>
      </c>
      <c r="D2242">
        <v>41130318</v>
      </c>
      <c r="E2242">
        <v>1</v>
      </c>
      <c r="F2242">
        <v>1</v>
      </c>
      <c r="G2242">
        <v>1</v>
      </c>
      <c r="H2242">
        <v>3</v>
      </c>
      <c r="I2242" t="s">
        <v>1291</v>
      </c>
      <c r="J2242" t="s">
        <v>1293</v>
      </c>
      <c r="K2242" t="s">
        <v>1292</v>
      </c>
      <c r="L2242">
        <v>1327</v>
      </c>
      <c r="N2242">
        <v>1005</v>
      </c>
      <c r="O2242" t="s">
        <v>128</v>
      </c>
      <c r="P2242" t="s">
        <v>128</v>
      </c>
      <c r="Q2242">
        <v>1</v>
      </c>
      <c r="W2242">
        <v>1</v>
      </c>
      <c r="X2242">
        <v>2046964942</v>
      </c>
      <c r="Y2242">
        <v>-100</v>
      </c>
      <c r="AA2242">
        <v>701.31</v>
      </c>
      <c r="AB2242">
        <v>0</v>
      </c>
      <c r="AC2242">
        <v>0</v>
      </c>
      <c r="AD2242">
        <v>0</v>
      </c>
      <c r="AE2242">
        <v>701.31</v>
      </c>
      <c r="AF2242">
        <v>0</v>
      </c>
      <c r="AG2242">
        <v>0</v>
      </c>
      <c r="AH2242">
        <v>0</v>
      </c>
      <c r="AI2242">
        <v>1</v>
      </c>
      <c r="AJ2242">
        <v>1</v>
      </c>
      <c r="AK2242">
        <v>1</v>
      </c>
      <c r="AL2242">
        <v>1</v>
      </c>
      <c r="AN2242">
        <v>0</v>
      </c>
      <c r="AO2242">
        <v>1</v>
      </c>
      <c r="AP2242">
        <v>0</v>
      </c>
      <c r="AQ2242">
        <v>0</v>
      </c>
      <c r="AR2242">
        <v>0</v>
      </c>
      <c r="AS2242" t="s">
        <v>3</v>
      </c>
      <c r="AT2242">
        <v>-100</v>
      </c>
      <c r="AU2242" t="s">
        <v>3</v>
      </c>
      <c r="AV2242">
        <v>0</v>
      </c>
      <c r="AW2242">
        <v>2</v>
      </c>
      <c r="AX2242">
        <v>53555431</v>
      </c>
      <c r="AY2242">
        <v>1</v>
      </c>
      <c r="AZ2242">
        <v>6144</v>
      </c>
      <c r="BA2242">
        <v>2040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CX2242">
        <f>Y2242*Source!I1278</f>
        <v>-27.779999999999998</v>
      </c>
      <c r="CY2242">
        <f>AA2242</f>
        <v>701.31</v>
      </c>
      <c r="CZ2242">
        <f>AE2242</f>
        <v>701.31</v>
      </c>
      <c r="DA2242">
        <f>AI2242</f>
        <v>1</v>
      </c>
      <c r="DB2242">
        <f>ROUND(ROUND(AT2242*CZ2242,2),2)</f>
        <v>-70131</v>
      </c>
      <c r="DC2242">
        <f>ROUND(ROUND(AT2242*AG2242,2),2)</f>
        <v>0</v>
      </c>
    </row>
    <row r="2243" spans="1:107" x14ac:dyDescent="0.2">
      <c r="A2243">
        <f>ROW(Source!A1278)</f>
        <v>1278</v>
      </c>
      <c r="B2243">
        <v>53551706</v>
      </c>
      <c r="C2243">
        <v>53555422</v>
      </c>
      <c r="D2243">
        <v>0</v>
      </c>
      <c r="E2243">
        <v>0</v>
      </c>
      <c r="F2243">
        <v>1</v>
      </c>
      <c r="G2243">
        <v>1</v>
      </c>
      <c r="H2243">
        <v>3</v>
      </c>
      <c r="I2243" t="s">
        <v>1295</v>
      </c>
      <c r="J2243" t="s">
        <v>3</v>
      </c>
      <c r="K2243" t="s">
        <v>1296</v>
      </c>
      <c r="L2243">
        <v>1327</v>
      </c>
      <c r="N2243">
        <v>1005</v>
      </c>
      <c r="O2243" t="s">
        <v>128</v>
      </c>
      <c r="P2243" t="s">
        <v>128</v>
      </c>
      <c r="Q2243">
        <v>1</v>
      </c>
      <c r="W2243">
        <v>0</v>
      </c>
      <c r="X2243">
        <v>-860327920</v>
      </c>
      <c r="Y2243">
        <v>100</v>
      </c>
      <c r="AA2243">
        <v>8750</v>
      </c>
      <c r="AB2243">
        <v>0</v>
      </c>
      <c r="AC2243">
        <v>0</v>
      </c>
      <c r="AD2243">
        <v>0</v>
      </c>
      <c r="AE2243">
        <v>8750</v>
      </c>
      <c r="AF2243">
        <v>0</v>
      </c>
      <c r="AG2243">
        <v>0</v>
      </c>
      <c r="AH2243">
        <v>0</v>
      </c>
      <c r="AI2243">
        <v>1</v>
      </c>
      <c r="AJ2243">
        <v>1</v>
      </c>
      <c r="AK2243">
        <v>1</v>
      </c>
      <c r="AL2243">
        <v>1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 t="s">
        <v>3</v>
      </c>
      <c r="AT2243">
        <v>100</v>
      </c>
      <c r="AU2243" t="s">
        <v>3</v>
      </c>
      <c r="AV2243">
        <v>0</v>
      </c>
      <c r="AW2243">
        <v>1</v>
      </c>
      <c r="AX2243">
        <v>-1</v>
      </c>
      <c r="AY2243">
        <v>0</v>
      </c>
      <c r="AZ2243">
        <v>0</v>
      </c>
      <c r="BA2243" t="s">
        <v>3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CX2243">
        <f>Y2243*Source!I1278</f>
        <v>27.779999999999998</v>
      </c>
      <c r="CY2243">
        <f>AA2243</f>
        <v>8750</v>
      </c>
      <c r="CZ2243">
        <f>AE2243</f>
        <v>8750</v>
      </c>
      <c r="DA2243">
        <f>AI2243</f>
        <v>1</v>
      </c>
      <c r="DB2243">
        <f>ROUND(ROUND(AT2243*CZ2243,2),2)</f>
        <v>875000</v>
      </c>
      <c r="DC2243">
        <f>ROUND(ROUND(AT2243*AG2243,2),2)</f>
        <v>0</v>
      </c>
    </row>
    <row r="2244" spans="1:107" x14ac:dyDescent="0.2">
      <c r="A2244">
        <f>ROW(Source!A1279)</f>
        <v>1279</v>
      </c>
      <c r="B2244">
        <v>53551707</v>
      </c>
      <c r="C2244">
        <v>53555422</v>
      </c>
      <c r="D2244">
        <v>53014247</v>
      </c>
      <c r="E2244">
        <v>1</v>
      </c>
      <c r="F2244">
        <v>1</v>
      </c>
      <c r="G2244">
        <v>1</v>
      </c>
      <c r="H2244">
        <v>1</v>
      </c>
      <c r="I2244" t="s">
        <v>2045</v>
      </c>
      <c r="J2244" t="s">
        <v>3</v>
      </c>
      <c r="K2244" t="s">
        <v>2046</v>
      </c>
      <c r="L2244">
        <v>1369</v>
      </c>
      <c r="N2244">
        <v>1013</v>
      </c>
      <c r="O2244" t="s">
        <v>1486</v>
      </c>
      <c r="P2244" t="s">
        <v>1486</v>
      </c>
      <c r="Q2244">
        <v>1</v>
      </c>
      <c r="W2244">
        <v>0</v>
      </c>
      <c r="X2244">
        <v>-573087009</v>
      </c>
      <c r="Y2244">
        <v>45.705599999999997</v>
      </c>
      <c r="AA2244">
        <v>0</v>
      </c>
      <c r="AB2244">
        <v>0</v>
      </c>
      <c r="AC2244">
        <v>0</v>
      </c>
      <c r="AD2244">
        <v>300.60000000000002</v>
      </c>
      <c r="AE2244">
        <v>0</v>
      </c>
      <c r="AF2244">
        <v>0</v>
      </c>
      <c r="AG2244">
        <v>0</v>
      </c>
      <c r="AH2244">
        <v>300.60000000000002</v>
      </c>
      <c r="AI2244">
        <v>1</v>
      </c>
      <c r="AJ2244">
        <v>1</v>
      </c>
      <c r="AK2244">
        <v>1</v>
      </c>
      <c r="AL2244">
        <v>1</v>
      </c>
      <c r="AN2244">
        <v>0</v>
      </c>
      <c r="AO2244">
        <v>1</v>
      </c>
      <c r="AP2244">
        <v>1</v>
      </c>
      <c r="AQ2244">
        <v>0</v>
      </c>
      <c r="AR2244">
        <v>0</v>
      </c>
      <c r="AS2244" t="s">
        <v>3</v>
      </c>
      <c r="AT2244">
        <v>34.56</v>
      </c>
      <c r="AU2244" t="s">
        <v>62</v>
      </c>
      <c r="AV2244">
        <v>1</v>
      </c>
      <c r="AW2244">
        <v>2</v>
      </c>
      <c r="AX2244">
        <v>53555428</v>
      </c>
      <c r="AY2244">
        <v>2</v>
      </c>
      <c r="AZ2244">
        <v>137216</v>
      </c>
      <c r="BA2244">
        <v>2041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CX2244">
        <f>Y2244*Source!I1279</f>
        <v>12.697015679999998</v>
      </c>
      <c r="CY2244">
        <f>AD2244</f>
        <v>300.60000000000002</v>
      </c>
      <c r="CZ2244">
        <f>AH2244</f>
        <v>300.60000000000002</v>
      </c>
      <c r="DA2244">
        <f>AL2244</f>
        <v>1</v>
      </c>
      <c r="DB2244">
        <f>ROUND((ROUND(AT2244*CZ2244,2)*ROUND((1.15*1.15),7)),2)</f>
        <v>13739.11</v>
      </c>
      <c r="DC2244">
        <f>ROUND((ROUND(AT2244*AG2244,2)*ROUND((1.15*1.15),7)),2)</f>
        <v>0</v>
      </c>
    </row>
    <row r="2245" spans="1:107" x14ac:dyDescent="0.2">
      <c r="A2245">
        <f>ROW(Source!A1279)</f>
        <v>1279</v>
      </c>
      <c r="B2245">
        <v>53551707</v>
      </c>
      <c r="C2245">
        <v>53555422</v>
      </c>
      <c r="D2245">
        <v>41131423</v>
      </c>
      <c r="E2245">
        <v>1</v>
      </c>
      <c r="F2245">
        <v>1</v>
      </c>
      <c r="G2245">
        <v>1</v>
      </c>
      <c r="H2245">
        <v>2</v>
      </c>
      <c r="I2245" t="s">
        <v>1757</v>
      </c>
      <c r="J2245" t="s">
        <v>2047</v>
      </c>
      <c r="K2245" t="s">
        <v>1759</v>
      </c>
      <c r="L2245">
        <v>1368</v>
      </c>
      <c r="N2245">
        <v>1011</v>
      </c>
      <c r="O2245" t="s">
        <v>1494</v>
      </c>
      <c r="P2245" t="s">
        <v>1494</v>
      </c>
      <c r="Q2245">
        <v>1</v>
      </c>
      <c r="W2245">
        <v>0</v>
      </c>
      <c r="X2245">
        <v>682929395</v>
      </c>
      <c r="Y2245">
        <v>13.181875</v>
      </c>
      <c r="AA2245">
        <v>0</v>
      </c>
      <c r="AB2245">
        <v>3</v>
      </c>
      <c r="AC2245">
        <v>0</v>
      </c>
      <c r="AD2245">
        <v>0</v>
      </c>
      <c r="AE2245">
        <v>0</v>
      </c>
      <c r="AF2245">
        <v>3</v>
      </c>
      <c r="AG2245">
        <v>0</v>
      </c>
      <c r="AH2245">
        <v>0</v>
      </c>
      <c r="AI2245">
        <v>1</v>
      </c>
      <c r="AJ2245">
        <v>1</v>
      </c>
      <c r="AK2245">
        <v>1</v>
      </c>
      <c r="AL2245">
        <v>1</v>
      </c>
      <c r="AN2245">
        <v>0</v>
      </c>
      <c r="AO2245">
        <v>1</v>
      </c>
      <c r="AP2245">
        <v>1</v>
      </c>
      <c r="AQ2245">
        <v>0</v>
      </c>
      <c r="AR2245">
        <v>0</v>
      </c>
      <c r="AS2245" t="s">
        <v>3</v>
      </c>
      <c r="AT2245">
        <v>9.17</v>
      </c>
      <c r="AU2245" t="s">
        <v>61</v>
      </c>
      <c r="AV2245">
        <v>0</v>
      </c>
      <c r="AW2245">
        <v>2</v>
      </c>
      <c r="AX2245">
        <v>53555429</v>
      </c>
      <c r="AY2245">
        <v>1</v>
      </c>
      <c r="AZ2245">
        <v>6144</v>
      </c>
      <c r="BA2245">
        <v>2042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CX2245">
        <f>Y2245*Source!I1279</f>
        <v>3.661924875</v>
      </c>
      <c r="CY2245">
        <f>AB2245</f>
        <v>3</v>
      </c>
      <c r="CZ2245">
        <f>AF2245</f>
        <v>3</v>
      </c>
      <c r="DA2245">
        <f>AJ2245</f>
        <v>1</v>
      </c>
      <c r="DB2245">
        <f>ROUND((ROUND(AT2245*CZ2245,2)*ROUND((1.25*1.15),7)),2)</f>
        <v>39.549999999999997</v>
      </c>
      <c r="DC2245">
        <f>ROUND((ROUND(AT2245*AG2245,2)*ROUND((1.25*1.15),7)),2)</f>
        <v>0</v>
      </c>
    </row>
    <row r="2246" spans="1:107" x14ac:dyDescent="0.2">
      <c r="A2246">
        <f>ROW(Source!A1279)</f>
        <v>1279</v>
      </c>
      <c r="B2246">
        <v>53551707</v>
      </c>
      <c r="C2246">
        <v>53555422</v>
      </c>
      <c r="D2246">
        <v>41131493</v>
      </c>
      <c r="E2246">
        <v>1</v>
      </c>
      <c r="F2246">
        <v>1</v>
      </c>
      <c r="G2246">
        <v>1</v>
      </c>
      <c r="H2246">
        <v>2</v>
      </c>
      <c r="I2246" t="s">
        <v>1681</v>
      </c>
      <c r="J2246" t="s">
        <v>2048</v>
      </c>
      <c r="K2246" t="s">
        <v>1683</v>
      </c>
      <c r="L2246">
        <v>1368</v>
      </c>
      <c r="N2246">
        <v>1011</v>
      </c>
      <c r="O2246" t="s">
        <v>1494</v>
      </c>
      <c r="P2246" t="s">
        <v>1494</v>
      </c>
      <c r="Q2246">
        <v>1</v>
      </c>
      <c r="W2246">
        <v>0</v>
      </c>
      <c r="X2246">
        <v>-203591054</v>
      </c>
      <c r="Y2246">
        <v>7.8487499999999999</v>
      </c>
      <c r="AA2246">
        <v>0</v>
      </c>
      <c r="AB2246">
        <v>1.95</v>
      </c>
      <c r="AC2246">
        <v>0</v>
      </c>
      <c r="AD2246">
        <v>0</v>
      </c>
      <c r="AE2246">
        <v>0</v>
      </c>
      <c r="AF2246">
        <v>1.95</v>
      </c>
      <c r="AG2246">
        <v>0</v>
      </c>
      <c r="AH2246">
        <v>0</v>
      </c>
      <c r="AI2246">
        <v>1</v>
      </c>
      <c r="AJ2246">
        <v>1</v>
      </c>
      <c r="AK2246">
        <v>1</v>
      </c>
      <c r="AL2246">
        <v>1</v>
      </c>
      <c r="AN2246">
        <v>0</v>
      </c>
      <c r="AO2246">
        <v>1</v>
      </c>
      <c r="AP2246">
        <v>1</v>
      </c>
      <c r="AQ2246">
        <v>0</v>
      </c>
      <c r="AR2246">
        <v>0</v>
      </c>
      <c r="AS2246" t="s">
        <v>3</v>
      </c>
      <c r="AT2246">
        <v>5.46</v>
      </c>
      <c r="AU2246" t="s">
        <v>61</v>
      </c>
      <c r="AV2246">
        <v>0</v>
      </c>
      <c r="AW2246">
        <v>2</v>
      </c>
      <c r="AX2246">
        <v>53555430</v>
      </c>
      <c r="AY2246">
        <v>1</v>
      </c>
      <c r="AZ2246">
        <v>6144</v>
      </c>
      <c r="BA2246">
        <v>2043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CX2246">
        <f>Y2246*Source!I1279</f>
        <v>2.1803827499999997</v>
      </c>
      <c r="CY2246">
        <f>AB2246</f>
        <v>1.95</v>
      </c>
      <c r="CZ2246">
        <f>AF2246</f>
        <v>1.95</v>
      </c>
      <c r="DA2246">
        <f>AJ2246</f>
        <v>1</v>
      </c>
      <c r="DB2246">
        <f>ROUND((ROUND(AT2246*CZ2246,2)*ROUND((1.25*1.15),7)),2)</f>
        <v>15.31</v>
      </c>
      <c r="DC2246">
        <f>ROUND((ROUND(AT2246*AG2246,2)*ROUND((1.25*1.15),7)),2)</f>
        <v>0</v>
      </c>
    </row>
    <row r="2247" spans="1:107" x14ac:dyDescent="0.2">
      <c r="A2247">
        <f>ROW(Source!A1279)</f>
        <v>1279</v>
      </c>
      <c r="B2247">
        <v>53551707</v>
      </c>
      <c r="C2247">
        <v>53555422</v>
      </c>
      <c r="D2247">
        <v>41130318</v>
      </c>
      <c r="E2247">
        <v>1</v>
      </c>
      <c r="F2247">
        <v>1</v>
      </c>
      <c r="G2247">
        <v>1</v>
      </c>
      <c r="H2247">
        <v>3</v>
      </c>
      <c r="I2247" t="s">
        <v>1291</v>
      </c>
      <c r="J2247" t="s">
        <v>1293</v>
      </c>
      <c r="K2247" t="s">
        <v>1292</v>
      </c>
      <c r="L2247">
        <v>1327</v>
      </c>
      <c r="N2247">
        <v>1005</v>
      </c>
      <c r="O2247" t="s">
        <v>128</v>
      </c>
      <c r="P2247" t="s">
        <v>128</v>
      </c>
      <c r="Q2247">
        <v>1</v>
      </c>
      <c r="W2247">
        <v>1</v>
      </c>
      <c r="X2247">
        <v>2046964942</v>
      </c>
      <c r="Y2247">
        <v>-100</v>
      </c>
      <c r="AA2247">
        <v>4306.04</v>
      </c>
      <c r="AB2247">
        <v>0</v>
      </c>
      <c r="AC2247">
        <v>0</v>
      </c>
      <c r="AD2247">
        <v>0</v>
      </c>
      <c r="AE2247">
        <v>701.31</v>
      </c>
      <c r="AF2247">
        <v>0</v>
      </c>
      <c r="AG2247">
        <v>0</v>
      </c>
      <c r="AH2247">
        <v>0</v>
      </c>
      <c r="AI2247">
        <v>6.14</v>
      </c>
      <c r="AJ2247">
        <v>1</v>
      </c>
      <c r="AK2247">
        <v>1</v>
      </c>
      <c r="AL2247">
        <v>1</v>
      </c>
      <c r="AN2247">
        <v>0</v>
      </c>
      <c r="AO2247">
        <v>1</v>
      </c>
      <c r="AP2247">
        <v>0</v>
      </c>
      <c r="AQ2247">
        <v>0</v>
      </c>
      <c r="AR2247">
        <v>0</v>
      </c>
      <c r="AS2247" t="s">
        <v>3</v>
      </c>
      <c r="AT2247">
        <v>-100</v>
      </c>
      <c r="AU2247" t="s">
        <v>3</v>
      </c>
      <c r="AV2247">
        <v>0</v>
      </c>
      <c r="AW2247">
        <v>2</v>
      </c>
      <c r="AX2247">
        <v>53555431</v>
      </c>
      <c r="AY2247">
        <v>1</v>
      </c>
      <c r="AZ2247">
        <v>6144</v>
      </c>
      <c r="BA2247">
        <v>2044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CX2247">
        <f>Y2247*Source!I1279</f>
        <v>-27.779999999999998</v>
      </c>
      <c r="CY2247">
        <f>AA2247</f>
        <v>4306.04</v>
      </c>
      <c r="CZ2247">
        <f>AE2247</f>
        <v>701.31</v>
      </c>
      <c r="DA2247">
        <f>AI2247</f>
        <v>6.14</v>
      </c>
      <c r="DB2247">
        <f t="shared" ref="DB2247:DB2270" si="446">ROUND(ROUND(AT2247*CZ2247,2),2)</f>
        <v>-70131</v>
      </c>
      <c r="DC2247">
        <f t="shared" ref="DC2247:DC2270" si="447">ROUND(ROUND(AT2247*AG2247,2),2)</f>
        <v>0</v>
      </c>
    </row>
    <row r="2248" spans="1:107" x14ac:dyDescent="0.2">
      <c r="A2248">
        <f>ROW(Source!A1279)</f>
        <v>1279</v>
      </c>
      <c r="B2248">
        <v>53551707</v>
      </c>
      <c r="C2248">
        <v>53555422</v>
      </c>
      <c r="D2248">
        <v>0</v>
      </c>
      <c r="E2248">
        <v>0</v>
      </c>
      <c r="F2248">
        <v>1</v>
      </c>
      <c r="G2248">
        <v>1</v>
      </c>
      <c r="H2248">
        <v>3</v>
      </c>
      <c r="I2248" t="s">
        <v>1295</v>
      </c>
      <c r="J2248" t="s">
        <v>3</v>
      </c>
      <c r="K2248" t="s">
        <v>1296</v>
      </c>
      <c r="L2248">
        <v>1327</v>
      </c>
      <c r="N2248">
        <v>1005</v>
      </c>
      <c r="O2248" t="s">
        <v>128</v>
      </c>
      <c r="P2248" t="s">
        <v>128</v>
      </c>
      <c r="Q2248">
        <v>1</v>
      </c>
      <c r="W2248">
        <v>0</v>
      </c>
      <c r="X2248">
        <v>-860327920</v>
      </c>
      <c r="Y2248">
        <v>100</v>
      </c>
      <c r="AA2248">
        <v>54799.5</v>
      </c>
      <c r="AB2248">
        <v>0</v>
      </c>
      <c r="AC2248">
        <v>0</v>
      </c>
      <c r="AD2248">
        <v>0</v>
      </c>
      <c r="AE2248">
        <v>8925</v>
      </c>
      <c r="AF2248">
        <v>0</v>
      </c>
      <c r="AG2248">
        <v>0</v>
      </c>
      <c r="AH2248">
        <v>0</v>
      </c>
      <c r="AI2248">
        <v>6.14</v>
      </c>
      <c r="AJ2248">
        <v>1</v>
      </c>
      <c r="AK2248">
        <v>1</v>
      </c>
      <c r="AL2248">
        <v>1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 t="s">
        <v>3</v>
      </c>
      <c r="AT2248">
        <v>100</v>
      </c>
      <c r="AU2248" t="s">
        <v>3</v>
      </c>
      <c r="AV2248">
        <v>0</v>
      </c>
      <c r="AW2248">
        <v>1</v>
      </c>
      <c r="AX2248">
        <v>-1</v>
      </c>
      <c r="AY2248">
        <v>0</v>
      </c>
      <c r="AZ2248">
        <v>0</v>
      </c>
      <c r="BA2248" t="s">
        <v>3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CX2248">
        <f>Y2248*Source!I1279</f>
        <v>27.779999999999998</v>
      </c>
      <c r="CY2248">
        <f>AA2248</f>
        <v>54799.5</v>
      </c>
      <c r="CZ2248">
        <f>AE2248</f>
        <v>8925</v>
      </c>
      <c r="DA2248">
        <f>AI2248</f>
        <v>6.14</v>
      </c>
      <c r="DB2248">
        <f t="shared" si="446"/>
        <v>892500</v>
      </c>
      <c r="DC2248">
        <f t="shared" si="447"/>
        <v>0</v>
      </c>
    </row>
    <row r="2249" spans="1:107" x14ac:dyDescent="0.2">
      <c r="A2249">
        <f>ROW(Source!A1319)</f>
        <v>1319</v>
      </c>
      <c r="B2249">
        <v>53551706</v>
      </c>
      <c r="C2249">
        <v>53555434</v>
      </c>
      <c r="D2249">
        <v>18407525</v>
      </c>
      <c r="E2249">
        <v>1</v>
      </c>
      <c r="F2249">
        <v>1</v>
      </c>
      <c r="G2249">
        <v>1</v>
      </c>
      <c r="H2249">
        <v>1</v>
      </c>
      <c r="I2249" t="s">
        <v>1755</v>
      </c>
      <c r="J2249" t="s">
        <v>3</v>
      </c>
      <c r="K2249" t="s">
        <v>1756</v>
      </c>
      <c r="L2249">
        <v>1369</v>
      </c>
      <c r="N2249">
        <v>1013</v>
      </c>
      <c r="O2249" t="s">
        <v>1486</v>
      </c>
      <c r="P2249" t="s">
        <v>1486</v>
      </c>
      <c r="Q2249">
        <v>1</v>
      </c>
      <c r="W2249">
        <v>0</v>
      </c>
      <c r="X2249">
        <v>-364664199</v>
      </c>
      <c r="Y2249">
        <v>110</v>
      </c>
      <c r="AA2249">
        <v>0</v>
      </c>
      <c r="AB2249">
        <v>0</v>
      </c>
      <c r="AC2249">
        <v>0</v>
      </c>
      <c r="AD2249">
        <v>277.33999999999997</v>
      </c>
      <c r="AE2249">
        <v>0</v>
      </c>
      <c r="AF2249">
        <v>0</v>
      </c>
      <c r="AG2249">
        <v>0</v>
      </c>
      <c r="AH2249">
        <v>277.33999999999997</v>
      </c>
      <c r="AI2249">
        <v>1</v>
      </c>
      <c r="AJ2249">
        <v>1</v>
      </c>
      <c r="AK2249">
        <v>1</v>
      </c>
      <c r="AL2249">
        <v>1</v>
      </c>
      <c r="AN2249">
        <v>0</v>
      </c>
      <c r="AO2249">
        <v>1</v>
      </c>
      <c r="AP2249">
        <v>0</v>
      </c>
      <c r="AQ2249">
        <v>0</v>
      </c>
      <c r="AR2249">
        <v>0</v>
      </c>
      <c r="AS2249" t="s">
        <v>3</v>
      </c>
      <c r="AT2249">
        <v>110</v>
      </c>
      <c r="AU2249" t="s">
        <v>3</v>
      </c>
      <c r="AV2249">
        <v>1</v>
      </c>
      <c r="AW2249">
        <v>2</v>
      </c>
      <c r="AX2249">
        <v>53555439</v>
      </c>
      <c r="AY2249">
        <v>2</v>
      </c>
      <c r="AZ2249">
        <v>131072</v>
      </c>
      <c r="BA2249">
        <v>2045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CX2249">
        <f>Y2249*Source!I1319</f>
        <v>34.1</v>
      </c>
      <c r="CY2249">
        <f>AD2249</f>
        <v>277.33999999999997</v>
      </c>
      <c r="CZ2249">
        <f>AH2249</f>
        <v>277.33999999999997</v>
      </c>
      <c r="DA2249">
        <f>AL2249</f>
        <v>1</v>
      </c>
      <c r="DB2249">
        <f t="shared" si="446"/>
        <v>30507.4</v>
      </c>
      <c r="DC2249">
        <f t="shared" si="447"/>
        <v>0</v>
      </c>
    </row>
    <row r="2250" spans="1:107" x14ac:dyDescent="0.2">
      <c r="A2250">
        <f>ROW(Source!A1319)</f>
        <v>1319</v>
      </c>
      <c r="B2250">
        <v>53551706</v>
      </c>
      <c r="C2250">
        <v>53555434</v>
      </c>
      <c r="D2250">
        <v>121548</v>
      </c>
      <c r="E2250">
        <v>1</v>
      </c>
      <c r="F2250">
        <v>1</v>
      </c>
      <c r="G2250">
        <v>1</v>
      </c>
      <c r="H2250">
        <v>1</v>
      </c>
      <c r="I2250" t="s">
        <v>31</v>
      </c>
      <c r="J2250" t="s">
        <v>3</v>
      </c>
      <c r="K2250" t="s">
        <v>1489</v>
      </c>
      <c r="L2250">
        <v>608254</v>
      </c>
      <c r="N2250">
        <v>1013</v>
      </c>
      <c r="O2250" t="s">
        <v>1490</v>
      </c>
      <c r="P2250" t="s">
        <v>1490</v>
      </c>
      <c r="Q2250">
        <v>1</v>
      </c>
      <c r="W2250">
        <v>0</v>
      </c>
      <c r="X2250">
        <v>-185737400</v>
      </c>
      <c r="Y2250">
        <v>2.2400000000000002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1</v>
      </c>
      <c r="AJ2250">
        <v>1</v>
      </c>
      <c r="AK2250">
        <v>1</v>
      </c>
      <c r="AL2250">
        <v>1</v>
      </c>
      <c r="AN2250">
        <v>0</v>
      </c>
      <c r="AO2250">
        <v>1</v>
      </c>
      <c r="AP2250">
        <v>0</v>
      </c>
      <c r="AQ2250">
        <v>0</v>
      </c>
      <c r="AR2250">
        <v>0</v>
      </c>
      <c r="AS2250" t="s">
        <v>3</v>
      </c>
      <c r="AT2250">
        <v>2.2400000000000002</v>
      </c>
      <c r="AU2250" t="s">
        <v>3</v>
      </c>
      <c r="AV2250">
        <v>2</v>
      </c>
      <c r="AW2250">
        <v>2</v>
      </c>
      <c r="AX2250">
        <v>53555440</v>
      </c>
      <c r="AY2250">
        <v>1</v>
      </c>
      <c r="AZ2250">
        <v>0</v>
      </c>
      <c r="BA2250">
        <v>2046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CX2250">
        <f>Y2250*Source!I1319</f>
        <v>0.69440000000000002</v>
      </c>
      <c r="CY2250">
        <f>AD2250</f>
        <v>0</v>
      </c>
      <c r="CZ2250">
        <f>AH2250</f>
        <v>0</v>
      </c>
      <c r="DA2250">
        <f>AL2250</f>
        <v>1</v>
      </c>
      <c r="DB2250">
        <f t="shared" si="446"/>
        <v>0</v>
      </c>
      <c r="DC2250">
        <f t="shared" si="447"/>
        <v>0</v>
      </c>
    </row>
    <row r="2251" spans="1:107" x14ac:dyDescent="0.2">
      <c r="A2251">
        <f>ROW(Source!A1319)</f>
        <v>1319</v>
      </c>
      <c r="B2251">
        <v>53551706</v>
      </c>
      <c r="C2251">
        <v>53555434</v>
      </c>
      <c r="D2251">
        <v>29172556</v>
      </c>
      <c r="E2251">
        <v>1</v>
      </c>
      <c r="F2251">
        <v>1</v>
      </c>
      <c r="G2251">
        <v>1</v>
      </c>
      <c r="H2251">
        <v>2</v>
      </c>
      <c r="I2251" t="s">
        <v>1647</v>
      </c>
      <c r="J2251" t="s">
        <v>1667</v>
      </c>
      <c r="K2251" t="s">
        <v>1649</v>
      </c>
      <c r="L2251">
        <v>1368</v>
      </c>
      <c r="N2251">
        <v>1011</v>
      </c>
      <c r="O2251" t="s">
        <v>1494</v>
      </c>
      <c r="P2251" t="s">
        <v>1494</v>
      </c>
      <c r="Q2251">
        <v>1</v>
      </c>
      <c r="W2251">
        <v>0</v>
      </c>
      <c r="X2251">
        <v>344519037</v>
      </c>
      <c r="Y2251">
        <v>2.2400000000000002</v>
      </c>
      <c r="AA2251">
        <v>0</v>
      </c>
      <c r="AB2251">
        <v>31.26</v>
      </c>
      <c r="AC2251">
        <v>13.5</v>
      </c>
      <c r="AD2251">
        <v>0</v>
      </c>
      <c r="AE2251">
        <v>0</v>
      </c>
      <c r="AF2251">
        <v>31.26</v>
      </c>
      <c r="AG2251">
        <v>13.5</v>
      </c>
      <c r="AH2251">
        <v>0</v>
      </c>
      <c r="AI2251">
        <v>1</v>
      </c>
      <c r="AJ2251">
        <v>1</v>
      </c>
      <c r="AK2251">
        <v>1</v>
      </c>
      <c r="AL2251">
        <v>1</v>
      </c>
      <c r="AN2251">
        <v>0</v>
      </c>
      <c r="AO2251">
        <v>1</v>
      </c>
      <c r="AP2251">
        <v>0</v>
      </c>
      <c r="AQ2251">
        <v>0</v>
      </c>
      <c r="AR2251">
        <v>0</v>
      </c>
      <c r="AS2251" t="s">
        <v>3</v>
      </c>
      <c r="AT2251">
        <v>2.2400000000000002</v>
      </c>
      <c r="AU2251" t="s">
        <v>3</v>
      </c>
      <c r="AV2251">
        <v>0</v>
      </c>
      <c r="AW2251">
        <v>2</v>
      </c>
      <c r="AX2251">
        <v>53555441</v>
      </c>
      <c r="AY2251">
        <v>1</v>
      </c>
      <c r="AZ2251">
        <v>0</v>
      </c>
      <c r="BA2251">
        <v>2047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CX2251">
        <f>Y2251*Source!I1319</f>
        <v>0.69440000000000002</v>
      </c>
      <c r="CY2251">
        <f>AB2251</f>
        <v>31.26</v>
      </c>
      <c r="CZ2251">
        <f>AF2251</f>
        <v>31.26</v>
      </c>
      <c r="DA2251">
        <f>AJ2251</f>
        <v>1</v>
      </c>
      <c r="DB2251">
        <f t="shared" si="446"/>
        <v>70.02</v>
      </c>
      <c r="DC2251">
        <f t="shared" si="447"/>
        <v>30.24</v>
      </c>
    </row>
    <row r="2252" spans="1:107" x14ac:dyDescent="0.2">
      <c r="A2252">
        <f>ROW(Source!A1319)</f>
        <v>1319</v>
      </c>
      <c r="B2252">
        <v>53551706</v>
      </c>
      <c r="C2252">
        <v>53555434</v>
      </c>
      <c r="D2252">
        <v>29164350</v>
      </c>
      <c r="E2252">
        <v>1</v>
      </c>
      <c r="F2252">
        <v>1</v>
      </c>
      <c r="G2252">
        <v>1</v>
      </c>
      <c r="H2252">
        <v>3</v>
      </c>
      <c r="I2252" t="s">
        <v>1138</v>
      </c>
      <c r="J2252" t="s">
        <v>1140</v>
      </c>
      <c r="K2252" t="s">
        <v>1139</v>
      </c>
      <c r="L2252">
        <v>1348</v>
      </c>
      <c r="N2252">
        <v>1009</v>
      </c>
      <c r="O2252" t="s">
        <v>26</v>
      </c>
      <c r="P2252" t="s">
        <v>26</v>
      </c>
      <c r="Q2252">
        <v>1000</v>
      </c>
      <c r="W2252">
        <v>0</v>
      </c>
      <c r="X2252">
        <v>1839160745</v>
      </c>
      <c r="Y2252">
        <v>8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1</v>
      </c>
      <c r="AJ2252">
        <v>1</v>
      </c>
      <c r="AK2252">
        <v>1</v>
      </c>
      <c r="AL2252">
        <v>1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 t="s">
        <v>3</v>
      </c>
      <c r="AT2252">
        <v>8</v>
      </c>
      <c r="AU2252" t="s">
        <v>3</v>
      </c>
      <c r="AV2252">
        <v>0</v>
      </c>
      <c r="AW2252">
        <v>1</v>
      </c>
      <c r="AX2252">
        <v>-1</v>
      </c>
      <c r="AY2252">
        <v>0</v>
      </c>
      <c r="AZ2252">
        <v>0</v>
      </c>
      <c r="BA2252" t="s">
        <v>3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CX2252">
        <f>Y2252*Source!I1319</f>
        <v>2.48</v>
      </c>
      <c r="CY2252">
        <f>AA2252</f>
        <v>0</v>
      </c>
      <c r="CZ2252">
        <f>AE2252</f>
        <v>0</v>
      </c>
      <c r="DA2252">
        <f>AI2252</f>
        <v>1</v>
      </c>
      <c r="DB2252">
        <f t="shared" si="446"/>
        <v>0</v>
      </c>
      <c r="DC2252">
        <f t="shared" si="447"/>
        <v>0</v>
      </c>
    </row>
    <row r="2253" spans="1:107" x14ac:dyDescent="0.2">
      <c r="A2253">
        <f>ROW(Source!A1320)</f>
        <v>1320</v>
      </c>
      <c r="B2253">
        <v>53551707</v>
      </c>
      <c r="C2253">
        <v>53555434</v>
      </c>
      <c r="D2253">
        <v>18407525</v>
      </c>
      <c r="E2253">
        <v>1</v>
      </c>
      <c r="F2253">
        <v>1</v>
      </c>
      <c r="G2253">
        <v>1</v>
      </c>
      <c r="H2253">
        <v>1</v>
      </c>
      <c r="I2253" t="s">
        <v>1755</v>
      </c>
      <c r="J2253" t="s">
        <v>3</v>
      </c>
      <c r="K2253" t="s">
        <v>1756</v>
      </c>
      <c r="L2253">
        <v>1369</v>
      </c>
      <c r="N2253">
        <v>1013</v>
      </c>
      <c r="O2253" t="s">
        <v>1486</v>
      </c>
      <c r="P2253" t="s">
        <v>1486</v>
      </c>
      <c r="Q2253">
        <v>1</v>
      </c>
      <c r="W2253">
        <v>0</v>
      </c>
      <c r="X2253">
        <v>-364664199</v>
      </c>
      <c r="Y2253">
        <v>110</v>
      </c>
      <c r="AA2253">
        <v>0</v>
      </c>
      <c r="AB2253">
        <v>0</v>
      </c>
      <c r="AC2253">
        <v>0</v>
      </c>
      <c r="AD2253">
        <v>277.33999999999997</v>
      </c>
      <c r="AE2253">
        <v>0</v>
      </c>
      <c r="AF2253">
        <v>0</v>
      </c>
      <c r="AG2253">
        <v>0</v>
      </c>
      <c r="AH2253">
        <v>277.33999999999997</v>
      </c>
      <c r="AI2253">
        <v>1</v>
      </c>
      <c r="AJ2253">
        <v>1</v>
      </c>
      <c r="AK2253">
        <v>1</v>
      </c>
      <c r="AL2253">
        <v>1</v>
      </c>
      <c r="AN2253">
        <v>0</v>
      </c>
      <c r="AO2253">
        <v>1</v>
      </c>
      <c r="AP2253">
        <v>0</v>
      </c>
      <c r="AQ2253">
        <v>0</v>
      </c>
      <c r="AR2253">
        <v>0</v>
      </c>
      <c r="AS2253" t="s">
        <v>3</v>
      </c>
      <c r="AT2253">
        <v>110</v>
      </c>
      <c r="AU2253" t="s">
        <v>3</v>
      </c>
      <c r="AV2253">
        <v>1</v>
      </c>
      <c r="AW2253">
        <v>2</v>
      </c>
      <c r="AX2253">
        <v>53555439</v>
      </c>
      <c r="AY2253">
        <v>2</v>
      </c>
      <c r="AZ2253">
        <v>131072</v>
      </c>
      <c r="BA2253">
        <v>2048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CX2253">
        <f>Y2253*Source!I1320</f>
        <v>34.1</v>
      </c>
      <c r="CY2253">
        <f>AD2253</f>
        <v>277.33999999999997</v>
      </c>
      <c r="CZ2253">
        <f>AH2253</f>
        <v>277.33999999999997</v>
      </c>
      <c r="DA2253">
        <f>AL2253</f>
        <v>1</v>
      </c>
      <c r="DB2253">
        <f t="shared" si="446"/>
        <v>30507.4</v>
      </c>
      <c r="DC2253">
        <f t="shared" si="447"/>
        <v>0</v>
      </c>
    </row>
    <row r="2254" spans="1:107" x14ac:dyDescent="0.2">
      <c r="A2254">
        <f>ROW(Source!A1320)</f>
        <v>1320</v>
      </c>
      <c r="B2254">
        <v>53551707</v>
      </c>
      <c r="C2254">
        <v>53555434</v>
      </c>
      <c r="D2254">
        <v>121548</v>
      </c>
      <c r="E2254">
        <v>1</v>
      </c>
      <c r="F2254">
        <v>1</v>
      </c>
      <c r="G2254">
        <v>1</v>
      </c>
      <c r="H2254">
        <v>1</v>
      </c>
      <c r="I2254" t="s">
        <v>31</v>
      </c>
      <c r="J2254" t="s">
        <v>3</v>
      </c>
      <c r="K2254" t="s">
        <v>1489</v>
      </c>
      <c r="L2254">
        <v>608254</v>
      </c>
      <c r="N2254">
        <v>1013</v>
      </c>
      <c r="O2254" t="s">
        <v>1490</v>
      </c>
      <c r="P2254" t="s">
        <v>1490</v>
      </c>
      <c r="Q2254">
        <v>1</v>
      </c>
      <c r="W2254">
        <v>0</v>
      </c>
      <c r="X2254">
        <v>-185737400</v>
      </c>
      <c r="Y2254">
        <v>2.2400000000000002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1</v>
      </c>
      <c r="AJ2254">
        <v>1</v>
      </c>
      <c r="AK2254">
        <v>1</v>
      </c>
      <c r="AL2254">
        <v>1</v>
      </c>
      <c r="AN2254">
        <v>0</v>
      </c>
      <c r="AO2254">
        <v>1</v>
      </c>
      <c r="AP2254">
        <v>0</v>
      </c>
      <c r="AQ2254">
        <v>0</v>
      </c>
      <c r="AR2254">
        <v>0</v>
      </c>
      <c r="AS2254" t="s">
        <v>3</v>
      </c>
      <c r="AT2254">
        <v>2.2400000000000002</v>
      </c>
      <c r="AU2254" t="s">
        <v>3</v>
      </c>
      <c r="AV2254">
        <v>2</v>
      </c>
      <c r="AW2254">
        <v>2</v>
      </c>
      <c r="AX2254">
        <v>53555440</v>
      </c>
      <c r="AY2254">
        <v>1</v>
      </c>
      <c r="AZ2254">
        <v>0</v>
      </c>
      <c r="BA2254">
        <v>2049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CX2254">
        <f>Y2254*Source!I1320</f>
        <v>0.69440000000000002</v>
      </c>
      <c r="CY2254">
        <f>AD2254</f>
        <v>0</v>
      </c>
      <c r="CZ2254">
        <f>AH2254</f>
        <v>0</v>
      </c>
      <c r="DA2254">
        <f>AL2254</f>
        <v>1</v>
      </c>
      <c r="DB2254">
        <f t="shared" si="446"/>
        <v>0</v>
      </c>
      <c r="DC2254">
        <f t="shared" si="447"/>
        <v>0</v>
      </c>
    </row>
    <row r="2255" spans="1:107" x14ac:dyDescent="0.2">
      <c r="A2255">
        <f>ROW(Source!A1320)</f>
        <v>1320</v>
      </c>
      <c r="B2255">
        <v>53551707</v>
      </c>
      <c r="C2255">
        <v>53555434</v>
      </c>
      <c r="D2255">
        <v>29172556</v>
      </c>
      <c r="E2255">
        <v>1</v>
      </c>
      <c r="F2255">
        <v>1</v>
      </c>
      <c r="G2255">
        <v>1</v>
      </c>
      <c r="H2255">
        <v>2</v>
      </c>
      <c r="I2255" t="s">
        <v>1647</v>
      </c>
      <c r="J2255" t="s">
        <v>1667</v>
      </c>
      <c r="K2255" t="s">
        <v>1649</v>
      </c>
      <c r="L2255">
        <v>1368</v>
      </c>
      <c r="N2255">
        <v>1011</v>
      </c>
      <c r="O2255" t="s">
        <v>1494</v>
      </c>
      <c r="P2255" t="s">
        <v>1494</v>
      </c>
      <c r="Q2255">
        <v>1</v>
      </c>
      <c r="W2255">
        <v>0</v>
      </c>
      <c r="X2255">
        <v>344519037</v>
      </c>
      <c r="Y2255">
        <v>2.2400000000000002</v>
      </c>
      <c r="AA2255">
        <v>0</v>
      </c>
      <c r="AB2255">
        <v>31.26</v>
      </c>
      <c r="AC2255">
        <v>13.5</v>
      </c>
      <c r="AD2255">
        <v>0</v>
      </c>
      <c r="AE2255">
        <v>0</v>
      </c>
      <c r="AF2255">
        <v>31.26</v>
      </c>
      <c r="AG2255">
        <v>13.5</v>
      </c>
      <c r="AH2255">
        <v>0</v>
      </c>
      <c r="AI2255">
        <v>1</v>
      </c>
      <c r="AJ2255">
        <v>1</v>
      </c>
      <c r="AK2255">
        <v>1</v>
      </c>
      <c r="AL2255">
        <v>1</v>
      </c>
      <c r="AN2255">
        <v>0</v>
      </c>
      <c r="AO2255">
        <v>1</v>
      </c>
      <c r="AP2255">
        <v>0</v>
      </c>
      <c r="AQ2255">
        <v>0</v>
      </c>
      <c r="AR2255">
        <v>0</v>
      </c>
      <c r="AS2255" t="s">
        <v>3</v>
      </c>
      <c r="AT2255">
        <v>2.2400000000000002</v>
      </c>
      <c r="AU2255" t="s">
        <v>3</v>
      </c>
      <c r="AV2255">
        <v>0</v>
      </c>
      <c r="AW2255">
        <v>2</v>
      </c>
      <c r="AX2255">
        <v>53555441</v>
      </c>
      <c r="AY2255">
        <v>1</v>
      </c>
      <c r="AZ2255">
        <v>0</v>
      </c>
      <c r="BA2255">
        <v>2050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CX2255">
        <f>Y2255*Source!I1320</f>
        <v>0.69440000000000002</v>
      </c>
      <c r="CY2255">
        <f>AB2255</f>
        <v>31.26</v>
      </c>
      <c r="CZ2255">
        <f>AF2255</f>
        <v>31.26</v>
      </c>
      <c r="DA2255">
        <f>AJ2255</f>
        <v>1</v>
      </c>
      <c r="DB2255">
        <f t="shared" si="446"/>
        <v>70.02</v>
      </c>
      <c r="DC2255">
        <f t="shared" si="447"/>
        <v>30.24</v>
      </c>
    </row>
    <row r="2256" spans="1:107" x14ac:dyDescent="0.2">
      <c r="A2256">
        <f>ROW(Source!A1320)</f>
        <v>1320</v>
      </c>
      <c r="B2256">
        <v>53551707</v>
      </c>
      <c r="C2256">
        <v>53555434</v>
      </c>
      <c r="D2256">
        <v>29164350</v>
      </c>
      <c r="E2256">
        <v>1</v>
      </c>
      <c r="F2256">
        <v>1</v>
      </c>
      <c r="G2256">
        <v>1</v>
      </c>
      <c r="H2256">
        <v>3</v>
      </c>
      <c r="I2256" t="s">
        <v>1138</v>
      </c>
      <c r="J2256" t="s">
        <v>1140</v>
      </c>
      <c r="K2256" t="s">
        <v>1139</v>
      </c>
      <c r="L2256">
        <v>1348</v>
      </c>
      <c r="N2256">
        <v>1009</v>
      </c>
      <c r="O2256" t="s">
        <v>26</v>
      </c>
      <c r="P2256" t="s">
        <v>26</v>
      </c>
      <c r="Q2256">
        <v>1000</v>
      </c>
      <c r="W2256">
        <v>0</v>
      </c>
      <c r="X2256">
        <v>1839160745</v>
      </c>
      <c r="Y2256">
        <v>8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6.14</v>
      </c>
      <c r="AJ2256">
        <v>1</v>
      </c>
      <c r="AK2256">
        <v>1</v>
      </c>
      <c r="AL2256">
        <v>1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 t="s">
        <v>3</v>
      </c>
      <c r="AT2256">
        <v>8</v>
      </c>
      <c r="AU2256" t="s">
        <v>3</v>
      </c>
      <c r="AV2256">
        <v>0</v>
      </c>
      <c r="AW2256">
        <v>1</v>
      </c>
      <c r="AX2256">
        <v>-1</v>
      </c>
      <c r="AY2256">
        <v>0</v>
      </c>
      <c r="AZ2256">
        <v>0</v>
      </c>
      <c r="BA2256" t="s">
        <v>3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CX2256">
        <f>Y2256*Source!I1320</f>
        <v>2.48</v>
      </c>
      <c r="CY2256">
        <f>AA2256</f>
        <v>0</v>
      </c>
      <c r="CZ2256">
        <f>AE2256</f>
        <v>0</v>
      </c>
      <c r="DA2256">
        <f>AI2256</f>
        <v>6.14</v>
      </c>
      <c r="DB2256">
        <f t="shared" si="446"/>
        <v>0</v>
      </c>
      <c r="DC2256">
        <f t="shared" si="447"/>
        <v>0</v>
      </c>
    </row>
    <row r="2257" spans="1:107" x14ac:dyDescent="0.2">
      <c r="A2257">
        <f>ROW(Source!A1323)</f>
        <v>1323</v>
      </c>
      <c r="B2257">
        <v>53551706</v>
      </c>
      <c r="C2257">
        <v>53555443</v>
      </c>
      <c r="D2257">
        <v>18410542</v>
      </c>
      <c r="E2257">
        <v>1</v>
      </c>
      <c r="F2257">
        <v>1</v>
      </c>
      <c r="G2257">
        <v>1</v>
      </c>
      <c r="H2257">
        <v>1</v>
      </c>
      <c r="I2257" t="s">
        <v>1693</v>
      </c>
      <c r="J2257" t="s">
        <v>3</v>
      </c>
      <c r="K2257" t="s">
        <v>1694</v>
      </c>
      <c r="L2257">
        <v>1369</v>
      </c>
      <c r="N2257">
        <v>1013</v>
      </c>
      <c r="O2257" t="s">
        <v>1486</v>
      </c>
      <c r="P2257" t="s">
        <v>1486</v>
      </c>
      <c r="Q2257">
        <v>1</v>
      </c>
      <c r="W2257">
        <v>0</v>
      </c>
      <c r="X2257">
        <v>1415306217</v>
      </c>
      <c r="Y2257">
        <v>34.659999999999997</v>
      </c>
      <c r="AA2257">
        <v>0</v>
      </c>
      <c r="AB2257">
        <v>0</v>
      </c>
      <c r="AC2257">
        <v>0</v>
      </c>
      <c r="AD2257">
        <v>292.85000000000002</v>
      </c>
      <c r="AE2257">
        <v>0</v>
      </c>
      <c r="AF2257">
        <v>0</v>
      </c>
      <c r="AG2257">
        <v>0</v>
      </c>
      <c r="AH2257">
        <v>292.85000000000002</v>
      </c>
      <c r="AI2257">
        <v>1</v>
      </c>
      <c r="AJ2257">
        <v>1</v>
      </c>
      <c r="AK2257">
        <v>1</v>
      </c>
      <c r="AL2257">
        <v>1</v>
      </c>
      <c r="AN2257">
        <v>0</v>
      </c>
      <c r="AO2257">
        <v>1</v>
      </c>
      <c r="AP2257">
        <v>0</v>
      </c>
      <c r="AQ2257">
        <v>0</v>
      </c>
      <c r="AR2257">
        <v>0</v>
      </c>
      <c r="AS2257" t="s">
        <v>3</v>
      </c>
      <c r="AT2257">
        <v>34.659999999999997</v>
      </c>
      <c r="AU2257" t="s">
        <v>3</v>
      </c>
      <c r="AV2257">
        <v>1</v>
      </c>
      <c r="AW2257">
        <v>2</v>
      </c>
      <c r="AX2257">
        <v>53555451</v>
      </c>
      <c r="AY2257">
        <v>2</v>
      </c>
      <c r="AZ2257">
        <v>131072</v>
      </c>
      <c r="BA2257">
        <v>2051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CX2257">
        <f>Y2257*Source!I1323</f>
        <v>76.251999999999995</v>
      </c>
      <c r="CY2257">
        <f>AD2257</f>
        <v>292.85000000000002</v>
      </c>
      <c r="CZ2257">
        <f>AH2257</f>
        <v>292.85000000000002</v>
      </c>
      <c r="DA2257">
        <f>AL2257</f>
        <v>1</v>
      </c>
      <c r="DB2257">
        <f t="shared" si="446"/>
        <v>10150.18</v>
      </c>
      <c r="DC2257">
        <f t="shared" si="447"/>
        <v>0</v>
      </c>
    </row>
    <row r="2258" spans="1:107" x14ac:dyDescent="0.2">
      <c r="A2258">
        <f>ROW(Source!A1323)</f>
        <v>1323</v>
      </c>
      <c r="B2258">
        <v>53551706</v>
      </c>
      <c r="C2258">
        <v>53555443</v>
      </c>
      <c r="D2258">
        <v>121548</v>
      </c>
      <c r="E2258">
        <v>1</v>
      </c>
      <c r="F2258">
        <v>1</v>
      </c>
      <c r="G2258">
        <v>1</v>
      </c>
      <c r="H2258">
        <v>1</v>
      </c>
      <c r="I2258" t="s">
        <v>31</v>
      </c>
      <c r="J2258" t="s">
        <v>3</v>
      </c>
      <c r="K2258" t="s">
        <v>1489</v>
      </c>
      <c r="L2258">
        <v>608254</v>
      </c>
      <c r="N2258">
        <v>1013</v>
      </c>
      <c r="O2258" t="s">
        <v>1490</v>
      </c>
      <c r="P2258" t="s">
        <v>1490</v>
      </c>
      <c r="Q2258">
        <v>1</v>
      </c>
      <c r="W2258">
        <v>0</v>
      </c>
      <c r="X2258">
        <v>-185737400</v>
      </c>
      <c r="Y2258">
        <v>0.1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1</v>
      </c>
      <c r="AJ2258">
        <v>1</v>
      </c>
      <c r="AK2258">
        <v>1</v>
      </c>
      <c r="AL2258">
        <v>1</v>
      </c>
      <c r="AN2258">
        <v>0</v>
      </c>
      <c r="AO2258">
        <v>1</v>
      </c>
      <c r="AP2258">
        <v>0</v>
      </c>
      <c r="AQ2258">
        <v>0</v>
      </c>
      <c r="AR2258">
        <v>0</v>
      </c>
      <c r="AS2258" t="s">
        <v>3</v>
      </c>
      <c r="AT2258">
        <v>0.1</v>
      </c>
      <c r="AU2258" t="s">
        <v>3</v>
      </c>
      <c r="AV2258">
        <v>2</v>
      </c>
      <c r="AW2258">
        <v>2</v>
      </c>
      <c r="AX2258">
        <v>53555452</v>
      </c>
      <c r="AY2258">
        <v>1</v>
      </c>
      <c r="AZ2258">
        <v>0</v>
      </c>
      <c r="BA2258">
        <v>2052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CX2258">
        <f>Y2258*Source!I1323</f>
        <v>0.22000000000000003</v>
      </c>
      <c r="CY2258">
        <f>AD2258</f>
        <v>0</v>
      </c>
      <c r="CZ2258">
        <f>AH2258</f>
        <v>0</v>
      </c>
      <c r="DA2258">
        <f>AL2258</f>
        <v>1</v>
      </c>
      <c r="DB2258">
        <f t="shared" si="446"/>
        <v>0</v>
      </c>
      <c r="DC2258">
        <f t="shared" si="447"/>
        <v>0</v>
      </c>
    </row>
    <row r="2259" spans="1:107" x14ac:dyDescent="0.2">
      <c r="A2259">
        <f>ROW(Source!A1323)</f>
        <v>1323</v>
      </c>
      <c r="B2259">
        <v>53551706</v>
      </c>
      <c r="C2259">
        <v>53555443</v>
      </c>
      <c r="D2259">
        <v>29172556</v>
      </c>
      <c r="E2259">
        <v>1</v>
      </c>
      <c r="F2259">
        <v>1</v>
      </c>
      <c r="G2259">
        <v>1</v>
      </c>
      <c r="H2259">
        <v>2</v>
      </c>
      <c r="I2259" t="s">
        <v>1647</v>
      </c>
      <c r="J2259" t="s">
        <v>1667</v>
      </c>
      <c r="K2259" t="s">
        <v>1649</v>
      </c>
      <c r="L2259">
        <v>1368</v>
      </c>
      <c r="N2259">
        <v>1011</v>
      </c>
      <c r="O2259" t="s">
        <v>1494</v>
      </c>
      <c r="P2259" t="s">
        <v>1494</v>
      </c>
      <c r="Q2259">
        <v>1</v>
      </c>
      <c r="W2259">
        <v>0</v>
      </c>
      <c r="X2259">
        <v>344519037</v>
      </c>
      <c r="Y2259">
        <v>0.1</v>
      </c>
      <c r="AA2259">
        <v>0</v>
      </c>
      <c r="AB2259">
        <v>31.26</v>
      </c>
      <c r="AC2259">
        <v>13.5</v>
      </c>
      <c r="AD2259">
        <v>0</v>
      </c>
      <c r="AE2259">
        <v>0</v>
      </c>
      <c r="AF2259">
        <v>31.26</v>
      </c>
      <c r="AG2259">
        <v>13.5</v>
      </c>
      <c r="AH2259">
        <v>0</v>
      </c>
      <c r="AI2259">
        <v>1</v>
      </c>
      <c r="AJ2259">
        <v>1</v>
      </c>
      <c r="AK2259">
        <v>1</v>
      </c>
      <c r="AL2259">
        <v>1</v>
      </c>
      <c r="AN2259">
        <v>0</v>
      </c>
      <c r="AO2259">
        <v>1</v>
      </c>
      <c r="AP2259">
        <v>0</v>
      </c>
      <c r="AQ2259">
        <v>0</v>
      </c>
      <c r="AR2259">
        <v>0</v>
      </c>
      <c r="AS2259" t="s">
        <v>3</v>
      </c>
      <c r="AT2259">
        <v>0.1</v>
      </c>
      <c r="AU2259" t="s">
        <v>3</v>
      </c>
      <c r="AV2259">
        <v>0</v>
      </c>
      <c r="AW2259">
        <v>2</v>
      </c>
      <c r="AX2259">
        <v>53555453</v>
      </c>
      <c r="AY2259">
        <v>1</v>
      </c>
      <c r="AZ2259">
        <v>0</v>
      </c>
      <c r="BA2259">
        <v>2053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CX2259">
        <f>Y2259*Source!I1323</f>
        <v>0.22000000000000003</v>
      </c>
      <c r="CY2259">
        <f>AB2259</f>
        <v>31.26</v>
      </c>
      <c r="CZ2259">
        <f>AF2259</f>
        <v>31.26</v>
      </c>
      <c r="DA2259">
        <f>AJ2259</f>
        <v>1</v>
      </c>
      <c r="DB2259">
        <f t="shared" si="446"/>
        <v>3.13</v>
      </c>
      <c r="DC2259">
        <f t="shared" si="447"/>
        <v>1.35</v>
      </c>
    </row>
    <row r="2260" spans="1:107" x14ac:dyDescent="0.2">
      <c r="A2260">
        <f>ROW(Source!A1323)</f>
        <v>1323</v>
      </c>
      <c r="B2260">
        <v>53551706</v>
      </c>
      <c r="C2260">
        <v>53555443</v>
      </c>
      <c r="D2260">
        <v>29172659</v>
      </c>
      <c r="E2260">
        <v>1</v>
      </c>
      <c r="F2260">
        <v>1</v>
      </c>
      <c r="G2260">
        <v>1</v>
      </c>
      <c r="H2260">
        <v>2</v>
      </c>
      <c r="I2260" t="s">
        <v>1501</v>
      </c>
      <c r="J2260" t="s">
        <v>1502</v>
      </c>
      <c r="K2260" t="s">
        <v>1503</v>
      </c>
      <c r="L2260">
        <v>1368</v>
      </c>
      <c r="N2260">
        <v>1011</v>
      </c>
      <c r="O2260" t="s">
        <v>1494</v>
      </c>
      <c r="P2260" t="s">
        <v>1494</v>
      </c>
      <c r="Q2260">
        <v>1</v>
      </c>
      <c r="W2260">
        <v>0</v>
      </c>
      <c r="X2260">
        <v>1514068676</v>
      </c>
      <c r="Y2260">
        <v>3.3</v>
      </c>
      <c r="AA2260">
        <v>0</v>
      </c>
      <c r="AB2260">
        <v>1.2</v>
      </c>
      <c r="AC2260">
        <v>0</v>
      </c>
      <c r="AD2260">
        <v>0</v>
      </c>
      <c r="AE2260">
        <v>0</v>
      </c>
      <c r="AF2260">
        <v>1.2</v>
      </c>
      <c r="AG2260">
        <v>0</v>
      </c>
      <c r="AH2260">
        <v>0</v>
      </c>
      <c r="AI2260">
        <v>1</v>
      </c>
      <c r="AJ2260">
        <v>1</v>
      </c>
      <c r="AK2260">
        <v>1</v>
      </c>
      <c r="AL2260">
        <v>1</v>
      </c>
      <c r="AN2260">
        <v>0</v>
      </c>
      <c r="AO2260">
        <v>1</v>
      </c>
      <c r="AP2260">
        <v>0</v>
      </c>
      <c r="AQ2260">
        <v>0</v>
      </c>
      <c r="AR2260">
        <v>0</v>
      </c>
      <c r="AS2260" t="s">
        <v>3</v>
      </c>
      <c r="AT2260">
        <v>3.3</v>
      </c>
      <c r="AU2260" t="s">
        <v>3</v>
      </c>
      <c r="AV2260">
        <v>0</v>
      </c>
      <c r="AW2260">
        <v>2</v>
      </c>
      <c r="AX2260">
        <v>53555454</v>
      </c>
      <c r="AY2260">
        <v>1</v>
      </c>
      <c r="AZ2260">
        <v>0</v>
      </c>
      <c r="BA2260">
        <v>2054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CX2260">
        <f>Y2260*Source!I1323</f>
        <v>7.26</v>
      </c>
      <c r="CY2260">
        <f>AB2260</f>
        <v>1.2</v>
      </c>
      <c r="CZ2260">
        <f>AF2260</f>
        <v>1.2</v>
      </c>
      <c r="DA2260">
        <f>AJ2260</f>
        <v>1</v>
      </c>
      <c r="DB2260">
        <f t="shared" si="446"/>
        <v>3.96</v>
      </c>
      <c r="DC2260">
        <f t="shared" si="447"/>
        <v>0</v>
      </c>
    </row>
    <row r="2261" spans="1:107" x14ac:dyDescent="0.2">
      <c r="A2261">
        <f>ROW(Source!A1323)</f>
        <v>1323</v>
      </c>
      <c r="B2261">
        <v>53551706</v>
      </c>
      <c r="C2261">
        <v>53555443</v>
      </c>
      <c r="D2261">
        <v>29107441</v>
      </c>
      <c r="E2261">
        <v>1</v>
      </c>
      <c r="F2261">
        <v>1</v>
      </c>
      <c r="G2261">
        <v>1</v>
      </c>
      <c r="H2261">
        <v>3</v>
      </c>
      <c r="I2261" t="s">
        <v>1519</v>
      </c>
      <c r="J2261" t="s">
        <v>1520</v>
      </c>
      <c r="K2261" t="s">
        <v>1521</v>
      </c>
      <c r="L2261">
        <v>1339</v>
      </c>
      <c r="N2261">
        <v>1007</v>
      </c>
      <c r="O2261" t="s">
        <v>425</v>
      </c>
      <c r="P2261" t="s">
        <v>425</v>
      </c>
      <c r="Q2261">
        <v>1</v>
      </c>
      <c r="W2261">
        <v>0</v>
      </c>
      <c r="X2261">
        <v>-756465305</v>
      </c>
      <c r="Y2261">
        <v>2.74</v>
      </c>
      <c r="AA2261">
        <v>6.23</v>
      </c>
      <c r="AB2261">
        <v>0</v>
      </c>
      <c r="AC2261">
        <v>0</v>
      </c>
      <c r="AD2261">
        <v>0</v>
      </c>
      <c r="AE2261">
        <v>6.23</v>
      </c>
      <c r="AF2261">
        <v>0</v>
      </c>
      <c r="AG2261">
        <v>0</v>
      </c>
      <c r="AH2261">
        <v>0</v>
      </c>
      <c r="AI2261">
        <v>1</v>
      </c>
      <c r="AJ2261">
        <v>1</v>
      </c>
      <c r="AK2261">
        <v>1</v>
      </c>
      <c r="AL2261">
        <v>1</v>
      </c>
      <c r="AN2261">
        <v>0</v>
      </c>
      <c r="AO2261">
        <v>1</v>
      </c>
      <c r="AP2261">
        <v>0</v>
      </c>
      <c r="AQ2261">
        <v>0</v>
      </c>
      <c r="AR2261">
        <v>0</v>
      </c>
      <c r="AS2261" t="s">
        <v>3</v>
      </c>
      <c r="AT2261">
        <v>2.74</v>
      </c>
      <c r="AU2261" t="s">
        <v>3</v>
      </c>
      <c r="AV2261">
        <v>0</v>
      </c>
      <c r="AW2261">
        <v>2</v>
      </c>
      <c r="AX2261">
        <v>53555455</v>
      </c>
      <c r="AY2261">
        <v>1</v>
      </c>
      <c r="AZ2261">
        <v>0</v>
      </c>
      <c r="BA2261">
        <v>2055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CX2261">
        <f>Y2261*Source!I1323</f>
        <v>6.0280000000000014</v>
      </c>
      <c r="CY2261">
        <f>AA2261</f>
        <v>6.23</v>
      </c>
      <c r="CZ2261">
        <f>AE2261</f>
        <v>6.23</v>
      </c>
      <c r="DA2261">
        <f>AI2261</f>
        <v>1</v>
      </c>
      <c r="DB2261">
        <f t="shared" si="446"/>
        <v>17.07</v>
      </c>
      <c r="DC2261">
        <f t="shared" si="447"/>
        <v>0</v>
      </c>
    </row>
    <row r="2262" spans="1:107" x14ac:dyDescent="0.2">
      <c r="A2262">
        <f>ROW(Source!A1323)</f>
        <v>1323</v>
      </c>
      <c r="B2262">
        <v>53551706</v>
      </c>
      <c r="C2262">
        <v>53555443</v>
      </c>
      <c r="D2262">
        <v>29107430</v>
      </c>
      <c r="E2262">
        <v>1</v>
      </c>
      <c r="F2262">
        <v>1</v>
      </c>
      <c r="G2262">
        <v>1</v>
      </c>
      <c r="H2262">
        <v>3</v>
      </c>
      <c r="I2262" t="s">
        <v>2049</v>
      </c>
      <c r="J2262" t="s">
        <v>2050</v>
      </c>
      <c r="K2262" t="s">
        <v>2051</v>
      </c>
      <c r="L2262">
        <v>1339</v>
      </c>
      <c r="N2262">
        <v>1007</v>
      </c>
      <c r="O2262" t="s">
        <v>425</v>
      </c>
      <c r="P2262" t="s">
        <v>425</v>
      </c>
      <c r="Q2262">
        <v>1</v>
      </c>
      <c r="W2262">
        <v>0</v>
      </c>
      <c r="X2262">
        <v>-203673795</v>
      </c>
      <c r="Y2262">
        <v>0.43</v>
      </c>
      <c r="AA2262">
        <v>38.49</v>
      </c>
      <c r="AB2262">
        <v>0</v>
      </c>
      <c r="AC2262">
        <v>0</v>
      </c>
      <c r="AD2262">
        <v>0</v>
      </c>
      <c r="AE2262">
        <v>38.49</v>
      </c>
      <c r="AF2262">
        <v>0</v>
      </c>
      <c r="AG2262">
        <v>0</v>
      </c>
      <c r="AH2262">
        <v>0</v>
      </c>
      <c r="AI2262">
        <v>1</v>
      </c>
      <c r="AJ2262">
        <v>1</v>
      </c>
      <c r="AK2262">
        <v>1</v>
      </c>
      <c r="AL2262">
        <v>1</v>
      </c>
      <c r="AN2262">
        <v>0</v>
      </c>
      <c r="AO2262">
        <v>1</v>
      </c>
      <c r="AP2262">
        <v>0</v>
      </c>
      <c r="AQ2262">
        <v>0</v>
      </c>
      <c r="AR2262">
        <v>0</v>
      </c>
      <c r="AS2262" t="s">
        <v>3</v>
      </c>
      <c r="AT2262">
        <v>0.43</v>
      </c>
      <c r="AU2262" t="s">
        <v>3</v>
      </c>
      <c r="AV2262">
        <v>0</v>
      </c>
      <c r="AW2262">
        <v>2</v>
      </c>
      <c r="AX2262">
        <v>53555456</v>
      </c>
      <c r="AY2262">
        <v>1</v>
      </c>
      <c r="AZ2262">
        <v>0</v>
      </c>
      <c r="BA2262">
        <v>2056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CX2262">
        <f>Y2262*Source!I1323</f>
        <v>0.94600000000000006</v>
      </c>
      <c r="CY2262">
        <f>AA2262</f>
        <v>38.49</v>
      </c>
      <c r="CZ2262">
        <f>AE2262</f>
        <v>38.49</v>
      </c>
      <c r="DA2262">
        <f>AI2262</f>
        <v>1</v>
      </c>
      <c r="DB2262">
        <f t="shared" si="446"/>
        <v>16.55</v>
      </c>
      <c r="DC2262">
        <f t="shared" si="447"/>
        <v>0</v>
      </c>
    </row>
    <row r="2263" spans="1:107" x14ac:dyDescent="0.2">
      <c r="A2263">
        <f>ROW(Source!A1323)</f>
        <v>1323</v>
      </c>
      <c r="B2263">
        <v>53551706</v>
      </c>
      <c r="C2263">
        <v>53555443</v>
      </c>
      <c r="D2263">
        <v>29164350</v>
      </c>
      <c r="E2263">
        <v>1</v>
      </c>
      <c r="F2263">
        <v>1</v>
      </c>
      <c r="G2263">
        <v>1</v>
      </c>
      <c r="H2263">
        <v>3</v>
      </c>
      <c r="I2263" t="s">
        <v>1138</v>
      </c>
      <c r="J2263" t="s">
        <v>1140</v>
      </c>
      <c r="K2263" t="s">
        <v>1139</v>
      </c>
      <c r="L2263">
        <v>1348</v>
      </c>
      <c r="N2263">
        <v>1009</v>
      </c>
      <c r="O2263" t="s">
        <v>26</v>
      </c>
      <c r="P2263" t="s">
        <v>26</v>
      </c>
      <c r="Q2263">
        <v>1000</v>
      </c>
      <c r="W2263">
        <v>0</v>
      </c>
      <c r="X2263">
        <v>1839160745</v>
      </c>
      <c r="Y2263">
        <v>0.22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1</v>
      </c>
      <c r="AJ2263">
        <v>1</v>
      </c>
      <c r="AK2263">
        <v>1</v>
      </c>
      <c r="AL2263">
        <v>1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 t="s">
        <v>3</v>
      </c>
      <c r="AT2263">
        <v>0.22</v>
      </c>
      <c r="AU2263" t="s">
        <v>3</v>
      </c>
      <c r="AV2263">
        <v>0</v>
      </c>
      <c r="AW2263">
        <v>2</v>
      </c>
      <c r="AX2263">
        <v>53555457</v>
      </c>
      <c r="AY2263">
        <v>1</v>
      </c>
      <c r="AZ2263">
        <v>0</v>
      </c>
      <c r="BA2263">
        <v>2057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CX2263">
        <f>Y2263*Source!I1323</f>
        <v>0.48400000000000004</v>
      </c>
      <c r="CY2263">
        <f>AA2263</f>
        <v>0</v>
      </c>
      <c r="CZ2263">
        <f>AE2263</f>
        <v>0</v>
      </c>
      <c r="DA2263">
        <f>AI2263</f>
        <v>1</v>
      </c>
      <c r="DB2263">
        <f t="shared" si="446"/>
        <v>0</v>
      </c>
      <c r="DC2263">
        <f t="shared" si="447"/>
        <v>0</v>
      </c>
    </row>
    <row r="2264" spans="1:107" x14ac:dyDescent="0.2">
      <c r="A2264">
        <f>ROW(Source!A1324)</f>
        <v>1324</v>
      </c>
      <c r="B2264">
        <v>53551707</v>
      </c>
      <c r="C2264">
        <v>53555443</v>
      </c>
      <c r="D2264">
        <v>18410542</v>
      </c>
      <c r="E2264">
        <v>1</v>
      </c>
      <c r="F2264">
        <v>1</v>
      </c>
      <c r="G2264">
        <v>1</v>
      </c>
      <c r="H2264">
        <v>1</v>
      </c>
      <c r="I2264" t="s">
        <v>1693</v>
      </c>
      <c r="J2264" t="s">
        <v>3</v>
      </c>
      <c r="K2264" t="s">
        <v>1694</v>
      </c>
      <c r="L2264">
        <v>1369</v>
      </c>
      <c r="N2264">
        <v>1013</v>
      </c>
      <c r="O2264" t="s">
        <v>1486</v>
      </c>
      <c r="P2264" t="s">
        <v>1486</v>
      </c>
      <c r="Q2264">
        <v>1</v>
      </c>
      <c r="W2264">
        <v>0</v>
      </c>
      <c r="X2264">
        <v>1415306217</v>
      </c>
      <c r="Y2264">
        <v>34.659999999999997</v>
      </c>
      <c r="AA2264">
        <v>0</v>
      </c>
      <c r="AB2264">
        <v>0</v>
      </c>
      <c r="AC2264">
        <v>0</v>
      </c>
      <c r="AD2264">
        <v>292.85000000000002</v>
      </c>
      <c r="AE2264">
        <v>0</v>
      </c>
      <c r="AF2264">
        <v>0</v>
      </c>
      <c r="AG2264">
        <v>0</v>
      </c>
      <c r="AH2264">
        <v>292.85000000000002</v>
      </c>
      <c r="AI2264">
        <v>1</v>
      </c>
      <c r="AJ2264">
        <v>1</v>
      </c>
      <c r="AK2264">
        <v>1</v>
      </c>
      <c r="AL2264">
        <v>1</v>
      </c>
      <c r="AN2264">
        <v>0</v>
      </c>
      <c r="AO2264">
        <v>1</v>
      </c>
      <c r="AP2264">
        <v>0</v>
      </c>
      <c r="AQ2264">
        <v>0</v>
      </c>
      <c r="AR2264">
        <v>0</v>
      </c>
      <c r="AS2264" t="s">
        <v>3</v>
      </c>
      <c r="AT2264">
        <v>34.659999999999997</v>
      </c>
      <c r="AU2264" t="s">
        <v>3</v>
      </c>
      <c r="AV2264">
        <v>1</v>
      </c>
      <c r="AW2264">
        <v>2</v>
      </c>
      <c r="AX2264">
        <v>53555451</v>
      </c>
      <c r="AY2264">
        <v>2</v>
      </c>
      <c r="AZ2264">
        <v>131072</v>
      </c>
      <c r="BA2264">
        <v>2058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CX2264">
        <f>Y2264*Source!I1324</f>
        <v>76.251999999999995</v>
      </c>
      <c r="CY2264">
        <f>AD2264</f>
        <v>292.85000000000002</v>
      </c>
      <c r="CZ2264">
        <f>AH2264</f>
        <v>292.85000000000002</v>
      </c>
      <c r="DA2264">
        <f>AL2264</f>
        <v>1</v>
      </c>
      <c r="DB2264">
        <f t="shared" si="446"/>
        <v>10150.18</v>
      </c>
      <c r="DC2264">
        <f t="shared" si="447"/>
        <v>0</v>
      </c>
    </row>
    <row r="2265" spans="1:107" x14ac:dyDescent="0.2">
      <c r="A2265">
        <f>ROW(Source!A1324)</f>
        <v>1324</v>
      </c>
      <c r="B2265">
        <v>53551707</v>
      </c>
      <c r="C2265">
        <v>53555443</v>
      </c>
      <c r="D2265">
        <v>121548</v>
      </c>
      <c r="E2265">
        <v>1</v>
      </c>
      <c r="F2265">
        <v>1</v>
      </c>
      <c r="G2265">
        <v>1</v>
      </c>
      <c r="H2265">
        <v>1</v>
      </c>
      <c r="I2265" t="s">
        <v>31</v>
      </c>
      <c r="J2265" t="s">
        <v>3</v>
      </c>
      <c r="K2265" t="s">
        <v>1489</v>
      </c>
      <c r="L2265">
        <v>608254</v>
      </c>
      <c r="N2265">
        <v>1013</v>
      </c>
      <c r="O2265" t="s">
        <v>1490</v>
      </c>
      <c r="P2265" t="s">
        <v>1490</v>
      </c>
      <c r="Q2265">
        <v>1</v>
      </c>
      <c r="W2265">
        <v>0</v>
      </c>
      <c r="X2265">
        <v>-185737400</v>
      </c>
      <c r="Y2265">
        <v>0.1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1</v>
      </c>
      <c r="AJ2265">
        <v>1</v>
      </c>
      <c r="AK2265">
        <v>1</v>
      </c>
      <c r="AL2265">
        <v>1</v>
      </c>
      <c r="AN2265">
        <v>0</v>
      </c>
      <c r="AO2265">
        <v>1</v>
      </c>
      <c r="AP2265">
        <v>0</v>
      </c>
      <c r="AQ2265">
        <v>0</v>
      </c>
      <c r="AR2265">
        <v>0</v>
      </c>
      <c r="AS2265" t="s">
        <v>3</v>
      </c>
      <c r="AT2265">
        <v>0.1</v>
      </c>
      <c r="AU2265" t="s">
        <v>3</v>
      </c>
      <c r="AV2265">
        <v>2</v>
      </c>
      <c r="AW2265">
        <v>2</v>
      </c>
      <c r="AX2265">
        <v>53555452</v>
      </c>
      <c r="AY2265">
        <v>1</v>
      </c>
      <c r="AZ2265">
        <v>0</v>
      </c>
      <c r="BA2265">
        <v>2059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CX2265">
        <f>Y2265*Source!I1324</f>
        <v>0.22000000000000003</v>
      </c>
      <c r="CY2265">
        <f>AD2265</f>
        <v>0</v>
      </c>
      <c r="CZ2265">
        <f>AH2265</f>
        <v>0</v>
      </c>
      <c r="DA2265">
        <f>AL2265</f>
        <v>1</v>
      </c>
      <c r="DB2265">
        <f t="shared" si="446"/>
        <v>0</v>
      </c>
      <c r="DC2265">
        <f t="shared" si="447"/>
        <v>0</v>
      </c>
    </row>
    <row r="2266" spans="1:107" x14ac:dyDescent="0.2">
      <c r="A2266">
        <f>ROW(Source!A1324)</f>
        <v>1324</v>
      </c>
      <c r="B2266">
        <v>53551707</v>
      </c>
      <c r="C2266">
        <v>53555443</v>
      </c>
      <c r="D2266">
        <v>29172556</v>
      </c>
      <c r="E2266">
        <v>1</v>
      </c>
      <c r="F2266">
        <v>1</v>
      </c>
      <c r="G2266">
        <v>1</v>
      </c>
      <c r="H2266">
        <v>2</v>
      </c>
      <c r="I2266" t="s">
        <v>1647</v>
      </c>
      <c r="J2266" t="s">
        <v>1667</v>
      </c>
      <c r="K2266" t="s">
        <v>1649</v>
      </c>
      <c r="L2266">
        <v>1368</v>
      </c>
      <c r="N2266">
        <v>1011</v>
      </c>
      <c r="O2266" t="s">
        <v>1494</v>
      </c>
      <c r="P2266" t="s">
        <v>1494</v>
      </c>
      <c r="Q2266">
        <v>1</v>
      </c>
      <c r="W2266">
        <v>0</v>
      </c>
      <c r="X2266">
        <v>344519037</v>
      </c>
      <c r="Y2266">
        <v>0.1</v>
      </c>
      <c r="AA2266">
        <v>0</v>
      </c>
      <c r="AB2266">
        <v>31.26</v>
      </c>
      <c r="AC2266">
        <v>13.5</v>
      </c>
      <c r="AD2266">
        <v>0</v>
      </c>
      <c r="AE2266">
        <v>0</v>
      </c>
      <c r="AF2266">
        <v>31.26</v>
      </c>
      <c r="AG2266">
        <v>13.5</v>
      </c>
      <c r="AH2266">
        <v>0</v>
      </c>
      <c r="AI2266">
        <v>1</v>
      </c>
      <c r="AJ2266">
        <v>1</v>
      </c>
      <c r="AK2266">
        <v>1</v>
      </c>
      <c r="AL2266">
        <v>1</v>
      </c>
      <c r="AN2266">
        <v>0</v>
      </c>
      <c r="AO2266">
        <v>1</v>
      </c>
      <c r="AP2266">
        <v>0</v>
      </c>
      <c r="AQ2266">
        <v>0</v>
      </c>
      <c r="AR2266">
        <v>0</v>
      </c>
      <c r="AS2266" t="s">
        <v>3</v>
      </c>
      <c r="AT2266">
        <v>0.1</v>
      </c>
      <c r="AU2266" t="s">
        <v>3</v>
      </c>
      <c r="AV2266">
        <v>0</v>
      </c>
      <c r="AW2266">
        <v>2</v>
      </c>
      <c r="AX2266">
        <v>53555453</v>
      </c>
      <c r="AY2266">
        <v>1</v>
      </c>
      <c r="AZ2266">
        <v>0</v>
      </c>
      <c r="BA2266">
        <v>2060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CX2266">
        <f>Y2266*Source!I1324</f>
        <v>0.22000000000000003</v>
      </c>
      <c r="CY2266">
        <f>AB2266</f>
        <v>31.26</v>
      </c>
      <c r="CZ2266">
        <f>AF2266</f>
        <v>31.26</v>
      </c>
      <c r="DA2266">
        <f>AJ2266</f>
        <v>1</v>
      </c>
      <c r="DB2266">
        <f t="shared" si="446"/>
        <v>3.13</v>
      </c>
      <c r="DC2266">
        <f t="shared" si="447"/>
        <v>1.35</v>
      </c>
    </row>
    <row r="2267" spans="1:107" x14ac:dyDescent="0.2">
      <c r="A2267">
        <f>ROW(Source!A1324)</f>
        <v>1324</v>
      </c>
      <c r="B2267">
        <v>53551707</v>
      </c>
      <c r="C2267">
        <v>53555443</v>
      </c>
      <c r="D2267">
        <v>29172659</v>
      </c>
      <c r="E2267">
        <v>1</v>
      </c>
      <c r="F2267">
        <v>1</v>
      </c>
      <c r="G2267">
        <v>1</v>
      </c>
      <c r="H2267">
        <v>2</v>
      </c>
      <c r="I2267" t="s">
        <v>1501</v>
      </c>
      <c r="J2267" t="s">
        <v>1502</v>
      </c>
      <c r="K2267" t="s">
        <v>1503</v>
      </c>
      <c r="L2267">
        <v>1368</v>
      </c>
      <c r="N2267">
        <v>1011</v>
      </c>
      <c r="O2267" t="s">
        <v>1494</v>
      </c>
      <c r="P2267" t="s">
        <v>1494</v>
      </c>
      <c r="Q2267">
        <v>1</v>
      </c>
      <c r="W2267">
        <v>0</v>
      </c>
      <c r="X2267">
        <v>1514068676</v>
      </c>
      <c r="Y2267">
        <v>3.3</v>
      </c>
      <c r="AA2267">
        <v>0</v>
      </c>
      <c r="AB2267">
        <v>1.2</v>
      </c>
      <c r="AC2267">
        <v>0</v>
      </c>
      <c r="AD2267">
        <v>0</v>
      </c>
      <c r="AE2267">
        <v>0</v>
      </c>
      <c r="AF2267">
        <v>1.2</v>
      </c>
      <c r="AG2267">
        <v>0</v>
      </c>
      <c r="AH2267">
        <v>0</v>
      </c>
      <c r="AI2267">
        <v>1</v>
      </c>
      <c r="AJ2267">
        <v>1</v>
      </c>
      <c r="AK2267">
        <v>1</v>
      </c>
      <c r="AL2267">
        <v>1</v>
      </c>
      <c r="AN2267">
        <v>0</v>
      </c>
      <c r="AO2267">
        <v>1</v>
      </c>
      <c r="AP2267">
        <v>0</v>
      </c>
      <c r="AQ2267">
        <v>0</v>
      </c>
      <c r="AR2267">
        <v>0</v>
      </c>
      <c r="AS2267" t="s">
        <v>3</v>
      </c>
      <c r="AT2267">
        <v>3.3</v>
      </c>
      <c r="AU2267" t="s">
        <v>3</v>
      </c>
      <c r="AV2267">
        <v>0</v>
      </c>
      <c r="AW2267">
        <v>2</v>
      </c>
      <c r="AX2267">
        <v>53555454</v>
      </c>
      <c r="AY2267">
        <v>1</v>
      </c>
      <c r="AZ2267">
        <v>0</v>
      </c>
      <c r="BA2267">
        <v>2061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CX2267">
        <f>Y2267*Source!I1324</f>
        <v>7.26</v>
      </c>
      <c r="CY2267">
        <f>AB2267</f>
        <v>1.2</v>
      </c>
      <c r="CZ2267">
        <f>AF2267</f>
        <v>1.2</v>
      </c>
      <c r="DA2267">
        <f>AJ2267</f>
        <v>1</v>
      </c>
      <c r="DB2267">
        <f t="shared" si="446"/>
        <v>3.96</v>
      </c>
      <c r="DC2267">
        <f t="shared" si="447"/>
        <v>0</v>
      </c>
    </row>
    <row r="2268" spans="1:107" x14ac:dyDescent="0.2">
      <c r="A2268">
        <f>ROW(Source!A1324)</f>
        <v>1324</v>
      </c>
      <c r="B2268">
        <v>53551707</v>
      </c>
      <c r="C2268">
        <v>53555443</v>
      </c>
      <c r="D2268">
        <v>29107441</v>
      </c>
      <c r="E2268">
        <v>1</v>
      </c>
      <c r="F2268">
        <v>1</v>
      </c>
      <c r="G2268">
        <v>1</v>
      </c>
      <c r="H2268">
        <v>3</v>
      </c>
      <c r="I2268" t="s">
        <v>1519</v>
      </c>
      <c r="J2268" t="s">
        <v>1520</v>
      </c>
      <c r="K2268" t="s">
        <v>1521</v>
      </c>
      <c r="L2268">
        <v>1339</v>
      </c>
      <c r="N2268">
        <v>1007</v>
      </c>
      <c r="O2268" t="s">
        <v>425</v>
      </c>
      <c r="P2268" t="s">
        <v>425</v>
      </c>
      <c r="Q2268">
        <v>1</v>
      </c>
      <c r="W2268">
        <v>0</v>
      </c>
      <c r="X2268">
        <v>-756465305</v>
      </c>
      <c r="Y2268">
        <v>2.74</v>
      </c>
      <c r="AA2268">
        <v>38.25</v>
      </c>
      <c r="AB2268">
        <v>0</v>
      </c>
      <c r="AC2268">
        <v>0</v>
      </c>
      <c r="AD2268">
        <v>0</v>
      </c>
      <c r="AE2268">
        <v>6.23</v>
      </c>
      <c r="AF2268">
        <v>0</v>
      </c>
      <c r="AG2268">
        <v>0</v>
      </c>
      <c r="AH2268">
        <v>0</v>
      </c>
      <c r="AI2268">
        <v>6.14</v>
      </c>
      <c r="AJ2268">
        <v>1</v>
      </c>
      <c r="AK2268">
        <v>1</v>
      </c>
      <c r="AL2268">
        <v>1</v>
      </c>
      <c r="AN2268">
        <v>0</v>
      </c>
      <c r="AO2268">
        <v>1</v>
      </c>
      <c r="AP2268">
        <v>0</v>
      </c>
      <c r="AQ2268">
        <v>0</v>
      </c>
      <c r="AR2268">
        <v>0</v>
      </c>
      <c r="AS2268" t="s">
        <v>3</v>
      </c>
      <c r="AT2268">
        <v>2.74</v>
      </c>
      <c r="AU2268" t="s">
        <v>3</v>
      </c>
      <c r="AV2268">
        <v>0</v>
      </c>
      <c r="AW2268">
        <v>2</v>
      </c>
      <c r="AX2268">
        <v>53555455</v>
      </c>
      <c r="AY2268">
        <v>1</v>
      </c>
      <c r="AZ2268">
        <v>0</v>
      </c>
      <c r="BA2268">
        <v>2062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CX2268">
        <f>Y2268*Source!I1324</f>
        <v>6.0280000000000014</v>
      </c>
      <c r="CY2268">
        <f>AA2268</f>
        <v>38.25</v>
      </c>
      <c r="CZ2268">
        <f>AE2268</f>
        <v>6.23</v>
      </c>
      <c r="DA2268">
        <f>AI2268</f>
        <v>6.14</v>
      </c>
      <c r="DB2268">
        <f t="shared" si="446"/>
        <v>17.07</v>
      </c>
      <c r="DC2268">
        <f t="shared" si="447"/>
        <v>0</v>
      </c>
    </row>
    <row r="2269" spans="1:107" x14ac:dyDescent="0.2">
      <c r="A2269">
        <f>ROW(Source!A1324)</f>
        <v>1324</v>
      </c>
      <c r="B2269">
        <v>53551707</v>
      </c>
      <c r="C2269">
        <v>53555443</v>
      </c>
      <c r="D2269">
        <v>29107430</v>
      </c>
      <c r="E2269">
        <v>1</v>
      </c>
      <c r="F2269">
        <v>1</v>
      </c>
      <c r="G2269">
        <v>1</v>
      </c>
      <c r="H2269">
        <v>3</v>
      </c>
      <c r="I2269" t="s">
        <v>2049</v>
      </c>
      <c r="J2269" t="s">
        <v>2050</v>
      </c>
      <c r="K2269" t="s">
        <v>2051</v>
      </c>
      <c r="L2269">
        <v>1339</v>
      </c>
      <c r="N2269">
        <v>1007</v>
      </c>
      <c r="O2269" t="s">
        <v>425</v>
      </c>
      <c r="P2269" t="s">
        <v>425</v>
      </c>
      <c r="Q2269">
        <v>1</v>
      </c>
      <c r="W2269">
        <v>0</v>
      </c>
      <c r="X2269">
        <v>-203673795</v>
      </c>
      <c r="Y2269">
        <v>0.43</v>
      </c>
      <c r="AA2269">
        <v>236.33</v>
      </c>
      <c r="AB2269">
        <v>0</v>
      </c>
      <c r="AC2269">
        <v>0</v>
      </c>
      <c r="AD2269">
        <v>0</v>
      </c>
      <c r="AE2269">
        <v>38.49</v>
      </c>
      <c r="AF2269">
        <v>0</v>
      </c>
      <c r="AG2269">
        <v>0</v>
      </c>
      <c r="AH2269">
        <v>0</v>
      </c>
      <c r="AI2269">
        <v>6.14</v>
      </c>
      <c r="AJ2269">
        <v>1</v>
      </c>
      <c r="AK2269">
        <v>1</v>
      </c>
      <c r="AL2269">
        <v>1</v>
      </c>
      <c r="AN2269">
        <v>0</v>
      </c>
      <c r="AO2269">
        <v>1</v>
      </c>
      <c r="AP2269">
        <v>0</v>
      </c>
      <c r="AQ2269">
        <v>0</v>
      </c>
      <c r="AR2269">
        <v>0</v>
      </c>
      <c r="AS2269" t="s">
        <v>3</v>
      </c>
      <c r="AT2269">
        <v>0.43</v>
      </c>
      <c r="AU2269" t="s">
        <v>3</v>
      </c>
      <c r="AV2269">
        <v>0</v>
      </c>
      <c r="AW2269">
        <v>2</v>
      </c>
      <c r="AX2269">
        <v>53555456</v>
      </c>
      <c r="AY2269">
        <v>1</v>
      </c>
      <c r="AZ2269">
        <v>0</v>
      </c>
      <c r="BA2269">
        <v>2063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CX2269">
        <f>Y2269*Source!I1324</f>
        <v>0.94600000000000006</v>
      </c>
      <c r="CY2269">
        <f>AA2269</f>
        <v>236.33</v>
      </c>
      <c r="CZ2269">
        <f>AE2269</f>
        <v>38.49</v>
      </c>
      <c r="DA2269">
        <f>AI2269</f>
        <v>6.14</v>
      </c>
      <c r="DB2269">
        <f t="shared" si="446"/>
        <v>16.55</v>
      </c>
      <c r="DC2269">
        <f t="shared" si="447"/>
        <v>0</v>
      </c>
    </row>
    <row r="2270" spans="1:107" x14ac:dyDescent="0.2">
      <c r="A2270">
        <f>ROW(Source!A1324)</f>
        <v>1324</v>
      </c>
      <c r="B2270">
        <v>53551707</v>
      </c>
      <c r="C2270">
        <v>53555443</v>
      </c>
      <c r="D2270">
        <v>29164350</v>
      </c>
      <c r="E2270">
        <v>1</v>
      </c>
      <c r="F2270">
        <v>1</v>
      </c>
      <c r="G2270">
        <v>1</v>
      </c>
      <c r="H2270">
        <v>3</v>
      </c>
      <c r="I2270" t="s">
        <v>1138</v>
      </c>
      <c r="J2270" t="s">
        <v>1140</v>
      </c>
      <c r="K2270" t="s">
        <v>1139</v>
      </c>
      <c r="L2270">
        <v>1348</v>
      </c>
      <c r="N2270">
        <v>1009</v>
      </c>
      <c r="O2270" t="s">
        <v>26</v>
      </c>
      <c r="P2270" t="s">
        <v>26</v>
      </c>
      <c r="Q2270">
        <v>1000</v>
      </c>
      <c r="W2270">
        <v>0</v>
      </c>
      <c r="X2270">
        <v>1839160745</v>
      </c>
      <c r="Y2270">
        <v>0.22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6.14</v>
      </c>
      <c r="AJ2270">
        <v>1</v>
      </c>
      <c r="AK2270">
        <v>1</v>
      </c>
      <c r="AL2270">
        <v>1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 t="s">
        <v>3</v>
      </c>
      <c r="AT2270">
        <v>0.22</v>
      </c>
      <c r="AU2270" t="s">
        <v>3</v>
      </c>
      <c r="AV2270">
        <v>0</v>
      </c>
      <c r="AW2270">
        <v>2</v>
      </c>
      <c r="AX2270">
        <v>53555457</v>
      </c>
      <c r="AY2270">
        <v>1</v>
      </c>
      <c r="AZ2270">
        <v>0</v>
      </c>
      <c r="BA2270">
        <v>2064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CX2270">
        <f>Y2270*Source!I1324</f>
        <v>0.48400000000000004</v>
      </c>
      <c r="CY2270">
        <f>AA2270</f>
        <v>0</v>
      </c>
      <c r="CZ2270">
        <f>AE2270</f>
        <v>0</v>
      </c>
      <c r="DA2270">
        <f>AI2270</f>
        <v>6.14</v>
      </c>
      <c r="DB2270">
        <f t="shared" si="446"/>
        <v>0</v>
      </c>
      <c r="DC2270">
        <f t="shared" si="447"/>
        <v>0</v>
      </c>
    </row>
    <row r="2271" spans="1:107" x14ac:dyDescent="0.2">
      <c r="A2271">
        <f>ROW(Source!A1327)</f>
        <v>1327</v>
      </c>
      <c r="B2271">
        <v>53551706</v>
      </c>
      <c r="C2271">
        <v>53562636</v>
      </c>
      <c r="D2271">
        <v>53014255</v>
      </c>
      <c r="E2271">
        <v>1</v>
      </c>
      <c r="F2271">
        <v>1</v>
      </c>
      <c r="G2271">
        <v>1</v>
      </c>
      <c r="H2271">
        <v>1</v>
      </c>
      <c r="I2271" t="s">
        <v>1993</v>
      </c>
      <c r="J2271" t="s">
        <v>3</v>
      </c>
      <c r="K2271" t="s">
        <v>1994</v>
      </c>
      <c r="L2271">
        <v>1369</v>
      </c>
      <c r="N2271">
        <v>1013</v>
      </c>
      <c r="O2271" t="s">
        <v>1486</v>
      </c>
      <c r="P2271" t="s">
        <v>1486</v>
      </c>
      <c r="Q2271">
        <v>1</v>
      </c>
      <c r="W2271">
        <v>0</v>
      </c>
      <c r="X2271">
        <v>882061936</v>
      </c>
      <c r="Y2271">
        <v>17.43055</v>
      </c>
      <c r="AA2271">
        <v>0</v>
      </c>
      <c r="AB2271">
        <v>0</v>
      </c>
      <c r="AC2271">
        <v>0</v>
      </c>
      <c r="AD2271">
        <v>9.4</v>
      </c>
      <c r="AE2271">
        <v>0</v>
      </c>
      <c r="AF2271">
        <v>0</v>
      </c>
      <c r="AG2271">
        <v>0</v>
      </c>
      <c r="AH2271">
        <v>9.4</v>
      </c>
      <c r="AI2271">
        <v>1</v>
      </c>
      <c r="AJ2271">
        <v>1</v>
      </c>
      <c r="AK2271">
        <v>1</v>
      </c>
      <c r="AL2271">
        <v>1</v>
      </c>
      <c r="AN2271">
        <v>0</v>
      </c>
      <c r="AO2271">
        <v>1</v>
      </c>
      <c r="AP2271">
        <v>1</v>
      </c>
      <c r="AQ2271">
        <v>0</v>
      </c>
      <c r="AR2271">
        <v>0</v>
      </c>
      <c r="AS2271" t="s">
        <v>3</v>
      </c>
      <c r="AT2271">
        <v>13.18</v>
      </c>
      <c r="AU2271" t="s">
        <v>62</v>
      </c>
      <c r="AV2271">
        <v>1</v>
      </c>
      <c r="AW2271">
        <v>2</v>
      </c>
      <c r="AX2271">
        <v>53562647</v>
      </c>
      <c r="AY2271">
        <v>1</v>
      </c>
      <c r="AZ2271">
        <v>2048</v>
      </c>
      <c r="BA2271">
        <v>2065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CX2271">
        <f>Y2271*Source!I1327</f>
        <v>6.9722200000000001</v>
      </c>
      <c r="CY2271">
        <f>AD2271</f>
        <v>9.4</v>
      </c>
      <c r="CZ2271">
        <f>AH2271</f>
        <v>9.4</v>
      </c>
      <c r="DA2271">
        <f>AL2271</f>
        <v>1</v>
      </c>
      <c r="DB2271">
        <f>ROUND((ROUND(AT2271*CZ2271,2)*ROUND((1.15*1.15),7)),2)</f>
        <v>163.84</v>
      </c>
      <c r="DC2271">
        <f>ROUND((ROUND(AT2271*AG2271,2)*ROUND((1.15*1.15),7)),2)</f>
        <v>0</v>
      </c>
    </row>
    <row r="2272" spans="1:107" x14ac:dyDescent="0.2">
      <c r="A2272">
        <f>ROW(Source!A1327)</f>
        <v>1327</v>
      </c>
      <c r="B2272">
        <v>53551706</v>
      </c>
      <c r="C2272">
        <v>53562636</v>
      </c>
      <c r="D2272">
        <v>121548</v>
      </c>
      <c r="E2272">
        <v>1</v>
      </c>
      <c r="F2272">
        <v>1</v>
      </c>
      <c r="G2272">
        <v>1</v>
      </c>
      <c r="H2272">
        <v>1</v>
      </c>
      <c r="I2272" t="s">
        <v>31</v>
      </c>
      <c r="J2272" t="s">
        <v>3</v>
      </c>
      <c r="K2272" t="s">
        <v>1489</v>
      </c>
      <c r="L2272">
        <v>608254</v>
      </c>
      <c r="N2272">
        <v>1013</v>
      </c>
      <c r="O2272" t="s">
        <v>1490</v>
      </c>
      <c r="P2272" t="s">
        <v>1490</v>
      </c>
      <c r="Q2272">
        <v>1</v>
      </c>
      <c r="W2272">
        <v>0</v>
      </c>
      <c r="X2272">
        <v>-185737400</v>
      </c>
      <c r="Y2272">
        <v>1.4375000000000001E-2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1</v>
      </c>
      <c r="AJ2272">
        <v>1</v>
      </c>
      <c r="AK2272">
        <v>1</v>
      </c>
      <c r="AL2272">
        <v>1</v>
      </c>
      <c r="AN2272">
        <v>0</v>
      </c>
      <c r="AO2272">
        <v>1</v>
      </c>
      <c r="AP2272">
        <v>1</v>
      </c>
      <c r="AQ2272">
        <v>0</v>
      </c>
      <c r="AR2272">
        <v>0</v>
      </c>
      <c r="AS2272" t="s">
        <v>3</v>
      </c>
      <c r="AT2272">
        <v>0.01</v>
      </c>
      <c r="AU2272" t="s">
        <v>61</v>
      </c>
      <c r="AV2272">
        <v>2</v>
      </c>
      <c r="AW2272">
        <v>2</v>
      </c>
      <c r="AX2272">
        <v>53562648</v>
      </c>
      <c r="AY2272">
        <v>1</v>
      </c>
      <c r="AZ2272">
        <v>2048</v>
      </c>
      <c r="BA2272">
        <v>2066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CX2272">
        <f>Y2272*Source!I1327</f>
        <v>5.7500000000000008E-3</v>
      </c>
      <c r="CY2272">
        <f>AD2272</f>
        <v>0</v>
      </c>
      <c r="CZ2272">
        <f>AH2272</f>
        <v>0</v>
      </c>
      <c r="DA2272">
        <f>AL2272</f>
        <v>1</v>
      </c>
      <c r="DB2272">
        <f>ROUND((ROUND(AT2272*CZ2272,2)*ROUND((1.25*1.15),7)),2)</f>
        <v>0</v>
      </c>
      <c r="DC2272">
        <f>ROUND((ROUND(AT2272*AG2272,2)*ROUND((1.25*1.15),7)),2)</f>
        <v>0</v>
      </c>
    </row>
    <row r="2273" spans="1:107" x14ac:dyDescent="0.2">
      <c r="A2273">
        <f>ROW(Source!A1327)</f>
        <v>1327</v>
      </c>
      <c r="B2273">
        <v>53551706</v>
      </c>
      <c r="C2273">
        <v>53562636</v>
      </c>
      <c r="D2273">
        <v>53146464</v>
      </c>
      <c r="E2273">
        <v>1</v>
      </c>
      <c r="F2273">
        <v>1</v>
      </c>
      <c r="G2273">
        <v>1</v>
      </c>
      <c r="H2273">
        <v>2</v>
      </c>
      <c r="I2273" t="s">
        <v>1582</v>
      </c>
      <c r="J2273" t="s">
        <v>2015</v>
      </c>
      <c r="K2273" t="s">
        <v>1584</v>
      </c>
      <c r="L2273">
        <v>1368</v>
      </c>
      <c r="N2273">
        <v>1011</v>
      </c>
      <c r="O2273" t="s">
        <v>1494</v>
      </c>
      <c r="P2273" t="s">
        <v>1494</v>
      </c>
      <c r="Q2273">
        <v>1</v>
      </c>
      <c r="W2273">
        <v>0</v>
      </c>
      <c r="X2273">
        <v>217650310</v>
      </c>
      <c r="Y2273">
        <v>1.4375000000000001E-2</v>
      </c>
      <c r="AA2273">
        <v>0</v>
      </c>
      <c r="AB2273">
        <v>86.4</v>
      </c>
      <c r="AC2273">
        <v>13.5</v>
      </c>
      <c r="AD2273">
        <v>0</v>
      </c>
      <c r="AE2273">
        <v>0</v>
      </c>
      <c r="AF2273">
        <v>86.4</v>
      </c>
      <c r="AG2273">
        <v>13.5</v>
      </c>
      <c r="AH2273">
        <v>0</v>
      </c>
      <c r="AI2273">
        <v>1</v>
      </c>
      <c r="AJ2273">
        <v>1</v>
      </c>
      <c r="AK2273">
        <v>1</v>
      </c>
      <c r="AL2273">
        <v>1</v>
      </c>
      <c r="AN2273">
        <v>0</v>
      </c>
      <c r="AO2273">
        <v>1</v>
      </c>
      <c r="AP2273">
        <v>1</v>
      </c>
      <c r="AQ2273">
        <v>0</v>
      </c>
      <c r="AR2273">
        <v>0</v>
      </c>
      <c r="AS2273" t="s">
        <v>3</v>
      </c>
      <c r="AT2273">
        <v>0.01</v>
      </c>
      <c r="AU2273" t="s">
        <v>61</v>
      </c>
      <c r="AV2273">
        <v>0</v>
      </c>
      <c r="AW2273">
        <v>2</v>
      </c>
      <c r="AX2273">
        <v>53562649</v>
      </c>
      <c r="AY2273">
        <v>1</v>
      </c>
      <c r="AZ2273">
        <v>2048</v>
      </c>
      <c r="BA2273">
        <v>2067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CX2273">
        <f>Y2273*Source!I1327</f>
        <v>5.7500000000000008E-3</v>
      </c>
      <c r="CY2273">
        <f>AB2273</f>
        <v>86.4</v>
      </c>
      <c r="CZ2273">
        <f>AF2273</f>
        <v>86.4</v>
      </c>
      <c r="DA2273">
        <f>AJ2273</f>
        <v>1</v>
      </c>
      <c r="DB2273">
        <f>ROUND((ROUND(AT2273*CZ2273,2)*ROUND((1.25*1.15),7)),2)</f>
        <v>1.24</v>
      </c>
      <c r="DC2273">
        <f>ROUND((ROUND(AT2273*AG2273,2)*ROUND((1.25*1.15),7)),2)</f>
        <v>0.2</v>
      </c>
    </row>
    <row r="2274" spans="1:107" x14ac:dyDescent="0.2">
      <c r="A2274">
        <f>ROW(Source!A1327)</f>
        <v>1327</v>
      </c>
      <c r="B2274">
        <v>53551706</v>
      </c>
      <c r="C2274">
        <v>53562636</v>
      </c>
      <c r="D2274">
        <v>53146562</v>
      </c>
      <c r="E2274">
        <v>1</v>
      </c>
      <c r="F2274">
        <v>1</v>
      </c>
      <c r="G2274">
        <v>1</v>
      </c>
      <c r="H2274">
        <v>2</v>
      </c>
      <c r="I2274" t="s">
        <v>1995</v>
      </c>
      <c r="J2274" t="s">
        <v>2016</v>
      </c>
      <c r="K2274" t="s">
        <v>1997</v>
      </c>
      <c r="L2274">
        <v>1368</v>
      </c>
      <c r="N2274">
        <v>1011</v>
      </c>
      <c r="O2274" t="s">
        <v>1494</v>
      </c>
      <c r="P2274" t="s">
        <v>1494</v>
      </c>
      <c r="Q2274">
        <v>1</v>
      </c>
      <c r="W2274">
        <v>0</v>
      </c>
      <c r="X2274">
        <v>-680725876</v>
      </c>
      <c r="Y2274">
        <v>1.8256250000000001</v>
      </c>
      <c r="AA2274">
        <v>0</v>
      </c>
      <c r="AB2274">
        <v>29.67</v>
      </c>
      <c r="AC2274">
        <v>0</v>
      </c>
      <c r="AD2274">
        <v>0</v>
      </c>
      <c r="AE2274">
        <v>0</v>
      </c>
      <c r="AF2274">
        <v>29.67</v>
      </c>
      <c r="AG2274">
        <v>0</v>
      </c>
      <c r="AH2274">
        <v>0</v>
      </c>
      <c r="AI2274">
        <v>1</v>
      </c>
      <c r="AJ2274">
        <v>1</v>
      </c>
      <c r="AK2274">
        <v>1</v>
      </c>
      <c r="AL2274">
        <v>1</v>
      </c>
      <c r="AN2274">
        <v>0</v>
      </c>
      <c r="AO2274">
        <v>1</v>
      </c>
      <c r="AP2274">
        <v>1</v>
      </c>
      <c r="AQ2274">
        <v>0</v>
      </c>
      <c r="AR2274">
        <v>0</v>
      </c>
      <c r="AS2274" t="s">
        <v>3</v>
      </c>
      <c r="AT2274">
        <v>1.27</v>
      </c>
      <c r="AU2274" t="s">
        <v>61</v>
      </c>
      <c r="AV2274">
        <v>0</v>
      </c>
      <c r="AW2274">
        <v>2</v>
      </c>
      <c r="AX2274">
        <v>53562650</v>
      </c>
      <c r="AY2274">
        <v>1</v>
      </c>
      <c r="AZ2274">
        <v>2048</v>
      </c>
      <c r="BA2274">
        <v>2068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CX2274">
        <f>Y2274*Source!I1327</f>
        <v>0.73025000000000007</v>
      </c>
      <c r="CY2274">
        <f>AB2274</f>
        <v>29.67</v>
      </c>
      <c r="CZ2274">
        <f>AF2274</f>
        <v>29.67</v>
      </c>
      <c r="DA2274">
        <f>AJ2274</f>
        <v>1</v>
      </c>
      <c r="DB2274">
        <f>ROUND((ROUND(AT2274*CZ2274,2)*ROUND((1.25*1.15),7)),2)</f>
        <v>54.17</v>
      </c>
      <c r="DC2274">
        <f>ROUND((ROUND(AT2274*AG2274,2)*ROUND((1.25*1.15),7)),2)</f>
        <v>0</v>
      </c>
    </row>
    <row r="2275" spans="1:107" x14ac:dyDescent="0.2">
      <c r="A2275">
        <f>ROW(Source!A1327)</f>
        <v>1327</v>
      </c>
      <c r="B2275">
        <v>53551706</v>
      </c>
      <c r="C2275">
        <v>53562636</v>
      </c>
      <c r="D2275">
        <v>53146848</v>
      </c>
      <c r="E2275">
        <v>1</v>
      </c>
      <c r="F2275">
        <v>1</v>
      </c>
      <c r="G2275">
        <v>1</v>
      </c>
      <c r="H2275">
        <v>2</v>
      </c>
      <c r="I2275" t="s">
        <v>1513</v>
      </c>
      <c r="J2275" t="s">
        <v>2017</v>
      </c>
      <c r="K2275" t="s">
        <v>1515</v>
      </c>
      <c r="L2275">
        <v>1368</v>
      </c>
      <c r="N2275">
        <v>1011</v>
      </c>
      <c r="O2275" t="s">
        <v>1494</v>
      </c>
      <c r="P2275" t="s">
        <v>1494</v>
      </c>
      <c r="Q2275">
        <v>1</v>
      </c>
      <c r="W2275">
        <v>0</v>
      </c>
      <c r="X2275">
        <v>2114112632</v>
      </c>
      <c r="Y2275">
        <v>4.3124999999999997E-2</v>
      </c>
      <c r="AA2275">
        <v>0</v>
      </c>
      <c r="AB2275">
        <v>87.17</v>
      </c>
      <c r="AC2275">
        <v>11.6</v>
      </c>
      <c r="AD2275">
        <v>0</v>
      </c>
      <c r="AE2275">
        <v>0</v>
      </c>
      <c r="AF2275">
        <v>87.17</v>
      </c>
      <c r="AG2275">
        <v>11.6</v>
      </c>
      <c r="AH2275">
        <v>0</v>
      </c>
      <c r="AI2275">
        <v>1</v>
      </c>
      <c r="AJ2275">
        <v>1</v>
      </c>
      <c r="AK2275">
        <v>1</v>
      </c>
      <c r="AL2275">
        <v>1</v>
      </c>
      <c r="AN2275">
        <v>0</v>
      </c>
      <c r="AO2275">
        <v>1</v>
      </c>
      <c r="AP2275">
        <v>1</v>
      </c>
      <c r="AQ2275">
        <v>0</v>
      </c>
      <c r="AR2275">
        <v>0</v>
      </c>
      <c r="AS2275" t="s">
        <v>3</v>
      </c>
      <c r="AT2275">
        <v>0.03</v>
      </c>
      <c r="AU2275" t="s">
        <v>61</v>
      </c>
      <c r="AV2275">
        <v>0</v>
      </c>
      <c r="AW2275">
        <v>2</v>
      </c>
      <c r="AX2275">
        <v>53562651</v>
      </c>
      <c r="AY2275">
        <v>1</v>
      </c>
      <c r="AZ2275">
        <v>0</v>
      </c>
      <c r="BA2275">
        <v>2069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CX2275">
        <f>Y2275*Source!I1327</f>
        <v>1.7249999999999998E-2</v>
      </c>
      <c r="CY2275">
        <f>AB2275</f>
        <v>87.17</v>
      </c>
      <c r="CZ2275">
        <f>AF2275</f>
        <v>87.17</v>
      </c>
      <c r="DA2275">
        <f>AJ2275</f>
        <v>1</v>
      </c>
      <c r="DB2275">
        <f>ROUND((ROUND(AT2275*CZ2275,2)*ROUND((1.25*1.15),7)),2)</f>
        <v>3.77</v>
      </c>
      <c r="DC2275">
        <f>ROUND((ROUND(AT2275*AG2275,2)*ROUND((1.25*1.15),7)),2)</f>
        <v>0.5</v>
      </c>
    </row>
    <row r="2276" spans="1:107" x14ac:dyDescent="0.2">
      <c r="A2276">
        <f>ROW(Source!A1327)</f>
        <v>1327</v>
      </c>
      <c r="B2276">
        <v>53551706</v>
      </c>
      <c r="C2276">
        <v>53562636</v>
      </c>
      <c r="D2276">
        <v>53144819</v>
      </c>
      <c r="E2276">
        <v>1</v>
      </c>
      <c r="F2276">
        <v>1</v>
      </c>
      <c r="G2276">
        <v>1</v>
      </c>
      <c r="H2276">
        <v>3</v>
      </c>
      <c r="I2276" t="s">
        <v>1999</v>
      </c>
      <c r="J2276" t="s">
        <v>2018</v>
      </c>
      <c r="K2276" t="s">
        <v>2001</v>
      </c>
      <c r="L2276">
        <v>1348</v>
      </c>
      <c r="N2276">
        <v>1009</v>
      </c>
      <c r="O2276" t="s">
        <v>26</v>
      </c>
      <c r="P2276" t="s">
        <v>26</v>
      </c>
      <c r="Q2276">
        <v>1000</v>
      </c>
      <c r="W2276">
        <v>0</v>
      </c>
      <c r="X2276">
        <v>671085133</v>
      </c>
      <c r="Y2276">
        <v>2.7200000000000002E-3</v>
      </c>
      <c r="AA2276">
        <v>14528.73</v>
      </c>
      <c r="AB2276">
        <v>0</v>
      </c>
      <c r="AC2276">
        <v>0</v>
      </c>
      <c r="AD2276">
        <v>0</v>
      </c>
      <c r="AE2276">
        <v>14528.73</v>
      </c>
      <c r="AF2276">
        <v>0</v>
      </c>
      <c r="AG2276">
        <v>0</v>
      </c>
      <c r="AH2276">
        <v>0</v>
      </c>
      <c r="AI2276">
        <v>1</v>
      </c>
      <c r="AJ2276">
        <v>1</v>
      </c>
      <c r="AK2276">
        <v>1</v>
      </c>
      <c r="AL2276">
        <v>1</v>
      </c>
      <c r="AN2276">
        <v>0</v>
      </c>
      <c r="AO2276">
        <v>1</v>
      </c>
      <c r="AP2276">
        <v>0</v>
      </c>
      <c r="AQ2276">
        <v>0</v>
      </c>
      <c r="AR2276">
        <v>0</v>
      </c>
      <c r="AS2276" t="s">
        <v>3</v>
      </c>
      <c r="AT2276">
        <v>2.7200000000000002E-3</v>
      </c>
      <c r="AU2276" t="s">
        <v>3</v>
      </c>
      <c r="AV2276">
        <v>0</v>
      </c>
      <c r="AW2276">
        <v>2</v>
      </c>
      <c r="AX2276">
        <v>53562653</v>
      </c>
      <c r="AY2276">
        <v>1</v>
      </c>
      <c r="AZ2276">
        <v>0</v>
      </c>
      <c r="BA2276">
        <v>2071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CX2276">
        <f>Y2276*Source!I1327</f>
        <v>1.0880000000000002E-3</v>
      </c>
      <c r="CY2276">
        <f>AA2276</f>
        <v>14528.73</v>
      </c>
      <c r="CZ2276">
        <f>AE2276</f>
        <v>14528.73</v>
      </c>
      <c r="DA2276">
        <f>AI2276</f>
        <v>1</v>
      </c>
      <c r="DB2276">
        <f>ROUND(ROUND(AT2276*CZ2276,2),2)</f>
        <v>39.520000000000003</v>
      </c>
      <c r="DC2276">
        <f>ROUND(ROUND(AT2276*AG2276,2),2)</f>
        <v>0</v>
      </c>
    </row>
    <row r="2277" spans="1:107" x14ac:dyDescent="0.2">
      <c r="A2277">
        <f>ROW(Source!A1327)</f>
        <v>1327</v>
      </c>
      <c r="B2277">
        <v>53551706</v>
      </c>
      <c r="C2277">
        <v>53562636</v>
      </c>
      <c r="D2277">
        <v>53145031</v>
      </c>
      <c r="E2277">
        <v>1</v>
      </c>
      <c r="F2277">
        <v>1</v>
      </c>
      <c r="G2277">
        <v>1</v>
      </c>
      <c r="H2277">
        <v>3</v>
      </c>
      <c r="I2277" t="s">
        <v>2002</v>
      </c>
      <c r="J2277" t="s">
        <v>2019</v>
      </c>
      <c r="K2277" t="s">
        <v>2004</v>
      </c>
      <c r="L2277">
        <v>1356</v>
      </c>
      <c r="N2277">
        <v>1010</v>
      </c>
      <c r="O2277" t="s">
        <v>949</v>
      </c>
      <c r="P2277" t="s">
        <v>949</v>
      </c>
      <c r="Q2277">
        <v>1000</v>
      </c>
      <c r="W2277">
        <v>0</v>
      </c>
      <c r="X2277">
        <v>20353963</v>
      </c>
      <c r="Y2277">
        <v>0.14299999999999999</v>
      </c>
      <c r="AA2277">
        <v>269</v>
      </c>
      <c r="AB2277">
        <v>0</v>
      </c>
      <c r="AC2277">
        <v>0</v>
      </c>
      <c r="AD2277">
        <v>0</v>
      </c>
      <c r="AE2277">
        <v>269</v>
      </c>
      <c r="AF2277">
        <v>0</v>
      </c>
      <c r="AG2277">
        <v>0</v>
      </c>
      <c r="AH2277">
        <v>0</v>
      </c>
      <c r="AI2277">
        <v>1</v>
      </c>
      <c r="AJ2277">
        <v>1</v>
      </c>
      <c r="AK2277">
        <v>1</v>
      </c>
      <c r="AL2277">
        <v>1</v>
      </c>
      <c r="AN2277">
        <v>0</v>
      </c>
      <c r="AO2277">
        <v>1</v>
      </c>
      <c r="AP2277">
        <v>0</v>
      </c>
      <c r="AQ2277">
        <v>0</v>
      </c>
      <c r="AR2277">
        <v>0</v>
      </c>
      <c r="AS2277" t="s">
        <v>3</v>
      </c>
      <c r="AT2277">
        <v>0.14299999999999999</v>
      </c>
      <c r="AU2277" t="s">
        <v>3</v>
      </c>
      <c r="AV2277">
        <v>0</v>
      </c>
      <c r="AW2277">
        <v>2</v>
      </c>
      <c r="AX2277">
        <v>53562654</v>
      </c>
      <c r="AY2277">
        <v>1</v>
      </c>
      <c r="AZ2277">
        <v>0</v>
      </c>
      <c r="BA2277">
        <v>2072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CX2277">
        <f>Y2277*Source!I1327</f>
        <v>5.7200000000000001E-2</v>
      </c>
      <c r="CY2277">
        <f>AA2277</f>
        <v>269</v>
      </c>
      <c r="CZ2277">
        <f>AE2277</f>
        <v>269</v>
      </c>
      <c r="DA2277">
        <f>AI2277</f>
        <v>1</v>
      </c>
      <c r="DB2277">
        <f>ROUND(ROUND(AT2277*CZ2277,2),2)</f>
        <v>38.47</v>
      </c>
      <c r="DC2277">
        <f>ROUND(ROUND(AT2277*AG2277,2),2)</f>
        <v>0</v>
      </c>
    </row>
    <row r="2278" spans="1:107" x14ac:dyDescent="0.2">
      <c r="A2278">
        <f>ROW(Source!A1327)</f>
        <v>1327</v>
      </c>
      <c r="B2278">
        <v>53551706</v>
      </c>
      <c r="C2278">
        <v>53562636</v>
      </c>
      <c r="D2278">
        <v>53273470</v>
      </c>
      <c r="E2278">
        <v>1</v>
      </c>
      <c r="F2278">
        <v>1</v>
      </c>
      <c r="G2278">
        <v>1</v>
      </c>
      <c r="H2278">
        <v>3</v>
      </c>
      <c r="I2278" t="s">
        <v>1173</v>
      </c>
      <c r="J2278" t="s">
        <v>1175</v>
      </c>
      <c r="K2278" t="s">
        <v>1174</v>
      </c>
      <c r="L2278">
        <v>1301</v>
      </c>
      <c r="N2278">
        <v>1003</v>
      </c>
      <c r="O2278" t="s">
        <v>185</v>
      </c>
      <c r="P2278" t="s">
        <v>185</v>
      </c>
      <c r="Q2278">
        <v>1</v>
      </c>
      <c r="W2278">
        <v>0</v>
      </c>
      <c r="X2278">
        <v>-1944157833</v>
      </c>
      <c r="Y2278">
        <v>100.52500000000001</v>
      </c>
      <c r="AA2278">
        <v>18.670000000000002</v>
      </c>
      <c r="AB2278">
        <v>0</v>
      </c>
      <c r="AC2278">
        <v>0</v>
      </c>
      <c r="AD2278">
        <v>0</v>
      </c>
      <c r="AE2278">
        <v>18.670000000000002</v>
      </c>
      <c r="AF2278">
        <v>0</v>
      </c>
      <c r="AG2278">
        <v>0</v>
      </c>
      <c r="AH2278">
        <v>0</v>
      </c>
      <c r="AI2278">
        <v>1</v>
      </c>
      <c r="AJ2278">
        <v>1</v>
      </c>
      <c r="AK2278">
        <v>1</v>
      </c>
      <c r="AL2278">
        <v>1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 t="s">
        <v>3</v>
      </c>
      <c r="AT2278">
        <v>100.52500000000001</v>
      </c>
      <c r="AU2278" t="s">
        <v>3</v>
      </c>
      <c r="AV2278">
        <v>0</v>
      </c>
      <c r="AW2278">
        <v>1</v>
      </c>
      <c r="AX2278">
        <v>-1</v>
      </c>
      <c r="AY2278">
        <v>0</v>
      </c>
      <c r="AZ2278">
        <v>0</v>
      </c>
      <c r="BA2278" t="s">
        <v>3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CX2278">
        <f>Y2278*Source!I1327</f>
        <v>40.210000000000008</v>
      </c>
      <c r="CY2278">
        <f>AA2278</f>
        <v>18.670000000000002</v>
      </c>
      <c r="CZ2278">
        <f>AE2278</f>
        <v>18.670000000000002</v>
      </c>
      <c r="DA2278">
        <f>AI2278</f>
        <v>1</v>
      </c>
      <c r="DB2278">
        <f>ROUND(ROUND(AT2278*CZ2278,2),2)</f>
        <v>1876.8</v>
      </c>
      <c r="DC2278">
        <f>ROUND(ROUND(AT2278*AG2278,2),2)</f>
        <v>0</v>
      </c>
    </row>
    <row r="2279" spans="1:107" x14ac:dyDescent="0.2">
      <c r="A2279">
        <f>ROW(Source!A1327)</f>
        <v>1327</v>
      </c>
      <c r="B2279">
        <v>53551706</v>
      </c>
      <c r="C2279">
        <v>53562636</v>
      </c>
      <c r="D2279">
        <v>38276800</v>
      </c>
      <c r="E2279">
        <v>1</v>
      </c>
      <c r="F2279">
        <v>1</v>
      </c>
      <c r="G2279">
        <v>1</v>
      </c>
      <c r="H2279">
        <v>3</v>
      </c>
      <c r="I2279" t="s">
        <v>1191</v>
      </c>
      <c r="J2279" t="s">
        <v>1193</v>
      </c>
      <c r="K2279" t="s">
        <v>1192</v>
      </c>
      <c r="L2279">
        <v>1358</v>
      </c>
      <c r="N2279">
        <v>1010</v>
      </c>
      <c r="O2279" t="s">
        <v>1180</v>
      </c>
      <c r="P2279" t="s">
        <v>1180</v>
      </c>
      <c r="Q2279">
        <v>10</v>
      </c>
      <c r="W2279">
        <v>0</v>
      </c>
      <c r="X2279">
        <v>1223207677</v>
      </c>
      <c r="Y2279">
        <v>10</v>
      </c>
      <c r="AA2279">
        <v>65.7</v>
      </c>
      <c r="AB2279">
        <v>0</v>
      </c>
      <c r="AC2279">
        <v>0</v>
      </c>
      <c r="AD2279">
        <v>0</v>
      </c>
      <c r="AE2279">
        <v>65.7</v>
      </c>
      <c r="AF2279">
        <v>0</v>
      </c>
      <c r="AG2279">
        <v>0</v>
      </c>
      <c r="AH2279">
        <v>0</v>
      </c>
      <c r="AI2279">
        <v>1</v>
      </c>
      <c r="AJ2279">
        <v>1</v>
      </c>
      <c r="AK2279">
        <v>1</v>
      </c>
      <c r="AL2279">
        <v>1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 t="s">
        <v>3</v>
      </c>
      <c r="AT2279">
        <v>10</v>
      </c>
      <c r="AU2279" t="s">
        <v>3</v>
      </c>
      <c r="AV2279">
        <v>0</v>
      </c>
      <c r="AW2279">
        <v>1</v>
      </c>
      <c r="AX2279">
        <v>-1</v>
      </c>
      <c r="AY2279">
        <v>0</v>
      </c>
      <c r="AZ2279">
        <v>0</v>
      </c>
      <c r="BA2279" t="s">
        <v>3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CX2279">
        <f>Y2279*Source!I1327</f>
        <v>4</v>
      </c>
      <c r="CY2279">
        <f>AA2279</f>
        <v>65.7</v>
      </c>
      <c r="CZ2279">
        <f>AE2279</f>
        <v>65.7</v>
      </c>
      <c r="DA2279">
        <f>AI2279</f>
        <v>1</v>
      </c>
      <c r="DB2279">
        <f>ROUND(ROUND(AT2279*CZ2279,2),2)</f>
        <v>657</v>
      </c>
      <c r="DC2279">
        <f>ROUND(ROUND(AT2279*AG2279,2),2)</f>
        <v>0</v>
      </c>
    </row>
    <row r="2280" spans="1:107" x14ac:dyDescent="0.2">
      <c r="A2280">
        <f>ROW(Source!A1327)</f>
        <v>1327</v>
      </c>
      <c r="B2280">
        <v>53551706</v>
      </c>
      <c r="C2280">
        <v>53562636</v>
      </c>
      <c r="D2280">
        <v>53146152</v>
      </c>
      <c r="E2280">
        <v>1</v>
      </c>
      <c r="F2280">
        <v>1</v>
      </c>
      <c r="G2280">
        <v>1</v>
      </c>
      <c r="H2280">
        <v>3</v>
      </c>
      <c r="I2280" t="s">
        <v>1576</v>
      </c>
      <c r="J2280" t="s">
        <v>2020</v>
      </c>
      <c r="K2280" t="s">
        <v>1578</v>
      </c>
      <c r="L2280">
        <v>1339</v>
      </c>
      <c r="N2280">
        <v>1007</v>
      </c>
      <c r="O2280" t="s">
        <v>425</v>
      </c>
      <c r="P2280" t="s">
        <v>425</v>
      </c>
      <c r="Q2280">
        <v>1</v>
      </c>
      <c r="W2280">
        <v>0</v>
      </c>
      <c r="X2280">
        <v>39226525</v>
      </c>
      <c r="Y2280">
        <v>0.45779999999999998</v>
      </c>
      <c r="AA2280">
        <v>2.44</v>
      </c>
      <c r="AB2280">
        <v>0</v>
      </c>
      <c r="AC2280">
        <v>0</v>
      </c>
      <c r="AD2280">
        <v>0</v>
      </c>
      <c r="AE2280">
        <v>2.44</v>
      </c>
      <c r="AF2280">
        <v>0</v>
      </c>
      <c r="AG2280">
        <v>0</v>
      </c>
      <c r="AH2280">
        <v>0</v>
      </c>
      <c r="AI2280">
        <v>1</v>
      </c>
      <c r="AJ2280">
        <v>1</v>
      </c>
      <c r="AK2280">
        <v>1</v>
      </c>
      <c r="AL2280">
        <v>1</v>
      </c>
      <c r="AN2280">
        <v>0</v>
      </c>
      <c r="AO2280">
        <v>1</v>
      </c>
      <c r="AP2280">
        <v>0</v>
      </c>
      <c r="AQ2280">
        <v>0</v>
      </c>
      <c r="AR2280">
        <v>0</v>
      </c>
      <c r="AS2280" t="s">
        <v>3</v>
      </c>
      <c r="AT2280">
        <v>0.45779999999999998</v>
      </c>
      <c r="AU2280" t="s">
        <v>3</v>
      </c>
      <c r="AV2280">
        <v>0</v>
      </c>
      <c r="AW2280">
        <v>2</v>
      </c>
      <c r="AX2280">
        <v>53562658</v>
      </c>
      <c r="AY2280">
        <v>1</v>
      </c>
      <c r="AZ2280">
        <v>0</v>
      </c>
      <c r="BA2280">
        <v>2076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CX2280">
        <f>Y2280*Source!I1327</f>
        <v>0.18312</v>
      </c>
      <c r="CY2280">
        <f>AA2280</f>
        <v>2.44</v>
      </c>
      <c r="CZ2280">
        <f>AE2280</f>
        <v>2.44</v>
      </c>
      <c r="DA2280">
        <f>AI2280</f>
        <v>1</v>
      </c>
      <c r="DB2280">
        <f>ROUND(ROUND(AT2280*CZ2280,2),2)</f>
        <v>1.1200000000000001</v>
      </c>
      <c r="DC2280">
        <f>ROUND(ROUND(AT2280*AG2280,2),2)</f>
        <v>0</v>
      </c>
    </row>
    <row r="2281" spans="1:107" x14ac:dyDescent="0.2">
      <c r="A2281">
        <f>ROW(Source!A1328)</f>
        <v>1328</v>
      </c>
      <c r="B2281">
        <v>53551707</v>
      </c>
      <c r="C2281">
        <v>53562636</v>
      </c>
      <c r="D2281">
        <v>53014255</v>
      </c>
      <c r="E2281">
        <v>1</v>
      </c>
      <c r="F2281">
        <v>1</v>
      </c>
      <c r="G2281">
        <v>1</v>
      </c>
      <c r="H2281">
        <v>1</v>
      </c>
      <c r="I2281" t="s">
        <v>1993</v>
      </c>
      <c r="J2281" t="s">
        <v>3</v>
      </c>
      <c r="K2281" t="s">
        <v>1994</v>
      </c>
      <c r="L2281">
        <v>1369</v>
      </c>
      <c r="N2281">
        <v>1013</v>
      </c>
      <c r="O2281" t="s">
        <v>1486</v>
      </c>
      <c r="P2281" t="s">
        <v>1486</v>
      </c>
      <c r="Q2281">
        <v>1</v>
      </c>
      <c r="W2281">
        <v>0</v>
      </c>
      <c r="X2281">
        <v>882061936</v>
      </c>
      <c r="Y2281">
        <v>17.43055</v>
      </c>
      <c r="AA2281">
        <v>0</v>
      </c>
      <c r="AB2281">
        <v>0</v>
      </c>
      <c r="AC2281">
        <v>0</v>
      </c>
      <c r="AD2281">
        <v>331.26</v>
      </c>
      <c r="AE2281">
        <v>0</v>
      </c>
      <c r="AF2281">
        <v>0</v>
      </c>
      <c r="AG2281">
        <v>0</v>
      </c>
      <c r="AH2281">
        <v>331.26</v>
      </c>
      <c r="AI2281">
        <v>1</v>
      </c>
      <c r="AJ2281">
        <v>1</v>
      </c>
      <c r="AK2281">
        <v>1</v>
      </c>
      <c r="AL2281">
        <v>1</v>
      </c>
      <c r="AN2281">
        <v>0</v>
      </c>
      <c r="AO2281">
        <v>1</v>
      </c>
      <c r="AP2281">
        <v>1</v>
      </c>
      <c r="AQ2281">
        <v>0</v>
      </c>
      <c r="AR2281">
        <v>0</v>
      </c>
      <c r="AS2281" t="s">
        <v>3</v>
      </c>
      <c r="AT2281">
        <v>13.18</v>
      </c>
      <c r="AU2281" t="s">
        <v>62</v>
      </c>
      <c r="AV2281">
        <v>1</v>
      </c>
      <c r="AW2281">
        <v>2</v>
      </c>
      <c r="AX2281">
        <v>53562647</v>
      </c>
      <c r="AY2281">
        <v>1</v>
      </c>
      <c r="AZ2281">
        <v>2048</v>
      </c>
      <c r="BA2281">
        <v>2078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CX2281">
        <f>Y2281*Source!I1328</f>
        <v>6.9722200000000001</v>
      </c>
      <c r="CY2281">
        <f>AD2281</f>
        <v>331.26</v>
      </c>
      <c r="CZ2281">
        <f>AH2281</f>
        <v>331.26</v>
      </c>
      <c r="DA2281">
        <f>AL2281</f>
        <v>1</v>
      </c>
      <c r="DB2281">
        <f>ROUND((ROUND(AT2281*CZ2281,2)*ROUND((1.15*1.15),7)),2)</f>
        <v>5774.05</v>
      </c>
      <c r="DC2281">
        <f>ROUND((ROUND(AT2281*AG2281,2)*ROUND((1.15*1.15),7)),2)</f>
        <v>0</v>
      </c>
    </row>
    <row r="2282" spans="1:107" x14ac:dyDescent="0.2">
      <c r="A2282">
        <f>ROW(Source!A1328)</f>
        <v>1328</v>
      </c>
      <c r="B2282">
        <v>53551707</v>
      </c>
      <c r="C2282">
        <v>53562636</v>
      </c>
      <c r="D2282">
        <v>121548</v>
      </c>
      <c r="E2282">
        <v>1</v>
      </c>
      <c r="F2282">
        <v>1</v>
      </c>
      <c r="G2282">
        <v>1</v>
      </c>
      <c r="H2282">
        <v>1</v>
      </c>
      <c r="I2282" t="s">
        <v>31</v>
      </c>
      <c r="J2282" t="s">
        <v>3</v>
      </c>
      <c r="K2282" t="s">
        <v>1489</v>
      </c>
      <c r="L2282">
        <v>608254</v>
      </c>
      <c r="N2282">
        <v>1013</v>
      </c>
      <c r="O2282" t="s">
        <v>1490</v>
      </c>
      <c r="P2282" t="s">
        <v>1490</v>
      </c>
      <c r="Q2282">
        <v>1</v>
      </c>
      <c r="W2282">
        <v>0</v>
      </c>
      <c r="X2282">
        <v>-185737400</v>
      </c>
      <c r="Y2282">
        <v>1.4375000000000001E-2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1</v>
      </c>
      <c r="AJ2282">
        <v>1</v>
      </c>
      <c r="AK2282">
        <v>1</v>
      </c>
      <c r="AL2282">
        <v>1</v>
      </c>
      <c r="AN2282">
        <v>0</v>
      </c>
      <c r="AO2282">
        <v>1</v>
      </c>
      <c r="AP2282">
        <v>1</v>
      </c>
      <c r="AQ2282">
        <v>0</v>
      </c>
      <c r="AR2282">
        <v>0</v>
      </c>
      <c r="AS2282" t="s">
        <v>3</v>
      </c>
      <c r="AT2282">
        <v>0.01</v>
      </c>
      <c r="AU2282" t="s">
        <v>61</v>
      </c>
      <c r="AV2282">
        <v>2</v>
      </c>
      <c r="AW2282">
        <v>2</v>
      </c>
      <c r="AX2282">
        <v>53562648</v>
      </c>
      <c r="AY2282">
        <v>1</v>
      </c>
      <c r="AZ2282">
        <v>2048</v>
      </c>
      <c r="BA2282">
        <v>2079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CX2282">
        <f>Y2282*Source!I1328</f>
        <v>5.7500000000000008E-3</v>
      </c>
      <c r="CY2282">
        <f>AD2282</f>
        <v>0</v>
      </c>
      <c r="CZ2282">
        <f>AH2282</f>
        <v>0</v>
      </c>
      <c r="DA2282">
        <f>AL2282</f>
        <v>1</v>
      </c>
      <c r="DB2282">
        <f>ROUND((ROUND(AT2282*CZ2282,2)*ROUND((1.25*1.15),7)),2)</f>
        <v>0</v>
      </c>
      <c r="DC2282">
        <f>ROUND((ROUND(AT2282*AG2282,2)*ROUND((1.25*1.15),7)),2)</f>
        <v>0</v>
      </c>
    </row>
    <row r="2283" spans="1:107" x14ac:dyDescent="0.2">
      <c r="A2283">
        <f>ROW(Source!A1328)</f>
        <v>1328</v>
      </c>
      <c r="B2283">
        <v>53551707</v>
      </c>
      <c r="C2283">
        <v>53562636</v>
      </c>
      <c r="D2283">
        <v>53146464</v>
      </c>
      <c r="E2283">
        <v>1</v>
      </c>
      <c r="F2283">
        <v>1</v>
      </c>
      <c r="G2283">
        <v>1</v>
      </c>
      <c r="H2283">
        <v>2</v>
      </c>
      <c r="I2283" t="s">
        <v>1582</v>
      </c>
      <c r="J2283" t="s">
        <v>2015</v>
      </c>
      <c r="K2283" t="s">
        <v>1584</v>
      </c>
      <c r="L2283">
        <v>1368</v>
      </c>
      <c r="N2283">
        <v>1011</v>
      </c>
      <c r="O2283" t="s">
        <v>1494</v>
      </c>
      <c r="P2283" t="s">
        <v>1494</v>
      </c>
      <c r="Q2283">
        <v>1</v>
      </c>
      <c r="W2283">
        <v>0</v>
      </c>
      <c r="X2283">
        <v>217650310</v>
      </c>
      <c r="Y2283">
        <v>1.4375000000000001E-2</v>
      </c>
      <c r="AA2283">
        <v>0</v>
      </c>
      <c r="AB2283">
        <v>86.4</v>
      </c>
      <c r="AC2283">
        <v>13.5</v>
      </c>
      <c r="AD2283">
        <v>0</v>
      </c>
      <c r="AE2283">
        <v>0</v>
      </c>
      <c r="AF2283">
        <v>86.4</v>
      </c>
      <c r="AG2283">
        <v>13.5</v>
      </c>
      <c r="AH2283">
        <v>0</v>
      </c>
      <c r="AI2283">
        <v>1</v>
      </c>
      <c r="AJ2283">
        <v>1</v>
      </c>
      <c r="AK2283">
        <v>1</v>
      </c>
      <c r="AL2283">
        <v>1</v>
      </c>
      <c r="AN2283">
        <v>0</v>
      </c>
      <c r="AO2283">
        <v>1</v>
      </c>
      <c r="AP2283">
        <v>1</v>
      </c>
      <c r="AQ2283">
        <v>0</v>
      </c>
      <c r="AR2283">
        <v>0</v>
      </c>
      <c r="AS2283" t="s">
        <v>3</v>
      </c>
      <c r="AT2283">
        <v>0.01</v>
      </c>
      <c r="AU2283" t="s">
        <v>61</v>
      </c>
      <c r="AV2283">
        <v>0</v>
      </c>
      <c r="AW2283">
        <v>2</v>
      </c>
      <c r="AX2283">
        <v>53562649</v>
      </c>
      <c r="AY2283">
        <v>1</v>
      </c>
      <c r="AZ2283">
        <v>2048</v>
      </c>
      <c r="BA2283">
        <v>2080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CX2283">
        <f>Y2283*Source!I1328</f>
        <v>5.7500000000000008E-3</v>
      </c>
      <c r="CY2283">
        <f>AB2283</f>
        <v>86.4</v>
      </c>
      <c r="CZ2283">
        <f>AF2283</f>
        <v>86.4</v>
      </c>
      <c r="DA2283">
        <f>AJ2283</f>
        <v>1</v>
      </c>
      <c r="DB2283">
        <f>ROUND((ROUND(AT2283*CZ2283,2)*ROUND((1.25*1.15),7)),2)</f>
        <v>1.24</v>
      </c>
      <c r="DC2283">
        <f>ROUND((ROUND(AT2283*AG2283,2)*ROUND((1.25*1.15),7)),2)</f>
        <v>0.2</v>
      </c>
    </row>
    <row r="2284" spans="1:107" x14ac:dyDescent="0.2">
      <c r="A2284">
        <f>ROW(Source!A1328)</f>
        <v>1328</v>
      </c>
      <c r="B2284">
        <v>53551707</v>
      </c>
      <c r="C2284">
        <v>53562636</v>
      </c>
      <c r="D2284">
        <v>53146562</v>
      </c>
      <c r="E2284">
        <v>1</v>
      </c>
      <c r="F2284">
        <v>1</v>
      </c>
      <c r="G2284">
        <v>1</v>
      </c>
      <c r="H2284">
        <v>2</v>
      </c>
      <c r="I2284" t="s">
        <v>1995</v>
      </c>
      <c r="J2284" t="s">
        <v>2016</v>
      </c>
      <c r="K2284" t="s">
        <v>1997</v>
      </c>
      <c r="L2284">
        <v>1368</v>
      </c>
      <c r="N2284">
        <v>1011</v>
      </c>
      <c r="O2284" t="s">
        <v>1494</v>
      </c>
      <c r="P2284" t="s">
        <v>1494</v>
      </c>
      <c r="Q2284">
        <v>1</v>
      </c>
      <c r="W2284">
        <v>0</v>
      </c>
      <c r="X2284">
        <v>-680725876</v>
      </c>
      <c r="Y2284">
        <v>1.8256250000000001</v>
      </c>
      <c r="AA2284">
        <v>0</v>
      </c>
      <c r="AB2284">
        <v>29.67</v>
      </c>
      <c r="AC2284">
        <v>0</v>
      </c>
      <c r="AD2284">
        <v>0</v>
      </c>
      <c r="AE2284">
        <v>0</v>
      </c>
      <c r="AF2284">
        <v>29.67</v>
      </c>
      <c r="AG2284">
        <v>0</v>
      </c>
      <c r="AH2284">
        <v>0</v>
      </c>
      <c r="AI2284">
        <v>1</v>
      </c>
      <c r="AJ2284">
        <v>1</v>
      </c>
      <c r="AK2284">
        <v>1</v>
      </c>
      <c r="AL2284">
        <v>1</v>
      </c>
      <c r="AN2284">
        <v>0</v>
      </c>
      <c r="AO2284">
        <v>1</v>
      </c>
      <c r="AP2284">
        <v>1</v>
      </c>
      <c r="AQ2284">
        <v>0</v>
      </c>
      <c r="AR2284">
        <v>0</v>
      </c>
      <c r="AS2284" t="s">
        <v>3</v>
      </c>
      <c r="AT2284">
        <v>1.27</v>
      </c>
      <c r="AU2284" t="s">
        <v>61</v>
      </c>
      <c r="AV2284">
        <v>0</v>
      </c>
      <c r="AW2284">
        <v>2</v>
      </c>
      <c r="AX2284">
        <v>53562650</v>
      </c>
      <c r="AY2284">
        <v>1</v>
      </c>
      <c r="AZ2284">
        <v>2048</v>
      </c>
      <c r="BA2284">
        <v>2081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CX2284">
        <f>Y2284*Source!I1328</f>
        <v>0.73025000000000007</v>
      </c>
      <c r="CY2284">
        <f>AB2284</f>
        <v>29.67</v>
      </c>
      <c r="CZ2284">
        <f>AF2284</f>
        <v>29.67</v>
      </c>
      <c r="DA2284">
        <f>AJ2284</f>
        <v>1</v>
      </c>
      <c r="DB2284">
        <f>ROUND((ROUND(AT2284*CZ2284,2)*ROUND((1.25*1.15),7)),2)</f>
        <v>54.17</v>
      </c>
      <c r="DC2284">
        <f>ROUND((ROUND(AT2284*AG2284,2)*ROUND((1.25*1.15),7)),2)</f>
        <v>0</v>
      </c>
    </row>
    <row r="2285" spans="1:107" x14ac:dyDescent="0.2">
      <c r="A2285">
        <f>ROW(Source!A1328)</f>
        <v>1328</v>
      </c>
      <c r="B2285">
        <v>53551707</v>
      </c>
      <c r="C2285">
        <v>53562636</v>
      </c>
      <c r="D2285">
        <v>53146848</v>
      </c>
      <c r="E2285">
        <v>1</v>
      </c>
      <c r="F2285">
        <v>1</v>
      </c>
      <c r="G2285">
        <v>1</v>
      </c>
      <c r="H2285">
        <v>2</v>
      </c>
      <c r="I2285" t="s">
        <v>1513</v>
      </c>
      <c r="J2285" t="s">
        <v>2017</v>
      </c>
      <c r="K2285" t="s">
        <v>1515</v>
      </c>
      <c r="L2285">
        <v>1368</v>
      </c>
      <c r="N2285">
        <v>1011</v>
      </c>
      <c r="O2285" t="s">
        <v>1494</v>
      </c>
      <c r="P2285" t="s">
        <v>1494</v>
      </c>
      <c r="Q2285">
        <v>1</v>
      </c>
      <c r="W2285">
        <v>0</v>
      </c>
      <c r="X2285">
        <v>2114112632</v>
      </c>
      <c r="Y2285">
        <v>4.3124999999999997E-2</v>
      </c>
      <c r="AA2285">
        <v>0</v>
      </c>
      <c r="AB2285">
        <v>87.17</v>
      </c>
      <c r="AC2285">
        <v>11.6</v>
      </c>
      <c r="AD2285">
        <v>0</v>
      </c>
      <c r="AE2285">
        <v>0</v>
      </c>
      <c r="AF2285">
        <v>87.17</v>
      </c>
      <c r="AG2285">
        <v>11.6</v>
      </c>
      <c r="AH2285">
        <v>0</v>
      </c>
      <c r="AI2285">
        <v>1</v>
      </c>
      <c r="AJ2285">
        <v>1</v>
      </c>
      <c r="AK2285">
        <v>1</v>
      </c>
      <c r="AL2285">
        <v>1</v>
      </c>
      <c r="AN2285">
        <v>0</v>
      </c>
      <c r="AO2285">
        <v>1</v>
      </c>
      <c r="AP2285">
        <v>1</v>
      </c>
      <c r="AQ2285">
        <v>0</v>
      </c>
      <c r="AR2285">
        <v>0</v>
      </c>
      <c r="AS2285" t="s">
        <v>3</v>
      </c>
      <c r="AT2285">
        <v>0.03</v>
      </c>
      <c r="AU2285" t="s">
        <v>61</v>
      </c>
      <c r="AV2285">
        <v>0</v>
      </c>
      <c r="AW2285">
        <v>2</v>
      </c>
      <c r="AX2285">
        <v>53562651</v>
      </c>
      <c r="AY2285">
        <v>1</v>
      </c>
      <c r="AZ2285">
        <v>0</v>
      </c>
      <c r="BA2285">
        <v>2082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CX2285">
        <f>Y2285*Source!I1328</f>
        <v>1.7249999999999998E-2</v>
      </c>
      <c r="CY2285">
        <f>AB2285</f>
        <v>87.17</v>
      </c>
      <c r="CZ2285">
        <f>AF2285</f>
        <v>87.17</v>
      </c>
      <c r="DA2285">
        <f>AJ2285</f>
        <v>1</v>
      </c>
      <c r="DB2285">
        <f>ROUND((ROUND(AT2285*CZ2285,2)*ROUND((1.25*1.15),7)),2)</f>
        <v>3.77</v>
      </c>
      <c r="DC2285">
        <f>ROUND((ROUND(AT2285*AG2285,2)*ROUND((1.25*1.15),7)),2)</f>
        <v>0.5</v>
      </c>
    </row>
    <row r="2286" spans="1:107" x14ac:dyDescent="0.2">
      <c r="A2286">
        <f>ROW(Source!A1328)</f>
        <v>1328</v>
      </c>
      <c r="B2286">
        <v>53551707</v>
      </c>
      <c r="C2286">
        <v>53562636</v>
      </c>
      <c r="D2286">
        <v>53144819</v>
      </c>
      <c r="E2286">
        <v>1</v>
      </c>
      <c r="F2286">
        <v>1</v>
      </c>
      <c r="G2286">
        <v>1</v>
      </c>
      <c r="H2286">
        <v>3</v>
      </c>
      <c r="I2286" t="s">
        <v>1999</v>
      </c>
      <c r="J2286" t="s">
        <v>2018</v>
      </c>
      <c r="K2286" t="s">
        <v>2001</v>
      </c>
      <c r="L2286">
        <v>1348</v>
      </c>
      <c r="N2286">
        <v>1009</v>
      </c>
      <c r="O2286" t="s">
        <v>26</v>
      </c>
      <c r="P2286" t="s">
        <v>26</v>
      </c>
      <c r="Q2286">
        <v>1000</v>
      </c>
      <c r="W2286">
        <v>0</v>
      </c>
      <c r="X2286">
        <v>671085133</v>
      </c>
      <c r="Y2286">
        <v>2.7200000000000002E-3</v>
      </c>
      <c r="AA2286">
        <v>89206.399999999994</v>
      </c>
      <c r="AB2286">
        <v>0</v>
      </c>
      <c r="AC2286">
        <v>0</v>
      </c>
      <c r="AD2286">
        <v>0</v>
      </c>
      <c r="AE2286">
        <v>14528.73</v>
      </c>
      <c r="AF2286">
        <v>0</v>
      </c>
      <c r="AG2286">
        <v>0</v>
      </c>
      <c r="AH2286">
        <v>0</v>
      </c>
      <c r="AI2286">
        <v>6.14</v>
      </c>
      <c r="AJ2286">
        <v>1</v>
      </c>
      <c r="AK2286">
        <v>1</v>
      </c>
      <c r="AL2286">
        <v>1</v>
      </c>
      <c r="AN2286">
        <v>0</v>
      </c>
      <c r="AO2286">
        <v>1</v>
      </c>
      <c r="AP2286">
        <v>0</v>
      </c>
      <c r="AQ2286">
        <v>0</v>
      </c>
      <c r="AR2286">
        <v>0</v>
      </c>
      <c r="AS2286" t="s">
        <v>3</v>
      </c>
      <c r="AT2286">
        <v>2.7200000000000002E-3</v>
      </c>
      <c r="AU2286" t="s">
        <v>3</v>
      </c>
      <c r="AV2286">
        <v>0</v>
      </c>
      <c r="AW2286">
        <v>2</v>
      </c>
      <c r="AX2286">
        <v>53562653</v>
      </c>
      <c r="AY2286">
        <v>1</v>
      </c>
      <c r="AZ2286">
        <v>0</v>
      </c>
      <c r="BA2286">
        <v>2084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CX2286">
        <f>Y2286*Source!I1328</f>
        <v>1.0880000000000002E-3</v>
      </c>
      <c r="CY2286">
        <f>AA2286</f>
        <v>89206.399999999994</v>
      </c>
      <c r="CZ2286">
        <f>AE2286</f>
        <v>14528.73</v>
      </c>
      <c r="DA2286">
        <f>AI2286</f>
        <v>6.14</v>
      </c>
      <c r="DB2286">
        <f>ROUND(ROUND(AT2286*CZ2286,2),2)</f>
        <v>39.520000000000003</v>
      </c>
      <c r="DC2286">
        <f>ROUND(ROUND(AT2286*AG2286,2),2)</f>
        <v>0</v>
      </c>
    </row>
    <row r="2287" spans="1:107" x14ac:dyDescent="0.2">
      <c r="A2287">
        <f>ROW(Source!A1328)</f>
        <v>1328</v>
      </c>
      <c r="B2287">
        <v>53551707</v>
      </c>
      <c r="C2287">
        <v>53562636</v>
      </c>
      <c r="D2287">
        <v>53145031</v>
      </c>
      <c r="E2287">
        <v>1</v>
      </c>
      <c r="F2287">
        <v>1</v>
      </c>
      <c r="G2287">
        <v>1</v>
      </c>
      <c r="H2287">
        <v>3</v>
      </c>
      <c r="I2287" t="s">
        <v>2002</v>
      </c>
      <c r="J2287" t="s">
        <v>2019</v>
      </c>
      <c r="K2287" t="s">
        <v>2004</v>
      </c>
      <c r="L2287">
        <v>1356</v>
      </c>
      <c r="N2287">
        <v>1010</v>
      </c>
      <c r="O2287" t="s">
        <v>949</v>
      </c>
      <c r="P2287" t="s">
        <v>949</v>
      </c>
      <c r="Q2287">
        <v>1000</v>
      </c>
      <c r="W2287">
        <v>0</v>
      </c>
      <c r="X2287">
        <v>20353963</v>
      </c>
      <c r="Y2287">
        <v>0.14299999999999999</v>
      </c>
      <c r="AA2287">
        <v>1651.66</v>
      </c>
      <c r="AB2287">
        <v>0</v>
      </c>
      <c r="AC2287">
        <v>0</v>
      </c>
      <c r="AD2287">
        <v>0</v>
      </c>
      <c r="AE2287">
        <v>269</v>
      </c>
      <c r="AF2287">
        <v>0</v>
      </c>
      <c r="AG2287">
        <v>0</v>
      </c>
      <c r="AH2287">
        <v>0</v>
      </c>
      <c r="AI2287">
        <v>6.14</v>
      </c>
      <c r="AJ2287">
        <v>1</v>
      </c>
      <c r="AK2287">
        <v>1</v>
      </c>
      <c r="AL2287">
        <v>1</v>
      </c>
      <c r="AN2287">
        <v>0</v>
      </c>
      <c r="AO2287">
        <v>1</v>
      </c>
      <c r="AP2287">
        <v>0</v>
      </c>
      <c r="AQ2287">
        <v>0</v>
      </c>
      <c r="AR2287">
        <v>0</v>
      </c>
      <c r="AS2287" t="s">
        <v>3</v>
      </c>
      <c r="AT2287">
        <v>0.14299999999999999</v>
      </c>
      <c r="AU2287" t="s">
        <v>3</v>
      </c>
      <c r="AV2287">
        <v>0</v>
      </c>
      <c r="AW2287">
        <v>2</v>
      </c>
      <c r="AX2287">
        <v>53562654</v>
      </c>
      <c r="AY2287">
        <v>1</v>
      </c>
      <c r="AZ2287">
        <v>0</v>
      </c>
      <c r="BA2287">
        <v>2085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CX2287">
        <f>Y2287*Source!I1328</f>
        <v>5.7200000000000001E-2</v>
      </c>
      <c r="CY2287">
        <f>AA2287</f>
        <v>1651.66</v>
      </c>
      <c r="CZ2287">
        <f>AE2287</f>
        <v>269</v>
      </c>
      <c r="DA2287">
        <f>AI2287</f>
        <v>6.14</v>
      </c>
      <c r="DB2287">
        <f>ROUND(ROUND(AT2287*CZ2287,2),2)</f>
        <v>38.47</v>
      </c>
      <c r="DC2287">
        <f>ROUND(ROUND(AT2287*AG2287,2),2)</f>
        <v>0</v>
      </c>
    </row>
    <row r="2288" spans="1:107" x14ac:dyDescent="0.2">
      <c r="A2288">
        <f>ROW(Source!A1328)</f>
        <v>1328</v>
      </c>
      <c r="B2288">
        <v>53551707</v>
      </c>
      <c r="C2288">
        <v>53562636</v>
      </c>
      <c r="D2288">
        <v>53273470</v>
      </c>
      <c r="E2288">
        <v>1</v>
      </c>
      <c r="F2288">
        <v>1</v>
      </c>
      <c r="G2288">
        <v>1</v>
      </c>
      <c r="H2288">
        <v>3</v>
      </c>
      <c r="I2288" t="s">
        <v>1173</v>
      </c>
      <c r="J2288" t="s">
        <v>1175</v>
      </c>
      <c r="K2288" t="s">
        <v>1174</v>
      </c>
      <c r="L2288">
        <v>1301</v>
      </c>
      <c r="N2288">
        <v>1003</v>
      </c>
      <c r="O2288" t="s">
        <v>185</v>
      </c>
      <c r="P2288" t="s">
        <v>185</v>
      </c>
      <c r="Q2288">
        <v>1</v>
      </c>
      <c r="W2288">
        <v>0</v>
      </c>
      <c r="X2288">
        <v>-1944157833</v>
      </c>
      <c r="Y2288">
        <v>100.52500000000001</v>
      </c>
      <c r="AA2288">
        <v>114.66</v>
      </c>
      <c r="AB2288">
        <v>0</v>
      </c>
      <c r="AC2288">
        <v>0</v>
      </c>
      <c r="AD2288">
        <v>0</v>
      </c>
      <c r="AE2288">
        <v>114.66</v>
      </c>
      <c r="AF2288">
        <v>0</v>
      </c>
      <c r="AG2288">
        <v>0</v>
      </c>
      <c r="AH2288">
        <v>0</v>
      </c>
      <c r="AI2288">
        <v>6.14</v>
      </c>
      <c r="AJ2288">
        <v>1</v>
      </c>
      <c r="AK2288">
        <v>1</v>
      </c>
      <c r="AL2288">
        <v>1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 t="s">
        <v>3</v>
      </c>
      <c r="AT2288">
        <v>100.52500000000001</v>
      </c>
      <c r="AU2288" t="s">
        <v>3</v>
      </c>
      <c r="AV2288">
        <v>0</v>
      </c>
      <c r="AW2288">
        <v>1</v>
      </c>
      <c r="AX2288">
        <v>-1</v>
      </c>
      <c r="AY2288">
        <v>0</v>
      </c>
      <c r="AZ2288">
        <v>0</v>
      </c>
      <c r="BA2288" t="s">
        <v>3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CX2288">
        <f>Y2288*Source!I1328</f>
        <v>40.210000000000008</v>
      </c>
      <c r="CY2288">
        <f>AA2288</f>
        <v>114.66</v>
      </c>
      <c r="CZ2288">
        <f>AE2288</f>
        <v>114.66</v>
      </c>
      <c r="DA2288">
        <f>AI2288</f>
        <v>6.14</v>
      </c>
      <c r="DB2288">
        <f>ROUND(ROUND(AT2288*CZ2288,2),2)</f>
        <v>11526.2</v>
      </c>
      <c r="DC2288">
        <f>ROUND(ROUND(AT2288*AG2288,2),2)</f>
        <v>0</v>
      </c>
    </row>
    <row r="2289" spans="1:107" x14ac:dyDescent="0.2">
      <c r="A2289">
        <f>ROW(Source!A1328)</f>
        <v>1328</v>
      </c>
      <c r="B2289">
        <v>53551707</v>
      </c>
      <c r="C2289">
        <v>53562636</v>
      </c>
      <c r="D2289">
        <v>38276800</v>
      </c>
      <c r="E2289">
        <v>1</v>
      </c>
      <c r="F2289">
        <v>1</v>
      </c>
      <c r="G2289">
        <v>1</v>
      </c>
      <c r="H2289">
        <v>3</v>
      </c>
      <c r="I2289" t="s">
        <v>1191</v>
      </c>
      <c r="J2289" t="s">
        <v>1193</v>
      </c>
      <c r="K2289" t="s">
        <v>1192</v>
      </c>
      <c r="L2289">
        <v>1358</v>
      </c>
      <c r="N2289">
        <v>1010</v>
      </c>
      <c r="O2289" t="s">
        <v>1180</v>
      </c>
      <c r="P2289" t="s">
        <v>1180</v>
      </c>
      <c r="Q2289">
        <v>10</v>
      </c>
      <c r="W2289">
        <v>0</v>
      </c>
      <c r="X2289">
        <v>1223207677</v>
      </c>
      <c r="Y2289">
        <v>10</v>
      </c>
      <c r="AA2289">
        <v>122.2</v>
      </c>
      <c r="AB2289">
        <v>0</v>
      </c>
      <c r="AC2289">
        <v>0</v>
      </c>
      <c r="AD2289">
        <v>0</v>
      </c>
      <c r="AE2289">
        <v>65.7</v>
      </c>
      <c r="AF2289">
        <v>0</v>
      </c>
      <c r="AG2289">
        <v>0</v>
      </c>
      <c r="AH2289">
        <v>0</v>
      </c>
      <c r="AI2289">
        <v>1.86</v>
      </c>
      <c r="AJ2289">
        <v>1</v>
      </c>
      <c r="AK2289">
        <v>1</v>
      </c>
      <c r="AL2289">
        <v>1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 t="s">
        <v>3</v>
      </c>
      <c r="AT2289">
        <v>10</v>
      </c>
      <c r="AU2289" t="s">
        <v>3</v>
      </c>
      <c r="AV2289">
        <v>0</v>
      </c>
      <c r="AW2289">
        <v>1</v>
      </c>
      <c r="AX2289">
        <v>-1</v>
      </c>
      <c r="AY2289">
        <v>0</v>
      </c>
      <c r="AZ2289">
        <v>0</v>
      </c>
      <c r="BA2289" t="s">
        <v>3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CX2289">
        <f>Y2289*Source!I1328</f>
        <v>4</v>
      </c>
      <c r="CY2289">
        <f>AA2289</f>
        <v>122.2</v>
      </c>
      <c r="CZ2289">
        <f>AE2289</f>
        <v>65.7</v>
      </c>
      <c r="DA2289">
        <f>AI2289</f>
        <v>1.86</v>
      </c>
      <c r="DB2289">
        <f>ROUND(ROUND(AT2289*CZ2289,2),2)</f>
        <v>657</v>
      </c>
      <c r="DC2289">
        <f>ROUND(ROUND(AT2289*AG2289,2),2)</f>
        <v>0</v>
      </c>
    </row>
    <row r="2290" spans="1:107" x14ac:dyDescent="0.2">
      <c r="A2290">
        <f>ROW(Source!A1328)</f>
        <v>1328</v>
      </c>
      <c r="B2290">
        <v>53551707</v>
      </c>
      <c r="C2290">
        <v>53562636</v>
      </c>
      <c r="D2290">
        <v>53146152</v>
      </c>
      <c r="E2290">
        <v>1</v>
      </c>
      <c r="F2290">
        <v>1</v>
      </c>
      <c r="G2290">
        <v>1</v>
      </c>
      <c r="H2290">
        <v>3</v>
      </c>
      <c r="I2290" t="s">
        <v>1576</v>
      </c>
      <c r="J2290" t="s">
        <v>2020</v>
      </c>
      <c r="K2290" t="s">
        <v>1578</v>
      </c>
      <c r="L2290">
        <v>1339</v>
      </c>
      <c r="N2290">
        <v>1007</v>
      </c>
      <c r="O2290" t="s">
        <v>425</v>
      </c>
      <c r="P2290" t="s">
        <v>425</v>
      </c>
      <c r="Q2290">
        <v>1</v>
      </c>
      <c r="W2290">
        <v>0</v>
      </c>
      <c r="X2290">
        <v>39226525</v>
      </c>
      <c r="Y2290">
        <v>0.45779999999999998</v>
      </c>
      <c r="AA2290">
        <v>14.98</v>
      </c>
      <c r="AB2290">
        <v>0</v>
      </c>
      <c r="AC2290">
        <v>0</v>
      </c>
      <c r="AD2290">
        <v>0</v>
      </c>
      <c r="AE2290">
        <v>2.44</v>
      </c>
      <c r="AF2290">
        <v>0</v>
      </c>
      <c r="AG2290">
        <v>0</v>
      </c>
      <c r="AH2290">
        <v>0</v>
      </c>
      <c r="AI2290">
        <v>6.14</v>
      </c>
      <c r="AJ2290">
        <v>1</v>
      </c>
      <c r="AK2290">
        <v>1</v>
      </c>
      <c r="AL2290">
        <v>1</v>
      </c>
      <c r="AN2290">
        <v>0</v>
      </c>
      <c r="AO2290">
        <v>1</v>
      </c>
      <c r="AP2290">
        <v>0</v>
      </c>
      <c r="AQ2290">
        <v>0</v>
      </c>
      <c r="AR2290">
        <v>0</v>
      </c>
      <c r="AS2290" t="s">
        <v>3</v>
      </c>
      <c r="AT2290">
        <v>0.45779999999999998</v>
      </c>
      <c r="AU2290" t="s">
        <v>3</v>
      </c>
      <c r="AV2290">
        <v>0</v>
      </c>
      <c r="AW2290">
        <v>2</v>
      </c>
      <c r="AX2290">
        <v>53562658</v>
      </c>
      <c r="AY2290">
        <v>1</v>
      </c>
      <c r="AZ2290">
        <v>0</v>
      </c>
      <c r="BA2290">
        <v>2089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CX2290">
        <f>Y2290*Source!I1328</f>
        <v>0.18312</v>
      </c>
      <c r="CY2290">
        <f>AA2290</f>
        <v>14.98</v>
      </c>
      <c r="CZ2290">
        <f>AE2290</f>
        <v>2.44</v>
      </c>
      <c r="DA2290">
        <f>AI2290</f>
        <v>6.14</v>
      </c>
      <c r="DB2290">
        <f>ROUND(ROUND(AT2290*CZ2290,2),2)</f>
        <v>1.1200000000000001</v>
      </c>
      <c r="DC2290">
        <f>ROUND(ROUND(AT2290*AG2290,2),2)</f>
        <v>0</v>
      </c>
    </row>
    <row r="2291" spans="1:107" x14ac:dyDescent="0.2">
      <c r="A2291">
        <f>ROW(Source!A1333)</f>
        <v>1333</v>
      </c>
      <c r="B2291">
        <v>53551706</v>
      </c>
      <c r="C2291">
        <v>53562610</v>
      </c>
      <c r="D2291">
        <v>53014255</v>
      </c>
      <c r="E2291">
        <v>1</v>
      </c>
      <c r="F2291">
        <v>1</v>
      </c>
      <c r="G2291">
        <v>1</v>
      </c>
      <c r="H2291">
        <v>1</v>
      </c>
      <c r="I2291" t="s">
        <v>1993</v>
      </c>
      <c r="J2291" t="s">
        <v>3</v>
      </c>
      <c r="K2291" t="s">
        <v>1994</v>
      </c>
      <c r="L2291">
        <v>1369</v>
      </c>
      <c r="N2291">
        <v>1013</v>
      </c>
      <c r="O2291" t="s">
        <v>1486</v>
      </c>
      <c r="P2291" t="s">
        <v>1486</v>
      </c>
      <c r="Q2291">
        <v>1</v>
      </c>
      <c r="W2291">
        <v>0</v>
      </c>
      <c r="X2291">
        <v>882061936</v>
      </c>
      <c r="Y2291">
        <v>16.544474999999998</v>
      </c>
      <c r="AA2291">
        <v>0</v>
      </c>
      <c r="AB2291">
        <v>0</v>
      </c>
      <c r="AC2291">
        <v>0</v>
      </c>
      <c r="AD2291">
        <v>9.4</v>
      </c>
      <c r="AE2291">
        <v>0</v>
      </c>
      <c r="AF2291">
        <v>0</v>
      </c>
      <c r="AG2291">
        <v>0</v>
      </c>
      <c r="AH2291">
        <v>9.4</v>
      </c>
      <c r="AI2291">
        <v>1</v>
      </c>
      <c r="AJ2291">
        <v>1</v>
      </c>
      <c r="AK2291">
        <v>1</v>
      </c>
      <c r="AL2291">
        <v>1</v>
      </c>
      <c r="AN2291">
        <v>0</v>
      </c>
      <c r="AO2291">
        <v>1</v>
      </c>
      <c r="AP2291">
        <v>1</v>
      </c>
      <c r="AQ2291">
        <v>0</v>
      </c>
      <c r="AR2291">
        <v>0</v>
      </c>
      <c r="AS2291" t="s">
        <v>3</v>
      </c>
      <c r="AT2291">
        <v>12.51</v>
      </c>
      <c r="AU2291" t="s">
        <v>62</v>
      </c>
      <c r="AV2291">
        <v>1</v>
      </c>
      <c r="AW2291">
        <v>2</v>
      </c>
      <c r="AX2291">
        <v>53562621</v>
      </c>
      <c r="AY2291">
        <v>1</v>
      </c>
      <c r="AZ2291">
        <v>2048</v>
      </c>
      <c r="BA2291">
        <v>2091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CX2291">
        <f>Y2291*Source!I1333</f>
        <v>32.758060499999999</v>
      </c>
      <c r="CY2291">
        <f>AD2291</f>
        <v>9.4</v>
      </c>
      <c r="CZ2291">
        <f>AH2291</f>
        <v>9.4</v>
      </c>
      <c r="DA2291">
        <f>AL2291</f>
        <v>1</v>
      </c>
      <c r="DB2291">
        <f>ROUND((ROUND(AT2291*CZ2291,2)*ROUND((1.15*1.15),7)),2)</f>
        <v>155.51</v>
      </c>
      <c r="DC2291">
        <f>ROUND((ROUND(AT2291*AG2291,2)*ROUND((1.15*1.15),7)),2)</f>
        <v>0</v>
      </c>
    </row>
    <row r="2292" spans="1:107" x14ac:dyDescent="0.2">
      <c r="A2292">
        <f>ROW(Source!A1333)</f>
        <v>1333</v>
      </c>
      <c r="B2292">
        <v>53551706</v>
      </c>
      <c r="C2292">
        <v>53562610</v>
      </c>
      <c r="D2292">
        <v>121548</v>
      </c>
      <c r="E2292">
        <v>1</v>
      </c>
      <c r="F2292">
        <v>1</v>
      </c>
      <c r="G2292">
        <v>1</v>
      </c>
      <c r="H2292">
        <v>1</v>
      </c>
      <c r="I2292" t="s">
        <v>31</v>
      </c>
      <c r="J2292" t="s">
        <v>3</v>
      </c>
      <c r="K2292" t="s">
        <v>1489</v>
      </c>
      <c r="L2292">
        <v>608254</v>
      </c>
      <c r="N2292">
        <v>1013</v>
      </c>
      <c r="O2292" t="s">
        <v>1490</v>
      </c>
      <c r="P2292" t="s">
        <v>1490</v>
      </c>
      <c r="Q2292">
        <v>1</v>
      </c>
      <c r="W2292">
        <v>0</v>
      </c>
      <c r="X2292">
        <v>-185737400</v>
      </c>
      <c r="Y2292">
        <v>2.8750000000000001E-2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1</v>
      </c>
      <c r="AJ2292">
        <v>1</v>
      </c>
      <c r="AK2292">
        <v>1</v>
      </c>
      <c r="AL2292">
        <v>1</v>
      </c>
      <c r="AN2292">
        <v>0</v>
      </c>
      <c r="AO2292">
        <v>1</v>
      </c>
      <c r="AP2292">
        <v>1</v>
      </c>
      <c r="AQ2292">
        <v>0</v>
      </c>
      <c r="AR2292">
        <v>0</v>
      </c>
      <c r="AS2292" t="s">
        <v>3</v>
      </c>
      <c r="AT2292">
        <v>0.02</v>
      </c>
      <c r="AU2292" t="s">
        <v>61</v>
      </c>
      <c r="AV2292">
        <v>2</v>
      </c>
      <c r="AW2292">
        <v>2</v>
      </c>
      <c r="AX2292">
        <v>53562622</v>
      </c>
      <c r="AY2292">
        <v>1</v>
      </c>
      <c r="AZ2292">
        <v>2048</v>
      </c>
      <c r="BA2292">
        <v>2092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CX2292">
        <f>Y2292*Source!I1333</f>
        <v>5.6925000000000003E-2</v>
      </c>
      <c r="CY2292">
        <f>AD2292</f>
        <v>0</v>
      </c>
      <c r="CZ2292">
        <f>AH2292</f>
        <v>0</v>
      </c>
      <c r="DA2292">
        <f>AL2292</f>
        <v>1</v>
      </c>
      <c r="DB2292">
        <f>ROUND((ROUND(AT2292*CZ2292,2)*ROUND((1.25*1.15),7)),2)</f>
        <v>0</v>
      </c>
      <c r="DC2292">
        <f>ROUND((ROUND(AT2292*AG2292,2)*ROUND((1.25*1.15),7)),2)</f>
        <v>0</v>
      </c>
    </row>
    <row r="2293" spans="1:107" x14ac:dyDescent="0.2">
      <c r="A2293">
        <f>ROW(Source!A1333)</f>
        <v>1333</v>
      </c>
      <c r="B2293">
        <v>53551706</v>
      </c>
      <c r="C2293">
        <v>53562610</v>
      </c>
      <c r="D2293">
        <v>53146464</v>
      </c>
      <c r="E2293">
        <v>1</v>
      </c>
      <c r="F2293">
        <v>1</v>
      </c>
      <c r="G2293">
        <v>1</v>
      </c>
      <c r="H2293">
        <v>2</v>
      </c>
      <c r="I2293" t="s">
        <v>1582</v>
      </c>
      <c r="J2293" t="s">
        <v>2015</v>
      </c>
      <c r="K2293" t="s">
        <v>1584</v>
      </c>
      <c r="L2293">
        <v>1368</v>
      </c>
      <c r="N2293">
        <v>1011</v>
      </c>
      <c r="O2293" t="s">
        <v>1494</v>
      </c>
      <c r="P2293" t="s">
        <v>1494</v>
      </c>
      <c r="Q2293">
        <v>1</v>
      </c>
      <c r="W2293">
        <v>0</v>
      </c>
      <c r="X2293">
        <v>217650310</v>
      </c>
      <c r="Y2293">
        <v>2.8750000000000001E-2</v>
      </c>
      <c r="AA2293">
        <v>0</v>
      </c>
      <c r="AB2293">
        <v>86.4</v>
      </c>
      <c r="AC2293">
        <v>13.5</v>
      </c>
      <c r="AD2293">
        <v>0</v>
      </c>
      <c r="AE2293">
        <v>0</v>
      </c>
      <c r="AF2293">
        <v>86.4</v>
      </c>
      <c r="AG2293">
        <v>13.5</v>
      </c>
      <c r="AH2293">
        <v>0</v>
      </c>
      <c r="AI2293">
        <v>1</v>
      </c>
      <c r="AJ2293">
        <v>1</v>
      </c>
      <c r="AK2293">
        <v>1</v>
      </c>
      <c r="AL2293">
        <v>1</v>
      </c>
      <c r="AN2293">
        <v>0</v>
      </c>
      <c r="AO2293">
        <v>1</v>
      </c>
      <c r="AP2293">
        <v>1</v>
      </c>
      <c r="AQ2293">
        <v>0</v>
      </c>
      <c r="AR2293">
        <v>0</v>
      </c>
      <c r="AS2293" t="s">
        <v>3</v>
      </c>
      <c r="AT2293">
        <v>0.02</v>
      </c>
      <c r="AU2293" t="s">
        <v>61</v>
      </c>
      <c r="AV2293">
        <v>0</v>
      </c>
      <c r="AW2293">
        <v>2</v>
      </c>
      <c r="AX2293">
        <v>53562623</v>
      </c>
      <c r="AY2293">
        <v>1</v>
      </c>
      <c r="AZ2293">
        <v>2048</v>
      </c>
      <c r="BA2293">
        <v>2093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CX2293">
        <f>Y2293*Source!I1333</f>
        <v>5.6925000000000003E-2</v>
      </c>
      <c r="CY2293">
        <f>AB2293</f>
        <v>86.4</v>
      </c>
      <c r="CZ2293">
        <f>AF2293</f>
        <v>86.4</v>
      </c>
      <c r="DA2293">
        <f>AJ2293</f>
        <v>1</v>
      </c>
      <c r="DB2293">
        <f>ROUND((ROUND(AT2293*CZ2293,2)*ROUND((1.25*1.15),7)),2)</f>
        <v>2.4900000000000002</v>
      </c>
      <c r="DC2293">
        <f>ROUND((ROUND(AT2293*AG2293,2)*ROUND((1.25*1.15),7)),2)</f>
        <v>0.39</v>
      </c>
    </row>
    <row r="2294" spans="1:107" x14ac:dyDescent="0.2">
      <c r="A2294">
        <f>ROW(Source!A1333)</f>
        <v>1333</v>
      </c>
      <c r="B2294">
        <v>53551706</v>
      </c>
      <c r="C2294">
        <v>53562610</v>
      </c>
      <c r="D2294">
        <v>53146562</v>
      </c>
      <c r="E2294">
        <v>1</v>
      </c>
      <c r="F2294">
        <v>1</v>
      </c>
      <c r="G2294">
        <v>1</v>
      </c>
      <c r="H2294">
        <v>2</v>
      </c>
      <c r="I2294" t="s">
        <v>1995</v>
      </c>
      <c r="J2294" t="s">
        <v>2016</v>
      </c>
      <c r="K2294" t="s">
        <v>1997</v>
      </c>
      <c r="L2294">
        <v>1368</v>
      </c>
      <c r="N2294">
        <v>1011</v>
      </c>
      <c r="O2294" t="s">
        <v>1494</v>
      </c>
      <c r="P2294" t="s">
        <v>1494</v>
      </c>
      <c r="Q2294">
        <v>1</v>
      </c>
      <c r="W2294">
        <v>0</v>
      </c>
      <c r="X2294">
        <v>-680725876</v>
      </c>
      <c r="Y2294">
        <v>1.8256250000000001</v>
      </c>
      <c r="AA2294">
        <v>0</v>
      </c>
      <c r="AB2294">
        <v>29.67</v>
      </c>
      <c r="AC2294">
        <v>0</v>
      </c>
      <c r="AD2294">
        <v>0</v>
      </c>
      <c r="AE2294">
        <v>0</v>
      </c>
      <c r="AF2294">
        <v>29.67</v>
      </c>
      <c r="AG2294">
        <v>0</v>
      </c>
      <c r="AH2294">
        <v>0</v>
      </c>
      <c r="AI2294">
        <v>1</v>
      </c>
      <c r="AJ2294">
        <v>1</v>
      </c>
      <c r="AK2294">
        <v>1</v>
      </c>
      <c r="AL2294">
        <v>1</v>
      </c>
      <c r="AN2294">
        <v>0</v>
      </c>
      <c r="AO2294">
        <v>1</v>
      </c>
      <c r="AP2294">
        <v>1</v>
      </c>
      <c r="AQ2294">
        <v>0</v>
      </c>
      <c r="AR2294">
        <v>0</v>
      </c>
      <c r="AS2294" t="s">
        <v>3</v>
      </c>
      <c r="AT2294">
        <v>1.27</v>
      </c>
      <c r="AU2294" t="s">
        <v>61</v>
      </c>
      <c r="AV2294">
        <v>0</v>
      </c>
      <c r="AW2294">
        <v>2</v>
      </c>
      <c r="AX2294">
        <v>53562624</v>
      </c>
      <c r="AY2294">
        <v>1</v>
      </c>
      <c r="AZ2294">
        <v>2048</v>
      </c>
      <c r="BA2294">
        <v>2094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CX2294">
        <f>Y2294*Source!I1333</f>
        <v>3.6147374999999999</v>
      </c>
      <c r="CY2294">
        <f>AB2294</f>
        <v>29.67</v>
      </c>
      <c r="CZ2294">
        <f>AF2294</f>
        <v>29.67</v>
      </c>
      <c r="DA2294">
        <f>AJ2294</f>
        <v>1</v>
      </c>
      <c r="DB2294">
        <f>ROUND((ROUND(AT2294*CZ2294,2)*ROUND((1.25*1.15),7)),2)</f>
        <v>54.17</v>
      </c>
      <c r="DC2294">
        <f>ROUND((ROUND(AT2294*AG2294,2)*ROUND((1.25*1.15),7)),2)</f>
        <v>0</v>
      </c>
    </row>
    <row r="2295" spans="1:107" x14ac:dyDescent="0.2">
      <c r="A2295">
        <f>ROW(Source!A1333)</f>
        <v>1333</v>
      </c>
      <c r="B2295">
        <v>53551706</v>
      </c>
      <c r="C2295">
        <v>53562610</v>
      </c>
      <c r="D2295">
        <v>53146848</v>
      </c>
      <c r="E2295">
        <v>1</v>
      </c>
      <c r="F2295">
        <v>1</v>
      </c>
      <c r="G2295">
        <v>1</v>
      </c>
      <c r="H2295">
        <v>2</v>
      </c>
      <c r="I2295" t="s">
        <v>1513</v>
      </c>
      <c r="J2295" t="s">
        <v>2017</v>
      </c>
      <c r="K2295" t="s">
        <v>1515</v>
      </c>
      <c r="L2295">
        <v>1368</v>
      </c>
      <c r="N2295">
        <v>1011</v>
      </c>
      <c r="O2295" t="s">
        <v>1494</v>
      </c>
      <c r="P2295" t="s">
        <v>1494</v>
      </c>
      <c r="Q2295">
        <v>1</v>
      </c>
      <c r="W2295">
        <v>0</v>
      </c>
      <c r="X2295">
        <v>2114112632</v>
      </c>
      <c r="Y2295">
        <v>8.6249999999999993E-2</v>
      </c>
      <c r="AA2295">
        <v>0</v>
      </c>
      <c r="AB2295">
        <v>87.17</v>
      </c>
      <c r="AC2295">
        <v>11.6</v>
      </c>
      <c r="AD2295">
        <v>0</v>
      </c>
      <c r="AE2295">
        <v>0</v>
      </c>
      <c r="AF2295">
        <v>87.17</v>
      </c>
      <c r="AG2295">
        <v>11.6</v>
      </c>
      <c r="AH2295">
        <v>0</v>
      </c>
      <c r="AI2295">
        <v>1</v>
      </c>
      <c r="AJ2295">
        <v>1</v>
      </c>
      <c r="AK2295">
        <v>1</v>
      </c>
      <c r="AL2295">
        <v>1</v>
      </c>
      <c r="AN2295">
        <v>0</v>
      </c>
      <c r="AO2295">
        <v>1</v>
      </c>
      <c r="AP2295">
        <v>1</v>
      </c>
      <c r="AQ2295">
        <v>0</v>
      </c>
      <c r="AR2295">
        <v>0</v>
      </c>
      <c r="AS2295" t="s">
        <v>3</v>
      </c>
      <c r="AT2295">
        <v>0.06</v>
      </c>
      <c r="AU2295" t="s">
        <v>61</v>
      </c>
      <c r="AV2295">
        <v>0</v>
      </c>
      <c r="AW2295">
        <v>2</v>
      </c>
      <c r="AX2295">
        <v>53562625</v>
      </c>
      <c r="AY2295">
        <v>1</v>
      </c>
      <c r="AZ2295">
        <v>0</v>
      </c>
      <c r="BA2295">
        <v>2095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CX2295">
        <f>Y2295*Source!I1333</f>
        <v>0.17077499999999998</v>
      </c>
      <c r="CY2295">
        <f>AB2295</f>
        <v>87.17</v>
      </c>
      <c r="CZ2295">
        <f>AF2295</f>
        <v>87.17</v>
      </c>
      <c r="DA2295">
        <f>AJ2295</f>
        <v>1</v>
      </c>
      <c r="DB2295">
        <f>ROUND((ROUND(AT2295*CZ2295,2)*ROUND((1.25*1.15),7)),2)</f>
        <v>7.52</v>
      </c>
      <c r="DC2295">
        <f>ROUND((ROUND(AT2295*AG2295,2)*ROUND((1.25*1.15),7)),2)</f>
        <v>1.01</v>
      </c>
    </row>
    <row r="2296" spans="1:107" x14ac:dyDescent="0.2">
      <c r="A2296">
        <f>ROW(Source!A1333)</f>
        <v>1333</v>
      </c>
      <c r="B2296">
        <v>53551706</v>
      </c>
      <c r="C2296">
        <v>53562610</v>
      </c>
      <c r="D2296">
        <v>53144819</v>
      </c>
      <c r="E2296">
        <v>1</v>
      </c>
      <c r="F2296">
        <v>1</v>
      </c>
      <c r="G2296">
        <v>1</v>
      </c>
      <c r="H2296">
        <v>3</v>
      </c>
      <c r="I2296" t="s">
        <v>1999</v>
      </c>
      <c r="J2296" t="s">
        <v>2018</v>
      </c>
      <c r="K2296" t="s">
        <v>2001</v>
      </c>
      <c r="L2296">
        <v>1348</v>
      </c>
      <c r="N2296">
        <v>1009</v>
      </c>
      <c r="O2296" t="s">
        <v>26</v>
      </c>
      <c r="P2296" t="s">
        <v>26</v>
      </c>
      <c r="Q2296">
        <v>1000</v>
      </c>
      <c r="W2296">
        <v>0</v>
      </c>
      <c r="X2296">
        <v>671085133</v>
      </c>
      <c r="Y2296">
        <v>2.1099999999999999E-3</v>
      </c>
      <c r="AA2296">
        <v>14528.73</v>
      </c>
      <c r="AB2296">
        <v>0</v>
      </c>
      <c r="AC2296">
        <v>0</v>
      </c>
      <c r="AD2296">
        <v>0</v>
      </c>
      <c r="AE2296">
        <v>14528.73</v>
      </c>
      <c r="AF2296">
        <v>0</v>
      </c>
      <c r="AG2296">
        <v>0</v>
      </c>
      <c r="AH2296">
        <v>0</v>
      </c>
      <c r="AI2296">
        <v>1</v>
      </c>
      <c r="AJ2296">
        <v>1</v>
      </c>
      <c r="AK2296">
        <v>1</v>
      </c>
      <c r="AL2296">
        <v>1</v>
      </c>
      <c r="AN2296">
        <v>0</v>
      </c>
      <c r="AO2296">
        <v>1</v>
      </c>
      <c r="AP2296">
        <v>0</v>
      </c>
      <c r="AQ2296">
        <v>0</v>
      </c>
      <c r="AR2296">
        <v>0</v>
      </c>
      <c r="AS2296" t="s">
        <v>3</v>
      </c>
      <c r="AT2296">
        <v>2.1099999999999999E-3</v>
      </c>
      <c r="AU2296" t="s">
        <v>3</v>
      </c>
      <c r="AV2296">
        <v>0</v>
      </c>
      <c r="AW2296">
        <v>2</v>
      </c>
      <c r="AX2296">
        <v>53562627</v>
      </c>
      <c r="AY2296">
        <v>1</v>
      </c>
      <c r="AZ2296">
        <v>0</v>
      </c>
      <c r="BA2296">
        <v>2097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CX2296">
        <f>Y2296*Source!I1333</f>
        <v>4.1777999999999997E-3</v>
      </c>
      <c r="CY2296">
        <f>AA2296</f>
        <v>14528.73</v>
      </c>
      <c r="CZ2296">
        <f>AE2296</f>
        <v>14528.73</v>
      </c>
      <c r="DA2296">
        <f>AI2296</f>
        <v>1</v>
      </c>
      <c r="DB2296">
        <f>ROUND(ROUND(AT2296*CZ2296,2),2)</f>
        <v>30.66</v>
      </c>
      <c r="DC2296">
        <f>ROUND(ROUND(AT2296*AG2296,2),2)</f>
        <v>0</v>
      </c>
    </row>
    <row r="2297" spans="1:107" x14ac:dyDescent="0.2">
      <c r="A2297">
        <f>ROW(Source!A1333)</f>
        <v>1333</v>
      </c>
      <c r="B2297">
        <v>53551706</v>
      </c>
      <c r="C2297">
        <v>53562610</v>
      </c>
      <c r="D2297">
        <v>53145031</v>
      </c>
      <c r="E2297">
        <v>1</v>
      </c>
      <c r="F2297">
        <v>1</v>
      </c>
      <c r="G2297">
        <v>1</v>
      </c>
      <c r="H2297">
        <v>3</v>
      </c>
      <c r="I2297" t="s">
        <v>2002</v>
      </c>
      <c r="J2297" t="s">
        <v>2019</v>
      </c>
      <c r="K2297" t="s">
        <v>2004</v>
      </c>
      <c r="L2297">
        <v>1356</v>
      </c>
      <c r="N2297">
        <v>1010</v>
      </c>
      <c r="O2297" t="s">
        <v>949</v>
      </c>
      <c r="P2297" t="s">
        <v>949</v>
      </c>
      <c r="Q2297">
        <v>1000</v>
      </c>
      <c r="W2297">
        <v>0</v>
      </c>
      <c r="X2297">
        <v>20353963</v>
      </c>
      <c r="Y2297">
        <v>0.111</v>
      </c>
      <c r="AA2297">
        <v>269</v>
      </c>
      <c r="AB2297">
        <v>0</v>
      </c>
      <c r="AC2297">
        <v>0</v>
      </c>
      <c r="AD2297">
        <v>0</v>
      </c>
      <c r="AE2297">
        <v>269</v>
      </c>
      <c r="AF2297">
        <v>0</v>
      </c>
      <c r="AG2297">
        <v>0</v>
      </c>
      <c r="AH2297">
        <v>0</v>
      </c>
      <c r="AI2297">
        <v>1</v>
      </c>
      <c r="AJ2297">
        <v>1</v>
      </c>
      <c r="AK2297">
        <v>1</v>
      </c>
      <c r="AL2297">
        <v>1</v>
      </c>
      <c r="AN2297">
        <v>0</v>
      </c>
      <c r="AO2297">
        <v>1</v>
      </c>
      <c r="AP2297">
        <v>0</v>
      </c>
      <c r="AQ2297">
        <v>0</v>
      </c>
      <c r="AR2297">
        <v>0</v>
      </c>
      <c r="AS2297" t="s">
        <v>3</v>
      </c>
      <c r="AT2297">
        <v>0.111</v>
      </c>
      <c r="AU2297" t="s">
        <v>3</v>
      </c>
      <c r="AV2297">
        <v>0</v>
      </c>
      <c r="AW2297">
        <v>2</v>
      </c>
      <c r="AX2297">
        <v>53562628</v>
      </c>
      <c r="AY2297">
        <v>1</v>
      </c>
      <c r="AZ2297">
        <v>0</v>
      </c>
      <c r="BA2297">
        <v>2098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CX2297">
        <f>Y2297*Source!I1333</f>
        <v>0.21978</v>
      </c>
      <c r="CY2297">
        <f>AA2297</f>
        <v>269</v>
      </c>
      <c r="CZ2297">
        <f>AE2297</f>
        <v>269</v>
      </c>
      <c r="DA2297">
        <f>AI2297</f>
        <v>1</v>
      </c>
      <c r="DB2297">
        <f>ROUND(ROUND(AT2297*CZ2297,2),2)</f>
        <v>29.86</v>
      </c>
      <c r="DC2297">
        <f>ROUND(ROUND(AT2297*AG2297,2),2)</f>
        <v>0</v>
      </c>
    </row>
    <row r="2298" spans="1:107" x14ac:dyDescent="0.2">
      <c r="A2298">
        <f>ROW(Source!A1333)</f>
        <v>1333</v>
      </c>
      <c r="B2298">
        <v>53551706</v>
      </c>
      <c r="C2298">
        <v>53562610</v>
      </c>
      <c r="D2298">
        <v>53273474</v>
      </c>
      <c r="E2298">
        <v>1</v>
      </c>
      <c r="F2298">
        <v>1</v>
      </c>
      <c r="G2298">
        <v>1</v>
      </c>
      <c r="H2298">
        <v>3</v>
      </c>
      <c r="I2298" t="s">
        <v>1318</v>
      </c>
      <c r="J2298" t="s">
        <v>1320</v>
      </c>
      <c r="K2298" t="s">
        <v>1319</v>
      </c>
      <c r="L2298">
        <v>1301</v>
      </c>
      <c r="N2298">
        <v>1003</v>
      </c>
      <c r="O2298" t="s">
        <v>185</v>
      </c>
      <c r="P2298" t="s">
        <v>185</v>
      </c>
      <c r="Q2298">
        <v>1</v>
      </c>
      <c r="W2298">
        <v>0</v>
      </c>
      <c r="X2298">
        <v>428537175</v>
      </c>
      <c r="Y2298">
        <v>100.5</v>
      </c>
      <c r="AA2298">
        <v>45.39</v>
      </c>
      <c r="AB2298">
        <v>0</v>
      </c>
      <c r="AC2298">
        <v>0</v>
      </c>
      <c r="AD2298">
        <v>0</v>
      </c>
      <c r="AE2298">
        <v>45.39</v>
      </c>
      <c r="AF2298">
        <v>0</v>
      </c>
      <c r="AG2298">
        <v>0</v>
      </c>
      <c r="AH2298">
        <v>0</v>
      </c>
      <c r="AI2298">
        <v>1</v>
      </c>
      <c r="AJ2298">
        <v>1</v>
      </c>
      <c r="AK2298">
        <v>1</v>
      </c>
      <c r="AL2298">
        <v>1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 t="s">
        <v>3</v>
      </c>
      <c r="AT2298">
        <v>100.5</v>
      </c>
      <c r="AU2298" t="s">
        <v>3</v>
      </c>
      <c r="AV2298">
        <v>0</v>
      </c>
      <c r="AW2298">
        <v>1</v>
      </c>
      <c r="AX2298">
        <v>-1</v>
      </c>
      <c r="AY2298">
        <v>0</v>
      </c>
      <c r="AZ2298">
        <v>0</v>
      </c>
      <c r="BA2298" t="s">
        <v>3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CX2298">
        <f>Y2298*Source!I1333</f>
        <v>198.99</v>
      </c>
      <c r="CY2298">
        <f>AA2298</f>
        <v>45.39</v>
      </c>
      <c r="CZ2298">
        <f>AE2298</f>
        <v>45.39</v>
      </c>
      <c r="DA2298">
        <f>AI2298</f>
        <v>1</v>
      </c>
      <c r="DB2298">
        <f>ROUND(ROUND(AT2298*CZ2298,2),2)</f>
        <v>4561.7</v>
      </c>
      <c r="DC2298">
        <f>ROUND(ROUND(AT2298*AG2298,2),2)</f>
        <v>0</v>
      </c>
    </row>
    <row r="2299" spans="1:107" x14ac:dyDescent="0.2">
      <c r="A2299">
        <f>ROW(Source!A1333)</f>
        <v>1333</v>
      </c>
      <c r="B2299">
        <v>53551706</v>
      </c>
      <c r="C2299">
        <v>53562610</v>
      </c>
      <c r="D2299">
        <v>38276803</v>
      </c>
      <c r="E2299">
        <v>1</v>
      </c>
      <c r="F2299">
        <v>1</v>
      </c>
      <c r="G2299">
        <v>1</v>
      </c>
      <c r="H2299">
        <v>3</v>
      </c>
      <c r="I2299" t="s">
        <v>1322</v>
      </c>
      <c r="J2299" t="s">
        <v>1324</v>
      </c>
      <c r="K2299" t="s">
        <v>1323</v>
      </c>
      <c r="L2299">
        <v>1358</v>
      </c>
      <c r="N2299">
        <v>1010</v>
      </c>
      <c r="O2299" t="s">
        <v>1180</v>
      </c>
      <c r="P2299" t="s">
        <v>1180</v>
      </c>
      <c r="Q2299">
        <v>10</v>
      </c>
      <c r="W2299">
        <v>0</v>
      </c>
      <c r="X2299">
        <v>1509888122</v>
      </c>
      <c r="Y2299">
        <v>10</v>
      </c>
      <c r="AA2299">
        <v>72.400000000000006</v>
      </c>
      <c r="AB2299">
        <v>0</v>
      </c>
      <c r="AC2299">
        <v>0</v>
      </c>
      <c r="AD2299">
        <v>0</v>
      </c>
      <c r="AE2299">
        <v>72.400000000000006</v>
      </c>
      <c r="AF2299">
        <v>0</v>
      </c>
      <c r="AG2299">
        <v>0</v>
      </c>
      <c r="AH2299">
        <v>0</v>
      </c>
      <c r="AI2299">
        <v>1</v>
      </c>
      <c r="AJ2299">
        <v>1</v>
      </c>
      <c r="AK2299">
        <v>1</v>
      </c>
      <c r="AL2299">
        <v>1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 t="s">
        <v>3</v>
      </c>
      <c r="AT2299">
        <v>10</v>
      </c>
      <c r="AU2299" t="s">
        <v>3</v>
      </c>
      <c r="AV2299">
        <v>0</v>
      </c>
      <c r="AW2299">
        <v>1</v>
      </c>
      <c r="AX2299">
        <v>-1</v>
      </c>
      <c r="AY2299">
        <v>0</v>
      </c>
      <c r="AZ2299">
        <v>0</v>
      </c>
      <c r="BA2299" t="s">
        <v>3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CX2299">
        <f>Y2299*Source!I1333</f>
        <v>19.8</v>
      </c>
      <c r="CY2299">
        <f>AA2299</f>
        <v>72.400000000000006</v>
      </c>
      <c r="CZ2299">
        <f>AE2299</f>
        <v>72.400000000000006</v>
      </c>
      <c r="DA2299">
        <f>AI2299</f>
        <v>1</v>
      </c>
      <c r="DB2299">
        <f>ROUND(ROUND(AT2299*CZ2299,2),2)</f>
        <v>724</v>
      </c>
      <c r="DC2299">
        <f>ROUND(ROUND(AT2299*AG2299,2),2)</f>
        <v>0</v>
      </c>
    </row>
    <row r="2300" spans="1:107" x14ac:dyDescent="0.2">
      <c r="A2300">
        <f>ROW(Source!A1333)</f>
        <v>1333</v>
      </c>
      <c r="B2300">
        <v>53551706</v>
      </c>
      <c r="C2300">
        <v>53562610</v>
      </c>
      <c r="D2300">
        <v>53146152</v>
      </c>
      <c r="E2300">
        <v>1</v>
      </c>
      <c r="F2300">
        <v>1</v>
      </c>
      <c r="G2300">
        <v>1</v>
      </c>
      <c r="H2300">
        <v>3</v>
      </c>
      <c r="I2300" t="s">
        <v>1576</v>
      </c>
      <c r="J2300" t="s">
        <v>2020</v>
      </c>
      <c r="K2300" t="s">
        <v>1578</v>
      </c>
      <c r="L2300">
        <v>1339</v>
      </c>
      <c r="N2300">
        <v>1007</v>
      </c>
      <c r="O2300" t="s">
        <v>425</v>
      </c>
      <c r="P2300" t="s">
        <v>425</v>
      </c>
      <c r="Q2300">
        <v>1</v>
      </c>
      <c r="W2300">
        <v>0</v>
      </c>
      <c r="X2300">
        <v>39226525</v>
      </c>
      <c r="Y2300">
        <v>1.3579000000000001</v>
      </c>
      <c r="AA2300">
        <v>2.44</v>
      </c>
      <c r="AB2300">
        <v>0</v>
      </c>
      <c r="AC2300">
        <v>0</v>
      </c>
      <c r="AD2300">
        <v>0</v>
      </c>
      <c r="AE2300">
        <v>2.44</v>
      </c>
      <c r="AF2300">
        <v>0</v>
      </c>
      <c r="AG2300">
        <v>0</v>
      </c>
      <c r="AH2300">
        <v>0</v>
      </c>
      <c r="AI2300">
        <v>1</v>
      </c>
      <c r="AJ2300">
        <v>1</v>
      </c>
      <c r="AK2300">
        <v>1</v>
      </c>
      <c r="AL2300">
        <v>1</v>
      </c>
      <c r="AN2300">
        <v>0</v>
      </c>
      <c r="AO2300">
        <v>1</v>
      </c>
      <c r="AP2300">
        <v>0</v>
      </c>
      <c r="AQ2300">
        <v>0</v>
      </c>
      <c r="AR2300">
        <v>0</v>
      </c>
      <c r="AS2300" t="s">
        <v>3</v>
      </c>
      <c r="AT2300">
        <v>1.3579000000000001</v>
      </c>
      <c r="AU2300" t="s">
        <v>3</v>
      </c>
      <c r="AV2300">
        <v>0</v>
      </c>
      <c r="AW2300">
        <v>2</v>
      </c>
      <c r="AX2300">
        <v>53562632</v>
      </c>
      <c r="AY2300">
        <v>1</v>
      </c>
      <c r="AZ2300">
        <v>0</v>
      </c>
      <c r="BA2300">
        <v>2102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CX2300">
        <f>Y2300*Source!I1333</f>
        <v>2.6886420000000002</v>
      </c>
      <c r="CY2300">
        <f>AA2300</f>
        <v>2.44</v>
      </c>
      <c r="CZ2300">
        <f>AE2300</f>
        <v>2.44</v>
      </c>
      <c r="DA2300">
        <f>AI2300</f>
        <v>1</v>
      </c>
      <c r="DB2300">
        <f>ROUND(ROUND(AT2300*CZ2300,2),2)</f>
        <v>3.31</v>
      </c>
      <c r="DC2300">
        <f>ROUND(ROUND(AT2300*AG2300,2),2)</f>
        <v>0</v>
      </c>
    </row>
    <row r="2301" spans="1:107" x14ac:dyDescent="0.2">
      <c r="A2301">
        <f>ROW(Source!A1334)</f>
        <v>1334</v>
      </c>
      <c r="B2301">
        <v>53551707</v>
      </c>
      <c r="C2301">
        <v>53562610</v>
      </c>
      <c r="D2301">
        <v>53014255</v>
      </c>
      <c r="E2301">
        <v>1</v>
      </c>
      <c r="F2301">
        <v>1</v>
      </c>
      <c r="G2301">
        <v>1</v>
      </c>
      <c r="H2301">
        <v>1</v>
      </c>
      <c r="I2301" t="s">
        <v>1993</v>
      </c>
      <c r="J2301" t="s">
        <v>3</v>
      </c>
      <c r="K2301" t="s">
        <v>1994</v>
      </c>
      <c r="L2301">
        <v>1369</v>
      </c>
      <c r="N2301">
        <v>1013</v>
      </c>
      <c r="O2301" t="s">
        <v>1486</v>
      </c>
      <c r="P2301" t="s">
        <v>1486</v>
      </c>
      <c r="Q2301">
        <v>1</v>
      </c>
      <c r="W2301">
        <v>0</v>
      </c>
      <c r="X2301">
        <v>882061936</v>
      </c>
      <c r="Y2301">
        <v>16.544474999999998</v>
      </c>
      <c r="AA2301">
        <v>0</v>
      </c>
      <c r="AB2301">
        <v>0</v>
      </c>
      <c r="AC2301">
        <v>0</v>
      </c>
      <c r="AD2301">
        <v>331.26</v>
      </c>
      <c r="AE2301">
        <v>0</v>
      </c>
      <c r="AF2301">
        <v>0</v>
      </c>
      <c r="AG2301">
        <v>0</v>
      </c>
      <c r="AH2301">
        <v>331.26</v>
      </c>
      <c r="AI2301">
        <v>1</v>
      </c>
      <c r="AJ2301">
        <v>1</v>
      </c>
      <c r="AK2301">
        <v>1</v>
      </c>
      <c r="AL2301">
        <v>1</v>
      </c>
      <c r="AN2301">
        <v>0</v>
      </c>
      <c r="AO2301">
        <v>1</v>
      </c>
      <c r="AP2301">
        <v>1</v>
      </c>
      <c r="AQ2301">
        <v>0</v>
      </c>
      <c r="AR2301">
        <v>0</v>
      </c>
      <c r="AS2301" t="s">
        <v>3</v>
      </c>
      <c r="AT2301">
        <v>12.51</v>
      </c>
      <c r="AU2301" t="s">
        <v>62</v>
      </c>
      <c r="AV2301">
        <v>1</v>
      </c>
      <c r="AW2301">
        <v>2</v>
      </c>
      <c r="AX2301">
        <v>53562621</v>
      </c>
      <c r="AY2301">
        <v>1</v>
      </c>
      <c r="AZ2301">
        <v>2048</v>
      </c>
      <c r="BA2301">
        <v>2104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CX2301">
        <f>Y2301*Source!I1334</f>
        <v>32.758060499999999</v>
      </c>
      <c r="CY2301">
        <f>AD2301</f>
        <v>331.26</v>
      </c>
      <c r="CZ2301">
        <f>AH2301</f>
        <v>331.26</v>
      </c>
      <c r="DA2301">
        <f>AL2301</f>
        <v>1</v>
      </c>
      <c r="DB2301">
        <f>ROUND((ROUND(AT2301*CZ2301,2)*ROUND((1.15*1.15),7)),2)</f>
        <v>5480.52</v>
      </c>
      <c r="DC2301">
        <f>ROUND((ROUND(AT2301*AG2301,2)*ROUND((1.15*1.15),7)),2)</f>
        <v>0</v>
      </c>
    </row>
    <row r="2302" spans="1:107" x14ac:dyDescent="0.2">
      <c r="A2302">
        <f>ROW(Source!A1334)</f>
        <v>1334</v>
      </c>
      <c r="B2302">
        <v>53551707</v>
      </c>
      <c r="C2302">
        <v>53562610</v>
      </c>
      <c r="D2302">
        <v>121548</v>
      </c>
      <c r="E2302">
        <v>1</v>
      </c>
      <c r="F2302">
        <v>1</v>
      </c>
      <c r="G2302">
        <v>1</v>
      </c>
      <c r="H2302">
        <v>1</v>
      </c>
      <c r="I2302" t="s">
        <v>31</v>
      </c>
      <c r="J2302" t="s">
        <v>3</v>
      </c>
      <c r="K2302" t="s">
        <v>1489</v>
      </c>
      <c r="L2302">
        <v>608254</v>
      </c>
      <c r="N2302">
        <v>1013</v>
      </c>
      <c r="O2302" t="s">
        <v>1490</v>
      </c>
      <c r="P2302" t="s">
        <v>1490</v>
      </c>
      <c r="Q2302">
        <v>1</v>
      </c>
      <c r="W2302">
        <v>0</v>
      </c>
      <c r="X2302">
        <v>-185737400</v>
      </c>
      <c r="Y2302">
        <v>2.8750000000000001E-2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1</v>
      </c>
      <c r="AJ2302">
        <v>1</v>
      </c>
      <c r="AK2302">
        <v>1</v>
      </c>
      <c r="AL2302">
        <v>1</v>
      </c>
      <c r="AN2302">
        <v>0</v>
      </c>
      <c r="AO2302">
        <v>1</v>
      </c>
      <c r="AP2302">
        <v>1</v>
      </c>
      <c r="AQ2302">
        <v>0</v>
      </c>
      <c r="AR2302">
        <v>0</v>
      </c>
      <c r="AS2302" t="s">
        <v>3</v>
      </c>
      <c r="AT2302">
        <v>0.02</v>
      </c>
      <c r="AU2302" t="s">
        <v>61</v>
      </c>
      <c r="AV2302">
        <v>2</v>
      </c>
      <c r="AW2302">
        <v>2</v>
      </c>
      <c r="AX2302">
        <v>53562622</v>
      </c>
      <c r="AY2302">
        <v>1</v>
      </c>
      <c r="AZ2302">
        <v>2048</v>
      </c>
      <c r="BA2302">
        <v>2105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CX2302">
        <f>Y2302*Source!I1334</f>
        <v>5.6925000000000003E-2</v>
      </c>
      <c r="CY2302">
        <f>AD2302</f>
        <v>0</v>
      </c>
      <c r="CZ2302">
        <f>AH2302</f>
        <v>0</v>
      </c>
      <c r="DA2302">
        <f>AL2302</f>
        <v>1</v>
      </c>
      <c r="DB2302">
        <f>ROUND((ROUND(AT2302*CZ2302,2)*ROUND((1.25*1.15),7)),2)</f>
        <v>0</v>
      </c>
      <c r="DC2302">
        <f>ROUND((ROUND(AT2302*AG2302,2)*ROUND((1.25*1.15),7)),2)</f>
        <v>0</v>
      </c>
    </row>
    <row r="2303" spans="1:107" x14ac:dyDescent="0.2">
      <c r="A2303">
        <f>ROW(Source!A1334)</f>
        <v>1334</v>
      </c>
      <c r="B2303">
        <v>53551707</v>
      </c>
      <c r="C2303">
        <v>53562610</v>
      </c>
      <c r="D2303">
        <v>53146464</v>
      </c>
      <c r="E2303">
        <v>1</v>
      </c>
      <c r="F2303">
        <v>1</v>
      </c>
      <c r="G2303">
        <v>1</v>
      </c>
      <c r="H2303">
        <v>2</v>
      </c>
      <c r="I2303" t="s">
        <v>1582</v>
      </c>
      <c r="J2303" t="s">
        <v>2015</v>
      </c>
      <c r="K2303" t="s">
        <v>1584</v>
      </c>
      <c r="L2303">
        <v>1368</v>
      </c>
      <c r="N2303">
        <v>1011</v>
      </c>
      <c r="O2303" t="s">
        <v>1494</v>
      </c>
      <c r="P2303" t="s">
        <v>1494</v>
      </c>
      <c r="Q2303">
        <v>1</v>
      </c>
      <c r="W2303">
        <v>0</v>
      </c>
      <c r="X2303">
        <v>217650310</v>
      </c>
      <c r="Y2303">
        <v>2.8750000000000001E-2</v>
      </c>
      <c r="AA2303">
        <v>0</v>
      </c>
      <c r="AB2303">
        <v>86.4</v>
      </c>
      <c r="AC2303">
        <v>13.5</v>
      </c>
      <c r="AD2303">
        <v>0</v>
      </c>
      <c r="AE2303">
        <v>0</v>
      </c>
      <c r="AF2303">
        <v>86.4</v>
      </c>
      <c r="AG2303">
        <v>13.5</v>
      </c>
      <c r="AH2303">
        <v>0</v>
      </c>
      <c r="AI2303">
        <v>1</v>
      </c>
      <c r="AJ2303">
        <v>1</v>
      </c>
      <c r="AK2303">
        <v>1</v>
      </c>
      <c r="AL2303">
        <v>1</v>
      </c>
      <c r="AN2303">
        <v>0</v>
      </c>
      <c r="AO2303">
        <v>1</v>
      </c>
      <c r="AP2303">
        <v>1</v>
      </c>
      <c r="AQ2303">
        <v>0</v>
      </c>
      <c r="AR2303">
        <v>0</v>
      </c>
      <c r="AS2303" t="s">
        <v>3</v>
      </c>
      <c r="AT2303">
        <v>0.02</v>
      </c>
      <c r="AU2303" t="s">
        <v>61</v>
      </c>
      <c r="AV2303">
        <v>0</v>
      </c>
      <c r="AW2303">
        <v>2</v>
      </c>
      <c r="AX2303">
        <v>53562623</v>
      </c>
      <c r="AY2303">
        <v>1</v>
      </c>
      <c r="AZ2303">
        <v>2048</v>
      </c>
      <c r="BA2303">
        <v>2106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CX2303">
        <f>Y2303*Source!I1334</f>
        <v>5.6925000000000003E-2</v>
      </c>
      <c r="CY2303">
        <f>AB2303</f>
        <v>86.4</v>
      </c>
      <c r="CZ2303">
        <f>AF2303</f>
        <v>86.4</v>
      </c>
      <c r="DA2303">
        <f>AJ2303</f>
        <v>1</v>
      </c>
      <c r="DB2303">
        <f>ROUND((ROUND(AT2303*CZ2303,2)*ROUND((1.25*1.15),7)),2)</f>
        <v>2.4900000000000002</v>
      </c>
      <c r="DC2303">
        <f>ROUND((ROUND(AT2303*AG2303,2)*ROUND((1.25*1.15),7)),2)</f>
        <v>0.39</v>
      </c>
    </row>
    <row r="2304" spans="1:107" x14ac:dyDescent="0.2">
      <c r="A2304">
        <f>ROW(Source!A1334)</f>
        <v>1334</v>
      </c>
      <c r="B2304">
        <v>53551707</v>
      </c>
      <c r="C2304">
        <v>53562610</v>
      </c>
      <c r="D2304">
        <v>53146562</v>
      </c>
      <c r="E2304">
        <v>1</v>
      </c>
      <c r="F2304">
        <v>1</v>
      </c>
      <c r="G2304">
        <v>1</v>
      </c>
      <c r="H2304">
        <v>2</v>
      </c>
      <c r="I2304" t="s">
        <v>1995</v>
      </c>
      <c r="J2304" t="s">
        <v>2016</v>
      </c>
      <c r="K2304" t="s">
        <v>1997</v>
      </c>
      <c r="L2304">
        <v>1368</v>
      </c>
      <c r="N2304">
        <v>1011</v>
      </c>
      <c r="O2304" t="s">
        <v>1494</v>
      </c>
      <c r="P2304" t="s">
        <v>1494</v>
      </c>
      <c r="Q2304">
        <v>1</v>
      </c>
      <c r="W2304">
        <v>0</v>
      </c>
      <c r="X2304">
        <v>-680725876</v>
      </c>
      <c r="Y2304">
        <v>1.8256250000000001</v>
      </c>
      <c r="AA2304">
        <v>0</v>
      </c>
      <c r="AB2304">
        <v>29.67</v>
      </c>
      <c r="AC2304">
        <v>0</v>
      </c>
      <c r="AD2304">
        <v>0</v>
      </c>
      <c r="AE2304">
        <v>0</v>
      </c>
      <c r="AF2304">
        <v>29.67</v>
      </c>
      <c r="AG2304">
        <v>0</v>
      </c>
      <c r="AH2304">
        <v>0</v>
      </c>
      <c r="AI2304">
        <v>1</v>
      </c>
      <c r="AJ2304">
        <v>1</v>
      </c>
      <c r="AK2304">
        <v>1</v>
      </c>
      <c r="AL2304">
        <v>1</v>
      </c>
      <c r="AN2304">
        <v>0</v>
      </c>
      <c r="AO2304">
        <v>1</v>
      </c>
      <c r="AP2304">
        <v>1</v>
      </c>
      <c r="AQ2304">
        <v>0</v>
      </c>
      <c r="AR2304">
        <v>0</v>
      </c>
      <c r="AS2304" t="s">
        <v>3</v>
      </c>
      <c r="AT2304">
        <v>1.27</v>
      </c>
      <c r="AU2304" t="s">
        <v>61</v>
      </c>
      <c r="AV2304">
        <v>0</v>
      </c>
      <c r="AW2304">
        <v>2</v>
      </c>
      <c r="AX2304">
        <v>53562624</v>
      </c>
      <c r="AY2304">
        <v>1</v>
      </c>
      <c r="AZ2304">
        <v>2048</v>
      </c>
      <c r="BA2304">
        <v>2107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CX2304">
        <f>Y2304*Source!I1334</f>
        <v>3.6147374999999999</v>
      </c>
      <c r="CY2304">
        <f>AB2304</f>
        <v>29.67</v>
      </c>
      <c r="CZ2304">
        <f>AF2304</f>
        <v>29.67</v>
      </c>
      <c r="DA2304">
        <f>AJ2304</f>
        <v>1</v>
      </c>
      <c r="DB2304">
        <f>ROUND((ROUND(AT2304*CZ2304,2)*ROUND((1.25*1.15),7)),2)</f>
        <v>54.17</v>
      </c>
      <c r="DC2304">
        <f>ROUND((ROUND(AT2304*AG2304,2)*ROUND((1.25*1.15),7)),2)</f>
        <v>0</v>
      </c>
    </row>
    <row r="2305" spans="1:107" x14ac:dyDescent="0.2">
      <c r="A2305">
        <f>ROW(Source!A1334)</f>
        <v>1334</v>
      </c>
      <c r="B2305">
        <v>53551707</v>
      </c>
      <c r="C2305">
        <v>53562610</v>
      </c>
      <c r="D2305">
        <v>53146848</v>
      </c>
      <c r="E2305">
        <v>1</v>
      </c>
      <c r="F2305">
        <v>1</v>
      </c>
      <c r="G2305">
        <v>1</v>
      </c>
      <c r="H2305">
        <v>2</v>
      </c>
      <c r="I2305" t="s">
        <v>1513</v>
      </c>
      <c r="J2305" t="s">
        <v>2017</v>
      </c>
      <c r="K2305" t="s">
        <v>1515</v>
      </c>
      <c r="L2305">
        <v>1368</v>
      </c>
      <c r="N2305">
        <v>1011</v>
      </c>
      <c r="O2305" t="s">
        <v>1494</v>
      </c>
      <c r="P2305" t="s">
        <v>1494</v>
      </c>
      <c r="Q2305">
        <v>1</v>
      </c>
      <c r="W2305">
        <v>0</v>
      </c>
      <c r="X2305">
        <v>2114112632</v>
      </c>
      <c r="Y2305">
        <v>8.6249999999999993E-2</v>
      </c>
      <c r="AA2305">
        <v>0</v>
      </c>
      <c r="AB2305">
        <v>87.17</v>
      </c>
      <c r="AC2305">
        <v>11.6</v>
      </c>
      <c r="AD2305">
        <v>0</v>
      </c>
      <c r="AE2305">
        <v>0</v>
      </c>
      <c r="AF2305">
        <v>87.17</v>
      </c>
      <c r="AG2305">
        <v>11.6</v>
      </c>
      <c r="AH2305">
        <v>0</v>
      </c>
      <c r="AI2305">
        <v>1</v>
      </c>
      <c r="AJ2305">
        <v>1</v>
      </c>
      <c r="AK2305">
        <v>1</v>
      </c>
      <c r="AL2305">
        <v>1</v>
      </c>
      <c r="AN2305">
        <v>0</v>
      </c>
      <c r="AO2305">
        <v>1</v>
      </c>
      <c r="AP2305">
        <v>1</v>
      </c>
      <c r="AQ2305">
        <v>0</v>
      </c>
      <c r="AR2305">
        <v>0</v>
      </c>
      <c r="AS2305" t="s">
        <v>3</v>
      </c>
      <c r="AT2305">
        <v>0.06</v>
      </c>
      <c r="AU2305" t="s">
        <v>61</v>
      </c>
      <c r="AV2305">
        <v>0</v>
      </c>
      <c r="AW2305">
        <v>2</v>
      </c>
      <c r="AX2305">
        <v>53562625</v>
      </c>
      <c r="AY2305">
        <v>1</v>
      </c>
      <c r="AZ2305">
        <v>0</v>
      </c>
      <c r="BA2305">
        <v>2108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CX2305">
        <f>Y2305*Source!I1334</f>
        <v>0.17077499999999998</v>
      </c>
      <c r="CY2305">
        <f>AB2305</f>
        <v>87.17</v>
      </c>
      <c r="CZ2305">
        <f>AF2305</f>
        <v>87.17</v>
      </c>
      <c r="DA2305">
        <f>AJ2305</f>
        <v>1</v>
      </c>
      <c r="DB2305">
        <f>ROUND((ROUND(AT2305*CZ2305,2)*ROUND((1.25*1.15),7)),2)</f>
        <v>7.52</v>
      </c>
      <c r="DC2305">
        <f>ROUND((ROUND(AT2305*AG2305,2)*ROUND((1.25*1.15),7)),2)</f>
        <v>1.01</v>
      </c>
    </row>
    <row r="2306" spans="1:107" x14ac:dyDescent="0.2">
      <c r="A2306">
        <f>ROW(Source!A1334)</f>
        <v>1334</v>
      </c>
      <c r="B2306">
        <v>53551707</v>
      </c>
      <c r="C2306">
        <v>53562610</v>
      </c>
      <c r="D2306">
        <v>53144819</v>
      </c>
      <c r="E2306">
        <v>1</v>
      </c>
      <c r="F2306">
        <v>1</v>
      </c>
      <c r="G2306">
        <v>1</v>
      </c>
      <c r="H2306">
        <v>3</v>
      </c>
      <c r="I2306" t="s">
        <v>1999</v>
      </c>
      <c r="J2306" t="s">
        <v>2018</v>
      </c>
      <c r="K2306" t="s">
        <v>2001</v>
      </c>
      <c r="L2306">
        <v>1348</v>
      </c>
      <c r="N2306">
        <v>1009</v>
      </c>
      <c r="O2306" t="s">
        <v>26</v>
      </c>
      <c r="P2306" t="s">
        <v>26</v>
      </c>
      <c r="Q2306">
        <v>1000</v>
      </c>
      <c r="W2306">
        <v>0</v>
      </c>
      <c r="X2306">
        <v>671085133</v>
      </c>
      <c r="Y2306">
        <v>2.1099999999999999E-3</v>
      </c>
      <c r="AA2306">
        <v>89206.399999999994</v>
      </c>
      <c r="AB2306">
        <v>0</v>
      </c>
      <c r="AC2306">
        <v>0</v>
      </c>
      <c r="AD2306">
        <v>0</v>
      </c>
      <c r="AE2306">
        <v>14528.73</v>
      </c>
      <c r="AF2306">
        <v>0</v>
      </c>
      <c r="AG2306">
        <v>0</v>
      </c>
      <c r="AH2306">
        <v>0</v>
      </c>
      <c r="AI2306">
        <v>6.14</v>
      </c>
      <c r="AJ2306">
        <v>1</v>
      </c>
      <c r="AK2306">
        <v>1</v>
      </c>
      <c r="AL2306">
        <v>1</v>
      </c>
      <c r="AN2306">
        <v>0</v>
      </c>
      <c r="AO2306">
        <v>1</v>
      </c>
      <c r="AP2306">
        <v>0</v>
      </c>
      <c r="AQ2306">
        <v>0</v>
      </c>
      <c r="AR2306">
        <v>0</v>
      </c>
      <c r="AS2306" t="s">
        <v>3</v>
      </c>
      <c r="AT2306">
        <v>2.1099999999999999E-3</v>
      </c>
      <c r="AU2306" t="s">
        <v>3</v>
      </c>
      <c r="AV2306">
        <v>0</v>
      </c>
      <c r="AW2306">
        <v>2</v>
      </c>
      <c r="AX2306">
        <v>53562627</v>
      </c>
      <c r="AY2306">
        <v>1</v>
      </c>
      <c r="AZ2306">
        <v>0</v>
      </c>
      <c r="BA2306">
        <v>2110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CX2306">
        <f>Y2306*Source!I1334</f>
        <v>4.1777999999999997E-3</v>
      </c>
      <c r="CY2306">
        <f>AA2306</f>
        <v>89206.399999999994</v>
      </c>
      <c r="CZ2306">
        <f>AE2306</f>
        <v>14528.73</v>
      </c>
      <c r="DA2306">
        <f>AI2306</f>
        <v>6.14</v>
      </c>
      <c r="DB2306">
        <f>ROUND(ROUND(AT2306*CZ2306,2),2)</f>
        <v>30.66</v>
      </c>
      <c r="DC2306">
        <f>ROUND(ROUND(AT2306*AG2306,2),2)</f>
        <v>0</v>
      </c>
    </row>
    <row r="2307" spans="1:107" x14ac:dyDescent="0.2">
      <c r="A2307">
        <f>ROW(Source!A1334)</f>
        <v>1334</v>
      </c>
      <c r="B2307">
        <v>53551707</v>
      </c>
      <c r="C2307">
        <v>53562610</v>
      </c>
      <c r="D2307">
        <v>53145031</v>
      </c>
      <c r="E2307">
        <v>1</v>
      </c>
      <c r="F2307">
        <v>1</v>
      </c>
      <c r="G2307">
        <v>1</v>
      </c>
      <c r="H2307">
        <v>3</v>
      </c>
      <c r="I2307" t="s">
        <v>2002</v>
      </c>
      <c r="J2307" t="s">
        <v>2019</v>
      </c>
      <c r="K2307" t="s">
        <v>2004</v>
      </c>
      <c r="L2307">
        <v>1356</v>
      </c>
      <c r="N2307">
        <v>1010</v>
      </c>
      <c r="O2307" t="s">
        <v>949</v>
      </c>
      <c r="P2307" t="s">
        <v>949</v>
      </c>
      <c r="Q2307">
        <v>1000</v>
      </c>
      <c r="W2307">
        <v>0</v>
      </c>
      <c r="X2307">
        <v>20353963</v>
      </c>
      <c r="Y2307">
        <v>0.111</v>
      </c>
      <c r="AA2307">
        <v>1651.66</v>
      </c>
      <c r="AB2307">
        <v>0</v>
      </c>
      <c r="AC2307">
        <v>0</v>
      </c>
      <c r="AD2307">
        <v>0</v>
      </c>
      <c r="AE2307">
        <v>269</v>
      </c>
      <c r="AF2307">
        <v>0</v>
      </c>
      <c r="AG2307">
        <v>0</v>
      </c>
      <c r="AH2307">
        <v>0</v>
      </c>
      <c r="AI2307">
        <v>6.14</v>
      </c>
      <c r="AJ2307">
        <v>1</v>
      </c>
      <c r="AK2307">
        <v>1</v>
      </c>
      <c r="AL2307">
        <v>1</v>
      </c>
      <c r="AN2307">
        <v>0</v>
      </c>
      <c r="AO2307">
        <v>1</v>
      </c>
      <c r="AP2307">
        <v>0</v>
      </c>
      <c r="AQ2307">
        <v>0</v>
      </c>
      <c r="AR2307">
        <v>0</v>
      </c>
      <c r="AS2307" t="s">
        <v>3</v>
      </c>
      <c r="AT2307">
        <v>0.111</v>
      </c>
      <c r="AU2307" t="s">
        <v>3</v>
      </c>
      <c r="AV2307">
        <v>0</v>
      </c>
      <c r="AW2307">
        <v>2</v>
      </c>
      <c r="AX2307">
        <v>53562628</v>
      </c>
      <c r="AY2307">
        <v>1</v>
      </c>
      <c r="AZ2307">
        <v>0</v>
      </c>
      <c r="BA2307">
        <v>2111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CX2307">
        <f>Y2307*Source!I1334</f>
        <v>0.21978</v>
      </c>
      <c r="CY2307">
        <f>AA2307</f>
        <v>1651.66</v>
      </c>
      <c r="CZ2307">
        <f>AE2307</f>
        <v>269</v>
      </c>
      <c r="DA2307">
        <f>AI2307</f>
        <v>6.14</v>
      </c>
      <c r="DB2307">
        <f>ROUND(ROUND(AT2307*CZ2307,2),2)</f>
        <v>29.86</v>
      </c>
      <c r="DC2307">
        <f>ROUND(ROUND(AT2307*AG2307,2),2)</f>
        <v>0</v>
      </c>
    </row>
    <row r="2308" spans="1:107" x14ac:dyDescent="0.2">
      <c r="A2308">
        <f>ROW(Source!A1334)</f>
        <v>1334</v>
      </c>
      <c r="B2308">
        <v>53551707</v>
      </c>
      <c r="C2308">
        <v>53562610</v>
      </c>
      <c r="D2308">
        <v>53273474</v>
      </c>
      <c r="E2308">
        <v>1</v>
      </c>
      <c r="F2308">
        <v>1</v>
      </c>
      <c r="G2308">
        <v>1</v>
      </c>
      <c r="H2308">
        <v>3</v>
      </c>
      <c r="I2308" t="s">
        <v>1318</v>
      </c>
      <c r="J2308" t="s">
        <v>1320</v>
      </c>
      <c r="K2308" t="s">
        <v>1319</v>
      </c>
      <c r="L2308">
        <v>1301</v>
      </c>
      <c r="N2308">
        <v>1003</v>
      </c>
      <c r="O2308" t="s">
        <v>185</v>
      </c>
      <c r="P2308" t="s">
        <v>185</v>
      </c>
      <c r="Q2308">
        <v>1</v>
      </c>
      <c r="W2308">
        <v>0</v>
      </c>
      <c r="X2308">
        <v>428537175</v>
      </c>
      <c r="Y2308">
        <v>100.5</v>
      </c>
      <c r="AA2308">
        <v>278.68</v>
      </c>
      <c r="AB2308">
        <v>0</v>
      </c>
      <c r="AC2308">
        <v>0</v>
      </c>
      <c r="AD2308">
        <v>0</v>
      </c>
      <c r="AE2308">
        <v>278.68</v>
      </c>
      <c r="AF2308">
        <v>0</v>
      </c>
      <c r="AG2308">
        <v>0</v>
      </c>
      <c r="AH2308">
        <v>0</v>
      </c>
      <c r="AI2308">
        <v>6.14</v>
      </c>
      <c r="AJ2308">
        <v>1</v>
      </c>
      <c r="AK2308">
        <v>1</v>
      </c>
      <c r="AL2308">
        <v>1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 t="s">
        <v>3</v>
      </c>
      <c r="AT2308">
        <v>100.5</v>
      </c>
      <c r="AU2308" t="s">
        <v>3</v>
      </c>
      <c r="AV2308">
        <v>0</v>
      </c>
      <c r="AW2308">
        <v>1</v>
      </c>
      <c r="AX2308">
        <v>-1</v>
      </c>
      <c r="AY2308">
        <v>0</v>
      </c>
      <c r="AZ2308">
        <v>0</v>
      </c>
      <c r="BA2308" t="s">
        <v>3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CX2308">
        <f>Y2308*Source!I1334</f>
        <v>198.99</v>
      </c>
      <c r="CY2308">
        <f>AA2308</f>
        <v>278.68</v>
      </c>
      <c r="CZ2308">
        <f>AE2308</f>
        <v>278.68</v>
      </c>
      <c r="DA2308">
        <f>AI2308</f>
        <v>6.14</v>
      </c>
      <c r="DB2308">
        <f>ROUND(ROUND(AT2308*CZ2308,2),2)</f>
        <v>28007.34</v>
      </c>
      <c r="DC2308">
        <f>ROUND(ROUND(AT2308*AG2308,2),2)</f>
        <v>0</v>
      </c>
    </row>
    <row r="2309" spans="1:107" x14ac:dyDescent="0.2">
      <c r="A2309">
        <f>ROW(Source!A1334)</f>
        <v>1334</v>
      </c>
      <c r="B2309">
        <v>53551707</v>
      </c>
      <c r="C2309">
        <v>53562610</v>
      </c>
      <c r="D2309">
        <v>38276803</v>
      </c>
      <c r="E2309">
        <v>1</v>
      </c>
      <c r="F2309">
        <v>1</v>
      </c>
      <c r="G2309">
        <v>1</v>
      </c>
      <c r="H2309">
        <v>3</v>
      </c>
      <c r="I2309" t="s">
        <v>1322</v>
      </c>
      <c r="J2309" t="s">
        <v>1324</v>
      </c>
      <c r="K2309" t="s">
        <v>1323</v>
      </c>
      <c r="L2309">
        <v>1358</v>
      </c>
      <c r="N2309">
        <v>1010</v>
      </c>
      <c r="O2309" t="s">
        <v>1180</v>
      </c>
      <c r="P2309" t="s">
        <v>1180</v>
      </c>
      <c r="Q2309">
        <v>10</v>
      </c>
      <c r="W2309">
        <v>0</v>
      </c>
      <c r="X2309">
        <v>1509888122</v>
      </c>
      <c r="Y2309">
        <v>10</v>
      </c>
      <c r="AA2309">
        <v>198.38</v>
      </c>
      <c r="AB2309">
        <v>0</v>
      </c>
      <c r="AC2309">
        <v>0</v>
      </c>
      <c r="AD2309">
        <v>0</v>
      </c>
      <c r="AE2309">
        <v>72.400000000000006</v>
      </c>
      <c r="AF2309">
        <v>0</v>
      </c>
      <c r="AG2309">
        <v>0</v>
      </c>
      <c r="AH2309">
        <v>0</v>
      </c>
      <c r="AI2309">
        <v>2.74</v>
      </c>
      <c r="AJ2309">
        <v>1</v>
      </c>
      <c r="AK2309">
        <v>1</v>
      </c>
      <c r="AL2309">
        <v>1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 t="s">
        <v>3</v>
      </c>
      <c r="AT2309">
        <v>10</v>
      </c>
      <c r="AU2309" t="s">
        <v>3</v>
      </c>
      <c r="AV2309">
        <v>0</v>
      </c>
      <c r="AW2309">
        <v>1</v>
      </c>
      <c r="AX2309">
        <v>-1</v>
      </c>
      <c r="AY2309">
        <v>0</v>
      </c>
      <c r="AZ2309">
        <v>0</v>
      </c>
      <c r="BA2309" t="s">
        <v>3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CX2309">
        <f>Y2309*Source!I1334</f>
        <v>19.8</v>
      </c>
      <c r="CY2309">
        <f>AA2309</f>
        <v>198.38</v>
      </c>
      <c r="CZ2309">
        <f>AE2309</f>
        <v>72.400000000000006</v>
      </c>
      <c r="DA2309">
        <f>AI2309</f>
        <v>2.74</v>
      </c>
      <c r="DB2309">
        <f>ROUND(ROUND(AT2309*CZ2309,2),2)</f>
        <v>724</v>
      </c>
      <c r="DC2309">
        <f>ROUND(ROUND(AT2309*AG2309,2),2)</f>
        <v>0</v>
      </c>
    </row>
    <row r="2310" spans="1:107" x14ac:dyDescent="0.2">
      <c r="A2310">
        <f>ROW(Source!A1334)</f>
        <v>1334</v>
      </c>
      <c r="B2310">
        <v>53551707</v>
      </c>
      <c r="C2310">
        <v>53562610</v>
      </c>
      <c r="D2310">
        <v>53146152</v>
      </c>
      <c r="E2310">
        <v>1</v>
      </c>
      <c r="F2310">
        <v>1</v>
      </c>
      <c r="G2310">
        <v>1</v>
      </c>
      <c r="H2310">
        <v>3</v>
      </c>
      <c r="I2310" t="s">
        <v>1576</v>
      </c>
      <c r="J2310" t="s">
        <v>2020</v>
      </c>
      <c r="K2310" t="s">
        <v>1578</v>
      </c>
      <c r="L2310">
        <v>1339</v>
      </c>
      <c r="N2310">
        <v>1007</v>
      </c>
      <c r="O2310" t="s">
        <v>425</v>
      </c>
      <c r="P2310" t="s">
        <v>425</v>
      </c>
      <c r="Q2310">
        <v>1</v>
      </c>
      <c r="W2310">
        <v>0</v>
      </c>
      <c r="X2310">
        <v>39226525</v>
      </c>
      <c r="Y2310">
        <v>1.3579000000000001</v>
      </c>
      <c r="AA2310">
        <v>14.98</v>
      </c>
      <c r="AB2310">
        <v>0</v>
      </c>
      <c r="AC2310">
        <v>0</v>
      </c>
      <c r="AD2310">
        <v>0</v>
      </c>
      <c r="AE2310">
        <v>2.44</v>
      </c>
      <c r="AF2310">
        <v>0</v>
      </c>
      <c r="AG2310">
        <v>0</v>
      </c>
      <c r="AH2310">
        <v>0</v>
      </c>
      <c r="AI2310">
        <v>6.14</v>
      </c>
      <c r="AJ2310">
        <v>1</v>
      </c>
      <c r="AK2310">
        <v>1</v>
      </c>
      <c r="AL2310">
        <v>1</v>
      </c>
      <c r="AN2310">
        <v>0</v>
      </c>
      <c r="AO2310">
        <v>1</v>
      </c>
      <c r="AP2310">
        <v>0</v>
      </c>
      <c r="AQ2310">
        <v>0</v>
      </c>
      <c r="AR2310">
        <v>0</v>
      </c>
      <c r="AS2310" t="s">
        <v>3</v>
      </c>
      <c r="AT2310">
        <v>1.3579000000000001</v>
      </c>
      <c r="AU2310" t="s">
        <v>3</v>
      </c>
      <c r="AV2310">
        <v>0</v>
      </c>
      <c r="AW2310">
        <v>2</v>
      </c>
      <c r="AX2310">
        <v>53562632</v>
      </c>
      <c r="AY2310">
        <v>1</v>
      </c>
      <c r="AZ2310">
        <v>0</v>
      </c>
      <c r="BA2310">
        <v>2115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CX2310">
        <f>Y2310*Source!I1334</f>
        <v>2.6886420000000002</v>
      </c>
      <c r="CY2310">
        <f>AA2310</f>
        <v>14.98</v>
      </c>
      <c r="CZ2310">
        <f>AE2310</f>
        <v>2.44</v>
      </c>
      <c r="DA2310">
        <f>AI2310</f>
        <v>6.14</v>
      </c>
      <c r="DB2310">
        <f>ROUND(ROUND(AT2310*CZ2310,2),2)</f>
        <v>3.31</v>
      </c>
      <c r="DC2310">
        <f>ROUND(ROUND(AT2310*AG2310,2),2)</f>
        <v>0</v>
      </c>
    </row>
    <row r="2311" spans="1:107" x14ac:dyDescent="0.2">
      <c r="A2311">
        <f>ROW(Source!A1341)</f>
        <v>1341</v>
      </c>
      <c r="B2311">
        <v>53551706</v>
      </c>
      <c r="C2311">
        <v>53555526</v>
      </c>
      <c r="D2311">
        <v>18410171</v>
      </c>
      <c r="E2311">
        <v>1</v>
      </c>
      <c r="F2311">
        <v>1</v>
      </c>
      <c r="G2311">
        <v>1</v>
      </c>
      <c r="H2311">
        <v>1</v>
      </c>
      <c r="I2311" t="s">
        <v>1839</v>
      </c>
      <c r="J2311" t="s">
        <v>3</v>
      </c>
      <c r="K2311" t="s">
        <v>1840</v>
      </c>
      <c r="L2311">
        <v>1369</v>
      </c>
      <c r="N2311">
        <v>1013</v>
      </c>
      <c r="O2311" t="s">
        <v>1486</v>
      </c>
      <c r="P2311" t="s">
        <v>1486</v>
      </c>
      <c r="Q2311">
        <v>1</v>
      </c>
      <c r="W2311">
        <v>0</v>
      </c>
      <c r="X2311">
        <v>1151098980</v>
      </c>
      <c r="Y2311">
        <v>86.755999999999972</v>
      </c>
      <c r="AA2311">
        <v>0</v>
      </c>
      <c r="AB2311">
        <v>0</v>
      </c>
      <c r="AC2311">
        <v>0</v>
      </c>
      <c r="AD2311">
        <v>316.10000000000002</v>
      </c>
      <c r="AE2311">
        <v>0</v>
      </c>
      <c r="AF2311">
        <v>0</v>
      </c>
      <c r="AG2311">
        <v>0</v>
      </c>
      <c r="AH2311">
        <v>316.10000000000002</v>
      </c>
      <c r="AI2311">
        <v>1</v>
      </c>
      <c r="AJ2311">
        <v>1</v>
      </c>
      <c r="AK2311">
        <v>1</v>
      </c>
      <c r="AL2311">
        <v>1</v>
      </c>
      <c r="AN2311">
        <v>0</v>
      </c>
      <c r="AO2311">
        <v>1</v>
      </c>
      <c r="AP2311">
        <v>1</v>
      </c>
      <c r="AQ2311">
        <v>0</v>
      </c>
      <c r="AR2311">
        <v>0</v>
      </c>
      <c r="AS2311" t="s">
        <v>3</v>
      </c>
      <c r="AT2311">
        <v>65.599999999999994</v>
      </c>
      <c r="AU2311" t="s">
        <v>62</v>
      </c>
      <c r="AV2311">
        <v>1</v>
      </c>
      <c r="AW2311">
        <v>2</v>
      </c>
      <c r="AX2311">
        <v>53555542</v>
      </c>
      <c r="AY2311">
        <v>2</v>
      </c>
      <c r="AZ2311">
        <v>137216</v>
      </c>
      <c r="BA2311">
        <v>2117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CX2311">
        <f>Y2311*Source!I1341</f>
        <v>90.614906879999978</v>
      </c>
      <c r="CY2311">
        <f>AD2311</f>
        <v>316.10000000000002</v>
      </c>
      <c r="CZ2311">
        <f>AH2311</f>
        <v>316.10000000000002</v>
      </c>
      <c r="DA2311">
        <f>AL2311</f>
        <v>1</v>
      </c>
      <c r="DB2311">
        <f>ROUND((ROUND(AT2311*CZ2311,2)*ROUND((1.15*1.15),7)),2)</f>
        <v>27423.57</v>
      </c>
      <c r="DC2311">
        <f>ROUND((ROUND(AT2311*AG2311,2)*ROUND((1.15*1.15),7)),2)</f>
        <v>0</v>
      </c>
    </row>
    <row r="2312" spans="1:107" x14ac:dyDescent="0.2">
      <c r="A2312">
        <f>ROW(Source!A1341)</f>
        <v>1341</v>
      </c>
      <c r="B2312">
        <v>53551706</v>
      </c>
      <c r="C2312">
        <v>53555526</v>
      </c>
      <c r="D2312">
        <v>121548</v>
      </c>
      <c r="E2312">
        <v>1</v>
      </c>
      <c r="F2312">
        <v>1</v>
      </c>
      <c r="G2312">
        <v>1</v>
      </c>
      <c r="H2312">
        <v>1</v>
      </c>
      <c r="I2312" t="s">
        <v>31</v>
      </c>
      <c r="J2312" t="s">
        <v>3</v>
      </c>
      <c r="K2312" t="s">
        <v>1489</v>
      </c>
      <c r="L2312">
        <v>608254</v>
      </c>
      <c r="N2312">
        <v>1013</v>
      </c>
      <c r="O2312" t="s">
        <v>1490</v>
      </c>
      <c r="P2312" t="s">
        <v>1490</v>
      </c>
      <c r="Q2312">
        <v>1</v>
      </c>
      <c r="W2312">
        <v>0</v>
      </c>
      <c r="X2312">
        <v>-185737400</v>
      </c>
      <c r="Y2312">
        <v>1.8399999999999999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1</v>
      </c>
      <c r="AJ2312">
        <v>1</v>
      </c>
      <c r="AK2312">
        <v>1</v>
      </c>
      <c r="AL2312">
        <v>1</v>
      </c>
      <c r="AN2312">
        <v>0</v>
      </c>
      <c r="AO2312">
        <v>1</v>
      </c>
      <c r="AP2312">
        <v>1</v>
      </c>
      <c r="AQ2312">
        <v>0</v>
      </c>
      <c r="AR2312">
        <v>0</v>
      </c>
      <c r="AS2312" t="s">
        <v>3</v>
      </c>
      <c r="AT2312">
        <v>1.28</v>
      </c>
      <c r="AU2312" t="s">
        <v>61</v>
      </c>
      <c r="AV2312">
        <v>2</v>
      </c>
      <c r="AW2312">
        <v>2</v>
      </c>
      <c r="AX2312">
        <v>53555543</v>
      </c>
      <c r="AY2312">
        <v>1</v>
      </c>
      <c r="AZ2312">
        <v>6144</v>
      </c>
      <c r="BA2312">
        <v>2118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CX2312">
        <f>Y2312*Source!I1341</f>
        <v>1.9218432000000001</v>
      </c>
      <c r="CY2312">
        <f>AD2312</f>
        <v>0</v>
      </c>
      <c r="CZ2312">
        <f>AH2312</f>
        <v>0</v>
      </c>
      <c r="DA2312">
        <f>AL2312</f>
        <v>1</v>
      </c>
      <c r="DB2312">
        <f t="shared" ref="DB2312:DB2317" si="448">ROUND((ROUND(AT2312*CZ2312,2)*ROUND((1.25*1.15),7)),2)</f>
        <v>0</v>
      </c>
      <c r="DC2312">
        <f t="shared" ref="DC2312:DC2317" si="449">ROUND((ROUND(AT2312*AG2312,2)*ROUND((1.25*1.15),7)),2)</f>
        <v>0</v>
      </c>
    </row>
    <row r="2313" spans="1:107" x14ac:dyDescent="0.2">
      <c r="A2313">
        <f>ROW(Source!A1341)</f>
        <v>1341</v>
      </c>
      <c r="B2313">
        <v>53551706</v>
      </c>
      <c r="C2313">
        <v>53555526</v>
      </c>
      <c r="D2313">
        <v>29172379</v>
      </c>
      <c r="E2313">
        <v>1</v>
      </c>
      <c r="F2313">
        <v>1</v>
      </c>
      <c r="G2313">
        <v>1</v>
      </c>
      <c r="H2313">
        <v>2</v>
      </c>
      <c r="I2313" t="s">
        <v>1495</v>
      </c>
      <c r="J2313" t="s">
        <v>1496</v>
      </c>
      <c r="K2313" t="s">
        <v>1497</v>
      </c>
      <c r="L2313">
        <v>1368</v>
      </c>
      <c r="N2313">
        <v>1011</v>
      </c>
      <c r="O2313" t="s">
        <v>1494</v>
      </c>
      <c r="P2313" t="s">
        <v>1494</v>
      </c>
      <c r="Q2313">
        <v>1</v>
      </c>
      <c r="W2313">
        <v>0</v>
      </c>
      <c r="X2313">
        <v>1106923569</v>
      </c>
      <c r="Y2313">
        <v>0.12937499999999999</v>
      </c>
      <c r="AA2313">
        <v>0</v>
      </c>
      <c r="AB2313">
        <v>112</v>
      </c>
      <c r="AC2313">
        <v>13.5</v>
      </c>
      <c r="AD2313">
        <v>0</v>
      </c>
      <c r="AE2313">
        <v>0</v>
      </c>
      <c r="AF2313">
        <v>112</v>
      </c>
      <c r="AG2313">
        <v>13.5</v>
      </c>
      <c r="AH2313">
        <v>0</v>
      </c>
      <c r="AI2313">
        <v>1</v>
      </c>
      <c r="AJ2313">
        <v>1</v>
      </c>
      <c r="AK2313">
        <v>1</v>
      </c>
      <c r="AL2313">
        <v>1</v>
      </c>
      <c r="AN2313">
        <v>0</v>
      </c>
      <c r="AO2313">
        <v>1</v>
      </c>
      <c r="AP2313">
        <v>1</v>
      </c>
      <c r="AQ2313">
        <v>0</v>
      </c>
      <c r="AR2313">
        <v>0</v>
      </c>
      <c r="AS2313" t="s">
        <v>3</v>
      </c>
      <c r="AT2313">
        <v>0.09</v>
      </c>
      <c r="AU2313" t="s">
        <v>61</v>
      </c>
      <c r="AV2313">
        <v>0</v>
      </c>
      <c r="AW2313">
        <v>2</v>
      </c>
      <c r="AX2313">
        <v>53555544</v>
      </c>
      <c r="AY2313">
        <v>1</v>
      </c>
      <c r="AZ2313">
        <v>6144</v>
      </c>
      <c r="BA2313">
        <v>2119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CX2313">
        <f>Y2313*Source!I1341</f>
        <v>0.13512959999999999</v>
      </c>
      <c r="CY2313">
        <f>AB2313</f>
        <v>112</v>
      </c>
      <c r="CZ2313">
        <f>AF2313</f>
        <v>112</v>
      </c>
      <c r="DA2313">
        <f>AJ2313</f>
        <v>1</v>
      </c>
      <c r="DB2313">
        <f t="shared" si="448"/>
        <v>14.49</v>
      </c>
      <c r="DC2313">
        <f t="shared" si="449"/>
        <v>1.75</v>
      </c>
    </row>
    <row r="2314" spans="1:107" x14ac:dyDescent="0.2">
      <c r="A2314">
        <f>ROW(Source!A1341)</f>
        <v>1341</v>
      </c>
      <c r="B2314">
        <v>53551706</v>
      </c>
      <c r="C2314">
        <v>53555526</v>
      </c>
      <c r="D2314">
        <v>29172556</v>
      </c>
      <c r="E2314">
        <v>1</v>
      </c>
      <c r="F2314">
        <v>1</v>
      </c>
      <c r="G2314">
        <v>1</v>
      </c>
      <c r="H2314">
        <v>2</v>
      </c>
      <c r="I2314" t="s">
        <v>1647</v>
      </c>
      <c r="J2314" t="s">
        <v>1667</v>
      </c>
      <c r="K2314" t="s">
        <v>1649</v>
      </c>
      <c r="L2314">
        <v>1368</v>
      </c>
      <c r="N2314">
        <v>1011</v>
      </c>
      <c r="O2314" t="s">
        <v>1494</v>
      </c>
      <c r="P2314" t="s">
        <v>1494</v>
      </c>
      <c r="Q2314">
        <v>1</v>
      </c>
      <c r="W2314">
        <v>0</v>
      </c>
      <c r="X2314">
        <v>344519037</v>
      </c>
      <c r="Y2314">
        <v>1.7106249999999996</v>
      </c>
      <c r="AA2314">
        <v>0</v>
      </c>
      <c r="AB2314">
        <v>31.26</v>
      </c>
      <c r="AC2314">
        <v>13.5</v>
      </c>
      <c r="AD2314">
        <v>0</v>
      </c>
      <c r="AE2314">
        <v>0</v>
      </c>
      <c r="AF2314">
        <v>31.26</v>
      </c>
      <c r="AG2314">
        <v>13.5</v>
      </c>
      <c r="AH2314">
        <v>0</v>
      </c>
      <c r="AI2314">
        <v>1</v>
      </c>
      <c r="AJ2314">
        <v>1</v>
      </c>
      <c r="AK2314">
        <v>1</v>
      </c>
      <c r="AL2314">
        <v>1</v>
      </c>
      <c r="AN2314">
        <v>0</v>
      </c>
      <c r="AO2314">
        <v>1</v>
      </c>
      <c r="AP2314">
        <v>1</v>
      </c>
      <c r="AQ2314">
        <v>0</v>
      </c>
      <c r="AR2314">
        <v>0</v>
      </c>
      <c r="AS2314" t="s">
        <v>3</v>
      </c>
      <c r="AT2314">
        <v>1.19</v>
      </c>
      <c r="AU2314" t="s">
        <v>61</v>
      </c>
      <c r="AV2314">
        <v>0</v>
      </c>
      <c r="AW2314">
        <v>2</v>
      </c>
      <c r="AX2314">
        <v>53555545</v>
      </c>
      <c r="AY2314">
        <v>1</v>
      </c>
      <c r="AZ2314">
        <v>6144</v>
      </c>
      <c r="BA2314">
        <v>2120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CX2314">
        <f>Y2314*Source!I1341</f>
        <v>1.7867135999999997</v>
      </c>
      <c r="CY2314">
        <f>AB2314</f>
        <v>31.26</v>
      </c>
      <c r="CZ2314">
        <f>AF2314</f>
        <v>31.26</v>
      </c>
      <c r="DA2314">
        <f>AJ2314</f>
        <v>1</v>
      </c>
      <c r="DB2314">
        <f t="shared" si="448"/>
        <v>53.48</v>
      </c>
      <c r="DC2314">
        <f t="shared" si="449"/>
        <v>23.1</v>
      </c>
    </row>
    <row r="2315" spans="1:107" x14ac:dyDescent="0.2">
      <c r="A2315">
        <f>ROW(Source!A1341)</f>
        <v>1341</v>
      </c>
      <c r="B2315">
        <v>53551706</v>
      </c>
      <c r="C2315">
        <v>53555526</v>
      </c>
      <c r="D2315">
        <v>29172703</v>
      </c>
      <c r="E2315">
        <v>1</v>
      </c>
      <c r="F2315">
        <v>1</v>
      </c>
      <c r="G2315">
        <v>1</v>
      </c>
      <c r="H2315">
        <v>2</v>
      </c>
      <c r="I2315" t="s">
        <v>1995</v>
      </c>
      <c r="J2315" t="s">
        <v>2052</v>
      </c>
      <c r="K2315" t="s">
        <v>2053</v>
      </c>
      <c r="L2315">
        <v>1368</v>
      </c>
      <c r="N2315">
        <v>1011</v>
      </c>
      <c r="O2315" t="s">
        <v>1494</v>
      </c>
      <c r="P2315" t="s">
        <v>1494</v>
      </c>
      <c r="Q2315">
        <v>1</v>
      </c>
      <c r="W2315">
        <v>0</v>
      </c>
      <c r="X2315">
        <v>1695838894</v>
      </c>
      <c r="Y2315">
        <v>1.1499999999999999</v>
      </c>
      <c r="AA2315">
        <v>0</v>
      </c>
      <c r="AB2315">
        <v>29.67</v>
      </c>
      <c r="AC2315">
        <v>0</v>
      </c>
      <c r="AD2315">
        <v>0</v>
      </c>
      <c r="AE2315">
        <v>0</v>
      </c>
      <c r="AF2315">
        <v>29.67</v>
      </c>
      <c r="AG2315">
        <v>0</v>
      </c>
      <c r="AH2315">
        <v>0</v>
      </c>
      <c r="AI2315">
        <v>1</v>
      </c>
      <c r="AJ2315">
        <v>1</v>
      </c>
      <c r="AK2315">
        <v>1</v>
      </c>
      <c r="AL2315">
        <v>1</v>
      </c>
      <c r="AN2315">
        <v>0</v>
      </c>
      <c r="AO2315">
        <v>1</v>
      </c>
      <c r="AP2315">
        <v>1</v>
      </c>
      <c r="AQ2315">
        <v>0</v>
      </c>
      <c r="AR2315">
        <v>0</v>
      </c>
      <c r="AS2315" t="s">
        <v>3</v>
      </c>
      <c r="AT2315">
        <v>0.8</v>
      </c>
      <c r="AU2315" t="s">
        <v>61</v>
      </c>
      <c r="AV2315">
        <v>0</v>
      </c>
      <c r="AW2315">
        <v>2</v>
      </c>
      <c r="AX2315">
        <v>53555546</v>
      </c>
      <c r="AY2315">
        <v>1</v>
      </c>
      <c r="AZ2315">
        <v>6144</v>
      </c>
      <c r="BA2315">
        <v>2121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CX2315">
        <f>Y2315*Source!I1341</f>
        <v>1.201152</v>
      </c>
      <c r="CY2315">
        <f>AB2315</f>
        <v>29.67</v>
      </c>
      <c r="CZ2315">
        <f>AF2315</f>
        <v>29.67</v>
      </c>
      <c r="DA2315">
        <f>AJ2315</f>
        <v>1</v>
      </c>
      <c r="DB2315">
        <f t="shared" si="448"/>
        <v>34.130000000000003</v>
      </c>
      <c r="DC2315">
        <f t="shared" si="449"/>
        <v>0</v>
      </c>
    </row>
    <row r="2316" spans="1:107" x14ac:dyDescent="0.2">
      <c r="A2316">
        <f>ROW(Source!A1341)</f>
        <v>1341</v>
      </c>
      <c r="B2316">
        <v>53551706</v>
      </c>
      <c r="C2316">
        <v>53555526</v>
      </c>
      <c r="D2316">
        <v>29174500</v>
      </c>
      <c r="E2316">
        <v>1</v>
      </c>
      <c r="F2316">
        <v>1</v>
      </c>
      <c r="G2316">
        <v>1</v>
      </c>
      <c r="H2316">
        <v>2</v>
      </c>
      <c r="I2316" t="s">
        <v>1681</v>
      </c>
      <c r="J2316" t="s">
        <v>1682</v>
      </c>
      <c r="K2316" t="s">
        <v>1683</v>
      </c>
      <c r="L2316">
        <v>1368</v>
      </c>
      <c r="N2316">
        <v>1011</v>
      </c>
      <c r="O2316" t="s">
        <v>1494</v>
      </c>
      <c r="P2316" t="s">
        <v>1494</v>
      </c>
      <c r="Q2316">
        <v>1</v>
      </c>
      <c r="W2316">
        <v>0</v>
      </c>
      <c r="X2316">
        <v>-1867053656</v>
      </c>
      <c r="Y2316">
        <v>0.301875</v>
      </c>
      <c r="AA2316">
        <v>0</v>
      </c>
      <c r="AB2316">
        <v>1.95</v>
      </c>
      <c r="AC2316">
        <v>0</v>
      </c>
      <c r="AD2316">
        <v>0</v>
      </c>
      <c r="AE2316">
        <v>0</v>
      </c>
      <c r="AF2316">
        <v>1.95</v>
      </c>
      <c r="AG2316">
        <v>0</v>
      </c>
      <c r="AH2316">
        <v>0</v>
      </c>
      <c r="AI2316">
        <v>1</v>
      </c>
      <c r="AJ2316">
        <v>1</v>
      </c>
      <c r="AK2316">
        <v>1</v>
      </c>
      <c r="AL2316">
        <v>1</v>
      </c>
      <c r="AN2316">
        <v>0</v>
      </c>
      <c r="AO2316">
        <v>1</v>
      </c>
      <c r="AP2316">
        <v>1</v>
      </c>
      <c r="AQ2316">
        <v>0</v>
      </c>
      <c r="AR2316">
        <v>0</v>
      </c>
      <c r="AS2316" t="s">
        <v>3</v>
      </c>
      <c r="AT2316">
        <v>0.21</v>
      </c>
      <c r="AU2316" t="s">
        <v>61</v>
      </c>
      <c r="AV2316">
        <v>0</v>
      </c>
      <c r="AW2316">
        <v>2</v>
      </c>
      <c r="AX2316">
        <v>53555547</v>
      </c>
      <c r="AY2316">
        <v>1</v>
      </c>
      <c r="AZ2316">
        <v>6144</v>
      </c>
      <c r="BA2316">
        <v>2122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CX2316">
        <f>Y2316*Source!I1341</f>
        <v>0.31530240000000004</v>
      </c>
      <c r="CY2316">
        <f>AB2316</f>
        <v>1.95</v>
      </c>
      <c r="CZ2316">
        <f>AF2316</f>
        <v>1.95</v>
      </c>
      <c r="DA2316">
        <f>AJ2316</f>
        <v>1</v>
      </c>
      <c r="DB2316">
        <f t="shared" si="448"/>
        <v>0.59</v>
      </c>
      <c r="DC2316">
        <f t="shared" si="449"/>
        <v>0</v>
      </c>
    </row>
    <row r="2317" spans="1:107" x14ac:dyDescent="0.2">
      <c r="A2317">
        <f>ROW(Source!A1341)</f>
        <v>1341</v>
      </c>
      <c r="B2317">
        <v>53551706</v>
      </c>
      <c r="C2317">
        <v>53555526</v>
      </c>
      <c r="D2317">
        <v>29174913</v>
      </c>
      <c r="E2317">
        <v>1</v>
      </c>
      <c r="F2317">
        <v>1</v>
      </c>
      <c r="G2317">
        <v>1</v>
      </c>
      <c r="H2317">
        <v>2</v>
      </c>
      <c r="I2317" t="s">
        <v>1513</v>
      </c>
      <c r="J2317" t="s">
        <v>1514</v>
      </c>
      <c r="K2317" t="s">
        <v>1515</v>
      </c>
      <c r="L2317">
        <v>1368</v>
      </c>
      <c r="N2317">
        <v>1011</v>
      </c>
      <c r="O2317" t="s">
        <v>1494</v>
      </c>
      <c r="P2317" t="s">
        <v>1494</v>
      </c>
      <c r="Q2317">
        <v>1</v>
      </c>
      <c r="W2317">
        <v>0</v>
      </c>
      <c r="X2317">
        <v>1230759911</v>
      </c>
      <c r="Y2317">
        <v>2.6593749999999998</v>
      </c>
      <c r="AA2317">
        <v>0</v>
      </c>
      <c r="AB2317">
        <v>87.17</v>
      </c>
      <c r="AC2317">
        <v>11.6</v>
      </c>
      <c r="AD2317">
        <v>0</v>
      </c>
      <c r="AE2317">
        <v>0</v>
      </c>
      <c r="AF2317">
        <v>87.17</v>
      </c>
      <c r="AG2317">
        <v>11.6</v>
      </c>
      <c r="AH2317">
        <v>0</v>
      </c>
      <c r="AI2317">
        <v>1</v>
      </c>
      <c r="AJ2317">
        <v>1</v>
      </c>
      <c r="AK2317">
        <v>1</v>
      </c>
      <c r="AL2317">
        <v>1</v>
      </c>
      <c r="AN2317">
        <v>0</v>
      </c>
      <c r="AO2317">
        <v>1</v>
      </c>
      <c r="AP2317">
        <v>1</v>
      </c>
      <c r="AQ2317">
        <v>0</v>
      </c>
      <c r="AR2317">
        <v>0</v>
      </c>
      <c r="AS2317" t="s">
        <v>3</v>
      </c>
      <c r="AT2317">
        <v>1.85</v>
      </c>
      <c r="AU2317" t="s">
        <v>61</v>
      </c>
      <c r="AV2317">
        <v>0</v>
      </c>
      <c r="AW2317">
        <v>2</v>
      </c>
      <c r="AX2317">
        <v>53555548</v>
      </c>
      <c r="AY2317">
        <v>1</v>
      </c>
      <c r="AZ2317">
        <v>6144</v>
      </c>
      <c r="BA2317">
        <v>2123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CX2317">
        <f>Y2317*Source!I1341</f>
        <v>2.7776640000000001</v>
      </c>
      <c r="CY2317">
        <f>AB2317</f>
        <v>87.17</v>
      </c>
      <c r="CZ2317">
        <f>AF2317</f>
        <v>87.17</v>
      </c>
      <c r="DA2317">
        <f>AJ2317</f>
        <v>1</v>
      </c>
      <c r="DB2317">
        <f t="shared" si="448"/>
        <v>231.81</v>
      </c>
      <c r="DC2317">
        <f t="shared" si="449"/>
        <v>30.85</v>
      </c>
    </row>
    <row r="2318" spans="1:107" x14ac:dyDescent="0.2">
      <c r="A2318">
        <f>ROW(Source!A1341)</f>
        <v>1341</v>
      </c>
      <c r="B2318">
        <v>53551706</v>
      </c>
      <c r="C2318">
        <v>53555526</v>
      </c>
      <c r="D2318">
        <v>29114681</v>
      </c>
      <c r="E2318">
        <v>1</v>
      </c>
      <c r="F2318">
        <v>1</v>
      </c>
      <c r="G2318">
        <v>1</v>
      </c>
      <c r="H2318">
        <v>3</v>
      </c>
      <c r="I2318" t="s">
        <v>2054</v>
      </c>
      <c r="J2318" t="s">
        <v>2055</v>
      </c>
      <c r="K2318" t="s">
        <v>2056</v>
      </c>
      <c r="L2318">
        <v>1348</v>
      </c>
      <c r="N2318">
        <v>1009</v>
      </c>
      <c r="O2318" t="s">
        <v>26</v>
      </c>
      <c r="P2318" t="s">
        <v>26</v>
      </c>
      <c r="Q2318">
        <v>1000</v>
      </c>
      <c r="W2318">
        <v>0</v>
      </c>
      <c r="X2318">
        <v>-1964751701</v>
      </c>
      <c r="Y2318">
        <v>4.4999999999999997E-3</v>
      </c>
      <c r="AA2318">
        <v>9628</v>
      </c>
      <c r="AB2318">
        <v>0</v>
      </c>
      <c r="AC2318">
        <v>0</v>
      </c>
      <c r="AD2318">
        <v>0</v>
      </c>
      <c r="AE2318">
        <v>9628</v>
      </c>
      <c r="AF2318">
        <v>0</v>
      </c>
      <c r="AG2318">
        <v>0</v>
      </c>
      <c r="AH2318">
        <v>0</v>
      </c>
      <c r="AI2318">
        <v>1</v>
      </c>
      <c r="AJ2318">
        <v>1</v>
      </c>
      <c r="AK2318">
        <v>1</v>
      </c>
      <c r="AL2318">
        <v>1</v>
      </c>
      <c r="AN2318">
        <v>0</v>
      </c>
      <c r="AO2318">
        <v>1</v>
      </c>
      <c r="AP2318">
        <v>0</v>
      </c>
      <c r="AQ2318">
        <v>0</v>
      </c>
      <c r="AR2318">
        <v>0</v>
      </c>
      <c r="AS2318" t="s">
        <v>3</v>
      </c>
      <c r="AT2318">
        <v>4.4999999999999997E-3</v>
      </c>
      <c r="AU2318" t="s">
        <v>3</v>
      </c>
      <c r="AV2318">
        <v>0</v>
      </c>
      <c r="AW2318">
        <v>2</v>
      </c>
      <c r="AX2318">
        <v>53555549</v>
      </c>
      <c r="AY2318">
        <v>1</v>
      </c>
      <c r="AZ2318">
        <v>0</v>
      </c>
      <c r="BA2318">
        <v>2124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CX2318">
        <f>Y2318*Source!I1341</f>
        <v>4.7001600000000001E-3</v>
      </c>
      <c r="CY2318">
        <f t="shared" ref="CY2318:CY2325" si="450">AA2318</f>
        <v>9628</v>
      </c>
      <c r="CZ2318">
        <f t="shared" ref="CZ2318:CZ2325" si="451">AE2318</f>
        <v>9628</v>
      </c>
      <c r="DA2318">
        <f t="shared" ref="DA2318:DA2325" si="452">AI2318</f>
        <v>1</v>
      </c>
      <c r="DB2318">
        <f t="shared" ref="DB2318:DB2325" si="453">ROUND(ROUND(AT2318*CZ2318,2),2)</f>
        <v>43.33</v>
      </c>
      <c r="DC2318">
        <f t="shared" ref="DC2318:DC2325" si="454">ROUND(ROUND(AT2318*AG2318,2),2)</f>
        <v>0</v>
      </c>
    </row>
    <row r="2319" spans="1:107" x14ac:dyDescent="0.2">
      <c r="A2319">
        <f>ROW(Source!A1341)</f>
        <v>1341</v>
      </c>
      <c r="B2319">
        <v>53551706</v>
      </c>
      <c r="C2319">
        <v>53555526</v>
      </c>
      <c r="D2319">
        <v>29114471</v>
      </c>
      <c r="E2319">
        <v>1</v>
      </c>
      <c r="F2319">
        <v>1</v>
      </c>
      <c r="G2319">
        <v>1</v>
      </c>
      <c r="H2319">
        <v>3</v>
      </c>
      <c r="I2319" t="s">
        <v>2057</v>
      </c>
      <c r="J2319" t="s">
        <v>2058</v>
      </c>
      <c r="K2319" t="s">
        <v>2059</v>
      </c>
      <c r="L2319">
        <v>1356</v>
      </c>
      <c r="N2319">
        <v>1010</v>
      </c>
      <c r="O2319" t="s">
        <v>949</v>
      </c>
      <c r="P2319" t="s">
        <v>949</v>
      </c>
      <c r="Q2319">
        <v>1000</v>
      </c>
      <c r="W2319">
        <v>0</v>
      </c>
      <c r="X2319">
        <v>938517584</v>
      </c>
      <c r="Y2319">
        <v>8.8999999999999996E-2</v>
      </c>
      <c r="AA2319">
        <v>160</v>
      </c>
      <c r="AB2319">
        <v>0</v>
      </c>
      <c r="AC2319">
        <v>0</v>
      </c>
      <c r="AD2319">
        <v>0</v>
      </c>
      <c r="AE2319">
        <v>160</v>
      </c>
      <c r="AF2319">
        <v>0</v>
      </c>
      <c r="AG2319">
        <v>0</v>
      </c>
      <c r="AH2319">
        <v>0</v>
      </c>
      <c r="AI2319">
        <v>1</v>
      </c>
      <c r="AJ2319">
        <v>1</v>
      </c>
      <c r="AK2319">
        <v>1</v>
      </c>
      <c r="AL2319">
        <v>1</v>
      </c>
      <c r="AN2319">
        <v>0</v>
      </c>
      <c r="AO2319">
        <v>1</v>
      </c>
      <c r="AP2319">
        <v>0</v>
      </c>
      <c r="AQ2319">
        <v>0</v>
      </c>
      <c r="AR2319">
        <v>0</v>
      </c>
      <c r="AS2319" t="s">
        <v>3</v>
      </c>
      <c r="AT2319">
        <v>8.8999999999999996E-2</v>
      </c>
      <c r="AU2319" t="s">
        <v>3</v>
      </c>
      <c r="AV2319">
        <v>0</v>
      </c>
      <c r="AW2319">
        <v>2</v>
      </c>
      <c r="AX2319">
        <v>53555550</v>
      </c>
      <c r="AY2319">
        <v>1</v>
      </c>
      <c r="AZ2319">
        <v>0</v>
      </c>
      <c r="BA2319">
        <v>2125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CX2319">
        <f>Y2319*Source!I1341</f>
        <v>9.2958720000000009E-2</v>
      </c>
      <c r="CY2319">
        <f t="shared" si="450"/>
        <v>160</v>
      </c>
      <c r="CZ2319">
        <f t="shared" si="451"/>
        <v>160</v>
      </c>
      <c r="DA2319">
        <f t="shared" si="452"/>
        <v>1</v>
      </c>
      <c r="DB2319">
        <f t="shared" si="453"/>
        <v>14.24</v>
      </c>
      <c r="DC2319">
        <f t="shared" si="454"/>
        <v>0</v>
      </c>
    </row>
    <row r="2320" spans="1:107" x14ac:dyDescent="0.2">
      <c r="A2320">
        <f>ROW(Source!A1341)</f>
        <v>1341</v>
      </c>
      <c r="B2320">
        <v>53551706</v>
      </c>
      <c r="C2320">
        <v>53555526</v>
      </c>
      <c r="D2320">
        <v>29140948</v>
      </c>
      <c r="E2320">
        <v>1</v>
      </c>
      <c r="F2320">
        <v>1</v>
      </c>
      <c r="G2320">
        <v>1</v>
      </c>
      <c r="H2320">
        <v>3</v>
      </c>
      <c r="I2320" t="s">
        <v>1337</v>
      </c>
      <c r="J2320" t="s">
        <v>1340</v>
      </c>
      <c r="K2320" t="s">
        <v>1338</v>
      </c>
      <c r="L2320">
        <v>1033</v>
      </c>
      <c r="N2320">
        <v>1013</v>
      </c>
      <c r="O2320" t="s">
        <v>1339</v>
      </c>
      <c r="P2320" t="s">
        <v>1339</v>
      </c>
      <c r="Q2320">
        <v>1</v>
      </c>
      <c r="W2320">
        <v>1</v>
      </c>
      <c r="X2320">
        <v>-1698548958</v>
      </c>
      <c r="Y2320">
        <v>-100</v>
      </c>
      <c r="AA2320">
        <v>166.98</v>
      </c>
      <c r="AB2320">
        <v>0</v>
      </c>
      <c r="AC2320">
        <v>0</v>
      </c>
      <c r="AD2320">
        <v>0</v>
      </c>
      <c r="AE2320">
        <v>166.98</v>
      </c>
      <c r="AF2320">
        <v>0</v>
      </c>
      <c r="AG2320">
        <v>0</v>
      </c>
      <c r="AH2320">
        <v>0</v>
      </c>
      <c r="AI2320">
        <v>1</v>
      </c>
      <c r="AJ2320">
        <v>1</v>
      </c>
      <c r="AK2320">
        <v>1</v>
      </c>
      <c r="AL2320">
        <v>1</v>
      </c>
      <c r="AN2320">
        <v>0</v>
      </c>
      <c r="AO2320">
        <v>1</v>
      </c>
      <c r="AP2320">
        <v>0</v>
      </c>
      <c r="AQ2320">
        <v>0</v>
      </c>
      <c r="AR2320">
        <v>0</v>
      </c>
      <c r="AS2320" t="s">
        <v>3</v>
      </c>
      <c r="AT2320">
        <v>-100</v>
      </c>
      <c r="AU2320" t="s">
        <v>3</v>
      </c>
      <c r="AV2320">
        <v>0</v>
      </c>
      <c r="AW2320">
        <v>2</v>
      </c>
      <c r="AX2320">
        <v>53555551</v>
      </c>
      <c r="AY2320">
        <v>1</v>
      </c>
      <c r="AZ2320">
        <v>6144</v>
      </c>
      <c r="BA2320">
        <v>2126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CX2320">
        <f>Y2320*Source!I1341</f>
        <v>-104.44800000000001</v>
      </c>
      <c r="CY2320">
        <f t="shared" si="450"/>
        <v>166.98</v>
      </c>
      <c r="CZ2320">
        <f t="shared" si="451"/>
        <v>166.98</v>
      </c>
      <c r="DA2320">
        <f t="shared" si="452"/>
        <v>1</v>
      </c>
      <c r="DB2320">
        <f t="shared" si="453"/>
        <v>-16698</v>
      </c>
      <c r="DC2320">
        <f t="shared" si="454"/>
        <v>0</v>
      </c>
    </row>
    <row r="2321" spans="1:107" x14ac:dyDescent="0.2">
      <c r="A2321">
        <f>ROW(Source!A1341)</f>
        <v>1341</v>
      </c>
      <c r="B2321">
        <v>53551706</v>
      </c>
      <c r="C2321">
        <v>53555526</v>
      </c>
      <c r="D2321">
        <v>29141208</v>
      </c>
      <c r="E2321">
        <v>1</v>
      </c>
      <c r="F2321">
        <v>1</v>
      </c>
      <c r="G2321">
        <v>1</v>
      </c>
      <c r="H2321">
        <v>3</v>
      </c>
      <c r="I2321" t="s">
        <v>1342</v>
      </c>
      <c r="J2321" t="s">
        <v>1344</v>
      </c>
      <c r="K2321" t="s">
        <v>1343</v>
      </c>
      <c r="L2321">
        <v>1354</v>
      </c>
      <c r="N2321">
        <v>1010</v>
      </c>
      <c r="O2321" t="s">
        <v>160</v>
      </c>
      <c r="P2321" t="s">
        <v>160</v>
      </c>
      <c r="Q2321">
        <v>1</v>
      </c>
      <c r="W2321">
        <v>0</v>
      </c>
      <c r="X2321">
        <v>-676983205</v>
      </c>
      <c r="Y2321">
        <v>490.196078</v>
      </c>
      <c r="AA2321">
        <v>149.26</v>
      </c>
      <c r="AB2321">
        <v>0</v>
      </c>
      <c r="AC2321">
        <v>0</v>
      </c>
      <c r="AD2321">
        <v>0</v>
      </c>
      <c r="AE2321">
        <v>149.26</v>
      </c>
      <c r="AF2321">
        <v>0</v>
      </c>
      <c r="AG2321">
        <v>0</v>
      </c>
      <c r="AH2321">
        <v>0</v>
      </c>
      <c r="AI2321">
        <v>1</v>
      </c>
      <c r="AJ2321">
        <v>1</v>
      </c>
      <c r="AK2321">
        <v>1</v>
      </c>
      <c r="AL2321">
        <v>1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 t="s">
        <v>3</v>
      </c>
      <c r="AT2321">
        <v>490.196078</v>
      </c>
      <c r="AU2321" t="s">
        <v>3</v>
      </c>
      <c r="AV2321">
        <v>0</v>
      </c>
      <c r="AW2321">
        <v>1</v>
      </c>
      <c r="AX2321">
        <v>-1</v>
      </c>
      <c r="AY2321">
        <v>0</v>
      </c>
      <c r="AZ2321">
        <v>0</v>
      </c>
      <c r="BA2321" t="s">
        <v>3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CX2321">
        <f>Y2321*Source!I1341</f>
        <v>511.99999954944002</v>
      </c>
      <c r="CY2321">
        <f t="shared" si="450"/>
        <v>149.26</v>
      </c>
      <c r="CZ2321">
        <f t="shared" si="451"/>
        <v>149.26</v>
      </c>
      <c r="DA2321">
        <f t="shared" si="452"/>
        <v>1</v>
      </c>
      <c r="DB2321">
        <f t="shared" si="453"/>
        <v>73166.67</v>
      </c>
      <c r="DC2321">
        <f t="shared" si="454"/>
        <v>0</v>
      </c>
    </row>
    <row r="2322" spans="1:107" x14ac:dyDescent="0.2">
      <c r="A2322">
        <f>ROW(Source!A1341)</f>
        <v>1341</v>
      </c>
      <c r="B2322">
        <v>53551706</v>
      </c>
      <c r="C2322">
        <v>53555526</v>
      </c>
      <c r="D2322">
        <v>29140930</v>
      </c>
      <c r="E2322">
        <v>1</v>
      </c>
      <c r="F2322">
        <v>1</v>
      </c>
      <c r="G2322">
        <v>1</v>
      </c>
      <c r="H2322">
        <v>3</v>
      </c>
      <c r="I2322" t="s">
        <v>2060</v>
      </c>
      <c r="J2322" t="s">
        <v>2061</v>
      </c>
      <c r="K2322" t="s">
        <v>2062</v>
      </c>
      <c r="L2322">
        <v>1035</v>
      </c>
      <c r="N2322">
        <v>1013</v>
      </c>
      <c r="O2322" t="s">
        <v>219</v>
      </c>
      <c r="P2322" t="s">
        <v>219</v>
      </c>
      <c r="Q2322">
        <v>1</v>
      </c>
      <c r="W2322">
        <v>0</v>
      </c>
      <c r="X2322">
        <v>-1375229326</v>
      </c>
      <c r="Y2322">
        <v>44.2</v>
      </c>
      <c r="AA2322">
        <v>24.74</v>
      </c>
      <c r="AB2322">
        <v>0</v>
      </c>
      <c r="AC2322">
        <v>0</v>
      </c>
      <c r="AD2322">
        <v>0</v>
      </c>
      <c r="AE2322">
        <v>24.74</v>
      </c>
      <c r="AF2322">
        <v>0</v>
      </c>
      <c r="AG2322">
        <v>0</v>
      </c>
      <c r="AH2322">
        <v>0</v>
      </c>
      <c r="AI2322">
        <v>1</v>
      </c>
      <c r="AJ2322">
        <v>1</v>
      </c>
      <c r="AK2322">
        <v>1</v>
      </c>
      <c r="AL2322">
        <v>1</v>
      </c>
      <c r="AN2322">
        <v>0</v>
      </c>
      <c r="AO2322">
        <v>1</v>
      </c>
      <c r="AP2322">
        <v>0</v>
      </c>
      <c r="AQ2322">
        <v>0</v>
      </c>
      <c r="AR2322">
        <v>0</v>
      </c>
      <c r="AS2322" t="s">
        <v>3</v>
      </c>
      <c r="AT2322">
        <v>44.2</v>
      </c>
      <c r="AU2322" t="s">
        <v>3</v>
      </c>
      <c r="AV2322">
        <v>0</v>
      </c>
      <c r="AW2322">
        <v>2</v>
      </c>
      <c r="AX2322">
        <v>53555552</v>
      </c>
      <c r="AY2322">
        <v>1</v>
      </c>
      <c r="AZ2322">
        <v>0</v>
      </c>
      <c r="BA2322">
        <v>2127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CX2322">
        <f>Y2322*Source!I1341</f>
        <v>46.166016000000006</v>
      </c>
      <c r="CY2322">
        <f t="shared" si="450"/>
        <v>24.74</v>
      </c>
      <c r="CZ2322">
        <f t="shared" si="451"/>
        <v>24.74</v>
      </c>
      <c r="DA2322">
        <f t="shared" si="452"/>
        <v>1</v>
      </c>
      <c r="DB2322">
        <f t="shared" si="453"/>
        <v>1093.51</v>
      </c>
      <c r="DC2322">
        <f t="shared" si="454"/>
        <v>0</v>
      </c>
    </row>
    <row r="2323" spans="1:107" x14ac:dyDescent="0.2">
      <c r="A2323">
        <f>ROW(Source!A1341)</f>
        <v>1341</v>
      </c>
      <c r="B2323">
        <v>53551706</v>
      </c>
      <c r="C2323">
        <v>53555526</v>
      </c>
      <c r="D2323">
        <v>29140920</v>
      </c>
      <c r="E2323">
        <v>1</v>
      </c>
      <c r="F2323">
        <v>1</v>
      </c>
      <c r="G2323">
        <v>1</v>
      </c>
      <c r="H2323">
        <v>3</v>
      </c>
      <c r="I2323" t="s">
        <v>2063</v>
      </c>
      <c r="J2323" t="s">
        <v>2064</v>
      </c>
      <c r="K2323" t="s">
        <v>2065</v>
      </c>
      <c r="L2323">
        <v>1339</v>
      </c>
      <c r="N2323">
        <v>1007</v>
      </c>
      <c r="O2323" t="s">
        <v>425</v>
      </c>
      <c r="P2323" t="s">
        <v>425</v>
      </c>
      <c r="Q2323">
        <v>1</v>
      </c>
      <c r="W2323">
        <v>0</v>
      </c>
      <c r="X2323">
        <v>-1034213419</v>
      </c>
      <c r="Y2323">
        <v>0.67</v>
      </c>
      <c r="AA2323">
        <v>45.83</v>
      </c>
      <c r="AB2323">
        <v>0</v>
      </c>
      <c r="AC2323">
        <v>0</v>
      </c>
      <c r="AD2323">
        <v>0</v>
      </c>
      <c r="AE2323">
        <v>45.83</v>
      </c>
      <c r="AF2323">
        <v>0</v>
      </c>
      <c r="AG2323">
        <v>0</v>
      </c>
      <c r="AH2323">
        <v>0</v>
      </c>
      <c r="AI2323">
        <v>1</v>
      </c>
      <c r="AJ2323">
        <v>1</v>
      </c>
      <c r="AK2323">
        <v>1</v>
      </c>
      <c r="AL2323">
        <v>1</v>
      </c>
      <c r="AN2323">
        <v>0</v>
      </c>
      <c r="AO2323">
        <v>1</v>
      </c>
      <c r="AP2323">
        <v>0</v>
      </c>
      <c r="AQ2323">
        <v>0</v>
      </c>
      <c r="AR2323">
        <v>0</v>
      </c>
      <c r="AS2323" t="s">
        <v>3</v>
      </c>
      <c r="AT2323">
        <v>0.67</v>
      </c>
      <c r="AU2323" t="s">
        <v>3</v>
      </c>
      <c r="AV2323">
        <v>0</v>
      </c>
      <c r="AW2323">
        <v>2</v>
      </c>
      <c r="AX2323">
        <v>53555553</v>
      </c>
      <c r="AY2323">
        <v>1</v>
      </c>
      <c r="AZ2323">
        <v>0</v>
      </c>
      <c r="BA2323">
        <v>2128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CX2323">
        <f>Y2323*Source!I1341</f>
        <v>0.69980160000000013</v>
      </c>
      <c r="CY2323">
        <f t="shared" si="450"/>
        <v>45.83</v>
      </c>
      <c r="CZ2323">
        <f t="shared" si="451"/>
        <v>45.83</v>
      </c>
      <c r="DA2323">
        <f t="shared" si="452"/>
        <v>1</v>
      </c>
      <c r="DB2323">
        <f t="shared" si="453"/>
        <v>30.71</v>
      </c>
      <c r="DC2323">
        <f t="shared" si="454"/>
        <v>0</v>
      </c>
    </row>
    <row r="2324" spans="1:107" x14ac:dyDescent="0.2">
      <c r="A2324">
        <f>ROW(Source!A1341)</f>
        <v>1341</v>
      </c>
      <c r="B2324">
        <v>53551706</v>
      </c>
      <c r="C2324">
        <v>53555526</v>
      </c>
      <c r="D2324">
        <v>38217791</v>
      </c>
      <c r="E2324">
        <v>1</v>
      </c>
      <c r="F2324">
        <v>1</v>
      </c>
      <c r="G2324">
        <v>1</v>
      </c>
      <c r="H2324">
        <v>3</v>
      </c>
      <c r="I2324" t="s">
        <v>1346</v>
      </c>
      <c r="J2324" t="s">
        <v>1348</v>
      </c>
      <c r="K2324" t="s">
        <v>1347</v>
      </c>
      <c r="L2324">
        <v>1354</v>
      </c>
      <c r="N2324">
        <v>1010</v>
      </c>
      <c r="O2324" t="s">
        <v>160</v>
      </c>
      <c r="P2324" t="s">
        <v>160</v>
      </c>
      <c r="Q2324">
        <v>1</v>
      </c>
      <c r="W2324">
        <v>0</v>
      </c>
      <c r="X2324">
        <v>-1019670726</v>
      </c>
      <c r="Y2324">
        <v>80.422793999999996</v>
      </c>
      <c r="AA2324">
        <v>12.36</v>
      </c>
      <c r="AB2324">
        <v>0</v>
      </c>
      <c r="AC2324">
        <v>0</v>
      </c>
      <c r="AD2324">
        <v>0</v>
      </c>
      <c r="AE2324">
        <v>12.36</v>
      </c>
      <c r="AF2324">
        <v>0</v>
      </c>
      <c r="AG2324">
        <v>0</v>
      </c>
      <c r="AH2324">
        <v>0</v>
      </c>
      <c r="AI2324">
        <v>1</v>
      </c>
      <c r="AJ2324">
        <v>1</v>
      </c>
      <c r="AK2324">
        <v>1</v>
      </c>
      <c r="AL2324">
        <v>1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 t="s">
        <v>3</v>
      </c>
      <c r="AT2324">
        <v>80.422793999999996</v>
      </c>
      <c r="AU2324" t="s">
        <v>3</v>
      </c>
      <c r="AV2324">
        <v>0</v>
      </c>
      <c r="AW2324">
        <v>1</v>
      </c>
      <c r="AX2324">
        <v>-1</v>
      </c>
      <c r="AY2324">
        <v>0</v>
      </c>
      <c r="AZ2324">
        <v>0</v>
      </c>
      <c r="BA2324" t="s">
        <v>3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CX2324">
        <f>Y2324*Source!I1341</f>
        <v>83.999999877120004</v>
      </c>
      <c r="CY2324">
        <f t="shared" si="450"/>
        <v>12.36</v>
      </c>
      <c r="CZ2324">
        <f t="shared" si="451"/>
        <v>12.36</v>
      </c>
      <c r="DA2324">
        <f t="shared" si="452"/>
        <v>1</v>
      </c>
      <c r="DB2324">
        <f t="shared" si="453"/>
        <v>994.03</v>
      </c>
      <c r="DC2324">
        <f t="shared" si="454"/>
        <v>0</v>
      </c>
    </row>
    <row r="2325" spans="1:107" x14ac:dyDescent="0.2">
      <c r="A2325">
        <f>ROW(Source!A1341)</f>
        <v>1341</v>
      </c>
      <c r="B2325">
        <v>53551706</v>
      </c>
      <c r="C2325">
        <v>53555526</v>
      </c>
      <c r="D2325">
        <v>29150040</v>
      </c>
      <c r="E2325">
        <v>1</v>
      </c>
      <c r="F2325">
        <v>1</v>
      </c>
      <c r="G2325">
        <v>1</v>
      </c>
      <c r="H2325">
        <v>3</v>
      </c>
      <c r="I2325" t="s">
        <v>1576</v>
      </c>
      <c r="J2325" t="s">
        <v>1577</v>
      </c>
      <c r="K2325" t="s">
        <v>1578</v>
      </c>
      <c r="L2325">
        <v>1339</v>
      </c>
      <c r="N2325">
        <v>1007</v>
      </c>
      <c r="O2325" t="s">
        <v>425</v>
      </c>
      <c r="P2325" t="s">
        <v>425</v>
      </c>
      <c r="Q2325">
        <v>1</v>
      </c>
      <c r="W2325">
        <v>0</v>
      </c>
      <c r="X2325">
        <v>619799737</v>
      </c>
      <c r="Y2325">
        <v>15</v>
      </c>
      <c r="AA2325">
        <v>2.44</v>
      </c>
      <c r="AB2325">
        <v>0</v>
      </c>
      <c r="AC2325">
        <v>0</v>
      </c>
      <c r="AD2325">
        <v>0</v>
      </c>
      <c r="AE2325">
        <v>2.44</v>
      </c>
      <c r="AF2325">
        <v>0</v>
      </c>
      <c r="AG2325">
        <v>0</v>
      </c>
      <c r="AH2325">
        <v>0</v>
      </c>
      <c r="AI2325">
        <v>1</v>
      </c>
      <c r="AJ2325">
        <v>1</v>
      </c>
      <c r="AK2325">
        <v>1</v>
      </c>
      <c r="AL2325">
        <v>1</v>
      </c>
      <c r="AN2325">
        <v>0</v>
      </c>
      <c r="AO2325">
        <v>1</v>
      </c>
      <c r="AP2325">
        <v>0</v>
      </c>
      <c r="AQ2325">
        <v>0</v>
      </c>
      <c r="AR2325">
        <v>0</v>
      </c>
      <c r="AS2325" t="s">
        <v>3</v>
      </c>
      <c r="AT2325">
        <v>15</v>
      </c>
      <c r="AU2325" t="s">
        <v>3</v>
      </c>
      <c r="AV2325">
        <v>0</v>
      </c>
      <c r="AW2325">
        <v>2</v>
      </c>
      <c r="AX2325">
        <v>53555554</v>
      </c>
      <c r="AY2325">
        <v>1</v>
      </c>
      <c r="AZ2325">
        <v>0</v>
      </c>
      <c r="BA2325">
        <v>2129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CX2325">
        <f>Y2325*Source!I1341</f>
        <v>15.667200000000001</v>
      </c>
      <c r="CY2325">
        <f t="shared" si="450"/>
        <v>2.44</v>
      </c>
      <c r="CZ2325">
        <f t="shared" si="451"/>
        <v>2.44</v>
      </c>
      <c r="DA2325">
        <f t="shared" si="452"/>
        <v>1</v>
      </c>
      <c r="DB2325">
        <f t="shared" si="453"/>
        <v>36.6</v>
      </c>
      <c r="DC2325">
        <f t="shared" si="454"/>
        <v>0</v>
      </c>
    </row>
    <row r="2326" spans="1:107" x14ac:dyDescent="0.2">
      <c r="A2326">
        <f>ROW(Source!A1342)</f>
        <v>1342</v>
      </c>
      <c r="B2326">
        <v>53551707</v>
      </c>
      <c r="C2326">
        <v>53555526</v>
      </c>
      <c r="D2326">
        <v>18410171</v>
      </c>
      <c r="E2326">
        <v>1</v>
      </c>
      <c r="F2326">
        <v>1</v>
      </c>
      <c r="G2326">
        <v>1</v>
      </c>
      <c r="H2326">
        <v>1</v>
      </c>
      <c r="I2326" t="s">
        <v>1839</v>
      </c>
      <c r="J2326" t="s">
        <v>3</v>
      </c>
      <c r="K2326" t="s">
        <v>1840</v>
      </c>
      <c r="L2326">
        <v>1369</v>
      </c>
      <c r="N2326">
        <v>1013</v>
      </c>
      <c r="O2326" t="s">
        <v>1486</v>
      </c>
      <c r="P2326" t="s">
        <v>1486</v>
      </c>
      <c r="Q2326">
        <v>1</v>
      </c>
      <c r="W2326">
        <v>0</v>
      </c>
      <c r="X2326">
        <v>1151098980</v>
      </c>
      <c r="Y2326">
        <v>86.755999999999972</v>
      </c>
      <c r="AA2326">
        <v>0</v>
      </c>
      <c r="AB2326">
        <v>0</v>
      </c>
      <c r="AC2326">
        <v>0</v>
      </c>
      <c r="AD2326">
        <v>316.10000000000002</v>
      </c>
      <c r="AE2326">
        <v>0</v>
      </c>
      <c r="AF2326">
        <v>0</v>
      </c>
      <c r="AG2326">
        <v>0</v>
      </c>
      <c r="AH2326">
        <v>316.10000000000002</v>
      </c>
      <c r="AI2326">
        <v>1</v>
      </c>
      <c r="AJ2326">
        <v>1</v>
      </c>
      <c r="AK2326">
        <v>1</v>
      </c>
      <c r="AL2326">
        <v>1</v>
      </c>
      <c r="AN2326">
        <v>0</v>
      </c>
      <c r="AO2326">
        <v>1</v>
      </c>
      <c r="AP2326">
        <v>1</v>
      </c>
      <c r="AQ2326">
        <v>0</v>
      </c>
      <c r="AR2326">
        <v>0</v>
      </c>
      <c r="AS2326" t="s">
        <v>3</v>
      </c>
      <c r="AT2326">
        <v>65.599999999999994</v>
      </c>
      <c r="AU2326" t="s">
        <v>62</v>
      </c>
      <c r="AV2326">
        <v>1</v>
      </c>
      <c r="AW2326">
        <v>2</v>
      </c>
      <c r="AX2326">
        <v>53555542</v>
      </c>
      <c r="AY2326">
        <v>2</v>
      </c>
      <c r="AZ2326">
        <v>137216</v>
      </c>
      <c r="BA2326">
        <v>2130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CX2326">
        <f>Y2326*Source!I1342</f>
        <v>90.614906879999978</v>
      </c>
      <c r="CY2326">
        <f>AD2326</f>
        <v>316.10000000000002</v>
      </c>
      <c r="CZ2326">
        <f>AH2326</f>
        <v>316.10000000000002</v>
      </c>
      <c r="DA2326">
        <f>AL2326</f>
        <v>1</v>
      </c>
      <c r="DB2326">
        <f>ROUND((ROUND(AT2326*CZ2326,2)*ROUND((1.15*1.15),7)),2)</f>
        <v>27423.57</v>
      </c>
      <c r="DC2326">
        <f>ROUND((ROUND(AT2326*AG2326,2)*ROUND((1.15*1.15),7)),2)</f>
        <v>0</v>
      </c>
    </row>
    <row r="2327" spans="1:107" x14ac:dyDescent="0.2">
      <c r="A2327">
        <f>ROW(Source!A1342)</f>
        <v>1342</v>
      </c>
      <c r="B2327">
        <v>53551707</v>
      </c>
      <c r="C2327">
        <v>53555526</v>
      </c>
      <c r="D2327">
        <v>121548</v>
      </c>
      <c r="E2327">
        <v>1</v>
      </c>
      <c r="F2327">
        <v>1</v>
      </c>
      <c r="G2327">
        <v>1</v>
      </c>
      <c r="H2327">
        <v>1</v>
      </c>
      <c r="I2327" t="s">
        <v>31</v>
      </c>
      <c r="J2327" t="s">
        <v>3</v>
      </c>
      <c r="K2327" t="s">
        <v>1489</v>
      </c>
      <c r="L2327">
        <v>608254</v>
      </c>
      <c r="N2327">
        <v>1013</v>
      </c>
      <c r="O2327" t="s">
        <v>1490</v>
      </c>
      <c r="P2327" t="s">
        <v>1490</v>
      </c>
      <c r="Q2327">
        <v>1</v>
      </c>
      <c r="W2327">
        <v>0</v>
      </c>
      <c r="X2327">
        <v>-185737400</v>
      </c>
      <c r="Y2327">
        <v>1.8399999999999999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1</v>
      </c>
      <c r="AJ2327">
        <v>1</v>
      </c>
      <c r="AK2327">
        <v>1</v>
      </c>
      <c r="AL2327">
        <v>1</v>
      </c>
      <c r="AN2327">
        <v>0</v>
      </c>
      <c r="AO2327">
        <v>1</v>
      </c>
      <c r="AP2327">
        <v>1</v>
      </c>
      <c r="AQ2327">
        <v>0</v>
      </c>
      <c r="AR2327">
        <v>0</v>
      </c>
      <c r="AS2327" t="s">
        <v>3</v>
      </c>
      <c r="AT2327">
        <v>1.28</v>
      </c>
      <c r="AU2327" t="s">
        <v>61</v>
      </c>
      <c r="AV2327">
        <v>2</v>
      </c>
      <c r="AW2327">
        <v>2</v>
      </c>
      <c r="AX2327">
        <v>53555543</v>
      </c>
      <c r="AY2327">
        <v>1</v>
      </c>
      <c r="AZ2327">
        <v>6144</v>
      </c>
      <c r="BA2327">
        <v>2131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CX2327">
        <f>Y2327*Source!I1342</f>
        <v>1.9218432000000001</v>
      </c>
      <c r="CY2327">
        <f>AD2327</f>
        <v>0</v>
      </c>
      <c r="CZ2327">
        <f>AH2327</f>
        <v>0</v>
      </c>
      <c r="DA2327">
        <f>AL2327</f>
        <v>1</v>
      </c>
      <c r="DB2327">
        <f t="shared" ref="DB2327:DB2332" si="455">ROUND((ROUND(AT2327*CZ2327,2)*ROUND((1.25*1.15),7)),2)</f>
        <v>0</v>
      </c>
      <c r="DC2327">
        <f t="shared" ref="DC2327:DC2332" si="456">ROUND((ROUND(AT2327*AG2327,2)*ROUND((1.25*1.15),7)),2)</f>
        <v>0</v>
      </c>
    </row>
    <row r="2328" spans="1:107" x14ac:dyDescent="0.2">
      <c r="A2328">
        <f>ROW(Source!A1342)</f>
        <v>1342</v>
      </c>
      <c r="B2328">
        <v>53551707</v>
      </c>
      <c r="C2328">
        <v>53555526</v>
      </c>
      <c r="D2328">
        <v>29172379</v>
      </c>
      <c r="E2328">
        <v>1</v>
      </c>
      <c r="F2328">
        <v>1</v>
      </c>
      <c r="G2328">
        <v>1</v>
      </c>
      <c r="H2328">
        <v>2</v>
      </c>
      <c r="I2328" t="s">
        <v>1495</v>
      </c>
      <c r="J2328" t="s">
        <v>1496</v>
      </c>
      <c r="K2328" t="s">
        <v>1497</v>
      </c>
      <c r="L2328">
        <v>1368</v>
      </c>
      <c r="N2328">
        <v>1011</v>
      </c>
      <c r="O2328" t="s">
        <v>1494</v>
      </c>
      <c r="P2328" t="s">
        <v>1494</v>
      </c>
      <c r="Q2328">
        <v>1</v>
      </c>
      <c r="W2328">
        <v>0</v>
      </c>
      <c r="X2328">
        <v>1106923569</v>
      </c>
      <c r="Y2328">
        <v>0.12937499999999999</v>
      </c>
      <c r="AA2328">
        <v>0</v>
      </c>
      <c r="AB2328">
        <v>112</v>
      </c>
      <c r="AC2328">
        <v>13.5</v>
      </c>
      <c r="AD2328">
        <v>0</v>
      </c>
      <c r="AE2328">
        <v>0</v>
      </c>
      <c r="AF2328">
        <v>112</v>
      </c>
      <c r="AG2328">
        <v>13.5</v>
      </c>
      <c r="AH2328">
        <v>0</v>
      </c>
      <c r="AI2328">
        <v>1</v>
      </c>
      <c r="AJ2328">
        <v>1</v>
      </c>
      <c r="AK2328">
        <v>1</v>
      </c>
      <c r="AL2328">
        <v>1</v>
      </c>
      <c r="AN2328">
        <v>0</v>
      </c>
      <c r="AO2328">
        <v>1</v>
      </c>
      <c r="AP2328">
        <v>1</v>
      </c>
      <c r="AQ2328">
        <v>0</v>
      </c>
      <c r="AR2328">
        <v>0</v>
      </c>
      <c r="AS2328" t="s">
        <v>3</v>
      </c>
      <c r="AT2328">
        <v>0.09</v>
      </c>
      <c r="AU2328" t="s">
        <v>61</v>
      </c>
      <c r="AV2328">
        <v>0</v>
      </c>
      <c r="AW2328">
        <v>2</v>
      </c>
      <c r="AX2328">
        <v>53555544</v>
      </c>
      <c r="AY2328">
        <v>1</v>
      </c>
      <c r="AZ2328">
        <v>6144</v>
      </c>
      <c r="BA2328">
        <v>2132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CX2328">
        <f>Y2328*Source!I1342</f>
        <v>0.13512959999999999</v>
      </c>
      <c r="CY2328">
        <f>AB2328</f>
        <v>112</v>
      </c>
      <c r="CZ2328">
        <f>AF2328</f>
        <v>112</v>
      </c>
      <c r="DA2328">
        <f>AJ2328</f>
        <v>1</v>
      </c>
      <c r="DB2328">
        <f t="shared" si="455"/>
        <v>14.49</v>
      </c>
      <c r="DC2328">
        <f t="shared" si="456"/>
        <v>1.75</v>
      </c>
    </row>
    <row r="2329" spans="1:107" x14ac:dyDescent="0.2">
      <c r="A2329">
        <f>ROW(Source!A1342)</f>
        <v>1342</v>
      </c>
      <c r="B2329">
        <v>53551707</v>
      </c>
      <c r="C2329">
        <v>53555526</v>
      </c>
      <c r="D2329">
        <v>29172556</v>
      </c>
      <c r="E2329">
        <v>1</v>
      </c>
      <c r="F2329">
        <v>1</v>
      </c>
      <c r="G2329">
        <v>1</v>
      </c>
      <c r="H2329">
        <v>2</v>
      </c>
      <c r="I2329" t="s">
        <v>1647</v>
      </c>
      <c r="J2329" t="s">
        <v>1667</v>
      </c>
      <c r="K2329" t="s">
        <v>1649</v>
      </c>
      <c r="L2329">
        <v>1368</v>
      </c>
      <c r="N2329">
        <v>1011</v>
      </c>
      <c r="O2329" t="s">
        <v>1494</v>
      </c>
      <c r="P2329" t="s">
        <v>1494</v>
      </c>
      <c r="Q2329">
        <v>1</v>
      </c>
      <c r="W2329">
        <v>0</v>
      </c>
      <c r="X2329">
        <v>344519037</v>
      </c>
      <c r="Y2329">
        <v>1.7106249999999996</v>
      </c>
      <c r="AA2329">
        <v>0</v>
      </c>
      <c r="AB2329">
        <v>31.26</v>
      </c>
      <c r="AC2329">
        <v>13.5</v>
      </c>
      <c r="AD2329">
        <v>0</v>
      </c>
      <c r="AE2329">
        <v>0</v>
      </c>
      <c r="AF2329">
        <v>31.26</v>
      </c>
      <c r="AG2329">
        <v>13.5</v>
      </c>
      <c r="AH2329">
        <v>0</v>
      </c>
      <c r="AI2329">
        <v>1</v>
      </c>
      <c r="AJ2329">
        <v>1</v>
      </c>
      <c r="AK2329">
        <v>1</v>
      </c>
      <c r="AL2329">
        <v>1</v>
      </c>
      <c r="AN2329">
        <v>0</v>
      </c>
      <c r="AO2329">
        <v>1</v>
      </c>
      <c r="AP2329">
        <v>1</v>
      </c>
      <c r="AQ2329">
        <v>0</v>
      </c>
      <c r="AR2329">
        <v>0</v>
      </c>
      <c r="AS2329" t="s">
        <v>3</v>
      </c>
      <c r="AT2329">
        <v>1.19</v>
      </c>
      <c r="AU2329" t="s">
        <v>61</v>
      </c>
      <c r="AV2329">
        <v>0</v>
      </c>
      <c r="AW2329">
        <v>2</v>
      </c>
      <c r="AX2329">
        <v>53555545</v>
      </c>
      <c r="AY2329">
        <v>1</v>
      </c>
      <c r="AZ2329">
        <v>6144</v>
      </c>
      <c r="BA2329">
        <v>2133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CX2329">
        <f>Y2329*Source!I1342</f>
        <v>1.7867135999999997</v>
      </c>
      <c r="CY2329">
        <f>AB2329</f>
        <v>31.26</v>
      </c>
      <c r="CZ2329">
        <f>AF2329</f>
        <v>31.26</v>
      </c>
      <c r="DA2329">
        <f>AJ2329</f>
        <v>1</v>
      </c>
      <c r="DB2329">
        <f t="shared" si="455"/>
        <v>53.48</v>
      </c>
      <c r="DC2329">
        <f t="shared" si="456"/>
        <v>23.1</v>
      </c>
    </row>
    <row r="2330" spans="1:107" x14ac:dyDescent="0.2">
      <c r="A2330">
        <f>ROW(Source!A1342)</f>
        <v>1342</v>
      </c>
      <c r="B2330">
        <v>53551707</v>
      </c>
      <c r="C2330">
        <v>53555526</v>
      </c>
      <c r="D2330">
        <v>29172703</v>
      </c>
      <c r="E2330">
        <v>1</v>
      </c>
      <c r="F2330">
        <v>1</v>
      </c>
      <c r="G2330">
        <v>1</v>
      </c>
      <c r="H2330">
        <v>2</v>
      </c>
      <c r="I2330" t="s">
        <v>1995</v>
      </c>
      <c r="J2330" t="s">
        <v>2052</v>
      </c>
      <c r="K2330" t="s">
        <v>2053</v>
      </c>
      <c r="L2330">
        <v>1368</v>
      </c>
      <c r="N2330">
        <v>1011</v>
      </c>
      <c r="O2330" t="s">
        <v>1494</v>
      </c>
      <c r="P2330" t="s">
        <v>1494</v>
      </c>
      <c r="Q2330">
        <v>1</v>
      </c>
      <c r="W2330">
        <v>0</v>
      </c>
      <c r="X2330">
        <v>1695838894</v>
      </c>
      <c r="Y2330">
        <v>1.1499999999999999</v>
      </c>
      <c r="AA2330">
        <v>0</v>
      </c>
      <c r="AB2330">
        <v>29.67</v>
      </c>
      <c r="AC2330">
        <v>0</v>
      </c>
      <c r="AD2330">
        <v>0</v>
      </c>
      <c r="AE2330">
        <v>0</v>
      </c>
      <c r="AF2330">
        <v>29.67</v>
      </c>
      <c r="AG2330">
        <v>0</v>
      </c>
      <c r="AH2330">
        <v>0</v>
      </c>
      <c r="AI2330">
        <v>1</v>
      </c>
      <c r="AJ2330">
        <v>1</v>
      </c>
      <c r="AK2330">
        <v>1</v>
      </c>
      <c r="AL2330">
        <v>1</v>
      </c>
      <c r="AN2330">
        <v>0</v>
      </c>
      <c r="AO2330">
        <v>1</v>
      </c>
      <c r="AP2330">
        <v>1</v>
      </c>
      <c r="AQ2330">
        <v>0</v>
      </c>
      <c r="AR2330">
        <v>0</v>
      </c>
      <c r="AS2330" t="s">
        <v>3</v>
      </c>
      <c r="AT2330">
        <v>0.8</v>
      </c>
      <c r="AU2330" t="s">
        <v>61</v>
      </c>
      <c r="AV2330">
        <v>0</v>
      </c>
      <c r="AW2330">
        <v>2</v>
      </c>
      <c r="AX2330">
        <v>53555546</v>
      </c>
      <c r="AY2330">
        <v>1</v>
      </c>
      <c r="AZ2330">
        <v>6144</v>
      </c>
      <c r="BA2330">
        <v>2134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CX2330">
        <f>Y2330*Source!I1342</f>
        <v>1.201152</v>
      </c>
      <c r="CY2330">
        <f>AB2330</f>
        <v>29.67</v>
      </c>
      <c r="CZ2330">
        <f>AF2330</f>
        <v>29.67</v>
      </c>
      <c r="DA2330">
        <f>AJ2330</f>
        <v>1</v>
      </c>
      <c r="DB2330">
        <f t="shared" si="455"/>
        <v>34.130000000000003</v>
      </c>
      <c r="DC2330">
        <f t="shared" si="456"/>
        <v>0</v>
      </c>
    </row>
    <row r="2331" spans="1:107" x14ac:dyDescent="0.2">
      <c r="A2331">
        <f>ROW(Source!A1342)</f>
        <v>1342</v>
      </c>
      <c r="B2331">
        <v>53551707</v>
      </c>
      <c r="C2331">
        <v>53555526</v>
      </c>
      <c r="D2331">
        <v>29174500</v>
      </c>
      <c r="E2331">
        <v>1</v>
      </c>
      <c r="F2331">
        <v>1</v>
      </c>
      <c r="G2331">
        <v>1</v>
      </c>
      <c r="H2331">
        <v>2</v>
      </c>
      <c r="I2331" t="s">
        <v>1681</v>
      </c>
      <c r="J2331" t="s">
        <v>1682</v>
      </c>
      <c r="K2331" t="s">
        <v>1683</v>
      </c>
      <c r="L2331">
        <v>1368</v>
      </c>
      <c r="N2331">
        <v>1011</v>
      </c>
      <c r="O2331" t="s">
        <v>1494</v>
      </c>
      <c r="P2331" t="s">
        <v>1494</v>
      </c>
      <c r="Q2331">
        <v>1</v>
      </c>
      <c r="W2331">
        <v>0</v>
      </c>
      <c r="X2331">
        <v>-1867053656</v>
      </c>
      <c r="Y2331">
        <v>0.301875</v>
      </c>
      <c r="AA2331">
        <v>0</v>
      </c>
      <c r="AB2331">
        <v>1.95</v>
      </c>
      <c r="AC2331">
        <v>0</v>
      </c>
      <c r="AD2331">
        <v>0</v>
      </c>
      <c r="AE2331">
        <v>0</v>
      </c>
      <c r="AF2331">
        <v>1.95</v>
      </c>
      <c r="AG2331">
        <v>0</v>
      </c>
      <c r="AH2331">
        <v>0</v>
      </c>
      <c r="AI2331">
        <v>1</v>
      </c>
      <c r="AJ2331">
        <v>1</v>
      </c>
      <c r="AK2331">
        <v>1</v>
      </c>
      <c r="AL2331">
        <v>1</v>
      </c>
      <c r="AN2331">
        <v>0</v>
      </c>
      <c r="AO2331">
        <v>1</v>
      </c>
      <c r="AP2331">
        <v>1</v>
      </c>
      <c r="AQ2331">
        <v>0</v>
      </c>
      <c r="AR2331">
        <v>0</v>
      </c>
      <c r="AS2331" t="s">
        <v>3</v>
      </c>
      <c r="AT2331">
        <v>0.21</v>
      </c>
      <c r="AU2331" t="s">
        <v>61</v>
      </c>
      <c r="AV2331">
        <v>0</v>
      </c>
      <c r="AW2331">
        <v>2</v>
      </c>
      <c r="AX2331">
        <v>53555547</v>
      </c>
      <c r="AY2331">
        <v>1</v>
      </c>
      <c r="AZ2331">
        <v>6144</v>
      </c>
      <c r="BA2331">
        <v>2135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CX2331">
        <f>Y2331*Source!I1342</f>
        <v>0.31530240000000004</v>
      </c>
      <c r="CY2331">
        <f>AB2331</f>
        <v>1.95</v>
      </c>
      <c r="CZ2331">
        <f>AF2331</f>
        <v>1.95</v>
      </c>
      <c r="DA2331">
        <f>AJ2331</f>
        <v>1</v>
      </c>
      <c r="DB2331">
        <f t="shared" si="455"/>
        <v>0.59</v>
      </c>
      <c r="DC2331">
        <f t="shared" si="456"/>
        <v>0</v>
      </c>
    </row>
    <row r="2332" spans="1:107" x14ac:dyDescent="0.2">
      <c r="A2332">
        <f>ROW(Source!A1342)</f>
        <v>1342</v>
      </c>
      <c r="B2332">
        <v>53551707</v>
      </c>
      <c r="C2332">
        <v>53555526</v>
      </c>
      <c r="D2332">
        <v>29174913</v>
      </c>
      <c r="E2332">
        <v>1</v>
      </c>
      <c r="F2332">
        <v>1</v>
      </c>
      <c r="G2332">
        <v>1</v>
      </c>
      <c r="H2332">
        <v>2</v>
      </c>
      <c r="I2332" t="s">
        <v>1513</v>
      </c>
      <c r="J2332" t="s">
        <v>1514</v>
      </c>
      <c r="K2332" t="s">
        <v>1515</v>
      </c>
      <c r="L2332">
        <v>1368</v>
      </c>
      <c r="N2332">
        <v>1011</v>
      </c>
      <c r="O2332" t="s">
        <v>1494</v>
      </c>
      <c r="P2332" t="s">
        <v>1494</v>
      </c>
      <c r="Q2332">
        <v>1</v>
      </c>
      <c r="W2332">
        <v>0</v>
      </c>
      <c r="X2332">
        <v>1230759911</v>
      </c>
      <c r="Y2332">
        <v>2.6593749999999998</v>
      </c>
      <c r="AA2332">
        <v>0</v>
      </c>
      <c r="AB2332">
        <v>87.17</v>
      </c>
      <c r="AC2332">
        <v>11.6</v>
      </c>
      <c r="AD2332">
        <v>0</v>
      </c>
      <c r="AE2332">
        <v>0</v>
      </c>
      <c r="AF2332">
        <v>87.17</v>
      </c>
      <c r="AG2332">
        <v>11.6</v>
      </c>
      <c r="AH2332">
        <v>0</v>
      </c>
      <c r="AI2332">
        <v>1</v>
      </c>
      <c r="AJ2332">
        <v>1</v>
      </c>
      <c r="AK2332">
        <v>1</v>
      </c>
      <c r="AL2332">
        <v>1</v>
      </c>
      <c r="AN2332">
        <v>0</v>
      </c>
      <c r="AO2332">
        <v>1</v>
      </c>
      <c r="AP2332">
        <v>1</v>
      </c>
      <c r="AQ2332">
        <v>0</v>
      </c>
      <c r="AR2332">
        <v>0</v>
      </c>
      <c r="AS2332" t="s">
        <v>3</v>
      </c>
      <c r="AT2332">
        <v>1.85</v>
      </c>
      <c r="AU2332" t="s">
        <v>61</v>
      </c>
      <c r="AV2332">
        <v>0</v>
      </c>
      <c r="AW2332">
        <v>2</v>
      </c>
      <c r="AX2332">
        <v>53555548</v>
      </c>
      <c r="AY2332">
        <v>1</v>
      </c>
      <c r="AZ2332">
        <v>6144</v>
      </c>
      <c r="BA2332">
        <v>2136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CX2332">
        <f>Y2332*Source!I1342</f>
        <v>2.7776640000000001</v>
      </c>
      <c r="CY2332">
        <f>AB2332</f>
        <v>87.17</v>
      </c>
      <c r="CZ2332">
        <f>AF2332</f>
        <v>87.17</v>
      </c>
      <c r="DA2332">
        <f>AJ2332</f>
        <v>1</v>
      </c>
      <c r="DB2332">
        <f t="shared" si="455"/>
        <v>231.81</v>
      </c>
      <c r="DC2332">
        <f t="shared" si="456"/>
        <v>30.85</v>
      </c>
    </row>
    <row r="2333" spans="1:107" x14ac:dyDescent="0.2">
      <c r="A2333">
        <f>ROW(Source!A1342)</f>
        <v>1342</v>
      </c>
      <c r="B2333">
        <v>53551707</v>
      </c>
      <c r="C2333">
        <v>53555526</v>
      </c>
      <c r="D2333">
        <v>29114681</v>
      </c>
      <c r="E2333">
        <v>1</v>
      </c>
      <c r="F2333">
        <v>1</v>
      </c>
      <c r="G2333">
        <v>1</v>
      </c>
      <c r="H2333">
        <v>3</v>
      </c>
      <c r="I2333" t="s">
        <v>2054</v>
      </c>
      <c r="J2333" t="s">
        <v>2055</v>
      </c>
      <c r="K2333" t="s">
        <v>2056</v>
      </c>
      <c r="L2333">
        <v>1348</v>
      </c>
      <c r="N2333">
        <v>1009</v>
      </c>
      <c r="O2333" t="s">
        <v>26</v>
      </c>
      <c r="P2333" t="s">
        <v>26</v>
      </c>
      <c r="Q2333">
        <v>1000</v>
      </c>
      <c r="W2333">
        <v>0</v>
      </c>
      <c r="X2333">
        <v>-1964751701</v>
      </c>
      <c r="Y2333">
        <v>4.4999999999999997E-3</v>
      </c>
      <c r="AA2333">
        <v>59115.92</v>
      </c>
      <c r="AB2333">
        <v>0</v>
      </c>
      <c r="AC2333">
        <v>0</v>
      </c>
      <c r="AD2333">
        <v>0</v>
      </c>
      <c r="AE2333">
        <v>9628</v>
      </c>
      <c r="AF2333">
        <v>0</v>
      </c>
      <c r="AG2333">
        <v>0</v>
      </c>
      <c r="AH2333">
        <v>0</v>
      </c>
      <c r="AI2333">
        <v>6.14</v>
      </c>
      <c r="AJ2333">
        <v>1</v>
      </c>
      <c r="AK2333">
        <v>1</v>
      </c>
      <c r="AL2333">
        <v>1</v>
      </c>
      <c r="AN2333">
        <v>0</v>
      </c>
      <c r="AO2333">
        <v>1</v>
      </c>
      <c r="AP2333">
        <v>0</v>
      </c>
      <c r="AQ2333">
        <v>0</v>
      </c>
      <c r="AR2333">
        <v>0</v>
      </c>
      <c r="AS2333" t="s">
        <v>3</v>
      </c>
      <c r="AT2333">
        <v>4.4999999999999997E-3</v>
      </c>
      <c r="AU2333" t="s">
        <v>3</v>
      </c>
      <c r="AV2333">
        <v>0</v>
      </c>
      <c r="AW2333">
        <v>2</v>
      </c>
      <c r="AX2333">
        <v>53555549</v>
      </c>
      <c r="AY2333">
        <v>1</v>
      </c>
      <c r="AZ2333">
        <v>0</v>
      </c>
      <c r="BA2333">
        <v>2137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CX2333">
        <f>Y2333*Source!I1342</f>
        <v>4.7001600000000001E-3</v>
      </c>
      <c r="CY2333">
        <f t="shared" ref="CY2333:CY2340" si="457">AA2333</f>
        <v>59115.92</v>
      </c>
      <c r="CZ2333">
        <f t="shared" ref="CZ2333:CZ2340" si="458">AE2333</f>
        <v>9628</v>
      </c>
      <c r="DA2333">
        <f t="shared" ref="DA2333:DA2340" si="459">AI2333</f>
        <v>6.14</v>
      </c>
      <c r="DB2333">
        <f t="shared" ref="DB2333:DB2340" si="460">ROUND(ROUND(AT2333*CZ2333,2),2)</f>
        <v>43.33</v>
      </c>
      <c r="DC2333">
        <f t="shared" ref="DC2333:DC2340" si="461">ROUND(ROUND(AT2333*AG2333,2),2)</f>
        <v>0</v>
      </c>
    </row>
    <row r="2334" spans="1:107" x14ac:dyDescent="0.2">
      <c r="A2334">
        <f>ROW(Source!A1342)</f>
        <v>1342</v>
      </c>
      <c r="B2334">
        <v>53551707</v>
      </c>
      <c r="C2334">
        <v>53555526</v>
      </c>
      <c r="D2334">
        <v>29114471</v>
      </c>
      <c r="E2334">
        <v>1</v>
      </c>
      <c r="F2334">
        <v>1</v>
      </c>
      <c r="G2334">
        <v>1</v>
      </c>
      <c r="H2334">
        <v>3</v>
      </c>
      <c r="I2334" t="s">
        <v>2057</v>
      </c>
      <c r="J2334" t="s">
        <v>2058</v>
      </c>
      <c r="K2334" t="s">
        <v>2059</v>
      </c>
      <c r="L2334">
        <v>1356</v>
      </c>
      <c r="N2334">
        <v>1010</v>
      </c>
      <c r="O2334" t="s">
        <v>949</v>
      </c>
      <c r="P2334" t="s">
        <v>949</v>
      </c>
      <c r="Q2334">
        <v>1000</v>
      </c>
      <c r="W2334">
        <v>0</v>
      </c>
      <c r="X2334">
        <v>938517584</v>
      </c>
      <c r="Y2334">
        <v>8.8999999999999996E-2</v>
      </c>
      <c r="AA2334">
        <v>982.4</v>
      </c>
      <c r="AB2334">
        <v>0</v>
      </c>
      <c r="AC2334">
        <v>0</v>
      </c>
      <c r="AD2334">
        <v>0</v>
      </c>
      <c r="AE2334">
        <v>160</v>
      </c>
      <c r="AF2334">
        <v>0</v>
      </c>
      <c r="AG2334">
        <v>0</v>
      </c>
      <c r="AH2334">
        <v>0</v>
      </c>
      <c r="AI2334">
        <v>6.14</v>
      </c>
      <c r="AJ2334">
        <v>1</v>
      </c>
      <c r="AK2334">
        <v>1</v>
      </c>
      <c r="AL2334">
        <v>1</v>
      </c>
      <c r="AN2334">
        <v>0</v>
      </c>
      <c r="AO2334">
        <v>1</v>
      </c>
      <c r="AP2334">
        <v>0</v>
      </c>
      <c r="AQ2334">
        <v>0</v>
      </c>
      <c r="AR2334">
        <v>0</v>
      </c>
      <c r="AS2334" t="s">
        <v>3</v>
      </c>
      <c r="AT2334">
        <v>8.8999999999999996E-2</v>
      </c>
      <c r="AU2334" t="s">
        <v>3</v>
      </c>
      <c r="AV2334">
        <v>0</v>
      </c>
      <c r="AW2334">
        <v>2</v>
      </c>
      <c r="AX2334">
        <v>53555550</v>
      </c>
      <c r="AY2334">
        <v>1</v>
      </c>
      <c r="AZ2334">
        <v>0</v>
      </c>
      <c r="BA2334">
        <v>2138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CX2334">
        <f>Y2334*Source!I1342</f>
        <v>9.2958720000000009E-2</v>
      </c>
      <c r="CY2334">
        <f t="shared" si="457"/>
        <v>982.4</v>
      </c>
      <c r="CZ2334">
        <f t="shared" si="458"/>
        <v>160</v>
      </c>
      <c r="DA2334">
        <f t="shared" si="459"/>
        <v>6.14</v>
      </c>
      <c r="DB2334">
        <f t="shared" si="460"/>
        <v>14.24</v>
      </c>
      <c r="DC2334">
        <f t="shared" si="461"/>
        <v>0</v>
      </c>
    </row>
    <row r="2335" spans="1:107" x14ac:dyDescent="0.2">
      <c r="A2335">
        <f>ROW(Source!A1342)</f>
        <v>1342</v>
      </c>
      <c r="B2335">
        <v>53551707</v>
      </c>
      <c r="C2335">
        <v>53555526</v>
      </c>
      <c r="D2335">
        <v>29140948</v>
      </c>
      <c r="E2335">
        <v>1</v>
      </c>
      <c r="F2335">
        <v>1</v>
      </c>
      <c r="G2335">
        <v>1</v>
      </c>
      <c r="H2335">
        <v>3</v>
      </c>
      <c r="I2335" t="s">
        <v>1337</v>
      </c>
      <c r="J2335" t="s">
        <v>1340</v>
      </c>
      <c r="K2335" t="s">
        <v>1338</v>
      </c>
      <c r="L2335">
        <v>1033</v>
      </c>
      <c r="N2335">
        <v>1013</v>
      </c>
      <c r="O2335" t="s">
        <v>1339</v>
      </c>
      <c r="P2335" t="s">
        <v>1339</v>
      </c>
      <c r="Q2335">
        <v>1</v>
      </c>
      <c r="W2335">
        <v>1</v>
      </c>
      <c r="X2335">
        <v>-1698548958</v>
      </c>
      <c r="Y2335">
        <v>-100</v>
      </c>
      <c r="AA2335">
        <v>1158.8399999999999</v>
      </c>
      <c r="AB2335">
        <v>0</v>
      </c>
      <c r="AC2335">
        <v>0</v>
      </c>
      <c r="AD2335">
        <v>0</v>
      </c>
      <c r="AE2335">
        <v>166.98</v>
      </c>
      <c r="AF2335">
        <v>0</v>
      </c>
      <c r="AG2335">
        <v>0</v>
      </c>
      <c r="AH2335">
        <v>0</v>
      </c>
      <c r="AI2335">
        <v>6.94</v>
      </c>
      <c r="AJ2335">
        <v>1</v>
      </c>
      <c r="AK2335">
        <v>1</v>
      </c>
      <c r="AL2335">
        <v>1</v>
      </c>
      <c r="AN2335">
        <v>0</v>
      </c>
      <c r="AO2335">
        <v>1</v>
      </c>
      <c r="AP2335">
        <v>0</v>
      </c>
      <c r="AQ2335">
        <v>0</v>
      </c>
      <c r="AR2335">
        <v>0</v>
      </c>
      <c r="AS2335" t="s">
        <v>3</v>
      </c>
      <c r="AT2335">
        <v>-100</v>
      </c>
      <c r="AU2335" t="s">
        <v>3</v>
      </c>
      <c r="AV2335">
        <v>0</v>
      </c>
      <c r="AW2335">
        <v>2</v>
      </c>
      <c r="AX2335">
        <v>53555551</v>
      </c>
      <c r="AY2335">
        <v>1</v>
      </c>
      <c r="AZ2335">
        <v>6144</v>
      </c>
      <c r="BA2335">
        <v>2139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CX2335">
        <f>Y2335*Source!I1342</f>
        <v>-104.44800000000001</v>
      </c>
      <c r="CY2335">
        <f t="shared" si="457"/>
        <v>1158.8399999999999</v>
      </c>
      <c r="CZ2335">
        <f t="shared" si="458"/>
        <v>166.98</v>
      </c>
      <c r="DA2335">
        <f t="shared" si="459"/>
        <v>6.94</v>
      </c>
      <c r="DB2335">
        <f t="shared" si="460"/>
        <v>-16698</v>
      </c>
      <c r="DC2335">
        <f t="shared" si="461"/>
        <v>0</v>
      </c>
    </row>
    <row r="2336" spans="1:107" x14ac:dyDescent="0.2">
      <c r="A2336">
        <f>ROW(Source!A1342)</f>
        <v>1342</v>
      </c>
      <c r="B2336">
        <v>53551707</v>
      </c>
      <c r="C2336">
        <v>53555526</v>
      </c>
      <c r="D2336">
        <v>29141208</v>
      </c>
      <c r="E2336">
        <v>1</v>
      </c>
      <c r="F2336">
        <v>1</v>
      </c>
      <c r="G2336">
        <v>1</v>
      </c>
      <c r="H2336">
        <v>3</v>
      </c>
      <c r="I2336" t="s">
        <v>1342</v>
      </c>
      <c r="J2336" t="s">
        <v>1344</v>
      </c>
      <c r="K2336" t="s">
        <v>1343</v>
      </c>
      <c r="L2336">
        <v>1354</v>
      </c>
      <c r="N2336">
        <v>1010</v>
      </c>
      <c r="O2336" t="s">
        <v>160</v>
      </c>
      <c r="P2336" t="s">
        <v>160</v>
      </c>
      <c r="Q2336">
        <v>1</v>
      </c>
      <c r="W2336">
        <v>0</v>
      </c>
      <c r="X2336">
        <v>-676983205</v>
      </c>
      <c r="Y2336">
        <v>490.196078</v>
      </c>
      <c r="AA2336">
        <v>850.78</v>
      </c>
      <c r="AB2336">
        <v>0</v>
      </c>
      <c r="AC2336">
        <v>0</v>
      </c>
      <c r="AD2336">
        <v>0</v>
      </c>
      <c r="AE2336">
        <v>149.26</v>
      </c>
      <c r="AF2336">
        <v>0</v>
      </c>
      <c r="AG2336">
        <v>0</v>
      </c>
      <c r="AH2336">
        <v>0</v>
      </c>
      <c r="AI2336">
        <v>5.7</v>
      </c>
      <c r="AJ2336">
        <v>1</v>
      </c>
      <c r="AK2336">
        <v>1</v>
      </c>
      <c r="AL2336">
        <v>1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 t="s">
        <v>3</v>
      </c>
      <c r="AT2336">
        <v>490.196078</v>
      </c>
      <c r="AU2336" t="s">
        <v>3</v>
      </c>
      <c r="AV2336">
        <v>0</v>
      </c>
      <c r="AW2336">
        <v>1</v>
      </c>
      <c r="AX2336">
        <v>-1</v>
      </c>
      <c r="AY2336">
        <v>0</v>
      </c>
      <c r="AZ2336">
        <v>0</v>
      </c>
      <c r="BA2336" t="s">
        <v>3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CX2336">
        <f>Y2336*Source!I1342</f>
        <v>511.99999954944002</v>
      </c>
      <c r="CY2336">
        <f t="shared" si="457"/>
        <v>850.78</v>
      </c>
      <c r="CZ2336">
        <f t="shared" si="458"/>
        <v>149.26</v>
      </c>
      <c r="DA2336">
        <f t="shared" si="459"/>
        <v>5.7</v>
      </c>
      <c r="DB2336">
        <f t="shared" si="460"/>
        <v>73166.67</v>
      </c>
      <c r="DC2336">
        <f t="shared" si="461"/>
        <v>0</v>
      </c>
    </row>
    <row r="2337" spans="1:107" x14ac:dyDescent="0.2">
      <c r="A2337">
        <f>ROW(Source!A1342)</f>
        <v>1342</v>
      </c>
      <c r="B2337">
        <v>53551707</v>
      </c>
      <c r="C2337">
        <v>53555526</v>
      </c>
      <c r="D2337">
        <v>29140930</v>
      </c>
      <c r="E2337">
        <v>1</v>
      </c>
      <c r="F2337">
        <v>1</v>
      </c>
      <c r="G2337">
        <v>1</v>
      </c>
      <c r="H2337">
        <v>3</v>
      </c>
      <c r="I2337" t="s">
        <v>2060</v>
      </c>
      <c r="J2337" t="s">
        <v>2061</v>
      </c>
      <c r="K2337" t="s">
        <v>2062</v>
      </c>
      <c r="L2337">
        <v>1035</v>
      </c>
      <c r="N2337">
        <v>1013</v>
      </c>
      <c r="O2337" t="s">
        <v>219</v>
      </c>
      <c r="P2337" t="s">
        <v>219</v>
      </c>
      <c r="Q2337">
        <v>1</v>
      </c>
      <c r="W2337">
        <v>0</v>
      </c>
      <c r="X2337">
        <v>-1375229326</v>
      </c>
      <c r="Y2337">
        <v>44.2</v>
      </c>
      <c r="AA2337">
        <v>151.9</v>
      </c>
      <c r="AB2337">
        <v>0</v>
      </c>
      <c r="AC2337">
        <v>0</v>
      </c>
      <c r="AD2337">
        <v>0</v>
      </c>
      <c r="AE2337">
        <v>24.74</v>
      </c>
      <c r="AF2337">
        <v>0</v>
      </c>
      <c r="AG2337">
        <v>0</v>
      </c>
      <c r="AH2337">
        <v>0</v>
      </c>
      <c r="AI2337">
        <v>6.14</v>
      </c>
      <c r="AJ2337">
        <v>1</v>
      </c>
      <c r="AK2337">
        <v>1</v>
      </c>
      <c r="AL2337">
        <v>1</v>
      </c>
      <c r="AN2337">
        <v>0</v>
      </c>
      <c r="AO2337">
        <v>1</v>
      </c>
      <c r="AP2337">
        <v>0</v>
      </c>
      <c r="AQ2337">
        <v>0</v>
      </c>
      <c r="AR2337">
        <v>0</v>
      </c>
      <c r="AS2337" t="s">
        <v>3</v>
      </c>
      <c r="AT2337">
        <v>44.2</v>
      </c>
      <c r="AU2337" t="s">
        <v>3</v>
      </c>
      <c r="AV2337">
        <v>0</v>
      </c>
      <c r="AW2337">
        <v>2</v>
      </c>
      <c r="AX2337">
        <v>53555552</v>
      </c>
      <c r="AY2337">
        <v>1</v>
      </c>
      <c r="AZ2337">
        <v>0</v>
      </c>
      <c r="BA2337">
        <v>2140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CX2337">
        <f>Y2337*Source!I1342</f>
        <v>46.166016000000006</v>
      </c>
      <c r="CY2337">
        <f t="shared" si="457"/>
        <v>151.9</v>
      </c>
      <c r="CZ2337">
        <f t="shared" si="458"/>
        <v>24.74</v>
      </c>
      <c r="DA2337">
        <f t="shared" si="459"/>
        <v>6.14</v>
      </c>
      <c r="DB2337">
        <f t="shared" si="460"/>
        <v>1093.51</v>
      </c>
      <c r="DC2337">
        <f t="shared" si="461"/>
        <v>0</v>
      </c>
    </row>
    <row r="2338" spans="1:107" x14ac:dyDescent="0.2">
      <c r="A2338">
        <f>ROW(Source!A1342)</f>
        <v>1342</v>
      </c>
      <c r="B2338">
        <v>53551707</v>
      </c>
      <c r="C2338">
        <v>53555526</v>
      </c>
      <c r="D2338">
        <v>29140920</v>
      </c>
      <c r="E2338">
        <v>1</v>
      </c>
      <c r="F2338">
        <v>1</v>
      </c>
      <c r="G2338">
        <v>1</v>
      </c>
      <c r="H2338">
        <v>3</v>
      </c>
      <c r="I2338" t="s">
        <v>2063</v>
      </c>
      <c r="J2338" t="s">
        <v>2064</v>
      </c>
      <c r="K2338" t="s">
        <v>2065</v>
      </c>
      <c r="L2338">
        <v>1339</v>
      </c>
      <c r="N2338">
        <v>1007</v>
      </c>
      <c r="O2338" t="s">
        <v>425</v>
      </c>
      <c r="P2338" t="s">
        <v>425</v>
      </c>
      <c r="Q2338">
        <v>1</v>
      </c>
      <c r="W2338">
        <v>0</v>
      </c>
      <c r="X2338">
        <v>-1034213419</v>
      </c>
      <c r="Y2338">
        <v>0.67</v>
      </c>
      <c r="AA2338">
        <v>281.39999999999998</v>
      </c>
      <c r="AB2338">
        <v>0</v>
      </c>
      <c r="AC2338">
        <v>0</v>
      </c>
      <c r="AD2338">
        <v>0</v>
      </c>
      <c r="AE2338">
        <v>45.83</v>
      </c>
      <c r="AF2338">
        <v>0</v>
      </c>
      <c r="AG2338">
        <v>0</v>
      </c>
      <c r="AH2338">
        <v>0</v>
      </c>
      <c r="AI2338">
        <v>6.14</v>
      </c>
      <c r="AJ2338">
        <v>1</v>
      </c>
      <c r="AK2338">
        <v>1</v>
      </c>
      <c r="AL2338">
        <v>1</v>
      </c>
      <c r="AN2338">
        <v>0</v>
      </c>
      <c r="AO2338">
        <v>1</v>
      </c>
      <c r="AP2338">
        <v>0</v>
      </c>
      <c r="AQ2338">
        <v>0</v>
      </c>
      <c r="AR2338">
        <v>0</v>
      </c>
      <c r="AS2338" t="s">
        <v>3</v>
      </c>
      <c r="AT2338">
        <v>0.67</v>
      </c>
      <c r="AU2338" t="s">
        <v>3</v>
      </c>
      <c r="AV2338">
        <v>0</v>
      </c>
      <c r="AW2338">
        <v>2</v>
      </c>
      <c r="AX2338">
        <v>53555553</v>
      </c>
      <c r="AY2338">
        <v>1</v>
      </c>
      <c r="AZ2338">
        <v>0</v>
      </c>
      <c r="BA2338">
        <v>2141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CX2338">
        <f>Y2338*Source!I1342</f>
        <v>0.69980160000000013</v>
      </c>
      <c r="CY2338">
        <f t="shared" si="457"/>
        <v>281.39999999999998</v>
      </c>
      <c r="CZ2338">
        <f t="shared" si="458"/>
        <v>45.83</v>
      </c>
      <c r="DA2338">
        <f t="shared" si="459"/>
        <v>6.14</v>
      </c>
      <c r="DB2338">
        <f t="shared" si="460"/>
        <v>30.71</v>
      </c>
      <c r="DC2338">
        <f t="shared" si="461"/>
        <v>0</v>
      </c>
    </row>
    <row r="2339" spans="1:107" x14ac:dyDescent="0.2">
      <c r="A2339">
        <f>ROW(Source!A1342)</f>
        <v>1342</v>
      </c>
      <c r="B2339">
        <v>53551707</v>
      </c>
      <c r="C2339">
        <v>53555526</v>
      </c>
      <c r="D2339">
        <v>38217791</v>
      </c>
      <c r="E2339">
        <v>1</v>
      </c>
      <c r="F2339">
        <v>1</v>
      </c>
      <c r="G2339">
        <v>1</v>
      </c>
      <c r="H2339">
        <v>3</v>
      </c>
      <c r="I2339" t="s">
        <v>1346</v>
      </c>
      <c r="J2339" t="s">
        <v>1348</v>
      </c>
      <c r="K2339" t="s">
        <v>1347</v>
      </c>
      <c r="L2339">
        <v>1354</v>
      </c>
      <c r="N2339">
        <v>1010</v>
      </c>
      <c r="O2339" t="s">
        <v>160</v>
      </c>
      <c r="P2339" t="s">
        <v>160</v>
      </c>
      <c r="Q2339">
        <v>1</v>
      </c>
      <c r="W2339">
        <v>0</v>
      </c>
      <c r="X2339">
        <v>-1019670726</v>
      </c>
      <c r="Y2339">
        <v>80.422793999999996</v>
      </c>
      <c r="AA2339">
        <v>166.24</v>
      </c>
      <c r="AB2339">
        <v>0</v>
      </c>
      <c r="AC2339">
        <v>0</v>
      </c>
      <c r="AD2339">
        <v>0</v>
      </c>
      <c r="AE2339">
        <v>12.36</v>
      </c>
      <c r="AF2339">
        <v>0</v>
      </c>
      <c r="AG2339">
        <v>0</v>
      </c>
      <c r="AH2339">
        <v>0</v>
      </c>
      <c r="AI2339">
        <v>13.45</v>
      </c>
      <c r="AJ2339">
        <v>1</v>
      </c>
      <c r="AK2339">
        <v>1</v>
      </c>
      <c r="AL2339">
        <v>1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 t="s">
        <v>3</v>
      </c>
      <c r="AT2339">
        <v>80.422793999999996</v>
      </c>
      <c r="AU2339" t="s">
        <v>3</v>
      </c>
      <c r="AV2339">
        <v>0</v>
      </c>
      <c r="AW2339">
        <v>1</v>
      </c>
      <c r="AX2339">
        <v>-1</v>
      </c>
      <c r="AY2339">
        <v>0</v>
      </c>
      <c r="AZ2339">
        <v>0</v>
      </c>
      <c r="BA2339" t="s">
        <v>3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CX2339">
        <f>Y2339*Source!I1342</f>
        <v>83.999999877120004</v>
      </c>
      <c r="CY2339">
        <f t="shared" si="457"/>
        <v>166.24</v>
      </c>
      <c r="CZ2339">
        <f t="shared" si="458"/>
        <v>12.36</v>
      </c>
      <c r="DA2339">
        <f t="shared" si="459"/>
        <v>13.45</v>
      </c>
      <c r="DB2339">
        <f t="shared" si="460"/>
        <v>994.03</v>
      </c>
      <c r="DC2339">
        <f t="shared" si="461"/>
        <v>0</v>
      </c>
    </row>
    <row r="2340" spans="1:107" x14ac:dyDescent="0.2">
      <c r="A2340">
        <f>ROW(Source!A1342)</f>
        <v>1342</v>
      </c>
      <c r="B2340">
        <v>53551707</v>
      </c>
      <c r="C2340">
        <v>53555526</v>
      </c>
      <c r="D2340">
        <v>29150040</v>
      </c>
      <c r="E2340">
        <v>1</v>
      </c>
      <c r="F2340">
        <v>1</v>
      </c>
      <c r="G2340">
        <v>1</v>
      </c>
      <c r="H2340">
        <v>3</v>
      </c>
      <c r="I2340" t="s">
        <v>1576</v>
      </c>
      <c r="J2340" t="s">
        <v>1577</v>
      </c>
      <c r="K2340" t="s">
        <v>1578</v>
      </c>
      <c r="L2340">
        <v>1339</v>
      </c>
      <c r="N2340">
        <v>1007</v>
      </c>
      <c r="O2340" t="s">
        <v>425</v>
      </c>
      <c r="P2340" t="s">
        <v>425</v>
      </c>
      <c r="Q2340">
        <v>1</v>
      </c>
      <c r="W2340">
        <v>0</v>
      </c>
      <c r="X2340">
        <v>619799737</v>
      </c>
      <c r="Y2340">
        <v>15</v>
      </c>
      <c r="AA2340">
        <v>14.98</v>
      </c>
      <c r="AB2340">
        <v>0</v>
      </c>
      <c r="AC2340">
        <v>0</v>
      </c>
      <c r="AD2340">
        <v>0</v>
      </c>
      <c r="AE2340">
        <v>2.44</v>
      </c>
      <c r="AF2340">
        <v>0</v>
      </c>
      <c r="AG2340">
        <v>0</v>
      </c>
      <c r="AH2340">
        <v>0</v>
      </c>
      <c r="AI2340">
        <v>6.14</v>
      </c>
      <c r="AJ2340">
        <v>1</v>
      </c>
      <c r="AK2340">
        <v>1</v>
      </c>
      <c r="AL2340">
        <v>1</v>
      </c>
      <c r="AN2340">
        <v>0</v>
      </c>
      <c r="AO2340">
        <v>1</v>
      </c>
      <c r="AP2340">
        <v>0</v>
      </c>
      <c r="AQ2340">
        <v>0</v>
      </c>
      <c r="AR2340">
        <v>0</v>
      </c>
      <c r="AS2340" t="s">
        <v>3</v>
      </c>
      <c r="AT2340">
        <v>15</v>
      </c>
      <c r="AU2340" t="s">
        <v>3</v>
      </c>
      <c r="AV2340">
        <v>0</v>
      </c>
      <c r="AW2340">
        <v>2</v>
      </c>
      <c r="AX2340">
        <v>53555554</v>
      </c>
      <c r="AY2340">
        <v>1</v>
      </c>
      <c r="AZ2340">
        <v>0</v>
      </c>
      <c r="BA2340">
        <v>2142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CX2340">
        <f>Y2340*Source!I1342</f>
        <v>15.667200000000001</v>
      </c>
      <c r="CY2340">
        <f t="shared" si="457"/>
        <v>14.98</v>
      </c>
      <c r="CZ2340">
        <f t="shared" si="458"/>
        <v>2.44</v>
      </c>
      <c r="DA2340">
        <f t="shared" si="459"/>
        <v>6.14</v>
      </c>
      <c r="DB2340">
        <f t="shared" si="460"/>
        <v>36.6</v>
      </c>
      <c r="DC2340">
        <f t="shared" si="461"/>
        <v>0</v>
      </c>
    </row>
    <row r="2341" spans="1:107" x14ac:dyDescent="0.2">
      <c r="A2341">
        <f>ROW(Source!A1351)</f>
        <v>1351</v>
      </c>
      <c r="B2341">
        <v>53551706</v>
      </c>
      <c r="C2341">
        <v>53555559</v>
      </c>
      <c r="D2341">
        <v>18410171</v>
      </c>
      <c r="E2341">
        <v>1</v>
      </c>
      <c r="F2341">
        <v>1</v>
      </c>
      <c r="G2341">
        <v>1</v>
      </c>
      <c r="H2341">
        <v>1</v>
      </c>
      <c r="I2341" t="s">
        <v>1839</v>
      </c>
      <c r="J2341" t="s">
        <v>3</v>
      </c>
      <c r="K2341" t="s">
        <v>1840</v>
      </c>
      <c r="L2341">
        <v>1369</v>
      </c>
      <c r="N2341">
        <v>1013</v>
      </c>
      <c r="O2341" t="s">
        <v>1486</v>
      </c>
      <c r="P2341" t="s">
        <v>1486</v>
      </c>
      <c r="Q2341">
        <v>1</v>
      </c>
      <c r="W2341">
        <v>0</v>
      </c>
      <c r="X2341">
        <v>1151098980</v>
      </c>
      <c r="Y2341">
        <v>2.3540499999999995</v>
      </c>
      <c r="AA2341">
        <v>0</v>
      </c>
      <c r="AB2341">
        <v>0</v>
      </c>
      <c r="AC2341">
        <v>0</v>
      </c>
      <c r="AD2341">
        <v>316.10000000000002</v>
      </c>
      <c r="AE2341">
        <v>0</v>
      </c>
      <c r="AF2341">
        <v>0</v>
      </c>
      <c r="AG2341">
        <v>0</v>
      </c>
      <c r="AH2341">
        <v>316.10000000000002</v>
      </c>
      <c r="AI2341">
        <v>1</v>
      </c>
      <c r="AJ2341">
        <v>1</v>
      </c>
      <c r="AK2341">
        <v>1</v>
      </c>
      <c r="AL2341">
        <v>1</v>
      </c>
      <c r="AN2341">
        <v>0</v>
      </c>
      <c r="AO2341">
        <v>1</v>
      </c>
      <c r="AP2341">
        <v>1</v>
      </c>
      <c r="AQ2341">
        <v>0</v>
      </c>
      <c r="AR2341">
        <v>0</v>
      </c>
      <c r="AS2341" t="s">
        <v>3</v>
      </c>
      <c r="AT2341">
        <v>1.78</v>
      </c>
      <c r="AU2341" t="s">
        <v>62</v>
      </c>
      <c r="AV2341">
        <v>1</v>
      </c>
      <c r="AW2341">
        <v>2</v>
      </c>
      <c r="AX2341">
        <v>53555571</v>
      </c>
      <c r="AY2341">
        <v>2</v>
      </c>
      <c r="AZ2341">
        <v>131072</v>
      </c>
      <c r="BA2341">
        <v>2143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CX2341">
        <f>Y2341*Source!I1351</f>
        <v>82.391749999999988</v>
      </c>
      <c r="CY2341">
        <f>AD2341</f>
        <v>316.10000000000002</v>
      </c>
      <c r="CZ2341">
        <f>AH2341</f>
        <v>316.10000000000002</v>
      </c>
      <c r="DA2341">
        <f>AL2341</f>
        <v>1</v>
      </c>
      <c r="DB2341">
        <f>ROUND((ROUND(AT2341*CZ2341,2)*ROUND((1.15*1.15),7)),2)</f>
        <v>744.12</v>
      </c>
      <c r="DC2341">
        <f>ROUND((ROUND(AT2341*AG2341,2)*ROUND((1.15*1.15),7)),2)</f>
        <v>0</v>
      </c>
    </row>
    <row r="2342" spans="1:107" x14ac:dyDescent="0.2">
      <c r="A2342">
        <f>ROW(Source!A1351)</f>
        <v>1351</v>
      </c>
      <c r="B2342">
        <v>53551706</v>
      </c>
      <c r="C2342">
        <v>53555559</v>
      </c>
      <c r="D2342">
        <v>121548</v>
      </c>
      <c r="E2342">
        <v>1</v>
      </c>
      <c r="F2342">
        <v>1</v>
      </c>
      <c r="G2342">
        <v>1</v>
      </c>
      <c r="H2342">
        <v>1</v>
      </c>
      <c r="I2342" t="s">
        <v>31</v>
      </c>
      <c r="J2342" t="s">
        <v>3</v>
      </c>
      <c r="K2342" t="s">
        <v>1489</v>
      </c>
      <c r="L2342">
        <v>608254</v>
      </c>
      <c r="N2342">
        <v>1013</v>
      </c>
      <c r="O2342" t="s">
        <v>1490</v>
      </c>
      <c r="P2342" t="s">
        <v>1490</v>
      </c>
      <c r="Q2342">
        <v>1</v>
      </c>
      <c r="W2342">
        <v>0</v>
      </c>
      <c r="X2342">
        <v>-185737400</v>
      </c>
      <c r="Y2342">
        <v>1.4374999999999999E-2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1</v>
      </c>
      <c r="AJ2342">
        <v>1</v>
      </c>
      <c r="AK2342">
        <v>1</v>
      </c>
      <c r="AL2342">
        <v>1</v>
      </c>
      <c r="AN2342">
        <v>0</v>
      </c>
      <c r="AO2342">
        <v>1</v>
      </c>
      <c r="AP2342">
        <v>1</v>
      </c>
      <c r="AQ2342">
        <v>0</v>
      </c>
      <c r="AR2342">
        <v>0</v>
      </c>
      <c r="AS2342" t="s">
        <v>3</v>
      </c>
      <c r="AT2342">
        <v>0.01</v>
      </c>
      <c r="AU2342" t="s">
        <v>61</v>
      </c>
      <c r="AV2342">
        <v>2</v>
      </c>
      <c r="AW2342">
        <v>2</v>
      </c>
      <c r="AX2342">
        <v>53555572</v>
      </c>
      <c r="AY2342">
        <v>1</v>
      </c>
      <c r="AZ2342">
        <v>0</v>
      </c>
      <c r="BA2342">
        <v>2144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CX2342">
        <f>Y2342*Source!I1351</f>
        <v>0.50312499999999993</v>
      </c>
      <c r="CY2342">
        <f>AD2342</f>
        <v>0</v>
      </c>
      <c r="CZ2342">
        <f>AH2342</f>
        <v>0</v>
      </c>
      <c r="DA2342">
        <f>AL2342</f>
        <v>1</v>
      </c>
      <c r="DB2342">
        <f>ROUND((ROUND(AT2342*CZ2342,2)*ROUND((1.25*1.15),7)),2)</f>
        <v>0</v>
      </c>
      <c r="DC2342">
        <f>ROUND((ROUND(AT2342*AG2342,2)*ROUND((1.25*1.15),7)),2)</f>
        <v>0</v>
      </c>
    </row>
    <row r="2343" spans="1:107" x14ac:dyDescent="0.2">
      <c r="A2343">
        <f>ROW(Source!A1351)</f>
        <v>1351</v>
      </c>
      <c r="B2343">
        <v>53551706</v>
      </c>
      <c r="C2343">
        <v>53555559</v>
      </c>
      <c r="D2343">
        <v>29172379</v>
      </c>
      <c r="E2343">
        <v>1</v>
      </c>
      <c r="F2343">
        <v>1</v>
      </c>
      <c r="G2343">
        <v>1</v>
      </c>
      <c r="H2343">
        <v>2</v>
      </c>
      <c r="I2343" t="s">
        <v>1495</v>
      </c>
      <c r="J2343" t="s">
        <v>1496</v>
      </c>
      <c r="K2343" t="s">
        <v>1497</v>
      </c>
      <c r="L2343">
        <v>1368</v>
      </c>
      <c r="N2343">
        <v>1011</v>
      </c>
      <c r="O2343" t="s">
        <v>1494</v>
      </c>
      <c r="P2343" t="s">
        <v>1494</v>
      </c>
      <c r="Q2343">
        <v>1</v>
      </c>
      <c r="W2343">
        <v>0</v>
      </c>
      <c r="X2343">
        <v>1106923569</v>
      </c>
      <c r="Y2343">
        <v>1.4374999999999999E-2</v>
      </c>
      <c r="AA2343">
        <v>0</v>
      </c>
      <c r="AB2343">
        <v>112</v>
      </c>
      <c r="AC2343">
        <v>13.5</v>
      </c>
      <c r="AD2343">
        <v>0</v>
      </c>
      <c r="AE2343">
        <v>0</v>
      </c>
      <c r="AF2343">
        <v>112</v>
      </c>
      <c r="AG2343">
        <v>13.5</v>
      </c>
      <c r="AH2343">
        <v>0</v>
      </c>
      <c r="AI2343">
        <v>1</v>
      </c>
      <c r="AJ2343">
        <v>1</v>
      </c>
      <c r="AK2343">
        <v>1</v>
      </c>
      <c r="AL2343">
        <v>1</v>
      </c>
      <c r="AN2343">
        <v>0</v>
      </c>
      <c r="AO2343">
        <v>1</v>
      </c>
      <c r="AP2343">
        <v>1</v>
      </c>
      <c r="AQ2343">
        <v>0</v>
      </c>
      <c r="AR2343">
        <v>0</v>
      </c>
      <c r="AS2343" t="s">
        <v>3</v>
      </c>
      <c r="AT2343">
        <v>0.01</v>
      </c>
      <c r="AU2343" t="s">
        <v>61</v>
      </c>
      <c r="AV2343">
        <v>0</v>
      </c>
      <c r="AW2343">
        <v>2</v>
      </c>
      <c r="AX2343">
        <v>53555573</v>
      </c>
      <c r="AY2343">
        <v>1</v>
      </c>
      <c r="AZ2343">
        <v>0</v>
      </c>
      <c r="BA2343">
        <v>2145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CX2343">
        <f>Y2343*Source!I1351</f>
        <v>0.50312499999999993</v>
      </c>
      <c r="CY2343">
        <f>AB2343</f>
        <v>112</v>
      </c>
      <c r="CZ2343">
        <f>AF2343</f>
        <v>112</v>
      </c>
      <c r="DA2343">
        <f>AJ2343</f>
        <v>1</v>
      </c>
      <c r="DB2343">
        <f>ROUND((ROUND(AT2343*CZ2343,2)*ROUND((1.25*1.15),7)),2)</f>
        <v>1.61</v>
      </c>
      <c r="DC2343">
        <f>ROUND((ROUND(AT2343*AG2343,2)*ROUND((1.25*1.15),7)),2)</f>
        <v>0.2</v>
      </c>
    </row>
    <row r="2344" spans="1:107" x14ac:dyDescent="0.2">
      <c r="A2344">
        <f>ROW(Source!A1351)</f>
        <v>1351</v>
      </c>
      <c r="B2344">
        <v>53551706</v>
      </c>
      <c r="C2344">
        <v>53555559</v>
      </c>
      <c r="D2344">
        <v>29172657</v>
      </c>
      <c r="E2344">
        <v>1</v>
      </c>
      <c r="F2344">
        <v>1</v>
      </c>
      <c r="G2344">
        <v>1</v>
      </c>
      <c r="H2344">
        <v>2</v>
      </c>
      <c r="I2344" t="s">
        <v>1588</v>
      </c>
      <c r="J2344" t="s">
        <v>1589</v>
      </c>
      <c r="K2344" t="s">
        <v>1590</v>
      </c>
      <c r="L2344">
        <v>1368</v>
      </c>
      <c r="N2344">
        <v>1011</v>
      </c>
      <c r="O2344" t="s">
        <v>1494</v>
      </c>
      <c r="P2344" t="s">
        <v>1494</v>
      </c>
      <c r="Q2344">
        <v>1</v>
      </c>
      <c r="W2344">
        <v>0</v>
      </c>
      <c r="X2344">
        <v>1474986261</v>
      </c>
      <c r="Y2344">
        <v>0.17249999999999999</v>
      </c>
      <c r="AA2344">
        <v>0</v>
      </c>
      <c r="AB2344">
        <v>8.1</v>
      </c>
      <c r="AC2344">
        <v>0</v>
      </c>
      <c r="AD2344">
        <v>0</v>
      </c>
      <c r="AE2344">
        <v>0</v>
      </c>
      <c r="AF2344">
        <v>8.1</v>
      </c>
      <c r="AG2344">
        <v>0</v>
      </c>
      <c r="AH2344">
        <v>0</v>
      </c>
      <c r="AI2344">
        <v>1</v>
      </c>
      <c r="AJ2344">
        <v>1</v>
      </c>
      <c r="AK2344">
        <v>1</v>
      </c>
      <c r="AL2344">
        <v>1</v>
      </c>
      <c r="AN2344">
        <v>0</v>
      </c>
      <c r="AO2344">
        <v>1</v>
      </c>
      <c r="AP2344">
        <v>1</v>
      </c>
      <c r="AQ2344">
        <v>0</v>
      </c>
      <c r="AR2344">
        <v>0</v>
      </c>
      <c r="AS2344" t="s">
        <v>3</v>
      </c>
      <c r="AT2344">
        <v>0.12</v>
      </c>
      <c r="AU2344" t="s">
        <v>61</v>
      </c>
      <c r="AV2344">
        <v>0</v>
      </c>
      <c r="AW2344">
        <v>2</v>
      </c>
      <c r="AX2344">
        <v>53555574</v>
      </c>
      <c r="AY2344">
        <v>1</v>
      </c>
      <c r="AZ2344">
        <v>0</v>
      </c>
      <c r="BA2344">
        <v>2146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CX2344">
        <f>Y2344*Source!I1351</f>
        <v>6.0374999999999996</v>
      </c>
      <c r="CY2344">
        <f>AB2344</f>
        <v>8.1</v>
      </c>
      <c r="CZ2344">
        <f>AF2344</f>
        <v>8.1</v>
      </c>
      <c r="DA2344">
        <f>AJ2344</f>
        <v>1</v>
      </c>
      <c r="DB2344">
        <f>ROUND((ROUND(AT2344*CZ2344,2)*ROUND((1.25*1.15),7)),2)</f>
        <v>1.39</v>
      </c>
      <c r="DC2344">
        <f>ROUND((ROUND(AT2344*AG2344,2)*ROUND((1.25*1.15),7)),2)</f>
        <v>0</v>
      </c>
    </row>
    <row r="2345" spans="1:107" x14ac:dyDescent="0.2">
      <c r="A2345">
        <f>ROW(Source!A1351)</f>
        <v>1351</v>
      </c>
      <c r="B2345">
        <v>53551706</v>
      </c>
      <c r="C2345">
        <v>53555559</v>
      </c>
      <c r="D2345">
        <v>29174500</v>
      </c>
      <c r="E2345">
        <v>1</v>
      </c>
      <c r="F2345">
        <v>1</v>
      </c>
      <c r="G2345">
        <v>1</v>
      </c>
      <c r="H2345">
        <v>2</v>
      </c>
      <c r="I2345" t="s">
        <v>1681</v>
      </c>
      <c r="J2345" t="s">
        <v>1682</v>
      </c>
      <c r="K2345" t="s">
        <v>1683</v>
      </c>
      <c r="L2345">
        <v>1368</v>
      </c>
      <c r="N2345">
        <v>1011</v>
      </c>
      <c r="O2345" t="s">
        <v>1494</v>
      </c>
      <c r="P2345" t="s">
        <v>1494</v>
      </c>
      <c r="Q2345">
        <v>1</v>
      </c>
      <c r="W2345">
        <v>0</v>
      </c>
      <c r="X2345">
        <v>-1867053656</v>
      </c>
      <c r="Y2345">
        <v>0.50312499999999993</v>
      </c>
      <c r="AA2345">
        <v>0</v>
      </c>
      <c r="AB2345">
        <v>1.95</v>
      </c>
      <c r="AC2345">
        <v>0</v>
      </c>
      <c r="AD2345">
        <v>0</v>
      </c>
      <c r="AE2345">
        <v>0</v>
      </c>
      <c r="AF2345">
        <v>1.95</v>
      </c>
      <c r="AG2345">
        <v>0</v>
      </c>
      <c r="AH2345">
        <v>0</v>
      </c>
      <c r="AI2345">
        <v>1</v>
      </c>
      <c r="AJ2345">
        <v>1</v>
      </c>
      <c r="AK2345">
        <v>1</v>
      </c>
      <c r="AL2345">
        <v>1</v>
      </c>
      <c r="AN2345">
        <v>0</v>
      </c>
      <c r="AO2345">
        <v>1</v>
      </c>
      <c r="AP2345">
        <v>1</v>
      </c>
      <c r="AQ2345">
        <v>0</v>
      </c>
      <c r="AR2345">
        <v>0</v>
      </c>
      <c r="AS2345" t="s">
        <v>3</v>
      </c>
      <c r="AT2345">
        <v>0.35</v>
      </c>
      <c r="AU2345" t="s">
        <v>61</v>
      </c>
      <c r="AV2345">
        <v>0</v>
      </c>
      <c r="AW2345">
        <v>2</v>
      </c>
      <c r="AX2345">
        <v>53555575</v>
      </c>
      <c r="AY2345">
        <v>1</v>
      </c>
      <c r="AZ2345">
        <v>0</v>
      </c>
      <c r="BA2345">
        <v>2147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CX2345">
        <f>Y2345*Source!I1351</f>
        <v>17.609374999999996</v>
      </c>
      <c r="CY2345">
        <f>AB2345</f>
        <v>1.95</v>
      </c>
      <c r="CZ2345">
        <f>AF2345</f>
        <v>1.95</v>
      </c>
      <c r="DA2345">
        <f>AJ2345</f>
        <v>1</v>
      </c>
      <c r="DB2345">
        <f>ROUND((ROUND(AT2345*CZ2345,2)*ROUND((1.25*1.15),7)),2)</f>
        <v>0.98</v>
      </c>
      <c r="DC2345">
        <f>ROUND((ROUND(AT2345*AG2345,2)*ROUND((1.25*1.15),7)),2)</f>
        <v>0</v>
      </c>
    </row>
    <row r="2346" spans="1:107" x14ac:dyDescent="0.2">
      <c r="A2346">
        <f>ROW(Source!A1351)</f>
        <v>1351</v>
      </c>
      <c r="B2346">
        <v>53551706</v>
      </c>
      <c r="C2346">
        <v>53555559</v>
      </c>
      <c r="D2346">
        <v>29174913</v>
      </c>
      <c r="E2346">
        <v>1</v>
      </c>
      <c r="F2346">
        <v>1</v>
      </c>
      <c r="G2346">
        <v>1</v>
      </c>
      <c r="H2346">
        <v>2</v>
      </c>
      <c r="I2346" t="s">
        <v>1513</v>
      </c>
      <c r="J2346" t="s">
        <v>1514</v>
      </c>
      <c r="K2346" t="s">
        <v>1515</v>
      </c>
      <c r="L2346">
        <v>1368</v>
      </c>
      <c r="N2346">
        <v>1011</v>
      </c>
      <c r="O2346" t="s">
        <v>1494</v>
      </c>
      <c r="P2346" t="s">
        <v>1494</v>
      </c>
      <c r="Q2346">
        <v>1</v>
      </c>
      <c r="W2346">
        <v>0</v>
      </c>
      <c r="X2346">
        <v>1230759911</v>
      </c>
      <c r="Y2346">
        <v>1.4374999999999999E-2</v>
      </c>
      <c r="AA2346">
        <v>0</v>
      </c>
      <c r="AB2346">
        <v>87.17</v>
      </c>
      <c r="AC2346">
        <v>11.6</v>
      </c>
      <c r="AD2346">
        <v>0</v>
      </c>
      <c r="AE2346">
        <v>0</v>
      </c>
      <c r="AF2346">
        <v>87.17</v>
      </c>
      <c r="AG2346">
        <v>11.6</v>
      </c>
      <c r="AH2346">
        <v>0</v>
      </c>
      <c r="AI2346">
        <v>1</v>
      </c>
      <c r="AJ2346">
        <v>1</v>
      </c>
      <c r="AK2346">
        <v>1</v>
      </c>
      <c r="AL2346">
        <v>1</v>
      </c>
      <c r="AN2346">
        <v>0</v>
      </c>
      <c r="AO2346">
        <v>1</v>
      </c>
      <c r="AP2346">
        <v>1</v>
      </c>
      <c r="AQ2346">
        <v>0</v>
      </c>
      <c r="AR2346">
        <v>0</v>
      </c>
      <c r="AS2346" t="s">
        <v>3</v>
      </c>
      <c r="AT2346">
        <v>0.01</v>
      </c>
      <c r="AU2346" t="s">
        <v>61</v>
      </c>
      <c r="AV2346">
        <v>0</v>
      </c>
      <c r="AW2346">
        <v>2</v>
      </c>
      <c r="AX2346">
        <v>53555576</v>
      </c>
      <c r="AY2346">
        <v>1</v>
      </c>
      <c r="AZ2346">
        <v>0</v>
      </c>
      <c r="BA2346">
        <v>2148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CX2346">
        <f>Y2346*Source!I1351</f>
        <v>0.50312499999999993</v>
      </c>
      <c r="CY2346">
        <f>AB2346</f>
        <v>87.17</v>
      </c>
      <c r="CZ2346">
        <f>AF2346</f>
        <v>87.17</v>
      </c>
      <c r="DA2346">
        <f>AJ2346</f>
        <v>1</v>
      </c>
      <c r="DB2346">
        <f>ROUND((ROUND(AT2346*CZ2346,2)*ROUND((1.25*1.15),7)),2)</f>
        <v>1.25</v>
      </c>
      <c r="DC2346">
        <f>ROUND((ROUND(AT2346*AG2346,2)*ROUND((1.25*1.15),7)),2)</f>
        <v>0.17</v>
      </c>
    </row>
    <row r="2347" spans="1:107" x14ac:dyDescent="0.2">
      <c r="A2347">
        <f>ROW(Source!A1351)</f>
        <v>1351</v>
      </c>
      <c r="B2347">
        <v>53551706</v>
      </c>
      <c r="C2347">
        <v>53555559</v>
      </c>
      <c r="D2347">
        <v>29113986</v>
      </c>
      <c r="E2347">
        <v>1</v>
      </c>
      <c r="F2347">
        <v>1</v>
      </c>
      <c r="G2347">
        <v>1</v>
      </c>
      <c r="H2347">
        <v>3</v>
      </c>
      <c r="I2347" t="s">
        <v>1841</v>
      </c>
      <c r="J2347" t="s">
        <v>1842</v>
      </c>
      <c r="K2347" t="s">
        <v>1843</v>
      </c>
      <c r="L2347">
        <v>1348</v>
      </c>
      <c r="N2347">
        <v>1009</v>
      </c>
      <c r="O2347" t="s">
        <v>26</v>
      </c>
      <c r="P2347" t="s">
        <v>26</v>
      </c>
      <c r="Q2347">
        <v>1000</v>
      </c>
      <c r="W2347">
        <v>0</v>
      </c>
      <c r="X2347">
        <v>-2063358494</v>
      </c>
      <c r="Y2347">
        <v>1.1E-4</v>
      </c>
      <c r="AA2347">
        <v>10362</v>
      </c>
      <c r="AB2347">
        <v>0</v>
      </c>
      <c r="AC2347">
        <v>0</v>
      </c>
      <c r="AD2347">
        <v>0</v>
      </c>
      <c r="AE2347">
        <v>10362</v>
      </c>
      <c r="AF2347">
        <v>0</v>
      </c>
      <c r="AG2347">
        <v>0</v>
      </c>
      <c r="AH2347">
        <v>0</v>
      </c>
      <c r="AI2347">
        <v>1</v>
      </c>
      <c r="AJ2347">
        <v>1</v>
      </c>
      <c r="AK2347">
        <v>1</v>
      </c>
      <c r="AL2347">
        <v>1</v>
      </c>
      <c r="AN2347">
        <v>0</v>
      </c>
      <c r="AO2347">
        <v>1</v>
      </c>
      <c r="AP2347">
        <v>0</v>
      </c>
      <c r="AQ2347">
        <v>0</v>
      </c>
      <c r="AR2347">
        <v>0</v>
      </c>
      <c r="AS2347" t="s">
        <v>3</v>
      </c>
      <c r="AT2347">
        <v>1.1E-4</v>
      </c>
      <c r="AU2347" t="s">
        <v>3</v>
      </c>
      <c r="AV2347">
        <v>0</v>
      </c>
      <c r="AW2347">
        <v>2</v>
      </c>
      <c r="AX2347">
        <v>53555577</v>
      </c>
      <c r="AY2347">
        <v>1</v>
      </c>
      <c r="AZ2347">
        <v>0</v>
      </c>
      <c r="BA2347">
        <v>2149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CX2347">
        <f>Y2347*Source!I1351</f>
        <v>3.8500000000000001E-3</v>
      </c>
      <c r="CY2347">
        <f>AA2347</f>
        <v>10362</v>
      </c>
      <c r="CZ2347">
        <f>AE2347</f>
        <v>10362</v>
      </c>
      <c r="DA2347">
        <f>AI2347</f>
        <v>1</v>
      </c>
      <c r="DB2347">
        <f>ROUND(ROUND(AT2347*CZ2347,2),2)</f>
        <v>1.1399999999999999</v>
      </c>
      <c r="DC2347">
        <f>ROUND(ROUND(AT2347*AG2347,2),2)</f>
        <v>0</v>
      </c>
    </row>
    <row r="2348" spans="1:107" x14ac:dyDescent="0.2">
      <c r="A2348">
        <f>ROW(Source!A1351)</f>
        <v>1351</v>
      </c>
      <c r="B2348">
        <v>53551706</v>
      </c>
      <c r="C2348">
        <v>53555559</v>
      </c>
      <c r="D2348">
        <v>29114247</v>
      </c>
      <c r="E2348">
        <v>1</v>
      </c>
      <c r="F2348">
        <v>1</v>
      </c>
      <c r="G2348">
        <v>1</v>
      </c>
      <c r="H2348">
        <v>3</v>
      </c>
      <c r="I2348" t="s">
        <v>1854</v>
      </c>
      <c r="J2348" t="s">
        <v>1855</v>
      </c>
      <c r="K2348" t="s">
        <v>1856</v>
      </c>
      <c r="L2348">
        <v>1348</v>
      </c>
      <c r="N2348">
        <v>1009</v>
      </c>
      <c r="O2348" t="s">
        <v>26</v>
      </c>
      <c r="P2348" t="s">
        <v>26</v>
      </c>
      <c r="Q2348">
        <v>1000</v>
      </c>
      <c r="W2348">
        <v>0</v>
      </c>
      <c r="X2348">
        <v>969423507</v>
      </c>
      <c r="Y2348">
        <v>4.0000000000000002E-4</v>
      </c>
      <c r="AA2348">
        <v>9040.01</v>
      </c>
      <c r="AB2348">
        <v>0</v>
      </c>
      <c r="AC2348">
        <v>0</v>
      </c>
      <c r="AD2348">
        <v>0</v>
      </c>
      <c r="AE2348">
        <v>9040.01</v>
      </c>
      <c r="AF2348">
        <v>0</v>
      </c>
      <c r="AG2348">
        <v>0</v>
      </c>
      <c r="AH2348">
        <v>0</v>
      </c>
      <c r="AI2348">
        <v>1</v>
      </c>
      <c r="AJ2348">
        <v>1</v>
      </c>
      <c r="AK2348">
        <v>1</v>
      </c>
      <c r="AL2348">
        <v>1</v>
      </c>
      <c r="AN2348">
        <v>0</v>
      </c>
      <c r="AO2348">
        <v>1</v>
      </c>
      <c r="AP2348">
        <v>0</v>
      </c>
      <c r="AQ2348">
        <v>0</v>
      </c>
      <c r="AR2348">
        <v>0</v>
      </c>
      <c r="AS2348" t="s">
        <v>3</v>
      </c>
      <c r="AT2348">
        <v>4.0000000000000002E-4</v>
      </c>
      <c r="AU2348" t="s">
        <v>3</v>
      </c>
      <c r="AV2348">
        <v>0</v>
      </c>
      <c r="AW2348">
        <v>2</v>
      </c>
      <c r="AX2348">
        <v>53555578</v>
      </c>
      <c r="AY2348">
        <v>1</v>
      </c>
      <c r="AZ2348">
        <v>0</v>
      </c>
      <c r="BA2348">
        <v>2150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CX2348">
        <f>Y2348*Source!I1351</f>
        <v>1.4E-2</v>
      </c>
      <c r="CY2348">
        <f>AA2348</f>
        <v>9040.01</v>
      </c>
      <c r="CZ2348">
        <f>AE2348</f>
        <v>9040.01</v>
      </c>
      <c r="DA2348">
        <f>AI2348</f>
        <v>1</v>
      </c>
      <c r="DB2348">
        <f>ROUND(ROUND(AT2348*CZ2348,2),2)</f>
        <v>3.62</v>
      </c>
      <c r="DC2348">
        <f>ROUND(ROUND(AT2348*AG2348,2),2)</f>
        <v>0</v>
      </c>
    </row>
    <row r="2349" spans="1:107" x14ac:dyDescent="0.2">
      <c r="A2349">
        <f>ROW(Source!A1351)</f>
        <v>1351</v>
      </c>
      <c r="B2349">
        <v>53551706</v>
      </c>
      <c r="C2349">
        <v>53555559</v>
      </c>
      <c r="D2349">
        <v>29131328</v>
      </c>
      <c r="E2349">
        <v>1</v>
      </c>
      <c r="F2349">
        <v>1</v>
      </c>
      <c r="G2349">
        <v>1</v>
      </c>
      <c r="H2349">
        <v>3</v>
      </c>
      <c r="I2349" t="s">
        <v>1844</v>
      </c>
      <c r="J2349" t="s">
        <v>1845</v>
      </c>
      <c r="K2349" t="s">
        <v>1846</v>
      </c>
      <c r="L2349">
        <v>1348</v>
      </c>
      <c r="N2349">
        <v>1009</v>
      </c>
      <c r="O2349" t="s">
        <v>26</v>
      </c>
      <c r="P2349" t="s">
        <v>26</v>
      </c>
      <c r="Q2349">
        <v>1000</v>
      </c>
      <c r="W2349">
        <v>0</v>
      </c>
      <c r="X2349">
        <v>1970784338</v>
      </c>
      <c r="Y2349">
        <v>4.2999999999999999E-4</v>
      </c>
      <c r="AA2349">
        <v>6014.12</v>
      </c>
      <c r="AB2349">
        <v>0</v>
      </c>
      <c r="AC2349">
        <v>0</v>
      </c>
      <c r="AD2349">
        <v>0</v>
      </c>
      <c r="AE2349">
        <v>6014.12</v>
      </c>
      <c r="AF2349">
        <v>0</v>
      </c>
      <c r="AG2349">
        <v>0</v>
      </c>
      <c r="AH2349">
        <v>0</v>
      </c>
      <c r="AI2349">
        <v>1</v>
      </c>
      <c r="AJ2349">
        <v>1</v>
      </c>
      <c r="AK2349">
        <v>1</v>
      </c>
      <c r="AL2349">
        <v>1</v>
      </c>
      <c r="AN2349">
        <v>0</v>
      </c>
      <c r="AO2349">
        <v>1</v>
      </c>
      <c r="AP2349">
        <v>0</v>
      </c>
      <c r="AQ2349">
        <v>0</v>
      </c>
      <c r="AR2349">
        <v>0</v>
      </c>
      <c r="AS2349" t="s">
        <v>3</v>
      </c>
      <c r="AT2349">
        <v>4.2999999999999999E-4</v>
      </c>
      <c r="AU2349" t="s">
        <v>3</v>
      </c>
      <c r="AV2349">
        <v>0</v>
      </c>
      <c r="AW2349">
        <v>2</v>
      </c>
      <c r="AX2349">
        <v>53555579</v>
      </c>
      <c r="AY2349">
        <v>1</v>
      </c>
      <c r="AZ2349">
        <v>0</v>
      </c>
      <c r="BA2349">
        <v>2151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CX2349">
        <f>Y2349*Source!I1351</f>
        <v>1.5049999999999999E-2</v>
      </c>
      <c r="CY2349">
        <f>AA2349</f>
        <v>6014.12</v>
      </c>
      <c r="CZ2349">
        <f>AE2349</f>
        <v>6014.12</v>
      </c>
      <c r="DA2349">
        <f>AI2349</f>
        <v>1</v>
      </c>
      <c r="DB2349">
        <f>ROUND(ROUND(AT2349*CZ2349,2),2)</f>
        <v>2.59</v>
      </c>
      <c r="DC2349">
        <f>ROUND(ROUND(AT2349*AG2349,2),2)</f>
        <v>0</v>
      </c>
    </row>
    <row r="2350" spans="1:107" x14ac:dyDescent="0.2">
      <c r="A2350">
        <f>ROW(Source!A1351)</f>
        <v>1351</v>
      </c>
      <c r="B2350">
        <v>53551706</v>
      </c>
      <c r="C2350">
        <v>53555559</v>
      </c>
      <c r="D2350">
        <v>29145157</v>
      </c>
      <c r="E2350">
        <v>1</v>
      </c>
      <c r="F2350">
        <v>1</v>
      </c>
      <c r="G2350">
        <v>1</v>
      </c>
      <c r="H2350">
        <v>3</v>
      </c>
      <c r="I2350" t="s">
        <v>1847</v>
      </c>
      <c r="J2350" t="s">
        <v>1848</v>
      </c>
      <c r="K2350" t="s">
        <v>1849</v>
      </c>
      <c r="L2350">
        <v>1339</v>
      </c>
      <c r="N2350">
        <v>1007</v>
      </c>
      <c r="O2350" t="s">
        <v>425</v>
      </c>
      <c r="P2350" t="s">
        <v>425</v>
      </c>
      <c r="Q2350">
        <v>1</v>
      </c>
      <c r="W2350">
        <v>0</v>
      </c>
      <c r="X2350">
        <v>-211956249</v>
      </c>
      <c r="Y2350">
        <v>2.9999999999999997E-4</v>
      </c>
      <c r="AA2350">
        <v>519.79999999999995</v>
      </c>
      <c r="AB2350">
        <v>0</v>
      </c>
      <c r="AC2350">
        <v>0</v>
      </c>
      <c r="AD2350">
        <v>0</v>
      </c>
      <c r="AE2350">
        <v>519.79999999999995</v>
      </c>
      <c r="AF2350">
        <v>0</v>
      </c>
      <c r="AG2350">
        <v>0</v>
      </c>
      <c r="AH2350">
        <v>0</v>
      </c>
      <c r="AI2350">
        <v>1</v>
      </c>
      <c r="AJ2350">
        <v>1</v>
      </c>
      <c r="AK2350">
        <v>1</v>
      </c>
      <c r="AL2350">
        <v>1</v>
      </c>
      <c r="AN2350">
        <v>0</v>
      </c>
      <c r="AO2350">
        <v>1</v>
      </c>
      <c r="AP2350">
        <v>0</v>
      </c>
      <c r="AQ2350">
        <v>0</v>
      </c>
      <c r="AR2350">
        <v>0</v>
      </c>
      <c r="AS2350" t="s">
        <v>3</v>
      </c>
      <c r="AT2350">
        <v>2.9999999999999997E-4</v>
      </c>
      <c r="AU2350" t="s">
        <v>3</v>
      </c>
      <c r="AV2350">
        <v>0</v>
      </c>
      <c r="AW2350">
        <v>2</v>
      </c>
      <c r="AX2350">
        <v>53555581</v>
      </c>
      <c r="AY2350">
        <v>1</v>
      </c>
      <c r="AZ2350">
        <v>0</v>
      </c>
      <c r="BA2350">
        <v>2153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CX2350">
        <f>Y2350*Source!I1351</f>
        <v>1.0499999999999999E-2</v>
      </c>
      <c r="CY2350">
        <f>AA2350</f>
        <v>519.79999999999995</v>
      </c>
      <c r="CZ2350">
        <f>AE2350</f>
        <v>519.79999999999995</v>
      </c>
      <c r="DA2350">
        <f>AI2350</f>
        <v>1</v>
      </c>
      <c r="DB2350">
        <f>ROUND(ROUND(AT2350*CZ2350,2),2)</f>
        <v>0.16</v>
      </c>
      <c r="DC2350">
        <f>ROUND(ROUND(AT2350*AG2350,2),2)</f>
        <v>0</v>
      </c>
    </row>
    <row r="2351" spans="1:107" x14ac:dyDescent="0.2">
      <c r="A2351">
        <f>ROW(Source!A1351)</f>
        <v>1351</v>
      </c>
      <c r="B2351">
        <v>53551706</v>
      </c>
      <c r="C2351">
        <v>53555559</v>
      </c>
      <c r="D2351">
        <v>0</v>
      </c>
      <c r="E2351">
        <v>0</v>
      </c>
      <c r="F2351">
        <v>1</v>
      </c>
      <c r="G2351">
        <v>1</v>
      </c>
      <c r="H2351">
        <v>3</v>
      </c>
      <c r="I2351" t="s">
        <v>1355</v>
      </c>
      <c r="J2351" t="s">
        <v>1357</v>
      </c>
      <c r="K2351" t="s">
        <v>1356</v>
      </c>
      <c r="L2351">
        <v>1354</v>
      </c>
      <c r="N2351">
        <v>1010</v>
      </c>
      <c r="O2351" t="s">
        <v>160</v>
      </c>
      <c r="P2351" t="s">
        <v>160</v>
      </c>
      <c r="Q2351">
        <v>1</v>
      </c>
      <c r="W2351">
        <v>0</v>
      </c>
      <c r="X2351">
        <v>-1383308492</v>
      </c>
      <c r="Y2351">
        <v>1</v>
      </c>
      <c r="AA2351">
        <v>4784</v>
      </c>
      <c r="AB2351">
        <v>0</v>
      </c>
      <c r="AC2351">
        <v>0</v>
      </c>
      <c r="AD2351">
        <v>0</v>
      </c>
      <c r="AE2351">
        <v>4784</v>
      </c>
      <c r="AF2351">
        <v>0</v>
      </c>
      <c r="AG2351">
        <v>0</v>
      </c>
      <c r="AH2351">
        <v>0</v>
      </c>
      <c r="AI2351">
        <v>1</v>
      </c>
      <c r="AJ2351">
        <v>1</v>
      </c>
      <c r="AK2351">
        <v>1</v>
      </c>
      <c r="AL2351">
        <v>1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 t="s">
        <v>3</v>
      </c>
      <c r="AT2351">
        <v>1</v>
      </c>
      <c r="AU2351" t="s">
        <v>3</v>
      </c>
      <c r="AV2351">
        <v>0</v>
      </c>
      <c r="AW2351">
        <v>1</v>
      </c>
      <c r="AX2351">
        <v>-1</v>
      </c>
      <c r="AY2351">
        <v>0</v>
      </c>
      <c r="AZ2351">
        <v>0</v>
      </c>
      <c r="BA2351" t="s">
        <v>3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CX2351">
        <f>Y2351*Source!I1351</f>
        <v>35</v>
      </c>
      <c r="CY2351">
        <f>AA2351</f>
        <v>4784</v>
      </c>
      <c r="CZ2351">
        <f>AE2351</f>
        <v>4784</v>
      </c>
      <c r="DA2351">
        <f>AI2351</f>
        <v>1</v>
      </c>
      <c r="DB2351">
        <f>ROUND(ROUND(AT2351*CZ2351,2),2)</f>
        <v>4784</v>
      </c>
      <c r="DC2351">
        <f>ROUND(ROUND(AT2351*AG2351,2),2)</f>
        <v>0</v>
      </c>
    </row>
    <row r="2352" spans="1:107" x14ac:dyDescent="0.2">
      <c r="A2352">
        <f>ROW(Source!A1352)</f>
        <v>1352</v>
      </c>
      <c r="B2352">
        <v>53551707</v>
      </c>
      <c r="C2352">
        <v>53555559</v>
      </c>
      <c r="D2352">
        <v>18410171</v>
      </c>
      <c r="E2352">
        <v>1</v>
      </c>
      <c r="F2352">
        <v>1</v>
      </c>
      <c r="G2352">
        <v>1</v>
      </c>
      <c r="H2352">
        <v>1</v>
      </c>
      <c r="I2352" t="s">
        <v>1839</v>
      </c>
      <c r="J2352" t="s">
        <v>3</v>
      </c>
      <c r="K2352" t="s">
        <v>1840</v>
      </c>
      <c r="L2352">
        <v>1369</v>
      </c>
      <c r="N2352">
        <v>1013</v>
      </c>
      <c r="O2352" t="s">
        <v>1486</v>
      </c>
      <c r="P2352" t="s">
        <v>1486</v>
      </c>
      <c r="Q2352">
        <v>1</v>
      </c>
      <c r="W2352">
        <v>0</v>
      </c>
      <c r="X2352">
        <v>1151098980</v>
      </c>
      <c r="Y2352">
        <v>2.3540499999999995</v>
      </c>
      <c r="AA2352">
        <v>0</v>
      </c>
      <c r="AB2352">
        <v>0</v>
      </c>
      <c r="AC2352">
        <v>0</v>
      </c>
      <c r="AD2352">
        <v>316.10000000000002</v>
      </c>
      <c r="AE2352">
        <v>0</v>
      </c>
      <c r="AF2352">
        <v>0</v>
      </c>
      <c r="AG2352">
        <v>0</v>
      </c>
      <c r="AH2352">
        <v>316.10000000000002</v>
      </c>
      <c r="AI2352">
        <v>1</v>
      </c>
      <c r="AJ2352">
        <v>1</v>
      </c>
      <c r="AK2352">
        <v>1</v>
      </c>
      <c r="AL2352">
        <v>1</v>
      </c>
      <c r="AN2352">
        <v>0</v>
      </c>
      <c r="AO2352">
        <v>1</v>
      </c>
      <c r="AP2352">
        <v>1</v>
      </c>
      <c r="AQ2352">
        <v>0</v>
      </c>
      <c r="AR2352">
        <v>0</v>
      </c>
      <c r="AS2352" t="s">
        <v>3</v>
      </c>
      <c r="AT2352">
        <v>1.78</v>
      </c>
      <c r="AU2352" t="s">
        <v>62</v>
      </c>
      <c r="AV2352">
        <v>1</v>
      </c>
      <c r="AW2352">
        <v>2</v>
      </c>
      <c r="AX2352">
        <v>53555571</v>
      </c>
      <c r="AY2352">
        <v>2</v>
      </c>
      <c r="AZ2352">
        <v>131072</v>
      </c>
      <c r="BA2352">
        <v>2154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CX2352">
        <f>Y2352*Source!I1352</f>
        <v>82.391749999999988</v>
      </c>
      <c r="CY2352">
        <f>AD2352</f>
        <v>316.10000000000002</v>
      </c>
      <c r="CZ2352">
        <f>AH2352</f>
        <v>316.10000000000002</v>
      </c>
      <c r="DA2352">
        <f>AL2352</f>
        <v>1</v>
      </c>
      <c r="DB2352">
        <f>ROUND((ROUND(AT2352*CZ2352,2)*ROUND((1.15*1.15),7)),2)</f>
        <v>744.12</v>
      </c>
      <c r="DC2352">
        <f>ROUND((ROUND(AT2352*AG2352,2)*ROUND((1.15*1.15),7)),2)</f>
        <v>0</v>
      </c>
    </row>
    <row r="2353" spans="1:107" x14ac:dyDescent="0.2">
      <c r="A2353">
        <f>ROW(Source!A1352)</f>
        <v>1352</v>
      </c>
      <c r="B2353">
        <v>53551707</v>
      </c>
      <c r="C2353">
        <v>53555559</v>
      </c>
      <c r="D2353">
        <v>121548</v>
      </c>
      <c r="E2353">
        <v>1</v>
      </c>
      <c r="F2353">
        <v>1</v>
      </c>
      <c r="G2353">
        <v>1</v>
      </c>
      <c r="H2353">
        <v>1</v>
      </c>
      <c r="I2353" t="s">
        <v>31</v>
      </c>
      <c r="J2353" t="s">
        <v>3</v>
      </c>
      <c r="K2353" t="s">
        <v>1489</v>
      </c>
      <c r="L2353">
        <v>608254</v>
      </c>
      <c r="N2353">
        <v>1013</v>
      </c>
      <c r="O2353" t="s">
        <v>1490</v>
      </c>
      <c r="P2353" t="s">
        <v>1490</v>
      </c>
      <c r="Q2353">
        <v>1</v>
      </c>
      <c r="W2353">
        <v>0</v>
      </c>
      <c r="X2353">
        <v>-185737400</v>
      </c>
      <c r="Y2353">
        <v>1.4374999999999999E-2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1</v>
      </c>
      <c r="AJ2353">
        <v>1</v>
      </c>
      <c r="AK2353">
        <v>1</v>
      </c>
      <c r="AL2353">
        <v>1</v>
      </c>
      <c r="AN2353">
        <v>0</v>
      </c>
      <c r="AO2353">
        <v>1</v>
      </c>
      <c r="AP2353">
        <v>1</v>
      </c>
      <c r="AQ2353">
        <v>0</v>
      </c>
      <c r="AR2353">
        <v>0</v>
      </c>
      <c r="AS2353" t="s">
        <v>3</v>
      </c>
      <c r="AT2353">
        <v>0.01</v>
      </c>
      <c r="AU2353" t="s">
        <v>61</v>
      </c>
      <c r="AV2353">
        <v>2</v>
      </c>
      <c r="AW2353">
        <v>2</v>
      </c>
      <c r="AX2353">
        <v>53555572</v>
      </c>
      <c r="AY2353">
        <v>1</v>
      </c>
      <c r="AZ2353">
        <v>0</v>
      </c>
      <c r="BA2353">
        <v>2155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CX2353">
        <f>Y2353*Source!I1352</f>
        <v>0.50312499999999993</v>
      </c>
      <c r="CY2353">
        <f>AD2353</f>
        <v>0</v>
      </c>
      <c r="CZ2353">
        <f>AH2353</f>
        <v>0</v>
      </c>
      <c r="DA2353">
        <f>AL2353</f>
        <v>1</v>
      </c>
      <c r="DB2353">
        <f>ROUND((ROUND(AT2353*CZ2353,2)*ROUND((1.25*1.15),7)),2)</f>
        <v>0</v>
      </c>
      <c r="DC2353">
        <f>ROUND((ROUND(AT2353*AG2353,2)*ROUND((1.25*1.15),7)),2)</f>
        <v>0</v>
      </c>
    </row>
    <row r="2354" spans="1:107" x14ac:dyDescent="0.2">
      <c r="A2354">
        <f>ROW(Source!A1352)</f>
        <v>1352</v>
      </c>
      <c r="B2354">
        <v>53551707</v>
      </c>
      <c r="C2354">
        <v>53555559</v>
      </c>
      <c r="D2354">
        <v>29172379</v>
      </c>
      <c r="E2354">
        <v>1</v>
      </c>
      <c r="F2354">
        <v>1</v>
      </c>
      <c r="G2354">
        <v>1</v>
      </c>
      <c r="H2354">
        <v>2</v>
      </c>
      <c r="I2354" t="s">
        <v>1495</v>
      </c>
      <c r="J2354" t="s">
        <v>1496</v>
      </c>
      <c r="K2354" t="s">
        <v>1497</v>
      </c>
      <c r="L2354">
        <v>1368</v>
      </c>
      <c r="N2354">
        <v>1011</v>
      </c>
      <c r="O2354" t="s">
        <v>1494</v>
      </c>
      <c r="P2354" t="s">
        <v>1494</v>
      </c>
      <c r="Q2354">
        <v>1</v>
      </c>
      <c r="W2354">
        <v>0</v>
      </c>
      <c r="X2354">
        <v>1106923569</v>
      </c>
      <c r="Y2354">
        <v>1.4374999999999999E-2</v>
      </c>
      <c r="AA2354">
        <v>0</v>
      </c>
      <c r="AB2354">
        <v>112</v>
      </c>
      <c r="AC2354">
        <v>13.5</v>
      </c>
      <c r="AD2354">
        <v>0</v>
      </c>
      <c r="AE2354">
        <v>0</v>
      </c>
      <c r="AF2354">
        <v>112</v>
      </c>
      <c r="AG2354">
        <v>13.5</v>
      </c>
      <c r="AH2354">
        <v>0</v>
      </c>
      <c r="AI2354">
        <v>1</v>
      </c>
      <c r="AJ2354">
        <v>1</v>
      </c>
      <c r="AK2354">
        <v>1</v>
      </c>
      <c r="AL2354">
        <v>1</v>
      </c>
      <c r="AN2354">
        <v>0</v>
      </c>
      <c r="AO2354">
        <v>1</v>
      </c>
      <c r="AP2354">
        <v>1</v>
      </c>
      <c r="AQ2354">
        <v>0</v>
      </c>
      <c r="AR2354">
        <v>0</v>
      </c>
      <c r="AS2354" t="s">
        <v>3</v>
      </c>
      <c r="AT2354">
        <v>0.01</v>
      </c>
      <c r="AU2354" t="s">
        <v>61</v>
      </c>
      <c r="AV2354">
        <v>0</v>
      </c>
      <c r="AW2354">
        <v>2</v>
      </c>
      <c r="AX2354">
        <v>53555573</v>
      </c>
      <c r="AY2354">
        <v>1</v>
      </c>
      <c r="AZ2354">
        <v>0</v>
      </c>
      <c r="BA2354">
        <v>2156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CX2354">
        <f>Y2354*Source!I1352</f>
        <v>0.50312499999999993</v>
      </c>
      <c r="CY2354">
        <f>AB2354</f>
        <v>112</v>
      </c>
      <c r="CZ2354">
        <f>AF2354</f>
        <v>112</v>
      </c>
      <c r="DA2354">
        <f>AJ2354</f>
        <v>1</v>
      </c>
      <c r="DB2354">
        <f>ROUND((ROUND(AT2354*CZ2354,2)*ROUND((1.25*1.15),7)),2)</f>
        <v>1.61</v>
      </c>
      <c r="DC2354">
        <f>ROUND((ROUND(AT2354*AG2354,2)*ROUND((1.25*1.15),7)),2)</f>
        <v>0.2</v>
      </c>
    </row>
    <row r="2355" spans="1:107" x14ac:dyDescent="0.2">
      <c r="A2355">
        <f>ROW(Source!A1352)</f>
        <v>1352</v>
      </c>
      <c r="B2355">
        <v>53551707</v>
      </c>
      <c r="C2355">
        <v>53555559</v>
      </c>
      <c r="D2355">
        <v>29172657</v>
      </c>
      <c r="E2355">
        <v>1</v>
      </c>
      <c r="F2355">
        <v>1</v>
      </c>
      <c r="G2355">
        <v>1</v>
      </c>
      <c r="H2355">
        <v>2</v>
      </c>
      <c r="I2355" t="s">
        <v>1588</v>
      </c>
      <c r="J2355" t="s">
        <v>1589</v>
      </c>
      <c r="K2355" t="s">
        <v>1590</v>
      </c>
      <c r="L2355">
        <v>1368</v>
      </c>
      <c r="N2355">
        <v>1011</v>
      </c>
      <c r="O2355" t="s">
        <v>1494</v>
      </c>
      <c r="P2355" t="s">
        <v>1494</v>
      </c>
      <c r="Q2355">
        <v>1</v>
      </c>
      <c r="W2355">
        <v>0</v>
      </c>
      <c r="X2355">
        <v>1474986261</v>
      </c>
      <c r="Y2355">
        <v>0.17249999999999999</v>
      </c>
      <c r="AA2355">
        <v>0</v>
      </c>
      <c r="AB2355">
        <v>8.1</v>
      </c>
      <c r="AC2355">
        <v>0</v>
      </c>
      <c r="AD2355">
        <v>0</v>
      </c>
      <c r="AE2355">
        <v>0</v>
      </c>
      <c r="AF2355">
        <v>8.1</v>
      </c>
      <c r="AG2355">
        <v>0</v>
      </c>
      <c r="AH2355">
        <v>0</v>
      </c>
      <c r="AI2355">
        <v>1</v>
      </c>
      <c r="AJ2355">
        <v>1</v>
      </c>
      <c r="AK2355">
        <v>1</v>
      </c>
      <c r="AL2355">
        <v>1</v>
      </c>
      <c r="AN2355">
        <v>0</v>
      </c>
      <c r="AO2355">
        <v>1</v>
      </c>
      <c r="AP2355">
        <v>1</v>
      </c>
      <c r="AQ2355">
        <v>0</v>
      </c>
      <c r="AR2355">
        <v>0</v>
      </c>
      <c r="AS2355" t="s">
        <v>3</v>
      </c>
      <c r="AT2355">
        <v>0.12</v>
      </c>
      <c r="AU2355" t="s">
        <v>61</v>
      </c>
      <c r="AV2355">
        <v>0</v>
      </c>
      <c r="AW2355">
        <v>2</v>
      </c>
      <c r="AX2355">
        <v>53555574</v>
      </c>
      <c r="AY2355">
        <v>1</v>
      </c>
      <c r="AZ2355">
        <v>0</v>
      </c>
      <c r="BA2355">
        <v>2157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CX2355">
        <f>Y2355*Source!I1352</f>
        <v>6.0374999999999996</v>
      </c>
      <c r="CY2355">
        <f>AB2355</f>
        <v>8.1</v>
      </c>
      <c r="CZ2355">
        <f>AF2355</f>
        <v>8.1</v>
      </c>
      <c r="DA2355">
        <f>AJ2355</f>
        <v>1</v>
      </c>
      <c r="DB2355">
        <f>ROUND((ROUND(AT2355*CZ2355,2)*ROUND((1.25*1.15),7)),2)</f>
        <v>1.39</v>
      </c>
      <c r="DC2355">
        <f>ROUND((ROUND(AT2355*AG2355,2)*ROUND((1.25*1.15),7)),2)</f>
        <v>0</v>
      </c>
    </row>
    <row r="2356" spans="1:107" x14ac:dyDescent="0.2">
      <c r="A2356">
        <f>ROW(Source!A1352)</f>
        <v>1352</v>
      </c>
      <c r="B2356">
        <v>53551707</v>
      </c>
      <c r="C2356">
        <v>53555559</v>
      </c>
      <c r="D2356">
        <v>29174500</v>
      </c>
      <c r="E2356">
        <v>1</v>
      </c>
      <c r="F2356">
        <v>1</v>
      </c>
      <c r="G2356">
        <v>1</v>
      </c>
      <c r="H2356">
        <v>2</v>
      </c>
      <c r="I2356" t="s">
        <v>1681</v>
      </c>
      <c r="J2356" t="s">
        <v>1682</v>
      </c>
      <c r="K2356" t="s">
        <v>1683</v>
      </c>
      <c r="L2356">
        <v>1368</v>
      </c>
      <c r="N2356">
        <v>1011</v>
      </c>
      <c r="O2356" t="s">
        <v>1494</v>
      </c>
      <c r="P2356" t="s">
        <v>1494</v>
      </c>
      <c r="Q2356">
        <v>1</v>
      </c>
      <c r="W2356">
        <v>0</v>
      </c>
      <c r="X2356">
        <v>-1867053656</v>
      </c>
      <c r="Y2356">
        <v>0.50312499999999993</v>
      </c>
      <c r="AA2356">
        <v>0</v>
      </c>
      <c r="AB2356">
        <v>1.95</v>
      </c>
      <c r="AC2356">
        <v>0</v>
      </c>
      <c r="AD2356">
        <v>0</v>
      </c>
      <c r="AE2356">
        <v>0</v>
      </c>
      <c r="AF2356">
        <v>1.95</v>
      </c>
      <c r="AG2356">
        <v>0</v>
      </c>
      <c r="AH2356">
        <v>0</v>
      </c>
      <c r="AI2356">
        <v>1</v>
      </c>
      <c r="AJ2356">
        <v>1</v>
      </c>
      <c r="AK2356">
        <v>1</v>
      </c>
      <c r="AL2356">
        <v>1</v>
      </c>
      <c r="AN2356">
        <v>0</v>
      </c>
      <c r="AO2356">
        <v>1</v>
      </c>
      <c r="AP2356">
        <v>1</v>
      </c>
      <c r="AQ2356">
        <v>0</v>
      </c>
      <c r="AR2356">
        <v>0</v>
      </c>
      <c r="AS2356" t="s">
        <v>3</v>
      </c>
      <c r="AT2356">
        <v>0.35</v>
      </c>
      <c r="AU2356" t="s">
        <v>61</v>
      </c>
      <c r="AV2356">
        <v>0</v>
      </c>
      <c r="AW2356">
        <v>2</v>
      </c>
      <c r="AX2356">
        <v>53555575</v>
      </c>
      <c r="AY2356">
        <v>1</v>
      </c>
      <c r="AZ2356">
        <v>0</v>
      </c>
      <c r="BA2356">
        <v>2158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CX2356">
        <f>Y2356*Source!I1352</f>
        <v>17.609374999999996</v>
      </c>
      <c r="CY2356">
        <f>AB2356</f>
        <v>1.95</v>
      </c>
      <c r="CZ2356">
        <f>AF2356</f>
        <v>1.95</v>
      </c>
      <c r="DA2356">
        <f>AJ2356</f>
        <v>1</v>
      </c>
      <c r="DB2356">
        <f>ROUND((ROUND(AT2356*CZ2356,2)*ROUND((1.25*1.15),7)),2)</f>
        <v>0.98</v>
      </c>
      <c r="DC2356">
        <f>ROUND((ROUND(AT2356*AG2356,2)*ROUND((1.25*1.15),7)),2)</f>
        <v>0</v>
      </c>
    </row>
    <row r="2357" spans="1:107" x14ac:dyDescent="0.2">
      <c r="A2357">
        <f>ROW(Source!A1352)</f>
        <v>1352</v>
      </c>
      <c r="B2357">
        <v>53551707</v>
      </c>
      <c r="C2357">
        <v>53555559</v>
      </c>
      <c r="D2357">
        <v>29174913</v>
      </c>
      <c r="E2357">
        <v>1</v>
      </c>
      <c r="F2357">
        <v>1</v>
      </c>
      <c r="G2357">
        <v>1</v>
      </c>
      <c r="H2357">
        <v>2</v>
      </c>
      <c r="I2357" t="s">
        <v>1513</v>
      </c>
      <c r="J2357" t="s">
        <v>1514</v>
      </c>
      <c r="K2357" t="s">
        <v>1515</v>
      </c>
      <c r="L2357">
        <v>1368</v>
      </c>
      <c r="N2357">
        <v>1011</v>
      </c>
      <c r="O2357" t="s">
        <v>1494</v>
      </c>
      <c r="P2357" t="s">
        <v>1494</v>
      </c>
      <c r="Q2357">
        <v>1</v>
      </c>
      <c r="W2357">
        <v>0</v>
      </c>
      <c r="X2357">
        <v>1230759911</v>
      </c>
      <c r="Y2357">
        <v>1.4374999999999999E-2</v>
      </c>
      <c r="AA2357">
        <v>0</v>
      </c>
      <c r="AB2357">
        <v>87.17</v>
      </c>
      <c r="AC2357">
        <v>11.6</v>
      </c>
      <c r="AD2357">
        <v>0</v>
      </c>
      <c r="AE2357">
        <v>0</v>
      </c>
      <c r="AF2357">
        <v>87.17</v>
      </c>
      <c r="AG2357">
        <v>11.6</v>
      </c>
      <c r="AH2357">
        <v>0</v>
      </c>
      <c r="AI2357">
        <v>1</v>
      </c>
      <c r="AJ2357">
        <v>1</v>
      </c>
      <c r="AK2357">
        <v>1</v>
      </c>
      <c r="AL2357">
        <v>1</v>
      </c>
      <c r="AN2357">
        <v>0</v>
      </c>
      <c r="AO2357">
        <v>1</v>
      </c>
      <c r="AP2357">
        <v>1</v>
      </c>
      <c r="AQ2357">
        <v>0</v>
      </c>
      <c r="AR2357">
        <v>0</v>
      </c>
      <c r="AS2357" t="s">
        <v>3</v>
      </c>
      <c r="AT2357">
        <v>0.01</v>
      </c>
      <c r="AU2357" t="s">
        <v>61</v>
      </c>
      <c r="AV2357">
        <v>0</v>
      </c>
      <c r="AW2357">
        <v>2</v>
      </c>
      <c r="AX2357">
        <v>53555576</v>
      </c>
      <c r="AY2357">
        <v>1</v>
      </c>
      <c r="AZ2357">
        <v>0</v>
      </c>
      <c r="BA2357">
        <v>2159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CX2357">
        <f>Y2357*Source!I1352</f>
        <v>0.50312499999999993</v>
      </c>
      <c r="CY2357">
        <f>AB2357</f>
        <v>87.17</v>
      </c>
      <c r="CZ2357">
        <f>AF2357</f>
        <v>87.17</v>
      </c>
      <c r="DA2357">
        <f>AJ2357</f>
        <v>1</v>
      </c>
      <c r="DB2357">
        <f>ROUND((ROUND(AT2357*CZ2357,2)*ROUND((1.25*1.15),7)),2)</f>
        <v>1.25</v>
      </c>
      <c r="DC2357">
        <f>ROUND((ROUND(AT2357*AG2357,2)*ROUND((1.25*1.15),7)),2)</f>
        <v>0.17</v>
      </c>
    </row>
    <row r="2358" spans="1:107" x14ac:dyDescent="0.2">
      <c r="A2358">
        <f>ROW(Source!A1352)</f>
        <v>1352</v>
      </c>
      <c r="B2358">
        <v>53551707</v>
      </c>
      <c r="C2358">
        <v>53555559</v>
      </c>
      <c r="D2358">
        <v>29113986</v>
      </c>
      <c r="E2358">
        <v>1</v>
      </c>
      <c r="F2358">
        <v>1</v>
      </c>
      <c r="G2358">
        <v>1</v>
      </c>
      <c r="H2358">
        <v>3</v>
      </c>
      <c r="I2358" t="s">
        <v>1841</v>
      </c>
      <c r="J2358" t="s">
        <v>1842</v>
      </c>
      <c r="K2358" t="s">
        <v>1843</v>
      </c>
      <c r="L2358">
        <v>1348</v>
      </c>
      <c r="N2358">
        <v>1009</v>
      </c>
      <c r="O2358" t="s">
        <v>26</v>
      </c>
      <c r="P2358" t="s">
        <v>26</v>
      </c>
      <c r="Q2358">
        <v>1000</v>
      </c>
      <c r="W2358">
        <v>0</v>
      </c>
      <c r="X2358">
        <v>-2063358494</v>
      </c>
      <c r="Y2358">
        <v>1.1E-4</v>
      </c>
      <c r="AA2358">
        <v>63622.68</v>
      </c>
      <c r="AB2358">
        <v>0</v>
      </c>
      <c r="AC2358">
        <v>0</v>
      </c>
      <c r="AD2358">
        <v>0</v>
      </c>
      <c r="AE2358">
        <v>10362</v>
      </c>
      <c r="AF2358">
        <v>0</v>
      </c>
      <c r="AG2358">
        <v>0</v>
      </c>
      <c r="AH2358">
        <v>0</v>
      </c>
      <c r="AI2358">
        <v>6.14</v>
      </c>
      <c r="AJ2358">
        <v>1</v>
      </c>
      <c r="AK2358">
        <v>1</v>
      </c>
      <c r="AL2358">
        <v>1</v>
      </c>
      <c r="AN2358">
        <v>0</v>
      </c>
      <c r="AO2358">
        <v>1</v>
      </c>
      <c r="AP2358">
        <v>0</v>
      </c>
      <c r="AQ2358">
        <v>0</v>
      </c>
      <c r="AR2358">
        <v>0</v>
      </c>
      <c r="AS2358" t="s">
        <v>3</v>
      </c>
      <c r="AT2358">
        <v>1.1E-4</v>
      </c>
      <c r="AU2358" t="s">
        <v>3</v>
      </c>
      <c r="AV2358">
        <v>0</v>
      </c>
      <c r="AW2358">
        <v>2</v>
      </c>
      <c r="AX2358">
        <v>53555577</v>
      </c>
      <c r="AY2358">
        <v>1</v>
      </c>
      <c r="AZ2358">
        <v>0</v>
      </c>
      <c r="BA2358">
        <v>2160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CX2358">
        <f>Y2358*Source!I1352</f>
        <v>3.8500000000000001E-3</v>
      </c>
      <c r="CY2358">
        <f>AA2358</f>
        <v>63622.68</v>
      </c>
      <c r="CZ2358">
        <f>AE2358</f>
        <v>10362</v>
      </c>
      <c r="DA2358">
        <f>AI2358</f>
        <v>6.14</v>
      </c>
      <c r="DB2358">
        <f t="shared" ref="DB2358:DB2384" si="462">ROUND(ROUND(AT2358*CZ2358,2),2)</f>
        <v>1.1399999999999999</v>
      </c>
      <c r="DC2358">
        <f t="shared" ref="DC2358:DC2384" si="463">ROUND(ROUND(AT2358*AG2358,2),2)</f>
        <v>0</v>
      </c>
    </row>
    <row r="2359" spans="1:107" x14ac:dyDescent="0.2">
      <c r="A2359">
        <f>ROW(Source!A1352)</f>
        <v>1352</v>
      </c>
      <c r="B2359">
        <v>53551707</v>
      </c>
      <c r="C2359">
        <v>53555559</v>
      </c>
      <c r="D2359">
        <v>29114247</v>
      </c>
      <c r="E2359">
        <v>1</v>
      </c>
      <c r="F2359">
        <v>1</v>
      </c>
      <c r="G2359">
        <v>1</v>
      </c>
      <c r="H2359">
        <v>3</v>
      </c>
      <c r="I2359" t="s">
        <v>1854</v>
      </c>
      <c r="J2359" t="s">
        <v>1855</v>
      </c>
      <c r="K2359" t="s">
        <v>1856</v>
      </c>
      <c r="L2359">
        <v>1348</v>
      </c>
      <c r="N2359">
        <v>1009</v>
      </c>
      <c r="O2359" t="s">
        <v>26</v>
      </c>
      <c r="P2359" t="s">
        <v>26</v>
      </c>
      <c r="Q2359">
        <v>1000</v>
      </c>
      <c r="W2359">
        <v>0</v>
      </c>
      <c r="X2359">
        <v>969423507</v>
      </c>
      <c r="Y2359">
        <v>4.0000000000000002E-4</v>
      </c>
      <c r="AA2359">
        <v>55505.66</v>
      </c>
      <c r="AB2359">
        <v>0</v>
      </c>
      <c r="AC2359">
        <v>0</v>
      </c>
      <c r="AD2359">
        <v>0</v>
      </c>
      <c r="AE2359">
        <v>9040.01</v>
      </c>
      <c r="AF2359">
        <v>0</v>
      </c>
      <c r="AG2359">
        <v>0</v>
      </c>
      <c r="AH2359">
        <v>0</v>
      </c>
      <c r="AI2359">
        <v>6.14</v>
      </c>
      <c r="AJ2359">
        <v>1</v>
      </c>
      <c r="AK2359">
        <v>1</v>
      </c>
      <c r="AL2359">
        <v>1</v>
      </c>
      <c r="AN2359">
        <v>0</v>
      </c>
      <c r="AO2359">
        <v>1</v>
      </c>
      <c r="AP2359">
        <v>0</v>
      </c>
      <c r="AQ2359">
        <v>0</v>
      </c>
      <c r="AR2359">
        <v>0</v>
      </c>
      <c r="AS2359" t="s">
        <v>3</v>
      </c>
      <c r="AT2359">
        <v>4.0000000000000002E-4</v>
      </c>
      <c r="AU2359" t="s">
        <v>3</v>
      </c>
      <c r="AV2359">
        <v>0</v>
      </c>
      <c r="AW2359">
        <v>2</v>
      </c>
      <c r="AX2359">
        <v>53555578</v>
      </c>
      <c r="AY2359">
        <v>1</v>
      </c>
      <c r="AZ2359">
        <v>0</v>
      </c>
      <c r="BA2359">
        <v>2161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CX2359">
        <f>Y2359*Source!I1352</f>
        <v>1.4E-2</v>
      </c>
      <c r="CY2359">
        <f>AA2359</f>
        <v>55505.66</v>
      </c>
      <c r="CZ2359">
        <f>AE2359</f>
        <v>9040.01</v>
      </c>
      <c r="DA2359">
        <f>AI2359</f>
        <v>6.14</v>
      </c>
      <c r="DB2359">
        <f t="shared" si="462"/>
        <v>3.62</v>
      </c>
      <c r="DC2359">
        <f t="shared" si="463"/>
        <v>0</v>
      </c>
    </row>
    <row r="2360" spans="1:107" x14ac:dyDescent="0.2">
      <c r="A2360">
        <f>ROW(Source!A1352)</f>
        <v>1352</v>
      </c>
      <c r="B2360">
        <v>53551707</v>
      </c>
      <c r="C2360">
        <v>53555559</v>
      </c>
      <c r="D2360">
        <v>29131328</v>
      </c>
      <c r="E2360">
        <v>1</v>
      </c>
      <c r="F2360">
        <v>1</v>
      </c>
      <c r="G2360">
        <v>1</v>
      </c>
      <c r="H2360">
        <v>3</v>
      </c>
      <c r="I2360" t="s">
        <v>1844</v>
      </c>
      <c r="J2360" t="s">
        <v>1845</v>
      </c>
      <c r="K2360" t="s">
        <v>1846</v>
      </c>
      <c r="L2360">
        <v>1348</v>
      </c>
      <c r="N2360">
        <v>1009</v>
      </c>
      <c r="O2360" t="s">
        <v>26</v>
      </c>
      <c r="P2360" t="s">
        <v>26</v>
      </c>
      <c r="Q2360">
        <v>1000</v>
      </c>
      <c r="W2360">
        <v>0</v>
      </c>
      <c r="X2360">
        <v>1970784338</v>
      </c>
      <c r="Y2360">
        <v>4.2999999999999999E-4</v>
      </c>
      <c r="AA2360">
        <v>36926.699999999997</v>
      </c>
      <c r="AB2360">
        <v>0</v>
      </c>
      <c r="AC2360">
        <v>0</v>
      </c>
      <c r="AD2360">
        <v>0</v>
      </c>
      <c r="AE2360">
        <v>6014.12</v>
      </c>
      <c r="AF2360">
        <v>0</v>
      </c>
      <c r="AG2360">
        <v>0</v>
      </c>
      <c r="AH2360">
        <v>0</v>
      </c>
      <c r="AI2360">
        <v>6.14</v>
      </c>
      <c r="AJ2360">
        <v>1</v>
      </c>
      <c r="AK2360">
        <v>1</v>
      </c>
      <c r="AL2360">
        <v>1</v>
      </c>
      <c r="AN2360">
        <v>0</v>
      </c>
      <c r="AO2360">
        <v>1</v>
      </c>
      <c r="AP2360">
        <v>0</v>
      </c>
      <c r="AQ2360">
        <v>0</v>
      </c>
      <c r="AR2360">
        <v>0</v>
      </c>
      <c r="AS2360" t="s">
        <v>3</v>
      </c>
      <c r="AT2360">
        <v>4.2999999999999999E-4</v>
      </c>
      <c r="AU2360" t="s">
        <v>3</v>
      </c>
      <c r="AV2360">
        <v>0</v>
      </c>
      <c r="AW2360">
        <v>2</v>
      </c>
      <c r="AX2360">
        <v>53555579</v>
      </c>
      <c r="AY2360">
        <v>1</v>
      </c>
      <c r="AZ2360">
        <v>0</v>
      </c>
      <c r="BA2360">
        <v>2162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CX2360">
        <f>Y2360*Source!I1352</f>
        <v>1.5049999999999999E-2</v>
      </c>
      <c r="CY2360">
        <f>AA2360</f>
        <v>36926.699999999997</v>
      </c>
      <c r="CZ2360">
        <f>AE2360</f>
        <v>6014.12</v>
      </c>
      <c r="DA2360">
        <f>AI2360</f>
        <v>6.14</v>
      </c>
      <c r="DB2360">
        <f t="shared" si="462"/>
        <v>2.59</v>
      </c>
      <c r="DC2360">
        <f t="shared" si="463"/>
        <v>0</v>
      </c>
    </row>
    <row r="2361" spans="1:107" x14ac:dyDescent="0.2">
      <c r="A2361">
        <f>ROW(Source!A1352)</f>
        <v>1352</v>
      </c>
      <c r="B2361">
        <v>53551707</v>
      </c>
      <c r="C2361">
        <v>53555559</v>
      </c>
      <c r="D2361">
        <v>29145157</v>
      </c>
      <c r="E2361">
        <v>1</v>
      </c>
      <c r="F2361">
        <v>1</v>
      </c>
      <c r="G2361">
        <v>1</v>
      </c>
      <c r="H2361">
        <v>3</v>
      </c>
      <c r="I2361" t="s">
        <v>1847</v>
      </c>
      <c r="J2361" t="s">
        <v>1848</v>
      </c>
      <c r="K2361" t="s">
        <v>1849</v>
      </c>
      <c r="L2361">
        <v>1339</v>
      </c>
      <c r="N2361">
        <v>1007</v>
      </c>
      <c r="O2361" t="s">
        <v>425</v>
      </c>
      <c r="P2361" t="s">
        <v>425</v>
      </c>
      <c r="Q2361">
        <v>1</v>
      </c>
      <c r="W2361">
        <v>0</v>
      </c>
      <c r="X2361">
        <v>-211956249</v>
      </c>
      <c r="Y2361">
        <v>2.9999999999999997E-4</v>
      </c>
      <c r="AA2361">
        <v>3191.57</v>
      </c>
      <c r="AB2361">
        <v>0</v>
      </c>
      <c r="AC2361">
        <v>0</v>
      </c>
      <c r="AD2361">
        <v>0</v>
      </c>
      <c r="AE2361">
        <v>519.79999999999995</v>
      </c>
      <c r="AF2361">
        <v>0</v>
      </c>
      <c r="AG2361">
        <v>0</v>
      </c>
      <c r="AH2361">
        <v>0</v>
      </c>
      <c r="AI2361">
        <v>6.14</v>
      </c>
      <c r="AJ2361">
        <v>1</v>
      </c>
      <c r="AK2361">
        <v>1</v>
      </c>
      <c r="AL2361">
        <v>1</v>
      </c>
      <c r="AN2361">
        <v>0</v>
      </c>
      <c r="AO2361">
        <v>1</v>
      </c>
      <c r="AP2361">
        <v>0</v>
      </c>
      <c r="AQ2361">
        <v>0</v>
      </c>
      <c r="AR2361">
        <v>0</v>
      </c>
      <c r="AS2361" t="s">
        <v>3</v>
      </c>
      <c r="AT2361">
        <v>2.9999999999999997E-4</v>
      </c>
      <c r="AU2361" t="s">
        <v>3</v>
      </c>
      <c r="AV2361">
        <v>0</v>
      </c>
      <c r="AW2361">
        <v>2</v>
      </c>
      <c r="AX2361">
        <v>53555581</v>
      </c>
      <c r="AY2361">
        <v>1</v>
      </c>
      <c r="AZ2361">
        <v>0</v>
      </c>
      <c r="BA2361">
        <v>2164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CX2361">
        <f>Y2361*Source!I1352</f>
        <v>1.0499999999999999E-2</v>
      </c>
      <c r="CY2361">
        <f>AA2361</f>
        <v>3191.57</v>
      </c>
      <c r="CZ2361">
        <f>AE2361</f>
        <v>519.79999999999995</v>
      </c>
      <c r="DA2361">
        <f>AI2361</f>
        <v>6.14</v>
      </c>
      <c r="DB2361">
        <f t="shared" si="462"/>
        <v>0.16</v>
      </c>
      <c r="DC2361">
        <f t="shared" si="463"/>
        <v>0</v>
      </c>
    </row>
    <row r="2362" spans="1:107" x14ac:dyDescent="0.2">
      <c r="A2362">
        <f>ROW(Source!A1352)</f>
        <v>1352</v>
      </c>
      <c r="B2362">
        <v>53551707</v>
      </c>
      <c r="C2362">
        <v>53555559</v>
      </c>
      <c r="D2362">
        <v>0</v>
      </c>
      <c r="E2362">
        <v>0</v>
      </c>
      <c r="F2362">
        <v>1</v>
      </c>
      <c r="G2362">
        <v>1</v>
      </c>
      <c r="H2362">
        <v>3</v>
      </c>
      <c r="I2362" t="s">
        <v>1355</v>
      </c>
      <c r="J2362" t="s">
        <v>1357</v>
      </c>
      <c r="K2362" t="s">
        <v>1356</v>
      </c>
      <c r="L2362">
        <v>1354</v>
      </c>
      <c r="N2362">
        <v>1010</v>
      </c>
      <c r="O2362" t="s">
        <v>160</v>
      </c>
      <c r="P2362" t="s">
        <v>160</v>
      </c>
      <c r="Q2362">
        <v>1</v>
      </c>
      <c r="W2362">
        <v>0</v>
      </c>
      <c r="X2362">
        <v>-1383308492</v>
      </c>
      <c r="Y2362">
        <v>1</v>
      </c>
      <c r="AA2362">
        <v>29961.24</v>
      </c>
      <c r="AB2362">
        <v>0</v>
      </c>
      <c r="AC2362">
        <v>0</v>
      </c>
      <c r="AD2362">
        <v>0</v>
      </c>
      <c r="AE2362">
        <v>4879.68</v>
      </c>
      <c r="AF2362">
        <v>0</v>
      </c>
      <c r="AG2362">
        <v>0</v>
      </c>
      <c r="AH2362">
        <v>0</v>
      </c>
      <c r="AI2362">
        <v>6.14</v>
      </c>
      <c r="AJ2362">
        <v>1</v>
      </c>
      <c r="AK2362">
        <v>1</v>
      </c>
      <c r="AL2362">
        <v>1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 t="s">
        <v>3</v>
      </c>
      <c r="AT2362">
        <v>1</v>
      </c>
      <c r="AU2362" t="s">
        <v>3</v>
      </c>
      <c r="AV2362">
        <v>0</v>
      </c>
      <c r="AW2362">
        <v>1</v>
      </c>
      <c r="AX2362">
        <v>-1</v>
      </c>
      <c r="AY2362">
        <v>0</v>
      </c>
      <c r="AZ2362">
        <v>0</v>
      </c>
      <c r="BA2362" t="s">
        <v>3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CX2362">
        <f>Y2362*Source!I1352</f>
        <v>35</v>
      </c>
      <c r="CY2362">
        <f>AA2362</f>
        <v>29961.24</v>
      </c>
      <c r="CZ2362">
        <f>AE2362</f>
        <v>4879.68</v>
      </c>
      <c r="DA2362">
        <f>AI2362</f>
        <v>6.14</v>
      </c>
      <c r="DB2362">
        <f t="shared" si="462"/>
        <v>4879.68</v>
      </c>
      <c r="DC2362">
        <f t="shared" si="463"/>
        <v>0</v>
      </c>
    </row>
    <row r="2363" spans="1:107" x14ac:dyDescent="0.2">
      <c r="A2363">
        <f>ROW(Source!A1390)</f>
        <v>1390</v>
      </c>
      <c r="B2363">
        <v>53551706</v>
      </c>
      <c r="C2363">
        <v>53555583</v>
      </c>
      <c r="D2363">
        <v>18407525</v>
      </c>
      <c r="E2363">
        <v>1</v>
      </c>
      <c r="F2363">
        <v>1</v>
      </c>
      <c r="G2363">
        <v>1</v>
      </c>
      <c r="H2363">
        <v>1</v>
      </c>
      <c r="I2363" t="s">
        <v>1755</v>
      </c>
      <c r="J2363" t="s">
        <v>3</v>
      </c>
      <c r="K2363" t="s">
        <v>1756</v>
      </c>
      <c r="L2363">
        <v>1369</v>
      </c>
      <c r="N2363">
        <v>1013</v>
      </c>
      <c r="O2363" t="s">
        <v>1486</v>
      </c>
      <c r="P2363" t="s">
        <v>1486</v>
      </c>
      <c r="Q2363">
        <v>1</v>
      </c>
      <c r="W2363">
        <v>0</v>
      </c>
      <c r="X2363">
        <v>-364664199</v>
      </c>
      <c r="Y2363">
        <v>110</v>
      </c>
      <c r="AA2363">
        <v>0</v>
      </c>
      <c r="AB2363">
        <v>0</v>
      </c>
      <c r="AC2363">
        <v>0</v>
      </c>
      <c r="AD2363">
        <v>277.33999999999997</v>
      </c>
      <c r="AE2363">
        <v>0</v>
      </c>
      <c r="AF2363">
        <v>0</v>
      </c>
      <c r="AG2363">
        <v>0</v>
      </c>
      <c r="AH2363">
        <v>277.33999999999997</v>
      </c>
      <c r="AI2363">
        <v>1</v>
      </c>
      <c r="AJ2363">
        <v>1</v>
      </c>
      <c r="AK2363">
        <v>1</v>
      </c>
      <c r="AL2363">
        <v>1</v>
      </c>
      <c r="AN2363">
        <v>0</v>
      </c>
      <c r="AO2363">
        <v>1</v>
      </c>
      <c r="AP2363">
        <v>0</v>
      </c>
      <c r="AQ2363">
        <v>0</v>
      </c>
      <c r="AR2363">
        <v>0</v>
      </c>
      <c r="AS2363" t="s">
        <v>3</v>
      </c>
      <c r="AT2363">
        <v>110</v>
      </c>
      <c r="AU2363" t="s">
        <v>3</v>
      </c>
      <c r="AV2363">
        <v>1</v>
      </c>
      <c r="AW2363">
        <v>2</v>
      </c>
      <c r="AX2363">
        <v>53555588</v>
      </c>
      <c r="AY2363">
        <v>2</v>
      </c>
      <c r="AZ2363">
        <v>131072</v>
      </c>
      <c r="BA2363">
        <v>2165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CX2363">
        <f>Y2363*Source!I1390</f>
        <v>16.5</v>
      </c>
      <c r="CY2363">
        <f>AD2363</f>
        <v>277.33999999999997</v>
      </c>
      <c r="CZ2363">
        <f>AH2363</f>
        <v>277.33999999999997</v>
      </c>
      <c r="DA2363">
        <f>AL2363</f>
        <v>1</v>
      </c>
      <c r="DB2363">
        <f t="shared" si="462"/>
        <v>30507.4</v>
      </c>
      <c r="DC2363">
        <f t="shared" si="463"/>
        <v>0</v>
      </c>
    </row>
    <row r="2364" spans="1:107" x14ac:dyDescent="0.2">
      <c r="A2364">
        <f>ROW(Source!A1390)</f>
        <v>1390</v>
      </c>
      <c r="B2364">
        <v>53551706</v>
      </c>
      <c r="C2364">
        <v>53555583</v>
      </c>
      <c r="D2364">
        <v>121548</v>
      </c>
      <c r="E2364">
        <v>1</v>
      </c>
      <c r="F2364">
        <v>1</v>
      </c>
      <c r="G2364">
        <v>1</v>
      </c>
      <c r="H2364">
        <v>1</v>
      </c>
      <c r="I2364" t="s">
        <v>31</v>
      </c>
      <c r="J2364" t="s">
        <v>3</v>
      </c>
      <c r="K2364" t="s">
        <v>1489</v>
      </c>
      <c r="L2364">
        <v>608254</v>
      </c>
      <c r="N2364">
        <v>1013</v>
      </c>
      <c r="O2364" t="s">
        <v>1490</v>
      </c>
      <c r="P2364" t="s">
        <v>1490</v>
      </c>
      <c r="Q2364">
        <v>1</v>
      </c>
      <c r="W2364">
        <v>0</v>
      </c>
      <c r="X2364">
        <v>-185737400</v>
      </c>
      <c r="Y2364">
        <v>2.2400000000000002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1</v>
      </c>
      <c r="AJ2364">
        <v>1</v>
      </c>
      <c r="AK2364">
        <v>1</v>
      </c>
      <c r="AL2364">
        <v>1</v>
      </c>
      <c r="AN2364">
        <v>0</v>
      </c>
      <c r="AO2364">
        <v>1</v>
      </c>
      <c r="AP2364">
        <v>0</v>
      </c>
      <c r="AQ2364">
        <v>0</v>
      </c>
      <c r="AR2364">
        <v>0</v>
      </c>
      <c r="AS2364" t="s">
        <v>3</v>
      </c>
      <c r="AT2364">
        <v>2.2400000000000002</v>
      </c>
      <c r="AU2364" t="s">
        <v>3</v>
      </c>
      <c r="AV2364">
        <v>2</v>
      </c>
      <c r="AW2364">
        <v>2</v>
      </c>
      <c r="AX2364">
        <v>53555589</v>
      </c>
      <c r="AY2364">
        <v>1</v>
      </c>
      <c r="AZ2364">
        <v>0</v>
      </c>
      <c r="BA2364">
        <v>2166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CX2364">
        <f>Y2364*Source!I1390</f>
        <v>0.33600000000000002</v>
      </c>
      <c r="CY2364">
        <f>AD2364</f>
        <v>0</v>
      </c>
      <c r="CZ2364">
        <f>AH2364</f>
        <v>0</v>
      </c>
      <c r="DA2364">
        <f>AL2364</f>
        <v>1</v>
      </c>
      <c r="DB2364">
        <f t="shared" si="462"/>
        <v>0</v>
      </c>
      <c r="DC2364">
        <f t="shared" si="463"/>
        <v>0</v>
      </c>
    </row>
    <row r="2365" spans="1:107" x14ac:dyDescent="0.2">
      <c r="A2365">
        <f>ROW(Source!A1390)</f>
        <v>1390</v>
      </c>
      <c r="B2365">
        <v>53551706</v>
      </c>
      <c r="C2365">
        <v>53555583</v>
      </c>
      <c r="D2365">
        <v>29172556</v>
      </c>
      <c r="E2365">
        <v>1</v>
      </c>
      <c r="F2365">
        <v>1</v>
      </c>
      <c r="G2365">
        <v>1</v>
      </c>
      <c r="H2365">
        <v>2</v>
      </c>
      <c r="I2365" t="s">
        <v>1647</v>
      </c>
      <c r="J2365" t="s">
        <v>1667</v>
      </c>
      <c r="K2365" t="s">
        <v>1649</v>
      </c>
      <c r="L2365">
        <v>1368</v>
      </c>
      <c r="N2365">
        <v>1011</v>
      </c>
      <c r="O2365" t="s">
        <v>1494</v>
      </c>
      <c r="P2365" t="s">
        <v>1494</v>
      </c>
      <c r="Q2365">
        <v>1</v>
      </c>
      <c r="W2365">
        <v>0</v>
      </c>
      <c r="X2365">
        <v>344519037</v>
      </c>
      <c r="Y2365">
        <v>2.2400000000000002</v>
      </c>
      <c r="AA2365">
        <v>0</v>
      </c>
      <c r="AB2365">
        <v>31.26</v>
      </c>
      <c r="AC2365">
        <v>13.5</v>
      </c>
      <c r="AD2365">
        <v>0</v>
      </c>
      <c r="AE2365">
        <v>0</v>
      </c>
      <c r="AF2365">
        <v>31.26</v>
      </c>
      <c r="AG2365">
        <v>13.5</v>
      </c>
      <c r="AH2365">
        <v>0</v>
      </c>
      <c r="AI2365">
        <v>1</v>
      </c>
      <c r="AJ2365">
        <v>1</v>
      </c>
      <c r="AK2365">
        <v>1</v>
      </c>
      <c r="AL2365">
        <v>1</v>
      </c>
      <c r="AN2365">
        <v>0</v>
      </c>
      <c r="AO2365">
        <v>1</v>
      </c>
      <c r="AP2365">
        <v>0</v>
      </c>
      <c r="AQ2365">
        <v>0</v>
      </c>
      <c r="AR2365">
        <v>0</v>
      </c>
      <c r="AS2365" t="s">
        <v>3</v>
      </c>
      <c r="AT2365">
        <v>2.2400000000000002</v>
      </c>
      <c r="AU2365" t="s">
        <v>3</v>
      </c>
      <c r="AV2365">
        <v>0</v>
      </c>
      <c r="AW2365">
        <v>2</v>
      </c>
      <c r="AX2365">
        <v>53555590</v>
      </c>
      <c r="AY2365">
        <v>1</v>
      </c>
      <c r="AZ2365">
        <v>0</v>
      </c>
      <c r="BA2365">
        <v>2167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CX2365">
        <f>Y2365*Source!I1390</f>
        <v>0.33600000000000002</v>
      </c>
      <c r="CY2365">
        <f>AB2365</f>
        <v>31.26</v>
      </c>
      <c r="CZ2365">
        <f>AF2365</f>
        <v>31.26</v>
      </c>
      <c r="DA2365">
        <f>AJ2365</f>
        <v>1</v>
      </c>
      <c r="DB2365">
        <f t="shared" si="462"/>
        <v>70.02</v>
      </c>
      <c r="DC2365">
        <f t="shared" si="463"/>
        <v>30.24</v>
      </c>
    </row>
    <row r="2366" spans="1:107" x14ac:dyDescent="0.2">
      <c r="A2366">
        <f>ROW(Source!A1390)</f>
        <v>1390</v>
      </c>
      <c r="B2366">
        <v>53551706</v>
      </c>
      <c r="C2366">
        <v>53555583</v>
      </c>
      <c r="D2366">
        <v>29164350</v>
      </c>
      <c r="E2366">
        <v>1</v>
      </c>
      <c r="F2366">
        <v>1</v>
      </c>
      <c r="G2366">
        <v>1</v>
      </c>
      <c r="H2366">
        <v>3</v>
      </c>
      <c r="I2366" t="s">
        <v>1138</v>
      </c>
      <c r="J2366" t="s">
        <v>1140</v>
      </c>
      <c r="K2366" t="s">
        <v>1139</v>
      </c>
      <c r="L2366">
        <v>1348</v>
      </c>
      <c r="N2366">
        <v>1009</v>
      </c>
      <c r="O2366" t="s">
        <v>26</v>
      </c>
      <c r="P2366" t="s">
        <v>26</v>
      </c>
      <c r="Q2366">
        <v>1000</v>
      </c>
      <c r="W2366">
        <v>0</v>
      </c>
      <c r="X2366">
        <v>1839160745</v>
      </c>
      <c r="Y2366">
        <v>8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1</v>
      </c>
      <c r="AJ2366">
        <v>1</v>
      </c>
      <c r="AK2366">
        <v>1</v>
      </c>
      <c r="AL2366">
        <v>1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 t="s">
        <v>3</v>
      </c>
      <c r="AT2366">
        <v>8</v>
      </c>
      <c r="AU2366" t="s">
        <v>3</v>
      </c>
      <c r="AV2366">
        <v>0</v>
      </c>
      <c r="AW2366">
        <v>1</v>
      </c>
      <c r="AX2366">
        <v>-1</v>
      </c>
      <c r="AY2366">
        <v>0</v>
      </c>
      <c r="AZ2366">
        <v>0</v>
      </c>
      <c r="BA2366" t="s">
        <v>3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CX2366">
        <f>Y2366*Source!I1390</f>
        <v>1.2</v>
      </c>
      <c r="CY2366">
        <f>AA2366</f>
        <v>0</v>
      </c>
      <c r="CZ2366">
        <f>AE2366</f>
        <v>0</v>
      </c>
      <c r="DA2366">
        <f>AI2366</f>
        <v>1</v>
      </c>
      <c r="DB2366">
        <f t="shared" si="462"/>
        <v>0</v>
      </c>
      <c r="DC2366">
        <f t="shared" si="463"/>
        <v>0</v>
      </c>
    </row>
    <row r="2367" spans="1:107" x14ac:dyDescent="0.2">
      <c r="A2367">
        <f>ROW(Source!A1391)</f>
        <v>1391</v>
      </c>
      <c r="B2367">
        <v>53551707</v>
      </c>
      <c r="C2367">
        <v>53555583</v>
      </c>
      <c r="D2367">
        <v>18407525</v>
      </c>
      <c r="E2367">
        <v>1</v>
      </c>
      <c r="F2367">
        <v>1</v>
      </c>
      <c r="G2367">
        <v>1</v>
      </c>
      <c r="H2367">
        <v>1</v>
      </c>
      <c r="I2367" t="s">
        <v>1755</v>
      </c>
      <c r="J2367" t="s">
        <v>3</v>
      </c>
      <c r="K2367" t="s">
        <v>1756</v>
      </c>
      <c r="L2367">
        <v>1369</v>
      </c>
      <c r="N2367">
        <v>1013</v>
      </c>
      <c r="O2367" t="s">
        <v>1486</v>
      </c>
      <c r="P2367" t="s">
        <v>1486</v>
      </c>
      <c r="Q2367">
        <v>1</v>
      </c>
      <c r="W2367">
        <v>0</v>
      </c>
      <c r="X2367">
        <v>-364664199</v>
      </c>
      <c r="Y2367">
        <v>110</v>
      </c>
      <c r="AA2367">
        <v>0</v>
      </c>
      <c r="AB2367">
        <v>0</v>
      </c>
      <c r="AC2367">
        <v>0</v>
      </c>
      <c r="AD2367">
        <v>277.33999999999997</v>
      </c>
      <c r="AE2367">
        <v>0</v>
      </c>
      <c r="AF2367">
        <v>0</v>
      </c>
      <c r="AG2367">
        <v>0</v>
      </c>
      <c r="AH2367">
        <v>277.33999999999997</v>
      </c>
      <c r="AI2367">
        <v>1</v>
      </c>
      <c r="AJ2367">
        <v>1</v>
      </c>
      <c r="AK2367">
        <v>1</v>
      </c>
      <c r="AL2367">
        <v>1</v>
      </c>
      <c r="AN2367">
        <v>0</v>
      </c>
      <c r="AO2367">
        <v>1</v>
      </c>
      <c r="AP2367">
        <v>0</v>
      </c>
      <c r="AQ2367">
        <v>0</v>
      </c>
      <c r="AR2367">
        <v>0</v>
      </c>
      <c r="AS2367" t="s">
        <v>3</v>
      </c>
      <c r="AT2367">
        <v>110</v>
      </c>
      <c r="AU2367" t="s">
        <v>3</v>
      </c>
      <c r="AV2367">
        <v>1</v>
      </c>
      <c r="AW2367">
        <v>2</v>
      </c>
      <c r="AX2367">
        <v>53555588</v>
      </c>
      <c r="AY2367">
        <v>2</v>
      </c>
      <c r="AZ2367">
        <v>131072</v>
      </c>
      <c r="BA2367">
        <v>2168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CX2367">
        <f>Y2367*Source!I1391</f>
        <v>16.5</v>
      </c>
      <c r="CY2367">
        <f>AD2367</f>
        <v>277.33999999999997</v>
      </c>
      <c r="CZ2367">
        <f>AH2367</f>
        <v>277.33999999999997</v>
      </c>
      <c r="DA2367">
        <f>AL2367</f>
        <v>1</v>
      </c>
      <c r="DB2367">
        <f t="shared" si="462"/>
        <v>30507.4</v>
      </c>
      <c r="DC2367">
        <f t="shared" si="463"/>
        <v>0</v>
      </c>
    </row>
    <row r="2368" spans="1:107" x14ac:dyDescent="0.2">
      <c r="A2368">
        <f>ROW(Source!A1391)</f>
        <v>1391</v>
      </c>
      <c r="B2368">
        <v>53551707</v>
      </c>
      <c r="C2368">
        <v>53555583</v>
      </c>
      <c r="D2368">
        <v>121548</v>
      </c>
      <c r="E2368">
        <v>1</v>
      </c>
      <c r="F2368">
        <v>1</v>
      </c>
      <c r="G2368">
        <v>1</v>
      </c>
      <c r="H2368">
        <v>1</v>
      </c>
      <c r="I2368" t="s">
        <v>31</v>
      </c>
      <c r="J2368" t="s">
        <v>3</v>
      </c>
      <c r="K2368" t="s">
        <v>1489</v>
      </c>
      <c r="L2368">
        <v>608254</v>
      </c>
      <c r="N2368">
        <v>1013</v>
      </c>
      <c r="O2368" t="s">
        <v>1490</v>
      </c>
      <c r="P2368" t="s">
        <v>1490</v>
      </c>
      <c r="Q2368">
        <v>1</v>
      </c>
      <c r="W2368">
        <v>0</v>
      </c>
      <c r="X2368">
        <v>-185737400</v>
      </c>
      <c r="Y2368">
        <v>2.2400000000000002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1</v>
      </c>
      <c r="AJ2368">
        <v>1</v>
      </c>
      <c r="AK2368">
        <v>1</v>
      </c>
      <c r="AL2368">
        <v>1</v>
      </c>
      <c r="AN2368">
        <v>0</v>
      </c>
      <c r="AO2368">
        <v>1</v>
      </c>
      <c r="AP2368">
        <v>0</v>
      </c>
      <c r="AQ2368">
        <v>0</v>
      </c>
      <c r="AR2368">
        <v>0</v>
      </c>
      <c r="AS2368" t="s">
        <v>3</v>
      </c>
      <c r="AT2368">
        <v>2.2400000000000002</v>
      </c>
      <c r="AU2368" t="s">
        <v>3</v>
      </c>
      <c r="AV2368">
        <v>2</v>
      </c>
      <c r="AW2368">
        <v>2</v>
      </c>
      <c r="AX2368">
        <v>53555589</v>
      </c>
      <c r="AY2368">
        <v>1</v>
      </c>
      <c r="AZ2368">
        <v>0</v>
      </c>
      <c r="BA2368">
        <v>2169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CX2368">
        <f>Y2368*Source!I1391</f>
        <v>0.33600000000000002</v>
      </c>
      <c r="CY2368">
        <f>AD2368</f>
        <v>0</v>
      </c>
      <c r="CZ2368">
        <f>AH2368</f>
        <v>0</v>
      </c>
      <c r="DA2368">
        <f>AL2368</f>
        <v>1</v>
      </c>
      <c r="DB2368">
        <f t="shared" si="462"/>
        <v>0</v>
      </c>
      <c r="DC2368">
        <f t="shared" si="463"/>
        <v>0</v>
      </c>
    </row>
    <row r="2369" spans="1:107" x14ac:dyDescent="0.2">
      <c r="A2369">
        <f>ROW(Source!A1391)</f>
        <v>1391</v>
      </c>
      <c r="B2369">
        <v>53551707</v>
      </c>
      <c r="C2369">
        <v>53555583</v>
      </c>
      <c r="D2369">
        <v>29172556</v>
      </c>
      <c r="E2369">
        <v>1</v>
      </c>
      <c r="F2369">
        <v>1</v>
      </c>
      <c r="G2369">
        <v>1</v>
      </c>
      <c r="H2369">
        <v>2</v>
      </c>
      <c r="I2369" t="s">
        <v>1647</v>
      </c>
      <c r="J2369" t="s">
        <v>1667</v>
      </c>
      <c r="K2369" t="s">
        <v>1649</v>
      </c>
      <c r="L2369">
        <v>1368</v>
      </c>
      <c r="N2369">
        <v>1011</v>
      </c>
      <c r="O2369" t="s">
        <v>1494</v>
      </c>
      <c r="P2369" t="s">
        <v>1494</v>
      </c>
      <c r="Q2369">
        <v>1</v>
      </c>
      <c r="W2369">
        <v>0</v>
      </c>
      <c r="X2369">
        <v>344519037</v>
      </c>
      <c r="Y2369">
        <v>2.2400000000000002</v>
      </c>
      <c r="AA2369">
        <v>0</v>
      </c>
      <c r="AB2369">
        <v>31.26</v>
      </c>
      <c r="AC2369">
        <v>13.5</v>
      </c>
      <c r="AD2369">
        <v>0</v>
      </c>
      <c r="AE2369">
        <v>0</v>
      </c>
      <c r="AF2369">
        <v>31.26</v>
      </c>
      <c r="AG2369">
        <v>13.5</v>
      </c>
      <c r="AH2369">
        <v>0</v>
      </c>
      <c r="AI2369">
        <v>1</v>
      </c>
      <c r="AJ2369">
        <v>1</v>
      </c>
      <c r="AK2369">
        <v>1</v>
      </c>
      <c r="AL2369">
        <v>1</v>
      </c>
      <c r="AN2369">
        <v>0</v>
      </c>
      <c r="AO2369">
        <v>1</v>
      </c>
      <c r="AP2369">
        <v>0</v>
      </c>
      <c r="AQ2369">
        <v>0</v>
      </c>
      <c r="AR2369">
        <v>0</v>
      </c>
      <c r="AS2369" t="s">
        <v>3</v>
      </c>
      <c r="AT2369">
        <v>2.2400000000000002</v>
      </c>
      <c r="AU2369" t="s">
        <v>3</v>
      </c>
      <c r="AV2369">
        <v>0</v>
      </c>
      <c r="AW2369">
        <v>2</v>
      </c>
      <c r="AX2369">
        <v>53555590</v>
      </c>
      <c r="AY2369">
        <v>1</v>
      </c>
      <c r="AZ2369">
        <v>0</v>
      </c>
      <c r="BA2369">
        <v>2170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CX2369">
        <f>Y2369*Source!I1391</f>
        <v>0.33600000000000002</v>
      </c>
      <c r="CY2369">
        <f>AB2369</f>
        <v>31.26</v>
      </c>
      <c r="CZ2369">
        <f>AF2369</f>
        <v>31.26</v>
      </c>
      <c r="DA2369">
        <f>AJ2369</f>
        <v>1</v>
      </c>
      <c r="DB2369">
        <f t="shared" si="462"/>
        <v>70.02</v>
      </c>
      <c r="DC2369">
        <f t="shared" si="463"/>
        <v>30.24</v>
      </c>
    </row>
    <row r="2370" spans="1:107" x14ac:dyDescent="0.2">
      <c r="A2370">
        <f>ROW(Source!A1391)</f>
        <v>1391</v>
      </c>
      <c r="B2370">
        <v>53551707</v>
      </c>
      <c r="C2370">
        <v>53555583</v>
      </c>
      <c r="D2370">
        <v>29164350</v>
      </c>
      <c r="E2370">
        <v>1</v>
      </c>
      <c r="F2370">
        <v>1</v>
      </c>
      <c r="G2370">
        <v>1</v>
      </c>
      <c r="H2370">
        <v>3</v>
      </c>
      <c r="I2370" t="s">
        <v>1138</v>
      </c>
      <c r="J2370" t="s">
        <v>1140</v>
      </c>
      <c r="K2370" t="s">
        <v>1139</v>
      </c>
      <c r="L2370">
        <v>1348</v>
      </c>
      <c r="N2370">
        <v>1009</v>
      </c>
      <c r="O2370" t="s">
        <v>26</v>
      </c>
      <c r="P2370" t="s">
        <v>26</v>
      </c>
      <c r="Q2370">
        <v>1000</v>
      </c>
      <c r="W2370">
        <v>0</v>
      </c>
      <c r="X2370">
        <v>1839160745</v>
      </c>
      <c r="Y2370">
        <v>8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6.14</v>
      </c>
      <c r="AJ2370">
        <v>1</v>
      </c>
      <c r="AK2370">
        <v>1</v>
      </c>
      <c r="AL2370">
        <v>1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 t="s">
        <v>3</v>
      </c>
      <c r="AT2370">
        <v>8</v>
      </c>
      <c r="AU2370" t="s">
        <v>3</v>
      </c>
      <c r="AV2370">
        <v>0</v>
      </c>
      <c r="AW2370">
        <v>1</v>
      </c>
      <c r="AX2370">
        <v>-1</v>
      </c>
      <c r="AY2370">
        <v>0</v>
      </c>
      <c r="AZ2370">
        <v>0</v>
      </c>
      <c r="BA2370" t="s">
        <v>3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CX2370">
        <f>Y2370*Source!I1391</f>
        <v>1.2</v>
      </c>
      <c r="CY2370">
        <f>AA2370</f>
        <v>0</v>
      </c>
      <c r="CZ2370">
        <f>AE2370</f>
        <v>0</v>
      </c>
      <c r="DA2370">
        <f>AI2370</f>
        <v>6.14</v>
      </c>
      <c r="DB2370">
        <f t="shared" si="462"/>
        <v>0</v>
      </c>
      <c r="DC2370">
        <f t="shared" si="463"/>
        <v>0</v>
      </c>
    </row>
    <row r="2371" spans="1:107" x14ac:dyDescent="0.2">
      <c r="A2371">
        <f>ROW(Source!A1394)</f>
        <v>1394</v>
      </c>
      <c r="B2371">
        <v>53551706</v>
      </c>
      <c r="C2371">
        <v>53555592</v>
      </c>
      <c r="D2371">
        <v>18410542</v>
      </c>
      <c r="E2371">
        <v>1</v>
      </c>
      <c r="F2371">
        <v>1</v>
      </c>
      <c r="G2371">
        <v>1</v>
      </c>
      <c r="H2371">
        <v>1</v>
      </c>
      <c r="I2371" t="s">
        <v>1693</v>
      </c>
      <c r="J2371" t="s">
        <v>3</v>
      </c>
      <c r="K2371" t="s">
        <v>1694</v>
      </c>
      <c r="L2371">
        <v>1369</v>
      </c>
      <c r="N2371">
        <v>1013</v>
      </c>
      <c r="O2371" t="s">
        <v>1486</v>
      </c>
      <c r="P2371" t="s">
        <v>1486</v>
      </c>
      <c r="Q2371">
        <v>1</v>
      </c>
      <c r="W2371">
        <v>0</v>
      </c>
      <c r="X2371">
        <v>1415306217</v>
      </c>
      <c r="Y2371">
        <v>34.659999999999997</v>
      </c>
      <c r="AA2371">
        <v>0</v>
      </c>
      <c r="AB2371">
        <v>0</v>
      </c>
      <c r="AC2371">
        <v>0</v>
      </c>
      <c r="AD2371">
        <v>292.85000000000002</v>
      </c>
      <c r="AE2371">
        <v>0</v>
      </c>
      <c r="AF2371">
        <v>0</v>
      </c>
      <c r="AG2371">
        <v>0</v>
      </c>
      <c r="AH2371">
        <v>292.85000000000002</v>
      </c>
      <c r="AI2371">
        <v>1</v>
      </c>
      <c r="AJ2371">
        <v>1</v>
      </c>
      <c r="AK2371">
        <v>1</v>
      </c>
      <c r="AL2371">
        <v>1</v>
      </c>
      <c r="AN2371">
        <v>0</v>
      </c>
      <c r="AO2371">
        <v>1</v>
      </c>
      <c r="AP2371">
        <v>0</v>
      </c>
      <c r="AQ2371">
        <v>0</v>
      </c>
      <c r="AR2371">
        <v>0</v>
      </c>
      <c r="AS2371" t="s">
        <v>3</v>
      </c>
      <c r="AT2371">
        <v>34.659999999999997</v>
      </c>
      <c r="AU2371" t="s">
        <v>3</v>
      </c>
      <c r="AV2371">
        <v>1</v>
      </c>
      <c r="AW2371">
        <v>2</v>
      </c>
      <c r="AX2371">
        <v>53555600</v>
      </c>
      <c r="AY2371">
        <v>2</v>
      </c>
      <c r="AZ2371">
        <v>131072</v>
      </c>
      <c r="BA2371">
        <v>2171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CX2371">
        <f>Y2371*Source!I1394</f>
        <v>30.500799999999998</v>
      </c>
      <c r="CY2371">
        <f>AD2371</f>
        <v>292.85000000000002</v>
      </c>
      <c r="CZ2371">
        <f>AH2371</f>
        <v>292.85000000000002</v>
      </c>
      <c r="DA2371">
        <f>AL2371</f>
        <v>1</v>
      </c>
      <c r="DB2371">
        <f t="shared" si="462"/>
        <v>10150.18</v>
      </c>
      <c r="DC2371">
        <f t="shared" si="463"/>
        <v>0</v>
      </c>
    </row>
    <row r="2372" spans="1:107" x14ac:dyDescent="0.2">
      <c r="A2372">
        <f>ROW(Source!A1394)</f>
        <v>1394</v>
      </c>
      <c r="B2372">
        <v>53551706</v>
      </c>
      <c r="C2372">
        <v>53555592</v>
      </c>
      <c r="D2372">
        <v>121548</v>
      </c>
      <c r="E2372">
        <v>1</v>
      </c>
      <c r="F2372">
        <v>1</v>
      </c>
      <c r="G2372">
        <v>1</v>
      </c>
      <c r="H2372">
        <v>1</v>
      </c>
      <c r="I2372" t="s">
        <v>31</v>
      </c>
      <c r="J2372" t="s">
        <v>3</v>
      </c>
      <c r="K2372" t="s">
        <v>1489</v>
      </c>
      <c r="L2372">
        <v>608254</v>
      </c>
      <c r="N2372">
        <v>1013</v>
      </c>
      <c r="O2372" t="s">
        <v>1490</v>
      </c>
      <c r="P2372" t="s">
        <v>1490</v>
      </c>
      <c r="Q2372">
        <v>1</v>
      </c>
      <c r="W2372">
        <v>0</v>
      </c>
      <c r="X2372">
        <v>-185737400</v>
      </c>
      <c r="Y2372">
        <v>0.1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1</v>
      </c>
      <c r="AJ2372">
        <v>1</v>
      </c>
      <c r="AK2372">
        <v>1</v>
      </c>
      <c r="AL2372">
        <v>1</v>
      </c>
      <c r="AN2372">
        <v>0</v>
      </c>
      <c r="AO2372">
        <v>1</v>
      </c>
      <c r="AP2372">
        <v>0</v>
      </c>
      <c r="AQ2372">
        <v>0</v>
      </c>
      <c r="AR2372">
        <v>0</v>
      </c>
      <c r="AS2372" t="s">
        <v>3</v>
      </c>
      <c r="AT2372">
        <v>0.1</v>
      </c>
      <c r="AU2372" t="s">
        <v>3</v>
      </c>
      <c r="AV2372">
        <v>2</v>
      </c>
      <c r="AW2372">
        <v>2</v>
      </c>
      <c r="AX2372">
        <v>53555601</v>
      </c>
      <c r="AY2372">
        <v>1</v>
      </c>
      <c r="AZ2372">
        <v>0</v>
      </c>
      <c r="BA2372">
        <v>2172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CX2372">
        <f>Y2372*Source!I1394</f>
        <v>8.8000000000000009E-2</v>
      </c>
      <c r="CY2372">
        <f>AD2372</f>
        <v>0</v>
      </c>
      <c r="CZ2372">
        <f>AH2372</f>
        <v>0</v>
      </c>
      <c r="DA2372">
        <f>AL2372</f>
        <v>1</v>
      </c>
      <c r="DB2372">
        <f t="shared" si="462"/>
        <v>0</v>
      </c>
      <c r="DC2372">
        <f t="shared" si="463"/>
        <v>0</v>
      </c>
    </row>
    <row r="2373" spans="1:107" x14ac:dyDescent="0.2">
      <c r="A2373">
        <f>ROW(Source!A1394)</f>
        <v>1394</v>
      </c>
      <c r="B2373">
        <v>53551706</v>
      </c>
      <c r="C2373">
        <v>53555592</v>
      </c>
      <c r="D2373">
        <v>29172556</v>
      </c>
      <c r="E2373">
        <v>1</v>
      </c>
      <c r="F2373">
        <v>1</v>
      </c>
      <c r="G2373">
        <v>1</v>
      </c>
      <c r="H2373">
        <v>2</v>
      </c>
      <c r="I2373" t="s">
        <v>1647</v>
      </c>
      <c r="J2373" t="s">
        <v>1667</v>
      </c>
      <c r="K2373" t="s">
        <v>1649</v>
      </c>
      <c r="L2373">
        <v>1368</v>
      </c>
      <c r="N2373">
        <v>1011</v>
      </c>
      <c r="O2373" t="s">
        <v>1494</v>
      </c>
      <c r="P2373" t="s">
        <v>1494</v>
      </c>
      <c r="Q2373">
        <v>1</v>
      </c>
      <c r="W2373">
        <v>0</v>
      </c>
      <c r="X2373">
        <v>344519037</v>
      </c>
      <c r="Y2373">
        <v>0.1</v>
      </c>
      <c r="AA2373">
        <v>0</v>
      </c>
      <c r="AB2373">
        <v>31.26</v>
      </c>
      <c r="AC2373">
        <v>13.5</v>
      </c>
      <c r="AD2373">
        <v>0</v>
      </c>
      <c r="AE2373">
        <v>0</v>
      </c>
      <c r="AF2373">
        <v>31.26</v>
      </c>
      <c r="AG2373">
        <v>13.5</v>
      </c>
      <c r="AH2373">
        <v>0</v>
      </c>
      <c r="AI2373">
        <v>1</v>
      </c>
      <c r="AJ2373">
        <v>1</v>
      </c>
      <c r="AK2373">
        <v>1</v>
      </c>
      <c r="AL2373">
        <v>1</v>
      </c>
      <c r="AN2373">
        <v>0</v>
      </c>
      <c r="AO2373">
        <v>1</v>
      </c>
      <c r="AP2373">
        <v>0</v>
      </c>
      <c r="AQ2373">
        <v>0</v>
      </c>
      <c r="AR2373">
        <v>0</v>
      </c>
      <c r="AS2373" t="s">
        <v>3</v>
      </c>
      <c r="AT2373">
        <v>0.1</v>
      </c>
      <c r="AU2373" t="s">
        <v>3</v>
      </c>
      <c r="AV2373">
        <v>0</v>
      </c>
      <c r="AW2373">
        <v>2</v>
      </c>
      <c r="AX2373">
        <v>53555602</v>
      </c>
      <c r="AY2373">
        <v>1</v>
      </c>
      <c r="AZ2373">
        <v>0</v>
      </c>
      <c r="BA2373">
        <v>2173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CX2373">
        <f>Y2373*Source!I1394</f>
        <v>8.8000000000000009E-2</v>
      </c>
      <c r="CY2373">
        <f>AB2373</f>
        <v>31.26</v>
      </c>
      <c r="CZ2373">
        <f>AF2373</f>
        <v>31.26</v>
      </c>
      <c r="DA2373">
        <f>AJ2373</f>
        <v>1</v>
      </c>
      <c r="DB2373">
        <f t="shared" si="462"/>
        <v>3.13</v>
      </c>
      <c r="DC2373">
        <f t="shared" si="463"/>
        <v>1.35</v>
      </c>
    </row>
    <row r="2374" spans="1:107" x14ac:dyDescent="0.2">
      <c r="A2374">
        <f>ROW(Source!A1394)</f>
        <v>1394</v>
      </c>
      <c r="B2374">
        <v>53551706</v>
      </c>
      <c r="C2374">
        <v>53555592</v>
      </c>
      <c r="D2374">
        <v>29172659</v>
      </c>
      <c r="E2374">
        <v>1</v>
      </c>
      <c r="F2374">
        <v>1</v>
      </c>
      <c r="G2374">
        <v>1</v>
      </c>
      <c r="H2374">
        <v>2</v>
      </c>
      <c r="I2374" t="s">
        <v>1501</v>
      </c>
      <c r="J2374" t="s">
        <v>1502</v>
      </c>
      <c r="K2374" t="s">
        <v>1503</v>
      </c>
      <c r="L2374">
        <v>1368</v>
      </c>
      <c r="N2374">
        <v>1011</v>
      </c>
      <c r="O2374" t="s">
        <v>1494</v>
      </c>
      <c r="P2374" t="s">
        <v>1494</v>
      </c>
      <c r="Q2374">
        <v>1</v>
      </c>
      <c r="W2374">
        <v>0</v>
      </c>
      <c r="X2374">
        <v>1514068676</v>
      </c>
      <c r="Y2374">
        <v>3.3</v>
      </c>
      <c r="AA2374">
        <v>0</v>
      </c>
      <c r="AB2374">
        <v>1.2</v>
      </c>
      <c r="AC2374">
        <v>0</v>
      </c>
      <c r="AD2374">
        <v>0</v>
      </c>
      <c r="AE2374">
        <v>0</v>
      </c>
      <c r="AF2374">
        <v>1.2</v>
      </c>
      <c r="AG2374">
        <v>0</v>
      </c>
      <c r="AH2374">
        <v>0</v>
      </c>
      <c r="AI2374">
        <v>1</v>
      </c>
      <c r="AJ2374">
        <v>1</v>
      </c>
      <c r="AK2374">
        <v>1</v>
      </c>
      <c r="AL2374">
        <v>1</v>
      </c>
      <c r="AN2374">
        <v>0</v>
      </c>
      <c r="AO2374">
        <v>1</v>
      </c>
      <c r="AP2374">
        <v>0</v>
      </c>
      <c r="AQ2374">
        <v>0</v>
      </c>
      <c r="AR2374">
        <v>0</v>
      </c>
      <c r="AS2374" t="s">
        <v>3</v>
      </c>
      <c r="AT2374">
        <v>3.3</v>
      </c>
      <c r="AU2374" t="s">
        <v>3</v>
      </c>
      <c r="AV2374">
        <v>0</v>
      </c>
      <c r="AW2374">
        <v>2</v>
      </c>
      <c r="AX2374">
        <v>53555603</v>
      </c>
      <c r="AY2374">
        <v>1</v>
      </c>
      <c r="AZ2374">
        <v>0</v>
      </c>
      <c r="BA2374">
        <v>2174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CX2374">
        <f>Y2374*Source!I1394</f>
        <v>2.9039999999999999</v>
      </c>
      <c r="CY2374">
        <f>AB2374</f>
        <v>1.2</v>
      </c>
      <c r="CZ2374">
        <f>AF2374</f>
        <v>1.2</v>
      </c>
      <c r="DA2374">
        <f>AJ2374</f>
        <v>1</v>
      </c>
      <c r="DB2374">
        <f t="shared" si="462"/>
        <v>3.96</v>
      </c>
      <c r="DC2374">
        <f t="shared" si="463"/>
        <v>0</v>
      </c>
    </row>
    <row r="2375" spans="1:107" x14ac:dyDescent="0.2">
      <c r="A2375">
        <f>ROW(Source!A1394)</f>
        <v>1394</v>
      </c>
      <c r="B2375">
        <v>53551706</v>
      </c>
      <c r="C2375">
        <v>53555592</v>
      </c>
      <c r="D2375">
        <v>29107441</v>
      </c>
      <c r="E2375">
        <v>1</v>
      </c>
      <c r="F2375">
        <v>1</v>
      </c>
      <c r="G2375">
        <v>1</v>
      </c>
      <c r="H2375">
        <v>3</v>
      </c>
      <c r="I2375" t="s">
        <v>1519</v>
      </c>
      <c r="J2375" t="s">
        <v>1520</v>
      </c>
      <c r="K2375" t="s">
        <v>1521</v>
      </c>
      <c r="L2375">
        <v>1339</v>
      </c>
      <c r="N2375">
        <v>1007</v>
      </c>
      <c r="O2375" t="s">
        <v>425</v>
      </c>
      <c r="P2375" t="s">
        <v>425</v>
      </c>
      <c r="Q2375">
        <v>1</v>
      </c>
      <c r="W2375">
        <v>0</v>
      </c>
      <c r="X2375">
        <v>-756465305</v>
      </c>
      <c r="Y2375">
        <v>2.74</v>
      </c>
      <c r="AA2375">
        <v>6.23</v>
      </c>
      <c r="AB2375">
        <v>0</v>
      </c>
      <c r="AC2375">
        <v>0</v>
      </c>
      <c r="AD2375">
        <v>0</v>
      </c>
      <c r="AE2375">
        <v>6.23</v>
      </c>
      <c r="AF2375">
        <v>0</v>
      </c>
      <c r="AG2375">
        <v>0</v>
      </c>
      <c r="AH2375">
        <v>0</v>
      </c>
      <c r="AI2375">
        <v>1</v>
      </c>
      <c r="AJ2375">
        <v>1</v>
      </c>
      <c r="AK2375">
        <v>1</v>
      </c>
      <c r="AL2375">
        <v>1</v>
      </c>
      <c r="AN2375">
        <v>0</v>
      </c>
      <c r="AO2375">
        <v>1</v>
      </c>
      <c r="AP2375">
        <v>0</v>
      </c>
      <c r="AQ2375">
        <v>0</v>
      </c>
      <c r="AR2375">
        <v>0</v>
      </c>
      <c r="AS2375" t="s">
        <v>3</v>
      </c>
      <c r="AT2375">
        <v>2.74</v>
      </c>
      <c r="AU2375" t="s">
        <v>3</v>
      </c>
      <c r="AV2375">
        <v>0</v>
      </c>
      <c r="AW2375">
        <v>2</v>
      </c>
      <c r="AX2375">
        <v>53555604</v>
      </c>
      <c r="AY2375">
        <v>1</v>
      </c>
      <c r="AZ2375">
        <v>0</v>
      </c>
      <c r="BA2375">
        <v>2175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CX2375">
        <f>Y2375*Source!I1394</f>
        <v>2.4112</v>
      </c>
      <c r="CY2375">
        <f>AA2375</f>
        <v>6.23</v>
      </c>
      <c r="CZ2375">
        <f>AE2375</f>
        <v>6.23</v>
      </c>
      <c r="DA2375">
        <f>AI2375</f>
        <v>1</v>
      </c>
      <c r="DB2375">
        <f t="shared" si="462"/>
        <v>17.07</v>
      </c>
      <c r="DC2375">
        <f t="shared" si="463"/>
        <v>0</v>
      </c>
    </row>
    <row r="2376" spans="1:107" x14ac:dyDescent="0.2">
      <c r="A2376">
        <f>ROW(Source!A1394)</f>
        <v>1394</v>
      </c>
      <c r="B2376">
        <v>53551706</v>
      </c>
      <c r="C2376">
        <v>53555592</v>
      </c>
      <c r="D2376">
        <v>29107430</v>
      </c>
      <c r="E2376">
        <v>1</v>
      </c>
      <c r="F2376">
        <v>1</v>
      </c>
      <c r="G2376">
        <v>1</v>
      </c>
      <c r="H2376">
        <v>3</v>
      </c>
      <c r="I2376" t="s">
        <v>2049</v>
      </c>
      <c r="J2376" t="s">
        <v>2050</v>
      </c>
      <c r="K2376" t="s">
        <v>2051</v>
      </c>
      <c r="L2376">
        <v>1339</v>
      </c>
      <c r="N2376">
        <v>1007</v>
      </c>
      <c r="O2376" t="s">
        <v>425</v>
      </c>
      <c r="P2376" t="s">
        <v>425</v>
      </c>
      <c r="Q2376">
        <v>1</v>
      </c>
      <c r="W2376">
        <v>0</v>
      </c>
      <c r="X2376">
        <v>-203673795</v>
      </c>
      <c r="Y2376">
        <v>0.43</v>
      </c>
      <c r="AA2376">
        <v>38.49</v>
      </c>
      <c r="AB2376">
        <v>0</v>
      </c>
      <c r="AC2376">
        <v>0</v>
      </c>
      <c r="AD2376">
        <v>0</v>
      </c>
      <c r="AE2376">
        <v>38.49</v>
      </c>
      <c r="AF2376">
        <v>0</v>
      </c>
      <c r="AG2376">
        <v>0</v>
      </c>
      <c r="AH2376">
        <v>0</v>
      </c>
      <c r="AI2376">
        <v>1</v>
      </c>
      <c r="AJ2376">
        <v>1</v>
      </c>
      <c r="AK2376">
        <v>1</v>
      </c>
      <c r="AL2376">
        <v>1</v>
      </c>
      <c r="AN2376">
        <v>0</v>
      </c>
      <c r="AO2376">
        <v>1</v>
      </c>
      <c r="AP2376">
        <v>0</v>
      </c>
      <c r="AQ2376">
        <v>0</v>
      </c>
      <c r="AR2376">
        <v>0</v>
      </c>
      <c r="AS2376" t="s">
        <v>3</v>
      </c>
      <c r="AT2376">
        <v>0.43</v>
      </c>
      <c r="AU2376" t="s">
        <v>3</v>
      </c>
      <c r="AV2376">
        <v>0</v>
      </c>
      <c r="AW2376">
        <v>2</v>
      </c>
      <c r="AX2376">
        <v>53555605</v>
      </c>
      <c r="AY2376">
        <v>1</v>
      </c>
      <c r="AZ2376">
        <v>0</v>
      </c>
      <c r="BA2376">
        <v>2176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CX2376">
        <f>Y2376*Source!I1394</f>
        <v>0.37840000000000001</v>
      </c>
      <c r="CY2376">
        <f>AA2376</f>
        <v>38.49</v>
      </c>
      <c r="CZ2376">
        <f>AE2376</f>
        <v>38.49</v>
      </c>
      <c r="DA2376">
        <f>AI2376</f>
        <v>1</v>
      </c>
      <c r="DB2376">
        <f t="shared" si="462"/>
        <v>16.55</v>
      </c>
      <c r="DC2376">
        <f t="shared" si="463"/>
        <v>0</v>
      </c>
    </row>
    <row r="2377" spans="1:107" x14ac:dyDescent="0.2">
      <c r="A2377">
        <f>ROW(Source!A1394)</f>
        <v>1394</v>
      </c>
      <c r="B2377">
        <v>53551706</v>
      </c>
      <c r="C2377">
        <v>53555592</v>
      </c>
      <c r="D2377">
        <v>29164350</v>
      </c>
      <c r="E2377">
        <v>1</v>
      </c>
      <c r="F2377">
        <v>1</v>
      </c>
      <c r="G2377">
        <v>1</v>
      </c>
      <c r="H2377">
        <v>3</v>
      </c>
      <c r="I2377" t="s">
        <v>1138</v>
      </c>
      <c r="J2377" t="s">
        <v>1140</v>
      </c>
      <c r="K2377" t="s">
        <v>1139</v>
      </c>
      <c r="L2377">
        <v>1348</v>
      </c>
      <c r="N2377">
        <v>1009</v>
      </c>
      <c r="O2377" t="s">
        <v>26</v>
      </c>
      <c r="P2377" t="s">
        <v>26</v>
      </c>
      <c r="Q2377">
        <v>1000</v>
      </c>
      <c r="W2377">
        <v>0</v>
      </c>
      <c r="X2377">
        <v>1839160745</v>
      </c>
      <c r="Y2377">
        <v>0.22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1</v>
      </c>
      <c r="AJ2377">
        <v>1</v>
      </c>
      <c r="AK2377">
        <v>1</v>
      </c>
      <c r="AL2377">
        <v>1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 t="s">
        <v>3</v>
      </c>
      <c r="AT2377">
        <v>0.22</v>
      </c>
      <c r="AU2377" t="s">
        <v>3</v>
      </c>
      <c r="AV2377">
        <v>0</v>
      </c>
      <c r="AW2377">
        <v>2</v>
      </c>
      <c r="AX2377">
        <v>53555606</v>
      </c>
      <c r="AY2377">
        <v>1</v>
      </c>
      <c r="AZ2377">
        <v>0</v>
      </c>
      <c r="BA2377">
        <v>2177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CX2377">
        <f>Y2377*Source!I1394</f>
        <v>0.19359999999999999</v>
      </c>
      <c r="CY2377">
        <f>AA2377</f>
        <v>0</v>
      </c>
      <c r="CZ2377">
        <f>AE2377</f>
        <v>0</v>
      </c>
      <c r="DA2377">
        <f>AI2377</f>
        <v>1</v>
      </c>
      <c r="DB2377">
        <f t="shared" si="462"/>
        <v>0</v>
      </c>
      <c r="DC2377">
        <f t="shared" si="463"/>
        <v>0</v>
      </c>
    </row>
    <row r="2378" spans="1:107" x14ac:dyDescent="0.2">
      <c r="A2378">
        <f>ROW(Source!A1395)</f>
        <v>1395</v>
      </c>
      <c r="B2378">
        <v>53551707</v>
      </c>
      <c r="C2378">
        <v>53555592</v>
      </c>
      <c r="D2378">
        <v>18410542</v>
      </c>
      <c r="E2378">
        <v>1</v>
      </c>
      <c r="F2378">
        <v>1</v>
      </c>
      <c r="G2378">
        <v>1</v>
      </c>
      <c r="H2378">
        <v>1</v>
      </c>
      <c r="I2378" t="s">
        <v>1693</v>
      </c>
      <c r="J2378" t="s">
        <v>3</v>
      </c>
      <c r="K2378" t="s">
        <v>1694</v>
      </c>
      <c r="L2378">
        <v>1369</v>
      </c>
      <c r="N2378">
        <v>1013</v>
      </c>
      <c r="O2378" t="s">
        <v>1486</v>
      </c>
      <c r="P2378" t="s">
        <v>1486</v>
      </c>
      <c r="Q2378">
        <v>1</v>
      </c>
      <c r="W2378">
        <v>0</v>
      </c>
      <c r="X2378">
        <v>1415306217</v>
      </c>
      <c r="Y2378">
        <v>34.659999999999997</v>
      </c>
      <c r="AA2378">
        <v>0</v>
      </c>
      <c r="AB2378">
        <v>0</v>
      </c>
      <c r="AC2378">
        <v>0</v>
      </c>
      <c r="AD2378">
        <v>292.85000000000002</v>
      </c>
      <c r="AE2378">
        <v>0</v>
      </c>
      <c r="AF2378">
        <v>0</v>
      </c>
      <c r="AG2378">
        <v>0</v>
      </c>
      <c r="AH2378">
        <v>292.85000000000002</v>
      </c>
      <c r="AI2378">
        <v>1</v>
      </c>
      <c r="AJ2378">
        <v>1</v>
      </c>
      <c r="AK2378">
        <v>1</v>
      </c>
      <c r="AL2378">
        <v>1</v>
      </c>
      <c r="AN2378">
        <v>0</v>
      </c>
      <c r="AO2378">
        <v>1</v>
      </c>
      <c r="AP2378">
        <v>0</v>
      </c>
      <c r="AQ2378">
        <v>0</v>
      </c>
      <c r="AR2378">
        <v>0</v>
      </c>
      <c r="AS2378" t="s">
        <v>3</v>
      </c>
      <c r="AT2378">
        <v>34.659999999999997</v>
      </c>
      <c r="AU2378" t="s">
        <v>3</v>
      </c>
      <c r="AV2378">
        <v>1</v>
      </c>
      <c r="AW2378">
        <v>2</v>
      </c>
      <c r="AX2378">
        <v>53555600</v>
      </c>
      <c r="AY2378">
        <v>2</v>
      </c>
      <c r="AZ2378">
        <v>131072</v>
      </c>
      <c r="BA2378">
        <v>2178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CX2378">
        <f>Y2378*Source!I1395</f>
        <v>30.500799999999998</v>
      </c>
      <c r="CY2378">
        <f>AD2378</f>
        <v>292.85000000000002</v>
      </c>
      <c r="CZ2378">
        <f>AH2378</f>
        <v>292.85000000000002</v>
      </c>
      <c r="DA2378">
        <f>AL2378</f>
        <v>1</v>
      </c>
      <c r="DB2378">
        <f t="shared" si="462"/>
        <v>10150.18</v>
      </c>
      <c r="DC2378">
        <f t="shared" si="463"/>
        <v>0</v>
      </c>
    </row>
    <row r="2379" spans="1:107" x14ac:dyDescent="0.2">
      <c r="A2379">
        <f>ROW(Source!A1395)</f>
        <v>1395</v>
      </c>
      <c r="B2379">
        <v>53551707</v>
      </c>
      <c r="C2379">
        <v>53555592</v>
      </c>
      <c r="D2379">
        <v>121548</v>
      </c>
      <c r="E2379">
        <v>1</v>
      </c>
      <c r="F2379">
        <v>1</v>
      </c>
      <c r="G2379">
        <v>1</v>
      </c>
      <c r="H2379">
        <v>1</v>
      </c>
      <c r="I2379" t="s">
        <v>31</v>
      </c>
      <c r="J2379" t="s">
        <v>3</v>
      </c>
      <c r="K2379" t="s">
        <v>1489</v>
      </c>
      <c r="L2379">
        <v>608254</v>
      </c>
      <c r="N2379">
        <v>1013</v>
      </c>
      <c r="O2379" t="s">
        <v>1490</v>
      </c>
      <c r="P2379" t="s">
        <v>1490</v>
      </c>
      <c r="Q2379">
        <v>1</v>
      </c>
      <c r="W2379">
        <v>0</v>
      </c>
      <c r="X2379">
        <v>-185737400</v>
      </c>
      <c r="Y2379">
        <v>0.1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1</v>
      </c>
      <c r="AJ2379">
        <v>1</v>
      </c>
      <c r="AK2379">
        <v>1</v>
      </c>
      <c r="AL2379">
        <v>1</v>
      </c>
      <c r="AN2379">
        <v>0</v>
      </c>
      <c r="AO2379">
        <v>1</v>
      </c>
      <c r="AP2379">
        <v>0</v>
      </c>
      <c r="AQ2379">
        <v>0</v>
      </c>
      <c r="AR2379">
        <v>0</v>
      </c>
      <c r="AS2379" t="s">
        <v>3</v>
      </c>
      <c r="AT2379">
        <v>0.1</v>
      </c>
      <c r="AU2379" t="s">
        <v>3</v>
      </c>
      <c r="AV2379">
        <v>2</v>
      </c>
      <c r="AW2379">
        <v>2</v>
      </c>
      <c r="AX2379">
        <v>53555601</v>
      </c>
      <c r="AY2379">
        <v>1</v>
      </c>
      <c r="AZ2379">
        <v>0</v>
      </c>
      <c r="BA2379">
        <v>2179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CX2379">
        <f>Y2379*Source!I1395</f>
        <v>8.8000000000000009E-2</v>
      </c>
      <c r="CY2379">
        <f>AD2379</f>
        <v>0</v>
      </c>
      <c r="CZ2379">
        <f>AH2379</f>
        <v>0</v>
      </c>
      <c r="DA2379">
        <f>AL2379</f>
        <v>1</v>
      </c>
      <c r="DB2379">
        <f t="shared" si="462"/>
        <v>0</v>
      </c>
      <c r="DC2379">
        <f t="shared" si="463"/>
        <v>0</v>
      </c>
    </row>
    <row r="2380" spans="1:107" x14ac:dyDescent="0.2">
      <c r="A2380">
        <f>ROW(Source!A1395)</f>
        <v>1395</v>
      </c>
      <c r="B2380">
        <v>53551707</v>
      </c>
      <c r="C2380">
        <v>53555592</v>
      </c>
      <c r="D2380">
        <v>29172556</v>
      </c>
      <c r="E2380">
        <v>1</v>
      </c>
      <c r="F2380">
        <v>1</v>
      </c>
      <c r="G2380">
        <v>1</v>
      </c>
      <c r="H2380">
        <v>2</v>
      </c>
      <c r="I2380" t="s">
        <v>1647</v>
      </c>
      <c r="J2380" t="s">
        <v>1667</v>
      </c>
      <c r="K2380" t="s">
        <v>1649</v>
      </c>
      <c r="L2380">
        <v>1368</v>
      </c>
      <c r="N2380">
        <v>1011</v>
      </c>
      <c r="O2380" t="s">
        <v>1494</v>
      </c>
      <c r="P2380" t="s">
        <v>1494</v>
      </c>
      <c r="Q2380">
        <v>1</v>
      </c>
      <c r="W2380">
        <v>0</v>
      </c>
      <c r="X2380">
        <v>344519037</v>
      </c>
      <c r="Y2380">
        <v>0.1</v>
      </c>
      <c r="AA2380">
        <v>0</v>
      </c>
      <c r="AB2380">
        <v>31.26</v>
      </c>
      <c r="AC2380">
        <v>13.5</v>
      </c>
      <c r="AD2380">
        <v>0</v>
      </c>
      <c r="AE2380">
        <v>0</v>
      </c>
      <c r="AF2380">
        <v>31.26</v>
      </c>
      <c r="AG2380">
        <v>13.5</v>
      </c>
      <c r="AH2380">
        <v>0</v>
      </c>
      <c r="AI2380">
        <v>1</v>
      </c>
      <c r="AJ2380">
        <v>1</v>
      </c>
      <c r="AK2380">
        <v>1</v>
      </c>
      <c r="AL2380">
        <v>1</v>
      </c>
      <c r="AN2380">
        <v>0</v>
      </c>
      <c r="AO2380">
        <v>1</v>
      </c>
      <c r="AP2380">
        <v>0</v>
      </c>
      <c r="AQ2380">
        <v>0</v>
      </c>
      <c r="AR2380">
        <v>0</v>
      </c>
      <c r="AS2380" t="s">
        <v>3</v>
      </c>
      <c r="AT2380">
        <v>0.1</v>
      </c>
      <c r="AU2380" t="s">
        <v>3</v>
      </c>
      <c r="AV2380">
        <v>0</v>
      </c>
      <c r="AW2380">
        <v>2</v>
      </c>
      <c r="AX2380">
        <v>53555602</v>
      </c>
      <c r="AY2380">
        <v>1</v>
      </c>
      <c r="AZ2380">
        <v>0</v>
      </c>
      <c r="BA2380">
        <v>2180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CX2380">
        <f>Y2380*Source!I1395</f>
        <v>8.8000000000000009E-2</v>
      </c>
      <c r="CY2380">
        <f>AB2380</f>
        <v>31.26</v>
      </c>
      <c r="CZ2380">
        <f>AF2380</f>
        <v>31.26</v>
      </c>
      <c r="DA2380">
        <f>AJ2380</f>
        <v>1</v>
      </c>
      <c r="DB2380">
        <f t="shared" si="462"/>
        <v>3.13</v>
      </c>
      <c r="DC2380">
        <f t="shared" si="463"/>
        <v>1.35</v>
      </c>
    </row>
    <row r="2381" spans="1:107" x14ac:dyDescent="0.2">
      <c r="A2381">
        <f>ROW(Source!A1395)</f>
        <v>1395</v>
      </c>
      <c r="B2381">
        <v>53551707</v>
      </c>
      <c r="C2381">
        <v>53555592</v>
      </c>
      <c r="D2381">
        <v>29172659</v>
      </c>
      <c r="E2381">
        <v>1</v>
      </c>
      <c r="F2381">
        <v>1</v>
      </c>
      <c r="G2381">
        <v>1</v>
      </c>
      <c r="H2381">
        <v>2</v>
      </c>
      <c r="I2381" t="s">
        <v>1501</v>
      </c>
      <c r="J2381" t="s">
        <v>1502</v>
      </c>
      <c r="K2381" t="s">
        <v>1503</v>
      </c>
      <c r="L2381">
        <v>1368</v>
      </c>
      <c r="N2381">
        <v>1011</v>
      </c>
      <c r="O2381" t="s">
        <v>1494</v>
      </c>
      <c r="P2381" t="s">
        <v>1494</v>
      </c>
      <c r="Q2381">
        <v>1</v>
      </c>
      <c r="W2381">
        <v>0</v>
      </c>
      <c r="X2381">
        <v>1514068676</v>
      </c>
      <c r="Y2381">
        <v>3.3</v>
      </c>
      <c r="AA2381">
        <v>0</v>
      </c>
      <c r="AB2381">
        <v>1.2</v>
      </c>
      <c r="AC2381">
        <v>0</v>
      </c>
      <c r="AD2381">
        <v>0</v>
      </c>
      <c r="AE2381">
        <v>0</v>
      </c>
      <c r="AF2381">
        <v>1.2</v>
      </c>
      <c r="AG2381">
        <v>0</v>
      </c>
      <c r="AH2381">
        <v>0</v>
      </c>
      <c r="AI2381">
        <v>1</v>
      </c>
      <c r="AJ2381">
        <v>1</v>
      </c>
      <c r="AK2381">
        <v>1</v>
      </c>
      <c r="AL2381">
        <v>1</v>
      </c>
      <c r="AN2381">
        <v>0</v>
      </c>
      <c r="AO2381">
        <v>1</v>
      </c>
      <c r="AP2381">
        <v>0</v>
      </c>
      <c r="AQ2381">
        <v>0</v>
      </c>
      <c r="AR2381">
        <v>0</v>
      </c>
      <c r="AS2381" t="s">
        <v>3</v>
      </c>
      <c r="AT2381">
        <v>3.3</v>
      </c>
      <c r="AU2381" t="s">
        <v>3</v>
      </c>
      <c r="AV2381">
        <v>0</v>
      </c>
      <c r="AW2381">
        <v>2</v>
      </c>
      <c r="AX2381">
        <v>53555603</v>
      </c>
      <c r="AY2381">
        <v>1</v>
      </c>
      <c r="AZ2381">
        <v>0</v>
      </c>
      <c r="BA2381">
        <v>2181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CX2381">
        <f>Y2381*Source!I1395</f>
        <v>2.9039999999999999</v>
      </c>
      <c r="CY2381">
        <f>AB2381</f>
        <v>1.2</v>
      </c>
      <c r="CZ2381">
        <f>AF2381</f>
        <v>1.2</v>
      </c>
      <c r="DA2381">
        <f>AJ2381</f>
        <v>1</v>
      </c>
      <c r="DB2381">
        <f t="shared" si="462"/>
        <v>3.96</v>
      </c>
      <c r="DC2381">
        <f t="shared" si="463"/>
        <v>0</v>
      </c>
    </row>
    <row r="2382" spans="1:107" x14ac:dyDescent="0.2">
      <c r="A2382">
        <f>ROW(Source!A1395)</f>
        <v>1395</v>
      </c>
      <c r="B2382">
        <v>53551707</v>
      </c>
      <c r="C2382">
        <v>53555592</v>
      </c>
      <c r="D2382">
        <v>29107441</v>
      </c>
      <c r="E2382">
        <v>1</v>
      </c>
      <c r="F2382">
        <v>1</v>
      </c>
      <c r="G2382">
        <v>1</v>
      </c>
      <c r="H2382">
        <v>3</v>
      </c>
      <c r="I2382" t="s">
        <v>1519</v>
      </c>
      <c r="J2382" t="s">
        <v>1520</v>
      </c>
      <c r="K2382" t="s">
        <v>1521</v>
      </c>
      <c r="L2382">
        <v>1339</v>
      </c>
      <c r="N2382">
        <v>1007</v>
      </c>
      <c r="O2382" t="s">
        <v>425</v>
      </c>
      <c r="P2382" t="s">
        <v>425</v>
      </c>
      <c r="Q2382">
        <v>1</v>
      </c>
      <c r="W2382">
        <v>0</v>
      </c>
      <c r="X2382">
        <v>-756465305</v>
      </c>
      <c r="Y2382">
        <v>2.74</v>
      </c>
      <c r="AA2382">
        <v>38.25</v>
      </c>
      <c r="AB2382">
        <v>0</v>
      </c>
      <c r="AC2382">
        <v>0</v>
      </c>
      <c r="AD2382">
        <v>0</v>
      </c>
      <c r="AE2382">
        <v>6.23</v>
      </c>
      <c r="AF2382">
        <v>0</v>
      </c>
      <c r="AG2382">
        <v>0</v>
      </c>
      <c r="AH2382">
        <v>0</v>
      </c>
      <c r="AI2382">
        <v>6.14</v>
      </c>
      <c r="AJ2382">
        <v>1</v>
      </c>
      <c r="AK2382">
        <v>1</v>
      </c>
      <c r="AL2382">
        <v>1</v>
      </c>
      <c r="AN2382">
        <v>0</v>
      </c>
      <c r="AO2382">
        <v>1</v>
      </c>
      <c r="AP2382">
        <v>0</v>
      </c>
      <c r="AQ2382">
        <v>0</v>
      </c>
      <c r="AR2382">
        <v>0</v>
      </c>
      <c r="AS2382" t="s">
        <v>3</v>
      </c>
      <c r="AT2382">
        <v>2.74</v>
      </c>
      <c r="AU2382" t="s">
        <v>3</v>
      </c>
      <c r="AV2382">
        <v>0</v>
      </c>
      <c r="AW2382">
        <v>2</v>
      </c>
      <c r="AX2382">
        <v>53555604</v>
      </c>
      <c r="AY2382">
        <v>1</v>
      </c>
      <c r="AZ2382">
        <v>0</v>
      </c>
      <c r="BA2382">
        <v>2182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CX2382">
        <f>Y2382*Source!I1395</f>
        <v>2.4112</v>
      </c>
      <c r="CY2382">
        <f>AA2382</f>
        <v>38.25</v>
      </c>
      <c r="CZ2382">
        <f>AE2382</f>
        <v>6.23</v>
      </c>
      <c r="DA2382">
        <f>AI2382</f>
        <v>6.14</v>
      </c>
      <c r="DB2382">
        <f t="shared" si="462"/>
        <v>17.07</v>
      </c>
      <c r="DC2382">
        <f t="shared" si="463"/>
        <v>0</v>
      </c>
    </row>
    <row r="2383" spans="1:107" x14ac:dyDescent="0.2">
      <c r="A2383">
        <f>ROW(Source!A1395)</f>
        <v>1395</v>
      </c>
      <c r="B2383">
        <v>53551707</v>
      </c>
      <c r="C2383">
        <v>53555592</v>
      </c>
      <c r="D2383">
        <v>29107430</v>
      </c>
      <c r="E2383">
        <v>1</v>
      </c>
      <c r="F2383">
        <v>1</v>
      </c>
      <c r="G2383">
        <v>1</v>
      </c>
      <c r="H2383">
        <v>3</v>
      </c>
      <c r="I2383" t="s">
        <v>2049</v>
      </c>
      <c r="J2383" t="s">
        <v>2050</v>
      </c>
      <c r="K2383" t="s">
        <v>2051</v>
      </c>
      <c r="L2383">
        <v>1339</v>
      </c>
      <c r="N2383">
        <v>1007</v>
      </c>
      <c r="O2383" t="s">
        <v>425</v>
      </c>
      <c r="P2383" t="s">
        <v>425</v>
      </c>
      <c r="Q2383">
        <v>1</v>
      </c>
      <c r="W2383">
        <v>0</v>
      </c>
      <c r="X2383">
        <v>-203673795</v>
      </c>
      <c r="Y2383">
        <v>0.43</v>
      </c>
      <c r="AA2383">
        <v>236.33</v>
      </c>
      <c r="AB2383">
        <v>0</v>
      </c>
      <c r="AC2383">
        <v>0</v>
      </c>
      <c r="AD2383">
        <v>0</v>
      </c>
      <c r="AE2383">
        <v>38.49</v>
      </c>
      <c r="AF2383">
        <v>0</v>
      </c>
      <c r="AG2383">
        <v>0</v>
      </c>
      <c r="AH2383">
        <v>0</v>
      </c>
      <c r="AI2383">
        <v>6.14</v>
      </c>
      <c r="AJ2383">
        <v>1</v>
      </c>
      <c r="AK2383">
        <v>1</v>
      </c>
      <c r="AL2383">
        <v>1</v>
      </c>
      <c r="AN2383">
        <v>0</v>
      </c>
      <c r="AO2383">
        <v>1</v>
      </c>
      <c r="AP2383">
        <v>0</v>
      </c>
      <c r="AQ2383">
        <v>0</v>
      </c>
      <c r="AR2383">
        <v>0</v>
      </c>
      <c r="AS2383" t="s">
        <v>3</v>
      </c>
      <c r="AT2383">
        <v>0.43</v>
      </c>
      <c r="AU2383" t="s">
        <v>3</v>
      </c>
      <c r="AV2383">
        <v>0</v>
      </c>
      <c r="AW2383">
        <v>2</v>
      </c>
      <c r="AX2383">
        <v>53555605</v>
      </c>
      <c r="AY2383">
        <v>1</v>
      </c>
      <c r="AZ2383">
        <v>0</v>
      </c>
      <c r="BA2383">
        <v>2183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CX2383">
        <f>Y2383*Source!I1395</f>
        <v>0.37840000000000001</v>
      </c>
      <c r="CY2383">
        <f>AA2383</f>
        <v>236.33</v>
      </c>
      <c r="CZ2383">
        <f>AE2383</f>
        <v>38.49</v>
      </c>
      <c r="DA2383">
        <f>AI2383</f>
        <v>6.14</v>
      </c>
      <c r="DB2383">
        <f t="shared" si="462"/>
        <v>16.55</v>
      </c>
      <c r="DC2383">
        <f t="shared" si="463"/>
        <v>0</v>
      </c>
    </row>
    <row r="2384" spans="1:107" x14ac:dyDescent="0.2">
      <c r="A2384">
        <f>ROW(Source!A1395)</f>
        <v>1395</v>
      </c>
      <c r="B2384">
        <v>53551707</v>
      </c>
      <c r="C2384">
        <v>53555592</v>
      </c>
      <c r="D2384">
        <v>29164350</v>
      </c>
      <c r="E2384">
        <v>1</v>
      </c>
      <c r="F2384">
        <v>1</v>
      </c>
      <c r="G2384">
        <v>1</v>
      </c>
      <c r="H2384">
        <v>3</v>
      </c>
      <c r="I2384" t="s">
        <v>1138</v>
      </c>
      <c r="J2384" t="s">
        <v>1140</v>
      </c>
      <c r="K2384" t="s">
        <v>1139</v>
      </c>
      <c r="L2384">
        <v>1348</v>
      </c>
      <c r="N2384">
        <v>1009</v>
      </c>
      <c r="O2384" t="s">
        <v>26</v>
      </c>
      <c r="P2384" t="s">
        <v>26</v>
      </c>
      <c r="Q2384">
        <v>1000</v>
      </c>
      <c r="W2384">
        <v>0</v>
      </c>
      <c r="X2384">
        <v>1839160745</v>
      </c>
      <c r="Y2384">
        <v>0.22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6.14</v>
      </c>
      <c r="AJ2384">
        <v>1</v>
      </c>
      <c r="AK2384">
        <v>1</v>
      </c>
      <c r="AL2384">
        <v>1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 t="s">
        <v>3</v>
      </c>
      <c r="AT2384">
        <v>0.22</v>
      </c>
      <c r="AU2384" t="s">
        <v>3</v>
      </c>
      <c r="AV2384">
        <v>0</v>
      </c>
      <c r="AW2384">
        <v>2</v>
      </c>
      <c r="AX2384">
        <v>53555606</v>
      </c>
      <c r="AY2384">
        <v>1</v>
      </c>
      <c r="AZ2384">
        <v>0</v>
      </c>
      <c r="BA2384">
        <v>2184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CX2384">
        <f>Y2384*Source!I1395</f>
        <v>0.19359999999999999</v>
      </c>
      <c r="CY2384">
        <f>AA2384</f>
        <v>0</v>
      </c>
      <c r="CZ2384">
        <f>AE2384</f>
        <v>0</v>
      </c>
      <c r="DA2384">
        <f>AI2384</f>
        <v>6.14</v>
      </c>
      <c r="DB2384">
        <f t="shared" si="462"/>
        <v>0</v>
      </c>
      <c r="DC2384">
        <f t="shared" si="463"/>
        <v>0</v>
      </c>
    </row>
    <row r="2385" spans="1:107" x14ac:dyDescent="0.2">
      <c r="A2385">
        <f>ROW(Source!A1398)</f>
        <v>1398</v>
      </c>
      <c r="B2385">
        <v>53551706</v>
      </c>
      <c r="C2385">
        <v>53562584</v>
      </c>
      <c r="D2385">
        <v>53014255</v>
      </c>
      <c r="E2385">
        <v>1</v>
      </c>
      <c r="F2385">
        <v>1</v>
      </c>
      <c r="G2385">
        <v>1</v>
      </c>
      <c r="H2385">
        <v>1</v>
      </c>
      <c r="I2385" t="s">
        <v>1993</v>
      </c>
      <c r="J2385" t="s">
        <v>3</v>
      </c>
      <c r="K2385" t="s">
        <v>1994</v>
      </c>
      <c r="L2385">
        <v>1369</v>
      </c>
      <c r="N2385">
        <v>1013</v>
      </c>
      <c r="O2385" t="s">
        <v>1486</v>
      </c>
      <c r="P2385" t="s">
        <v>1486</v>
      </c>
      <c r="Q2385">
        <v>1</v>
      </c>
      <c r="W2385">
        <v>0</v>
      </c>
      <c r="X2385">
        <v>882061936</v>
      </c>
      <c r="Y2385">
        <v>17.43055</v>
      </c>
      <c r="AA2385">
        <v>0</v>
      </c>
      <c r="AB2385">
        <v>0</v>
      </c>
      <c r="AC2385">
        <v>0</v>
      </c>
      <c r="AD2385">
        <v>9.4</v>
      </c>
      <c r="AE2385">
        <v>0</v>
      </c>
      <c r="AF2385">
        <v>0</v>
      </c>
      <c r="AG2385">
        <v>0</v>
      </c>
      <c r="AH2385">
        <v>9.4</v>
      </c>
      <c r="AI2385">
        <v>1</v>
      </c>
      <c r="AJ2385">
        <v>1</v>
      </c>
      <c r="AK2385">
        <v>1</v>
      </c>
      <c r="AL2385">
        <v>1</v>
      </c>
      <c r="AN2385">
        <v>0</v>
      </c>
      <c r="AO2385">
        <v>1</v>
      </c>
      <c r="AP2385">
        <v>1</v>
      </c>
      <c r="AQ2385">
        <v>0</v>
      </c>
      <c r="AR2385">
        <v>0</v>
      </c>
      <c r="AS2385" t="s">
        <v>3</v>
      </c>
      <c r="AT2385">
        <v>13.18</v>
      </c>
      <c r="AU2385" t="s">
        <v>62</v>
      </c>
      <c r="AV2385">
        <v>1</v>
      </c>
      <c r="AW2385">
        <v>2</v>
      </c>
      <c r="AX2385">
        <v>53562595</v>
      </c>
      <c r="AY2385">
        <v>1</v>
      </c>
      <c r="AZ2385">
        <v>2048</v>
      </c>
      <c r="BA2385">
        <v>2185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CX2385">
        <f>Y2385*Source!I1398</f>
        <v>4.0090265</v>
      </c>
      <c r="CY2385">
        <f>AD2385</f>
        <v>9.4</v>
      </c>
      <c r="CZ2385">
        <f>AH2385</f>
        <v>9.4</v>
      </c>
      <c r="DA2385">
        <f>AL2385</f>
        <v>1</v>
      </c>
      <c r="DB2385">
        <f>ROUND((ROUND(AT2385*CZ2385,2)*ROUND((1.15*1.15),7)),2)</f>
        <v>163.84</v>
      </c>
      <c r="DC2385">
        <f>ROUND((ROUND(AT2385*AG2385,2)*ROUND((1.15*1.15),7)),2)</f>
        <v>0</v>
      </c>
    </row>
    <row r="2386" spans="1:107" x14ac:dyDescent="0.2">
      <c r="A2386">
        <f>ROW(Source!A1398)</f>
        <v>1398</v>
      </c>
      <c r="B2386">
        <v>53551706</v>
      </c>
      <c r="C2386">
        <v>53562584</v>
      </c>
      <c r="D2386">
        <v>121548</v>
      </c>
      <c r="E2386">
        <v>1</v>
      </c>
      <c r="F2386">
        <v>1</v>
      </c>
      <c r="G2386">
        <v>1</v>
      </c>
      <c r="H2386">
        <v>1</v>
      </c>
      <c r="I2386" t="s">
        <v>31</v>
      </c>
      <c r="J2386" t="s">
        <v>3</v>
      </c>
      <c r="K2386" t="s">
        <v>1489</v>
      </c>
      <c r="L2386">
        <v>608254</v>
      </c>
      <c r="N2386">
        <v>1013</v>
      </c>
      <c r="O2386" t="s">
        <v>1490</v>
      </c>
      <c r="P2386" t="s">
        <v>1490</v>
      </c>
      <c r="Q2386">
        <v>1</v>
      </c>
      <c r="W2386">
        <v>0</v>
      </c>
      <c r="X2386">
        <v>-185737400</v>
      </c>
      <c r="Y2386">
        <v>1.4375000000000001E-2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1</v>
      </c>
      <c r="AJ2386">
        <v>1</v>
      </c>
      <c r="AK2386">
        <v>1</v>
      </c>
      <c r="AL2386">
        <v>1</v>
      </c>
      <c r="AN2386">
        <v>0</v>
      </c>
      <c r="AO2386">
        <v>1</v>
      </c>
      <c r="AP2386">
        <v>1</v>
      </c>
      <c r="AQ2386">
        <v>0</v>
      </c>
      <c r="AR2386">
        <v>0</v>
      </c>
      <c r="AS2386" t="s">
        <v>3</v>
      </c>
      <c r="AT2386">
        <v>0.01</v>
      </c>
      <c r="AU2386" t="s">
        <v>61</v>
      </c>
      <c r="AV2386">
        <v>2</v>
      </c>
      <c r="AW2386">
        <v>2</v>
      </c>
      <c r="AX2386">
        <v>53562596</v>
      </c>
      <c r="AY2386">
        <v>1</v>
      </c>
      <c r="AZ2386">
        <v>2048</v>
      </c>
      <c r="BA2386">
        <v>2186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CX2386">
        <f>Y2386*Source!I1398</f>
        <v>3.3062500000000002E-3</v>
      </c>
      <c r="CY2386">
        <f>AD2386</f>
        <v>0</v>
      </c>
      <c r="CZ2386">
        <f>AH2386</f>
        <v>0</v>
      </c>
      <c r="DA2386">
        <f>AL2386</f>
        <v>1</v>
      </c>
      <c r="DB2386">
        <f>ROUND((ROUND(AT2386*CZ2386,2)*ROUND((1.25*1.15),7)),2)</f>
        <v>0</v>
      </c>
      <c r="DC2386">
        <f>ROUND((ROUND(AT2386*AG2386,2)*ROUND((1.25*1.15),7)),2)</f>
        <v>0</v>
      </c>
    </row>
    <row r="2387" spans="1:107" x14ac:dyDescent="0.2">
      <c r="A2387">
        <f>ROW(Source!A1398)</f>
        <v>1398</v>
      </c>
      <c r="B2387">
        <v>53551706</v>
      </c>
      <c r="C2387">
        <v>53562584</v>
      </c>
      <c r="D2387">
        <v>53146464</v>
      </c>
      <c r="E2387">
        <v>1</v>
      </c>
      <c r="F2387">
        <v>1</v>
      </c>
      <c r="G2387">
        <v>1</v>
      </c>
      <c r="H2387">
        <v>2</v>
      </c>
      <c r="I2387" t="s">
        <v>1582</v>
      </c>
      <c r="J2387" t="s">
        <v>2015</v>
      </c>
      <c r="K2387" t="s">
        <v>1584</v>
      </c>
      <c r="L2387">
        <v>1368</v>
      </c>
      <c r="N2387">
        <v>1011</v>
      </c>
      <c r="O2387" t="s">
        <v>1494</v>
      </c>
      <c r="P2387" t="s">
        <v>1494</v>
      </c>
      <c r="Q2387">
        <v>1</v>
      </c>
      <c r="W2387">
        <v>0</v>
      </c>
      <c r="X2387">
        <v>217650310</v>
      </c>
      <c r="Y2387">
        <v>1.4375000000000001E-2</v>
      </c>
      <c r="AA2387">
        <v>0</v>
      </c>
      <c r="AB2387">
        <v>86.4</v>
      </c>
      <c r="AC2387">
        <v>13.5</v>
      </c>
      <c r="AD2387">
        <v>0</v>
      </c>
      <c r="AE2387">
        <v>0</v>
      </c>
      <c r="AF2387">
        <v>86.4</v>
      </c>
      <c r="AG2387">
        <v>13.5</v>
      </c>
      <c r="AH2387">
        <v>0</v>
      </c>
      <c r="AI2387">
        <v>1</v>
      </c>
      <c r="AJ2387">
        <v>1</v>
      </c>
      <c r="AK2387">
        <v>1</v>
      </c>
      <c r="AL2387">
        <v>1</v>
      </c>
      <c r="AN2387">
        <v>0</v>
      </c>
      <c r="AO2387">
        <v>1</v>
      </c>
      <c r="AP2387">
        <v>1</v>
      </c>
      <c r="AQ2387">
        <v>0</v>
      </c>
      <c r="AR2387">
        <v>0</v>
      </c>
      <c r="AS2387" t="s">
        <v>3</v>
      </c>
      <c r="AT2387">
        <v>0.01</v>
      </c>
      <c r="AU2387" t="s">
        <v>61</v>
      </c>
      <c r="AV2387">
        <v>0</v>
      </c>
      <c r="AW2387">
        <v>2</v>
      </c>
      <c r="AX2387">
        <v>53562597</v>
      </c>
      <c r="AY2387">
        <v>1</v>
      </c>
      <c r="AZ2387">
        <v>2048</v>
      </c>
      <c r="BA2387">
        <v>2187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CX2387">
        <f>Y2387*Source!I1398</f>
        <v>3.3062500000000002E-3</v>
      </c>
      <c r="CY2387">
        <f>AB2387</f>
        <v>86.4</v>
      </c>
      <c r="CZ2387">
        <f>AF2387</f>
        <v>86.4</v>
      </c>
      <c r="DA2387">
        <f>AJ2387</f>
        <v>1</v>
      </c>
      <c r="DB2387">
        <f>ROUND((ROUND(AT2387*CZ2387,2)*ROUND((1.25*1.15),7)),2)</f>
        <v>1.24</v>
      </c>
      <c r="DC2387">
        <f>ROUND((ROUND(AT2387*AG2387,2)*ROUND((1.25*1.15),7)),2)</f>
        <v>0.2</v>
      </c>
    </row>
    <row r="2388" spans="1:107" x14ac:dyDescent="0.2">
      <c r="A2388">
        <f>ROW(Source!A1398)</f>
        <v>1398</v>
      </c>
      <c r="B2388">
        <v>53551706</v>
      </c>
      <c r="C2388">
        <v>53562584</v>
      </c>
      <c r="D2388">
        <v>53146562</v>
      </c>
      <c r="E2388">
        <v>1</v>
      </c>
      <c r="F2388">
        <v>1</v>
      </c>
      <c r="G2388">
        <v>1</v>
      </c>
      <c r="H2388">
        <v>2</v>
      </c>
      <c r="I2388" t="s">
        <v>1995</v>
      </c>
      <c r="J2388" t="s">
        <v>2016</v>
      </c>
      <c r="K2388" t="s">
        <v>1997</v>
      </c>
      <c r="L2388">
        <v>1368</v>
      </c>
      <c r="N2388">
        <v>1011</v>
      </c>
      <c r="O2388" t="s">
        <v>1494</v>
      </c>
      <c r="P2388" t="s">
        <v>1494</v>
      </c>
      <c r="Q2388">
        <v>1</v>
      </c>
      <c r="W2388">
        <v>0</v>
      </c>
      <c r="X2388">
        <v>-680725876</v>
      </c>
      <c r="Y2388">
        <v>1.8256250000000001</v>
      </c>
      <c r="AA2388">
        <v>0</v>
      </c>
      <c r="AB2388">
        <v>29.67</v>
      </c>
      <c r="AC2388">
        <v>0</v>
      </c>
      <c r="AD2388">
        <v>0</v>
      </c>
      <c r="AE2388">
        <v>0</v>
      </c>
      <c r="AF2388">
        <v>29.67</v>
      </c>
      <c r="AG2388">
        <v>0</v>
      </c>
      <c r="AH2388">
        <v>0</v>
      </c>
      <c r="AI2388">
        <v>1</v>
      </c>
      <c r="AJ2388">
        <v>1</v>
      </c>
      <c r="AK2388">
        <v>1</v>
      </c>
      <c r="AL2388">
        <v>1</v>
      </c>
      <c r="AN2388">
        <v>0</v>
      </c>
      <c r="AO2388">
        <v>1</v>
      </c>
      <c r="AP2388">
        <v>1</v>
      </c>
      <c r="AQ2388">
        <v>0</v>
      </c>
      <c r="AR2388">
        <v>0</v>
      </c>
      <c r="AS2388" t="s">
        <v>3</v>
      </c>
      <c r="AT2388">
        <v>1.27</v>
      </c>
      <c r="AU2388" t="s">
        <v>61</v>
      </c>
      <c r="AV2388">
        <v>0</v>
      </c>
      <c r="AW2388">
        <v>2</v>
      </c>
      <c r="AX2388">
        <v>53562598</v>
      </c>
      <c r="AY2388">
        <v>1</v>
      </c>
      <c r="AZ2388">
        <v>2048</v>
      </c>
      <c r="BA2388">
        <v>2188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CX2388">
        <f>Y2388*Source!I1398</f>
        <v>0.41989375000000001</v>
      </c>
      <c r="CY2388">
        <f>AB2388</f>
        <v>29.67</v>
      </c>
      <c r="CZ2388">
        <f>AF2388</f>
        <v>29.67</v>
      </c>
      <c r="DA2388">
        <f>AJ2388</f>
        <v>1</v>
      </c>
      <c r="DB2388">
        <f>ROUND((ROUND(AT2388*CZ2388,2)*ROUND((1.25*1.15),7)),2)</f>
        <v>54.17</v>
      </c>
      <c r="DC2388">
        <f>ROUND((ROUND(AT2388*AG2388,2)*ROUND((1.25*1.15),7)),2)</f>
        <v>0</v>
      </c>
    </row>
    <row r="2389" spans="1:107" x14ac:dyDescent="0.2">
      <c r="A2389">
        <f>ROW(Source!A1398)</f>
        <v>1398</v>
      </c>
      <c r="B2389">
        <v>53551706</v>
      </c>
      <c r="C2389">
        <v>53562584</v>
      </c>
      <c r="D2389">
        <v>53146848</v>
      </c>
      <c r="E2389">
        <v>1</v>
      </c>
      <c r="F2389">
        <v>1</v>
      </c>
      <c r="G2389">
        <v>1</v>
      </c>
      <c r="H2389">
        <v>2</v>
      </c>
      <c r="I2389" t="s">
        <v>1513</v>
      </c>
      <c r="J2389" t="s">
        <v>2017</v>
      </c>
      <c r="K2389" t="s">
        <v>1515</v>
      </c>
      <c r="L2389">
        <v>1368</v>
      </c>
      <c r="N2389">
        <v>1011</v>
      </c>
      <c r="O2389" t="s">
        <v>1494</v>
      </c>
      <c r="P2389" t="s">
        <v>1494</v>
      </c>
      <c r="Q2389">
        <v>1</v>
      </c>
      <c r="W2389">
        <v>0</v>
      </c>
      <c r="X2389">
        <v>2114112632</v>
      </c>
      <c r="Y2389">
        <v>4.3124999999999997E-2</v>
      </c>
      <c r="AA2389">
        <v>0</v>
      </c>
      <c r="AB2389">
        <v>87.17</v>
      </c>
      <c r="AC2389">
        <v>11.6</v>
      </c>
      <c r="AD2389">
        <v>0</v>
      </c>
      <c r="AE2389">
        <v>0</v>
      </c>
      <c r="AF2389">
        <v>87.17</v>
      </c>
      <c r="AG2389">
        <v>11.6</v>
      </c>
      <c r="AH2389">
        <v>0</v>
      </c>
      <c r="AI2389">
        <v>1</v>
      </c>
      <c r="AJ2389">
        <v>1</v>
      </c>
      <c r="AK2389">
        <v>1</v>
      </c>
      <c r="AL2389">
        <v>1</v>
      </c>
      <c r="AN2389">
        <v>0</v>
      </c>
      <c r="AO2389">
        <v>1</v>
      </c>
      <c r="AP2389">
        <v>1</v>
      </c>
      <c r="AQ2389">
        <v>0</v>
      </c>
      <c r="AR2389">
        <v>0</v>
      </c>
      <c r="AS2389" t="s">
        <v>3</v>
      </c>
      <c r="AT2389">
        <v>0.03</v>
      </c>
      <c r="AU2389" t="s">
        <v>61</v>
      </c>
      <c r="AV2389">
        <v>0</v>
      </c>
      <c r="AW2389">
        <v>2</v>
      </c>
      <c r="AX2389">
        <v>53562599</v>
      </c>
      <c r="AY2389">
        <v>1</v>
      </c>
      <c r="AZ2389">
        <v>0</v>
      </c>
      <c r="BA2389">
        <v>2189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CX2389">
        <f>Y2389*Source!I1398</f>
        <v>9.9187500000000005E-3</v>
      </c>
      <c r="CY2389">
        <f>AB2389</f>
        <v>87.17</v>
      </c>
      <c r="CZ2389">
        <f>AF2389</f>
        <v>87.17</v>
      </c>
      <c r="DA2389">
        <f>AJ2389</f>
        <v>1</v>
      </c>
      <c r="DB2389">
        <f>ROUND((ROUND(AT2389*CZ2389,2)*ROUND((1.25*1.15),7)),2)</f>
        <v>3.77</v>
      </c>
      <c r="DC2389">
        <f>ROUND((ROUND(AT2389*AG2389,2)*ROUND((1.25*1.15),7)),2)</f>
        <v>0.5</v>
      </c>
    </row>
    <row r="2390" spans="1:107" x14ac:dyDescent="0.2">
      <c r="A2390">
        <f>ROW(Source!A1398)</f>
        <v>1398</v>
      </c>
      <c r="B2390">
        <v>53551706</v>
      </c>
      <c r="C2390">
        <v>53562584</v>
      </c>
      <c r="D2390">
        <v>53144819</v>
      </c>
      <c r="E2390">
        <v>1</v>
      </c>
      <c r="F2390">
        <v>1</v>
      </c>
      <c r="G2390">
        <v>1</v>
      </c>
      <c r="H2390">
        <v>3</v>
      </c>
      <c r="I2390" t="s">
        <v>1999</v>
      </c>
      <c r="J2390" t="s">
        <v>2018</v>
      </c>
      <c r="K2390" t="s">
        <v>2001</v>
      </c>
      <c r="L2390">
        <v>1348</v>
      </c>
      <c r="N2390">
        <v>1009</v>
      </c>
      <c r="O2390" t="s">
        <v>26</v>
      </c>
      <c r="P2390" t="s">
        <v>26</v>
      </c>
      <c r="Q2390">
        <v>1000</v>
      </c>
      <c r="W2390">
        <v>0</v>
      </c>
      <c r="X2390">
        <v>671085133</v>
      </c>
      <c r="Y2390">
        <v>2.7200000000000002E-3</v>
      </c>
      <c r="AA2390">
        <v>14528.73</v>
      </c>
      <c r="AB2390">
        <v>0</v>
      </c>
      <c r="AC2390">
        <v>0</v>
      </c>
      <c r="AD2390">
        <v>0</v>
      </c>
      <c r="AE2390">
        <v>14528.73</v>
      </c>
      <c r="AF2390">
        <v>0</v>
      </c>
      <c r="AG2390">
        <v>0</v>
      </c>
      <c r="AH2390">
        <v>0</v>
      </c>
      <c r="AI2390">
        <v>1</v>
      </c>
      <c r="AJ2390">
        <v>1</v>
      </c>
      <c r="AK2390">
        <v>1</v>
      </c>
      <c r="AL2390">
        <v>1</v>
      </c>
      <c r="AN2390">
        <v>0</v>
      </c>
      <c r="AO2390">
        <v>1</v>
      </c>
      <c r="AP2390">
        <v>0</v>
      </c>
      <c r="AQ2390">
        <v>0</v>
      </c>
      <c r="AR2390">
        <v>0</v>
      </c>
      <c r="AS2390" t="s">
        <v>3</v>
      </c>
      <c r="AT2390">
        <v>2.7200000000000002E-3</v>
      </c>
      <c r="AU2390" t="s">
        <v>3</v>
      </c>
      <c r="AV2390">
        <v>0</v>
      </c>
      <c r="AW2390">
        <v>2</v>
      </c>
      <c r="AX2390">
        <v>53562601</v>
      </c>
      <c r="AY2390">
        <v>1</v>
      </c>
      <c r="AZ2390">
        <v>0</v>
      </c>
      <c r="BA2390">
        <v>2191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CX2390">
        <f>Y2390*Source!I1398</f>
        <v>6.2560000000000003E-4</v>
      </c>
      <c r="CY2390">
        <f>AA2390</f>
        <v>14528.73</v>
      </c>
      <c r="CZ2390">
        <f>AE2390</f>
        <v>14528.73</v>
      </c>
      <c r="DA2390">
        <f>AI2390</f>
        <v>1</v>
      </c>
      <c r="DB2390">
        <f>ROUND(ROUND(AT2390*CZ2390,2),2)</f>
        <v>39.520000000000003</v>
      </c>
      <c r="DC2390">
        <f>ROUND(ROUND(AT2390*AG2390,2),2)</f>
        <v>0</v>
      </c>
    </row>
    <row r="2391" spans="1:107" x14ac:dyDescent="0.2">
      <c r="A2391">
        <f>ROW(Source!A1398)</f>
        <v>1398</v>
      </c>
      <c r="B2391">
        <v>53551706</v>
      </c>
      <c r="C2391">
        <v>53562584</v>
      </c>
      <c r="D2391">
        <v>53145031</v>
      </c>
      <c r="E2391">
        <v>1</v>
      </c>
      <c r="F2391">
        <v>1</v>
      </c>
      <c r="G2391">
        <v>1</v>
      </c>
      <c r="H2391">
        <v>3</v>
      </c>
      <c r="I2391" t="s">
        <v>2002</v>
      </c>
      <c r="J2391" t="s">
        <v>2019</v>
      </c>
      <c r="K2391" t="s">
        <v>2004</v>
      </c>
      <c r="L2391">
        <v>1356</v>
      </c>
      <c r="N2391">
        <v>1010</v>
      </c>
      <c r="O2391" t="s">
        <v>949</v>
      </c>
      <c r="P2391" t="s">
        <v>949</v>
      </c>
      <c r="Q2391">
        <v>1000</v>
      </c>
      <c r="W2391">
        <v>0</v>
      </c>
      <c r="X2391">
        <v>20353963</v>
      </c>
      <c r="Y2391">
        <v>0.14299999999999999</v>
      </c>
      <c r="AA2391">
        <v>269</v>
      </c>
      <c r="AB2391">
        <v>0</v>
      </c>
      <c r="AC2391">
        <v>0</v>
      </c>
      <c r="AD2391">
        <v>0</v>
      </c>
      <c r="AE2391">
        <v>269</v>
      </c>
      <c r="AF2391">
        <v>0</v>
      </c>
      <c r="AG2391">
        <v>0</v>
      </c>
      <c r="AH2391">
        <v>0</v>
      </c>
      <c r="AI2391">
        <v>1</v>
      </c>
      <c r="AJ2391">
        <v>1</v>
      </c>
      <c r="AK2391">
        <v>1</v>
      </c>
      <c r="AL2391">
        <v>1</v>
      </c>
      <c r="AN2391">
        <v>0</v>
      </c>
      <c r="AO2391">
        <v>1</v>
      </c>
      <c r="AP2391">
        <v>0</v>
      </c>
      <c r="AQ2391">
        <v>0</v>
      </c>
      <c r="AR2391">
        <v>0</v>
      </c>
      <c r="AS2391" t="s">
        <v>3</v>
      </c>
      <c r="AT2391">
        <v>0.14299999999999999</v>
      </c>
      <c r="AU2391" t="s">
        <v>3</v>
      </c>
      <c r="AV2391">
        <v>0</v>
      </c>
      <c r="AW2391">
        <v>2</v>
      </c>
      <c r="AX2391">
        <v>53562602</v>
      </c>
      <c r="AY2391">
        <v>1</v>
      </c>
      <c r="AZ2391">
        <v>0</v>
      </c>
      <c r="BA2391">
        <v>2192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CX2391">
        <f>Y2391*Source!I1398</f>
        <v>3.2889999999999996E-2</v>
      </c>
      <c r="CY2391">
        <f>AA2391</f>
        <v>269</v>
      </c>
      <c r="CZ2391">
        <f>AE2391</f>
        <v>269</v>
      </c>
      <c r="DA2391">
        <f>AI2391</f>
        <v>1</v>
      </c>
      <c r="DB2391">
        <f>ROUND(ROUND(AT2391*CZ2391,2),2)</f>
        <v>38.47</v>
      </c>
      <c r="DC2391">
        <f>ROUND(ROUND(AT2391*AG2391,2),2)</f>
        <v>0</v>
      </c>
    </row>
    <row r="2392" spans="1:107" x14ac:dyDescent="0.2">
      <c r="A2392">
        <f>ROW(Source!A1398)</f>
        <v>1398</v>
      </c>
      <c r="B2392">
        <v>53551706</v>
      </c>
      <c r="C2392">
        <v>53562584</v>
      </c>
      <c r="D2392">
        <v>53273470</v>
      </c>
      <c r="E2392">
        <v>1</v>
      </c>
      <c r="F2392">
        <v>1</v>
      </c>
      <c r="G2392">
        <v>1</v>
      </c>
      <c r="H2392">
        <v>3</v>
      </c>
      <c r="I2392" t="s">
        <v>1173</v>
      </c>
      <c r="J2392" t="s">
        <v>1175</v>
      </c>
      <c r="K2392" t="s">
        <v>1174</v>
      </c>
      <c r="L2392">
        <v>1301</v>
      </c>
      <c r="N2392">
        <v>1003</v>
      </c>
      <c r="O2392" t="s">
        <v>185</v>
      </c>
      <c r="P2392" t="s">
        <v>185</v>
      </c>
      <c r="Q2392">
        <v>1</v>
      </c>
      <c r="W2392">
        <v>0</v>
      </c>
      <c r="X2392">
        <v>-1944157833</v>
      </c>
      <c r="Y2392">
        <v>100.5</v>
      </c>
      <c r="AA2392">
        <v>18.670000000000002</v>
      </c>
      <c r="AB2392">
        <v>0</v>
      </c>
      <c r="AC2392">
        <v>0</v>
      </c>
      <c r="AD2392">
        <v>0</v>
      </c>
      <c r="AE2392">
        <v>18.670000000000002</v>
      </c>
      <c r="AF2392">
        <v>0</v>
      </c>
      <c r="AG2392">
        <v>0</v>
      </c>
      <c r="AH2392">
        <v>0</v>
      </c>
      <c r="AI2392">
        <v>1</v>
      </c>
      <c r="AJ2392">
        <v>1</v>
      </c>
      <c r="AK2392">
        <v>1</v>
      </c>
      <c r="AL2392">
        <v>1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 t="s">
        <v>3</v>
      </c>
      <c r="AT2392">
        <v>100.5</v>
      </c>
      <c r="AU2392" t="s">
        <v>3</v>
      </c>
      <c r="AV2392">
        <v>0</v>
      </c>
      <c r="AW2392">
        <v>1</v>
      </c>
      <c r="AX2392">
        <v>-1</v>
      </c>
      <c r="AY2392">
        <v>0</v>
      </c>
      <c r="AZ2392">
        <v>0</v>
      </c>
      <c r="BA2392" t="s">
        <v>3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CX2392">
        <f>Y2392*Source!I1398</f>
        <v>23.115000000000002</v>
      </c>
      <c r="CY2392">
        <f>AA2392</f>
        <v>18.670000000000002</v>
      </c>
      <c r="CZ2392">
        <f>AE2392</f>
        <v>18.670000000000002</v>
      </c>
      <c r="DA2392">
        <f>AI2392</f>
        <v>1</v>
      </c>
      <c r="DB2392">
        <f>ROUND(ROUND(AT2392*CZ2392,2),2)</f>
        <v>1876.34</v>
      </c>
      <c r="DC2392">
        <f>ROUND(ROUND(AT2392*AG2392,2),2)</f>
        <v>0</v>
      </c>
    </row>
    <row r="2393" spans="1:107" x14ac:dyDescent="0.2">
      <c r="A2393">
        <f>ROW(Source!A1398)</f>
        <v>1398</v>
      </c>
      <c r="B2393">
        <v>53551706</v>
      </c>
      <c r="C2393">
        <v>53562584</v>
      </c>
      <c r="D2393">
        <v>38276800</v>
      </c>
      <c r="E2393">
        <v>1</v>
      </c>
      <c r="F2393">
        <v>1</v>
      </c>
      <c r="G2393">
        <v>1</v>
      </c>
      <c r="H2393">
        <v>3</v>
      </c>
      <c r="I2393" t="s">
        <v>1191</v>
      </c>
      <c r="J2393" t="s">
        <v>1193</v>
      </c>
      <c r="K2393" t="s">
        <v>1192</v>
      </c>
      <c r="L2393">
        <v>1358</v>
      </c>
      <c r="N2393">
        <v>1010</v>
      </c>
      <c r="O2393" t="s">
        <v>1180</v>
      </c>
      <c r="P2393" t="s">
        <v>1180</v>
      </c>
      <c r="Q2393">
        <v>10</v>
      </c>
      <c r="W2393">
        <v>0</v>
      </c>
      <c r="X2393">
        <v>1223207677</v>
      </c>
      <c r="Y2393">
        <v>10</v>
      </c>
      <c r="AA2393">
        <v>65.7</v>
      </c>
      <c r="AB2393">
        <v>0</v>
      </c>
      <c r="AC2393">
        <v>0</v>
      </c>
      <c r="AD2393">
        <v>0</v>
      </c>
      <c r="AE2393">
        <v>65.7</v>
      </c>
      <c r="AF2393">
        <v>0</v>
      </c>
      <c r="AG2393">
        <v>0</v>
      </c>
      <c r="AH2393">
        <v>0</v>
      </c>
      <c r="AI2393">
        <v>1</v>
      </c>
      <c r="AJ2393">
        <v>1</v>
      </c>
      <c r="AK2393">
        <v>1</v>
      </c>
      <c r="AL2393">
        <v>1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 t="s">
        <v>3</v>
      </c>
      <c r="AT2393">
        <v>10</v>
      </c>
      <c r="AU2393" t="s">
        <v>3</v>
      </c>
      <c r="AV2393">
        <v>0</v>
      </c>
      <c r="AW2393">
        <v>1</v>
      </c>
      <c r="AX2393">
        <v>-1</v>
      </c>
      <c r="AY2393">
        <v>0</v>
      </c>
      <c r="AZ2393">
        <v>0</v>
      </c>
      <c r="BA2393" t="s">
        <v>3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CX2393">
        <f>Y2393*Source!I1398</f>
        <v>2.3000000000000003</v>
      </c>
      <c r="CY2393">
        <f>AA2393</f>
        <v>65.7</v>
      </c>
      <c r="CZ2393">
        <f>AE2393</f>
        <v>65.7</v>
      </c>
      <c r="DA2393">
        <f>AI2393</f>
        <v>1</v>
      </c>
      <c r="DB2393">
        <f>ROUND(ROUND(AT2393*CZ2393,2),2)</f>
        <v>657</v>
      </c>
      <c r="DC2393">
        <f>ROUND(ROUND(AT2393*AG2393,2),2)</f>
        <v>0</v>
      </c>
    </row>
    <row r="2394" spans="1:107" x14ac:dyDescent="0.2">
      <c r="A2394">
        <f>ROW(Source!A1398)</f>
        <v>1398</v>
      </c>
      <c r="B2394">
        <v>53551706</v>
      </c>
      <c r="C2394">
        <v>53562584</v>
      </c>
      <c r="D2394">
        <v>53146152</v>
      </c>
      <c r="E2394">
        <v>1</v>
      </c>
      <c r="F2394">
        <v>1</v>
      </c>
      <c r="G2394">
        <v>1</v>
      </c>
      <c r="H2394">
        <v>3</v>
      </c>
      <c r="I2394" t="s">
        <v>1576</v>
      </c>
      <c r="J2394" t="s">
        <v>2020</v>
      </c>
      <c r="K2394" t="s">
        <v>1578</v>
      </c>
      <c r="L2394">
        <v>1339</v>
      </c>
      <c r="N2394">
        <v>1007</v>
      </c>
      <c r="O2394" t="s">
        <v>425</v>
      </c>
      <c r="P2394" t="s">
        <v>425</v>
      </c>
      <c r="Q2394">
        <v>1</v>
      </c>
      <c r="W2394">
        <v>0</v>
      </c>
      <c r="X2394">
        <v>39226525</v>
      </c>
      <c r="Y2394">
        <v>0.45779999999999998</v>
      </c>
      <c r="AA2394">
        <v>2.44</v>
      </c>
      <c r="AB2394">
        <v>0</v>
      </c>
      <c r="AC2394">
        <v>0</v>
      </c>
      <c r="AD2394">
        <v>0</v>
      </c>
      <c r="AE2394">
        <v>2.44</v>
      </c>
      <c r="AF2394">
        <v>0</v>
      </c>
      <c r="AG2394">
        <v>0</v>
      </c>
      <c r="AH2394">
        <v>0</v>
      </c>
      <c r="AI2394">
        <v>1</v>
      </c>
      <c r="AJ2394">
        <v>1</v>
      </c>
      <c r="AK2394">
        <v>1</v>
      </c>
      <c r="AL2394">
        <v>1</v>
      </c>
      <c r="AN2394">
        <v>0</v>
      </c>
      <c r="AO2394">
        <v>1</v>
      </c>
      <c r="AP2394">
        <v>0</v>
      </c>
      <c r="AQ2394">
        <v>0</v>
      </c>
      <c r="AR2394">
        <v>0</v>
      </c>
      <c r="AS2394" t="s">
        <v>3</v>
      </c>
      <c r="AT2394">
        <v>0.45779999999999998</v>
      </c>
      <c r="AU2394" t="s">
        <v>3</v>
      </c>
      <c r="AV2394">
        <v>0</v>
      </c>
      <c r="AW2394">
        <v>2</v>
      </c>
      <c r="AX2394">
        <v>53562606</v>
      </c>
      <c r="AY2394">
        <v>1</v>
      </c>
      <c r="AZ2394">
        <v>0</v>
      </c>
      <c r="BA2394">
        <v>2196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CX2394">
        <f>Y2394*Source!I1398</f>
        <v>0.105294</v>
      </c>
      <c r="CY2394">
        <f>AA2394</f>
        <v>2.44</v>
      </c>
      <c r="CZ2394">
        <f>AE2394</f>
        <v>2.44</v>
      </c>
      <c r="DA2394">
        <f>AI2394</f>
        <v>1</v>
      </c>
      <c r="DB2394">
        <f>ROUND(ROUND(AT2394*CZ2394,2),2)</f>
        <v>1.1200000000000001</v>
      </c>
      <c r="DC2394">
        <f>ROUND(ROUND(AT2394*AG2394,2),2)</f>
        <v>0</v>
      </c>
    </row>
    <row r="2395" spans="1:107" x14ac:dyDescent="0.2">
      <c r="A2395">
        <f>ROW(Source!A1399)</f>
        <v>1399</v>
      </c>
      <c r="B2395">
        <v>53551707</v>
      </c>
      <c r="C2395">
        <v>53562584</v>
      </c>
      <c r="D2395">
        <v>53014255</v>
      </c>
      <c r="E2395">
        <v>1</v>
      </c>
      <c r="F2395">
        <v>1</v>
      </c>
      <c r="G2395">
        <v>1</v>
      </c>
      <c r="H2395">
        <v>1</v>
      </c>
      <c r="I2395" t="s">
        <v>1993</v>
      </c>
      <c r="J2395" t="s">
        <v>3</v>
      </c>
      <c r="K2395" t="s">
        <v>1994</v>
      </c>
      <c r="L2395">
        <v>1369</v>
      </c>
      <c r="N2395">
        <v>1013</v>
      </c>
      <c r="O2395" t="s">
        <v>1486</v>
      </c>
      <c r="P2395" t="s">
        <v>1486</v>
      </c>
      <c r="Q2395">
        <v>1</v>
      </c>
      <c r="W2395">
        <v>0</v>
      </c>
      <c r="X2395">
        <v>882061936</v>
      </c>
      <c r="Y2395">
        <v>17.43055</v>
      </c>
      <c r="AA2395">
        <v>0</v>
      </c>
      <c r="AB2395">
        <v>0</v>
      </c>
      <c r="AC2395">
        <v>0</v>
      </c>
      <c r="AD2395">
        <v>331.26</v>
      </c>
      <c r="AE2395">
        <v>0</v>
      </c>
      <c r="AF2395">
        <v>0</v>
      </c>
      <c r="AG2395">
        <v>0</v>
      </c>
      <c r="AH2395">
        <v>331.26</v>
      </c>
      <c r="AI2395">
        <v>1</v>
      </c>
      <c r="AJ2395">
        <v>1</v>
      </c>
      <c r="AK2395">
        <v>1</v>
      </c>
      <c r="AL2395">
        <v>1</v>
      </c>
      <c r="AN2395">
        <v>0</v>
      </c>
      <c r="AO2395">
        <v>1</v>
      </c>
      <c r="AP2395">
        <v>1</v>
      </c>
      <c r="AQ2395">
        <v>0</v>
      </c>
      <c r="AR2395">
        <v>0</v>
      </c>
      <c r="AS2395" t="s">
        <v>3</v>
      </c>
      <c r="AT2395">
        <v>13.18</v>
      </c>
      <c r="AU2395" t="s">
        <v>62</v>
      </c>
      <c r="AV2395">
        <v>1</v>
      </c>
      <c r="AW2395">
        <v>2</v>
      </c>
      <c r="AX2395">
        <v>53562595</v>
      </c>
      <c r="AY2395">
        <v>1</v>
      </c>
      <c r="AZ2395">
        <v>2048</v>
      </c>
      <c r="BA2395">
        <v>2198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CX2395">
        <f>Y2395*Source!I1399</f>
        <v>4.0090265</v>
      </c>
      <c r="CY2395">
        <f>AD2395</f>
        <v>331.26</v>
      </c>
      <c r="CZ2395">
        <f>AH2395</f>
        <v>331.26</v>
      </c>
      <c r="DA2395">
        <f>AL2395</f>
        <v>1</v>
      </c>
      <c r="DB2395">
        <f>ROUND((ROUND(AT2395*CZ2395,2)*ROUND((1.15*1.15),7)),2)</f>
        <v>5774.05</v>
      </c>
      <c r="DC2395">
        <f>ROUND((ROUND(AT2395*AG2395,2)*ROUND((1.15*1.15),7)),2)</f>
        <v>0</v>
      </c>
    </row>
    <row r="2396" spans="1:107" x14ac:dyDescent="0.2">
      <c r="A2396">
        <f>ROW(Source!A1399)</f>
        <v>1399</v>
      </c>
      <c r="B2396">
        <v>53551707</v>
      </c>
      <c r="C2396">
        <v>53562584</v>
      </c>
      <c r="D2396">
        <v>121548</v>
      </c>
      <c r="E2396">
        <v>1</v>
      </c>
      <c r="F2396">
        <v>1</v>
      </c>
      <c r="G2396">
        <v>1</v>
      </c>
      <c r="H2396">
        <v>1</v>
      </c>
      <c r="I2396" t="s">
        <v>31</v>
      </c>
      <c r="J2396" t="s">
        <v>3</v>
      </c>
      <c r="K2396" t="s">
        <v>1489</v>
      </c>
      <c r="L2396">
        <v>608254</v>
      </c>
      <c r="N2396">
        <v>1013</v>
      </c>
      <c r="O2396" t="s">
        <v>1490</v>
      </c>
      <c r="P2396" t="s">
        <v>1490</v>
      </c>
      <c r="Q2396">
        <v>1</v>
      </c>
      <c r="W2396">
        <v>0</v>
      </c>
      <c r="X2396">
        <v>-185737400</v>
      </c>
      <c r="Y2396">
        <v>1.4375000000000001E-2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1</v>
      </c>
      <c r="AJ2396">
        <v>1</v>
      </c>
      <c r="AK2396">
        <v>1</v>
      </c>
      <c r="AL2396">
        <v>1</v>
      </c>
      <c r="AN2396">
        <v>0</v>
      </c>
      <c r="AO2396">
        <v>1</v>
      </c>
      <c r="AP2396">
        <v>1</v>
      </c>
      <c r="AQ2396">
        <v>0</v>
      </c>
      <c r="AR2396">
        <v>0</v>
      </c>
      <c r="AS2396" t="s">
        <v>3</v>
      </c>
      <c r="AT2396">
        <v>0.01</v>
      </c>
      <c r="AU2396" t="s">
        <v>61</v>
      </c>
      <c r="AV2396">
        <v>2</v>
      </c>
      <c r="AW2396">
        <v>2</v>
      </c>
      <c r="AX2396">
        <v>53562596</v>
      </c>
      <c r="AY2396">
        <v>1</v>
      </c>
      <c r="AZ2396">
        <v>2048</v>
      </c>
      <c r="BA2396">
        <v>2199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CX2396">
        <f>Y2396*Source!I1399</f>
        <v>3.3062500000000002E-3</v>
      </c>
      <c r="CY2396">
        <f>AD2396</f>
        <v>0</v>
      </c>
      <c r="CZ2396">
        <f>AH2396</f>
        <v>0</v>
      </c>
      <c r="DA2396">
        <f>AL2396</f>
        <v>1</v>
      </c>
      <c r="DB2396">
        <f>ROUND((ROUND(AT2396*CZ2396,2)*ROUND((1.25*1.15),7)),2)</f>
        <v>0</v>
      </c>
      <c r="DC2396">
        <f>ROUND((ROUND(AT2396*AG2396,2)*ROUND((1.25*1.15),7)),2)</f>
        <v>0</v>
      </c>
    </row>
    <row r="2397" spans="1:107" x14ac:dyDescent="0.2">
      <c r="A2397">
        <f>ROW(Source!A1399)</f>
        <v>1399</v>
      </c>
      <c r="B2397">
        <v>53551707</v>
      </c>
      <c r="C2397">
        <v>53562584</v>
      </c>
      <c r="D2397">
        <v>53146464</v>
      </c>
      <c r="E2397">
        <v>1</v>
      </c>
      <c r="F2397">
        <v>1</v>
      </c>
      <c r="G2397">
        <v>1</v>
      </c>
      <c r="H2397">
        <v>2</v>
      </c>
      <c r="I2397" t="s">
        <v>1582</v>
      </c>
      <c r="J2397" t="s">
        <v>2015</v>
      </c>
      <c r="K2397" t="s">
        <v>1584</v>
      </c>
      <c r="L2397">
        <v>1368</v>
      </c>
      <c r="N2397">
        <v>1011</v>
      </c>
      <c r="O2397" t="s">
        <v>1494</v>
      </c>
      <c r="P2397" t="s">
        <v>1494</v>
      </c>
      <c r="Q2397">
        <v>1</v>
      </c>
      <c r="W2397">
        <v>0</v>
      </c>
      <c r="X2397">
        <v>217650310</v>
      </c>
      <c r="Y2397">
        <v>1.4375000000000001E-2</v>
      </c>
      <c r="AA2397">
        <v>0</v>
      </c>
      <c r="AB2397">
        <v>86.4</v>
      </c>
      <c r="AC2397">
        <v>13.5</v>
      </c>
      <c r="AD2397">
        <v>0</v>
      </c>
      <c r="AE2397">
        <v>0</v>
      </c>
      <c r="AF2397">
        <v>86.4</v>
      </c>
      <c r="AG2397">
        <v>13.5</v>
      </c>
      <c r="AH2397">
        <v>0</v>
      </c>
      <c r="AI2397">
        <v>1</v>
      </c>
      <c r="AJ2397">
        <v>1</v>
      </c>
      <c r="AK2397">
        <v>1</v>
      </c>
      <c r="AL2397">
        <v>1</v>
      </c>
      <c r="AN2397">
        <v>0</v>
      </c>
      <c r="AO2397">
        <v>1</v>
      </c>
      <c r="AP2397">
        <v>1</v>
      </c>
      <c r="AQ2397">
        <v>0</v>
      </c>
      <c r="AR2397">
        <v>0</v>
      </c>
      <c r="AS2397" t="s">
        <v>3</v>
      </c>
      <c r="AT2397">
        <v>0.01</v>
      </c>
      <c r="AU2397" t="s">
        <v>61</v>
      </c>
      <c r="AV2397">
        <v>0</v>
      </c>
      <c r="AW2397">
        <v>2</v>
      </c>
      <c r="AX2397">
        <v>53562597</v>
      </c>
      <c r="AY2397">
        <v>1</v>
      </c>
      <c r="AZ2397">
        <v>2048</v>
      </c>
      <c r="BA2397">
        <v>2200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CX2397">
        <f>Y2397*Source!I1399</f>
        <v>3.3062500000000002E-3</v>
      </c>
      <c r="CY2397">
        <f>AB2397</f>
        <v>86.4</v>
      </c>
      <c r="CZ2397">
        <f>AF2397</f>
        <v>86.4</v>
      </c>
      <c r="DA2397">
        <f>AJ2397</f>
        <v>1</v>
      </c>
      <c r="DB2397">
        <f>ROUND((ROUND(AT2397*CZ2397,2)*ROUND((1.25*1.15),7)),2)</f>
        <v>1.24</v>
      </c>
      <c r="DC2397">
        <f>ROUND((ROUND(AT2397*AG2397,2)*ROUND((1.25*1.15),7)),2)</f>
        <v>0.2</v>
      </c>
    </row>
    <row r="2398" spans="1:107" x14ac:dyDescent="0.2">
      <c r="A2398">
        <f>ROW(Source!A1399)</f>
        <v>1399</v>
      </c>
      <c r="B2398">
        <v>53551707</v>
      </c>
      <c r="C2398">
        <v>53562584</v>
      </c>
      <c r="D2398">
        <v>53146562</v>
      </c>
      <c r="E2398">
        <v>1</v>
      </c>
      <c r="F2398">
        <v>1</v>
      </c>
      <c r="G2398">
        <v>1</v>
      </c>
      <c r="H2398">
        <v>2</v>
      </c>
      <c r="I2398" t="s">
        <v>1995</v>
      </c>
      <c r="J2398" t="s">
        <v>2016</v>
      </c>
      <c r="K2398" t="s">
        <v>1997</v>
      </c>
      <c r="L2398">
        <v>1368</v>
      </c>
      <c r="N2398">
        <v>1011</v>
      </c>
      <c r="O2398" t="s">
        <v>1494</v>
      </c>
      <c r="P2398" t="s">
        <v>1494</v>
      </c>
      <c r="Q2398">
        <v>1</v>
      </c>
      <c r="W2398">
        <v>0</v>
      </c>
      <c r="X2398">
        <v>-680725876</v>
      </c>
      <c r="Y2398">
        <v>1.8256250000000001</v>
      </c>
      <c r="AA2398">
        <v>0</v>
      </c>
      <c r="AB2398">
        <v>29.67</v>
      </c>
      <c r="AC2398">
        <v>0</v>
      </c>
      <c r="AD2398">
        <v>0</v>
      </c>
      <c r="AE2398">
        <v>0</v>
      </c>
      <c r="AF2398">
        <v>29.67</v>
      </c>
      <c r="AG2398">
        <v>0</v>
      </c>
      <c r="AH2398">
        <v>0</v>
      </c>
      <c r="AI2398">
        <v>1</v>
      </c>
      <c r="AJ2398">
        <v>1</v>
      </c>
      <c r="AK2398">
        <v>1</v>
      </c>
      <c r="AL2398">
        <v>1</v>
      </c>
      <c r="AN2398">
        <v>0</v>
      </c>
      <c r="AO2398">
        <v>1</v>
      </c>
      <c r="AP2398">
        <v>1</v>
      </c>
      <c r="AQ2398">
        <v>0</v>
      </c>
      <c r="AR2398">
        <v>0</v>
      </c>
      <c r="AS2398" t="s">
        <v>3</v>
      </c>
      <c r="AT2398">
        <v>1.27</v>
      </c>
      <c r="AU2398" t="s">
        <v>61</v>
      </c>
      <c r="AV2398">
        <v>0</v>
      </c>
      <c r="AW2398">
        <v>2</v>
      </c>
      <c r="AX2398">
        <v>53562598</v>
      </c>
      <c r="AY2398">
        <v>1</v>
      </c>
      <c r="AZ2398">
        <v>2048</v>
      </c>
      <c r="BA2398">
        <v>2201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CX2398">
        <f>Y2398*Source!I1399</f>
        <v>0.41989375000000001</v>
      </c>
      <c r="CY2398">
        <f>AB2398</f>
        <v>29.67</v>
      </c>
      <c r="CZ2398">
        <f>AF2398</f>
        <v>29.67</v>
      </c>
      <c r="DA2398">
        <f>AJ2398</f>
        <v>1</v>
      </c>
      <c r="DB2398">
        <f>ROUND((ROUND(AT2398*CZ2398,2)*ROUND((1.25*1.15),7)),2)</f>
        <v>54.17</v>
      </c>
      <c r="DC2398">
        <f>ROUND((ROUND(AT2398*AG2398,2)*ROUND((1.25*1.15),7)),2)</f>
        <v>0</v>
      </c>
    </row>
    <row r="2399" spans="1:107" x14ac:dyDescent="0.2">
      <c r="A2399">
        <f>ROW(Source!A1399)</f>
        <v>1399</v>
      </c>
      <c r="B2399">
        <v>53551707</v>
      </c>
      <c r="C2399">
        <v>53562584</v>
      </c>
      <c r="D2399">
        <v>53146848</v>
      </c>
      <c r="E2399">
        <v>1</v>
      </c>
      <c r="F2399">
        <v>1</v>
      </c>
      <c r="G2399">
        <v>1</v>
      </c>
      <c r="H2399">
        <v>2</v>
      </c>
      <c r="I2399" t="s">
        <v>1513</v>
      </c>
      <c r="J2399" t="s">
        <v>2017</v>
      </c>
      <c r="K2399" t="s">
        <v>1515</v>
      </c>
      <c r="L2399">
        <v>1368</v>
      </c>
      <c r="N2399">
        <v>1011</v>
      </c>
      <c r="O2399" t="s">
        <v>1494</v>
      </c>
      <c r="P2399" t="s">
        <v>1494</v>
      </c>
      <c r="Q2399">
        <v>1</v>
      </c>
      <c r="W2399">
        <v>0</v>
      </c>
      <c r="X2399">
        <v>2114112632</v>
      </c>
      <c r="Y2399">
        <v>4.3124999999999997E-2</v>
      </c>
      <c r="AA2399">
        <v>0</v>
      </c>
      <c r="AB2399">
        <v>87.17</v>
      </c>
      <c r="AC2399">
        <v>11.6</v>
      </c>
      <c r="AD2399">
        <v>0</v>
      </c>
      <c r="AE2399">
        <v>0</v>
      </c>
      <c r="AF2399">
        <v>87.17</v>
      </c>
      <c r="AG2399">
        <v>11.6</v>
      </c>
      <c r="AH2399">
        <v>0</v>
      </c>
      <c r="AI2399">
        <v>1</v>
      </c>
      <c r="AJ2399">
        <v>1</v>
      </c>
      <c r="AK2399">
        <v>1</v>
      </c>
      <c r="AL2399">
        <v>1</v>
      </c>
      <c r="AN2399">
        <v>0</v>
      </c>
      <c r="AO2399">
        <v>1</v>
      </c>
      <c r="AP2399">
        <v>1</v>
      </c>
      <c r="AQ2399">
        <v>0</v>
      </c>
      <c r="AR2399">
        <v>0</v>
      </c>
      <c r="AS2399" t="s">
        <v>3</v>
      </c>
      <c r="AT2399">
        <v>0.03</v>
      </c>
      <c r="AU2399" t="s">
        <v>61</v>
      </c>
      <c r="AV2399">
        <v>0</v>
      </c>
      <c r="AW2399">
        <v>2</v>
      </c>
      <c r="AX2399">
        <v>53562599</v>
      </c>
      <c r="AY2399">
        <v>1</v>
      </c>
      <c r="AZ2399">
        <v>0</v>
      </c>
      <c r="BA2399">
        <v>2202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CX2399">
        <f>Y2399*Source!I1399</f>
        <v>9.9187500000000005E-3</v>
      </c>
      <c r="CY2399">
        <f>AB2399</f>
        <v>87.17</v>
      </c>
      <c r="CZ2399">
        <f>AF2399</f>
        <v>87.17</v>
      </c>
      <c r="DA2399">
        <f>AJ2399</f>
        <v>1</v>
      </c>
      <c r="DB2399">
        <f>ROUND((ROUND(AT2399*CZ2399,2)*ROUND((1.25*1.15),7)),2)</f>
        <v>3.77</v>
      </c>
      <c r="DC2399">
        <f>ROUND((ROUND(AT2399*AG2399,2)*ROUND((1.25*1.15),7)),2)</f>
        <v>0.5</v>
      </c>
    </row>
    <row r="2400" spans="1:107" x14ac:dyDescent="0.2">
      <c r="A2400">
        <f>ROW(Source!A1399)</f>
        <v>1399</v>
      </c>
      <c r="B2400">
        <v>53551707</v>
      </c>
      <c r="C2400">
        <v>53562584</v>
      </c>
      <c r="D2400">
        <v>53144819</v>
      </c>
      <c r="E2400">
        <v>1</v>
      </c>
      <c r="F2400">
        <v>1</v>
      </c>
      <c r="G2400">
        <v>1</v>
      </c>
      <c r="H2400">
        <v>3</v>
      </c>
      <c r="I2400" t="s">
        <v>1999</v>
      </c>
      <c r="J2400" t="s">
        <v>2018</v>
      </c>
      <c r="K2400" t="s">
        <v>2001</v>
      </c>
      <c r="L2400">
        <v>1348</v>
      </c>
      <c r="N2400">
        <v>1009</v>
      </c>
      <c r="O2400" t="s">
        <v>26</v>
      </c>
      <c r="P2400" t="s">
        <v>26</v>
      </c>
      <c r="Q2400">
        <v>1000</v>
      </c>
      <c r="W2400">
        <v>0</v>
      </c>
      <c r="X2400">
        <v>671085133</v>
      </c>
      <c r="Y2400">
        <v>2.7200000000000002E-3</v>
      </c>
      <c r="AA2400">
        <v>89206.399999999994</v>
      </c>
      <c r="AB2400">
        <v>0</v>
      </c>
      <c r="AC2400">
        <v>0</v>
      </c>
      <c r="AD2400">
        <v>0</v>
      </c>
      <c r="AE2400">
        <v>14528.73</v>
      </c>
      <c r="AF2400">
        <v>0</v>
      </c>
      <c r="AG2400">
        <v>0</v>
      </c>
      <c r="AH2400">
        <v>0</v>
      </c>
      <c r="AI2400">
        <v>6.14</v>
      </c>
      <c r="AJ2400">
        <v>1</v>
      </c>
      <c r="AK2400">
        <v>1</v>
      </c>
      <c r="AL2400">
        <v>1</v>
      </c>
      <c r="AN2400">
        <v>0</v>
      </c>
      <c r="AO2400">
        <v>1</v>
      </c>
      <c r="AP2400">
        <v>0</v>
      </c>
      <c r="AQ2400">
        <v>0</v>
      </c>
      <c r="AR2400">
        <v>0</v>
      </c>
      <c r="AS2400" t="s">
        <v>3</v>
      </c>
      <c r="AT2400">
        <v>2.7200000000000002E-3</v>
      </c>
      <c r="AU2400" t="s">
        <v>3</v>
      </c>
      <c r="AV2400">
        <v>0</v>
      </c>
      <c r="AW2400">
        <v>2</v>
      </c>
      <c r="AX2400">
        <v>53562601</v>
      </c>
      <c r="AY2400">
        <v>1</v>
      </c>
      <c r="AZ2400">
        <v>0</v>
      </c>
      <c r="BA2400">
        <v>2204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CX2400">
        <f>Y2400*Source!I1399</f>
        <v>6.2560000000000003E-4</v>
      </c>
      <c r="CY2400">
        <f>AA2400</f>
        <v>89206.399999999994</v>
      </c>
      <c r="CZ2400">
        <f>AE2400</f>
        <v>14528.73</v>
      </c>
      <c r="DA2400">
        <f>AI2400</f>
        <v>6.14</v>
      </c>
      <c r="DB2400">
        <f>ROUND(ROUND(AT2400*CZ2400,2),2)</f>
        <v>39.520000000000003</v>
      </c>
      <c r="DC2400">
        <f>ROUND(ROUND(AT2400*AG2400,2),2)</f>
        <v>0</v>
      </c>
    </row>
    <row r="2401" spans="1:107" x14ac:dyDescent="0.2">
      <c r="A2401">
        <f>ROW(Source!A1399)</f>
        <v>1399</v>
      </c>
      <c r="B2401">
        <v>53551707</v>
      </c>
      <c r="C2401">
        <v>53562584</v>
      </c>
      <c r="D2401">
        <v>53145031</v>
      </c>
      <c r="E2401">
        <v>1</v>
      </c>
      <c r="F2401">
        <v>1</v>
      </c>
      <c r="G2401">
        <v>1</v>
      </c>
      <c r="H2401">
        <v>3</v>
      </c>
      <c r="I2401" t="s">
        <v>2002</v>
      </c>
      <c r="J2401" t="s">
        <v>2019</v>
      </c>
      <c r="K2401" t="s">
        <v>2004</v>
      </c>
      <c r="L2401">
        <v>1356</v>
      </c>
      <c r="N2401">
        <v>1010</v>
      </c>
      <c r="O2401" t="s">
        <v>949</v>
      </c>
      <c r="P2401" t="s">
        <v>949</v>
      </c>
      <c r="Q2401">
        <v>1000</v>
      </c>
      <c r="W2401">
        <v>0</v>
      </c>
      <c r="X2401">
        <v>20353963</v>
      </c>
      <c r="Y2401">
        <v>0.14299999999999999</v>
      </c>
      <c r="AA2401">
        <v>1651.66</v>
      </c>
      <c r="AB2401">
        <v>0</v>
      </c>
      <c r="AC2401">
        <v>0</v>
      </c>
      <c r="AD2401">
        <v>0</v>
      </c>
      <c r="AE2401">
        <v>269</v>
      </c>
      <c r="AF2401">
        <v>0</v>
      </c>
      <c r="AG2401">
        <v>0</v>
      </c>
      <c r="AH2401">
        <v>0</v>
      </c>
      <c r="AI2401">
        <v>6.14</v>
      </c>
      <c r="AJ2401">
        <v>1</v>
      </c>
      <c r="AK2401">
        <v>1</v>
      </c>
      <c r="AL2401">
        <v>1</v>
      </c>
      <c r="AN2401">
        <v>0</v>
      </c>
      <c r="AO2401">
        <v>1</v>
      </c>
      <c r="AP2401">
        <v>0</v>
      </c>
      <c r="AQ2401">
        <v>0</v>
      </c>
      <c r="AR2401">
        <v>0</v>
      </c>
      <c r="AS2401" t="s">
        <v>3</v>
      </c>
      <c r="AT2401">
        <v>0.14299999999999999</v>
      </c>
      <c r="AU2401" t="s">
        <v>3</v>
      </c>
      <c r="AV2401">
        <v>0</v>
      </c>
      <c r="AW2401">
        <v>2</v>
      </c>
      <c r="AX2401">
        <v>53562602</v>
      </c>
      <c r="AY2401">
        <v>1</v>
      </c>
      <c r="AZ2401">
        <v>0</v>
      </c>
      <c r="BA2401">
        <v>2205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CX2401">
        <f>Y2401*Source!I1399</f>
        <v>3.2889999999999996E-2</v>
      </c>
      <c r="CY2401">
        <f>AA2401</f>
        <v>1651.66</v>
      </c>
      <c r="CZ2401">
        <f>AE2401</f>
        <v>269</v>
      </c>
      <c r="DA2401">
        <f>AI2401</f>
        <v>6.14</v>
      </c>
      <c r="DB2401">
        <f>ROUND(ROUND(AT2401*CZ2401,2),2)</f>
        <v>38.47</v>
      </c>
      <c r="DC2401">
        <f>ROUND(ROUND(AT2401*AG2401,2),2)</f>
        <v>0</v>
      </c>
    </row>
    <row r="2402" spans="1:107" x14ac:dyDescent="0.2">
      <c r="A2402">
        <f>ROW(Source!A1399)</f>
        <v>1399</v>
      </c>
      <c r="B2402">
        <v>53551707</v>
      </c>
      <c r="C2402">
        <v>53562584</v>
      </c>
      <c r="D2402">
        <v>53273470</v>
      </c>
      <c r="E2402">
        <v>1</v>
      </c>
      <c r="F2402">
        <v>1</v>
      </c>
      <c r="G2402">
        <v>1</v>
      </c>
      <c r="H2402">
        <v>3</v>
      </c>
      <c r="I2402" t="s">
        <v>1173</v>
      </c>
      <c r="J2402" t="s">
        <v>1175</v>
      </c>
      <c r="K2402" t="s">
        <v>1174</v>
      </c>
      <c r="L2402">
        <v>1301</v>
      </c>
      <c r="N2402">
        <v>1003</v>
      </c>
      <c r="O2402" t="s">
        <v>185</v>
      </c>
      <c r="P2402" t="s">
        <v>185</v>
      </c>
      <c r="Q2402">
        <v>1</v>
      </c>
      <c r="W2402">
        <v>0</v>
      </c>
      <c r="X2402">
        <v>-1944157833</v>
      </c>
      <c r="Y2402">
        <v>100.5</v>
      </c>
      <c r="AA2402">
        <v>114.66</v>
      </c>
      <c r="AB2402">
        <v>0</v>
      </c>
      <c r="AC2402">
        <v>0</v>
      </c>
      <c r="AD2402">
        <v>0</v>
      </c>
      <c r="AE2402">
        <v>114.66</v>
      </c>
      <c r="AF2402">
        <v>0</v>
      </c>
      <c r="AG2402">
        <v>0</v>
      </c>
      <c r="AH2402">
        <v>0</v>
      </c>
      <c r="AI2402">
        <v>6.14</v>
      </c>
      <c r="AJ2402">
        <v>1</v>
      </c>
      <c r="AK2402">
        <v>1</v>
      </c>
      <c r="AL2402">
        <v>1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 t="s">
        <v>3</v>
      </c>
      <c r="AT2402">
        <v>100.5</v>
      </c>
      <c r="AU2402" t="s">
        <v>3</v>
      </c>
      <c r="AV2402">
        <v>0</v>
      </c>
      <c r="AW2402">
        <v>1</v>
      </c>
      <c r="AX2402">
        <v>-1</v>
      </c>
      <c r="AY2402">
        <v>0</v>
      </c>
      <c r="AZ2402">
        <v>0</v>
      </c>
      <c r="BA2402" t="s">
        <v>3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CX2402">
        <f>Y2402*Source!I1399</f>
        <v>23.115000000000002</v>
      </c>
      <c r="CY2402">
        <f>AA2402</f>
        <v>114.66</v>
      </c>
      <c r="CZ2402">
        <f>AE2402</f>
        <v>114.66</v>
      </c>
      <c r="DA2402">
        <f>AI2402</f>
        <v>6.14</v>
      </c>
      <c r="DB2402">
        <f>ROUND(ROUND(AT2402*CZ2402,2),2)</f>
        <v>11523.33</v>
      </c>
      <c r="DC2402">
        <f>ROUND(ROUND(AT2402*AG2402,2),2)</f>
        <v>0</v>
      </c>
    </row>
    <row r="2403" spans="1:107" x14ac:dyDescent="0.2">
      <c r="A2403">
        <f>ROW(Source!A1399)</f>
        <v>1399</v>
      </c>
      <c r="B2403">
        <v>53551707</v>
      </c>
      <c r="C2403">
        <v>53562584</v>
      </c>
      <c r="D2403">
        <v>38276800</v>
      </c>
      <c r="E2403">
        <v>1</v>
      </c>
      <c r="F2403">
        <v>1</v>
      </c>
      <c r="G2403">
        <v>1</v>
      </c>
      <c r="H2403">
        <v>3</v>
      </c>
      <c r="I2403" t="s">
        <v>1191</v>
      </c>
      <c r="J2403" t="s">
        <v>1193</v>
      </c>
      <c r="K2403" t="s">
        <v>1192</v>
      </c>
      <c r="L2403">
        <v>1358</v>
      </c>
      <c r="N2403">
        <v>1010</v>
      </c>
      <c r="O2403" t="s">
        <v>1180</v>
      </c>
      <c r="P2403" t="s">
        <v>1180</v>
      </c>
      <c r="Q2403">
        <v>10</v>
      </c>
      <c r="W2403">
        <v>0</v>
      </c>
      <c r="X2403">
        <v>1223207677</v>
      </c>
      <c r="Y2403">
        <v>10</v>
      </c>
      <c r="AA2403">
        <v>122.2</v>
      </c>
      <c r="AB2403">
        <v>0</v>
      </c>
      <c r="AC2403">
        <v>0</v>
      </c>
      <c r="AD2403">
        <v>0</v>
      </c>
      <c r="AE2403">
        <v>65.7</v>
      </c>
      <c r="AF2403">
        <v>0</v>
      </c>
      <c r="AG2403">
        <v>0</v>
      </c>
      <c r="AH2403">
        <v>0</v>
      </c>
      <c r="AI2403">
        <v>1.86</v>
      </c>
      <c r="AJ2403">
        <v>1</v>
      </c>
      <c r="AK2403">
        <v>1</v>
      </c>
      <c r="AL2403">
        <v>1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 t="s">
        <v>3</v>
      </c>
      <c r="AT2403">
        <v>10</v>
      </c>
      <c r="AU2403" t="s">
        <v>3</v>
      </c>
      <c r="AV2403">
        <v>0</v>
      </c>
      <c r="AW2403">
        <v>1</v>
      </c>
      <c r="AX2403">
        <v>-1</v>
      </c>
      <c r="AY2403">
        <v>0</v>
      </c>
      <c r="AZ2403">
        <v>0</v>
      </c>
      <c r="BA2403" t="s">
        <v>3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CX2403">
        <f>Y2403*Source!I1399</f>
        <v>2.3000000000000003</v>
      </c>
      <c r="CY2403">
        <f>AA2403</f>
        <v>122.2</v>
      </c>
      <c r="CZ2403">
        <f>AE2403</f>
        <v>65.7</v>
      </c>
      <c r="DA2403">
        <f>AI2403</f>
        <v>1.86</v>
      </c>
      <c r="DB2403">
        <f>ROUND(ROUND(AT2403*CZ2403,2),2)</f>
        <v>657</v>
      </c>
      <c r="DC2403">
        <f>ROUND(ROUND(AT2403*AG2403,2),2)</f>
        <v>0</v>
      </c>
    </row>
    <row r="2404" spans="1:107" x14ac:dyDescent="0.2">
      <c r="A2404">
        <f>ROW(Source!A1399)</f>
        <v>1399</v>
      </c>
      <c r="B2404">
        <v>53551707</v>
      </c>
      <c r="C2404">
        <v>53562584</v>
      </c>
      <c r="D2404">
        <v>53146152</v>
      </c>
      <c r="E2404">
        <v>1</v>
      </c>
      <c r="F2404">
        <v>1</v>
      </c>
      <c r="G2404">
        <v>1</v>
      </c>
      <c r="H2404">
        <v>3</v>
      </c>
      <c r="I2404" t="s">
        <v>1576</v>
      </c>
      <c r="J2404" t="s">
        <v>2020</v>
      </c>
      <c r="K2404" t="s">
        <v>1578</v>
      </c>
      <c r="L2404">
        <v>1339</v>
      </c>
      <c r="N2404">
        <v>1007</v>
      </c>
      <c r="O2404" t="s">
        <v>425</v>
      </c>
      <c r="P2404" t="s">
        <v>425</v>
      </c>
      <c r="Q2404">
        <v>1</v>
      </c>
      <c r="W2404">
        <v>0</v>
      </c>
      <c r="X2404">
        <v>39226525</v>
      </c>
      <c r="Y2404">
        <v>0.45779999999999998</v>
      </c>
      <c r="AA2404">
        <v>14.98</v>
      </c>
      <c r="AB2404">
        <v>0</v>
      </c>
      <c r="AC2404">
        <v>0</v>
      </c>
      <c r="AD2404">
        <v>0</v>
      </c>
      <c r="AE2404">
        <v>2.44</v>
      </c>
      <c r="AF2404">
        <v>0</v>
      </c>
      <c r="AG2404">
        <v>0</v>
      </c>
      <c r="AH2404">
        <v>0</v>
      </c>
      <c r="AI2404">
        <v>6.14</v>
      </c>
      <c r="AJ2404">
        <v>1</v>
      </c>
      <c r="AK2404">
        <v>1</v>
      </c>
      <c r="AL2404">
        <v>1</v>
      </c>
      <c r="AN2404">
        <v>0</v>
      </c>
      <c r="AO2404">
        <v>1</v>
      </c>
      <c r="AP2404">
        <v>0</v>
      </c>
      <c r="AQ2404">
        <v>0</v>
      </c>
      <c r="AR2404">
        <v>0</v>
      </c>
      <c r="AS2404" t="s">
        <v>3</v>
      </c>
      <c r="AT2404">
        <v>0.45779999999999998</v>
      </c>
      <c r="AU2404" t="s">
        <v>3</v>
      </c>
      <c r="AV2404">
        <v>0</v>
      </c>
      <c r="AW2404">
        <v>2</v>
      </c>
      <c r="AX2404">
        <v>53562606</v>
      </c>
      <c r="AY2404">
        <v>1</v>
      </c>
      <c r="AZ2404">
        <v>0</v>
      </c>
      <c r="BA2404">
        <v>2209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CX2404">
        <f>Y2404*Source!I1399</f>
        <v>0.105294</v>
      </c>
      <c r="CY2404">
        <f>AA2404</f>
        <v>14.98</v>
      </c>
      <c r="CZ2404">
        <f>AE2404</f>
        <v>2.44</v>
      </c>
      <c r="DA2404">
        <f>AI2404</f>
        <v>6.14</v>
      </c>
      <c r="DB2404">
        <f>ROUND(ROUND(AT2404*CZ2404,2),2)</f>
        <v>1.1200000000000001</v>
      </c>
      <c r="DC2404">
        <f>ROUND(ROUND(AT2404*AG2404,2),2)</f>
        <v>0</v>
      </c>
    </row>
    <row r="2405" spans="1:107" x14ac:dyDescent="0.2">
      <c r="A2405">
        <f>ROW(Source!A1404)</f>
        <v>1404</v>
      </c>
      <c r="B2405">
        <v>53551706</v>
      </c>
      <c r="C2405">
        <v>53562558</v>
      </c>
      <c r="D2405">
        <v>53014255</v>
      </c>
      <c r="E2405">
        <v>1</v>
      </c>
      <c r="F2405">
        <v>1</v>
      </c>
      <c r="G2405">
        <v>1</v>
      </c>
      <c r="H2405">
        <v>1</v>
      </c>
      <c r="I2405" t="s">
        <v>1993</v>
      </c>
      <c r="J2405" t="s">
        <v>3</v>
      </c>
      <c r="K2405" t="s">
        <v>1994</v>
      </c>
      <c r="L2405">
        <v>1369</v>
      </c>
      <c r="N2405">
        <v>1013</v>
      </c>
      <c r="O2405" t="s">
        <v>1486</v>
      </c>
      <c r="P2405" t="s">
        <v>1486</v>
      </c>
      <c r="Q2405">
        <v>1</v>
      </c>
      <c r="W2405">
        <v>0</v>
      </c>
      <c r="X2405">
        <v>882061936</v>
      </c>
      <c r="Y2405">
        <v>16.544474999999998</v>
      </c>
      <c r="AA2405">
        <v>0</v>
      </c>
      <c r="AB2405">
        <v>0</v>
      </c>
      <c r="AC2405">
        <v>0</v>
      </c>
      <c r="AD2405">
        <v>9.4</v>
      </c>
      <c r="AE2405">
        <v>0</v>
      </c>
      <c r="AF2405">
        <v>0</v>
      </c>
      <c r="AG2405">
        <v>0</v>
      </c>
      <c r="AH2405">
        <v>9.4</v>
      </c>
      <c r="AI2405">
        <v>1</v>
      </c>
      <c r="AJ2405">
        <v>1</v>
      </c>
      <c r="AK2405">
        <v>1</v>
      </c>
      <c r="AL2405">
        <v>1</v>
      </c>
      <c r="AN2405">
        <v>0</v>
      </c>
      <c r="AO2405">
        <v>1</v>
      </c>
      <c r="AP2405">
        <v>1</v>
      </c>
      <c r="AQ2405">
        <v>0</v>
      </c>
      <c r="AR2405">
        <v>0</v>
      </c>
      <c r="AS2405" t="s">
        <v>3</v>
      </c>
      <c r="AT2405">
        <v>12.51</v>
      </c>
      <c r="AU2405" t="s">
        <v>62</v>
      </c>
      <c r="AV2405">
        <v>1</v>
      </c>
      <c r="AW2405">
        <v>2</v>
      </c>
      <c r="AX2405">
        <v>53562569</v>
      </c>
      <c r="AY2405">
        <v>1</v>
      </c>
      <c r="AZ2405">
        <v>2048</v>
      </c>
      <c r="BA2405">
        <v>2211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CX2405">
        <f>Y2405*Source!I1404</f>
        <v>7.4450137499999993</v>
      </c>
      <c r="CY2405">
        <f>AD2405</f>
        <v>9.4</v>
      </c>
      <c r="CZ2405">
        <f>AH2405</f>
        <v>9.4</v>
      </c>
      <c r="DA2405">
        <f>AL2405</f>
        <v>1</v>
      </c>
      <c r="DB2405">
        <f>ROUND((ROUND(AT2405*CZ2405,2)*ROUND((1.15*1.15),7)),2)</f>
        <v>155.51</v>
      </c>
      <c r="DC2405">
        <f>ROUND((ROUND(AT2405*AG2405,2)*ROUND((1.15*1.15),7)),2)</f>
        <v>0</v>
      </c>
    </row>
    <row r="2406" spans="1:107" x14ac:dyDescent="0.2">
      <c r="A2406">
        <f>ROW(Source!A1404)</f>
        <v>1404</v>
      </c>
      <c r="B2406">
        <v>53551706</v>
      </c>
      <c r="C2406">
        <v>53562558</v>
      </c>
      <c r="D2406">
        <v>121548</v>
      </c>
      <c r="E2406">
        <v>1</v>
      </c>
      <c r="F2406">
        <v>1</v>
      </c>
      <c r="G2406">
        <v>1</v>
      </c>
      <c r="H2406">
        <v>1</v>
      </c>
      <c r="I2406" t="s">
        <v>31</v>
      </c>
      <c r="J2406" t="s">
        <v>3</v>
      </c>
      <c r="K2406" t="s">
        <v>1489</v>
      </c>
      <c r="L2406">
        <v>608254</v>
      </c>
      <c r="N2406">
        <v>1013</v>
      </c>
      <c r="O2406" t="s">
        <v>1490</v>
      </c>
      <c r="P2406" t="s">
        <v>1490</v>
      </c>
      <c r="Q2406">
        <v>1</v>
      </c>
      <c r="W2406">
        <v>0</v>
      </c>
      <c r="X2406">
        <v>-185737400</v>
      </c>
      <c r="Y2406">
        <v>2.8750000000000001E-2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1</v>
      </c>
      <c r="AJ2406">
        <v>1</v>
      </c>
      <c r="AK2406">
        <v>1</v>
      </c>
      <c r="AL2406">
        <v>1</v>
      </c>
      <c r="AN2406">
        <v>0</v>
      </c>
      <c r="AO2406">
        <v>1</v>
      </c>
      <c r="AP2406">
        <v>1</v>
      </c>
      <c r="AQ2406">
        <v>0</v>
      </c>
      <c r="AR2406">
        <v>0</v>
      </c>
      <c r="AS2406" t="s">
        <v>3</v>
      </c>
      <c r="AT2406">
        <v>0.02</v>
      </c>
      <c r="AU2406" t="s">
        <v>61</v>
      </c>
      <c r="AV2406">
        <v>2</v>
      </c>
      <c r="AW2406">
        <v>2</v>
      </c>
      <c r="AX2406">
        <v>53562570</v>
      </c>
      <c r="AY2406">
        <v>1</v>
      </c>
      <c r="AZ2406">
        <v>2048</v>
      </c>
      <c r="BA2406">
        <v>2212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CX2406">
        <f>Y2406*Source!I1404</f>
        <v>1.2937500000000001E-2</v>
      </c>
      <c r="CY2406">
        <f>AD2406</f>
        <v>0</v>
      </c>
      <c r="CZ2406">
        <f>AH2406</f>
        <v>0</v>
      </c>
      <c r="DA2406">
        <f>AL2406</f>
        <v>1</v>
      </c>
      <c r="DB2406">
        <f>ROUND((ROUND(AT2406*CZ2406,2)*ROUND((1.25*1.15),7)),2)</f>
        <v>0</v>
      </c>
      <c r="DC2406">
        <f>ROUND((ROUND(AT2406*AG2406,2)*ROUND((1.25*1.15),7)),2)</f>
        <v>0</v>
      </c>
    </row>
    <row r="2407" spans="1:107" x14ac:dyDescent="0.2">
      <c r="A2407">
        <f>ROW(Source!A1404)</f>
        <v>1404</v>
      </c>
      <c r="B2407">
        <v>53551706</v>
      </c>
      <c r="C2407">
        <v>53562558</v>
      </c>
      <c r="D2407">
        <v>53146464</v>
      </c>
      <c r="E2407">
        <v>1</v>
      </c>
      <c r="F2407">
        <v>1</v>
      </c>
      <c r="G2407">
        <v>1</v>
      </c>
      <c r="H2407">
        <v>2</v>
      </c>
      <c r="I2407" t="s">
        <v>1582</v>
      </c>
      <c r="J2407" t="s">
        <v>2015</v>
      </c>
      <c r="K2407" t="s">
        <v>1584</v>
      </c>
      <c r="L2407">
        <v>1368</v>
      </c>
      <c r="N2407">
        <v>1011</v>
      </c>
      <c r="O2407" t="s">
        <v>1494</v>
      </c>
      <c r="P2407" t="s">
        <v>1494</v>
      </c>
      <c r="Q2407">
        <v>1</v>
      </c>
      <c r="W2407">
        <v>0</v>
      </c>
      <c r="X2407">
        <v>217650310</v>
      </c>
      <c r="Y2407">
        <v>2.8750000000000001E-2</v>
      </c>
      <c r="AA2407">
        <v>0</v>
      </c>
      <c r="AB2407">
        <v>86.4</v>
      </c>
      <c r="AC2407">
        <v>13.5</v>
      </c>
      <c r="AD2407">
        <v>0</v>
      </c>
      <c r="AE2407">
        <v>0</v>
      </c>
      <c r="AF2407">
        <v>86.4</v>
      </c>
      <c r="AG2407">
        <v>13.5</v>
      </c>
      <c r="AH2407">
        <v>0</v>
      </c>
      <c r="AI2407">
        <v>1</v>
      </c>
      <c r="AJ2407">
        <v>1</v>
      </c>
      <c r="AK2407">
        <v>1</v>
      </c>
      <c r="AL2407">
        <v>1</v>
      </c>
      <c r="AN2407">
        <v>0</v>
      </c>
      <c r="AO2407">
        <v>1</v>
      </c>
      <c r="AP2407">
        <v>1</v>
      </c>
      <c r="AQ2407">
        <v>0</v>
      </c>
      <c r="AR2407">
        <v>0</v>
      </c>
      <c r="AS2407" t="s">
        <v>3</v>
      </c>
      <c r="AT2407">
        <v>0.02</v>
      </c>
      <c r="AU2407" t="s">
        <v>61</v>
      </c>
      <c r="AV2407">
        <v>0</v>
      </c>
      <c r="AW2407">
        <v>2</v>
      </c>
      <c r="AX2407">
        <v>53562571</v>
      </c>
      <c r="AY2407">
        <v>1</v>
      </c>
      <c r="AZ2407">
        <v>2048</v>
      </c>
      <c r="BA2407">
        <v>2213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CX2407">
        <f>Y2407*Source!I1404</f>
        <v>1.2937500000000001E-2</v>
      </c>
      <c r="CY2407">
        <f>AB2407</f>
        <v>86.4</v>
      </c>
      <c r="CZ2407">
        <f>AF2407</f>
        <v>86.4</v>
      </c>
      <c r="DA2407">
        <f>AJ2407</f>
        <v>1</v>
      </c>
      <c r="DB2407">
        <f>ROUND((ROUND(AT2407*CZ2407,2)*ROUND((1.25*1.15),7)),2)</f>
        <v>2.4900000000000002</v>
      </c>
      <c r="DC2407">
        <f>ROUND((ROUND(AT2407*AG2407,2)*ROUND((1.25*1.15),7)),2)</f>
        <v>0.39</v>
      </c>
    </row>
    <row r="2408" spans="1:107" x14ac:dyDescent="0.2">
      <c r="A2408">
        <f>ROW(Source!A1404)</f>
        <v>1404</v>
      </c>
      <c r="B2408">
        <v>53551706</v>
      </c>
      <c r="C2408">
        <v>53562558</v>
      </c>
      <c r="D2408">
        <v>53146562</v>
      </c>
      <c r="E2408">
        <v>1</v>
      </c>
      <c r="F2408">
        <v>1</v>
      </c>
      <c r="G2408">
        <v>1</v>
      </c>
      <c r="H2408">
        <v>2</v>
      </c>
      <c r="I2408" t="s">
        <v>1995</v>
      </c>
      <c r="J2408" t="s">
        <v>2016</v>
      </c>
      <c r="K2408" t="s">
        <v>1997</v>
      </c>
      <c r="L2408">
        <v>1368</v>
      </c>
      <c r="N2408">
        <v>1011</v>
      </c>
      <c r="O2408" t="s">
        <v>1494</v>
      </c>
      <c r="P2408" t="s">
        <v>1494</v>
      </c>
      <c r="Q2408">
        <v>1</v>
      </c>
      <c r="W2408">
        <v>0</v>
      </c>
      <c r="X2408">
        <v>-680725876</v>
      </c>
      <c r="Y2408">
        <v>1.8256250000000001</v>
      </c>
      <c r="AA2408">
        <v>0</v>
      </c>
      <c r="AB2408">
        <v>29.67</v>
      </c>
      <c r="AC2408">
        <v>0</v>
      </c>
      <c r="AD2408">
        <v>0</v>
      </c>
      <c r="AE2408">
        <v>0</v>
      </c>
      <c r="AF2408">
        <v>29.67</v>
      </c>
      <c r="AG2408">
        <v>0</v>
      </c>
      <c r="AH2408">
        <v>0</v>
      </c>
      <c r="AI2408">
        <v>1</v>
      </c>
      <c r="AJ2408">
        <v>1</v>
      </c>
      <c r="AK2408">
        <v>1</v>
      </c>
      <c r="AL2408">
        <v>1</v>
      </c>
      <c r="AN2408">
        <v>0</v>
      </c>
      <c r="AO2408">
        <v>1</v>
      </c>
      <c r="AP2408">
        <v>1</v>
      </c>
      <c r="AQ2408">
        <v>0</v>
      </c>
      <c r="AR2408">
        <v>0</v>
      </c>
      <c r="AS2408" t="s">
        <v>3</v>
      </c>
      <c r="AT2408">
        <v>1.27</v>
      </c>
      <c r="AU2408" t="s">
        <v>61</v>
      </c>
      <c r="AV2408">
        <v>0</v>
      </c>
      <c r="AW2408">
        <v>2</v>
      </c>
      <c r="AX2408">
        <v>53562572</v>
      </c>
      <c r="AY2408">
        <v>1</v>
      </c>
      <c r="AZ2408">
        <v>2048</v>
      </c>
      <c r="BA2408">
        <v>2214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CX2408">
        <f>Y2408*Source!I1404</f>
        <v>0.82153125000000005</v>
      </c>
      <c r="CY2408">
        <f>AB2408</f>
        <v>29.67</v>
      </c>
      <c r="CZ2408">
        <f>AF2408</f>
        <v>29.67</v>
      </c>
      <c r="DA2408">
        <f>AJ2408</f>
        <v>1</v>
      </c>
      <c r="DB2408">
        <f>ROUND((ROUND(AT2408*CZ2408,2)*ROUND((1.25*1.15),7)),2)</f>
        <v>54.17</v>
      </c>
      <c r="DC2408">
        <f>ROUND((ROUND(AT2408*AG2408,2)*ROUND((1.25*1.15),7)),2)</f>
        <v>0</v>
      </c>
    </row>
    <row r="2409" spans="1:107" x14ac:dyDescent="0.2">
      <c r="A2409">
        <f>ROW(Source!A1404)</f>
        <v>1404</v>
      </c>
      <c r="B2409">
        <v>53551706</v>
      </c>
      <c r="C2409">
        <v>53562558</v>
      </c>
      <c r="D2409">
        <v>53146848</v>
      </c>
      <c r="E2409">
        <v>1</v>
      </c>
      <c r="F2409">
        <v>1</v>
      </c>
      <c r="G2409">
        <v>1</v>
      </c>
      <c r="H2409">
        <v>2</v>
      </c>
      <c r="I2409" t="s">
        <v>1513</v>
      </c>
      <c r="J2409" t="s">
        <v>2017</v>
      </c>
      <c r="K2409" t="s">
        <v>1515</v>
      </c>
      <c r="L2409">
        <v>1368</v>
      </c>
      <c r="N2409">
        <v>1011</v>
      </c>
      <c r="O2409" t="s">
        <v>1494</v>
      </c>
      <c r="P2409" t="s">
        <v>1494</v>
      </c>
      <c r="Q2409">
        <v>1</v>
      </c>
      <c r="W2409">
        <v>0</v>
      </c>
      <c r="X2409">
        <v>2114112632</v>
      </c>
      <c r="Y2409">
        <v>8.6249999999999993E-2</v>
      </c>
      <c r="AA2409">
        <v>0</v>
      </c>
      <c r="AB2409">
        <v>87.17</v>
      </c>
      <c r="AC2409">
        <v>11.6</v>
      </c>
      <c r="AD2409">
        <v>0</v>
      </c>
      <c r="AE2409">
        <v>0</v>
      </c>
      <c r="AF2409">
        <v>87.17</v>
      </c>
      <c r="AG2409">
        <v>11.6</v>
      </c>
      <c r="AH2409">
        <v>0</v>
      </c>
      <c r="AI2409">
        <v>1</v>
      </c>
      <c r="AJ2409">
        <v>1</v>
      </c>
      <c r="AK2409">
        <v>1</v>
      </c>
      <c r="AL2409">
        <v>1</v>
      </c>
      <c r="AN2409">
        <v>0</v>
      </c>
      <c r="AO2409">
        <v>1</v>
      </c>
      <c r="AP2409">
        <v>1</v>
      </c>
      <c r="AQ2409">
        <v>0</v>
      </c>
      <c r="AR2409">
        <v>0</v>
      </c>
      <c r="AS2409" t="s">
        <v>3</v>
      </c>
      <c r="AT2409">
        <v>0.06</v>
      </c>
      <c r="AU2409" t="s">
        <v>61</v>
      </c>
      <c r="AV2409">
        <v>0</v>
      </c>
      <c r="AW2409">
        <v>2</v>
      </c>
      <c r="AX2409">
        <v>53562573</v>
      </c>
      <c r="AY2409">
        <v>1</v>
      </c>
      <c r="AZ2409">
        <v>0</v>
      </c>
      <c r="BA2409">
        <v>2215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CX2409">
        <f>Y2409*Source!I1404</f>
        <v>3.88125E-2</v>
      </c>
      <c r="CY2409">
        <f>AB2409</f>
        <v>87.17</v>
      </c>
      <c r="CZ2409">
        <f>AF2409</f>
        <v>87.17</v>
      </c>
      <c r="DA2409">
        <f>AJ2409</f>
        <v>1</v>
      </c>
      <c r="DB2409">
        <f>ROUND((ROUND(AT2409*CZ2409,2)*ROUND((1.25*1.15),7)),2)</f>
        <v>7.52</v>
      </c>
      <c r="DC2409">
        <f>ROUND((ROUND(AT2409*AG2409,2)*ROUND((1.25*1.15),7)),2)</f>
        <v>1.01</v>
      </c>
    </row>
    <row r="2410" spans="1:107" x14ac:dyDescent="0.2">
      <c r="A2410">
        <f>ROW(Source!A1404)</f>
        <v>1404</v>
      </c>
      <c r="B2410">
        <v>53551706</v>
      </c>
      <c r="C2410">
        <v>53562558</v>
      </c>
      <c r="D2410">
        <v>53144819</v>
      </c>
      <c r="E2410">
        <v>1</v>
      </c>
      <c r="F2410">
        <v>1</v>
      </c>
      <c r="G2410">
        <v>1</v>
      </c>
      <c r="H2410">
        <v>3</v>
      </c>
      <c r="I2410" t="s">
        <v>1999</v>
      </c>
      <c r="J2410" t="s">
        <v>2018</v>
      </c>
      <c r="K2410" t="s">
        <v>2001</v>
      </c>
      <c r="L2410">
        <v>1348</v>
      </c>
      <c r="N2410">
        <v>1009</v>
      </c>
      <c r="O2410" t="s">
        <v>26</v>
      </c>
      <c r="P2410" t="s">
        <v>26</v>
      </c>
      <c r="Q2410">
        <v>1000</v>
      </c>
      <c r="W2410">
        <v>0</v>
      </c>
      <c r="X2410">
        <v>671085133</v>
      </c>
      <c r="Y2410">
        <v>2.1099999999999999E-3</v>
      </c>
      <c r="AA2410">
        <v>14528.73</v>
      </c>
      <c r="AB2410">
        <v>0</v>
      </c>
      <c r="AC2410">
        <v>0</v>
      </c>
      <c r="AD2410">
        <v>0</v>
      </c>
      <c r="AE2410">
        <v>14528.73</v>
      </c>
      <c r="AF2410">
        <v>0</v>
      </c>
      <c r="AG2410">
        <v>0</v>
      </c>
      <c r="AH2410">
        <v>0</v>
      </c>
      <c r="AI2410">
        <v>1</v>
      </c>
      <c r="AJ2410">
        <v>1</v>
      </c>
      <c r="AK2410">
        <v>1</v>
      </c>
      <c r="AL2410">
        <v>1</v>
      </c>
      <c r="AN2410">
        <v>0</v>
      </c>
      <c r="AO2410">
        <v>1</v>
      </c>
      <c r="AP2410">
        <v>0</v>
      </c>
      <c r="AQ2410">
        <v>0</v>
      </c>
      <c r="AR2410">
        <v>0</v>
      </c>
      <c r="AS2410" t="s">
        <v>3</v>
      </c>
      <c r="AT2410">
        <v>2.1099999999999999E-3</v>
      </c>
      <c r="AU2410" t="s">
        <v>3</v>
      </c>
      <c r="AV2410">
        <v>0</v>
      </c>
      <c r="AW2410">
        <v>2</v>
      </c>
      <c r="AX2410">
        <v>53562575</v>
      </c>
      <c r="AY2410">
        <v>1</v>
      </c>
      <c r="AZ2410">
        <v>0</v>
      </c>
      <c r="BA2410">
        <v>2217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CX2410">
        <f>Y2410*Source!I1404</f>
        <v>9.4949999999999993E-4</v>
      </c>
      <c r="CY2410">
        <f>AA2410</f>
        <v>14528.73</v>
      </c>
      <c r="CZ2410">
        <f>AE2410</f>
        <v>14528.73</v>
      </c>
      <c r="DA2410">
        <f>AI2410</f>
        <v>1</v>
      </c>
      <c r="DB2410">
        <f>ROUND(ROUND(AT2410*CZ2410,2),2)</f>
        <v>30.66</v>
      </c>
      <c r="DC2410">
        <f>ROUND(ROUND(AT2410*AG2410,2),2)</f>
        <v>0</v>
      </c>
    </row>
    <row r="2411" spans="1:107" x14ac:dyDescent="0.2">
      <c r="A2411">
        <f>ROW(Source!A1404)</f>
        <v>1404</v>
      </c>
      <c r="B2411">
        <v>53551706</v>
      </c>
      <c r="C2411">
        <v>53562558</v>
      </c>
      <c r="D2411">
        <v>53145031</v>
      </c>
      <c r="E2411">
        <v>1</v>
      </c>
      <c r="F2411">
        <v>1</v>
      </c>
      <c r="G2411">
        <v>1</v>
      </c>
      <c r="H2411">
        <v>3</v>
      </c>
      <c r="I2411" t="s">
        <v>2002</v>
      </c>
      <c r="J2411" t="s">
        <v>2019</v>
      </c>
      <c r="K2411" t="s">
        <v>2004</v>
      </c>
      <c r="L2411">
        <v>1356</v>
      </c>
      <c r="N2411">
        <v>1010</v>
      </c>
      <c r="O2411" t="s">
        <v>949</v>
      </c>
      <c r="P2411" t="s">
        <v>949</v>
      </c>
      <c r="Q2411">
        <v>1000</v>
      </c>
      <c r="W2411">
        <v>0</v>
      </c>
      <c r="X2411">
        <v>20353963</v>
      </c>
      <c r="Y2411">
        <v>0.111</v>
      </c>
      <c r="AA2411">
        <v>269</v>
      </c>
      <c r="AB2411">
        <v>0</v>
      </c>
      <c r="AC2411">
        <v>0</v>
      </c>
      <c r="AD2411">
        <v>0</v>
      </c>
      <c r="AE2411">
        <v>269</v>
      </c>
      <c r="AF2411">
        <v>0</v>
      </c>
      <c r="AG2411">
        <v>0</v>
      </c>
      <c r="AH2411">
        <v>0</v>
      </c>
      <c r="AI2411">
        <v>1</v>
      </c>
      <c r="AJ2411">
        <v>1</v>
      </c>
      <c r="AK2411">
        <v>1</v>
      </c>
      <c r="AL2411">
        <v>1</v>
      </c>
      <c r="AN2411">
        <v>0</v>
      </c>
      <c r="AO2411">
        <v>1</v>
      </c>
      <c r="AP2411">
        <v>0</v>
      </c>
      <c r="AQ2411">
        <v>0</v>
      </c>
      <c r="AR2411">
        <v>0</v>
      </c>
      <c r="AS2411" t="s">
        <v>3</v>
      </c>
      <c r="AT2411">
        <v>0.111</v>
      </c>
      <c r="AU2411" t="s">
        <v>3</v>
      </c>
      <c r="AV2411">
        <v>0</v>
      </c>
      <c r="AW2411">
        <v>2</v>
      </c>
      <c r="AX2411">
        <v>53562576</v>
      </c>
      <c r="AY2411">
        <v>1</v>
      </c>
      <c r="AZ2411">
        <v>0</v>
      </c>
      <c r="BA2411">
        <v>2218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CX2411">
        <f>Y2411*Source!I1404</f>
        <v>4.9950000000000001E-2</v>
      </c>
      <c r="CY2411">
        <f>AA2411</f>
        <v>269</v>
      </c>
      <c r="CZ2411">
        <f>AE2411</f>
        <v>269</v>
      </c>
      <c r="DA2411">
        <f>AI2411</f>
        <v>1</v>
      </c>
      <c r="DB2411">
        <f>ROUND(ROUND(AT2411*CZ2411,2),2)</f>
        <v>29.86</v>
      </c>
      <c r="DC2411">
        <f>ROUND(ROUND(AT2411*AG2411,2),2)</f>
        <v>0</v>
      </c>
    </row>
    <row r="2412" spans="1:107" x14ac:dyDescent="0.2">
      <c r="A2412">
        <f>ROW(Source!A1404)</f>
        <v>1404</v>
      </c>
      <c r="B2412">
        <v>53551706</v>
      </c>
      <c r="C2412">
        <v>53562558</v>
      </c>
      <c r="D2412">
        <v>53273474</v>
      </c>
      <c r="E2412">
        <v>1</v>
      </c>
      <c r="F2412">
        <v>1</v>
      </c>
      <c r="G2412">
        <v>1</v>
      </c>
      <c r="H2412">
        <v>3</v>
      </c>
      <c r="I2412" t="s">
        <v>1318</v>
      </c>
      <c r="J2412" t="s">
        <v>1320</v>
      </c>
      <c r="K2412" t="s">
        <v>1319</v>
      </c>
      <c r="L2412">
        <v>1301</v>
      </c>
      <c r="N2412">
        <v>1003</v>
      </c>
      <c r="O2412" t="s">
        <v>185</v>
      </c>
      <c r="P2412" t="s">
        <v>185</v>
      </c>
      <c r="Q2412">
        <v>1</v>
      </c>
      <c r="W2412">
        <v>0</v>
      </c>
      <c r="X2412">
        <v>428537175</v>
      </c>
      <c r="Y2412">
        <v>100.502222</v>
      </c>
      <c r="AA2412">
        <v>45.39</v>
      </c>
      <c r="AB2412">
        <v>0</v>
      </c>
      <c r="AC2412">
        <v>0</v>
      </c>
      <c r="AD2412">
        <v>0</v>
      </c>
      <c r="AE2412">
        <v>45.39</v>
      </c>
      <c r="AF2412">
        <v>0</v>
      </c>
      <c r="AG2412">
        <v>0</v>
      </c>
      <c r="AH2412">
        <v>0</v>
      </c>
      <c r="AI2412">
        <v>1</v>
      </c>
      <c r="AJ2412">
        <v>1</v>
      </c>
      <c r="AK2412">
        <v>1</v>
      </c>
      <c r="AL2412">
        <v>1</v>
      </c>
      <c r="AN2412">
        <v>1</v>
      </c>
      <c r="AO2412">
        <v>0</v>
      </c>
      <c r="AP2412">
        <v>0</v>
      </c>
      <c r="AQ2412">
        <v>0</v>
      </c>
      <c r="AR2412">
        <v>0</v>
      </c>
      <c r="AS2412" t="s">
        <v>3</v>
      </c>
      <c r="AT2412">
        <v>100.502222</v>
      </c>
      <c r="AU2412" t="s">
        <v>3</v>
      </c>
      <c r="AV2412">
        <v>0</v>
      </c>
      <c r="AW2412">
        <v>1</v>
      </c>
      <c r="AX2412">
        <v>-1</v>
      </c>
      <c r="AY2412">
        <v>0</v>
      </c>
      <c r="AZ2412">
        <v>0</v>
      </c>
      <c r="BA2412" t="s">
        <v>3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CX2412">
        <f>Y2412*Source!I1404</f>
        <v>45.225999900000005</v>
      </c>
      <c r="CY2412">
        <f>AA2412</f>
        <v>45.39</v>
      </c>
      <c r="CZ2412">
        <f>AE2412</f>
        <v>45.39</v>
      </c>
      <c r="DA2412">
        <f>AI2412</f>
        <v>1</v>
      </c>
      <c r="DB2412">
        <f>ROUND(ROUND(AT2412*CZ2412,2),2)</f>
        <v>4561.8</v>
      </c>
      <c r="DC2412">
        <f>ROUND(ROUND(AT2412*AG2412,2),2)</f>
        <v>0</v>
      </c>
    </row>
    <row r="2413" spans="1:107" x14ac:dyDescent="0.2">
      <c r="A2413">
        <f>ROW(Source!A1404)</f>
        <v>1404</v>
      </c>
      <c r="B2413">
        <v>53551706</v>
      </c>
      <c r="C2413">
        <v>53562558</v>
      </c>
      <c r="D2413">
        <v>38276803</v>
      </c>
      <c r="E2413">
        <v>1</v>
      </c>
      <c r="F2413">
        <v>1</v>
      </c>
      <c r="G2413">
        <v>1</v>
      </c>
      <c r="H2413">
        <v>3</v>
      </c>
      <c r="I2413" t="s">
        <v>1322</v>
      </c>
      <c r="J2413" t="s">
        <v>1324</v>
      </c>
      <c r="K2413" t="s">
        <v>1323</v>
      </c>
      <c r="L2413">
        <v>1358</v>
      </c>
      <c r="N2413">
        <v>1010</v>
      </c>
      <c r="O2413" t="s">
        <v>1180</v>
      </c>
      <c r="P2413" t="s">
        <v>1180</v>
      </c>
      <c r="Q2413">
        <v>10</v>
      </c>
      <c r="W2413">
        <v>0</v>
      </c>
      <c r="X2413">
        <v>1509888122</v>
      </c>
      <c r="Y2413">
        <v>10</v>
      </c>
      <c r="AA2413">
        <v>72.400000000000006</v>
      </c>
      <c r="AB2413">
        <v>0</v>
      </c>
      <c r="AC2413">
        <v>0</v>
      </c>
      <c r="AD2413">
        <v>0</v>
      </c>
      <c r="AE2413">
        <v>72.400000000000006</v>
      </c>
      <c r="AF2413">
        <v>0</v>
      </c>
      <c r="AG2413">
        <v>0</v>
      </c>
      <c r="AH2413">
        <v>0</v>
      </c>
      <c r="AI2413">
        <v>1</v>
      </c>
      <c r="AJ2413">
        <v>1</v>
      </c>
      <c r="AK2413">
        <v>1</v>
      </c>
      <c r="AL2413">
        <v>1</v>
      </c>
      <c r="AN2413">
        <v>1</v>
      </c>
      <c r="AO2413">
        <v>0</v>
      </c>
      <c r="AP2413">
        <v>0</v>
      </c>
      <c r="AQ2413">
        <v>0</v>
      </c>
      <c r="AR2413">
        <v>0</v>
      </c>
      <c r="AS2413" t="s">
        <v>3</v>
      </c>
      <c r="AT2413">
        <v>10</v>
      </c>
      <c r="AU2413" t="s">
        <v>3</v>
      </c>
      <c r="AV2413">
        <v>0</v>
      </c>
      <c r="AW2413">
        <v>1</v>
      </c>
      <c r="AX2413">
        <v>-1</v>
      </c>
      <c r="AY2413">
        <v>0</v>
      </c>
      <c r="AZ2413">
        <v>0</v>
      </c>
      <c r="BA2413" t="s">
        <v>3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CX2413">
        <f>Y2413*Source!I1404</f>
        <v>4.5</v>
      </c>
      <c r="CY2413">
        <f>AA2413</f>
        <v>72.400000000000006</v>
      </c>
      <c r="CZ2413">
        <f>AE2413</f>
        <v>72.400000000000006</v>
      </c>
      <c r="DA2413">
        <f>AI2413</f>
        <v>1</v>
      </c>
      <c r="DB2413">
        <f>ROUND(ROUND(AT2413*CZ2413,2),2)</f>
        <v>724</v>
      </c>
      <c r="DC2413">
        <f>ROUND(ROUND(AT2413*AG2413,2),2)</f>
        <v>0</v>
      </c>
    </row>
    <row r="2414" spans="1:107" x14ac:dyDescent="0.2">
      <c r="A2414">
        <f>ROW(Source!A1404)</f>
        <v>1404</v>
      </c>
      <c r="B2414">
        <v>53551706</v>
      </c>
      <c r="C2414">
        <v>53562558</v>
      </c>
      <c r="D2414">
        <v>53146152</v>
      </c>
      <c r="E2414">
        <v>1</v>
      </c>
      <c r="F2414">
        <v>1</v>
      </c>
      <c r="G2414">
        <v>1</v>
      </c>
      <c r="H2414">
        <v>3</v>
      </c>
      <c r="I2414" t="s">
        <v>1576</v>
      </c>
      <c r="J2414" t="s">
        <v>2020</v>
      </c>
      <c r="K2414" t="s">
        <v>1578</v>
      </c>
      <c r="L2414">
        <v>1339</v>
      </c>
      <c r="N2414">
        <v>1007</v>
      </c>
      <c r="O2414" t="s">
        <v>425</v>
      </c>
      <c r="P2414" t="s">
        <v>425</v>
      </c>
      <c r="Q2414">
        <v>1</v>
      </c>
      <c r="W2414">
        <v>0</v>
      </c>
      <c r="X2414">
        <v>39226525</v>
      </c>
      <c r="Y2414">
        <v>1.3579000000000001</v>
      </c>
      <c r="AA2414">
        <v>2.44</v>
      </c>
      <c r="AB2414">
        <v>0</v>
      </c>
      <c r="AC2414">
        <v>0</v>
      </c>
      <c r="AD2414">
        <v>0</v>
      </c>
      <c r="AE2414">
        <v>2.44</v>
      </c>
      <c r="AF2414">
        <v>0</v>
      </c>
      <c r="AG2414">
        <v>0</v>
      </c>
      <c r="AH2414">
        <v>0</v>
      </c>
      <c r="AI2414">
        <v>1</v>
      </c>
      <c r="AJ2414">
        <v>1</v>
      </c>
      <c r="AK2414">
        <v>1</v>
      </c>
      <c r="AL2414">
        <v>1</v>
      </c>
      <c r="AN2414">
        <v>0</v>
      </c>
      <c r="AO2414">
        <v>1</v>
      </c>
      <c r="AP2414">
        <v>0</v>
      </c>
      <c r="AQ2414">
        <v>0</v>
      </c>
      <c r="AR2414">
        <v>0</v>
      </c>
      <c r="AS2414" t="s">
        <v>3</v>
      </c>
      <c r="AT2414">
        <v>1.3579000000000001</v>
      </c>
      <c r="AU2414" t="s">
        <v>3</v>
      </c>
      <c r="AV2414">
        <v>0</v>
      </c>
      <c r="AW2414">
        <v>2</v>
      </c>
      <c r="AX2414">
        <v>53562580</v>
      </c>
      <c r="AY2414">
        <v>1</v>
      </c>
      <c r="AZ2414">
        <v>0</v>
      </c>
      <c r="BA2414">
        <v>2222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CX2414">
        <f>Y2414*Source!I1404</f>
        <v>0.61105500000000001</v>
      </c>
      <c r="CY2414">
        <f>AA2414</f>
        <v>2.44</v>
      </c>
      <c r="CZ2414">
        <f>AE2414</f>
        <v>2.44</v>
      </c>
      <c r="DA2414">
        <f>AI2414</f>
        <v>1</v>
      </c>
      <c r="DB2414">
        <f>ROUND(ROUND(AT2414*CZ2414,2),2)</f>
        <v>3.31</v>
      </c>
      <c r="DC2414">
        <f>ROUND(ROUND(AT2414*AG2414,2),2)</f>
        <v>0</v>
      </c>
    </row>
    <row r="2415" spans="1:107" x14ac:dyDescent="0.2">
      <c r="A2415">
        <f>ROW(Source!A1405)</f>
        <v>1405</v>
      </c>
      <c r="B2415">
        <v>53551707</v>
      </c>
      <c r="C2415">
        <v>53562558</v>
      </c>
      <c r="D2415">
        <v>53014255</v>
      </c>
      <c r="E2415">
        <v>1</v>
      </c>
      <c r="F2415">
        <v>1</v>
      </c>
      <c r="G2415">
        <v>1</v>
      </c>
      <c r="H2415">
        <v>1</v>
      </c>
      <c r="I2415" t="s">
        <v>1993</v>
      </c>
      <c r="J2415" t="s">
        <v>3</v>
      </c>
      <c r="K2415" t="s">
        <v>1994</v>
      </c>
      <c r="L2415">
        <v>1369</v>
      </c>
      <c r="N2415">
        <v>1013</v>
      </c>
      <c r="O2415" t="s">
        <v>1486</v>
      </c>
      <c r="P2415" t="s">
        <v>1486</v>
      </c>
      <c r="Q2415">
        <v>1</v>
      </c>
      <c r="W2415">
        <v>0</v>
      </c>
      <c r="X2415">
        <v>882061936</v>
      </c>
      <c r="Y2415">
        <v>16.544474999999998</v>
      </c>
      <c r="AA2415">
        <v>0</v>
      </c>
      <c r="AB2415">
        <v>0</v>
      </c>
      <c r="AC2415">
        <v>0</v>
      </c>
      <c r="AD2415">
        <v>331.26</v>
      </c>
      <c r="AE2415">
        <v>0</v>
      </c>
      <c r="AF2415">
        <v>0</v>
      </c>
      <c r="AG2415">
        <v>0</v>
      </c>
      <c r="AH2415">
        <v>331.26</v>
      </c>
      <c r="AI2415">
        <v>1</v>
      </c>
      <c r="AJ2415">
        <v>1</v>
      </c>
      <c r="AK2415">
        <v>1</v>
      </c>
      <c r="AL2415">
        <v>1</v>
      </c>
      <c r="AN2415">
        <v>0</v>
      </c>
      <c r="AO2415">
        <v>1</v>
      </c>
      <c r="AP2415">
        <v>1</v>
      </c>
      <c r="AQ2415">
        <v>0</v>
      </c>
      <c r="AR2415">
        <v>0</v>
      </c>
      <c r="AS2415" t="s">
        <v>3</v>
      </c>
      <c r="AT2415">
        <v>12.51</v>
      </c>
      <c r="AU2415" t="s">
        <v>62</v>
      </c>
      <c r="AV2415">
        <v>1</v>
      </c>
      <c r="AW2415">
        <v>2</v>
      </c>
      <c r="AX2415">
        <v>53562569</v>
      </c>
      <c r="AY2415">
        <v>1</v>
      </c>
      <c r="AZ2415">
        <v>2048</v>
      </c>
      <c r="BA2415">
        <v>2224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CX2415">
        <f>Y2415*Source!I1405</f>
        <v>7.4450137499999993</v>
      </c>
      <c r="CY2415">
        <f>AD2415</f>
        <v>331.26</v>
      </c>
      <c r="CZ2415">
        <f>AH2415</f>
        <v>331.26</v>
      </c>
      <c r="DA2415">
        <f>AL2415</f>
        <v>1</v>
      </c>
      <c r="DB2415">
        <f>ROUND((ROUND(AT2415*CZ2415,2)*ROUND((1.15*1.15),7)),2)</f>
        <v>5480.52</v>
      </c>
      <c r="DC2415">
        <f>ROUND((ROUND(AT2415*AG2415,2)*ROUND((1.15*1.15),7)),2)</f>
        <v>0</v>
      </c>
    </row>
    <row r="2416" spans="1:107" x14ac:dyDescent="0.2">
      <c r="A2416">
        <f>ROW(Source!A1405)</f>
        <v>1405</v>
      </c>
      <c r="B2416">
        <v>53551707</v>
      </c>
      <c r="C2416">
        <v>53562558</v>
      </c>
      <c r="D2416">
        <v>121548</v>
      </c>
      <c r="E2416">
        <v>1</v>
      </c>
      <c r="F2416">
        <v>1</v>
      </c>
      <c r="G2416">
        <v>1</v>
      </c>
      <c r="H2416">
        <v>1</v>
      </c>
      <c r="I2416" t="s">
        <v>31</v>
      </c>
      <c r="J2416" t="s">
        <v>3</v>
      </c>
      <c r="K2416" t="s">
        <v>1489</v>
      </c>
      <c r="L2416">
        <v>608254</v>
      </c>
      <c r="N2416">
        <v>1013</v>
      </c>
      <c r="O2416" t="s">
        <v>1490</v>
      </c>
      <c r="P2416" t="s">
        <v>1490</v>
      </c>
      <c r="Q2416">
        <v>1</v>
      </c>
      <c r="W2416">
        <v>0</v>
      </c>
      <c r="X2416">
        <v>-185737400</v>
      </c>
      <c r="Y2416">
        <v>2.8750000000000001E-2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1</v>
      </c>
      <c r="AJ2416">
        <v>1</v>
      </c>
      <c r="AK2416">
        <v>1</v>
      </c>
      <c r="AL2416">
        <v>1</v>
      </c>
      <c r="AN2416">
        <v>0</v>
      </c>
      <c r="AO2416">
        <v>1</v>
      </c>
      <c r="AP2416">
        <v>1</v>
      </c>
      <c r="AQ2416">
        <v>0</v>
      </c>
      <c r="AR2416">
        <v>0</v>
      </c>
      <c r="AS2416" t="s">
        <v>3</v>
      </c>
      <c r="AT2416">
        <v>0.02</v>
      </c>
      <c r="AU2416" t="s">
        <v>61</v>
      </c>
      <c r="AV2416">
        <v>2</v>
      </c>
      <c r="AW2416">
        <v>2</v>
      </c>
      <c r="AX2416">
        <v>53562570</v>
      </c>
      <c r="AY2416">
        <v>1</v>
      </c>
      <c r="AZ2416">
        <v>2048</v>
      </c>
      <c r="BA2416">
        <v>2225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CX2416">
        <f>Y2416*Source!I1405</f>
        <v>1.2937500000000001E-2</v>
      </c>
      <c r="CY2416">
        <f>AD2416</f>
        <v>0</v>
      </c>
      <c r="CZ2416">
        <f>AH2416</f>
        <v>0</v>
      </c>
      <c r="DA2416">
        <f>AL2416</f>
        <v>1</v>
      </c>
      <c r="DB2416">
        <f>ROUND((ROUND(AT2416*CZ2416,2)*ROUND((1.25*1.15),7)),2)</f>
        <v>0</v>
      </c>
      <c r="DC2416">
        <f>ROUND((ROUND(AT2416*AG2416,2)*ROUND((1.25*1.15),7)),2)</f>
        <v>0</v>
      </c>
    </row>
    <row r="2417" spans="1:107" x14ac:dyDescent="0.2">
      <c r="A2417">
        <f>ROW(Source!A1405)</f>
        <v>1405</v>
      </c>
      <c r="B2417">
        <v>53551707</v>
      </c>
      <c r="C2417">
        <v>53562558</v>
      </c>
      <c r="D2417">
        <v>53146464</v>
      </c>
      <c r="E2417">
        <v>1</v>
      </c>
      <c r="F2417">
        <v>1</v>
      </c>
      <c r="G2417">
        <v>1</v>
      </c>
      <c r="H2417">
        <v>2</v>
      </c>
      <c r="I2417" t="s">
        <v>1582</v>
      </c>
      <c r="J2417" t="s">
        <v>2015</v>
      </c>
      <c r="K2417" t="s">
        <v>1584</v>
      </c>
      <c r="L2417">
        <v>1368</v>
      </c>
      <c r="N2417">
        <v>1011</v>
      </c>
      <c r="O2417" t="s">
        <v>1494</v>
      </c>
      <c r="P2417" t="s">
        <v>1494</v>
      </c>
      <c r="Q2417">
        <v>1</v>
      </c>
      <c r="W2417">
        <v>0</v>
      </c>
      <c r="X2417">
        <v>217650310</v>
      </c>
      <c r="Y2417">
        <v>2.8750000000000001E-2</v>
      </c>
      <c r="AA2417">
        <v>0</v>
      </c>
      <c r="AB2417">
        <v>86.4</v>
      </c>
      <c r="AC2417">
        <v>13.5</v>
      </c>
      <c r="AD2417">
        <v>0</v>
      </c>
      <c r="AE2417">
        <v>0</v>
      </c>
      <c r="AF2417">
        <v>86.4</v>
      </c>
      <c r="AG2417">
        <v>13.5</v>
      </c>
      <c r="AH2417">
        <v>0</v>
      </c>
      <c r="AI2417">
        <v>1</v>
      </c>
      <c r="AJ2417">
        <v>1</v>
      </c>
      <c r="AK2417">
        <v>1</v>
      </c>
      <c r="AL2417">
        <v>1</v>
      </c>
      <c r="AN2417">
        <v>0</v>
      </c>
      <c r="AO2417">
        <v>1</v>
      </c>
      <c r="AP2417">
        <v>1</v>
      </c>
      <c r="AQ2417">
        <v>0</v>
      </c>
      <c r="AR2417">
        <v>0</v>
      </c>
      <c r="AS2417" t="s">
        <v>3</v>
      </c>
      <c r="AT2417">
        <v>0.02</v>
      </c>
      <c r="AU2417" t="s">
        <v>61</v>
      </c>
      <c r="AV2417">
        <v>0</v>
      </c>
      <c r="AW2417">
        <v>2</v>
      </c>
      <c r="AX2417">
        <v>53562571</v>
      </c>
      <c r="AY2417">
        <v>1</v>
      </c>
      <c r="AZ2417">
        <v>2048</v>
      </c>
      <c r="BA2417">
        <v>2226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CX2417">
        <f>Y2417*Source!I1405</f>
        <v>1.2937500000000001E-2</v>
      </c>
      <c r="CY2417">
        <f>AB2417</f>
        <v>86.4</v>
      </c>
      <c r="CZ2417">
        <f>AF2417</f>
        <v>86.4</v>
      </c>
      <c r="DA2417">
        <f>AJ2417</f>
        <v>1</v>
      </c>
      <c r="DB2417">
        <f>ROUND((ROUND(AT2417*CZ2417,2)*ROUND((1.25*1.15),7)),2)</f>
        <v>2.4900000000000002</v>
      </c>
      <c r="DC2417">
        <f>ROUND((ROUND(AT2417*AG2417,2)*ROUND((1.25*1.15),7)),2)</f>
        <v>0.39</v>
      </c>
    </row>
    <row r="2418" spans="1:107" x14ac:dyDescent="0.2">
      <c r="A2418">
        <f>ROW(Source!A1405)</f>
        <v>1405</v>
      </c>
      <c r="B2418">
        <v>53551707</v>
      </c>
      <c r="C2418">
        <v>53562558</v>
      </c>
      <c r="D2418">
        <v>53146562</v>
      </c>
      <c r="E2418">
        <v>1</v>
      </c>
      <c r="F2418">
        <v>1</v>
      </c>
      <c r="G2418">
        <v>1</v>
      </c>
      <c r="H2418">
        <v>2</v>
      </c>
      <c r="I2418" t="s">
        <v>1995</v>
      </c>
      <c r="J2418" t="s">
        <v>2016</v>
      </c>
      <c r="K2418" t="s">
        <v>1997</v>
      </c>
      <c r="L2418">
        <v>1368</v>
      </c>
      <c r="N2418">
        <v>1011</v>
      </c>
      <c r="O2418" t="s">
        <v>1494</v>
      </c>
      <c r="P2418" t="s">
        <v>1494</v>
      </c>
      <c r="Q2418">
        <v>1</v>
      </c>
      <c r="W2418">
        <v>0</v>
      </c>
      <c r="X2418">
        <v>-680725876</v>
      </c>
      <c r="Y2418">
        <v>1.8256250000000001</v>
      </c>
      <c r="AA2418">
        <v>0</v>
      </c>
      <c r="AB2418">
        <v>29.67</v>
      </c>
      <c r="AC2418">
        <v>0</v>
      </c>
      <c r="AD2418">
        <v>0</v>
      </c>
      <c r="AE2418">
        <v>0</v>
      </c>
      <c r="AF2418">
        <v>29.67</v>
      </c>
      <c r="AG2418">
        <v>0</v>
      </c>
      <c r="AH2418">
        <v>0</v>
      </c>
      <c r="AI2418">
        <v>1</v>
      </c>
      <c r="AJ2418">
        <v>1</v>
      </c>
      <c r="AK2418">
        <v>1</v>
      </c>
      <c r="AL2418">
        <v>1</v>
      </c>
      <c r="AN2418">
        <v>0</v>
      </c>
      <c r="AO2418">
        <v>1</v>
      </c>
      <c r="AP2418">
        <v>1</v>
      </c>
      <c r="AQ2418">
        <v>0</v>
      </c>
      <c r="AR2418">
        <v>0</v>
      </c>
      <c r="AS2418" t="s">
        <v>3</v>
      </c>
      <c r="AT2418">
        <v>1.27</v>
      </c>
      <c r="AU2418" t="s">
        <v>61</v>
      </c>
      <c r="AV2418">
        <v>0</v>
      </c>
      <c r="AW2418">
        <v>2</v>
      </c>
      <c r="AX2418">
        <v>53562572</v>
      </c>
      <c r="AY2418">
        <v>1</v>
      </c>
      <c r="AZ2418">
        <v>2048</v>
      </c>
      <c r="BA2418">
        <v>2227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CX2418">
        <f>Y2418*Source!I1405</f>
        <v>0.82153125000000005</v>
      </c>
      <c r="CY2418">
        <f>AB2418</f>
        <v>29.67</v>
      </c>
      <c r="CZ2418">
        <f>AF2418</f>
        <v>29.67</v>
      </c>
      <c r="DA2418">
        <f>AJ2418</f>
        <v>1</v>
      </c>
      <c r="DB2418">
        <f>ROUND((ROUND(AT2418*CZ2418,2)*ROUND((1.25*1.15),7)),2)</f>
        <v>54.17</v>
      </c>
      <c r="DC2418">
        <f>ROUND((ROUND(AT2418*AG2418,2)*ROUND((1.25*1.15),7)),2)</f>
        <v>0</v>
      </c>
    </row>
    <row r="2419" spans="1:107" x14ac:dyDescent="0.2">
      <c r="A2419">
        <f>ROW(Source!A1405)</f>
        <v>1405</v>
      </c>
      <c r="B2419">
        <v>53551707</v>
      </c>
      <c r="C2419">
        <v>53562558</v>
      </c>
      <c r="D2419">
        <v>53146848</v>
      </c>
      <c r="E2419">
        <v>1</v>
      </c>
      <c r="F2419">
        <v>1</v>
      </c>
      <c r="G2419">
        <v>1</v>
      </c>
      <c r="H2419">
        <v>2</v>
      </c>
      <c r="I2419" t="s">
        <v>1513</v>
      </c>
      <c r="J2419" t="s">
        <v>2017</v>
      </c>
      <c r="K2419" t="s">
        <v>1515</v>
      </c>
      <c r="L2419">
        <v>1368</v>
      </c>
      <c r="N2419">
        <v>1011</v>
      </c>
      <c r="O2419" t="s">
        <v>1494</v>
      </c>
      <c r="P2419" t="s">
        <v>1494</v>
      </c>
      <c r="Q2419">
        <v>1</v>
      </c>
      <c r="W2419">
        <v>0</v>
      </c>
      <c r="X2419">
        <v>2114112632</v>
      </c>
      <c r="Y2419">
        <v>8.6249999999999993E-2</v>
      </c>
      <c r="AA2419">
        <v>0</v>
      </c>
      <c r="AB2419">
        <v>87.17</v>
      </c>
      <c r="AC2419">
        <v>11.6</v>
      </c>
      <c r="AD2419">
        <v>0</v>
      </c>
      <c r="AE2419">
        <v>0</v>
      </c>
      <c r="AF2419">
        <v>87.17</v>
      </c>
      <c r="AG2419">
        <v>11.6</v>
      </c>
      <c r="AH2419">
        <v>0</v>
      </c>
      <c r="AI2419">
        <v>1</v>
      </c>
      <c r="AJ2419">
        <v>1</v>
      </c>
      <c r="AK2419">
        <v>1</v>
      </c>
      <c r="AL2419">
        <v>1</v>
      </c>
      <c r="AN2419">
        <v>0</v>
      </c>
      <c r="AO2419">
        <v>1</v>
      </c>
      <c r="AP2419">
        <v>1</v>
      </c>
      <c r="AQ2419">
        <v>0</v>
      </c>
      <c r="AR2419">
        <v>0</v>
      </c>
      <c r="AS2419" t="s">
        <v>3</v>
      </c>
      <c r="AT2419">
        <v>0.06</v>
      </c>
      <c r="AU2419" t="s">
        <v>61</v>
      </c>
      <c r="AV2419">
        <v>0</v>
      </c>
      <c r="AW2419">
        <v>2</v>
      </c>
      <c r="AX2419">
        <v>53562573</v>
      </c>
      <c r="AY2419">
        <v>1</v>
      </c>
      <c r="AZ2419">
        <v>0</v>
      </c>
      <c r="BA2419">
        <v>2228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CX2419">
        <f>Y2419*Source!I1405</f>
        <v>3.88125E-2</v>
      </c>
      <c r="CY2419">
        <f>AB2419</f>
        <v>87.17</v>
      </c>
      <c r="CZ2419">
        <f>AF2419</f>
        <v>87.17</v>
      </c>
      <c r="DA2419">
        <f>AJ2419</f>
        <v>1</v>
      </c>
      <c r="DB2419">
        <f>ROUND((ROUND(AT2419*CZ2419,2)*ROUND((1.25*1.15),7)),2)</f>
        <v>7.52</v>
      </c>
      <c r="DC2419">
        <f>ROUND((ROUND(AT2419*AG2419,2)*ROUND((1.25*1.15),7)),2)</f>
        <v>1.01</v>
      </c>
    </row>
    <row r="2420" spans="1:107" x14ac:dyDescent="0.2">
      <c r="A2420">
        <f>ROW(Source!A1405)</f>
        <v>1405</v>
      </c>
      <c r="B2420">
        <v>53551707</v>
      </c>
      <c r="C2420">
        <v>53562558</v>
      </c>
      <c r="D2420">
        <v>53144819</v>
      </c>
      <c r="E2420">
        <v>1</v>
      </c>
      <c r="F2420">
        <v>1</v>
      </c>
      <c r="G2420">
        <v>1</v>
      </c>
      <c r="H2420">
        <v>3</v>
      </c>
      <c r="I2420" t="s">
        <v>1999</v>
      </c>
      <c r="J2420" t="s">
        <v>2018</v>
      </c>
      <c r="K2420" t="s">
        <v>2001</v>
      </c>
      <c r="L2420">
        <v>1348</v>
      </c>
      <c r="N2420">
        <v>1009</v>
      </c>
      <c r="O2420" t="s">
        <v>26</v>
      </c>
      <c r="P2420" t="s">
        <v>26</v>
      </c>
      <c r="Q2420">
        <v>1000</v>
      </c>
      <c r="W2420">
        <v>0</v>
      </c>
      <c r="X2420">
        <v>671085133</v>
      </c>
      <c r="Y2420">
        <v>2.1099999999999999E-3</v>
      </c>
      <c r="AA2420">
        <v>89206.399999999994</v>
      </c>
      <c r="AB2420">
        <v>0</v>
      </c>
      <c r="AC2420">
        <v>0</v>
      </c>
      <c r="AD2420">
        <v>0</v>
      </c>
      <c r="AE2420">
        <v>14528.73</v>
      </c>
      <c r="AF2420">
        <v>0</v>
      </c>
      <c r="AG2420">
        <v>0</v>
      </c>
      <c r="AH2420">
        <v>0</v>
      </c>
      <c r="AI2420">
        <v>6.14</v>
      </c>
      <c r="AJ2420">
        <v>1</v>
      </c>
      <c r="AK2420">
        <v>1</v>
      </c>
      <c r="AL2420">
        <v>1</v>
      </c>
      <c r="AN2420">
        <v>0</v>
      </c>
      <c r="AO2420">
        <v>1</v>
      </c>
      <c r="AP2420">
        <v>0</v>
      </c>
      <c r="AQ2420">
        <v>0</v>
      </c>
      <c r="AR2420">
        <v>0</v>
      </c>
      <c r="AS2420" t="s">
        <v>3</v>
      </c>
      <c r="AT2420">
        <v>2.1099999999999999E-3</v>
      </c>
      <c r="AU2420" t="s">
        <v>3</v>
      </c>
      <c r="AV2420">
        <v>0</v>
      </c>
      <c r="AW2420">
        <v>2</v>
      </c>
      <c r="AX2420">
        <v>53562575</v>
      </c>
      <c r="AY2420">
        <v>1</v>
      </c>
      <c r="AZ2420">
        <v>0</v>
      </c>
      <c r="BA2420">
        <v>2230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CX2420">
        <f>Y2420*Source!I1405</f>
        <v>9.4949999999999993E-4</v>
      </c>
      <c r="CY2420">
        <f>AA2420</f>
        <v>89206.399999999994</v>
      </c>
      <c r="CZ2420">
        <f>AE2420</f>
        <v>14528.73</v>
      </c>
      <c r="DA2420">
        <f>AI2420</f>
        <v>6.14</v>
      </c>
      <c r="DB2420">
        <f>ROUND(ROUND(AT2420*CZ2420,2),2)</f>
        <v>30.66</v>
      </c>
      <c r="DC2420">
        <f>ROUND(ROUND(AT2420*AG2420,2),2)</f>
        <v>0</v>
      </c>
    </row>
    <row r="2421" spans="1:107" x14ac:dyDescent="0.2">
      <c r="A2421">
        <f>ROW(Source!A1405)</f>
        <v>1405</v>
      </c>
      <c r="B2421">
        <v>53551707</v>
      </c>
      <c r="C2421">
        <v>53562558</v>
      </c>
      <c r="D2421">
        <v>53145031</v>
      </c>
      <c r="E2421">
        <v>1</v>
      </c>
      <c r="F2421">
        <v>1</v>
      </c>
      <c r="G2421">
        <v>1</v>
      </c>
      <c r="H2421">
        <v>3</v>
      </c>
      <c r="I2421" t="s">
        <v>2002</v>
      </c>
      <c r="J2421" t="s">
        <v>2019</v>
      </c>
      <c r="K2421" t="s">
        <v>2004</v>
      </c>
      <c r="L2421">
        <v>1356</v>
      </c>
      <c r="N2421">
        <v>1010</v>
      </c>
      <c r="O2421" t="s">
        <v>949</v>
      </c>
      <c r="P2421" t="s">
        <v>949</v>
      </c>
      <c r="Q2421">
        <v>1000</v>
      </c>
      <c r="W2421">
        <v>0</v>
      </c>
      <c r="X2421">
        <v>20353963</v>
      </c>
      <c r="Y2421">
        <v>0.111</v>
      </c>
      <c r="AA2421">
        <v>1651.66</v>
      </c>
      <c r="AB2421">
        <v>0</v>
      </c>
      <c r="AC2421">
        <v>0</v>
      </c>
      <c r="AD2421">
        <v>0</v>
      </c>
      <c r="AE2421">
        <v>269</v>
      </c>
      <c r="AF2421">
        <v>0</v>
      </c>
      <c r="AG2421">
        <v>0</v>
      </c>
      <c r="AH2421">
        <v>0</v>
      </c>
      <c r="AI2421">
        <v>6.14</v>
      </c>
      <c r="AJ2421">
        <v>1</v>
      </c>
      <c r="AK2421">
        <v>1</v>
      </c>
      <c r="AL2421">
        <v>1</v>
      </c>
      <c r="AN2421">
        <v>0</v>
      </c>
      <c r="AO2421">
        <v>1</v>
      </c>
      <c r="AP2421">
        <v>0</v>
      </c>
      <c r="AQ2421">
        <v>0</v>
      </c>
      <c r="AR2421">
        <v>0</v>
      </c>
      <c r="AS2421" t="s">
        <v>3</v>
      </c>
      <c r="AT2421">
        <v>0.111</v>
      </c>
      <c r="AU2421" t="s">
        <v>3</v>
      </c>
      <c r="AV2421">
        <v>0</v>
      </c>
      <c r="AW2421">
        <v>2</v>
      </c>
      <c r="AX2421">
        <v>53562576</v>
      </c>
      <c r="AY2421">
        <v>1</v>
      </c>
      <c r="AZ2421">
        <v>0</v>
      </c>
      <c r="BA2421">
        <v>2231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CX2421">
        <f>Y2421*Source!I1405</f>
        <v>4.9950000000000001E-2</v>
      </c>
      <c r="CY2421">
        <f>AA2421</f>
        <v>1651.66</v>
      </c>
      <c r="CZ2421">
        <f>AE2421</f>
        <v>269</v>
      </c>
      <c r="DA2421">
        <f>AI2421</f>
        <v>6.14</v>
      </c>
      <c r="DB2421">
        <f>ROUND(ROUND(AT2421*CZ2421,2),2)</f>
        <v>29.86</v>
      </c>
      <c r="DC2421">
        <f>ROUND(ROUND(AT2421*AG2421,2),2)</f>
        <v>0</v>
      </c>
    </row>
    <row r="2422" spans="1:107" x14ac:dyDescent="0.2">
      <c r="A2422">
        <f>ROW(Source!A1405)</f>
        <v>1405</v>
      </c>
      <c r="B2422">
        <v>53551707</v>
      </c>
      <c r="C2422">
        <v>53562558</v>
      </c>
      <c r="D2422">
        <v>53273474</v>
      </c>
      <c r="E2422">
        <v>1</v>
      </c>
      <c r="F2422">
        <v>1</v>
      </c>
      <c r="G2422">
        <v>1</v>
      </c>
      <c r="H2422">
        <v>3</v>
      </c>
      <c r="I2422" t="s">
        <v>1318</v>
      </c>
      <c r="J2422" t="s">
        <v>1320</v>
      </c>
      <c r="K2422" t="s">
        <v>1319</v>
      </c>
      <c r="L2422">
        <v>1301</v>
      </c>
      <c r="N2422">
        <v>1003</v>
      </c>
      <c r="O2422" t="s">
        <v>185</v>
      </c>
      <c r="P2422" t="s">
        <v>185</v>
      </c>
      <c r="Q2422">
        <v>1</v>
      </c>
      <c r="W2422">
        <v>0</v>
      </c>
      <c r="X2422">
        <v>428537175</v>
      </c>
      <c r="Y2422">
        <v>100.502222</v>
      </c>
      <c r="AA2422">
        <v>278.68</v>
      </c>
      <c r="AB2422">
        <v>0</v>
      </c>
      <c r="AC2422">
        <v>0</v>
      </c>
      <c r="AD2422">
        <v>0</v>
      </c>
      <c r="AE2422">
        <v>278.68</v>
      </c>
      <c r="AF2422">
        <v>0</v>
      </c>
      <c r="AG2422">
        <v>0</v>
      </c>
      <c r="AH2422">
        <v>0</v>
      </c>
      <c r="AI2422">
        <v>6.14</v>
      </c>
      <c r="AJ2422">
        <v>1</v>
      </c>
      <c r="AK2422">
        <v>1</v>
      </c>
      <c r="AL2422">
        <v>1</v>
      </c>
      <c r="AN2422">
        <v>1</v>
      </c>
      <c r="AO2422">
        <v>0</v>
      </c>
      <c r="AP2422">
        <v>0</v>
      </c>
      <c r="AQ2422">
        <v>0</v>
      </c>
      <c r="AR2422">
        <v>0</v>
      </c>
      <c r="AS2422" t="s">
        <v>3</v>
      </c>
      <c r="AT2422">
        <v>100.502222</v>
      </c>
      <c r="AU2422" t="s">
        <v>3</v>
      </c>
      <c r="AV2422">
        <v>0</v>
      </c>
      <c r="AW2422">
        <v>1</v>
      </c>
      <c r="AX2422">
        <v>-1</v>
      </c>
      <c r="AY2422">
        <v>0</v>
      </c>
      <c r="AZ2422">
        <v>0</v>
      </c>
      <c r="BA2422" t="s">
        <v>3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CX2422">
        <f>Y2422*Source!I1405</f>
        <v>45.225999900000005</v>
      </c>
      <c r="CY2422">
        <f>AA2422</f>
        <v>278.68</v>
      </c>
      <c r="CZ2422">
        <f>AE2422</f>
        <v>278.68</v>
      </c>
      <c r="DA2422">
        <f>AI2422</f>
        <v>6.14</v>
      </c>
      <c r="DB2422">
        <f>ROUND(ROUND(AT2422*CZ2422,2),2)</f>
        <v>28007.96</v>
      </c>
      <c r="DC2422">
        <f>ROUND(ROUND(AT2422*AG2422,2),2)</f>
        <v>0</v>
      </c>
    </row>
    <row r="2423" spans="1:107" x14ac:dyDescent="0.2">
      <c r="A2423">
        <f>ROW(Source!A1405)</f>
        <v>1405</v>
      </c>
      <c r="B2423">
        <v>53551707</v>
      </c>
      <c r="C2423">
        <v>53562558</v>
      </c>
      <c r="D2423">
        <v>38276803</v>
      </c>
      <c r="E2423">
        <v>1</v>
      </c>
      <c r="F2423">
        <v>1</v>
      </c>
      <c r="G2423">
        <v>1</v>
      </c>
      <c r="H2423">
        <v>3</v>
      </c>
      <c r="I2423" t="s">
        <v>1322</v>
      </c>
      <c r="J2423" t="s">
        <v>1324</v>
      </c>
      <c r="K2423" t="s">
        <v>1323</v>
      </c>
      <c r="L2423">
        <v>1358</v>
      </c>
      <c r="N2423">
        <v>1010</v>
      </c>
      <c r="O2423" t="s">
        <v>1180</v>
      </c>
      <c r="P2423" t="s">
        <v>1180</v>
      </c>
      <c r="Q2423">
        <v>10</v>
      </c>
      <c r="W2423">
        <v>0</v>
      </c>
      <c r="X2423">
        <v>1509888122</v>
      </c>
      <c r="Y2423">
        <v>10</v>
      </c>
      <c r="AA2423">
        <v>198.38</v>
      </c>
      <c r="AB2423">
        <v>0</v>
      </c>
      <c r="AC2423">
        <v>0</v>
      </c>
      <c r="AD2423">
        <v>0</v>
      </c>
      <c r="AE2423">
        <v>72.400000000000006</v>
      </c>
      <c r="AF2423">
        <v>0</v>
      </c>
      <c r="AG2423">
        <v>0</v>
      </c>
      <c r="AH2423">
        <v>0</v>
      </c>
      <c r="AI2423">
        <v>2.74</v>
      </c>
      <c r="AJ2423">
        <v>1</v>
      </c>
      <c r="AK2423">
        <v>1</v>
      </c>
      <c r="AL2423">
        <v>1</v>
      </c>
      <c r="AN2423">
        <v>1</v>
      </c>
      <c r="AO2423">
        <v>0</v>
      </c>
      <c r="AP2423">
        <v>0</v>
      </c>
      <c r="AQ2423">
        <v>0</v>
      </c>
      <c r="AR2423">
        <v>0</v>
      </c>
      <c r="AS2423" t="s">
        <v>3</v>
      </c>
      <c r="AT2423">
        <v>10</v>
      </c>
      <c r="AU2423" t="s">
        <v>3</v>
      </c>
      <c r="AV2423">
        <v>0</v>
      </c>
      <c r="AW2423">
        <v>1</v>
      </c>
      <c r="AX2423">
        <v>-1</v>
      </c>
      <c r="AY2423">
        <v>0</v>
      </c>
      <c r="AZ2423">
        <v>0</v>
      </c>
      <c r="BA2423" t="s">
        <v>3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CX2423">
        <f>Y2423*Source!I1405</f>
        <v>4.5</v>
      </c>
      <c r="CY2423">
        <f>AA2423</f>
        <v>198.38</v>
      </c>
      <c r="CZ2423">
        <f>AE2423</f>
        <v>72.400000000000006</v>
      </c>
      <c r="DA2423">
        <f>AI2423</f>
        <v>2.74</v>
      </c>
      <c r="DB2423">
        <f>ROUND(ROUND(AT2423*CZ2423,2),2)</f>
        <v>724</v>
      </c>
      <c r="DC2423">
        <f>ROUND(ROUND(AT2423*AG2423,2),2)</f>
        <v>0</v>
      </c>
    </row>
    <row r="2424" spans="1:107" x14ac:dyDescent="0.2">
      <c r="A2424">
        <f>ROW(Source!A1405)</f>
        <v>1405</v>
      </c>
      <c r="B2424">
        <v>53551707</v>
      </c>
      <c r="C2424">
        <v>53562558</v>
      </c>
      <c r="D2424">
        <v>53146152</v>
      </c>
      <c r="E2424">
        <v>1</v>
      </c>
      <c r="F2424">
        <v>1</v>
      </c>
      <c r="G2424">
        <v>1</v>
      </c>
      <c r="H2424">
        <v>3</v>
      </c>
      <c r="I2424" t="s">
        <v>1576</v>
      </c>
      <c r="J2424" t="s">
        <v>2020</v>
      </c>
      <c r="K2424" t="s">
        <v>1578</v>
      </c>
      <c r="L2424">
        <v>1339</v>
      </c>
      <c r="N2424">
        <v>1007</v>
      </c>
      <c r="O2424" t="s">
        <v>425</v>
      </c>
      <c r="P2424" t="s">
        <v>425</v>
      </c>
      <c r="Q2424">
        <v>1</v>
      </c>
      <c r="W2424">
        <v>0</v>
      </c>
      <c r="X2424">
        <v>39226525</v>
      </c>
      <c r="Y2424">
        <v>1.3579000000000001</v>
      </c>
      <c r="AA2424">
        <v>14.98</v>
      </c>
      <c r="AB2424">
        <v>0</v>
      </c>
      <c r="AC2424">
        <v>0</v>
      </c>
      <c r="AD2424">
        <v>0</v>
      </c>
      <c r="AE2424">
        <v>2.44</v>
      </c>
      <c r="AF2424">
        <v>0</v>
      </c>
      <c r="AG2424">
        <v>0</v>
      </c>
      <c r="AH2424">
        <v>0</v>
      </c>
      <c r="AI2424">
        <v>6.14</v>
      </c>
      <c r="AJ2424">
        <v>1</v>
      </c>
      <c r="AK2424">
        <v>1</v>
      </c>
      <c r="AL2424">
        <v>1</v>
      </c>
      <c r="AN2424">
        <v>0</v>
      </c>
      <c r="AO2424">
        <v>1</v>
      </c>
      <c r="AP2424">
        <v>0</v>
      </c>
      <c r="AQ2424">
        <v>0</v>
      </c>
      <c r="AR2424">
        <v>0</v>
      </c>
      <c r="AS2424" t="s">
        <v>3</v>
      </c>
      <c r="AT2424">
        <v>1.3579000000000001</v>
      </c>
      <c r="AU2424" t="s">
        <v>3</v>
      </c>
      <c r="AV2424">
        <v>0</v>
      </c>
      <c r="AW2424">
        <v>2</v>
      </c>
      <c r="AX2424">
        <v>53562580</v>
      </c>
      <c r="AY2424">
        <v>1</v>
      </c>
      <c r="AZ2424">
        <v>0</v>
      </c>
      <c r="BA2424">
        <v>2235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CX2424">
        <f>Y2424*Source!I1405</f>
        <v>0.61105500000000001</v>
      </c>
      <c r="CY2424">
        <f>AA2424</f>
        <v>14.98</v>
      </c>
      <c r="CZ2424">
        <f>AE2424</f>
        <v>2.44</v>
      </c>
      <c r="DA2424">
        <f>AI2424</f>
        <v>6.14</v>
      </c>
      <c r="DB2424">
        <f>ROUND(ROUND(AT2424*CZ2424,2),2)</f>
        <v>3.31</v>
      </c>
      <c r="DC2424">
        <f>ROUND(ROUND(AT2424*AG2424,2),2)</f>
        <v>0</v>
      </c>
    </row>
    <row r="2425" spans="1:107" x14ac:dyDescent="0.2">
      <c r="A2425">
        <f>ROW(Source!A1412)</f>
        <v>1412</v>
      </c>
      <c r="B2425">
        <v>53551706</v>
      </c>
      <c r="C2425">
        <v>53555675</v>
      </c>
      <c r="D2425">
        <v>18410171</v>
      </c>
      <c r="E2425">
        <v>1</v>
      </c>
      <c r="F2425">
        <v>1</v>
      </c>
      <c r="G2425">
        <v>1</v>
      </c>
      <c r="H2425">
        <v>1</v>
      </c>
      <c r="I2425" t="s">
        <v>1839</v>
      </c>
      <c r="J2425" t="s">
        <v>3</v>
      </c>
      <c r="K2425" t="s">
        <v>1840</v>
      </c>
      <c r="L2425">
        <v>1369</v>
      </c>
      <c r="N2425">
        <v>1013</v>
      </c>
      <c r="O2425" t="s">
        <v>1486</v>
      </c>
      <c r="P2425" t="s">
        <v>1486</v>
      </c>
      <c r="Q2425">
        <v>1</v>
      </c>
      <c r="W2425">
        <v>0</v>
      </c>
      <c r="X2425">
        <v>1151098980</v>
      </c>
      <c r="Y2425">
        <v>86.755999999999972</v>
      </c>
      <c r="AA2425">
        <v>0</v>
      </c>
      <c r="AB2425">
        <v>0</v>
      </c>
      <c r="AC2425">
        <v>0</v>
      </c>
      <c r="AD2425">
        <v>316.10000000000002</v>
      </c>
      <c r="AE2425">
        <v>0</v>
      </c>
      <c r="AF2425">
        <v>0</v>
      </c>
      <c r="AG2425">
        <v>0</v>
      </c>
      <c r="AH2425">
        <v>316.10000000000002</v>
      </c>
      <c r="AI2425">
        <v>1</v>
      </c>
      <c r="AJ2425">
        <v>1</v>
      </c>
      <c r="AK2425">
        <v>1</v>
      </c>
      <c r="AL2425">
        <v>1</v>
      </c>
      <c r="AN2425">
        <v>0</v>
      </c>
      <c r="AO2425">
        <v>1</v>
      </c>
      <c r="AP2425">
        <v>1</v>
      </c>
      <c r="AQ2425">
        <v>0</v>
      </c>
      <c r="AR2425">
        <v>0</v>
      </c>
      <c r="AS2425" t="s">
        <v>3</v>
      </c>
      <c r="AT2425">
        <v>65.599999999999994</v>
      </c>
      <c r="AU2425" t="s">
        <v>62</v>
      </c>
      <c r="AV2425">
        <v>1</v>
      </c>
      <c r="AW2425">
        <v>2</v>
      </c>
      <c r="AX2425">
        <v>53555691</v>
      </c>
      <c r="AY2425">
        <v>2</v>
      </c>
      <c r="AZ2425">
        <v>137216</v>
      </c>
      <c r="BA2425">
        <v>2237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CX2425">
        <f>Y2425*Source!I1412</f>
        <v>28.671122879999992</v>
      </c>
      <c r="CY2425">
        <f>AD2425</f>
        <v>316.10000000000002</v>
      </c>
      <c r="CZ2425">
        <f>AH2425</f>
        <v>316.10000000000002</v>
      </c>
      <c r="DA2425">
        <f>AL2425</f>
        <v>1</v>
      </c>
      <c r="DB2425">
        <f>ROUND((ROUND(AT2425*CZ2425,2)*ROUND((1.15*1.15),7)),2)</f>
        <v>27423.57</v>
      </c>
      <c r="DC2425">
        <f>ROUND((ROUND(AT2425*AG2425,2)*ROUND((1.15*1.15),7)),2)</f>
        <v>0</v>
      </c>
    </row>
    <row r="2426" spans="1:107" x14ac:dyDescent="0.2">
      <c r="A2426">
        <f>ROW(Source!A1412)</f>
        <v>1412</v>
      </c>
      <c r="B2426">
        <v>53551706</v>
      </c>
      <c r="C2426">
        <v>53555675</v>
      </c>
      <c r="D2426">
        <v>121548</v>
      </c>
      <c r="E2426">
        <v>1</v>
      </c>
      <c r="F2426">
        <v>1</v>
      </c>
      <c r="G2426">
        <v>1</v>
      </c>
      <c r="H2426">
        <v>1</v>
      </c>
      <c r="I2426" t="s">
        <v>31</v>
      </c>
      <c r="J2426" t="s">
        <v>3</v>
      </c>
      <c r="K2426" t="s">
        <v>1489</v>
      </c>
      <c r="L2426">
        <v>608254</v>
      </c>
      <c r="N2426">
        <v>1013</v>
      </c>
      <c r="O2426" t="s">
        <v>1490</v>
      </c>
      <c r="P2426" t="s">
        <v>1490</v>
      </c>
      <c r="Q2426">
        <v>1</v>
      </c>
      <c r="W2426">
        <v>0</v>
      </c>
      <c r="X2426">
        <v>-185737400</v>
      </c>
      <c r="Y2426">
        <v>1.8399999999999999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1</v>
      </c>
      <c r="AJ2426">
        <v>1</v>
      </c>
      <c r="AK2426">
        <v>1</v>
      </c>
      <c r="AL2426">
        <v>1</v>
      </c>
      <c r="AN2426">
        <v>0</v>
      </c>
      <c r="AO2426">
        <v>1</v>
      </c>
      <c r="AP2426">
        <v>1</v>
      </c>
      <c r="AQ2426">
        <v>0</v>
      </c>
      <c r="AR2426">
        <v>0</v>
      </c>
      <c r="AS2426" t="s">
        <v>3</v>
      </c>
      <c r="AT2426">
        <v>1.28</v>
      </c>
      <c r="AU2426" t="s">
        <v>61</v>
      </c>
      <c r="AV2426">
        <v>2</v>
      </c>
      <c r="AW2426">
        <v>2</v>
      </c>
      <c r="AX2426">
        <v>53555692</v>
      </c>
      <c r="AY2426">
        <v>1</v>
      </c>
      <c r="AZ2426">
        <v>6144</v>
      </c>
      <c r="BA2426">
        <v>2238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CX2426">
        <f>Y2426*Source!I1412</f>
        <v>0.60808319999999993</v>
      </c>
      <c r="CY2426">
        <f>AD2426</f>
        <v>0</v>
      </c>
      <c r="CZ2426">
        <f>AH2426</f>
        <v>0</v>
      </c>
      <c r="DA2426">
        <f>AL2426</f>
        <v>1</v>
      </c>
      <c r="DB2426">
        <f t="shared" ref="DB2426:DB2431" si="464">ROUND((ROUND(AT2426*CZ2426,2)*ROUND((1.25*1.15),7)),2)</f>
        <v>0</v>
      </c>
      <c r="DC2426">
        <f t="shared" ref="DC2426:DC2431" si="465">ROUND((ROUND(AT2426*AG2426,2)*ROUND((1.25*1.15),7)),2)</f>
        <v>0</v>
      </c>
    </row>
    <row r="2427" spans="1:107" x14ac:dyDescent="0.2">
      <c r="A2427">
        <f>ROW(Source!A1412)</f>
        <v>1412</v>
      </c>
      <c r="B2427">
        <v>53551706</v>
      </c>
      <c r="C2427">
        <v>53555675</v>
      </c>
      <c r="D2427">
        <v>29172379</v>
      </c>
      <c r="E2427">
        <v>1</v>
      </c>
      <c r="F2427">
        <v>1</v>
      </c>
      <c r="G2427">
        <v>1</v>
      </c>
      <c r="H2427">
        <v>2</v>
      </c>
      <c r="I2427" t="s">
        <v>1495</v>
      </c>
      <c r="J2427" t="s">
        <v>1496</v>
      </c>
      <c r="K2427" t="s">
        <v>1497</v>
      </c>
      <c r="L2427">
        <v>1368</v>
      </c>
      <c r="N2427">
        <v>1011</v>
      </c>
      <c r="O2427" t="s">
        <v>1494</v>
      </c>
      <c r="P2427" t="s">
        <v>1494</v>
      </c>
      <c r="Q2427">
        <v>1</v>
      </c>
      <c r="W2427">
        <v>0</v>
      </c>
      <c r="X2427">
        <v>1106923569</v>
      </c>
      <c r="Y2427">
        <v>0.12937499999999999</v>
      </c>
      <c r="AA2427">
        <v>0</v>
      </c>
      <c r="AB2427">
        <v>112</v>
      </c>
      <c r="AC2427">
        <v>13.5</v>
      </c>
      <c r="AD2427">
        <v>0</v>
      </c>
      <c r="AE2427">
        <v>0</v>
      </c>
      <c r="AF2427">
        <v>112</v>
      </c>
      <c r="AG2427">
        <v>13.5</v>
      </c>
      <c r="AH2427">
        <v>0</v>
      </c>
      <c r="AI2427">
        <v>1</v>
      </c>
      <c r="AJ2427">
        <v>1</v>
      </c>
      <c r="AK2427">
        <v>1</v>
      </c>
      <c r="AL2427">
        <v>1</v>
      </c>
      <c r="AN2427">
        <v>0</v>
      </c>
      <c r="AO2427">
        <v>1</v>
      </c>
      <c r="AP2427">
        <v>1</v>
      </c>
      <c r="AQ2427">
        <v>0</v>
      </c>
      <c r="AR2427">
        <v>0</v>
      </c>
      <c r="AS2427" t="s">
        <v>3</v>
      </c>
      <c r="AT2427">
        <v>0.09</v>
      </c>
      <c r="AU2427" t="s">
        <v>61</v>
      </c>
      <c r="AV2427">
        <v>0</v>
      </c>
      <c r="AW2427">
        <v>2</v>
      </c>
      <c r="AX2427">
        <v>53555693</v>
      </c>
      <c r="AY2427">
        <v>1</v>
      </c>
      <c r="AZ2427">
        <v>6144</v>
      </c>
      <c r="BA2427">
        <v>2239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CX2427">
        <f>Y2427*Source!I1412</f>
        <v>4.2755849999999998E-2</v>
      </c>
      <c r="CY2427">
        <f>AB2427</f>
        <v>112</v>
      </c>
      <c r="CZ2427">
        <f>AF2427</f>
        <v>112</v>
      </c>
      <c r="DA2427">
        <f>AJ2427</f>
        <v>1</v>
      </c>
      <c r="DB2427">
        <f t="shared" si="464"/>
        <v>14.49</v>
      </c>
      <c r="DC2427">
        <f t="shared" si="465"/>
        <v>1.75</v>
      </c>
    </row>
    <row r="2428" spans="1:107" x14ac:dyDescent="0.2">
      <c r="A2428">
        <f>ROW(Source!A1412)</f>
        <v>1412</v>
      </c>
      <c r="B2428">
        <v>53551706</v>
      </c>
      <c r="C2428">
        <v>53555675</v>
      </c>
      <c r="D2428">
        <v>29172556</v>
      </c>
      <c r="E2428">
        <v>1</v>
      </c>
      <c r="F2428">
        <v>1</v>
      </c>
      <c r="G2428">
        <v>1</v>
      </c>
      <c r="H2428">
        <v>2</v>
      </c>
      <c r="I2428" t="s">
        <v>1647</v>
      </c>
      <c r="J2428" t="s">
        <v>1667</v>
      </c>
      <c r="K2428" t="s">
        <v>1649</v>
      </c>
      <c r="L2428">
        <v>1368</v>
      </c>
      <c r="N2428">
        <v>1011</v>
      </c>
      <c r="O2428" t="s">
        <v>1494</v>
      </c>
      <c r="P2428" t="s">
        <v>1494</v>
      </c>
      <c r="Q2428">
        <v>1</v>
      </c>
      <c r="W2428">
        <v>0</v>
      </c>
      <c r="X2428">
        <v>344519037</v>
      </c>
      <c r="Y2428">
        <v>1.7106249999999996</v>
      </c>
      <c r="AA2428">
        <v>0</v>
      </c>
      <c r="AB2428">
        <v>31.26</v>
      </c>
      <c r="AC2428">
        <v>13.5</v>
      </c>
      <c r="AD2428">
        <v>0</v>
      </c>
      <c r="AE2428">
        <v>0</v>
      </c>
      <c r="AF2428">
        <v>31.26</v>
      </c>
      <c r="AG2428">
        <v>13.5</v>
      </c>
      <c r="AH2428">
        <v>0</v>
      </c>
      <c r="AI2428">
        <v>1</v>
      </c>
      <c r="AJ2428">
        <v>1</v>
      </c>
      <c r="AK2428">
        <v>1</v>
      </c>
      <c r="AL2428">
        <v>1</v>
      </c>
      <c r="AN2428">
        <v>0</v>
      </c>
      <c r="AO2428">
        <v>1</v>
      </c>
      <c r="AP2428">
        <v>1</v>
      </c>
      <c r="AQ2428">
        <v>0</v>
      </c>
      <c r="AR2428">
        <v>0</v>
      </c>
      <c r="AS2428" t="s">
        <v>3</v>
      </c>
      <c r="AT2428">
        <v>1.19</v>
      </c>
      <c r="AU2428" t="s">
        <v>61</v>
      </c>
      <c r="AV2428">
        <v>0</v>
      </c>
      <c r="AW2428">
        <v>2</v>
      </c>
      <c r="AX2428">
        <v>53555694</v>
      </c>
      <c r="AY2428">
        <v>1</v>
      </c>
      <c r="AZ2428">
        <v>6144</v>
      </c>
      <c r="BA2428">
        <v>2240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CX2428">
        <f>Y2428*Source!I1412</f>
        <v>0.5653273499999999</v>
      </c>
      <c r="CY2428">
        <f>AB2428</f>
        <v>31.26</v>
      </c>
      <c r="CZ2428">
        <f>AF2428</f>
        <v>31.26</v>
      </c>
      <c r="DA2428">
        <f>AJ2428</f>
        <v>1</v>
      </c>
      <c r="DB2428">
        <f t="shared" si="464"/>
        <v>53.48</v>
      </c>
      <c r="DC2428">
        <f t="shared" si="465"/>
        <v>23.1</v>
      </c>
    </row>
    <row r="2429" spans="1:107" x14ac:dyDescent="0.2">
      <c r="A2429">
        <f>ROW(Source!A1412)</f>
        <v>1412</v>
      </c>
      <c r="B2429">
        <v>53551706</v>
      </c>
      <c r="C2429">
        <v>53555675</v>
      </c>
      <c r="D2429">
        <v>29172703</v>
      </c>
      <c r="E2429">
        <v>1</v>
      </c>
      <c r="F2429">
        <v>1</v>
      </c>
      <c r="G2429">
        <v>1</v>
      </c>
      <c r="H2429">
        <v>2</v>
      </c>
      <c r="I2429" t="s">
        <v>1995</v>
      </c>
      <c r="J2429" t="s">
        <v>2052</v>
      </c>
      <c r="K2429" t="s">
        <v>2053</v>
      </c>
      <c r="L2429">
        <v>1368</v>
      </c>
      <c r="N2429">
        <v>1011</v>
      </c>
      <c r="O2429" t="s">
        <v>1494</v>
      </c>
      <c r="P2429" t="s">
        <v>1494</v>
      </c>
      <c r="Q2429">
        <v>1</v>
      </c>
      <c r="W2429">
        <v>0</v>
      </c>
      <c r="X2429">
        <v>1695838894</v>
      </c>
      <c r="Y2429">
        <v>1.1499999999999999</v>
      </c>
      <c r="AA2429">
        <v>0</v>
      </c>
      <c r="AB2429">
        <v>29.67</v>
      </c>
      <c r="AC2429">
        <v>0</v>
      </c>
      <c r="AD2429">
        <v>0</v>
      </c>
      <c r="AE2429">
        <v>0</v>
      </c>
      <c r="AF2429">
        <v>29.67</v>
      </c>
      <c r="AG2429">
        <v>0</v>
      </c>
      <c r="AH2429">
        <v>0</v>
      </c>
      <c r="AI2429">
        <v>1</v>
      </c>
      <c r="AJ2429">
        <v>1</v>
      </c>
      <c r="AK2429">
        <v>1</v>
      </c>
      <c r="AL2429">
        <v>1</v>
      </c>
      <c r="AN2429">
        <v>0</v>
      </c>
      <c r="AO2429">
        <v>1</v>
      </c>
      <c r="AP2429">
        <v>1</v>
      </c>
      <c r="AQ2429">
        <v>0</v>
      </c>
      <c r="AR2429">
        <v>0</v>
      </c>
      <c r="AS2429" t="s">
        <v>3</v>
      </c>
      <c r="AT2429">
        <v>0.8</v>
      </c>
      <c r="AU2429" t="s">
        <v>61</v>
      </c>
      <c r="AV2429">
        <v>0</v>
      </c>
      <c r="AW2429">
        <v>2</v>
      </c>
      <c r="AX2429">
        <v>53555695</v>
      </c>
      <c r="AY2429">
        <v>1</v>
      </c>
      <c r="AZ2429">
        <v>6144</v>
      </c>
      <c r="BA2429">
        <v>2241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CX2429">
        <f>Y2429*Source!I1412</f>
        <v>0.38005199999999995</v>
      </c>
      <c r="CY2429">
        <f>AB2429</f>
        <v>29.67</v>
      </c>
      <c r="CZ2429">
        <f>AF2429</f>
        <v>29.67</v>
      </c>
      <c r="DA2429">
        <f>AJ2429</f>
        <v>1</v>
      </c>
      <c r="DB2429">
        <f t="shared" si="464"/>
        <v>34.130000000000003</v>
      </c>
      <c r="DC2429">
        <f t="shared" si="465"/>
        <v>0</v>
      </c>
    </row>
    <row r="2430" spans="1:107" x14ac:dyDescent="0.2">
      <c r="A2430">
        <f>ROW(Source!A1412)</f>
        <v>1412</v>
      </c>
      <c r="B2430">
        <v>53551706</v>
      </c>
      <c r="C2430">
        <v>53555675</v>
      </c>
      <c r="D2430">
        <v>29174500</v>
      </c>
      <c r="E2430">
        <v>1</v>
      </c>
      <c r="F2430">
        <v>1</v>
      </c>
      <c r="G2430">
        <v>1</v>
      </c>
      <c r="H2430">
        <v>2</v>
      </c>
      <c r="I2430" t="s">
        <v>1681</v>
      </c>
      <c r="J2430" t="s">
        <v>1682</v>
      </c>
      <c r="K2430" t="s">
        <v>1683</v>
      </c>
      <c r="L2430">
        <v>1368</v>
      </c>
      <c r="N2430">
        <v>1011</v>
      </c>
      <c r="O2430" t="s">
        <v>1494</v>
      </c>
      <c r="P2430" t="s">
        <v>1494</v>
      </c>
      <c r="Q2430">
        <v>1</v>
      </c>
      <c r="W2430">
        <v>0</v>
      </c>
      <c r="X2430">
        <v>-1867053656</v>
      </c>
      <c r="Y2430">
        <v>0.301875</v>
      </c>
      <c r="AA2430">
        <v>0</v>
      </c>
      <c r="AB2430">
        <v>1.95</v>
      </c>
      <c r="AC2430">
        <v>0</v>
      </c>
      <c r="AD2430">
        <v>0</v>
      </c>
      <c r="AE2430">
        <v>0</v>
      </c>
      <c r="AF2430">
        <v>1.95</v>
      </c>
      <c r="AG2430">
        <v>0</v>
      </c>
      <c r="AH2430">
        <v>0</v>
      </c>
      <c r="AI2430">
        <v>1</v>
      </c>
      <c r="AJ2430">
        <v>1</v>
      </c>
      <c r="AK2430">
        <v>1</v>
      </c>
      <c r="AL2430">
        <v>1</v>
      </c>
      <c r="AN2430">
        <v>0</v>
      </c>
      <c r="AO2430">
        <v>1</v>
      </c>
      <c r="AP2430">
        <v>1</v>
      </c>
      <c r="AQ2430">
        <v>0</v>
      </c>
      <c r="AR2430">
        <v>0</v>
      </c>
      <c r="AS2430" t="s">
        <v>3</v>
      </c>
      <c r="AT2430">
        <v>0.21</v>
      </c>
      <c r="AU2430" t="s">
        <v>61</v>
      </c>
      <c r="AV2430">
        <v>0</v>
      </c>
      <c r="AW2430">
        <v>2</v>
      </c>
      <c r="AX2430">
        <v>53555696</v>
      </c>
      <c r="AY2430">
        <v>1</v>
      </c>
      <c r="AZ2430">
        <v>6144</v>
      </c>
      <c r="BA2430">
        <v>2242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CX2430">
        <f>Y2430*Source!I1412</f>
        <v>9.9763649999999995E-2</v>
      </c>
      <c r="CY2430">
        <f>AB2430</f>
        <v>1.95</v>
      </c>
      <c r="CZ2430">
        <f>AF2430</f>
        <v>1.95</v>
      </c>
      <c r="DA2430">
        <f>AJ2430</f>
        <v>1</v>
      </c>
      <c r="DB2430">
        <f t="shared" si="464"/>
        <v>0.59</v>
      </c>
      <c r="DC2430">
        <f t="shared" si="465"/>
        <v>0</v>
      </c>
    </row>
    <row r="2431" spans="1:107" x14ac:dyDescent="0.2">
      <c r="A2431">
        <f>ROW(Source!A1412)</f>
        <v>1412</v>
      </c>
      <c r="B2431">
        <v>53551706</v>
      </c>
      <c r="C2431">
        <v>53555675</v>
      </c>
      <c r="D2431">
        <v>29174913</v>
      </c>
      <c r="E2431">
        <v>1</v>
      </c>
      <c r="F2431">
        <v>1</v>
      </c>
      <c r="G2431">
        <v>1</v>
      </c>
      <c r="H2431">
        <v>2</v>
      </c>
      <c r="I2431" t="s">
        <v>1513</v>
      </c>
      <c r="J2431" t="s">
        <v>1514</v>
      </c>
      <c r="K2431" t="s">
        <v>1515</v>
      </c>
      <c r="L2431">
        <v>1368</v>
      </c>
      <c r="N2431">
        <v>1011</v>
      </c>
      <c r="O2431" t="s">
        <v>1494</v>
      </c>
      <c r="P2431" t="s">
        <v>1494</v>
      </c>
      <c r="Q2431">
        <v>1</v>
      </c>
      <c r="W2431">
        <v>0</v>
      </c>
      <c r="X2431">
        <v>1230759911</v>
      </c>
      <c r="Y2431">
        <v>2.6593749999999998</v>
      </c>
      <c r="AA2431">
        <v>0</v>
      </c>
      <c r="AB2431">
        <v>87.17</v>
      </c>
      <c r="AC2431">
        <v>11.6</v>
      </c>
      <c r="AD2431">
        <v>0</v>
      </c>
      <c r="AE2431">
        <v>0</v>
      </c>
      <c r="AF2431">
        <v>87.17</v>
      </c>
      <c r="AG2431">
        <v>11.6</v>
      </c>
      <c r="AH2431">
        <v>0</v>
      </c>
      <c r="AI2431">
        <v>1</v>
      </c>
      <c r="AJ2431">
        <v>1</v>
      </c>
      <c r="AK2431">
        <v>1</v>
      </c>
      <c r="AL2431">
        <v>1</v>
      </c>
      <c r="AN2431">
        <v>0</v>
      </c>
      <c r="AO2431">
        <v>1</v>
      </c>
      <c r="AP2431">
        <v>1</v>
      </c>
      <c r="AQ2431">
        <v>0</v>
      </c>
      <c r="AR2431">
        <v>0</v>
      </c>
      <c r="AS2431" t="s">
        <v>3</v>
      </c>
      <c r="AT2431">
        <v>1.85</v>
      </c>
      <c r="AU2431" t="s">
        <v>61</v>
      </c>
      <c r="AV2431">
        <v>0</v>
      </c>
      <c r="AW2431">
        <v>2</v>
      </c>
      <c r="AX2431">
        <v>53555697</v>
      </c>
      <c r="AY2431">
        <v>1</v>
      </c>
      <c r="AZ2431">
        <v>6144</v>
      </c>
      <c r="BA2431">
        <v>2243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CX2431">
        <f>Y2431*Source!I1412</f>
        <v>0.87887024999999996</v>
      </c>
      <c r="CY2431">
        <f>AB2431</f>
        <v>87.17</v>
      </c>
      <c r="CZ2431">
        <f>AF2431</f>
        <v>87.17</v>
      </c>
      <c r="DA2431">
        <f>AJ2431</f>
        <v>1</v>
      </c>
      <c r="DB2431">
        <f t="shared" si="464"/>
        <v>231.81</v>
      </c>
      <c r="DC2431">
        <f t="shared" si="465"/>
        <v>30.85</v>
      </c>
    </row>
    <row r="2432" spans="1:107" x14ac:dyDescent="0.2">
      <c r="A2432">
        <f>ROW(Source!A1412)</f>
        <v>1412</v>
      </c>
      <c r="B2432">
        <v>53551706</v>
      </c>
      <c r="C2432">
        <v>53555675</v>
      </c>
      <c r="D2432">
        <v>29114681</v>
      </c>
      <c r="E2432">
        <v>1</v>
      </c>
      <c r="F2432">
        <v>1</v>
      </c>
      <c r="G2432">
        <v>1</v>
      </c>
      <c r="H2432">
        <v>3</v>
      </c>
      <c r="I2432" t="s">
        <v>2054</v>
      </c>
      <c r="J2432" t="s">
        <v>2055</v>
      </c>
      <c r="K2432" t="s">
        <v>2056</v>
      </c>
      <c r="L2432">
        <v>1348</v>
      </c>
      <c r="N2432">
        <v>1009</v>
      </c>
      <c r="O2432" t="s">
        <v>26</v>
      </c>
      <c r="P2432" t="s">
        <v>26</v>
      </c>
      <c r="Q2432">
        <v>1000</v>
      </c>
      <c r="W2432">
        <v>0</v>
      </c>
      <c r="X2432">
        <v>-1964751701</v>
      </c>
      <c r="Y2432">
        <v>4.4999999999999997E-3</v>
      </c>
      <c r="AA2432">
        <v>9628</v>
      </c>
      <c r="AB2432">
        <v>0</v>
      </c>
      <c r="AC2432">
        <v>0</v>
      </c>
      <c r="AD2432">
        <v>0</v>
      </c>
      <c r="AE2432">
        <v>9628</v>
      </c>
      <c r="AF2432">
        <v>0</v>
      </c>
      <c r="AG2432">
        <v>0</v>
      </c>
      <c r="AH2432">
        <v>0</v>
      </c>
      <c r="AI2432">
        <v>1</v>
      </c>
      <c r="AJ2432">
        <v>1</v>
      </c>
      <c r="AK2432">
        <v>1</v>
      </c>
      <c r="AL2432">
        <v>1</v>
      </c>
      <c r="AN2432">
        <v>0</v>
      </c>
      <c r="AO2432">
        <v>1</v>
      </c>
      <c r="AP2432">
        <v>0</v>
      </c>
      <c r="AQ2432">
        <v>0</v>
      </c>
      <c r="AR2432">
        <v>0</v>
      </c>
      <c r="AS2432" t="s">
        <v>3</v>
      </c>
      <c r="AT2432">
        <v>4.4999999999999997E-3</v>
      </c>
      <c r="AU2432" t="s">
        <v>3</v>
      </c>
      <c r="AV2432">
        <v>0</v>
      </c>
      <c r="AW2432">
        <v>2</v>
      </c>
      <c r="AX2432">
        <v>53555698</v>
      </c>
      <c r="AY2432">
        <v>1</v>
      </c>
      <c r="AZ2432">
        <v>0</v>
      </c>
      <c r="BA2432">
        <v>2244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CX2432">
        <f>Y2432*Source!I1412</f>
        <v>1.48716E-3</v>
      </c>
      <c r="CY2432">
        <f t="shared" ref="CY2432:CY2439" si="466">AA2432</f>
        <v>9628</v>
      </c>
      <c r="CZ2432">
        <f t="shared" ref="CZ2432:CZ2439" si="467">AE2432</f>
        <v>9628</v>
      </c>
      <c r="DA2432">
        <f t="shared" ref="DA2432:DA2439" si="468">AI2432</f>
        <v>1</v>
      </c>
      <c r="DB2432">
        <f t="shared" ref="DB2432:DB2439" si="469">ROUND(ROUND(AT2432*CZ2432,2),2)</f>
        <v>43.33</v>
      </c>
      <c r="DC2432">
        <f t="shared" ref="DC2432:DC2439" si="470">ROUND(ROUND(AT2432*AG2432,2),2)</f>
        <v>0</v>
      </c>
    </row>
    <row r="2433" spans="1:107" x14ac:dyDescent="0.2">
      <c r="A2433">
        <f>ROW(Source!A1412)</f>
        <v>1412</v>
      </c>
      <c r="B2433">
        <v>53551706</v>
      </c>
      <c r="C2433">
        <v>53555675</v>
      </c>
      <c r="D2433">
        <v>29114471</v>
      </c>
      <c r="E2433">
        <v>1</v>
      </c>
      <c r="F2433">
        <v>1</v>
      </c>
      <c r="G2433">
        <v>1</v>
      </c>
      <c r="H2433">
        <v>3</v>
      </c>
      <c r="I2433" t="s">
        <v>2057</v>
      </c>
      <c r="J2433" t="s">
        <v>2058</v>
      </c>
      <c r="K2433" t="s">
        <v>2059</v>
      </c>
      <c r="L2433">
        <v>1356</v>
      </c>
      <c r="N2433">
        <v>1010</v>
      </c>
      <c r="O2433" t="s">
        <v>949</v>
      </c>
      <c r="P2433" t="s">
        <v>949</v>
      </c>
      <c r="Q2433">
        <v>1000</v>
      </c>
      <c r="W2433">
        <v>0</v>
      </c>
      <c r="X2433">
        <v>938517584</v>
      </c>
      <c r="Y2433">
        <v>8.8999999999999996E-2</v>
      </c>
      <c r="AA2433">
        <v>160</v>
      </c>
      <c r="AB2433">
        <v>0</v>
      </c>
      <c r="AC2433">
        <v>0</v>
      </c>
      <c r="AD2433">
        <v>0</v>
      </c>
      <c r="AE2433">
        <v>160</v>
      </c>
      <c r="AF2433">
        <v>0</v>
      </c>
      <c r="AG2433">
        <v>0</v>
      </c>
      <c r="AH2433">
        <v>0</v>
      </c>
      <c r="AI2433">
        <v>1</v>
      </c>
      <c r="AJ2433">
        <v>1</v>
      </c>
      <c r="AK2433">
        <v>1</v>
      </c>
      <c r="AL2433">
        <v>1</v>
      </c>
      <c r="AN2433">
        <v>0</v>
      </c>
      <c r="AO2433">
        <v>1</v>
      </c>
      <c r="AP2433">
        <v>0</v>
      </c>
      <c r="AQ2433">
        <v>0</v>
      </c>
      <c r="AR2433">
        <v>0</v>
      </c>
      <c r="AS2433" t="s">
        <v>3</v>
      </c>
      <c r="AT2433">
        <v>8.8999999999999996E-2</v>
      </c>
      <c r="AU2433" t="s">
        <v>3</v>
      </c>
      <c r="AV2433">
        <v>0</v>
      </c>
      <c r="AW2433">
        <v>2</v>
      </c>
      <c r="AX2433">
        <v>53555699</v>
      </c>
      <c r="AY2433">
        <v>1</v>
      </c>
      <c r="AZ2433">
        <v>0</v>
      </c>
      <c r="BA2433">
        <v>2245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CX2433">
        <f>Y2433*Source!I1412</f>
        <v>2.941272E-2</v>
      </c>
      <c r="CY2433">
        <f t="shared" si="466"/>
        <v>160</v>
      </c>
      <c r="CZ2433">
        <f t="shared" si="467"/>
        <v>160</v>
      </c>
      <c r="DA2433">
        <f t="shared" si="468"/>
        <v>1</v>
      </c>
      <c r="DB2433">
        <f t="shared" si="469"/>
        <v>14.24</v>
      </c>
      <c r="DC2433">
        <f t="shared" si="470"/>
        <v>0</v>
      </c>
    </row>
    <row r="2434" spans="1:107" x14ac:dyDescent="0.2">
      <c r="A2434">
        <f>ROW(Source!A1412)</f>
        <v>1412</v>
      </c>
      <c r="B2434">
        <v>53551706</v>
      </c>
      <c r="C2434">
        <v>53555675</v>
      </c>
      <c r="D2434">
        <v>29140948</v>
      </c>
      <c r="E2434">
        <v>1</v>
      </c>
      <c r="F2434">
        <v>1</v>
      </c>
      <c r="G2434">
        <v>1</v>
      </c>
      <c r="H2434">
        <v>3</v>
      </c>
      <c r="I2434" t="s">
        <v>1337</v>
      </c>
      <c r="J2434" t="s">
        <v>1340</v>
      </c>
      <c r="K2434" t="s">
        <v>1338</v>
      </c>
      <c r="L2434">
        <v>1033</v>
      </c>
      <c r="N2434">
        <v>1013</v>
      </c>
      <c r="O2434" t="s">
        <v>1339</v>
      </c>
      <c r="P2434" t="s">
        <v>1339</v>
      </c>
      <c r="Q2434">
        <v>1</v>
      </c>
      <c r="W2434">
        <v>1</v>
      </c>
      <c r="X2434">
        <v>-1698548958</v>
      </c>
      <c r="Y2434">
        <v>-100</v>
      </c>
      <c r="AA2434">
        <v>166.98</v>
      </c>
      <c r="AB2434">
        <v>0</v>
      </c>
      <c r="AC2434">
        <v>0</v>
      </c>
      <c r="AD2434">
        <v>0</v>
      </c>
      <c r="AE2434">
        <v>166.98</v>
      </c>
      <c r="AF2434">
        <v>0</v>
      </c>
      <c r="AG2434">
        <v>0</v>
      </c>
      <c r="AH2434">
        <v>0</v>
      </c>
      <c r="AI2434">
        <v>1</v>
      </c>
      <c r="AJ2434">
        <v>1</v>
      </c>
      <c r="AK2434">
        <v>1</v>
      </c>
      <c r="AL2434">
        <v>1</v>
      </c>
      <c r="AN2434">
        <v>0</v>
      </c>
      <c r="AO2434">
        <v>1</v>
      </c>
      <c r="AP2434">
        <v>0</v>
      </c>
      <c r="AQ2434">
        <v>0</v>
      </c>
      <c r="AR2434">
        <v>0</v>
      </c>
      <c r="AS2434" t="s">
        <v>3</v>
      </c>
      <c r="AT2434">
        <v>-100</v>
      </c>
      <c r="AU2434" t="s">
        <v>3</v>
      </c>
      <c r="AV2434">
        <v>0</v>
      </c>
      <c r="AW2434">
        <v>2</v>
      </c>
      <c r="AX2434">
        <v>53555700</v>
      </c>
      <c r="AY2434">
        <v>1</v>
      </c>
      <c r="AZ2434">
        <v>6144</v>
      </c>
      <c r="BA2434">
        <v>2246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CX2434">
        <f>Y2434*Source!I1412</f>
        <v>-33.048000000000002</v>
      </c>
      <c r="CY2434">
        <f t="shared" si="466"/>
        <v>166.98</v>
      </c>
      <c r="CZ2434">
        <f t="shared" si="467"/>
        <v>166.98</v>
      </c>
      <c r="DA2434">
        <f t="shared" si="468"/>
        <v>1</v>
      </c>
      <c r="DB2434">
        <f t="shared" si="469"/>
        <v>-16698</v>
      </c>
      <c r="DC2434">
        <f t="shared" si="470"/>
        <v>0</v>
      </c>
    </row>
    <row r="2435" spans="1:107" x14ac:dyDescent="0.2">
      <c r="A2435">
        <f>ROW(Source!A1412)</f>
        <v>1412</v>
      </c>
      <c r="B2435">
        <v>53551706</v>
      </c>
      <c r="C2435">
        <v>53555675</v>
      </c>
      <c r="D2435">
        <v>29141208</v>
      </c>
      <c r="E2435">
        <v>1</v>
      </c>
      <c r="F2435">
        <v>1</v>
      </c>
      <c r="G2435">
        <v>1</v>
      </c>
      <c r="H2435">
        <v>3</v>
      </c>
      <c r="I2435" t="s">
        <v>1342</v>
      </c>
      <c r="J2435" t="s">
        <v>1344</v>
      </c>
      <c r="K2435" t="s">
        <v>1343</v>
      </c>
      <c r="L2435">
        <v>1354</v>
      </c>
      <c r="N2435">
        <v>1010</v>
      </c>
      <c r="O2435" t="s">
        <v>160</v>
      </c>
      <c r="P2435" t="s">
        <v>160</v>
      </c>
      <c r="Q2435">
        <v>1</v>
      </c>
      <c r="W2435">
        <v>0</v>
      </c>
      <c r="X2435">
        <v>-676983205</v>
      </c>
      <c r="Y2435">
        <v>490.196078</v>
      </c>
      <c r="AA2435">
        <v>149.26</v>
      </c>
      <c r="AB2435">
        <v>0</v>
      </c>
      <c r="AC2435">
        <v>0</v>
      </c>
      <c r="AD2435">
        <v>0</v>
      </c>
      <c r="AE2435">
        <v>149.26</v>
      </c>
      <c r="AF2435">
        <v>0</v>
      </c>
      <c r="AG2435">
        <v>0</v>
      </c>
      <c r="AH2435">
        <v>0</v>
      </c>
      <c r="AI2435">
        <v>1</v>
      </c>
      <c r="AJ2435">
        <v>1</v>
      </c>
      <c r="AK2435">
        <v>1</v>
      </c>
      <c r="AL2435">
        <v>1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 t="s">
        <v>3</v>
      </c>
      <c r="AT2435">
        <v>490.196078</v>
      </c>
      <c r="AU2435" t="s">
        <v>3</v>
      </c>
      <c r="AV2435">
        <v>0</v>
      </c>
      <c r="AW2435">
        <v>1</v>
      </c>
      <c r="AX2435">
        <v>-1</v>
      </c>
      <c r="AY2435">
        <v>0</v>
      </c>
      <c r="AZ2435">
        <v>0</v>
      </c>
      <c r="BA2435" t="s">
        <v>3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CX2435">
        <f>Y2435*Source!I1412</f>
        <v>161.99999985744</v>
      </c>
      <c r="CY2435">
        <f t="shared" si="466"/>
        <v>149.26</v>
      </c>
      <c r="CZ2435">
        <f t="shared" si="467"/>
        <v>149.26</v>
      </c>
      <c r="DA2435">
        <f t="shared" si="468"/>
        <v>1</v>
      </c>
      <c r="DB2435">
        <f t="shared" si="469"/>
        <v>73166.67</v>
      </c>
      <c r="DC2435">
        <f t="shared" si="470"/>
        <v>0</v>
      </c>
    </row>
    <row r="2436" spans="1:107" x14ac:dyDescent="0.2">
      <c r="A2436">
        <f>ROW(Source!A1412)</f>
        <v>1412</v>
      </c>
      <c r="B2436">
        <v>53551706</v>
      </c>
      <c r="C2436">
        <v>53555675</v>
      </c>
      <c r="D2436">
        <v>29140930</v>
      </c>
      <c r="E2436">
        <v>1</v>
      </c>
      <c r="F2436">
        <v>1</v>
      </c>
      <c r="G2436">
        <v>1</v>
      </c>
      <c r="H2436">
        <v>3</v>
      </c>
      <c r="I2436" t="s">
        <v>2060</v>
      </c>
      <c r="J2436" t="s">
        <v>2061</v>
      </c>
      <c r="K2436" t="s">
        <v>2062</v>
      </c>
      <c r="L2436">
        <v>1035</v>
      </c>
      <c r="N2436">
        <v>1013</v>
      </c>
      <c r="O2436" t="s">
        <v>219</v>
      </c>
      <c r="P2436" t="s">
        <v>219</v>
      </c>
      <c r="Q2436">
        <v>1</v>
      </c>
      <c r="W2436">
        <v>0</v>
      </c>
      <c r="X2436">
        <v>-1375229326</v>
      </c>
      <c r="Y2436">
        <v>44.2</v>
      </c>
      <c r="AA2436">
        <v>24.74</v>
      </c>
      <c r="AB2436">
        <v>0</v>
      </c>
      <c r="AC2436">
        <v>0</v>
      </c>
      <c r="AD2436">
        <v>0</v>
      </c>
      <c r="AE2436">
        <v>24.74</v>
      </c>
      <c r="AF2436">
        <v>0</v>
      </c>
      <c r="AG2436">
        <v>0</v>
      </c>
      <c r="AH2436">
        <v>0</v>
      </c>
      <c r="AI2436">
        <v>1</v>
      </c>
      <c r="AJ2436">
        <v>1</v>
      </c>
      <c r="AK2436">
        <v>1</v>
      </c>
      <c r="AL2436">
        <v>1</v>
      </c>
      <c r="AN2436">
        <v>0</v>
      </c>
      <c r="AO2436">
        <v>1</v>
      </c>
      <c r="AP2436">
        <v>0</v>
      </c>
      <c r="AQ2436">
        <v>0</v>
      </c>
      <c r="AR2436">
        <v>0</v>
      </c>
      <c r="AS2436" t="s">
        <v>3</v>
      </c>
      <c r="AT2436">
        <v>44.2</v>
      </c>
      <c r="AU2436" t="s">
        <v>3</v>
      </c>
      <c r="AV2436">
        <v>0</v>
      </c>
      <c r="AW2436">
        <v>2</v>
      </c>
      <c r="AX2436">
        <v>53555701</v>
      </c>
      <c r="AY2436">
        <v>1</v>
      </c>
      <c r="AZ2436">
        <v>0</v>
      </c>
      <c r="BA2436">
        <v>2247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CX2436">
        <f>Y2436*Source!I1412</f>
        <v>14.607216000000001</v>
      </c>
      <c r="CY2436">
        <f t="shared" si="466"/>
        <v>24.74</v>
      </c>
      <c r="CZ2436">
        <f t="shared" si="467"/>
        <v>24.74</v>
      </c>
      <c r="DA2436">
        <f t="shared" si="468"/>
        <v>1</v>
      </c>
      <c r="DB2436">
        <f t="shared" si="469"/>
        <v>1093.51</v>
      </c>
      <c r="DC2436">
        <f t="shared" si="470"/>
        <v>0</v>
      </c>
    </row>
    <row r="2437" spans="1:107" x14ac:dyDescent="0.2">
      <c r="A2437">
        <f>ROW(Source!A1412)</f>
        <v>1412</v>
      </c>
      <c r="B2437">
        <v>53551706</v>
      </c>
      <c r="C2437">
        <v>53555675</v>
      </c>
      <c r="D2437">
        <v>29140920</v>
      </c>
      <c r="E2437">
        <v>1</v>
      </c>
      <c r="F2437">
        <v>1</v>
      </c>
      <c r="G2437">
        <v>1</v>
      </c>
      <c r="H2437">
        <v>3</v>
      </c>
      <c r="I2437" t="s">
        <v>2063</v>
      </c>
      <c r="J2437" t="s">
        <v>2064</v>
      </c>
      <c r="K2437" t="s">
        <v>2065</v>
      </c>
      <c r="L2437">
        <v>1339</v>
      </c>
      <c r="N2437">
        <v>1007</v>
      </c>
      <c r="O2437" t="s">
        <v>425</v>
      </c>
      <c r="P2437" t="s">
        <v>425</v>
      </c>
      <c r="Q2437">
        <v>1</v>
      </c>
      <c r="W2437">
        <v>0</v>
      </c>
      <c r="X2437">
        <v>-1034213419</v>
      </c>
      <c r="Y2437">
        <v>0.67</v>
      </c>
      <c r="AA2437">
        <v>45.83</v>
      </c>
      <c r="AB2437">
        <v>0</v>
      </c>
      <c r="AC2437">
        <v>0</v>
      </c>
      <c r="AD2437">
        <v>0</v>
      </c>
      <c r="AE2437">
        <v>45.83</v>
      </c>
      <c r="AF2437">
        <v>0</v>
      </c>
      <c r="AG2437">
        <v>0</v>
      </c>
      <c r="AH2437">
        <v>0</v>
      </c>
      <c r="AI2437">
        <v>1</v>
      </c>
      <c r="AJ2437">
        <v>1</v>
      </c>
      <c r="AK2437">
        <v>1</v>
      </c>
      <c r="AL2437">
        <v>1</v>
      </c>
      <c r="AN2437">
        <v>0</v>
      </c>
      <c r="AO2437">
        <v>1</v>
      </c>
      <c r="AP2437">
        <v>0</v>
      </c>
      <c r="AQ2437">
        <v>0</v>
      </c>
      <c r="AR2437">
        <v>0</v>
      </c>
      <c r="AS2437" t="s">
        <v>3</v>
      </c>
      <c r="AT2437">
        <v>0.67</v>
      </c>
      <c r="AU2437" t="s">
        <v>3</v>
      </c>
      <c r="AV2437">
        <v>0</v>
      </c>
      <c r="AW2437">
        <v>2</v>
      </c>
      <c r="AX2437">
        <v>53555702</v>
      </c>
      <c r="AY2437">
        <v>1</v>
      </c>
      <c r="AZ2437">
        <v>0</v>
      </c>
      <c r="BA2437">
        <v>2248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CX2437">
        <f>Y2437*Source!I1412</f>
        <v>0.22142160000000002</v>
      </c>
      <c r="CY2437">
        <f t="shared" si="466"/>
        <v>45.83</v>
      </c>
      <c r="CZ2437">
        <f t="shared" si="467"/>
        <v>45.83</v>
      </c>
      <c r="DA2437">
        <f t="shared" si="468"/>
        <v>1</v>
      </c>
      <c r="DB2437">
        <f t="shared" si="469"/>
        <v>30.71</v>
      </c>
      <c r="DC2437">
        <f t="shared" si="470"/>
        <v>0</v>
      </c>
    </row>
    <row r="2438" spans="1:107" x14ac:dyDescent="0.2">
      <c r="A2438">
        <f>ROW(Source!A1412)</f>
        <v>1412</v>
      </c>
      <c r="B2438">
        <v>53551706</v>
      </c>
      <c r="C2438">
        <v>53555675</v>
      </c>
      <c r="D2438">
        <v>38217791</v>
      </c>
      <c r="E2438">
        <v>1</v>
      </c>
      <c r="F2438">
        <v>1</v>
      </c>
      <c r="G2438">
        <v>1</v>
      </c>
      <c r="H2438">
        <v>3</v>
      </c>
      <c r="I2438" t="s">
        <v>1346</v>
      </c>
      <c r="J2438" t="s">
        <v>1348</v>
      </c>
      <c r="K2438" t="s">
        <v>1347</v>
      </c>
      <c r="L2438">
        <v>1354</v>
      </c>
      <c r="N2438">
        <v>1010</v>
      </c>
      <c r="O2438" t="s">
        <v>160</v>
      </c>
      <c r="P2438" t="s">
        <v>160</v>
      </c>
      <c r="Q2438">
        <v>1</v>
      </c>
      <c r="W2438">
        <v>0</v>
      </c>
      <c r="X2438">
        <v>-1019670726</v>
      </c>
      <c r="Y2438">
        <v>127.087872</v>
      </c>
      <c r="AA2438">
        <v>12.36</v>
      </c>
      <c r="AB2438">
        <v>0</v>
      </c>
      <c r="AC2438">
        <v>0</v>
      </c>
      <c r="AD2438">
        <v>0</v>
      </c>
      <c r="AE2438">
        <v>12.36</v>
      </c>
      <c r="AF2438">
        <v>0</v>
      </c>
      <c r="AG2438">
        <v>0</v>
      </c>
      <c r="AH2438">
        <v>0</v>
      </c>
      <c r="AI2438">
        <v>1</v>
      </c>
      <c r="AJ2438">
        <v>1</v>
      </c>
      <c r="AK2438">
        <v>1</v>
      </c>
      <c r="AL2438">
        <v>1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 t="s">
        <v>3</v>
      </c>
      <c r="AT2438">
        <v>127.087872</v>
      </c>
      <c r="AU2438" t="s">
        <v>3</v>
      </c>
      <c r="AV2438">
        <v>0</v>
      </c>
      <c r="AW2438">
        <v>1</v>
      </c>
      <c r="AX2438">
        <v>-1</v>
      </c>
      <c r="AY2438">
        <v>0</v>
      </c>
      <c r="AZ2438">
        <v>0</v>
      </c>
      <c r="BA2438" t="s">
        <v>3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CX2438">
        <f>Y2438*Source!I1412</f>
        <v>41.999999938560002</v>
      </c>
      <c r="CY2438">
        <f t="shared" si="466"/>
        <v>12.36</v>
      </c>
      <c r="CZ2438">
        <f t="shared" si="467"/>
        <v>12.36</v>
      </c>
      <c r="DA2438">
        <f t="shared" si="468"/>
        <v>1</v>
      </c>
      <c r="DB2438">
        <f t="shared" si="469"/>
        <v>1570.81</v>
      </c>
      <c r="DC2438">
        <f t="shared" si="470"/>
        <v>0</v>
      </c>
    </row>
    <row r="2439" spans="1:107" x14ac:dyDescent="0.2">
      <c r="A2439">
        <f>ROW(Source!A1412)</f>
        <v>1412</v>
      </c>
      <c r="B2439">
        <v>53551706</v>
      </c>
      <c r="C2439">
        <v>53555675</v>
      </c>
      <c r="D2439">
        <v>29150040</v>
      </c>
      <c r="E2439">
        <v>1</v>
      </c>
      <c r="F2439">
        <v>1</v>
      </c>
      <c r="G2439">
        <v>1</v>
      </c>
      <c r="H2439">
        <v>3</v>
      </c>
      <c r="I2439" t="s">
        <v>1576</v>
      </c>
      <c r="J2439" t="s">
        <v>1577</v>
      </c>
      <c r="K2439" t="s">
        <v>1578</v>
      </c>
      <c r="L2439">
        <v>1339</v>
      </c>
      <c r="N2439">
        <v>1007</v>
      </c>
      <c r="O2439" t="s">
        <v>425</v>
      </c>
      <c r="P2439" t="s">
        <v>425</v>
      </c>
      <c r="Q2439">
        <v>1</v>
      </c>
      <c r="W2439">
        <v>0</v>
      </c>
      <c r="X2439">
        <v>619799737</v>
      </c>
      <c r="Y2439">
        <v>15</v>
      </c>
      <c r="AA2439">
        <v>2.44</v>
      </c>
      <c r="AB2439">
        <v>0</v>
      </c>
      <c r="AC2439">
        <v>0</v>
      </c>
      <c r="AD2439">
        <v>0</v>
      </c>
      <c r="AE2439">
        <v>2.44</v>
      </c>
      <c r="AF2439">
        <v>0</v>
      </c>
      <c r="AG2439">
        <v>0</v>
      </c>
      <c r="AH2439">
        <v>0</v>
      </c>
      <c r="AI2439">
        <v>1</v>
      </c>
      <c r="AJ2439">
        <v>1</v>
      </c>
      <c r="AK2439">
        <v>1</v>
      </c>
      <c r="AL2439">
        <v>1</v>
      </c>
      <c r="AN2439">
        <v>0</v>
      </c>
      <c r="AO2439">
        <v>1</v>
      </c>
      <c r="AP2439">
        <v>0</v>
      </c>
      <c r="AQ2439">
        <v>0</v>
      </c>
      <c r="AR2439">
        <v>0</v>
      </c>
      <c r="AS2439" t="s">
        <v>3</v>
      </c>
      <c r="AT2439">
        <v>15</v>
      </c>
      <c r="AU2439" t="s">
        <v>3</v>
      </c>
      <c r="AV2439">
        <v>0</v>
      </c>
      <c r="AW2439">
        <v>2</v>
      </c>
      <c r="AX2439">
        <v>53555703</v>
      </c>
      <c r="AY2439">
        <v>1</v>
      </c>
      <c r="AZ2439">
        <v>0</v>
      </c>
      <c r="BA2439">
        <v>2249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CX2439">
        <f>Y2439*Source!I1412</f>
        <v>4.9572000000000003</v>
      </c>
      <c r="CY2439">
        <f t="shared" si="466"/>
        <v>2.44</v>
      </c>
      <c r="CZ2439">
        <f t="shared" si="467"/>
        <v>2.44</v>
      </c>
      <c r="DA2439">
        <f t="shared" si="468"/>
        <v>1</v>
      </c>
      <c r="DB2439">
        <f t="shared" si="469"/>
        <v>36.6</v>
      </c>
      <c r="DC2439">
        <f t="shared" si="470"/>
        <v>0</v>
      </c>
    </row>
    <row r="2440" spans="1:107" x14ac:dyDescent="0.2">
      <c r="A2440">
        <f>ROW(Source!A1413)</f>
        <v>1413</v>
      </c>
      <c r="B2440">
        <v>53551707</v>
      </c>
      <c r="C2440">
        <v>53555675</v>
      </c>
      <c r="D2440">
        <v>18410171</v>
      </c>
      <c r="E2440">
        <v>1</v>
      </c>
      <c r="F2440">
        <v>1</v>
      </c>
      <c r="G2440">
        <v>1</v>
      </c>
      <c r="H2440">
        <v>1</v>
      </c>
      <c r="I2440" t="s">
        <v>1839</v>
      </c>
      <c r="J2440" t="s">
        <v>3</v>
      </c>
      <c r="K2440" t="s">
        <v>1840</v>
      </c>
      <c r="L2440">
        <v>1369</v>
      </c>
      <c r="N2440">
        <v>1013</v>
      </c>
      <c r="O2440" t="s">
        <v>1486</v>
      </c>
      <c r="P2440" t="s">
        <v>1486</v>
      </c>
      <c r="Q2440">
        <v>1</v>
      </c>
      <c r="W2440">
        <v>0</v>
      </c>
      <c r="X2440">
        <v>1151098980</v>
      </c>
      <c r="Y2440">
        <v>86.755999999999972</v>
      </c>
      <c r="AA2440">
        <v>0</v>
      </c>
      <c r="AB2440">
        <v>0</v>
      </c>
      <c r="AC2440">
        <v>0</v>
      </c>
      <c r="AD2440">
        <v>316.10000000000002</v>
      </c>
      <c r="AE2440">
        <v>0</v>
      </c>
      <c r="AF2440">
        <v>0</v>
      </c>
      <c r="AG2440">
        <v>0</v>
      </c>
      <c r="AH2440">
        <v>316.10000000000002</v>
      </c>
      <c r="AI2440">
        <v>1</v>
      </c>
      <c r="AJ2440">
        <v>1</v>
      </c>
      <c r="AK2440">
        <v>1</v>
      </c>
      <c r="AL2440">
        <v>1</v>
      </c>
      <c r="AN2440">
        <v>0</v>
      </c>
      <c r="AO2440">
        <v>1</v>
      </c>
      <c r="AP2440">
        <v>1</v>
      </c>
      <c r="AQ2440">
        <v>0</v>
      </c>
      <c r="AR2440">
        <v>0</v>
      </c>
      <c r="AS2440" t="s">
        <v>3</v>
      </c>
      <c r="AT2440">
        <v>65.599999999999994</v>
      </c>
      <c r="AU2440" t="s">
        <v>62</v>
      </c>
      <c r="AV2440">
        <v>1</v>
      </c>
      <c r="AW2440">
        <v>2</v>
      </c>
      <c r="AX2440">
        <v>53555691</v>
      </c>
      <c r="AY2440">
        <v>2</v>
      </c>
      <c r="AZ2440">
        <v>137216</v>
      </c>
      <c r="BA2440">
        <v>2250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CX2440">
        <f>Y2440*Source!I1413</f>
        <v>28.671122879999992</v>
      </c>
      <c r="CY2440">
        <f>AD2440</f>
        <v>316.10000000000002</v>
      </c>
      <c r="CZ2440">
        <f>AH2440</f>
        <v>316.10000000000002</v>
      </c>
      <c r="DA2440">
        <f>AL2440</f>
        <v>1</v>
      </c>
      <c r="DB2440">
        <f>ROUND((ROUND(AT2440*CZ2440,2)*ROUND((1.15*1.15),7)),2)</f>
        <v>27423.57</v>
      </c>
      <c r="DC2440">
        <f>ROUND((ROUND(AT2440*AG2440,2)*ROUND((1.15*1.15),7)),2)</f>
        <v>0</v>
      </c>
    </row>
    <row r="2441" spans="1:107" x14ac:dyDescent="0.2">
      <c r="A2441">
        <f>ROW(Source!A1413)</f>
        <v>1413</v>
      </c>
      <c r="B2441">
        <v>53551707</v>
      </c>
      <c r="C2441">
        <v>53555675</v>
      </c>
      <c r="D2441">
        <v>121548</v>
      </c>
      <c r="E2441">
        <v>1</v>
      </c>
      <c r="F2441">
        <v>1</v>
      </c>
      <c r="G2441">
        <v>1</v>
      </c>
      <c r="H2441">
        <v>1</v>
      </c>
      <c r="I2441" t="s">
        <v>31</v>
      </c>
      <c r="J2441" t="s">
        <v>3</v>
      </c>
      <c r="K2441" t="s">
        <v>1489</v>
      </c>
      <c r="L2441">
        <v>608254</v>
      </c>
      <c r="N2441">
        <v>1013</v>
      </c>
      <c r="O2441" t="s">
        <v>1490</v>
      </c>
      <c r="P2441" t="s">
        <v>1490</v>
      </c>
      <c r="Q2441">
        <v>1</v>
      </c>
      <c r="W2441">
        <v>0</v>
      </c>
      <c r="X2441">
        <v>-185737400</v>
      </c>
      <c r="Y2441">
        <v>1.8399999999999999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1</v>
      </c>
      <c r="AJ2441">
        <v>1</v>
      </c>
      <c r="AK2441">
        <v>1</v>
      </c>
      <c r="AL2441">
        <v>1</v>
      </c>
      <c r="AN2441">
        <v>0</v>
      </c>
      <c r="AO2441">
        <v>1</v>
      </c>
      <c r="AP2441">
        <v>1</v>
      </c>
      <c r="AQ2441">
        <v>0</v>
      </c>
      <c r="AR2441">
        <v>0</v>
      </c>
      <c r="AS2441" t="s">
        <v>3</v>
      </c>
      <c r="AT2441">
        <v>1.28</v>
      </c>
      <c r="AU2441" t="s">
        <v>61</v>
      </c>
      <c r="AV2441">
        <v>2</v>
      </c>
      <c r="AW2441">
        <v>2</v>
      </c>
      <c r="AX2441">
        <v>53555692</v>
      </c>
      <c r="AY2441">
        <v>1</v>
      </c>
      <c r="AZ2441">
        <v>6144</v>
      </c>
      <c r="BA2441">
        <v>2251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CX2441">
        <f>Y2441*Source!I1413</f>
        <v>0.60808319999999993</v>
      </c>
      <c r="CY2441">
        <f>AD2441</f>
        <v>0</v>
      </c>
      <c r="CZ2441">
        <f>AH2441</f>
        <v>0</v>
      </c>
      <c r="DA2441">
        <f>AL2441</f>
        <v>1</v>
      </c>
      <c r="DB2441">
        <f t="shared" ref="DB2441:DB2446" si="471">ROUND((ROUND(AT2441*CZ2441,2)*ROUND((1.25*1.15),7)),2)</f>
        <v>0</v>
      </c>
      <c r="DC2441">
        <f t="shared" ref="DC2441:DC2446" si="472">ROUND((ROUND(AT2441*AG2441,2)*ROUND((1.25*1.15),7)),2)</f>
        <v>0</v>
      </c>
    </row>
    <row r="2442" spans="1:107" x14ac:dyDescent="0.2">
      <c r="A2442">
        <f>ROW(Source!A1413)</f>
        <v>1413</v>
      </c>
      <c r="B2442">
        <v>53551707</v>
      </c>
      <c r="C2442">
        <v>53555675</v>
      </c>
      <c r="D2442">
        <v>29172379</v>
      </c>
      <c r="E2442">
        <v>1</v>
      </c>
      <c r="F2442">
        <v>1</v>
      </c>
      <c r="G2442">
        <v>1</v>
      </c>
      <c r="H2442">
        <v>2</v>
      </c>
      <c r="I2442" t="s">
        <v>1495</v>
      </c>
      <c r="J2442" t="s">
        <v>1496</v>
      </c>
      <c r="K2442" t="s">
        <v>1497</v>
      </c>
      <c r="L2442">
        <v>1368</v>
      </c>
      <c r="N2442">
        <v>1011</v>
      </c>
      <c r="O2442" t="s">
        <v>1494</v>
      </c>
      <c r="P2442" t="s">
        <v>1494</v>
      </c>
      <c r="Q2442">
        <v>1</v>
      </c>
      <c r="W2442">
        <v>0</v>
      </c>
      <c r="X2442">
        <v>1106923569</v>
      </c>
      <c r="Y2442">
        <v>0.12937499999999999</v>
      </c>
      <c r="AA2442">
        <v>0</v>
      </c>
      <c r="AB2442">
        <v>112</v>
      </c>
      <c r="AC2442">
        <v>13.5</v>
      </c>
      <c r="AD2442">
        <v>0</v>
      </c>
      <c r="AE2442">
        <v>0</v>
      </c>
      <c r="AF2442">
        <v>112</v>
      </c>
      <c r="AG2442">
        <v>13.5</v>
      </c>
      <c r="AH2442">
        <v>0</v>
      </c>
      <c r="AI2442">
        <v>1</v>
      </c>
      <c r="AJ2442">
        <v>1</v>
      </c>
      <c r="AK2442">
        <v>1</v>
      </c>
      <c r="AL2442">
        <v>1</v>
      </c>
      <c r="AN2442">
        <v>0</v>
      </c>
      <c r="AO2442">
        <v>1</v>
      </c>
      <c r="AP2442">
        <v>1</v>
      </c>
      <c r="AQ2442">
        <v>0</v>
      </c>
      <c r="AR2442">
        <v>0</v>
      </c>
      <c r="AS2442" t="s">
        <v>3</v>
      </c>
      <c r="AT2442">
        <v>0.09</v>
      </c>
      <c r="AU2442" t="s">
        <v>61</v>
      </c>
      <c r="AV2442">
        <v>0</v>
      </c>
      <c r="AW2442">
        <v>2</v>
      </c>
      <c r="AX2442">
        <v>53555693</v>
      </c>
      <c r="AY2442">
        <v>1</v>
      </c>
      <c r="AZ2442">
        <v>6144</v>
      </c>
      <c r="BA2442">
        <v>2252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CX2442">
        <f>Y2442*Source!I1413</f>
        <v>4.2755849999999998E-2</v>
      </c>
      <c r="CY2442">
        <f>AB2442</f>
        <v>112</v>
      </c>
      <c r="CZ2442">
        <f>AF2442</f>
        <v>112</v>
      </c>
      <c r="DA2442">
        <f>AJ2442</f>
        <v>1</v>
      </c>
      <c r="DB2442">
        <f t="shared" si="471"/>
        <v>14.49</v>
      </c>
      <c r="DC2442">
        <f t="shared" si="472"/>
        <v>1.75</v>
      </c>
    </row>
    <row r="2443" spans="1:107" x14ac:dyDescent="0.2">
      <c r="A2443">
        <f>ROW(Source!A1413)</f>
        <v>1413</v>
      </c>
      <c r="B2443">
        <v>53551707</v>
      </c>
      <c r="C2443">
        <v>53555675</v>
      </c>
      <c r="D2443">
        <v>29172556</v>
      </c>
      <c r="E2443">
        <v>1</v>
      </c>
      <c r="F2443">
        <v>1</v>
      </c>
      <c r="G2443">
        <v>1</v>
      </c>
      <c r="H2443">
        <v>2</v>
      </c>
      <c r="I2443" t="s">
        <v>1647</v>
      </c>
      <c r="J2443" t="s">
        <v>1667</v>
      </c>
      <c r="K2443" t="s">
        <v>1649</v>
      </c>
      <c r="L2443">
        <v>1368</v>
      </c>
      <c r="N2443">
        <v>1011</v>
      </c>
      <c r="O2443" t="s">
        <v>1494</v>
      </c>
      <c r="P2443" t="s">
        <v>1494</v>
      </c>
      <c r="Q2443">
        <v>1</v>
      </c>
      <c r="W2443">
        <v>0</v>
      </c>
      <c r="X2443">
        <v>344519037</v>
      </c>
      <c r="Y2443">
        <v>1.7106249999999996</v>
      </c>
      <c r="AA2443">
        <v>0</v>
      </c>
      <c r="AB2443">
        <v>31.26</v>
      </c>
      <c r="AC2443">
        <v>13.5</v>
      </c>
      <c r="AD2443">
        <v>0</v>
      </c>
      <c r="AE2443">
        <v>0</v>
      </c>
      <c r="AF2443">
        <v>31.26</v>
      </c>
      <c r="AG2443">
        <v>13.5</v>
      </c>
      <c r="AH2443">
        <v>0</v>
      </c>
      <c r="AI2443">
        <v>1</v>
      </c>
      <c r="AJ2443">
        <v>1</v>
      </c>
      <c r="AK2443">
        <v>1</v>
      </c>
      <c r="AL2443">
        <v>1</v>
      </c>
      <c r="AN2443">
        <v>0</v>
      </c>
      <c r="AO2443">
        <v>1</v>
      </c>
      <c r="AP2443">
        <v>1</v>
      </c>
      <c r="AQ2443">
        <v>0</v>
      </c>
      <c r="AR2443">
        <v>0</v>
      </c>
      <c r="AS2443" t="s">
        <v>3</v>
      </c>
      <c r="AT2443">
        <v>1.19</v>
      </c>
      <c r="AU2443" t="s">
        <v>61</v>
      </c>
      <c r="AV2443">
        <v>0</v>
      </c>
      <c r="AW2443">
        <v>2</v>
      </c>
      <c r="AX2443">
        <v>53555694</v>
      </c>
      <c r="AY2443">
        <v>1</v>
      </c>
      <c r="AZ2443">
        <v>6144</v>
      </c>
      <c r="BA2443">
        <v>2253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CX2443">
        <f>Y2443*Source!I1413</f>
        <v>0.5653273499999999</v>
      </c>
      <c r="CY2443">
        <f>AB2443</f>
        <v>31.26</v>
      </c>
      <c r="CZ2443">
        <f>AF2443</f>
        <v>31.26</v>
      </c>
      <c r="DA2443">
        <f>AJ2443</f>
        <v>1</v>
      </c>
      <c r="DB2443">
        <f t="shared" si="471"/>
        <v>53.48</v>
      </c>
      <c r="DC2443">
        <f t="shared" si="472"/>
        <v>23.1</v>
      </c>
    </row>
    <row r="2444" spans="1:107" x14ac:dyDescent="0.2">
      <c r="A2444">
        <f>ROW(Source!A1413)</f>
        <v>1413</v>
      </c>
      <c r="B2444">
        <v>53551707</v>
      </c>
      <c r="C2444">
        <v>53555675</v>
      </c>
      <c r="D2444">
        <v>29172703</v>
      </c>
      <c r="E2444">
        <v>1</v>
      </c>
      <c r="F2444">
        <v>1</v>
      </c>
      <c r="G2444">
        <v>1</v>
      </c>
      <c r="H2444">
        <v>2</v>
      </c>
      <c r="I2444" t="s">
        <v>1995</v>
      </c>
      <c r="J2444" t="s">
        <v>2052</v>
      </c>
      <c r="K2444" t="s">
        <v>2053</v>
      </c>
      <c r="L2444">
        <v>1368</v>
      </c>
      <c r="N2444">
        <v>1011</v>
      </c>
      <c r="O2444" t="s">
        <v>1494</v>
      </c>
      <c r="P2444" t="s">
        <v>1494</v>
      </c>
      <c r="Q2444">
        <v>1</v>
      </c>
      <c r="W2444">
        <v>0</v>
      </c>
      <c r="X2444">
        <v>1695838894</v>
      </c>
      <c r="Y2444">
        <v>1.1499999999999999</v>
      </c>
      <c r="AA2444">
        <v>0</v>
      </c>
      <c r="AB2444">
        <v>29.67</v>
      </c>
      <c r="AC2444">
        <v>0</v>
      </c>
      <c r="AD2444">
        <v>0</v>
      </c>
      <c r="AE2444">
        <v>0</v>
      </c>
      <c r="AF2444">
        <v>29.67</v>
      </c>
      <c r="AG2444">
        <v>0</v>
      </c>
      <c r="AH2444">
        <v>0</v>
      </c>
      <c r="AI2444">
        <v>1</v>
      </c>
      <c r="AJ2444">
        <v>1</v>
      </c>
      <c r="AK2444">
        <v>1</v>
      </c>
      <c r="AL2444">
        <v>1</v>
      </c>
      <c r="AN2444">
        <v>0</v>
      </c>
      <c r="AO2444">
        <v>1</v>
      </c>
      <c r="AP2444">
        <v>1</v>
      </c>
      <c r="AQ2444">
        <v>0</v>
      </c>
      <c r="AR2444">
        <v>0</v>
      </c>
      <c r="AS2444" t="s">
        <v>3</v>
      </c>
      <c r="AT2444">
        <v>0.8</v>
      </c>
      <c r="AU2444" t="s">
        <v>61</v>
      </c>
      <c r="AV2444">
        <v>0</v>
      </c>
      <c r="AW2444">
        <v>2</v>
      </c>
      <c r="AX2444">
        <v>53555695</v>
      </c>
      <c r="AY2444">
        <v>1</v>
      </c>
      <c r="AZ2444">
        <v>6144</v>
      </c>
      <c r="BA2444">
        <v>2254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CX2444">
        <f>Y2444*Source!I1413</f>
        <v>0.38005199999999995</v>
      </c>
      <c r="CY2444">
        <f>AB2444</f>
        <v>29.67</v>
      </c>
      <c r="CZ2444">
        <f>AF2444</f>
        <v>29.67</v>
      </c>
      <c r="DA2444">
        <f>AJ2444</f>
        <v>1</v>
      </c>
      <c r="DB2444">
        <f t="shared" si="471"/>
        <v>34.130000000000003</v>
      </c>
      <c r="DC2444">
        <f t="shared" si="472"/>
        <v>0</v>
      </c>
    </row>
    <row r="2445" spans="1:107" x14ac:dyDescent="0.2">
      <c r="A2445">
        <f>ROW(Source!A1413)</f>
        <v>1413</v>
      </c>
      <c r="B2445">
        <v>53551707</v>
      </c>
      <c r="C2445">
        <v>53555675</v>
      </c>
      <c r="D2445">
        <v>29174500</v>
      </c>
      <c r="E2445">
        <v>1</v>
      </c>
      <c r="F2445">
        <v>1</v>
      </c>
      <c r="G2445">
        <v>1</v>
      </c>
      <c r="H2445">
        <v>2</v>
      </c>
      <c r="I2445" t="s">
        <v>1681</v>
      </c>
      <c r="J2445" t="s">
        <v>1682</v>
      </c>
      <c r="K2445" t="s">
        <v>1683</v>
      </c>
      <c r="L2445">
        <v>1368</v>
      </c>
      <c r="N2445">
        <v>1011</v>
      </c>
      <c r="O2445" t="s">
        <v>1494</v>
      </c>
      <c r="P2445" t="s">
        <v>1494</v>
      </c>
      <c r="Q2445">
        <v>1</v>
      </c>
      <c r="W2445">
        <v>0</v>
      </c>
      <c r="X2445">
        <v>-1867053656</v>
      </c>
      <c r="Y2445">
        <v>0.301875</v>
      </c>
      <c r="AA2445">
        <v>0</v>
      </c>
      <c r="AB2445">
        <v>1.95</v>
      </c>
      <c r="AC2445">
        <v>0</v>
      </c>
      <c r="AD2445">
        <v>0</v>
      </c>
      <c r="AE2445">
        <v>0</v>
      </c>
      <c r="AF2445">
        <v>1.95</v>
      </c>
      <c r="AG2445">
        <v>0</v>
      </c>
      <c r="AH2445">
        <v>0</v>
      </c>
      <c r="AI2445">
        <v>1</v>
      </c>
      <c r="AJ2445">
        <v>1</v>
      </c>
      <c r="AK2445">
        <v>1</v>
      </c>
      <c r="AL2445">
        <v>1</v>
      </c>
      <c r="AN2445">
        <v>0</v>
      </c>
      <c r="AO2445">
        <v>1</v>
      </c>
      <c r="AP2445">
        <v>1</v>
      </c>
      <c r="AQ2445">
        <v>0</v>
      </c>
      <c r="AR2445">
        <v>0</v>
      </c>
      <c r="AS2445" t="s">
        <v>3</v>
      </c>
      <c r="AT2445">
        <v>0.21</v>
      </c>
      <c r="AU2445" t="s">
        <v>61</v>
      </c>
      <c r="AV2445">
        <v>0</v>
      </c>
      <c r="AW2445">
        <v>2</v>
      </c>
      <c r="AX2445">
        <v>53555696</v>
      </c>
      <c r="AY2445">
        <v>1</v>
      </c>
      <c r="AZ2445">
        <v>6144</v>
      </c>
      <c r="BA2445">
        <v>2255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CX2445">
        <f>Y2445*Source!I1413</f>
        <v>9.9763649999999995E-2</v>
      </c>
      <c r="CY2445">
        <f>AB2445</f>
        <v>1.95</v>
      </c>
      <c r="CZ2445">
        <f>AF2445</f>
        <v>1.95</v>
      </c>
      <c r="DA2445">
        <f>AJ2445</f>
        <v>1</v>
      </c>
      <c r="DB2445">
        <f t="shared" si="471"/>
        <v>0.59</v>
      </c>
      <c r="DC2445">
        <f t="shared" si="472"/>
        <v>0</v>
      </c>
    </row>
    <row r="2446" spans="1:107" x14ac:dyDescent="0.2">
      <c r="A2446">
        <f>ROW(Source!A1413)</f>
        <v>1413</v>
      </c>
      <c r="B2446">
        <v>53551707</v>
      </c>
      <c r="C2446">
        <v>53555675</v>
      </c>
      <c r="D2446">
        <v>29174913</v>
      </c>
      <c r="E2446">
        <v>1</v>
      </c>
      <c r="F2446">
        <v>1</v>
      </c>
      <c r="G2446">
        <v>1</v>
      </c>
      <c r="H2446">
        <v>2</v>
      </c>
      <c r="I2446" t="s">
        <v>1513</v>
      </c>
      <c r="J2446" t="s">
        <v>1514</v>
      </c>
      <c r="K2446" t="s">
        <v>1515</v>
      </c>
      <c r="L2446">
        <v>1368</v>
      </c>
      <c r="N2446">
        <v>1011</v>
      </c>
      <c r="O2446" t="s">
        <v>1494</v>
      </c>
      <c r="P2446" t="s">
        <v>1494</v>
      </c>
      <c r="Q2446">
        <v>1</v>
      </c>
      <c r="W2446">
        <v>0</v>
      </c>
      <c r="X2446">
        <v>1230759911</v>
      </c>
      <c r="Y2446">
        <v>2.6593749999999998</v>
      </c>
      <c r="AA2446">
        <v>0</v>
      </c>
      <c r="AB2446">
        <v>87.17</v>
      </c>
      <c r="AC2446">
        <v>11.6</v>
      </c>
      <c r="AD2446">
        <v>0</v>
      </c>
      <c r="AE2446">
        <v>0</v>
      </c>
      <c r="AF2446">
        <v>87.17</v>
      </c>
      <c r="AG2446">
        <v>11.6</v>
      </c>
      <c r="AH2446">
        <v>0</v>
      </c>
      <c r="AI2446">
        <v>1</v>
      </c>
      <c r="AJ2446">
        <v>1</v>
      </c>
      <c r="AK2446">
        <v>1</v>
      </c>
      <c r="AL2446">
        <v>1</v>
      </c>
      <c r="AN2446">
        <v>0</v>
      </c>
      <c r="AO2446">
        <v>1</v>
      </c>
      <c r="AP2446">
        <v>1</v>
      </c>
      <c r="AQ2446">
        <v>0</v>
      </c>
      <c r="AR2446">
        <v>0</v>
      </c>
      <c r="AS2446" t="s">
        <v>3</v>
      </c>
      <c r="AT2446">
        <v>1.85</v>
      </c>
      <c r="AU2446" t="s">
        <v>61</v>
      </c>
      <c r="AV2446">
        <v>0</v>
      </c>
      <c r="AW2446">
        <v>2</v>
      </c>
      <c r="AX2446">
        <v>53555697</v>
      </c>
      <c r="AY2446">
        <v>1</v>
      </c>
      <c r="AZ2446">
        <v>6144</v>
      </c>
      <c r="BA2446">
        <v>2256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CX2446">
        <f>Y2446*Source!I1413</f>
        <v>0.87887024999999996</v>
      </c>
      <c r="CY2446">
        <f>AB2446</f>
        <v>87.17</v>
      </c>
      <c r="CZ2446">
        <f>AF2446</f>
        <v>87.17</v>
      </c>
      <c r="DA2446">
        <f>AJ2446</f>
        <v>1</v>
      </c>
      <c r="DB2446">
        <f t="shared" si="471"/>
        <v>231.81</v>
      </c>
      <c r="DC2446">
        <f t="shared" si="472"/>
        <v>30.85</v>
      </c>
    </row>
    <row r="2447" spans="1:107" x14ac:dyDescent="0.2">
      <c r="A2447">
        <f>ROW(Source!A1413)</f>
        <v>1413</v>
      </c>
      <c r="B2447">
        <v>53551707</v>
      </c>
      <c r="C2447">
        <v>53555675</v>
      </c>
      <c r="D2447">
        <v>29114681</v>
      </c>
      <c r="E2447">
        <v>1</v>
      </c>
      <c r="F2447">
        <v>1</v>
      </c>
      <c r="G2447">
        <v>1</v>
      </c>
      <c r="H2447">
        <v>3</v>
      </c>
      <c r="I2447" t="s">
        <v>2054</v>
      </c>
      <c r="J2447" t="s">
        <v>2055</v>
      </c>
      <c r="K2447" t="s">
        <v>2056</v>
      </c>
      <c r="L2447">
        <v>1348</v>
      </c>
      <c r="N2447">
        <v>1009</v>
      </c>
      <c r="O2447" t="s">
        <v>26</v>
      </c>
      <c r="P2447" t="s">
        <v>26</v>
      </c>
      <c r="Q2447">
        <v>1000</v>
      </c>
      <c r="W2447">
        <v>0</v>
      </c>
      <c r="X2447">
        <v>-1964751701</v>
      </c>
      <c r="Y2447">
        <v>4.4999999999999997E-3</v>
      </c>
      <c r="AA2447">
        <v>59115.92</v>
      </c>
      <c r="AB2447">
        <v>0</v>
      </c>
      <c r="AC2447">
        <v>0</v>
      </c>
      <c r="AD2447">
        <v>0</v>
      </c>
      <c r="AE2447">
        <v>9628</v>
      </c>
      <c r="AF2447">
        <v>0</v>
      </c>
      <c r="AG2447">
        <v>0</v>
      </c>
      <c r="AH2447">
        <v>0</v>
      </c>
      <c r="AI2447">
        <v>6.14</v>
      </c>
      <c r="AJ2447">
        <v>1</v>
      </c>
      <c r="AK2447">
        <v>1</v>
      </c>
      <c r="AL2447">
        <v>1</v>
      </c>
      <c r="AN2447">
        <v>0</v>
      </c>
      <c r="AO2447">
        <v>1</v>
      </c>
      <c r="AP2447">
        <v>0</v>
      </c>
      <c r="AQ2447">
        <v>0</v>
      </c>
      <c r="AR2447">
        <v>0</v>
      </c>
      <c r="AS2447" t="s">
        <v>3</v>
      </c>
      <c r="AT2447">
        <v>4.4999999999999997E-3</v>
      </c>
      <c r="AU2447" t="s">
        <v>3</v>
      </c>
      <c r="AV2447">
        <v>0</v>
      </c>
      <c r="AW2447">
        <v>2</v>
      </c>
      <c r="AX2447">
        <v>53555698</v>
      </c>
      <c r="AY2447">
        <v>1</v>
      </c>
      <c r="AZ2447">
        <v>0</v>
      </c>
      <c r="BA2447">
        <v>2257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CX2447">
        <f>Y2447*Source!I1413</f>
        <v>1.48716E-3</v>
      </c>
      <c r="CY2447">
        <f t="shared" ref="CY2447:CY2454" si="473">AA2447</f>
        <v>59115.92</v>
      </c>
      <c r="CZ2447">
        <f t="shared" ref="CZ2447:CZ2454" si="474">AE2447</f>
        <v>9628</v>
      </c>
      <c r="DA2447">
        <f t="shared" ref="DA2447:DA2454" si="475">AI2447</f>
        <v>6.14</v>
      </c>
      <c r="DB2447">
        <f t="shared" ref="DB2447:DB2454" si="476">ROUND(ROUND(AT2447*CZ2447,2),2)</f>
        <v>43.33</v>
      </c>
      <c r="DC2447">
        <f t="shared" ref="DC2447:DC2454" si="477">ROUND(ROUND(AT2447*AG2447,2),2)</f>
        <v>0</v>
      </c>
    </row>
    <row r="2448" spans="1:107" x14ac:dyDescent="0.2">
      <c r="A2448">
        <f>ROW(Source!A1413)</f>
        <v>1413</v>
      </c>
      <c r="B2448">
        <v>53551707</v>
      </c>
      <c r="C2448">
        <v>53555675</v>
      </c>
      <c r="D2448">
        <v>29114471</v>
      </c>
      <c r="E2448">
        <v>1</v>
      </c>
      <c r="F2448">
        <v>1</v>
      </c>
      <c r="G2448">
        <v>1</v>
      </c>
      <c r="H2448">
        <v>3</v>
      </c>
      <c r="I2448" t="s">
        <v>2057</v>
      </c>
      <c r="J2448" t="s">
        <v>2058</v>
      </c>
      <c r="K2448" t="s">
        <v>2059</v>
      </c>
      <c r="L2448">
        <v>1356</v>
      </c>
      <c r="N2448">
        <v>1010</v>
      </c>
      <c r="O2448" t="s">
        <v>949</v>
      </c>
      <c r="P2448" t="s">
        <v>949</v>
      </c>
      <c r="Q2448">
        <v>1000</v>
      </c>
      <c r="W2448">
        <v>0</v>
      </c>
      <c r="X2448">
        <v>938517584</v>
      </c>
      <c r="Y2448">
        <v>8.8999999999999996E-2</v>
      </c>
      <c r="AA2448">
        <v>982.4</v>
      </c>
      <c r="AB2448">
        <v>0</v>
      </c>
      <c r="AC2448">
        <v>0</v>
      </c>
      <c r="AD2448">
        <v>0</v>
      </c>
      <c r="AE2448">
        <v>160</v>
      </c>
      <c r="AF2448">
        <v>0</v>
      </c>
      <c r="AG2448">
        <v>0</v>
      </c>
      <c r="AH2448">
        <v>0</v>
      </c>
      <c r="AI2448">
        <v>6.14</v>
      </c>
      <c r="AJ2448">
        <v>1</v>
      </c>
      <c r="AK2448">
        <v>1</v>
      </c>
      <c r="AL2448">
        <v>1</v>
      </c>
      <c r="AN2448">
        <v>0</v>
      </c>
      <c r="AO2448">
        <v>1</v>
      </c>
      <c r="AP2448">
        <v>0</v>
      </c>
      <c r="AQ2448">
        <v>0</v>
      </c>
      <c r="AR2448">
        <v>0</v>
      </c>
      <c r="AS2448" t="s">
        <v>3</v>
      </c>
      <c r="AT2448">
        <v>8.8999999999999996E-2</v>
      </c>
      <c r="AU2448" t="s">
        <v>3</v>
      </c>
      <c r="AV2448">
        <v>0</v>
      </c>
      <c r="AW2448">
        <v>2</v>
      </c>
      <c r="AX2448">
        <v>53555699</v>
      </c>
      <c r="AY2448">
        <v>1</v>
      </c>
      <c r="AZ2448">
        <v>0</v>
      </c>
      <c r="BA2448">
        <v>2258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CX2448">
        <f>Y2448*Source!I1413</f>
        <v>2.941272E-2</v>
      </c>
      <c r="CY2448">
        <f t="shared" si="473"/>
        <v>982.4</v>
      </c>
      <c r="CZ2448">
        <f t="shared" si="474"/>
        <v>160</v>
      </c>
      <c r="DA2448">
        <f t="shared" si="475"/>
        <v>6.14</v>
      </c>
      <c r="DB2448">
        <f t="shared" si="476"/>
        <v>14.24</v>
      </c>
      <c r="DC2448">
        <f t="shared" si="477"/>
        <v>0</v>
      </c>
    </row>
    <row r="2449" spans="1:107" x14ac:dyDescent="0.2">
      <c r="A2449">
        <f>ROW(Source!A1413)</f>
        <v>1413</v>
      </c>
      <c r="B2449">
        <v>53551707</v>
      </c>
      <c r="C2449">
        <v>53555675</v>
      </c>
      <c r="D2449">
        <v>29140948</v>
      </c>
      <c r="E2449">
        <v>1</v>
      </c>
      <c r="F2449">
        <v>1</v>
      </c>
      <c r="G2449">
        <v>1</v>
      </c>
      <c r="H2449">
        <v>3</v>
      </c>
      <c r="I2449" t="s">
        <v>1337</v>
      </c>
      <c r="J2449" t="s">
        <v>1340</v>
      </c>
      <c r="K2449" t="s">
        <v>1338</v>
      </c>
      <c r="L2449">
        <v>1033</v>
      </c>
      <c r="N2449">
        <v>1013</v>
      </c>
      <c r="O2449" t="s">
        <v>1339</v>
      </c>
      <c r="P2449" t="s">
        <v>1339</v>
      </c>
      <c r="Q2449">
        <v>1</v>
      </c>
      <c r="W2449">
        <v>1</v>
      </c>
      <c r="X2449">
        <v>-1698548958</v>
      </c>
      <c r="Y2449">
        <v>-100</v>
      </c>
      <c r="AA2449">
        <v>1158.8399999999999</v>
      </c>
      <c r="AB2449">
        <v>0</v>
      </c>
      <c r="AC2449">
        <v>0</v>
      </c>
      <c r="AD2449">
        <v>0</v>
      </c>
      <c r="AE2449">
        <v>166.98</v>
      </c>
      <c r="AF2449">
        <v>0</v>
      </c>
      <c r="AG2449">
        <v>0</v>
      </c>
      <c r="AH2449">
        <v>0</v>
      </c>
      <c r="AI2449">
        <v>6.94</v>
      </c>
      <c r="AJ2449">
        <v>1</v>
      </c>
      <c r="AK2449">
        <v>1</v>
      </c>
      <c r="AL2449">
        <v>1</v>
      </c>
      <c r="AN2449">
        <v>0</v>
      </c>
      <c r="AO2449">
        <v>1</v>
      </c>
      <c r="AP2449">
        <v>0</v>
      </c>
      <c r="AQ2449">
        <v>0</v>
      </c>
      <c r="AR2449">
        <v>0</v>
      </c>
      <c r="AS2449" t="s">
        <v>3</v>
      </c>
      <c r="AT2449">
        <v>-100</v>
      </c>
      <c r="AU2449" t="s">
        <v>3</v>
      </c>
      <c r="AV2449">
        <v>0</v>
      </c>
      <c r="AW2449">
        <v>2</v>
      </c>
      <c r="AX2449">
        <v>53555700</v>
      </c>
      <c r="AY2449">
        <v>1</v>
      </c>
      <c r="AZ2449">
        <v>6144</v>
      </c>
      <c r="BA2449">
        <v>2259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CX2449">
        <f>Y2449*Source!I1413</f>
        <v>-33.048000000000002</v>
      </c>
      <c r="CY2449">
        <f t="shared" si="473"/>
        <v>1158.8399999999999</v>
      </c>
      <c r="CZ2449">
        <f t="shared" si="474"/>
        <v>166.98</v>
      </c>
      <c r="DA2449">
        <f t="shared" si="475"/>
        <v>6.94</v>
      </c>
      <c r="DB2449">
        <f t="shared" si="476"/>
        <v>-16698</v>
      </c>
      <c r="DC2449">
        <f t="shared" si="477"/>
        <v>0</v>
      </c>
    </row>
    <row r="2450" spans="1:107" x14ac:dyDescent="0.2">
      <c r="A2450">
        <f>ROW(Source!A1413)</f>
        <v>1413</v>
      </c>
      <c r="B2450">
        <v>53551707</v>
      </c>
      <c r="C2450">
        <v>53555675</v>
      </c>
      <c r="D2450">
        <v>29141208</v>
      </c>
      <c r="E2450">
        <v>1</v>
      </c>
      <c r="F2450">
        <v>1</v>
      </c>
      <c r="G2450">
        <v>1</v>
      </c>
      <c r="H2450">
        <v>3</v>
      </c>
      <c r="I2450" t="s">
        <v>1342</v>
      </c>
      <c r="J2450" t="s">
        <v>1344</v>
      </c>
      <c r="K2450" t="s">
        <v>1343</v>
      </c>
      <c r="L2450">
        <v>1354</v>
      </c>
      <c r="N2450">
        <v>1010</v>
      </c>
      <c r="O2450" t="s">
        <v>160</v>
      </c>
      <c r="P2450" t="s">
        <v>160</v>
      </c>
      <c r="Q2450">
        <v>1</v>
      </c>
      <c r="W2450">
        <v>0</v>
      </c>
      <c r="X2450">
        <v>-676983205</v>
      </c>
      <c r="Y2450">
        <v>490.196078</v>
      </c>
      <c r="AA2450">
        <v>850.78</v>
      </c>
      <c r="AB2450">
        <v>0</v>
      </c>
      <c r="AC2450">
        <v>0</v>
      </c>
      <c r="AD2450">
        <v>0</v>
      </c>
      <c r="AE2450">
        <v>149.26</v>
      </c>
      <c r="AF2450">
        <v>0</v>
      </c>
      <c r="AG2450">
        <v>0</v>
      </c>
      <c r="AH2450">
        <v>0</v>
      </c>
      <c r="AI2450">
        <v>5.7</v>
      </c>
      <c r="AJ2450">
        <v>1</v>
      </c>
      <c r="AK2450">
        <v>1</v>
      </c>
      <c r="AL2450">
        <v>1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 t="s">
        <v>3</v>
      </c>
      <c r="AT2450">
        <v>490.196078</v>
      </c>
      <c r="AU2450" t="s">
        <v>3</v>
      </c>
      <c r="AV2450">
        <v>0</v>
      </c>
      <c r="AW2450">
        <v>1</v>
      </c>
      <c r="AX2450">
        <v>-1</v>
      </c>
      <c r="AY2450">
        <v>0</v>
      </c>
      <c r="AZ2450">
        <v>0</v>
      </c>
      <c r="BA2450" t="s">
        <v>3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CX2450">
        <f>Y2450*Source!I1413</f>
        <v>161.99999985744</v>
      </c>
      <c r="CY2450">
        <f t="shared" si="473"/>
        <v>850.78</v>
      </c>
      <c r="CZ2450">
        <f t="shared" si="474"/>
        <v>149.26</v>
      </c>
      <c r="DA2450">
        <f t="shared" si="475"/>
        <v>5.7</v>
      </c>
      <c r="DB2450">
        <f t="shared" si="476"/>
        <v>73166.67</v>
      </c>
      <c r="DC2450">
        <f t="shared" si="477"/>
        <v>0</v>
      </c>
    </row>
    <row r="2451" spans="1:107" x14ac:dyDescent="0.2">
      <c r="A2451">
        <f>ROW(Source!A1413)</f>
        <v>1413</v>
      </c>
      <c r="B2451">
        <v>53551707</v>
      </c>
      <c r="C2451">
        <v>53555675</v>
      </c>
      <c r="D2451">
        <v>29140930</v>
      </c>
      <c r="E2451">
        <v>1</v>
      </c>
      <c r="F2451">
        <v>1</v>
      </c>
      <c r="G2451">
        <v>1</v>
      </c>
      <c r="H2451">
        <v>3</v>
      </c>
      <c r="I2451" t="s">
        <v>2060</v>
      </c>
      <c r="J2451" t="s">
        <v>2061</v>
      </c>
      <c r="K2451" t="s">
        <v>2062</v>
      </c>
      <c r="L2451">
        <v>1035</v>
      </c>
      <c r="N2451">
        <v>1013</v>
      </c>
      <c r="O2451" t="s">
        <v>219</v>
      </c>
      <c r="P2451" t="s">
        <v>219</v>
      </c>
      <c r="Q2451">
        <v>1</v>
      </c>
      <c r="W2451">
        <v>0</v>
      </c>
      <c r="X2451">
        <v>-1375229326</v>
      </c>
      <c r="Y2451">
        <v>44.2</v>
      </c>
      <c r="AA2451">
        <v>151.9</v>
      </c>
      <c r="AB2451">
        <v>0</v>
      </c>
      <c r="AC2451">
        <v>0</v>
      </c>
      <c r="AD2451">
        <v>0</v>
      </c>
      <c r="AE2451">
        <v>24.74</v>
      </c>
      <c r="AF2451">
        <v>0</v>
      </c>
      <c r="AG2451">
        <v>0</v>
      </c>
      <c r="AH2451">
        <v>0</v>
      </c>
      <c r="AI2451">
        <v>6.14</v>
      </c>
      <c r="AJ2451">
        <v>1</v>
      </c>
      <c r="AK2451">
        <v>1</v>
      </c>
      <c r="AL2451">
        <v>1</v>
      </c>
      <c r="AN2451">
        <v>0</v>
      </c>
      <c r="AO2451">
        <v>1</v>
      </c>
      <c r="AP2451">
        <v>0</v>
      </c>
      <c r="AQ2451">
        <v>0</v>
      </c>
      <c r="AR2451">
        <v>0</v>
      </c>
      <c r="AS2451" t="s">
        <v>3</v>
      </c>
      <c r="AT2451">
        <v>44.2</v>
      </c>
      <c r="AU2451" t="s">
        <v>3</v>
      </c>
      <c r="AV2451">
        <v>0</v>
      </c>
      <c r="AW2451">
        <v>2</v>
      </c>
      <c r="AX2451">
        <v>53555701</v>
      </c>
      <c r="AY2451">
        <v>1</v>
      </c>
      <c r="AZ2451">
        <v>0</v>
      </c>
      <c r="BA2451">
        <v>2260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CX2451">
        <f>Y2451*Source!I1413</f>
        <v>14.607216000000001</v>
      </c>
      <c r="CY2451">
        <f t="shared" si="473"/>
        <v>151.9</v>
      </c>
      <c r="CZ2451">
        <f t="shared" si="474"/>
        <v>24.74</v>
      </c>
      <c r="DA2451">
        <f t="shared" si="475"/>
        <v>6.14</v>
      </c>
      <c r="DB2451">
        <f t="shared" si="476"/>
        <v>1093.51</v>
      </c>
      <c r="DC2451">
        <f t="shared" si="477"/>
        <v>0</v>
      </c>
    </row>
    <row r="2452" spans="1:107" x14ac:dyDescent="0.2">
      <c r="A2452">
        <f>ROW(Source!A1413)</f>
        <v>1413</v>
      </c>
      <c r="B2452">
        <v>53551707</v>
      </c>
      <c r="C2452">
        <v>53555675</v>
      </c>
      <c r="D2452">
        <v>29140920</v>
      </c>
      <c r="E2452">
        <v>1</v>
      </c>
      <c r="F2452">
        <v>1</v>
      </c>
      <c r="G2452">
        <v>1</v>
      </c>
      <c r="H2452">
        <v>3</v>
      </c>
      <c r="I2452" t="s">
        <v>2063</v>
      </c>
      <c r="J2452" t="s">
        <v>2064</v>
      </c>
      <c r="K2452" t="s">
        <v>2065</v>
      </c>
      <c r="L2452">
        <v>1339</v>
      </c>
      <c r="N2452">
        <v>1007</v>
      </c>
      <c r="O2452" t="s">
        <v>425</v>
      </c>
      <c r="P2452" t="s">
        <v>425</v>
      </c>
      <c r="Q2452">
        <v>1</v>
      </c>
      <c r="W2452">
        <v>0</v>
      </c>
      <c r="X2452">
        <v>-1034213419</v>
      </c>
      <c r="Y2452">
        <v>0.67</v>
      </c>
      <c r="AA2452">
        <v>281.39999999999998</v>
      </c>
      <c r="AB2452">
        <v>0</v>
      </c>
      <c r="AC2452">
        <v>0</v>
      </c>
      <c r="AD2452">
        <v>0</v>
      </c>
      <c r="AE2452">
        <v>45.83</v>
      </c>
      <c r="AF2452">
        <v>0</v>
      </c>
      <c r="AG2452">
        <v>0</v>
      </c>
      <c r="AH2452">
        <v>0</v>
      </c>
      <c r="AI2452">
        <v>6.14</v>
      </c>
      <c r="AJ2452">
        <v>1</v>
      </c>
      <c r="AK2452">
        <v>1</v>
      </c>
      <c r="AL2452">
        <v>1</v>
      </c>
      <c r="AN2452">
        <v>0</v>
      </c>
      <c r="AO2452">
        <v>1</v>
      </c>
      <c r="AP2452">
        <v>0</v>
      </c>
      <c r="AQ2452">
        <v>0</v>
      </c>
      <c r="AR2452">
        <v>0</v>
      </c>
      <c r="AS2452" t="s">
        <v>3</v>
      </c>
      <c r="AT2452">
        <v>0.67</v>
      </c>
      <c r="AU2452" t="s">
        <v>3</v>
      </c>
      <c r="AV2452">
        <v>0</v>
      </c>
      <c r="AW2452">
        <v>2</v>
      </c>
      <c r="AX2452">
        <v>53555702</v>
      </c>
      <c r="AY2452">
        <v>1</v>
      </c>
      <c r="AZ2452">
        <v>0</v>
      </c>
      <c r="BA2452">
        <v>2261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CX2452">
        <f>Y2452*Source!I1413</f>
        <v>0.22142160000000002</v>
      </c>
      <c r="CY2452">
        <f t="shared" si="473"/>
        <v>281.39999999999998</v>
      </c>
      <c r="CZ2452">
        <f t="shared" si="474"/>
        <v>45.83</v>
      </c>
      <c r="DA2452">
        <f t="shared" si="475"/>
        <v>6.14</v>
      </c>
      <c r="DB2452">
        <f t="shared" si="476"/>
        <v>30.71</v>
      </c>
      <c r="DC2452">
        <f t="shared" si="477"/>
        <v>0</v>
      </c>
    </row>
    <row r="2453" spans="1:107" x14ac:dyDescent="0.2">
      <c r="A2453">
        <f>ROW(Source!A1413)</f>
        <v>1413</v>
      </c>
      <c r="B2453">
        <v>53551707</v>
      </c>
      <c r="C2453">
        <v>53555675</v>
      </c>
      <c r="D2453">
        <v>38217791</v>
      </c>
      <c r="E2453">
        <v>1</v>
      </c>
      <c r="F2453">
        <v>1</v>
      </c>
      <c r="G2453">
        <v>1</v>
      </c>
      <c r="H2453">
        <v>3</v>
      </c>
      <c r="I2453" t="s">
        <v>1346</v>
      </c>
      <c r="J2453" t="s">
        <v>1348</v>
      </c>
      <c r="K2453" t="s">
        <v>1347</v>
      </c>
      <c r="L2453">
        <v>1354</v>
      </c>
      <c r="N2453">
        <v>1010</v>
      </c>
      <c r="O2453" t="s">
        <v>160</v>
      </c>
      <c r="P2453" t="s">
        <v>160</v>
      </c>
      <c r="Q2453">
        <v>1</v>
      </c>
      <c r="W2453">
        <v>0</v>
      </c>
      <c r="X2453">
        <v>-1019670726</v>
      </c>
      <c r="Y2453">
        <v>127.087872</v>
      </c>
      <c r="AA2453">
        <v>166.24</v>
      </c>
      <c r="AB2453">
        <v>0</v>
      </c>
      <c r="AC2453">
        <v>0</v>
      </c>
      <c r="AD2453">
        <v>0</v>
      </c>
      <c r="AE2453">
        <v>12.36</v>
      </c>
      <c r="AF2453">
        <v>0</v>
      </c>
      <c r="AG2453">
        <v>0</v>
      </c>
      <c r="AH2453">
        <v>0</v>
      </c>
      <c r="AI2453">
        <v>13.45</v>
      </c>
      <c r="AJ2453">
        <v>1</v>
      </c>
      <c r="AK2453">
        <v>1</v>
      </c>
      <c r="AL2453">
        <v>1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 t="s">
        <v>3</v>
      </c>
      <c r="AT2453">
        <v>127.087872</v>
      </c>
      <c r="AU2453" t="s">
        <v>3</v>
      </c>
      <c r="AV2453">
        <v>0</v>
      </c>
      <c r="AW2453">
        <v>1</v>
      </c>
      <c r="AX2453">
        <v>-1</v>
      </c>
      <c r="AY2453">
        <v>0</v>
      </c>
      <c r="AZ2453">
        <v>0</v>
      </c>
      <c r="BA2453" t="s">
        <v>3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CX2453">
        <f>Y2453*Source!I1413</f>
        <v>41.999999938560002</v>
      </c>
      <c r="CY2453">
        <f t="shared" si="473"/>
        <v>166.24</v>
      </c>
      <c r="CZ2453">
        <f t="shared" si="474"/>
        <v>12.36</v>
      </c>
      <c r="DA2453">
        <f t="shared" si="475"/>
        <v>13.45</v>
      </c>
      <c r="DB2453">
        <f t="shared" si="476"/>
        <v>1570.81</v>
      </c>
      <c r="DC2453">
        <f t="shared" si="477"/>
        <v>0</v>
      </c>
    </row>
    <row r="2454" spans="1:107" x14ac:dyDescent="0.2">
      <c r="A2454">
        <f>ROW(Source!A1413)</f>
        <v>1413</v>
      </c>
      <c r="B2454">
        <v>53551707</v>
      </c>
      <c r="C2454">
        <v>53555675</v>
      </c>
      <c r="D2454">
        <v>29150040</v>
      </c>
      <c r="E2454">
        <v>1</v>
      </c>
      <c r="F2454">
        <v>1</v>
      </c>
      <c r="G2454">
        <v>1</v>
      </c>
      <c r="H2454">
        <v>3</v>
      </c>
      <c r="I2454" t="s">
        <v>1576</v>
      </c>
      <c r="J2454" t="s">
        <v>1577</v>
      </c>
      <c r="K2454" t="s">
        <v>1578</v>
      </c>
      <c r="L2454">
        <v>1339</v>
      </c>
      <c r="N2454">
        <v>1007</v>
      </c>
      <c r="O2454" t="s">
        <v>425</v>
      </c>
      <c r="P2454" t="s">
        <v>425</v>
      </c>
      <c r="Q2454">
        <v>1</v>
      </c>
      <c r="W2454">
        <v>0</v>
      </c>
      <c r="X2454">
        <v>619799737</v>
      </c>
      <c r="Y2454">
        <v>15</v>
      </c>
      <c r="AA2454">
        <v>14.98</v>
      </c>
      <c r="AB2454">
        <v>0</v>
      </c>
      <c r="AC2454">
        <v>0</v>
      </c>
      <c r="AD2454">
        <v>0</v>
      </c>
      <c r="AE2454">
        <v>2.44</v>
      </c>
      <c r="AF2454">
        <v>0</v>
      </c>
      <c r="AG2454">
        <v>0</v>
      </c>
      <c r="AH2454">
        <v>0</v>
      </c>
      <c r="AI2454">
        <v>6.14</v>
      </c>
      <c r="AJ2454">
        <v>1</v>
      </c>
      <c r="AK2454">
        <v>1</v>
      </c>
      <c r="AL2454">
        <v>1</v>
      </c>
      <c r="AN2454">
        <v>0</v>
      </c>
      <c r="AO2454">
        <v>1</v>
      </c>
      <c r="AP2454">
        <v>0</v>
      </c>
      <c r="AQ2454">
        <v>0</v>
      </c>
      <c r="AR2454">
        <v>0</v>
      </c>
      <c r="AS2454" t="s">
        <v>3</v>
      </c>
      <c r="AT2454">
        <v>15</v>
      </c>
      <c r="AU2454" t="s">
        <v>3</v>
      </c>
      <c r="AV2454">
        <v>0</v>
      </c>
      <c r="AW2454">
        <v>2</v>
      </c>
      <c r="AX2454">
        <v>53555703</v>
      </c>
      <c r="AY2454">
        <v>1</v>
      </c>
      <c r="AZ2454">
        <v>0</v>
      </c>
      <c r="BA2454">
        <v>2262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CX2454">
        <f>Y2454*Source!I1413</f>
        <v>4.9572000000000003</v>
      </c>
      <c r="CY2454">
        <f t="shared" si="473"/>
        <v>14.98</v>
      </c>
      <c r="CZ2454">
        <f t="shared" si="474"/>
        <v>2.44</v>
      </c>
      <c r="DA2454">
        <f t="shared" si="475"/>
        <v>6.14</v>
      </c>
      <c r="DB2454">
        <f t="shared" si="476"/>
        <v>36.6</v>
      </c>
      <c r="DC2454">
        <f t="shared" si="477"/>
        <v>0</v>
      </c>
    </row>
    <row r="2455" spans="1:107" x14ac:dyDescent="0.2">
      <c r="A2455">
        <f>ROW(Source!A1422)</f>
        <v>1422</v>
      </c>
      <c r="B2455">
        <v>53551706</v>
      </c>
      <c r="C2455">
        <v>53555708</v>
      </c>
      <c r="D2455">
        <v>18410171</v>
      </c>
      <c r="E2455">
        <v>1</v>
      </c>
      <c r="F2455">
        <v>1</v>
      </c>
      <c r="G2455">
        <v>1</v>
      </c>
      <c r="H2455">
        <v>1</v>
      </c>
      <c r="I2455" t="s">
        <v>1839</v>
      </c>
      <c r="J2455" t="s">
        <v>3</v>
      </c>
      <c r="K2455" t="s">
        <v>1840</v>
      </c>
      <c r="L2455">
        <v>1369</v>
      </c>
      <c r="N2455">
        <v>1013</v>
      </c>
      <c r="O2455" t="s">
        <v>1486</v>
      </c>
      <c r="P2455" t="s">
        <v>1486</v>
      </c>
      <c r="Q2455">
        <v>1</v>
      </c>
      <c r="W2455">
        <v>0</v>
      </c>
      <c r="X2455">
        <v>1151098980</v>
      </c>
      <c r="Y2455">
        <v>2.3540499999999995</v>
      </c>
      <c r="AA2455">
        <v>0</v>
      </c>
      <c r="AB2455">
        <v>0</v>
      </c>
      <c r="AC2455">
        <v>0</v>
      </c>
      <c r="AD2455">
        <v>316.10000000000002</v>
      </c>
      <c r="AE2455">
        <v>0</v>
      </c>
      <c r="AF2455">
        <v>0</v>
      </c>
      <c r="AG2455">
        <v>0</v>
      </c>
      <c r="AH2455">
        <v>316.10000000000002</v>
      </c>
      <c r="AI2455">
        <v>1</v>
      </c>
      <c r="AJ2455">
        <v>1</v>
      </c>
      <c r="AK2455">
        <v>1</v>
      </c>
      <c r="AL2455">
        <v>1</v>
      </c>
      <c r="AN2455">
        <v>0</v>
      </c>
      <c r="AO2455">
        <v>1</v>
      </c>
      <c r="AP2455">
        <v>1</v>
      </c>
      <c r="AQ2455">
        <v>0</v>
      </c>
      <c r="AR2455">
        <v>0</v>
      </c>
      <c r="AS2455" t="s">
        <v>3</v>
      </c>
      <c r="AT2455">
        <v>1.78</v>
      </c>
      <c r="AU2455" t="s">
        <v>62</v>
      </c>
      <c r="AV2455">
        <v>1</v>
      </c>
      <c r="AW2455">
        <v>2</v>
      </c>
      <c r="AX2455">
        <v>53555720</v>
      </c>
      <c r="AY2455">
        <v>2</v>
      </c>
      <c r="AZ2455">
        <v>137216</v>
      </c>
      <c r="BA2455">
        <v>2263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CX2455">
        <f>Y2455*Source!I1422</f>
        <v>30.602649999999993</v>
      </c>
      <c r="CY2455">
        <f>AD2455</f>
        <v>316.10000000000002</v>
      </c>
      <c r="CZ2455">
        <f>AH2455</f>
        <v>316.10000000000002</v>
      </c>
      <c r="DA2455">
        <f>AL2455</f>
        <v>1</v>
      </c>
      <c r="DB2455">
        <f>ROUND((ROUND(AT2455*CZ2455,2)*ROUND((1.15*1.15),7)),2)</f>
        <v>744.12</v>
      </c>
      <c r="DC2455">
        <f>ROUND((ROUND(AT2455*AG2455,2)*ROUND((1.15*1.15),7)),2)</f>
        <v>0</v>
      </c>
    </row>
    <row r="2456" spans="1:107" x14ac:dyDescent="0.2">
      <c r="A2456">
        <f>ROW(Source!A1422)</f>
        <v>1422</v>
      </c>
      <c r="B2456">
        <v>53551706</v>
      </c>
      <c r="C2456">
        <v>53555708</v>
      </c>
      <c r="D2456">
        <v>121548</v>
      </c>
      <c r="E2456">
        <v>1</v>
      </c>
      <c r="F2456">
        <v>1</v>
      </c>
      <c r="G2456">
        <v>1</v>
      </c>
      <c r="H2456">
        <v>1</v>
      </c>
      <c r="I2456" t="s">
        <v>31</v>
      </c>
      <c r="J2456" t="s">
        <v>3</v>
      </c>
      <c r="K2456" t="s">
        <v>1489</v>
      </c>
      <c r="L2456">
        <v>608254</v>
      </c>
      <c r="N2456">
        <v>1013</v>
      </c>
      <c r="O2456" t="s">
        <v>1490</v>
      </c>
      <c r="P2456" t="s">
        <v>1490</v>
      </c>
      <c r="Q2456">
        <v>1</v>
      </c>
      <c r="W2456">
        <v>0</v>
      </c>
      <c r="X2456">
        <v>-185737400</v>
      </c>
      <c r="Y2456">
        <v>1.4374999999999999E-2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1</v>
      </c>
      <c r="AJ2456">
        <v>1</v>
      </c>
      <c r="AK2456">
        <v>1</v>
      </c>
      <c r="AL2456">
        <v>1</v>
      </c>
      <c r="AN2456">
        <v>0</v>
      </c>
      <c r="AO2456">
        <v>1</v>
      </c>
      <c r="AP2456">
        <v>1</v>
      </c>
      <c r="AQ2456">
        <v>0</v>
      </c>
      <c r="AR2456">
        <v>0</v>
      </c>
      <c r="AS2456" t="s">
        <v>3</v>
      </c>
      <c r="AT2456">
        <v>0.01</v>
      </c>
      <c r="AU2456" t="s">
        <v>61</v>
      </c>
      <c r="AV2456">
        <v>2</v>
      </c>
      <c r="AW2456">
        <v>2</v>
      </c>
      <c r="AX2456">
        <v>53555721</v>
      </c>
      <c r="AY2456">
        <v>1</v>
      </c>
      <c r="AZ2456">
        <v>6144</v>
      </c>
      <c r="BA2456">
        <v>2264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CX2456">
        <f>Y2456*Source!I1422</f>
        <v>0.18687499999999999</v>
      </c>
      <c r="CY2456">
        <f>AD2456</f>
        <v>0</v>
      </c>
      <c r="CZ2456">
        <f>AH2456</f>
        <v>0</v>
      </c>
      <c r="DA2456">
        <f>AL2456</f>
        <v>1</v>
      </c>
      <c r="DB2456">
        <f>ROUND((ROUND(AT2456*CZ2456,2)*ROUND((1.25*1.15),7)),2)</f>
        <v>0</v>
      </c>
      <c r="DC2456">
        <f>ROUND((ROUND(AT2456*AG2456,2)*ROUND((1.25*1.15),7)),2)</f>
        <v>0</v>
      </c>
    </row>
    <row r="2457" spans="1:107" x14ac:dyDescent="0.2">
      <c r="A2457">
        <f>ROW(Source!A1422)</f>
        <v>1422</v>
      </c>
      <c r="B2457">
        <v>53551706</v>
      </c>
      <c r="C2457">
        <v>53555708</v>
      </c>
      <c r="D2457">
        <v>29172379</v>
      </c>
      <c r="E2457">
        <v>1</v>
      </c>
      <c r="F2457">
        <v>1</v>
      </c>
      <c r="G2457">
        <v>1</v>
      </c>
      <c r="H2457">
        <v>2</v>
      </c>
      <c r="I2457" t="s">
        <v>1495</v>
      </c>
      <c r="J2457" t="s">
        <v>1496</v>
      </c>
      <c r="K2457" t="s">
        <v>1497</v>
      </c>
      <c r="L2457">
        <v>1368</v>
      </c>
      <c r="N2457">
        <v>1011</v>
      </c>
      <c r="O2457" t="s">
        <v>1494</v>
      </c>
      <c r="P2457" t="s">
        <v>1494</v>
      </c>
      <c r="Q2457">
        <v>1</v>
      </c>
      <c r="W2457">
        <v>0</v>
      </c>
      <c r="X2457">
        <v>1106923569</v>
      </c>
      <c r="Y2457">
        <v>1.4374999999999999E-2</v>
      </c>
      <c r="AA2457">
        <v>0</v>
      </c>
      <c r="AB2457">
        <v>112</v>
      </c>
      <c r="AC2457">
        <v>13.5</v>
      </c>
      <c r="AD2457">
        <v>0</v>
      </c>
      <c r="AE2457">
        <v>0</v>
      </c>
      <c r="AF2457">
        <v>112</v>
      </c>
      <c r="AG2457">
        <v>13.5</v>
      </c>
      <c r="AH2457">
        <v>0</v>
      </c>
      <c r="AI2457">
        <v>1</v>
      </c>
      <c r="AJ2457">
        <v>1</v>
      </c>
      <c r="AK2457">
        <v>1</v>
      </c>
      <c r="AL2457">
        <v>1</v>
      </c>
      <c r="AN2457">
        <v>0</v>
      </c>
      <c r="AO2457">
        <v>1</v>
      </c>
      <c r="AP2457">
        <v>1</v>
      </c>
      <c r="AQ2457">
        <v>0</v>
      </c>
      <c r="AR2457">
        <v>0</v>
      </c>
      <c r="AS2457" t="s">
        <v>3</v>
      </c>
      <c r="AT2457">
        <v>0.01</v>
      </c>
      <c r="AU2457" t="s">
        <v>61</v>
      </c>
      <c r="AV2457">
        <v>0</v>
      </c>
      <c r="AW2457">
        <v>2</v>
      </c>
      <c r="AX2457">
        <v>53555722</v>
      </c>
      <c r="AY2457">
        <v>1</v>
      </c>
      <c r="AZ2457">
        <v>6144</v>
      </c>
      <c r="BA2457">
        <v>2265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CX2457">
        <f>Y2457*Source!I1422</f>
        <v>0.18687499999999999</v>
      </c>
      <c r="CY2457">
        <f>AB2457</f>
        <v>112</v>
      </c>
      <c r="CZ2457">
        <f>AF2457</f>
        <v>112</v>
      </c>
      <c r="DA2457">
        <f>AJ2457</f>
        <v>1</v>
      </c>
      <c r="DB2457">
        <f>ROUND((ROUND(AT2457*CZ2457,2)*ROUND((1.25*1.15),7)),2)</f>
        <v>1.61</v>
      </c>
      <c r="DC2457">
        <f>ROUND((ROUND(AT2457*AG2457,2)*ROUND((1.25*1.15),7)),2)</f>
        <v>0.2</v>
      </c>
    </row>
    <row r="2458" spans="1:107" x14ac:dyDescent="0.2">
      <c r="A2458">
        <f>ROW(Source!A1422)</f>
        <v>1422</v>
      </c>
      <c r="B2458">
        <v>53551706</v>
      </c>
      <c r="C2458">
        <v>53555708</v>
      </c>
      <c r="D2458">
        <v>29172657</v>
      </c>
      <c r="E2458">
        <v>1</v>
      </c>
      <c r="F2458">
        <v>1</v>
      </c>
      <c r="G2458">
        <v>1</v>
      </c>
      <c r="H2458">
        <v>2</v>
      </c>
      <c r="I2458" t="s">
        <v>1588</v>
      </c>
      <c r="J2458" t="s">
        <v>1589</v>
      </c>
      <c r="K2458" t="s">
        <v>1590</v>
      </c>
      <c r="L2458">
        <v>1368</v>
      </c>
      <c r="N2458">
        <v>1011</v>
      </c>
      <c r="O2458" t="s">
        <v>1494</v>
      </c>
      <c r="P2458" t="s">
        <v>1494</v>
      </c>
      <c r="Q2458">
        <v>1</v>
      </c>
      <c r="W2458">
        <v>0</v>
      </c>
      <c r="X2458">
        <v>1474986261</v>
      </c>
      <c r="Y2458">
        <v>0.17249999999999999</v>
      </c>
      <c r="AA2458">
        <v>0</v>
      </c>
      <c r="AB2458">
        <v>8.1</v>
      </c>
      <c r="AC2458">
        <v>0</v>
      </c>
      <c r="AD2458">
        <v>0</v>
      </c>
      <c r="AE2458">
        <v>0</v>
      </c>
      <c r="AF2458">
        <v>8.1</v>
      </c>
      <c r="AG2458">
        <v>0</v>
      </c>
      <c r="AH2458">
        <v>0</v>
      </c>
      <c r="AI2458">
        <v>1</v>
      </c>
      <c r="AJ2458">
        <v>1</v>
      </c>
      <c r="AK2458">
        <v>1</v>
      </c>
      <c r="AL2458">
        <v>1</v>
      </c>
      <c r="AN2458">
        <v>0</v>
      </c>
      <c r="AO2458">
        <v>1</v>
      </c>
      <c r="AP2458">
        <v>1</v>
      </c>
      <c r="AQ2458">
        <v>0</v>
      </c>
      <c r="AR2458">
        <v>0</v>
      </c>
      <c r="AS2458" t="s">
        <v>3</v>
      </c>
      <c r="AT2458">
        <v>0.12</v>
      </c>
      <c r="AU2458" t="s">
        <v>61</v>
      </c>
      <c r="AV2458">
        <v>0</v>
      </c>
      <c r="AW2458">
        <v>2</v>
      </c>
      <c r="AX2458">
        <v>53555723</v>
      </c>
      <c r="AY2458">
        <v>1</v>
      </c>
      <c r="AZ2458">
        <v>6144</v>
      </c>
      <c r="BA2458">
        <v>2266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CX2458">
        <f>Y2458*Source!I1422</f>
        <v>2.2424999999999997</v>
      </c>
      <c r="CY2458">
        <f>AB2458</f>
        <v>8.1</v>
      </c>
      <c r="CZ2458">
        <f>AF2458</f>
        <v>8.1</v>
      </c>
      <c r="DA2458">
        <f>AJ2458</f>
        <v>1</v>
      </c>
      <c r="DB2458">
        <f>ROUND((ROUND(AT2458*CZ2458,2)*ROUND((1.25*1.15),7)),2)</f>
        <v>1.39</v>
      </c>
      <c r="DC2458">
        <f>ROUND((ROUND(AT2458*AG2458,2)*ROUND((1.25*1.15),7)),2)</f>
        <v>0</v>
      </c>
    </row>
    <row r="2459" spans="1:107" x14ac:dyDescent="0.2">
      <c r="A2459">
        <f>ROW(Source!A1422)</f>
        <v>1422</v>
      </c>
      <c r="B2459">
        <v>53551706</v>
      </c>
      <c r="C2459">
        <v>53555708</v>
      </c>
      <c r="D2459">
        <v>29174500</v>
      </c>
      <c r="E2459">
        <v>1</v>
      </c>
      <c r="F2459">
        <v>1</v>
      </c>
      <c r="G2459">
        <v>1</v>
      </c>
      <c r="H2459">
        <v>2</v>
      </c>
      <c r="I2459" t="s">
        <v>1681</v>
      </c>
      <c r="J2459" t="s">
        <v>1682</v>
      </c>
      <c r="K2459" t="s">
        <v>1683</v>
      </c>
      <c r="L2459">
        <v>1368</v>
      </c>
      <c r="N2459">
        <v>1011</v>
      </c>
      <c r="O2459" t="s">
        <v>1494</v>
      </c>
      <c r="P2459" t="s">
        <v>1494</v>
      </c>
      <c r="Q2459">
        <v>1</v>
      </c>
      <c r="W2459">
        <v>0</v>
      </c>
      <c r="X2459">
        <v>-1867053656</v>
      </c>
      <c r="Y2459">
        <v>0.50312499999999993</v>
      </c>
      <c r="AA2459">
        <v>0</v>
      </c>
      <c r="AB2459">
        <v>1.95</v>
      </c>
      <c r="AC2459">
        <v>0</v>
      </c>
      <c r="AD2459">
        <v>0</v>
      </c>
      <c r="AE2459">
        <v>0</v>
      </c>
      <c r="AF2459">
        <v>1.95</v>
      </c>
      <c r="AG2459">
        <v>0</v>
      </c>
      <c r="AH2459">
        <v>0</v>
      </c>
      <c r="AI2459">
        <v>1</v>
      </c>
      <c r="AJ2459">
        <v>1</v>
      </c>
      <c r="AK2459">
        <v>1</v>
      </c>
      <c r="AL2459">
        <v>1</v>
      </c>
      <c r="AN2459">
        <v>0</v>
      </c>
      <c r="AO2459">
        <v>1</v>
      </c>
      <c r="AP2459">
        <v>1</v>
      </c>
      <c r="AQ2459">
        <v>0</v>
      </c>
      <c r="AR2459">
        <v>0</v>
      </c>
      <c r="AS2459" t="s">
        <v>3</v>
      </c>
      <c r="AT2459">
        <v>0.35</v>
      </c>
      <c r="AU2459" t="s">
        <v>61</v>
      </c>
      <c r="AV2459">
        <v>0</v>
      </c>
      <c r="AW2459">
        <v>2</v>
      </c>
      <c r="AX2459">
        <v>53555724</v>
      </c>
      <c r="AY2459">
        <v>1</v>
      </c>
      <c r="AZ2459">
        <v>6144</v>
      </c>
      <c r="BA2459">
        <v>2267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CX2459">
        <f>Y2459*Source!I1422</f>
        <v>6.5406249999999995</v>
      </c>
      <c r="CY2459">
        <f>AB2459</f>
        <v>1.95</v>
      </c>
      <c r="CZ2459">
        <f>AF2459</f>
        <v>1.95</v>
      </c>
      <c r="DA2459">
        <f>AJ2459</f>
        <v>1</v>
      </c>
      <c r="DB2459">
        <f>ROUND((ROUND(AT2459*CZ2459,2)*ROUND((1.25*1.15),7)),2)</f>
        <v>0.98</v>
      </c>
      <c r="DC2459">
        <f>ROUND((ROUND(AT2459*AG2459,2)*ROUND((1.25*1.15),7)),2)</f>
        <v>0</v>
      </c>
    </row>
    <row r="2460" spans="1:107" x14ac:dyDescent="0.2">
      <c r="A2460">
        <f>ROW(Source!A1422)</f>
        <v>1422</v>
      </c>
      <c r="B2460">
        <v>53551706</v>
      </c>
      <c r="C2460">
        <v>53555708</v>
      </c>
      <c r="D2460">
        <v>29174913</v>
      </c>
      <c r="E2460">
        <v>1</v>
      </c>
      <c r="F2460">
        <v>1</v>
      </c>
      <c r="G2460">
        <v>1</v>
      </c>
      <c r="H2460">
        <v>2</v>
      </c>
      <c r="I2460" t="s">
        <v>1513</v>
      </c>
      <c r="J2460" t="s">
        <v>1514</v>
      </c>
      <c r="K2460" t="s">
        <v>1515</v>
      </c>
      <c r="L2460">
        <v>1368</v>
      </c>
      <c r="N2460">
        <v>1011</v>
      </c>
      <c r="O2460" t="s">
        <v>1494</v>
      </c>
      <c r="P2460" t="s">
        <v>1494</v>
      </c>
      <c r="Q2460">
        <v>1</v>
      </c>
      <c r="W2460">
        <v>0</v>
      </c>
      <c r="X2460">
        <v>1230759911</v>
      </c>
      <c r="Y2460">
        <v>1.4374999999999999E-2</v>
      </c>
      <c r="AA2460">
        <v>0</v>
      </c>
      <c r="AB2460">
        <v>87.17</v>
      </c>
      <c r="AC2460">
        <v>11.6</v>
      </c>
      <c r="AD2460">
        <v>0</v>
      </c>
      <c r="AE2460">
        <v>0</v>
      </c>
      <c r="AF2460">
        <v>87.17</v>
      </c>
      <c r="AG2460">
        <v>11.6</v>
      </c>
      <c r="AH2460">
        <v>0</v>
      </c>
      <c r="AI2460">
        <v>1</v>
      </c>
      <c r="AJ2460">
        <v>1</v>
      </c>
      <c r="AK2460">
        <v>1</v>
      </c>
      <c r="AL2460">
        <v>1</v>
      </c>
      <c r="AN2460">
        <v>0</v>
      </c>
      <c r="AO2460">
        <v>1</v>
      </c>
      <c r="AP2460">
        <v>1</v>
      </c>
      <c r="AQ2460">
        <v>0</v>
      </c>
      <c r="AR2460">
        <v>0</v>
      </c>
      <c r="AS2460" t="s">
        <v>3</v>
      </c>
      <c r="AT2460">
        <v>0.01</v>
      </c>
      <c r="AU2460" t="s">
        <v>61</v>
      </c>
      <c r="AV2460">
        <v>0</v>
      </c>
      <c r="AW2460">
        <v>2</v>
      </c>
      <c r="AX2460">
        <v>53555725</v>
      </c>
      <c r="AY2460">
        <v>1</v>
      </c>
      <c r="AZ2460">
        <v>6144</v>
      </c>
      <c r="BA2460">
        <v>2268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CX2460">
        <f>Y2460*Source!I1422</f>
        <v>0.18687499999999999</v>
      </c>
      <c r="CY2460">
        <f>AB2460</f>
        <v>87.17</v>
      </c>
      <c r="CZ2460">
        <f>AF2460</f>
        <v>87.17</v>
      </c>
      <c r="DA2460">
        <f>AJ2460</f>
        <v>1</v>
      </c>
      <c r="DB2460">
        <f>ROUND((ROUND(AT2460*CZ2460,2)*ROUND((1.25*1.15),7)),2)</f>
        <v>1.25</v>
      </c>
      <c r="DC2460">
        <f>ROUND((ROUND(AT2460*AG2460,2)*ROUND((1.25*1.15),7)),2)</f>
        <v>0.17</v>
      </c>
    </row>
    <row r="2461" spans="1:107" x14ac:dyDescent="0.2">
      <c r="A2461">
        <f>ROW(Source!A1422)</f>
        <v>1422</v>
      </c>
      <c r="B2461">
        <v>53551706</v>
      </c>
      <c r="C2461">
        <v>53555708</v>
      </c>
      <c r="D2461">
        <v>29113986</v>
      </c>
      <c r="E2461">
        <v>1</v>
      </c>
      <c r="F2461">
        <v>1</v>
      </c>
      <c r="G2461">
        <v>1</v>
      </c>
      <c r="H2461">
        <v>3</v>
      </c>
      <c r="I2461" t="s">
        <v>1841</v>
      </c>
      <c r="J2461" t="s">
        <v>1842</v>
      </c>
      <c r="K2461" t="s">
        <v>1843</v>
      </c>
      <c r="L2461">
        <v>1348</v>
      </c>
      <c r="N2461">
        <v>1009</v>
      </c>
      <c r="O2461" t="s">
        <v>26</v>
      </c>
      <c r="P2461" t="s">
        <v>26</v>
      </c>
      <c r="Q2461">
        <v>1000</v>
      </c>
      <c r="W2461">
        <v>0</v>
      </c>
      <c r="X2461">
        <v>-2063358494</v>
      </c>
      <c r="Y2461">
        <v>1.1E-4</v>
      </c>
      <c r="AA2461">
        <v>10362</v>
      </c>
      <c r="AB2461">
        <v>0</v>
      </c>
      <c r="AC2461">
        <v>0</v>
      </c>
      <c r="AD2461">
        <v>0</v>
      </c>
      <c r="AE2461">
        <v>10362</v>
      </c>
      <c r="AF2461">
        <v>0</v>
      </c>
      <c r="AG2461">
        <v>0</v>
      </c>
      <c r="AH2461">
        <v>0</v>
      </c>
      <c r="AI2461">
        <v>1</v>
      </c>
      <c r="AJ2461">
        <v>1</v>
      </c>
      <c r="AK2461">
        <v>1</v>
      </c>
      <c r="AL2461">
        <v>1</v>
      </c>
      <c r="AN2461">
        <v>0</v>
      </c>
      <c r="AO2461">
        <v>1</v>
      </c>
      <c r="AP2461">
        <v>0</v>
      </c>
      <c r="AQ2461">
        <v>0</v>
      </c>
      <c r="AR2461">
        <v>0</v>
      </c>
      <c r="AS2461" t="s">
        <v>3</v>
      </c>
      <c r="AT2461">
        <v>1.1E-4</v>
      </c>
      <c r="AU2461" t="s">
        <v>3</v>
      </c>
      <c r="AV2461">
        <v>0</v>
      </c>
      <c r="AW2461">
        <v>2</v>
      </c>
      <c r="AX2461">
        <v>53555726</v>
      </c>
      <c r="AY2461">
        <v>1</v>
      </c>
      <c r="AZ2461">
        <v>0</v>
      </c>
      <c r="BA2461">
        <v>2269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CX2461">
        <f>Y2461*Source!I1422</f>
        <v>1.4300000000000001E-3</v>
      </c>
      <c r="CY2461">
        <f>AA2461</f>
        <v>10362</v>
      </c>
      <c r="CZ2461">
        <f>AE2461</f>
        <v>10362</v>
      </c>
      <c r="DA2461">
        <f>AI2461</f>
        <v>1</v>
      </c>
      <c r="DB2461">
        <f>ROUND(ROUND(AT2461*CZ2461,2),2)</f>
        <v>1.1399999999999999</v>
      </c>
      <c r="DC2461">
        <f>ROUND(ROUND(AT2461*AG2461,2),2)</f>
        <v>0</v>
      </c>
    </row>
    <row r="2462" spans="1:107" x14ac:dyDescent="0.2">
      <c r="A2462">
        <f>ROW(Source!A1422)</f>
        <v>1422</v>
      </c>
      <c r="B2462">
        <v>53551706</v>
      </c>
      <c r="C2462">
        <v>53555708</v>
      </c>
      <c r="D2462">
        <v>29114247</v>
      </c>
      <c r="E2462">
        <v>1</v>
      </c>
      <c r="F2462">
        <v>1</v>
      </c>
      <c r="G2462">
        <v>1</v>
      </c>
      <c r="H2462">
        <v>3</v>
      </c>
      <c r="I2462" t="s">
        <v>1854</v>
      </c>
      <c r="J2462" t="s">
        <v>1855</v>
      </c>
      <c r="K2462" t="s">
        <v>1856</v>
      </c>
      <c r="L2462">
        <v>1348</v>
      </c>
      <c r="N2462">
        <v>1009</v>
      </c>
      <c r="O2462" t="s">
        <v>26</v>
      </c>
      <c r="P2462" t="s">
        <v>26</v>
      </c>
      <c r="Q2462">
        <v>1000</v>
      </c>
      <c r="W2462">
        <v>0</v>
      </c>
      <c r="X2462">
        <v>969423507</v>
      </c>
      <c r="Y2462">
        <v>4.0000000000000002E-4</v>
      </c>
      <c r="AA2462">
        <v>9040.01</v>
      </c>
      <c r="AB2462">
        <v>0</v>
      </c>
      <c r="AC2462">
        <v>0</v>
      </c>
      <c r="AD2462">
        <v>0</v>
      </c>
      <c r="AE2462">
        <v>9040.01</v>
      </c>
      <c r="AF2462">
        <v>0</v>
      </c>
      <c r="AG2462">
        <v>0</v>
      </c>
      <c r="AH2462">
        <v>0</v>
      </c>
      <c r="AI2462">
        <v>1</v>
      </c>
      <c r="AJ2462">
        <v>1</v>
      </c>
      <c r="AK2462">
        <v>1</v>
      </c>
      <c r="AL2462">
        <v>1</v>
      </c>
      <c r="AN2462">
        <v>0</v>
      </c>
      <c r="AO2462">
        <v>1</v>
      </c>
      <c r="AP2462">
        <v>0</v>
      </c>
      <c r="AQ2462">
        <v>0</v>
      </c>
      <c r="AR2462">
        <v>0</v>
      </c>
      <c r="AS2462" t="s">
        <v>3</v>
      </c>
      <c r="AT2462">
        <v>4.0000000000000002E-4</v>
      </c>
      <c r="AU2462" t="s">
        <v>3</v>
      </c>
      <c r="AV2462">
        <v>0</v>
      </c>
      <c r="AW2462">
        <v>2</v>
      </c>
      <c r="AX2462">
        <v>53555727</v>
      </c>
      <c r="AY2462">
        <v>1</v>
      </c>
      <c r="AZ2462">
        <v>0</v>
      </c>
      <c r="BA2462">
        <v>2270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CX2462">
        <f>Y2462*Source!I1422</f>
        <v>5.2000000000000006E-3</v>
      </c>
      <c r="CY2462">
        <f>AA2462</f>
        <v>9040.01</v>
      </c>
      <c r="CZ2462">
        <f>AE2462</f>
        <v>9040.01</v>
      </c>
      <c r="DA2462">
        <f>AI2462</f>
        <v>1</v>
      </c>
      <c r="DB2462">
        <f>ROUND(ROUND(AT2462*CZ2462,2),2)</f>
        <v>3.62</v>
      </c>
      <c r="DC2462">
        <f>ROUND(ROUND(AT2462*AG2462,2),2)</f>
        <v>0</v>
      </c>
    </row>
    <row r="2463" spans="1:107" x14ac:dyDescent="0.2">
      <c r="A2463">
        <f>ROW(Source!A1422)</f>
        <v>1422</v>
      </c>
      <c r="B2463">
        <v>53551706</v>
      </c>
      <c r="C2463">
        <v>53555708</v>
      </c>
      <c r="D2463">
        <v>29131328</v>
      </c>
      <c r="E2463">
        <v>1</v>
      </c>
      <c r="F2463">
        <v>1</v>
      </c>
      <c r="G2463">
        <v>1</v>
      </c>
      <c r="H2463">
        <v>3</v>
      </c>
      <c r="I2463" t="s">
        <v>1844</v>
      </c>
      <c r="J2463" t="s">
        <v>1845</v>
      </c>
      <c r="K2463" t="s">
        <v>1846</v>
      </c>
      <c r="L2463">
        <v>1348</v>
      </c>
      <c r="N2463">
        <v>1009</v>
      </c>
      <c r="O2463" t="s">
        <v>26</v>
      </c>
      <c r="P2463" t="s">
        <v>26</v>
      </c>
      <c r="Q2463">
        <v>1000</v>
      </c>
      <c r="W2463">
        <v>0</v>
      </c>
      <c r="X2463">
        <v>1970784338</v>
      </c>
      <c r="Y2463">
        <v>4.2999999999999999E-4</v>
      </c>
      <c r="AA2463">
        <v>6014.12</v>
      </c>
      <c r="AB2463">
        <v>0</v>
      </c>
      <c r="AC2463">
        <v>0</v>
      </c>
      <c r="AD2463">
        <v>0</v>
      </c>
      <c r="AE2463">
        <v>6014.12</v>
      </c>
      <c r="AF2463">
        <v>0</v>
      </c>
      <c r="AG2463">
        <v>0</v>
      </c>
      <c r="AH2463">
        <v>0</v>
      </c>
      <c r="AI2463">
        <v>1</v>
      </c>
      <c r="AJ2463">
        <v>1</v>
      </c>
      <c r="AK2463">
        <v>1</v>
      </c>
      <c r="AL2463">
        <v>1</v>
      </c>
      <c r="AN2463">
        <v>0</v>
      </c>
      <c r="AO2463">
        <v>1</v>
      </c>
      <c r="AP2463">
        <v>0</v>
      </c>
      <c r="AQ2463">
        <v>0</v>
      </c>
      <c r="AR2463">
        <v>0</v>
      </c>
      <c r="AS2463" t="s">
        <v>3</v>
      </c>
      <c r="AT2463">
        <v>4.2999999999999999E-4</v>
      </c>
      <c r="AU2463" t="s">
        <v>3</v>
      </c>
      <c r="AV2463">
        <v>0</v>
      </c>
      <c r="AW2463">
        <v>2</v>
      </c>
      <c r="AX2463">
        <v>53555728</v>
      </c>
      <c r="AY2463">
        <v>1</v>
      </c>
      <c r="AZ2463">
        <v>0</v>
      </c>
      <c r="BA2463">
        <v>2271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CX2463">
        <f>Y2463*Source!I1422</f>
        <v>5.5899999999999995E-3</v>
      </c>
      <c r="CY2463">
        <f>AA2463</f>
        <v>6014.12</v>
      </c>
      <c r="CZ2463">
        <f>AE2463</f>
        <v>6014.12</v>
      </c>
      <c r="DA2463">
        <f>AI2463</f>
        <v>1</v>
      </c>
      <c r="DB2463">
        <f>ROUND(ROUND(AT2463*CZ2463,2),2)</f>
        <v>2.59</v>
      </c>
      <c r="DC2463">
        <f>ROUND(ROUND(AT2463*AG2463,2),2)</f>
        <v>0</v>
      </c>
    </row>
    <row r="2464" spans="1:107" x14ac:dyDescent="0.2">
      <c r="A2464">
        <f>ROW(Source!A1422)</f>
        <v>1422</v>
      </c>
      <c r="B2464">
        <v>53551706</v>
      </c>
      <c r="C2464">
        <v>53555708</v>
      </c>
      <c r="D2464">
        <v>29145157</v>
      </c>
      <c r="E2464">
        <v>1</v>
      </c>
      <c r="F2464">
        <v>1</v>
      </c>
      <c r="G2464">
        <v>1</v>
      </c>
      <c r="H2464">
        <v>3</v>
      </c>
      <c r="I2464" t="s">
        <v>1847</v>
      </c>
      <c r="J2464" t="s">
        <v>1848</v>
      </c>
      <c r="K2464" t="s">
        <v>1849</v>
      </c>
      <c r="L2464">
        <v>1339</v>
      </c>
      <c r="N2464">
        <v>1007</v>
      </c>
      <c r="O2464" t="s">
        <v>425</v>
      </c>
      <c r="P2464" t="s">
        <v>425</v>
      </c>
      <c r="Q2464">
        <v>1</v>
      </c>
      <c r="W2464">
        <v>0</v>
      </c>
      <c r="X2464">
        <v>-211956249</v>
      </c>
      <c r="Y2464">
        <v>2.9999999999999997E-4</v>
      </c>
      <c r="AA2464">
        <v>519.79999999999995</v>
      </c>
      <c r="AB2464">
        <v>0</v>
      </c>
      <c r="AC2464">
        <v>0</v>
      </c>
      <c r="AD2464">
        <v>0</v>
      </c>
      <c r="AE2464">
        <v>519.79999999999995</v>
      </c>
      <c r="AF2464">
        <v>0</v>
      </c>
      <c r="AG2464">
        <v>0</v>
      </c>
      <c r="AH2464">
        <v>0</v>
      </c>
      <c r="AI2464">
        <v>1</v>
      </c>
      <c r="AJ2464">
        <v>1</v>
      </c>
      <c r="AK2464">
        <v>1</v>
      </c>
      <c r="AL2464">
        <v>1</v>
      </c>
      <c r="AN2464">
        <v>0</v>
      </c>
      <c r="AO2464">
        <v>1</v>
      </c>
      <c r="AP2464">
        <v>0</v>
      </c>
      <c r="AQ2464">
        <v>0</v>
      </c>
      <c r="AR2464">
        <v>0</v>
      </c>
      <c r="AS2464" t="s">
        <v>3</v>
      </c>
      <c r="AT2464">
        <v>2.9999999999999997E-4</v>
      </c>
      <c r="AU2464" t="s">
        <v>3</v>
      </c>
      <c r="AV2464">
        <v>0</v>
      </c>
      <c r="AW2464">
        <v>2</v>
      </c>
      <c r="AX2464">
        <v>53555730</v>
      </c>
      <c r="AY2464">
        <v>1</v>
      </c>
      <c r="AZ2464">
        <v>0</v>
      </c>
      <c r="BA2464">
        <v>2273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CX2464">
        <f>Y2464*Source!I1422</f>
        <v>3.8999999999999998E-3</v>
      </c>
      <c r="CY2464">
        <f>AA2464</f>
        <v>519.79999999999995</v>
      </c>
      <c r="CZ2464">
        <f>AE2464</f>
        <v>519.79999999999995</v>
      </c>
      <c r="DA2464">
        <f>AI2464</f>
        <v>1</v>
      </c>
      <c r="DB2464">
        <f>ROUND(ROUND(AT2464*CZ2464,2),2)</f>
        <v>0.16</v>
      </c>
      <c r="DC2464">
        <f>ROUND(ROUND(AT2464*AG2464,2),2)</f>
        <v>0</v>
      </c>
    </row>
    <row r="2465" spans="1:107" x14ac:dyDescent="0.2">
      <c r="A2465">
        <f>ROW(Source!A1422)</f>
        <v>1422</v>
      </c>
      <c r="B2465">
        <v>53551706</v>
      </c>
      <c r="C2465">
        <v>53555708</v>
      </c>
      <c r="D2465">
        <v>0</v>
      </c>
      <c r="E2465">
        <v>0</v>
      </c>
      <c r="F2465">
        <v>1</v>
      </c>
      <c r="G2465">
        <v>1</v>
      </c>
      <c r="H2465">
        <v>3</v>
      </c>
      <c r="I2465" t="s">
        <v>1355</v>
      </c>
      <c r="J2465" t="s">
        <v>1357</v>
      </c>
      <c r="K2465" t="s">
        <v>1356</v>
      </c>
      <c r="L2465">
        <v>1354</v>
      </c>
      <c r="N2465">
        <v>1010</v>
      </c>
      <c r="O2465" t="s">
        <v>160</v>
      </c>
      <c r="P2465" t="s">
        <v>160</v>
      </c>
      <c r="Q2465">
        <v>1</v>
      </c>
      <c r="W2465">
        <v>0</v>
      </c>
      <c r="X2465">
        <v>-1383308492</v>
      </c>
      <c r="Y2465">
        <v>1</v>
      </c>
      <c r="AA2465">
        <v>4784</v>
      </c>
      <c r="AB2465">
        <v>0</v>
      </c>
      <c r="AC2465">
        <v>0</v>
      </c>
      <c r="AD2465">
        <v>0</v>
      </c>
      <c r="AE2465">
        <v>4784</v>
      </c>
      <c r="AF2465">
        <v>0</v>
      </c>
      <c r="AG2465">
        <v>0</v>
      </c>
      <c r="AH2465">
        <v>0</v>
      </c>
      <c r="AI2465">
        <v>1</v>
      </c>
      <c r="AJ2465">
        <v>1</v>
      </c>
      <c r="AK2465">
        <v>1</v>
      </c>
      <c r="AL2465">
        <v>1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 t="s">
        <v>3</v>
      </c>
      <c r="AT2465">
        <v>1</v>
      </c>
      <c r="AU2465" t="s">
        <v>3</v>
      </c>
      <c r="AV2465">
        <v>0</v>
      </c>
      <c r="AW2465">
        <v>1</v>
      </c>
      <c r="AX2465">
        <v>-1</v>
      </c>
      <c r="AY2465">
        <v>0</v>
      </c>
      <c r="AZ2465">
        <v>0</v>
      </c>
      <c r="BA2465" t="s">
        <v>3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CX2465">
        <f>Y2465*Source!I1422</f>
        <v>13</v>
      </c>
      <c r="CY2465">
        <f>AA2465</f>
        <v>4784</v>
      </c>
      <c r="CZ2465">
        <f>AE2465</f>
        <v>4784</v>
      </c>
      <c r="DA2465">
        <f>AI2465</f>
        <v>1</v>
      </c>
      <c r="DB2465">
        <f>ROUND(ROUND(AT2465*CZ2465,2),2)</f>
        <v>4784</v>
      </c>
      <c r="DC2465">
        <f>ROUND(ROUND(AT2465*AG2465,2),2)</f>
        <v>0</v>
      </c>
    </row>
    <row r="2466" spans="1:107" x14ac:dyDescent="0.2">
      <c r="A2466">
        <f>ROW(Source!A1423)</f>
        <v>1423</v>
      </c>
      <c r="B2466">
        <v>53551707</v>
      </c>
      <c r="C2466">
        <v>53555708</v>
      </c>
      <c r="D2466">
        <v>18410171</v>
      </c>
      <c r="E2466">
        <v>1</v>
      </c>
      <c r="F2466">
        <v>1</v>
      </c>
      <c r="G2466">
        <v>1</v>
      </c>
      <c r="H2466">
        <v>1</v>
      </c>
      <c r="I2466" t="s">
        <v>1839</v>
      </c>
      <c r="J2466" t="s">
        <v>3</v>
      </c>
      <c r="K2466" t="s">
        <v>1840</v>
      </c>
      <c r="L2466">
        <v>1369</v>
      </c>
      <c r="N2466">
        <v>1013</v>
      </c>
      <c r="O2466" t="s">
        <v>1486</v>
      </c>
      <c r="P2466" t="s">
        <v>1486</v>
      </c>
      <c r="Q2466">
        <v>1</v>
      </c>
      <c r="W2466">
        <v>0</v>
      </c>
      <c r="X2466">
        <v>1151098980</v>
      </c>
      <c r="Y2466">
        <v>2.3540499999999995</v>
      </c>
      <c r="AA2466">
        <v>0</v>
      </c>
      <c r="AB2466">
        <v>0</v>
      </c>
      <c r="AC2466">
        <v>0</v>
      </c>
      <c r="AD2466">
        <v>316.10000000000002</v>
      </c>
      <c r="AE2466">
        <v>0</v>
      </c>
      <c r="AF2466">
        <v>0</v>
      </c>
      <c r="AG2466">
        <v>0</v>
      </c>
      <c r="AH2466">
        <v>316.10000000000002</v>
      </c>
      <c r="AI2466">
        <v>1</v>
      </c>
      <c r="AJ2466">
        <v>1</v>
      </c>
      <c r="AK2466">
        <v>1</v>
      </c>
      <c r="AL2466">
        <v>1</v>
      </c>
      <c r="AN2466">
        <v>0</v>
      </c>
      <c r="AO2466">
        <v>1</v>
      </c>
      <c r="AP2466">
        <v>1</v>
      </c>
      <c r="AQ2466">
        <v>0</v>
      </c>
      <c r="AR2466">
        <v>0</v>
      </c>
      <c r="AS2466" t="s">
        <v>3</v>
      </c>
      <c r="AT2466">
        <v>1.78</v>
      </c>
      <c r="AU2466" t="s">
        <v>62</v>
      </c>
      <c r="AV2466">
        <v>1</v>
      </c>
      <c r="AW2466">
        <v>2</v>
      </c>
      <c r="AX2466">
        <v>53555720</v>
      </c>
      <c r="AY2466">
        <v>2</v>
      </c>
      <c r="AZ2466">
        <v>137216</v>
      </c>
      <c r="BA2466">
        <v>2274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CX2466">
        <f>Y2466*Source!I1423</f>
        <v>30.602649999999993</v>
      </c>
      <c r="CY2466">
        <f>AD2466</f>
        <v>316.10000000000002</v>
      </c>
      <c r="CZ2466">
        <f>AH2466</f>
        <v>316.10000000000002</v>
      </c>
      <c r="DA2466">
        <f>AL2466</f>
        <v>1</v>
      </c>
      <c r="DB2466">
        <f>ROUND((ROUND(AT2466*CZ2466,2)*ROUND((1.15*1.15),7)),2)</f>
        <v>744.12</v>
      </c>
      <c r="DC2466">
        <f>ROUND((ROUND(AT2466*AG2466,2)*ROUND((1.15*1.15),7)),2)</f>
        <v>0</v>
      </c>
    </row>
    <row r="2467" spans="1:107" x14ac:dyDescent="0.2">
      <c r="A2467">
        <f>ROW(Source!A1423)</f>
        <v>1423</v>
      </c>
      <c r="B2467">
        <v>53551707</v>
      </c>
      <c r="C2467">
        <v>53555708</v>
      </c>
      <c r="D2467">
        <v>121548</v>
      </c>
      <c r="E2467">
        <v>1</v>
      </c>
      <c r="F2467">
        <v>1</v>
      </c>
      <c r="G2467">
        <v>1</v>
      </c>
      <c r="H2467">
        <v>1</v>
      </c>
      <c r="I2467" t="s">
        <v>31</v>
      </c>
      <c r="J2467" t="s">
        <v>3</v>
      </c>
      <c r="K2467" t="s">
        <v>1489</v>
      </c>
      <c r="L2467">
        <v>608254</v>
      </c>
      <c r="N2467">
        <v>1013</v>
      </c>
      <c r="O2467" t="s">
        <v>1490</v>
      </c>
      <c r="P2467" t="s">
        <v>1490</v>
      </c>
      <c r="Q2467">
        <v>1</v>
      </c>
      <c r="W2467">
        <v>0</v>
      </c>
      <c r="X2467">
        <v>-185737400</v>
      </c>
      <c r="Y2467">
        <v>1.4374999999999999E-2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1</v>
      </c>
      <c r="AJ2467">
        <v>1</v>
      </c>
      <c r="AK2467">
        <v>1</v>
      </c>
      <c r="AL2467">
        <v>1</v>
      </c>
      <c r="AN2467">
        <v>0</v>
      </c>
      <c r="AO2467">
        <v>1</v>
      </c>
      <c r="AP2467">
        <v>1</v>
      </c>
      <c r="AQ2467">
        <v>0</v>
      </c>
      <c r="AR2467">
        <v>0</v>
      </c>
      <c r="AS2467" t="s">
        <v>3</v>
      </c>
      <c r="AT2467">
        <v>0.01</v>
      </c>
      <c r="AU2467" t="s">
        <v>61</v>
      </c>
      <c r="AV2467">
        <v>2</v>
      </c>
      <c r="AW2467">
        <v>2</v>
      </c>
      <c r="AX2467">
        <v>53555721</v>
      </c>
      <c r="AY2467">
        <v>1</v>
      </c>
      <c r="AZ2467">
        <v>6144</v>
      </c>
      <c r="BA2467">
        <v>2275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CX2467">
        <f>Y2467*Source!I1423</f>
        <v>0.18687499999999999</v>
      </c>
      <c r="CY2467">
        <f>AD2467</f>
        <v>0</v>
      </c>
      <c r="CZ2467">
        <f>AH2467</f>
        <v>0</v>
      </c>
      <c r="DA2467">
        <f>AL2467</f>
        <v>1</v>
      </c>
      <c r="DB2467">
        <f>ROUND((ROUND(AT2467*CZ2467,2)*ROUND((1.25*1.15),7)),2)</f>
        <v>0</v>
      </c>
      <c r="DC2467">
        <f>ROUND((ROUND(AT2467*AG2467,2)*ROUND((1.25*1.15),7)),2)</f>
        <v>0</v>
      </c>
    </row>
    <row r="2468" spans="1:107" x14ac:dyDescent="0.2">
      <c r="A2468">
        <f>ROW(Source!A1423)</f>
        <v>1423</v>
      </c>
      <c r="B2468">
        <v>53551707</v>
      </c>
      <c r="C2468">
        <v>53555708</v>
      </c>
      <c r="D2468">
        <v>29172379</v>
      </c>
      <c r="E2468">
        <v>1</v>
      </c>
      <c r="F2468">
        <v>1</v>
      </c>
      <c r="G2468">
        <v>1</v>
      </c>
      <c r="H2468">
        <v>2</v>
      </c>
      <c r="I2468" t="s">
        <v>1495</v>
      </c>
      <c r="J2468" t="s">
        <v>1496</v>
      </c>
      <c r="K2468" t="s">
        <v>1497</v>
      </c>
      <c r="L2468">
        <v>1368</v>
      </c>
      <c r="N2468">
        <v>1011</v>
      </c>
      <c r="O2468" t="s">
        <v>1494</v>
      </c>
      <c r="P2468" t="s">
        <v>1494</v>
      </c>
      <c r="Q2468">
        <v>1</v>
      </c>
      <c r="W2468">
        <v>0</v>
      </c>
      <c r="X2468">
        <v>1106923569</v>
      </c>
      <c r="Y2468">
        <v>1.4374999999999999E-2</v>
      </c>
      <c r="AA2468">
        <v>0</v>
      </c>
      <c r="AB2468">
        <v>112</v>
      </c>
      <c r="AC2468">
        <v>13.5</v>
      </c>
      <c r="AD2468">
        <v>0</v>
      </c>
      <c r="AE2468">
        <v>0</v>
      </c>
      <c r="AF2468">
        <v>112</v>
      </c>
      <c r="AG2468">
        <v>13.5</v>
      </c>
      <c r="AH2468">
        <v>0</v>
      </c>
      <c r="AI2468">
        <v>1</v>
      </c>
      <c r="AJ2468">
        <v>1</v>
      </c>
      <c r="AK2468">
        <v>1</v>
      </c>
      <c r="AL2468">
        <v>1</v>
      </c>
      <c r="AN2468">
        <v>0</v>
      </c>
      <c r="AO2468">
        <v>1</v>
      </c>
      <c r="AP2468">
        <v>1</v>
      </c>
      <c r="AQ2468">
        <v>0</v>
      </c>
      <c r="AR2468">
        <v>0</v>
      </c>
      <c r="AS2468" t="s">
        <v>3</v>
      </c>
      <c r="AT2468">
        <v>0.01</v>
      </c>
      <c r="AU2468" t="s">
        <v>61</v>
      </c>
      <c r="AV2468">
        <v>0</v>
      </c>
      <c r="AW2468">
        <v>2</v>
      </c>
      <c r="AX2468">
        <v>53555722</v>
      </c>
      <c r="AY2468">
        <v>1</v>
      </c>
      <c r="AZ2468">
        <v>6144</v>
      </c>
      <c r="BA2468">
        <v>2276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CX2468">
        <f>Y2468*Source!I1423</f>
        <v>0.18687499999999999</v>
      </c>
      <c r="CY2468">
        <f>AB2468</f>
        <v>112</v>
      </c>
      <c r="CZ2468">
        <f>AF2468</f>
        <v>112</v>
      </c>
      <c r="DA2468">
        <f>AJ2468</f>
        <v>1</v>
      </c>
      <c r="DB2468">
        <f>ROUND((ROUND(AT2468*CZ2468,2)*ROUND((1.25*1.15),7)),2)</f>
        <v>1.61</v>
      </c>
      <c r="DC2468">
        <f>ROUND((ROUND(AT2468*AG2468,2)*ROUND((1.25*1.15),7)),2)</f>
        <v>0.2</v>
      </c>
    </row>
    <row r="2469" spans="1:107" x14ac:dyDescent="0.2">
      <c r="A2469">
        <f>ROW(Source!A1423)</f>
        <v>1423</v>
      </c>
      <c r="B2469">
        <v>53551707</v>
      </c>
      <c r="C2469">
        <v>53555708</v>
      </c>
      <c r="D2469">
        <v>29172657</v>
      </c>
      <c r="E2469">
        <v>1</v>
      </c>
      <c r="F2469">
        <v>1</v>
      </c>
      <c r="G2469">
        <v>1</v>
      </c>
      <c r="H2469">
        <v>2</v>
      </c>
      <c r="I2469" t="s">
        <v>1588</v>
      </c>
      <c r="J2469" t="s">
        <v>1589</v>
      </c>
      <c r="K2469" t="s">
        <v>1590</v>
      </c>
      <c r="L2469">
        <v>1368</v>
      </c>
      <c r="N2469">
        <v>1011</v>
      </c>
      <c r="O2469" t="s">
        <v>1494</v>
      </c>
      <c r="P2469" t="s">
        <v>1494</v>
      </c>
      <c r="Q2469">
        <v>1</v>
      </c>
      <c r="W2469">
        <v>0</v>
      </c>
      <c r="X2469">
        <v>1474986261</v>
      </c>
      <c r="Y2469">
        <v>0.17249999999999999</v>
      </c>
      <c r="AA2469">
        <v>0</v>
      </c>
      <c r="AB2469">
        <v>8.1</v>
      </c>
      <c r="AC2469">
        <v>0</v>
      </c>
      <c r="AD2469">
        <v>0</v>
      </c>
      <c r="AE2469">
        <v>0</v>
      </c>
      <c r="AF2469">
        <v>8.1</v>
      </c>
      <c r="AG2469">
        <v>0</v>
      </c>
      <c r="AH2469">
        <v>0</v>
      </c>
      <c r="AI2469">
        <v>1</v>
      </c>
      <c r="AJ2469">
        <v>1</v>
      </c>
      <c r="AK2469">
        <v>1</v>
      </c>
      <c r="AL2469">
        <v>1</v>
      </c>
      <c r="AN2469">
        <v>0</v>
      </c>
      <c r="AO2469">
        <v>1</v>
      </c>
      <c r="AP2469">
        <v>1</v>
      </c>
      <c r="AQ2469">
        <v>0</v>
      </c>
      <c r="AR2469">
        <v>0</v>
      </c>
      <c r="AS2469" t="s">
        <v>3</v>
      </c>
      <c r="AT2469">
        <v>0.12</v>
      </c>
      <c r="AU2469" t="s">
        <v>61</v>
      </c>
      <c r="AV2469">
        <v>0</v>
      </c>
      <c r="AW2469">
        <v>2</v>
      </c>
      <c r="AX2469">
        <v>53555723</v>
      </c>
      <c r="AY2469">
        <v>1</v>
      </c>
      <c r="AZ2469">
        <v>6144</v>
      </c>
      <c r="BA2469">
        <v>2277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CX2469">
        <f>Y2469*Source!I1423</f>
        <v>2.2424999999999997</v>
      </c>
      <c r="CY2469">
        <f>AB2469</f>
        <v>8.1</v>
      </c>
      <c r="CZ2469">
        <f>AF2469</f>
        <v>8.1</v>
      </c>
      <c r="DA2469">
        <f>AJ2469</f>
        <v>1</v>
      </c>
      <c r="DB2469">
        <f>ROUND((ROUND(AT2469*CZ2469,2)*ROUND((1.25*1.15),7)),2)</f>
        <v>1.39</v>
      </c>
      <c r="DC2469">
        <f>ROUND((ROUND(AT2469*AG2469,2)*ROUND((1.25*1.15),7)),2)</f>
        <v>0</v>
      </c>
    </row>
    <row r="2470" spans="1:107" x14ac:dyDescent="0.2">
      <c r="A2470">
        <f>ROW(Source!A1423)</f>
        <v>1423</v>
      </c>
      <c r="B2470">
        <v>53551707</v>
      </c>
      <c r="C2470">
        <v>53555708</v>
      </c>
      <c r="D2470">
        <v>29174500</v>
      </c>
      <c r="E2470">
        <v>1</v>
      </c>
      <c r="F2470">
        <v>1</v>
      </c>
      <c r="G2470">
        <v>1</v>
      </c>
      <c r="H2470">
        <v>2</v>
      </c>
      <c r="I2470" t="s">
        <v>1681</v>
      </c>
      <c r="J2470" t="s">
        <v>1682</v>
      </c>
      <c r="K2470" t="s">
        <v>1683</v>
      </c>
      <c r="L2470">
        <v>1368</v>
      </c>
      <c r="N2470">
        <v>1011</v>
      </c>
      <c r="O2470" t="s">
        <v>1494</v>
      </c>
      <c r="P2470" t="s">
        <v>1494</v>
      </c>
      <c r="Q2470">
        <v>1</v>
      </c>
      <c r="W2470">
        <v>0</v>
      </c>
      <c r="X2470">
        <v>-1867053656</v>
      </c>
      <c r="Y2470">
        <v>0.50312499999999993</v>
      </c>
      <c r="AA2470">
        <v>0</v>
      </c>
      <c r="AB2470">
        <v>1.95</v>
      </c>
      <c r="AC2470">
        <v>0</v>
      </c>
      <c r="AD2470">
        <v>0</v>
      </c>
      <c r="AE2470">
        <v>0</v>
      </c>
      <c r="AF2470">
        <v>1.95</v>
      </c>
      <c r="AG2470">
        <v>0</v>
      </c>
      <c r="AH2470">
        <v>0</v>
      </c>
      <c r="AI2470">
        <v>1</v>
      </c>
      <c r="AJ2470">
        <v>1</v>
      </c>
      <c r="AK2470">
        <v>1</v>
      </c>
      <c r="AL2470">
        <v>1</v>
      </c>
      <c r="AN2470">
        <v>0</v>
      </c>
      <c r="AO2470">
        <v>1</v>
      </c>
      <c r="AP2470">
        <v>1</v>
      </c>
      <c r="AQ2470">
        <v>0</v>
      </c>
      <c r="AR2470">
        <v>0</v>
      </c>
      <c r="AS2470" t="s">
        <v>3</v>
      </c>
      <c r="AT2470">
        <v>0.35</v>
      </c>
      <c r="AU2470" t="s">
        <v>61</v>
      </c>
      <c r="AV2470">
        <v>0</v>
      </c>
      <c r="AW2470">
        <v>2</v>
      </c>
      <c r="AX2470">
        <v>53555724</v>
      </c>
      <c r="AY2470">
        <v>1</v>
      </c>
      <c r="AZ2470">
        <v>6144</v>
      </c>
      <c r="BA2470">
        <v>2278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CX2470">
        <f>Y2470*Source!I1423</f>
        <v>6.5406249999999995</v>
      </c>
      <c r="CY2470">
        <f>AB2470</f>
        <v>1.95</v>
      </c>
      <c r="CZ2470">
        <f>AF2470</f>
        <v>1.95</v>
      </c>
      <c r="DA2470">
        <f>AJ2470</f>
        <v>1</v>
      </c>
      <c r="DB2470">
        <f>ROUND((ROUND(AT2470*CZ2470,2)*ROUND((1.25*1.15),7)),2)</f>
        <v>0.98</v>
      </c>
      <c r="DC2470">
        <f>ROUND((ROUND(AT2470*AG2470,2)*ROUND((1.25*1.15),7)),2)</f>
        <v>0</v>
      </c>
    </row>
    <row r="2471" spans="1:107" x14ac:dyDescent="0.2">
      <c r="A2471">
        <f>ROW(Source!A1423)</f>
        <v>1423</v>
      </c>
      <c r="B2471">
        <v>53551707</v>
      </c>
      <c r="C2471">
        <v>53555708</v>
      </c>
      <c r="D2471">
        <v>29174913</v>
      </c>
      <c r="E2471">
        <v>1</v>
      </c>
      <c r="F2471">
        <v>1</v>
      </c>
      <c r="G2471">
        <v>1</v>
      </c>
      <c r="H2471">
        <v>2</v>
      </c>
      <c r="I2471" t="s">
        <v>1513</v>
      </c>
      <c r="J2471" t="s">
        <v>1514</v>
      </c>
      <c r="K2471" t="s">
        <v>1515</v>
      </c>
      <c r="L2471">
        <v>1368</v>
      </c>
      <c r="N2471">
        <v>1011</v>
      </c>
      <c r="O2471" t="s">
        <v>1494</v>
      </c>
      <c r="P2471" t="s">
        <v>1494</v>
      </c>
      <c r="Q2471">
        <v>1</v>
      </c>
      <c r="W2471">
        <v>0</v>
      </c>
      <c r="X2471">
        <v>1230759911</v>
      </c>
      <c r="Y2471">
        <v>1.4374999999999999E-2</v>
      </c>
      <c r="AA2471">
        <v>0</v>
      </c>
      <c r="AB2471">
        <v>87.17</v>
      </c>
      <c r="AC2471">
        <v>11.6</v>
      </c>
      <c r="AD2471">
        <v>0</v>
      </c>
      <c r="AE2471">
        <v>0</v>
      </c>
      <c r="AF2471">
        <v>87.17</v>
      </c>
      <c r="AG2471">
        <v>11.6</v>
      </c>
      <c r="AH2471">
        <v>0</v>
      </c>
      <c r="AI2471">
        <v>1</v>
      </c>
      <c r="AJ2471">
        <v>1</v>
      </c>
      <c r="AK2471">
        <v>1</v>
      </c>
      <c r="AL2471">
        <v>1</v>
      </c>
      <c r="AN2471">
        <v>0</v>
      </c>
      <c r="AO2471">
        <v>1</v>
      </c>
      <c r="AP2471">
        <v>1</v>
      </c>
      <c r="AQ2471">
        <v>0</v>
      </c>
      <c r="AR2471">
        <v>0</v>
      </c>
      <c r="AS2471" t="s">
        <v>3</v>
      </c>
      <c r="AT2471">
        <v>0.01</v>
      </c>
      <c r="AU2471" t="s">
        <v>61</v>
      </c>
      <c r="AV2471">
        <v>0</v>
      </c>
      <c r="AW2471">
        <v>2</v>
      </c>
      <c r="AX2471">
        <v>53555725</v>
      </c>
      <c r="AY2471">
        <v>1</v>
      </c>
      <c r="AZ2471">
        <v>6144</v>
      </c>
      <c r="BA2471">
        <v>2279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CX2471">
        <f>Y2471*Source!I1423</f>
        <v>0.18687499999999999</v>
      </c>
      <c r="CY2471">
        <f>AB2471</f>
        <v>87.17</v>
      </c>
      <c r="CZ2471">
        <f>AF2471</f>
        <v>87.17</v>
      </c>
      <c r="DA2471">
        <f>AJ2471</f>
        <v>1</v>
      </c>
      <c r="DB2471">
        <f>ROUND((ROUND(AT2471*CZ2471,2)*ROUND((1.25*1.15),7)),2)</f>
        <v>1.25</v>
      </c>
      <c r="DC2471">
        <f>ROUND((ROUND(AT2471*AG2471,2)*ROUND((1.25*1.15),7)),2)</f>
        <v>0.17</v>
      </c>
    </row>
    <row r="2472" spans="1:107" x14ac:dyDescent="0.2">
      <c r="A2472">
        <f>ROW(Source!A1423)</f>
        <v>1423</v>
      </c>
      <c r="B2472">
        <v>53551707</v>
      </c>
      <c r="C2472">
        <v>53555708</v>
      </c>
      <c r="D2472">
        <v>29113986</v>
      </c>
      <c r="E2472">
        <v>1</v>
      </c>
      <c r="F2472">
        <v>1</v>
      </c>
      <c r="G2472">
        <v>1</v>
      </c>
      <c r="H2472">
        <v>3</v>
      </c>
      <c r="I2472" t="s">
        <v>1841</v>
      </c>
      <c r="J2472" t="s">
        <v>1842</v>
      </c>
      <c r="K2472" t="s">
        <v>1843</v>
      </c>
      <c r="L2472">
        <v>1348</v>
      </c>
      <c r="N2472">
        <v>1009</v>
      </c>
      <c r="O2472" t="s">
        <v>26</v>
      </c>
      <c r="P2472" t="s">
        <v>26</v>
      </c>
      <c r="Q2472">
        <v>1000</v>
      </c>
      <c r="W2472">
        <v>0</v>
      </c>
      <c r="X2472">
        <v>-2063358494</v>
      </c>
      <c r="Y2472">
        <v>1.1E-4</v>
      </c>
      <c r="AA2472">
        <v>63622.68</v>
      </c>
      <c r="AB2472">
        <v>0</v>
      </c>
      <c r="AC2472">
        <v>0</v>
      </c>
      <c r="AD2472">
        <v>0</v>
      </c>
      <c r="AE2472">
        <v>10362</v>
      </c>
      <c r="AF2472">
        <v>0</v>
      </c>
      <c r="AG2472">
        <v>0</v>
      </c>
      <c r="AH2472">
        <v>0</v>
      </c>
      <c r="AI2472">
        <v>6.14</v>
      </c>
      <c r="AJ2472">
        <v>1</v>
      </c>
      <c r="AK2472">
        <v>1</v>
      </c>
      <c r="AL2472">
        <v>1</v>
      </c>
      <c r="AN2472">
        <v>0</v>
      </c>
      <c r="AO2472">
        <v>1</v>
      </c>
      <c r="AP2472">
        <v>0</v>
      </c>
      <c r="AQ2472">
        <v>0</v>
      </c>
      <c r="AR2472">
        <v>0</v>
      </c>
      <c r="AS2472" t="s">
        <v>3</v>
      </c>
      <c r="AT2472">
        <v>1.1E-4</v>
      </c>
      <c r="AU2472" t="s">
        <v>3</v>
      </c>
      <c r="AV2472">
        <v>0</v>
      </c>
      <c r="AW2472">
        <v>2</v>
      </c>
      <c r="AX2472">
        <v>53555726</v>
      </c>
      <c r="AY2472">
        <v>1</v>
      </c>
      <c r="AZ2472">
        <v>0</v>
      </c>
      <c r="BA2472">
        <v>2280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CX2472">
        <f>Y2472*Source!I1423</f>
        <v>1.4300000000000001E-3</v>
      </c>
      <c r="CY2472">
        <f>AA2472</f>
        <v>63622.68</v>
      </c>
      <c r="CZ2472">
        <f>AE2472</f>
        <v>10362</v>
      </c>
      <c r="DA2472">
        <f>AI2472</f>
        <v>6.14</v>
      </c>
      <c r="DB2472">
        <f>ROUND(ROUND(AT2472*CZ2472,2),2)</f>
        <v>1.1399999999999999</v>
      </c>
      <c r="DC2472">
        <f>ROUND(ROUND(AT2472*AG2472,2),2)</f>
        <v>0</v>
      </c>
    </row>
    <row r="2473" spans="1:107" x14ac:dyDescent="0.2">
      <c r="A2473">
        <f>ROW(Source!A1423)</f>
        <v>1423</v>
      </c>
      <c r="B2473">
        <v>53551707</v>
      </c>
      <c r="C2473">
        <v>53555708</v>
      </c>
      <c r="D2473">
        <v>29114247</v>
      </c>
      <c r="E2473">
        <v>1</v>
      </c>
      <c r="F2473">
        <v>1</v>
      </c>
      <c r="G2473">
        <v>1</v>
      </c>
      <c r="H2473">
        <v>3</v>
      </c>
      <c r="I2473" t="s">
        <v>1854</v>
      </c>
      <c r="J2473" t="s">
        <v>1855</v>
      </c>
      <c r="K2473" t="s">
        <v>1856</v>
      </c>
      <c r="L2473">
        <v>1348</v>
      </c>
      <c r="N2473">
        <v>1009</v>
      </c>
      <c r="O2473" t="s">
        <v>26</v>
      </c>
      <c r="P2473" t="s">
        <v>26</v>
      </c>
      <c r="Q2473">
        <v>1000</v>
      </c>
      <c r="W2473">
        <v>0</v>
      </c>
      <c r="X2473">
        <v>969423507</v>
      </c>
      <c r="Y2473">
        <v>4.0000000000000002E-4</v>
      </c>
      <c r="AA2473">
        <v>55505.66</v>
      </c>
      <c r="AB2473">
        <v>0</v>
      </c>
      <c r="AC2473">
        <v>0</v>
      </c>
      <c r="AD2473">
        <v>0</v>
      </c>
      <c r="AE2473">
        <v>9040.01</v>
      </c>
      <c r="AF2473">
        <v>0</v>
      </c>
      <c r="AG2473">
        <v>0</v>
      </c>
      <c r="AH2473">
        <v>0</v>
      </c>
      <c r="AI2473">
        <v>6.14</v>
      </c>
      <c r="AJ2473">
        <v>1</v>
      </c>
      <c r="AK2473">
        <v>1</v>
      </c>
      <c r="AL2473">
        <v>1</v>
      </c>
      <c r="AN2473">
        <v>0</v>
      </c>
      <c r="AO2473">
        <v>1</v>
      </c>
      <c r="AP2473">
        <v>0</v>
      </c>
      <c r="AQ2473">
        <v>0</v>
      </c>
      <c r="AR2473">
        <v>0</v>
      </c>
      <c r="AS2473" t="s">
        <v>3</v>
      </c>
      <c r="AT2473">
        <v>4.0000000000000002E-4</v>
      </c>
      <c r="AU2473" t="s">
        <v>3</v>
      </c>
      <c r="AV2473">
        <v>0</v>
      </c>
      <c r="AW2473">
        <v>2</v>
      </c>
      <c r="AX2473">
        <v>53555727</v>
      </c>
      <c r="AY2473">
        <v>1</v>
      </c>
      <c r="AZ2473">
        <v>0</v>
      </c>
      <c r="BA2473">
        <v>2281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CX2473">
        <f>Y2473*Source!I1423</f>
        <v>5.2000000000000006E-3</v>
      </c>
      <c r="CY2473">
        <f>AA2473</f>
        <v>55505.66</v>
      </c>
      <c r="CZ2473">
        <f>AE2473</f>
        <v>9040.01</v>
      </c>
      <c r="DA2473">
        <f>AI2473</f>
        <v>6.14</v>
      </c>
      <c r="DB2473">
        <f>ROUND(ROUND(AT2473*CZ2473,2),2)</f>
        <v>3.62</v>
      </c>
      <c r="DC2473">
        <f>ROUND(ROUND(AT2473*AG2473,2),2)</f>
        <v>0</v>
      </c>
    </row>
    <row r="2474" spans="1:107" x14ac:dyDescent="0.2">
      <c r="A2474">
        <f>ROW(Source!A1423)</f>
        <v>1423</v>
      </c>
      <c r="B2474">
        <v>53551707</v>
      </c>
      <c r="C2474">
        <v>53555708</v>
      </c>
      <c r="D2474">
        <v>29131328</v>
      </c>
      <c r="E2474">
        <v>1</v>
      </c>
      <c r="F2474">
        <v>1</v>
      </c>
      <c r="G2474">
        <v>1</v>
      </c>
      <c r="H2474">
        <v>3</v>
      </c>
      <c r="I2474" t="s">
        <v>1844</v>
      </c>
      <c r="J2474" t="s">
        <v>1845</v>
      </c>
      <c r="K2474" t="s">
        <v>1846</v>
      </c>
      <c r="L2474">
        <v>1348</v>
      </c>
      <c r="N2474">
        <v>1009</v>
      </c>
      <c r="O2474" t="s">
        <v>26</v>
      </c>
      <c r="P2474" t="s">
        <v>26</v>
      </c>
      <c r="Q2474">
        <v>1000</v>
      </c>
      <c r="W2474">
        <v>0</v>
      </c>
      <c r="X2474">
        <v>1970784338</v>
      </c>
      <c r="Y2474">
        <v>4.2999999999999999E-4</v>
      </c>
      <c r="AA2474">
        <v>36926.699999999997</v>
      </c>
      <c r="AB2474">
        <v>0</v>
      </c>
      <c r="AC2474">
        <v>0</v>
      </c>
      <c r="AD2474">
        <v>0</v>
      </c>
      <c r="AE2474">
        <v>6014.12</v>
      </c>
      <c r="AF2474">
        <v>0</v>
      </c>
      <c r="AG2474">
        <v>0</v>
      </c>
      <c r="AH2474">
        <v>0</v>
      </c>
      <c r="AI2474">
        <v>6.14</v>
      </c>
      <c r="AJ2474">
        <v>1</v>
      </c>
      <c r="AK2474">
        <v>1</v>
      </c>
      <c r="AL2474">
        <v>1</v>
      </c>
      <c r="AN2474">
        <v>0</v>
      </c>
      <c r="AO2474">
        <v>1</v>
      </c>
      <c r="AP2474">
        <v>0</v>
      </c>
      <c r="AQ2474">
        <v>0</v>
      </c>
      <c r="AR2474">
        <v>0</v>
      </c>
      <c r="AS2474" t="s">
        <v>3</v>
      </c>
      <c r="AT2474">
        <v>4.2999999999999999E-4</v>
      </c>
      <c r="AU2474" t="s">
        <v>3</v>
      </c>
      <c r="AV2474">
        <v>0</v>
      </c>
      <c r="AW2474">
        <v>2</v>
      </c>
      <c r="AX2474">
        <v>53555728</v>
      </c>
      <c r="AY2474">
        <v>1</v>
      </c>
      <c r="AZ2474">
        <v>0</v>
      </c>
      <c r="BA2474">
        <v>2282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CX2474">
        <f>Y2474*Source!I1423</f>
        <v>5.5899999999999995E-3</v>
      </c>
      <c r="CY2474">
        <f>AA2474</f>
        <v>36926.699999999997</v>
      </c>
      <c r="CZ2474">
        <f>AE2474</f>
        <v>6014.12</v>
      </c>
      <c r="DA2474">
        <f>AI2474</f>
        <v>6.14</v>
      </c>
      <c r="DB2474">
        <f>ROUND(ROUND(AT2474*CZ2474,2),2)</f>
        <v>2.59</v>
      </c>
      <c r="DC2474">
        <f>ROUND(ROUND(AT2474*AG2474,2),2)</f>
        <v>0</v>
      </c>
    </row>
    <row r="2475" spans="1:107" x14ac:dyDescent="0.2">
      <c r="A2475">
        <f>ROW(Source!A1423)</f>
        <v>1423</v>
      </c>
      <c r="B2475">
        <v>53551707</v>
      </c>
      <c r="C2475">
        <v>53555708</v>
      </c>
      <c r="D2475">
        <v>29145157</v>
      </c>
      <c r="E2475">
        <v>1</v>
      </c>
      <c r="F2475">
        <v>1</v>
      </c>
      <c r="G2475">
        <v>1</v>
      </c>
      <c r="H2475">
        <v>3</v>
      </c>
      <c r="I2475" t="s">
        <v>1847</v>
      </c>
      <c r="J2475" t="s">
        <v>1848</v>
      </c>
      <c r="K2475" t="s">
        <v>1849</v>
      </c>
      <c r="L2475">
        <v>1339</v>
      </c>
      <c r="N2475">
        <v>1007</v>
      </c>
      <c r="O2475" t="s">
        <v>425</v>
      </c>
      <c r="P2475" t="s">
        <v>425</v>
      </c>
      <c r="Q2475">
        <v>1</v>
      </c>
      <c r="W2475">
        <v>0</v>
      </c>
      <c r="X2475">
        <v>-211956249</v>
      </c>
      <c r="Y2475">
        <v>2.9999999999999997E-4</v>
      </c>
      <c r="AA2475">
        <v>3191.57</v>
      </c>
      <c r="AB2475">
        <v>0</v>
      </c>
      <c r="AC2475">
        <v>0</v>
      </c>
      <c r="AD2475">
        <v>0</v>
      </c>
      <c r="AE2475">
        <v>519.79999999999995</v>
      </c>
      <c r="AF2475">
        <v>0</v>
      </c>
      <c r="AG2475">
        <v>0</v>
      </c>
      <c r="AH2475">
        <v>0</v>
      </c>
      <c r="AI2475">
        <v>6.14</v>
      </c>
      <c r="AJ2475">
        <v>1</v>
      </c>
      <c r="AK2475">
        <v>1</v>
      </c>
      <c r="AL2475">
        <v>1</v>
      </c>
      <c r="AN2475">
        <v>0</v>
      </c>
      <c r="AO2475">
        <v>1</v>
      </c>
      <c r="AP2475">
        <v>0</v>
      </c>
      <c r="AQ2475">
        <v>0</v>
      </c>
      <c r="AR2475">
        <v>0</v>
      </c>
      <c r="AS2475" t="s">
        <v>3</v>
      </c>
      <c r="AT2475">
        <v>2.9999999999999997E-4</v>
      </c>
      <c r="AU2475" t="s">
        <v>3</v>
      </c>
      <c r="AV2475">
        <v>0</v>
      </c>
      <c r="AW2475">
        <v>2</v>
      </c>
      <c r="AX2475">
        <v>53555730</v>
      </c>
      <c r="AY2475">
        <v>1</v>
      </c>
      <c r="AZ2475">
        <v>0</v>
      </c>
      <c r="BA2475">
        <v>2284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CX2475">
        <f>Y2475*Source!I1423</f>
        <v>3.8999999999999998E-3</v>
      </c>
      <c r="CY2475">
        <f>AA2475</f>
        <v>3191.57</v>
      </c>
      <c r="CZ2475">
        <f>AE2475</f>
        <v>519.79999999999995</v>
      </c>
      <c r="DA2475">
        <f>AI2475</f>
        <v>6.14</v>
      </c>
      <c r="DB2475">
        <f>ROUND(ROUND(AT2475*CZ2475,2),2)</f>
        <v>0.16</v>
      </c>
      <c r="DC2475">
        <f>ROUND(ROUND(AT2475*AG2475,2),2)</f>
        <v>0</v>
      </c>
    </row>
    <row r="2476" spans="1:107" x14ac:dyDescent="0.2">
      <c r="A2476">
        <f>ROW(Source!A1423)</f>
        <v>1423</v>
      </c>
      <c r="B2476">
        <v>53551707</v>
      </c>
      <c r="C2476">
        <v>53555708</v>
      </c>
      <c r="D2476">
        <v>0</v>
      </c>
      <c r="E2476">
        <v>0</v>
      </c>
      <c r="F2476">
        <v>1</v>
      </c>
      <c r="G2476">
        <v>1</v>
      </c>
      <c r="H2476">
        <v>3</v>
      </c>
      <c r="I2476" t="s">
        <v>1355</v>
      </c>
      <c r="J2476" t="s">
        <v>1357</v>
      </c>
      <c r="K2476" t="s">
        <v>1356</v>
      </c>
      <c r="L2476">
        <v>1354</v>
      </c>
      <c r="N2476">
        <v>1010</v>
      </c>
      <c r="O2476" t="s">
        <v>160</v>
      </c>
      <c r="P2476" t="s">
        <v>160</v>
      </c>
      <c r="Q2476">
        <v>1</v>
      </c>
      <c r="W2476">
        <v>0</v>
      </c>
      <c r="X2476">
        <v>-1383308492</v>
      </c>
      <c r="Y2476">
        <v>1</v>
      </c>
      <c r="AA2476">
        <v>29961.24</v>
      </c>
      <c r="AB2476">
        <v>0</v>
      </c>
      <c r="AC2476">
        <v>0</v>
      </c>
      <c r="AD2476">
        <v>0</v>
      </c>
      <c r="AE2476">
        <v>4879.68</v>
      </c>
      <c r="AF2476">
        <v>0</v>
      </c>
      <c r="AG2476">
        <v>0</v>
      </c>
      <c r="AH2476">
        <v>0</v>
      </c>
      <c r="AI2476">
        <v>6.14</v>
      </c>
      <c r="AJ2476">
        <v>1</v>
      </c>
      <c r="AK2476">
        <v>1</v>
      </c>
      <c r="AL2476">
        <v>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 t="s">
        <v>3</v>
      </c>
      <c r="AT2476">
        <v>1</v>
      </c>
      <c r="AU2476" t="s">
        <v>3</v>
      </c>
      <c r="AV2476">
        <v>0</v>
      </c>
      <c r="AW2476">
        <v>1</v>
      </c>
      <c r="AX2476">
        <v>-1</v>
      </c>
      <c r="AY2476">
        <v>0</v>
      </c>
      <c r="AZ2476">
        <v>0</v>
      </c>
      <c r="BA2476" t="s">
        <v>3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CX2476">
        <f>Y2476*Source!I1423</f>
        <v>13</v>
      </c>
      <c r="CY2476">
        <f>AA2476</f>
        <v>29961.24</v>
      </c>
      <c r="CZ2476">
        <f>AE2476</f>
        <v>4879.68</v>
      </c>
      <c r="DA2476">
        <f>AI2476</f>
        <v>6.14</v>
      </c>
      <c r="DB2476">
        <f>ROUND(ROUND(AT2476*CZ2476,2),2)</f>
        <v>4879.68</v>
      </c>
      <c r="DC2476">
        <f>ROUND(ROUND(AT2476*AG2476,2),2)</f>
        <v>0</v>
      </c>
    </row>
    <row r="2477" spans="1:107" x14ac:dyDescent="0.2">
      <c r="A2477">
        <f>ROW(Source!A1461)</f>
        <v>1461</v>
      </c>
      <c r="B2477">
        <v>53551706</v>
      </c>
      <c r="C2477">
        <v>53555732</v>
      </c>
      <c r="D2477">
        <v>18407546</v>
      </c>
      <c r="E2477">
        <v>1</v>
      </c>
      <c r="F2477">
        <v>1</v>
      </c>
      <c r="G2477">
        <v>1</v>
      </c>
      <c r="H2477">
        <v>1</v>
      </c>
      <c r="I2477" t="s">
        <v>1645</v>
      </c>
      <c r="J2477" t="s">
        <v>3</v>
      </c>
      <c r="K2477" t="s">
        <v>1646</v>
      </c>
      <c r="L2477">
        <v>1369</v>
      </c>
      <c r="N2477">
        <v>1013</v>
      </c>
      <c r="O2477" t="s">
        <v>1486</v>
      </c>
      <c r="P2477" t="s">
        <v>1486</v>
      </c>
      <c r="Q2477">
        <v>1</v>
      </c>
      <c r="W2477">
        <v>0</v>
      </c>
      <c r="X2477">
        <v>1709986911</v>
      </c>
      <c r="Y2477">
        <v>36.748249999999999</v>
      </c>
      <c r="AA2477">
        <v>0</v>
      </c>
      <c r="AB2477">
        <v>0</v>
      </c>
      <c r="AC2477">
        <v>0</v>
      </c>
      <c r="AD2477">
        <v>331.26</v>
      </c>
      <c r="AE2477">
        <v>0</v>
      </c>
      <c r="AF2477">
        <v>0</v>
      </c>
      <c r="AG2477">
        <v>0</v>
      </c>
      <c r="AH2477">
        <v>331.26</v>
      </c>
      <c r="AI2477">
        <v>1</v>
      </c>
      <c r="AJ2477">
        <v>1</v>
      </c>
      <c r="AK2477">
        <v>1</v>
      </c>
      <c r="AL2477">
        <v>1</v>
      </c>
      <c r="AN2477">
        <v>0</v>
      </c>
      <c r="AO2477">
        <v>1</v>
      </c>
      <c r="AP2477">
        <v>1</v>
      </c>
      <c r="AQ2477">
        <v>0</v>
      </c>
      <c r="AR2477">
        <v>0</v>
      </c>
      <c r="AS2477" t="s">
        <v>3</v>
      </c>
      <c r="AT2477">
        <v>45.65</v>
      </c>
      <c r="AU2477" t="s">
        <v>1383</v>
      </c>
      <c r="AV2477">
        <v>1</v>
      </c>
      <c r="AW2477">
        <v>2</v>
      </c>
      <c r="AX2477">
        <v>53555743</v>
      </c>
      <c r="AY2477">
        <v>2</v>
      </c>
      <c r="AZ2477">
        <v>131072</v>
      </c>
      <c r="BA2477">
        <v>2285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CX2477">
        <f>Y2477*Source!I1461</f>
        <v>36.748249999999999</v>
      </c>
      <c r="CY2477">
        <f>AD2477</f>
        <v>331.26</v>
      </c>
      <c r="CZ2477">
        <f>AH2477</f>
        <v>331.26</v>
      </c>
      <c r="DA2477">
        <f>AL2477</f>
        <v>1</v>
      </c>
      <c r="DB2477">
        <f>ROUND((ROUND(AT2477*CZ2477,2)*ROUND((0.7*1.15),7)),2)</f>
        <v>12173.23</v>
      </c>
      <c r="DC2477">
        <f>ROUND((ROUND(AT2477*AG2477,2)*ROUND((0.7*1.15),7)),2)</f>
        <v>0</v>
      </c>
    </row>
    <row r="2478" spans="1:107" x14ac:dyDescent="0.2">
      <c r="A2478">
        <f>ROW(Source!A1461)</f>
        <v>1461</v>
      </c>
      <c r="B2478">
        <v>53551706</v>
      </c>
      <c r="C2478">
        <v>53555732</v>
      </c>
      <c r="D2478">
        <v>121548</v>
      </c>
      <c r="E2478">
        <v>1</v>
      </c>
      <c r="F2478">
        <v>1</v>
      </c>
      <c r="G2478">
        <v>1</v>
      </c>
      <c r="H2478">
        <v>1</v>
      </c>
      <c r="I2478" t="s">
        <v>31</v>
      </c>
      <c r="J2478" t="s">
        <v>3</v>
      </c>
      <c r="K2478" t="s">
        <v>1489</v>
      </c>
      <c r="L2478">
        <v>608254</v>
      </c>
      <c r="N2478">
        <v>1013</v>
      </c>
      <c r="O2478" t="s">
        <v>1490</v>
      </c>
      <c r="P2478" t="s">
        <v>1490</v>
      </c>
      <c r="Q2478">
        <v>1</v>
      </c>
      <c r="W2478">
        <v>0</v>
      </c>
      <c r="X2478">
        <v>-185737400</v>
      </c>
      <c r="Y2478">
        <v>0.30589999999999995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1</v>
      </c>
      <c r="AJ2478">
        <v>1</v>
      </c>
      <c r="AK2478">
        <v>1</v>
      </c>
      <c r="AL2478">
        <v>1</v>
      </c>
      <c r="AN2478">
        <v>0</v>
      </c>
      <c r="AO2478">
        <v>1</v>
      </c>
      <c r="AP2478">
        <v>1</v>
      </c>
      <c r="AQ2478">
        <v>0</v>
      </c>
      <c r="AR2478">
        <v>0</v>
      </c>
      <c r="AS2478" t="s">
        <v>3</v>
      </c>
      <c r="AT2478">
        <v>0.38</v>
      </c>
      <c r="AU2478" t="s">
        <v>1383</v>
      </c>
      <c r="AV2478">
        <v>2</v>
      </c>
      <c r="AW2478">
        <v>2</v>
      </c>
      <c r="AX2478">
        <v>53555744</v>
      </c>
      <c r="AY2478">
        <v>1</v>
      </c>
      <c r="AZ2478">
        <v>0</v>
      </c>
      <c r="BA2478">
        <v>2286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CX2478">
        <f>Y2478*Source!I1461</f>
        <v>0.30589999999999995</v>
      </c>
      <c r="CY2478">
        <f>AD2478</f>
        <v>0</v>
      </c>
      <c r="CZ2478">
        <f>AH2478</f>
        <v>0</v>
      </c>
      <c r="DA2478">
        <f>AL2478</f>
        <v>1</v>
      </c>
      <c r="DB2478">
        <f>ROUND((ROUND(AT2478*CZ2478,2)*ROUND((0.7*1.15),7)),2)</f>
        <v>0</v>
      </c>
      <c r="DC2478">
        <f>ROUND((ROUND(AT2478*AG2478,2)*ROUND((0.7*1.15),7)),2)</f>
        <v>0</v>
      </c>
    </row>
    <row r="2479" spans="1:107" x14ac:dyDescent="0.2">
      <c r="A2479">
        <f>ROW(Source!A1461)</f>
        <v>1461</v>
      </c>
      <c r="B2479">
        <v>53551706</v>
      </c>
      <c r="C2479">
        <v>53555732</v>
      </c>
      <c r="D2479">
        <v>29172556</v>
      </c>
      <c r="E2479">
        <v>1</v>
      </c>
      <c r="F2479">
        <v>1</v>
      </c>
      <c r="G2479">
        <v>1</v>
      </c>
      <c r="H2479">
        <v>2</v>
      </c>
      <c r="I2479" t="s">
        <v>1647</v>
      </c>
      <c r="J2479" t="s">
        <v>1667</v>
      </c>
      <c r="K2479" t="s">
        <v>1649</v>
      </c>
      <c r="L2479">
        <v>1368</v>
      </c>
      <c r="N2479">
        <v>1011</v>
      </c>
      <c r="O2479" t="s">
        <v>1494</v>
      </c>
      <c r="P2479" t="s">
        <v>1494</v>
      </c>
      <c r="Q2479">
        <v>1</v>
      </c>
      <c r="W2479">
        <v>0</v>
      </c>
      <c r="X2479">
        <v>344519037</v>
      </c>
      <c r="Y2479">
        <v>0.30589999999999995</v>
      </c>
      <c r="AA2479">
        <v>0</v>
      </c>
      <c r="AB2479">
        <v>31.26</v>
      </c>
      <c r="AC2479">
        <v>13.5</v>
      </c>
      <c r="AD2479">
        <v>0</v>
      </c>
      <c r="AE2479">
        <v>0</v>
      </c>
      <c r="AF2479">
        <v>31.26</v>
      </c>
      <c r="AG2479">
        <v>13.5</v>
      </c>
      <c r="AH2479">
        <v>0</v>
      </c>
      <c r="AI2479">
        <v>1</v>
      </c>
      <c r="AJ2479">
        <v>1</v>
      </c>
      <c r="AK2479">
        <v>1</v>
      </c>
      <c r="AL2479">
        <v>1</v>
      </c>
      <c r="AN2479">
        <v>0</v>
      </c>
      <c r="AO2479">
        <v>1</v>
      </c>
      <c r="AP2479">
        <v>1</v>
      </c>
      <c r="AQ2479">
        <v>0</v>
      </c>
      <c r="AR2479">
        <v>0</v>
      </c>
      <c r="AS2479" t="s">
        <v>3</v>
      </c>
      <c r="AT2479">
        <v>0.38</v>
      </c>
      <c r="AU2479" t="s">
        <v>1383</v>
      </c>
      <c r="AV2479">
        <v>0</v>
      </c>
      <c r="AW2479">
        <v>2</v>
      </c>
      <c r="AX2479">
        <v>53555745</v>
      </c>
      <c r="AY2479">
        <v>1</v>
      </c>
      <c r="AZ2479">
        <v>0</v>
      </c>
      <c r="BA2479">
        <v>2287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CX2479">
        <f>Y2479*Source!I1461</f>
        <v>0.30589999999999995</v>
      </c>
      <c r="CY2479">
        <f>AB2479</f>
        <v>31.26</v>
      </c>
      <c r="CZ2479">
        <f>AF2479</f>
        <v>31.26</v>
      </c>
      <c r="DA2479">
        <f>AJ2479</f>
        <v>1</v>
      </c>
      <c r="DB2479">
        <f>ROUND((ROUND(AT2479*CZ2479,2)*ROUND((0.7*1.15),7)),2)</f>
        <v>9.56</v>
      </c>
      <c r="DC2479">
        <f>ROUND((ROUND(AT2479*AG2479,2)*ROUND((0.7*1.15),7)),2)</f>
        <v>4.13</v>
      </c>
    </row>
    <row r="2480" spans="1:107" x14ac:dyDescent="0.2">
      <c r="A2480">
        <f>ROW(Source!A1461)</f>
        <v>1461</v>
      </c>
      <c r="B2480">
        <v>53551706</v>
      </c>
      <c r="C2480">
        <v>53555732</v>
      </c>
      <c r="D2480">
        <v>29172657</v>
      </c>
      <c r="E2480">
        <v>1</v>
      </c>
      <c r="F2480">
        <v>1</v>
      </c>
      <c r="G2480">
        <v>1</v>
      </c>
      <c r="H2480">
        <v>2</v>
      </c>
      <c r="I2480" t="s">
        <v>1588</v>
      </c>
      <c r="J2480" t="s">
        <v>1589</v>
      </c>
      <c r="K2480" t="s">
        <v>1590</v>
      </c>
      <c r="L2480">
        <v>1368</v>
      </c>
      <c r="N2480">
        <v>1011</v>
      </c>
      <c r="O2480" t="s">
        <v>1494</v>
      </c>
      <c r="P2480" t="s">
        <v>1494</v>
      </c>
      <c r="Q2480">
        <v>1</v>
      </c>
      <c r="W2480">
        <v>0</v>
      </c>
      <c r="X2480">
        <v>1474986261</v>
      </c>
      <c r="Y2480">
        <v>4.6689999999999996</v>
      </c>
      <c r="AA2480">
        <v>0</v>
      </c>
      <c r="AB2480">
        <v>8.1</v>
      </c>
      <c r="AC2480">
        <v>0</v>
      </c>
      <c r="AD2480">
        <v>0</v>
      </c>
      <c r="AE2480">
        <v>0</v>
      </c>
      <c r="AF2480">
        <v>8.1</v>
      </c>
      <c r="AG2480">
        <v>0</v>
      </c>
      <c r="AH2480">
        <v>0</v>
      </c>
      <c r="AI2480">
        <v>1</v>
      </c>
      <c r="AJ2480">
        <v>1</v>
      </c>
      <c r="AK2480">
        <v>1</v>
      </c>
      <c r="AL2480">
        <v>1</v>
      </c>
      <c r="AN2480">
        <v>0</v>
      </c>
      <c r="AO2480">
        <v>1</v>
      </c>
      <c r="AP2480">
        <v>1</v>
      </c>
      <c r="AQ2480">
        <v>0</v>
      </c>
      <c r="AR2480">
        <v>0</v>
      </c>
      <c r="AS2480" t="s">
        <v>3</v>
      </c>
      <c r="AT2480">
        <v>5.8</v>
      </c>
      <c r="AU2480" t="s">
        <v>1383</v>
      </c>
      <c r="AV2480">
        <v>0</v>
      </c>
      <c r="AW2480">
        <v>2</v>
      </c>
      <c r="AX2480">
        <v>53555746</v>
      </c>
      <c r="AY2480">
        <v>1</v>
      </c>
      <c r="AZ2480">
        <v>0</v>
      </c>
      <c r="BA2480">
        <v>2288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CX2480">
        <f>Y2480*Source!I1461</f>
        <v>4.6689999999999996</v>
      </c>
      <c r="CY2480">
        <f>AB2480</f>
        <v>8.1</v>
      </c>
      <c r="CZ2480">
        <f>AF2480</f>
        <v>8.1</v>
      </c>
      <c r="DA2480">
        <f>AJ2480</f>
        <v>1</v>
      </c>
      <c r="DB2480">
        <f>ROUND((ROUND(AT2480*CZ2480,2)*ROUND((0.7*1.15),7)),2)</f>
        <v>37.82</v>
      </c>
      <c r="DC2480">
        <f>ROUND((ROUND(AT2480*AG2480,2)*ROUND((0.7*1.15),7)),2)</f>
        <v>0</v>
      </c>
    </row>
    <row r="2481" spans="1:107" x14ac:dyDescent="0.2">
      <c r="A2481">
        <f>ROW(Source!A1461)</f>
        <v>1461</v>
      </c>
      <c r="B2481">
        <v>53551706</v>
      </c>
      <c r="C2481">
        <v>53555732</v>
      </c>
      <c r="D2481">
        <v>29174913</v>
      </c>
      <c r="E2481">
        <v>1</v>
      </c>
      <c r="F2481">
        <v>1</v>
      </c>
      <c r="G2481">
        <v>1</v>
      </c>
      <c r="H2481">
        <v>2</v>
      </c>
      <c r="I2481" t="s">
        <v>1513</v>
      </c>
      <c r="J2481" t="s">
        <v>1514</v>
      </c>
      <c r="K2481" t="s">
        <v>1515</v>
      </c>
      <c r="L2481">
        <v>1368</v>
      </c>
      <c r="N2481">
        <v>1011</v>
      </c>
      <c r="O2481" t="s">
        <v>1494</v>
      </c>
      <c r="P2481" t="s">
        <v>1494</v>
      </c>
      <c r="Q2481">
        <v>1</v>
      </c>
      <c r="W2481">
        <v>0</v>
      </c>
      <c r="X2481">
        <v>1230759911</v>
      </c>
      <c r="Y2481">
        <v>1.7790499999999998</v>
      </c>
      <c r="AA2481">
        <v>0</v>
      </c>
      <c r="AB2481">
        <v>87.17</v>
      </c>
      <c r="AC2481">
        <v>11.6</v>
      </c>
      <c r="AD2481">
        <v>0</v>
      </c>
      <c r="AE2481">
        <v>0</v>
      </c>
      <c r="AF2481">
        <v>87.17</v>
      </c>
      <c r="AG2481">
        <v>11.6</v>
      </c>
      <c r="AH2481">
        <v>0</v>
      </c>
      <c r="AI2481">
        <v>1</v>
      </c>
      <c r="AJ2481">
        <v>1</v>
      </c>
      <c r="AK2481">
        <v>1</v>
      </c>
      <c r="AL2481">
        <v>1</v>
      </c>
      <c r="AN2481">
        <v>0</v>
      </c>
      <c r="AO2481">
        <v>1</v>
      </c>
      <c r="AP2481">
        <v>1</v>
      </c>
      <c r="AQ2481">
        <v>0</v>
      </c>
      <c r="AR2481">
        <v>0</v>
      </c>
      <c r="AS2481" t="s">
        <v>3</v>
      </c>
      <c r="AT2481">
        <v>2.21</v>
      </c>
      <c r="AU2481" t="s">
        <v>1383</v>
      </c>
      <c r="AV2481">
        <v>0</v>
      </c>
      <c r="AW2481">
        <v>2</v>
      </c>
      <c r="AX2481">
        <v>53555747</v>
      </c>
      <c r="AY2481">
        <v>1</v>
      </c>
      <c r="AZ2481">
        <v>0</v>
      </c>
      <c r="BA2481">
        <v>2289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CX2481">
        <f>Y2481*Source!I1461</f>
        <v>1.7790499999999998</v>
      </c>
      <c r="CY2481">
        <f>AB2481</f>
        <v>87.17</v>
      </c>
      <c r="CZ2481">
        <f>AF2481</f>
        <v>87.17</v>
      </c>
      <c r="DA2481">
        <f>AJ2481</f>
        <v>1</v>
      </c>
      <c r="DB2481">
        <f>ROUND((ROUND(AT2481*CZ2481,2)*ROUND((0.7*1.15),7)),2)</f>
        <v>155.08000000000001</v>
      </c>
      <c r="DC2481">
        <f>ROUND((ROUND(AT2481*AG2481,2)*ROUND((0.7*1.15),7)),2)</f>
        <v>20.64</v>
      </c>
    </row>
    <row r="2482" spans="1:107" x14ac:dyDescent="0.2">
      <c r="A2482">
        <f>ROW(Source!A1461)</f>
        <v>1461</v>
      </c>
      <c r="B2482">
        <v>53551706</v>
      </c>
      <c r="C2482">
        <v>53555732</v>
      </c>
      <c r="D2482">
        <v>29109253</v>
      </c>
      <c r="E2482">
        <v>1</v>
      </c>
      <c r="F2482">
        <v>1</v>
      </c>
      <c r="G2482">
        <v>1</v>
      </c>
      <c r="H2482">
        <v>3</v>
      </c>
      <c r="I2482" t="s">
        <v>1652</v>
      </c>
      <c r="J2482" t="s">
        <v>2066</v>
      </c>
      <c r="K2482" t="s">
        <v>1654</v>
      </c>
      <c r="L2482">
        <v>1348</v>
      </c>
      <c r="N2482">
        <v>1009</v>
      </c>
      <c r="O2482" t="s">
        <v>26</v>
      </c>
      <c r="P2482" t="s">
        <v>26</v>
      </c>
      <c r="Q2482">
        <v>1000</v>
      </c>
      <c r="W2482">
        <v>0</v>
      </c>
      <c r="X2482">
        <v>1922644087</v>
      </c>
      <c r="Y2482">
        <v>0</v>
      </c>
      <c r="AA2482">
        <v>300</v>
      </c>
      <c r="AB2482">
        <v>0</v>
      </c>
      <c r="AC2482">
        <v>0</v>
      </c>
      <c r="AD2482">
        <v>0</v>
      </c>
      <c r="AE2482">
        <v>300</v>
      </c>
      <c r="AF2482">
        <v>0</v>
      </c>
      <c r="AG2482">
        <v>0</v>
      </c>
      <c r="AH2482">
        <v>0</v>
      </c>
      <c r="AI2482">
        <v>1</v>
      </c>
      <c r="AJ2482">
        <v>1</v>
      </c>
      <c r="AK2482">
        <v>1</v>
      </c>
      <c r="AL2482">
        <v>1</v>
      </c>
      <c r="AN2482">
        <v>0</v>
      </c>
      <c r="AO2482">
        <v>1</v>
      </c>
      <c r="AP2482">
        <v>1</v>
      </c>
      <c r="AQ2482">
        <v>0</v>
      </c>
      <c r="AR2482">
        <v>0</v>
      </c>
      <c r="AS2482" t="s">
        <v>3</v>
      </c>
      <c r="AT2482">
        <v>0.15</v>
      </c>
      <c r="AU2482" t="s">
        <v>36</v>
      </c>
      <c r="AV2482">
        <v>0</v>
      </c>
      <c r="AW2482">
        <v>2</v>
      </c>
      <c r="AX2482">
        <v>53555748</v>
      </c>
      <c r="AY2482">
        <v>1</v>
      </c>
      <c r="AZ2482">
        <v>0</v>
      </c>
      <c r="BA2482">
        <v>2290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CX2482">
        <f>Y2482*Source!I1461</f>
        <v>0</v>
      </c>
      <c r="CY2482">
        <f>AA2482</f>
        <v>300</v>
      </c>
      <c r="CZ2482">
        <f>AE2482</f>
        <v>300</v>
      </c>
      <c r="DA2482">
        <f>AI2482</f>
        <v>1</v>
      </c>
      <c r="DB2482">
        <f>ROUND((ROUND(AT2482*CZ2482,2)*ROUND(0,7)),2)</f>
        <v>0</v>
      </c>
      <c r="DC2482">
        <f>ROUND((ROUND(AT2482*AG2482,2)*ROUND(0,7)),2)</f>
        <v>0</v>
      </c>
    </row>
    <row r="2483" spans="1:107" x14ac:dyDescent="0.2">
      <c r="A2483">
        <f>ROW(Source!A1461)</f>
        <v>1461</v>
      </c>
      <c r="B2483">
        <v>53551706</v>
      </c>
      <c r="C2483">
        <v>53555732</v>
      </c>
      <c r="D2483">
        <v>29113982</v>
      </c>
      <c r="E2483">
        <v>1</v>
      </c>
      <c r="F2483">
        <v>1</v>
      </c>
      <c r="G2483">
        <v>1</v>
      </c>
      <c r="H2483">
        <v>3</v>
      </c>
      <c r="I2483" t="s">
        <v>1655</v>
      </c>
      <c r="J2483" t="s">
        <v>1869</v>
      </c>
      <c r="K2483" t="s">
        <v>1657</v>
      </c>
      <c r="L2483">
        <v>1348</v>
      </c>
      <c r="N2483">
        <v>1009</v>
      </c>
      <c r="O2483" t="s">
        <v>26</v>
      </c>
      <c r="P2483" t="s">
        <v>26</v>
      </c>
      <c r="Q2483">
        <v>1000</v>
      </c>
      <c r="W2483">
        <v>0</v>
      </c>
      <c r="X2483">
        <v>1908648852</v>
      </c>
      <c r="Y2483">
        <v>0</v>
      </c>
      <c r="AA2483">
        <v>9423.99</v>
      </c>
      <c r="AB2483">
        <v>0</v>
      </c>
      <c r="AC2483">
        <v>0</v>
      </c>
      <c r="AD2483">
        <v>0</v>
      </c>
      <c r="AE2483">
        <v>9423.99</v>
      </c>
      <c r="AF2483">
        <v>0</v>
      </c>
      <c r="AG2483">
        <v>0</v>
      </c>
      <c r="AH2483">
        <v>0</v>
      </c>
      <c r="AI2483">
        <v>1</v>
      </c>
      <c r="AJ2483">
        <v>1</v>
      </c>
      <c r="AK2483">
        <v>1</v>
      </c>
      <c r="AL2483">
        <v>1</v>
      </c>
      <c r="AN2483">
        <v>0</v>
      </c>
      <c r="AO2483">
        <v>1</v>
      </c>
      <c r="AP2483">
        <v>1</v>
      </c>
      <c r="AQ2483">
        <v>0</v>
      </c>
      <c r="AR2483">
        <v>0</v>
      </c>
      <c r="AS2483" t="s">
        <v>3</v>
      </c>
      <c r="AT2483">
        <v>0.02</v>
      </c>
      <c r="AU2483" t="s">
        <v>36</v>
      </c>
      <c r="AV2483">
        <v>0</v>
      </c>
      <c r="AW2483">
        <v>2</v>
      </c>
      <c r="AX2483">
        <v>53555749</v>
      </c>
      <c r="AY2483">
        <v>1</v>
      </c>
      <c r="AZ2483">
        <v>0</v>
      </c>
      <c r="BA2483">
        <v>2291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CX2483">
        <f>Y2483*Source!I1461</f>
        <v>0</v>
      </c>
      <c r="CY2483">
        <f>AA2483</f>
        <v>9423.99</v>
      </c>
      <c r="CZ2483">
        <f>AE2483</f>
        <v>9423.99</v>
      </c>
      <c r="DA2483">
        <f>AI2483</f>
        <v>1</v>
      </c>
      <c r="DB2483">
        <f>ROUND((ROUND(AT2483*CZ2483,2)*ROUND(0,7)),2)</f>
        <v>0</v>
      </c>
      <c r="DC2483">
        <f>ROUND((ROUND(AT2483*AG2483,2)*ROUND(0,7)),2)</f>
        <v>0</v>
      </c>
    </row>
    <row r="2484" spans="1:107" x14ac:dyDescent="0.2">
      <c r="A2484">
        <f>ROW(Source!A1461)</f>
        <v>1461</v>
      </c>
      <c r="B2484">
        <v>53551706</v>
      </c>
      <c r="C2484">
        <v>53555732</v>
      </c>
      <c r="D2484">
        <v>29127918</v>
      </c>
      <c r="E2484">
        <v>1</v>
      </c>
      <c r="F2484">
        <v>1</v>
      </c>
      <c r="G2484">
        <v>1</v>
      </c>
      <c r="H2484">
        <v>3</v>
      </c>
      <c r="I2484" t="s">
        <v>179</v>
      </c>
      <c r="J2484" t="s">
        <v>1389</v>
      </c>
      <c r="K2484" t="s">
        <v>180</v>
      </c>
      <c r="L2484">
        <v>1348</v>
      </c>
      <c r="N2484">
        <v>1009</v>
      </c>
      <c r="O2484" t="s">
        <v>26</v>
      </c>
      <c r="P2484" t="s">
        <v>26</v>
      </c>
      <c r="Q2484">
        <v>1000</v>
      </c>
      <c r="W2484">
        <v>0</v>
      </c>
      <c r="X2484">
        <v>-1128856247</v>
      </c>
      <c r="Y2484">
        <v>0</v>
      </c>
      <c r="AA2484">
        <v>7571</v>
      </c>
      <c r="AB2484">
        <v>0</v>
      </c>
      <c r="AC2484">
        <v>0</v>
      </c>
      <c r="AD2484">
        <v>0</v>
      </c>
      <c r="AE2484">
        <v>7571</v>
      </c>
      <c r="AF2484">
        <v>0</v>
      </c>
      <c r="AG2484">
        <v>0</v>
      </c>
      <c r="AH2484">
        <v>0</v>
      </c>
      <c r="AI2484">
        <v>1</v>
      </c>
      <c r="AJ2484">
        <v>1</v>
      </c>
      <c r="AK2484">
        <v>1</v>
      </c>
      <c r="AL2484">
        <v>1</v>
      </c>
      <c r="AN2484">
        <v>0</v>
      </c>
      <c r="AO2484">
        <v>1</v>
      </c>
      <c r="AP2484">
        <v>1</v>
      </c>
      <c r="AQ2484">
        <v>0</v>
      </c>
      <c r="AR2484">
        <v>0</v>
      </c>
      <c r="AS2484" t="s">
        <v>3</v>
      </c>
      <c r="AT2484">
        <v>2.09</v>
      </c>
      <c r="AU2484" t="s">
        <v>36</v>
      </c>
      <c r="AV2484">
        <v>0</v>
      </c>
      <c r="AW2484">
        <v>2</v>
      </c>
      <c r="AX2484">
        <v>53555750</v>
      </c>
      <c r="AY2484">
        <v>1</v>
      </c>
      <c r="AZ2484">
        <v>0</v>
      </c>
      <c r="BA2484">
        <v>2292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CX2484">
        <f>Y2484*Source!I1461</f>
        <v>0</v>
      </c>
      <c r="CY2484">
        <f>AA2484</f>
        <v>7571</v>
      </c>
      <c r="CZ2484">
        <f>AE2484</f>
        <v>7571</v>
      </c>
      <c r="DA2484">
        <f>AI2484</f>
        <v>1</v>
      </c>
      <c r="DB2484">
        <f>ROUND((ROUND(AT2484*CZ2484,2)*ROUND(0,7)),2)</f>
        <v>0</v>
      </c>
      <c r="DC2484">
        <f>ROUND((ROUND(AT2484*AG2484,2)*ROUND(0,7)),2)</f>
        <v>0</v>
      </c>
    </row>
    <row r="2485" spans="1:107" x14ac:dyDescent="0.2">
      <c r="A2485">
        <f>ROW(Source!A1461)</f>
        <v>1461</v>
      </c>
      <c r="B2485">
        <v>53551706</v>
      </c>
      <c r="C2485">
        <v>53555732</v>
      </c>
      <c r="D2485">
        <v>29150040</v>
      </c>
      <c r="E2485">
        <v>1</v>
      </c>
      <c r="F2485">
        <v>1</v>
      </c>
      <c r="G2485">
        <v>1</v>
      </c>
      <c r="H2485">
        <v>3</v>
      </c>
      <c r="I2485" t="s">
        <v>1576</v>
      </c>
      <c r="J2485" t="s">
        <v>1577</v>
      </c>
      <c r="K2485" t="s">
        <v>1578</v>
      </c>
      <c r="L2485">
        <v>1339</v>
      </c>
      <c r="N2485">
        <v>1007</v>
      </c>
      <c r="O2485" t="s">
        <v>425</v>
      </c>
      <c r="P2485" t="s">
        <v>425</v>
      </c>
      <c r="Q2485">
        <v>1</v>
      </c>
      <c r="W2485">
        <v>0</v>
      </c>
      <c r="X2485">
        <v>619799737</v>
      </c>
      <c r="Y2485">
        <v>0</v>
      </c>
      <c r="AA2485">
        <v>2.44</v>
      </c>
      <c r="AB2485">
        <v>0</v>
      </c>
      <c r="AC2485">
        <v>0</v>
      </c>
      <c r="AD2485">
        <v>0</v>
      </c>
      <c r="AE2485">
        <v>2.44</v>
      </c>
      <c r="AF2485">
        <v>0</v>
      </c>
      <c r="AG2485">
        <v>0</v>
      </c>
      <c r="AH2485">
        <v>0</v>
      </c>
      <c r="AI2485">
        <v>1</v>
      </c>
      <c r="AJ2485">
        <v>1</v>
      </c>
      <c r="AK2485">
        <v>1</v>
      </c>
      <c r="AL2485">
        <v>1</v>
      </c>
      <c r="AN2485">
        <v>0</v>
      </c>
      <c r="AO2485">
        <v>1</v>
      </c>
      <c r="AP2485">
        <v>1</v>
      </c>
      <c r="AQ2485">
        <v>0</v>
      </c>
      <c r="AR2485">
        <v>0</v>
      </c>
      <c r="AS2485" t="s">
        <v>3</v>
      </c>
      <c r="AT2485">
        <v>0.1</v>
      </c>
      <c r="AU2485" t="s">
        <v>36</v>
      </c>
      <c r="AV2485">
        <v>0</v>
      </c>
      <c r="AW2485">
        <v>2</v>
      </c>
      <c r="AX2485">
        <v>53555751</v>
      </c>
      <c r="AY2485">
        <v>1</v>
      </c>
      <c r="AZ2485">
        <v>0</v>
      </c>
      <c r="BA2485">
        <v>2293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CX2485">
        <f>Y2485*Source!I1461</f>
        <v>0</v>
      </c>
      <c r="CY2485">
        <f>AA2485</f>
        <v>2.44</v>
      </c>
      <c r="CZ2485">
        <f>AE2485</f>
        <v>2.44</v>
      </c>
      <c r="DA2485">
        <f>AI2485</f>
        <v>1</v>
      </c>
      <c r="DB2485">
        <f>ROUND((ROUND(AT2485*CZ2485,2)*ROUND(0,7)),2)</f>
        <v>0</v>
      </c>
      <c r="DC2485">
        <f>ROUND((ROUND(AT2485*AG2485,2)*ROUND(0,7)),2)</f>
        <v>0</v>
      </c>
    </row>
    <row r="2486" spans="1:107" x14ac:dyDescent="0.2">
      <c r="A2486">
        <f>ROW(Source!A1461)</f>
        <v>1461</v>
      </c>
      <c r="B2486">
        <v>53551706</v>
      </c>
      <c r="C2486">
        <v>53555732</v>
      </c>
      <c r="D2486">
        <v>29164349</v>
      </c>
      <c r="E2486">
        <v>1</v>
      </c>
      <c r="F2486">
        <v>1</v>
      </c>
      <c r="G2486">
        <v>1</v>
      </c>
      <c r="H2486">
        <v>3</v>
      </c>
      <c r="I2486" t="s">
        <v>24</v>
      </c>
      <c r="J2486" t="s">
        <v>27</v>
      </c>
      <c r="K2486" t="s">
        <v>25</v>
      </c>
      <c r="L2486">
        <v>1348</v>
      </c>
      <c r="N2486">
        <v>1009</v>
      </c>
      <c r="O2486" t="s">
        <v>26</v>
      </c>
      <c r="P2486" t="s">
        <v>26</v>
      </c>
      <c r="Q2486">
        <v>1000</v>
      </c>
      <c r="W2486">
        <v>0</v>
      </c>
      <c r="X2486">
        <v>1876412176</v>
      </c>
      <c r="Y2486">
        <v>1.8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1</v>
      </c>
      <c r="AJ2486">
        <v>1</v>
      </c>
      <c r="AK2486">
        <v>1</v>
      </c>
      <c r="AL2486">
        <v>1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 t="s">
        <v>3</v>
      </c>
      <c r="AT2486">
        <v>1.8</v>
      </c>
      <c r="AU2486" t="s">
        <v>3</v>
      </c>
      <c r="AV2486">
        <v>0</v>
      </c>
      <c r="AW2486">
        <v>1</v>
      </c>
      <c r="AX2486">
        <v>-1</v>
      </c>
      <c r="AY2486">
        <v>0</v>
      </c>
      <c r="AZ2486">
        <v>0</v>
      </c>
      <c r="BA2486" t="s">
        <v>3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CX2486">
        <f>Y2486*Source!I1461</f>
        <v>1.8</v>
      </c>
      <c r="CY2486">
        <f>AA2486</f>
        <v>0</v>
      </c>
      <c r="CZ2486">
        <f>AE2486</f>
        <v>0</v>
      </c>
      <c r="DA2486">
        <f>AI2486</f>
        <v>1</v>
      </c>
      <c r="DB2486">
        <f>ROUND(ROUND(AT2486*CZ2486,2),2)</f>
        <v>0</v>
      </c>
      <c r="DC2486">
        <f>ROUND(ROUND(AT2486*AG2486,2),2)</f>
        <v>0</v>
      </c>
    </row>
    <row r="2487" spans="1:107" x14ac:dyDescent="0.2">
      <c r="A2487">
        <f>ROW(Source!A1462)</f>
        <v>1462</v>
      </c>
      <c r="B2487">
        <v>53551707</v>
      </c>
      <c r="C2487">
        <v>53555732</v>
      </c>
      <c r="D2487">
        <v>18407546</v>
      </c>
      <c r="E2487">
        <v>1</v>
      </c>
      <c r="F2487">
        <v>1</v>
      </c>
      <c r="G2487">
        <v>1</v>
      </c>
      <c r="H2487">
        <v>1</v>
      </c>
      <c r="I2487" t="s">
        <v>1645</v>
      </c>
      <c r="J2487" t="s">
        <v>3</v>
      </c>
      <c r="K2487" t="s">
        <v>1646</v>
      </c>
      <c r="L2487">
        <v>1369</v>
      </c>
      <c r="N2487">
        <v>1013</v>
      </c>
      <c r="O2487" t="s">
        <v>1486</v>
      </c>
      <c r="P2487" t="s">
        <v>1486</v>
      </c>
      <c r="Q2487">
        <v>1</v>
      </c>
      <c r="W2487">
        <v>0</v>
      </c>
      <c r="X2487">
        <v>1709986911</v>
      </c>
      <c r="Y2487">
        <v>36.748249999999999</v>
      </c>
      <c r="AA2487">
        <v>0</v>
      </c>
      <c r="AB2487">
        <v>0</v>
      </c>
      <c r="AC2487">
        <v>0</v>
      </c>
      <c r="AD2487">
        <v>331.26</v>
      </c>
      <c r="AE2487">
        <v>0</v>
      </c>
      <c r="AF2487">
        <v>0</v>
      </c>
      <c r="AG2487">
        <v>0</v>
      </c>
      <c r="AH2487">
        <v>331.26</v>
      </c>
      <c r="AI2487">
        <v>1</v>
      </c>
      <c r="AJ2487">
        <v>1</v>
      </c>
      <c r="AK2487">
        <v>1</v>
      </c>
      <c r="AL2487">
        <v>1</v>
      </c>
      <c r="AN2487">
        <v>0</v>
      </c>
      <c r="AO2487">
        <v>1</v>
      </c>
      <c r="AP2487">
        <v>1</v>
      </c>
      <c r="AQ2487">
        <v>0</v>
      </c>
      <c r="AR2487">
        <v>0</v>
      </c>
      <c r="AS2487" t="s">
        <v>3</v>
      </c>
      <c r="AT2487">
        <v>45.65</v>
      </c>
      <c r="AU2487" t="s">
        <v>1383</v>
      </c>
      <c r="AV2487">
        <v>1</v>
      </c>
      <c r="AW2487">
        <v>2</v>
      </c>
      <c r="AX2487">
        <v>53555743</v>
      </c>
      <c r="AY2487">
        <v>2</v>
      </c>
      <c r="AZ2487">
        <v>131072</v>
      </c>
      <c r="BA2487">
        <v>2294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CX2487">
        <f>Y2487*Source!I1462</f>
        <v>36.748249999999999</v>
      </c>
      <c r="CY2487">
        <f>AD2487</f>
        <v>331.26</v>
      </c>
      <c r="CZ2487">
        <f>AH2487</f>
        <v>331.26</v>
      </c>
      <c r="DA2487">
        <f>AL2487</f>
        <v>1</v>
      </c>
      <c r="DB2487">
        <f>ROUND((ROUND(AT2487*CZ2487,2)*ROUND((0.7*1.15),7)),2)</f>
        <v>12173.23</v>
      </c>
      <c r="DC2487">
        <f>ROUND((ROUND(AT2487*AG2487,2)*ROUND((0.7*1.15),7)),2)</f>
        <v>0</v>
      </c>
    </row>
    <row r="2488" spans="1:107" x14ac:dyDescent="0.2">
      <c r="A2488">
        <f>ROW(Source!A1462)</f>
        <v>1462</v>
      </c>
      <c r="B2488">
        <v>53551707</v>
      </c>
      <c r="C2488">
        <v>53555732</v>
      </c>
      <c r="D2488">
        <v>121548</v>
      </c>
      <c r="E2488">
        <v>1</v>
      </c>
      <c r="F2488">
        <v>1</v>
      </c>
      <c r="G2488">
        <v>1</v>
      </c>
      <c r="H2488">
        <v>1</v>
      </c>
      <c r="I2488" t="s">
        <v>31</v>
      </c>
      <c r="J2488" t="s">
        <v>3</v>
      </c>
      <c r="K2488" t="s">
        <v>1489</v>
      </c>
      <c r="L2488">
        <v>608254</v>
      </c>
      <c r="N2488">
        <v>1013</v>
      </c>
      <c r="O2488" t="s">
        <v>1490</v>
      </c>
      <c r="P2488" t="s">
        <v>1490</v>
      </c>
      <c r="Q2488">
        <v>1</v>
      </c>
      <c r="W2488">
        <v>0</v>
      </c>
      <c r="X2488">
        <v>-185737400</v>
      </c>
      <c r="Y2488">
        <v>0.30589999999999995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1</v>
      </c>
      <c r="AJ2488">
        <v>1</v>
      </c>
      <c r="AK2488">
        <v>1</v>
      </c>
      <c r="AL2488">
        <v>1</v>
      </c>
      <c r="AN2488">
        <v>0</v>
      </c>
      <c r="AO2488">
        <v>1</v>
      </c>
      <c r="AP2488">
        <v>1</v>
      </c>
      <c r="AQ2488">
        <v>0</v>
      </c>
      <c r="AR2488">
        <v>0</v>
      </c>
      <c r="AS2488" t="s">
        <v>3</v>
      </c>
      <c r="AT2488">
        <v>0.38</v>
      </c>
      <c r="AU2488" t="s">
        <v>1383</v>
      </c>
      <c r="AV2488">
        <v>2</v>
      </c>
      <c r="AW2488">
        <v>2</v>
      </c>
      <c r="AX2488">
        <v>53555744</v>
      </c>
      <c r="AY2488">
        <v>1</v>
      </c>
      <c r="AZ2488">
        <v>0</v>
      </c>
      <c r="BA2488">
        <v>2295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CX2488">
        <f>Y2488*Source!I1462</f>
        <v>0.30589999999999995</v>
      </c>
      <c r="CY2488">
        <f>AD2488</f>
        <v>0</v>
      </c>
      <c r="CZ2488">
        <f>AH2488</f>
        <v>0</v>
      </c>
      <c r="DA2488">
        <f>AL2488</f>
        <v>1</v>
      </c>
      <c r="DB2488">
        <f>ROUND((ROUND(AT2488*CZ2488,2)*ROUND((0.7*1.15),7)),2)</f>
        <v>0</v>
      </c>
      <c r="DC2488">
        <f>ROUND((ROUND(AT2488*AG2488,2)*ROUND((0.7*1.15),7)),2)</f>
        <v>0</v>
      </c>
    </row>
    <row r="2489" spans="1:107" x14ac:dyDescent="0.2">
      <c r="A2489">
        <f>ROW(Source!A1462)</f>
        <v>1462</v>
      </c>
      <c r="B2489">
        <v>53551707</v>
      </c>
      <c r="C2489">
        <v>53555732</v>
      </c>
      <c r="D2489">
        <v>29172556</v>
      </c>
      <c r="E2489">
        <v>1</v>
      </c>
      <c r="F2489">
        <v>1</v>
      </c>
      <c r="G2489">
        <v>1</v>
      </c>
      <c r="H2489">
        <v>2</v>
      </c>
      <c r="I2489" t="s">
        <v>1647</v>
      </c>
      <c r="J2489" t="s">
        <v>1667</v>
      </c>
      <c r="K2489" t="s">
        <v>1649</v>
      </c>
      <c r="L2489">
        <v>1368</v>
      </c>
      <c r="N2489">
        <v>1011</v>
      </c>
      <c r="O2489" t="s">
        <v>1494</v>
      </c>
      <c r="P2489" t="s">
        <v>1494</v>
      </c>
      <c r="Q2489">
        <v>1</v>
      </c>
      <c r="W2489">
        <v>0</v>
      </c>
      <c r="X2489">
        <v>344519037</v>
      </c>
      <c r="Y2489">
        <v>0.30589999999999995</v>
      </c>
      <c r="AA2489">
        <v>0</v>
      </c>
      <c r="AB2489">
        <v>31.26</v>
      </c>
      <c r="AC2489">
        <v>13.5</v>
      </c>
      <c r="AD2489">
        <v>0</v>
      </c>
      <c r="AE2489">
        <v>0</v>
      </c>
      <c r="AF2489">
        <v>31.26</v>
      </c>
      <c r="AG2489">
        <v>13.5</v>
      </c>
      <c r="AH2489">
        <v>0</v>
      </c>
      <c r="AI2489">
        <v>1</v>
      </c>
      <c r="AJ2489">
        <v>1</v>
      </c>
      <c r="AK2489">
        <v>1</v>
      </c>
      <c r="AL2489">
        <v>1</v>
      </c>
      <c r="AN2489">
        <v>0</v>
      </c>
      <c r="AO2489">
        <v>1</v>
      </c>
      <c r="AP2489">
        <v>1</v>
      </c>
      <c r="AQ2489">
        <v>0</v>
      </c>
      <c r="AR2489">
        <v>0</v>
      </c>
      <c r="AS2489" t="s">
        <v>3</v>
      </c>
      <c r="AT2489">
        <v>0.38</v>
      </c>
      <c r="AU2489" t="s">
        <v>1383</v>
      </c>
      <c r="AV2489">
        <v>0</v>
      </c>
      <c r="AW2489">
        <v>2</v>
      </c>
      <c r="AX2489">
        <v>53555745</v>
      </c>
      <c r="AY2489">
        <v>1</v>
      </c>
      <c r="AZ2489">
        <v>0</v>
      </c>
      <c r="BA2489">
        <v>2296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CX2489">
        <f>Y2489*Source!I1462</f>
        <v>0.30589999999999995</v>
      </c>
      <c r="CY2489">
        <f>AB2489</f>
        <v>31.26</v>
      </c>
      <c r="CZ2489">
        <f>AF2489</f>
        <v>31.26</v>
      </c>
      <c r="DA2489">
        <f>AJ2489</f>
        <v>1</v>
      </c>
      <c r="DB2489">
        <f>ROUND((ROUND(AT2489*CZ2489,2)*ROUND((0.7*1.15),7)),2)</f>
        <v>9.56</v>
      </c>
      <c r="DC2489">
        <f>ROUND((ROUND(AT2489*AG2489,2)*ROUND((0.7*1.15),7)),2)</f>
        <v>4.13</v>
      </c>
    </row>
    <row r="2490" spans="1:107" x14ac:dyDescent="0.2">
      <c r="A2490">
        <f>ROW(Source!A1462)</f>
        <v>1462</v>
      </c>
      <c r="B2490">
        <v>53551707</v>
      </c>
      <c r="C2490">
        <v>53555732</v>
      </c>
      <c r="D2490">
        <v>29172657</v>
      </c>
      <c r="E2490">
        <v>1</v>
      </c>
      <c r="F2490">
        <v>1</v>
      </c>
      <c r="G2490">
        <v>1</v>
      </c>
      <c r="H2490">
        <v>2</v>
      </c>
      <c r="I2490" t="s">
        <v>1588</v>
      </c>
      <c r="J2490" t="s">
        <v>1589</v>
      </c>
      <c r="K2490" t="s">
        <v>1590</v>
      </c>
      <c r="L2490">
        <v>1368</v>
      </c>
      <c r="N2490">
        <v>1011</v>
      </c>
      <c r="O2490" t="s">
        <v>1494</v>
      </c>
      <c r="P2490" t="s">
        <v>1494</v>
      </c>
      <c r="Q2490">
        <v>1</v>
      </c>
      <c r="W2490">
        <v>0</v>
      </c>
      <c r="X2490">
        <v>1474986261</v>
      </c>
      <c r="Y2490">
        <v>4.6689999999999996</v>
      </c>
      <c r="AA2490">
        <v>0</v>
      </c>
      <c r="AB2490">
        <v>8.1</v>
      </c>
      <c r="AC2490">
        <v>0</v>
      </c>
      <c r="AD2490">
        <v>0</v>
      </c>
      <c r="AE2490">
        <v>0</v>
      </c>
      <c r="AF2490">
        <v>8.1</v>
      </c>
      <c r="AG2490">
        <v>0</v>
      </c>
      <c r="AH2490">
        <v>0</v>
      </c>
      <c r="AI2490">
        <v>1</v>
      </c>
      <c r="AJ2490">
        <v>1</v>
      </c>
      <c r="AK2490">
        <v>1</v>
      </c>
      <c r="AL2490">
        <v>1</v>
      </c>
      <c r="AN2490">
        <v>0</v>
      </c>
      <c r="AO2490">
        <v>1</v>
      </c>
      <c r="AP2490">
        <v>1</v>
      </c>
      <c r="AQ2490">
        <v>0</v>
      </c>
      <c r="AR2490">
        <v>0</v>
      </c>
      <c r="AS2490" t="s">
        <v>3</v>
      </c>
      <c r="AT2490">
        <v>5.8</v>
      </c>
      <c r="AU2490" t="s">
        <v>1383</v>
      </c>
      <c r="AV2490">
        <v>0</v>
      </c>
      <c r="AW2490">
        <v>2</v>
      </c>
      <c r="AX2490">
        <v>53555746</v>
      </c>
      <c r="AY2490">
        <v>1</v>
      </c>
      <c r="AZ2490">
        <v>0</v>
      </c>
      <c r="BA2490">
        <v>2297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CX2490">
        <f>Y2490*Source!I1462</f>
        <v>4.6689999999999996</v>
      </c>
      <c r="CY2490">
        <f>AB2490</f>
        <v>8.1</v>
      </c>
      <c r="CZ2490">
        <f>AF2490</f>
        <v>8.1</v>
      </c>
      <c r="DA2490">
        <f>AJ2490</f>
        <v>1</v>
      </c>
      <c r="DB2490">
        <f>ROUND((ROUND(AT2490*CZ2490,2)*ROUND((0.7*1.15),7)),2)</f>
        <v>37.82</v>
      </c>
      <c r="DC2490">
        <f>ROUND((ROUND(AT2490*AG2490,2)*ROUND((0.7*1.15),7)),2)</f>
        <v>0</v>
      </c>
    </row>
    <row r="2491" spans="1:107" x14ac:dyDescent="0.2">
      <c r="A2491">
        <f>ROW(Source!A1462)</f>
        <v>1462</v>
      </c>
      <c r="B2491">
        <v>53551707</v>
      </c>
      <c r="C2491">
        <v>53555732</v>
      </c>
      <c r="D2491">
        <v>29174913</v>
      </c>
      <c r="E2491">
        <v>1</v>
      </c>
      <c r="F2491">
        <v>1</v>
      </c>
      <c r="G2491">
        <v>1</v>
      </c>
      <c r="H2491">
        <v>2</v>
      </c>
      <c r="I2491" t="s">
        <v>1513</v>
      </c>
      <c r="J2491" t="s">
        <v>1514</v>
      </c>
      <c r="K2491" t="s">
        <v>1515</v>
      </c>
      <c r="L2491">
        <v>1368</v>
      </c>
      <c r="N2491">
        <v>1011</v>
      </c>
      <c r="O2491" t="s">
        <v>1494</v>
      </c>
      <c r="P2491" t="s">
        <v>1494</v>
      </c>
      <c r="Q2491">
        <v>1</v>
      </c>
      <c r="W2491">
        <v>0</v>
      </c>
      <c r="X2491">
        <v>1230759911</v>
      </c>
      <c r="Y2491">
        <v>1.7790499999999998</v>
      </c>
      <c r="AA2491">
        <v>0</v>
      </c>
      <c r="AB2491">
        <v>87.17</v>
      </c>
      <c r="AC2491">
        <v>11.6</v>
      </c>
      <c r="AD2491">
        <v>0</v>
      </c>
      <c r="AE2491">
        <v>0</v>
      </c>
      <c r="AF2491">
        <v>87.17</v>
      </c>
      <c r="AG2491">
        <v>11.6</v>
      </c>
      <c r="AH2491">
        <v>0</v>
      </c>
      <c r="AI2491">
        <v>1</v>
      </c>
      <c r="AJ2491">
        <v>1</v>
      </c>
      <c r="AK2491">
        <v>1</v>
      </c>
      <c r="AL2491">
        <v>1</v>
      </c>
      <c r="AN2491">
        <v>0</v>
      </c>
      <c r="AO2491">
        <v>1</v>
      </c>
      <c r="AP2491">
        <v>1</v>
      </c>
      <c r="AQ2491">
        <v>0</v>
      </c>
      <c r="AR2491">
        <v>0</v>
      </c>
      <c r="AS2491" t="s">
        <v>3</v>
      </c>
      <c r="AT2491">
        <v>2.21</v>
      </c>
      <c r="AU2491" t="s">
        <v>1383</v>
      </c>
      <c r="AV2491">
        <v>0</v>
      </c>
      <c r="AW2491">
        <v>2</v>
      </c>
      <c r="AX2491">
        <v>53555747</v>
      </c>
      <c r="AY2491">
        <v>1</v>
      </c>
      <c r="AZ2491">
        <v>0</v>
      </c>
      <c r="BA2491">
        <v>2298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CX2491">
        <f>Y2491*Source!I1462</f>
        <v>1.7790499999999998</v>
      </c>
      <c r="CY2491">
        <f>AB2491</f>
        <v>87.17</v>
      </c>
      <c r="CZ2491">
        <f>AF2491</f>
        <v>87.17</v>
      </c>
      <c r="DA2491">
        <f>AJ2491</f>
        <v>1</v>
      </c>
      <c r="DB2491">
        <f>ROUND((ROUND(AT2491*CZ2491,2)*ROUND((0.7*1.15),7)),2)</f>
        <v>155.08000000000001</v>
      </c>
      <c r="DC2491">
        <f>ROUND((ROUND(AT2491*AG2491,2)*ROUND((0.7*1.15),7)),2)</f>
        <v>20.64</v>
      </c>
    </row>
    <row r="2492" spans="1:107" x14ac:dyDescent="0.2">
      <c r="A2492">
        <f>ROW(Source!A1462)</f>
        <v>1462</v>
      </c>
      <c r="B2492">
        <v>53551707</v>
      </c>
      <c r="C2492">
        <v>53555732</v>
      </c>
      <c r="D2492">
        <v>29109253</v>
      </c>
      <c r="E2492">
        <v>1</v>
      </c>
      <c r="F2492">
        <v>1</v>
      </c>
      <c r="G2492">
        <v>1</v>
      </c>
      <c r="H2492">
        <v>3</v>
      </c>
      <c r="I2492" t="s">
        <v>1652</v>
      </c>
      <c r="J2492" t="s">
        <v>2066</v>
      </c>
      <c r="K2492" t="s">
        <v>1654</v>
      </c>
      <c r="L2492">
        <v>1348</v>
      </c>
      <c r="N2492">
        <v>1009</v>
      </c>
      <c r="O2492" t="s">
        <v>26</v>
      </c>
      <c r="P2492" t="s">
        <v>26</v>
      </c>
      <c r="Q2492">
        <v>1000</v>
      </c>
      <c r="W2492">
        <v>0</v>
      </c>
      <c r="X2492">
        <v>1922644087</v>
      </c>
      <c r="Y2492">
        <v>0</v>
      </c>
      <c r="AA2492">
        <v>1842</v>
      </c>
      <c r="AB2492">
        <v>0</v>
      </c>
      <c r="AC2492">
        <v>0</v>
      </c>
      <c r="AD2492">
        <v>0</v>
      </c>
      <c r="AE2492">
        <v>300</v>
      </c>
      <c r="AF2492">
        <v>0</v>
      </c>
      <c r="AG2492">
        <v>0</v>
      </c>
      <c r="AH2492">
        <v>0</v>
      </c>
      <c r="AI2492">
        <v>6.14</v>
      </c>
      <c r="AJ2492">
        <v>1</v>
      </c>
      <c r="AK2492">
        <v>1</v>
      </c>
      <c r="AL2492">
        <v>1</v>
      </c>
      <c r="AN2492">
        <v>0</v>
      </c>
      <c r="AO2492">
        <v>1</v>
      </c>
      <c r="AP2492">
        <v>1</v>
      </c>
      <c r="AQ2492">
        <v>0</v>
      </c>
      <c r="AR2492">
        <v>0</v>
      </c>
      <c r="AS2492" t="s">
        <v>3</v>
      </c>
      <c r="AT2492">
        <v>0.15</v>
      </c>
      <c r="AU2492" t="s">
        <v>36</v>
      </c>
      <c r="AV2492">
        <v>0</v>
      </c>
      <c r="AW2492">
        <v>2</v>
      </c>
      <c r="AX2492">
        <v>53555748</v>
      </c>
      <c r="AY2492">
        <v>1</v>
      </c>
      <c r="AZ2492">
        <v>0</v>
      </c>
      <c r="BA2492">
        <v>2299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CX2492">
        <f>Y2492*Source!I1462</f>
        <v>0</v>
      </c>
      <c r="CY2492">
        <f>AA2492</f>
        <v>1842</v>
      </c>
      <c r="CZ2492">
        <f>AE2492</f>
        <v>300</v>
      </c>
      <c r="DA2492">
        <f>AI2492</f>
        <v>6.14</v>
      </c>
      <c r="DB2492">
        <f>ROUND((ROUND(AT2492*CZ2492,2)*ROUND(0,7)),2)</f>
        <v>0</v>
      </c>
      <c r="DC2492">
        <f>ROUND((ROUND(AT2492*AG2492,2)*ROUND(0,7)),2)</f>
        <v>0</v>
      </c>
    </row>
    <row r="2493" spans="1:107" x14ac:dyDescent="0.2">
      <c r="A2493">
        <f>ROW(Source!A1462)</f>
        <v>1462</v>
      </c>
      <c r="B2493">
        <v>53551707</v>
      </c>
      <c r="C2493">
        <v>53555732</v>
      </c>
      <c r="D2493">
        <v>29113982</v>
      </c>
      <c r="E2493">
        <v>1</v>
      </c>
      <c r="F2493">
        <v>1</v>
      </c>
      <c r="G2493">
        <v>1</v>
      </c>
      <c r="H2493">
        <v>3</v>
      </c>
      <c r="I2493" t="s">
        <v>1655</v>
      </c>
      <c r="J2493" t="s">
        <v>1869</v>
      </c>
      <c r="K2493" t="s">
        <v>1657</v>
      </c>
      <c r="L2493">
        <v>1348</v>
      </c>
      <c r="N2493">
        <v>1009</v>
      </c>
      <c r="O2493" t="s">
        <v>26</v>
      </c>
      <c r="P2493" t="s">
        <v>26</v>
      </c>
      <c r="Q2493">
        <v>1000</v>
      </c>
      <c r="W2493">
        <v>0</v>
      </c>
      <c r="X2493">
        <v>1908648852</v>
      </c>
      <c r="Y2493">
        <v>0</v>
      </c>
      <c r="AA2493">
        <v>57863.3</v>
      </c>
      <c r="AB2493">
        <v>0</v>
      </c>
      <c r="AC2493">
        <v>0</v>
      </c>
      <c r="AD2493">
        <v>0</v>
      </c>
      <c r="AE2493">
        <v>9423.99</v>
      </c>
      <c r="AF2493">
        <v>0</v>
      </c>
      <c r="AG2493">
        <v>0</v>
      </c>
      <c r="AH2493">
        <v>0</v>
      </c>
      <c r="AI2493">
        <v>6.14</v>
      </c>
      <c r="AJ2493">
        <v>1</v>
      </c>
      <c r="AK2493">
        <v>1</v>
      </c>
      <c r="AL2493">
        <v>1</v>
      </c>
      <c r="AN2493">
        <v>0</v>
      </c>
      <c r="AO2493">
        <v>1</v>
      </c>
      <c r="AP2493">
        <v>1</v>
      </c>
      <c r="AQ2493">
        <v>0</v>
      </c>
      <c r="AR2493">
        <v>0</v>
      </c>
      <c r="AS2493" t="s">
        <v>3</v>
      </c>
      <c r="AT2493">
        <v>0.02</v>
      </c>
      <c r="AU2493" t="s">
        <v>36</v>
      </c>
      <c r="AV2493">
        <v>0</v>
      </c>
      <c r="AW2493">
        <v>2</v>
      </c>
      <c r="AX2493">
        <v>53555749</v>
      </c>
      <c r="AY2493">
        <v>1</v>
      </c>
      <c r="AZ2493">
        <v>0</v>
      </c>
      <c r="BA2493">
        <v>2300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CX2493">
        <f>Y2493*Source!I1462</f>
        <v>0</v>
      </c>
      <c r="CY2493">
        <f>AA2493</f>
        <v>57863.3</v>
      </c>
      <c r="CZ2493">
        <f>AE2493</f>
        <v>9423.99</v>
      </c>
      <c r="DA2493">
        <f>AI2493</f>
        <v>6.14</v>
      </c>
      <c r="DB2493">
        <f>ROUND((ROUND(AT2493*CZ2493,2)*ROUND(0,7)),2)</f>
        <v>0</v>
      </c>
      <c r="DC2493">
        <f>ROUND((ROUND(AT2493*AG2493,2)*ROUND(0,7)),2)</f>
        <v>0</v>
      </c>
    </row>
    <row r="2494" spans="1:107" x14ac:dyDescent="0.2">
      <c r="A2494">
        <f>ROW(Source!A1462)</f>
        <v>1462</v>
      </c>
      <c r="B2494">
        <v>53551707</v>
      </c>
      <c r="C2494">
        <v>53555732</v>
      </c>
      <c r="D2494">
        <v>29127918</v>
      </c>
      <c r="E2494">
        <v>1</v>
      </c>
      <c r="F2494">
        <v>1</v>
      </c>
      <c r="G2494">
        <v>1</v>
      </c>
      <c r="H2494">
        <v>3</v>
      </c>
      <c r="I2494" t="s">
        <v>179</v>
      </c>
      <c r="J2494" t="s">
        <v>1389</v>
      </c>
      <c r="K2494" t="s">
        <v>180</v>
      </c>
      <c r="L2494">
        <v>1348</v>
      </c>
      <c r="N2494">
        <v>1009</v>
      </c>
      <c r="O2494" t="s">
        <v>26</v>
      </c>
      <c r="P2494" t="s">
        <v>26</v>
      </c>
      <c r="Q2494">
        <v>1000</v>
      </c>
      <c r="W2494">
        <v>0</v>
      </c>
      <c r="X2494">
        <v>-1128856247</v>
      </c>
      <c r="Y2494">
        <v>0</v>
      </c>
      <c r="AA2494">
        <v>46485.94</v>
      </c>
      <c r="AB2494">
        <v>0</v>
      </c>
      <c r="AC2494">
        <v>0</v>
      </c>
      <c r="AD2494">
        <v>0</v>
      </c>
      <c r="AE2494">
        <v>7571</v>
      </c>
      <c r="AF2494">
        <v>0</v>
      </c>
      <c r="AG2494">
        <v>0</v>
      </c>
      <c r="AH2494">
        <v>0</v>
      </c>
      <c r="AI2494">
        <v>6.14</v>
      </c>
      <c r="AJ2494">
        <v>1</v>
      </c>
      <c r="AK2494">
        <v>1</v>
      </c>
      <c r="AL2494">
        <v>1</v>
      </c>
      <c r="AN2494">
        <v>0</v>
      </c>
      <c r="AO2494">
        <v>1</v>
      </c>
      <c r="AP2494">
        <v>1</v>
      </c>
      <c r="AQ2494">
        <v>0</v>
      </c>
      <c r="AR2494">
        <v>0</v>
      </c>
      <c r="AS2494" t="s">
        <v>3</v>
      </c>
      <c r="AT2494">
        <v>2.09</v>
      </c>
      <c r="AU2494" t="s">
        <v>36</v>
      </c>
      <c r="AV2494">
        <v>0</v>
      </c>
      <c r="AW2494">
        <v>2</v>
      </c>
      <c r="AX2494">
        <v>53555750</v>
      </c>
      <c r="AY2494">
        <v>1</v>
      </c>
      <c r="AZ2494">
        <v>0</v>
      </c>
      <c r="BA2494">
        <v>2301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CX2494">
        <f>Y2494*Source!I1462</f>
        <v>0</v>
      </c>
      <c r="CY2494">
        <f>AA2494</f>
        <v>46485.94</v>
      </c>
      <c r="CZ2494">
        <f>AE2494</f>
        <v>7571</v>
      </c>
      <c r="DA2494">
        <f>AI2494</f>
        <v>6.14</v>
      </c>
      <c r="DB2494">
        <f>ROUND((ROUND(AT2494*CZ2494,2)*ROUND(0,7)),2)</f>
        <v>0</v>
      </c>
      <c r="DC2494">
        <f>ROUND((ROUND(AT2494*AG2494,2)*ROUND(0,7)),2)</f>
        <v>0</v>
      </c>
    </row>
    <row r="2495" spans="1:107" x14ac:dyDescent="0.2">
      <c r="A2495">
        <f>ROW(Source!A1462)</f>
        <v>1462</v>
      </c>
      <c r="B2495">
        <v>53551707</v>
      </c>
      <c r="C2495">
        <v>53555732</v>
      </c>
      <c r="D2495">
        <v>29150040</v>
      </c>
      <c r="E2495">
        <v>1</v>
      </c>
      <c r="F2495">
        <v>1</v>
      </c>
      <c r="G2495">
        <v>1</v>
      </c>
      <c r="H2495">
        <v>3</v>
      </c>
      <c r="I2495" t="s">
        <v>1576</v>
      </c>
      <c r="J2495" t="s">
        <v>1577</v>
      </c>
      <c r="K2495" t="s">
        <v>1578</v>
      </c>
      <c r="L2495">
        <v>1339</v>
      </c>
      <c r="N2495">
        <v>1007</v>
      </c>
      <c r="O2495" t="s">
        <v>425</v>
      </c>
      <c r="P2495" t="s">
        <v>425</v>
      </c>
      <c r="Q2495">
        <v>1</v>
      </c>
      <c r="W2495">
        <v>0</v>
      </c>
      <c r="X2495">
        <v>619799737</v>
      </c>
      <c r="Y2495">
        <v>0</v>
      </c>
      <c r="AA2495">
        <v>14.98</v>
      </c>
      <c r="AB2495">
        <v>0</v>
      </c>
      <c r="AC2495">
        <v>0</v>
      </c>
      <c r="AD2495">
        <v>0</v>
      </c>
      <c r="AE2495">
        <v>2.44</v>
      </c>
      <c r="AF2495">
        <v>0</v>
      </c>
      <c r="AG2495">
        <v>0</v>
      </c>
      <c r="AH2495">
        <v>0</v>
      </c>
      <c r="AI2495">
        <v>6.14</v>
      </c>
      <c r="AJ2495">
        <v>1</v>
      </c>
      <c r="AK2495">
        <v>1</v>
      </c>
      <c r="AL2495">
        <v>1</v>
      </c>
      <c r="AN2495">
        <v>0</v>
      </c>
      <c r="AO2495">
        <v>1</v>
      </c>
      <c r="AP2495">
        <v>1</v>
      </c>
      <c r="AQ2495">
        <v>0</v>
      </c>
      <c r="AR2495">
        <v>0</v>
      </c>
      <c r="AS2495" t="s">
        <v>3</v>
      </c>
      <c r="AT2495">
        <v>0.1</v>
      </c>
      <c r="AU2495" t="s">
        <v>36</v>
      </c>
      <c r="AV2495">
        <v>0</v>
      </c>
      <c r="AW2495">
        <v>2</v>
      </c>
      <c r="AX2495">
        <v>53555751</v>
      </c>
      <c r="AY2495">
        <v>1</v>
      </c>
      <c r="AZ2495">
        <v>0</v>
      </c>
      <c r="BA2495">
        <v>2302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CX2495">
        <f>Y2495*Source!I1462</f>
        <v>0</v>
      </c>
      <c r="CY2495">
        <f>AA2495</f>
        <v>14.98</v>
      </c>
      <c r="CZ2495">
        <f>AE2495</f>
        <v>2.44</v>
      </c>
      <c r="DA2495">
        <f>AI2495</f>
        <v>6.14</v>
      </c>
      <c r="DB2495">
        <f>ROUND((ROUND(AT2495*CZ2495,2)*ROUND(0,7)),2)</f>
        <v>0</v>
      </c>
      <c r="DC2495">
        <f>ROUND((ROUND(AT2495*AG2495,2)*ROUND(0,7)),2)</f>
        <v>0</v>
      </c>
    </row>
    <row r="2496" spans="1:107" x14ac:dyDescent="0.2">
      <c r="A2496">
        <f>ROW(Source!A1462)</f>
        <v>1462</v>
      </c>
      <c r="B2496">
        <v>53551707</v>
      </c>
      <c r="C2496">
        <v>53555732</v>
      </c>
      <c r="D2496">
        <v>29164349</v>
      </c>
      <c r="E2496">
        <v>1</v>
      </c>
      <c r="F2496">
        <v>1</v>
      </c>
      <c r="G2496">
        <v>1</v>
      </c>
      <c r="H2496">
        <v>3</v>
      </c>
      <c r="I2496" t="s">
        <v>24</v>
      </c>
      <c r="J2496" t="s">
        <v>27</v>
      </c>
      <c r="K2496" t="s">
        <v>25</v>
      </c>
      <c r="L2496">
        <v>1348</v>
      </c>
      <c r="N2496">
        <v>1009</v>
      </c>
      <c r="O2496" t="s">
        <v>26</v>
      </c>
      <c r="P2496" t="s">
        <v>26</v>
      </c>
      <c r="Q2496">
        <v>1000</v>
      </c>
      <c r="W2496">
        <v>0</v>
      </c>
      <c r="X2496">
        <v>1876412176</v>
      </c>
      <c r="Y2496">
        <v>1.8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6.14</v>
      </c>
      <c r="AJ2496">
        <v>1</v>
      </c>
      <c r="AK2496">
        <v>1</v>
      </c>
      <c r="AL2496">
        <v>1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 t="s">
        <v>3</v>
      </c>
      <c r="AT2496">
        <v>1.8</v>
      </c>
      <c r="AU2496" t="s">
        <v>3</v>
      </c>
      <c r="AV2496">
        <v>0</v>
      </c>
      <c r="AW2496">
        <v>1</v>
      </c>
      <c r="AX2496">
        <v>-1</v>
      </c>
      <c r="AY2496">
        <v>0</v>
      </c>
      <c r="AZ2496">
        <v>0</v>
      </c>
      <c r="BA2496" t="s">
        <v>3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CX2496">
        <f>Y2496*Source!I1462</f>
        <v>1.8</v>
      </c>
      <c r="CY2496">
        <f>AA2496</f>
        <v>0</v>
      </c>
      <c r="CZ2496">
        <f>AE2496</f>
        <v>0</v>
      </c>
      <c r="DA2496">
        <f>AI2496</f>
        <v>6.14</v>
      </c>
      <c r="DB2496">
        <f>ROUND(ROUND(AT2496*CZ2496,2),2)</f>
        <v>0</v>
      </c>
      <c r="DC2496">
        <f>ROUND(ROUND(AT2496*AG2496,2),2)</f>
        <v>0</v>
      </c>
    </row>
    <row r="2497" spans="1:107" x14ac:dyDescent="0.2">
      <c r="A2497">
        <f>ROW(Source!A1465)</f>
        <v>1465</v>
      </c>
      <c r="B2497">
        <v>53551706</v>
      </c>
      <c r="C2497">
        <v>53555753</v>
      </c>
      <c r="D2497">
        <v>18407546</v>
      </c>
      <c r="E2497">
        <v>1</v>
      </c>
      <c r="F2497">
        <v>1</v>
      </c>
      <c r="G2497">
        <v>1</v>
      </c>
      <c r="H2497">
        <v>1</v>
      </c>
      <c r="I2497" t="s">
        <v>1645</v>
      </c>
      <c r="J2497" t="s">
        <v>3</v>
      </c>
      <c r="K2497" t="s">
        <v>1646</v>
      </c>
      <c r="L2497">
        <v>1369</v>
      </c>
      <c r="N2497">
        <v>1013</v>
      </c>
      <c r="O2497" t="s">
        <v>1486</v>
      </c>
      <c r="P2497" t="s">
        <v>1486</v>
      </c>
      <c r="Q2497">
        <v>1</v>
      </c>
      <c r="W2497">
        <v>0</v>
      </c>
      <c r="X2497">
        <v>1709986911</v>
      </c>
      <c r="Y2497">
        <v>60.37212499999999</v>
      </c>
      <c r="AA2497">
        <v>0</v>
      </c>
      <c r="AB2497">
        <v>0</v>
      </c>
      <c r="AC2497">
        <v>0</v>
      </c>
      <c r="AD2497">
        <v>331.26</v>
      </c>
      <c r="AE2497">
        <v>0</v>
      </c>
      <c r="AF2497">
        <v>0</v>
      </c>
      <c r="AG2497">
        <v>0</v>
      </c>
      <c r="AH2497">
        <v>331.26</v>
      </c>
      <c r="AI2497">
        <v>1</v>
      </c>
      <c r="AJ2497">
        <v>1</v>
      </c>
      <c r="AK2497">
        <v>1</v>
      </c>
      <c r="AL2497">
        <v>1</v>
      </c>
      <c r="AN2497">
        <v>0</v>
      </c>
      <c r="AO2497">
        <v>1</v>
      </c>
      <c r="AP2497">
        <v>1</v>
      </c>
      <c r="AQ2497">
        <v>0</v>
      </c>
      <c r="AR2497">
        <v>0</v>
      </c>
      <c r="AS2497" t="s">
        <v>3</v>
      </c>
      <c r="AT2497">
        <v>45.65</v>
      </c>
      <c r="AU2497" t="s">
        <v>62</v>
      </c>
      <c r="AV2497">
        <v>1</v>
      </c>
      <c r="AW2497">
        <v>2</v>
      </c>
      <c r="AX2497">
        <v>53555763</v>
      </c>
      <c r="AY2497">
        <v>2</v>
      </c>
      <c r="AZ2497">
        <v>137216</v>
      </c>
      <c r="BA2497">
        <v>2303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CX2497">
        <f>Y2497*Source!I1465</f>
        <v>60.37212499999999</v>
      </c>
      <c r="CY2497">
        <f>AD2497</f>
        <v>331.26</v>
      </c>
      <c r="CZ2497">
        <f>AH2497</f>
        <v>331.26</v>
      </c>
      <c r="DA2497">
        <f>AL2497</f>
        <v>1</v>
      </c>
      <c r="DB2497">
        <f>ROUND((ROUND(AT2497*CZ2497,2)*ROUND((1.15*1.15),7)),2)</f>
        <v>19998.87</v>
      </c>
      <c r="DC2497">
        <f>ROUND((ROUND(AT2497*AG2497,2)*ROUND((1.15*1.15),7)),2)</f>
        <v>0</v>
      </c>
    </row>
    <row r="2498" spans="1:107" x14ac:dyDescent="0.2">
      <c r="A2498">
        <f>ROW(Source!A1465)</f>
        <v>1465</v>
      </c>
      <c r="B2498">
        <v>53551706</v>
      </c>
      <c r="C2498">
        <v>53555753</v>
      </c>
      <c r="D2498">
        <v>121548</v>
      </c>
      <c r="E2498">
        <v>1</v>
      </c>
      <c r="F2498">
        <v>1</v>
      </c>
      <c r="G2498">
        <v>1</v>
      </c>
      <c r="H2498">
        <v>1</v>
      </c>
      <c r="I2498" t="s">
        <v>31</v>
      </c>
      <c r="J2498" t="s">
        <v>3</v>
      </c>
      <c r="K2498" t="s">
        <v>1489</v>
      </c>
      <c r="L2498">
        <v>608254</v>
      </c>
      <c r="N2498">
        <v>1013</v>
      </c>
      <c r="O2498" t="s">
        <v>1490</v>
      </c>
      <c r="P2498" t="s">
        <v>1490</v>
      </c>
      <c r="Q2498">
        <v>1</v>
      </c>
      <c r="W2498">
        <v>0</v>
      </c>
      <c r="X2498">
        <v>-185737400</v>
      </c>
      <c r="Y2498">
        <v>0.5462499999999999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1</v>
      </c>
      <c r="AJ2498">
        <v>1</v>
      </c>
      <c r="AK2498">
        <v>1</v>
      </c>
      <c r="AL2498">
        <v>1</v>
      </c>
      <c r="AN2498">
        <v>0</v>
      </c>
      <c r="AO2498">
        <v>1</v>
      </c>
      <c r="AP2498">
        <v>1</v>
      </c>
      <c r="AQ2498">
        <v>0</v>
      </c>
      <c r="AR2498">
        <v>0</v>
      </c>
      <c r="AS2498" t="s">
        <v>3</v>
      </c>
      <c r="AT2498">
        <v>0.38</v>
      </c>
      <c r="AU2498" t="s">
        <v>61</v>
      </c>
      <c r="AV2498">
        <v>2</v>
      </c>
      <c r="AW2498">
        <v>2</v>
      </c>
      <c r="AX2498">
        <v>53555764</v>
      </c>
      <c r="AY2498">
        <v>1</v>
      </c>
      <c r="AZ2498">
        <v>6144</v>
      </c>
      <c r="BA2498">
        <v>2304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CX2498">
        <f>Y2498*Source!I1465</f>
        <v>0.5462499999999999</v>
      </c>
      <c r="CY2498">
        <f>AD2498</f>
        <v>0</v>
      </c>
      <c r="CZ2498">
        <f>AH2498</f>
        <v>0</v>
      </c>
      <c r="DA2498">
        <f>AL2498</f>
        <v>1</v>
      </c>
      <c r="DB2498">
        <f>ROUND((ROUND(AT2498*CZ2498,2)*ROUND((1.25*1.15),7)),2)</f>
        <v>0</v>
      </c>
      <c r="DC2498">
        <f>ROUND((ROUND(AT2498*AG2498,2)*ROUND((1.25*1.15),7)),2)</f>
        <v>0</v>
      </c>
    </row>
    <row r="2499" spans="1:107" x14ac:dyDescent="0.2">
      <c r="A2499">
        <f>ROW(Source!A1465)</f>
        <v>1465</v>
      </c>
      <c r="B2499">
        <v>53551706</v>
      </c>
      <c r="C2499">
        <v>53555753</v>
      </c>
      <c r="D2499">
        <v>29172556</v>
      </c>
      <c r="E2499">
        <v>1</v>
      </c>
      <c r="F2499">
        <v>1</v>
      </c>
      <c r="G2499">
        <v>1</v>
      </c>
      <c r="H2499">
        <v>2</v>
      </c>
      <c r="I2499" t="s">
        <v>1647</v>
      </c>
      <c r="J2499" t="s">
        <v>1648</v>
      </c>
      <c r="K2499" t="s">
        <v>1649</v>
      </c>
      <c r="L2499">
        <v>1368</v>
      </c>
      <c r="N2499">
        <v>1011</v>
      </c>
      <c r="O2499" t="s">
        <v>1494</v>
      </c>
      <c r="P2499" t="s">
        <v>1494</v>
      </c>
      <c r="Q2499">
        <v>1</v>
      </c>
      <c r="W2499">
        <v>0</v>
      </c>
      <c r="X2499">
        <v>-1302720870</v>
      </c>
      <c r="Y2499">
        <v>0.5462499999999999</v>
      </c>
      <c r="AA2499">
        <v>0</v>
      </c>
      <c r="AB2499">
        <v>31.26</v>
      </c>
      <c r="AC2499">
        <v>13.5</v>
      </c>
      <c r="AD2499">
        <v>0</v>
      </c>
      <c r="AE2499">
        <v>0</v>
      </c>
      <c r="AF2499">
        <v>31.26</v>
      </c>
      <c r="AG2499">
        <v>13.5</v>
      </c>
      <c r="AH2499">
        <v>0</v>
      </c>
      <c r="AI2499">
        <v>1</v>
      </c>
      <c r="AJ2499">
        <v>1</v>
      </c>
      <c r="AK2499">
        <v>1</v>
      </c>
      <c r="AL2499">
        <v>1</v>
      </c>
      <c r="AN2499">
        <v>0</v>
      </c>
      <c r="AO2499">
        <v>1</v>
      </c>
      <c r="AP2499">
        <v>1</v>
      </c>
      <c r="AQ2499">
        <v>0</v>
      </c>
      <c r="AR2499">
        <v>0</v>
      </c>
      <c r="AS2499" t="s">
        <v>3</v>
      </c>
      <c r="AT2499">
        <v>0.38</v>
      </c>
      <c r="AU2499" t="s">
        <v>61</v>
      </c>
      <c r="AV2499">
        <v>0</v>
      </c>
      <c r="AW2499">
        <v>2</v>
      </c>
      <c r="AX2499">
        <v>53555765</v>
      </c>
      <c r="AY2499">
        <v>1</v>
      </c>
      <c r="AZ2499">
        <v>6144</v>
      </c>
      <c r="BA2499">
        <v>2305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CX2499">
        <f>Y2499*Source!I1465</f>
        <v>0.5462499999999999</v>
      </c>
      <c r="CY2499">
        <f>AB2499</f>
        <v>31.26</v>
      </c>
      <c r="CZ2499">
        <f>AF2499</f>
        <v>31.26</v>
      </c>
      <c r="DA2499">
        <f>AJ2499</f>
        <v>1</v>
      </c>
      <c r="DB2499">
        <f>ROUND((ROUND(AT2499*CZ2499,2)*ROUND((1.25*1.15),7)),2)</f>
        <v>17.079999999999998</v>
      </c>
      <c r="DC2499">
        <f>ROUND((ROUND(AT2499*AG2499,2)*ROUND((1.25*1.15),7)),2)</f>
        <v>7.37</v>
      </c>
    </row>
    <row r="2500" spans="1:107" x14ac:dyDescent="0.2">
      <c r="A2500">
        <f>ROW(Source!A1465)</f>
        <v>1465</v>
      </c>
      <c r="B2500">
        <v>53551706</v>
      </c>
      <c r="C2500">
        <v>53555753</v>
      </c>
      <c r="D2500">
        <v>29172657</v>
      </c>
      <c r="E2500">
        <v>1</v>
      </c>
      <c r="F2500">
        <v>1</v>
      </c>
      <c r="G2500">
        <v>1</v>
      </c>
      <c r="H2500">
        <v>2</v>
      </c>
      <c r="I2500" t="s">
        <v>1588</v>
      </c>
      <c r="J2500" t="s">
        <v>1650</v>
      </c>
      <c r="K2500" t="s">
        <v>1590</v>
      </c>
      <c r="L2500">
        <v>1368</v>
      </c>
      <c r="N2500">
        <v>1011</v>
      </c>
      <c r="O2500" t="s">
        <v>1494</v>
      </c>
      <c r="P2500" t="s">
        <v>1494</v>
      </c>
      <c r="Q2500">
        <v>1</v>
      </c>
      <c r="W2500">
        <v>0</v>
      </c>
      <c r="X2500">
        <v>-86677160</v>
      </c>
      <c r="Y2500">
        <v>8.3374999999999986</v>
      </c>
      <c r="AA2500">
        <v>0</v>
      </c>
      <c r="AB2500">
        <v>8.1</v>
      </c>
      <c r="AC2500">
        <v>0</v>
      </c>
      <c r="AD2500">
        <v>0</v>
      </c>
      <c r="AE2500">
        <v>0</v>
      </c>
      <c r="AF2500">
        <v>8.1</v>
      </c>
      <c r="AG2500">
        <v>0</v>
      </c>
      <c r="AH2500">
        <v>0</v>
      </c>
      <c r="AI2500">
        <v>1</v>
      </c>
      <c r="AJ2500">
        <v>1</v>
      </c>
      <c r="AK2500">
        <v>1</v>
      </c>
      <c r="AL2500">
        <v>1</v>
      </c>
      <c r="AN2500">
        <v>0</v>
      </c>
      <c r="AO2500">
        <v>1</v>
      </c>
      <c r="AP2500">
        <v>1</v>
      </c>
      <c r="AQ2500">
        <v>0</v>
      </c>
      <c r="AR2500">
        <v>0</v>
      </c>
      <c r="AS2500" t="s">
        <v>3</v>
      </c>
      <c r="AT2500">
        <v>5.8</v>
      </c>
      <c r="AU2500" t="s">
        <v>61</v>
      </c>
      <c r="AV2500">
        <v>0</v>
      </c>
      <c r="AW2500">
        <v>2</v>
      </c>
      <c r="AX2500">
        <v>53555766</v>
      </c>
      <c r="AY2500">
        <v>1</v>
      </c>
      <c r="AZ2500">
        <v>6144</v>
      </c>
      <c r="BA2500">
        <v>2306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CX2500">
        <f>Y2500*Source!I1465</f>
        <v>8.3374999999999986</v>
      </c>
      <c r="CY2500">
        <f>AB2500</f>
        <v>8.1</v>
      </c>
      <c r="CZ2500">
        <f>AF2500</f>
        <v>8.1</v>
      </c>
      <c r="DA2500">
        <f>AJ2500</f>
        <v>1</v>
      </c>
      <c r="DB2500">
        <f>ROUND((ROUND(AT2500*CZ2500,2)*ROUND((1.25*1.15),7)),2)</f>
        <v>67.53</v>
      </c>
      <c r="DC2500">
        <f>ROUND((ROUND(AT2500*AG2500,2)*ROUND((1.25*1.15),7)),2)</f>
        <v>0</v>
      </c>
    </row>
    <row r="2501" spans="1:107" x14ac:dyDescent="0.2">
      <c r="A2501">
        <f>ROW(Source!A1465)</f>
        <v>1465</v>
      </c>
      <c r="B2501">
        <v>53551706</v>
      </c>
      <c r="C2501">
        <v>53555753</v>
      </c>
      <c r="D2501">
        <v>29174913</v>
      </c>
      <c r="E2501">
        <v>1</v>
      </c>
      <c r="F2501">
        <v>1</v>
      </c>
      <c r="G2501">
        <v>1</v>
      </c>
      <c r="H2501">
        <v>2</v>
      </c>
      <c r="I2501" t="s">
        <v>1513</v>
      </c>
      <c r="J2501" t="s">
        <v>1651</v>
      </c>
      <c r="K2501" t="s">
        <v>1515</v>
      </c>
      <c r="L2501">
        <v>1368</v>
      </c>
      <c r="N2501">
        <v>1011</v>
      </c>
      <c r="O2501" t="s">
        <v>1494</v>
      </c>
      <c r="P2501" t="s">
        <v>1494</v>
      </c>
      <c r="Q2501">
        <v>1</v>
      </c>
      <c r="W2501">
        <v>0</v>
      </c>
      <c r="X2501">
        <v>458544584</v>
      </c>
      <c r="Y2501">
        <v>3.1768749999999999</v>
      </c>
      <c r="AA2501">
        <v>0</v>
      </c>
      <c r="AB2501">
        <v>87.17</v>
      </c>
      <c r="AC2501">
        <v>11.6</v>
      </c>
      <c r="AD2501">
        <v>0</v>
      </c>
      <c r="AE2501">
        <v>0</v>
      </c>
      <c r="AF2501">
        <v>87.17</v>
      </c>
      <c r="AG2501">
        <v>11.6</v>
      </c>
      <c r="AH2501">
        <v>0</v>
      </c>
      <c r="AI2501">
        <v>1</v>
      </c>
      <c r="AJ2501">
        <v>1</v>
      </c>
      <c r="AK2501">
        <v>1</v>
      </c>
      <c r="AL2501">
        <v>1</v>
      </c>
      <c r="AN2501">
        <v>0</v>
      </c>
      <c r="AO2501">
        <v>1</v>
      </c>
      <c r="AP2501">
        <v>1</v>
      </c>
      <c r="AQ2501">
        <v>0</v>
      </c>
      <c r="AR2501">
        <v>0</v>
      </c>
      <c r="AS2501" t="s">
        <v>3</v>
      </c>
      <c r="AT2501">
        <v>2.21</v>
      </c>
      <c r="AU2501" t="s">
        <v>61</v>
      </c>
      <c r="AV2501">
        <v>0</v>
      </c>
      <c r="AW2501">
        <v>2</v>
      </c>
      <c r="AX2501">
        <v>53555767</v>
      </c>
      <c r="AY2501">
        <v>1</v>
      </c>
      <c r="AZ2501">
        <v>6144</v>
      </c>
      <c r="BA2501">
        <v>2307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CX2501">
        <f>Y2501*Source!I1465</f>
        <v>3.1768749999999999</v>
      </c>
      <c r="CY2501">
        <f>AB2501</f>
        <v>87.17</v>
      </c>
      <c r="CZ2501">
        <f>AF2501</f>
        <v>87.17</v>
      </c>
      <c r="DA2501">
        <f>AJ2501</f>
        <v>1</v>
      </c>
      <c r="DB2501">
        <f>ROUND((ROUND(AT2501*CZ2501,2)*ROUND((1.25*1.15),7)),2)</f>
        <v>276.93</v>
      </c>
      <c r="DC2501">
        <f>ROUND((ROUND(AT2501*AG2501,2)*ROUND((1.25*1.15),7)),2)</f>
        <v>36.86</v>
      </c>
    </row>
    <row r="2502" spans="1:107" x14ac:dyDescent="0.2">
      <c r="A2502">
        <f>ROW(Source!A1465)</f>
        <v>1465</v>
      </c>
      <c r="B2502">
        <v>53551706</v>
      </c>
      <c r="C2502">
        <v>53555753</v>
      </c>
      <c r="D2502">
        <v>29109253</v>
      </c>
      <c r="E2502">
        <v>1</v>
      </c>
      <c r="F2502">
        <v>1</v>
      </c>
      <c r="G2502">
        <v>1</v>
      </c>
      <c r="H2502">
        <v>3</v>
      </c>
      <c r="I2502" t="s">
        <v>1652</v>
      </c>
      <c r="J2502" t="s">
        <v>1653</v>
      </c>
      <c r="K2502" t="s">
        <v>1654</v>
      </c>
      <c r="L2502">
        <v>1348</v>
      </c>
      <c r="N2502">
        <v>1009</v>
      </c>
      <c r="O2502" t="s">
        <v>26</v>
      </c>
      <c r="P2502" t="s">
        <v>26</v>
      </c>
      <c r="Q2502">
        <v>1000</v>
      </c>
      <c r="W2502">
        <v>0</v>
      </c>
      <c r="X2502">
        <v>1659167214</v>
      </c>
      <c r="Y2502">
        <v>0.15</v>
      </c>
      <c r="AA2502">
        <v>300</v>
      </c>
      <c r="AB2502">
        <v>0</v>
      </c>
      <c r="AC2502">
        <v>0</v>
      </c>
      <c r="AD2502">
        <v>0</v>
      </c>
      <c r="AE2502">
        <v>300</v>
      </c>
      <c r="AF2502">
        <v>0</v>
      </c>
      <c r="AG2502">
        <v>0</v>
      </c>
      <c r="AH2502">
        <v>0</v>
      </c>
      <c r="AI2502">
        <v>1</v>
      </c>
      <c r="AJ2502">
        <v>1</v>
      </c>
      <c r="AK2502">
        <v>1</v>
      </c>
      <c r="AL2502">
        <v>1</v>
      </c>
      <c r="AN2502">
        <v>0</v>
      </c>
      <c r="AO2502">
        <v>1</v>
      </c>
      <c r="AP2502">
        <v>1</v>
      </c>
      <c r="AQ2502">
        <v>0</v>
      </c>
      <c r="AR2502">
        <v>0</v>
      </c>
      <c r="AS2502" t="s">
        <v>3</v>
      </c>
      <c r="AT2502">
        <v>0.15</v>
      </c>
      <c r="AU2502" t="s">
        <v>3</v>
      </c>
      <c r="AV2502">
        <v>0</v>
      </c>
      <c r="AW2502">
        <v>2</v>
      </c>
      <c r="AX2502">
        <v>53555768</v>
      </c>
      <c r="AY2502">
        <v>1</v>
      </c>
      <c r="AZ2502">
        <v>0</v>
      </c>
      <c r="BA2502">
        <v>2308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CX2502">
        <f>Y2502*Source!I1465</f>
        <v>0.15</v>
      </c>
      <c r="CY2502">
        <f>AA2502</f>
        <v>300</v>
      </c>
      <c r="CZ2502">
        <f>AE2502</f>
        <v>300</v>
      </c>
      <c r="DA2502">
        <f>AI2502</f>
        <v>1</v>
      </c>
      <c r="DB2502">
        <f>ROUND(ROUND(AT2502*CZ2502,2),2)</f>
        <v>45</v>
      </c>
      <c r="DC2502">
        <f>ROUND(ROUND(AT2502*AG2502,2),2)</f>
        <v>0</v>
      </c>
    </row>
    <row r="2503" spans="1:107" x14ac:dyDescent="0.2">
      <c r="A2503">
        <f>ROW(Source!A1465)</f>
        <v>1465</v>
      </c>
      <c r="B2503">
        <v>53551706</v>
      </c>
      <c r="C2503">
        <v>53555753</v>
      </c>
      <c r="D2503">
        <v>29113982</v>
      </c>
      <c r="E2503">
        <v>1</v>
      </c>
      <c r="F2503">
        <v>1</v>
      </c>
      <c r="G2503">
        <v>1</v>
      </c>
      <c r="H2503">
        <v>3</v>
      </c>
      <c r="I2503" t="s">
        <v>1655</v>
      </c>
      <c r="J2503" t="s">
        <v>1656</v>
      </c>
      <c r="K2503" t="s">
        <v>1657</v>
      </c>
      <c r="L2503">
        <v>1348</v>
      </c>
      <c r="N2503">
        <v>1009</v>
      </c>
      <c r="O2503" t="s">
        <v>26</v>
      </c>
      <c r="P2503" t="s">
        <v>26</v>
      </c>
      <c r="Q2503">
        <v>1000</v>
      </c>
      <c r="W2503">
        <v>0</v>
      </c>
      <c r="X2503">
        <v>237785655</v>
      </c>
      <c r="Y2503">
        <v>0.02</v>
      </c>
      <c r="AA2503">
        <v>9423.99</v>
      </c>
      <c r="AB2503">
        <v>0</v>
      </c>
      <c r="AC2503">
        <v>0</v>
      </c>
      <c r="AD2503">
        <v>0</v>
      </c>
      <c r="AE2503">
        <v>9423.99</v>
      </c>
      <c r="AF2503">
        <v>0</v>
      </c>
      <c r="AG2503">
        <v>0</v>
      </c>
      <c r="AH2503">
        <v>0</v>
      </c>
      <c r="AI2503">
        <v>1</v>
      </c>
      <c r="AJ2503">
        <v>1</v>
      </c>
      <c r="AK2503">
        <v>1</v>
      </c>
      <c r="AL2503">
        <v>1</v>
      </c>
      <c r="AN2503">
        <v>0</v>
      </c>
      <c r="AO2503">
        <v>1</v>
      </c>
      <c r="AP2503">
        <v>1</v>
      </c>
      <c r="AQ2503">
        <v>0</v>
      </c>
      <c r="AR2503">
        <v>0</v>
      </c>
      <c r="AS2503" t="s">
        <v>3</v>
      </c>
      <c r="AT2503">
        <v>0.02</v>
      </c>
      <c r="AU2503" t="s">
        <v>3</v>
      </c>
      <c r="AV2503">
        <v>0</v>
      </c>
      <c r="AW2503">
        <v>2</v>
      </c>
      <c r="AX2503">
        <v>53555769</v>
      </c>
      <c r="AY2503">
        <v>1</v>
      </c>
      <c r="AZ2503">
        <v>0</v>
      </c>
      <c r="BA2503">
        <v>2309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CX2503">
        <f>Y2503*Source!I1465</f>
        <v>0.02</v>
      </c>
      <c r="CY2503">
        <f>AA2503</f>
        <v>9423.99</v>
      </c>
      <c r="CZ2503">
        <f>AE2503</f>
        <v>9423.99</v>
      </c>
      <c r="DA2503">
        <f>AI2503</f>
        <v>1</v>
      </c>
      <c r="DB2503">
        <f>ROUND(ROUND(AT2503*CZ2503,2),2)</f>
        <v>188.48</v>
      </c>
      <c r="DC2503">
        <f>ROUND(ROUND(AT2503*AG2503,2),2)</f>
        <v>0</v>
      </c>
    </row>
    <row r="2504" spans="1:107" x14ac:dyDescent="0.2">
      <c r="A2504">
        <f>ROW(Source!A1465)</f>
        <v>1465</v>
      </c>
      <c r="B2504">
        <v>53551706</v>
      </c>
      <c r="C2504">
        <v>53555753</v>
      </c>
      <c r="D2504">
        <v>29127918</v>
      </c>
      <c r="E2504">
        <v>1</v>
      </c>
      <c r="F2504">
        <v>1</v>
      </c>
      <c r="G2504">
        <v>1</v>
      </c>
      <c r="H2504">
        <v>3</v>
      </c>
      <c r="I2504" t="s">
        <v>179</v>
      </c>
      <c r="J2504" t="s">
        <v>1389</v>
      </c>
      <c r="K2504" t="s">
        <v>180</v>
      </c>
      <c r="L2504">
        <v>1348</v>
      </c>
      <c r="N2504">
        <v>1009</v>
      </c>
      <c r="O2504" t="s">
        <v>26</v>
      </c>
      <c r="P2504" t="s">
        <v>26</v>
      </c>
      <c r="Q2504">
        <v>1000</v>
      </c>
      <c r="W2504">
        <v>1</v>
      </c>
      <c r="X2504">
        <v>-1128856247</v>
      </c>
      <c r="Y2504">
        <v>-2.09</v>
      </c>
      <c r="AA2504">
        <v>7571</v>
      </c>
      <c r="AB2504">
        <v>0</v>
      </c>
      <c r="AC2504">
        <v>0</v>
      </c>
      <c r="AD2504">
        <v>0</v>
      </c>
      <c r="AE2504">
        <v>7571</v>
      </c>
      <c r="AF2504">
        <v>0</v>
      </c>
      <c r="AG2504">
        <v>0</v>
      </c>
      <c r="AH2504">
        <v>0</v>
      </c>
      <c r="AI2504">
        <v>1</v>
      </c>
      <c r="AJ2504">
        <v>1</v>
      </c>
      <c r="AK2504">
        <v>1</v>
      </c>
      <c r="AL2504">
        <v>1</v>
      </c>
      <c r="AN2504">
        <v>0</v>
      </c>
      <c r="AO2504">
        <v>1</v>
      </c>
      <c r="AP2504">
        <v>1</v>
      </c>
      <c r="AQ2504">
        <v>0</v>
      </c>
      <c r="AR2504">
        <v>0</v>
      </c>
      <c r="AS2504" t="s">
        <v>3</v>
      </c>
      <c r="AT2504">
        <v>-2.09</v>
      </c>
      <c r="AU2504" t="s">
        <v>3</v>
      </c>
      <c r="AV2504">
        <v>0</v>
      </c>
      <c r="AW2504">
        <v>2</v>
      </c>
      <c r="AX2504">
        <v>53555770</v>
      </c>
      <c r="AY2504">
        <v>1</v>
      </c>
      <c r="AZ2504">
        <v>6144</v>
      </c>
      <c r="BA2504">
        <v>2310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CX2504">
        <f>Y2504*Source!I1465</f>
        <v>-2.09</v>
      </c>
      <c r="CY2504">
        <f>AA2504</f>
        <v>7571</v>
      </c>
      <c r="CZ2504">
        <f>AE2504</f>
        <v>7571</v>
      </c>
      <c r="DA2504">
        <f>AI2504</f>
        <v>1</v>
      </c>
      <c r="DB2504">
        <f>ROUND(ROUND(AT2504*CZ2504,2),2)</f>
        <v>-15823.39</v>
      </c>
      <c r="DC2504">
        <f>ROUND(ROUND(AT2504*AG2504,2),2)</f>
        <v>0</v>
      </c>
    </row>
    <row r="2505" spans="1:107" x14ac:dyDescent="0.2">
      <c r="A2505">
        <f>ROW(Source!A1465)</f>
        <v>1465</v>
      </c>
      <c r="B2505">
        <v>53551706</v>
      </c>
      <c r="C2505">
        <v>53555753</v>
      </c>
      <c r="D2505">
        <v>29150040</v>
      </c>
      <c r="E2505">
        <v>1</v>
      </c>
      <c r="F2505">
        <v>1</v>
      </c>
      <c r="G2505">
        <v>1</v>
      </c>
      <c r="H2505">
        <v>3</v>
      </c>
      <c r="I2505" t="s">
        <v>1576</v>
      </c>
      <c r="J2505" t="s">
        <v>1658</v>
      </c>
      <c r="K2505" t="s">
        <v>1578</v>
      </c>
      <c r="L2505">
        <v>1339</v>
      </c>
      <c r="N2505">
        <v>1007</v>
      </c>
      <c r="O2505" t="s">
        <v>425</v>
      </c>
      <c r="P2505" t="s">
        <v>425</v>
      </c>
      <c r="Q2505">
        <v>1</v>
      </c>
      <c r="W2505">
        <v>0</v>
      </c>
      <c r="X2505">
        <v>693153122</v>
      </c>
      <c r="Y2505">
        <v>0.1</v>
      </c>
      <c r="AA2505">
        <v>2.44</v>
      </c>
      <c r="AB2505">
        <v>0</v>
      </c>
      <c r="AC2505">
        <v>0</v>
      </c>
      <c r="AD2505">
        <v>0</v>
      </c>
      <c r="AE2505">
        <v>2.44</v>
      </c>
      <c r="AF2505">
        <v>0</v>
      </c>
      <c r="AG2505">
        <v>0</v>
      </c>
      <c r="AH2505">
        <v>0</v>
      </c>
      <c r="AI2505">
        <v>1</v>
      </c>
      <c r="AJ2505">
        <v>1</v>
      </c>
      <c r="AK2505">
        <v>1</v>
      </c>
      <c r="AL2505">
        <v>1</v>
      </c>
      <c r="AN2505">
        <v>0</v>
      </c>
      <c r="AO2505">
        <v>1</v>
      </c>
      <c r="AP2505">
        <v>1</v>
      </c>
      <c r="AQ2505">
        <v>0</v>
      </c>
      <c r="AR2505">
        <v>0</v>
      </c>
      <c r="AS2505" t="s">
        <v>3</v>
      </c>
      <c r="AT2505">
        <v>0.1</v>
      </c>
      <c r="AU2505" t="s">
        <v>3</v>
      </c>
      <c r="AV2505">
        <v>0</v>
      </c>
      <c r="AW2505">
        <v>2</v>
      </c>
      <c r="AX2505">
        <v>53555771</v>
      </c>
      <c r="AY2505">
        <v>1</v>
      </c>
      <c r="AZ2505">
        <v>0</v>
      </c>
      <c r="BA2505">
        <v>2311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CX2505">
        <f>Y2505*Source!I1465</f>
        <v>0.1</v>
      </c>
      <c r="CY2505">
        <f>AA2505</f>
        <v>2.44</v>
      </c>
      <c r="CZ2505">
        <f>AE2505</f>
        <v>2.44</v>
      </c>
      <c r="DA2505">
        <f>AI2505</f>
        <v>1</v>
      </c>
      <c r="DB2505">
        <f>ROUND(ROUND(AT2505*CZ2505,2),2)</f>
        <v>0.24</v>
      </c>
      <c r="DC2505">
        <f>ROUND(ROUND(AT2505*AG2505,2),2)</f>
        <v>0</v>
      </c>
    </row>
    <row r="2506" spans="1:107" x14ac:dyDescent="0.2">
      <c r="A2506">
        <f>ROW(Source!A1466)</f>
        <v>1466</v>
      </c>
      <c r="B2506">
        <v>53551707</v>
      </c>
      <c r="C2506">
        <v>53555753</v>
      </c>
      <c r="D2506">
        <v>18407546</v>
      </c>
      <c r="E2506">
        <v>1</v>
      </c>
      <c r="F2506">
        <v>1</v>
      </c>
      <c r="G2506">
        <v>1</v>
      </c>
      <c r="H2506">
        <v>1</v>
      </c>
      <c r="I2506" t="s">
        <v>1645</v>
      </c>
      <c r="J2506" t="s">
        <v>3</v>
      </c>
      <c r="K2506" t="s">
        <v>1646</v>
      </c>
      <c r="L2506">
        <v>1369</v>
      </c>
      <c r="N2506">
        <v>1013</v>
      </c>
      <c r="O2506" t="s">
        <v>1486</v>
      </c>
      <c r="P2506" t="s">
        <v>1486</v>
      </c>
      <c r="Q2506">
        <v>1</v>
      </c>
      <c r="W2506">
        <v>0</v>
      </c>
      <c r="X2506">
        <v>1709986911</v>
      </c>
      <c r="Y2506">
        <v>60.37212499999999</v>
      </c>
      <c r="AA2506">
        <v>0</v>
      </c>
      <c r="AB2506">
        <v>0</v>
      </c>
      <c r="AC2506">
        <v>0</v>
      </c>
      <c r="AD2506">
        <v>331.26</v>
      </c>
      <c r="AE2506">
        <v>0</v>
      </c>
      <c r="AF2506">
        <v>0</v>
      </c>
      <c r="AG2506">
        <v>0</v>
      </c>
      <c r="AH2506">
        <v>331.26</v>
      </c>
      <c r="AI2506">
        <v>1</v>
      </c>
      <c r="AJ2506">
        <v>1</v>
      </c>
      <c r="AK2506">
        <v>1</v>
      </c>
      <c r="AL2506">
        <v>1</v>
      </c>
      <c r="AN2506">
        <v>0</v>
      </c>
      <c r="AO2506">
        <v>1</v>
      </c>
      <c r="AP2506">
        <v>1</v>
      </c>
      <c r="AQ2506">
        <v>0</v>
      </c>
      <c r="AR2506">
        <v>0</v>
      </c>
      <c r="AS2506" t="s">
        <v>3</v>
      </c>
      <c r="AT2506">
        <v>45.65</v>
      </c>
      <c r="AU2506" t="s">
        <v>62</v>
      </c>
      <c r="AV2506">
        <v>1</v>
      </c>
      <c r="AW2506">
        <v>2</v>
      </c>
      <c r="AX2506">
        <v>53555763</v>
      </c>
      <c r="AY2506">
        <v>2</v>
      </c>
      <c r="AZ2506">
        <v>137216</v>
      </c>
      <c r="BA2506">
        <v>2312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CX2506">
        <f>Y2506*Source!I1466</f>
        <v>60.37212499999999</v>
      </c>
      <c r="CY2506">
        <f>AD2506</f>
        <v>331.26</v>
      </c>
      <c r="CZ2506">
        <f>AH2506</f>
        <v>331.26</v>
      </c>
      <c r="DA2506">
        <f>AL2506</f>
        <v>1</v>
      </c>
      <c r="DB2506">
        <f>ROUND((ROUND(AT2506*CZ2506,2)*ROUND((1.15*1.15),7)),2)</f>
        <v>19998.87</v>
      </c>
      <c r="DC2506">
        <f>ROUND((ROUND(AT2506*AG2506,2)*ROUND((1.15*1.15),7)),2)</f>
        <v>0</v>
      </c>
    </row>
    <row r="2507" spans="1:107" x14ac:dyDescent="0.2">
      <c r="A2507">
        <f>ROW(Source!A1466)</f>
        <v>1466</v>
      </c>
      <c r="B2507">
        <v>53551707</v>
      </c>
      <c r="C2507">
        <v>53555753</v>
      </c>
      <c r="D2507">
        <v>121548</v>
      </c>
      <c r="E2507">
        <v>1</v>
      </c>
      <c r="F2507">
        <v>1</v>
      </c>
      <c r="G2507">
        <v>1</v>
      </c>
      <c r="H2507">
        <v>1</v>
      </c>
      <c r="I2507" t="s">
        <v>31</v>
      </c>
      <c r="J2507" t="s">
        <v>3</v>
      </c>
      <c r="K2507" t="s">
        <v>1489</v>
      </c>
      <c r="L2507">
        <v>608254</v>
      </c>
      <c r="N2507">
        <v>1013</v>
      </c>
      <c r="O2507" t="s">
        <v>1490</v>
      </c>
      <c r="P2507" t="s">
        <v>1490</v>
      </c>
      <c r="Q2507">
        <v>1</v>
      </c>
      <c r="W2507">
        <v>0</v>
      </c>
      <c r="X2507">
        <v>-185737400</v>
      </c>
      <c r="Y2507">
        <v>0.5462499999999999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1</v>
      </c>
      <c r="AJ2507">
        <v>1</v>
      </c>
      <c r="AK2507">
        <v>1</v>
      </c>
      <c r="AL2507">
        <v>1</v>
      </c>
      <c r="AN2507">
        <v>0</v>
      </c>
      <c r="AO2507">
        <v>1</v>
      </c>
      <c r="AP2507">
        <v>1</v>
      </c>
      <c r="AQ2507">
        <v>0</v>
      </c>
      <c r="AR2507">
        <v>0</v>
      </c>
      <c r="AS2507" t="s">
        <v>3</v>
      </c>
      <c r="AT2507">
        <v>0.38</v>
      </c>
      <c r="AU2507" t="s">
        <v>61</v>
      </c>
      <c r="AV2507">
        <v>2</v>
      </c>
      <c r="AW2507">
        <v>2</v>
      </c>
      <c r="AX2507">
        <v>53555764</v>
      </c>
      <c r="AY2507">
        <v>1</v>
      </c>
      <c r="AZ2507">
        <v>6144</v>
      </c>
      <c r="BA2507">
        <v>2313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CX2507">
        <f>Y2507*Source!I1466</f>
        <v>0.5462499999999999</v>
      </c>
      <c r="CY2507">
        <f>AD2507</f>
        <v>0</v>
      </c>
      <c r="CZ2507">
        <f>AH2507</f>
        <v>0</v>
      </c>
      <c r="DA2507">
        <f>AL2507</f>
        <v>1</v>
      </c>
      <c r="DB2507">
        <f>ROUND((ROUND(AT2507*CZ2507,2)*ROUND((1.25*1.15),7)),2)</f>
        <v>0</v>
      </c>
      <c r="DC2507">
        <f>ROUND((ROUND(AT2507*AG2507,2)*ROUND((1.25*1.15),7)),2)</f>
        <v>0</v>
      </c>
    </row>
    <row r="2508" spans="1:107" x14ac:dyDescent="0.2">
      <c r="A2508">
        <f>ROW(Source!A1466)</f>
        <v>1466</v>
      </c>
      <c r="B2508">
        <v>53551707</v>
      </c>
      <c r="C2508">
        <v>53555753</v>
      </c>
      <c r="D2508">
        <v>29172556</v>
      </c>
      <c r="E2508">
        <v>1</v>
      </c>
      <c r="F2508">
        <v>1</v>
      </c>
      <c r="G2508">
        <v>1</v>
      </c>
      <c r="H2508">
        <v>2</v>
      </c>
      <c r="I2508" t="s">
        <v>1647</v>
      </c>
      <c r="J2508" t="s">
        <v>1648</v>
      </c>
      <c r="K2508" t="s">
        <v>1649</v>
      </c>
      <c r="L2508">
        <v>1368</v>
      </c>
      <c r="N2508">
        <v>1011</v>
      </c>
      <c r="O2508" t="s">
        <v>1494</v>
      </c>
      <c r="P2508" t="s">
        <v>1494</v>
      </c>
      <c r="Q2508">
        <v>1</v>
      </c>
      <c r="W2508">
        <v>0</v>
      </c>
      <c r="X2508">
        <v>-1302720870</v>
      </c>
      <c r="Y2508">
        <v>0.5462499999999999</v>
      </c>
      <c r="AA2508">
        <v>0</v>
      </c>
      <c r="AB2508">
        <v>31.26</v>
      </c>
      <c r="AC2508">
        <v>13.5</v>
      </c>
      <c r="AD2508">
        <v>0</v>
      </c>
      <c r="AE2508">
        <v>0</v>
      </c>
      <c r="AF2508">
        <v>31.26</v>
      </c>
      <c r="AG2508">
        <v>13.5</v>
      </c>
      <c r="AH2508">
        <v>0</v>
      </c>
      <c r="AI2508">
        <v>1</v>
      </c>
      <c r="AJ2508">
        <v>1</v>
      </c>
      <c r="AK2508">
        <v>1</v>
      </c>
      <c r="AL2508">
        <v>1</v>
      </c>
      <c r="AN2508">
        <v>0</v>
      </c>
      <c r="AO2508">
        <v>1</v>
      </c>
      <c r="AP2508">
        <v>1</v>
      </c>
      <c r="AQ2508">
        <v>0</v>
      </c>
      <c r="AR2508">
        <v>0</v>
      </c>
      <c r="AS2508" t="s">
        <v>3</v>
      </c>
      <c r="AT2508">
        <v>0.38</v>
      </c>
      <c r="AU2508" t="s">
        <v>61</v>
      </c>
      <c r="AV2508">
        <v>0</v>
      </c>
      <c r="AW2508">
        <v>2</v>
      </c>
      <c r="AX2508">
        <v>53555765</v>
      </c>
      <c r="AY2508">
        <v>1</v>
      </c>
      <c r="AZ2508">
        <v>6144</v>
      </c>
      <c r="BA2508">
        <v>2314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CX2508">
        <f>Y2508*Source!I1466</f>
        <v>0.5462499999999999</v>
      </c>
      <c r="CY2508">
        <f>AB2508</f>
        <v>31.26</v>
      </c>
      <c r="CZ2508">
        <f>AF2508</f>
        <v>31.26</v>
      </c>
      <c r="DA2508">
        <f>AJ2508</f>
        <v>1</v>
      </c>
      <c r="DB2508">
        <f>ROUND((ROUND(AT2508*CZ2508,2)*ROUND((1.25*1.15),7)),2)</f>
        <v>17.079999999999998</v>
      </c>
      <c r="DC2508">
        <f>ROUND((ROUND(AT2508*AG2508,2)*ROUND((1.25*1.15),7)),2)</f>
        <v>7.37</v>
      </c>
    </row>
    <row r="2509" spans="1:107" x14ac:dyDescent="0.2">
      <c r="A2509">
        <f>ROW(Source!A1466)</f>
        <v>1466</v>
      </c>
      <c r="B2509">
        <v>53551707</v>
      </c>
      <c r="C2509">
        <v>53555753</v>
      </c>
      <c r="D2509">
        <v>29172657</v>
      </c>
      <c r="E2509">
        <v>1</v>
      </c>
      <c r="F2509">
        <v>1</v>
      </c>
      <c r="G2509">
        <v>1</v>
      </c>
      <c r="H2509">
        <v>2</v>
      </c>
      <c r="I2509" t="s">
        <v>1588</v>
      </c>
      <c r="J2509" t="s">
        <v>1650</v>
      </c>
      <c r="K2509" t="s">
        <v>1590</v>
      </c>
      <c r="L2509">
        <v>1368</v>
      </c>
      <c r="N2509">
        <v>1011</v>
      </c>
      <c r="O2509" t="s">
        <v>1494</v>
      </c>
      <c r="P2509" t="s">
        <v>1494</v>
      </c>
      <c r="Q2509">
        <v>1</v>
      </c>
      <c r="W2509">
        <v>0</v>
      </c>
      <c r="X2509">
        <v>-86677160</v>
      </c>
      <c r="Y2509">
        <v>8.3374999999999986</v>
      </c>
      <c r="AA2509">
        <v>0</v>
      </c>
      <c r="AB2509">
        <v>8.1</v>
      </c>
      <c r="AC2509">
        <v>0</v>
      </c>
      <c r="AD2509">
        <v>0</v>
      </c>
      <c r="AE2509">
        <v>0</v>
      </c>
      <c r="AF2509">
        <v>8.1</v>
      </c>
      <c r="AG2509">
        <v>0</v>
      </c>
      <c r="AH2509">
        <v>0</v>
      </c>
      <c r="AI2509">
        <v>1</v>
      </c>
      <c r="AJ2509">
        <v>1</v>
      </c>
      <c r="AK2509">
        <v>1</v>
      </c>
      <c r="AL2509">
        <v>1</v>
      </c>
      <c r="AN2509">
        <v>0</v>
      </c>
      <c r="AO2509">
        <v>1</v>
      </c>
      <c r="AP2509">
        <v>1</v>
      </c>
      <c r="AQ2509">
        <v>0</v>
      </c>
      <c r="AR2509">
        <v>0</v>
      </c>
      <c r="AS2509" t="s">
        <v>3</v>
      </c>
      <c r="AT2509">
        <v>5.8</v>
      </c>
      <c r="AU2509" t="s">
        <v>61</v>
      </c>
      <c r="AV2509">
        <v>0</v>
      </c>
      <c r="AW2509">
        <v>2</v>
      </c>
      <c r="AX2509">
        <v>53555766</v>
      </c>
      <c r="AY2509">
        <v>1</v>
      </c>
      <c r="AZ2509">
        <v>6144</v>
      </c>
      <c r="BA2509">
        <v>2315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CX2509">
        <f>Y2509*Source!I1466</f>
        <v>8.3374999999999986</v>
      </c>
      <c r="CY2509">
        <f>AB2509</f>
        <v>8.1</v>
      </c>
      <c r="CZ2509">
        <f>AF2509</f>
        <v>8.1</v>
      </c>
      <c r="DA2509">
        <f>AJ2509</f>
        <v>1</v>
      </c>
      <c r="DB2509">
        <f>ROUND((ROUND(AT2509*CZ2509,2)*ROUND((1.25*1.15),7)),2)</f>
        <v>67.53</v>
      </c>
      <c r="DC2509">
        <f>ROUND((ROUND(AT2509*AG2509,2)*ROUND((1.25*1.15),7)),2)</f>
        <v>0</v>
      </c>
    </row>
    <row r="2510" spans="1:107" x14ac:dyDescent="0.2">
      <c r="A2510">
        <f>ROW(Source!A1466)</f>
        <v>1466</v>
      </c>
      <c r="B2510">
        <v>53551707</v>
      </c>
      <c r="C2510">
        <v>53555753</v>
      </c>
      <c r="D2510">
        <v>29174913</v>
      </c>
      <c r="E2510">
        <v>1</v>
      </c>
      <c r="F2510">
        <v>1</v>
      </c>
      <c r="G2510">
        <v>1</v>
      </c>
      <c r="H2510">
        <v>2</v>
      </c>
      <c r="I2510" t="s">
        <v>1513</v>
      </c>
      <c r="J2510" t="s">
        <v>1651</v>
      </c>
      <c r="K2510" t="s">
        <v>1515</v>
      </c>
      <c r="L2510">
        <v>1368</v>
      </c>
      <c r="N2510">
        <v>1011</v>
      </c>
      <c r="O2510" t="s">
        <v>1494</v>
      </c>
      <c r="P2510" t="s">
        <v>1494</v>
      </c>
      <c r="Q2510">
        <v>1</v>
      </c>
      <c r="W2510">
        <v>0</v>
      </c>
      <c r="X2510">
        <v>458544584</v>
      </c>
      <c r="Y2510">
        <v>3.1768749999999999</v>
      </c>
      <c r="AA2510">
        <v>0</v>
      </c>
      <c r="AB2510">
        <v>87.17</v>
      </c>
      <c r="AC2510">
        <v>11.6</v>
      </c>
      <c r="AD2510">
        <v>0</v>
      </c>
      <c r="AE2510">
        <v>0</v>
      </c>
      <c r="AF2510">
        <v>87.17</v>
      </c>
      <c r="AG2510">
        <v>11.6</v>
      </c>
      <c r="AH2510">
        <v>0</v>
      </c>
      <c r="AI2510">
        <v>1</v>
      </c>
      <c r="AJ2510">
        <v>1</v>
      </c>
      <c r="AK2510">
        <v>1</v>
      </c>
      <c r="AL2510">
        <v>1</v>
      </c>
      <c r="AN2510">
        <v>0</v>
      </c>
      <c r="AO2510">
        <v>1</v>
      </c>
      <c r="AP2510">
        <v>1</v>
      </c>
      <c r="AQ2510">
        <v>0</v>
      </c>
      <c r="AR2510">
        <v>0</v>
      </c>
      <c r="AS2510" t="s">
        <v>3</v>
      </c>
      <c r="AT2510">
        <v>2.21</v>
      </c>
      <c r="AU2510" t="s">
        <v>61</v>
      </c>
      <c r="AV2510">
        <v>0</v>
      </c>
      <c r="AW2510">
        <v>2</v>
      </c>
      <c r="AX2510">
        <v>53555767</v>
      </c>
      <c r="AY2510">
        <v>1</v>
      </c>
      <c r="AZ2510">
        <v>6144</v>
      </c>
      <c r="BA2510">
        <v>2316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CX2510">
        <f>Y2510*Source!I1466</f>
        <v>3.1768749999999999</v>
      </c>
      <c r="CY2510">
        <f>AB2510</f>
        <v>87.17</v>
      </c>
      <c r="CZ2510">
        <f>AF2510</f>
        <v>87.17</v>
      </c>
      <c r="DA2510">
        <f>AJ2510</f>
        <v>1</v>
      </c>
      <c r="DB2510">
        <f>ROUND((ROUND(AT2510*CZ2510,2)*ROUND((1.25*1.15),7)),2)</f>
        <v>276.93</v>
      </c>
      <c r="DC2510">
        <f>ROUND((ROUND(AT2510*AG2510,2)*ROUND((1.25*1.15),7)),2)</f>
        <v>36.86</v>
      </c>
    </row>
    <row r="2511" spans="1:107" x14ac:dyDescent="0.2">
      <c r="A2511">
        <f>ROW(Source!A1466)</f>
        <v>1466</v>
      </c>
      <c r="B2511">
        <v>53551707</v>
      </c>
      <c r="C2511">
        <v>53555753</v>
      </c>
      <c r="D2511">
        <v>29109253</v>
      </c>
      <c r="E2511">
        <v>1</v>
      </c>
      <c r="F2511">
        <v>1</v>
      </c>
      <c r="G2511">
        <v>1</v>
      </c>
      <c r="H2511">
        <v>3</v>
      </c>
      <c r="I2511" t="s">
        <v>1652</v>
      </c>
      <c r="J2511" t="s">
        <v>1653</v>
      </c>
      <c r="K2511" t="s">
        <v>1654</v>
      </c>
      <c r="L2511">
        <v>1348</v>
      </c>
      <c r="N2511">
        <v>1009</v>
      </c>
      <c r="O2511" t="s">
        <v>26</v>
      </c>
      <c r="P2511" t="s">
        <v>26</v>
      </c>
      <c r="Q2511">
        <v>1000</v>
      </c>
      <c r="W2511">
        <v>0</v>
      </c>
      <c r="X2511">
        <v>1659167214</v>
      </c>
      <c r="Y2511">
        <v>0.15</v>
      </c>
      <c r="AA2511">
        <v>1842</v>
      </c>
      <c r="AB2511">
        <v>0</v>
      </c>
      <c r="AC2511">
        <v>0</v>
      </c>
      <c r="AD2511">
        <v>0</v>
      </c>
      <c r="AE2511">
        <v>300</v>
      </c>
      <c r="AF2511">
        <v>0</v>
      </c>
      <c r="AG2511">
        <v>0</v>
      </c>
      <c r="AH2511">
        <v>0</v>
      </c>
      <c r="AI2511">
        <v>6.14</v>
      </c>
      <c r="AJ2511">
        <v>1</v>
      </c>
      <c r="AK2511">
        <v>1</v>
      </c>
      <c r="AL2511">
        <v>1</v>
      </c>
      <c r="AN2511">
        <v>0</v>
      </c>
      <c r="AO2511">
        <v>1</v>
      </c>
      <c r="AP2511">
        <v>1</v>
      </c>
      <c r="AQ2511">
        <v>0</v>
      </c>
      <c r="AR2511">
        <v>0</v>
      </c>
      <c r="AS2511" t="s">
        <v>3</v>
      </c>
      <c r="AT2511">
        <v>0.15</v>
      </c>
      <c r="AU2511" t="s">
        <v>3</v>
      </c>
      <c r="AV2511">
        <v>0</v>
      </c>
      <c r="AW2511">
        <v>2</v>
      </c>
      <c r="AX2511">
        <v>53555768</v>
      </c>
      <c r="AY2511">
        <v>1</v>
      </c>
      <c r="AZ2511">
        <v>0</v>
      </c>
      <c r="BA2511">
        <v>2317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CX2511">
        <f>Y2511*Source!I1466</f>
        <v>0.15</v>
      </c>
      <c r="CY2511">
        <f>AA2511</f>
        <v>1842</v>
      </c>
      <c r="CZ2511">
        <f>AE2511</f>
        <v>300</v>
      </c>
      <c r="DA2511">
        <f>AI2511</f>
        <v>6.14</v>
      </c>
      <c r="DB2511">
        <f t="shared" ref="DB2511:DB2524" si="478">ROUND(ROUND(AT2511*CZ2511,2),2)</f>
        <v>45</v>
      </c>
      <c r="DC2511">
        <f t="shared" ref="DC2511:DC2524" si="479">ROUND(ROUND(AT2511*AG2511,2),2)</f>
        <v>0</v>
      </c>
    </row>
    <row r="2512" spans="1:107" x14ac:dyDescent="0.2">
      <c r="A2512">
        <f>ROW(Source!A1466)</f>
        <v>1466</v>
      </c>
      <c r="B2512">
        <v>53551707</v>
      </c>
      <c r="C2512">
        <v>53555753</v>
      </c>
      <c r="D2512">
        <v>29113982</v>
      </c>
      <c r="E2512">
        <v>1</v>
      </c>
      <c r="F2512">
        <v>1</v>
      </c>
      <c r="G2512">
        <v>1</v>
      </c>
      <c r="H2512">
        <v>3</v>
      </c>
      <c r="I2512" t="s">
        <v>1655</v>
      </c>
      <c r="J2512" t="s">
        <v>1656</v>
      </c>
      <c r="K2512" t="s">
        <v>1657</v>
      </c>
      <c r="L2512">
        <v>1348</v>
      </c>
      <c r="N2512">
        <v>1009</v>
      </c>
      <c r="O2512" t="s">
        <v>26</v>
      </c>
      <c r="P2512" t="s">
        <v>26</v>
      </c>
      <c r="Q2512">
        <v>1000</v>
      </c>
      <c r="W2512">
        <v>0</v>
      </c>
      <c r="X2512">
        <v>237785655</v>
      </c>
      <c r="Y2512">
        <v>0.02</v>
      </c>
      <c r="AA2512">
        <v>57863.3</v>
      </c>
      <c r="AB2512">
        <v>0</v>
      </c>
      <c r="AC2512">
        <v>0</v>
      </c>
      <c r="AD2512">
        <v>0</v>
      </c>
      <c r="AE2512">
        <v>9423.99</v>
      </c>
      <c r="AF2512">
        <v>0</v>
      </c>
      <c r="AG2512">
        <v>0</v>
      </c>
      <c r="AH2512">
        <v>0</v>
      </c>
      <c r="AI2512">
        <v>6.14</v>
      </c>
      <c r="AJ2512">
        <v>1</v>
      </c>
      <c r="AK2512">
        <v>1</v>
      </c>
      <c r="AL2512">
        <v>1</v>
      </c>
      <c r="AN2512">
        <v>0</v>
      </c>
      <c r="AO2512">
        <v>1</v>
      </c>
      <c r="AP2512">
        <v>1</v>
      </c>
      <c r="AQ2512">
        <v>0</v>
      </c>
      <c r="AR2512">
        <v>0</v>
      </c>
      <c r="AS2512" t="s">
        <v>3</v>
      </c>
      <c r="AT2512">
        <v>0.02</v>
      </c>
      <c r="AU2512" t="s">
        <v>3</v>
      </c>
      <c r="AV2512">
        <v>0</v>
      </c>
      <c r="AW2512">
        <v>2</v>
      </c>
      <c r="AX2512">
        <v>53555769</v>
      </c>
      <c r="AY2512">
        <v>1</v>
      </c>
      <c r="AZ2512">
        <v>0</v>
      </c>
      <c r="BA2512">
        <v>2318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CX2512">
        <f>Y2512*Source!I1466</f>
        <v>0.02</v>
      </c>
      <c r="CY2512">
        <f>AA2512</f>
        <v>57863.3</v>
      </c>
      <c r="CZ2512">
        <f>AE2512</f>
        <v>9423.99</v>
      </c>
      <c r="DA2512">
        <f>AI2512</f>
        <v>6.14</v>
      </c>
      <c r="DB2512">
        <f t="shared" si="478"/>
        <v>188.48</v>
      </c>
      <c r="DC2512">
        <f t="shared" si="479"/>
        <v>0</v>
      </c>
    </row>
    <row r="2513" spans="1:107" x14ac:dyDescent="0.2">
      <c r="A2513">
        <f>ROW(Source!A1466)</f>
        <v>1466</v>
      </c>
      <c r="B2513">
        <v>53551707</v>
      </c>
      <c r="C2513">
        <v>53555753</v>
      </c>
      <c r="D2513">
        <v>29127918</v>
      </c>
      <c r="E2513">
        <v>1</v>
      </c>
      <c r="F2513">
        <v>1</v>
      </c>
      <c r="G2513">
        <v>1</v>
      </c>
      <c r="H2513">
        <v>3</v>
      </c>
      <c r="I2513" t="s">
        <v>179</v>
      </c>
      <c r="J2513" t="s">
        <v>1389</v>
      </c>
      <c r="K2513" t="s">
        <v>180</v>
      </c>
      <c r="L2513">
        <v>1348</v>
      </c>
      <c r="N2513">
        <v>1009</v>
      </c>
      <c r="O2513" t="s">
        <v>26</v>
      </c>
      <c r="P2513" t="s">
        <v>26</v>
      </c>
      <c r="Q2513">
        <v>1000</v>
      </c>
      <c r="W2513">
        <v>1</v>
      </c>
      <c r="X2513">
        <v>-1128856247</v>
      </c>
      <c r="Y2513">
        <v>-2.09</v>
      </c>
      <c r="AA2513">
        <v>104479.8</v>
      </c>
      <c r="AB2513">
        <v>0</v>
      </c>
      <c r="AC2513">
        <v>0</v>
      </c>
      <c r="AD2513">
        <v>0</v>
      </c>
      <c r="AE2513">
        <v>7571</v>
      </c>
      <c r="AF2513">
        <v>0</v>
      </c>
      <c r="AG2513">
        <v>0</v>
      </c>
      <c r="AH2513">
        <v>0</v>
      </c>
      <c r="AI2513">
        <v>13.8</v>
      </c>
      <c r="AJ2513">
        <v>1</v>
      </c>
      <c r="AK2513">
        <v>1</v>
      </c>
      <c r="AL2513">
        <v>1</v>
      </c>
      <c r="AN2513">
        <v>0</v>
      </c>
      <c r="AO2513">
        <v>1</v>
      </c>
      <c r="AP2513">
        <v>1</v>
      </c>
      <c r="AQ2513">
        <v>0</v>
      </c>
      <c r="AR2513">
        <v>0</v>
      </c>
      <c r="AS2513" t="s">
        <v>3</v>
      </c>
      <c r="AT2513">
        <v>-2.09</v>
      </c>
      <c r="AU2513" t="s">
        <v>3</v>
      </c>
      <c r="AV2513">
        <v>0</v>
      </c>
      <c r="AW2513">
        <v>2</v>
      </c>
      <c r="AX2513">
        <v>53555770</v>
      </c>
      <c r="AY2513">
        <v>1</v>
      </c>
      <c r="AZ2513">
        <v>6144</v>
      </c>
      <c r="BA2513">
        <v>2319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CX2513">
        <f>Y2513*Source!I1466</f>
        <v>-2.09</v>
      </c>
      <c r="CY2513">
        <f>AA2513</f>
        <v>104479.8</v>
      </c>
      <c r="CZ2513">
        <f>AE2513</f>
        <v>7571</v>
      </c>
      <c r="DA2513">
        <f>AI2513</f>
        <v>13.8</v>
      </c>
      <c r="DB2513">
        <f t="shared" si="478"/>
        <v>-15823.39</v>
      </c>
      <c r="DC2513">
        <f t="shared" si="479"/>
        <v>0</v>
      </c>
    </row>
    <row r="2514" spans="1:107" x14ac:dyDescent="0.2">
      <c r="A2514">
        <f>ROW(Source!A1466)</f>
        <v>1466</v>
      </c>
      <c r="B2514">
        <v>53551707</v>
      </c>
      <c r="C2514">
        <v>53555753</v>
      </c>
      <c r="D2514">
        <v>29150040</v>
      </c>
      <c r="E2514">
        <v>1</v>
      </c>
      <c r="F2514">
        <v>1</v>
      </c>
      <c r="G2514">
        <v>1</v>
      </c>
      <c r="H2514">
        <v>3</v>
      </c>
      <c r="I2514" t="s">
        <v>1576</v>
      </c>
      <c r="J2514" t="s">
        <v>1658</v>
      </c>
      <c r="K2514" t="s">
        <v>1578</v>
      </c>
      <c r="L2514">
        <v>1339</v>
      </c>
      <c r="N2514">
        <v>1007</v>
      </c>
      <c r="O2514" t="s">
        <v>425</v>
      </c>
      <c r="P2514" t="s">
        <v>425</v>
      </c>
      <c r="Q2514">
        <v>1</v>
      </c>
      <c r="W2514">
        <v>0</v>
      </c>
      <c r="X2514">
        <v>693153122</v>
      </c>
      <c r="Y2514">
        <v>0.1</v>
      </c>
      <c r="AA2514">
        <v>14.98</v>
      </c>
      <c r="AB2514">
        <v>0</v>
      </c>
      <c r="AC2514">
        <v>0</v>
      </c>
      <c r="AD2514">
        <v>0</v>
      </c>
      <c r="AE2514">
        <v>2.44</v>
      </c>
      <c r="AF2514">
        <v>0</v>
      </c>
      <c r="AG2514">
        <v>0</v>
      </c>
      <c r="AH2514">
        <v>0</v>
      </c>
      <c r="AI2514">
        <v>6.14</v>
      </c>
      <c r="AJ2514">
        <v>1</v>
      </c>
      <c r="AK2514">
        <v>1</v>
      </c>
      <c r="AL2514">
        <v>1</v>
      </c>
      <c r="AN2514">
        <v>0</v>
      </c>
      <c r="AO2514">
        <v>1</v>
      </c>
      <c r="AP2514">
        <v>1</v>
      </c>
      <c r="AQ2514">
        <v>0</v>
      </c>
      <c r="AR2514">
        <v>0</v>
      </c>
      <c r="AS2514" t="s">
        <v>3</v>
      </c>
      <c r="AT2514">
        <v>0.1</v>
      </c>
      <c r="AU2514" t="s">
        <v>3</v>
      </c>
      <c r="AV2514">
        <v>0</v>
      </c>
      <c r="AW2514">
        <v>2</v>
      </c>
      <c r="AX2514">
        <v>53555771</v>
      </c>
      <c r="AY2514">
        <v>1</v>
      </c>
      <c r="AZ2514">
        <v>0</v>
      </c>
      <c r="BA2514">
        <v>2320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CX2514">
        <f>Y2514*Source!I1466</f>
        <v>0.1</v>
      </c>
      <c r="CY2514">
        <f>AA2514</f>
        <v>14.98</v>
      </c>
      <c r="CZ2514">
        <f>AE2514</f>
        <v>2.44</v>
      </c>
      <c r="DA2514">
        <f>AI2514</f>
        <v>6.14</v>
      </c>
      <c r="DB2514">
        <f t="shared" si="478"/>
        <v>0.24</v>
      </c>
      <c r="DC2514">
        <f t="shared" si="479"/>
        <v>0</v>
      </c>
    </row>
    <row r="2515" spans="1:107" x14ac:dyDescent="0.2">
      <c r="A2515">
        <f>ROW(Source!A1506)</f>
        <v>1506</v>
      </c>
      <c r="B2515">
        <v>53551706</v>
      </c>
      <c r="C2515">
        <v>53555774</v>
      </c>
      <c r="D2515">
        <v>18411568</v>
      </c>
      <c r="E2515">
        <v>1</v>
      </c>
      <c r="F2515">
        <v>1</v>
      </c>
      <c r="G2515">
        <v>1</v>
      </c>
      <c r="H2515">
        <v>1</v>
      </c>
      <c r="I2515" t="s">
        <v>2067</v>
      </c>
      <c r="J2515" t="s">
        <v>3</v>
      </c>
      <c r="K2515" t="s">
        <v>2068</v>
      </c>
      <c r="L2515">
        <v>1369</v>
      </c>
      <c r="N2515">
        <v>1013</v>
      </c>
      <c r="O2515" t="s">
        <v>1486</v>
      </c>
      <c r="P2515" t="s">
        <v>1486</v>
      </c>
      <c r="Q2515">
        <v>1</v>
      </c>
      <c r="W2515">
        <v>0</v>
      </c>
      <c r="X2515">
        <v>-667300694</v>
      </c>
      <c r="Y2515">
        <v>0.57769999999999999</v>
      </c>
      <c r="AA2515">
        <v>0</v>
      </c>
      <c r="AB2515">
        <v>0</v>
      </c>
      <c r="AC2515">
        <v>0</v>
      </c>
      <c r="AD2515">
        <v>253.38</v>
      </c>
      <c r="AE2515">
        <v>0</v>
      </c>
      <c r="AF2515">
        <v>0</v>
      </c>
      <c r="AG2515">
        <v>0</v>
      </c>
      <c r="AH2515">
        <v>253.38</v>
      </c>
      <c r="AI2515">
        <v>1</v>
      </c>
      <c r="AJ2515">
        <v>1</v>
      </c>
      <c r="AK2515">
        <v>1</v>
      </c>
      <c r="AL2515">
        <v>1</v>
      </c>
      <c r="AN2515">
        <v>0</v>
      </c>
      <c r="AO2515">
        <v>1</v>
      </c>
      <c r="AP2515">
        <v>1</v>
      </c>
      <c r="AQ2515">
        <v>0</v>
      </c>
      <c r="AR2515">
        <v>0</v>
      </c>
      <c r="AS2515" t="s">
        <v>3</v>
      </c>
      <c r="AT2515">
        <v>0.57769999999999999</v>
      </c>
      <c r="AU2515" t="s">
        <v>3</v>
      </c>
      <c r="AV2515">
        <v>1</v>
      </c>
      <c r="AW2515">
        <v>2</v>
      </c>
      <c r="AX2515">
        <v>53555777</v>
      </c>
      <c r="AY2515">
        <v>2</v>
      </c>
      <c r="AZ2515">
        <v>131072</v>
      </c>
      <c r="BA2515">
        <v>2321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CX2515">
        <f>Y2515*Source!I1506</f>
        <v>63.134060040000001</v>
      </c>
      <c r="CY2515">
        <f>AD2515</f>
        <v>253.38</v>
      </c>
      <c r="CZ2515">
        <f>AH2515</f>
        <v>253.38</v>
      </c>
      <c r="DA2515">
        <f>AL2515</f>
        <v>1</v>
      </c>
      <c r="DB2515">
        <f t="shared" si="478"/>
        <v>146.38</v>
      </c>
      <c r="DC2515">
        <f t="shared" si="479"/>
        <v>0</v>
      </c>
    </row>
    <row r="2516" spans="1:107" x14ac:dyDescent="0.2">
      <c r="A2516">
        <f>ROW(Source!A1506)</f>
        <v>1506</v>
      </c>
      <c r="B2516">
        <v>53551706</v>
      </c>
      <c r="C2516">
        <v>53555774</v>
      </c>
      <c r="D2516">
        <v>29174924</v>
      </c>
      <c r="E2516">
        <v>1</v>
      </c>
      <c r="F2516">
        <v>1</v>
      </c>
      <c r="G2516">
        <v>1</v>
      </c>
      <c r="H2516">
        <v>2</v>
      </c>
      <c r="I2516" t="s">
        <v>2069</v>
      </c>
      <c r="J2516" t="s">
        <v>2070</v>
      </c>
      <c r="K2516" t="s">
        <v>2071</v>
      </c>
      <c r="L2516">
        <v>1368</v>
      </c>
      <c r="N2516">
        <v>1011</v>
      </c>
      <c r="O2516" t="s">
        <v>1494</v>
      </c>
      <c r="P2516" t="s">
        <v>1494</v>
      </c>
      <c r="Q2516">
        <v>1</v>
      </c>
      <c r="W2516">
        <v>0</v>
      </c>
      <c r="X2516">
        <v>-1888888004</v>
      </c>
      <c r="Y2516">
        <v>0.28999999999999998</v>
      </c>
      <c r="AA2516">
        <v>0</v>
      </c>
      <c r="AB2516">
        <v>111</v>
      </c>
      <c r="AC2516">
        <v>11.6</v>
      </c>
      <c r="AD2516">
        <v>0</v>
      </c>
      <c r="AE2516">
        <v>0</v>
      </c>
      <c r="AF2516">
        <v>111</v>
      </c>
      <c r="AG2516">
        <v>11.6</v>
      </c>
      <c r="AH2516">
        <v>0</v>
      </c>
      <c r="AI2516">
        <v>1</v>
      </c>
      <c r="AJ2516">
        <v>1</v>
      </c>
      <c r="AK2516">
        <v>1</v>
      </c>
      <c r="AL2516">
        <v>1</v>
      </c>
      <c r="AN2516">
        <v>0</v>
      </c>
      <c r="AO2516">
        <v>1</v>
      </c>
      <c r="AP2516">
        <v>1</v>
      </c>
      <c r="AQ2516">
        <v>0</v>
      </c>
      <c r="AR2516">
        <v>0</v>
      </c>
      <c r="AS2516" t="s">
        <v>3</v>
      </c>
      <c r="AT2516">
        <v>0.28999999999999998</v>
      </c>
      <c r="AU2516" t="s">
        <v>3</v>
      </c>
      <c r="AV2516">
        <v>0</v>
      </c>
      <c r="AW2516">
        <v>2</v>
      </c>
      <c r="AX2516">
        <v>53555778</v>
      </c>
      <c r="AY2516">
        <v>1</v>
      </c>
      <c r="AZ2516">
        <v>0</v>
      </c>
      <c r="BA2516">
        <v>2322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CX2516">
        <f>Y2516*Source!I1506</f>
        <v>31.692708</v>
      </c>
      <c r="CY2516">
        <f>AB2516</f>
        <v>111</v>
      </c>
      <c r="CZ2516">
        <f>AF2516</f>
        <v>111</v>
      </c>
      <c r="DA2516">
        <f>AJ2516</f>
        <v>1</v>
      </c>
      <c r="DB2516">
        <f t="shared" si="478"/>
        <v>32.19</v>
      </c>
      <c r="DC2516">
        <f t="shared" si="479"/>
        <v>3.36</v>
      </c>
    </row>
    <row r="2517" spans="1:107" x14ac:dyDescent="0.2">
      <c r="A2517">
        <f>ROW(Source!A1507)</f>
        <v>1507</v>
      </c>
      <c r="B2517">
        <v>53551707</v>
      </c>
      <c r="C2517">
        <v>53555774</v>
      </c>
      <c r="D2517">
        <v>18411568</v>
      </c>
      <c r="E2517">
        <v>1</v>
      </c>
      <c r="F2517">
        <v>1</v>
      </c>
      <c r="G2517">
        <v>1</v>
      </c>
      <c r="H2517">
        <v>1</v>
      </c>
      <c r="I2517" t="s">
        <v>2067</v>
      </c>
      <c r="J2517" t="s">
        <v>3</v>
      </c>
      <c r="K2517" t="s">
        <v>2068</v>
      </c>
      <c r="L2517">
        <v>1369</v>
      </c>
      <c r="N2517">
        <v>1013</v>
      </c>
      <c r="O2517" t="s">
        <v>1486</v>
      </c>
      <c r="P2517" t="s">
        <v>1486</v>
      </c>
      <c r="Q2517">
        <v>1</v>
      </c>
      <c r="W2517">
        <v>0</v>
      </c>
      <c r="X2517">
        <v>-667300694</v>
      </c>
      <c r="Y2517">
        <v>0.57769999999999999</v>
      </c>
      <c r="AA2517">
        <v>0</v>
      </c>
      <c r="AB2517">
        <v>0</v>
      </c>
      <c r="AC2517">
        <v>0</v>
      </c>
      <c r="AD2517">
        <v>253.38</v>
      </c>
      <c r="AE2517">
        <v>0</v>
      </c>
      <c r="AF2517">
        <v>0</v>
      </c>
      <c r="AG2517">
        <v>0</v>
      </c>
      <c r="AH2517">
        <v>253.38</v>
      </c>
      <c r="AI2517">
        <v>1</v>
      </c>
      <c r="AJ2517">
        <v>1</v>
      </c>
      <c r="AK2517">
        <v>1</v>
      </c>
      <c r="AL2517">
        <v>1</v>
      </c>
      <c r="AN2517">
        <v>0</v>
      </c>
      <c r="AO2517">
        <v>1</v>
      </c>
      <c r="AP2517">
        <v>1</v>
      </c>
      <c r="AQ2517">
        <v>0</v>
      </c>
      <c r="AR2517">
        <v>0</v>
      </c>
      <c r="AS2517" t="s">
        <v>3</v>
      </c>
      <c r="AT2517">
        <v>0.57769999999999999</v>
      </c>
      <c r="AU2517" t="s">
        <v>3</v>
      </c>
      <c r="AV2517">
        <v>1</v>
      </c>
      <c r="AW2517">
        <v>2</v>
      </c>
      <c r="AX2517">
        <v>53555777</v>
      </c>
      <c r="AY2517">
        <v>2</v>
      </c>
      <c r="AZ2517">
        <v>131072</v>
      </c>
      <c r="BA2517">
        <v>2323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CX2517">
        <f>Y2517*Source!I1507</f>
        <v>63.134060040000001</v>
      </c>
      <c r="CY2517">
        <f>AD2517</f>
        <v>253.38</v>
      </c>
      <c r="CZ2517">
        <f>AH2517</f>
        <v>253.38</v>
      </c>
      <c r="DA2517">
        <f>AL2517</f>
        <v>1</v>
      </c>
      <c r="DB2517">
        <f t="shared" si="478"/>
        <v>146.38</v>
      </c>
      <c r="DC2517">
        <f t="shared" si="479"/>
        <v>0</v>
      </c>
    </row>
    <row r="2518" spans="1:107" x14ac:dyDescent="0.2">
      <c r="A2518">
        <f>ROW(Source!A1507)</f>
        <v>1507</v>
      </c>
      <c r="B2518">
        <v>53551707</v>
      </c>
      <c r="C2518">
        <v>53555774</v>
      </c>
      <c r="D2518">
        <v>29174924</v>
      </c>
      <c r="E2518">
        <v>1</v>
      </c>
      <c r="F2518">
        <v>1</v>
      </c>
      <c r="G2518">
        <v>1</v>
      </c>
      <c r="H2518">
        <v>2</v>
      </c>
      <c r="I2518" t="s">
        <v>2069</v>
      </c>
      <c r="J2518" t="s">
        <v>2070</v>
      </c>
      <c r="K2518" t="s">
        <v>2071</v>
      </c>
      <c r="L2518">
        <v>1368</v>
      </c>
      <c r="N2518">
        <v>1011</v>
      </c>
      <c r="O2518" t="s">
        <v>1494</v>
      </c>
      <c r="P2518" t="s">
        <v>1494</v>
      </c>
      <c r="Q2518">
        <v>1</v>
      </c>
      <c r="W2518">
        <v>0</v>
      </c>
      <c r="X2518">
        <v>-1888888004</v>
      </c>
      <c r="Y2518">
        <v>0.28999999999999998</v>
      </c>
      <c r="AA2518">
        <v>0</v>
      </c>
      <c r="AB2518">
        <v>111</v>
      </c>
      <c r="AC2518">
        <v>11.6</v>
      </c>
      <c r="AD2518">
        <v>0</v>
      </c>
      <c r="AE2518">
        <v>0</v>
      </c>
      <c r="AF2518">
        <v>111</v>
      </c>
      <c r="AG2518">
        <v>11.6</v>
      </c>
      <c r="AH2518">
        <v>0</v>
      </c>
      <c r="AI2518">
        <v>1</v>
      </c>
      <c r="AJ2518">
        <v>1</v>
      </c>
      <c r="AK2518">
        <v>1</v>
      </c>
      <c r="AL2518">
        <v>1</v>
      </c>
      <c r="AN2518">
        <v>0</v>
      </c>
      <c r="AO2518">
        <v>1</v>
      </c>
      <c r="AP2518">
        <v>1</v>
      </c>
      <c r="AQ2518">
        <v>0</v>
      </c>
      <c r="AR2518">
        <v>0</v>
      </c>
      <c r="AS2518" t="s">
        <v>3</v>
      </c>
      <c r="AT2518">
        <v>0.28999999999999998</v>
      </c>
      <c r="AU2518" t="s">
        <v>3</v>
      </c>
      <c r="AV2518">
        <v>0</v>
      </c>
      <c r="AW2518">
        <v>2</v>
      </c>
      <c r="AX2518">
        <v>53555778</v>
      </c>
      <c r="AY2518">
        <v>1</v>
      </c>
      <c r="AZ2518">
        <v>0</v>
      </c>
      <c r="BA2518">
        <v>2324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CX2518">
        <f>Y2518*Source!I1507</f>
        <v>31.692708</v>
      </c>
      <c r="CY2518">
        <f>AB2518</f>
        <v>111</v>
      </c>
      <c r="CZ2518">
        <f>AF2518</f>
        <v>111</v>
      </c>
      <c r="DA2518">
        <f>AJ2518</f>
        <v>1</v>
      </c>
      <c r="DB2518">
        <f t="shared" si="478"/>
        <v>32.19</v>
      </c>
      <c r="DC2518">
        <f t="shared" si="479"/>
        <v>3.36</v>
      </c>
    </row>
    <row r="2519" spans="1:107" x14ac:dyDescent="0.2">
      <c r="A2519">
        <f>ROW(Source!A1508)</f>
        <v>1508</v>
      </c>
      <c r="B2519">
        <v>53551706</v>
      </c>
      <c r="C2519">
        <v>53555779</v>
      </c>
      <c r="D2519">
        <v>29174916</v>
      </c>
      <c r="E2519">
        <v>1</v>
      </c>
      <c r="F2519">
        <v>1</v>
      </c>
      <c r="G2519">
        <v>1</v>
      </c>
      <c r="H2519">
        <v>2</v>
      </c>
      <c r="I2519" t="s">
        <v>2072</v>
      </c>
      <c r="J2519" t="s">
        <v>2073</v>
      </c>
      <c r="K2519" t="s">
        <v>2074</v>
      </c>
      <c r="L2519">
        <v>1368</v>
      </c>
      <c r="N2519">
        <v>1011</v>
      </c>
      <c r="O2519" t="s">
        <v>1494</v>
      </c>
      <c r="P2519" t="s">
        <v>1494</v>
      </c>
      <c r="Q2519">
        <v>1</v>
      </c>
      <c r="W2519">
        <v>0</v>
      </c>
      <c r="X2519">
        <v>1768408033</v>
      </c>
      <c r="Y2519">
        <v>0.13070000000000001</v>
      </c>
      <c r="AA2519">
        <v>0</v>
      </c>
      <c r="AB2519">
        <v>117.92</v>
      </c>
      <c r="AC2519">
        <v>13.5</v>
      </c>
      <c r="AD2519">
        <v>0</v>
      </c>
      <c r="AE2519">
        <v>0</v>
      </c>
      <c r="AF2519">
        <v>117.92</v>
      </c>
      <c r="AG2519">
        <v>13.5</v>
      </c>
      <c r="AH2519">
        <v>0</v>
      </c>
      <c r="AI2519">
        <v>1</v>
      </c>
      <c r="AJ2519">
        <v>1</v>
      </c>
      <c r="AK2519">
        <v>1</v>
      </c>
      <c r="AL2519">
        <v>1</v>
      </c>
      <c r="AN2519">
        <v>0</v>
      </c>
      <c r="AO2519">
        <v>1</v>
      </c>
      <c r="AP2519">
        <v>0</v>
      </c>
      <c r="AQ2519">
        <v>0</v>
      </c>
      <c r="AR2519">
        <v>0</v>
      </c>
      <c r="AS2519" t="s">
        <v>3</v>
      </c>
      <c r="AT2519">
        <v>0.13070000000000001</v>
      </c>
      <c r="AU2519" t="s">
        <v>3</v>
      </c>
      <c r="AV2519">
        <v>0</v>
      </c>
      <c r="AW2519">
        <v>2</v>
      </c>
      <c r="AX2519">
        <v>53555781</v>
      </c>
      <c r="AY2519">
        <v>1</v>
      </c>
      <c r="AZ2519">
        <v>0</v>
      </c>
      <c r="BA2519">
        <v>2325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CX2519">
        <f>Y2519*Source!I1508</f>
        <v>14.283575640000002</v>
      </c>
      <c r="CY2519">
        <f>AB2519</f>
        <v>117.92</v>
      </c>
      <c r="CZ2519">
        <f>AF2519</f>
        <v>117.92</v>
      </c>
      <c r="DA2519">
        <f>AJ2519</f>
        <v>1</v>
      </c>
      <c r="DB2519">
        <f t="shared" si="478"/>
        <v>15.41</v>
      </c>
      <c r="DC2519">
        <f t="shared" si="479"/>
        <v>1.76</v>
      </c>
    </row>
    <row r="2520" spans="1:107" x14ac:dyDescent="0.2">
      <c r="A2520">
        <f>ROW(Source!A1509)</f>
        <v>1509</v>
      </c>
      <c r="B2520">
        <v>53551707</v>
      </c>
      <c r="C2520">
        <v>53555779</v>
      </c>
      <c r="D2520">
        <v>29174916</v>
      </c>
      <c r="E2520">
        <v>1</v>
      </c>
      <c r="F2520">
        <v>1</v>
      </c>
      <c r="G2520">
        <v>1</v>
      </c>
      <c r="H2520">
        <v>2</v>
      </c>
      <c r="I2520" t="s">
        <v>2072</v>
      </c>
      <c r="J2520" t="s">
        <v>2073</v>
      </c>
      <c r="K2520" t="s">
        <v>2074</v>
      </c>
      <c r="L2520">
        <v>1368</v>
      </c>
      <c r="N2520">
        <v>1011</v>
      </c>
      <c r="O2520" t="s">
        <v>1494</v>
      </c>
      <c r="P2520" t="s">
        <v>1494</v>
      </c>
      <c r="Q2520">
        <v>1</v>
      </c>
      <c r="W2520">
        <v>0</v>
      </c>
      <c r="X2520">
        <v>1768408033</v>
      </c>
      <c r="Y2520">
        <v>0.13070000000000001</v>
      </c>
      <c r="AA2520">
        <v>0</v>
      </c>
      <c r="AB2520">
        <v>117.92</v>
      </c>
      <c r="AC2520">
        <v>13.5</v>
      </c>
      <c r="AD2520">
        <v>0</v>
      </c>
      <c r="AE2520">
        <v>0</v>
      </c>
      <c r="AF2520">
        <v>117.92</v>
      </c>
      <c r="AG2520">
        <v>13.5</v>
      </c>
      <c r="AH2520">
        <v>0</v>
      </c>
      <c r="AI2520">
        <v>1</v>
      </c>
      <c r="AJ2520">
        <v>1</v>
      </c>
      <c r="AK2520">
        <v>1</v>
      </c>
      <c r="AL2520">
        <v>1</v>
      </c>
      <c r="AN2520">
        <v>0</v>
      </c>
      <c r="AO2520">
        <v>1</v>
      </c>
      <c r="AP2520">
        <v>0</v>
      </c>
      <c r="AQ2520">
        <v>0</v>
      </c>
      <c r="AR2520">
        <v>0</v>
      </c>
      <c r="AS2520" t="s">
        <v>3</v>
      </c>
      <c r="AT2520">
        <v>0.13070000000000001</v>
      </c>
      <c r="AU2520" t="s">
        <v>3</v>
      </c>
      <c r="AV2520">
        <v>0</v>
      </c>
      <c r="AW2520">
        <v>2</v>
      </c>
      <c r="AX2520">
        <v>53555781</v>
      </c>
      <c r="AY2520">
        <v>1</v>
      </c>
      <c r="AZ2520">
        <v>0</v>
      </c>
      <c r="BA2520">
        <v>2326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CX2520">
        <f>Y2520*Source!I1509</f>
        <v>14.283575640000002</v>
      </c>
      <c r="CY2520">
        <f>AB2520</f>
        <v>117.92</v>
      </c>
      <c r="CZ2520">
        <f>AF2520</f>
        <v>117.92</v>
      </c>
      <c r="DA2520">
        <f>AJ2520</f>
        <v>1</v>
      </c>
      <c r="DB2520">
        <f t="shared" si="478"/>
        <v>15.41</v>
      </c>
      <c r="DC2520">
        <f t="shared" si="479"/>
        <v>1.76</v>
      </c>
    </row>
    <row r="2521" spans="1:107" x14ac:dyDescent="0.2">
      <c r="A2521">
        <f>ROW(Source!A1510)</f>
        <v>1510</v>
      </c>
      <c r="B2521">
        <v>53551706</v>
      </c>
      <c r="C2521">
        <v>53555782</v>
      </c>
      <c r="D2521">
        <v>18411568</v>
      </c>
      <c r="E2521">
        <v>1</v>
      </c>
      <c r="F2521">
        <v>1</v>
      </c>
      <c r="G2521">
        <v>1</v>
      </c>
      <c r="H2521">
        <v>1</v>
      </c>
      <c r="I2521" t="s">
        <v>2067</v>
      </c>
      <c r="J2521" t="s">
        <v>3</v>
      </c>
      <c r="K2521" t="s">
        <v>2068</v>
      </c>
      <c r="L2521">
        <v>1369</v>
      </c>
      <c r="N2521">
        <v>1013</v>
      </c>
      <c r="O2521" t="s">
        <v>1486</v>
      </c>
      <c r="P2521" t="s">
        <v>1486</v>
      </c>
      <c r="Q2521">
        <v>1</v>
      </c>
      <c r="W2521">
        <v>0</v>
      </c>
      <c r="X2521">
        <v>-667300694</v>
      </c>
      <c r="Y2521">
        <v>0.57769999999999999</v>
      </c>
      <c r="AA2521">
        <v>0</v>
      </c>
      <c r="AB2521">
        <v>0</v>
      </c>
      <c r="AC2521">
        <v>0</v>
      </c>
      <c r="AD2521">
        <v>253.38</v>
      </c>
      <c r="AE2521">
        <v>0</v>
      </c>
      <c r="AF2521">
        <v>0</v>
      </c>
      <c r="AG2521">
        <v>0</v>
      </c>
      <c r="AH2521">
        <v>253.38</v>
      </c>
      <c r="AI2521">
        <v>1</v>
      </c>
      <c r="AJ2521">
        <v>1</v>
      </c>
      <c r="AK2521">
        <v>1</v>
      </c>
      <c r="AL2521">
        <v>1</v>
      </c>
      <c r="AN2521">
        <v>0</v>
      </c>
      <c r="AO2521">
        <v>1</v>
      </c>
      <c r="AP2521">
        <v>1</v>
      </c>
      <c r="AQ2521">
        <v>0</v>
      </c>
      <c r="AR2521">
        <v>0</v>
      </c>
      <c r="AS2521" t="s">
        <v>3</v>
      </c>
      <c r="AT2521">
        <v>0.57769999999999999</v>
      </c>
      <c r="AU2521" t="s">
        <v>3</v>
      </c>
      <c r="AV2521">
        <v>1</v>
      </c>
      <c r="AW2521">
        <v>2</v>
      </c>
      <c r="AX2521">
        <v>53555785</v>
      </c>
      <c r="AY2521">
        <v>2</v>
      </c>
      <c r="AZ2521">
        <v>131072</v>
      </c>
      <c r="BA2521">
        <v>2327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CX2521">
        <f>Y2521*Source!I1510</f>
        <v>112.31394411300001</v>
      </c>
      <c r="CY2521">
        <f>AD2521</f>
        <v>253.38</v>
      </c>
      <c r="CZ2521">
        <f>AH2521</f>
        <v>253.38</v>
      </c>
      <c r="DA2521">
        <f>AL2521</f>
        <v>1</v>
      </c>
      <c r="DB2521">
        <f t="shared" si="478"/>
        <v>146.38</v>
      </c>
      <c r="DC2521">
        <f t="shared" si="479"/>
        <v>0</v>
      </c>
    </row>
    <row r="2522" spans="1:107" x14ac:dyDescent="0.2">
      <c r="A2522">
        <f>ROW(Source!A1510)</f>
        <v>1510</v>
      </c>
      <c r="B2522">
        <v>53551706</v>
      </c>
      <c r="C2522">
        <v>53555782</v>
      </c>
      <c r="D2522">
        <v>29174924</v>
      </c>
      <c r="E2522">
        <v>1</v>
      </c>
      <c r="F2522">
        <v>1</v>
      </c>
      <c r="G2522">
        <v>1</v>
      </c>
      <c r="H2522">
        <v>2</v>
      </c>
      <c r="I2522" t="s">
        <v>2069</v>
      </c>
      <c r="J2522" t="s">
        <v>2070</v>
      </c>
      <c r="K2522" t="s">
        <v>2071</v>
      </c>
      <c r="L2522">
        <v>1368</v>
      </c>
      <c r="N2522">
        <v>1011</v>
      </c>
      <c r="O2522" t="s">
        <v>1494</v>
      </c>
      <c r="P2522" t="s">
        <v>1494</v>
      </c>
      <c r="Q2522">
        <v>1</v>
      </c>
      <c r="W2522">
        <v>0</v>
      </c>
      <c r="X2522">
        <v>-1888888004</v>
      </c>
      <c r="Y2522">
        <v>0.28999999999999998</v>
      </c>
      <c r="AA2522">
        <v>0</v>
      </c>
      <c r="AB2522">
        <v>111</v>
      </c>
      <c r="AC2522">
        <v>11.6</v>
      </c>
      <c r="AD2522">
        <v>0</v>
      </c>
      <c r="AE2522">
        <v>0</v>
      </c>
      <c r="AF2522">
        <v>111</v>
      </c>
      <c r="AG2522">
        <v>11.6</v>
      </c>
      <c r="AH2522">
        <v>0</v>
      </c>
      <c r="AI2522">
        <v>1</v>
      </c>
      <c r="AJ2522">
        <v>1</v>
      </c>
      <c r="AK2522">
        <v>1</v>
      </c>
      <c r="AL2522">
        <v>1</v>
      </c>
      <c r="AN2522">
        <v>0</v>
      </c>
      <c r="AO2522">
        <v>1</v>
      </c>
      <c r="AP2522">
        <v>1</v>
      </c>
      <c r="AQ2522">
        <v>0</v>
      </c>
      <c r="AR2522">
        <v>0</v>
      </c>
      <c r="AS2522" t="s">
        <v>3</v>
      </c>
      <c r="AT2522">
        <v>0.28999999999999998</v>
      </c>
      <c r="AU2522" t="s">
        <v>3</v>
      </c>
      <c r="AV2522">
        <v>0</v>
      </c>
      <c r="AW2522">
        <v>2</v>
      </c>
      <c r="AX2522">
        <v>53555786</v>
      </c>
      <c r="AY2522">
        <v>1</v>
      </c>
      <c r="AZ2522">
        <v>0</v>
      </c>
      <c r="BA2522">
        <v>2328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CX2522">
        <f>Y2522*Source!I1510</f>
        <v>56.380550100000001</v>
      </c>
      <c r="CY2522">
        <f>AB2522</f>
        <v>111</v>
      </c>
      <c r="CZ2522">
        <f>AF2522</f>
        <v>111</v>
      </c>
      <c r="DA2522">
        <f>AJ2522</f>
        <v>1</v>
      </c>
      <c r="DB2522">
        <f t="shared" si="478"/>
        <v>32.19</v>
      </c>
      <c r="DC2522">
        <f t="shared" si="479"/>
        <v>3.36</v>
      </c>
    </row>
    <row r="2523" spans="1:107" x14ac:dyDescent="0.2">
      <c r="A2523">
        <f>ROW(Source!A1511)</f>
        <v>1511</v>
      </c>
      <c r="B2523">
        <v>53551707</v>
      </c>
      <c r="C2523">
        <v>53555782</v>
      </c>
      <c r="D2523">
        <v>18411568</v>
      </c>
      <c r="E2523">
        <v>1</v>
      </c>
      <c r="F2523">
        <v>1</v>
      </c>
      <c r="G2523">
        <v>1</v>
      </c>
      <c r="H2523">
        <v>1</v>
      </c>
      <c r="I2523" t="s">
        <v>2067</v>
      </c>
      <c r="J2523" t="s">
        <v>3</v>
      </c>
      <c r="K2523" t="s">
        <v>2068</v>
      </c>
      <c r="L2523">
        <v>1369</v>
      </c>
      <c r="N2523">
        <v>1013</v>
      </c>
      <c r="O2523" t="s">
        <v>1486</v>
      </c>
      <c r="P2523" t="s">
        <v>1486</v>
      </c>
      <c r="Q2523">
        <v>1</v>
      </c>
      <c r="W2523">
        <v>0</v>
      </c>
      <c r="X2523">
        <v>-667300694</v>
      </c>
      <c r="Y2523">
        <v>0.57769999999999999</v>
      </c>
      <c r="AA2523">
        <v>0</v>
      </c>
      <c r="AB2523">
        <v>0</v>
      </c>
      <c r="AC2523">
        <v>0</v>
      </c>
      <c r="AD2523">
        <v>253.38</v>
      </c>
      <c r="AE2523">
        <v>0</v>
      </c>
      <c r="AF2523">
        <v>0</v>
      </c>
      <c r="AG2523">
        <v>0</v>
      </c>
      <c r="AH2523">
        <v>253.38</v>
      </c>
      <c r="AI2523">
        <v>1</v>
      </c>
      <c r="AJ2523">
        <v>1</v>
      </c>
      <c r="AK2523">
        <v>1</v>
      </c>
      <c r="AL2523">
        <v>1</v>
      </c>
      <c r="AN2523">
        <v>0</v>
      </c>
      <c r="AO2523">
        <v>1</v>
      </c>
      <c r="AP2523">
        <v>1</v>
      </c>
      <c r="AQ2523">
        <v>0</v>
      </c>
      <c r="AR2523">
        <v>0</v>
      </c>
      <c r="AS2523" t="s">
        <v>3</v>
      </c>
      <c r="AT2523">
        <v>0.57769999999999999</v>
      </c>
      <c r="AU2523" t="s">
        <v>3</v>
      </c>
      <c r="AV2523">
        <v>1</v>
      </c>
      <c r="AW2523">
        <v>2</v>
      </c>
      <c r="AX2523">
        <v>53555785</v>
      </c>
      <c r="AY2523">
        <v>2</v>
      </c>
      <c r="AZ2523">
        <v>131072</v>
      </c>
      <c r="BA2523">
        <v>2329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CX2523">
        <f>Y2523*Source!I1511</f>
        <v>112.31394411300001</v>
      </c>
      <c r="CY2523">
        <f>AD2523</f>
        <v>253.38</v>
      </c>
      <c r="CZ2523">
        <f>AH2523</f>
        <v>253.38</v>
      </c>
      <c r="DA2523">
        <f>AL2523</f>
        <v>1</v>
      </c>
      <c r="DB2523">
        <f t="shared" si="478"/>
        <v>146.38</v>
      </c>
      <c r="DC2523">
        <f t="shared" si="479"/>
        <v>0</v>
      </c>
    </row>
    <row r="2524" spans="1:107" x14ac:dyDescent="0.2">
      <c r="A2524">
        <f>ROW(Source!A1511)</f>
        <v>1511</v>
      </c>
      <c r="B2524">
        <v>53551707</v>
      </c>
      <c r="C2524">
        <v>53555782</v>
      </c>
      <c r="D2524">
        <v>29174924</v>
      </c>
      <c r="E2524">
        <v>1</v>
      </c>
      <c r="F2524">
        <v>1</v>
      </c>
      <c r="G2524">
        <v>1</v>
      </c>
      <c r="H2524">
        <v>2</v>
      </c>
      <c r="I2524" t="s">
        <v>2069</v>
      </c>
      <c r="J2524" t="s">
        <v>2070</v>
      </c>
      <c r="K2524" t="s">
        <v>2071</v>
      </c>
      <c r="L2524">
        <v>1368</v>
      </c>
      <c r="N2524">
        <v>1011</v>
      </c>
      <c r="O2524" t="s">
        <v>1494</v>
      </c>
      <c r="P2524" t="s">
        <v>1494</v>
      </c>
      <c r="Q2524">
        <v>1</v>
      </c>
      <c r="W2524">
        <v>0</v>
      </c>
      <c r="X2524">
        <v>-1888888004</v>
      </c>
      <c r="Y2524">
        <v>0.28999999999999998</v>
      </c>
      <c r="AA2524">
        <v>0</v>
      </c>
      <c r="AB2524">
        <v>111</v>
      </c>
      <c r="AC2524">
        <v>11.6</v>
      </c>
      <c r="AD2524">
        <v>0</v>
      </c>
      <c r="AE2524">
        <v>0</v>
      </c>
      <c r="AF2524">
        <v>111</v>
      </c>
      <c r="AG2524">
        <v>11.6</v>
      </c>
      <c r="AH2524">
        <v>0</v>
      </c>
      <c r="AI2524">
        <v>1</v>
      </c>
      <c r="AJ2524">
        <v>1</v>
      </c>
      <c r="AK2524">
        <v>1</v>
      </c>
      <c r="AL2524">
        <v>1</v>
      </c>
      <c r="AN2524">
        <v>0</v>
      </c>
      <c r="AO2524">
        <v>1</v>
      </c>
      <c r="AP2524">
        <v>1</v>
      </c>
      <c r="AQ2524">
        <v>0</v>
      </c>
      <c r="AR2524">
        <v>0</v>
      </c>
      <c r="AS2524" t="s">
        <v>3</v>
      </c>
      <c r="AT2524">
        <v>0.28999999999999998</v>
      </c>
      <c r="AU2524" t="s">
        <v>3</v>
      </c>
      <c r="AV2524">
        <v>0</v>
      </c>
      <c r="AW2524">
        <v>2</v>
      </c>
      <c r="AX2524">
        <v>53555786</v>
      </c>
      <c r="AY2524">
        <v>1</v>
      </c>
      <c r="AZ2524">
        <v>0</v>
      </c>
      <c r="BA2524">
        <v>2330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CX2524">
        <f>Y2524*Source!I1511</f>
        <v>56.380550100000001</v>
      </c>
      <c r="CY2524">
        <f>AB2524</f>
        <v>111</v>
      </c>
      <c r="CZ2524">
        <f>AF2524</f>
        <v>111</v>
      </c>
      <c r="DA2524">
        <f>AJ2524</f>
        <v>1</v>
      </c>
      <c r="DB2524">
        <f t="shared" si="478"/>
        <v>32.19</v>
      </c>
      <c r="DC2524">
        <f t="shared" si="479"/>
        <v>3.36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330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ROW(Source!A28)</f>
        <v>28</v>
      </c>
      <c r="B1">
        <v>53552879</v>
      </c>
      <c r="C1">
        <v>53552876</v>
      </c>
      <c r="D1">
        <v>18409090</v>
      </c>
      <c r="E1">
        <v>1</v>
      </c>
      <c r="F1">
        <v>1</v>
      </c>
      <c r="G1">
        <v>1</v>
      </c>
      <c r="H1">
        <v>1</v>
      </c>
      <c r="I1" t="s">
        <v>1484</v>
      </c>
      <c r="J1" t="s">
        <v>3</v>
      </c>
      <c r="K1" t="s">
        <v>1485</v>
      </c>
      <c r="L1">
        <v>1369</v>
      </c>
      <c r="N1">
        <v>1013</v>
      </c>
      <c r="O1" t="s">
        <v>1486</v>
      </c>
      <c r="P1" t="s">
        <v>1486</v>
      </c>
      <c r="Q1">
        <v>1</v>
      </c>
      <c r="X1">
        <v>18.68</v>
      </c>
      <c r="Y1">
        <v>0</v>
      </c>
      <c r="Z1">
        <v>0</v>
      </c>
      <c r="AA1">
        <v>0</v>
      </c>
      <c r="AB1">
        <v>253.92</v>
      </c>
      <c r="AC1">
        <v>0</v>
      </c>
      <c r="AD1">
        <v>1</v>
      </c>
      <c r="AE1">
        <v>1</v>
      </c>
      <c r="AF1" t="s">
        <v>16</v>
      </c>
      <c r="AG1">
        <v>21.481999999999999</v>
      </c>
      <c r="AH1">
        <v>2</v>
      </c>
      <c r="AI1">
        <v>53552877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ROW(Source!A29)</f>
        <v>29</v>
      </c>
      <c r="B2">
        <v>53552879</v>
      </c>
      <c r="C2">
        <v>53552876</v>
      </c>
      <c r="D2">
        <v>18409090</v>
      </c>
      <c r="E2">
        <v>1</v>
      </c>
      <c r="F2">
        <v>1</v>
      </c>
      <c r="G2">
        <v>1</v>
      </c>
      <c r="H2">
        <v>1</v>
      </c>
      <c r="I2" t="s">
        <v>1484</v>
      </c>
      <c r="J2" t="s">
        <v>3</v>
      </c>
      <c r="K2" t="s">
        <v>1485</v>
      </c>
      <c r="L2">
        <v>1369</v>
      </c>
      <c r="N2">
        <v>1013</v>
      </c>
      <c r="O2" t="s">
        <v>1486</v>
      </c>
      <c r="P2" t="s">
        <v>1486</v>
      </c>
      <c r="Q2">
        <v>1</v>
      </c>
      <c r="X2">
        <v>18.68</v>
      </c>
      <c r="Y2">
        <v>0</v>
      </c>
      <c r="Z2">
        <v>0</v>
      </c>
      <c r="AA2">
        <v>0</v>
      </c>
      <c r="AB2">
        <v>253.92</v>
      </c>
      <c r="AC2">
        <v>0</v>
      </c>
      <c r="AD2">
        <v>1</v>
      </c>
      <c r="AE2">
        <v>1</v>
      </c>
      <c r="AF2" t="s">
        <v>16</v>
      </c>
      <c r="AG2">
        <v>21.481999999999999</v>
      </c>
      <c r="AH2">
        <v>2</v>
      </c>
      <c r="AI2">
        <v>53552877</v>
      </c>
      <c r="AJ2">
        <v>3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ROW(Source!A32)</f>
        <v>32</v>
      </c>
      <c r="B3">
        <v>53552906</v>
      </c>
      <c r="C3">
        <v>53552882</v>
      </c>
      <c r="D3">
        <v>18413230</v>
      </c>
      <c r="E3">
        <v>1</v>
      </c>
      <c r="F3">
        <v>1</v>
      </c>
      <c r="G3">
        <v>1</v>
      </c>
      <c r="H3">
        <v>1</v>
      </c>
      <c r="I3" t="s">
        <v>1487</v>
      </c>
      <c r="J3" t="s">
        <v>3</v>
      </c>
      <c r="K3" t="s">
        <v>1488</v>
      </c>
      <c r="L3">
        <v>1369</v>
      </c>
      <c r="N3">
        <v>1013</v>
      </c>
      <c r="O3" t="s">
        <v>1486</v>
      </c>
      <c r="P3" t="s">
        <v>1486</v>
      </c>
      <c r="Q3">
        <v>1</v>
      </c>
      <c r="X3">
        <v>31.499649999999995</v>
      </c>
      <c r="Y3">
        <v>0</v>
      </c>
      <c r="Z3">
        <v>0</v>
      </c>
      <c r="AA3">
        <v>0</v>
      </c>
      <c r="AB3">
        <v>305.91000000000003</v>
      </c>
      <c r="AC3">
        <v>0</v>
      </c>
      <c r="AD3">
        <v>1</v>
      </c>
      <c r="AE3">
        <v>1</v>
      </c>
      <c r="AF3" t="s">
        <v>37</v>
      </c>
      <c r="AG3">
        <v>25.357218249999995</v>
      </c>
      <c r="AH3">
        <v>2</v>
      </c>
      <c r="AI3">
        <v>53552883</v>
      </c>
      <c r="AJ3">
        <v>5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ROW(Source!A32)</f>
        <v>32</v>
      </c>
      <c r="B4">
        <v>53552907</v>
      </c>
      <c r="C4">
        <v>53552882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31</v>
      </c>
      <c r="J4" t="s">
        <v>3</v>
      </c>
      <c r="K4" t="s">
        <v>1489</v>
      </c>
      <c r="L4">
        <v>608254</v>
      </c>
      <c r="N4">
        <v>1013</v>
      </c>
      <c r="O4" t="s">
        <v>1490</v>
      </c>
      <c r="P4" t="s">
        <v>1490</v>
      </c>
      <c r="Q4">
        <v>1</v>
      </c>
      <c r="X4">
        <v>3.799599999999999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37</v>
      </c>
      <c r="AG4">
        <v>3.0586779999999996</v>
      </c>
      <c r="AH4">
        <v>2</v>
      </c>
      <c r="AI4">
        <v>53552884</v>
      </c>
      <c r="AJ4">
        <v>6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ROW(Source!A32)</f>
        <v>32</v>
      </c>
      <c r="B5">
        <v>53552908</v>
      </c>
      <c r="C5">
        <v>53552882</v>
      </c>
      <c r="D5">
        <v>29172285</v>
      </c>
      <c r="E5">
        <v>1</v>
      </c>
      <c r="F5">
        <v>1</v>
      </c>
      <c r="G5">
        <v>1</v>
      </c>
      <c r="H5">
        <v>2</v>
      </c>
      <c r="I5" t="s">
        <v>1491</v>
      </c>
      <c r="J5" t="s">
        <v>1492</v>
      </c>
      <c r="K5" t="s">
        <v>1493</v>
      </c>
      <c r="L5">
        <v>1368</v>
      </c>
      <c r="N5">
        <v>1011</v>
      </c>
      <c r="O5" t="s">
        <v>1494</v>
      </c>
      <c r="P5" t="s">
        <v>1494</v>
      </c>
      <c r="Q5">
        <v>1</v>
      </c>
      <c r="X5">
        <v>8.0499999999999988E-2</v>
      </c>
      <c r="Y5">
        <v>0</v>
      </c>
      <c r="Z5">
        <v>120.52</v>
      </c>
      <c r="AA5">
        <v>15.42</v>
      </c>
      <c r="AB5">
        <v>0</v>
      </c>
      <c r="AC5">
        <v>0</v>
      </c>
      <c r="AD5">
        <v>1</v>
      </c>
      <c r="AE5">
        <v>0</v>
      </c>
      <c r="AF5" t="s">
        <v>37</v>
      </c>
      <c r="AG5">
        <v>6.4802499999999985E-2</v>
      </c>
      <c r="AH5">
        <v>2</v>
      </c>
      <c r="AI5">
        <v>53552885</v>
      </c>
      <c r="AJ5">
        <v>7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ROW(Source!A32)</f>
        <v>32</v>
      </c>
      <c r="B6">
        <v>53552909</v>
      </c>
      <c r="C6">
        <v>53552882</v>
      </c>
      <c r="D6">
        <v>29172379</v>
      </c>
      <c r="E6">
        <v>1</v>
      </c>
      <c r="F6">
        <v>1</v>
      </c>
      <c r="G6">
        <v>1</v>
      </c>
      <c r="H6">
        <v>2</v>
      </c>
      <c r="I6" t="s">
        <v>1495</v>
      </c>
      <c r="J6" t="s">
        <v>1496</v>
      </c>
      <c r="K6" t="s">
        <v>1497</v>
      </c>
      <c r="L6">
        <v>1368</v>
      </c>
      <c r="N6">
        <v>1011</v>
      </c>
      <c r="O6" t="s">
        <v>1494</v>
      </c>
      <c r="P6" t="s">
        <v>1494</v>
      </c>
      <c r="Q6">
        <v>1</v>
      </c>
      <c r="X6">
        <v>3.7190999999999996</v>
      </c>
      <c r="Y6">
        <v>0</v>
      </c>
      <c r="Z6">
        <v>112</v>
      </c>
      <c r="AA6">
        <v>13.5</v>
      </c>
      <c r="AB6">
        <v>0</v>
      </c>
      <c r="AC6">
        <v>0</v>
      </c>
      <c r="AD6">
        <v>1</v>
      </c>
      <c r="AE6">
        <v>0</v>
      </c>
      <c r="AF6" t="s">
        <v>37</v>
      </c>
      <c r="AG6">
        <v>2.9938754999999997</v>
      </c>
      <c r="AH6">
        <v>2</v>
      </c>
      <c r="AI6">
        <v>53552886</v>
      </c>
      <c r="AJ6">
        <v>8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ROW(Source!A32)</f>
        <v>32</v>
      </c>
      <c r="B7">
        <v>53552910</v>
      </c>
      <c r="C7">
        <v>53552882</v>
      </c>
      <c r="D7">
        <v>29172498</v>
      </c>
      <c r="E7">
        <v>1</v>
      </c>
      <c r="F7">
        <v>1</v>
      </c>
      <c r="G7">
        <v>1</v>
      </c>
      <c r="H7">
        <v>2</v>
      </c>
      <c r="I7" t="s">
        <v>1498</v>
      </c>
      <c r="J7" t="s">
        <v>1499</v>
      </c>
      <c r="K7" t="s">
        <v>1500</v>
      </c>
      <c r="L7">
        <v>1368</v>
      </c>
      <c r="N7">
        <v>1011</v>
      </c>
      <c r="O7" t="s">
        <v>1494</v>
      </c>
      <c r="P7" t="s">
        <v>1494</v>
      </c>
      <c r="Q7">
        <v>1</v>
      </c>
      <c r="X7">
        <v>2.7852999999999994</v>
      </c>
      <c r="Y7">
        <v>0</v>
      </c>
      <c r="Z7">
        <v>2.37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37</v>
      </c>
      <c r="AG7">
        <v>2.2421664999999997</v>
      </c>
      <c r="AH7">
        <v>2</v>
      </c>
      <c r="AI7">
        <v>53552887</v>
      </c>
      <c r="AJ7">
        <v>9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ROW(Source!A32)</f>
        <v>32</v>
      </c>
      <c r="B8">
        <v>53552911</v>
      </c>
      <c r="C8">
        <v>53552882</v>
      </c>
      <c r="D8">
        <v>29172659</v>
      </c>
      <c r="E8">
        <v>1</v>
      </c>
      <c r="F8">
        <v>1</v>
      </c>
      <c r="G8">
        <v>1</v>
      </c>
      <c r="H8">
        <v>2</v>
      </c>
      <c r="I8" t="s">
        <v>1501</v>
      </c>
      <c r="J8" t="s">
        <v>1502</v>
      </c>
      <c r="K8" t="s">
        <v>1503</v>
      </c>
      <c r="L8">
        <v>1368</v>
      </c>
      <c r="N8">
        <v>1011</v>
      </c>
      <c r="O8" t="s">
        <v>1494</v>
      </c>
      <c r="P8" t="s">
        <v>1494</v>
      </c>
      <c r="Q8">
        <v>1</v>
      </c>
      <c r="X8">
        <v>1.3121499999999997</v>
      </c>
      <c r="Y8">
        <v>0</v>
      </c>
      <c r="Z8">
        <v>1.2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37</v>
      </c>
      <c r="AG8">
        <v>1.0562807499999998</v>
      </c>
      <c r="AH8">
        <v>2</v>
      </c>
      <c r="AI8">
        <v>53552888</v>
      </c>
      <c r="AJ8">
        <v>10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ROW(Source!A32)</f>
        <v>32</v>
      </c>
      <c r="B9">
        <v>53552912</v>
      </c>
      <c r="C9">
        <v>53552882</v>
      </c>
      <c r="D9">
        <v>29172669</v>
      </c>
      <c r="E9">
        <v>1</v>
      </c>
      <c r="F9">
        <v>1</v>
      </c>
      <c r="G9">
        <v>1</v>
      </c>
      <c r="H9">
        <v>2</v>
      </c>
      <c r="I9" t="s">
        <v>1504</v>
      </c>
      <c r="J9" t="s">
        <v>1505</v>
      </c>
      <c r="K9" t="s">
        <v>1506</v>
      </c>
      <c r="L9">
        <v>1368</v>
      </c>
      <c r="N9">
        <v>1011</v>
      </c>
      <c r="O9" t="s">
        <v>1494</v>
      </c>
      <c r="P9" t="s">
        <v>1494</v>
      </c>
      <c r="Q9">
        <v>1</v>
      </c>
      <c r="X9">
        <v>5.4015499999999994</v>
      </c>
      <c r="Y9">
        <v>0</v>
      </c>
      <c r="Z9">
        <v>12.31</v>
      </c>
      <c r="AA9">
        <v>0</v>
      </c>
      <c r="AB9">
        <v>0</v>
      </c>
      <c r="AC9">
        <v>0</v>
      </c>
      <c r="AD9">
        <v>1</v>
      </c>
      <c r="AE9">
        <v>0</v>
      </c>
      <c r="AF9" t="s">
        <v>37</v>
      </c>
      <c r="AG9">
        <v>4.3482477499999996</v>
      </c>
      <c r="AH9">
        <v>2</v>
      </c>
      <c r="AI9">
        <v>53552889</v>
      </c>
      <c r="AJ9">
        <v>11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ROW(Source!A32)</f>
        <v>32</v>
      </c>
      <c r="B10">
        <v>53552913</v>
      </c>
      <c r="C10">
        <v>53552882</v>
      </c>
      <c r="D10">
        <v>29172679</v>
      </c>
      <c r="E10">
        <v>1</v>
      </c>
      <c r="F10">
        <v>1</v>
      </c>
      <c r="G10">
        <v>1</v>
      </c>
      <c r="H10">
        <v>2</v>
      </c>
      <c r="I10" t="s">
        <v>1507</v>
      </c>
      <c r="J10" t="s">
        <v>1508</v>
      </c>
      <c r="K10" t="s">
        <v>1509</v>
      </c>
      <c r="L10">
        <v>1368</v>
      </c>
      <c r="N10">
        <v>1011</v>
      </c>
      <c r="O10" t="s">
        <v>1494</v>
      </c>
      <c r="P10" t="s">
        <v>1494</v>
      </c>
      <c r="Q10">
        <v>1</v>
      </c>
      <c r="X10">
        <v>0.2737</v>
      </c>
      <c r="Y10">
        <v>0</v>
      </c>
      <c r="Z10">
        <v>6.7</v>
      </c>
      <c r="AA10">
        <v>0</v>
      </c>
      <c r="AB10">
        <v>0</v>
      </c>
      <c r="AC10">
        <v>0</v>
      </c>
      <c r="AD10">
        <v>1</v>
      </c>
      <c r="AE10">
        <v>0</v>
      </c>
      <c r="AF10" t="s">
        <v>37</v>
      </c>
      <c r="AG10">
        <v>0.22032849999999995</v>
      </c>
      <c r="AH10">
        <v>2</v>
      </c>
      <c r="AI10">
        <v>53552890</v>
      </c>
      <c r="AJ10">
        <v>12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ROW(Source!A32)</f>
        <v>32</v>
      </c>
      <c r="B11">
        <v>53552914</v>
      </c>
      <c r="C11">
        <v>53552882</v>
      </c>
      <c r="D11">
        <v>29174507</v>
      </c>
      <c r="E11">
        <v>1</v>
      </c>
      <c r="F11">
        <v>1</v>
      </c>
      <c r="G11">
        <v>1</v>
      </c>
      <c r="H11">
        <v>2</v>
      </c>
      <c r="I11" t="s">
        <v>1510</v>
      </c>
      <c r="J11" t="s">
        <v>1511</v>
      </c>
      <c r="K11" t="s">
        <v>1512</v>
      </c>
      <c r="L11">
        <v>1368</v>
      </c>
      <c r="N11">
        <v>1011</v>
      </c>
      <c r="O11" t="s">
        <v>1494</v>
      </c>
      <c r="P11" t="s">
        <v>1494</v>
      </c>
      <c r="Q11">
        <v>1</v>
      </c>
      <c r="X11">
        <v>0.23344999999999996</v>
      </c>
      <c r="Y11">
        <v>0</v>
      </c>
      <c r="Z11">
        <v>5.13</v>
      </c>
      <c r="AA11">
        <v>0</v>
      </c>
      <c r="AB11">
        <v>0</v>
      </c>
      <c r="AC11">
        <v>0</v>
      </c>
      <c r="AD11">
        <v>1</v>
      </c>
      <c r="AE11">
        <v>0</v>
      </c>
      <c r="AF11" t="s">
        <v>37</v>
      </c>
      <c r="AG11">
        <v>0.18792724999999996</v>
      </c>
      <c r="AH11">
        <v>2</v>
      </c>
      <c r="AI11">
        <v>53552891</v>
      </c>
      <c r="AJ11">
        <v>13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ROW(Source!A32)</f>
        <v>32</v>
      </c>
      <c r="B12">
        <v>53552915</v>
      </c>
      <c r="C12">
        <v>53552882</v>
      </c>
      <c r="D12">
        <v>29174913</v>
      </c>
      <c r="E12">
        <v>1</v>
      </c>
      <c r="F12">
        <v>1</v>
      </c>
      <c r="G12">
        <v>1</v>
      </c>
      <c r="H12">
        <v>2</v>
      </c>
      <c r="I12" t="s">
        <v>1513</v>
      </c>
      <c r="J12" t="s">
        <v>1514</v>
      </c>
      <c r="K12" t="s">
        <v>1515</v>
      </c>
      <c r="L12">
        <v>1368</v>
      </c>
      <c r="N12">
        <v>1011</v>
      </c>
      <c r="O12" t="s">
        <v>1494</v>
      </c>
      <c r="P12" t="s">
        <v>1494</v>
      </c>
      <c r="Q12">
        <v>1</v>
      </c>
      <c r="X12">
        <v>0.15294999999999997</v>
      </c>
      <c r="Y12">
        <v>0</v>
      </c>
      <c r="Z12">
        <v>87.17</v>
      </c>
      <c r="AA12">
        <v>11.6</v>
      </c>
      <c r="AB12">
        <v>0</v>
      </c>
      <c r="AC12">
        <v>0</v>
      </c>
      <c r="AD12">
        <v>1</v>
      </c>
      <c r="AE12">
        <v>0</v>
      </c>
      <c r="AF12" t="s">
        <v>37</v>
      </c>
      <c r="AG12">
        <v>0.12312474999999998</v>
      </c>
      <c r="AH12">
        <v>2</v>
      </c>
      <c r="AI12">
        <v>53552892</v>
      </c>
      <c r="AJ12">
        <v>14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ROW(Source!A32)</f>
        <v>32</v>
      </c>
      <c r="B13">
        <v>53552916</v>
      </c>
      <c r="C13">
        <v>53552882</v>
      </c>
      <c r="D13">
        <v>29107906</v>
      </c>
      <c r="E13">
        <v>1</v>
      </c>
      <c r="F13">
        <v>1</v>
      </c>
      <c r="G13">
        <v>1</v>
      </c>
      <c r="H13">
        <v>3</v>
      </c>
      <c r="I13" t="s">
        <v>1516</v>
      </c>
      <c r="J13" t="s">
        <v>1517</v>
      </c>
      <c r="K13" t="s">
        <v>1518</v>
      </c>
      <c r="L13">
        <v>1348</v>
      </c>
      <c r="N13">
        <v>1009</v>
      </c>
      <c r="O13" t="s">
        <v>26</v>
      </c>
      <c r="P13" t="s">
        <v>26</v>
      </c>
      <c r="Q13">
        <v>1000</v>
      </c>
      <c r="X13">
        <v>0</v>
      </c>
      <c r="Y13">
        <v>37900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36</v>
      </c>
      <c r="AG13">
        <v>0</v>
      </c>
      <c r="AH13">
        <v>2</v>
      </c>
      <c r="AI13">
        <v>53552893</v>
      </c>
      <c r="AJ13">
        <v>15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ROW(Source!A32)</f>
        <v>32</v>
      </c>
      <c r="B14">
        <v>53552917</v>
      </c>
      <c r="C14">
        <v>53552882</v>
      </c>
      <c r="D14">
        <v>29107441</v>
      </c>
      <c r="E14">
        <v>1</v>
      </c>
      <c r="F14">
        <v>1</v>
      </c>
      <c r="G14">
        <v>1</v>
      </c>
      <c r="H14">
        <v>3</v>
      </c>
      <c r="I14" t="s">
        <v>1519</v>
      </c>
      <c r="J14" t="s">
        <v>1520</v>
      </c>
      <c r="K14" t="s">
        <v>1521</v>
      </c>
      <c r="L14">
        <v>1339</v>
      </c>
      <c r="N14">
        <v>1007</v>
      </c>
      <c r="O14" t="s">
        <v>425</v>
      </c>
      <c r="P14" t="s">
        <v>425</v>
      </c>
      <c r="Q14">
        <v>1</v>
      </c>
      <c r="X14">
        <v>0</v>
      </c>
      <c r="Y14">
        <v>6.23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36</v>
      </c>
      <c r="AG14">
        <v>0</v>
      </c>
      <c r="AH14">
        <v>2</v>
      </c>
      <c r="AI14">
        <v>53552894</v>
      </c>
      <c r="AJ14">
        <v>16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ROW(Source!A32)</f>
        <v>32</v>
      </c>
      <c r="B15">
        <v>53552918</v>
      </c>
      <c r="C15">
        <v>53552882</v>
      </c>
      <c r="D15">
        <v>29113598</v>
      </c>
      <c r="E15">
        <v>1</v>
      </c>
      <c r="F15">
        <v>1</v>
      </c>
      <c r="G15">
        <v>1</v>
      </c>
      <c r="H15">
        <v>3</v>
      </c>
      <c r="I15" t="s">
        <v>1522</v>
      </c>
      <c r="J15" t="s">
        <v>1523</v>
      </c>
      <c r="K15" t="s">
        <v>1524</v>
      </c>
      <c r="L15">
        <v>1348</v>
      </c>
      <c r="N15">
        <v>1009</v>
      </c>
      <c r="O15" t="s">
        <v>26</v>
      </c>
      <c r="P15" t="s">
        <v>26</v>
      </c>
      <c r="Q15">
        <v>1000</v>
      </c>
      <c r="X15">
        <v>0</v>
      </c>
      <c r="Y15">
        <v>4455.2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36</v>
      </c>
      <c r="AG15">
        <v>0</v>
      </c>
      <c r="AH15">
        <v>2</v>
      </c>
      <c r="AI15">
        <v>53552895</v>
      </c>
      <c r="AJ15">
        <v>17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ROW(Source!A32)</f>
        <v>32</v>
      </c>
      <c r="B16">
        <v>53552919</v>
      </c>
      <c r="C16">
        <v>53552882</v>
      </c>
      <c r="D16">
        <v>29113797</v>
      </c>
      <c r="E16">
        <v>1</v>
      </c>
      <c r="F16">
        <v>1</v>
      </c>
      <c r="G16">
        <v>1</v>
      </c>
      <c r="H16">
        <v>3</v>
      </c>
      <c r="I16" t="s">
        <v>1525</v>
      </c>
      <c r="J16" t="s">
        <v>1526</v>
      </c>
      <c r="K16" t="s">
        <v>1527</v>
      </c>
      <c r="L16">
        <v>1348</v>
      </c>
      <c r="N16">
        <v>1009</v>
      </c>
      <c r="O16" t="s">
        <v>26</v>
      </c>
      <c r="P16" t="s">
        <v>26</v>
      </c>
      <c r="Q16">
        <v>1000</v>
      </c>
      <c r="X16">
        <v>0</v>
      </c>
      <c r="Y16">
        <v>4920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 t="s">
        <v>36</v>
      </c>
      <c r="AG16">
        <v>0</v>
      </c>
      <c r="AH16">
        <v>2</v>
      </c>
      <c r="AI16">
        <v>53552896</v>
      </c>
      <c r="AJ16">
        <v>18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ROW(Source!A32)</f>
        <v>32</v>
      </c>
      <c r="B17">
        <v>53552920</v>
      </c>
      <c r="C17">
        <v>53552882</v>
      </c>
      <c r="D17">
        <v>29113990</v>
      </c>
      <c r="E17">
        <v>1</v>
      </c>
      <c r="F17">
        <v>1</v>
      </c>
      <c r="G17">
        <v>1</v>
      </c>
      <c r="H17">
        <v>3</v>
      </c>
      <c r="I17" t="s">
        <v>1528</v>
      </c>
      <c r="J17" t="s">
        <v>1529</v>
      </c>
      <c r="K17" t="s">
        <v>1530</v>
      </c>
      <c r="L17">
        <v>1348</v>
      </c>
      <c r="N17">
        <v>1009</v>
      </c>
      <c r="O17" t="s">
        <v>26</v>
      </c>
      <c r="P17" t="s">
        <v>26</v>
      </c>
      <c r="Q17">
        <v>1000</v>
      </c>
      <c r="X17">
        <v>0</v>
      </c>
      <c r="Y17">
        <v>10169.99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36</v>
      </c>
      <c r="AG17">
        <v>0</v>
      </c>
      <c r="AH17">
        <v>2</v>
      </c>
      <c r="AI17">
        <v>53552897</v>
      </c>
      <c r="AJ17">
        <v>19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ROW(Source!A32)</f>
        <v>32</v>
      </c>
      <c r="B18">
        <v>53552921</v>
      </c>
      <c r="C18">
        <v>53552882</v>
      </c>
      <c r="D18">
        <v>29114247</v>
      </c>
      <c r="E18">
        <v>1</v>
      </c>
      <c r="F18">
        <v>1</v>
      </c>
      <c r="G18">
        <v>1</v>
      </c>
      <c r="H18">
        <v>3</v>
      </c>
      <c r="I18" t="s">
        <v>1854</v>
      </c>
      <c r="J18" t="s">
        <v>1855</v>
      </c>
      <c r="K18" t="s">
        <v>1856</v>
      </c>
      <c r="L18">
        <v>1348</v>
      </c>
      <c r="N18">
        <v>1009</v>
      </c>
      <c r="O18" t="s">
        <v>26</v>
      </c>
      <c r="P18" t="s">
        <v>26</v>
      </c>
      <c r="Q18">
        <v>1000</v>
      </c>
      <c r="X18">
        <v>0</v>
      </c>
      <c r="Y18">
        <v>9040.01</v>
      </c>
      <c r="Z18">
        <v>0</v>
      </c>
      <c r="AA18">
        <v>0</v>
      </c>
      <c r="AB18">
        <v>0</v>
      </c>
      <c r="AC18">
        <v>1</v>
      </c>
      <c r="AD18">
        <v>0</v>
      </c>
      <c r="AE18">
        <v>0</v>
      </c>
      <c r="AF18" t="s">
        <v>36</v>
      </c>
      <c r="AG18">
        <v>0</v>
      </c>
      <c r="AH18">
        <v>3</v>
      </c>
      <c r="AI18">
        <v>-1</v>
      </c>
      <c r="AJ18" t="s">
        <v>3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ROW(Source!A32)</f>
        <v>32</v>
      </c>
      <c r="B19">
        <v>53552922</v>
      </c>
      <c r="C19">
        <v>53552882</v>
      </c>
      <c r="D19">
        <v>29114332</v>
      </c>
      <c r="E19">
        <v>1</v>
      </c>
      <c r="F19">
        <v>1</v>
      </c>
      <c r="G19">
        <v>1</v>
      </c>
      <c r="H19">
        <v>3</v>
      </c>
      <c r="I19" t="s">
        <v>1531</v>
      </c>
      <c r="J19" t="s">
        <v>1532</v>
      </c>
      <c r="K19" t="s">
        <v>1533</v>
      </c>
      <c r="L19">
        <v>1348</v>
      </c>
      <c r="N19">
        <v>1009</v>
      </c>
      <c r="O19" t="s">
        <v>26</v>
      </c>
      <c r="P19" t="s">
        <v>26</v>
      </c>
      <c r="Q19">
        <v>1000</v>
      </c>
      <c r="X19">
        <v>0</v>
      </c>
      <c r="Y19">
        <v>11978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0</v>
      </c>
      <c r="AF19" t="s">
        <v>36</v>
      </c>
      <c r="AG19">
        <v>0</v>
      </c>
      <c r="AH19">
        <v>2</v>
      </c>
      <c r="AI19">
        <v>53552898</v>
      </c>
      <c r="AJ19">
        <v>20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ROW(Source!A32)</f>
        <v>32</v>
      </c>
      <c r="B20">
        <v>53552923</v>
      </c>
      <c r="C20">
        <v>53552882</v>
      </c>
      <c r="D20">
        <v>29107444</v>
      </c>
      <c r="E20">
        <v>1</v>
      </c>
      <c r="F20">
        <v>1</v>
      </c>
      <c r="G20">
        <v>1</v>
      </c>
      <c r="H20">
        <v>3</v>
      </c>
      <c r="I20" t="s">
        <v>1534</v>
      </c>
      <c r="J20" t="s">
        <v>1535</v>
      </c>
      <c r="K20" t="s">
        <v>1536</v>
      </c>
      <c r="L20">
        <v>1346</v>
      </c>
      <c r="N20">
        <v>1009</v>
      </c>
      <c r="O20" t="s">
        <v>143</v>
      </c>
      <c r="P20" t="s">
        <v>143</v>
      </c>
      <c r="Q20">
        <v>1</v>
      </c>
      <c r="X20">
        <v>0</v>
      </c>
      <c r="Y20">
        <v>6.09</v>
      </c>
      <c r="Z20">
        <v>0</v>
      </c>
      <c r="AA20">
        <v>0</v>
      </c>
      <c r="AB20">
        <v>0</v>
      </c>
      <c r="AC20">
        <v>0</v>
      </c>
      <c r="AD20">
        <v>1</v>
      </c>
      <c r="AE20">
        <v>0</v>
      </c>
      <c r="AF20" t="s">
        <v>36</v>
      </c>
      <c r="AG20">
        <v>0</v>
      </c>
      <c r="AH20">
        <v>2</v>
      </c>
      <c r="AI20">
        <v>53552899</v>
      </c>
      <c r="AJ20">
        <v>21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ROW(Source!A32)</f>
        <v>32</v>
      </c>
      <c r="B21">
        <v>53552924</v>
      </c>
      <c r="C21">
        <v>53552882</v>
      </c>
      <c r="D21">
        <v>29110606</v>
      </c>
      <c r="E21">
        <v>1</v>
      </c>
      <c r="F21">
        <v>1</v>
      </c>
      <c r="G21">
        <v>1</v>
      </c>
      <c r="H21">
        <v>3</v>
      </c>
      <c r="I21" t="s">
        <v>1537</v>
      </c>
      <c r="J21" t="s">
        <v>1538</v>
      </c>
      <c r="K21" t="s">
        <v>1539</v>
      </c>
      <c r="L21">
        <v>1348</v>
      </c>
      <c r="N21">
        <v>1009</v>
      </c>
      <c r="O21" t="s">
        <v>26</v>
      </c>
      <c r="P21" t="s">
        <v>26</v>
      </c>
      <c r="Q21">
        <v>1000</v>
      </c>
      <c r="X21">
        <v>0</v>
      </c>
      <c r="Y21">
        <v>9420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36</v>
      </c>
      <c r="AG21">
        <v>0</v>
      </c>
      <c r="AH21">
        <v>2</v>
      </c>
      <c r="AI21">
        <v>53552900</v>
      </c>
      <c r="AJ21">
        <v>22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ROW(Source!A32)</f>
        <v>32</v>
      </c>
      <c r="B22">
        <v>53552925</v>
      </c>
      <c r="C22">
        <v>53552882</v>
      </c>
      <c r="D22">
        <v>29115467</v>
      </c>
      <c r="E22">
        <v>1</v>
      </c>
      <c r="F22">
        <v>1</v>
      </c>
      <c r="G22">
        <v>1</v>
      </c>
      <c r="H22">
        <v>3</v>
      </c>
      <c r="I22" t="s">
        <v>1540</v>
      </c>
      <c r="J22" t="s">
        <v>1541</v>
      </c>
      <c r="K22" t="s">
        <v>1542</v>
      </c>
      <c r="L22">
        <v>1339</v>
      </c>
      <c r="N22">
        <v>1007</v>
      </c>
      <c r="O22" t="s">
        <v>425</v>
      </c>
      <c r="P22" t="s">
        <v>425</v>
      </c>
      <c r="Q22">
        <v>1</v>
      </c>
      <c r="X22">
        <v>0</v>
      </c>
      <c r="Y22">
        <v>1699.99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 t="s">
        <v>36</v>
      </c>
      <c r="AG22">
        <v>0</v>
      </c>
      <c r="AH22">
        <v>2</v>
      </c>
      <c r="AI22">
        <v>53552901</v>
      </c>
      <c r="AJ22">
        <v>23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ROW(Source!A32)</f>
        <v>32</v>
      </c>
      <c r="B23">
        <v>53552926</v>
      </c>
      <c r="C23">
        <v>53552882</v>
      </c>
      <c r="D23">
        <v>29122102</v>
      </c>
      <c r="E23">
        <v>1</v>
      </c>
      <c r="F23">
        <v>1</v>
      </c>
      <c r="G23">
        <v>1</v>
      </c>
      <c r="H23">
        <v>3</v>
      </c>
      <c r="I23" t="s">
        <v>1543</v>
      </c>
      <c r="J23" t="s">
        <v>1544</v>
      </c>
      <c r="K23" t="s">
        <v>1545</v>
      </c>
      <c r="L23">
        <v>1348</v>
      </c>
      <c r="N23">
        <v>1009</v>
      </c>
      <c r="O23" t="s">
        <v>26</v>
      </c>
      <c r="P23" t="s">
        <v>26</v>
      </c>
      <c r="Q23">
        <v>1000</v>
      </c>
      <c r="X23">
        <v>0</v>
      </c>
      <c r="Y23">
        <v>15620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36</v>
      </c>
      <c r="AG23">
        <v>0</v>
      </c>
      <c r="AH23">
        <v>2</v>
      </c>
      <c r="AI23">
        <v>53552902</v>
      </c>
      <c r="AJ23">
        <v>24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ROW(Source!A32)</f>
        <v>32</v>
      </c>
      <c r="B24">
        <v>53552927</v>
      </c>
      <c r="C24">
        <v>53552882</v>
      </c>
      <c r="D24">
        <v>29129276</v>
      </c>
      <c r="E24">
        <v>1</v>
      </c>
      <c r="F24">
        <v>1</v>
      </c>
      <c r="G24">
        <v>1</v>
      </c>
      <c r="H24">
        <v>3</v>
      </c>
      <c r="I24" t="s">
        <v>1546</v>
      </c>
      <c r="J24" t="s">
        <v>1547</v>
      </c>
      <c r="K24" t="s">
        <v>1548</v>
      </c>
      <c r="L24">
        <v>1348</v>
      </c>
      <c r="N24">
        <v>1009</v>
      </c>
      <c r="O24" t="s">
        <v>26</v>
      </c>
      <c r="P24" t="s">
        <v>26</v>
      </c>
      <c r="Q24">
        <v>1000</v>
      </c>
      <c r="X24">
        <v>0</v>
      </c>
      <c r="Y24">
        <v>7712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36</v>
      </c>
      <c r="AG24">
        <v>0</v>
      </c>
      <c r="AH24">
        <v>2</v>
      </c>
      <c r="AI24">
        <v>53552903</v>
      </c>
      <c r="AJ24">
        <v>25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ROW(Source!A32)</f>
        <v>32</v>
      </c>
      <c r="B25">
        <v>53552928</v>
      </c>
      <c r="C25">
        <v>53552882</v>
      </c>
      <c r="D25">
        <v>29127930</v>
      </c>
      <c r="E25">
        <v>1</v>
      </c>
      <c r="F25">
        <v>1</v>
      </c>
      <c r="G25">
        <v>1</v>
      </c>
      <c r="H25">
        <v>3</v>
      </c>
      <c r="I25" t="s">
        <v>2075</v>
      </c>
      <c r="J25" t="s">
        <v>2076</v>
      </c>
      <c r="K25" t="s">
        <v>2077</v>
      </c>
      <c r="L25">
        <v>1348</v>
      </c>
      <c r="N25">
        <v>1009</v>
      </c>
      <c r="O25" t="s">
        <v>26</v>
      </c>
      <c r="P25" t="s">
        <v>26</v>
      </c>
      <c r="Q25">
        <v>1000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36</v>
      </c>
      <c r="AG25">
        <v>0</v>
      </c>
      <c r="AH25">
        <v>3</v>
      </c>
      <c r="AI25">
        <v>-1</v>
      </c>
      <c r="AJ25" t="s">
        <v>3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ROW(Source!A32)</f>
        <v>32</v>
      </c>
      <c r="B26">
        <v>53552929</v>
      </c>
      <c r="C26">
        <v>53552882</v>
      </c>
      <c r="D26">
        <v>29162764</v>
      </c>
      <c r="E26">
        <v>1</v>
      </c>
      <c r="F26">
        <v>1</v>
      </c>
      <c r="G26">
        <v>1</v>
      </c>
      <c r="H26">
        <v>3</v>
      </c>
      <c r="I26" t="s">
        <v>1549</v>
      </c>
      <c r="J26" t="s">
        <v>1550</v>
      </c>
      <c r="K26" t="s">
        <v>1551</v>
      </c>
      <c r="L26">
        <v>1302</v>
      </c>
      <c r="N26">
        <v>1003</v>
      </c>
      <c r="O26" t="s">
        <v>833</v>
      </c>
      <c r="P26" t="s">
        <v>833</v>
      </c>
      <c r="Q26">
        <v>10</v>
      </c>
      <c r="X26">
        <v>0</v>
      </c>
      <c r="Y26">
        <v>71.489999999999995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36</v>
      </c>
      <c r="AG26">
        <v>0</v>
      </c>
      <c r="AH26">
        <v>2</v>
      </c>
      <c r="AI26">
        <v>53552904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ROW(Source!A33)</f>
        <v>33</v>
      </c>
      <c r="B27">
        <v>53552906</v>
      </c>
      <c r="C27">
        <v>53552882</v>
      </c>
      <c r="D27">
        <v>18413230</v>
      </c>
      <c r="E27">
        <v>1</v>
      </c>
      <c r="F27">
        <v>1</v>
      </c>
      <c r="G27">
        <v>1</v>
      </c>
      <c r="H27">
        <v>1</v>
      </c>
      <c r="I27" t="s">
        <v>1487</v>
      </c>
      <c r="J27" t="s">
        <v>3</v>
      </c>
      <c r="K27" t="s">
        <v>1488</v>
      </c>
      <c r="L27">
        <v>1369</v>
      </c>
      <c r="N27">
        <v>1013</v>
      </c>
      <c r="O27" t="s">
        <v>1486</v>
      </c>
      <c r="P27" t="s">
        <v>1486</v>
      </c>
      <c r="Q27">
        <v>1</v>
      </c>
      <c r="X27">
        <v>31.499649999999995</v>
      </c>
      <c r="Y27">
        <v>0</v>
      </c>
      <c r="Z27">
        <v>0</v>
      </c>
      <c r="AA27">
        <v>0</v>
      </c>
      <c r="AB27">
        <v>305.91000000000003</v>
      </c>
      <c r="AC27">
        <v>0</v>
      </c>
      <c r="AD27">
        <v>1</v>
      </c>
      <c r="AE27">
        <v>1</v>
      </c>
      <c r="AF27" t="s">
        <v>37</v>
      </c>
      <c r="AG27">
        <v>25.357218249999995</v>
      </c>
      <c r="AH27">
        <v>2</v>
      </c>
      <c r="AI27">
        <v>53552883</v>
      </c>
      <c r="AJ27">
        <v>28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ROW(Source!A33)</f>
        <v>33</v>
      </c>
      <c r="B28">
        <v>53552907</v>
      </c>
      <c r="C28">
        <v>53552882</v>
      </c>
      <c r="D28">
        <v>121548</v>
      </c>
      <c r="E28">
        <v>1</v>
      </c>
      <c r="F28">
        <v>1</v>
      </c>
      <c r="G28">
        <v>1</v>
      </c>
      <c r="H28">
        <v>1</v>
      </c>
      <c r="I28" t="s">
        <v>31</v>
      </c>
      <c r="J28" t="s">
        <v>3</v>
      </c>
      <c r="K28" t="s">
        <v>1489</v>
      </c>
      <c r="L28">
        <v>608254</v>
      </c>
      <c r="N28">
        <v>1013</v>
      </c>
      <c r="O28" t="s">
        <v>1490</v>
      </c>
      <c r="P28" t="s">
        <v>1490</v>
      </c>
      <c r="Q28">
        <v>1</v>
      </c>
      <c r="X28">
        <v>3.799599999999999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2</v>
      </c>
      <c r="AF28" t="s">
        <v>37</v>
      </c>
      <c r="AG28">
        <v>3.0586779999999996</v>
      </c>
      <c r="AH28">
        <v>2</v>
      </c>
      <c r="AI28">
        <v>53552884</v>
      </c>
      <c r="AJ28">
        <v>29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ROW(Source!A33)</f>
        <v>33</v>
      </c>
      <c r="B29">
        <v>53552908</v>
      </c>
      <c r="C29">
        <v>53552882</v>
      </c>
      <c r="D29">
        <v>29172285</v>
      </c>
      <c r="E29">
        <v>1</v>
      </c>
      <c r="F29">
        <v>1</v>
      </c>
      <c r="G29">
        <v>1</v>
      </c>
      <c r="H29">
        <v>2</v>
      </c>
      <c r="I29" t="s">
        <v>1491</v>
      </c>
      <c r="J29" t="s">
        <v>1492</v>
      </c>
      <c r="K29" t="s">
        <v>1493</v>
      </c>
      <c r="L29">
        <v>1368</v>
      </c>
      <c r="N29">
        <v>1011</v>
      </c>
      <c r="O29" t="s">
        <v>1494</v>
      </c>
      <c r="P29" t="s">
        <v>1494</v>
      </c>
      <c r="Q29">
        <v>1</v>
      </c>
      <c r="X29">
        <v>8.0499999999999988E-2</v>
      </c>
      <c r="Y29">
        <v>0</v>
      </c>
      <c r="Z29">
        <v>120.52</v>
      </c>
      <c r="AA29">
        <v>15.42</v>
      </c>
      <c r="AB29">
        <v>0</v>
      </c>
      <c r="AC29">
        <v>0</v>
      </c>
      <c r="AD29">
        <v>1</v>
      </c>
      <c r="AE29">
        <v>0</v>
      </c>
      <c r="AF29" t="s">
        <v>37</v>
      </c>
      <c r="AG29">
        <v>6.4802499999999985E-2</v>
      </c>
      <c r="AH29">
        <v>2</v>
      </c>
      <c r="AI29">
        <v>53552885</v>
      </c>
      <c r="AJ29">
        <v>30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ROW(Source!A33)</f>
        <v>33</v>
      </c>
      <c r="B30">
        <v>53552909</v>
      </c>
      <c r="C30">
        <v>53552882</v>
      </c>
      <c r="D30">
        <v>29172379</v>
      </c>
      <c r="E30">
        <v>1</v>
      </c>
      <c r="F30">
        <v>1</v>
      </c>
      <c r="G30">
        <v>1</v>
      </c>
      <c r="H30">
        <v>2</v>
      </c>
      <c r="I30" t="s">
        <v>1495</v>
      </c>
      <c r="J30" t="s">
        <v>1496</v>
      </c>
      <c r="K30" t="s">
        <v>1497</v>
      </c>
      <c r="L30">
        <v>1368</v>
      </c>
      <c r="N30">
        <v>1011</v>
      </c>
      <c r="O30" t="s">
        <v>1494</v>
      </c>
      <c r="P30" t="s">
        <v>1494</v>
      </c>
      <c r="Q30">
        <v>1</v>
      </c>
      <c r="X30">
        <v>3.7190999999999996</v>
      </c>
      <c r="Y30">
        <v>0</v>
      </c>
      <c r="Z30">
        <v>112</v>
      </c>
      <c r="AA30">
        <v>13.5</v>
      </c>
      <c r="AB30">
        <v>0</v>
      </c>
      <c r="AC30">
        <v>0</v>
      </c>
      <c r="AD30">
        <v>1</v>
      </c>
      <c r="AE30">
        <v>0</v>
      </c>
      <c r="AF30" t="s">
        <v>37</v>
      </c>
      <c r="AG30">
        <v>2.9938754999999997</v>
      </c>
      <c r="AH30">
        <v>2</v>
      </c>
      <c r="AI30">
        <v>53552886</v>
      </c>
      <c r="AJ30">
        <v>31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ROW(Source!A33)</f>
        <v>33</v>
      </c>
      <c r="B31">
        <v>53552910</v>
      </c>
      <c r="C31">
        <v>53552882</v>
      </c>
      <c r="D31">
        <v>29172498</v>
      </c>
      <c r="E31">
        <v>1</v>
      </c>
      <c r="F31">
        <v>1</v>
      </c>
      <c r="G31">
        <v>1</v>
      </c>
      <c r="H31">
        <v>2</v>
      </c>
      <c r="I31" t="s">
        <v>1498</v>
      </c>
      <c r="J31" t="s">
        <v>1499</v>
      </c>
      <c r="K31" t="s">
        <v>1500</v>
      </c>
      <c r="L31">
        <v>1368</v>
      </c>
      <c r="N31">
        <v>1011</v>
      </c>
      <c r="O31" t="s">
        <v>1494</v>
      </c>
      <c r="P31" t="s">
        <v>1494</v>
      </c>
      <c r="Q31">
        <v>1</v>
      </c>
      <c r="X31">
        <v>2.7852999999999994</v>
      </c>
      <c r="Y31">
        <v>0</v>
      </c>
      <c r="Z31">
        <v>2.37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37</v>
      </c>
      <c r="AG31">
        <v>2.2421664999999997</v>
      </c>
      <c r="AH31">
        <v>2</v>
      </c>
      <c r="AI31">
        <v>53552887</v>
      </c>
      <c r="AJ31">
        <v>32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ROW(Source!A33)</f>
        <v>33</v>
      </c>
      <c r="B32">
        <v>53552911</v>
      </c>
      <c r="C32">
        <v>53552882</v>
      </c>
      <c r="D32">
        <v>29172659</v>
      </c>
      <c r="E32">
        <v>1</v>
      </c>
      <c r="F32">
        <v>1</v>
      </c>
      <c r="G32">
        <v>1</v>
      </c>
      <c r="H32">
        <v>2</v>
      </c>
      <c r="I32" t="s">
        <v>1501</v>
      </c>
      <c r="J32" t="s">
        <v>1502</v>
      </c>
      <c r="K32" t="s">
        <v>1503</v>
      </c>
      <c r="L32">
        <v>1368</v>
      </c>
      <c r="N32">
        <v>1011</v>
      </c>
      <c r="O32" t="s">
        <v>1494</v>
      </c>
      <c r="P32" t="s">
        <v>1494</v>
      </c>
      <c r="Q32">
        <v>1</v>
      </c>
      <c r="X32">
        <v>1.3121499999999997</v>
      </c>
      <c r="Y32">
        <v>0</v>
      </c>
      <c r="Z32">
        <v>1.2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37</v>
      </c>
      <c r="AG32">
        <v>1.0562807499999998</v>
      </c>
      <c r="AH32">
        <v>2</v>
      </c>
      <c r="AI32">
        <v>53552888</v>
      </c>
      <c r="AJ32">
        <v>33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ROW(Source!A33)</f>
        <v>33</v>
      </c>
      <c r="B33">
        <v>53552912</v>
      </c>
      <c r="C33">
        <v>53552882</v>
      </c>
      <c r="D33">
        <v>29172669</v>
      </c>
      <c r="E33">
        <v>1</v>
      </c>
      <c r="F33">
        <v>1</v>
      </c>
      <c r="G33">
        <v>1</v>
      </c>
      <c r="H33">
        <v>2</v>
      </c>
      <c r="I33" t="s">
        <v>1504</v>
      </c>
      <c r="J33" t="s">
        <v>1505</v>
      </c>
      <c r="K33" t="s">
        <v>1506</v>
      </c>
      <c r="L33">
        <v>1368</v>
      </c>
      <c r="N33">
        <v>1011</v>
      </c>
      <c r="O33" t="s">
        <v>1494</v>
      </c>
      <c r="P33" t="s">
        <v>1494</v>
      </c>
      <c r="Q33">
        <v>1</v>
      </c>
      <c r="X33">
        <v>5.4015499999999994</v>
      </c>
      <c r="Y33">
        <v>0</v>
      </c>
      <c r="Z33">
        <v>12.31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37</v>
      </c>
      <c r="AG33">
        <v>4.3482477499999996</v>
      </c>
      <c r="AH33">
        <v>2</v>
      </c>
      <c r="AI33">
        <v>53552889</v>
      </c>
      <c r="AJ33">
        <v>34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ROW(Source!A33)</f>
        <v>33</v>
      </c>
      <c r="B34">
        <v>53552913</v>
      </c>
      <c r="C34">
        <v>53552882</v>
      </c>
      <c r="D34">
        <v>29172679</v>
      </c>
      <c r="E34">
        <v>1</v>
      </c>
      <c r="F34">
        <v>1</v>
      </c>
      <c r="G34">
        <v>1</v>
      </c>
      <c r="H34">
        <v>2</v>
      </c>
      <c r="I34" t="s">
        <v>1507</v>
      </c>
      <c r="J34" t="s">
        <v>1508</v>
      </c>
      <c r="K34" t="s">
        <v>1509</v>
      </c>
      <c r="L34">
        <v>1368</v>
      </c>
      <c r="N34">
        <v>1011</v>
      </c>
      <c r="O34" t="s">
        <v>1494</v>
      </c>
      <c r="P34" t="s">
        <v>1494</v>
      </c>
      <c r="Q34">
        <v>1</v>
      </c>
      <c r="X34">
        <v>0.2737</v>
      </c>
      <c r="Y34">
        <v>0</v>
      </c>
      <c r="Z34">
        <v>6.7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37</v>
      </c>
      <c r="AG34">
        <v>0.22032849999999995</v>
      </c>
      <c r="AH34">
        <v>2</v>
      </c>
      <c r="AI34">
        <v>53552890</v>
      </c>
      <c r="AJ34">
        <v>35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ROW(Source!A33)</f>
        <v>33</v>
      </c>
      <c r="B35">
        <v>53552914</v>
      </c>
      <c r="C35">
        <v>53552882</v>
      </c>
      <c r="D35">
        <v>29174507</v>
      </c>
      <c r="E35">
        <v>1</v>
      </c>
      <c r="F35">
        <v>1</v>
      </c>
      <c r="G35">
        <v>1</v>
      </c>
      <c r="H35">
        <v>2</v>
      </c>
      <c r="I35" t="s">
        <v>1510</v>
      </c>
      <c r="J35" t="s">
        <v>1511</v>
      </c>
      <c r="K35" t="s">
        <v>1512</v>
      </c>
      <c r="L35">
        <v>1368</v>
      </c>
      <c r="N35">
        <v>1011</v>
      </c>
      <c r="O35" t="s">
        <v>1494</v>
      </c>
      <c r="P35" t="s">
        <v>1494</v>
      </c>
      <c r="Q35">
        <v>1</v>
      </c>
      <c r="X35">
        <v>0.23344999999999996</v>
      </c>
      <c r="Y35">
        <v>0</v>
      </c>
      <c r="Z35">
        <v>5.13</v>
      </c>
      <c r="AA35">
        <v>0</v>
      </c>
      <c r="AB35">
        <v>0</v>
      </c>
      <c r="AC35">
        <v>0</v>
      </c>
      <c r="AD35">
        <v>1</v>
      </c>
      <c r="AE35">
        <v>0</v>
      </c>
      <c r="AF35" t="s">
        <v>37</v>
      </c>
      <c r="AG35">
        <v>0.18792724999999996</v>
      </c>
      <c r="AH35">
        <v>2</v>
      </c>
      <c r="AI35">
        <v>53552891</v>
      </c>
      <c r="AJ35">
        <v>36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ROW(Source!A33)</f>
        <v>33</v>
      </c>
      <c r="B36">
        <v>53552915</v>
      </c>
      <c r="C36">
        <v>53552882</v>
      </c>
      <c r="D36">
        <v>29174913</v>
      </c>
      <c r="E36">
        <v>1</v>
      </c>
      <c r="F36">
        <v>1</v>
      </c>
      <c r="G36">
        <v>1</v>
      </c>
      <c r="H36">
        <v>2</v>
      </c>
      <c r="I36" t="s">
        <v>1513</v>
      </c>
      <c r="J36" t="s">
        <v>1514</v>
      </c>
      <c r="K36" t="s">
        <v>1515</v>
      </c>
      <c r="L36">
        <v>1368</v>
      </c>
      <c r="N36">
        <v>1011</v>
      </c>
      <c r="O36" t="s">
        <v>1494</v>
      </c>
      <c r="P36" t="s">
        <v>1494</v>
      </c>
      <c r="Q36">
        <v>1</v>
      </c>
      <c r="X36">
        <v>0.15294999999999997</v>
      </c>
      <c r="Y36">
        <v>0</v>
      </c>
      <c r="Z36">
        <v>87.17</v>
      </c>
      <c r="AA36">
        <v>11.6</v>
      </c>
      <c r="AB36">
        <v>0</v>
      </c>
      <c r="AC36">
        <v>0</v>
      </c>
      <c r="AD36">
        <v>1</v>
      </c>
      <c r="AE36">
        <v>0</v>
      </c>
      <c r="AF36" t="s">
        <v>37</v>
      </c>
      <c r="AG36">
        <v>0.12312474999999998</v>
      </c>
      <c r="AH36">
        <v>2</v>
      </c>
      <c r="AI36">
        <v>53552892</v>
      </c>
      <c r="AJ36">
        <v>37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ROW(Source!A33)</f>
        <v>33</v>
      </c>
      <c r="B37">
        <v>53552916</v>
      </c>
      <c r="C37">
        <v>53552882</v>
      </c>
      <c r="D37">
        <v>29107906</v>
      </c>
      <c r="E37">
        <v>1</v>
      </c>
      <c r="F37">
        <v>1</v>
      </c>
      <c r="G37">
        <v>1</v>
      </c>
      <c r="H37">
        <v>3</v>
      </c>
      <c r="I37" t="s">
        <v>1516</v>
      </c>
      <c r="J37" t="s">
        <v>1517</v>
      </c>
      <c r="K37" t="s">
        <v>1518</v>
      </c>
      <c r="L37">
        <v>1348</v>
      </c>
      <c r="N37">
        <v>1009</v>
      </c>
      <c r="O37" t="s">
        <v>26</v>
      </c>
      <c r="P37" t="s">
        <v>26</v>
      </c>
      <c r="Q37">
        <v>1000</v>
      </c>
      <c r="X37">
        <v>0</v>
      </c>
      <c r="Y37">
        <v>37900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36</v>
      </c>
      <c r="AG37">
        <v>0</v>
      </c>
      <c r="AH37">
        <v>2</v>
      </c>
      <c r="AI37">
        <v>53552893</v>
      </c>
      <c r="AJ37">
        <v>38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ROW(Source!A33)</f>
        <v>33</v>
      </c>
      <c r="B38">
        <v>53552917</v>
      </c>
      <c r="C38">
        <v>53552882</v>
      </c>
      <c r="D38">
        <v>29107441</v>
      </c>
      <c r="E38">
        <v>1</v>
      </c>
      <c r="F38">
        <v>1</v>
      </c>
      <c r="G38">
        <v>1</v>
      </c>
      <c r="H38">
        <v>3</v>
      </c>
      <c r="I38" t="s">
        <v>1519</v>
      </c>
      <c r="J38" t="s">
        <v>1520</v>
      </c>
      <c r="K38" t="s">
        <v>1521</v>
      </c>
      <c r="L38">
        <v>1339</v>
      </c>
      <c r="N38">
        <v>1007</v>
      </c>
      <c r="O38" t="s">
        <v>425</v>
      </c>
      <c r="P38" t="s">
        <v>425</v>
      </c>
      <c r="Q38">
        <v>1</v>
      </c>
      <c r="X38">
        <v>0</v>
      </c>
      <c r="Y38">
        <v>6.23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36</v>
      </c>
      <c r="AG38">
        <v>0</v>
      </c>
      <c r="AH38">
        <v>2</v>
      </c>
      <c r="AI38">
        <v>53552894</v>
      </c>
      <c r="AJ38">
        <v>39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ROW(Source!A33)</f>
        <v>33</v>
      </c>
      <c r="B39">
        <v>53552918</v>
      </c>
      <c r="C39">
        <v>53552882</v>
      </c>
      <c r="D39">
        <v>29113598</v>
      </c>
      <c r="E39">
        <v>1</v>
      </c>
      <c r="F39">
        <v>1</v>
      </c>
      <c r="G39">
        <v>1</v>
      </c>
      <c r="H39">
        <v>3</v>
      </c>
      <c r="I39" t="s">
        <v>1522</v>
      </c>
      <c r="J39" t="s">
        <v>1523</v>
      </c>
      <c r="K39" t="s">
        <v>1524</v>
      </c>
      <c r="L39">
        <v>1348</v>
      </c>
      <c r="N39">
        <v>1009</v>
      </c>
      <c r="O39" t="s">
        <v>26</v>
      </c>
      <c r="P39" t="s">
        <v>26</v>
      </c>
      <c r="Q39">
        <v>1000</v>
      </c>
      <c r="X39">
        <v>0</v>
      </c>
      <c r="Y39">
        <v>4455.2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36</v>
      </c>
      <c r="AG39">
        <v>0</v>
      </c>
      <c r="AH39">
        <v>2</v>
      </c>
      <c r="AI39">
        <v>53552895</v>
      </c>
      <c r="AJ39">
        <v>40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ROW(Source!A33)</f>
        <v>33</v>
      </c>
      <c r="B40">
        <v>53552919</v>
      </c>
      <c r="C40">
        <v>53552882</v>
      </c>
      <c r="D40">
        <v>29113797</v>
      </c>
      <c r="E40">
        <v>1</v>
      </c>
      <c r="F40">
        <v>1</v>
      </c>
      <c r="G40">
        <v>1</v>
      </c>
      <c r="H40">
        <v>3</v>
      </c>
      <c r="I40" t="s">
        <v>1525</v>
      </c>
      <c r="J40" t="s">
        <v>1526</v>
      </c>
      <c r="K40" t="s">
        <v>1527</v>
      </c>
      <c r="L40">
        <v>1348</v>
      </c>
      <c r="N40">
        <v>1009</v>
      </c>
      <c r="O40" t="s">
        <v>26</v>
      </c>
      <c r="P40" t="s">
        <v>26</v>
      </c>
      <c r="Q40">
        <v>1000</v>
      </c>
      <c r="X40">
        <v>0</v>
      </c>
      <c r="Y40">
        <v>4920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0</v>
      </c>
      <c r="AF40" t="s">
        <v>36</v>
      </c>
      <c r="AG40">
        <v>0</v>
      </c>
      <c r="AH40">
        <v>2</v>
      </c>
      <c r="AI40">
        <v>53552896</v>
      </c>
      <c r="AJ40">
        <v>41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ROW(Source!A33)</f>
        <v>33</v>
      </c>
      <c r="B41">
        <v>53552920</v>
      </c>
      <c r="C41">
        <v>53552882</v>
      </c>
      <c r="D41">
        <v>29113990</v>
      </c>
      <c r="E41">
        <v>1</v>
      </c>
      <c r="F41">
        <v>1</v>
      </c>
      <c r="G41">
        <v>1</v>
      </c>
      <c r="H41">
        <v>3</v>
      </c>
      <c r="I41" t="s">
        <v>1528</v>
      </c>
      <c r="J41" t="s">
        <v>1529</v>
      </c>
      <c r="K41" t="s">
        <v>1530</v>
      </c>
      <c r="L41">
        <v>1348</v>
      </c>
      <c r="N41">
        <v>1009</v>
      </c>
      <c r="O41" t="s">
        <v>26</v>
      </c>
      <c r="P41" t="s">
        <v>26</v>
      </c>
      <c r="Q41">
        <v>1000</v>
      </c>
      <c r="X41">
        <v>0</v>
      </c>
      <c r="Y41">
        <v>10169.99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0</v>
      </c>
      <c r="AF41" t="s">
        <v>36</v>
      </c>
      <c r="AG41">
        <v>0</v>
      </c>
      <c r="AH41">
        <v>2</v>
      </c>
      <c r="AI41">
        <v>53552897</v>
      </c>
      <c r="AJ41">
        <v>42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ROW(Source!A33)</f>
        <v>33</v>
      </c>
      <c r="B42">
        <v>53552921</v>
      </c>
      <c r="C42">
        <v>53552882</v>
      </c>
      <c r="D42">
        <v>29114247</v>
      </c>
      <c r="E42">
        <v>1</v>
      </c>
      <c r="F42">
        <v>1</v>
      </c>
      <c r="G42">
        <v>1</v>
      </c>
      <c r="H42">
        <v>3</v>
      </c>
      <c r="I42" t="s">
        <v>1854</v>
      </c>
      <c r="J42" t="s">
        <v>1855</v>
      </c>
      <c r="K42" t="s">
        <v>1856</v>
      </c>
      <c r="L42">
        <v>1348</v>
      </c>
      <c r="N42">
        <v>1009</v>
      </c>
      <c r="O42" t="s">
        <v>26</v>
      </c>
      <c r="P42" t="s">
        <v>26</v>
      </c>
      <c r="Q42">
        <v>1000</v>
      </c>
      <c r="X42">
        <v>0</v>
      </c>
      <c r="Y42">
        <v>9040.01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0</v>
      </c>
      <c r="AF42" t="s">
        <v>36</v>
      </c>
      <c r="AG42">
        <v>0</v>
      </c>
      <c r="AH42">
        <v>3</v>
      </c>
      <c r="AI42">
        <v>-1</v>
      </c>
      <c r="AJ42" t="s">
        <v>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ROW(Source!A33)</f>
        <v>33</v>
      </c>
      <c r="B43">
        <v>53552922</v>
      </c>
      <c r="C43">
        <v>53552882</v>
      </c>
      <c r="D43">
        <v>29114332</v>
      </c>
      <c r="E43">
        <v>1</v>
      </c>
      <c r="F43">
        <v>1</v>
      </c>
      <c r="G43">
        <v>1</v>
      </c>
      <c r="H43">
        <v>3</v>
      </c>
      <c r="I43" t="s">
        <v>1531</v>
      </c>
      <c r="J43" t="s">
        <v>1532</v>
      </c>
      <c r="K43" t="s">
        <v>1533</v>
      </c>
      <c r="L43">
        <v>1348</v>
      </c>
      <c r="N43">
        <v>1009</v>
      </c>
      <c r="O43" t="s">
        <v>26</v>
      </c>
      <c r="P43" t="s">
        <v>26</v>
      </c>
      <c r="Q43">
        <v>1000</v>
      </c>
      <c r="X43">
        <v>0</v>
      </c>
      <c r="Y43">
        <v>11978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36</v>
      </c>
      <c r="AG43">
        <v>0</v>
      </c>
      <c r="AH43">
        <v>2</v>
      </c>
      <c r="AI43">
        <v>53552898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ROW(Source!A33)</f>
        <v>33</v>
      </c>
      <c r="B44">
        <v>53552923</v>
      </c>
      <c r="C44">
        <v>53552882</v>
      </c>
      <c r="D44">
        <v>29107444</v>
      </c>
      <c r="E44">
        <v>1</v>
      </c>
      <c r="F44">
        <v>1</v>
      </c>
      <c r="G44">
        <v>1</v>
      </c>
      <c r="H44">
        <v>3</v>
      </c>
      <c r="I44" t="s">
        <v>1534</v>
      </c>
      <c r="J44" t="s">
        <v>1535</v>
      </c>
      <c r="K44" t="s">
        <v>1536</v>
      </c>
      <c r="L44">
        <v>1346</v>
      </c>
      <c r="N44">
        <v>1009</v>
      </c>
      <c r="O44" t="s">
        <v>143</v>
      </c>
      <c r="P44" t="s">
        <v>143</v>
      </c>
      <c r="Q44">
        <v>1</v>
      </c>
      <c r="X44">
        <v>0</v>
      </c>
      <c r="Y44">
        <v>6.09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0</v>
      </c>
      <c r="AF44" t="s">
        <v>36</v>
      </c>
      <c r="AG44">
        <v>0</v>
      </c>
      <c r="AH44">
        <v>2</v>
      </c>
      <c r="AI44">
        <v>53552899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ROW(Source!A33)</f>
        <v>33</v>
      </c>
      <c r="B45">
        <v>53552924</v>
      </c>
      <c r="C45">
        <v>53552882</v>
      </c>
      <c r="D45">
        <v>29110606</v>
      </c>
      <c r="E45">
        <v>1</v>
      </c>
      <c r="F45">
        <v>1</v>
      </c>
      <c r="G45">
        <v>1</v>
      </c>
      <c r="H45">
        <v>3</v>
      </c>
      <c r="I45" t="s">
        <v>1537</v>
      </c>
      <c r="J45" t="s">
        <v>1538</v>
      </c>
      <c r="K45" t="s">
        <v>1539</v>
      </c>
      <c r="L45">
        <v>1348</v>
      </c>
      <c r="N45">
        <v>1009</v>
      </c>
      <c r="O45" t="s">
        <v>26</v>
      </c>
      <c r="P45" t="s">
        <v>26</v>
      </c>
      <c r="Q45">
        <v>1000</v>
      </c>
      <c r="X45">
        <v>0</v>
      </c>
      <c r="Y45">
        <v>9420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36</v>
      </c>
      <c r="AG45">
        <v>0</v>
      </c>
      <c r="AH45">
        <v>2</v>
      </c>
      <c r="AI45">
        <v>53552900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ROW(Source!A33)</f>
        <v>33</v>
      </c>
      <c r="B46">
        <v>53552925</v>
      </c>
      <c r="C46">
        <v>53552882</v>
      </c>
      <c r="D46">
        <v>29115467</v>
      </c>
      <c r="E46">
        <v>1</v>
      </c>
      <c r="F46">
        <v>1</v>
      </c>
      <c r="G46">
        <v>1</v>
      </c>
      <c r="H46">
        <v>3</v>
      </c>
      <c r="I46" t="s">
        <v>1540</v>
      </c>
      <c r="J46" t="s">
        <v>1541</v>
      </c>
      <c r="K46" t="s">
        <v>1542</v>
      </c>
      <c r="L46">
        <v>1339</v>
      </c>
      <c r="N46">
        <v>1007</v>
      </c>
      <c r="O46" t="s">
        <v>425</v>
      </c>
      <c r="P46" t="s">
        <v>425</v>
      </c>
      <c r="Q46">
        <v>1</v>
      </c>
      <c r="X46">
        <v>0</v>
      </c>
      <c r="Y46">
        <v>1699.99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36</v>
      </c>
      <c r="AG46">
        <v>0</v>
      </c>
      <c r="AH46">
        <v>2</v>
      </c>
      <c r="AI46">
        <v>53552901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ROW(Source!A33)</f>
        <v>33</v>
      </c>
      <c r="B47">
        <v>53552926</v>
      </c>
      <c r="C47">
        <v>53552882</v>
      </c>
      <c r="D47">
        <v>29122102</v>
      </c>
      <c r="E47">
        <v>1</v>
      </c>
      <c r="F47">
        <v>1</v>
      </c>
      <c r="G47">
        <v>1</v>
      </c>
      <c r="H47">
        <v>3</v>
      </c>
      <c r="I47" t="s">
        <v>1543</v>
      </c>
      <c r="J47" t="s">
        <v>1544</v>
      </c>
      <c r="K47" t="s">
        <v>1545</v>
      </c>
      <c r="L47">
        <v>1348</v>
      </c>
      <c r="N47">
        <v>1009</v>
      </c>
      <c r="O47" t="s">
        <v>26</v>
      </c>
      <c r="P47" t="s">
        <v>26</v>
      </c>
      <c r="Q47">
        <v>1000</v>
      </c>
      <c r="X47">
        <v>0</v>
      </c>
      <c r="Y47">
        <v>15620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36</v>
      </c>
      <c r="AG47">
        <v>0</v>
      </c>
      <c r="AH47">
        <v>2</v>
      </c>
      <c r="AI47">
        <v>53552902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ROW(Source!A33)</f>
        <v>33</v>
      </c>
      <c r="B48">
        <v>53552927</v>
      </c>
      <c r="C48">
        <v>53552882</v>
      </c>
      <c r="D48">
        <v>29129276</v>
      </c>
      <c r="E48">
        <v>1</v>
      </c>
      <c r="F48">
        <v>1</v>
      </c>
      <c r="G48">
        <v>1</v>
      </c>
      <c r="H48">
        <v>3</v>
      </c>
      <c r="I48" t="s">
        <v>1546</v>
      </c>
      <c r="J48" t="s">
        <v>1547</v>
      </c>
      <c r="K48" t="s">
        <v>1548</v>
      </c>
      <c r="L48">
        <v>1348</v>
      </c>
      <c r="N48">
        <v>1009</v>
      </c>
      <c r="O48" t="s">
        <v>26</v>
      </c>
      <c r="P48" t="s">
        <v>26</v>
      </c>
      <c r="Q48">
        <v>1000</v>
      </c>
      <c r="X48">
        <v>0</v>
      </c>
      <c r="Y48">
        <v>7712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36</v>
      </c>
      <c r="AG48">
        <v>0</v>
      </c>
      <c r="AH48">
        <v>2</v>
      </c>
      <c r="AI48">
        <v>53552903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ROW(Source!A33)</f>
        <v>33</v>
      </c>
      <c r="B49">
        <v>53552928</v>
      </c>
      <c r="C49">
        <v>53552882</v>
      </c>
      <c r="D49">
        <v>29127930</v>
      </c>
      <c r="E49">
        <v>1</v>
      </c>
      <c r="F49">
        <v>1</v>
      </c>
      <c r="G49">
        <v>1</v>
      </c>
      <c r="H49">
        <v>3</v>
      </c>
      <c r="I49" t="s">
        <v>2075</v>
      </c>
      <c r="J49" t="s">
        <v>2076</v>
      </c>
      <c r="K49" t="s">
        <v>2077</v>
      </c>
      <c r="L49">
        <v>1348</v>
      </c>
      <c r="N49">
        <v>1009</v>
      </c>
      <c r="O49" t="s">
        <v>26</v>
      </c>
      <c r="P49" t="s">
        <v>26</v>
      </c>
      <c r="Q49">
        <v>1000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36</v>
      </c>
      <c r="AG49">
        <v>0</v>
      </c>
      <c r="AH49">
        <v>3</v>
      </c>
      <c r="AI49">
        <v>-1</v>
      </c>
      <c r="AJ49" t="s">
        <v>3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ROW(Source!A33)</f>
        <v>33</v>
      </c>
      <c r="B50">
        <v>53552929</v>
      </c>
      <c r="C50">
        <v>53552882</v>
      </c>
      <c r="D50">
        <v>29162764</v>
      </c>
      <c r="E50">
        <v>1</v>
      </c>
      <c r="F50">
        <v>1</v>
      </c>
      <c r="G50">
        <v>1</v>
      </c>
      <c r="H50">
        <v>3</v>
      </c>
      <c r="I50" t="s">
        <v>1549</v>
      </c>
      <c r="J50" t="s">
        <v>1550</v>
      </c>
      <c r="K50" t="s">
        <v>1551</v>
      </c>
      <c r="L50">
        <v>1302</v>
      </c>
      <c r="N50">
        <v>1003</v>
      </c>
      <c r="O50" t="s">
        <v>833</v>
      </c>
      <c r="P50" t="s">
        <v>833</v>
      </c>
      <c r="Q50">
        <v>10</v>
      </c>
      <c r="X50">
        <v>0</v>
      </c>
      <c r="Y50">
        <v>71.489999999999995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36</v>
      </c>
      <c r="AG50">
        <v>0</v>
      </c>
      <c r="AH50">
        <v>2</v>
      </c>
      <c r="AI50">
        <v>53552904</v>
      </c>
      <c r="AJ50">
        <v>49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ROW(Source!A36)</f>
        <v>36</v>
      </c>
      <c r="B51">
        <v>53552936</v>
      </c>
      <c r="C51">
        <v>53552931</v>
      </c>
      <c r="D51">
        <v>18407150</v>
      </c>
      <c r="E51">
        <v>1</v>
      </c>
      <c r="F51">
        <v>1</v>
      </c>
      <c r="G51">
        <v>1</v>
      </c>
      <c r="H51">
        <v>1</v>
      </c>
      <c r="I51" t="s">
        <v>1552</v>
      </c>
      <c r="J51" t="s">
        <v>3</v>
      </c>
      <c r="K51" t="s">
        <v>1553</v>
      </c>
      <c r="L51">
        <v>1369</v>
      </c>
      <c r="N51">
        <v>1013</v>
      </c>
      <c r="O51" t="s">
        <v>1486</v>
      </c>
      <c r="P51" t="s">
        <v>1486</v>
      </c>
      <c r="Q51">
        <v>1</v>
      </c>
      <c r="X51">
        <v>20.113499999999998</v>
      </c>
      <c r="Y51">
        <v>0</v>
      </c>
      <c r="Z51">
        <v>0</v>
      </c>
      <c r="AA51">
        <v>0</v>
      </c>
      <c r="AB51">
        <v>284.25</v>
      </c>
      <c r="AC51">
        <v>0</v>
      </c>
      <c r="AD51">
        <v>1</v>
      </c>
      <c r="AE51">
        <v>1</v>
      </c>
      <c r="AF51" t="s">
        <v>16</v>
      </c>
      <c r="AG51">
        <v>23.130524999999995</v>
      </c>
      <c r="AH51">
        <v>2</v>
      </c>
      <c r="AI51">
        <v>53552932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ROW(Source!A36)</f>
        <v>36</v>
      </c>
      <c r="B52">
        <v>53552937</v>
      </c>
      <c r="C52">
        <v>53552931</v>
      </c>
      <c r="D52">
        <v>29172718</v>
      </c>
      <c r="E52">
        <v>1</v>
      </c>
      <c r="F52">
        <v>1</v>
      </c>
      <c r="G52">
        <v>1</v>
      </c>
      <c r="H52">
        <v>2</v>
      </c>
      <c r="I52" t="s">
        <v>1554</v>
      </c>
      <c r="J52" t="s">
        <v>1555</v>
      </c>
      <c r="K52" t="s">
        <v>1556</v>
      </c>
      <c r="L52">
        <v>1368</v>
      </c>
      <c r="N52">
        <v>1011</v>
      </c>
      <c r="O52" t="s">
        <v>1494</v>
      </c>
      <c r="P52" t="s">
        <v>1494</v>
      </c>
      <c r="Q52">
        <v>1</v>
      </c>
      <c r="X52">
        <v>9.3725000000000005</v>
      </c>
      <c r="Y52">
        <v>0</v>
      </c>
      <c r="Z52">
        <v>11.4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16</v>
      </c>
      <c r="AG52">
        <v>10.778375</v>
      </c>
      <c r="AH52">
        <v>2</v>
      </c>
      <c r="AI52">
        <v>53552933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ROW(Source!A36)</f>
        <v>36</v>
      </c>
      <c r="B53">
        <v>53552938</v>
      </c>
      <c r="C53">
        <v>53552931</v>
      </c>
      <c r="D53">
        <v>29174533</v>
      </c>
      <c r="E53">
        <v>1</v>
      </c>
      <c r="F53">
        <v>1</v>
      </c>
      <c r="G53">
        <v>1</v>
      </c>
      <c r="H53">
        <v>2</v>
      </c>
      <c r="I53" t="s">
        <v>1557</v>
      </c>
      <c r="J53" t="s">
        <v>1558</v>
      </c>
      <c r="K53" t="s">
        <v>1559</v>
      </c>
      <c r="L53">
        <v>1368</v>
      </c>
      <c r="N53">
        <v>1011</v>
      </c>
      <c r="O53" t="s">
        <v>1494</v>
      </c>
      <c r="P53" t="s">
        <v>1494</v>
      </c>
      <c r="Q53">
        <v>1</v>
      </c>
      <c r="X53">
        <v>18.745000000000001</v>
      </c>
      <c r="Y53">
        <v>0</v>
      </c>
      <c r="Z53">
        <v>1.53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16</v>
      </c>
      <c r="AG53">
        <v>21.556750000000001</v>
      </c>
      <c r="AH53">
        <v>2</v>
      </c>
      <c r="AI53">
        <v>53552934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ROW(Source!A37)</f>
        <v>37</v>
      </c>
      <c r="B54">
        <v>53552936</v>
      </c>
      <c r="C54">
        <v>53552931</v>
      </c>
      <c r="D54">
        <v>18407150</v>
      </c>
      <c r="E54">
        <v>1</v>
      </c>
      <c r="F54">
        <v>1</v>
      </c>
      <c r="G54">
        <v>1</v>
      </c>
      <c r="H54">
        <v>1</v>
      </c>
      <c r="I54" t="s">
        <v>1552</v>
      </c>
      <c r="J54" t="s">
        <v>3</v>
      </c>
      <c r="K54" t="s">
        <v>1553</v>
      </c>
      <c r="L54">
        <v>1369</v>
      </c>
      <c r="N54">
        <v>1013</v>
      </c>
      <c r="O54" t="s">
        <v>1486</v>
      </c>
      <c r="P54" t="s">
        <v>1486</v>
      </c>
      <c r="Q54">
        <v>1</v>
      </c>
      <c r="X54">
        <v>20.113499999999998</v>
      </c>
      <c r="Y54">
        <v>0</v>
      </c>
      <c r="Z54">
        <v>0</v>
      </c>
      <c r="AA54">
        <v>0</v>
      </c>
      <c r="AB54">
        <v>284.25</v>
      </c>
      <c r="AC54">
        <v>0</v>
      </c>
      <c r="AD54">
        <v>1</v>
      </c>
      <c r="AE54">
        <v>1</v>
      </c>
      <c r="AF54" t="s">
        <v>16</v>
      </c>
      <c r="AG54">
        <v>23.130524999999995</v>
      </c>
      <c r="AH54">
        <v>2</v>
      </c>
      <c r="AI54">
        <v>53552932</v>
      </c>
      <c r="AJ54">
        <v>55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ROW(Source!A37)</f>
        <v>37</v>
      </c>
      <c r="B55">
        <v>53552937</v>
      </c>
      <c r="C55">
        <v>53552931</v>
      </c>
      <c r="D55">
        <v>29172718</v>
      </c>
      <c r="E55">
        <v>1</v>
      </c>
      <c r="F55">
        <v>1</v>
      </c>
      <c r="G55">
        <v>1</v>
      </c>
      <c r="H55">
        <v>2</v>
      </c>
      <c r="I55" t="s">
        <v>1554</v>
      </c>
      <c r="J55" t="s">
        <v>1555</v>
      </c>
      <c r="K55" t="s">
        <v>1556</v>
      </c>
      <c r="L55">
        <v>1368</v>
      </c>
      <c r="N55">
        <v>1011</v>
      </c>
      <c r="O55" t="s">
        <v>1494</v>
      </c>
      <c r="P55" t="s">
        <v>1494</v>
      </c>
      <c r="Q55">
        <v>1</v>
      </c>
      <c r="X55">
        <v>9.3725000000000005</v>
      </c>
      <c r="Y55">
        <v>0</v>
      </c>
      <c r="Z55">
        <v>11.4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16</v>
      </c>
      <c r="AG55">
        <v>10.778375</v>
      </c>
      <c r="AH55">
        <v>2</v>
      </c>
      <c r="AI55">
        <v>53552933</v>
      </c>
      <c r="AJ55">
        <v>56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ROW(Source!A37)</f>
        <v>37</v>
      </c>
      <c r="B56">
        <v>53552938</v>
      </c>
      <c r="C56">
        <v>53552931</v>
      </c>
      <c r="D56">
        <v>29174533</v>
      </c>
      <c r="E56">
        <v>1</v>
      </c>
      <c r="F56">
        <v>1</v>
      </c>
      <c r="G56">
        <v>1</v>
      </c>
      <c r="H56">
        <v>2</v>
      </c>
      <c r="I56" t="s">
        <v>1557</v>
      </c>
      <c r="J56" t="s">
        <v>1558</v>
      </c>
      <c r="K56" t="s">
        <v>1559</v>
      </c>
      <c r="L56">
        <v>1368</v>
      </c>
      <c r="N56">
        <v>1011</v>
      </c>
      <c r="O56" t="s">
        <v>1494</v>
      </c>
      <c r="P56" t="s">
        <v>1494</v>
      </c>
      <c r="Q56">
        <v>1</v>
      </c>
      <c r="X56">
        <v>18.745000000000001</v>
      </c>
      <c r="Y56">
        <v>0</v>
      </c>
      <c r="Z56">
        <v>1.53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16</v>
      </c>
      <c r="AG56">
        <v>21.556750000000001</v>
      </c>
      <c r="AH56">
        <v>2</v>
      </c>
      <c r="AI56">
        <v>53552934</v>
      </c>
      <c r="AJ56">
        <v>57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ROW(Source!A40)</f>
        <v>40</v>
      </c>
      <c r="B57">
        <v>53552942</v>
      </c>
      <c r="C57">
        <v>53552940</v>
      </c>
      <c r="D57">
        <v>18406804</v>
      </c>
      <c r="E57">
        <v>1</v>
      </c>
      <c r="F57">
        <v>1</v>
      </c>
      <c r="G57">
        <v>1</v>
      </c>
      <c r="H57">
        <v>1</v>
      </c>
      <c r="I57" t="s">
        <v>1560</v>
      </c>
      <c r="J57" t="s">
        <v>3</v>
      </c>
      <c r="K57" t="s">
        <v>1561</v>
      </c>
      <c r="L57">
        <v>1369</v>
      </c>
      <c r="N57">
        <v>1013</v>
      </c>
      <c r="O57" t="s">
        <v>1486</v>
      </c>
      <c r="P57" t="s">
        <v>1486</v>
      </c>
      <c r="Q57">
        <v>1</v>
      </c>
      <c r="X57">
        <v>203.66499999999996</v>
      </c>
      <c r="Y57">
        <v>0</v>
      </c>
      <c r="Z57">
        <v>0</v>
      </c>
      <c r="AA57">
        <v>0</v>
      </c>
      <c r="AB57">
        <v>259.92</v>
      </c>
      <c r="AC57">
        <v>0</v>
      </c>
      <c r="AD57">
        <v>1</v>
      </c>
      <c r="AE57">
        <v>1</v>
      </c>
      <c r="AF57" t="s">
        <v>62</v>
      </c>
      <c r="AG57">
        <v>269.34696249999996</v>
      </c>
      <c r="AH57">
        <v>2</v>
      </c>
      <c r="AI57">
        <v>53552941</v>
      </c>
      <c r="AJ57">
        <v>59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ROW(Source!A41)</f>
        <v>41</v>
      </c>
      <c r="B58">
        <v>53552942</v>
      </c>
      <c r="C58">
        <v>53552940</v>
      </c>
      <c r="D58">
        <v>18406804</v>
      </c>
      <c r="E58">
        <v>1</v>
      </c>
      <c r="F58">
        <v>1</v>
      </c>
      <c r="G58">
        <v>1</v>
      </c>
      <c r="H58">
        <v>1</v>
      </c>
      <c r="I58" t="s">
        <v>1560</v>
      </c>
      <c r="J58" t="s">
        <v>3</v>
      </c>
      <c r="K58" t="s">
        <v>1561</v>
      </c>
      <c r="L58">
        <v>1369</v>
      </c>
      <c r="N58">
        <v>1013</v>
      </c>
      <c r="O58" t="s">
        <v>1486</v>
      </c>
      <c r="P58" t="s">
        <v>1486</v>
      </c>
      <c r="Q58">
        <v>1</v>
      </c>
      <c r="X58">
        <v>203.66499999999996</v>
      </c>
      <c r="Y58">
        <v>0</v>
      </c>
      <c r="Z58">
        <v>0</v>
      </c>
      <c r="AA58">
        <v>0</v>
      </c>
      <c r="AB58">
        <v>259.92</v>
      </c>
      <c r="AC58">
        <v>0</v>
      </c>
      <c r="AD58">
        <v>1</v>
      </c>
      <c r="AE58">
        <v>1</v>
      </c>
      <c r="AF58" t="s">
        <v>62</v>
      </c>
      <c r="AG58">
        <v>269.34696249999996</v>
      </c>
      <c r="AH58">
        <v>2</v>
      </c>
      <c r="AI58">
        <v>53552941</v>
      </c>
      <c r="AJ58">
        <v>60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ROW(Source!A42)</f>
        <v>42</v>
      </c>
      <c r="B59">
        <v>53552951</v>
      </c>
      <c r="C59">
        <v>53552943</v>
      </c>
      <c r="D59">
        <v>18408291</v>
      </c>
      <c r="E59">
        <v>1</v>
      </c>
      <c r="F59">
        <v>1</v>
      </c>
      <c r="G59">
        <v>1</v>
      </c>
      <c r="H59">
        <v>1</v>
      </c>
      <c r="I59" t="s">
        <v>1562</v>
      </c>
      <c r="J59" t="s">
        <v>3</v>
      </c>
      <c r="K59" t="s">
        <v>1563</v>
      </c>
      <c r="L59">
        <v>1369</v>
      </c>
      <c r="N59">
        <v>1013</v>
      </c>
      <c r="O59" t="s">
        <v>1486</v>
      </c>
      <c r="P59" t="s">
        <v>1486</v>
      </c>
      <c r="Q59">
        <v>1</v>
      </c>
      <c r="X59">
        <v>2.2999999999999998</v>
      </c>
      <c r="Y59">
        <v>0</v>
      </c>
      <c r="Z59">
        <v>0</v>
      </c>
      <c r="AA59">
        <v>0</v>
      </c>
      <c r="AB59">
        <v>272.25</v>
      </c>
      <c r="AC59">
        <v>0</v>
      </c>
      <c r="AD59">
        <v>1</v>
      </c>
      <c r="AE59">
        <v>1</v>
      </c>
      <c r="AF59" t="s">
        <v>62</v>
      </c>
      <c r="AG59">
        <v>3.0417499999999991</v>
      </c>
      <c r="AH59">
        <v>2</v>
      </c>
      <c r="AI59">
        <v>53552944</v>
      </c>
      <c r="AJ59">
        <v>61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ROW(Source!A42)</f>
        <v>42</v>
      </c>
      <c r="B60">
        <v>53552952</v>
      </c>
      <c r="C60">
        <v>53552943</v>
      </c>
      <c r="D60">
        <v>121548</v>
      </c>
      <c r="E60">
        <v>1</v>
      </c>
      <c r="F60">
        <v>1</v>
      </c>
      <c r="G60">
        <v>1</v>
      </c>
      <c r="H60">
        <v>1</v>
      </c>
      <c r="I60" t="s">
        <v>31</v>
      </c>
      <c r="J60" t="s">
        <v>3</v>
      </c>
      <c r="K60" t="s">
        <v>1489</v>
      </c>
      <c r="L60">
        <v>608254</v>
      </c>
      <c r="N60">
        <v>1013</v>
      </c>
      <c r="O60" t="s">
        <v>1490</v>
      </c>
      <c r="P60" t="s">
        <v>1490</v>
      </c>
      <c r="Q60">
        <v>1</v>
      </c>
      <c r="X60">
        <v>0.28999999999999998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2</v>
      </c>
      <c r="AF60" t="s">
        <v>61</v>
      </c>
      <c r="AG60">
        <v>0.41687499999999994</v>
      </c>
      <c r="AH60">
        <v>2</v>
      </c>
      <c r="AI60">
        <v>53552945</v>
      </c>
      <c r="AJ60">
        <v>62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ROW(Source!A42)</f>
        <v>42</v>
      </c>
      <c r="B61">
        <v>53552953</v>
      </c>
      <c r="C61">
        <v>53552943</v>
      </c>
      <c r="D61">
        <v>29172599</v>
      </c>
      <c r="E61">
        <v>1</v>
      </c>
      <c r="F61">
        <v>1</v>
      </c>
      <c r="G61">
        <v>1</v>
      </c>
      <c r="H61">
        <v>2</v>
      </c>
      <c r="I61" t="s">
        <v>1564</v>
      </c>
      <c r="J61" t="s">
        <v>1565</v>
      </c>
      <c r="K61" t="s">
        <v>1566</v>
      </c>
      <c r="L61">
        <v>1368</v>
      </c>
      <c r="N61">
        <v>1011</v>
      </c>
      <c r="O61" t="s">
        <v>1494</v>
      </c>
      <c r="P61" t="s">
        <v>1494</v>
      </c>
      <c r="Q61">
        <v>1</v>
      </c>
      <c r="X61">
        <v>0.08</v>
      </c>
      <c r="Y61">
        <v>0</v>
      </c>
      <c r="Z61">
        <v>133.13</v>
      </c>
      <c r="AA61">
        <v>11.6</v>
      </c>
      <c r="AB61">
        <v>0</v>
      </c>
      <c r="AC61">
        <v>0</v>
      </c>
      <c r="AD61">
        <v>1</v>
      </c>
      <c r="AE61">
        <v>0</v>
      </c>
      <c r="AF61" t="s">
        <v>61</v>
      </c>
      <c r="AG61">
        <v>0.11499999999999999</v>
      </c>
      <c r="AH61">
        <v>2</v>
      </c>
      <c r="AI61">
        <v>53552946</v>
      </c>
      <c r="AJ61">
        <v>63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ROW(Source!A42)</f>
        <v>42</v>
      </c>
      <c r="B62">
        <v>53552954</v>
      </c>
      <c r="C62">
        <v>53552943</v>
      </c>
      <c r="D62">
        <v>29172710</v>
      </c>
      <c r="E62">
        <v>1</v>
      </c>
      <c r="F62">
        <v>1</v>
      </c>
      <c r="G62">
        <v>1</v>
      </c>
      <c r="H62">
        <v>2</v>
      </c>
      <c r="I62" t="s">
        <v>1567</v>
      </c>
      <c r="J62" t="s">
        <v>1568</v>
      </c>
      <c r="K62" t="s">
        <v>1569</v>
      </c>
      <c r="L62">
        <v>1368</v>
      </c>
      <c r="N62">
        <v>1011</v>
      </c>
      <c r="O62" t="s">
        <v>1494</v>
      </c>
      <c r="P62" t="s">
        <v>1494</v>
      </c>
      <c r="Q62">
        <v>1</v>
      </c>
      <c r="X62">
        <v>0.21</v>
      </c>
      <c r="Y62">
        <v>0</v>
      </c>
      <c r="Z62">
        <v>46.56</v>
      </c>
      <c r="AA62">
        <v>10.06</v>
      </c>
      <c r="AB62">
        <v>0</v>
      </c>
      <c r="AC62">
        <v>0</v>
      </c>
      <c r="AD62">
        <v>1</v>
      </c>
      <c r="AE62">
        <v>0</v>
      </c>
      <c r="AF62" t="s">
        <v>61</v>
      </c>
      <c r="AG62">
        <v>0.301875</v>
      </c>
      <c r="AH62">
        <v>2</v>
      </c>
      <c r="AI62">
        <v>53552947</v>
      </c>
      <c r="AJ62">
        <v>64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ROW(Source!A42)</f>
        <v>42</v>
      </c>
      <c r="B63">
        <v>53552955</v>
      </c>
      <c r="C63">
        <v>53552943</v>
      </c>
      <c r="D63">
        <v>29174559</v>
      </c>
      <c r="E63">
        <v>1</v>
      </c>
      <c r="F63">
        <v>1</v>
      </c>
      <c r="G63">
        <v>1</v>
      </c>
      <c r="H63">
        <v>2</v>
      </c>
      <c r="I63" t="s">
        <v>1570</v>
      </c>
      <c r="J63" t="s">
        <v>1571</v>
      </c>
      <c r="K63" t="s">
        <v>1572</v>
      </c>
      <c r="L63">
        <v>1368</v>
      </c>
      <c r="N63">
        <v>1011</v>
      </c>
      <c r="O63" t="s">
        <v>1494</v>
      </c>
      <c r="P63" t="s">
        <v>1494</v>
      </c>
      <c r="Q63">
        <v>1</v>
      </c>
      <c r="X63">
        <v>0.42</v>
      </c>
      <c r="Y63">
        <v>0</v>
      </c>
      <c r="Z63">
        <v>0.55000000000000004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61</v>
      </c>
      <c r="AG63">
        <v>0.60375000000000001</v>
      </c>
      <c r="AH63">
        <v>2</v>
      </c>
      <c r="AI63">
        <v>53552948</v>
      </c>
      <c r="AJ63">
        <v>65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ROW(Source!A42)</f>
        <v>42</v>
      </c>
      <c r="B64">
        <v>53552956</v>
      </c>
      <c r="C64">
        <v>53552943</v>
      </c>
      <c r="D64">
        <v>29149602</v>
      </c>
      <c r="E64">
        <v>1</v>
      </c>
      <c r="F64">
        <v>1</v>
      </c>
      <c r="G64">
        <v>1</v>
      </c>
      <c r="H64">
        <v>3</v>
      </c>
      <c r="I64" t="s">
        <v>1573</v>
      </c>
      <c r="J64" t="s">
        <v>1574</v>
      </c>
      <c r="K64" t="s">
        <v>1575</v>
      </c>
      <c r="L64">
        <v>1339</v>
      </c>
      <c r="N64">
        <v>1007</v>
      </c>
      <c r="O64" t="s">
        <v>425</v>
      </c>
      <c r="P64" t="s">
        <v>425</v>
      </c>
      <c r="Q64">
        <v>1</v>
      </c>
      <c r="X64">
        <v>1.2</v>
      </c>
      <c r="Y64">
        <v>60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1.2</v>
      </c>
      <c r="AH64">
        <v>2</v>
      </c>
      <c r="AI64">
        <v>53552949</v>
      </c>
      <c r="AJ64">
        <v>66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ROW(Source!A42)</f>
        <v>42</v>
      </c>
      <c r="B65">
        <v>53552957</v>
      </c>
      <c r="C65">
        <v>53552943</v>
      </c>
      <c r="D65">
        <v>29150040</v>
      </c>
      <c r="E65">
        <v>1</v>
      </c>
      <c r="F65">
        <v>1</v>
      </c>
      <c r="G65">
        <v>1</v>
      </c>
      <c r="H65">
        <v>3</v>
      </c>
      <c r="I65" t="s">
        <v>1576</v>
      </c>
      <c r="J65" t="s">
        <v>1577</v>
      </c>
      <c r="K65" t="s">
        <v>1578</v>
      </c>
      <c r="L65">
        <v>1339</v>
      </c>
      <c r="N65">
        <v>1007</v>
      </c>
      <c r="O65" t="s">
        <v>425</v>
      </c>
      <c r="P65" t="s">
        <v>425</v>
      </c>
      <c r="Q65">
        <v>1</v>
      </c>
      <c r="X65">
        <v>0.15</v>
      </c>
      <c r="Y65">
        <v>2.44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0.15</v>
      </c>
      <c r="AH65">
        <v>2</v>
      </c>
      <c r="AI65">
        <v>53552950</v>
      </c>
      <c r="AJ65">
        <v>67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ROW(Source!A43)</f>
        <v>43</v>
      </c>
      <c r="B66">
        <v>53552951</v>
      </c>
      <c r="C66">
        <v>53552943</v>
      </c>
      <c r="D66">
        <v>18408291</v>
      </c>
      <c r="E66">
        <v>1</v>
      </c>
      <c r="F66">
        <v>1</v>
      </c>
      <c r="G66">
        <v>1</v>
      </c>
      <c r="H66">
        <v>1</v>
      </c>
      <c r="I66" t="s">
        <v>1562</v>
      </c>
      <c r="J66" t="s">
        <v>3</v>
      </c>
      <c r="K66" t="s">
        <v>1563</v>
      </c>
      <c r="L66">
        <v>1369</v>
      </c>
      <c r="N66">
        <v>1013</v>
      </c>
      <c r="O66" t="s">
        <v>1486</v>
      </c>
      <c r="P66" t="s">
        <v>1486</v>
      </c>
      <c r="Q66">
        <v>1</v>
      </c>
      <c r="X66">
        <v>2.2999999999999998</v>
      </c>
      <c r="Y66">
        <v>0</v>
      </c>
      <c r="Z66">
        <v>0</v>
      </c>
      <c r="AA66">
        <v>0</v>
      </c>
      <c r="AB66">
        <v>272.25</v>
      </c>
      <c r="AC66">
        <v>0</v>
      </c>
      <c r="AD66">
        <v>1</v>
      </c>
      <c r="AE66">
        <v>1</v>
      </c>
      <c r="AF66" t="s">
        <v>62</v>
      </c>
      <c r="AG66">
        <v>3.0417499999999991</v>
      </c>
      <c r="AH66">
        <v>2</v>
      </c>
      <c r="AI66">
        <v>53552944</v>
      </c>
      <c r="AJ66">
        <v>68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ROW(Source!A43)</f>
        <v>43</v>
      </c>
      <c r="B67">
        <v>53552952</v>
      </c>
      <c r="C67">
        <v>53552943</v>
      </c>
      <c r="D67">
        <v>121548</v>
      </c>
      <c r="E67">
        <v>1</v>
      </c>
      <c r="F67">
        <v>1</v>
      </c>
      <c r="G67">
        <v>1</v>
      </c>
      <c r="H67">
        <v>1</v>
      </c>
      <c r="I67" t="s">
        <v>31</v>
      </c>
      <c r="J67" t="s">
        <v>3</v>
      </c>
      <c r="K67" t="s">
        <v>1489</v>
      </c>
      <c r="L67">
        <v>608254</v>
      </c>
      <c r="N67">
        <v>1013</v>
      </c>
      <c r="O67" t="s">
        <v>1490</v>
      </c>
      <c r="P67" t="s">
        <v>1490</v>
      </c>
      <c r="Q67">
        <v>1</v>
      </c>
      <c r="X67">
        <v>0.28999999999999998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2</v>
      </c>
      <c r="AF67" t="s">
        <v>61</v>
      </c>
      <c r="AG67">
        <v>0.41687499999999994</v>
      </c>
      <c r="AH67">
        <v>2</v>
      </c>
      <c r="AI67">
        <v>53552945</v>
      </c>
      <c r="AJ67">
        <v>69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ROW(Source!A43)</f>
        <v>43</v>
      </c>
      <c r="B68">
        <v>53552953</v>
      </c>
      <c r="C68">
        <v>53552943</v>
      </c>
      <c r="D68">
        <v>29172599</v>
      </c>
      <c r="E68">
        <v>1</v>
      </c>
      <c r="F68">
        <v>1</v>
      </c>
      <c r="G68">
        <v>1</v>
      </c>
      <c r="H68">
        <v>2</v>
      </c>
      <c r="I68" t="s">
        <v>1564</v>
      </c>
      <c r="J68" t="s">
        <v>1565</v>
      </c>
      <c r="K68" t="s">
        <v>1566</v>
      </c>
      <c r="L68">
        <v>1368</v>
      </c>
      <c r="N68">
        <v>1011</v>
      </c>
      <c r="O68" t="s">
        <v>1494</v>
      </c>
      <c r="P68" t="s">
        <v>1494</v>
      </c>
      <c r="Q68">
        <v>1</v>
      </c>
      <c r="X68">
        <v>0.08</v>
      </c>
      <c r="Y68">
        <v>0</v>
      </c>
      <c r="Z68">
        <v>133.13</v>
      </c>
      <c r="AA68">
        <v>11.6</v>
      </c>
      <c r="AB68">
        <v>0</v>
      </c>
      <c r="AC68">
        <v>0</v>
      </c>
      <c r="AD68">
        <v>1</v>
      </c>
      <c r="AE68">
        <v>0</v>
      </c>
      <c r="AF68" t="s">
        <v>61</v>
      </c>
      <c r="AG68">
        <v>0.11499999999999999</v>
      </c>
      <c r="AH68">
        <v>2</v>
      </c>
      <c r="AI68">
        <v>53552946</v>
      </c>
      <c r="AJ68">
        <v>70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ROW(Source!A43)</f>
        <v>43</v>
      </c>
      <c r="B69">
        <v>53552954</v>
      </c>
      <c r="C69">
        <v>53552943</v>
      </c>
      <c r="D69">
        <v>29172710</v>
      </c>
      <c r="E69">
        <v>1</v>
      </c>
      <c r="F69">
        <v>1</v>
      </c>
      <c r="G69">
        <v>1</v>
      </c>
      <c r="H69">
        <v>2</v>
      </c>
      <c r="I69" t="s">
        <v>1567</v>
      </c>
      <c r="J69" t="s">
        <v>1568</v>
      </c>
      <c r="K69" t="s">
        <v>1569</v>
      </c>
      <c r="L69">
        <v>1368</v>
      </c>
      <c r="N69">
        <v>1011</v>
      </c>
      <c r="O69" t="s">
        <v>1494</v>
      </c>
      <c r="P69" t="s">
        <v>1494</v>
      </c>
      <c r="Q69">
        <v>1</v>
      </c>
      <c r="X69">
        <v>0.21</v>
      </c>
      <c r="Y69">
        <v>0</v>
      </c>
      <c r="Z69">
        <v>46.56</v>
      </c>
      <c r="AA69">
        <v>10.06</v>
      </c>
      <c r="AB69">
        <v>0</v>
      </c>
      <c r="AC69">
        <v>0</v>
      </c>
      <c r="AD69">
        <v>1</v>
      </c>
      <c r="AE69">
        <v>0</v>
      </c>
      <c r="AF69" t="s">
        <v>61</v>
      </c>
      <c r="AG69">
        <v>0.301875</v>
      </c>
      <c r="AH69">
        <v>2</v>
      </c>
      <c r="AI69">
        <v>53552947</v>
      </c>
      <c r="AJ69">
        <v>71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ROW(Source!A43)</f>
        <v>43</v>
      </c>
      <c r="B70">
        <v>53552955</v>
      </c>
      <c r="C70">
        <v>53552943</v>
      </c>
      <c r="D70">
        <v>29174559</v>
      </c>
      <c r="E70">
        <v>1</v>
      </c>
      <c r="F70">
        <v>1</v>
      </c>
      <c r="G70">
        <v>1</v>
      </c>
      <c r="H70">
        <v>2</v>
      </c>
      <c r="I70" t="s">
        <v>1570</v>
      </c>
      <c r="J70" t="s">
        <v>1571</v>
      </c>
      <c r="K70" t="s">
        <v>1572</v>
      </c>
      <c r="L70">
        <v>1368</v>
      </c>
      <c r="N70">
        <v>1011</v>
      </c>
      <c r="O70" t="s">
        <v>1494</v>
      </c>
      <c r="P70" t="s">
        <v>1494</v>
      </c>
      <c r="Q70">
        <v>1</v>
      </c>
      <c r="X70">
        <v>0.42</v>
      </c>
      <c r="Y70">
        <v>0</v>
      </c>
      <c r="Z70">
        <v>0.55000000000000004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61</v>
      </c>
      <c r="AG70">
        <v>0.60375000000000001</v>
      </c>
      <c r="AH70">
        <v>2</v>
      </c>
      <c r="AI70">
        <v>53552948</v>
      </c>
      <c r="AJ70">
        <v>72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ROW(Source!A43)</f>
        <v>43</v>
      </c>
      <c r="B71">
        <v>53552956</v>
      </c>
      <c r="C71">
        <v>53552943</v>
      </c>
      <c r="D71">
        <v>29149602</v>
      </c>
      <c r="E71">
        <v>1</v>
      </c>
      <c r="F71">
        <v>1</v>
      </c>
      <c r="G71">
        <v>1</v>
      </c>
      <c r="H71">
        <v>3</v>
      </c>
      <c r="I71" t="s">
        <v>1573</v>
      </c>
      <c r="J71" t="s">
        <v>1574</v>
      </c>
      <c r="K71" t="s">
        <v>1575</v>
      </c>
      <c r="L71">
        <v>1339</v>
      </c>
      <c r="N71">
        <v>1007</v>
      </c>
      <c r="O71" t="s">
        <v>425</v>
      </c>
      <c r="P71" t="s">
        <v>425</v>
      </c>
      <c r="Q71">
        <v>1</v>
      </c>
      <c r="X71">
        <v>1.2</v>
      </c>
      <c r="Y71">
        <v>60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3</v>
      </c>
      <c r="AG71">
        <v>1.2</v>
      </c>
      <c r="AH71">
        <v>2</v>
      </c>
      <c r="AI71">
        <v>53552949</v>
      </c>
      <c r="AJ71">
        <v>73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ROW(Source!A43)</f>
        <v>43</v>
      </c>
      <c r="B72">
        <v>53552957</v>
      </c>
      <c r="C72">
        <v>53552943</v>
      </c>
      <c r="D72">
        <v>29150040</v>
      </c>
      <c r="E72">
        <v>1</v>
      </c>
      <c r="F72">
        <v>1</v>
      </c>
      <c r="G72">
        <v>1</v>
      </c>
      <c r="H72">
        <v>3</v>
      </c>
      <c r="I72" t="s">
        <v>1576</v>
      </c>
      <c r="J72" t="s">
        <v>1577</v>
      </c>
      <c r="K72" t="s">
        <v>1578</v>
      </c>
      <c r="L72">
        <v>1339</v>
      </c>
      <c r="N72">
        <v>1007</v>
      </c>
      <c r="O72" t="s">
        <v>425</v>
      </c>
      <c r="P72" t="s">
        <v>425</v>
      </c>
      <c r="Q72">
        <v>1</v>
      </c>
      <c r="X72">
        <v>0.15</v>
      </c>
      <c r="Y72">
        <v>2.44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0.15</v>
      </c>
      <c r="AH72">
        <v>2</v>
      </c>
      <c r="AI72">
        <v>53552950</v>
      </c>
      <c r="AJ72">
        <v>74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ROW(Source!A44)</f>
        <v>44</v>
      </c>
      <c r="B73">
        <v>53552966</v>
      </c>
      <c r="C73">
        <v>53552958</v>
      </c>
      <c r="D73">
        <v>18408291</v>
      </c>
      <c r="E73">
        <v>1</v>
      </c>
      <c r="F73">
        <v>1</v>
      </c>
      <c r="G73">
        <v>1</v>
      </c>
      <c r="H73">
        <v>1</v>
      </c>
      <c r="I73" t="s">
        <v>1562</v>
      </c>
      <c r="J73" t="s">
        <v>3</v>
      </c>
      <c r="K73" t="s">
        <v>1563</v>
      </c>
      <c r="L73">
        <v>1369</v>
      </c>
      <c r="N73">
        <v>1013</v>
      </c>
      <c r="O73" t="s">
        <v>1486</v>
      </c>
      <c r="P73" t="s">
        <v>1486</v>
      </c>
      <c r="Q73">
        <v>1</v>
      </c>
      <c r="X73">
        <v>3.1739999999999995</v>
      </c>
      <c r="Y73">
        <v>0</v>
      </c>
      <c r="Z73">
        <v>0</v>
      </c>
      <c r="AA73">
        <v>0</v>
      </c>
      <c r="AB73">
        <v>272.25</v>
      </c>
      <c r="AC73">
        <v>0</v>
      </c>
      <c r="AD73">
        <v>1</v>
      </c>
      <c r="AE73">
        <v>1</v>
      </c>
      <c r="AF73" t="s">
        <v>62</v>
      </c>
      <c r="AG73">
        <v>4.197614999999999</v>
      </c>
      <c r="AH73">
        <v>2</v>
      </c>
      <c r="AI73">
        <v>53552959</v>
      </c>
      <c r="AJ73">
        <v>75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ROW(Source!A44)</f>
        <v>44</v>
      </c>
      <c r="B74">
        <v>53552967</v>
      </c>
      <c r="C74">
        <v>53552958</v>
      </c>
      <c r="D74">
        <v>121548</v>
      </c>
      <c r="E74">
        <v>1</v>
      </c>
      <c r="F74">
        <v>1</v>
      </c>
      <c r="G74">
        <v>1</v>
      </c>
      <c r="H74">
        <v>1</v>
      </c>
      <c r="I74" t="s">
        <v>31</v>
      </c>
      <c r="J74" t="s">
        <v>3</v>
      </c>
      <c r="K74" t="s">
        <v>1489</v>
      </c>
      <c r="L74">
        <v>608254</v>
      </c>
      <c r="N74">
        <v>1013</v>
      </c>
      <c r="O74" t="s">
        <v>1490</v>
      </c>
      <c r="P74" t="s">
        <v>1490</v>
      </c>
      <c r="Q74">
        <v>1</v>
      </c>
      <c r="X74">
        <v>0.77625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2</v>
      </c>
      <c r="AF74" t="s">
        <v>61</v>
      </c>
      <c r="AG74">
        <v>1.1158593749999999</v>
      </c>
      <c r="AH74">
        <v>2</v>
      </c>
      <c r="AI74">
        <v>53552960</v>
      </c>
      <c r="AJ74">
        <v>76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ROW(Source!A44)</f>
        <v>44</v>
      </c>
      <c r="B75">
        <v>53552968</v>
      </c>
      <c r="C75">
        <v>53552958</v>
      </c>
      <c r="D75">
        <v>29172599</v>
      </c>
      <c r="E75">
        <v>1</v>
      </c>
      <c r="F75">
        <v>1</v>
      </c>
      <c r="G75">
        <v>1</v>
      </c>
      <c r="H75">
        <v>2</v>
      </c>
      <c r="I75" t="s">
        <v>1564</v>
      </c>
      <c r="J75" t="s">
        <v>1565</v>
      </c>
      <c r="K75" t="s">
        <v>1566</v>
      </c>
      <c r="L75">
        <v>1368</v>
      </c>
      <c r="N75">
        <v>1011</v>
      </c>
      <c r="O75" t="s">
        <v>1494</v>
      </c>
      <c r="P75" t="s">
        <v>1494</v>
      </c>
      <c r="Q75">
        <v>1</v>
      </c>
      <c r="X75">
        <v>0.11499999999999999</v>
      </c>
      <c r="Y75">
        <v>0</v>
      </c>
      <c r="Z75">
        <v>133.13</v>
      </c>
      <c r="AA75">
        <v>11.6</v>
      </c>
      <c r="AB75">
        <v>0</v>
      </c>
      <c r="AC75">
        <v>0</v>
      </c>
      <c r="AD75">
        <v>1</v>
      </c>
      <c r="AE75">
        <v>0</v>
      </c>
      <c r="AF75" t="s">
        <v>61</v>
      </c>
      <c r="AG75">
        <v>0.1653125</v>
      </c>
      <c r="AH75">
        <v>2</v>
      </c>
      <c r="AI75">
        <v>53552961</v>
      </c>
      <c r="AJ75">
        <v>77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ROW(Source!A44)</f>
        <v>44</v>
      </c>
      <c r="B76">
        <v>53552969</v>
      </c>
      <c r="C76">
        <v>53552958</v>
      </c>
      <c r="D76">
        <v>29172710</v>
      </c>
      <c r="E76">
        <v>1</v>
      </c>
      <c r="F76">
        <v>1</v>
      </c>
      <c r="G76">
        <v>1</v>
      </c>
      <c r="H76">
        <v>2</v>
      </c>
      <c r="I76" t="s">
        <v>1567</v>
      </c>
      <c r="J76" t="s">
        <v>1568</v>
      </c>
      <c r="K76" t="s">
        <v>1569</v>
      </c>
      <c r="L76">
        <v>1368</v>
      </c>
      <c r="N76">
        <v>1011</v>
      </c>
      <c r="O76" t="s">
        <v>1494</v>
      </c>
      <c r="P76" t="s">
        <v>1494</v>
      </c>
      <c r="Q76">
        <v>1</v>
      </c>
      <c r="X76">
        <v>0.66125</v>
      </c>
      <c r="Y76">
        <v>0</v>
      </c>
      <c r="Z76">
        <v>46.56</v>
      </c>
      <c r="AA76">
        <v>10.06</v>
      </c>
      <c r="AB76">
        <v>0</v>
      </c>
      <c r="AC76">
        <v>0</v>
      </c>
      <c r="AD76">
        <v>1</v>
      </c>
      <c r="AE76">
        <v>0</v>
      </c>
      <c r="AF76" t="s">
        <v>61</v>
      </c>
      <c r="AG76">
        <v>0.9505468749999999</v>
      </c>
      <c r="AH76">
        <v>2</v>
      </c>
      <c r="AI76">
        <v>53552962</v>
      </c>
      <c r="AJ76">
        <v>78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ROW(Source!A44)</f>
        <v>44</v>
      </c>
      <c r="B77">
        <v>53552970</v>
      </c>
      <c r="C77">
        <v>53552958</v>
      </c>
      <c r="D77">
        <v>29174559</v>
      </c>
      <c r="E77">
        <v>1</v>
      </c>
      <c r="F77">
        <v>1</v>
      </c>
      <c r="G77">
        <v>1</v>
      </c>
      <c r="H77">
        <v>2</v>
      </c>
      <c r="I77" t="s">
        <v>1570</v>
      </c>
      <c r="J77" t="s">
        <v>1571</v>
      </c>
      <c r="K77" t="s">
        <v>1572</v>
      </c>
      <c r="L77">
        <v>1368</v>
      </c>
      <c r="N77">
        <v>1011</v>
      </c>
      <c r="O77" t="s">
        <v>1494</v>
      </c>
      <c r="P77" t="s">
        <v>1494</v>
      </c>
      <c r="Q77">
        <v>1</v>
      </c>
      <c r="X77">
        <v>1.3225</v>
      </c>
      <c r="Y77">
        <v>0</v>
      </c>
      <c r="Z77">
        <v>0.55000000000000004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61</v>
      </c>
      <c r="AG77">
        <v>1.9010937499999998</v>
      </c>
      <c r="AH77">
        <v>2</v>
      </c>
      <c r="AI77">
        <v>53552963</v>
      </c>
      <c r="AJ77">
        <v>79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ROW(Source!A44)</f>
        <v>44</v>
      </c>
      <c r="B78">
        <v>53552971</v>
      </c>
      <c r="C78">
        <v>53552958</v>
      </c>
      <c r="D78">
        <v>29149513</v>
      </c>
      <c r="E78">
        <v>1</v>
      </c>
      <c r="F78">
        <v>1</v>
      </c>
      <c r="G78">
        <v>1</v>
      </c>
      <c r="H78">
        <v>3</v>
      </c>
      <c r="I78" t="s">
        <v>1579</v>
      </c>
      <c r="J78" t="s">
        <v>1580</v>
      </c>
      <c r="K78" t="s">
        <v>1581</v>
      </c>
      <c r="L78">
        <v>1339</v>
      </c>
      <c r="N78">
        <v>1007</v>
      </c>
      <c r="O78" t="s">
        <v>425</v>
      </c>
      <c r="P78" t="s">
        <v>425</v>
      </c>
      <c r="Q78">
        <v>1</v>
      </c>
      <c r="X78">
        <v>1.3</v>
      </c>
      <c r="Y78">
        <v>131.08000000000001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1.3</v>
      </c>
      <c r="AH78">
        <v>2</v>
      </c>
      <c r="AI78">
        <v>53552964</v>
      </c>
      <c r="AJ78">
        <v>80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ROW(Source!A44)</f>
        <v>44</v>
      </c>
      <c r="B79">
        <v>53552972</v>
      </c>
      <c r="C79">
        <v>53552958</v>
      </c>
      <c r="D79">
        <v>29150040</v>
      </c>
      <c r="E79">
        <v>1</v>
      </c>
      <c r="F79">
        <v>1</v>
      </c>
      <c r="G79">
        <v>1</v>
      </c>
      <c r="H79">
        <v>3</v>
      </c>
      <c r="I79" t="s">
        <v>1576</v>
      </c>
      <c r="J79" t="s">
        <v>1577</v>
      </c>
      <c r="K79" t="s">
        <v>1578</v>
      </c>
      <c r="L79">
        <v>1339</v>
      </c>
      <c r="N79">
        <v>1007</v>
      </c>
      <c r="O79" t="s">
        <v>425</v>
      </c>
      <c r="P79" t="s">
        <v>425</v>
      </c>
      <c r="Q79">
        <v>1</v>
      </c>
      <c r="X79">
        <v>0.15</v>
      </c>
      <c r="Y79">
        <v>2.44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3</v>
      </c>
      <c r="AG79">
        <v>0.15</v>
      </c>
      <c r="AH79">
        <v>2</v>
      </c>
      <c r="AI79">
        <v>53552965</v>
      </c>
      <c r="AJ79">
        <v>81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ROW(Source!A45)</f>
        <v>45</v>
      </c>
      <c r="B80">
        <v>53552966</v>
      </c>
      <c r="C80">
        <v>53552958</v>
      </c>
      <c r="D80">
        <v>18408291</v>
      </c>
      <c r="E80">
        <v>1</v>
      </c>
      <c r="F80">
        <v>1</v>
      </c>
      <c r="G80">
        <v>1</v>
      </c>
      <c r="H80">
        <v>1</v>
      </c>
      <c r="I80" t="s">
        <v>1562</v>
      </c>
      <c r="J80" t="s">
        <v>3</v>
      </c>
      <c r="K80" t="s">
        <v>1563</v>
      </c>
      <c r="L80">
        <v>1369</v>
      </c>
      <c r="N80">
        <v>1013</v>
      </c>
      <c r="O80" t="s">
        <v>1486</v>
      </c>
      <c r="P80" t="s">
        <v>1486</v>
      </c>
      <c r="Q80">
        <v>1</v>
      </c>
      <c r="X80">
        <v>3.1739999999999995</v>
      </c>
      <c r="Y80">
        <v>0</v>
      </c>
      <c r="Z80">
        <v>0</v>
      </c>
      <c r="AA80">
        <v>0</v>
      </c>
      <c r="AB80">
        <v>272.25</v>
      </c>
      <c r="AC80">
        <v>0</v>
      </c>
      <c r="AD80">
        <v>1</v>
      </c>
      <c r="AE80">
        <v>1</v>
      </c>
      <c r="AF80" t="s">
        <v>62</v>
      </c>
      <c r="AG80">
        <v>4.197614999999999</v>
      </c>
      <c r="AH80">
        <v>2</v>
      </c>
      <c r="AI80">
        <v>53552959</v>
      </c>
      <c r="AJ80">
        <v>82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ROW(Source!A45)</f>
        <v>45</v>
      </c>
      <c r="B81">
        <v>53552967</v>
      </c>
      <c r="C81">
        <v>53552958</v>
      </c>
      <c r="D81">
        <v>121548</v>
      </c>
      <c r="E81">
        <v>1</v>
      </c>
      <c r="F81">
        <v>1</v>
      </c>
      <c r="G81">
        <v>1</v>
      </c>
      <c r="H81">
        <v>1</v>
      </c>
      <c r="I81" t="s">
        <v>31</v>
      </c>
      <c r="J81" t="s">
        <v>3</v>
      </c>
      <c r="K81" t="s">
        <v>1489</v>
      </c>
      <c r="L81">
        <v>608254</v>
      </c>
      <c r="N81">
        <v>1013</v>
      </c>
      <c r="O81" t="s">
        <v>1490</v>
      </c>
      <c r="P81" t="s">
        <v>1490</v>
      </c>
      <c r="Q81">
        <v>1</v>
      </c>
      <c r="X81">
        <v>0.77625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2</v>
      </c>
      <c r="AF81" t="s">
        <v>61</v>
      </c>
      <c r="AG81">
        <v>1.1158593749999999</v>
      </c>
      <c r="AH81">
        <v>2</v>
      </c>
      <c r="AI81">
        <v>53552960</v>
      </c>
      <c r="AJ81">
        <v>83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ROW(Source!A45)</f>
        <v>45</v>
      </c>
      <c r="B82">
        <v>53552968</v>
      </c>
      <c r="C82">
        <v>53552958</v>
      </c>
      <c r="D82">
        <v>29172599</v>
      </c>
      <c r="E82">
        <v>1</v>
      </c>
      <c r="F82">
        <v>1</v>
      </c>
      <c r="G82">
        <v>1</v>
      </c>
      <c r="H82">
        <v>2</v>
      </c>
      <c r="I82" t="s">
        <v>1564</v>
      </c>
      <c r="J82" t="s">
        <v>1565</v>
      </c>
      <c r="K82" t="s">
        <v>1566</v>
      </c>
      <c r="L82">
        <v>1368</v>
      </c>
      <c r="N82">
        <v>1011</v>
      </c>
      <c r="O82" t="s">
        <v>1494</v>
      </c>
      <c r="P82" t="s">
        <v>1494</v>
      </c>
      <c r="Q82">
        <v>1</v>
      </c>
      <c r="X82">
        <v>0.11499999999999999</v>
      </c>
      <c r="Y82">
        <v>0</v>
      </c>
      <c r="Z82">
        <v>133.13</v>
      </c>
      <c r="AA82">
        <v>11.6</v>
      </c>
      <c r="AB82">
        <v>0</v>
      </c>
      <c r="AC82">
        <v>0</v>
      </c>
      <c r="AD82">
        <v>1</v>
      </c>
      <c r="AE82">
        <v>0</v>
      </c>
      <c r="AF82" t="s">
        <v>61</v>
      </c>
      <c r="AG82">
        <v>0.1653125</v>
      </c>
      <c r="AH82">
        <v>2</v>
      </c>
      <c r="AI82">
        <v>53552961</v>
      </c>
      <c r="AJ82">
        <v>84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ROW(Source!A45)</f>
        <v>45</v>
      </c>
      <c r="B83">
        <v>53552969</v>
      </c>
      <c r="C83">
        <v>53552958</v>
      </c>
      <c r="D83">
        <v>29172710</v>
      </c>
      <c r="E83">
        <v>1</v>
      </c>
      <c r="F83">
        <v>1</v>
      </c>
      <c r="G83">
        <v>1</v>
      </c>
      <c r="H83">
        <v>2</v>
      </c>
      <c r="I83" t="s">
        <v>1567</v>
      </c>
      <c r="J83" t="s">
        <v>1568</v>
      </c>
      <c r="K83" t="s">
        <v>1569</v>
      </c>
      <c r="L83">
        <v>1368</v>
      </c>
      <c r="N83">
        <v>1011</v>
      </c>
      <c r="O83" t="s">
        <v>1494</v>
      </c>
      <c r="P83" t="s">
        <v>1494</v>
      </c>
      <c r="Q83">
        <v>1</v>
      </c>
      <c r="X83">
        <v>0.66125</v>
      </c>
      <c r="Y83">
        <v>0</v>
      </c>
      <c r="Z83">
        <v>46.56</v>
      </c>
      <c r="AA83">
        <v>10.06</v>
      </c>
      <c r="AB83">
        <v>0</v>
      </c>
      <c r="AC83">
        <v>0</v>
      </c>
      <c r="AD83">
        <v>1</v>
      </c>
      <c r="AE83">
        <v>0</v>
      </c>
      <c r="AF83" t="s">
        <v>61</v>
      </c>
      <c r="AG83">
        <v>0.9505468749999999</v>
      </c>
      <c r="AH83">
        <v>2</v>
      </c>
      <c r="AI83">
        <v>53552962</v>
      </c>
      <c r="AJ83">
        <v>85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ROW(Source!A45)</f>
        <v>45</v>
      </c>
      <c r="B84">
        <v>53552970</v>
      </c>
      <c r="C84">
        <v>53552958</v>
      </c>
      <c r="D84">
        <v>29174559</v>
      </c>
      <c r="E84">
        <v>1</v>
      </c>
      <c r="F84">
        <v>1</v>
      </c>
      <c r="G84">
        <v>1</v>
      </c>
      <c r="H84">
        <v>2</v>
      </c>
      <c r="I84" t="s">
        <v>1570</v>
      </c>
      <c r="J84" t="s">
        <v>1571</v>
      </c>
      <c r="K84" t="s">
        <v>1572</v>
      </c>
      <c r="L84">
        <v>1368</v>
      </c>
      <c r="N84">
        <v>1011</v>
      </c>
      <c r="O84" t="s">
        <v>1494</v>
      </c>
      <c r="P84" t="s">
        <v>1494</v>
      </c>
      <c r="Q84">
        <v>1</v>
      </c>
      <c r="X84">
        <v>1.3225</v>
      </c>
      <c r="Y84">
        <v>0</v>
      </c>
      <c r="Z84">
        <v>0.55000000000000004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61</v>
      </c>
      <c r="AG84">
        <v>1.9010937499999998</v>
      </c>
      <c r="AH84">
        <v>2</v>
      </c>
      <c r="AI84">
        <v>53552963</v>
      </c>
      <c r="AJ84">
        <v>86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ROW(Source!A45)</f>
        <v>45</v>
      </c>
      <c r="B85">
        <v>53552971</v>
      </c>
      <c r="C85">
        <v>53552958</v>
      </c>
      <c r="D85">
        <v>29149513</v>
      </c>
      <c r="E85">
        <v>1</v>
      </c>
      <c r="F85">
        <v>1</v>
      </c>
      <c r="G85">
        <v>1</v>
      </c>
      <c r="H85">
        <v>3</v>
      </c>
      <c r="I85" t="s">
        <v>1579</v>
      </c>
      <c r="J85" t="s">
        <v>1580</v>
      </c>
      <c r="K85" t="s">
        <v>1581</v>
      </c>
      <c r="L85">
        <v>1339</v>
      </c>
      <c r="N85">
        <v>1007</v>
      </c>
      <c r="O85" t="s">
        <v>425</v>
      </c>
      <c r="P85" t="s">
        <v>425</v>
      </c>
      <c r="Q85">
        <v>1</v>
      </c>
      <c r="X85">
        <v>1.3</v>
      </c>
      <c r="Y85">
        <v>131.08000000000001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1.3</v>
      </c>
      <c r="AH85">
        <v>2</v>
      </c>
      <c r="AI85">
        <v>53552964</v>
      </c>
      <c r="AJ85">
        <v>87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ROW(Source!A45)</f>
        <v>45</v>
      </c>
      <c r="B86">
        <v>53552972</v>
      </c>
      <c r="C86">
        <v>53552958</v>
      </c>
      <c r="D86">
        <v>29150040</v>
      </c>
      <c r="E86">
        <v>1</v>
      </c>
      <c r="F86">
        <v>1</v>
      </c>
      <c r="G86">
        <v>1</v>
      </c>
      <c r="H86">
        <v>3</v>
      </c>
      <c r="I86" t="s">
        <v>1576</v>
      </c>
      <c r="J86" t="s">
        <v>1577</v>
      </c>
      <c r="K86" t="s">
        <v>1578</v>
      </c>
      <c r="L86">
        <v>1339</v>
      </c>
      <c r="N86">
        <v>1007</v>
      </c>
      <c r="O86" t="s">
        <v>425</v>
      </c>
      <c r="P86" t="s">
        <v>425</v>
      </c>
      <c r="Q86">
        <v>1</v>
      </c>
      <c r="X86">
        <v>0.15</v>
      </c>
      <c r="Y86">
        <v>2.44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3</v>
      </c>
      <c r="AG86">
        <v>0.15</v>
      </c>
      <c r="AH86">
        <v>2</v>
      </c>
      <c r="AI86">
        <v>53552965</v>
      </c>
      <c r="AJ86">
        <v>88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ROW(Source!A46)</f>
        <v>46</v>
      </c>
      <c r="B87">
        <v>53552993</v>
      </c>
      <c r="C87">
        <v>53552973</v>
      </c>
      <c r="D87">
        <v>18407150</v>
      </c>
      <c r="E87">
        <v>1</v>
      </c>
      <c r="F87">
        <v>1</v>
      </c>
      <c r="G87">
        <v>1</v>
      </c>
      <c r="H87">
        <v>1</v>
      </c>
      <c r="I87" t="s">
        <v>1552</v>
      </c>
      <c r="J87" t="s">
        <v>3</v>
      </c>
      <c r="K87" t="s">
        <v>1553</v>
      </c>
      <c r="L87">
        <v>1369</v>
      </c>
      <c r="N87">
        <v>1013</v>
      </c>
      <c r="O87" t="s">
        <v>1486</v>
      </c>
      <c r="P87" t="s">
        <v>1486</v>
      </c>
      <c r="Q87">
        <v>1</v>
      </c>
      <c r="X87">
        <v>291.82284999999996</v>
      </c>
      <c r="Y87">
        <v>0</v>
      </c>
      <c r="Z87">
        <v>0</v>
      </c>
      <c r="AA87">
        <v>0</v>
      </c>
      <c r="AB87">
        <v>284.25</v>
      </c>
      <c r="AC87">
        <v>0</v>
      </c>
      <c r="AD87">
        <v>1</v>
      </c>
      <c r="AE87">
        <v>1</v>
      </c>
      <c r="AF87" t="s">
        <v>62</v>
      </c>
      <c r="AG87">
        <v>385.93571912499993</v>
      </c>
      <c r="AH87">
        <v>2</v>
      </c>
      <c r="AI87">
        <v>53552974</v>
      </c>
      <c r="AJ87">
        <v>89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ROW(Source!A46)</f>
        <v>46</v>
      </c>
      <c r="B88">
        <v>53552994</v>
      </c>
      <c r="C88">
        <v>53552973</v>
      </c>
      <c r="D88">
        <v>121548</v>
      </c>
      <c r="E88">
        <v>1</v>
      </c>
      <c r="F88">
        <v>1</v>
      </c>
      <c r="G88">
        <v>1</v>
      </c>
      <c r="H88">
        <v>1</v>
      </c>
      <c r="I88" t="s">
        <v>31</v>
      </c>
      <c r="J88" t="s">
        <v>3</v>
      </c>
      <c r="K88" t="s">
        <v>1489</v>
      </c>
      <c r="L88">
        <v>608254</v>
      </c>
      <c r="N88">
        <v>1013</v>
      </c>
      <c r="O88" t="s">
        <v>1490</v>
      </c>
      <c r="P88" t="s">
        <v>1490</v>
      </c>
      <c r="Q88">
        <v>1</v>
      </c>
      <c r="X88">
        <v>39.258124999999993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2</v>
      </c>
      <c r="AF88" t="s">
        <v>61</v>
      </c>
      <c r="AG88">
        <v>56.433554687499999</v>
      </c>
      <c r="AH88">
        <v>2</v>
      </c>
      <c r="AI88">
        <v>53552975</v>
      </c>
      <c r="AJ88">
        <v>90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ROW(Source!A46)</f>
        <v>46</v>
      </c>
      <c r="B89">
        <v>53552995</v>
      </c>
      <c r="C89">
        <v>53552973</v>
      </c>
      <c r="D89">
        <v>29172268</v>
      </c>
      <c r="E89">
        <v>1</v>
      </c>
      <c r="F89">
        <v>1</v>
      </c>
      <c r="G89">
        <v>1</v>
      </c>
      <c r="H89">
        <v>2</v>
      </c>
      <c r="I89" t="s">
        <v>1582</v>
      </c>
      <c r="J89" t="s">
        <v>1583</v>
      </c>
      <c r="K89" t="s">
        <v>1584</v>
      </c>
      <c r="L89">
        <v>1368</v>
      </c>
      <c r="N89">
        <v>1011</v>
      </c>
      <c r="O89" t="s">
        <v>1494</v>
      </c>
      <c r="P89" t="s">
        <v>1494</v>
      </c>
      <c r="Q89">
        <v>1</v>
      </c>
      <c r="X89">
        <v>37.461249999999993</v>
      </c>
      <c r="Y89">
        <v>0</v>
      </c>
      <c r="Z89">
        <v>86.4</v>
      </c>
      <c r="AA89">
        <v>13.5</v>
      </c>
      <c r="AB89">
        <v>0</v>
      </c>
      <c r="AC89">
        <v>0</v>
      </c>
      <c r="AD89">
        <v>1</v>
      </c>
      <c r="AE89">
        <v>0</v>
      </c>
      <c r="AF89" t="s">
        <v>61</v>
      </c>
      <c r="AG89">
        <v>53.850546874999999</v>
      </c>
      <c r="AH89">
        <v>2</v>
      </c>
      <c r="AI89">
        <v>53552976</v>
      </c>
      <c r="AJ89">
        <v>91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ROW(Source!A46)</f>
        <v>46</v>
      </c>
      <c r="B90">
        <v>53552996</v>
      </c>
      <c r="C90">
        <v>53552973</v>
      </c>
      <c r="D90">
        <v>29172379</v>
      </c>
      <c r="E90">
        <v>1</v>
      </c>
      <c r="F90">
        <v>1</v>
      </c>
      <c r="G90">
        <v>1</v>
      </c>
      <c r="H90">
        <v>2</v>
      </c>
      <c r="I90" t="s">
        <v>1495</v>
      </c>
      <c r="J90" t="s">
        <v>1496</v>
      </c>
      <c r="K90" t="s">
        <v>1497</v>
      </c>
      <c r="L90">
        <v>1368</v>
      </c>
      <c r="N90">
        <v>1011</v>
      </c>
      <c r="O90" t="s">
        <v>1494</v>
      </c>
      <c r="P90" t="s">
        <v>1494</v>
      </c>
      <c r="Q90">
        <v>1</v>
      </c>
      <c r="X90">
        <v>1.4087499999999999</v>
      </c>
      <c r="Y90">
        <v>0</v>
      </c>
      <c r="Z90">
        <v>112</v>
      </c>
      <c r="AA90">
        <v>13.5</v>
      </c>
      <c r="AB90">
        <v>0</v>
      </c>
      <c r="AC90">
        <v>0</v>
      </c>
      <c r="AD90">
        <v>1</v>
      </c>
      <c r="AE90">
        <v>0</v>
      </c>
      <c r="AF90" t="s">
        <v>61</v>
      </c>
      <c r="AG90">
        <v>2.0250781249999998</v>
      </c>
      <c r="AH90">
        <v>2</v>
      </c>
      <c r="AI90">
        <v>53552977</v>
      </c>
      <c r="AJ90">
        <v>92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ROW(Source!A46)</f>
        <v>46</v>
      </c>
      <c r="B91">
        <v>53552997</v>
      </c>
      <c r="C91">
        <v>53552973</v>
      </c>
      <c r="D91">
        <v>29172479</v>
      </c>
      <c r="E91">
        <v>1</v>
      </c>
      <c r="F91">
        <v>1</v>
      </c>
      <c r="G91">
        <v>1</v>
      </c>
      <c r="H91">
        <v>2</v>
      </c>
      <c r="I91" t="s">
        <v>1585</v>
      </c>
      <c r="J91" t="s">
        <v>1586</v>
      </c>
      <c r="K91" t="s">
        <v>1587</v>
      </c>
      <c r="L91">
        <v>1368</v>
      </c>
      <c r="N91">
        <v>1011</v>
      </c>
      <c r="O91" t="s">
        <v>1494</v>
      </c>
      <c r="P91" t="s">
        <v>1494</v>
      </c>
      <c r="Q91">
        <v>1</v>
      </c>
      <c r="X91">
        <v>0.388125</v>
      </c>
      <c r="Y91">
        <v>0</v>
      </c>
      <c r="Z91">
        <v>99.89</v>
      </c>
      <c r="AA91">
        <v>10.06</v>
      </c>
      <c r="AB91">
        <v>0</v>
      </c>
      <c r="AC91">
        <v>0</v>
      </c>
      <c r="AD91">
        <v>1</v>
      </c>
      <c r="AE91">
        <v>0</v>
      </c>
      <c r="AF91" t="s">
        <v>61</v>
      </c>
      <c r="AG91">
        <v>0.55792968749999994</v>
      </c>
      <c r="AH91">
        <v>2</v>
      </c>
      <c r="AI91">
        <v>53552978</v>
      </c>
      <c r="AJ91">
        <v>93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ROW(Source!A46)</f>
        <v>46</v>
      </c>
      <c r="B92">
        <v>53552998</v>
      </c>
      <c r="C92">
        <v>53552973</v>
      </c>
      <c r="D92">
        <v>29172657</v>
      </c>
      <c r="E92">
        <v>1</v>
      </c>
      <c r="F92">
        <v>1</v>
      </c>
      <c r="G92">
        <v>1</v>
      </c>
      <c r="H92">
        <v>2</v>
      </c>
      <c r="I92" t="s">
        <v>1588</v>
      </c>
      <c r="J92" t="s">
        <v>1589</v>
      </c>
      <c r="K92" t="s">
        <v>1590</v>
      </c>
      <c r="L92">
        <v>1368</v>
      </c>
      <c r="N92">
        <v>1011</v>
      </c>
      <c r="O92" t="s">
        <v>1494</v>
      </c>
      <c r="P92" t="s">
        <v>1494</v>
      </c>
      <c r="Q92">
        <v>1</v>
      </c>
      <c r="X92">
        <v>6.1812499999999995</v>
      </c>
      <c r="Y92">
        <v>0</v>
      </c>
      <c r="Z92">
        <v>8.1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61</v>
      </c>
      <c r="AG92">
        <v>8.8855468749999993</v>
      </c>
      <c r="AH92">
        <v>2</v>
      </c>
      <c r="AI92">
        <v>53552979</v>
      </c>
      <c r="AJ92">
        <v>94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ROW(Source!A46)</f>
        <v>46</v>
      </c>
      <c r="B93">
        <v>53552999</v>
      </c>
      <c r="C93">
        <v>53552973</v>
      </c>
      <c r="D93">
        <v>29173150</v>
      </c>
      <c r="E93">
        <v>1</v>
      </c>
      <c r="F93">
        <v>1</v>
      </c>
      <c r="G93">
        <v>1</v>
      </c>
      <c r="H93">
        <v>2</v>
      </c>
      <c r="I93" t="s">
        <v>1591</v>
      </c>
      <c r="J93" t="s">
        <v>1592</v>
      </c>
      <c r="K93" t="s">
        <v>1593</v>
      </c>
      <c r="L93">
        <v>1368</v>
      </c>
      <c r="N93">
        <v>1011</v>
      </c>
      <c r="O93" t="s">
        <v>1494</v>
      </c>
      <c r="P93" t="s">
        <v>1494</v>
      </c>
      <c r="Q93">
        <v>1</v>
      </c>
      <c r="X93">
        <v>15.395625000000001</v>
      </c>
      <c r="Y93">
        <v>0</v>
      </c>
      <c r="Z93">
        <v>1.9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61</v>
      </c>
      <c r="AG93">
        <v>22.131210937500001</v>
      </c>
      <c r="AH93">
        <v>2</v>
      </c>
      <c r="AI93">
        <v>53552980</v>
      </c>
      <c r="AJ93">
        <v>95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ROW(Source!A46)</f>
        <v>46</v>
      </c>
      <c r="B94">
        <v>53553000</v>
      </c>
      <c r="C94">
        <v>53552973</v>
      </c>
      <c r="D94">
        <v>29174592</v>
      </c>
      <c r="E94">
        <v>1</v>
      </c>
      <c r="F94">
        <v>1</v>
      </c>
      <c r="G94">
        <v>1</v>
      </c>
      <c r="H94">
        <v>2</v>
      </c>
      <c r="I94" t="s">
        <v>1594</v>
      </c>
      <c r="J94" t="s">
        <v>1595</v>
      </c>
      <c r="K94" t="s">
        <v>1596</v>
      </c>
      <c r="L94">
        <v>1368</v>
      </c>
      <c r="N94">
        <v>1011</v>
      </c>
      <c r="O94" t="s">
        <v>1494</v>
      </c>
      <c r="P94" t="s">
        <v>1494</v>
      </c>
      <c r="Q94">
        <v>1</v>
      </c>
      <c r="X94">
        <v>0.14374999999999999</v>
      </c>
      <c r="Y94">
        <v>0</v>
      </c>
      <c r="Z94">
        <v>3.27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61</v>
      </c>
      <c r="AG94">
        <v>0.20664062499999999</v>
      </c>
      <c r="AH94">
        <v>2</v>
      </c>
      <c r="AI94">
        <v>53552981</v>
      </c>
      <c r="AJ94">
        <v>96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ROW(Source!A46)</f>
        <v>46</v>
      </c>
      <c r="B95">
        <v>53553001</v>
      </c>
      <c r="C95">
        <v>53552973</v>
      </c>
      <c r="D95">
        <v>29174913</v>
      </c>
      <c r="E95">
        <v>1</v>
      </c>
      <c r="F95">
        <v>1</v>
      </c>
      <c r="G95">
        <v>1</v>
      </c>
      <c r="H95">
        <v>2</v>
      </c>
      <c r="I95" t="s">
        <v>1513</v>
      </c>
      <c r="J95" t="s">
        <v>1514</v>
      </c>
      <c r="K95" t="s">
        <v>1515</v>
      </c>
      <c r="L95">
        <v>1368</v>
      </c>
      <c r="N95">
        <v>1011</v>
      </c>
      <c r="O95" t="s">
        <v>1494</v>
      </c>
      <c r="P95" t="s">
        <v>1494</v>
      </c>
      <c r="Q95">
        <v>1</v>
      </c>
      <c r="X95">
        <v>2.1131249999999997</v>
      </c>
      <c r="Y95">
        <v>0</v>
      </c>
      <c r="Z95">
        <v>87.17</v>
      </c>
      <c r="AA95">
        <v>11.6</v>
      </c>
      <c r="AB95">
        <v>0</v>
      </c>
      <c r="AC95">
        <v>0</v>
      </c>
      <c r="AD95">
        <v>1</v>
      </c>
      <c r="AE95">
        <v>0</v>
      </c>
      <c r="AF95" t="s">
        <v>61</v>
      </c>
      <c r="AG95">
        <v>3.0376171875</v>
      </c>
      <c r="AH95">
        <v>2</v>
      </c>
      <c r="AI95">
        <v>53552982</v>
      </c>
      <c r="AJ95">
        <v>97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ROW(Source!A46)</f>
        <v>46</v>
      </c>
      <c r="B96">
        <v>53553002</v>
      </c>
      <c r="C96">
        <v>53552973</v>
      </c>
      <c r="D96">
        <v>29113598</v>
      </c>
      <c r="E96">
        <v>1</v>
      </c>
      <c r="F96">
        <v>1</v>
      </c>
      <c r="G96">
        <v>1</v>
      </c>
      <c r="H96">
        <v>3</v>
      </c>
      <c r="I96" t="s">
        <v>1522</v>
      </c>
      <c r="J96" t="s">
        <v>1523</v>
      </c>
      <c r="K96" t="s">
        <v>1524</v>
      </c>
      <c r="L96">
        <v>1348</v>
      </c>
      <c r="N96">
        <v>1009</v>
      </c>
      <c r="O96" t="s">
        <v>26</v>
      </c>
      <c r="P96" t="s">
        <v>26</v>
      </c>
      <c r="Q96">
        <v>1000</v>
      </c>
      <c r="X96">
        <v>1.0200000000000001E-2</v>
      </c>
      <c r="Y96">
        <v>4455.2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1.0200000000000001E-2</v>
      </c>
      <c r="AH96">
        <v>2</v>
      </c>
      <c r="AI96">
        <v>53552983</v>
      </c>
      <c r="AJ96">
        <v>98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ROW(Source!A46)</f>
        <v>46</v>
      </c>
      <c r="B97">
        <v>53553003</v>
      </c>
      <c r="C97">
        <v>53552973</v>
      </c>
      <c r="D97">
        <v>29113979</v>
      </c>
      <c r="E97">
        <v>1</v>
      </c>
      <c r="F97">
        <v>1</v>
      </c>
      <c r="G97">
        <v>1</v>
      </c>
      <c r="H97">
        <v>3</v>
      </c>
      <c r="I97" t="s">
        <v>1597</v>
      </c>
      <c r="J97" t="s">
        <v>1598</v>
      </c>
      <c r="K97" t="s">
        <v>1599</v>
      </c>
      <c r="L97">
        <v>1348</v>
      </c>
      <c r="N97">
        <v>1009</v>
      </c>
      <c r="O97" t="s">
        <v>26</v>
      </c>
      <c r="P97" t="s">
        <v>26</v>
      </c>
      <c r="Q97">
        <v>1000</v>
      </c>
      <c r="X97">
        <v>5.0000000000000001E-3</v>
      </c>
      <c r="Y97">
        <v>9749.99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5.0000000000000001E-3</v>
      </c>
      <c r="AH97">
        <v>2</v>
      </c>
      <c r="AI97">
        <v>53552984</v>
      </c>
      <c r="AJ97">
        <v>99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ROW(Source!A46)</f>
        <v>46</v>
      </c>
      <c r="B98">
        <v>53553004</v>
      </c>
      <c r="C98">
        <v>53552973</v>
      </c>
      <c r="D98">
        <v>29108248</v>
      </c>
      <c r="E98">
        <v>1</v>
      </c>
      <c r="F98">
        <v>1</v>
      </c>
      <c r="G98">
        <v>1</v>
      </c>
      <c r="H98">
        <v>3</v>
      </c>
      <c r="I98" t="s">
        <v>1600</v>
      </c>
      <c r="J98" t="s">
        <v>1601</v>
      </c>
      <c r="K98" t="s">
        <v>1602</v>
      </c>
      <c r="L98">
        <v>1327</v>
      </c>
      <c r="N98">
        <v>1005</v>
      </c>
      <c r="O98" t="s">
        <v>128</v>
      </c>
      <c r="P98" t="s">
        <v>128</v>
      </c>
      <c r="Q98">
        <v>1</v>
      </c>
      <c r="X98">
        <v>30</v>
      </c>
      <c r="Y98">
        <v>10.199999999999999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30</v>
      </c>
      <c r="AH98">
        <v>2</v>
      </c>
      <c r="AI98">
        <v>53552985</v>
      </c>
      <c r="AJ98">
        <v>100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ROW(Source!A46)</f>
        <v>46</v>
      </c>
      <c r="B99">
        <v>53553005</v>
      </c>
      <c r="C99">
        <v>53552973</v>
      </c>
      <c r="D99">
        <v>29114332</v>
      </c>
      <c r="E99">
        <v>1</v>
      </c>
      <c r="F99">
        <v>1</v>
      </c>
      <c r="G99">
        <v>1</v>
      </c>
      <c r="H99">
        <v>3</v>
      </c>
      <c r="I99" t="s">
        <v>1531</v>
      </c>
      <c r="J99" t="s">
        <v>1532</v>
      </c>
      <c r="K99" t="s">
        <v>1533</v>
      </c>
      <c r="L99">
        <v>1348</v>
      </c>
      <c r="N99">
        <v>1009</v>
      </c>
      <c r="O99" t="s">
        <v>26</v>
      </c>
      <c r="P99" t="s">
        <v>26</v>
      </c>
      <c r="Q99">
        <v>1000</v>
      </c>
      <c r="X99">
        <v>2E-3</v>
      </c>
      <c r="Y99">
        <v>11978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2E-3</v>
      </c>
      <c r="AH99">
        <v>2</v>
      </c>
      <c r="AI99">
        <v>53552986</v>
      </c>
      <c r="AJ99">
        <v>101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ROW(Source!A46)</f>
        <v>46</v>
      </c>
      <c r="B100">
        <v>53553006</v>
      </c>
      <c r="C100">
        <v>53552973</v>
      </c>
      <c r="D100">
        <v>29115650</v>
      </c>
      <c r="E100">
        <v>1</v>
      </c>
      <c r="F100">
        <v>1</v>
      </c>
      <c r="G100">
        <v>1</v>
      </c>
      <c r="H100">
        <v>3</v>
      </c>
      <c r="I100" t="s">
        <v>1603</v>
      </c>
      <c r="J100" t="s">
        <v>1604</v>
      </c>
      <c r="K100" t="s">
        <v>1605</v>
      </c>
      <c r="L100">
        <v>1339</v>
      </c>
      <c r="N100">
        <v>1007</v>
      </c>
      <c r="O100" t="s">
        <v>425</v>
      </c>
      <c r="P100" t="s">
        <v>425</v>
      </c>
      <c r="Q100">
        <v>1</v>
      </c>
      <c r="X100">
        <v>0.04</v>
      </c>
      <c r="Y100">
        <v>1056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0.04</v>
      </c>
      <c r="AH100">
        <v>2</v>
      </c>
      <c r="AI100">
        <v>53552987</v>
      </c>
      <c r="AJ100">
        <v>102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ROW(Source!A46)</f>
        <v>46</v>
      </c>
      <c r="B101">
        <v>53553007</v>
      </c>
      <c r="C101">
        <v>53552973</v>
      </c>
      <c r="D101">
        <v>29131309</v>
      </c>
      <c r="E101">
        <v>1</v>
      </c>
      <c r="F101">
        <v>1</v>
      </c>
      <c r="G101">
        <v>1</v>
      </c>
      <c r="H101">
        <v>3</v>
      </c>
      <c r="I101" t="s">
        <v>1606</v>
      </c>
      <c r="J101" t="s">
        <v>1607</v>
      </c>
      <c r="K101" t="s">
        <v>1608</v>
      </c>
      <c r="L101">
        <v>1327</v>
      </c>
      <c r="N101">
        <v>1005</v>
      </c>
      <c r="O101" t="s">
        <v>128</v>
      </c>
      <c r="P101" t="s">
        <v>128</v>
      </c>
      <c r="Q101">
        <v>1</v>
      </c>
      <c r="X101">
        <v>3.6</v>
      </c>
      <c r="Y101">
        <v>57.63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3.6</v>
      </c>
      <c r="AH101">
        <v>2</v>
      </c>
      <c r="AI101">
        <v>53552988</v>
      </c>
      <c r="AJ101">
        <v>103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ROW(Source!A46)</f>
        <v>46</v>
      </c>
      <c r="B102">
        <v>53553008</v>
      </c>
      <c r="C102">
        <v>53552973</v>
      </c>
      <c r="D102">
        <v>29131324</v>
      </c>
      <c r="E102">
        <v>1</v>
      </c>
      <c r="F102">
        <v>1</v>
      </c>
      <c r="G102">
        <v>1</v>
      </c>
      <c r="H102">
        <v>3</v>
      </c>
      <c r="I102" t="s">
        <v>1609</v>
      </c>
      <c r="J102" t="s">
        <v>1610</v>
      </c>
      <c r="K102" t="s">
        <v>1611</v>
      </c>
      <c r="L102">
        <v>1348</v>
      </c>
      <c r="N102">
        <v>1009</v>
      </c>
      <c r="O102" t="s">
        <v>26</v>
      </c>
      <c r="P102" t="s">
        <v>26</v>
      </c>
      <c r="Q102">
        <v>1000</v>
      </c>
      <c r="X102">
        <v>8.1</v>
      </c>
      <c r="Y102">
        <v>5649.99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8.1</v>
      </c>
      <c r="AH102">
        <v>2</v>
      </c>
      <c r="AI102">
        <v>53552989</v>
      </c>
      <c r="AJ102">
        <v>104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ROW(Source!A46)</f>
        <v>46</v>
      </c>
      <c r="B103">
        <v>53553009</v>
      </c>
      <c r="C103">
        <v>53552973</v>
      </c>
      <c r="D103">
        <v>29145043</v>
      </c>
      <c r="E103">
        <v>1</v>
      </c>
      <c r="F103">
        <v>1</v>
      </c>
      <c r="G103">
        <v>1</v>
      </c>
      <c r="H103">
        <v>3</v>
      </c>
      <c r="I103" t="s">
        <v>1612</v>
      </c>
      <c r="J103" t="s">
        <v>1613</v>
      </c>
      <c r="K103" t="s">
        <v>1614</v>
      </c>
      <c r="L103">
        <v>1339</v>
      </c>
      <c r="N103">
        <v>1007</v>
      </c>
      <c r="O103" t="s">
        <v>425</v>
      </c>
      <c r="P103" t="s">
        <v>425</v>
      </c>
      <c r="Q103">
        <v>1</v>
      </c>
      <c r="X103">
        <v>101.5</v>
      </c>
      <c r="Y103">
        <v>665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101.5</v>
      </c>
      <c r="AH103">
        <v>2</v>
      </c>
      <c r="AI103">
        <v>53552990</v>
      </c>
      <c r="AJ103">
        <v>105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ROW(Source!A46)</f>
        <v>46</v>
      </c>
      <c r="B104">
        <v>53553010</v>
      </c>
      <c r="C104">
        <v>53552973</v>
      </c>
      <c r="D104">
        <v>29149243</v>
      </c>
      <c r="E104">
        <v>1</v>
      </c>
      <c r="F104">
        <v>1</v>
      </c>
      <c r="G104">
        <v>1</v>
      </c>
      <c r="H104">
        <v>3</v>
      </c>
      <c r="I104" t="s">
        <v>1615</v>
      </c>
      <c r="J104" t="s">
        <v>1616</v>
      </c>
      <c r="K104" t="s">
        <v>1617</v>
      </c>
      <c r="L104">
        <v>1348</v>
      </c>
      <c r="N104">
        <v>1009</v>
      </c>
      <c r="O104" t="s">
        <v>26</v>
      </c>
      <c r="P104" t="s">
        <v>26</v>
      </c>
      <c r="Q104">
        <v>1000</v>
      </c>
      <c r="X104">
        <v>0.01</v>
      </c>
      <c r="Y104">
        <v>734.5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0.01</v>
      </c>
      <c r="AH104">
        <v>2</v>
      </c>
      <c r="AI104">
        <v>53552991</v>
      </c>
      <c r="AJ104">
        <v>106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ROW(Source!A46)</f>
        <v>46</v>
      </c>
      <c r="B105">
        <v>53553011</v>
      </c>
      <c r="C105">
        <v>53552973</v>
      </c>
      <c r="D105">
        <v>29150040</v>
      </c>
      <c r="E105">
        <v>1</v>
      </c>
      <c r="F105">
        <v>1</v>
      </c>
      <c r="G105">
        <v>1</v>
      </c>
      <c r="H105">
        <v>3</v>
      </c>
      <c r="I105" t="s">
        <v>1576</v>
      </c>
      <c r="J105" t="s">
        <v>1577</v>
      </c>
      <c r="K105" t="s">
        <v>1578</v>
      </c>
      <c r="L105">
        <v>1339</v>
      </c>
      <c r="N105">
        <v>1007</v>
      </c>
      <c r="O105" t="s">
        <v>425</v>
      </c>
      <c r="P105" t="s">
        <v>425</v>
      </c>
      <c r="Q105">
        <v>1</v>
      </c>
      <c r="X105">
        <v>0.73</v>
      </c>
      <c r="Y105">
        <v>2.44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0.73</v>
      </c>
      <c r="AH105">
        <v>2</v>
      </c>
      <c r="AI105">
        <v>53552992</v>
      </c>
      <c r="AJ105">
        <v>107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ROW(Source!A47)</f>
        <v>47</v>
      </c>
      <c r="B106">
        <v>53552993</v>
      </c>
      <c r="C106">
        <v>53552973</v>
      </c>
      <c r="D106">
        <v>18407150</v>
      </c>
      <c r="E106">
        <v>1</v>
      </c>
      <c r="F106">
        <v>1</v>
      </c>
      <c r="G106">
        <v>1</v>
      </c>
      <c r="H106">
        <v>1</v>
      </c>
      <c r="I106" t="s">
        <v>1552</v>
      </c>
      <c r="J106" t="s">
        <v>3</v>
      </c>
      <c r="K106" t="s">
        <v>1553</v>
      </c>
      <c r="L106">
        <v>1369</v>
      </c>
      <c r="N106">
        <v>1013</v>
      </c>
      <c r="O106" t="s">
        <v>1486</v>
      </c>
      <c r="P106" t="s">
        <v>1486</v>
      </c>
      <c r="Q106">
        <v>1</v>
      </c>
      <c r="X106">
        <v>291.82284999999996</v>
      </c>
      <c r="Y106">
        <v>0</v>
      </c>
      <c r="Z106">
        <v>0</v>
      </c>
      <c r="AA106">
        <v>0</v>
      </c>
      <c r="AB106">
        <v>284.25</v>
      </c>
      <c r="AC106">
        <v>0</v>
      </c>
      <c r="AD106">
        <v>1</v>
      </c>
      <c r="AE106">
        <v>1</v>
      </c>
      <c r="AF106" t="s">
        <v>62</v>
      </c>
      <c r="AG106">
        <v>385.93571912499993</v>
      </c>
      <c r="AH106">
        <v>2</v>
      </c>
      <c r="AI106">
        <v>53552974</v>
      </c>
      <c r="AJ106">
        <v>108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ROW(Source!A47)</f>
        <v>47</v>
      </c>
      <c r="B107">
        <v>53552994</v>
      </c>
      <c r="C107">
        <v>53552973</v>
      </c>
      <c r="D107">
        <v>121548</v>
      </c>
      <c r="E107">
        <v>1</v>
      </c>
      <c r="F107">
        <v>1</v>
      </c>
      <c r="G107">
        <v>1</v>
      </c>
      <c r="H107">
        <v>1</v>
      </c>
      <c r="I107" t="s">
        <v>31</v>
      </c>
      <c r="J107" t="s">
        <v>3</v>
      </c>
      <c r="K107" t="s">
        <v>1489</v>
      </c>
      <c r="L107">
        <v>608254</v>
      </c>
      <c r="N107">
        <v>1013</v>
      </c>
      <c r="O107" t="s">
        <v>1490</v>
      </c>
      <c r="P107" t="s">
        <v>1490</v>
      </c>
      <c r="Q107">
        <v>1</v>
      </c>
      <c r="X107">
        <v>39.258124999999993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2</v>
      </c>
      <c r="AF107" t="s">
        <v>61</v>
      </c>
      <c r="AG107">
        <v>56.433554687499999</v>
      </c>
      <c r="AH107">
        <v>2</v>
      </c>
      <c r="AI107">
        <v>53552975</v>
      </c>
      <c r="AJ107">
        <v>109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ROW(Source!A47)</f>
        <v>47</v>
      </c>
      <c r="B108">
        <v>53552995</v>
      </c>
      <c r="C108">
        <v>53552973</v>
      </c>
      <c r="D108">
        <v>29172268</v>
      </c>
      <c r="E108">
        <v>1</v>
      </c>
      <c r="F108">
        <v>1</v>
      </c>
      <c r="G108">
        <v>1</v>
      </c>
      <c r="H108">
        <v>2</v>
      </c>
      <c r="I108" t="s">
        <v>1582</v>
      </c>
      <c r="J108" t="s">
        <v>1583</v>
      </c>
      <c r="K108" t="s">
        <v>1584</v>
      </c>
      <c r="L108">
        <v>1368</v>
      </c>
      <c r="N108">
        <v>1011</v>
      </c>
      <c r="O108" t="s">
        <v>1494</v>
      </c>
      <c r="P108" t="s">
        <v>1494</v>
      </c>
      <c r="Q108">
        <v>1</v>
      </c>
      <c r="X108">
        <v>37.461249999999993</v>
      </c>
      <c r="Y108">
        <v>0</v>
      </c>
      <c r="Z108">
        <v>86.4</v>
      </c>
      <c r="AA108">
        <v>13.5</v>
      </c>
      <c r="AB108">
        <v>0</v>
      </c>
      <c r="AC108">
        <v>0</v>
      </c>
      <c r="AD108">
        <v>1</v>
      </c>
      <c r="AE108">
        <v>0</v>
      </c>
      <c r="AF108" t="s">
        <v>61</v>
      </c>
      <c r="AG108">
        <v>53.850546874999999</v>
      </c>
      <c r="AH108">
        <v>2</v>
      </c>
      <c r="AI108">
        <v>53552976</v>
      </c>
      <c r="AJ108">
        <v>110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ROW(Source!A47)</f>
        <v>47</v>
      </c>
      <c r="B109">
        <v>53552996</v>
      </c>
      <c r="C109">
        <v>53552973</v>
      </c>
      <c r="D109">
        <v>29172379</v>
      </c>
      <c r="E109">
        <v>1</v>
      </c>
      <c r="F109">
        <v>1</v>
      </c>
      <c r="G109">
        <v>1</v>
      </c>
      <c r="H109">
        <v>2</v>
      </c>
      <c r="I109" t="s">
        <v>1495</v>
      </c>
      <c r="J109" t="s">
        <v>1496</v>
      </c>
      <c r="K109" t="s">
        <v>1497</v>
      </c>
      <c r="L109">
        <v>1368</v>
      </c>
      <c r="N109">
        <v>1011</v>
      </c>
      <c r="O109" t="s">
        <v>1494</v>
      </c>
      <c r="P109" t="s">
        <v>1494</v>
      </c>
      <c r="Q109">
        <v>1</v>
      </c>
      <c r="X109">
        <v>1.4087499999999999</v>
      </c>
      <c r="Y109">
        <v>0</v>
      </c>
      <c r="Z109">
        <v>112</v>
      </c>
      <c r="AA109">
        <v>13.5</v>
      </c>
      <c r="AB109">
        <v>0</v>
      </c>
      <c r="AC109">
        <v>0</v>
      </c>
      <c r="AD109">
        <v>1</v>
      </c>
      <c r="AE109">
        <v>0</v>
      </c>
      <c r="AF109" t="s">
        <v>61</v>
      </c>
      <c r="AG109">
        <v>2.0250781249999998</v>
      </c>
      <c r="AH109">
        <v>2</v>
      </c>
      <c r="AI109">
        <v>53552977</v>
      </c>
      <c r="AJ109">
        <v>111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ROW(Source!A47)</f>
        <v>47</v>
      </c>
      <c r="B110">
        <v>53552997</v>
      </c>
      <c r="C110">
        <v>53552973</v>
      </c>
      <c r="D110">
        <v>29172479</v>
      </c>
      <c r="E110">
        <v>1</v>
      </c>
      <c r="F110">
        <v>1</v>
      </c>
      <c r="G110">
        <v>1</v>
      </c>
      <c r="H110">
        <v>2</v>
      </c>
      <c r="I110" t="s">
        <v>1585</v>
      </c>
      <c r="J110" t="s">
        <v>1586</v>
      </c>
      <c r="K110" t="s">
        <v>1587</v>
      </c>
      <c r="L110">
        <v>1368</v>
      </c>
      <c r="N110">
        <v>1011</v>
      </c>
      <c r="O110" t="s">
        <v>1494</v>
      </c>
      <c r="P110" t="s">
        <v>1494</v>
      </c>
      <c r="Q110">
        <v>1</v>
      </c>
      <c r="X110">
        <v>0.388125</v>
      </c>
      <c r="Y110">
        <v>0</v>
      </c>
      <c r="Z110">
        <v>99.89</v>
      </c>
      <c r="AA110">
        <v>10.06</v>
      </c>
      <c r="AB110">
        <v>0</v>
      </c>
      <c r="AC110">
        <v>0</v>
      </c>
      <c r="AD110">
        <v>1</v>
      </c>
      <c r="AE110">
        <v>0</v>
      </c>
      <c r="AF110" t="s">
        <v>61</v>
      </c>
      <c r="AG110">
        <v>0.55792968749999994</v>
      </c>
      <c r="AH110">
        <v>2</v>
      </c>
      <c r="AI110">
        <v>53552978</v>
      </c>
      <c r="AJ110">
        <v>112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ROW(Source!A47)</f>
        <v>47</v>
      </c>
      <c r="B111">
        <v>53552998</v>
      </c>
      <c r="C111">
        <v>53552973</v>
      </c>
      <c r="D111">
        <v>29172657</v>
      </c>
      <c r="E111">
        <v>1</v>
      </c>
      <c r="F111">
        <v>1</v>
      </c>
      <c r="G111">
        <v>1</v>
      </c>
      <c r="H111">
        <v>2</v>
      </c>
      <c r="I111" t="s">
        <v>1588</v>
      </c>
      <c r="J111" t="s">
        <v>1589</v>
      </c>
      <c r="K111" t="s">
        <v>1590</v>
      </c>
      <c r="L111">
        <v>1368</v>
      </c>
      <c r="N111">
        <v>1011</v>
      </c>
      <c r="O111" t="s">
        <v>1494</v>
      </c>
      <c r="P111" t="s">
        <v>1494</v>
      </c>
      <c r="Q111">
        <v>1</v>
      </c>
      <c r="X111">
        <v>6.1812499999999995</v>
      </c>
      <c r="Y111">
        <v>0</v>
      </c>
      <c r="Z111">
        <v>8.1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61</v>
      </c>
      <c r="AG111">
        <v>8.8855468749999993</v>
      </c>
      <c r="AH111">
        <v>2</v>
      </c>
      <c r="AI111">
        <v>53552979</v>
      </c>
      <c r="AJ111">
        <v>113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ROW(Source!A47)</f>
        <v>47</v>
      </c>
      <c r="B112">
        <v>53552999</v>
      </c>
      <c r="C112">
        <v>53552973</v>
      </c>
      <c r="D112">
        <v>29173150</v>
      </c>
      <c r="E112">
        <v>1</v>
      </c>
      <c r="F112">
        <v>1</v>
      </c>
      <c r="G112">
        <v>1</v>
      </c>
      <c r="H112">
        <v>2</v>
      </c>
      <c r="I112" t="s">
        <v>1591</v>
      </c>
      <c r="J112" t="s">
        <v>1592</v>
      </c>
      <c r="K112" t="s">
        <v>1593</v>
      </c>
      <c r="L112">
        <v>1368</v>
      </c>
      <c r="N112">
        <v>1011</v>
      </c>
      <c r="O112" t="s">
        <v>1494</v>
      </c>
      <c r="P112" t="s">
        <v>1494</v>
      </c>
      <c r="Q112">
        <v>1</v>
      </c>
      <c r="X112">
        <v>15.395625000000001</v>
      </c>
      <c r="Y112">
        <v>0</v>
      </c>
      <c r="Z112">
        <v>1.9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61</v>
      </c>
      <c r="AG112">
        <v>22.131210937500001</v>
      </c>
      <c r="AH112">
        <v>2</v>
      </c>
      <c r="AI112">
        <v>53552980</v>
      </c>
      <c r="AJ112">
        <v>114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ROW(Source!A47)</f>
        <v>47</v>
      </c>
      <c r="B113">
        <v>53553000</v>
      </c>
      <c r="C113">
        <v>53552973</v>
      </c>
      <c r="D113">
        <v>29174592</v>
      </c>
      <c r="E113">
        <v>1</v>
      </c>
      <c r="F113">
        <v>1</v>
      </c>
      <c r="G113">
        <v>1</v>
      </c>
      <c r="H113">
        <v>2</v>
      </c>
      <c r="I113" t="s">
        <v>1594</v>
      </c>
      <c r="J113" t="s">
        <v>1595</v>
      </c>
      <c r="K113" t="s">
        <v>1596</v>
      </c>
      <c r="L113">
        <v>1368</v>
      </c>
      <c r="N113">
        <v>1011</v>
      </c>
      <c r="O113" t="s">
        <v>1494</v>
      </c>
      <c r="P113" t="s">
        <v>1494</v>
      </c>
      <c r="Q113">
        <v>1</v>
      </c>
      <c r="X113">
        <v>0.14374999999999999</v>
      </c>
      <c r="Y113">
        <v>0</v>
      </c>
      <c r="Z113">
        <v>3.27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61</v>
      </c>
      <c r="AG113">
        <v>0.20664062499999999</v>
      </c>
      <c r="AH113">
        <v>2</v>
      </c>
      <c r="AI113">
        <v>53552981</v>
      </c>
      <c r="AJ113">
        <v>115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ROW(Source!A47)</f>
        <v>47</v>
      </c>
      <c r="B114">
        <v>53553001</v>
      </c>
      <c r="C114">
        <v>53552973</v>
      </c>
      <c r="D114">
        <v>29174913</v>
      </c>
      <c r="E114">
        <v>1</v>
      </c>
      <c r="F114">
        <v>1</v>
      </c>
      <c r="G114">
        <v>1</v>
      </c>
      <c r="H114">
        <v>2</v>
      </c>
      <c r="I114" t="s">
        <v>1513</v>
      </c>
      <c r="J114" t="s">
        <v>1514</v>
      </c>
      <c r="K114" t="s">
        <v>1515</v>
      </c>
      <c r="L114">
        <v>1368</v>
      </c>
      <c r="N114">
        <v>1011</v>
      </c>
      <c r="O114" t="s">
        <v>1494</v>
      </c>
      <c r="P114" t="s">
        <v>1494</v>
      </c>
      <c r="Q114">
        <v>1</v>
      </c>
      <c r="X114">
        <v>2.1131249999999997</v>
      </c>
      <c r="Y114">
        <v>0</v>
      </c>
      <c r="Z114">
        <v>87.17</v>
      </c>
      <c r="AA114">
        <v>11.6</v>
      </c>
      <c r="AB114">
        <v>0</v>
      </c>
      <c r="AC114">
        <v>0</v>
      </c>
      <c r="AD114">
        <v>1</v>
      </c>
      <c r="AE114">
        <v>0</v>
      </c>
      <c r="AF114" t="s">
        <v>61</v>
      </c>
      <c r="AG114">
        <v>3.0376171875</v>
      </c>
      <c r="AH114">
        <v>2</v>
      </c>
      <c r="AI114">
        <v>53552982</v>
      </c>
      <c r="AJ114">
        <v>116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ROW(Source!A47)</f>
        <v>47</v>
      </c>
      <c r="B115">
        <v>53553002</v>
      </c>
      <c r="C115">
        <v>53552973</v>
      </c>
      <c r="D115">
        <v>29113598</v>
      </c>
      <c r="E115">
        <v>1</v>
      </c>
      <c r="F115">
        <v>1</v>
      </c>
      <c r="G115">
        <v>1</v>
      </c>
      <c r="H115">
        <v>3</v>
      </c>
      <c r="I115" t="s">
        <v>1522</v>
      </c>
      <c r="J115" t="s">
        <v>1523</v>
      </c>
      <c r="K115" t="s">
        <v>1524</v>
      </c>
      <c r="L115">
        <v>1348</v>
      </c>
      <c r="N115">
        <v>1009</v>
      </c>
      <c r="O115" t="s">
        <v>26</v>
      </c>
      <c r="P115" t="s">
        <v>26</v>
      </c>
      <c r="Q115">
        <v>1000</v>
      </c>
      <c r="X115">
        <v>1.0200000000000001E-2</v>
      </c>
      <c r="Y115">
        <v>4455.2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1.0200000000000001E-2</v>
      </c>
      <c r="AH115">
        <v>2</v>
      </c>
      <c r="AI115">
        <v>53552983</v>
      </c>
      <c r="AJ115">
        <v>117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ROW(Source!A47)</f>
        <v>47</v>
      </c>
      <c r="B116">
        <v>53553003</v>
      </c>
      <c r="C116">
        <v>53552973</v>
      </c>
      <c r="D116">
        <v>29113979</v>
      </c>
      <c r="E116">
        <v>1</v>
      </c>
      <c r="F116">
        <v>1</v>
      </c>
      <c r="G116">
        <v>1</v>
      </c>
      <c r="H116">
        <v>3</v>
      </c>
      <c r="I116" t="s">
        <v>1597</v>
      </c>
      <c r="J116" t="s">
        <v>1598</v>
      </c>
      <c r="K116" t="s">
        <v>1599</v>
      </c>
      <c r="L116">
        <v>1348</v>
      </c>
      <c r="N116">
        <v>1009</v>
      </c>
      <c r="O116" t="s">
        <v>26</v>
      </c>
      <c r="P116" t="s">
        <v>26</v>
      </c>
      <c r="Q116">
        <v>1000</v>
      </c>
      <c r="X116">
        <v>5.0000000000000001E-3</v>
      </c>
      <c r="Y116">
        <v>9749.99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5.0000000000000001E-3</v>
      </c>
      <c r="AH116">
        <v>2</v>
      </c>
      <c r="AI116">
        <v>53552984</v>
      </c>
      <c r="AJ116">
        <v>118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ROW(Source!A47)</f>
        <v>47</v>
      </c>
      <c r="B117">
        <v>53553004</v>
      </c>
      <c r="C117">
        <v>53552973</v>
      </c>
      <c r="D117">
        <v>29108248</v>
      </c>
      <c r="E117">
        <v>1</v>
      </c>
      <c r="F117">
        <v>1</v>
      </c>
      <c r="G117">
        <v>1</v>
      </c>
      <c r="H117">
        <v>3</v>
      </c>
      <c r="I117" t="s">
        <v>1600</v>
      </c>
      <c r="J117" t="s">
        <v>1601</v>
      </c>
      <c r="K117" t="s">
        <v>1602</v>
      </c>
      <c r="L117">
        <v>1327</v>
      </c>
      <c r="N117">
        <v>1005</v>
      </c>
      <c r="O117" t="s">
        <v>128</v>
      </c>
      <c r="P117" t="s">
        <v>128</v>
      </c>
      <c r="Q117">
        <v>1</v>
      </c>
      <c r="X117">
        <v>30</v>
      </c>
      <c r="Y117">
        <v>10.199999999999999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30</v>
      </c>
      <c r="AH117">
        <v>2</v>
      </c>
      <c r="AI117">
        <v>53552985</v>
      </c>
      <c r="AJ117">
        <v>119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ROW(Source!A47)</f>
        <v>47</v>
      </c>
      <c r="B118">
        <v>53553005</v>
      </c>
      <c r="C118">
        <v>53552973</v>
      </c>
      <c r="D118">
        <v>29114332</v>
      </c>
      <c r="E118">
        <v>1</v>
      </c>
      <c r="F118">
        <v>1</v>
      </c>
      <c r="G118">
        <v>1</v>
      </c>
      <c r="H118">
        <v>3</v>
      </c>
      <c r="I118" t="s">
        <v>1531</v>
      </c>
      <c r="J118" t="s">
        <v>1532</v>
      </c>
      <c r="K118" t="s">
        <v>1533</v>
      </c>
      <c r="L118">
        <v>1348</v>
      </c>
      <c r="N118">
        <v>1009</v>
      </c>
      <c r="O118" t="s">
        <v>26</v>
      </c>
      <c r="P118" t="s">
        <v>26</v>
      </c>
      <c r="Q118">
        <v>1000</v>
      </c>
      <c r="X118">
        <v>2E-3</v>
      </c>
      <c r="Y118">
        <v>11978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2E-3</v>
      </c>
      <c r="AH118">
        <v>2</v>
      </c>
      <c r="AI118">
        <v>53552986</v>
      </c>
      <c r="AJ118">
        <v>120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ROW(Source!A47)</f>
        <v>47</v>
      </c>
      <c r="B119">
        <v>53553006</v>
      </c>
      <c r="C119">
        <v>53552973</v>
      </c>
      <c r="D119">
        <v>29115650</v>
      </c>
      <c r="E119">
        <v>1</v>
      </c>
      <c r="F119">
        <v>1</v>
      </c>
      <c r="G119">
        <v>1</v>
      </c>
      <c r="H119">
        <v>3</v>
      </c>
      <c r="I119" t="s">
        <v>1603</v>
      </c>
      <c r="J119" t="s">
        <v>1604</v>
      </c>
      <c r="K119" t="s">
        <v>1605</v>
      </c>
      <c r="L119">
        <v>1339</v>
      </c>
      <c r="N119">
        <v>1007</v>
      </c>
      <c r="O119" t="s">
        <v>425</v>
      </c>
      <c r="P119" t="s">
        <v>425</v>
      </c>
      <c r="Q119">
        <v>1</v>
      </c>
      <c r="X119">
        <v>0.04</v>
      </c>
      <c r="Y119">
        <v>1056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0.04</v>
      </c>
      <c r="AH119">
        <v>2</v>
      </c>
      <c r="AI119">
        <v>53552987</v>
      </c>
      <c r="AJ119">
        <v>121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ROW(Source!A47)</f>
        <v>47</v>
      </c>
      <c r="B120">
        <v>53553007</v>
      </c>
      <c r="C120">
        <v>53552973</v>
      </c>
      <c r="D120">
        <v>29131309</v>
      </c>
      <c r="E120">
        <v>1</v>
      </c>
      <c r="F120">
        <v>1</v>
      </c>
      <c r="G120">
        <v>1</v>
      </c>
      <c r="H120">
        <v>3</v>
      </c>
      <c r="I120" t="s">
        <v>1606</v>
      </c>
      <c r="J120" t="s">
        <v>1607</v>
      </c>
      <c r="K120" t="s">
        <v>1608</v>
      </c>
      <c r="L120">
        <v>1327</v>
      </c>
      <c r="N120">
        <v>1005</v>
      </c>
      <c r="O120" t="s">
        <v>128</v>
      </c>
      <c r="P120" t="s">
        <v>128</v>
      </c>
      <c r="Q120">
        <v>1</v>
      </c>
      <c r="X120">
        <v>3.6</v>
      </c>
      <c r="Y120">
        <v>57.63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3.6</v>
      </c>
      <c r="AH120">
        <v>2</v>
      </c>
      <c r="AI120">
        <v>53552988</v>
      </c>
      <c r="AJ120">
        <v>122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ROW(Source!A47)</f>
        <v>47</v>
      </c>
      <c r="B121">
        <v>53553008</v>
      </c>
      <c r="C121">
        <v>53552973</v>
      </c>
      <c r="D121">
        <v>29131324</v>
      </c>
      <c r="E121">
        <v>1</v>
      </c>
      <c r="F121">
        <v>1</v>
      </c>
      <c r="G121">
        <v>1</v>
      </c>
      <c r="H121">
        <v>3</v>
      </c>
      <c r="I121" t="s">
        <v>1609</v>
      </c>
      <c r="J121" t="s">
        <v>1610</v>
      </c>
      <c r="K121" t="s">
        <v>1611</v>
      </c>
      <c r="L121">
        <v>1348</v>
      </c>
      <c r="N121">
        <v>1009</v>
      </c>
      <c r="O121" t="s">
        <v>26</v>
      </c>
      <c r="P121" t="s">
        <v>26</v>
      </c>
      <c r="Q121">
        <v>1000</v>
      </c>
      <c r="X121">
        <v>8.1</v>
      </c>
      <c r="Y121">
        <v>5649.99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8.1</v>
      </c>
      <c r="AH121">
        <v>2</v>
      </c>
      <c r="AI121">
        <v>53552989</v>
      </c>
      <c r="AJ121">
        <v>123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ROW(Source!A47)</f>
        <v>47</v>
      </c>
      <c r="B122">
        <v>53553009</v>
      </c>
      <c r="C122">
        <v>53552973</v>
      </c>
      <c r="D122">
        <v>29145043</v>
      </c>
      <c r="E122">
        <v>1</v>
      </c>
      <c r="F122">
        <v>1</v>
      </c>
      <c r="G122">
        <v>1</v>
      </c>
      <c r="H122">
        <v>3</v>
      </c>
      <c r="I122" t="s">
        <v>1612</v>
      </c>
      <c r="J122" t="s">
        <v>1613</v>
      </c>
      <c r="K122" t="s">
        <v>1614</v>
      </c>
      <c r="L122">
        <v>1339</v>
      </c>
      <c r="N122">
        <v>1007</v>
      </c>
      <c r="O122" t="s">
        <v>425</v>
      </c>
      <c r="P122" t="s">
        <v>425</v>
      </c>
      <c r="Q122">
        <v>1</v>
      </c>
      <c r="X122">
        <v>101.5</v>
      </c>
      <c r="Y122">
        <v>665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101.5</v>
      </c>
      <c r="AH122">
        <v>2</v>
      </c>
      <c r="AI122">
        <v>53552990</v>
      </c>
      <c r="AJ122">
        <v>124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ROW(Source!A47)</f>
        <v>47</v>
      </c>
      <c r="B123">
        <v>53553010</v>
      </c>
      <c r="C123">
        <v>53552973</v>
      </c>
      <c r="D123">
        <v>29149243</v>
      </c>
      <c r="E123">
        <v>1</v>
      </c>
      <c r="F123">
        <v>1</v>
      </c>
      <c r="G123">
        <v>1</v>
      </c>
      <c r="H123">
        <v>3</v>
      </c>
      <c r="I123" t="s">
        <v>1615</v>
      </c>
      <c r="J123" t="s">
        <v>1616</v>
      </c>
      <c r="K123" t="s">
        <v>1617</v>
      </c>
      <c r="L123">
        <v>1348</v>
      </c>
      <c r="N123">
        <v>1009</v>
      </c>
      <c r="O123" t="s">
        <v>26</v>
      </c>
      <c r="P123" t="s">
        <v>26</v>
      </c>
      <c r="Q123">
        <v>1000</v>
      </c>
      <c r="X123">
        <v>0.01</v>
      </c>
      <c r="Y123">
        <v>734.5</v>
      </c>
      <c r="Z123">
        <v>0</v>
      </c>
      <c r="AA123">
        <v>0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0.01</v>
      </c>
      <c r="AH123">
        <v>2</v>
      </c>
      <c r="AI123">
        <v>53552991</v>
      </c>
      <c r="AJ123">
        <v>125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ROW(Source!A47)</f>
        <v>47</v>
      </c>
      <c r="B124">
        <v>53553011</v>
      </c>
      <c r="C124">
        <v>53552973</v>
      </c>
      <c r="D124">
        <v>29150040</v>
      </c>
      <c r="E124">
        <v>1</v>
      </c>
      <c r="F124">
        <v>1</v>
      </c>
      <c r="G124">
        <v>1</v>
      </c>
      <c r="H124">
        <v>3</v>
      </c>
      <c r="I124" t="s">
        <v>1576</v>
      </c>
      <c r="J124" t="s">
        <v>1577</v>
      </c>
      <c r="K124" t="s">
        <v>1578</v>
      </c>
      <c r="L124">
        <v>1339</v>
      </c>
      <c r="N124">
        <v>1007</v>
      </c>
      <c r="O124" t="s">
        <v>425</v>
      </c>
      <c r="P124" t="s">
        <v>425</v>
      </c>
      <c r="Q124">
        <v>1</v>
      </c>
      <c r="X124">
        <v>0.73</v>
      </c>
      <c r="Y124">
        <v>2.44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0.73</v>
      </c>
      <c r="AH124">
        <v>2</v>
      </c>
      <c r="AI124">
        <v>53552992</v>
      </c>
      <c r="AJ124">
        <v>126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ROW(Source!A48)</f>
        <v>48</v>
      </c>
      <c r="B125">
        <v>53553016</v>
      </c>
      <c r="C125">
        <v>53553012</v>
      </c>
      <c r="D125">
        <v>18407150</v>
      </c>
      <c r="E125">
        <v>1</v>
      </c>
      <c r="F125">
        <v>1</v>
      </c>
      <c r="G125">
        <v>1</v>
      </c>
      <c r="H125">
        <v>1</v>
      </c>
      <c r="I125" t="s">
        <v>1552</v>
      </c>
      <c r="J125" t="s">
        <v>3</v>
      </c>
      <c r="K125" t="s">
        <v>1553</v>
      </c>
      <c r="L125">
        <v>1369</v>
      </c>
      <c r="N125">
        <v>1013</v>
      </c>
      <c r="O125" t="s">
        <v>1486</v>
      </c>
      <c r="P125" t="s">
        <v>1486</v>
      </c>
      <c r="Q125">
        <v>1</v>
      </c>
      <c r="X125">
        <v>3.45</v>
      </c>
      <c r="Y125">
        <v>0</v>
      </c>
      <c r="Z125">
        <v>0</v>
      </c>
      <c r="AA125">
        <v>0</v>
      </c>
      <c r="AB125">
        <v>284.25</v>
      </c>
      <c r="AC125">
        <v>0</v>
      </c>
      <c r="AD125">
        <v>1</v>
      </c>
      <c r="AE125">
        <v>1</v>
      </c>
      <c r="AF125" t="s">
        <v>103</v>
      </c>
      <c r="AG125">
        <v>9.1252499999999994</v>
      </c>
      <c r="AH125">
        <v>2</v>
      </c>
      <c r="AI125">
        <v>53553013</v>
      </c>
      <c r="AJ125">
        <v>127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ROW(Source!A48)</f>
        <v>48</v>
      </c>
      <c r="B126">
        <v>53553017</v>
      </c>
      <c r="C126">
        <v>53553012</v>
      </c>
      <c r="D126">
        <v>29174913</v>
      </c>
      <c r="E126">
        <v>1</v>
      </c>
      <c r="F126">
        <v>1</v>
      </c>
      <c r="G126">
        <v>1</v>
      </c>
      <c r="H126">
        <v>2</v>
      </c>
      <c r="I126" t="s">
        <v>1513</v>
      </c>
      <c r="J126" t="s">
        <v>1514</v>
      </c>
      <c r="K126" t="s">
        <v>1515</v>
      </c>
      <c r="L126">
        <v>1368</v>
      </c>
      <c r="N126">
        <v>1011</v>
      </c>
      <c r="O126" t="s">
        <v>1494</v>
      </c>
      <c r="P126" t="s">
        <v>1494</v>
      </c>
      <c r="Q126">
        <v>1</v>
      </c>
      <c r="X126">
        <v>0.02</v>
      </c>
      <c r="Y126">
        <v>0</v>
      </c>
      <c r="Z126">
        <v>87.17</v>
      </c>
      <c r="AA126">
        <v>11.6</v>
      </c>
      <c r="AB126">
        <v>0</v>
      </c>
      <c r="AC126">
        <v>0</v>
      </c>
      <c r="AD126">
        <v>1</v>
      </c>
      <c r="AE126">
        <v>0</v>
      </c>
      <c r="AF126" t="s">
        <v>102</v>
      </c>
      <c r="AG126">
        <v>5.7499999999999996E-2</v>
      </c>
      <c r="AH126">
        <v>2</v>
      </c>
      <c r="AI126">
        <v>53553014</v>
      </c>
      <c r="AJ126">
        <v>128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ROW(Source!A48)</f>
        <v>48</v>
      </c>
      <c r="B127">
        <v>53553018</v>
      </c>
      <c r="C127">
        <v>53553012</v>
      </c>
      <c r="D127">
        <v>29122739</v>
      </c>
      <c r="E127">
        <v>1</v>
      </c>
      <c r="F127">
        <v>1</v>
      </c>
      <c r="G127">
        <v>1</v>
      </c>
      <c r="H127">
        <v>3</v>
      </c>
      <c r="I127" t="s">
        <v>1618</v>
      </c>
      <c r="J127" t="s">
        <v>1619</v>
      </c>
      <c r="K127" t="s">
        <v>1620</v>
      </c>
      <c r="L127">
        <v>1327</v>
      </c>
      <c r="N127">
        <v>1005</v>
      </c>
      <c r="O127" t="s">
        <v>128</v>
      </c>
      <c r="P127" t="s">
        <v>128</v>
      </c>
      <c r="Q127">
        <v>1</v>
      </c>
      <c r="X127">
        <v>122.4</v>
      </c>
      <c r="Y127">
        <v>5.92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101</v>
      </c>
      <c r="AG127">
        <v>244.8</v>
      </c>
      <c r="AH127">
        <v>2</v>
      </c>
      <c r="AI127">
        <v>53553015</v>
      </c>
      <c r="AJ127">
        <v>129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ROW(Source!A49)</f>
        <v>49</v>
      </c>
      <c r="B128">
        <v>53553016</v>
      </c>
      <c r="C128">
        <v>53553012</v>
      </c>
      <c r="D128">
        <v>18407150</v>
      </c>
      <c r="E128">
        <v>1</v>
      </c>
      <c r="F128">
        <v>1</v>
      </c>
      <c r="G128">
        <v>1</v>
      </c>
      <c r="H128">
        <v>1</v>
      </c>
      <c r="I128" t="s">
        <v>1552</v>
      </c>
      <c r="J128" t="s">
        <v>3</v>
      </c>
      <c r="K128" t="s">
        <v>1553</v>
      </c>
      <c r="L128">
        <v>1369</v>
      </c>
      <c r="N128">
        <v>1013</v>
      </c>
      <c r="O128" t="s">
        <v>1486</v>
      </c>
      <c r="P128" t="s">
        <v>1486</v>
      </c>
      <c r="Q128">
        <v>1</v>
      </c>
      <c r="X128">
        <v>3.45</v>
      </c>
      <c r="Y128">
        <v>0</v>
      </c>
      <c r="Z128">
        <v>0</v>
      </c>
      <c r="AA128">
        <v>0</v>
      </c>
      <c r="AB128">
        <v>284.25</v>
      </c>
      <c r="AC128">
        <v>0</v>
      </c>
      <c r="AD128">
        <v>1</v>
      </c>
      <c r="AE128">
        <v>1</v>
      </c>
      <c r="AF128" t="s">
        <v>103</v>
      </c>
      <c r="AG128">
        <v>9.1252499999999994</v>
      </c>
      <c r="AH128">
        <v>2</v>
      </c>
      <c r="AI128">
        <v>53553013</v>
      </c>
      <c r="AJ128">
        <v>130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ROW(Source!A49)</f>
        <v>49</v>
      </c>
      <c r="B129">
        <v>53553017</v>
      </c>
      <c r="C129">
        <v>53553012</v>
      </c>
      <c r="D129">
        <v>29174913</v>
      </c>
      <c r="E129">
        <v>1</v>
      </c>
      <c r="F129">
        <v>1</v>
      </c>
      <c r="G129">
        <v>1</v>
      </c>
      <c r="H129">
        <v>2</v>
      </c>
      <c r="I129" t="s">
        <v>1513</v>
      </c>
      <c r="J129" t="s">
        <v>1514</v>
      </c>
      <c r="K129" t="s">
        <v>1515</v>
      </c>
      <c r="L129">
        <v>1368</v>
      </c>
      <c r="N129">
        <v>1011</v>
      </c>
      <c r="O129" t="s">
        <v>1494</v>
      </c>
      <c r="P129" t="s">
        <v>1494</v>
      </c>
      <c r="Q129">
        <v>1</v>
      </c>
      <c r="X129">
        <v>0.02</v>
      </c>
      <c r="Y129">
        <v>0</v>
      </c>
      <c r="Z129">
        <v>87.17</v>
      </c>
      <c r="AA129">
        <v>11.6</v>
      </c>
      <c r="AB129">
        <v>0</v>
      </c>
      <c r="AC129">
        <v>0</v>
      </c>
      <c r="AD129">
        <v>1</v>
      </c>
      <c r="AE129">
        <v>0</v>
      </c>
      <c r="AF129" t="s">
        <v>102</v>
      </c>
      <c r="AG129">
        <v>5.7499999999999996E-2</v>
      </c>
      <c r="AH129">
        <v>2</v>
      </c>
      <c r="AI129">
        <v>53553014</v>
      </c>
      <c r="AJ129">
        <v>131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ROW(Source!A49)</f>
        <v>49</v>
      </c>
      <c r="B130">
        <v>53553018</v>
      </c>
      <c r="C130">
        <v>53553012</v>
      </c>
      <c r="D130">
        <v>29122739</v>
      </c>
      <c r="E130">
        <v>1</v>
      </c>
      <c r="F130">
        <v>1</v>
      </c>
      <c r="G130">
        <v>1</v>
      </c>
      <c r="H130">
        <v>3</v>
      </c>
      <c r="I130" t="s">
        <v>1618</v>
      </c>
      <c r="J130" t="s">
        <v>1619</v>
      </c>
      <c r="K130" t="s">
        <v>1620</v>
      </c>
      <c r="L130">
        <v>1327</v>
      </c>
      <c r="N130">
        <v>1005</v>
      </c>
      <c r="O130" t="s">
        <v>128</v>
      </c>
      <c r="P130" t="s">
        <v>128</v>
      </c>
      <c r="Q130">
        <v>1</v>
      </c>
      <c r="X130">
        <v>122.4</v>
      </c>
      <c r="Y130">
        <v>5.92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101</v>
      </c>
      <c r="AG130">
        <v>244.8</v>
      </c>
      <c r="AH130">
        <v>2</v>
      </c>
      <c r="AI130">
        <v>53553015</v>
      </c>
      <c r="AJ130">
        <v>132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ROW(Source!A50)</f>
        <v>50</v>
      </c>
      <c r="B131">
        <v>53553027</v>
      </c>
      <c r="C131">
        <v>53553020</v>
      </c>
      <c r="D131">
        <v>18406785</v>
      </c>
      <c r="E131">
        <v>1</v>
      </c>
      <c r="F131">
        <v>1</v>
      </c>
      <c r="G131">
        <v>1</v>
      </c>
      <c r="H131">
        <v>1</v>
      </c>
      <c r="I131" t="s">
        <v>1621</v>
      </c>
      <c r="J131" t="s">
        <v>3</v>
      </c>
      <c r="K131" t="s">
        <v>1622</v>
      </c>
      <c r="L131">
        <v>1369</v>
      </c>
      <c r="N131">
        <v>1013</v>
      </c>
      <c r="O131" t="s">
        <v>1486</v>
      </c>
      <c r="P131" t="s">
        <v>1486</v>
      </c>
      <c r="Q131">
        <v>1</v>
      </c>
      <c r="X131">
        <v>16.716399999999997</v>
      </c>
      <c r="Y131">
        <v>0</v>
      </c>
      <c r="Z131">
        <v>0</v>
      </c>
      <c r="AA131">
        <v>0</v>
      </c>
      <c r="AB131">
        <v>295.24</v>
      </c>
      <c r="AC131">
        <v>0</v>
      </c>
      <c r="AD131">
        <v>1</v>
      </c>
      <c r="AE131">
        <v>1</v>
      </c>
      <c r="AF131" t="s">
        <v>62</v>
      </c>
      <c r="AG131">
        <v>22.107438999999996</v>
      </c>
      <c r="AH131">
        <v>2</v>
      </c>
      <c r="AI131">
        <v>53553021</v>
      </c>
      <c r="AJ131">
        <v>133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ROW(Source!A50)</f>
        <v>50</v>
      </c>
      <c r="B132">
        <v>53553028</v>
      </c>
      <c r="C132">
        <v>53553020</v>
      </c>
      <c r="D132">
        <v>121548</v>
      </c>
      <c r="E132">
        <v>1</v>
      </c>
      <c r="F132">
        <v>1</v>
      </c>
      <c r="G132">
        <v>1</v>
      </c>
      <c r="H132">
        <v>1</v>
      </c>
      <c r="I132" t="s">
        <v>31</v>
      </c>
      <c r="J132" t="s">
        <v>3</v>
      </c>
      <c r="K132" t="s">
        <v>1489</v>
      </c>
      <c r="L132">
        <v>608254</v>
      </c>
      <c r="N132">
        <v>1013</v>
      </c>
      <c r="O132" t="s">
        <v>1490</v>
      </c>
      <c r="P132" t="s">
        <v>1490</v>
      </c>
      <c r="Q132">
        <v>1</v>
      </c>
      <c r="X132">
        <v>0.22999999999999998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2</v>
      </c>
      <c r="AF132" t="s">
        <v>113</v>
      </c>
      <c r="AG132">
        <v>0.330625</v>
      </c>
      <c r="AH132">
        <v>2</v>
      </c>
      <c r="AI132">
        <v>53553022</v>
      </c>
      <c r="AJ132">
        <v>134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ROW(Source!A50)</f>
        <v>50</v>
      </c>
      <c r="B133">
        <v>53553029</v>
      </c>
      <c r="C133">
        <v>53553020</v>
      </c>
      <c r="D133">
        <v>29172379</v>
      </c>
      <c r="E133">
        <v>1</v>
      </c>
      <c r="F133">
        <v>1</v>
      </c>
      <c r="G133">
        <v>1</v>
      </c>
      <c r="H133">
        <v>2</v>
      </c>
      <c r="I133" t="s">
        <v>1495</v>
      </c>
      <c r="J133" t="s">
        <v>1496</v>
      </c>
      <c r="K133" t="s">
        <v>1497</v>
      </c>
      <c r="L133">
        <v>1368</v>
      </c>
      <c r="N133">
        <v>1011</v>
      </c>
      <c r="O133" t="s">
        <v>1494</v>
      </c>
      <c r="P133" t="s">
        <v>1494</v>
      </c>
      <c r="Q133">
        <v>1</v>
      </c>
      <c r="X133">
        <v>0.22999999999999998</v>
      </c>
      <c r="Y133">
        <v>0</v>
      </c>
      <c r="Z133">
        <v>112</v>
      </c>
      <c r="AA133">
        <v>13.5</v>
      </c>
      <c r="AB133">
        <v>0</v>
      </c>
      <c r="AC133">
        <v>0</v>
      </c>
      <c r="AD133">
        <v>1</v>
      </c>
      <c r="AE133">
        <v>0</v>
      </c>
      <c r="AF133" t="s">
        <v>113</v>
      </c>
      <c r="AG133">
        <v>0.330625</v>
      </c>
      <c r="AH133">
        <v>2</v>
      </c>
      <c r="AI133">
        <v>53553023</v>
      </c>
      <c r="AJ133">
        <v>135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ROW(Source!A50)</f>
        <v>50</v>
      </c>
      <c r="B134">
        <v>53553030</v>
      </c>
      <c r="C134">
        <v>53553020</v>
      </c>
      <c r="D134">
        <v>29174913</v>
      </c>
      <c r="E134">
        <v>1</v>
      </c>
      <c r="F134">
        <v>1</v>
      </c>
      <c r="G134">
        <v>1</v>
      </c>
      <c r="H134">
        <v>2</v>
      </c>
      <c r="I134" t="s">
        <v>1513</v>
      </c>
      <c r="J134" t="s">
        <v>1514</v>
      </c>
      <c r="K134" t="s">
        <v>1515</v>
      </c>
      <c r="L134">
        <v>1368</v>
      </c>
      <c r="N134">
        <v>1011</v>
      </c>
      <c r="O134" t="s">
        <v>1494</v>
      </c>
      <c r="P134" t="s">
        <v>1494</v>
      </c>
      <c r="Q134">
        <v>1</v>
      </c>
      <c r="X134">
        <v>0.31625000000000003</v>
      </c>
      <c r="Y134">
        <v>0</v>
      </c>
      <c r="Z134">
        <v>87.17</v>
      </c>
      <c r="AA134">
        <v>11.6</v>
      </c>
      <c r="AB134">
        <v>0</v>
      </c>
      <c r="AC134">
        <v>0</v>
      </c>
      <c r="AD134">
        <v>1</v>
      </c>
      <c r="AE134">
        <v>0</v>
      </c>
      <c r="AF134" t="s">
        <v>113</v>
      </c>
      <c r="AG134">
        <v>0.45460937499999993</v>
      </c>
      <c r="AH134">
        <v>2</v>
      </c>
      <c r="AI134">
        <v>53553024</v>
      </c>
      <c r="AJ134">
        <v>136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ROW(Source!A50)</f>
        <v>50</v>
      </c>
      <c r="B135">
        <v>53553031</v>
      </c>
      <c r="C135">
        <v>53553020</v>
      </c>
      <c r="D135">
        <v>29113613</v>
      </c>
      <c r="E135">
        <v>1</v>
      </c>
      <c r="F135">
        <v>1</v>
      </c>
      <c r="G135">
        <v>1</v>
      </c>
      <c r="H135">
        <v>3</v>
      </c>
      <c r="I135" t="s">
        <v>1623</v>
      </c>
      <c r="J135" t="s">
        <v>1624</v>
      </c>
      <c r="K135" t="s">
        <v>1625</v>
      </c>
      <c r="L135">
        <v>1348</v>
      </c>
      <c r="N135">
        <v>1009</v>
      </c>
      <c r="O135" t="s">
        <v>26</v>
      </c>
      <c r="P135" t="s">
        <v>26</v>
      </c>
      <c r="Q135">
        <v>1000</v>
      </c>
      <c r="X135">
        <v>2.8000000000000001E-2</v>
      </c>
      <c r="Y135">
        <v>10200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2.8000000000000001E-2</v>
      </c>
      <c r="AH135">
        <v>2</v>
      </c>
      <c r="AI135">
        <v>53553025</v>
      </c>
      <c r="AJ135">
        <v>137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ROW(Source!A50)</f>
        <v>50</v>
      </c>
      <c r="B136">
        <v>53553032</v>
      </c>
      <c r="C136">
        <v>53553020</v>
      </c>
      <c r="D136">
        <v>29131324</v>
      </c>
      <c r="E136">
        <v>1</v>
      </c>
      <c r="F136">
        <v>1</v>
      </c>
      <c r="G136">
        <v>1</v>
      </c>
      <c r="H136">
        <v>3</v>
      </c>
      <c r="I136" t="s">
        <v>1609</v>
      </c>
      <c r="J136" t="s">
        <v>1610</v>
      </c>
      <c r="K136" t="s">
        <v>1611</v>
      </c>
      <c r="L136">
        <v>1348</v>
      </c>
      <c r="N136">
        <v>1009</v>
      </c>
      <c r="O136" t="s">
        <v>26</v>
      </c>
      <c r="P136" t="s">
        <v>26</v>
      </c>
      <c r="Q136">
        <v>1000</v>
      </c>
      <c r="X136">
        <v>1</v>
      </c>
      <c r="Y136">
        <v>5649.99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</v>
      </c>
      <c r="AH136">
        <v>2</v>
      </c>
      <c r="AI136">
        <v>53553026</v>
      </c>
      <c r="AJ136">
        <v>138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ROW(Source!A51)</f>
        <v>51</v>
      </c>
      <c r="B137">
        <v>53553027</v>
      </c>
      <c r="C137">
        <v>53553020</v>
      </c>
      <c r="D137">
        <v>18406785</v>
      </c>
      <c r="E137">
        <v>1</v>
      </c>
      <c r="F137">
        <v>1</v>
      </c>
      <c r="G137">
        <v>1</v>
      </c>
      <c r="H137">
        <v>1</v>
      </c>
      <c r="I137" t="s">
        <v>1621</v>
      </c>
      <c r="J137" t="s">
        <v>3</v>
      </c>
      <c r="K137" t="s">
        <v>1622</v>
      </c>
      <c r="L137">
        <v>1369</v>
      </c>
      <c r="N137">
        <v>1013</v>
      </c>
      <c r="O137" t="s">
        <v>1486</v>
      </c>
      <c r="P137" t="s">
        <v>1486</v>
      </c>
      <c r="Q137">
        <v>1</v>
      </c>
      <c r="X137">
        <v>16.716399999999997</v>
      </c>
      <c r="Y137">
        <v>0</v>
      </c>
      <c r="Z137">
        <v>0</v>
      </c>
      <c r="AA137">
        <v>0</v>
      </c>
      <c r="AB137">
        <v>295.24</v>
      </c>
      <c r="AC137">
        <v>0</v>
      </c>
      <c r="AD137">
        <v>1</v>
      </c>
      <c r="AE137">
        <v>1</v>
      </c>
      <c r="AF137" t="s">
        <v>62</v>
      </c>
      <c r="AG137">
        <v>22.107438999999996</v>
      </c>
      <c r="AH137">
        <v>2</v>
      </c>
      <c r="AI137">
        <v>53553021</v>
      </c>
      <c r="AJ137">
        <v>139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ROW(Source!A51)</f>
        <v>51</v>
      </c>
      <c r="B138">
        <v>53553028</v>
      </c>
      <c r="C138">
        <v>53553020</v>
      </c>
      <c r="D138">
        <v>121548</v>
      </c>
      <c r="E138">
        <v>1</v>
      </c>
      <c r="F138">
        <v>1</v>
      </c>
      <c r="G138">
        <v>1</v>
      </c>
      <c r="H138">
        <v>1</v>
      </c>
      <c r="I138" t="s">
        <v>31</v>
      </c>
      <c r="J138" t="s">
        <v>3</v>
      </c>
      <c r="K138" t="s">
        <v>1489</v>
      </c>
      <c r="L138">
        <v>608254</v>
      </c>
      <c r="N138">
        <v>1013</v>
      </c>
      <c r="O138" t="s">
        <v>1490</v>
      </c>
      <c r="P138" t="s">
        <v>1490</v>
      </c>
      <c r="Q138">
        <v>1</v>
      </c>
      <c r="X138">
        <v>0.22999999999999998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2</v>
      </c>
      <c r="AF138" t="s">
        <v>113</v>
      </c>
      <c r="AG138">
        <v>0.330625</v>
      </c>
      <c r="AH138">
        <v>2</v>
      </c>
      <c r="AI138">
        <v>53553022</v>
      </c>
      <c r="AJ138">
        <v>140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ROW(Source!A51)</f>
        <v>51</v>
      </c>
      <c r="B139">
        <v>53553029</v>
      </c>
      <c r="C139">
        <v>53553020</v>
      </c>
      <c r="D139">
        <v>29172379</v>
      </c>
      <c r="E139">
        <v>1</v>
      </c>
      <c r="F139">
        <v>1</v>
      </c>
      <c r="G139">
        <v>1</v>
      </c>
      <c r="H139">
        <v>2</v>
      </c>
      <c r="I139" t="s">
        <v>1495</v>
      </c>
      <c r="J139" t="s">
        <v>1496</v>
      </c>
      <c r="K139" t="s">
        <v>1497</v>
      </c>
      <c r="L139">
        <v>1368</v>
      </c>
      <c r="N139">
        <v>1011</v>
      </c>
      <c r="O139" t="s">
        <v>1494</v>
      </c>
      <c r="P139" t="s">
        <v>1494</v>
      </c>
      <c r="Q139">
        <v>1</v>
      </c>
      <c r="X139">
        <v>0.22999999999999998</v>
      </c>
      <c r="Y139">
        <v>0</v>
      </c>
      <c r="Z139">
        <v>112</v>
      </c>
      <c r="AA139">
        <v>13.5</v>
      </c>
      <c r="AB139">
        <v>0</v>
      </c>
      <c r="AC139">
        <v>0</v>
      </c>
      <c r="AD139">
        <v>1</v>
      </c>
      <c r="AE139">
        <v>0</v>
      </c>
      <c r="AF139" t="s">
        <v>113</v>
      </c>
      <c r="AG139">
        <v>0.330625</v>
      </c>
      <c r="AH139">
        <v>2</v>
      </c>
      <c r="AI139">
        <v>53553023</v>
      </c>
      <c r="AJ139">
        <v>141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ROW(Source!A51)</f>
        <v>51</v>
      </c>
      <c r="B140">
        <v>53553030</v>
      </c>
      <c r="C140">
        <v>53553020</v>
      </c>
      <c r="D140">
        <v>29174913</v>
      </c>
      <c r="E140">
        <v>1</v>
      </c>
      <c r="F140">
        <v>1</v>
      </c>
      <c r="G140">
        <v>1</v>
      </c>
      <c r="H140">
        <v>2</v>
      </c>
      <c r="I140" t="s">
        <v>1513</v>
      </c>
      <c r="J140" t="s">
        <v>1514</v>
      </c>
      <c r="K140" t="s">
        <v>1515</v>
      </c>
      <c r="L140">
        <v>1368</v>
      </c>
      <c r="N140">
        <v>1011</v>
      </c>
      <c r="O140" t="s">
        <v>1494</v>
      </c>
      <c r="P140" t="s">
        <v>1494</v>
      </c>
      <c r="Q140">
        <v>1</v>
      </c>
      <c r="X140">
        <v>0.31625000000000003</v>
      </c>
      <c r="Y140">
        <v>0</v>
      </c>
      <c r="Z140">
        <v>87.17</v>
      </c>
      <c r="AA140">
        <v>11.6</v>
      </c>
      <c r="AB140">
        <v>0</v>
      </c>
      <c r="AC140">
        <v>0</v>
      </c>
      <c r="AD140">
        <v>1</v>
      </c>
      <c r="AE140">
        <v>0</v>
      </c>
      <c r="AF140" t="s">
        <v>113</v>
      </c>
      <c r="AG140">
        <v>0.45460937499999993</v>
      </c>
      <c r="AH140">
        <v>2</v>
      </c>
      <c r="AI140">
        <v>53553024</v>
      </c>
      <c r="AJ140">
        <v>142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ROW(Source!A51)</f>
        <v>51</v>
      </c>
      <c r="B141">
        <v>53553031</v>
      </c>
      <c r="C141">
        <v>53553020</v>
      </c>
      <c r="D141">
        <v>29113613</v>
      </c>
      <c r="E141">
        <v>1</v>
      </c>
      <c r="F141">
        <v>1</v>
      </c>
      <c r="G141">
        <v>1</v>
      </c>
      <c r="H141">
        <v>3</v>
      </c>
      <c r="I141" t="s">
        <v>1623</v>
      </c>
      <c r="J141" t="s">
        <v>1624</v>
      </c>
      <c r="K141" t="s">
        <v>1625</v>
      </c>
      <c r="L141">
        <v>1348</v>
      </c>
      <c r="N141">
        <v>1009</v>
      </c>
      <c r="O141" t="s">
        <v>26</v>
      </c>
      <c r="P141" t="s">
        <v>26</v>
      </c>
      <c r="Q141">
        <v>1000</v>
      </c>
      <c r="X141">
        <v>2.8000000000000001E-2</v>
      </c>
      <c r="Y141">
        <v>10200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2.8000000000000001E-2</v>
      </c>
      <c r="AH141">
        <v>2</v>
      </c>
      <c r="AI141">
        <v>53553025</v>
      </c>
      <c r="AJ141">
        <v>143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ROW(Source!A51)</f>
        <v>51</v>
      </c>
      <c r="B142">
        <v>53553032</v>
      </c>
      <c r="C142">
        <v>53553020</v>
      </c>
      <c r="D142">
        <v>29131324</v>
      </c>
      <c r="E142">
        <v>1</v>
      </c>
      <c r="F142">
        <v>1</v>
      </c>
      <c r="G142">
        <v>1</v>
      </c>
      <c r="H142">
        <v>3</v>
      </c>
      <c r="I142" t="s">
        <v>1609</v>
      </c>
      <c r="J142" t="s">
        <v>1610</v>
      </c>
      <c r="K142" t="s">
        <v>1611</v>
      </c>
      <c r="L142">
        <v>1348</v>
      </c>
      <c r="N142">
        <v>1009</v>
      </c>
      <c r="O142" t="s">
        <v>26</v>
      </c>
      <c r="P142" t="s">
        <v>26</v>
      </c>
      <c r="Q142">
        <v>1000</v>
      </c>
      <c r="X142">
        <v>1</v>
      </c>
      <c r="Y142">
        <v>5649.99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1</v>
      </c>
      <c r="AH142">
        <v>2</v>
      </c>
      <c r="AI142">
        <v>53553026</v>
      </c>
      <c r="AJ142">
        <v>144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ROW(Source!A52)</f>
        <v>52</v>
      </c>
      <c r="B143">
        <v>53553052</v>
      </c>
      <c r="C143">
        <v>53553033</v>
      </c>
      <c r="D143">
        <v>18407150</v>
      </c>
      <c r="E143">
        <v>1</v>
      </c>
      <c r="F143">
        <v>1</v>
      </c>
      <c r="G143">
        <v>1</v>
      </c>
      <c r="H143">
        <v>1</v>
      </c>
      <c r="I143" t="s">
        <v>1552</v>
      </c>
      <c r="J143" t="s">
        <v>3</v>
      </c>
      <c r="K143" t="s">
        <v>1553</v>
      </c>
      <c r="L143">
        <v>1369</v>
      </c>
      <c r="N143">
        <v>1013</v>
      </c>
      <c r="O143" t="s">
        <v>1486</v>
      </c>
      <c r="P143" t="s">
        <v>1486</v>
      </c>
      <c r="Q143">
        <v>1</v>
      </c>
      <c r="X143">
        <v>271.39999999999998</v>
      </c>
      <c r="Y143">
        <v>0</v>
      </c>
      <c r="Z143">
        <v>0</v>
      </c>
      <c r="AA143">
        <v>0</v>
      </c>
      <c r="AB143">
        <v>284.25</v>
      </c>
      <c r="AC143">
        <v>0</v>
      </c>
      <c r="AD143">
        <v>1</v>
      </c>
      <c r="AE143">
        <v>1</v>
      </c>
      <c r="AF143" t="s">
        <v>62</v>
      </c>
      <c r="AG143">
        <v>358.92649999999992</v>
      </c>
      <c r="AH143">
        <v>2</v>
      </c>
      <c r="AI143">
        <v>53553034</v>
      </c>
      <c r="AJ143">
        <v>145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ROW(Source!A52)</f>
        <v>52</v>
      </c>
      <c r="B144">
        <v>53553053</v>
      </c>
      <c r="C144">
        <v>53553033</v>
      </c>
      <c r="D144">
        <v>121548</v>
      </c>
      <c r="E144">
        <v>1</v>
      </c>
      <c r="F144">
        <v>1</v>
      </c>
      <c r="G144">
        <v>1</v>
      </c>
      <c r="H144">
        <v>1</v>
      </c>
      <c r="I144" t="s">
        <v>31</v>
      </c>
      <c r="J144" t="s">
        <v>3</v>
      </c>
      <c r="K144" t="s">
        <v>1489</v>
      </c>
      <c r="L144">
        <v>608254</v>
      </c>
      <c r="N144">
        <v>1013</v>
      </c>
      <c r="O144" t="s">
        <v>1490</v>
      </c>
      <c r="P144" t="s">
        <v>1490</v>
      </c>
      <c r="Q144">
        <v>1</v>
      </c>
      <c r="X144">
        <v>18.97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2</v>
      </c>
      <c r="AF144" t="s">
        <v>61</v>
      </c>
      <c r="AG144">
        <v>27.269374999999997</v>
      </c>
      <c r="AH144">
        <v>2</v>
      </c>
      <c r="AI144">
        <v>53553035</v>
      </c>
      <c r="AJ144">
        <v>146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ROW(Source!A52)</f>
        <v>52</v>
      </c>
      <c r="B145">
        <v>53553054</v>
      </c>
      <c r="C145">
        <v>53553033</v>
      </c>
      <c r="D145">
        <v>29172268</v>
      </c>
      <c r="E145">
        <v>1</v>
      </c>
      <c r="F145">
        <v>1</v>
      </c>
      <c r="G145">
        <v>1</v>
      </c>
      <c r="H145">
        <v>2</v>
      </c>
      <c r="I145" t="s">
        <v>1582</v>
      </c>
      <c r="J145" t="s">
        <v>1583</v>
      </c>
      <c r="K145" t="s">
        <v>1584</v>
      </c>
      <c r="L145">
        <v>1368</v>
      </c>
      <c r="N145">
        <v>1011</v>
      </c>
      <c r="O145" t="s">
        <v>1494</v>
      </c>
      <c r="P145" t="s">
        <v>1494</v>
      </c>
      <c r="Q145">
        <v>1</v>
      </c>
      <c r="X145">
        <v>18.329999999999998</v>
      </c>
      <c r="Y145">
        <v>0</v>
      </c>
      <c r="Z145">
        <v>86.4</v>
      </c>
      <c r="AA145">
        <v>13.5</v>
      </c>
      <c r="AB145">
        <v>0</v>
      </c>
      <c r="AC145">
        <v>0</v>
      </c>
      <c r="AD145">
        <v>1</v>
      </c>
      <c r="AE145">
        <v>0</v>
      </c>
      <c r="AF145" t="s">
        <v>61</v>
      </c>
      <c r="AG145">
        <v>26.349374999999995</v>
      </c>
      <c r="AH145">
        <v>2</v>
      </c>
      <c r="AI145">
        <v>53553036</v>
      </c>
      <c r="AJ145">
        <v>147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ROW(Source!A52)</f>
        <v>52</v>
      </c>
      <c r="B146">
        <v>53553055</v>
      </c>
      <c r="C146">
        <v>53553033</v>
      </c>
      <c r="D146">
        <v>29172379</v>
      </c>
      <c r="E146">
        <v>1</v>
      </c>
      <c r="F146">
        <v>1</v>
      </c>
      <c r="G146">
        <v>1</v>
      </c>
      <c r="H146">
        <v>2</v>
      </c>
      <c r="I146" t="s">
        <v>1495</v>
      </c>
      <c r="J146" t="s">
        <v>1496</v>
      </c>
      <c r="K146" t="s">
        <v>1497</v>
      </c>
      <c r="L146">
        <v>1368</v>
      </c>
      <c r="N146">
        <v>1011</v>
      </c>
      <c r="O146" t="s">
        <v>1494</v>
      </c>
      <c r="P146" t="s">
        <v>1494</v>
      </c>
      <c r="Q146">
        <v>1</v>
      </c>
      <c r="X146">
        <v>0.37</v>
      </c>
      <c r="Y146">
        <v>0</v>
      </c>
      <c r="Z146">
        <v>112</v>
      </c>
      <c r="AA146">
        <v>13.5</v>
      </c>
      <c r="AB146">
        <v>0</v>
      </c>
      <c r="AC146">
        <v>0</v>
      </c>
      <c r="AD146">
        <v>1</v>
      </c>
      <c r="AE146">
        <v>0</v>
      </c>
      <c r="AF146" t="s">
        <v>61</v>
      </c>
      <c r="AG146">
        <v>0.53187499999999999</v>
      </c>
      <c r="AH146">
        <v>2</v>
      </c>
      <c r="AI146">
        <v>53553037</v>
      </c>
      <c r="AJ146">
        <v>148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ROW(Source!A52)</f>
        <v>52</v>
      </c>
      <c r="B147">
        <v>53553056</v>
      </c>
      <c r="C147">
        <v>53553033</v>
      </c>
      <c r="D147">
        <v>29172479</v>
      </c>
      <c r="E147">
        <v>1</v>
      </c>
      <c r="F147">
        <v>1</v>
      </c>
      <c r="G147">
        <v>1</v>
      </c>
      <c r="H147">
        <v>2</v>
      </c>
      <c r="I147" t="s">
        <v>1585</v>
      </c>
      <c r="J147" t="s">
        <v>1586</v>
      </c>
      <c r="K147" t="s">
        <v>1587</v>
      </c>
      <c r="L147">
        <v>1368</v>
      </c>
      <c r="N147">
        <v>1011</v>
      </c>
      <c r="O147" t="s">
        <v>1494</v>
      </c>
      <c r="P147" t="s">
        <v>1494</v>
      </c>
      <c r="Q147">
        <v>1</v>
      </c>
      <c r="X147">
        <v>0.27</v>
      </c>
      <c r="Y147">
        <v>0</v>
      </c>
      <c r="Z147">
        <v>99.89</v>
      </c>
      <c r="AA147">
        <v>10.06</v>
      </c>
      <c r="AB147">
        <v>0</v>
      </c>
      <c r="AC147">
        <v>0</v>
      </c>
      <c r="AD147">
        <v>1</v>
      </c>
      <c r="AE147">
        <v>0</v>
      </c>
      <c r="AF147" t="s">
        <v>61</v>
      </c>
      <c r="AG147">
        <v>0.388125</v>
      </c>
      <c r="AH147">
        <v>2</v>
      </c>
      <c r="AI147">
        <v>53553038</v>
      </c>
      <c r="AJ147">
        <v>149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ROW(Source!A52)</f>
        <v>52</v>
      </c>
      <c r="B148">
        <v>53553057</v>
      </c>
      <c r="C148">
        <v>53553033</v>
      </c>
      <c r="D148">
        <v>29173150</v>
      </c>
      <c r="E148">
        <v>1</v>
      </c>
      <c r="F148">
        <v>1</v>
      </c>
      <c r="G148">
        <v>1</v>
      </c>
      <c r="H148">
        <v>2</v>
      </c>
      <c r="I148" t="s">
        <v>1591</v>
      </c>
      <c r="J148" t="s">
        <v>1592</v>
      </c>
      <c r="K148" t="s">
        <v>1593</v>
      </c>
      <c r="L148">
        <v>1368</v>
      </c>
      <c r="N148">
        <v>1011</v>
      </c>
      <c r="O148" t="s">
        <v>1494</v>
      </c>
      <c r="P148" t="s">
        <v>1494</v>
      </c>
      <c r="Q148">
        <v>1</v>
      </c>
      <c r="X148">
        <v>10.17</v>
      </c>
      <c r="Y148">
        <v>0</v>
      </c>
      <c r="Z148">
        <v>1.9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61</v>
      </c>
      <c r="AG148">
        <v>14.619375</v>
      </c>
      <c r="AH148">
        <v>2</v>
      </c>
      <c r="AI148">
        <v>53553039</v>
      </c>
      <c r="AJ148">
        <v>150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ROW(Source!A52)</f>
        <v>52</v>
      </c>
      <c r="B149">
        <v>53553058</v>
      </c>
      <c r="C149">
        <v>53553033</v>
      </c>
      <c r="D149">
        <v>29174592</v>
      </c>
      <c r="E149">
        <v>1</v>
      </c>
      <c r="F149">
        <v>1</v>
      </c>
      <c r="G149">
        <v>1</v>
      </c>
      <c r="H149">
        <v>2</v>
      </c>
      <c r="I149" t="s">
        <v>1594</v>
      </c>
      <c r="J149" t="s">
        <v>1595</v>
      </c>
      <c r="K149" t="s">
        <v>1596</v>
      </c>
      <c r="L149">
        <v>1368</v>
      </c>
      <c r="N149">
        <v>1011</v>
      </c>
      <c r="O149" t="s">
        <v>1494</v>
      </c>
      <c r="P149" t="s">
        <v>1494</v>
      </c>
      <c r="Q149">
        <v>1</v>
      </c>
      <c r="X149">
        <v>0.33</v>
      </c>
      <c r="Y149">
        <v>0</v>
      </c>
      <c r="Z149">
        <v>3.27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61</v>
      </c>
      <c r="AG149">
        <v>0.47437499999999999</v>
      </c>
      <c r="AH149">
        <v>2</v>
      </c>
      <c r="AI149">
        <v>53553040</v>
      </c>
      <c r="AJ149">
        <v>151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ROW(Source!A52)</f>
        <v>52</v>
      </c>
      <c r="B150">
        <v>53553059</v>
      </c>
      <c r="C150">
        <v>53553033</v>
      </c>
      <c r="D150">
        <v>29174913</v>
      </c>
      <c r="E150">
        <v>1</v>
      </c>
      <c r="F150">
        <v>1</v>
      </c>
      <c r="G150">
        <v>1</v>
      </c>
      <c r="H150">
        <v>2</v>
      </c>
      <c r="I150" t="s">
        <v>1513</v>
      </c>
      <c r="J150" t="s">
        <v>1514</v>
      </c>
      <c r="K150" t="s">
        <v>1515</v>
      </c>
      <c r="L150">
        <v>1368</v>
      </c>
      <c r="N150">
        <v>1011</v>
      </c>
      <c r="O150" t="s">
        <v>1494</v>
      </c>
      <c r="P150" t="s">
        <v>1494</v>
      </c>
      <c r="Q150">
        <v>1</v>
      </c>
      <c r="X150">
        <v>0.56000000000000005</v>
      </c>
      <c r="Y150">
        <v>0</v>
      </c>
      <c r="Z150">
        <v>87.17</v>
      </c>
      <c r="AA150">
        <v>11.6</v>
      </c>
      <c r="AB150">
        <v>0</v>
      </c>
      <c r="AC150">
        <v>0</v>
      </c>
      <c r="AD150">
        <v>1</v>
      </c>
      <c r="AE150">
        <v>0</v>
      </c>
      <c r="AF150" t="s">
        <v>61</v>
      </c>
      <c r="AG150">
        <v>0.80500000000000005</v>
      </c>
      <c r="AH150">
        <v>2</v>
      </c>
      <c r="AI150">
        <v>53553041</v>
      </c>
      <c r="AJ150">
        <v>152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ROW(Source!A52)</f>
        <v>52</v>
      </c>
      <c r="B151">
        <v>53553060</v>
      </c>
      <c r="C151">
        <v>53553033</v>
      </c>
      <c r="D151">
        <v>29113598</v>
      </c>
      <c r="E151">
        <v>1</v>
      </c>
      <c r="F151">
        <v>1</v>
      </c>
      <c r="G151">
        <v>1</v>
      </c>
      <c r="H151">
        <v>3</v>
      </c>
      <c r="I151" t="s">
        <v>1522</v>
      </c>
      <c r="J151" t="s">
        <v>1523</v>
      </c>
      <c r="K151" t="s">
        <v>1524</v>
      </c>
      <c r="L151">
        <v>1348</v>
      </c>
      <c r="N151">
        <v>1009</v>
      </c>
      <c r="O151" t="s">
        <v>26</v>
      </c>
      <c r="P151" t="s">
        <v>26</v>
      </c>
      <c r="Q151">
        <v>1000</v>
      </c>
      <c r="X151">
        <v>6.4999999999999997E-3</v>
      </c>
      <c r="Y151">
        <v>4455.2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6.4999999999999997E-3</v>
      </c>
      <c r="AH151">
        <v>2</v>
      </c>
      <c r="AI151">
        <v>53553042</v>
      </c>
      <c r="AJ151">
        <v>153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ROW(Source!A52)</f>
        <v>52</v>
      </c>
      <c r="B152">
        <v>53553061</v>
      </c>
      <c r="C152">
        <v>53553033</v>
      </c>
      <c r="D152">
        <v>29113613</v>
      </c>
      <c r="E152">
        <v>1</v>
      </c>
      <c r="F152">
        <v>1</v>
      </c>
      <c r="G152">
        <v>1</v>
      </c>
      <c r="H152">
        <v>3</v>
      </c>
      <c r="I152" t="s">
        <v>1623</v>
      </c>
      <c r="J152" t="s">
        <v>1624</v>
      </c>
      <c r="K152" t="s">
        <v>1625</v>
      </c>
      <c r="L152">
        <v>1348</v>
      </c>
      <c r="N152">
        <v>1009</v>
      </c>
      <c r="O152" t="s">
        <v>26</v>
      </c>
      <c r="P152" t="s">
        <v>26</v>
      </c>
      <c r="Q152">
        <v>1000</v>
      </c>
      <c r="X152">
        <v>1.6000000000000001E-3</v>
      </c>
      <c r="Y152">
        <v>10200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1.6000000000000001E-3</v>
      </c>
      <c r="AH152">
        <v>2</v>
      </c>
      <c r="AI152">
        <v>53553043</v>
      </c>
      <c r="AJ152">
        <v>154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ROW(Source!A52)</f>
        <v>52</v>
      </c>
      <c r="B153">
        <v>53553062</v>
      </c>
      <c r="C153">
        <v>53553033</v>
      </c>
      <c r="D153">
        <v>29108248</v>
      </c>
      <c r="E153">
        <v>1</v>
      </c>
      <c r="F153">
        <v>1</v>
      </c>
      <c r="G153">
        <v>1</v>
      </c>
      <c r="H153">
        <v>3</v>
      </c>
      <c r="I153" t="s">
        <v>1600</v>
      </c>
      <c r="J153" t="s">
        <v>1601</v>
      </c>
      <c r="K153" t="s">
        <v>1602</v>
      </c>
      <c r="L153">
        <v>1327</v>
      </c>
      <c r="N153">
        <v>1005</v>
      </c>
      <c r="O153" t="s">
        <v>128</v>
      </c>
      <c r="P153" t="s">
        <v>128</v>
      </c>
      <c r="Q153">
        <v>1</v>
      </c>
      <c r="X153">
        <v>45</v>
      </c>
      <c r="Y153">
        <v>10.199999999999999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3</v>
      </c>
      <c r="AG153">
        <v>45</v>
      </c>
      <c r="AH153">
        <v>2</v>
      </c>
      <c r="AI153">
        <v>53553044</v>
      </c>
      <c r="AJ153">
        <v>155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ROW(Source!A52)</f>
        <v>52</v>
      </c>
      <c r="B154">
        <v>53553063</v>
      </c>
      <c r="C154">
        <v>53553033</v>
      </c>
      <c r="D154">
        <v>29114332</v>
      </c>
      <c r="E154">
        <v>1</v>
      </c>
      <c r="F154">
        <v>1</v>
      </c>
      <c r="G154">
        <v>1</v>
      </c>
      <c r="H154">
        <v>3</v>
      </c>
      <c r="I154" t="s">
        <v>1531</v>
      </c>
      <c r="J154" t="s">
        <v>1532</v>
      </c>
      <c r="K154" t="s">
        <v>1533</v>
      </c>
      <c r="L154">
        <v>1348</v>
      </c>
      <c r="N154">
        <v>1009</v>
      </c>
      <c r="O154" t="s">
        <v>26</v>
      </c>
      <c r="P154" t="s">
        <v>26</v>
      </c>
      <c r="Q154">
        <v>1000</v>
      </c>
      <c r="X154">
        <v>7.6E-3</v>
      </c>
      <c r="Y154">
        <v>11978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7.6E-3</v>
      </c>
      <c r="AH154">
        <v>2</v>
      </c>
      <c r="AI154">
        <v>53553045</v>
      </c>
      <c r="AJ154">
        <v>156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ROW(Source!A52)</f>
        <v>52</v>
      </c>
      <c r="B155">
        <v>53553064</v>
      </c>
      <c r="C155">
        <v>53553033</v>
      </c>
      <c r="D155">
        <v>29115650</v>
      </c>
      <c r="E155">
        <v>1</v>
      </c>
      <c r="F155">
        <v>1</v>
      </c>
      <c r="G155">
        <v>1</v>
      </c>
      <c r="H155">
        <v>3</v>
      </c>
      <c r="I155" t="s">
        <v>1603</v>
      </c>
      <c r="J155" t="s">
        <v>1604</v>
      </c>
      <c r="K155" t="s">
        <v>1605</v>
      </c>
      <c r="L155">
        <v>1339</v>
      </c>
      <c r="N155">
        <v>1007</v>
      </c>
      <c r="O155" t="s">
        <v>425</v>
      </c>
      <c r="P155" t="s">
        <v>425</v>
      </c>
      <c r="Q155">
        <v>1</v>
      </c>
      <c r="X155">
        <v>0.2</v>
      </c>
      <c r="Y155">
        <v>1056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0.2</v>
      </c>
      <c r="AH155">
        <v>2</v>
      </c>
      <c r="AI155">
        <v>53553046</v>
      </c>
      <c r="AJ155">
        <v>157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ROW(Source!A52)</f>
        <v>52</v>
      </c>
      <c r="B156">
        <v>53553065</v>
      </c>
      <c r="C156">
        <v>53553033</v>
      </c>
      <c r="D156">
        <v>29131309</v>
      </c>
      <c r="E156">
        <v>1</v>
      </c>
      <c r="F156">
        <v>1</v>
      </c>
      <c r="G156">
        <v>1</v>
      </c>
      <c r="H156">
        <v>3</v>
      </c>
      <c r="I156" t="s">
        <v>1606</v>
      </c>
      <c r="J156" t="s">
        <v>1607</v>
      </c>
      <c r="K156" t="s">
        <v>1608</v>
      </c>
      <c r="L156">
        <v>1327</v>
      </c>
      <c r="N156">
        <v>1005</v>
      </c>
      <c r="O156" t="s">
        <v>128</v>
      </c>
      <c r="P156" t="s">
        <v>128</v>
      </c>
      <c r="Q156">
        <v>1</v>
      </c>
      <c r="X156">
        <v>17.100000000000001</v>
      </c>
      <c r="Y156">
        <v>57.63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17.100000000000001</v>
      </c>
      <c r="AH156">
        <v>2</v>
      </c>
      <c r="AI156">
        <v>53553047</v>
      </c>
      <c r="AJ156">
        <v>158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ROW(Source!A52)</f>
        <v>52</v>
      </c>
      <c r="B157">
        <v>53553066</v>
      </c>
      <c r="C157">
        <v>53553033</v>
      </c>
      <c r="D157">
        <v>29131324</v>
      </c>
      <c r="E157">
        <v>1</v>
      </c>
      <c r="F157">
        <v>1</v>
      </c>
      <c r="G157">
        <v>1</v>
      </c>
      <c r="H157">
        <v>3</v>
      </c>
      <c r="I157" t="s">
        <v>1609</v>
      </c>
      <c r="J157" t="s">
        <v>1610</v>
      </c>
      <c r="K157" t="s">
        <v>1611</v>
      </c>
      <c r="L157">
        <v>1348</v>
      </c>
      <c r="N157">
        <v>1009</v>
      </c>
      <c r="O157" t="s">
        <v>26</v>
      </c>
      <c r="P157" t="s">
        <v>26</v>
      </c>
      <c r="Q157">
        <v>1000</v>
      </c>
      <c r="X157">
        <v>2.9</v>
      </c>
      <c r="Y157">
        <v>5649.99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2.9</v>
      </c>
      <c r="AH157">
        <v>2</v>
      </c>
      <c r="AI157">
        <v>53553048</v>
      </c>
      <c r="AJ157">
        <v>159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ROW(Source!A52)</f>
        <v>52</v>
      </c>
      <c r="B158">
        <v>53553067</v>
      </c>
      <c r="C158">
        <v>53553033</v>
      </c>
      <c r="D158">
        <v>29145043</v>
      </c>
      <c r="E158">
        <v>1</v>
      </c>
      <c r="F158">
        <v>1</v>
      </c>
      <c r="G158">
        <v>1</v>
      </c>
      <c r="H158">
        <v>3</v>
      </c>
      <c r="I158" t="s">
        <v>1612</v>
      </c>
      <c r="J158" t="s">
        <v>1613</v>
      </c>
      <c r="K158" t="s">
        <v>1614</v>
      </c>
      <c r="L158">
        <v>1339</v>
      </c>
      <c r="N158">
        <v>1007</v>
      </c>
      <c r="O158" t="s">
        <v>425</v>
      </c>
      <c r="P158" t="s">
        <v>425</v>
      </c>
      <c r="Q158">
        <v>1</v>
      </c>
      <c r="X158">
        <v>101.5</v>
      </c>
      <c r="Y158">
        <v>665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101.5</v>
      </c>
      <c r="AH158">
        <v>2</v>
      </c>
      <c r="AI158">
        <v>53553049</v>
      </c>
      <c r="AJ158">
        <v>160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ROW(Source!A52)</f>
        <v>52</v>
      </c>
      <c r="B159">
        <v>53553068</v>
      </c>
      <c r="C159">
        <v>53553033</v>
      </c>
      <c r="D159">
        <v>29149243</v>
      </c>
      <c r="E159">
        <v>1</v>
      </c>
      <c r="F159">
        <v>1</v>
      </c>
      <c r="G159">
        <v>1</v>
      </c>
      <c r="H159">
        <v>3</v>
      </c>
      <c r="I159" t="s">
        <v>1615</v>
      </c>
      <c r="J159" t="s">
        <v>1616</v>
      </c>
      <c r="K159" t="s">
        <v>1617</v>
      </c>
      <c r="L159">
        <v>1348</v>
      </c>
      <c r="N159">
        <v>1009</v>
      </c>
      <c r="O159" t="s">
        <v>26</v>
      </c>
      <c r="P159" t="s">
        <v>26</v>
      </c>
      <c r="Q159">
        <v>1000</v>
      </c>
      <c r="X159">
        <v>7.0000000000000001E-3</v>
      </c>
      <c r="Y159">
        <v>734.5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7.0000000000000001E-3</v>
      </c>
      <c r="AH159">
        <v>2</v>
      </c>
      <c r="AI159">
        <v>53553050</v>
      </c>
      <c r="AJ159">
        <v>161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ROW(Source!A52)</f>
        <v>52</v>
      </c>
      <c r="B160">
        <v>53553069</v>
      </c>
      <c r="C160">
        <v>53553033</v>
      </c>
      <c r="D160">
        <v>29150040</v>
      </c>
      <c r="E160">
        <v>1</v>
      </c>
      <c r="F160">
        <v>1</v>
      </c>
      <c r="G160">
        <v>1</v>
      </c>
      <c r="H160">
        <v>3</v>
      </c>
      <c r="I160" t="s">
        <v>1576</v>
      </c>
      <c r="J160" t="s">
        <v>1577</v>
      </c>
      <c r="K160" t="s">
        <v>1578</v>
      </c>
      <c r="L160">
        <v>1339</v>
      </c>
      <c r="N160">
        <v>1007</v>
      </c>
      <c r="O160" t="s">
        <v>425</v>
      </c>
      <c r="P160" t="s">
        <v>425</v>
      </c>
      <c r="Q160">
        <v>1</v>
      </c>
      <c r="X160">
        <v>0.129</v>
      </c>
      <c r="Y160">
        <v>2.44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0.129</v>
      </c>
      <c r="AH160">
        <v>2</v>
      </c>
      <c r="AI160">
        <v>53553051</v>
      </c>
      <c r="AJ160">
        <v>162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ROW(Source!A53)</f>
        <v>53</v>
      </c>
      <c r="B161">
        <v>53553052</v>
      </c>
      <c r="C161">
        <v>53553033</v>
      </c>
      <c r="D161">
        <v>18407150</v>
      </c>
      <c r="E161">
        <v>1</v>
      </c>
      <c r="F161">
        <v>1</v>
      </c>
      <c r="G161">
        <v>1</v>
      </c>
      <c r="H161">
        <v>1</v>
      </c>
      <c r="I161" t="s">
        <v>1552</v>
      </c>
      <c r="J161" t="s">
        <v>3</v>
      </c>
      <c r="K161" t="s">
        <v>1553</v>
      </c>
      <c r="L161">
        <v>1369</v>
      </c>
      <c r="N161">
        <v>1013</v>
      </c>
      <c r="O161" t="s">
        <v>1486</v>
      </c>
      <c r="P161" t="s">
        <v>1486</v>
      </c>
      <c r="Q161">
        <v>1</v>
      </c>
      <c r="X161">
        <v>271.39999999999998</v>
      </c>
      <c r="Y161">
        <v>0</v>
      </c>
      <c r="Z161">
        <v>0</v>
      </c>
      <c r="AA161">
        <v>0</v>
      </c>
      <c r="AB161">
        <v>284.25</v>
      </c>
      <c r="AC161">
        <v>0</v>
      </c>
      <c r="AD161">
        <v>1</v>
      </c>
      <c r="AE161">
        <v>1</v>
      </c>
      <c r="AF161" t="s">
        <v>62</v>
      </c>
      <c r="AG161">
        <v>358.92649999999992</v>
      </c>
      <c r="AH161">
        <v>2</v>
      </c>
      <c r="AI161">
        <v>53553034</v>
      </c>
      <c r="AJ161">
        <v>163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ROW(Source!A53)</f>
        <v>53</v>
      </c>
      <c r="B162">
        <v>53553053</v>
      </c>
      <c r="C162">
        <v>53553033</v>
      </c>
      <c r="D162">
        <v>121548</v>
      </c>
      <c r="E162">
        <v>1</v>
      </c>
      <c r="F162">
        <v>1</v>
      </c>
      <c r="G162">
        <v>1</v>
      </c>
      <c r="H162">
        <v>1</v>
      </c>
      <c r="I162" t="s">
        <v>31</v>
      </c>
      <c r="J162" t="s">
        <v>3</v>
      </c>
      <c r="K162" t="s">
        <v>1489</v>
      </c>
      <c r="L162">
        <v>608254</v>
      </c>
      <c r="N162">
        <v>1013</v>
      </c>
      <c r="O162" t="s">
        <v>1490</v>
      </c>
      <c r="P162" t="s">
        <v>1490</v>
      </c>
      <c r="Q162">
        <v>1</v>
      </c>
      <c r="X162">
        <v>18.97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2</v>
      </c>
      <c r="AF162" t="s">
        <v>61</v>
      </c>
      <c r="AG162">
        <v>27.269374999999997</v>
      </c>
      <c r="AH162">
        <v>2</v>
      </c>
      <c r="AI162">
        <v>53553035</v>
      </c>
      <c r="AJ162">
        <v>164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ROW(Source!A53)</f>
        <v>53</v>
      </c>
      <c r="B163">
        <v>53553054</v>
      </c>
      <c r="C163">
        <v>53553033</v>
      </c>
      <c r="D163">
        <v>29172268</v>
      </c>
      <c r="E163">
        <v>1</v>
      </c>
      <c r="F163">
        <v>1</v>
      </c>
      <c r="G163">
        <v>1</v>
      </c>
      <c r="H163">
        <v>2</v>
      </c>
      <c r="I163" t="s">
        <v>1582</v>
      </c>
      <c r="J163" t="s">
        <v>1583</v>
      </c>
      <c r="K163" t="s">
        <v>1584</v>
      </c>
      <c r="L163">
        <v>1368</v>
      </c>
      <c r="N163">
        <v>1011</v>
      </c>
      <c r="O163" t="s">
        <v>1494</v>
      </c>
      <c r="P163" t="s">
        <v>1494</v>
      </c>
      <c r="Q163">
        <v>1</v>
      </c>
      <c r="X163">
        <v>18.329999999999998</v>
      </c>
      <c r="Y163">
        <v>0</v>
      </c>
      <c r="Z163">
        <v>86.4</v>
      </c>
      <c r="AA163">
        <v>13.5</v>
      </c>
      <c r="AB163">
        <v>0</v>
      </c>
      <c r="AC163">
        <v>0</v>
      </c>
      <c r="AD163">
        <v>1</v>
      </c>
      <c r="AE163">
        <v>0</v>
      </c>
      <c r="AF163" t="s">
        <v>61</v>
      </c>
      <c r="AG163">
        <v>26.349374999999995</v>
      </c>
      <c r="AH163">
        <v>2</v>
      </c>
      <c r="AI163">
        <v>53553036</v>
      </c>
      <c r="AJ163">
        <v>165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ROW(Source!A53)</f>
        <v>53</v>
      </c>
      <c r="B164">
        <v>53553055</v>
      </c>
      <c r="C164">
        <v>53553033</v>
      </c>
      <c r="D164">
        <v>29172379</v>
      </c>
      <c r="E164">
        <v>1</v>
      </c>
      <c r="F164">
        <v>1</v>
      </c>
      <c r="G164">
        <v>1</v>
      </c>
      <c r="H164">
        <v>2</v>
      </c>
      <c r="I164" t="s">
        <v>1495</v>
      </c>
      <c r="J164" t="s">
        <v>1496</v>
      </c>
      <c r="K164" t="s">
        <v>1497</v>
      </c>
      <c r="L164">
        <v>1368</v>
      </c>
      <c r="N164">
        <v>1011</v>
      </c>
      <c r="O164" t="s">
        <v>1494</v>
      </c>
      <c r="P164" t="s">
        <v>1494</v>
      </c>
      <c r="Q164">
        <v>1</v>
      </c>
      <c r="X164">
        <v>0.37</v>
      </c>
      <c r="Y164">
        <v>0</v>
      </c>
      <c r="Z164">
        <v>112</v>
      </c>
      <c r="AA164">
        <v>13.5</v>
      </c>
      <c r="AB164">
        <v>0</v>
      </c>
      <c r="AC164">
        <v>0</v>
      </c>
      <c r="AD164">
        <v>1</v>
      </c>
      <c r="AE164">
        <v>0</v>
      </c>
      <c r="AF164" t="s">
        <v>61</v>
      </c>
      <c r="AG164">
        <v>0.53187499999999999</v>
      </c>
      <c r="AH164">
        <v>2</v>
      </c>
      <c r="AI164">
        <v>53553037</v>
      </c>
      <c r="AJ164">
        <v>166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ROW(Source!A53)</f>
        <v>53</v>
      </c>
      <c r="B165">
        <v>53553056</v>
      </c>
      <c r="C165">
        <v>53553033</v>
      </c>
      <c r="D165">
        <v>29172479</v>
      </c>
      <c r="E165">
        <v>1</v>
      </c>
      <c r="F165">
        <v>1</v>
      </c>
      <c r="G165">
        <v>1</v>
      </c>
      <c r="H165">
        <v>2</v>
      </c>
      <c r="I165" t="s">
        <v>1585</v>
      </c>
      <c r="J165" t="s">
        <v>1586</v>
      </c>
      <c r="K165" t="s">
        <v>1587</v>
      </c>
      <c r="L165">
        <v>1368</v>
      </c>
      <c r="N165">
        <v>1011</v>
      </c>
      <c r="O165" t="s">
        <v>1494</v>
      </c>
      <c r="P165" t="s">
        <v>1494</v>
      </c>
      <c r="Q165">
        <v>1</v>
      </c>
      <c r="X165">
        <v>0.27</v>
      </c>
      <c r="Y165">
        <v>0</v>
      </c>
      <c r="Z165">
        <v>99.89</v>
      </c>
      <c r="AA165">
        <v>10.06</v>
      </c>
      <c r="AB165">
        <v>0</v>
      </c>
      <c r="AC165">
        <v>0</v>
      </c>
      <c r="AD165">
        <v>1</v>
      </c>
      <c r="AE165">
        <v>0</v>
      </c>
      <c r="AF165" t="s">
        <v>61</v>
      </c>
      <c r="AG165">
        <v>0.388125</v>
      </c>
      <c r="AH165">
        <v>2</v>
      </c>
      <c r="AI165">
        <v>53553038</v>
      </c>
      <c r="AJ165">
        <v>167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ROW(Source!A53)</f>
        <v>53</v>
      </c>
      <c r="B166">
        <v>53553057</v>
      </c>
      <c r="C166">
        <v>53553033</v>
      </c>
      <c r="D166">
        <v>29173150</v>
      </c>
      <c r="E166">
        <v>1</v>
      </c>
      <c r="F166">
        <v>1</v>
      </c>
      <c r="G166">
        <v>1</v>
      </c>
      <c r="H166">
        <v>2</v>
      </c>
      <c r="I166" t="s">
        <v>1591</v>
      </c>
      <c r="J166" t="s">
        <v>1592</v>
      </c>
      <c r="K166" t="s">
        <v>1593</v>
      </c>
      <c r="L166">
        <v>1368</v>
      </c>
      <c r="N166">
        <v>1011</v>
      </c>
      <c r="O166" t="s">
        <v>1494</v>
      </c>
      <c r="P166" t="s">
        <v>1494</v>
      </c>
      <c r="Q166">
        <v>1</v>
      </c>
      <c r="X166">
        <v>10.17</v>
      </c>
      <c r="Y166">
        <v>0</v>
      </c>
      <c r="Z166">
        <v>1.9</v>
      </c>
      <c r="AA166">
        <v>0</v>
      </c>
      <c r="AB166">
        <v>0</v>
      </c>
      <c r="AC166">
        <v>0</v>
      </c>
      <c r="AD166">
        <v>1</v>
      </c>
      <c r="AE166">
        <v>0</v>
      </c>
      <c r="AF166" t="s">
        <v>61</v>
      </c>
      <c r="AG166">
        <v>14.619375</v>
      </c>
      <c r="AH166">
        <v>2</v>
      </c>
      <c r="AI166">
        <v>53553039</v>
      </c>
      <c r="AJ166">
        <v>168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ROW(Source!A53)</f>
        <v>53</v>
      </c>
      <c r="B167">
        <v>53553058</v>
      </c>
      <c r="C167">
        <v>53553033</v>
      </c>
      <c r="D167">
        <v>29174592</v>
      </c>
      <c r="E167">
        <v>1</v>
      </c>
      <c r="F167">
        <v>1</v>
      </c>
      <c r="G167">
        <v>1</v>
      </c>
      <c r="H167">
        <v>2</v>
      </c>
      <c r="I167" t="s">
        <v>1594</v>
      </c>
      <c r="J167" t="s">
        <v>1595</v>
      </c>
      <c r="K167" t="s">
        <v>1596</v>
      </c>
      <c r="L167">
        <v>1368</v>
      </c>
      <c r="N167">
        <v>1011</v>
      </c>
      <c r="O167" t="s">
        <v>1494</v>
      </c>
      <c r="P167" t="s">
        <v>1494</v>
      </c>
      <c r="Q167">
        <v>1</v>
      </c>
      <c r="X167">
        <v>0.33</v>
      </c>
      <c r="Y167">
        <v>0</v>
      </c>
      <c r="Z167">
        <v>3.27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61</v>
      </c>
      <c r="AG167">
        <v>0.47437499999999999</v>
      </c>
      <c r="AH167">
        <v>2</v>
      </c>
      <c r="AI167">
        <v>53553040</v>
      </c>
      <c r="AJ167">
        <v>169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ROW(Source!A53)</f>
        <v>53</v>
      </c>
      <c r="B168">
        <v>53553059</v>
      </c>
      <c r="C168">
        <v>53553033</v>
      </c>
      <c r="D168">
        <v>29174913</v>
      </c>
      <c r="E168">
        <v>1</v>
      </c>
      <c r="F168">
        <v>1</v>
      </c>
      <c r="G168">
        <v>1</v>
      </c>
      <c r="H168">
        <v>2</v>
      </c>
      <c r="I168" t="s">
        <v>1513</v>
      </c>
      <c r="J168" t="s">
        <v>1514</v>
      </c>
      <c r="K168" t="s">
        <v>1515</v>
      </c>
      <c r="L168">
        <v>1368</v>
      </c>
      <c r="N168">
        <v>1011</v>
      </c>
      <c r="O168" t="s">
        <v>1494</v>
      </c>
      <c r="P168" t="s">
        <v>1494</v>
      </c>
      <c r="Q168">
        <v>1</v>
      </c>
      <c r="X168">
        <v>0.56000000000000005</v>
      </c>
      <c r="Y168">
        <v>0</v>
      </c>
      <c r="Z168">
        <v>87.17</v>
      </c>
      <c r="AA168">
        <v>11.6</v>
      </c>
      <c r="AB168">
        <v>0</v>
      </c>
      <c r="AC168">
        <v>0</v>
      </c>
      <c r="AD168">
        <v>1</v>
      </c>
      <c r="AE168">
        <v>0</v>
      </c>
      <c r="AF168" t="s">
        <v>61</v>
      </c>
      <c r="AG168">
        <v>0.80500000000000005</v>
      </c>
      <c r="AH168">
        <v>2</v>
      </c>
      <c r="AI168">
        <v>53553041</v>
      </c>
      <c r="AJ168">
        <v>170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ROW(Source!A53)</f>
        <v>53</v>
      </c>
      <c r="B169">
        <v>53553060</v>
      </c>
      <c r="C169">
        <v>53553033</v>
      </c>
      <c r="D169">
        <v>29113598</v>
      </c>
      <c r="E169">
        <v>1</v>
      </c>
      <c r="F169">
        <v>1</v>
      </c>
      <c r="G169">
        <v>1</v>
      </c>
      <c r="H169">
        <v>3</v>
      </c>
      <c r="I169" t="s">
        <v>1522</v>
      </c>
      <c r="J169" t="s">
        <v>1523</v>
      </c>
      <c r="K169" t="s">
        <v>1524</v>
      </c>
      <c r="L169">
        <v>1348</v>
      </c>
      <c r="N169">
        <v>1009</v>
      </c>
      <c r="O169" t="s">
        <v>26</v>
      </c>
      <c r="P169" t="s">
        <v>26</v>
      </c>
      <c r="Q169">
        <v>1000</v>
      </c>
      <c r="X169">
        <v>6.4999999999999997E-3</v>
      </c>
      <c r="Y169">
        <v>4455.2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6.4999999999999997E-3</v>
      </c>
      <c r="AH169">
        <v>2</v>
      </c>
      <c r="AI169">
        <v>53553042</v>
      </c>
      <c r="AJ169">
        <v>171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ROW(Source!A53)</f>
        <v>53</v>
      </c>
      <c r="B170">
        <v>53553061</v>
      </c>
      <c r="C170">
        <v>53553033</v>
      </c>
      <c r="D170">
        <v>29113613</v>
      </c>
      <c r="E170">
        <v>1</v>
      </c>
      <c r="F170">
        <v>1</v>
      </c>
      <c r="G170">
        <v>1</v>
      </c>
      <c r="H170">
        <v>3</v>
      </c>
      <c r="I170" t="s">
        <v>1623</v>
      </c>
      <c r="J170" t="s">
        <v>1624</v>
      </c>
      <c r="K170" t="s">
        <v>1625</v>
      </c>
      <c r="L170">
        <v>1348</v>
      </c>
      <c r="N170">
        <v>1009</v>
      </c>
      <c r="O170" t="s">
        <v>26</v>
      </c>
      <c r="P170" t="s">
        <v>26</v>
      </c>
      <c r="Q170">
        <v>1000</v>
      </c>
      <c r="X170">
        <v>1.6000000000000001E-3</v>
      </c>
      <c r="Y170">
        <v>10200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1.6000000000000001E-3</v>
      </c>
      <c r="AH170">
        <v>2</v>
      </c>
      <c r="AI170">
        <v>53553043</v>
      </c>
      <c r="AJ170">
        <v>172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ROW(Source!A53)</f>
        <v>53</v>
      </c>
      <c r="B171">
        <v>53553062</v>
      </c>
      <c r="C171">
        <v>53553033</v>
      </c>
      <c r="D171">
        <v>29108248</v>
      </c>
      <c r="E171">
        <v>1</v>
      </c>
      <c r="F171">
        <v>1</v>
      </c>
      <c r="G171">
        <v>1</v>
      </c>
      <c r="H171">
        <v>3</v>
      </c>
      <c r="I171" t="s">
        <v>1600</v>
      </c>
      <c r="J171" t="s">
        <v>1601</v>
      </c>
      <c r="K171" t="s">
        <v>1602</v>
      </c>
      <c r="L171">
        <v>1327</v>
      </c>
      <c r="N171">
        <v>1005</v>
      </c>
      <c r="O171" t="s">
        <v>128</v>
      </c>
      <c r="P171" t="s">
        <v>128</v>
      </c>
      <c r="Q171">
        <v>1</v>
      </c>
      <c r="X171">
        <v>45</v>
      </c>
      <c r="Y171">
        <v>10.199999999999999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45</v>
      </c>
      <c r="AH171">
        <v>2</v>
      </c>
      <c r="AI171">
        <v>53553044</v>
      </c>
      <c r="AJ171">
        <v>173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ROW(Source!A53)</f>
        <v>53</v>
      </c>
      <c r="B172">
        <v>53553063</v>
      </c>
      <c r="C172">
        <v>53553033</v>
      </c>
      <c r="D172">
        <v>29114332</v>
      </c>
      <c r="E172">
        <v>1</v>
      </c>
      <c r="F172">
        <v>1</v>
      </c>
      <c r="G172">
        <v>1</v>
      </c>
      <c r="H172">
        <v>3</v>
      </c>
      <c r="I172" t="s">
        <v>1531</v>
      </c>
      <c r="J172" t="s">
        <v>1532</v>
      </c>
      <c r="K172" t="s">
        <v>1533</v>
      </c>
      <c r="L172">
        <v>1348</v>
      </c>
      <c r="N172">
        <v>1009</v>
      </c>
      <c r="O172" t="s">
        <v>26</v>
      </c>
      <c r="P172" t="s">
        <v>26</v>
      </c>
      <c r="Q172">
        <v>1000</v>
      </c>
      <c r="X172">
        <v>7.6E-3</v>
      </c>
      <c r="Y172">
        <v>11978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3</v>
      </c>
      <c r="AG172">
        <v>7.6E-3</v>
      </c>
      <c r="AH172">
        <v>2</v>
      </c>
      <c r="AI172">
        <v>53553045</v>
      </c>
      <c r="AJ172">
        <v>174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ROW(Source!A53)</f>
        <v>53</v>
      </c>
      <c r="B173">
        <v>53553064</v>
      </c>
      <c r="C173">
        <v>53553033</v>
      </c>
      <c r="D173">
        <v>29115650</v>
      </c>
      <c r="E173">
        <v>1</v>
      </c>
      <c r="F173">
        <v>1</v>
      </c>
      <c r="G173">
        <v>1</v>
      </c>
      <c r="H173">
        <v>3</v>
      </c>
      <c r="I173" t="s">
        <v>1603</v>
      </c>
      <c r="J173" t="s">
        <v>1604</v>
      </c>
      <c r="K173" t="s">
        <v>1605</v>
      </c>
      <c r="L173">
        <v>1339</v>
      </c>
      <c r="N173">
        <v>1007</v>
      </c>
      <c r="O173" t="s">
        <v>425</v>
      </c>
      <c r="P173" t="s">
        <v>425</v>
      </c>
      <c r="Q173">
        <v>1</v>
      </c>
      <c r="X173">
        <v>0.2</v>
      </c>
      <c r="Y173">
        <v>1056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0.2</v>
      </c>
      <c r="AH173">
        <v>2</v>
      </c>
      <c r="AI173">
        <v>53553046</v>
      </c>
      <c r="AJ173">
        <v>175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ROW(Source!A53)</f>
        <v>53</v>
      </c>
      <c r="B174">
        <v>53553065</v>
      </c>
      <c r="C174">
        <v>53553033</v>
      </c>
      <c r="D174">
        <v>29131309</v>
      </c>
      <c r="E174">
        <v>1</v>
      </c>
      <c r="F174">
        <v>1</v>
      </c>
      <c r="G174">
        <v>1</v>
      </c>
      <c r="H174">
        <v>3</v>
      </c>
      <c r="I174" t="s">
        <v>1606</v>
      </c>
      <c r="J174" t="s">
        <v>1607</v>
      </c>
      <c r="K174" t="s">
        <v>1608</v>
      </c>
      <c r="L174">
        <v>1327</v>
      </c>
      <c r="N174">
        <v>1005</v>
      </c>
      <c r="O174" t="s">
        <v>128</v>
      </c>
      <c r="P174" t="s">
        <v>128</v>
      </c>
      <c r="Q174">
        <v>1</v>
      </c>
      <c r="X174">
        <v>17.100000000000001</v>
      </c>
      <c r="Y174">
        <v>57.63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17.100000000000001</v>
      </c>
      <c r="AH174">
        <v>2</v>
      </c>
      <c r="AI174">
        <v>53553047</v>
      </c>
      <c r="AJ174">
        <v>176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ROW(Source!A53)</f>
        <v>53</v>
      </c>
      <c r="B175">
        <v>53553066</v>
      </c>
      <c r="C175">
        <v>53553033</v>
      </c>
      <c r="D175">
        <v>29131324</v>
      </c>
      <c r="E175">
        <v>1</v>
      </c>
      <c r="F175">
        <v>1</v>
      </c>
      <c r="G175">
        <v>1</v>
      </c>
      <c r="H175">
        <v>3</v>
      </c>
      <c r="I175" t="s">
        <v>1609</v>
      </c>
      <c r="J175" t="s">
        <v>1610</v>
      </c>
      <c r="K175" t="s">
        <v>1611</v>
      </c>
      <c r="L175">
        <v>1348</v>
      </c>
      <c r="N175">
        <v>1009</v>
      </c>
      <c r="O175" t="s">
        <v>26</v>
      </c>
      <c r="P175" t="s">
        <v>26</v>
      </c>
      <c r="Q175">
        <v>1000</v>
      </c>
      <c r="X175">
        <v>2.9</v>
      </c>
      <c r="Y175">
        <v>5649.99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2.9</v>
      </c>
      <c r="AH175">
        <v>2</v>
      </c>
      <c r="AI175">
        <v>53553048</v>
      </c>
      <c r="AJ175">
        <v>177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ROW(Source!A53)</f>
        <v>53</v>
      </c>
      <c r="B176">
        <v>53553067</v>
      </c>
      <c r="C176">
        <v>53553033</v>
      </c>
      <c r="D176">
        <v>29145043</v>
      </c>
      <c r="E176">
        <v>1</v>
      </c>
      <c r="F176">
        <v>1</v>
      </c>
      <c r="G176">
        <v>1</v>
      </c>
      <c r="H176">
        <v>3</v>
      </c>
      <c r="I176" t="s">
        <v>1612</v>
      </c>
      <c r="J176" t="s">
        <v>1613</v>
      </c>
      <c r="K176" t="s">
        <v>1614</v>
      </c>
      <c r="L176">
        <v>1339</v>
      </c>
      <c r="N176">
        <v>1007</v>
      </c>
      <c r="O176" t="s">
        <v>425</v>
      </c>
      <c r="P176" t="s">
        <v>425</v>
      </c>
      <c r="Q176">
        <v>1</v>
      </c>
      <c r="X176">
        <v>101.5</v>
      </c>
      <c r="Y176">
        <v>665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101.5</v>
      </c>
      <c r="AH176">
        <v>2</v>
      </c>
      <c r="AI176">
        <v>53553049</v>
      </c>
      <c r="AJ176">
        <v>178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ROW(Source!A53)</f>
        <v>53</v>
      </c>
      <c r="B177">
        <v>53553068</v>
      </c>
      <c r="C177">
        <v>53553033</v>
      </c>
      <c r="D177">
        <v>29149243</v>
      </c>
      <c r="E177">
        <v>1</v>
      </c>
      <c r="F177">
        <v>1</v>
      </c>
      <c r="G177">
        <v>1</v>
      </c>
      <c r="H177">
        <v>3</v>
      </c>
      <c r="I177" t="s">
        <v>1615</v>
      </c>
      <c r="J177" t="s">
        <v>1616</v>
      </c>
      <c r="K177" t="s">
        <v>1617</v>
      </c>
      <c r="L177">
        <v>1348</v>
      </c>
      <c r="N177">
        <v>1009</v>
      </c>
      <c r="O177" t="s">
        <v>26</v>
      </c>
      <c r="P177" t="s">
        <v>26</v>
      </c>
      <c r="Q177">
        <v>1000</v>
      </c>
      <c r="X177">
        <v>7.0000000000000001E-3</v>
      </c>
      <c r="Y177">
        <v>734.5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7.0000000000000001E-3</v>
      </c>
      <c r="AH177">
        <v>2</v>
      </c>
      <c r="AI177">
        <v>53553050</v>
      </c>
      <c r="AJ177">
        <v>179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ROW(Source!A53)</f>
        <v>53</v>
      </c>
      <c r="B178">
        <v>53553069</v>
      </c>
      <c r="C178">
        <v>53553033</v>
      </c>
      <c r="D178">
        <v>29150040</v>
      </c>
      <c r="E178">
        <v>1</v>
      </c>
      <c r="F178">
        <v>1</v>
      </c>
      <c r="G178">
        <v>1</v>
      </c>
      <c r="H178">
        <v>3</v>
      </c>
      <c r="I178" t="s">
        <v>1576</v>
      </c>
      <c r="J178" t="s">
        <v>1577</v>
      </c>
      <c r="K178" t="s">
        <v>1578</v>
      </c>
      <c r="L178">
        <v>1339</v>
      </c>
      <c r="N178">
        <v>1007</v>
      </c>
      <c r="O178" t="s">
        <v>425</v>
      </c>
      <c r="P178" t="s">
        <v>425</v>
      </c>
      <c r="Q178">
        <v>1</v>
      </c>
      <c r="X178">
        <v>0.129</v>
      </c>
      <c r="Y178">
        <v>2.44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0.129</v>
      </c>
      <c r="AH178">
        <v>2</v>
      </c>
      <c r="AI178">
        <v>53553051</v>
      </c>
      <c r="AJ178">
        <v>180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ROW(Source!A54)</f>
        <v>54</v>
      </c>
      <c r="B179">
        <v>53553085</v>
      </c>
      <c r="C179">
        <v>53553070</v>
      </c>
      <c r="D179">
        <v>18410572</v>
      </c>
      <c r="E179">
        <v>1</v>
      </c>
      <c r="F179">
        <v>1</v>
      </c>
      <c r="G179">
        <v>1</v>
      </c>
      <c r="H179">
        <v>1</v>
      </c>
      <c r="I179" t="s">
        <v>1626</v>
      </c>
      <c r="J179" t="s">
        <v>3</v>
      </c>
      <c r="K179" t="s">
        <v>1627</v>
      </c>
      <c r="L179">
        <v>1369</v>
      </c>
      <c r="N179">
        <v>1013</v>
      </c>
      <c r="O179" t="s">
        <v>1486</v>
      </c>
      <c r="P179" t="s">
        <v>1486</v>
      </c>
      <c r="Q179">
        <v>1</v>
      </c>
      <c r="X179">
        <v>310.68169999999992</v>
      </c>
      <c r="Y179">
        <v>0</v>
      </c>
      <c r="Z179">
        <v>0</v>
      </c>
      <c r="AA179">
        <v>0</v>
      </c>
      <c r="AB179">
        <v>291.25</v>
      </c>
      <c r="AC179">
        <v>0</v>
      </c>
      <c r="AD179">
        <v>1</v>
      </c>
      <c r="AE179">
        <v>1</v>
      </c>
      <c r="AF179" t="s">
        <v>62</v>
      </c>
      <c r="AG179">
        <v>410.87654824999987</v>
      </c>
      <c r="AH179">
        <v>2</v>
      </c>
      <c r="AI179">
        <v>53553071</v>
      </c>
      <c r="AJ179">
        <v>181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ROW(Source!A54)</f>
        <v>54</v>
      </c>
      <c r="B180">
        <v>53553086</v>
      </c>
      <c r="C180">
        <v>53553070</v>
      </c>
      <c r="D180">
        <v>121548</v>
      </c>
      <c r="E180">
        <v>1</v>
      </c>
      <c r="F180">
        <v>1</v>
      </c>
      <c r="G180">
        <v>1</v>
      </c>
      <c r="H180">
        <v>1</v>
      </c>
      <c r="I180" t="s">
        <v>31</v>
      </c>
      <c r="J180" t="s">
        <v>3</v>
      </c>
      <c r="K180" t="s">
        <v>1489</v>
      </c>
      <c r="L180">
        <v>608254</v>
      </c>
      <c r="N180">
        <v>1013</v>
      </c>
      <c r="O180" t="s">
        <v>1490</v>
      </c>
      <c r="P180" t="s">
        <v>1490</v>
      </c>
      <c r="Q180">
        <v>1</v>
      </c>
      <c r="X180">
        <v>2.4724999999999997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2</v>
      </c>
      <c r="AF180" t="s">
        <v>61</v>
      </c>
      <c r="AG180">
        <v>3.55421875</v>
      </c>
      <c r="AH180">
        <v>2</v>
      </c>
      <c r="AI180">
        <v>53553072</v>
      </c>
      <c r="AJ180">
        <v>182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ROW(Source!A54)</f>
        <v>54</v>
      </c>
      <c r="B181">
        <v>53553087</v>
      </c>
      <c r="C181">
        <v>53553070</v>
      </c>
      <c r="D181">
        <v>29172267</v>
      </c>
      <c r="E181">
        <v>1</v>
      </c>
      <c r="F181">
        <v>1</v>
      </c>
      <c r="G181">
        <v>1</v>
      </c>
      <c r="H181">
        <v>2</v>
      </c>
      <c r="I181" t="s">
        <v>1628</v>
      </c>
      <c r="J181" t="s">
        <v>1629</v>
      </c>
      <c r="K181" t="s">
        <v>1630</v>
      </c>
      <c r="L181">
        <v>1368</v>
      </c>
      <c r="N181">
        <v>1011</v>
      </c>
      <c r="O181" t="s">
        <v>1494</v>
      </c>
      <c r="P181" t="s">
        <v>1494</v>
      </c>
      <c r="Q181">
        <v>1</v>
      </c>
      <c r="X181">
        <v>2.8749999999999998E-2</v>
      </c>
      <c r="Y181">
        <v>0</v>
      </c>
      <c r="Z181">
        <v>83.43</v>
      </c>
      <c r="AA181">
        <v>13.5</v>
      </c>
      <c r="AB181">
        <v>0</v>
      </c>
      <c r="AC181">
        <v>0</v>
      </c>
      <c r="AD181">
        <v>1</v>
      </c>
      <c r="AE181">
        <v>0</v>
      </c>
      <c r="AF181" t="s">
        <v>61</v>
      </c>
      <c r="AG181">
        <v>4.1328125E-2</v>
      </c>
      <c r="AH181">
        <v>2</v>
      </c>
      <c r="AI181">
        <v>53553073</v>
      </c>
      <c r="AJ181">
        <v>183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ROW(Source!A54)</f>
        <v>54</v>
      </c>
      <c r="B182">
        <v>53553088</v>
      </c>
      <c r="C182">
        <v>53553070</v>
      </c>
      <c r="D182">
        <v>29172378</v>
      </c>
      <c r="E182">
        <v>1</v>
      </c>
      <c r="F182">
        <v>1</v>
      </c>
      <c r="G182">
        <v>1</v>
      </c>
      <c r="H182">
        <v>2</v>
      </c>
      <c r="I182" t="s">
        <v>1631</v>
      </c>
      <c r="J182" t="s">
        <v>1632</v>
      </c>
      <c r="K182" t="s">
        <v>1633</v>
      </c>
      <c r="L182">
        <v>1368</v>
      </c>
      <c r="N182">
        <v>1011</v>
      </c>
      <c r="O182" t="s">
        <v>1494</v>
      </c>
      <c r="P182" t="s">
        <v>1494</v>
      </c>
      <c r="Q182">
        <v>1</v>
      </c>
      <c r="X182">
        <v>1.4374999999999999E-2</v>
      </c>
      <c r="Y182">
        <v>0</v>
      </c>
      <c r="Z182">
        <v>88.01</v>
      </c>
      <c r="AA182">
        <v>11.6</v>
      </c>
      <c r="AB182">
        <v>0</v>
      </c>
      <c r="AC182">
        <v>0</v>
      </c>
      <c r="AD182">
        <v>1</v>
      </c>
      <c r="AE182">
        <v>0</v>
      </c>
      <c r="AF182" t="s">
        <v>61</v>
      </c>
      <c r="AG182">
        <v>2.06640625E-2</v>
      </c>
      <c r="AH182">
        <v>2</v>
      </c>
      <c r="AI182">
        <v>53553074</v>
      </c>
      <c r="AJ182">
        <v>184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ROW(Source!A54)</f>
        <v>54</v>
      </c>
      <c r="B183">
        <v>53553089</v>
      </c>
      <c r="C183">
        <v>53553070</v>
      </c>
      <c r="D183">
        <v>29173141</v>
      </c>
      <c r="E183">
        <v>1</v>
      </c>
      <c r="F183">
        <v>1</v>
      </c>
      <c r="G183">
        <v>1</v>
      </c>
      <c r="H183">
        <v>2</v>
      </c>
      <c r="I183" t="s">
        <v>1634</v>
      </c>
      <c r="J183" t="s">
        <v>1635</v>
      </c>
      <c r="K183" t="s">
        <v>1636</v>
      </c>
      <c r="L183">
        <v>1368</v>
      </c>
      <c r="N183">
        <v>1011</v>
      </c>
      <c r="O183" t="s">
        <v>1494</v>
      </c>
      <c r="P183" t="s">
        <v>1494</v>
      </c>
      <c r="Q183">
        <v>1</v>
      </c>
      <c r="X183">
        <v>2.4293749999999994</v>
      </c>
      <c r="Y183">
        <v>0</v>
      </c>
      <c r="Z183">
        <v>12.4</v>
      </c>
      <c r="AA183">
        <v>10.06</v>
      </c>
      <c r="AB183">
        <v>0</v>
      </c>
      <c r="AC183">
        <v>0</v>
      </c>
      <c r="AD183">
        <v>1</v>
      </c>
      <c r="AE183">
        <v>0</v>
      </c>
      <c r="AF183" t="s">
        <v>61</v>
      </c>
      <c r="AG183">
        <v>3.4922265624999995</v>
      </c>
      <c r="AH183">
        <v>2</v>
      </c>
      <c r="AI183">
        <v>53553075</v>
      </c>
      <c r="AJ183">
        <v>185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ROW(Source!A54)</f>
        <v>54</v>
      </c>
      <c r="B184">
        <v>53553090</v>
      </c>
      <c r="C184">
        <v>53553070</v>
      </c>
      <c r="D184">
        <v>29174638</v>
      </c>
      <c r="E184">
        <v>1</v>
      </c>
      <c r="F184">
        <v>1</v>
      </c>
      <c r="G184">
        <v>1</v>
      </c>
      <c r="H184">
        <v>2</v>
      </c>
      <c r="I184" t="s">
        <v>1637</v>
      </c>
      <c r="J184" t="s">
        <v>1638</v>
      </c>
      <c r="K184" t="s">
        <v>1639</v>
      </c>
      <c r="L184">
        <v>1368</v>
      </c>
      <c r="N184">
        <v>1011</v>
      </c>
      <c r="O184" t="s">
        <v>1494</v>
      </c>
      <c r="P184" t="s">
        <v>1494</v>
      </c>
      <c r="Q184">
        <v>1</v>
      </c>
      <c r="X184">
        <v>7.1874999999999994E-2</v>
      </c>
      <c r="Y184">
        <v>0</v>
      </c>
      <c r="Z184">
        <v>9.9700000000000006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61</v>
      </c>
      <c r="AG184">
        <v>0.1033203125</v>
      </c>
      <c r="AH184">
        <v>2</v>
      </c>
      <c r="AI184">
        <v>53553076</v>
      </c>
      <c r="AJ184">
        <v>186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ROW(Source!A54)</f>
        <v>54</v>
      </c>
      <c r="B185">
        <v>53553091</v>
      </c>
      <c r="C185">
        <v>53553070</v>
      </c>
      <c r="D185">
        <v>29174913</v>
      </c>
      <c r="E185">
        <v>1</v>
      </c>
      <c r="F185">
        <v>1</v>
      </c>
      <c r="G185">
        <v>1</v>
      </c>
      <c r="H185">
        <v>2</v>
      </c>
      <c r="I185" t="s">
        <v>1513</v>
      </c>
      <c r="J185" t="s">
        <v>1514</v>
      </c>
      <c r="K185" t="s">
        <v>1515</v>
      </c>
      <c r="L185">
        <v>1368</v>
      </c>
      <c r="N185">
        <v>1011</v>
      </c>
      <c r="O185" t="s">
        <v>1494</v>
      </c>
      <c r="P185" t="s">
        <v>1494</v>
      </c>
      <c r="Q185">
        <v>1</v>
      </c>
      <c r="X185">
        <v>1.4374999999999999E-2</v>
      </c>
      <c r="Y185">
        <v>0</v>
      </c>
      <c r="Z185">
        <v>87.17</v>
      </c>
      <c r="AA185">
        <v>11.6</v>
      </c>
      <c r="AB185">
        <v>0</v>
      </c>
      <c r="AC185">
        <v>0</v>
      </c>
      <c r="AD185">
        <v>1</v>
      </c>
      <c r="AE185">
        <v>0</v>
      </c>
      <c r="AF185" t="s">
        <v>61</v>
      </c>
      <c r="AG185">
        <v>2.06640625E-2</v>
      </c>
      <c r="AH185">
        <v>2</v>
      </c>
      <c r="AI185">
        <v>53553077</v>
      </c>
      <c r="AJ185">
        <v>187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ROW(Source!A54)</f>
        <v>54</v>
      </c>
      <c r="B186">
        <v>53553092</v>
      </c>
      <c r="C186">
        <v>53553070</v>
      </c>
      <c r="D186">
        <v>29107863</v>
      </c>
      <c r="E186">
        <v>1</v>
      </c>
      <c r="F186">
        <v>1</v>
      </c>
      <c r="G186">
        <v>1</v>
      </c>
      <c r="H186">
        <v>3</v>
      </c>
      <c r="I186" t="s">
        <v>434</v>
      </c>
      <c r="J186" t="s">
        <v>436</v>
      </c>
      <c r="K186" t="s">
        <v>435</v>
      </c>
      <c r="L186">
        <v>1348</v>
      </c>
      <c r="N186">
        <v>1009</v>
      </c>
      <c r="O186" t="s">
        <v>26</v>
      </c>
      <c r="P186" t="s">
        <v>26</v>
      </c>
      <c r="Q186">
        <v>1000</v>
      </c>
      <c r="X186">
        <v>8.9999999999999993E-3</v>
      </c>
      <c r="Y186">
        <v>6532.53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8.9999999999999993E-3</v>
      </c>
      <c r="AH186">
        <v>2</v>
      </c>
      <c r="AI186">
        <v>53553078</v>
      </c>
      <c r="AJ186">
        <v>188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ROW(Source!A54)</f>
        <v>54</v>
      </c>
      <c r="B187">
        <v>53553093</v>
      </c>
      <c r="C187">
        <v>53553070</v>
      </c>
      <c r="D187">
        <v>29109437</v>
      </c>
      <c r="E187">
        <v>1</v>
      </c>
      <c r="F187">
        <v>1</v>
      </c>
      <c r="G187">
        <v>1</v>
      </c>
      <c r="H187">
        <v>3</v>
      </c>
      <c r="I187" t="s">
        <v>1640</v>
      </c>
      <c r="J187" t="s">
        <v>1641</v>
      </c>
      <c r="K187" t="s">
        <v>1642</v>
      </c>
      <c r="L187">
        <v>1346</v>
      </c>
      <c r="N187">
        <v>1009</v>
      </c>
      <c r="O187" t="s">
        <v>143</v>
      </c>
      <c r="P187" t="s">
        <v>143</v>
      </c>
      <c r="Q187">
        <v>1</v>
      </c>
      <c r="X187">
        <v>1200</v>
      </c>
      <c r="Y187">
        <v>3.86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1200</v>
      </c>
      <c r="AH187">
        <v>2</v>
      </c>
      <c r="AI187">
        <v>53553080</v>
      </c>
      <c r="AJ187">
        <v>190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ROW(Source!A54)</f>
        <v>54</v>
      </c>
      <c r="B188">
        <v>53553094</v>
      </c>
      <c r="C188">
        <v>53553070</v>
      </c>
      <c r="D188">
        <v>29109882</v>
      </c>
      <c r="E188">
        <v>1</v>
      </c>
      <c r="F188">
        <v>1</v>
      </c>
      <c r="G188">
        <v>1</v>
      </c>
      <c r="H188">
        <v>3</v>
      </c>
      <c r="I188" t="s">
        <v>126</v>
      </c>
      <c r="J188" t="s">
        <v>129</v>
      </c>
      <c r="K188" t="s">
        <v>127</v>
      </c>
      <c r="L188">
        <v>1327</v>
      </c>
      <c r="N188">
        <v>1005</v>
      </c>
      <c r="O188" t="s">
        <v>128</v>
      </c>
      <c r="P188" t="s">
        <v>128</v>
      </c>
      <c r="Q188">
        <v>1</v>
      </c>
      <c r="X188">
        <v>102</v>
      </c>
      <c r="Y188">
        <v>209.34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102</v>
      </c>
      <c r="AH188">
        <v>2</v>
      </c>
      <c r="AI188">
        <v>53553081</v>
      </c>
      <c r="AJ188">
        <v>191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ROW(Source!A54)</f>
        <v>54</v>
      </c>
      <c r="B189">
        <v>53553095</v>
      </c>
      <c r="C189">
        <v>53553070</v>
      </c>
      <c r="D189">
        <v>29109265</v>
      </c>
      <c r="E189">
        <v>1</v>
      </c>
      <c r="F189">
        <v>1</v>
      </c>
      <c r="G189">
        <v>1</v>
      </c>
      <c r="H189">
        <v>3</v>
      </c>
      <c r="I189" t="s">
        <v>2078</v>
      </c>
      <c r="J189" t="s">
        <v>2079</v>
      </c>
      <c r="K189" t="s">
        <v>2080</v>
      </c>
      <c r="L189">
        <v>1348</v>
      </c>
      <c r="N189">
        <v>1009</v>
      </c>
      <c r="O189" t="s">
        <v>26</v>
      </c>
      <c r="P189" t="s">
        <v>26</v>
      </c>
      <c r="Q189">
        <v>1000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</v>
      </c>
      <c r="AD189">
        <v>0</v>
      </c>
      <c r="AE189">
        <v>0</v>
      </c>
      <c r="AF189" t="s">
        <v>3</v>
      </c>
      <c r="AG189">
        <v>0</v>
      </c>
      <c r="AH189">
        <v>3</v>
      </c>
      <c r="AI189">
        <v>-1</v>
      </c>
      <c r="AJ189" t="s">
        <v>3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ROW(Source!A54)</f>
        <v>54</v>
      </c>
      <c r="B190">
        <v>53553096</v>
      </c>
      <c r="C190">
        <v>53553070</v>
      </c>
      <c r="D190">
        <v>29131294</v>
      </c>
      <c r="E190">
        <v>1</v>
      </c>
      <c r="F190">
        <v>1</v>
      </c>
      <c r="G190">
        <v>1</v>
      </c>
      <c r="H190">
        <v>3</v>
      </c>
      <c r="I190" t="s">
        <v>2081</v>
      </c>
      <c r="J190" t="s">
        <v>2082</v>
      </c>
      <c r="K190" t="s">
        <v>2083</v>
      </c>
      <c r="L190">
        <v>1339</v>
      </c>
      <c r="N190">
        <v>1007</v>
      </c>
      <c r="O190" t="s">
        <v>425</v>
      </c>
      <c r="P190" t="s">
        <v>425</v>
      </c>
      <c r="Q190">
        <v>1</v>
      </c>
      <c r="X190">
        <v>0.01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s">
        <v>3</v>
      </c>
      <c r="AG190">
        <v>0.01</v>
      </c>
      <c r="AH190">
        <v>3</v>
      </c>
      <c r="AI190">
        <v>-1</v>
      </c>
      <c r="AJ190" t="s">
        <v>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ROW(Source!A54)</f>
        <v>54</v>
      </c>
      <c r="B191">
        <v>53553097</v>
      </c>
      <c r="C191">
        <v>53553070</v>
      </c>
      <c r="D191">
        <v>29150040</v>
      </c>
      <c r="E191">
        <v>1</v>
      </c>
      <c r="F191">
        <v>1</v>
      </c>
      <c r="G191">
        <v>1</v>
      </c>
      <c r="H191">
        <v>3</v>
      </c>
      <c r="I191" t="s">
        <v>1576</v>
      </c>
      <c r="J191" t="s">
        <v>1577</v>
      </c>
      <c r="K191" t="s">
        <v>1578</v>
      </c>
      <c r="L191">
        <v>1339</v>
      </c>
      <c r="N191">
        <v>1007</v>
      </c>
      <c r="O191" t="s">
        <v>425</v>
      </c>
      <c r="P191" t="s">
        <v>425</v>
      </c>
      <c r="Q191">
        <v>1</v>
      </c>
      <c r="X191">
        <v>0.44</v>
      </c>
      <c r="Y191">
        <v>2.44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0.44</v>
      </c>
      <c r="AH191">
        <v>2</v>
      </c>
      <c r="AI191">
        <v>53553082</v>
      </c>
      <c r="AJ191">
        <v>193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ROW(Source!A55)</f>
        <v>55</v>
      </c>
      <c r="B192">
        <v>53553085</v>
      </c>
      <c r="C192">
        <v>53553070</v>
      </c>
      <c r="D192">
        <v>18410572</v>
      </c>
      <c r="E192">
        <v>1</v>
      </c>
      <c r="F192">
        <v>1</v>
      </c>
      <c r="G192">
        <v>1</v>
      </c>
      <c r="H192">
        <v>1</v>
      </c>
      <c r="I192" t="s">
        <v>1626</v>
      </c>
      <c r="J192" t="s">
        <v>3</v>
      </c>
      <c r="K192" t="s">
        <v>1627</v>
      </c>
      <c r="L192">
        <v>1369</v>
      </c>
      <c r="N192">
        <v>1013</v>
      </c>
      <c r="O192" t="s">
        <v>1486</v>
      </c>
      <c r="P192" t="s">
        <v>1486</v>
      </c>
      <c r="Q192">
        <v>1</v>
      </c>
      <c r="X192">
        <v>310.68169999999992</v>
      </c>
      <c r="Y192">
        <v>0</v>
      </c>
      <c r="Z192">
        <v>0</v>
      </c>
      <c r="AA192">
        <v>0</v>
      </c>
      <c r="AB192">
        <v>291.25</v>
      </c>
      <c r="AC192">
        <v>0</v>
      </c>
      <c r="AD192">
        <v>1</v>
      </c>
      <c r="AE192">
        <v>1</v>
      </c>
      <c r="AF192" t="s">
        <v>62</v>
      </c>
      <c r="AG192">
        <v>410.87654824999987</v>
      </c>
      <c r="AH192">
        <v>2</v>
      </c>
      <c r="AI192">
        <v>53553071</v>
      </c>
      <c r="AJ192">
        <v>195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ROW(Source!A55)</f>
        <v>55</v>
      </c>
      <c r="B193">
        <v>53553086</v>
      </c>
      <c r="C193">
        <v>53553070</v>
      </c>
      <c r="D193">
        <v>121548</v>
      </c>
      <c r="E193">
        <v>1</v>
      </c>
      <c r="F193">
        <v>1</v>
      </c>
      <c r="G193">
        <v>1</v>
      </c>
      <c r="H193">
        <v>1</v>
      </c>
      <c r="I193" t="s">
        <v>31</v>
      </c>
      <c r="J193" t="s">
        <v>3</v>
      </c>
      <c r="K193" t="s">
        <v>1489</v>
      </c>
      <c r="L193">
        <v>608254</v>
      </c>
      <c r="N193">
        <v>1013</v>
      </c>
      <c r="O193" t="s">
        <v>1490</v>
      </c>
      <c r="P193" t="s">
        <v>1490</v>
      </c>
      <c r="Q193">
        <v>1</v>
      </c>
      <c r="X193">
        <v>2.4724999999999997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2</v>
      </c>
      <c r="AF193" t="s">
        <v>61</v>
      </c>
      <c r="AG193">
        <v>3.55421875</v>
      </c>
      <c r="AH193">
        <v>2</v>
      </c>
      <c r="AI193">
        <v>53553072</v>
      </c>
      <c r="AJ193">
        <v>196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ROW(Source!A55)</f>
        <v>55</v>
      </c>
      <c r="B194">
        <v>53553087</v>
      </c>
      <c r="C194">
        <v>53553070</v>
      </c>
      <c r="D194">
        <v>29172267</v>
      </c>
      <c r="E194">
        <v>1</v>
      </c>
      <c r="F194">
        <v>1</v>
      </c>
      <c r="G194">
        <v>1</v>
      </c>
      <c r="H194">
        <v>2</v>
      </c>
      <c r="I194" t="s">
        <v>1628</v>
      </c>
      <c r="J194" t="s">
        <v>1629</v>
      </c>
      <c r="K194" t="s">
        <v>1630</v>
      </c>
      <c r="L194">
        <v>1368</v>
      </c>
      <c r="N194">
        <v>1011</v>
      </c>
      <c r="O194" t="s">
        <v>1494</v>
      </c>
      <c r="P194" t="s">
        <v>1494</v>
      </c>
      <c r="Q194">
        <v>1</v>
      </c>
      <c r="X194">
        <v>2.8749999999999998E-2</v>
      </c>
      <c r="Y194">
        <v>0</v>
      </c>
      <c r="Z194">
        <v>83.43</v>
      </c>
      <c r="AA194">
        <v>13.5</v>
      </c>
      <c r="AB194">
        <v>0</v>
      </c>
      <c r="AC194">
        <v>0</v>
      </c>
      <c r="AD194">
        <v>1</v>
      </c>
      <c r="AE194">
        <v>0</v>
      </c>
      <c r="AF194" t="s">
        <v>61</v>
      </c>
      <c r="AG194">
        <v>4.1328125E-2</v>
      </c>
      <c r="AH194">
        <v>2</v>
      </c>
      <c r="AI194">
        <v>53553073</v>
      </c>
      <c r="AJ194">
        <v>197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ROW(Source!A55)</f>
        <v>55</v>
      </c>
      <c r="B195">
        <v>53553088</v>
      </c>
      <c r="C195">
        <v>53553070</v>
      </c>
      <c r="D195">
        <v>29172378</v>
      </c>
      <c r="E195">
        <v>1</v>
      </c>
      <c r="F195">
        <v>1</v>
      </c>
      <c r="G195">
        <v>1</v>
      </c>
      <c r="H195">
        <v>2</v>
      </c>
      <c r="I195" t="s">
        <v>1631</v>
      </c>
      <c r="J195" t="s">
        <v>1632</v>
      </c>
      <c r="K195" t="s">
        <v>1633</v>
      </c>
      <c r="L195">
        <v>1368</v>
      </c>
      <c r="N195">
        <v>1011</v>
      </c>
      <c r="O195" t="s">
        <v>1494</v>
      </c>
      <c r="P195" t="s">
        <v>1494</v>
      </c>
      <c r="Q195">
        <v>1</v>
      </c>
      <c r="X195">
        <v>1.4374999999999999E-2</v>
      </c>
      <c r="Y195">
        <v>0</v>
      </c>
      <c r="Z195">
        <v>88.01</v>
      </c>
      <c r="AA195">
        <v>11.6</v>
      </c>
      <c r="AB195">
        <v>0</v>
      </c>
      <c r="AC195">
        <v>0</v>
      </c>
      <c r="AD195">
        <v>1</v>
      </c>
      <c r="AE195">
        <v>0</v>
      </c>
      <c r="AF195" t="s">
        <v>61</v>
      </c>
      <c r="AG195">
        <v>2.06640625E-2</v>
      </c>
      <c r="AH195">
        <v>2</v>
      </c>
      <c r="AI195">
        <v>53553074</v>
      </c>
      <c r="AJ195">
        <v>198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ROW(Source!A55)</f>
        <v>55</v>
      </c>
      <c r="B196">
        <v>53553089</v>
      </c>
      <c r="C196">
        <v>53553070</v>
      </c>
      <c r="D196">
        <v>29173141</v>
      </c>
      <c r="E196">
        <v>1</v>
      </c>
      <c r="F196">
        <v>1</v>
      </c>
      <c r="G196">
        <v>1</v>
      </c>
      <c r="H196">
        <v>2</v>
      </c>
      <c r="I196" t="s">
        <v>1634</v>
      </c>
      <c r="J196" t="s">
        <v>1635</v>
      </c>
      <c r="K196" t="s">
        <v>1636</v>
      </c>
      <c r="L196">
        <v>1368</v>
      </c>
      <c r="N196">
        <v>1011</v>
      </c>
      <c r="O196" t="s">
        <v>1494</v>
      </c>
      <c r="P196" t="s">
        <v>1494</v>
      </c>
      <c r="Q196">
        <v>1</v>
      </c>
      <c r="X196">
        <v>2.4293749999999994</v>
      </c>
      <c r="Y196">
        <v>0</v>
      </c>
      <c r="Z196">
        <v>12.4</v>
      </c>
      <c r="AA196">
        <v>10.06</v>
      </c>
      <c r="AB196">
        <v>0</v>
      </c>
      <c r="AC196">
        <v>0</v>
      </c>
      <c r="AD196">
        <v>1</v>
      </c>
      <c r="AE196">
        <v>0</v>
      </c>
      <c r="AF196" t="s">
        <v>61</v>
      </c>
      <c r="AG196">
        <v>3.4922265624999995</v>
      </c>
      <c r="AH196">
        <v>2</v>
      </c>
      <c r="AI196">
        <v>53553075</v>
      </c>
      <c r="AJ196">
        <v>199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ROW(Source!A55)</f>
        <v>55</v>
      </c>
      <c r="B197">
        <v>53553090</v>
      </c>
      <c r="C197">
        <v>53553070</v>
      </c>
      <c r="D197">
        <v>29174638</v>
      </c>
      <c r="E197">
        <v>1</v>
      </c>
      <c r="F197">
        <v>1</v>
      </c>
      <c r="G197">
        <v>1</v>
      </c>
      <c r="H197">
        <v>2</v>
      </c>
      <c r="I197" t="s">
        <v>1637</v>
      </c>
      <c r="J197" t="s">
        <v>1638</v>
      </c>
      <c r="K197" t="s">
        <v>1639</v>
      </c>
      <c r="L197">
        <v>1368</v>
      </c>
      <c r="N197">
        <v>1011</v>
      </c>
      <c r="O197" t="s">
        <v>1494</v>
      </c>
      <c r="P197" t="s">
        <v>1494</v>
      </c>
      <c r="Q197">
        <v>1</v>
      </c>
      <c r="X197">
        <v>7.1874999999999994E-2</v>
      </c>
      <c r="Y197">
        <v>0</v>
      </c>
      <c r="Z197">
        <v>9.9700000000000006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61</v>
      </c>
      <c r="AG197">
        <v>0.1033203125</v>
      </c>
      <c r="AH197">
        <v>2</v>
      </c>
      <c r="AI197">
        <v>53553076</v>
      </c>
      <c r="AJ197">
        <v>200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ROW(Source!A55)</f>
        <v>55</v>
      </c>
      <c r="B198">
        <v>53553091</v>
      </c>
      <c r="C198">
        <v>53553070</v>
      </c>
      <c r="D198">
        <v>29174913</v>
      </c>
      <c r="E198">
        <v>1</v>
      </c>
      <c r="F198">
        <v>1</v>
      </c>
      <c r="G198">
        <v>1</v>
      </c>
      <c r="H198">
        <v>2</v>
      </c>
      <c r="I198" t="s">
        <v>1513</v>
      </c>
      <c r="J198" t="s">
        <v>1514</v>
      </c>
      <c r="K198" t="s">
        <v>1515</v>
      </c>
      <c r="L198">
        <v>1368</v>
      </c>
      <c r="N198">
        <v>1011</v>
      </c>
      <c r="O198" t="s">
        <v>1494</v>
      </c>
      <c r="P198" t="s">
        <v>1494</v>
      </c>
      <c r="Q198">
        <v>1</v>
      </c>
      <c r="X198">
        <v>1.4374999999999999E-2</v>
      </c>
      <c r="Y198">
        <v>0</v>
      </c>
      <c r="Z198">
        <v>87.17</v>
      </c>
      <c r="AA198">
        <v>11.6</v>
      </c>
      <c r="AB198">
        <v>0</v>
      </c>
      <c r="AC198">
        <v>0</v>
      </c>
      <c r="AD198">
        <v>1</v>
      </c>
      <c r="AE198">
        <v>0</v>
      </c>
      <c r="AF198" t="s">
        <v>61</v>
      </c>
      <c r="AG198">
        <v>2.06640625E-2</v>
      </c>
      <c r="AH198">
        <v>2</v>
      </c>
      <c r="AI198">
        <v>53553077</v>
      </c>
      <c r="AJ198">
        <v>201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ROW(Source!A55)</f>
        <v>55</v>
      </c>
      <c r="B199">
        <v>53553092</v>
      </c>
      <c r="C199">
        <v>53553070</v>
      </c>
      <c r="D199">
        <v>29107863</v>
      </c>
      <c r="E199">
        <v>1</v>
      </c>
      <c r="F199">
        <v>1</v>
      </c>
      <c r="G199">
        <v>1</v>
      </c>
      <c r="H199">
        <v>3</v>
      </c>
      <c r="I199" t="s">
        <v>434</v>
      </c>
      <c r="J199" t="s">
        <v>436</v>
      </c>
      <c r="K199" t="s">
        <v>435</v>
      </c>
      <c r="L199">
        <v>1348</v>
      </c>
      <c r="N199">
        <v>1009</v>
      </c>
      <c r="O199" t="s">
        <v>26</v>
      </c>
      <c r="P199" t="s">
        <v>26</v>
      </c>
      <c r="Q199">
        <v>1000</v>
      </c>
      <c r="X199">
        <v>8.9999999999999993E-3</v>
      </c>
      <c r="Y199">
        <v>6532.53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 t="s">
        <v>3</v>
      </c>
      <c r="AG199">
        <v>8.9999999999999993E-3</v>
      </c>
      <c r="AH199">
        <v>2</v>
      </c>
      <c r="AI199">
        <v>53553078</v>
      </c>
      <c r="AJ199">
        <v>202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ROW(Source!A55)</f>
        <v>55</v>
      </c>
      <c r="B200">
        <v>53553093</v>
      </c>
      <c r="C200">
        <v>53553070</v>
      </c>
      <c r="D200">
        <v>29109437</v>
      </c>
      <c r="E200">
        <v>1</v>
      </c>
      <c r="F200">
        <v>1</v>
      </c>
      <c r="G200">
        <v>1</v>
      </c>
      <c r="H200">
        <v>3</v>
      </c>
      <c r="I200" t="s">
        <v>1640</v>
      </c>
      <c r="J200" t="s">
        <v>1641</v>
      </c>
      <c r="K200" t="s">
        <v>1642</v>
      </c>
      <c r="L200">
        <v>1346</v>
      </c>
      <c r="N200">
        <v>1009</v>
      </c>
      <c r="O200" t="s">
        <v>143</v>
      </c>
      <c r="P200" t="s">
        <v>143</v>
      </c>
      <c r="Q200">
        <v>1</v>
      </c>
      <c r="X200">
        <v>1200</v>
      </c>
      <c r="Y200">
        <v>3.86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1200</v>
      </c>
      <c r="AH200">
        <v>2</v>
      </c>
      <c r="AI200">
        <v>53553080</v>
      </c>
      <c r="AJ200">
        <v>204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ROW(Source!A55)</f>
        <v>55</v>
      </c>
      <c r="B201">
        <v>53553094</v>
      </c>
      <c r="C201">
        <v>53553070</v>
      </c>
      <c r="D201">
        <v>29109882</v>
      </c>
      <c r="E201">
        <v>1</v>
      </c>
      <c r="F201">
        <v>1</v>
      </c>
      <c r="G201">
        <v>1</v>
      </c>
      <c r="H201">
        <v>3</v>
      </c>
      <c r="I201" t="s">
        <v>126</v>
      </c>
      <c r="J201" t="s">
        <v>129</v>
      </c>
      <c r="K201" t="s">
        <v>127</v>
      </c>
      <c r="L201">
        <v>1327</v>
      </c>
      <c r="N201">
        <v>1005</v>
      </c>
      <c r="O201" t="s">
        <v>128</v>
      </c>
      <c r="P201" t="s">
        <v>128</v>
      </c>
      <c r="Q201">
        <v>1</v>
      </c>
      <c r="X201">
        <v>102</v>
      </c>
      <c r="Y201">
        <v>209.34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102</v>
      </c>
      <c r="AH201">
        <v>2</v>
      </c>
      <c r="AI201">
        <v>53553081</v>
      </c>
      <c r="AJ201">
        <v>205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ROW(Source!A55)</f>
        <v>55</v>
      </c>
      <c r="B202">
        <v>53553095</v>
      </c>
      <c r="C202">
        <v>53553070</v>
      </c>
      <c r="D202">
        <v>29109265</v>
      </c>
      <c r="E202">
        <v>1</v>
      </c>
      <c r="F202">
        <v>1</v>
      </c>
      <c r="G202">
        <v>1</v>
      </c>
      <c r="H202">
        <v>3</v>
      </c>
      <c r="I202" t="s">
        <v>2078</v>
      </c>
      <c r="J202" t="s">
        <v>2079</v>
      </c>
      <c r="K202" t="s">
        <v>2080</v>
      </c>
      <c r="L202">
        <v>1348</v>
      </c>
      <c r="N202">
        <v>1009</v>
      </c>
      <c r="O202" t="s">
        <v>26</v>
      </c>
      <c r="P202" t="s">
        <v>26</v>
      </c>
      <c r="Q202">
        <v>1000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</v>
      </c>
      <c r="AD202">
        <v>0</v>
      </c>
      <c r="AE202">
        <v>0</v>
      </c>
      <c r="AF202" t="s">
        <v>3</v>
      </c>
      <c r="AG202">
        <v>0</v>
      </c>
      <c r="AH202">
        <v>3</v>
      </c>
      <c r="AI202">
        <v>-1</v>
      </c>
      <c r="AJ202" t="s">
        <v>3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ROW(Source!A55)</f>
        <v>55</v>
      </c>
      <c r="B203">
        <v>53553096</v>
      </c>
      <c r="C203">
        <v>53553070</v>
      </c>
      <c r="D203">
        <v>29131294</v>
      </c>
      <c r="E203">
        <v>1</v>
      </c>
      <c r="F203">
        <v>1</v>
      </c>
      <c r="G203">
        <v>1</v>
      </c>
      <c r="H203">
        <v>3</v>
      </c>
      <c r="I203" t="s">
        <v>2081</v>
      </c>
      <c r="J203" t="s">
        <v>2082</v>
      </c>
      <c r="K203" t="s">
        <v>2083</v>
      </c>
      <c r="L203">
        <v>1339</v>
      </c>
      <c r="N203">
        <v>1007</v>
      </c>
      <c r="O203" t="s">
        <v>425</v>
      </c>
      <c r="P203" t="s">
        <v>425</v>
      </c>
      <c r="Q203">
        <v>1</v>
      </c>
      <c r="X203">
        <v>0.01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 t="s">
        <v>3</v>
      </c>
      <c r="AG203">
        <v>0.01</v>
      </c>
      <c r="AH203">
        <v>3</v>
      </c>
      <c r="AI203">
        <v>-1</v>
      </c>
      <c r="AJ203" t="s">
        <v>3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ROW(Source!A55)</f>
        <v>55</v>
      </c>
      <c r="B204">
        <v>53553097</v>
      </c>
      <c r="C204">
        <v>53553070</v>
      </c>
      <c r="D204">
        <v>29150040</v>
      </c>
      <c r="E204">
        <v>1</v>
      </c>
      <c r="F204">
        <v>1</v>
      </c>
      <c r="G204">
        <v>1</v>
      </c>
      <c r="H204">
        <v>3</v>
      </c>
      <c r="I204" t="s">
        <v>1576</v>
      </c>
      <c r="J204" t="s">
        <v>1577</v>
      </c>
      <c r="K204" t="s">
        <v>1578</v>
      </c>
      <c r="L204">
        <v>1339</v>
      </c>
      <c r="N204">
        <v>1007</v>
      </c>
      <c r="O204" t="s">
        <v>425</v>
      </c>
      <c r="P204" t="s">
        <v>425</v>
      </c>
      <c r="Q204">
        <v>1</v>
      </c>
      <c r="X204">
        <v>0.44</v>
      </c>
      <c r="Y204">
        <v>2.44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0.44</v>
      </c>
      <c r="AH204">
        <v>2</v>
      </c>
      <c r="AI204">
        <v>53553082</v>
      </c>
      <c r="AJ204">
        <v>207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ROW(Source!A64)</f>
        <v>64</v>
      </c>
      <c r="B205">
        <v>53553108</v>
      </c>
      <c r="C205">
        <v>53553102</v>
      </c>
      <c r="D205">
        <v>18442760</v>
      </c>
      <c r="E205">
        <v>1</v>
      </c>
      <c r="F205">
        <v>1</v>
      </c>
      <c r="G205">
        <v>1</v>
      </c>
      <c r="H205">
        <v>1</v>
      </c>
      <c r="I205" t="s">
        <v>1643</v>
      </c>
      <c r="J205" t="s">
        <v>3</v>
      </c>
      <c r="K205" t="s">
        <v>1644</v>
      </c>
      <c r="L205">
        <v>1369</v>
      </c>
      <c r="N205">
        <v>1013</v>
      </c>
      <c r="O205" t="s">
        <v>1486</v>
      </c>
      <c r="P205" t="s">
        <v>1486</v>
      </c>
      <c r="Q205">
        <v>1</v>
      </c>
      <c r="X205">
        <v>319.27794999999998</v>
      </c>
      <c r="Y205">
        <v>0</v>
      </c>
      <c r="Z205">
        <v>0</v>
      </c>
      <c r="AA205">
        <v>0</v>
      </c>
      <c r="AB205">
        <v>369.56</v>
      </c>
      <c r="AC205">
        <v>0</v>
      </c>
      <c r="AD205">
        <v>1</v>
      </c>
      <c r="AE205">
        <v>1</v>
      </c>
      <c r="AF205" t="s">
        <v>62</v>
      </c>
      <c r="AG205">
        <v>422.24508887499991</v>
      </c>
      <c r="AH205">
        <v>2</v>
      </c>
      <c r="AI205">
        <v>53553103</v>
      </c>
      <c r="AJ205">
        <v>209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ROW(Source!A64)</f>
        <v>64</v>
      </c>
      <c r="B206">
        <v>53553109</v>
      </c>
      <c r="C206">
        <v>53553102</v>
      </c>
      <c r="D206">
        <v>29174507</v>
      </c>
      <c r="E206">
        <v>1</v>
      </c>
      <c r="F206">
        <v>1</v>
      </c>
      <c r="G206">
        <v>1</v>
      </c>
      <c r="H206">
        <v>2</v>
      </c>
      <c r="I206" t="s">
        <v>1510</v>
      </c>
      <c r="J206" t="s">
        <v>1511</v>
      </c>
      <c r="K206" t="s">
        <v>1512</v>
      </c>
      <c r="L206">
        <v>1368</v>
      </c>
      <c r="N206">
        <v>1011</v>
      </c>
      <c r="O206" t="s">
        <v>1494</v>
      </c>
      <c r="P206" t="s">
        <v>1494</v>
      </c>
      <c r="Q206">
        <v>1</v>
      </c>
      <c r="X206">
        <v>42.722499999999997</v>
      </c>
      <c r="Y206">
        <v>0</v>
      </c>
      <c r="Z206">
        <v>5.13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61</v>
      </c>
      <c r="AG206">
        <v>61.41359374999999</v>
      </c>
      <c r="AH206">
        <v>2</v>
      </c>
      <c r="AI206">
        <v>53553104</v>
      </c>
      <c r="AJ206">
        <v>210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ROW(Source!A64)</f>
        <v>64</v>
      </c>
      <c r="B207">
        <v>53553110</v>
      </c>
      <c r="C207">
        <v>53553102</v>
      </c>
      <c r="D207">
        <v>29109406</v>
      </c>
      <c r="E207">
        <v>1</v>
      </c>
      <c r="F207">
        <v>1</v>
      </c>
      <c r="G207">
        <v>1</v>
      </c>
      <c r="H207">
        <v>3</v>
      </c>
      <c r="I207" t="s">
        <v>2084</v>
      </c>
      <c r="J207" t="s">
        <v>2085</v>
      </c>
      <c r="K207" t="s">
        <v>2086</v>
      </c>
      <c r="L207">
        <v>1348</v>
      </c>
      <c r="N207">
        <v>1009</v>
      </c>
      <c r="O207" t="s">
        <v>26</v>
      </c>
      <c r="P207" t="s">
        <v>26</v>
      </c>
      <c r="Q207">
        <v>1000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</v>
      </c>
      <c r="AD207">
        <v>0</v>
      </c>
      <c r="AE207">
        <v>0</v>
      </c>
      <c r="AF207" t="s">
        <v>3</v>
      </c>
      <c r="AG207">
        <v>0</v>
      </c>
      <c r="AH207">
        <v>3</v>
      </c>
      <c r="AI207">
        <v>-1</v>
      </c>
      <c r="AJ207" t="s">
        <v>3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ROW(Source!A64)</f>
        <v>64</v>
      </c>
      <c r="B208">
        <v>53553111</v>
      </c>
      <c r="C208">
        <v>53553102</v>
      </c>
      <c r="D208">
        <v>29109532</v>
      </c>
      <c r="E208">
        <v>1</v>
      </c>
      <c r="F208">
        <v>1</v>
      </c>
      <c r="G208">
        <v>1</v>
      </c>
      <c r="H208">
        <v>3</v>
      </c>
      <c r="I208" t="s">
        <v>2087</v>
      </c>
      <c r="J208" t="s">
        <v>2088</v>
      </c>
      <c r="K208" t="s">
        <v>2089</v>
      </c>
      <c r="L208">
        <v>1339</v>
      </c>
      <c r="N208">
        <v>1007</v>
      </c>
      <c r="O208" t="s">
        <v>425</v>
      </c>
      <c r="P208" t="s">
        <v>425</v>
      </c>
      <c r="Q208">
        <v>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0</v>
      </c>
      <c r="AF208" t="s">
        <v>3</v>
      </c>
      <c r="AG208">
        <v>0</v>
      </c>
      <c r="AH208">
        <v>3</v>
      </c>
      <c r="AI208">
        <v>-1</v>
      </c>
      <c r="AJ208" t="s">
        <v>3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ROW(Source!A64)</f>
        <v>64</v>
      </c>
      <c r="B209">
        <v>53553112</v>
      </c>
      <c r="C209">
        <v>53553102</v>
      </c>
      <c r="D209">
        <v>29145338</v>
      </c>
      <c r="E209">
        <v>1</v>
      </c>
      <c r="F209">
        <v>1</v>
      </c>
      <c r="G209">
        <v>1</v>
      </c>
      <c r="H209">
        <v>3</v>
      </c>
      <c r="I209" t="s">
        <v>2090</v>
      </c>
      <c r="J209" t="s">
        <v>2091</v>
      </c>
      <c r="K209" t="s">
        <v>2092</v>
      </c>
      <c r="L209">
        <v>1348</v>
      </c>
      <c r="N209">
        <v>1009</v>
      </c>
      <c r="O209" t="s">
        <v>26</v>
      </c>
      <c r="P209" t="s">
        <v>26</v>
      </c>
      <c r="Q209">
        <v>1000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</v>
      </c>
      <c r="AD209">
        <v>0</v>
      </c>
      <c r="AE209">
        <v>0</v>
      </c>
      <c r="AF209" t="s">
        <v>3</v>
      </c>
      <c r="AG209">
        <v>0</v>
      </c>
      <c r="AH209">
        <v>3</v>
      </c>
      <c r="AI209">
        <v>-1</v>
      </c>
      <c r="AJ209" t="s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ROW(Source!A64)</f>
        <v>64</v>
      </c>
      <c r="B210">
        <v>53553113</v>
      </c>
      <c r="C210">
        <v>53553102</v>
      </c>
      <c r="D210">
        <v>29150040</v>
      </c>
      <c r="E210">
        <v>1</v>
      </c>
      <c r="F210">
        <v>1</v>
      </c>
      <c r="G210">
        <v>1</v>
      </c>
      <c r="H210">
        <v>3</v>
      </c>
      <c r="I210" t="s">
        <v>1576</v>
      </c>
      <c r="J210" t="s">
        <v>1577</v>
      </c>
      <c r="K210" t="s">
        <v>1578</v>
      </c>
      <c r="L210">
        <v>1339</v>
      </c>
      <c r="N210">
        <v>1007</v>
      </c>
      <c r="O210" t="s">
        <v>425</v>
      </c>
      <c r="P210" t="s">
        <v>425</v>
      </c>
      <c r="Q210">
        <v>1</v>
      </c>
      <c r="X210">
        <v>0</v>
      </c>
      <c r="Y210">
        <v>2.44</v>
      </c>
      <c r="Z210">
        <v>0</v>
      </c>
      <c r="AA210">
        <v>0</v>
      </c>
      <c r="AB210">
        <v>0</v>
      </c>
      <c r="AC210">
        <v>1</v>
      </c>
      <c r="AD210">
        <v>0</v>
      </c>
      <c r="AE210">
        <v>0</v>
      </c>
      <c r="AF210" t="s">
        <v>3</v>
      </c>
      <c r="AG210">
        <v>0</v>
      </c>
      <c r="AH210">
        <v>3</v>
      </c>
      <c r="AI210">
        <v>-1</v>
      </c>
      <c r="AJ210" t="s">
        <v>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ROW(Source!A65)</f>
        <v>65</v>
      </c>
      <c r="B211">
        <v>53553108</v>
      </c>
      <c r="C211">
        <v>53553102</v>
      </c>
      <c r="D211">
        <v>18442760</v>
      </c>
      <c r="E211">
        <v>1</v>
      </c>
      <c r="F211">
        <v>1</v>
      </c>
      <c r="G211">
        <v>1</v>
      </c>
      <c r="H211">
        <v>1</v>
      </c>
      <c r="I211" t="s">
        <v>1643</v>
      </c>
      <c r="J211" t="s">
        <v>3</v>
      </c>
      <c r="K211" t="s">
        <v>1644</v>
      </c>
      <c r="L211">
        <v>1369</v>
      </c>
      <c r="N211">
        <v>1013</v>
      </c>
      <c r="O211" t="s">
        <v>1486</v>
      </c>
      <c r="P211" t="s">
        <v>1486</v>
      </c>
      <c r="Q211">
        <v>1</v>
      </c>
      <c r="X211">
        <v>319.27794999999998</v>
      </c>
      <c r="Y211">
        <v>0</v>
      </c>
      <c r="Z211">
        <v>0</v>
      </c>
      <c r="AA211">
        <v>0</v>
      </c>
      <c r="AB211">
        <v>369.56</v>
      </c>
      <c r="AC211">
        <v>0</v>
      </c>
      <c r="AD211">
        <v>1</v>
      </c>
      <c r="AE211">
        <v>1</v>
      </c>
      <c r="AF211" t="s">
        <v>62</v>
      </c>
      <c r="AG211">
        <v>422.24508887499991</v>
      </c>
      <c r="AH211">
        <v>2</v>
      </c>
      <c r="AI211">
        <v>53553103</v>
      </c>
      <c r="AJ211">
        <v>214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ROW(Source!A65)</f>
        <v>65</v>
      </c>
      <c r="B212">
        <v>53553109</v>
      </c>
      <c r="C212">
        <v>53553102</v>
      </c>
      <c r="D212">
        <v>29174507</v>
      </c>
      <c r="E212">
        <v>1</v>
      </c>
      <c r="F212">
        <v>1</v>
      </c>
      <c r="G212">
        <v>1</v>
      </c>
      <c r="H212">
        <v>2</v>
      </c>
      <c r="I212" t="s">
        <v>1510</v>
      </c>
      <c r="J212" t="s">
        <v>1511</v>
      </c>
      <c r="K212" t="s">
        <v>1512</v>
      </c>
      <c r="L212">
        <v>1368</v>
      </c>
      <c r="N212">
        <v>1011</v>
      </c>
      <c r="O212" t="s">
        <v>1494</v>
      </c>
      <c r="P212" t="s">
        <v>1494</v>
      </c>
      <c r="Q212">
        <v>1</v>
      </c>
      <c r="X212">
        <v>42.722499999999997</v>
      </c>
      <c r="Y212">
        <v>0</v>
      </c>
      <c r="Z212">
        <v>5.13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61</v>
      </c>
      <c r="AG212">
        <v>61.41359374999999</v>
      </c>
      <c r="AH212">
        <v>2</v>
      </c>
      <c r="AI212">
        <v>53553104</v>
      </c>
      <c r="AJ212">
        <v>215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ROW(Source!A65)</f>
        <v>65</v>
      </c>
      <c r="B213">
        <v>53553110</v>
      </c>
      <c r="C213">
        <v>53553102</v>
      </c>
      <c r="D213">
        <v>29109406</v>
      </c>
      <c r="E213">
        <v>1</v>
      </c>
      <c r="F213">
        <v>1</v>
      </c>
      <c r="G213">
        <v>1</v>
      </c>
      <c r="H213">
        <v>3</v>
      </c>
      <c r="I213" t="s">
        <v>2084</v>
      </c>
      <c r="J213" t="s">
        <v>2085</v>
      </c>
      <c r="K213" t="s">
        <v>2086</v>
      </c>
      <c r="L213">
        <v>1348</v>
      </c>
      <c r="N213">
        <v>1009</v>
      </c>
      <c r="O213" t="s">
        <v>26</v>
      </c>
      <c r="P213" t="s">
        <v>26</v>
      </c>
      <c r="Q213">
        <v>1000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</v>
      </c>
      <c r="AD213">
        <v>0</v>
      </c>
      <c r="AE213">
        <v>0</v>
      </c>
      <c r="AF213" t="s">
        <v>3</v>
      </c>
      <c r="AG213">
        <v>0</v>
      </c>
      <c r="AH213">
        <v>3</v>
      </c>
      <c r="AI213">
        <v>-1</v>
      </c>
      <c r="AJ213" t="s">
        <v>3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ROW(Source!A65)</f>
        <v>65</v>
      </c>
      <c r="B214">
        <v>53553111</v>
      </c>
      <c r="C214">
        <v>53553102</v>
      </c>
      <c r="D214">
        <v>29109532</v>
      </c>
      <c r="E214">
        <v>1</v>
      </c>
      <c r="F214">
        <v>1</v>
      </c>
      <c r="G214">
        <v>1</v>
      </c>
      <c r="H214">
        <v>3</v>
      </c>
      <c r="I214" t="s">
        <v>2087</v>
      </c>
      <c r="J214" t="s">
        <v>2088</v>
      </c>
      <c r="K214" t="s">
        <v>2089</v>
      </c>
      <c r="L214">
        <v>1339</v>
      </c>
      <c r="N214">
        <v>1007</v>
      </c>
      <c r="O214" t="s">
        <v>425</v>
      </c>
      <c r="P214" t="s">
        <v>425</v>
      </c>
      <c r="Q214">
        <v>1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E214">
        <v>0</v>
      </c>
      <c r="AF214" t="s">
        <v>3</v>
      </c>
      <c r="AG214">
        <v>0</v>
      </c>
      <c r="AH214">
        <v>3</v>
      </c>
      <c r="AI214">
        <v>-1</v>
      </c>
      <c r="AJ214" t="s">
        <v>3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ROW(Source!A65)</f>
        <v>65</v>
      </c>
      <c r="B215">
        <v>53553112</v>
      </c>
      <c r="C215">
        <v>53553102</v>
      </c>
      <c r="D215">
        <v>29145338</v>
      </c>
      <c r="E215">
        <v>1</v>
      </c>
      <c r="F215">
        <v>1</v>
      </c>
      <c r="G215">
        <v>1</v>
      </c>
      <c r="H215">
        <v>3</v>
      </c>
      <c r="I215" t="s">
        <v>2090</v>
      </c>
      <c r="J215" t="s">
        <v>2091</v>
      </c>
      <c r="K215" t="s">
        <v>2092</v>
      </c>
      <c r="L215">
        <v>1348</v>
      </c>
      <c r="N215">
        <v>1009</v>
      </c>
      <c r="O215" t="s">
        <v>26</v>
      </c>
      <c r="P215" t="s">
        <v>26</v>
      </c>
      <c r="Q215">
        <v>1000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</v>
      </c>
      <c r="AD215">
        <v>0</v>
      </c>
      <c r="AE215">
        <v>0</v>
      </c>
      <c r="AF215" t="s">
        <v>3</v>
      </c>
      <c r="AG215">
        <v>0</v>
      </c>
      <c r="AH215">
        <v>3</v>
      </c>
      <c r="AI215">
        <v>-1</v>
      </c>
      <c r="AJ215" t="s">
        <v>3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ROW(Source!A65)</f>
        <v>65</v>
      </c>
      <c r="B216">
        <v>53553113</v>
      </c>
      <c r="C216">
        <v>53553102</v>
      </c>
      <c r="D216">
        <v>29150040</v>
      </c>
      <c r="E216">
        <v>1</v>
      </c>
      <c r="F216">
        <v>1</v>
      </c>
      <c r="G216">
        <v>1</v>
      </c>
      <c r="H216">
        <v>3</v>
      </c>
      <c r="I216" t="s">
        <v>1576</v>
      </c>
      <c r="J216" t="s">
        <v>1577</v>
      </c>
      <c r="K216" t="s">
        <v>1578</v>
      </c>
      <c r="L216">
        <v>1339</v>
      </c>
      <c r="N216">
        <v>1007</v>
      </c>
      <c r="O216" t="s">
        <v>425</v>
      </c>
      <c r="P216" t="s">
        <v>425</v>
      </c>
      <c r="Q216">
        <v>1</v>
      </c>
      <c r="X216">
        <v>0</v>
      </c>
      <c r="Y216">
        <v>2.44</v>
      </c>
      <c r="Z216">
        <v>0</v>
      </c>
      <c r="AA216">
        <v>0</v>
      </c>
      <c r="AB216">
        <v>0</v>
      </c>
      <c r="AC216">
        <v>1</v>
      </c>
      <c r="AD216">
        <v>0</v>
      </c>
      <c r="AE216">
        <v>0</v>
      </c>
      <c r="AF216" t="s">
        <v>3</v>
      </c>
      <c r="AG216">
        <v>0</v>
      </c>
      <c r="AH216">
        <v>3</v>
      </c>
      <c r="AI216">
        <v>-1</v>
      </c>
      <c r="AJ216" t="s">
        <v>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ROW(Source!A72)</f>
        <v>72</v>
      </c>
      <c r="B217">
        <v>53553128</v>
      </c>
      <c r="C217">
        <v>53553117</v>
      </c>
      <c r="D217">
        <v>18407546</v>
      </c>
      <c r="E217">
        <v>1</v>
      </c>
      <c r="F217">
        <v>1</v>
      </c>
      <c r="G217">
        <v>1</v>
      </c>
      <c r="H217">
        <v>1</v>
      </c>
      <c r="I217" t="s">
        <v>1645</v>
      </c>
      <c r="J217" t="s">
        <v>3</v>
      </c>
      <c r="K217" t="s">
        <v>1646</v>
      </c>
      <c r="L217">
        <v>1369</v>
      </c>
      <c r="N217">
        <v>1013</v>
      </c>
      <c r="O217" t="s">
        <v>1486</v>
      </c>
      <c r="P217" t="s">
        <v>1486</v>
      </c>
      <c r="Q217">
        <v>1</v>
      </c>
      <c r="X217">
        <v>60.37212499999999</v>
      </c>
      <c r="Y217">
        <v>0</v>
      </c>
      <c r="Z217">
        <v>0</v>
      </c>
      <c r="AA217">
        <v>0</v>
      </c>
      <c r="AB217">
        <v>313.24</v>
      </c>
      <c r="AC217">
        <v>0</v>
      </c>
      <c r="AD217">
        <v>1</v>
      </c>
      <c r="AE217">
        <v>1</v>
      </c>
      <c r="AF217" t="s">
        <v>62</v>
      </c>
      <c r="AG217">
        <v>79.842135312499991</v>
      </c>
      <c r="AH217">
        <v>2</v>
      </c>
      <c r="AI217">
        <v>53553118</v>
      </c>
      <c r="AJ217">
        <v>219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ROW(Source!A72)</f>
        <v>72</v>
      </c>
      <c r="B218">
        <v>53553129</v>
      </c>
      <c r="C218">
        <v>53553117</v>
      </c>
      <c r="D218">
        <v>121548</v>
      </c>
      <c r="E218">
        <v>1</v>
      </c>
      <c r="F218">
        <v>1</v>
      </c>
      <c r="G218">
        <v>1</v>
      </c>
      <c r="H218">
        <v>1</v>
      </c>
      <c r="I218" t="s">
        <v>31</v>
      </c>
      <c r="J218" t="s">
        <v>3</v>
      </c>
      <c r="K218" t="s">
        <v>1489</v>
      </c>
      <c r="L218">
        <v>608254</v>
      </c>
      <c r="N218">
        <v>1013</v>
      </c>
      <c r="O218" t="s">
        <v>1490</v>
      </c>
      <c r="P218" t="s">
        <v>1490</v>
      </c>
      <c r="Q218">
        <v>1</v>
      </c>
      <c r="X218">
        <v>0.5462499999999999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2</v>
      </c>
      <c r="AF218" t="s">
        <v>61</v>
      </c>
      <c r="AG218">
        <v>0.78523437500000004</v>
      </c>
      <c r="AH218">
        <v>2</v>
      </c>
      <c r="AI218">
        <v>53553119</v>
      </c>
      <c r="AJ218">
        <v>220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ROW(Source!A72)</f>
        <v>72</v>
      </c>
      <c r="B219">
        <v>53553130</v>
      </c>
      <c r="C219">
        <v>53553117</v>
      </c>
      <c r="D219">
        <v>29172556</v>
      </c>
      <c r="E219">
        <v>1</v>
      </c>
      <c r="F219">
        <v>1</v>
      </c>
      <c r="G219">
        <v>1</v>
      </c>
      <c r="H219">
        <v>2</v>
      </c>
      <c r="I219" t="s">
        <v>1647</v>
      </c>
      <c r="J219" t="s">
        <v>1648</v>
      </c>
      <c r="K219" t="s">
        <v>1649</v>
      </c>
      <c r="L219">
        <v>1368</v>
      </c>
      <c r="N219">
        <v>1011</v>
      </c>
      <c r="O219" t="s">
        <v>1494</v>
      </c>
      <c r="P219" t="s">
        <v>1494</v>
      </c>
      <c r="Q219">
        <v>1</v>
      </c>
      <c r="X219">
        <v>0.5462499999999999</v>
      </c>
      <c r="Y219">
        <v>0</v>
      </c>
      <c r="Z219">
        <v>31.26</v>
      </c>
      <c r="AA219">
        <v>13.5</v>
      </c>
      <c r="AB219">
        <v>0</v>
      </c>
      <c r="AC219">
        <v>0</v>
      </c>
      <c r="AD219">
        <v>1</v>
      </c>
      <c r="AE219">
        <v>0</v>
      </c>
      <c r="AF219" t="s">
        <v>61</v>
      </c>
      <c r="AG219">
        <v>0.78523437500000004</v>
      </c>
      <c r="AH219">
        <v>2</v>
      </c>
      <c r="AI219">
        <v>53553120</v>
      </c>
      <c r="AJ219">
        <v>221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ROW(Source!A72)</f>
        <v>72</v>
      </c>
      <c r="B220">
        <v>53553131</v>
      </c>
      <c r="C220">
        <v>53553117</v>
      </c>
      <c r="D220">
        <v>29172657</v>
      </c>
      <c r="E220">
        <v>1</v>
      </c>
      <c r="F220">
        <v>1</v>
      </c>
      <c r="G220">
        <v>1</v>
      </c>
      <c r="H220">
        <v>2</v>
      </c>
      <c r="I220" t="s">
        <v>1588</v>
      </c>
      <c r="J220" t="s">
        <v>1650</v>
      </c>
      <c r="K220" t="s">
        <v>1590</v>
      </c>
      <c r="L220">
        <v>1368</v>
      </c>
      <c r="N220">
        <v>1011</v>
      </c>
      <c r="O220" t="s">
        <v>1494</v>
      </c>
      <c r="P220" t="s">
        <v>1494</v>
      </c>
      <c r="Q220">
        <v>1</v>
      </c>
      <c r="X220">
        <v>8.3374999999999986</v>
      </c>
      <c r="Y220">
        <v>0</v>
      </c>
      <c r="Z220">
        <v>8.1</v>
      </c>
      <c r="AA220">
        <v>0</v>
      </c>
      <c r="AB220">
        <v>0</v>
      </c>
      <c r="AC220">
        <v>0</v>
      </c>
      <c r="AD220">
        <v>1</v>
      </c>
      <c r="AE220">
        <v>0</v>
      </c>
      <c r="AF220" t="s">
        <v>61</v>
      </c>
      <c r="AG220">
        <v>11.985156249999999</v>
      </c>
      <c r="AH220">
        <v>2</v>
      </c>
      <c r="AI220">
        <v>53553121</v>
      </c>
      <c r="AJ220">
        <v>222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ROW(Source!A72)</f>
        <v>72</v>
      </c>
      <c r="B221">
        <v>53553132</v>
      </c>
      <c r="C221">
        <v>53553117</v>
      </c>
      <c r="D221">
        <v>29174913</v>
      </c>
      <c r="E221">
        <v>1</v>
      </c>
      <c r="F221">
        <v>1</v>
      </c>
      <c r="G221">
        <v>1</v>
      </c>
      <c r="H221">
        <v>2</v>
      </c>
      <c r="I221" t="s">
        <v>1513</v>
      </c>
      <c r="J221" t="s">
        <v>1651</v>
      </c>
      <c r="K221" t="s">
        <v>1515</v>
      </c>
      <c r="L221">
        <v>1368</v>
      </c>
      <c r="N221">
        <v>1011</v>
      </c>
      <c r="O221" t="s">
        <v>1494</v>
      </c>
      <c r="P221" t="s">
        <v>1494</v>
      </c>
      <c r="Q221">
        <v>1</v>
      </c>
      <c r="X221">
        <v>3.1768749999999999</v>
      </c>
      <c r="Y221">
        <v>0</v>
      </c>
      <c r="Z221">
        <v>87.17</v>
      </c>
      <c r="AA221">
        <v>11.6</v>
      </c>
      <c r="AB221">
        <v>0</v>
      </c>
      <c r="AC221">
        <v>0</v>
      </c>
      <c r="AD221">
        <v>1</v>
      </c>
      <c r="AE221">
        <v>0</v>
      </c>
      <c r="AF221" t="s">
        <v>61</v>
      </c>
      <c r="AG221">
        <v>4.5667578124999997</v>
      </c>
      <c r="AH221">
        <v>2</v>
      </c>
      <c r="AI221">
        <v>53553122</v>
      </c>
      <c r="AJ221">
        <v>223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ROW(Source!A72)</f>
        <v>72</v>
      </c>
      <c r="B222">
        <v>53553133</v>
      </c>
      <c r="C222">
        <v>53553117</v>
      </c>
      <c r="D222">
        <v>29109253</v>
      </c>
      <c r="E222">
        <v>1</v>
      </c>
      <c r="F222">
        <v>1</v>
      </c>
      <c r="G222">
        <v>1</v>
      </c>
      <c r="H222">
        <v>3</v>
      </c>
      <c r="I222" t="s">
        <v>1652</v>
      </c>
      <c r="J222" t="s">
        <v>1653</v>
      </c>
      <c r="K222" t="s">
        <v>1654</v>
      </c>
      <c r="L222">
        <v>1348</v>
      </c>
      <c r="N222">
        <v>1009</v>
      </c>
      <c r="O222" t="s">
        <v>26</v>
      </c>
      <c r="P222" t="s">
        <v>26</v>
      </c>
      <c r="Q222">
        <v>1000</v>
      </c>
      <c r="X222">
        <v>0.15</v>
      </c>
      <c r="Y222">
        <v>300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0.15</v>
      </c>
      <c r="AH222">
        <v>2</v>
      </c>
      <c r="AI222">
        <v>53553123</v>
      </c>
      <c r="AJ222">
        <v>224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ROW(Source!A72)</f>
        <v>72</v>
      </c>
      <c r="B223">
        <v>53553134</v>
      </c>
      <c r="C223">
        <v>53553117</v>
      </c>
      <c r="D223">
        <v>29113982</v>
      </c>
      <c r="E223">
        <v>1</v>
      </c>
      <c r="F223">
        <v>1</v>
      </c>
      <c r="G223">
        <v>1</v>
      </c>
      <c r="H223">
        <v>3</v>
      </c>
      <c r="I223" t="s">
        <v>1655</v>
      </c>
      <c r="J223" t="s">
        <v>1656</v>
      </c>
      <c r="K223" t="s">
        <v>1657</v>
      </c>
      <c r="L223">
        <v>1348</v>
      </c>
      <c r="N223">
        <v>1009</v>
      </c>
      <c r="O223" t="s">
        <v>26</v>
      </c>
      <c r="P223" t="s">
        <v>26</v>
      </c>
      <c r="Q223">
        <v>1000</v>
      </c>
      <c r="X223">
        <v>0.02</v>
      </c>
      <c r="Y223">
        <v>9423.99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0.02</v>
      </c>
      <c r="AH223">
        <v>2</v>
      </c>
      <c r="AI223">
        <v>53553124</v>
      </c>
      <c r="AJ223">
        <v>225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ROW(Source!A72)</f>
        <v>72</v>
      </c>
      <c r="B224">
        <v>53553135</v>
      </c>
      <c r="C224">
        <v>53553117</v>
      </c>
      <c r="D224">
        <v>29127918</v>
      </c>
      <c r="E224">
        <v>1</v>
      </c>
      <c r="F224">
        <v>1</v>
      </c>
      <c r="G224">
        <v>1</v>
      </c>
      <c r="H224">
        <v>3</v>
      </c>
      <c r="I224" t="s">
        <v>179</v>
      </c>
      <c r="J224" t="s">
        <v>181</v>
      </c>
      <c r="K224" t="s">
        <v>180</v>
      </c>
      <c r="L224">
        <v>1348</v>
      </c>
      <c r="N224">
        <v>1009</v>
      </c>
      <c r="O224" t="s">
        <v>26</v>
      </c>
      <c r="P224" t="s">
        <v>26</v>
      </c>
      <c r="Q224">
        <v>1000</v>
      </c>
      <c r="X224">
        <v>2.09</v>
      </c>
      <c r="Y224">
        <v>7571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2.09</v>
      </c>
      <c r="AH224">
        <v>2</v>
      </c>
      <c r="AI224">
        <v>53553125</v>
      </c>
      <c r="AJ224">
        <v>226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ROW(Source!A72)</f>
        <v>72</v>
      </c>
      <c r="B225">
        <v>53553136</v>
      </c>
      <c r="C225">
        <v>53553117</v>
      </c>
      <c r="D225">
        <v>29150040</v>
      </c>
      <c r="E225">
        <v>1</v>
      </c>
      <c r="F225">
        <v>1</v>
      </c>
      <c r="G225">
        <v>1</v>
      </c>
      <c r="H225">
        <v>3</v>
      </c>
      <c r="I225" t="s">
        <v>1576</v>
      </c>
      <c r="J225" t="s">
        <v>1658</v>
      </c>
      <c r="K225" t="s">
        <v>1578</v>
      </c>
      <c r="L225">
        <v>1339</v>
      </c>
      <c r="N225">
        <v>1007</v>
      </c>
      <c r="O225" t="s">
        <v>425</v>
      </c>
      <c r="P225" t="s">
        <v>425</v>
      </c>
      <c r="Q225">
        <v>1</v>
      </c>
      <c r="X225">
        <v>0.1</v>
      </c>
      <c r="Y225">
        <v>2.44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 t="s">
        <v>3</v>
      </c>
      <c r="AG225">
        <v>0.1</v>
      </c>
      <c r="AH225">
        <v>2</v>
      </c>
      <c r="AI225">
        <v>53553126</v>
      </c>
      <c r="AJ225">
        <v>227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ROW(Source!A73)</f>
        <v>73</v>
      </c>
      <c r="B226">
        <v>53553128</v>
      </c>
      <c r="C226">
        <v>53553117</v>
      </c>
      <c r="D226">
        <v>18407546</v>
      </c>
      <c r="E226">
        <v>1</v>
      </c>
      <c r="F226">
        <v>1</v>
      </c>
      <c r="G226">
        <v>1</v>
      </c>
      <c r="H226">
        <v>1</v>
      </c>
      <c r="I226" t="s">
        <v>1645</v>
      </c>
      <c r="J226" t="s">
        <v>3</v>
      </c>
      <c r="K226" t="s">
        <v>1646</v>
      </c>
      <c r="L226">
        <v>1369</v>
      </c>
      <c r="N226">
        <v>1013</v>
      </c>
      <c r="O226" t="s">
        <v>1486</v>
      </c>
      <c r="P226" t="s">
        <v>1486</v>
      </c>
      <c r="Q226">
        <v>1</v>
      </c>
      <c r="X226">
        <v>60.37212499999999</v>
      </c>
      <c r="Y226">
        <v>0</v>
      </c>
      <c r="Z226">
        <v>0</v>
      </c>
      <c r="AA226">
        <v>0</v>
      </c>
      <c r="AB226">
        <v>313.24</v>
      </c>
      <c r="AC226">
        <v>0</v>
      </c>
      <c r="AD226">
        <v>1</v>
      </c>
      <c r="AE226">
        <v>1</v>
      </c>
      <c r="AF226" t="s">
        <v>62</v>
      </c>
      <c r="AG226">
        <v>79.842135312499991</v>
      </c>
      <c r="AH226">
        <v>2</v>
      </c>
      <c r="AI226">
        <v>53553118</v>
      </c>
      <c r="AJ226">
        <v>229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ROW(Source!A73)</f>
        <v>73</v>
      </c>
      <c r="B227">
        <v>53553129</v>
      </c>
      <c r="C227">
        <v>53553117</v>
      </c>
      <c r="D227">
        <v>121548</v>
      </c>
      <c r="E227">
        <v>1</v>
      </c>
      <c r="F227">
        <v>1</v>
      </c>
      <c r="G227">
        <v>1</v>
      </c>
      <c r="H227">
        <v>1</v>
      </c>
      <c r="I227" t="s">
        <v>31</v>
      </c>
      <c r="J227" t="s">
        <v>3</v>
      </c>
      <c r="K227" t="s">
        <v>1489</v>
      </c>
      <c r="L227">
        <v>608254</v>
      </c>
      <c r="N227">
        <v>1013</v>
      </c>
      <c r="O227" t="s">
        <v>1490</v>
      </c>
      <c r="P227" t="s">
        <v>1490</v>
      </c>
      <c r="Q227">
        <v>1</v>
      </c>
      <c r="X227">
        <v>0.5462499999999999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2</v>
      </c>
      <c r="AF227" t="s">
        <v>61</v>
      </c>
      <c r="AG227">
        <v>0.78523437500000004</v>
      </c>
      <c r="AH227">
        <v>2</v>
      </c>
      <c r="AI227">
        <v>53553119</v>
      </c>
      <c r="AJ227">
        <v>230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ROW(Source!A73)</f>
        <v>73</v>
      </c>
      <c r="B228">
        <v>53553130</v>
      </c>
      <c r="C228">
        <v>53553117</v>
      </c>
      <c r="D228">
        <v>29172556</v>
      </c>
      <c r="E228">
        <v>1</v>
      </c>
      <c r="F228">
        <v>1</v>
      </c>
      <c r="G228">
        <v>1</v>
      </c>
      <c r="H228">
        <v>2</v>
      </c>
      <c r="I228" t="s">
        <v>1647</v>
      </c>
      <c r="J228" t="s">
        <v>1648</v>
      </c>
      <c r="K228" t="s">
        <v>1649</v>
      </c>
      <c r="L228">
        <v>1368</v>
      </c>
      <c r="N228">
        <v>1011</v>
      </c>
      <c r="O228" t="s">
        <v>1494</v>
      </c>
      <c r="P228" t="s">
        <v>1494</v>
      </c>
      <c r="Q228">
        <v>1</v>
      </c>
      <c r="X228">
        <v>0.5462499999999999</v>
      </c>
      <c r="Y228">
        <v>0</v>
      </c>
      <c r="Z228">
        <v>31.26</v>
      </c>
      <c r="AA228">
        <v>13.5</v>
      </c>
      <c r="AB228">
        <v>0</v>
      </c>
      <c r="AC228">
        <v>0</v>
      </c>
      <c r="AD228">
        <v>1</v>
      </c>
      <c r="AE228">
        <v>0</v>
      </c>
      <c r="AF228" t="s">
        <v>61</v>
      </c>
      <c r="AG228">
        <v>0.78523437500000004</v>
      </c>
      <c r="AH228">
        <v>2</v>
      </c>
      <c r="AI228">
        <v>53553120</v>
      </c>
      <c r="AJ228">
        <v>231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ROW(Source!A73)</f>
        <v>73</v>
      </c>
      <c r="B229">
        <v>53553131</v>
      </c>
      <c r="C229">
        <v>53553117</v>
      </c>
      <c r="D229">
        <v>29172657</v>
      </c>
      <c r="E229">
        <v>1</v>
      </c>
      <c r="F229">
        <v>1</v>
      </c>
      <c r="G229">
        <v>1</v>
      </c>
      <c r="H229">
        <v>2</v>
      </c>
      <c r="I229" t="s">
        <v>1588</v>
      </c>
      <c r="J229" t="s">
        <v>1650</v>
      </c>
      <c r="K229" t="s">
        <v>1590</v>
      </c>
      <c r="L229">
        <v>1368</v>
      </c>
      <c r="N229">
        <v>1011</v>
      </c>
      <c r="O229" t="s">
        <v>1494</v>
      </c>
      <c r="P229" t="s">
        <v>1494</v>
      </c>
      <c r="Q229">
        <v>1</v>
      </c>
      <c r="X229">
        <v>8.3374999999999986</v>
      </c>
      <c r="Y229">
        <v>0</v>
      </c>
      <c r="Z229">
        <v>8.1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61</v>
      </c>
      <c r="AG229">
        <v>11.985156249999999</v>
      </c>
      <c r="AH229">
        <v>2</v>
      </c>
      <c r="AI229">
        <v>53553121</v>
      </c>
      <c r="AJ229">
        <v>232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ROW(Source!A73)</f>
        <v>73</v>
      </c>
      <c r="B230">
        <v>53553132</v>
      </c>
      <c r="C230">
        <v>53553117</v>
      </c>
      <c r="D230">
        <v>29174913</v>
      </c>
      <c r="E230">
        <v>1</v>
      </c>
      <c r="F230">
        <v>1</v>
      </c>
      <c r="G230">
        <v>1</v>
      </c>
      <c r="H230">
        <v>2</v>
      </c>
      <c r="I230" t="s">
        <v>1513</v>
      </c>
      <c r="J230" t="s">
        <v>1651</v>
      </c>
      <c r="K230" t="s">
        <v>1515</v>
      </c>
      <c r="L230">
        <v>1368</v>
      </c>
      <c r="N230">
        <v>1011</v>
      </c>
      <c r="O230" t="s">
        <v>1494</v>
      </c>
      <c r="P230" t="s">
        <v>1494</v>
      </c>
      <c r="Q230">
        <v>1</v>
      </c>
      <c r="X230">
        <v>3.1768749999999999</v>
      </c>
      <c r="Y230">
        <v>0</v>
      </c>
      <c r="Z230">
        <v>87.17</v>
      </c>
      <c r="AA230">
        <v>11.6</v>
      </c>
      <c r="AB230">
        <v>0</v>
      </c>
      <c r="AC230">
        <v>0</v>
      </c>
      <c r="AD230">
        <v>1</v>
      </c>
      <c r="AE230">
        <v>0</v>
      </c>
      <c r="AF230" t="s">
        <v>61</v>
      </c>
      <c r="AG230">
        <v>4.5667578124999997</v>
      </c>
      <c r="AH230">
        <v>2</v>
      </c>
      <c r="AI230">
        <v>53553122</v>
      </c>
      <c r="AJ230">
        <v>233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ROW(Source!A73)</f>
        <v>73</v>
      </c>
      <c r="B231">
        <v>53553133</v>
      </c>
      <c r="C231">
        <v>53553117</v>
      </c>
      <c r="D231">
        <v>29109253</v>
      </c>
      <c r="E231">
        <v>1</v>
      </c>
      <c r="F231">
        <v>1</v>
      </c>
      <c r="G231">
        <v>1</v>
      </c>
      <c r="H231">
        <v>3</v>
      </c>
      <c r="I231" t="s">
        <v>1652</v>
      </c>
      <c r="J231" t="s">
        <v>1653</v>
      </c>
      <c r="K231" t="s">
        <v>1654</v>
      </c>
      <c r="L231">
        <v>1348</v>
      </c>
      <c r="N231">
        <v>1009</v>
      </c>
      <c r="O231" t="s">
        <v>26</v>
      </c>
      <c r="P231" t="s">
        <v>26</v>
      </c>
      <c r="Q231">
        <v>1000</v>
      </c>
      <c r="X231">
        <v>0.15</v>
      </c>
      <c r="Y231">
        <v>300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0.15</v>
      </c>
      <c r="AH231">
        <v>2</v>
      </c>
      <c r="AI231">
        <v>53553123</v>
      </c>
      <c r="AJ231">
        <v>234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ROW(Source!A73)</f>
        <v>73</v>
      </c>
      <c r="B232">
        <v>53553134</v>
      </c>
      <c r="C232">
        <v>53553117</v>
      </c>
      <c r="D232">
        <v>29113982</v>
      </c>
      <c r="E232">
        <v>1</v>
      </c>
      <c r="F232">
        <v>1</v>
      </c>
      <c r="G232">
        <v>1</v>
      </c>
      <c r="H232">
        <v>3</v>
      </c>
      <c r="I232" t="s">
        <v>1655</v>
      </c>
      <c r="J232" t="s">
        <v>1656</v>
      </c>
      <c r="K232" t="s">
        <v>1657</v>
      </c>
      <c r="L232">
        <v>1348</v>
      </c>
      <c r="N232">
        <v>1009</v>
      </c>
      <c r="O232" t="s">
        <v>26</v>
      </c>
      <c r="P232" t="s">
        <v>26</v>
      </c>
      <c r="Q232">
        <v>1000</v>
      </c>
      <c r="X232">
        <v>0.02</v>
      </c>
      <c r="Y232">
        <v>9423.99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0.02</v>
      </c>
      <c r="AH232">
        <v>2</v>
      </c>
      <c r="AI232">
        <v>53553124</v>
      </c>
      <c r="AJ232">
        <v>235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ROW(Source!A73)</f>
        <v>73</v>
      </c>
      <c r="B233">
        <v>53553135</v>
      </c>
      <c r="C233">
        <v>53553117</v>
      </c>
      <c r="D233">
        <v>29127918</v>
      </c>
      <c r="E233">
        <v>1</v>
      </c>
      <c r="F233">
        <v>1</v>
      </c>
      <c r="G233">
        <v>1</v>
      </c>
      <c r="H233">
        <v>3</v>
      </c>
      <c r="I233" t="s">
        <v>179</v>
      </c>
      <c r="J233" t="s">
        <v>181</v>
      </c>
      <c r="K233" t="s">
        <v>180</v>
      </c>
      <c r="L233">
        <v>1348</v>
      </c>
      <c r="N233">
        <v>1009</v>
      </c>
      <c r="O233" t="s">
        <v>26</v>
      </c>
      <c r="P233" t="s">
        <v>26</v>
      </c>
      <c r="Q233">
        <v>1000</v>
      </c>
      <c r="X233">
        <v>2.09</v>
      </c>
      <c r="Y233">
        <v>7571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2.09</v>
      </c>
      <c r="AH233">
        <v>2</v>
      </c>
      <c r="AI233">
        <v>53553125</v>
      </c>
      <c r="AJ233">
        <v>236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ROW(Source!A73)</f>
        <v>73</v>
      </c>
      <c r="B234">
        <v>53553136</v>
      </c>
      <c r="C234">
        <v>53553117</v>
      </c>
      <c r="D234">
        <v>29150040</v>
      </c>
      <c r="E234">
        <v>1</v>
      </c>
      <c r="F234">
        <v>1</v>
      </c>
      <c r="G234">
        <v>1</v>
      </c>
      <c r="H234">
        <v>3</v>
      </c>
      <c r="I234" t="s">
        <v>1576</v>
      </c>
      <c r="J234" t="s">
        <v>1658</v>
      </c>
      <c r="K234" t="s">
        <v>1578</v>
      </c>
      <c r="L234">
        <v>1339</v>
      </c>
      <c r="N234">
        <v>1007</v>
      </c>
      <c r="O234" t="s">
        <v>425</v>
      </c>
      <c r="P234" t="s">
        <v>425</v>
      </c>
      <c r="Q234">
        <v>1</v>
      </c>
      <c r="X234">
        <v>0.1</v>
      </c>
      <c r="Y234">
        <v>2.44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0.1</v>
      </c>
      <c r="AH234">
        <v>2</v>
      </c>
      <c r="AI234">
        <v>53553126</v>
      </c>
      <c r="AJ234">
        <v>237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ROW(Source!A78)</f>
        <v>78</v>
      </c>
      <c r="B235">
        <v>53553149</v>
      </c>
      <c r="C235">
        <v>53553139</v>
      </c>
      <c r="D235">
        <v>18413627</v>
      </c>
      <c r="E235">
        <v>1</v>
      </c>
      <c r="F235">
        <v>1</v>
      </c>
      <c r="G235">
        <v>1</v>
      </c>
      <c r="H235">
        <v>1</v>
      </c>
      <c r="I235" t="s">
        <v>1659</v>
      </c>
      <c r="J235" t="s">
        <v>3</v>
      </c>
      <c r="K235" t="s">
        <v>1660</v>
      </c>
      <c r="L235">
        <v>1369</v>
      </c>
      <c r="N235">
        <v>1013</v>
      </c>
      <c r="O235" t="s">
        <v>1486</v>
      </c>
      <c r="P235" t="s">
        <v>1486</v>
      </c>
      <c r="Q235">
        <v>1</v>
      </c>
      <c r="X235">
        <v>1.9319999999999997</v>
      </c>
      <c r="Y235">
        <v>0</v>
      </c>
      <c r="Z235">
        <v>0</v>
      </c>
      <c r="AA235">
        <v>0</v>
      </c>
      <c r="AB235">
        <v>330.57</v>
      </c>
      <c r="AC235">
        <v>0</v>
      </c>
      <c r="AD235">
        <v>1</v>
      </c>
      <c r="AE235">
        <v>1</v>
      </c>
      <c r="AF235" t="s">
        <v>37</v>
      </c>
      <c r="AG235">
        <v>1.5552599999999996</v>
      </c>
      <c r="AH235">
        <v>2</v>
      </c>
      <c r="AI235">
        <v>53553140</v>
      </c>
      <c r="AJ235">
        <v>239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ROW(Source!A78)</f>
        <v>78</v>
      </c>
      <c r="B236">
        <v>53553150</v>
      </c>
      <c r="C236">
        <v>53553139</v>
      </c>
      <c r="D236">
        <v>29172657</v>
      </c>
      <c r="E236">
        <v>1</v>
      </c>
      <c r="F236">
        <v>1</v>
      </c>
      <c r="G236">
        <v>1</v>
      </c>
      <c r="H236">
        <v>2</v>
      </c>
      <c r="I236" t="s">
        <v>1588</v>
      </c>
      <c r="J236" t="s">
        <v>1589</v>
      </c>
      <c r="K236" t="s">
        <v>1590</v>
      </c>
      <c r="L236">
        <v>1368</v>
      </c>
      <c r="N236">
        <v>1011</v>
      </c>
      <c r="O236" t="s">
        <v>1494</v>
      </c>
      <c r="P236" t="s">
        <v>1494</v>
      </c>
      <c r="Q236">
        <v>1</v>
      </c>
      <c r="X236">
        <v>0.32199999999999995</v>
      </c>
      <c r="Y236">
        <v>0</v>
      </c>
      <c r="Z236">
        <v>8.1</v>
      </c>
      <c r="AA236">
        <v>0</v>
      </c>
      <c r="AB236">
        <v>0</v>
      </c>
      <c r="AC236">
        <v>0</v>
      </c>
      <c r="AD236">
        <v>1</v>
      </c>
      <c r="AE236">
        <v>0</v>
      </c>
      <c r="AF236" t="s">
        <v>37</v>
      </c>
      <c r="AG236">
        <v>0.25920999999999994</v>
      </c>
      <c r="AH236">
        <v>2</v>
      </c>
      <c r="AI236">
        <v>53553141</v>
      </c>
      <c r="AJ236">
        <v>240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ROW(Source!A78)</f>
        <v>78</v>
      </c>
      <c r="B237">
        <v>53553151</v>
      </c>
      <c r="C237">
        <v>53553139</v>
      </c>
      <c r="D237">
        <v>29174507</v>
      </c>
      <c r="E237">
        <v>1</v>
      </c>
      <c r="F237">
        <v>1</v>
      </c>
      <c r="G237">
        <v>1</v>
      </c>
      <c r="H237">
        <v>2</v>
      </c>
      <c r="I237" t="s">
        <v>1510</v>
      </c>
      <c r="J237" t="s">
        <v>1511</v>
      </c>
      <c r="K237" t="s">
        <v>1512</v>
      </c>
      <c r="L237">
        <v>1368</v>
      </c>
      <c r="N237">
        <v>1011</v>
      </c>
      <c r="O237" t="s">
        <v>1494</v>
      </c>
      <c r="P237" t="s">
        <v>1494</v>
      </c>
      <c r="Q237">
        <v>1</v>
      </c>
      <c r="X237">
        <v>9.6599999999999978E-2</v>
      </c>
      <c r="Y237">
        <v>0</v>
      </c>
      <c r="Z237">
        <v>5.13</v>
      </c>
      <c r="AA237">
        <v>0</v>
      </c>
      <c r="AB237">
        <v>0</v>
      </c>
      <c r="AC237">
        <v>0</v>
      </c>
      <c r="AD237">
        <v>1</v>
      </c>
      <c r="AE237">
        <v>0</v>
      </c>
      <c r="AF237" t="s">
        <v>37</v>
      </c>
      <c r="AG237">
        <v>7.7762999999999985E-2</v>
      </c>
      <c r="AH237">
        <v>2</v>
      </c>
      <c r="AI237">
        <v>53553142</v>
      </c>
      <c r="AJ237">
        <v>241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ROW(Source!A78)</f>
        <v>78</v>
      </c>
      <c r="B238">
        <v>53553152</v>
      </c>
      <c r="C238">
        <v>53553139</v>
      </c>
      <c r="D238">
        <v>29174580</v>
      </c>
      <c r="E238">
        <v>1</v>
      </c>
      <c r="F238">
        <v>1</v>
      </c>
      <c r="G238">
        <v>1</v>
      </c>
      <c r="H238">
        <v>2</v>
      </c>
      <c r="I238" t="s">
        <v>1661</v>
      </c>
      <c r="J238" t="s">
        <v>1662</v>
      </c>
      <c r="K238" t="s">
        <v>1663</v>
      </c>
      <c r="L238">
        <v>1368</v>
      </c>
      <c r="N238">
        <v>1011</v>
      </c>
      <c r="O238" t="s">
        <v>1494</v>
      </c>
      <c r="P238" t="s">
        <v>1494</v>
      </c>
      <c r="Q238">
        <v>1</v>
      </c>
      <c r="X238">
        <v>0.15294999999999997</v>
      </c>
      <c r="Y238">
        <v>0</v>
      </c>
      <c r="Z238">
        <v>2.08</v>
      </c>
      <c r="AA238">
        <v>0</v>
      </c>
      <c r="AB238">
        <v>0</v>
      </c>
      <c r="AC238">
        <v>0</v>
      </c>
      <c r="AD238">
        <v>1</v>
      </c>
      <c r="AE238">
        <v>0</v>
      </c>
      <c r="AF238" t="s">
        <v>37</v>
      </c>
      <c r="AG238">
        <v>0.12312474999999998</v>
      </c>
      <c r="AH238">
        <v>2</v>
      </c>
      <c r="AI238">
        <v>53553143</v>
      </c>
      <c r="AJ238">
        <v>242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ROW(Source!A78)</f>
        <v>78</v>
      </c>
      <c r="B239">
        <v>53553153</v>
      </c>
      <c r="C239">
        <v>53553139</v>
      </c>
      <c r="D239">
        <v>29174913</v>
      </c>
      <c r="E239">
        <v>1</v>
      </c>
      <c r="F239">
        <v>1</v>
      </c>
      <c r="G239">
        <v>1</v>
      </c>
      <c r="H239">
        <v>2</v>
      </c>
      <c r="I239" t="s">
        <v>1513</v>
      </c>
      <c r="J239" t="s">
        <v>1514</v>
      </c>
      <c r="K239" t="s">
        <v>1515</v>
      </c>
      <c r="L239">
        <v>1368</v>
      </c>
      <c r="N239">
        <v>1011</v>
      </c>
      <c r="O239" t="s">
        <v>1494</v>
      </c>
      <c r="P239" t="s">
        <v>1494</v>
      </c>
      <c r="Q239">
        <v>1</v>
      </c>
      <c r="X239">
        <v>0.13685</v>
      </c>
      <c r="Y239">
        <v>0</v>
      </c>
      <c r="Z239">
        <v>87.17</v>
      </c>
      <c r="AA239">
        <v>11.6</v>
      </c>
      <c r="AB239">
        <v>0</v>
      </c>
      <c r="AC239">
        <v>0</v>
      </c>
      <c r="AD239">
        <v>1</v>
      </c>
      <c r="AE239">
        <v>0</v>
      </c>
      <c r="AF239" t="s">
        <v>37</v>
      </c>
      <c r="AG239">
        <v>0.11016424999999998</v>
      </c>
      <c r="AH239">
        <v>2</v>
      </c>
      <c r="AI239">
        <v>53553144</v>
      </c>
      <c r="AJ239">
        <v>243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ROW(Source!A78)</f>
        <v>78</v>
      </c>
      <c r="B240">
        <v>53553154</v>
      </c>
      <c r="C240">
        <v>53553139</v>
      </c>
      <c r="D240">
        <v>29113979</v>
      </c>
      <c r="E240">
        <v>1</v>
      </c>
      <c r="F240">
        <v>1</v>
      </c>
      <c r="G240">
        <v>1</v>
      </c>
      <c r="H240">
        <v>3</v>
      </c>
      <c r="I240" t="s">
        <v>1597</v>
      </c>
      <c r="J240" t="s">
        <v>1598</v>
      </c>
      <c r="K240" t="s">
        <v>1599</v>
      </c>
      <c r="L240">
        <v>1348</v>
      </c>
      <c r="N240">
        <v>1009</v>
      </c>
      <c r="O240" t="s">
        <v>26</v>
      </c>
      <c r="P240" t="s">
        <v>26</v>
      </c>
      <c r="Q240">
        <v>1000</v>
      </c>
      <c r="X240">
        <v>0</v>
      </c>
      <c r="Y240">
        <v>9749.99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0</v>
      </c>
      <c r="AF240" t="s">
        <v>36</v>
      </c>
      <c r="AG240">
        <v>0</v>
      </c>
      <c r="AH240">
        <v>2</v>
      </c>
      <c r="AI240">
        <v>53553145</v>
      </c>
      <c r="AJ240">
        <v>244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ROW(Source!A78)</f>
        <v>78</v>
      </c>
      <c r="B241">
        <v>53553155</v>
      </c>
      <c r="C241">
        <v>53553139</v>
      </c>
      <c r="D241">
        <v>29107991</v>
      </c>
      <c r="E241">
        <v>1</v>
      </c>
      <c r="F241">
        <v>1</v>
      </c>
      <c r="G241">
        <v>1</v>
      </c>
      <c r="H241">
        <v>3</v>
      </c>
      <c r="I241" t="s">
        <v>849</v>
      </c>
      <c r="J241" t="s">
        <v>851</v>
      </c>
      <c r="K241" t="s">
        <v>850</v>
      </c>
      <c r="L241">
        <v>1354</v>
      </c>
      <c r="N241">
        <v>1010</v>
      </c>
      <c r="O241" t="s">
        <v>160</v>
      </c>
      <c r="P241" t="s">
        <v>160</v>
      </c>
      <c r="Q241">
        <v>1</v>
      </c>
      <c r="X241">
        <v>0</v>
      </c>
      <c r="Y241">
        <v>72.8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36</v>
      </c>
      <c r="AG241">
        <v>0</v>
      </c>
      <c r="AH241">
        <v>2</v>
      </c>
      <c r="AI241">
        <v>53553146</v>
      </c>
      <c r="AJ241">
        <v>245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ROW(Source!A78)</f>
        <v>78</v>
      </c>
      <c r="B242">
        <v>53553156</v>
      </c>
      <c r="C242">
        <v>53553139</v>
      </c>
      <c r="D242">
        <v>29114830</v>
      </c>
      <c r="E242">
        <v>1</v>
      </c>
      <c r="F242">
        <v>1</v>
      </c>
      <c r="G242">
        <v>1</v>
      </c>
      <c r="H242">
        <v>3</v>
      </c>
      <c r="I242" t="s">
        <v>2093</v>
      </c>
      <c r="J242" t="s">
        <v>884</v>
      </c>
      <c r="K242" t="s">
        <v>2094</v>
      </c>
      <c r="L242">
        <v>1035</v>
      </c>
      <c r="N242">
        <v>1013</v>
      </c>
      <c r="O242" t="s">
        <v>219</v>
      </c>
      <c r="P242" t="s">
        <v>219</v>
      </c>
      <c r="Q242">
        <v>1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</v>
      </c>
      <c r="AD242">
        <v>0</v>
      </c>
      <c r="AE242">
        <v>0</v>
      </c>
      <c r="AF242" t="s">
        <v>36</v>
      </c>
      <c r="AG242">
        <v>0</v>
      </c>
      <c r="AH242">
        <v>3</v>
      </c>
      <c r="AI242">
        <v>-1</v>
      </c>
      <c r="AJ242" t="s">
        <v>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ROW(Source!A78)</f>
        <v>78</v>
      </c>
      <c r="B243">
        <v>53553157</v>
      </c>
      <c r="C243">
        <v>53553139</v>
      </c>
      <c r="D243">
        <v>29130403</v>
      </c>
      <c r="E243">
        <v>1</v>
      </c>
      <c r="F243">
        <v>1</v>
      </c>
      <c r="G243">
        <v>1</v>
      </c>
      <c r="H243">
        <v>3</v>
      </c>
      <c r="I243" t="s">
        <v>2095</v>
      </c>
      <c r="J243" t="s">
        <v>232</v>
      </c>
      <c r="K243" t="s">
        <v>2096</v>
      </c>
      <c r="L243">
        <v>1327</v>
      </c>
      <c r="N243">
        <v>1005</v>
      </c>
      <c r="O243" t="s">
        <v>128</v>
      </c>
      <c r="P243" t="s">
        <v>128</v>
      </c>
      <c r="Q243">
        <v>1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36</v>
      </c>
      <c r="AG243">
        <v>0</v>
      </c>
      <c r="AH243">
        <v>3</v>
      </c>
      <c r="AI243">
        <v>-1</v>
      </c>
      <c r="AJ243" t="s">
        <v>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ROW(Source!A78)</f>
        <v>78</v>
      </c>
      <c r="B244">
        <v>53553158</v>
      </c>
      <c r="C244">
        <v>53553139</v>
      </c>
      <c r="D244">
        <v>29131398</v>
      </c>
      <c r="E244">
        <v>1</v>
      </c>
      <c r="F244">
        <v>1</v>
      </c>
      <c r="G244">
        <v>1</v>
      </c>
      <c r="H244">
        <v>3</v>
      </c>
      <c r="I244" t="s">
        <v>1664</v>
      </c>
      <c r="J244" t="s">
        <v>1665</v>
      </c>
      <c r="K244" t="s">
        <v>1666</v>
      </c>
      <c r="L244">
        <v>1348</v>
      </c>
      <c r="N244">
        <v>1009</v>
      </c>
      <c r="O244" t="s">
        <v>26</v>
      </c>
      <c r="P244" t="s">
        <v>26</v>
      </c>
      <c r="Q244">
        <v>1000</v>
      </c>
      <c r="X244">
        <v>0</v>
      </c>
      <c r="Y244">
        <v>5804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36</v>
      </c>
      <c r="AG244">
        <v>0</v>
      </c>
      <c r="AH244">
        <v>2</v>
      </c>
      <c r="AI244">
        <v>53553147</v>
      </c>
      <c r="AJ244">
        <v>246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ROW(Source!A79)</f>
        <v>79</v>
      </c>
      <c r="B245">
        <v>53553149</v>
      </c>
      <c r="C245">
        <v>53553139</v>
      </c>
      <c r="D245">
        <v>18413627</v>
      </c>
      <c r="E245">
        <v>1</v>
      </c>
      <c r="F245">
        <v>1</v>
      </c>
      <c r="G245">
        <v>1</v>
      </c>
      <c r="H245">
        <v>1</v>
      </c>
      <c r="I245" t="s">
        <v>1659</v>
      </c>
      <c r="J245" t="s">
        <v>3</v>
      </c>
      <c r="K245" t="s">
        <v>1660</v>
      </c>
      <c r="L245">
        <v>1369</v>
      </c>
      <c r="N245">
        <v>1013</v>
      </c>
      <c r="O245" t="s">
        <v>1486</v>
      </c>
      <c r="P245" t="s">
        <v>1486</v>
      </c>
      <c r="Q245">
        <v>1</v>
      </c>
      <c r="X245">
        <v>1.9319999999999997</v>
      </c>
      <c r="Y245">
        <v>0</v>
      </c>
      <c r="Z245">
        <v>0</v>
      </c>
      <c r="AA245">
        <v>0</v>
      </c>
      <c r="AB245">
        <v>330.57</v>
      </c>
      <c r="AC245">
        <v>0</v>
      </c>
      <c r="AD245">
        <v>1</v>
      </c>
      <c r="AE245">
        <v>1</v>
      </c>
      <c r="AF245" t="s">
        <v>37</v>
      </c>
      <c r="AG245">
        <v>1.5552599999999996</v>
      </c>
      <c r="AH245">
        <v>2</v>
      </c>
      <c r="AI245">
        <v>53553140</v>
      </c>
      <c r="AJ245">
        <v>248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ROW(Source!A79)</f>
        <v>79</v>
      </c>
      <c r="B246">
        <v>53553150</v>
      </c>
      <c r="C246">
        <v>53553139</v>
      </c>
      <c r="D246">
        <v>29172657</v>
      </c>
      <c r="E246">
        <v>1</v>
      </c>
      <c r="F246">
        <v>1</v>
      </c>
      <c r="G246">
        <v>1</v>
      </c>
      <c r="H246">
        <v>2</v>
      </c>
      <c r="I246" t="s">
        <v>1588</v>
      </c>
      <c r="J246" t="s">
        <v>1589</v>
      </c>
      <c r="K246" t="s">
        <v>1590</v>
      </c>
      <c r="L246">
        <v>1368</v>
      </c>
      <c r="N246">
        <v>1011</v>
      </c>
      <c r="O246" t="s">
        <v>1494</v>
      </c>
      <c r="P246" t="s">
        <v>1494</v>
      </c>
      <c r="Q246">
        <v>1</v>
      </c>
      <c r="X246">
        <v>0.32199999999999995</v>
      </c>
      <c r="Y246">
        <v>0</v>
      </c>
      <c r="Z246">
        <v>8.1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37</v>
      </c>
      <c r="AG246">
        <v>0.25920999999999994</v>
      </c>
      <c r="AH246">
        <v>2</v>
      </c>
      <c r="AI246">
        <v>53553141</v>
      </c>
      <c r="AJ246">
        <v>249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ROW(Source!A79)</f>
        <v>79</v>
      </c>
      <c r="B247">
        <v>53553151</v>
      </c>
      <c r="C247">
        <v>53553139</v>
      </c>
      <c r="D247">
        <v>29174507</v>
      </c>
      <c r="E247">
        <v>1</v>
      </c>
      <c r="F247">
        <v>1</v>
      </c>
      <c r="G247">
        <v>1</v>
      </c>
      <c r="H247">
        <v>2</v>
      </c>
      <c r="I247" t="s">
        <v>1510</v>
      </c>
      <c r="J247" t="s">
        <v>1511</v>
      </c>
      <c r="K247" t="s">
        <v>1512</v>
      </c>
      <c r="L247">
        <v>1368</v>
      </c>
      <c r="N247">
        <v>1011</v>
      </c>
      <c r="O247" t="s">
        <v>1494</v>
      </c>
      <c r="P247" t="s">
        <v>1494</v>
      </c>
      <c r="Q247">
        <v>1</v>
      </c>
      <c r="X247">
        <v>9.6599999999999978E-2</v>
      </c>
      <c r="Y247">
        <v>0</v>
      </c>
      <c r="Z247">
        <v>5.13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37</v>
      </c>
      <c r="AG247">
        <v>7.7762999999999985E-2</v>
      </c>
      <c r="AH247">
        <v>2</v>
      </c>
      <c r="AI247">
        <v>53553142</v>
      </c>
      <c r="AJ247">
        <v>250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ROW(Source!A79)</f>
        <v>79</v>
      </c>
      <c r="B248">
        <v>53553152</v>
      </c>
      <c r="C248">
        <v>53553139</v>
      </c>
      <c r="D248">
        <v>29174580</v>
      </c>
      <c r="E248">
        <v>1</v>
      </c>
      <c r="F248">
        <v>1</v>
      </c>
      <c r="G248">
        <v>1</v>
      </c>
      <c r="H248">
        <v>2</v>
      </c>
      <c r="I248" t="s">
        <v>1661</v>
      </c>
      <c r="J248" t="s">
        <v>1662</v>
      </c>
      <c r="K248" t="s">
        <v>1663</v>
      </c>
      <c r="L248">
        <v>1368</v>
      </c>
      <c r="N248">
        <v>1011</v>
      </c>
      <c r="O248" t="s">
        <v>1494</v>
      </c>
      <c r="P248" t="s">
        <v>1494</v>
      </c>
      <c r="Q248">
        <v>1</v>
      </c>
      <c r="X248">
        <v>0.15294999999999997</v>
      </c>
      <c r="Y248">
        <v>0</v>
      </c>
      <c r="Z248">
        <v>2.08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37</v>
      </c>
      <c r="AG248">
        <v>0.12312474999999998</v>
      </c>
      <c r="AH248">
        <v>2</v>
      </c>
      <c r="AI248">
        <v>53553143</v>
      </c>
      <c r="AJ248">
        <v>251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ROW(Source!A79)</f>
        <v>79</v>
      </c>
      <c r="B249">
        <v>53553153</v>
      </c>
      <c r="C249">
        <v>53553139</v>
      </c>
      <c r="D249">
        <v>29174913</v>
      </c>
      <c r="E249">
        <v>1</v>
      </c>
      <c r="F249">
        <v>1</v>
      </c>
      <c r="G249">
        <v>1</v>
      </c>
      <c r="H249">
        <v>2</v>
      </c>
      <c r="I249" t="s">
        <v>1513</v>
      </c>
      <c r="J249" t="s">
        <v>1514</v>
      </c>
      <c r="K249" t="s">
        <v>1515</v>
      </c>
      <c r="L249">
        <v>1368</v>
      </c>
      <c r="N249">
        <v>1011</v>
      </c>
      <c r="O249" t="s">
        <v>1494</v>
      </c>
      <c r="P249" t="s">
        <v>1494</v>
      </c>
      <c r="Q249">
        <v>1</v>
      </c>
      <c r="X249">
        <v>0.13685</v>
      </c>
      <c r="Y249">
        <v>0</v>
      </c>
      <c r="Z249">
        <v>87.17</v>
      </c>
      <c r="AA249">
        <v>11.6</v>
      </c>
      <c r="AB249">
        <v>0</v>
      </c>
      <c r="AC249">
        <v>0</v>
      </c>
      <c r="AD249">
        <v>1</v>
      </c>
      <c r="AE249">
        <v>0</v>
      </c>
      <c r="AF249" t="s">
        <v>37</v>
      </c>
      <c r="AG249">
        <v>0.11016424999999998</v>
      </c>
      <c r="AH249">
        <v>2</v>
      </c>
      <c r="AI249">
        <v>53553144</v>
      </c>
      <c r="AJ249">
        <v>252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ROW(Source!A79)</f>
        <v>79</v>
      </c>
      <c r="B250">
        <v>53553154</v>
      </c>
      <c r="C250">
        <v>53553139</v>
      </c>
      <c r="D250">
        <v>29113979</v>
      </c>
      <c r="E250">
        <v>1</v>
      </c>
      <c r="F250">
        <v>1</v>
      </c>
      <c r="G250">
        <v>1</v>
      </c>
      <c r="H250">
        <v>3</v>
      </c>
      <c r="I250" t="s">
        <v>1597</v>
      </c>
      <c r="J250" t="s">
        <v>1598</v>
      </c>
      <c r="K250" t="s">
        <v>1599</v>
      </c>
      <c r="L250">
        <v>1348</v>
      </c>
      <c r="N250">
        <v>1009</v>
      </c>
      <c r="O250" t="s">
        <v>26</v>
      </c>
      <c r="P250" t="s">
        <v>26</v>
      </c>
      <c r="Q250">
        <v>1000</v>
      </c>
      <c r="X250">
        <v>0</v>
      </c>
      <c r="Y250">
        <v>9749.99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36</v>
      </c>
      <c r="AG250">
        <v>0</v>
      </c>
      <c r="AH250">
        <v>2</v>
      </c>
      <c r="AI250">
        <v>53553145</v>
      </c>
      <c r="AJ250">
        <v>253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ROW(Source!A79)</f>
        <v>79</v>
      </c>
      <c r="B251">
        <v>53553155</v>
      </c>
      <c r="C251">
        <v>53553139</v>
      </c>
      <c r="D251">
        <v>29107991</v>
      </c>
      <c r="E251">
        <v>1</v>
      </c>
      <c r="F251">
        <v>1</v>
      </c>
      <c r="G251">
        <v>1</v>
      </c>
      <c r="H251">
        <v>3</v>
      </c>
      <c r="I251" t="s">
        <v>849</v>
      </c>
      <c r="J251" t="s">
        <v>851</v>
      </c>
      <c r="K251" t="s">
        <v>850</v>
      </c>
      <c r="L251">
        <v>1354</v>
      </c>
      <c r="N251">
        <v>1010</v>
      </c>
      <c r="O251" t="s">
        <v>160</v>
      </c>
      <c r="P251" t="s">
        <v>160</v>
      </c>
      <c r="Q251">
        <v>1</v>
      </c>
      <c r="X251">
        <v>0</v>
      </c>
      <c r="Y251">
        <v>72.8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36</v>
      </c>
      <c r="AG251">
        <v>0</v>
      </c>
      <c r="AH251">
        <v>2</v>
      </c>
      <c r="AI251">
        <v>53553146</v>
      </c>
      <c r="AJ251">
        <v>254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ROW(Source!A79)</f>
        <v>79</v>
      </c>
      <c r="B252">
        <v>53553156</v>
      </c>
      <c r="C252">
        <v>53553139</v>
      </c>
      <c r="D252">
        <v>29114830</v>
      </c>
      <c r="E252">
        <v>1</v>
      </c>
      <c r="F252">
        <v>1</v>
      </c>
      <c r="G252">
        <v>1</v>
      </c>
      <c r="H252">
        <v>3</v>
      </c>
      <c r="I252" t="s">
        <v>2093</v>
      </c>
      <c r="J252" t="s">
        <v>884</v>
      </c>
      <c r="K252" t="s">
        <v>2094</v>
      </c>
      <c r="L252">
        <v>1035</v>
      </c>
      <c r="N252">
        <v>1013</v>
      </c>
      <c r="O252" t="s">
        <v>219</v>
      </c>
      <c r="P252" t="s">
        <v>219</v>
      </c>
      <c r="Q252">
        <v>1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</v>
      </c>
      <c r="AD252">
        <v>0</v>
      </c>
      <c r="AE252">
        <v>0</v>
      </c>
      <c r="AF252" t="s">
        <v>36</v>
      </c>
      <c r="AG252">
        <v>0</v>
      </c>
      <c r="AH252">
        <v>3</v>
      </c>
      <c r="AI252">
        <v>-1</v>
      </c>
      <c r="AJ252" t="s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ROW(Source!A79)</f>
        <v>79</v>
      </c>
      <c r="B253">
        <v>53553157</v>
      </c>
      <c r="C253">
        <v>53553139</v>
      </c>
      <c r="D253">
        <v>29130403</v>
      </c>
      <c r="E253">
        <v>1</v>
      </c>
      <c r="F253">
        <v>1</v>
      </c>
      <c r="G253">
        <v>1</v>
      </c>
      <c r="H253">
        <v>3</v>
      </c>
      <c r="I253" t="s">
        <v>2095</v>
      </c>
      <c r="J253" t="s">
        <v>232</v>
      </c>
      <c r="K253" t="s">
        <v>2096</v>
      </c>
      <c r="L253">
        <v>1327</v>
      </c>
      <c r="N253">
        <v>1005</v>
      </c>
      <c r="O253" t="s">
        <v>128</v>
      </c>
      <c r="P253" t="s">
        <v>128</v>
      </c>
      <c r="Q253">
        <v>1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 t="s">
        <v>36</v>
      </c>
      <c r="AG253">
        <v>0</v>
      </c>
      <c r="AH253">
        <v>3</v>
      </c>
      <c r="AI253">
        <v>-1</v>
      </c>
      <c r="AJ253" t="s">
        <v>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ROW(Source!A79)</f>
        <v>79</v>
      </c>
      <c r="B254">
        <v>53553158</v>
      </c>
      <c r="C254">
        <v>53553139</v>
      </c>
      <c r="D254">
        <v>29131398</v>
      </c>
      <c r="E254">
        <v>1</v>
      </c>
      <c r="F254">
        <v>1</v>
      </c>
      <c r="G254">
        <v>1</v>
      </c>
      <c r="H254">
        <v>3</v>
      </c>
      <c r="I254" t="s">
        <v>1664</v>
      </c>
      <c r="J254" t="s">
        <v>1665</v>
      </c>
      <c r="K254" t="s">
        <v>1666</v>
      </c>
      <c r="L254">
        <v>1348</v>
      </c>
      <c r="N254">
        <v>1009</v>
      </c>
      <c r="O254" t="s">
        <v>26</v>
      </c>
      <c r="P254" t="s">
        <v>26</v>
      </c>
      <c r="Q254">
        <v>1000</v>
      </c>
      <c r="X254">
        <v>0</v>
      </c>
      <c r="Y254">
        <v>5804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36</v>
      </c>
      <c r="AG254">
        <v>0</v>
      </c>
      <c r="AH254">
        <v>2</v>
      </c>
      <c r="AI254">
        <v>53553147</v>
      </c>
      <c r="AJ254">
        <v>255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ROW(Source!A82)</f>
        <v>82</v>
      </c>
      <c r="B255">
        <v>53553181</v>
      </c>
      <c r="C255">
        <v>53553160</v>
      </c>
      <c r="D255">
        <v>18413627</v>
      </c>
      <c r="E255">
        <v>1</v>
      </c>
      <c r="F255">
        <v>1</v>
      </c>
      <c r="G255">
        <v>1</v>
      </c>
      <c r="H255">
        <v>1</v>
      </c>
      <c r="I255" t="s">
        <v>1659</v>
      </c>
      <c r="J255" t="s">
        <v>3</v>
      </c>
      <c r="K255" t="s">
        <v>1660</v>
      </c>
      <c r="L255">
        <v>1369</v>
      </c>
      <c r="N255">
        <v>1013</v>
      </c>
      <c r="O255" t="s">
        <v>1486</v>
      </c>
      <c r="P255" t="s">
        <v>1486</v>
      </c>
      <c r="Q255">
        <v>1</v>
      </c>
      <c r="X255">
        <v>3.1739999999999995</v>
      </c>
      <c r="Y255">
        <v>0</v>
      </c>
      <c r="Z255">
        <v>0</v>
      </c>
      <c r="AA255">
        <v>0</v>
      </c>
      <c r="AB255">
        <v>330.57</v>
      </c>
      <c r="AC255">
        <v>0</v>
      </c>
      <c r="AD255">
        <v>1</v>
      </c>
      <c r="AE255">
        <v>1</v>
      </c>
      <c r="AF255" t="s">
        <v>62</v>
      </c>
      <c r="AG255">
        <v>4.197614999999999</v>
      </c>
      <c r="AH255">
        <v>2</v>
      </c>
      <c r="AI255">
        <v>53553161</v>
      </c>
      <c r="AJ255">
        <v>257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ROW(Source!A82)</f>
        <v>82</v>
      </c>
      <c r="B256">
        <v>53553182</v>
      </c>
      <c r="C256">
        <v>53553160</v>
      </c>
      <c r="D256">
        <v>29172657</v>
      </c>
      <c r="E256">
        <v>1</v>
      </c>
      <c r="F256">
        <v>1</v>
      </c>
      <c r="G256">
        <v>1</v>
      </c>
      <c r="H256">
        <v>2</v>
      </c>
      <c r="I256" t="s">
        <v>1588</v>
      </c>
      <c r="J256" t="s">
        <v>1589</v>
      </c>
      <c r="K256" t="s">
        <v>1590</v>
      </c>
      <c r="L256">
        <v>1368</v>
      </c>
      <c r="N256">
        <v>1011</v>
      </c>
      <c r="O256" t="s">
        <v>1494</v>
      </c>
      <c r="P256" t="s">
        <v>1494</v>
      </c>
      <c r="Q256">
        <v>1</v>
      </c>
      <c r="X256">
        <v>0.57499999999999996</v>
      </c>
      <c r="Y256">
        <v>0</v>
      </c>
      <c r="Z256">
        <v>8.1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61</v>
      </c>
      <c r="AG256">
        <v>0.82656249999999998</v>
      </c>
      <c r="AH256">
        <v>2</v>
      </c>
      <c r="AI256">
        <v>53553162</v>
      </c>
      <c r="AJ256">
        <v>258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ROW(Source!A82)</f>
        <v>82</v>
      </c>
      <c r="B257">
        <v>53553183</v>
      </c>
      <c r="C257">
        <v>53553160</v>
      </c>
      <c r="D257">
        <v>29174507</v>
      </c>
      <c r="E257">
        <v>1</v>
      </c>
      <c r="F257">
        <v>1</v>
      </c>
      <c r="G257">
        <v>1</v>
      </c>
      <c r="H257">
        <v>2</v>
      </c>
      <c r="I257" t="s">
        <v>1510</v>
      </c>
      <c r="J257" t="s">
        <v>1511</v>
      </c>
      <c r="K257" t="s">
        <v>1512</v>
      </c>
      <c r="L257">
        <v>1368</v>
      </c>
      <c r="N257">
        <v>1011</v>
      </c>
      <c r="O257" t="s">
        <v>1494</v>
      </c>
      <c r="P257" t="s">
        <v>1494</v>
      </c>
      <c r="Q257">
        <v>1</v>
      </c>
      <c r="X257">
        <v>0.17249999999999999</v>
      </c>
      <c r="Y257">
        <v>0</v>
      </c>
      <c r="Z257">
        <v>5.13</v>
      </c>
      <c r="AA257">
        <v>0</v>
      </c>
      <c r="AB257">
        <v>0</v>
      </c>
      <c r="AC257">
        <v>0</v>
      </c>
      <c r="AD257">
        <v>1</v>
      </c>
      <c r="AE257">
        <v>0</v>
      </c>
      <c r="AF257" t="s">
        <v>61</v>
      </c>
      <c r="AG257">
        <v>0.24796874999999996</v>
      </c>
      <c r="AH257">
        <v>2</v>
      </c>
      <c r="AI257">
        <v>53553163</v>
      </c>
      <c r="AJ257">
        <v>259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ROW(Source!A82)</f>
        <v>82</v>
      </c>
      <c r="B258">
        <v>53553184</v>
      </c>
      <c r="C258">
        <v>53553160</v>
      </c>
      <c r="D258">
        <v>29174580</v>
      </c>
      <c r="E258">
        <v>1</v>
      </c>
      <c r="F258">
        <v>1</v>
      </c>
      <c r="G258">
        <v>1</v>
      </c>
      <c r="H258">
        <v>2</v>
      </c>
      <c r="I258" t="s">
        <v>1661</v>
      </c>
      <c r="J258" t="s">
        <v>1662</v>
      </c>
      <c r="K258" t="s">
        <v>1663</v>
      </c>
      <c r="L258">
        <v>1368</v>
      </c>
      <c r="N258">
        <v>1011</v>
      </c>
      <c r="O258" t="s">
        <v>1494</v>
      </c>
      <c r="P258" t="s">
        <v>1494</v>
      </c>
      <c r="Q258">
        <v>1</v>
      </c>
      <c r="X258">
        <v>0.27312499999999995</v>
      </c>
      <c r="Y258">
        <v>0</v>
      </c>
      <c r="Z258">
        <v>2.08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61</v>
      </c>
      <c r="AG258">
        <v>0.39261718750000002</v>
      </c>
      <c r="AH258">
        <v>2</v>
      </c>
      <c r="AI258">
        <v>53553164</v>
      </c>
      <c r="AJ258">
        <v>260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ROW(Source!A82)</f>
        <v>82</v>
      </c>
      <c r="B259">
        <v>53553185</v>
      </c>
      <c r="C259">
        <v>53553160</v>
      </c>
      <c r="D259">
        <v>29174913</v>
      </c>
      <c r="E259">
        <v>1</v>
      </c>
      <c r="F259">
        <v>1</v>
      </c>
      <c r="G259">
        <v>1</v>
      </c>
      <c r="H259">
        <v>2</v>
      </c>
      <c r="I259" t="s">
        <v>1513</v>
      </c>
      <c r="J259" t="s">
        <v>1514</v>
      </c>
      <c r="K259" t="s">
        <v>1515</v>
      </c>
      <c r="L259">
        <v>1368</v>
      </c>
      <c r="N259">
        <v>1011</v>
      </c>
      <c r="O259" t="s">
        <v>1494</v>
      </c>
      <c r="P259" t="s">
        <v>1494</v>
      </c>
      <c r="Q259">
        <v>1</v>
      </c>
      <c r="X259">
        <v>0.24437500000000001</v>
      </c>
      <c r="Y259">
        <v>0</v>
      </c>
      <c r="Z259">
        <v>87.17</v>
      </c>
      <c r="AA259">
        <v>11.6</v>
      </c>
      <c r="AB259">
        <v>0</v>
      </c>
      <c r="AC259">
        <v>0</v>
      </c>
      <c r="AD259">
        <v>1</v>
      </c>
      <c r="AE259">
        <v>0</v>
      </c>
      <c r="AF259" t="s">
        <v>61</v>
      </c>
      <c r="AG259">
        <v>0.35128906249999997</v>
      </c>
      <c r="AH259">
        <v>2</v>
      </c>
      <c r="AI259">
        <v>53553165</v>
      </c>
      <c r="AJ259">
        <v>261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ROW(Source!A82)</f>
        <v>82</v>
      </c>
      <c r="B260">
        <v>53553186</v>
      </c>
      <c r="C260">
        <v>53553160</v>
      </c>
      <c r="D260">
        <v>29113979</v>
      </c>
      <c r="E260">
        <v>1</v>
      </c>
      <c r="F260">
        <v>1</v>
      </c>
      <c r="G260">
        <v>1</v>
      </c>
      <c r="H260">
        <v>3</v>
      </c>
      <c r="I260" t="s">
        <v>1597</v>
      </c>
      <c r="J260" t="s">
        <v>1598</v>
      </c>
      <c r="K260" t="s">
        <v>1599</v>
      </c>
      <c r="L260">
        <v>1348</v>
      </c>
      <c r="N260">
        <v>1009</v>
      </c>
      <c r="O260" t="s">
        <v>26</v>
      </c>
      <c r="P260" t="s">
        <v>26</v>
      </c>
      <c r="Q260">
        <v>1000</v>
      </c>
      <c r="X260">
        <v>1E-4</v>
      </c>
      <c r="Y260">
        <v>9749.99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1E-4</v>
      </c>
      <c r="AH260">
        <v>2</v>
      </c>
      <c r="AI260">
        <v>53553166</v>
      </c>
      <c r="AJ260">
        <v>264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ROW(Source!A82)</f>
        <v>82</v>
      </c>
      <c r="B261">
        <v>53553187</v>
      </c>
      <c r="C261">
        <v>53553160</v>
      </c>
      <c r="D261">
        <v>29107991</v>
      </c>
      <c r="E261">
        <v>1</v>
      </c>
      <c r="F261">
        <v>1</v>
      </c>
      <c r="G261">
        <v>1</v>
      </c>
      <c r="H261">
        <v>3</v>
      </c>
      <c r="I261" t="s">
        <v>849</v>
      </c>
      <c r="J261" t="s">
        <v>851</v>
      </c>
      <c r="K261" t="s">
        <v>850</v>
      </c>
      <c r="L261">
        <v>1354</v>
      </c>
      <c r="N261">
        <v>1010</v>
      </c>
      <c r="O261" t="s">
        <v>160</v>
      </c>
      <c r="P261" t="s">
        <v>160</v>
      </c>
      <c r="Q261">
        <v>1</v>
      </c>
      <c r="X261">
        <v>0.1</v>
      </c>
      <c r="Y261">
        <v>72.8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0.1</v>
      </c>
      <c r="AH261">
        <v>2</v>
      </c>
      <c r="AI261">
        <v>53553167</v>
      </c>
      <c r="AJ261">
        <v>265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ROW(Source!A82)</f>
        <v>82</v>
      </c>
      <c r="B262">
        <v>53553188</v>
      </c>
      <c r="C262">
        <v>53553160</v>
      </c>
      <c r="D262">
        <v>29114830</v>
      </c>
      <c r="E262">
        <v>1</v>
      </c>
      <c r="F262">
        <v>1</v>
      </c>
      <c r="G262">
        <v>1</v>
      </c>
      <c r="H262">
        <v>3</v>
      </c>
      <c r="I262" t="s">
        <v>2093</v>
      </c>
      <c r="J262" t="s">
        <v>884</v>
      </c>
      <c r="K262" t="s">
        <v>2094</v>
      </c>
      <c r="L262">
        <v>1035</v>
      </c>
      <c r="N262">
        <v>1013</v>
      </c>
      <c r="O262" t="s">
        <v>219</v>
      </c>
      <c r="P262" t="s">
        <v>219</v>
      </c>
      <c r="Q262">
        <v>1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</v>
      </c>
      <c r="AD262">
        <v>0</v>
      </c>
      <c r="AE262">
        <v>0</v>
      </c>
      <c r="AF262" t="s">
        <v>3</v>
      </c>
      <c r="AG262">
        <v>0</v>
      </c>
      <c r="AH262">
        <v>3</v>
      </c>
      <c r="AI262">
        <v>-1</v>
      </c>
      <c r="AJ262" t="s">
        <v>3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ROW(Source!A82)</f>
        <v>82</v>
      </c>
      <c r="B263">
        <v>53553189</v>
      </c>
      <c r="C263">
        <v>53553160</v>
      </c>
      <c r="D263">
        <v>29130403</v>
      </c>
      <c r="E263">
        <v>1</v>
      </c>
      <c r="F263">
        <v>1</v>
      </c>
      <c r="G263">
        <v>1</v>
      </c>
      <c r="H263">
        <v>3</v>
      </c>
      <c r="I263" t="s">
        <v>2095</v>
      </c>
      <c r="J263" t="s">
        <v>232</v>
      </c>
      <c r="K263" t="s">
        <v>2096</v>
      </c>
      <c r="L263">
        <v>1327</v>
      </c>
      <c r="N263">
        <v>1005</v>
      </c>
      <c r="O263" t="s">
        <v>128</v>
      </c>
      <c r="P263" t="s">
        <v>128</v>
      </c>
      <c r="Q263">
        <v>1</v>
      </c>
      <c r="X263">
        <v>1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 t="s">
        <v>3</v>
      </c>
      <c r="AG263">
        <v>1</v>
      </c>
      <c r="AH263">
        <v>3</v>
      </c>
      <c r="AI263">
        <v>-1</v>
      </c>
      <c r="AJ263" t="s">
        <v>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ROW(Source!A82)</f>
        <v>82</v>
      </c>
      <c r="B264">
        <v>53553190</v>
      </c>
      <c r="C264">
        <v>53553160</v>
      </c>
      <c r="D264">
        <v>29131398</v>
      </c>
      <c r="E264">
        <v>1</v>
      </c>
      <c r="F264">
        <v>1</v>
      </c>
      <c r="G264">
        <v>1</v>
      </c>
      <c r="H264">
        <v>3</v>
      </c>
      <c r="I264" t="s">
        <v>1664</v>
      </c>
      <c r="J264" t="s">
        <v>1665</v>
      </c>
      <c r="K264" t="s">
        <v>1666</v>
      </c>
      <c r="L264">
        <v>1348</v>
      </c>
      <c r="N264">
        <v>1009</v>
      </c>
      <c r="O264" t="s">
        <v>26</v>
      </c>
      <c r="P264" t="s">
        <v>26</v>
      </c>
      <c r="Q264">
        <v>1000</v>
      </c>
      <c r="X264">
        <v>3.0000000000000001E-3</v>
      </c>
      <c r="Y264">
        <v>5804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3.0000000000000001E-3</v>
      </c>
      <c r="AH264">
        <v>2</v>
      </c>
      <c r="AI264">
        <v>53553168</v>
      </c>
      <c r="AJ264">
        <v>268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ROW(Source!A83)</f>
        <v>83</v>
      </c>
      <c r="B265">
        <v>53553181</v>
      </c>
      <c r="C265">
        <v>53553160</v>
      </c>
      <c r="D265">
        <v>18413627</v>
      </c>
      <c r="E265">
        <v>1</v>
      </c>
      <c r="F265">
        <v>1</v>
      </c>
      <c r="G265">
        <v>1</v>
      </c>
      <c r="H265">
        <v>1</v>
      </c>
      <c r="I265" t="s">
        <v>1659</v>
      </c>
      <c r="J265" t="s">
        <v>3</v>
      </c>
      <c r="K265" t="s">
        <v>1660</v>
      </c>
      <c r="L265">
        <v>1369</v>
      </c>
      <c r="N265">
        <v>1013</v>
      </c>
      <c r="O265" t="s">
        <v>1486</v>
      </c>
      <c r="P265" t="s">
        <v>1486</v>
      </c>
      <c r="Q265">
        <v>1</v>
      </c>
      <c r="X265">
        <v>3.1739999999999995</v>
      </c>
      <c r="Y265">
        <v>0</v>
      </c>
      <c r="Z265">
        <v>0</v>
      </c>
      <c r="AA265">
        <v>0</v>
      </c>
      <c r="AB265">
        <v>330.57</v>
      </c>
      <c r="AC265">
        <v>0</v>
      </c>
      <c r="AD265">
        <v>1</v>
      </c>
      <c r="AE265">
        <v>1</v>
      </c>
      <c r="AF265" t="s">
        <v>62</v>
      </c>
      <c r="AG265">
        <v>4.197614999999999</v>
      </c>
      <c r="AH265">
        <v>2</v>
      </c>
      <c r="AI265">
        <v>53553161</v>
      </c>
      <c r="AJ265">
        <v>276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ROW(Source!A83)</f>
        <v>83</v>
      </c>
      <c r="B266">
        <v>53553182</v>
      </c>
      <c r="C266">
        <v>53553160</v>
      </c>
      <c r="D266">
        <v>29172657</v>
      </c>
      <c r="E266">
        <v>1</v>
      </c>
      <c r="F266">
        <v>1</v>
      </c>
      <c r="G266">
        <v>1</v>
      </c>
      <c r="H266">
        <v>2</v>
      </c>
      <c r="I266" t="s">
        <v>1588</v>
      </c>
      <c r="J266" t="s">
        <v>1589</v>
      </c>
      <c r="K266" t="s">
        <v>1590</v>
      </c>
      <c r="L266">
        <v>1368</v>
      </c>
      <c r="N266">
        <v>1011</v>
      </c>
      <c r="O266" t="s">
        <v>1494</v>
      </c>
      <c r="P266" t="s">
        <v>1494</v>
      </c>
      <c r="Q266">
        <v>1</v>
      </c>
      <c r="X266">
        <v>0.57499999999999996</v>
      </c>
      <c r="Y266">
        <v>0</v>
      </c>
      <c r="Z266">
        <v>8.1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61</v>
      </c>
      <c r="AG266">
        <v>0.82656249999999998</v>
      </c>
      <c r="AH266">
        <v>2</v>
      </c>
      <c r="AI266">
        <v>53553162</v>
      </c>
      <c r="AJ266">
        <v>277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ROW(Source!A83)</f>
        <v>83</v>
      </c>
      <c r="B267">
        <v>53553183</v>
      </c>
      <c r="C267">
        <v>53553160</v>
      </c>
      <c r="D267">
        <v>29174507</v>
      </c>
      <c r="E267">
        <v>1</v>
      </c>
      <c r="F267">
        <v>1</v>
      </c>
      <c r="G267">
        <v>1</v>
      </c>
      <c r="H267">
        <v>2</v>
      </c>
      <c r="I267" t="s">
        <v>1510</v>
      </c>
      <c r="J267" t="s">
        <v>1511</v>
      </c>
      <c r="K267" t="s">
        <v>1512</v>
      </c>
      <c r="L267">
        <v>1368</v>
      </c>
      <c r="N267">
        <v>1011</v>
      </c>
      <c r="O267" t="s">
        <v>1494</v>
      </c>
      <c r="P267" t="s">
        <v>1494</v>
      </c>
      <c r="Q267">
        <v>1</v>
      </c>
      <c r="X267">
        <v>0.17249999999999999</v>
      </c>
      <c r="Y267">
        <v>0</v>
      </c>
      <c r="Z267">
        <v>5.13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61</v>
      </c>
      <c r="AG267">
        <v>0.24796874999999996</v>
      </c>
      <c r="AH267">
        <v>2</v>
      </c>
      <c r="AI267">
        <v>53553163</v>
      </c>
      <c r="AJ267">
        <v>278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ROW(Source!A83)</f>
        <v>83</v>
      </c>
      <c r="B268">
        <v>53553184</v>
      </c>
      <c r="C268">
        <v>53553160</v>
      </c>
      <c r="D268">
        <v>29174580</v>
      </c>
      <c r="E268">
        <v>1</v>
      </c>
      <c r="F268">
        <v>1</v>
      </c>
      <c r="G268">
        <v>1</v>
      </c>
      <c r="H268">
        <v>2</v>
      </c>
      <c r="I268" t="s">
        <v>1661</v>
      </c>
      <c r="J268" t="s">
        <v>1662</v>
      </c>
      <c r="K268" t="s">
        <v>1663</v>
      </c>
      <c r="L268">
        <v>1368</v>
      </c>
      <c r="N268">
        <v>1011</v>
      </c>
      <c r="O268" t="s">
        <v>1494</v>
      </c>
      <c r="P268" t="s">
        <v>1494</v>
      </c>
      <c r="Q268">
        <v>1</v>
      </c>
      <c r="X268">
        <v>0.27312499999999995</v>
      </c>
      <c r="Y268">
        <v>0</v>
      </c>
      <c r="Z268">
        <v>2.08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61</v>
      </c>
      <c r="AG268">
        <v>0.39261718750000002</v>
      </c>
      <c r="AH268">
        <v>2</v>
      </c>
      <c r="AI268">
        <v>53553164</v>
      </c>
      <c r="AJ268">
        <v>279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ROW(Source!A83)</f>
        <v>83</v>
      </c>
      <c r="B269">
        <v>53553185</v>
      </c>
      <c r="C269">
        <v>53553160</v>
      </c>
      <c r="D269">
        <v>29174913</v>
      </c>
      <c r="E269">
        <v>1</v>
      </c>
      <c r="F269">
        <v>1</v>
      </c>
      <c r="G269">
        <v>1</v>
      </c>
      <c r="H269">
        <v>2</v>
      </c>
      <c r="I269" t="s">
        <v>1513</v>
      </c>
      <c r="J269" t="s">
        <v>1514</v>
      </c>
      <c r="K269" t="s">
        <v>1515</v>
      </c>
      <c r="L269">
        <v>1368</v>
      </c>
      <c r="N269">
        <v>1011</v>
      </c>
      <c r="O269" t="s">
        <v>1494</v>
      </c>
      <c r="P269" t="s">
        <v>1494</v>
      </c>
      <c r="Q269">
        <v>1</v>
      </c>
      <c r="X269">
        <v>0.24437500000000001</v>
      </c>
      <c r="Y269">
        <v>0</v>
      </c>
      <c r="Z269">
        <v>87.17</v>
      </c>
      <c r="AA269">
        <v>11.6</v>
      </c>
      <c r="AB269">
        <v>0</v>
      </c>
      <c r="AC269">
        <v>0</v>
      </c>
      <c r="AD269">
        <v>1</v>
      </c>
      <c r="AE269">
        <v>0</v>
      </c>
      <c r="AF269" t="s">
        <v>61</v>
      </c>
      <c r="AG269">
        <v>0.35128906249999997</v>
      </c>
      <c r="AH269">
        <v>2</v>
      </c>
      <c r="AI269">
        <v>53553165</v>
      </c>
      <c r="AJ269">
        <v>280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ROW(Source!A83)</f>
        <v>83</v>
      </c>
      <c r="B270">
        <v>53553186</v>
      </c>
      <c r="C270">
        <v>53553160</v>
      </c>
      <c r="D270">
        <v>29113979</v>
      </c>
      <c r="E270">
        <v>1</v>
      </c>
      <c r="F270">
        <v>1</v>
      </c>
      <c r="G270">
        <v>1</v>
      </c>
      <c r="H270">
        <v>3</v>
      </c>
      <c r="I270" t="s">
        <v>1597</v>
      </c>
      <c r="J270" t="s">
        <v>1598</v>
      </c>
      <c r="K270" t="s">
        <v>1599</v>
      </c>
      <c r="L270">
        <v>1348</v>
      </c>
      <c r="N270">
        <v>1009</v>
      </c>
      <c r="O270" t="s">
        <v>26</v>
      </c>
      <c r="P270" t="s">
        <v>26</v>
      </c>
      <c r="Q270">
        <v>1000</v>
      </c>
      <c r="X270">
        <v>1E-4</v>
      </c>
      <c r="Y270">
        <v>9749.99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1E-4</v>
      </c>
      <c r="AH270">
        <v>2</v>
      </c>
      <c r="AI270">
        <v>53553166</v>
      </c>
      <c r="AJ270">
        <v>283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ROW(Source!A83)</f>
        <v>83</v>
      </c>
      <c r="B271">
        <v>53553187</v>
      </c>
      <c r="C271">
        <v>53553160</v>
      </c>
      <c r="D271">
        <v>29107991</v>
      </c>
      <c r="E271">
        <v>1</v>
      </c>
      <c r="F271">
        <v>1</v>
      </c>
      <c r="G271">
        <v>1</v>
      </c>
      <c r="H271">
        <v>3</v>
      </c>
      <c r="I271" t="s">
        <v>849</v>
      </c>
      <c r="J271" t="s">
        <v>851</v>
      </c>
      <c r="K271" t="s">
        <v>850</v>
      </c>
      <c r="L271">
        <v>1354</v>
      </c>
      <c r="N271">
        <v>1010</v>
      </c>
      <c r="O271" t="s">
        <v>160</v>
      </c>
      <c r="P271" t="s">
        <v>160</v>
      </c>
      <c r="Q271">
        <v>1</v>
      </c>
      <c r="X271">
        <v>0.1</v>
      </c>
      <c r="Y271">
        <v>72.8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0.1</v>
      </c>
      <c r="AH271">
        <v>2</v>
      </c>
      <c r="AI271">
        <v>53553167</v>
      </c>
      <c r="AJ271">
        <v>284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ROW(Source!A83)</f>
        <v>83</v>
      </c>
      <c r="B272">
        <v>53553188</v>
      </c>
      <c r="C272">
        <v>53553160</v>
      </c>
      <c r="D272">
        <v>29114830</v>
      </c>
      <c r="E272">
        <v>1</v>
      </c>
      <c r="F272">
        <v>1</v>
      </c>
      <c r="G272">
        <v>1</v>
      </c>
      <c r="H272">
        <v>3</v>
      </c>
      <c r="I272" t="s">
        <v>2093</v>
      </c>
      <c r="J272" t="s">
        <v>884</v>
      </c>
      <c r="K272" t="s">
        <v>2094</v>
      </c>
      <c r="L272">
        <v>1035</v>
      </c>
      <c r="N272">
        <v>1013</v>
      </c>
      <c r="O272" t="s">
        <v>219</v>
      </c>
      <c r="P272" t="s">
        <v>219</v>
      </c>
      <c r="Q272">
        <v>1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</v>
      </c>
      <c r="AD272">
        <v>0</v>
      </c>
      <c r="AE272">
        <v>0</v>
      </c>
      <c r="AF272" t="s">
        <v>3</v>
      </c>
      <c r="AG272">
        <v>0</v>
      </c>
      <c r="AH272">
        <v>3</v>
      </c>
      <c r="AI272">
        <v>-1</v>
      </c>
      <c r="AJ272" t="s">
        <v>3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ROW(Source!A83)</f>
        <v>83</v>
      </c>
      <c r="B273">
        <v>53553189</v>
      </c>
      <c r="C273">
        <v>53553160</v>
      </c>
      <c r="D273">
        <v>29130403</v>
      </c>
      <c r="E273">
        <v>1</v>
      </c>
      <c r="F273">
        <v>1</v>
      </c>
      <c r="G273">
        <v>1</v>
      </c>
      <c r="H273">
        <v>3</v>
      </c>
      <c r="I273" t="s">
        <v>2095</v>
      </c>
      <c r="J273" t="s">
        <v>232</v>
      </c>
      <c r="K273" t="s">
        <v>2096</v>
      </c>
      <c r="L273">
        <v>1327</v>
      </c>
      <c r="N273">
        <v>1005</v>
      </c>
      <c r="O273" t="s">
        <v>128</v>
      </c>
      <c r="P273" t="s">
        <v>128</v>
      </c>
      <c r="Q273">
        <v>1</v>
      </c>
      <c r="X273">
        <v>1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 t="s">
        <v>3</v>
      </c>
      <c r="AG273">
        <v>1</v>
      </c>
      <c r="AH273">
        <v>3</v>
      </c>
      <c r="AI273">
        <v>-1</v>
      </c>
      <c r="AJ273" t="s">
        <v>3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ROW(Source!A83)</f>
        <v>83</v>
      </c>
      <c r="B274">
        <v>53553190</v>
      </c>
      <c r="C274">
        <v>53553160</v>
      </c>
      <c r="D274">
        <v>29131398</v>
      </c>
      <c r="E274">
        <v>1</v>
      </c>
      <c r="F274">
        <v>1</v>
      </c>
      <c r="G274">
        <v>1</v>
      </c>
      <c r="H274">
        <v>3</v>
      </c>
      <c r="I274" t="s">
        <v>1664</v>
      </c>
      <c r="J274" t="s">
        <v>1665</v>
      </c>
      <c r="K274" t="s">
        <v>1666</v>
      </c>
      <c r="L274">
        <v>1348</v>
      </c>
      <c r="N274">
        <v>1009</v>
      </c>
      <c r="O274" t="s">
        <v>26</v>
      </c>
      <c r="P274" t="s">
        <v>26</v>
      </c>
      <c r="Q274">
        <v>1000</v>
      </c>
      <c r="X274">
        <v>3.0000000000000001E-3</v>
      </c>
      <c r="Y274">
        <v>5804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3.0000000000000001E-3</v>
      </c>
      <c r="AH274">
        <v>2</v>
      </c>
      <c r="AI274">
        <v>53553168</v>
      </c>
      <c r="AJ274">
        <v>287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ROW(Source!A143)</f>
        <v>143</v>
      </c>
      <c r="B275">
        <v>53553207</v>
      </c>
      <c r="C275">
        <v>53553204</v>
      </c>
      <c r="D275">
        <v>18406804</v>
      </c>
      <c r="E275">
        <v>1</v>
      </c>
      <c r="F275">
        <v>1</v>
      </c>
      <c r="G275">
        <v>1</v>
      </c>
      <c r="H275">
        <v>1</v>
      </c>
      <c r="I275" t="s">
        <v>1560</v>
      </c>
      <c r="J275" t="s">
        <v>3</v>
      </c>
      <c r="K275" t="s">
        <v>1561</v>
      </c>
      <c r="L275">
        <v>1369</v>
      </c>
      <c r="N275">
        <v>1013</v>
      </c>
      <c r="O275" t="s">
        <v>1486</v>
      </c>
      <c r="P275" t="s">
        <v>1486</v>
      </c>
      <c r="Q275">
        <v>1</v>
      </c>
      <c r="X275">
        <v>4.3354999999999997</v>
      </c>
      <c r="Y275">
        <v>0</v>
      </c>
      <c r="Z275">
        <v>0</v>
      </c>
      <c r="AA275">
        <v>0</v>
      </c>
      <c r="AB275">
        <v>259.92</v>
      </c>
      <c r="AC275">
        <v>0</v>
      </c>
      <c r="AD275">
        <v>1</v>
      </c>
      <c r="AE275">
        <v>1</v>
      </c>
      <c r="AF275" t="s">
        <v>16</v>
      </c>
      <c r="AG275">
        <v>4.9858249999999993</v>
      </c>
      <c r="AH275">
        <v>2</v>
      </c>
      <c r="AI275">
        <v>53553205</v>
      </c>
      <c r="AJ275">
        <v>295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ROW(Source!A143)</f>
        <v>143</v>
      </c>
      <c r="B276">
        <v>53553208</v>
      </c>
      <c r="C276">
        <v>53553204</v>
      </c>
      <c r="D276">
        <v>29164349</v>
      </c>
      <c r="E276">
        <v>1</v>
      </c>
      <c r="F276">
        <v>1</v>
      </c>
      <c r="G276">
        <v>1</v>
      </c>
      <c r="H276">
        <v>3</v>
      </c>
      <c r="I276" t="s">
        <v>24</v>
      </c>
      <c r="J276" t="s">
        <v>27</v>
      </c>
      <c r="K276" t="s">
        <v>25</v>
      </c>
      <c r="L276">
        <v>1348</v>
      </c>
      <c r="N276">
        <v>1009</v>
      </c>
      <c r="O276" t="s">
        <v>26</v>
      </c>
      <c r="P276" t="s">
        <v>26</v>
      </c>
      <c r="Q276">
        <v>1000</v>
      </c>
      <c r="X276">
        <v>0.11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 t="s">
        <v>3</v>
      </c>
      <c r="AG276">
        <v>0.11</v>
      </c>
      <c r="AH276">
        <v>2</v>
      </c>
      <c r="AI276">
        <v>53553206</v>
      </c>
      <c r="AJ276">
        <v>296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ROW(Source!A144)</f>
        <v>144</v>
      </c>
      <c r="B277">
        <v>53553207</v>
      </c>
      <c r="C277">
        <v>53553204</v>
      </c>
      <c r="D277">
        <v>18406804</v>
      </c>
      <c r="E277">
        <v>1</v>
      </c>
      <c r="F277">
        <v>1</v>
      </c>
      <c r="G277">
        <v>1</v>
      </c>
      <c r="H277">
        <v>1</v>
      </c>
      <c r="I277" t="s">
        <v>1560</v>
      </c>
      <c r="J277" t="s">
        <v>3</v>
      </c>
      <c r="K277" t="s">
        <v>1561</v>
      </c>
      <c r="L277">
        <v>1369</v>
      </c>
      <c r="N277">
        <v>1013</v>
      </c>
      <c r="O277" t="s">
        <v>1486</v>
      </c>
      <c r="P277" t="s">
        <v>1486</v>
      </c>
      <c r="Q277">
        <v>1</v>
      </c>
      <c r="X277">
        <v>4.3354999999999997</v>
      </c>
      <c r="Y277">
        <v>0</v>
      </c>
      <c r="Z277">
        <v>0</v>
      </c>
      <c r="AA277">
        <v>0</v>
      </c>
      <c r="AB277">
        <v>259.92</v>
      </c>
      <c r="AC277">
        <v>0</v>
      </c>
      <c r="AD277">
        <v>1</v>
      </c>
      <c r="AE277">
        <v>1</v>
      </c>
      <c r="AF277" t="s">
        <v>16</v>
      </c>
      <c r="AG277">
        <v>4.9858249999999993</v>
      </c>
      <c r="AH277">
        <v>2</v>
      </c>
      <c r="AI277">
        <v>53553205</v>
      </c>
      <c r="AJ277">
        <v>297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ROW(Source!A144)</f>
        <v>144</v>
      </c>
      <c r="B278">
        <v>53553208</v>
      </c>
      <c r="C278">
        <v>53553204</v>
      </c>
      <c r="D278">
        <v>29164349</v>
      </c>
      <c r="E278">
        <v>1</v>
      </c>
      <c r="F278">
        <v>1</v>
      </c>
      <c r="G278">
        <v>1</v>
      </c>
      <c r="H278">
        <v>3</v>
      </c>
      <c r="I278" t="s">
        <v>24</v>
      </c>
      <c r="J278" t="s">
        <v>27</v>
      </c>
      <c r="K278" t="s">
        <v>25</v>
      </c>
      <c r="L278">
        <v>1348</v>
      </c>
      <c r="N278">
        <v>1009</v>
      </c>
      <c r="O278" t="s">
        <v>26</v>
      </c>
      <c r="P278" t="s">
        <v>26</v>
      </c>
      <c r="Q278">
        <v>1000</v>
      </c>
      <c r="X278">
        <v>0.11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 t="s">
        <v>3</v>
      </c>
      <c r="AG278">
        <v>0.11</v>
      </c>
      <c r="AH278">
        <v>2</v>
      </c>
      <c r="AI278">
        <v>53553206</v>
      </c>
      <c r="AJ278">
        <v>298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ROW(Source!A147)</f>
        <v>147</v>
      </c>
      <c r="B279">
        <v>53553215</v>
      </c>
      <c r="C279">
        <v>53553210</v>
      </c>
      <c r="D279">
        <v>18406804</v>
      </c>
      <c r="E279">
        <v>1</v>
      </c>
      <c r="F279">
        <v>1</v>
      </c>
      <c r="G279">
        <v>1</v>
      </c>
      <c r="H279">
        <v>1</v>
      </c>
      <c r="I279" t="s">
        <v>1560</v>
      </c>
      <c r="J279" t="s">
        <v>3</v>
      </c>
      <c r="K279" t="s">
        <v>1561</v>
      </c>
      <c r="L279">
        <v>1369</v>
      </c>
      <c r="N279">
        <v>1013</v>
      </c>
      <c r="O279" t="s">
        <v>1486</v>
      </c>
      <c r="P279" t="s">
        <v>1486</v>
      </c>
      <c r="Q279">
        <v>1</v>
      </c>
      <c r="X279">
        <v>13.0985</v>
      </c>
      <c r="Y279">
        <v>0</v>
      </c>
      <c r="Z279">
        <v>0</v>
      </c>
      <c r="AA279">
        <v>0</v>
      </c>
      <c r="AB279">
        <v>259.92</v>
      </c>
      <c r="AC279">
        <v>0</v>
      </c>
      <c r="AD279">
        <v>1</v>
      </c>
      <c r="AE279">
        <v>1</v>
      </c>
      <c r="AF279" t="s">
        <v>16</v>
      </c>
      <c r="AG279">
        <v>15.063274999999999</v>
      </c>
      <c r="AH279">
        <v>2</v>
      </c>
      <c r="AI279">
        <v>53553211</v>
      </c>
      <c r="AJ279">
        <v>299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ROW(Source!A147)</f>
        <v>147</v>
      </c>
      <c r="B280">
        <v>53553216</v>
      </c>
      <c r="C280">
        <v>53553210</v>
      </c>
      <c r="D280">
        <v>121548</v>
      </c>
      <c r="E280">
        <v>1</v>
      </c>
      <c r="F280">
        <v>1</v>
      </c>
      <c r="G280">
        <v>1</v>
      </c>
      <c r="H280">
        <v>1</v>
      </c>
      <c r="I280" t="s">
        <v>31</v>
      </c>
      <c r="J280" t="s">
        <v>3</v>
      </c>
      <c r="K280" t="s">
        <v>1489</v>
      </c>
      <c r="L280">
        <v>608254</v>
      </c>
      <c r="N280">
        <v>1013</v>
      </c>
      <c r="O280" t="s">
        <v>1490</v>
      </c>
      <c r="P280" t="s">
        <v>1490</v>
      </c>
      <c r="Q280">
        <v>1</v>
      </c>
      <c r="X280">
        <v>0.14949999999999999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2</v>
      </c>
      <c r="AF280" t="s">
        <v>16</v>
      </c>
      <c r="AG280">
        <v>0.17192499999999997</v>
      </c>
      <c r="AH280">
        <v>2</v>
      </c>
      <c r="AI280">
        <v>53553212</v>
      </c>
      <c r="AJ280">
        <v>300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ROW(Source!A147)</f>
        <v>147</v>
      </c>
      <c r="B281">
        <v>53553217</v>
      </c>
      <c r="C281">
        <v>53553210</v>
      </c>
      <c r="D281">
        <v>29172556</v>
      </c>
      <c r="E281">
        <v>1</v>
      </c>
      <c r="F281">
        <v>1</v>
      </c>
      <c r="G281">
        <v>1</v>
      </c>
      <c r="H281">
        <v>2</v>
      </c>
      <c r="I281" t="s">
        <v>1647</v>
      </c>
      <c r="J281" t="s">
        <v>1667</v>
      </c>
      <c r="K281" t="s">
        <v>1649</v>
      </c>
      <c r="L281">
        <v>1368</v>
      </c>
      <c r="N281">
        <v>1011</v>
      </c>
      <c r="O281" t="s">
        <v>1494</v>
      </c>
      <c r="P281" t="s">
        <v>1494</v>
      </c>
      <c r="Q281">
        <v>1</v>
      </c>
      <c r="X281">
        <v>0.14949999999999999</v>
      </c>
      <c r="Y281">
        <v>0</v>
      </c>
      <c r="Z281">
        <v>31.26</v>
      </c>
      <c r="AA281">
        <v>13.5</v>
      </c>
      <c r="AB281">
        <v>0</v>
      </c>
      <c r="AC281">
        <v>0</v>
      </c>
      <c r="AD281">
        <v>1</v>
      </c>
      <c r="AE281">
        <v>0</v>
      </c>
      <c r="AF281" t="s">
        <v>16</v>
      </c>
      <c r="AG281">
        <v>0.17192499999999997</v>
      </c>
      <c r="AH281">
        <v>2</v>
      </c>
      <c r="AI281">
        <v>53553213</v>
      </c>
      <c r="AJ281">
        <v>301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ROW(Source!A147)</f>
        <v>147</v>
      </c>
      <c r="B282">
        <v>53553218</v>
      </c>
      <c r="C282">
        <v>53553210</v>
      </c>
      <c r="D282">
        <v>29164349</v>
      </c>
      <c r="E282">
        <v>1</v>
      </c>
      <c r="F282">
        <v>1</v>
      </c>
      <c r="G282">
        <v>1</v>
      </c>
      <c r="H282">
        <v>3</v>
      </c>
      <c r="I282" t="s">
        <v>24</v>
      </c>
      <c r="J282" t="s">
        <v>27</v>
      </c>
      <c r="K282" t="s">
        <v>25</v>
      </c>
      <c r="L282">
        <v>1348</v>
      </c>
      <c r="N282">
        <v>1009</v>
      </c>
      <c r="O282" t="s">
        <v>26</v>
      </c>
      <c r="P282" t="s">
        <v>26</v>
      </c>
      <c r="Q282">
        <v>1000</v>
      </c>
      <c r="X282">
        <v>0.47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 t="s">
        <v>3</v>
      </c>
      <c r="AG282">
        <v>0.47</v>
      </c>
      <c r="AH282">
        <v>2</v>
      </c>
      <c r="AI282">
        <v>53553214</v>
      </c>
      <c r="AJ282">
        <v>302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ROW(Source!A148)</f>
        <v>148</v>
      </c>
      <c r="B283">
        <v>53553215</v>
      </c>
      <c r="C283">
        <v>53553210</v>
      </c>
      <c r="D283">
        <v>18406804</v>
      </c>
      <c r="E283">
        <v>1</v>
      </c>
      <c r="F283">
        <v>1</v>
      </c>
      <c r="G283">
        <v>1</v>
      </c>
      <c r="H283">
        <v>1</v>
      </c>
      <c r="I283" t="s">
        <v>1560</v>
      </c>
      <c r="J283" t="s">
        <v>3</v>
      </c>
      <c r="K283" t="s">
        <v>1561</v>
      </c>
      <c r="L283">
        <v>1369</v>
      </c>
      <c r="N283">
        <v>1013</v>
      </c>
      <c r="O283" t="s">
        <v>1486</v>
      </c>
      <c r="P283" t="s">
        <v>1486</v>
      </c>
      <c r="Q283">
        <v>1</v>
      </c>
      <c r="X283">
        <v>13.0985</v>
      </c>
      <c r="Y283">
        <v>0</v>
      </c>
      <c r="Z283">
        <v>0</v>
      </c>
      <c r="AA283">
        <v>0</v>
      </c>
      <c r="AB283">
        <v>259.92</v>
      </c>
      <c r="AC283">
        <v>0</v>
      </c>
      <c r="AD283">
        <v>1</v>
      </c>
      <c r="AE283">
        <v>1</v>
      </c>
      <c r="AF283" t="s">
        <v>16</v>
      </c>
      <c r="AG283">
        <v>15.063274999999999</v>
      </c>
      <c r="AH283">
        <v>2</v>
      </c>
      <c r="AI283">
        <v>53553211</v>
      </c>
      <c r="AJ283">
        <v>303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ROW(Source!A148)</f>
        <v>148</v>
      </c>
      <c r="B284">
        <v>53553216</v>
      </c>
      <c r="C284">
        <v>53553210</v>
      </c>
      <c r="D284">
        <v>121548</v>
      </c>
      <c r="E284">
        <v>1</v>
      </c>
      <c r="F284">
        <v>1</v>
      </c>
      <c r="G284">
        <v>1</v>
      </c>
      <c r="H284">
        <v>1</v>
      </c>
      <c r="I284" t="s">
        <v>31</v>
      </c>
      <c r="J284" t="s">
        <v>3</v>
      </c>
      <c r="K284" t="s">
        <v>1489</v>
      </c>
      <c r="L284">
        <v>608254</v>
      </c>
      <c r="N284">
        <v>1013</v>
      </c>
      <c r="O284" t="s">
        <v>1490</v>
      </c>
      <c r="P284" t="s">
        <v>1490</v>
      </c>
      <c r="Q284">
        <v>1</v>
      </c>
      <c r="X284">
        <v>0.14949999999999999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2</v>
      </c>
      <c r="AF284" t="s">
        <v>16</v>
      </c>
      <c r="AG284">
        <v>0.17192499999999997</v>
      </c>
      <c r="AH284">
        <v>2</v>
      </c>
      <c r="AI284">
        <v>53553212</v>
      </c>
      <c r="AJ284">
        <v>304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ROW(Source!A148)</f>
        <v>148</v>
      </c>
      <c r="B285">
        <v>53553217</v>
      </c>
      <c r="C285">
        <v>53553210</v>
      </c>
      <c r="D285">
        <v>29172556</v>
      </c>
      <c r="E285">
        <v>1</v>
      </c>
      <c r="F285">
        <v>1</v>
      </c>
      <c r="G285">
        <v>1</v>
      </c>
      <c r="H285">
        <v>2</v>
      </c>
      <c r="I285" t="s">
        <v>1647</v>
      </c>
      <c r="J285" t="s">
        <v>1667</v>
      </c>
      <c r="K285" t="s">
        <v>1649</v>
      </c>
      <c r="L285">
        <v>1368</v>
      </c>
      <c r="N285">
        <v>1011</v>
      </c>
      <c r="O285" t="s">
        <v>1494</v>
      </c>
      <c r="P285" t="s">
        <v>1494</v>
      </c>
      <c r="Q285">
        <v>1</v>
      </c>
      <c r="X285">
        <v>0.14949999999999999</v>
      </c>
      <c r="Y285">
        <v>0</v>
      </c>
      <c r="Z285">
        <v>31.26</v>
      </c>
      <c r="AA285">
        <v>13.5</v>
      </c>
      <c r="AB285">
        <v>0</v>
      </c>
      <c r="AC285">
        <v>0</v>
      </c>
      <c r="AD285">
        <v>1</v>
      </c>
      <c r="AE285">
        <v>0</v>
      </c>
      <c r="AF285" t="s">
        <v>16</v>
      </c>
      <c r="AG285">
        <v>0.17192499999999997</v>
      </c>
      <c r="AH285">
        <v>2</v>
      </c>
      <c r="AI285">
        <v>53553213</v>
      </c>
      <c r="AJ285">
        <v>305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ROW(Source!A148)</f>
        <v>148</v>
      </c>
      <c r="B286">
        <v>53553218</v>
      </c>
      <c r="C286">
        <v>53553210</v>
      </c>
      <c r="D286">
        <v>29164349</v>
      </c>
      <c r="E286">
        <v>1</v>
      </c>
      <c r="F286">
        <v>1</v>
      </c>
      <c r="G286">
        <v>1</v>
      </c>
      <c r="H286">
        <v>3</v>
      </c>
      <c r="I286" t="s">
        <v>24</v>
      </c>
      <c r="J286" t="s">
        <v>27</v>
      </c>
      <c r="K286" t="s">
        <v>25</v>
      </c>
      <c r="L286">
        <v>1348</v>
      </c>
      <c r="N286">
        <v>1009</v>
      </c>
      <c r="O286" t="s">
        <v>26</v>
      </c>
      <c r="P286" t="s">
        <v>26</v>
      </c>
      <c r="Q286">
        <v>1000</v>
      </c>
      <c r="X286">
        <v>0.47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 t="s">
        <v>3</v>
      </c>
      <c r="AG286">
        <v>0.47</v>
      </c>
      <c r="AH286">
        <v>2</v>
      </c>
      <c r="AI286">
        <v>53553214</v>
      </c>
      <c r="AJ286">
        <v>306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ROW(Source!A151)</f>
        <v>151</v>
      </c>
      <c r="B287">
        <v>53553228</v>
      </c>
      <c r="C287">
        <v>53553220</v>
      </c>
      <c r="D287">
        <v>18411771</v>
      </c>
      <c r="E287">
        <v>1</v>
      </c>
      <c r="F287">
        <v>1</v>
      </c>
      <c r="G287">
        <v>1</v>
      </c>
      <c r="H287">
        <v>1</v>
      </c>
      <c r="I287" t="s">
        <v>1668</v>
      </c>
      <c r="J287" t="s">
        <v>3</v>
      </c>
      <c r="K287" t="s">
        <v>1669</v>
      </c>
      <c r="L287">
        <v>1369</v>
      </c>
      <c r="N287">
        <v>1013</v>
      </c>
      <c r="O287" t="s">
        <v>1486</v>
      </c>
      <c r="P287" t="s">
        <v>1486</v>
      </c>
      <c r="Q287">
        <v>1</v>
      </c>
      <c r="X287">
        <v>36.349199999999996</v>
      </c>
      <c r="Y287">
        <v>0</v>
      </c>
      <c r="Z287">
        <v>0</v>
      </c>
      <c r="AA287">
        <v>0</v>
      </c>
      <c r="AB287">
        <v>264.58999999999997</v>
      </c>
      <c r="AC287">
        <v>0</v>
      </c>
      <c r="AD287">
        <v>1</v>
      </c>
      <c r="AE287">
        <v>1</v>
      </c>
      <c r="AF287" t="s">
        <v>323</v>
      </c>
      <c r="AG287">
        <v>33.441264000000004</v>
      </c>
      <c r="AH287">
        <v>2</v>
      </c>
      <c r="AI287">
        <v>53553221</v>
      </c>
      <c r="AJ287">
        <v>307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ROW(Source!A151)</f>
        <v>151</v>
      </c>
      <c r="B288">
        <v>53553229</v>
      </c>
      <c r="C288">
        <v>53553220</v>
      </c>
      <c r="D288">
        <v>121548</v>
      </c>
      <c r="E288">
        <v>1</v>
      </c>
      <c r="F288">
        <v>1</v>
      </c>
      <c r="G288">
        <v>1</v>
      </c>
      <c r="H288">
        <v>1</v>
      </c>
      <c r="I288" t="s">
        <v>31</v>
      </c>
      <c r="J288" t="s">
        <v>3</v>
      </c>
      <c r="K288" t="s">
        <v>1489</v>
      </c>
      <c r="L288">
        <v>608254</v>
      </c>
      <c r="N288">
        <v>1013</v>
      </c>
      <c r="O288" t="s">
        <v>1490</v>
      </c>
      <c r="P288" t="s">
        <v>1490</v>
      </c>
      <c r="Q288">
        <v>1</v>
      </c>
      <c r="X288">
        <v>1.1683999999999999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2</v>
      </c>
      <c r="AF288" t="s">
        <v>323</v>
      </c>
      <c r="AG288">
        <v>1.0749280000000001</v>
      </c>
      <c r="AH288">
        <v>2</v>
      </c>
      <c r="AI288">
        <v>53553222</v>
      </c>
      <c r="AJ288">
        <v>308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ROW(Source!A151)</f>
        <v>151</v>
      </c>
      <c r="B289">
        <v>53553230</v>
      </c>
      <c r="C289">
        <v>53553220</v>
      </c>
      <c r="D289">
        <v>29172556</v>
      </c>
      <c r="E289">
        <v>1</v>
      </c>
      <c r="F289">
        <v>1</v>
      </c>
      <c r="G289">
        <v>1</v>
      </c>
      <c r="H289">
        <v>2</v>
      </c>
      <c r="I289" t="s">
        <v>1647</v>
      </c>
      <c r="J289" t="s">
        <v>1667</v>
      </c>
      <c r="K289" t="s">
        <v>1649</v>
      </c>
      <c r="L289">
        <v>1368</v>
      </c>
      <c r="N289">
        <v>1011</v>
      </c>
      <c r="O289" t="s">
        <v>1494</v>
      </c>
      <c r="P289" t="s">
        <v>1494</v>
      </c>
      <c r="Q289">
        <v>1</v>
      </c>
      <c r="X289">
        <v>1.1683999999999999</v>
      </c>
      <c r="Y289">
        <v>0</v>
      </c>
      <c r="Z289">
        <v>31.26</v>
      </c>
      <c r="AA289">
        <v>13.5</v>
      </c>
      <c r="AB289">
        <v>0</v>
      </c>
      <c r="AC289">
        <v>0</v>
      </c>
      <c r="AD289">
        <v>1</v>
      </c>
      <c r="AE289">
        <v>0</v>
      </c>
      <c r="AF289" t="s">
        <v>323</v>
      </c>
      <c r="AG289">
        <v>1.0749280000000001</v>
      </c>
      <c r="AH289">
        <v>2</v>
      </c>
      <c r="AI289">
        <v>53553223</v>
      </c>
      <c r="AJ289">
        <v>309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ROW(Source!A151)</f>
        <v>151</v>
      </c>
      <c r="B290">
        <v>53553231</v>
      </c>
      <c r="C290">
        <v>53553220</v>
      </c>
      <c r="D290">
        <v>29173152</v>
      </c>
      <c r="E290">
        <v>1</v>
      </c>
      <c r="F290">
        <v>1</v>
      </c>
      <c r="G290">
        <v>1</v>
      </c>
      <c r="H290">
        <v>2</v>
      </c>
      <c r="I290" t="s">
        <v>1670</v>
      </c>
      <c r="J290" t="s">
        <v>1671</v>
      </c>
      <c r="K290" t="s">
        <v>1672</v>
      </c>
      <c r="L290">
        <v>1368</v>
      </c>
      <c r="N290">
        <v>1011</v>
      </c>
      <c r="O290" t="s">
        <v>1494</v>
      </c>
      <c r="P290" t="s">
        <v>1494</v>
      </c>
      <c r="Q290">
        <v>1</v>
      </c>
      <c r="X290">
        <v>8.3444000000000003</v>
      </c>
      <c r="Y290">
        <v>0</v>
      </c>
      <c r="Z290">
        <v>0.5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323</v>
      </c>
      <c r="AG290">
        <v>7.6768479999999997</v>
      </c>
      <c r="AH290">
        <v>2</v>
      </c>
      <c r="AI290">
        <v>53553224</v>
      </c>
      <c r="AJ290">
        <v>310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ROW(Source!A151)</f>
        <v>151</v>
      </c>
      <c r="B291">
        <v>53553232</v>
      </c>
      <c r="C291">
        <v>53553220</v>
      </c>
      <c r="D291">
        <v>29145158</v>
      </c>
      <c r="E291">
        <v>1</v>
      </c>
      <c r="F291">
        <v>1</v>
      </c>
      <c r="G291">
        <v>1</v>
      </c>
      <c r="H291">
        <v>3</v>
      </c>
      <c r="I291" t="s">
        <v>1673</v>
      </c>
      <c r="J291" t="s">
        <v>1674</v>
      </c>
      <c r="K291" t="s">
        <v>1675</v>
      </c>
      <c r="L291">
        <v>1339</v>
      </c>
      <c r="N291">
        <v>1007</v>
      </c>
      <c r="O291" t="s">
        <v>425</v>
      </c>
      <c r="P291" t="s">
        <v>425</v>
      </c>
      <c r="Q291">
        <v>1</v>
      </c>
      <c r="X291">
        <v>0</v>
      </c>
      <c r="Y291">
        <v>548.29999999999995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36</v>
      </c>
      <c r="AG291">
        <v>0</v>
      </c>
      <c r="AH291">
        <v>2</v>
      </c>
      <c r="AI291">
        <v>53553225</v>
      </c>
      <c r="AJ291">
        <v>311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ROW(Source!A151)</f>
        <v>151</v>
      </c>
      <c r="B292">
        <v>53553233</v>
      </c>
      <c r="C292">
        <v>53553220</v>
      </c>
      <c r="D292">
        <v>29150040</v>
      </c>
      <c r="E292">
        <v>1</v>
      </c>
      <c r="F292">
        <v>1</v>
      </c>
      <c r="G292">
        <v>1</v>
      </c>
      <c r="H292">
        <v>3</v>
      </c>
      <c r="I292" t="s">
        <v>1576</v>
      </c>
      <c r="J292" t="s">
        <v>1577</v>
      </c>
      <c r="K292" t="s">
        <v>1578</v>
      </c>
      <c r="L292">
        <v>1339</v>
      </c>
      <c r="N292">
        <v>1007</v>
      </c>
      <c r="O292" t="s">
        <v>425</v>
      </c>
      <c r="P292" t="s">
        <v>425</v>
      </c>
      <c r="Q292">
        <v>1</v>
      </c>
      <c r="X292">
        <v>0</v>
      </c>
      <c r="Y292">
        <v>2.44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36</v>
      </c>
      <c r="AG292">
        <v>0</v>
      </c>
      <c r="AH292">
        <v>2</v>
      </c>
      <c r="AI292">
        <v>53553226</v>
      </c>
      <c r="AJ292">
        <v>312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ROW(Source!A152)</f>
        <v>152</v>
      </c>
      <c r="B293">
        <v>53553228</v>
      </c>
      <c r="C293">
        <v>53553220</v>
      </c>
      <c r="D293">
        <v>18411771</v>
      </c>
      <c r="E293">
        <v>1</v>
      </c>
      <c r="F293">
        <v>1</v>
      </c>
      <c r="G293">
        <v>1</v>
      </c>
      <c r="H293">
        <v>1</v>
      </c>
      <c r="I293" t="s">
        <v>1668</v>
      </c>
      <c r="J293" t="s">
        <v>3</v>
      </c>
      <c r="K293" t="s">
        <v>1669</v>
      </c>
      <c r="L293">
        <v>1369</v>
      </c>
      <c r="N293">
        <v>1013</v>
      </c>
      <c r="O293" t="s">
        <v>1486</v>
      </c>
      <c r="P293" t="s">
        <v>1486</v>
      </c>
      <c r="Q293">
        <v>1</v>
      </c>
      <c r="X293">
        <v>36.349199999999996</v>
      </c>
      <c r="Y293">
        <v>0</v>
      </c>
      <c r="Z293">
        <v>0</v>
      </c>
      <c r="AA293">
        <v>0</v>
      </c>
      <c r="AB293">
        <v>264.58999999999997</v>
      </c>
      <c r="AC293">
        <v>0</v>
      </c>
      <c r="AD293">
        <v>1</v>
      </c>
      <c r="AE293">
        <v>1</v>
      </c>
      <c r="AF293" t="s">
        <v>323</v>
      </c>
      <c r="AG293">
        <v>33.441264000000004</v>
      </c>
      <c r="AH293">
        <v>2</v>
      </c>
      <c r="AI293">
        <v>53553221</v>
      </c>
      <c r="AJ293">
        <v>314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ROW(Source!A152)</f>
        <v>152</v>
      </c>
      <c r="B294">
        <v>53553229</v>
      </c>
      <c r="C294">
        <v>53553220</v>
      </c>
      <c r="D294">
        <v>121548</v>
      </c>
      <c r="E294">
        <v>1</v>
      </c>
      <c r="F294">
        <v>1</v>
      </c>
      <c r="G294">
        <v>1</v>
      </c>
      <c r="H294">
        <v>1</v>
      </c>
      <c r="I294" t="s">
        <v>31</v>
      </c>
      <c r="J294" t="s">
        <v>3</v>
      </c>
      <c r="K294" t="s">
        <v>1489</v>
      </c>
      <c r="L294">
        <v>608254</v>
      </c>
      <c r="N294">
        <v>1013</v>
      </c>
      <c r="O294" t="s">
        <v>1490</v>
      </c>
      <c r="P294" t="s">
        <v>1490</v>
      </c>
      <c r="Q294">
        <v>1</v>
      </c>
      <c r="X294">
        <v>1.1683999999999999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2</v>
      </c>
      <c r="AF294" t="s">
        <v>323</v>
      </c>
      <c r="AG294">
        <v>1.0749280000000001</v>
      </c>
      <c r="AH294">
        <v>2</v>
      </c>
      <c r="AI294">
        <v>53553222</v>
      </c>
      <c r="AJ294">
        <v>315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ROW(Source!A152)</f>
        <v>152</v>
      </c>
      <c r="B295">
        <v>53553230</v>
      </c>
      <c r="C295">
        <v>53553220</v>
      </c>
      <c r="D295">
        <v>29172556</v>
      </c>
      <c r="E295">
        <v>1</v>
      </c>
      <c r="F295">
        <v>1</v>
      </c>
      <c r="G295">
        <v>1</v>
      </c>
      <c r="H295">
        <v>2</v>
      </c>
      <c r="I295" t="s">
        <v>1647</v>
      </c>
      <c r="J295" t="s">
        <v>1667</v>
      </c>
      <c r="K295" t="s">
        <v>1649</v>
      </c>
      <c r="L295">
        <v>1368</v>
      </c>
      <c r="N295">
        <v>1011</v>
      </c>
      <c r="O295" t="s">
        <v>1494</v>
      </c>
      <c r="P295" t="s">
        <v>1494</v>
      </c>
      <c r="Q295">
        <v>1</v>
      </c>
      <c r="X295">
        <v>1.1683999999999999</v>
      </c>
      <c r="Y295">
        <v>0</v>
      </c>
      <c r="Z295">
        <v>31.26</v>
      </c>
      <c r="AA295">
        <v>13.5</v>
      </c>
      <c r="AB295">
        <v>0</v>
      </c>
      <c r="AC295">
        <v>0</v>
      </c>
      <c r="AD295">
        <v>1</v>
      </c>
      <c r="AE295">
        <v>0</v>
      </c>
      <c r="AF295" t="s">
        <v>323</v>
      </c>
      <c r="AG295">
        <v>1.0749280000000001</v>
      </c>
      <c r="AH295">
        <v>2</v>
      </c>
      <c r="AI295">
        <v>53553223</v>
      </c>
      <c r="AJ295">
        <v>316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ROW(Source!A152)</f>
        <v>152</v>
      </c>
      <c r="B296">
        <v>53553231</v>
      </c>
      <c r="C296">
        <v>53553220</v>
      </c>
      <c r="D296">
        <v>29173152</v>
      </c>
      <c r="E296">
        <v>1</v>
      </c>
      <c r="F296">
        <v>1</v>
      </c>
      <c r="G296">
        <v>1</v>
      </c>
      <c r="H296">
        <v>2</v>
      </c>
      <c r="I296" t="s">
        <v>1670</v>
      </c>
      <c r="J296" t="s">
        <v>1671</v>
      </c>
      <c r="K296" t="s">
        <v>1672</v>
      </c>
      <c r="L296">
        <v>1368</v>
      </c>
      <c r="N296">
        <v>1011</v>
      </c>
      <c r="O296" t="s">
        <v>1494</v>
      </c>
      <c r="P296" t="s">
        <v>1494</v>
      </c>
      <c r="Q296">
        <v>1</v>
      </c>
      <c r="X296">
        <v>8.3444000000000003</v>
      </c>
      <c r="Y296">
        <v>0</v>
      </c>
      <c r="Z296">
        <v>0.5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323</v>
      </c>
      <c r="AG296">
        <v>7.6768479999999997</v>
      </c>
      <c r="AH296">
        <v>2</v>
      </c>
      <c r="AI296">
        <v>53553224</v>
      </c>
      <c r="AJ296">
        <v>317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ROW(Source!A152)</f>
        <v>152</v>
      </c>
      <c r="B297">
        <v>53553232</v>
      </c>
      <c r="C297">
        <v>53553220</v>
      </c>
      <c r="D297">
        <v>29145158</v>
      </c>
      <c r="E297">
        <v>1</v>
      </c>
      <c r="F297">
        <v>1</v>
      </c>
      <c r="G297">
        <v>1</v>
      </c>
      <c r="H297">
        <v>3</v>
      </c>
      <c r="I297" t="s">
        <v>1673</v>
      </c>
      <c r="J297" t="s">
        <v>1674</v>
      </c>
      <c r="K297" t="s">
        <v>1675</v>
      </c>
      <c r="L297">
        <v>1339</v>
      </c>
      <c r="N297">
        <v>1007</v>
      </c>
      <c r="O297" t="s">
        <v>425</v>
      </c>
      <c r="P297" t="s">
        <v>425</v>
      </c>
      <c r="Q297">
        <v>1</v>
      </c>
      <c r="X297">
        <v>0</v>
      </c>
      <c r="Y297">
        <v>548.29999999999995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36</v>
      </c>
      <c r="AG297">
        <v>0</v>
      </c>
      <c r="AH297">
        <v>2</v>
      </c>
      <c r="AI297">
        <v>53553225</v>
      </c>
      <c r="AJ297">
        <v>318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ROW(Source!A152)</f>
        <v>152</v>
      </c>
      <c r="B298">
        <v>53553233</v>
      </c>
      <c r="C298">
        <v>53553220</v>
      </c>
      <c r="D298">
        <v>29150040</v>
      </c>
      <c r="E298">
        <v>1</v>
      </c>
      <c r="F298">
        <v>1</v>
      </c>
      <c r="G298">
        <v>1</v>
      </c>
      <c r="H298">
        <v>3</v>
      </c>
      <c r="I298" t="s">
        <v>1576</v>
      </c>
      <c r="J298" t="s">
        <v>1577</v>
      </c>
      <c r="K298" t="s">
        <v>1578</v>
      </c>
      <c r="L298">
        <v>1339</v>
      </c>
      <c r="N298">
        <v>1007</v>
      </c>
      <c r="O298" t="s">
        <v>425</v>
      </c>
      <c r="P298" t="s">
        <v>425</v>
      </c>
      <c r="Q298">
        <v>1</v>
      </c>
      <c r="X298">
        <v>0</v>
      </c>
      <c r="Y298">
        <v>2.44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36</v>
      </c>
      <c r="AG298">
        <v>0</v>
      </c>
      <c r="AH298">
        <v>2</v>
      </c>
      <c r="AI298">
        <v>53553226</v>
      </c>
      <c r="AJ298">
        <v>319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ROW(Source!A155)</f>
        <v>155</v>
      </c>
      <c r="B299">
        <v>53553242</v>
      </c>
      <c r="C299">
        <v>53553235</v>
      </c>
      <c r="D299">
        <v>18411771</v>
      </c>
      <c r="E299">
        <v>1</v>
      </c>
      <c r="F299">
        <v>1</v>
      </c>
      <c r="G299">
        <v>1</v>
      </c>
      <c r="H299">
        <v>1</v>
      </c>
      <c r="I299" t="s">
        <v>1668</v>
      </c>
      <c r="J299" t="s">
        <v>3</v>
      </c>
      <c r="K299" t="s">
        <v>1669</v>
      </c>
      <c r="L299">
        <v>1369</v>
      </c>
      <c r="N299">
        <v>1013</v>
      </c>
      <c r="O299" t="s">
        <v>1486</v>
      </c>
      <c r="P299" t="s">
        <v>1486</v>
      </c>
      <c r="Q299">
        <v>1</v>
      </c>
      <c r="X299">
        <v>4.5999999999999996</v>
      </c>
      <c r="Y299">
        <v>0</v>
      </c>
      <c r="Z299">
        <v>0</v>
      </c>
      <c r="AA299">
        <v>0</v>
      </c>
      <c r="AB299">
        <v>264.58999999999997</v>
      </c>
      <c r="AC299">
        <v>0</v>
      </c>
      <c r="AD299">
        <v>1</v>
      </c>
      <c r="AE299">
        <v>1</v>
      </c>
      <c r="AF299" t="s">
        <v>331</v>
      </c>
      <c r="AG299">
        <v>25.391999999999996</v>
      </c>
      <c r="AH299">
        <v>2</v>
      </c>
      <c r="AI299">
        <v>53553236</v>
      </c>
      <c r="AJ299">
        <v>321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ROW(Source!A155)</f>
        <v>155</v>
      </c>
      <c r="B300">
        <v>53553243</v>
      </c>
      <c r="C300">
        <v>53553235</v>
      </c>
      <c r="D300">
        <v>121548</v>
      </c>
      <c r="E300">
        <v>1</v>
      </c>
      <c r="F300">
        <v>1</v>
      </c>
      <c r="G300">
        <v>1</v>
      </c>
      <c r="H300">
        <v>1</v>
      </c>
      <c r="I300" t="s">
        <v>31</v>
      </c>
      <c r="J300" t="s">
        <v>3</v>
      </c>
      <c r="K300" t="s">
        <v>1489</v>
      </c>
      <c r="L300">
        <v>608254</v>
      </c>
      <c r="N300">
        <v>1013</v>
      </c>
      <c r="O300" t="s">
        <v>1490</v>
      </c>
      <c r="P300" t="s">
        <v>1490</v>
      </c>
      <c r="Q300">
        <v>1</v>
      </c>
      <c r="X300">
        <v>1.9319999999999999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2</v>
      </c>
      <c r="AF300" t="s">
        <v>331</v>
      </c>
      <c r="AG300">
        <v>10.664639999999999</v>
      </c>
      <c r="AH300">
        <v>2</v>
      </c>
      <c r="AI300">
        <v>53553237</v>
      </c>
      <c r="AJ300">
        <v>322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ROW(Source!A155)</f>
        <v>155</v>
      </c>
      <c r="B301">
        <v>53553244</v>
      </c>
      <c r="C301">
        <v>53553235</v>
      </c>
      <c r="D301">
        <v>29172556</v>
      </c>
      <c r="E301">
        <v>1</v>
      </c>
      <c r="F301">
        <v>1</v>
      </c>
      <c r="G301">
        <v>1</v>
      </c>
      <c r="H301">
        <v>2</v>
      </c>
      <c r="I301" t="s">
        <v>1647</v>
      </c>
      <c r="J301" t="s">
        <v>1667</v>
      </c>
      <c r="K301" t="s">
        <v>1649</v>
      </c>
      <c r="L301">
        <v>1368</v>
      </c>
      <c r="N301">
        <v>1011</v>
      </c>
      <c r="O301" t="s">
        <v>1494</v>
      </c>
      <c r="P301" t="s">
        <v>1494</v>
      </c>
      <c r="Q301">
        <v>1</v>
      </c>
      <c r="X301">
        <v>1.9319999999999999</v>
      </c>
      <c r="Y301">
        <v>0</v>
      </c>
      <c r="Z301">
        <v>31.26</v>
      </c>
      <c r="AA301">
        <v>13.5</v>
      </c>
      <c r="AB301">
        <v>0</v>
      </c>
      <c r="AC301">
        <v>0</v>
      </c>
      <c r="AD301">
        <v>1</v>
      </c>
      <c r="AE301">
        <v>0</v>
      </c>
      <c r="AF301" t="s">
        <v>331</v>
      </c>
      <c r="AG301">
        <v>10.664639999999999</v>
      </c>
      <c r="AH301">
        <v>2</v>
      </c>
      <c r="AI301">
        <v>53553238</v>
      </c>
      <c r="AJ301">
        <v>323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ROW(Source!A155)</f>
        <v>155</v>
      </c>
      <c r="B302">
        <v>53553245</v>
      </c>
      <c r="C302">
        <v>53553235</v>
      </c>
      <c r="D302">
        <v>29173152</v>
      </c>
      <c r="E302">
        <v>1</v>
      </c>
      <c r="F302">
        <v>1</v>
      </c>
      <c r="G302">
        <v>1</v>
      </c>
      <c r="H302">
        <v>2</v>
      </c>
      <c r="I302" t="s">
        <v>1670</v>
      </c>
      <c r="J302" t="s">
        <v>1671</v>
      </c>
      <c r="K302" t="s">
        <v>1672</v>
      </c>
      <c r="L302">
        <v>1368</v>
      </c>
      <c r="N302">
        <v>1011</v>
      </c>
      <c r="O302" t="s">
        <v>1494</v>
      </c>
      <c r="P302" t="s">
        <v>1494</v>
      </c>
      <c r="Q302">
        <v>1</v>
      </c>
      <c r="X302">
        <v>21.343999999999998</v>
      </c>
      <c r="Y302">
        <v>0</v>
      </c>
      <c r="Z302">
        <v>0.5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331</v>
      </c>
      <c r="AG302">
        <v>117.81888000000001</v>
      </c>
      <c r="AH302">
        <v>2</v>
      </c>
      <c r="AI302">
        <v>53553239</v>
      </c>
      <c r="AJ302">
        <v>324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ROW(Source!A155)</f>
        <v>155</v>
      </c>
      <c r="B303">
        <v>53553246</v>
      </c>
      <c r="C303">
        <v>53553235</v>
      </c>
      <c r="D303">
        <v>29145158</v>
      </c>
      <c r="E303">
        <v>1</v>
      </c>
      <c r="F303">
        <v>1</v>
      </c>
      <c r="G303">
        <v>1</v>
      </c>
      <c r="H303">
        <v>3</v>
      </c>
      <c r="I303" t="s">
        <v>1673</v>
      </c>
      <c r="J303" t="s">
        <v>1674</v>
      </c>
      <c r="K303" t="s">
        <v>1675</v>
      </c>
      <c r="L303">
        <v>1339</v>
      </c>
      <c r="N303">
        <v>1007</v>
      </c>
      <c r="O303" t="s">
        <v>425</v>
      </c>
      <c r="P303" t="s">
        <v>425</v>
      </c>
      <c r="Q303">
        <v>1</v>
      </c>
      <c r="X303">
        <v>0</v>
      </c>
      <c r="Y303">
        <v>548.29999999999995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330</v>
      </c>
      <c r="AG303">
        <v>0</v>
      </c>
      <c r="AH303">
        <v>2</v>
      </c>
      <c r="AI303">
        <v>53553240</v>
      </c>
      <c r="AJ303">
        <v>325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ROW(Source!A156)</f>
        <v>156</v>
      </c>
      <c r="B304">
        <v>53553242</v>
      </c>
      <c r="C304">
        <v>53553235</v>
      </c>
      <c r="D304">
        <v>18411771</v>
      </c>
      <c r="E304">
        <v>1</v>
      </c>
      <c r="F304">
        <v>1</v>
      </c>
      <c r="G304">
        <v>1</v>
      </c>
      <c r="H304">
        <v>1</v>
      </c>
      <c r="I304" t="s">
        <v>1668</v>
      </c>
      <c r="J304" t="s">
        <v>3</v>
      </c>
      <c r="K304" t="s">
        <v>1669</v>
      </c>
      <c r="L304">
        <v>1369</v>
      </c>
      <c r="N304">
        <v>1013</v>
      </c>
      <c r="O304" t="s">
        <v>1486</v>
      </c>
      <c r="P304" t="s">
        <v>1486</v>
      </c>
      <c r="Q304">
        <v>1</v>
      </c>
      <c r="X304">
        <v>4.5999999999999996</v>
      </c>
      <c r="Y304">
        <v>0</v>
      </c>
      <c r="Z304">
        <v>0</v>
      </c>
      <c r="AA304">
        <v>0</v>
      </c>
      <c r="AB304">
        <v>264.58999999999997</v>
      </c>
      <c r="AC304">
        <v>0</v>
      </c>
      <c r="AD304">
        <v>1</v>
      </c>
      <c r="AE304">
        <v>1</v>
      </c>
      <c r="AF304" t="s">
        <v>331</v>
      </c>
      <c r="AG304">
        <v>25.391999999999996</v>
      </c>
      <c r="AH304">
        <v>2</v>
      </c>
      <c r="AI304">
        <v>53553236</v>
      </c>
      <c r="AJ304">
        <v>327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ROW(Source!A156)</f>
        <v>156</v>
      </c>
      <c r="B305">
        <v>53553243</v>
      </c>
      <c r="C305">
        <v>53553235</v>
      </c>
      <c r="D305">
        <v>121548</v>
      </c>
      <c r="E305">
        <v>1</v>
      </c>
      <c r="F305">
        <v>1</v>
      </c>
      <c r="G305">
        <v>1</v>
      </c>
      <c r="H305">
        <v>1</v>
      </c>
      <c r="I305" t="s">
        <v>31</v>
      </c>
      <c r="J305" t="s">
        <v>3</v>
      </c>
      <c r="K305" t="s">
        <v>1489</v>
      </c>
      <c r="L305">
        <v>608254</v>
      </c>
      <c r="N305">
        <v>1013</v>
      </c>
      <c r="O305" t="s">
        <v>1490</v>
      </c>
      <c r="P305" t="s">
        <v>1490</v>
      </c>
      <c r="Q305">
        <v>1</v>
      </c>
      <c r="X305">
        <v>1.9319999999999999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2</v>
      </c>
      <c r="AF305" t="s">
        <v>331</v>
      </c>
      <c r="AG305">
        <v>10.664639999999999</v>
      </c>
      <c r="AH305">
        <v>2</v>
      </c>
      <c r="AI305">
        <v>53553237</v>
      </c>
      <c r="AJ305">
        <v>328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ROW(Source!A156)</f>
        <v>156</v>
      </c>
      <c r="B306">
        <v>53553244</v>
      </c>
      <c r="C306">
        <v>53553235</v>
      </c>
      <c r="D306">
        <v>29172556</v>
      </c>
      <c r="E306">
        <v>1</v>
      </c>
      <c r="F306">
        <v>1</v>
      </c>
      <c r="G306">
        <v>1</v>
      </c>
      <c r="H306">
        <v>2</v>
      </c>
      <c r="I306" t="s">
        <v>1647</v>
      </c>
      <c r="J306" t="s">
        <v>1667</v>
      </c>
      <c r="K306" t="s">
        <v>1649</v>
      </c>
      <c r="L306">
        <v>1368</v>
      </c>
      <c r="N306">
        <v>1011</v>
      </c>
      <c r="O306" t="s">
        <v>1494</v>
      </c>
      <c r="P306" t="s">
        <v>1494</v>
      </c>
      <c r="Q306">
        <v>1</v>
      </c>
      <c r="X306">
        <v>1.9319999999999999</v>
      </c>
      <c r="Y306">
        <v>0</v>
      </c>
      <c r="Z306">
        <v>31.26</v>
      </c>
      <c r="AA306">
        <v>13.5</v>
      </c>
      <c r="AB306">
        <v>0</v>
      </c>
      <c r="AC306">
        <v>0</v>
      </c>
      <c r="AD306">
        <v>1</v>
      </c>
      <c r="AE306">
        <v>0</v>
      </c>
      <c r="AF306" t="s">
        <v>331</v>
      </c>
      <c r="AG306">
        <v>10.664639999999999</v>
      </c>
      <c r="AH306">
        <v>2</v>
      </c>
      <c r="AI306">
        <v>53553238</v>
      </c>
      <c r="AJ306">
        <v>329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ROW(Source!A156)</f>
        <v>156</v>
      </c>
      <c r="B307">
        <v>53553245</v>
      </c>
      <c r="C307">
        <v>53553235</v>
      </c>
      <c r="D307">
        <v>29173152</v>
      </c>
      <c r="E307">
        <v>1</v>
      </c>
      <c r="F307">
        <v>1</v>
      </c>
      <c r="G307">
        <v>1</v>
      </c>
      <c r="H307">
        <v>2</v>
      </c>
      <c r="I307" t="s">
        <v>1670</v>
      </c>
      <c r="J307" t="s">
        <v>1671</v>
      </c>
      <c r="K307" t="s">
        <v>1672</v>
      </c>
      <c r="L307">
        <v>1368</v>
      </c>
      <c r="N307">
        <v>1011</v>
      </c>
      <c r="O307" t="s">
        <v>1494</v>
      </c>
      <c r="P307" t="s">
        <v>1494</v>
      </c>
      <c r="Q307">
        <v>1</v>
      </c>
      <c r="X307">
        <v>21.343999999999998</v>
      </c>
      <c r="Y307">
        <v>0</v>
      </c>
      <c r="Z307">
        <v>0.5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331</v>
      </c>
      <c r="AG307">
        <v>117.81888000000001</v>
      </c>
      <c r="AH307">
        <v>2</v>
      </c>
      <c r="AI307">
        <v>53553239</v>
      </c>
      <c r="AJ307">
        <v>330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ROW(Source!A156)</f>
        <v>156</v>
      </c>
      <c r="B308">
        <v>53553246</v>
      </c>
      <c r="C308">
        <v>53553235</v>
      </c>
      <c r="D308">
        <v>29145158</v>
      </c>
      <c r="E308">
        <v>1</v>
      </c>
      <c r="F308">
        <v>1</v>
      </c>
      <c r="G308">
        <v>1</v>
      </c>
      <c r="H308">
        <v>3</v>
      </c>
      <c r="I308" t="s">
        <v>1673</v>
      </c>
      <c r="J308" t="s">
        <v>1674</v>
      </c>
      <c r="K308" t="s">
        <v>1675</v>
      </c>
      <c r="L308">
        <v>1339</v>
      </c>
      <c r="N308">
        <v>1007</v>
      </c>
      <c r="O308" t="s">
        <v>425</v>
      </c>
      <c r="P308" t="s">
        <v>425</v>
      </c>
      <c r="Q308">
        <v>1</v>
      </c>
      <c r="X308">
        <v>0</v>
      </c>
      <c r="Y308">
        <v>548.29999999999995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330</v>
      </c>
      <c r="AG308">
        <v>0</v>
      </c>
      <c r="AH308">
        <v>2</v>
      </c>
      <c r="AI308">
        <v>53553240</v>
      </c>
      <c r="AJ308">
        <v>331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ROW(Source!A159)</f>
        <v>159</v>
      </c>
      <c r="B309">
        <v>53553251</v>
      </c>
      <c r="C309">
        <v>53553248</v>
      </c>
      <c r="D309">
        <v>18406804</v>
      </c>
      <c r="E309">
        <v>1</v>
      </c>
      <c r="F309">
        <v>1</v>
      </c>
      <c r="G309">
        <v>1</v>
      </c>
      <c r="H309">
        <v>1</v>
      </c>
      <c r="I309" t="s">
        <v>1560</v>
      </c>
      <c r="J309" t="s">
        <v>3</v>
      </c>
      <c r="K309" t="s">
        <v>1561</v>
      </c>
      <c r="L309">
        <v>1369</v>
      </c>
      <c r="N309">
        <v>1013</v>
      </c>
      <c r="O309" t="s">
        <v>1486</v>
      </c>
      <c r="P309" t="s">
        <v>1486</v>
      </c>
      <c r="Q309">
        <v>1</v>
      </c>
      <c r="X309">
        <v>8.8204999999999991</v>
      </c>
      <c r="Y309">
        <v>0</v>
      </c>
      <c r="Z309">
        <v>0</v>
      </c>
      <c r="AA309">
        <v>0</v>
      </c>
      <c r="AB309">
        <v>259.92</v>
      </c>
      <c r="AC309">
        <v>0</v>
      </c>
      <c r="AD309">
        <v>1</v>
      </c>
      <c r="AE309">
        <v>1</v>
      </c>
      <c r="AF309" t="s">
        <v>16</v>
      </c>
      <c r="AG309">
        <v>10.143574999999998</v>
      </c>
      <c r="AH309">
        <v>2</v>
      </c>
      <c r="AI309">
        <v>53553249</v>
      </c>
      <c r="AJ309">
        <v>333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ROW(Source!A159)</f>
        <v>159</v>
      </c>
      <c r="B310">
        <v>53553252</v>
      </c>
      <c r="C310">
        <v>53553248</v>
      </c>
      <c r="D310">
        <v>29164349</v>
      </c>
      <c r="E310">
        <v>1</v>
      </c>
      <c r="F310">
        <v>1</v>
      </c>
      <c r="G310">
        <v>1</v>
      </c>
      <c r="H310">
        <v>3</v>
      </c>
      <c r="I310" t="s">
        <v>24</v>
      </c>
      <c r="J310" t="s">
        <v>27</v>
      </c>
      <c r="K310" t="s">
        <v>25</v>
      </c>
      <c r="L310">
        <v>1348</v>
      </c>
      <c r="N310">
        <v>1009</v>
      </c>
      <c r="O310" t="s">
        <v>26</v>
      </c>
      <c r="P310" t="s">
        <v>26</v>
      </c>
      <c r="Q310">
        <v>1000</v>
      </c>
      <c r="X310">
        <v>0.7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 t="s">
        <v>3</v>
      </c>
      <c r="AG310">
        <v>0.7</v>
      </c>
      <c r="AH310">
        <v>2</v>
      </c>
      <c r="AI310">
        <v>53553250</v>
      </c>
      <c r="AJ310">
        <v>334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ROW(Source!A160)</f>
        <v>160</v>
      </c>
      <c r="B311">
        <v>53553251</v>
      </c>
      <c r="C311">
        <v>53553248</v>
      </c>
      <c r="D311">
        <v>18406804</v>
      </c>
      <c r="E311">
        <v>1</v>
      </c>
      <c r="F311">
        <v>1</v>
      </c>
      <c r="G311">
        <v>1</v>
      </c>
      <c r="H311">
        <v>1</v>
      </c>
      <c r="I311" t="s">
        <v>1560</v>
      </c>
      <c r="J311" t="s">
        <v>3</v>
      </c>
      <c r="K311" t="s">
        <v>1561</v>
      </c>
      <c r="L311">
        <v>1369</v>
      </c>
      <c r="N311">
        <v>1013</v>
      </c>
      <c r="O311" t="s">
        <v>1486</v>
      </c>
      <c r="P311" t="s">
        <v>1486</v>
      </c>
      <c r="Q311">
        <v>1</v>
      </c>
      <c r="X311">
        <v>8.8204999999999991</v>
      </c>
      <c r="Y311">
        <v>0</v>
      </c>
      <c r="Z311">
        <v>0</v>
      </c>
      <c r="AA311">
        <v>0</v>
      </c>
      <c r="AB311">
        <v>259.92</v>
      </c>
      <c r="AC311">
        <v>0</v>
      </c>
      <c r="AD311">
        <v>1</v>
      </c>
      <c r="AE311">
        <v>1</v>
      </c>
      <c r="AF311" t="s">
        <v>16</v>
      </c>
      <c r="AG311">
        <v>10.143574999999998</v>
      </c>
      <c r="AH311">
        <v>2</v>
      </c>
      <c r="AI311">
        <v>53553249</v>
      </c>
      <c r="AJ311">
        <v>335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ROW(Source!A160)</f>
        <v>160</v>
      </c>
      <c r="B312">
        <v>53553252</v>
      </c>
      <c r="C312">
        <v>53553248</v>
      </c>
      <c r="D312">
        <v>29164349</v>
      </c>
      <c r="E312">
        <v>1</v>
      </c>
      <c r="F312">
        <v>1</v>
      </c>
      <c r="G312">
        <v>1</v>
      </c>
      <c r="H312">
        <v>3</v>
      </c>
      <c r="I312" t="s">
        <v>24</v>
      </c>
      <c r="J312" t="s">
        <v>27</v>
      </c>
      <c r="K312" t="s">
        <v>25</v>
      </c>
      <c r="L312">
        <v>1348</v>
      </c>
      <c r="N312">
        <v>1009</v>
      </c>
      <c r="O312" t="s">
        <v>26</v>
      </c>
      <c r="P312" t="s">
        <v>26</v>
      </c>
      <c r="Q312">
        <v>1000</v>
      </c>
      <c r="X312">
        <v>0.7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 t="s">
        <v>3</v>
      </c>
      <c r="AG312">
        <v>0.7</v>
      </c>
      <c r="AH312">
        <v>2</v>
      </c>
      <c r="AI312">
        <v>53553250</v>
      </c>
      <c r="AJ312">
        <v>336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ROW(Source!A163)</f>
        <v>163</v>
      </c>
      <c r="B313">
        <v>53553262</v>
      </c>
      <c r="C313">
        <v>53553254</v>
      </c>
      <c r="D313">
        <v>18411771</v>
      </c>
      <c r="E313">
        <v>1</v>
      </c>
      <c r="F313">
        <v>1</v>
      </c>
      <c r="G313">
        <v>1</v>
      </c>
      <c r="H313">
        <v>1</v>
      </c>
      <c r="I313" t="s">
        <v>1668</v>
      </c>
      <c r="J313" t="s">
        <v>3</v>
      </c>
      <c r="K313" t="s">
        <v>1669</v>
      </c>
      <c r="L313">
        <v>1369</v>
      </c>
      <c r="N313">
        <v>1013</v>
      </c>
      <c r="O313" t="s">
        <v>1486</v>
      </c>
      <c r="P313" t="s">
        <v>1486</v>
      </c>
      <c r="Q313">
        <v>1</v>
      </c>
      <c r="X313">
        <v>36.349199999999996</v>
      </c>
      <c r="Y313">
        <v>0</v>
      </c>
      <c r="Z313">
        <v>0</v>
      </c>
      <c r="AA313">
        <v>0</v>
      </c>
      <c r="AB313">
        <v>264.58999999999997</v>
      </c>
      <c r="AC313">
        <v>0</v>
      </c>
      <c r="AD313">
        <v>1</v>
      </c>
      <c r="AE313">
        <v>1</v>
      </c>
      <c r="AF313" t="s">
        <v>323</v>
      </c>
      <c r="AG313">
        <v>33.441264000000004</v>
      </c>
      <c r="AH313">
        <v>2</v>
      </c>
      <c r="AI313">
        <v>53553255</v>
      </c>
      <c r="AJ313">
        <v>337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ROW(Source!A163)</f>
        <v>163</v>
      </c>
      <c r="B314">
        <v>53553263</v>
      </c>
      <c r="C314">
        <v>53553254</v>
      </c>
      <c r="D314">
        <v>121548</v>
      </c>
      <c r="E314">
        <v>1</v>
      </c>
      <c r="F314">
        <v>1</v>
      </c>
      <c r="G314">
        <v>1</v>
      </c>
      <c r="H314">
        <v>1</v>
      </c>
      <c r="I314" t="s">
        <v>31</v>
      </c>
      <c r="J314" t="s">
        <v>3</v>
      </c>
      <c r="K314" t="s">
        <v>1489</v>
      </c>
      <c r="L314">
        <v>608254</v>
      </c>
      <c r="N314">
        <v>1013</v>
      </c>
      <c r="O314" t="s">
        <v>1490</v>
      </c>
      <c r="P314" t="s">
        <v>1490</v>
      </c>
      <c r="Q314">
        <v>1</v>
      </c>
      <c r="X314">
        <v>1.1683999999999999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2</v>
      </c>
      <c r="AF314" t="s">
        <v>323</v>
      </c>
      <c r="AG314">
        <v>1.0749280000000001</v>
      </c>
      <c r="AH314">
        <v>2</v>
      </c>
      <c r="AI314">
        <v>53553256</v>
      </c>
      <c r="AJ314">
        <v>338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ROW(Source!A163)</f>
        <v>163</v>
      </c>
      <c r="B315">
        <v>53553264</v>
      </c>
      <c r="C315">
        <v>53553254</v>
      </c>
      <c r="D315">
        <v>29172556</v>
      </c>
      <c r="E315">
        <v>1</v>
      </c>
      <c r="F315">
        <v>1</v>
      </c>
      <c r="G315">
        <v>1</v>
      </c>
      <c r="H315">
        <v>2</v>
      </c>
      <c r="I315" t="s">
        <v>1647</v>
      </c>
      <c r="J315" t="s">
        <v>1667</v>
      </c>
      <c r="K315" t="s">
        <v>1649</v>
      </c>
      <c r="L315">
        <v>1368</v>
      </c>
      <c r="N315">
        <v>1011</v>
      </c>
      <c r="O315" t="s">
        <v>1494</v>
      </c>
      <c r="P315" t="s">
        <v>1494</v>
      </c>
      <c r="Q315">
        <v>1</v>
      </c>
      <c r="X315">
        <v>1.1683999999999999</v>
      </c>
      <c r="Y315">
        <v>0</v>
      </c>
      <c r="Z315">
        <v>31.26</v>
      </c>
      <c r="AA315">
        <v>13.5</v>
      </c>
      <c r="AB315">
        <v>0</v>
      </c>
      <c r="AC315">
        <v>0</v>
      </c>
      <c r="AD315">
        <v>1</v>
      </c>
      <c r="AE315">
        <v>0</v>
      </c>
      <c r="AF315" t="s">
        <v>323</v>
      </c>
      <c r="AG315">
        <v>1.0749280000000001</v>
      </c>
      <c r="AH315">
        <v>2</v>
      </c>
      <c r="AI315">
        <v>53553257</v>
      </c>
      <c r="AJ315">
        <v>339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ROW(Source!A163)</f>
        <v>163</v>
      </c>
      <c r="B316">
        <v>53553265</v>
      </c>
      <c r="C316">
        <v>53553254</v>
      </c>
      <c r="D316">
        <v>29173152</v>
      </c>
      <c r="E316">
        <v>1</v>
      </c>
      <c r="F316">
        <v>1</v>
      </c>
      <c r="G316">
        <v>1</v>
      </c>
      <c r="H316">
        <v>2</v>
      </c>
      <c r="I316" t="s">
        <v>1670</v>
      </c>
      <c r="J316" t="s">
        <v>1671</v>
      </c>
      <c r="K316" t="s">
        <v>1672</v>
      </c>
      <c r="L316">
        <v>1368</v>
      </c>
      <c r="N316">
        <v>1011</v>
      </c>
      <c r="O316" t="s">
        <v>1494</v>
      </c>
      <c r="P316" t="s">
        <v>1494</v>
      </c>
      <c r="Q316">
        <v>1</v>
      </c>
      <c r="X316">
        <v>8.3444000000000003</v>
      </c>
      <c r="Y316">
        <v>0</v>
      </c>
      <c r="Z316">
        <v>0.5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323</v>
      </c>
      <c r="AG316">
        <v>7.6768479999999997</v>
      </c>
      <c r="AH316">
        <v>2</v>
      </c>
      <c r="AI316">
        <v>53553258</v>
      </c>
      <c r="AJ316">
        <v>340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ROW(Source!A163)</f>
        <v>163</v>
      </c>
      <c r="B317">
        <v>53553266</v>
      </c>
      <c r="C317">
        <v>53553254</v>
      </c>
      <c r="D317">
        <v>29145158</v>
      </c>
      <c r="E317">
        <v>1</v>
      </c>
      <c r="F317">
        <v>1</v>
      </c>
      <c r="G317">
        <v>1</v>
      </c>
      <c r="H317">
        <v>3</v>
      </c>
      <c r="I317" t="s">
        <v>1673</v>
      </c>
      <c r="J317" t="s">
        <v>1674</v>
      </c>
      <c r="K317" t="s">
        <v>1675</v>
      </c>
      <c r="L317">
        <v>1339</v>
      </c>
      <c r="N317">
        <v>1007</v>
      </c>
      <c r="O317" t="s">
        <v>425</v>
      </c>
      <c r="P317" t="s">
        <v>425</v>
      </c>
      <c r="Q317">
        <v>1</v>
      </c>
      <c r="X317">
        <v>0</v>
      </c>
      <c r="Y317">
        <v>548.29999999999995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36</v>
      </c>
      <c r="AG317">
        <v>0</v>
      </c>
      <c r="AH317">
        <v>2</v>
      </c>
      <c r="AI317">
        <v>53553259</v>
      </c>
      <c r="AJ317">
        <v>341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ROW(Source!A163)</f>
        <v>163</v>
      </c>
      <c r="B318">
        <v>53553267</v>
      </c>
      <c r="C318">
        <v>53553254</v>
      </c>
      <c r="D318">
        <v>29150040</v>
      </c>
      <c r="E318">
        <v>1</v>
      </c>
      <c r="F318">
        <v>1</v>
      </c>
      <c r="G318">
        <v>1</v>
      </c>
      <c r="H318">
        <v>3</v>
      </c>
      <c r="I318" t="s">
        <v>1576</v>
      </c>
      <c r="J318" t="s">
        <v>1577</v>
      </c>
      <c r="K318" t="s">
        <v>1578</v>
      </c>
      <c r="L318">
        <v>1339</v>
      </c>
      <c r="N318">
        <v>1007</v>
      </c>
      <c r="O318" t="s">
        <v>425</v>
      </c>
      <c r="P318" t="s">
        <v>425</v>
      </c>
      <c r="Q318">
        <v>1</v>
      </c>
      <c r="X318">
        <v>0</v>
      </c>
      <c r="Y318">
        <v>2.44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36</v>
      </c>
      <c r="AG318">
        <v>0</v>
      </c>
      <c r="AH318">
        <v>2</v>
      </c>
      <c r="AI318">
        <v>53553260</v>
      </c>
      <c r="AJ318">
        <v>342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ROW(Source!A164)</f>
        <v>164</v>
      </c>
      <c r="B319">
        <v>53553262</v>
      </c>
      <c r="C319">
        <v>53553254</v>
      </c>
      <c r="D319">
        <v>18411771</v>
      </c>
      <c r="E319">
        <v>1</v>
      </c>
      <c r="F319">
        <v>1</v>
      </c>
      <c r="G319">
        <v>1</v>
      </c>
      <c r="H319">
        <v>1</v>
      </c>
      <c r="I319" t="s">
        <v>1668</v>
      </c>
      <c r="J319" t="s">
        <v>3</v>
      </c>
      <c r="K319" t="s">
        <v>1669</v>
      </c>
      <c r="L319">
        <v>1369</v>
      </c>
      <c r="N319">
        <v>1013</v>
      </c>
      <c r="O319" t="s">
        <v>1486</v>
      </c>
      <c r="P319" t="s">
        <v>1486</v>
      </c>
      <c r="Q319">
        <v>1</v>
      </c>
      <c r="X319">
        <v>36.349199999999996</v>
      </c>
      <c r="Y319">
        <v>0</v>
      </c>
      <c r="Z319">
        <v>0</v>
      </c>
      <c r="AA319">
        <v>0</v>
      </c>
      <c r="AB319">
        <v>264.58999999999997</v>
      </c>
      <c r="AC319">
        <v>0</v>
      </c>
      <c r="AD319">
        <v>1</v>
      </c>
      <c r="AE319">
        <v>1</v>
      </c>
      <c r="AF319" t="s">
        <v>323</v>
      </c>
      <c r="AG319">
        <v>33.441264000000004</v>
      </c>
      <c r="AH319">
        <v>2</v>
      </c>
      <c r="AI319">
        <v>53553255</v>
      </c>
      <c r="AJ319">
        <v>344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ROW(Source!A164)</f>
        <v>164</v>
      </c>
      <c r="B320">
        <v>53553263</v>
      </c>
      <c r="C320">
        <v>53553254</v>
      </c>
      <c r="D320">
        <v>121548</v>
      </c>
      <c r="E320">
        <v>1</v>
      </c>
      <c r="F320">
        <v>1</v>
      </c>
      <c r="G320">
        <v>1</v>
      </c>
      <c r="H320">
        <v>1</v>
      </c>
      <c r="I320" t="s">
        <v>31</v>
      </c>
      <c r="J320" t="s">
        <v>3</v>
      </c>
      <c r="K320" t="s">
        <v>1489</v>
      </c>
      <c r="L320">
        <v>608254</v>
      </c>
      <c r="N320">
        <v>1013</v>
      </c>
      <c r="O320" t="s">
        <v>1490</v>
      </c>
      <c r="P320" t="s">
        <v>1490</v>
      </c>
      <c r="Q320">
        <v>1</v>
      </c>
      <c r="X320">
        <v>1.1683999999999999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2</v>
      </c>
      <c r="AF320" t="s">
        <v>323</v>
      </c>
      <c r="AG320">
        <v>1.0749280000000001</v>
      </c>
      <c r="AH320">
        <v>2</v>
      </c>
      <c r="AI320">
        <v>53553256</v>
      </c>
      <c r="AJ320">
        <v>345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ROW(Source!A164)</f>
        <v>164</v>
      </c>
      <c r="B321">
        <v>53553264</v>
      </c>
      <c r="C321">
        <v>53553254</v>
      </c>
      <c r="D321">
        <v>29172556</v>
      </c>
      <c r="E321">
        <v>1</v>
      </c>
      <c r="F321">
        <v>1</v>
      </c>
      <c r="G321">
        <v>1</v>
      </c>
      <c r="H321">
        <v>2</v>
      </c>
      <c r="I321" t="s">
        <v>1647</v>
      </c>
      <c r="J321" t="s">
        <v>1667</v>
      </c>
      <c r="K321" t="s">
        <v>1649</v>
      </c>
      <c r="L321">
        <v>1368</v>
      </c>
      <c r="N321">
        <v>1011</v>
      </c>
      <c r="O321" t="s">
        <v>1494</v>
      </c>
      <c r="P321" t="s">
        <v>1494</v>
      </c>
      <c r="Q321">
        <v>1</v>
      </c>
      <c r="X321">
        <v>1.1683999999999999</v>
      </c>
      <c r="Y321">
        <v>0</v>
      </c>
      <c r="Z321">
        <v>31.26</v>
      </c>
      <c r="AA321">
        <v>13.5</v>
      </c>
      <c r="AB321">
        <v>0</v>
      </c>
      <c r="AC321">
        <v>0</v>
      </c>
      <c r="AD321">
        <v>1</v>
      </c>
      <c r="AE321">
        <v>0</v>
      </c>
      <c r="AF321" t="s">
        <v>323</v>
      </c>
      <c r="AG321">
        <v>1.0749280000000001</v>
      </c>
      <c r="AH321">
        <v>2</v>
      </c>
      <c r="AI321">
        <v>53553257</v>
      </c>
      <c r="AJ321">
        <v>346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ROW(Source!A164)</f>
        <v>164</v>
      </c>
      <c r="B322">
        <v>53553265</v>
      </c>
      <c r="C322">
        <v>53553254</v>
      </c>
      <c r="D322">
        <v>29173152</v>
      </c>
      <c r="E322">
        <v>1</v>
      </c>
      <c r="F322">
        <v>1</v>
      </c>
      <c r="G322">
        <v>1</v>
      </c>
      <c r="H322">
        <v>2</v>
      </c>
      <c r="I322" t="s">
        <v>1670</v>
      </c>
      <c r="J322" t="s">
        <v>1671</v>
      </c>
      <c r="K322" t="s">
        <v>1672</v>
      </c>
      <c r="L322">
        <v>1368</v>
      </c>
      <c r="N322">
        <v>1011</v>
      </c>
      <c r="O322" t="s">
        <v>1494</v>
      </c>
      <c r="P322" t="s">
        <v>1494</v>
      </c>
      <c r="Q322">
        <v>1</v>
      </c>
      <c r="X322">
        <v>8.3444000000000003</v>
      </c>
      <c r="Y322">
        <v>0</v>
      </c>
      <c r="Z322">
        <v>0.5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323</v>
      </c>
      <c r="AG322">
        <v>7.6768479999999997</v>
      </c>
      <c r="AH322">
        <v>2</v>
      </c>
      <c r="AI322">
        <v>53553258</v>
      </c>
      <c r="AJ322">
        <v>347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ROW(Source!A164)</f>
        <v>164</v>
      </c>
      <c r="B323">
        <v>53553266</v>
      </c>
      <c r="C323">
        <v>53553254</v>
      </c>
      <c r="D323">
        <v>29145158</v>
      </c>
      <c r="E323">
        <v>1</v>
      </c>
      <c r="F323">
        <v>1</v>
      </c>
      <c r="G323">
        <v>1</v>
      </c>
      <c r="H323">
        <v>3</v>
      </c>
      <c r="I323" t="s">
        <v>1673</v>
      </c>
      <c r="J323" t="s">
        <v>1674</v>
      </c>
      <c r="K323" t="s">
        <v>1675</v>
      </c>
      <c r="L323">
        <v>1339</v>
      </c>
      <c r="N323">
        <v>1007</v>
      </c>
      <c r="O323" t="s">
        <v>425</v>
      </c>
      <c r="P323" t="s">
        <v>425</v>
      </c>
      <c r="Q323">
        <v>1</v>
      </c>
      <c r="X323">
        <v>0</v>
      </c>
      <c r="Y323">
        <v>548.29999999999995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36</v>
      </c>
      <c r="AG323">
        <v>0</v>
      </c>
      <c r="AH323">
        <v>2</v>
      </c>
      <c r="AI323">
        <v>53553259</v>
      </c>
      <c r="AJ323">
        <v>348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ROW(Source!A164)</f>
        <v>164</v>
      </c>
      <c r="B324">
        <v>53553267</v>
      </c>
      <c r="C324">
        <v>53553254</v>
      </c>
      <c r="D324">
        <v>29150040</v>
      </c>
      <c r="E324">
        <v>1</v>
      </c>
      <c r="F324">
        <v>1</v>
      </c>
      <c r="G324">
        <v>1</v>
      </c>
      <c r="H324">
        <v>3</v>
      </c>
      <c r="I324" t="s">
        <v>1576</v>
      </c>
      <c r="J324" t="s">
        <v>1577</v>
      </c>
      <c r="K324" t="s">
        <v>1578</v>
      </c>
      <c r="L324">
        <v>1339</v>
      </c>
      <c r="N324">
        <v>1007</v>
      </c>
      <c r="O324" t="s">
        <v>425</v>
      </c>
      <c r="P324" t="s">
        <v>425</v>
      </c>
      <c r="Q324">
        <v>1</v>
      </c>
      <c r="X324">
        <v>0</v>
      </c>
      <c r="Y324">
        <v>2.44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36</v>
      </c>
      <c r="AG324">
        <v>0</v>
      </c>
      <c r="AH324">
        <v>2</v>
      </c>
      <c r="AI324">
        <v>53553260</v>
      </c>
      <c r="AJ324">
        <v>349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ROW(Source!A167)</f>
        <v>167</v>
      </c>
      <c r="B325">
        <v>53553276</v>
      </c>
      <c r="C325">
        <v>53553269</v>
      </c>
      <c r="D325">
        <v>18411771</v>
      </c>
      <c r="E325">
        <v>1</v>
      </c>
      <c r="F325">
        <v>1</v>
      </c>
      <c r="G325">
        <v>1</v>
      </c>
      <c r="H325">
        <v>1</v>
      </c>
      <c r="I325" t="s">
        <v>1668</v>
      </c>
      <c r="J325" t="s">
        <v>3</v>
      </c>
      <c r="K325" t="s">
        <v>1669</v>
      </c>
      <c r="L325">
        <v>1369</v>
      </c>
      <c r="N325">
        <v>1013</v>
      </c>
      <c r="O325" t="s">
        <v>1486</v>
      </c>
      <c r="P325" t="s">
        <v>1486</v>
      </c>
      <c r="Q325">
        <v>1</v>
      </c>
      <c r="X325">
        <v>4.5999999999999996</v>
      </c>
      <c r="Y325">
        <v>0</v>
      </c>
      <c r="Z325">
        <v>0</v>
      </c>
      <c r="AA325">
        <v>0</v>
      </c>
      <c r="AB325">
        <v>264.58999999999997</v>
      </c>
      <c r="AC325">
        <v>0</v>
      </c>
      <c r="AD325">
        <v>1</v>
      </c>
      <c r="AE325">
        <v>1</v>
      </c>
      <c r="AF325" t="s">
        <v>346</v>
      </c>
      <c r="AG325">
        <v>42.319999999999993</v>
      </c>
      <c r="AH325">
        <v>2</v>
      </c>
      <c r="AI325">
        <v>53553270</v>
      </c>
      <c r="AJ325">
        <v>351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ROW(Source!A167)</f>
        <v>167</v>
      </c>
      <c r="B326">
        <v>53553277</v>
      </c>
      <c r="C326">
        <v>53553269</v>
      </c>
      <c r="D326">
        <v>121548</v>
      </c>
      <c r="E326">
        <v>1</v>
      </c>
      <c r="F326">
        <v>1</v>
      </c>
      <c r="G326">
        <v>1</v>
      </c>
      <c r="H326">
        <v>1</v>
      </c>
      <c r="I326" t="s">
        <v>31</v>
      </c>
      <c r="J326" t="s">
        <v>3</v>
      </c>
      <c r="K326" t="s">
        <v>1489</v>
      </c>
      <c r="L326">
        <v>608254</v>
      </c>
      <c r="N326">
        <v>1013</v>
      </c>
      <c r="O326" t="s">
        <v>1490</v>
      </c>
      <c r="P326" t="s">
        <v>1490</v>
      </c>
      <c r="Q326">
        <v>1</v>
      </c>
      <c r="X326">
        <v>1.9319999999999999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2</v>
      </c>
      <c r="AF326" t="s">
        <v>346</v>
      </c>
      <c r="AG326">
        <v>17.774399999999996</v>
      </c>
      <c r="AH326">
        <v>2</v>
      </c>
      <c r="AI326">
        <v>53553271</v>
      </c>
      <c r="AJ326">
        <v>352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ROW(Source!A167)</f>
        <v>167</v>
      </c>
      <c r="B327">
        <v>53553278</v>
      </c>
      <c r="C327">
        <v>53553269</v>
      </c>
      <c r="D327">
        <v>29172556</v>
      </c>
      <c r="E327">
        <v>1</v>
      </c>
      <c r="F327">
        <v>1</v>
      </c>
      <c r="G327">
        <v>1</v>
      </c>
      <c r="H327">
        <v>2</v>
      </c>
      <c r="I327" t="s">
        <v>1647</v>
      </c>
      <c r="J327" t="s">
        <v>1667</v>
      </c>
      <c r="K327" t="s">
        <v>1649</v>
      </c>
      <c r="L327">
        <v>1368</v>
      </c>
      <c r="N327">
        <v>1011</v>
      </c>
      <c r="O327" t="s">
        <v>1494</v>
      </c>
      <c r="P327" t="s">
        <v>1494</v>
      </c>
      <c r="Q327">
        <v>1</v>
      </c>
      <c r="X327">
        <v>1.9319999999999999</v>
      </c>
      <c r="Y327">
        <v>0</v>
      </c>
      <c r="Z327">
        <v>31.26</v>
      </c>
      <c r="AA327">
        <v>13.5</v>
      </c>
      <c r="AB327">
        <v>0</v>
      </c>
      <c r="AC327">
        <v>0</v>
      </c>
      <c r="AD327">
        <v>1</v>
      </c>
      <c r="AE327">
        <v>0</v>
      </c>
      <c r="AF327" t="s">
        <v>346</v>
      </c>
      <c r="AG327">
        <v>17.774399999999996</v>
      </c>
      <c r="AH327">
        <v>2</v>
      </c>
      <c r="AI327">
        <v>53553272</v>
      </c>
      <c r="AJ327">
        <v>353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ROW(Source!A167)</f>
        <v>167</v>
      </c>
      <c r="B328">
        <v>53553279</v>
      </c>
      <c r="C328">
        <v>53553269</v>
      </c>
      <c r="D328">
        <v>29173152</v>
      </c>
      <c r="E328">
        <v>1</v>
      </c>
      <c r="F328">
        <v>1</v>
      </c>
      <c r="G328">
        <v>1</v>
      </c>
      <c r="H328">
        <v>2</v>
      </c>
      <c r="I328" t="s">
        <v>1670</v>
      </c>
      <c r="J328" t="s">
        <v>1671</v>
      </c>
      <c r="K328" t="s">
        <v>1672</v>
      </c>
      <c r="L328">
        <v>1368</v>
      </c>
      <c r="N328">
        <v>1011</v>
      </c>
      <c r="O328" t="s">
        <v>1494</v>
      </c>
      <c r="P328" t="s">
        <v>1494</v>
      </c>
      <c r="Q328">
        <v>1</v>
      </c>
      <c r="X328">
        <v>21.343999999999998</v>
      </c>
      <c r="Y328">
        <v>0</v>
      </c>
      <c r="Z328">
        <v>0.5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346</v>
      </c>
      <c r="AG328">
        <v>196.36480000000003</v>
      </c>
      <c r="AH328">
        <v>2</v>
      </c>
      <c r="AI328">
        <v>53553273</v>
      </c>
      <c r="AJ328">
        <v>354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ROW(Source!A167)</f>
        <v>167</v>
      </c>
      <c r="B329">
        <v>53553280</v>
      </c>
      <c r="C329">
        <v>53553269</v>
      </c>
      <c r="D329">
        <v>29145158</v>
      </c>
      <c r="E329">
        <v>1</v>
      </c>
      <c r="F329">
        <v>1</v>
      </c>
      <c r="G329">
        <v>1</v>
      </c>
      <c r="H329">
        <v>3</v>
      </c>
      <c r="I329" t="s">
        <v>1673</v>
      </c>
      <c r="J329" t="s">
        <v>1674</v>
      </c>
      <c r="K329" t="s">
        <v>1675</v>
      </c>
      <c r="L329">
        <v>1339</v>
      </c>
      <c r="N329">
        <v>1007</v>
      </c>
      <c r="O329" t="s">
        <v>425</v>
      </c>
      <c r="P329" t="s">
        <v>425</v>
      </c>
      <c r="Q329">
        <v>1</v>
      </c>
      <c r="X329">
        <v>0</v>
      </c>
      <c r="Y329">
        <v>548.29999999999995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345</v>
      </c>
      <c r="AG329">
        <v>0</v>
      </c>
      <c r="AH329">
        <v>2</v>
      </c>
      <c r="AI329">
        <v>53553274</v>
      </c>
      <c r="AJ329">
        <v>355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ROW(Source!A168)</f>
        <v>168</v>
      </c>
      <c r="B330">
        <v>53553276</v>
      </c>
      <c r="C330">
        <v>53553269</v>
      </c>
      <c r="D330">
        <v>18411771</v>
      </c>
      <c r="E330">
        <v>1</v>
      </c>
      <c r="F330">
        <v>1</v>
      </c>
      <c r="G330">
        <v>1</v>
      </c>
      <c r="H330">
        <v>1</v>
      </c>
      <c r="I330" t="s">
        <v>1668</v>
      </c>
      <c r="J330" t="s">
        <v>3</v>
      </c>
      <c r="K330" t="s">
        <v>1669</v>
      </c>
      <c r="L330">
        <v>1369</v>
      </c>
      <c r="N330">
        <v>1013</v>
      </c>
      <c r="O330" t="s">
        <v>1486</v>
      </c>
      <c r="P330" t="s">
        <v>1486</v>
      </c>
      <c r="Q330">
        <v>1</v>
      </c>
      <c r="X330">
        <v>4.5999999999999996</v>
      </c>
      <c r="Y330">
        <v>0</v>
      </c>
      <c r="Z330">
        <v>0</v>
      </c>
      <c r="AA330">
        <v>0</v>
      </c>
      <c r="AB330">
        <v>264.58999999999997</v>
      </c>
      <c r="AC330">
        <v>0</v>
      </c>
      <c r="AD330">
        <v>1</v>
      </c>
      <c r="AE330">
        <v>1</v>
      </c>
      <c r="AF330" t="s">
        <v>346</v>
      </c>
      <c r="AG330">
        <v>42.319999999999993</v>
      </c>
      <c r="AH330">
        <v>2</v>
      </c>
      <c r="AI330">
        <v>53553270</v>
      </c>
      <c r="AJ330">
        <v>357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ROW(Source!A168)</f>
        <v>168</v>
      </c>
      <c r="B331">
        <v>53553277</v>
      </c>
      <c r="C331">
        <v>53553269</v>
      </c>
      <c r="D331">
        <v>121548</v>
      </c>
      <c r="E331">
        <v>1</v>
      </c>
      <c r="F331">
        <v>1</v>
      </c>
      <c r="G331">
        <v>1</v>
      </c>
      <c r="H331">
        <v>1</v>
      </c>
      <c r="I331" t="s">
        <v>31</v>
      </c>
      <c r="J331" t="s">
        <v>3</v>
      </c>
      <c r="K331" t="s">
        <v>1489</v>
      </c>
      <c r="L331">
        <v>608254</v>
      </c>
      <c r="N331">
        <v>1013</v>
      </c>
      <c r="O331" t="s">
        <v>1490</v>
      </c>
      <c r="P331" t="s">
        <v>1490</v>
      </c>
      <c r="Q331">
        <v>1</v>
      </c>
      <c r="X331">
        <v>1.9319999999999999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2</v>
      </c>
      <c r="AF331" t="s">
        <v>346</v>
      </c>
      <c r="AG331">
        <v>17.774399999999996</v>
      </c>
      <c r="AH331">
        <v>2</v>
      </c>
      <c r="AI331">
        <v>53553271</v>
      </c>
      <c r="AJ331">
        <v>358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ROW(Source!A168)</f>
        <v>168</v>
      </c>
      <c r="B332">
        <v>53553278</v>
      </c>
      <c r="C332">
        <v>53553269</v>
      </c>
      <c r="D332">
        <v>29172556</v>
      </c>
      <c r="E332">
        <v>1</v>
      </c>
      <c r="F332">
        <v>1</v>
      </c>
      <c r="G332">
        <v>1</v>
      </c>
      <c r="H332">
        <v>2</v>
      </c>
      <c r="I332" t="s">
        <v>1647</v>
      </c>
      <c r="J332" t="s">
        <v>1667</v>
      </c>
      <c r="K332" t="s">
        <v>1649</v>
      </c>
      <c r="L332">
        <v>1368</v>
      </c>
      <c r="N332">
        <v>1011</v>
      </c>
      <c r="O332" t="s">
        <v>1494</v>
      </c>
      <c r="P332" t="s">
        <v>1494</v>
      </c>
      <c r="Q332">
        <v>1</v>
      </c>
      <c r="X332">
        <v>1.9319999999999999</v>
      </c>
      <c r="Y332">
        <v>0</v>
      </c>
      <c r="Z332">
        <v>31.26</v>
      </c>
      <c r="AA332">
        <v>13.5</v>
      </c>
      <c r="AB332">
        <v>0</v>
      </c>
      <c r="AC332">
        <v>0</v>
      </c>
      <c r="AD332">
        <v>1</v>
      </c>
      <c r="AE332">
        <v>0</v>
      </c>
      <c r="AF332" t="s">
        <v>346</v>
      </c>
      <c r="AG332">
        <v>17.774399999999996</v>
      </c>
      <c r="AH332">
        <v>2</v>
      </c>
      <c r="AI332">
        <v>53553272</v>
      </c>
      <c r="AJ332">
        <v>359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ROW(Source!A168)</f>
        <v>168</v>
      </c>
      <c r="B333">
        <v>53553279</v>
      </c>
      <c r="C333">
        <v>53553269</v>
      </c>
      <c r="D333">
        <v>29173152</v>
      </c>
      <c r="E333">
        <v>1</v>
      </c>
      <c r="F333">
        <v>1</v>
      </c>
      <c r="G333">
        <v>1</v>
      </c>
      <c r="H333">
        <v>2</v>
      </c>
      <c r="I333" t="s">
        <v>1670</v>
      </c>
      <c r="J333" t="s">
        <v>1671</v>
      </c>
      <c r="K333" t="s">
        <v>1672</v>
      </c>
      <c r="L333">
        <v>1368</v>
      </c>
      <c r="N333">
        <v>1011</v>
      </c>
      <c r="O333" t="s">
        <v>1494</v>
      </c>
      <c r="P333" t="s">
        <v>1494</v>
      </c>
      <c r="Q333">
        <v>1</v>
      </c>
      <c r="X333">
        <v>21.343999999999998</v>
      </c>
      <c r="Y333">
        <v>0</v>
      </c>
      <c r="Z333">
        <v>0.5</v>
      </c>
      <c r="AA333">
        <v>0</v>
      </c>
      <c r="AB333">
        <v>0</v>
      </c>
      <c r="AC333">
        <v>0</v>
      </c>
      <c r="AD333">
        <v>1</v>
      </c>
      <c r="AE333">
        <v>0</v>
      </c>
      <c r="AF333" t="s">
        <v>346</v>
      </c>
      <c r="AG333">
        <v>196.36480000000003</v>
      </c>
      <c r="AH333">
        <v>2</v>
      </c>
      <c r="AI333">
        <v>53553273</v>
      </c>
      <c r="AJ333">
        <v>360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ROW(Source!A168)</f>
        <v>168</v>
      </c>
      <c r="B334">
        <v>53553280</v>
      </c>
      <c r="C334">
        <v>53553269</v>
      </c>
      <c r="D334">
        <v>29145158</v>
      </c>
      <c r="E334">
        <v>1</v>
      </c>
      <c r="F334">
        <v>1</v>
      </c>
      <c r="G334">
        <v>1</v>
      </c>
      <c r="H334">
        <v>3</v>
      </c>
      <c r="I334" t="s">
        <v>1673</v>
      </c>
      <c r="J334" t="s">
        <v>1674</v>
      </c>
      <c r="K334" t="s">
        <v>1675</v>
      </c>
      <c r="L334">
        <v>1339</v>
      </c>
      <c r="N334">
        <v>1007</v>
      </c>
      <c r="O334" t="s">
        <v>425</v>
      </c>
      <c r="P334" t="s">
        <v>425</v>
      </c>
      <c r="Q334">
        <v>1</v>
      </c>
      <c r="X334">
        <v>0</v>
      </c>
      <c r="Y334">
        <v>548.29999999999995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0</v>
      </c>
      <c r="AF334" t="s">
        <v>345</v>
      </c>
      <c r="AG334">
        <v>0</v>
      </c>
      <c r="AH334">
        <v>2</v>
      </c>
      <c r="AI334">
        <v>53553274</v>
      </c>
      <c r="AJ334">
        <v>361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ROW(Source!A171)</f>
        <v>171</v>
      </c>
      <c r="B335">
        <v>53553286</v>
      </c>
      <c r="C335">
        <v>53553282</v>
      </c>
      <c r="D335">
        <v>18407150</v>
      </c>
      <c r="E335">
        <v>1</v>
      </c>
      <c r="F335">
        <v>1</v>
      </c>
      <c r="G335">
        <v>1</v>
      </c>
      <c r="H335">
        <v>1</v>
      </c>
      <c r="I335" t="s">
        <v>1552</v>
      </c>
      <c r="J335" t="s">
        <v>3</v>
      </c>
      <c r="K335" t="s">
        <v>1553</v>
      </c>
      <c r="L335">
        <v>1369</v>
      </c>
      <c r="N335">
        <v>1013</v>
      </c>
      <c r="O335" t="s">
        <v>1486</v>
      </c>
      <c r="P335" t="s">
        <v>1486</v>
      </c>
      <c r="Q335">
        <v>1</v>
      </c>
      <c r="X335">
        <v>4.5626249999999997</v>
      </c>
      <c r="Y335">
        <v>0</v>
      </c>
      <c r="Z335">
        <v>0</v>
      </c>
      <c r="AA335">
        <v>0</v>
      </c>
      <c r="AB335">
        <v>284.25</v>
      </c>
      <c r="AC335">
        <v>0</v>
      </c>
      <c r="AD335">
        <v>1</v>
      </c>
      <c r="AE335">
        <v>1</v>
      </c>
      <c r="AF335" t="s">
        <v>62</v>
      </c>
      <c r="AG335">
        <v>6.0340715624999994</v>
      </c>
      <c r="AH335">
        <v>2</v>
      </c>
      <c r="AI335">
        <v>53553283</v>
      </c>
      <c r="AJ335">
        <v>363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ROW(Source!A171)</f>
        <v>171</v>
      </c>
      <c r="B336">
        <v>53553287</v>
      </c>
      <c r="C336">
        <v>53553282</v>
      </c>
      <c r="D336">
        <v>29174913</v>
      </c>
      <c r="E336">
        <v>1</v>
      </c>
      <c r="F336">
        <v>1</v>
      </c>
      <c r="G336">
        <v>1</v>
      </c>
      <c r="H336">
        <v>2</v>
      </c>
      <c r="I336" t="s">
        <v>1513</v>
      </c>
      <c r="J336" t="s">
        <v>1514</v>
      </c>
      <c r="K336" t="s">
        <v>1515</v>
      </c>
      <c r="L336">
        <v>1368</v>
      </c>
      <c r="N336">
        <v>1011</v>
      </c>
      <c r="O336" t="s">
        <v>1494</v>
      </c>
      <c r="P336" t="s">
        <v>1494</v>
      </c>
      <c r="Q336">
        <v>1</v>
      </c>
      <c r="X336">
        <v>2.8749999999999998E-2</v>
      </c>
      <c r="Y336">
        <v>0</v>
      </c>
      <c r="Z336">
        <v>87.17</v>
      </c>
      <c r="AA336">
        <v>11.6</v>
      </c>
      <c r="AB336">
        <v>0</v>
      </c>
      <c r="AC336">
        <v>0</v>
      </c>
      <c r="AD336">
        <v>1</v>
      </c>
      <c r="AE336">
        <v>0</v>
      </c>
      <c r="AF336" t="s">
        <v>61</v>
      </c>
      <c r="AG336">
        <v>4.1328125E-2</v>
      </c>
      <c r="AH336">
        <v>2</v>
      </c>
      <c r="AI336">
        <v>53553284</v>
      </c>
      <c r="AJ336">
        <v>364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ROW(Source!A171)</f>
        <v>171</v>
      </c>
      <c r="B337">
        <v>53553288</v>
      </c>
      <c r="C337">
        <v>53553282</v>
      </c>
      <c r="D337">
        <v>29122739</v>
      </c>
      <c r="E337">
        <v>1</v>
      </c>
      <c r="F337">
        <v>1</v>
      </c>
      <c r="G337">
        <v>1</v>
      </c>
      <c r="H337">
        <v>3</v>
      </c>
      <c r="I337" t="s">
        <v>1618</v>
      </c>
      <c r="J337" t="s">
        <v>1619</v>
      </c>
      <c r="K337" t="s">
        <v>1620</v>
      </c>
      <c r="L337">
        <v>1327</v>
      </c>
      <c r="N337">
        <v>1005</v>
      </c>
      <c r="O337" t="s">
        <v>128</v>
      </c>
      <c r="P337" t="s">
        <v>128</v>
      </c>
      <c r="Q337">
        <v>1</v>
      </c>
      <c r="X337">
        <v>122.4</v>
      </c>
      <c r="Y337">
        <v>5.92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122.4</v>
      </c>
      <c r="AH337">
        <v>2</v>
      </c>
      <c r="AI337">
        <v>53553285</v>
      </c>
      <c r="AJ337">
        <v>365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ROW(Source!A172)</f>
        <v>172</v>
      </c>
      <c r="B338">
        <v>53553286</v>
      </c>
      <c r="C338">
        <v>53553282</v>
      </c>
      <c r="D338">
        <v>18407150</v>
      </c>
      <c r="E338">
        <v>1</v>
      </c>
      <c r="F338">
        <v>1</v>
      </c>
      <c r="G338">
        <v>1</v>
      </c>
      <c r="H338">
        <v>1</v>
      </c>
      <c r="I338" t="s">
        <v>1552</v>
      </c>
      <c r="J338" t="s">
        <v>3</v>
      </c>
      <c r="K338" t="s">
        <v>1553</v>
      </c>
      <c r="L338">
        <v>1369</v>
      </c>
      <c r="N338">
        <v>1013</v>
      </c>
      <c r="O338" t="s">
        <v>1486</v>
      </c>
      <c r="P338" t="s">
        <v>1486</v>
      </c>
      <c r="Q338">
        <v>1</v>
      </c>
      <c r="X338">
        <v>4.5626249999999997</v>
      </c>
      <c r="Y338">
        <v>0</v>
      </c>
      <c r="Z338">
        <v>0</v>
      </c>
      <c r="AA338">
        <v>0</v>
      </c>
      <c r="AB338">
        <v>284.25</v>
      </c>
      <c r="AC338">
        <v>0</v>
      </c>
      <c r="AD338">
        <v>1</v>
      </c>
      <c r="AE338">
        <v>1</v>
      </c>
      <c r="AF338" t="s">
        <v>62</v>
      </c>
      <c r="AG338">
        <v>6.0340715624999994</v>
      </c>
      <c r="AH338">
        <v>2</v>
      </c>
      <c r="AI338">
        <v>53553283</v>
      </c>
      <c r="AJ338">
        <v>366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ROW(Source!A172)</f>
        <v>172</v>
      </c>
      <c r="B339">
        <v>53553287</v>
      </c>
      <c r="C339">
        <v>53553282</v>
      </c>
      <c r="D339">
        <v>29174913</v>
      </c>
      <c r="E339">
        <v>1</v>
      </c>
      <c r="F339">
        <v>1</v>
      </c>
      <c r="G339">
        <v>1</v>
      </c>
      <c r="H339">
        <v>2</v>
      </c>
      <c r="I339" t="s">
        <v>1513</v>
      </c>
      <c r="J339" t="s">
        <v>1514</v>
      </c>
      <c r="K339" t="s">
        <v>1515</v>
      </c>
      <c r="L339">
        <v>1368</v>
      </c>
      <c r="N339">
        <v>1011</v>
      </c>
      <c r="O339" t="s">
        <v>1494</v>
      </c>
      <c r="P339" t="s">
        <v>1494</v>
      </c>
      <c r="Q339">
        <v>1</v>
      </c>
      <c r="X339">
        <v>2.8749999999999998E-2</v>
      </c>
      <c r="Y339">
        <v>0</v>
      </c>
      <c r="Z339">
        <v>87.17</v>
      </c>
      <c r="AA339">
        <v>11.6</v>
      </c>
      <c r="AB339">
        <v>0</v>
      </c>
      <c r="AC339">
        <v>0</v>
      </c>
      <c r="AD339">
        <v>1</v>
      </c>
      <c r="AE339">
        <v>0</v>
      </c>
      <c r="AF339" t="s">
        <v>61</v>
      </c>
      <c r="AG339">
        <v>4.1328125E-2</v>
      </c>
      <c r="AH339">
        <v>2</v>
      </c>
      <c r="AI339">
        <v>53553284</v>
      </c>
      <c r="AJ339">
        <v>367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ROW(Source!A172)</f>
        <v>172</v>
      </c>
      <c r="B340">
        <v>53553288</v>
      </c>
      <c r="C340">
        <v>53553282</v>
      </c>
      <c r="D340">
        <v>29122739</v>
      </c>
      <c r="E340">
        <v>1</v>
      </c>
      <c r="F340">
        <v>1</v>
      </c>
      <c r="G340">
        <v>1</v>
      </c>
      <c r="H340">
        <v>3</v>
      </c>
      <c r="I340" t="s">
        <v>1618</v>
      </c>
      <c r="J340" t="s">
        <v>1619</v>
      </c>
      <c r="K340" t="s">
        <v>1620</v>
      </c>
      <c r="L340">
        <v>1327</v>
      </c>
      <c r="N340">
        <v>1005</v>
      </c>
      <c r="O340" t="s">
        <v>128</v>
      </c>
      <c r="P340" t="s">
        <v>128</v>
      </c>
      <c r="Q340">
        <v>1</v>
      </c>
      <c r="X340">
        <v>122.4</v>
      </c>
      <c r="Y340">
        <v>5.92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122.4</v>
      </c>
      <c r="AH340">
        <v>2</v>
      </c>
      <c r="AI340">
        <v>53553285</v>
      </c>
      <c r="AJ340">
        <v>368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ROW(Source!A173)</f>
        <v>173</v>
      </c>
      <c r="B341">
        <v>53553295</v>
      </c>
      <c r="C341">
        <v>53553289</v>
      </c>
      <c r="D341">
        <v>18409850</v>
      </c>
      <c r="E341">
        <v>1</v>
      </c>
      <c r="F341">
        <v>1</v>
      </c>
      <c r="G341">
        <v>1</v>
      </c>
      <c r="H341">
        <v>1</v>
      </c>
      <c r="I341" t="s">
        <v>1676</v>
      </c>
      <c r="J341" t="s">
        <v>3</v>
      </c>
      <c r="K341" t="s">
        <v>1677</v>
      </c>
      <c r="L341">
        <v>1369</v>
      </c>
      <c r="N341">
        <v>1013</v>
      </c>
      <c r="O341" t="s">
        <v>1486</v>
      </c>
      <c r="P341" t="s">
        <v>1486</v>
      </c>
      <c r="Q341">
        <v>1</v>
      </c>
      <c r="X341">
        <v>16.438674999999996</v>
      </c>
      <c r="Y341">
        <v>0</v>
      </c>
      <c r="Z341">
        <v>0</v>
      </c>
      <c r="AA341">
        <v>0</v>
      </c>
      <c r="AB341">
        <v>302.24</v>
      </c>
      <c r="AC341">
        <v>0</v>
      </c>
      <c r="AD341">
        <v>1</v>
      </c>
      <c r="AE341">
        <v>1</v>
      </c>
      <c r="AF341" t="s">
        <v>62</v>
      </c>
      <c r="AG341">
        <v>21.740147687499995</v>
      </c>
      <c r="AH341">
        <v>2</v>
      </c>
      <c r="AI341">
        <v>53553290</v>
      </c>
      <c r="AJ341">
        <v>369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ROW(Source!A173)</f>
        <v>173</v>
      </c>
      <c r="B342">
        <v>53553296</v>
      </c>
      <c r="C342">
        <v>53553289</v>
      </c>
      <c r="D342">
        <v>121548</v>
      </c>
      <c r="E342">
        <v>1</v>
      </c>
      <c r="F342">
        <v>1</v>
      </c>
      <c r="G342">
        <v>1</v>
      </c>
      <c r="H342">
        <v>1</v>
      </c>
      <c r="I342" t="s">
        <v>31</v>
      </c>
      <c r="J342" t="s">
        <v>3</v>
      </c>
      <c r="K342" t="s">
        <v>1489</v>
      </c>
      <c r="L342">
        <v>608254</v>
      </c>
      <c r="N342">
        <v>1013</v>
      </c>
      <c r="O342" t="s">
        <v>1490</v>
      </c>
      <c r="P342" t="s">
        <v>1490</v>
      </c>
      <c r="Q342">
        <v>1</v>
      </c>
      <c r="X342">
        <v>0.10062500000000001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2</v>
      </c>
      <c r="AF342" t="s">
        <v>61</v>
      </c>
      <c r="AG342">
        <v>0.1446484375</v>
      </c>
      <c r="AH342">
        <v>2</v>
      </c>
      <c r="AI342">
        <v>53553291</v>
      </c>
      <c r="AJ342">
        <v>370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ROW(Source!A173)</f>
        <v>173</v>
      </c>
      <c r="B343">
        <v>53553297</v>
      </c>
      <c r="C343">
        <v>53553289</v>
      </c>
      <c r="D343">
        <v>29172379</v>
      </c>
      <c r="E343">
        <v>1</v>
      </c>
      <c r="F343">
        <v>1</v>
      </c>
      <c r="G343">
        <v>1</v>
      </c>
      <c r="H343">
        <v>2</v>
      </c>
      <c r="I343" t="s">
        <v>1495</v>
      </c>
      <c r="J343" t="s">
        <v>1496</v>
      </c>
      <c r="K343" t="s">
        <v>1497</v>
      </c>
      <c r="L343">
        <v>1368</v>
      </c>
      <c r="N343">
        <v>1011</v>
      </c>
      <c r="O343" t="s">
        <v>1494</v>
      </c>
      <c r="P343" t="s">
        <v>1494</v>
      </c>
      <c r="Q343">
        <v>1</v>
      </c>
      <c r="X343">
        <v>0.10062500000000001</v>
      </c>
      <c r="Y343">
        <v>0</v>
      </c>
      <c r="Z343">
        <v>112</v>
      </c>
      <c r="AA343">
        <v>13.5</v>
      </c>
      <c r="AB343">
        <v>0</v>
      </c>
      <c r="AC343">
        <v>0</v>
      </c>
      <c r="AD343">
        <v>1</v>
      </c>
      <c r="AE343">
        <v>0</v>
      </c>
      <c r="AF343" t="s">
        <v>61</v>
      </c>
      <c r="AG343">
        <v>0.1446484375</v>
      </c>
      <c r="AH343">
        <v>2</v>
      </c>
      <c r="AI343">
        <v>53553292</v>
      </c>
      <c r="AJ343">
        <v>371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ROW(Source!A173)</f>
        <v>173</v>
      </c>
      <c r="B344">
        <v>53553298</v>
      </c>
      <c r="C344">
        <v>53553289</v>
      </c>
      <c r="D344">
        <v>29174913</v>
      </c>
      <c r="E344">
        <v>1</v>
      </c>
      <c r="F344">
        <v>1</v>
      </c>
      <c r="G344">
        <v>1</v>
      </c>
      <c r="H344">
        <v>2</v>
      </c>
      <c r="I344" t="s">
        <v>1513</v>
      </c>
      <c r="J344" t="s">
        <v>1514</v>
      </c>
      <c r="K344" t="s">
        <v>1515</v>
      </c>
      <c r="L344">
        <v>1368</v>
      </c>
      <c r="N344">
        <v>1011</v>
      </c>
      <c r="O344" t="s">
        <v>1494</v>
      </c>
      <c r="P344" t="s">
        <v>1494</v>
      </c>
      <c r="Q344">
        <v>1</v>
      </c>
      <c r="X344">
        <v>0.12937499999999999</v>
      </c>
      <c r="Y344">
        <v>0</v>
      </c>
      <c r="Z344">
        <v>87.17</v>
      </c>
      <c r="AA344">
        <v>11.6</v>
      </c>
      <c r="AB344">
        <v>0</v>
      </c>
      <c r="AC344">
        <v>0</v>
      </c>
      <c r="AD344">
        <v>1</v>
      </c>
      <c r="AE344">
        <v>0</v>
      </c>
      <c r="AF344" t="s">
        <v>61</v>
      </c>
      <c r="AG344">
        <v>0.18597656249999997</v>
      </c>
      <c r="AH344">
        <v>2</v>
      </c>
      <c r="AI344">
        <v>53553293</v>
      </c>
      <c r="AJ344">
        <v>372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ROW(Source!A173)</f>
        <v>173</v>
      </c>
      <c r="B345">
        <v>53553299</v>
      </c>
      <c r="C345">
        <v>53553289</v>
      </c>
      <c r="D345">
        <v>29131468</v>
      </c>
      <c r="E345">
        <v>1</v>
      </c>
      <c r="F345">
        <v>1</v>
      </c>
      <c r="G345">
        <v>1</v>
      </c>
      <c r="H345">
        <v>3</v>
      </c>
      <c r="I345" t="s">
        <v>2097</v>
      </c>
      <c r="J345" t="s">
        <v>2098</v>
      </c>
      <c r="K345" t="s">
        <v>2099</v>
      </c>
      <c r="L345">
        <v>1348</v>
      </c>
      <c r="N345">
        <v>1009</v>
      </c>
      <c r="O345" t="s">
        <v>26</v>
      </c>
      <c r="P345" t="s">
        <v>26</v>
      </c>
      <c r="Q345">
        <v>1000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</v>
      </c>
      <c r="AD345">
        <v>0</v>
      </c>
      <c r="AE345">
        <v>0</v>
      </c>
      <c r="AF345" t="s">
        <v>3</v>
      </c>
      <c r="AG345">
        <v>0</v>
      </c>
      <c r="AH345">
        <v>3</v>
      </c>
      <c r="AI345">
        <v>-1</v>
      </c>
      <c r="AJ345" t="s">
        <v>3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ROW(Source!A174)</f>
        <v>174</v>
      </c>
      <c r="B346">
        <v>53553295</v>
      </c>
      <c r="C346">
        <v>53553289</v>
      </c>
      <c r="D346">
        <v>18409850</v>
      </c>
      <c r="E346">
        <v>1</v>
      </c>
      <c r="F346">
        <v>1</v>
      </c>
      <c r="G346">
        <v>1</v>
      </c>
      <c r="H346">
        <v>1</v>
      </c>
      <c r="I346" t="s">
        <v>1676</v>
      </c>
      <c r="J346" t="s">
        <v>3</v>
      </c>
      <c r="K346" t="s">
        <v>1677</v>
      </c>
      <c r="L346">
        <v>1369</v>
      </c>
      <c r="N346">
        <v>1013</v>
      </c>
      <c r="O346" t="s">
        <v>1486</v>
      </c>
      <c r="P346" t="s">
        <v>1486</v>
      </c>
      <c r="Q346">
        <v>1</v>
      </c>
      <c r="X346">
        <v>16.438674999999996</v>
      </c>
      <c r="Y346">
        <v>0</v>
      </c>
      <c r="Z346">
        <v>0</v>
      </c>
      <c r="AA346">
        <v>0</v>
      </c>
      <c r="AB346">
        <v>302.24</v>
      </c>
      <c r="AC346">
        <v>0</v>
      </c>
      <c r="AD346">
        <v>1</v>
      </c>
      <c r="AE346">
        <v>1</v>
      </c>
      <c r="AF346" t="s">
        <v>62</v>
      </c>
      <c r="AG346">
        <v>21.740147687499995</v>
      </c>
      <c r="AH346">
        <v>2</v>
      </c>
      <c r="AI346">
        <v>53553290</v>
      </c>
      <c r="AJ346">
        <v>374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ROW(Source!A174)</f>
        <v>174</v>
      </c>
      <c r="B347">
        <v>53553296</v>
      </c>
      <c r="C347">
        <v>53553289</v>
      </c>
      <c r="D347">
        <v>121548</v>
      </c>
      <c r="E347">
        <v>1</v>
      </c>
      <c r="F347">
        <v>1</v>
      </c>
      <c r="G347">
        <v>1</v>
      </c>
      <c r="H347">
        <v>1</v>
      </c>
      <c r="I347" t="s">
        <v>31</v>
      </c>
      <c r="J347" t="s">
        <v>3</v>
      </c>
      <c r="K347" t="s">
        <v>1489</v>
      </c>
      <c r="L347">
        <v>608254</v>
      </c>
      <c r="N347">
        <v>1013</v>
      </c>
      <c r="O347" t="s">
        <v>1490</v>
      </c>
      <c r="P347" t="s">
        <v>1490</v>
      </c>
      <c r="Q347">
        <v>1</v>
      </c>
      <c r="X347">
        <v>0.10062500000000001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2</v>
      </c>
      <c r="AF347" t="s">
        <v>61</v>
      </c>
      <c r="AG347">
        <v>0.1446484375</v>
      </c>
      <c r="AH347">
        <v>2</v>
      </c>
      <c r="AI347">
        <v>53553291</v>
      </c>
      <c r="AJ347">
        <v>375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ROW(Source!A174)</f>
        <v>174</v>
      </c>
      <c r="B348">
        <v>53553297</v>
      </c>
      <c r="C348">
        <v>53553289</v>
      </c>
      <c r="D348">
        <v>29172379</v>
      </c>
      <c r="E348">
        <v>1</v>
      </c>
      <c r="F348">
        <v>1</v>
      </c>
      <c r="G348">
        <v>1</v>
      </c>
      <c r="H348">
        <v>2</v>
      </c>
      <c r="I348" t="s">
        <v>1495</v>
      </c>
      <c r="J348" t="s">
        <v>1496</v>
      </c>
      <c r="K348" t="s">
        <v>1497</v>
      </c>
      <c r="L348">
        <v>1368</v>
      </c>
      <c r="N348">
        <v>1011</v>
      </c>
      <c r="O348" t="s">
        <v>1494</v>
      </c>
      <c r="P348" t="s">
        <v>1494</v>
      </c>
      <c r="Q348">
        <v>1</v>
      </c>
      <c r="X348">
        <v>0.10062500000000001</v>
      </c>
      <c r="Y348">
        <v>0</v>
      </c>
      <c r="Z348">
        <v>112</v>
      </c>
      <c r="AA348">
        <v>13.5</v>
      </c>
      <c r="AB348">
        <v>0</v>
      </c>
      <c r="AC348">
        <v>0</v>
      </c>
      <c r="AD348">
        <v>1</v>
      </c>
      <c r="AE348">
        <v>0</v>
      </c>
      <c r="AF348" t="s">
        <v>61</v>
      </c>
      <c r="AG348">
        <v>0.1446484375</v>
      </c>
      <c r="AH348">
        <v>2</v>
      </c>
      <c r="AI348">
        <v>53553292</v>
      </c>
      <c r="AJ348">
        <v>376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ROW(Source!A174)</f>
        <v>174</v>
      </c>
      <c r="B349">
        <v>53553298</v>
      </c>
      <c r="C349">
        <v>53553289</v>
      </c>
      <c r="D349">
        <v>29174913</v>
      </c>
      <c r="E349">
        <v>1</v>
      </c>
      <c r="F349">
        <v>1</v>
      </c>
      <c r="G349">
        <v>1</v>
      </c>
      <c r="H349">
        <v>2</v>
      </c>
      <c r="I349" t="s">
        <v>1513</v>
      </c>
      <c r="J349" t="s">
        <v>1514</v>
      </c>
      <c r="K349" t="s">
        <v>1515</v>
      </c>
      <c r="L349">
        <v>1368</v>
      </c>
      <c r="N349">
        <v>1011</v>
      </c>
      <c r="O349" t="s">
        <v>1494</v>
      </c>
      <c r="P349" t="s">
        <v>1494</v>
      </c>
      <c r="Q349">
        <v>1</v>
      </c>
      <c r="X349">
        <v>0.12937499999999999</v>
      </c>
      <c r="Y349">
        <v>0</v>
      </c>
      <c r="Z349">
        <v>87.17</v>
      </c>
      <c r="AA349">
        <v>11.6</v>
      </c>
      <c r="AB349">
        <v>0</v>
      </c>
      <c r="AC349">
        <v>0</v>
      </c>
      <c r="AD349">
        <v>1</v>
      </c>
      <c r="AE349">
        <v>0</v>
      </c>
      <c r="AF349" t="s">
        <v>61</v>
      </c>
      <c r="AG349">
        <v>0.18597656249999997</v>
      </c>
      <c r="AH349">
        <v>2</v>
      </c>
      <c r="AI349">
        <v>53553293</v>
      </c>
      <c r="AJ349">
        <v>377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ROW(Source!A174)</f>
        <v>174</v>
      </c>
      <c r="B350">
        <v>53553299</v>
      </c>
      <c r="C350">
        <v>53553289</v>
      </c>
      <c r="D350">
        <v>29131468</v>
      </c>
      <c r="E350">
        <v>1</v>
      </c>
      <c r="F350">
        <v>1</v>
      </c>
      <c r="G350">
        <v>1</v>
      </c>
      <c r="H350">
        <v>3</v>
      </c>
      <c r="I350" t="s">
        <v>2097</v>
      </c>
      <c r="J350" t="s">
        <v>2098</v>
      </c>
      <c r="K350" t="s">
        <v>2099</v>
      </c>
      <c r="L350">
        <v>1348</v>
      </c>
      <c r="N350">
        <v>1009</v>
      </c>
      <c r="O350" t="s">
        <v>26</v>
      </c>
      <c r="P350" t="s">
        <v>26</v>
      </c>
      <c r="Q350">
        <v>1000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</v>
      </c>
      <c r="AD350">
        <v>0</v>
      </c>
      <c r="AE350">
        <v>0</v>
      </c>
      <c r="AF350" t="s">
        <v>3</v>
      </c>
      <c r="AG350">
        <v>0</v>
      </c>
      <c r="AH350">
        <v>3</v>
      </c>
      <c r="AI350">
        <v>-1</v>
      </c>
      <c r="AJ350" t="s">
        <v>3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ROW(Source!A177)</f>
        <v>177</v>
      </c>
      <c r="B351">
        <v>53553308</v>
      </c>
      <c r="C351">
        <v>53553301</v>
      </c>
      <c r="D351">
        <v>18411771</v>
      </c>
      <c r="E351">
        <v>1</v>
      </c>
      <c r="F351">
        <v>1</v>
      </c>
      <c r="G351">
        <v>1</v>
      </c>
      <c r="H351">
        <v>1</v>
      </c>
      <c r="I351" t="s">
        <v>1668</v>
      </c>
      <c r="J351" t="s">
        <v>3</v>
      </c>
      <c r="K351" t="s">
        <v>1669</v>
      </c>
      <c r="L351">
        <v>1369</v>
      </c>
      <c r="N351">
        <v>1013</v>
      </c>
      <c r="O351" t="s">
        <v>1486</v>
      </c>
      <c r="P351" t="s">
        <v>1486</v>
      </c>
      <c r="Q351">
        <v>1</v>
      </c>
      <c r="X351">
        <v>52.251974999999987</v>
      </c>
      <c r="Y351">
        <v>0</v>
      </c>
      <c r="Z351">
        <v>0</v>
      </c>
      <c r="AA351">
        <v>0</v>
      </c>
      <c r="AB351">
        <v>264.58999999999997</v>
      </c>
      <c r="AC351">
        <v>0</v>
      </c>
      <c r="AD351">
        <v>1</v>
      </c>
      <c r="AE351">
        <v>1</v>
      </c>
      <c r="AF351" t="s">
        <v>62</v>
      </c>
      <c r="AG351">
        <v>69.103236937499986</v>
      </c>
      <c r="AH351">
        <v>2</v>
      </c>
      <c r="AI351">
        <v>53553302</v>
      </c>
      <c r="AJ351">
        <v>379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ROW(Source!A177)</f>
        <v>177</v>
      </c>
      <c r="B352">
        <v>53553309</v>
      </c>
      <c r="C352">
        <v>53553301</v>
      </c>
      <c r="D352">
        <v>121548</v>
      </c>
      <c r="E352">
        <v>1</v>
      </c>
      <c r="F352">
        <v>1</v>
      </c>
      <c r="G352">
        <v>1</v>
      </c>
      <c r="H352">
        <v>1</v>
      </c>
      <c r="I352" t="s">
        <v>31</v>
      </c>
      <c r="J352" t="s">
        <v>3</v>
      </c>
      <c r="K352" t="s">
        <v>1489</v>
      </c>
      <c r="L352">
        <v>608254</v>
      </c>
      <c r="N352">
        <v>1013</v>
      </c>
      <c r="O352" t="s">
        <v>1490</v>
      </c>
      <c r="P352" t="s">
        <v>1490</v>
      </c>
      <c r="Q352">
        <v>1</v>
      </c>
      <c r="X352">
        <v>1.8256249999999998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2</v>
      </c>
      <c r="AF352" t="s">
        <v>61</v>
      </c>
      <c r="AG352">
        <v>2.6243359375000002</v>
      </c>
      <c r="AH352">
        <v>2</v>
      </c>
      <c r="AI352">
        <v>53553303</v>
      </c>
      <c r="AJ352">
        <v>380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ROW(Source!A177)</f>
        <v>177</v>
      </c>
      <c r="B353">
        <v>53553310</v>
      </c>
      <c r="C353">
        <v>53553301</v>
      </c>
      <c r="D353">
        <v>29172556</v>
      </c>
      <c r="E353">
        <v>1</v>
      </c>
      <c r="F353">
        <v>1</v>
      </c>
      <c r="G353">
        <v>1</v>
      </c>
      <c r="H353">
        <v>2</v>
      </c>
      <c r="I353" t="s">
        <v>1647</v>
      </c>
      <c r="J353" t="s">
        <v>1667</v>
      </c>
      <c r="K353" t="s">
        <v>1649</v>
      </c>
      <c r="L353">
        <v>1368</v>
      </c>
      <c r="N353">
        <v>1011</v>
      </c>
      <c r="O353" t="s">
        <v>1494</v>
      </c>
      <c r="P353" t="s">
        <v>1494</v>
      </c>
      <c r="Q353">
        <v>1</v>
      </c>
      <c r="X353">
        <v>1.8256249999999998</v>
      </c>
      <c r="Y353">
        <v>0</v>
      </c>
      <c r="Z353">
        <v>31.26</v>
      </c>
      <c r="AA353">
        <v>13.5</v>
      </c>
      <c r="AB353">
        <v>0</v>
      </c>
      <c r="AC353">
        <v>0</v>
      </c>
      <c r="AD353">
        <v>1</v>
      </c>
      <c r="AE353">
        <v>0</v>
      </c>
      <c r="AF353" t="s">
        <v>61</v>
      </c>
      <c r="AG353">
        <v>2.6243359375000002</v>
      </c>
      <c r="AH353">
        <v>2</v>
      </c>
      <c r="AI353">
        <v>53553304</v>
      </c>
      <c r="AJ353">
        <v>381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ROW(Source!A177)</f>
        <v>177</v>
      </c>
      <c r="B354">
        <v>53553311</v>
      </c>
      <c r="C354">
        <v>53553301</v>
      </c>
      <c r="D354">
        <v>29173152</v>
      </c>
      <c r="E354">
        <v>1</v>
      </c>
      <c r="F354">
        <v>1</v>
      </c>
      <c r="G354">
        <v>1</v>
      </c>
      <c r="H354">
        <v>2</v>
      </c>
      <c r="I354" t="s">
        <v>1670</v>
      </c>
      <c r="J354" t="s">
        <v>1671</v>
      </c>
      <c r="K354" t="s">
        <v>1672</v>
      </c>
      <c r="L354">
        <v>1368</v>
      </c>
      <c r="N354">
        <v>1011</v>
      </c>
      <c r="O354" t="s">
        <v>1494</v>
      </c>
      <c r="P354" t="s">
        <v>1494</v>
      </c>
      <c r="Q354">
        <v>1</v>
      </c>
      <c r="X354">
        <v>13.038124999999999</v>
      </c>
      <c r="Y354">
        <v>0</v>
      </c>
      <c r="Z354">
        <v>0.5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61</v>
      </c>
      <c r="AG354">
        <v>18.742304687500003</v>
      </c>
      <c r="AH354">
        <v>2</v>
      </c>
      <c r="AI354">
        <v>53553305</v>
      </c>
      <c r="AJ354">
        <v>382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ROW(Source!A177)</f>
        <v>177</v>
      </c>
      <c r="B355">
        <v>53553312</v>
      </c>
      <c r="C355">
        <v>53553301</v>
      </c>
      <c r="D355">
        <v>29145158</v>
      </c>
      <c r="E355">
        <v>1</v>
      </c>
      <c r="F355">
        <v>1</v>
      </c>
      <c r="G355">
        <v>1</v>
      </c>
      <c r="H355">
        <v>3</v>
      </c>
      <c r="I355" t="s">
        <v>1673</v>
      </c>
      <c r="J355" t="s">
        <v>1674</v>
      </c>
      <c r="K355" t="s">
        <v>1675</v>
      </c>
      <c r="L355">
        <v>1339</v>
      </c>
      <c r="N355">
        <v>1007</v>
      </c>
      <c r="O355" t="s">
        <v>425</v>
      </c>
      <c r="P355" t="s">
        <v>425</v>
      </c>
      <c r="Q355">
        <v>1</v>
      </c>
      <c r="X355">
        <v>2.04</v>
      </c>
      <c r="Y355">
        <v>548.29999999999995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2.04</v>
      </c>
      <c r="AH355">
        <v>2</v>
      </c>
      <c r="AI355">
        <v>53553306</v>
      </c>
      <c r="AJ355">
        <v>383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ROW(Source!A177)</f>
        <v>177</v>
      </c>
      <c r="B356">
        <v>53553313</v>
      </c>
      <c r="C356">
        <v>53553301</v>
      </c>
      <c r="D356">
        <v>29150040</v>
      </c>
      <c r="E356">
        <v>1</v>
      </c>
      <c r="F356">
        <v>1</v>
      </c>
      <c r="G356">
        <v>1</v>
      </c>
      <c r="H356">
        <v>3</v>
      </c>
      <c r="I356" t="s">
        <v>1576</v>
      </c>
      <c r="J356" t="s">
        <v>1577</v>
      </c>
      <c r="K356" t="s">
        <v>1578</v>
      </c>
      <c r="L356">
        <v>1339</v>
      </c>
      <c r="N356">
        <v>1007</v>
      </c>
      <c r="O356" t="s">
        <v>425</v>
      </c>
      <c r="P356" t="s">
        <v>425</v>
      </c>
      <c r="Q356">
        <v>1</v>
      </c>
      <c r="X356">
        <v>3.5</v>
      </c>
      <c r="Y356">
        <v>2.44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3.5</v>
      </c>
      <c r="AH356">
        <v>2</v>
      </c>
      <c r="AI356">
        <v>53553307</v>
      </c>
      <c r="AJ356">
        <v>384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ROW(Source!A178)</f>
        <v>178</v>
      </c>
      <c r="B357">
        <v>53553308</v>
      </c>
      <c r="C357">
        <v>53553301</v>
      </c>
      <c r="D357">
        <v>18411771</v>
      </c>
      <c r="E357">
        <v>1</v>
      </c>
      <c r="F357">
        <v>1</v>
      </c>
      <c r="G357">
        <v>1</v>
      </c>
      <c r="H357">
        <v>1</v>
      </c>
      <c r="I357" t="s">
        <v>1668</v>
      </c>
      <c r="J357" t="s">
        <v>3</v>
      </c>
      <c r="K357" t="s">
        <v>1669</v>
      </c>
      <c r="L357">
        <v>1369</v>
      </c>
      <c r="N357">
        <v>1013</v>
      </c>
      <c r="O357" t="s">
        <v>1486</v>
      </c>
      <c r="P357" t="s">
        <v>1486</v>
      </c>
      <c r="Q357">
        <v>1</v>
      </c>
      <c r="X357">
        <v>52.251974999999987</v>
      </c>
      <c r="Y357">
        <v>0</v>
      </c>
      <c r="Z357">
        <v>0</v>
      </c>
      <c r="AA357">
        <v>0</v>
      </c>
      <c r="AB357">
        <v>264.58999999999997</v>
      </c>
      <c r="AC357">
        <v>0</v>
      </c>
      <c r="AD357">
        <v>1</v>
      </c>
      <c r="AE357">
        <v>1</v>
      </c>
      <c r="AF357" t="s">
        <v>62</v>
      </c>
      <c r="AG357">
        <v>69.103236937499986</v>
      </c>
      <c r="AH357">
        <v>2</v>
      </c>
      <c r="AI357">
        <v>53553302</v>
      </c>
      <c r="AJ357">
        <v>385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ROW(Source!A178)</f>
        <v>178</v>
      </c>
      <c r="B358">
        <v>53553309</v>
      </c>
      <c r="C358">
        <v>53553301</v>
      </c>
      <c r="D358">
        <v>121548</v>
      </c>
      <c r="E358">
        <v>1</v>
      </c>
      <c r="F358">
        <v>1</v>
      </c>
      <c r="G358">
        <v>1</v>
      </c>
      <c r="H358">
        <v>1</v>
      </c>
      <c r="I358" t="s">
        <v>31</v>
      </c>
      <c r="J358" t="s">
        <v>3</v>
      </c>
      <c r="K358" t="s">
        <v>1489</v>
      </c>
      <c r="L358">
        <v>608254</v>
      </c>
      <c r="N358">
        <v>1013</v>
      </c>
      <c r="O358" t="s">
        <v>1490</v>
      </c>
      <c r="P358" t="s">
        <v>1490</v>
      </c>
      <c r="Q358">
        <v>1</v>
      </c>
      <c r="X358">
        <v>1.8256249999999998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2</v>
      </c>
      <c r="AF358" t="s">
        <v>61</v>
      </c>
      <c r="AG358">
        <v>2.6243359375000002</v>
      </c>
      <c r="AH358">
        <v>2</v>
      </c>
      <c r="AI358">
        <v>53553303</v>
      </c>
      <c r="AJ358">
        <v>386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ROW(Source!A178)</f>
        <v>178</v>
      </c>
      <c r="B359">
        <v>53553310</v>
      </c>
      <c r="C359">
        <v>53553301</v>
      </c>
      <c r="D359">
        <v>29172556</v>
      </c>
      <c r="E359">
        <v>1</v>
      </c>
      <c r="F359">
        <v>1</v>
      </c>
      <c r="G359">
        <v>1</v>
      </c>
      <c r="H359">
        <v>2</v>
      </c>
      <c r="I359" t="s">
        <v>1647</v>
      </c>
      <c r="J359" t="s">
        <v>1667</v>
      </c>
      <c r="K359" t="s">
        <v>1649</v>
      </c>
      <c r="L359">
        <v>1368</v>
      </c>
      <c r="N359">
        <v>1011</v>
      </c>
      <c r="O359" t="s">
        <v>1494</v>
      </c>
      <c r="P359" t="s">
        <v>1494</v>
      </c>
      <c r="Q359">
        <v>1</v>
      </c>
      <c r="X359">
        <v>1.8256249999999998</v>
      </c>
      <c r="Y359">
        <v>0</v>
      </c>
      <c r="Z359">
        <v>31.26</v>
      </c>
      <c r="AA359">
        <v>13.5</v>
      </c>
      <c r="AB359">
        <v>0</v>
      </c>
      <c r="AC359">
        <v>0</v>
      </c>
      <c r="AD359">
        <v>1</v>
      </c>
      <c r="AE359">
        <v>0</v>
      </c>
      <c r="AF359" t="s">
        <v>61</v>
      </c>
      <c r="AG359">
        <v>2.6243359375000002</v>
      </c>
      <c r="AH359">
        <v>2</v>
      </c>
      <c r="AI359">
        <v>53553304</v>
      </c>
      <c r="AJ359">
        <v>387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ROW(Source!A178)</f>
        <v>178</v>
      </c>
      <c r="B360">
        <v>53553311</v>
      </c>
      <c r="C360">
        <v>53553301</v>
      </c>
      <c r="D360">
        <v>29173152</v>
      </c>
      <c r="E360">
        <v>1</v>
      </c>
      <c r="F360">
        <v>1</v>
      </c>
      <c r="G360">
        <v>1</v>
      </c>
      <c r="H360">
        <v>2</v>
      </c>
      <c r="I360" t="s">
        <v>1670</v>
      </c>
      <c r="J360" t="s">
        <v>1671</v>
      </c>
      <c r="K360" t="s">
        <v>1672</v>
      </c>
      <c r="L360">
        <v>1368</v>
      </c>
      <c r="N360">
        <v>1011</v>
      </c>
      <c r="O360" t="s">
        <v>1494</v>
      </c>
      <c r="P360" t="s">
        <v>1494</v>
      </c>
      <c r="Q360">
        <v>1</v>
      </c>
      <c r="X360">
        <v>13.038124999999999</v>
      </c>
      <c r="Y360">
        <v>0</v>
      </c>
      <c r="Z360">
        <v>0.5</v>
      </c>
      <c r="AA360">
        <v>0</v>
      </c>
      <c r="AB360">
        <v>0</v>
      </c>
      <c r="AC360">
        <v>0</v>
      </c>
      <c r="AD360">
        <v>1</v>
      </c>
      <c r="AE360">
        <v>0</v>
      </c>
      <c r="AF360" t="s">
        <v>61</v>
      </c>
      <c r="AG360">
        <v>18.742304687500003</v>
      </c>
      <c r="AH360">
        <v>2</v>
      </c>
      <c r="AI360">
        <v>53553305</v>
      </c>
      <c r="AJ360">
        <v>388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ROW(Source!A178)</f>
        <v>178</v>
      </c>
      <c r="B361">
        <v>53553312</v>
      </c>
      <c r="C361">
        <v>53553301</v>
      </c>
      <c r="D361">
        <v>29145158</v>
      </c>
      <c r="E361">
        <v>1</v>
      </c>
      <c r="F361">
        <v>1</v>
      </c>
      <c r="G361">
        <v>1</v>
      </c>
      <c r="H361">
        <v>3</v>
      </c>
      <c r="I361" t="s">
        <v>1673</v>
      </c>
      <c r="J361" t="s">
        <v>1674</v>
      </c>
      <c r="K361" t="s">
        <v>1675</v>
      </c>
      <c r="L361">
        <v>1339</v>
      </c>
      <c r="N361">
        <v>1007</v>
      </c>
      <c r="O361" t="s">
        <v>425</v>
      </c>
      <c r="P361" t="s">
        <v>425</v>
      </c>
      <c r="Q361">
        <v>1</v>
      </c>
      <c r="X361">
        <v>2.04</v>
      </c>
      <c r="Y361">
        <v>548.29999999999995</v>
      </c>
      <c r="Z361">
        <v>0</v>
      </c>
      <c r="AA361">
        <v>0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2.04</v>
      </c>
      <c r="AH361">
        <v>2</v>
      </c>
      <c r="AI361">
        <v>53553306</v>
      </c>
      <c r="AJ361">
        <v>389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ROW(Source!A178)</f>
        <v>178</v>
      </c>
      <c r="B362">
        <v>53553313</v>
      </c>
      <c r="C362">
        <v>53553301</v>
      </c>
      <c r="D362">
        <v>29150040</v>
      </c>
      <c r="E362">
        <v>1</v>
      </c>
      <c r="F362">
        <v>1</v>
      </c>
      <c r="G362">
        <v>1</v>
      </c>
      <c r="H362">
        <v>3</v>
      </c>
      <c r="I362" t="s">
        <v>1576</v>
      </c>
      <c r="J362" t="s">
        <v>1577</v>
      </c>
      <c r="K362" t="s">
        <v>1578</v>
      </c>
      <c r="L362">
        <v>1339</v>
      </c>
      <c r="N362">
        <v>1007</v>
      </c>
      <c r="O362" t="s">
        <v>425</v>
      </c>
      <c r="P362" t="s">
        <v>425</v>
      </c>
      <c r="Q362">
        <v>1</v>
      </c>
      <c r="X362">
        <v>3.5</v>
      </c>
      <c r="Y362">
        <v>2.44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3</v>
      </c>
      <c r="AG362">
        <v>3.5</v>
      </c>
      <c r="AH362">
        <v>2</v>
      </c>
      <c r="AI362">
        <v>53553307</v>
      </c>
      <c r="AJ362">
        <v>390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ROW(Source!A179)</f>
        <v>179</v>
      </c>
      <c r="B363">
        <v>53553320</v>
      </c>
      <c r="C363">
        <v>53553314</v>
      </c>
      <c r="D363">
        <v>18411771</v>
      </c>
      <c r="E363">
        <v>1</v>
      </c>
      <c r="F363">
        <v>1</v>
      </c>
      <c r="G363">
        <v>1</v>
      </c>
      <c r="H363">
        <v>1</v>
      </c>
      <c r="I363" t="s">
        <v>1668</v>
      </c>
      <c r="J363" t="s">
        <v>3</v>
      </c>
      <c r="K363" t="s">
        <v>1669</v>
      </c>
      <c r="L363">
        <v>1369</v>
      </c>
      <c r="N363">
        <v>1013</v>
      </c>
      <c r="O363" t="s">
        <v>1486</v>
      </c>
      <c r="P363" t="s">
        <v>1486</v>
      </c>
      <c r="Q363">
        <v>1</v>
      </c>
      <c r="X363">
        <v>3.9674999999999994</v>
      </c>
      <c r="Y363">
        <v>0</v>
      </c>
      <c r="Z363">
        <v>0</v>
      </c>
      <c r="AA363">
        <v>0</v>
      </c>
      <c r="AB363">
        <v>264.58999999999997</v>
      </c>
      <c r="AC363">
        <v>0</v>
      </c>
      <c r="AD363">
        <v>1</v>
      </c>
      <c r="AE363">
        <v>1</v>
      </c>
      <c r="AF363" t="s">
        <v>369</v>
      </c>
      <c r="AG363">
        <v>52.470187499999994</v>
      </c>
      <c r="AH363">
        <v>2</v>
      </c>
      <c r="AI363">
        <v>53553315</v>
      </c>
      <c r="AJ363">
        <v>391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ROW(Source!A179)</f>
        <v>179</v>
      </c>
      <c r="B364">
        <v>53553321</v>
      </c>
      <c r="C364">
        <v>53553314</v>
      </c>
      <c r="D364">
        <v>121548</v>
      </c>
      <c r="E364">
        <v>1</v>
      </c>
      <c r="F364">
        <v>1</v>
      </c>
      <c r="G364">
        <v>1</v>
      </c>
      <c r="H364">
        <v>1</v>
      </c>
      <c r="I364" t="s">
        <v>31</v>
      </c>
      <c r="J364" t="s">
        <v>3</v>
      </c>
      <c r="K364" t="s">
        <v>1489</v>
      </c>
      <c r="L364">
        <v>608254</v>
      </c>
      <c r="N364">
        <v>1013</v>
      </c>
      <c r="O364" t="s">
        <v>1490</v>
      </c>
      <c r="P364" t="s">
        <v>1490</v>
      </c>
      <c r="Q364">
        <v>1</v>
      </c>
      <c r="X364">
        <v>1.81125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2</v>
      </c>
      <c r="AF364" t="s">
        <v>368</v>
      </c>
      <c r="AG364">
        <v>26.036718749999999</v>
      </c>
      <c r="AH364">
        <v>2</v>
      </c>
      <c r="AI364">
        <v>53553316</v>
      </c>
      <c r="AJ364">
        <v>392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ROW(Source!A179)</f>
        <v>179</v>
      </c>
      <c r="B365">
        <v>53553322</v>
      </c>
      <c r="C365">
        <v>53553314</v>
      </c>
      <c r="D365">
        <v>29172556</v>
      </c>
      <c r="E365">
        <v>1</v>
      </c>
      <c r="F365">
        <v>1</v>
      </c>
      <c r="G365">
        <v>1</v>
      </c>
      <c r="H365">
        <v>2</v>
      </c>
      <c r="I365" t="s">
        <v>1647</v>
      </c>
      <c r="J365" t="s">
        <v>1667</v>
      </c>
      <c r="K365" t="s">
        <v>1649</v>
      </c>
      <c r="L365">
        <v>1368</v>
      </c>
      <c r="N365">
        <v>1011</v>
      </c>
      <c r="O365" t="s">
        <v>1494</v>
      </c>
      <c r="P365" t="s">
        <v>1494</v>
      </c>
      <c r="Q365">
        <v>1</v>
      </c>
      <c r="X365">
        <v>1.81125</v>
      </c>
      <c r="Y365">
        <v>0</v>
      </c>
      <c r="Z365">
        <v>31.26</v>
      </c>
      <c r="AA365">
        <v>13.5</v>
      </c>
      <c r="AB365">
        <v>0</v>
      </c>
      <c r="AC365">
        <v>0</v>
      </c>
      <c r="AD365">
        <v>1</v>
      </c>
      <c r="AE365">
        <v>0</v>
      </c>
      <c r="AF365" t="s">
        <v>368</v>
      </c>
      <c r="AG365">
        <v>26.036718749999999</v>
      </c>
      <c r="AH365">
        <v>2</v>
      </c>
      <c r="AI365">
        <v>53553317</v>
      </c>
      <c r="AJ365">
        <v>393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ROW(Source!A179)</f>
        <v>179</v>
      </c>
      <c r="B366">
        <v>53553323</v>
      </c>
      <c r="C366">
        <v>53553314</v>
      </c>
      <c r="D366">
        <v>29173152</v>
      </c>
      <c r="E366">
        <v>1</v>
      </c>
      <c r="F366">
        <v>1</v>
      </c>
      <c r="G366">
        <v>1</v>
      </c>
      <c r="H366">
        <v>2</v>
      </c>
      <c r="I366" t="s">
        <v>1670</v>
      </c>
      <c r="J366" t="s">
        <v>1671</v>
      </c>
      <c r="K366" t="s">
        <v>1672</v>
      </c>
      <c r="L366">
        <v>1368</v>
      </c>
      <c r="N366">
        <v>1011</v>
      </c>
      <c r="O366" t="s">
        <v>1494</v>
      </c>
      <c r="P366" t="s">
        <v>1494</v>
      </c>
      <c r="Q366">
        <v>1</v>
      </c>
      <c r="X366">
        <v>20.009999999999998</v>
      </c>
      <c r="Y366">
        <v>0</v>
      </c>
      <c r="Z366">
        <v>0.5</v>
      </c>
      <c r="AA366">
        <v>0</v>
      </c>
      <c r="AB366">
        <v>0</v>
      </c>
      <c r="AC366">
        <v>0</v>
      </c>
      <c r="AD366">
        <v>1</v>
      </c>
      <c r="AE366">
        <v>0</v>
      </c>
      <c r="AF366" t="s">
        <v>368</v>
      </c>
      <c r="AG366">
        <v>287.64375000000001</v>
      </c>
      <c r="AH366">
        <v>2</v>
      </c>
      <c r="AI366">
        <v>53553318</v>
      </c>
      <c r="AJ366">
        <v>394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ROW(Source!A179)</f>
        <v>179</v>
      </c>
      <c r="B367">
        <v>53553324</v>
      </c>
      <c r="C367">
        <v>53553314</v>
      </c>
      <c r="D367">
        <v>29145158</v>
      </c>
      <c r="E367">
        <v>1</v>
      </c>
      <c r="F367">
        <v>1</v>
      </c>
      <c r="G367">
        <v>1</v>
      </c>
      <c r="H367">
        <v>3</v>
      </c>
      <c r="I367" t="s">
        <v>1673</v>
      </c>
      <c r="J367" t="s">
        <v>1674</v>
      </c>
      <c r="K367" t="s">
        <v>1675</v>
      </c>
      <c r="L367">
        <v>1339</v>
      </c>
      <c r="N367">
        <v>1007</v>
      </c>
      <c r="O367" t="s">
        <v>425</v>
      </c>
      <c r="P367" t="s">
        <v>425</v>
      </c>
      <c r="Q367">
        <v>1</v>
      </c>
      <c r="X367">
        <v>3.06</v>
      </c>
      <c r="Y367">
        <v>548.29999999999995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348</v>
      </c>
      <c r="AG367">
        <v>30.6</v>
      </c>
      <c r="AH367">
        <v>2</v>
      </c>
      <c r="AI367">
        <v>53553319</v>
      </c>
      <c r="AJ367">
        <v>395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ROW(Source!A180)</f>
        <v>180</v>
      </c>
      <c r="B368">
        <v>53553320</v>
      </c>
      <c r="C368">
        <v>53553314</v>
      </c>
      <c r="D368">
        <v>18411771</v>
      </c>
      <c r="E368">
        <v>1</v>
      </c>
      <c r="F368">
        <v>1</v>
      </c>
      <c r="G368">
        <v>1</v>
      </c>
      <c r="H368">
        <v>1</v>
      </c>
      <c r="I368" t="s">
        <v>1668</v>
      </c>
      <c r="J368" t="s">
        <v>3</v>
      </c>
      <c r="K368" t="s">
        <v>1669</v>
      </c>
      <c r="L368">
        <v>1369</v>
      </c>
      <c r="N368">
        <v>1013</v>
      </c>
      <c r="O368" t="s">
        <v>1486</v>
      </c>
      <c r="P368" t="s">
        <v>1486</v>
      </c>
      <c r="Q368">
        <v>1</v>
      </c>
      <c r="X368">
        <v>3.9674999999999994</v>
      </c>
      <c r="Y368">
        <v>0</v>
      </c>
      <c r="Z368">
        <v>0</v>
      </c>
      <c r="AA368">
        <v>0</v>
      </c>
      <c r="AB368">
        <v>264.58999999999997</v>
      </c>
      <c r="AC368">
        <v>0</v>
      </c>
      <c r="AD368">
        <v>1</v>
      </c>
      <c r="AE368">
        <v>1</v>
      </c>
      <c r="AF368" t="s">
        <v>369</v>
      </c>
      <c r="AG368">
        <v>52.470187499999994</v>
      </c>
      <c r="AH368">
        <v>2</v>
      </c>
      <c r="AI368">
        <v>53553315</v>
      </c>
      <c r="AJ368">
        <v>396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ROW(Source!A180)</f>
        <v>180</v>
      </c>
      <c r="B369">
        <v>53553321</v>
      </c>
      <c r="C369">
        <v>53553314</v>
      </c>
      <c r="D369">
        <v>121548</v>
      </c>
      <c r="E369">
        <v>1</v>
      </c>
      <c r="F369">
        <v>1</v>
      </c>
      <c r="G369">
        <v>1</v>
      </c>
      <c r="H369">
        <v>1</v>
      </c>
      <c r="I369" t="s">
        <v>31</v>
      </c>
      <c r="J369" t="s">
        <v>3</v>
      </c>
      <c r="K369" t="s">
        <v>1489</v>
      </c>
      <c r="L369">
        <v>608254</v>
      </c>
      <c r="N369">
        <v>1013</v>
      </c>
      <c r="O369" t="s">
        <v>1490</v>
      </c>
      <c r="P369" t="s">
        <v>1490</v>
      </c>
      <c r="Q369">
        <v>1</v>
      </c>
      <c r="X369">
        <v>1.81125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2</v>
      </c>
      <c r="AF369" t="s">
        <v>368</v>
      </c>
      <c r="AG369">
        <v>26.036718749999999</v>
      </c>
      <c r="AH369">
        <v>2</v>
      </c>
      <c r="AI369">
        <v>53553316</v>
      </c>
      <c r="AJ369">
        <v>397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ROW(Source!A180)</f>
        <v>180</v>
      </c>
      <c r="B370">
        <v>53553322</v>
      </c>
      <c r="C370">
        <v>53553314</v>
      </c>
      <c r="D370">
        <v>29172556</v>
      </c>
      <c r="E370">
        <v>1</v>
      </c>
      <c r="F370">
        <v>1</v>
      </c>
      <c r="G370">
        <v>1</v>
      </c>
      <c r="H370">
        <v>2</v>
      </c>
      <c r="I370" t="s">
        <v>1647</v>
      </c>
      <c r="J370" t="s">
        <v>1667</v>
      </c>
      <c r="K370" t="s">
        <v>1649</v>
      </c>
      <c r="L370">
        <v>1368</v>
      </c>
      <c r="N370">
        <v>1011</v>
      </c>
      <c r="O370" t="s">
        <v>1494</v>
      </c>
      <c r="P370" t="s">
        <v>1494</v>
      </c>
      <c r="Q370">
        <v>1</v>
      </c>
      <c r="X370">
        <v>1.81125</v>
      </c>
      <c r="Y370">
        <v>0</v>
      </c>
      <c r="Z370">
        <v>31.26</v>
      </c>
      <c r="AA370">
        <v>13.5</v>
      </c>
      <c r="AB370">
        <v>0</v>
      </c>
      <c r="AC370">
        <v>0</v>
      </c>
      <c r="AD370">
        <v>1</v>
      </c>
      <c r="AE370">
        <v>0</v>
      </c>
      <c r="AF370" t="s">
        <v>368</v>
      </c>
      <c r="AG370">
        <v>26.036718749999999</v>
      </c>
      <c r="AH370">
        <v>2</v>
      </c>
      <c r="AI370">
        <v>53553317</v>
      </c>
      <c r="AJ370">
        <v>398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ROW(Source!A180)</f>
        <v>180</v>
      </c>
      <c r="B371">
        <v>53553323</v>
      </c>
      <c r="C371">
        <v>53553314</v>
      </c>
      <c r="D371">
        <v>29173152</v>
      </c>
      <c r="E371">
        <v>1</v>
      </c>
      <c r="F371">
        <v>1</v>
      </c>
      <c r="G371">
        <v>1</v>
      </c>
      <c r="H371">
        <v>2</v>
      </c>
      <c r="I371" t="s">
        <v>1670</v>
      </c>
      <c r="J371" t="s">
        <v>1671</v>
      </c>
      <c r="K371" t="s">
        <v>1672</v>
      </c>
      <c r="L371">
        <v>1368</v>
      </c>
      <c r="N371">
        <v>1011</v>
      </c>
      <c r="O371" t="s">
        <v>1494</v>
      </c>
      <c r="P371" t="s">
        <v>1494</v>
      </c>
      <c r="Q371">
        <v>1</v>
      </c>
      <c r="X371">
        <v>20.009999999999998</v>
      </c>
      <c r="Y371">
        <v>0</v>
      </c>
      <c r="Z371">
        <v>0.5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368</v>
      </c>
      <c r="AG371">
        <v>287.64375000000001</v>
      </c>
      <c r="AH371">
        <v>2</v>
      </c>
      <c r="AI371">
        <v>53553318</v>
      </c>
      <c r="AJ371">
        <v>399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ROW(Source!A180)</f>
        <v>180</v>
      </c>
      <c r="B372">
        <v>53553324</v>
      </c>
      <c r="C372">
        <v>53553314</v>
      </c>
      <c r="D372">
        <v>29145158</v>
      </c>
      <c r="E372">
        <v>1</v>
      </c>
      <c r="F372">
        <v>1</v>
      </c>
      <c r="G372">
        <v>1</v>
      </c>
      <c r="H372">
        <v>3</v>
      </c>
      <c r="I372" t="s">
        <v>1673</v>
      </c>
      <c r="J372" t="s">
        <v>1674</v>
      </c>
      <c r="K372" t="s">
        <v>1675</v>
      </c>
      <c r="L372">
        <v>1339</v>
      </c>
      <c r="N372">
        <v>1007</v>
      </c>
      <c r="O372" t="s">
        <v>425</v>
      </c>
      <c r="P372" t="s">
        <v>425</v>
      </c>
      <c r="Q372">
        <v>1</v>
      </c>
      <c r="X372">
        <v>3.06</v>
      </c>
      <c r="Y372">
        <v>548.29999999999995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0</v>
      </c>
      <c r="AF372" t="s">
        <v>348</v>
      </c>
      <c r="AG372">
        <v>30.6</v>
      </c>
      <c r="AH372">
        <v>2</v>
      </c>
      <c r="AI372">
        <v>53553319</v>
      </c>
      <c r="AJ372">
        <v>400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ROW(Source!A181)</f>
        <v>181</v>
      </c>
      <c r="B373">
        <v>53553335</v>
      </c>
      <c r="C373">
        <v>53553325</v>
      </c>
      <c r="D373">
        <v>18407150</v>
      </c>
      <c r="E373">
        <v>1</v>
      </c>
      <c r="F373">
        <v>1</v>
      </c>
      <c r="G373">
        <v>1</v>
      </c>
      <c r="H373">
        <v>1</v>
      </c>
      <c r="I373" t="s">
        <v>1552</v>
      </c>
      <c r="J373" t="s">
        <v>3</v>
      </c>
      <c r="K373" t="s">
        <v>1553</v>
      </c>
      <c r="L373">
        <v>1369</v>
      </c>
      <c r="N373">
        <v>1013</v>
      </c>
      <c r="O373" t="s">
        <v>1486</v>
      </c>
      <c r="P373" t="s">
        <v>1486</v>
      </c>
      <c r="Q373">
        <v>1</v>
      </c>
      <c r="X373">
        <v>40.640425</v>
      </c>
      <c r="Y373">
        <v>0</v>
      </c>
      <c r="Z373">
        <v>0</v>
      </c>
      <c r="AA373">
        <v>0</v>
      </c>
      <c r="AB373">
        <v>284.25</v>
      </c>
      <c r="AC373">
        <v>0</v>
      </c>
      <c r="AD373">
        <v>1</v>
      </c>
      <c r="AE373">
        <v>1</v>
      </c>
      <c r="AF373" t="s">
        <v>62</v>
      </c>
      <c r="AG373">
        <v>53.746962062499996</v>
      </c>
      <c r="AH373">
        <v>2</v>
      </c>
      <c r="AI373">
        <v>53553326</v>
      </c>
      <c r="AJ373">
        <v>401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ROW(Source!A181)</f>
        <v>181</v>
      </c>
      <c r="B374">
        <v>53553336</v>
      </c>
      <c r="C374">
        <v>53553325</v>
      </c>
      <c r="D374">
        <v>121548</v>
      </c>
      <c r="E374">
        <v>1</v>
      </c>
      <c r="F374">
        <v>1</v>
      </c>
      <c r="G374">
        <v>1</v>
      </c>
      <c r="H374">
        <v>1</v>
      </c>
      <c r="I374" t="s">
        <v>31</v>
      </c>
      <c r="J374" t="s">
        <v>3</v>
      </c>
      <c r="K374" t="s">
        <v>1489</v>
      </c>
      <c r="L374">
        <v>608254</v>
      </c>
      <c r="N374">
        <v>1013</v>
      </c>
      <c r="O374" t="s">
        <v>1490</v>
      </c>
      <c r="P374" t="s">
        <v>1490</v>
      </c>
      <c r="Q374">
        <v>1</v>
      </c>
      <c r="X374">
        <v>0.10062500000000001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2</v>
      </c>
      <c r="AF374" t="s">
        <v>61</v>
      </c>
      <c r="AG374">
        <v>0.1446484375</v>
      </c>
      <c r="AH374">
        <v>2</v>
      </c>
      <c r="AI374">
        <v>53553327</v>
      </c>
      <c r="AJ374">
        <v>402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ROW(Source!A181)</f>
        <v>181</v>
      </c>
      <c r="B375">
        <v>53553337</v>
      </c>
      <c r="C375">
        <v>53553325</v>
      </c>
      <c r="D375">
        <v>29172554</v>
      </c>
      <c r="E375">
        <v>1</v>
      </c>
      <c r="F375">
        <v>1</v>
      </c>
      <c r="G375">
        <v>1</v>
      </c>
      <c r="H375">
        <v>2</v>
      </c>
      <c r="I375" t="s">
        <v>1678</v>
      </c>
      <c r="J375" t="s">
        <v>1679</v>
      </c>
      <c r="K375" t="s">
        <v>1680</v>
      </c>
      <c r="L375">
        <v>1368</v>
      </c>
      <c r="N375">
        <v>1011</v>
      </c>
      <c r="O375" t="s">
        <v>1494</v>
      </c>
      <c r="P375" t="s">
        <v>1494</v>
      </c>
      <c r="Q375">
        <v>1</v>
      </c>
      <c r="X375">
        <v>0.10062500000000001</v>
      </c>
      <c r="Y375">
        <v>0</v>
      </c>
      <c r="Z375">
        <v>27.66</v>
      </c>
      <c r="AA375">
        <v>11.6</v>
      </c>
      <c r="AB375">
        <v>0</v>
      </c>
      <c r="AC375">
        <v>0</v>
      </c>
      <c r="AD375">
        <v>1</v>
      </c>
      <c r="AE375">
        <v>0</v>
      </c>
      <c r="AF375" t="s">
        <v>61</v>
      </c>
      <c r="AG375">
        <v>0.1446484375</v>
      </c>
      <c r="AH375">
        <v>2</v>
      </c>
      <c r="AI375">
        <v>53553328</v>
      </c>
      <c r="AJ375">
        <v>403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ROW(Source!A181)</f>
        <v>181</v>
      </c>
      <c r="B376">
        <v>53553338</v>
      </c>
      <c r="C376">
        <v>53553325</v>
      </c>
      <c r="D376">
        <v>29174500</v>
      </c>
      <c r="E376">
        <v>1</v>
      </c>
      <c r="F376">
        <v>1</v>
      </c>
      <c r="G376">
        <v>1</v>
      </c>
      <c r="H376">
        <v>2</v>
      </c>
      <c r="I376" t="s">
        <v>1681</v>
      </c>
      <c r="J376" t="s">
        <v>1682</v>
      </c>
      <c r="K376" t="s">
        <v>1683</v>
      </c>
      <c r="L376">
        <v>1368</v>
      </c>
      <c r="N376">
        <v>1011</v>
      </c>
      <c r="O376" t="s">
        <v>1494</v>
      </c>
      <c r="P376" t="s">
        <v>1494</v>
      </c>
      <c r="Q376">
        <v>1</v>
      </c>
      <c r="X376">
        <v>2.0556249999999996</v>
      </c>
      <c r="Y376">
        <v>0</v>
      </c>
      <c r="Z376">
        <v>1.95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61</v>
      </c>
      <c r="AG376">
        <v>2.9549609374999997</v>
      </c>
      <c r="AH376">
        <v>2</v>
      </c>
      <c r="AI376">
        <v>53553329</v>
      </c>
      <c r="AJ376">
        <v>404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ROW(Source!A181)</f>
        <v>181</v>
      </c>
      <c r="B377">
        <v>53553339</v>
      </c>
      <c r="C377">
        <v>53553325</v>
      </c>
      <c r="D377">
        <v>29174567</v>
      </c>
      <c r="E377">
        <v>1</v>
      </c>
      <c r="F377">
        <v>1</v>
      </c>
      <c r="G377">
        <v>1</v>
      </c>
      <c r="H377">
        <v>2</v>
      </c>
      <c r="I377" t="s">
        <v>1684</v>
      </c>
      <c r="J377" t="s">
        <v>1685</v>
      </c>
      <c r="K377" t="s">
        <v>1686</v>
      </c>
      <c r="L377">
        <v>1368</v>
      </c>
      <c r="N377">
        <v>1011</v>
      </c>
      <c r="O377" t="s">
        <v>1494</v>
      </c>
      <c r="P377" t="s">
        <v>1494</v>
      </c>
      <c r="Q377">
        <v>1</v>
      </c>
      <c r="X377">
        <v>4.0249999999999995</v>
      </c>
      <c r="Y377">
        <v>0</v>
      </c>
      <c r="Z377">
        <v>2.7</v>
      </c>
      <c r="AA377">
        <v>0</v>
      </c>
      <c r="AB377">
        <v>0</v>
      </c>
      <c r="AC377">
        <v>0</v>
      </c>
      <c r="AD377">
        <v>1</v>
      </c>
      <c r="AE377">
        <v>0</v>
      </c>
      <c r="AF377" t="s">
        <v>61</v>
      </c>
      <c r="AG377">
        <v>5.7859374999999993</v>
      </c>
      <c r="AH377">
        <v>2</v>
      </c>
      <c r="AI377">
        <v>53553330</v>
      </c>
      <c r="AJ377">
        <v>405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ROW(Source!A181)</f>
        <v>181</v>
      </c>
      <c r="B378">
        <v>53553340</v>
      </c>
      <c r="C378">
        <v>53553325</v>
      </c>
      <c r="D378">
        <v>29174913</v>
      </c>
      <c r="E378">
        <v>1</v>
      </c>
      <c r="F378">
        <v>1</v>
      </c>
      <c r="G378">
        <v>1</v>
      </c>
      <c r="H378">
        <v>2</v>
      </c>
      <c r="I378" t="s">
        <v>1513</v>
      </c>
      <c r="J378" t="s">
        <v>1514</v>
      </c>
      <c r="K378" t="s">
        <v>1515</v>
      </c>
      <c r="L378">
        <v>1368</v>
      </c>
      <c r="N378">
        <v>1011</v>
      </c>
      <c r="O378" t="s">
        <v>1494</v>
      </c>
      <c r="P378" t="s">
        <v>1494</v>
      </c>
      <c r="Q378">
        <v>1</v>
      </c>
      <c r="X378">
        <v>2.8749999999999998E-2</v>
      </c>
      <c r="Y378">
        <v>0</v>
      </c>
      <c r="Z378">
        <v>87.17</v>
      </c>
      <c r="AA378">
        <v>11.6</v>
      </c>
      <c r="AB378">
        <v>0</v>
      </c>
      <c r="AC378">
        <v>0</v>
      </c>
      <c r="AD378">
        <v>1</v>
      </c>
      <c r="AE378">
        <v>0</v>
      </c>
      <c r="AF378" t="s">
        <v>61</v>
      </c>
      <c r="AG378">
        <v>4.1328125E-2</v>
      </c>
      <c r="AH378">
        <v>2</v>
      </c>
      <c r="AI378">
        <v>53553331</v>
      </c>
      <c r="AJ378">
        <v>406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ROW(Source!A181)</f>
        <v>181</v>
      </c>
      <c r="B379">
        <v>53553341</v>
      </c>
      <c r="C379">
        <v>53553325</v>
      </c>
      <c r="D379">
        <v>29109298</v>
      </c>
      <c r="E379">
        <v>1</v>
      </c>
      <c r="F379">
        <v>1</v>
      </c>
      <c r="G379">
        <v>1</v>
      </c>
      <c r="H379">
        <v>3</v>
      </c>
      <c r="I379" t="s">
        <v>1687</v>
      </c>
      <c r="J379" t="s">
        <v>1688</v>
      </c>
      <c r="K379" t="s">
        <v>1689</v>
      </c>
      <c r="L379">
        <v>1346</v>
      </c>
      <c r="N379">
        <v>1009</v>
      </c>
      <c r="O379" t="s">
        <v>143</v>
      </c>
      <c r="P379" t="s">
        <v>143</v>
      </c>
      <c r="Q379">
        <v>1</v>
      </c>
      <c r="X379">
        <v>30</v>
      </c>
      <c r="Y379">
        <v>15.26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30</v>
      </c>
      <c r="AH379">
        <v>2</v>
      </c>
      <c r="AI379">
        <v>53553332</v>
      </c>
      <c r="AJ379">
        <v>407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ROW(Source!A181)</f>
        <v>181</v>
      </c>
      <c r="B380">
        <v>53553342</v>
      </c>
      <c r="C380">
        <v>53553325</v>
      </c>
      <c r="D380">
        <v>29145313</v>
      </c>
      <c r="E380">
        <v>1</v>
      </c>
      <c r="F380">
        <v>1</v>
      </c>
      <c r="G380">
        <v>1</v>
      </c>
      <c r="H380">
        <v>3</v>
      </c>
      <c r="I380" t="s">
        <v>1690</v>
      </c>
      <c r="J380" t="s">
        <v>1691</v>
      </c>
      <c r="K380" t="s">
        <v>1692</v>
      </c>
      <c r="L380">
        <v>1348</v>
      </c>
      <c r="N380">
        <v>1009</v>
      </c>
      <c r="O380" t="s">
        <v>26</v>
      </c>
      <c r="P380" t="s">
        <v>26</v>
      </c>
      <c r="Q380">
        <v>1000</v>
      </c>
      <c r="X380">
        <v>0.45</v>
      </c>
      <c r="Y380">
        <v>10950.21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0.45</v>
      </c>
      <c r="AH380">
        <v>2</v>
      </c>
      <c r="AI380">
        <v>53553333</v>
      </c>
      <c r="AJ380">
        <v>408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ROW(Source!A181)</f>
        <v>181</v>
      </c>
      <c r="B381">
        <v>53553343</v>
      </c>
      <c r="C381">
        <v>53553325</v>
      </c>
      <c r="D381">
        <v>29150040</v>
      </c>
      <c r="E381">
        <v>1</v>
      </c>
      <c r="F381">
        <v>1</v>
      </c>
      <c r="G381">
        <v>1</v>
      </c>
      <c r="H381">
        <v>3</v>
      </c>
      <c r="I381" t="s">
        <v>1576</v>
      </c>
      <c r="J381" t="s">
        <v>1577</v>
      </c>
      <c r="K381" t="s">
        <v>1578</v>
      </c>
      <c r="L381">
        <v>1339</v>
      </c>
      <c r="N381">
        <v>1007</v>
      </c>
      <c r="O381" t="s">
        <v>425</v>
      </c>
      <c r="P381" t="s">
        <v>425</v>
      </c>
      <c r="Q381">
        <v>1</v>
      </c>
      <c r="X381">
        <v>0.16</v>
      </c>
      <c r="Y381">
        <v>2.44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0.16</v>
      </c>
      <c r="AH381">
        <v>2</v>
      </c>
      <c r="AI381">
        <v>53553334</v>
      </c>
      <c r="AJ381">
        <v>409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ROW(Source!A182)</f>
        <v>182</v>
      </c>
      <c r="B382">
        <v>53553335</v>
      </c>
      <c r="C382">
        <v>53553325</v>
      </c>
      <c r="D382">
        <v>18407150</v>
      </c>
      <c r="E382">
        <v>1</v>
      </c>
      <c r="F382">
        <v>1</v>
      </c>
      <c r="G382">
        <v>1</v>
      </c>
      <c r="H382">
        <v>1</v>
      </c>
      <c r="I382" t="s">
        <v>1552</v>
      </c>
      <c r="J382" t="s">
        <v>3</v>
      </c>
      <c r="K382" t="s">
        <v>1553</v>
      </c>
      <c r="L382">
        <v>1369</v>
      </c>
      <c r="N382">
        <v>1013</v>
      </c>
      <c r="O382" t="s">
        <v>1486</v>
      </c>
      <c r="P382" t="s">
        <v>1486</v>
      </c>
      <c r="Q382">
        <v>1</v>
      </c>
      <c r="X382">
        <v>40.640425</v>
      </c>
      <c r="Y382">
        <v>0</v>
      </c>
      <c r="Z382">
        <v>0</v>
      </c>
      <c r="AA382">
        <v>0</v>
      </c>
      <c r="AB382">
        <v>284.25</v>
      </c>
      <c r="AC382">
        <v>0</v>
      </c>
      <c r="AD382">
        <v>1</v>
      </c>
      <c r="AE382">
        <v>1</v>
      </c>
      <c r="AF382" t="s">
        <v>62</v>
      </c>
      <c r="AG382">
        <v>53.746962062499996</v>
      </c>
      <c r="AH382">
        <v>2</v>
      </c>
      <c r="AI382">
        <v>53553326</v>
      </c>
      <c r="AJ382">
        <v>410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ROW(Source!A182)</f>
        <v>182</v>
      </c>
      <c r="B383">
        <v>53553336</v>
      </c>
      <c r="C383">
        <v>53553325</v>
      </c>
      <c r="D383">
        <v>121548</v>
      </c>
      <c r="E383">
        <v>1</v>
      </c>
      <c r="F383">
        <v>1</v>
      </c>
      <c r="G383">
        <v>1</v>
      </c>
      <c r="H383">
        <v>1</v>
      </c>
      <c r="I383" t="s">
        <v>31</v>
      </c>
      <c r="J383" t="s">
        <v>3</v>
      </c>
      <c r="K383" t="s">
        <v>1489</v>
      </c>
      <c r="L383">
        <v>608254</v>
      </c>
      <c r="N383">
        <v>1013</v>
      </c>
      <c r="O383" t="s">
        <v>1490</v>
      </c>
      <c r="P383" t="s">
        <v>1490</v>
      </c>
      <c r="Q383">
        <v>1</v>
      </c>
      <c r="X383">
        <v>0.10062500000000001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2</v>
      </c>
      <c r="AF383" t="s">
        <v>61</v>
      </c>
      <c r="AG383">
        <v>0.1446484375</v>
      </c>
      <c r="AH383">
        <v>2</v>
      </c>
      <c r="AI383">
        <v>53553327</v>
      </c>
      <c r="AJ383">
        <v>411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ROW(Source!A182)</f>
        <v>182</v>
      </c>
      <c r="B384">
        <v>53553337</v>
      </c>
      <c r="C384">
        <v>53553325</v>
      </c>
      <c r="D384">
        <v>29172554</v>
      </c>
      <c r="E384">
        <v>1</v>
      </c>
      <c r="F384">
        <v>1</v>
      </c>
      <c r="G384">
        <v>1</v>
      </c>
      <c r="H384">
        <v>2</v>
      </c>
      <c r="I384" t="s">
        <v>1678</v>
      </c>
      <c r="J384" t="s">
        <v>1679</v>
      </c>
      <c r="K384" t="s">
        <v>1680</v>
      </c>
      <c r="L384">
        <v>1368</v>
      </c>
      <c r="N384">
        <v>1011</v>
      </c>
      <c r="O384" t="s">
        <v>1494</v>
      </c>
      <c r="P384" t="s">
        <v>1494</v>
      </c>
      <c r="Q384">
        <v>1</v>
      </c>
      <c r="X384">
        <v>0.10062500000000001</v>
      </c>
      <c r="Y384">
        <v>0</v>
      </c>
      <c r="Z384">
        <v>27.66</v>
      </c>
      <c r="AA384">
        <v>11.6</v>
      </c>
      <c r="AB384">
        <v>0</v>
      </c>
      <c r="AC384">
        <v>0</v>
      </c>
      <c r="AD384">
        <v>1</v>
      </c>
      <c r="AE384">
        <v>0</v>
      </c>
      <c r="AF384" t="s">
        <v>61</v>
      </c>
      <c r="AG384">
        <v>0.1446484375</v>
      </c>
      <c r="AH384">
        <v>2</v>
      </c>
      <c r="AI384">
        <v>53553328</v>
      </c>
      <c r="AJ384">
        <v>412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ROW(Source!A182)</f>
        <v>182</v>
      </c>
      <c r="B385">
        <v>53553338</v>
      </c>
      <c r="C385">
        <v>53553325</v>
      </c>
      <c r="D385">
        <v>29174500</v>
      </c>
      <c r="E385">
        <v>1</v>
      </c>
      <c r="F385">
        <v>1</v>
      </c>
      <c r="G385">
        <v>1</v>
      </c>
      <c r="H385">
        <v>2</v>
      </c>
      <c r="I385" t="s">
        <v>1681</v>
      </c>
      <c r="J385" t="s">
        <v>1682</v>
      </c>
      <c r="K385" t="s">
        <v>1683</v>
      </c>
      <c r="L385">
        <v>1368</v>
      </c>
      <c r="N385">
        <v>1011</v>
      </c>
      <c r="O385" t="s">
        <v>1494</v>
      </c>
      <c r="P385" t="s">
        <v>1494</v>
      </c>
      <c r="Q385">
        <v>1</v>
      </c>
      <c r="X385">
        <v>2.0556249999999996</v>
      </c>
      <c r="Y385">
        <v>0</v>
      </c>
      <c r="Z385">
        <v>1.95</v>
      </c>
      <c r="AA385">
        <v>0</v>
      </c>
      <c r="AB385">
        <v>0</v>
      </c>
      <c r="AC385">
        <v>0</v>
      </c>
      <c r="AD385">
        <v>1</v>
      </c>
      <c r="AE385">
        <v>0</v>
      </c>
      <c r="AF385" t="s">
        <v>61</v>
      </c>
      <c r="AG385">
        <v>2.9549609374999997</v>
      </c>
      <c r="AH385">
        <v>2</v>
      </c>
      <c r="AI385">
        <v>53553329</v>
      </c>
      <c r="AJ385">
        <v>413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ROW(Source!A182)</f>
        <v>182</v>
      </c>
      <c r="B386">
        <v>53553339</v>
      </c>
      <c r="C386">
        <v>53553325</v>
      </c>
      <c r="D386">
        <v>29174567</v>
      </c>
      <c r="E386">
        <v>1</v>
      </c>
      <c r="F386">
        <v>1</v>
      </c>
      <c r="G386">
        <v>1</v>
      </c>
      <c r="H386">
        <v>2</v>
      </c>
      <c r="I386" t="s">
        <v>1684</v>
      </c>
      <c r="J386" t="s">
        <v>1685</v>
      </c>
      <c r="K386" t="s">
        <v>1686</v>
      </c>
      <c r="L386">
        <v>1368</v>
      </c>
      <c r="N386">
        <v>1011</v>
      </c>
      <c r="O386" t="s">
        <v>1494</v>
      </c>
      <c r="P386" t="s">
        <v>1494</v>
      </c>
      <c r="Q386">
        <v>1</v>
      </c>
      <c r="X386">
        <v>4.0249999999999995</v>
      </c>
      <c r="Y386">
        <v>0</v>
      </c>
      <c r="Z386">
        <v>2.7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61</v>
      </c>
      <c r="AG386">
        <v>5.7859374999999993</v>
      </c>
      <c r="AH386">
        <v>2</v>
      </c>
      <c r="AI386">
        <v>53553330</v>
      </c>
      <c r="AJ386">
        <v>414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ROW(Source!A182)</f>
        <v>182</v>
      </c>
      <c r="B387">
        <v>53553340</v>
      </c>
      <c r="C387">
        <v>53553325</v>
      </c>
      <c r="D387">
        <v>29174913</v>
      </c>
      <c r="E387">
        <v>1</v>
      </c>
      <c r="F387">
        <v>1</v>
      </c>
      <c r="G387">
        <v>1</v>
      </c>
      <c r="H387">
        <v>2</v>
      </c>
      <c r="I387" t="s">
        <v>1513</v>
      </c>
      <c r="J387" t="s">
        <v>1514</v>
      </c>
      <c r="K387" t="s">
        <v>1515</v>
      </c>
      <c r="L387">
        <v>1368</v>
      </c>
      <c r="N387">
        <v>1011</v>
      </c>
      <c r="O387" t="s">
        <v>1494</v>
      </c>
      <c r="P387" t="s">
        <v>1494</v>
      </c>
      <c r="Q387">
        <v>1</v>
      </c>
      <c r="X387">
        <v>2.8749999999999998E-2</v>
      </c>
      <c r="Y387">
        <v>0</v>
      </c>
      <c r="Z387">
        <v>87.17</v>
      </c>
      <c r="AA387">
        <v>11.6</v>
      </c>
      <c r="AB387">
        <v>0</v>
      </c>
      <c r="AC387">
        <v>0</v>
      </c>
      <c r="AD387">
        <v>1</v>
      </c>
      <c r="AE387">
        <v>0</v>
      </c>
      <c r="AF387" t="s">
        <v>61</v>
      </c>
      <c r="AG387">
        <v>4.1328125E-2</v>
      </c>
      <c r="AH387">
        <v>2</v>
      </c>
      <c r="AI387">
        <v>53553331</v>
      </c>
      <c r="AJ387">
        <v>415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ROW(Source!A182)</f>
        <v>182</v>
      </c>
      <c r="B388">
        <v>53553341</v>
      </c>
      <c r="C388">
        <v>53553325</v>
      </c>
      <c r="D388">
        <v>29109298</v>
      </c>
      <c r="E388">
        <v>1</v>
      </c>
      <c r="F388">
        <v>1</v>
      </c>
      <c r="G388">
        <v>1</v>
      </c>
      <c r="H388">
        <v>3</v>
      </c>
      <c r="I388" t="s">
        <v>1687</v>
      </c>
      <c r="J388" t="s">
        <v>1688</v>
      </c>
      <c r="K388" t="s">
        <v>1689</v>
      </c>
      <c r="L388">
        <v>1346</v>
      </c>
      <c r="N388">
        <v>1009</v>
      </c>
      <c r="O388" t="s">
        <v>143</v>
      </c>
      <c r="P388" t="s">
        <v>143</v>
      </c>
      <c r="Q388">
        <v>1</v>
      </c>
      <c r="X388">
        <v>30</v>
      </c>
      <c r="Y388">
        <v>15.26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30</v>
      </c>
      <c r="AH388">
        <v>2</v>
      </c>
      <c r="AI388">
        <v>53553332</v>
      </c>
      <c r="AJ388">
        <v>416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ROW(Source!A182)</f>
        <v>182</v>
      </c>
      <c r="B389">
        <v>53553342</v>
      </c>
      <c r="C389">
        <v>53553325</v>
      </c>
      <c r="D389">
        <v>29145313</v>
      </c>
      <c r="E389">
        <v>1</v>
      </c>
      <c r="F389">
        <v>1</v>
      </c>
      <c r="G389">
        <v>1</v>
      </c>
      <c r="H389">
        <v>3</v>
      </c>
      <c r="I389" t="s">
        <v>1690</v>
      </c>
      <c r="J389" t="s">
        <v>1691</v>
      </c>
      <c r="K389" t="s">
        <v>1692</v>
      </c>
      <c r="L389">
        <v>1348</v>
      </c>
      <c r="N389">
        <v>1009</v>
      </c>
      <c r="O389" t="s">
        <v>26</v>
      </c>
      <c r="P389" t="s">
        <v>26</v>
      </c>
      <c r="Q389">
        <v>1000</v>
      </c>
      <c r="X389">
        <v>0.45</v>
      </c>
      <c r="Y389">
        <v>10950.21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0.45</v>
      </c>
      <c r="AH389">
        <v>2</v>
      </c>
      <c r="AI389">
        <v>53553333</v>
      </c>
      <c r="AJ389">
        <v>417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ROW(Source!A182)</f>
        <v>182</v>
      </c>
      <c r="B390">
        <v>53553343</v>
      </c>
      <c r="C390">
        <v>53553325</v>
      </c>
      <c r="D390">
        <v>29150040</v>
      </c>
      <c r="E390">
        <v>1</v>
      </c>
      <c r="F390">
        <v>1</v>
      </c>
      <c r="G390">
        <v>1</v>
      </c>
      <c r="H390">
        <v>3</v>
      </c>
      <c r="I390" t="s">
        <v>1576</v>
      </c>
      <c r="J390" t="s">
        <v>1577</v>
      </c>
      <c r="K390" t="s">
        <v>1578</v>
      </c>
      <c r="L390">
        <v>1339</v>
      </c>
      <c r="N390">
        <v>1007</v>
      </c>
      <c r="O390" t="s">
        <v>425</v>
      </c>
      <c r="P390" t="s">
        <v>425</v>
      </c>
      <c r="Q390">
        <v>1</v>
      </c>
      <c r="X390">
        <v>0.16</v>
      </c>
      <c r="Y390">
        <v>2.44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0.16</v>
      </c>
      <c r="AH390">
        <v>2</v>
      </c>
      <c r="AI390">
        <v>53553334</v>
      </c>
      <c r="AJ390">
        <v>418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ROW(Source!A183)</f>
        <v>183</v>
      </c>
      <c r="B391">
        <v>53553354</v>
      </c>
      <c r="C391">
        <v>53553344</v>
      </c>
      <c r="D391">
        <v>18410542</v>
      </c>
      <c r="E391">
        <v>1</v>
      </c>
      <c r="F391">
        <v>1</v>
      </c>
      <c r="G391">
        <v>1</v>
      </c>
      <c r="H391">
        <v>1</v>
      </c>
      <c r="I391" t="s">
        <v>1693</v>
      </c>
      <c r="J391" t="s">
        <v>3</v>
      </c>
      <c r="K391" t="s">
        <v>1694</v>
      </c>
      <c r="L391">
        <v>1369</v>
      </c>
      <c r="N391">
        <v>1013</v>
      </c>
      <c r="O391" t="s">
        <v>1486</v>
      </c>
      <c r="P391" t="s">
        <v>1486</v>
      </c>
      <c r="Q391">
        <v>1</v>
      </c>
      <c r="X391">
        <v>56.073999999999991</v>
      </c>
      <c r="Y391">
        <v>0</v>
      </c>
      <c r="Z391">
        <v>0</v>
      </c>
      <c r="AA391">
        <v>0</v>
      </c>
      <c r="AB391">
        <v>276.92</v>
      </c>
      <c r="AC391">
        <v>0</v>
      </c>
      <c r="AD391">
        <v>1</v>
      </c>
      <c r="AE391">
        <v>1</v>
      </c>
      <c r="AF391" t="s">
        <v>62</v>
      </c>
      <c r="AG391">
        <v>74.157864999999987</v>
      </c>
      <c r="AH391">
        <v>2</v>
      </c>
      <c r="AI391">
        <v>53553345</v>
      </c>
      <c r="AJ391">
        <v>419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ROW(Source!A183)</f>
        <v>183</v>
      </c>
      <c r="B392">
        <v>53553355</v>
      </c>
      <c r="C392">
        <v>53553344</v>
      </c>
      <c r="D392">
        <v>121548</v>
      </c>
      <c r="E392">
        <v>1</v>
      </c>
      <c r="F392">
        <v>1</v>
      </c>
      <c r="G392">
        <v>1</v>
      </c>
      <c r="H392">
        <v>1</v>
      </c>
      <c r="I392" t="s">
        <v>31</v>
      </c>
      <c r="J392" t="s">
        <v>3</v>
      </c>
      <c r="K392" t="s">
        <v>1489</v>
      </c>
      <c r="L392">
        <v>608254</v>
      </c>
      <c r="N392">
        <v>1013</v>
      </c>
      <c r="O392" t="s">
        <v>1490</v>
      </c>
      <c r="P392" t="s">
        <v>1490</v>
      </c>
      <c r="Q392">
        <v>1</v>
      </c>
      <c r="X392">
        <v>0.50312499999999993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2</v>
      </c>
      <c r="AF392" t="s">
        <v>61</v>
      </c>
      <c r="AG392">
        <v>0.72324218749999991</v>
      </c>
      <c r="AH392">
        <v>2</v>
      </c>
      <c r="AI392">
        <v>53553346</v>
      </c>
      <c r="AJ392">
        <v>420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ROW(Source!A183)</f>
        <v>183</v>
      </c>
      <c r="B393">
        <v>53553356</v>
      </c>
      <c r="C393">
        <v>53553344</v>
      </c>
      <c r="D393">
        <v>29172556</v>
      </c>
      <c r="E393">
        <v>1</v>
      </c>
      <c r="F393">
        <v>1</v>
      </c>
      <c r="G393">
        <v>1</v>
      </c>
      <c r="H393">
        <v>2</v>
      </c>
      <c r="I393" t="s">
        <v>1647</v>
      </c>
      <c r="J393" t="s">
        <v>1667</v>
      </c>
      <c r="K393" t="s">
        <v>1649</v>
      </c>
      <c r="L393">
        <v>1368</v>
      </c>
      <c r="N393">
        <v>1011</v>
      </c>
      <c r="O393" t="s">
        <v>1494</v>
      </c>
      <c r="P393" t="s">
        <v>1494</v>
      </c>
      <c r="Q393">
        <v>1</v>
      </c>
      <c r="X393">
        <v>0.50312499999999993</v>
      </c>
      <c r="Y393">
        <v>0</v>
      </c>
      <c r="Z393">
        <v>31.26</v>
      </c>
      <c r="AA393">
        <v>13.5</v>
      </c>
      <c r="AB393">
        <v>0</v>
      </c>
      <c r="AC393">
        <v>0</v>
      </c>
      <c r="AD393">
        <v>1</v>
      </c>
      <c r="AE393">
        <v>0</v>
      </c>
      <c r="AF393" t="s">
        <v>61</v>
      </c>
      <c r="AG393">
        <v>0.72324218749999991</v>
      </c>
      <c r="AH393">
        <v>2</v>
      </c>
      <c r="AI393">
        <v>53553347</v>
      </c>
      <c r="AJ393">
        <v>421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ROW(Source!A183)</f>
        <v>183</v>
      </c>
      <c r="B394">
        <v>53553357</v>
      </c>
      <c r="C394">
        <v>53553344</v>
      </c>
      <c r="D394">
        <v>29174913</v>
      </c>
      <c r="E394">
        <v>1</v>
      </c>
      <c r="F394">
        <v>1</v>
      </c>
      <c r="G394">
        <v>1</v>
      </c>
      <c r="H394">
        <v>2</v>
      </c>
      <c r="I394" t="s">
        <v>1513</v>
      </c>
      <c r="J394" t="s">
        <v>1514</v>
      </c>
      <c r="K394" t="s">
        <v>1515</v>
      </c>
      <c r="L394">
        <v>1368</v>
      </c>
      <c r="N394">
        <v>1011</v>
      </c>
      <c r="O394" t="s">
        <v>1494</v>
      </c>
      <c r="P394" t="s">
        <v>1494</v>
      </c>
      <c r="Q394">
        <v>1</v>
      </c>
      <c r="X394">
        <v>0.71875</v>
      </c>
      <c r="Y394">
        <v>0</v>
      </c>
      <c r="Z394">
        <v>87.17</v>
      </c>
      <c r="AA394">
        <v>11.6</v>
      </c>
      <c r="AB394">
        <v>0</v>
      </c>
      <c r="AC394">
        <v>0</v>
      </c>
      <c r="AD394">
        <v>1</v>
      </c>
      <c r="AE394">
        <v>0</v>
      </c>
      <c r="AF394" t="s">
        <v>61</v>
      </c>
      <c r="AG394">
        <v>1.033203125</v>
      </c>
      <c r="AH394">
        <v>2</v>
      </c>
      <c r="AI394">
        <v>53553348</v>
      </c>
      <c r="AJ394">
        <v>422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ROW(Source!A183)</f>
        <v>183</v>
      </c>
      <c r="B395">
        <v>53553358</v>
      </c>
      <c r="C395">
        <v>53553344</v>
      </c>
      <c r="D395">
        <v>29110859</v>
      </c>
      <c r="E395">
        <v>1</v>
      </c>
      <c r="F395">
        <v>1</v>
      </c>
      <c r="G395">
        <v>1</v>
      </c>
      <c r="H395">
        <v>3</v>
      </c>
      <c r="I395" t="s">
        <v>379</v>
      </c>
      <c r="J395" t="s">
        <v>381</v>
      </c>
      <c r="K395" t="s">
        <v>380</v>
      </c>
      <c r="L395">
        <v>1327</v>
      </c>
      <c r="N395">
        <v>1005</v>
      </c>
      <c r="O395" t="s">
        <v>128</v>
      </c>
      <c r="P395" t="s">
        <v>128</v>
      </c>
      <c r="Q395">
        <v>1</v>
      </c>
      <c r="X395">
        <v>102</v>
      </c>
      <c r="Y395">
        <v>59.97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102</v>
      </c>
      <c r="AH395">
        <v>2</v>
      </c>
      <c r="AI395">
        <v>53553349</v>
      </c>
      <c r="AJ395">
        <v>423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ROW(Source!A183)</f>
        <v>183</v>
      </c>
      <c r="B396">
        <v>53553359</v>
      </c>
      <c r="C396">
        <v>53553344</v>
      </c>
      <c r="D396">
        <v>29111241</v>
      </c>
      <c r="E396">
        <v>1</v>
      </c>
      <c r="F396">
        <v>1</v>
      </c>
      <c r="G396">
        <v>1</v>
      </c>
      <c r="H396">
        <v>3</v>
      </c>
      <c r="I396" t="s">
        <v>1695</v>
      </c>
      <c r="J396" t="s">
        <v>1696</v>
      </c>
      <c r="K396" t="s">
        <v>1697</v>
      </c>
      <c r="L396">
        <v>1346</v>
      </c>
      <c r="N396">
        <v>1009</v>
      </c>
      <c r="O396" t="s">
        <v>143</v>
      </c>
      <c r="P396" t="s">
        <v>143</v>
      </c>
      <c r="Q396">
        <v>1</v>
      </c>
      <c r="X396">
        <v>50</v>
      </c>
      <c r="Y396">
        <v>8.35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 t="s">
        <v>3</v>
      </c>
      <c r="AG396">
        <v>50</v>
      </c>
      <c r="AH396">
        <v>2</v>
      </c>
      <c r="AI396">
        <v>53553350</v>
      </c>
      <c r="AJ396">
        <v>424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ROW(Source!A183)</f>
        <v>183</v>
      </c>
      <c r="B397">
        <v>53553360</v>
      </c>
      <c r="C397">
        <v>53553344</v>
      </c>
      <c r="D397">
        <v>29107800</v>
      </c>
      <c r="E397">
        <v>1</v>
      </c>
      <c r="F397">
        <v>1</v>
      </c>
      <c r="G397">
        <v>1</v>
      </c>
      <c r="H397">
        <v>3</v>
      </c>
      <c r="I397" t="s">
        <v>1698</v>
      </c>
      <c r="J397" t="s">
        <v>1699</v>
      </c>
      <c r="K397" t="s">
        <v>1700</v>
      </c>
      <c r="L397">
        <v>1346</v>
      </c>
      <c r="N397">
        <v>1009</v>
      </c>
      <c r="O397" t="s">
        <v>143</v>
      </c>
      <c r="P397" t="s">
        <v>143</v>
      </c>
      <c r="Q397">
        <v>1</v>
      </c>
      <c r="X397">
        <v>0.5</v>
      </c>
      <c r="Y397">
        <v>1.81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0</v>
      </c>
      <c r="AF397" t="s">
        <v>3</v>
      </c>
      <c r="AG397">
        <v>0.5</v>
      </c>
      <c r="AH397">
        <v>2</v>
      </c>
      <c r="AI397">
        <v>53553351</v>
      </c>
      <c r="AJ397">
        <v>425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ROW(Source!A184)</f>
        <v>184</v>
      </c>
      <c r="B398">
        <v>53553354</v>
      </c>
      <c r="C398">
        <v>53553344</v>
      </c>
      <c r="D398">
        <v>18410542</v>
      </c>
      <c r="E398">
        <v>1</v>
      </c>
      <c r="F398">
        <v>1</v>
      </c>
      <c r="G398">
        <v>1</v>
      </c>
      <c r="H398">
        <v>1</v>
      </c>
      <c r="I398" t="s">
        <v>1693</v>
      </c>
      <c r="J398" t="s">
        <v>3</v>
      </c>
      <c r="K398" t="s">
        <v>1694</v>
      </c>
      <c r="L398">
        <v>1369</v>
      </c>
      <c r="N398">
        <v>1013</v>
      </c>
      <c r="O398" t="s">
        <v>1486</v>
      </c>
      <c r="P398" t="s">
        <v>1486</v>
      </c>
      <c r="Q398">
        <v>1</v>
      </c>
      <c r="X398">
        <v>56.073999999999991</v>
      </c>
      <c r="Y398">
        <v>0</v>
      </c>
      <c r="Z398">
        <v>0</v>
      </c>
      <c r="AA398">
        <v>0</v>
      </c>
      <c r="AB398">
        <v>276.92</v>
      </c>
      <c r="AC398">
        <v>0</v>
      </c>
      <c r="AD398">
        <v>1</v>
      </c>
      <c r="AE398">
        <v>1</v>
      </c>
      <c r="AF398" t="s">
        <v>62</v>
      </c>
      <c r="AG398">
        <v>74.157864999999987</v>
      </c>
      <c r="AH398">
        <v>2</v>
      </c>
      <c r="AI398">
        <v>53553345</v>
      </c>
      <c r="AJ398">
        <v>427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ROW(Source!A184)</f>
        <v>184</v>
      </c>
      <c r="B399">
        <v>53553355</v>
      </c>
      <c r="C399">
        <v>53553344</v>
      </c>
      <c r="D399">
        <v>121548</v>
      </c>
      <c r="E399">
        <v>1</v>
      </c>
      <c r="F399">
        <v>1</v>
      </c>
      <c r="G399">
        <v>1</v>
      </c>
      <c r="H399">
        <v>1</v>
      </c>
      <c r="I399" t="s">
        <v>31</v>
      </c>
      <c r="J399" t="s">
        <v>3</v>
      </c>
      <c r="K399" t="s">
        <v>1489</v>
      </c>
      <c r="L399">
        <v>608254</v>
      </c>
      <c r="N399">
        <v>1013</v>
      </c>
      <c r="O399" t="s">
        <v>1490</v>
      </c>
      <c r="P399" t="s">
        <v>1490</v>
      </c>
      <c r="Q399">
        <v>1</v>
      </c>
      <c r="X399">
        <v>0.50312499999999993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2</v>
      </c>
      <c r="AF399" t="s">
        <v>61</v>
      </c>
      <c r="AG399">
        <v>0.72324218749999991</v>
      </c>
      <c r="AH399">
        <v>2</v>
      </c>
      <c r="AI399">
        <v>53553346</v>
      </c>
      <c r="AJ399">
        <v>428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ROW(Source!A184)</f>
        <v>184</v>
      </c>
      <c r="B400">
        <v>53553356</v>
      </c>
      <c r="C400">
        <v>53553344</v>
      </c>
      <c r="D400">
        <v>29172556</v>
      </c>
      <c r="E400">
        <v>1</v>
      </c>
      <c r="F400">
        <v>1</v>
      </c>
      <c r="G400">
        <v>1</v>
      </c>
      <c r="H400">
        <v>2</v>
      </c>
      <c r="I400" t="s">
        <v>1647</v>
      </c>
      <c r="J400" t="s">
        <v>1667</v>
      </c>
      <c r="K400" t="s">
        <v>1649</v>
      </c>
      <c r="L400">
        <v>1368</v>
      </c>
      <c r="N400">
        <v>1011</v>
      </c>
      <c r="O400" t="s">
        <v>1494</v>
      </c>
      <c r="P400" t="s">
        <v>1494</v>
      </c>
      <c r="Q400">
        <v>1</v>
      </c>
      <c r="X400">
        <v>0.50312499999999993</v>
      </c>
      <c r="Y400">
        <v>0</v>
      </c>
      <c r="Z400">
        <v>31.26</v>
      </c>
      <c r="AA400">
        <v>13.5</v>
      </c>
      <c r="AB400">
        <v>0</v>
      </c>
      <c r="AC400">
        <v>0</v>
      </c>
      <c r="AD400">
        <v>1</v>
      </c>
      <c r="AE400">
        <v>0</v>
      </c>
      <c r="AF400" t="s">
        <v>61</v>
      </c>
      <c r="AG400">
        <v>0.72324218749999991</v>
      </c>
      <c r="AH400">
        <v>2</v>
      </c>
      <c r="AI400">
        <v>53553347</v>
      </c>
      <c r="AJ400">
        <v>429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ROW(Source!A184)</f>
        <v>184</v>
      </c>
      <c r="B401">
        <v>53553357</v>
      </c>
      <c r="C401">
        <v>53553344</v>
      </c>
      <c r="D401">
        <v>29174913</v>
      </c>
      <c r="E401">
        <v>1</v>
      </c>
      <c r="F401">
        <v>1</v>
      </c>
      <c r="G401">
        <v>1</v>
      </c>
      <c r="H401">
        <v>2</v>
      </c>
      <c r="I401" t="s">
        <v>1513</v>
      </c>
      <c r="J401" t="s">
        <v>1514</v>
      </c>
      <c r="K401" t="s">
        <v>1515</v>
      </c>
      <c r="L401">
        <v>1368</v>
      </c>
      <c r="N401">
        <v>1011</v>
      </c>
      <c r="O401" t="s">
        <v>1494</v>
      </c>
      <c r="P401" t="s">
        <v>1494</v>
      </c>
      <c r="Q401">
        <v>1</v>
      </c>
      <c r="X401">
        <v>0.71875</v>
      </c>
      <c r="Y401">
        <v>0</v>
      </c>
      <c r="Z401">
        <v>87.17</v>
      </c>
      <c r="AA401">
        <v>11.6</v>
      </c>
      <c r="AB401">
        <v>0</v>
      </c>
      <c r="AC401">
        <v>0</v>
      </c>
      <c r="AD401">
        <v>1</v>
      </c>
      <c r="AE401">
        <v>0</v>
      </c>
      <c r="AF401" t="s">
        <v>61</v>
      </c>
      <c r="AG401">
        <v>1.033203125</v>
      </c>
      <c r="AH401">
        <v>2</v>
      </c>
      <c r="AI401">
        <v>53553348</v>
      </c>
      <c r="AJ401">
        <v>430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ROW(Source!A184)</f>
        <v>184</v>
      </c>
      <c r="B402">
        <v>53553358</v>
      </c>
      <c r="C402">
        <v>53553344</v>
      </c>
      <c r="D402">
        <v>29110859</v>
      </c>
      <c r="E402">
        <v>1</v>
      </c>
      <c r="F402">
        <v>1</v>
      </c>
      <c r="G402">
        <v>1</v>
      </c>
      <c r="H402">
        <v>3</v>
      </c>
      <c r="I402" t="s">
        <v>379</v>
      </c>
      <c r="J402" t="s">
        <v>381</v>
      </c>
      <c r="K402" t="s">
        <v>380</v>
      </c>
      <c r="L402">
        <v>1327</v>
      </c>
      <c r="N402">
        <v>1005</v>
      </c>
      <c r="O402" t="s">
        <v>128</v>
      </c>
      <c r="P402" t="s">
        <v>128</v>
      </c>
      <c r="Q402">
        <v>1</v>
      </c>
      <c r="X402">
        <v>102</v>
      </c>
      <c r="Y402">
        <v>59.97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102</v>
      </c>
      <c r="AH402">
        <v>2</v>
      </c>
      <c r="AI402">
        <v>53553349</v>
      </c>
      <c r="AJ402">
        <v>431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ROW(Source!A184)</f>
        <v>184</v>
      </c>
      <c r="B403">
        <v>53553359</v>
      </c>
      <c r="C403">
        <v>53553344</v>
      </c>
      <c r="D403">
        <v>29111241</v>
      </c>
      <c r="E403">
        <v>1</v>
      </c>
      <c r="F403">
        <v>1</v>
      </c>
      <c r="G403">
        <v>1</v>
      </c>
      <c r="H403">
        <v>3</v>
      </c>
      <c r="I403" t="s">
        <v>1695</v>
      </c>
      <c r="J403" t="s">
        <v>1696</v>
      </c>
      <c r="K403" t="s">
        <v>1697</v>
      </c>
      <c r="L403">
        <v>1346</v>
      </c>
      <c r="N403">
        <v>1009</v>
      </c>
      <c r="O403" t="s">
        <v>143</v>
      </c>
      <c r="P403" t="s">
        <v>143</v>
      </c>
      <c r="Q403">
        <v>1</v>
      </c>
      <c r="X403">
        <v>50</v>
      </c>
      <c r="Y403">
        <v>8.35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50</v>
      </c>
      <c r="AH403">
        <v>2</v>
      </c>
      <c r="AI403">
        <v>53553350</v>
      </c>
      <c r="AJ403">
        <v>432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ROW(Source!A184)</f>
        <v>184</v>
      </c>
      <c r="B404">
        <v>53553360</v>
      </c>
      <c r="C404">
        <v>53553344</v>
      </c>
      <c r="D404">
        <v>29107800</v>
      </c>
      <c r="E404">
        <v>1</v>
      </c>
      <c r="F404">
        <v>1</v>
      </c>
      <c r="G404">
        <v>1</v>
      </c>
      <c r="H404">
        <v>3</v>
      </c>
      <c r="I404" t="s">
        <v>1698</v>
      </c>
      <c r="J404" t="s">
        <v>1699</v>
      </c>
      <c r="K404" t="s">
        <v>1700</v>
      </c>
      <c r="L404">
        <v>1346</v>
      </c>
      <c r="N404">
        <v>1009</v>
      </c>
      <c r="O404" t="s">
        <v>143</v>
      </c>
      <c r="P404" t="s">
        <v>143</v>
      </c>
      <c r="Q404">
        <v>1</v>
      </c>
      <c r="X404">
        <v>0.5</v>
      </c>
      <c r="Y404">
        <v>1.81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 t="s">
        <v>3</v>
      </c>
      <c r="AG404">
        <v>0.5</v>
      </c>
      <c r="AH404">
        <v>2</v>
      </c>
      <c r="AI404">
        <v>53553351</v>
      </c>
      <c r="AJ404">
        <v>433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ROW(Source!A189)</f>
        <v>189</v>
      </c>
      <c r="B405">
        <v>53553368</v>
      </c>
      <c r="C405">
        <v>53553363</v>
      </c>
      <c r="D405">
        <v>18416200</v>
      </c>
      <c r="E405">
        <v>1</v>
      </c>
      <c r="F405">
        <v>1</v>
      </c>
      <c r="G405">
        <v>1</v>
      </c>
      <c r="H405">
        <v>1</v>
      </c>
      <c r="I405" t="s">
        <v>1701</v>
      </c>
      <c r="J405" t="s">
        <v>3</v>
      </c>
      <c r="K405" t="s">
        <v>1702</v>
      </c>
      <c r="L405">
        <v>1369</v>
      </c>
      <c r="N405">
        <v>1013</v>
      </c>
      <c r="O405" t="s">
        <v>1486</v>
      </c>
      <c r="P405" t="s">
        <v>1486</v>
      </c>
      <c r="Q405">
        <v>1</v>
      </c>
      <c r="X405">
        <v>11.889275</v>
      </c>
      <c r="Y405">
        <v>0</v>
      </c>
      <c r="Z405">
        <v>0</v>
      </c>
      <c r="AA405">
        <v>0</v>
      </c>
      <c r="AB405">
        <v>325.24</v>
      </c>
      <c r="AC405">
        <v>0</v>
      </c>
      <c r="AD405">
        <v>1</v>
      </c>
      <c r="AE405">
        <v>1</v>
      </c>
      <c r="AF405" t="s">
        <v>62</v>
      </c>
      <c r="AG405">
        <v>15.723566187499998</v>
      </c>
      <c r="AH405">
        <v>2</v>
      </c>
      <c r="AI405">
        <v>53553364</v>
      </c>
      <c r="AJ405">
        <v>435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ROW(Source!A189)</f>
        <v>189</v>
      </c>
      <c r="B406">
        <v>53553369</v>
      </c>
      <c r="C406">
        <v>53553363</v>
      </c>
      <c r="D406">
        <v>29174913</v>
      </c>
      <c r="E406">
        <v>1</v>
      </c>
      <c r="F406">
        <v>1</v>
      </c>
      <c r="G406">
        <v>1</v>
      </c>
      <c r="H406">
        <v>2</v>
      </c>
      <c r="I406" t="s">
        <v>1513</v>
      </c>
      <c r="J406" t="s">
        <v>1514</v>
      </c>
      <c r="K406" t="s">
        <v>1515</v>
      </c>
      <c r="L406">
        <v>1368</v>
      </c>
      <c r="N406">
        <v>1011</v>
      </c>
      <c r="O406" t="s">
        <v>1494</v>
      </c>
      <c r="P406" t="s">
        <v>1494</v>
      </c>
      <c r="Q406">
        <v>1</v>
      </c>
      <c r="X406">
        <v>4.3124999999999997E-2</v>
      </c>
      <c r="Y406">
        <v>0</v>
      </c>
      <c r="Z406">
        <v>87.17</v>
      </c>
      <c r="AA406">
        <v>11.6</v>
      </c>
      <c r="AB406">
        <v>0</v>
      </c>
      <c r="AC406">
        <v>0</v>
      </c>
      <c r="AD406">
        <v>1</v>
      </c>
      <c r="AE406">
        <v>0</v>
      </c>
      <c r="AF406" t="s">
        <v>61</v>
      </c>
      <c r="AG406">
        <v>6.199218749999999E-2</v>
      </c>
      <c r="AH406">
        <v>2</v>
      </c>
      <c r="AI406">
        <v>53553365</v>
      </c>
      <c r="AJ406">
        <v>436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ROW(Source!A189)</f>
        <v>189</v>
      </c>
      <c r="B407">
        <v>53553370</v>
      </c>
      <c r="C407">
        <v>53553363</v>
      </c>
      <c r="D407">
        <v>29111241</v>
      </c>
      <c r="E407">
        <v>1</v>
      </c>
      <c r="F407">
        <v>1</v>
      </c>
      <c r="G407">
        <v>1</v>
      </c>
      <c r="H407">
        <v>3</v>
      </c>
      <c r="I407" t="s">
        <v>1695</v>
      </c>
      <c r="J407" t="s">
        <v>1696</v>
      </c>
      <c r="K407" t="s">
        <v>1697</v>
      </c>
      <c r="L407">
        <v>1346</v>
      </c>
      <c r="N407">
        <v>1009</v>
      </c>
      <c r="O407" t="s">
        <v>143</v>
      </c>
      <c r="P407" t="s">
        <v>143</v>
      </c>
      <c r="Q407">
        <v>1</v>
      </c>
      <c r="X407">
        <v>5.15</v>
      </c>
      <c r="Y407">
        <v>8.35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5.15</v>
      </c>
      <c r="AH407">
        <v>2</v>
      </c>
      <c r="AI407">
        <v>53553366</v>
      </c>
      <c r="AJ407">
        <v>437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ROW(Source!A189)</f>
        <v>189</v>
      </c>
      <c r="B408">
        <v>53553371</v>
      </c>
      <c r="C408">
        <v>53553363</v>
      </c>
      <c r="D408">
        <v>29110997</v>
      </c>
      <c r="E408">
        <v>1</v>
      </c>
      <c r="F408">
        <v>1</v>
      </c>
      <c r="G408">
        <v>1</v>
      </c>
      <c r="H408">
        <v>3</v>
      </c>
      <c r="I408" t="s">
        <v>1703</v>
      </c>
      <c r="J408" t="s">
        <v>1704</v>
      </c>
      <c r="K408" t="s">
        <v>1705</v>
      </c>
      <c r="L408">
        <v>1301</v>
      </c>
      <c r="N408">
        <v>1003</v>
      </c>
      <c r="O408" t="s">
        <v>185</v>
      </c>
      <c r="P408" t="s">
        <v>185</v>
      </c>
      <c r="Q408">
        <v>1</v>
      </c>
      <c r="X408">
        <v>101</v>
      </c>
      <c r="Y408">
        <v>12.3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101</v>
      </c>
      <c r="AH408">
        <v>2</v>
      </c>
      <c r="AI408">
        <v>53553367</v>
      </c>
      <c r="AJ408">
        <v>438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ROW(Source!A190)</f>
        <v>190</v>
      </c>
      <c r="B409">
        <v>53553368</v>
      </c>
      <c r="C409">
        <v>53553363</v>
      </c>
      <c r="D409">
        <v>18416200</v>
      </c>
      <c r="E409">
        <v>1</v>
      </c>
      <c r="F409">
        <v>1</v>
      </c>
      <c r="G409">
        <v>1</v>
      </c>
      <c r="H409">
        <v>1</v>
      </c>
      <c r="I409" t="s">
        <v>1701</v>
      </c>
      <c r="J409" t="s">
        <v>3</v>
      </c>
      <c r="K409" t="s">
        <v>1702</v>
      </c>
      <c r="L409">
        <v>1369</v>
      </c>
      <c r="N409">
        <v>1013</v>
      </c>
      <c r="O409" t="s">
        <v>1486</v>
      </c>
      <c r="P409" t="s">
        <v>1486</v>
      </c>
      <c r="Q409">
        <v>1</v>
      </c>
      <c r="X409">
        <v>11.889275</v>
      </c>
      <c r="Y409">
        <v>0</v>
      </c>
      <c r="Z409">
        <v>0</v>
      </c>
      <c r="AA409">
        <v>0</v>
      </c>
      <c r="AB409">
        <v>325.24</v>
      </c>
      <c r="AC409">
        <v>0</v>
      </c>
      <c r="AD409">
        <v>1</v>
      </c>
      <c r="AE409">
        <v>1</v>
      </c>
      <c r="AF409" t="s">
        <v>62</v>
      </c>
      <c r="AG409">
        <v>15.723566187499998</v>
      </c>
      <c r="AH409">
        <v>2</v>
      </c>
      <c r="AI409">
        <v>53553364</v>
      </c>
      <c r="AJ409">
        <v>439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ROW(Source!A190)</f>
        <v>190</v>
      </c>
      <c r="B410">
        <v>53553369</v>
      </c>
      <c r="C410">
        <v>53553363</v>
      </c>
      <c r="D410">
        <v>29174913</v>
      </c>
      <c r="E410">
        <v>1</v>
      </c>
      <c r="F410">
        <v>1</v>
      </c>
      <c r="G410">
        <v>1</v>
      </c>
      <c r="H410">
        <v>2</v>
      </c>
      <c r="I410" t="s">
        <v>1513</v>
      </c>
      <c r="J410" t="s">
        <v>1514</v>
      </c>
      <c r="K410" t="s">
        <v>1515</v>
      </c>
      <c r="L410">
        <v>1368</v>
      </c>
      <c r="N410">
        <v>1011</v>
      </c>
      <c r="O410" t="s">
        <v>1494</v>
      </c>
      <c r="P410" t="s">
        <v>1494</v>
      </c>
      <c r="Q410">
        <v>1</v>
      </c>
      <c r="X410">
        <v>4.3124999999999997E-2</v>
      </c>
      <c r="Y410">
        <v>0</v>
      </c>
      <c r="Z410">
        <v>87.17</v>
      </c>
      <c r="AA410">
        <v>11.6</v>
      </c>
      <c r="AB410">
        <v>0</v>
      </c>
      <c r="AC410">
        <v>0</v>
      </c>
      <c r="AD410">
        <v>1</v>
      </c>
      <c r="AE410">
        <v>0</v>
      </c>
      <c r="AF410" t="s">
        <v>61</v>
      </c>
      <c r="AG410">
        <v>6.199218749999999E-2</v>
      </c>
      <c r="AH410">
        <v>2</v>
      </c>
      <c r="AI410">
        <v>53553365</v>
      </c>
      <c r="AJ410">
        <v>440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ROW(Source!A190)</f>
        <v>190</v>
      </c>
      <c r="B411">
        <v>53553370</v>
      </c>
      <c r="C411">
        <v>53553363</v>
      </c>
      <c r="D411">
        <v>29111241</v>
      </c>
      <c r="E411">
        <v>1</v>
      </c>
      <c r="F411">
        <v>1</v>
      </c>
      <c r="G411">
        <v>1</v>
      </c>
      <c r="H411">
        <v>3</v>
      </c>
      <c r="I411" t="s">
        <v>1695</v>
      </c>
      <c r="J411" t="s">
        <v>1696</v>
      </c>
      <c r="K411" t="s">
        <v>1697</v>
      </c>
      <c r="L411">
        <v>1346</v>
      </c>
      <c r="N411">
        <v>1009</v>
      </c>
      <c r="O411" t="s">
        <v>143</v>
      </c>
      <c r="P411" t="s">
        <v>143</v>
      </c>
      <c r="Q411">
        <v>1</v>
      </c>
      <c r="X411">
        <v>5.15</v>
      </c>
      <c r="Y411">
        <v>8.35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5.15</v>
      </c>
      <c r="AH411">
        <v>2</v>
      </c>
      <c r="AI411">
        <v>53553366</v>
      </c>
      <c r="AJ411">
        <v>441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ROW(Source!A190)</f>
        <v>190</v>
      </c>
      <c r="B412">
        <v>53553371</v>
      </c>
      <c r="C412">
        <v>53553363</v>
      </c>
      <c r="D412">
        <v>29110997</v>
      </c>
      <c r="E412">
        <v>1</v>
      </c>
      <c r="F412">
        <v>1</v>
      </c>
      <c r="G412">
        <v>1</v>
      </c>
      <c r="H412">
        <v>3</v>
      </c>
      <c r="I412" t="s">
        <v>1703</v>
      </c>
      <c r="J412" t="s">
        <v>1704</v>
      </c>
      <c r="K412" t="s">
        <v>1705</v>
      </c>
      <c r="L412">
        <v>1301</v>
      </c>
      <c r="N412">
        <v>1003</v>
      </c>
      <c r="O412" t="s">
        <v>185</v>
      </c>
      <c r="P412" t="s">
        <v>185</v>
      </c>
      <c r="Q412">
        <v>1</v>
      </c>
      <c r="X412">
        <v>101</v>
      </c>
      <c r="Y412">
        <v>12.3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101</v>
      </c>
      <c r="AH412">
        <v>2</v>
      </c>
      <c r="AI412">
        <v>53553367</v>
      </c>
      <c r="AJ412">
        <v>442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ROW(Source!A226)</f>
        <v>226</v>
      </c>
      <c r="B413">
        <v>53553375</v>
      </c>
      <c r="C413">
        <v>53553372</v>
      </c>
      <c r="D413">
        <v>18406804</v>
      </c>
      <c r="E413">
        <v>1</v>
      </c>
      <c r="F413">
        <v>1</v>
      </c>
      <c r="G413">
        <v>1</v>
      </c>
      <c r="H413">
        <v>1</v>
      </c>
      <c r="I413" t="s">
        <v>1560</v>
      </c>
      <c r="J413" t="s">
        <v>3</v>
      </c>
      <c r="K413" t="s">
        <v>1561</v>
      </c>
      <c r="L413">
        <v>1369</v>
      </c>
      <c r="N413">
        <v>1013</v>
      </c>
      <c r="O413" t="s">
        <v>1486</v>
      </c>
      <c r="P413" t="s">
        <v>1486</v>
      </c>
      <c r="Q413">
        <v>1</v>
      </c>
      <c r="X413">
        <v>5.7336987499999994</v>
      </c>
      <c r="Y413">
        <v>0</v>
      </c>
      <c r="Z413">
        <v>0</v>
      </c>
      <c r="AA413">
        <v>0</v>
      </c>
      <c r="AB413">
        <v>259.92</v>
      </c>
      <c r="AC413">
        <v>0</v>
      </c>
      <c r="AD413">
        <v>1</v>
      </c>
      <c r="AE413">
        <v>1</v>
      </c>
      <c r="AF413" t="s">
        <v>16</v>
      </c>
      <c r="AG413">
        <v>6.5937535624999999</v>
      </c>
      <c r="AH413">
        <v>2</v>
      </c>
      <c r="AI413">
        <v>53553373</v>
      </c>
      <c r="AJ413">
        <v>443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ROW(Source!A226)</f>
        <v>226</v>
      </c>
      <c r="B414">
        <v>53553376</v>
      </c>
      <c r="C414">
        <v>53553372</v>
      </c>
      <c r="D414">
        <v>29164349</v>
      </c>
      <c r="E414">
        <v>1</v>
      </c>
      <c r="F414">
        <v>1</v>
      </c>
      <c r="G414">
        <v>1</v>
      </c>
      <c r="H414">
        <v>3</v>
      </c>
      <c r="I414" t="s">
        <v>24</v>
      </c>
      <c r="J414" t="s">
        <v>27</v>
      </c>
      <c r="K414" t="s">
        <v>25</v>
      </c>
      <c r="L414">
        <v>1348</v>
      </c>
      <c r="N414">
        <v>1009</v>
      </c>
      <c r="O414" t="s">
        <v>26</v>
      </c>
      <c r="P414" t="s">
        <v>26</v>
      </c>
      <c r="Q414">
        <v>1000</v>
      </c>
      <c r="X414">
        <v>0.11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 t="s">
        <v>3</v>
      </c>
      <c r="AG414">
        <v>0.11</v>
      </c>
      <c r="AH414">
        <v>2</v>
      </c>
      <c r="AI414">
        <v>53553374</v>
      </c>
      <c r="AJ414">
        <v>444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ROW(Source!A227)</f>
        <v>227</v>
      </c>
      <c r="B415">
        <v>53553375</v>
      </c>
      <c r="C415">
        <v>53553372</v>
      </c>
      <c r="D415">
        <v>18406804</v>
      </c>
      <c r="E415">
        <v>1</v>
      </c>
      <c r="F415">
        <v>1</v>
      </c>
      <c r="G415">
        <v>1</v>
      </c>
      <c r="H415">
        <v>1</v>
      </c>
      <c r="I415" t="s">
        <v>1560</v>
      </c>
      <c r="J415" t="s">
        <v>3</v>
      </c>
      <c r="K415" t="s">
        <v>1561</v>
      </c>
      <c r="L415">
        <v>1369</v>
      </c>
      <c r="N415">
        <v>1013</v>
      </c>
      <c r="O415" t="s">
        <v>1486</v>
      </c>
      <c r="P415" t="s">
        <v>1486</v>
      </c>
      <c r="Q415">
        <v>1</v>
      </c>
      <c r="X415">
        <v>5.7336987499999994</v>
      </c>
      <c r="Y415">
        <v>0</v>
      </c>
      <c r="Z415">
        <v>0</v>
      </c>
      <c r="AA415">
        <v>0</v>
      </c>
      <c r="AB415">
        <v>259.92</v>
      </c>
      <c r="AC415">
        <v>0</v>
      </c>
      <c r="AD415">
        <v>1</v>
      </c>
      <c r="AE415">
        <v>1</v>
      </c>
      <c r="AF415" t="s">
        <v>16</v>
      </c>
      <c r="AG415">
        <v>6.5937535624999999</v>
      </c>
      <c r="AH415">
        <v>2</v>
      </c>
      <c r="AI415">
        <v>53553373</v>
      </c>
      <c r="AJ415">
        <v>445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ROW(Source!A227)</f>
        <v>227</v>
      </c>
      <c r="B416">
        <v>53553376</v>
      </c>
      <c r="C416">
        <v>53553372</v>
      </c>
      <c r="D416">
        <v>29164349</v>
      </c>
      <c r="E416">
        <v>1</v>
      </c>
      <c r="F416">
        <v>1</v>
      </c>
      <c r="G416">
        <v>1</v>
      </c>
      <c r="H416">
        <v>3</v>
      </c>
      <c r="I416" t="s">
        <v>24</v>
      </c>
      <c r="J416" t="s">
        <v>27</v>
      </c>
      <c r="K416" t="s">
        <v>25</v>
      </c>
      <c r="L416">
        <v>1348</v>
      </c>
      <c r="N416">
        <v>1009</v>
      </c>
      <c r="O416" t="s">
        <v>26</v>
      </c>
      <c r="P416" t="s">
        <v>26</v>
      </c>
      <c r="Q416">
        <v>1000</v>
      </c>
      <c r="X416">
        <v>0.11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s">
        <v>3</v>
      </c>
      <c r="AG416">
        <v>0.11</v>
      </c>
      <c r="AH416">
        <v>2</v>
      </c>
      <c r="AI416">
        <v>53553374</v>
      </c>
      <c r="AJ416">
        <v>446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ROW(Source!A230)</f>
        <v>230</v>
      </c>
      <c r="B417">
        <v>53553383</v>
      </c>
      <c r="C417">
        <v>53553378</v>
      </c>
      <c r="D417">
        <v>53014245</v>
      </c>
      <c r="E417">
        <v>1</v>
      </c>
      <c r="F417">
        <v>1</v>
      </c>
      <c r="G417">
        <v>1</v>
      </c>
      <c r="H417">
        <v>1</v>
      </c>
      <c r="I417" t="s">
        <v>1706</v>
      </c>
      <c r="J417" t="s">
        <v>3</v>
      </c>
      <c r="K417" t="s">
        <v>1707</v>
      </c>
      <c r="L417">
        <v>1369</v>
      </c>
      <c r="N417">
        <v>1013</v>
      </c>
      <c r="O417" t="s">
        <v>1486</v>
      </c>
      <c r="P417" t="s">
        <v>1486</v>
      </c>
      <c r="Q417">
        <v>1</v>
      </c>
      <c r="X417">
        <v>78.739999999999995</v>
      </c>
      <c r="Y417">
        <v>0</v>
      </c>
      <c r="Z417">
        <v>0</v>
      </c>
      <c r="AA417">
        <v>0</v>
      </c>
      <c r="AB417">
        <v>279.25</v>
      </c>
      <c r="AC417">
        <v>0</v>
      </c>
      <c r="AD417">
        <v>1</v>
      </c>
      <c r="AE417">
        <v>1</v>
      </c>
      <c r="AF417" t="s">
        <v>16</v>
      </c>
      <c r="AG417">
        <v>90.550999999999988</v>
      </c>
      <c r="AH417">
        <v>2</v>
      </c>
      <c r="AI417">
        <v>53553379</v>
      </c>
      <c r="AJ417">
        <v>447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ROW(Source!A230)</f>
        <v>230</v>
      </c>
      <c r="B418">
        <v>53553384</v>
      </c>
      <c r="C418">
        <v>53553378</v>
      </c>
      <c r="D418">
        <v>121548</v>
      </c>
      <c r="E418">
        <v>1</v>
      </c>
      <c r="F418">
        <v>1</v>
      </c>
      <c r="G418">
        <v>1</v>
      </c>
      <c r="H418">
        <v>1</v>
      </c>
      <c r="I418" t="s">
        <v>31</v>
      </c>
      <c r="J418" t="s">
        <v>3</v>
      </c>
      <c r="K418" t="s">
        <v>1489</v>
      </c>
      <c r="L418">
        <v>608254</v>
      </c>
      <c r="N418">
        <v>1013</v>
      </c>
      <c r="O418" t="s">
        <v>1490</v>
      </c>
      <c r="P418" t="s">
        <v>1490</v>
      </c>
      <c r="Q418">
        <v>1</v>
      </c>
      <c r="X418">
        <v>0.79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2</v>
      </c>
      <c r="AF418" t="s">
        <v>16</v>
      </c>
      <c r="AG418">
        <v>0.90849999999999997</v>
      </c>
      <c r="AH418">
        <v>2</v>
      </c>
      <c r="AI418">
        <v>53553380</v>
      </c>
      <c r="AJ418">
        <v>448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ROW(Source!A230)</f>
        <v>230</v>
      </c>
      <c r="B419">
        <v>53553385</v>
      </c>
      <c r="C419">
        <v>53553378</v>
      </c>
      <c r="D419">
        <v>53153717</v>
      </c>
      <c r="E419">
        <v>1</v>
      </c>
      <c r="F419">
        <v>1</v>
      </c>
      <c r="G419">
        <v>1</v>
      </c>
      <c r="H419">
        <v>2</v>
      </c>
      <c r="I419" t="s">
        <v>1647</v>
      </c>
      <c r="J419" t="s">
        <v>1708</v>
      </c>
      <c r="K419" t="s">
        <v>1649</v>
      </c>
      <c r="L419">
        <v>1368</v>
      </c>
      <c r="N419">
        <v>1011</v>
      </c>
      <c r="O419" t="s">
        <v>1494</v>
      </c>
      <c r="P419" t="s">
        <v>1494</v>
      </c>
      <c r="Q419">
        <v>1</v>
      </c>
      <c r="X419">
        <v>0.79</v>
      </c>
      <c r="Y419">
        <v>0</v>
      </c>
      <c r="Z419">
        <v>31.26</v>
      </c>
      <c r="AA419">
        <v>13.5</v>
      </c>
      <c r="AB419">
        <v>0</v>
      </c>
      <c r="AC419">
        <v>0</v>
      </c>
      <c r="AD419">
        <v>1</v>
      </c>
      <c r="AE419">
        <v>0</v>
      </c>
      <c r="AF419" t="s">
        <v>16</v>
      </c>
      <c r="AG419">
        <v>0.90849999999999997</v>
      </c>
      <c r="AH419">
        <v>2</v>
      </c>
      <c r="AI419">
        <v>53553381</v>
      </c>
      <c r="AJ419">
        <v>449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ROW(Source!A230)</f>
        <v>230</v>
      </c>
      <c r="B420">
        <v>53553386</v>
      </c>
      <c r="C420">
        <v>53553378</v>
      </c>
      <c r="D420">
        <v>53144146</v>
      </c>
      <c r="E420">
        <v>1</v>
      </c>
      <c r="F420">
        <v>1</v>
      </c>
      <c r="G420">
        <v>1</v>
      </c>
      <c r="H420">
        <v>3</v>
      </c>
      <c r="I420" t="s">
        <v>24</v>
      </c>
      <c r="J420" t="s">
        <v>399</v>
      </c>
      <c r="K420" t="s">
        <v>25</v>
      </c>
      <c r="L420">
        <v>1348</v>
      </c>
      <c r="N420">
        <v>1009</v>
      </c>
      <c r="O420" t="s">
        <v>26</v>
      </c>
      <c r="P420" t="s">
        <v>26</v>
      </c>
      <c r="Q420">
        <v>1000</v>
      </c>
      <c r="X420">
        <v>4.3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 t="s">
        <v>3</v>
      </c>
      <c r="AG420">
        <v>4.3</v>
      </c>
      <c r="AH420">
        <v>2</v>
      </c>
      <c r="AI420">
        <v>53553382</v>
      </c>
      <c r="AJ420">
        <v>450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ROW(Source!A231)</f>
        <v>231</v>
      </c>
      <c r="B421">
        <v>53553383</v>
      </c>
      <c r="C421">
        <v>53553378</v>
      </c>
      <c r="D421">
        <v>53014245</v>
      </c>
      <c r="E421">
        <v>1</v>
      </c>
      <c r="F421">
        <v>1</v>
      </c>
      <c r="G421">
        <v>1</v>
      </c>
      <c r="H421">
        <v>1</v>
      </c>
      <c r="I421" t="s">
        <v>1706</v>
      </c>
      <c r="J421" t="s">
        <v>3</v>
      </c>
      <c r="K421" t="s">
        <v>1707</v>
      </c>
      <c r="L421">
        <v>1369</v>
      </c>
      <c r="N421">
        <v>1013</v>
      </c>
      <c r="O421" t="s">
        <v>1486</v>
      </c>
      <c r="P421" t="s">
        <v>1486</v>
      </c>
      <c r="Q421">
        <v>1</v>
      </c>
      <c r="X421">
        <v>78.739999999999995</v>
      </c>
      <c r="Y421">
        <v>0</v>
      </c>
      <c r="Z421">
        <v>0</v>
      </c>
      <c r="AA421">
        <v>0</v>
      </c>
      <c r="AB421">
        <v>279.25</v>
      </c>
      <c r="AC421">
        <v>0</v>
      </c>
      <c r="AD421">
        <v>1</v>
      </c>
      <c r="AE421">
        <v>1</v>
      </c>
      <c r="AF421" t="s">
        <v>16</v>
      </c>
      <c r="AG421">
        <v>90.550999999999988</v>
      </c>
      <c r="AH421">
        <v>2</v>
      </c>
      <c r="AI421">
        <v>53553379</v>
      </c>
      <c r="AJ421">
        <v>451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ROW(Source!A231)</f>
        <v>231</v>
      </c>
      <c r="B422">
        <v>53553384</v>
      </c>
      <c r="C422">
        <v>53553378</v>
      </c>
      <c r="D422">
        <v>121548</v>
      </c>
      <c r="E422">
        <v>1</v>
      </c>
      <c r="F422">
        <v>1</v>
      </c>
      <c r="G422">
        <v>1</v>
      </c>
      <c r="H422">
        <v>1</v>
      </c>
      <c r="I422" t="s">
        <v>31</v>
      </c>
      <c r="J422" t="s">
        <v>3</v>
      </c>
      <c r="K422" t="s">
        <v>1489</v>
      </c>
      <c r="L422">
        <v>608254</v>
      </c>
      <c r="N422">
        <v>1013</v>
      </c>
      <c r="O422" t="s">
        <v>1490</v>
      </c>
      <c r="P422" t="s">
        <v>1490</v>
      </c>
      <c r="Q422">
        <v>1</v>
      </c>
      <c r="X422">
        <v>0.79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2</v>
      </c>
      <c r="AF422" t="s">
        <v>16</v>
      </c>
      <c r="AG422">
        <v>0.90849999999999997</v>
      </c>
      <c r="AH422">
        <v>2</v>
      </c>
      <c r="AI422">
        <v>53553380</v>
      </c>
      <c r="AJ422">
        <v>452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ROW(Source!A231)</f>
        <v>231</v>
      </c>
      <c r="B423">
        <v>53553385</v>
      </c>
      <c r="C423">
        <v>53553378</v>
      </c>
      <c r="D423">
        <v>53153717</v>
      </c>
      <c r="E423">
        <v>1</v>
      </c>
      <c r="F423">
        <v>1</v>
      </c>
      <c r="G423">
        <v>1</v>
      </c>
      <c r="H423">
        <v>2</v>
      </c>
      <c r="I423" t="s">
        <v>1647</v>
      </c>
      <c r="J423" t="s">
        <v>1708</v>
      </c>
      <c r="K423" t="s">
        <v>1649</v>
      </c>
      <c r="L423">
        <v>1368</v>
      </c>
      <c r="N423">
        <v>1011</v>
      </c>
      <c r="O423" t="s">
        <v>1494</v>
      </c>
      <c r="P423" t="s">
        <v>1494</v>
      </c>
      <c r="Q423">
        <v>1</v>
      </c>
      <c r="X423">
        <v>0.79</v>
      </c>
      <c r="Y423">
        <v>0</v>
      </c>
      <c r="Z423">
        <v>31.26</v>
      </c>
      <c r="AA423">
        <v>13.5</v>
      </c>
      <c r="AB423">
        <v>0</v>
      </c>
      <c r="AC423">
        <v>0</v>
      </c>
      <c r="AD423">
        <v>1</v>
      </c>
      <c r="AE423">
        <v>0</v>
      </c>
      <c r="AF423" t="s">
        <v>16</v>
      </c>
      <c r="AG423">
        <v>0.90849999999999997</v>
      </c>
      <c r="AH423">
        <v>2</v>
      </c>
      <c r="AI423">
        <v>53553381</v>
      </c>
      <c r="AJ423">
        <v>453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ROW(Source!A231)</f>
        <v>231</v>
      </c>
      <c r="B424">
        <v>53553386</v>
      </c>
      <c r="C424">
        <v>53553378</v>
      </c>
      <c r="D424">
        <v>53144146</v>
      </c>
      <c r="E424">
        <v>1</v>
      </c>
      <c r="F424">
        <v>1</v>
      </c>
      <c r="G424">
        <v>1</v>
      </c>
      <c r="H424">
        <v>3</v>
      </c>
      <c r="I424" t="s">
        <v>24</v>
      </c>
      <c r="J424" t="s">
        <v>399</v>
      </c>
      <c r="K424" t="s">
        <v>25</v>
      </c>
      <c r="L424">
        <v>1348</v>
      </c>
      <c r="N424">
        <v>1009</v>
      </c>
      <c r="O424" t="s">
        <v>26</v>
      </c>
      <c r="P424" t="s">
        <v>26</v>
      </c>
      <c r="Q424">
        <v>1000</v>
      </c>
      <c r="X424">
        <v>4.3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 t="s">
        <v>3</v>
      </c>
      <c r="AG424">
        <v>4.3</v>
      </c>
      <c r="AH424">
        <v>2</v>
      </c>
      <c r="AI424">
        <v>53553382</v>
      </c>
      <c r="AJ424">
        <v>454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ROW(Source!A234)</f>
        <v>234</v>
      </c>
      <c r="B425">
        <v>53553396</v>
      </c>
      <c r="C425">
        <v>53553388</v>
      </c>
      <c r="D425">
        <v>18411771</v>
      </c>
      <c r="E425">
        <v>1</v>
      </c>
      <c r="F425">
        <v>1</v>
      </c>
      <c r="G425">
        <v>1</v>
      </c>
      <c r="H425">
        <v>1</v>
      </c>
      <c r="I425" t="s">
        <v>1668</v>
      </c>
      <c r="J425" t="s">
        <v>3</v>
      </c>
      <c r="K425" t="s">
        <v>1669</v>
      </c>
      <c r="L425">
        <v>1369</v>
      </c>
      <c r="N425">
        <v>1013</v>
      </c>
      <c r="O425" t="s">
        <v>1486</v>
      </c>
      <c r="P425" t="s">
        <v>1486</v>
      </c>
      <c r="Q425">
        <v>1</v>
      </c>
      <c r="X425">
        <v>30.765962879999996</v>
      </c>
      <c r="Y425">
        <v>0</v>
      </c>
      <c r="Z425">
        <v>0</v>
      </c>
      <c r="AA425">
        <v>0</v>
      </c>
      <c r="AB425">
        <v>264.58999999999997</v>
      </c>
      <c r="AC425">
        <v>0</v>
      </c>
      <c r="AD425">
        <v>1</v>
      </c>
      <c r="AE425">
        <v>1</v>
      </c>
      <c r="AF425" t="s">
        <v>323</v>
      </c>
      <c r="AG425">
        <v>28.304685849599998</v>
      </c>
      <c r="AH425">
        <v>2</v>
      </c>
      <c r="AI425">
        <v>53553389</v>
      </c>
      <c r="AJ425">
        <v>455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ROW(Source!A234)</f>
        <v>234</v>
      </c>
      <c r="B426">
        <v>53553397</v>
      </c>
      <c r="C426">
        <v>53553388</v>
      </c>
      <c r="D426">
        <v>121548</v>
      </c>
      <c r="E426">
        <v>1</v>
      </c>
      <c r="F426">
        <v>1</v>
      </c>
      <c r="G426">
        <v>1</v>
      </c>
      <c r="H426">
        <v>1</v>
      </c>
      <c r="I426" t="s">
        <v>31</v>
      </c>
      <c r="J426" t="s">
        <v>3</v>
      </c>
      <c r="K426" t="s">
        <v>1489</v>
      </c>
      <c r="L426">
        <v>608254</v>
      </c>
      <c r="N426">
        <v>1013</v>
      </c>
      <c r="O426" t="s">
        <v>1490</v>
      </c>
      <c r="P426" t="s">
        <v>1490</v>
      </c>
      <c r="Q426">
        <v>1</v>
      </c>
      <c r="X426">
        <v>0.98893376000000011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2</v>
      </c>
      <c r="AF426" t="s">
        <v>323</v>
      </c>
      <c r="AG426">
        <v>0.90981905920000006</v>
      </c>
      <c r="AH426">
        <v>2</v>
      </c>
      <c r="AI426">
        <v>53553390</v>
      </c>
      <c r="AJ426">
        <v>456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ROW(Source!A234)</f>
        <v>234</v>
      </c>
      <c r="B427">
        <v>53553398</v>
      </c>
      <c r="C427">
        <v>53553388</v>
      </c>
      <c r="D427">
        <v>29172556</v>
      </c>
      <c r="E427">
        <v>1</v>
      </c>
      <c r="F427">
        <v>1</v>
      </c>
      <c r="G427">
        <v>1</v>
      </c>
      <c r="H427">
        <v>2</v>
      </c>
      <c r="I427" t="s">
        <v>1647</v>
      </c>
      <c r="J427" t="s">
        <v>1667</v>
      </c>
      <c r="K427" t="s">
        <v>1649</v>
      </c>
      <c r="L427">
        <v>1368</v>
      </c>
      <c r="N427">
        <v>1011</v>
      </c>
      <c r="O427" t="s">
        <v>1494</v>
      </c>
      <c r="P427" t="s">
        <v>1494</v>
      </c>
      <c r="Q427">
        <v>1</v>
      </c>
      <c r="X427">
        <v>0.98893376000000011</v>
      </c>
      <c r="Y427">
        <v>0</v>
      </c>
      <c r="Z427">
        <v>31.26</v>
      </c>
      <c r="AA427">
        <v>13.5</v>
      </c>
      <c r="AB427">
        <v>0</v>
      </c>
      <c r="AC427">
        <v>0</v>
      </c>
      <c r="AD427">
        <v>1</v>
      </c>
      <c r="AE427">
        <v>0</v>
      </c>
      <c r="AF427" t="s">
        <v>323</v>
      </c>
      <c r="AG427">
        <v>0.90981905920000006</v>
      </c>
      <c r="AH427">
        <v>2</v>
      </c>
      <c r="AI427">
        <v>53553391</v>
      </c>
      <c r="AJ427">
        <v>457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ROW(Source!A234)</f>
        <v>234</v>
      </c>
      <c r="B428">
        <v>53553399</v>
      </c>
      <c r="C428">
        <v>53553388</v>
      </c>
      <c r="D428">
        <v>29173152</v>
      </c>
      <c r="E428">
        <v>1</v>
      </c>
      <c r="F428">
        <v>1</v>
      </c>
      <c r="G428">
        <v>1</v>
      </c>
      <c r="H428">
        <v>2</v>
      </c>
      <c r="I428" t="s">
        <v>1670</v>
      </c>
      <c r="J428" t="s">
        <v>1671</v>
      </c>
      <c r="K428" t="s">
        <v>1672</v>
      </c>
      <c r="L428">
        <v>1368</v>
      </c>
      <c r="N428">
        <v>1011</v>
      </c>
      <c r="O428" t="s">
        <v>1494</v>
      </c>
      <c r="P428" t="s">
        <v>1494</v>
      </c>
      <c r="Q428">
        <v>1</v>
      </c>
      <c r="X428">
        <v>7.0627001599999986</v>
      </c>
      <c r="Y428">
        <v>0</v>
      </c>
      <c r="Z428">
        <v>0.5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323</v>
      </c>
      <c r="AG428">
        <v>6.4976841472000011</v>
      </c>
      <c r="AH428">
        <v>2</v>
      </c>
      <c r="AI428">
        <v>53553392</v>
      </c>
      <c r="AJ428">
        <v>458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ROW(Source!A234)</f>
        <v>234</v>
      </c>
      <c r="B429">
        <v>53553400</v>
      </c>
      <c r="C429">
        <v>53553388</v>
      </c>
      <c r="D429">
        <v>29145158</v>
      </c>
      <c r="E429">
        <v>1</v>
      </c>
      <c r="F429">
        <v>1</v>
      </c>
      <c r="G429">
        <v>1</v>
      </c>
      <c r="H429">
        <v>3</v>
      </c>
      <c r="I429" t="s">
        <v>1673</v>
      </c>
      <c r="J429" t="s">
        <v>1674</v>
      </c>
      <c r="K429" t="s">
        <v>1675</v>
      </c>
      <c r="L429">
        <v>1339</v>
      </c>
      <c r="N429">
        <v>1007</v>
      </c>
      <c r="O429" t="s">
        <v>425</v>
      </c>
      <c r="P429" t="s">
        <v>425</v>
      </c>
      <c r="Q429">
        <v>1</v>
      </c>
      <c r="X429">
        <v>0</v>
      </c>
      <c r="Y429">
        <v>548.29999999999995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36</v>
      </c>
      <c r="AG429">
        <v>0</v>
      </c>
      <c r="AH429">
        <v>2</v>
      </c>
      <c r="AI429">
        <v>53553393</v>
      </c>
      <c r="AJ429">
        <v>459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ROW(Source!A234)</f>
        <v>234</v>
      </c>
      <c r="B430">
        <v>53553401</v>
      </c>
      <c r="C430">
        <v>53553388</v>
      </c>
      <c r="D430">
        <v>29150040</v>
      </c>
      <c r="E430">
        <v>1</v>
      </c>
      <c r="F430">
        <v>1</v>
      </c>
      <c r="G430">
        <v>1</v>
      </c>
      <c r="H430">
        <v>3</v>
      </c>
      <c r="I430" t="s">
        <v>1576</v>
      </c>
      <c r="J430" t="s">
        <v>1577</v>
      </c>
      <c r="K430" t="s">
        <v>1578</v>
      </c>
      <c r="L430">
        <v>1339</v>
      </c>
      <c r="N430">
        <v>1007</v>
      </c>
      <c r="O430" t="s">
        <v>425</v>
      </c>
      <c r="P430" t="s">
        <v>425</v>
      </c>
      <c r="Q430">
        <v>1</v>
      </c>
      <c r="X430">
        <v>0</v>
      </c>
      <c r="Y430">
        <v>2.44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36</v>
      </c>
      <c r="AG430">
        <v>0</v>
      </c>
      <c r="AH430">
        <v>2</v>
      </c>
      <c r="AI430">
        <v>53553394</v>
      </c>
      <c r="AJ430">
        <v>460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ROW(Source!A235)</f>
        <v>235</v>
      </c>
      <c r="B431">
        <v>53553396</v>
      </c>
      <c r="C431">
        <v>53553388</v>
      </c>
      <c r="D431">
        <v>18411771</v>
      </c>
      <c r="E431">
        <v>1</v>
      </c>
      <c r="F431">
        <v>1</v>
      </c>
      <c r="G431">
        <v>1</v>
      </c>
      <c r="H431">
        <v>1</v>
      </c>
      <c r="I431" t="s">
        <v>1668</v>
      </c>
      <c r="J431" t="s">
        <v>3</v>
      </c>
      <c r="K431" t="s">
        <v>1669</v>
      </c>
      <c r="L431">
        <v>1369</v>
      </c>
      <c r="N431">
        <v>1013</v>
      </c>
      <c r="O431" t="s">
        <v>1486</v>
      </c>
      <c r="P431" t="s">
        <v>1486</v>
      </c>
      <c r="Q431">
        <v>1</v>
      </c>
      <c r="X431">
        <v>30.765962879999996</v>
      </c>
      <c r="Y431">
        <v>0</v>
      </c>
      <c r="Z431">
        <v>0</v>
      </c>
      <c r="AA431">
        <v>0</v>
      </c>
      <c r="AB431">
        <v>264.58999999999997</v>
      </c>
      <c r="AC431">
        <v>0</v>
      </c>
      <c r="AD431">
        <v>1</v>
      </c>
      <c r="AE431">
        <v>1</v>
      </c>
      <c r="AF431" t="s">
        <v>323</v>
      </c>
      <c r="AG431">
        <v>28.304685849599998</v>
      </c>
      <c r="AH431">
        <v>2</v>
      </c>
      <c r="AI431">
        <v>53553389</v>
      </c>
      <c r="AJ431">
        <v>462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ROW(Source!A235)</f>
        <v>235</v>
      </c>
      <c r="B432">
        <v>53553397</v>
      </c>
      <c r="C432">
        <v>53553388</v>
      </c>
      <c r="D432">
        <v>121548</v>
      </c>
      <c r="E432">
        <v>1</v>
      </c>
      <c r="F432">
        <v>1</v>
      </c>
      <c r="G432">
        <v>1</v>
      </c>
      <c r="H432">
        <v>1</v>
      </c>
      <c r="I432" t="s">
        <v>31</v>
      </c>
      <c r="J432" t="s">
        <v>3</v>
      </c>
      <c r="K432" t="s">
        <v>1489</v>
      </c>
      <c r="L432">
        <v>608254</v>
      </c>
      <c r="N432">
        <v>1013</v>
      </c>
      <c r="O432" t="s">
        <v>1490</v>
      </c>
      <c r="P432" t="s">
        <v>1490</v>
      </c>
      <c r="Q432">
        <v>1</v>
      </c>
      <c r="X432">
        <v>0.98893376000000011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2</v>
      </c>
      <c r="AF432" t="s">
        <v>323</v>
      </c>
      <c r="AG432">
        <v>0.90981905920000006</v>
      </c>
      <c r="AH432">
        <v>2</v>
      </c>
      <c r="AI432">
        <v>53553390</v>
      </c>
      <c r="AJ432">
        <v>463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ROW(Source!A235)</f>
        <v>235</v>
      </c>
      <c r="B433">
        <v>53553398</v>
      </c>
      <c r="C433">
        <v>53553388</v>
      </c>
      <c r="D433">
        <v>29172556</v>
      </c>
      <c r="E433">
        <v>1</v>
      </c>
      <c r="F433">
        <v>1</v>
      </c>
      <c r="G433">
        <v>1</v>
      </c>
      <c r="H433">
        <v>2</v>
      </c>
      <c r="I433" t="s">
        <v>1647</v>
      </c>
      <c r="J433" t="s">
        <v>1667</v>
      </c>
      <c r="K433" t="s">
        <v>1649</v>
      </c>
      <c r="L433">
        <v>1368</v>
      </c>
      <c r="N433">
        <v>1011</v>
      </c>
      <c r="O433" t="s">
        <v>1494</v>
      </c>
      <c r="P433" t="s">
        <v>1494</v>
      </c>
      <c r="Q433">
        <v>1</v>
      </c>
      <c r="X433">
        <v>0.98893376000000011</v>
      </c>
      <c r="Y433">
        <v>0</v>
      </c>
      <c r="Z433">
        <v>31.26</v>
      </c>
      <c r="AA433">
        <v>13.5</v>
      </c>
      <c r="AB433">
        <v>0</v>
      </c>
      <c r="AC433">
        <v>0</v>
      </c>
      <c r="AD433">
        <v>1</v>
      </c>
      <c r="AE433">
        <v>0</v>
      </c>
      <c r="AF433" t="s">
        <v>323</v>
      </c>
      <c r="AG433">
        <v>0.90981905920000006</v>
      </c>
      <c r="AH433">
        <v>2</v>
      </c>
      <c r="AI433">
        <v>53553391</v>
      </c>
      <c r="AJ433">
        <v>464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ROW(Source!A235)</f>
        <v>235</v>
      </c>
      <c r="B434">
        <v>53553399</v>
      </c>
      <c r="C434">
        <v>53553388</v>
      </c>
      <c r="D434">
        <v>29173152</v>
      </c>
      <c r="E434">
        <v>1</v>
      </c>
      <c r="F434">
        <v>1</v>
      </c>
      <c r="G434">
        <v>1</v>
      </c>
      <c r="H434">
        <v>2</v>
      </c>
      <c r="I434" t="s">
        <v>1670</v>
      </c>
      <c r="J434" t="s">
        <v>1671</v>
      </c>
      <c r="K434" t="s">
        <v>1672</v>
      </c>
      <c r="L434">
        <v>1368</v>
      </c>
      <c r="N434">
        <v>1011</v>
      </c>
      <c r="O434" t="s">
        <v>1494</v>
      </c>
      <c r="P434" t="s">
        <v>1494</v>
      </c>
      <c r="Q434">
        <v>1</v>
      </c>
      <c r="X434">
        <v>7.0627001599999986</v>
      </c>
      <c r="Y434">
        <v>0</v>
      </c>
      <c r="Z434">
        <v>0.5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323</v>
      </c>
      <c r="AG434">
        <v>6.4976841472000011</v>
      </c>
      <c r="AH434">
        <v>2</v>
      </c>
      <c r="AI434">
        <v>53553392</v>
      </c>
      <c r="AJ434">
        <v>465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ROW(Source!A235)</f>
        <v>235</v>
      </c>
      <c r="B435">
        <v>53553400</v>
      </c>
      <c r="C435">
        <v>53553388</v>
      </c>
      <c r="D435">
        <v>29145158</v>
      </c>
      <c r="E435">
        <v>1</v>
      </c>
      <c r="F435">
        <v>1</v>
      </c>
      <c r="G435">
        <v>1</v>
      </c>
      <c r="H435">
        <v>3</v>
      </c>
      <c r="I435" t="s">
        <v>1673</v>
      </c>
      <c r="J435" t="s">
        <v>1674</v>
      </c>
      <c r="K435" t="s">
        <v>1675</v>
      </c>
      <c r="L435">
        <v>1339</v>
      </c>
      <c r="N435">
        <v>1007</v>
      </c>
      <c r="O435" t="s">
        <v>425</v>
      </c>
      <c r="P435" t="s">
        <v>425</v>
      </c>
      <c r="Q435">
        <v>1</v>
      </c>
      <c r="X435">
        <v>0</v>
      </c>
      <c r="Y435">
        <v>548.29999999999995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36</v>
      </c>
      <c r="AG435">
        <v>0</v>
      </c>
      <c r="AH435">
        <v>2</v>
      </c>
      <c r="AI435">
        <v>53553393</v>
      </c>
      <c r="AJ435">
        <v>466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ROW(Source!A235)</f>
        <v>235</v>
      </c>
      <c r="B436">
        <v>53553401</v>
      </c>
      <c r="C436">
        <v>53553388</v>
      </c>
      <c r="D436">
        <v>29150040</v>
      </c>
      <c r="E436">
        <v>1</v>
      </c>
      <c r="F436">
        <v>1</v>
      </c>
      <c r="G436">
        <v>1</v>
      </c>
      <c r="H436">
        <v>3</v>
      </c>
      <c r="I436" t="s">
        <v>1576</v>
      </c>
      <c r="J436" t="s">
        <v>1577</v>
      </c>
      <c r="K436" t="s">
        <v>1578</v>
      </c>
      <c r="L436">
        <v>1339</v>
      </c>
      <c r="N436">
        <v>1007</v>
      </c>
      <c r="O436" t="s">
        <v>425</v>
      </c>
      <c r="P436" t="s">
        <v>425</v>
      </c>
      <c r="Q436">
        <v>1</v>
      </c>
      <c r="X436">
        <v>0</v>
      </c>
      <c r="Y436">
        <v>2.44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36</v>
      </c>
      <c r="AG436">
        <v>0</v>
      </c>
      <c r="AH436">
        <v>2</v>
      </c>
      <c r="AI436">
        <v>53553394</v>
      </c>
      <c r="AJ436">
        <v>467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ROW(Source!A238)</f>
        <v>238</v>
      </c>
      <c r="B437">
        <v>53553410</v>
      </c>
      <c r="C437">
        <v>53553403</v>
      </c>
      <c r="D437">
        <v>18411771</v>
      </c>
      <c r="E437">
        <v>1</v>
      </c>
      <c r="F437">
        <v>1</v>
      </c>
      <c r="G437">
        <v>1</v>
      </c>
      <c r="H437">
        <v>1</v>
      </c>
      <c r="I437" t="s">
        <v>1668</v>
      </c>
      <c r="J437" t="s">
        <v>3</v>
      </c>
      <c r="K437" t="s">
        <v>1669</v>
      </c>
      <c r="L437">
        <v>1369</v>
      </c>
      <c r="N437">
        <v>1013</v>
      </c>
      <c r="O437" t="s">
        <v>1486</v>
      </c>
      <c r="P437" t="s">
        <v>1486</v>
      </c>
      <c r="Q437">
        <v>1</v>
      </c>
      <c r="X437">
        <v>25.391999999999996</v>
      </c>
      <c r="Y437">
        <v>0</v>
      </c>
      <c r="Z437">
        <v>0</v>
      </c>
      <c r="AA437">
        <v>0</v>
      </c>
      <c r="AB437">
        <v>264.58999999999997</v>
      </c>
      <c r="AC437">
        <v>0</v>
      </c>
      <c r="AD437">
        <v>1</v>
      </c>
      <c r="AE437">
        <v>1</v>
      </c>
      <c r="AF437" t="s">
        <v>331</v>
      </c>
      <c r="AG437">
        <v>140.16383999999999</v>
      </c>
      <c r="AH437">
        <v>2</v>
      </c>
      <c r="AI437">
        <v>53553404</v>
      </c>
      <c r="AJ437">
        <v>469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ROW(Source!A238)</f>
        <v>238</v>
      </c>
      <c r="B438">
        <v>53553411</v>
      </c>
      <c r="C438">
        <v>53553403</v>
      </c>
      <c r="D438">
        <v>121548</v>
      </c>
      <c r="E438">
        <v>1</v>
      </c>
      <c r="F438">
        <v>1</v>
      </c>
      <c r="G438">
        <v>1</v>
      </c>
      <c r="H438">
        <v>1</v>
      </c>
      <c r="I438" t="s">
        <v>31</v>
      </c>
      <c r="J438" t="s">
        <v>3</v>
      </c>
      <c r="K438" t="s">
        <v>1489</v>
      </c>
      <c r="L438">
        <v>608254</v>
      </c>
      <c r="N438">
        <v>1013</v>
      </c>
      <c r="O438" t="s">
        <v>1490</v>
      </c>
      <c r="P438" t="s">
        <v>1490</v>
      </c>
      <c r="Q438">
        <v>1</v>
      </c>
      <c r="X438">
        <v>10.664639999999999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2</v>
      </c>
      <c r="AF438" t="s">
        <v>331</v>
      </c>
      <c r="AG438">
        <v>58.868812800000001</v>
      </c>
      <c r="AH438">
        <v>2</v>
      </c>
      <c r="AI438">
        <v>53553405</v>
      </c>
      <c r="AJ438">
        <v>470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ROW(Source!A238)</f>
        <v>238</v>
      </c>
      <c r="B439">
        <v>53553412</v>
      </c>
      <c r="C439">
        <v>53553403</v>
      </c>
      <c r="D439">
        <v>29172556</v>
      </c>
      <c r="E439">
        <v>1</v>
      </c>
      <c r="F439">
        <v>1</v>
      </c>
      <c r="G439">
        <v>1</v>
      </c>
      <c r="H439">
        <v>2</v>
      </c>
      <c r="I439" t="s">
        <v>1647</v>
      </c>
      <c r="J439" t="s">
        <v>1667</v>
      </c>
      <c r="K439" t="s">
        <v>1649</v>
      </c>
      <c r="L439">
        <v>1368</v>
      </c>
      <c r="N439">
        <v>1011</v>
      </c>
      <c r="O439" t="s">
        <v>1494</v>
      </c>
      <c r="P439" t="s">
        <v>1494</v>
      </c>
      <c r="Q439">
        <v>1</v>
      </c>
      <c r="X439">
        <v>10.664639999999999</v>
      </c>
      <c r="Y439">
        <v>0</v>
      </c>
      <c r="Z439">
        <v>31.26</v>
      </c>
      <c r="AA439">
        <v>13.5</v>
      </c>
      <c r="AB439">
        <v>0</v>
      </c>
      <c r="AC439">
        <v>0</v>
      </c>
      <c r="AD439">
        <v>1</v>
      </c>
      <c r="AE439">
        <v>0</v>
      </c>
      <c r="AF439" t="s">
        <v>331</v>
      </c>
      <c r="AG439">
        <v>58.868812800000001</v>
      </c>
      <c r="AH439">
        <v>2</v>
      </c>
      <c r="AI439">
        <v>53553406</v>
      </c>
      <c r="AJ439">
        <v>471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ROW(Source!A238)</f>
        <v>238</v>
      </c>
      <c r="B440">
        <v>53553413</v>
      </c>
      <c r="C440">
        <v>53553403</v>
      </c>
      <c r="D440">
        <v>29173152</v>
      </c>
      <c r="E440">
        <v>1</v>
      </c>
      <c r="F440">
        <v>1</v>
      </c>
      <c r="G440">
        <v>1</v>
      </c>
      <c r="H440">
        <v>2</v>
      </c>
      <c r="I440" t="s">
        <v>1670</v>
      </c>
      <c r="J440" t="s">
        <v>1671</v>
      </c>
      <c r="K440" t="s">
        <v>1672</v>
      </c>
      <c r="L440">
        <v>1368</v>
      </c>
      <c r="N440">
        <v>1011</v>
      </c>
      <c r="O440" t="s">
        <v>1494</v>
      </c>
      <c r="P440" t="s">
        <v>1494</v>
      </c>
      <c r="Q440">
        <v>1</v>
      </c>
      <c r="X440">
        <v>117.81888000000001</v>
      </c>
      <c r="Y440">
        <v>0</v>
      </c>
      <c r="Z440">
        <v>0.5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331</v>
      </c>
      <c r="AG440">
        <v>650.36021759999994</v>
      </c>
      <c r="AH440">
        <v>2</v>
      </c>
      <c r="AI440">
        <v>53553407</v>
      </c>
      <c r="AJ440">
        <v>472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ROW(Source!A238)</f>
        <v>238</v>
      </c>
      <c r="B441">
        <v>53553414</v>
      </c>
      <c r="C441">
        <v>53553403</v>
      </c>
      <c r="D441">
        <v>29145158</v>
      </c>
      <c r="E441">
        <v>1</v>
      </c>
      <c r="F441">
        <v>1</v>
      </c>
      <c r="G441">
        <v>1</v>
      </c>
      <c r="H441">
        <v>3</v>
      </c>
      <c r="I441" t="s">
        <v>1673</v>
      </c>
      <c r="J441" t="s">
        <v>1674</v>
      </c>
      <c r="K441" t="s">
        <v>1675</v>
      </c>
      <c r="L441">
        <v>1339</v>
      </c>
      <c r="N441">
        <v>1007</v>
      </c>
      <c r="O441" t="s">
        <v>425</v>
      </c>
      <c r="P441" t="s">
        <v>425</v>
      </c>
      <c r="Q441">
        <v>1</v>
      </c>
      <c r="X441">
        <v>0</v>
      </c>
      <c r="Y441">
        <v>548.29999999999995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330</v>
      </c>
      <c r="AG441">
        <v>0</v>
      </c>
      <c r="AH441">
        <v>2</v>
      </c>
      <c r="AI441">
        <v>53553408</v>
      </c>
      <c r="AJ441">
        <v>473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ROW(Source!A239)</f>
        <v>239</v>
      </c>
      <c r="B442">
        <v>53553410</v>
      </c>
      <c r="C442">
        <v>53553403</v>
      </c>
      <c r="D442">
        <v>18411771</v>
      </c>
      <c r="E442">
        <v>1</v>
      </c>
      <c r="F442">
        <v>1</v>
      </c>
      <c r="G442">
        <v>1</v>
      </c>
      <c r="H442">
        <v>1</v>
      </c>
      <c r="I442" t="s">
        <v>1668</v>
      </c>
      <c r="J442" t="s">
        <v>3</v>
      </c>
      <c r="K442" t="s">
        <v>1669</v>
      </c>
      <c r="L442">
        <v>1369</v>
      </c>
      <c r="N442">
        <v>1013</v>
      </c>
      <c r="O442" t="s">
        <v>1486</v>
      </c>
      <c r="P442" t="s">
        <v>1486</v>
      </c>
      <c r="Q442">
        <v>1</v>
      </c>
      <c r="X442">
        <v>25.391999999999996</v>
      </c>
      <c r="Y442">
        <v>0</v>
      </c>
      <c r="Z442">
        <v>0</v>
      </c>
      <c r="AA442">
        <v>0</v>
      </c>
      <c r="AB442">
        <v>264.58999999999997</v>
      </c>
      <c r="AC442">
        <v>0</v>
      </c>
      <c r="AD442">
        <v>1</v>
      </c>
      <c r="AE442">
        <v>1</v>
      </c>
      <c r="AF442" t="s">
        <v>331</v>
      </c>
      <c r="AG442">
        <v>140.16383999999999</v>
      </c>
      <c r="AH442">
        <v>2</v>
      </c>
      <c r="AI442">
        <v>53553404</v>
      </c>
      <c r="AJ442">
        <v>475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ROW(Source!A239)</f>
        <v>239</v>
      </c>
      <c r="B443">
        <v>53553411</v>
      </c>
      <c r="C443">
        <v>53553403</v>
      </c>
      <c r="D443">
        <v>121548</v>
      </c>
      <c r="E443">
        <v>1</v>
      </c>
      <c r="F443">
        <v>1</v>
      </c>
      <c r="G443">
        <v>1</v>
      </c>
      <c r="H443">
        <v>1</v>
      </c>
      <c r="I443" t="s">
        <v>31</v>
      </c>
      <c r="J443" t="s">
        <v>3</v>
      </c>
      <c r="K443" t="s">
        <v>1489</v>
      </c>
      <c r="L443">
        <v>608254</v>
      </c>
      <c r="N443">
        <v>1013</v>
      </c>
      <c r="O443" t="s">
        <v>1490</v>
      </c>
      <c r="P443" t="s">
        <v>1490</v>
      </c>
      <c r="Q443">
        <v>1</v>
      </c>
      <c r="X443">
        <v>10.664639999999999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2</v>
      </c>
      <c r="AF443" t="s">
        <v>331</v>
      </c>
      <c r="AG443">
        <v>58.868812800000001</v>
      </c>
      <c r="AH443">
        <v>2</v>
      </c>
      <c r="AI443">
        <v>53553405</v>
      </c>
      <c r="AJ443">
        <v>476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ROW(Source!A239)</f>
        <v>239</v>
      </c>
      <c r="B444">
        <v>53553412</v>
      </c>
      <c r="C444">
        <v>53553403</v>
      </c>
      <c r="D444">
        <v>29172556</v>
      </c>
      <c r="E444">
        <v>1</v>
      </c>
      <c r="F444">
        <v>1</v>
      </c>
      <c r="G444">
        <v>1</v>
      </c>
      <c r="H444">
        <v>2</v>
      </c>
      <c r="I444" t="s">
        <v>1647</v>
      </c>
      <c r="J444" t="s">
        <v>1667</v>
      </c>
      <c r="K444" t="s">
        <v>1649</v>
      </c>
      <c r="L444">
        <v>1368</v>
      </c>
      <c r="N444">
        <v>1011</v>
      </c>
      <c r="O444" t="s">
        <v>1494</v>
      </c>
      <c r="P444" t="s">
        <v>1494</v>
      </c>
      <c r="Q444">
        <v>1</v>
      </c>
      <c r="X444">
        <v>10.664639999999999</v>
      </c>
      <c r="Y444">
        <v>0</v>
      </c>
      <c r="Z444">
        <v>31.26</v>
      </c>
      <c r="AA444">
        <v>13.5</v>
      </c>
      <c r="AB444">
        <v>0</v>
      </c>
      <c r="AC444">
        <v>0</v>
      </c>
      <c r="AD444">
        <v>1</v>
      </c>
      <c r="AE444">
        <v>0</v>
      </c>
      <c r="AF444" t="s">
        <v>331</v>
      </c>
      <c r="AG444">
        <v>58.868812800000001</v>
      </c>
      <c r="AH444">
        <v>2</v>
      </c>
      <c r="AI444">
        <v>53553406</v>
      </c>
      <c r="AJ444">
        <v>477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ROW(Source!A239)</f>
        <v>239</v>
      </c>
      <c r="B445">
        <v>53553413</v>
      </c>
      <c r="C445">
        <v>53553403</v>
      </c>
      <c r="D445">
        <v>29173152</v>
      </c>
      <c r="E445">
        <v>1</v>
      </c>
      <c r="F445">
        <v>1</v>
      </c>
      <c r="G445">
        <v>1</v>
      </c>
      <c r="H445">
        <v>2</v>
      </c>
      <c r="I445" t="s">
        <v>1670</v>
      </c>
      <c r="J445" t="s">
        <v>1671</v>
      </c>
      <c r="K445" t="s">
        <v>1672</v>
      </c>
      <c r="L445">
        <v>1368</v>
      </c>
      <c r="N445">
        <v>1011</v>
      </c>
      <c r="O445" t="s">
        <v>1494</v>
      </c>
      <c r="P445" t="s">
        <v>1494</v>
      </c>
      <c r="Q445">
        <v>1</v>
      </c>
      <c r="X445">
        <v>117.81888000000001</v>
      </c>
      <c r="Y445">
        <v>0</v>
      </c>
      <c r="Z445">
        <v>0.5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331</v>
      </c>
      <c r="AG445">
        <v>650.36021759999994</v>
      </c>
      <c r="AH445">
        <v>2</v>
      </c>
      <c r="AI445">
        <v>53553407</v>
      </c>
      <c r="AJ445">
        <v>478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ROW(Source!A239)</f>
        <v>239</v>
      </c>
      <c r="B446">
        <v>53553414</v>
      </c>
      <c r="C446">
        <v>53553403</v>
      </c>
      <c r="D446">
        <v>29145158</v>
      </c>
      <c r="E446">
        <v>1</v>
      </c>
      <c r="F446">
        <v>1</v>
      </c>
      <c r="G446">
        <v>1</v>
      </c>
      <c r="H446">
        <v>3</v>
      </c>
      <c r="I446" t="s">
        <v>1673</v>
      </c>
      <c r="J446" t="s">
        <v>1674</v>
      </c>
      <c r="K446" t="s">
        <v>1675</v>
      </c>
      <c r="L446">
        <v>1339</v>
      </c>
      <c r="N446">
        <v>1007</v>
      </c>
      <c r="O446" t="s">
        <v>425</v>
      </c>
      <c r="P446" t="s">
        <v>425</v>
      </c>
      <c r="Q446">
        <v>1</v>
      </c>
      <c r="X446">
        <v>0</v>
      </c>
      <c r="Y446">
        <v>548.29999999999995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330</v>
      </c>
      <c r="AG446">
        <v>0</v>
      </c>
      <c r="AH446">
        <v>2</v>
      </c>
      <c r="AI446">
        <v>53553408</v>
      </c>
      <c r="AJ446">
        <v>479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ROW(Source!A242)</f>
        <v>242</v>
      </c>
      <c r="B447">
        <v>53553419</v>
      </c>
      <c r="C447">
        <v>53553416</v>
      </c>
      <c r="D447">
        <v>18406804</v>
      </c>
      <c r="E447">
        <v>1</v>
      </c>
      <c r="F447">
        <v>1</v>
      </c>
      <c r="G447">
        <v>1</v>
      </c>
      <c r="H447">
        <v>1</v>
      </c>
      <c r="I447" t="s">
        <v>1560</v>
      </c>
      <c r="J447" t="s">
        <v>3</v>
      </c>
      <c r="K447" t="s">
        <v>1561</v>
      </c>
      <c r="L447">
        <v>1369</v>
      </c>
      <c r="N447">
        <v>1013</v>
      </c>
      <c r="O447" t="s">
        <v>1486</v>
      </c>
      <c r="P447" t="s">
        <v>1486</v>
      </c>
      <c r="Q447">
        <v>1</v>
      </c>
      <c r="X447">
        <v>11.665111249999999</v>
      </c>
      <c r="Y447">
        <v>0</v>
      </c>
      <c r="Z447">
        <v>0</v>
      </c>
      <c r="AA447">
        <v>0</v>
      </c>
      <c r="AB447">
        <v>259.92</v>
      </c>
      <c r="AC447">
        <v>0</v>
      </c>
      <c r="AD447">
        <v>1</v>
      </c>
      <c r="AE447">
        <v>1</v>
      </c>
      <c r="AF447" t="s">
        <v>16</v>
      </c>
      <c r="AG447">
        <v>13.4148779375</v>
      </c>
      <c r="AH447">
        <v>2</v>
      </c>
      <c r="AI447">
        <v>53553417</v>
      </c>
      <c r="AJ447">
        <v>481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ROW(Source!A242)</f>
        <v>242</v>
      </c>
      <c r="B448">
        <v>53553420</v>
      </c>
      <c r="C448">
        <v>53553416</v>
      </c>
      <c r="D448">
        <v>29164349</v>
      </c>
      <c r="E448">
        <v>1</v>
      </c>
      <c r="F448">
        <v>1</v>
      </c>
      <c r="G448">
        <v>1</v>
      </c>
      <c r="H448">
        <v>3</v>
      </c>
      <c r="I448" t="s">
        <v>24</v>
      </c>
      <c r="J448" t="s">
        <v>27</v>
      </c>
      <c r="K448" t="s">
        <v>25</v>
      </c>
      <c r="L448">
        <v>1348</v>
      </c>
      <c r="N448">
        <v>1009</v>
      </c>
      <c r="O448" t="s">
        <v>26</v>
      </c>
      <c r="P448" t="s">
        <v>26</v>
      </c>
      <c r="Q448">
        <v>1000</v>
      </c>
      <c r="X448">
        <v>0.7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 t="s">
        <v>3</v>
      </c>
      <c r="AG448">
        <v>0.7</v>
      </c>
      <c r="AH448">
        <v>2</v>
      </c>
      <c r="AI448">
        <v>53553418</v>
      </c>
      <c r="AJ448">
        <v>482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ROW(Source!A243)</f>
        <v>243</v>
      </c>
      <c r="B449">
        <v>53553419</v>
      </c>
      <c r="C449">
        <v>53553416</v>
      </c>
      <c r="D449">
        <v>18406804</v>
      </c>
      <c r="E449">
        <v>1</v>
      </c>
      <c r="F449">
        <v>1</v>
      </c>
      <c r="G449">
        <v>1</v>
      </c>
      <c r="H449">
        <v>1</v>
      </c>
      <c r="I449" t="s">
        <v>1560</v>
      </c>
      <c r="J449" t="s">
        <v>3</v>
      </c>
      <c r="K449" t="s">
        <v>1561</v>
      </c>
      <c r="L449">
        <v>1369</v>
      </c>
      <c r="N449">
        <v>1013</v>
      </c>
      <c r="O449" t="s">
        <v>1486</v>
      </c>
      <c r="P449" t="s">
        <v>1486</v>
      </c>
      <c r="Q449">
        <v>1</v>
      </c>
      <c r="X449">
        <v>11.665111249999999</v>
      </c>
      <c r="Y449">
        <v>0</v>
      </c>
      <c r="Z449">
        <v>0</v>
      </c>
      <c r="AA449">
        <v>0</v>
      </c>
      <c r="AB449">
        <v>259.92</v>
      </c>
      <c r="AC449">
        <v>0</v>
      </c>
      <c r="AD449">
        <v>1</v>
      </c>
      <c r="AE449">
        <v>1</v>
      </c>
      <c r="AF449" t="s">
        <v>16</v>
      </c>
      <c r="AG449">
        <v>13.4148779375</v>
      </c>
      <c r="AH449">
        <v>2</v>
      </c>
      <c r="AI449">
        <v>53553417</v>
      </c>
      <c r="AJ449">
        <v>483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ROW(Source!A243)</f>
        <v>243</v>
      </c>
      <c r="B450">
        <v>53553420</v>
      </c>
      <c r="C450">
        <v>53553416</v>
      </c>
      <c r="D450">
        <v>29164349</v>
      </c>
      <c r="E450">
        <v>1</v>
      </c>
      <c r="F450">
        <v>1</v>
      </c>
      <c r="G450">
        <v>1</v>
      </c>
      <c r="H450">
        <v>3</v>
      </c>
      <c r="I450" t="s">
        <v>24</v>
      </c>
      <c r="J450" t="s">
        <v>27</v>
      </c>
      <c r="K450" t="s">
        <v>25</v>
      </c>
      <c r="L450">
        <v>1348</v>
      </c>
      <c r="N450">
        <v>1009</v>
      </c>
      <c r="O450" t="s">
        <v>26</v>
      </c>
      <c r="P450" t="s">
        <v>26</v>
      </c>
      <c r="Q450">
        <v>1000</v>
      </c>
      <c r="X450">
        <v>0.7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 t="s">
        <v>3</v>
      </c>
      <c r="AG450">
        <v>0.7</v>
      </c>
      <c r="AH450">
        <v>2</v>
      </c>
      <c r="AI450">
        <v>53553418</v>
      </c>
      <c r="AJ450">
        <v>484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ROW(Source!A246)</f>
        <v>246</v>
      </c>
      <c r="B451">
        <v>53553426</v>
      </c>
      <c r="C451">
        <v>53553422</v>
      </c>
      <c r="D451">
        <v>18407150</v>
      </c>
      <c r="E451">
        <v>1</v>
      </c>
      <c r="F451">
        <v>1</v>
      </c>
      <c r="G451">
        <v>1</v>
      </c>
      <c r="H451">
        <v>1</v>
      </c>
      <c r="I451" t="s">
        <v>1552</v>
      </c>
      <c r="J451" t="s">
        <v>3</v>
      </c>
      <c r="K451" t="s">
        <v>1553</v>
      </c>
      <c r="L451">
        <v>1369</v>
      </c>
      <c r="N451">
        <v>1013</v>
      </c>
      <c r="O451" t="s">
        <v>1486</v>
      </c>
      <c r="P451" t="s">
        <v>1486</v>
      </c>
      <c r="Q451">
        <v>1</v>
      </c>
      <c r="X451">
        <v>3.45</v>
      </c>
      <c r="Y451">
        <v>0</v>
      </c>
      <c r="Z451">
        <v>0</v>
      </c>
      <c r="AA451">
        <v>0</v>
      </c>
      <c r="AB451">
        <v>284.25</v>
      </c>
      <c r="AC451">
        <v>0</v>
      </c>
      <c r="AD451">
        <v>1</v>
      </c>
      <c r="AE451">
        <v>1</v>
      </c>
      <c r="AF451" t="s">
        <v>62</v>
      </c>
      <c r="AG451">
        <v>4.5626249999999997</v>
      </c>
      <c r="AH451">
        <v>2</v>
      </c>
      <c r="AI451">
        <v>53553423</v>
      </c>
      <c r="AJ451">
        <v>485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ROW(Source!A246)</f>
        <v>246</v>
      </c>
      <c r="B452">
        <v>53553427</v>
      </c>
      <c r="C452">
        <v>53553422</v>
      </c>
      <c r="D452">
        <v>29174913</v>
      </c>
      <c r="E452">
        <v>1</v>
      </c>
      <c r="F452">
        <v>1</v>
      </c>
      <c r="G452">
        <v>1</v>
      </c>
      <c r="H452">
        <v>2</v>
      </c>
      <c r="I452" t="s">
        <v>1513</v>
      </c>
      <c r="J452" t="s">
        <v>1514</v>
      </c>
      <c r="K452" t="s">
        <v>1515</v>
      </c>
      <c r="L452">
        <v>1368</v>
      </c>
      <c r="N452">
        <v>1011</v>
      </c>
      <c r="O452" t="s">
        <v>1494</v>
      </c>
      <c r="P452" t="s">
        <v>1494</v>
      </c>
      <c r="Q452">
        <v>1</v>
      </c>
      <c r="X452">
        <v>0.02</v>
      </c>
      <c r="Y452">
        <v>0</v>
      </c>
      <c r="Z452">
        <v>87.17</v>
      </c>
      <c r="AA452">
        <v>11.6</v>
      </c>
      <c r="AB452">
        <v>0</v>
      </c>
      <c r="AC452">
        <v>0</v>
      </c>
      <c r="AD452">
        <v>1</v>
      </c>
      <c r="AE452">
        <v>0</v>
      </c>
      <c r="AF452" t="s">
        <v>61</v>
      </c>
      <c r="AG452">
        <v>2.8749999999999998E-2</v>
      </c>
      <c r="AH452">
        <v>2</v>
      </c>
      <c r="AI452">
        <v>53553424</v>
      </c>
      <c r="AJ452">
        <v>486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ROW(Source!A246)</f>
        <v>246</v>
      </c>
      <c r="B453">
        <v>53553428</v>
      </c>
      <c r="C453">
        <v>53553422</v>
      </c>
      <c r="D453">
        <v>29122739</v>
      </c>
      <c r="E453">
        <v>1</v>
      </c>
      <c r="F453">
        <v>1</v>
      </c>
      <c r="G453">
        <v>1</v>
      </c>
      <c r="H453">
        <v>3</v>
      </c>
      <c r="I453" t="s">
        <v>1618</v>
      </c>
      <c r="J453" t="s">
        <v>1619</v>
      </c>
      <c r="K453" t="s">
        <v>1620</v>
      </c>
      <c r="L453">
        <v>1327</v>
      </c>
      <c r="N453">
        <v>1005</v>
      </c>
      <c r="O453" t="s">
        <v>128</v>
      </c>
      <c r="P453" t="s">
        <v>128</v>
      </c>
      <c r="Q453">
        <v>1</v>
      </c>
      <c r="X453">
        <v>122.4</v>
      </c>
      <c r="Y453">
        <v>5.92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122.4</v>
      </c>
      <c r="AH453">
        <v>2</v>
      </c>
      <c r="AI453">
        <v>53553425</v>
      </c>
      <c r="AJ453">
        <v>487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ROW(Source!A247)</f>
        <v>247</v>
      </c>
      <c r="B454">
        <v>53553426</v>
      </c>
      <c r="C454">
        <v>53553422</v>
      </c>
      <c r="D454">
        <v>18407150</v>
      </c>
      <c r="E454">
        <v>1</v>
      </c>
      <c r="F454">
        <v>1</v>
      </c>
      <c r="G454">
        <v>1</v>
      </c>
      <c r="H454">
        <v>1</v>
      </c>
      <c r="I454" t="s">
        <v>1552</v>
      </c>
      <c r="J454" t="s">
        <v>3</v>
      </c>
      <c r="K454" t="s">
        <v>1553</v>
      </c>
      <c r="L454">
        <v>1369</v>
      </c>
      <c r="N454">
        <v>1013</v>
      </c>
      <c r="O454" t="s">
        <v>1486</v>
      </c>
      <c r="P454" t="s">
        <v>1486</v>
      </c>
      <c r="Q454">
        <v>1</v>
      </c>
      <c r="X454">
        <v>3.45</v>
      </c>
      <c r="Y454">
        <v>0</v>
      </c>
      <c r="Z454">
        <v>0</v>
      </c>
      <c r="AA454">
        <v>0</v>
      </c>
      <c r="AB454">
        <v>284.25</v>
      </c>
      <c r="AC454">
        <v>0</v>
      </c>
      <c r="AD454">
        <v>1</v>
      </c>
      <c r="AE454">
        <v>1</v>
      </c>
      <c r="AF454" t="s">
        <v>62</v>
      </c>
      <c r="AG454">
        <v>4.5626249999999997</v>
      </c>
      <c r="AH454">
        <v>2</v>
      </c>
      <c r="AI454">
        <v>53553423</v>
      </c>
      <c r="AJ454">
        <v>488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ROW(Source!A247)</f>
        <v>247</v>
      </c>
      <c r="B455">
        <v>53553427</v>
      </c>
      <c r="C455">
        <v>53553422</v>
      </c>
      <c r="D455">
        <v>29174913</v>
      </c>
      <c r="E455">
        <v>1</v>
      </c>
      <c r="F455">
        <v>1</v>
      </c>
      <c r="G455">
        <v>1</v>
      </c>
      <c r="H455">
        <v>2</v>
      </c>
      <c r="I455" t="s">
        <v>1513</v>
      </c>
      <c r="J455" t="s">
        <v>1514</v>
      </c>
      <c r="K455" t="s">
        <v>1515</v>
      </c>
      <c r="L455">
        <v>1368</v>
      </c>
      <c r="N455">
        <v>1011</v>
      </c>
      <c r="O455" t="s">
        <v>1494</v>
      </c>
      <c r="P455" t="s">
        <v>1494</v>
      </c>
      <c r="Q455">
        <v>1</v>
      </c>
      <c r="X455">
        <v>0.02</v>
      </c>
      <c r="Y455">
        <v>0</v>
      </c>
      <c r="Z455">
        <v>87.17</v>
      </c>
      <c r="AA455">
        <v>11.6</v>
      </c>
      <c r="AB455">
        <v>0</v>
      </c>
      <c r="AC455">
        <v>0</v>
      </c>
      <c r="AD455">
        <v>1</v>
      </c>
      <c r="AE455">
        <v>0</v>
      </c>
      <c r="AF455" t="s">
        <v>61</v>
      </c>
      <c r="AG455">
        <v>2.8749999999999998E-2</v>
      </c>
      <c r="AH455">
        <v>2</v>
      </c>
      <c r="AI455">
        <v>53553424</v>
      </c>
      <c r="AJ455">
        <v>489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ROW(Source!A247)</f>
        <v>247</v>
      </c>
      <c r="B456">
        <v>53553428</v>
      </c>
      <c r="C456">
        <v>53553422</v>
      </c>
      <c r="D456">
        <v>29122739</v>
      </c>
      <c r="E456">
        <v>1</v>
      </c>
      <c r="F456">
        <v>1</v>
      </c>
      <c r="G456">
        <v>1</v>
      </c>
      <c r="H456">
        <v>3</v>
      </c>
      <c r="I456" t="s">
        <v>1618</v>
      </c>
      <c r="J456" t="s">
        <v>1619</v>
      </c>
      <c r="K456" t="s">
        <v>1620</v>
      </c>
      <c r="L456">
        <v>1327</v>
      </c>
      <c r="N456">
        <v>1005</v>
      </c>
      <c r="O456" t="s">
        <v>128</v>
      </c>
      <c r="P456" t="s">
        <v>128</v>
      </c>
      <c r="Q456">
        <v>1</v>
      </c>
      <c r="X456">
        <v>122.4</v>
      </c>
      <c r="Y456">
        <v>5.92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122.4</v>
      </c>
      <c r="AH456">
        <v>2</v>
      </c>
      <c r="AI456">
        <v>53553425</v>
      </c>
      <c r="AJ456">
        <v>490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ROW(Source!A248)</f>
        <v>248</v>
      </c>
      <c r="B457">
        <v>53553442</v>
      </c>
      <c r="C457">
        <v>53553429</v>
      </c>
      <c r="D457">
        <v>18410255</v>
      </c>
      <c r="E457">
        <v>1</v>
      </c>
      <c r="F457">
        <v>1</v>
      </c>
      <c r="G457">
        <v>1</v>
      </c>
      <c r="H457">
        <v>1</v>
      </c>
      <c r="I457" t="s">
        <v>1709</v>
      </c>
      <c r="J457" t="s">
        <v>3</v>
      </c>
      <c r="K457" t="s">
        <v>1710</v>
      </c>
      <c r="L457">
        <v>1369</v>
      </c>
      <c r="N457">
        <v>1013</v>
      </c>
      <c r="O457" t="s">
        <v>1486</v>
      </c>
      <c r="P457" t="s">
        <v>1486</v>
      </c>
      <c r="Q457">
        <v>1</v>
      </c>
      <c r="X457">
        <v>35.667824999999993</v>
      </c>
      <c r="Y457">
        <v>0</v>
      </c>
      <c r="Z457">
        <v>0</v>
      </c>
      <c r="AA457">
        <v>0</v>
      </c>
      <c r="AB457">
        <v>364.56</v>
      </c>
      <c r="AC457">
        <v>0</v>
      </c>
      <c r="AD457">
        <v>1</v>
      </c>
      <c r="AE457">
        <v>1</v>
      </c>
      <c r="AF457" t="s">
        <v>62</v>
      </c>
      <c r="AG457">
        <v>47.170698562499993</v>
      </c>
      <c r="AH457">
        <v>2</v>
      </c>
      <c r="AI457">
        <v>53553430</v>
      </c>
      <c r="AJ457">
        <v>491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ROW(Source!A248)</f>
        <v>248</v>
      </c>
      <c r="B458">
        <v>53553443</v>
      </c>
      <c r="C458">
        <v>53553429</v>
      </c>
      <c r="D458">
        <v>121548</v>
      </c>
      <c r="E458">
        <v>1</v>
      </c>
      <c r="F458">
        <v>1</v>
      </c>
      <c r="G458">
        <v>1</v>
      </c>
      <c r="H458">
        <v>1</v>
      </c>
      <c r="I458" t="s">
        <v>31</v>
      </c>
      <c r="J458" t="s">
        <v>3</v>
      </c>
      <c r="K458" t="s">
        <v>1489</v>
      </c>
      <c r="L458">
        <v>608254</v>
      </c>
      <c r="N458">
        <v>1013</v>
      </c>
      <c r="O458" t="s">
        <v>1490</v>
      </c>
      <c r="P458" t="s">
        <v>1490</v>
      </c>
      <c r="Q458">
        <v>1</v>
      </c>
      <c r="X458">
        <v>0.25874999999999998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2</v>
      </c>
      <c r="AF458" t="s">
        <v>61</v>
      </c>
      <c r="AG458">
        <v>0.37195312499999994</v>
      </c>
      <c r="AH458">
        <v>2</v>
      </c>
      <c r="AI458">
        <v>53553431</v>
      </c>
      <c r="AJ458">
        <v>492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ROW(Source!A248)</f>
        <v>248</v>
      </c>
      <c r="B459">
        <v>53553444</v>
      </c>
      <c r="C459">
        <v>53553429</v>
      </c>
      <c r="D459">
        <v>29172556</v>
      </c>
      <c r="E459">
        <v>1</v>
      </c>
      <c r="F459">
        <v>1</v>
      </c>
      <c r="G459">
        <v>1</v>
      </c>
      <c r="H459">
        <v>2</v>
      </c>
      <c r="I459" t="s">
        <v>1647</v>
      </c>
      <c r="J459" t="s">
        <v>1667</v>
      </c>
      <c r="K459" t="s">
        <v>1649</v>
      </c>
      <c r="L459">
        <v>1368</v>
      </c>
      <c r="N459">
        <v>1011</v>
      </c>
      <c r="O459" t="s">
        <v>1494</v>
      </c>
      <c r="P459" t="s">
        <v>1494</v>
      </c>
      <c r="Q459">
        <v>1</v>
      </c>
      <c r="X459">
        <v>0.25874999999999998</v>
      </c>
      <c r="Y459">
        <v>0</v>
      </c>
      <c r="Z459">
        <v>31.26</v>
      </c>
      <c r="AA459">
        <v>13.5</v>
      </c>
      <c r="AB459">
        <v>0</v>
      </c>
      <c r="AC459">
        <v>0</v>
      </c>
      <c r="AD459">
        <v>1</v>
      </c>
      <c r="AE459">
        <v>0</v>
      </c>
      <c r="AF459" t="s">
        <v>61</v>
      </c>
      <c r="AG459">
        <v>0.37195312499999994</v>
      </c>
      <c r="AH459">
        <v>2</v>
      </c>
      <c r="AI459">
        <v>53553432</v>
      </c>
      <c r="AJ459">
        <v>493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ROW(Source!A248)</f>
        <v>248</v>
      </c>
      <c r="B460">
        <v>53553445</v>
      </c>
      <c r="C460">
        <v>53553429</v>
      </c>
      <c r="D460">
        <v>29173252</v>
      </c>
      <c r="E460">
        <v>1</v>
      </c>
      <c r="F460">
        <v>1</v>
      </c>
      <c r="G460">
        <v>1</v>
      </c>
      <c r="H460">
        <v>2</v>
      </c>
      <c r="I460" t="s">
        <v>1711</v>
      </c>
      <c r="J460" t="s">
        <v>1712</v>
      </c>
      <c r="K460" t="s">
        <v>1713</v>
      </c>
      <c r="L460">
        <v>1368</v>
      </c>
      <c r="N460">
        <v>1011</v>
      </c>
      <c r="O460" t="s">
        <v>1494</v>
      </c>
      <c r="P460" t="s">
        <v>1494</v>
      </c>
      <c r="Q460">
        <v>1</v>
      </c>
      <c r="X460">
        <v>6.2818750000000003</v>
      </c>
      <c r="Y460">
        <v>0</v>
      </c>
      <c r="Z460">
        <v>30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61</v>
      </c>
      <c r="AG460">
        <v>9.0301953125000001</v>
      </c>
      <c r="AH460">
        <v>2</v>
      </c>
      <c r="AI460">
        <v>53553433</v>
      </c>
      <c r="AJ460">
        <v>494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ROW(Source!A248)</f>
        <v>248</v>
      </c>
      <c r="B461">
        <v>53553446</v>
      </c>
      <c r="C461">
        <v>53553429</v>
      </c>
      <c r="D461">
        <v>29174725</v>
      </c>
      <c r="E461">
        <v>1</v>
      </c>
      <c r="F461">
        <v>1</v>
      </c>
      <c r="G461">
        <v>1</v>
      </c>
      <c r="H461">
        <v>2</v>
      </c>
      <c r="I461" t="s">
        <v>1714</v>
      </c>
      <c r="J461" t="s">
        <v>1715</v>
      </c>
      <c r="K461" t="s">
        <v>1716</v>
      </c>
      <c r="L461">
        <v>1368</v>
      </c>
      <c r="N461">
        <v>1011</v>
      </c>
      <c r="O461" t="s">
        <v>1494</v>
      </c>
      <c r="P461" t="s">
        <v>1494</v>
      </c>
      <c r="Q461">
        <v>1</v>
      </c>
      <c r="X461">
        <v>2.15625</v>
      </c>
      <c r="Y461">
        <v>0</v>
      </c>
      <c r="Z461">
        <v>2.7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61</v>
      </c>
      <c r="AG461">
        <v>3.0996093749999996</v>
      </c>
      <c r="AH461">
        <v>2</v>
      </c>
      <c r="AI461">
        <v>53553434</v>
      </c>
      <c r="AJ461">
        <v>495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ROW(Source!A248)</f>
        <v>248</v>
      </c>
      <c r="B462">
        <v>53553447</v>
      </c>
      <c r="C462">
        <v>53553429</v>
      </c>
      <c r="D462">
        <v>29174913</v>
      </c>
      <c r="E462">
        <v>1</v>
      </c>
      <c r="F462">
        <v>1</v>
      </c>
      <c r="G462">
        <v>1</v>
      </c>
      <c r="H462">
        <v>2</v>
      </c>
      <c r="I462" t="s">
        <v>1513</v>
      </c>
      <c r="J462" t="s">
        <v>1514</v>
      </c>
      <c r="K462" t="s">
        <v>1515</v>
      </c>
      <c r="L462">
        <v>1368</v>
      </c>
      <c r="N462">
        <v>1011</v>
      </c>
      <c r="O462" t="s">
        <v>1494</v>
      </c>
      <c r="P462" t="s">
        <v>1494</v>
      </c>
      <c r="Q462">
        <v>1</v>
      </c>
      <c r="X462">
        <v>0.359375</v>
      </c>
      <c r="Y462">
        <v>0</v>
      </c>
      <c r="Z462">
        <v>87.17</v>
      </c>
      <c r="AA462">
        <v>11.6</v>
      </c>
      <c r="AB462">
        <v>0</v>
      </c>
      <c r="AC462">
        <v>0</v>
      </c>
      <c r="AD462">
        <v>1</v>
      </c>
      <c r="AE462">
        <v>0</v>
      </c>
      <c r="AF462" t="s">
        <v>61</v>
      </c>
      <c r="AG462">
        <v>0.5166015625</v>
      </c>
      <c r="AH462">
        <v>2</v>
      </c>
      <c r="AI462">
        <v>53553435</v>
      </c>
      <c r="AJ462">
        <v>496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ROW(Source!A248)</f>
        <v>248</v>
      </c>
      <c r="B463">
        <v>53553448</v>
      </c>
      <c r="C463">
        <v>53553429</v>
      </c>
      <c r="D463">
        <v>29107253</v>
      </c>
      <c r="E463">
        <v>1</v>
      </c>
      <c r="F463">
        <v>1</v>
      </c>
      <c r="G463">
        <v>1</v>
      </c>
      <c r="H463">
        <v>3</v>
      </c>
      <c r="I463" t="s">
        <v>1717</v>
      </c>
      <c r="J463" t="s">
        <v>1718</v>
      </c>
      <c r="K463" t="s">
        <v>1719</v>
      </c>
      <c r="L463">
        <v>1348</v>
      </c>
      <c r="N463">
        <v>1009</v>
      </c>
      <c r="O463" t="s">
        <v>26</v>
      </c>
      <c r="P463" t="s">
        <v>26</v>
      </c>
      <c r="Q463">
        <v>1000</v>
      </c>
      <c r="X463">
        <v>8.0000000000000002E-3</v>
      </c>
      <c r="Y463">
        <v>1160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8.0000000000000002E-3</v>
      </c>
      <c r="AH463">
        <v>2</v>
      </c>
      <c r="AI463">
        <v>53553436</v>
      </c>
      <c r="AJ463">
        <v>497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ROW(Source!A248)</f>
        <v>248</v>
      </c>
      <c r="B464">
        <v>53553449</v>
      </c>
      <c r="C464">
        <v>53553429</v>
      </c>
      <c r="D464">
        <v>29108414</v>
      </c>
      <c r="E464">
        <v>1</v>
      </c>
      <c r="F464">
        <v>1</v>
      </c>
      <c r="G464">
        <v>1</v>
      </c>
      <c r="H464">
        <v>3</v>
      </c>
      <c r="I464" t="s">
        <v>1720</v>
      </c>
      <c r="J464" t="s">
        <v>1721</v>
      </c>
      <c r="K464" t="s">
        <v>1722</v>
      </c>
      <c r="L464">
        <v>1348</v>
      </c>
      <c r="N464">
        <v>1009</v>
      </c>
      <c r="O464" t="s">
        <v>26</v>
      </c>
      <c r="P464" t="s">
        <v>26</v>
      </c>
      <c r="Q464">
        <v>1000</v>
      </c>
      <c r="X464">
        <v>0.157</v>
      </c>
      <c r="Y464">
        <v>1383.11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0.157</v>
      </c>
      <c r="AH464">
        <v>2</v>
      </c>
      <c r="AI464">
        <v>53553437</v>
      </c>
      <c r="AJ464">
        <v>498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ROW(Source!A248)</f>
        <v>248</v>
      </c>
      <c r="B465">
        <v>53553450</v>
      </c>
      <c r="C465">
        <v>53553429</v>
      </c>
      <c r="D465">
        <v>29108415</v>
      </c>
      <c r="E465">
        <v>1</v>
      </c>
      <c r="F465">
        <v>1</v>
      </c>
      <c r="G465">
        <v>1</v>
      </c>
      <c r="H465">
        <v>3</v>
      </c>
      <c r="I465" t="s">
        <v>1723</v>
      </c>
      <c r="J465" t="s">
        <v>1724</v>
      </c>
      <c r="K465" t="s">
        <v>1725</v>
      </c>
      <c r="L465">
        <v>1348</v>
      </c>
      <c r="N465">
        <v>1009</v>
      </c>
      <c r="O465" t="s">
        <v>26</v>
      </c>
      <c r="P465" t="s">
        <v>26</v>
      </c>
      <c r="Q465">
        <v>1000</v>
      </c>
      <c r="X465">
        <v>1.9E-2</v>
      </c>
      <c r="Y465">
        <v>1525.49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1.9E-2</v>
      </c>
      <c r="AH465">
        <v>2</v>
      </c>
      <c r="AI465">
        <v>53553438</v>
      </c>
      <c r="AJ465">
        <v>499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ROW(Source!A248)</f>
        <v>248</v>
      </c>
      <c r="B466">
        <v>53553451</v>
      </c>
      <c r="C466">
        <v>53553429</v>
      </c>
      <c r="D466">
        <v>29107412</v>
      </c>
      <c r="E466">
        <v>1</v>
      </c>
      <c r="F466">
        <v>1</v>
      </c>
      <c r="G466">
        <v>1</v>
      </c>
      <c r="H466">
        <v>3</v>
      </c>
      <c r="I466" t="s">
        <v>1726</v>
      </c>
      <c r="J466" t="s">
        <v>1727</v>
      </c>
      <c r="K466" t="s">
        <v>1728</v>
      </c>
      <c r="L466">
        <v>1348</v>
      </c>
      <c r="N466">
        <v>1009</v>
      </c>
      <c r="O466" t="s">
        <v>26</v>
      </c>
      <c r="P466" t="s">
        <v>26</v>
      </c>
      <c r="Q466">
        <v>1000</v>
      </c>
      <c r="X466">
        <v>5.7000000000000002E-2</v>
      </c>
      <c r="Y466">
        <v>6143.8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5.7000000000000002E-2</v>
      </c>
      <c r="AH466">
        <v>2</v>
      </c>
      <c r="AI466">
        <v>53553439</v>
      </c>
      <c r="AJ466">
        <v>500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ROW(Source!A248)</f>
        <v>248</v>
      </c>
      <c r="B467">
        <v>53553452</v>
      </c>
      <c r="C467">
        <v>53553429</v>
      </c>
      <c r="D467">
        <v>29107800</v>
      </c>
      <c r="E467">
        <v>1</v>
      </c>
      <c r="F467">
        <v>1</v>
      </c>
      <c r="G467">
        <v>1</v>
      </c>
      <c r="H467">
        <v>3</v>
      </c>
      <c r="I467" t="s">
        <v>1698</v>
      </c>
      <c r="J467" t="s">
        <v>1699</v>
      </c>
      <c r="K467" t="s">
        <v>1700</v>
      </c>
      <c r="L467">
        <v>1346</v>
      </c>
      <c r="N467">
        <v>1009</v>
      </c>
      <c r="O467" t="s">
        <v>143</v>
      </c>
      <c r="P467" t="s">
        <v>143</v>
      </c>
      <c r="Q467">
        <v>1</v>
      </c>
      <c r="X467">
        <v>0.5</v>
      </c>
      <c r="Y467">
        <v>1.81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0.5</v>
      </c>
      <c r="AH467">
        <v>2</v>
      </c>
      <c r="AI467">
        <v>53553440</v>
      </c>
      <c r="AJ467">
        <v>501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ROW(Source!A248)</f>
        <v>248</v>
      </c>
      <c r="B468">
        <v>53553453</v>
      </c>
      <c r="C468">
        <v>53553429</v>
      </c>
      <c r="D468">
        <v>29122513</v>
      </c>
      <c r="E468">
        <v>1</v>
      </c>
      <c r="F468">
        <v>1</v>
      </c>
      <c r="G468">
        <v>1</v>
      </c>
      <c r="H468">
        <v>3</v>
      </c>
      <c r="I468" t="s">
        <v>1729</v>
      </c>
      <c r="J468" t="s">
        <v>1730</v>
      </c>
      <c r="K468" t="s">
        <v>1731</v>
      </c>
      <c r="L468">
        <v>1348</v>
      </c>
      <c r="N468">
        <v>1009</v>
      </c>
      <c r="O468" t="s">
        <v>26</v>
      </c>
      <c r="P468" t="s">
        <v>26</v>
      </c>
      <c r="Q468">
        <v>1000</v>
      </c>
      <c r="X468">
        <v>0.125</v>
      </c>
      <c r="Y468">
        <v>688.8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0.125</v>
      </c>
      <c r="AH468">
        <v>2</v>
      </c>
      <c r="AI468">
        <v>53553441</v>
      </c>
      <c r="AJ468">
        <v>502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ROW(Source!A249)</f>
        <v>249</v>
      </c>
      <c r="B469">
        <v>53553442</v>
      </c>
      <c r="C469">
        <v>53553429</v>
      </c>
      <c r="D469">
        <v>18410255</v>
      </c>
      <c r="E469">
        <v>1</v>
      </c>
      <c r="F469">
        <v>1</v>
      </c>
      <c r="G469">
        <v>1</v>
      </c>
      <c r="H469">
        <v>1</v>
      </c>
      <c r="I469" t="s">
        <v>1709</v>
      </c>
      <c r="J469" t="s">
        <v>3</v>
      </c>
      <c r="K469" t="s">
        <v>1710</v>
      </c>
      <c r="L469">
        <v>1369</v>
      </c>
      <c r="N469">
        <v>1013</v>
      </c>
      <c r="O469" t="s">
        <v>1486</v>
      </c>
      <c r="P469" t="s">
        <v>1486</v>
      </c>
      <c r="Q469">
        <v>1</v>
      </c>
      <c r="X469">
        <v>35.667824999999993</v>
      </c>
      <c r="Y469">
        <v>0</v>
      </c>
      <c r="Z469">
        <v>0</v>
      </c>
      <c r="AA469">
        <v>0</v>
      </c>
      <c r="AB469">
        <v>364.56</v>
      </c>
      <c r="AC469">
        <v>0</v>
      </c>
      <c r="AD469">
        <v>1</v>
      </c>
      <c r="AE469">
        <v>1</v>
      </c>
      <c r="AF469" t="s">
        <v>62</v>
      </c>
      <c r="AG469">
        <v>47.170698562499993</v>
      </c>
      <c r="AH469">
        <v>2</v>
      </c>
      <c r="AI469">
        <v>53553430</v>
      </c>
      <c r="AJ469">
        <v>503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ROW(Source!A249)</f>
        <v>249</v>
      </c>
      <c r="B470">
        <v>53553443</v>
      </c>
      <c r="C470">
        <v>53553429</v>
      </c>
      <c r="D470">
        <v>121548</v>
      </c>
      <c r="E470">
        <v>1</v>
      </c>
      <c r="F470">
        <v>1</v>
      </c>
      <c r="G470">
        <v>1</v>
      </c>
      <c r="H470">
        <v>1</v>
      </c>
      <c r="I470" t="s">
        <v>31</v>
      </c>
      <c r="J470" t="s">
        <v>3</v>
      </c>
      <c r="K470" t="s">
        <v>1489</v>
      </c>
      <c r="L470">
        <v>608254</v>
      </c>
      <c r="N470">
        <v>1013</v>
      </c>
      <c r="O470" t="s">
        <v>1490</v>
      </c>
      <c r="P470" t="s">
        <v>1490</v>
      </c>
      <c r="Q470">
        <v>1</v>
      </c>
      <c r="X470">
        <v>0.25874999999999998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2</v>
      </c>
      <c r="AF470" t="s">
        <v>61</v>
      </c>
      <c r="AG470">
        <v>0.37195312499999994</v>
      </c>
      <c r="AH470">
        <v>2</v>
      </c>
      <c r="AI470">
        <v>53553431</v>
      </c>
      <c r="AJ470">
        <v>504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ROW(Source!A249)</f>
        <v>249</v>
      </c>
      <c r="B471">
        <v>53553444</v>
      </c>
      <c r="C471">
        <v>53553429</v>
      </c>
      <c r="D471">
        <v>29172556</v>
      </c>
      <c r="E471">
        <v>1</v>
      </c>
      <c r="F471">
        <v>1</v>
      </c>
      <c r="G471">
        <v>1</v>
      </c>
      <c r="H471">
        <v>2</v>
      </c>
      <c r="I471" t="s">
        <v>1647</v>
      </c>
      <c r="J471" t="s">
        <v>1667</v>
      </c>
      <c r="K471" t="s">
        <v>1649</v>
      </c>
      <c r="L471">
        <v>1368</v>
      </c>
      <c r="N471">
        <v>1011</v>
      </c>
      <c r="O471" t="s">
        <v>1494</v>
      </c>
      <c r="P471" t="s">
        <v>1494</v>
      </c>
      <c r="Q471">
        <v>1</v>
      </c>
      <c r="X471">
        <v>0.25874999999999998</v>
      </c>
      <c r="Y471">
        <v>0</v>
      </c>
      <c r="Z471">
        <v>31.26</v>
      </c>
      <c r="AA471">
        <v>13.5</v>
      </c>
      <c r="AB471">
        <v>0</v>
      </c>
      <c r="AC471">
        <v>0</v>
      </c>
      <c r="AD471">
        <v>1</v>
      </c>
      <c r="AE471">
        <v>0</v>
      </c>
      <c r="AF471" t="s">
        <v>61</v>
      </c>
      <c r="AG471">
        <v>0.37195312499999994</v>
      </c>
      <c r="AH471">
        <v>2</v>
      </c>
      <c r="AI471">
        <v>53553432</v>
      </c>
      <c r="AJ471">
        <v>505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ROW(Source!A249)</f>
        <v>249</v>
      </c>
      <c r="B472">
        <v>53553445</v>
      </c>
      <c r="C472">
        <v>53553429</v>
      </c>
      <c r="D472">
        <v>29173252</v>
      </c>
      <c r="E472">
        <v>1</v>
      </c>
      <c r="F472">
        <v>1</v>
      </c>
      <c r="G472">
        <v>1</v>
      </c>
      <c r="H472">
        <v>2</v>
      </c>
      <c r="I472" t="s">
        <v>1711</v>
      </c>
      <c r="J472" t="s">
        <v>1712</v>
      </c>
      <c r="K472" t="s">
        <v>1713</v>
      </c>
      <c r="L472">
        <v>1368</v>
      </c>
      <c r="N472">
        <v>1011</v>
      </c>
      <c r="O472" t="s">
        <v>1494</v>
      </c>
      <c r="P472" t="s">
        <v>1494</v>
      </c>
      <c r="Q472">
        <v>1</v>
      </c>
      <c r="X472">
        <v>6.2818750000000003</v>
      </c>
      <c r="Y472">
        <v>0</v>
      </c>
      <c r="Z472">
        <v>30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61</v>
      </c>
      <c r="AG472">
        <v>9.0301953125000001</v>
      </c>
      <c r="AH472">
        <v>2</v>
      </c>
      <c r="AI472">
        <v>53553433</v>
      </c>
      <c r="AJ472">
        <v>506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ROW(Source!A249)</f>
        <v>249</v>
      </c>
      <c r="B473">
        <v>53553446</v>
      </c>
      <c r="C473">
        <v>53553429</v>
      </c>
      <c r="D473">
        <v>29174725</v>
      </c>
      <c r="E473">
        <v>1</v>
      </c>
      <c r="F473">
        <v>1</v>
      </c>
      <c r="G473">
        <v>1</v>
      </c>
      <c r="H473">
        <v>2</v>
      </c>
      <c r="I473" t="s">
        <v>1714</v>
      </c>
      <c r="J473" t="s">
        <v>1715</v>
      </c>
      <c r="K473" t="s">
        <v>1716</v>
      </c>
      <c r="L473">
        <v>1368</v>
      </c>
      <c r="N473">
        <v>1011</v>
      </c>
      <c r="O473" t="s">
        <v>1494</v>
      </c>
      <c r="P473" t="s">
        <v>1494</v>
      </c>
      <c r="Q473">
        <v>1</v>
      </c>
      <c r="X473">
        <v>2.15625</v>
      </c>
      <c r="Y473">
        <v>0</v>
      </c>
      <c r="Z473">
        <v>2.7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61</v>
      </c>
      <c r="AG473">
        <v>3.0996093749999996</v>
      </c>
      <c r="AH473">
        <v>2</v>
      </c>
      <c r="AI473">
        <v>53553434</v>
      </c>
      <c r="AJ473">
        <v>507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ROW(Source!A249)</f>
        <v>249</v>
      </c>
      <c r="B474">
        <v>53553447</v>
      </c>
      <c r="C474">
        <v>53553429</v>
      </c>
      <c r="D474">
        <v>29174913</v>
      </c>
      <c r="E474">
        <v>1</v>
      </c>
      <c r="F474">
        <v>1</v>
      </c>
      <c r="G474">
        <v>1</v>
      </c>
      <c r="H474">
        <v>2</v>
      </c>
      <c r="I474" t="s">
        <v>1513</v>
      </c>
      <c r="J474" t="s">
        <v>1514</v>
      </c>
      <c r="K474" t="s">
        <v>1515</v>
      </c>
      <c r="L474">
        <v>1368</v>
      </c>
      <c r="N474">
        <v>1011</v>
      </c>
      <c r="O474" t="s">
        <v>1494</v>
      </c>
      <c r="P474" t="s">
        <v>1494</v>
      </c>
      <c r="Q474">
        <v>1</v>
      </c>
      <c r="X474">
        <v>0.359375</v>
      </c>
      <c r="Y474">
        <v>0</v>
      </c>
      <c r="Z474">
        <v>87.17</v>
      </c>
      <c r="AA474">
        <v>11.6</v>
      </c>
      <c r="AB474">
        <v>0</v>
      </c>
      <c r="AC474">
        <v>0</v>
      </c>
      <c r="AD474">
        <v>1</v>
      </c>
      <c r="AE474">
        <v>0</v>
      </c>
      <c r="AF474" t="s">
        <v>61</v>
      </c>
      <c r="AG474">
        <v>0.5166015625</v>
      </c>
      <c r="AH474">
        <v>2</v>
      </c>
      <c r="AI474">
        <v>53553435</v>
      </c>
      <c r="AJ474">
        <v>508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ROW(Source!A249)</f>
        <v>249</v>
      </c>
      <c r="B475">
        <v>53553448</v>
      </c>
      <c r="C475">
        <v>53553429</v>
      </c>
      <c r="D475">
        <v>29107253</v>
      </c>
      <c r="E475">
        <v>1</v>
      </c>
      <c r="F475">
        <v>1</v>
      </c>
      <c r="G475">
        <v>1</v>
      </c>
      <c r="H475">
        <v>3</v>
      </c>
      <c r="I475" t="s">
        <v>1717</v>
      </c>
      <c r="J475" t="s">
        <v>1718</v>
      </c>
      <c r="K475" t="s">
        <v>1719</v>
      </c>
      <c r="L475">
        <v>1348</v>
      </c>
      <c r="N475">
        <v>1009</v>
      </c>
      <c r="O475" t="s">
        <v>26</v>
      </c>
      <c r="P475" t="s">
        <v>26</v>
      </c>
      <c r="Q475">
        <v>1000</v>
      </c>
      <c r="X475">
        <v>8.0000000000000002E-3</v>
      </c>
      <c r="Y475">
        <v>1160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8.0000000000000002E-3</v>
      </c>
      <c r="AH475">
        <v>2</v>
      </c>
      <c r="AI475">
        <v>53553436</v>
      </c>
      <c r="AJ475">
        <v>509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ROW(Source!A249)</f>
        <v>249</v>
      </c>
      <c r="B476">
        <v>53553449</v>
      </c>
      <c r="C476">
        <v>53553429</v>
      </c>
      <c r="D476">
        <v>29108414</v>
      </c>
      <c r="E476">
        <v>1</v>
      </c>
      <c r="F476">
        <v>1</v>
      </c>
      <c r="G476">
        <v>1</v>
      </c>
      <c r="H476">
        <v>3</v>
      </c>
      <c r="I476" t="s">
        <v>1720</v>
      </c>
      <c r="J476" t="s">
        <v>1721</v>
      </c>
      <c r="K476" t="s">
        <v>1722</v>
      </c>
      <c r="L476">
        <v>1348</v>
      </c>
      <c r="N476">
        <v>1009</v>
      </c>
      <c r="O476" t="s">
        <v>26</v>
      </c>
      <c r="P476" t="s">
        <v>26</v>
      </c>
      <c r="Q476">
        <v>1000</v>
      </c>
      <c r="X476">
        <v>0.157</v>
      </c>
      <c r="Y476">
        <v>1383.11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0.157</v>
      </c>
      <c r="AH476">
        <v>2</v>
      </c>
      <c r="AI476">
        <v>53553437</v>
      </c>
      <c r="AJ476">
        <v>510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ROW(Source!A249)</f>
        <v>249</v>
      </c>
      <c r="B477">
        <v>53553450</v>
      </c>
      <c r="C477">
        <v>53553429</v>
      </c>
      <c r="D477">
        <v>29108415</v>
      </c>
      <c r="E477">
        <v>1</v>
      </c>
      <c r="F477">
        <v>1</v>
      </c>
      <c r="G477">
        <v>1</v>
      </c>
      <c r="H477">
        <v>3</v>
      </c>
      <c r="I477" t="s">
        <v>1723</v>
      </c>
      <c r="J477" t="s">
        <v>1724</v>
      </c>
      <c r="K477" t="s">
        <v>1725</v>
      </c>
      <c r="L477">
        <v>1348</v>
      </c>
      <c r="N477">
        <v>1009</v>
      </c>
      <c r="O477" t="s">
        <v>26</v>
      </c>
      <c r="P477" t="s">
        <v>26</v>
      </c>
      <c r="Q477">
        <v>1000</v>
      </c>
      <c r="X477">
        <v>1.9E-2</v>
      </c>
      <c r="Y477">
        <v>1525.49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1.9E-2</v>
      </c>
      <c r="AH477">
        <v>2</v>
      </c>
      <c r="AI477">
        <v>53553438</v>
      </c>
      <c r="AJ477">
        <v>511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ROW(Source!A249)</f>
        <v>249</v>
      </c>
      <c r="B478">
        <v>53553451</v>
      </c>
      <c r="C478">
        <v>53553429</v>
      </c>
      <c r="D478">
        <v>29107412</v>
      </c>
      <c r="E478">
        <v>1</v>
      </c>
      <c r="F478">
        <v>1</v>
      </c>
      <c r="G478">
        <v>1</v>
      </c>
      <c r="H478">
        <v>3</v>
      </c>
      <c r="I478" t="s">
        <v>1726</v>
      </c>
      <c r="J478" t="s">
        <v>1727</v>
      </c>
      <c r="K478" t="s">
        <v>1728</v>
      </c>
      <c r="L478">
        <v>1348</v>
      </c>
      <c r="N478">
        <v>1009</v>
      </c>
      <c r="O478" t="s">
        <v>26</v>
      </c>
      <c r="P478" t="s">
        <v>26</v>
      </c>
      <c r="Q478">
        <v>1000</v>
      </c>
      <c r="X478">
        <v>5.7000000000000002E-2</v>
      </c>
      <c r="Y478">
        <v>6143.8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5.7000000000000002E-2</v>
      </c>
      <c r="AH478">
        <v>2</v>
      </c>
      <c r="AI478">
        <v>53553439</v>
      </c>
      <c r="AJ478">
        <v>512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ROW(Source!A249)</f>
        <v>249</v>
      </c>
      <c r="B479">
        <v>53553452</v>
      </c>
      <c r="C479">
        <v>53553429</v>
      </c>
      <c r="D479">
        <v>29107800</v>
      </c>
      <c r="E479">
        <v>1</v>
      </c>
      <c r="F479">
        <v>1</v>
      </c>
      <c r="G479">
        <v>1</v>
      </c>
      <c r="H479">
        <v>3</v>
      </c>
      <c r="I479" t="s">
        <v>1698</v>
      </c>
      <c r="J479" t="s">
        <v>1699</v>
      </c>
      <c r="K479" t="s">
        <v>1700</v>
      </c>
      <c r="L479">
        <v>1346</v>
      </c>
      <c r="N479">
        <v>1009</v>
      </c>
      <c r="O479" t="s">
        <v>143</v>
      </c>
      <c r="P479" t="s">
        <v>143</v>
      </c>
      <c r="Q479">
        <v>1</v>
      </c>
      <c r="X479">
        <v>0.5</v>
      </c>
      <c r="Y479">
        <v>1.81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0.5</v>
      </c>
      <c r="AH479">
        <v>2</v>
      </c>
      <c r="AI479">
        <v>53553440</v>
      </c>
      <c r="AJ479">
        <v>513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ROW(Source!A249)</f>
        <v>249</v>
      </c>
      <c r="B480">
        <v>53553453</v>
      </c>
      <c r="C480">
        <v>53553429</v>
      </c>
      <c r="D480">
        <v>29122513</v>
      </c>
      <c r="E480">
        <v>1</v>
      </c>
      <c r="F480">
        <v>1</v>
      </c>
      <c r="G480">
        <v>1</v>
      </c>
      <c r="H480">
        <v>3</v>
      </c>
      <c r="I480" t="s">
        <v>1729</v>
      </c>
      <c r="J480" t="s">
        <v>1730</v>
      </c>
      <c r="K480" t="s">
        <v>1731</v>
      </c>
      <c r="L480">
        <v>1348</v>
      </c>
      <c r="N480">
        <v>1009</v>
      </c>
      <c r="O480" t="s">
        <v>26</v>
      </c>
      <c r="P480" t="s">
        <v>26</v>
      </c>
      <c r="Q480">
        <v>1000</v>
      </c>
      <c r="X480">
        <v>0.125</v>
      </c>
      <c r="Y480">
        <v>688.8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0.125</v>
      </c>
      <c r="AH480">
        <v>2</v>
      </c>
      <c r="AI480">
        <v>53553441</v>
      </c>
      <c r="AJ480">
        <v>514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ROW(Source!A250)</f>
        <v>250</v>
      </c>
      <c r="B481">
        <v>53553460</v>
      </c>
      <c r="C481">
        <v>53553454</v>
      </c>
      <c r="D481">
        <v>18409850</v>
      </c>
      <c r="E481">
        <v>1</v>
      </c>
      <c r="F481">
        <v>1</v>
      </c>
      <c r="G481">
        <v>1</v>
      </c>
      <c r="H481">
        <v>1</v>
      </c>
      <c r="I481" t="s">
        <v>1676</v>
      </c>
      <c r="J481" t="s">
        <v>3</v>
      </c>
      <c r="K481" t="s">
        <v>1677</v>
      </c>
      <c r="L481">
        <v>1369</v>
      </c>
      <c r="N481">
        <v>1013</v>
      </c>
      <c r="O481" t="s">
        <v>1486</v>
      </c>
      <c r="P481" t="s">
        <v>1486</v>
      </c>
      <c r="Q481">
        <v>1</v>
      </c>
      <c r="X481">
        <v>28.751345316718744</v>
      </c>
      <c r="Y481">
        <v>0</v>
      </c>
      <c r="Z481">
        <v>0</v>
      </c>
      <c r="AA481">
        <v>0</v>
      </c>
      <c r="AB481">
        <v>302.24</v>
      </c>
      <c r="AC481">
        <v>0</v>
      </c>
      <c r="AD481">
        <v>1</v>
      </c>
      <c r="AE481">
        <v>1</v>
      </c>
      <c r="AF481" t="s">
        <v>62</v>
      </c>
      <c r="AG481">
        <v>38.023654181360477</v>
      </c>
      <c r="AH481">
        <v>2</v>
      </c>
      <c r="AI481">
        <v>53553455</v>
      </c>
      <c r="AJ481">
        <v>515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ROW(Source!A250)</f>
        <v>250</v>
      </c>
      <c r="B482">
        <v>53553461</v>
      </c>
      <c r="C482">
        <v>53553454</v>
      </c>
      <c r="D482">
        <v>121548</v>
      </c>
      <c r="E482">
        <v>1</v>
      </c>
      <c r="F482">
        <v>1</v>
      </c>
      <c r="G482">
        <v>1</v>
      </c>
      <c r="H482">
        <v>1</v>
      </c>
      <c r="I482" t="s">
        <v>31</v>
      </c>
      <c r="J482" t="s">
        <v>3</v>
      </c>
      <c r="K482" t="s">
        <v>1489</v>
      </c>
      <c r="L482">
        <v>608254</v>
      </c>
      <c r="N482">
        <v>1013</v>
      </c>
      <c r="O482" t="s">
        <v>1490</v>
      </c>
      <c r="P482" t="s">
        <v>1490</v>
      </c>
      <c r="Q482">
        <v>1</v>
      </c>
      <c r="X482">
        <v>0.20793212890624999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2</v>
      </c>
      <c r="AF482" t="s">
        <v>61</v>
      </c>
      <c r="AG482">
        <v>0.29890243530273441</v>
      </c>
      <c r="AH482">
        <v>2</v>
      </c>
      <c r="AI482">
        <v>53553456</v>
      </c>
      <c r="AJ482">
        <v>516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ROW(Source!A250)</f>
        <v>250</v>
      </c>
      <c r="B483">
        <v>53553462</v>
      </c>
      <c r="C483">
        <v>53553454</v>
      </c>
      <c r="D483">
        <v>29172379</v>
      </c>
      <c r="E483">
        <v>1</v>
      </c>
      <c r="F483">
        <v>1</v>
      </c>
      <c r="G483">
        <v>1</v>
      </c>
      <c r="H483">
        <v>2</v>
      </c>
      <c r="I483" t="s">
        <v>1495</v>
      </c>
      <c r="J483" t="s">
        <v>1496</v>
      </c>
      <c r="K483" t="s">
        <v>1497</v>
      </c>
      <c r="L483">
        <v>1368</v>
      </c>
      <c r="N483">
        <v>1011</v>
      </c>
      <c r="O483" t="s">
        <v>1494</v>
      </c>
      <c r="P483" t="s">
        <v>1494</v>
      </c>
      <c r="Q483">
        <v>1</v>
      </c>
      <c r="X483">
        <v>0.20793212890624999</v>
      </c>
      <c r="Y483">
        <v>0</v>
      </c>
      <c r="Z483">
        <v>112</v>
      </c>
      <c r="AA483">
        <v>13.5</v>
      </c>
      <c r="AB483">
        <v>0</v>
      </c>
      <c r="AC483">
        <v>0</v>
      </c>
      <c r="AD483">
        <v>1</v>
      </c>
      <c r="AE483">
        <v>0</v>
      </c>
      <c r="AF483" t="s">
        <v>61</v>
      </c>
      <c r="AG483">
        <v>0.29890243530273441</v>
      </c>
      <c r="AH483">
        <v>2</v>
      </c>
      <c r="AI483">
        <v>53553457</v>
      </c>
      <c r="AJ483">
        <v>517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ROW(Source!A250)</f>
        <v>250</v>
      </c>
      <c r="B484">
        <v>53553463</v>
      </c>
      <c r="C484">
        <v>53553454</v>
      </c>
      <c r="D484">
        <v>29174913</v>
      </c>
      <c r="E484">
        <v>1</v>
      </c>
      <c r="F484">
        <v>1</v>
      </c>
      <c r="G484">
        <v>1</v>
      </c>
      <c r="H484">
        <v>2</v>
      </c>
      <c r="I484" t="s">
        <v>1513</v>
      </c>
      <c r="J484" t="s">
        <v>1514</v>
      </c>
      <c r="K484" t="s">
        <v>1515</v>
      </c>
      <c r="L484">
        <v>1368</v>
      </c>
      <c r="N484">
        <v>1011</v>
      </c>
      <c r="O484" t="s">
        <v>1494</v>
      </c>
      <c r="P484" t="s">
        <v>1494</v>
      </c>
      <c r="Q484">
        <v>1</v>
      </c>
      <c r="X484">
        <v>0.26734130859374999</v>
      </c>
      <c r="Y484">
        <v>0</v>
      </c>
      <c r="Z484">
        <v>87.17</v>
      </c>
      <c r="AA484">
        <v>11.6</v>
      </c>
      <c r="AB484">
        <v>0</v>
      </c>
      <c r="AC484">
        <v>0</v>
      </c>
      <c r="AD484">
        <v>1</v>
      </c>
      <c r="AE484">
        <v>0</v>
      </c>
      <c r="AF484" t="s">
        <v>61</v>
      </c>
      <c r="AG484">
        <v>0.38430313110351555</v>
      </c>
      <c r="AH484">
        <v>2</v>
      </c>
      <c r="AI484">
        <v>53553458</v>
      </c>
      <c r="AJ484">
        <v>518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ROW(Source!A250)</f>
        <v>250</v>
      </c>
      <c r="B485">
        <v>53553464</v>
      </c>
      <c r="C485">
        <v>53553454</v>
      </c>
      <c r="D485">
        <v>29131468</v>
      </c>
      <c r="E485">
        <v>1</v>
      </c>
      <c r="F485">
        <v>1</v>
      </c>
      <c r="G485">
        <v>1</v>
      </c>
      <c r="H485">
        <v>3</v>
      </c>
      <c r="I485" t="s">
        <v>2097</v>
      </c>
      <c r="J485" t="s">
        <v>2098</v>
      </c>
      <c r="K485" t="s">
        <v>2099</v>
      </c>
      <c r="L485">
        <v>1348</v>
      </c>
      <c r="N485">
        <v>1009</v>
      </c>
      <c r="O485" t="s">
        <v>26</v>
      </c>
      <c r="P485" t="s">
        <v>26</v>
      </c>
      <c r="Q485">
        <v>1000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</v>
      </c>
      <c r="AD485">
        <v>0</v>
      </c>
      <c r="AE485">
        <v>0</v>
      </c>
      <c r="AF485" t="s">
        <v>3</v>
      </c>
      <c r="AG485">
        <v>0</v>
      </c>
      <c r="AH485">
        <v>3</v>
      </c>
      <c r="AI485">
        <v>-1</v>
      </c>
      <c r="AJ485" t="s">
        <v>3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ROW(Source!A251)</f>
        <v>251</v>
      </c>
      <c r="B486">
        <v>53553460</v>
      </c>
      <c r="C486">
        <v>53553454</v>
      </c>
      <c r="D486">
        <v>18409850</v>
      </c>
      <c r="E486">
        <v>1</v>
      </c>
      <c r="F486">
        <v>1</v>
      </c>
      <c r="G486">
        <v>1</v>
      </c>
      <c r="H486">
        <v>1</v>
      </c>
      <c r="I486" t="s">
        <v>1676</v>
      </c>
      <c r="J486" t="s">
        <v>3</v>
      </c>
      <c r="K486" t="s">
        <v>1677</v>
      </c>
      <c r="L486">
        <v>1369</v>
      </c>
      <c r="N486">
        <v>1013</v>
      </c>
      <c r="O486" t="s">
        <v>1486</v>
      </c>
      <c r="P486" t="s">
        <v>1486</v>
      </c>
      <c r="Q486">
        <v>1</v>
      </c>
      <c r="X486">
        <v>28.751345316718744</v>
      </c>
      <c r="Y486">
        <v>0</v>
      </c>
      <c r="Z486">
        <v>0</v>
      </c>
      <c r="AA486">
        <v>0</v>
      </c>
      <c r="AB486">
        <v>302.24</v>
      </c>
      <c r="AC486">
        <v>0</v>
      </c>
      <c r="AD486">
        <v>1</v>
      </c>
      <c r="AE486">
        <v>1</v>
      </c>
      <c r="AF486" t="s">
        <v>62</v>
      </c>
      <c r="AG486">
        <v>38.023654181360477</v>
      </c>
      <c r="AH486">
        <v>2</v>
      </c>
      <c r="AI486">
        <v>53553455</v>
      </c>
      <c r="AJ486">
        <v>520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ROW(Source!A251)</f>
        <v>251</v>
      </c>
      <c r="B487">
        <v>53553461</v>
      </c>
      <c r="C487">
        <v>53553454</v>
      </c>
      <c r="D487">
        <v>121548</v>
      </c>
      <c r="E487">
        <v>1</v>
      </c>
      <c r="F487">
        <v>1</v>
      </c>
      <c r="G487">
        <v>1</v>
      </c>
      <c r="H487">
        <v>1</v>
      </c>
      <c r="I487" t="s">
        <v>31</v>
      </c>
      <c r="J487" t="s">
        <v>3</v>
      </c>
      <c r="K487" t="s">
        <v>1489</v>
      </c>
      <c r="L487">
        <v>608254</v>
      </c>
      <c r="N487">
        <v>1013</v>
      </c>
      <c r="O487" t="s">
        <v>1490</v>
      </c>
      <c r="P487" t="s">
        <v>1490</v>
      </c>
      <c r="Q487">
        <v>1</v>
      </c>
      <c r="X487">
        <v>0.20793212890624999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2</v>
      </c>
      <c r="AF487" t="s">
        <v>61</v>
      </c>
      <c r="AG487">
        <v>0.29890243530273441</v>
      </c>
      <c r="AH487">
        <v>2</v>
      </c>
      <c r="AI487">
        <v>53553456</v>
      </c>
      <c r="AJ487">
        <v>521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ROW(Source!A251)</f>
        <v>251</v>
      </c>
      <c r="B488">
        <v>53553462</v>
      </c>
      <c r="C488">
        <v>53553454</v>
      </c>
      <c r="D488">
        <v>29172379</v>
      </c>
      <c r="E488">
        <v>1</v>
      </c>
      <c r="F488">
        <v>1</v>
      </c>
      <c r="G488">
        <v>1</v>
      </c>
      <c r="H488">
        <v>2</v>
      </c>
      <c r="I488" t="s">
        <v>1495</v>
      </c>
      <c r="J488" t="s">
        <v>1496</v>
      </c>
      <c r="K488" t="s">
        <v>1497</v>
      </c>
      <c r="L488">
        <v>1368</v>
      </c>
      <c r="N488">
        <v>1011</v>
      </c>
      <c r="O488" t="s">
        <v>1494</v>
      </c>
      <c r="P488" t="s">
        <v>1494</v>
      </c>
      <c r="Q488">
        <v>1</v>
      </c>
      <c r="X488">
        <v>0.20793212890624999</v>
      </c>
      <c r="Y488">
        <v>0</v>
      </c>
      <c r="Z488">
        <v>112</v>
      </c>
      <c r="AA488">
        <v>13.5</v>
      </c>
      <c r="AB488">
        <v>0</v>
      </c>
      <c r="AC488">
        <v>0</v>
      </c>
      <c r="AD488">
        <v>1</v>
      </c>
      <c r="AE488">
        <v>0</v>
      </c>
      <c r="AF488" t="s">
        <v>61</v>
      </c>
      <c r="AG488">
        <v>0.29890243530273441</v>
      </c>
      <c r="AH488">
        <v>2</v>
      </c>
      <c r="AI488">
        <v>53553457</v>
      </c>
      <c r="AJ488">
        <v>522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ROW(Source!A251)</f>
        <v>251</v>
      </c>
      <c r="B489">
        <v>53553463</v>
      </c>
      <c r="C489">
        <v>53553454</v>
      </c>
      <c r="D489">
        <v>29174913</v>
      </c>
      <c r="E489">
        <v>1</v>
      </c>
      <c r="F489">
        <v>1</v>
      </c>
      <c r="G489">
        <v>1</v>
      </c>
      <c r="H489">
        <v>2</v>
      </c>
      <c r="I489" t="s">
        <v>1513</v>
      </c>
      <c r="J489" t="s">
        <v>1514</v>
      </c>
      <c r="K489" t="s">
        <v>1515</v>
      </c>
      <c r="L489">
        <v>1368</v>
      </c>
      <c r="N489">
        <v>1011</v>
      </c>
      <c r="O489" t="s">
        <v>1494</v>
      </c>
      <c r="P489" t="s">
        <v>1494</v>
      </c>
      <c r="Q489">
        <v>1</v>
      </c>
      <c r="X489">
        <v>0.26734130859374999</v>
      </c>
      <c r="Y489">
        <v>0</v>
      </c>
      <c r="Z489">
        <v>87.17</v>
      </c>
      <c r="AA489">
        <v>11.6</v>
      </c>
      <c r="AB489">
        <v>0</v>
      </c>
      <c r="AC489">
        <v>0</v>
      </c>
      <c r="AD489">
        <v>1</v>
      </c>
      <c r="AE489">
        <v>0</v>
      </c>
      <c r="AF489" t="s">
        <v>61</v>
      </c>
      <c r="AG489">
        <v>0.38430313110351555</v>
      </c>
      <c r="AH489">
        <v>2</v>
      </c>
      <c r="AI489">
        <v>53553458</v>
      </c>
      <c r="AJ489">
        <v>523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ROW(Source!A251)</f>
        <v>251</v>
      </c>
      <c r="B490">
        <v>53553464</v>
      </c>
      <c r="C490">
        <v>53553454</v>
      </c>
      <c r="D490">
        <v>29131468</v>
      </c>
      <c r="E490">
        <v>1</v>
      </c>
      <c r="F490">
        <v>1</v>
      </c>
      <c r="G490">
        <v>1</v>
      </c>
      <c r="H490">
        <v>3</v>
      </c>
      <c r="I490" t="s">
        <v>2097</v>
      </c>
      <c r="J490" t="s">
        <v>2098</v>
      </c>
      <c r="K490" t="s">
        <v>2099</v>
      </c>
      <c r="L490">
        <v>1348</v>
      </c>
      <c r="N490">
        <v>1009</v>
      </c>
      <c r="O490" t="s">
        <v>26</v>
      </c>
      <c r="P490" t="s">
        <v>26</v>
      </c>
      <c r="Q490">
        <v>1000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</v>
      </c>
      <c r="AD490">
        <v>0</v>
      </c>
      <c r="AE490">
        <v>0</v>
      </c>
      <c r="AF490" t="s">
        <v>3</v>
      </c>
      <c r="AG490">
        <v>0</v>
      </c>
      <c r="AH490">
        <v>3</v>
      </c>
      <c r="AI490">
        <v>-1</v>
      </c>
      <c r="AJ490" t="s">
        <v>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ROW(Source!A254)</f>
        <v>254</v>
      </c>
      <c r="B491">
        <v>53553473</v>
      </c>
      <c r="C491">
        <v>53553466</v>
      </c>
      <c r="D491">
        <v>18411771</v>
      </c>
      <c r="E491">
        <v>1</v>
      </c>
      <c r="F491">
        <v>1</v>
      </c>
      <c r="G491">
        <v>1</v>
      </c>
      <c r="H491">
        <v>1</v>
      </c>
      <c r="I491" t="s">
        <v>1668</v>
      </c>
      <c r="J491" t="s">
        <v>3</v>
      </c>
      <c r="K491" t="s">
        <v>1669</v>
      </c>
      <c r="L491">
        <v>1369</v>
      </c>
      <c r="N491">
        <v>1013</v>
      </c>
      <c r="O491" t="s">
        <v>1486</v>
      </c>
      <c r="P491" t="s">
        <v>1486</v>
      </c>
      <c r="Q491">
        <v>1</v>
      </c>
      <c r="X491">
        <v>91.389030849843735</v>
      </c>
      <c r="Y491">
        <v>0</v>
      </c>
      <c r="Z491">
        <v>0</v>
      </c>
      <c r="AA491">
        <v>0</v>
      </c>
      <c r="AB491">
        <v>264.58999999999997</v>
      </c>
      <c r="AC491">
        <v>0</v>
      </c>
      <c r="AD491">
        <v>1</v>
      </c>
      <c r="AE491">
        <v>1</v>
      </c>
      <c r="AF491" t="s">
        <v>62</v>
      </c>
      <c r="AG491">
        <v>120.86199329891829</v>
      </c>
      <c r="AH491">
        <v>2</v>
      </c>
      <c r="AI491">
        <v>53553467</v>
      </c>
      <c r="AJ491">
        <v>525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ROW(Source!A254)</f>
        <v>254</v>
      </c>
      <c r="B492">
        <v>53553474</v>
      </c>
      <c r="C492">
        <v>53553466</v>
      </c>
      <c r="D492">
        <v>121548</v>
      </c>
      <c r="E492">
        <v>1</v>
      </c>
      <c r="F492">
        <v>1</v>
      </c>
      <c r="G492">
        <v>1</v>
      </c>
      <c r="H492">
        <v>1</v>
      </c>
      <c r="I492" t="s">
        <v>31</v>
      </c>
      <c r="J492" t="s">
        <v>3</v>
      </c>
      <c r="K492" t="s">
        <v>1489</v>
      </c>
      <c r="L492">
        <v>608254</v>
      </c>
      <c r="N492">
        <v>1013</v>
      </c>
      <c r="O492" t="s">
        <v>1490</v>
      </c>
      <c r="P492" t="s">
        <v>1490</v>
      </c>
      <c r="Q492">
        <v>1</v>
      </c>
      <c r="X492">
        <v>3.7724829101562496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2</v>
      </c>
      <c r="AF492" t="s">
        <v>61</v>
      </c>
      <c r="AG492">
        <v>5.4229441833496086</v>
      </c>
      <c r="AH492">
        <v>2</v>
      </c>
      <c r="AI492">
        <v>53553468</v>
      </c>
      <c r="AJ492">
        <v>526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ROW(Source!A254)</f>
        <v>254</v>
      </c>
      <c r="B493">
        <v>53553475</v>
      </c>
      <c r="C493">
        <v>53553466</v>
      </c>
      <c r="D493">
        <v>29172556</v>
      </c>
      <c r="E493">
        <v>1</v>
      </c>
      <c r="F493">
        <v>1</v>
      </c>
      <c r="G493">
        <v>1</v>
      </c>
      <c r="H493">
        <v>2</v>
      </c>
      <c r="I493" t="s">
        <v>1647</v>
      </c>
      <c r="J493" t="s">
        <v>1667</v>
      </c>
      <c r="K493" t="s">
        <v>1649</v>
      </c>
      <c r="L493">
        <v>1368</v>
      </c>
      <c r="N493">
        <v>1011</v>
      </c>
      <c r="O493" t="s">
        <v>1494</v>
      </c>
      <c r="P493" t="s">
        <v>1494</v>
      </c>
      <c r="Q493">
        <v>1</v>
      </c>
      <c r="X493">
        <v>3.7724829101562496</v>
      </c>
      <c r="Y493">
        <v>0</v>
      </c>
      <c r="Z493">
        <v>31.26</v>
      </c>
      <c r="AA493">
        <v>13.5</v>
      </c>
      <c r="AB493">
        <v>0</v>
      </c>
      <c r="AC493">
        <v>0</v>
      </c>
      <c r="AD493">
        <v>1</v>
      </c>
      <c r="AE493">
        <v>0</v>
      </c>
      <c r="AF493" t="s">
        <v>61</v>
      </c>
      <c r="AG493">
        <v>5.4229441833496086</v>
      </c>
      <c r="AH493">
        <v>2</v>
      </c>
      <c r="AI493">
        <v>53553469</v>
      </c>
      <c r="AJ493">
        <v>527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ROW(Source!A254)</f>
        <v>254</v>
      </c>
      <c r="B494">
        <v>53553476</v>
      </c>
      <c r="C494">
        <v>53553466</v>
      </c>
      <c r="D494">
        <v>29173152</v>
      </c>
      <c r="E494">
        <v>1</v>
      </c>
      <c r="F494">
        <v>1</v>
      </c>
      <c r="G494">
        <v>1</v>
      </c>
      <c r="H494">
        <v>2</v>
      </c>
      <c r="I494" t="s">
        <v>1670</v>
      </c>
      <c r="J494" t="s">
        <v>1671</v>
      </c>
      <c r="K494" t="s">
        <v>1672</v>
      </c>
      <c r="L494">
        <v>1368</v>
      </c>
      <c r="N494">
        <v>1011</v>
      </c>
      <c r="O494" t="s">
        <v>1494</v>
      </c>
      <c r="P494" t="s">
        <v>1494</v>
      </c>
      <c r="Q494">
        <v>1</v>
      </c>
      <c r="X494">
        <v>26.942062988281247</v>
      </c>
      <c r="Y494">
        <v>0</v>
      </c>
      <c r="Z494">
        <v>0.5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61</v>
      </c>
      <c r="AG494">
        <v>38.729215545654228</v>
      </c>
      <c r="AH494">
        <v>2</v>
      </c>
      <c r="AI494">
        <v>53553470</v>
      </c>
      <c r="AJ494">
        <v>528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ROW(Source!A254)</f>
        <v>254</v>
      </c>
      <c r="B495">
        <v>53553477</v>
      </c>
      <c r="C495">
        <v>53553466</v>
      </c>
      <c r="D495">
        <v>29145158</v>
      </c>
      <c r="E495">
        <v>1</v>
      </c>
      <c r="F495">
        <v>1</v>
      </c>
      <c r="G495">
        <v>1</v>
      </c>
      <c r="H495">
        <v>3</v>
      </c>
      <c r="I495" t="s">
        <v>1673</v>
      </c>
      <c r="J495" t="s">
        <v>1674</v>
      </c>
      <c r="K495" t="s">
        <v>1675</v>
      </c>
      <c r="L495">
        <v>1339</v>
      </c>
      <c r="N495">
        <v>1007</v>
      </c>
      <c r="O495" t="s">
        <v>425</v>
      </c>
      <c r="P495" t="s">
        <v>425</v>
      </c>
      <c r="Q495">
        <v>1</v>
      </c>
      <c r="X495">
        <v>2.04</v>
      </c>
      <c r="Y495">
        <v>548.29999999999995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2.04</v>
      </c>
      <c r="AH495">
        <v>2</v>
      </c>
      <c r="AI495">
        <v>53553471</v>
      </c>
      <c r="AJ495">
        <v>529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ROW(Source!A254)</f>
        <v>254</v>
      </c>
      <c r="B496">
        <v>53553478</v>
      </c>
      <c r="C496">
        <v>53553466</v>
      </c>
      <c r="D496">
        <v>29150040</v>
      </c>
      <c r="E496">
        <v>1</v>
      </c>
      <c r="F496">
        <v>1</v>
      </c>
      <c r="G496">
        <v>1</v>
      </c>
      <c r="H496">
        <v>3</v>
      </c>
      <c r="I496" t="s">
        <v>1576</v>
      </c>
      <c r="J496" t="s">
        <v>1577</v>
      </c>
      <c r="K496" t="s">
        <v>1578</v>
      </c>
      <c r="L496">
        <v>1339</v>
      </c>
      <c r="N496">
        <v>1007</v>
      </c>
      <c r="O496" t="s">
        <v>425</v>
      </c>
      <c r="P496" t="s">
        <v>425</v>
      </c>
      <c r="Q496">
        <v>1</v>
      </c>
      <c r="X496">
        <v>3.5</v>
      </c>
      <c r="Y496">
        <v>2.44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0</v>
      </c>
      <c r="AF496" t="s">
        <v>3</v>
      </c>
      <c r="AG496">
        <v>3.5</v>
      </c>
      <c r="AH496">
        <v>2</v>
      </c>
      <c r="AI496">
        <v>53553472</v>
      </c>
      <c r="AJ496">
        <v>530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ROW(Source!A255)</f>
        <v>255</v>
      </c>
      <c r="B497">
        <v>53553473</v>
      </c>
      <c r="C497">
        <v>53553466</v>
      </c>
      <c r="D497">
        <v>18411771</v>
      </c>
      <c r="E497">
        <v>1</v>
      </c>
      <c r="F497">
        <v>1</v>
      </c>
      <c r="G497">
        <v>1</v>
      </c>
      <c r="H497">
        <v>1</v>
      </c>
      <c r="I497" t="s">
        <v>1668</v>
      </c>
      <c r="J497" t="s">
        <v>3</v>
      </c>
      <c r="K497" t="s">
        <v>1669</v>
      </c>
      <c r="L497">
        <v>1369</v>
      </c>
      <c r="N497">
        <v>1013</v>
      </c>
      <c r="O497" t="s">
        <v>1486</v>
      </c>
      <c r="P497" t="s">
        <v>1486</v>
      </c>
      <c r="Q497">
        <v>1</v>
      </c>
      <c r="X497">
        <v>91.389030849843735</v>
      </c>
      <c r="Y497">
        <v>0</v>
      </c>
      <c r="Z497">
        <v>0</v>
      </c>
      <c r="AA497">
        <v>0</v>
      </c>
      <c r="AB497">
        <v>264.58999999999997</v>
      </c>
      <c r="AC497">
        <v>0</v>
      </c>
      <c r="AD497">
        <v>1</v>
      </c>
      <c r="AE497">
        <v>1</v>
      </c>
      <c r="AF497" t="s">
        <v>62</v>
      </c>
      <c r="AG497">
        <v>120.86199329891829</v>
      </c>
      <c r="AH497">
        <v>2</v>
      </c>
      <c r="AI497">
        <v>53553467</v>
      </c>
      <c r="AJ497">
        <v>531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ROW(Source!A255)</f>
        <v>255</v>
      </c>
      <c r="B498">
        <v>53553474</v>
      </c>
      <c r="C498">
        <v>53553466</v>
      </c>
      <c r="D498">
        <v>121548</v>
      </c>
      <c r="E498">
        <v>1</v>
      </c>
      <c r="F498">
        <v>1</v>
      </c>
      <c r="G498">
        <v>1</v>
      </c>
      <c r="H498">
        <v>1</v>
      </c>
      <c r="I498" t="s">
        <v>31</v>
      </c>
      <c r="J498" t="s">
        <v>3</v>
      </c>
      <c r="K498" t="s">
        <v>1489</v>
      </c>
      <c r="L498">
        <v>608254</v>
      </c>
      <c r="N498">
        <v>1013</v>
      </c>
      <c r="O498" t="s">
        <v>1490</v>
      </c>
      <c r="P498" t="s">
        <v>1490</v>
      </c>
      <c r="Q498">
        <v>1</v>
      </c>
      <c r="X498">
        <v>3.7724829101562496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2</v>
      </c>
      <c r="AF498" t="s">
        <v>61</v>
      </c>
      <c r="AG498">
        <v>5.4229441833496086</v>
      </c>
      <c r="AH498">
        <v>2</v>
      </c>
      <c r="AI498">
        <v>53553468</v>
      </c>
      <c r="AJ498">
        <v>532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ROW(Source!A255)</f>
        <v>255</v>
      </c>
      <c r="B499">
        <v>53553475</v>
      </c>
      <c r="C499">
        <v>53553466</v>
      </c>
      <c r="D499">
        <v>29172556</v>
      </c>
      <c r="E499">
        <v>1</v>
      </c>
      <c r="F499">
        <v>1</v>
      </c>
      <c r="G499">
        <v>1</v>
      </c>
      <c r="H499">
        <v>2</v>
      </c>
      <c r="I499" t="s">
        <v>1647</v>
      </c>
      <c r="J499" t="s">
        <v>1667</v>
      </c>
      <c r="K499" t="s">
        <v>1649</v>
      </c>
      <c r="L499">
        <v>1368</v>
      </c>
      <c r="N499">
        <v>1011</v>
      </c>
      <c r="O499" t="s">
        <v>1494</v>
      </c>
      <c r="P499" t="s">
        <v>1494</v>
      </c>
      <c r="Q499">
        <v>1</v>
      </c>
      <c r="X499">
        <v>3.7724829101562496</v>
      </c>
      <c r="Y499">
        <v>0</v>
      </c>
      <c r="Z499">
        <v>31.26</v>
      </c>
      <c r="AA499">
        <v>13.5</v>
      </c>
      <c r="AB499">
        <v>0</v>
      </c>
      <c r="AC499">
        <v>0</v>
      </c>
      <c r="AD499">
        <v>1</v>
      </c>
      <c r="AE499">
        <v>0</v>
      </c>
      <c r="AF499" t="s">
        <v>61</v>
      </c>
      <c r="AG499">
        <v>5.4229441833496086</v>
      </c>
      <c r="AH499">
        <v>2</v>
      </c>
      <c r="AI499">
        <v>53553469</v>
      </c>
      <c r="AJ499">
        <v>533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ROW(Source!A255)</f>
        <v>255</v>
      </c>
      <c r="B500">
        <v>53553476</v>
      </c>
      <c r="C500">
        <v>53553466</v>
      </c>
      <c r="D500">
        <v>29173152</v>
      </c>
      <c r="E500">
        <v>1</v>
      </c>
      <c r="F500">
        <v>1</v>
      </c>
      <c r="G500">
        <v>1</v>
      </c>
      <c r="H500">
        <v>2</v>
      </c>
      <c r="I500" t="s">
        <v>1670</v>
      </c>
      <c r="J500" t="s">
        <v>1671</v>
      </c>
      <c r="K500" t="s">
        <v>1672</v>
      </c>
      <c r="L500">
        <v>1368</v>
      </c>
      <c r="N500">
        <v>1011</v>
      </c>
      <c r="O500" t="s">
        <v>1494</v>
      </c>
      <c r="P500" t="s">
        <v>1494</v>
      </c>
      <c r="Q500">
        <v>1</v>
      </c>
      <c r="X500">
        <v>26.942062988281247</v>
      </c>
      <c r="Y500">
        <v>0</v>
      </c>
      <c r="Z500">
        <v>0.5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61</v>
      </c>
      <c r="AG500">
        <v>38.729215545654228</v>
      </c>
      <c r="AH500">
        <v>2</v>
      </c>
      <c r="AI500">
        <v>53553470</v>
      </c>
      <c r="AJ500">
        <v>534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ROW(Source!A255)</f>
        <v>255</v>
      </c>
      <c r="B501">
        <v>53553477</v>
      </c>
      <c r="C501">
        <v>53553466</v>
      </c>
      <c r="D501">
        <v>29145158</v>
      </c>
      <c r="E501">
        <v>1</v>
      </c>
      <c r="F501">
        <v>1</v>
      </c>
      <c r="G501">
        <v>1</v>
      </c>
      <c r="H501">
        <v>3</v>
      </c>
      <c r="I501" t="s">
        <v>1673</v>
      </c>
      <c r="J501" t="s">
        <v>1674</v>
      </c>
      <c r="K501" t="s">
        <v>1675</v>
      </c>
      <c r="L501">
        <v>1339</v>
      </c>
      <c r="N501">
        <v>1007</v>
      </c>
      <c r="O501" t="s">
        <v>425</v>
      </c>
      <c r="P501" t="s">
        <v>425</v>
      </c>
      <c r="Q501">
        <v>1</v>
      </c>
      <c r="X501">
        <v>2.04</v>
      </c>
      <c r="Y501">
        <v>548.29999999999995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2.04</v>
      </c>
      <c r="AH501">
        <v>2</v>
      </c>
      <c r="AI501">
        <v>53553471</v>
      </c>
      <c r="AJ501">
        <v>535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ROW(Source!A255)</f>
        <v>255</v>
      </c>
      <c r="B502">
        <v>53553478</v>
      </c>
      <c r="C502">
        <v>53553466</v>
      </c>
      <c r="D502">
        <v>29150040</v>
      </c>
      <c r="E502">
        <v>1</v>
      </c>
      <c r="F502">
        <v>1</v>
      </c>
      <c r="G502">
        <v>1</v>
      </c>
      <c r="H502">
        <v>3</v>
      </c>
      <c r="I502" t="s">
        <v>1576</v>
      </c>
      <c r="J502" t="s">
        <v>1577</v>
      </c>
      <c r="K502" t="s">
        <v>1578</v>
      </c>
      <c r="L502">
        <v>1339</v>
      </c>
      <c r="N502">
        <v>1007</v>
      </c>
      <c r="O502" t="s">
        <v>425</v>
      </c>
      <c r="P502" t="s">
        <v>425</v>
      </c>
      <c r="Q502">
        <v>1</v>
      </c>
      <c r="X502">
        <v>3.5</v>
      </c>
      <c r="Y502">
        <v>2.44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3.5</v>
      </c>
      <c r="AH502">
        <v>2</v>
      </c>
      <c r="AI502">
        <v>53553472</v>
      </c>
      <c r="AJ502">
        <v>536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ROW(Source!A256)</f>
        <v>256</v>
      </c>
      <c r="B503">
        <v>53553485</v>
      </c>
      <c r="C503">
        <v>53553479</v>
      </c>
      <c r="D503">
        <v>18411771</v>
      </c>
      <c r="E503">
        <v>1</v>
      </c>
      <c r="F503">
        <v>1</v>
      </c>
      <c r="G503">
        <v>1</v>
      </c>
      <c r="H503">
        <v>1</v>
      </c>
      <c r="I503" t="s">
        <v>1668</v>
      </c>
      <c r="J503" t="s">
        <v>3</v>
      </c>
      <c r="K503" t="s">
        <v>1669</v>
      </c>
      <c r="L503">
        <v>1369</v>
      </c>
      <c r="N503">
        <v>1013</v>
      </c>
      <c r="O503" t="s">
        <v>1486</v>
      </c>
      <c r="P503" t="s">
        <v>1486</v>
      </c>
      <c r="Q503">
        <v>1</v>
      </c>
      <c r="X503">
        <v>693.91822968749989</v>
      </c>
      <c r="Y503">
        <v>0</v>
      </c>
      <c r="Z503">
        <v>0</v>
      </c>
      <c r="AA503">
        <v>0</v>
      </c>
      <c r="AB503">
        <v>264.58999999999997</v>
      </c>
      <c r="AC503">
        <v>0</v>
      </c>
      <c r="AD503">
        <v>1</v>
      </c>
      <c r="AE503">
        <v>1</v>
      </c>
      <c r="AF503" t="s">
        <v>369</v>
      </c>
      <c r="AG503">
        <v>9177.0685876171865</v>
      </c>
      <c r="AH503">
        <v>2</v>
      </c>
      <c r="AI503">
        <v>53553480</v>
      </c>
      <c r="AJ503">
        <v>537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ROW(Source!A256)</f>
        <v>256</v>
      </c>
      <c r="B504">
        <v>53553486</v>
      </c>
      <c r="C504">
        <v>53553479</v>
      </c>
      <c r="D504">
        <v>121548</v>
      </c>
      <c r="E504">
        <v>1</v>
      </c>
      <c r="F504">
        <v>1</v>
      </c>
      <c r="G504">
        <v>1</v>
      </c>
      <c r="H504">
        <v>1</v>
      </c>
      <c r="I504" t="s">
        <v>31</v>
      </c>
      <c r="J504" t="s">
        <v>3</v>
      </c>
      <c r="K504" t="s">
        <v>1489</v>
      </c>
      <c r="L504">
        <v>608254</v>
      </c>
      <c r="N504">
        <v>1013</v>
      </c>
      <c r="O504" t="s">
        <v>1490</v>
      </c>
      <c r="P504" t="s">
        <v>1490</v>
      </c>
      <c r="Q504">
        <v>1</v>
      </c>
      <c r="X504">
        <v>374.27783203124994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2</v>
      </c>
      <c r="AF504" t="s">
        <v>368</v>
      </c>
      <c r="AG504">
        <v>5380.2438354492188</v>
      </c>
      <c r="AH504">
        <v>2</v>
      </c>
      <c r="AI504">
        <v>53553481</v>
      </c>
      <c r="AJ504">
        <v>538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ROW(Source!A256)</f>
        <v>256</v>
      </c>
      <c r="B505">
        <v>53553487</v>
      </c>
      <c r="C505">
        <v>53553479</v>
      </c>
      <c r="D505">
        <v>29172556</v>
      </c>
      <c r="E505">
        <v>1</v>
      </c>
      <c r="F505">
        <v>1</v>
      </c>
      <c r="G505">
        <v>1</v>
      </c>
      <c r="H505">
        <v>2</v>
      </c>
      <c r="I505" t="s">
        <v>1647</v>
      </c>
      <c r="J505" t="s">
        <v>1667</v>
      </c>
      <c r="K505" t="s">
        <v>1649</v>
      </c>
      <c r="L505">
        <v>1368</v>
      </c>
      <c r="N505">
        <v>1011</v>
      </c>
      <c r="O505" t="s">
        <v>1494</v>
      </c>
      <c r="P505" t="s">
        <v>1494</v>
      </c>
      <c r="Q505">
        <v>1</v>
      </c>
      <c r="X505">
        <v>374.27783203124994</v>
      </c>
      <c r="Y505">
        <v>0</v>
      </c>
      <c r="Z505">
        <v>31.26</v>
      </c>
      <c r="AA505">
        <v>13.5</v>
      </c>
      <c r="AB505">
        <v>0</v>
      </c>
      <c r="AC505">
        <v>0</v>
      </c>
      <c r="AD505">
        <v>1</v>
      </c>
      <c r="AE505">
        <v>0</v>
      </c>
      <c r="AF505" t="s">
        <v>368</v>
      </c>
      <c r="AG505">
        <v>5380.2438354492188</v>
      </c>
      <c r="AH505">
        <v>2</v>
      </c>
      <c r="AI505">
        <v>53553482</v>
      </c>
      <c r="AJ505">
        <v>539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ROW(Source!A256)</f>
        <v>256</v>
      </c>
      <c r="B506">
        <v>53553488</v>
      </c>
      <c r="C506">
        <v>53553479</v>
      </c>
      <c r="D506">
        <v>29173152</v>
      </c>
      <c r="E506">
        <v>1</v>
      </c>
      <c r="F506">
        <v>1</v>
      </c>
      <c r="G506">
        <v>1</v>
      </c>
      <c r="H506">
        <v>2</v>
      </c>
      <c r="I506" t="s">
        <v>1670</v>
      </c>
      <c r="J506" t="s">
        <v>1671</v>
      </c>
      <c r="K506" t="s">
        <v>1672</v>
      </c>
      <c r="L506">
        <v>1368</v>
      </c>
      <c r="N506">
        <v>1011</v>
      </c>
      <c r="O506" t="s">
        <v>1494</v>
      </c>
      <c r="P506" t="s">
        <v>1494</v>
      </c>
      <c r="Q506">
        <v>1</v>
      </c>
      <c r="X506">
        <v>4134.87890625</v>
      </c>
      <c r="Y506">
        <v>0</v>
      </c>
      <c r="Z506">
        <v>0.5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368</v>
      </c>
      <c r="AG506">
        <v>59438.884277343743</v>
      </c>
      <c r="AH506">
        <v>2</v>
      </c>
      <c r="AI506">
        <v>53553483</v>
      </c>
      <c r="AJ506">
        <v>540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ROW(Source!A256)</f>
        <v>256</v>
      </c>
      <c r="B507">
        <v>53553489</v>
      </c>
      <c r="C507">
        <v>53553479</v>
      </c>
      <c r="D507">
        <v>29145158</v>
      </c>
      <c r="E507">
        <v>1</v>
      </c>
      <c r="F507">
        <v>1</v>
      </c>
      <c r="G507">
        <v>1</v>
      </c>
      <c r="H507">
        <v>3</v>
      </c>
      <c r="I507" t="s">
        <v>1673</v>
      </c>
      <c r="J507" t="s">
        <v>1674</v>
      </c>
      <c r="K507" t="s">
        <v>1675</v>
      </c>
      <c r="L507">
        <v>1339</v>
      </c>
      <c r="N507">
        <v>1007</v>
      </c>
      <c r="O507" t="s">
        <v>425</v>
      </c>
      <c r="P507" t="s">
        <v>425</v>
      </c>
      <c r="Q507">
        <v>1</v>
      </c>
      <c r="X507">
        <v>306</v>
      </c>
      <c r="Y507">
        <v>548.29999999999995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348</v>
      </c>
      <c r="AG507">
        <v>3060</v>
      </c>
      <c r="AH507">
        <v>2</v>
      </c>
      <c r="AI507">
        <v>53553484</v>
      </c>
      <c r="AJ507">
        <v>541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ROW(Source!A257)</f>
        <v>257</v>
      </c>
      <c r="B508">
        <v>53553485</v>
      </c>
      <c r="C508">
        <v>53553479</v>
      </c>
      <c r="D508">
        <v>18411771</v>
      </c>
      <c r="E508">
        <v>1</v>
      </c>
      <c r="F508">
        <v>1</v>
      </c>
      <c r="G508">
        <v>1</v>
      </c>
      <c r="H508">
        <v>1</v>
      </c>
      <c r="I508" t="s">
        <v>1668</v>
      </c>
      <c r="J508" t="s">
        <v>3</v>
      </c>
      <c r="K508" t="s">
        <v>1669</v>
      </c>
      <c r="L508">
        <v>1369</v>
      </c>
      <c r="N508">
        <v>1013</v>
      </c>
      <c r="O508" t="s">
        <v>1486</v>
      </c>
      <c r="P508" t="s">
        <v>1486</v>
      </c>
      <c r="Q508">
        <v>1</v>
      </c>
      <c r="X508">
        <v>693.91822968749989</v>
      </c>
      <c r="Y508">
        <v>0</v>
      </c>
      <c r="Z508">
        <v>0</v>
      </c>
      <c r="AA508">
        <v>0</v>
      </c>
      <c r="AB508">
        <v>264.58999999999997</v>
      </c>
      <c r="AC508">
        <v>0</v>
      </c>
      <c r="AD508">
        <v>1</v>
      </c>
      <c r="AE508">
        <v>1</v>
      </c>
      <c r="AF508" t="s">
        <v>369</v>
      </c>
      <c r="AG508">
        <v>9177.0685876171865</v>
      </c>
      <c r="AH508">
        <v>2</v>
      </c>
      <c r="AI508">
        <v>53553480</v>
      </c>
      <c r="AJ508">
        <v>542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ROW(Source!A257)</f>
        <v>257</v>
      </c>
      <c r="B509">
        <v>53553486</v>
      </c>
      <c r="C509">
        <v>53553479</v>
      </c>
      <c r="D509">
        <v>121548</v>
      </c>
      <c r="E509">
        <v>1</v>
      </c>
      <c r="F509">
        <v>1</v>
      </c>
      <c r="G509">
        <v>1</v>
      </c>
      <c r="H509">
        <v>1</v>
      </c>
      <c r="I509" t="s">
        <v>31</v>
      </c>
      <c r="J509" t="s">
        <v>3</v>
      </c>
      <c r="K509" t="s">
        <v>1489</v>
      </c>
      <c r="L509">
        <v>608254</v>
      </c>
      <c r="N509">
        <v>1013</v>
      </c>
      <c r="O509" t="s">
        <v>1490</v>
      </c>
      <c r="P509" t="s">
        <v>1490</v>
      </c>
      <c r="Q509">
        <v>1</v>
      </c>
      <c r="X509">
        <v>374.27783203124994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2</v>
      </c>
      <c r="AF509" t="s">
        <v>368</v>
      </c>
      <c r="AG509">
        <v>5380.2438354492188</v>
      </c>
      <c r="AH509">
        <v>2</v>
      </c>
      <c r="AI509">
        <v>53553481</v>
      </c>
      <c r="AJ509">
        <v>543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ROW(Source!A257)</f>
        <v>257</v>
      </c>
      <c r="B510">
        <v>53553487</v>
      </c>
      <c r="C510">
        <v>53553479</v>
      </c>
      <c r="D510">
        <v>29172556</v>
      </c>
      <c r="E510">
        <v>1</v>
      </c>
      <c r="F510">
        <v>1</v>
      </c>
      <c r="G510">
        <v>1</v>
      </c>
      <c r="H510">
        <v>2</v>
      </c>
      <c r="I510" t="s">
        <v>1647</v>
      </c>
      <c r="J510" t="s">
        <v>1667</v>
      </c>
      <c r="K510" t="s">
        <v>1649</v>
      </c>
      <c r="L510">
        <v>1368</v>
      </c>
      <c r="N510">
        <v>1011</v>
      </c>
      <c r="O510" t="s">
        <v>1494</v>
      </c>
      <c r="P510" t="s">
        <v>1494</v>
      </c>
      <c r="Q510">
        <v>1</v>
      </c>
      <c r="X510">
        <v>374.27783203124994</v>
      </c>
      <c r="Y510">
        <v>0</v>
      </c>
      <c r="Z510">
        <v>31.26</v>
      </c>
      <c r="AA510">
        <v>13.5</v>
      </c>
      <c r="AB510">
        <v>0</v>
      </c>
      <c r="AC510">
        <v>0</v>
      </c>
      <c r="AD510">
        <v>1</v>
      </c>
      <c r="AE510">
        <v>0</v>
      </c>
      <c r="AF510" t="s">
        <v>368</v>
      </c>
      <c r="AG510">
        <v>5380.2438354492188</v>
      </c>
      <c r="AH510">
        <v>2</v>
      </c>
      <c r="AI510">
        <v>53553482</v>
      </c>
      <c r="AJ510">
        <v>544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ROW(Source!A257)</f>
        <v>257</v>
      </c>
      <c r="B511">
        <v>53553488</v>
      </c>
      <c r="C511">
        <v>53553479</v>
      </c>
      <c r="D511">
        <v>29173152</v>
      </c>
      <c r="E511">
        <v>1</v>
      </c>
      <c r="F511">
        <v>1</v>
      </c>
      <c r="G511">
        <v>1</v>
      </c>
      <c r="H511">
        <v>2</v>
      </c>
      <c r="I511" t="s">
        <v>1670</v>
      </c>
      <c r="J511" t="s">
        <v>1671</v>
      </c>
      <c r="K511" t="s">
        <v>1672</v>
      </c>
      <c r="L511">
        <v>1368</v>
      </c>
      <c r="N511">
        <v>1011</v>
      </c>
      <c r="O511" t="s">
        <v>1494</v>
      </c>
      <c r="P511" t="s">
        <v>1494</v>
      </c>
      <c r="Q511">
        <v>1</v>
      </c>
      <c r="X511">
        <v>4134.87890625</v>
      </c>
      <c r="Y511">
        <v>0</v>
      </c>
      <c r="Z511">
        <v>0.5</v>
      </c>
      <c r="AA511">
        <v>0</v>
      </c>
      <c r="AB511">
        <v>0</v>
      </c>
      <c r="AC511">
        <v>0</v>
      </c>
      <c r="AD511">
        <v>1</v>
      </c>
      <c r="AE511">
        <v>0</v>
      </c>
      <c r="AF511" t="s">
        <v>368</v>
      </c>
      <c r="AG511">
        <v>59438.884277343743</v>
      </c>
      <c r="AH511">
        <v>2</v>
      </c>
      <c r="AI511">
        <v>53553483</v>
      </c>
      <c r="AJ511">
        <v>545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ROW(Source!A257)</f>
        <v>257</v>
      </c>
      <c r="B512">
        <v>53553489</v>
      </c>
      <c r="C512">
        <v>53553479</v>
      </c>
      <c r="D512">
        <v>29145158</v>
      </c>
      <c r="E512">
        <v>1</v>
      </c>
      <c r="F512">
        <v>1</v>
      </c>
      <c r="G512">
        <v>1</v>
      </c>
      <c r="H512">
        <v>3</v>
      </c>
      <c r="I512" t="s">
        <v>1673</v>
      </c>
      <c r="J512" t="s">
        <v>1674</v>
      </c>
      <c r="K512" t="s">
        <v>1675</v>
      </c>
      <c r="L512">
        <v>1339</v>
      </c>
      <c r="N512">
        <v>1007</v>
      </c>
      <c r="O512" t="s">
        <v>425</v>
      </c>
      <c r="P512" t="s">
        <v>425</v>
      </c>
      <c r="Q512">
        <v>1</v>
      </c>
      <c r="X512">
        <v>306</v>
      </c>
      <c r="Y512">
        <v>548.29999999999995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348</v>
      </c>
      <c r="AG512">
        <v>3060</v>
      </c>
      <c r="AH512">
        <v>2</v>
      </c>
      <c r="AI512">
        <v>53553484</v>
      </c>
      <c r="AJ512">
        <v>546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ROW(Source!A258)</f>
        <v>258</v>
      </c>
      <c r="B513">
        <v>53553506</v>
      </c>
      <c r="C513">
        <v>53553490</v>
      </c>
      <c r="D513">
        <v>18410572</v>
      </c>
      <c r="E513">
        <v>1</v>
      </c>
      <c r="F513">
        <v>1</v>
      </c>
      <c r="G513">
        <v>1</v>
      </c>
      <c r="H513">
        <v>1</v>
      </c>
      <c r="I513" t="s">
        <v>1626</v>
      </c>
      <c r="J513" t="s">
        <v>3</v>
      </c>
      <c r="K513" t="s">
        <v>1627</v>
      </c>
      <c r="L513">
        <v>1369</v>
      </c>
      <c r="N513">
        <v>1013</v>
      </c>
      <c r="O513" t="s">
        <v>1486</v>
      </c>
      <c r="P513" t="s">
        <v>1486</v>
      </c>
      <c r="Q513">
        <v>1</v>
      </c>
      <c r="X513">
        <v>270.15799999999996</v>
      </c>
      <c r="Y513">
        <v>0</v>
      </c>
      <c r="Z513">
        <v>0</v>
      </c>
      <c r="AA513">
        <v>0</v>
      </c>
      <c r="AB513">
        <v>291.25</v>
      </c>
      <c r="AC513">
        <v>0</v>
      </c>
      <c r="AD513">
        <v>1</v>
      </c>
      <c r="AE513">
        <v>1</v>
      </c>
      <c r="AF513" t="s">
        <v>62</v>
      </c>
      <c r="AG513">
        <v>357.28395499999993</v>
      </c>
      <c r="AH513">
        <v>2</v>
      </c>
      <c r="AI513">
        <v>53553491</v>
      </c>
      <c r="AJ513">
        <v>547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ROW(Source!A258)</f>
        <v>258</v>
      </c>
      <c r="B514">
        <v>53553507</v>
      </c>
      <c r="C514">
        <v>53553490</v>
      </c>
      <c r="D514">
        <v>121548</v>
      </c>
      <c r="E514">
        <v>1</v>
      </c>
      <c r="F514">
        <v>1</v>
      </c>
      <c r="G514">
        <v>1</v>
      </c>
      <c r="H514">
        <v>1</v>
      </c>
      <c r="I514" t="s">
        <v>31</v>
      </c>
      <c r="J514" t="s">
        <v>3</v>
      </c>
      <c r="K514" t="s">
        <v>1489</v>
      </c>
      <c r="L514">
        <v>608254</v>
      </c>
      <c r="N514">
        <v>1013</v>
      </c>
      <c r="O514" t="s">
        <v>1490</v>
      </c>
      <c r="P514" t="s">
        <v>1490</v>
      </c>
      <c r="Q514">
        <v>1</v>
      </c>
      <c r="X514">
        <v>2.15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2</v>
      </c>
      <c r="AF514" t="s">
        <v>61</v>
      </c>
      <c r="AG514">
        <v>3.0906249999999997</v>
      </c>
      <c r="AH514">
        <v>2</v>
      </c>
      <c r="AI514">
        <v>53553492</v>
      </c>
      <c r="AJ514">
        <v>548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ROW(Source!A258)</f>
        <v>258</v>
      </c>
      <c r="B515">
        <v>53553508</v>
      </c>
      <c r="C515">
        <v>53553490</v>
      </c>
      <c r="D515">
        <v>29172267</v>
      </c>
      <c r="E515">
        <v>1</v>
      </c>
      <c r="F515">
        <v>1</v>
      </c>
      <c r="G515">
        <v>1</v>
      </c>
      <c r="H515">
        <v>2</v>
      </c>
      <c r="I515" t="s">
        <v>1628</v>
      </c>
      <c r="J515" t="s">
        <v>1629</v>
      </c>
      <c r="K515" t="s">
        <v>1630</v>
      </c>
      <c r="L515">
        <v>1368</v>
      </c>
      <c r="N515">
        <v>1011</v>
      </c>
      <c r="O515" t="s">
        <v>1494</v>
      </c>
      <c r="P515" t="s">
        <v>1494</v>
      </c>
      <c r="Q515">
        <v>1</v>
      </c>
      <c r="X515">
        <v>2.5000000000000001E-2</v>
      </c>
      <c r="Y515">
        <v>0</v>
      </c>
      <c r="Z515">
        <v>83.43</v>
      </c>
      <c r="AA515">
        <v>13.5</v>
      </c>
      <c r="AB515">
        <v>0</v>
      </c>
      <c r="AC515">
        <v>0</v>
      </c>
      <c r="AD515">
        <v>1</v>
      </c>
      <c r="AE515">
        <v>0</v>
      </c>
      <c r="AF515" t="s">
        <v>61</v>
      </c>
      <c r="AG515">
        <v>3.5937499999999997E-2</v>
      </c>
      <c r="AH515">
        <v>2</v>
      </c>
      <c r="AI515">
        <v>53553493</v>
      </c>
      <c r="AJ515">
        <v>549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ROW(Source!A258)</f>
        <v>258</v>
      </c>
      <c r="B516">
        <v>53553509</v>
      </c>
      <c r="C516">
        <v>53553490</v>
      </c>
      <c r="D516">
        <v>29172378</v>
      </c>
      <c r="E516">
        <v>1</v>
      </c>
      <c r="F516">
        <v>1</v>
      </c>
      <c r="G516">
        <v>1</v>
      </c>
      <c r="H516">
        <v>2</v>
      </c>
      <c r="I516" t="s">
        <v>1631</v>
      </c>
      <c r="J516" t="s">
        <v>1632</v>
      </c>
      <c r="K516" t="s">
        <v>1633</v>
      </c>
      <c r="L516">
        <v>1368</v>
      </c>
      <c r="N516">
        <v>1011</v>
      </c>
      <c r="O516" t="s">
        <v>1494</v>
      </c>
      <c r="P516" t="s">
        <v>1494</v>
      </c>
      <c r="Q516">
        <v>1</v>
      </c>
      <c r="X516">
        <v>1.2500000000000001E-2</v>
      </c>
      <c r="Y516">
        <v>0</v>
      </c>
      <c r="Z516">
        <v>88.01</v>
      </c>
      <c r="AA516">
        <v>11.6</v>
      </c>
      <c r="AB516">
        <v>0</v>
      </c>
      <c r="AC516">
        <v>0</v>
      </c>
      <c r="AD516">
        <v>1</v>
      </c>
      <c r="AE516">
        <v>0</v>
      </c>
      <c r="AF516" t="s">
        <v>61</v>
      </c>
      <c r="AG516">
        <v>1.7968749999999999E-2</v>
      </c>
      <c r="AH516">
        <v>2</v>
      </c>
      <c r="AI516">
        <v>53553494</v>
      </c>
      <c r="AJ516">
        <v>550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ROW(Source!A258)</f>
        <v>258</v>
      </c>
      <c r="B517">
        <v>53553510</v>
      </c>
      <c r="C517">
        <v>53553490</v>
      </c>
      <c r="D517">
        <v>29173141</v>
      </c>
      <c r="E517">
        <v>1</v>
      </c>
      <c r="F517">
        <v>1</v>
      </c>
      <c r="G517">
        <v>1</v>
      </c>
      <c r="H517">
        <v>2</v>
      </c>
      <c r="I517" t="s">
        <v>1634</v>
      </c>
      <c r="J517" t="s">
        <v>1635</v>
      </c>
      <c r="K517" t="s">
        <v>1636</v>
      </c>
      <c r="L517">
        <v>1368</v>
      </c>
      <c r="N517">
        <v>1011</v>
      </c>
      <c r="O517" t="s">
        <v>1494</v>
      </c>
      <c r="P517" t="s">
        <v>1494</v>
      </c>
      <c r="Q517">
        <v>1</v>
      </c>
      <c r="X517">
        <v>2.1124999999999998</v>
      </c>
      <c r="Y517">
        <v>0</v>
      </c>
      <c r="Z517">
        <v>12.4</v>
      </c>
      <c r="AA517">
        <v>10.06</v>
      </c>
      <c r="AB517">
        <v>0</v>
      </c>
      <c r="AC517">
        <v>0</v>
      </c>
      <c r="AD517">
        <v>1</v>
      </c>
      <c r="AE517">
        <v>0</v>
      </c>
      <c r="AF517" t="s">
        <v>61</v>
      </c>
      <c r="AG517">
        <v>3.0367187499999999</v>
      </c>
      <c r="AH517">
        <v>2</v>
      </c>
      <c r="AI517">
        <v>53553495</v>
      </c>
      <c r="AJ517">
        <v>551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ROW(Source!A258)</f>
        <v>258</v>
      </c>
      <c r="B518">
        <v>53553511</v>
      </c>
      <c r="C518">
        <v>53553490</v>
      </c>
      <c r="D518">
        <v>29174638</v>
      </c>
      <c r="E518">
        <v>1</v>
      </c>
      <c r="F518">
        <v>1</v>
      </c>
      <c r="G518">
        <v>1</v>
      </c>
      <c r="H518">
        <v>2</v>
      </c>
      <c r="I518" t="s">
        <v>1637</v>
      </c>
      <c r="J518" t="s">
        <v>1638</v>
      </c>
      <c r="K518" t="s">
        <v>1639</v>
      </c>
      <c r="L518">
        <v>1368</v>
      </c>
      <c r="N518">
        <v>1011</v>
      </c>
      <c r="O518" t="s">
        <v>1494</v>
      </c>
      <c r="P518" t="s">
        <v>1494</v>
      </c>
      <c r="Q518">
        <v>1</v>
      </c>
      <c r="X518">
        <v>6.25E-2</v>
      </c>
      <c r="Y518">
        <v>0</v>
      </c>
      <c r="Z518">
        <v>9.9700000000000006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61</v>
      </c>
      <c r="AG518">
        <v>8.984375E-2</v>
      </c>
      <c r="AH518">
        <v>2</v>
      </c>
      <c r="AI518">
        <v>53553496</v>
      </c>
      <c r="AJ518">
        <v>552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ROW(Source!A258)</f>
        <v>258</v>
      </c>
      <c r="B519">
        <v>53553512</v>
      </c>
      <c r="C519">
        <v>53553490</v>
      </c>
      <c r="D519">
        <v>29174913</v>
      </c>
      <c r="E519">
        <v>1</v>
      </c>
      <c r="F519">
        <v>1</v>
      </c>
      <c r="G519">
        <v>1</v>
      </c>
      <c r="H519">
        <v>2</v>
      </c>
      <c r="I519" t="s">
        <v>1513</v>
      </c>
      <c r="J519" t="s">
        <v>1514</v>
      </c>
      <c r="K519" t="s">
        <v>1515</v>
      </c>
      <c r="L519">
        <v>1368</v>
      </c>
      <c r="N519">
        <v>1011</v>
      </c>
      <c r="O519" t="s">
        <v>1494</v>
      </c>
      <c r="P519" t="s">
        <v>1494</v>
      </c>
      <c r="Q519">
        <v>1</v>
      </c>
      <c r="X519">
        <v>1.2500000000000001E-2</v>
      </c>
      <c r="Y519">
        <v>0</v>
      </c>
      <c r="Z519">
        <v>87.17</v>
      </c>
      <c r="AA519">
        <v>11.6</v>
      </c>
      <c r="AB519">
        <v>0</v>
      </c>
      <c r="AC519">
        <v>0</v>
      </c>
      <c r="AD519">
        <v>1</v>
      </c>
      <c r="AE519">
        <v>0</v>
      </c>
      <c r="AF519" t="s">
        <v>61</v>
      </c>
      <c r="AG519">
        <v>1.7968749999999999E-2</v>
      </c>
      <c r="AH519">
        <v>2</v>
      </c>
      <c r="AI519">
        <v>53553497</v>
      </c>
      <c r="AJ519">
        <v>553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ROW(Source!A258)</f>
        <v>258</v>
      </c>
      <c r="B520">
        <v>53553513</v>
      </c>
      <c r="C520">
        <v>53553490</v>
      </c>
      <c r="D520">
        <v>29107863</v>
      </c>
      <c r="E520">
        <v>1</v>
      </c>
      <c r="F520">
        <v>1</v>
      </c>
      <c r="G520">
        <v>1</v>
      </c>
      <c r="H520">
        <v>3</v>
      </c>
      <c r="I520" t="s">
        <v>434</v>
      </c>
      <c r="J520" t="s">
        <v>436</v>
      </c>
      <c r="K520" t="s">
        <v>435</v>
      </c>
      <c r="L520">
        <v>1348</v>
      </c>
      <c r="N520">
        <v>1009</v>
      </c>
      <c r="O520" t="s">
        <v>26</v>
      </c>
      <c r="P520" t="s">
        <v>26</v>
      </c>
      <c r="Q520">
        <v>1000</v>
      </c>
      <c r="X520">
        <v>8.9999999999999993E-3</v>
      </c>
      <c r="Y520">
        <v>6532.53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8.9999999999999993E-3</v>
      </c>
      <c r="AH520">
        <v>2</v>
      </c>
      <c r="AI520">
        <v>53553498</v>
      </c>
      <c r="AJ520">
        <v>554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ROW(Source!A258)</f>
        <v>258</v>
      </c>
      <c r="B521">
        <v>53553514</v>
      </c>
      <c r="C521">
        <v>53553490</v>
      </c>
      <c r="D521">
        <v>29109437</v>
      </c>
      <c r="E521">
        <v>1</v>
      </c>
      <c r="F521">
        <v>1</v>
      </c>
      <c r="G521">
        <v>1</v>
      </c>
      <c r="H521">
        <v>3</v>
      </c>
      <c r="I521" t="s">
        <v>1640</v>
      </c>
      <c r="J521" t="s">
        <v>1641</v>
      </c>
      <c r="K521" t="s">
        <v>1642</v>
      </c>
      <c r="L521">
        <v>1346</v>
      </c>
      <c r="N521">
        <v>1009</v>
      </c>
      <c r="O521" t="s">
        <v>143</v>
      </c>
      <c r="P521" t="s">
        <v>143</v>
      </c>
      <c r="Q521">
        <v>1</v>
      </c>
      <c r="X521">
        <v>1200</v>
      </c>
      <c r="Y521">
        <v>3.86</v>
      </c>
      <c r="Z521">
        <v>0</v>
      </c>
      <c r="AA521">
        <v>0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1200</v>
      </c>
      <c r="AH521">
        <v>2</v>
      </c>
      <c r="AI521">
        <v>53553500</v>
      </c>
      <c r="AJ521">
        <v>556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ROW(Source!A258)</f>
        <v>258</v>
      </c>
      <c r="B522">
        <v>53553515</v>
      </c>
      <c r="C522">
        <v>53553490</v>
      </c>
      <c r="D522">
        <v>29109882</v>
      </c>
      <c r="E522">
        <v>1</v>
      </c>
      <c r="F522">
        <v>1</v>
      </c>
      <c r="G522">
        <v>1</v>
      </c>
      <c r="H522">
        <v>3</v>
      </c>
      <c r="I522" t="s">
        <v>126</v>
      </c>
      <c r="J522" t="s">
        <v>129</v>
      </c>
      <c r="K522" t="s">
        <v>127</v>
      </c>
      <c r="L522">
        <v>1327</v>
      </c>
      <c r="N522">
        <v>1005</v>
      </c>
      <c r="O522" t="s">
        <v>128</v>
      </c>
      <c r="P522" t="s">
        <v>128</v>
      </c>
      <c r="Q522">
        <v>1</v>
      </c>
      <c r="X522">
        <v>102</v>
      </c>
      <c r="Y522">
        <v>209.34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102</v>
      </c>
      <c r="AH522">
        <v>2</v>
      </c>
      <c r="AI522">
        <v>53553501</v>
      </c>
      <c r="AJ522">
        <v>557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ROW(Source!A258)</f>
        <v>258</v>
      </c>
      <c r="B523">
        <v>53553516</v>
      </c>
      <c r="C523">
        <v>53553490</v>
      </c>
      <c r="D523">
        <v>29109265</v>
      </c>
      <c r="E523">
        <v>1</v>
      </c>
      <c r="F523">
        <v>1</v>
      </c>
      <c r="G523">
        <v>1</v>
      </c>
      <c r="H523">
        <v>3</v>
      </c>
      <c r="I523" t="s">
        <v>2078</v>
      </c>
      <c r="J523" t="s">
        <v>2079</v>
      </c>
      <c r="K523" t="s">
        <v>2080</v>
      </c>
      <c r="L523">
        <v>1348</v>
      </c>
      <c r="N523">
        <v>1009</v>
      </c>
      <c r="O523" t="s">
        <v>26</v>
      </c>
      <c r="P523" t="s">
        <v>26</v>
      </c>
      <c r="Q523">
        <v>1000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</v>
      </c>
      <c r="AD523">
        <v>0</v>
      </c>
      <c r="AE523">
        <v>0</v>
      </c>
      <c r="AF523" t="s">
        <v>3</v>
      </c>
      <c r="AG523">
        <v>0</v>
      </c>
      <c r="AH523">
        <v>3</v>
      </c>
      <c r="AI523">
        <v>-1</v>
      </c>
      <c r="AJ523" t="s">
        <v>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ROW(Source!A258)</f>
        <v>258</v>
      </c>
      <c r="B524">
        <v>53553517</v>
      </c>
      <c r="C524">
        <v>53553490</v>
      </c>
      <c r="D524">
        <v>29131294</v>
      </c>
      <c r="E524">
        <v>1</v>
      </c>
      <c r="F524">
        <v>1</v>
      </c>
      <c r="G524">
        <v>1</v>
      </c>
      <c r="H524">
        <v>3</v>
      </c>
      <c r="I524" t="s">
        <v>2081</v>
      </c>
      <c r="J524" t="s">
        <v>2082</v>
      </c>
      <c r="K524" t="s">
        <v>2083</v>
      </c>
      <c r="L524">
        <v>1339</v>
      </c>
      <c r="N524">
        <v>1007</v>
      </c>
      <c r="O524" t="s">
        <v>425</v>
      </c>
      <c r="P524" t="s">
        <v>425</v>
      </c>
      <c r="Q524">
        <v>1</v>
      </c>
      <c r="X524">
        <v>0.01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 t="s">
        <v>3</v>
      </c>
      <c r="AG524">
        <v>0.01</v>
      </c>
      <c r="AH524">
        <v>3</v>
      </c>
      <c r="AI524">
        <v>-1</v>
      </c>
      <c r="AJ524" t="s">
        <v>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ROW(Source!A258)</f>
        <v>258</v>
      </c>
      <c r="B525">
        <v>53553518</v>
      </c>
      <c r="C525">
        <v>53553490</v>
      </c>
      <c r="D525">
        <v>29150040</v>
      </c>
      <c r="E525">
        <v>1</v>
      </c>
      <c r="F525">
        <v>1</v>
      </c>
      <c r="G525">
        <v>1</v>
      </c>
      <c r="H525">
        <v>3</v>
      </c>
      <c r="I525" t="s">
        <v>1576</v>
      </c>
      <c r="J525" t="s">
        <v>1577</v>
      </c>
      <c r="K525" t="s">
        <v>1578</v>
      </c>
      <c r="L525">
        <v>1339</v>
      </c>
      <c r="N525">
        <v>1007</v>
      </c>
      <c r="O525" t="s">
        <v>425</v>
      </c>
      <c r="P525" t="s">
        <v>425</v>
      </c>
      <c r="Q525">
        <v>1</v>
      </c>
      <c r="X525">
        <v>0.44</v>
      </c>
      <c r="Y525">
        <v>2.44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0.44</v>
      </c>
      <c r="AH525">
        <v>2</v>
      </c>
      <c r="AI525">
        <v>53553504</v>
      </c>
      <c r="AJ525">
        <v>560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ROW(Source!A259)</f>
        <v>259</v>
      </c>
      <c r="B526">
        <v>53553506</v>
      </c>
      <c r="C526">
        <v>53553490</v>
      </c>
      <c r="D526">
        <v>18410572</v>
      </c>
      <c r="E526">
        <v>1</v>
      </c>
      <c r="F526">
        <v>1</v>
      </c>
      <c r="G526">
        <v>1</v>
      </c>
      <c r="H526">
        <v>1</v>
      </c>
      <c r="I526" t="s">
        <v>1626</v>
      </c>
      <c r="J526" t="s">
        <v>3</v>
      </c>
      <c r="K526" t="s">
        <v>1627</v>
      </c>
      <c r="L526">
        <v>1369</v>
      </c>
      <c r="N526">
        <v>1013</v>
      </c>
      <c r="O526" t="s">
        <v>1486</v>
      </c>
      <c r="P526" t="s">
        <v>1486</v>
      </c>
      <c r="Q526">
        <v>1</v>
      </c>
      <c r="X526">
        <v>270.15799999999996</v>
      </c>
      <c r="Y526">
        <v>0</v>
      </c>
      <c r="Z526">
        <v>0</v>
      </c>
      <c r="AA526">
        <v>0</v>
      </c>
      <c r="AB526">
        <v>291.25</v>
      </c>
      <c r="AC526">
        <v>0</v>
      </c>
      <c r="AD526">
        <v>1</v>
      </c>
      <c r="AE526">
        <v>1</v>
      </c>
      <c r="AF526" t="s">
        <v>62</v>
      </c>
      <c r="AG526">
        <v>357.28395499999993</v>
      </c>
      <c r="AH526">
        <v>2</v>
      </c>
      <c r="AI526">
        <v>53553491</v>
      </c>
      <c r="AJ526">
        <v>562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ROW(Source!A259)</f>
        <v>259</v>
      </c>
      <c r="B527">
        <v>53553507</v>
      </c>
      <c r="C527">
        <v>53553490</v>
      </c>
      <c r="D527">
        <v>121548</v>
      </c>
      <c r="E527">
        <v>1</v>
      </c>
      <c r="F527">
        <v>1</v>
      </c>
      <c r="G527">
        <v>1</v>
      </c>
      <c r="H527">
        <v>1</v>
      </c>
      <c r="I527" t="s">
        <v>31</v>
      </c>
      <c r="J527" t="s">
        <v>3</v>
      </c>
      <c r="K527" t="s">
        <v>1489</v>
      </c>
      <c r="L527">
        <v>608254</v>
      </c>
      <c r="N527">
        <v>1013</v>
      </c>
      <c r="O527" t="s">
        <v>1490</v>
      </c>
      <c r="P527" t="s">
        <v>1490</v>
      </c>
      <c r="Q527">
        <v>1</v>
      </c>
      <c r="X527">
        <v>2.15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2</v>
      </c>
      <c r="AF527" t="s">
        <v>61</v>
      </c>
      <c r="AG527">
        <v>3.0906249999999997</v>
      </c>
      <c r="AH527">
        <v>2</v>
      </c>
      <c r="AI527">
        <v>53553492</v>
      </c>
      <c r="AJ527">
        <v>563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ROW(Source!A259)</f>
        <v>259</v>
      </c>
      <c r="B528">
        <v>53553508</v>
      </c>
      <c r="C528">
        <v>53553490</v>
      </c>
      <c r="D528">
        <v>29172267</v>
      </c>
      <c r="E528">
        <v>1</v>
      </c>
      <c r="F528">
        <v>1</v>
      </c>
      <c r="G528">
        <v>1</v>
      </c>
      <c r="H528">
        <v>2</v>
      </c>
      <c r="I528" t="s">
        <v>1628</v>
      </c>
      <c r="J528" t="s">
        <v>1629</v>
      </c>
      <c r="K528" t="s">
        <v>1630</v>
      </c>
      <c r="L528">
        <v>1368</v>
      </c>
      <c r="N528">
        <v>1011</v>
      </c>
      <c r="O528" t="s">
        <v>1494</v>
      </c>
      <c r="P528" t="s">
        <v>1494</v>
      </c>
      <c r="Q528">
        <v>1</v>
      </c>
      <c r="X528">
        <v>2.5000000000000001E-2</v>
      </c>
      <c r="Y528">
        <v>0</v>
      </c>
      <c r="Z528">
        <v>83.43</v>
      </c>
      <c r="AA528">
        <v>13.5</v>
      </c>
      <c r="AB528">
        <v>0</v>
      </c>
      <c r="AC528">
        <v>0</v>
      </c>
      <c r="AD528">
        <v>1</v>
      </c>
      <c r="AE528">
        <v>0</v>
      </c>
      <c r="AF528" t="s">
        <v>61</v>
      </c>
      <c r="AG528">
        <v>3.5937499999999997E-2</v>
      </c>
      <c r="AH528">
        <v>2</v>
      </c>
      <c r="AI528">
        <v>53553493</v>
      </c>
      <c r="AJ528">
        <v>564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ROW(Source!A259)</f>
        <v>259</v>
      </c>
      <c r="B529">
        <v>53553509</v>
      </c>
      <c r="C529">
        <v>53553490</v>
      </c>
      <c r="D529">
        <v>29172378</v>
      </c>
      <c r="E529">
        <v>1</v>
      </c>
      <c r="F529">
        <v>1</v>
      </c>
      <c r="G529">
        <v>1</v>
      </c>
      <c r="H529">
        <v>2</v>
      </c>
      <c r="I529" t="s">
        <v>1631</v>
      </c>
      <c r="J529" t="s">
        <v>1632</v>
      </c>
      <c r="K529" t="s">
        <v>1633</v>
      </c>
      <c r="L529">
        <v>1368</v>
      </c>
      <c r="N529">
        <v>1011</v>
      </c>
      <c r="O529" t="s">
        <v>1494</v>
      </c>
      <c r="P529" t="s">
        <v>1494</v>
      </c>
      <c r="Q529">
        <v>1</v>
      </c>
      <c r="X529">
        <v>1.2500000000000001E-2</v>
      </c>
      <c r="Y529">
        <v>0</v>
      </c>
      <c r="Z529">
        <v>88.01</v>
      </c>
      <c r="AA529">
        <v>11.6</v>
      </c>
      <c r="AB529">
        <v>0</v>
      </c>
      <c r="AC529">
        <v>0</v>
      </c>
      <c r="AD529">
        <v>1</v>
      </c>
      <c r="AE529">
        <v>0</v>
      </c>
      <c r="AF529" t="s">
        <v>61</v>
      </c>
      <c r="AG529">
        <v>1.7968749999999999E-2</v>
      </c>
      <c r="AH529">
        <v>2</v>
      </c>
      <c r="AI529">
        <v>53553494</v>
      </c>
      <c r="AJ529">
        <v>565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ROW(Source!A259)</f>
        <v>259</v>
      </c>
      <c r="B530">
        <v>53553510</v>
      </c>
      <c r="C530">
        <v>53553490</v>
      </c>
      <c r="D530">
        <v>29173141</v>
      </c>
      <c r="E530">
        <v>1</v>
      </c>
      <c r="F530">
        <v>1</v>
      </c>
      <c r="G530">
        <v>1</v>
      </c>
      <c r="H530">
        <v>2</v>
      </c>
      <c r="I530" t="s">
        <v>1634</v>
      </c>
      <c r="J530" t="s">
        <v>1635</v>
      </c>
      <c r="K530" t="s">
        <v>1636</v>
      </c>
      <c r="L530">
        <v>1368</v>
      </c>
      <c r="N530">
        <v>1011</v>
      </c>
      <c r="O530" t="s">
        <v>1494</v>
      </c>
      <c r="P530" t="s">
        <v>1494</v>
      </c>
      <c r="Q530">
        <v>1</v>
      </c>
      <c r="X530">
        <v>2.1124999999999998</v>
      </c>
      <c r="Y530">
        <v>0</v>
      </c>
      <c r="Z530">
        <v>12.4</v>
      </c>
      <c r="AA530">
        <v>10.06</v>
      </c>
      <c r="AB530">
        <v>0</v>
      </c>
      <c r="AC530">
        <v>0</v>
      </c>
      <c r="AD530">
        <v>1</v>
      </c>
      <c r="AE530">
        <v>0</v>
      </c>
      <c r="AF530" t="s">
        <v>61</v>
      </c>
      <c r="AG530">
        <v>3.0367187499999999</v>
      </c>
      <c r="AH530">
        <v>2</v>
      </c>
      <c r="AI530">
        <v>53553495</v>
      </c>
      <c r="AJ530">
        <v>566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ROW(Source!A259)</f>
        <v>259</v>
      </c>
      <c r="B531">
        <v>53553511</v>
      </c>
      <c r="C531">
        <v>53553490</v>
      </c>
      <c r="D531">
        <v>29174638</v>
      </c>
      <c r="E531">
        <v>1</v>
      </c>
      <c r="F531">
        <v>1</v>
      </c>
      <c r="G531">
        <v>1</v>
      </c>
      <c r="H531">
        <v>2</v>
      </c>
      <c r="I531" t="s">
        <v>1637</v>
      </c>
      <c r="J531" t="s">
        <v>1638</v>
      </c>
      <c r="K531" t="s">
        <v>1639</v>
      </c>
      <c r="L531">
        <v>1368</v>
      </c>
      <c r="N531">
        <v>1011</v>
      </c>
      <c r="O531" t="s">
        <v>1494</v>
      </c>
      <c r="P531" t="s">
        <v>1494</v>
      </c>
      <c r="Q531">
        <v>1</v>
      </c>
      <c r="X531">
        <v>6.25E-2</v>
      </c>
      <c r="Y531">
        <v>0</v>
      </c>
      <c r="Z531">
        <v>9.9700000000000006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61</v>
      </c>
      <c r="AG531">
        <v>8.984375E-2</v>
      </c>
      <c r="AH531">
        <v>2</v>
      </c>
      <c r="AI531">
        <v>53553496</v>
      </c>
      <c r="AJ531">
        <v>567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ROW(Source!A259)</f>
        <v>259</v>
      </c>
      <c r="B532">
        <v>53553512</v>
      </c>
      <c r="C532">
        <v>53553490</v>
      </c>
      <c r="D532">
        <v>29174913</v>
      </c>
      <c r="E532">
        <v>1</v>
      </c>
      <c r="F532">
        <v>1</v>
      </c>
      <c r="G532">
        <v>1</v>
      </c>
      <c r="H532">
        <v>2</v>
      </c>
      <c r="I532" t="s">
        <v>1513</v>
      </c>
      <c r="J532" t="s">
        <v>1514</v>
      </c>
      <c r="K532" t="s">
        <v>1515</v>
      </c>
      <c r="L532">
        <v>1368</v>
      </c>
      <c r="N532">
        <v>1011</v>
      </c>
      <c r="O532" t="s">
        <v>1494</v>
      </c>
      <c r="P532" t="s">
        <v>1494</v>
      </c>
      <c r="Q532">
        <v>1</v>
      </c>
      <c r="X532">
        <v>1.2500000000000001E-2</v>
      </c>
      <c r="Y532">
        <v>0</v>
      </c>
      <c r="Z532">
        <v>87.17</v>
      </c>
      <c r="AA532">
        <v>11.6</v>
      </c>
      <c r="AB532">
        <v>0</v>
      </c>
      <c r="AC532">
        <v>0</v>
      </c>
      <c r="AD532">
        <v>1</v>
      </c>
      <c r="AE532">
        <v>0</v>
      </c>
      <c r="AF532" t="s">
        <v>61</v>
      </c>
      <c r="AG532">
        <v>1.7968749999999999E-2</v>
      </c>
      <c r="AH532">
        <v>2</v>
      </c>
      <c r="AI532">
        <v>53553497</v>
      </c>
      <c r="AJ532">
        <v>568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ROW(Source!A259)</f>
        <v>259</v>
      </c>
      <c r="B533">
        <v>53553513</v>
      </c>
      <c r="C533">
        <v>53553490</v>
      </c>
      <c r="D533">
        <v>29107863</v>
      </c>
      <c r="E533">
        <v>1</v>
      </c>
      <c r="F533">
        <v>1</v>
      </c>
      <c r="G533">
        <v>1</v>
      </c>
      <c r="H533">
        <v>3</v>
      </c>
      <c r="I533" t="s">
        <v>434</v>
      </c>
      <c r="J533" t="s">
        <v>436</v>
      </c>
      <c r="K533" t="s">
        <v>435</v>
      </c>
      <c r="L533">
        <v>1348</v>
      </c>
      <c r="N533">
        <v>1009</v>
      </c>
      <c r="O533" t="s">
        <v>26</v>
      </c>
      <c r="P533" t="s">
        <v>26</v>
      </c>
      <c r="Q533">
        <v>1000</v>
      </c>
      <c r="X533">
        <v>8.9999999999999993E-3</v>
      </c>
      <c r="Y533">
        <v>6532.53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8.9999999999999993E-3</v>
      </c>
      <c r="AH533">
        <v>2</v>
      </c>
      <c r="AI533">
        <v>53553498</v>
      </c>
      <c r="AJ533">
        <v>569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ROW(Source!A259)</f>
        <v>259</v>
      </c>
      <c r="B534">
        <v>53553514</v>
      </c>
      <c r="C534">
        <v>53553490</v>
      </c>
      <c r="D534">
        <v>29109437</v>
      </c>
      <c r="E534">
        <v>1</v>
      </c>
      <c r="F534">
        <v>1</v>
      </c>
      <c r="G534">
        <v>1</v>
      </c>
      <c r="H534">
        <v>3</v>
      </c>
      <c r="I534" t="s">
        <v>1640</v>
      </c>
      <c r="J534" t="s">
        <v>1641</v>
      </c>
      <c r="K534" t="s">
        <v>1642</v>
      </c>
      <c r="L534">
        <v>1346</v>
      </c>
      <c r="N534">
        <v>1009</v>
      </c>
      <c r="O534" t="s">
        <v>143</v>
      </c>
      <c r="P534" t="s">
        <v>143</v>
      </c>
      <c r="Q534">
        <v>1</v>
      </c>
      <c r="X534">
        <v>1200</v>
      </c>
      <c r="Y534">
        <v>3.86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1200</v>
      </c>
      <c r="AH534">
        <v>2</v>
      </c>
      <c r="AI534">
        <v>53553500</v>
      </c>
      <c r="AJ534">
        <v>571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ROW(Source!A259)</f>
        <v>259</v>
      </c>
      <c r="B535">
        <v>53553515</v>
      </c>
      <c r="C535">
        <v>53553490</v>
      </c>
      <c r="D535">
        <v>29109882</v>
      </c>
      <c r="E535">
        <v>1</v>
      </c>
      <c r="F535">
        <v>1</v>
      </c>
      <c r="G535">
        <v>1</v>
      </c>
      <c r="H535">
        <v>3</v>
      </c>
      <c r="I535" t="s">
        <v>126</v>
      </c>
      <c r="J535" t="s">
        <v>129</v>
      </c>
      <c r="K535" t="s">
        <v>127</v>
      </c>
      <c r="L535">
        <v>1327</v>
      </c>
      <c r="N535">
        <v>1005</v>
      </c>
      <c r="O535" t="s">
        <v>128</v>
      </c>
      <c r="P535" t="s">
        <v>128</v>
      </c>
      <c r="Q535">
        <v>1</v>
      </c>
      <c r="X535">
        <v>102</v>
      </c>
      <c r="Y535">
        <v>209.34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102</v>
      </c>
      <c r="AH535">
        <v>2</v>
      </c>
      <c r="AI535">
        <v>53553501</v>
      </c>
      <c r="AJ535">
        <v>572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ROW(Source!A259)</f>
        <v>259</v>
      </c>
      <c r="B536">
        <v>53553516</v>
      </c>
      <c r="C536">
        <v>53553490</v>
      </c>
      <c r="D536">
        <v>29109265</v>
      </c>
      <c r="E536">
        <v>1</v>
      </c>
      <c r="F536">
        <v>1</v>
      </c>
      <c r="G536">
        <v>1</v>
      </c>
      <c r="H536">
        <v>3</v>
      </c>
      <c r="I536" t="s">
        <v>2078</v>
      </c>
      <c r="J536" t="s">
        <v>2079</v>
      </c>
      <c r="K536" t="s">
        <v>2080</v>
      </c>
      <c r="L536">
        <v>1348</v>
      </c>
      <c r="N536">
        <v>1009</v>
      </c>
      <c r="O536" t="s">
        <v>26</v>
      </c>
      <c r="P536" t="s">
        <v>26</v>
      </c>
      <c r="Q536">
        <v>1000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</v>
      </c>
      <c r="AD536">
        <v>0</v>
      </c>
      <c r="AE536">
        <v>0</v>
      </c>
      <c r="AF536" t="s">
        <v>3</v>
      </c>
      <c r="AG536">
        <v>0</v>
      </c>
      <c r="AH536">
        <v>3</v>
      </c>
      <c r="AI536">
        <v>-1</v>
      </c>
      <c r="AJ536" t="s">
        <v>3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ROW(Source!A259)</f>
        <v>259</v>
      </c>
      <c r="B537">
        <v>53553517</v>
      </c>
      <c r="C537">
        <v>53553490</v>
      </c>
      <c r="D537">
        <v>29131294</v>
      </c>
      <c r="E537">
        <v>1</v>
      </c>
      <c r="F537">
        <v>1</v>
      </c>
      <c r="G537">
        <v>1</v>
      </c>
      <c r="H537">
        <v>3</v>
      </c>
      <c r="I537" t="s">
        <v>2081</v>
      </c>
      <c r="J537" t="s">
        <v>2082</v>
      </c>
      <c r="K537" t="s">
        <v>2083</v>
      </c>
      <c r="L537">
        <v>1339</v>
      </c>
      <c r="N537">
        <v>1007</v>
      </c>
      <c r="O537" t="s">
        <v>425</v>
      </c>
      <c r="P537" t="s">
        <v>425</v>
      </c>
      <c r="Q537">
        <v>1</v>
      </c>
      <c r="X537">
        <v>0.01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 t="s">
        <v>3</v>
      </c>
      <c r="AG537">
        <v>0.01</v>
      </c>
      <c r="AH537">
        <v>3</v>
      </c>
      <c r="AI537">
        <v>-1</v>
      </c>
      <c r="AJ537" t="s">
        <v>3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ROW(Source!A259)</f>
        <v>259</v>
      </c>
      <c r="B538">
        <v>53553518</v>
      </c>
      <c r="C538">
        <v>53553490</v>
      </c>
      <c r="D538">
        <v>29150040</v>
      </c>
      <c r="E538">
        <v>1</v>
      </c>
      <c r="F538">
        <v>1</v>
      </c>
      <c r="G538">
        <v>1</v>
      </c>
      <c r="H538">
        <v>3</v>
      </c>
      <c r="I538" t="s">
        <v>1576</v>
      </c>
      <c r="J538" t="s">
        <v>1577</v>
      </c>
      <c r="K538" t="s">
        <v>1578</v>
      </c>
      <c r="L538">
        <v>1339</v>
      </c>
      <c r="N538">
        <v>1007</v>
      </c>
      <c r="O538" t="s">
        <v>425</v>
      </c>
      <c r="P538" t="s">
        <v>425</v>
      </c>
      <c r="Q538">
        <v>1</v>
      </c>
      <c r="X538">
        <v>0.44</v>
      </c>
      <c r="Y538">
        <v>2.44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0.44</v>
      </c>
      <c r="AH538">
        <v>2</v>
      </c>
      <c r="AI538">
        <v>53553504</v>
      </c>
      <c r="AJ538">
        <v>575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ROW(Source!A272)</f>
        <v>272</v>
      </c>
      <c r="B539">
        <v>53553539</v>
      </c>
      <c r="C539">
        <v>53553525</v>
      </c>
      <c r="D539">
        <v>53014249</v>
      </c>
      <c r="E539">
        <v>1</v>
      </c>
      <c r="F539">
        <v>1</v>
      </c>
      <c r="G539">
        <v>1</v>
      </c>
      <c r="H539">
        <v>1</v>
      </c>
      <c r="I539" t="s">
        <v>1732</v>
      </c>
      <c r="J539" t="s">
        <v>3</v>
      </c>
      <c r="K539" t="s">
        <v>1733</v>
      </c>
      <c r="L539">
        <v>1369</v>
      </c>
      <c r="N539">
        <v>1013</v>
      </c>
      <c r="O539" t="s">
        <v>1486</v>
      </c>
      <c r="P539" t="s">
        <v>1486</v>
      </c>
      <c r="Q539">
        <v>1</v>
      </c>
      <c r="X539">
        <v>101.34317499999997</v>
      </c>
      <c r="Y539">
        <v>0</v>
      </c>
      <c r="Z539">
        <v>0</v>
      </c>
      <c r="AA539">
        <v>0</v>
      </c>
      <c r="AB539">
        <v>291.25</v>
      </c>
      <c r="AC539">
        <v>0</v>
      </c>
      <c r="AD539">
        <v>1</v>
      </c>
      <c r="AE539">
        <v>1</v>
      </c>
      <c r="AF539" t="s">
        <v>62</v>
      </c>
      <c r="AG539">
        <v>134.02634893749996</v>
      </c>
      <c r="AH539">
        <v>2</v>
      </c>
      <c r="AI539">
        <v>53553526</v>
      </c>
      <c r="AJ539">
        <v>577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ROW(Source!A272)</f>
        <v>272</v>
      </c>
      <c r="B540">
        <v>53553540</v>
      </c>
      <c r="C540">
        <v>53553525</v>
      </c>
      <c r="D540">
        <v>121548</v>
      </c>
      <c r="E540">
        <v>1</v>
      </c>
      <c r="F540">
        <v>1</v>
      </c>
      <c r="G540">
        <v>1</v>
      </c>
      <c r="H540">
        <v>1</v>
      </c>
      <c r="I540" t="s">
        <v>31</v>
      </c>
      <c r="J540" t="s">
        <v>3</v>
      </c>
      <c r="K540" t="s">
        <v>1489</v>
      </c>
      <c r="L540">
        <v>608254</v>
      </c>
      <c r="N540">
        <v>1013</v>
      </c>
      <c r="O540" t="s">
        <v>1490</v>
      </c>
      <c r="P540" t="s">
        <v>1490</v>
      </c>
      <c r="Q540">
        <v>1</v>
      </c>
      <c r="X540">
        <v>6.0662499999999993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2</v>
      </c>
      <c r="AF540" t="s">
        <v>61</v>
      </c>
      <c r="AG540">
        <v>8.7202343749999986</v>
      </c>
      <c r="AH540">
        <v>2</v>
      </c>
      <c r="AI540">
        <v>53553527</v>
      </c>
      <c r="AJ540">
        <v>578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ROW(Source!A272)</f>
        <v>272</v>
      </c>
      <c r="B541">
        <v>53553541</v>
      </c>
      <c r="C541">
        <v>53553525</v>
      </c>
      <c r="D541">
        <v>41131312</v>
      </c>
      <c r="E541">
        <v>1</v>
      </c>
      <c r="F541">
        <v>1</v>
      </c>
      <c r="G541">
        <v>1</v>
      </c>
      <c r="H541">
        <v>2</v>
      </c>
      <c r="I541" t="s">
        <v>1585</v>
      </c>
      <c r="J541" t="s">
        <v>1734</v>
      </c>
      <c r="K541" t="s">
        <v>1587</v>
      </c>
      <c r="L541">
        <v>1368</v>
      </c>
      <c r="N541">
        <v>1011</v>
      </c>
      <c r="O541" t="s">
        <v>1494</v>
      </c>
      <c r="P541" t="s">
        <v>1494</v>
      </c>
      <c r="Q541">
        <v>1</v>
      </c>
      <c r="X541">
        <v>0.51749999999999996</v>
      </c>
      <c r="Y541">
        <v>0</v>
      </c>
      <c r="Z541">
        <v>99.89</v>
      </c>
      <c r="AA541">
        <v>10.06</v>
      </c>
      <c r="AB541">
        <v>0</v>
      </c>
      <c r="AC541">
        <v>0</v>
      </c>
      <c r="AD541">
        <v>1</v>
      </c>
      <c r="AE541">
        <v>0</v>
      </c>
      <c r="AF541" t="s">
        <v>61</v>
      </c>
      <c r="AG541">
        <v>0.74390624999999988</v>
      </c>
      <c r="AH541">
        <v>2</v>
      </c>
      <c r="AI541">
        <v>53553528</v>
      </c>
      <c r="AJ541">
        <v>579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ROW(Source!A272)</f>
        <v>272</v>
      </c>
      <c r="B542">
        <v>53553542</v>
      </c>
      <c r="C542">
        <v>53553525</v>
      </c>
      <c r="D542">
        <v>41131336</v>
      </c>
      <c r="E542">
        <v>1</v>
      </c>
      <c r="F542">
        <v>1</v>
      </c>
      <c r="G542">
        <v>1</v>
      </c>
      <c r="H542">
        <v>2</v>
      </c>
      <c r="I542" t="s">
        <v>1735</v>
      </c>
      <c r="J542" t="s">
        <v>1736</v>
      </c>
      <c r="K542" t="s">
        <v>1737</v>
      </c>
      <c r="L542">
        <v>1368</v>
      </c>
      <c r="N542">
        <v>1011</v>
      </c>
      <c r="O542" t="s">
        <v>1494</v>
      </c>
      <c r="P542" t="s">
        <v>1494</v>
      </c>
      <c r="Q542">
        <v>1</v>
      </c>
      <c r="X542">
        <v>3.3062499999999999</v>
      </c>
      <c r="Y542">
        <v>0</v>
      </c>
      <c r="Z542">
        <v>29.46</v>
      </c>
      <c r="AA542">
        <v>11.6</v>
      </c>
      <c r="AB542">
        <v>0</v>
      </c>
      <c r="AC542">
        <v>0</v>
      </c>
      <c r="AD542">
        <v>1</v>
      </c>
      <c r="AE542">
        <v>0</v>
      </c>
      <c r="AF542" t="s">
        <v>61</v>
      </c>
      <c r="AG542">
        <v>4.7527343749999993</v>
      </c>
      <c r="AH542">
        <v>2</v>
      </c>
      <c r="AI542">
        <v>53553529</v>
      </c>
      <c r="AJ542">
        <v>580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ROW(Source!A272)</f>
        <v>272</v>
      </c>
      <c r="B543">
        <v>53553543</v>
      </c>
      <c r="C543">
        <v>53553525</v>
      </c>
      <c r="D543">
        <v>41131390</v>
      </c>
      <c r="E543">
        <v>1</v>
      </c>
      <c r="F543">
        <v>1</v>
      </c>
      <c r="G543">
        <v>1</v>
      </c>
      <c r="H543">
        <v>2</v>
      </c>
      <c r="I543" t="s">
        <v>1634</v>
      </c>
      <c r="J543" t="s">
        <v>1738</v>
      </c>
      <c r="K543" t="s">
        <v>1636</v>
      </c>
      <c r="L543">
        <v>1368</v>
      </c>
      <c r="N543">
        <v>1011</v>
      </c>
      <c r="O543" t="s">
        <v>1494</v>
      </c>
      <c r="P543" t="s">
        <v>1494</v>
      </c>
      <c r="Q543">
        <v>1</v>
      </c>
      <c r="X543">
        <v>2.2425000000000002</v>
      </c>
      <c r="Y543">
        <v>0</v>
      </c>
      <c r="Z543">
        <v>12.4</v>
      </c>
      <c r="AA543">
        <v>10.06</v>
      </c>
      <c r="AB543">
        <v>0</v>
      </c>
      <c r="AC543">
        <v>0</v>
      </c>
      <c r="AD543">
        <v>1</v>
      </c>
      <c r="AE543">
        <v>0</v>
      </c>
      <c r="AF543" t="s">
        <v>61</v>
      </c>
      <c r="AG543">
        <v>3.22359375</v>
      </c>
      <c r="AH543">
        <v>2</v>
      </c>
      <c r="AI543">
        <v>53553530</v>
      </c>
      <c r="AJ543">
        <v>581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ROW(Source!A272)</f>
        <v>272</v>
      </c>
      <c r="B544">
        <v>53553544</v>
      </c>
      <c r="C544">
        <v>53553525</v>
      </c>
      <c r="D544">
        <v>41131526</v>
      </c>
      <c r="E544">
        <v>1</v>
      </c>
      <c r="F544">
        <v>1</v>
      </c>
      <c r="G544">
        <v>1</v>
      </c>
      <c r="H544">
        <v>2</v>
      </c>
      <c r="I544" t="s">
        <v>1637</v>
      </c>
      <c r="J544" t="s">
        <v>1739</v>
      </c>
      <c r="K544" t="s">
        <v>1639</v>
      </c>
      <c r="L544">
        <v>1368</v>
      </c>
      <c r="N544">
        <v>1011</v>
      </c>
      <c r="O544" t="s">
        <v>1494</v>
      </c>
      <c r="P544" t="s">
        <v>1494</v>
      </c>
      <c r="Q544">
        <v>1</v>
      </c>
      <c r="X544">
        <v>7.1874999999999994E-2</v>
      </c>
      <c r="Y544">
        <v>0</v>
      </c>
      <c r="Z544">
        <v>9.9700000000000006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61</v>
      </c>
      <c r="AG544">
        <v>0.1033203125</v>
      </c>
      <c r="AH544">
        <v>2</v>
      </c>
      <c r="AI544">
        <v>53553531</v>
      </c>
      <c r="AJ544">
        <v>582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ROW(Source!A272)</f>
        <v>272</v>
      </c>
      <c r="B545">
        <v>53553545</v>
      </c>
      <c r="C545">
        <v>53553525</v>
      </c>
      <c r="D545">
        <v>41131563</v>
      </c>
      <c r="E545">
        <v>1</v>
      </c>
      <c r="F545">
        <v>1</v>
      </c>
      <c r="G545">
        <v>1</v>
      </c>
      <c r="H545">
        <v>2</v>
      </c>
      <c r="I545" t="s">
        <v>1513</v>
      </c>
      <c r="J545" t="s">
        <v>1740</v>
      </c>
      <c r="K545" t="s">
        <v>1515</v>
      </c>
      <c r="L545">
        <v>1368</v>
      </c>
      <c r="N545">
        <v>1011</v>
      </c>
      <c r="O545" t="s">
        <v>1494</v>
      </c>
      <c r="P545" t="s">
        <v>1494</v>
      </c>
      <c r="Q545">
        <v>1</v>
      </c>
      <c r="X545">
        <v>0.40250000000000002</v>
      </c>
      <c r="Y545">
        <v>0</v>
      </c>
      <c r="Z545">
        <v>87.17</v>
      </c>
      <c r="AA545">
        <v>11.6</v>
      </c>
      <c r="AB545">
        <v>0</v>
      </c>
      <c r="AC545">
        <v>0</v>
      </c>
      <c r="AD545">
        <v>1</v>
      </c>
      <c r="AE545">
        <v>0</v>
      </c>
      <c r="AF545" t="s">
        <v>61</v>
      </c>
      <c r="AG545">
        <v>0.57859375000000002</v>
      </c>
      <c r="AH545">
        <v>2</v>
      </c>
      <c r="AI545">
        <v>53553532</v>
      </c>
      <c r="AJ545">
        <v>583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ROW(Source!A272)</f>
        <v>272</v>
      </c>
      <c r="B546">
        <v>53553546</v>
      </c>
      <c r="C546">
        <v>53553525</v>
      </c>
      <c r="D546">
        <v>41129610</v>
      </c>
      <c r="E546">
        <v>1</v>
      </c>
      <c r="F546">
        <v>1</v>
      </c>
      <c r="G546">
        <v>1</v>
      </c>
      <c r="H546">
        <v>3</v>
      </c>
      <c r="I546" t="s">
        <v>1698</v>
      </c>
      <c r="J546" t="s">
        <v>1741</v>
      </c>
      <c r="K546" t="s">
        <v>1700</v>
      </c>
      <c r="L546">
        <v>1346</v>
      </c>
      <c r="N546">
        <v>1009</v>
      </c>
      <c r="O546" t="s">
        <v>143</v>
      </c>
      <c r="P546" t="s">
        <v>143</v>
      </c>
      <c r="Q546">
        <v>1</v>
      </c>
      <c r="X546">
        <v>0.5</v>
      </c>
      <c r="Y546">
        <v>1.81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0.5</v>
      </c>
      <c r="AH546">
        <v>2</v>
      </c>
      <c r="AI546">
        <v>53553533</v>
      </c>
      <c r="AJ546">
        <v>584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ROW(Source!A272)</f>
        <v>272</v>
      </c>
      <c r="B547">
        <v>53553547</v>
      </c>
      <c r="C547">
        <v>53553525</v>
      </c>
      <c r="D547">
        <v>41129612</v>
      </c>
      <c r="E547">
        <v>1</v>
      </c>
      <c r="F547">
        <v>1</v>
      </c>
      <c r="G547">
        <v>1</v>
      </c>
      <c r="H547">
        <v>3</v>
      </c>
      <c r="I547" t="s">
        <v>434</v>
      </c>
      <c r="J547" t="s">
        <v>1742</v>
      </c>
      <c r="K547" t="s">
        <v>435</v>
      </c>
      <c r="L547">
        <v>1348</v>
      </c>
      <c r="N547">
        <v>1009</v>
      </c>
      <c r="O547" t="s">
        <v>26</v>
      </c>
      <c r="P547" t="s">
        <v>26</v>
      </c>
      <c r="Q547">
        <v>1000</v>
      </c>
      <c r="X547">
        <v>0.05</v>
      </c>
      <c r="Y547">
        <v>6532.53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0.05</v>
      </c>
      <c r="AH547">
        <v>2</v>
      </c>
      <c r="AI547">
        <v>53553534</v>
      </c>
      <c r="AJ547">
        <v>585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ROW(Source!A272)</f>
        <v>272</v>
      </c>
      <c r="B548">
        <v>53553548</v>
      </c>
      <c r="C548">
        <v>53553525</v>
      </c>
      <c r="D548">
        <v>41129666</v>
      </c>
      <c r="E548">
        <v>1</v>
      </c>
      <c r="F548">
        <v>1</v>
      </c>
      <c r="G548">
        <v>1</v>
      </c>
      <c r="H548">
        <v>3</v>
      </c>
      <c r="I548" t="s">
        <v>1640</v>
      </c>
      <c r="J548" t="s">
        <v>1743</v>
      </c>
      <c r="K548" t="s">
        <v>1642</v>
      </c>
      <c r="L548">
        <v>1346</v>
      </c>
      <c r="N548">
        <v>1009</v>
      </c>
      <c r="O548" t="s">
        <v>143</v>
      </c>
      <c r="P548" t="s">
        <v>143</v>
      </c>
      <c r="Q548">
        <v>1</v>
      </c>
      <c r="X548">
        <v>430</v>
      </c>
      <c r="Y548">
        <v>3.86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3</v>
      </c>
      <c r="AG548">
        <v>430</v>
      </c>
      <c r="AH548">
        <v>2</v>
      </c>
      <c r="AI548">
        <v>53553535</v>
      </c>
      <c r="AJ548">
        <v>586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ROW(Source!A272)</f>
        <v>272</v>
      </c>
      <c r="B549">
        <v>53553549</v>
      </c>
      <c r="C549">
        <v>53553525</v>
      </c>
      <c r="D549">
        <v>41129691</v>
      </c>
      <c r="E549">
        <v>1</v>
      </c>
      <c r="F549">
        <v>1</v>
      </c>
      <c r="G549">
        <v>1</v>
      </c>
      <c r="H549">
        <v>3</v>
      </c>
      <c r="I549" t="s">
        <v>446</v>
      </c>
      <c r="J549" t="s">
        <v>448</v>
      </c>
      <c r="K549" t="s">
        <v>447</v>
      </c>
      <c r="L549">
        <v>1327</v>
      </c>
      <c r="N549">
        <v>1005</v>
      </c>
      <c r="O549" t="s">
        <v>128</v>
      </c>
      <c r="P549" t="s">
        <v>128</v>
      </c>
      <c r="Q549">
        <v>1</v>
      </c>
      <c r="X549">
        <v>102</v>
      </c>
      <c r="Y549">
        <v>69.209999999999994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102</v>
      </c>
      <c r="AH549">
        <v>2</v>
      </c>
      <c r="AI549">
        <v>53553536</v>
      </c>
      <c r="AJ549">
        <v>587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ROW(Source!A272)</f>
        <v>272</v>
      </c>
      <c r="B550">
        <v>53553550</v>
      </c>
      <c r="C550">
        <v>53553525</v>
      </c>
      <c r="D550">
        <v>41130603</v>
      </c>
      <c r="E550">
        <v>1</v>
      </c>
      <c r="F550">
        <v>1</v>
      </c>
      <c r="G550">
        <v>1</v>
      </c>
      <c r="H550">
        <v>3</v>
      </c>
      <c r="I550" t="s">
        <v>1576</v>
      </c>
      <c r="J550" t="s">
        <v>1744</v>
      </c>
      <c r="K550" t="s">
        <v>1578</v>
      </c>
      <c r="L550">
        <v>1339</v>
      </c>
      <c r="N550">
        <v>1007</v>
      </c>
      <c r="O550" t="s">
        <v>425</v>
      </c>
      <c r="P550" t="s">
        <v>425</v>
      </c>
      <c r="Q550">
        <v>1</v>
      </c>
      <c r="X550">
        <v>3.5</v>
      </c>
      <c r="Y550">
        <v>2.44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3.5</v>
      </c>
      <c r="AH550">
        <v>2</v>
      </c>
      <c r="AI550">
        <v>53553537</v>
      </c>
      <c r="AJ550">
        <v>588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ROW(Source!A273)</f>
        <v>273</v>
      </c>
      <c r="B551">
        <v>53553539</v>
      </c>
      <c r="C551">
        <v>53553525</v>
      </c>
      <c r="D551">
        <v>53014249</v>
      </c>
      <c r="E551">
        <v>1</v>
      </c>
      <c r="F551">
        <v>1</v>
      </c>
      <c r="G551">
        <v>1</v>
      </c>
      <c r="H551">
        <v>1</v>
      </c>
      <c r="I551" t="s">
        <v>1732</v>
      </c>
      <c r="J551" t="s">
        <v>3</v>
      </c>
      <c r="K551" t="s">
        <v>1733</v>
      </c>
      <c r="L551">
        <v>1369</v>
      </c>
      <c r="N551">
        <v>1013</v>
      </c>
      <c r="O551" t="s">
        <v>1486</v>
      </c>
      <c r="P551" t="s">
        <v>1486</v>
      </c>
      <c r="Q551">
        <v>1</v>
      </c>
      <c r="X551">
        <v>101.34317499999997</v>
      </c>
      <c r="Y551">
        <v>0</v>
      </c>
      <c r="Z551">
        <v>0</v>
      </c>
      <c r="AA551">
        <v>0</v>
      </c>
      <c r="AB551">
        <v>291.25</v>
      </c>
      <c r="AC551">
        <v>0</v>
      </c>
      <c r="AD551">
        <v>1</v>
      </c>
      <c r="AE551">
        <v>1</v>
      </c>
      <c r="AF551" t="s">
        <v>62</v>
      </c>
      <c r="AG551">
        <v>134.02634893749996</v>
      </c>
      <c r="AH551">
        <v>2</v>
      </c>
      <c r="AI551">
        <v>53553526</v>
      </c>
      <c r="AJ551">
        <v>590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ROW(Source!A273)</f>
        <v>273</v>
      </c>
      <c r="B552">
        <v>53553540</v>
      </c>
      <c r="C552">
        <v>53553525</v>
      </c>
      <c r="D552">
        <v>121548</v>
      </c>
      <c r="E552">
        <v>1</v>
      </c>
      <c r="F552">
        <v>1</v>
      </c>
      <c r="G552">
        <v>1</v>
      </c>
      <c r="H552">
        <v>1</v>
      </c>
      <c r="I552" t="s">
        <v>31</v>
      </c>
      <c r="J552" t="s">
        <v>3</v>
      </c>
      <c r="K552" t="s">
        <v>1489</v>
      </c>
      <c r="L552">
        <v>608254</v>
      </c>
      <c r="N552">
        <v>1013</v>
      </c>
      <c r="O552" t="s">
        <v>1490</v>
      </c>
      <c r="P552" t="s">
        <v>1490</v>
      </c>
      <c r="Q552">
        <v>1</v>
      </c>
      <c r="X552">
        <v>6.0662499999999993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2</v>
      </c>
      <c r="AF552" t="s">
        <v>61</v>
      </c>
      <c r="AG552">
        <v>8.7202343749999986</v>
      </c>
      <c r="AH552">
        <v>2</v>
      </c>
      <c r="AI552">
        <v>53553527</v>
      </c>
      <c r="AJ552">
        <v>591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ROW(Source!A273)</f>
        <v>273</v>
      </c>
      <c r="B553">
        <v>53553541</v>
      </c>
      <c r="C553">
        <v>53553525</v>
      </c>
      <c r="D553">
        <v>41131312</v>
      </c>
      <c r="E553">
        <v>1</v>
      </c>
      <c r="F553">
        <v>1</v>
      </c>
      <c r="G553">
        <v>1</v>
      </c>
      <c r="H553">
        <v>2</v>
      </c>
      <c r="I553" t="s">
        <v>1585</v>
      </c>
      <c r="J553" t="s">
        <v>1734</v>
      </c>
      <c r="K553" t="s">
        <v>1587</v>
      </c>
      <c r="L553">
        <v>1368</v>
      </c>
      <c r="N553">
        <v>1011</v>
      </c>
      <c r="O553" t="s">
        <v>1494</v>
      </c>
      <c r="P553" t="s">
        <v>1494</v>
      </c>
      <c r="Q553">
        <v>1</v>
      </c>
      <c r="X553">
        <v>0.51749999999999996</v>
      </c>
      <c r="Y553">
        <v>0</v>
      </c>
      <c r="Z553">
        <v>99.89</v>
      </c>
      <c r="AA553">
        <v>10.06</v>
      </c>
      <c r="AB553">
        <v>0</v>
      </c>
      <c r="AC553">
        <v>0</v>
      </c>
      <c r="AD553">
        <v>1</v>
      </c>
      <c r="AE553">
        <v>0</v>
      </c>
      <c r="AF553" t="s">
        <v>61</v>
      </c>
      <c r="AG553">
        <v>0.74390624999999988</v>
      </c>
      <c r="AH553">
        <v>2</v>
      </c>
      <c r="AI553">
        <v>53553528</v>
      </c>
      <c r="AJ553">
        <v>592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ROW(Source!A273)</f>
        <v>273</v>
      </c>
      <c r="B554">
        <v>53553542</v>
      </c>
      <c r="C554">
        <v>53553525</v>
      </c>
      <c r="D554">
        <v>41131336</v>
      </c>
      <c r="E554">
        <v>1</v>
      </c>
      <c r="F554">
        <v>1</v>
      </c>
      <c r="G554">
        <v>1</v>
      </c>
      <c r="H554">
        <v>2</v>
      </c>
      <c r="I554" t="s">
        <v>1735</v>
      </c>
      <c r="J554" t="s">
        <v>1736</v>
      </c>
      <c r="K554" t="s">
        <v>1737</v>
      </c>
      <c r="L554">
        <v>1368</v>
      </c>
      <c r="N554">
        <v>1011</v>
      </c>
      <c r="O554" t="s">
        <v>1494</v>
      </c>
      <c r="P554" t="s">
        <v>1494</v>
      </c>
      <c r="Q554">
        <v>1</v>
      </c>
      <c r="X554">
        <v>3.3062499999999999</v>
      </c>
      <c r="Y554">
        <v>0</v>
      </c>
      <c r="Z554">
        <v>29.46</v>
      </c>
      <c r="AA554">
        <v>11.6</v>
      </c>
      <c r="AB554">
        <v>0</v>
      </c>
      <c r="AC554">
        <v>0</v>
      </c>
      <c r="AD554">
        <v>1</v>
      </c>
      <c r="AE554">
        <v>0</v>
      </c>
      <c r="AF554" t="s">
        <v>61</v>
      </c>
      <c r="AG554">
        <v>4.7527343749999993</v>
      </c>
      <c r="AH554">
        <v>2</v>
      </c>
      <c r="AI554">
        <v>53553529</v>
      </c>
      <c r="AJ554">
        <v>593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ROW(Source!A273)</f>
        <v>273</v>
      </c>
      <c r="B555">
        <v>53553543</v>
      </c>
      <c r="C555">
        <v>53553525</v>
      </c>
      <c r="D555">
        <v>41131390</v>
      </c>
      <c r="E555">
        <v>1</v>
      </c>
      <c r="F555">
        <v>1</v>
      </c>
      <c r="G555">
        <v>1</v>
      </c>
      <c r="H555">
        <v>2</v>
      </c>
      <c r="I555" t="s">
        <v>1634</v>
      </c>
      <c r="J555" t="s">
        <v>1738</v>
      </c>
      <c r="K555" t="s">
        <v>1636</v>
      </c>
      <c r="L555">
        <v>1368</v>
      </c>
      <c r="N555">
        <v>1011</v>
      </c>
      <c r="O555" t="s">
        <v>1494</v>
      </c>
      <c r="P555" t="s">
        <v>1494</v>
      </c>
      <c r="Q555">
        <v>1</v>
      </c>
      <c r="X555">
        <v>2.2425000000000002</v>
      </c>
      <c r="Y555">
        <v>0</v>
      </c>
      <c r="Z555">
        <v>12.4</v>
      </c>
      <c r="AA555">
        <v>10.06</v>
      </c>
      <c r="AB555">
        <v>0</v>
      </c>
      <c r="AC555">
        <v>0</v>
      </c>
      <c r="AD555">
        <v>1</v>
      </c>
      <c r="AE555">
        <v>0</v>
      </c>
      <c r="AF555" t="s">
        <v>61</v>
      </c>
      <c r="AG555">
        <v>3.22359375</v>
      </c>
      <c r="AH555">
        <v>2</v>
      </c>
      <c r="AI555">
        <v>53553530</v>
      </c>
      <c r="AJ555">
        <v>594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ROW(Source!A273)</f>
        <v>273</v>
      </c>
      <c r="B556">
        <v>53553544</v>
      </c>
      <c r="C556">
        <v>53553525</v>
      </c>
      <c r="D556">
        <v>41131526</v>
      </c>
      <c r="E556">
        <v>1</v>
      </c>
      <c r="F556">
        <v>1</v>
      </c>
      <c r="G556">
        <v>1</v>
      </c>
      <c r="H556">
        <v>2</v>
      </c>
      <c r="I556" t="s">
        <v>1637</v>
      </c>
      <c r="J556" t="s">
        <v>1739</v>
      </c>
      <c r="K556" t="s">
        <v>1639</v>
      </c>
      <c r="L556">
        <v>1368</v>
      </c>
      <c r="N556">
        <v>1011</v>
      </c>
      <c r="O556" t="s">
        <v>1494</v>
      </c>
      <c r="P556" t="s">
        <v>1494</v>
      </c>
      <c r="Q556">
        <v>1</v>
      </c>
      <c r="X556">
        <v>7.1874999999999994E-2</v>
      </c>
      <c r="Y556">
        <v>0</v>
      </c>
      <c r="Z556">
        <v>9.9700000000000006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61</v>
      </c>
      <c r="AG556">
        <v>0.1033203125</v>
      </c>
      <c r="AH556">
        <v>2</v>
      </c>
      <c r="AI556">
        <v>53553531</v>
      </c>
      <c r="AJ556">
        <v>595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ROW(Source!A273)</f>
        <v>273</v>
      </c>
      <c r="B557">
        <v>53553545</v>
      </c>
      <c r="C557">
        <v>53553525</v>
      </c>
      <c r="D557">
        <v>41131563</v>
      </c>
      <c r="E557">
        <v>1</v>
      </c>
      <c r="F557">
        <v>1</v>
      </c>
      <c r="G557">
        <v>1</v>
      </c>
      <c r="H557">
        <v>2</v>
      </c>
      <c r="I557" t="s">
        <v>1513</v>
      </c>
      <c r="J557" t="s">
        <v>1740</v>
      </c>
      <c r="K557" t="s">
        <v>1515</v>
      </c>
      <c r="L557">
        <v>1368</v>
      </c>
      <c r="N557">
        <v>1011</v>
      </c>
      <c r="O557" t="s">
        <v>1494</v>
      </c>
      <c r="P557" t="s">
        <v>1494</v>
      </c>
      <c r="Q557">
        <v>1</v>
      </c>
      <c r="X557">
        <v>0.40250000000000002</v>
      </c>
      <c r="Y557">
        <v>0</v>
      </c>
      <c r="Z557">
        <v>87.17</v>
      </c>
      <c r="AA557">
        <v>11.6</v>
      </c>
      <c r="AB557">
        <v>0</v>
      </c>
      <c r="AC557">
        <v>0</v>
      </c>
      <c r="AD557">
        <v>1</v>
      </c>
      <c r="AE557">
        <v>0</v>
      </c>
      <c r="AF557" t="s">
        <v>61</v>
      </c>
      <c r="AG557">
        <v>0.57859375000000002</v>
      </c>
      <c r="AH557">
        <v>2</v>
      </c>
      <c r="AI557">
        <v>53553532</v>
      </c>
      <c r="AJ557">
        <v>596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ROW(Source!A273)</f>
        <v>273</v>
      </c>
      <c r="B558">
        <v>53553546</v>
      </c>
      <c r="C558">
        <v>53553525</v>
      </c>
      <c r="D558">
        <v>41129610</v>
      </c>
      <c r="E558">
        <v>1</v>
      </c>
      <c r="F558">
        <v>1</v>
      </c>
      <c r="G558">
        <v>1</v>
      </c>
      <c r="H558">
        <v>3</v>
      </c>
      <c r="I558" t="s">
        <v>1698</v>
      </c>
      <c r="J558" t="s">
        <v>1741</v>
      </c>
      <c r="K558" t="s">
        <v>1700</v>
      </c>
      <c r="L558">
        <v>1346</v>
      </c>
      <c r="N558">
        <v>1009</v>
      </c>
      <c r="O558" t="s">
        <v>143</v>
      </c>
      <c r="P558" t="s">
        <v>143</v>
      </c>
      <c r="Q558">
        <v>1</v>
      </c>
      <c r="X558">
        <v>0.5</v>
      </c>
      <c r="Y558">
        <v>1.81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 t="s">
        <v>3</v>
      </c>
      <c r="AG558">
        <v>0.5</v>
      </c>
      <c r="AH558">
        <v>2</v>
      </c>
      <c r="AI558">
        <v>53553533</v>
      </c>
      <c r="AJ558">
        <v>597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ROW(Source!A273)</f>
        <v>273</v>
      </c>
      <c r="B559">
        <v>53553547</v>
      </c>
      <c r="C559">
        <v>53553525</v>
      </c>
      <c r="D559">
        <v>41129612</v>
      </c>
      <c r="E559">
        <v>1</v>
      </c>
      <c r="F559">
        <v>1</v>
      </c>
      <c r="G559">
        <v>1</v>
      </c>
      <c r="H559">
        <v>3</v>
      </c>
      <c r="I559" t="s">
        <v>434</v>
      </c>
      <c r="J559" t="s">
        <v>1742</v>
      </c>
      <c r="K559" t="s">
        <v>435</v>
      </c>
      <c r="L559">
        <v>1348</v>
      </c>
      <c r="N559">
        <v>1009</v>
      </c>
      <c r="O559" t="s">
        <v>26</v>
      </c>
      <c r="P559" t="s">
        <v>26</v>
      </c>
      <c r="Q559">
        <v>1000</v>
      </c>
      <c r="X559">
        <v>0.05</v>
      </c>
      <c r="Y559">
        <v>6532.53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0.05</v>
      </c>
      <c r="AH559">
        <v>2</v>
      </c>
      <c r="AI559">
        <v>53553534</v>
      </c>
      <c r="AJ559">
        <v>598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ROW(Source!A273)</f>
        <v>273</v>
      </c>
      <c r="B560">
        <v>53553548</v>
      </c>
      <c r="C560">
        <v>53553525</v>
      </c>
      <c r="D560">
        <v>41129666</v>
      </c>
      <c r="E560">
        <v>1</v>
      </c>
      <c r="F560">
        <v>1</v>
      </c>
      <c r="G560">
        <v>1</v>
      </c>
      <c r="H560">
        <v>3</v>
      </c>
      <c r="I560" t="s">
        <v>1640</v>
      </c>
      <c r="J560" t="s">
        <v>1743</v>
      </c>
      <c r="K560" t="s">
        <v>1642</v>
      </c>
      <c r="L560">
        <v>1346</v>
      </c>
      <c r="N560">
        <v>1009</v>
      </c>
      <c r="O560" t="s">
        <v>143</v>
      </c>
      <c r="P560" t="s">
        <v>143</v>
      </c>
      <c r="Q560">
        <v>1</v>
      </c>
      <c r="X560">
        <v>430</v>
      </c>
      <c r="Y560">
        <v>3.86</v>
      </c>
      <c r="Z560">
        <v>0</v>
      </c>
      <c r="AA560">
        <v>0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430</v>
      </c>
      <c r="AH560">
        <v>2</v>
      </c>
      <c r="AI560">
        <v>53553535</v>
      </c>
      <c r="AJ560">
        <v>599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ROW(Source!A273)</f>
        <v>273</v>
      </c>
      <c r="B561">
        <v>53553549</v>
      </c>
      <c r="C561">
        <v>53553525</v>
      </c>
      <c r="D561">
        <v>41129691</v>
      </c>
      <c r="E561">
        <v>1</v>
      </c>
      <c r="F561">
        <v>1</v>
      </c>
      <c r="G561">
        <v>1</v>
      </c>
      <c r="H561">
        <v>3</v>
      </c>
      <c r="I561" t="s">
        <v>446</v>
      </c>
      <c r="J561" t="s">
        <v>448</v>
      </c>
      <c r="K561" t="s">
        <v>447</v>
      </c>
      <c r="L561">
        <v>1327</v>
      </c>
      <c r="N561">
        <v>1005</v>
      </c>
      <c r="O561" t="s">
        <v>128</v>
      </c>
      <c r="P561" t="s">
        <v>128</v>
      </c>
      <c r="Q561">
        <v>1</v>
      </c>
      <c r="X561">
        <v>102</v>
      </c>
      <c r="Y561">
        <v>69.209999999999994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102</v>
      </c>
      <c r="AH561">
        <v>2</v>
      </c>
      <c r="AI561">
        <v>53553536</v>
      </c>
      <c r="AJ561">
        <v>600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ROW(Source!A273)</f>
        <v>273</v>
      </c>
      <c r="B562">
        <v>53553550</v>
      </c>
      <c r="C562">
        <v>53553525</v>
      </c>
      <c r="D562">
        <v>41130603</v>
      </c>
      <c r="E562">
        <v>1</v>
      </c>
      <c r="F562">
        <v>1</v>
      </c>
      <c r="G562">
        <v>1</v>
      </c>
      <c r="H562">
        <v>3</v>
      </c>
      <c r="I562" t="s">
        <v>1576</v>
      </c>
      <c r="J562" t="s">
        <v>1744</v>
      </c>
      <c r="K562" t="s">
        <v>1578</v>
      </c>
      <c r="L562">
        <v>1339</v>
      </c>
      <c r="N562">
        <v>1007</v>
      </c>
      <c r="O562" t="s">
        <v>425</v>
      </c>
      <c r="P562" t="s">
        <v>425</v>
      </c>
      <c r="Q562">
        <v>1</v>
      </c>
      <c r="X562">
        <v>3.5</v>
      </c>
      <c r="Y562">
        <v>2.44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3.5</v>
      </c>
      <c r="AH562">
        <v>2</v>
      </c>
      <c r="AI562">
        <v>53553537</v>
      </c>
      <c r="AJ562">
        <v>601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ROW(Source!A278)</f>
        <v>278</v>
      </c>
      <c r="B563">
        <v>53553559</v>
      </c>
      <c r="C563">
        <v>53553553</v>
      </c>
      <c r="D563">
        <v>18442760</v>
      </c>
      <c r="E563">
        <v>1</v>
      </c>
      <c r="F563">
        <v>1</v>
      </c>
      <c r="G563">
        <v>1</v>
      </c>
      <c r="H563">
        <v>1</v>
      </c>
      <c r="I563" t="s">
        <v>1643</v>
      </c>
      <c r="J563" t="s">
        <v>3</v>
      </c>
      <c r="K563" t="s">
        <v>1644</v>
      </c>
      <c r="L563">
        <v>1369</v>
      </c>
      <c r="N563">
        <v>1013</v>
      </c>
      <c r="O563" t="s">
        <v>1486</v>
      </c>
      <c r="P563" t="s">
        <v>1486</v>
      </c>
      <c r="Q563">
        <v>1</v>
      </c>
      <c r="X563">
        <v>422.24508887499991</v>
      </c>
      <c r="Y563">
        <v>0</v>
      </c>
      <c r="Z563">
        <v>0</v>
      </c>
      <c r="AA563">
        <v>0</v>
      </c>
      <c r="AB563">
        <v>369.56</v>
      </c>
      <c r="AC563">
        <v>0</v>
      </c>
      <c r="AD563">
        <v>1</v>
      </c>
      <c r="AE563">
        <v>1</v>
      </c>
      <c r="AF563" t="s">
        <v>62</v>
      </c>
      <c r="AG563">
        <v>558.41913003718741</v>
      </c>
      <c r="AH563">
        <v>2</v>
      </c>
      <c r="AI563">
        <v>53553554</v>
      </c>
      <c r="AJ563">
        <v>603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ROW(Source!A278)</f>
        <v>278</v>
      </c>
      <c r="B564">
        <v>53553560</v>
      </c>
      <c r="C564">
        <v>53553553</v>
      </c>
      <c r="D564">
        <v>29174507</v>
      </c>
      <c r="E564">
        <v>1</v>
      </c>
      <c r="F564">
        <v>1</v>
      </c>
      <c r="G564">
        <v>1</v>
      </c>
      <c r="H564">
        <v>2</v>
      </c>
      <c r="I564" t="s">
        <v>1510</v>
      </c>
      <c r="J564" t="s">
        <v>1511</v>
      </c>
      <c r="K564" t="s">
        <v>1512</v>
      </c>
      <c r="L564">
        <v>1368</v>
      </c>
      <c r="N564">
        <v>1011</v>
      </c>
      <c r="O564" t="s">
        <v>1494</v>
      </c>
      <c r="P564" t="s">
        <v>1494</v>
      </c>
      <c r="Q564">
        <v>1</v>
      </c>
      <c r="X564">
        <v>61.41359374999999</v>
      </c>
      <c r="Y564">
        <v>0</v>
      </c>
      <c r="Z564">
        <v>5.13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61</v>
      </c>
      <c r="AG564">
        <v>88.282041015624984</v>
      </c>
      <c r="AH564">
        <v>2</v>
      </c>
      <c r="AI564">
        <v>53553555</v>
      </c>
      <c r="AJ564">
        <v>604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ROW(Source!A278)</f>
        <v>278</v>
      </c>
      <c r="B565">
        <v>53553561</v>
      </c>
      <c r="C565">
        <v>53553553</v>
      </c>
      <c r="D565">
        <v>29109406</v>
      </c>
      <c r="E565">
        <v>1</v>
      </c>
      <c r="F565">
        <v>1</v>
      </c>
      <c r="G565">
        <v>1</v>
      </c>
      <c r="H565">
        <v>3</v>
      </c>
      <c r="I565" t="s">
        <v>2084</v>
      </c>
      <c r="J565" t="s">
        <v>2085</v>
      </c>
      <c r="K565" t="s">
        <v>2086</v>
      </c>
      <c r="L565">
        <v>1348</v>
      </c>
      <c r="N565">
        <v>1009</v>
      </c>
      <c r="O565" t="s">
        <v>26</v>
      </c>
      <c r="P565" t="s">
        <v>26</v>
      </c>
      <c r="Q565">
        <v>1000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</v>
      </c>
      <c r="AD565">
        <v>0</v>
      </c>
      <c r="AE565">
        <v>0</v>
      </c>
      <c r="AF565" t="s">
        <v>3</v>
      </c>
      <c r="AG565">
        <v>0</v>
      </c>
      <c r="AH565">
        <v>3</v>
      </c>
      <c r="AI565">
        <v>-1</v>
      </c>
      <c r="AJ565" t="s">
        <v>3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ROW(Source!A278)</f>
        <v>278</v>
      </c>
      <c r="B566">
        <v>53553562</v>
      </c>
      <c r="C566">
        <v>53553553</v>
      </c>
      <c r="D566">
        <v>29109532</v>
      </c>
      <c r="E566">
        <v>1</v>
      </c>
      <c r="F566">
        <v>1</v>
      </c>
      <c r="G566">
        <v>1</v>
      </c>
      <c r="H566">
        <v>3</v>
      </c>
      <c r="I566" t="s">
        <v>2087</v>
      </c>
      <c r="J566" t="s">
        <v>2088</v>
      </c>
      <c r="K566" t="s">
        <v>2089</v>
      </c>
      <c r="L566">
        <v>1339</v>
      </c>
      <c r="N566">
        <v>1007</v>
      </c>
      <c r="O566" t="s">
        <v>425</v>
      </c>
      <c r="P566" t="s">
        <v>425</v>
      </c>
      <c r="Q566">
        <v>1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0</v>
      </c>
      <c r="AE566">
        <v>0</v>
      </c>
      <c r="AF566" t="s">
        <v>3</v>
      </c>
      <c r="AG566">
        <v>0</v>
      </c>
      <c r="AH566">
        <v>3</v>
      </c>
      <c r="AI566">
        <v>-1</v>
      </c>
      <c r="AJ566" t="s">
        <v>3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ROW(Source!A278)</f>
        <v>278</v>
      </c>
      <c r="B567">
        <v>53553563</v>
      </c>
      <c r="C567">
        <v>53553553</v>
      </c>
      <c r="D567">
        <v>29145338</v>
      </c>
      <c r="E567">
        <v>1</v>
      </c>
      <c r="F567">
        <v>1</v>
      </c>
      <c r="G567">
        <v>1</v>
      </c>
      <c r="H567">
        <v>3</v>
      </c>
      <c r="I567" t="s">
        <v>2090</v>
      </c>
      <c r="J567" t="s">
        <v>2091</v>
      </c>
      <c r="K567" t="s">
        <v>2092</v>
      </c>
      <c r="L567">
        <v>1348</v>
      </c>
      <c r="N567">
        <v>1009</v>
      </c>
      <c r="O567" t="s">
        <v>26</v>
      </c>
      <c r="P567" t="s">
        <v>26</v>
      </c>
      <c r="Q567">
        <v>1000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</v>
      </c>
      <c r="AD567">
        <v>0</v>
      </c>
      <c r="AE567">
        <v>0</v>
      </c>
      <c r="AF567" t="s">
        <v>3</v>
      </c>
      <c r="AG567">
        <v>0</v>
      </c>
      <c r="AH567">
        <v>3</v>
      </c>
      <c r="AI567">
        <v>-1</v>
      </c>
      <c r="AJ567" t="s">
        <v>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ROW(Source!A278)</f>
        <v>278</v>
      </c>
      <c r="B568">
        <v>53553564</v>
      </c>
      <c r="C568">
        <v>53553553</v>
      </c>
      <c r="D568">
        <v>29150040</v>
      </c>
      <c r="E568">
        <v>1</v>
      </c>
      <c r="F568">
        <v>1</v>
      </c>
      <c r="G568">
        <v>1</v>
      </c>
      <c r="H568">
        <v>3</v>
      </c>
      <c r="I568" t="s">
        <v>1576</v>
      </c>
      <c r="J568" t="s">
        <v>1577</v>
      </c>
      <c r="K568" t="s">
        <v>1578</v>
      </c>
      <c r="L568">
        <v>1339</v>
      </c>
      <c r="N568">
        <v>1007</v>
      </c>
      <c r="O568" t="s">
        <v>425</v>
      </c>
      <c r="P568" t="s">
        <v>425</v>
      </c>
      <c r="Q568">
        <v>1</v>
      </c>
      <c r="X568">
        <v>0</v>
      </c>
      <c r="Y568">
        <v>2.44</v>
      </c>
      <c r="Z568">
        <v>0</v>
      </c>
      <c r="AA568">
        <v>0</v>
      </c>
      <c r="AB568">
        <v>0</v>
      </c>
      <c r="AC568">
        <v>1</v>
      </c>
      <c r="AD568">
        <v>0</v>
      </c>
      <c r="AE568">
        <v>0</v>
      </c>
      <c r="AF568" t="s">
        <v>3</v>
      </c>
      <c r="AG568">
        <v>0</v>
      </c>
      <c r="AH568">
        <v>3</v>
      </c>
      <c r="AI568">
        <v>-1</v>
      </c>
      <c r="AJ568" t="s">
        <v>3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ROW(Source!A279)</f>
        <v>279</v>
      </c>
      <c r="B569">
        <v>53553559</v>
      </c>
      <c r="C569">
        <v>53553553</v>
      </c>
      <c r="D569">
        <v>18442760</v>
      </c>
      <c r="E569">
        <v>1</v>
      </c>
      <c r="F569">
        <v>1</v>
      </c>
      <c r="G569">
        <v>1</v>
      </c>
      <c r="H569">
        <v>1</v>
      </c>
      <c r="I569" t="s">
        <v>1643</v>
      </c>
      <c r="J569" t="s">
        <v>3</v>
      </c>
      <c r="K569" t="s">
        <v>1644</v>
      </c>
      <c r="L569">
        <v>1369</v>
      </c>
      <c r="N569">
        <v>1013</v>
      </c>
      <c r="O569" t="s">
        <v>1486</v>
      </c>
      <c r="P569" t="s">
        <v>1486</v>
      </c>
      <c r="Q569">
        <v>1</v>
      </c>
      <c r="X569">
        <v>422.24508887499991</v>
      </c>
      <c r="Y569">
        <v>0</v>
      </c>
      <c r="Z569">
        <v>0</v>
      </c>
      <c r="AA569">
        <v>0</v>
      </c>
      <c r="AB569">
        <v>369.56</v>
      </c>
      <c r="AC569">
        <v>0</v>
      </c>
      <c r="AD569">
        <v>1</v>
      </c>
      <c r="AE569">
        <v>1</v>
      </c>
      <c r="AF569" t="s">
        <v>62</v>
      </c>
      <c r="AG569">
        <v>558.41913003718741</v>
      </c>
      <c r="AH569">
        <v>2</v>
      </c>
      <c r="AI569">
        <v>53553554</v>
      </c>
      <c r="AJ569">
        <v>608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ROW(Source!A279)</f>
        <v>279</v>
      </c>
      <c r="B570">
        <v>53553560</v>
      </c>
      <c r="C570">
        <v>53553553</v>
      </c>
      <c r="D570">
        <v>29174507</v>
      </c>
      <c r="E570">
        <v>1</v>
      </c>
      <c r="F570">
        <v>1</v>
      </c>
      <c r="G570">
        <v>1</v>
      </c>
      <c r="H570">
        <v>2</v>
      </c>
      <c r="I570" t="s">
        <v>1510</v>
      </c>
      <c r="J570" t="s">
        <v>1511</v>
      </c>
      <c r="K570" t="s">
        <v>1512</v>
      </c>
      <c r="L570">
        <v>1368</v>
      </c>
      <c r="N570">
        <v>1011</v>
      </c>
      <c r="O570" t="s">
        <v>1494</v>
      </c>
      <c r="P570" t="s">
        <v>1494</v>
      </c>
      <c r="Q570">
        <v>1</v>
      </c>
      <c r="X570">
        <v>61.41359374999999</v>
      </c>
      <c r="Y570">
        <v>0</v>
      </c>
      <c r="Z570">
        <v>5.13</v>
      </c>
      <c r="AA570">
        <v>0</v>
      </c>
      <c r="AB570">
        <v>0</v>
      </c>
      <c r="AC570">
        <v>0</v>
      </c>
      <c r="AD570">
        <v>1</v>
      </c>
      <c r="AE570">
        <v>0</v>
      </c>
      <c r="AF570" t="s">
        <v>61</v>
      </c>
      <c r="AG570">
        <v>88.282041015624984</v>
      </c>
      <c r="AH570">
        <v>2</v>
      </c>
      <c r="AI570">
        <v>53553555</v>
      </c>
      <c r="AJ570">
        <v>609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ROW(Source!A279)</f>
        <v>279</v>
      </c>
      <c r="B571">
        <v>53553561</v>
      </c>
      <c r="C571">
        <v>53553553</v>
      </c>
      <c r="D571">
        <v>29109406</v>
      </c>
      <c r="E571">
        <v>1</v>
      </c>
      <c r="F571">
        <v>1</v>
      </c>
      <c r="G571">
        <v>1</v>
      </c>
      <c r="H571">
        <v>3</v>
      </c>
      <c r="I571" t="s">
        <v>2084</v>
      </c>
      <c r="J571" t="s">
        <v>2085</v>
      </c>
      <c r="K571" t="s">
        <v>2086</v>
      </c>
      <c r="L571">
        <v>1348</v>
      </c>
      <c r="N571">
        <v>1009</v>
      </c>
      <c r="O571" t="s">
        <v>26</v>
      </c>
      <c r="P571" t="s">
        <v>26</v>
      </c>
      <c r="Q571">
        <v>1000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</v>
      </c>
      <c r="AD571">
        <v>0</v>
      </c>
      <c r="AE571">
        <v>0</v>
      </c>
      <c r="AF571" t="s">
        <v>3</v>
      </c>
      <c r="AG571">
        <v>0</v>
      </c>
      <c r="AH571">
        <v>3</v>
      </c>
      <c r="AI571">
        <v>-1</v>
      </c>
      <c r="AJ571" t="s">
        <v>3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ROW(Source!A279)</f>
        <v>279</v>
      </c>
      <c r="B572">
        <v>53553562</v>
      </c>
      <c r="C572">
        <v>53553553</v>
      </c>
      <c r="D572">
        <v>29109532</v>
      </c>
      <c r="E572">
        <v>1</v>
      </c>
      <c r="F572">
        <v>1</v>
      </c>
      <c r="G572">
        <v>1</v>
      </c>
      <c r="H572">
        <v>3</v>
      </c>
      <c r="I572" t="s">
        <v>2087</v>
      </c>
      <c r="J572" t="s">
        <v>2088</v>
      </c>
      <c r="K572" t="s">
        <v>2089</v>
      </c>
      <c r="L572">
        <v>1339</v>
      </c>
      <c r="N572">
        <v>1007</v>
      </c>
      <c r="O572" t="s">
        <v>425</v>
      </c>
      <c r="P572" t="s">
        <v>425</v>
      </c>
      <c r="Q572">
        <v>1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 t="s">
        <v>3</v>
      </c>
      <c r="AG572">
        <v>0</v>
      </c>
      <c r="AH572">
        <v>3</v>
      </c>
      <c r="AI572">
        <v>-1</v>
      </c>
      <c r="AJ572" t="s">
        <v>3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ROW(Source!A279)</f>
        <v>279</v>
      </c>
      <c r="B573">
        <v>53553563</v>
      </c>
      <c r="C573">
        <v>53553553</v>
      </c>
      <c r="D573">
        <v>29145338</v>
      </c>
      <c r="E573">
        <v>1</v>
      </c>
      <c r="F573">
        <v>1</v>
      </c>
      <c r="G573">
        <v>1</v>
      </c>
      <c r="H573">
        <v>3</v>
      </c>
      <c r="I573" t="s">
        <v>2090</v>
      </c>
      <c r="J573" t="s">
        <v>2091</v>
      </c>
      <c r="K573" t="s">
        <v>2092</v>
      </c>
      <c r="L573">
        <v>1348</v>
      </c>
      <c r="N573">
        <v>1009</v>
      </c>
      <c r="O573" t="s">
        <v>26</v>
      </c>
      <c r="P573" t="s">
        <v>26</v>
      </c>
      <c r="Q573">
        <v>1000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</v>
      </c>
      <c r="AD573">
        <v>0</v>
      </c>
      <c r="AE573">
        <v>0</v>
      </c>
      <c r="AF573" t="s">
        <v>3</v>
      </c>
      <c r="AG573">
        <v>0</v>
      </c>
      <c r="AH573">
        <v>3</v>
      </c>
      <c r="AI573">
        <v>-1</v>
      </c>
      <c r="AJ573" t="s">
        <v>3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ROW(Source!A279)</f>
        <v>279</v>
      </c>
      <c r="B574">
        <v>53553564</v>
      </c>
      <c r="C574">
        <v>53553553</v>
      </c>
      <c r="D574">
        <v>29150040</v>
      </c>
      <c r="E574">
        <v>1</v>
      </c>
      <c r="F574">
        <v>1</v>
      </c>
      <c r="G574">
        <v>1</v>
      </c>
      <c r="H574">
        <v>3</v>
      </c>
      <c r="I574" t="s">
        <v>1576</v>
      </c>
      <c r="J574" t="s">
        <v>1577</v>
      </c>
      <c r="K574" t="s">
        <v>1578</v>
      </c>
      <c r="L574">
        <v>1339</v>
      </c>
      <c r="N574">
        <v>1007</v>
      </c>
      <c r="O574" t="s">
        <v>425</v>
      </c>
      <c r="P574" t="s">
        <v>425</v>
      </c>
      <c r="Q574">
        <v>1</v>
      </c>
      <c r="X574">
        <v>0</v>
      </c>
      <c r="Y574">
        <v>2.44</v>
      </c>
      <c r="Z574">
        <v>0</v>
      </c>
      <c r="AA574">
        <v>0</v>
      </c>
      <c r="AB574">
        <v>0</v>
      </c>
      <c r="AC574">
        <v>1</v>
      </c>
      <c r="AD574">
        <v>0</v>
      </c>
      <c r="AE574">
        <v>0</v>
      </c>
      <c r="AF574" t="s">
        <v>3</v>
      </c>
      <c r="AG574">
        <v>0</v>
      </c>
      <c r="AH574">
        <v>3</v>
      </c>
      <c r="AI574">
        <v>-1</v>
      </c>
      <c r="AJ574" t="s">
        <v>3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ROW(Source!A286)</f>
        <v>286</v>
      </c>
      <c r="B575">
        <v>53553573</v>
      </c>
      <c r="C575">
        <v>53553568</v>
      </c>
      <c r="D575">
        <v>18410280</v>
      </c>
      <c r="E575">
        <v>1</v>
      </c>
      <c r="F575">
        <v>1</v>
      </c>
      <c r="G575">
        <v>1</v>
      </c>
      <c r="H575">
        <v>1</v>
      </c>
      <c r="I575" t="s">
        <v>1745</v>
      </c>
      <c r="J575" t="s">
        <v>3</v>
      </c>
      <c r="K575" t="s">
        <v>1746</v>
      </c>
      <c r="L575">
        <v>1369</v>
      </c>
      <c r="N575">
        <v>1013</v>
      </c>
      <c r="O575" t="s">
        <v>1486</v>
      </c>
      <c r="P575" t="s">
        <v>1486</v>
      </c>
      <c r="Q575">
        <v>1</v>
      </c>
      <c r="X575">
        <v>23.6</v>
      </c>
      <c r="Y575">
        <v>0</v>
      </c>
      <c r="Z575">
        <v>0</v>
      </c>
      <c r="AA575">
        <v>0</v>
      </c>
      <c r="AB575">
        <v>316.89999999999998</v>
      </c>
      <c r="AC575">
        <v>0</v>
      </c>
      <c r="AD575">
        <v>1</v>
      </c>
      <c r="AE575">
        <v>1</v>
      </c>
      <c r="AF575" t="s">
        <v>62</v>
      </c>
      <c r="AG575">
        <v>31.210999999999999</v>
      </c>
      <c r="AH575">
        <v>2</v>
      </c>
      <c r="AI575">
        <v>53553569</v>
      </c>
      <c r="AJ575">
        <v>613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ROW(Source!A286)</f>
        <v>286</v>
      </c>
      <c r="B576">
        <v>53553574</v>
      </c>
      <c r="C576">
        <v>53553568</v>
      </c>
      <c r="D576">
        <v>29174913</v>
      </c>
      <c r="E576">
        <v>1</v>
      </c>
      <c r="F576">
        <v>1</v>
      </c>
      <c r="G576">
        <v>1</v>
      </c>
      <c r="H576">
        <v>2</v>
      </c>
      <c r="I576" t="s">
        <v>1513</v>
      </c>
      <c r="J576" t="s">
        <v>1514</v>
      </c>
      <c r="K576" t="s">
        <v>1515</v>
      </c>
      <c r="L576">
        <v>1368</v>
      </c>
      <c r="N576">
        <v>1011</v>
      </c>
      <c r="O576" t="s">
        <v>1494</v>
      </c>
      <c r="P576" t="s">
        <v>1494</v>
      </c>
      <c r="Q576">
        <v>1</v>
      </c>
      <c r="X576">
        <v>0.06</v>
      </c>
      <c r="Y576">
        <v>0</v>
      </c>
      <c r="Z576">
        <v>87.17</v>
      </c>
      <c r="AA576">
        <v>11.6</v>
      </c>
      <c r="AB576">
        <v>0</v>
      </c>
      <c r="AC576">
        <v>0</v>
      </c>
      <c r="AD576">
        <v>1</v>
      </c>
      <c r="AE576">
        <v>0</v>
      </c>
      <c r="AF576" t="s">
        <v>61</v>
      </c>
      <c r="AG576">
        <v>8.6249999999999993E-2</v>
      </c>
      <c r="AH576">
        <v>2</v>
      </c>
      <c r="AI576">
        <v>53553570</v>
      </c>
      <c r="AJ576">
        <v>614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ROW(Source!A286)</f>
        <v>286</v>
      </c>
      <c r="B577">
        <v>53553575</v>
      </c>
      <c r="C577">
        <v>53553568</v>
      </c>
      <c r="D577">
        <v>29109888</v>
      </c>
      <c r="E577">
        <v>1</v>
      </c>
      <c r="F577">
        <v>1</v>
      </c>
      <c r="G577">
        <v>1</v>
      </c>
      <c r="H577">
        <v>3</v>
      </c>
      <c r="I577" t="s">
        <v>1747</v>
      </c>
      <c r="J577" t="s">
        <v>1748</v>
      </c>
      <c r="K577" t="s">
        <v>1749</v>
      </c>
      <c r="L577">
        <v>1301</v>
      </c>
      <c r="N577">
        <v>1003</v>
      </c>
      <c r="O577" t="s">
        <v>185</v>
      </c>
      <c r="P577" t="s">
        <v>185</v>
      </c>
      <c r="Q577">
        <v>1</v>
      </c>
      <c r="X577">
        <v>101</v>
      </c>
      <c r="Y577">
        <v>23.74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101</v>
      </c>
      <c r="AH577">
        <v>2</v>
      </c>
      <c r="AI577">
        <v>53553571</v>
      </c>
      <c r="AJ577">
        <v>615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ROW(Source!A286)</f>
        <v>286</v>
      </c>
      <c r="B578">
        <v>53553576</v>
      </c>
      <c r="C578">
        <v>53553568</v>
      </c>
      <c r="D578">
        <v>29145159</v>
      </c>
      <c r="E578">
        <v>1</v>
      </c>
      <c r="F578">
        <v>1</v>
      </c>
      <c r="G578">
        <v>1</v>
      </c>
      <c r="H578">
        <v>3</v>
      </c>
      <c r="I578" t="s">
        <v>1750</v>
      </c>
      <c r="J578" t="s">
        <v>1751</v>
      </c>
      <c r="K578" t="s">
        <v>1752</v>
      </c>
      <c r="L578">
        <v>1339</v>
      </c>
      <c r="N578">
        <v>1007</v>
      </c>
      <c r="O578" t="s">
        <v>425</v>
      </c>
      <c r="P578" t="s">
        <v>425</v>
      </c>
      <c r="Q578">
        <v>1</v>
      </c>
      <c r="X578">
        <v>0.16</v>
      </c>
      <c r="Y578">
        <v>600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0</v>
      </c>
      <c r="AF578" t="s">
        <v>3</v>
      </c>
      <c r="AG578">
        <v>0.16</v>
      </c>
      <c r="AH578">
        <v>2</v>
      </c>
      <c r="AI578">
        <v>53553572</v>
      </c>
      <c r="AJ578">
        <v>616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ROW(Source!A287)</f>
        <v>287</v>
      </c>
      <c r="B579">
        <v>53553573</v>
      </c>
      <c r="C579">
        <v>53553568</v>
      </c>
      <c r="D579">
        <v>18410280</v>
      </c>
      <c r="E579">
        <v>1</v>
      </c>
      <c r="F579">
        <v>1</v>
      </c>
      <c r="G579">
        <v>1</v>
      </c>
      <c r="H579">
        <v>1</v>
      </c>
      <c r="I579" t="s">
        <v>1745</v>
      </c>
      <c r="J579" t="s">
        <v>3</v>
      </c>
      <c r="K579" t="s">
        <v>1746</v>
      </c>
      <c r="L579">
        <v>1369</v>
      </c>
      <c r="N579">
        <v>1013</v>
      </c>
      <c r="O579" t="s">
        <v>1486</v>
      </c>
      <c r="P579" t="s">
        <v>1486</v>
      </c>
      <c r="Q579">
        <v>1</v>
      </c>
      <c r="X579">
        <v>23.6</v>
      </c>
      <c r="Y579">
        <v>0</v>
      </c>
      <c r="Z579">
        <v>0</v>
      </c>
      <c r="AA579">
        <v>0</v>
      </c>
      <c r="AB579">
        <v>316.89999999999998</v>
      </c>
      <c r="AC579">
        <v>0</v>
      </c>
      <c r="AD579">
        <v>1</v>
      </c>
      <c r="AE579">
        <v>1</v>
      </c>
      <c r="AF579" t="s">
        <v>62</v>
      </c>
      <c r="AG579">
        <v>31.210999999999999</v>
      </c>
      <c r="AH579">
        <v>2</v>
      </c>
      <c r="AI579">
        <v>53553569</v>
      </c>
      <c r="AJ579">
        <v>617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ROW(Source!A287)</f>
        <v>287</v>
      </c>
      <c r="B580">
        <v>53553574</v>
      </c>
      <c r="C580">
        <v>53553568</v>
      </c>
      <c r="D580">
        <v>29174913</v>
      </c>
      <c r="E580">
        <v>1</v>
      </c>
      <c r="F580">
        <v>1</v>
      </c>
      <c r="G580">
        <v>1</v>
      </c>
      <c r="H580">
        <v>2</v>
      </c>
      <c r="I580" t="s">
        <v>1513</v>
      </c>
      <c r="J580" t="s">
        <v>1514</v>
      </c>
      <c r="K580" t="s">
        <v>1515</v>
      </c>
      <c r="L580">
        <v>1368</v>
      </c>
      <c r="N580">
        <v>1011</v>
      </c>
      <c r="O580" t="s">
        <v>1494</v>
      </c>
      <c r="P580" t="s">
        <v>1494</v>
      </c>
      <c r="Q580">
        <v>1</v>
      </c>
      <c r="X580">
        <v>0.06</v>
      </c>
      <c r="Y580">
        <v>0</v>
      </c>
      <c r="Z580">
        <v>87.17</v>
      </c>
      <c r="AA580">
        <v>11.6</v>
      </c>
      <c r="AB580">
        <v>0</v>
      </c>
      <c r="AC580">
        <v>0</v>
      </c>
      <c r="AD580">
        <v>1</v>
      </c>
      <c r="AE580">
        <v>0</v>
      </c>
      <c r="AF580" t="s">
        <v>61</v>
      </c>
      <c r="AG580">
        <v>8.6249999999999993E-2</v>
      </c>
      <c r="AH580">
        <v>2</v>
      </c>
      <c r="AI580">
        <v>53553570</v>
      </c>
      <c r="AJ580">
        <v>618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ROW(Source!A287)</f>
        <v>287</v>
      </c>
      <c r="B581">
        <v>53553575</v>
      </c>
      <c r="C581">
        <v>53553568</v>
      </c>
      <c r="D581">
        <v>29109888</v>
      </c>
      <c r="E581">
        <v>1</v>
      </c>
      <c r="F581">
        <v>1</v>
      </c>
      <c r="G581">
        <v>1</v>
      </c>
      <c r="H581">
        <v>3</v>
      </c>
      <c r="I581" t="s">
        <v>1747</v>
      </c>
      <c r="J581" t="s">
        <v>1748</v>
      </c>
      <c r="K581" t="s">
        <v>1749</v>
      </c>
      <c r="L581">
        <v>1301</v>
      </c>
      <c r="N581">
        <v>1003</v>
      </c>
      <c r="O581" t="s">
        <v>185</v>
      </c>
      <c r="P581" t="s">
        <v>185</v>
      </c>
      <c r="Q581">
        <v>1</v>
      </c>
      <c r="X581">
        <v>101</v>
      </c>
      <c r="Y581">
        <v>23.74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101</v>
      </c>
      <c r="AH581">
        <v>2</v>
      </c>
      <c r="AI581">
        <v>53553571</v>
      </c>
      <c r="AJ581">
        <v>619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ROW(Source!A287)</f>
        <v>287</v>
      </c>
      <c r="B582">
        <v>53553576</v>
      </c>
      <c r="C582">
        <v>53553568</v>
      </c>
      <c r="D582">
        <v>29145159</v>
      </c>
      <c r="E582">
        <v>1</v>
      </c>
      <c r="F582">
        <v>1</v>
      </c>
      <c r="G582">
        <v>1</v>
      </c>
      <c r="H582">
        <v>3</v>
      </c>
      <c r="I582" t="s">
        <v>1750</v>
      </c>
      <c r="J582" t="s">
        <v>1751</v>
      </c>
      <c r="K582" t="s">
        <v>1752</v>
      </c>
      <c r="L582">
        <v>1339</v>
      </c>
      <c r="N582">
        <v>1007</v>
      </c>
      <c r="O582" t="s">
        <v>425</v>
      </c>
      <c r="P582" t="s">
        <v>425</v>
      </c>
      <c r="Q582">
        <v>1</v>
      </c>
      <c r="X582">
        <v>0.16</v>
      </c>
      <c r="Y582">
        <v>600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0.16</v>
      </c>
      <c r="AH582">
        <v>2</v>
      </c>
      <c r="AI582">
        <v>53553572</v>
      </c>
      <c r="AJ582">
        <v>620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ROW(Source!A323)</f>
        <v>323</v>
      </c>
      <c r="B583">
        <v>53553582</v>
      </c>
      <c r="C583">
        <v>53553577</v>
      </c>
      <c r="D583">
        <v>18505884</v>
      </c>
      <c r="E583">
        <v>1</v>
      </c>
      <c r="F583">
        <v>1</v>
      </c>
      <c r="G583">
        <v>1</v>
      </c>
      <c r="H583">
        <v>1</v>
      </c>
      <c r="I583" t="s">
        <v>1753</v>
      </c>
      <c r="J583" t="s">
        <v>3</v>
      </c>
      <c r="K583" t="s">
        <v>1754</v>
      </c>
      <c r="L583">
        <v>1369</v>
      </c>
      <c r="N583">
        <v>1013</v>
      </c>
      <c r="O583" t="s">
        <v>1486</v>
      </c>
      <c r="P583" t="s">
        <v>1486</v>
      </c>
      <c r="Q583">
        <v>1</v>
      </c>
      <c r="X583">
        <v>33.695</v>
      </c>
      <c r="Y583">
        <v>0</v>
      </c>
      <c r="Z583">
        <v>0</v>
      </c>
      <c r="AA583">
        <v>0</v>
      </c>
      <c r="AB583">
        <v>251.92</v>
      </c>
      <c r="AC583">
        <v>0</v>
      </c>
      <c r="AD583">
        <v>1</v>
      </c>
      <c r="AE583">
        <v>1</v>
      </c>
      <c r="AF583" t="s">
        <v>16</v>
      </c>
      <c r="AG583">
        <v>38.749249999999996</v>
      </c>
      <c r="AH583">
        <v>2</v>
      </c>
      <c r="AI583">
        <v>53553578</v>
      </c>
      <c r="AJ583">
        <v>621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ROW(Source!A323)</f>
        <v>323</v>
      </c>
      <c r="B584">
        <v>53553583</v>
      </c>
      <c r="C584">
        <v>53553577</v>
      </c>
      <c r="D584">
        <v>121548</v>
      </c>
      <c r="E584">
        <v>1</v>
      </c>
      <c r="F584">
        <v>1</v>
      </c>
      <c r="G584">
        <v>1</v>
      </c>
      <c r="H584">
        <v>1</v>
      </c>
      <c r="I584" t="s">
        <v>31</v>
      </c>
      <c r="J584" t="s">
        <v>3</v>
      </c>
      <c r="K584" t="s">
        <v>1489</v>
      </c>
      <c r="L584">
        <v>608254</v>
      </c>
      <c r="N584">
        <v>1013</v>
      </c>
      <c r="O584" t="s">
        <v>1490</v>
      </c>
      <c r="P584" t="s">
        <v>1490</v>
      </c>
      <c r="Q584">
        <v>1</v>
      </c>
      <c r="X584">
        <v>7.8659999999999997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2</v>
      </c>
      <c r="AF584" t="s">
        <v>16</v>
      </c>
      <c r="AG584">
        <v>9.0458999999999996</v>
      </c>
      <c r="AH584">
        <v>2</v>
      </c>
      <c r="AI584">
        <v>53553579</v>
      </c>
      <c r="AJ584">
        <v>622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ROW(Source!A323)</f>
        <v>323</v>
      </c>
      <c r="B585">
        <v>53553584</v>
      </c>
      <c r="C585">
        <v>53553577</v>
      </c>
      <c r="D585">
        <v>29172556</v>
      </c>
      <c r="E585">
        <v>1</v>
      </c>
      <c r="F585">
        <v>1</v>
      </c>
      <c r="G585">
        <v>1</v>
      </c>
      <c r="H585">
        <v>2</v>
      </c>
      <c r="I585" t="s">
        <v>1647</v>
      </c>
      <c r="J585" t="s">
        <v>1667</v>
      </c>
      <c r="K585" t="s">
        <v>1649</v>
      </c>
      <c r="L585">
        <v>1368</v>
      </c>
      <c r="N585">
        <v>1011</v>
      </c>
      <c r="O585" t="s">
        <v>1494</v>
      </c>
      <c r="P585" t="s">
        <v>1494</v>
      </c>
      <c r="Q585">
        <v>1</v>
      </c>
      <c r="X585">
        <v>7.8659999999999997</v>
      </c>
      <c r="Y585">
        <v>0</v>
      </c>
      <c r="Z585">
        <v>31.26</v>
      </c>
      <c r="AA585">
        <v>13.5</v>
      </c>
      <c r="AB585">
        <v>0</v>
      </c>
      <c r="AC585">
        <v>0</v>
      </c>
      <c r="AD585">
        <v>1</v>
      </c>
      <c r="AE585">
        <v>0</v>
      </c>
      <c r="AF585" t="s">
        <v>16</v>
      </c>
      <c r="AG585">
        <v>9.0458999999999996</v>
      </c>
      <c r="AH585">
        <v>2</v>
      </c>
      <c r="AI585">
        <v>53553580</v>
      </c>
      <c r="AJ585">
        <v>623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ROW(Source!A324)</f>
        <v>324</v>
      </c>
      <c r="B586">
        <v>53553582</v>
      </c>
      <c r="C586">
        <v>53553577</v>
      </c>
      <c r="D586">
        <v>18505884</v>
      </c>
      <c r="E586">
        <v>1</v>
      </c>
      <c r="F586">
        <v>1</v>
      </c>
      <c r="G586">
        <v>1</v>
      </c>
      <c r="H586">
        <v>1</v>
      </c>
      <c r="I586" t="s">
        <v>1753</v>
      </c>
      <c r="J586" t="s">
        <v>3</v>
      </c>
      <c r="K586" t="s">
        <v>1754</v>
      </c>
      <c r="L586">
        <v>1369</v>
      </c>
      <c r="N586">
        <v>1013</v>
      </c>
      <c r="O586" t="s">
        <v>1486</v>
      </c>
      <c r="P586" t="s">
        <v>1486</v>
      </c>
      <c r="Q586">
        <v>1</v>
      </c>
      <c r="X586">
        <v>33.695</v>
      </c>
      <c r="Y586">
        <v>0</v>
      </c>
      <c r="Z586">
        <v>0</v>
      </c>
      <c r="AA586">
        <v>0</v>
      </c>
      <c r="AB586">
        <v>251.92</v>
      </c>
      <c r="AC586">
        <v>0</v>
      </c>
      <c r="AD586">
        <v>1</v>
      </c>
      <c r="AE586">
        <v>1</v>
      </c>
      <c r="AF586" t="s">
        <v>16</v>
      </c>
      <c r="AG586">
        <v>38.749249999999996</v>
      </c>
      <c r="AH586">
        <v>2</v>
      </c>
      <c r="AI586">
        <v>53553578</v>
      </c>
      <c r="AJ586">
        <v>625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ROW(Source!A324)</f>
        <v>324</v>
      </c>
      <c r="B587">
        <v>53553583</v>
      </c>
      <c r="C587">
        <v>53553577</v>
      </c>
      <c r="D587">
        <v>121548</v>
      </c>
      <c r="E587">
        <v>1</v>
      </c>
      <c r="F587">
        <v>1</v>
      </c>
      <c r="G587">
        <v>1</v>
      </c>
      <c r="H587">
        <v>1</v>
      </c>
      <c r="I587" t="s">
        <v>31</v>
      </c>
      <c r="J587" t="s">
        <v>3</v>
      </c>
      <c r="K587" t="s">
        <v>1489</v>
      </c>
      <c r="L587">
        <v>608254</v>
      </c>
      <c r="N587">
        <v>1013</v>
      </c>
      <c r="O587" t="s">
        <v>1490</v>
      </c>
      <c r="P587" t="s">
        <v>1490</v>
      </c>
      <c r="Q587">
        <v>1</v>
      </c>
      <c r="X587">
        <v>7.8659999999999997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2</v>
      </c>
      <c r="AF587" t="s">
        <v>16</v>
      </c>
      <c r="AG587">
        <v>9.0458999999999996</v>
      </c>
      <c r="AH587">
        <v>2</v>
      </c>
      <c r="AI587">
        <v>53553579</v>
      </c>
      <c r="AJ587">
        <v>626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ROW(Source!A324)</f>
        <v>324</v>
      </c>
      <c r="B588">
        <v>53553584</v>
      </c>
      <c r="C588">
        <v>53553577</v>
      </c>
      <c r="D588">
        <v>29172556</v>
      </c>
      <c r="E588">
        <v>1</v>
      </c>
      <c r="F588">
        <v>1</v>
      </c>
      <c r="G588">
        <v>1</v>
      </c>
      <c r="H588">
        <v>2</v>
      </c>
      <c r="I588" t="s">
        <v>1647</v>
      </c>
      <c r="J588" t="s">
        <v>1667</v>
      </c>
      <c r="K588" t="s">
        <v>1649</v>
      </c>
      <c r="L588">
        <v>1368</v>
      </c>
      <c r="N588">
        <v>1011</v>
      </c>
      <c r="O588" t="s">
        <v>1494</v>
      </c>
      <c r="P588" t="s">
        <v>1494</v>
      </c>
      <c r="Q588">
        <v>1</v>
      </c>
      <c r="X588">
        <v>7.8659999999999997</v>
      </c>
      <c r="Y588">
        <v>0</v>
      </c>
      <c r="Z588">
        <v>31.26</v>
      </c>
      <c r="AA588">
        <v>13.5</v>
      </c>
      <c r="AB588">
        <v>0</v>
      </c>
      <c r="AC588">
        <v>0</v>
      </c>
      <c r="AD588">
        <v>1</v>
      </c>
      <c r="AE588">
        <v>0</v>
      </c>
      <c r="AF588" t="s">
        <v>16</v>
      </c>
      <c r="AG588">
        <v>9.0458999999999996</v>
      </c>
      <c r="AH588">
        <v>2</v>
      </c>
      <c r="AI588">
        <v>53553580</v>
      </c>
      <c r="AJ588">
        <v>627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ROW(Source!A327)</f>
        <v>327</v>
      </c>
      <c r="B589">
        <v>53553593</v>
      </c>
      <c r="C589">
        <v>53553586</v>
      </c>
      <c r="D589">
        <v>18407525</v>
      </c>
      <c r="E589">
        <v>1</v>
      </c>
      <c r="F589">
        <v>1</v>
      </c>
      <c r="G589">
        <v>1</v>
      </c>
      <c r="H589">
        <v>1</v>
      </c>
      <c r="I589" t="s">
        <v>1755</v>
      </c>
      <c r="J589" t="s">
        <v>3</v>
      </c>
      <c r="K589" t="s">
        <v>1756</v>
      </c>
      <c r="L589">
        <v>1369</v>
      </c>
      <c r="N589">
        <v>1013</v>
      </c>
      <c r="O589" t="s">
        <v>1486</v>
      </c>
      <c r="P589" t="s">
        <v>1486</v>
      </c>
      <c r="Q589">
        <v>1</v>
      </c>
      <c r="X589">
        <v>85.444999999999993</v>
      </c>
      <c r="Y589">
        <v>0</v>
      </c>
      <c r="Z589">
        <v>0</v>
      </c>
      <c r="AA589">
        <v>0</v>
      </c>
      <c r="AB589">
        <v>7.87</v>
      </c>
      <c r="AC589">
        <v>0</v>
      </c>
      <c r="AD589">
        <v>1</v>
      </c>
      <c r="AE589">
        <v>1</v>
      </c>
      <c r="AF589" t="s">
        <v>16</v>
      </c>
      <c r="AG589">
        <v>98.261749999999978</v>
      </c>
      <c r="AH589">
        <v>2</v>
      </c>
      <c r="AI589">
        <v>53553587</v>
      </c>
      <c r="AJ589">
        <v>629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ROW(Source!A327)</f>
        <v>327</v>
      </c>
      <c r="B590">
        <v>53553594</v>
      </c>
      <c r="C590">
        <v>53553586</v>
      </c>
      <c r="D590">
        <v>121548</v>
      </c>
      <c r="E590">
        <v>1</v>
      </c>
      <c r="F590">
        <v>1</v>
      </c>
      <c r="G590">
        <v>1</v>
      </c>
      <c r="H590">
        <v>1</v>
      </c>
      <c r="I590" t="s">
        <v>31</v>
      </c>
      <c r="J590" t="s">
        <v>3</v>
      </c>
      <c r="K590" t="s">
        <v>1489</v>
      </c>
      <c r="L590">
        <v>608254</v>
      </c>
      <c r="N590">
        <v>1013</v>
      </c>
      <c r="O590" t="s">
        <v>1490</v>
      </c>
      <c r="P590" t="s">
        <v>1490</v>
      </c>
      <c r="Q590">
        <v>1</v>
      </c>
      <c r="X590">
        <v>2.2885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2</v>
      </c>
      <c r="AF590" t="s">
        <v>16</v>
      </c>
      <c r="AG590">
        <v>2.6317749999999998</v>
      </c>
      <c r="AH590">
        <v>2</v>
      </c>
      <c r="AI590">
        <v>53553588</v>
      </c>
      <c r="AJ590">
        <v>630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ROW(Source!A327)</f>
        <v>327</v>
      </c>
      <c r="B591">
        <v>53553595</v>
      </c>
      <c r="C591">
        <v>53553586</v>
      </c>
      <c r="D591">
        <v>29172556</v>
      </c>
      <c r="E591">
        <v>1</v>
      </c>
      <c r="F591">
        <v>1</v>
      </c>
      <c r="G591">
        <v>1</v>
      </c>
      <c r="H591">
        <v>2</v>
      </c>
      <c r="I591" t="s">
        <v>1647</v>
      </c>
      <c r="J591" t="s">
        <v>1667</v>
      </c>
      <c r="K591" t="s">
        <v>1649</v>
      </c>
      <c r="L591">
        <v>1368</v>
      </c>
      <c r="N591">
        <v>1011</v>
      </c>
      <c r="O591" t="s">
        <v>1494</v>
      </c>
      <c r="P591" t="s">
        <v>1494</v>
      </c>
      <c r="Q591">
        <v>1</v>
      </c>
      <c r="X591">
        <v>0.40249999999999997</v>
      </c>
      <c r="Y591">
        <v>0</v>
      </c>
      <c r="Z591">
        <v>31.26</v>
      </c>
      <c r="AA591">
        <v>13.5</v>
      </c>
      <c r="AB591">
        <v>0</v>
      </c>
      <c r="AC591">
        <v>0</v>
      </c>
      <c r="AD591">
        <v>1</v>
      </c>
      <c r="AE591">
        <v>0</v>
      </c>
      <c r="AF591" t="s">
        <v>16</v>
      </c>
      <c r="AG591">
        <v>0.46287499999999998</v>
      </c>
      <c r="AH591">
        <v>2</v>
      </c>
      <c r="AI591">
        <v>53553589</v>
      </c>
      <c r="AJ591">
        <v>631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ROW(Source!A327)</f>
        <v>327</v>
      </c>
      <c r="B592">
        <v>53553596</v>
      </c>
      <c r="C592">
        <v>53553586</v>
      </c>
      <c r="D592">
        <v>29172710</v>
      </c>
      <c r="E592">
        <v>1</v>
      </c>
      <c r="F592">
        <v>1</v>
      </c>
      <c r="G592">
        <v>1</v>
      </c>
      <c r="H592">
        <v>2</v>
      </c>
      <c r="I592" t="s">
        <v>1567</v>
      </c>
      <c r="J592" t="s">
        <v>1568</v>
      </c>
      <c r="K592" t="s">
        <v>1569</v>
      </c>
      <c r="L592">
        <v>1368</v>
      </c>
      <c r="N592">
        <v>1011</v>
      </c>
      <c r="O592" t="s">
        <v>1494</v>
      </c>
      <c r="P592" t="s">
        <v>1494</v>
      </c>
      <c r="Q592">
        <v>1</v>
      </c>
      <c r="X592">
        <v>1.8859999999999997</v>
      </c>
      <c r="Y592">
        <v>0</v>
      </c>
      <c r="Z592">
        <v>46.56</v>
      </c>
      <c r="AA592">
        <v>10.06</v>
      </c>
      <c r="AB592">
        <v>0</v>
      </c>
      <c r="AC592">
        <v>0</v>
      </c>
      <c r="AD592">
        <v>1</v>
      </c>
      <c r="AE592">
        <v>0</v>
      </c>
      <c r="AF592" t="s">
        <v>16</v>
      </c>
      <c r="AG592">
        <v>2.1688999999999998</v>
      </c>
      <c r="AH592">
        <v>2</v>
      </c>
      <c r="AI592">
        <v>53553590</v>
      </c>
      <c r="AJ592">
        <v>632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ROW(Source!A327)</f>
        <v>327</v>
      </c>
      <c r="B593">
        <v>53553597</v>
      </c>
      <c r="C593">
        <v>53553586</v>
      </c>
      <c r="D593">
        <v>29174533</v>
      </c>
      <c r="E593">
        <v>1</v>
      </c>
      <c r="F593">
        <v>1</v>
      </c>
      <c r="G593">
        <v>1</v>
      </c>
      <c r="H593">
        <v>2</v>
      </c>
      <c r="I593" t="s">
        <v>1557</v>
      </c>
      <c r="J593" t="s">
        <v>1558</v>
      </c>
      <c r="K593" t="s">
        <v>1559</v>
      </c>
      <c r="L593">
        <v>1368</v>
      </c>
      <c r="N593">
        <v>1011</v>
      </c>
      <c r="O593" t="s">
        <v>1494</v>
      </c>
      <c r="P593" t="s">
        <v>1494</v>
      </c>
      <c r="Q593">
        <v>1</v>
      </c>
      <c r="X593">
        <v>3.7719999999999994</v>
      </c>
      <c r="Y593">
        <v>0</v>
      </c>
      <c r="Z593">
        <v>1.53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16</v>
      </c>
      <c r="AG593">
        <v>4.3377999999999997</v>
      </c>
      <c r="AH593">
        <v>2</v>
      </c>
      <c r="AI593">
        <v>53553591</v>
      </c>
      <c r="AJ593">
        <v>633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ROW(Source!A328)</f>
        <v>328</v>
      </c>
      <c r="B594">
        <v>53553593</v>
      </c>
      <c r="C594">
        <v>53553586</v>
      </c>
      <c r="D594">
        <v>18407525</v>
      </c>
      <c r="E594">
        <v>1</v>
      </c>
      <c r="F594">
        <v>1</v>
      </c>
      <c r="G594">
        <v>1</v>
      </c>
      <c r="H594">
        <v>1</v>
      </c>
      <c r="I594" t="s">
        <v>1755</v>
      </c>
      <c r="J594" t="s">
        <v>3</v>
      </c>
      <c r="K594" t="s">
        <v>1756</v>
      </c>
      <c r="L594">
        <v>1369</v>
      </c>
      <c r="N594">
        <v>1013</v>
      </c>
      <c r="O594" t="s">
        <v>1486</v>
      </c>
      <c r="P594" t="s">
        <v>1486</v>
      </c>
      <c r="Q594">
        <v>1</v>
      </c>
      <c r="X594">
        <v>85.444999999999993</v>
      </c>
      <c r="Y594">
        <v>0</v>
      </c>
      <c r="Z594">
        <v>0</v>
      </c>
      <c r="AA594">
        <v>0</v>
      </c>
      <c r="AB594">
        <v>7.87</v>
      </c>
      <c r="AC594">
        <v>0</v>
      </c>
      <c r="AD594">
        <v>1</v>
      </c>
      <c r="AE594">
        <v>1</v>
      </c>
      <c r="AF594" t="s">
        <v>16</v>
      </c>
      <c r="AG594">
        <v>98.261749999999978</v>
      </c>
      <c r="AH594">
        <v>2</v>
      </c>
      <c r="AI594">
        <v>53553587</v>
      </c>
      <c r="AJ594">
        <v>635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ROW(Source!A328)</f>
        <v>328</v>
      </c>
      <c r="B595">
        <v>53553594</v>
      </c>
      <c r="C595">
        <v>53553586</v>
      </c>
      <c r="D595">
        <v>121548</v>
      </c>
      <c r="E595">
        <v>1</v>
      </c>
      <c r="F595">
        <v>1</v>
      </c>
      <c r="G595">
        <v>1</v>
      </c>
      <c r="H595">
        <v>1</v>
      </c>
      <c r="I595" t="s">
        <v>31</v>
      </c>
      <c r="J595" t="s">
        <v>3</v>
      </c>
      <c r="K595" t="s">
        <v>1489</v>
      </c>
      <c r="L595">
        <v>608254</v>
      </c>
      <c r="N595">
        <v>1013</v>
      </c>
      <c r="O595" t="s">
        <v>1490</v>
      </c>
      <c r="P595" t="s">
        <v>1490</v>
      </c>
      <c r="Q595">
        <v>1</v>
      </c>
      <c r="X595">
        <v>2.2885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2</v>
      </c>
      <c r="AF595" t="s">
        <v>16</v>
      </c>
      <c r="AG595">
        <v>2.6317749999999998</v>
      </c>
      <c r="AH595">
        <v>2</v>
      </c>
      <c r="AI595">
        <v>53553588</v>
      </c>
      <c r="AJ595">
        <v>636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ROW(Source!A328)</f>
        <v>328</v>
      </c>
      <c r="B596">
        <v>53553595</v>
      </c>
      <c r="C596">
        <v>53553586</v>
      </c>
      <c r="D596">
        <v>29172556</v>
      </c>
      <c r="E596">
        <v>1</v>
      </c>
      <c r="F596">
        <v>1</v>
      </c>
      <c r="G596">
        <v>1</v>
      </c>
      <c r="H596">
        <v>2</v>
      </c>
      <c r="I596" t="s">
        <v>1647</v>
      </c>
      <c r="J596" t="s">
        <v>1667</v>
      </c>
      <c r="K596" t="s">
        <v>1649</v>
      </c>
      <c r="L596">
        <v>1368</v>
      </c>
      <c r="N596">
        <v>1011</v>
      </c>
      <c r="O596" t="s">
        <v>1494</v>
      </c>
      <c r="P596" t="s">
        <v>1494</v>
      </c>
      <c r="Q596">
        <v>1</v>
      </c>
      <c r="X596">
        <v>0.40249999999999997</v>
      </c>
      <c r="Y596">
        <v>0</v>
      </c>
      <c r="Z596">
        <v>31.26</v>
      </c>
      <c r="AA596">
        <v>13.5</v>
      </c>
      <c r="AB596">
        <v>0</v>
      </c>
      <c r="AC596">
        <v>0</v>
      </c>
      <c r="AD596">
        <v>1</v>
      </c>
      <c r="AE596">
        <v>0</v>
      </c>
      <c r="AF596" t="s">
        <v>16</v>
      </c>
      <c r="AG596">
        <v>0.46287499999999998</v>
      </c>
      <c r="AH596">
        <v>2</v>
      </c>
      <c r="AI596">
        <v>53553589</v>
      </c>
      <c r="AJ596">
        <v>637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ROW(Source!A328)</f>
        <v>328</v>
      </c>
      <c r="B597">
        <v>53553596</v>
      </c>
      <c r="C597">
        <v>53553586</v>
      </c>
      <c r="D597">
        <v>29172710</v>
      </c>
      <c r="E597">
        <v>1</v>
      </c>
      <c r="F597">
        <v>1</v>
      </c>
      <c r="G597">
        <v>1</v>
      </c>
      <c r="H597">
        <v>2</v>
      </c>
      <c r="I597" t="s">
        <v>1567</v>
      </c>
      <c r="J597" t="s">
        <v>1568</v>
      </c>
      <c r="K597" t="s">
        <v>1569</v>
      </c>
      <c r="L597">
        <v>1368</v>
      </c>
      <c r="N597">
        <v>1011</v>
      </c>
      <c r="O597" t="s">
        <v>1494</v>
      </c>
      <c r="P597" t="s">
        <v>1494</v>
      </c>
      <c r="Q597">
        <v>1</v>
      </c>
      <c r="X597">
        <v>1.8859999999999997</v>
      </c>
      <c r="Y597">
        <v>0</v>
      </c>
      <c r="Z597">
        <v>46.56</v>
      </c>
      <c r="AA597">
        <v>10.06</v>
      </c>
      <c r="AB597">
        <v>0</v>
      </c>
      <c r="AC597">
        <v>0</v>
      </c>
      <c r="AD597">
        <v>1</v>
      </c>
      <c r="AE597">
        <v>0</v>
      </c>
      <c r="AF597" t="s">
        <v>16</v>
      </c>
      <c r="AG597">
        <v>2.1688999999999998</v>
      </c>
      <c r="AH597">
        <v>2</v>
      </c>
      <c r="AI597">
        <v>53553590</v>
      </c>
      <c r="AJ597">
        <v>638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ROW(Source!A328)</f>
        <v>328</v>
      </c>
      <c r="B598">
        <v>53553597</v>
      </c>
      <c r="C598">
        <v>53553586</v>
      </c>
      <c r="D598">
        <v>29174533</v>
      </c>
      <c r="E598">
        <v>1</v>
      </c>
      <c r="F598">
        <v>1</v>
      </c>
      <c r="G598">
        <v>1</v>
      </c>
      <c r="H598">
        <v>2</v>
      </c>
      <c r="I598" t="s">
        <v>1557</v>
      </c>
      <c r="J598" t="s">
        <v>1558</v>
      </c>
      <c r="K598" t="s">
        <v>1559</v>
      </c>
      <c r="L598">
        <v>1368</v>
      </c>
      <c r="N598">
        <v>1011</v>
      </c>
      <c r="O598" t="s">
        <v>1494</v>
      </c>
      <c r="P598" t="s">
        <v>1494</v>
      </c>
      <c r="Q598">
        <v>1</v>
      </c>
      <c r="X598">
        <v>3.7719999999999994</v>
      </c>
      <c r="Y598">
        <v>0</v>
      </c>
      <c r="Z598">
        <v>1.53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16</v>
      </c>
      <c r="AG598">
        <v>4.3377999999999997</v>
      </c>
      <c r="AH598">
        <v>2</v>
      </c>
      <c r="AI598">
        <v>53553591</v>
      </c>
      <c r="AJ598">
        <v>639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ROW(Source!A331)</f>
        <v>331</v>
      </c>
      <c r="B599">
        <v>53553602</v>
      </c>
      <c r="C599">
        <v>53553599</v>
      </c>
      <c r="D599">
        <v>18406804</v>
      </c>
      <c r="E599">
        <v>1</v>
      </c>
      <c r="F599">
        <v>1</v>
      </c>
      <c r="G599">
        <v>1</v>
      </c>
      <c r="H599">
        <v>1</v>
      </c>
      <c r="I599" t="s">
        <v>1560</v>
      </c>
      <c r="J599" t="s">
        <v>3</v>
      </c>
      <c r="K599" t="s">
        <v>1561</v>
      </c>
      <c r="L599">
        <v>1369</v>
      </c>
      <c r="N599">
        <v>1013</v>
      </c>
      <c r="O599" t="s">
        <v>1486</v>
      </c>
      <c r="P599" t="s">
        <v>1486</v>
      </c>
      <c r="Q599">
        <v>1</v>
      </c>
      <c r="X599">
        <v>26.242999999999999</v>
      </c>
      <c r="Y599">
        <v>0</v>
      </c>
      <c r="Z599">
        <v>0</v>
      </c>
      <c r="AA599">
        <v>0</v>
      </c>
      <c r="AB599">
        <v>7.8</v>
      </c>
      <c r="AC599">
        <v>0</v>
      </c>
      <c r="AD599">
        <v>1</v>
      </c>
      <c r="AE599">
        <v>1</v>
      </c>
      <c r="AF599" t="s">
        <v>16</v>
      </c>
      <c r="AG599">
        <v>30.179449999999996</v>
      </c>
      <c r="AH599">
        <v>2</v>
      </c>
      <c r="AI599">
        <v>53553600</v>
      </c>
      <c r="AJ599">
        <v>641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ROW(Source!A332)</f>
        <v>332</v>
      </c>
      <c r="B600">
        <v>53553602</v>
      </c>
      <c r="C600">
        <v>53553599</v>
      </c>
      <c r="D600">
        <v>18406804</v>
      </c>
      <c r="E600">
        <v>1</v>
      </c>
      <c r="F600">
        <v>1</v>
      </c>
      <c r="G600">
        <v>1</v>
      </c>
      <c r="H600">
        <v>1</v>
      </c>
      <c r="I600" t="s">
        <v>1560</v>
      </c>
      <c r="J600" t="s">
        <v>3</v>
      </c>
      <c r="K600" t="s">
        <v>1561</v>
      </c>
      <c r="L600">
        <v>1369</v>
      </c>
      <c r="N600">
        <v>1013</v>
      </c>
      <c r="O600" t="s">
        <v>1486</v>
      </c>
      <c r="P600" t="s">
        <v>1486</v>
      </c>
      <c r="Q600">
        <v>1</v>
      </c>
      <c r="X600">
        <v>26.242999999999999</v>
      </c>
      <c r="Y600">
        <v>0</v>
      </c>
      <c r="Z600">
        <v>0</v>
      </c>
      <c r="AA600">
        <v>0</v>
      </c>
      <c r="AB600">
        <v>7.8</v>
      </c>
      <c r="AC600">
        <v>0</v>
      </c>
      <c r="AD600">
        <v>1</v>
      </c>
      <c r="AE600">
        <v>1</v>
      </c>
      <c r="AF600" t="s">
        <v>16</v>
      </c>
      <c r="AG600">
        <v>30.179449999999996</v>
      </c>
      <c r="AH600">
        <v>2</v>
      </c>
      <c r="AI600">
        <v>53553600</v>
      </c>
      <c r="AJ600">
        <v>643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ROW(Source!A335)</f>
        <v>335</v>
      </c>
      <c r="B601">
        <v>53553607</v>
      </c>
      <c r="C601">
        <v>53553604</v>
      </c>
      <c r="D601">
        <v>18407150</v>
      </c>
      <c r="E601">
        <v>1</v>
      </c>
      <c r="F601">
        <v>1</v>
      </c>
      <c r="G601">
        <v>1</v>
      </c>
      <c r="H601">
        <v>1</v>
      </c>
      <c r="I601" t="s">
        <v>1552</v>
      </c>
      <c r="J601" t="s">
        <v>3</v>
      </c>
      <c r="K601" t="s">
        <v>1553</v>
      </c>
      <c r="L601">
        <v>1369</v>
      </c>
      <c r="N601">
        <v>1013</v>
      </c>
      <c r="O601" t="s">
        <v>1486</v>
      </c>
      <c r="P601" t="s">
        <v>1486</v>
      </c>
      <c r="Q601">
        <v>1</v>
      </c>
      <c r="X601">
        <v>0.1</v>
      </c>
      <c r="Y601">
        <v>0</v>
      </c>
      <c r="Z601">
        <v>0</v>
      </c>
      <c r="AA601">
        <v>0</v>
      </c>
      <c r="AB601">
        <v>284.25</v>
      </c>
      <c r="AC601">
        <v>0</v>
      </c>
      <c r="AD601">
        <v>1</v>
      </c>
      <c r="AE601">
        <v>1</v>
      </c>
      <c r="AF601" t="s">
        <v>62</v>
      </c>
      <c r="AG601">
        <v>0.13224999999999998</v>
      </c>
      <c r="AH601">
        <v>2</v>
      </c>
      <c r="AI601">
        <v>53553605</v>
      </c>
      <c r="AJ601">
        <v>645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ROW(Source!A335)</f>
        <v>335</v>
      </c>
      <c r="B602">
        <v>53553608</v>
      </c>
      <c r="C602">
        <v>53553604</v>
      </c>
      <c r="D602">
        <v>29174567</v>
      </c>
      <c r="E602">
        <v>1</v>
      </c>
      <c r="F602">
        <v>1</v>
      </c>
      <c r="G602">
        <v>1</v>
      </c>
      <c r="H602">
        <v>2</v>
      </c>
      <c r="I602" t="s">
        <v>1684</v>
      </c>
      <c r="J602" t="s">
        <v>1685</v>
      </c>
      <c r="K602" t="s">
        <v>1686</v>
      </c>
      <c r="L602">
        <v>1368</v>
      </c>
      <c r="N602">
        <v>1011</v>
      </c>
      <c r="O602" t="s">
        <v>1494</v>
      </c>
      <c r="P602" t="s">
        <v>1494</v>
      </c>
      <c r="Q602">
        <v>1</v>
      </c>
      <c r="X602">
        <v>0.1</v>
      </c>
      <c r="Y602">
        <v>0</v>
      </c>
      <c r="Z602">
        <v>2.7</v>
      </c>
      <c r="AA602">
        <v>0</v>
      </c>
      <c r="AB602">
        <v>0</v>
      </c>
      <c r="AC602">
        <v>0</v>
      </c>
      <c r="AD602">
        <v>1</v>
      </c>
      <c r="AE602">
        <v>0</v>
      </c>
      <c r="AF602" t="s">
        <v>61</v>
      </c>
      <c r="AG602">
        <v>0.14374999999999999</v>
      </c>
      <c r="AH602">
        <v>2</v>
      </c>
      <c r="AI602">
        <v>53553606</v>
      </c>
      <c r="AJ602">
        <v>646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ROW(Source!A336)</f>
        <v>336</v>
      </c>
      <c r="B603">
        <v>53553607</v>
      </c>
      <c r="C603">
        <v>53553604</v>
      </c>
      <c r="D603">
        <v>18407150</v>
      </c>
      <c r="E603">
        <v>1</v>
      </c>
      <c r="F603">
        <v>1</v>
      </c>
      <c r="G603">
        <v>1</v>
      </c>
      <c r="H603">
        <v>1</v>
      </c>
      <c r="I603" t="s">
        <v>1552</v>
      </c>
      <c r="J603" t="s">
        <v>3</v>
      </c>
      <c r="K603" t="s">
        <v>1553</v>
      </c>
      <c r="L603">
        <v>1369</v>
      </c>
      <c r="N603">
        <v>1013</v>
      </c>
      <c r="O603" t="s">
        <v>1486</v>
      </c>
      <c r="P603" t="s">
        <v>1486</v>
      </c>
      <c r="Q603">
        <v>1</v>
      </c>
      <c r="X603">
        <v>0.1</v>
      </c>
      <c r="Y603">
        <v>0</v>
      </c>
      <c r="Z603">
        <v>0</v>
      </c>
      <c r="AA603">
        <v>0</v>
      </c>
      <c r="AB603">
        <v>284.25</v>
      </c>
      <c r="AC603">
        <v>0</v>
      </c>
      <c r="AD603">
        <v>1</v>
      </c>
      <c r="AE603">
        <v>1</v>
      </c>
      <c r="AF603" t="s">
        <v>62</v>
      </c>
      <c r="AG603">
        <v>0.13224999999999998</v>
      </c>
      <c r="AH603">
        <v>2</v>
      </c>
      <c r="AI603">
        <v>53553605</v>
      </c>
      <c r="AJ603">
        <v>647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ROW(Source!A336)</f>
        <v>336</v>
      </c>
      <c r="B604">
        <v>53553608</v>
      </c>
      <c r="C604">
        <v>53553604</v>
      </c>
      <c r="D604">
        <v>29174567</v>
      </c>
      <c r="E604">
        <v>1</v>
      </c>
      <c r="F604">
        <v>1</v>
      </c>
      <c r="G604">
        <v>1</v>
      </c>
      <c r="H604">
        <v>2</v>
      </c>
      <c r="I604" t="s">
        <v>1684</v>
      </c>
      <c r="J604" t="s">
        <v>1685</v>
      </c>
      <c r="K604" t="s">
        <v>1686</v>
      </c>
      <c r="L604">
        <v>1368</v>
      </c>
      <c r="N604">
        <v>1011</v>
      </c>
      <c r="O604" t="s">
        <v>1494</v>
      </c>
      <c r="P604" t="s">
        <v>1494</v>
      </c>
      <c r="Q604">
        <v>1</v>
      </c>
      <c r="X604">
        <v>0.1</v>
      </c>
      <c r="Y604">
        <v>0</v>
      </c>
      <c r="Z604">
        <v>2.7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61</v>
      </c>
      <c r="AG604">
        <v>0.14374999999999999</v>
      </c>
      <c r="AH604">
        <v>2</v>
      </c>
      <c r="AI604">
        <v>53553606</v>
      </c>
      <c r="AJ604">
        <v>648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ROW(Source!A337)</f>
        <v>337</v>
      </c>
      <c r="B605">
        <v>53553628</v>
      </c>
      <c r="C605">
        <v>53553609</v>
      </c>
      <c r="D605">
        <v>18409850</v>
      </c>
      <c r="E605">
        <v>1</v>
      </c>
      <c r="F605">
        <v>1</v>
      </c>
      <c r="G605">
        <v>1</v>
      </c>
      <c r="H605">
        <v>1</v>
      </c>
      <c r="I605" t="s">
        <v>1676</v>
      </c>
      <c r="J605" t="s">
        <v>3</v>
      </c>
      <c r="K605" t="s">
        <v>1677</v>
      </c>
      <c r="L605">
        <v>1369</v>
      </c>
      <c r="N605">
        <v>1013</v>
      </c>
      <c r="O605" t="s">
        <v>1486</v>
      </c>
      <c r="P605" t="s">
        <v>1486</v>
      </c>
      <c r="Q605">
        <v>1</v>
      </c>
      <c r="X605">
        <v>121.66999999999999</v>
      </c>
      <c r="Y605">
        <v>0</v>
      </c>
      <c r="Z605">
        <v>0</v>
      </c>
      <c r="AA605">
        <v>0</v>
      </c>
      <c r="AB605">
        <v>9.07</v>
      </c>
      <c r="AC605">
        <v>0</v>
      </c>
      <c r="AD605">
        <v>1</v>
      </c>
      <c r="AE605">
        <v>1</v>
      </c>
      <c r="AF605" t="s">
        <v>62</v>
      </c>
      <c r="AG605">
        <v>160.90857499999998</v>
      </c>
      <c r="AH605">
        <v>2</v>
      </c>
      <c r="AI605">
        <v>53553610</v>
      </c>
      <c r="AJ605">
        <v>649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ROW(Source!A337)</f>
        <v>337</v>
      </c>
      <c r="B606">
        <v>53553629</v>
      </c>
      <c r="C606">
        <v>53553609</v>
      </c>
      <c r="D606">
        <v>29173472</v>
      </c>
      <c r="E606">
        <v>1</v>
      </c>
      <c r="F606">
        <v>1</v>
      </c>
      <c r="G606">
        <v>1</v>
      </c>
      <c r="H606">
        <v>2</v>
      </c>
      <c r="I606" t="s">
        <v>1757</v>
      </c>
      <c r="J606" t="s">
        <v>1758</v>
      </c>
      <c r="K606" t="s">
        <v>1759</v>
      </c>
      <c r="L606">
        <v>1368</v>
      </c>
      <c r="N606">
        <v>1011</v>
      </c>
      <c r="O606" t="s">
        <v>1494</v>
      </c>
      <c r="P606" t="s">
        <v>1494</v>
      </c>
      <c r="Q606">
        <v>1</v>
      </c>
      <c r="X606">
        <v>3.1624999999999996</v>
      </c>
      <c r="Y606">
        <v>0</v>
      </c>
      <c r="Z606">
        <v>3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61</v>
      </c>
      <c r="AG606">
        <v>4.5460937499999998</v>
      </c>
      <c r="AH606">
        <v>2</v>
      </c>
      <c r="AI606">
        <v>53553611</v>
      </c>
      <c r="AJ606">
        <v>650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ROW(Source!A337)</f>
        <v>337</v>
      </c>
      <c r="B607">
        <v>53553630</v>
      </c>
      <c r="C607">
        <v>53553609</v>
      </c>
      <c r="D607">
        <v>29174538</v>
      </c>
      <c r="E607">
        <v>1</v>
      </c>
      <c r="F607">
        <v>1</v>
      </c>
      <c r="G607">
        <v>1</v>
      </c>
      <c r="H607">
        <v>2</v>
      </c>
      <c r="I607" t="s">
        <v>1760</v>
      </c>
      <c r="J607" t="s">
        <v>1761</v>
      </c>
      <c r="K607" t="s">
        <v>1762</v>
      </c>
      <c r="L607">
        <v>1368</v>
      </c>
      <c r="N607">
        <v>1011</v>
      </c>
      <c r="O607" t="s">
        <v>1494</v>
      </c>
      <c r="P607" t="s">
        <v>1494</v>
      </c>
      <c r="Q607">
        <v>1</v>
      </c>
      <c r="X607">
        <v>0.24437500000000001</v>
      </c>
      <c r="Y607">
        <v>0</v>
      </c>
      <c r="Z607">
        <v>33.590000000000003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61</v>
      </c>
      <c r="AG607">
        <v>0.35128906249999997</v>
      </c>
      <c r="AH607">
        <v>2</v>
      </c>
      <c r="AI607">
        <v>53553612</v>
      </c>
      <c r="AJ607">
        <v>651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ROW(Source!A337)</f>
        <v>337</v>
      </c>
      <c r="B608">
        <v>53553631</v>
      </c>
      <c r="C608">
        <v>53553609</v>
      </c>
      <c r="D608">
        <v>29174580</v>
      </c>
      <c r="E608">
        <v>1</v>
      </c>
      <c r="F608">
        <v>1</v>
      </c>
      <c r="G608">
        <v>1</v>
      </c>
      <c r="H608">
        <v>2</v>
      </c>
      <c r="I608" t="s">
        <v>1661</v>
      </c>
      <c r="J608" t="s">
        <v>1662</v>
      </c>
      <c r="K608" t="s">
        <v>1663</v>
      </c>
      <c r="L608">
        <v>1368</v>
      </c>
      <c r="N608">
        <v>1011</v>
      </c>
      <c r="O608" t="s">
        <v>1494</v>
      </c>
      <c r="P608" t="s">
        <v>1494</v>
      </c>
      <c r="Q608">
        <v>1</v>
      </c>
      <c r="X608">
        <v>1.2506249999999999</v>
      </c>
      <c r="Y608">
        <v>0</v>
      </c>
      <c r="Z608">
        <v>2.08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61</v>
      </c>
      <c r="AG608">
        <v>1.7977734375000001</v>
      </c>
      <c r="AH608">
        <v>2</v>
      </c>
      <c r="AI608">
        <v>53553613</v>
      </c>
      <c r="AJ608">
        <v>652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ROW(Source!A337)</f>
        <v>337</v>
      </c>
      <c r="B609">
        <v>53553632</v>
      </c>
      <c r="C609">
        <v>53553609</v>
      </c>
      <c r="D609">
        <v>29109354</v>
      </c>
      <c r="E609">
        <v>1</v>
      </c>
      <c r="F609">
        <v>1</v>
      </c>
      <c r="G609">
        <v>1</v>
      </c>
      <c r="H609">
        <v>3</v>
      </c>
      <c r="I609" t="s">
        <v>1763</v>
      </c>
      <c r="J609" t="s">
        <v>1764</v>
      </c>
      <c r="K609" t="s">
        <v>1765</v>
      </c>
      <c r="L609">
        <v>1346</v>
      </c>
      <c r="N609">
        <v>1009</v>
      </c>
      <c r="O609" t="s">
        <v>143</v>
      </c>
      <c r="P609" t="s">
        <v>143</v>
      </c>
      <c r="Q609">
        <v>1</v>
      </c>
      <c r="X609">
        <v>12</v>
      </c>
      <c r="Y609">
        <v>46.72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12</v>
      </c>
      <c r="AH609">
        <v>2</v>
      </c>
      <c r="AI609">
        <v>53553614</v>
      </c>
      <c r="AJ609">
        <v>653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ROW(Source!A337)</f>
        <v>337</v>
      </c>
      <c r="B610">
        <v>53553633</v>
      </c>
      <c r="C610">
        <v>53553609</v>
      </c>
      <c r="D610">
        <v>29109414</v>
      </c>
      <c r="E610">
        <v>1</v>
      </c>
      <c r="F610">
        <v>1</v>
      </c>
      <c r="G610">
        <v>1</v>
      </c>
      <c r="H610">
        <v>3</v>
      </c>
      <c r="I610" t="s">
        <v>1766</v>
      </c>
      <c r="J610" t="s">
        <v>1767</v>
      </c>
      <c r="K610" t="s">
        <v>1768</v>
      </c>
      <c r="L610">
        <v>1346</v>
      </c>
      <c r="N610">
        <v>1009</v>
      </c>
      <c r="O610" t="s">
        <v>143</v>
      </c>
      <c r="P610" t="s">
        <v>143</v>
      </c>
      <c r="Q610">
        <v>1</v>
      </c>
      <c r="X610">
        <v>137</v>
      </c>
      <c r="Y610">
        <v>1.58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137</v>
      </c>
      <c r="AH610">
        <v>2</v>
      </c>
      <c r="AI610">
        <v>53553615</v>
      </c>
      <c r="AJ610">
        <v>654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ROW(Source!A337)</f>
        <v>337</v>
      </c>
      <c r="B611">
        <v>53553634</v>
      </c>
      <c r="C611">
        <v>53553609</v>
      </c>
      <c r="D611">
        <v>29109783</v>
      </c>
      <c r="E611">
        <v>1</v>
      </c>
      <c r="F611">
        <v>1</v>
      </c>
      <c r="G611">
        <v>1</v>
      </c>
      <c r="H611">
        <v>3</v>
      </c>
      <c r="I611" t="s">
        <v>1769</v>
      </c>
      <c r="J611" t="s">
        <v>1770</v>
      </c>
      <c r="K611" t="s">
        <v>1771</v>
      </c>
      <c r="L611">
        <v>1346</v>
      </c>
      <c r="N611">
        <v>1009</v>
      </c>
      <c r="O611" t="s">
        <v>143</v>
      </c>
      <c r="P611" t="s">
        <v>143</v>
      </c>
      <c r="Q611">
        <v>1</v>
      </c>
      <c r="X611">
        <v>84</v>
      </c>
      <c r="Y611">
        <v>3.18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84</v>
      </c>
      <c r="AH611">
        <v>2</v>
      </c>
      <c r="AI611">
        <v>53553616</v>
      </c>
      <c r="AJ611">
        <v>655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ROW(Source!A337)</f>
        <v>337</v>
      </c>
      <c r="B612">
        <v>53553635</v>
      </c>
      <c r="C612">
        <v>53553609</v>
      </c>
      <c r="D612">
        <v>29110699</v>
      </c>
      <c r="E612">
        <v>1</v>
      </c>
      <c r="F612">
        <v>1</v>
      </c>
      <c r="G612">
        <v>1</v>
      </c>
      <c r="H612">
        <v>3</v>
      </c>
      <c r="I612" t="s">
        <v>1772</v>
      </c>
      <c r="J612" t="s">
        <v>1773</v>
      </c>
      <c r="K612" t="s">
        <v>1774</v>
      </c>
      <c r="L612">
        <v>1301</v>
      </c>
      <c r="N612">
        <v>1003</v>
      </c>
      <c r="O612" t="s">
        <v>185</v>
      </c>
      <c r="P612" t="s">
        <v>185</v>
      </c>
      <c r="Q612">
        <v>1</v>
      </c>
      <c r="X612">
        <v>155</v>
      </c>
      <c r="Y612">
        <v>0.17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155</v>
      </c>
      <c r="AH612">
        <v>2</v>
      </c>
      <c r="AI612">
        <v>53553617</v>
      </c>
      <c r="AJ612">
        <v>656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ROW(Source!A337)</f>
        <v>337</v>
      </c>
      <c r="B613">
        <v>53553636</v>
      </c>
      <c r="C613">
        <v>53553609</v>
      </c>
      <c r="D613">
        <v>29110797</v>
      </c>
      <c r="E613">
        <v>1</v>
      </c>
      <c r="F613">
        <v>1</v>
      </c>
      <c r="G613">
        <v>1</v>
      </c>
      <c r="H613">
        <v>3</v>
      </c>
      <c r="I613" t="s">
        <v>1775</v>
      </c>
      <c r="J613" t="s">
        <v>1776</v>
      </c>
      <c r="K613" t="s">
        <v>1777</v>
      </c>
      <c r="L613">
        <v>1308</v>
      </c>
      <c r="N613">
        <v>1003</v>
      </c>
      <c r="O613" t="s">
        <v>1150</v>
      </c>
      <c r="P613" t="s">
        <v>1150</v>
      </c>
      <c r="Q613">
        <v>100</v>
      </c>
      <c r="X613">
        <v>0.8</v>
      </c>
      <c r="Y613">
        <v>174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0.8</v>
      </c>
      <c r="AH613">
        <v>2</v>
      </c>
      <c r="AI613">
        <v>53553618</v>
      </c>
      <c r="AJ613">
        <v>657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ROW(Source!A337)</f>
        <v>337</v>
      </c>
      <c r="B614">
        <v>53553637</v>
      </c>
      <c r="C614">
        <v>53553609</v>
      </c>
      <c r="D614">
        <v>29110815</v>
      </c>
      <c r="E614">
        <v>1</v>
      </c>
      <c r="F614">
        <v>1</v>
      </c>
      <c r="G614">
        <v>1</v>
      </c>
      <c r="H614">
        <v>3</v>
      </c>
      <c r="I614" t="s">
        <v>1778</v>
      </c>
      <c r="J614" t="s">
        <v>1779</v>
      </c>
      <c r="K614" t="s">
        <v>1780</v>
      </c>
      <c r="L614">
        <v>1301</v>
      </c>
      <c r="N614">
        <v>1003</v>
      </c>
      <c r="O614" t="s">
        <v>185</v>
      </c>
      <c r="P614" t="s">
        <v>185</v>
      </c>
      <c r="Q614">
        <v>1</v>
      </c>
      <c r="X614">
        <v>117</v>
      </c>
      <c r="Y614">
        <v>0.85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117</v>
      </c>
      <c r="AH614">
        <v>2</v>
      </c>
      <c r="AI614">
        <v>53553619</v>
      </c>
      <c r="AJ614">
        <v>658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ROW(Source!A337)</f>
        <v>337</v>
      </c>
      <c r="B615">
        <v>53553638</v>
      </c>
      <c r="C615">
        <v>53553609</v>
      </c>
      <c r="D615">
        <v>29111476</v>
      </c>
      <c r="E615">
        <v>1</v>
      </c>
      <c r="F615">
        <v>1</v>
      </c>
      <c r="G615">
        <v>1</v>
      </c>
      <c r="H615">
        <v>3</v>
      </c>
      <c r="I615" t="s">
        <v>1781</v>
      </c>
      <c r="J615" t="s">
        <v>1782</v>
      </c>
      <c r="K615" t="s">
        <v>1783</v>
      </c>
      <c r="L615">
        <v>1327</v>
      </c>
      <c r="N615">
        <v>1005</v>
      </c>
      <c r="O615" t="s">
        <v>128</v>
      </c>
      <c r="P615" t="s">
        <v>128</v>
      </c>
      <c r="Q615">
        <v>1</v>
      </c>
      <c r="X615">
        <v>225</v>
      </c>
      <c r="Y615">
        <v>23.59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225</v>
      </c>
      <c r="AH615">
        <v>2</v>
      </c>
      <c r="AI615">
        <v>53553620</v>
      </c>
      <c r="AJ615">
        <v>659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ROW(Source!A337)</f>
        <v>337</v>
      </c>
      <c r="B616">
        <v>53553639</v>
      </c>
      <c r="C616">
        <v>53553609</v>
      </c>
      <c r="D616">
        <v>29114741</v>
      </c>
      <c r="E616">
        <v>1</v>
      </c>
      <c r="F616">
        <v>1</v>
      </c>
      <c r="G616">
        <v>1</v>
      </c>
      <c r="H616">
        <v>3</v>
      </c>
      <c r="I616" t="s">
        <v>1784</v>
      </c>
      <c r="J616" t="s">
        <v>1785</v>
      </c>
      <c r="K616" t="s">
        <v>1786</v>
      </c>
      <c r="L616">
        <v>1355</v>
      </c>
      <c r="N616">
        <v>1010</v>
      </c>
      <c r="O616" t="s">
        <v>894</v>
      </c>
      <c r="P616" t="s">
        <v>894</v>
      </c>
      <c r="Q616">
        <v>100</v>
      </c>
      <c r="X616">
        <v>7.9</v>
      </c>
      <c r="Y616">
        <v>4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7.9</v>
      </c>
      <c r="AH616">
        <v>2</v>
      </c>
      <c r="AI616">
        <v>53553621</v>
      </c>
      <c r="AJ616">
        <v>660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ROW(Source!A337)</f>
        <v>337</v>
      </c>
      <c r="B617">
        <v>53553640</v>
      </c>
      <c r="C617">
        <v>53553609</v>
      </c>
      <c r="D617">
        <v>29114742</v>
      </c>
      <c r="E617">
        <v>1</v>
      </c>
      <c r="F617">
        <v>1</v>
      </c>
      <c r="G617">
        <v>1</v>
      </c>
      <c r="H617">
        <v>3</v>
      </c>
      <c r="I617" t="s">
        <v>1787</v>
      </c>
      <c r="J617" t="s">
        <v>1788</v>
      </c>
      <c r="K617" t="s">
        <v>1789</v>
      </c>
      <c r="L617">
        <v>1355</v>
      </c>
      <c r="N617">
        <v>1010</v>
      </c>
      <c r="O617" t="s">
        <v>894</v>
      </c>
      <c r="P617" t="s">
        <v>894</v>
      </c>
      <c r="Q617">
        <v>100</v>
      </c>
      <c r="X617">
        <v>18.440000000000001</v>
      </c>
      <c r="Y617">
        <v>5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18.440000000000001</v>
      </c>
      <c r="AH617">
        <v>2</v>
      </c>
      <c r="AI617">
        <v>53553622</v>
      </c>
      <c r="AJ617">
        <v>661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ROW(Source!A337)</f>
        <v>337</v>
      </c>
      <c r="B618">
        <v>53553641</v>
      </c>
      <c r="C618">
        <v>53553609</v>
      </c>
      <c r="D618">
        <v>29114482</v>
      </c>
      <c r="E618">
        <v>1</v>
      </c>
      <c r="F618">
        <v>1</v>
      </c>
      <c r="G618">
        <v>1</v>
      </c>
      <c r="H618">
        <v>3</v>
      </c>
      <c r="I618" t="s">
        <v>1790</v>
      </c>
      <c r="J618" t="s">
        <v>1791</v>
      </c>
      <c r="K618" t="s">
        <v>1792</v>
      </c>
      <c r="L618">
        <v>1355</v>
      </c>
      <c r="N618">
        <v>1010</v>
      </c>
      <c r="O618" t="s">
        <v>894</v>
      </c>
      <c r="P618" t="s">
        <v>894</v>
      </c>
      <c r="Q618">
        <v>100</v>
      </c>
      <c r="X618">
        <v>1.49</v>
      </c>
      <c r="Y618">
        <v>7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1.49</v>
      </c>
      <c r="AH618">
        <v>2</v>
      </c>
      <c r="AI618">
        <v>53553623</v>
      </c>
      <c r="AJ618">
        <v>662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ROW(Source!A337)</f>
        <v>337</v>
      </c>
      <c r="B619">
        <v>53553642</v>
      </c>
      <c r="C619">
        <v>53553609</v>
      </c>
      <c r="D619">
        <v>29129584</v>
      </c>
      <c r="E619">
        <v>1</v>
      </c>
      <c r="F619">
        <v>1</v>
      </c>
      <c r="G619">
        <v>1</v>
      </c>
      <c r="H619">
        <v>3</v>
      </c>
      <c r="I619" t="s">
        <v>1793</v>
      </c>
      <c r="J619" t="s">
        <v>1794</v>
      </c>
      <c r="K619" t="s">
        <v>1795</v>
      </c>
      <c r="L619">
        <v>1301</v>
      </c>
      <c r="N619">
        <v>1003</v>
      </c>
      <c r="O619" t="s">
        <v>185</v>
      </c>
      <c r="P619" t="s">
        <v>185</v>
      </c>
      <c r="Q619">
        <v>1</v>
      </c>
      <c r="X619">
        <v>86</v>
      </c>
      <c r="Y619">
        <v>7.22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3</v>
      </c>
      <c r="AG619">
        <v>86</v>
      </c>
      <c r="AH619">
        <v>2</v>
      </c>
      <c r="AI619">
        <v>53553624</v>
      </c>
      <c r="AJ619">
        <v>663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ROW(Source!A337)</f>
        <v>337</v>
      </c>
      <c r="B620">
        <v>53553643</v>
      </c>
      <c r="C620">
        <v>53553609</v>
      </c>
      <c r="D620">
        <v>29129619</v>
      </c>
      <c r="E620">
        <v>1</v>
      </c>
      <c r="F620">
        <v>1</v>
      </c>
      <c r="G620">
        <v>1</v>
      </c>
      <c r="H620">
        <v>3</v>
      </c>
      <c r="I620" t="s">
        <v>1796</v>
      </c>
      <c r="J620" t="s">
        <v>1797</v>
      </c>
      <c r="K620" t="s">
        <v>1798</v>
      </c>
      <c r="L620">
        <v>1301</v>
      </c>
      <c r="N620">
        <v>1003</v>
      </c>
      <c r="O620" t="s">
        <v>185</v>
      </c>
      <c r="P620" t="s">
        <v>185</v>
      </c>
      <c r="Q620">
        <v>1</v>
      </c>
      <c r="X620">
        <v>234</v>
      </c>
      <c r="Y620">
        <v>8.44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234</v>
      </c>
      <c r="AH620">
        <v>2</v>
      </c>
      <c r="AI620">
        <v>53553625</v>
      </c>
      <c r="AJ620">
        <v>664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ROW(Source!A337)</f>
        <v>337</v>
      </c>
      <c r="B621">
        <v>53553644</v>
      </c>
      <c r="C621">
        <v>53553609</v>
      </c>
      <c r="D621">
        <v>29129715</v>
      </c>
      <c r="E621">
        <v>1</v>
      </c>
      <c r="F621">
        <v>1</v>
      </c>
      <c r="G621">
        <v>1</v>
      </c>
      <c r="H621">
        <v>3</v>
      </c>
      <c r="I621" t="s">
        <v>1799</v>
      </c>
      <c r="J621" t="s">
        <v>1800</v>
      </c>
      <c r="K621" t="s">
        <v>1801</v>
      </c>
      <c r="L621">
        <v>1301</v>
      </c>
      <c r="N621">
        <v>1003</v>
      </c>
      <c r="O621" t="s">
        <v>185</v>
      </c>
      <c r="P621" t="s">
        <v>185</v>
      </c>
      <c r="Q621">
        <v>1</v>
      </c>
      <c r="X621">
        <v>37</v>
      </c>
      <c r="Y621">
        <v>6.33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37</v>
      </c>
      <c r="AH621">
        <v>2</v>
      </c>
      <c r="AI621">
        <v>53553626</v>
      </c>
      <c r="AJ621">
        <v>665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ROW(Source!A337)</f>
        <v>337</v>
      </c>
      <c r="B622">
        <v>53553645</v>
      </c>
      <c r="C622">
        <v>53553609</v>
      </c>
      <c r="D622">
        <v>29150040</v>
      </c>
      <c r="E622">
        <v>1</v>
      </c>
      <c r="F622">
        <v>1</v>
      </c>
      <c r="G622">
        <v>1</v>
      </c>
      <c r="H622">
        <v>3</v>
      </c>
      <c r="I622" t="s">
        <v>1576</v>
      </c>
      <c r="J622" t="s">
        <v>1577</v>
      </c>
      <c r="K622" t="s">
        <v>1578</v>
      </c>
      <c r="L622">
        <v>1339</v>
      </c>
      <c r="N622">
        <v>1007</v>
      </c>
      <c r="O622" t="s">
        <v>425</v>
      </c>
      <c r="P622" t="s">
        <v>425</v>
      </c>
      <c r="Q622">
        <v>1</v>
      </c>
      <c r="X622">
        <v>6.7000000000000004E-2</v>
      </c>
      <c r="Y622">
        <v>2.44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 t="s">
        <v>3</v>
      </c>
      <c r="AG622">
        <v>6.7000000000000004E-2</v>
      </c>
      <c r="AH622">
        <v>2</v>
      </c>
      <c r="AI622">
        <v>53553627</v>
      </c>
      <c r="AJ622">
        <v>666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ROW(Source!A338)</f>
        <v>338</v>
      </c>
      <c r="B623">
        <v>53553628</v>
      </c>
      <c r="C623">
        <v>53553609</v>
      </c>
      <c r="D623">
        <v>18409850</v>
      </c>
      <c r="E623">
        <v>1</v>
      </c>
      <c r="F623">
        <v>1</v>
      </c>
      <c r="G623">
        <v>1</v>
      </c>
      <c r="H623">
        <v>1</v>
      </c>
      <c r="I623" t="s">
        <v>1676</v>
      </c>
      <c r="J623" t="s">
        <v>3</v>
      </c>
      <c r="K623" t="s">
        <v>1677</v>
      </c>
      <c r="L623">
        <v>1369</v>
      </c>
      <c r="N623">
        <v>1013</v>
      </c>
      <c r="O623" t="s">
        <v>1486</v>
      </c>
      <c r="P623" t="s">
        <v>1486</v>
      </c>
      <c r="Q623">
        <v>1</v>
      </c>
      <c r="X623">
        <v>121.66999999999999</v>
      </c>
      <c r="Y623">
        <v>0</v>
      </c>
      <c r="Z623">
        <v>0</v>
      </c>
      <c r="AA623">
        <v>0</v>
      </c>
      <c r="AB623">
        <v>9.07</v>
      </c>
      <c r="AC623">
        <v>0</v>
      </c>
      <c r="AD623">
        <v>1</v>
      </c>
      <c r="AE623">
        <v>1</v>
      </c>
      <c r="AF623" t="s">
        <v>62</v>
      </c>
      <c r="AG623">
        <v>160.90857499999998</v>
      </c>
      <c r="AH623">
        <v>2</v>
      </c>
      <c r="AI623">
        <v>53553610</v>
      </c>
      <c r="AJ623">
        <v>667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ROW(Source!A338)</f>
        <v>338</v>
      </c>
      <c r="B624">
        <v>53553629</v>
      </c>
      <c r="C624">
        <v>53553609</v>
      </c>
      <c r="D624">
        <v>29173472</v>
      </c>
      <c r="E624">
        <v>1</v>
      </c>
      <c r="F624">
        <v>1</v>
      </c>
      <c r="G624">
        <v>1</v>
      </c>
      <c r="H624">
        <v>2</v>
      </c>
      <c r="I624" t="s">
        <v>1757</v>
      </c>
      <c r="J624" t="s">
        <v>1758</v>
      </c>
      <c r="K624" t="s">
        <v>1759</v>
      </c>
      <c r="L624">
        <v>1368</v>
      </c>
      <c r="N624">
        <v>1011</v>
      </c>
      <c r="O624" t="s">
        <v>1494</v>
      </c>
      <c r="P624" t="s">
        <v>1494</v>
      </c>
      <c r="Q624">
        <v>1</v>
      </c>
      <c r="X624">
        <v>3.1624999999999996</v>
      </c>
      <c r="Y624">
        <v>0</v>
      </c>
      <c r="Z624">
        <v>3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61</v>
      </c>
      <c r="AG624">
        <v>4.5460937499999998</v>
      </c>
      <c r="AH624">
        <v>2</v>
      </c>
      <c r="AI624">
        <v>53553611</v>
      </c>
      <c r="AJ624">
        <v>668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ROW(Source!A338)</f>
        <v>338</v>
      </c>
      <c r="B625">
        <v>53553630</v>
      </c>
      <c r="C625">
        <v>53553609</v>
      </c>
      <c r="D625">
        <v>29174538</v>
      </c>
      <c r="E625">
        <v>1</v>
      </c>
      <c r="F625">
        <v>1</v>
      </c>
      <c r="G625">
        <v>1</v>
      </c>
      <c r="H625">
        <v>2</v>
      </c>
      <c r="I625" t="s">
        <v>1760</v>
      </c>
      <c r="J625" t="s">
        <v>1761</v>
      </c>
      <c r="K625" t="s">
        <v>1762</v>
      </c>
      <c r="L625">
        <v>1368</v>
      </c>
      <c r="N625">
        <v>1011</v>
      </c>
      <c r="O625" t="s">
        <v>1494</v>
      </c>
      <c r="P625" t="s">
        <v>1494</v>
      </c>
      <c r="Q625">
        <v>1</v>
      </c>
      <c r="X625">
        <v>0.24437500000000001</v>
      </c>
      <c r="Y625">
        <v>0</v>
      </c>
      <c r="Z625">
        <v>33.590000000000003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61</v>
      </c>
      <c r="AG625">
        <v>0.35128906249999997</v>
      </c>
      <c r="AH625">
        <v>2</v>
      </c>
      <c r="AI625">
        <v>53553612</v>
      </c>
      <c r="AJ625">
        <v>669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ROW(Source!A338)</f>
        <v>338</v>
      </c>
      <c r="B626">
        <v>53553631</v>
      </c>
      <c r="C626">
        <v>53553609</v>
      </c>
      <c r="D626">
        <v>29174580</v>
      </c>
      <c r="E626">
        <v>1</v>
      </c>
      <c r="F626">
        <v>1</v>
      </c>
      <c r="G626">
        <v>1</v>
      </c>
      <c r="H626">
        <v>2</v>
      </c>
      <c r="I626" t="s">
        <v>1661</v>
      </c>
      <c r="J626" t="s">
        <v>1662</v>
      </c>
      <c r="K626" t="s">
        <v>1663</v>
      </c>
      <c r="L626">
        <v>1368</v>
      </c>
      <c r="N626">
        <v>1011</v>
      </c>
      <c r="O626" t="s">
        <v>1494</v>
      </c>
      <c r="P626" t="s">
        <v>1494</v>
      </c>
      <c r="Q626">
        <v>1</v>
      </c>
      <c r="X626">
        <v>1.2506249999999999</v>
      </c>
      <c r="Y626">
        <v>0</v>
      </c>
      <c r="Z626">
        <v>2.08</v>
      </c>
      <c r="AA626">
        <v>0</v>
      </c>
      <c r="AB626">
        <v>0</v>
      </c>
      <c r="AC626">
        <v>0</v>
      </c>
      <c r="AD626">
        <v>1</v>
      </c>
      <c r="AE626">
        <v>0</v>
      </c>
      <c r="AF626" t="s">
        <v>61</v>
      </c>
      <c r="AG626">
        <v>1.7977734375000001</v>
      </c>
      <c r="AH626">
        <v>2</v>
      </c>
      <c r="AI626">
        <v>53553613</v>
      </c>
      <c r="AJ626">
        <v>670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ROW(Source!A338)</f>
        <v>338</v>
      </c>
      <c r="B627">
        <v>53553632</v>
      </c>
      <c r="C627">
        <v>53553609</v>
      </c>
      <c r="D627">
        <v>29109354</v>
      </c>
      <c r="E627">
        <v>1</v>
      </c>
      <c r="F627">
        <v>1</v>
      </c>
      <c r="G627">
        <v>1</v>
      </c>
      <c r="H627">
        <v>3</v>
      </c>
      <c r="I627" t="s">
        <v>1763</v>
      </c>
      <c r="J627" t="s">
        <v>1764</v>
      </c>
      <c r="K627" t="s">
        <v>1765</v>
      </c>
      <c r="L627">
        <v>1346</v>
      </c>
      <c r="N627">
        <v>1009</v>
      </c>
      <c r="O627" t="s">
        <v>143</v>
      </c>
      <c r="P627" t="s">
        <v>143</v>
      </c>
      <c r="Q627">
        <v>1</v>
      </c>
      <c r="X627">
        <v>12</v>
      </c>
      <c r="Y627">
        <v>46.72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12</v>
      </c>
      <c r="AH627">
        <v>2</v>
      </c>
      <c r="AI627">
        <v>53553614</v>
      </c>
      <c r="AJ627">
        <v>671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ROW(Source!A338)</f>
        <v>338</v>
      </c>
      <c r="B628">
        <v>53553633</v>
      </c>
      <c r="C628">
        <v>53553609</v>
      </c>
      <c r="D628">
        <v>29109414</v>
      </c>
      <c r="E628">
        <v>1</v>
      </c>
      <c r="F628">
        <v>1</v>
      </c>
      <c r="G628">
        <v>1</v>
      </c>
      <c r="H628">
        <v>3</v>
      </c>
      <c r="I628" t="s">
        <v>1766</v>
      </c>
      <c r="J628" t="s">
        <v>1767</v>
      </c>
      <c r="K628" t="s">
        <v>1768</v>
      </c>
      <c r="L628">
        <v>1346</v>
      </c>
      <c r="N628">
        <v>1009</v>
      </c>
      <c r="O628" t="s">
        <v>143</v>
      </c>
      <c r="P628" t="s">
        <v>143</v>
      </c>
      <c r="Q628">
        <v>1</v>
      </c>
      <c r="X628">
        <v>137</v>
      </c>
      <c r="Y628">
        <v>1.58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137</v>
      </c>
      <c r="AH628">
        <v>2</v>
      </c>
      <c r="AI628">
        <v>53553615</v>
      </c>
      <c r="AJ628">
        <v>672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ROW(Source!A338)</f>
        <v>338</v>
      </c>
      <c r="B629">
        <v>53553634</v>
      </c>
      <c r="C629">
        <v>53553609</v>
      </c>
      <c r="D629">
        <v>29109783</v>
      </c>
      <c r="E629">
        <v>1</v>
      </c>
      <c r="F629">
        <v>1</v>
      </c>
      <c r="G629">
        <v>1</v>
      </c>
      <c r="H629">
        <v>3</v>
      </c>
      <c r="I629" t="s">
        <v>1769</v>
      </c>
      <c r="J629" t="s">
        <v>1770</v>
      </c>
      <c r="K629" t="s">
        <v>1771</v>
      </c>
      <c r="L629">
        <v>1346</v>
      </c>
      <c r="N629">
        <v>1009</v>
      </c>
      <c r="O629" t="s">
        <v>143</v>
      </c>
      <c r="P629" t="s">
        <v>143</v>
      </c>
      <c r="Q629">
        <v>1</v>
      </c>
      <c r="X629">
        <v>84</v>
      </c>
      <c r="Y629">
        <v>3.18</v>
      </c>
      <c r="Z629">
        <v>0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84</v>
      </c>
      <c r="AH629">
        <v>2</v>
      </c>
      <c r="AI629">
        <v>53553616</v>
      </c>
      <c r="AJ629">
        <v>673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ROW(Source!A338)</f>
        <v>338</v>
      </c>
      <c r="B630">
        <v>53553635</v>
      </c>
      <c r="C630">
        <v>53553609</v>
      </c>
      <c r="D630">
        <v>29110699</v>
      </c>
      <c r="E630">
        <v>1</v>
      </c>
      <c r="F630">
        <v>1</v>
      </c>
      <c r="G630">
        <v>1</v>
      </c>
      <c r="H630">
        <v>3</v>
      </c>
      <c r="I630" t="s">
        <v>1772</v>
      </c>
      <c r="J630" t="s">
        <v>1773</v>
      </c>
      <c r="K630" t="s">
        <v>1774</v>
      </c>
      <c r="L630">
        <v>1301</v>
      </c>
      <c r="N630">
        <v>1003</v>
      </c>
      <c r="O630" t="s">
        <v>185</v>
      </c>
      <c r="P630" t="s">
        <v>185</v>
      </c>
      <c r="Q630">
        <v>1</v>
      </c>
      <c r="X630">
        <v>155</v>
      </c>
      <c r="Y630">
        <v>0.17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155</v>
      </c>
      <c r="AH630">
        <v>2</v>
      </c>
      <c r="AI630">
        <v>53553617</v>
      </c>
      <c r="AJ630">
        <v>674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ROW(Source!A338)</f>
        <v>338</v>
      </c>
      <c r="B631">
        <v>53553636</v>
      </c>
      <c r="C631">
        <v>53553609</v>
      </c>
      <c r="D631">
        <v>29110797</v>
      </c>
      <c r="E631">
        <v>1</v>
      </c>
      <c r="F631">
        <v>1</v>
      </c>
      <c r="G631">
        <v>1</v>
      </c>
      <c r="H631">
        <v>3</v>
      </c>
      <c r="I631" t="s">
        <v>1775</v>
      </c>
      <c r="J631" t="s">
        <v>1776</v>
      </c>
      <c r="K631" t="s">
        <v>1777</v>
      </c>
      <c r="L631">
        <v>1308</v>
      </c>
      <c r="N631">
        <v>1003</v>
      </c>
      <c r="O631" t="s">
        <v>1150</v>
      </c>
      <c r="P631" t="s">
        <v>1150</v>
      </c>
      <c r="Q631">
        <v>100</v>
      </c>
      <c r="X631">
        <v>0.8</v>
      </c>
      <c r="Y631">
        <v>174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0.8</v>
      </c>
      <c r="AH631">
        <v>2</v>
      </c>
      <c r="AI631">
        <v>53553618</v>
      </c>
      <c r="AJ631">
        <v>675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ROW(Source!A338)</f>
        <v>338</v>
      </c>
      <c r="B632">
        <v>53553637</v>
      </c>
      <c r="C632">
        <v>53553609</v>
      </c>
      <c r="D632">
        <v>29110815</v>
      </c>
      <c r="E632">
        <v>1</v>
      </c>
      <c r="F632">
        <v>1</v>
      </c>
      <c r="G632">
        <v>1</v>
      </c>
      <c r="H632">
        <v>3</v>
      </c>
      <c r="I632" t="s">
        <v>1778</v>
      </c>
      <c r="J632" t="s">
        <v>1779</v>
      </c>
      <c r="K632" t="s">
        <v>1780</v>
      </c>
      <c r="L632">
        <v>1301</v>
      </c>
      <c r="N632">
        <v>1003</v>
      </c>
      <c r="O632" t="s">
        <v>185</v>
      </c>
      <c r="P632" t="s">
        <v>185</v>
      </c>
      <c r="Q632">
        <v>1</v>
      </c>
      <c r="X632">
        <v>117</v>
      </c>
      <c r="Y632">
        <v>0.85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0</v>
      </c>
      <c r="AF632" t="s">
        <v>3</v>
      </c>
      <c r="AG632">
        <v>117</v>
      </c>
      <c r="AH632">
        <v>2</v>
      </c>
      <c r="AI632">
        <v>53553619</v>
      </c>
      <c r="AJ632">
        <v>676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ROW(Source!A338)</f>
        <v>338</v>
      </c>
      <c r="B633">
        <v>53553638</v>
      </c>
      <c r="C633">
        <v>53553609</v>
      </c>
      <c r="D633">
        <v>29111476</v>
      </c>
      <c r="E633">
        <v>1</v>
      </c>
      <c r="F633">
        <v>1</v>
      </c>
      <c r="G633">
        <v>1</v>
      </c>
      <c r="H633">
        <v>3</v>
      </c>
      <c r="I633" t="s">
        <v>1781</v>
      </c>
      <c r="J633" t="s">
        <v>1782</v>
      </c>
      <c r="K633" t="s">
        <v>1783</v>
      </c>
      <c r="L633">
        <v>1327</v>
      </c>
      <c r="N633">
        <v>1005</v>
      </c>
      <c r="O633" t="s">
        <v>128</v>
      </c>
      <c r="P633" t="s">
        <v>128</v>
      </c>
      <c r="Q633">
        <v>1</v>
      </c>
      <c r="X633">
        <v>225</v>
      </c>
      <c r="Y633">
        <v>23.59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225</v>
      </c>
      <c r="AH633">
        <v>2</v>
      </c>
      <c r="AI633">
        <v>53553620</v>
      </c>
      <c r="AJ633">
        <v>677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ROW(Source!A338)</f>
        <v>338</v>
      </c>
      <c r="B634">
        <v>53553639</v>
      </c>
      <c r="C634">
        <v>53553609</v>
      </c>
      <c r="D634">
        <v>29114741</v>
      </c>
      <c r="E634">
        <v>1</v>
      </c>
      <c r="F634">
        <v>1</v>
      </c>
      <c r="G634">
        <v>1</v>
      </c>
      <c r="H634">
        <v>3</v>
      </c>
      <c r="I634" t="s">
        <v>1784</v>
      </c>
      <c r="J634" t="s">
        <v>1785</v>
      </c>
      <c r="K634" t="s">
        <v>1786</v>
      </c>
      <c r="L634">
        <v>1355</v>
      </c>
      <c r="N634">
        <v>1010</v>
      </c>
      <c r="O634" t="s">
        <v>894</v>
      </c>
      <c r="P634" t="s">
        <v>894</v>
      </c>
      <c r="Q634">
        <v>100</v>
      </c>
      <c r="X634">
        <v>7.9</v>
      </c>
      <c r="Y634">
        <v>4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7.9</v>
      </c>
      <c r="AH634">
        <v>2</v>
      </c>
      <c r="AI634">
        <v>53553621</v>
      </c>
      <c r="AJ634">
        <v>678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ROW(Source!A338)</f>
        <v>338</v>
      </c>
      <c r="B635">
        <v>53553640</v>
      </c>
      <c r="C635">
        <v>53553609</v>
      </c>
      <c r="D635">
        <v>29114742</v>
      </c>
      <c r="E635">
        <v>1</v>
      </c>
      <c r="F635">
        <v>1</v>
      </c>
      <c r="G635">
        <v>1</v>
      </c>
      <c r="H635">
        <v>3</v>
      </c>
      <c r="I635" t="s">
        <v>1787</v>
      </c>
      <c r="J635" t="s">
        <v>1788</v>
      </c>
      <c r="K635" t="s">
        <v>1789</v>
      </c>
      <c r="L635">
        <v>1355</v>
      </c>
      <c r="N635">
        <v>1010</v>
      </c>
      <c r="O635" t="s">
        <v>894</v>
      </c>
      <c r="P635" t="s">
        <v>894</v>
      </c>
      <c r="Q635">
        <v>100</v>
      </c>
      <c r="X635">
        <v>18.440000000000001</v>
      </c>
      <c r="Y635">
        <v>5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18.440000000000001</v>
      </c>
      <c r="AH635">
        <v>2</v>
      </c>
      <c r="AI635">
        <v>53553622</v>
      </c>
      <c r="AJ635">
        <v>679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ROW(Source!A338)</f>
        <v>338</v>
      </c>
      <c r="B636">
        <v>53553641</v>
      </c>
      <c r="C636">
        <v>53553609</v>
      </c>
      <c r="D636">
        <v>29114482</v>
      </c>
      <c r="E636">
        <v>1</v>
      </c>
      <c r="F636">
        <v>1</v>
      </c>
      <c r="G636">
        <v>1</v>
      </c>
      <c r="H636">
        <v>3</v>
      </c>
      <c r="I636" t="s">
        <v>1790</v>
      </c>
      <c r="J636" t="s">
        <v>1791</v>
      </c>
      <c r="K636" t="s">
        <v>1792</v>
      </c>
      <c r="L636">
        <v>1355</v>
      </c>
      <c r="N636">
        <v>1010</v>
      </c>
      <c r="O636" t="s">
        <v>894</v>
      </c>
      <c r="P636" t="s">
        <v>894</v>
      </c>
      <c r="Q636">
        <v>100</v>
      </c>
      <c r="X636">
        <v>1.49</v>
      </c>
      <c r="Y636">
        <v>7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1.49</v>
      </c>
      <c r="AH636">
        <v>2</v>
      </c>
      <c r="AI636">
        <v>53553623</v>
      </c>
      <c r="AJ636">
        <v>680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ROW(Source!A338)</f>
        <v>338</v>
      </c>
      <c r="B637">
        <v>53553642</v>
      </c>
      <c r="C637">
        <v>53553609</v>
      </c>
      <c r="D637">
        <v>29129584</v>
      </c>
      <c r="E637">
        <v>1</v>
      </c>
      <c r="F637">
        <v>1</v>
      </c>
      <c r="G637">
        <v>1</v>
      </c>
      <c r="H637">
        <v>3</v>
      </c>
      <c r="I637" t="s">
        <v>1793</v>
      </c>
      <c r="J637" t="s">
        <v>1794</v>
      </c>
      <c r="K637" t="s">
        <v>1795</v>
      </c>
      <c r="L637">
        <v>1301</v>
      </c>
      <c r="N637">
        <v>1003</v>
      </c>
      <c r="O637" t="s">
        <v>185</v>
      </c>
      <c r="P637" t="s">
        <v>185</v>
      </c>
      <c r="Q637">
        <v>1</v>
      </c>
      <c r="X637">
        <v>86</v>
      </c>
      <c r="Y637">
        <v>7.22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86</v>
      </c>
      <c r="AH637">
        <v>2</v>
      </c>
      <c r="AI637">
        <v>53553624</v>
      </c>
      <c r="AJ637">
        <v>681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ROW(Source!A338)</f>
        <v>338</v>
      </c>
      <c r="B638">
        <v>53553643</v>
      </c>
      <c r="C638">
        <v>53553609</v>
      </c>
      <c r="D638">
        <v>29129619</v>
      </c>
      <c r="E638">
        <v>1</v>
      </c>
      <c r="F638">
        <v>1</v>
      </c>
      <c r="G638">
        <v>1</v>
      </c>
      <c r="H638">
        <v>3</v>
      </c>
      <c r="I638" t="s">
        <v>1796</v>
      </c>
      <c r="J638" t="s">
        <v>1797</v>
      </c>
      <c r="K638" t="s">
        <v>1798</v>
      </c>
      <c r="L638">
        <v>1301</v>
      </c>
      <c r="N638">
        <v>1003</v>
      </c>
      <c r="O638" t="s">
        <v>185</v>
      </c>
      <c r="P638" t="s">
        <v>185</v>
      </c>
      <c r="Q638">
        <v>1</v>
      </c>
      <c r="X638">
        <v>234</v>
      </c>
      <c r="Y638">
        <v>8.44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234</v>
      </c>
      <c r="AH638">
        <v>2</v>
      </c>
      <c r="AI638">
        <v>53553625</v>
      </c>
      <c r="AJ638">
        <v>682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ROW(Source!A338)</f>
        <v>338</v>
      </c>
      <c r="B639">
        <v>53553644</v>
      </c>
      <c r="C639">
        <v>53553609</v>
      </c>
      <c r="D639">
        <v>29129715</v>
      </c>
      <c r="E639">
        <v>1</v>
      </c>
      <c r="F639">
        <v>1</v>
      </c>
      <c r="G639">
        <v>1</v>
      </c>
      <c r="H639">
        <v>3</v>
      </c>
      <c r="I639" t="s">
        <v>1799</v>
      </c>
      <c r="J639" t="s">
        <v>1800</v>
      </c>
      <c r="K639" t="s">
        <v>1801</v>
      </c>
      <c r="L639">
        <v>1301</v>
      </c>
      <c r="N639">
        <v>1003</v>
      </c>
      <c r="O639" t="s">
        <v>185</v>
      </c>
      <c r="P639" t="s">
        <v>185</v>
      </c>
      <c r="Q639">
        <v>1</v>
      </c>
      <c r="X639">
        <v>37</v>
      </c>
      <c r="Y639">
        <v>6.33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37</v>
      </c>
      <c r="AH639">
        <v>2</v>
      </c>
      <c r="AI639">
        <v>53553626</v>
      </c>
      <c r="AJ639">
        <v>683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ROW(Source!A338)</f>
        <v>338</v>
      </c>
      <c r="B640">
        <v>53553645</v>
      </c>
      <c r="C640">
        <v>53553609</v>
      </c>
      <c r="D640">
        <v>29150040</v>
      </c>
      <c r="E640">
        <v>1</v>
      </c>
      <c r="F640">
        <v>1</v>
      </c>
      <c r="G640">
        <v>1</v>
      </c>
      <c r="H640">
        <v>3</v>
      </c>
      <c r="I640" t="s">
        <v>1576</v>
      </c>
      <c r="J640" t="s">
        <v>1577</v>
      </c>
      <c r="K640" t="s">
        <v>1578</v>
      </c>
      <c r="L640">
        <v>1339</v>
      </c>
      <c r="N640">
        <v>1007</v>
      </c>
      <c r="O640" t="s">
        <v>425</v>
      </c>
      <c r="P640" t="s">
        <v>425</v>
      </c>
      <c r="Q640">
        <v>1</v>
      </c>
      <c r="X640">
        <v>6.7000000000000004E-2</v>
      </c>
      <c r="Y640">
        <v>2.44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6.7000000000000004E-2</v>
      </c>
      <c r="AH640">
        <v>2</v>
      </c>
      <c r="AI640">
        <v>53553627</v>
      </c>
      <c r="AJ640">
        <v>684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ROW(Source!A341)</f>
        <v>341</v>
      </c>
      <c r="B641">
        <v>53553659</v>
      </c>
      <c r="C641">
        <v>53553647</v>
      </c>
      <c r="D641">
        <v>18413230</v>
      </c>
      <c r="E641">
        <v>1</v>
      </c>
      <c r="F641">
        <v>1</v>
      </c>
      <c r="G641">
        <v>1</v>
      </c>
      <c r="H641">
        <v>1</v>
      </c>
      <c r="I641" t="s">
        <v>1487</v>
      </c>
      <c r="J641" t="s">
        <v>3</v>
      </c>
      <c r="K641" t="s">
        <v>1488</v>
      </c>
      <c r="L641">
        <v>1369</v>
      </c>
      <c r="N641">
        <v>1013</v>
      </c>
      <c r="O641" t="s">
        <v>1486</v>
      </c>
      <c r="P641" t="s">
        <v>1486</v>
      </c>
      <c r="Q641">
        <v>1</v>
      </c>
      <c r="X641">
        <v>171.85887499999995</v>
      </c>
      <c r="Y641">
        <v>0</v>
      </c>
      <c r="Z641">
        <v>0</v>
      </c>
      <c r="AA641">
        <v>0</v>
      </c>
      <c r="AB641">
        <v>305.91000000000003</v>
      </c>
      <c r="AC641">
        <v>0</v>
      </c>
      <c r="AD641">
        <v>1</v>
      </c>
      <c r="AE641">
        <v>1</v>
      </c>
      <c r="AF641" t="s">
        <v>62</v>
      </c>
      <c r="AG641">
        <v>227.28336218749999</v>
      </c>
      <c r="AH641">
        <v>2</v>
      </c>
      <c r="AI641">
        <v>53553648</v>
      </c>
      <c r="AJ641">
        <v>685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ROW(Source!A341)</f>
        <v>341</v>
      </c>
      <c r="B642">
        <v>53553660</v>
      </c>
      <c r="C642">
        <v>53553647</v>
      </c>
      <c r="D642">
        <v>121548</v>
      </c>
      <c r="E642">
        <v>1</v>
      </c>
      <c r="F642">
        <v>1</v>
      </c>
      <c r="G642">
        <v>1</v>
      </c>
      <c r="H642">
        <v>1</v>
      </c>
      <c r="I642" t="s">
        <v>31</v>
      </c>
      <c r="J642" t="s">
        <v>3</v>
      </c>
      <c r="K642" t="s">
        <v>1489</v>
      </c>
      <c r="L642">
        <v>608254</v>
      </c>
      <c r="N642">
        <v>1013</v>
      </c>
      <c r="O642" t="s">
        <v>1490</v>
      </c>
      <c r="P642" t="s">
        <v>1490</v>
      </c>
      <c r="Q642">
        <v>1</v>
      </c>
      <c r="X642">
        <v>2.0699999999999998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2</v>
      </c>
      <c r="AF642" t="s">
        <v>61</v>
      </c>
      <c r="AG642">
        <v>2.9756249999999995</v>
      </c>
      <c r="AH642">
        <v>2</v>
      </c>
      <c r="AI642">
        <v>53553649</v>
      </c>
      <c r="AJ642">
        <v>686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ROW(Source!A341)</f>
        <v>341</v>
      </c>
      <c r="B643">
        <v>53553661</v>
      </c>
      <c r="C643">
        <v>53553647</v>
      </c>
      <c r="D643">
        <v>29172479</v>
      </c>
      <c r="E643">
        <v>1</v>
      </c>
      <c r="F643">
        <v>1</v>
      </c>
      <c r="G643">
        <v>1</v>
      </c>
      <c r="H643">
        <v>2</v>
      </c>
      <c r="I643" t="s">
        <v>1585</v>
      </c>
      <c r="J643" t="s">
        <v>1586</v>
      </c>
      <c r="K643" t="s">
        <v>1587</v>
      </c>
      <c r="L643">
        <v>1368</v>
      </c>
      <c r="N643">
        <v>1011</v>
      </c>
      <c r="O643" t="s">
        <v>1494</v>
      </c>
      <c r="P643" t="s">
        <v>1494</v>
      </c>
      <c r="Q643">
        <v>1</v>
      </c>
      <c r="X643">
        <v>0.20125000000000001</v>
      </c>
      <c r="Y643">
        <v>0</v>
      </c>
      <c r="Z643">
        <v>99.89</v>
      </c>
      <c r="AA643">
        <v>10.06</v>
      </c>
      <c r="AB643">
        <v>0</v>
      </c>
      <c r="AC643">
        <v>0</v>
      </c>
      <c r="AD643">
        <v>1</v>
      </c>
      <c r="AE643">
        <v>0</v>
      </c>
      <c r="AF643" t="s">
        <v>61</v>
      </c>
      <c r="AG643">
        <v>0.28929687500000001</v>
      </c>
      <c r="AH643">
        <v>2</v>
      </c>
      <c r="AI643">
        <v>53553650</v>
      </c>
      <c r="AJ643">
        <v>687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ROW(Source!A341)</f>
        <v>341</v>
      </c>
      <c r="B644">
        <v>53553662</v>
      </c>
      <c r="C644">
        <v>53553647</v>
      </c>
      <c r="D644">
        <v>29172556</v>
      </c>
      <c r="E644">
        <v>1</v>
      </c>
      <c r="F644">
        <v>1</v>
      </c>
      <c r="G644">
        <v>1</v>
      </c>
      <c r="H644">
        <v>2</v>
      </c>
      <c r="I644" t="s">
        <v>1647</v>
      </c>
      <c r="J644" t="s">
        <v>1667</v>
      </c>
      <c r="K644" t="s">
        <v>1649</v>
      </c>
      <c r="L644">
        <v>1368</v>
      </c>
      <c r="N644">
        <v>1011</v>
      </c>
      <c r="O644" t="s">
        <v>1494</v>
      </c>
      <c r="P644" t="s">
        <v>1494</v>
      </c>
      <c r="Q644">
        <v>1</v>
      </c>
      <c r="X644">
        <v>1.8687499999999999</v>
      </c>
      <c r="Y644">
        <v>0</v>
      </c>
      <c r="Z644">
        <v>31.26</v>
      </c>
      <c r="AA644">
        <v>13.5</v>
      </c>
      <c r="AB644">
        <v>0</v>
      </c>
      <c r="AC644">
        <v>0</v>
      </c>
      <c r="AD644">
        <v>1</v>
      </c>
      <c r="AE644">
        <v>0</v>
      </c>
      <c r="AF644" t="s">
        <v>61</v>
      </c>
      <c r="AG644">
        <v>2.6863281249999997</v>
      </c>
      <c r="AH644">
        <v>2</v>
      </c>
      <c r="AI644">
        <v>53553651</v>
      </c>
      <c r="AJ644">
        <v>688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ROW(Source!A341)</f>
        <v>341</v>
      </c>
      <c r="B645">
        <v>53553663</v>
      </c>
      <c r="C645">
        <v>53553647</v>
      </c>
      <c r="D645">
        <v>29114338</v>
      </c>
      <c r="E645">
        <v>1</v>
      </c>
      <c r="F645">
        <v>1</v>
      </c>
      <c r="G645">
        <v>1</v>
      </c>
      <c r="H645">
        <v>3</v>
      </c>
      <c r="I645" t="s">
        <v>1802</v>
      </c>
      <c r="J645" t="s">
        <v>1803</v>
      </c>
      <c r="K645" t="s">
        <v>1804</v>
      </c>
      <c r="L645">
        <v>1348</v>
      </c>
      <c r="N645">
        <v>1009</v>
      </c>
      <c r="O645" t="s">
        <v>26</v>
      </c>
      <c r="P645" t="s">
        <v>26</v>
      </c>
      <c r="Q645">
        <v>1000</v>
      </c>
      <c r="X645">
        <v>2.5000000000000001E-3</v>
      </c>
      <c r="Y645">
        <v>8475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2.5000000000000001E-3</v>
      </c>
      <c r="AH645">
        <v>2</v>
      </c>
      <c r="AI645">
        <v>53553652</v>
      </c>
      <c r="AJ645">
        <v>689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ROW(Source!A341)</f>
        <v>341</v>
      </c>
      <c r="B646">
        <v>53553664</v>
      </c>
      <c r="C646">
        <v>53553647</v>
      </c>
      <c r="D646">
        <v>29112827</v>
      </c>
      <c r="E646">
        <v>1</v>
      </c>
      <c r="F646">
        <v>1</v>
      </c>
      <c r="G646">
        <v>1</v>
      </c>
      <c r="H646">
        <v>3</v>
      </c>
      <c r="I646" t="s">
        <v>1805</v>
      </c>
      <c r="J646" t="s">
        <v>1806</v>
      </c>
      <c r="K646" t="s">
        <v>1807</v>
      </c>
      <c r="L646">
        <v>1327</v>
      </c>
      <c r="N646">
        <v>1005</v>
      </c>
      <c r="O646" t="s">
        <v>128</v>
      </c>
      <c r="P646" t="s">
        <v>128</v>
      </c>
      <c r="Q646">
        <v>1</v>
      </c>
      <c r="X646">
        <v>108</v>
      </c>
      <c r="Y646">
        <v>28.25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3</v>
      </c>
      <c r="AG646">
        <v>108</v>
      </c>
      <c r="AH646">
        <v>2</v>
      </c>
      <c r="AI646">
        <v>53553653</v>
      </c>
      <c r="AJ646">
        <v>690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ROW(Source!A341)</f>
        <v>341</v>
      </c>
      <c r="B647">
        <v>53553665</v>
      </c>
      <c r="C647">
        <v>53553647</v>
      </c>
      <c r="D647">
        <v>29109197</v>
      </c>
      <c r="E647">
        <v>1</v>
      </c>
      <c r="F647">
        <v>1</v>
      </c>
      <c r="G647">
        <v>1</v>
      </c>
      <c r="H647">
        <v>3</v>
      </c>
      <c r="I647" t="s">
        <v>1808</v>
      </c>
      <c r="J647" t="s">
        <v>1809</v>
      </c>
      <c r="K647" t="s">
        <v>1810</v>
      </c>
      <c r="L647">
        <v>1348</v>
      </c>
      <c r="N647">
        <v>1009</v>
      </c>
      <c r="O647" t="s">
        <v>26</v>
      </c>
      <c r="P647" t="s">
        <v>26</v>
      </c>
      <c r="Q647">
        <v>1000</v>
      </c>
      <c r="X647">
        <v>1.2999999999999999E-2</v>
      </c>
      <c r="Y647">
        <v>412.01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3</v>
      </c>
      <c r="AG647">
        <v>1.2999999999999999E-2</v>
      </c>
      <c r="AH647">
        <v>2</v>
      </c>
      <c r="AI647">
        <v>53553654</v>
      </c>
      <c r="AJ647">
        <v>691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ROW(Source!A341)</f>
        <v>341</v>
      </c>
      <c r="B648">
        <v>53553666</v>
      </c>
      <c r="C648">
        <v>53553647</v>
      </c>
      <c r="D648">
        <v>29107964</v>
      </c>
      <c r="E648">
        <v>1</v>
      </c>
      <c r="F648">
        <v>1</v>
      </c>
      <c r="G648">
        <v>1</v>
      </c>
      <c r="H648">
        <v>3</v>
      </c>
      <c r="I648" t="s">
        <v>1811</v>
      </c>
      <c r="J648" t="s">
        <v>1812</v>
      </c>
      <c r="K648" t="s">
        <v>1813</v>
      </c>
      <c r="L648">
        <v>1346</v>
      </c>
      <c r="N648">
        <v>1009</v>
      </c>
      <c r="O648" t="s">
        <v>143</v>
      </c>
      <c r="P648" t="s">
        <v>143</v>
      </c>
      <c r="Q648">
        <v>1</v>
      </c>
      <c r="X648">
        <v>12</v>
      </c>
      <c r="Y648">
        <v>9.0399999999999991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12</v>
      </c>
      <c r="AH648">
        <v>2</v>
      </c>
      <c r="AI648">
        <v>53553655</v>
      </c>
      <c r="AJ648">
        <v>692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ROW(Source!A341)</f>
        <v>341</v>
      </c>
      <c r="B649">
        <v>53553667</v>
      </c>
      <c r="C649">
        <v>53553647</v>
      </c>
      <c r="D649">
        <v>29145216</v>
      </c>
      <c r="E649">
        <v>1</v>
      </c>
      <c r="F649">
        <v>1</v>
      </c>
      <c r="G649">
        <v>1</v>
      </c>
      <c r="H649">
        <v>3</v>
      </c>
      <c r="I649" t="s">
        <v>517</v>
      </c>
      <c r="J649" t="s">
        <v>519</v>
      </c>
      <c r="K649" t="s">
        <v>518</v>
      </c>
      <c r="L649">
        <v>1339</v>
      </c>
      <c r="N649">
        <v>1007</v>
      </c>
      <c r="O649" t="s">
        <v>425</v>
      </c>
      <c r="P649" t="s">
        <v>425</v>
      </c>
      <c r="Q649">
        <v>1</v>
      </c>
      <c r="X649">
        <v>3.1</v>
      </c>
      <c r="Y649">
        <v>477.5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3.1</v>
      </c>
      <c r="AH649">
        <v>2</v>
      </c>
      <c r="AI649">
        <v>53553657</v>
      </c>
      <c r="AJ649">
        <v>694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ROW(Source!A341)</f>
        <v>341</v>
      </c>
      <c r="B650">
        <v>53553668</v>
      </c>
      <c r="C650">
        <v>53553647</v>
      </c>
      <c r="D650">
        <v>29150040</v>
      </c>
      <c r="E650">
        <v>1</v>
      </c>
      <c r="F650">
        <v>1</v>
      </c>
      <c r="G650">
        <v>1</v>
      </c>
      <c r="H650">
        <v>3</v>
      </c>
      <c r="I650" t="s">
        <v>1576</v>
      </c>
      <c r="J650" t="s">
        <v>1577</v>
      </c>
      <c r="K650" t="s">
        <v>1578</v>
      </c>
      <c r="L650">
        <v>1339</v>
      </c>
      <c r="N650">
        <v>1007</v>
      </c>
      <c r="O650" t="s">
        <v>425</v>
      </c>
      <c r="P650" t="s">
        <v>425</v>
      </c>
      <c r="Q650">
        <v>1</v>
      </c>
      <c r="X650">
        <v>0.01</v>
      </c>
      <c r="Y650">
        <v>2.44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0.01</v>
      </c>
      <c r="AH650">
        <v>2</v>
      </c>
      <c r="AI650">
        <v>53553658</v>
      </c>
      <c r="AJ650">
        <v>695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ROW(Source!A342)</f>
        <v>342</v>
      </c>
      <c r="B651">
        <v>53553659</v>
      </c>
      <c r="C651">
        <v>53553647</v>
      </c>
      <c r="D651">
        <v>18413230</v>
      </c>
      <c r="E651">
        <v>1</v>
      </c>
      <c r="F651">
        <v>1</v>
      </c>
      <c r="G651">
        <v>1</v>
      </c>
      <c r="H651">
        <v>1</v>
      </c>
      <c r="I651" t="s">
        <v>1487</v>
      </c>
      <c r="J651" t="s">
        <v>3</v>
      </c>
      <c r="K651" t="s">
        <v>1488</v>
      </c>
      <c r="L651">
        <v>1369</v>
      </c>
      <c r="N651">
        <v>1013</v>
      </c>
      <c r="O651" t="s">
        <v>1486</v>
      </c>
      <c r="P651" t="s">
        <v>1486</v>
      </c>
      <c r="Q651">
        <v>1</v>
      </c>
      <c r="X651">
        <v>171.85887499999995</v>
      </c>
      <c r="Y651">
        <v>0</v>
      </c>
      <c r="Z651">
        <v>0</v>
      </c>
      <c r="AA651">
        <v>0</v>
      </c>
      <c r="AB651">
        <v>305.91000000000003</v>
      </c>
      <c r="AC651">
        <v>0</v>
      </c>
      <c r="AD651">
        <v>1</v>
      </c>
      <c r="AE651">
        <v>1</v>
      </c>
      <c r="AF651" t="s">
        <v>62</v>
      </c>
      <c r="AG651">
        <v>227.28336218749999</v>
      </c>
      <c r="AH651">
        <v>2</v>
      </c>
      <c r="AI651">
        <v>53553648</v>
      </c>
      <c r="AJ651">
        <v>696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ROW(Source!A342)</f>
        <v>342</v>
      </c>
      <c r="B652">
        <v>53553660</v>
      </c>
      <c r="C652">
        <v>53553647</v>
      </c>
      <c r="D652">
        <v>121548</v>
      </c>
      <c r="E652">
        <v>1</v>
      </c>
      <c r="F652">
        <v>1</v>
      </c>
      <c r="G652">
        <v>1</v>
      </c>
      <c r="H652">
        <v>1</v>
      </c>
      <c r="I652" t="s">
        <v>31</v>
      </c>
      <c r="J652" t="s">
        <v>3</v>
      </c>
      <c r="K652" t="s">
        <v>1489</v>
      </c>
      <c r="L652">
        <v>608254</v>
      </c>
      <c r="N652">
        <v>1013</v>
      </c>
      <c r="O652" t="s">
        <v>1490</v>
      </c>
      <c r="P652" t="s">
        <v>1490</v>
      </c>
      <c r="Q652">
        <v>1</v>
      </c>
      <c r="X652">
        <v>2.0699999999999998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2</v>
      </c>
      <c r="AF652" t="s">
        <v>61</v>
      </c>
      <c r="AG652">
        <v>2.9756249999999995</v>
      </c>
      <c r="AH652">
        <v>2</v>
      </c>
      <c r="AI652">
        <v>53553649</v>
      </c>
      <c r="AJ652">
        <v>697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ROW(Source!A342)</f>
        <v>342</v>
      </c>
      <c r="B653">
        <v>53553661</v>
      </c>
      <c r="C653">
        <v>53553647</v>
      </c>
      <c r="D653">
        <v>29172479</v>
      </c>
      <c r="E653">
        <v>1</v>
      </c>
      <c r="F653">
        <v>1</v>
      </c>
      <c r="G653">
        <v>1</v>
      </c>
      <c r="H653">
        <v>2</v>
      </c>
      <c r="I653" t="s">
        <v>1585</v>
      </c>
      <c r="J653" t="s">
        <v>1586</v>
      </c>
      <c r="K653" t="s">
        <v>1587</v>
      </c>
      <c r="L653">
        <v>1368</v>
      </c>
      <c r="N653">
        <v>1011</v>
      </c>
      <c r="O653" t="s">
        <v>1494</v>
      </c>
      <c r="P653" t="s">
        <v>1494</v>
      </c>
      <c r="Q653">
        <v>1</v>
      </c>
      <c r="X653">
        <v>0.20125000000000001</v>
      </c>
      <c r="Y653">
        <v>0</v>
      </c>
      <c r="Z653">
        <v>99.89</v>
      </c>
      <c r="AA653">
        <v>10.06</v>
      </c>
      <c r="AB653">
        <v>0</v>
      </c>
      <c r="AC653">
        <v>0</v>
      </c>
      <c r="AD653">
        <v>1</v>
      </c>
      <c r="AE653">
        <v>0</v>
      </c>
      <c r="AF653" t="s">
        <v>61</v>
      </c>
      <c r="AG653">
        <v>0.28929687500000001</v>
      </c>
      <c r="AH653">
        <v>2</v>
      </c>
      <c r="AI653">
        <v>53553650</v>
      </c>
      <c r="AJ653">
        <v>698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ROW(Source!A342)</f>
        <v>342</v>
      </c>
      <c r="B654">
        <v>53553662</v>
      </c>
      <c r="C654">
        <v>53553647</v>
      </c>
      <c r="D654">
        <v>29172556</v>
      </c>
      <c r="E654">
        <v>1</v>
      </c>
      <c r="F654">
        <v>1</v>
      </c>
      <c r="G654">
        <v>1</v>
      </c>
      <c r="H654">
        <v>2</v>
      </c>
      <c r="I654" t="s">
        <v>1647</v>
      </c>
      <c r="J654" t="s">
        <v>1667</v>
      </c>
      <c r="K654" t="s">
        <v>1649</v>
      </c>
      <c r="L654">
        <v>1368</v>
      </c>
      <c r="N654">
        <v>1011</v>
      </c>
      <c r="O654" t="s">
        <v>1494</v>
      </c>
      <c r="P654" t="s">
        <v>1494</v>
      </c>
      <c r="Q654">
        <v>1</v>
      </c>
      <c r="X654">
        <v>1.8687499999999999</v>
      </c>
      <c r="Y654">
        <v>0</v>
      </c>
      <c r="Z654">
        <v>31.26</v>
      </c>
      <c r="AA654">
        <v>13.5</v>
      </c>
      <c r="AB654">
        <v>0</v>
      </c>
      <c r="AC654">
        <v>0</v>
      </c>
      <c r="AD654">
        <v>1</v>
      </c>
      <c r="AE654">
        <v>0</v>
      </c>
      <c r="AF654" t="s">
        <v>61</v>
      </c>
      <c r="AG654">
        <v>2.6863281249999997</v>
      </c>
      <c r="AH654">
        <v>2</v>
      </c>
      <c r="AI654">
        <v>53553651</v>
      </c>
      <c r="AJ654">
        <v>699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ROW(Source!A342)</f>
        <v>342</v>
      </c>
      <c r="B655">
        <v>53553663</v>
      </c>
      <c r="C655">
        <v>53553647</v>
      </c>
      <c r="D655">
        <v>29114338</v>
      </c>
      <c r="E655">
        <v>1</v>
      </c>
      <c r="F655">
        <v>1</v>
      </c>
      <c r="G655">
        <v>1</v>
      </c>
      <c r="H655">
        <v>3</v>
      </c>
      <c r="I655" t="s">
        <v>1802</v>
      </c>
      <c r="J655" t="s">
        <v>1803</v>
      </c>
      <c r="K655" t="s">
        <v>1804</v>
      </c>
      <c r="L655">
        <v>1348</v>
      </c>
      <c r="N655">
        <v>1009</v>
      </c>
      <c r="O655" t="s">
        <v>26</v>
      </c>
      <c r="P655" t="s">
        <v>26</v>
      </c>
      <c r="Q655">
        <v>1000</v>
      </c>
      <c r="X655">
        <v>2.5000000000000001E-3</v>
      </c>
      <c r="Y655">
        <v>8475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2.5000000000000001E-3</v>
      </c>
      <c r="AH655">
        <v>2</v>
      </c>
      <c r="AI655">
        <v>53553652</v>
      </c>
      <c r="AJ655">
        <v>700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ROW(Source!A342)</f>
        <v>342</v>
      </c>
      <c r="B656">
        <v>53553664</v>
      </c>
      <c r="C656">
        <v>53553647</v>
      </c>
      <c r="D656">
        <v>29112827</v>
      </c>
      <c r="E656">
        <v>1</v>
      </c>
      <c r="F656">
        <v>1</v>
      </c>
      <c r="G656">
        <v>1</v>
      </c>
      <c r="H656">
        <v>3</v>
      </c>
      <c r="I656" t="s">
        <v>1805</v>
      </c>
      <c r="J656" t="s">
        <v>1806</v>
      </c>
      <c r="K656" t="s">
        <v>1807</v>
      </c>
      <c r="L656">
        <v>1327</v>
      </c>
      <c r="N656">
        <v>1005</v>
      </c>
      <c r="O656" t="s">
        <v>128</v>
      </c>
      <c r="P656" t="s">
        <v>128</v>
      </c>
      <c r="Q656">
        <v>1</v>
      </c>
      <c r="X656">
        <v>108</v>
      </c>
      <c r="Y656">
        <v>28.25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108</v>
      </c>
      <c r="AH656">
        <v>2</v>
      </c>
      <c r="AI656">
        <v>53553653</v>
      </c>
      <c r="AJ656">
        <v>701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ROW(Source!A342)</f>
        <v>342</v>
      </c>
      <c r="B657">
        <v>53553665</v>
      </c>
      <c r="C657">
        <v>53553647</v>
      </c>
      <c r="D657">
        <v>29109197</v>
      </c>
      <c r="E657">
        <v>1</v>
      </c>
      <c r="F657">
        <v>1</v>
      </c>
      <c r="G657">
        <v>1</v>
      </c>
      <c r="H657">
        <v>3</v>
      </c>
      <c r="I657" t="s">
        <v>1808</v>
      </c>
      <c r="J657" t="s">
        <v>1809</v>
      </c>
      <c r="K657" t="s">
        <v>1810</v>
      </c>
      <c r="L657">
        <v>1348</v>
      </c>
      <c r="N657">
        <v>1009</v>
      </c>
      <c r="O657" t="s">
        <v>26</v>
      </c>
      <c r="P657" t="s">
        <v>26</v>
      </c>
      <c r="Q657">
        <v>1000</v>
      </c>
      <c r="X657">
        <v>1.2999999999999999E-2</v>
      </c>
      <c r="Y657">
        <v>412.01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3</v>
      </c>
      <c r="AG657">
        <v>1.2999999999999999E-2</v>
      </c>
      <c r="AH657">
        <v>2</v>
      </c>
      <c r="AI657">
        <v>53553654</v>
      </c>
      <c r="AJ657">
        <v>702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ROW(Source!A342)</f>
        <v>342</v>
      </c>
      <c r="B658">
        <v>53553666</v>
      </c>
      <c r="C658">
        <v>53553647</v>
      </c>
      <c r="D658">
        <v>29107964</v>
      </c>
      <c r="E658">
        <v>1</v>
      </c>
      <c r="F658">
        <v>1</v>
      </c>
      <c r="G658">
        <v>1</v>
      </c>
      <c r="H658">
        <v>3</v>
      </c>
      <c r="I658" t="s">
        <v>1811</v>
      </c>
      <c r="J658" t="s">
        <v>1812</v>
      </c>
      <c r="K658" t="s">
        <v>1813</v>
      </c>
      <c r="L658">
        <v>1346</v>
      </c>
      <c r="N658">
        <v>1009</v>
      </c>
      <c r="O658" t="s">
        <v>143</v>
      </c>
      <c r="P658" t="s">
        <v>143</v>
      </c>
      <c r="Q658">
        <v>1</v>
      </c>
      <c r="X658">
        <v>12</v>
      </c>
      <c r="Y658">
        <v>9.0399999999999991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12</v>
      </c>
      <c r="AH658">
        <v>2</v>
      </c>
      <c r="AI658">
        <v>53553655</v>
      </c>
      <c r="AJ658">
        <v>703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ROW(Source!A342)</f>
        <v>342</v>
      </c>
      <c r="B659">
        <v>53553667</v>
      </c>
      <c r="C659">
        <v>53553647</v>
      </c>
      <c r="D659">
        <v>29145216</v>
      </c>
      <c r="E659">
        <v>1</v>
      </c>
      <c r="F659">
        <v>1</v>
      </c>
      <c r="G659">
        <v>1</v>
      </c>
      <c r="H659">
        <v>3</v>
      </c>
      <c r="I659" t="s">
        <v>517</v>
      </c>
      <c r="J659" t="s">
        <v>519</v>
      </c>
      <c r="K659" t="s">
        <v>518</v>
      </c>
      <c r="L659">
        <v>1339</v>
      </c>
      <c r="N659">
        <v>1007</v>
      </c>
      <c r="O659" t="s">
        <v>425</v>
      </c>
      <c r="P659" t="s">
        <v>425</v>
      </c>
      <c r="Q659">
        <v>1</v>
      </c>
      <c r="X659">
        <v>3.1</v>
      </c>
      <c r="Y659">
        <v>477.5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3.1</v>
      </c>
      <c r="AH659">
        <v>2</v>
      </c>
      <c r="AI659">
        <v>53553657</v>
      </c>
      <c r="AJ659">
        <v>705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ROW(Source!A342)</f>
        <v>342</v>
      </c>
      <c r="B660">
        <v>53553668</v>
      </c>
      <c r="C660">
        <v>53553647</v>
      </c>
      <c r="D660">
        <v>29150040</v>
      </c>
      <c r="E660">
        <v>1</v>
      </c>
      <c r="F660">
        <v>1</v>
      </c>
      <c r="G660">
        <v>1</v>
      </c>
      <c r="H660">
        <v>3</v>
      </c>
      <c r="I660" t="s">
        <v>1576</v>
      </c>
      <c r="J660" t="s">
        <v>1577</v>
      </c>
      <c r="K660" t="s">
        <v>1578</v>
      </c>
      <c r="L660">
        <v>1339</v>
      </c>
      <c r="N660">
        <v>1007</v>
      </c>
      <c r="O660" t="s">
        <v>425</v>
      </c>
      <c r="P660" t="s">
        <v>425</v>
      </c>
      <c r="Q660">
        <v>1</v>
      </c>
      <c r="X660">
        <v>0.01</v>
      </c>
      <c r="Y660">
        <v>2.44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0.01</v>
      </c>
      <c r="AH660">
        <v>2</v>
      </c>
      <c r="AI660">
        <v>53553658</v>
      </c>
      <c r="AJ660">
        <v>706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ROW(Source!A347)</f>
        <v>347</v>
      </c>
      <c r="B661">
        <v>53553679</v>
      </c>
      <c r="C661">
        <v>53553671</v>
      </c>
      <c r="D661">
        <v>18410280</v>
      </c>
      <c r="E661">
        <v>1</v>
      </c>
      <c r="F661">
        <v>1</v>
      </c>
      <c r="G661">
        <v>1</v>
      </c>
      <c r="H661">
        <v>1</v>
      </c>
      <c r="I661" t="s">
        <v>1745</v>
      </c>
      <c r="J661" t="s">
        <v>3</v>
      </c>
      <c r="K661" t="s">
        <v>1746</v>
      </c>
      <c r="L661">
        <v>1369</v>
      </c>
      <c r="N661">
        <v>1013</v>
      </c>
      <c r="O661" t="s">
        <v>1486</v>
      </c>
      <c r="P661" t="s">
        <v>1486</v>
      </c>
      <c r="Q661">
        <v>1</v>
      </c>
      <c r="X661">
        <v>15.856774999999997</v>
      </c>
      <c r="Y661">
        <v>0</v>
      </c>
      <c r="Z661">
        <v>0</v>
      </c>
      <c r="AA661">
        <v>0</v>
      </c>
      <c r="AB661">
        <v>316.89999999999998</v>
      </c>
      <c r="AC661">
        <v>0</v>
      </c>
      <c r="AD661">
        <v>1</v>
      </c>
      <c r="AE661">
        <v>1</v>
      </c>
      <c r="AF661" t="s">
        <v>62</v>
      </c>
      <c r="AG661">
        <v>20.970584937499996</v>
      </c>
      <c r="AH661">
        <v>2</v>
      </c>
      <c r="AI661">
        <v>53553672</v>
      </c>
      <c r="AJ661">
        <v>707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ROW(Source!A347)</f>
        <v>347</v>
      </c>
      <c r="B662">
        <v>53553680</v>
      </c>
      <c r="C662">
        <v>53553671</v>
      </c>
      <c r="D662">
        <v>121548</v>
      </c>
      <c r="E662">
        <v>1</v>
      </c>
      <c r="F662">
        <v>1</v>
      </c>
      <c r="G662">
        <v>1</v>
      </c>
      <c r="H662">
        <v>1</v>
      </c>
      <c r="I662" t="s">
        <v>31</v>
      </c>
      <c r="J662" t="s">
        <v>3</v>
      </c>
      <c r="K662" t="s">
        <v>1489</v>
      </c>
      <c r="L662">
        <v>608254</v>
      </c>
      <c r="N662">
        <v>1013</v>
      </c>
      <c r="O662" t="s">
        <v>1490</v>
      </c>
      <c r="P662" t="s">
        <v>1490</v>
      </c>
      <c r="Q662">
        <v>1</v>
      </c>
      <c r="X662">
        <v>1.4374999999999999E-2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2</v>
      </c>
      <c r="AF662" t="s">
        <v>61</v>
      </c>
      <c r="AG662">
        <v>2.06640625E-2</v>
      </c>
      <c r="AH662">
        <v>2</v>
      </c>
      <c r="AI662">
        <v>53553673</v>
      </c>
      <c r="AJ662">
        <v>708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ROW(Source!A347)</f>
        <v>347</v>
      </c>
      <c r="B663">
        <v>53553681</v>
      </c>
      <c r="C663">
        <v>53553671</v>
      </c>
      <c r="D663">
        <v>29172556</v>
      </c>
      <c r="E663">
        <v>1</v>
      </c>
      <c r="F663">
        <v>1</v>
      </c>
      <c r="G663">
        <v>1</v>
      </c>
      <c r="H663">
        <v>2</v>
      </c>
      <c r="I663" t="s">
        <v>1647</v>
      </c>
      <c r="J663" t="s">
        <v>1667</v>
      </c>
      <c r="K663" t="s">
        <v>1649</v>
      </c>
      <c r="L663">
        <v>1368</v>
      </c>
      <c r="N663">
        <v>1011</v>
      </c>
      <c r="O663" t="s">
        <v>1494</v>
      </c>
      <c r="P663" t="s">
        <v>1494</v>
      </c>
      <c r="Q663">
        <v>1</v>
      </c>
      <c r="X663">
        <v>1.4374999999999999E-2</v>
      </c>
      <c r="Y663">
        <v>0</v>
      </c>
      <c r="Z663">
        <v>31.26</v>
      </c>
      <c r="AA663">
        <v>13.5</v>
      </c>
      <c r="AB663">
        <v>0</v>
      </c>
      <c r="AC663">
        <v>0</v>
      </c>
      <c r="AD663">
        <v>1</v>
      </c>
      <c r="AE663">
        <v>0</v>
      </c>
      <c r="AF663" t="s">
        <v>61</v>
      </c>
      <c r="AG663">
        <v>2.06640625E-2</v>
      </c>
      <c r="AH663">
        <v>2</v>
      </c>
      <c r="AI663">
        <v>53553674</v>
      </c>
      <c r="AJ663">
        <v>709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ROW(Source!A347)</f>
        <v>347</v>
      </c>
      <c r="B664">
        <v>53553682</v>
      </c>
      <c r="C664">
        <v>53553671</v>
      </c>
      <c r="D664">
        <v>29174913</v>
      </c>
      <c r="E664">
        <v>1</v>
      </c>
      <c r="F664">
        <v>1</v>
      </c>
      <c r="G664">
        <v>1</v>
      </c>
      <c r="H664">
        <v>2</v>
      </c>
      <c r="I664" t="s">
        <v>1513</v>
      </c>
      <c r="J664" t="s">
        <v>1514</v>
      </c>
      <c r="K664" t="s">
        <v>1515</v>
      </c>
      <c r="L664">
        <v>1368</v>
      </c>
      <c r="N664">
        <v>1011</v>
      </c>
      <c r="O664" t="s">
        <v>1494</v>
      </c>
      <c r="P664" t="s">
        <v>1494</v>
      </c>
      <c r="Q664">
        <v>1</v>
      </c>
      <c r="X664">
        <v>4.3124999999999997E-2</v>
      </c>
      <c r="Y664">
        <v>0</v>
      </c>
      <c r="Z664">
        <v>87.17</v>
      </c>
      <c r="AA664">
        <v>11.6</v>
      </c>
      <c r="AB664">
        <v>0</v>
      </c>
      <c r="AC664">
        <v>0</v>
      </c>
      <c r="AD664">
        <v>1</v>
      </c>
      <c r="AE664">
        <v>0</v>
      </c>
      <c r="AF664" t="s">
        <v>61</v>
      </c>
      <c r="AG664">
        <v>6.199218749999999E-2</v>
      </c>
      <c r="AH664">
        <v>2</v>
      </c>
      <c r="AI664">
        <v>53553675</v>
      </c>
      <c r="AJ664">
        <v>710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ROW(Source!A347)</f>
        <v>347</v>
      </c>
      <c r="B665">
        <v>53553683</v>
      </c>
      <c r="C665">
        <v>53553671</v>
      </c>
      <c r="D665">
        <v>29107779</v>
      </c>
      <c r="E665">
        <v>1</v>
      </c>
      <c r="F665">
        <v>1</v>
      </c>
      <c r="G665">
        <v>1</v>
      </c>
      <c r="H665">
        <v>3</v>
      </c>
      <c r="I665" t="s">
        <v>1814</v>
      </c>
      <c r="J665" t="s">
        <v>1815</v>
      </c>
      <c r="K665" t="s">
        <v>1816</v>
      </c>
      <c r="L665">
        <v>1327</v>
      </c>
      <c r="N665">
        <v>1005</v>
      </c>
      <c r="O665" t="s">
        <v>128</v>
      </c>
      <c r="P665" t="s">
        <v>128</v>
      </c>
      <c r="Q665">
        <v>1</v>
      </c>
      <c r="X665">
        <v>4.4000000000000004</v>
      </c>
      <c r="Y665">
        <v>72.31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4.4000000000000004</v>
      </c>
      <c r="AH665">
        <v>2</v>
      </c>
      <c r="AI665">
        <v>53553676</v>
      </c>
      <c r="AJ665">
        <v>711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ROW(Source!A347)</f>
        <v>347</v>
      </c>
      <c r="B666">
        <v>53553684</v>
      </c>
      <c r="C666">
        <v>53553671</v>
      </c>
      <c r="D666">
        <v>29109795</v>
      </c>
      <c r="E666">
        <v>1</v>
      </c>
      <c r="F666">
        <v>1</v>
      </c>
      <c r="G666">
        <v>1</v>
      </c>
      <c r="H666">
        <v>3</v>
      </c>
      <c r="I666" t="s">
        <v>1817</v>
      </c>
      <c r="J666" t="s">
        <v>1818</v>
      </c>
      <c r="K666" t="s">
        <v>1819</v>
      </c>
      <c r="L666">
        <v>1348</v>
      </c>
      <c r="N666">
        <v>1009</v>
      </c>
      <c r="O666" t="s">
        <v>26</v>
      </c>
      <c r="P666" t="s">
        <v>26</v>
      </c>
      <c r="Q666">
        <v>1000</v>
      </c>
      <c r="X666">
        <v>2.9000000000000001E-2</v>
      </c>
      <c r="Y666">
        <v>2898.5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2.9000000000000001E-2</v>
      </c>
      <c r="AH666">
        <v>2</v>
      </c>
      <c r="AI666">
        <v>53553677</v>
      </c>
      <c r="AJ666">
        <v>712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ROW(Source!A347)</f>
        <v>347</v>
      </c>
      <c r="B667">
        <v>53553685</v>
      </c>
      <c r="C667">
        <v>53553671</v>
      </c>
      <c r="D667">
        <v>29107800</v>
      </c>
      <c r="E667">
        <v>1</v>
      </c>
      <c r="F667">
        <v>1</v>
      </c>
      <c r="G667">
        <v>1</v>
      </c>
      <c r="H667">
        <v>3</v>
      </c>
      <c r="I667" t="s">
        <v>1698</v>
      </c>
      <c r="J667" t="s">
        <v>1699</v>
      </c>
      <c r="K667" t="s">
        <v>1700</v>
      </c>
      <c r="L667">
        <v>1346</v>
      </c>
      <c r="N667">
        <v>1009</v>
      </c>
      <c r="O667" t="s">
        <v>143</v>
      </c>
      <c r="P667" t="s">
        <v>143</v>
      </c>
      <c r="Q667">
        <v>1</v>
      </c>
      <c r="X667">
        <v>0.15</v>
      </c>
      <c r="Y667">
        <v>1.81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0.15</v>
      </c>
      <c r="AH667">
        <v>2</v>
      </c>
      <c r="AI667">
        <v>53553678</v>
      </c>
      <c r="AJ667">
        <v>713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ROW(Source!A348)</f>
        <v>348</v>
      </c>
      <c r="B668">
        <v>53553679</v>
      </c>
      <c r="C668">
        <v>53553671</v>
      </c>
      <c r="D668">
        <v>18410280</v>
      </c>
      <c r="E668">
        <v>1</v>
      </c>
      <c r="F668">
        <v>1</v>
      </c>
      <c r="G668">
        <v>1</v>
      </c>
      <c r="H668">
        <v>1</v>
      </c>
      <c r="I668" t="s">
        <v>1745</v>
      </c>
      <c r="J668" t="s">
        <v>3</v>
      </c>
      <c r="K668" t="s">
        <v>1746</v>
      </c>
      <c r="L668">
        <v>1369</v>
      </c>
      <c r="N668">
        <v>1013</v>
      </c>
      <c r="O668" t="s">
        <v>1486</v>
      </c>
      <c r="P668" t="s">
        <v>1486</v>
      </c>
      <c r="Q668">
        <v>1</v>
      </c>
      <c r="X668">
        <v>15.856774999999997</v>
      </c>
      <c r="Y668">
        <v>0</v>
      </c>
      <c r="Z668">
        <v>0</v>
      </c>
      <c r="AA668">
        <v>0</v>
      </c>
      <c r="AB668">
        <v>316.89999999999998</v>
      </c>
      <c r="AC668">
        <v>0</v>
      </c>
      <c r="AD668">
        <v>1</v>
      </c>
      <c r="AE668">
        <v>1</v>
      </c>
      <c r="AF668" t="s">
        <v>62</v>
      </c>
      <c r="AG668">
        <v>20.970584937499996</v>
      </c>
      <c r="AH668">
        <v>2</v>
      </c>
      <c r="AI668">
        <v>53553672</v>
      </c>
      <c r="AJ668">
        <v>714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ROW(Source!A348)</f>
        <v>348</v>
      </c>
      <c r="B669">
        <v>53553680</v>
      </c>
      <c r="C669">
        <v>53553671</v>
      </c>
      <c r="D669">
        <v>121548</v>
      </c>
      <c r="E669">
        <v>1</v>
      </c>
      <c r="F669">
        <v>1</v>
      </c>
      <c r="G669">
        <v>1</v>
      </c>
      <c r="H669">
        <v>1</v>
      </c>
      <c r="I669" t="s">
        <v>31</v>
      </c>
      <c r="J669" t="s">
        <v>3</v>
      </c>
      <c r="K669" t="s">
        <v>1489</v>
      </c>
      <c r="L669">
        <v>608254</v>
      </c>
      <c r="N669">
        <v>1013</v>
      </c>
      <c r="O669" t="s">
        <v>1490</v>
      </c>
      <c r="P669" t="s">
        <v>1490</v>
      </c>
      <c r="Q669">
        <v>1</v>
      </c>
      <c r="X669">
        <v>1.4374999999999999E-2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2</v>
      </c>
      <c r="AF669" t="s">
        <v>61</v>
      </c>
      <c r="AG669">
        <v>2.06640625E-2</v>
      </c>
      <c r="AH669">
        <v>2</v>
      </c>
      <c r="AI669">
        <v>53553673</v>
      </c>
      <c r="AJ669">
        <v>715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ROW(Source!A348)</f>
        <v>348</v>
      </c>
      <c r="B670">
        <v>53553681</v>
      </c>
      <c r="C670">
        <v>53553671</v>
      </c>
      <c r="D670">
        <v>29172556</v>
      </c>
      <c r="E670">
        <v>1</v>
      </c>
      <c r="F670">
        <v>1</v>
      </c>
      <c r="G670">
        <v>1</v>
      </c>
      <c r="H670">
        <v>2</v>
      </c>
      <c r="I670" t="s">
        <v>1647</v>
      </c>
      <c r="J670" t="s">
        <v>1667</v>
      </c>
      <c r="K670" t="s">
        <v>1649</v>
      </c>
      <c r="L670">
        <v>1368</v>
      </c>
      <c r="N670">
        <v>1011</v>
      </c>
      <c r="O670" t="s">
        <v>1494</v>
      </c>
      <c r="P670" t="s">
        <v>1494</v>
      </c>
      <c r="Q670">
        <v>1</v>
      </c>
      <c r="X670">
        <v>1.4374999999999999E-2</v>
      </c>
      <c r="Y670">
        <v>0</v>
      </c>
      <c r="Z670">
        <v>31.26</v>
      </c>
      <c r="AA670">
        <v>13.5</v>
      </c>
      <c r="AB670">
        <v>0</v>
      </c>
      <c r="AC670">
        <v>0</v>
      </c>
      <c r="AD670">
        <v>1</v>
      </c>
      <c r="AE670">
        <v>0</v>
      </c>
      <c r="AF670" t="s">
        <v>61</v>
      </c>
      <c r="AG670">
        <v>2.06640625E-2</v>
      </c>
      <c r="AH670">
        <v>2</v>
      </c>
      <c r="AI670">
        <v>53553674</v>
      </c>
      <c r="AJ670">
        <v>716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ROW(Source!A348)</f>
        <v>348</v>
      </c>
      <c r="B671">
        <v>53553682</v>
      </c>
      <c r="C671">
        <v>53553671</v>
      </c>
      <c r="D671">
        <v>29174913</v>
      </c>
      <c r="E671">
        <v>1</v>
      </c>
      <c r="F671">
        <v>1</v>
      </c>
      <c r="G671">
        <v>1</v>
      </c>
      <c r="H671">
        <v>2</v>
      </c>
      <c r="I671" t="s">
        <v>1513</v>
      </c>
      <c r="J671" t="s">
        <v>1514</v>
      </c>
      <c r="K671" t="s">
        <v>1515</v>
      </c>
      <c r="L671">
        <v>1368</v>
      </c>
      <c r="N671">
        <v>1011</v>
      </c>
      <c r="O671" t="s">
        <v>1494</v>
      </c>
      <c r="P671" t="s">
        <v>1494</v>
      </c>
      <c r="Q671">
        <v>1</v>
      </c>
      <c r="X671">
        <v>4.3124999999999997E-2</v>
      </c>
      <c r="Y671">
        <v>0</v>
      </c>
      <c r="Z671">
        <v>87.17</v>
      </c>
      <c r="AA671">
        <v>11.6</v>
      </c>
      <c r="AB671">
        <v>0</v>
      </c>
      <c r="AC671">
        <v>0</v>
      </c>
      <c r="AD671">
        <v>1</v>
      </c>
      <c r="AE671">
        <v>0</v>
      </c>
      <c r="AF671" t="s">
        <v>61</v>
      </c>
      <c r="AG671">
        <v>6.199218749999999E-2</v>
      </c>
      <c r="AH671">
        <v>2</v>
      </c>
      <c r="AI671">
        <v>53553675</v>
      </c>
      <c r="AJ671">
        <v>717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ROW(Source!A348)</f>
        <v>348</v>
      </c>
      <c r="B672">
        <v>53553683</v>
      </c>
      <c r="C672">
        <v>53553671</v>
      </c>
      <c r="D672">
        <v>29107779</v>
      </c>
      <c r="E672">
        <v>1</v>
      </c>
      <c r="F672">
        <v>1</v>
      </c>
      <c r="G672">
        <v>1</v>
      </c>
      <c r="H672">
        <v>3</v>
      </c>
      <c r="I672" t="s">
        <v>1814</v>
      </c>
      <c r="J672" t="s">
        <v>1815</v>
      </c>
      <c r="K672" t="s">
        <v>1816</v>
      </c>
      <c r="L672">
        <v>1327</v>
      </c>
      <c r="N672">
        <v>1005</v>
      </c>
      <c r="O672" t="s">
        <v>128</v>
      </c>
      <c r="P672" t="s">
        <v>128</v>
      </c>
      <c r="Q672">
        <v>1</v>
      </c>
      <c r="X672">
        <v>4.4000000000000004</v>
      </c>
      <c r="Y672">
        <v>72.31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 t="s">
        <v>3</v>
      </c>
      <c r="AG672">
        <v>4.4000000000000004</v>
      </c>
      <c r="AH672">
        <v>2</v>
      </c>
      <c r="AI672">
        <v>53553676</v>
      </c>
      <c r="AJ672">
        <v>718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ROW(Source!A348)</f>
        <v>348</v>
      </c>
      <c r="B673">
        <v>53553684</v>
      </c>
      <c r="C673">
        <v>53553671</v>
      </c>
      <c r="D673">
        <v>29109795</v>
      </c>
      <c r="E673">
        <v>1</v>
      </c>
      <c r="F673">
        <v>1</v>
      </c>
      <c r="G673">
        <v>1</v>
      </c>
      <c r="H673">
        <v>3</v>
      </c>
      <c r="I673" t="s">
        <v>1817</v>
      </c>
      <c r="J673" t="s">
        <v>1818</v>
      </c>
      <c r="K673" t="s">
        <v>1819</v>
      </c>
      <c r="L673">
        <v>1348</v>
      </c>
      <c r="N673">
        <v>1009</v>
      </c>
      <c r="O673" t="s">
        <v>26</v>
      </c>
      <c r="P673" t="s">
        <v>26</v>
      </c>
      <c r="Q673">
        <v>1000</v>
      </c>
      <c r="X673">
        <v>2.9000000000000001E-2</v>
      </c>
      <c r="Y673">
        <v>2898.5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2.9000000000000001E-2</v>
      </c>
      <c r="AH673">
        <v>2</v>
      </c>
      <c r="AI673">
        <v>53553677</v>
      </c>
      <c r="AJ673">
        <v>719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ROW(Source!A348)</f>
        <v>348</v>
      </c>
      <c r="B674">
        <v>53553685</v>
      </c>
      <c r="C674">
        <v>53553671</v>
      </c>
      <c r="D674">
        <v>29107800</v>
      </c>
      <c r="E674">
        <v>1</v>
      </c>
      <c r="F674">
        <v>1</v>
      </c>
      <c r="G674">
        <v>1</v>
      </c>
      <c r="H674">
        <v>3</v>
      </c>
      <c r="I674" t="s">
        <v>1698</v>
      </c>
      <c r="J674" t="s">
        <v>1699</v>
      </c>
      <c r="K674" t="s">
        <v>1700</v>
      </c>
      <c r="L674">
        <v>1346</v>
      </c>
      <c r="N674">
        <v>1009</v>
      </c>
      <c r="O674" t="s">
        <v>143</v>
      </c>
      <c r="P674" t="s">
        <v>143</v>
      </c>
      <c r="Q674">
        <v>1</v>
      </c>
      <c r="X674">
        <v>0.15</v>
      </c>
      <c r="Y674">
        <v>1.81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0.15</v>
      </c>
      <c r="AH674">
        <v>2</v>
      </c>
      <c r="AI674">
        <v>53553678</v>
      </c>
      <c r="AJ674">
        <v>720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ROW(Source!A349)</f>
        <v>349</v>
      </c>
      <c r="B675">
        <v>53553702</v>
      </c>
      <c r="C675">
        <v>53553686</v>
      </c>
      <c r="D675">
        <v>18406785</v>
      </c>
      <c r="E675">
        <v>1</v>
      </c>
      <c r="F675">
        <v>1</v>
      </c>
      <c r="G675">
        <v>1</v>
      </c>
      <c r="H675">
        <v>1</v>
      </c>
      <c r="I675" t="s">
        <v>1621</v>
      </c>
      <c r="J675" t="s">
        <v>3</v>
      </c>
      <c r="K675" t="s">
        <v>1622</v>
      </c>
      <c r="L675">
        <v>1369</v>
      </c>
      <c r="N675">
        <v>1013</v>
      </c>
      <c r="O675" t="s">
        <v>1486</v>
      </c>
      <c r="P675" t="s">
        <v>1486</v>
      </c>
      <c r="Q675">
        <v>1</v>
      </c>
      <c r="X675">
        <v>44.475674999999995</v>
      </c>
      <c r="Y675">
        <v>0</v>
      </c>
      <c r="Z675">
        <v>0</v>
      </c>
      <c r="AA675">
        <v>0</v>
      </c>
      <c r="AB675">
        <v>8.86</v>
      </c>
      <c r="AC675">
        <v>0</v>
      </c>
      <c r="AD675">
        <v>1</v>
      </c>
      <c r="AE675">
        <v>1</v>
      </c>
      <c r="AF675" t="s">
        <v>62</v>
      </c>
      <c r="AG675">
        <v>58.819080187499992</v>
      </c>
      <c r="AH675">
        <v>2</v>
      </c>
      <c r="AI675">
        <v>53553687</v>
      </c>
      <c r="AJ675">
        <v>721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ROW(Source!A349)</f>
        <v>349</v>
      </c>
      <c r="B676">
        <v>53553703</v>
      </c>
      <c r="C676">
        <v>53553686</v>
      </c>
      <c r="D676">
        <v>121548</v>
      </c>
      <c r="E676">
        <v>1</v>
      </c>
      <c r="F676">
        <v>1</v>
      </c>
      <c r="G676">
        <v>1</v>
      </c>
      <c r="H676">
        <v>1</v>
      </c>
      <c r="I676" t="s">
        <v>31</v>
      </c>
      <c r="J676" t="s">
        <v>3</v>
      </c>
      <c r="K676" t="s">
        <v>1489</v>
      </c>
      <c r="L676">
        <v>608254</v>
      </c>
      <c r="N676">
        <v>1013</v>
      </c>
      <c r="O676" t="s">
        <v>1490</v>
      </c>
      <c r="P676" t="s">
        <v>1490</v>
      </c>
      <c r="Q676">
        <v>1</v>
      </c>
      <c r="X676">
        <v>1.4374999999999999E-2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2</v>
      </c>
      <c r="AF676" t="s">
        <v>61</v>
      </c>
      <c r="AG676">
        <v>2.06640625E-2</v>
      </c>
      <c r="AH676">
        <v>2</v>
      </c>
      <c r="AI676">
        <v>53553688</v>
      </c>
      <c r="AJ676">
        <v>722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ROW(Source!A349)</f>
        <v>349</v>
      </c>
      <c r="B677">
        <v>53553704</v>
      </c>
      <c r="C677">
        <v>53553686</v>
      </c>
      <c r="D677">
        <v>29172556</v>
      </c>
      <c r="E677">
        <v>1</v>
      </c>
      <c r="F677">
        <v>1</v>
      </c>
      <c r="G677">
        <v>1</v>
      </c>
      <c r="H677">
        <v>2</v>
      </c>
      <c r="I677" t="s">
        <v>1647</v>
      </c>
      <c r="J677" t="s">
        <v>1667</v>
      </c>
      <c r="K677" t="s">
        <v>1649</v>
      </c>
      <c r="L677">
        <v>1368</v>
      </c>
      <c r="N677">
        <v>1011</v>
      </c>
      <c r="O677" t="s">
        <v>1494</v>
      </c>
      <c r="P677" t="s">
        <v>1494</v>
      </c>
      <c r="Q677">
        <v>1</v>
      </c>
      <c r="X677">
        <v>1.4374999999999999E-2</v>
      </c>
      <c r="Y677">
        <v>0</v>
      </c>
      <c r="Z677">
        <v>31.26</v>
      </c>
      <c r="AA677">
        <v>13.5</v>
      </c>
      <c r="AB677">
        <v>0</v>
      </c>
      <c r="AC677">
        <v>0</v>
      </c>
      <c r="AD677">
        <v>1</v>
      </c>
      <c r="AE677">
        <v>0</v>
      </c>
      <c r="AF677" t="s">
        <v>61</v>
      </c>
      <c r="AG677">
        <v>2.06640625E-2</v>
      </c>
      <c r="AH677">
        <v>2</v>
      </c>
      <c r="AI677">
        <v>53553689</v>
      </c>
      <c r="AJ677">
        <v>723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ROW(Source!A349)</f>
        <v>349</v>
      </c>
      <c r="B678">
        <v>53553705</v>
      </c>
      <c r="C678">
        <v>53553686</v>
      </c>
      <c r="D678">
        <v>29174913</v>
      </c>
      <c r="E678">
        <v>1</v>
      </c>
      <c r="F678">
        <v>1</v>
      </c>
      <c r="G678">
        <v>1</v>
      </c>
      <c r="H678">
        <v>2</v>
      </c>
      <c r="I678" t="s">
        <v>1513</v>
      </c>
      <c r="J678" t="s">
        <v>1514</v>
      </c>
      <c r="K678" t="s">
        <v>1515</v>
      </c>
      <c r="L678">
        <v>1368</v>
      </c>
      <c r="N678">
        <v>1011</v>
      </c>
      <c r="O678" t="s">
        <v>1494</v>
      </c>
      <c r="P678" t="s">
        <v>1494</v>
      </c>
      <c r="Q678">
        <v>1</v>
      </c>
      <c r="X678">
        <v>1.4374999999999999E-2</v>
      </c>
      <c r="Y678">
        <v>0</v>
      </c>
      <c r="Z678">
        <v>87.17</v>
      </c>
      <c r="AA678">
        <v>11.6</v>
      </c>
      <c r="AB678">
        <v>0</v>
      </c>
      <c r="AC678">
        <v>0</v>
      </c>
      <c r="AD678">
        <v>1</v>
      </c>
      <c r="AE678">
        <v>0</v>
      </c>
      <c r="AF678" t="s">
        <v>61</v>
      </c>
      <c r="AG678">
        <v>2.06640625E-2</v>
      </c>
      <c r="AH678">
        <v>2</v>
      </c>
      <c r="AI678">
        <v>53553690</v>
      </c>
      <c r="AJ678">
        <v>724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ROW(Source!A349)</f>
        <v>349</v>
      </c>
      <c r="B679">
        <v>53553706</v>
      </c>
      <c r="C679">
        <v>53553686</v>
      </c>
      <c r="D679">
        <v>29109797</v>
      </c>
      <c r="E679">
        <v>1</v>
      </c>
      <c r="F679">
        <v>1</v>
      </c>
      <c r="G679">
        <v>1</v>
      </c>
      <c r="H679">
        <v>3</v>
      </c>
      <c r="I679" t="s">
        <v>1820</v>
      </c>
      <c r="J679" t="s">
        <v>1821</v>
      </c>
      <c r="K679" t="s">
        <v>1822</v>
      </c>
      <c r="L679">
        <v>1348</v>
      </c>
      <c r="N679">
        <v>1009</v>
      </c>
      <c r="O679" t="s">
        <v>26</v>
      </c>
      <c r="P679" t="s">
        <v>26</v>
      </c>
      <c r="Q679">
        <v>1000</v>
      </c>
      <c r="X679">
        <v>6.7000000000000002E-3</v>
      </c>
      <c r="Y679">
        <v>4294.0200000000004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6.7000000000000002E-3</v>
      </c>
      <c r="AH679">
        <v>2</v>
      </c>
      <c r="AI679">
        <v>53553691</v>
      </c>
      <c r="AJ679">
        <v>725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ROW(Source!A349)</f>
        <v>349</v>
      </c>
      <c r="B680">
        <v>53553707</v>
      </c>
      <c r="C680">
        <v>53553686</v>
      </c>
      <c r="D680">
        <v>29107800</v>
      </c>
      <c r="E680">
        <v>1</v>
      </c>
      <c r="F680">
        <v>1</v>
      </c>
      <c r="G680">
        <v>1</v>
      </c>
      <c r="H680">
        <v>3</v>
      </c>
      <c r="I680" t="s">
        <v>1698</v>
      </c>
      <c r="J680" t="s">
        <v>1699</v>
      </c>
      <c r="K680" t="s">
        <v>1700</v>
      </c>
      <c r="L680">
        <v>1346</v>
      </c>
      <c r="N680">
        <v>1009</v>
      </c>
      <c r="O680" t="s">
        <v>143</v>
      </c>
      <c r="P680" t="s">
        <v>143</v>
      </c>
      <c r="Q680">
        <v>1</v>
      </c>
      <c r="X680">
        <v>0.01</v>
      </c>
      <c r="Y680">
        <v>1.81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0.01</v>
      </c>
      <c r="AH680">
        <v>2</v>
      </c>
      <c r="AI680">
        <v>53553692</v>
      </c>
      <c r="AJ680">
        <v>726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ROW(Source!A349)</f>
        <v>349</v>
      </c>
      <c r="B681">
        <v>53553708</v>
      </c>
      <c r="C681">
        <v>53553686</v>
      </c>
      <c r="D681">
        <v>29109390</v>
      </c>
      <c r="E681">
        <v>1</v>
      </c>
      <c r="F681">
        <v>1</v>
      </c>
      <c r="G681">
        <v>1</v>
      </c>
      <c r="H681">
        <v>3</v>
      </c>
      <c r="I681" t="s">
        <v>536</v>
      </c>
      <c r="J681" t="s">
        <v>538</v>
      </c>
      <c r="K681" t="s">
        <v>537</v>
      </c>
      <c r="L681">
        <v>1348</v>
      </c>
      <c r="N681">
        <v>1009</v>
      </c>
      <c r="O681" t="s">
        <v>26</v>
      </c>
      <c r="P681" t="s">
        <v>26</v>
      </c>
      <c r="Q681">
        <v>1000</v>
      </c>
      <c r="X681">
        <v>2E-3</v>
      </c>
      <c r="Y681">
        <v>25990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2E-3</v>
      </c>
      <c r="AH681">
        <v>2</v>
      </c>
      <c r="AI681">
        <v>53553693</v>
      </c>
      <c r="AJ681">
        <v>727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ROW(Source!A349)</f>
        <v>349</v>
      </c>
      <c r="B682">
        <v>53553709</v>
      </c>
      <c r="C682">
        <v>53553686</v>
      </c>
      <c r="D682">
        <v>29107769</v>
      </c>
      <c r="E682">
        <v>1</v>
      </c>
      <c r="F682">
        <v>1</v>
      </c>
      <c r="G682">
        <v>1</v>
      </c>
      <c r="H682">
        <v>3</v>
      </c>
      <c r="I682" t="s">
        <v>1823</v>
      </c>
      <c r="J682" t="s">
        <v>1824</v>
      </c>
      <c r="K682" t="s">
        <v>1825</v>
      </c>
      <c r="L682">
        <v>1348</v>
      </c>
      <c r="N682">
        <v>1009</v>
      </c>
      <c r="O682" t="s">
        <v>26</v>
      </c>
      <c r="P682" t="s">
        <v>26</v>
      </c>
      <c r="Q682">
        <v>1000</v>
      </c>
      <c r="X682">
        <v>7.1000000000000004E-3</v>
      </c>
      <c r="Y682">
        <v>5649.99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7.1000000000000004E-3</v>
      </c>
      <c r="AH682">
        <v>2</v>
      </c>
      <c r="AI682">
        <v>53553694</v>
      </c>
      <c r="AJ682">
        <v>728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ROW(Source!A349)</f>
        <v>349</v>
      </c>
      <c r="B683">
        <v>53553710</v>
      </c>
      <c r="C683">
        <v>53553686</v>
      </c>
      <c r="D683">
        <v>29109600</v>
      </c>
      <c r="E683">
        <v>1</v>
      </c>
      <c r="F683">
        <v>1</v>
      </c>
      <c r="G683">
        <v>1</v>
      </c>
      <c r="H683">
        <v>3</v>
      </c>
      <c r="I683" t="s">
        <v>532</v>
      </c>
      <c r="J683" t="s">
        <v>534</v>
      </c>
      <c r="K683" t="s">
        <v>533</v>
      </c>
      <c r="L683">
        <v>1328</v>
      </c>
      <c r="N683">
        <v>1005</v>
      </c>
      <c r="O683" t="s">
        <v>396</v>
      </c>
      <c r="P683" t="s">
        <v>396</v>
      </c>
      <c r="Q683">
        <v>100</v>
      </c>
      <c r="X683">
        <v>1.1299999999999999</v>
      </c>
      <c r="Y683">
        <v>458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1.1299999999999999</v>
      </c>
      <c r="AH683">
        <v>2</v>
      </c>
      <c r="AI683">
        <v>53553695</v>
      </c>
      <c r="AJ683">
        <v>729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ROW(Source!A349)</f>
        <v>349</v>
      </c>
      <c r="B684">
        <v>53553711</v>
      </c>
      <c r="C684">
        <v>53553686</v>
      </c>
      <c r="D684">
        <v>29149868</v>
      </c>
      <c r="E684">
        <v>1</v>
      </c>
      <c r="F684">
        <v>1</v>
      </c>
      <c r="G684">
        <v>1</v>
      </c>
      <c r="H684">
        <v>3</v>
      </c>
      <c r="I684" t="s">
        <v>1826</v>
      </c>
      <c r="J684" t="s">
        <v>1827</v>
      </c>
      <c r="K684" t="s">
        <v>1828</v>
      </c>
      <c r="L684">
        <v>1339</v>
      </c>
      <c r="N684">
        <v>1007</v>
      </c>
      <c r="O684" t="s">
        <v>425</v>
      </c>
      <c r="P684" t="s">
        <v>425</v>
      </c>
      <c r="Q684">
        <v>1</v>
      </c>
      <c r="X684">
        <v>4.0000000000000002E-4</v>
      </c>
      <c r="Y684">
        <v>74.59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4.0000000000000002E-4</v>
      </c>
      <c r="AH684">
        <v>2</v>
      </c>
      <c r="AI684">
        <v>53553696</v>
      </c>
      <c r="AJ684">
        <v>732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ROW(Source!A349)</f>
        <v>349</v>
      </c>
      <c r="B685">
        <v>53553712</v>
      </c>
      <c r="C685">
        <v>53553686</v>
      </c>
      <c r="D685">
        <v>29150040</v>
      </c>
      <c r="E685">
        <v>1</v>
      </c>
      <c r="F685">
        <v>1</v>
      </c>
      <c r="G685">
        <v>1</v>
      </c>
      <c r="H685">
        <v>3</v>
      </c>
      <c r="I685" t="s">
        <v>1576</v>
      </c>
      <c r="J685" t="s">
        <v>1577</v>
      </c>
      <c r="K685" t="s">
        <v>1578</v>
      </c>
      <c r="L685">
        <v>1339</v>
      </c>
      <c r="N685">
        <v>1007</v>
      </c>
      <c r="O685" t="s">
        <v>425</v>
      </c>
      <c r="P685" t="s">
        <v>425</v>
      </c>
      <c r="Q685">
        <v>1</v>
      </c>
      <c r="X685">
        <v>0.01</v>
      </c>
      <c r="Y685">
        <v>2.44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0.01</v>
      </c>
      <c r="AH685">
        <v>2</v>
      </c>
      <c r="AI685">
        <v>53553697</v>
      </c>
      <c r="AJ685">
        <v>733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ROW(Source!A350)</f>
        <v>350</v>
      </c>
      <c r="B686">
        <v>53553702</v>
      </c>
      <c r="C686">
        <v>53553686</v>
      </c>
      <c r="D686">
        <v>18406785</v>
      </c>
      <c r="E686">
        <v>1</v>
      </c>
      <c r="F686">
        <v>1</v>
      </c>
      <c r="G686">
        <v>1</v>
      </c>
      <c r="H686">
        <v>1</v>
      </c>
      <c r="I686" t="s">
        <v>1621</v>
      </c>
      <c r="J686" t="s">
        <v>3</v>
      </c>
      <c r="K686" t="s">
        <v>1622</v>
      </c>
      <c r="L686">
        <v>1369</v>
      </c>
      <c r="N686">
        <v>1013</v>
      </c>
      <c r="O686" t="s">
        <v>1486</v>
      </c>
      <c r="P686" t="s">
        <v>1486</v>
      </c>
      <c r="Q686">
        <v>1</v>
      </c>
      <c r="X686">
        <v>44.475674999999995</v>
      </c>
      <c r="Y686">
        <v>0</v>
      </c>
      <c r="Z686">
        <v>0</v>
      </c>
      <c r="AA686">
        <v>0</v>
      </c>
      <c r="AB686">
        <v>8.86</v>
      </c>
      <c r="AC686">
        <v>0</v>
      </c>
      <c r="AD686">
        <v>1</v>
      </c>
      <c r="AE686">
        <v>1</v>
      </c>
      <c r="AF686" t="s">
        <v>62</v>
      </c>
      <c r="AG686">
        <v>58.819080187499992</v>
      </c>
      <c r="AH686">
        <v>2</v>
      </c>
      <c r="AI686">
        <v>53553687</v>
      </c>
      <c r="AJ686">
        <v>734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ROW(Source!A350)</f>
        <v>350</v>
      </c>
      <c r="B687">
        <v>53553703</v>
      </c>
      <c r="C687">
        <v>53553686</v>
      </c>
      <c r="D687">
        <v>121548</v>
      </c>
      <c r="E687">
        <v>1</v>
      </c>
      <c r="F687">
        <v>1</v>
      </c>
      <c r="G687">
        <v>1</v>
      </c>
      <c r="H687">
        <v>1</v>
      </c>
      <c r="I687" t="s">
        <v>31</v>
      </c>
      <c r="J687" t="s">
        <v>3</v>
      </c>
      <c r="K687" t="s">
        <v>1489</v>
      </c>
      <c r="L687">
        <v>608254</v>
      </c>
      <c r="N687">
        <v>1013</v>
      </c>
      <c r="O687" t="s">
        <v>1490</v>
      </c>
      <c r="P687" t="s">
        <v>1490</v>
      </c>
      <c r="Q687">
        <v>1</v>
      </c>
      <c r="X687">
        <v>1.4374999999999999E-2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2</v>
      </c>
      <c r="AF687" t="s">
        <v>61</v>
      </c>
      <c r="AG687">
        <v>2.06640625E-2</v>
      </c>
      <c r="AH687">
        <v>2</v>
      </c>
      <c r="AI687">
        <v>53553688</v>
      </c>
      <c r="AJ687">
        <v>735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ROW(Source!A350)</f>
        <v>350</v>
      </c>
      <c r="B688">
        <v>53553704</v>
      </c>
      <c r="C688">
        <v>53553686</v>
      </c>
      <c r="D688">
        <v>29172556</v>
      </c>
      <c r="E688">
        <v>1</v>
      </c>
      <c r="F688">
        <v>1</v>
      </c>
      <c r="G688">
        <v>1</v>
      </c>
      <c r="H688">
        <v>2</v>
      </c>
      <c r="I688" t="s">
        <v>1647</v>
      </c>
      <c r="J688" t="s">
        <v>1667</v>
      </c>
      <c r="K688" t="s">
        <v>1649</v>
      </c>
      <c r="L688">
        <v>1368</v>
      </c>
      <c r="N688">
        <v>1011</v>
      </c>
      <c r="O688" t="s">
        <v>1494</v>
      </c>
      <c r="P688" t="s">
        <v>1494</v>
      </c>
      <c r="Q688">
        <v>1</v>
      </c>
      <c r="X688">
        <v>1.4374999999999999E-2</v>
      </c>
      <c r="Y688">
        <v>0</v>
      </c>
      <c r="Z688">
        <v>31.26</v>
      </c>
      <c r="AA688">
        <v>13.5</v>
      </c>
      <c r="AB688">
        <v>0</v>
      </c>
      <c r="AC688">
        <v>0</v>
      </c>
      <c r="AD688">
        <v>1</v>
      </c>
      <c r="AE688">
        <v>0</v>
      </c>
      <c r="AF688" t="s">
        <v>61</v>
      </c>
      <c r="AG688">
        <v>2.06640625E-2</v>
      </c>
      <c r="AH688">
        <v>2</v>
      </c>
      <c r="AI688">
        <v>53553689</v>
      </c>
      <c r="AJ688">
        <v>736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ROW(Source!A350)</f>
        <v>350</v>
      </c>
      <c r="B689">
        <v>53553705</v>
      </c>
      <c r="C689">
        <v>53553686</v>
      </c>
      <c r="D689">
        <v>29174913</v>
      </c>
      <c r="E689">
        <v>1</v>
      </c>
      <c r="F689">
        <v>1</v>
      </c>
      <c r="G689">
        <v>1</v>
      </c>
      <c r="H689">
        <v>2</v>
      </c>
      <c r="I689" t="s">
        <v>1513</v>
      </c>
      <c r="J689" t="s">
        <v>1514</v>
      </c>
      <c r="K689" t="s">
        <v>1515</v>
      </c>
      <c r="L689">
        <v>1368</v>
      </c>
      <c r="N689">
        <v>1011</v>
      </c>
      <c r="O689" t="s">
        <v>1494</v>
      </c>
      <c r="P689" t="s">
        <v>1494</v>
      </c>
      <c r="Q689">
        <v>1</v>
      </c>
      <c r="X689">
        <v>1.4374999999999999E-2</v>
      </c>
      <c r="Y689">
        <v>0</v>
      </c>
      <c r="Z689">
        <v>87.17</v>
      </c>
      <c r="AA689">
        <v>11.6</v>
      </c>
      <c r="AB689">
        <v>0</v>
      </c>
      <c r="AC689">
        <v>0</v>
      </c>
      <c r="AD689">
        <v>1</v>
      </c>
      <c r="AE689">
        <v>0</v>
      </c>
      <c r="AF689" t="s">
        <v>61</v>
      </c>
      <c r="AG689">
        <v>2.06640625E-2</v>
      </c>
      <c r="AH689">
        <v>2</v>
      </c>
      <c r="AI689">
        <v>53553690</v>
      </c>
      <c r="AJ689">
        <v>737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ROW(Source!A350)</f>
        <v>350</v>
      </c>
      <c r="B690">
        <v>53553706</v>
      </c>
      <c r="C690">
        <v>53553686</v>
      </c>
      <c r="D690">
        <v>29109797</v>
      </c>
      <c r="E690">
        <v>1</v>
      </c>
      <c r="F690">
        <v>1</v>
      </c>
      <c r="G690">
        <v>1</v>
      </c>
      <c r="H690">
        <v>3</v>
      </c>
      <c r="I690" t="s">
        <v>1820</v>
      </c>
      <c r="J690" t="s">
        <v>1821</v>
      </c>
      <c r="K690" t="s">
        <v>1822</v>
      </c>
      <c r="L690">
        <v>1348</v>
      </c>
      <c r="N690">
        <v>1009</v>
      </c>
      <c r="O690" t="s">
        <v>26</v>
      </c>
      <c r="P690" t="s">
        <v>26</v>
      </c>
      <c r="Q690">
        <v>1000</v>
      </c>
      <c r="X690">
        <v>6.7000000000000002E-3</v>
      </c>
      <c r="Y690">
        <v>4294.0200000000004</v>
      </c>
      <c r="Z690">
        <v>0</v>
      </c>
      <c r="AA690">
        <v>0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6.7000000000000002E-3</v>
      </c>
      <c r="AH690">
        <v>2</v>
      </c>
      <c r="AI690">
        <v>53553691</v>
      </c>
      <c r="AJ690">
        <v>738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ROW(Source!A350)</f>
        <v>350</v>
      </c>
      <c r="B691">
        <v>53553707</v>
      </c>
      <c r="C691">
        <v>53553686</v>
      </c>
      <c r="D691">
        <v>29107800</v>
      </c>
      <c r="E691">
        <v>1</v>
      </c>
      <c r="F691">
        <v>1</v>
      </c>
      <c r="G691">
        <v>1</v>
      </c>
      <c r="H691">
        <v>3</v>
      </c>
      <c r="I691" t="s">
        <v>1698</v>
      </c>
      <c r="J691" t="s">
        <v>1699</v>
      </c>
      <c r="K691" t="s">
        <v>1700</v>
      </c>
      <c r="L691">
        <v>1346</v>
      </c>
      <c r="N691">
        <v>1009</v>
      </c>
      <c r="O691" t="s">
        <v>143</v>
      </c>
      <c r="P691" t="s">
        <v>143</v>
      </c>
      <c r="Q691">
        <v>1</v>
      </c>
      <c r="X691">
        <v>0.01</v>
      </c>
      <c r="Y691">
        <v>1.81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0</v>
      </c>
      <c r="AF691" t="s">
        <v>3</v>
      </c>
      <c r="AG691">
        <v>0.01</v>
      </c>
      <c r="AH691">
        <v>2</v>
      </c>
      <c r="AI691">
        <v>53553692</v>
      </c>
      <c r="AJ691">
        <v>739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ROW(Source!A350)</f>
        <v>350</v>
      </c>
      <c r="B692">
        <v>53553708</v>
      </c>
      <c r="C692">
        <v>53553686</v>
      </c>
      <c r="D692">
        <v>29109390</v>
      </c>
      <c r="E692">
        <v>1</v>
      </c>
      <c r="F692">
        <v>1</v>
      </c>
      <c r="G692">
        <v>1</v>
      </c>
      <c r="H692">
        <v>3</v>
      </c>
      <c r="I692" t="s">
        <v>536</v>
      </c>
      <c r="J692" t="s">
        <v>538</v>
      </c>
      <c r="K692" t="s">
        <v>537</v>
      </c>
      <c r="L692">
        <v>1348</v>
      </c>
      <c r="N692">
        <v>1009</v>
      </c>
      <c r="O692" t="s">
        <v>26</v>
      </c>
      <c r="P692" t="s">
        <v>26</v>
      </c>
      <c r="Q692">
        <v>1000</v>
      </c>
      <c r="X692">
        <v>2E-3</v>
      </c>
      <c r="Y692">
        <v>25990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0</v>
      </c>
      <c r="AF692" t="s">
        <v>3</v>
      </c>
      <c r="AG692">
        <v>2E-3</v>
      </c>
      <c r="AH692">
        <v>2</v>
      </c>
      <c r="AI692">
        <v>53553693</v>
      </c>
      <c r="AJ692">
        <v>740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ROW(Source!A350)</f>
        <v>350</v>
      </c>
      <c r="B693">
        <v>53553709</v>
      </c>
      <c r="C693">
        <v>53553686</v>
      </c>
      <c r="D693">
        <v>29107769</v>
      </c>
      <c r="E693">
        <v>1</v>
      </c>
      <c r="F693">
        <v>1</v>
      </c>
      <c r="G693">
        <v>1</v>
      </c>
      <c r="H693">
        <v>3</v>
      </c>
      <c r="I693" t="s">
        <v>1823</v>
      </c>
      <c r="J693" t="s">
        <v>1824</v>
      </c>
      <c r="K693" t="s">
        <v>1825</v>
      </c>
      <c r="L693">
        <v>1348</v>
      </c>
      <c r="N693">
        <v>1009</v>
      </c>
      <c r="O693" t="s">
        <v>26</v>
      </c>
      <c r="P693" t="s">
        <v>26</v>
      </c>
      <c r="Q693">
        <v>1000</v>
      </c>
      <c r="X693">
        <v>7.1000000000000004E-3</v>
      </c>
      <c r="Y693">
        <v>5649.99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3</v>
      </c>
      <c r="AG693">
        <v>7.1000000000000004E-3</v>
      </c>
      <c r="AH693">
        <v>2</v>
      </c>
      <c r="AI693">
        <v>53553694</v>
      </c>
      <c r="AJ693">
        <v>741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ROW(Source!A350)</f>
        <v>350</v>
      </c>
      <c r="B694">
        <v>53553710</v>
      </c>
      <c r="C694">
        <v>53553686</v>
      </c>
      <c r="D694">
        <v>29109600</v>
      </c>
      <c r="E694">
        <v>1</v>
      </c>
      <c r="F694">
        <v>1</v>
      </c>
      <c r="G694">
        <v>1</v>
      </c>
      <c r="H694">
        <v>3</v>
      </c>
      <c r="I694" t="s">
        <v>532</v>
      </c>
      <c r="J694" t="s">
        <v>534</v>
      </c>
      <c r="K694" t="s">
        <v>533</v>
      </c>
      <c r="L694">
        <v>1328</v>
      </c>
      <c r="N694">
        <v>1005</v>
      </c>
      <c r="O694" t="s">
        <v>396</v>
      </c>
      <c r="P694" t="s">
        <v>396</v>
      </c>
      <c r="Q694">
        <v>100</v>
      </c>
      <c r="X694">
        <v>1.1299999999999999</v>
      </c>
      <c r="Y694">
        <v>458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1.1299999999999999</v>
      </c>
      <c r="AH694">
        <v>2</v>
      </c>
      <c r="AI694">
        <v>53553695</v>
      </c>
      <c r="AJ694">
        <v>742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ROW(Source!A350)</f>
        <v>350</v>
      </c>
      <c r="B695">
        <v>53553711</v>
      </c>
      <c r="C695">
        <v>53553686</v>
      </c>
      <c r="D695">
        <v>29149868</v>
      </c>
      <c r="E695">
        <v>1</v>
      </c>
      <c r="F695">
        <v>1</v>
      </c>
      <c r="G695">
        <v>1</v>
      </c>
      <c r="H695">
        <v>3</v>
      </c>
      <c r="I695" t="s">
        <v>1826</v>
      </c>
      <c r="J695" t="s">
        <v>1827</v>
      </c>
      <c r="K695" t="s">
        <v>1828</v>
      </c>
      <c r="L695">
        <v>1339</v>
      </c>
      <c r="N695">
        <v>1007</v>
      </c>
      <c r="O695" t="s">
        <v>425</v>
      </c>
      <c r="P695" t="s">
        <v>425</v>
      </c>
      <c r="Q695">
        <v>1</v>
      </c>
      <c r="X695">
        <v>4.0000000000000002E-4</v>
      </c>
      <c r="Y695">
        <v>74.59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4.0000000000000002E-4</v>
      </c>
      <c r="AH695">
        <v>2</v>
      </c>
      <c r="AI695">
        <v>53553696</v>
      </c>
      <c r="AJ695">
        <v>745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ROW(Source!A350)</f>
        <v>350</v>
      </c>
      <c r="B696">
        <v>53553712</v>
      </c>
      <c r="C696">
        <v>53553686</v>
      </c>
      <c r="D696">
        <v>29150040</v>
      </c>
      <c r="E696">
        <v>1</v>
      </c>
      <c r="F696">
        <v>1</v>
      </c>
      <c r="G696">
        <v>1</v>
      </c>
      <c r="H696">
        <v>3</v>
      </c>
      <c r="I696" t="s">
        <v>1576</v>
      </c>
      <c r="J696" t="s">
        <v>1577</v>
      </c>
      <c r="K696" t="s">
        <v>1578</v>
      </c>
      <c r="L696">
        <v>1339</v>
      </c>
      <c r="N696">
        <v>1007</v>
      </c>
      <c r="O696" t="s">
        <v>425</v>
      </c>
      <c r="P696" t="s">
        <v>425</v>
      </c>
      <c r="Q696">
        <v>1</v>
      </c>
      <c r="X696">
        <v>0.01</v>
      </c>
      <c r="Y696">
        <v>2.44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0.01</v>
      </c>
      <c r="AH696">
        <v>2</v>
      </c>
      <c r="AI696">
        <v>53553697</v>
      </c>
      <c r="AJ696">
        <v>746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ROW(Source!A359)</f>
        <v>359</v>
      </c>
      <c r="B697">
        <v>53553721</v>
      </c>
      <c r="C697">
        <v>53553717</v>
      </c>
      <c r="D697">
        <v>18411117</v>
      </c>
      <c r="E697">
        <v>1</v>
      </c>
      <c r="F697">
        <v>1</v>
      </c>
      <c r="G697">
        <v>1</v>
      </c>
      <c r="H697">
        <v>1</v>
      </c>
      <c r="I697" t="s">
        <v>1829</v>
      </c>
      <c r="J697" t="s">
        <v>3</v>
      </c>
      <c r="K697" t="s">
        <v>1830</v>
      </c>
      <c r="L697">
        <v>1369</v>
      </c>
      <c r="N697">
        <v>1013</v>
      </c>
      <c r="O697" t="s">
        <v>1486</v>
      </c>
      <c r="P697" t="s">
        <v>1486</v>
      </c>
      <c r="Q697">
        <v>1</v>
      </c>
      <c r="X697">
        <v>22.165099999999999</v>
      </c>
      <c r="Y697">
        <v>0</v>
      </c>
      <c r="Z697">
        <v>0</v>
      </c>
      <c r="AA697">
        <v>0</v>
      </c>
      <c r="AB697">
        <v>9.6199999999999992</v>
      </c>
      <c r="AC697">
        <v>0</v>
      </c>
      <c r="AD697">
        <v>1</v>
      </c>
      <c r="AE697">
        <v>1</v>
      </c>
      <c r="AF697" t="s">
        <v>62</v>
      </c>
      <c r="AG697">
        <v>29.313344749999995</v>
      </c>
      <c r="AH697">
        <v>2</v>
      </c>
      <c r="AI697">
        <v>53553718</v>
      </c>
      <c r="AJ697">
        <v>747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ROW(Source!A359)</f>
        <v>359</v>
      </c>
      <c r="B698">
        <v>53553722</v>
      </c>
      <c r="C698">
        <v>53553717</v>
      </c>
      <c r="D698">
        <v>29110424</v>
      </c>
      <c r="E698">
        <v>1</v>
      </c>
      <c r="F698">
        <v>1</v>
      </c>
      <c r="G698">
        <v>1</v>
      </c>
      <c r="H698">
        <v>3</v>
      </c>
      <c r="I698" t="s">
        <v>2100</v>
      </c>
      <c r="J698" t="s">
        <v>2101</v>
      </c>
      <c r="K698" t="s">
        <v>1973</v>
      </c>
      <c r="L698">
        <v>1348</v>
      </c>
      <c r="N698">
        <v>1009</v>
      </c>
      <c r="O698" t="s">
        <v>26</v>
      </c>
      <c r="P698" t="s">
        <v>26</v>
      </c>
      <c r="Q698">
        <v>1000</v>
      </c>
      <c r="X698">
        <v>1.6E-2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 t="s">
        <v>3</v>
      </c>
      <c r="AG698">
        <v>1.6E-2</v>
      </c>
      <c r="AH698">
        <v>3</v>
      </c>
      <c r="AI698">
        <v>-1</v>
      </c>
      <c r="AJ698" t="s">
        <v>3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ROW(Source!A360)</f>
        <v>360</v>
      </c>
      <c r="B699">
        <v>53553721</v>
      </c>
      <c r="C699">
        <v>53553717</v>
      </c>
      <c r="D699">
        <v>18411117</v>
      </c>
      <c r="E699">
        <v>1</v>
      </c>
      <c r="F699">
        <v>1</v>
      </c>
      <c r="G699">
        <v>1</v>
      </c>
      <c r="H699">
        <v>1</v>
      </c>
      <c r="I699" t="s">
        <v>1829</v>
      </c>
      <c r="J699" t="s">
        <v>3</v>
      </c>
      <c r="K699" t="s">
        <v>1830</v>
      </c>
      <c r="L699">
        <v>1369</v>
      </c>
      <c r="N699">
        <v>1013</v>
      </c>
      <c r="O699" t="s">
        <v>1486</v>
      </c>
      <c r="P699" t="s">
        <v>1486</v>
      </c>
      <c r="Q699">
        <v>1</v>
      </c>
      <c r="X699">
        <v>22.165099999999999</v>
      </c>
      <c r="Y699">
        <v>0</v>
      </c>
      <c r="Z699">
        <v>0</v>
      </c>
      <c r="AA699">
        <v>0</v>
      </c>
      <c r="AB699">
        <v>9.6199999999999992</v>
      </c>
      <c r="AC699">
        <v>0</v>
      </c>
      <c r="AD699">
        <v>1</v>
      </c>
      <c r="AE699">
        <v>1</v>
      </c>
      <c r="AF699" t="s">
        <v>62</v>
      </c>
      <c r="AG699">
        <v>29.313344749999995</v>
      </c>
      <c r="AH699">
        <v>2</v>
      </c>
      <c r="AI699">
        <v>53553718</v>
      </c>
      <c r="AJ699">
        <v>749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ROW(Source!A360)</f>
        <v>360</v>
      </c>
      <c r="B700">
        <v>53553722</v>
      </c>
      <c r="C700">
        <v>53553717</v>
      </c>
      <c r="D700">
        <v>29110424</v>
      </c>
      <c r="E700">
        <v>1</v>
      </c>
      <c r="F700">
        <v>1</v>
      </c>
      <c r="G700">
        <v>1</v>
      </c>
      <c r="H700">
        <v>3</v>
      </c>
      <c r="I700" t="s">
        <v>2100</v>
      </c>
      <c r="J700" t="s">
        <v>2101</v>
      </c>
      <c r="K700" t="s">
        <v>1973</v>
      </c>
      <c r="L700">
        <v>1348</v>
      </c>
      <c r="N700">
        <v>1009</v>
      </c>
      <c r="O700" t="s">
        <v>26</v>
      </c>
      <c r="P700" t="s">
        <v>26</v>
      </c>
      <c r="Q700">
        <v>1000</v>
      </c>
      <c r="X700">
        <v>1.6E-2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 t="s">
        <v>3</v>
      </c>
      <c r="AG700">
        <v>1.6E-2</v>
      </c>
      <c r="AH700">
        <v>3</v>
      </c>
      <c r="AI700">
        <v>-1</v>
      </c>
      <c r="AJ700" t="s">
        <v>3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ROW(Source!A363)</f>
        <v>363</v>
      </c>
      <c r="B701">
        <v>53553737</v>
      </c>
      <c r="C701">
        <v>53553724</v>
      </c>
      <c r="D701">
        <v>18413230</v>
      </c>
      <c r="E701">
        <v>1</v>
      </c>
      <c r="F701">
        <v>1</v>
      </c>
      <c r="G701">
        <v>1</v>
      </c>
      <c r="H701">
        <v>1</v>
      </c>
      <c r="I701" t="s">
        <v>1487</v>
      </c>
      <c r="J701" t="s">
        <v>3</v>
      </c>
      <c r="K701" t="s">
        <v>1488</v>
      </c>
      <c r="L701">
        <v>1369</v>
      </c>
      <c r="N701">
        <v>1013</v>
      </c>
      <c r="O701" t="s">
        <v>1486</v>
      </c>
      <c r="P701" t="s">
        <v>1486</v>
      </c>
      <c r="Q701">
        <v>1</v>
      </c>
      <c r="X701">
        <v>211.16357499999995</v>
      </c>
      <c r="Y701">
        <v>0</v>
      </c>
      <c r="Z701">
        <v>0</v>
      </c>
      <c r="AA701">
        <v>0</v>
      </c>
      <c r="AB701">
        <v>9.18</v>
      </c>
      <c r="AC701">
        <v>0</v>
      </c>
      <c r="AD701">
        <v>1</v>
      </c>
      <c r="AE701">
        <v>1</v>
      </c>
      <c r="AF701" t="s">
        <v>62</v>
      </c>
      <c r="AG701">
        <v>279.26382793749997</v>
      </c>
      <c r="AH701">
        <v>2</v>
      </c>
      <c r="AI701">
        <v>53553725</v>
      </c>
      <c r="AJ701">
        <v>751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ROW(Source!A363)</f>
        <v>363</v>
      </c>
      <c r="B702">
        <v>53553738</v>
      </c>
      <c r="C702">
        <v>53553724</v>
      </c>
      <c r="D702">
        <v>121548</v>
      </c>
      <c r="E702">
        <v>1</v>
      </c>
      <c r="F702">
        <v>1</v>
      </c>
      <c r="G702">
        <v>1</v>
      </c>
      <c r="H702">
        <v>1</v>
      </c>
      <c r="I702" t="s">
        <v>31</v>
      </c>
      <c r="J702" t="s">
        <v>3</v>
      </c>
      <c r="K702" t="s">
        <v>1489</v>
      </c>
      <c r="L702">
        <v>608254</v>
      </c>
      <c r="N702">
        <v>1013</v>
      </c>
      <c r="O702" t="s">
        <v>1490</v>
      </c>
      <c r="P702" t="s">
        <v>1490</v>
      </c>
      <c r="Q702">
        <v>1</v>
      </c>
      <c r="X702">
        <v>2.3718749999999997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2</v>
      </c>
      <c r="AF702" t="s">
        <v>61</v>
      </c>
      <c r="AG702">
        <v>3.4095703124999996</v>
      </c>
      <c r="AH702">
        <v>2</v>
      </c>
      <c r="AI702">
        <v>53553726</v>
      </c>
      <c r="AJ702">
        <v>752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ROW(Source!A363)</f>
        <v>363</v>
      </c>
      <c r="B703">
        <v>53553739</v>
      </c>
      <c r="C703">
        <v>53553724</v>
      </c>
      <c r="D703">
        <v>29172479</v>
      </c>
      <c r="E703">
        <v>1</v>
      </c>
      <c r="F703">
        <v>1</v>
      </c>
      <c r="G703">
        <v>1</v>
      </c>
      <c r="H703">
        <v>2</v>
      </c>
      <c r="I703" t="s">
        <v>1585</v>
      </c>
      <c r="J703" t="s">
        <v>1586</v>
      </c>
      <c r="K703" t="s">
        <v>1587</v>
      </c>
      <c r="L703">
        <v>1368</v>
      </c>
      <c r="N703">
        <v>1011</v>
      </c>
      <c r="O703" t="s">
        <v>1494</v>
      </c>
      <c r="P703" t="s">
        <v>1494</v>
      </c>
      <c r="Q703">
        <v>1</v>
      </c>
      <c r="X703">
        <v>0.11499999999999999</v>
      </c>
      <c r="Y703">
        <v>0</v>
      </c>
      <c r="Z703">
        <v>99.89</v>
      </c>
      <c r="AA703">
        <v>10.06</v>
      </c>
      <c r="AB703">
        <v>0</v>
      </c>
      <c r="AC703">
        <v>0</v>
      </c>
      <c r="AD703">
        <v>1</v>
      </c>
      <c r="AE703">
        <v>0</v>
      </c>
      <c r="AF703" t="s">
        <v>61</v>
      </c>
      <c r="AG703">
        <v>0.1653125</v>
      </c>
      <c r="AH703">
        <v>2</v>
      </c>
      <c r="AI703">
        <v>53553727</v>
      </c>
      <c r="AJ703">
        <v>753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ROW(Source!A363)</f>
        <v>363</v>
      </c>
      <c r="B704">
        <v>53553740</v>
      </c>
      <c r="C704">
        <v>53553724</v>
      </c>
      <c r="D704">
        <v>29172556</v>
      </c>
      <c r="E704">
        <v>1</v>
      </c>
      <c r="F704">
        <v>1</v>
      </c>
      <c r="G704">
        <v>1</v>
      </c>
      <c r="H704">
        <v>2</v>
      </c>
      <c r="I704" t="s">
        <v>1647</v>
      </c>
      <c r="J704" t="s">
        <v>1667</v>
      </c>
      <c r="K704" t="s">
        <v>1649</v>
      </c>
      <c r="L704">
        <v>1368</v>
      </c>
      <c r="N704">
        <v>1011</v>
      </c>
      <c r="O704" t="s">
        <v>1494</v>
      </c>
      <c r="P704" t="s">
        <v>1494</v>
      </c>
      <c r="Q704">
        <v>1</v>
      </c>
      <c r="X704">
        <v>0.388125</v>
      </c>
      <c r="Y704">
        <v>0</v>
      </c>
      <c r="Z704">
        <v>31.26</v>
      </c>
      <c r="AA704">
        <v>13.5</v>
      </c>
      <c r="AB704">
        <v>0</v>
      </c>
      <c r="AC704">
        <v>0</v>
      </c>
      <c r="AD704">
        <v>1</v>
      </c>
      <c r="AE704">
        <v>0</v>
      </c>
      <c r="AF704" t="s">
        <v>61</v>
      </c>
      <c r="AG704">
        <v>0.55792968749999994</v>
      </c>
      <c r="AH704">
        <v>2</v>
      </c>
      <c r="AI704">
        <v>53553728</v>
      </c>
      <c r="AJ704">
        <v>754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ROW(Source!A363)</f>
        <v>363</v>
      </c>
      <c r="B705">
        <v>53553741</v>
      </c>
      <c r="C705">
        <v>53553724</v>
      </c>
      <c r="D705">
        <v>29173141</v>
      </c>
      <c r="E705">
        <v>1</v>
      </c>
      <c r="F705">
        <v>1</v>
      </c>
      <c r="G705">
        <v>1</v>
      </c>
      <c r="H705">
        <v>2</v>
      </c>
      <c r="I705" t="s">
        <v>1634</v>
      </c>
      <c r="J705" t="s">
        <v>1635</v>
      </c>
      <c r="K705" t="s">
        <v>1636</v>
      </c>
      <c r="L705">
        <v>1368</v>
      </c>
      <c r="N705">
        <v>1011</v>
      </c>
      <c r="O705" t="s">
        <v>1494</v>
      </c>
      <c r="P705" t="s">
        <v>1494</v>
      </c>
      <c r="Q705">
        <v>1</v>
      </c>
      <c r="X705">
        <v>1.8687499999999999</v>
      </c>
      <c r="Y705">
        <v>0</v>
      </c>
      <c r="Z705">
        <v>12.4</v>
      </c>
      <c r="AA705">
        <v>10.06</v>
      </c>
      <c r="AB705">
        <v>0</v>
      </c>
      <c r="AC705">
        <v>0</v>
      </c>
      <c r="AD705">
        <v>1</v>
      </c>
      <c r="AE705">
        <v>0</v>
      </c>
      <c r="AF705" t="s">
        <v>61</v>
      </c>
      <c r="AG705">
        <v>2.6863281249999997</v>
      </c>
      <c r="AH705">
        <v>2</v>
      </c>
      <c r="AI705">
        <v>53553729</v>
      </c>
      <c r="AJ705">
        <v>755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ROW(Source!A363)</f>
        <v>363</v>
      </c>
      <c r="B706">
        <v>53553742</v>
      </c>
      <c r="C706">
        <v>53553724</v>
      </c>
      <c r="D706">
        <v>29109983</v>
      </c>
      <c r="E706">
        <v>1</v>
      </c>
      <c r="F706">
        <v>1</v>
      </c>
      <c r="G706">
        <v>1</v>
      </c>
      <c r="H706">
        <v>3</v>
      </c>
      <c r="I706" t="s">
        <v>563</v>
      </c>
      <c r="J706" t="s">
        <v>565</v>
      </c>
      <c r="K706" t="s">
        <v>564</v>
      </c>
      <c r="L706">
        <v>1327</v>
      </c>
      <c r="N706">
        <v>1005</v>
      </c>
      <c r="O706" t="s">
        <v>128</v>
      </c>
      <c r="P706" t="s">
        <v>128</v>
      </c>
      <c r="Q706">
        <v>1</v>
      </c>
      <c r="X706">
        <v>100</v>
      </c>
      <c r="Y706">
        <v>71.180000000000007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100</v>
      </c>
      <c r="AH706">
        <v>2</v>
      </c>
      <c r="AI706">
        <v>53553730</v>
      </c>
      <c r="AJ706">
        <v>756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ROW(Source!A363)</f>
        <v>363</v>
      </c>
      <c r="B707">
        <v>53553743</v>
      </c>
      <c r="C707">
        <v>53553724</v>
      </c>
      <c r="D707">
        <v>29107800</v>
      </c>
      <c r="E707">
        <v>1</v>
      </c>
      <c r="F707">
        <v>1</v>
      </c>
      <c r="G707">
        <v>1</v>
      </c>
      <c r="H707">
        <v>3</v>
      </c>
      <c r="I707" t="s">
        <v>1698</v>
      </c>
      <c r="J707" t="s">
        <v>1699</v>
      </c>
      <c r="K707" t="s">
        <v>1700</v>
      </c>
      <c r="L707">
        <v>1346</v>
      </c>
      <c r="N707">
        <v>1009</v>
      </c>
      <c r="O707" t="s">
        <v>143</v>
      </c>
      <c r="P707" t="s">
        <v>143</v>
      </c>
      <c r="Q707">
        <v>1</v>
      </c>
      <c r="X707">
        <v>0.5</v>
      </c>
      <c r="Y707">
        <v>1.81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0.5</v>
      </c>
      <c r="AH707">
        <v>2</v>
      </c>
      <c r="AI707">
        <v>53553731</v>
      </c>
      <c r="AJ707">
        <v>757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ROW(Source!A363)</f>
        <v>363</v>
      </c>
      <c r="B708">
        <v>53553744</v>
      </c>
      <c r="C708">
        <v>53553724</v>
      </c>
      <c r="D708">
        <v>29109405</v>
      </c>
      <c r="E708">
        <v>1</v>
      </c>
      <c r="F708">
        <v>1</v>
      </c>
      <c r="G708">
        <v>1</v>
      </c>
      <c r="H708">
        <v>3</v>
      </c>
      <c r="I708" t="s">
        <v>619</v>
      </c>
      <c r="J708" t="s">
        <v>2102</v>
      </c>
      <c r="K708" t="s">
        <v>620</v>
      </c>
      <c r="L708">
        <v>1348</v>
      </c>
      <c r="N708">
        <v>1009</v>
      </c>
      <c r="O708" t="s">
        <v>26</v>
      </c>
      <c r="P708" t="s">
        <v>26</v>
      </c>
      <c r="Q708">
        <v>1000</v>
      </c>
      <c r="X708">
        <v>0.375</v>
      </c>
      <c r="Y708">
        <v>4316</v>
      </c>
      <c r="Z708">
        <v>0</v>
      </c>
      <c r="AA708">
        <v>0</v>
      </c>
      <c r="AB708">
        <v>0</v>
      </c>
      <c r="AC708">
        <v>0</v>
      </c>
      <c r="AD708">
        <v>1</v>
      </c>
      <c r="AE708">
        <v>0</v>
      </c>
      <c r="AF708" t="s">
        <v>3</v>
      </c>
      <c r="AG708">
        <v>0.375</v>
      </c>
      <c r="AH708">
        <v>3</v>
      </c>
      <c r="AI708">
        <v>-1</v>
      </c>
      <c r="AJ708" t="s">
        <v>3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ROW(Source!A363)</f>
        <v>363</v>
      </c>
      <c r="B709">
        <v>53553745</v>
      </c>
      <c r="C709">
        <v>53553724</v>
      </c>
      <c r="D709">
        <v>29145352</v>
      </c>
      <c r="E709">
        <v>1</v>
      </c>
      <c r="F709">
        <v>1</v>
      </c>
      <c r="G709">
        <v>1</v>
      </c>
      <c r="H709">
        <v>3</v>
      </c>
      <c r="I709" t="s">
        <v>438</v>
      </c>
      <c r="J709" t="s">
        <v>1831</v>
      </c>
      <c r="K709" t="s">
        <v>1832</v>
      </c>
      <c r="L709">
        <v>1348</v>
      </c>
      <c r="N709">
        <v>1009</v>
      </c>
      <c r="O709" t="s">
        <v>26</v>
      </c>
      <c r="P709" t="s">
        <v>26</v>
      </c>
      <c r="Q709">
        <v>1000</v>
      </c>
      <c r="X709">
        <v>0.05</v>
      </c>
      <c r="Y709">
        <v>9298.35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0</v>
      </c>
      <c r="AF709" t="s">
        <v>3</v>
      </c>
      <c r="AG709">
        <v>0.05</v>
      </c>
      <c r="AH709">
        <v>2</v>
      </c>
      <c r="AI709">
        <v>53553732</v>
      </c>
      <c r="AJ709">
        <v>759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ROW(Source!A363)</f>
        <v>363</v>
      </c>
      <c r="B710">
        <v>53553746</v>
      </c>
      <c r="C710">
        <v>53553724</v>
      </c>
      <c r="D710">
        <v>29150040</v>
      </c>
      <c r="E710">
        <v>1</v>
      </c>
      <c r="F710">
        <v>1</v>
      </c>
      <c r="G710">
        <v>1</v>
      </c>
      <c r="H710">
        <v>3</v>
      </c>
      <c r="I710" t="s">
        <v>1576</v>
      </c>
      <c r="J710" t="s">
        <v>1577</v>
      </c>
      <c r="K710" t="s">
        <v>1578</v>
      </c>
      <c r="L710">
        <v>1339</v>
      </c>
      <c r="N710">
        <v>1007</v>
      </c>
      <c r="O710" t="s">
        <v>425</v>
      </c>
      <c r="P710" t="s">
        <v>425</v>
      </c>
      <c r="Q710">
        <v>1</v>
      </c>
      <c r="X710">
        <v>0.93</v>
      </c>
      <c r="Y710">
        <v>2.44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0.93</v>
      </c>
      <c r="AH710">
        <v>2</v>
      </c>
      <c r="AI710">
        <v>53553733</v>
      </c>
      <c r="AJ710">
        <v>760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ROW(Source!A364)</f>
        <v>364</v>
      </c>
      <c r="B711">
        <v>53553737</v>
      </c>
      <c r="C711">
        <v>53553724</v>
      </c>
      <c r="D711">
        <v>18413230</v>
      </c>
      <c r="E711">
        <v>1</v>
      </c>
      <c r="F711">
        <v>1</v>
      </c>
      <c r="G711">
        <v>1</v>
      </c>
      <c r="H711">
        <v>1</v>
      </c>
      <c r="I711" t="s">
        <v>1487</v>
      </c>
      <c r="J711" t="s">
        <v>3</v>
      </c>
      <c r="K711" t="s">
        <v>1488</v>
      </c>
      <c r="L711">
        <v>1369</v>
      </c>
      <c r="N711">
        <v>1013</v>
      </c>
      <c r="O711" t="s">
        <v>1486</v>
      </c>
      <c r="P711" t="s">
        <v>1486</v>
      </c>
      <c r="Q711">
        <v>1</v>
      </c>
      <c r="X711">
        <v>211.16357499999995</v>
      </c>
      <c r="Y711">
        <v>0</v>
      </c>
      <c r="Z711">
        <v>0</v>
      </c>
      <c r="AA711">
        <v>0</v>
      </c>
      <c r="AB711">
        <v>9.18</v>
      </c>
      <c r="AC711">
        <v>0</v>
      </c>
      <c r="AD711">
        <v>1</v>
      </c>
      <c r="AE711">
        <v>1</v>
      </c>
      <c r="AF711" t="s">
        <v>62</v>
      </c>
      <c r="AG711">
        <v>279.26382793749997</v>
      </c>
      <c r="AH711">
        <v>2</v>
      </c>
      <c r="AI711">
        <v>53553725</v>
      </c>
      <c r="AJ711">
        <v>762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ROW(Source!A364)</f>
        <v>364</v>
      </c>
      <c r="B712">
        <v>53553738</v>
      </c>
      <c r="C712">
        <v>53553724</v>
      </c>
      <c r="D712">
        <v>121548</v>
      </c>
      <c r="E712">
        <v>1</v>
      </c>
      <c r="F712">
        <v>1</v>
      </c>
      <c r="G712">
        <v>1</v>
      </c>
      <c r="H712">
        <v>1</v>
      </c>
      <c r="I712" t="s">
        <v>31</v>
      </c>
      <c r="J712" t="s">
        <v>3</v>
      </c>
      <c r="K712" t="s">
        <v>1489</v>
      </c>
      <c r="L712">
        <v>608254</v>
      </c>
      <c r="N712">
        <v>1013</v>
      </c>
      <c r="O712" t="s">
        <v>1490</v>
      </c>
      <c r="P712" t="s">
        <v>1490</v>
      </c>
      <c r="Q712">
        <v>1</v>
      </c>
      <c r="X712">
        <v>2.3718749999999997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2</v>
      </c>
      <c r="AF712" t="s">
        <v>61</v>
      </c>
      <c r="AG712">
        <v>3.4095703124999996</v>
      </c>
      <c r="AH712">
        <v>2</v>
      </c>
      <c r="AI712">
        <v>53553726</v>
      </c>
      <c r="AJ712">
        <v>763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ROW(Source!A364)</f>
        <v>364</v>
      </c>
      <c r="B713">
        <v>53553739</v>
      </c>
      <c r="C713">
        <v>53553724</v>
      </c>
      <c r="D713">
        <v>29172479</v>
      </c>
      <c r="E713">
        <v>1</v>
      </c>
      <c r="F713">
        <v>1</v>
      </c>
      <c r="G713">
        <v>1</v>
      </c>
      <c r="H713">
        <v>2</v>
      </c>
      <c r="I713" t="s">
        <v>1585</v>
      </c>
      <c r="J713" t="s">
        <v>1586</v>
      </c>
      <c r="K713" t="s">
        <v>1587</v>
      </c>
      <c r="L713">
        <v>1368</v>
      </c>
      <c r="N713">
        <v>1011</v>
      </c>
      <c r="O713" t="s">
        <v>1494</v>
      </c>
      <c r="P713" t="s">
        <v>1494</v>
      </c>
      <c r="Q713">
        <v>1</v>
      </c>
      <c r="X713">
        <v>0.11499999999999999</v>
      </c>
      <c r="Y713">
        <v>0</v>
      </c>
      <c r="Z713">
        <v>99.89</v>
      </c>
      <c r="AA713">
        <v>10.06</v>
      </c>
      <c r="AB713">
        <v>0</v>
      </c>
      <c r="AC713">
        <v>0</v>
      </c>
      <c r="AD713">
        <v>1</v>
      </c>
      <c r="AE713">
        <v>0</v>
      </c>
      <c r="AF713" t="s">
        <v>61</v>
      </c>
      <c r="AG713">
        <v>0.1653125</v>
      </c>
      <c r="AH713">
        <v>2</v>
      </c>
      <c r="AI713">
        <v>53553727</v>
      </c>
      <c r="AJ713">
        <v>764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ROW(Source!A364)</f>
        <v>364</v>
      </c>
      <c r="B714">
        <v>53553740</v>
      </c>
      <c r="C714">
        <v>53553724</v>
      </c>
      <c r="D714">
        <v>29172556</v>
      </c>
      <c r="E714">
        <v>1</v>
      </c>
      <c r="F714">
        <v>1</v>
      </c>
      <c r="G714">
        <v>1</v>
      </c>
      <c r="H714">
        <v>2</v>
      </c>
      <c r="I714" t="s">
        <v>1647</v>
      </c>
      <c r="J714" t="s">
        <v>1667</v>
      </c>
      <c r="K714" t="s">
        <v>1649</v>
      </c>
      <c r="L714">
        <v>1368</v>
      </c>
      <c r="N714">
        <v>1011</v>
      </c>
      <c r="O714" t="s">
        <v>1494</v>
      </c>
      <c r="P714" t="s">
        <v>1494</v>
      </c>
      <c r="Q714">
        <v>1</v>
      </c>
      <c r="X714">
        <v>0.388125</v>
      </c>
      <c r="Y714">
        <v>0</v>
      </c>
      <c r="Z714">
        <v>31.26</v>
      </c>
      <c r="AA714">
        <v>13.5</v>
      </c>
      <c r="AB714">
        <v>0</v>
      </c>
      <c r="AC714">
        <v>0</v>
      </c>
      <c r="AD714">
        <v>1</v>
      </c>
      <c r="AE714">
        <v>0</v>
      </c>
      <c r="AF714" t="s">
        <v>61</v>
      </c>
      <c r="AG714">
        <v>0.55792968749999994</v>
      </c>
      <c r="AH714">
        <v>2</v>
      </c>
      <c r="AI714">
        <v>53553728</v>
      </c>
      <c r="AJ714">
        <v>765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ROW(Source!A364)</f>
        <v>364</v>
      </c>
      <c r="B715">
        <v>53553741</v>
      </c>
      <c r="C715">
        <v>53553724</v>
      </c>
      <c r="D715">
        <v>29173141</v>
      </c>
      <c r="E715">
        <v>1</v>
      </c>
      <c r="F715">
        <v>1</v>
      </c>
      <c r="G715">
        <v>1</v>
      </c>
      <c r="H715">
        <v>2</v>
      </c>
      <c r="I715" t="s">
        <v>1634</v>
      </c>
      <c r="J715" t="s">
        <v>1635</v>
      </c>
      <c r="K715" t="s">
        <v>1636</v>
      </c>
      <c r="L715">
        <v>1368</v>
      </c>
      <c r="N715">
        <v>1011</v>
      </c>
      <c r="O715" t="s">
        <v>1494</v>
      </c>
      <c r="P715" t="s">
        <v>1494</v>
      </c>
      <c r="Q715">
        <v>1</v>
      </c>
      <c r="X715">
        <v>1.8687499999999999</v>
      </c>
      <c r="Y715">
        <v>0</v>
      </c>
      <c r="Z715">
        <v>12.4</v>
      </c>
      <c r="AA715">
        <v>10.06</v>
      </c>
      <c r="AB715">
        <v>0</v>
      </c>
      <c r="AC715">
        <v>0</v>
      </c>
      <c r="AD715">
        <v>1</v>
      </c>
      <c r="AE715">
        <v>0</v>
      </c>
      <c r="AF715" t="s">
        <v>61</v>
      </c>
      <c r="AG715">
        <v>2.6863281249999997</v>
      </c>
      <c r="AH715">
        <v>2</v>
      </c>
      <c r="AI715">
        <v>53553729</v>
      </c>
      <c r="AJ715">
        <v>766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ROW(Source!A364)</f>
        <v>364</v>
      </c>
      <c r="B716">
        <v>53553742</v>
      </c>
      <c r="C716">
        <v>53553724</v>
      </c>
      <c r="D716">
        <v>29109983</v>
      </c>
      <c r="E716">
        <v>1</v>
      </c>
      <c r="F716">
        <v>1</v>
      </c>
      <c r="G716">
        <v>1</v>
      </c>
      <c r="H716">
        <v>3</v>
      </c>
      <c r="I716" t="s">
        <v>563</v>
      </c>
      <c r="J716" t="s">
        <v>565</v>
      </c>
      <c r="K716" t="s">
        <v>564</v>
      </c>
      <c r="L716">
        <v>1327</v>
      </c>
      <c r="N716">
        <v>1005</v>
      </c>
      <c r="O716" t="s">
        <v>128</v>
      </c>
      <c r="P716" t="s">
        <v>128</v>
      </c>
      <c r="Q716">
        <v>1</v>
      </c>
      <c r="X716">
        <v>100</v>
      </c>
      <c r="Y716">
        <v>71.180000000000007</v>
      </c>
      <c r="Z716">
        <v>0</v>
      </c>
      <c r="AA716">
        <v>0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100</v>
      </c>
      <c r="AH716">
        <v>2</v>
      </c>
      <c r="AI716">
        <v>53553730</v>
      </c>
      <c r="AJ716">
        <v>767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ROW(Source!A364)</f>
        <v>364</v>
      </c>
      <c r="B717">
        <v>53553743</v>
      </c>
      <c r="C717">
        <v>53553724</v>
      </c>
      <c r="D717">
        <v>29107800</v>
      </c>
      <c r="E717">
        <v>1</v>
      </c>
      <c r="F717">
        <v>1</v>
      </c>
      <c r="G717">
        <v>1</v>
      </c>
      <c r="H717">
        <v>3</v>
      </c>
      <c r="I717" t="s">
        <v>1698</v>
      </c>
      <c r="J717" t="s">
        <v>1699</v>
      </c>
      <c r="K717" t="s">
        <v>1700</v>
      </c>
      <c r="L717">
        <v>1346</v>
      </c>
      <c r="N717">
        <v>1009</v>
      </c>
      <c r="O717" t="s">
        <v>143</v>
      </c>
      <c r="P717" t="s">
        <v>143</v>
      </c>
      <c r="Q717">
        <v>1</v>
      </c>
      <c r="X717">
        <v>0.5</v>
      </c>
      <c r="Y717">
        <v>1.81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0.5</v>
      </c>
      <c r="AH717">
        <v>2</v>
      </c>
      <c r="AI717">
        <v>53553731</v>
      </c>
      <c r="AJ717">
        <v>768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ROW(Source!A364)</f>
        <v>364</v>
      </c>
      <c r="B718">
        <v>53553744</v>
      </c>
      <c r="C718">
        <v>53553724</v>
      </c>
      <c r="D718">
        <v>29109405</v>
      </c>
      <c r="E718">
        <v>1</v>
      </c>
      <c r="F718">
        <v>1</v>
      </c>
      <c r="G718">
        <v>1</v>
      </c>
      <c r="H718">
        <v>3</v>
      </c>
      <c r="I718" t="s">
        <v>619</v>
      </c>
      <c r="J718" t="s">
        <v>2102</v>
      </c>
      <c r="K718" t="s">
        <v>620</v>
      </c>
      <c r="L718">
        <v>1348</v>
      </c>
      <c r="N718">
        <v>1009</v>
      </c>
      <c r="O718" t="s">
        <v>26</v>
      </c>
      <c r="P718" t="s">
        <v>26</v>
      </c>
      <c r="Q718">
        <v>1000</v>
      </c>
      <c r="X718">
        <v>0.375</v>
      </c>
      <c r="Y718">
        <v>4316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0.375</v>
      </c>
      <c r="AH718">
        <v>3</v>
      </c>
      <c r="AI718">
        <v>-1</v>
      </c>
      <c r="AJ718" t="s">
        <v>3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ROW(Source!A364)</f>
        <v>364</v>
      </c>
      <c r="B719">
        <v>53553745</v>
      </c>
      <c r="C719">
        <v>53553724</v>
      </c>
      <c r="D719">
        <v>29145352</v>
      </c>
      <c r="E719">
        <v>1</v>
      </c>
      <c r="F719">
        <v>1</v>
      </c>
      <c r="G719">
        <v>1</v>
      </c>
      <c r="H719">
        <v>3</v>
      </c>
      <c r="I719" t="s">
        <v>438</v>
      </c>
      <c r="J719" t="s">
        <v>1831</v>
      </c>
      <c r="K719" t="s">
        <v>1832</v>
      </c>
      <c r="L719">
        <v>1348</v>
      </c>
      <c r="N719">
        <v>1009</v>
      </c>
      <c r="O719" t="s">
        <v>26</v>
      </c>
      <c r="P719" t="s">
        <v>26</v>
      </c>
      <c r="Q719">
        <v>1000</v>
      </c>
      <c r="X719">
        <v>0.05</v>
      </c>
      <c r="Y719">
        <v>9298.35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0.05</v>
      </c>
      <c r="AH719">
        <v>2</v>
      </c>
      <c r="AI719">
        <v>53553732</v>
      </c>
      <c r="AJ719">
        <v>770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ROW(Source!A364)</f>
        <v>364</v>
      </c>
      <c r="B720">
        <v>53553746</v>
      </c>
      <c r="C720">
        <v>53553724</v>
      </c>
      <c r="D720">
        <v>29150040</v>
      </c>
      <c r="E720">
        <v>1</v>
      </c>
      <c r="F720">
        <v>1</v>
      </c>
      <c r="G720">
        <v>1</v>
      </c>
      <c r="H720">
        <v>3</v>
      </c>
      <c r="I720" t="s">
        <v>1576</v>
      </c>
      <c r="J720" t="s">
        <v>1577</v>
      </c>
      <c r="K720" t="s">
        <v>1578</v>
      </c>
      <c r="L720">
        <v>1339</v>
      </c>
      <c r="N720">
        <v>1007</v>
      </c>
      <c r="O720" t="s">
        <v>425</v>
      </c>
      <c r="P720" t="s">
        <v>425</v>
      </c>
      <c r="Q720">
        <v>1</v>
      </c>
      <c r="X720">
        <v>0.93</v>
      </c>
      <c r="Y720">
        <v>2.44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0.93</v>
      </c>
      <c r="AH720">
        <v>2</v>
      </c>
      <c r="AI720">
        <v>53553733</v>
      </c>
      <c r="AJ720">
        <v>771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ROW(Source!A371)</f>
        <v>371</v>
      </c>
      <c r="B721">
        <v>53553757</v>
      </c>
      <c r="C721">
        <v>53553750</v>
      </c>
      <c r="D721">
        <v>18410572</v>
      </c>
      <c r="E721">
        <v>1</v>
      </c>
      <c r="F721">
        <v>1</v>
      </c>
      <c r="G721">
        <v>1</v>
      </c>
      <c r="H721">
        <v>1</v>
      </c>
      <c r="I721" t="s">
        <v>1626</v>
      </c>
      <c r="J721" t="s">
        <v>3</v>
      </c>
      <c r="K721" t="s">
        <v>1627</v>
      </c>
      <c r="L721">
        <v>1369</v>
      </c>
      <c r="N721">
        <v>1013</v>
      </c>
      <c r="O721" t="s">
        <v>1486</v>
      </c>
      <c r="P721" t="s">
        <v>1486</v>
      </c>
      <c r="Q721">
        <v>1</v>
      </c>
      <c r="X721">
        <v>75.3</v>
      </c>
      <c r="Y721">
        <v>0</v>
      </c>
      <c r="Z721">
        <v>0</v>
      </c>
      <c r="AA721">
        <v>0</v>
      </c>
      <c r="AB721">
        <v>291.25</v>
      </c>
      <c r="AC721">
        <v>0</v>
      </c>
      <c r="AD721">
        <v>1</v>
      </c>
      <c r="AE721">
        <v>1</v>
      </c>
      <c r="AF721" t="s">
        <v>62</v>
      </c>
      <c r="AG721">
        <v>99.584249999999969</v>
      </c>
      <c r="AH721">
        <v>2</v>
      </c>
      <c r="AI721">
        <v>53553751</v>
      </c>
      <c r="AJ721">
        <v>773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ROW(Source!A371)</f>
        <v>371</v>
      </c>
      <c r="B722">
        <v>53553758</v>
      </c>
      <c r="C722">
        <v>53553750</v>
      </c>
      <c r="D722">
        <v>29174591</v>
      </c>
      <c r="E722">
        <v>1</v>
      </c>
      <c r="F722">
        <v>1</v>
      </c>
      <c r="G722">
        <v>1</v>
      </c>
      <c r="H722">
        <v>2</v>
      </c>
      <c r="I722" t="s">
        <v>1833</v>
      </c>
      <c r="J722" t="s">
        <v>1834</v>
      </c>
      <c r="K722" t="s">
        <v>1835</v>
      </c>
      <c r="L722">
        <v>1368</v>
      </c>
      <c r="N722">
        <v>1011</v>
      </c>
      <c r="O722" t="s">
        <v>1494</v>
      </c>
      <c r="P722" t="s">
        <v>1494</v>
      </c>
      <c r="Q722">
        <v>1</v>
      </c>
      <c r="X722">
        <v>0.75</v>
      </c>
      <c r="Y722">
        <v>0</v>
      </c>
      <c r="Z722">
        <v>0.95</v>
      </c>
      <c r="AA722">
        <v>0</v>
      </c>
      <c r="AB722">
        <v>0</v>
      </c>
      <c r="AC722">
        <v>0</v>
      </c>
      <c r="AD722">
        <v>1</v>
      </c>
      <c r="AE722">
        <v>0</v>
      </c>
      <c r="AF722" t="s">
        <v>61</v>
      </c>
      <c r="AG722">
        <v>1.078125</v>
      </c>
      <c r="AH722">
        <v>2</v>
      </c>
      <c r="AI722">
        <v>53553752</v>
      </c>
      <c r="AJ722">
        <v>774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ROW(Source!A371)</f>
        <v>371</v>
      </c>
      <c r="B723">
        <v>53553759</v>
      </c>
      <c r="C723">
        <v>53553750</v>
      </c>
      <c r="D723">
        <v>29174913</v>
      </c>
      <c r="E723">
        <v>1</v>
      </c>
      <c r="F723">
        <v>1</v>
      </c>
      <c r="G723">
        <v>1</v>
      </c>
      <c r="H723">
        <v>2</v>
      </c>
      <c r="I723" t="s">
        <v>1513</v>
      </c>
      <c r="J723" t="s">
        <v>1514</v>
      </c>
      <c r="K723" t="s">
        <v>1515</v>
      </c>
      <c r="L723">
        <v>1368</v>
      </c>
      <c r="N723">
        <v>1011</v>
      </c>
      <c r="O723" t="s">
        <v>1494</v>
      </c>
      <c r="P723" t="s">
        <v>1494</v>
      </c>
      <c r="Q723">
        <v>1</v>
      </c>
      <c r="X723">
        <v>0.49</v>
      </c>
      <c r="Y723">
        <v>0</v>
      </c>
      <c r="Z723">
        <v>87.17</v>
      </c>
      <c r="AA723">
        <v>11.6</v>
      </c>
      <c r="AB723">
        <v>0</v>
      </c>
      <c r="AC723">
        <v>0</v>
      </c>
      <c r="AD723">
        <v>1</v>
      </c>
      <c r="AE723">
        <v>0</v>
      </c>
      <c r="AF723" t="s">
        <v>61</v>
      </c>
      <c r="AG723">
        <v>0.70437499999999997</v>
      </c>
      <c r="AH723">
        <v>2</v>
      </c>
      <c r="AI723">
        <v>53553753</v>
      </c>
      <c r="AJ723">
        <v>775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ROW(Source!A371)</f>
        <v>371</v>
      </c>
      <c r="B724">
        <v>53553760</v>
      </c>
      <c r="C724">
        <v>53553750</v>
      </c>
      <c r="D724">
        <v>29114340</v>
      </c>
      <c r="E724">
        <v>1</v>
      </c>
      <c r="F724">
        <v>1</v>
      </c>
      <c r="G724">
        <v>1</v>
      </c>
      <c r="H724">
        <v>3</v>
      </c>
      <c r="I724" t="s">
        <v>1836</v>
      </c>
      <c r="J724" t="s">
        <v>1837</v>
      </c>
      <c r="K724" t="s">
        <v>1838</v>
      </c>
      <c r="L724">
        <v>1348</v>
      </c>
      <c r="N724">
        <v>1009</v>
      </c>
      <c r="O724" t="s">
        <v>26</v>
      </c>
      <c r="P724" t="s">
        <v>26</v>
      </c>
      <c r="Q724">
        <v>1000</v>
      </c>
      <c r="X724">
        <v>4.1999999999999997E-3</v>
      </c>
      <c r="Y724">
        <v>8475</v>
      </c>
      <c r="Z724">
        <v>0</v>
      </c>
      <c r="AA724">
        <v>0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4.1999999999999997E-3</v>
      </c>
      <c r="AH724">
        <v>2</v>
      </c>
      <c r="AI724">
        <v>53553754</v>
      </c>
      <c r="AJ724">
        <v>776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ROW(Source!A371)</f>
        <v>371</v>
      </c>
      <c r="B725">
        <v>53553761</v>
      </c>
      <c r="C725">
        <v>53553750</v>
      </c>
      <c r="D725">
        <v>29111323</v>
      </c>
      <c r="E725">
        <v>1</v>
      </c>
      <c r="F725">
        <v>1</v>
      </c>
      <c r="G725">
        <v>1</v>
      </c>
      <c r="H725">
        <v>3</v>
      </c>
      <c r="I725" t="s">
        <v>580</v>
      </c>
      <c r="J725" t="s">
        <v>582</v>
      </c>
      <c r="K725" t="s">
        <v>581</v>
      </c>
      <c r="L725">
        <v>1328</v>
      </c>
      <c r="N725">
        <v>1005</v>
      </c>
      <c r="O725" t="s">
        <v>396</v>
      </c>
      <c r="P725" t="s">
        <v>396</v>
      </c>
      <c r="Q725">
        <v>100</v>
      </c>
      <c r="X725">
        <v>1.0249999999999999</v>
      </c>
      <c r="Y725">
        <v>2275.5</v>
      </c>
      <c r="Z725">
        <v>0</v>
      </c>
      <c r="AA725">
        <v>0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1.0249999999999999</v>
      </c>
      <c r="AH725">
        <v>2</v>
      </c>
      <c r="AI725">
        <v>53553755</v>
      </c>
      <c r="AJ725">
        <v>777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ROW(Source!A372)</f>
        <v>372</v>
      </c>
      <c r="B726">
        <v>53553757</v>
      </c>
      <c r="C726">
        <v>53553750</v>
      </c>
      <c r="D726">
        <v>18410572</v>
      </c>
      <c r="E726">
        <v>1</v>
      </c>
      <c r="F726">
        <v>1</v>
      </c>
      <c r="G726">
        <v>1</v>
      </c>
      <c r="H726">
        <v>1</v>
      </c>
      <c r="I726" t="s">
        <v>1626</v>
      </c>
      <c r="J726" t="s">
        <v>3</v>
      </c>
      <c r="K726" t="s">
        <v>1627</v>
      </c>
      <c r="L726">
        <v>1369</v>
      </c>
      <c r="N726">
        <v>1013</v>
      </c>
      <c r="O726" t="s">
        <v>1486</v>
      </c>
      <c r="P726" t="s">
        <v>1486</v>
      </c>
      <c r="Q726">
        <v>1</v>
      </c>
      <c r="X726">
        <v>75.3</v>
      </c>
      <c r="Y726">
        <v>0</v>
      </c>
      <c r="Z726">
        <v>0</v>
      </c>
      <c r="AA726">
        <v>0</v>
      </c>
      <c r="AB726">
        <v>291.25</v>
      </c>
      <c r="AC726">
        <v>0</v>
      </c>
      <c r="AD726">
        <v>1</v>
      </c>
      <c r="AE726">
        <v>1</v>
      </c>
      <c r="AF726" t="s">
        <v>62</v>
      </c>
      <c r="AG726">
        <v>99.584249999999969</v>
      </c>
      <c r="AH726">
        <v>2</v>
      </c>
      <c r="AI726">
        <v>53553751</v>
      </c>
      <c r="AJ726">
        <v>779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ROW(Source!A372)</f>
        <v>372</v>
      </c>
      <c r="B727">
        <v>53553758</v>
      </c>
      <c r="C727">
        <v>53553750</v>
      </c>
      <c r="D727">
        <v>29174591</v>
      </c>
      <c r="E727">
        <v>1</v>
      </c>
      <c r="F727">
        <v>1</v>
      </c>
      <c r="G727">
        <v>1</v>
      </c>
      <c r="H727">
        <v>2</v>
      </c>
      <c r="I727" t="s">
        <v>1833</v>
      </c>
      <c r="J727" t="s">
        <v>1834</v>
      </c>
      <c r="K727" t="s">
        <v>1835</v>
      </c>
      <c r="L727">
        <v>1368</v>
      </c>
      <c r="N727">
        <v>1011</v>
      </c>
      <c r="O727" t="s">
        <v>1494</v>
      </c>
      <c r="P727" t="s">
        <v>1494</v>
      </c>
      <c r="Q727">
        <v>1</v>
      </c>
      <c r="X727">
        <v>0.75</v>
      </c>
      <c r="Y727">
        <v>0</v>
      </c>
      <c r="Z727">
        <v>0.95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61</v>
      </c>
      <c r="AG727">
        <v>1.078125</v>
      </c>
      <c r="AH727">
        <v>2</v>
      </c>
      <c r="AI727">
        <v>53553752</v>
      </c>
      <c r="AJ727">
        <v>780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ROW(Source!A372)</f>
        <v>372</v>
      </c>
      <c r="B728">
        <v>53553759</v>
      </c>
      <c r="C728">
        <v>53553750</v>
      </c>
      <c r="D728">
        <v>29174913</v>
      </c>
      <c r="E728">
        <v>1</v>
      </c>
      <c r="F728">
        <v>1</v>
      </c>
      <c r="G728">
        <v>1</v>
      </c>
      <c r="H728">
        <v>2</v>
      </c>
      <c r="I728" t="s">
        <v>1513</v>
      </c>
      <c r="J728" t="s">
        <v>1514</v>
      </c>
      <c r="K728" t="s">
        <v>1515</v>
      </c>
      <c r="L728">
        <v>1368</v>
      </c>
      <c r="N728">
        <v>1011</v>
      </c>
      <c r="O728" t="s">
        <v>1494</v>
      </c>
      <c r="P728" t="s">
        <v>1494</v>
      </c>
      <c r="Q728">
        <v>1</v>
      </c>
      <c r="X728">
        <v>0.49</v>
      </c>
      <c r="Y728">
        <v>0</v>
      </c>
      <c r="Z728">
        <v>87.17</v>
      </c>
      <c r="AA728">
        <v>11.6</v>
      </c>
      <c r="AB728">
        <v>0</v>
      </c>
      <c r="AC728">
        <v>0</v>
      </c>
      <c r="AD728">
        <v>1</v>
      </c>
      <c r="AE728">
        <v>0</v>
      </c>
      <c r="AF728" t="s">
        <v>61</v>
      </c>
      <c r="AG728">
        <v>0.70437499999999997</v>
      </c>
      <c r="AH728">
        <v>2</v>
      </c>
      <c r="AI728">
        <v>53553753</v>
      </c>
      <c r="AJ728">
        <v>781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ROW(Source!A372)</f>
        <v>372</v>
      </c>
      <c r="B729">
        <v>53553760</v>
      </c>
      <c r="C729">
        <v>53553750</v>
      </c>
      <c r="D729">
        <v>29114340</v>
      </c>
      <c r="E729">
        <v>1</v>
      </c>
      <c r="F729">
        <v>1</v>
      </c>
      <c r="G729">
        <v>1</v>
      </c>
      <c r="H729">
        <v>3</v>
      </c>
      <c r="I729" t="s">
        <v>1836</v>
      </c>
      <c r="J729" t="s">
        <v>1837</v>
      </c>
      <c r="K729" t="s">
        <v>1838</v>
      </c>
      <c r="L729">
        <v>1348</v>
      </c>
      <c r="N729">
        <v>1009</v>
      </c>
      <c r="O729" t="s">
        <v>26</v>
      </c>
      <c r="P729" t="s">
        <v>26</v>
      </c>
      <c r="Q729">
        <v>1000</v>
      </c>
      <c r="X729">
        <v>4.1999999999999997E-3</v>
      </c>
      <c r="Y729">
        <v>8475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0</v>
      </c>
      <c r="AF729" t="s">
        <v>3</v>
      </c>
      <c r="AG729">
        <v>4.1999999999999997E-3</v>
      </c>
      <c r="AH729">
        <v>2</v>
      </c>
      <c r="AI729">
        <v>53553754</v>
      </c>
      <c r="AJ729">
        <v>782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ROW(Source!A372)</f>
        <v>372</v>
      </c>
      <c r="B730">
        <v>53553761</v>
      </c>
      <c r="C730">
        <v>53553750</v>
      </c>
      <c r="D730">
        <v>29111323</v>
      </c>
      <c r="E730">
        <v>1</v>
      </c>
      <c r="F730">
        <v>1</v>
      </c>
      <c r="G730">
        <v>1</v>
      </c>
      <c r="H730">
        <v>3</v>
      </c>
      <c r="I730" t="s">
        <v>580</v>
      </c>
      <c r="J730" t="s">
        <v>582</v>
      </c>
      <c r="K730" t="s">
        <v>581</v>
      </c>
      <c r="L730">
        <v>1328</v>
      </c>
      <c r="N730">
        <v>1005</v>
      </c>
      <c r="O730" t="s">
        <v>396</v>
      </c>
      <c r="P730" t="s">
        <v>396</v>
      </c>
      <c r="Q730">
        <v>100</v>
      </c>
      <c r="X730">
        <v>1.0249999999999999</v>
      </c>
      <c r="Y730">
        <v>2275.5</v>
      </c>
      <c r="Z730">
        <v>0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1.0249999999999999</v>
      </c>
      <c r="AH730">
        <v>2</v>
      </c>
      <c r="AI730">
        <v>53553755</v>
      </c>
      <c r="AJ730">
        <v>783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ROW(Source!A377)</f>
        <v>377</v>
      </c>
      <c r="B731">
        <v>53553773</v>
      </c>
      <c r="C731">
        <v>53553764</v>
      </c>
      <c r="D731">
        <v>18410171</v>
      </c>
      <c r="E731">
        <v>1</v>
      </c>
      <c r="F731">
        <v>1</v>
      </c>
      <c r="G731">
        <v>1</v>
      </c>
      <c r="H731">
        <v>1</v>
      </c>
      <c r="I731" t="s">
        <v>1839</v>
      </c>
      <c r="J731" t="s">
        <v>3</v>
      </c>
      <c r="K731" t="s">
        <v>1840</v>
      </c>
      <c r="L731">
        <v>1369</v>
      </c>
      <c r="N731">
        <v>1013</v>
      </c>
      <c r="O731" t="s">
        <v>1486</v>
      </c>
      <c r="P731" t="s">
        <v>1486</v>
      </c>
      <c r="Q731">
        <v>1</v>
      </c>
      <c r="X731">
        <v>1.9308499999999997</v>
      </c>
      <c r="Y731">
        <v>0</v>
      </c>
      <c r="Z731">
        <v>0</v>
      </c>
      <c r="AA731">
        <v>0</v>
      </c>
      <c r="AB731">
        <v>298.91000000000003</v>
      </c>
      <c r="AC731">
        <v>0</v>
      </c>
      <c r="AD731">
        <v>1</v>
      </c>
      <c r="AE731">
        <v>1</v>
      </c>
      <c r="AF731" t="s">
        <v>62</v>
      </c>
      <c r="AG731">
        <v>2.5535491249999995</v>
      </c>
      <c r="AH731">
        <v>2</v>
      </c>
      <c r="AI731">
        <v>53553765</v>
      </c>
      <c r="AJ731">
        <v>785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ROW(Source!A377)</f>
        <v>377</v>
      </c>
      <c r="B732">
        <v>53553774</v>
      </c>
      <c r="C732">
        <v>53553764</v>
      </c>
      <c r="D732">
        <v>29172657</v>
      </c>
      <c r="E732">
        <v>1</v>
      </c>
      <c r="F732">
        <v>1</v>
      </c>
      <c r="G732">
        <v>1</v>
      </c>
      <c r="H732">
        <v>2</v>
      </c>
      <c r="I732" t="s">
        <v>1588</v>
      </c>
      <c r="J732" t="s">
        <v>1589</v>
      </c>
      <c r="K732" t="s">
        <v>1590</v>
      </c>
      <c r="L732">
        <v>1368</v>
      </c>
      <c r="N732">
        <v>1011</v>
      </c>
      <c r="O732" t="s">
        <v>1494</v>
      </c>
      <c r="P732" t="s">
        <v>1494</v>
      </c>
      <c r="Q732">
        <v>1</v>
      </c>
      <c r="X732">
        <v>0.17249999999999999</v>
      </c>
      <c r="Y732">
        <v>0</v>
      </c>
      <c r="Z732">
        <v>8.1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61</v>
      </c>
      <c r="AG732">
        <v>0.24796874999999996</v>
      </c>
      <c r="AH732">
        <v>2</v>
      </c>
      <c r="AI732">
        <v>53553766</v>
      </c>
      <c r="AJ732">
        <v>786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ROW(Source!A377)</f>
        <v>377</v>
      </c>
      <c r="B733">
        <v>53553775</v>
      </c>
      <c r="C733">
        <v>53553764</v>
      </c>
      <c r="D733">
        <v>29174500</v>
      </c>
      <c r="E733">
        <v>1</v>
      </c>
      <c r="F733">
        <v>1</v>
      </c>
      <c r="G733">
        <v>1</v>
      </c>
      <c r="H733">
        <v>2</v>
      </c>
      <c r="I733" t="s">
        <v>1681</v>
      </c>
      <c r="J733" t="s">
        <v>1682</v>
      </c>
      <c r="K733" t="s">
        <v>1683</v>
      </c>
      <c r="L733">
        <v>1368</v>
      </c>
      <c r="N733">
        <v>1011</v>
      </c>
      <c r="O733" t="s">
        <v>1494</v>
      </c>
      <c r="P733" t="s">
        <v>1494</v>
      </c>
      <c r="Q733">
        <v>1</v>
      </c>
      <c r="X733">
        <v>0.388125</v>
      </c>
      <c r="Y733">
        <v>0</v>
      </c>
      <c r="Z733">
        <v>1.95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61</v>
      </c>
      <c r="AG733">
        <v>0.55792968749999994</v>
      </c>
      <c r="AH733">
        <v>2</v>
      </c>
      <c r="AI733">
        <v>53553767</v>
      </c>
      <c r="AJ733">
        <v>787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ROW(Source!A377)</f>
        <v>377</v>
      </c>
      <c r="B734">
        <v>53553776</v>
      </c>
      <c r="C734">
        <v>53553764</v>
      </c>
      <c r="D734">
        <v>29174913</v>
      </c>
      <c r="E734">
        <v>1</v>
      </c>
      <c r="F734">
        <v>1</v>
      </c>
      <c r="G734">
        <v>1</v>
      </c>
      <c r="H734">
        <v>2</v>
      </c>
      <c r="I734" t="s">
        <v>1513</v>
      </c>
      <c r="J734" t="s">
        <v>1514</v>
      </c>
      <c r="K734" t="s">
        <v>1515</v>
      </c>
      <c r="L734">
        <v>1368</v>
      </c>
      <c r="N734">
        <v>1011</v>
      </c>
      <c r="O734" t="s">
        <v>1494</v>
      </c>
      <c r="P734" t="s">
        <v>1494</v>
      </c>
      <c r="Q734">
        <v>1</v>
      </c>
      <c r="X734">
        <v>1.4374999999999999E-2</v>
      </c>
      <c r="Y734">
        <v>0</v>
      </c>
      <c r="Z734">
        <v>87.17</v>
      </c>
      <c r="AA734">
        <v>11.6</v>
      </c>
      <c r="AB734">
        <v>0</v>
      </c>
      <c r="AC734">
        <v>0</v>
      </c>
      <c r="AD734">
        <v>1</v>
      </c>
      <c r="AE734">
        <v>0</v>
      </c>
      <c r="AF734" t="s">
        <v>61</v>
      </c>
      <c r="AG734">
        <v>2.06640625E-2</v>
      </c>
      <c r="AH734">
        <v>2</v>
      </c>
      <c r="AI734">
        <v>53553768</v>
      </c>
      <c r="AJ734">
        <v>788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ROW(Source!A377)</f>
        <v>377</v>
      </c>
      <c r="B735">
        <v>53553777</v>
      </c>
      <c r="C735">
        <v>53553764</v>
      </c>
      <c r="D735">
        <v>29113986</v>
      </c>
      <c r="E735">
        <v>1</v>
      </c>
      <c r="F735">
        <v>1</v>
      </c>
      <c r="G735">
        <v>1</v>
      </c>
      <c r="H735">
        <v>3</v>
      </c>
      <c r="I735" t="s">
        <v>1841</v>
      </c>
      <c r="J735" t="s">
        <v>1842</v>
      </c>
      <c r="K735" t="s">
        <v>1843</v>
      </c>
      <c r="L735">
        <v>1348</v>
      </c>
      <c r="N735">
        <v>1009</v>
      </c>
      <c r="O735" t="s">
        <v>26</v>
      </c>
      <c r="P735" t="s">
        <v>26</v>
      </c>
      <c r="Q735">
        <v>1000</v>
      </c>
      <c r="X735">
        <v>1.1E-4</v>
      </c>
      <c r="Y735">
        <v>10362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1.1E-4</v>
      </c>
      <c r="AH735">
        <v>2</v>
      </c>
      <c r="AI735">
        <v>53553769</v>
      </c>
      <c r="AJ735">
        <v>789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ROW(Source!A377)</f>
        <v>377</v>
      </c>
      <c r="B736">
        <v>53553778</v>
      </c>
      <c r="C736">
        <v>53553764</v>
      </c>
      <c r="D736">
        <v>29131328</v>
      </c>
      <c r="E736">
        <v>1</v>
      </c>
      <c r="F736">
        <v>1</v>
      </c>
      <c r="G736">
        <v>1</v>
      </c>
      <c r="H736">
        <v>3</v>
      </c>
      <c r="I736" t="s">
        <v>1844</v>
      </c>
      <c r="J736" t="s">
        <v>1845</v>
      </c>
      <c r="K736" t="s">
        <v>1846</v>
      </c>
      <c r="L736">
        <v>1348</v>
      </c>
      <c r="N736">
        <v>1009</v>
      </c>
      <c r="O736" t="s">
        <v>26</v>
      </c>
      <c r="P736" t="s">
        <v>26</v>
      </c>
      <c r="Q736">
        <v>1000</v>
      </c>
      <c r="X736">
        <v>4.2999999999999999E-4</v>
      </c>
      <c r="Y736">
        <v>6014.12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4.2999999999999999E-4</v>
      </c>
      <c r="AH736">
        <v>2</v>
      </c>
      <c r="AI736">
        <v>53553770</v>
      </c>
      <c r="AJ736">
        <v>790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ROW(Source!A377)</f>
        <v>377</v>
      </c>
      <c r="B737">
        <v>53553779</v>
      </c>
      <c r="C737">
        <v>53553764</v>
      </c>
      <c r="D737">
        <v>29136287</v>
      </c>
      <c r="E737">
        <v>1</v>
      </c>
      <c r="F737">
        <v>1</v>
      </c>
      <c r="G737">
        <v>1</v>
      </c>
      <c r="H737">
        <v>3</v>
      </c>
      <c r="I737" t="s">
        <v>2103</v>
      </c>
      <c r="J737" t="s">
        <v>1357</v>
      </c>
      <c r="K737" t="s">
        <v>2104</v>
      </c>
      <c r="L737">
        <v>1354</v>
      </c>
      <c r="N737">
        <v>1010</v>
      </c>
      <c r="O737" t="s">
        <v>160</v>
      </c>
      <c r="P737" t="s">
        <v>160</v>
      </c>
      <c r="Q737">
        <v>1</v>
      </c>
      <c r="X737">
        <v>1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 t="s">
        <v>3</v>
      </c>
      <c r="AG737">
        <v>1</v>
      </c>
      <c r="AH737">
        <v>3</v>
      </c>
      <c r="AI737">
        <v>-1</v>
      </c>
      <c r="AJ737" t="s">
        <v>3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ROW(Source!A377)</f>
        <v>377</v>
      </c>
      <c r="B738">
        <v>53553780</v>
      </c>
      <c r="C738">
        <v>53553764</v>
      </c>
      <c r="D738">
        <v>29145157</v>
      </c>
      <c r="E738">
        <v>1</v>
      </c>
      <c r="F738">
        <v>1</v>
      </c>
      <c r="G738">
        <v>1</v>
      </c>
      <c r="H738">
        <v>3</v>
      </c>
      <c r="I738" t="s">
        <v>1847</v>
      </c>
      <c r="J738" t="s">
        <v>1848</v>
      </c>
      <c r="K738" t="s">
        <v>1849</v>
      </c>
      <c r="L738">
        <v>1339</v>
      </c>
      <c r="N738">
        <v>1007</v>
      </c>
      <c r="O738" t="s">
        <v>425</v>
      </c>
      <c r="P738" t="s">
        <v>425</v>
      </c>
      <c r="Q738">
        <v>1</v>
      </c>
      <c r="X738">
        <v>2.9999999999999997E-4</v>
      </c>
      <c r="Y738">
        <v>519.79999999999995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2.9999999999999997E-4</v>
      </c>
      <c r="AH738">
        <v>2</v>
      </c>
      <c r="AI738">
        <v>53553771</v>
      </c>
      <c r="AJ738">
        <v>792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ROW(Source!A378)</f>
        <v>378</v>
      </c>
      <c r="B739">
        <v>53553773</v>
      </c>
      <c r="C739">
        <v>53553764</v>
      </c>
      <c r="D739">
        <v>18410171</v>
      </c>
      <c r="E739">
        <v>1</v>
      </c>
      <c r="F739">
        <v>1</v>
      </c>
      <c r="G739">
        <v>1</v>
      </c>
      <c r="H739">
        <v>1</v>
      </c>
      <c r="I739" t="s">
        <v>1839</v>
      </c>
      <c r="J739" t="s">
        <v>3</v>
      </c>
      <c r="K739" t="s">
        <v>1840</v>
      </c>
      <c r="L739">
        <v>1369</v>
      </c>
      <c r="N739">
        <v>1013</v>
      </c>
      <c r="O739" t="s">
        <v>1486</v>
      </c>
      <c r="P739" t="s">
        <v>1486</v>
      </c>
      <c r="Q739">
        <v>1</v>
      </c>
      <c r="X739">
        <v>1.9308499999999997</v>
      </c>
      <c r="Y739">
        <v>0</v>
      </c>
      <c r="Z739">
        <v>0</v>
      </c>
      <c r="AA739">
        <v>0</v>
      </c>
      <c r="AB739">
        <v>298.91000000000003</v>
      </c>
      <c r="AC739">
        <v>0</v>
      </c>
      <c r="AD739">
        <v>1</v>
      </c>
      <c r="AE739">
        <v>1</v>
      </c>
      <c r="AF739" t="s">
        <v>62</v>
      </c>
      <c r="AG739">
        <v>2.5535491249999995</v>
      </c>
      <c r="AH739">
        <v>2</v>
      </c>
      <c r="AI739">
        <v>53553765</v>
      </c>
      <c r="AJ739">
        <v>793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ROW(Source!A378)</f>
        <v>378</v>
      </c>
      <c r="B740">
        <v>53553774</v>
      </c>
      <c r="C740">
        <v>53553764</v>
      </c>
      <c r="D740">
        <v>29172657</v>
      </c>
      <c r="E740">
        <v>1</v>
      </c>
      <c r="F740">
        <v>1</v>
      </c>
      <c r="G740">
        <v>1</v>
      </c>
      <c r="H740">
        <v>2</v>
      </c>
      <c r="I740" t="s">
        <v>1588</v>
      </c>
      <c r="J740" t="s">
        <v>1589</v>
      </c>
      <c r="K740" t="s">
        <v>1590</v>
      </c>
      <c r="L740">
        <v>1368</v>
      </c>
      <c r="N740">
        <v>1011</v>
      </c>
      <c r="O740" t="s">
        <v>1494</v>
      </c>
      <c r="P740" t="s">
        <v>1494</v>
      </c>
      <c r="Q740">
        <v>1</v>
      </c>
      <c r="X740">
        <v>0.17249999999999999</v>
      </c>
      <c r="Y740">
        <v>0</v>
      </c>
      <c r="Z740">
        <v>8.1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61</v>
      </c>
      <c r="AG740">
        <v>0.24796874999999996</v>
      </c>
      <c r="AH740">
        <v>2</v>
      </c>
      <c r="AI740">
        <v>53553766</v>
      </c>
      <c r="AJ740">
        <v>794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ROW(Source!A378)</f>
        <v>378</v>
      </c>
      <c r="B741">
        <v>53553775</v>
      </c>
      <c r="C741">
        <v>53553764</v>
      </c>
      <c r="D741">
        <v>29174500</v>
      </c>
      <c r="E741">
        <v>1</v>
      </c>
      <c r="F741">
        <v>1</v>
      </c>
      <c r="G741">
        <v>1</v>
      </c>
      <c r="H741">
        <v>2</v>
      </c>
      <c r="I741" t="s">
        <v>1681</v>
      </c>
      <c r="J741" t="s">
        <v>1682</v>
      </c>
      <c r="K741" t="s">
        <v>1683</v>
      </c>
      <c r="L741">
        <v>1368</v>
      </c>
      <c r="N741">
        <v>1011</v>
      </c>
      <c r="O741" t="s">
        <v>1494</v>
      </c>
      <c r="P741" t="s">
        <v>1494</v>
      </c>
      <c r="Q741">
        <v>1</v>
      </c>
      <c r="X741">
        <v>0.388125</v>
      </c>
      <c r="Y741">
        <v>0</v>
      </c>
      <c r="Z741">
        <v>1.95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61</v>
      </c>
      <c r="AG741">
        <v>0.55792968749999994</v>
      </c>
      <c r="AH741">
        <v>2</v>
      </c>
      <c r="AI741">
        <v>53553767</v>
      </c>
      <c r="AJ741">
        <v>795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ROW(Source!A378)</f>
        <v>378</v>
      </c>
      <c r="B742">
        <v>53553776</v>
      </c>
      <c r="C742">
        <v>53553764</v>
      </c>
      <c r="D742">
        <v>29174913</v>
      </c>
      <c r="E742">
        <v>1</v>
      </c>
      <c r="F742">
        <v>1</v>
      </c>
      <c r="G742">
        <v>1</v>
      </c>
      <c r="H742">
        <v>2</v>
      </c>
      <c r="I742" t="s">
        <v>1513</v>
      </c>
      <c r="J742" t="s">
        <v>1514</v>
      </c>
      <c r="K742" t="s">
        <v>1515</v>
      </c>
      <c r="L742">
        <v>1368</v>
      </c>
      <c r="N742">
        <v>1011</v>
      </c>
      <c r="O742" t="s">
        <v>1494</v>
      </c>
      <c r="P742" t="s">
        <v>1494</v>
      </c>
      <c r="Q742">
        <v>1</v>
      </c>
      <c r="X742">
        <v>1.4374999999999999E-2</v>
      </c>
      <c r="Y742">
        <v>0</v>
      </c>
      <c r="Z742">
        <v>87.17</v>
      </c>
      <c r="AA742">
        <v>11.6</v>
      </c>
      <c r="AB742">
        <v>0</v>
      </c>
      <c r="AC742">
        <v>0</v>
      </c>
      <c r="AD742">
        <v>1</v>
      </c>
      <c r="AE742">
        <v>0</v>
      </c>
      <c r="AF742" t="s">
        <v>61</v>
      </c>
      <c r="AG742">
        <v>2.06640625E-2</v>
      </c>
      <c r="AH742">
        <v>2</v>
      </c>
      <c r="AI742">
        <v>53553768</v>
      </c>
      <c r="AJ742">
        <v>796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ROW(Source!A378)</f>
        <v>378</v>
      </c>
      <c r="B743">
        <v>53553777</v>
      </c>
      <c r="C743">
        <v>53553764</v>
      </c>
      <c r="D743">
        <v>29113986</v>
      </c>
      <c r="E743">
        <v>1</v>
      </c>
      <c r="F743">
        <v>1</v>
      </c>
      <c r="G743">
        <v>1</v>
      </c>
      <c r="H743">
        <v>3</v>
      </c>
      <c r="I743" t="s">
        <v>1841</v>
      </c>
      <c r="J743" t="s">
        <v>1842</v>
      </c>
      <c r="K743" t="s">
        <v>1843</v>
      </c>
      <c r="L743">
        <v>1348</v>
      </c>
      <c r="N743">
        <v>1009</v>
      </c>
      <c r="O743" t="s">
        <v>26</v>
      </c>
      <c r="P743" t="s">
        <v>26</v>
      </c>
      <c r="Q743">
        <v>1000</v>
      </c>
      <c r="X743">
        <v>1.1E-4</v>
      </c>
      <c r="Y743">
        <v>10362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1.1E-4</v>
      </c>
      <c r="AH743">
        <v>2</v>
      </c>
      <c r="AI743">
        <v>53553769</v>
      </c>
      <c r="AJ743">
        <v>797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ROW(Source!A378)</f>
        <v>378</v>
      </c>
      <c r="B744">
        <v>53553778</v>
      </c>
      <c r="C744">
        <v>53553764</v>
      </c>
      <c r="D744">
        <v>29131328</v>
      </c>
      <c r="E744">
        <v>1</v>
      </c>
      <c r="F744">
        <v>1</v>
      </c>
      <c r="G744">
        <v>1</v>
      </c>
      <c r="H744">
        <v>3</v>
      </c>
      <c r="I744" t="s">
        <v>1844</v>
      </c>
      <c r="J744" t="s">
        <v>1845</v>
      </c>
      <c r="K744" t="s">
        <v>1846</v>
      </c>
      <c r="L744">
        <v>1348</v>
      </c>
      <c r="N744">
        <v>1009</v>
      </c>
      <c r="O744" t="s">
        <v>26</v>
      </c>
      <c r="P744" t="s">
        <v>26</v>
      </c>
      <c r="Q744">
        <v>1000</v>
      </c>
      <c r="X744">
        <v>4.2999999999999999E-4</v>
      </c>
      <c r="Y744">
        <v>6014.12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4.2999999999999999E-4</v>
      </c>
      <c r="AH744">
        <v>2</v>
      </c>
      <c r="AI744">
        <v>53553770</v>
      </c>
      <c r="AJ744">
        <v>798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ROW(Source!A378)</f>
        <v>378</v>
      </c>
      <c r="B745">
        <v>53553779</v>
      </c>
      <c r="C745">
        <v>53553764</v>
      </c>
      <c r="D745">
        <v>29136287</v>
      </c>
      <c r="E745">
        <v>1</v>
      </c>
      <c r="F745">
        <v>1</v>
      </c>
      <c r="G745">
        <v>1</v>
      </c>
      <c r="H745">
        <v>3</v>
      </c>
      <c r="I745" t="s">
        <v>2103</v>
      </c>
      <c r="J745" t="s">
        <v>1357</v>
      </c>
      <c r="K745" t="s">
        <v>2104</v>
      </c>
      <c r="L745">
        <v>1354</v>
      </c>
      <c r="N745">
        <v>1010</v>
      </c>
      <c r="O745" t="s">
        <v>160</v>
      </c>
      <c r="P745" t="s">
        <v>160</v>
      </c>
      <c r="Q745">
        <v>1</v>
      </c>
      <c r="X745">
        <v>1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 t="s">
        <v>3</v>
      </c>
      <c r="AG745">
        <v>1</v>
      </c>
      <c r="AH745">
        <v>3</v>
      </c>
      <c r="AI745">
        <v>-1</v>
      </c>
      <c r="AJ745" t="s">
        <v>3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ROW(Source!A378)</f>
        <v>378</v>
      </c>
      <c r="B746">
        <v>53553780</v>
      </c>
      <c r="C746">
        <v>53553764</v>
      </c>
      <c r="D746">
        <v>29145157</v>
      </c>
      <c r="E746">
        <v>1</v>
      </c>
      <c r="F746">
        <v>1</v>
      </c>
      <c r="G746">
        <v>1</v>
      </c>
      <c r="H746">
        <v>3</v>
      </c>
      <c r="I746" t="s">
        <v>1847</v>
      </c>
      <c r="J746" t="s">
        <v>1848</v>
      </c>
      <c r="K746" t="s">
        <v>1849</v>
      </c>
      <c r="L746">
        <v>1339</v>
      </c>
      <c r="N746">
        <v>1007</v>
      </c>
      <c r="O746" t="s">
        <v>425</v>
      </c>
      <c r="P746" t="s">
        <v>425</v>
      </c>
      <c r="Q746">
        <v>1</v>
      </c>
      <c r="X746">
        <v>2.9999999999999997E-4</v>
      </c>
      <c r="Y746">
        <v>519.79999999999995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2.9999999999999997E-4</v>
      </c>
      <c r="AH746">
        <v>2</v>
      </c>
      <c r="AI746">
        <v>53553771</v>
      </c>
      <c r="AJ746">
        <v>800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ROW(Source!A416)</f>
        <v>416</v>
      </c>
      <c r="B747">
        <v>53553787</v>
      </c>
      <c r="C747">
        <v>53553782</v>
      </c>
      <c r="D747">
        <v>18409661</v>
      </c>
      <c r="E747">
        <v>1</v>
      </c>
      <c r="F747">
        <v>1</v>
      </c>
      <c r="G747">
        <v>1</v>
      </c>
      <c r="H747">
        <v>1</v>
      </c>
      <c r="I747" t="s">
        <v>1850</v>
      </c>
      <c r="J747" t="s">
        <v>3</v>
      </c>
      <c r="K747" t="s">
        <v>1851</v>
      </c>
      <c r="L747">
        <v>1369</v>
      </c>
      <c r="N747">
        <v>1013</v>
      </c>
      <c r="O747" t="s">
        <v>1486</v>
      </c>
      <c r="P747" t="s">
        <v>1486</v>
      </c>
      <c r="Q747">
        <v>1</v>
      </c>
      <c r="X747">
        <v>7.31</v>
      </c>
      <c r="Y747">
        <v>0</v>
      </c>
      <c r="Z747">
        <v>0</v>
      </c>
      <c r="AA747">
        <v>0</v>
      </c>
      <c r="AB747">
        <v>287.91000000000003</v>
      </c>
      <c r="AC747">
        <v>0</v>
      </c>
      <c r="AD747">
        <v>1</v>
      </c>
      <c r="AE747">
        <v>1</v>
      </c>
      <c r="AF747" t="s">
        <v>16</v>
      </c>
      <c r="AG747">
        <v>8.4064999999999994</v>
      </c>
      <c r="AH747">
        <v>2</v>
      </c>
      <c r="AI747">
        <v>53553783</v>
      </c>
      <c r="AJ747">
        <v>801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ROW(Source!A416)</f>
        <v>416</v>
      </c>
      <c r="B748">
        <v>53553788</v>
      </c>
      <c r="C748">
        <v>53553782</v>
      </c>
      <c r="D748">
        <v>121548</v>
      </c>
      <c r="E748">
        <v>1</v>
      </c>
      <c r="F748">
        <v>1</v>
      </c>
      <c r="G748">
        <v>1</v>
      </c>
      <c r="H748">
        <v>1</v>
      </c>
      <c r="I748" t="s">
        <v>31</v>
      </c>
      <c r="J748" t="s">
        <v>3</v>
      </c>
      <c r="K748" t="s">
        <v>1489</v>
      </c>
      <c r="L748">
        <v>608254</v>
      </c>
      <c r="N748">
        <v>1013</v>
      </c>
      <c r="O748" t="s">
        <v>1490</v>
      </c>
      <c r="P748" t="s">
        <v>1490</v>
      </c>
      <c r="Q748">
        <v>1</v>
      </c>
      <c r="X748">
        <v>0.2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2</v>
      </c>
      <c r="AF748" t="s">
        <v>16</v>
      </c>
      <c r="AG748">
        <v>0.22999999999999998</v>
      </c>
      <c r="AH748">
        <v>2</v>
      </c>
      <c r="AI748">
        <v>53553784</v>
      </c>
      <c r="AJ748">
        <v>802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ROW(Source!A416)</f>
        <v>416</v>
      </c>
      <c r="B749">
        <v>53553789</v>
      </c>
      <c r="C749">
        <v>53553782</v>
      </c>
      <c r="D749">
        <v>29172556</v>
      </c>
      <c r="E749">
        <v>1</v>
      </c>
      <c r="F749">
        <v>1</v>
      </c>
      <c r="G749">
        <v>1</v>
      </c>
      <c r="H749">
        <v>2</v>
      </c>
      <c r="I749" t="s">
        <v>1647</v>
      </c>
      <c r="J749" t="s">
        <v>1667</v>
      </c>
      <c r="K749" t="s">
        <v>1649</v>
      </c>
      <c r="L749">
        <v>1368</v>
      </c>
      <c r="N749">
        <v>1011</v>
      </c>
      <c r="O749" t="s">
        <v>1494</v>
      </c>
      <c r="P749" t="s">
        <v>1494</v>
      </c>
      <c r="Q749">
        <v>1</v>
      </c>
      <c r="X749">
        <v>0.2</v>
      </c>
      <c r="Y749">
        <v>0</v>
      </c>
      <c r="Z749">
        <v>31.26</v>
      </c>
      <c r="AA749">
        <v>13.5</v>
      </c>
      <c r="AB749">
        <v>0</v>
      </c>
      <c r="AC749">
        <v>0</v>
      </c>
      <c r="AD749">
        <v>1</v>
      </c>
      <c r="AE749">
        <v>0</v>
      </c>
      <c r="AF749" t="s">
        <v>16</v>
      </c>
      <c r="AG749">
        <v>0.22999999999999998</v>
      </c>
      <c r="AH749">
        <v>2</v>
      </c>
      <c r="AI749">
        <v>53553785</v>
      </c>
      <c r="AJ749">
        <v>803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ROW(Source!A417)</f>
        <v>417</v>
      </c>
      <c r="B750">
        <v>53553787</v>
      </c>
      <c r="C750">
        <v>53553782</v>
      </c>
      <c r="D750">
        <v>18409661</v>
      </c>
      <c r="E750">
        <v>1</v>
      </c>
      <c r="F750">
        <v>1</v>
      </c>
      <c r="G750">
        <v>1</v>
      </c>
      <c r="H750">
        <v>1</v>
      </c>
      <c r="I750" t="s">
        <v>1850</v>
      </c>
      <c r="J750" t="s">
        <v>3</v>
      </c>
      <c r="K750" t="s">
        <v>1851</v>
      </c>
      <c r="L750">
        <v>1369</v>
      </c>
      <c r="N750">
        <v>1013</v>
      </c>
      <c r="O750" t="s">
        <v>1486</v>
      </c>
      <c r="P750" t="s">
        <v>1486</v>
      </c>
      <c r="Q750">
        <v>1</v>
      </c>
      <c r="X750">
        <v>7.31</v>
      </c>
      <c r="Y750">
        <v>0</v>
      </c>
      <c r="Z750">
        <v>0</v>
      </c>
      <c r="AA750">
        <v>0</v>
      </c>
      <c r="AB750">
        <v>287.91000000000003</v>
      </c>
      <c r="AC750">
        <v>0</v>
      </c>
      <c r="AD750">
        <v>1</v>
      </c>
      <c r="AE750">
        <v>1</v>
      </c>
      <c r="AF750" t="s">
        <v>16</v>
      </c>
      <c r="AG750">
        <v>8.4064999999999994</v>
      </c>
      <c r="AH750">
        <v>2</v>
      </c>
      <c r="AI750">
        <v>53553783</v>
      </c>
      <c r="AJ750">
        <v>805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ROW(Source!A417)</f>
        <v>417</v>
      </c>
      <c r="B751">
        <v>53553788</v>
      </c>
      <c r="C751">
        <v>53553782</v>
      </c>
      <c r="D751">
        <v>121548</v>
      </c>
      <c r="E751">
        <v>1</v>
      </c>
      <c r="F751">
        <v>1</v>
      </c>
      <c r="G751">
        <v>1</v>
      </c>
      <c r="H751">
        <v>1</v>
      </c>
      <c r="I751" t="s">
        <v>31</v>
      </c>
      <c r="J751" t="s">
        <v>3</v>
      </c>
      <c r="K751" t="s">
        <v>1489</v>
      </c>
      <c r="L751">
        <v>608254</v>
      </c>
      <c r="N751">
        <v>1013</v>
      </c>
      <c r="O751" t="s">
        <v>1490</v>
      </c>
      <c r="P751" t="s">
        <v>1490</v>
      </c>
      <c r="Q751">
        <v>1</v>
      </c>
      <c r="X751">
        <v>0.2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2</v>
      </c>
      <c r="AF751" t="s">
        <v>16</v>
      </c>
      <c r="AG751">
        <v>0.22999999999999998</v>
      </c>
      <c r="AH751">
        <v>2</v>
      </c>
      <c r="AI751">
        <v>53553784</v>
      </c>
      <c r="AJ751">
        <v>806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ROW(Source!A417)</f>
        <v>417</v>
      </c>
      <c r="B752">
        <v>53553789</v>
      </c>
      <c r="C752">
        <v>53553782</v>
      </c>
      <c r="D752">
        <v>29172556</v>
      </c>
      <c r="E752">
        <v>1</v>
      </c>
      <c r="F752">
        <v>1</v>
      </c>
      <c r="G752">
        <v>1</v>
      </c>
      <c r="H752">
        <v>2</v>
      </c>
      <c r="I752" t="s">
        <v>1647</v>
      </c>
      <c r="J752" t="s">
        <v>1667</v>
      </c>
      <c r="K752" t="s">
        <v>1649</v>
      </c>
      <c r="L752">
        <v>1368</v>
      </c>
      <c r="N752">
        <v>1011</v>
      </c>
      <c r="O752" t="s">
        <v>1494</v>
      </c>
      <c r="P752" t="s">
        <v>1494</v>
      </c>
      <c r="Q752">
        <v>1</v>
      </c>
      <c r="X752">
        <v>0.2</v>
      </c>
      <c r="Y752">
        <v>0</v>
      </c>
      <c r="Z752">
        <v>31.26</v>
      </c>
      <c r="AA752">
        <v>13.5</v>
      </c>
      <c r="AB752">
        <v>0</v>
      </c>
      <c r="AC752">
        <v>0</v>
      </c>
      <c r="AD752">
        <v>1</v>
      </c>
      <c r="AE752">
        <v>0</v>
      </c>
      <c r="AF752" t="s">
        <v>16</v>
      </c>
      <c r="AG752">
        <v>0.22999999999999998</v>
      </c>
      <c r="AH752">
        <v>2</v>
      </c>
      <c r="AI752">
        <v>53553785</v>
      </c>
      <c r="AJ752">
        <v>807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ROW(Source!A420)</f>
        <v>420</v>
      </c>
      <c r="B753">
        <v>53553798</v>
      </c>
      <c r="C753">
        <v>53553791</v>
      </c>
      <c r="D753">
        <v>18407525</v>
      </c>
      <c r="E753">
        <v>1</v>
      </c>
      <c r="F753">
        <v>1</v>
      </c>
      <c r="G753">
        <v>1</v>
      </c>
      <c r="H753">
        <v>1</v>
      </c>
      <c r="I753" t="s">
        <v>1755</v>
      </c>
      <c r="J753" t="s">
        <v>3</v>
      </c>
      <c r="K753" t="s">
        <v>1756</v>
      </c>
      <c r="L753">
        <v>1369</v>
      </c>
      <c r="N753">
        <v>1013</v>
      </c>
      <c r="O753" t="s">
        <v>1486</v>
      </c>
      <c r="P753" t="s">
        <v>1486</v>
      </c>
      <c r="Q753">
        <v>1</v>
      </c>
      <c r="X753">
        <v>98.261749999999978</v>
      </c>
      <c r="Y753">
        <v>0</v>
      </c>
      <c r="Z753">
        <v>0</v>
      </c>
      <c r="AA753">
        <v>0</v>
      </c>
      <c r="AB753">
        <v>7.87</v>
      </c>
      <c r="AC753">
        <v>0</v>
      </c>
      <c r="AD753">
        <v>1</v>
      </c>
      <c r="AE753">
        <v>1</v>
      </c>
      <c r="AF753" t="s">
        <v>16</v>
      </c>
      <c r="AG753">
        <v>113.0010125</v>
      </c>
      <c r="AH753">
        <v>2</v>
      </c>
      <c r="AI753">
        <v>53553792</v>
      </c>
      <c r="AJ753">
        <v>809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ROW(Source!A420)</f>
        <v>420</v>
      </c>
      <c r="B754">
        <v>53553799</v>
      </c>
      <c r="C754">
        <v>53553791</v>
      </c>
      <c r="D754">
        <v>121548</v>
      </c>
      <c r="E754">
        <v>1</v>
      </c>
      <c r="F754">
        <v>1</v>
      </c>
      <c r="G754">
        <v>1</v>
      </c>
      <c r="H754">
        <v>1</v>
      </c>
      <c r="I754" t="s">
        <v>31</v>
      </c>
      <c r="J754" t="s">
        <v>3</v>
      </c>
      <c r="K754" t="s">
        <v>1489</v>
      </c>
      <c r="L754">
        <v>608254</v>
      </c>
      <c r="N754">
        <v>1013</v>
      </c>
      <c r="O754" t="s">
        <v>1490</v>
      </c>
      <c r="P754" t="s">
        <v>1490</v>
      </c>
      <c r="Q754">
        <v>1</v>
      </c>
      <c r="X754">
        <v>2.6317749999999998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2</v>
      </c>
      <c r="AF754" t="s">
        <v>16</v>
      </c>
      <c r="AG754">
        <v>3.0265412500000002</v>
      </c>
      <c r="AH754">
        <v>2</v>
      </c>
      <c r="AI754">
        <v>53553793</v>
      </c>
      <c r="AJ754">
        <v>810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ROW(Source!A420)</f>
        <v>420</v>
      </c>
      <c r="B755">
        <v>53553800</v>
      </c>
      <c r="C755">
        <v>53553791</v>
      </c>
      <c r="D755">
        <v>29172556</v>
      </c>
      <c r="E755">
        <v>1</v>
      </c>
      <c r="F755">
        <v>1</v>
      </c>
      <c r="G755">
        <v>1</v>
      </c>
      <c r="H755">
        <v>2</v>
      </c>
      <c r="I755" t="s">
        <v>1647</v>
      </c>
      <c r="J755" t="s">
        <v>1667</v>
      </c>
      <c r="K755" t="s">
        <v>1649</v>
      </c>
      <c r="L755">
        <v>1368</v>
      </c>
      <c r="N755">
        <v>1011</v>
      </c>
      <c r="O755" t="s">
        <v>1494</v>
      </c>
      <c r="P755" t="s">
        <v>1494</v>
      </c>
      <c r="Q755">
        <v>1</v>
      </c>
      <c r="X755">
        <v>0.46287499999999998</v>
      </c>
      <c r="Y755">
        <v>0</v>
      </c>
      <c r="Z755">
        <v>31.26</v>
      </c>
      <c r="AA755">
        <v>13.5</v>
      </c>
      <c r="AB755">
        <v>0</v>
      </c>
      <c r="AC755">
        <v>0</v>
      </c>
      <c r="AD755">
        <v>1</v>
      </c>
      <c r="AE755">
        <v>0</v>
      </c>
      <c r="AF755" t="s">
        <v>16</v>
      </c>
      <c r="AG755">
        <v>0.53230624999999998</v>
      </c>
      <c r="AH755">
        <v>2</v>
      </c>
      <c r="AI755">
        <v>53553794</v>
      </c>
      <c r="AJ755">
        <v>811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ROW(Source!A420)</f>
        <v>420</v>
      </c>
      <c r="B756">
        <v>53553801</v>
      </c>
      <c r="C756">
        <v>53553791</v>
      </c>
      <c r="D756">
        <v>29172710</v>
      </c>
      <c r="E756">
        <v>1</v>
      </c>
      <c r="F756">
        <v>1</v>
      </c>
      <c r="G756">
        <v>1</v>
      </c>
      <c r="H756">
        <v>2</v>
      </c>
      <c r="I756" t="s">
        <v>1567</v>
      </c>
      <c r="J756" t="s">
        <v>1568</v>
      </c>
      <c r="K756" t="s">
        <v>1569</v>
      </c>
      <c r="L756">
        <v>1368</v>
      </c>
      <c r="N756">
        <v>1011</v>
      </c>
      <c r="O756" t="s">
        <v>1494</v>
      </c>
      <c r="P756" t="s">
        <v>1494</v>
      </c>
      <c r="Q756">
        <v>1</v>
      </c>
      <c r="X756">
        <v>2.1688999999999998</v>
      </c>
      <c r="Y756">
        <v>0</v>
      </c>
      <c r="Z756">
        <v>46.56</v>
      </c>
      <c r="AA756">
        <v>10.06</v>
      </c>
      <c r="AB756">
        <v>0</v>
      </c>
      <c r="AC756">
        <v>0</v>
      </c>
      <c r="AD756">
        <v>1</v>
      </c>
      <c r="AE756">
        <v>0</v>
      </c>
      <c r="AF756" t="s">
        <v>16</v>
      </c>
      <c r="AG756">
        <v>2.4942349999999998</v>
      </c>
      <c r="AH756">
        <v>2</v>
      </c>
      <c r="AI756">
        <v>53553795</v>
      </c>
      <c r="AJ756">
        <v>812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ROW(Source!A420)</f>
        <v>420</v>
      </c>
      <c r="B757">
        <v>53553802</v>
      </c>
      <c r="C757">
        <v>53553791</v>
      </c>
      <c r="D757">
        <v>29174533</v>
      </c>
      <c r="E757">
        <v>1</v>
      </c>
      <c r="F757">
        <v>1</v>
      </c>
      <c r="G757">
        <v>1</v>
      </c>
      <c r="H757">
        <v>2</v>
      </c>
      <c r="I757" t="s">
        <v>1557</v>
      </c>
      <c r="J757" t="s">
        <v>1558</v>
      </c>
      <c r="K757" t="s">
        <v>1559</v>
      </c>
      <c r="L757">
        <v>1368</v>
      </c>
      <c r="N757">
        <v>1011</v>
      </c>
      <c r="O757" t="s">
        <v>1494</v>
      </c>
      <c r="P757" t="s">
        <v>1494</v>
      </c>
      <c r="Q757">
        <v>1</v>
      </c>
      <c r="X757">
        <v>4.3377999999999997</v>
      </c>
      <c r="Y757">
        <v>0</v>
      </c>
      <c r="Z757">
        <v>1.53</v>
      </c>
      <c r="AA757">
        <v>0</v>
      </c>
      <c r="AB757">
        <v>0</v>
      </c>
      <c r="AC757">
        <v>0</v>
      </c>
      <c r="AD757">
        <v>1</v>
      </c>
      <c r="AE757">
        <v>0</v>
      </c>
      <c r="AF757" t="s">
        <v>16</v>
      </c>
      <c r="AG757">
        <v>4.9884699999999995</v>
      </c>
      <c r="AH757">
        <v>2</v>
      </c>
      <c r="AI757">
        <v>53553796</v>
      </c>
      <c r="AJ757">
        <v>813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ROW(Source!A421)</f>
        <v>421</v>
      </c>
      <c r="B758">
        <v>53553798</v>
      </c>
      <c r="C758">
        <v>53553791</v>
      </c>
      <c r="D758">
        <v>18407525</v>
      </c>
      <c r="E758">
        <v>1</v>
      </c>
      <c r="F758">
        <v>1</v>
      </c>
      <c r="G758">
        <v>1</v>
      </c>
      <c r="H758">
        <v>1</v>
      </c>
      <c r="I758" t="s">
        <v>1755</v>
      </c>
      <c r="J758" t="s">
        <v>3</v>
      </c>
      <c r="K758" t="s">
        <v>1756</v>
      </c>
      <c r="L758">
        <v>1369</v>
      </c>
      <c r="N758">
        <v>1013</v>
      </c>
      <c r="O758" t="s">
        <v>1486</v>
      </c>
      <c r="P758" t="s">
        <v>1486</v>
      </c>
      <c r="Q758">
        <v>1</v>
      </c>
      <c r="X758">
        <v>98.261749999999978</v>
      </c>
      <c r="Y758">
        <v>0</v>
      </c>
      <c r="Z758">
        <v>0</v>
      </c>
      <c r="AA758">
        <v>0</v>
      </c>
      <c r="AB758">
        <v>7.87</v>
      </c>
      <c r="AC758">
        <v>0</v>
      </c>
      <c r="AD758">
        <v>1</v>
      </c>
      <c r="AE758">
        <v>1</v>
      </c>
      <c r="AF758" t="s">
        <v>16</v>
      </c>
      <c r="AG758">
        <v>113.0010125</v>
      </c>
      <c r="AH758">
        <v>2</v>
      </c>
      <c r="AI758">
        <v>53553792</v>
      </c>
      <c r="AJ758">
        <v>815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ROW(Source!A421)</f>
        <v>421</v>
      </c>
      <c r="B759">
        <v>53553799</v>
      </c>
      <c r="C759">
        <v>53553791</v>
      </c>
      <c r="D759">
        <v>121548</v>
      </c>
      <c r="E759">
        <v>1</v>
      </c>
      <c r="F759">
        <v>1</v>
      </c>
      <c r="G759">
        <v>1</v>
      </c>
      <c r="H759">
        <v>1</v>
      </c>
      <c r="I759" t="s">
        <v>31</v>
      </c>
      <c r="J759" t="s">
        <v>3</v>
      </c>
      <c r="K759" t="s">
        <v>1489</v>
      </c>
      <c r="L759">
        <v>608254</v>
      </c>
      <c r="N759">
        <v>1013</v>
      </c>
      <c r="O759" t="s">
        <v>1490</v>
      </c>
      <c r="P759" t="s">
        <v>1490</v>
      </c>
      <c r="Q759">
        <v>1</v>
      </c>
      <c r="X759">
        <v>2.6317749999999998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2</v>
      </c>
      <c r="AF759" t="s">
        <v>16</v>
      </c>
      <c r="AG759">
        <v>3.0265412500000002</v>
      </c>
      <c r="AH759">
        <v>2</v>
      </c>
      <c r="AI759">
        <v>53553793</v>
      </c>
      <c r="AJ759">
        <v>816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ROW(Source!A421)</f>
        <v>421</v>
      </c>
      <c r="B760">
        <v>53553800</v>
      </c>
      <c r="C760">
        <v>53553791</v>
      </c>
      <c r="D760">
        <v>29172556</v>
      </c>
      <c r="E760">
        <v>1</v>
      </c>
      <c r="F760">
        <v>1</v>
      </c>
      <c r="G760">
        <v>1</v>
      </c>
      <c r="H760">
        <v>2</v>
      </c>
      <c r="I760" t="s">
        <v>1647</v>
      </c>
      <c r="J760" t="s">
        <v>1667</v>
      </c>
      <c r="K760" t="s">
        <v>1649</v>
      </c>
      <c r="L760">
        <v>1368</v>
      </c>
      <c r="N760">
        <v>1011</v>
      </c>
      <c r="O760" t="s">
        <v>1494</v>
      </c>
      <c r="P760" t="s">
        <v>1494</v>
      </c>
      <c r="Q760">
        <v>1</v>
      </c>
      <c r="X760">
        <v>0.46287499999999998</v>
      </c>
      <c r="Y760">
        <v>0</v>
      </c>
      <c r="Z760">
        <v>31.26</v>
      </c>
      <c r="AA760">
        <v>13.5</v>
      </c>
      <c r="AB760">
        <v>0</v>
      </c>
      <c r="AC760">
        <v>0</v>
      </c>
      <c r="AD760">
        <v>1</v>
      </c>
      <c r="AE760">
        <v>0</v>
      </c>
      <c r="AF760" t="s">
        <v>16</v>
      </c>
      <c r="AG760">
        <v>0.53230624999999998</v>
      </c>
      <c r="AH760">
        <v>2</v>
      </c>
      <c r="AI760">
        <v>53553794</v>
      </c>
      <c r="AJ760">
        <v>817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ROW(Source!A421)</f>
        <v>421</v>
      </c>
      <c r="B761">
        <v>53553801</v>
      </c>
      <c r="C761">
        <v>53553791</v>
      </c>
      <c r="D761">
        <v>29172710</v>
      </c>
      <c r="E761">
        <v>1</v>
      </c>
      <c r="F761">
        <v>1</v>
      </c>
      <c r="G761">
        <v>1</v>
      </c>
      <c r="H761">
        <v>2</v>
      </c>
      <c r="I761" t="s">
        <v>1567</v>
      </c>
      <c r="J761" t="s">
        <v>1568</v>
      </c>
      <c r="K761" t="s">
        <v>1569</v>
      </c>
      <c r="L761">
        <v>1368</v>
      </c>
      <c r="N761">
        <v>1011</v>
      </c>
      <c r="O761" t="s">
        <v>1494</v>
      </c>
      <c r="P761" t="s">
        <v>1494</v>
      </c>
      <c r="Q761">
        <v>1</v>
      </c>
      <c r="X761">
        <v>2.1688999999999998</v>
      </c>
      <c r="Y761">
        <v>0</v>
      </c>
      <c r="Z761">
        <v>46.56</v>
      </c>
      <c r="AA761">
        <v>10.06</v>
      </c>
      <c r="AB761">
        <v>0</v>
      </c>
      <c r="AC761">
        <v>0</v>
      </c>
      <c r="AD761">
        <v>1</v>
      </c>
      <c r="AE761">
        <v>0</v>
      </c>
      <c r="AF761" t="s">
        <v>16</v>
      </c>
      <c r="AG761">
        <v>2.4942349999999998</v>
      </c>
      <c r="AH761">
        <v>2</v>
      </c>
      <c r="AI761">
        <v>53553795</v>
      </c>
      <c r="AJ761">
        <v>818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ROW(Source!A421)</f>
        <v>421</v>
      </c>
      <c r="B762">
        <v>53553802</v>
      </c>
      <c r="C762">
        <v>53553791</v>
      </c>
      <c r="D762">
        <v>29174533</v>
      </c>
      <c r="E762">
        <v>1</v>
      </c>
      <c r="F762">
        <v>1</v>
      </c>
      <c r="G762">
        <v>1</v>
      </c>
      <c r="H762">
        <v>2</v>
      </c>
      <c r="I762" t="s">
        <v>1557</v>
      </c>
      <c r="J762" t="s">
        <v>1558</v>
      </c>
      <c r="K762" t="s">
        <v>1559</v>
      </c>
      <c r="L762">
        <v>1368</v>
      </c>
      <c r="N762">
        <v>1011</v>
      </c>
      <c r="O762" t="s">
        <v>1494</v>
      </c>
      <c r="P762" t="s">
        <v>1494</v>
      </c>
      <c r="Q762">
        <v>1</v>
      </c>
      <c r="X762">
        <v>4.3377999999999997</v>
      </c>
      <c r="Y762">
        <v>0</v>
      </c>
      <c r="Z762">
        <v>1.53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16</v>
      </c>
      <c r="AG762">
        <v>4.9884699999999995</v>
      </c>
      <c r="AH762">
        <v>2</v>
      </c>
      <c r="AI762">
        <v>53553796</v>
      </c>
      <c r="AJ762">
        <v>819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ROW(Source!A424)</f>
        <v>424</v>
      </c>
      <c r="B763">
        <v>53553807</v>
      </c>
      <c r="C763">
        <v>53553804</v>
      </c>
      <c r="D763">
        <v>18406804</v>
      </c>
      <c r="E763">
        <v>1</v>
      </c>
      <c r="F763">
        <v>1</v>
      </c>
      <c r="G763">
        <v>1</v>
      </c>
      <c r="H763">
        <v>1</v>
      </c>
      <c r="I763" t="s">
        <v>1560</v>
      </c>
      <c r="J763" t="s">
        <v>3</v>
      </c>
      <c r="K763" t="s">
        <v>1561</v>
      </c>
      <c r="L763">
        <v>1369</v>
      </c>
      <c r="N763">
        <v>1013</v>
      </c>
      <c r="O763" t="s">
        <v>1486</v>
      </c>
      <c r="P763" t="s">
        <v>1486</v>
      </c>
      <c r="Q763">
        <v>1</v>
      </c>
      <c r="X763">
        <v>30.179449999999996</v>
      </c>
      <c r="Y763">
        <v>0</v>
      </c>
      <c r="Z763">
        <v>0</v>
      </c>
      <c r="AA763">
        <v>0</v>
      </c>
      <c r="AB763">
        <v>7.8</v>
      </c>
      <c r="AC763">
        <v>0</v>
      </c>
      <c r="AD763">
        <v>1</v>
      </c>
      <c r="AE763">
        <v>1</v>
      </c>
      <c r="AF763" t="s">
        <v>16</v>
      </c>
      <c r="AG763">
        <v>34.706367499999999</v>
      </c>
      <c r="AH763">
        <v>2</v>
      </c>
      <c r="AI763">
        <v>53553805</v>
      </c>
      <c r="AJ763">
        <v>821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ROW(Source!A425)</f>
        <v>425</v>
      </c>
      <c r="B764">
        <v>53553807</v>
      </c>
      <c r="C764">
        <v>53553804</v>
      </c>
      <c r="D764">
        <v>18406804</v>
      </c>
      <c r="E764">
        <v>1</v>
      </c>
      <c r="F764">
        <v>1</v>
      </c>
      <c r="G764">
        <v>1</v>
      </c>
      <c r="H764">
        <v>1</v>
      </c>
      <c r="I764" t="s">
        <v>1560</v>
      </c>
      <c r="J764" t="s">
        <v>3</v>
      </c>
      <c r="K764" t="s">
        <v>1561</v>
      </c>
      <c r="L764">
        <v>1369</v>
      </c>
      <c r="N764">
        <v>1013</v>
      </c>
      <c r="O764" t="s">
        <v>1486</v>
      </c>
      <c r="P764" t="s">
        <v>1486</v>
      </c>
      <c r="Q764">
        <v>1</v>
      </c>
      <c r="X764">
        <v>30.179449999999996</v>
      </c>
      <c r="Y764">
        <v>0</v>
      </c>
      <c r="Z764">
        <v>0</v>
      </c>
      <c r="AA764">
        <v>0</v>
      </c>
      <c r="AB764">
        <v>7.8</v>
      </c>
      <c r="AC764">
        <v>0</v>
      </c>
      <c r="AD764">
        <v>1</v>
      </c>
      <c r="AE764">
        <v>1</v>
      </c>
      <c r="AF764" t="s">
        <v>16</v>
      </c>
      <c r="AG764">
        <v>34.706367499999999</v>
      </c>
      <c r="AH764">
        <v>2</v>
      </c>
      <c r="AI764">
        <v>53553805</v>
      </c>
      <c r="AJ764">
        <v>823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ROW(Source!A428)</f>
        <v>428</v>
      </c>
      <c r="B765">
        <v>53553812</v>
      </c>
      <c r="C765">
        <v>53553809</v>
      </c>
      <c r="D765">
        <v>18407150</v>
      </c>
      <c r="E765">
        <v>1</v>
      </c>
      <c r="F765">
        <v>1</v>
      </c>
      <c r="G765">
        <v>1</v>
      </c>
      <c r="H765">
        <v>1</v>
      </c>
      <c r="I765" t="s">
        <v>1552</v>
      </c>
      <c r="J765" t="s">
        <v>3</v>
      </c>
      <c r="K765" t="s">
        <v>1553</v>
      </c>
      <c r="L765">
        <v>1369</v>
      </c>
      <c r="N765">
        <v>1013</v>
      </c>
      <c r="O765" t="s">
        <v>1486</v>
      </c>
      <c r="P765" t="s">
        <v>1486</v>
      </c>
      <c r="Q765">
        <v>1</v>
      </c>
      <c r="X765">
        <v>0.13224999999999998</v>
      </c>
      <c r="Y765">
        <v>0</v>
      </c>
      <c r="Z765">
        <v>0</v>
      </c>
      <c r="AA765">
        <v>0</v>
      </c>
      <c r="AB765">
        <v>284.25</v>
      </c>
      <c r="AC765">
        <v>0</v>
      </c>
      <c r="AD765">
        <v>1</v>
      </c>
      <c r="AE765">
        <v>1</v>
      </c>
      <c r="AF765" t="s">
        <v>62</v>
      </c>
      <c r="AG765">
        <v>0.17490062499999998</v>
      </c>
      <c r="AH765">
        <v>2</v>
      </c>
      <c r="AI765">
        <v>53553810</v>
      </c>
      <c r="AJ765">
        <v>825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ROW(Source!A428)</f>
        <v>428</v>
      </c>
      <c r="B766">
        <v>53553813</v>
      </c>
      <c r="C766">
        <v>53553809</v>
      </c>
      <c r="D766">
        <v>29174567</v>
      </c>
      <c r="E766">
        <v>1</v>
      </c>
      <c r="F766">
        <v>1</v>
      </c>
      <c r="G766">
        <v>1</v>
      </c>
      <c r="H766">
        <v>2</v>
      </c>
      <c r="I766" t="s">
        <v>1684</v>
      </c>
      <c r="J766" t="s">
        <v>1685</v>
      </c>
      <c r="K766" t="s">
        <v>1686</v>
      </c>
      <c r="L766">
        <v>1368</v>
      </c>
      <c r="N766">
        <v>1011</v>
      </c>
      <c r="O766" t="s">
        <v>1494</v>
      </c>
      <c r="P766" t="s">
        <v>1494</v>
      </c>
      <c r="Q766">
        <v>1</v>
      </c>
      <c r="X766">
        <v>0.14374999999999999</v>
      </c>
      <c r="Y766">
        <v>0</v>
      </c>
      <c r="Z766">
        <v>2.7</v>
      </c>
      <c r="AA766">
        <v>0</v>
      </c>
      <c r="AB766">
        <v>0</v>
      </c>
      <c r="AC766">
        <v>0</v>
      </c>
      <c r="AD766">
        <v>1</v>
      </c>
      <c r="AE766">
        <v>0</v>
      </c>
      <c r="AF766" t="s">
        <v>61</v>
      </c>
      <c r="AG766">
        <v>0.20664062499999999</v>
      </c>
      <c r="AH766">
        <v>2</v>
      </c>
      <c r="AI766">
        <v>53553811</v>
      </c>
      <c r="AJ766">
        <v>826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ROW(Source!A429)</f>
        <v>429</v>
      </c>
      <c r="B767">
        <v>53553812</v>
      </c>
      <c r="C767">
        <v>53553809</v>
      </c>
      <c r="D767">
        <v>18407150</v>
      </c>
      <c r="E767">
        <v>1</v>
      </c>
      <c r="F767">
        <v>1</v>
      </c>
      <c r="G767">
        <v>1</v>
      </c>
      <c r="H767">
        <v>1</v>
      </c>
      <c r="I767" t="s">
        <v>1552</v>
      </c>
      <c r="J767" t="s">
        <v>3</v>
      </c>
      <c r="K767" t="s">
        <v>1553</v>
      </c>
      <c r="L767">
        <v>1369</v>
      </c>
      <c r="N767">
        <v>1013</v>
      </c>
      <c r="O767" t="s">
        <v>1486</v>
      </c>
      <c r="P767" t="s">
        <v>1486</v>
      </c>
      <c r="Q767">
        <v>1</v>
      </c>
      <c r="X767">
        <v>0.13224999999999998</v>
      </c>
      <c r="Y767">
        <v>0</v>
      </c>
      <c r="Z767">
        <v>0</v>
      </c>
      <c r="AA767">
        <v>0</v>
      </c>
      <c r="AB767">
        <v>284.25</v>
      </c>
      <c r="AC767">
        <v>0</v>
      </c>
      <c r="AD767">
        <v>1</v>
      </c>
      <c r="AE767">
        <v>1</v>
      </c>
      <c r="AF767" t="s">
        <v>62</v>
      </c>
      <c r="AG767">
        <v>0.17490062499999998</v>
      </c>
      <c r="AH767">
        <v>2</v>
      </c>
      <c r="AI767">
        <v>53553810</v>
      </c>
      <c r="AJ767">
        <v>827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ROW(Source!A429)</f>
        <v>429</v>
      </c>
      <c r="B768">
        <v>53553813</v>
      </c>
      <c r="C768">
        <v>53553809</v>
      </c>
      <c r="D768">
        <v>29174567</v>
      </c>
      <c r="E768">
        <v>1</v>
      </c>
      <c r="F768">
        <v>1</v>
      </c>
      <c r="G768">
        <v>1</v>
      </c>
      <c r="H768">
        <v>2</v>
      </c>
      <c r="I768" t="s">
        <v>1684</v>
      </c>
      <c r="J768" t="s">
        <v>1685</v>
      </c>
      <c r="K768" t="s">
        <v>1686</v>
      </c>
      <c r="L768">
        <v>1368</v>
      </c>
      <c r="N768">
        <v>1011</v>
      </c>
      <c r="O768" t="s">
        <v>1494</v>
      </c>
      <c r="P768" t="s">
        <v>1494</v>
      </c>
      <c r="Q768">
        <v>1</v>
      </c>
      <c r="X768">
        <v>0.14374999999999999</v>
      </c>
      <c r="Y768">
        <v>0</v>
      </c>
      <c r="Z768">
        <v>2.7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61</v>
      </c>
      <c r="AG768">
        <v>0.20664062499999999</v>
      </c>
      <c r="AH768">
        <v>2</v>
      </c>
      <c r="AI768">
        <v>53553811</v>
      </c>
      <c r="AJ768">
        <v>828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ROW(Source!A430)</f>
        <v>430</v>
      </c>
      <c r="B769">
        <v>53553829</v>
      </c>
      <c r="C769">
        <v>53553814</v>
      </c>
      <c r="D769">
        <v>18413230</v>
      </c>
      <c r="E769">
        <v>1</v>
      </c>
      <c r="F769">
        <v>1</v>
      </c>
      <c r="G769">
        <v>1</v>
      </c>
      <c r="H769">
        <v>1</v>
      </c>
      <c r="I769" t="s">
        <v>1487</v>
      </c>
      <c r="J769" t="s">
        <v>3</v>
      </c>
      <c r="K769" t="s">
        <v>1488</v>
      </c>
      <c r="L769">
        <v>1369</v>
      </c>
      <c r="N769">
        <v>1013</v>
      </c>
      <c r="O769" t="s">
        <v>1486</v>
      </c>
      <c r="P769" t="s">
        <v>1486</v>
      </c>
      <c r="Q769">
        <v>1</v>
      </c>
      <c r="X769">
        <v>211.16357499999995</v>
      </c>
      <c r="Y769">
        <v>0</v>
      </c>
      <c r="Z769">
        <v>0</v>
      </c>
      <c r="AA769">
        <v>0</v>
      </c>
      <c r="AB769">
        <v>305.91000000000003</v>
      </c>
      <c r="AC769">
        <v>0</v>
      </c>
      <c r="AD769">
        <v>1</v>
      </c>
      <c r="AE769">
        <v>1</v>
      </c>
      <c r="AF769" t="s">
        <v>62</v>
      </c>
      <c r="AG769">
        <v>279.26382793749997</v>
      </c>
      <c r="AH769">
        <v>2</v>
      </c>
      <c r="AI769">
        <v>53553815</v>
      </c>
      <c r="AJ769">
        <v>829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ROW(Source!A430)</f>
        <v>430</v>
      </c>
      <c r="B770">
        <v>53553830</v>
      </c>
      <c r="C770">
        <v>53553814</v>
      </c>
      <c r="D770">
        <v>121548</v>
      </c>
      <c r="E770">
        <v>1</v>
      </c>
      <c r="F770">
        <v>1</v>
      </c>
      <c r="G770">
        <v>1</v>
      </c>
      <c r="H770">
        <v>1</v>
      </c>
      <c r="I770" t="s">
        <v>31</v>
      </c>
      <c r="J770" t="s">
        <v>3</v>
      </c>
      <c r="K770" t="s">
        <v>1489</v>
      </c>
      <c r="L770">
        <v>608254</v>
      </c>
      <c r="N770">
        <v>1013</v>
      </c>
      <c r="O770" t="s">
        <v>1490</v>
      </c>
      <c r="P770" t="s">
        <v>1490</v>
      </c>
      <c r="Q770">
        <v>1</v>
      </c>
      <c r="X770">
        <v>2.3718749999999997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2</v>
      </c>
      <c r="AF770" t="s">
        <v>61</v>
      </c>
      <c r="AG770">
        <v>3.4095703124999996</v>
      </c>
      <c r="AH770">
        <v>2</v>
      </c>
      <c r="AI770">
        <v>53553816</v>
      </c>
      <c r="AJ770">
        <v>830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ROW(Source!A430)</f>
        <v>430</v>
      </c>
      <c r="B771">
        <v>53553831</v>
      </c>
      <c r="C771">
        <v>53553814</v>
      </c>
      <c r="D771">
        <v>29172479</v>
      </c>
      <c r="E771">
        <v>1</v>
      </c>
      <c r="F771">
        <v>1</v>
      </c>
      <c r="G771">
        <v>1</v>
      </c>
      <c r="H771">
        <v>2</v>
      </c>
      <c r="I771" t="s">
        <v>1585</v>
      </c>
      <c r="J771" t="s">
        <v>1586</v>
      </c>
      <c r="K771" t="s">
        <v>1587</v>
      </c>
      <c r="L771">
        <v>1368</v>
      </c>
      <c r="N771">
        <v>1011</v>
      </c>
      <c r="O771" t="s">
        <v>1494</v>
      </c>
      <c r="P771" t="s">
        <v>1494</v>
      </c>
      <c r="Q771">
        <v>1</v>
      </c>
      <c r="X771">
        <v>0.11499999999999999</v>
      </c>
      <c r="Y771">
        <v>0</v>
      </c>
      <c r="Z771">
        <v>99.89</v>
      </c>
      <c r="AA771">
        <v>10.06</v>
      </c>
      <c r="AB771">
        <v>0</v>
      </c>
      <c r="AC771">
        <v>0</v>
      </c>
      <c r="AD771">
        <v>1</v>
      </c>
      <c r="AE771">
        <v>0</v>
      </c>
      <c r="AF771" t="s">
        <v>61</v>
      </c>
      <c r="AG771">
        <v>0.1653125</v>
      </c>
      <c r="AH771">
        <v>2</v>
      </c>
      <c r="AI771">
        <v>53553817</v>
      </c>
      <c r="AJ771">
        <v>831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ROW(Source!A430)</f>
        <v>430</v>
      </c>
      <c r="B772">
        <v>53553832</v>
      </c>
      <c r="C772">
        <v>53553814</v>
      </c>
      <c r="D772">
        <v>29172556</v>
      </c>
      <c r="E772">
        <v>1</v>
      </c>
      <c r="F772">
        <v>1</v>
      </c>
      <c r="G772">
        <v>1</v>
      </c>
      <c r="H772">
        <v>2</v>
      </c>
      <c r="I772" t="s">
        <v>1647</v>
      </c>
      <c r="J772" t="s">
        <v>1667</v>
      </c>
      <c r="K772" t="s">
        <v>1649</v>
      </c>
      <c r="L772">
        <v>1368</v>
      </c>
      <c r="N772">
        <v>1011</v>
      </c>
      <c r="O772" t="s">
        <v>1494</v>
      </c>
      <c r="P772" t="s">
        <v>1494</v>
      </c>
      <c r="Q772">
        <v>1</v>
      </c>
      <c r="X772">
        <v>0.388125</v>
      </c>
      <c r="Y772">
        <v>0</v>
      </c>
      <c r="Z772">
        <v>31.26</v>
      </c>
      <c r="AA772">
        <v>13.5</v>
      </c>
      <c r="AB772">
        <v>0</v>
      </c>
      <c r="AC772">
        <v>0</v>
      </c>
      <c r="AD772">
        <v>1</v>
      </c>
      <c r="AE772">
        <v>0</v>
      </c>
      <c r="AF772" t="s">
        <v>61</v>
      </c>
      <c r="AG772">
        <v>0.55792968749999994</v>
      </c>
      <c r="AH772">
        <v>2</v>
      </c>
      <c r="AI772">
        <v>53553818</v>
      </c>
      <c r="AJ772">
        <v>832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ROW(Source!A430)</f>
        <v>430</v>
      </c>
      <c r="B773">
        <v>53553833</v>
      </c>
      <c r="C773">
        <v>53553814</v>
      </c>
      <c r="D773">
        <v>29173141</v>
      </c>
      <c r="E773">
        <v>1</v>
      </c>
      <c r="F773">
        <v>1</v>
      </c>
      <c r="G773">
        <v>1</v>
      </c>
      <c r="H773">
        <v>2</v>
      </c>
      <c r="I773" t="s">
        <v>1634</v>
      </c>
      <c r="J773" t="s">
        <v>1635</v>
      </c>
      <c r="K773" t="s">
        <v>1636</v>
      </c>
      <c r="L773">
        <v>1368</v>
      </c>
      <c r="N773">
        <v>1011</v>
      </c>
      <c r="O773" t="s">
        <v>1494</v>
      </c>
      <c r="P773" t="s">
        <v>1494</v>
      </c>
      <c r="Q773">
        <v>1</v>
      </c>
      <c r="X773">
        <v>1.8687499999999999</v>
      </c>
      <c r="Y773">
        <v>0</v>
      </c>
      <c r="Z773">
        <v>12.4</v>
      </c>
      <c r="AA773">
        <v>10.06</v>
      </c>
      <c r="AB773">
        <v>0</v>
      </c>
      <c r="AC773">
        <v>0</v>
      </c>
      <c r="AD773">
        <v>1</v>
      </c>
      <c r="AE773">
        <v>0</v>
      </c>
      <c r="AF773" t="s">
        <v>61</v>
      </c>
      <c r="AG773">
        <v>2.6863281249999997</v>
      </c>
      <c r="AH773">
        <v>2</v>
      </c>
      <c r="AI773">
        <v>53553819</v>
      </c>
      <c r="AJ773">
        <v>833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ROW(Source!A430)</f>
        <v>430</v>
      </c>
      <c r="B774">
        <v>53553834</v>
      </c>
      <c r="C774">
        <v>53553814</v>
      </c>
      <c r="D774">
        <v>29109983</v>
      </c>
      <c r="E774">
        <v>1</v>
      </c>
      <c r="F774">
        <v>1</v>
      </c>
      <c r="G774">
        <v>1</v>
      </c>
      <c r="H774">
        <v>3</v>
      </c>
      <c r="I774" t="s">
        <v>563</v>
      </c>
      <c r="J774" t="s">
        <v>565</v>
      </c>
      <c r="K774" t="s">
        <v>564</v>
      </c>
      <c r="L774">
        <v>1327</v>
      </c>
      <c r="N774">
        <v>1005</v>
      </c>
      <c r="O774" t="s">
        <v>128</v>
      </c>
      <c r="P774" t="s">
        <v>128</v>
      </c>
      <c r="Q774">
        <v>1</v>
      </c>
      <c r="X774">
        <v>100</v>
      </c>
      <c r="Y774">
        <v>71.180000000000007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100</v>
      </c>
      <c r="AH774">
        <v>2</v>
      </c>
      <c r="AI774">
        <v>53553820</v>
      </c>
      <c r="AJ774">
        <v>834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ROW(Source!A430)</f>
        <v>430</v>
      </c>
      <c r="B775">
        <v>53553835</v>
      </c>
      <c r="C775">
        <v>53553814</v>
      </c>
      <c r="D775">
        <v>29107800</v>
      </c>
      <c r="E775">
        <v>1</v>
      </c>
      <c r="F775">
        <v>1</v>
      </c>
      <c r="G775">
        <v>1</v>
      </c>
      <c r="H775">
        <v>3</v>
      </c>
      <c r="I775" t="s">
        <v>1698</v>
      </c>
      <c r="J775" t="s">
        <v>1699</v>
      </c>
      <c r="K775" t="s">
        <v>1700</v>
      </c>
      <c r="L775">
        <v>1346</v>
      </c>
      <c r="N775">
        <v>1009</v>
      </c>
      <c r="O775" t="s">
        <v>143</v>
      </c>
      <c r="P775" t="s">
        <v>143</v>
      </c>
      <c r="Q775">
        <v>1</v>
      </c>
      <c r="X775">
        <v>0.5</v>
      </c>
      <c r="Y775">
        <v>1.81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0</v>
      </c>
      <c r="AF775" t="s">
        <v>3</v>
      </c>
      <c r="AG775">
        <v>0.5</v>
      </c>
      <c r="AH775">
        <v>2</v>
      </c>
      <c r="AI775">
        <v>53553821</v>
      </c>
      <c r="AJ775">
        <v>835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ROW(Source!A430)</f>
        <v>430</v>
      </c>
      <c r="B776">
        <v>53553836</v>
      </c>
      <c r="C776">
        <v>53553814</v>
      </c>
      <c r="D776">
        <v>29109405</v>
      </c>
      <c r="E776">
        <v>1</v>
      </c>
      <c r="F776">
        <v>1</v>
      </c>
      <c r="G776">
        <v>1</v>
      </c>
      <c r="H776">
        <v>3</v>
      </c>
      <c r="I776" t="s">
        <v>619</v>
      </c>
      <c r="J776" t="s">
        <v>2102</v>
      </c>
      <c r="K776" t="s">
        <v>620</v>
      </c>
      <c r="L776">
        <v>1348</v>
      </c>
      <c r="N776">
        <v>1009</v>
      </c>
      <c r="O776" t="s">
        <v>26</v>
      </c>
      <c r="P776" t="s">
        <v>26</v>
      </c>
      <c r="Q776">
        <v>1000</v>
      </c>
      <c r="X776">
        <v>0.375</v>
      </c>
      <c r="Y776">
        <v>4316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0.375</v>
      </c>
      <c r="AH776">
        <v>2</v>
      </c>
      <c r="AI776">
        <v>53553822</v>
      </c>
      <c r="AJ776">
        <v>836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ROW(Source!A430)</f>
        <v>430</v>
      </c>
      <c r="B777">
        <v>53553837</v>
      </c>
      <c r="C777">
        <v>53553814</v>
      </c>
      <c r="D777">
        <v>29145352</v>
      </c>
      <c r="E777">
        <v>1</v>
      </c>
      <c r="F777">
        <v>1</v>
      </c>
      <c r="G777">
        <v>1</v>
      </c>
      <c r="H777">
        <v>3</v>
      </c>
      <c r="I777" t="s">
        <v>438</v>
      </c>
      <c r="J777" t="s">
        <v>1831</v>
      </c>
      <c r="K777" t="s">
        <v>1832</v>
      </c>
      <c r="L777">
        <v>1348</v>
      </c>
      <c r="N777">
        <v>1009</v>
      </c>
      <c r="O777" t="s">
        <v>26</v>
      </c>
      <c r="P777" t="s">
        <v>26</v>
      </c>
      <c r="Q777">
        <v>1000</v>
      </c>
      <c r="X777">
        <v>0.05</v>
      </c>
      <c r="Y777">
        <v>9298.35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0.05</v>
      </c>
      <c r="AH777">
        <v>2</v>
      </c>
      <c r="AI777">
        <v>53553825</v>
      </c>
      <c r="AJ777">
        <v>840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ROW(Source!A430)</f>
        <v>430</v>
      </c>
      <c r="B778">
        <v>53553838</v>
      </c>
      <c r="C778">
        <v>53553814</v>
      </c>
      <c r="D778">
        <v>29150040</v>
      </c>
      <c r="E778">
        <v>1</v>
      </c>
      <c r="F778">
        <v>1</v>
      </c>
      <c r="G778">
        <v>1</v>
      </c>
      <c r="H778">
        <v>3</v>
      </c>
      <c r="I778" t="s">
        <v>1576</v>
      </c>
      <c r="J778" t="s">
        <v>1577</v>
      </c>
      <c r="K778" t="s">
        <v>1578</v>
      </c>
      <c r="L778">
        <v>1339</v>
      </c>
      <c r="N778">
        <v>1007</v>
      </c>
      <c r="O778" t="s">
        <v>425</v>
      </c>
      <c r="P778" t="s">
        <v>425</v>
      </c>
      <c r="Q778">
        <v>1</v>
      </c>
      <c r="X778">
        <v>0.93</v>
      </c>
      <c r="Y778">
        <v>2.44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0.93</v>
      </c>
      <c r="AH778">
        <v>2</v>
      </c>
      <c r="AI778">
        <v>53553826</v>
      </c>
      <c r="AJ778">
        <v>841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ROW(Source!A431)</f>
        <v>431</v>
      </c>
      <c r="B779">
        <v>53553829</v>
      </c>
      <c r="C779">
        <v>53553814</v>
      </c>
      <c r="D779">
        <v>18413230</v>
      </c>
      <c r="E779">
        <v>1</v>
      </c>
      <c r="F779">
        <v>1</v>
      </c>
      <c r="G779">
        <v>1</v>
      </c>
      <c r="H779">
        <v>1</v>
      </c>
      <c r="I779" t="s">
        <v>1487</v>
      </c>
      <c r="J779" t="s">
        <v>3</v>
      </c>
      <c r="K779" t="s">
        <v>1488</v>
      </c>
      <c r="L779">
        <v>1369</v>
      </c>
      <c r="N779">
        <v>1013</v>
      </c>
      <c r="O779" t="s">
        <v>1486</v>
      </c>
      <c r="P779" t="s">
        <v>1486</v>
      </c>
      <c r="Q779">
        <v>1</v>
      </c>
      <c r="X779">
        <v>211.16357499999995</v>
      </c>
      <c r="Y779">
        <v>0</v>
      </c>
      <c r="Z779">
        <v>0</v>
      </c>
      <c r="AA779">
        <v>0</v>
      </c>
      <c r="AB779">
        <v>305.91000000000003</v>
      </c>
      <c r="AC779">
        <v>0</v>
      </c>
      <c r="AD779">
        <v>1</v>
      </c>
      <c r="AE779">
        <v>1</v>
      </c>
      <c r="AF779" t="s">
        <v>62</v>
      </c>
      <c r="AG779">
        <v>279.26382793749997</v>
      </c>
      <c r="AH779">
        <v>2</v>
      </c>
      <c r="AI779">
        <v>53553815</v>
      </c>
      <c r="AJ779">
        <v>843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ROW(Source!A431)</f>
        <v>431</v>
      </c>
      <c r="B780">
        <v>53553830</v>
      </c>
      <c r="C780">
        <v>53553814</v>
      </c>
      <c r="D780">
        <v>121548</v>
      </c>
      <c r="E780">
        <v>1</v>
      </c>
      <c r="F780">
        <v>1</v>
      </c>
      <c r="G780">
        <v>1</v>
      </c>
      <c r="H780">
        <v>1</v>
      </c>
      <c r="I780" t="s">
        <v>31</v>
      </c>
      <c r="J780" t="s">
        <v>3</v>
      </c>
      <c r="K780" t="s">
        <v>1489</v>
      </c>
      <c r="L780">
        <v>608254</v>
      </c>
      <c r="N780">
        <v>1013</v>
      </c>
      <c r="O780" t="s">
        <v>1490</v>
      </c>
      <c r="P780" t="s">
        <v>1490</v>
      </c>
      <c r="Q780">
        <v>1</v>
      </c>
      <c r="X780">
        <v>2.3718749999999997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2</v>
      </c>
      <c r="AF780" t="s">
        <v>61</v>
      </c>
      <c r="AG780">
        <v>3.4095703124999996</v>
      </c>
      <c r="AH780">
        <v>2</v>
      </c>
      <c r="AI780">
        <v>53553816</v>
      </c>
      <c r="AJ780">
        <v>844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ROW(Source!A431)</f>
        <v>431</v>
      </c>
      <c r="B781">
        <v>53553831</v>
      </c>
      <c r="C781">
        <v>53553814</v>
      </c>
      <c r="D781">
        <v>29172479</v>
      </c>
      <c r="E781">
        <v>1</v>
      </c>
      <c r="F781">
        <v>1</v>
      </c>
      <c r="G781">
        <v>1</v>
      </c>
      <c r="H781">
        <v>2</v>
      </c>
      <c r="I781" t="s">
        <v>1585</v>
      </c>
      <c r="J781" t="s">
        <v>1586</v>
      </c>
      <c r="K781" t="s">
        <v>1587</v>
      </c>
      <c r="L781">
        <v>1368</v>
      </c>
      <c r="N781">
        <v>1011</v>
      </c>
      <c r="O781" t="s">
        <v>1494</v>
      </c>
      <c r="P781" t="s">
        <v>1494</v>
      </c>
      <c r="Q781">
        <v>1</v>
      </c>
      <c r="X781">
        <v>0.11499999999999999</v>
      </c>
      <c r="Y781">
        <v>0</v>
      </c>
      <c r="Z781">
        <v>99.89</v>
      </c>
      <c r="AA781">
        <v>10.06</v>
      </c>
      <c r="AB781">
        <v>0</v>
      </c>
      <c r="AC781">
        <v>0</v>
      </c>
      <c r="AD781">
        <v>1</v>
      </c>
      <c r="AE781">
        <v>0</v>
      </c>
      <c r="AF781" t="s">
        <v>61</v>
      </c>
      <c r="AG781">
        <v>0.1653125</v>
      </c>
      <c r="AH781">
        <v>2</v>
      </c>
      <c r="AI781">
        <v>53553817</v>
      </c>
      <c r="AJ781">
        <v>845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ROW(Source!A431)</f>
        <v>431</v>
      </c>
      <c r="B782">
        <v>53553832</v>
      </c>
      <c r="C782">
        <v>53553814</v>
      </c>
      <c r="D782">
        <v>29172556</v>
      </c>
      <c r="E782">
        <v>1</v>
      </c>
      <c r="F782">
        <v>1</v>
      </c>
      <c r="G782">
        <v>1</v>
      </c>
      <c r="H782">
        <v>2</v>
      </c>
      <c r="I782" t="s">
        <v>1647</v>
      </c>
      <c r="J782" t="s">
        <v>1667</v>
      </c>
      <c r="K782" t="s">
        <v>1649</v>
      </c>
      <c r="L782">
        <v>1368</v>
      </c>
      <c r="N782">
        <v>1011</v>
      </c>
      <c r="O782" t="s">
        <v>1494</v>
      </c>
      <c r="P782" t="s">
        <v>1494</v>
      </c>
      <c r="Q782">
        <v>1</v>
      </c>
      <c r="X782">
        <v>0.388125</v>
      </c>
      <c r="Y782">
        <v>0</v>
      </c>
      <c r="Z782">
        <v>31.26</v>
      </c>
      <c r="AA782">
        <v>13.5</v>
      </c>
      <c r="AB782">
        <v>0</v>
      </c>
      <c r="AC782">
        <v>0</v>
      </c>
      <c r="AD782">
        <v>1</v>
      </c>
      <c r="AE782">
        <v>0</v>
      </c>
      <c r="AF782" t="s">
        <v>61</v>
      </c>
      <c r="AG782">
        <v>0.55792968749999994</v>
      </c>
      <c r="AH782">
        <v>2</v>
      </c>
      <c r="AI782">
        <v>53553818</v>
      </c>
      <c r="AJ782">
        <v>846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ROW(Source!A431)</f>
        <v>431</v>
      </c>
      <c r="B783">
        <v>53553833</v>
      </c>
      <c r="C783">
        <v>53553814</v>
      </c>
      <c r="D783">
        <v>29173141</v>
      </c>
      <c r="E783">
        <v>1</v>
      </c>
      <c r="F783">
        <v>1</v>
      </c>
      <c r="G783">
        <v>1</v>
      </c>
      <c r="H783">
        <v>2</v>
      </c>
      <c r="I783" t="s">
        <v>1634</v>
      </c>
      <c r="J783" t="s">
        <v>1635</v>
      </c>
      <c r="K783" t="s">
        <v>1636</v>
      </c>
      <c r="L783">
        <v>1368</v>
      </c>
      <c r="N783">
        <v>1011</v>
      </c>
      <c r="O783" t="s">
        <v>1494</v>
      </c>
      <c r="P783" t="s">
        <v>1494</v>
      </c>
      <c r="Q783">
        <v>1</v>
      </c>
      <c r="X783">
        <v>1.8687499999999999</v>
      </c>
      <c r="Y783">
        <v>0</v>
      </c>
      <c r="Z783">
        <v>12.4</v>
      </c>
      <c r="AA783">
        <v>10.06</v>
      </c>
      <c r="AB783">
        <v>0</v>
      </c>
      <c r="AC783">
        <v>0</v>
      </c>
      <c r="AD783">
        <v>1</v>
      </c>
      <c r="AE783">
        <v>0</v>
      </c>
      <c r="AF783" t="s">
        <v>61</v>
      </c>
      <c r="AG783">
        <v>2.6863281249999997</v>
      </c>
      <c r="AH783">
        <v>2</v>
      </c>
      <c r="AI783">
        <v>53553819</v>
      </c>
      <c r="AJ783">
        <v>847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ROW(Source!A431)</f>
        <v>431</v>
      </c>
      <c r="B784">
        <v>53553834</v>
      </c>
      <c r="C784">
        <v>53553814</v>
      </c>
      <c r="D784">
        <v>29109983</v>
      </c>
      <c r="E784">
        <v>1</v>
      </c>
      <c r="F784">
        <v>1</v>
      </c>
      <c r="G784">
        <v>1</v>
      </c>
      <c r="H784">
        <v>3</v>
      </c>
      <c r="I784" t="s">
        <v>563</v>
      </c>
      <c r="J784" t="s">
        <v>565</v>
      </c>
      <c r="K784" t="s">
        <v>564</v>
      </c>
      <c r="L784">
        <v>1327</v>
      </c>
      <c r="N784">
        <v>1005</v>
      </c>
      <c r="O784" t="s">
        <v>128</v>
      </c>
      <c r="P784" t="s">
        <v>128</v>
      </c>
      <c r="Q784">
        <v>1</v>
      </c>
      <c r="X784">
        <v>100</v>
      </c>
      <c r="Y784">
        <v>71.180000000000007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100</v>
      </c>
      <c r="AH784">
        <v>2</v>
      </c>
      <c r="AI784">
        <v>53553820</v>
      </c>
      <c r="AJ784">
        <v>848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ROW(Source!A431)</f>
        <v>431</v>
      </c>
      <c r="B785">
        <v>53553835</v>
      </c>
      <c r="C785">
        <v>53553814</v>
      </c>
      <c r="D785">
        <v>29107800</v>
      </c>
      <c r="E785">
        <v>1</v>
      </c>
      <c r="F785">
        <v>1</v>
      </c>
      <c r="G785">
        <v>1</v>
      </c>
      <c r="H785">
        <v>3</v>
      </c>
      <c r="I785" t="s">
        <v>1698</v>
      </c>
      <c r="J785" t="s">
        <v>1699</v>
      </c>
      <c r="K785" t="s">
        <v>1700</v>
      </c>
      <c r="L785">
        <v>1346</v>
      </c>
      <c r="N785">
        <v>1009</v>
      </c>
      <c r="O785" t="s">
        <v>143</v>
      </c>
      <c r="P785" t="s">
        <v>143</v>
      </c>
      <c r="Q785">
        <v>1</v>
      </c>
      <c r="X785">
        <v>0.5</v>
      </c>
      <c r="Y785">
        <v>1.81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0.5</v>
      </c>
      <c r="AH785">
        <v>2</v>
      </c>
      <c r="AI785">
        <v>53553821</v>
      </c>
      <c r="AJ785">
        <v>849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ROW(Source!A431)</f>
        <v>431</v>
      </c>
      <c r="B786">
        <v>53553836</v>
      </c>
      <c r="C786">
        <v>53553814</v>
      </c>
      <c r="D786">
        <v>29109405</v>
      </c>
      <c r="E786">
        <v>1</v>
      </c>
      <c r="F786">
        <v>1</v>
      </c>
      <c r="G786">
        <v>1</v>
      </c>
      <c r="H786">
        <v>3</v>
      </c>
      <c r="I786" t="s">
        <v>619</v>
      </c>
      <c r="J786" t="s">
        <v>2102</v>
      </c>
      <c r="K786" t="s">
        <v>620</v>
      </c>
      <c r="L786">
        <v>1348</v>
      </c>
      <c r="N786">
        <v>1009</v>
      </c>
      <c r="O786" t="s">
        <v>26</v>
      </c>
      <c r="P786" t="s">
        <v>26</v>
      </c>
      <c r="Q786">
        <v>1000</v>
      </c>
      <c r="X786">
        <v>0.375</v>
      </c>
      <c r="Y786">
        <v>4316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0.375</v>
      </c>
      <c r="AH786">
        <v>2</v>
      </c>
      <c r="AI786">
        <v>53553822</v>
      </c>
      <c r="AJ786">
        <v>850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ROW(Source!A431)</f>
        <v>431</v>
      </c>
      <c r="B787">
        <v>53553837</v>
      </c>
      <c r="C787">
        <v>53553814</v>
      </c>
      <c r="D787">
        <v>29145352</v>
      </c>
      <c r="E787">
        <v>1</v>
      </c>
      <c r="F787">
        <v>1</v>
      </c>
      <c r="G787">
        <v>1</v>
      </c>
      <c r="H787">
        <v>3</v>
      </c>
      <c r="I787" t="s">
        <v>438</v>
      </c>
      <c r="J787" t="s">
        <v>1831</v>
      </c>
      <c r="K787" t="s">
        <v>1832</v>
      </c>
      <c r="L787">
        <v>1348</v>
      </c>
      <c r="N787">
        <v>1009</v>
      </c>
      <c r="O787" t="s">
        <v>26</v>
      </c>
      <c r="P787" t="s">
        <v>26</v>
      </c>
      <c r="Q787">
        <v>1000</v>
      </c>
      <c r="X787">
        <v>0.05</v>
      </c>
      <c r="Y787">
        <v>9298.35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0.05</v>
      </c>
      <c r="AH787">
        <v>2</v>
      </c>
      <c r="AI787">
        <v>53553825</v>
      </c>
      <c r="AJ787">
        <v>854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ROW(Source!A431)</f>
        <v>431</v>
      </c>
      <c r="B788">
        <v>53553838</v>
      </c>
      <c r="C788">
        <v>53553814</v>
      </c>
      <c r="D788">
        <v>29150040</v>
      </c>
      <c r="E788">
        <v>1</v>
      </c>
      <c r="F788">
        <v>1</v>
      </c>
      <c r="G788">
        <v>1</v>
      </c>
      <c r="H788">
        <v>3</v>
      </c>
      <c r="I788" t="s">
        <v>1576</v>
      </c>
      <c r="J788" t="s">
        <v>1577</v>
      </c>
      <c r="K788" t="s">
        <v>1578</v>
      </c>
      <c r="L788">
        <v>1339</v>
      </c>
      <c r="N788">
        <v>1007</v>
      </c>
      <c r="O788" t="s">
        <v>425</v>
      </c>
      <c r="P788" t="s">
        <v>425</v>
      </c>
      <c r="Q788">
        <v>1</v>
      </c>
      <c r="X788">
        <v>0.93</v>
      </c>
      <c r="Y788">
        <v>2.44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0.93</v>
      </c>
      <c r="AH788">
        <v>2</v>
      </c>
      <c r="AI788">
        <v>53553826</v>
      </c>
      <c r="AJ788">
        <v>855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ROW(Source!A444)</f>
        <v>444</v>
      </c>
      <c r="B789">
        <v>53553864</v>
      </c>
      <c r="C789">
        <v>53553845</v>
      </c>
      <c r="D789">
        <v>18409850</v>
      </c>
      <c r="E789">
        <v>1</v>
      </c>
      <c r="F789">
        <v>1</v>
      </c>
      <c r="G789">
        <v>1</v>
      </c>
      <c r="H789">
        <v>1</v>
      </c>
      <c r="I789" t="s">
        <v>1676</v>
      </c>
      <c r="J789" t="s">
        <v>3</v>
      </c>
      <c r="K789" t="s">
        <v>1677</v>
      </c>
      <c r="L789">
        <v>1369</v>
      </c>
      <c r="N789">
        <v>1013</v>
      </c>
      <c r="O789" t="s">
        <v>1486</v>
      </c>
      <c r="P789" t="s">
        <v>1486</v>
      </c>
      <c r="Q789">
        <v>1</v>
      </c>
      <c r="X789">
        <v>160.90857499999998</v>
      </c>
      <c r="Y789">
        <v>0</v>
      </c>
      <c r="Z789">
        <v>0</v>
      </c>
      <c r="AA789">
        <v>0</v>
      </c>
      <c r="AB789">
        <v>9.07</v>
      </c>
      <c r="AC789">
        <v>0</v>
      </c>
      <c r="AD789">
        <v>1</v>
      </c>
      <c r="AE789">
        <v>1</v>
      </c>
      <c r="AF789" t="s">
        <v>62</v>
      </c>
      <c r="AG789">
        <v>212.80159043749998</v>
      </c>
      <c r="AH789">
        <v>2</v>
      </c>
      <c r="AI789">
        <v>53553846</v>
      </c>
      <c r="AJ789">
        <v>857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ROW(Source!A444)</f>
        <v>444</v>
      </c>
      <c r="B790">
        <v>53553865</v>
      </c>
      <c r="C790">
        <v>53553845</v>
      </c>
      <c r="D790">
        <v>29173472</v>
      </c>
      <c r="E790">
        <v>1</v>
      </c>
      <c r="F790">
        <v>1</v>
      </c>
      <c r="G790">
        <v>1</v>
      </c>
      <c r="H790">
        <v>2</v>
      </c>
      <c r="I790" t="s">
        <v>1757</v>
      </c>
      <c r="J790" t="s">
        <v>1758</v>
      </c>
      <c r="K790" t="s">
        <v>1759</v>
      </c>
      <c r="L790">
        <v>1368</v>
      </c>
      <c r="N790">
        <v>1011</v>
      </c>
      <c r="O790" t="s">
        <v>1494</v>
      </c>
      <c r="P790" t="s">
        <v>1494</v>
      </c>
      <c r="Q790">
        <v>1</v>
      </c>
      <c r="X790">
        <v>4.5460937499999998</v>
      </c>
      <c r="Y790">
        <v>0</v>
      </c>
      <c r="Z790">
        <v>3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61</v>
      </c>
      <c r="AG790">
        <v>6.5350097656249995</v>
      </c>
      <c r="AH790">
        <v>2</v>
      </c>
      <c r="AI790">
        <v>53553847</v>
      </c>
      <c r="AJ790">
        <v>858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ROW(Source!A444)</f>
        <v>444</v>
      </c>
      <c r="B791">
        <v>53553866</v>
      </c>
      <c r="C791">
        <v>53553845</v>
      </c>
      <c r="D791">
        <v>29174538</v>
      </c>
      <c r="E791">
        <v>1</v>
      </c>
      <c r="F791">
        <v>1</v>
      </c>
      <c r="G791">
        <v>1</v>
      </c>
      <c r="H791">
        <v>2</v>
      </c>
      <c r="I791" t="s">
        <v>1760</v>
      </c>
      <c r="J791" t="s">
        <v>1761</v>
      </c>
      <c r="K791" t="s">
        <v>1762</v>
      </c>
      <c r="L791">
        <v>1368</v>
      </c>
      <c r="N791">
        <v>1011</v>
      </c>
      <c r="O791" t="s">
        <v>1494</v>
      </c>
      <c r="P791" t="s">
        <v>1494</v>
      </c>
      <c r="Q791">
        <v>1</v>
      </c>
      <c r="X791">
        <v>0.35128906249999997</v>
      </c>
      <c r="Y791">
        <v>0</v>
      </c>
      <c r="Z791">
        <v>33.590000000000003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61</v>
      </c>
      <c r="AG791">
        <v>0.50497802734374997</v>
      </c>
      <c r="AH791">
        <v>2</v>
      </c>
      <c r="AI791">
        <v>53553848</v>
      </c>
      <c r="AJ791">
        <v>859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ROW(Source!A444)</f>
        <v>444</v>
      </c>
      <c r="B792">
        <v>53553867</v>
      </c>
      <c r="C792">
        <v>53553845</v>
      </c>
      <c r="D792">
        <v>29174580</v>
      </c>
      <c r="E792">
        <v>1</v>
      </c>
      <c r="F792">
        <v>1</v>
      </c>
      <c r="G792">
        <v>1</v>
      </c>
      <c r="H792">
        <v>2</v>
      </c>
      <c r="I792" t="s">
        <v>1661</v>
      </c>
      <c r="J792" t="s">
        <v>1662</v>
      </c>
      <c r="K792" t="s">
        <v>1663</v>
      </c>
      <c r="L792">
        <v>1368</v>
      </c>
      <c r="N792">
        <v>1011</v>
      </c>
      <c r="O792" t="s">
        <v>1494</v>
      </c>
      <c r="P792" t="s">
        <v>1494</v>
      </c>
      <c r="Q792">
        <v>1</v>
      </c>
      <c r="X792">
        <v>1.7977734375000001</v>
      </c>
      <c r="Y792">
        <v>0</v>
      </c>
      <c r="Z792">
        <v>2.08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61</v>
      </c>
      <c r="AG792">
        <v>2.5842993164062498</v>
      </c>
      <c r="AH792">
        <v>2</v>
      </c>
      <c r="AI792">
        <v>53553849</v>
      </c>
      <c r="AJ792">
        <v>860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ROW(Source!A444)</f>
        <v>444</v>
      </c>
      <c r="B793">
        <v>53553868</v>
      </c>
      <c r="C793">
        <v>53553845</v>
      </c>
      <c r="D793">
        <v>29109354</v>
      </c>
      <c r="E793">
        <v>1</v>
      </c>
      <c r="F793">
        <v>1</v>
      </c>
      <c r="G793">
        <v>1</v>
      </c>
      <c r="H793">
        <v>3</v>
      </c>
      <c r="I793" t="s">
        <v>1763</v>
      </c>
      <c r="J793" t="s">
        <v>1764</v>
      </c>
      <c r="K793" t="s">
        <v>1765</v>
      </c>
      <c r="L793">
        <v>1346</v>
      </c>
      <c r="N793">
        <v>1009</v>
      </c>
      <c r="O793" t="s">
        <v>143</v>
      </c>
      <c r="P793" t="s">
        <v>143</v>
      </c>
      <c r="Q793">
        <v>1</v>
      </c>
      <c r="X793">
        <v>12</v>
      </c>
      <c r="Y793">
        <v>46.72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12</v>
      </c>
      <c r="AH793">
        <v>2</v>
      </c>
      <c r="AI793">
        <v>53553850</v>
      </c>
      <c r="AJ793">
        <v>861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ROW(Source!A444)</f>
        <v>444</v>
      </c>
      <c r="B794">
        <v>53553869</v>
      </c>
      <c r="C794">
        <v>53553845</v>
      </c>
      <c r="D794">
        <v>29109414</v>
      </c>
      <c r="E794">
        <v>1</v>
      </c>
      <c r="F794">
        <v>1</v>
      </c>
      <c r="G794">
        <v>1</v>
      </c>
      <c r="H794">
        <v>3</v>
      </c>
      <c r="I794" t="s">
        <v>1766</v>
      </c>
      <c r="J794" t="s">
        <v>1767</v>
      </c>
      <c r="K794" t="s">
        <v>1768</v>
      </c>
      <c r="L794">
        <v>1346</v>
      </c>
      <c r="N794">
        <v>1009</v>
      </c>
      <c r="O794" t="s">
        <v>143</v>
      </c>
      <c r="P794" t="s">
        <v>143</v>
      </c>
      <c r="Q794">
        <v>1</v>
      </c>
      <c r="X794">
        <v>137</v>
      </c>
      <c r="Y794">
        <v>1.58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137</v>
      </c>
      <c r="AH794">
        <v>2</v>
      </c>
      <c r="AI794">
        <v>53553851</v>
      </c>
      <c r="AJ794">
        <v>862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ROW(Source!A444)</f>
        <v>444</v>
      </c>
      <c r="B795">
        <v>53553870</v>
      </c>
      <c r="C795">
        <v>53553845</v>
      </c>
      <c r="D795">
        <v>29109783</v>
      </c>
      <c r="E795">
        <v>1</v>
      </c>
      <c r="F795">
        <v>1</v>
      </c>
      <c r="G795">
        <v>1</v>
      </c>
      <c r="H795">
        <v>3</v>
      </c>
      <c r="I795" t="s">
        <v>1769</v>
      </c>
      <c r="J795" t="s">
        <v>1770</v>
      </c>
      <c r="K795" t="s">
        <v>1771</v>
      </c>
      <c r="L795">
        <v>1346</v>
      </c>
      <c r="N795">
        <v>1009</v>
      </c>
      <c r="O795" t="s">
        <v>143</v>
      </c>
      <c r="P795" t="s">
        <v>143</v>
      </c>
      <c r="Q795">
        <v>1</v>
      </c>
      <c r="X795">
        <v>84</v>
      </c>
      <c r="Y795">
        <v>3.18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84</v>
      </c>
      <c r="AH795">
        <v>2</v>
      </c>
      <c r="AI795">
        <v>53553852</v>
      </c>
      <c r="AJ795">
        <v>863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ROW(Source!A444)</f>
        <v>444</v>
      </c>
      <c r="B796">
        <v>53553871</v>
      </c>
      <c r="C796">
        <v>53553845</v>
      </c>
      <c r="D796">
        <v>29110699</v>
      </c>
      <c r="E796">
        <v>1</v>
      </c>
      <c r="F796">
        <v>1</v>
      </c>
      <c r="G796">
        <v>1</v>
      </c>
      <c r="H796">
        <v>3</v>
      </c>
      <c r="I796" t="s">
        <v>1772</v>
      </c>
      <c r="J796" t="s">
        <v>1773</v>
      </c>
      <c r="K796" t="s">
        <v>1774</v>
      </c>
      <c r="L796">
        <v>1301</v>
      </c>
      <c r="N796">
        <v>1003</v>
      </c>
      <c r="O796" t="s">
        <v>185</v>
      </c>
      <c r="P796" t="s">
        <v>185</v>
      </c>
      <c r="Q796">
        <v>1</v>
      </c>
      <c r="X796">
        <v>155</v>
      </c>
      <c r="Y796">
        <v>0.17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155</v>
      </c>
      <c r="AH796">
        <v>2</v>
      </c>
      <c r="AI796">
        <v>53553853</v>
      </c>
      <c r="AJ796">
        <v>864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ROW(Source!A444)</f>
        <v>444</v>
      </c>
      <c r="B797">
        <v>53553872</v>
      </c>
      <c r="C797">
        <v>53553845</v>
      </c>
      <c r="D797">
        <v>29110797</v>
      </c>
      <c r="E797">
        <v>1</v>
      </c>
      <c r="F797">
        <v>1</v>
      </c>
      <c r="G797">
        <v>1</v>
      </c>
      <c r="H797">
        <v>3</v>
      </c>
      <c r="I797" t="s">
        <v>1775</v>
      </c>
      <c r="J797" t="s">
        <v>1776</v>
      </c>
      <c r="K797" t="s">
        <v>1777</v>
      </c>
      <c r="L797">
        <v>1308</v>
      </c>
      <c r="N797">
        <v>1003</v>
      </c>
      <c r="O797" t="s">
        <v>1150</v>
      </c>
      <c r="P797" t="s">
        <v>1150</v>
      </c>
      <c r="Q797">
        <v>100</v>
      </c>
      <c r="X797">
        <v>0.8</v>
      </c>
      <c r="Y797">
        <v>174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0.8</v>
      </c>
      <c r="AH797">
        <v>2</v>
      </c>
      <c r="AI797">
        <v>53553854</v>
      </c>
      <c r="AJ797">
        <v>865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ROW(Source!A444)</f>
        <v>444</v>
      </c>
      <c r="B798">
        <v>53553873</v>
      </c>
      <c r="C798">
        <v>53553845</v>
      </c>
      <c r="D798">
        <v>29110815</v>
      </c>
      <c r="E798">
        <v>1</v>
      </c>
      <c r="F798">
        <v>1</v>
      </c>
      <c r="G798">
        <v>1</v>
      </c>
      <c r="H798">
        <v>3</v>
      </c>
      <c r="I798" t="s">
        <v>1778</v>
      </c>
      <c r="J798" t="s">
        <v>1779</v>
      </c>
      <c r="K798" t="s">
        <v>1780</v>
      </c>
      <c r="L798">
        <v>1301</v>
      </c>
      <c r="N798">
        <v>1003</v>
      </c>
      <c r="O798" t="s">
        <v>185</v>
      </c>
      <c r="P798" t="s">
        <v>185</v>
      </c>
      <c r="Q798">
        <v>1</v>
      </c>
      <c r="X798">
        <v>117</v>
      </c>
      <c r="Y798">
        <v>0.85</v>
      </c>
      <c r="Z798">
        <v>0</v>
      </c>
      <c r="AA798">
        <v>0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117</v>
      </c>
      <c r="AH798">
        <v>2</v>
      </c>
      <c r="AI798">
        <v>53553855</v>
      </c>
      <c r="AJ798">
        <v>866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ROW(Source!A444)</f>
        <v>444</v>
      </c>
      <c r="B799">
        <v>53553874</v>
      </c>
      <c r="C799">
        <v>53553845</v>
      </c>
      <c r="D799">
        <v>29111476</v>
      </c>
      <c r="E799">
        <v>1</v>
      </c>
      <c r="F799">
        <v>1</v>
      </c>
      <c r="G799">
        <v>1</v>
      </c>
      <c r="H799">
        <v>3</v>
      </c>
      <c r="I799" t="s">
        <v>1781</v>
      </c>
      <c r="J799" t="s">
        <v>1782</v>
      </c>
      <c r="K799" t="s">
        <v>1783</v>
      </c>
      <c r="L799">
        <v>1327</v>
      </c>
      <c r="N799">
        <v>1005</v>
      </c>
      <c r="O799" t="s">
        <v>128</v>
      </c>
      <c r="P799" t="s">
        <v>128</v>
      </c>
      <c r="Q799">
        <v>1</v>
      </c>
      <c r="X799">
        <v>225</v>
      </c>
      <c r="Y799">
        <v>23.59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225</v>
      </c>
      <c r="AH799">
        <v>2</v>
      </c>
      <c r="AI799">
        <v>53553856</v>
      </c>
      <c r="AJ799">
        <v>867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ROW(Source!A444)</f>
        <v>444</v>
      </c>
      <c r="B800">
        <v>53553875</v>
      </c>
      <c r="C800">
        <v>53553845</v>
      </c>
      <c r="D800">
        <v>29114741</v>
      </c>
      <c r="E800">
        <v>1</v>
      </c>
      <c r="F800">
        <v>1</v>
      </c>
      <c r="G800">
        <v>1</v>
      </c>
      <c r="H800">
        <v>3</v>
      </c>
      <c r="I800" t="s">
        <v>1784</v>
      </c>
      <c r="J800" t="s">
        <v>1785</v>
      </c>
      <c r="K800" t="s">
        <v>1786</v>
      </c>
      <c r="L800">
        <v>1355</v>
      </c>
      <c r="N800">
        <v>1010</v>
      </c>
      <c r="O800" t="s">
        <v>894</v>
      </c>
      <c r="P800" t="s">
        <v>894</v>
      </c>
      <c r="Q800">
        <v>100</v>
      </c>
      <c r="X800">
        <v>7.9</v>
      </c>
      <c r="Y800">
        <v>4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7.9</v>
      </c>
      <c r="AH800">
        <v>2</v>
      </c>
      <c r="AI800">
        <v>53553857</v>
      </c>
      <c r="AJ800">
        <v>868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ROW(Source!A444)</f>
        <v>444</v>
      </c>
      <c r="B801">
        <v>53553876</v>
      </c>
      <c r="C801">
        <v>53553845</v>
      </c>
      <c r="D801">
        <v>29114742</v>
      </c>
      <c r="E801">
        <v>1</v>
      </c>
      <c r="F801">
        <v>1</v>
      </c>
      <c r="G801">
        <v>1</v>
      </c>
      <c r="H801">
        <v>3</v>
      </c>
      <c r="I801" t="s">
        <v>1787</v>
      </c>
      <c r="J801" t="s">
        <v>1788</v>
      </c>
      <c r="K801" t="s">
        <v>1789</v>
      </c>
      <c r="L801">
        <v>1355</v>
      </c>
      <c r="N801">
        <v>1010</v>
      </c>
      <c r="O801" t="s">
        <v>894</v>
      </c>
      <c r="P801" t="s">
        <v>894</v>
      </c>
      <c r="Q801">
        <v>100</v>
      </c>
      <c r="X801">
        <v>18.440000000000001</v>
      </c>
      <c r="Y801">
        <v>5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18.440000000000001</v>
      </c>
      <c r="AH801">
        <v>2</v>
      </c>
      <c r="AI801">
        <v>53553858</v>
      </c>
      <c r="AJ801">
        <v>869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ROW(Source!A444)</f>
        <v>444</v>
      </c>
      <c r="B802">
        <v>53553877</v>
      </c>
      <c r="C802">
        <v>53553845</v>
      </c>
      <c r="D802">
        <v>29114482</v>
      </c>
      <c r="E802">
        <v>1</v>
      </c>
      <c r="F802">
        <v>1</v>
      </c>
      <c r="G802">
        <v>1</v>
      </c>
      <c r="H802">
        <v>3</v>
      </c>
      <c r="I802" t="s">
        <v>1790</v>
      </c>
      <c r="J802" t="s">
        <v>1791</v>
      </c>
      <c r="K802" t="s">
        <v>1792</v>
      </c>
      <c r="L802">
        <v>1355</v>
      </c>
      <c r="N802">
        <v>1010</v>
      </c>
      <c r="O802" t="s">
        <v>894</v>
      </c>
      <c r="P802" t="s">
        <v>894</v>
      </c>
      <c r="Q802">
        <v>100</v>
      </c>
      <c r="X802">
        <v>1.49</v>
      </c>
      <c r="Y802">
        <v>7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1.49</v>
      </c>
      <c r="AH802">
        <v>2</v>
      </c>
      <c r="AI802">
        <v>53553859</v>
      </c>
      <c r="AJ802">
        <v>870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ROW(Source!A444)</f>
        <v>444</v>
      </c>
      <c r="B803">
        <v>53553878</v>
      </c>
      <c r="C803">
        <v>53553845</v>
      </c>
      <c r="D803">
        <v>29129584</v>
      </c>
      <c r="E803">
        <v>1</v>
      </c>
      <c r="F803">
        <v>1</v>
      </c>
      <c r="G803">
        <v>1</v>
      </c>
      <c r="H803">
        <v>3</v>
      </c>
      <c r="I803" t="s">
        <v>1793</v>
      </c>
      <c r="J803" t="s">
        <v>1794</v>
      </c>
      <c r="K803" t="s">
        <v>1795</v>
      </c>
      <c r="L803">
        <v>1301</v>
      </c>
      <c r="N803">
        <v>1003</v>
      </c>
      <c r="O803" t="s">
        <v>185</v>
      </c>
      <c r="P803" t="s">
        <v>185</v>
      </c>
      <c r="Q803">
        <v>1</v>
      </c>
      <c r="X803">
        <v>86</v>
      </c>
      <c r="Y803">
        <v>7.22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86</v>
      </c>
      <c r="AH803">
        <v>2</v>
      </c>
      <c r="AI803">
        <v>53553860</v>
      </c>
      <c r="AJ803">
        <v>871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ROW(Source!A444)</f>
        <v>444</v>
      </c>
      <c r="B804">
        <v>53553879</v>
      </c>
      <c r="C804">
        <v>53553845</v>
      </c>
      <c r="D804">
        <v>29129619</v>
      </c>
      <c r="E804">
        <v>1</v>
      </c>
      <c r="F804">
        <v>1</v>
      </c>
      <c r="G804">
        <v>1</v>
      </c>
      <c r="H804">
        <v>3</v>
      </c>
      <c r="I804" t="s">
        <v>1796</v>
      </c>
      <c r="J804" t="s">
        <v>1797</v>
      </c>
      <c r="K804" t="s">
        <v>1798</v>
      </c>
      <c r="L804">
        <v>1301</v>
      </c>
      <c r="N804">
        <v>1003</v>
      </c>
      <c r="O804" t="s">
        <v>185</v>
      </c>
      <c r="P804" t="s">
        <v>185</v>
      </c>
      <c r="Q804">
        <v>1</v>
      </c>
      <c r="X804">
        <v>234</v>
      </c>
      <c r="Y804">
        <v>8.44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234</v>
      </c>
      <c r="AH804">
        <v>2</v>
      </c>
      <c r="AI804">
        <v>53553861</v>
      </c>
      <c r="AJ804">
        <v>872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ROW(Source!A444)</f>
        <v>444</v>
      </c>
      <c r="B805">
        <v>53553880</v>
      </c>
      <c r="C805">
        <v>53553845</v>
      </c>
      <c r="D805">
        <v>29129715</v>
      </c>
      <c r="E805">
        <v>1</v>
      </c>
      <c r="F805">
        <v>1</v>
      </c>
      <c r="G805">
        <v>1</v>
      </c>
      <c r="H805">
        <v>3</v>
      </c>
      <c r="I805" t="s">
        <v>1799</v>
      </c>
      <c r="J805" t="s">
        <v>1800</v>
      </c>
      <c r="K805" t="s">
        <v>1801</v>
      </c>
      <c r="L805">
        <v>1301</v>
      </c>
      <c r="N805">
        <v>1003</v>
      </c>
      <c r="O805" t="s">
        <v>185</v>
      </c>
      <c r="P805" t="s">
        <v>185</v>
      </c>
      <c r="Q805">
        <v>1</v>
      </c>
      <c r="X805">
        <v>37</v>
      </c>
      <c r="Y805">
        <v>6.33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37</v>
      </c>
      <c r="AH805">
        <v>2</v>
      </c>
      <c r="AI805">
        <v>53553862</v>
      </c>
      <c r="AJ805">
        <v>873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ROW(Source!A444)</f>
        <v>444</v>
      </c>
      <c r="B806">
        <v>53553881</v>
      </c>
      <c r="C806">
        <v>53553845</v>
      </c>
      <c r="D806">
        <v>29150040</v>
      </c>
      <c r="E806">
        <v>1</v>
      </c>
      <c r="F806">
        <v>1</v>
      </c>
      <c r="G806">
        <v>1</v>
      </c>
      <c r="H806">
        <v>3</v>
      </c>
      <c r="I806" t="s">
        <v>1576</v>
      </c>
      <c r="J806" t="s">
        <v>1577</v>
      </c>
      <c r="K806" t="s">
        <v>1578</v>
      </c>
      <c r="L806">
        <v>1339</v>
      </c>
      <c r="N806">
        <v>1007</v>
      </c>
      <c r="O806" t="s">
        <v>425</v>
      </c>
      <c r="P806" t="s">
        <v>425</v>
      </c>
      <c r="Q806">
        <v>1</v>
      </c>
      <c r="X806">
        <v>6.7000000000000004E-2</v>
      </c>
      <c r="Y806">
        <v>2.44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6.7000000000000004E-2</v>
      </c>
      <c r="AH806">
        <v>2</v>
      </c>
      <c r="AI806">
        <v>53553863</v>
      </c>
      <c r="AJ806">
        <v>874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ROW(Source!A445)</f>
        <v>445</v>
      </c>
      <c r="B807">
        <v>53553864</v>
      </c>
      <c r="C807">
        <v>53553845</v>
      </c>
      <c r="D807">
        <v>18409850</v>
      </c>
      <c r="E807">
        <v>1</v>
      </c>
      <c r="F807">
        <v>1</v>
      </c>
      <c r="G807">
        <v>1</v>
      </c>
      <c r="H807">
        <v>1</v>
      </c>
      <c r="I807" t="s">
        <v>1676</v>
      </c>
      <c r="J807" t="s">
        <v>3</v>
      </c>
      <c r="K807" t="s">
        <v>1677</v>
      </c>
      <c r="L807">
        <v>1369</v>
      </c>
      <c r="N807">
        <v>1013</v>
      </c>
      <c r="O807" t="s">
        <v>1486</v>
      </c>
      <c r="P807" t="s">
        <v>1486</v>
      </c>
      <c r="Q807">
        <v>1</v>
      </c>
      <c r="X807">
        <v>160.90857499999998</v>
      </c>
      <c r="Y807">
        <v>0</v>
      </c>
      <c r="Z807">
        <v>0</v>
      </c>
      <c r="AA807">
        <v>0</v>
      </c>
      <c r="AB807">
        <v>9.07</v>
      </c>
      <c r="AC807">
        <v>0</v>
      </c>
      <c r="AD807">
        <v>1</v>
      </c>
      <c r="AE807">
        <v>1</v>
      </c>
      <c r="AF807" t="s">
        <v>62</v>
      </c>
      <c r="AG807">
        <v>212.80159043749998</v>
      </c>
      <c r="AH807">
        <v>2</v>
      </c>
      <c r="AI807">
        <v>53553846</v>
      </c>
      <c r="AJ807">
        <v>875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ROW(Source!A445)</f>
        <v>445</v>
      </c>
      <c r="B808">
        <v>53553865</v>
      </c>
      <c r="C808">
        <v>53553845</v>
      </c>
      <c r="D808">
        <v>29173472</v>
      </c>
      <c r="E808">
        <v>1</v>
      </c>
      <c r="F808">
        <v>1</v>
      </c>
      <c r="G808">
        <v>1</v>
      </c>
      <c r="H808">
        <v>2</v>
      </c>
      <c r="I808" t="s">
        <v>1757</v>
      </c>
      <c r="J808" t="s">
        <v>1758</v>
      </c>
      <c r="K808" t="s">
        <v>1759</v>
      </c>
      <c r="L808">
        <v>1368</v>
      </c>
      <c r="N808">
        <v>1011</v>
      </c>
      <c r="O808" t="s">
        <v>1494</v>
      </c>
      <c r="P808" t="s">
        <v>1494</v>
      </c>
      <c r="Q808">
        <v>1</v>
      </c>
      <c r="X808">
        <v>4.5460937499999998</v>
      </c>
      <c r="Y808">
        <v>0</v>
      </c>
      <c r="Z808">
        <v>3</v>
      </c>
      <c r="AA808">
        <v>0</v>
      </c>
      <c r="AB808">
        <v>0</v>
      </c>
      <c r="AC808">
        <v>0</v>
      </c>
      <c r="AD808">
        <v>1</v>
      </c>
      <c r="AE808">
        <v>0</v>
      </c>
      <c r="AF808" t="s">
        <v>61</v>
      </c>
      <c r="AG808">
        <v>6.5350097656249995</v>
      </c>
      <c r="AH808">
        <v>2</v>
      </c>
      <c r="AI808">
        <v>53553847</v>
      </c>
      <c r="AJ808">
        <v>876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ROW(Source!A445)</f>
        <v>445</v>
      </c>
      <c r="B809">
        <v>53553866</v>
      </c>
      <c r="C809">
        <v>53553845</v>
      </c>
      <c r="D809">
        <v>29174538</v>
      </c>
      <c r="E809">
        <v>1</v>
      </c>
      <c r="F809">
        <v>1</v>
      </c>
      <c r="G809">
        <v>1</v>
      </c>
      <c r="H809">
        <v>2</v>
      </c>
      <c r="I809" t="s">
        <v>1760</v>
      </c>
      <c r="J809" t="s">
        <v>1761</v>
      </c>
      <c r="K809" t="s">
        <v>1762</v>
      </c>
      <c r="L809">
        <v>1368</v>
      </c>
      <c r="N809">
        <v>1011</v>
      </c>
      <c r="O809" t="s">
        <v>1494</v>
      </c>
      <c r="P809" t="s">
        <v>1494</v>
      </c>
      <c r="Q809">
        <v>1</v>
      </c>
      <c r="X809">
        <v>0.35128906249999997</v>
      </c>
      <c r="Y809">
        <v>0</v>
      </c>
      <c r="Z809">
        <v>33.590000000000003</v>
      </c>
      <c r="AA809">
        <v>0</v>
      </c>
      <c r="AB809">
        <v>0</v>
      </c>
      <c r="AC809">
        <v>0</v>
      </c>
      <c r="AD809">
        <v>1</v>
      </c>
      <c r="AE809">
        <v>0</v>
      </c>
      <c r="AF809" t="s">
        <v>61</v>
      </c>
      <c r="AG809">
        <v>0.50497802734374997</v>
      </c>
      <c r="AH809">
        <v>2</v>
      </c>
      <c r="AI809">
        <v>53553848</v>
      </c>
      <c r="AJ809">
        <v>877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ROW(Source!A445)</f>
        <v>445</v>
      </c>
      <c r="B810">
        <v>53553867</v>
      </c>
      <c r="C810">
        <v>53553845</v>
      </c>
      <c r="D810">
        <v>29174580</v>
      </c>
      <c r="E810">
        <v>1</v>
      </c>
      <c r="F810">
        <v>1</v>
      </c>
      <c r="G810">
        <v>1</v>
      </c>
      <c r="H810">
        <v>2</v>
      </c>
      <c r="I810" t="s">
        <v>1661</v>
      </c>
      <c r="J810" t="s">
        <v>1662</v>
      </c>
      <c r="K810" t="s">
        <v>1663</v>
      </c>
      <c r="L810">
        <v>1368</v>
      </c>
      <c r="N810">
        <v>1011</v>
      </c>
      <c r="O810" t="s">
        <v>1494</v>
      </c>
      <c r="P810" t="s">
        <v>1494</v>
      </c>
      <c r="Q810">
        <v>1</v>
      </c>
      <c r="X810">
        <v>1.7977734375000001</v>
      </c>
      <c r="Y810">
        <v>0</v>
      </c>
      <c r="Z810">
        <v>2.08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61</v>
      </c>
      <c r="AG810">
        <v>2.5842993164062498</v>
      </c>
      <c r="AH810">
        <v>2</v>
      </c>
      <c r="AI810">
        <v>53553849</v>
      </c>
      <c r="AJ810">
        <v>878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ROW(Source!A445)</f>
        <v>445</v>
      </c>
      <c r="B811">
        <v>53553868</v>
      </c>
      <c r="C811">
        <v>53553845</v>
      </c>
      <c r="D811">
        <v>29109354</v>
      </c>
      <c r="E811">
        <v>1</v>
      </c>
      <c r="F811">
        <v>1</v>
      </c>
      <c r="G811">
        <v>1</v>
      </c>
      <c r="H811">
        <v>3</v>
      </c>
      <c r="I811" t="s">
        <v>1763</v>
      </c>
      <c r="J811" t="s">
        <v>1764</v>
      </c>
      <c r="K811" t="s">
        <v>1765</v>
      </c>
      <c r="L811">
        <v>1346</v>
      </c>
      <c r="N811">
        <v>1009</v>
      </c>
      <c r="O811" t="s">
        <v>143</v>
      </c>
      <c r="P811" t="s">
        <v>143</v>
      </c>
      <c r="Q811">
        <v>1</v>
      </c>
      <c r="X811">
        <v>12</v>
      </c>
      <c r="Y811">
        <v>46.72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12</v>
      </c>
      <c r="AH811">
        <v>2</v>
      </c>
      <c r="AI811">
        <v>53553850</v>
      </c>
      <c r="AJ811">
        <v>879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ROW(Source!A445)</f>
        <v>445</v>
      </c>
      <c r="B812">
        <v>53553869</v>
      </c>
      <c r="C812">
        <v>53553845</v>
      </c>
      <c r="D812">
        <v>29109414</v>
      </c>
      <c r="E812">
        <v>1</v>
      </c>
      <c r="F812">
        <v>1</v>
      </c>
      <c r="G812">
        <v>1</v>
      </c>
      <c r="H812">
        <v>3</v>
      </c>
      <c r="I812" t="s">
        <v>1766</v>
      </c>
      <c r="J812" t="s">
        <v>1767</v>
      </c>
      <c r="K812" t="s">
        <v>1768</v>
      </c>
      <c r="L812">
        <v>1346</v>
      </c>
      <c r="N812">
        <v>1009</v>
      </c>
      <c r="O812" t="s">
        <v>143</v>
      </c>
      <c r="P812" t="s">
        <v>143</v>
      </c>
      <c r="Q812">
        <v>1</v>
      </c>
      <c r="X812">
        <v>137</v>
      </c>
      <c r="Y812">
        <v>1.58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0</v>
      </c>
      <c r="AF812" t="s">
        <v>3</v>
      </c>
      <c r="AG812">
        <v>137</v>
      </c>
      <c r="AH812">
        <v>2</v>
      </c>
      <c r="AI812">
        <v>53553851</v>
      </c>
      <c r="AJ812">
        <v>880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ROW(Source!A445)</f>
        <v>445</v>
      </c>
      <c r="B813">
        <v>53553870</v>
      </c>
      <c r="C813">
        <v>53553845</v>
      </c>
      <c r="D813">
        <v>29109783</v>
      </c>
      <c r="E813">
        <v>1</v>
      </c>
      <c r="F813">
        <v>1</v>
      </c>
      <c r="G813">
        <v>1</v>
      </c>
      <c r="H813">
        <v>3</v>
      </c>
      <c r="I813" t="s">
        <v>1769</v>
      </c>
      <c r="J813" t="s">
        <v>1770</v>
      </c>
      <c r="K813" t="s">
        <v>1771</v>
      </c>
      <c r="L813">
        <v>1346</v>
      </c>
      <c r="N813">
        <v>1009</v>
      </c>
      <c r="O813" t="s">
        <v>143</v>
      </c>
      <c r="P813" t="s">
        <v>143</v>
      </c>
      <c r="Q813">
        <v>1</v>
      </c>
      <c r="X813">
        <v>84</v>
      </c>
      <c r="Y813">
        <v>3.18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84</v>
      </c>
      <c r="AH813">
        <v>2</v>
      </c>
      <c r="AI813">
        <v>53553852</v>
      </c>
      <c r="AJ813">
        <v>881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ROW(Source!A445)</f>
        <v>445</v>
      </c>
      <c r="B814">
        <v>53553871</v>
      </c>
      <c r="C814">
        <v>53553845</v>
      </c>
      <c r="D814">
        <v>29110699</v>
      </c>
      <c r="E814">
        <v>1</v>
      </c>
      <c r="F814">
        <v>1</v>
      </c>
      <c r="G814">
        <v>1</v>
      </c>
      <c r="H814">
        <v>3</v>
      </c>
      <c r="I814" t="s">
        <v>1772</v>
      </c>
      <c r="J814" t="s">
        <v>1773</v>
      </c>
      <c r="K814" t="s">
        <v>1774</v>
      </c>
      <c r="L814">
        <v>1301</v>
      </c>
      <c r="N814">
        <v>1003</v>
      </c>
      <c r="O814" t="s">
        <v>185</v>
      </c>
      <c r="P814" t="s">
        <v>185</v>
      </c>
      <c r="Q814">
        <v>1</v>
      </c>
      <c r="X814">
        <v>155</v>
      </c>
      <c r="Y814">
        <v>0.17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155</v>
      </c>
      <c r="AH814">
        <v>2</v>
      </c>
      <c r="AI814">
        <v>53553853</v>
      </c>
      <c r="AJ814">
        <v>882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ROW(Source!A445)</f>
        <v>445</v>
      </c>
      <c r="B815">
        <v>53553872</v>
      </c>
      <c r="C815">
        <v>53553845</v>
      </c>
      <c r="D815">
        <v>29110797</v>
      </c>
      <c r="E815">
        <v>1</v>
      </c>
      <c r="F815">
        <v>1</v>
      </c>
      <c r="G815">
        <v>1</v>
      </c>
      <c r="H815">
        <v>3</v>
      </c>
      <c r="I815" t="s">
        <v>1775</v>
      </c>
      <c r="J815" t="s">
        <v>1776</v>
      </c>
      <c r="K815" t="s">
        <v>1777</v>
      </c>
      <c r="L815">
        <v>1308</v>
      </c>
      <c r="N815">
        <v>1003</v>
      </c>
      <c r="O815" t="s">
        <v>1150</v>
      </c>
      <c r="P815" t="s">
        <v>1150</v>
      </c>
      <c r="Q815">
        <v>100</v>
      </c>
      <c r="X815">
        <v>0.8</v>
      </c>
      <c r="Y815">
        <v>174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0.8</v>
      </c>
      <c r="AH815">
        <v>2</v>
      </c>
      <c r="AI815">
        <v>53553854</v>
      </c>
      <c r="AJ815">
        <v>883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ROW(Source!A445)</f>
        <v>445</v>
      </c>
      <c r="B816">
        <v>53553873</v>
      </c>
      <c r="C816">
        <v>53553845</v>
      </c>
      <c r="D816">
        <v>29110815</v>
      </c>
      <c r="E816">
        <v>1</v>
      </c>
      <c r="F816">
        <v>1</v>
      </c>
      <c r="G816">
        <v>1</v>
      </c>
      <c r="H816">
        <v>3</v>
      </c>
      <c r="I816" t="s">
        <v>1778</v>
      </c>
      <c r="J816" t="s">
        <v>1779</v>
      </c>
      <c r="K816" t="s">
        <v>1780</v>
      </c>
      <c r="L816">
        <v>1301</v>
      </c>
      <c r="N816">
        <v>1003</v>
      </c>
      <c r="O816" t="s">
        <v>185</v>
      </c>
      <c r="P816" t="s">
        <v>185</v>
      </c>
      <c r="Q816">
        <v>1</v>
      </c>
      <c r="X816">
        <v>117</v>
      </c>
      <c r="Y816">
        <v>0.85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117</v>
      </c>
      <c r="AH816">
        <v>2</v>
      </c>
      <c r="AI816">
        <v>53553855</v>
      </c>
      <c r="AJ816">
        <v>884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ROW(Source!A445)</f>
        <v>445</v>
      </c>
      <c r="B817">
        <v>53553874</v>
      </c>
      <c r="C817">
        <v>53553845</v>
      </c>
      <c r="D817">
        <v>29111476</v>
      </c>
      <c r="E817">
        <v>1</v>
      </c>
      <c r="F817">
        <v>1</v>
      </c>
      <c r="G817">
        <v>1</v>
      </c>
      <c r="H817">
        <v>3</v>
      </c>
      <c r="I817" t="s">
        <v>1781</v>
      </c>
      <c r="J817" t="s">
        <v>1782</v>
      </c>
      <c r="K817" t="s">
        <v>1783</v>
      </c>
      <c r="L817">
        <v>1327</v>
      </c>
      <c r="N817">
        <v>1005</v>
      </c>
      <c r="O817" t="s">
        <v>128</v>
      </c>
      <c r="P817" t="s">
        <v>128</v>
      </c>
      <c r="Q817">
        <v>1</v>
      </c>
      <c r="X817">
        <v>225</v>
      </c>
      <c r="Y817">
        <v>23.59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225</v>
      </c>
      <c r="AH817">
        <v>2</v>
      </c>
      <c r="AI817">
        <v>53553856</v>
      </c>
      <c r="AJ817">
        <v>885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ROW(Source!A445)</f>
        <v>445</v>
      </c>
      <c r="B818">
        <v>53553875</v>
      </c>
      <c r="C818">
        <v>53553845</v>
      </c>
      <c r="D818">
        <v>29114741</v>
      </c>
      <c r="E818">
        <v>1</v>
      </c>
      <c r="F818">
        <v>1</v>
      </c>
      <c r="G818">
        <v>1</v>
      </c>
      <c r="H818">
        <v>3</v>
      </c>
      <c r="I818" t="s">
        <v>1784</v>
      </c>
      <c r="J818" t="s">
        <v>1785</v>
      </c>
      <c r="K818" t="s">
        <v>1786</v>
      </c>
      <c r="L818">
        <v>1355</v>
      </c>
      <c r="N818">
        <v>1010</v>
      </c>
      <c r="O818" t="s">
        <v>894</v>
      </c>
      <c r="P818" t="s">
        <v>894</v>
      </c>
      <c r="Q818">
        <v>100</v>
      </c>
      <c r="X818">
        <v>7.9</v>
      </c>
      <c r="Y818">
        <v>4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0</v>
      </c>
      <c r="AF818" t="s">
        <v>3</v>
      </c>
      <c r="AG818">
        <v>7.9</v>
      </c>
      <c r="AH818">
        <v>2</v>
      </c>
      <c r="AI818">
        <v>53553857</v>
      </c>
      <c r="AJ818">
        <v>886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ROW(Source!A445)</f>
        <v>445</v>
      </c>
      <c r="B819">
        <v>53553876</v>
      </c>
      <c r="C819">
        <v>53553845</v>
      </c>
      <c r="D819">
        <v>29114742</v>
      </c>
      <c r="E819">
        <v>1</v>
      </c>
      <c r="F819">
        <v>1</v>
      </c>
      <c r="G819">
        <v>1</v>
      </c>
      <c r="H819">
        <v>3</v>
      </c>
      <c r="I819" t="s">
        <v>1787</v>
      </c>
      <c r="J819" t="s">
        <v>1788</v>
      </c>
      <c r="K819" t="s">
        <v>1789</v>
      </c>
      <c r="L819">
        <v>1355</v>
      </c>
      <c r="N819">
        <v>1010</v>
      </c>
      <c r="O819" t="s">
        <v>894</v>
      </c>
      <c r="P819" t="s">
        <v>894</v>
      </c>
      <c r="Q819">
        <v>100</v>
      </c>
      <c r="X819">
        <v>18.440000000000001</v>
      </c>
      <c r="Y819">
        <v>5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18.440000000000001</v>
      </c>
      <c r="AH819">
        <v>2</v>
      </c>
      <c r="AI819">
        <v>53553858</v>
      </c>
      <c r="AJ819">
        <v>887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ROW(Source!A445)</f>
        <v>445</v>
      </c>
      <c r="B820">
        <v>53553877</v>
      </c>
      <c r="C820">
        <v>53553845</v>
      </c>
      <c r="D820">
        <v>29114482</v>
      </c>
      <c r="E820">
        <v>1</v>
      </c>
      <c r="F820">
        <v>1</v>
      </c>
      <c r="G820">
        <v>1</v>
      </c>
      <c r="H820">
        <v>3</v>
      </c>
      <c r="I820" t="s">
        <v>1790</v>
      </c>
      <c r="J820" t="s">
        <v>1791</v>
      </c>
      <c r="K820" t="s">
        <v>1792</v>
      </c>
      <c r="L820">
        <v>1355</v>
      </c>
      <c r="N820">
        <v>1010</v>
      </c>
      <c r="O820" t="s">
        <v>894</v>
      </c>
      <c r="P820" t="s">
        <v>894</v>
      </c>
      <c r="Q820">
        <v>100</v>
      </c>
      <c r="X820">
        <v>1.49</v>
      </c>
      <c r="Y820">
        <v>7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1.49</v>
      </c>
      <c r="AH820">
        <v>2</v>
      </c>
      <c r="AI820">
        <v>53553859</v>
      </c>
      <c r="AJ820">
        <v>888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ROW(Source!A445)</f>
        <v>445</v>
      </c>
      <c r="B821">
        <v>53553878</v>
      </c>
      <c r="C821">
        <v>53553845</v>
      </c>
      <c r="D821">
        <v>29129584</v>
      </c>
      <c r="E821">
        <v>1</v>
      </c>
      <c r="F821">
        <v>1</v>
      </c>
      <c r="G821">
        <v>1</v>
      </c>
      <c r="H821">
        <v>3</v>
      </c>
      <c r="I821" t="s">
        <v>1793</v>
      </c>
      <c r="J821" t="s">
        <v>1794</v>
      </c>
      <c r="K821" t="s">
        <v>1795</v>
      </c>
      <c r="L821">
        <v>1301</v>
      </c>
      <c r="N821">
        <v>1003</v>
      </c>
      <c r="O821" t="s">
        <v>185</v>
      </c>
      <c r="P821" t="s">
        <v>185</v>
      </c>
      <c r="Q821">
        <v>1</v>
      </c>
      <c r="X821">
        <v>86</v>
      </c>
      <c r="Y821">
        <v>7.22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86</v>
      </c>
      <c r="AH821">
        <v>2</v>
      </c>
      <c r="AI821">
        <v>53553860</v>
      </c>
      <c r="AJ821">
        <v>889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ROW(Source!A445)</f>
        <v>445</v>
      </c>
      <c r="B822">
        <v>53553879</v>
      </c>
      <c r="C822">
        <v>53553845</v>
      </c>
      <c r="D822">
        <v>29129619</v>
      </c>
      <c r="E822">
        <v>1</v>
      </c>
      <c r="F822">
        <v>1</v>
      </c>
      <c r="G822">
        <v>1</v>
      </c>
      <c r="H822">
        <v>3</v>
      </c>
      <c r="I822" t="s">
        <v>1796</v>
      </c>
      <c r="J822" t="s">
        <v>1797</v>
      </c>
      <c r="K822" t="s">
        <v>1798</v>
      </c>
      <c r="L822">
        <v>1301</v>
      </c>
      <c r="N822">
        <v>1003</v>
      </c>
      <c r="O822" t="s">
        <v>185</v>
      </c>
      <c r="P822" t="s">
        <v>185</v>
      </c>
      <c r="Q822">
        <v>1</v>
      </c>
      <c r="X822">
        <v>234</v>
      </c>
      <c r="Y822">
        <v>8.44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234</v>
      </c>
      <c r="AH822">
        <v>2</v>
      </c>
      <c r="AI822">
        <v>53553861</v>
      </c>
      <c r="AJ822">
        <v>890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ROW(Source!A445)</f>
        <v>445</v>
      </c>
      <c r="B823">
        <v>53553880</v>
      </c>
      <c r="C823">
        <v>53553845</v>
      </c>
      <c r="D823">
        <v>29129715</v>
      </c>
      <c r="E823">
        <v>1</v>
      </c>
      <c r="F823">
        <v>1</v>
      </c>
      <c r="G823">
        <v>1</v>
      </c>
      <c r="H823">
        <v>3</v>
      </c>
      <c r="I823" t="s">
        <v>1799</v>
      </c>
      <c r="J823" t="s">
        <v>1800</v>
      </c>
      <c r="K823" t="s">
        <v>1801</v>
      </c>
      <c r="L823">
        <v>1301</v>
      </c>
      <c r="N823">
        <v>1003</v>
      </c>
      <c r="O823" t="s">
        <v>185</v>
      </c>
      <c r="P823" t="s">
        <v>185</v>
      </c>
      <c r="Q823">
        <v>1</v>
      </c>
      <c r="X823">
        <v>37</v>
      </c>
      <c r="Y823">
        <v>6.33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37</v>
      </c>
      <c r="AH823">
        <v>2</v>
      </c>
      <c r="AI823">
        <v>53553862</v>
      </c>
      <c r="AJ823">
        <v>891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ROW(Source!A445)</f>
        <v>445</v>
      </c>
      <c r="B824">
        <v>53553881</v>
      </c>
      <c r="C824">
        <v>53553845</v>
      </c>
      <c r="D824">
        <v>29150040</v>
      </c>
      <c r="E824">
        <v>1</v>
      </c>
      <c r="F824">
        <v>1</v>
      </c>
      <c r="G824">
        <v>1</v>
      </c>
      <c r="H824">
        <v>3</v>
      </c>
      <c r="I824" t="s">
        <v>1576</v>
      </c>
      <c r="J824" t="s">
        <v>1577</v>
      </c>
      <c r="K824" t="s">
        <v>1578</v>
      </c>
      <c r="L824">
        <v>1339</v>
      </c>
      <c r="N824">
        <v>1007</v>
      </c>
      <c r="O824" t="s">
        <v>425</v>
      </c>
      <c r="P824" t="s">
        <v>425</v>
      </c>
      <c r="Q824">
        <v>1</v>
      </c>
      <c r="X824">
        <v>6.7000000000000004E-2</v>
      </c>
      <c r="Y824">
        <v>2.44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6.7000000000000004E-2</v>
      </c>
      <c r="AH824">
        <v>2</v>
      </c>
      <c r="AI824">
        <v>53553863</v>
      </c>
      <c r="AJ824">
        <v>892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ROW(Source!A448)</f>
        <v>448</v>
      </c>
      <c r="B825">
        <v>53553895</v>
      </c>
      <c r="C825">
        <v>53553883</v>
      </c>
      <c r="D825">
        <v>18413230</v>
      </c>
      <c r="E825">
        <v>1</v>
      </c>
      <c r="F825">
        <v>1</v>
      </c>
      <c r="G825">
        <v>1</v>
      </c>
      <c r="H825">
        <v>1</v>
      </c>
      <c r="I825" t="s">
        <v>1487</v>
      </c>
      <c r="J825" t="s">
        <v>3</v>
      </c>
      <c r="K825" t="s">
        <v>1488</v>
      </c>
      <c r="L825">
        <v>1369</v>
      </c>
      <c r="N825">
        <v>1013</v>
      </c>
      <c r="O825" t="s">
        <v>1486</v>
      </c>
      <c r="P825" t="s">
        <v>1486</v>
      </c>
      <c r="Q825">
        <v>1</v>
      </c>
      <c r="X825">
        <v>227.28336218749999</v>
      </c>
      <c r="Y825">
        <v>0</v>
      </c>
      <c r="Z825">
        <v>0</v>
      </c>
      <c r="AA825">
        <v>0</v>
      </c>
      <c r="AB825">
        <v>305.91000000000003</v>
      </c>
      <c r="AC825">
        <v>0</v>
      </c>
      <c r="AD825">
        <v>1</v>
      </c>
      <c r="AE825">
        <v>1</v>
      </c>
      <c r="AF825" t="s">
        <v>62</v>
      </c>
      <c r="AG825">
        <v>300.58224649296869</v>
      </c>
      <c r="AH825">
        <v>2</v>
      </c>
      <c r="AI825">
        <v>53553884</v>
      </c>
      <c r="AJ825">
        <v>893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ROW(Source!A448)</f>
        <v>448</v>
      </c>
      <c r="B826">
        <v>53553896</v>
      </c>
      <c r="C826">
        <v>53553883</v>
      </c>
      <c r="D826">
        <v>121548</v>
      </c>
      <c r="E826">
        <v>1</v>
      </c>
      <c r="F826">
        <v>1</v>
      </c>
      <c r="G826">
        <v>1</v>
      </c>
      <c r="H826">
        <v>1</v>
      </c>
      <c r="I826" t="s">
        <v>31</v>
      </c>
      <c r="J826" t="s">
        <v>3</v>
      </c>
      <c r="K826" t="s">
        <v>1489</v>
      </c>
      <c r="L826">
        <v>608254</v>
      </c>
      <c r="N826">
        <v>1013</v>
      </c>
      <c r="O826" t="s">
        <v>1490</v>
      </c>
      <c r="P826" t="s">
        <v>1490</v>
      </c>
      <c r="Q826">
        <v>1</v>
      </c>
      <c r="X826">
        <v>2.9756249999999995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2</v>
      </c>
      <c r="AF826" t="s">
        <v>61</v>
      </c>
      <c r="AG826">
        <v>4.2774609374999999</v>
      </c>
      <c r="AH826">
        <v>2</v>
      </c>
      <c r="AI826">
        <v>53553885</v>
      </c>
      <c r="AJ826">
        <v>894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ROW(Source!A448)</f>
        <v>448</v>
      </c>
      <c r="B827">
        <v>53553897</v>
      </c>
      <c r="C827">
        <v>53553883</v>
      </c>
      <c r="D827">
        <v>29172479</v>
      </c>
      <c r="E827">
        <v>1</v>
      </c>
      <c r="F827">
        <v>1</v>
      </c>
      <c r="G827">
        <v>1</v>
      </c>
      <c r="H827">
        <v>2</v>
      </c>
      <c r="I827" t="s">
        <v>1585</v>
      </c>
      <c r="J827" t="s">
        <v>1586</v>
      </c>
      <c r="K827" t="s">
        <v>1587</v>
      </c>
      <c r="L827">
        <v>1368</v>
      </c>
      <c r="N827">
        <v>1011</v>
      </c>
      <c r="O827" t="s">
        <v>1494</v>
      </c>
      <c r="P827" t="s">
        <v>1494</v>
      </c>
      <c r="Q827">
        <v>1</v>
      </c>
      <c r="X827">
        <v>0.28929687500000001</v>
      </c>
      <c r="Y827">
        <v>0</v>
      </c>
      <c r="Z827">
        <v>99.89</v>
      </c>
      <c r="AA827">
        <v>10.06</v>
      </c>
      <c r="AB827">
        <v>0</v>
      </c>
      <c r="AC827">
        <v>0</v>
      </c>
      <c r="AD827">
        <v>1</v>
      </c>
      <c r="AE827">
        <v>0</v>
      </c>
      <c r="AF827" t="s">
        <v>61</v>
      </c>
      <c r="AG827">
        <v>0.41586425781249997</v>
      </c>
      <c r="AH827">
        <v>2</v>
      </c>
      <c r="AI827">
        <v>53553886</v>
      </c>
      <c r="AJ827">
        <v>895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ROW(Source!A448)</f>
        <v>448</v>
      </c>
      <c r="B828">
        <v>53553898</v>
      </c>
      <c r="C828">
        <v>53553883</v>
      </c>
      <c r="D828">
        <v>29172556</v>
      </c>
      <c r="E828">
        <v>1</v>
      </c>
      <c r="F828">
        <v>1</v>
      </c>
      <c r="G828">
        <v>1</v>
      </c>
      <c r="H828">
        <v>2</v>
      </c>
      <c r="I828" t="s">
        <v>1647</v>
      </c>
      <c r="J828" t="s">
        <v>1667</v>
      </c>
      <c r="K828" t="s">
        <v>1649</v>
      </c>
      <c r="L828">
        <v>1368</v>
      </c>
      <c r="N828">
        <v>1011</v>
      </c>
      <c r="O828" t="s">
        <v>1494</v>
      </c>
      <c r="P828" t="s">
        <v>1494</v>
      </c>
      <c r="Q828">
        <v>1</v>
      </c>
      <c r="X828">
        <v>2.6863281249999997</v>
      </c>
      <c r="Y828">
        <v>0</v>
      </c>
      <c r="Z828">
        <v>31.26</v>
      </c>
      <c r="AA828">
        <v>13.5</v>
      </c>
      <c r="AB828">
        <v>0</v>
      </c>
      <c r="AC828">
        <v>0</v>
      </c>
      <c r="AD828">
        <v>1</v>
      </c>
      <c r="AE828">
        <v>0</v>
      </c>
      <c r="AF828" t="s">
        <v>61</v>
      </c>
      <c r="AG828">
        <v>3.8615966796874996</v>
      </c>
      <c r="AH828">
        <v>2</v>
      </c>
      <c r="AI828">
        <v>53553887</v>
      </c>
      <c r="AJ828">
        <v>896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ROW(Source!A448)</f>
        <v>448</v>
      </c>
      <c r="B829">
        <v>53553899</v>
      </c>
      <c r="C829">
        <v>53553883</v>
      </c>
      <c r="D829">
        <v>29114338</v>
      </c>
      <c r="E829">
        <v>1</v>
      </c>
      <c r="F829">
        <v>1</v>
      </c>
      <c r="G829">
        <v>1</v>
      </c>
      <c r="H829">
        <v>3</v>
      </c>
      <c r="I829" t="s">
        <v>1802</v>
      </c>
      <c r="J829" t="s">
        <v>1803</v>
      </c>
      <c r="K829" t="s">
        <v>1804</v>
      </c>
      <c r="L829">
        <v>1348</v>
      </c>
      <c r="N829">
        <v>1009</v>
      </c>
      <c r="O829" t="s">
        <v>26</v>
      </c>
      <c r="P829" t="s">
        <v>26</v>
      </c>
      <c r="Q829">
        <v>1000</v>
      </c>
      <c r="X829">
        <v>2.5000000000000001E-3</v>
      </c>
      <c r="Y829">
        <v>8475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3</v>
      </c>
      <c r="AG829">
        <v>2.5000000000000001E-3</v>
      </c>
      <c r="AH829">
        <v>2</v>
      </c>
      <c r="AI829">
        <v>53553888</v>
      </c>
      <c r="AJ829">
        <v>897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ROW(Source!A448)</f>
        <v>448</v>
      </c>
      <c r="B830">
        <v>53553900</v>
      </c>
      <c r="C830">
        <v>53553883</v>
      </c>
      <c r="D830">
        <v>29112827</v>
      </c>
      <c r="E830">
        <v>1</v>
      </c>
      <c r="F830">
        <v>1</v>
      </c>
      <c r="G830">
        <v>1</v>
      </c>
      <c r="H830">
        <v>3</v>
      </c>
      <c r="I830" t="s">
        <v>1805</v>
      </c>
      <c r="J830" t="s">
        <v>1806</v>
      </c>
      <c r="K830" t="s">
        <v>1807</v>
      </c>
      <c r="L830">
        <v>1327</v>
      </c>
      <c r="N830">
        <v>1005</v>
      </c>
      <c r="O830" t="s">
        <v>128</v>
      </c>
      <c r="P830" t="s">
        <v>128</v>
      </c>
      <c r="Q830">
        <v>1</v>
      </c>
      <c r="X830">
        <v>108</v>
      </c>
      <c r="Y830">
        <v>28.25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108</v>
      </c>
      <c r="AH830">
        <v>2</v>
      </c>
      <c r="AI830">
        <v>53553889</v>
      </c>
      <c r="AJ830">
        <v>898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ROW(Source!A448)</f>
        <v>448</v>
      </c>
      <c r="B831">
        <v>53553901</v>
      </c>
      <c r="C831">
        <v>53553883</v>
      </c>
      <c r="D831">
        <v>29109197</v>
      </c>
      <c r="E831">
        <v>1</v>
      </c>
      <c r="F831">
        <v>1</v>
      </c>
      <c r="G831">
        <v>1</v>
      </c>
      <c r="H831">
        <v>3</v>
      </c>
      <c r="I831" t="s">
        <v>1808</v>
      </c>
      <c r="J831" t="s">
        <v>1809</v>
      </c>
      <c r="K831" t="s">
        <v>1810</v>
      </c>
      <c r="L831">
        <v>1348</v>
      </c>
      <c r="N831">
        <v>1009</v>
      </c>
      <c r="O831" t="s">
        <v>26</v>
      </c>
      <c r="P831" t="s">
        <v>26</v>
      </c>
      <c r="Q831">
        <v>1000</v>
      </c>
      <c r="X831">
        <v>1.2999999999999999E-2</v>
      </c>
      <c r="Y831">
        <v>412.01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1.2999999999999999E-2</v>
      </c>
      <c r="AH831">
        <v>2</v>
      </c>
      <c r="AI831">
        <v>53553890</v>
      </c>
      <c r="AJ831">
        <v>899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ROW(Source!A448)</f>
        <v>448</v>
      </c>
      <c r="B832">
        <v>53553902</v>
      </c>
      <c r="C832">
        <v>53553883</v>
      </c>
      <c r="D832">
        <v>29107964</v>
      </c>
      <c r="E832">
        <v>1</v>
      </c>
      <c r="F832">
        <v>1</v>
      </c>
      <c r="G832">
        <v>1</v>
      </c>
      <c r="H832">
        <v>3</v>
      </c>
      <c r="I832" t="s">
        <v>1811</v>
      </c>
      <c r="J832" t="s">
        <v>1812</v>
      </c>
      <c r="K832" t="s">
        <v>1813</v>
      </c>
      <c r="L832">
        <v>1346</v>
      </c>
      <c r="N832">
        <v>1009</v>
      </c>
      <c r="O832" t="s">
        <v>143</v>
      </c>
      <c r="P832" t="s">
        <v>143</v>
      </c>
      <c r="Q832">
        <v>1</v>
      </c>
      <c r="X832">
        <v>12</v>
      </c>
      <c r="Y832">
        <v>9.0399999999999991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12</v>
      </c>
      <c r="AH832">
        <v>2</v>
      </c>
      <c r="AI832">
        <v>53553891</v>
      </c>
      <c r="AJ832">
        <v>900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ROW(Source!A448)</f>
        <v>448</v>
      </c>
      <c r="B833">
        <v>53553903</v>
      </c>
      <c r="C833">
        <v>53553883</v>
      </c>
      <c r="D833">
        <v>29145216</v>
      </c>
      <c r="E833">
        <v>1</v>
      </c>
      <c r="F833">
        <v>1</v>
      </c>
      <c r="G833">
        <v>1</v>
      </c>
      <c r="H833">
        <v>3</v>
      </c>
      <c r="I833" t="s">
        <v>517</v>
      </c>
      <c r="J833" t="s">
        <v>519</v>
      </c>
      <c r="K833" t="s">
        <v>518</v>
      </c>
      <c r="L833">
        <v>1339</v>
      </c>
      <c r="N833">
        <v>1007</v>
      </c>
      <c r="O833" t="s">
        <v>425</v>
      </c>
      <c r="P833" t="s">
        <v>425</v>
      </c>
      <c r="Q833">
        <v>1</v>
      </c>
      <c r="X833">
        <v>3.1</v>
      </c>
      <c r="Y833">
        <v>477.5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3.1</v>
      </c>
      <c r="AH833">
        <v>2</v>
      </c>
      <c r="AI833">
        <v>53553893</v>
      </c>
      <c r="AJ833">
        <v>902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ROW(Source!A448)</f>
        <v>448</v>
      </c>
      <c r="B834">
        <v>53553904</v>
      </c>
      <c r="C834">
        <v>53553883</v>
      </c>
      <c r="D834">
        <v>29150040</v>
      </c>
      <c r="E834">
        <v>1</v>
      </c>
      <c r="F834">
        <v>1</v>
      </c>
      <c r="G834">
        <v>1</v>
      </c>
      <c r="H834">
        <v>3</v>
      </c>
      <c r="I834" t="s">
        <v>1576</v>
      </c>
      <c r="J834" t="s">
        <v>1577</v>
      </c>
      <c r="K834" t="s">
        <v>1578</v>
      </c>
      <c r="L834">
        <v>1339</v>
      </c>
      <c r="N834">
        <v>1007</v>
      </c>
      <c r="O834" t="s">
        <v>425</v>
      </c>
      <c r="P834" t="s">
        <v>425</v>
      </c>
      <c r="Q834">
        <v>1</v>
      </c>
      <c r="X834">
        <v>0.01</v>
      </c>
      <c r="Y834">
        <v>2.44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0.01</v>
      </c>
      <c r="AH834">
        <v>2</v>
      </c>
      <c r="AI834">
        <v>53553894</v>
      </c>
      <c r="AJ834">
        <v>903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ROW(Source!A449)</f>
        <v>449</v>
      </c>
      <c r="B835">
        <v>53553895</v>
      </c>
      <c r="C835">
        <v>53553883</v>
      </c>
      <c r="D835">
        <v>18413230</v>
      </c>
      <c r="E835">
        <v>1</v>
      </c>
      <c r="F835">
        <v>1</v>
      </c>
      <c r="G835">
        <v>1</v>
      </c>
      <c r="H835">
        <v>1</v>
      </c>
      <c r="I835" t="s">
        <v>1487</v>
      </c>
      <c r="J835" t="s">
        <v>3</v>
      </c>
      <c r="K835" t="s">
        <v>1488</v>
      </c>
      <c r="L835">
        <v>1369</v>
      </c>
      <c r="N835">
        <v>1013</v>
      </c>
      <c r="O835" t="s">
        <v>1486</v>
      </c>
      <c r="P835" t="s">
        <v>1486</v>
      </c>
      <c r="Q835">
        <v>1</v>
      </c>
      <c r="X835">
        <v>227.28336218749999</v>
      </c>
      <c r="Y835">
        <v>0</v>
      </c>
      <c r="Z835">
        <v>0</v>
      </c>
      <c r="AA835">
        <v>0</v>
      </c>
      <c r="AB835">
        <v>305.91000000000003</v>
      </c>
      <c r="AC835">
        <v>0</v>
      </c>
      <c r="AD835">
        <v>1</v>
      </c>
      <c r="AE835">
        <v>1</v>
      </c>
      <c r="AF835" t="s">
        <v>62</v>
      </c>
      <c r="AG835">
        <v>300.58224649296869</v>
      </c>
      <c r="AH835">
        <v>2</v>
      </c>
      <c r="AI835">
        <v>53553884</v>
      </c>
      <c r="AJ835">
        <v>904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ROW(Source!A449)</f>
        <v>449</v>
      </c>
      <c r="B836">
        <v>53553896</v>
      </c>
      <c r="C836">
        <v>53553883</v>
      </c>
      <c r="D836">
        <v>121548</v>
      </c>
      <c r="E836">
        <v>1</v>
      </c>
      <c r="F836">
        <v>1</v>
      </c>
      <c r="G836">
        <v>1</v>
      </c>
      <c r="H836">
        <v>1</v>
      </c>
      <c r="I836" t="s">
        <v>31</v>
      </c>
      <c r="J836" t="s">
        <v>3</v>
      </c>
      <c r="K836" t="s">
        <v>1489</v>
      </c>
      <c r="L836">
        <v>608254</v>
      </c>
      <c r="N836">
        <v>1013</v>
      </c>
      <c r="O836" t="s">
        <v>1490</v>
      </c>
      <c r="P836" t="s">
        <v>1490</v>
      </c>
      <c r="Q836">
        <v>1</v>
      </c>
      <c r="X836">
        <v>2.9756249999999995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2</v>
      </c>
      <c r="AF836" t="s">
        <v>61</v>
      </c>
      <c r="AG836">
        <v>4.2774609374999999</v>
      </c>
      <c r="AH836">
        <v>2</v>
      </c>
      <c r="AI836">
        <v>53553885</v>
      </c>
      <c r="AJ836">
        <v>905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ROW(Source!A449)</f>
        <v>449</v>
      </c>
      <c r="B837">
        <v>53553897</v>
      </c>
      <c r="C837">
        <v>53553883</v>
      </c>
      <c r="D837">
        <v>29172479</v>
      </c>
      <c r="E837">
        <v>1</v>
      </c>
      <c r="F837">
        <v>1</v>
      </c>
      <c r="G837">
        <v>1</v>
      </c>
      <c r="H837">
        <v>2</v>
      </c>
      <c r="I837" t="s">
        <v>1585</v>
      </c>
      <c r="J837" t="s">
        <v>1586</v>
      </c>
      <c r="K837" t="s">
        <v>1587</v>
      </c>
      <c r="L837">
        <v>1368</v>
      </c>
      <c r="N837">
        <v>1011</v>
      </c>
      <c r="O837" t="s">
        <v>1494</v>
      </c>
      <c r="P837" t="s">
        <v>1494</v>
      </c>
      <c r="Q837">
        <v>1</v>
      </c>
      <c r="X837">
        <v>0.28929687500000001</v>
      </c>
      <c r="Y837">
        <v>0</v>
      </c>
      <c r="Z837">
        <v>99.89</v>
      </c>
      <c r="AA837">
        <v>10.06</v>
      </c>
      <c r="AB837">
        <v>0</v>
      </c>
      <c r="AC837">
        <v>0</v>
      </c>
      <c r="AD837">
        <v>1</v>
      </c>
      <c r="AE837">
        <v>0</v>
      </c>
      <c r="AF837" t="s">
        <v>61</v>
      </c>
      <c r="AG837">
        <v>0.41586425781249997</v>
      </c>
      <c r="AH837">
        <v>2</v>
      </c>
      <c r="AI837">
        <v>53553886</v>
      </c>
      <c r="AJ837">
        <v>906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ROW(Source!A449)</f>
        <v>449</v>
      </c>
      <c r="B838">
        <v>53553898</v>
      </c>
      <c r="C838">
        <v>53553883</v>
      </c>
      <c r="D838">
        <v>29172556</v>
      </c>
      <c r="E838">
        <v>1</v>
      </c>
      <c r="F838">
        <v>1</v>
      </c>
      <c r="G838">
        <v>1</v>
      </c>
      <c r="H838">
        <v>2</v>
      </c>
      <c r="I838" t="s">
        <v>1647</v>
      </c>
      <c r="J838" t="s">
        <v>1667</v>
      </c>
      <c r="K838" t="s">
        <v>1649</v>
      </c>
      <c r="L838">
        <v>1368</v>
      </c>
      <c r="N838">
        <v>1011</v>
      </c>
      <c r="O838" t="s">
        <v>1494</v>
      </c>
      <c r="P838" t="s">
        <v>1494</v>
      </c>
      <c r="Q838">
        <v>1</v>
      </c>
      <c r="X838">
        <v>2.6863281249999997</v>
      </c>
      <c r="Y838">
        <v>0</v>
      </c>
      <c r="Z838">
        <v>31.26</v>
      </c>
      <c r="AA838">
        <v>13.5</v>
      </c>
      <c r="AB838">
        <v>0</v>
      </c>
      <c r="AC838">
        <v>0</v>
      </c>
      <c r="AD838">
        <v>1</v>
      </c>
      <c r="AE838">
        <v>0</v>
      </c>
      <c r="AF838" t="s">
        <v>61</v>
      </c>
      <c r="AG838">
        <v>3.8615966796874996</v>
      </c>
      <c r="AH838">
        <v>2</v>
      </c>
      <c r="AI838">
        <v>53553887</v>
      </c>
      <c r="AJ838">
        <v>907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ROW(Source!A449)</f>
        <v>449</v>
      </c>
      <c r="B839">
        <v>53553899</v>
      </c>
      <c r="C839">
        <v>53553883</v>
      </c>
      <c r="D839">
        <v>29114338</v>
      </c>
      <c r="E839">
        <v>1</v>
      </c>
      <c r="F839">
        <v>1</v>
      </c>
      <c r="G839">
        <v>1</v>
      </c>
      <c r="H839">
        <v>3</v>
      </c>
      <c r="I839" t="s">
        <v>1802</v>
      </c>
      <c r="J839" t="s">
        <v>1803</v>
      </c>
      <c r="K839" t="s">
        <v>1804</v>
      </c>
      <c r="L839">
        <v>1348</v>
      </c>
      <c r="N839">
        <v>1009</v>
      </c>
      <c r="O839" t="s">
        <v>26</v>
      </c>
      <c r="P839" t="s">
        <v>26</v>
      </c>
      <c r="Q839">
        <v>1000</v>
      </c>
      <c r="X839">
        <v>2.5000000000000001E-3</v>
      </c>
      <c r="Y839">
        <v>8475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2.5000000000000001E-3</v>
      </c>
      <c r="AH839">
        <v>2</v>
      </c>
      <c r="AI839">
        <v>53553888</v>
      </c>
      <c r="AJ839">
        <v>908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ROW(Source!A449)</f>
        <v>449</v>
      </c>
      <c r="B840">
        <v>53553900</v>
      </c>
      <c r="C840">
        <v>53553883</v>
      </c>
      <c r="D840">
        <v>29112827</v>
      </c>
      <c r="E840">
        <v>1</v>
      </c>
      <c r="F840">
        <v>1</v>
      </c>
      <c r="G840">
        <v>1</v>
      </c>
      <c r="H840">
        <v>3</v>
      </c>
      <c r="I840" t="s">
        <v>1805</v>
      </c>
      <c r="J840" t="s">
        <v>1806</v>
      </c>
      <c r="K840" t="s">
        <v>1807</v>
      </c>
      <c r="L840">
        <v>1327</v>
      </c>
      <c r="N840">
        <v>1005</v>
      </c>
      <c r="O840" t="s">
        <v>128</v>
      </c>
      <c r="P840" t="s">
        <v>128</v>
      </c>
      <c r="Q840">
        <v>1</v>
      </c>
      <c r="X840">
        <v>108</v>
      </c>
      <c r="Y840">
        <v>28.25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108</v>
      </c>
      <c r="AH840">
        <v>2</v>
      </c>
      <c r="AI840">
        <v>53553889</v>
      </c>
      <c r="AJ840">
        <v>909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ROW(Source!A449)</f>
        <v>449</v>
      </c>
      <c r="B841">
        <v>53553901</v>
      </c>
      <c r="C841">
        <v>53553883</v>
      </c>
      <c r="D841">
        <v>29109197</v>
      </c>
      <c r="E841">
        <v>1</v>
      </c>
      <c r="F841">
        <v>1</v>
      </c>
      <c r="G841">
        <v>1</v>
      </c>
      <c r="H841">
        <v>3</v>
      </c>
      <c r="I841" t="s">
        <v>1808</v>
      </c>
      <c r="J841" t="s">
        <v>1809</v>
      </c>
      <c r="K841" t="s">
        <v>1810</v>
      </c>
      <c r="L841">
        <v>1348</v>
      </c>
      <c r="N841">
        <v>1009</v>
      </c>
      <c r="O841" t="s">
        <v>26</v>
      </c>
      <c r="P841" t="s">
        <v>26</v>
      </c>
      <c r="Q841">
        <v>1000</v>
      </c>
      <c r="X841">
        <v>1.2999999999999999E-2</v>
      </c>
      <c r="Y841">
        <v>412.01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1.2999999999999999E-2</v>
      </c>
      <c r="AH841">
        <v>2</v>
      </c>
      <c r="AI841">
        <v>53553890</v>
      </c>
      <c r="AJ841">
        <v>910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ROW(Source!A449)</f>
        <v>449</v>
      </c>
      <c r="B842">
        <v>53553902</v>
      </c>
      <c r="C842">
        <v>53553883</v>
      </c>
      <c r="D842">
        <v>29107964</v>
      </c>
      <c r="E842">
        <v>1</v>
      </c>
      <c r="F842">
        <v>1</v>
      </c>
      <c r="G842">
        <v>1</v>
      </c>
      <c r="H842">
        <v>3</v>
      </c>
      <c r="I842" t="s">
        <v>1811</v>
      </c>
      <c r="J842" t="s">
        <v>1812</v>
      </c>
      <c r="K842" t="s">
        <v>1813</v>
      </c>
      <c r="L842">
        <v>1346</v>
      </c>
      <c r="N842">
        <v>1009</v>
      </c>
      <c r="O842" t="s">
        <v>143</v>
      </c>
      <c r="P842" t="s">
        <v>143</v>
      </c>
      <c r="Q842">
        <v>1</v>
      </c>
      <c r="X842">
        <v>12</v>
      </c>
      <c r="Y842">
        <v>9.0399999999999991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12</v>
      </c>
      <c r="AH842">
        <v>2</v>
      </c>
      <c r="AI842">
        <v>53553891</v>
      </c>
      <c r="AJ842">
        <v>911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ROW(Source!A449)</f>
        <v>449</v>
      </c>
      <c r="B843">
        <v>53553903</v>
      </c>
      <c r="C843">
        <v>53553883</v>
      </c>
      <c r="D843">
        <v>29145216</v>
      </c>
      <c r="E843">
        <v>1</v>
      </c>
      <c r="F843">
        <v>1</v>
      </c>
      <c r="G843">
        <v>1</v>
      </c>
      <c r="H843">
        <v>3</v>
      </c>
      <c r="I843" t="s">
        <v>517</v>
      </c>
      <c r="J843" t="s">
        <v>519</v>
      </c>
      <c r="K843" t="s">
        <v>518</v>
      </c>
      <c r="L843">
        <v>1339</v>
      </c>
      <c r="N843">
        <v>1007</v>
      </c>
      <c r="O843" t="s">
        <v>425</v>
      </c>
      <c r="P843" t="s">
        <v>425</v>
      </c>
      <c r="Q843">
        <v>1</v>
      </c>
      <c r="X843">
        <v>3.1</v>
      </c>
      <c r="Y843">
        <v>477.5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3.1</v>
      </c>
      <c r="AH843">
        <v>2</v>
      </c>
      <c r="AI843">
        <v>53553893</v>
      </c>
      <c r="AJ843">
        <v>913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ROW(Source!A449)</f>
        <v>449</v>
      </c>
      <c r="B844">
        <v>53553904</v>
      </c>
      <c r="C844">
        <v>53553883</v>
      </c>
      <c r="D844">
        <v>29150040</v>
      </c>
      <c r="E844">
        <v>1</v>
      </c>
      <c r="F844">
        <v>1</v>
      </c>
      <c r="G844">
        <v>1</v>
      </c>
      <c r="H844">
        <v>3</v>
      </c>
      <c r="I844" t="s">
        <v>1576</v>
      </c>
      <c r="J844" t="s">
        <v>1577</v>
      </c>
      <c r="K844" t="s">
        <v>1578</v>
      </c>
      <c r="L844">
        <v>1339</v>
      </c>
      <c r="N844">
        <v>1007</v>
      </c>
      <c r="O844" t="s">
        <v>425</v>
      </c>
      <c r="P844" t="s">
        <v>425</v>
      </c>
      <c r="Q844">
        <v>1</v>
      </c>
      <c r="X844">
        <v>0.01</v>
      </c>
      <c r="Y844">
        <v>2.44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0.01</v>
      </c>
      <c r="AH844">
        <v>2</v>
      </c>
      <c r="AI844">
        <v>53553894</v>
      </c>
      <c r="AJ844">
        <v>914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ROW(Source!A454)</f>
        <v>454</v>
      </c>
      <c r="B845">
        <v>53553915</v>
      </c>
      <c r="C845">
        <v>53553907</v>
      </c>
      <c r="D845">
        <v>18410280</v>
      </c>
      <c r="E845">
        <v>1</v>
      </c>
      <c r="F845">
        <v>1</v>
      </c>
      <c r="G845">
        <v>1</v>
      </c>
      <c r="H845">
        <v>1</v>
      </c>
      <c r="I845" t="s">
        <v>1745</v>
      </c>
      <c r="J845" t="s">
        <v>3</v>
      </c>
      <c r="K845" t="s">
        <v>1746</v>
      </c>
      <c r="L845">
        <v>1369</v>
      </c>
      <c r="N845">
        <v>1013</v>
      </c>
      <c r="O845" t="s">
        <v>1486</v>
      </c>
      <c r="P845" t="s">
        <v>1486</v>
      </c>
      <c r="Q845">
        <v>1</v>
      </c>
      <c r="X845">
        <v>20.970584937499996</v>
      </c>
      <c r="Y845">
        <v>0</v>
      </c>
      <c r="Z845">
        <v>0</v>
      </c>
      <c r="AA845">
        <v>0</v>
      </c>
      <c r="AB845">
        <v>316.89999999999998</v>
      </c>
      <c r="AC845">
        <v>0</v>
      </c>
      <c r="AD845">
        <v>1</v>
      </c>
      <c r="AE845">
        <v>1</v>
      </c>
      <c r="AF845" t="s">
        <v>62</v>
      </c>
      <c r="AG845">
        <v>27.733598579843743</v>
      </c>
      <c r="AH845">
        <v>2</v>
      </c>
      <c r="AI845">
        <v>53553908</v>
      </c>
      <c r="AJ845">
        <v>915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ROW(Source!A454)</f>
        <v>454</v>
      </c>
      <c r="B846">
        <v>53553916</v>
      </c>
      <c r="C846">
        <v>53553907</v>
      </c>
      <c r="D846">
        <v>121548</v>
      </c>
      <c r="E846">
        <v>1</v>
      </c>
      <c r="F846">
        <v>1</v>
      </c>
      <c r="G846">
        <v>1</v>
      </c>
      <c r="H846">
        <v>1</v>
      </c>
      <c r="I846" t="s">
        <v>31</v>
      </c>
      <c r="J846" t="s">
        <v>3</v>
      </c>
      <c r="K846" t="s">
        <v>1489</v>
      </c>
      <c r="L846">
        <v>608254</v>
      </c>
      <c r="N846">
        <v>1013</v>
      </c>
      <c r="O846" t="s">
        <v>1490</v>
      </c>
      <c r="P846" t="s">
        <v>1490</v>
      </c>
      <c r="Q846">
        <v>1</v>
      </c>
      <c r="X846">
        <v>2.06640625E-2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</v>
      </c>
      <c r="AE846">
        <v>2</v>
      </c>
      <c r="AF846" t="s">
        <v>61</v>
      </c>
      <c r="AG846">
        <v>2.9704589843749997E-2</v>
      </c>
      <c r="AH846">
        <v>2</v>
      </c>
      <c r="AI846">
        <v>53553909</v>
      </c>
      <c r="AJ846">
        <v>916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ROW(Source!A454)</f>
        <v>454</v>
      </c>
      <c r="B847">
        <v>53553917</v>
      </c>
      <c r="C847">
        <v>53553907</v>
      </c>
      <c r="D847">
        <v>29172556</v>
      </c>
      <c r="E847">
        <v>1</v>
      </c>
      <c r="F847">
        <v>1</v>
      </c>
      <c r="G847">
        <v>1</v>
      </c>
      <c r="H847">
        <v>2</v>
      </c>
      <c r="I847" t="s">
        <v>1647</v>
      </c>
      <c r="J847" t="s">
        <v>1667</v>
      </c>
      <c r="K847" t="s">
        <v>1649</v>
      </c>
      <c r="L847">
        <v>1368</v>
      </c>
      <c r="N847">
        <v>1011</v>
      </c>
      <c r="O847" t="s">
        <v>1494</v>
      </c>
      <c r="P847" t="s">
        <v>1494</v>
      </c>
      <c r="Q847">
        <v>1</v>
      </c>
      <c r="X847">
        <v>2.06640625E-2</v>
      </c>
      <c r="Y847">
        <v>0</v>
      </c>
      <c r="Z847">
        <v>31.26</v>
      </c>
      <c r="AA847">
        <v>13.5</v>
      </c>
      <c r="AB847">
        <v>0</v>
      </c>
      <c r="AC847">
        <v>0</v>
      </c>
      <c r="AD847">
        <v>1</v>
      </c>
      <c r="AE847">
        <v>0</v>
      </c>
      <c r="AF847" t="s">
        <v>61</v>
      </c>
      <c r="AG847">
        <v>2.9704589843749997E-2</v>
      </c>
      <c r="AH847">
        <v>2</v>
      </c>
      <c r="AI847">
        <v>53553910</v>
      </c>
      <c r="AJ847">
        <v>917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ROW(Source!A454)</f>
        <v>454</v>
      </c>
      <c r="B848">
        <v>53553918</v>
      </c>
      <c r="C848">
        <v>53553907</v>
      </c>
      <c r="D848">
        <v>29174913</v>
      </c>
      <c r="E848">
        <v>1</v>
      </c>
      <c r="F848">
        <v>1</v>
      </c>
      <c r="G848">
        <v>1</v>
      </c>
      <c r="H848">
        <v>2</v>
      </c>
      <c r="I848" t="s">
        <v>1513</v>
      </c>
      <c r="J848" t="s">
        <v>1514</v>
      </c>
      <c r="K848" t="s">
        <v>1515</v>
      </c>
      <c r="L848">
        <v>1368</v>
      </c>
      <c r="N848">
        <v>1011</v>
      </c>
      <c r="O848" t="s">
        <v>1494</v>
      </c>
      <c r="P848" t="s">
        <v>1494</v>
      </c>
      <c r="Q848">
        <v>1</v>
      </c>
      <c r="X848">
        <v>6.199218749999999E-2</v>
      </c>
      <c r="Y848">
        <v>0</v>
      </c>
      <c r="Z848">
        <v>87.17</v>
      </c>
      <c r="AA848">
        <v>11.6</v>
      </c>
      <c r="AB848">
        <v>0</v>
      </c>
      <c r="AC848">
        <v>0</v>
      </c>
      <c r="AD848">
        <v>1</v>
      </c>
      <c r="AE848">
        <v>0</v>
      </c>
      <c r="AF848" t="s">
        <v>61</v>
      </c>
      <c r="AG848">
        <v>8.9113769531249984E-2</v>
      </c>
      <c r="AH848">
        <v>2</v>
      </c>
      <c r="AI848">
        <v>53553911</v>
      </c>
      <c r="AJ848">
        <v>918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ROW(Source!A454)</f>
        <v>454</v>
      </c>
      <c r="B849">
        <v>53553919</v>
      </c>
      <c r="C849">
        <v>53553907</v>
      </c>
      <c r="D849">
        <v>29107779</v>
      </c>
      <c r="E849">
        <v>1</v>
      </c>
      <c r="F849">
        <v>1</v>
      </c>
      <c r="G849">
        <v>1</v>
      </c>
      <c r="H849">
        <v>3</v>
      </c>
      <c r="I849" t="s">
        <v>1814</v>
      </c>
      <c r="J849" t="s">
        <v>1815</v>
      </c>
      <c r="K849" t="s">
        <v>1816</v>
      </c>
      <c r="L849">
        <v>1327</v>
      </c>
      <c r="N849">
        <v>1005</v>
      </c>
      <c r="O849" t="s">
        <v>128</v>
      </c>
      <c r="P849" t="s">
        <v>128</v>
      </c>
      <c r="Q849">
        <v>1</v>
      </c>
      <c r="X849">
        <v>4.4000000000000004</v>
      </c>
      <c r="Y849">
        <v>72.31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4.4000000000000004</v>
      </c>
      <c r="AH849">
        <v>2</v>
      </c>
      <c r="AI849">
        <v>53553912</v>
      </c>
      <c r="AJ849">
        <v>919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ROW(Source!A454)</f>
        <v>454</v>
      </c>
      <c r="B850">
        <v>53553920</v>
      </c>
      <c r="C850">
        <v>53553907</v>
      </c>
      <c r="D850">
        <v>29109795</v>
      </c>
      <c r="E850">
        <v>1</v>
      </c>
      <c r="F850">
        <v>1</v>
      </c>
      <c r="G850">
        <v>1</v>
      </c>
      <c r="H850">
        <v>3</v>
      </c>
      <c r="I850" t="s">
        <v>1817</v>
      </c>
      <c r="J850" t="s">
        <v>1818</v>
      </c>
      <c r="K850" t="s">
        <v>1819</v>
      </c>
      <c r="L850">
        <v>1348</v>
      </c>
      <c r="N850">
        <v>1009</v>
      </c>
      <c r="O850" t="s">
        <v>26</v>
      </c>
      <c r="P850" t="s">
        <v>26</v>
      </c>
      <c r="Q850">
        <v>1000</v>
      </c>
      <c r="X850">
        <v>2.9000000000000001E-2</v>
      </c>
      <c r="Y850">
        <v>2898.5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2.9000000000000001E-2</v>
      </c>
      <c r="AH850">
        <v>2</v>
      </c>
      <c r="AI850">
        <v>53553913</v>
      </c>
      <c r="AJ850">
        <v>920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ROW(Source!A454)</f>
        <v>454</v>
      </c>
      <c r="B851">
        <v>53553921</v>
      </c>
      <c r="C851">
        <v>53553907</v>
      </c>
      <c r="D851">
        <v>29107800</v>
      </c>
      <c r="E851">
        <v>1</v>
      </c>
      <c r="F851">
        <v>1</v>
      </c>
      <c r="G851">
        <v>1</v>
      </c>
      <c r="H851">
        <v>3</v>
      </c>
      <c r="I851" t="s">
        <v>1698</v>
      </c>
      <c r="J851" t="s">
        <v>1699</v>
      </c>
      <c r="K851" t="s">
        <v>1700</v>
      </c>
      <c r="L851">
        <v>1346</v>
      </c>
      <c r="N851">
        <v>1009</v>
      </c>
      <c r="O851" t="s">
        <v>143</v>
      </c>
      <c r="P851" t="s">
        <v>143</v>
      </c>
      <c r="Q851">
        <v>1</v>
      </c>
      <c r="X851">
        <v>0.15</v>
      </c>
      <c r="Y851">
        <v>1.81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3</v>
      </c>
      <c r="AG851">
        <v>0.15</v>
      </c>
      <c r="AH851">
        <v>2</v>
      </c>
      <c r="AI851">
        <v>53553914</v>
      </c>
      <c r="AJ851">
        <v>921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ROW(Source!A455)</f>
        <v>455</v>
      </c>
      <c r="B852">
        <v>53553915</v>
      </c>
      <c r="C852">
        <v>53553907</v>
      </c>
      <c r="D852">
        <v>18410280</v>
      </c>
      <c r="E852">
        <v>1</v>
      </c>
      <c r="F852">
        <v>1</v>
      </c>
      <c r="G852">
        <v>1</v>
      </c>
      <c r="H852">
        <v>1</v>
      </c>
      <c r="I852" t="s">
        <v>1745</v>
      </c>
      <c r="J852" t="s">
        <v>3</v>
      </c>
      <c r="K852" t="s">
        <v>1746</v>
      </c>
      <c r="L852">
        <v>1369</v>
      </c>
      <c r="N852">
        <v>1013</v>
      </c>
      <c r="O852" t="s">
        <v>1486</v>
      </c>
      <c r="P852" t="s">
        <v>1486</v>
      </c>
      <c r="Q852">
        <v>1</v>
      </c>
      <c r="X852">
        <v>20.970584937499996</v>
      </c>
      <c r="Y852">
        <v>0</v>
      </c>
      <c r="Z852">
        <v>0</v>
      </c>
      <c r="AA852">
        <v>0</v>
      </c>
      <c r="AB852">
        <v>316.89999999999998</v>
      </c>
      <c r="AC852">
        <v>0</v>
      </c>
      <c r="AD852">
        <v>1</v>
      </c>
      <c r="AE852">
        <v>1</v>
      </c>
      <c r="AF852" t="s">
        <v>62</v>
      </c>
      <c r="AG852">
        <v>27.733598579843743</v>
      </c>
      <c r="AH852">
        <v>2</v>
      </c>
      <c r="AI852">
        <v>53553908</v>
      </c>
      <c r="AJ852">
        <v>922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ROW(Source!A455)</f>
        <v>455</v>
      </c>
      <c r="B853">
        <v>53553916</v>
      </c>
      <c r="C853">
        <v>53553907</v>
      </c>
      <c r="D853">
        <v>121548</v>
      </c>
      <c r="E853">
        <v>1</v>
      </c>
      <c r="F853">
        <v>1</v>
      </c>
      <c r="G853">
        <v>1</v>
      </c>
      <c r="H853">
        <v>1</v>
      </c>
      <c r="I853" t="s">
        <v>31</v>
      </c>
      <c r="J853" t="s">
        <v>3</v>
      </c>
      <c r="K853" t="s">
        <v>1489</v>
      </c>
      <c r="L853">
        <v>608254</v>
      </c>
      <c r="N853">
        <v>1013</v>
      </c>
      <c r="O853" t="s">
        <v>1490</v>
      </c>
      <c r="P853" t="s">
        <v>1490</v>
      </c>
      <c r="Q853">
        <v>1</v>
      </c>
      <c r="X853">
        <v>2.06640625E-2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2</v>
      </c>
      <c r="AF853" t="s">
        <v>61</v>
      </c>
      <c r="AG853">
        <v>2.9704589843749997E-2</v>
      </c>
      <c r="AH853">
        <v>2</v>
      </c>
      <c r="AI853">
        <v>53553909</v>
      </c>
      <c r="AJ853">
        <v>923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ROW(Source!A455)</f>
        <v>455</v>
      </c>
      <c r="B854">
        <v>53553917</v>
      </c>
      <c r="C854">
        <v>53553907</v>
      </c>
      <c r="D854">
        <v>29172556</v>
      </c>
      <c r="E854">
        <v>1</v>
      </c>
      <c r="F854">
        <v>1</v>
      </c>
      <c r="G854">
        <v>1</v>
      </c>
      <c r="H854">
        <v>2</v>
      </c>
      <c r="I854" t="s">
        <v>1647</v>
      </c>
      <c r="J854" t="s">
        <v>1667</v>
      </c>
      <c r="K854" t="s">
        <v>1649</v>
      </c>
      <c r="L854">
        <v>1368</v>
      </c>
      <c r="N854">
        <v>1011</v>
      </c>
      <c r="O854" t="s">
        <v>1494</v>
      </c>
      <c r="P854" t="s">
        <v>1494</v>
      </c>
      <c r="Q854">
        <v>1</v>
      </c>
      <c r="X854">
        <v>2.06640625E-2</v>
      </c>
      <c r="Y854">
        <v>0</v>
      </c>
      <c r="Z854">
        <v>31.26</v>
      </c>
      <c r="AA854">
        <v>13.5</v>
      </c>
      <c r="AB854">
        <v>0</v>
      </c>
      <c r="AC854">
        <v>0</v>
      </c>
      <c r="AD854">
        <v>1</v>
      </c>
      <c r="AE854">
        <v>0</v>
      </c>
      <c r="AF854" t="s">
        <v>61</v>
      </c>
      <c r="AG854">
        <v>2.9704589843749997E-2</v>
      </c>
      <c r="AH854">
        <v>2</v>
      </c>
      <c r="AI854">
        <v>53553910</v>
      </c>
      <c r="AJ854">
        <v>924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ROW(Source!A455)</f>
        <v>455</v>
      </c>
      <c r="B855">
        <v>53553918</v>
      </c>
      <c r="C855">
        <v>53553907</v>
      </c>
      <c r="D855">
        <v>29174913</v>
      </c>
      <c r="E855">
        <v>1</v>
      </c>
      <c r="F855">
        <v>1</v>
      </c>
      <c r="G855">
        <v>1</v>
      </c>
      <c r="H855">
        <v>2</v>
      </c>
      <c r="I855" t="s">
        <v>1513</v>
      </c>
      <c r="J855" t="s">
        <v>1514</v>
      </c>
      <c r="K855" t="s">
        <v>1515</v>
      </c>
      <c r="L855">
        <v>1368</v>
      </c>
      <c r="N855">
        <v>1011</v>
      </c>
      <c r="O855" t="s">
        <v>1494</v>
      </c>
      <c r="P855" t="s">
        <v>1494</v>
      </c>
      <c r="Q855">
        <v>1</v>
      </c>
      <c r="X855">
        <v>6.199218749999999E-2</v>
      </c>
      <c r="Y855">
        <v>0</v>
      </c>
      <c r="Z855">
        <v>87.17</v>
      </c>
      <c r="AA855">
        <v>11.6</v>
      </c>
      <c r="AB855">
        <v>0</v>
      </c>
      <c r="AC855">
        <v>0</v>
      </c>
      <c r="AD855">
        <v>1</v>
      </c>
      <c r="AE855">
        <v>0</v>
      </c>
      <c r="AF855" t="s">
        <v>61</v>
      </c>
      <c r="AG855">
        <v>8.9113769531249984E-2</v>
      </c>
      <c r="AH855">
        <v>2</v>
      </c>
      <c r="AI855">
        <v>53553911</v>
      </c>
      <c r="AJ855">
        <v>925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ROW(Source!A455)</f>
        <v>455</v>
      </c>
      <c r="B856">
        <v>53553919</v>
      </c>
      <c r="C856">
        <v>53553907</v>
      </c>
      <c r="D856">
        <v>29107779</v>
      </c>
      <c r="E856">
        <v>1</v>
      </c>
      <c r="F856">
        <v>1</v>
      </c>
      <c r="G856">
        <v>1</v>
      </c>
      <c r="H856">
        <v>3</v>
      </c>
      <c r="I856" t="s">
        <v>1814</v>
      </c>
      <c r="J856" t="s">
        <v>1815</v>
      </c>
      <c r="K856" t="s">
        <v>1816</v>
      </c>
      <c r="L856">
        <v>1327</v>
      </c>
      <c r="N856">
        <v>1005</v>
      </c>
      <c r="O856" t="s">
        <v>128</v>
      </c>
      <c r="P856" t="s">
        <v>128</v>
      </c>
      <c r="Q856">
        <v>1</v>
      </c>
      <c r="X856">
        <v>4.4000000000000004</v>
      </c>
      <c r="Y856">
        <v>72.31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3</v>
      </c>
      <c r="AG856">
        <v>4.4000000000000004</v>
      </c>
      <c r="AH856">
        <v>2</v>
      </c>
      <c r="AI856">
        <v>53553912</v>
      </c>
      <c r="AJ856">
        <v>926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ROW(Source!A455)</f>
        <v>455</v>
      </c>
      <c r="B857">
        <v>53553920</v>
      </c>
      <c r="C857">
        <v>53553907</v>
      </c>
      <c r="D857">
        <v>29109795</v>
      </c>
      <c r="E857">
        <v>1</v>
      </c>
      <c r="F857">
        <v>1</v>
      </c>
      <c r="G857">
        <v>1</v>
      </c>
      <c r="H857">
        <v>3</v>
      </c>
      <c r="I857" t="s">
        <v>1817</v>
      </c>
      <c r="J857" t="s">
        <v>1818</v>
      </c>
      <c r="K857" t="s">
        <v>1819</v>
      </c>
      <c r="L857">
        <v>1348</v>
      </c>
      <c r="N857">
        <v>1009</v>
      </c>
      <c r="O857" t="s">
        <v>26</v>
      </c>
      <c r="P857" t="s">
        <v>26</v>
      </c>
      <c r="Q857">
        <v>1000</v>
      </c>
      <c r="X857">
        <v>2.9000000000000001E-2</v>
      </c>
      <c r="Y857">
        <v>2898.5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2.9000000000000001E-2</v>
      </c>
      <c r="AH857">
        <v>2</v>
      </c>
      <c r="AI857">
        <v>53553913</v>
      </c>
      <c r="AJ857">
        <v>927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ROW(Source!A455)</f>
        <v>455</v>
      </c>
      <c r="B858">
        <v>53553921</v>
      </c>
      <c r="C858">
        <v>53553907</v>
      </c>
      <c r="D858">
        <v>29107800</v>
      </c>
      <c r="E858">
        <v>1</v>
      </c>
      <c r="F858">
        <v>1</v>
      </c>
      <c r="G858">
        <v>1</v>
      </c>
      <c r="H858">
        <v>3</v>
      </c>
      <c r="I858" t="s">
        <v>1698</v>
      </c>
      <c r="J858" t="s">
        <v>1699</v>
      </c>
      <c r="K858" t="s">
        <v>1700</v>
      </c>
      <c r="L858">
        <v>1346</v>
      </c>
      <c r="N858">
        <v>1009</v>
      </c>
      <c r="O858" t="s">
        <v>143</v>
      </c>
      <c r="P858" t="s">
        <v>143</v>
      </c>
      <c r="Q858">
        <v>1</v>
      </c>
      <c r="X858">
        <v>0.15</v>
      </c>
      <c r="Y858">
        <v>1.81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0.15</v>
      </c>
      <c r="AH858">
        <v>2</v>
      </c>
      <c r="AI858">
        <v>53553914</v>
      </c>
      <c r="AJ858">
        <v>928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ROW(Source!A456)</f>
        <v>456</v>
      </c>
      <c r="B859">
        <v>53553936</v>
      </c>
      <c r="C859">
        <v>53553922</v>
      </c>
      <c r="D859">
        <v>18406785</v>
      </c>
      <c r="E859">
        <v>1</v>
      </c>
      <c r="F859">
        <v>1</v>
      </c>
      <c r="G859">
        <v>1</v>
      </c>
      <c r="H859">
        <v>1</v>
      </c>
      <c r="I859" t="s">
        <v>1621</v>
      </c>
      <c r="J859" t="s">
        <v>3</v>
      </c>
      <c r="K859" t="s">
        <v>1622</v>
      </c>
      <c r="L859">
        <v>1369</v>
      </c>
      <c r="N859">
        <v>1013</v>
      </c>
      <c r="O859" t="s">
        <v>1486</v>
      </c>
      <c r="P859" t="s">
        <v>1486</v>
      </c>
      <c r="Q859">
        <v>1</v>
      </c>
      <c r="X859">
        <v>58.819080187499992</v>
      </c>
      <c r="Y859">
        <v>0</v>
      </c>
      <c r="Z859">
        <v>0</v>
      </c>
      <c r="AA859">
        <v>0</v>
      </c>
      <c r="AB859">
        <v>8.86</v>
      </c>
      <c r="AC859">
        <v>0</v>
      </c>
      <c r="AD859">
        <v>1</v>
      </c>
      <c r="AE859">
        <v>1</v>
      </c>
      <c r="AF859" t="s">
        <v>62</v>
      </c>
      <c r="AG859">
        <v>77.78823354796873</v>
      </c>
      <c r="AH859">
        <v>2</v>
      </c>
      <c r="AI859">
        <v>53553923</v>
      </c>
      <c r="AJ859">
        <v>929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ROW(Source!A456)</f>
        <v>456</v>
      </c>
      <c r="B860">
        <v>53553937</v>
      </c>
      <c r="C860">
        <v>53553922</v>
      </c>
      <c r="D860">
        <v>121548</v>
      </c>
      <c r="E860">
        <v>1</v>
      </c>
      <c r="F860">
        <v>1</v>
      </c>
      <c r="G860">
        <v>1</v>
      </c>
      <c r="H860">
        <v>1</v>
      </c>
      <c r="I860" t="s">
        <v>31</v>
      </c>
      <c r="J860" t="s">
        <v>3</v>
      </c>
      <c r="K860" t="s">
        <v>1489</v>
      </c>
      <c r="L860">
        <v>608254</v>
      </c>
      <c r="N860">
        <v>1013</v>
      </c>
      <c r="O860" t="s">
        <v>1490</v>
      </c>
      <c r="P860" t="s">
        <v>1490</v>
      </c>
      <c r="Q860">
        <v>1</v>
      </c>
      <c r="X860">
        <v>2.06640625E-2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2</v>
      </c>
      <c r="AF860" t="s">
        <v>61</v>
      </c>
      <c r="AG860">
        <v>2.9704589843749997E-2</v>
      </c>
      <c r="AH860">
        <v>2</v>
      </c>
      <c r="AI860">
        <v>53553924</v>
      </c>
      <c r="AJ860">
        <v>930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ROW(Source!A456)</f>
        <v>456</v>
      </c>
      <c r="B861">
        <v>53553938</v>
      </c>
      <c r="C861">
        <v>53553922</v>
      </c>
      <c r="D861">
        <v>29172556</v>
      </c>
      <c r="E861">
        <v>1</v>
      </c>
      <c r="F861">
        <v>1</v>
      </c>
      <c r="G861">
        <v>1</v>
      </c>
      <c r="H861">
        <v>2</v>
      </c>
      <c r="I861" t="s">
        <v>1647</v>
      </c>
      <c r="J861" t="s">
        <v>1667</v>
      </c>
      <c r="K861" t="s">
        <v>1649</v>
      </c>
      <c r="L861">
        <v>1368</v>
      </c>
      <c r="N861">
        <v>1011</v>
      </c>
      <c r="O861" t="s">
        <v>1494</v>
      </c>
      <c r="P861" t="s">
        <v>1494</v>
      </c>
      <c r="Q861">
        <v>1</v>
      </c>
      <c r="X861">
        <v>2.06640625E-2</v>
      </c>
      <c r="Y861">
        <v>0</v>
      </c>
      <c r="Z861">
        <v>31.26</v>
      </c>
      <c r="AA861">
        <v>13.5</v>
      </c>
      <c r="AB861">
        <v>0</v>
      </c>
      <c r="AC861">
        <v>0</v>
      </c>
      <c r="AD861">
        <v>1</v>
      </c>
      <c r="AE861">
        <v>0</v>
      </c>
      <c r="AF861" t="s">
        <v>61</v>
      </c>
      <c r="AG861">
        <v>2.9704589843749997E-2</v>
      </c>
      <c r="AH861">
        <v>2</v>
      </c>
      <c r="AI861">
        <v>53553925</v>
      </c>
      <c r="AJ861">
        <v>931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ROW(Source!A456)</f>
        <v>456</v>
      </c>
      <c r="B862">
        <v>53553939</v>
      </c>
      <c r="C862">
        <v>53553922</v>
      </c>
      <c r="D862">
        <v>29174913</v>
      </c>
      <c r="E862">
        <v>1</v>
      </c>
      <c r="F862">
        <v>1</v>
      </c>
      <c r="G862">
        <v>1</v>
      </c>
      <c r="H862">
        <v>2</v>
      </c>
      <c r="I862" t="s">
        <v>1513</v>
      </c>
      <c r="J862" t="s">
        <v>1514</v>
      </c>
      <c r="K862" t="s">
        <v>1515</v>
      </c>
      <c r="L862">
        <v>1368</v>
      </c>
      <c r="N862">
        <v>1011</v>
      </c>
      <c r="O862" t="s">
        <v>1494</v>
      </c>
      <c r="P862" t="s">
        <v>1494</v>
      </c>
      <c r="Q862">
        <v>1</v>
      </c>
      <c r="X862">
        <v>2.06640625E-2</v>
      </c>
      <c r="Y862">
        <v>0</v>
      </c>
      <c r="Z862">
        <v>87.17</v>
      </c>
      <c r="AA862">
        <v>11.6</v>
      </c>
      <c r="AB862">
        <v>0</v>
      </c>
      <c r="AC862">
        <v>0</v>
      </c>
      <c r="AD862">
        <v>1</v>
      </c>
      <c r="AE862">
        <v>0</v>
      </c>
      <c r="AF862" t="s">
        <v>61</v>
      </c>
      <c r="AG862">
        <v>2.9704589843749997E-2</v>
      </c>
      <c r="AH862">
        <v>2</v>
      </c>
      <c r="AI862">
        <v>53553926</v>
      </c>
      <c r="AJ862">
        <v>932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ROW(Source!A456)</f>
        <v>456</v>
      </c>
      <c r="B863">
        <v>53553940</v>
      </c>
      <c r="C863">
        <v>53553922</v>
      </c>
      <c r="D863">
        <v>29109797</v>
      </c>
      <c r="E863">
        <v>1</v>
      </c>
      <c r="F863">
        <v>1</v>
      </c>
      <c r="G863">
        <v>1</v>
      </c>
      <c r="H863">
        <v>3</v>
      </c>
      <c r="I863" t="s">
        <v>1820</v>
      </c>
      <c r="J863" t="s">
        <v>1821</v>
      </c>
      <c r="K863" t="s">
        <v>1822</v>
      </c>
      <c r="L863">
        <v>1348</v>
      </c>
      <c r="N863">
        <v>1009</v>
      </c>
      <c r="O863" t="s">
        <v>26</v>
      </c>
      <c r="P863" t="s">
        <v>26</v>
      </c>
      <c r="Q863">
        <v>1000</v>
      </c>
      <c r="X863">
        <v>6.7000000000000002E-3</v>
      </c>
      <c r="Y863">
        <v>4294.0200000000004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6.7000000000000002E-3</v>
      </c>
      <c r="AH863">
        <v>2</v>
      </c>
      <c r="AI863">
        <v>53553927</v>
      </c>
      <c r="AJ863">
        <v>933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ROW(Source!A456)</f>
        <v>456</v>
      </c>
      <c r="B864">
        <v>53553941</v>
      </c>
      <c r="C864">
        <v>53553922</v>
      </c>
      <c r="D864">
        <v>29107800</v>
      </c>
      <c r="E864">
        <v>1</v>
      </c>
      <c r="F864">
        <v>1</v>
      </c>
      <c r="G864">
        <v>1</v>
      </c>
      <c r="H864">
        <v>3</v>
      </c>
      <c r="I864" t="s">
        <v>1698</v>
      </c>
      <c r="J864" t="s">
        <v>1699</v>
      </c>
      <c r="K864" t="s">
        <v>1700</v>
      </c>
      <c r="L864">
        <v>1346</v>
      </c>
      <c r="N864">
        <v>1009</v>
      </c>
      <c r="O864" t="s">
        <v>143</v>
      </c>
      <c r="P864" t="s">
        <v>143</v>
      </c>
      <c r="Q864">
        <v>1</v>
      </c>
      <c r="X864">
        <v>0.01</v>
      </c>
      <c r="Y864">
        <v>1.81</v>
      </c>
      <c r="Z864">
        <v>0</v>
      </c>
      <c r="AA864">
        <v>0</v>
      </c>
      <c r="AB864">
        <v>0</v>
      </c>
      <c r="AC864">
        <v>0</v>
      </c>
      <c r="AD864">
        <v>1</v>
      </c>
      <c r="AE864">
        <v>0</v>
      </c>
      <c r="AF864" t="s">
        <v>3</v>
      </c>
      <c r="AG864">
        <v>0.01</v>
      </c>
      <c r="AH864">
        <v>2</v>
      </c>
      <c r="AI864">
        <v>53553928</v>
      </c>
      <c r="AJ864">
        <v>934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ROW(Source!A456)</f>
        <v>456</v>
      </c>
      <c r="B865">
        <v>53553942</v>
      </c>
      <c r="C865">
        <v>53553922</v>
      </c>
      <c r="D865">
        <v>29109390</v>
      </c>
      <c r="E865">
        <v>1</v>
      </c>
      <c r="F865">
        <v>1</v>
      </c>
      <c r="G865">
        <v>1</v>
      </c>
      <c r="H865">
        <v>3</v>
      </c>
      <c r="I865" t="s">
        <v>536</v>
      </c>
      <c r="J865" t="s">
        <v>538</v>
      </c>
      <c r="K865" t="s">
        <v>537</v>
      </c>
      <c r="L865">
        <v>1348</v>
      </c>
      <c r="N865">
        <v>1009</v>
      </c>
      <c r="O865" t="s">
        <v>26</v>
      </c>
      <c r="P865" t="s">
        <v>26</v>
      </c>
      <c r="Q865">
        <v>1000</v>
      </c>
      <c r="X865">
        <v>2E-3</v>
      </c>
      <c r="Y865">
        <v>25990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0</v>
      </c>
      <c r="AF865" t="s">
        <v>3</v>
      </c>
      <c r="AG865">
        <v>2E-3</v>
      </c>
      <c r="AH865">
        <v>2</v>
      </c>
      <c r="AI865">
        <v>53553929</v>
      </c>
      <c r="AJ865">
        <v>935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ROW(Source!A456)</f>
        <v>456</v>
      </c>
      <c r="B866">
        <v>53553943</v>
      </c>
      <c r="C866">
        <v>53553922</v>
      </c>
      <c r="D866">
        <v>29107769</v>
      </c>
      <c r="E866">
        <v>1</v>
      </c>
      <c r="F866">
        <v>1</v>
      </c>
      <c r="G866">
        <v>1</v>
      </c>
      <c r="H866">
        <v>3</v>
      </c>
      <c r="I866" t="s">
        <v>1823</v>
      </c>
      <c r="J866" t="s">
        <v>1824</v>
      </c>
      <c r="K866" t="s">
        <v>1825</v>
      </c>
      <c r="L866">
        <v>1348</v>
      </c>
      <c r="N866">
        <v>1009</v>
      </c>
      <c r="O866" t="s">
        <v>26</v>
      </c>
      <c r="P866" t="s">
        <v>26</v>
      </c>
      <c r="Q866">
        <v>1000</v>
      </c>
      <c r="X866">
        <v>7.1000000000000004E-3</v>
      </c>
      <c r="Y866">
        <v>5649.99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7.1000000000000004E-3</v>
      </c>
      <c r="AH866">
        <v>2</v>
      </c>
      <c r="AI866">
        <v>53553930</v>
      </c>
      <c r="AJ866">
        <v>936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ROW(Source!A456)</f>
        <v>456</v>
      </c>
      <c r="B867">
        <v>53553944</v>
      </c>
      <c r="C867">
        <v>53553922</v>
      </c>
      <c r="D867">
        <v>29109600</v>
      </c>
      <c r="E867">
        <v>1</v>
      </c>
      <c r="F867">
        <v>1</v>
      </c>
      <c r="G867">
        <v>1</v>
      </c>
      <c r="H867">
        <v>3</v>
      </c>
      <c r="I867" t="s">
        <v>532</v>
      </c>
      <c r="J867" t="s">
        <v>534</v>
      </c>
      <c r="K867" t="s">
        <v>533</v>
      </c>
      <c r="L867">
        <v>1328</v>
      </c>
      <c r="N867">
        <v>1005</v>
      </c>
      <c r="O867" t="s">
        <v>396</v>
      </c>
      <c r="P867" t="s">
        <v>396</v>
      </c>
      <c r="Q867">
        <v>100</v>
      </c>
      <c r="X867">
        <v>1.1299999999999999</v>
      </c>
      <c r="Y867">
        <v>458</v>
      </c>
      <c r="Z867">
        <v>0</v>
      </c>
      <c r="AA867">
        <v>0</v>
      </c>
      <c r="AB867">
        <v>0</v>
      </c>
      <c r="AC867">
        <v>0</v>
      </c>
      <c r="AD867">
        <v>1</v>
      </c>
      <c r="AE867">
        <v>0</v>
      </c>
      <c r="AF867" t="s">
        <v>3</v>
      </c>
      <c r="AG867">
        <v>1.1299999999999999</v>
      </c>
      <c r="AH867">
        <v>2</v>
      </c>
      <c r="AI867">
        <v>53553931</v>
      </c>
      <c r="AJ867">
        <v>937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ROW(Source!A456)</f>
        <v>456</v>
      </c>
      <c r="B868">
        <v>53553945</v>
      </c>
      <c r="C868">
        <v>53553922</v>
      </c>
      <c r="D868">
        <v>29149868</v>
      </c>
      <c r="E868">
        <v>1</v>
      </c>
      <c r="F868">
        <v>1</v>
      </c>
      <c r="G868">
        <v>1</v>
      </c>
      <c r="H868">
        <v>3</v>
      </c>
      <c r="I868" t="s">
        <v>1826</v>
      </c>
      <c r="J868" t="s">
        <v>1827</v>
      </c>
      <c r="K868" t="s">
        <v>1828</v>
      </c>
      <c r="L868">
        <v>1339</v>
      </c>
      <c r="N868">
        <v>1007</v>
      </c>
      <c r="O868" t="s">
        <v>425</v>
      </c>
      <c r="P868" t="s">
        <v>425</v>
      </c>
      <c r="Q868">
        <v>1</v>
      </c>
      <c r="X868">
        <v>4.0000000000000002E-4</v>
      </c>
      <c r="Y868">
        <v>74.59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4.0000000000000002E-4</v>
      </c>
      <c r="AH868">
        <v>2</v>
      </c>
      <c r="AI868">
        <v>53553933</v>
      </c>
      <c r="AJ868">
        <v>940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ROW(Source!A456)</f>
        <v>456</v>
      </c>
      <c r="B869">
        <v>53553946</v>
      </c>
      <c r="C869">
        <v>53553922</v>
      </c>
      <c r="D869">
        <v>29150040</v>
      </c>
      <c r="E869">
        <v>1</v>
      </c>
      <c r="F869">
        <v>1</v>
      </c>
      <c r="G869">
        <v>1</v>
      </c>
      <c r="H869">
        <v>3</v>
      </c>
      <c r="I869" t="s">
        <v>1576</v>
      </c>
      <c r="J869" t="s">
        <v>1577</v>
      </c>
      <c r="K869" t="s">
        <v>1578</v>
      </c>
      <c r="L869">
        <v>1339</v>
      </c>
      <c r="N869">
        <v>1007</v>
      </c>
      <c r="O869" t="s">
        <v>425</v>
      </c>
      <c r="P869" t="s">
        <v>425</v>
      </c>
      <c r="Q869">
        <v>1</v>
      </c>
      <c r="X869">
        <v>0.01</v>
      </c>
      <c r="Y869">
        <v>2.44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0.01</v>
      </c>
      <c r="AH869">
        <v>2</v>
      </c>
      <c r="AI869">
        <v>53553934</v>
      </c>
      <c r="AJ869">
        <v>941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ROW(Source!A457)</f>
        <v>457</v>
      </c>
      <c r="B870">
        <v>53553936</v>
      </c>
      <c r="C870">
        <v>53553922</v>
      </c>
      <c r="D870">
        <v>18406785</v>
      </c>
      <c r="E870">
        <v>1</v>
      </c>
      <c r="F870">
        <v>1</v>
      </c>
      <c r="G870">
        <v>1</v>
      </c>
      <c r="H870">
        <v>1</v>
      </c>
      <c r="I870" t="s">
        <v>1621</v>
      </c>
      <c r="J870" t="s">
        <v>3</v>
      </c>
      <c r="K870" t="s">
        <v>1622</v>
      </c>
      <c r="L870">
        <v>1369</v>
      </c>
      <c r="N870">
        <v>1013</v>
      </c>
      <c r="O870" t="s">
        <v>1486</v>
      </c>
      <c r="P870" t="s">
        <v>1486</v>
      </c>
      <c r="Q870">
        <v>1</v>
      </c>
      <c r="X870">
        <v>58.819080187499992</v>
      </c>
      <c r="Y870">
        <v>0</v>
      </c>
      <c r="Z870">
        <v>0</v>
      </c>
      <c r="AA870">
        <v>0</v>
      </c>
      <c r="AB870">
        <v>8.86</v>
      </c>
      <c r="AC870">
        <v>0</v>
      </c>
      <c r="AD870">
        <v>1</v>
      </c>
      <c r="AE870">
        <v>1</v>
      </c>
      <c r="AF870" t="s">
        <v>62</v>
      </c>
      <c r="AG870">
        <v>77.78823354796873</v>
      </c>
      <c r="AH870">
        <v>2</v>
      </c>
      <c r="AI870">
        <v>53553923</v>
      </c>
      <c r="AJ870">
        <v>942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ROW(Source!A457)</f>
        <v>457</v>
      </c>
      <c r="B871">
        <v>53553937</v>
      </c>
      <c r="C871">
        <v>53553922</v>
      </c>
      <c r="D871">
        <v>121548</v>
      </c>
      <c r="E871">
        <v>1</v>
      </c>
      <c r="F871">
        <v>1</v>
      </c>
      <c r="G871">
        <v>1</v>
      </c>
      <c r="H871">
        <v>1</v>
      </c>
      <c r="I871" t="s">
        <v>31</v>
      </c>
      <c r="J871" t="s">
        <v>3</v>
      </c>
      <c r="K871" t="s">
        <v>1489</v>
      </c>
      <c r="L871">
        <v>608254</v>
      </c>
      <c r="N871">
        <v>1013</v>
      </c>
      <c r="O871" t="s">
        <v>1490</v>
      </c>
      <c r="P871" t="s">
        <v>1490</v>
      </c>
      <c r="Q871">
        <v>1</v>
      </c>
      <c r="X871">
        <v>2.06640625E-2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2</v>
      </c>
      <c r="AF871" t="s">
        <v>61</v>
      </c>
      <c r="AG871">
        <v>2.9704589843749997E-2</v>
      </c>
      <c r="AH871">
        <v>2</v>
      </c>
      <c r="AI871">
        <v>53553924</v>
      </c>
      <c r="AJ871">
        <v>943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ROW(Source!A457)</f>
        <v>457</v>
      </c>
      <c r="B872">
        <v>53553938</v>
      </c>
      <c r="C872">
        <v>53553922</v>
      </c>
      <c r="D872">
        <v>29172556</v>
      </c>
      <c r="E872">
        <v>1</v>
      </c>
      <c r="F872">
        <v>1</v>
      </c>
      <c r="G872">
        <v>1</v>
      </c>
      <c r="H872">
        <v>2</v>
      </c>
      <c r="I872" t="s">
        <v>1647</v>
      </c>
      <c r="J872" t="s">
        <v>1667</v>
      </c>
      <c r="K872" t="s">
        <v>1649</v>
      </c>
      <c r="L872">
        <v>1368</v>
      </c>
      <c r="N872">
        <v>1011</v>
      </c>
      <c r="O872" t="s">
        <v>1494</v>
      </c>
      <c r="P872" t="s">
        <v>1494</v>
      </c>
      <c r="Q872">
        <v>1</v>
      </c>
      <c r="X872">
        <v>2.06640625E-2</v>
      </c>
      <c r="Y872">
        <v>0</v>
      </c>
      <c r="Z872">
        <v>31.26</v>
      </c>
      <c r="AA872">
        <v>13.5</v>
      </c>
      <c r="AB872">
        <v>0</v>
      </c>
      <c r="AC872">
        <v>0</v>
      </c>
      <c r="AD872">
        <v>1</v>
      </c>
      <c r="AE872">
        <v>0</v>
      </c>
      <c r="AF872" t="s">
        <v>61</v>
      </c>
      <c r="AG872">
        <v>2.9704589843749997E-2</v>
      </c>
      <c r="AH872">
        <v>2</v>
      </c>
      <c r="AI872">
        <v>53553925</v>
      </c>
      <c r="AJ872">
        <v>944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ROW(Source!A457)</f>
        <v>457</v>
      </c>
      <c r="B873">
        <v>53553939</v>
      </c>
      <c r="C873">
        <v>53553922</v>
      </c>
      <c r="D873">
        <v>29174913</v>
      </c>
      <c r="E873">
        <v>1</v>
      </c>
      <c r="F873">
        <v>1</v>
      </c>
      <c r="G873">
        <v>1</v>
      </c>
      <c r="H873">
        <v>2</v>
      </c>
      <c r="I873" t="s">
        <v>1513</v>
      </c>
      <c r="J873" t="s">
        <v>1514</v>
      </c>
      <c r="K873" t="s">
        <v>1515</v>
      </c>
      <c r="L873">
        <v>1368</v>
      </c>
      <c r="N873">
        <v>1011</v>
      </c>
      <c r="O873" t="s">
        <v>1494</v>
      </c>
      <c r="P873" t="s">
        <v>1494</v>
      </c>
      <c r="Q873">
        <v>1</v>
      </c>
      <c r="X873">
        <v>2.06640625E-2</v>
      </c>
      <c r="Y873">
        <v>0</v>
      </c>
      <c r="Z873">
        <v>87.17</v>
      </c>
      <c r="AA873">
        <v>11.6</v>
      </c>
      <c r="AB873">
        <v>0</v>
      </c>
      <c r="AC873">
        <v>0</v>
      </c>
      <c r="AD873">
        <v>1</v>
      </c>
      <c r="AE873">
        <v>0</v>
      </c>
      <c r="AF873" t="s">
        <v>61</v>
      </c>
      <c r="AG873">
        <v>2.9704589843749997E-2</v>
      </c>
      <c r="AH873">
        <v>2</v>
      </c>
      <c r="AI873">
        <v>53553926</v>
      </c>
      <c r="AJ873">
        <v>945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ROW(Source!A457)</f>
        <v>457</v>
      </c>
      <c r="B874">
        <v>53553940</v>
      </c>
      <c r="C874">
        <v>53553922</v>
      </c>
      <c r="D874">
        <v>29109797</v>
      </c>
      <c r="E874">
        <v>1</v>
      </c>
      <c r="F874">
        <v>1</v>
      </c>
      <c r="G874">
        <v>1</v>
      </c>
      <c r="H874">
        <v>3</v>
      </c>
      <c r="I874" t="s">
        <v>1820</v>
      </c>
      <c r="J874" t="s">
        <v>1821</v>
      </c>
      <c r="K874" t="s">
        <v>1822</v>
      </c>
      <c r="L874">
        <v>1348</v>
      </c>
      <c r="N874">
        <v>1009</v>
      </c>
      <c r="O874" t="s">
        <v>26</v>
      </c>
      <c r="P874" t="s">
        <v>26</v>
      </c>
      <c r="Q874">
        <v>1000</v>
      </c>
      <c r="X874">
        <v>6.7000000000000002E-3</v>
      </c>
      <c r="Y874">
        <v>4294.0200000000004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6.7000000000000002E-3</v>
      </c>
      <c r="AH874">
        <v>2</v>
      </c>
      <c r="AI874">
        <v>53553927</v>
      </c>
      <c r="AJ874">
        <v>946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ROW(Source!A457)</f>
        <v>457</v>
      </c>
      <c r="B875">
        <v>53553941</v>
      </c>
      <c r="C875">
        <v>53553922</v>
      </c>
      <c r="D875">
        <v>29107800</v>
      </c>
      <c r="E875">
        <v>1</v>
      </c>
      <c r="F875">
        <v>1</v>
      </c>
      <c r="G875">
        <v>1</v>
      </c>
      <c r="H875">
        <v>3</v>
      </c>
      <c r="I875" t="s">
        <v>1698</v>
      </c>
      <c r="J875" t="s">
        <v>1699</v>
      </c>
      <c r="K875" t="s">
        <v>1700</v>
      </c>
      <c r="L875">
        <v>1346</v>
      </c>
      <c r="N875">
        <v>1009</v>
      </c>
      <c r="O875" t="s">
        <v>143</v>
      </c>
      <c r="P875" t="s">
        <v>143</v>
      </c>
      <c r="Q875">
        <v>1</v>
      </c>
      <c r="X875">
        <v>0.01</v>
      </c>
      <c r="Y875">
        <v>1.81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0.01</v>
      </c>
      <c r="AH875">
        <v>2</v>
      </c>
      <c r="AI875">
        <v>53553928</v>
      </c>
      <c r="AJ875">
        <v>947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ROW(Source!A457)</f>
        <v>457</v>
      </c>
      <c r="B876">
        <v>53553942</v>
      </c>
      <c r="C876">
        <v>53553922</v>
      </c>
      <c r="D876">
        <v>29109390</v>
      </c>
      <c r="E876">
        <v>1</v>
      </c>
      <c r="F876">
        <v>1</v>
      </c>
      <c r="G876">
        <v>1</v>
      </c>
      <c r="H876">
        <v>3</v>
      </c>
      <c r="I876" t="s">
        <v>536</v>
      </c>
      <c r="J876" t="s">
        <v>538</v>
      </c>
      <c r="K876" t="s">
        <v>537</v>
      </c>
      <c r="L876">
        <v>1348</v>
      </c>
      <c r="N876">
        <v>1009</v>
      </c>
      <c r="O876" t="s">
        <v>26</v>
      </c>
      <c r="P876" t="s">
        <v>26</v>
      </c>
      <c r="Q876">
        <v>1000</v>
      </c>
      <c r="X876">
        <v>2E-3</v>
      </c>
      <c r="Y876">
        <v>25990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2E-3</v>
      </c>
      <c r="AH876">
        <v>2</v>
      </c>
      <c r="AI876">
        <v>53553929</v>
      </c>
      <c r="AJ876">
        <v>948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ROW(Source!A457)</f>
        <v>457</v>
      </c>
      <c r="B877">
        <v>53553943</v>
      </c>
      <c r="C877">
        <v>53553922</v>
      </c>
      <c r="D877">
        <v>29107769</v>
      </c>
      <c r="E877">
        <v>1</v>
      </c>
      <c r="F877">
        <v>1</v>
      </c>
      <c r="G877">
        <v>1</v>
      </c>
      <c r="H877">
        <v>3</v>
      </c>
      <c r="I877" t="s">
        <v>1823</v>
      </c>
      <c r="J877" t="s">
        <v>1824</v>
      </c>
      <c r="K877" t="s">
        <v>1825</v>
      </c>
      <c r="L877">
        <v>1348</v>
      </c>
      <c r="N877">
        <v>1009</v>
      </c>
      <c r="O877" t="s">
        <v>26</v>
      </c>
      <c r="P877" t="s">
        <v>26</v>
      </c>
      <c r="Q877">
        <v>1000</v>
      </c>
      <c r="X877">
        <v>7.1000000000000004E-3</v>
      </c>
      <c r="Y877">
        <v>5649.99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7.1000000000000004E-3</v>
      </c>
      <c r="AH877">
        <v>2</v>
      </c>
      <c r="AI877">
        <v>53553930</v>
      </c>
      <c r="AJ877">
        <v>949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ROW(Source!A457)</f>
        <v>457</v>
      </c>
      <c r="B878">
        <v>53553944</v>
      </c>
      <c r="C878">
        <v>53553922</v>
      </c>
      <c r="D878">
        <v>29109600</v>
      </c>
      <c r="E878">
        <v>1</v>
      </c>
      <c r="F878">
        <v>1</v>
      </c>
      <c r="G878">
        <v>1</v>
      </c>
      <c r="H878">
        <v>3</v>
      </c>
      <c r="I878" t="s">
        <v>532</v>
      </c>
      <c r="J878" t="s">
        <v>534</v>
      </c>
      <c r="K878" t="s">
        <v>533</v>
      </c>
      <c r="L878">
        <v>1328</v>
      </c>
      <c r="N878">
        <v>1005</v>
      </c>
      <c r="O878" t="s">
        <v>396</v>
      </c>
      <c r="P878" t="s">
        <v>396</v>
      </c>
      <c r="Q878">
        <v>100</v>
      </c>
      <c r="X878">
        <v>1.1299999999999999</v>
      </c>
      <c r="Y878">
        <v>458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1.1299999999999999</v>
      </c>
      <c r="AH878">
        <v>2</v>
      </c>
      <c r="AI878">
        <v>53553931</v>
      </c>
      <c r="AJ878">
        <v>950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ROW(Source!A457)</f>
        <v>457</v>
      </c>
      <c r="B879">
        <v>53553945</v>
      </c>
      <c r="C879">
        <v>53553922</v>
      </c>
      <c r="D879">
        <v>29149868</v>
      </c>
      <c r="E879">
        <v>1</v>
      </c>
      <c r="F879">
        <v>1</v>
      </c>
      <c r="G879">
        <v>1</v>
      </c>
      <c r="H879">
        <v>3</v>
      </c>
      <c r="I879" t="s">
        <v>1826</v>
      </c>
      <c r="J879" t="s">
        <v>1827</v>
      </c>
      <c r="K879" t="s">
        <v>1828</v>
      </c>
      <c r="L879">
        <v>1339</v>
      </c>
      <c r="N879">
        <v>1007</v>
      </c>
      <c r="O879" t="s">
        <v>425</v>
      </c>
      <c r="P879" t="s">
        <v>425</v>
      </c>
      <c r="Q879">
        <v>1</v>
      </c>
      <c r="X879">
        <v>4.0000000000000002E-4</v>
      </c>
      <c r="Y879">
        <v>74.59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4.0000000000000002E-4</v>
      </c>
      <c r="AH879">
        <v>2</v>
      </c>
      <c r="AI879">
        <v>53553933</v>
      </c>
      <c r="AJ879">
        <v>953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ROW(Source!A457)</f>
        <v>457</v>
      </c>
      <c r="B880">
        <v>53553946</v>
      </c>
      <c r="C880">
        <v>53553922</v>
      </c>
      <c r="D880">
        <v>29150040</v>
      </c>
      <c r="E880">
        <v>1</v>
      </c>
      <c r="F880">
        <v>1</v>
      </c>
      <c r="G880">
        <v>1</v>
      </c>
      <c r="H880">
        <v>3</v>
      </c>
      <c r="I880" t="s">
        <v>1576</v>
      </c>
      <c r="J880" t="s">
        <v>1577</v>
      </c>
      <c r="K880" t="s">
        <v>1578</v>
      </c>
      <c r="L880">
        <v>1339</v>
      </c>
      <c r="N880">
        <v>1007</v>
      </c>
      <c r="O880" t="s">
        <v>425</v>
      </c>
      <c r="P880" t="s">
        <v>425</v>
      </c>
      <c r="Q880">
        <v>1</v>
      </c>
      <c r="X880">
        <v>0.01</v>
      </c>
      <c r="Y880">
        <v>2.44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0</v>
      </c>
      <c r="AF880" t="s">
        <v>3</v>
      </c>
      <c r="AG880">
        <v>0.01</v>
      </c>
      <c r="AH880">
        <v>2</v>
      </c>
      <c r="AI880">
        <v>53553934</v>
      </c>
      <c r="AJ880">
        <v>954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ROW(Source!A466)</f>
        <v>466</v>
      </c>
      <c r="B881">
        <v>53553955</v>
      </c>
      <c r="C881">
        <v>53553951</v>
      </c>
      <c r="D881">
        <v>18411117</v>
      </c>
      <c r="E881">
        <v>1</v>
      </c>
      <c r="F881">
        <v>1</v>
      </c>
      <c r="G881">
        <v>1</v>
      </c>
      <c r="H881">
        <v>1</v>
      </c>
      <c r="I881" t="s">
        <v>1829</v>
      </c>
      <c r="J881" t="s">
        <v>3</v>
      </c>
      <c r="K881" t="s">
        <v>1830</v>
      </c>
      <c r="L881">
        <v>1369</v>
      </c>
      <c r="N881">
        <v>1013</v>
      </c>
      <c r="O881" t="s">
        <v>1486</v>
      </c>
      <c r="P881" t="s">
        <v>1486</v>
      </c>
      <c r="Q881">
        <v>1</v>
      </c>
      <c r="X881">
        <v>29.313344749999995</v>
      </c>
      <c r="Y881">
        <v>0</v>
      </c>
      <c r="Z881">
        <v>0</v>
      </c>
      <c r="AA881">
        <v>0</v>
      </c>
      <c r="AB881">
        <v>9.6199999999999992</v>
      </c>
      <c r="AC881">
        <v>0</v>
      </c>
      <c r="AD881">
        <v>1</v>
      </c>
      <c r="AE881">
        <v>1</v>
      </c>
      <c r="AF881" t="s">
        <v>62</v>
      </c>
      <c r="AG881">
        <v>38.766898431874992</v>
      </c>
      <c r="AH881">
        <v>2</v>
      </c>
      <c r="AI881">
        <v>53553952</v>
      </c>
      <c r="AJ881">
        <v>955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ROW(Source!A466)</f>
        <v>466</v>
      </c>
      <c r="B882">
        <v>53553956</v>
      </c>
      <c r="C882">
        <v>53553951</v>
      </c>
      <c r="D882">
        <v>29110424</v>
      </c>
      <c r="E882">
        <v>1</v>
      </c>
      <c r="F882">
        <v>1</v>
      </c>
      <c r="G882">
        <v>1</v>
      </c>
      <c r="H882">
        <v>3</v>
      </c>
      <c r="I882" t="s">
        <v>2100</v>
      </c>
      <c r="J882" t="s">
        <v>2101</v>
      </c>
      <c r="K882" t="s">
        <v>1973</v>
      </c>
      <c r="L882">
        <v>1348</v>
      </c>
      <c r="N882">
        <v>1009</v>
      </c>
      <c r="O882" t="s">
        <v>26</v>
      </c>
      <c r="P882" t="s">
        <v>26</v>
      </c>
      <c r="Q882">
        <v>1000</v>
      </c>
      <c r="X882">
        <v>1.6E-2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 t="s">
        <v>3</v>
      </c>
      <c r="AG882">
        <v>1.6E-2</v>
      </c>
      <c r="AH882">
        <v>3</v>
      </c>
      <c r="AI882">
        <v>-1</v>
      </c>
      <c r="AJ882" t="s">
        <v>3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ROW(Source!A467)</f>
        <v>467</v>
      </c>
      <c r="B883">
        <v>53553955</v>
      </c>
      <c r="C883">
        <v>53553951</v>
      </c>
      <c r="D883">
        <v>18411117</v>
      </c>
      <c r="E883">
        <v>1</v>
      </c>
      <c r="F883">
        <v>1</v>
      </c>
      <c r="G883">
        <v>1</v>
      </c>
      <c r="H883">
        <v>1</v>
      </c>
      <c r="I883" t="s">
        <v>1829</v>
      </c>
      <c r="J883" t="s">
        <v>3</v>
      </c>
      <c r="K883" t="s">
        <v>1830</v>
      </c>
      <c r="L883">
        <v>1369</v>
      </c>
      <c r="N883">
        <v>1013</v>
      </c>
      <c r="O883" t="s">
        <v>1486</v>
      </c>
      <c r="P883" t="s">
        <v>1486</v>
      </c>
      <c r="Q883">
        <v>1</v>
      </c>
      <c r="X883">
        <v>29.313344749999995</v>
      </c>
      <c r="Y883">
        <v>0</v>
      </c>
      <c r="Z883">
        <v>0</v>
      </c>
      <c r="AA883">
        <v>0</v>
      </c>
      <c r="AB883">
        <v>9.6199999999999992</v>
      </c>
      <c r="AC883">
        <v>0</v>
      </c>
      <c r="AD883">
        <v>1</v>
      </c>
      <c r="AE883">
        <v>1</v>
      </c>
      <c r="AF883" t="s">
        <v>62</v>
      </c>
      <c r="AG883">
        <v>38.766898431874992</v>
      </c>
      <c r="AH883">
        <v>2</v>
      </c>
      <c r="AI883">
        <v>53553952</v>
      </c>
      <c r="AJ883">
        <v>957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ROW(Source!A467)</f>
        <v>467</v>
      </c>
      <c r="B884">
        <v>53553956</v>
      </c>
      <c r="C884">
        <v>53553951</v>
      </c>
      <c r="D884">
        <v>29110424</v>
      </c>
      <c r="E884">
        <v>1</v>
      </c>
      <c r="F884">
        <v>1</v>
      </c>
      <c r="G884">
        <v>1</v>
      </c>
      <c r="H884">
        <v>3</v>
      </c>
      <c r="I884" t="s">
        <v>2100</v>
      </c>
      <c r="J884" t="s">
        <v>2101</v>
      </c>
      <c r="K884" t="s">
        <v>1973</v>
      </c>
      <c r="L884">
        <v>1348</v>
      </c>
      <c r="N884">
        <v>1009</v>
      </c>
      <c r="O884" t="s">
        <v>26</v>
      </c>
      <c r="P884" t="s">
        <v>26</v>
      </c>
      <c r="Q884">
        <v>1000</v>
      </c>
      <c r="X884">
        <v>1.6E-2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 t="s">
        <v>3</v>
      </c>
      <c r="AG884">
        <v>1.6E-2</v>
      </c>
      <c r="AH884">
        <v>3</v>
      </c>
      <c r="AI884">
        <v>-1</v>
      </c>
      <c r="AJ884" t="s">
        <v>3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ROW(Source!A470)</f>
        <v>470</v>
      </c>
      <c r="B885">
        <v>53553965</v>
      </c>
      <c r="C885">
        <v>53553958</v>
      </c>
      <c r="D885">
        <v>18410572</v>
      </c>
      <c r="E885">
        <v>1</v>
      </c>
      <c r="F885">
        <v>1</v>
      </c>
      <c r="G885">
        <v>1</v>
      </c>
      <c r="H885">
        <v>1</v>
      </c>
      <c r="I885" t="s">
        <v>1626</v>
      </c>
      <c r="J885" t="s">
        <v>3</v>
      </c>
      <c r="K885" t="s">
        <v>1627</v>
      </c>
      <c r="L885">
        <v>1369</v>
      </c>
      <c r="N885">
        <v>1013</v>
      </c>
      <c r="O885" t="s">
        <v>1486</v>
      </c>
      <c r="P885" t="s">
        <v>1486</v>
      </c>
      <c r="Q885">
        <v>1</v>
      </c>
      <c r="X885">
        <v>75.3</v>
      </c>
      <c r="Y885">
        <v>0</v>
      </c>
      <c r="Z885">
        <v>0</v>
      </c>
      <c r="AA885">
        <v>0</v>
      </c>
      <c r="AB885">
        <v>291.25</v>
      </c>
      <c r="AC885">
        <v>0</v>
      </c>
      <c r="AD885">
        <v>1</v>
      </c>
      <c r="AE885">
        <v>1</v>
      </c>
      <c r="AF885" t="s">
        <v>103</v>
      </c>
      <c r="AG885">
        <v>199.16849999999994</v>
      </c>
      <c r="AH885">
        <v>2</v>
      </c>
      <c r="AI885">
        <v>53553959</v>
      </c>
      <c r="AJ885">
        <v>959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ROW(Source!A470)</f>
        <v>470</v>
      </c>
      <c r="B886">
        <v>53553966</v>
      </c>
      <c r="C886">
        <v>53553958</v>
      </c>
      <c r="D886">
        <v>29174591</v>
      </c>
      <c r="E886">
        <v>1</v>
      </c>
      <c r="F886">
        <v>1</v>
      </c>
      <c r="G886">
        <v>1</v>
      </c>
      <c r="H886">
        <v>2</v>
      </c>
      <c r="I886" t="s">
        <v>1833</v>
      </c>
      <c r="J886" t="s">
        <v>1834</v>
      </c>
      <c r="K886" t="s">
        <v>1835</v>
      </c>
      <c r="L886">
        <v>1368</v>
      </c>
      <c r="N886">
        <v>1011</v>
      </c>
      <c r="O886" t="s">
        <v>1494</v>
      </c>
      <c r="P886" t="s">
        <v>1494</v>
      </c>
      <c r="Q886">
        <v>1</v>
      </c>
      <c r="X886">
        <v>0.75</v>
      </c>
      <c r="Y886">
        <v>0</v>
      </c>
      <c r="Z886">
        <v>0.95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102</v>
      </c>
      <c r="AG886">
        <v>2.15625</v>
      </c>
      <c r="AH886">
        <v>2</v>
      </c>
      <c r="AI886">
        <v>53553960</v>
      </c>
      <c r="AJ886">
        <v>960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ROW(Source!A470)</f>
        <v>470</v>
      </c>
      <c r="B887">
        <v>53553967</v>
      </c>
      <c r="C887">
        <v>53553958</v>
      </c>
      <c r="D887">
        <v>29174913</v>
      </c>
      <c r="E887">
        <v>1</v>
      </c>
      <c r="F887">
        <v>1</v>
      </c>
      <c r="G887">
        <v>1</v>
      </c>
      <c r="H887">
        <v>2</v>
      </c>
      <c r="I887" t="s">
        <v>1513</v>
      </c>
      <c r="J887" t="s">
        <v>1514</v>
      </c>
      <c r="K887" t="s">
        <v>1515</v>
      </c>
      <c r="L887">
        <v>1368</v>
      </c>
      <c r="N887">
        <v>1011</v>
      </c>
      <c r="O887" t="s">
        <v>1494</v>
      </c>
      <c r="P887" t="s">
        <v>1494</v>
      </c>
      <c r="Q887">
        <v>1</v>
      </c>
      <c r="X887">
        <v>0.49</v>
      </c>
      <c r="Y887">
        <v>0</v>
      </c>
      <c r="Z887">
        <v>87.17</v>
      </c>
      <c r="AA887">
        <v>11.6</v>
      </c>
      <c r="AB887">
        <v>0</v>
      </c>
      <c r="AC887">
        <v>0</v>
      </c>
      <c r="AD887">
        <v>1</v>
      </c>
      <c r="AE887">
        <v>0</v>
      </c>
      <c r="AF887" t="s">
        <v>102</v>
      </c>
      <c r="AG887">
        <v>1.4087499999999999</v>
      </c>
      <c r="AH887">
        <v>2</v>
      </c>
      <c r="AI887">
        <v>53553961</v>
      </c>
      <c r="AJ887">
        <v>961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ROW(Source!A470)</f>
        <v>470</v>
      </c>
      <c r="B888">
        <v>53553968</v>
      </c>
      <c r="C888">
        <v>53553958</v>
      </c>
      <c r="D888">
        <v>29114340</v>
      </c>
      <c r="E888">
        <v>1</v>
      </c>
      <c r="F888">
        <v>1</v>
      </c>
      <c r="G888">
        <v>1</v>
      </c>
      <c r="H888">
        <v>3</v>
      </c>
      <c r="I888" t="s">
        <v>1836</v>
      </c>
      <c r="J888" t="s">
        <v>1837</v>
      </c>
      <c r="K888" t="s">
        <v>1838</v>
      </c>
      <c r="L888">
        <v>1348</v>
      </c>
      <c r="N888">
        <v>1009</v>
      </c>
      <c r="O888" t="s">
        <v>26</v>
      </c>
      <c r="P888" t="s">
        <v>26</v>
      </c>
      <c r="Q888">
        <v>1000</v>
      </c>
      <c r="X888">
        <v>4.1999999999999997E-3</v>
      </c>
      <c r="Y888">
        <v>8475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101</v>
      </c>
      <c r="AG888">
        <v>8.3999999999999995E-3</v>
      </c>
      <c r="AH888">
        <v>2</v>
      </c>
      <c r="AI888">
        <v>53553962</v>
      </c>
      <c r="AJ888">
        <v>962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ROW(Source!A470)</f>
        <v>470</v>
      </c>
      <c r="B889">
        <v>53553969</v>
      </c>
      <c r="C889">
        <v>53553958</v>
      </c>
      <c r="D889">
        <v>29111323</v>
      </c>
      <c r="E889">
        <v>1</v>
      </c>
      <c r="F889">
        <v>1</v>
      </c>
      <c r="G889">
        <v>1</v>
      </c>
      <c r="H889">
        <v>3</v>
      </c>
      <c r="I889" t="s">
        <v>580</v>
      </c>
      <c r="J889" t="s">
        <v>582</v>
      </c>
      <c r="K889" t="s">
        <v>581</v>
      </c>
      <c r="L889">
        <v>1328</v>
      </c>
      <c r="N889">
        <v>1005</v>
      </c>
      <c r="O889" t="s">
        <v>396</v>
      </c>
      <c r="P889" t="s">
        <v>396</v>
      </c>
      <c r="Q889">
        <v>100</v>
      </c>
      <c r="X889">
        <v>1.0249999999999999</v>
      </c>
      <c r="Y889">
        <v>2275.5</v>
      </c>
      <c r="Z889">
        <v>0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101</v>
      </c>
      <c r="AG889">
        <v>2.0499999999999998</v>
      </c>
      <c r="AH889">
        <v>2</v>
      </c>
      <c r="AI889">
        <v>53553963</v>
      </c>
      <c r="AJ889">
        <v>963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ROW(Source!A471)</f>
        <v>471</v>
      </c>
      <c r="B890">
        <v>53553965</v>
      </c>
      <c r="C890">
        <v>53553958</v>
      </c>
      <c r="D890">
        <v>18410572</v>
      </c>
      <c r="E890">
        <v>1</v>
      </c>
      <c r="F890">
        <v>1</v>
      </c>
      <c r="G890">
        <v>1</v>
      </c>
      <c r="H890">
        <v>1</v>
      </c>
      <c r="I890" t="s">
        <v>1626</v>
      </c>
      <c r="J890" t="s">
        <v>3</v>
      </c>
      <c r="K890" t="s">
        <v>1627</v>
      </c>
      <c r="L890">
        <v>1369</v>
      </c>
      <c r="N890">
        <v>1013</v>
      </c>
      <c r="O890" t="s">
        <v>1486</v>
      </c>
      <c r="P890" t="s">
        <v>1486</v>
      </c>
      <c r="Q890">
        <v>1</v>
      </c>
      <c r="X890">
        <v>75.3</v>
      </c>
      <c r="Y890">
        <v>0</v>
      </c>
      <c r="Z890">
        <v>0</v>
      </c>
      <c r="AA890">
        <v>0</v>
      </c>
      <c r="AB890">
        <v>291.25</v>
      </c>
      <c r="AC890">
        <v>0</v>
      </c>
      <c r="AD890">
        <v>1</v>
      </c>
      <c r="AE890">
        <v>1</v>
      </c>
      <c r="AF890" t="s">
        <v>103</v>
      </c>
      <c r="AG890">
        <v>199.16849999999994</v>
      </c>
      <c r="AH890">
        <v>2</v>
      </c>
      <c r="AI890">
        <v>53553959</v>
      </c>
      <c r="AJ890">
        <v>965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ROW(Source!A471)</f>
        <v>471</v>
      </c>
      <c r="B891">
        <v>53553966</v>
      </c>
      <c r="C891">
        <v>53553958</v>
      </c>
      <c r="D891">
        <v>29174591</v>
      </c>
      <c r="E891">
        <v>1</v>
      </c>
      <c r="F891">
        <v>1</v>
      </c>
      <c r="G891">
        <v>1</v>
      </c>
      <c r="H891">
        <v>2</v>
      </c>
      <c r="I891" t="s">
        <v>1833</v>
      </c>
      <c r="J891" t="s">
        <v>1834</v>
      </c>
      <c r="K891" t="s">
        <v>1835</v>
      </c>
      <c r="L891">
        <v>1368</v>
      </c>
      <c r="N891">
        <v>1011</v>
      </c>
      <c r="O891" t="s">
        <v>1494</v>
      </c>
      <c r="P891" t="s">
        <v>1494</v>
      </c>
      <c r="Q891">
        <v>1</v>
      </c>
      <c r="X891">
        <v>0.75</v>
      </c>
      <c r="Y891">
        <v>0</v>
      </c>
      <c r="Z891">
        <v>0.95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102</v>
      </c>
      <c r="AG891">
        <v>2.15625</v>
      </c>
      <c r="AH891">
        <v>2</v>
      </c>
      <c r="AI891">
        <v>53553960</v>
      </c>
      <c r="AJ891">
        <v>966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ROW(Source!A471)</f>
        <v>471</v>
      </c>
      <c r="B892">
        <v>53553967</v>
      </c>
      <c r="C892">
        <v>53553958</v>
      </c>
      <c r="D892">
        <v>29174913</v>
      </c>
      <c r="E892">
        <v>1</v>
      </c>
      <c r="F892">
        <v>1</v>
      </c>
      <c r="G892">
        <v>1</v>
      </c>
      <c r="H892">
        <v>2</v>
      </c>
      <c r="I892" t="s">
        <v>1513</v>
      </c>
      <c r="J892" t="s">
        <v>1514</v>
      </c>
      <c r="K892" t="s">
        <v>1515</v>
      </c>
      <c r="L892">
        <v>1368</v>
      </c>
      <c r="N892">
        <v>1011</v>
      </c>
      <c r="O892" t="s">
        <v>1494</v>
      </c>
      <c r="P892" t="s">
        <v>1494</v>
      </c>
      <c r="Q892">
        <v>1</v>
      </c>
      <c r="X892">
        <v>0.49</v>
      </c>
      <c r="Y892">
        <v>0</v>
      </c>
      <c r="Z892">
        <v>87.17</v>
      </c>
      <c r="AA892">
        <v>11.6</v>
      </c>
      <c r="AB892">
        <v>0</v>
      </c>
      <c r="AC892">
        <v>0</v>
      </c>
      <c r="AD892">
        <v>1</v>
      </c>
      <c r="AE892">
        <v>0</v>
      </c>
      <c r="AF892" t="s">
        <v>102</v>
      </c>
      <c r="AG892">
        <v>1.4087499999999999</v>
      </c>
      <c r="AH892">
        <v>2</v>
      </c>
      <c r="AI892">
        <v>53553961</v>
      </c>
      <c r="AJ892">
        <v>967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ROW(Source!A471)</f>
        <v>471</v>
      </c>
      <c r="B893">
        <v>53553968</v>
      </c>
      <c r="C893">
        <v>53553958</v>
      </c>
      <c r="D893">
        <v>29114340</v>
      </c>
      <c r="E893">
        <v>1</v>
      </c>
      <c r="F893">
        <v>1</v>
      </c>
      <c r="G893">
        <v>1</v>
      </c>
      <c r="H893">
        <v>3</v>
      </c>
      <c r="I893" t="s">
        <v>1836</v>
      </c>
      <c r="J893" t="s">
        <v>1837</v>
      </c>
      <c r="K893" t="s">
        <v>1838</v>
      </c>
      <c r="L893">
        <v>1348</v>
      </c>
      <c r="N893">
        <v>1009</v>
      </c>
      <c r="O893" t="s">
        <v>26</v>
      </c>
      <c r="P893" t="s">
        <v>26</v>
      </c>
      <c r="Q893">
        <v>1000</v>
      </c>
      <c r="X893">
        <v>4.1999999999999997E-3</v>
      </c>
      <c r="Y893">
        <v>8475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101</v>
      </c>
      <c r="AG893">
        <v>8.3999999999999995E-3</v>
      </c>
      <c r="AH893">
        <v>2</v>
      </c>
      <c r="AI893">
        <v>53553962</v>
      </c>
      <c r="AJ893">
        <v>968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ROW(Source!A471)</f>
        <v>471</v>
      </c>
      <c r="B894">
        <v>53553969</v>
      </c>
      <c r="C894">
        <v>53553958</v>
      </c>
      <c r="D894">
        <v>29111323</v>
      </c>
      <c r="E894">
        <v>1</v>
      </c>
      <c r="F894">
        <v>1</v>
      </c>
      <c r="G894">
        <v>1</v>
      </c>
      <c r="H894">
        <v>3</v>
      </c>
      <c r="I894" t="s">
        <v>580</v>
      </c>
      <c r="J894" t="s">
        <v>582</v>
      </c>
      <c r="K894" t="s">
        <v>581</v>
      </c>
      <c r="L894">
        <v>1328</v>
      </c>
      <c r="N894">
        <v>1005</v>
      </c>
      <c r="O894" t="s">
        <v>396</v>
      </c>
      <c r="P894" t="s">
        <v>396</v>
      </c>
      <c r="Q894">
        <v>100</v>
      </c>
      <c r="X894">
        <v>1.0249999999999999</v>
      </c>
      <c r="Y894">
        <v>2275.5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 t="s">
        <v>101</v>
      </c>
      <c r="AG894">
        <v>2.0499999999999998</v>
      </c>
      <c r="AH894">
        <v>2</v>
      </c>
      <c r="AI894">
        <v>53553963</v>
      </c>
      <c r="AJ894">
        <v>969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ROW(Source!A476)</f>
        <v>476</v>
      </c>
      <c r="B895">
        <v>53553981</v>
      </c>
      <c r="C895">
        <v>53553972</v>
      </c>
      <c r="D895">
        <v>18410171</v>
      </c>
      <c r="E895">
        <v>1</v>
      </c>
      <c r="F895">
        <v>1</v>
      </c>
      <c r="G895">
        <v>1</v>
      </c>
      <c r="H895">
        <v>1</v>
      </c>
      <c r="I895" t="s">
        <v>1839</v>
      </c>
      <c r="J895" t="s">
        <v>3</v>
      </c>
      <c r="K895" t="s">
        <v>1840</v>
      </c>
      <c r="L895">
        <v>1369</v>
      </c>
      <c r="N895">
        <v>1013</v>
      </c>
      <c r="O895" t="s">
        <v>1486</v>
      </c>
      <c r="P895" t="s">
        <v>1486</v>
      </c>
      <c r="Q895">
        <v>1</v>
      </c>
      <c r="X895">
        <v>2.5535491249999995</v>
      </c>
      <c r="Y895">
        <v>0</v>
      </c>
      <c r="Z895">
        <v>0</v>
      </c>
      <c r="AA895">
        <v>0</v>
      </c>
      <c r="AB895">
        <v>298.91000000000003</v>
      </c>
      <c r="AC895">
        <v>0</v>
      </c>
      <c r="AD895">
        <v>1</v>
      </c>
      <c r="AE895">
        <v>1</v>
      </c>
      <c r="AF895" t="s">
        <v>62</v>
      </c>
      <c r="AG895">
        <v>3.3770687178124996</v>
      </c>
      <c r="AH895">
        <v>2</v>
      </c>
      <c r="AI895">
        <v>53553973</v>
      </c>
      <c r="AJ895">
        <v>971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ROW(Source!A476)</f>
        <v>476</v>
      </c>
      <c r="B896">
        <v>53553982</v>
      </c>
      <c r="C896">
        <v>53553972</v>
      </c>
      <c r="D896">
        <v>29172657</v>
      </c>
      <c r="E896">
        <v>1</v>
      </c>
      <c r="F896">
        <v>1</v>
      </c>
      <c r="G896">
        <v>1</v>
      </c>
      <c r="H896">
        <v>2</v>
      </c>
      <c r="I896" t="s">
        <v>1588</v>
      </c>
      <c r="J896" t="s">
        <v>1589</v>
      </c>
      <c r="K896" t="s">
        <v>1590</v>
      </c>
      <c r="L896">
        <v>1368</v>
      </c>
      <c r="N896">
        <v>1011</v>
      </c>
      <c r="O896" t="s">
        <v>1494</v>
      </c>
      <c r="P896" t="s">
        <v>1494</v>
      </c>
      <c r="Q896">
        <v>1</v>
      </c>
      <c r="X896">
        <v>0.24796874999999996</v>
      </c>
      <c r="Y896">
        <v>0</v>
      </c>
      <c r="Z896">
        <v>8.1</v>
      </c>
      <c r="AA896">
        <v>0</v>
      </c>
      <c r="AB896">
        <v>0</v>
      </c>
      <c r="AC896">
        <v>0</v>
      </c>
      <c r="AD896">
        <v>1</v>
      </c>
      <c r="AE896">
        <v>0</v>
      </c>
      <c r="AF896" t="s">
        <v>61</v>
      </c>
      <c r="AG896">
        <v>0.35645507812499994</v>
      </c>
      <c r="AH896">
        <v>2</v>
      </c>
      <c r="AI896">
        <v>53553974</v>
      </c>
      <c r="AJ896">
        <v>972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ROW(Source!A476)</f>
        <v>476</v>
      </c>
      <c r="B897">
        <v>53553983</v>
      </c>
      <c r="C897">
        <v>53553972</v>
      </c>
      <c r="D897">
        <v>29174500</v>
      </c>
      <c r="E897">
        <v>1</v>
      </c>
      <c r="F897">
        <v>1</v>
      </c>
      <c r="G897">
        <v>1</v>
      </c>
      <c r="H897">
        <v>2</v>
      </c>
      <c r="I897" t="s">
        <v>1681</v>
      </c>
      <c r="J897" t="s">
        <v>1682</v>
      </c>
      <c r="K897" t="s">
        <v>1683</v>
      </c>
      <c r="L897">
        <v>1368</v>
      </c>
      <c r="N897">
        <v>1011</v>
      </c>
      <c r="O897" t="s">
        <v>1494</v>
      </c>
      <c r="P897" t="s">
        <v>1494</v>
      </c>
      <c r="Q897">
        <v>1</v>
      </c>
      <c r="X897">
        <v>0.55792968749999994</v>
      </c>
      <c r="Y897">
        <v>0</v>
      </c>
      <c r="Z897">
        <v>1.95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61</v>
      </c>
      <c r="AG897">
        <v>0.80202392578125004</v>
      </c>
      <c r="AH897">
        <v>2</v>
      </c>
      <c r="AI897">
        <v>53553975</v>
      </c>
      <c r="AJ897">
        <v>973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ROW(Source!A476)</f>
        <v>476</v>
      </c>
      <c r="B898">
        <v>53553984</v>
      </c>
      <c r="C898">
        <v>53553972</v>
      </c>
      <c r="D898">
        <v>29174913</v>
      </c>
      <c r="E898">
        <v>1</v>
      </c>
      <c r="F898">
        <v>1</v>
      </c>
      <c r="G898">
        <v>1</v>
      </c>
      <c r="H898">
        <v>2</v>
      </c>
      <c r="I898" t="s">
        <v>1513</v>
      </c>
      <c r="J898" t="s">
        <v>1514</v>
      </c>
      <c r="K898" t="s">
        <v>1515</v>
      </c>
      <c r="L898">
        <v>1368</v>
      </c>
      <c r="N898">
        <v>1011</v>
      </c>
      <c r="O898" t="s">
        <v>1494</v>
      </c>
      <c r="P898" t="s">
        <v>1494</v>
      </c>
      <c r="Q898">
        <v>1</v>
      </c>
      <c r="X898">
        <v>2.06640625E-2</v>
      </c>
      <c r="Y898">
        <v>0</v>
      </c>
      <c r="Z898">
        <v>87.17</v>
      </c>
      <c r="AA898">
        <v>11.6</v>
      </c>
      <c r="AB898">
        <v>0</v>
      </c>
      <c r="AC898">
        <v>0</v>
      </c>
      <c r="AD898">
        <v>1</v>
      </c>
      <c r="AE898">
        <v>0</v>
      </c>
      <c r="AF898" t="s">
        <v>61</v>
      </c>
      <c r="AG898">
        <v>2.9704589843749997E-2</v>
      </c>
      <c r="AH898">
        <v>2</v>
      </c>
      <c r="AI898">
        <v>53553976</v>
      </c>
      <c r="AJ898">
        <v>974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ROW(Source!A476)</f>
        <v>476</v>
      </c>
      <c r="B899">
        <v>53553985</v>
      </c>
      <c r="C899">
        <v>53553972</v>
      </c>
      <c r="D899">
        <v>29113986</v>
      </c>
      <c r="E899">
        <v>1</v>
      </c>
      <c r="F899">
        <v>1</v>
      </c>
      <c r="G899">
        <v>1</v>
      </c>
      <c r="H899">
        <v>3</v>
      </c>
      <c r="I899" t="s">
        <v>1841</v>
      </c>
      <c r="J899" t="s">
        <v>1842</v>
      </c>
      <c r="K899" t="s">
        <v>1843</v>
      </c>
      <c r="L899">
        <v>1348</v>
      </c>
      <c r="N899">
        <v>1009</v>
      </c>
      <c r="O899" t="s">
        <v>26</v>
      </c>
      <c r="P899" t="s">
        <v>26</v>
      </c>
      <c r="Q899">
        <v>1000</v>
      </c>
      <c r="X899">
        <v>1.1E-4</v>
      </c>
      <c r="Y899">
        <v>10362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1.1E-4</v>
      </c>
      <c r="AH899">
        <v>2</v>
      </c>
      <c r="AI899">
        <v>53553977</v>
      </c>
      <c r="AJ899">
        <v>975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ROW(Source!A476)</f>
        <v>476</v>
      </c>
      <c r="B900">
        <v>53553986</v>
      </c>
      <c r="C900">
        <v>53553972</v>
      </c>
      <c r="D900">
        <v>29131328</v>
      </c>
      <c r="E900">
        <v>1</v>
      </c>
      <c r="F900">
        <v>1</v>
      </c>
      <c r="G900">
        <v>1</v>
      </c>
      <c r="H900">
        <v>3</v>
      </c>
      <c r="I900" t="s">
        <v>1844</v>
      </c>
      <c r="J900" t="s">
        <v>1845</v>
      </c>
      <c r="K900" t="s">
        <v>1846</v>
      </c>
      <c r="L900">
        <v>1348</v>
      </c>
      <c r="N900">
        <v>1009</v>
      </c>
      <c r="O900" t="s">
        <v>26</v>
      </c>
      <c r="P900" t="s">
        <v>26</v>
      </c>
      <c r="Q900">
        <v>1000</v>
      </c>
      <c r="X900">
        <v>4.2999999999999999E-4</v>
      </c>
      <c r="Y900">
        <v>6014.12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4.2999999999999999E-4</v>
      </c>
      <c r="AH900">
        <v>2</v>
      </c>
      <c r="AI900">
        <v>53553978</v>
      </c>
      <c r="AJ900">
        <v>976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ROW(Source!A476)</f>
        <v>476</v>
      </c>
      <c r="B901">
        <v>53553987</v>
      </c>
      <c r="C901">
        <v>53553972</v>
      </c>
      <c r="D901">
        <v>29136287</v>
      </c>
      <c r="E901">
        <v>1</v>
      </c>
      <c r="F901">
        <v>1</v>
      </c>
      <c r="G901">
        <v>1</v>
      </c>
      <c r="H901">
        <v>3</v>
      </c>
      <c r="I901" t="s">
        <v>2103</v>
      </c>
      <c r="J901" t="s">
        <v>1357</v>
      </c>
      <c r="K901" t="s">
        <v>2104</v>
      </c>
      <c r="L901">
        <v>1354</v>
      </c>
      <c r="N901">
        <v>1010</v>
      </c>
      <c r="O901" t="s">
        <v>160</v>
      </c>
      <c r="P901" t="s">
        <v>160</v>
      </c>
      <c r="Q901">
        <v>1</v>
      </c>
      <c r="X901">
        <v>1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 t="s">
        <v>3</v>
      </c>
      <c r="AG901">
        <v>1</v>
      </c>
      <c r="AH901">
        <v>3</v>
      </c>
      <c r="AI901">
        <v>-1</v>
      </c>
      <c r="AJ901" t="s">
        <v>3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ROW(Source!A476)</f>
        <v>476</v>
      </c>
      <c r="B902">
        <v>53553988</v>
      </c>
      <c r="C902">
        <v>53553972</v>
      </c>
      <c r="D902">
        <v>29145157</v>
      </c>
      <c r="E902">
        <v>1</v>
      </c>
      <c r="F902">
        <v>1</v>
      </c>
      <c r="G902">
        <v>1</v>
      </c>
      <c r="H902">
        <v>3</v>
      </c>
      <c r="I902" t="s">
        <v>1847</v>
      </c>
      <c r="J902" t="s">
        <v>1848</v>
      </c>
      <c r="K902" t="s">
        <v>1849</v>
      </c>
      <c r="L902">
        <v>1339</v>
      </c>
      <c r="N902">
        <v>1007</v>
      </c>
      <c r="O902" t="s">
        <v>425</v>
      </c>
      <c r="P902" t="s">
        <v>425</v>
      </c>
      <c r="Q902">
        <v>1</v>
      </c>
      <c r="X902">
        <v>2.9999999999999997E-4</v>
      </c>
      <c r="Y902">
        <v>519.79999999999995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2.9999999999999997E-4</v>
      </c>
      <c r="AH902">
        <v>2</v>
      </c>
      <c r="AI902">
        <v>53553980</v>
      </c>
      <c r="AJ902">
        <v>978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ROW(Source!A477)</f>
        <v>477</v>
      </c>
      <c r="B903">
        <v>53553981</v>
      </c>
      <c r="C903">
        <v>53553972</v>
      </c>
      <c r="D903">
        <v>18410171</v>
      </c>
      <c r="E903">
        <v>1</v>
      </c>
      <c r="F903">
        <v>1</v>
      </c>
      <c r="G903">
        <v>1</v>
      </c>
      <c r="H903">
        <v>1</v>
      </c>
      <c r="I903" t="s">
        <v>1839</v>
      </c>
      <c r="J903" t="s">
        <v>3</v>
      </c>
      <c r="K903" t="s">
        <v>1840</v>
      </c>
      <c r="L903">
        <v>1369</v>
      </c>
      <c r="N903">
        <v>1013</v>
      </c>
      <c r="O903" t="s">
        <v>1486</v>
      </c>
      <c r="P903" t="s">
        <v>1486</v>
      </c>
      <c r="Q903">
        <v>1</v>
      </c>
      <c r="X903">
        <v>2.5535491249999995</v>
      </c>
      <c r="Y903">
        <v>0</v>
      </c>
      <c r="Z903">
        <v>0</v>
      </c>
      <c r="AA903">
        <v>0</v>
      </c>
      <c r="AB903">
        <v>298.91000000000003</v>
      </c>
      <c r="AC903">
        <v>0</v>
      </c>
      <c r="AD903">
        <v>1</v>
      </c>
      <c r="AE903">
        <v>1</v>
      </c>
      <c r="AF903" t="s">
        <v>62</v>
      </c>
      <c r="AG903">
        <v>3.3770687178124996</v>
      </c>
      <c r="AH903">
        <v>2</v>
      </c>
      <c r="AI903">
        <v>53553973</v>
      </c>
      <c r="AJ903">
        <v>979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ROW(Source!A477)</f>
        <v>477</v>
      </c>
      <c r="B904">
        <v>53553982</v>
      </c>
      <c r="C904">
        <v>53553972</v>
      </c>
      <c r="D904">
        <v>29172657</v>
      </c>
      <c r="E904">
        <v>1</v>
      </c>
      <c r="F904">
        <v>1</v>
      </c>
      <c r="G904">
        <v>1</v>
      </c>
      <c r="H904">
        <v>2</v>
      </c>
      <c r="I904" t="s">
        <v>1588</v>
      </c>
      <c r="J904" t="s">
        <v>1589</v>
      </c>
      <c r="K904" t="s">
        <v>1590</v>
      </c>
      <c r="L904">
        <v>1368</v>
      </c>
      <c r="N904">
        <v>1011</v>
      </c>
      <c r="O904" t="s">
        <v>1494</v>
      </c>
      <c r="P904" t="s">
        <v>1494</v>
      </c>
      <c r="Q904">
        <v>1</v>
      </c>
      <c r="X904">
        <v>0.24796874999999996</v>
      </c>
      <c r="Y904">
        <v>0</v>
      </c>
      <c r="Z904">
        <v>8.1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61</v>
      </c>
      <c r="AG904">
        <v>0.35645507812499994</v>
      </c>
      <c r="AH904">
        <v>2</v>
      </c>
      <c r="AI904">
        <v>53553974</v>
      </c>
      <c r="AJ904">
        <v>980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ROW(Source!A477)</f>
        <v>477</v>
      </c>
      <c r="B905">
        <v>53553983</v>
      </c>
      <c r="C905">
        <v>53553972</v>
      </c>
      <c r="D905">
        <v>29174500</v>
      </c>
      <c r="E905">
        <v>1</v>
      </c>
      <c r="F905">
        <v>1</v>
      </c>
      <c r="G905">
        <v>1</v>
      </c>
      <c r="H905">
        <v>2</v>
      </c>
      <c r="I905" t="s">
        <v>1681</v>
      </c>
      <c r="J905" t="s">
        <v>1682</v>
      </c>
      <c r="K905" t="s">
        <v>1683</v>
      </c>
      <c r="L905">
        <v>1368</v>
      </c>
      <c r="N905">
        <v>1011</v>
      </c>
      <c r="O905" t="s">
        <v>1494</v>
      </c>
      <c r="P905" t="s">
        <v>1494</v>
      </c>
      <c r="Q905">
        <v>1</v>
      </c>
      <c r="X905">
        <v>0.55792968749999994</v>
      </c>
      <c r="Y905">
        <v>0</v>
      </c>
      <c r="Z905">
        <v>1.95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61</v>
      </c>
      <c r="AG905">
        <v>0.80202392578125004</v>
      </c>
      <c r="AH905">
        <v>2</v>
      </c>
      <c r="AI905">
        <v>53553975</v>
      </c>
      <c r="AJ905">
        <v>981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ROW(Source!A477)</f>
        <v>477</v>
      </c>
      <c r="B906">
        <v>53553984</v>
      </c>
      <c r="C906">
        <v>53553972</v>
      </c>
      <c r="D906">
        <v>29174913</v>
      </c>
      <c r="E906">
        <v>1</v>
      </c>
      <c r="F906">
        <v>1</v>
      </c>
      <c r="G906">
        <v>1</v>
      </c>
      <c r="H906">
        <v>2</v>
      </c>
      <c r="I906" t="s">
        <v>1513</v>
      </c>
      <c r="J906" t="s">
        <v>1514</v>
      </c>
      <c r="K906" t="s">
        <v>1515</v>
      </c>
      <c r="L906">
        <v>1368</v>
      </c>
      <c r="N906">
        <v>1011</v>
      </c>
      <c r="O906" t="s">
        <v>1494</v>
      </c>
      <c r="P906" t="s">
        <v>1494</v>
      </c>
      <c r="Q906">
        <v>1</v>
      </c>
      <c r="X906">
        <v>2.06640625E-2</v>
      </c>
      <c r="Y906">
        <v>0</v>
      </c>
      <c r="Z906">
        <v>87.17</v>
      </c>
      <c r="AA906">
        <v>11.6</v>
      </c>
      <c r="AB906">
        <v>0</v>
      </c>
      <c r="AC906">
        <v>0</v>
      </c>
      <c r="AD906">
        <v>1</v>
      </c>
      <c r="AE906">
        <v>0</v>
      </c>
      <c r="AF906" t="s">
        <v>61</v>
      </c>
      <c r="AG906">
        <v>2.9704589843749997E-2</v>
      </c>
      <c r="AH906">
        <v>2</v>
      </c>
      <c r="AI906">
        <v>53553976</v>
      </c>
      <c r="AJ906">
        <v>982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ROW(Source!A477)</f>
        <v>477</v>
      </c>
      <c r="B907">
        <v>53553985</v>
      </c>
      <c r="C907">
        <v>53553972</v>
      </c>
      <c r="D907">
        <v>29113986</v>
      </c>
      <c r="E907">
        <v>1</v>
      </c>
      <c r="F907">
        <v>1</v>
      </c>
      <c r="G907">
        <v>1</v>
      </c>
      <c r="H907">
        <v>3</v>
      </c>
      <c r="I907" t="s">
        <v>1841</v>
      </c>
      <c r="J907" t="s">
        <v>1842</v>
      </c>
      <c r="K907" t="s">
        <v>1843</v>
      </c>
      <c r="L907">
        <v>1348</v>
      </c>
      <c r="N907">
        <v>1009</v>
      </c>
      <c r="O907" t="s">
        <v>26</v>
      </c>
      <c r="P907" t="s">
        <v>26</v>
      </c>
      <c r="Q907">
        <v>1000</v>
      </c>
      <c r="X907">
        <v>1.1E-4</v>
      </c>
      <c r="Y907">
        <v>10362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1.1E-4</v>
      </c>
      <c r="AH907">
        <v>2</v>
      </c>
      <c r="AI907">
        <v>53553977</v>
      </c>
      <c r="AJ907">
        <v>983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ROW(Source!A477)</f>
        <v>477</v>
      </c>
      <c r="B908">
        <v>53553986</v>
      </c>
      <c r="C908">
        <v>53553972</v>
      </c>
      <c r="D908">
        <v>29131328</v>
      </c>
      <c r="E908">
        <v>1</v>
      </c>
      <c r="F908">
        <v>1</v>
      </c>
      <c r="G908">
        <v>1</v>
      </c>
      <c r="H908">
        <v>3</v>
      </c>
      <c r="I908" t="s">
        <v>1844</v>
      </c>
      <c r="J908" t="s">
        <v>1845</v>
      </c>
      <c r="K908" t="s">
        <v>1846</v>
      </c>
      <c r="L908">
        <v>1348</v>
      </c>
      <c r="N908">
        <v>1009</v>
      </c>
      <c r="O908" t="s">
        <v>26</v>
      </c>
      <c r="P908" t="s">
        <v>26</v>
      </c>
      <c r="Q908">
        <v>1000</v>
      </c>
      <c r="X908">
        <v>4.2999999999999999E-4</v>
      </c>
      <c r="Y908">
        <v>6014.12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0</v>
      </c>
      <c r="AF908" t="s">
        <v>3</v>
      </c>
      <c r="AG908">
        <v>4.2999999999999999E-4</v>
      </c>
      <c r="AH908">
        <v>2</v>
      </c>
      <c r="AI908">
        <v>53553978</v>
      </c>
      <c r="AJ908">
        <v>984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ROW(Source!A477)</f>
        <v>477</v>
      </c>
      <c r="B909">
        <v>53553987</v>
      </c>
      <c r="C909">
        <v>53553972</v>
      </c>
      <c r="D909">
        <v>29136287</v>
      </c>
      <c r="E909">
        <v>1</v>
      </c>
      <c r="F909">
        <v>1</v>
      </c>
      <c r="G909">
        <v>1</v>
      </c>
      <c r="H909">
        <v>3</v>
      </c>
      <c r="I909" t="s">
        <v>2103</v>
      </c>
      <c r="J909" t="s">
        <v>1357</v>
      </c>
      <c r="K909" t="s">
        <v>2104</v>
      </c>
      <c r="L909">
        <v>1354</v>
      </c>
      <c r="N909">
        <v>1010</v>
      </c>
      <c r="O909" t="s">
        <v>160</v>
      </c>
      <c r="P909" t="s">
        <v>160</v>
      </c>
      <c r="Q909">
        <v>1</v>
      </c>
      <c r="X909">
        <v>1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 t="s">
        <v>3</v>
      </c>
      <c r="AG909">
        <v>1</v>
      </c>
      <c r="AH909">
        <v>3</v>
      </c>
      <c r="AI909">
        <v>-1</v>
      </c>
      <c r="AJ909" t="s">
        <v>3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ROW(Source!A477)</f>
        <v>477</v>
      </c>
      <c r="B910">
        <v>53553988</v>
      </c>
      <c r="C910">
        <v>53553972</v>
      </c>
      <c r="D910">
        <v>29145157</v>
      </c>
      <c r="E910">
        <v>1</v>
      </c>
      <c r="F910">
        <v>1</v>
      </c>
      <c r="G910">
        <v>1</v>
      </c>
      <c r="H910">
        <v>3</v>
      </c>
      <c r="I910" t="s">
        <v>1847</v>
      </c>
      <c r="J910" t="s">
        <v>1848</v>
      </c>
      <c r="K910" t="s">
        <v>1849</v>
      </c>
      <c r="L910">
        <v>1339</v>
      </c>
      <c r="N910">
        <v>1007</v>
      </c>
      <c r="O910" t="s">
        <v>425</v>
      </c>
      <c r="P910" t="s">
        <v>425</v>
      </c>
      <c r="Q910">
        <v>1</v>
      </c>
      <c r="X910">
        <v>2.9999999999999997E-4</v>
      </c>
      <c r="Y910">
        <v>519.79999999999995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2.9999999999999997E-4</v>
      </c>
      <c r="AH910">
        <v>2</v>
      </c>
      <c r="AI910">
        <v>53553980</v>
      </c>
      <c r="AJ910">
        <v>986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ROW(Source!A480)</f>
        <v>480</v>
      </c>
      <c r="B911">
        <v>53553997</v>
      </c>
      <c r="C911">
        <v>53553990</v>
      </c>
      <c r="D911">
        <v>18413610</v>
      </c>
      <c r="E911">
        <v>1</v>
      </c>
      <c r="F911">
        <v>1</v>
      </c>
      <c r="G911">
        <v>1</v>
      </c>
      <c r="H911">
        <v>1</v>
      </c>
      <c r="I911" t="s">
        <v>1852</v>
      </c>
      <c r="J911" t="s">
        <v>3</v>
      </c>
      <c r="K911" t="s">
        <v>1853</v>
      </c>
      <c r="L911">
        <v>1369</v>
      </c>
      <c r="N911">
        <v>1013</v>
      </c>
      <c r="O911" t="s">
        <v>1486</v>
      </c>
      <c r="P911" t="s">
        <v>1486</v>
      </c>
      <c r="Q911">
        <v>1</v>
      </c>
      <c r="X911">
        <v>1.6663499999999998</v>
      </c>
      <c r="Y911">
        <v>0</v>
      </c>
      <c r="Z911">
        <v>0</v>
      </c>
      <c r="AA911">
        <v>0</v>
      </c>
      <c r="AB911">
        <v>340.23</v>
      </c>
      <c r="AC911">
        <v>0</v>
      </c>
      <c r="AD911">
        <v>1</v>
      </c>
      <c r="AE911">
        <v>1</v>
      </c>
      <c r="AF911" t="s">
        <v>62</v>
      </c>
      <c r="AG911">
        <v>2.2037478749999995</v>
      </c>
      <c r="AH911">
        <v>2</v>
      </c>
      <c r="AI911">
        <v>53553991</v>
      </c>
      <c r="AJ911">
        <v>987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ROW(Source!A480)</f>
        <v>480</v>
      </c>
      <c r="B912">
        <v>53553998</v>
      </c>
      <c r="C912">
        <v>53553990</v>
      </c>
      <c r="D912">
        <v>29172657</v>
      </c>
      <c r="E912">
        <v>1</v>
      </c>
      <c r="F912">
        <v>1</v>
      </c>
      <c r="G912">
        <v>1</v>
      </c>
      <c r="H912">
        <v>2</v>
      </c>
      <c r="I912" t="s">
        <v>1588</v>
      </c>
      <c r="J912" t="s">
        <v>1589</v>
      </c>
      <c r="K912" t="s">
        <v>1590</v>
      </c>
      <c r="L912">
        <v>1368</v>
      </c>
      <c r="N912">
        <v>1011</v>
      </c>
      <c r="O912" t="s">
        <v>1494</v>
      </c>
      <c r="P912" t="s">
        <v>1494</v>
      </c>
      <c r="Q912">
        <v>1</v>
      </c>
      <c r="X912">
        <v>0.81937499999999985</v>
      </c>
      <c r="Y912">
        <v>0</v>
      </c>
      <c r="Z912">
        <v>8.1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61</v>
      </c>
      <c r="AG912">
        <v>1.1778515624999999</v>
      </c>
      <c r="AH912">
        <v>2</v>
      </c>
      <c r="AI912">
        <v>53553992</v>
      </c>
      <c r="AJ912">
        <v>988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ROW(Source!A480)</f>
        <v>480</v>
      </c>
      <c r="B913">
        <v>53553999</v>
      </c>
      <c r="C913">
        <v>53553990</v>
      </c>
      <c r="D913">
        <v>29174913</v>
      </c>
      <c r="E913">
        <v>1</v>
      </c>
      <c r="F913">
        <v>1</v>
      </c>
      <c r="G913">
        <v>1</v>
      </c>
      <c r="H913">
        <v>2</v>
      </c>
      <c r="I913" t="s">
        <v>1513</v>
      </c>
      <c r="J913" t="s">
        <v>1514</v>
      </c>
      <c r="K913" t="s">
        <v>1515</v>
      </c>
      <c r="L913">
        <v>1368</v>
      </c>
      <c r="N913">
        <v>1011</v>
      </c>
      <c r="O913" t="s">
        <v>1494</v>
      </c>
      <c r="P913" t="s">
        <v>1494</v>
      </c>
      <c r="Q913">
        <v>1</v>
      </c>
      <c r="X913">
        <v>5.7499999999999996E-2</v>
      </c>
      <c r="Y913">
        <v>0</v>
      </c>
      <c r="Z913">
        <v>87.17</v>
      </c>
      <c r="AA913">
        <v>11.6</v>
      </c>
      <c r="AB913">
        <v>0</v>
      </c>
      <c r="AC913">
        <v>0</v>
      </c>
      <c r="AD913">
        <v>1</v>
      </c>
      <c r="AE913">
        <v>0</v>
      </c>
      <c r="AF913" t="s">
        <v>61</v>
      </c>
      <c r="AG913">
        <v>8.2656250000000001E-2</v>
      </c>
      <c r="AH913">
        <v>2</v>
      </c>
      <c r="AI913">
        <v>53553993</v>
      </c>
      <c r="AJ913">
        <v>989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ROW(Source!A480)</f>
        <v>480</v>
      </c>
      <c r="B914">
        <v>53554000</v>
      </c>
      <c r="C914">
        <v>53553990</v>
      </c>
      <c r="D914">
        <v>29113986</v>
      </c>
      <c r="E914">
        <v>1</v>
      </c>
      <c r="F914">
        <v>1</v>
      </c>
      <c r="G914">
        <v>1</v>
      </c>
      <c r="H914">
        <v>3</v>
      </c>
      <c r="I914" t="s">
        <v>1841</v>
      </c>
      <c r="J914" t="s">
        <v>1842</v>
      </c>
      <c r="K914" t="s">
        <v>1843</v>
      </c>
      <c r="L914">
        <v>1348</v>
      </c>
      <c r="N914">
        <v>1009</v>
      </c>
      <c r="O914" t="s">
        <v>26</v>
      </c>
      <c r="P914" t="s">
        <v>26</v>
      </c>
      <c r="Q914">
        <v>1000</v>
      </c>
      <c r="X914">
        <v>4.8999999999999998E-4</v>
      </c>
      <c r="Y914">
        <v>10362</v>
      </c>
      <c r="Z914">
        <v>0</v>
      </c>
      <c r="AA914">
        <v>0</v>
      </c>
      <c r="AB914">
        <v>0</v>
      </c>
      <c r="AC914">
        <v>0</v>
      </c>
      <c r="AD914">
        <v>1</v>
      </c>
      <c r="AE914">
        <v>0</v>
      </c>
      <c r="AF914" t="s">
        <v>3</v>
      </c>
      <c r="AG914">
        <v>4.8999999999999998E-4</v>
      </c>
      <c r="AH914">
        <v>2</v>
      </c>
      <c r="AI914">
        <v>53553994</v>
      </c>
      <c r="AJ914">
        <v>990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ROW(Source!A480)</f>
        <v>480</v>
      </c>
      <c r="B915">
        <v>53554001</v>
      </c>
      <c r="C915">
        <v>53553990</v>
      </c>
      <c r="D915">
        <v>29114247</v>
      </c>
      <c r="E915">
        <v>1</v>
      </c>
      <c r="F915">
        <v>1</v>
      </c>
      <c r="G915">
        <v>1</v>
      </c>
      <c r="H915">
        <v>3</v>
      </c>
      <c r="I915" t="s">
        <v>1854</v>
      </c>
      <c r="J915" t="s">
        <v>1855</v>
      </c>
      <c r="K915" t="s">
        <v>1856</v>
      </c>
      <c r="L915">
        <v>1348</v>
      </c>
      <c r="N915">
        <v>1009</v>
      </c>
      <c r="O915" t="s">
        <v>26</v>
      </c>
      <c r="P915" t="s">
        <v>26</v>
      </c>
      <c r="Q915">
        <v>1000</v>
      </c>
      <c r="X915">
        <v>1.9E-3</v>
      </c>
      <c r="Y915">
        <v>9040.01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0</v>
      </c>
      <c r="AF915" t="s">
        <v>3</v>
      </c>
      <c r="AG915">
        <v>1.9E-3</v>
      </c>
      <c r="AH915">
        <v>2</v>
      </c>
      <c r="AI915">
        <v>53553995</v>
      </c>
      <c r="AJ915">
        <v>991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ROW(Source!A480)</f>
        <v>480</v>
      </c>
      <c r="B916">
        <v>53554002</v>
      </c>
      <c r="C916">
        <v>53553990</v>
      </c>
      <c r="D916">
        <v>29121396</v>
      </c>
      <c r="E916">
        <v>1</v>
      </c>
      <c r="F916">
        <v>1</v>
      </c>
      <c r="G916">
        <v>1</v>
      </c>
      <c r="H916">
        <v>3</v>
      </c>
      <c r="I916" t="s">
        <v>2105</v>
      </c>
      <c r="J916" t="s">
        <v>2106</v>
      </c>
      <c r="K916" t="s">
        <v>2107</v>
      </c>
      <c r="L916">
        <v>1354</v>
      </c>
      <c r="N916">
        <v>1010</v>
      </c>
      <c r="O916" t="s">
        <v>160</v>
      </c>
      <c r="P916" t="s">
        <v>160</v>
      </c>
      <c r="Q916">
        <v>1</v>
      </c>
      <c r="X916">
        <v>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 t="s">
        <v>3</v>
      </c>
      <c r="AG916">
        <v>1</v>
      </c>
      <c r="AH916">
        <v>3</v>
      </c>
      <c r="AI916">
        <v>-1</v>
      </c>
      <c r="AJ916" t="s">
        <v>3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ROW(Source!A481)</f>
        <v>481</v>
      </c>
      <c r="B917">
        <v>53553997</v>
      </c>
      <c r="C917">
        <v>53553990</v>
      </c>
      <c r="D917">
        <v>18413610</v>
      </c>
      <c r="E917">
        <v>1</v>
      </c>
      <c r="F917">
        <v>1</v>
      </c>
      <c r="G917">
        <v>1</v>
      </c>
      <c r="H917">
        <v>1</v>
      </c>
      <c r="I917" t="s">
        <v>1852</v>
      </c>
      <c r="J917" t="s">
        <v>3</v>
      </c>
      <c r="K917" t="s">
        <v>1853</v>
      </c>
      <c r="L917">
        <v>1369</v>
      </c>
      <c r="N917">
        <v>1013</v>
      </c>
      <c r="O917" t="s">
        <v>1486</v>
      </c>
      <c r="P917" t="s">
        <v>1486</v>
      </c>
      <c r="Q917">
        <v>1</v>
      </c>
      <c r="X917">
        <v>1.6663499999999998</v>
      </c>
      <c r="Y917">
        <v>0</v>
      </c>
      <c r="Z917">
        <v>0</v>
      </c>
      <c r="AA917">
        <v>0</v>
      </c>
      <c r="AB917">
        <v>340.23</v>
      </c>
      <c r="AC917">
        <v>0</v>
      </c>
      <c r="AD917">
        <v>1</v>
      </c>
      <c r="AE917">
        <v>1</v>
      </c>
      <c r="AF917" t="s">
        <v>62</v>
      </c>
      <c r="AG917">
        <v>2.2037478749999995</v>
      </c>
      <c r="AH917">
        <v>2</v>
      </c>
      <c r="AI917">
        <v>53553991</v>
      </c>
      <c r="AJ917">
        <v>993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ROW(Source!A481)</f>
        <v>481</v>
      </c>
      <c r="B918">
        <v>53553998</v>
      </c>
      <c r="C918">
        <v>53553990</v>
      </c>
      <c r="D918">
        <v>29172657</v>
      </c>
      <c r="E918">
        <v>1</v>
      </c>
      <c r="F918">
        <v>1</v>
      </c>
      <c r="G918">
        <v>1</v>
      </c>
      <c r="H918">
        <v>2</v>
      </c>
      <c r="I918" t="s">
        <v>1588</v>
      </c>
      <c r="J918" t="s">
        <v>1589</v>
      </c>
      <c r="K918" t="s">
        <v>1590</v>
      </c>
      <c r="L918">
        <v>1368</v>
      </c>
      <c r="N918">
        <v>1011</v>
      </c>
      <c r="O918" t="s">
        <v>1494</v>
      </c>
      <c r="P918" t="s">
        <v>1494</v>
      </c>
      <c r="Q918">
        <v>1</v>
      </c>
      <c r="X918">
        <v>0.81937499999999985</v>
      </c>
      <c r="Y918">
        <v>0</v>
      </c>
      <c r="Z918">
        <v>8.1</v>
      </c>
      <c r="AA918">
        <v>0</v>
      </c>
      <c r="AB918">
        <v>0</v>
      </c>
      <c r="AC918">
        <v>0</v>
      </c>
      <c r="AD918">
        <v>1</v>
      </c>
      <c r="AE918">
        <v>0</v>
      </c>
      <c r="AF918" t="s">
        <v>61</v>
      </c>
      <c r="AG918">
        <v>1.1778515624999999</v>
      </c>
      <c r="AH918">
        <v>2</v>
      </c>
      <c r="AI918">
        <v>53553992</v>
      </c>
      <c r="AJ918">
        <v>994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ROW(Source!A481)</f>
        <v>481</v>
      </c>
      <c r="B919">
        <v>53553999</v>
      </c>
      <c r="C919">
        <v>53553990</v>
      </c>
      <c r="D919">
        <v>29174913</v>
      </c>
      <c r="E919">
        <v>1</v>
      </c>
      <c r="F919">
        <v>1</v>
      </c>
      <c r="G919">
        <v>1</v>
      </c>
      <c r="H919">
        <v>2</v>
      </c>
      <c r="I919" t="s">
        <v>1513</v>
      </c>
      <c r="J919" t="s">
        <v>1514</v>
      </c>
      <c r="K919" t="s">
        <v>1515</v>
      </c>
      <c r="L919">
        <v>1368</v>
      </c>
      <c r="N919">
        <v>1011</v>
      </c>
      <c r="O919" t="s">
        <v>1494</v>
      </c>
      <c r="P919" t="s">
        <v>1494</v>
      </c>
      <c r="Q919">
        <v>1</v>
      </c>
      <c r="X919">
        <v>5.7499999999999996E-2</v>
      </c>
      <c r="Y919">
        <v>0</v>
      </c>
      <c r="Z919">
        <v>87.17</v>
      </c>
      <c r="AA919">
        <v>11.6</v>
      </c>
      <c r="AB919">
        <v>0</v>
      </c>
      <c r="AC919">
        <v>0</v>
      </c>
      <c r="AD919">
        <v>1</v>
      </c>
      <c r="AE919">
        <v>0</v>
      </c>
      <c r="AF919" t="s">
        <v>61</v>
      </c>
      <c r="AG919">
        <v>8.2656250000000001E-2</v>
      </c>
      <c r="AH919">
        <v>2</v>
      </c>
      <c r="AI919">
        <v>53553993</v>
      </c>
      <c r="AJ919">
        <v>995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ROW(Source!A481)</f>
        <v>481</v>
      </c>
      <c r="B920">
        <v>53554000</v>
      </c>
      <c r="C920">
        <v>53553990</v>
      </c>
      <c r="D920">
        <v>29113986</v>
      </c>
      <c r="E920">
        <v>1</v>
      </c>
      <c r="F920">
        <v>1</v>
      </c>
      <c r="G920">
        <v>1</v>
      </c>
      <c r="H920">
        <v>3</v>
      </c>
      <c r="I920" t="s">
        <v>1841</v>
      </c>
      <c r="J920" t="s">
        <v>1842</v>
      </c>
      <c r="K920" t="s">
        <v>1843</v>
      </c>
      <c r="L920">
        <v>1348</v>
      </c>
      <c r="N920">
        <v>1009</v>
      </c>
      <c r="O920" t="s">
        <v>26</v>
      </c>
      <c r="P920" t="s">
        <v>26</v>
      </c>
      <c r="Q920">
        <v>1000</v>
      </c>
      <c r="X920">
        <v>4.8999999999999998E-4</v>
      </c>
      <c r="Y920">
        <v>10362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4.8999999999999998E-4</v>
      </c>
      <c r="AH920">
        <v>2</v>
      </c>
      <c r="AI920">
        <v>53553994</v>
      </c>
      <c r="AJ920">
        <v>996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ROW(Source!A481)</f>
        <v>481</v>
      </c>
      <c r="B921">
        <v>53554001</v>
      </c>
      <c r="C921">
        <v>53553990</v>
      </c>
      <c r="D921">
        <v>29114247</v>
      </c>
      <c r="E921">
        <v>1</v>
      </c>
      <c r="F921">
        <v>1</v>
      </c>
      <c r="G921">
        <v>1</v>
      </c>
      <c r="H921">
        <v>3</v>
      </c>
      <c r="I921" t="s">
        <v>1854</v>
      </c>
      <c r="J921" t="s">
        <v>1855</v>
      </c>
      <c r="K921" t="s">
        <v>1856</v>
      </c>
      <c r="L921">
        <v>1348</v>
      </c>
      <c r="N921">
        <v>1009</v>
      </c>
      <c r="O921" t="s">
        <v>26</v>
      </c>
      <c r="P921" t="s">
        <v>26</v>
      </c>
      <c r="Q921">
        <v>1000</v>
      </c>
      <c r="X921">
        <v>1.9E-3</v>
      </c>
      <c r="Y921">
        <v>9040.01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1.9E-3</v>
      </c>
      <c r="AH921">
        <v>2</v>
      </c>
      <c r="AI921">
        <v>53553995</v>
      </c>
      <c r="AJ921">
        <v>997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ROW(Source!A481)</f>
        <v>481</v>
      </c>
      <c r="B922">
        <v>53554002</v>
      </c>
      <c r="C922">
        <v>53553990</v>
      </c>
      <c r="D922">
        <v>29121396</v>
      </c>
      <c r="E922">
        <v>1</v>
      </c>
      <c r="F922">
        <v>1</v>
      </c>
      <c r="G922">
        <v>1</v>
      </c>
      <c r="H922">
        <v>3</v>
      </c>
      <c r="I922" t="s">
        <v>2105</v>
      </c>
      <c r="J922" t="s">
        <v>2106</v>
      </c>
      <c r="K922" t="s">
        <v>2107</v>
      </c>
      <c r="L922">
        <v>1354</v>
      </c>
      <c r="N922">
        <v>1010</v>
      </c>
      <c r="O922" t="s">
        <v>160</v>
      </c>
      <c r="P922" t="s">
        <v>160</v>
      </c>
      <c r="Q922">
        <v>1</v>
      </c>
      <c r="X922">
        <v>1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 t="s">
        <v>3</v>
      </c>
      <c r="AG922">
        <v>1</v>
      </c>
      <c r="AH922">
        <v>3</v>
      </c>
      <c r="AI922">
        <v>-1</v>
      </c>
      <c r="AJ922" t="s">
        <v>3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ROW(Source!A519)</f>
        <v>519</v>
      </c>
      <c r="B923">
        <v>53554007</v>
      </c>
      <c r="C923">
        <v>53554004</v>
      </c>
      <c r="D923">
        <v>53014246</v>
      </c>
      <c r="E923">
        <v>1</v>
      </c>
      <c r="F923">
        <v>1</v>
      </c>
      <c r="G923">
        <v>1</v>
      </c>
      <c r="H923">
        <v>1</v>
      </c>
      <c r="I923" t="s">
        <v>1857</v>
      </c>
      <c r="J923" t="s">
        <v>3</v>
      </c>
      <c r="K923" t="s">
        <v>1858</v>
      </c>
      <c r="L923">
        <v>1369</v>
      </c>
      <c r="N923">
        <v>1013</v>
      </c>
      <c r="O923" t="s">
        <v>1486</v>
      </c>
      <c r="P923" t="s">
        <v>1486</v>
      </c>
      <c r="Q923">
        <v>1</v>
      </c>
      <c r="X923">
        <v>39.686499999999995</v>
      </c>
      <c r="Y923">
        <v>0</v>
      </c>
      <c r="Z923">
        <v>0</v>
      </c>
      <c r="AA923">
        <v>0</v>
      </c>
      <c r="AB923">
        <v>8.4600000000000009</v>
      </c>
      <c r="AC923">
        <v>0</v>
      </c>
      <c r="AD923">
        <v>1</v>
      </c>
      <c r="AE923">
        <v>1</v>
      </c>
      <c r="AF923" t="s">
        <v>16</v>
      </c>
      <c r="AG923">
        <v>45.639474999999997</v>
      </c>
      <c r="AH923">
        <v>2</v>
      </c>
      <c r="AI923">
        <v>53554005</v>
      </c>
      <c r="AJ923">
        <v>999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ROW(Source!A519)</f>
        <v>519</v>
      </c>
      <c r="B924">
        <v>53554008</v>
      </c>
      <c r="C924">
        <v>53554004</v>
      </c>
      <c r="D924">
        <v>41131183</v>
      </c>
      <c r="E924">
        <v>1</v>
      </c>
      <c r="F924">
        <v>1</v>
      </c>
      <c r="G924">
        <v>1</v>
      </c>
      <c r="H924">
        <v>3</v>
      </c>
      <c r="I924" t="s">
        <v>24</v>
      </c>
      <c r="J924" t="s">
        <v>399</v>
      </c>
      <c r="K924" t="s">
        <v>25</v>
      </c>
      <c r="L924">
        <v>1348</v>
      </c>
      <c r="N924">
        <v>1009</v>
      </c>
      <c r="O924" t="s">
        <v>26</v>
      </c>
      <c r="P924" t="s">
        <v>26</v>
      </c>
      <c r="Q924">
        <v>1000</v>
      </c>
      <c r="X924">
        <v>0.35599999999999998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 t="s">
        <v>3</v>
      </c>
      <c r="AG924">
        <v>0.35599999999999998</v>
      </c>
      <c r="AH924">
        <v>2</v>
      </c>
      <c r="AI924">
        <v>53554006</v>
      </c>
      <c r="AJ924">
        <v>1000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ROW(Source!A520)</f>
        <v>520</v>
      </c>
      <c r="B925">
        <v>53554007</v>
      </c>
      <c r="C925">
        <v>53554004</v>
      </c>
      <c r="D925">
        <v>53014246</v>
      </c>
      <c r="E925">
        <v>1</v>
      </c>
      <c r="F925">
        <v>1</v>
      </c>
      <c r="G925">
        <v>1</v>
      </c>
      <c r="H925">
        <v>1</v>
      </c>
      <c r="I925" t="s">
        <v>1857</v>
      </c>
      <c r="J925" t="s">
        <v>3</v>
      </c>
      <c r="K925" t="s">
        <v>1858</v>
      </c>
      <c r="L925">
        <v>1369</v>
      </c>
      <c r="N925">
        <v>1013</v>
      </c>
      <c r="O925" t="s">
        <v>1486</v>
      </c>
      <c r="P925" t="s">
        <v>1486</v>
      </c>
      <c r="Q925">
        <v>1</v>
      </c>
      <c r="X925">
        <v>39.686499999999995</v>
      </c>
      <c r="Y925">
        <v>0</v>
      </c>
      <c r="Z925">
        <v>0</v>
      </c>
      <c r="AA925">
        <v>0</v>
      </c>
      <c r="AB925">
        <v>8.4600000000000009</v>
      </c>
      <c r="AC925">
        <v>0</v>
      </c>
      <c r="AD925">
        <v>1</v>
      </c>
      <c r="AE925">
        <v>1</v>
      </c>
      <c r="AF925" t="s">
        <v>16</v>
      </c>
      <c r="AG925">
        <v>45.639474999999997</v>
      </c>
      <c r="AH925">
        <v>2</v>
      </c>
      <c r="AI925">
        <v>53554005</v>
      </c>
      <c r="AJ925">
        <v>1001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ROW(Source!A520)</f>
        <v>520</v>
      </c>
      <c r="B926">
        <v>53554008</v>
      </c>
      <c r="C926">
        <v>53554004</v>
      </c>
      <c r="D926">
        <v>41131183</v>
      </c>
      <c r="E926">
        <v>1</v>
      </c>
      <c r="F926">
        <v>1</v>
      </c>
      <c r="G926">
        <v>1</v>
      </c>
      <c r="H926">
        <v>3</v>
      </c>
      <c r="I926" t="s">
        <v>24</v>
      </c>
      <c r="J926" t="s">
        <v>399</v>
      </c>
      <c r="K926" t="s">
        <v>25</v>
      </c>
      <c r="L926">
        <v>1348</v>
      </c>
      <c r="N926">
        <v>1009</v>
      </c>
      <c r="O926" t="s">
        <v>26</v>
      </c>
      <c r="P926" t="s">
        <v>26</v>
      </c>
      <c r="Q926">
        <v>1000</v>
      </c>
      <c r="X926">
        <v>0.35599999999999998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 t="s">
        <v>3</v>
      </c>
      <c r="AG926">
        <v>0.35599999999999998</v>
      </c>
      <c r="AH926">
        <v>2</v>
      </c>
      <c r="AI926">
        <v>53554006</v>
      </c>
      <c r="AJ926">
        <v>1002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ROW(Source!A523)</f>
        <v>523</v>
      </c>
      <c r="B927">
        <v>53554013</v>
      </c>
      <c r="C927">
        <v>53554010</v>
      </c>
      <c r="D927">
        <v>18407150</v>
      </c>
      <c r="E927">
        <v>1</v>
      </c>
      <c r="F927">
        <v>1</v>
      </c>
      <c r="G927">
        <v>1</v>
      </c>
      <c r="H927">
        <v>1</v>
      </c>
      <c r="I927" t="s">
        <v>1552</v>
      </c>
      <c r="J927" t="s">
        <v>3</v>
      </c>
      <c r="K927" t="s">
        <v>1553</v>
      </c>
      <c r="L927">
        <v>1369</v>
      </c>
      <c r="N927">
        <v>1013</v>
      </c>
      <c r="O927" t="s">
        <v>1486</v>
      </c>
      <c r="P927" t="s">
        <v>1486</v>
      </c>
      <c r="Q927">
        <v>1</v>
      </c>
      <c r="X927">
        <v>0.1</v>
      </c>
      <c r="Y927">
        <v>0</v>
      </c>
      <c r="Z927">
        <v>0</v>
      </c>
      <c r="AA927">
        <v>0</v>
      </c>
      <c r="AB927">
        <v>284.25</v>
      </c>
      <c r="AC927">
        <v>0</v>
      </c>
      <c r="AD927">
        <v>1</v>
      </c>
      <c r="AE927">
        <v>1</v>
      </c>
      <c r="AF927" t="s">
        <v>62</v>
      </c>
      <c r="AG927">
        <v>0.13224999999999998</v>
      </c>
      <c r="AH927">
        <v>2</v>
      </c>
      <c r="AI927">
        <v>53554011</v>
      </c>
      <c r="AJ927">
        <v>1003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ROW(Source!A523)</f>
        <v>523</v>
      </c>
      <c r="B928">
        <v>53554014</v>
      </c>
      <c r="C928">
        <v>53554010</v>
      </c>
      <c r="D928">
        <v>29174567</v>
      </c>
      <c r="E928">
        <v>1</v>
      </c>
      <c r="F928">
        <v>1</v>
      </c>
      <c r="G928">
        <v>1</v>
      </c>
      <c r="H928">
        <v>2</v>
      </c>
      <c r="I928" t="s">
        <v>1684</v>
      </c>
      <c r="J928" t="s">
        <v>1685</v>
      </c>
      <c r="K928" t="s">
        <v>1686</v>
      </c>
      <c r="L928">
        <v>1368</v>
      </c>
      <c r="N928">
        <v>1011</v>
      </c>
      <c r="O928" t="s">
        <v>1494</v>
      </c>
      <c r="P928" t="s">
        <v>1494</v>
      </c>
      <c r="Q928">
        <v>1</v>
      </c>
      <c r="X928">
        <v>0.1</v>
      </c>
      <c r="Y928">
        <v>0</v>
      </c>
      <c r="Z928">
        <v>2.7</v>
      </c>
      <c r="AA928">
        <v>0</v>
      </c>
      <c r="AB928">
        <v>0</v>
      </c>
      <c r="AC928">
        <v>0</v>
      </c>
      <c r="AD928">
        <v>1</v>
      </c>
      <c r="AE928">
        <v>0</v>
      </c>
      <c r="AF928" t="s">
        <v>61</v>
      </c>
      <c r="AG928">
        <v>0.14374999999999999</v>
      </c>
      <c r="AH928">
        <v>2</v>
      </c>
      <c r="AI928">
        <v>53554012</v>
      </c>
      <c r="AJ928">
        <v>1004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ROW(Source!A524)</f>
        <v>524</v>
      </c>
      <c r="B929">
        <v>53554013</v>
      </c>
      <c r="C929">
        <v>53554010</v>
      </c>
      <c r="D929">
        <v>18407150</v>
      </c>
      <c r="E929">
        <v>1</v>
      </c>
      <c r="F929">
        <v>1</v>
      </c>
      <c r="G929">
        <v>1</v>
      </c>
      <c r="H929">
        <v>1</v>
      </c>
      <c r="I929" t="s">
        <v>1552</v>
      </c>
      <c r="J929" t="s">
        <v>3</v>
      </c>
      <c r="K929" t="s">
        <v>1553</v>
      </c>
      <c r="L929">
        <v>1369</v>
      </c>
      <c r="N929">
        <v>1013</v>
      </c>
      <c r="O929" t="s">
        <v>1486</v>
      </c>
      <c r="P929" t="s">
        <v>1486</v>
      </c>
      <c r="Q929">
        <v>1</v>
      </c>
      <c r="X929">
        <v>0.1</v>
      </c>
      <c r="Y929">
        <v>0</v>
      </c>
      <c r="Z929">
        <v>0</v>
      </c>
      <c r="AA929">
        <v>0</v>
      </c>
      <c r="AB929">
        <v>284.25</v>
      </c>
      <c r="AC929">
        <v>0</v>
      </c>
      <c r="AD929">
        <v>1</v>
      </c>
      <c r="AE929">
        <v>1</v>
      </c>
      <c r="AF929" t="s">
        <v>62</v>
      </c>
      <c r="AG929">
        <v>0.13224999999999998</v>
      </c>
      <c r="AH929">
        <v>2</v>
      </c>
      <c r="AI929">
        <v>53554011</v>
      </c>
      <c r="AJ929">
        <v>1005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ROW(Source!A524)</f>
        <v>524</v>
      </c>
      <c r="B930">
        <v>53554014</v>
      </c>
      <c r="C930">
        <v>53554010</v>
      </c>
      <c r="D930">
        <v>29174567</v>
      </c>
      <c r="E930">
        <v>1</v>
      </c>
      <c r="F930">
        <v>1</v>
      </c>
      <c r="G930">
        <v>1</v>
      </c>
      <c r="H930">
        <v>2</v>
      </c>
      <c r="I930" t="s">
        <v>1684</v>
      </c>
      <c r="J930" t="s">
        <v>1685</v>
      </c>
      <c r="K930" t="s">
        <v>1686</v>
      </c>
      <c r="L930">
        <v>1368</v>
      </c>
      <c r="N930">
        <v>1011</v>
      </c>
      <c r="O930" t="s">
        <v>1494</v>
      </c>
      <c r="P930" t="s">
        <v>1494</v>
      </c>
      <c r="Q930">
        <v>1</v>
      </c>
      <c r="X930">
        <v>0.1</v>
      </c>
      <c r="Y930">
        <v>0</v>
      </c>
      <c r="Z930">
        <v>2.7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61</v>
      </c>
      <c r="AG930">
        <v>0.14374999999999999</v>
      </c>
      <c r="AH930">
        <v>2</v>
      </c>
      <c r="AI930">
        <v>53554012</v>
      </c>
      <c r="AJ930">
        <v>1006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ROW(Source!A525)</f>
        <v>525</v>
      </c>
      <c r="B931">
        <v>53554025</v>
      </c>
      <c r="C931">
        <v>53554015</v>
      </c>
      <c r="D931">
        <v>18407546</v>
      </c>
      <c r="E931">
        <v>1</v>
      </c>
      <c r="F931">
        <v>1</v>
      </c>
      <c r="G931">
        <v>1</v>
      </c>
      <c r="H931">
        <v>1</v>
      </c>
      <c r="I931" t="s">
        <v>1645</v>
      </c>
      <c r="J931" t="s">
        <v>3</v>
      </c>
      <c r="K931" t="s">
        <v>1646</v>
      </c>
      <c r="L931">
        <v>1369</v>
      </c>
      <c r="N931">
        <v>1013</v>
      </c>
      <c r="O931" t="s">
        <v>1486</v>
      </c>
      <c r="P931" t="s">
        <v>1486</v>
      </c>
      <c r="Q931">
        <v>1</v>
      </c>
      <c r="X931">
        <v>135.50334999999995</v>
      </c>
      <c r="Y931">
        <v>0</v>
      </c>
      <c r="Z931">
        <v>0</v>
      </c>
      <c r="AA931">
        <v>0</v>
      </c>
      <c r="AB931">
        <v>9.4</v>
      </c>
      <c r="AC931">
        <v>0</v>
      </c>
      <c r="AD931">
        <v>1</v>
      </c>
      <c r="AE931">
        <v>1</v>
      </c>
      <c r="AF931" t="s">
        <v>62</v>
      </c>
      <c r="AG931">
        <v>179.20318037499999</v>
      </c>
      <c r="AH931">
        <v>2</v>
      </c>
      <c r="AI931">
        <v>53554016</v>
      </c>
      <c r="AJ931">
        <v>1007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ROW(Source!A525)</f>
        <v>525</v>
      </c>
      <c r="B932">
        <v>53554026</v>
      </c>
      <c r="C932">
        <v>53554015</v>
      </c>
      <c r="D932">
        <v>121548</v>
      </c>
      <c r="E932">
        <v>1</v>
      </c>
      <c r="F932">
        <v>1</v>
      </c>
      <c r="G932">
        <v>1</v>
      </c>
      <c r="H932">
        <v>1</v>
      </c>
      <c r="I932" t="s">
        <v>31</v>
      </c>
      <c r="J932" t="s">
        <v>3</v>
      </c>
      <c r="K932" t="s">
        <v>1489</v>
      </c>
      <c r="L932">
        <v>608254</v>
      </c>
      <c r="N932">
        <v>1013</v>
      </c>
      <c r="O932" t="s">
        <v>1490</v>
      </c>
      <c r="P932" t="s">
        <v>1490</v>
      </c>
      <c r="Q932">
        <v>1</v>
      </c>
      <c r="X932">
        <v>1.0924999999999998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2</v>
      </c>
      <c r="AF932" t="s">
        <v>61</v>
      </c>
      <c r="AG932">
        <v>1.5704687500000001</v>
      </c>
      <c r="AH932">
        <v>2</v>
      </c>
      <c r="AI932">
        <v>53554017</v>
      </c>
      <c r="AJ932">
        <v>1008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ROW(Source!A525)</f>
        <v>525</v>
      </c>
      <c r="B933">
        <v>53554027</v>
      </c>
      <c r="C933">
        <v>53554015</v>
      </c>
      <c r="D933">
        <v>29172556</v>
      </c>
      <c r="E933">
        <v>1</v>
      </c>
      <c r="F933">
        <v>1</v>
      </c>
      <c r="G933">
        <v>1</v>
      </c>
      <c r="H933">
        <v>2</v>
      </c>
      <c r="I933" t="s">
        <v>1647</v>
      </c>
      <c r="J933" t="s">
        <v>1667</v>
      </c>
      <c r="K933" t="s">
        <v>1649</v>
      </c>
      <c r="L933">
        <v>1368</v>
      </c>
      <c r="N933">
        <v>1011</v>
      </c>
      <c r="O933" t="s">
        <v>1494</v>
      </c>
      <c r="P933" t="s">
        <v>1494</v>
      </c>
      <c r="Q933">
        <v>1</v>
      </c>
      <c r="X933">
        <v>1.0924999999999998</v>
      </c>
      <c r="Y933">
        <v>0</v>
      </c>
      <c r="Z933">
        <v>31.26</v>
      </c>
      <c r="AA933">
        <v>13.5</v>
      </c>
      <c r="AB933">
        <v>0</v>
      </c>
      <c r="AC933">
        <v>0</v>
      </c>
      <c r="AD933">
        <v>1</v>
      </c>
      <c r="AE933">
        <v>0</v>
      </c>
      <c r="AF933" t="s">
        <v>61</v>
      </c>
      <c r="AG933">
        <v>1.5704687500000001</v>
      </c>
      <c r="AH933">
        <v>2</v>
      </c>
      <c r="AI933">
        <v>53554018</v>
      </c>
      <c r="AJ933">
        <v>1009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ROW(Source!A525)</f>
        <v>525</v>
      </c>
      <c r="B934">
        <v>53554028</v>
      </c>
      <c r="C934">
        <v>53554015</v>
      </c>
      <c r="D934">
        <v>29174500</v>
      </c>
      <c r="E934">
        <v>1</v>
      </c>
      <c r="F934">
        <v>1</v>
      </c>
      <c r="G934">
        <v>1</v>
      </c>
      <c r="H934">
        <v>2</v>
      </c>
      <c r="I934" t="s">
        <v>1681</v>
      </c>
      <c r="J934" t="s">
        <v>1682</v>
      </c>
      <c r="K934" t="s">
        <v>1683</v>
      </c>
      <c r="L934">
        <v>1368</v>
      </c>
      <c r="N934">
        <v>1011</v>
      </c>
      <c r="O934" t="s">
        <v>1494</v>
      </c>
      <c r="P934" t="s">
        <v>1494</v>
      </c>
      <c r="Q934">
        <v>1</v>
      </c>
      <c r="X934">
        <v>7.6906249999999998</v>
      </c>
      <c r="Y934">
        <v>0</v>
      </c>
      <c r="Z934">
        <v>1.95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61</v>
      </c>
      <c r="AG934">
        <v>11.055273437499999</v>
      </c>
      <c r="AH934">
        <v>2</v>
      </c>
      <c r="AI934">
        <v>53554019</v>
      </c>
      <c r="AJ934">
        <v>1010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ROW(Source!A525)</f>
        <v>525</v>
      </c>
      <c r="B935">
        <v>53554029</v>
      </c>
      <c r="C935">
        <v>53554015</v>
      </c>
      <c r="D935">
        <v>29174913</v>
      </c>
      <c r="E935">
        <v>1</v>
      </c>
      <c r="F935">
        <v>1</v>
      </c>
      <c r="G935">
        <v>1</v>
      </c>
      <c r="H935">
        <v>2</v>
      </c>
      <c r="I935" t="s">
        <v>1513</v>
      </c>
      <c r="J935" t="s">
        <v>1514</v>
      </c>
      <c r="K935" t="s">
        <v>1515</v>
      </c>
      <c r="L935">
        <v>1368</v>
      </c>
      <c r="N935">
        <v>1011</v>
      </c>
      <c r="O935" t="s">
        <v>1494</v>
      </c>
      <c r="P935" t="s">
        <v>1494</v>
      </c>
      <c r="Q935">
        <v>1</v>
      </c>
      <c r="X935">
        <v>6.5837499999999993</v>
      </c>
      <c r="Y935">
        <v>0</v>
      </c>
      <c r="Z935">
        <v>87.17</v>
      </c>
      <c r="AA935">
        <v>11.6</v>
      </c>
      <c r="AB935">
        <v>0</v>
      </c>
      <c r="AC935">
        <v>0</v>
      </c>
      <c r="AD935">
        <v>1</v>
      </c>
      <c r="AE935">
        <v>0</v>
      </c>
      <c r="AF935" t="s">
        <v>61</v>
      </c>
      <c r="AG935">
        <v>9.4641406250000006</v>
      </c>
      <c r="AH935">
        <v>2</v>
      </c>
      <c r="AI935">
        <v>53554020</v>
      </c>
      <c r="AJ935">
        <v>1011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ROW(Source!A525)</f>
        <v>525</v>
      </c>
      <c r="B936">
        <v>53554030</v>
      </c>
      <c r="C936">
        <v>53554015</v>
      </c>
      <c r="D936">
        <v>29109671</v>
      </c>
      <c r="E936">
        <v>1</v>
      </c>
      <c r="F936">
        <v>1</v>
      </c>
      <c r="G936">
        <v>1</v>
      </c>
      <c r="H936">
        <v>3</v>
      </c>
      <c r="I936" t="s">
        <v>2108</v>
      </c>
      <c r="J936" t="s">
        <v>2109</v>
      </c>
      <c r="K936" t="s">
        <v>2110</v>
      </c>
      <c r="L936">
        <v>1327</v>
      </c>
      <c r="N936">
        <v>1005</v>
      </c>
      <c r="O936" t="s">
        <v>128</v>
      </c>
      <c r="P936" t="s">
        <v>128</v>
      </c>
      <c r="Q936">
        <v>1</v>
      </c>
      <c r="X936">
        <v>103</v>
      </c>
      <c r="Y936">
        <v>51.95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3</v>
      </c>
      <c r="AG936">
        <v>103</v>
      </c>
      <c r="AH936">
        <v>3</v>
      </c>
      <c r="AI936">
        <v>-1</v>
      </c>
      <c r="AJ936" t="s">
        <v>3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ROW(Source!A526)</f>
        <v>526</v>
      </c>
      <c r="B937">
        <v>53554025</v>
      </c>
      <c r="C937">
        <v>53554015</v>
      </c>
      <c r="D937">
        <v>18407546</v>
      </c>
      <c r="E937">
        <v>1</v>
      </c>
      <c r="F937">
        <v>1</v>
      </c>
      <c r="G937">
        <v>1</v>
      </c>
      <c r="H937">
        <v>1</v>
      </c>
      <c r="I937" t="s">
        <v>1645</v>
      </c>
      <c r="J937" t="s">
        <v>3</v>
      </c>
      <c r="K937" t="s">
        <v>1646</v>
      </c>
      <c r="L937">
        <v>1369</v>
      </c>
      <c r="N937">
        <v>1013</v>
      </c>
      <c r="O937" t="s">
        <v>1486</v>
      </c>
      <c r="P937" t="s">
        <v>1486</v>
      </c>
      <c r="Q937">
        <v>1</v>
      </c>
      <c r="X937">
        <v>135.50334999999995</v>
      </c>
      <c r="Y937">
        <v>0</v>
      </c>
      <c r="Z937">
        <v>0</v>
      </c>
      <c r="AA937">
        <v>0</v>
      </c>
      <c r="AB937">
        <v>9.4</v>
      </c>
      <c r="AC937">
        <v>0</v>
      </c>
      <c r="AD937">
        <v>1</v>
      </c>
      <c r="AE937">
        <v>1</v>
      </c>
      <c r="AF937" t="s">
        <v>62</v>
      </c>
      <c r="AG937">
        <v>179.20318037499999</v>
      </c>
      <c r="AH937">
        <v>2</v>
      </c>
      <c r="AI937">
        <v>53554016</v>
      </c>
      <c r="AJ937">
        <v>1015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ROW(Source!A526)</f>
        <v>526</v>
      </c>
      <c r="B938">
        <v>53554026</v>
      </c>
      <c r="C938">
        <v>53554015</v>
      </c>
      <c r="D938">
        <v>121548</v>
      </c>
      <c r="E938">
        <v>1</v>
      </c>
      <c r="F938">
        <v>1</v>
      </c>
      <c r="G938">
        <v>1</v>
      </c>
      <c r="H938">
        <v>1</v>
      </c>
      <c r="I938" t="s">
        <v>31</v>
      </c>
      <c r="J938" t="s">
        <v>3</v>
      </c>
      <c r="K938" t="s">
        <v>1489</v>
      </c>
      <c r="L938">
        <v>608254</v>
      </c>
      <c r="N938">
        <v>1013</v>
      </c>
      <c r="O938" t="s">
        <v>1490</v>
      </c>
      <c r="P938" t="s">
        <v>1490</v>
      </c>
      <c r="Q938">
        <v>1</v>
      </c>
      <c r="X938">
        <v>1.0924999999999998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2</v>
      </c>
      <c r="AF938" t="s">
        <v>61</v>
      </c>
      <c r="AG938">
        <v>1.5704687500000001</v>
      </c>
      <c r="AH938">
        <v>2</v>
      </c>
      <c r="AI938">
        <v>53554017</v>
      </c>
      <c r="AJ938">
        <v>1016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ROW(Source!A526)</f>
        <v>526</v>
      </c>
      <c r="B939">
        <v>53554027</v>
      </c>
      <c r="C939">
        <v>53554015</v>
      </c>
      <c r="D939">
        <v>29172556</v>
      </c>
      <c r="E939">
        <v>1</v>
      </c>
      <c r="F939">
        <v>1</v>
      </c>
      <c r="G939">
        <v>1</v>
      </c>
      <c r="H939">
        <v>2</v>
      </c>
      <c r="I939" t="s">
        <v>1647</v>
      </c>
      <c r="J939" t="s">
        <v>1667</v>
      </c>
      <c r="K939" t="s">
        <v>1649</v>
      </c>
      <c r="L939">
        <v>1368</v>
      </c>
      <c r="N939">
        <v>1011</v>
      </c>
      <c r="O939" t="s">
        <v>1494</v>
      </c>
      <c r="P939" t="s">
        <v>1494</v>
      </c>
      <c r="Q939">
        <v>1</v>
      </c>
      <c r="X939">
        <v>1.0924999999999998</v>
      </c>
      <c r="Y939">
        <v>0</v>
      </c>
      <c r="Z939">
        <v>31.26</v>
      </c>
      <c r="AA939">
        <v>13.5</v>
      </c>
      <c r="AB939">
        <v>0</v>
      </c>
      <c r="AC939">
        <v>0</v>
      </c>
      <c r="AD939">
        <v>1</v>
      </c>
      <c r="AE939">
        <v>0</v>
      </c>
      <c r="AF939" t="s">
        <v>61</v>
      </c>
      <c r="AG939">
        <v>1.5704687500000001</v>
      </c>
      <c r="AH939">
        <v>2</v>
      </c>
      <c r="AI939">
        <v>53554018</v>
      </c>
      <c r="AJ939">
        <v>1017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ROW(Source!A526)</f>
        <v>526</v>
      </c>
      <c r="B940">
        <v>53554028</v>
      </c>
      <c r="C940">
        <v>53554015</v>
      </c>
      <c r="D940">
        <v>29174500</v>
      </c>
      <c r="E940">
        <v>1</v>
      </c>
      <c r="F940">
        <v>1</v>
      </c>
      <c r="G940">
        <v>1</v>
      </c>
      <c r="H940">
        <v>2</v>
      </c>
      <c r="I940" t="s">
        <v>1681</v>
      </c>
      <c r="J940" t="s">
        <v>1682</v>
      </c>
      <c r="K940" t="s">
        <v>1683</v>
      </c>
      <c r="L940">
        <v>1368</v>
      </c>
      <c r="N940">
        <v>1011</v>
      </c>
      <c r="O940" t="s">
        <v>1494</v>
      </c>
      <c r="P940" t="s">
        <v>1494</v>
      </c>
      <c r="Q940">
        <v>1</v>
      </c>
      <c r="X940">
        <v>7.6906249999999998</v>
      </c>
      <c r="Y940">
        <v>0</v>
      </c>
      <c r="Z940">
        <v>1.95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61</v>
      </c>
      <c r="AG940">
        <v>11.055273437499999</v>
      </c>
      <c r="AH940">
        <v>2</v>
      </c>
      <c r="AI940">
        <v>53554019</v>
      </c>
      <c r="AJ940">
        <v>1018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ROW(Source!A526)</f>
        <v>526</v>
      </c>
      <c r="B941">
        <v>53554029</v>
      </c>
      <c r="C941">
        <v>53554015</v>
      </c>
      <c r="D941">
        <v>29174913</v>
      </c>
      <c r="E941">
        <v>1</v>
      </c>
      <c r="F941">
        <v>1</v>
      </c>
      <c r="G941">
        <v>1</v>
      </c>
      <c r="H941">
        <v>2</v>
      </c>
      <c r="I941" t="s">
        <v>1513</v>
      </c>
      <c r="J941" t="s">
        <v>1514</v>
      </c>
      <c r="K941" t="s">
        <v>1515</v>
      </c>
      <c r="L941">
        <v>1368</v>
      </c>
      <c r="N941">
        <v>1011</v>
      </c>
      <c r="O941" t="s">
        <v>1494</v>
      </c>
      <c r="P941" t="s">
        <v>1494</v>
      </c>
      <c r="Q941">
        <v>1</v>
      </c>
      <c r="X941">
        <v>6.5837499999999993</v>
      </c>
      <c r="Y941">
        <v>0</v>
      </c>
      <c r="Z941">
        <v>87.17</v>
      </c>
      <c r="AA941">
        <v>11.6</v>
      </c>
      <c r="AB941">
        <v>0</v>
      </c>
      <c r="AC941">
        <v>0</v>
      </c>
      <c r="AD941">
        <v>1</v>
      </c>
      <c r="AE941">
        <v>0</v>
      </c>
      <c r="AF941" t="s">
        <v>61</v>
      </c>
      <c r="AG941">
        <v>9.4641406250000006</v>
      </c>
      <c r="AH941">
        <v>2</v>
      </c>
      <c r="AI941">
        <v>53554020</v>
      </c>
      <c r="AJ941">
        <v>1019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ROW(Source!A526)</f>
        <v>526</v>
      </c>
      <c r="B942">
        <v>53554030</v>
      </c>
      <c r="C942">
        <v>53554015</v>
      </c>
      <c r="D942">
        <v>29109671</v>
      </c>
      <c r="E942">
        <v>1</v>
      </c>
      <c r="F942">
        <v>1</v>
      </c>
      <c r="G942">
        <v>1</v>
      </c>
      <c r="H942">
        <v>3</v>
      </c>
      <c r="I942" t="s">
        <v>2108</v>
      </c>
      <c r="J942" t="s">
        <v>2109</v>
      </c>
      <c r="K942" t="s">
        <v>2110</v>
      </c>
      <c r="L942">
        <v>1327</v>
      </c>
      <c r="N942">
        <v>1005</v>
      </c>
      <c r="O942" t="s">
        <v>128</v>
      </c>
      <c r="P942" t="s">
        <v>128</v>
      </c>
      <c r="Q942">
        <v>1</v>
      </c>
      <c r="X942">
        <v>103</v>
      </c>
      <c r="Y942">
        <v>51.95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103</v>
      </c>
      <c r="AH942">
        <v>3</v>
      </c>
      <c r="AI942">
        <v>-1</v>
      </c>
      <c r="AJ942" t="s">
        <v>3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ROW(Source!A533)</f>
        <v>533</v>
      </c>
      <c r="B943">
        <v>53554041</v>
      </c>
      <c r="C943">
        <v>53554034</v>
      </c>
      <c r="D943">
        <v>18413627</v>
      </c>
      <c r="E943">
        <v>1</v>
      </c>
      <c r="F943">
        <v>1</v>
      </c>
      <c r="G943">
        <v>1</v>
      </c>
      <c r="H943">
        <v>1</v>
      </c>
      <c r="I943" t="s">
        <v>1659</v>
      </c>
      <c r="J943" t="s">
        <v>3</v>
      </c>
      <c r="K943" t="s">
        <v>1660</v>
      </c>
      <c r="L943">
        <v>1369</v>
      </c>
      <c r="N943">
        <v>1013</v>
      </c>
      <c r="O943" t="s">
        <v>1486</v>
      </c>
      <c r="P943" t="s">
        <v>1486</v>
      </c>
      <c r="Q943">
        <v>1</v>
      </c>
      <c r="X943">
        <v>2.31</v>
      </c>
      <c r="Y943">
        <v>0</v>
      </c>
      <c r="Z943">
        <v>0</v>
      </c>
      <c r="AA943">
        <v>0</v>
      </c>
      <c r="AB943">
        <v>330.57</v>
      </c>
      <c r="AC943">
        <v>0</v>
      </c>
      <c r="AD943">
        <v>1</v>
      </c>
      <c r="AE943">
        <v>1</v>
      </c>
      <c r="AF943" t="s">
        <v>16</v>
      </c>
      <c r="AG943">
        <v>2.6564999999999999</v>
      </c>
      <c r="AH943">
        <v>2</v>
      </c>
      <c r="AI943">
        <v>53554035</v>
      </c>
      <c r="AJ943">
        <v>1023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ROW(Source!A533)</f>
        <v>533</v>
      </c>
      <c r="B944">
        <v>53554042</v>
      </c>
      <c r="C944">
        <v>53554034</v>
      </c>
      <c r="D944">
        <v>29172669</v>
      </c>
      <c r="E944">
        <v>1</v>
      </c>
      <c r="F944">
        <v>1</v>
      </c>
      <c r="G944">
        <v>1</v>
      </c>
      <c r="H944">
        <v>2</v>
      </c>
      <c r="I944" t="s">
        <v>1504</v>
      </c>
      <c r="J944" t="s">
        <v>1505</v>
      </c>
      <c r="K944" t="s">
        <v>1506</v>
      </c>
      <c r="L944">
        <v>1368</v>
      </c>
      <c r="N944">
        <v>1011</v>
      </c>
      <c r="O944" t="s">
        <v>1494</v>
      </c>
      <c r="P944" t="s">
        <v>1494</v>
      </c>
      <c r="Q944">
        <v>1</v>
      </c>
      <c r="X944">
        <v>0.67</v>
      </c>
      <c r="Y944">
        <v>0</v>
      </c>
      <c r="Z944">
        <v>12.31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16</v>
      </c>
      <c r="AG944">
        <v>0.77049999999999996</v>
      </c>
      <c r="AH944">
        <v>2</v>
      </c>
      <c r="AI944">
        <v>53554036</v>
      </c>
      <c r="AJ944">
        <v>1024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ROW(Source!A533)</f>
        <v>533</v>
      </c>
      <c r="B945">
        <v>53554043</v>
      </c>
      <c r="C945">
        <v>53554034</v>
      </c>
      <c r="D945">
        <v>29172679</v>
      </c>
      <c r="E945">
        <v>1</v>
      </c>
      <c r="F945">
        <v>1</v>
      </c>
      <c r="G945">
        <v>1</v>
      </c>
      <c r="H945">
        <v>2</v>
      </c>
      <c r="I945" t="s">
        <v>1507</v>
      </c>
      <c r="J945" t="s">
        <v>1508</v>
      </c>
      <c r="K945" t="s">
        <v>1509</v>
      </c>
      <c r="L945">
        <v>1368</v>
      </c>
      <c r="N945">
        <v>1011</v>
      </c>
      <c r="O945" t="s">
        <v>1494</v>
      </c>
      <c r="P945" t="s">
        <v>1494</v>
      </c>
      <c r="Q945">
        <v>1</v>
      </c>
      <c r="X945">
        <v>0.17</v>
      </c>
      <c r="Y945">
        <v>0</v>
      </c>
      <c r="Z945">
        <v>6.7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16</v>
      </c>
      <c r="AG945">
        <v>0.19550000000000001</v>
      </c>
      <c r="AH945">
        <v>2</v>
      </c>
      <c r="AI945">
        <v>53554037</v>
      </c>
      <c r="AJ945">
        <v>1025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ROW(Source!A533)</f>
        <v>533</v>
      </c>
      <c r="B946">
        <v>53554044</v>
      </c>
      <c r="C946">
        <v>53554034</v>
      </c>
      <c r="D946">
        <v>29174507</v>
      </c>
      <c r="E946">
        <v>1</v>
      </c>
      <c r="F946">
        <v>1</v>
      </c>
      <c r="G946">
        <v>1</v>
      </c>
      <c r="H946">
        <v>2</v>
      </c>
      <c r="I946" t="s">
        <v>1510</v>
      </c>
      <c r="J946" t="s">
        <v>1511</v>
      </c>
      <c r="K946" t="s">
        <v>1512</v>
      </c>
      <c r="L946">
        <v>1368</v>
      </c>
      <c r="N946">
        <v>1011</v>
      </c>
      <c r="O946" t="s">
        <v>1494</v>
      </c>
      <c r="P946" t="s">
        <v>1494</v>
      </c>
      <c r="Q946">
        <v>1</v>
      </c>
      <c r="X946">
        <v>1.57</v>
      </c>
      <c r="Y946">
        <v>0</v>
      </c>
      <c r="Z946">
        <v>5.13</v>
      </c>
      <c r="AA946">
        <v>0</v>
      </c>
      <c r="AB946">
        <v>0</v>
      </c>
      <c r="AC946">
        <v>0</v>
      </c>
      <c r="AD946">
        <v>1</v>
      </c>
      <c r="AE946">
        <v>0</v>
      </c>
      <c r="AF946" t="s">
        <v>16</v>
      </c>
      <c r="AG946">
        <v>1.8054999999999999</v>
      </c>
      <c r="AH946">
        <v>2</v>
      </c>
      <c r="AI946">
        <v>53554038</v>
      </c>
      <c r="AJ946">
        <v>1026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ROW(Source!A533)</f>
        <v>533</v>
      </c>
      <c r="B947">
        <v>53554045</v>
      </c>
      <c r="C947">
        <v>53554034</v>
      </c>
      <c r="D947">
        <v>29113946</v>
      </c>
      <c r="E947">
        <v>1</v>
      </c>
      <c r="F947">
        <v>1</v>
      </c>
      <c r="G947">
        <v>1</v>
      </c>
      <c r="H947">
        <v>3</v>
      </c>
      <c r="I947" t="s">
        <v>1859</v>
      </c>
      <c r="J947" t="s">
        <v>1860</v>
      </c>
      <c r="K947" t="s">
        <v>1861</v>
      </c>
      <c r="L947">
        <v>1348</v>
      </c>
      <c r="N947">
        <v>1009</v>
      </c>
      <c r="O947" t="s">
        <v>26</v>
      </c>
      <c r="P947" t="s">
        <v>26</v>
      </c>
      <c r="Q947">
        <v>1000</v>
      </c>
      <c r="X947">
        <v>6.6E-4</v>
      </c>
      <c r="Y947">
        <v>15200.01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6.6E-4</v>
      </c>
      <c r="AH947">
        <v>2</v>
      </c>
      <c r="AI947">
        <v>53554039</v>
      </c>
      <c r="AJ947">
        <v>1027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ROW(Source!A533)</f>
        <v>533</v>
      </c>
      <c r="B948">
        <v>53554046</v>
      </c>
      <c r="C948">
        <v>53554034</v>
      </c>
      <c r="D948">
        <v>29113990</v>
      </c>
      <c r="E948">
        <v>1</v>
      </c>
      <c r="F948">
        <v>1</v>
      </c>
      <c r="G948">
        <v>1</v>
      </c>
      <c r="H948">
        <v>3</v>
      </c>
      <c r="I948" t="s">
        <v>1528</v>
      </c>
      <c r="J948" t="s">
        <v>1529</v>
      </c>
      <c r="K948" t="s">
        <v>1530</v>
      </c>
      <c r="L948">
        <v>1348</v>
      </c>
      <c r="N948">
        <v>1009</v>
      </c>
      <c r="O948" t="s">
        <v>26</v>
      </c>
      <c r="P948" t="s">
        <v>26</v>
      </c>
      <c r="Q948">
        <v>1000</v>
      </c>
      <c r="X948">
        <v>1E-3</v>
      </c>
      <c r="Y948">
        <v>10169.99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1E-3</v>
      </c>
      <c r="AH948">
        <v>2</v>
      </c>
      <c r="AI948">
        <v>53554040</v>
      </c>
      <c r="AJ948">
        <v>1028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ROW(Source!A534)</f>
        <v>534</v>
      </c>
      <c r="B949">
        <v>53554041</v>
      </c>
      <c r="C949">
        <v>53554034</v>
      </c>
      <c r="D949">
        <v>18413627</v>
      </c>
      <c r="E949">
        <v>1</v>
      </c>
      <c r="F949">
        <v>1</v>
      </c>
      <c r="G949">
        <v>1</v>
      </c>
      <c r="H949">
        <v>1</v>
      </c>
      <c r="I949" t="s">
        <v>1659</v>
      </c>
      <c r="J949" t="s">
        <v>3</v>
      </c>
      <c r="K949" t="s">
        <v>1660</v>
      </c>
      <c r="L949">
        <v>1369</v>
      </c>
      <c r="N949">
        <v>1013</v>
      </c>
      <c r="O949" t="s">
        <v>1486</v>
      </c>
      <c r="P949" t="s">
        <v>1486</v>
      </c>
      <c r="Q949">
        <v>1</v>
      </c>
      <c r="X949">
        <v>2.31</v>
      </c>
      <c r="Y949">
        <v>0</v>
      </c>
      <c r="Z949">
        <v>0</v>
      </c>
      <c r="AA949">
        <v>0</v>
      </c>
      <c r="AB949">
        <v>330.57</v>
      </c>
      <c r="AC949">
        <v>0</v>
      </c>
      <c r="AD949">
        <v>1</v>
      </c>
      <c r="AE949">
        <v>1</v>
      </c>
      <c r="AF949" t="s">
        <v>16</v>
      </c>
      <c r="AG949">
        <v>2.6564999999999999</v>
      </c>
      <c r="AH949">
        <v>2</v>
      </c>
      <c r="AI949">
        <v>53554035</v>
      </c>
      <c r="AJ949">
        <v>1029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ROW(Source!A534)</f>
        <v>534</v>
      </c>
      <c r="B950">
        <v>53554042</v>
      </c>
      <c r="C950">
        <v>53554034</v>
      </c>
      <c r="D950">
        <v>29172669</v>
      </c>
      <c r="E950">
        <v>1</v>
      </c>
      <c r="F950">
        <v>1</v>
      </c>
      <c r="G950">
        <v>1</v>
      </c>
      <c r="H950">
        <v>2</v>
      </c>
      <c r="I950" t="s">
        <v>1504</v>
      </c>
      <c r="J950" t="s">
        <v>1505</v>
      </c>
      <c r="K950" t="s">
        <v>1506</v>
      </c>
      <c r="L950">
        <v>1368</v>
      </c>
      <c r="N950">
        <v>1011</v>
      </c>
      <c r="O950" t="s">
        <v>1494</v>
      </c>
      <c r="P950" t="s">
        <v>1494</v>
      </c>
      <c r="Q950">
        <v>1</v>
      </c>
      <c r="X950">
        <v>0.67</v>
      </c>
      <c r="Y950">
        <v>0</v>
      </c>
      <c r="Z950">
        <v>12.31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16</v>
      </c>
      <c r="AG950">
        <v>0.77049999999999996</v>
      </c>
      <c r="AH950">
        <v>2</v>
      </c>
      <c r="AI950">
        <v>53554036</v>
      </c>
      <c r="AJ950">
        <v>1030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ROW(Source!A534)</f>
        <v>534</v>
      </c>
      <c r="B951">
        <v>53554043</v>
      </c>
      <c r="C951">
        <v>53554034</v>
      </c>
      <c r="D951">
        <v>29172679</v>
      </c>
      <c r="E951">
        <v>1</v>
      </c>
      <c r="F951">
        <v>1</v>
      </c>
      <c r="G951">
        <v>1</v>
      </c>
      <c r="H951">
        <v>2</v>
      </c>
      <c r="I951" t="s">
        <v>1507</v>
      </c>
      <c r="J951" t="s">
        <v>1508</v>
      </c>
      <c r="K951" t="s">
        <v>1509</v>
      </c>
      <c r="L951">
        <v>1368</v>
      </c>
      <c r="N951">
        <v>1011</v>
      </c>
      <c r="O951" t="s">
        <v>1494</v>
      </c>
      <c r="P951" t="s">
        <v>1494</v>
      </c>
      <c r="Q951">
        <v>1</v>
      </c>
      <c r="X951">
        <v>0.17</v>
      </c>
      <c r="Y951">
        <v>0</v>
      </c>
      <c r="Z951">
        <v>6.7</v>
      </c>
      <c r="AA951">
        <v>0</v>
      </c>
      <c r="AB951">
        <v>0</v>
      </c>
      <c r="AC951">
        <v>0</v>
      </c>
      <c r="AD951">
        <v>1</v>
      </c>
      <c r="AE951">
        <v>0</v>
      </c>
      <c r="AF951" t="s">
        <v>16</v>
      </c>
      <c r="AG951">
        <v>0.19550000000000001</v>
      </c>
      <c r="AH951">
        <v>2</v>
      </c>
      <c r="AI951">
        <v>53554037</v>
      </c>
      <c r="AJ951">
        <v>1031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ROW(Source!A534)</f>
        <v>534</v>
      </c>
      <c r="B952">
        <v>53554044</v>
      </c>
      <c r="C952">
        <v>53554034</v>
      </c>
      <c r="D952">
        <v>29174507</v>
      </c>
      <c r="E952">
        <v>1</v>
      </c>
      <c r="F952">
        <v>1</v>
      </c>
      <c r="G952">
        <v>1</v>
      </c>
      <c r="H952">
        <v>2</v>
      </c>
      <c r="I952" t="s">
        <v>1510</v>
      </c>
      <c r="J952" t="s">
        <v>1511</v>
      </c>
      <c r="K952" t="s">
        <v>1512</v>
      </c>
      <c r="L952">
        <v>1368</v>
      </c>
      <c r="N952">
        <v>1011</v>
      </c>
      <c r="O952" t="s">
        <v>1494</v>
      </c>
      <c r="P952" t="s">
        <v>1494</v>
      </c>
      <c r="Q952">
        <v>1</v>
      </c>
      <c r="X952">
        <v>1.57</v>
      </c>
      <c r="Y952">
        <v>0</v>
      </c>
      <c r="Z952">
        <v>5.13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16</v>
      </c>
      <c r="AG952">
        <v>1.8054999999999999</v>
      </c>
      <c r="AH952">
        <v>2</v>
      </c>
      <c r="AI952">
        <v>53554038</v>
      </c>
      <c r="AJ952">
        <v>1032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ROW(Source!A534)</f>
        <v>534</v>
      </c>
      <c r="B953">
        <v>53554045</v>
      </c>
      <c r="C953">
        <v>53554034</v>
      </c>
      <c r="D953">
        <v>29113946</v>
      </c>
      <c r="E953">
        <v>1</v>
      </c>
      <c r="F953">
        <v>1</v>
      </c>
      <c r="G953">
        <v>1</v>
      </c>
      <c r="H953">
        <v>3</v>
      </c>
      <c r="I953" t="s">
        <v>1859</v>
      </c>
      <c r="J953" t="s">
        <v>1860</v>
      </c>
      <c r="K953" t="s">
        <v>1861</v>
      </c>
      <c r="L953">
        <v>1348</v>
      </c>
      <c r="N953">
        <v>1009</v>
      </c>
      <c r="O953" t="s">
        <v>26</v>
      </c>
      <c r="P953" t="s">
        <v>26</v>
      </c>
      <c r="Q953">
        <v>1000</v>
      </c>
      <c r="X953">
        <v>6.6E-4</v>
      </c>
      <c r="Y953">
        <v>15200.01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6.6E-4</v>
      </c>
      <c r="AH953">
        <v>2</v>
      </c>
      <c r="AI953">
        <v>53554039</v>
      </c>
      <c r="AJ953">
        <v>1033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ROW(Source!A534)</f>
        <v>534</v>
      </c>
      <c r="B954">
        <v>53554046</v>
      </c>
      <c r="C954">
        <v>53554034</v>
      </c>
      <c r="D954">
        <v>29113990</v>
      </c>
      <c r="E954">
        <v>1</v>
      </c>
      <c r="F954">
        <v>1</v>
      </c>
      <c r="G954">
        <v>1</v>
      </c>
      <c r="H954">
        <v>3</v>
      </c>
      <c r="I954" t="s">
        <v>1528</v>
      </c>
      <c r="J954" t="s">
        <v>1529</v>
      </c>
      <c r="K954" t="s">
        <v>1530</v>
      </c>
      <c r="L954">
        <v>1348</v>
      </c>
      <c r="N954">
        <v>1009</v>
      </c>
      <c r="O954" t="s">
        <v>26</v>
      </c>
      <c r="P954" t="s">
        <v>26</v>
      </c>
      <c r="Q954">
        <v>1000</v>
      </c>
      <c r="X954">
        <v>1E-3</v>
      </c>
      <c r="Y954">
        <v>10169.99</v>
      </c>
      <c r="Z954">
        <v>0</v>
      </c>
      <c r="AA954">
        <v>0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1E-3</v>
      </c>
      <c r="AH954">
        <v>2</v>
      </c>
      <c r="AI954">
        <v>53554040</v>
      </c>
      <c r="AJ954">
        <v>1034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ROW(Source!A570)</f>
        <v>570</v>
      </c>
      <c r="B955">
        <v>53554050</v>
      </c>
      <c r="C955">
        <v>53554047</v>
      </c>
      <c r="D955">
        <v>53014246</v>
      </c>
      <c r="E955">
        <v>1</v>
      </c>
      <c r="F955">
        <v>1</v>
      </c>
      <c r="G955">
        <v>1</v>
      </c>
      <c r="H955">
        <v>1</v>
      </c>
      <c r="I955" t="s">
        <v>1857</v>
      </c>
      <c r="J955" t="s">
        <v>3</v>
      </c>
      <c r="K955" t="s">
        <v>1858</v>
      </c>
      <c r="L955">
        <v>1369</v>
      </c>
      <c r="N955">
        <v>1013</v>
      </c>
      <c r="O955" t="s">
        <v>1486</v>
      </c>
      <c r="P955" t="s">
        <v>1486</v>
      </c>
      <c r="Q955">
        <v>1</v>
      </c>
      <c r="X955">
        <v>45.639474999999997</v>
      </c>
      <c r="Y955">
        <v>0</v>
      </c>
      <c r="Z955">
        <v>0</v>
      </c>
      <c r="AA955">
        <v>0</v>
      </c>
      <c r="AB955">
        <v>8.4600000000000009</v>
      </c>
      <c r="AC955">
        <v>0</v>
      </c>
      <c r="AD955">
        <v>1</v>
      </c>
      <c r="AE955">
        <v>1</v>
      </c>
      <c r="AF955" t="s">
        <v>16</v>
      </c>
      <c r="AG955">
        <v>52.485396249999994</v>
      </c>
      <c r="AH955">
        <v>2</v>
      </c>
      <c r="AI955">
        <v>53554048</v>
      </c>
      <c r="AJ955">
        <v>1035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ROW(Source!A570)</f>
        <v>570</v>
      </c>
      <c r="B956">
        <v>53554051</v>
      </c>
      <c r="C956">
        <v>53554047</v>
      </c>
      <c r="D956">
        <v>41131183</v>
      </c>
      <c r="E956">
        <v>1</v>
      </c>
      <c r="F956">
        <v>1</v>
      </c>
      <c r="G956">
        <v>1</v>
      </c>
      <c r="H956">
        <v>3</v>
      </c>
      <c r="I956" t="s">
        <v>24</v>
      </c>
      <c r="J956" t="s">
        <v>399</v>
      </c>
      <c r="K956" t="s">
        <v>25</v>
      </c>
      <c r="L956">
        <v>1348</v>
      </c>
      <c r="N956">
        <v>1009</v>
      </c>
      <c r="O956" t="s">
        <v>26</v>
      </c>
      <c r="P956" t="s">
        <v>26</v>
      </c>
      <c r="Q956">
        <v>1000</v>
      </c>
      <c r="X956">
        <v>0.35599999999999998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 t="s">
        <v>3</v>
      </c>
      <c r="AG956">
        <v>0.35599999999999998</v>
      </c>
      <c r="AH956">
        <v>2</v>
      </c>
      <c r="AI956">
        <v>53554049</v>
      </c>
      <c r="AJ956">
        <v>1036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ROW(Source!A571)</f>
        <v>571</v>
      </c>
      <c r="B957">
        <v>53554050</v>
      </c>
      <c r="C957">
        <v>53554047</v>
      </c>
      <c r="D957">
        <v>53014246</v>
      </c>
      <c r="E957">
        <v>1</v>
      </c>
      <c r="F957">
        <v>1</v>
      </c>
      <c r="G957">
        <v>1</v>
      </c>
      <c r="H957">
        <v>1</v>
      </c>
      <c r="I957" t="s">
        <v>1857</v>
      </c>
      <c r="J957" t="s">
        <v>3</v>
      </c>
      <c r="K957" t="s">
        <v>1858</v>
      </c>
      <c r="L957">
        <v>1369</v>
      </c>
      <c r="N957">
        <v>1013</v>
      </c>
      <c r="O957" t="s">
        <v>1486</v>
      </c>
      <c r="P957" t="s">
        <v>1486</v>
      </c>
      <c r="Q957">
        <v>1</v>
      </c>
      <c r="X957">
        <v>45.639474999999997</v>
      </c>
      <c r="Y957">
        <v>0</v>
      </c>
      <c r="Z957">
        <v>0</v>
      </c>
      <c r="AA957">
        <v>0</v>
      </c>
      <c r="AB957">
        <v>8.4600000000000009</v>
      </c>
      <c r="AC957">
        <v>0</v>
      </c>
      <c r="AD957">
        <v>1</v>
      </c>
      <c r="AE957">
        <v>1</v>
      </c>
      <c r="AF957" t="s">
        <v>16</v>
      </c>
      <c r="AG957">
        <v>52.485396249999994</v>
      </c>
      <c r="AH957">
        <v>2</v>
      </c>
      <c r="AI957">
        <v>53554048</v>
      </c>
      <c r="AJ957">
        <v>1037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ROW(Source!A571)</f>
        <v>571</v>
      </c>
      <c r="B958">
        <v>53554051</v>
      </c>
      <c r="C958">
        <v>53554047</v>
      </c>
      <c r="D958">
        <v>41131183</v>
      </c>
      <c r="E958">
        <v>1</v>
      </c>
      <c r="F958">
        <v>1</v>
      </c>
      <c r="G958">
        <v>1</v>
      </c>
      <c r="H958">
        <v>3</v>
      </c>
      <c r="I958" t="s">
        <v>24</v>
      </c>
      <c r="J958" t="s">
        <v>399</v>
      </c>
      <c r="K958" t="s">
        <v>25</v>
      </c>
      <c r="L958">
        <v>1348</v>
      </c>
      <c r="N958">
        <v>1009</v>
      </c>
      <c r="O958" t="s">
        <v>26</v>
      </c>
      <c r="P958" t="s">
        <v>26</v>
      </c>
      <c r="Q958">
        <v>1000</v>
      </c>
      <c r="X958">
        <v>0.35599999999999998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 t="s">
        <v>3</v>
      </c>
      <c r="AG958">
        <v>0.35599999999999998</v>
      </c>
      <c r="AH958">
        <v>2</v>
      </c>
      <c r="AI958">
        <v>53554049</v>
      </c>
      <c r="AJ958">
        <v>1038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ROW(Source!A574)</f>
        <v>574</v>
      </c>
      <c r="B959">
        <v>53554056</v>
      </c>
      <c r="C959">
        <v>53554053</v>
      </c>
      <c r="D959">
        <v>53014243</v>
      </c>
      <c r="E959">
        <v>1</v>
      </c>
      <c r="F959">
        <v>1</v>
      </c>
      <c r="G959">
        <v>1</v>
      </c>
      <c r="H959">
        <v>1</v>
      </c>
      <c r="I959" t="s">
        <v>1862</v>
      </c>
      <c r="J959" t="s">
        <v>3</v>
      </c>
      <c r="K959" t="s">
        <v>1863</v>
      </c>
      <c r="L959">
        <v>1369</v>
      </c>
      <c r="N959">
        <v>1013</v>
      </c>
      <c r="O959" t="s">
        <v>1486</v>
      </c>
      <c r="P959" t="s">
        <v>1486</v>
      </c>
      <c r="Q959">
        <v>1</v>
      </c>
      <c r="X959">
        <v>30.934999999999995</v>
      </c>
      <c r="Y959">
        <v>0</v>
      </c>
      <c r="Z959">
        <v>0</v>
      </c>
      <c r="AA959">
        <v>0</v>
      </c>
      <c r="AB959">
        <v>274.58</v>
      </c>
      <c r="AC959">
        <v>0</v>
      </c>
      <c r="AD959">
        <v>1</v>
      </c>
      <c r="AE959">
        <v>1</v>
      </c>
      <c r="AF959" t="s">
        <v>16</v>
      </c>
      <c r="AG959">
        <v>35.575249999999997</v>
      </c>
      <c r="AH959">
        <v>2</v>
      </c>
      <c r="AI959">
        <v>53554054</v>
      </c>
      <c r="AJ959">
        <v>1039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ROW(Source!A574)</f>
        <v>574</v>
      </c>
      <c r="B960">
        <v>53554057</v>
      </c>
      <c r="C960">
        <v>53554053</v>
      </c>
      <c r="D960">
        <v>41131183</v>
      </c>
      <c r="E960">
        <v>1</v>
      </c>
      <c r="F960">
        <v>1</v>
      </c>
      <c r="G960">
        <v>1</v>
      </c>
      <c r="H960">
        <v>3</v>
      </c>
      <c r="I960" t="s">
        <v>24</v>
      </c>
      <c r="J960" t="s">
        <v>399</v>
      </c>
      <c r="K960" t="s">
        <v>25</v>
      </c>
      <c r="L960">
        <v>1348</v>
      </c>
      <c r="N960">
        <v>1009</v>
      </c>
      <c r="O960" t="s">
        <v>26</v>
      </c>
      <c r="P960" t="s">
        <v>26</v>
      </c>
      <c r="Q960">
        <v>1000</v>
      </c>
      <c r="X960">
        <v>0.28299999999999997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 t="s">
        <v>3</v>
      </c>
      <c r="AG960">
        <v>0.28299999999999997</v>
      </c>
      <c r="AH960">
        <v>2</v>
      </c>
      <c r="AI960">
        <v>53554055</v>
      </c>
      <c r="AJ960">
        <v>1040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ROW(Source!A575)</f>
        <v>575</v>
      </c>
      <c r="B961">
        <v>53554056</v>
      </c>
      <c r="C961">
        <v>53554053</v>
      </c>
      <c r="D961">
        <v>53014243</v>
      </c>
      <c r="E961">
        <v>1</v>
      </c>
      <c r="F961">
        <v>1</v>
      </c>
      <c r="G961">
        <v>1</v>
      </c>
      <c r="H961">
        <v>1</v>
      </c>
      <c r="I961" t="s">
        <v>1862</v>
      </c>
      <c r="J961" t="s">
        <v>3</v>
      </c>
      <c r="K961" t="s">
        <v>1863</v>
      </c>
      <c r="L961">
        <v>1369</v>
      </c>
      <c r="N961">
        <v>1013</v>
      </c>
      <c r="O961" t="s">
        <v>1486</v>
      </c>
      <c r="P961" t="s">
        <v>1486</v>
      </c>
      <c r="Q961">
        <v>1</v>
      </c>
      <c r="X961">
        <v>30.934999999999995</v>
      </c>
      <c r="Y961">
        <v>0</v>
      </c>
      <c r="Z961">
        <v>0</v>
      </c>
      <c r="AA961">
        <v>0</v>
      </c>
      <c r="AB961">
        <v>274.58</v>
      </c>
      <c r="AC961">
        <v>0</v>
      </c>
      <c r="AD961">
        <v>1</v>
      </c>
      <c r="AE961">
        <v>1</v>
      </c>
      <c r="AF961" t="s">
        <v>16</v>
      </c>
      <c r="AG961">
        <v>35.575249999999997</v>
      </c>
      <c r="AH961">
        <v>2</v>
      </c>
      <c r="AI961">
        <v>53554054</v>
      </c>
      <c r="AJ961">
        <v>1041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ROW(Source!A575)</f>
        <v>575</v>
      </c>
      <c r="B962">
        <v>53554057</v>
      </c>
      <c r="C962">
        <v>53554053</v>
      </c>
      <c r="D962">
        <v>41131183</v>
      </c>
      <c r="E962">
        <v>1</v>
      </c>
      <c r="F962">
        <v>1</v>
      </c>
      <c r="G962">
        <v>1</v>
      </c>
      <c r="H962">
        <v>3</v>
      </c>
      <c r="I962" t="s">
        <v>24</v>
      </c>
      <c r="J962" t="s">
        <v>399</v>
      </c>
      <c r="K962" t="s">
        <v>25</v>
      </c>
      <c r="L962">
        <v>1348</v>
      </c>
      <c r="N962">
        <v>1009</v>
      </c>
      <c r="O962" t="s">
        <v>26</v>
      </c>
      <c r="P962" t="s">
        <v>26</v>
      </c>
      <c r="Q962">
        <v>1000</v>
      </c>
      <c r="X962">
        <v>0.28299999999999997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 t="s">
        <v>3</v>
      </c>
      <c r="AG962">
        <v>0.28299999999999997</v>
      </c>
      <c r="AH962">
        <v>2</v>
      </c>
      <c r="AI962">
        <v>53554055</v>
      </c>
      <c r="AJ962">
        <v>1042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ROW(Source!A578)</f>
        <v>578</v>
      </c>
      <c r="B963">
        <v>53554062</v>
      </c>
      <c r="C963">
        <v>53554059</v>
      </c>
      <c r="D963">
        <v>18407150</v>
      </c>
      <c r="E963">
        <v>1</v>
      </c>
      <c r="F963">
        <v>1</v>
      </c>
      <c r="G963">
        <v>1</v>
      </c>
      <c r="H963">
        <v>1</v>
      </c>
      <c r="I963" t="s">
        <v>1552</v>
      </c>
      <c r="J963" t="s">
        <v>3</v>
      </c>
      <c r="K963" t="s">
        <v>1553</v>
      </c>
      <c r="L963">
        <v>1369</v>
      </c>
      <c r="N963">
        <v>1013</v>
      </c>
      <c r="O963" t="s">
        <v>1486</v>
      </c>
      <c r="P963" t="s">
        <v>1486</v>
      </c>
      <c r="Q963">
        <v>1</v>
      </c>
      <c r="X963">
        <v>0.13224999999999998</v>
      </c>
      <c r="Y963">
        <v>0</v>
      </c>
      <c r="Z963">
        <v>0</v>
      </c>
      <c r="AA963">
        <v>0</v>
      </c>
      <c r="AB963">
        <v>284.25</v>
      </c>
      <c r="AC963">
        <v>0</v>
      </c>
      <c r="AD963">
        <v>1</v>
      </c>
      <c r="AE963">
        <v>1</v>
      </c>
      <c r="AF963" t="s">
        <v>62</v>
      </c>
      <c r="AG963">
        <v>0.17490062499999998</v>
      </c>
      <c r="AH963">
        <v>2</v>
      </c>
      <c r="AI963">
        <v>53554060</v>
      </c>
      <c r="AJ963">
        <v>1043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ROW(Source!A578)</f>
        <v>578</v>
      </c>
      <c r="B964">
        <v>53554063</v>
      </c>
      <c r="C964">
        <v>53554059</v>
      </c>
      <c r="D964">
        <v>29174567</v>
      </c>
      <c r="E964">
        <v>1</v>
      </c>
      <c r="F964">
        <v>1</v>
      </c>
      <c r="G964">
        <v>1</v>
      </c>
      <c r="H964">
        <v>2</v>
      </c>
      <c r="I964" t="s">
        <v>1684</v>
      </c>
      <c r="J964" t="s">
        <v>1685</v>
      </c>
      <c r="K964" t="s">
        <v>1686</v>
      </c>
      <c r="L964">
        <v>1368</v>
      </c>
      <c r="N964">
        <v>1011</v>
      </c>
      <c r="O964" t="s">
        <v>1494</v>
      </c>
      <c r="P964" t="s">
        <v>1494</v>
      </c>
      <c r="Q964">
        <v>1</v>
      </c>
      <c r="X964">
        <v>0.14374999999999999</v>
      </c>
      <c r="Y964">
        <v>0</v>
      </c>
      <c r="Z964">
        <v>2.7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61</v>
      </c>
      <c r="AG964">
        <v>0.20664062499999999</v>
      </c>
      <c r="AH964">
        <v>2</v>
      </c>
      <c r="AI964">
        <v>53554061</v>
      </c>
      <c r="AJ964">
        <v>1044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ROW(Source!A579)</f>
        <v>579</v>
      </c>
      <c r="B965">
        <v>53554062</v>
      </c>
      <c r="C965">
        <v>53554059</v>
      </c>
      <c r="D965">
        <v>18407150</v>
      </c>
      <c r="E965">
        <v>1</v>
      </c>
      <c r="F965">
        <v>1</v>
      </c>
      <c r="G965">
        <v>1</v>
      </c>
      <c r="H965">
        <v>1</v>
      </c>
      <c r="I965" t="s">
        <v>1552</v>
      </c>
      <c r="J965" t="s">
        <v>3</v>
      </c>
      <c r="K965" t="s">
        <v>1553</v>
      </c>
      <c r="L965">
        <v>1369</v>
      </c>
      <c r="N965">
        <v>1013</v>
      </c>
      <c r="O965" t="s">
        <v>1486</v>
      </c>
      <c r="P965" t="s">
        <v>1486</v>
      </c>
      <c r="Q965">
        <v>1</v>
      </c>
      <c r="X965">
        <v>0.13224999999999998</v>
      </c>
      <c r="Y965">
        <v>0</v>
      </c>
      <c r="Z965">
        <v>0</v>
      </c>
      <c r="AA965">
        <v>0</v>
      </c>
      <c r="AB965">
        <v>284.25</v>
      </c>
      <c r="AC965">
        <v>0</v>
      </c>
      <c r="AD965">
        <v>1</v>
      </c>
      <c r="AE965">
        <v>1</v>
      </c>
      <c r="AF965" t="s">
        <v>62</v>
      </c>
      <c r="AG965">
        <v>0.17490062499999998</v>
      </c>
      <c r="AH965">
        <v>2</v>
      </c>
      <c r="AI965">
        <v>53554060</v>
      </c>
      <c r="AJ965">
        <v>1045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ROW(Source!A579)</f>
        <v>579</v>
      </c>
      <c r="B966">
        <v>53554063</v>
      </c>
      <c r="C966">
        <v>53554059</v>
      </c>
      <c r="D966">
        <v>29174567</v>
      </c>
      <c r="E966">
        <v>1</v>
      </c>
      <c r="F966">
        <v>1</v>
      </c>
      <c r="G966">
        <v>1</v>
      </c>
      <c r="H966">
        <v>2</v>
      </c>
      <c r="I966" t="s">
        <v>1684</v>
      </c>
      <c r="J966" t="s">
        <v>1685</v>
      </c>
      <c r="K966" t="s">
        <v>1686</v>
      </c>
      <c r="L966">
        <v>1368</v>
      </c>
      <c r="N966">
        <v>1011</v>
      </c>
      <c r="O966" t="s">
        <v>1494</v>
      </c>
      <c r="P966" t="s">
        <v>1494</v>
      </c>
      <c r="Q966">
        <v>1</v>
      </c>
      <c r="X966">
        <v>0.14374999999999999</v>
      </c>
      <c r="Y966">
        <v>0</v>
      </c>
      <c r="Z966">
        <v>2.7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61</v>
      </c>
      <c r="AG966">
        <v>0.20664062499999999</v>
      </c>
      <c r="AH966">
        <v>2</v>
      </c>
      <c r="AI966">
        <v>53554061</v>
      </c>
      <c r="AJ966">
        <v>1046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ROW(Source!A580)</f>
        <v>580</v>
      </c>
      <c r="B967">
        <v>53554074</v>
      </c>
      <c r="C967">
        <v>53554064</v>
      </c>
      <c r="D967">
        <v>18407546</v>
      </c>
      <c r="E967">
        <v>1</v>
      </c>
      <c r="F967">
        <v>1</v>
      </c>
      <c r="G967">
        <v>1</v>
      </c>
      <c r="H967">
        <v>1</v>
      </c>
      <c r="I967" t="s">
        <v>1645</v>
      </c>
      <c r="J967" t="s">
        <v>3</v>
      </c>
      <c r="K967" t="s">
        <v>1646</v>
      </c>
      <c r="L967">
        <v>1369</v>
      </c>
      <c r="N967">
        <v>1013</v>
      </c>
      <c r="O967" t="s">
        <v>1486</v>
      </c>
      <c r="P967" t="s">
        <v>1486</v>
      </c>
      <c r="Q967">
        <v>1</v>
      </c>
      <c r="X967">
        <v>179.20318037499999</v>
      </c>
      <c r="Y967">
        <v>0</v>
      </c>
      <c r="Z967">
        <v>0</v>
      </c>
      <c r="AA967">
        <v>0</v>
      </c>
      <c r="AB967">
        <v>9.4</v>
      </c>
      <c r="AC967">
        <v>0</v>
      </c>
      <c r="AD967">
        <v>1</v>
      </c>
      <c r="AE967">
        <v>1</v>
      </c>
      <c r="AF967" t="s">
        <v>62</v>
      </c>
      <c r="AG967">
        <v>236.99620604593744</v>
      </c>
      <c r="AH967">
        <v>2</v>
      </c>
      <c r="AI967">
        <v>53554065</v>
      </c>
      <c r="AJ967">
        <v>1047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ROW(Source!A580)</f>
        <v>580</v>
      </c>
      <c r="B968">
        <v>53554075</v>
      </c>
      <c r="C968">
        <v>53554064</v>
      </c>
      <c r="D968">
        <v>121548</v>
      </c>
      <c r="E968">
        <v>1</v>
      </c>
      <c r="F968">
        <v>1</v>
      </c>
      <c r="G968">
        <v>1</v>
      </c>
      <c r="H968">
        <v>1</v>
      </c>
      <c r="I968" t="s">
        <v>31</v>
      </c>
      <c r="J968" t="s">
        <v>3</v>
      </c>
      <c r="K968" t="s">
        <v>1489</v>
      </c>
      <c r="L968">
        <v>608254</v>
      </c>
      <c r="N968">
        <v>1013</v>
      </c>
      <c r="O968" t="s">
        <v>1490</v>
      </c>
      <c r="P968" t="s">
        <v>1490</v>
      </c>
      <c r="Q968">
        <v>1</v>
      </c>
      <c r="X968">
        <v>1.5704687500000001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1</v>
      </c>
      <c r="AE968">
        <v>2</v>
      </c>
      <c r="AF968" t="s">
        <v>61</v>
      </c>
      <c r="AG968">
        <v>2.257548828125</v>
      </c>
      <c r="AH968">
        <v>2</v>
      </c>
      <c r="AI968">
        <v>53554066</v>
      </c>
      <c r="AJ968">
        <v>1048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ROW(Source!A580)</f>
        <v>580</v>
      </c>
      <c r="B969">
        <v>53554076</v>
      </c>
      <c r="C969">
        <v>53554064</v>
      </c>
      <c r="D969">
        <v>29172556</v>
      </c>
      <c r="E969">
        <v>1</v>
      </c>
      <c r="F969">
        <v>1</v>
      </c>
      <c r="G969">
        <v>1</v>
      </c>
      <c r="H969">
        <v>2</v>
      </c>
      <c r="I969" t="s">
        <v>1647</v>
      </c>
      <c r="J969" t="s">
        <v>1667</v>
      </c>
      <c r="K969" t="s">
        <v>1649</v>
      </c>
      <c r="L969">
        <v>1368</v>
      </c>
      <c r="N969">
        <v>1011</v>
      </c>
      <c r="O969" t="s">
        <v>1494</v>
      </c>
      <c r="P969" t="s">
        <v>1494</v>
      </c>
      <c r="Q969">
        <v>1</v>
      </c>
      <c r="X969">
        <v>1.5704687500000001</v>
      </c>
      <c r="Y969">
        <v>0</v>
      </c>
      <c r="Z969">
        <v>31.26</v>
      </c>
      <c r="AA969">
        <v>13.5</v>
      </c>
      <c r="AB969">
        <v>0</v>
      </c>
      <c r="AC969">
        <v>0</v>
      </c>
      <c r="AD969">
        <v>1</v>
      </c>
      <c r="AE969">
        <v>0</v>
      </c>
      <c r="AF969" t="s">
        <v>61</v>
      </c>
      <c r="AG969">
        <v>2.257548828125</v>
      </c>
      <c r="AH969">
        <v>2</v>
      </c>
      <c r="AI969">
        <v>53554067</v>
      </c>
      <c r="AJ969">
        <v>1049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ROW(Source!A580)</f>
        <v>580</v>
      </c>
      <c r="B970">
        <v>53554077</v>
      </c>
      <c r="C970">
        <v>53554064</v>
      </c>
      <c r="D970">
        <v>29174500</v>
      </c>
      <c r="E970">
        <v>1</v>
      </c>
      <c r="F970">
        <v>1</v>
      </c>
      <c r="G970">
        <v>1</v>
      </c>
      <c r="H970">
        <v>2</v>
      </c>
      <c r="I970" t="s">
        <v>1681</v>
      </c>
      <c r="J970" t="s">
        <v>1682</v>
      </c>
      <c r="K970" t="s">
        <v>1683</v>
      </c>
      <c r="L970">
        <v>1368</v>
      </c>
      <c r="N970">
        <v>1011</v>
      </c>
      <c r="O970" t="s">
        <v>1494</v>
      </c>
      <c r="P970" t="s">
        <v>1494</v>
      </c>
      <c r="Q970">
        <v>1</v>
      </c>
      <c r="X970">
        <v>11.055273437499999</v>
      </c>
      <c r="Y970">
        <v>0</v>
      </c>
      <c r="Z970">
        <v>1.95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61</v>
      </c>
      <c r="AG970">
        <v>15.891955566406249</v>
      </c>
      <c r="AH970">
        <v>2</v>
      </c>
      <c r="AI970">
        <v>53554068</v>
      </c>
      <c r="AJ970">
        <v>1050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ROW(Source!A580)</f>
        <v>580</v>
      </c>
      <c r="B971">
        <v>53554078</v>
      </c>
      <c r="C971">
        <v>53554064</v>
      </c>
      <c r="D971">
        <v>29174913</v>
      </c>
      <c r="E971">
        <v>1</v>
      </c>
      <c r="F971">
        <v>1</v>
      </c>
      <c r="G971">
        <v>1</v>
      </c>
      <c r="H971">
        <v>2</v>
      </c>
      <c r="I971" t="s">
        <v>1513</v>
      </c>
      <c r="J971" t="s">
        <v>1514</v>
      </c>
      <c r="K971" t="s">
        <v>1515</v>
      </c>
      <c r="L971">
        <v>1368</v>
      </c>
      <c r="N971">
        <v>1011</v>
      </c>
      <c r="O971" t="s">
        <v>1494</v>
      </c>
      <c r="P971" t="s">
        <v>1494</v>
      </c>
      <c r="Q971">
        <v>1</v>
      </c>
      <c r="X971">
        <v>9.4641406250000006</v>
      </c>
      <c r="Y971">
        <v>0</v>
      </c>
      <c r="Z971">
        <v>87.17</v>
      </c>
      <c r="AA971">
        <v>11.6</v>
      </c>
      <c r="AB971">
        <v>0</v>
      </c>
      <c r="AC971">
        <v>0</v>
      </c>
      <c r="AD971">
        <v>1</v>
      </c>
      <c r="AE971">
        <v>0</v>
      </c>
      <c r="AF971" t="s">
        <v>61</v>
      </c>
      <c r="AG971">
        <v>13.6047021484375</v>
      </c>
      <c r="AH971">
        <v>2</v>
      </c>
      <c r="AI971">
        <v>53554069</v>
      </c>
      <c r="AJ971">
        <v>1051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ROW(Source!A580)</f>
        <v>580</v>
      </c>
      <c r="B972">
        <v>53554079</v>
      </c>
      <c r="C972">
        <v>53554064</v>
      </c>
      <c r="D972">
        <v>29109671</v>
      </c>
      <c r="E972">
        <v>1</v>
      </c>
      <c r="F972">
        <v>1</v>
      </c>
      <c r="G972">
        <v>1</v>
      </c>
      <c r="H972">
        <v>3</v>
      </c>
      <c r="I972" t="s">
        <v>2108</v>
      </c>
      <c r="J972" t="s">
        <v>2109</v>
      </c>
      <c r="K972" t="s">
        <v>2110</v>
      </c>
      <c r="L972">
        <v>1327</v>
      </c>
      <c r="N972">
        <v>1005</v>
      </c>
      <c r="O972" t="s">
        <v>128</v>
      </c>
      <c r="P972" t="s">
        <v>128</v>
      </c>
      <c r="Q972">
        <v>1</v>
      </c>
      <c r="X972">
        <v>103</v>
      </c>
      <c r="Y972">
        <v>51.95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103</v>
      </c>
      <c r="AH972">
        <v>3</v>
      </c>
      <c r="AI972">
        <v>-1</v>
      </c>
      <c r="AJ972" t="s">
        <v>3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ROW(Source!A581)</f>
        <v>581</v>
      </c>
      <c r="B973">
        <v>53554074</v>
      </c>
      <c r="C973">
        <v>53554064</v>
      </c>
      <c r="D973">
        <v>18407546</v>
      </c>
      <c r="E973">
        <v>1</v>
      </c>
      <c r="F973">
        <v>1</v>
      </c>
      <c r="G973">
        <v>1</v>
      </c>
      <c r="H973">
        <v>1</v>
      </c>
      <c r="I973" t="s">
        <v>1645</v>
      </c>
      <c r="J973" t="s">
        <v>3</v>
      </c>
      <c r="K973" t="s">
        <v>1646</v>
      </c>
      <c r="L973">
        <v>1369</v>
      </c>
      <c r="N973">
        <v>1013</v>
      </c>
      <c r="O973" t="s">
        <v>1486</v>
      </c>
      <c r="P973" t="s">
        <v>1486</v>
      </c>
      <c r="Q973">
        <v>1</v>
      </c>
      <c r="X973">
        <v>179.20318037499999</v>
      </c>
      <c r="Y973">
        <v>0</v>
      </c>
      <c r="Z973">
        <v>0</v>
      </c>
      <c r="AA973">
        <v>0</v>
      </c>
      <c r="AB973">
        <v>9.4</v>
      </c>
      <c r="AC973">
        <v>0</v>
      </c>
      <c r="AD973">
        <v>1</v>
      </c>
      <c r="AE973">
        <v>1</v>
      </c>
      <c r="AF973" t="s">
        <v>62</v>
      </c>
      <c r="AG973">
        <v>236.99620604593744</v>
      </c>
      <c r="AH973">
        <v>2</v>
      </c>
      <c r="AI973">
        <v>53554065</v>
      </c>
      <c r="AJ973">
        <v>1055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ROW(Source!A581)</f>
        <v>581</v>
      </c>
      <c r="B974">
        <v>53554075</v>
      </c>
      <c r="C974">
        <v>53554064</v>
      </c>
      <c r="D974">
        <v>121548</v>
      </c>
      <c r="E974">
        <v>1</v>
      </c>
      <c r="F974">
        <v>1</v>
      </c>
      <c r="G974">
        <v>1</v>
      </c>
      <c r="H974">
        <v>1</v>
      </c>
      <c r="I974" t="s">
        <v>31</v>
      </c>
      <c r="J974" t="s">
        <v>3</v>
      </c>
      <c r="K974" t="s">
        <v>1489</v>
      </c>
      <c r="L974">
        <v>608254</v>
      </c>
      <c r="N974">
        <v>1013</v>
      </c>
      <c r="O974" t="s">
        <v>1490</v>
      </c>
      <c r="P974" t="s">
        <v>1490</v>
      </c>
      <c r="Q974">
        <v>1</v>
      </c>
      <c r="X974">
        <v>1.5704687500000001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2</v>
      </c>
      <c r="AF974" t="s">
        <v>61</v>
      </c>
      <c r="AG974">
        <v>2.257548828125</v>
      </c>
      <c r="AH974">
        <v>2</v>
      </c>
      <c r="AI974">
        <v>53554066</v>
      </c>
      <c r="AJ974">
        <v>1056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ROW(Source!A581)</f>
        <v>581</v>
      </c>
      <c r="B975">
        <v>53554076</v>
      </c>
      <c r="C975">
        <v>53554064</v>
      </c>
      <c r="D975">
        <v>29172556</v>
      </c>
      <c r="E975">
        <v>1</v>
      </c>
      <c r="F975">
        <v>1</v>
      </c>
      <c r="G975">
        <v>1</v>
      </c>
      <c r="H975">
        <v>2</v>
      </c>
      <c r="I975" t="s">
        <v>1647</v>
      </c>
      <c r="J975" t="s">
        <v>1667</v>
      </c>
      <c r="K975" t="s">
        <v>1649</v>
      </c>
      <c r="L975">
        <v>1368</v>
      </c>
      <c r="N975">
        <v>1011</v>
      </c>
      <c r="O975" t="s">
        <v>1494</v>
      </c>
      <c r="P975" t="s">
        <v>1494</v>
      </c>
      <c r="Q975">
        <v>1</v>
      </c>
      <c r="X975">
        <v>1.5704687500000001</v>
      </c>
      <c r="Y975">
        <v>0</v>
      </c>
      <c r="Z975">
        <v>31.26</v>
      </c>
      <c r="AA975">
        <v>13.5</v>
      </c>
      <c r="AB975">
        <v>0</v>
      </c>
      <c r="AC975">
        <v>0</v>
      </c>
      <c r="AD975">
        <v>1</v>
      </c>
      <c r="AE975">
        <v>0</v>
      </c>
      <c r="AF975" t="s">
        <v>61</v>
      </c>
      <c r="AG975">
        <v>2.257548828125</v>
      </c>
      <c r="AH975">
        <v>2</v>
      </c>
      <c r="AI975">
        <v>53554067</v>
      </c>
      <c r="AJ975">
        <v>1057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ROW(Source!A581)</f>
        <v>581</v>
      </c>
      <c r="B976">
        <v>53554077</v>
      </c>
      <c r="C976">
        <v>53554064</v>
      </c>
      <c r="D976">
        <v>29174500</v>
      </c>
      <c r="E976">
        <v>1</v>
      </c>
      <c r="F976">
        <v>1</v>
      </c>
      <c r="G976">
        <v>1</v>
      </c>
      <c r="H976">
        <v>2</v>
      </c>
      <c r="I976" t="s">
        <v>1681</v>
      </c>
      <c r="J976" t="s">
        <v>1682</v>
      </c>
      <c r="K976" t="s">
        <v>1683</v>
      </c>
      <c r="L976">
        <v>1368</v>
      </c>
      <c r="N976">
        <v>1011</v>
      </c>
      <c r="O976" t="s">
        <v>1494</v>
      </c>
      <c r="P976" t="s">
        <v>1494</v>
      </c>
      <c r="Q976">
        <v>1</v>
      </c>
      <c r="X976">
        <v>11.055273437499999</v>
      </c>
      <c r="Y976">
        <v>0</v>
      </c>
      <c r="Z976">
        <v>1.95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61</v>
      </c>
      <c r="AG976">
        <v>15.891955566406249</v>
      </c>
      <c r="AH976">
        <v>2</v>
      </c>
      <c r="AI976">
        <v>53554068</v>
      </c>
      <c r="AJ976">
        <v>1058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ROW(Source!A581)</f>
        <v>581</v>
      </c>
      <c r="B977">
        <v>53554078</v>
      </c>
      <c r="C977">
        <v>53554064</v>
      </c>
      <c r="D977">
        <v>29174913</v>
      </c>
      <c r="E977">
        <v>1</v>
      </c>
      <c r="F977">
        <v>1</v>
      </c>
      <c r="G977">
        <v>1</v>
      </c>
      <c r="H977">
        <v>2</v>
      </c>
      <c r="I977" t="s">
        <v>1513</v>
      </c>
      <c r="J977" t="s">
        <v>1514</v>
      </c>
      <c r="K977" t="s">
        <v>1515</v>
      </c>
      <c r="L977">
        <v>1368</v>
      </c>
      <c r="N977">
        <v>1011</v>
      </c>
      <c r="O977" t="s">
        <v>1494</v>
      </c>
      <c r="P977" t="s">
        <v>1494</v>
      </c>
      <c r="Q977">
        <v>1</v>
      </c>
      <c r="X977">
        <v>9.4641406250000006</v>
      </c>
      <c r="Y977">
        <v>0</v>
      </c>
      <c r="Z977">
        <v>87.17</v>
      </c>
      <c r="AA977">
        <v>11.6</v>
      </c>
      <c r="AB977">
        <v>0</v>
      </c>
      <c r="AC977">
        <v>0</v>
      </c>
      <c r="AD977">
        <v>1</v>
      </c>
      <c r="AE977">
        <v>0</v>
      </c>
      <c r="AF977" t="s">
        <v>61</v>
      </c>
      <c r="AG977">
        <v>13.6047021484375</v>
      </c>
      <c r="AH977">
        <v>2</v>
      </c>
      <c r="AI977">
        <v>53554069</v>
      </c>
      <c r="AJ977">
        <v>1059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ROW(Source!A581)</f>
        <v>581</v>
      </c>
      <c r="B978">
        <v>53554079</v>
      </c>
      <c r="C978">
        <v>53554064</v>
      </c>
      <c r="D978">
        <v>29109671</v>
      </c>
      <c r="E978">
        <v>1</v>
      </c>
      <c r="F978">
        <v>1</v>
      </c>
      <c r="G978">
        <v>1</v>
      </c>
      <c r="H978">
        <v>3</v>
      </c>
      <c r="I978" t="s">
        <v>2108</v>
      </c>
      <c r="J978" t="s">
        <v>2109</v>
      </c>
      <c r="K978" t="s">
        <v>2110</v>
      </c>
      <c r="L978">
        <v>1327</v>
      </c>
      <c r="N978">
        <v>1005</v>
      </c>
      <c r="O978" t="s">
        <v>128</v>
      </c>
      <c r="P978" t="s">
        <v>128</v>
      </c>
      <c r="Q978">
        <v>1</v>
      </c>
      <c r="X978">
        <v>103</v>
      </c>
      <c r="Y978">
        <v>51.95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103</v>
      </c>
      <c r="AH978">
        <v>3</v>
      </c>
      <c r="AI978">
        <v>-1</v>
      </c>
      <c r="AJ978" t="s">
        <v>3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ROW(Source!A588)</f>
        <v>588</v>
      </c>
      <c r="B979">
        <v>53554091</v>
      </c>
      <c r="C979">
        <v>53554083</v>
      </c>
      <c r="D979">
        <v>18407546</v>
      </c>
      <c r="E979">
        <v>1</v>
      </c>
      <c r="F979">
        <v>1</v>
      </c>
      <c r="G979">
        <v>1</v>
      </c>
      <c r="H979">
        <v>1</v>
      </c>
      <c r="I979" t="s">
        <v>1645</v>
      </c>
      <c r="J979" t="s">
        <v>3</v>
      </c>
      <c r="K979" t="s">
        <v>1646</v>
      </c>
      <c r="L979">
        <v>1369</v>
      </c>
      <c r="N979">
        <v>1013</v>
      </c>
      <c r="O979" t="s">
        <v>1486</v>
      </c>
      <c r="P979" t="s">
        <v>1486</v>
      </c>
      <c r="Q979">
        <v>1</v>
      </c>
      <c r="X979">
        <v>236.99620604593744</v>
      </c>
      <c r="Y979">
        <v>0</v>
      </c>
      <c r="Z979">
        <v>0</v>
      </c>
      <c r="AA979">
        <v>0</v>
      </c>
      <c r="AB979">
        <v>9.4</v>
      </c>
      <c r="AC979">
        <v>0</v>
      </c>
      <c r="AD979">
        <v>1</v>
      </c>
      <c r="AE979">
        <v>1</v>
      </c>
      <c r="AF979" t="s">
        <v>62</v>
      </c>
      <c r="AG979">
        <v>313.42748249575163</v>
      </c>
      <c r="AH979">
        <v>2</v>
      </c>
      <c r="AI979">
        <v>53554084</v>
      </c>
      <c r="AJ979">
        <v>1063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ROW(Source!A588)</f>
        <v>588</v>
      </c>
      <c r="B980">
        <v>53554092</v>
      </c>
      <c r="C980">
        <v>53554083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31</v>
      </c>
      <c r="J980" t="s">
        <v>3</v>
      </c>
      <c r="K980" t="s">
        <v>1489</v>
      </c>
      <c r="L980">
        <v>608254</v>
      </c>
      <c r="N980">
        <v>1013</v>
      </c>
      <c r="O980" t="s">
        <v>1490</v>
      </c>
      <c r="P980" t="s">
        <v>1490</v>
      </c>
      <c r="Q980">
        <v>1</v>
      </c>
      <c r="X980">
        <v>2.257548828125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2</v>
      </c>
      <c r="AF980" t="s">
        <v>61</v>
      </c>
      <c r="AG980">
        <v>3.2452264404296871</v>
      </c>
      <c r="AH980">
        <v>2</v>
      </c>
      <c r="AI980">
        <v>53554085</v>
      </c>
      <c r="AJ980">
        <v>1064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ROW(Source!A588)</f>
        <v>588</v>
      </c>
      <c r="B981">
        <v>53554093</v>
      </c>
      <c r="C981">
        <v>53554083</v>
      </c>
      <c r="D981">
        <v>29172556</v>
      </c>
      <c r="E981">
        <v>1</v>
      </c>
      <c r="F981">
        <v>1</v>
      </c>
      <c r="G981">
        <v>1</v>
      </c>
      <c r="H981">
        <v>2</v>
      </c>
      <c r="I981" t="s">
        <v>1647</v>
      </c>
      <c r="J981" t="s">
        <v>1667</v>
      </c>
      <c r="K981" t="s">
        <v>1649</v>
      </c>
      <c r="L981">
        <v>1368</v>
      </c>
      <c r="N981">
        <v>1011</v>
      </c>
      <c r="O981" t="s">
        <v>1494</v>
      </c>
      <c r="P981" t="s">
        <v>1494</v>
      </c>
      <c r="Q981">
        <v>1</v>
      </c>
      <c r="X981">
        <v>2.257548828125</v>
      </c>
      <c r="Y981">
        <v>0</v>
      </c>
      <c r="Z981">
        <v>31.26</v>
      </c>
      <c r="AA981">
        <v>13.5</v>
      </c>
      <c r="AB981">
        <v>0</v>
      </c>
      <c r="AC981">
        <v>0</v>
      </c>
      <c r="AD981">
        <v>1</v>
      </c>
      <c r="AE981">
        <v>0</v>
      </c>
      <c r="AF981" t="s">
        <v>61</v>
      </c>
      <c r="AG981">
        <v>3.2452264404296871</v>
      </c>
      <c r="AH981">
        <v>2</v>
      </c>
      <c r="AI981">
        <v>53554086</v>
      </c>
      <c r="AJ981">
        <v>1065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ROW(Source!A588)</f>
        <v>588</v>
      </c>
      <c r="B982">
        <v>53554094</v>
      </c>
      <c r="C982">
        <v>53554083</v>
      </c>
      <c r="D982">
        <v>29174500</v>
      </c>
      <c r="E982">
        <v>1</v>
      </c>
      <c r="F982">
        <v>1</v>
      </c>
      <c r="G982">
        <v>1</v>
      </c>
      <c r="H982">
        <v>2</v>
      </c>
      <c r="I982" t="s">
        <v>1681</v>
      </c>
      <c r="J982" t="s">
        <v>1682</v>
      </c>
      <c r="K982" t="s">
        <v>1683</v>
      </c>
      <c r="L982">
        <v>1368</v>
      </c>
      <c r="N982">
        <v>1011</v>
      </c>
      <c r="O982" t="s">
        <v>1494</v>
      </c>
      <c r="P982" t="s">
        <v>1494</v>
      </c>
      <c r="Q982">
        <v>1</v>
      </c>
      <c r="X982">
        <v>15.891955566406249</v>
      </c>
      <c r="Y982">
        <v>0</v>
      </c>
      <c r="Z982">
        <v>1.95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61</v>
      </c>
      <c r="AG982">
        <v>22.844686126708908</v>
      </c>
      <c r="AH982">
        <v>2</v>
      </c>
      <c r="AI982">
        <v>53554087</v>
      </c>
      <c r="AJ982">
        <v>1066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ROW(Source!A588)</f>
        <v>588</v>
      </c>
      <c r="B983">
        <v>53554095</v>
      </c>
      <c r="C983">
        <v>53554083</v>
      </c>
      <c r="D983">
        <v>29174913</v>
      </c>
      <c r="E983">
        <v>1</v>
      </c>
      <c r="F983">
        <v>1</v>
      </c>
      <c r="G983">
        <v>1</v>
      </c>
      <c r="H983">
        <v>2</v>
      </c>
      <c r="I983" t="s">
        <v>1513</v>
      </c>
      <c r="J983" t="s">
        <v>1514</v>
      </c>
      <c r="K983" t="s">
        <v>1515</v>
      </c>
      <c r="L983">
        <v>1368</v>
      </c>
      <c r="N983">
        <v>1011</v>
      </c>
      <c r="O983" t="s">
        <v>1494</v>
      </c>
      <c r="P983" t="s">
        <v>1494</v>
      </c>
      <c r="Q983">
        <v>1</v>
      </c>
      <c r="X983">
        <v>13.6047021484375</v>
      </c>
      <c r="Y983">
        <v>0</v>
      </c>
      <c r="Z983">
        <v>87.17</v>
      </c>
      <c r="AA983">
        <v>11.6</v>
      </c>
      <c r="AB983">
        <v>0</v>
      </c>
      <c r="AC983">
        <v>0</v>
      </c>
      <c r="AD983">
        <v>1</v>
      </c>
      <c r="AE983">
        <v>0</v>
      </c>
      <c r="AF983" t="s">
        <v>61</v>
      </c>
      <c r="AG983">
        <v>19.556759338378903</v>
      </c>
      <c r="AH983">
        <v>2</v>
      </c>
      <c r="AI983">
        <v>53554088</v>
      </c>
      <c r="AJ983">
        <v>1067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ROW(Source!A588)</f>
        <v>588</v>
      </c>
      <c r="B984">
        <v>53554096</v>
      </c>
      <c r="C984">
        <v>53554083</v>
      </c>
      <c r="D984">
        <v>29109671</v>
      </c>
      <c r="E984">
        <v>1</v>
      </c>
      <c r="F984">
        <v>1</v>
      </c>
      <c r="G984">
        <v>1</v>
      </c>
      <c r="H984">
        <v>3</v>
      </c>
      <c r="I984" t="s">
        <v>2108</v>
      </c>
      <c r="J984" t="s">
        <v>2109</v>
      </c>
      <c r="K984" t="s">
        <v>2110</v>
      </c>
      <c r="L984">
        <v>1327</v>
      </c>
      <c r="N984">
        <v>1005</v>
      </c>
      <c r="O984" t="s">
        <v>128</v>
      </c>
      <c r="P984" t="s">
        <v>128</v>
      </c>
      <c r="Q984">
        <v>1</v>
      </c>
      <c r="X984">
        <v>103</v>
      </c>
      <c r="Y984">
        <v>51.95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0</v>
      </c>
      <c r="AF984" t="s">
        <v>3</v>
      </c>
      <c r="AG984">
        <v>103</v>
      </c>
      <c r="AH984">
        <v>3</v>
      </c>
      <c r="AI984">
        <v>-1</v>
      </c>
      <c r="AJ984" t="s">
        <v>3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ROW(Source!A589)</f>
        <v>589</v>
      </c>
      <c r="B985">
        <v>53554091</v>
      </c>
      <c r="C985">
        <v>53554083</v>
      </c>
      <c r="D985">
        <v>18407546</v>
      </c>
      <c r="E985">
        <v>1</v>
      </c>
      <c r="F985">
        <v>1</v>
      </c>
      <c r="G985">
        <v>1</v>
      </c>
      <c r="H985">
        <v>1</v>
      </c>
      <c r="I985" t="s">
        <v>1645</v>
      </c>
      <c r="J985" t="s">
        <v>3</v>
      </c>
      <c r="K985" t="s">
        <v>1646</v>
      </c>
      <c r="L985">
        <v>1369</v>
      </c>
      <c r="N985">
        <v>1013</v>
      </c>
      <c r="O985" t="s">
        <v>1486</v>
      </c>
      <c r="P985" t="s">
        <v>1486</v>
      </c>
      <c r="Q985">
        <v>1</v>
      </c>
      <c r="X985">
        <v>236.99620604593744</v>
      </c>
      <c r="Y985">
        <v>0</v>
      </c>
      <c r="Z985">
        <v>0</v>
      </c>
      <c r="AA985">
        <v>0</v>
      </c>
      <c r="AB985">
        <v>9.4</v>
      </c>
      <c r="AC985">
        <v>0</v>
      </c>
      <c r="AD985">
        <v>1</v>
      </c>
      <c r="AE985">
        <v>1</v>
      </c>
      <c r="AF985" t="s">
        <v>62</v>
      </c>
      <c r="AG985">
        <v>313.42748249575163</v>
      </c>
      <c r="AH985">
        <v>2</v>
      </c>
      <c r="AI985">
        <v>53554084</v>
      </c>
      <c r="AJ985">
        <v>1070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ROW(Source!A589)</f>
        <v>589</v>
      </c>
      <c r="B986">
        <v>53554092</v>
      </c>
      <c r="C986">
        <v>53554083</v>
      </c>
      <c r="D986">
        <v>121548</v>
      </c>
      <c r="E986">
        <v>1</v>
      </c>
      <c r="F986">
        <v>1</v>
      </c>
      <c r="G986">
        <v>1</v>
      </c>
      <c r="H986">
        <v>1</v>
      </c>
      <c r="I986" t="s">
        <v>31</v>
      </c>
      <c r="J986" t="s">
        <v>3</v>
      </c>
      <c r="K986" t="s">
        <v>1489</v>
      </c>
      <c r="L986">
        <v>608254</v>
      </c>
      <c r="N986">
        <v>1013</v>
      </c>
      <c r="O986" t="s">
        <v>1490</v>
      </c>
      <c r="P986" t="s">
        <v>1490</v>
      </c>
      <c r="Q986">
        <v>1</v>
      </c>
      <c r="X986">
        <v>2.257548828125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2</v>
      </c>
      <c r="AF986" t="s">
        <v>61</v>
      </c>
      <c r="AG986">
        <v>3.2452264404296871</v>
      </c>
      <c r="AH986">
        <v>2</v>
      </c>
      <c r="AI986">
        <v>53554085</v>
      </c>
      <c r="AJ986">
        <v>1071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ROW(Source!A589)</f>
        <v>589</v>
      </c>
      <c r="B987">
        <v>53554093</v>
      </c>
      <c r="C987">
        <v>53554083</v>
      </c>
      <c r="D987">
        <v>29172556</v>
      </c>
      <c r="E987">
        <v>1</v>
      </c>
      <c r="F987">
        <v>1</v>
      </c>
      <c r="G987">
        <v>1</v>
      </c>
      <c r="H987">
        <v>2</v>
      </c>
      <c r="I987" t="s">
        <v>1647</v>
      </c>
      <c r="J987" t="s">
        <v>1667</v>
      </c>
      <c r="K987" t="s">
        <v>1649</v>
      </c>
      <c r="L987">
        <v>1368</v>
      </c>
      <c r="N987">
        <v>1011</v>
      </c>
      <c r="O987" t="s">
        <v>1494</v>
      </c>
      <c r="P987" t="s">
        <v>1494</v>
      </c>
      <c r="Q987">
        <v>1</v>
      </c>
      <c r="X987">
        <v>2.257548828125</v>
      </c>
      <c r="Y987">
        <v>0</v>
      </c>
      <c r="Z987">
        <v>31.26</v>
      </c>
      <c r="AA987">
        <v>13.5</v>
      </c>
      <c r="AB987">
        <v>0</v>
      </c>
      <c r="AC987">
        <v>0</v>
      </c>
      <c r="AD987">
        <v>1</v>
      </c>
      <c r="AE987">
        <v>0</v>
      </c>
      <c r="AF987" t="s">
        <v>61</v>
      </c>
      <c r="AG987">
        <v>3.2452264404296871</v>
      </c>
      <c r="AH987">
        <v>2</v>
      </c>
      <c r="AI987">
        <v>53554086</v>
      </c>
      <c r="AJ987">
        <v>1072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ROW(Source!A589)</f>
        <v>589</v>
      </c>
      <c r="B988">
        <v>53554094</v>
      </c>
      <c r="C988">
        <v>53554083</v>
      </c>
      <c r="D988">
        <v>29174500</v>
      </c>
      <c r="E988">
        <v>1</v>
      </c>
      <c r="F988">
        <v>1</v>
      </c>
      <c r="G988">
        <v>1</v>
      </c>
      <c r="H988">
        <v>2</v>
      </c>
      <c r="I988" t="s">
        <v>1681</v>
      </c>
      <c r="J988" t="s">
        <v>1682</v>
      </c>
      <c r="K988" t="s">
        <v>1683</v>
      </c>
      <c r="L988">
        <v>1368</v>
      </c>
      <c r="N988">
        <v>1011</v>
      </c>
      <c r="O988" t="s">
        <v>1494</v>
      </c>
      <c r="P988" t="s">
        <v>1494</v>
      </c>
      <c r="Q988">
        <v>1</v>
      </c>
      <c r="X988">
        <v>15.891955566406249</v>
      </c>
      <c r="Y988">
        <v>0</v>
      </c>
      <c r="Z988">
        <v>1.95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61</v>
      </c>
      <c r="AG988">
        <v>22.844686126708908</v>
      </c>
      <c r="AH988">
        <v>2</v>
      </c>
      <c r="AI988">
        <v>53554087</v>
      </c>
      <c r="AJ988">
        <v>1073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ROW(Source!A589)</f>
        <v>589</v>
      </c>
      <c r="B989">
        <v>53554095</v>
      </c>
      <c r="C989">
        <v>53554083</v>
      </c>
      <c r="D989">
        <v>29174913</v>
      </c>
      <c r="E989">
        <v>1</v>
      </c>
      <c r="F989">
        <v>1</v>
      </c>
      <c r="G989">
        <v>1</v>
      </c>
      <c r="H989">
        <v>2</v>
      </c>
      <c r="I989" t="s">
        <v>1513</v>
      </c>
      <c r="J989" t="s">
        <v>1514</v>
      </c>
      <c r="K989" t="s">
        <v>1515</v>
      </c>
      <c r="L989">
        <v>1368</v>
      </c>
      <c r="N989">
        <v>1011</v>
      </c>
      <c r="O989" t="s">
        <v>1494</v>
      </c>
      <c r="P989" t="s">
        <v>1494</v>
      </c>
      <c r="Q989">
        <v>1</v>
      </c>
      <c r="X989">
        <v>13.6047021484375</v>
      </c>
      <c r="Y989">
        <v>0</v>
      </c>
      <c r="Z989">
        <v>87.17</v>
      </c>
      <c r="AA989">
        <v>11.6</v>
      </c>
      <c r="AB989">
        <v>0</v>
      </c>
      <c r="AC989">
        <v>0</v>
      </c>
      <c r="AD989">
        <v>1</v>
      </c>
      <c r="AE989">
        <v>0</v>
      </c>
      <c r="AF989" t="s">
        <v>61</v>
      </c>
      <c r="AG989">
        <v>19.556759338378903</v>
      </c>
      <c r="AH989">
        <v>2</v>
      </c>
      <c r="AI989">
        <v>53554088</v>
      </c>
      <c r="AJ989">
        <v>1074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ROW(Source!A589)</f>
        <v>589</v>
      </c>
      <c r="B990">
        <v>53554096</v>
      </c>
      <c r="C990">
        <v>53554083</v>
      </c>
      <c r="D990">
        <v>29109671</v>
      </c>
      <c r="E990">
        <v>1</v>
      </c>
      <c r="F990">
        <v>1</v>
      </c>
      <c r="G990">
        <v>1</v>
      </c>
      <c r="H990">
        <v>3</v>
      </c>
      <c r="I990" t="s">
        <v>2108</v>
      </c>
      <c r="J990" t="s">
        <v>2109</v>
      </c>
      <c r="K990" t="s">
        <v>2110</v>
      </c>
      <c r="L990">
        <v>1327</v>
      </c>
      <c r="N990">
        <v>1005</v>
      </c>
      <c r="O990" t="s">
        <v>128</v>
      </c>
      <c r="P990" t="s">
        <v>128</v>
      </c>
      <c r="Q990">
        <v>1</v>
      </c>
      <c r="X990">
        <v>103</v>
      </c>
      <c r="Y990">
        <v>51.95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103</v>
      </c>
      <c r="AH990">
        <v>3</v>
      </c>
      <c r="AI990">
        <v>-1</v>
      </c>
      <c r="AJ990" t="s">
        <v>3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ROW(Source!A629)</f>
        <v>629</v>
      </c>
      <c r="B991">
        <v>53554104</v>
      </c>
      <c r="C991">
        <v>53554099</v>
      </c>
      <c r="D991">
        <v>18409992</v>
      </c>
      <c r="E991">
        <v>1</v>
      </c>
      <c r="F991">
        <v>1</v>
      </c>
      <c r="G991">
        <v>1</v>
      </c>
      <c r="H991">
        <v>1</v>
      </c>
      <c r="I991" t="s">
        <v>1864</v>
      </c>
      <c r="J991" t="s">
        <v>3</v>
      </c>
      <c r="K991" t="s">
        <v>1865</v>
      </c>
      <c r="L991">
        <v>1369</v>
      </c>
      <c r="N991">
        <v>1013</v>
      </c>
      <c r="O991" t="s">
        <v>1486</v>
      </c>
      <c r="P991" t="s">
        <v>1486</v>
      </c>
      <c r="Q991">
        <v>1</v>
      </c>
      <c r="X991">
        <v>119.49649999999998</v>
      </c>
      <c r="Y991">
        <v>0</v>
      </c>
      <c r="Z991">
        <v>0</v>
      </c>
      <c r="AA991">
        <v>0</v>
      </c>
      <c r="AB991">
        <v>8.09</v>
      </c>
      <c r="AC991">
        <v>0</v>
      </c>
      <c r="AD991">
        <v>1</v>
      </c>
      <c r="AE991">
        <v>1</v>
      </c>
      <c r="AF991" t="s">
        <v>16</v>
      </c>
      <c r="AG991">
        <v>137.420975</v>
      </c>
      <c r="AH991">
        <v>2</v>
      </c>
      <c r="AI991">
        <v>53554100</v>
      </c>
      <c r="AJ991">
        <v>1077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ROW(Source!A629)</f>
        <v>629</v>
      </c>
      <c r="B992">
        <v>53554105</v>
      </c>
      <c r="C992">
        <v>53554099</v>
      </c>
      <c r="D992">
        <v>121548</v>
      </c>
      <c r="E992">
        <v>1</v>
      </c>
      <c r="F992">
        <v>1</v>
      </c>
      <c r="G992">
        <v>1</v>
      </c>
      <c r="H992">
        <v>1</v>
      </c>
      <c r="I992" t="s">
        <v>31</v>
      </c>
      <c r="J992" t="s">
        <v>3</v>
      </c>
      <c r="K992" t="s">
        <v>1489</v>
      </c>
      <c r="L992">
        <v>608254</v>
      </c>
      <c r="N992">
        <v>1013</v>
      </c>
      <c r="O992" t="s">
        <v>1490</v>
      </c>
      <c r="P992" t="s">
        <v>1490</v>
      </c>
      <c r="Q992">
        <v>1</v>
      </c>
      <c r="X992">
        <v>8.9009999999999998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2</v>
      </c>
      <c r="AF992" t="s">
        <v>16</v>
      </c>
      <c r="AG992">
        <v>10.236149999999999</v>
      </c>
      <c r="AH992">
        <v>2</v>
      </c>
      <c r="AI992">
        <v>53554101</v>
      </c>
      <c r="AJ992">
        <v>1078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ROW(Source!A629)</f>
        <v>629</v>
      </c>
      <c r="B993">
        <v>53554106</v>
      </c>
      <c r="C993">
        <v>53554099</v>
      </c>
      <c r="D993">
        <v>29172556</v>
      </c>
      <c r="E993">
        <v>1</v>
      </c>
      <c r="F993">
        <v>1</v>
      </c>
      <c r="G993">
        <v>1</v>
      </c>
      <c r="H993">
        <v>2</v>
      </c>
      <c r="I993" t="s">
        <v>1647</v>
      </c>
      <c r="J993" t="s">
        <v>1667</v>
      </c>
      <c r="K993" t="s">
        <v>1649</v>
      </c>
      <c r="L993">
        <v>1368</v>
      </c>
      <c r="N993">
        <v>1011</v>
      </c>
      <c r="O993" t="s">
        <v>1494</v>
      </c>
      <c r="P993" t="s">
        <v>1494</v>
      </c>
      <c r="Q993">
        <v>1</v>
      </c>
      <c r="X993">
        <v>8.9009999999999998</v>
      </c>
      <c r="Y993">
        <v>0</v>
      </c>
      <c r="Z993">
        <v>31.26</v>
      </c>
      <c r="AA993">
        <v>13.5</v>
      </c>
      <c r="AB993">
        <v>0</v>
      </c>
      <c r="AC993">
        <v>0</v>
      </c>
      <c r="AD993">
        <v>1</v>
      </c>
      <c r="AE993">
        <v>0</v>
      </c>
      <c r="AF993" t="s">
        <v>16</v>
      </c>
      <c r="AG993">
        <v>10.236149999999999</v>
      </c>
      <c r="AH993">
        <v>2</v>
      </c>
      <c r="AI993">
        <v>53554102</v>
      </c>
      <c r="AJ993">
        <v>1079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ROW(Source!A630)</f>
        <v>630</v>
      </c>
      <c r="B994">
        <v>53554104</v>
      </c>
      <c r="C994">
        <v>53554099</v>
      </c>
      <c r="D994">
        <v>18409992</v>
      </c>
      <c r="E994">
        <v>1</v>
      </c>
      <c r="F994">
        <v>1</v>
      </c>
      <c r="G994">
        <v>1</v>
      </c>
      <c r="H994">
        <v>1</v>
      </c>
      <c r="I994" t="s">
        <v>1864</v>
      </c>
      <c r="J994" t="s">
        <v>3</v>
      </c>
      <c r="K994" t="s">
        <v>1865</v>
      </c>
      <c r="L994">
        <v>1369</v>
      </c>
      <c r="N994">
        <v>1013</v>
      </c>
      <c r="O994" t="s">
        <v>1486</v>
      </c>
      <c r="P994" t="s">
        <v>1486</v>
      </c>
      <c r="Q994">
        <v>1</v>
      </c>
      <c r="X994">
        <v>119.49649999999998</v>
      </c>
      <c r="Y994">
        <v>0</v>
      </c>
      <c r="Z994">
        <v>0</v>
      </c>
      <c r="AA994">
        <v>0</v>
      </c>
      <c r="AB994">
        <v>8.09</v>
      </c>
      <c r="AC994">
        <v>0</v>
      </c>
      <c r="AD994">
        <v>1</v>
      </c>
      <c r="AE994">
        <v>1</v>
      </c>
      <c r="AF994" t="s">
        <v>16</v>
      </c>
      <c r="AG994">
        <v>137.420975</v>
      </c>
      <c r="AH994">
        <v>2</v>
      </c>
      <c r="AI994">
        <v>53554100</v>
      </c>
      <c r="AJ994">
        <v>1081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ROW(Source!A630)</f>
        <v>630</v>
      </c>
      <c r="B995">
        <v>53554105</v>
      </c>
      <c r="C995">
        <v>53554099</v>
      </c>
      <c r="D995">
        <v>121548</v>
      </c>
      <c r="E995">
        <v>1</v>
      </c>
      <c r="F995">
        <v>1</v>
      </c>
      <c r="G995">
        <v>1</v>
      </c>
      <c r="H995">
        <v>1</v>
      </c>
      <c r="I995" t="s">
        <v>31</v>
      </c>
      <c r="J995" t="s">
        <v>3</v>
      </c>
      <c r="K995" t="s">
        <v>1489</v>
      </c>
      <c r="L995">
        <v>608254</v>
      </c>
      <c r="N995">
        <v>1013</v>
      </c>
      <c r="O995" t="s">
        <v>1490</v>
      </c>
      <c r="P995" t="s">
        <v>1490</v>
      </c>
      <c r="Q995">
        <v>1</v>
      </c>
      <c r="X995">
        <v>8.9009999999999998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2</v>
      </c>
      <c r="AF995" t="s">
        <v>16</v>
      </c>
      <c r="AG995">
        <v>10.236149999999999</v>
      </c>
      <c r="AH995">
        <v>2</v>
      </c>
      <c r="AI995">
        <v>53554101</v>
      </c>
      <c r="AJ995">
        <v>1082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ROW(Source!A630)</f>
        <v>630</v>
      </c>
      <c r="B996">
        <v>53554106</v>
      </c>
      <c r="C996">
        <v>53554099</v>
      </c>
      <c r="D996">
        <v>29172556</v>
      </c>
      <c r="E996">
        <v>1</v>
      </c>
      <c r="F996">
        <v>1</v>
      </c>
      <c r="G996">
        <v>1</v>
      </c>
      <c r="H996">
        <v>2</v>
      </c>
      <c r="I996" t="s">
        <v>1647</v>
      </c>
      <c r="J996" t="s">
        <v>1667</v>
      </c>
      <c r="K996" t="s">
        <v>1649</v>
      </c>
      <c r="L996">
        <v>1368</v>
      </c>
      <c r="N996">
        <v>1011</v>
      </c>
      <c r="O996" t="s">
        <v>1494</v>
      </c>
      <c r="P996" t="s">
        <v>1494</v>
      </c>
      <c r="Q996">
        <v>1</v>
      </c>
      <c r="X996">
        <v>8.9009999999999998</v>
      </c>
      <c r="Y996">
        <v>0</v>
      </c>
      <c r="Z996">
        <v>31.26</v>
      </c>
      <c r="AA996">
        <v>13.5</v>
      </c>
      <c r="AB996">
        <v>0</v>
      </c>
      <c r="AC996">
        <v>0</v>
      </c>
      <c r="AD996">
        <v>1</v>
      </c>
      <c r="AE996">
        <v>0</v>
      </c>
      <c r="AF996" t="s">
        <v>16</v>
      </c>
      <c r="AG996">
        <v>10.236149999999999</v>
      </c>
      <c r="AH996">
        <v>2</v>
      </c>
      <c r="AI996">
        <v>53554102</v>
      </c>
      <c r="AJ996">
        <v>1083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ROW(Source!A633)</f>
        <v>633</v>
      </c>
      <c r="B997">
        <v>53554118</v>
      </c>
      <c r="C997">
        <v>53554108</v>
      </c>
      <c r="D997">
        <v>18410171</v>
      </c>
      <c r="E997">
        <v>1</v>
      </c>
      <c r="F997">
        <v>1</v>
      </c>
      <c r="G997">
        <v>1</v>
      </c>
      <c r="H997">
        <v>1</v>
      </c>
      <c r="I997" t="s">
        <v>1839</v>
      </c>
      <c r="J997" t="s">
        <v>3</v>
      </c>
      <c r="K997" t="s">
        <v>1840</v>
      </c>
      <c r="L997">
        <v>1369</v>
      </c>
      <c r="N997">
        <v>1013</v>
      </c>
      <c r="O997" t="s">
        <v>1486</v>
      </c>
      <c r="P997" t="s">
        <v>1486</v>
      </c>
      <c r="Q997">
        <v>1</v>
      </c>
      <c r="X997">
        <v>44</v>
      </c>
      <c r="Y997">
        <v>0</v>
      </c>
      <c r="Z997">
        <v>0</v>
      </c>
      <c r="AA997">
        <v>0</v>
      </c>
      <c r="AB997">
        <v>8.9700000000000006</v>
      </c>
      <c r="AC997">
        <v>0</v>
      </c>
      <c r="AD997">
        <v>1</v>
      </c>
      <c r="AE997">
        <v>1</v>
      </c>
      <c r="AF997" t="s">
        <v>16</v>
      </c>
      <c r="AG997">
        <v>50.599999999999994</v>
      </c>
      <c r="AH997">
        <v>2</v>
      </c>
      <c r="AI997">
        <v>53554109</v>
      </c>
      <c r="AJ997">
        <v>1085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ROW(Source!A633)</f>
        <v>633</v>
      </c>
      <c r="B998">
        <v>53554119</v>
      </c>
      <c r="C998">
        <v>53554108</v>
      </c>
      <c r="D998">
        <v>121548</v>
      </c>
      <c r="E998">
        <v>1</v>
      </c>
      <c r="F998">
        <v>1</v>
      </c>
      <c r="G998">
        <v>1</v>
      </c>
      <c r="H998">
        <v>1</v>
      </c>
      <c r="I998" t="s">
        <v>31</v>
      </c>
      <c r="J998" t="s">
        <v>3</v>
      </c>
      <c r="K998" t="s">
        <v>1489</v>
      </c>
      <c r="L998">
        <v>608254</v>
      </c>
      <c r="N998">
        <v>1013</v>
      </c>
      <c r="O998" t="s">
        <v>1490</v>
      </c>
      <c r="P998" t="s">
        <v>1490</v>
      </c>
      <c r="Q998">
        <v>1</v>
      </c>
      <c r="X998">
        <v>0.38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2</v>
      </c>
      <c r="AF998" t="s">
        <v>16</v>
      </c>
      <c r="AG998">
        <v>0.43699999999999994</v>
      </c>
      <c r="AH998">
        <v>2</v>
      </c>
      <c r="AI998">
        <v>53554110</v>
      </c>
      <c r="AJ998">
        <v>1086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ROW(Source!A633)</f>
        <v>633</v>
      </c>
      <c r="B999">
        <v>53554120</v>
      </c>
      <c r="C999">
        <v>53554108</v>
      </c>
      <c r="D999">
        <v>29172556</v>
      </c>
      <c r="E999">
        <v>1</v>
      </c>
      <c r="F999">
        <v>1</v>
      </c>
      <c r="G999">
        <v>1</v>
      </c>
      <c r="H999">
        <v>2</v>
      </c>
      <c r="I999" t="s">
        <v>1647</v>
      </c>
      <c r="J999" t="s">
        <v>1667</v>
      </c>
      <c r="K999" t="s">
        <v>1649</v>
      </c>
      <c r="L999">
        <v>1368</v>
      </c>
      <c r="N999">
        <v>1011</v>
      </c>
      <c r="O999" t="s">
        <v>1494</v>
      </c>
      <c r="P999" t="s">
        <v>1494</v>
      </c>
      <c r="Q999">
        <v>1</v>
      </c>
      <c r="X999">
        <v>0.38</v>
      </c>
      <c r="Y999">
        <v>0</v>
      </c>
      <c r="Z999">
        <v>31.26</v>
      </c>
      <c r="AA999">
        <v>13.5</v>
      </c>
      <c r="AB999">
        <v>0</v>
      </c>
      <c r="AC999">
        <v>0</v>
      </c>
      <c r="AD999">
        <v>1</v>
      </c>
      <c r="AE999">
        <v>0</v>
      </c>
      <c r="AF999" t="s">
        <v>16</v>
      </c>
      <c r="AG999">
        <v>0.43699999999999994</v>
      </c>
      <c r="AH999">
        <v>2</v>
      </c>
      <c r="AI999">
        <v>53554111</v>
      </c>
      <c r="AJ999">
        <v>1087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ROW(Source!A633)</f>
        <v>633</v>
      </c>
      <c r="B1000">
        <v>53554121</v>
      </c>
      <c r="C1000">
        <v>53554108</v>
      </c>
      <c r="D1000">
        <v>29172657</v>
      </c>
      <c r="E1000">
        <v>1</v>
      </c>
      <c r="F1000">
        <v>1</v>
      </c>
      <c r="G1000">
        <v>1</v>
      </c>
      <c r="H1000">
        <v>2</v>
      </c>
      <c r="I1000" t="s">
        <v>1588</v>
      </c>
      <c r="J1000" t="s">
        <v>1589</v>
      </c>
      <c r="K1000" t="s">
        <v>1590</v>
      </c>
      <c r="L1000">
        <v>1368</v>
      </c>
      <c r="N1000">
        <v>1011</v>
      </c>
      <c r="O1000" t="s">
        <v>1494</v>
      </c>
      <c r="P1000" t="s">
        <v>1494</v>
      </c>
      <c r="Q1000">
        <v>1</v>
      </c>
      <c r="X1000">
        <v>0.43</v>
      </c>
      <c r="Y1000">
        <v>0</v>
      </c>
      <c r="Z1000">
        <v>8.1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16</v>
      </c>
      <c r="AG1000">
        <v>0.49449999999999994</v>
      </c>
      <c r="AH1000">
        <v>2</v>
      </c>
      <c r="AI1000">
        <v>53554112</v>
      </c>
      <c r="AJ1000">
        <v>1088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ROW(Source!A633)</f>
        <v>633</v>
      </c>
      <c r="B1001">
        <v>53554122</v>
      </c>
      <c r="C1001">
        <v>53554108</v>
      </c>
      <c r="D1001">
        <v>29174913</v>
      </c>
      <c r="E1001">
        <v>1</v>
      </c>
      <c r="F1001">
        <v>1</v>
      </c>
      <c r="G1001">
        <v>1</v>
      </c>
      <c r="H1001">
        <v>2</v>
      </c>
      <c r="I1001" t="s">
        <v>1513</v>
      </c>
      <c r="J1001" t="s">
        <v>1514</v>
      </c>
      <c r="K1001" t="s">
        <v>1515</v>
      </c>
      <c r="L1001">
        <v>1368</v>
      </c>
      <c r="N1001">
        <v>1011</v>
      </c>
      <c r="O1001" t="s">
        <v>1494</v>
      </c>
      <c r="P1001" t="s">
        <v>1494</v>
      </c>
      <c r="Q1001">
        <v>1</v>
      </c>
      <c r="X1001">
        <v>0.1</v>
      </c>
      <c r="Y1001">
        <v>0</v>
      </c>
      <c r="Z1001">
        <v>87.17</v>
      </c>
      <c r="AA1001">
        <v>11.6</v>
      </c>
      <c r="AB1001">
        <v>0</v>
      </c>
      <c r="AC1001">
        <v>0</v>
      </c>
      <c r="AD1001">
        <v>1</v>
      </c>
      <c r="AE1001">
        <v>0</v>
      </c>
      <c r="AF1001" t="s">
        <v>16</v>
      </c>
      <c r="AG1001">
        <v>0.11499999999999999</v>
      </c>
      <c r="AH1001">
        <v>2</v>
      </c>
      <c r="AI1001">
        <v>53554113</v>
      </c>
      <c r="AJ1001">
        <v>1089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ROW(Source!A633)</f>
        <v>633</v>
      </c>
      <c r="B1002">
        <v>53554123</v>
      </c>
      <c r="C1002">
        <v>53554108</v>
      </c>
      <c r="D1002">
        <v>29113690</v>
      </c>
      <c r="E1002">
        <v>1</v>
      </c>
      <c r="F1002">
        <v>1</v>
      </c>
      <c r="G1002">
        <v>1</v>
      </c>
      <c r="H1002">
        <v>3</v>
      </c>
      <c r="I1002" t="s">
        <v>1866</v>
      </c>
      <c r="J1002" t="s">
        <v>1867</v>
      </c>
      <c r="K1002" t="s">
        <v>1868</v>
      </c>
      <c r="L1002">
        <v>1348</v>
      </c>
      <c r="N1002">
        <v>1009</v>
      </c>
      <c r="O1002" t="s">
        <v>26</v>
      </c>
      <c r="P1002" t="s">
        <v>26</v>
      </c>
      <c r="Q1002">
        <v>1000</v>
      </c>
      <c r="X1002">
        <v>0.05</v>
      </c>
      <c r="Y1002">
        <v>5649.99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3</v>
      </c>
      <c r="AG1002">
        <v>0.05</v>
      </c>
      <c r="AH1002">
        <v>2</v>
      </c>
      <c r="AI1002">
        <v>53554114</v>
      </c>
      <c r="AJ1002">
        <v>1090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ROW(Source!A633)</f>
        <v>633</v>
      </c>
      <c r="B1003">
        <v>53554124</v>
      </c>
      <c r="C1003">
        <v>53554108</v>
      </c>
      <c r="D1003">
        <v>29113707</v>
      </c>
      <c r="E1003">
        <v>1</v>
      </c>
      <c r="F1003">
        <v>1</v>
      </c>
      <c r="G1003">
        <v>1</v>
      </c>
      <c r="H1003">
        <v>3</v>
      </c>
      <c r="I1003" t="s">
        <v>734</v>
      </c>
      <c r="J1003" t="s">
        <v>736</v>
      </c>
      <c r="K1003" t="s">
        <v>735</v>
      </c>
      <c r="L1003">
        <v>1348</v>
      </c>
      <c r="N1003">
        <v>1009</v>
      </c>
      <c r="O1003" t="s">
        <v>26</v>
      </c>
      <c r="P1003" t="s">
        <v>26</v>
      </c>
      <c r="Q1003">
        <v>1000</v>
      </c>
      <c r="X1003">
        <v>0.98</v>
      </c>
      <c r="Y1003">
        <v>6102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3</v>
      </c>
      <c r="AG1003">
        <v>0.98</v>
      </c>
      <c r="AH1003">
        <v>2</v>
      </c>
      <c r="AI1003">
        <v>53554115</v>
      </c>
      <c r="AJ1003">
        <v>1091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ROW(Source!A633)</f>
        <v>633</v>
      </c>
      <c r="B1004">
        <v>53554125</v>
      </c>
      <c r="C1004">
        <v>53554108</v>
      </c>
      <c r="D1004">
        <v>29113982</v>
      </c>
      <c r="E1004">
        <v>1</v>
      </c>
      <c r="F1004">
        <v>1</v>
      </c>
      <c r="G1004">
        <v>1</v>
      </c>
      <c r="H1004">
        <v>3</v>
      </c>
      <c r="I1004" t="s">
        <v>1655</v>
      </c>
      <c r="J1004" t="s">
        <v>1869</v>
      </c>
      <c r="K1004" t="s">
        <v>1657</v>
      </c>
      <c r="L1004">
        <v>1348</v>
      </c>
      <c r="N1004">
        <v>1009</v>
      </c>
      <c r="O1004" t="s">
        <v>26</v>
      </c>
      <c r="P1004" t="s">
        <v>26</v>
      </c>
      <c r="Q1004">
        <v>1000</v>
      </c>
      <c r="X1004">
        <v>5.1000000000000004E-3</v>
      </c>
      <c r="Y1004">
        <v>9423.99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5.1000000000000004E-3</v>
      </c>
      <c r="AH1004">
        <v>2</v>
      </c>
      <c r="AI1004">
        <v>53554116</v>
      </c>
      <c r="AJ1004">
        <v>1092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ROW(Source!A634)</f>
        <v>634</v>
      </c>
      <c r="B1005">
        <v>53554118</v>
      </c>
      <c r="C1005">
        <v>53554108</v>
      </c>
      <c r="D1005">
        <v>18410171</v>
      </c>
      <c r="E1005">
        <v>1</v>
      </c>
      <c r="F1005">
        <v>1</v>
      </c>
      <c r="G1005">
        <v>1</v>
      </c>
      <c r="H1005">
        <v>1</v>
      </c>
      <c r="I1005" t="s">
        <v>1839</v>
      </c>
      <c r="J1005" t="s">
        <v>3</v>
      </c>
      <c r="K1005" t="s">
        <v>1840</v>
      </c>
      <c r="L1005">
        <v>1369</v>
      </c>
      <c r="N1005">
        <v>1013</v>
      </c>
      <c r="O1005" t="s">
        <v>1486</v>
      </c>
      <c r="P1005" t="s">
        <v>1486</v>
      </c>
      <c r="Q1005">
        <v>1</v>
      </c>
      <c r="X1005">
        <v>44</v>
      </c>
      <c r="Y1005">
        <v>0</v>
      </c>
      <c r="Z1005">
        <v>0</v>
      </c>
      <c r="AA1005">
        <v>0</v>
      </c>
      <c r="AB1005">
        <v>8.9700000000000006</v>
      </c>
      <c r="AC1005">
        <v>0</v>
      </c>
      <c r="AD1005">
        <v>1</v>
      </c>
      <c r="AE1005">
        <v>1</v>
      </c>
      <c r="AF1005" t="s">
        <v>16</v>
      </c>
      <c r="AG1005">
        <v>50.599999999999994</v>
      </c>
      <c r="AH1005">
        <v>2</v>
      </c>
      <c r="AI1005">
        <v>53554109</v>
      </c>
      <c r="AJ1005">
        <v>1094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ROW(Source!A634)</f>
        <v>634</v>
      </c>
      <c r="B1006">
        <v>53554119</v>
      </c>
      <c r="C1006">
        <v>53554108</v>
      </c>
      <c r="D1006">
        <v>121548</v>
      </c>
      <c r="E1006">
        <v>1</v>
      </c>
      <c r="F1006">
        <v>1</v>
      </c>
      <c r="G1006">
        <v>1</v>
      </c>
      <c r="H1006">
        <v>1</v>
      </c>
      <c r="I1006" t="s">
        <v>31</v>
      </c>
      <c r="J1006" t="s">
        <v>3</v>
      </c>
      <c r="K1006" t="s">
        <v>1489</v>
      </c>
      <c r="L1006">
        <v>608254</v>
      </c>
      <c r="N1006">
        <v>1013</v>
      </c>
      <c r="O1006" t="s">
        <v>1490</v>
      </c>
      <c r="P1006" t="s">
        <v>1490</v>
      </c>
      <c r="Q1006">
        <v>1</v>
      </c>
      <c r="X1006">
        <v>0.38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2</v>
      </c>
      <c r="AF1006" t="s">
        <v>16</v>
      </c>
      <c r="AG1006">
        <v>0.43699999999999994</v>
      </c>
      <c r="AH1006">
        <v>2</v>
      </c>
      <c r="AI1006">
        <v>53554110</v>
      </c>
      <c r="AJ1006">
        <v>1095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ROW(Source!A634)</f>
        <v>634</v>
      </c>
      <c r="B1007">
        <v>53554120</v>
      </c>
      <c r="C1007">
        <v>53554108</v>
      </c>
      <c r="D1007">
        <v>29172556</v>
      </c>
      <c r="E1007">
        <v>1</v>
      </c>
      <c r="F1007">
        <v>1</v>
      </c>
      <c r="G1007">
        <v>1</v>
      </c>
      <c r="H1007">
        <v>2</v>
      </c>
      <c r="I1007" t="s">
        <v>1647</v>
      </c>
      <c r="J1007" t="s">
        <v>1667</v>
      </c>
      <c r="K1007" t="s">
        <v>1649</v>
      </c>
      <c r="L1007">
        <v>1368</v>
      </c>
      <c r="N1007">
        <v>1011</v>
      </c>
      <c r="O1007" t="s">
        <v>1494</v>
      </c>
      <c r="P1007" t="s">
        <v>1494</v>
      </c>
      <c r="Q1007">
        <v>1</v>
      </c>
      <c r="X1007">
        <v>0.38</v>
      </c>
      <c r="Y1007">
        <v>0</v>
      </c>
      <c r="Z1007">
        <v>31.26</v>
      </c>
      <c r="AA1007">
        <v>13.5</v>
      </c>
      <c r="AB1007">
        <v>0</v>
      </c>
      <c r="AC1007">
        <v>0</v>
      </c>
      <c r="AD1007">
        <v>1</v>
      </c>
      <c r="AE1007">
        <v>0</v>
      </c>
      <c r="AF1007" t="s">
        <v>16</v>
      </c>
      <c r="AG1007">
        <v>0.43699999999999994</v>
      </c>
      <c r="AH1007">
        <v>2</v>
      </c>
      <c r="AI1007">
        <v>53554111</v>
      </c>
      <c r="AJ1007">
        <v>1096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ROW(Source!A634)</f>
        <v>634</v>
      </c>
      <c r="B1008">
        <v>53554121</v>
      </c>
      <c r="C1008">
        <v>53554108</v>
      </c>
      <c r="D1008">
        <v>29172657</v>
      </c>
      <c r="E1008">
        <v>1</v>
      </c>
      <c r="F1008">
        <v>1</v>
      </c>
      <c r="G1008">
        <v>1</v>
      </c>
      <c r="H1008">
        <v>2</v>
      </c>
      <c r="I1008" t="s">
        <v>1588</v>
      </c>
      <c r="J1008" t="s">
        <v>1589</v>
      </c>
      <c r="K1008" t="s">
        <v>1590</v>
      </c>
      <c r="L1008">
        <v>1368</v>
      </c>
      <c r="N1008">
        <v>1011</v>
      </c>
      <c r="O1008" t="s">
        <v>1494</v>
      </c>
      <c r="P1008" t="s">
        <v>1494</v>
      </c>
      <c r="Q1008">
        <v>1</v>
      </c>
      <c r="X1008">
        <v>0.43</v>
      </c>
      <c r="Y1008">
        <v>0</v>
      </c>
      <c r="Z1008">
        <v>8.1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16</v>
      </c>
      <c r="AG1008">
        <v>0.49449999999999994</v>
      </c>
      <c r="AH1008">
        <v>2</v>
      </c>
      <c r="AI1008">
        <v>53554112</v>
      </c>
      <c r="AJ1008">
        <v>1097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ROW(Source!A634)</f>
        <v>634</v>
      </c>
      <c r="B1009">
        <v>53554122</v>
      </c>
      <c r="C1009">
        <v>53554108</v>
      </c>
      <c r="D1009">
        <v>29174913</v>
      </c>
      <c r="E1009">
        <v>1</v>
      </c>
      <c r="F1009">
        <v>1</v>
      </c>
      <c r="G1009">
        <v>1</v>
      </c>
      <c r="H1009">
        <v>2</v>
      </c>
      <c r="I1009" t="s">
        <v>1513</v>
      </c>
      <c r="J1009" t="s">
        <v>1514</v>
      </c>
      <c r="K1009" t="s">
        <v>1515</v>
      </c>
      <c r="L1009">
        <v>1368</v>
      </c>
      <c r="N1009">
        <v>1011</v>
      </c>
      <c r="O1009" t="s">
        <v>1494</v>
      </c>
      <c r="P1009" t="s">
        <v>1494</v>
      </c>
      <c r="Q1009">
        <v>1</v>
      </c>
      <c r="X1009">
        <v>0.1</v>
      </c>
      <c r="Y1009">
        <v>0</v>
      </c>
      <c r="Z1009">
        <v>87.17</v>
      </c>
      <c r="AA1009">
        <v>11.6</v>
      </c>
      <c r="AB1009">
        <v>0</v>
      </c>
      <c r="AC1009">
        <v>0</v>
      </c>
      <c r="AD1009">
        <v>1</v>
      </c>
      <c r="AE1009">
        <v>0</v>
      </c>
      <c r="AF1009" t="s">
        <v>16</v>
      </c>
      <c r="AG1009">
        <v>0.11499999999999999</v>
      </c>
      <c r="AH1009">
        <v>2</v>
      </c>
      <c r="AI1009">
        <v>53554113</v>
      </c>
      <c r="AJ1009">
        <v>1098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ROW(Source!A634)</f>
        <v>634</v>
      </c>
      <c r="B1010">
        <v>53554123</v>
      </c>
      <c r="C1010">
        <v>53554108</v>
      </c>
      <c r="D1010">
        <v>29113690</v>
      </c>
      <c r="E1010">
        <v>1</v>
      </c>
      <c r="F1010">
        <v>1</v>
      </c>
      <c r="G1010">
        <v>1</v>
      </c>
      <c r="H1010">
        <v>3</v>
      </c>
      <c r="I1010" t="s">
        <v>1866</v>
      </c>
      <c r="J1010" t="s">
        <v>1867</v>
      </c>
      <c r="K1010" t="s">
        <v>1868</v>
      </c>
      <c r="L1010">
        <v>1348</v>
      </c>
      <c r="N1010">
        <v>1009</v>
      </c>
      <c r="O1010" t="s">
        <v>26</v>
      </c>
      <c r="P1010" t="s">
        <v>26</v>
      </c>
      <c r="Q1010">
        <v>1000</v>
      </c>
      <c r="X1010">
        <v>0.05</v>
      </c>
      <c r="Y1010">
        <v>5649.99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0.05</v>
      </c>
      <c r="AH1010">
        <v>2</v>
      </c>
      <c r="AI1010">
        <v>53554114</v>
      </c>
      <c r="AJ1010">
        <v>1099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ROW(Source!A634)</f>
        <v>634</v>
      </c>
      <c r="B1011">
        <v>53554124</v>
      </c>
      <c r="C1011">
        <v>53554108</v>
      </c>
      <c r="D1011">
        <v>29113707</v>
      </c>
      <c r="E1011">
        <v>1</v>
      </c>
      <c r="F1011">
        <v>1</v>
      </c>
      <c r="G1011">
        <v>1</v>
      </c>
      <c r="H1011">
        <v>3</v>
      </c>
      <c r="I1011" t="s">
        <v>734</v>
      </c>
      <c r="J1011" t="s">
        <v>736</v>
      </c>
      <c r="K1011" t="s">
        <v>735</v>
      </c>
      <c r="L1011">
        <v>1348</v>
      </c>
      <c r="N1011">
        <v>1009</v>
      </c>
      <c r="O1011" t="s">
        <v>26</v>
      </c>
      <c r="P1011" t="s">
        <v>26</v>
      </c>
      <c r="Q1011">
        <v>1000</v>
      </c>
      <c r="X1011">
        <v>0.98</v>
      </c>
      <c r="Y1011">
        <v>6102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0.98</v>
      </c>
      <c r="AH1011">
        <v>2</v>
      </c>
      <c r="AI1011">
        <v>53554115</v>
      </c>
      <c r="AJ1011">
        <v>1100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ROW(Source!A634)</f>
        <v>634</v>
      </c>
      <c r="B1012">
        <v>53554125</v>
      </c>
      <c r="C1012">
        <v>53554108</v>
      </c>
      <c r="D1012">
        <v>29113982</v>
      </c>
      <c r="E1012">
        <v>1</v>
      </c>
      <c r="F1012">
        <v>1</v>
      </c>
      <c r="G1012">
        <v>1</v>
      </c>
      <c r="H1012">
        <v>3</v>
      </c>
      <c r="I1012" t="s">
        <v>1655</v>
      </c>
      <c r="J1012" t="s">
        <v>1869</v>
      </c>
      <c r="K1012" t="s">
        <v>1657</v>
      </c>
      <c r="L1012">
        <v>1348</v>
      </c>
      <c r="N1012">
        <v>1009</v>
      </c>
      <c r="O1012" t="s">
        <v>26</v>
      </c>
      <c r="P1012" t="s">
        <v>26</v>
      </c>
      <c r="Q1012">
        <v>1000</v>
      </c>
      <c r="X1012">
        <v>5.1000000000000004E-3</v>
      </c>
      <c r="Y1012">
        <v>9423.99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5.1000000000000004E-3</v>
      </c>
      <c r="AH1012">
        <v>2</v>
      </c>
      <c r="AI1012">
        <v>53554116</v>
      </c>
      <c r="AJ1012">
        <v>1101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ROW(Source!A639)</f>
        <v>639</v>
      </c>
      <c r="B1013">
        <v>53554144</v>
      </c>
      <c r="C1013">
        <v>53554128</v>
      </c>
      <c r="D1013">
        <v>18406785</v>
      </c>
      <c r="E1013">
        <v>1</v>
      </c>
      <c r="F1013">
        <v>1</v>
      </c>
      <c r="G1013">
        <v>1</v>
      </c>
      <c r="H1013">
        <v>1</v>
      </c>
      <c r="I1013" t="s">
        <v>1621</v>
      </c>
      <c r="J1013" t="s">
        <v>3</v>
      </c>
      <c r="K1013" t="s">
        <v>1622</v>
      </c>
      <c r="L1013">
        <v>1369</v>
      </c>
      <c r="N1013">
        <v>1013</v>
      </c>
      <c r="O1013" t="s">
        <v>1486</v>
      </c>
      <c r="P1013" t="s">
        <v>1486</v>
      </c>
      <c r="Q1013">
        <v>1</v>
      </c>
      <c r="X1013">
        <v>265.82249999999993</v>
      </c>
      <c r="Y1013">
        <v>0</v>
      </c>
      <c r="Z1013">
        <v>0</v>
      </c>
      <c r="AA1013">
        <v>0</v>
      </c>
      <c r="AB1013">
        <v>8.86</v>
      </c>
      <c r="AC1013">
        <v>0</v>
      </c>
      <c r="AD1013">
        <v>1</v>
      </c>
      <c r="AE1013">
        <v>1</v>
      </c>
      <c r="AF1013" t="s">
        <v>62</v>
      </c>
      <c r="AG1013">
        <v>351.5502562499999</v>
      </c>
      <c r="AH1013">
        <v>2</v>
      </c>
      <c r="AI1013">
        <v>53554129</v>
      </c>
      <c r="AJ1013">
        <v>1103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ROW(Source!A639)</f>
        <v>639</v>
      </c>
      <c r="B1014">
        <v>53554145</v>
      </c>
      <c r="C1014">
        <v>53554128</v>
      </c>
      <c r="D1014">
        <v>121548</v>
      </c>
      <c r="E1014">
        <v>1</v>
      </c>
      <c r="F1014">
        <v>1</v>
      </c>
      <c r="G1014">
        <v>1</v>
      </c>
      <c r="H1014">
        <v>1</v>
      </c>
      <c r="I1014" t="s">
        <v>31</v>
      </c>
      <c r="J1014" t="s">
        <v>3</v>
      </c>
      <c r="K1014" t="s">
        <v>1489</v>
      </c>
      <c r="L1014">
        <v>608254</v>
      </c>
      <c r="N1014">
        <v>1013</v>
      </c>
      <c r="O1014" t="s">
        <v>1490</v>
      </c>
      <c r="P1014" t="s">
        <v>1490</v>
      </c>
      <c r="Q1014">
        <v>1</v>
      </c>
      <c r="X1014">
        <v>1.5093749999999999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2</v>
      </c>
      <c r="AF1014" t="s">
        <v>61</v>
      </c>
      <c r="AG1014">
        <v>2.1697265624999997</v>
      </c>
      <c r="AH1014">
        <v>2</v>
      </c>
      <c r="AI1014">
        <v>53554130</v>
      </c>
      <c r="AJ1014">
        <v>1104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ROW(Source!A639)</f>
        <v>639</v>
      </c>
      <c r="B1015">
        <v>53554146</v>
      </c>
      <c r="C1015">
        <v>53554128</v>
      </c>
      <c r="D1015">
        <v>29172556</v>
      </c>
      <c r="E1015">
        <v>1</v>
      </c>
      <c r="F1015">
        <v>1</v>
      </c>
      <c r="G1015">
        <v>1</v>
      </c>
      <c r="H1015">
        <v>2</v>
      </c>
      <c r="I1015" t="s">
        <v>1647</v>
      </c>
      <c r="J1015" t="s">
        <v>1667</v>
      </c>
      <c r="K1015" t="s">
        <v>1649</v>
      </c>
      <c r="L1015">
        <v>1368</v>
      </c>
      <c r="N1015">
        <v>1011</v>
      </c>
      <c r="O1015" t="s">
        <v>1494</v>
      </c>
      <c r="P1015" t="s">
        <v>1494</v>
      </c>
      <c r="Q1015">
        <v>1</v>
      </c>
      <c r="X1015">
        <v>1.5093749999999999</v>
      </c>
      <c r="Y1015">
        <v>0</v>
      </c>
      <c r="Z1015">
        <v>31.26</v>
      </c>
      <c r="AA1015">
        <v>13.5</v>
      </c>
      <c r="AB1015">
        <v>0</v>
      </c>
      <c r="AC1015">
        <v>0</v>
      </c>
      <c r="AD1015">
        <v>1</v>
      </c>
      <c r="AE1015">
        <v>0</v>
      </c>
      <c r="AF1015" t="s">
        <v>61</v>
      </c>
      <c r="AG1015">
        <v>2.1697265624999997</v>
      </c>
      <c r="AH1015">
        <v>2</v>
      </c>
      <c r="AI1015">
        <v>53554131</v>
      </c>
      <c r="AJ1015">
        <v>1105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ROW(Source!A639)</f>
        <v>639</v>
      </c>
      <c r="B1016">
        <v>53554147</v>
      </c>
      <c r="C1016">
        <v>53554128</v>
      </c>
      <c r="D1016">
        <v>29173472</v>
      </c>
      <c r="E1016">
        <v>1</v>
      </c>
      <c r="F1016">
        <v>1</v>
      </c>
      <c r="G1016">
        <v>1</v>
      </c>
      <c r="H1016">
        <v>2</v>
      </c>
      <c r="I1016" t="s">
        <v>1757</v>
      </c>
      <c r="J1016" t="s">
        <v>1758</v>
      </c>
      <c r="K1016" t="s">
        <v>1759</v>
      </c>
      <c r="L1016">
        <v>1368</v>
      </c>
      <c r="N1016">
        <v>1011</v>
      </c>
      <c r="O1016" t="s">
        <v>1494</v>
      </c>
      <c r="P1016" t="s">
        <v>1494</v>
      </c>
      <c r="Q1016">
        <v>1</v>
      </c>
      <c r="X1016">
        <v>30.058124999999997</v>
      </c>
      <c r="Y1016">
        <v>0</v>
      </c>
      <c r="Z1016">
        <v>3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61</v>
      </c>
      <c r="AG1016">
        <v>43.208554687499998</v>
      </c>
      <c r="AH1016">
        <v>2</v>
      </c>
      <c r="AI1016">
        <v>53554132</v>
      </c>
      <c r="AJ1016">
        <v>1106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ROW(Source!A639)</f>
        <v>639</v>
      </c>
      <c r="B1017">
        <v>53554148</v>
      </c>
      <c r="C1017">
        <v>53554128</v>
      </c>
      <c r="D1017">
        <v>29174580</v>
      </c>
      <c r="E1017">
        <v>1</v>
      </c>
      <c r="F1017">
        <v>1</v>
      </c>
      <c r="G1017">
        <v>1</v>
      </c>
      <c r="H1017">
        <v>2</v>
      </c>
      <c r="I1017" t="s">
        <v>1661</v>
      </c>
      <c r="J1017" t="s">
        <v>1662</v>
      </c>
      <c r="K1017" t="s">
        <v>1663</v>
      </c>
      <c r="L1017">
        <v>1368</v>
      </c>
      <c r="N1017">
        <v>1011</v>
      </c>
      <c r="O1017" t="s">
        <v>1494</v>
      </c>
      <c r="P1017" t="s">
        <v>1494</v>
      </c>
      <c r="Q1017">
        <v>1</v>
      </c>
      <c r="X1017">
        <v>46.301875000000003</v>
      </c>
      <c r="Y1017">
        <v>0</v>
      </c>
      <c r="Z1017">
        <v>2.08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61</v>
      </c>
      <c r="AG1017">
        <v>66.558945312500001</v>
      </c>
      <c r="AH1017">
        <v>2</v>
      </c>
      <c r="AI1017">
        <v>53554133</v>
      </c>
      <c r="AJ1017">
        <v>1107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ROW(Source!A639)</f>
        <v>639</v>
      </c>
      <c r="B1018">
        <v>53554149</v>
      </c>
      <c r="C1018">
        <v>53554128</v>
      </c>
      <c r="D1018">
        <v>29174913</v>
      </c>
      <c r="E1018">
        <v>1</v>
      </c>
      <c r="F1018">
        <v>1</v>
      </c>
      <c r="G1018">
        <v>1</v>
      </c>
      <c r="H1018">
        <v>2</v>
      </c>
      <c r="I1018" t="s">
        <v>1513</v>
      </c>
      <c r="J1018" t="s">
        <v>1514</v>
      </c>
      <c r="K1018" t="s">
        <v>1515</v>
      </c>
      <c r="L1018">
        <v>1368</v>
      </c>
      <c r="N1018">
        <v>1011</v>
      </c>
      <c r="O1018" t="s">
        <v>1494</v>
      </c>
      <c r="P1018" t="s">
        <v>1494</v>
      </c>
      <c r="Q1018">
        <v>1</v>
      </c>
      <c r="X1018">
        <v>5.1318749999999991</v>
      </c>
      <c r="Y1018">
        <v>0</v>
      </c>
      <c r="Z1018">
        <v>87.17</v>
      </c>
      <c r="AA1018">
        <v>11.6</v>
      </c>
      <c r="AB1018">
        <v>0</v>
      </c>
      <c r="AC1018">
        <v>0</v>
      </c>
      <c r="AD1018">
        <v>1</v>
      </c>
      <c r="AE1018">
        <v>0</v>
      </c>
      <c r="AF1018" t="s">
        <v>61</v>
      </c>
      <c r="AG1018">
        <v>7.3770703124999999</v>
      </c>
      <c r="AH1018">
        <v>2</v>
      </c>
      <c r="AI1018">
        <v>53554134</v>
      </c>
      <c r="AJ1018">
        <v>1108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ROW(Source!A639)</f>
        <v>639</v>
      </c>
      <c r="B1019">
        <v>53554150</v>
      </c>
      <c r="C1019">
        <v>53554128</v>
      </c>
      <c r="D1019">
        <v>29110827</v>
      </c>
      <c r="E1019">
        <v>1</v>
      </c>
      <c r="F1019">
        <v>1</v>
      </c>
      <c r="G1019">
        <v>1</v>
      </c>
      <c r="H1019">
        <v>3</v>
      </c>
      <c r="I1019" t="s">
        <v>1870</v>
      </c>
      <c r="J1019" t="s">
        <v>1871</v>
      </c>
      <c r="K1019" t="s">
        <v>1872</v>
      </c>
      <c r="L1019">
        <v>1301</v>
      </c>
      <c r="N1019">
        <v>1003</v>
      </c>
      <c r="O1019" t="s">
        <v>185</v>
      </c>
      <c r="P1019" t="s">
        <v>185</v>
      </c>
      <c r="Q1019">
        <v>1</v>
      </c>
      <c r="X1019">
        <v>402</v>
      </c>
      <c r="Y1019">
        <v>6.4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402</v>
      </c>
      <c r="AH1019">
        <v>2</v>
      </c>
      <c r="AI1019">
        <v>53554135</v>
      </c>
      <c r="AJ1019">
        <v>1109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ROW(Source!A639)</f>
        <v>639</v>
      </c>
      <c r="B1020">
        <v>53554151</v>
      </c>
      <c r="C1020">
        <v>53554128</v>
      </c>
      <c r="D1020">
        <v>29110828</v>
      </c>
      <c r="E1020">
        <v>1</v>
      </c>
      <c r="F1020">
        <v>1</v>
      </c>
      <c r="G1020">
        <v>1</v>
      </c>
      <c r="H1020">
        <v>3</v>
      </c>
      <c r="I1020" t="s">
        <v>1873</v>
      </c>
      <c r="J1020" t="s">
        <v>1874</v>
      </c>
      <c r="K1020" t="s">
        <v>1875</v>
      </c>
      <c r="L1020">
        <v>1301</v>
      </c>
      <c r="N1020">
        <v>1003</v>
      </c>
      <c r="O1020" t="s">
        <v>185</v>
      </c>
      <c r="P1020" t="s">
        <v>185</v>
      </c>
      <c r="Q1020">
        <v>1</v>
      </c>
      <c r="X1020">
        <v>43</v>
      </c>
      <c r="Y1020">
        <v>7.99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43</v>
      </c>
      <c r="AH1020">
        <v>2</v>
      </c>
      <c r="AI1020">
        <v>53554136</v>
      </c>
      <c r="AJ1020">
        <v>1110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ROW(Source!A639)</f>
        <v>639</v>
      </c>
      <c r="B1021">
        <v>53554152</v>
      </c>
      <c r="C1021">
        <v>53554128</v>
      </c>
      <c r="D1021">
        <v>29108696</v>
      </c>
      <c r="E1021">
        <v>1</v>
      </c>
      <c r="F1021">
        <v>1</v>
      </c>
      <c r="G1021">
        <v>1</v>
      </c>
      <c r="H1021">
        <v>3</v>
      </c>
      <c r="I1021" t="s">
        <v>1876</v>
      </c>
      <c r="J1021" t="s">
        <v>1877</v>
      </c>
      <c r="K1021" t="s">
        <v>1878</v>
      </c>
      <c r="L1021">
        <v>1354</v>
      </c>
      <c r="N1021">
        <v>1010</v>
      </c>
      <c r="O1021" t="s">
        <v>160</v>
      </c>
      <c r="P1021" t="s">
        <v>160</v>
      </c>
      <c r="Q1021">
        <v>1</v>
      </c>
      <c r="X1021">
        <v>123.5</v>
      </c>
      <c r="Y1021">
        <v>67.209999999999994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123.5</v>
      </c>
      <c r="AH1021">
        <v>2</v>
      </c>
      <c r="AI1021">
        <v>53554137</v>
      </c>
      <c r="AJ1021">
        <v>1111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ROW(Source!A639)</f>
        <v>639</v>
      </c>
      <c r="B1022">
        <v>53554153</v>
      </c>
      <c r="C1022">
        <v>53554128</v>
      </c>
      <c r="D1022">
        <v>29110830</v>
      </c>
      <c r="E1022">
        <v>1</v>
      </c>
      <c r="F1022">
        <v>1</v>
      </c>
      <c r="G1022">
        <v>1</v>
      </c>
      <c r="H1022">
        <v>3</v>
      </c>
      <c r="I1022" t="s">
        <v>1879</v>
      </c>
      <c r="J1022" t="s">
        <v>1880</v>
      </c>
      <c r="K1022" t="s">
        <v>1881</v>
      </c>
      <c r="L1022">
        <v>1302</v>
      </c>
      <c r="N1022">
        <v>1003</v>
      </c>
      <c r="O1022" t="s">
        <v>833</v>
      </c>
      <c r="P1022" t="s">
        <v>833</v>
      </c>
      <c r="Q1022">
        <v>10</v>
      </c>
      <c r="X1022">
        <v>29.3</v>
      </c>
      <c r="Y1022">
        <v>64.2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29.3</v>
      </c>
      <c r="AH1022">
        <v>2</v>
      </c>
      <c r="AI1022">
        <v>53554138</v>
      </c>
      <c r="AJ1022">
        <v>1112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ROW(Source!A639)</f>
        <v>639</v>
      </c>
      <c r="B1023">
        <v>53554154</v>
      </c>
      <c r="C1023">
        <v>53554128</v>
      </c>
      <c r="D1023">
        <v>29114423</v>
      </c>
      <c r="E1023">
        <v>1</v>
      </c>
      <c r="F1023">
        <v>1</v>
      </c>
      <c r="G1023">
        <v>1</v>
      </c>
      <c r="H1023">
        <v>3</v>
      </c>
      <c r="I1023" t="s">
        <v>1882</v>
      </c>
      <c r="J1023" t="s">
        <v>1883</v>
      </c>
      <c r="K1023" t="s">
        <v>1884</v>
      </c>
      <c r="L1023">
        <v>1358</v>
      </c>
      <c r="N1023">
        <v>1010</v>
      </c>
      <c r="O1023" t="s">
        <v>1180</v>
      </c>
      <c r="P1023" t="s">
        <v>1180</v>
      </c>
      <c r="Q1023">
        <v>10</v>
      </c>
      <c r="X1023">
        <v>65.2</v>
      </c>
      <c r="Y1023">
        <v>7.22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65.2</v>
      </c>
      <c r="AH1023">
        <v>2</v>
      </c>
      <c r="AI1023">
        <v>53554139</v>
      </c>
      <c r="AJ1023">
        <v>1113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ROW(Source!A639)</f>
        <v>639</v>
      </c>
      <c r="B1024">
        <v>53554155</v>
      </c>
      <c r="C1024">
        <v>53554128</v>
      </c>
      <c r="D1024">
        <v>29115197</v>
      </c>
      <c r="E1024">
        <v>1</v>
      </c>
      <c r="F1024">
        <v>1</v>
      </c>
      <c r="G1024">
        <v>1</v>
      </c>
      <c r="H1024">
        <v>3</v>
      </c>
      <c r="I1024" t="s">
        <v>1885</v>
      </c>
      <c r="J1024" t="s">
        <v>1886</v>
      </c>
      <c r="K1024" t="s">
        <v>1887</v>
      </c>
      <c r="L1024">
        <v>1355</v>
      </c>
      <c r="N1024">
        <v>1010</v>
      </c>
      <c r="O1024" t="s">
        <v>894</v>
      </c>
      <c r="P1024" t="s">
        <v>894</v>
      </c>
      <c r="Q1024">
        <v>100</v>
      </c>
      <c r="X1024">
        <v>8</v>
      </c>
      <c r="Y1024">
        <v>50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8</v>
      </c>
      <c r="AH1024">
        <v>2</v>
      </c>
      <c r="AI1024">
        <v>53554140</v>
      </c>
      <c r="AJ1024">
        <v>1114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ROW(Source!A639)</f>
        <v>639</v>
      </c>
      <c r="B1025">
        <v>53554156</v>
      </c>
      <c r="C1025">
        <v>53554128</v>
      </c>
      <c r="D1025">
        <v>29130491</v>
      </c>
      <c r="E1025">
        <v>1</v>
      </c>
      <c r="F1025">
        <v>1</v>
      </c>
      <c r="G1025">
        <v>1</v>
      </c>
      <c r="H1025">
        <v>3</v>
      </c>
      <c r="I1025" t="s">
        <v>747</v>
      </c>
      <c r="J1025" t="s">
        <v>749</v>
      </c>
      <c r="K1025" t="s">
        <v>748</v>
      </c>
      <c r="L1025">
        <v>1327</v>
      </c>
      <c r="N1025">
        <v>1005</v>
      </c>
      <c r="O1025" t="s">
        <v>128</v>
      </c>
      <c r="P1025" t="s">
        <v>128</v>
      </c>
      <c r="Q1025">
        <v>1</v>
      </c>
      <c r="X1025">
        <v>100</v>
      </c>
      <c r="Y1025">
        <v>1533.73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0</v>
      </c>
      <c r="AF1025" t="s">
        <v>3</v>
      </c>
      <c r="AG1025">
        <v>100</v>
      </c>
      <c r="AH1025">
        <v>2</v>
      </c>
      <c r="AI1025">
        <v>53554141</v>
      </c>
      <c r="AJ1025">
        <v>1115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ROW(Source!A640)</f>
        <v>640</v>
      </c>
      <c r="B1026">
        <v>53554144</v>
      </c>
      <c r="C1026">
        <v>53554128</v>
      </c>
      <c r="D1026">
        <v>18406785</v>
      </c>
      <c r="E1026">
        <v>1</v>
      </c>
      <c r="F1026">
        <v>1</v>
      </c>
      <c r="G1026">
        <v>1</v>
      </c>
      <c r="H1026">
        <v>1</v>
      </c>
      <c r="I1026" t="s">
        <v>1621</v>
      </c>
      <c r="J1026" t="s">
        <v>3</v>
      </c>
      <c r="K1026" t="s">
        <v>1622</v>
      </c>
      <c r="L1026">
        <v>1369</v>
      </c>
      <c r="N1026">
        <v>1013</v>
      </c>
      <c r="O1026" t="s">
        <v>1486</v>
      </c>
      <c r="P1026" t="s">
        <v>1486</v>
      </c>
      <c r="Q1026">
        <v>1</v>
      </c>
      <c r="X1026">
        <v>265.82249999999993</v>
      </c>
      <c r="Y1026">
        <v>0</v>
      </c>
      <c r="Z1026">
        <v>0</v>
      </c>
      <c r="AA1026">
        <v>0</v>
      </c>
      <c r="AB1026">
        <v>8.86</v>
      </c>
      <c r="AC1026">
        <v>0</v>
      </c>
      <c r="AD1026">
        <v>1</v>
      </c>
      <c r="AE1026">
        <v>1</v>
      </c>
      <c r="AF1026" t="s">
        <v>62</v>
      </c>
      <c r="AG1026">
        <v>351.5502562499999</v>
      </c>
      <c r="AH1026">
        <v>2</v>
      </c>
      <c r="AI1026">
        <v>53554129</v>
      </c>
      <c r="AJ1026">
        <v>1118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ROW(Source!A640)</f>
        <v>640</v>
      </c>
      <c r="B1027">
        <v>53554145</v>
      </c>
      <c r="C1027">
        <v>53554128</v>
      </c>
      <c r="D1027">
        <v>121548</v>
      </c>
      <c r="E1027">
        <v>1</v>
      </c>
      <c r="F1027">
        <v>1</v>
      </c>
      <c r="G1027">
        <v>1</v>
      </c>
      <c r="H1027">
        <v>1</v>
      </c>
      <c r="I1027" t="s">
        <v>31</v>
      </c>
      <c r="J1027" t="s">
        <v>3</v>
      </c>
      <c r="K1027" t="s">
        <v>1489</v>
      </c>
      <c r="L1027">
        <v>608254</v>
      </c>
      <c r="N1027">
        <v>1013</v>
      </c>
      <c r="O1027" t="s">
        <v>1490</v>
      </c>
      <c r="P1027" t="s">
        <v>1490</v>
      </c>
      <c r="Q1027">
        <v>1</v>
      </c>
      <c r="X1027">
        <v>1.5093749999999999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2</v>
      </c>
      <c r="AF1027" t="s">
        <v>61</v>
      </c>
      <c r="AG1027">
        <v>2.1697265624999997</v>
      </c>
      <c r="AH1027">
        <v>2</v>
      </c>
      <c r="AI1027">
        <v>53554130</v>
      </c>
      <c r="AJ1027">
        <v>1119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ROW(Source!A640)</f>
        <v>640</v>
      </c>
      <c r="B1028">
        <v>53554146</v>
      </c>
      <c r="C1028">
        <v>53554128</v>
      </c>
      <c r="D1028">
        <v>29172556</v>
      </c>
      <c r="E1028">
        <v>1</v>
      </c>
      <c r="F1028">
        <v>1</v>
      </c>
      <c r="G1028">
        <v>1</v>
      </c>
      <c r="H1028">
        <v>2</v>
      </c>
      <c r="I1028" t="s">
        <v>1647</v>
      </c>
      <c r="J1028" t="s">
        <v>1667</v>
      </c>
      <c r="K1028" t="s">
        <v>1649</v>
      </c>
      <c r="L1028">
        <v>1368</v>
      </c>
      <c r="N1028">
        <v>1011</v>
      </c>
      <c r="O1028" t="s">
        <v>1494</v>
      </c>
      <c r="P1028" t="s">
        <v>1494</v>
      </c>
      <c r="Q1028">
        <v>1</v>
      </c>
      <c r="X1028">
        <v>1.5093749999999999</v>
      </c>
      <c r="Y1028">
        <v>0</v>
      </c>
      <c r="Z1028">
        <v>31.26</v>
      </c>
      <c r="AA1028">
        <v>13.5</v>
      </c>
      <c r="AB1028">
        <v>0</v>
      </c>
      <c r="AC1028">
        <v>0</v>
      </c>
      <c r="AD1028">
        <v>1</v>
      </c>
      <c r="AE1028">
        <v>0</v>
      </c>
      <c r="AF1028" t="s">
        <v>61</v>
      </c>
      <c r="AG1028">
        <v>2.1697265624999997</v>
      </c>
      <c r="AH1028">
        <v>2</v>
      </c>
      <c r="AI1028">
        <v>53554131</v>
      </c>
      <c r="AJ1028">
        <v>1120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ROW(Source!A640)</f>
        <v>640</v>
      </c>
      <c r="B1029">
        <v>53554147</v>
      </c>
      <c r="C1029">
        <v>53554128</v>
      </c>
      <c r="D1029">
        <v>29173472</v>
      </c>
      <c r="E1029">
        <v>1</v>
      </c>
      <c r="F1029">
        <v>1</v>
      </c>
      <c r="G1029">
        <v>1</v>
      </c>
      <c r="H1029">
        <v>2</v>
      </c>
      <c r="I1029" t="s">
        <v>1757</v>
      </c>
      <c r="J1029" t="s">
        <v>1758</v>
      </c>
      <c r="K1029" t="s">
        <v>1759</v>
      </c>
      <c r="L1029">
        <v>1368</v>
      </c>
      <c r="N1029">
        <v>1011</v>
      </c>
      <c r="O1029" t="s">
        <v>1494</v>
      </c>
      <c r="P1029" t="s">
        <v>1494</v>
      </c>
      <c r="Q1029">
        <v>1</v>
      </c>
      <c r="X1029">
        <v>30.058124999999997</v>
      </c>
      <c r="Y1029">
        <v>0</v>
      </c>
      <c r="Z1029">
        <v>3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61</v>
      </c>
      <c r="AG1029">
        <v>43.208554687499998</v>
      </c>
      <c r="AH1029">
        <v>2</v>
      </c>
      <c r="AI1029">
        <v>53554132</v>
      </c>
      <c r="AJ1029">
        <v>1121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ROW(Source!A640)</f>
        <v>640</v>
      </c>
      <c r="B1030">
        <v>53554148</v>
      </c>
      <c r="C1030">
        <v>53554128</v>
      </c>
      <c r="D1030">
        <v>29174580</v>
      </c>
      <c r="E1030">
        <v>1</v>
      </c>
      <c r="F1030">
        <v>1</v>
      </c>
      <c r="G1030">
        <v>1</v>
      </c>
      <c r="H1030">
        <v>2</v>
      </c>
      <c r="I1030" t="s">
        <v>1661</v>
      </c>
      <c r="J1030" t="s">
        <v>1662</v>
      </c>
      <c r="K1030" t="s">
        <v>1663</v>
      </c>
      <c r="L1030">
        <v>1368</v>
      </c>
      <c r="N1030">
        <v>1011</v>
      </c>
      <c r="O1030" t="s">
        <v>1494</v>
      </c>
      <c r="P1030" t="s">
        <v>1494</v>
      </c>
      <c r="Q1030">
        <v>1</v>
      </c>
      <c r="X1030">
        <v>46.301875000000003</v>
      </c>
      <c r="Y1030">
        <v>0</v>
      </c>
      <c r="Z1030">
        <v>2.08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61</v>
      </c>
      <c r="AG1030">
        <v>66.558945312500001</v>
      </c>
      <c r="AH1030">
        <v>2</v>
      </c>
      <c r="AI1030">
        <v>53554133</v>
      </c>
      <c r="AJ1030">
        <v>1122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ROW(Source!A640)</f>
        <v>640</v>
      </c>
      <c r="B1031">
        <v>53554149</v>
      </c>
      <c r="C1031">
        <v>53554128</v>
      </c>
      <c r="D1031">
        <v>29174913</v>
      </c>
      <c r="E1031">
        <v>1</v>
      </c>
      <c r="F1031">
        <v>1</v>
      </c>
      <c r="G1031">
        <v>1</v>
      </c>
      <c r="H1031">
        <v>2</v>
      </c>
      <c r="I1031" t="s">
        <v>1513</v>
      </c>
      <c r="J1031" t="s">
        <v>1514</v>
      </c>
      <c r="K1031" t="s">
        <v>1515</v>
      </c>
      <c r="L1031">
        <v>1368</v>
      </c>
      <c r="N1031">
        <v>1011</v>
      </c>
      <c r="O1031" t="s">
        <v>1494</v>
      </c>
      <c r="P1031" t="s">
        <v>1494</v>
      </c>
      <c r="Q1031">
        <v>1</v>
      </c>
      <c r="X1031">
        <v>5.1318749999999991</v>
      </c>
      <c r="Y1031">
        <v>0</v>
      </c>
      <c r="Z1031">
        <v>87.17</v>
      </c>
      <c r="AA1031">
        <v>11.6</v>
      </c>
      <c r="AB1031">
        <v>0</v>
      </c>
      <c r="AC1031">
        <v>0</v>
      </c>
      <c r="AD1031">
        <v>1</v>
      </c>
      <c r="AE1031">
        <v>0</v>
      </c>
      <c r="AF1031" t="s">
        <v>61</v>
      </c>
      <c r="AG1031">
        <v>7.3770703124999999</v>
      </c>
      <c r="AH1031">
        <v>2</v>
      </c>
      <c r="AI1031">
        <v>53554134</v>
      </c>
      <c r="AJ1031">
        <v>1123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ROW(Source!A640)</f>
        <v>640</v>
      </c>
      <c r="B1032">
        <v>53554150</v>
      </c>
      <c r="C1032">
        <v>53554128</v>
      </c>
      <c r="D1032">
        <v>29110827</v>
      </c>
      <c r="E1032">
        <v>1</v>
      </c>
      <c r="F1032">
        <v>1</v>
      </c>
      <c r="G1032">
        <v>1</v>
      </c>
      <c r="H1032">
        <v>3</v>
      </c>
      <c r="I1032" t="s">
        <v>1870</v>
      </c>
      <c r="J1032" t="s">
        <v>1871</v>
      </c>
      <c r="K1032" t="s">
        <v>1872</v>
      </c>
      <c r="L1032">
        <v>1301</v>
      </c>
      <c r="N1032">
        <v>1003</v>
      </c>
      <c r="O1032" t="s">
        <v>185</v>
      </c>
      <c r="P1032" t="s">
        <v>185</v>
      </c>
      <c r="Q1032">
        <v>1</v>
      </c>
      <c r="X1032">
        <v>402</v>
      </c>
      <c r="Y1032">
        <v>6.4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402</v>
      </c>
      <c r="AH1032">
        <v>2</v>
      </c>
      <c r="AI1032">
        <v>53554135</v>
      </c>
      <c r="AJ1032">
        <v>1124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ROW(Source!A640)</f>
        <v>640</v>
      </c>
      <c r="B1033">
        <v>53554151</v>
      </c>
      <c r="C1033">
        <v>53554128</v>
      </c>
      <c r="D1033">
        <v>29110828</v>
      </c>
      <c r="E1033">
        <v>1</v>
      </c>
      <c r="F1033">
        <v>1</v>
      </c>
      <c r="G1033">
        <v>1</v>
      </c>
      <c r="H1033">
        <v>3</v>
      </c>
      <c r="I1033" t="s">
        <v>1873</v>
      </c>
      <c r="J1033" t="s">
        <v>1874</v>
      </c>
      <c r="K1033" t="s">
        <v>1875</v>
      </c>
      <c r="L1033">
        <v>1301</v>
      </c>
      <c r="N1033">
        <v>1003</v>
      </c>
      <c r="O1033" t="s">
        <v>185</v>
      </c>
      <c r="P1033" t="s">
        <v>185</v>
      </c>
      <c r="Q1033">
        <v>1</v>
      </c>
      <c r="X1033">
        <v>43</v>
      </c>
      <c r="Y1033">
        <v>7.99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0</v>
      </c>
      <c r="AF1033" t="s">
        <v>3</v>
      </c>
      <c r="AG1033">
        <v>43</v>
      </c>
      <c r="AH1033">
        <v>2</v>
      </c>
      <c r="AI1033">
        <v>53554136</v>
      </c>
      <c r="AJ1033">
        <v>1125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ROW(Source!A640)</f>
        <v>640</v>
      </c>
      <c r="B1034">
        <v>53554152</v>
      </c>
      <c r="C1034">
        <v>53554128</v>
      </c>
      <c r="D1034">
        <v>29108696</v>
      </c>
      <c r="E1034">
        <v>1</v>
      </c>
      <c r="F1034">
        <v>1</v>
      </c>
      <c r="G1034">
        <v>1</v>
      </c>
      <c r="H1034">
        <v>3</v>
      </c>
      <c r="I1034" t="s">
        <v>1876</v>
      </c>
      <c r="J1034" t="s">
        <v>1877</v>
      </c>
      <c r="K1034" t="s">
        <v>1878</v>
      </c>
      <c r="L1034">
        <v>1354</v>
      </c>
      <c r="N1034">
        <v>1010</v>
      </c>
      <c r="O1034" t="s">
        <v>160</v>
      </c>
      <c r="P1034" t="s">
        <v>160</v>
      </c>
      <c r="Q1034">
        <v>1</v>
      </c>
      <c r="X1034">
        <v>123.5</v>
      </c>
      <c r="Y1034">
        <v>67.209999999999994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123.5</v>
      </c>
      <c r="AH1034">
        <v>2</v>
      </c>
      <c r="AI1034">
        <v>53554137</v>
      </c>
      <c r="AJ1034">
        <v>1126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ROW(Source!A640)</f>
        <v>640</v>
      </c>
      <c r="B1035">
        <v>53554153</v>
      </c>
      <c r="C1035">
        <v>53554128</v>
      </c>
      <c r="D1035">
        <v>29110830</v>
      </c>
      <c r="E1035">
        <v>1</v>
      </c>
      <c r="F1035">
        <v>1</v>
      </c>
      <c r="G1035">
        <v>1</v>
      </c>
      <c r="H1035">
        <v>3</v>
      </c>
      <c r="I1035" t="s">
        <v>1879</v>
      </c>
      <c r="J1035" t="s">
        <v>1880</v>
      </c>
      <c r="K1035" t="s">
        <v>1881</v>
      </c>
      <c r="L1035">
        <v>1302</v>
      </c>
      <c r="N1035">
        <v>1003</v>
      </c>
      <c r="O1035" t="s">
        <v>833</v>
      </c>
      <c r="P1035" t="s">
        <v>833</v>
      </c>
      <c r="Q1035">
        <v>10</v>
      </c>
      <c r="X1035">
        <v>29.3</v>
      </c>
      <c r="Y1035">
        <v>64.2</v>
      </c>
      <c r="Z1035">
        <v>0</v>
      </c>
      <c r="AA1035">
        <v>0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29.3</v>
      </c>
      <c r="AH1035">
        <v>2</v>
      </c>
      <c r="AI1035">
        <v>53554138</v>
      </c>
      <c r="AJ1035">
        <v>1127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ROW(Source!A640)</f>
        <v>640</v>
      </c>
      <c r="B1036">
        <v>53554154</v>
      </c>
      <c r="C1036">
        <v>53554128</v>
      </c>
      <c r="D1036">
        <v>29114423</v>
      </c>
      <c r="E1036">
        <v>1</v>
      </c>
      <c r="F1036">
        <v>1</v>
      </c>
      <c r="G1036">
        <v>1</v>
      </c>
      <c r="H1036">
        <v>3</v>
      </c>
      <c r="I1036" t="s">
        <v>1882</v>
      </c>
      <c r="J1036" t="s">
        <v>1883</v>
      </c>
      <c r="K1036" t="s">
        <v>1884</v>
      </c>
      <c r="L1036">
        <v>1358</v>
      </c>
      <c r="N1036">
        <v>1010</v>
      </c>
      <c r="O1036" t="s">
        <v>1180</v>
      </c>
      <c r="P1036" t="s">
        <v>1180</v>
      </c>
      <c r="Q1036">
        <v>10</v>
      </c>
      <c r="X1036">
        <v>65.2</v>
      </c>
      <c r="Y1036">
        <v>7.22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65.2</v>
      </c>
      <c r="AH1036">
        <v>2</v>
      </c>
      <c r="AI1036">
        <v>53554139</v>
      </c>
      <c r="AJ1036">
        <v>1128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ROW(Source!A640)</f>
        <v>640</v>
      </c>
      <c r="B1037">
        <v>53554155</v>
      </c>
      <c r="C1037">
        <v>53554128</v>
      </c>
      <c r="D1037">
        <v>29115197</v>
      </c>
      <c r="E1037">
        <v>1</v>
      </c>
      <c r="F1037">
        <v>1</v>
      </c>
      <c r="G1037">
        <v>1</v>
      </c>
      <c r="H1037">
        <v>3</v>
      </c>
      <c r="I1037" t="s">
        <v>1885</v>
      </c>
      <c r="J1037" t="s">
        <v>1886</v>
      </c>
      <c r="K1037" t="s">
        <v>1887</v>
      </c>
      <c r="L1037">
        <v>1355</v>
      </c>
      <c r="N1037">
        <v>1010</v>
      </c>
      <c r="O1037" t="s">
        <v>894</v>
      </c>
      <c r="P1037" t="s">
        <v>894</v>
      </c>
      <c r="Q1037">
        <v>100</v>
      </c>
      <c r="X1037">
        <v>8</v>
      </c>
      <c r="Y1037">
        <v>50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8</v>
      </c>
      <c r="AH1037">
        <v>2</v>
      </c>
      <c r="AI1037">
        <v>53554140</v>
      </c>
      <c r="AJ1037">
        <v>1129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ROW(Source!A640)</f>
        <v>640</v>
      </c>
      <c r="B1038">
        <v>53554156</v>
      </c>
      <c r="C1038">
        <v>53554128</v>
      </c>
      <c r="D1038">
        <v>29130491</v>
      </c>
      <c r="E1038">
        <v>1</v>
      </c>
      <c r="F1038">
        <v>1</v>
      </c>
      <c r="G1038">
        <v>1</v>
      </c>
      <c r="H1038">
        <v>3</v>
      </c>
      <c r="I1038" t="s">
        <v>747</v>
      </c>
      <c r="J1038" t="s">
        <v>749</v>
      </c>
      <c r="K1038" t="s">
        <v>748</v>
      </c>
      <c r="L1038">
        <v>1327</v>
      </c>
      <c r="N1038">
        <v>1005</v>
      </c>
      <c r="O1038" t="s">
        <v>128</v>
      </c>
      <c r="P1038" t="s">
        <v>128</v>
      </c>
      <c r="Q1038">
        <v>1</v>
      </c>
      <c r="X1038">
        <v>100</v>
      </c>
      <c r="Y1038">
        <v>1533.73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100</v>
      </c>
      <c r="AH1038">
        <v>2</v>
      </c>
      <c r="AI1038">
        <v>53554141</v>
      </c>
      <c r="AJ1038">
        <v>1130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ROW(Source!A682)</f>
        <v>682</v>
      </c>
      <c r="B1039">
        <v>53554165</v>
      </c>
      <c r="C1039">
        <v>53554160</v>
      </c>
      <c r="D1039">
        <v>18409992</v>
      </c>
      <c r="E1039">
        <v>1</v>
      </c>
      <c r="F1039">
        <v>1</v>
      </c>
      <c r="G1039">
        <v>1</v>
      </c>
      <c r="H1039">
        <v>1</v>
      </c>
      <c r="I1039" t="s">
        <v>1864</v>
      </c>
      <c r="J1039" t="s">
        <v>3</v>
      </c>
      <c r="K1039" t="s">
        <v>1865</v>
      </c>
      <c r="L1039">
        <v>1369</v>
      </c>
      <c r="N1039">
        <v>1013</v>
      </c>
      <c r="O1039" t="s">
        <v>1486</v>
      </c>
      <c r="P1039" t="s">
        <v>1486</v>
      </c>
      <c r="Q1039">
        <v>1</v>
      </c>
      <c r="X1039">
        <v>137.420975</v>
      </c>
      <c r="Y1039">
        <v>0</v>
      </c>
      <c r="Z1039">
        <v>0</v>
      </c>
      <c r="AA1039">
        <v>0</v>
      </c>
      <c r="AB1039">
        <v>8.09</v>
      </c>
      <c r="AC1039">
        <v>0</v>
      </c>
      <c r="AD1039">
        <v>1</v>
      </c>
      <c r="AE1039">
        <v>1</v>
      </c>
      <c r="AF1039" t="s">
        <v>16</v>
      </c>
      <c r="AG1039">
        <v>158.03412125</v>
      </c>
      <c r="AH1039">
        <v>2</v>
      </c>
      <c r="AI1039">
        <v>53554161</v>
      </c>
      <c r="AJ1039">
        <v>1133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ROW(Source!A682)</f>
        <v>682</v>
      </c>
      <c r="B1040">
        <v>53554166</v>
      </c>
      <c r="C1040">
        <v>53554160</v>
      </c>
      <c r="D1040">
        <v>121548</v>
      </c>
      <c r="E1040">
        <v>1</v>
      </c>
      <c r="F1040">
        <v>1</v>
      </c>
      <c r="G1040">
        <v>1</v>
      </c>
      <c r="H1040">
        <v>1</v>
      </c>
      <c r="I1040" t="s">
        <v>31</v>
      </c>
      <c r="J1040" t="s">
        <v>3</v>
      </c>
      <c r="K1040" t="s">
        <v>1489</v>
      </c>
      <c r="L1040">
        <v>608254</v>
      </c>
      <c r="N1040">
        <v>1013</v>
      </c>
      <c r="O1040" t="s">
        <v>1490</v>
      </c>
      <c r="P1040" t="s">
        <v>1490</v>
      </c>
      <c r="Q1040">
        <v>1</v>
      </c>
      <c r="X1040">
        <v>10.236149999999999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2</v>
      </c>
      <c r="AF1040" t="s">
        <v>16</v>
      </c>
      <c r="AG1040">
        <v>11.7715725</v>
      </c>
      <c r="AH1040">
        <v>2</v>
      </c>
      <c r="AI1040">
        <v>53554162</v>
      </c>
      <c r="AJ1040">
        <v>1134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ROW(Source!A682)</f>
        <v>682</v>
      </c>
      <c r="B1041">
        <v>53554167</v>
      </c>
      <c r="C1041">
        <v>53554160</v>
      </c>
      <c r="D1041">
        <v>29172556</v>
      </c>
      <c r="E1041">
        <v>1</v>
      </c>
      <c r="F1041">
        <v>1</v>
      </c>
      <c r="G1041">
        <v>1</v>
      </c>
      <c r="H1041">
        <v>2</v>
      </c>
      <c r="I1041" t="s">
        <v>1647</v>
      </c>
      <c r="J1041" t="s">
        <v>1667</v>
      </c>
      <c r="K1041" t="s">
        <v>1649</v>
      </c>
      <c r="L1041">
        <v>1368</v>
      </c>
      <c r="N1041">
        <v>1011</v>
      </c>
      <c r="O1041" t="s">
        <v>1494</v>
      </c>
      <c r="P1041" t="s">
        <v>1494</v>
      </c>
      <c r="Q1041">
        <v>1</v>
      </c>
      <c r="X1041">
        <v>10.236149999999999</v>
      </c>
      <c r="Y1041">
        <v>0</v>
      </c>
      <c r="Z1041">
        <v>31.26</v>
      </c>
      <c r="AA1041">
        <v>13.5</v>
      </c>
      <c r="AB1041">
        <v>0</v>
      </c>
      <c r="AC1041">
        <v>0</v>
      </c>
      <c r="AD1041">
        <v>1</v>
      </c>
      <c r="AE1041">
        <v>0</v>
      </c>
      <c r="AF1041" t="s">
        <v>16</v>
      </c>
      <c r="AG1041">
        <v>11.7715725</v>
      </c>
      <c r="AH1041">
        <v>2</v>
      </c>
      <c r="AI1041">
        <v>53554163</v>
      </c>
      <c r="AJ1041">
        <v>1135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ROW(Source!A683)</f>
        <v>683</v>
      </c>
      <c r="B1042">
        <v>53554165</v>
      </c>
      <c r="C1042">
        <v>53554160</v>
      </c>
      <c r="D1042">
        <v>18409992</v>
      </c>
      <c r="E1042">
        <v>1</v>
      </c>
      <c r="F1042">
        <v>1</v>
      </c>
      <c r="G1042">
        <v>1</v>
      </c>
      <c r="H1042">
        <v>1</v>
      </c>
      <c r="I1042" t="s">
        <v>1864</v>
      </c>
      <c r="J1042" t="s">
        <v>3</v>
      </c>
      <c r="K1042" t="s">
        <v>1865</v>
      </c>
      <c r="L1042">
        <v>1369</v>
      </c>
      <c r="N1042">
        <v>1013</v>
      </c>
      <c r="O1042" t="s">
        <v>1486</v>
      </c>
      <c r="P1042" t="s">
        <v>1486</v>
      </c>
      <c r="Q1042">
        <v>1</v>
      </c>
      <c r="X1042">
        <v>137.420975</v>
      </c>
      <c r="Y1042">
        <v>0</v>
      </c>
      <c r="Z1042">
        <v>0</v>
      </c>
      <c r="AA1042">
        <v>0</v>
      </c>
      <c r="AB1042">
        <v>8.09</v>
      </c>
      <c r="AC1042">
        <v>0</v>
      </c>
      <c r="AD1042">
        <v>1</v>
      </c>
      <c r="AE1042">
        <v>1</v>
      </c>
      <c r="AF1042" t="s">
        <v>16</v>
      </c>
      <c r="AG1042">
        <v>158.03412125</v>
      </c>
      <c r="AH1042">
        <v>2</v>
      </c>
      <c r="AI1042">
        <v>53554161</v>
      </c>
      <c r="AJ1042">
        <v>1137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ROW(Source!A683)</f>
        <v>683</v>
      </c>
      <c r="B1043">
        <v>53554166</v>
      </c>
      <c r="C1043">
        <v>53554160</v>
      </c>
      <c r="D1043">
        <v>121548</v>
      </c>
      <c r="E1043">
        <v>1</v>
      </c>
      <c r="F1043">
        <v>1</v>
      </c>
      <c r="G1043">
        <v>1</v>
      </c>
      <c r="H1043">
        <v>1</v>
      </c>
      <c r="I1043" t="s">
        <v>31</v>
      </c>
      <c r="J1043" t="s">
        <v>3</v>
      </c>
      <c r="K1043" t="s">
        <v>1489</v>
      </c>
      <c r="L1043">
        <v>608254</v>
      </c>
      <c r="N1043">
        <v>1013</v>
      </c>
      <c r="O1043" t="s">
        <v>1490</v>
      </c>
      <c r="P1043" t="s">
        <v>1490</v>
      </c>
      <c r="Q1043">
        <v>1</v>
      </c>
      <c r="X1043">
        <v>10.236149999999999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2</v>
      </c>
      <c r="AF1043" t="s">
        <v>16</v>
      </c>
      <c r="AG1043">
        <v>11.7715725</v>
      </c>
      <c r="AH1043">
        <v>2</v>
      </c>
      <c r="AI1043">
        <v>53554162</v>
      </c>
      <c r="AJ1043">
        <v>1138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ROW(Source!A683)</f>
        <v>683</v>
      </c>
      <c r="B1044">
        <v>53554167</v>
      </c>
      <c r="C1044">
        <v>53554160</v>
      </c>
      <c r="D1044">
        <v>29172556</v>
      </c>
      <c r="E1044">
        <v>1</v>
      </c>
      <c r="F1044">
        <v>1</v>
      </c>
      <c r="G1044">
        <v>1</v>
      </c>
      <c r="H1044">
        <v>2</v>
      </c>
      <c r="I1044" t="s">
        <v>1647</v>
      </c>
      <c r="J1044" t="s">
        <v>1667</v>
      </c>
      <c r="K1044" t="s">
        <v>1649</v>
      </c>
      <c r="L1044">
        <v>1368</v>
      </c>
      <c r="N1044">
        <v>1011</v>
      </c>
      <c r="O1044" t="s">
        <v>1494</v>
      </c>
      <c r="P1044" t="s">
        <v>1494</v>
      </c>
      <c r="Q1044">
        <v>1</v>
      </c>
      <c r="X1044">
        <v>10.236149999999999</v>
      </c>
      <c r="Y1044">
        <v>0</v>
      </c>
      <c r="Z1044">
        <v>31.26</v>
      </c>
      <c r="AA1044">
        <v>13.5</v>
      </c>
      <c r="AB1044">
        <v>0</v>
      </c>
      <c r="AC1044">
        <v>0</v>
      </c>
      <c r="AD1044">
        <v>1</v>
      </c>
      <c r="AE1044">
        <v>0</v>
      </c>
      <c r="AF1044" t="s">
        <v>16</v>
      </c>
      <c r="AG1044">
        <v>11.7715725</v>
      </c>
      <c r="AH1044">
        <v>2</v>
      </c>
      <c r="AI1044">
        <v>53554163</v>
      </c>
      <c r="AJ1044">
        <v>1139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ROW(Source!A686)</f>
        <v>686</v>
      </c>
      <c r="B1045">
        <v>53554179</v>
      </c>
      <c r="C1045">
        <v>53554169</v>
      </c>
      <c r="D1045">
        <v>18413627</v>
      </c>
      <c r="E1045">
        <v>1</v>
      </c>
      <c r="F1045">
        <v>1</v>
      </c>
      <c r="G1045">
        <v>1</v>
      </c>
      <c r="H1045">
        <v>1</v>
      </c>
      <c r="I1045" t="s">
        <v>1659</v>
      </c>
      <c r="J1045" t="s">
        <v>3</v>
      </c>
      <c r="K1045" t="s">
        <v>1660</v>
      </c>
      <c r="L1045">
        <v>1369</v>
      </c>
      <c r="N1045">
        <v>1013</v>
      </c>
      <c r="O1045" t="s">
        <v>1486</v>
      </c>
      <c r="P1045" t="s">
        <v>1486</v>
      </c>
      <c r="Q1045">
        <v>1</v>
      </c>
      <c r="X1045">
        <v>1.9319999999999997</v>
      </c>
      <c r="Y1045">
        <v>0</v>
      </c>
      <c r="Z1045">
        <v>0</v>
      </c>
      <c r="AA1045">
        <v>0</v>
      </c>
      <c r="AB1045">
        <v>330.57</v>
      </c>
      <c r="AC1045">
        <v>0</v>
      </c>
      <c r="AD1045">
        <v>1</v>
      </c>
      <c r="AE1045">
        <v>1</v>
      </c>
      <c r="AF1045" t="s">
        <v>37</v>
      </c>
      <c r="AG1045">
        <v>1.5552599999999996</v>
      </c>
      <c r="AH1045">
        <v>2</v>
      </c>
      <c r="AI1045">
        <v>53554170</v>
      </c>
      <c r="AJ1045">
        <v>1141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ROW(Source!A686)</f>
        <v>686</v>
      </c>
      <c r="B1046">
        <v>53554180</v>
      </c>
      <c r="C1046">
        <v>53554169</v>
      </c>
      <c r="D1046">
        <v>29172657</v>
      </c>
      <c r="E1046">
        <v>1</v>
      </c>
      <c r="F1046">
        <v>1</v>
      </c>
      <c r="G1046">
        <v>1</v>
      </c>
      <c r="H1046">
        <v>2</v>
      </c>
      <c r="I1046" t="s">
        <v>1588</v>
      </c>
      <c r="J1046" t="s">
        <v>1589</v>
      </c>
      <c r="K1046" t="s">
        <v>1590</v>
      </c>
      <c r="L1046">
        <v>1368</v>
      </c>
      <c r="N1046">
        <v>1011</v>
      </c>
      <c r="O1046" t="s">
        <v>1494</v>
      </c>
      <c r="P1046" t="s">
        <v>1494</v>
      </c>
      <c r="Q1046">
        <v>1</v>
      </c>
      <c r="X1046">
        <v>0.32199999999999995</v>
      </c>
      <c r="Y1046">
        <v>0</v>
      </c>
      <c r="Z1046">
        <v>8.1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37</v>
      </c>
      <c r="AG1046">
        <v>0.25920999999999994</v>
      </c>
      <c r="AH1046">
        <v>2</v>
      </c>
      <c r="AI1046">
        <v>53554171</v>
      </c>
      <c r="AJ1046">
        <v>1142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ROW(Source!A686)</f>
        <v>686</v>
      </c>
      <c r="B1047">
        <v>53554181</v>
      </c>
      <c r="C1047">
        <v>53554169</v>
      </c>
      <c r="D1047">
        <v>29174507</v>
      </c>
      <c r="E1047">
        <v>1</v>
      </c>
      <c r="F1047">
        <v>1</v>
      </c>
      <c r="G1047">
        <v>1</v>
      </c>
      <c r="H1047">
        <v>2</v>
      </c>
      <c r="I1047" t="s">
        <v>1510</v>
      </c>
      <c r="J1047" t="s">
        <v>1511</v>
      </c>
      <c r="K1047" t="s">
        <v>1512</v>
      </c>
      <c r="L1047">
        <v>1368</v>
      </c>
      <c r="N1047">
        <v>1011</v>
      </c>
      <c r="O1047" t="s">
        <v>1494</v>
      </c>
      <c r="P1047" t="s">
        <v>1494</v>
      </c>
      <c r="Q1047">
        <v>1</v>
      </c>
      <c r="X1047">
        <v>9.6599999999999978E-2</v>
      </c>
      <c r="Y1047">
        <v>0</v>
      </c>
      <c r="Z1047">
        <v>5.13</v>
      </c>
      <c r="AA1047">
        <v>0</v>
      </c>
      <c r="AB1047">
        <v>0</v>
      </c>
      <c r="AC1047">
        <v>0</v>
      </c>
      <c r="AD1047">
        <v>1</v>
      </c>
      <c r="AE1047">
        <v>0</v>
      </c>
      <c r="AF1047" t="s">
        <v>37</v>
      </c>
      <c r="AG1047">
        <v>7.7762999999999985E-2</v>
      </c>
      <c r="AH1047">
        <v>2</v>
      </c>
      <c r="AI1047">
        <v>53554172</v>
      </c>
      <c r="AJ1047">
        <v>1143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ROW(Source!A686)</f>
        <v>686</v>
      </c>
      <c r="B1048">
        <v>53554182</v>
      </c>
      <c r="C1048">
        <v>53554169</v>
      </c>
      <c r="D1048">
        <v>29174580</v>
      </c>
      <c r="E1048">
        <v>1</v>
      </c>
      <c r="F1048">
        <v>1</v>
      </c>
      <c r="G1048">
        <v>1</v>
      </c>
      <c r="H1048">
        <v>2</v>
      </c>
      <c r="I1048" t="s">
        <v>1661</v>
      </c>
      <c r="J1048" t="s">
        <v>1662</v>
      </c>
      <c r="K1048" t="s">
        <v>1663</v>
      </c>
      <c r="L1048">
        <v>1368</v>
      </c>
      <c r="N1048">
        <v>1011</v>
      </c>
      <c r="O1048" t="s">
        <v>1494</v>
      </c>
      <c r="P1048" t="s">
        <v>1494</v>
      </c>
      <c r="Q1048">
        <v>1</v>
      </c>
      <c r="X1048">
        <v>0.15294999999999997</v>
      </c>
      <c r="Y1048">
        <v>0</v>
      </c>
      <c r="Z1048">
        <v>2.08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37</v>
      </c>
      <c r="AG1048">
        <v>0.12312474999999998</v>
      </c>
      <c r="AH1048">
        <v>2</v>
      </c>
      <c r="AI1048">
        <v>53554173</v>
      </c>
      <c r="AJ1048">
        <v>1144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ROW(Source!A686)</f>
        <v>686</v>
      </c>
      <c r="B1049">
        <v>53554183</v>
      </c>
      <c r="C1049">
        <v>53554169</v>
      </c>
      <c r="D1049">
        <v>29174913</v>
      </c>
      <c r="E1049">
        <v>1</v>
      </c>
      <c r="F1049">
        <v>1</v>
      </c>
      <c r="G1049">
        <v>1</v>
      </c>
      <c r="H1049">
        <v>2</v>
      </c>
      <c r="I1049" t="s">
        <v>1513</v>
      </c>
      <c r="J1049" t="s">
        <v>1514</v>
      </c>
      <c r="K1049" t="s">
        <v>1515</v>
      </c>
      <c r="L1049">
        <v>1368</v>
      </c>
      <c r="N1049">
        <v>1011</v>
      </c>
      <c r="O1049" t="s">
        <v>1494</v>
      </c>
      <c r="P1049" t="s">
        <v>1494</v>
      </c>
      <c r="Q1049">
        <v>1</v>
      </c>
      <c r="X1049">
        <v>0.13685</v>
      </c>
      <c r="Y1049">
        <v>0</v>
      </c>
      <c r="Z1049">
        <v>87.17</v>
      </c>
      <c r="AA1049">
        <v>11.6</v>
      </c>
      <c r="AB1049">
        <v>0</v>
      </c>
      <c r="AC1049">
        <v>0</v>
      </c>
      <c r="AD1049">
        <v>1</v>
      </c>
      <c r="AE1049">
        <v>0</v>
      </c>
      <c r="AF1049" t="s">
        <v>37</v>
      </c>
      <c r="AG1049">
        <v>0.11016424999999998</v>
      </c>
      <c r="AH1049">
        <v>2</v>
      </c>
      <c r="AI1049">
        <v>53554174</v>
      </c>
      <c r="AJ1049">
        <v>1145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ROW(Source!A686)</f>
        <v>686</v>
      </c>
      <c r="B1050">
        <v>53554184</v>
      </c>
      <c r="C1050">
        <v>53554169</v>
      </c>
      <c r="D1050">
        <v>29113979</v>
      </c>
      <c r="E1050">
        <v>1</v>
      </c>
      <c r="F1050">
        <v>1</v>
      </c>
      <c r="G1050">
        <v>1</v>
      </c>
      <c r="H1050">
        <v>3</v>
      </c>
      <c r="I1050" t="s">
        <v>1597</v>
      </c>
      <c r="J1050" t="s">
        <v>1598</v>
      </c>
      <c r="K1050" t="s">
        <v>1599</v>
      </c>
      <c r="L1050">
        <v>1348</v>
      </c>
      <c r="N1050">
        <v>1009</v>
      </c>
      <c r="O1050" t="s">
        <v>26</v>
      </c>
      <c r="P1050" t="s">
        <v>26</v>
      </c>
      <c r="Q1050">
        <v>1000</v>
      </c>
      <c r="X1050">
        <v>0</v>
      </c>
      <c r="Y1050">
        <v>9749.99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36</v>
      </c>
      <c r="AG1050">
        <v>0</v>
      </c>
      <c r="AH1050">
        <v>2</v>
      </c>
      <c r="AI1050">
        <v>53554175</v>
      </c>
      <c r="AJ1050">
        <v>1146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ROW(Source!A686)</f>
        <v>686</v>
      </c>
      <c r="B1051">
        <v>53554185</v>
      </c>
      <c r="C1051">
        <v>53554169</v>
      </c>
      <c r="D1051">
        <v>29107991</v>
      </c>
      <c r="E1051">
        <v>1</v>
      </c>
      <c r="F1051">
        <v>1</v>
      </c>
      <c r="G1051">
        <v>1</v>
      </c>
      <c r="H1051">
        <v>3</v>
      </c>
      <c r="I1051" t="s">
        <v>849</v>
      </c>
      <c r="J1051" t="s">
        <v>851</v>
      </c>
      <c r="K1051" t="s">
        <v>850</v>
      </c>
      <c r="L1051">
        <v>1354</v>
      </c>
      <c r="N1051">
        <v>1010</v>
      </c>
      <c r="O1051" t="s">
        <v>160</v>
      </c>
      <c r="P1051" t="s">
        <v>160</v>
      </c>
      <c r="Q1051">
        <v>1</v>
      </c>
      <c r="X1051">
        <v>0</v>
      </c>
      <c r="Y1051">
        <v>72.8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36</v>
      </c>
      <c r="AG1051">
        <v>0</v>
      </c>
      <c r="AH1051">
        <v>2</v>
      </c>
      <c r="AI1051">
        <v>53554176</v>
      </c>
      <c r="AJ1051">
        <v>1147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ROW(Source!A686)</f>
        <v>686</v>
      </c>
      <c r="B1052">
        <v>53554186</v>
      </c>
      <c r="C1052">
        <v>53554169</v>
      </c>
      <c r="D1052">
        <v>29114830</v>
      </c>
      <c r="E1052">
        <v>1</v>
      </c>
      <c r="F1052">
        <v>1</v>
      </c>
      <c r="G1052">
        <v>1</v>
      </c>
      <c r="H1052">
        <v>3</v>
      </c>
      <c r="I1052" t="s">
        <v>2093</v>
      </c>
      <c r="J1052" t="s">
        <v>884</v>
      </c>
      <c r="K1052" t="s">
        <v>2094</v>
      </c>
      <c r="L1052">
        <v>1035</v>
      </c>
      <c r="N1052">
        <v>1013</v>
      </c>
      <c r="O1052" t="s">
        <v>219</v>
      </c>
      <c r="P1052" t="s">
        <v>219</v>
      </c>
      <c r="Q1052">
        <v>1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</v>
      </c>
      <c r="AD1052">
        <v>0</v>
      </c>
      <c r="AE1052">
        <v>0</v>
      </c>
      <c r="AF1052" t="s">
        <v>36</v>
      </c>
      <c r="AG1052">
        <v>0</v>
      </c>
      <c r="AH1052">
        <v>3</v>
      </c>
      <c r="AI1052">
        <v>-1</v>
      </c>
      <c r="AJ1052" t="s">
        <v>3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ROW(Source!A686)</f>
        <v>686</v>
      </c>
      <c r="B1053">
        <v>53554187</v>
      </c>
      <c r="C1053">
        <v>53554169</v>
      </c>
      <c r="D1053">
        <v>29130403</v>
      </c>
      <c r="E1053">
        <v>1</v>
      </c>
      <c r="F1053">
        <v>1</v>
      </c>
      <c r="G1053">
        <v>1</v>
      </c>
      <c r="H1053">
        <v>3</v>
      </c>
      <c r="I1053" t="s">
        <v>2095</v>
      </c>
      <c r="J1053" t="s">
        <v>232</v>
      </c>
      <c r="K1053" t="s">
        <v>2096</v>
      </c>
      <c r="L1053">
        <v>1327</v>
      </c>
      <c r="N1053">
        <v>1005</v>
      </c>
      <c r="O1053" t="s">
        <v>128</v>
      </c>
      <c r="P1053" t="s">
        <v>128</v>
      </c>
      <c r="Q1053">
        <v>1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 t="s">
        <v>36</v>
      </c>
      <c r="AG1053">
        <v>0</v>
      </c>
      <c r="AH1053">
        <v>3</v>
      </c>
      <c r="AI1053">
        <v>-1</v>
      </c>
      <c r="AJ1053" t="s">
        <v>3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ROW(Source!A686)</f>
        <v>686</v>
      </c>
      <c r="B1054">
        <v>53554188</v>
      </c>
      <c r="C1054">
        <v>53554169</v>
      </c>
      <c r="D1054">
        <v>29131398</v>
      </c>
      <c r="E1054">
        <v>1</v>
      </c>
      <c r="F1054">
        <v>1</v>
      </c>
      <c r="G1054">
        <v>1</v>
      </c>
      <c r="H1054">
        <v>3</v>
      </c>
      <c r="I1054" t="s">
        <v>1664</v>
      </c>
      <c r="J1054" t="s">
        <v>1665</v>
      </c>
      <c r="K1054" t="s">
        <v>1666</v>
      </c>
      <c r="L1054">
        <v>1348</v>
      </c>
      <c r="N1054">
        <v>1009</v>
      </c>
      <c r="O1054" t="s">
        <v>26</v>
      </c>
      <c r="P1054" t="s">
        <v>26</v>
      </c>
      <c r="Q1054">
        <v>1000</v>
      </c>
      <c r="X1054">
        <v>0</v>
      </c>
      <c r="Y1054">
        <v>5804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36</v>
      </c>
      <c r="AG1054">
        <v>0</v>
      </c>
      <c r="AH1054">
        <v>2</v>
      </c>
      <c r="AI1054">
        <v>53554177</v>
      </c>
      <c r="AJ1054">
        <v>1148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ROW(Source!A687)</f>
        <v>687</v>
      </c>
      <c r="B1055">
        <v>53554179</v>
      </c>
      <c r="C1055">
        <v>53554169</v>
      </c>
      <c r="D1055">
        <v>18413627</v>
      </c>
      <c r="E1055">
        <v>1</v>
      </c>
      <c r="F1055">
        <v>1</v>
      </c>
      <c r="G1055">
        <v>1</v>
      </c>
      <c r="H1055">
        <v>1</v>
      </c>
      <c r="I1055" t="s">
        <v>1659</v>
      </c>
      <c r="J1055" t="s">
        <v>3</v>
      </c>
      <c r="K1055" t="s">
        <v>1660</v>
      </c>
      <c r="L1055">
        <v>1369</v>
      </c>
      <c r="N1055">
        <v>1013</v>
      </c>
      <c r="O1055" t="s">
        <v>1486</v>
      </c>
      <c r="P1055" t="s">
        <v>1486</v>
      </c>
      <c r="Q1055">
        <v>1</v>
      </c>
      <c r="X1055">
        <v>1.9319999999999997</v>
      </c>
      <c r="Y1055">
        <v>0</v>
      </c>
      <c r="Z1055">
        <v>0</v>
      </c>
      <c r="AA1055">
        <v>0</v>
      </c>
      <c r="AB1055">
        <v>330.57</v>
      </c>
      <c r="AC1055">
        <v>0</v>
      </c>
      <c r="AD1055">
        <v>1</v>
      </c>
      <c r="AE1055">
        <v>1</v>
      </c>
      <c r="AF1055" t="s">
        <v>37</v>
      </c>
      <c r="AG1055">
        <v>1.5552599999999996</v>
      </c>
      <c r="AH1055">
        <v>2</v>
      </c>
      <c r="AI1055">
        <v>53554170</v>
      </c>
      <c r="AJ1055">
        <v>1150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ROW(Source!A687)</f>
        <v>687</v>
      </c>
      <c r="B1056">
        <v>53554180</v>
      </c>
      <c r="C1056">
        <v>53554169</v>
      </c>
      <c r="D1056">
        <v>29172657</v>
      </c>
      <c r="E1056">
        <v>1</v>
      </c>
      <c r="F1056">
        <v>1</v>
      </c>
      <c r="G1056">
        <v>1</v>
      </c>
      <c r="H1056">
        <v>2</v>
      </c>
      <c r="I1056" t="s">
        <v>1588</v>
      </c>
      <c r="J1056" t="s">
        <v>1589</v>
      </c>
      <c r="K1056" t="s">
        <v>1590</v>
      </c>
      <c r="L1056">
        <v>1368</v>
      </c>
      <c r="N1056">
        <v>1011</v>
      </c>
      <c r="O1056" t="s">
        <v>1494</v>
      </c>
      <c r="P1056" t="s">
        <v>1494</v>
      </c>
      <c r="Q1056">
        <v>1</v>
      </c>
      <c r="X1056">
        <v>0.32199999999999995</v>
      </c>
      <c r="Y1056">
        <v>0</v>
      </c>
      <c r="Z1056">
        <v>8.1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37</v>
      </c>
      <c r="AG1056">
        <v>0.25920999999999994</v>
      </c>
      <c r="AH1056">
        <v>2</v>
      </c>
      <c r="AI1056">
        <v>53554171</v>
      </c>
      <c r="AJ1056">
        <v>1151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ROW(Source!A687)</f>
        <v>687</v>
      </c>
      <c r="B1057">
        <v>53554181</v>
      </c>
      <c r="C1057">
        <v>53554169</v>
      </c>
      <c r="D1057">
        <v>29174507</v>
      </c>
      <c r="E1057">
        <v>1</v>
      </c>
      <c r="F1057">
        <v>1</v>
      </c>
      <c r="G1057">
        <v>1</v>
      </c>
      <c r="H1057">
        <v>2</v>
      </c>
      <c r="I1057" t="s">
        <v>1510</v>
      </c>
      <c r="J1057" t="s">
        <v>1511</v>
      </c>
      <c r="K1057" t="s">
        <v>1512</v>
      </c>
      <c r="L1057">
        <v>1368</v>
      </c>
      <c r="N1057">
        <v>1011</v>
      </c>
      <c r="O1057" t="s">
        <v>1494</v>
      </c>
      <c r="P1057" t="s">
        <v>1494</v>
      </c>
      <c r="Q1057">
        <v>1</v>
      </c>
      <c r="X1057">
        <v>9.6599999999999978E-2</v>
      </c>
      <c r="Y1057">
        <v>0</v>
      </c>
      <c r="Z1057">
        <v>5.13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37</v>
      </c>
      <c r="AG1057">
        <v>7.7762999999999985E-2</v>
      </c>
      <c r="AH1057">
        <v>2</v>
      </c>
      <c r="AI1057">
        <v>53554172</v>
      </c>
      <c r="AJ1057">
        <v>1152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ROW(Source!A687)</f>
        <v>687</v>
      </c>
      <c r="B1058">
        <v>53554182</v>
      </c>
      <c r="C1058">
        <v>53554169</v>
      </c>
      <c r="D1058">
        <v>29174580</v>
      </c>
      <c r="E1058">
        <v>1</v>
      </c>
      <c r="F1058">
        <v>1</v>
      </c>
      <c r="G1058">
        <v>1</v>
      </c>
      <c r="H1058">
        <v>2</v>
      </c>
      <c r="I1058" t="s">
        <v>1661</v>
      </c>
      <c r="J1058" t="s">
        <v>1662</v>
      </c>
      <c r="K1058" t="s">
        <v>1663</v>
      </c>
      <c r="L1058">
        <v>1368</v>
      </c>
      <c r="N1058">
        <v>1011</v>
      </c>
      <c r="O1058" t="s">
        <v>1494</v>
      </c>
      <c r="P1058" t="s">
        <v>1494</v>
      </c>
      <c r="Q1058">
        <v>1</v>
      </c>
      <c r="X1058">
        <v>0.15294999999999997</v>
      </c>
      <c r="Y1058">
        <v>0</v>
      </c>
      <c r="Z1058">
        <v>2.08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37</v>
      </c>
      <c r="AG1058">
        <v>0.12312474999999998</v>
      </c>
      <c r="AH1058">
        <v>2</v>
      </c>
      <c r="AI1058">
        <v>53554173</v>
      </c>
      <c r="AJ1058">
        <v>1153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ROW(Source!A687)</f>
        <v>687</v>
      </c>
      <c r="B1059">
        <v>53554183</v>
      </c>
      <c r="C1059">
        <v>53554169</v>
      </c>
      <c r="D1059">
        <v>29174913</v>
      </c>
      <c r="E1059">
        <v>1</v>
      </c>
      <c r="F1059">
        <v>1</v>
      </c>
      <c r="G1059">
        <v>1</v>
      </c>
      <c r="H1059">
        <v>2</v>
      </c>
      <c r="I1059" t="s">
        <v>1513</v>
      </c>
      <c r="J1059" t="s">
        <v>1514</v>
      </c>
      <c r="K1059" t="s">
        <v>1515</v>
      </c>
      <c r="L1059">
        <v>1368</v>
      </c>
      <c r="N1059">
        <v>1011</v>
      </c>
      <c r="O1059" t="s">
        <v>1494</v>
      </c>
      <c r="P1059" t="s">
        <v>1494</v>
      </c>
      <c r="Q1059">
        <v>1</v>
      </c>
      <c r="X1059">
        <v>0.13685</v>
      </c>
      <c r="Y1059">
        <v>0</v>
      </c>
      <c r="Z1059">
        <v>87.17</v>
      </c>
      <c r="AA1059">
        <v>11.6</v>
      </c>
      <c r="AB1059">
        <v>0</v>
      </c>
      <c r="AC1059">
        <v>0</v>
      </c>
      <c r="AD1059">
        <v>1</v>
      </c>
      <c r="AE1059">
        <v>0</v>
      </c>
      <c r="AF1059" t="s">
        <v>37</v>
      </c>
      <c r="AG1059">
        <v>0.11016424999999998</v>
      </c>
      <c r="AH1059">
        <v>2</v>
      </c>
      <c r="AI1059">
        <v>53554174</v>
      </c>
      <c r="AJ1059">
        <v>1154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ROW(Source!A687)</f>
        <v>687</v>
      </c>
      <c r="B1060">
        <v>53554184</v>
      </c>
      <c r="C1060">
        <v>53554169</v>
      </c>
      <c r="D1060">
        <v>29113979</v>
      </c>
      <c r="E1060">
        <v>1</v>
      </c>
      <c r="F1060">
        <v>1</v>
      </c>
      <c r="G1060">
        <v>1</v>
      </c>
      <c r="H1060">
        <v>3</v>
      </c>
      <c r="I1060" t="s">
        <v>1597</v>
      </c>
      <c r="J1060" t="s">
        <v>1598</v>
      </c>
      <c r="K1060" t="s">
        <v>1599</v>
      </c>
      <c r="L1060">
        <v>1348</v>
      </c>
      <c r="N1060">
        <v>1009</v>
      </c>
      <c r="O1060" t="s">
        <v>26</v>
      </c>
      <c r="P1060" t="s">
        <v>26</v>
      </c>
      <c r="Q1060">
        <v>1000</v>
      </c>
      <c r="X1060">
        <v>0</v>
      </c>
      <c r="Y1060">
        <v>9749.99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36</v>
      </c>
      <c r="AG1060">
        <v>0</v>
      </c>
      <c r="AH1060">
        <v>2</v>
      </c>
      <c r="AI1060">
        <v>53554175</v>
      </c>
      <c r="AJ1060">
        <v>1155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ROW(Source!A687)</f>
        <v>687</v>
      </c>
      <c r="B1061">
        <v>53554185</v>
      </c>
      <c r="C1061">
        <v>53554169</v>
      </c>
      <c r="D1061">
        <v>29107991</v>
      </c>
      <c r="E1061">
        <v>1</v>
      </c>
      <c r="F1061">
        <v>1</v>
      </c>
      <c r="G1061">
        <v>1</v>
      </c>
      <c r="H1061">
        <v>3</v>
      </c>
      <c r="I1061" t="s">
        <v>849</v>
      </c>
      <c r="J1061" t="s">
        <v>851</v>
      </c>
      <c r="K1061" t="s">
        <v>850</v>
      </c>
      <c r="L1061">
        <v>1354</v>
      </c>
      <c r="N1061">
        <v>1010</v>
      </c>
      <c r="O1061" t="s">
        <v>160</v>
      </c>
      <c r="P1061" t="s">
        <v>160</v>
      </c>
      <c r="Q1061">
        <v>1</v>
      </c>
      <c r="X1061">
        <v>0</v>
      </c>
      <c r="Y1061">
        <v>72.8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36</v>
      </c>
      <c r="AG1061">
        <v>0</v>
      </c>
      <c r="AH1061">
        <v>2</v>
      </c>
      <c r="AI1061">
        <v>53554176</v>
      </c>
      <c r="AJ1061">
        <v>1156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ROW(Source!A687)</f>
        <v>687</v>
      </c>
      <c r="B1062">
        <v>53554186</v>
      </c>
      <c r="C1062">
        <v>53554169</v>
      </c>
      <c r="D1062">
        <v>29114830</v>
      </c>
      <c r="E1062">
        <v>1</v>
      </c>
      <c r="F1062">
        <v>1</v>
      </c>
      <c r="G1062">
        <v>1</v>
      </c>
      <c r="H1062">
        <v>3</v>
      </c>
      <c r="I1062" t="s">
        <v>2093</v>
      </c>
      <c r="J1062" t="s">
        <v>884</v>
      </c>
      <c r="K1062" t="s">
        <v>2094</v>
      </c>
      <c r="L1062">
        <v>1035</v>
      </c>
      <c r="N1062">
        <v>1013</v>
      </c>
      <c r="O1062" t="s">
        <v>219</v>
      </c>
      <c r="P1062" t="s">
        <v>219</v>
      </c>
      <c r="Q1062">
        <v>1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</v>
      </c>
      <c r="AD1062">
        <v>0</v>
      </c>
      <c r="AE1062">
        <v>0</v>
      </c>
      <c r="AF1062" t="s">
        <v>36</v>
      </c>
      <c r="AG1062">
        <v>0</v>
      </c>
      <c r="AH1062">
        <v>3</v>
      </c>
      <c r="AI1062">
        <v>-1</v>
      </c>
      <c r="AJ1062" t="s">
        <v>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ROW(Source!A687)</f>
        <v>687</v>
      </c>
      <c r="B1063">
        <v>53554187</v>
      </c>
      <c r="C1063">
        <v>53554169</v>
      </c>
      <c r="D1063">
        <v>29130403</v>
      </c>
      <c r="E1063">
        <v>1</v>
      </c>
      <c r="F1063">
        <v>1</v>
      </c>
      <c r="G1063">
        <v>1</v>
      </c>
      <c r="H1063">
        <v>3</v>
      </c>
      <c r="I1063" t="s">
        <v>2095</v>
      </c>
      <c r="J1063" t="s">
        <v>232</v>
      </c>
      <c r="K1063" t="s">
        <v>2096</v>
      </c>
      <c r="L1063">
        <v>1327</v>
      </c>
      <c r="N1063">
        <v>1005</v>
      </c>
      <c r="O1063" t="s">
        <v>128</v>
      </c>
      <c r="P1063" t="s">
        <v>128</v>
      </c>
      <c r="Q1063">
        <v>1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 t="s">
        <v>36</v>
      </c>
      <c r="AG1063">
        <v>0</v>
      </c>
      <c r="AH1063">
        <v>3</v>
      </c>
      <c r="AI1063">
        <v>-1</v>
      </c>
      <c r="AJ1063" t="s">
        <v>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ROW(Source!A687)</f>
        <v>687</v>
      </c>
      <c r="B1064">
        <v>53554188</v>
      </c>
      <c r="C1064">
        <v>53554169</v>
      </c>
      <c r="D1064">
        <v>29131398</v>
      </c>
      <c r="E1064">
        <v>1</v>
      </c>
      <c r="F1064">
        <v>1</v>
      </c>
      <c r="G1064">
        <v>1</v>
      </c>
      <c r="H1064">
        <v>3</v>
      </c>
      <c r="I1064" t="s">
        <v>1664</v>
      </c>
      <c r="J1064" t="s">
        <v>1665</v>
      </c>
      <c r="K1064" t="s">
        <v>1666</v>
      </c>
      <c r="L1064">
        <v>1348</v>
      </c>
      <c r="N1064">
        <v>1009</v>
      </c>
      <c r="O1064" t="s">
        <v>26</v>
      </c>
      <c r="P1064" t="s">
        <v>26</v>
      </c>
      <c r="Q1064">
        <v>1000</v>
      </c>
      <c r="X1064">
        <v>0</v>
      </c>
      <c r="Y1064">
        <v>5804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36</v>
      </c>
      <c r="AG1064">
        <v>0</v>
      </c>
      <c r="AH1064">
        <v>2</v>
      </c>
      <c r="AI1064">
        <v>53554177</v>
      </c>
      <c r="AJ1064">
        <v>1157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ROW(Source!A690)</f>
        <v>690</v>
      </c>
      <c r="B1065">
        <v>53554200</v>
      </c>
      <c r="C1065">
        <v>53554190</v>
      </c>
      <c r="D1065">
        <v>18410171</v>
      </c>
      <c r="E1065">
        <v>1</v>
      </c>
      <c r="F1065">
        <v>1</v>
      </c>
      <c r="G1065">
        <v>1</v>
      </c>
      <c r="H1065">
        <v>1</v>
      </c>
      <c r="I1065" t="s">
        <v>1839</v>
      </c>
      <c r="J1065" t="s">
        <v>3</v>
      </c>
      <c r="K1065" t="s">
        <v>1840</v>
      </c>
      <c r="L1065">
        <v>1369</v>
      </c>
      <c r="N1065">
        <v>1013</v>
      </c>
      <c r="O1065" t="s">
        <v>1486</v>
      </c>
      <c r="P1065" t="s">
        <v>1486</v>
      </c>
      <c r="Q1065">
        <v>1</v>
      </c>
      <c r="X1065">
        <v>50.599999999999994</v>
      </c>
      <c r="Y1065">
        <v>0</v>
      </c>
      <c r="Z1065">
        <v>0</v>
      </c>
      <c r="AA1065">
        <v>0</v>
      </c>
      <c r="AB1065">
        <v>8.9700000000000006</v>
      </c>
      <c r="AC1065">
        <v>0</v>
      </c>
      <c r="AD1065">
        <v>1</v>
      </c>
      <c r="AE1065">
        <v>1</v>
      </c>
      <c r="AF1065" t="s">
        <v>16</v>
      </c>
      <c r="AG1065">
        <v>58.19</v>
      </c>
      <c r="AH1065">
        <v>2</v>
      </c>
      <c r="AI1065">
        <v>53554191</v>
      </c>
      <c r="AJ1065">
        <v>1159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ROW(Source!A690)</f>
        <v>690</v>
      </c>
      <c r="B1066">
        <v>53554201</v>
      </c>
      <c r="C1066">
        <v>53554190</v>
      </c>
      <c r="D1066">
        <v>121548</v>
      </c>
      <c r="E1066">
        <v>1</v>
      </c>
      <c r="F1066">
        <v>1</v>
      </c>
      <c r="G1066">
        <v>1</v>
      </c>
      <c r="H1066">
        <v>1</v>
      </c>
      <c r="I1066" t="s">
        <v>31</v>
      </c>
      <c r="J1066" t="s">
        <v>3</v>
      </c>
      <c r="K1066" t="s">
        <v>1489</v>
      </c>
      <c r="L1066">
        <v>608254</v>
      </c>
      <c r="N1066">
        <v>1013</v>
      </c>
      <c r="O1066" t="s">
        <v>1490</v>
      </c>
      <c r="P1066" t="s">
        <v>1490</v>
      </c>
      <c r="Q1066">
        <v>1</v>
      </c>
      <c r="X1066">
        <v>0.43699999999999994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2</v>
      </c>
      <c r="AF1066" t="s">
        <v>16</v>
      </c>
      <c r="AG1066">
        <v>0.50254999999999994</v>
      </c>
      <c r="AH1066">
        <v>2</v>
      </c>
      <c r="AI1066">
        <v>53554192</v>
      </c>
      <c r="AJ1066">
        <v>1160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ROW(Source!A690)</f>
        <v>690</v>
      </c>
      <c r="B1067">
        <v>53554202</v>
      </c>
      <c r="C1067">
        <v>53554190</v>
      </c>
      <c r="D1067">
        <v>29172556</v>
      </c>
      <c r="E1067">
        <v>1</v>
      </c>
      <c r="F1067">
        <v>1</v>
      </c>
      <c r="G1067">
        <v>1</v>
      </c>
      <c r="H1067">
        <v>2</v>
      </c>
      <c r="I1067" t="s">
        <v>1647</v>
      </c>
      <c r="J1067" t="s">
        <v>1667</v>
      </c>
      <c r="K1067" t="s">
        <v>1649</v>
      </c>
      <c r="L1067">
        <v>1368</v>
      </c>
      <c r="N1067">
        <v>1011</v>
      </c>
      <c r="O1067" t="s">
        <v>1494</v>
      </c>
      <c r="P1067" t="s">
        <v>1494</v>
      </c>
      <c r="Q1067">
        <v>1</v>
      </c>
      <c r="X1067">
        <v>0.43699999999999994</v>
      </c>
      <c r="Y1067">
        <v>0</v>
      </c>
      <c r="Z1067">
        <v>31.26</v>
      </c>
      <c r="AA1067">
        <v>13.5</v>
      </c>
      <c r="AB1067">
        <v>0</v>
      </c>
      <c r="AC1067">
        <v>0</v>
      </c>
      <c r="AD1067">
        <v>1</v>
      </c>
      <c r="AE1067">
        <v>0</v>
      </c>
      <c r="AF1067" t="s">
        <v>16</v>
      </c>
      <c r="AG1067">
        <v>0.50254999999999994</v>
      </c>
      <c r="AH1067">
        <v>2</v>
      </c>
      <c r="AI1067">
        <v>53554193</v>
      </c>
      <c r="AJ1067">
        <v>1161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ROW(Source!A690)</f>
        <v>690</v>
      </c>
      <c r="B1068">
        <v>53554203</v>
      </c>
      <c r="C1068">
        <v>53554190</v>
      </c>
      <c r="D1068">
        <v>29172657</v>
      </c>
      <c r="E1068">
        <v>1</v>
      </c>
      <c r="F1068">
        <v>1</v>
      </c>
      <c r="G1068">
        <v>1</v>
      </c>
      <c r="H1068">
        <v>2</v>
      </c>
      <c r="I1068" t="s">
        <v>1588</v>
      </c>
      <c r="J1068" t="s">
        <v>1589</v>
      </c>
      <c r="K1068" t="s">
        <v>1590</v>
      </c>
      <c r="L1068">
        <v>1368</v>
      </c>
      <c r="N1068">
        <v>1011</v>
      </c>
      <c r="O1068" t="s">
        <v>1494</v>
      </c>
      <c r="P1068" t="s">
        <v>1494</v>
      </c>
      <c r="Q1068">
        <v>1</v>
      </c>
      <c r="X1068">
        <v>0.49449999999999994</v>
      </c>
      <c r="Y1068">
        <v>0</v>
      </c>
      <c r="Z1068">
        <v>8.1</v>
      </c>
      <c r="AA1068">
        <v>0</v>
      </c>
      <c r="AB1068">
        <v>0</v>
      </c>
      <c r="AC1068">
        <v>0</v>
      </c>
      <c r="AD1068">
        <v>1</v>
      </c>
      <c r="AE1068">
        <v>0</v>
      </c>
      <c r="AF1068" t="s">
        <v>16</v>
      </c>
      <c r="AG1068">
        <v>0.56867499999999993</v>
      </c>
      <c r="AH1068">
        <v>2</v>
      </c>
      <c r="AI1068">
        <v>53554194</v>
      </c>
      <c r="AJ1068">
        <v>1162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ROW(Source!A690)</f>
        <v>690</v>
      </c>
      <c r="B1069">
        <v>53554204</v>
      </c>
      <c r="C1069">
        <v>53554190</v>
      </c>
      <c r="D1069">
        <v>29174913</v>
      </c>
      <c r="E1069">
        <v>1</v>
      </c>
      <c r="F1069">
        <v>1</v>
      </c>
      <c r="G1069">
        <v>1</v>
      </c>
      <c r="H1069">
        <v>2</v>
      </c>
      <c r="I1069" t="s">
        <v>1513</v>
      </c>
      <c r="J1069" t="s">
        <v>1514</v>
      </c>
      <c r="K1069" t="s">
        <v>1515</v>
      </c>
      <c r="L1069">
        <v>1368</v>
      </c>
      <c r="N1069">
        <v>1011</v>
      </c>
      <c r="O1069" t="s">
        <v>1494</v>
      </c>
      <c r="P1069" t="s">
        <v>1494</v>
      </c>
      <c r="Q1069">
        <v>1</v>
      </c>
      <c r="X1069">
        <v>0.11499999999999999</v>
      </c>
      <c r="Y1069">
        <v>0</v>
      </c>
      <c r="Z1069">
        <v>87.17</v>
      </c>
      <c r="AA1069">
        <v>11.6</v>
      </c>
      <c r="AB1069">
        <v>0</v>
      </c>
      <c r="AC1069">
        <v>0</v>
      </c>
      <c r="AD1069">
        <v>1</v>
      </c>
      <c r="AE1069">
        <v>0</v>
      </c>
      <c r="AF1069" t="s">
        <v>16</v>
      </c>
      <c r="AG1069">
        <v>0.13225000000000001</v>
      </c>
      <c r="AH1069">
        <v>2</v>
      </c>
      <c r="AI1069">
        <v>53554195</v>
      </c>
      <c r="AJ1069">
        <v>1163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ROW(Source!A690)</f>
        <v>690</v>
      </c>
      <c r="B1070">
        <v>53554205</v>
      </c>
      <c r="C1070">
        <v>53554190</v>
      </c>
      <c r="D1070">
        <v>29113690</v>
      </c>
      <c r="E1070">
        <v>1</v>
      </c>
      <c r="F1070">
        <v>1</v>
      </c>
      <c r="G1070">
        <v>1</v>
      </c>
      <c r="H1070">
        <v>3</v>
      </c>
      <c r="I1070" t="s">
        <v>1866</v>
      </c>
      <c r="J1070" t="s">
        <v>1867</v>
      </c>
      <c r="K1070" t="s">
        <v>1868</v>
      </c>
      <c r="L1070">
        <v>1348</v>
      </c>
      <c r="N1070">
        <v>1009</v>
      </c>
      <c r="O1070" t="s">
        <v>26</v>
      </c>
      <c r="P1070" t="s">
        <v>26</v>
      </c>
      <c r="Q1070">
        <v>1000</v>
      </c>
      <c r="X1070">
        <v>0.05</v>
      </c>
      <c r="Y1070">
        <v>5649.99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0.05</v>
      </c>
      <c r="AH1070">
        <v>2</v>
      </c>
      <c r="AI1070">
        <v>53554196</v>
      </c>
      <c r="AJ1070">
        <v>1164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ROW(Source!A690)</f>
        <v>690</v>
      </c>
      <c r="B1071">
        <v>53554206</v>
      </c>
      <c r="C1071">
        <v>53554190</v>
      </c>
      <c r="D1071">
        <v>29113707</v>
      </c>
      <c r="E1071">
        <v>1</v>
      </c>
      <c r="F1071">
        <v>1</v>
      </c>
      <c r="G1071">
        <v>1</v>
      </c>
      <c r="H1071">
        <v>3</v>
      </c>
      <c r="I1071" t="s">
        <v>734</v>
      </c>
      <c r="J1071" t="s">
        <v>736</v>
      </c>
      <c r="K1071" t="s">
        <v>735</v>
      </c>
      <c r="L1071">
        <v>1348</v>
      </c>
      <c r="N1071">
        <v>1009</v>
      </c>
      <c r="O1071" t="s">
        <v>26</v>
      </c>
      <c r="P1071" t="s">
        <v>26</v>
      </c>
      <c r="Q1071">
        <v>1000</v>
      </c>
      <c r="X1071">
        <v>0.98</v>
      </c>
      <c r="Y1071">
        <v>6102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0.98</v>
      </c>
      <c r="AH1071">
        <v>2</v>
      </c>
      <c r="AI1071">
        <v>53554197</v>
      </c>
      <c r="AJ1071">
        <v>1165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ROW(Source!A690)</f>
        <v>690</v>
      </c>
      <c r="B1072">
        <v>53554207</v>
      </c>
      <c r="C1072">
        <v>53554190</v>
      </c>
      <c r="D1072">
        <v>29113982</v>
      </c>
      <c r="E1072">
        <v>1</v>
      </c>
      <c r="F1072">
        <v>1</v>
      </c>
      <c r="G1072">
        <v>1</v>
      </c>
      <c r="H1072">
        <v>3</v>
      </c>
      <c r="I1072" t="s">
        <v>1655</v>
      </c>
      <c r="J1072" t="s">
        <v>1869</v>
      </c>
      <c r="K1072" t="s">
        <v>1657</v>
      </c>
      <c r="L1072">
        <v>1348</v>
      </c>
      <c r="N1072">
        <v>1009</v>
      </c>
      <c r="O1072" t="s">
        <v>26</v>
      </c>
      <c r="P1072" t="s">
        <v>26</v>
      </c>
      <c r="Q1072">
        <v>1000</v>
      </c>
      <c r="X1072">
        <v>5.1000000000000004E-3</v>
      </c>
      <c r="Y1072">
        <v>9423.99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5.1000000000000004E-3</v>
      </c>
      <c r="AH1072">
        <v>2</v>
      </c>
      <c r="AI1072">
        <v>53554198</v>
      </c>
      <c r="AJ1072">
        <v>1166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ROW(Source!A691)</f>
        <v>691</v>
      </c>
      <c r="B1073">
        <v>53554200</v>
      </c>
      <c r="C1073">
        <v>53554190</v>
      </c>
      <c r="D1073">
        <v>18410171</v>
      </c>
      <c r="E1073">
        <v>1</v>
      </c>
      <c r="F1073">
        <v>1</v>
      </c>
      <c r="G1073">
        <v>1</v>
      </c>
      <c r="H1073">
        <v>1</v>
      </c>
      <c r="I1073" t="s">
        <v>1839</v>
      </c>
      <c r="J1073" t="s">
        <v>3</v>
      </c>
      <c r="K1073" t="s">
        <v>1840</v>
      </c>
      <c r="L1073">
        <v>1369</v>
      </c>
      <c r="N1073">
        <v>1013</v>
      </c>
      <c r="O1073" t="s">
        <v>1486</v>
      </c>
      <c r="P1073" t="s">
        <v>1486</v>
      </c>
      <c r="Q1073">
        <v>1</v>
      </c>
      <c r="X1073">
        <v>50.599999999999994</v>
      </c>
      <c r="Y1073">
        <v>0</v>
      </c>
      <c r="Z1073">
        <v>0</v>
      </c>
      <c r="AA1073">
        <v>0</v>
      </c>
      <c r="AB1073">
        <v>8.9700000000000006</v>
      </c>
      <c r="AC1073">
        <v>0</v>
      </c>
      <c r="AD1073">
        <v>1</v>
      </c>
      <c r="AE1073">
        <v>1</v>
      </c>
      <c r="AF1073" t="s">
        <v>16</v>
      </c>
      <c r="AG1073">
        <v>58.19</v>
      </c>
      <c r="AH1073">
        <v>2</v>
      </c>
      <c r="AI1073">
        <v>53554191</v>
      </c>
      <c r="AJ1073">
        <v>1168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ROW(Source!A691)</f>
        <v>691</v>
      </c>
      <c r="B1074">
        <v>53554201</v>
      </c>
      <c r="C1074">
        <v>53554190</v>
      </c>
      <c r="D1074">
        <v>121548</v>
      </c>
      <c r="E1074">
        <v>1</v>
      </c>
      <c r="F1074">
        <v>1</v>
      </c>
      <c r="G1074">
        <v>1</v>
      </c>
      <c r="H1074">
        <v>1</v>
      </c>
      <c r="I1074" t="s">
        <v>31</v>
      </c>
      <c r="J1074" t="s">
        <v>3</v>
      </c>
      <c r="K1074" t="s">
        <v>1489</v>
      </c>
      <c r="L1074">
        <v>608254</v>
      </c>
      <c r="N1074">
        <v>1013</v>
      </c>
      <c r="O1074" t="s">
        <v>1490</v>
      </c>
      <c r="P1074" t="s">
        <v>1490</v>
      </c>
      <c r="Q1074">
        <v>1</v>
      </c>
      <c r="X1074">
        <v>0.43699999999999994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2</v>
      </c>
      <c r="AF1074" t="s">
        <v>16</v>
      </c>
      <c r="AG1074">
        <v>0.50254999999999994</v>
      </c>
      <c r="AH1074">
        <v>2</v>
      </c>
      <c r="AI1074">
        <v>53554192</v>
      </c>
      <c r="AJ1074">
        <v>1169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ROW(Source!A691)</f>
        <v>691</v>
      </c>
      <c r="B1075">
        <v>53554202</v>
      </c>
      <c r="C1075">
        <v>53554190</v>
      </c>
      <c r="D1075">
        <v>29172556</v>
      </c>
      <c r="E1075">
        <v>1</v>
      </c>
      <c r="F1075">
        <v>1</v>
      </c>
      <c r="G1075">
        <v>1</v>
      </c>
      <c r="H1075">
        <v>2</v>
      </c>
      <c r="I1075" t="s">
        <v>1647</v>
      </c>
      <c r="J1075" t="s">
        <v>1667</v>
      </c>
      <c r="K1075" t="s">
        <v>1649</v>
      </c>
      <c r="L1075">
        <v>1368</v>
      </c>
      <c r="N1075">
        <v>1011</v>
      </c>
      <c r="O1075" t="s">
        <v>1494</v>
      </c>
      <c r="P1075" t="s">
        <v>1494</v>
      </c>
      <c r="Q1075">
        <v>1</v>
      </c>
      <c r="X1075">
        <v>0.43699999999999994</v>
      </c>
      <c r="Y1075">
        <v>0</v>
      </c>
      <c r="Z1075">
        <v>31.26</v>
      </c>
      <c r="AA1075">
        <v>13.5</v>
      </c>
      <c r="AB1075">
        <v>0</v>
      </c>
      <c r="AC1075">
        <v>0</v>
      </c>
      <c r="AD1075">
        <v>1</v>
      </c>
      <c r="AE1075">
        <v>0</v>
      </c>
      <c r="AF1075" t="s">
        <v>16</v>
      </c>
      <c r="AG1075">
        <v>0.50254999999999994</v>
      </c>
      <c r="AH1075">
        <v>2</v>
      </c>
      <c r="AI1075">
        <v>53554193</v>
      </c>
      <c r="AJ1075">
        <v>1170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ROW(Source!A691)</f>
        <v>691</v>
      </c>
      <c r="B1076">
        <v>53554203</v>
      </c>
      <c r="C1076">
        <v>53554190</v>
      </c>
      <c r="D1076">
        <v>29172657</v>
      </c>
      <c r="E1076">
        <v>1</v>
      </c>
      <c r="F1076">
        <v>1</v>
      </c>
      <c r="G1076">
        <v>1</v>
      </c>
      <c r="H1076">
        <v>2</v>
      </c>
      <c r="I1076" t="s">
        <v>1588</v>
      </c>
      <c r="J1076" t="s">
        <v>1589</v>
      </c>
      <c r="K1076" t="s">
        <v>1590</v>
      </c>
      <c r="L1076">
        <v>1368</v>
      </c>
      <c r="N1076">
        <v>1011</v>
      </c>
      <c r="O1076" t="s">
        <v>1494</v>
      </c>
      <c r="P1076" t="s">
        <v>1494</v>
      </c>
      <c r="Q1076">
        <v>1</v>
      </c>
      <c r="X1076">
        <v>0.49449999999999994</v>
      </c>
      <c r="Y1076">
        <v>0</v>
      </c>
      <c r="Z1076">
        <v>8.1</v>
      </c>
      <c r="AA1076">
        <v>0</v>
      </c>
      <c r="AB1076">
        <v>0</v>
      </c>
      <c r="AC1076">
        <v>0</v>
      </c>
      <c r="AD1076">
        <v>1</v>
      </c>
      <c r="AE1076">
        <v>0</v>
      </c>
      <c r="AF1076" t="s">
        <v>16</v>
      </c>
      <c r="AG1076">
        <v>0.56867499999999993</v>
      </c>
      <c r="AH1076">
        <v>2</v>
      </c>
      <c r="AI1076">
        <v>53554194</v>
      </c>
      <c r="AJ1076">
        <v>1171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ROW(Source!A691)</f>
        <v>691</v>
      </c>
      <c r="B1077">
        <v>53554204</v>
      </c>
      <c r="C1077">
        <v>53554190</v>
      </c>
      <c r="D1077">
        <v>29174913</v>
      </c>
      <c r="E1077">
        <v>1</v>
      </c>
      <c r="F1077">
        <v>1</v>
      </c>
      <c r="G1077">
        <v>1</v>
      </c>
      <c r="H1077">
        <v>2</v>
      </c>
      <c r="I1077" t="s">
        <v>1513</v>
      </c>
      <c r="J1077" t="s">
        <v>1514</v>
      </c>
      <c r="K1077" t="s">
        <v>1515</v>
      </c>
      <c r="L1077">
        <v>1368</v>
      </c>
      <c r="N1077">
        <v>1011</v>
      </c>
      <c r="O1077" t="s">
        <v>1494</v>
      </c>
      <c r="P1077" t="s">
        <v>1494</v>
      </c>
      <c r="Q1077">
        <v>1</v>
      </c>
      <c r="X1077">
        <v>0.11499999999999999</v>
      </c>
      <c r="Y1077">
        <v>0</v>
      </c>
      <c r="Z1077">
        <v>87.17</v>
      </c>
      <c r="AA1077">
        <v>11.6</v>
      </c>
      <c r="AB1077">
        <v>0</v>
      </c>
      <c r="AC1077">
        <v>0</v>
      </c>
      <c r="AD1077">
        <v>1</v>
      </c>
      <c r="AE1077">
        <v>0</v>
      </c>
      <c r="AF1077" t="s">
        <v>16</v>
      </c>
      <c r="AG1077">
        <v>0.13225000000000001</v>
      </c>
      <c r="AH1077">
        <v>2</v>
      </c>
      <c r="AI1077">
        <v>53554195</v>
      </c>
      <c r="AJ1077">
        <v>1172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ROW(Source!A691)</f>
        <v>691</v>
      </c>
      <c r="B1078">
        <v>53554205</v>
      </c>
      <c r="C1078">
        <v>53554190</v>
      </c>
      <c r="D1078">
        <v>29113690</v>
      </c>
      <c r="E1078">
        <v>1</v>
      </c>
      <c r="F1078">
        <v>1</v>
      </c>
      <c r="G1078">
        <v>1</v>
      </c>
      <c r="H1078">
        <v>3</v>
      </c>
      <c r="I1078" t="s">
        <v>1866</v>
      </c>
      <c r="J1078" t="s">
        <v>1867</v>
      </c>
      <c r="K1078" t="s">
        <v>1868</v>
      </c>
      <c r="L1078">
        <v>1348</v>
      </c>
      <c r="N1078">
        <v>1009</v>
      </c>
      <c r="O1078" t="s">
        <v>26</v>
      </c>
      <c r="P1078" t="s">
        <v>26</v>
      </c>
      <c r="Q1078">
        <v>1000</v>
      </c>
      <c r="X1078">
        <v>0.05</v>
      </c>
      <c r="Y1078">
        <v>5649.99</v>
      </c>
      <c r="Z1078">
        <v>0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0.05</v>
      </c>
      <c r="AH1078">
        <v>2</v>
      </c>
      <c r="AI1078">
        <v>53554196</v>
      </c>
      <c r="AJ1078">
        <v>1173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ROW(Source!A691)</f>
        <v>691</v>
      </c>
      <c r="B1079">
        <v>53554206</v>
      </c>
      <c r="C1079">
        <v>53554190</v>
      </c>
      <c r="D1079">
        <v>29113707</v>
      </c>
      <c r="E1079">
        <v>1</v>
      </c>
      <c r="F1079">
        <v>1</v>
      </c>
      <c r="G1079">
        <v>1</v>
      </c>
      <c r="H1079">
        <v>3</v>
      </c>
      <c r="I1079" t="s">
        <v>734</v>
      </c>
      <c r="J1079" t="s">
        <v>736</v>
      </c>
      <c r="K1079" t="s">
        <v>735</v>
      </c>
      <c r="L1079">
        <v>1348</v>
      </c>
      <c r="N1079">
        <v>1009</v>
      </c>
      <c r="O1079" t="s">
        <v>26</v>
      </c>
      <c r="P1079" t="s">
        <v>26</v>
      </c>
      <c r="Q1079">
        <v>1000</v>
      </c>
      <c r="X1079">
        <v>0.98</v>
      </c>
      <c r="Y1079">
        <v>6102</v>
      </c>
      <c r="Z1079">
        <v>0</v>
      </c>
      <c r="AA1079">
        <v>0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0.98</v>
      </c>
      <c r="AH1079">
        <v>2</v>
      </c>
      <c r="AI1079">
        <v>53554197</v>
      </c>
      <c r="AJ1079">
        <v>1174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ROW(Source!A691)</f>
        <v>691</v>
      </c>
      <c r="B1080">
        <v>53554207</v>
      </c>
      <c r="C1080">
        <v>53554190</v>
      </c>
      <c r="D1080">
        <v>29113982</v>
      </c>
      <c r="E1080">
        <v>1</v>
      </c>
      <c r="F1080">
        <v>1</v>
      </c>
      <c r="G1080">
        <v>1</v>
      </c>
      <c r="H1080">
        <v>3</v>
      </c>
      <c r="I1080" t="s">
        <v>1655</v>
      </c>
      <c r="J1080" t="s">
        <v>1869</v>
      </c>
      <c r="K1080" t="s">
        <v>1657</v>
      </c>
      <c r="L1080">
        <v>1348</v>
      </c>
      <c r="N1080">
        <v>1009</v>
      </c>
      <c r="O1080" t="s">
        <v>26</v>
      </c>
      <c r="P1080" t="s">
        <v>26</v>
      </c>
      <c r="Q1080">
        <v>1000</v>
      </c>
      <c r="X1080">
        <v>5.1000000000000004E-3</v>
      </c>
      <c r="Y1080">
        <v>9423.99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5.1000000000000004E-3</v>
      </c>
      <c r="AH1080">
        <v>2</v>
      </c>
      <c r="AI1080">
        <v>53554198</v>
      </c>
      <c r="AJ1080">
        <v>1175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ROW(Source!A696)</f>
        <v>696</v>
      </c>
      <c r="B1081">
        <v>53554226</v>
      </c>
      <c r="C1081">
        <v>53554210</v>
      </c>
      <c r="D1081">
        <v>18406785</v>
      </c>
      <c r="E1081">
        <v>1</v>
      </c>
      <c r="F1081">
        <v>1</v>
      </c>
      <c r="G1081">
        <v>1</v>
      </c>
      <c r="H1081">
        <v>1</v>
      </c>
      <c r="I1081" t="s">
        <v>1621</v>
      </c>
      <c r="J1081" t="s">
        <v>3</v>
      </c>
      <c r="K1081" t="s">
        <v>1622</v>
      </c>
      <c r="L1081">
        <v>1369</v>
      </c>
      <c r="N1081">
        <v>1013</v>
      </c>
      <c r="O1081" t="s">
        <v>1486</v>
      </c>
      <c r="P1081" t="s">
        <v>1486</v>
      </c>
      <c r="Q1081">
        <v>1</v>
      </c>
      <c r="X1081">
        <v>265.82249999999993</v>
      </c>
      <c r="Y1081">
        <v>0</v>
      </c>
      <c r="Z1081">
        <v>0</v>
      </c>
      <c r="AA1081">
        <v>0</v>
      </c>
      <c r="AB1081">
        <v>295.24</v>
      </c>
      <c r="AC1081">
        <v>0</v>
      </c>
      <c r="AD1081">
        <v>1</v>
      </c>
      <c r="AE1081">
        <v>1</v>
      </c>
      <c r="AF1081" t="s">
        <v>62</v>
      </c>
      <c r="AG1081">
        <v>351.5502562499999</v>
      </c>
      <c r="AH1081">
        <v>2</v>
      </c>
      <c r="AI1081">
        <v>53554211</v>
      </c>
      <c r="AJ1081">
        <v>1177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ROW(Source!A696)</f>
        <v>696</v>
      </c>
      <c r="B1082">
        <v>53554227</v>
      </c>
      <c r="C1082">
        <v>53554210</v>
      </c>
      <c r="D1082">
        <v>121548</v>
      </c>
      <c r="E1082">
        <v>1</v>
      </c>
      <c r="F1082">
        <v>1</v>
      </c>
      <c r="G1082">
        <v>1</v>
      </c>
      <c r="H1082">
        <v>1</v>
      </c>
      <c r="I1082" t="s">
        <v>31</v>
      </c>
      <c r="J1082" t="s">
        <v>3</v>
      </c>
      <c r="K1082" t="s">
        <v>1489</v>
      </c>
      <c r="L1082">
        <v>608254</v>
      </c>
      <c r="N1082">
        <v>1013</v>
      </c>
      <c r="O1082" t="s">
        <v>1490</v>
      </c>
      <c r="P1082" t="s">
        <v>1490</v>
      </c>
      <c r="Q1082">
        <v>1</v>
      </c>
      <c r="X1082">
        <v>1.5093749999999999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2</v>
      </c>
      <c r="AF1082" t="s">
        <v>61</v>
      </c>
      <c r="AG1082">
        <v>2.1697265624999997</v>
      </c>
      <c r="AH1082">
        <v>2</v>
      </c>
      <c r="AI1082">
        <v>53554212</v>
      </c>
      <c r="AJ1082">
        <v>1178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ROW(Source!A696)</f>
        <v>696</v>
      </c>
      <c r="B1083">
        <v>53554228</v>
      </c>
      <c r="C1083">
        <v>53554210</v>
      </c>
      <c r="D1083">
        <v>29172556</v>
      </c>
      <c r="E1083">
        <v>1</v>
      </c>
      <c r="F1083">
        <v>1</v>
      </c>
      <c r="G1083">
        <v>1</v>
      </c>
      <c r="H1083">
        <v>2</v>
      </c>
      <c r="I1083" t="s">
        <v>1647</v>
      </c>
      <c r="J1083" t="s">
        <v>1667</v>
      </c>
      <c r="K1083" t="s">
        <v>1649</v>
      </c>
      <c r="L1083">
        <v>1368</v>
      </c>
      <c r="N1083">
        <v>1011</v>
      </c>
      <c r="O1083" t="s">
        <v>1494</v>
      </c>
      <c r="P1083" t="s">
        <v>1494</v>
      </c>
      <c r="Q1083">
        <v>1</v>
      </c>
      <c r="X1083">
        <v>1.5093749999999999</v>
      </c>
      <c r="Y1083">
        <v>0</v>
      </c>
      <c r="Z1083">
        <v>31.26</v>
      </c>
      <c r="AA1083">
        <v>13.5</v>
      </c>
      <c r="AB1083">
        <v>0</v>
      </c>
      <c r="AC1083">
        <v>0</v>
      </c>
      <c r="AD1083">
        <v>1</v>
      </c>
      <c r="AE1083">
        <v>0</v>
      </c>
      <c r="AF1083" t="s">
        <v>61</v>
      </c>
      <c r="AG1083">
        <v>2.1697265624999997</v>
      </c>
      <c r="AH1083">
        <v>2</v>
      </c>
      <c r="AI1083">
        <v>53554213</v>
      </c>
      <c r="AJ1083">
        <v>1179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ROW(Source!A696)</f>
        <v>696</v>
      </c>
      <c r="B1084">
        <v>53554229</v>
      </c>
      <c r="C1084">
        <v>53554210</v>
      </c>
      <c r="D1084">
        <v>29173472</v>
      </c>
      <c r="E1084">
        <v>1</v>
      </c>
      <c r="F1084">
        <v>1</v>
      </c>
      <c r="G1084">
        <v>1</v>
      </c>
      <c r="H1084">
        <v>2</v>
      </c>
      <c r="I1084" t="s">
        <v>1757</v>
      </c>
      <c r="J1084" t="s">
        <v>1758</v>
      </c>
      <c r="K1084" t="s">
        <v>1759</v>
      </c>
      <c r="L1084">
        <v>1368</v>
      </c>
      <c r="N1084">
        <v>1011</v>
      </c>
      <c r="O1084" t="s">
        <v>1494</v>
      </c>
      <c r="P1084" t="s">
        <v>1494</v>
      </c>
      <c r="Q1084">
        <v>1</v>
      </c>
      <c r="X1084">
        <v>30.058124999999997</v>
      </c>
      <c r="Y1084">
        <v>0</v>
      </c>
      <c r="Z1084">
        <v>3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61</v>
      </c>
      <c r="AG1084">
        <v>43.208554687499998</v>
      </c>
      <c r="AH1084">
        <v>2</v>
      </c>
      <c r="AI1084">
        <v>53554214</v>
      </c>
      <c r="AJ1084">
        <v>1180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ROW(Source!A696)</f>
        <v>696</v>
      </c>
      <c r="B1085">
        <v>53554230</v>
      </c>
      <c r="C1085">
        <v>53554210</v>
      </c>
      <c r="D1085">
        <v>29174580</v>
      </c>
      <c r="E1085">
        <v>1</v>
      </c>
      <c r="F1085">
        <v>1</v>
      </c>
      <c r="G1085">
        <v>1</v>
      </c>
      <c r="H1085">
        <v>2</v>
      </c>
      <c r="I1085" t="s">
        <v>1661</v>
      </c>
      <c r="J1085" t="s">
        <v>1662</v>
      </c>
      <c r="K1085" t="s">
        <v>1663</v>
      </c>
      <c r="L1085">
        <v>1368</v>
      </c>
      <c r="N1085">
        <v>1011</v>
      </c>
      <c r="O1085" t="s">
        <v>1494</v>
      </c>
      <c r="P1085" t="s">
        <v>1494</v>
      </c>
      <c r="Q1085">
        <v>1</v>
      </c>
      <c r="X1085">
        <v>46.301875000000003</v>
      </c>
      <c r="Y1085">
        <v>0</v>
      </c>
      <c r="Z1085">
        <v>2.08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61</v>
      </c>
      <c r="AG1085">
        <v>66.558945312500001</v>
      </c>
      <c r="AH1085">
        <v>2</v>
      </c>
      <c r="AI1085">
        <v>53554215</v>
      </c>
      <c r="AJ1085">
        <v>1181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ROW(Source!A696)</f>
        <v>696</v>
      </c>
      <c r="B1086">
        <v>53554231</v>
      </c>
      <c r="C1086">
        <v>53554210</v>
      </c>
      <c r="D1086">
        <v>29174913</v>
      </c>
      <c r="E1086">
        <v>1</v>
      </c>
      <c r="F1086">
        <v>1</v>
      </c>
      <c r="G1086">
        <v>1</v>
      </c>
      <c r="H1086">
        <v>2</v>
      </c>
      <c r="I1086" t="s">
        <v>1513</v>
      </c>
      <c r="J1086" t="s">
        <v>1514</v>
      </c>
      <c r="K1086" t="s">
        <v>1515</v>
      </c>
      <c r="L1086">
        <v>1368</v>
      </c>
      <c r="N1086">
        <v>1011</v>
      </c>
      <c r="O1086" t="s">
        <v>1494</v>
      </c>
      <c r="P1086" t="s">
        <v>1494</v>
      </c>
      <c r="Q1086">
        <v>1</v>
      </c>
      <c r="X1086">
        <v>5.1318749999999991</v>
      </c>
      <c r="Y1086">
        <v>0</v>
      </c>
      <c r="Z1086">
        <v>87.17</v>
      </c>
      <c r="AA1086">
        <v>11.6</v>
      </c>
      <c r="AB1086">
        <v>0</v>
      </c>
      <c r="AC1086">
        <v>0</v>
      </c>
      <c r="AD1086">
        <v>1</v>
      </c>
      <c r="AE1086">
        <v>0</v>
      </c>
      <c r="AF1086" t="s">
        <v>61</v>
      </c>
      <c r="AG1086">
        <v>7.3770703124999999</v>
      </c>
      <c r="AH1086">
        <v>2</v>
      </c>
      <c r="AI1086">
        <v>53554216</v>
      </c>
      <c r="AJ1086">
        <v>1182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ROW(Source!A696)</f>
        <v>696</v>
      </c>
      <c r="B1087">
        <v>53554232</v>
      </c>
      <c r="C1087">
        <v>53554210</v>
      </c>
      <c r="D1087">
        <v>29110827</v>
      </c>
      <c r="E1087">
        <v>1</v>
      </c>
      <c r="F1087">
        <v>1</v>
      </c>
      <c r="G1087">
        <v>1</v>
      </c>
      <c r="H1087">
        <v>3</v>
      </c>
      <c r="I1087" t="s">
        <v>1870</v>
      </c>
      <c r="J1087" t="s">
        <v>1871</v>
      </c>
      <c r="K1087" t="s">
        <v>1872</v>
      </c>
      <c r="L1087">
        <v>1301</v>
      </c>
      <c r="N1087">
        <v>1003</v>
      </c>
      <c r="O1087" t="s">
        <v>185</v>
      </c>
      <c r="P1087" t="s">
        <v>185</v>
      </c>
      <c r="Q1087">
        <v>1</v>
      </c>
      <c r="X1087">
        <v>402</v>
      </c>
      <c r="Y1087">
        <v>6.4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402</v>
      </c>
      <c r="AH1087">
        <v>2</v>
      </c>
      <c r="AI1087">
        <v>53554217</v>
      </c>
      <c r="AJ1087">
        <v>1183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ROW(Source!A696)</f>
        <v>696</v>
      </c>
      <c r="B1088">
        <v>53554233</v>
      </c>
      <c r="C1088">
        <v>53554210</v>
      </c>
      <c r="D1088">
        <v>29110828</v>
      </c>
      <c r="E1088">
        <v>1</v>
      </c>
      <c r="F1088">
        <v>1</v>
      </c>
      <c r="G1088">
        <v>1</v>
      </c>
      <c r="H1088">
        <v>3</v>
      </c>
      <c r="I1088" t="s">
        <v>1873</v>
      </c>
      <c r="J1088" t="s">
        <v>1874</v>
      </c>
      <c r="K1088" t="s">
        <v>1875</v>
      </c>
      <c r="L1088">
        <v>1301</v>
      </c>
      <c r="N1088">
        <v>1003</v>
      </c>
      <c r="O1088" t="s">
        <v>185</v>
      </c>
      <c r="P1088" t="s">
        <v>185</v>
      </c>
      <c r="Q1088">
        <v>1</v>
      </c>
      <c r="X1088">
        <v>43</v>
      </c>
      <c r="Y1088">
        <v>7.99</v>
      </c>
      <c r="Z1088">
        <v>0</v>
      </c>
      <c r="AA1088">
        <v>0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43</v>
      </c>
      <c r="AH1088">
        <v>2</v>
      </c>
      <c r="AI1088">
        <v>53554218</v>
      </c>
      <c r="AJ1088">
        <v>1184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ROW(Source!A696)</f>
        <v>696</v>
      </c>
      <c r="B1089">
        <v>53554234</v>
      </c>
      <c r="C1089">
        <v>53554210</v>
      </c>
      <c r="D1089">
        <v>29108696</v>
      </c>
      <c r="E1089">
        <v>1</v>
      </c>
      <c r="F1089">
        <v>1</v>
      </c>
      <c r="G1089">
        <v>1</v>
      </c>
      <c r="H1089">
        <v>3</v>
      </c>
      <c r="I1089" t="s">
        <v>1876</v>
      </c>
      <c r="J1089" t="s">
        <v>1877</v>
      </c>
      <c r="K1089" t="s">
        <v>1878</v>
      </c>
      <c r="L1089">
        <v>1354</v>
      </c>
      <c r="N1089">
        <v>1010</v>
      </c>
      <c r="O1089" t="s">
        <v>160</v>
      </c>
      <c r="P1089" t="s">
        <v>160</v>
      </c>
      <c r="Q1089">
        <v>1</v>
      </c>
      <c r="X1089">
        <v>123.5</v>
      </c>
      <c r="Y1089">
        <v>67.209999999999994</v>
      </c>
      <c r="Z1089">
        <v>0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123.5</v>
      </c>
      <c r="AH1089">
        <v>2</v>
      </c>
      <c r="AI1089">
        <v>53554219</v>
      </c>
      <c r="AJ1089">
        <v>1185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ROW(Source!A696)</f>
        <v>696</v>
      </c>
      <c r="B1090">
        <v>53554235</v>
      </c>
      <c r="C1090">
        <v>53554210</v>
      </c>
      <c r="D1090">
        <v>29110830</v>
      </c>
      <c r="E1090">
        <v>1</v>
      </c>
      <c r="F1090">
        <v>1</v>
      </c>
      <c r="G1090">
        <v>1</v>
      </c>
      <c r="H1090">
        <v>3</v>
      </c>
      <c r="I1090" t="s">
        <v>1879</v>
      </c>
      <c r="J1090" t="s">
        <v>1880</v>
      </c>
      <c r="K1090" t="s">
        <v>1881</v>
      </c>
      <c r="L1090">
        <v>1302</v>
      </c>
      <c r="N1090">
        <v>1003</v>
      </c>
      <c r="O1090" t="s">
        <v>833</v>
      </c>
      <c r="P1090" t="s">
        <v>833</v>
      </c>
      <c r="Q1090">
        <v>10</v>
      </c>
      <c r="X1090">
        <v>29.3</v>
      </c>
      <c r="Y1090">
        <v>64.2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29.3</v>
      </c>
      <c r="AH1090">
        <v>2</v>
      </c>
      <c r="AI1090">
        <v>53554220</v>
      </c>
      <c r="AJ1090">
        <v>1186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ROW(Source!A696)</f>
        <v>696</v>
      </c>
      <c r="B1091">
        <v>53554236</v>
      </c>
      <c r="C1091">
        <v>53554210</v>
      </c>
      <c r="D1091">
        <v>29114423</v>
      </c>
      <c r="E1091">
        <v>1</v>
      </c>
      <c r="F1091">
        <v>1</v>
      </c>
      <c r="G1091">
        <v>1</v>
      </c>
      <c r="H1091">
        <v>3</v>
      </c>
      <c r="I1091" t="s">
        <v>1882</v>
      </c>
      <c r="J1091" t="s">
        <v>1883</v>
      </c>
      <c r="K1091" t="s">
        <v>1884</v>
      </c>
      <c r="L1091">
        <v>1358</v>
      </c>
      <c r="N1091">
        <v>1010</v>
      </c>
      <c r="O1091" t="s">
        <v>1180</v>
      </c>
      <c r="P1091" t="s">
        <v>1180</v>
      </c>
      <c r="Q1091">
        <v>10</v>
      </c>
      <c r="X1091">
        <v>65.2</v>
      </c>
      <c r="Y1091">
        <v>7.22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65.2</v>
      </c>
      <c r="AH1091">
        <v>2</v>
      </c>
      <c r="AI1091">
        <v>53554221</v>
      </c>
      <c r="AJ1091">
        <v>1187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ROW(Source!A696)</f>
        <v>696</v>
      </c>
      <c r="B1092">
        <v>53554237</v>
      </c>
      <c r="C1092">
        <v>53554210</v>
      </c>
      <c r="D1092">
        <v>29115197</v>
      </c>
      <c r="E1092">
        <v>1</v>
      </c>
      <c r="F1092">
        <v>1</v>
      </c>
      <c r="G1092">
        <v>1</v>
      </c>
      <c r="H1092">
        <v>3</v>
      </c>
      <c r="I1092" t="s">
        <v>1885</v>
      </c>
      <c r="J1092" t="s">
        <v>1886</v>
      </c>
      <c r="K1092" t="s">
        <v>1887</v>
      </c>
      <c r="L1092">
        <v>1355</v>
      </c>
      <c r="N1092">
        <v>1010</v>
      </c>
      <c r="O1092" t="s">
        <v>894</v>
      </c>
      <c r="P1092" t="s">
        <v>894</v>
      </c>
      <c r="Q1092">
        <v>100</v>
      </c>
      <c r="X1092">
        <v>8</v>
      </c>
      <c r="Y1092">
        <v>50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8</v>
      </c>
      <c r="AH1092">
        <v>2</v>
      </c>
      <c r="AI1092">
        <v>53554222</v>
      </c>
      <c r="AJ1092">
        <v>1188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ROW(Source!A696)</f>
        <v>696</v>
      </c>
      <c r="B1093">
        <v>53554238</v>
      </c>
      <c r="C1093">
        <v>53554210</v>
      </c>
      <c r="D1093">
        <v>29130491</v>
      </c>
      <c r="E1093">
        <v>1</v>
      </c>
      <c r="F1093">
        <v>1</v>
      </c>
      <c r="G1093">
        <v>1</v>
      </c>
      <c r="H1093">
        <v>3</v>
      </c>
      <c r="I1093" t="s">
        <v>747</v>
      </c>
      <c r="J1093" t="s">
        <v>749</v>
      </c>
      <c r="K1093" t="s">
        <v>748</v>
      </c>
      <c r="L1093">
        <v>1327</v>
      </c>
      <c r="N1093">
        <v>1005</v>
      </c>
      <c r="O1093" t="s">
        <v>128</v>
      </c>
      <c r="P1093" t="s">
        <v>128</v>
      </c>
      <c r="Q1093">
        <v>1</v>
      </c>
      <c r="X1093">
        <v>100</v>
      </c>
      <c r="Y1093">
        <v>1533.73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100</v>
      </c>
      <c r="AH1093">
        <v>2</v>
      </c>
      <c r="AI1093">
        <v>53554223</v>
      </c>
      <c r="AJ1093">
        <v>1189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ROW(Source!A697)</f>
        <v>697</v>
      </c>
      <c r="B1094">
        <v>53554226</v>
      </c>
      <c r="C1094">
        <v>53554210</v>
      </c>
      <c r="D1094">
        <v>18406785</v>
      </c>
      <c r="E1094">
        <v>1</v>
      </c>
      <c r="F1094">
        <v>1</v>
      </c>
      <c r="G1094">
        <v>1</v>
      </c>
      <c r="H1094">
        <v>1</v>
      </c>
      <c r="I1094" t="s">
        <v>1621</v>
      </c>
      <c r="J1094" t="s">
        <v>3</v>
      </c>
      <c r="K1094" t="s">
        <v>1622</v>
      </c>
      <c r="L1094">
        <v>1369</v>
      </c>
      <c r="N1094">
        <v>1013</v>
      </c>
      <c r="O1094" t="s">
        <v>1486</v>
      </c>
      <c r="P1094" t="s">
        <v>1486</v>
      </c>
      <c r="Q1094">
        <v>1</v>
      </c>
      <c r="X1094">
        <v>265.82249999999993</v>
      </c>
      <c r="Y1094">
        <v>0</v>
      </c>
      <c r="Z1094">
        <v>0</v>
      </c>
      <c r="AA1094">
        <v>0</v>
      </c>
      <c r="AB1094">
        <v>295.24</v>
      </c>
      <c r="AC1094">
        <v>0</v>
      </c>
      <c r="AD1094">
        <v>1</v>
      </c>
      <c r="AE1094">
        <v>1</v>
      </c>
      <c r="AF1094" t="s">
        <v>62</v>
      </c>
      <c r="AG1094">
        <v>351.5502562499999</v>
      </c>
      <c r="AH1094">
        <v>2</v>
      </c>
      <c r="AI1094">
        <v>53554211</v>
      </c>
      <c r="AJ1094">
        <v>1192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ROW(Source!A697)</f>
        <v>697</v>
      </c>
      <c r="B1095">
        <v>53554227</v>
      </c>
      <c r="C1095">
        <v>53554210</v>
      </c>
      <c r="D1095">
        <v>121548</v>
      </c>
      <c r="E1095">
        <v>1</v>
      </c>
      <c r="F1095">
        <v>1</v>
      </c>
      <c r="G1095">
        <v>1</v>
      </c>
      <c r="H1095">
        <v>1</v>
      </c>
      <c r="I1095" t="s">
        <v>31</v>
      </c>
      <c r="J1095" t="s">
        <v>3</v>
      </c>
      <c r="K1095" t="s">
        <v>1489</v>
      </c>
      <c r="L1095">
        <v>608254</v>
      </c>
      <c r="N1095">
        <v>1013</v>
      </c>
      <c r="O1095" t="s">
        <v>1490</v>
      </c>
      <c r="P1095" t="s">
        <v>1490</v>
      </c>
      <c r="Q1095">
        <v>1</v>
      </c>
      <c r="X1095">
        <v>1.5093749999999999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2</v>
      </c>
      <c r="AF1095" t="s">
        <v>61</v>
      </c>
      <c r="AG1095">
        <v>2.1697265624999997</v>
      </c>
      <c r="AH1095">
        <v>2</v>
      </c>
      <c r="AI1095">
        <v>53554212</v>
      </c>
      <c r="AJ1095">
        <v>1193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ROW(Source!A697)</f>
        <v>697</v>
      </c>
      <c r="B1096">
        <v>53554228</v>
      </c>
      <c r="C1096">
        <v>53554210</v>
      </c>
      <c r="D1096">
        <v>29172556</v>
      </c>
      <c r="E1096">
        <v>1</v>
      </c>
      <c r="F1096">
        <v>1</v>
      </c>
      <c r="G1096">
        <v>1</v>
      </c>
      <c r="H1096">
        <v>2</v>
      </c>
      <c r="I1096" t="s">
        <v>1647</v>
      </c>
      <c r="J1096" t="s">
        <v>1667</v>
      </c>
      <c r="K1096" t="s">
        <v>1649</v>
      </c>
      <c r="L1096">
        <v>1368</v>
      </c>
      <c r="N1096">
        <v>1011</v>
      </c>
      <c r="O1096" t="s">
        <v>1494</v>
      </c>
      <c r="P1096" t="s">
        <v>1494</v>
      </c>
      <c r="Q1096">
        <v>1</v>
      </c>
      <c r="X1096">
        <v>1.5093749999999999</v>
      </c>
      <c r="Y1096">
        <v>0</v>
      </c>
      <c r="Z1096">
        <v>31.26</v>
      </c>
      <c r="AA1096">
        <v>13.5</v>
      </c>
      <c r="AB1096">
        <v>0</v>
      </c>
      <c r="AC1096">
        <v>0</v>
      </c>
      <c r="AD1096">
        <v>1</v>
      </c>
      <c r="AE1096">
        <v>0</v>
      </c>
      <c r="AF1096" t="s">
        <v>61</v>
      </c>
      <c r="AG1096">
        <v>2.1697265624999997</v>
      </c>
      <c r="AH1096">
        <v>2</v>
      </c>
      <c r="AI1096">
        <v>53554213</v>
      </c>
      <c r="AJ1096">
        <v>1194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ROW(Source!A697)</f>
        <v>697</v>
      </c>
      <c r="B1097">
        <v>53554229</v>
      </c>
      <c r="C1097">
        <v>53554210</v>
      </c>
      <c r="D1097">
        <v>29173472</v>
      </c>
      <c r="E1097">
        <v>1</v>
      </c>
      <c r="F1097">
        <v>1</v>
      </c>
      <c r="G1097">
        <v>1</v>
      </c>
      <c r="H1097">
        <v>2</v>
      </c>
      <c r="I1097" t="s">
        <v>1757</v>
      </c>
      <c r="J1097" t="s">
        <v>1758</v>
      </c>
      <c r="K1097" t="s">
        <v>1759</v>
      </c>
      <c r="L1097">
        <v>1368</v>
      </c>
      <c r="N1097">
        <v>1011</v>
      </c>
      <c r="O1097" t="s">
        <v>1494</v>
      </c>
      <c r="P1097" t="s">
        <v>1494</v>
      </c>
      <c r="Q1097">
        <v>1</v>
      </c>
      <c r="X1097">
        <v>30.058124999999997</v>
      </c>
      <c r="Y1097">
        <v>0</v>
      </c>
      <c r="Z1097">
        <v>3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61</v>
      </c>
      <c r="AG1097">
        <v>43.208554687499998</v>
      </c>
      <c r="AH1097">
        <v>2</v>
      </c>
      <c r="AI1097">
        <v>53554214</v>
      </c>
      <c r="AJ1097">
        <v>1195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ROW(Source!A697)</f>
        <v>697</v>
      </c>
      <c r="B1098">
        <v>53554230</v>
      </c>
      <c r="C1098">
        <v>53554210</v>
      </c>
      <c r="D1098">
        <v>29174580</v>
      </c>
      <c r="E1098">
        <v>1</v>
      </c>
      <c r="F1098">
        <v>1</v>
      </c>
      <c r="G1098">
        <v>1</v>
      </c>
      <c r="H1098">
        <v>2</v>
      </c>
      <c r="I1098" t="s">
        <v>1661</v>
      </c>
      <c r="J1098" t="s">
        <v>1662</v>
      </c>
      <c r="K1098" t="s">
        <v>1663</v>
      </c>
      <c r="L1098">
        <v>1368</v>
      </c>
      <c r="N1098">
        <v>1011</v>
      </c>
      <c r="O1098" t="s">
        <v>1494</v>
      </c>
      <c r="P1098" t="s">
        <v>1494</v>
      </c>
      <c r="Q1098">
        <v>1</v>
      </c>
      <c r="X1098">
        <v>46.301875000000003</v>
      </c>
      <c r="Y1098">
        <v>0</v>
      </c>
      <c r="Z1098">
        <v>2.08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 t="s">
        <v>61</v>
      </c>
      <c r="AG1098">
        <v>66.558945312500001</v>
      </c>
      <c r="AH1098">
        <v>2</v>
      </c>
      <c r="AI1098">
        <v>53554215</v>
      </c>
      <c r="AJ1098">
        <v>1196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ROW(Source!A697)</f>
        <v>697</v>
      </c>
      <c r="B1099">
        <v>53554231</v>
      </c>
      <c r="C1099">
        <v>53554210</v>
      </c>
      <c r="D1099">
        <v>29174913</v>
      </c>
      <c r="E1099">
        <v>1</v>
      </c>
      <c r="F1099">
        <v>1</v>
      </c>
      <c r="G1099">
        <v>1</v>
      </c>
      <c r="H1099">
        <v>2</v>
      </c>
      <c r="I1099" t="s">
        <v>1513</v>
      </c>
      <c r="J1099" t="s">
        <v>1514</v>
      </c>
      <c r="K1099" t="s">
        <v>1515</v>
      </c>
      <c r="L1099">
        <v>1368</v>
      </c>
      <c r="N1099">
        <v>1011</v>
      </c>
      <c r="O1099" t="s">
        <v>1494</v>
      </c>
      <c r="P1099" t="s">
        <v>1494</v>
      </c>
      <c r="Q1099">
        <v>1</v>
      </c>
      <c r="X1099">
        <v>5.1318749999999991</v>
      </c>
      <c r="Y1099">
        <v>0</v>
      </c>
      <c r="Z1099">
        <v>87.17</v>
      </c>
      <c r="AA1099">
        <v>11.6</v>
      </c>
      <c r="AB1099">
        <v>0</v>
      </c>
      <c r="AC1099">
        <v>0</v>
      </c>
      <c r="AD1099">
        <v>1</v>
      </c>
      <c r="AE1099">
        <v>0</v>
      </c>
      <c r="AF1099" t="s">
        <v>61</v>
      </c>
      <c r="AG1099">
        <v>7.3770703124999999</v>
      </c>
      <c r="AH1099">
        <v>2</v>
      </c>
      <c r="AI1099">
        <v>53554216</v>
      </c>
      <c r="AJ1099">
        <v>1197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ROW(Source!A697)</f>
        <v>697</v>
      </c>
      <c r="B1100">
        <v>53554232</v>
      </c>
      <c r="C1100">
        <v>53554210</v>
      </c>
      <c r="D1100">
        <v>29110827</v>
      </c>
      <c r="E1100">
        <v>1</v>
      </c>
      <c r="F1100">
        <v>1</v>
      </c>
      <c r="G1100">
        <v>1</v>
      </c>
      <c r="H1100">
        <v>3</v>
      </c>
      <c r="I1100" t="s">
        <v>1870</v>
      </c>
      <c r="J1100" t="s">
        <v>1871</v>
      </c>
      <c r="K1100" t="s">
        <v>1872</v>
      </c>
      <c r="L1100">
        <v>1301</v>
      </c>
      <c r="N1100">
        <v>1003</v>
      </c>
      <c r="O1100" t="s">
        <v>185</v>
      </c>
      <c r="P1100" t="s">
        <v>185</v>
      </c>
      <c r="Q1100">
        <v>1</v>
      </c>
      <c r="X1100">
        <v>402</v>
      </c>
      <c r="Y1100">
        <v>6.4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402</v>
      </c>
      <c r="AH1100">
        <v>2</v>
      </c>
      <c r="AI1100">
        <v>53554217</v>
      </c>
      <c r="AJ1100">
        <v>1198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ROW(Source!A697)</f>
        <v>697</v>
      </c>
      <c r="B1101">
        <v>53554233</v>
      </c>
      <c r="C1101">
        <v>53554210</v>
      </c>
      <c r="D1101">
        <v>29110828</v>
      </c>
      <c r="E1101">
        <v>1</v>
      </c>
      <c r="F1101">
        <v>1</v>
      </c>
      <c r="G1101">
        <v>1</v>
      </c>
      <c r="H1101">
        <v>3</v>
      </c>
      <c r="I1101" t="s">
        <v>1873</v>
      </c>
      <c r="J1101" t="s">
        <v>1874</v>
      </c>
      <c r="K1101" t="s">
        <v>1875</v>
      </c>
      <c r="L1101">
        <v>1301</v>
      </c>
      <c r="N1101">
        <v>1003</v>
      </c>
      <c r="O1101" t="s">
        <v>185</v>
      </c>
      <c r="P1101" t="s">
        <v>185</v>
      </c>
      <c r="Q1101">
        <v>1</v>
      </c>
      <c r="X1101">
        <v>43</v>
      </c>
      <c r="Y1101">
        <v>7.99</v>
      </c>
      <c r="Z1101">
        <v>0</v>
      </c>
      <c r="AA1101">
        <v>0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43</v>
      </c>
      <c r="AH1101">
        <v>2</v>
      </c>
      <c r="AI1101">
        <v>53554218</v>
      </c>
      <c r="AJ1101">
        <v>1199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ROW(Source!A697)</f>
        <v>697</v>
      </c>
      <c r="B1102">
        <v>53554234</v>
      </c>
      <c r="C1102">
        <v>53554210</v>
      </c>
      <c r="D1102">
        <v>29108696</v>
      </c>
      <c r="E1102">
        <v>1</v>
      </c>
      <c r="F1102">
        <v>1</v>
      </c>
      <c r="G1102">
        <v>1</v>
      </c>
      <c r="H1102">
        <v>3</v>
      </c>
      <c r="I1102" t="s">
        <v>1876</v>
      </c>
      <c r="J1102" t="s">
        <v>1877</v>
      </c>
      <c r="K1102" t="s">
        <v>1878</v>
      </c>
      <c r="L1102">
        <v>1354</v>
      </c>
      <c r="N1102">
        <v>1010</v>
      </c>
      <c r="O1102" t="s">
        <v>160</v>
      </c>
      <c r="P1102" t="s">
        <v>160</v>
      </c>
      <c r="Q1102">
        <v>1</v>
      </c>
      <c r="X1102">
        <v>123.5</v>
      </c>
      <c r="Y1102">
        <v>67.209999999999994</v>
      </c>
      <c r="Z1102">
        <v>0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123.5</v>
      </c>
      <c r="AH1102">
        <v>2</v>
      </c>
      <c r="AI1102">
        <v>53554219</v>
      </c>
      <c r="AJ1102">
        <v>1200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ROW(Source!A697)</f>
        <v>697</v>
      </c>
      <c r="B1103">
        <v>53554235</v>
      </c>
      <c r="C1103">
        <v>53554210</v>
      </c>
      <c r="D1103">
        <v>29110830</v>
      </c>
      <c r="E1103">
        <v>1</v>
      </c>
      <c r="F1103">
        <v>1</v>
      </c>
      <c r="G1103">
        <v>1</v>
      </c>
      <c r="H1103">
        <v>3</v>
      </c>
      <c r="I1103" t="s">
        <v>1879</v>
      </c>
      <c r="J1103" t="s">
        <v>1880</v>
      </c>
      <c r="K1103" t="s">
        <v>1881</v>
      </c>
      <c r="L1103">
        <v>1302</v>
      </c>
      <c r="N1103">
        <v>1003</v>
      </c>
      <c r="O1103" t="s">
        <v>833</v>
      </c>
      <c r="P1103" t="s">
        <v>833</v>
      </c>
      <c r="Q1103">
        <v>10</v>
      </c>
      <c r="X1103">
        <v>29.3</v>
      </c>
      <c r="Y1103">
        <v>64.2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29.3</v>
      </c>
      <c r="AH1103">
        <v>2</v>
      </c>
      <c r="AI1103">
        <v>53554220</v>
      </c>
      <c r="AJ1103">
        <v>1201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ROW(Source!A697)</f>
        <v>697</v>
      </c>
      <c r="B1104">
        <v>53554236</v>
      </c>
      <c r="C1104">
        <v>53554210</v>
      </c>
      <c r="D1104">
        <v>29114423</v>
      </c>
      <c r="E1104">
        <v>1</v>
      </c>
      <c r="F1104">
        <v>1</v>
      </c>
      <c r="G1104">
        <v>1</v>
      </c>
      <c r="H1104">
        <v>3</v>
      </c>
      <c r="I1104" t="s">
        <v>1882</v>
      </c>
      <c r="J1104" t="s">
        <v>1883</v>
      </c>
      <c r="K1104" t="s">
        <v>1884</v>
      </c>
      <c r="L1104">
        <v>1358</v>
      </c>
      <c r="N1104">
        <v>1010</v>
      </c>
      <c r="O1104" t="s">
        <v>1180</v>
      </c>
      <c r="P1104" t="s">
        <v>1180</v>
      </c>
      <c r="Q1104">
        <v>10</v>
      </c>
      <c r="X1104">
        <v>65.2</v>
      </c>
      <c r="Y1104">
        <v>7.22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65.2</v>
      </c>
      <c r="AH1104">
        <v>2</v>
      </c>
      <c r="AI1104">
        <v>53554221</v>
      </c>
      <c r="AJ1104">
        <v>1202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ROW(Source!A697)</f>
        <v>697</v>
      </c>
      <c r="B1105">
        <v>53554237</v>
      </c>
      <c r="C1105">
        <v>53554210</v>
      </c>
      <c r="D1105">
        <v>29115197</v>
      </c>
      <c r="E1105">
        <v>1</v>
      </c>
      <c r="F1105">
        <v>1</v>
      </c>
      <c r="G1105">
        <v>1</v>
      </c>
      <c r="H1105">
        <v>3</v>
      </c>
      <c r="I1105" t="s">
        <v>1885</v>
      </c>
      <c r="J1105" t="s">
        <v>1886</v>
      </c>
      <c r="K1105" t="s">
        <v>1887</v>
      </c>
      <c r="L1105">
        <v>1355</v>
      </c>
      <c r="N1105">
        <v>1010</v>
      </c>
      <c r="O1105" t="s">
        <v>894</v>
      </c>
      <c r="P1105" t="s">
        <v>894</v>
      </c>
      <c r="Q1105">
        <v>100</v>
      </c>
      <c r="X1105">
        <v>8</v>
      </c>
      <c r="Y1105">
        <v>50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8</v>
      </c>
      <c r="AH1105">
        <v>2</v>
      </c>
      <c r="AI1105">
        <v>53554222</v>
      </c>
      <c r="AJ1105">
        <v>1203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ROW(Source!A697)</f>
        <v>697</v>
      </c>
      <c r="B1106">
        <v>53554238</v>
      </c>
      <c r="C1106">
        <v>53554210</v>
      </c>
      <c r="D1106">
        <v>29130491</v>
      </c>
      <c r="E1106">
        <v>1</v>
      </c>
      <c r="F1106">
        <v>1</v>
      </c>
      <c r="G1106">
        <v>1</v>
      </c>
      <c r="H1106">
        <v>3</v>
      </c>
      <c r="I1106" t="s">
        <v>747</v>
      </c>
      <c r="J1106" t="s">
        <v>749</v>
      </c>
      <c r="K1106" t="s">
        <v>748</v>
      </c>
      <c r="L1106">
        <v>1327</v>
      </c>
      <c r="N1106">
        <v>1005</v>
      </c>
      <c r="O1106" t="s">
        <v>128</v>
      </c>
      <c r="P1106" t="s">
        <v>128</v>
      </c>
      <c r="Q1106">
        <v>1</v>
      </c>
      <c r="X1106">
        <v>100</v>
      </c>
      <c r="Y1106">
        <v>1533.73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100</v>
      </c>
      <c r="AH1106">
        <v>2</v>
      </c>
      <c r="AI1106">
        <v>53554223</v>
      </c>
      <c r="AJ1106">
        <v>1204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ROW(Source!A704)</f>
        <v>704</v>
      </c>
      <c r="B1107">
        <v>53554258</v>
      </c>
      <c r="C1107">
        <v>53554242</v>
      </c>
      <c r="D1107">
        <v>18406785</v>
      </c>
      <c r="E1107">
        <v>1</v>
      </c>
      <c r="F1107">
        <v>1</v>
      </c>
      <c r="G1107">
        <v>1</v>
      </c>
      <c r="H1107">
        <v>1</v>
      </c>
      <c r="I1107" t="s">
        <v>1621</v>
      </c>
      <c r="J1107" t="s">
        <v>3</v>
      </c>
      <c r="K1107" t="s">
        <v>1622</v>
      </c>
      <c r="L1107">
        <v>1369</v>
      </c>
      <c r="N1107">
        <v>1013</v>
      </c>
      <c r="O1107" t="s">
        <v>1486</v>
      </c>
      <c r="P1107" t="s">
        <v>1486</v>
      </c>
      <c r="Q1107">
        <v>1</v>
      </c>
      <c r="X1107">
        <v>351.5502562499999</v>
      </c>
      <c r="Y1107">
        <v>0</v>
      </c>
      <c r="Z1107">
        <v>0</v>
      </c>
      <c r="AA1107">
        <v>0</v>
      </c>
      <c r="AB1107">
        <v>295.24</v>
      </c>
      <c r="AC1107">
        <v>0</v>
      </c>
      <c r="AD1107">
        <v>1</v>
      </c>
      <c r="AE1107">
        <v>1</v>
      </c>
      <c r="AF1107" t="s">
        <v>62</v>
      </c>
      <c r="AG1107">
        <v>464.92521389062495</v>
      </c>
      <c r="AH1107">
        <v>2</v>
      </c>
      <c r="AI1107">
        <v>53554243</v>
      </c>
      <c r="AJ1107">
        <v>1207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ROW(Source!A704)</f>
        <v>704</v>
      </c>
      <c r="B1108">
        <v>53554259</v>
      </c>
      <c r="C1108">
        <v>53554242</v>
      </c>
      <c r="D1108">
        <v>121548</v>
      </c>
      <c r="E1108">
        <v>1</v>
      </c>
      <c r="F1108">
        <v>1</v>
      </c>
      <c r="G1108">
        <v>1</v>
      </c>
      <c r="H1108">
        <v>1</v>
      </c>
      <c r="I1108" t="s">
        <v>31</v>
      </c>
      <c r="J1108" t="s">
        <v>3</v>
      </c>
      <c r="K1108" t="s">
        <v>1489</v>
      </c>
      <c r="L1108">
        <v>608254</v>
      </c>
      <c r="N1108">
        <v>1013</v>
      </c>
      <c r="O1108" t="s">
        <v>1490</v>
      </c>
      <c r="P1108" t="s">
        <v>1490</v>
      </c>
      <c r="Q1108">
        <v>1</v>
      </c>
      <c r="X1108">
        <v>2.1697265624999997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2</v>
      </c>
      <c r="AF1108" t="s">
        <v>61</v>
      </c>
      <c r="AG1108">
        <v>3.1189819335937496</v>
      </c>
      <c r="AH1108">
        <v>2</v>
      </c>
      <c r="AI1108">
        <v>53554244</v>
      </c>
      <c r="AJ1108">
        <v>1208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ROW(Source!A704)</f>
        <v>704</v>
      </c>
      <c r="B1109">
        <v>53554260</v>
      </c>
      <c r="C1109">
        <v>53554242</v>
      </c>
      <c r="D1109">
        <v>29172556</v>
      </c>
      <c r="E1109">
        <v>1</v>
      </c>
      <c r="F1109">
        <v>1</v>
      </c>
      <c r="G1109">
        <v>1</v>
      </c>
      <c r="H1109">
        <v>2</v>
      </c>
      <c r="I1109" t="s">
        <v>1647</v>
      </c>
      <c r="J1109" t="s">
        <v>1667</v>
      </c>
      <c r="K1109" t="s">
        <v>1649</v>
      </c>
      <c r="L1109">
        <v>1368</v>
      </c>
      <c r="N1109">
        <v>1011</v>
      </c>
      <c r="O1109" t="s">
        <v>1494</v>
      </c>
      <c r="P1109" t="s">
        <v>1494</v>
      </c>
      <c r="Q1109">
        <v>1</v>
      </c>
      <c r="X1109">
        <v>2.1697265624999997</v>
      </c>
      <c r="Y1109">
        <v>0</v>
      </c>
      <c r="Z1109">
        <v>31.26</v>
      </c>
      <c r="AA1109">
        <v>13.5</v>
      </c>
      <c r="AB1109">
        <v>0</v>
      </c>
      <c r="AC1109">
        <v>0</v>
      </c>
      <c r="AD1109">
        <v>1</v>
      </c>
      <c r="AE1109">
        <v>0</v>
      </c>
      <c r="AF1109" t="s">
        <v>61</v>
      </c>
      <c r="AG1109">
        <v>3.1189819335937496</v>
      </c>
      <c r="AH1109">
        <v>2</v>
      </c>
      <c r="AI1109">
        <v>53554245</v>
      </c>
      <c r="AJ1109">
        <v>1209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ROW(Source!A704)</f>
        <v>704</v>
      </c>
      <c r="B1110">
        <v>53554261</v>
      </c>
      <c r="C1110">
        <v>53554242</v>
      </c>
      <c r="D1110">
        <v>29173472</v>
      </c>
      <c r="E1110">
        <v>1</v>
      </c>
      <c r="F1110">
        <v>1</v>
      </c>
      <c r="G1110">
        <v>1</v>
      </c>
      <c r="H1110">
        <v>2</v>
      </c>
      <c r="I1110" t="s">
        <v>1757</v>
      </c>
      <c r="J1110" t="s">
        <v>1758</v>
      </c>
      <c r="K1110" t="s">
        <v>1759</v>
      </c>
      <c r="L1110">
        <v>1368</v>
      </c>
      <c r="N1110">
        <v>1011</v>
      </c>
      <c r="O1110" t="s">
        <v>1494</v>
      </c>
      <c r="P1110" t="s">
        <v>1494</v>
      </c>
      <c r="Q1110">
        <v>1</v>
      </c>
      <c r="X1110">
        <v>43.208554687499998</v>
      </c>
      <c r="Y1110">
        <v>0</v>
      </c>
      <c r="Z1110">
        <v>3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61</v>
      </c>
      <c r="AG1110">
        <v>62.112297363281243</v>
      </c>
      <c r="AH1110">
        <v>2</v>
      </c>
      <c r="AI1110">
        <v>53554246</v>
      </c>
      <c r="AJ1110">
        <v>1210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ROW(Source!A704)</f>
        <v>704</v>
      </c>
      <c r="B1111">
        <v>53554262</v>
      </c>
      <c r="C1111">
        <v>53554242</v>
      </c>
      <c r="D1111">
        <v>29174580</v>
      </c>
      <c r="E1111">
        <v>1</v>
      </c>
      <c r="F1111">
        <v>1</v>
      </c>
      <c r="G1111">
        <v>1</v>
      </c>
      <c r="H1111">
        <v>2</v>
      </c>
      <c r="I1111" t="s">
        <v>1661</v>
      </c>
      <c r="J1111" t="s">
        <v>1662</v>
      </c>
      <c r="K1111" t="s">
        <v>1663</v>
      </c>
      <c r="L1111">
        <v>1368</v>
      </c>
      <c r="N1111">
        <v>1011</v>
      </c>
      <c r="O1111" t="s">
        <v>1494</v>
      </c>
      <c r="P1111" t="s">
        <v>1494</v>
      </c>
      <c r="Q1111">
        <v>1</v>
      </c>
      <c r="X1111">
        <v>66.558945312500001</v>
      </c>
      <c r="Y1111">
        <v>0</v>
      </c>
      <c r="Z1111">
        <v>2.08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 t="s">
        <v>61</v>
      </c>
      <c r="AG1111">
        <v>95.678483886718737</v>
      </c>
      <c r="AH1111">
        <v>2</v>
      </c>
      <c r="AI1111">
        <v>53554247</v>
      </c>
      <c r="AJ1111">
        <v>1211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ROW(Source!A704)</f>
        <v>704</v>
      </c>
      <c r="B1112">
        <v>53554263</v>
      </c>
      <c r="C1112">
        <v>53554242</v>
      </c>
      <c r="D1112">
        <v>29174913</v>
      </c>
      <c r="E1112">
        <v>1</v>
      </c>
      <c r="F1112">
        <v>1</v>
      </c>
      <c r="G1112">
        <v>1</v>
      </c>
      <c r="H1112">
        <v>2</v>
      </c>
      <c r="I1112" t="s">
        <v>1513</v>
      </c>
      <c r="J1112" t="s">
        <v>1514</v>
      </c>
      <c r="K1112" t="s">
        <v>1515</v>
      </c>
      <c r="L1112">
        <v>1368</v>
      </c>
      <c r="N1112">
        <v>1011</v>
      </c>
      <c r="O1112" t="s">
        <v>1494</v>
      </c>
      <c r="P1112" t="s">
        <v>1494</v>
      </c>
      <c r="Q1112">
        <v>1</v>
      </c>
      <c r="X1112">
        <v>7.3770703124999999</v>
      </c>
      <c r="Y1112">
        <v>0</v>
      </c>
      <c r="Z1112">
        <v>87.17</v>
      </c>
      <c r="AA1112">
        <v>11.6</v>
      </c>
      <c r="AB1112">
        <v>0</v>
      </c>
      <c r="AC1112">
        <v>0</v>
      </c>
      <c r="AD1112">
        <v>1</v>
      </c>
      <c r="AE1112">
        <v>0</v>
      </c>
      <c r="AF1112" t="s">
        <v>61</v>
      </c>
      <c r="AG1112">
        <v>10.604538574218749</v>
      </c>
      <c r="AH1112">
        <v>2</v>
      </c>
      <c r="AI1112">
        <v>53554248</v>
      </c>
      <c r="AJ1112">
        <v>1212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ROW(Source!A704)</f>
        <v>704</v>
      </c>
      <c r="B1113">
        <v>53554264</v>
      </c>
      <c r="C1113">
        <v>53554242</v>
      </c>
      <c r="D1113">
        <v>29110827</v>
      </c>
      <c r="E1113">
        <v>1</v>
      </c>
      <c r="F1113">
        <v>1</v>
      </c>
      <c r="G1113">
        <v>1</v>
      </c>
      <c r="H1113">
        <v>3</v>
      </c>
      <c r="I1113" t="s">
        <v>1870</v>
      </c>
      <c r="J1113" t="s">
        <v>1871</v>
      </c>
      <c r="K1113" t="s">
        <v>1872</v>
      </c>
      <c r="L1113">
        <v>1301</v>
      </c>
      <c r="N1113">
        <v>1003</v>
      </c>
      <c r="O1113" t="s">
        <v>185</v>
      </c>
      <c r="P1113" t="s">
        <v>185</v>
      </c>
      <c r="Q1113">
        <v>1</v>
      </c>
      <c r="X1113">
        <v>402</v>
      </c>
      <c r="Y1113">
        <v>6.4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0</v>
      </c>
      <c r="AF1113" t="s">
        <v>3</v>
      </c>
      <c r="AG1113">
        <v>402</v>
      </c>
      <c r="AH1113">
        <v>2</v>
      </c>
      <c r="AI1113">
        <v>53554249</v>
      </c>
      <c r="AJ1113">
        <v>1213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ROW(Source!A704)</f>
        <v>704</v>
      </c>
      <c r="B1114">
        <v>53554265</v>
      </c>
      <c r="C1114">
        <v>53554242</v>
      </c>
      <c r="D1114">
        <v>29110828</v>
      </c>
      <c r="E1114">
        <v>1</v>
      </c>
      <c r="F1114">
        <v>1</v>
      </c>
      <c r="G1114">
        <v>1</v>
      </c>
      <c r="H1114">
        <v>3</v>
      </c>
      <c r="I1114" t="s">
        <v>1873</v>
      </c>
      <c r="J1114" t="s">
        <v>1874</v>
      </c>
      <c r="K1114" t="s">
        <v>1875</v>
      </c>
      <c r="L1114">
        <v>1301</v>
      </c>
      <c r="N1114">
        <v>1003</v>
      </c>
      <c r="O1114" t="s">
        <v>185</v>
      </c>
      <c r="P1114" t="s">
        <v>185</v>
      </c>
      <c r="Q1114">
        <v>1</v>
      </c>
      <c r="X1114">
        <v>43</v>
      </c>
      <c r="Y1114">
        <v>7.99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43</v>
      </c>
      <c r="AH1114">
        <v>2</v>
      </c>
      <c r="AI1114">
        <v>53554250</v>
      </c>
      <c r="AJ1114">
        <v>1214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 x14ac:dyDescent="0.2">
      <c r="A1115">
        <f>ROW(Source!A704)</f>
        <v>704</v>
      </c>
      <c r="B1115">
        <v>53554266</v>
      </c>
      <c r="C1115">
        <v>53554242</v>
      </c>
      <c r="D1115">
        <v>29108696</v>
      </c>
      <c r="E1115">
        <v>1</v>
      </c>
      <c r="F1115">
        <v>1</v>
      </c>
      <c r="G1115">
        <v>1</v>
      </c>
      <c r="H1115">
        <v>3</v>
      </c>
      <c r="I1115" t="s">
        <v>1876</v>
      </c>
      <c r="J1115" t="s">
        <v>1877</v>
      </c>
      <c r="K1115" t="s">
        <v>1878</v>
      </c>
      <c r="L1115">
        <v>1354</v>
      </c>
      <c r="N1115">
        <v>1010</v>
      </c>
      <c r="O1115" t="s">
        <v>160</v>
      </c>
      <c r="P1115" t="s">
        <v>160</v>
      </c>
      <c r="Q1115">
        <v>1</v>
      </c>
      <c r="X1115">
        <v>123.5</v>
      </c>
      <c r="Y1115">
        <v>67.209999999999994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0</v>
      </c>
      <c r="AF1115" t="s">
        <v>3</v>
      </c>
      <c r="AG1115">
        <v>123.5</v>
      </c>
      <c r="AH1115">
        <v>2</v>
      </c>
      <c r="AI1115">
        <v>53554251</v>
      </c>
      <c r="AJ1115">
        <v>1215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 x14ac:dyDescent="0.2">
      <c r="A1116">
        <f>ROW(Source!A704)</f>
        <v>704</v>
      </c>
      <c r="B1116">
        <v>53554267</v>
      </c>
      <c r="C1116">
        <v>53554242</v>
      </c>
      <c r="D1116">
        <v>29110830</v>
      </c>
      <c r="E1116">
        <v>1</v>
      </c>
      <c r="F1116">
        <v>1</v>
      </c>
      <c r="G1116">
        <v>1</v>
      </c>
      <c r="H1116">
        <v>3</v>
      </c>
      <c r="I1116" t="s">
        <v>1879</v>
      </c>
      <c r="J1116" t="s">
        <v>1880</v>
      </c>
      <c r="K1116" t="s">
        <v>1881</v>
      </c>
      <c r="L1116">
        <v>1302</v>
      </c>
      <c r="N1116">
        <v>1003</v>
      </c>
      <c r="O1116" t="s">
        <v>833</v>
      </c>
      <c r="P1116" t="s">
        <v>833</v>
      </c>
      <c r="Q1116">
        <v>10</v>
      </c>
      <c r="X1116">
        <v>29.3</v>
      </c>
      <c r="Y1116">
        <v>64.2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 t="s">
        <v>3</v>
      </c>
      <c r="AG1116">
        <v>29.3</v>
      </c>
      <c r="AH1116">
        <v>2</v>
      </c>
      <c r="AI1116">
        <v>53554252</v>
      </c>
      <c r="AJ1116">
        <v>1216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 x14ac:dyDescent="0.2">
      <c r="A1117">
        <f>ROW(Source!A704)</f>
        <v>704</v>
      </c>
      <c r="B1117">
        <v>53554268</v>
      </c>
      <c r="C1117">
        <v>53554242</v>
      </c>
      <c r="D1117">
        <v>29114423</v>
      </c>
      <c r="E1117">
        <v>1</v>
      </c>
      <c r="F1117">
        <v>1</v>
      </c>
      <c r="G1117">
        <v>1</v>
      </c>
      <c r="H1117">
        <v>3</v>
      </c>
      <c r="I1117" t="s">
        <v>1882</v>
      </c>
      <c r="J1117" t="s">
        <v>1883</v>
      </c>
      <c r="K1117" t="s">
        <v>1884</v>
      </c>
      <c r="L1117">
        <v>1358</v>
      </c>
      <c r="N1117">
        <v>1010</v>
      </c>
      <c r="O1117" t="s">
        <v>1180</v>
      </c>
      <c r="P1117" t="s">
        <v>1180</v>
      </c>
      <c r="Q1117">
        <v>10</v>
      </c>
      <c r="X1117">
        <v>65.2</v>
      </c>
      <c r="Y1117">
        <v>7.22</v>
      </c>
      <c r="Z1117">
        <v>0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3</v>
      </c>
      <c r="AG1117">
        <v>65.2</v>
      </c>
      <c r="AH1117">
        <v>2</v>
      </c>
      <c r="AI1117">
        <v>53554253</v>
      </c>
      <c r="AJ1117">
        <v>1217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 x14ac:dyDescent="0.2">
      <c r="A1118">
        <f>ROW(Source!A704)</f>
        <v>704</v>
      </c>
      <c r="B1118">
        <v>53554269</v>
      </c>
      <c r="C1118">
        <v>53554242</v>
      </c>
      <c r="D1118">
        <v>29115197</v>
      </c>
      <c r="E1118">
        <v>1</v>
      </c>
      <c r="F1118">
        <v>1</v>
      </c>
      <c r="G1118">
        <v>1</v>
      </c>
      <c r="H1118">
        <v>3</v>
      </c>
      <c r="I1118" t="s">
        <v>1885</v>
      </c>
      <c r="J1118" t="s">
        <v>1886</v>
      </c>
      <c r="K1118" t="s">
        <v>1887</v>
      </c>
      <c r="L1118">
        <v>1355</v>
      </c>
      <c r="N1118">
        <v>1010</v>
      </c>
      <c r="O1118" t="s">
        <v>894</v>
      </c>
      <c r="P1118" t="s">
        <v>894</v>
      </c>
      <c r="Q1118">
        <v>100</v>
      </c>
      <c r="X1118">
        <v>8</v>
      </c>
      <c r="Y1118">
        <v>50</v>
      </c>
      <c r="Z1118">
        <v>0</v>
      </c>
      <c r="AA1118">
        <v>0</v>
      </c>
      <c r="AB1118">
        <v>0</v>
      </c>
      <c r="AC1118">
        <v>0</v>
      </c>
      <c r="AD1118">
        <v>1</v>
      </c>
      <c r="AE1118">
        <v>0</v>
      </c>
      <c r="AF1118" t="s">
        <v>3</v>
      </c>
      <c r="AG1118">
        <v>8</v>
      </c>
      <c r="AH1118">
        <v>2</v>
      </c>
      <c r="AI1118">
        <v>53554254</v>
      </c>
      <c r="AJ1118">
        <v>1218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 x14ac:dyDescent="0.2">
      <c r="A1119">
        <f>ROW(Source!A704)</f>
        <v>704</v>
      </c>
      <c r="B1119">
        <v>53554270</v>
      </c>
      <c r="C1119">
        <v>53554242</v>
      </c>
      <c r="D1119">
        <v>29130491</v>
      </c>
      <c r="E1119">
        <v>1</v>
      </c>
      <c r="F1119">
        <v>1</v>
      </c>
      <c r="G1119">
        <v>1</v>
      </c>
      <c r="H1119">
        <v>3</v>
      </c>
      <c r="I1119" t="s">
        <v>747</v>
      </c>
      <c r="J1119" t="s">
        <v>749</v>
      </c>
      <c r="K1119" t="s">
        <v>748</v>
      </c>
      <c r="L1119">
        <v>1327</v>
      </c>
      <c r="N1119">
        <v>1005</v>
      </c>
      <c r="O1119" t="s">
        <v>128</v>
      </c>
      <c r="P1119" t="s">
        <v>128</v>
      </c>
      <c r="Q1119">
        <v>1</v>
      </c>
      <c r="X1119">
        <v>100</v>
      </c>
      <c r="Y1119">
        <v>1533.73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100</v>
      </c>
      <c r="AH1119">
        <v>2</v>
      </c>
      <c r="AI1119">
        <v>53554255</v>
      </c>
      <c r="AJ1119">
        <v>1220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 x14ac:dyDescent="0.2">
      <c r="A1120">
        <f>ROW(Source!A705)</f>
        <v>705</v>
      </c>
      <c r="B1120">
        <v>53554258</v>
      </c>
      <c r="C1120">
        <v>53554242</v>
      </c>
      <c r="D1120">
        <v>18406785</v>
      </c>
      <c r="E1120">
        <v>1</v>
      </c>
      <c r="F1120">
        <v>1</v>
      </c>
      <c r="G1120">
        <v>1</v>
      </c>
      <c r="H1120">
        <v>1</v>
      </c>
      <c r="I1120" t="s">
        <v>1621</v>
      </c>
      <c r="J1120" t="s">
        <v>3</v>
      </c>
      <c r="K1120" t="s">
        <v>1622</v>
      </c>
      <c r="L1120">
        <v>1369</v>
      </c>
      <c r="N1120">
        <v>1013</v>
      </c>
      <c r="O1120" t="s">
        <v>1486</v>
      </c>
      <c r="P1120" t="s">
        <v>1486</v>
      </c>
      <c r="Q1120">
        <v>1</v>
      </c>
      <c r="X1120">
        <v>351.5502562499999</v>
      </c>
      <c r="Y1120">
        <v>0</v>
      </c>
      <c r="Z1120">
        <v>0</v>
      </c>
      <c r="AA1120">
        <v>0</v>
      </c>
      <c r="AB1120">
        <v>295.24</v>
      </c>
      <c r="AC1120">
        <v>0</v>
      </c>
      <c r="AD1120">
        <v>1</v>
      </c>
      <c r="AE1120">
        <v>1</v>
      </c>
      <c r="AF1120" t="s">
        <v>62</v>
      </c>
      <c r="AG1120">
        <v>464.92521389062495</v>
      </c>
      <c r="AH1120">
        <v>2</v>
      </c>
      <c r="AI1120">
        <v>53554243</v>
      </c>
      <c r="AJ1120">
        <v>1222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 x14ac:dyDescent="0.2">
      <c r="A1121">
        <f>ROW(Source!A705)</f>
        <v>705</v>
      </c>
      <c r="B1121">
        <v>53554259</v>
      </c>
      <c r="C1121">
        <v>53554242</v>
      </c>
      <c r="D1121">
        <v>121548</v>
      </c>
      <c r="E1121">
        <v>1</v>
      </c>
      <c r="F1121">
        <v>1</v>
      </c>
      <c r="G1121">
        <v>1</v>
      </c>
      <c r="H1121">
        <v>1</v>
      </c>
      <c r="I1121" t="s">
        <v>31</v>
      </c>
      <c r="J1121" t="s">
        <v>3</v>
      </c>
      <c r="K1121" t="s">
        <v>1489</v>
      </c>
      <c r="L1121">
        <v>608254</v>
      </c>
      <c r="N1121">
        <v>1013</v>
      </c>
      <c r="O1121" t="s">
        <v>1490</v>
      </c>
      <c r="P1121" t="s">
        <v>1490</v>
      </c>
      <c r="Q1121">
        <v>1</v>
      </c>
      <c r="X1121">
        <v>2.1697265624999997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2</v>
      </c>
      <c r="AF1121" t="s">
        <v>61</v>
      </c>
      <c r="AG1121">
        <v>3.1189819335937496</v>
      </c>
      <c r="AH1121">
        <v>2</v>
      </c>
      <c r="AI1121">
        <v>53554244</v>
      </c>
      <c r="AJ1121">
        <v>1223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 x14ac:dyDescent="0.2">
      <c r="A1122">
        <f>ROW(Source!A705)</f>
        <v>705</v>
      </c>
      <c r="B1122">
        <v>53554260</v>
      </c>
      <c r="C1122">
        <v>53554242</v>
      </c>
      <c r="D1122">
        <v>29172556</v>
      </c>
      <c r="E1122">
        <v>1</v>
      </c>
      <c r="F1122">
        <v>1</v>
      </c>
      <c r="G1122">
        <v>1</v>
      </c>
      <c r="H1122">
        <v>2</v>
      </c>
      <c r="I1122" t="s">
        <v>1647</v>
      </c>
      <c r="J1122" t="s">
        <v>1667</v>
      </c>
      <c r="K1122" t="s">
        <v>1649</v>
      </c>
      <c r="L1122">
        <v>1368</v>
      </c>
      <c r="N1122">
        <v>1011</v>
      </c>
      <c r="O1122" t="s">
        <v>1494</v>
      </c>
      <c r="P1122" t="s">
        <v>1494</v>
      </c>
      <c r="Q1122">
        <v>1</v>
      </c>
      <c r="X1122">
        <v>2.1697265624999997</v>
      </c>
      <c r="Y1122">
        <v>0</v>
      </c>
      <c r="Z1122">
        <v>31.26</v>
      </c>
      <c r="AA1122">
        <v>13.5</v>
      </c>
      <c r="AB1122">
        <v>0</v>
      </c>
      <c r="AC1122">
        <v>0</v>
      </c>
      <c r="AD1122">
        <v>1</v>
      </c>
      <c r="AE1122">
        <v>0</v>
      </c>
      <c r="AF1122" t="s">
        <v>61</v>
      </c>
      <c r="AG1122">
        <v>3.1189819335937496</v>
      </c>
      <c r="AH1122">
        <v>2</v>
      </c>
      <c r="AI1122">
        <v>53554245</v>
      </c>
      <c r="AJ1122">
        <v>1224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 x14ac:dyDescent="0.2">
      <c r="A1123">
        <f>ROW(Source!A705)</f>
        <v>705</v>
      </c>
      <c r="B1123">
        <v>53554261</v>
      </c>
      <c r="C1123">
        <v>53554242</v>
      </c>
      <c r="D1123">
        <v>29173472</v>
      </c>
      <c r="E1123">
        <v>1</v>
      </c>
      <c r="F1123">
        <v>1</v>
      </c>
      <c r="G1123">
        <v>1</v>
      </c>
      <c r="H1123">
        <v>2</v>
      </c>
      <c r="I1123" t="s">
        <v>1757</v>
      </c>
      <c r="J1123" t="s">
        <v>1758</v>
      </c>
      <c r="K1123" t="s">
        <v>1759</v>
      </c>
      <c r="L1123">
        <v>1368</v>
      </c>
      <c r="N1123">
        <v>1011</v>
      </c>
      <c r="O1123" t="s">
        <v>1494</v>
      </c>
      <c r="P1123" t="s">
        <v>1494</v>
      </c>
      <c r="Q1123">
        <v>1</v>
      </c>
      <c r="X1123">
        <v>43.208554687499998</v>
      </c>
      <c r="Y1123">
        <v>0</v>
      </c>
      <c r="Z1123">
        <v>3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61</v>
      </c>
      <c r="AG1123">
        <v>62.112297363281243</v>
      </c>
      <c r="AH1123">
        <v>2</v>
      </c>
      <c r="AI1123">
        <v>53554246</v>
      </c>
      <c r="AJ1123">
        <v>1225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 x14ac:dyDescent="0.2">
      <c r="A1124">
        <f>ROW(Source!A705)</f>
        <v>705</v>
      </c>
      <c r="B1124">
        <v>53554262</v>
      </c>
      <c r="C1124">
        <v>53554242</v>
      </c>
      <c r="D1124">
        <v>29174580</v>
      </c>
      <c r="E1124">
        <v>1</v>
      </c>
      <c r="F1124">
        <v>1</v>
      </c>
      <c r="G1124">
        <v>1</v>
      </c>
      <c r="H1124">
        <v>2</v>
      </c>
      <c r="I1124" t="s">
        <v>1661</v>
      </c>
      <c r="J1124" t="s">
        <v>1662</v>
      </c>
      <c r="K1124" t="s">
        <v>1663</v>
      </c>
      <c r="L1124">
        <v>1368</v>
      </c>
      <c r="N1124">
        <v>1011</v>
      </c>
      <c r="O1124" t="s">
        <v>1494</v>
      </c>
      <c r="P1124" t="s">
        <v>1494</v>
      </c>
      <c r="Q1124">
        <v>1</v>
      </c>
      <c r="X1124">
        <v>66.558945312500001</v>
      </c>
      <c r="Y1124">
        <v>0</v>
      </c>
      <c r="Z1124">
        <v>2.08</v>
      </c>
      <c r="AA1124">
        <v>0</v>
      </c>
      <c r="AB1124">
        <v>0</v>
      </c>
      <c r="AC1124">
        <v>0</v>
      </c>
      <c r="AD1124">
        <v>1</v>
      </c>
      <c r="AE1124">
        <v>0</v>
      </c>
      <c r="AF1124" t="s">
        <v>61</v>
      </c>
      <c r="AG1124">
        <v>95.678483886718737</v>
      </c>
      <c r="AH1124">
        <v>2</v>
      </c>
      <c r="AI1124">
        <v>53554247</v>
      </c>
      <c r="AJ1124">
        <v>1226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 x14ac:dyDescent="0.2">
      <c r="A1125">
        <f>ROW(Source!A705)</f>
        <v>705</v>
      </c>
      <c r="B1125">
        <v>53554263</v>
      </c>
      <c r="C1125">
        <v>53554242</v>
      </c>
      <c r="D1125">
        <v>29174913</v>
      </c>
      <c r="E1125">
        <v>1</v>
      </c>
      <c r="F1125">
        <v>1</v>
      </c>
      <c r="G1125">
        <v>1</v>
      </c>
      <c r="H1125">
        <v>2</v>
      </c>
      <c r="I1125" t="s">
        <v>1513</v>
      </c>
      <c r="J1125" t="s">
        <v>1514</v>
      </c>
      <c r="K1125" t="s">
        <v>1515</v>
      </c>
      <c r="L1125">
        <v>1368</v>
      </c>
      <c r="N1125">
        <v>1011</v>
      </c>
      <c r="O1125" t="s">
        <v>1494</v>
      </c>
      <c r="P1125" t="s">
        <v>1494</v>
      </c>
      <c r="Q1125">
        <v>1</v>
      </c>
      <c r="X1125">
        <v>7.3770703124999999</v>
      </c>
      <c r="Y1125">
        <v>0</v>
      </c>
      <c r="Z1125">
        <v>87.17</v>
      </c>
      <c r="AA1125">
        <v>11.6</v>
      </c>
      <c r="AB1125">
        <v>0</v>
      </c>
      <c r="AC1125">
        <v>0</v>
      </c>
      <c r="AD1125">
        <v>1</v>
      </c>
      <c r="AE1125">
        <v>0</v>
      </c>
      <c r="AF1125" t="s">
        <v>61</v>
      </c>
      <c r="AG1125">
        <v>10.604538574218749</v>
      </c>
      <c r="AH1125">
        <v>2</v>
      </c>
      <c r="AI1125">
        <v>53554248</v>
      </c>
      <c r="AJ1125">
        <v>1227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 x14ac:dyDescent="0.2">
      <c r="A1126">
        <f>ROW(Source!A705)</f>
        <v>705</v>
      </c>
      <c r="B1126">
        <v>53554264</v>
      </c>
      <c r="C1126">
        <v>53554242</v>
      </c>
      <c r="D1126">
        <v>29110827</v>
      </c>
      <c r="E1126">
        <v>1</v>
      </c>
      <c r="F1126">
        <v>1</v>
      </c>
      <c r="G1126">
        <v>1</v>
      </c>
      <c r="H1126">
        <v>3</v>
      </c>
      <c r="I1126" t="s">
        <v>1870</v>
      </c>
      <c r="J1126" t="s">
        <v>1871</v>
      </c>
      <c r="K1126" t="s">
        <v>1872</v>
      </c>
      <c r="L1126">
        <v>1301</v>
      </c>
      <c r="N1126">
        <v>1003</v>
      </c>
      <c r="O1126" t="s">
        <v>185</v>
      </c>
      <c r="P1126" t="s">
        <v>185</v>
      </c>
      <c r="Q1126">
        <v>1</v>
      </c>
      <c r="X1126">
        <v>402</v>
      </c>
      <c r="Y1126">
        <v>6.4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402</v>
      </c>
      <c r="AH1126">
        <v>2</v>
      </c>
      <c r="AI1126">
        <v>53554249</v>
      </c>
      <c r="AJ1126">
        <v>1228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 x14ac:dyDescent="0.2">
      <c r="A1127">
        <f>ROW(Source!A705)</f>
        <v>705</v>
      </c>
      <c r="B1127">
        <v>53554265</v>
      </c>
      <c r="C1127">
        <v>53554242</v>
      </c>
      <c r="D1127">
        <v>29110828</v>
      </c>
      <c r="E1127">
        <v>1</v>
      </c>
      <c r="F1127">
        <v>1</v>
      </c>
      <c r="G1127">
        <v>1</v>
      </c>
      <c r="H1127">
        <v>3</v>
      </c>
      <c r="I1127" t="s">
        <v>1873</v>
      </c>
      <c r="J1127" t="s">
        <v>1874</v>
      </c>
      <c r="K1127" t="s">
        <v>1875</v>
      </c>
      <c r="L1127">
        <v>1301</v>
      </c>
      <c r="N1127">
        <v>1003</v>
      </c>
      <c r="O1127" t="s">
        <v>185</v>
      </c>
      <c r="P1127" t="s">
        <v>185</v>
      </c>
      <c r="Q1127">
        <v>1</v>
      </c>
      <c r="X1127">
        <v>43</v>
      </c>
      <c r="Y1127">
        <v>7.99</v>
      </c>
      <c r="Z1127">
        <v>0</v>
      </c>
      <c r="AA1127">
        <v>0</v>
      </c>
      <c r="AB1127">
        <v>0</v>
      </c>
      <c r="AC1127">
        <v>0</v>
      </c>
      <c r="AD1127">
        <v>1</v>
      </c>
      <c r="AE1127">
        <v>0</v>
      </c>
      <c r="AF1127" t="s">
        <v>3</v>
      </c>
      <c r="AG1127">
        <v>43</v>
      </c>
      <c r="AH1127">
        <v>2</v>
      </c>
      <c r="AI1127">
        <v>53554250</v>
      </c>
      <c r="AJ1127">
        <v>1229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 x14ac:dyDescent="0.2">
      <c r="A1128">
        <f>ROW(Source!A705)</f>
        <v>705</v>
      </c>
      <c r="B1128">
        <v>53554266</v>
      </c>
      <c r="C1128">
        <v>53554242</v>
      </c>
      <c r="D1128">
        <v>29108696</v>
      </c>
      <c r="E1128">
        <v>1</v>
      </c>
      <c r="F1128">
        <v>1</v>
      </c>
      <c r="G1128">
        <v>1</v>
      </c>
      <c r="H1128">
        <v>3</v>
      </c>
      <c r="I1128" t="s">
        <v>1876</v>
      </c>
      <c r="J1128" t="s">
        <v>1877</v>
      </c>
      <c r="K1128" t="s">
        <v>1878</v>
      </c>
      <c r="L1128">
        <v>1354</v>
      </c>
      <c r="N1128">
        <v>1010</v>
      </c>
      <c r="O1128" t="s">
        <v>160</v>
      </c>
      <c r="P1128" t="s">
        <v>160</v>
      </c>
      <c r="Q1128">
        <v>1</v>
      </c>
      <c r="X1128">
        <v>123.5</v>
      </c>
      <c r="Y1128">
        <v>67.209999999999994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123.5</v>
      </c>
      <c r="AH1128">
        <v>2</v>
      </c>
      <c r="AI1128">
        <v>53554251</v>
      </c>
      <c r="AJ1128">
        <v>1230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 x14ac:dyDescent="0.2">
      <c r="A1129">
        <f>ROW(Source!A705)</f>
        <v>705</v>
      </c>
      <c r="B1129">
        <v>53554267</v>
      </c>
      <c r="C1129">
        <v>53554242</v>
      </c>
      <c r="D1129">
        <v>29110830</v>
      </c>
      <c r="E1129">
        <v>1</v>
      </c>
      <c r="F1129">
        <v>1</v>
      </c>
      <c r="G1129">
        <v>1</v>
      </c>
      <c r="H1129">
        <v>3</v>
      </c>
      <c r="I1129" t="s">
        <v>1879</v>
      </c>
      <c r="J1129" t="s">
        <v>1880</v>
      </c>
      <c r="K1129" t="s">
        <v>1881</v>
      </c>
      <c r="L1129">
        <v>1302</v>
      </c>
      <c r="N1129">
        <v>1003</v>
      </c>
      <c r="O1129" t="s">
        <v>833</v>
      </c>
      <c r="P1129" t="s">
        <v>833</v>
      </c>
      <c r="Q1129">
        <v>10</v>
      </c>
      <c r="X1129">
        <v>29.3</v>
      </c>
      <c r="Y1129">
        <v>64.2</v>
      </c>
      <c r="Z1129"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29.3</v>
      </c>
      <c r="AH1129">
        <v>2</v>
      </c>
      <c r="AI1129">
        <v>53554252</v>
      </c>
      <c r="AJ1129">
        <v>1231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 x14ac:dyDescent="0.2">
      <c r="A1130">
        <f>ROW(Source!A705)</f>
        <v>705</v>
      </c>
      <c r="B1130">
        <v>53554268</v>
      </c>
      <c r="C1130">
        <v>53554242</v>
      </c>
      <c r="D1130">
        <v>29114423</v>
      </c>
      <c r="E1130">
        <v>1</v>
      </c>
      <c r="F1130">
        <v>1</v>
      </c>
      <c r="G1130">
        <v>1</v>
      </c>
      <c r="H1130">
        <v>3</v>
      </c>
      <c r="I1130" t="s">
        <v>1882</v>
      </c>
      <c r="J1130" t="s">
        <v>1883</v>
      </c>
      <c r="K1130" t="s">
        <v>1884</v>
      </c>
      <c r="L1130">
        <v>1358</v>
      </c>
      <c r="N1130">
        <v>1010</v>
      </c>
      <c r="O1130" t="s">
        <v>1180</v>
      </c>
      <c r="P1130" t="s">
        <v>1180</v>
      </c>
      <c r="Q1130">
        <v>10</v>
      </c>
      <c r="X1130">
        <v>65.2</v>
      </c>
      <c r="Y1130">
        <v>7.22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65.2</v>
      </c>
      <c r="AH1130">
        <v>2</v>
      </c>
      <c r="AI1130">
        <v>53554253</v>
      </c>
      <c r="AJ1130">
        <v>1232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 x14ac:dyDescent="0.2">
      <c r="A1131">
        <f>ROW(Source!A705)</f>
        <v>705</v>
      </c>
      <c r="B1131">
        <v>53554269</v>
      </c>
      <c r="C1131">
        <v>53554242</v>
      </c>
      <c r="D1131">
        <v>29115197</v>
      </c>
      <c r="E1131">
        <v>1</v>
      </c>
      <c r="F1131">
        <v>1</v>
      </c>
      <c r="G1131">
        <v>1</v>
      </c>
      <c r="H1131">
        <v>3</v>
      </c>
      <c r="I1131" t="s">
        <v>1885</v>
      </c>
      <c r="J1131" t="s">
        <v>1886</v>
      </c>
      <c r="K1131" t="s">
        <v>1887</v>
      </c>
      <c r="L1131">
        <v>1355</v>
      </c>
      <c r="N1131">
        <v>1010</v>
      </c>
      <c r="O1131" t="s">
        <v>894</v>
      </c>
      <c r="P1131" t="s">
        <v>894</v>
      </c>
      <c r="Q1131">
        <v>100</v>
      </c>
      <c r="X1131">
        <v>8</v>
      </c>
      <c r="Y1131">
        <v>50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8</v>
      </c>
      <c r="AH1131">
        <v>2</v>
      </c>
      <c r="AI1131">
        <v>53554254</v>
      </c>
      <c r="AJ1131">
        <v>1233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 x14ac:dyDescent="0.2">
      <c r="A1132">
        <f>ROW(Source!A705)</f>
        <v>705</v>
      </c>
      <c r="B1132">
        <v>53554270</v>
      </c>
      <c r="C1132">
        <v>53554242</v>
      </c>
      <c r="D1132">
        <v>29130491</v>
      </c>
      <c r="E1132">
        <v>1</v>
      </c>
      <c r="F1132">
        <v>1</v>
      </c>
      <c r="G1132">
        <v>1</v>
      </c>
      <c r="H1132">
        <v>3</v>
      </c>
      <c r="I1132" t="s">
        <v>747</v>
      </c>
      <c r="J1132" t="s">
        <v>749</v>
      </c>
      <c r="K1132" t="s">
        <v>748</v>
      </c>
      <c r="L1132">
        <v>1327</v>
      </c>
      <c r="N1132">
        <v>1005</v>
      </c>
      <c r="O1132" t="s">
        <v>128</v>
      </c>
      <c r="P1132" t="s">
        <v>128</v>
      </c>
      <c r="Q1132">
        <v>1</v>
      </c>
      <c r="X1132">
        <v>100</v>
      </c>
      <c r="Y1132">
        <v>1533.73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100</v>
      </c>
      <c r="AH1132">
        <v>2</v>
      </c>
      <c r="AI1132">
        <v>53554255</v>
      </c>
      <c r="AJ1132">
        <v>1235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 x14ac:dyDescent="0.2">
      <c r="A1133">
        <f>ROW(Source!A712)</f>
        <v>712</v>
      </c>
      <c r="B1133">
        <v>53554289</v>
      </c>
      <c r="C1133">
        <v>53554274</v>
      </c>
      <c r="D1133">
        <v>18413627</v>
      </c>
      <c r="E1133">
        <v>1</v>
      </c>
      <c r="F1133">
        <v>1</v>
      </c>
      <c r="G1133">
        <v>1</v>
      </c>
      <c r="H1133">
        <v>1</v>
      </c>
      <c r="I1133" t="s">
        <v>1659</v>
      </c>
      <c r="J1133" t="s">
        <v>3</v>
      </c>
      <c r="K1133" t="s">
        <v>1660</v>
      </c>
      <c r="L1133">
        <v>1369</v>
      </c>
      <c r="N1133">
        <v>1013</v>
      </c>
      <c r="O1133" t="s">
        <v>1486</v>
      </c>
      <c r="P1133" t="s">
        <v>1486</v>
      </c>
      <c r="Q1133">
        <v>1</v>
      </c>
      <c r="X1133">
        <v>3.1739999999999995</v>
      </c>
      <c r="Y1133">
        <v>0</v>
      </c>
      <c r="Z1133">
        <v>0</v>
      </c>
      <c r="AA1133">
        <v>0</v>
      </c>
      <c r="AB1133">
        <v>330.57</v>
      </c>
      <c r="AC1133">
        <v>0</v>
      </c>
      <c r="AD1133">
        <v>1</v>
      </c>
      <c r="AE1133">
        <v>1</v>
      </c>
      <c r="AF1133" t="s">
        <v>62</v>
      </c>
      <c r="AG1133">
        <v>4.197614999999999</v>
      </c>
      <c r="AH1133">
        <v>2</v>
      </c>
      <c r="AI1133">
        <v>53554275</v>
      </c>
      <c r="AJ1133">
        <v>1237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 x14ac:dyDescent="0.2">
      <c r="A1134">
        <f>ROW(Source!A712)</f>
        <v>712</v>
      </c>
      <c r="B1134">
        <v>53554290</v>
      </c>
      <c r="C1134">
        <v>53554274</v>
      </c>
      <c r="D1134">
        <v>29172657</v>
      </c>
      <c r="E1134">
        <v>1</v>
      </c>
      <c r="F1134">
        <v>1</v>
      </c>
      <c r="G1134">
        <v>1</v>
      </c>
      <c r="H1134">
        <v>2</v>
      </c>
      <c r="I1134" t="s">
        <v>1588</v>
      </c>
      <c r="J1134" t="s">
        <v>1589</v>
      </c>
      <c r="K1134" t="s">
        <v>1590</v>
      </c>
      <c r="L1134">
        <v>1368</v>
      </c>
      <c r="N1134">
        <v>1011</v>
      </c>
      <c r="O1134" t="s">
        <v>1494</v>
      </c>
      <c r="P1134" t="s">
        <v>1494</v>
      </c>
      <c r="Q1134">
        <v>1</v>
      </c>
      <c r="X1134">
        <v>0.57499999999999996</v>
      </c>
      <c r="Y1134">
        <v>0</v>
      </c>
      <c r="Z1134">
        <v>8.1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61</v>
      </c>
      <c r="AG1134">
        <v>0.82656249999999998</v>
      </c>
      <c r="AH1134">
        <v>2</v>
      </c>
      <c r="AI1134">
        <v>53554276</v>
      </c>
      <c r="AJ1134">
        <v>1238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 x14ac:dyDescent="0.2">
      <c r="A1135">
        <f>ROW(Source!A712)</f>
        <v>712</v>
      </c>
      <c r="B1135">
        <v>53554291</v>
      </c>
      <c r="C1135">
        <v>53554274</v>
      </c>
      <c r="D1135">
        <v>29174507</v>
      </c>
      <c r="E1135">
        <v>1</v>
      </c>
      <c r="F1135">
        <v>1</v>
      </c>
      <c r="G1135">
        <v>1</v>
      </c>
      <c r="H1135">
        <v>2</v>
      </c>
      <c r="I1135" t="s">
        <v>1510</v>
      </c>
      <c r="J1135" t="s">
        <v>1511</v>
      </c>
      <c r="K1135" t="s">
        <v>1512</v>
      </c>
      <c r="L1135">
        <v>1368</v>
      </c>
      <c r="N1135">
        <v>1011</v>
      </c>
      <c r="O1135" t="s">
        <v>1494</v>
      </c>
      <c r="P1135" t="s">
        <v>1494</v>
      </c>
      <c r="Q1135">
        <v>1</v>
      </c>
      <c r="X1135">
        <v>0.17249999999999999</v>
      </c>
      <c r="Y1135">
        <v>0</v>
      </c>
      <c r="Z1135">
        <v>5.13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61</v>
      </c>
      <c r="AG1135">
        <v>0.24796874999999996</v>
      </c>
      <c r="AH1135">
        <v>2</v>
      </c>
      <c r="AI1135">
        <v>53554277</v>
      </c>
      <c r="AJ1135">
        <v>1239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 x14ac:dyDescent="0.2">
      <c r="A1136">
        <f>ROW(Source!A712)</f>
        <v>712</v>
      </c>
      <c r="B1136">
        <v>53554292</v>
      </c>
      <c r="C1136">
        <v>53554274</v>
      </c>
      <c r="D1136">
        <v>29174580</v>
      </c>
      <c r="E1136">
        <v>1</v>
      </c>
      <c r="F1136">
        <v>1</v>
      </c>
      <c r="G1136">
        <v>1</v>
      </c>
      <c r="H1136">
        <v>2</v>
      </c>
      <c r="I1136" t="s">
        <v>1661</v>
      </c>
      <c r="J1136" t="s">
        <v>1662</v>
      </c>
      <c r="K1136" t="s">
        <v>1663</v>
      </c>
      <c r="L1136">
        <v>1368</v>
      </c>
      <c r="N1136">
        <v>1011</v>
      </c>
      <c r="O1136" t="s">
        <v>1494</v>
      </c>
      <c r="P1136" t="s">
        <v>1494</v>
      </c>
      <c r="Q1136">
        <v>1</v>
      </c>
      <c r="X1136">
        <v>0.27312499999999995</v>
      </c>
      <c r="Y1136">
        <v>0</v>
      </c>
      <c r="Z1136">
        <v>2.08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61</v>
      </c>
      <c r="AG1136">
        <v>0.39261718750000002</v>
      </c>
      <c r="AH1136">
        <v>2</v>
      </c>
      <c r="AI1136">
        <v>53554278</v>
      </c>
      <c r="AJ1136">
        <v>1240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 x14ac:dyDescent="0.2">
      <c r="A1137">
        <f>ROW(Source!A712)</f>
        <v>712</v>
      </c>
      <c r="B1137">
        <v>53554293</v>
      </c>
      <c r="C1137">
        <v>53554274</v>
      </c>
      <c r="D1137">
        <v>29174913</v>
      </c>
      <c r="E1137">
        <v>1</v>
      </c>
      <c r="F1137">
        <v>1</v>
      </c>
      <c r="G1137">
        <v>1</v>
      </c>
      <c r="H1137">
        <v>2</v>
      </c>
      <c r="I1137" t="s">
        <v>1513</v>
      </c>
      <c r="J1137" t="s">
        <v>1514</v>
      </c>
      <c r="K1137" t="s">
        <v>1515</v>
      </c>
      <c r="L1137">
        <v>1368</v>
      </c>
      <c r="N1137">
        <v>1011</v>
      </c>
      <c r="O1137" t="s">
        <v>1494</v>
      </c>
      <c r="P1137" t="s">
        <v>1494</v>
      </c>
      <c r="Q1137">
        <v>1</v>
      </c>
      <c r="X1137">
        <v>0.24437500000000001</v>
      </c>
      <c r="Y1137">
        <v>0</v>
      </c>
      <c r="Z1137">
        <v>87.17</v>
      </c>
      <c r="AA1137">
        <v>11.6</v>
      </c>
      <c r="AB1137">
        <v>0</v>
      </c>
      <c r="AC1137">
        <v>0</v>
      </c>
      <c r="AD1137">
        <v>1</v>
      </c>
      <c r="AE1137">
        <v>0</v>
      </c>
      <c r="AF1137" t="s">
        <v>61</v>
      </c>
      <c r="AG1137">
        <v>0.35128906249999997</v>
      </c>
      <c r="AH1137">
        <v>2</v>
      </c>
      <c r="AI1137">
        <v>53554279</v>
      </c>
      <c r="AJ1137">
        <v>1241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 x14ac:dyDescent="0.2">
      <c r="A1138">
        <f>ROW(Source!A712)</f>
        <v>712</v>
      </c>
      <c r="B1138">
        <v>53554294</v>
      </c>
      <c r="C1138">
        <v>53554274</v>
      </c>
      <c r="D1138">
        <v>29113979</v>
      </c>
      <c r="E1138">
        <v>1</v>
      </c>
      <c r="F1138">
        <v>1</v>
      </c>
      <c r="G1138">
        <v>1</v>
      </c>
      <c r="H1138">
        <v>3</v>
      </c>
      <c r="I1138" t="s">
        <v>1597</v>
      </c>
      <c r="J1138" t="s">
        <v>1598</v>
      </c>
      <c r="K1138" t="s">
        <v>1599</v>
      </c>
      <c r="L1138">
        <v>1348</v>
      </c>
      <c r="N1138">
        <v>1009</v>
      </c>
      <c r="O1138" t="s">
        <v>26</v>
      </c>
      <c r="P1138" t="s">
        <v>26</v>
      </c>
      <c r="Q1138">
        <v>1000</v>
      </c>
      <c r="X1138">
        <v>1E-4</v>
      </c>
      <c r="Y1138">
        <v>9749.99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 t="s">
        <v>3</v>
      </c>
      <c r="AG1138">
        <v>1E-4</v>
      </c>
      <c r="AH1138">
        <v>2</v>
      </c>
      <c r="AI1138">
        <v>53554280</v>
      </c>
      <c r="AJ1138">
        <v>1243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 x14ac:dyDescent="0.2">
      <c r="A1139">
        <f>ROW(Source!A712)</f>
        <v>712</v>
      </c>
      <c r="B1139">
        <v>53554295</v>
      </c>
      <c r="C1139">
        <v>53554274</v>
      </c>
      <c r="D1139">
        <v>29107991</v>
      </c>
      <c r="E1139">
        <v>1</v>
      </c>
      <c r="F1139">
        <v>1</v>
      </c>
      <c r="G1139">
        <v>1</v>
      </c>
      <c r="H1139">
        <v>3</v>
      </c>
      <c r="I1139" t="s">
        <v>849</v>
      </c>
      <c r="J1139" t="s">
        <v>851</v>
      </c>
      <c r="K1139" t="s">
        <v>850</v>
      </c>
      <c r="L1139">
        <v>1354</v>
      </c>
      <c r="N1139">
        <v>1010</v>
      </c>
      <c r="O1139" t="s">
        <v>160</v>
      </c>
      <c r="P1139" t="s">
        <v>160</v>
      </c>
      <c r="Q1139">
        <v>1</v>
      </c>
      <c r="X1139">
        <v>0.1</v>
      </c>
      <c r="Y1139">
        <v>72.8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3</v>
      </c>
      <c r="AG1139">
        <v>0.1</v>
      </c>
      <c r="AH1139">
        <v>2</v>
      </c>
      <c r="AI1139">
        <v>53554281</v>
      </c>
      <c r="AJ1139">
        <v>1244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 x14ac:dyDescent="0.2">
      <c r="A1140">
        <f>ROW(Source!A712)</f>
        <v>712</v>
      </c>
      <c r="B1140">
        <v>53554296</v>
      </c>
      <c r="C1140">
        <v>53554274</v>
      </c>
      <c r="D1140">
        <v>29114830</v>
      </c>
      <c r="E1140">
        <v>1</v>
      </c>
      <c r="F1140">
        <v>1</v>
      </c>
      <c r="G1140">
        <v>1</v>
      </c>
      <c r="H1140">
        <v>3</v>
      </c>
      <c r="I1140" t="s">
        <v>2093</v>
      </c>
      <c r="J1140" t="s">
        <v>884</v>
      </c>
      <c r="K1140" t="s">
        <v>2094</v>
      </c>
      <c r="L1140">
        <v>1035</v>
      </c>
      <c r="N1140">
        <v>1013</v>
      </c>
      <c r="O1140" t="s">
        <v>219</v>
      </c>
      <c r="P1140" t="s">
        <v>219</v>
      </c>
      <c r="Q1140">
        <v>1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 t="s">
        <v>3</v>
      </c>
      <c r="AG1140">
        <v>0</v>
      </c>
      <c r="AH1140">
        <v>3</v>
      </c>
      <c r="AI1140">
        <v>-1</v>
      </c>
      <c r="AJ1140" t="s">
        <v>3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 x14ac:dyDescent="0.2">
      <c r="A1141">
        <f>ROW(Source!A712)</f>
        <v>712</v>
      </c>
      <c r="B1141">
        <v>53554297</v>
      </c>
      <c r="C1141">
        <v>53554274</v>
      </c>
      <c r="D1141">
        <v>29130403</v>
      </c>
      <c r="E1141">
        <v>1</v>
      </c>
      <c r="F1141">
        <v>1</v>
      </c>
      <c r="G1141">
        <v>1</v>
      </c>
      <c r="H1141">
        <v>3</v>
      </c>
      <c r="I1141" t="s">
        <v>2095</v>
      </c>
      <c r="J1141" t="s">
        <v>232</v>
      </c>
      <c r="K1141" t="s">
        <v>2096</v>
      </c>
      <c r="L1141">
        <v>1327</v>
      </c>
      <c r="N1141">
        <v>1005</v>
      </c>
      <c r="O1141" t="s">
        <v>128</v>
      </c>
      <c r="P1141" t="s">
        <v>128</v>
      </c>
      <c r="Q1141">
        <v>1</v>
      </c>
      <c r="X1141">
        <v>1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 t="s">
        <v>3</v>
      </c>
      <c r="AG1141">
        <v>1</v>
      </c>
      <c r="AH1141">
        <v>3</v>
      </c>
      <c r="AI1141">
        <v>-1</v>
      </c>
      <c r="AJ1141" t="s">
        <v>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 x14ac:dyDescent="0.2">
      <c r="A1142">
        <f>ROW(Source!A712)</f>
        <v>712</v>
      </c>
      <c r="B1142">
        <v>53554298</v>
      </c>
      <c r="C1142">
        <v>53554274</v>
      </c>
      <c r="D1142">
        <v>29131398</v>
      </c>
      <c r="E1142">
        <v>1</v>
      </c>
      <c r="F1142">
        <v>1</v>
      </c>
      <c r="G1142">
        <v>1</v>
      </c>
      <c r="H1142">
        <v>3</v>
      </c>
      <c r="I1142" t="s">
        <v>1664</v>
      </c>
      <c r="J1142" t="s">
        <v>1665</v>
      </c>
      <c r="K1142" t="s">
        <v>1666</v>
      </c>
      <c r="L1142">
        <v>1348</v>
      </c>
      <c r="N1142">
        <v>1009</v>
      </c>
      <c r="O1142" t="s">
        <v>26</v>
      </c>
      <c r="P1142" t="s">
        <v>26</v>
      </c>
      <c r="Q1142">
        <v>1000</v>
      </c>
      <c r="X1142">
        <v>3.0000000000000001E-3</v>
      </c>
      <c r="Y1142">
        <v>5804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3.0000000000000001E-3</v>
      </c>
      <c r="AH1142">
        <v>2</v>
      </c>
      <c r="AI1142">
        <v>53554282</v>
      </c>
      <c r="AJ1142">
        <v>1246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 x14ac:dyDescent="0.2">
      <c r="A1143">
        <f>ROW(Source!A713)</f>
        <v>713</v>
      </c>
      <c r="B1143">
        <v>53554289</v>
      </c>
      <c r="C1143">
        <v>53554274</v>
      </c>
      <c r="D1143">
        <v>18413627</v>
      </c>
      <c r="E1143">
        <v>1</v>
      </c>
      <c r="F1143">
        <v>1</v>
      </c>
      <c r="G1143">
        <v>1</v>
      </c>
      <c r="H1143">
        <v>1</v>
      </c>
      <c r="I1143" t="s">
        <v>1659</v>
      </c>
      <c r="J1143" t="s">
        <v>3</v>
      </c>
      <c r="K1143" t="s">
        <v>1660</v>
      </c>
      <c r="L1143">
        <v>1369</v>
      </c>
      <c r="N1143">
        <v>1013</v>
      </c>
      <c r="O1143" t="s">
        <v>1486</v>
      </c>
      <c r="P1143" t="s">
        <v>1486</v>
      </c>
      <c r="Q1143">
        <v>1</v>
      </c>
      <c r="X1143">
        <v>3.1739999999999995</v>
      </c>
      <c r="Y1143">
        <v>0</v>
      </c>
      <c r="Z1143">
        <v>0</v>
      </c>
      <c r="AA1143">
        <v>0</v>
      </c>
      <c r="AB1143">
        <v>330.57</v>
      </c>
      <c r="AC1143">
        <v>0</v>
      </c>
      <c r="AD1143">
        <v>1</v>
      </c>
      <c r="AE1143">
        <v>1</v>
      </c>
      <c r="AF1143" t="s">
        <v>62</v>
      </c>
      <c r="AG1143">
        <v>4.197614999999999</v>
      </c>
      <c r="AH1143">
        <v>2</v>
      </c>
      <c r="AI1143">
        <v>53554275</v>
      </c>
      <c r="AJ1143">
        <v>1251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 x14ac:dyDescent="0.2">
      <c r="A1144">
        <f>ROW(Source!A713)</f>
        <v>713</v>
      </c>
      <c r="B1144">
        <v>53554290</v>
      </c>
      <c r="C1144">
        <v>53554274</v>
      </c>
      <c r="D1144">
        <v>29172657</v>
      </c>
      <c r="E1144">
        <v>1</v>
      </c>
      <c r="F1144">
        <v>1</v>
      </c>
      <c r="G1144">
        <v>1</v>
      </c>
      <c r="H1144">
        <v>2</v>
      </c>
      <c r="I1144" t="s">
        <v>1588</v>
      </c>
      <c r="J1144" t="s">
        <v>1589</v>
      </c>
      <c r="K1144" t="s">
        <v>1590</v>
      </c>
      <c r="L1144">
        <v>1368</v>
      </c>
      <c r="N1144">
        <v>1011</v>
      </c>
      <c r="O1144" t="s">
        <v>1494</v>
      </c>
      <c r="P1144" t="s">
        <v>1494</v>
      </c>
      <c r="Q1144">
        <v>1</v>
      </c>
      <c r="X1144">
        <v>0.57499999999999996</v>
      </c>
      <c r="Y1144">
        <v>0</v>
      </c>
      <c r="Z1144">
        <v>8.1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61</v>
      </c>
      <c r="AG1144">
        <v>0.82656249999999998</v>
      </c>
      <c r="AH1144">
        <v>2</v>
      </c>
      <c r="AI1144">
        <v>53554276</v>
      </c>
      <c r="AJ1144">
        <v>1252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 x14ac:dyDescent="0.2">
      <c r="A1145">
        <f>ROW(Source!A713)</f>
        <v>713</v>
      </c>
      <c r="B1145">
        <v>53554291</v>
      </c>
      <c r="C1145">
        <v>53554274</v>
      </c>
      <c r="D1145">
        <v>29174507</v>
      </c>
      <c r="E1145">
        <v>1</v>
      </c>
      <c r="F1145">
        <v>1</v>
      </c>
      <c r="G1145">
        <v>1</v>
      </c>
      <c r="H1145">
        <v>2</v>
      </c>
      <c r="I1145" t="s">
        <v>1510</v>
      </c>
      <c r="J1145" t="s">
        <v>1511</v>
      </c>
      <c r="K1145" t="s">
        <v>1512</v>
      </c>
      <c r="L1145">
        <v>1368</v>
      </c>
      <c r="N1145">
        <v>1011</v>
      </c>
      <c r="O1145" t="s">
        <v>1494</v>
      </c>
      <c r="P1145" t="s">
        <v>1494</v>
      </c>
      <c r="Q1145">
        <v>1</v>
      </c>
      <c r="X1145">
        <v>0.17249999999999999</v>
      </c>
      <c r="Y1145">
        <v>0</v>
      </c>
      <c r="Z1145">
        <v>5.13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61</v>
      </c>
      <c r="AG1145">
        <v>0.24796874999999996</v>
      </c>
      <c r="AH1145">
        <v>2</v>
      </c>
      <c r="AI1145">
        <v>53554277</v>
      </c>
      <c r="AJ1145">
        <v>1253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 x14ac:dyDescent="0.2">
      <c r="A1146">
        <f>ROW(Source!A713)</f>
        <v>713</v>
      </c>
      <c r="B1146">
        <v>53554292</v>
      </c>
      <c r="C1146">
        <v>53554274</v>
      </c>
      <c r="D1146">
        <v>29174580</v>
      </c>
      <c r="E1146">
        <v>1</v>
      </c>
      <c r="F1146">
        <v>1</v>
      </c>
      <c r="G1146">
        <v>1</v>
      </c>
      <c r="H1146">
        <v>2</v>
      </c>
      <c r="I1146" t="s">
        <v>1661</v>
      </c>
      <c r="J1146" t="s">
        <v>1662</v>
      </c>
      <c r="K1146" t="s">
        <v>1663</v>
      </c>
      <c r="L1146">
        <v>1368</v>
      </c>
      <c r="N1146">
        <v>1011</v>
      </c>
      <c r="O1146" t="s">
        <v>1494</v>
      </c>
      <c r="P1146" t="s">
        <v>1494</v>
      </c>
      <c r="Q1146">
        <v>1</v>
      </c>
      <c r="X1146">
        <v>0.27312499999999995</v>
      </c>
      <c r="Y1146">
        <v>0</v>
      </c>
      <c r="Z1146">
        <v>2.08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 t="s">
        <v>61</v>
      </c>
      <c r="AG1146">
        <v>0.39261718750000002</v>
      </c>
      <c r="AH1146">
        <v>2</v>
      </c>
      <c r="AI1146">
        <v>53554278</v>
      </c>
      <c r="AJ1146">
        <v>1254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 x14ac:dyDescent="0.2">
      <c r="A1147">
        <f>ROW(Source!A713)</f>
        <v>713</v>
      </c>
      <c r="B1147">
        <v>53554293</v>
      </c>
      <c r="C1147">
        <v>53554274</v>
      </c>
      <c r="D1147">
        <v>29174913</v>
      </c>
      <c r="E1147">
        <v>1</v>
      </c>
      <c r="F1147">
        <v>1</v>
      </c>
      <c r="G1147">
        <v>1</v>
      </c>
      <c r="H1147">
        <v>2</v>
      </c>
      <c r="I1147" t="s">
        <v>1513</v>
      </c>
      <c r="J1147" t="s">
        <v>1514</v>
      </c>
      <c r="K1147" t="s">
        <v>1515</v>
      </c>
      <c r="L1147">
        <v>1368</v>
      </c>
      <c r="N1147">
        <v>1011</v>
      </c>
      <c r="O1147" t="s">
        <v>1494</v>
      </c>
      <c r="P1147" t="s">
        <v>1494</v>
      </c>
      <c r="Q1147">
        <v>1</v>
      </c>
      <c r="X1147">
        <v>0.24437500000000001</v>
      </c>
      <c r="Y1147">
        <v>0</v>
      </c>
      <c r="Z1147">
        <v>87.17</v>
      </c>
      <c r="AA1147">
        <v>11.6</v>
      </c>
      <c r="AB1147">
        <v>0</v>
      </c>
      <c r="AC1147">
        <v>0</v>
      </c>
      <c r="AD1147">
        <v>1</v>
      </c>
      <c r="AE1147">
        <v>0</v>
      </c>
      <c r="AF1147" t="s">
        <v>61</v>
      </c>
      <c r="AG1147">
        <v>0.35128906249999997</v>
      </c>
      <c r="AH1147">
        <v>2</v>
      </c>
      <c r="AI1147">
        <v>53554279</v>
      </c>
      <c r="AJ1147">
        <v>1255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 x14ac:dyDescent="0.2">
      <c r="A1148">
        <f>ROW(Source!A713)</f>
        <v>713</v>
      </c>
      <c r="B1148">
        <v>53554294</v>
      </c>
      <c r="C1148">
        <v>53554274</v>
      </c>
      <c r="D1148">
        <v>29113979</v>
      </c>
      <c r="E1148">
        <v>1</v>
      </c>
      <c r="F1148">
        <v>1</v>
      </c>
      <c r="G1148">
        <v>1</v>
      </c>
      <c r="H1148">
        <v>3</v>
      </c>
      <c r="I1148" t="s">
        <v>1597</v>
      </c>
      <c r="J1148" t="s">
        <v>1598</v>
      </c>
      <c r="K1148" t="s">
        <v>1599</v>
      </c>
      <c r="L1148">
        <v>1348</v>
      </c>
      <c r="N1148">
        <v>1009</v>
      </c>
      <c r="O1148" t="s">
        <v>26</v>
      </c>
      <c r="P1148" t="s">
        <v>26</v>
      </c>
      <c r="Q1148">
        <v>1000</v>
      </c>
      <c r="X1148">
        <v>1E-4</v>
      </c>
      <c r="Y1148">
        <v>9749.99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3</v>
      </c>
      <c r="AG1148">
        <v>1E-4</v>
      </c>
      <c r="AH1148">
        <v>2</v>
      </c>
      <c r="AI1148">
        <v>53554280</v>
      </c>
      <c r="AJ1148">
        <v>1257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 x14ac:dyDescent="0.2">
      <c r="A1149">
        <f>ROW(Source!A713)</f>
        <v>713</v>
      </c>
      <c r="B1149">
        <v>53554295</v>
      </c>
      <c r="C1149">
        <v>53554274</v>
      </c>
      <c r="D1149">
        <v>29107991</v>
      </c>
      <c r="E1149">
        <v>1</v>
      </c>
      <c r="F1149">
        <v>1</v>
      </c>
      <c r="G1149">
        <v>1</v>
      </c>
      <c r="H1149">
        <v>3</v>
      </c>
      <c r="I1149" t="s">
        <v>849</v>
      </c>
      <c r="J1149" t="s">
        <v>851</v>
      </c>
      <c r="K1149" t="s">
        <v>850</v>
      </c>
      <c r="L1149">
        <v>1354</v>
      </c>
      <c r="N1149">
        <v>1010</v>
      </c>
      <c r="O1149" t="s">
        <v>160</v>
      </c>
      <c r="P1149" t="s">
        <v>160</v>
      </c>
      <c r="Q1149">
        <v>1</v>
      </c>
      <c r="X1149">
        <v>0.1</v>
      </c>
      <c r="Y1149">
        <v>72.8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0.1</v>
      </c>
      <c r="AH1149">
        <v>2</v>
      </c>
      <c r="AI1149">
        <v>53554281</v>
      </c>
      <c r="AJ1149">
        <v>1258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 x14ac:dyDescent="0.2">
      <c r="A1150">
        <f>ROW(Source!A713)</f>
        <v>713</v>
      </c>
      <c r="B1150">
        <v>53554296</v>
      </c>
      <c r="C1150">
        <v>53554274</v>
      </c>
      <c r="D1150">
        <v>29114830</v>
      </c>
      <c r="E1150">
        <v>1</v>
      </c>
      <c r="F1150">
        <v>1</v>
      </c>
      <c r="G1150">
        <v>1</v>
      </c>
      <c r="H1150">
        <v>3</v>
      </c>
      <c r="I1150" t="s">
        <v>2093</v>
      </c>
      <c r="J1150" t="s">
        <v>884</v>
      </c>
      <c r="K1150" t="s">
        <v>2094</v>
      </c>
      <c r="L1150">
        <v>1035</v>
      </c>
      <c r="N1150">
        <v>1013</v>
      </c>
      <c r="O1150" t="s">
        <v>219</v>
      </c>
      <c r="P1150" t="s">
        <v>219</v>
      </c>
      <c r="Q1150">
        <v>1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</v>
      </c>
      <c r="AD1150">
        <v>0</v>
      </c>
      <c r="AE1150">
        <v>0</v>
      </c>
      <c r="AF1150" t="s">
        <v>3</v>
      </c>
      <c r="AG1150">
        <v>0</v>
      </c>
      <c r="AH1150">
        <v>3</v>
      </c>
      <c r="AI1150">
        <v>-1</v>
      </c>
      <c r="AJ1150" t="s">
        <v>3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 x14ac:dyDescent="0.2">
      <c r="A1151">
        <f>ROW(Source!A713)</f>
        <v>713</v>
      </c>
      <c r="B1151">
        <v>53554297</v>
      </c>
      <c r="C1151">
        <v>53554274</v>
      </c>
      <c r="D1151">
        <v>29130403</v>
      </c>
      <c r="E1151">
        <v>1</v>
      </c>
      <c r="F1151">
        <v>1</v>
      </c>
      <c r="G1151">
        <v>1</v>
      </c>
      <c r="H1151">
        <v>3</v>
      </c>
      <c r="I1151" t="s">
        <v>2095</v>
      </c>
      <c r="J1151" t="s">
        <v>232</v>
      </c>
      <c r="K1151" t="s">
        <v>2096</v>
      </c>
      <c r="L1151">
        <v>1327</v>
      </c>
      <c r="N1151">
        <v>1005</v>
      </c>
      <c r="O1151" t="s">
        <v>128</v>
      </c>
      <c r="P1151" t="s">
        <v>128</v>
      </c>
      <c r="Q1151">
        <v>1</v>
      </c>
      <c r="X1151">
        <v>1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 t="s">
        <v>3</v>
      </c>
      <c r="AG1151">
        <v>1</v>
      </c>
      <c r="AH1151">
        <v>3</v>
      </c>
      <c r="AI1151">
        <v>-1</v>
      </c>
      <c r="AJ1151" t="s">
        <v>3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 x14ac:dyDescent="0.2">
      <c r="A1152">
        <f>ROW(Source!A713)</f>
        <v>713</v>
      </c>
      <c r="B1152">
        <v>53554298</v>
      </c>
      <c r="C1152">
        <v>53554274</v>
      </c>
      <c r="D1152">
        <v>29131398</v>
      </c>
      <c r="E1152">
        <v>1</v>
      </c>
      <c r="F1152">
        <v>1</v>
      </c>
      <c r="G1152">
        <v>1</v>
      </c>
      <c r="H1152">
        <v>3</v>
      </c>
      <c r="I1152" t="s">
        <v>1664</v>
      </c>
      <c r="J1152" t="s">
        <v>1665</v>
      </c>
      <c r="K1152" t="s">
        <v>1666</v>
      </c>
      <c r="L1152">
        <v>1348</v>
      </c>
      <c r="N1152">
        <v>1009</v>
      </c>
      <c r="O1152" t="s">
        <v>26</v>
      </c>
      <c r="P1152" t="s">
        <v>26</v>
      </c>
      <c r="Q1152">
        <v>1000</v>
      </c>
      <c r="X1152">
        <v>3.0000000000000001E-3</v>
      </c>
      <c r="Y1152">
        <v>5804</v>
      </c>
      <c r="Z1152">
        <v>0</v>
      </c>
      <c r="AA1152">
        <v>0</v>
      </c>
      <c r="AB1152">
        <v>0</v>
      </c>
      <c r="AC1152">
        <v>0</v>
      </c>
      <c r="AD1152">
        <v>1</v>
      </c>
      <c r="AE1152">
        <v>0</v>
      </c>
      <c r="AF1152" t="s">
        <v>3</v>
      </c>
      <c r="AG1152">
        <v>3.0000000000000001E-3</v>
      </c>
      <c r="AH1152">
        <v>2</v>
      </c>
      <c r="AI1152">
        <v>53554282</v>
      </c>
      <c r="AJ1152">
        <v>1260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 x14ac:dyDescent="0.2">
      <c r="A1153">
        <f>ROW(Source!A763)</f>
        <v>763</v>
      </c>
      <c r="B1153">
        <v>53554309</v>
      </c>
      <c r="C1153">
        <v>53554306</v>
      </c>
      <c r="D1153">
        <v>53014236</v>
      </c>
      <c r="E1153">
        <v>1</v>
      </c>
      <c r="F1153">
        <v>1</v>
      </c>
      <c r="G1153">
        <v>1</v>
      </c>
      <c r="H1153">
        <v>1</v>
      </c>
      <c r="I1153" t="s">
        <v>1888</v>
      </c>
      <c r="J1153" t="s">
        <v>3</v>
      </c>
      <c r="K1153" t="s">
        <v>1889</v>
      </c>
      <c r="L1153">
        <v>1369</v>
      </c>
      <c r="N1153">
        <v>1013</v>
      </c>
      <c r="O1153" t="s">
        <v>1486</v>
      </c>
      <c r="P1153" t="s">
        <v>1486</v>
      </c>
      <c r="Q1153">
        <v>1</v>
      </c>
      <c r="X1153">
        <v>16.904999999999998</v>
      </c>
      <c r="Y1153">
        <v>0</v>
      </c>
      <c r="Z1153">
        <v>0</v>
      </c>
      <c r="AA1153">
        <v>0</v>
      </c>
      <c r="AB1153">
        <v>7.74</v>
      </c>
      <c r="AC1153">
        <v>0</v>
      </c>
      <c r="AD1153">
        <v>1</v>
      </c>
      <c r="AE1153">
        <v>1</v>
      </c>
      <c r="AF1153" t="s">
        <v>16</v>
      </c>
      <c r="AG1153">
        <v>19.440750000000001</v>
      </c>
      <c r="AH1153">
        <v>2</v>
      </c>
      <c r="AI1153">
        <v>53554307</v>
      </c>
      <c r="AJ1153">
        <v>1265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 x14ac:dyDescent="0.2">
      <c r="A1154">
        <f>ROW(Source!A763)</f>
        <v>763</v>
      </c>
      <c r="B1154">
        <v>53554310</v>
      </c>
      <c r="C1154">
        <v>53554306</v>
      </c>
      <c r="D1154">
        <v>41131183</v>
      </c>
      <c r="E1154">
        <v>1</v>
      </c>
      <c r="F1154">
        <v>1</v>
      </c>
      <c r="G1154">
        <v>1</v>
      </c>
      <c r="H1154">
        <v>3</v>
      </c>
      <c r="I1154" t="s">
        <v>24</v>
      </c>
      <c r="J1154" t="s">
        <v>399</v>
      </c>
      <c r="K1154" t="s">
        <v>25</v>
      </c>
      <c r="L1154">
        <v>1348</v>
      </c>
      <c r="N1154">
        <v>1009</v>
      </c>
      <c r="O1154" t="s">
        <v>26</v>
      </c>
      <c r="P1154" t="s">
        <v>26</v>
      </c>
      <c r="Q1154">
        <v>1000</v>
      </c>
      <c r="X1154">
        <v>0.7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 t="s">
        <v>3</v>
      </c>
      <c r="AG1154">
        <v>0.7</v>
      </c>
      <c r="AH1154">
        <v>2</v>
      </c>
      <c r="AI1154">
        <v>53554308</v>
      </c>
      <c r="AJ1154">
        <v>1266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 x14ac:dyDescent="0.2">
      <c r="A1155">
        <f>ROW(Source!A764)</f>
        <v>764</v>
      </c>
      <c r="B1155">
        <v>53554309</v>
      </c>
      <c r="C1155">
        <v>53554306</v>
      </c>
      <c r="D1155">
        <v>53014236</v>
      </c>
      <c r="E1155">
        <v>1</v>
      </c>
      <c r="F1155">
        <v>1</v>
      </c>
      <c r="G1155">
        <v>1</v>
      </c>
      <c r="H1155">
        <v>1</v>
      </c>
      <c r="I1155" t="s">
        <v>1888</v>
      </c>
      <c r="J1155" t="s">
        <v>3</v>
      </c>
      <c r="K1155" t="s">
        <v>1889</v>
      </c>
      <c r="L1155">
        <v>1369</v>
      </c>
      <c r="N1155">
        <v>1013</v>
      </c>
      <c r="O1155" t="s">
        <v>1486</v>
      </c>
      <c r="P1155" t="s">
        <v>1486</v>
      </c>
      <c r="Q1155">
        <v>1</v>
      </c>
      <c r="X1155">
        <v>16.904999999999998</v>
      </c>
      <c r="Y1155">
        <v>0</v>
      </c>
      <c r="Z1155">
        <v>0</v>
      </c>
      <c r="AA1155">
        <v>0</v>
      </c>
      <c r="AB1155">
        <v>7.74</v>
      </c>
      <c r="AC1155">
        <v>0</v>
      </c>
      <c r="AD1155">
        <v>1</v>
      </c>
      <c r="AE1155">
        <v>1</v>
      </c>
      <c r="AF1155" t="s">
        <v>16</v>
      </c>
      <c r="AG1155">
        <v>19.440750000000001</v>
      </c>
      <c r="AH1155">
        <v>2</v>
      </c>
      <c r="AI1155">
        <v>53554307</v>
      </c>
      <c r="AJ1155">
        <v>1267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 x14ac:dyDescent="0.2">
      <c r="A1156">
        <f>ROW(Source!A764)</f>
        <v>764</v>
      </c>
      <c r="B1156">
        <v>53554310</v>
      </c>
      <c r="C1156">
        <v>53554306</v>
      </c>
      <c r="D1156">
        <v>41131183</v>
      </c>
      <c r="E1156">
        <v>1</v>
      </c>
      <c r="F1156">
        <v>1</v>
      </c>
      <c r="G1156">
        <v>1</v>
      </c>
      <c r="H1156">
        <v>3</v>
      </c>
      <c r="I1156" t="s">
        <v>24</v>
      </c>
      <c r="J1156" t="s">
        <v>399</v>
      </c>
      <c r="K1156" t="s">
        <v>25</v>
      </c>
      <c r="L1156">
        <v>1348</v>
      </c>
      <c r="N1156">
        <v>1009</v>
      </c>
      <c r="O1156" t="s">
        <v>26</v>
      </c>
      <c r="P1156" t="s">
        <v>26</v>
      </c>
      <c r="Q1156">
        <v>1000</v>
      </c>
      <c r="X1156">
        <v>0.7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 t="s">
        <v>3</v>
      </c>
      <c r="AG1156">
        <v>0.7</v>
      </c>
      <c r="AH1156">
        <v>2</v>
      </c>
      <c r="AI1156">
        <v>53554308</v>
      </c>
      <c r="AJ1156">
        <v>1268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 x14ac:dyDescent="0.2">
      <c r="A1157">
        <f>ROW(Source!A767)</f>
        <v>767</v>
      </c>
      <c r="B1157">
        <v>53554317</v>
      </c>
      <c r="C1157">
        <v>53554312</v>
      </c>
      <c r="D1157">
        <v>18409661</v>
      </c>
      <c r="E1157">
        <v>1</v>
      </c>
      <c r="F1157">
        <v>1</v>
      </c>
      <c r="G1157">
        <v>1</v>
      </c>
      <c r="H1157">
        <v>1</v>
      </c>
      <c r="I1157" t="s">
        <v>1850</v>
      </c>
      <c r="J1157" t="s">
        <v>3</v>
      </c>
      <c r="K1157" t="s">
        <v>1851</v>
      </c>
      <c r="L1157">
        <v>1369</v>
      </c>
      <c r="N1157">
        <v>1013</v>
      </c>
      <c r="O1157" t="s">
        <v>1486</v>
      </c>
      <c r="P1157" t="s">
        <v>1486</v>
      </c>
      <c r="Q1157">
        <v>1</v>
      </c>
      <c r="X1157">
        <v>8.4064999999999994</v>
      </c>
      <c r="Y1157">
        <v>0</v>
      </c>
      <c r="Z1157">
        <v>0</v>
      </c>
      <c r="AA1157">
        <v>0</v>
      </c>
      <c r="AB1157">
        <v>287.91000000000003</v>
      </c>
      <c r="AC1157">
        <v>0</v>
      </c>
      <c r="AD1157">
        <v>1</v>
      </c>
      <c r="AE1157">
        <v>1</v>
      </c>
      <c r="AF1157" t="s">
        <v>16</v>
      </c>
      <c r="AG1157">
        <v>9.6674749999999978</v>
      </c>
      <c r="AH1157">
        <v>2</v>
      </c>
      <c r="AI1157">
        <v>53554313</v>
      </c>
      <c r="AJ1157">
        <v>1269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 x14ac:dyDescent="0.2">
      <c r="A1158">
        <f>ROW(Source!A767)</f>
        <v>767</v>
      </c>
      <c r="B1158">
        <v>53554318</v>
      </c>
      <c r="C1158">
        <v>53554312</v>
      </c>
      <c r="D1158">
        <v>121548</v>
      </c>
      <c r="E1158">
        <v>1</v>
      </c>
      <c r="F1158">
        <v>1</v>
      </c>
      <c r="G1158">
        <v>1</v>
      </c>
      <c r="H1158">
        <v>1</v>
      </c>
      <c r="I1158" t="s">
        <v>31</v>
      </c>
      <c r="J1158" t="s">
        <v>3</v>
      </c>
      <c r="K1158" t="s">
        <v>1489</v>
      </c>
      <c r="L1158">
        <v>608254</v>
      </c>
      <c r="N1158">
        <v>1013</v>
      </c>
      <c r="O1158" t="s">
        <v>1490</v>
      </c>
      <c r="P1158" t="s">
        <v>1490</v>
      </c>
      <c r="Q1158">
        <v>1</v>
      </c>
      <c r="X1158">
        <v>0.22999999999999998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2</v>
      </c>
      <c r="AF1158" t="s">
        <v>16</v>
      </c>
      <c r="AG1158">
        <v>0.26450000000000001</v>
      </c>
      <c r="AH1158">
        <v>2</v>
      </c>
      <c r="AI1158">
        <v>53554314</v>
      </c>
      <c r="AJ1158">
        <v>1270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 x14ac:dyDescent="0.2">
      <c r="A1159">
        <f>ROW(Source!A767)</f>
        <v>767</v>
      </c>
      <c r="B1159">
        <v>53554319</v>
      </c>
      <c r="C1159">
        <v>53554312</v>
      </c>
      <c r="D1159">
        <v>29172556</v>
      </c>
      <c r="E1159">
        <v>1</v>
      </c>
      <c r="F1159">
        <v>1</v>
      </c>
      <c r="G1159">
        <v>1</v>
      </c>
      <c r="H1159">
        <v>2</v>
      </c>
      <c r="I1159" t="s">
        <v>1647</v>
      </c>
      <c r="J1159" t="s">
        <v>1667</v>
      </c>
      <c r="K1159" t="s">
        <v>1649</v>
      </c>
      <c r="L1159">
        <v>1368</v>
      </c>
      <c r="N1159">
        <v>1011</v>
      </c>
      <c r="O1159" t="s">
        <v>1494</v>
      </c>
      <c r="P1159" t="s">
        <v>1494</v>
      </c>
      <c r="Q1159">
        <v>1</v>
      </c>
      <c r="X1159">
        <v>0.22999999999999998</v>
      </c>
      <c r="Y1159">
        <v>0</v>
      </c>
      <c r="Z1159">
        <v>31.26</v>
      </c>
      <c r="AA1159">
        <v>13.5</v>
      </c>
      <c r="AB1159">
        <v>0</v>
      </c>
      <c r="AC1159">
        <v>0</v>
      </c>
      <c r="AD1159">
        <v>1</v>
      </c>
      <c r="AE1159">
        <v>0</v>
      </c>
      <c r="AF1159" t="s">
        <v>16</v>
      </c>
      <c r="AG1159">
        <v>0.26450000000000001</v>
      </c>
      <c r="AH1159">
        <v>2</v>
      </c>
      <c r="AI1159">
        <v>53554315</v>
      </c>
      <c r="AJ1159">
        <v>1271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 x14ac:dyDescent="0.2">
      <c r="A1160">
        <f>ROW(Source!A768)</f>
        <v>768</v>
      </c>
      <c r="B1160">
        <v>53554317</v>
      </c>
      <c r="C1160">
        <v>53554312</v>
      </c>
      <c r="D1160">
        <v>18409661</v>
      </c>
      <c r="E1160">
        <v>1</v>
      </c>
      <c r="F1160">
        <v>1</v>
      </c>
      <c r="G1160">
        <v>1</v>
      </c>
      <c r="H1160">
        <v>1</v>
      </c>
      <c r="I1160" t="s">
        <v>1850</v>
      </c>
      <c r="J1160" t="s">
        <v>3</v>
      </c>
      <c r="K1160" t="s">
        <v>1851</v>
      </c>
      <c r="L1160">
        <v>1369</v>
      </c>
      <c r="N1160">
        <v>1013</v>
      </c>
      <c r="O1160" t="s">
        <v>1486</v>
      </c>
      <c r="P1160" t="s">
        <v>1486</v>
      </c>
      <c r="Q1160">
        <v>1</v>
      </c>
      <c r="X1160">
        <v>8.4064999999999994</v>
      </c>
      <c r="Y1160">
        <v>0</v>
      </c>
      <c r="Z1160">
        <v>0</v>
      </c>
      <c r="AA1160">
        <v>0</v>
      </c>
      <c r="AB1160">
        <v>287.91000000000003</v>
      </c>
      <c r="AC1160">
        <v>0</v>
      </c>
      <c r="AD1160">
        <v>1</v>
      </c>
      <c r="AE1160">
        <v>1</v>
      </c>
      <c r="AF1160" t="s">
        <v>16</v>
      </c>
      <c r="AG1160">
        <v>9.6674749999999978</v>
      </c>
      <c r="AH1160">
        <v>2</v>
      </c>
      <c r="AI1160">
        <v>53554313</v>
      </c>
      <c r="AJ1160">
        <v>1273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 x14ac:dyDescent="0.2">
      <c r="A1161">
        <f>ROW(Source!A768)</f>
        <v>768</v>
      </c>
      <c r="B1161">
        <v>53554318</v>
      </c>
      <c r="C1161">
        <v>53554312</v>
      </c>
      <c r="D1161">
        <v>121548</v>
      </c>
      <c r="E1161">
        <v>1</v>
      </c>
      <c r="F1161">
        <v>1</v>
      </c>
      <c r="G1161">
        <v>1</v>
      </c>
      <c r="H1161">
        <v>1</v>
      </c>
      <c r="I1161" t="s">
        <v>31</v>
      </c>
      <c r="J1161" t="s">
        <v>3</v>
      </c>
      <c r="K1161" t="s">
        <v>1489</v>
      </c>
      <c r="L1161">
        <v>608254</v>
      </c>
      <c r="N1161">
        <v>1013</v>
      </c>
      <c r="O1161" t="s">
        <v>1490</v>
      </c>
      <c r="P1161" t="s">
        <v>1490</v>
      </c>
      <c r="Q1161">
        <v>1</v>
      </c>
      <c r="X1161">
        <v>0.22999999999999998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2</v>
      </c>
      <c r="AF1161" t="s">
        <v>16</v>
      </c>
      <c r="AG1161">
        <v>0.26450000000000001</v>
      </c>
      <c r="AH1161">
        <v>2</v>
      </c>
      <c r="AI1161">
        <v>53554314</v>
      </c>
      <c r="AJ1161">
        <v>1274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 x14ac:dyDescent="0.2">
      <c r="A1162">
        <f>ROW(Source!A768)</f>
        <v>768</v>
      </c>
      <c r="B1162">
        <v>53554319</v>
      </c>
      <c r="C1162">
        <v>53554312</v>
      </c>
      <c r="D1162">
        <v>29172556</v>
      </c>
      <c r="E1162">
        <v>1</v>
      </c>
      <c r="F1162">
        <v>1</v>
      </c>
      <c r="G1162">
        <v>1</v>
      </c>
      <c r="H1162">
        <v>2</v>
      </c>
      <c r="I1162" t="s">
        <v>1647</v>
      </c>
      <c r="J1162" t="s">
        <v>1667</v>
      </c>
      <c r="K1162" t="s">
        <v>1649</v>
      </c>
      <c r="L1162">
        <v>1368</v>
      </c>
      <c r="N1162">
        <v>1011</v>
      </c>
      <c r="O1162" t="s">
        <v>1494</v>
      </c>
      <c r="P1162" t="s">
        <v>1494</v>
      </c>
      <c r="Q1162">
        <v>1</v>
      </c>
      <c r="X1162">
        <v>0.22999999999999998</v>
      </c>
      <c r="Y1162">
        <v>0</v>
      </c>
      <c r="Z1162">
        <v>31.26</v>
      </c>
      <c r="AA1162">
        <v>13.5</v>
      </c>
      <c r="AB1162">
        <v>0</v>
      </c>
      <c r="AC1162">
        <v>0</v>
      </c>
      <c r="AD1162">
        <v>1</v>
      </c>
      <c r="AE1162">
        <v>0</v>
      </c>
      <c r="AF1162" t="s">
        <v>16</v>
      </c>
      <c r="AG1162">
        <v>0.26450000000000001</v>
      </c>
      <c r="AH1162">
        <v>2</v>
      </c>
      <c r="AI1162">
        <v>53554315</v>
      </c>
      <c r="AJ1162">
        <v>1275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 x14ac:dyDescent="0.2">
      <c r="A1163">
        <f>ROW(Source!A771)</f>
        <v>771</v>
      </c>
      <c r="B1163">
        <v>53554329</v>
      </c>
      <c r="C1163">
        <v>53554321</v>
      </c>
      <c r="D1163">
        <v>18407150</v>
      </c>
      <c r="E1163">
        <v>1</v>
      </c>
      <c r="F1163">
        <v>1</v>
      </c>
      <c r="G1163">
        <v>1</v>
      </c>
      <c r="H1163">
        <v>1</v>
      </c>
      <c r="I1163" t="s">
        <v>1552</v>
      </c>
      <c r="J1163" t="s">
        <v>3</v>
      </c>
      <c r="K1163" t="s">
        <v>1553</v>
      </c>
      <c r="L1163">
        <v>1369</v>
      </c>
      <c r="N1163">
        <v>1013</v>
      </c>
      <c r="O1163" t="s">
        <v>1486</v>
      </c>
      <c r="P1163" t="s">
        <v>1486</v>
      </c>
      <c r="Q1163">
        <v>1</v>
      </c>
      <c r="X1163">
        <v>28.023775000000001</v>
      </c>
      <c r="Y1163">
        <v>0</v>
      </c>
      <c r="Z1163">
        <v>0</v>
      </c>
      <c r="AA1163">
        <v>0</v>
      </c>
      <c r="AB1163">
        <v>8.5299999999999994</v>
      </c>
      <c r="AC1163">
        <v>0</v>
      </c>
      <c r="AD1163">
        <v>1</v>
      </c>
      <c r="AE1163">
        <v>1</v>
      </c>
      <c r="AF1163" t="s">
        <v>62</v>
      </c>
      <c r="AG1163">
        <v>37.061442437499991</v>
      </c>
      <c r="AH1163">
        <v>2</v>
      </c>
      <c r="AI1163">
        <v>53554322</v>
      </c>
      <c r="AJ1163">
        <v>1277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 x14ac:dyDescent="0.2">
      <c r="A1164">
        <f>ROW(Source!A771)</f>
        <v>771</v>
      </c>
      <c r="B1164">
        <v>53554330</v>
      </c>
      <c r="C1164">
        <v>53554321</v>
      </c>
      <c r="D1164">
        <v>121548</v>
      </c>
      <c r="E1164">
        <v>1</v>
      </c>
      <c r="F1164">
        <v>1</v>
      </c>
      <c r="G1164">
        <v>1</v>
      </c>
      <c r="H1164">
        <v>1</v>
      </c>
      <c r="I1164" t="s">
        <v>31</v>
      </c>
      <c r="J1164" t="s">
        <v>3</v>
      </c>
      <c r="K1164" t="s">
        <v>1489</v>
      </c>
      <c r="L1164">
        <v>608254</v>
      </c>
      <c r="N1164">
        <v>1013</v>
      </c>
      <c r="O1164" t="s">
        <v>1490</v>
      </c>
      <c r="P1164" t="s">
        <v>1490</v>
      </c>
      <c r="Q1164">
        <v>1</v>
      </c>
      <c r="X1164">
        <v>5.7499999999999996E-2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2</v>
      </c>
      <c r="AF1164" t="s">
        <v>61</v>
      </c>
      <c r="AG1164">
        <v>8.2656250000000001E-2</v>
      </c>
      <c r="AH1164">
        <v>2</v>
      </c>
      <c r="AI1164">
        <v>53554323</v>
      </c>
      <c r="AJ1164">
        <v>1278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 x14ac:dyDescent="0.2">
      <c r="A1165">
        <f>ROW(Source!A771)</f>
        <v>771</v>
      </c>
      <c r="B1165">
        <v>53554331</v>
      </c>
      <c r="C1165">
        <v>53554321</v>
      </c>
      <c r="D1165">
        <v>29172556</v>
      </c>
      <c r="E1165">
        <v>1</v>
      </c>
      <c r="F1165">
        <v>1</v>
      </c>
      <c r="G1165">
        <v>1</v>
      </c>
      <c r="H1165">
        <v>2</v>
      </c>
      <c r="I1165" t="s">
        <v>1647</v>
      </c>
      <c r="J1165" t="s">
        <v>1667</v>
      </c>
      <c r="K1165" t="s">
        <v>1649</v>
      </c>
      <c r="L1165">
        <v>1368</v>
      </c>
      <c r="N1165">
        <v>1011</v>
      </c>
      <c r="O1165" t="s">
        <v>1494</v>
      </c>
      <c r="P1165" t="s">
        <v>1494</v>
      </c>
      <c r="Q1165">
        <v>1</v>
      </c>
      <c r="X1165">
        <v>5.7499999999999996E-2</v>
      </c>
      <c r="Y1165">
        <v>0</v>
      </c>
      <c r="Z1165">
        <v>31.26</v>
      </c>
      <c r="AA1165">
        <v>13.5</v>
      </c>
      <c r="AB1165">
        <v>0</v>
      </c>
      <c r="AC1165">
        <v>0</v>
      </c>
      <c r="AD1165">
        <v>1</v>
      </c>
      <c r="AE1165">
        <v>0</v>
      </c>
      <c r="AF1165" t="s">
        <v>61</v>
      </c>
      <c r="AG1165">
        <v>8.2656250000000001E-2</v>
      </c>
      <c r="AH1165">
        <v>2</v>
      </c>
      <c r="AI1165">
        <v>53554324</v>
      </c>
      <c r="AJ1165">
        <v>1279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 x14ac:dyDescent="0.2">
      <c r="A1166">
        <f>ROW(Source!A771)</f>
        <v>771</v>
      </c>
      <c r="B1166">
        <v>53554332</v>
      </c>
      <c r="C1166">
        <v>53554321</v>
      </c>
      <c r="D1166">
        <v>29174913</v>
      </c>
      <c r="E1166">
        <v>1</v>
      </c>
      <c r="F1166">
        <v>1</v>
      </c>
      <c r="G1166">
        <v>1</v>
      </c>
      <c r="H1166">
        <v>2</v>
      </c>
      <c r="I1166" t="s">
        <v>1513</v>
      </c>
      <c r="J1166" t="s">
        <v>1514</v>
      </c>
      <c r="K1166" t="s">
        <v>1515</v>
      </c>
      <c r="L1166">
        <v>1368</v>
      </c>
      <c r="N1166">
        <v>1011</v>
      </c>
      <c r="O1166" t="s">
        <v>1494</v>
      </c>
      <c r="P1166" t="s">
        <v>1494</v>
      </c>
      <c r="Q1166">
        <v>1</v>
      </c>
      <c r="X1166">
        <v>0.21562499999999998</v>
      </c>
      <c r="Y1166">
        <v>0</v>
      </c>
      <c r="Z1166">
        <v>87.17</v>
      </c>
      <c r="AA1166">
        <v>11.6</v>
      </c>
      <c r="AB1166">
        <v>0</v>
      </c>
      <c r="AC1166">
        <v>0</v>
      </c>
      <c r="AD1166">
        <v>1</v>
      </c>
      <c r="AE1166">
        <v>0</v>
      </c>
      <c r="AF1166" t="s">
        <v>61</v>
      </c>
      <c r="AG1166">
        <v>0.30996093749999998</v>
      </c>
      <c r="AH1166">
        <v>2</v>
      </c>
      <c r="AI1166">
        <v>53554325</v>
      </c>
      <c r="AJ1166">
        <v>1280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 x14ac:dyDescent="0.2">
      <c r="A1167">
        <f>ROW(Source!A771)</f>
        <v>771</v>
      </c>
      <c r="B1167">
        <v>53554333</v>
      </c>
      <c r="C1167">
        <v>53554321</v>
      </c>
      <c r="D1167">
        <v>29108696</v>
      </c>
      <c r="E1167">
        <v>1</v>
      </c>
      <c r="F1167">
        <v>1</v>
      </c>
      <c r="G1167">
        <v>1</v>
      </c>
      <c r="H1167">
        <v>3</v>
      </c>
      <c r="I1167" t="s">
        <v>1876</v>
      </c>
      <c r="J1167" t="s">
        <v>1877</v>
      </c>
      <c r="K1167" t="s">
        <v>1878</v>
      </c>
      <c r="L1167">
        <v>1354</v>
      </c>
      <c r="N1167">
        <v>1010</v>
      </c>
      <c r="O1167" t="s">
        <v>160</v>
      </c>
      <c r="P1167" t="s">
        <v>160</v>
      </c>
      <c r="Q1167">
        <v>1</v>
      </c>
      <c r="X1167">
        <v>56.6</v>
      </c>
      <c r="Y1167">
        <v>67.209999999999994</v>
      </c>
      <c r="Z1167">
        <v>0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 t="s">
        <v>3</v>
      </c>
      <c r="AG1167">
        <v>56.6</v>
      </c>
      <c r="AH1167">
        <v>2</v>
      </c>
      <c r="AI1167">
        <v>53554326</v>
      </c>
      <c r="AJ1167">
        <v>1281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 x14ac:dyDescent="0.2">
      <c r="A1168">
        <f>ROW(Source!A771)</f>
        <v>771</v>
      </c>
      <c r="B1168">
        <v>53554334</v>
      </c>
      <c r="C1168">
        <v>53554321</v>
      </c>
      <c r="D1168">
        <v>29109717</v>
      </c>
      <c r="E1168">
        <v>1</v>
      </c>
      <c r="F1168">
        <v>1</v>
      </c>
      <c r="G1168">
        <v>1</v>
      </c>
      <c r="H1168">
        <v>3</v>
      </c>
      <c r="I1168" t="s">
        <v>2111</v>
      </c>
      <c r="J1168" t="s">
        <v>2112</v>
      </c>
      <c r="K1168" t="s">
        <v>2113</v>
      </c>
      <c r="L1168">
        <v>1301</v>
      </c>
      <c r="N1168">
        <v>1003</v>
      </c>
      <c r="O1168" t="s">
        <v>185</v>
      </c>
      <c r="P1168" t="s">
        <v>185</v>
      </c>
      <c r="Q1168">
        <v>1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</v>
      </c>
      <c r="AD1168">
        <v>0</v>
      </c>
      <c r="AE1168">
        <v>0</v>
      </c>
      <c r="AF1168" t="s">
        <v>3</v>
      </c>
      <c r="AG1168">
        <v>0</v>
      </c>
      <c r="AH1168">
        <v>3</v>
      </c>
      <c r="AI1168">
        <v>-1</v>
      </c>
      <c r="AJ1168" t="s">
        <v>3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 x14ac:dyDescent="0.2">
      <c r="A1169">
        <f>ROW(Source!A771)</f>
        <v>771</v>
      </c>
      <c r="B1169">
        <v>53554335</v>
      </c>
      <c r="C1169">
        <v>53554321</v>
      </c>
      <c r="D1169">
        <v>29115197</v>
      </c>
      <c r="E1169">
        <v>1</v>
      </c>
      <c r="F1169">
        <v>1</v>
      </c>
      <c r="G1169">
        <v>1</v>
      </c>
      <c r="H1169">
        <v>3</v>
      </c>
      <c r="I1169" t="s">
        <v>1885</v>
      </c>
      <c r="J1169" t="s">
        <v>1886</v>
      </c>
      <c r="K1169" t="s">
        <v>1887</v>
      </c>
      <c r="L1169">
        <v>1355</v>
      </c>
      <c r="N1169">
        <v>1010</v>
      </c>
      <c r="O1169" t="s">
        <v>894</v>
      </c>
      <c r="P1169" t="s">
        <v>894</v>
      </c>
      <c r="Q1169">
        <v>100</v>
      </c>
      <c r="X1169">
        <v>4</v>
      </c>
      <c r="Y1169">
        <v>50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4</v>
      </c>
      <c r="AH1169">
        <v>2</v>
      </c>
      <c r="AI1169">
        <v>53554328</v>
      </c>
      <c r="AJ1169">
        <v>1283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 x14ac:dyDescent="0.2">
      <c r="A1170">
        <f>ROW(Source!A772)</f>
        <v>772</v>
      </c>
      <c r="B1170">
        <v>53554329</v>
      </c>
      <c r="C1170">
        <v>53554321</v>
      </c>
      <c r="D1170">
        <v>18407150</v>
      </c>
      <c r="E1170">
        <v>1</v>
      </c>
      <c r="F1170">
        <v>1</v>
      </c>
      <c r="G1170">
        <v>1</v>
      </c>
      <c r="H1170">
        <v>1</v>
      </c>
      <c r="I1170" t="s">
        <v>1552</v>
      </c>
      <c r="J1170" t="s">
        <v>3</v>
      </c>
      <c r="K1170" t="s">
        <v>1553</v>
      </c>
      <c r="L1170">
        <v>1369</v>
      </c>
      <c r="N1170">
        <v>1013</v>
      </c>
      <c r="O1170" t="s">
        <v>1486</v>
      </c>
      <c r="P1170" t="s">
        <v>1486</v>
      </c>
      <c r="Q1170">
        <v>1</v>
      </c>
      <c r="X1170">
        <v>28.023775000000001</v>
      </c>
      <c r="Y1170">
        <v>0</v>
      </c>
      <c r="Z1170">
        <v>0</v>
      </c>
      <c r="AA1170">
        <v>0</v>
      </c>
      <c r="AB1170">
        <v>8.5299999999999994</v>
      </c>
      <c r="AC1170">
        <v>0</v>
      </c>
      <c r="AD1170">
        <v>1</v>
      </c>
      <c r="AE1170">
        <v>1</v>
      </c>
      <c r="AF1170" t="s">
        <v>62</v>
      </c>
      <c r="AG1170">
        <v>37.061442437499991</v>
      </c>
      <c r="AH1170">
        <v>2</v>
      </c>
      <c r="AI1170">
        <v>53554322</v>
      </c>
      <c r="AJ1170">
        <v>1284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 x14ac:dyDescent="0.2">
      <c r="A1171">
        <f>ROW(Source!A772)</f>
        <v>772</v>
      </c>
      <c r="B1171">
        <v>53554330</v>
      </c>
      <c r="C1171">
        <v>53554321</v>
      </c>
      <c r="D1171">
        <v>121548</v>
      </c>
      <c r="E1171">
        <v>1</v>
      </c>
      <c r="F1171">
        <v>1</v>
      </c>
      <c r="G1171">
        <v>1</v>
      </c>
      <c r="H1171">
        <v>1</v>
      </c>
      <c r="I1171" t="s">
        <v>31</v>
      </c>
      <c r="J1171" t="s">
        <v>3</v>
      </c>
      <c r="K1171" t="s">
        <v>1489</v>
      </c>
      <c r="L1171">
        <v>608254</v>
      </c>
      <c r="N1171">
        <v>1013</v>
      </c>
      <c r="O1171" t="s">
        <v>1490</v>
      </c>
      <c r="P1171" t="s">
        <v>1490</v>
      </c>
      <c r="Q1171">
        <v>1</v>
      </c>
      <c r="X1171">
        <v>5.7499999999999996E-2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2</v>
      </c>
      <c r="AF1171" t="s">
        <v>61</v>
      </c>
      <c r="AG1171">
        <v>8.2656250000000001E-2</v>
      </c>
      <c r="AH1171">
        <v>2</v>
      </c>
      <c r="AI1171">
        <v>53554323</v>
      </c>
      <c r="AJ1171">
        <v>1285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 x14ac:dyDescent="0.2">
      <c r="A1172">
        <f>ROW(Source!A772)</f>
        <v>772</v>
      </c>
      <c r="B1172">
        <v>53554331</v>
      </c>
      <c r="C1172">
        <v>53554321</v>
      </c>
      <c r="D1172">
        <v>29172556</v>
      </c>
      <c r="E1172">
        <v>1</v>
      </c>
      <c r="F1172">
        <v>1</v>
      </c>
      <c r="G1172">
        <v>1</v>
      </c>
      <c r="H1172">
        <v>2</v>
      </c>
      <c r="I1172" t="s">
        <v>1647</v>
      </c>
      <c r="J1172" t="s">
        <v>1667</v>
      </c>
      <c r="K1172" t="s">
        <v>1649</v>
      </c>
      <c r="L1172">
        <v>1368</v>
      </c>
      <c r="N1172">
        <v>1011</v>
      </c>
      <c r="O1172" t="s">
        <v>1494</v>
      </c>
      <c r="P1172" t="s">
        <v>1494</v>
      </c>
      <c r="Q1172">
        <v>1</v>
      </c>
      <c r="X1172">
        <v>5.7499999999999996E-2</v>
      </c>
      <c r="Y1172">
        <v>0</v>
      </c>
      <c r="Z1172">
        <v>31.26</v>
      </c>
      <c r="AA1172">
        <v>13.5</v>
      </c>
      <c r="AB1172">
        <v>0</v>
      </c>
      <c r="AC1172">
        <v>0</v>
      </c>
      <c r="AD1172">
        <v>1</v>
      </c>
      <c r="AE1172">
        <v>0</v>
      </c>
      <c r="AF1172" t="s">
        <v>61</v>
      </c>
      <c r="AG1172">
        <v>8.2656250000000001E-2</v>
      </c>
      <c r="AH1172">
        <v>2</v>
      </c>
      <c r="AI1172">
        <v>53554324</v>
      </c>
      <c r="AJ1172">
        <v>1286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 x14ac:dyDescent="0.2">
      <c r="A1173">
        <f>ROW(Source!A772)</f>
        <v>772</v>
      </c>
      <c r="B1173">
        <v>53554332</v>
      </c>
      <c r="C1173">
        <v>53554321</v>
      </c>
      <c r="D1173">
        <v>29174913</v>
      </c>
      <c r="E1173">
        <v>1</v>
      </c>
      <c r="F1173">
        <v>1</v>
      </c>
      <c r="G1173">
        <v>1</v>
      </c>
      <c r="H1173">
        <v>2</v>
      </c>
      <c r="I1173" t="s">
        <v>1513</v>
      </c>
      <c r="J1173" t="s">
        <v>1514</v>
      </c>
      <c r="K1173" t="s">
        <v>1515</v>
      </c>
      <c r="L1173">
        <v>1368</v>
      </c>
      <c r="N1173">
        <v>1011</v>
      </c>
      <c r="O1173" t="s">
        <v>1494</v>
      </c>
      <c r="P1173" t="s">
        <v>1494</v>
      </c>
      <c r="Q1173">
        <v>1</v>
      </c>
      <c r="X1173">
        <v>0.21562499999999998</v>
      </c>
      <c r="Y1173">
        <v>0</v>
      </c>
      <c r="Z1173">
        <v>87.17</v>
      </c>
      <c r="AA1173">
        <v>11.6</v>
      </c>
      <c r="AB1173">
        <v>0</v>
      </c>
      <c r="AC1173">
        <v>0</v>
      </c>
      <c r="AD1173">
        <v>1</v>
      </c>
      <c r="AE1173">
        <v>0</v>
      </c>
      <c r="AF1173" t="s">
        <v>61</v>
      </c>
      <c r="AG1173">
        <v>0.30996093749999998</v>
      </c>
      <c r="AH1173">
        <v>2</v>
      </c>
      <c r="AI1173">
        <v>53554325</v>
      </c>
      <c r="AJ1173">
        <v>1287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 x14ac:dyDescent="0.2">
      <c r="A1174">
        <f>ROW(Source!A772)</f>
        <v>772</v>
      </c>
      <c r="B1174">
        <v>53554333</v>
      </c>
      <c r="C1174">
        <v>53554321</v>
      </c>
      <c r="D1174">
        <v>29108696</v>
      </c>
      <c r="E1174">
        <v>1</v>
      </c>
      <c r="F1174">
        <v>1</v>
      </c>
      <c r="G1174">
        <v>1</v>
      </c>
      <c r="H1174">
        <v>3</v>
      </c>
      <c r="I1174" t="s">
        <v>1876</v>
      </c>
      <c r="J1174" t="s">
        <v>1877</v>
      </c>
      <c r="K1174" t="s">
        <v>1878</v>
      </c>
      <c r="L1174">
        <v>1354</v>
      </c>
      <c r="N1174">
        <v>1010</v>
      </c>
      <c r="O1174" t="s">
        <v>160</v>
      </c>
      <c r="P1174" t="s">
        <v>160</v>
      </c>
      <c r="Q1174">
        <v>1</v>
      </c>
      <c r="X1174">
        <v>56.6</v>
      </c>
      <c r="Y1174">
        <v>67.209999999999994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56.6</v>
      </c>
      <c r="AH1174">
        <v>2</v>
      </c>
      <c r="AI1174">
        <v>53554326</v>
      </c>
      <c r="AJ1174">
        <v>1288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 x14ac:dyDescent="0.2">
      <c r="A1175">
        <f>ROW(Source!A772)</f>
        <v>772</v>
      </c>
      <c r="B1175">
        <v>53554334</v>
      </c>
      <c r="C1175">
        <v>53554321</v>
      </c>
      <c r="D1175">
        <v>29109717</v>
      </c>
      <c r="E1175">
        <v>1</v>
      </c>
      <c r="F1175">
        <v>1</v>
      </c>
      <c r="G1175">
        <v>1</v>
      </c>
      <c r="H1175">
        <v>3</v>
      </c>
      <c r="I1175" t="s">
        <v>2111</v>
      </c>
      <c r="J1175" t="s">
        <v>2112</v>
      </c>
      <c r="K1175" t="s">
        <v>2113</v>
      </c>
      <c r="L1175">
        <v>1301</v>
      </c>
      <c r="N1175">
        <v>1003</v>
      </c>
      <c r="O1175" t="s">
        <v>185</v>
      </c>
      <c r="P1175" t="s">
        <v>185</v>
      </c>
      <c r="Q1175">
        <v>1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</v>
      </c>
      <c r="AD1175">
        <v>0</v>
      </c>
      <c r="AE1175">
        <v>0</v>
      </c>
      <c r="AF1175" t="s">
        <v>3</v>
      </c>
      <c r="AG1175">
        <v>0</v>
      </c>
      <c r="AH1175">
        <v>3</v>
      </c>
      <c r="AI1175">
        <v>-1</v>
      </c>
      <c r="AJ1175" t="s">
        <v>3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 x14ac:dyDescent="0.2">
      <c r="A1176">
        <f>ROW(Source!A772)</f>
        <v>772</v>
      </c>
      <c r="B1176">
        <v>53554335</v>
      </c>
      <c r="C1176">
        <v>53554321</v>
      </c>
      <c r="D1176">
        <v>29115197</v>
      </c>
      <c r="E1176">
        <v>1</v>
      </c>
      <c r="F1176">
        <v>1</v>
      </c>
      <c r="G1176">
        <v>1</v>
      </c>
      <c r="H1176">
        <v>3</v>
      </c>
      <c r="I1176" t="s">
        <v>1885</v>
      </c>
      <c r="J1176" t="s">
        <v>1886</v>
      </c>
      <c r="K1176" t="s">
        <v>1887</v>
      </c>
      <c r="L1176">
        <v>1355</v>
      </c>
      <c r="N1176">
        <v>1010</v>
      </c>
      <c r="O1176" t="s">
        <v>894</v>
      </c>
      <c r="P1176" t="s">
        <v>894</v>
      </c>
      <c r="Q1176">
        <v>100</v>
      </c>
      <c r="X1176">
        <v>4</v>
      </c>
      <c r="Y1176">
        <v>50</v>
      </c>
      <c r="Z1176">
        <v>0</v>
      </c>
      <c r="AA1176">
        <v>0</v>
      </c>
      <c r="AB1176">
        <v>0</v>
      </c>
      <c r="AC1176">
        <v>0</v>
      </c>
      <c r="AD1176">
        <v>1</v>
      </c>
      <c r="AE1176">
        <v>0</v>
      </c>
      <c r="AF1176" t="s">
        <v>3</v>
      </c>
      <c r="AG1176">
        <v>4</v>
      </c>
      <c r="AH1176">
        <v>2</v>
      </c>
      <c r="AI1176">
        <v>53554328</v>
      </c>
      <c r="AJ1176">
        <v>1290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 x14ac:dyDescent="0.2">
      <c r="A1177">
        <f>ROW(Source!A775)</f>
        <v>775</v>
      </c>
      <c r="B1177">
        <v>53554346</v>
      </c>
      <c r="C1177">
        <v>53554337</v>
      </c>
      <c r="D1177">
        <v>18413230</v>
      </c>
      <c r="E1177">
        <v>1</v>
      </c>
      <c r="F1177">
        <v>1</v>
      </c>
      <c r="G1177">
        <v>1</v>
      </c>
      <c r="H1177">
        <v>1</v>
      </c>
      <c r="I1177" t="s">
        <v>1487</v>
      </c>
      <c r="J1177" t="s">
        <v>3</v>
      </c>
      <c r="K1177" t="s">
        <v>1488</v>
      </c>
      <c r="L1177">
        <v>1369</v>
      </c>
      <c r="N1177">
        <v>1013</v>
      </c>
      <c r="O1177" t="s">
        <v>1486</v>
      </c>
      <c r="P1177" t="s">
        <v>1486</v>
      </c>
      <c r="Q1177">
        <v>1</v>
      </c>
      <c r="X1177">
        <v>220.15657499999998</v>
      </c>
      <c r="Y1177">
        <v>0</v>
      </c>
      <c r="Z1177">
        <v>0</v>
      </c>
      <c r="AA1177">
        <v>0</v>
      </c>
      <c r="AB1177">
        <v>305.91000000000003</v>
      </c>
      <c r="AC1177">
        <v>0</v>
      </c>
      <c r="AD1177">
        <v>1</v>
      </c>
      <c r="AE1177">
        <v>1</v>
      </c>
      <c r="AF1177" t="s">
        <v>62</v>
      </c>
      <c r="AG1177">
        <v>291.15707043749995</v>
      </c>
      <c r="AH1177">
        <v>2</v>
      </c>
      <c r="AI1177">
        <v>53554338</v>
      </c>
      <c r="AJ1177">
        <v>1291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 x14ac:dyDescent="0.2">
      <c r="A1178">
        <f>ROW(Source!A775)</f>
        <v>775</v>
      </c>
      <c r="B1178">
        <v>53554347</v>
      </c>
      <c r="C1178">
        <v>53554337</v>
      </c>
      <c r="D1178">
        <v>121548</v>
      </c>
      <c r="E1178">
        <v>1</v>
      </c>
      <c r="F1178">
        <v>1</v>
      </c>
      <c r="G1178">
        <v>1</v>
      </c>
      <c r="H1178">
        <v>1</v>
      </c>
      <c r="I1178" t="s">
        <v>31</v>
      </c>
      <c r="J1178" t="s">
        <v>3</v>
      </c>
      <c r="K1178" t="s">
        <v>1489</v>
      </c>
      <c r="L1178">
        <v>608254</v>
      </c>
      <c r="N1178">
        <v>1013</v>
      </c>
      <c r="O1178" t="s">
        <v>1490</v>
      </c>
      <c r="P1178" t="s">
        <v>1490</v>
      </c>
      <c r="Q1178">
        <v>1</v>
      </c>
      <c r="X1178">
        <v>0.11499999999999999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2</v>
      </c>
      <c r="AF1178" t="s">
        <v>61</v>
      </c>
      <c r="AG1178">
        <v>0.1653125</v>
      </c>
      <c r="AH1178">
        <v>2</v>
      </c>
      <c r="AI1178">
        <v>53554339</v>
      </c>
      <c r="AJ1178">
        <v>1292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 x14ac:dyDescent="0.2">
      <c r="A1179">
        <f>ROW(Source!A775)</f>
        <v>775</v>
      </c>
      <c r="B1179">
        <v>53554348</v>
      </c>
      <c r="C1179">
        <v>53554337</v>
      </c>
      <c r="D1179">
        <v>29172556</v>
      </c>
      <c r="E1179">
        <v>1</v>
      </c>
      <c r="F1179">
        <v>1</v>
      </c>
      <c r="G1179">
        <v>1</v>
      </c>
      <c r="H1179">
        <v>2</v>
      </c>
      <c r="I1179" t="s">
        <v>1647</v>
      </c>
      <c r="J1179" t="s">
        <v>1667</v>
      </c>
      <c r="K1179" t="s">
        <v>1649</v>
      </c>
      <c r="L1179">
        <v>1368</v>
      </c>
      <c r="N1179">
        <v>1011</v>
      </c>
      <c r="O1179" t="s">
        <v>1494</v>
      </c>
      <c r="P1179" t="s">
        <v>1494</v>
      </c>
      <c r="Q1179">
        <v>1</v>
      </c>
      <c r="X1179">
        <v>0.11499999999999999</v>
      </c>
      <c r="Y1179">
        <v>0</v>
      </c>
      <c r="Z1179">
        <v>31.26</v>
      </c>
      <c r="AA1179">
        <v>13.5</v>
      </c>
      <c r="AB1179">
        <v>0</v>
      </c>
      <c r="AC1179">
        <v>0</v>
      </c>
      <c r="AD1179">
        <v>1</v>
      </c>
      <c r="AE1179">
        <v>0</v>
      </c>
      <c r="AF1179" t="s">
        <v>61</v>
      </c>
      <c r="AG1179">
        <v>0.1653125</v>
      </c>
      <c r="AH1179">
        <v>2</v>
      </c>
      <c r="AI1179">
        <v>53554340</v>
      </c>
      <c r="AJ1179">
        <v>1293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 x14ac:dyDescent="0.2">
      <c r="A1180">
        <f>ROW(Source!A775)</f>
        <v>775</v>
      </c>
      <c r="B1180">
        <v>53554349</v>
      </c>
      <c r="C1180">
        <v>53554337</v>
      </c>
      <c r="D1180">
        <v>29174591</v>
      </c>
      <c r="E1180">
        <v>1</v>
      </c>
      <c r="F1180">
        <v>1</v>
      </c>
      <c r="G1180">
        <v>1</v>
      </c>
      <c r="H1180">
        <v>2</v>
      </c>
      <c r="I1180" t="s">
        <v>1833</v>
      </c>
      <c r="J1180" t="s">
        <v>1834</v>
      </c>
      <c r="K1180" t="s">
        <v>1835</v>
      </c>
      <c r="L1180">
        <v>1368</v>
      </c>
      <c r="N1180">
        <v>1011</v>
      </c>
      <c r="O1180" t="s">
        <v>1494</v>
      </c>
      <c r="P1180" t="s">
        <v>1494</v>
      </c>
      <c r="Q1180">
        <v>1</v>
      </c>
      <c r="X1180">
        <v>0.37374999999999997</v>
      </c>
      <c r="Y1180">
        <v>0</v>
      </c>
      <c r="Z1180">
        <v>0.95</v>
      </c>
      <c r="AA1180">
        <v>0</v>
      </c>
      <c r="AB1180">
        <v>0</v>
      </c>
      <c r="AC1180">
        <v>0</v>
      </c>
      <c r="AD1180">
        <v>1</v>
      </c>
      <c r="AE1180">
        <v>0</v>
      </c>
      <c r="AF1180" t="s">
        <v>61</v>
      </c>
      <c r="AG1180">
        <v>0.53726562499999997</v>
      </c>
      <c r="AH1180">
        <v>2</v>
      </c>
      <c r="AI1180">
        <v>53554341</v>
      </c>
      <c r="AJ1180">
        <v>1294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 x14ac:dyDescent="0.2">
      <c r="A1181">
        <f>ROW(Source!A775)</f>
        <v>775</v>
      </c>
      <c r="B1181">
        <v>53554350</v>
      </c>
      <c r="C1181">
        <v>53554337</v>
      </c>
      <c r="D1181">
        <v>29174913</v>
      </c>
      <c r="E1181">
        <v>1</v>
      </c>
      <c r="F1181">
        <v>1</v>
      </c>
      <c r="G1181">
        <v>1</v>
      </c>
      <c r="H1181">
        <v>2</v>
      </c>
      <c r="I1181" t="s">
        <v>1513</v>
      </c>
      <c r="J1181" t="s">
        <v>1514</v>
      </c>
      <c r="K1181" t="s">
        <v>1515</v>
      </c>
      <c r="L1181">
        <v>1368</v>
      </c>
      <c r="N1181">
        <v>1011</v>
      </c>
      <c r="O1181" t="s">
        <v>1494</v>
      </c>
      <c r="P1181" t="s">
        <v>1494</v>
      </c>
      <c r="Q1181">
        <v>1</v>
      </c>
      <c r="X1181">
        <v>0.71875</v>
      </c>
      <c r="Y1181">
        <v>0</v>
      </c>
      <c r="Z1181">
        <v>87.17</v>
      </c>
      <c r="AA1181">
        <v>11.6</v>
      </c>
      <c r="AB1181">
        <v>0</v>
      </c>
      <c r="AC1181">
        <v>0</v>
      </c>
      <c r="AD1181">
        <v>1</v>
      </c>
      <c r="AE1181">
        <v>0</v>
      </c>
      <c r="AF1181" t="s">
        <v>61</v>
      </c>
      <c r="AG1181">
        <v>1.033203125</v>
      </c>
      <c r="AH1181">
        <v>2</v>
      </c>
      <c r="AI1181">
        <v>53554342</v>
      </c>
      <c r="AJ1181">
        <v>1295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 x14ac:dyDescent="0.2">
      <c r="A1182">
        <f>ROW(Source!A775)</f>
        <v>775</v>
      </c>
      <c r="B1182">
        <v>53554351</v>
      </c>
      <c r="C1182">
        <v>53554337</v>
      </c>
      <c r="D1182">
        <v>29107800</v>
      </c>
      <c r="E1182">
        <v>1</v>
      </c>
      <c r="F1182">
        <v>1</v>
      </c>
      <c r="G1182">
        <v>1</v>
      </c>
      <c r="H1182">
        <v>3</v>
      </c>
      <c r="I1182" t="s">
        <v>1698</v>
      </c>
      <c r="J1182" t="s">
        <v>1699</v>
      </c>
      <c r="K1182" t="s">
        <v>1700</v>
      </c>
      <c r="L1182">
        <v>1346</v>
      </c>
      <c r="N1182">
        <v>1009</v>
      </c>
      <c r="O1182" t="s">
        <v>143</v>
      </c>
      <c r="P1182" t="s">
        <v>143</v>
      </c>
      <c r="Q1182">
        <v>1</v>
      </c>
      <c r="X1182">
        <v>0.2</v>
      </c>
      <c r="Y1182">
        <v>1.81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0.2</v>
      </c>
      <c r="AH1182">
        <v>2</v>
      </c>
      <c r="AI1182">
        <v>53554343</v>
      </c>
      <c r="AJ1182">
        <v>1296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 x14ac:dyDescent="0.2">
      <c r="A1183">
        <f>ROW(Source!A775)</f>
        <v>775</v>
      </c>
      <c r="B1183">
        <v>53554352</v>
      </c>
      <c r="C1183">
        <v>53554337</v>
      </c>
      <c r="D1183">
        <v>29109411</v>
      </c>
      <c r="E1183">
        <v>1</v>
      </c>
      <c r="F1183">
        <v>1</v>
      </c>
      <c r="G1183">
        <v>1</v>
      </c>
      <c r="H1183">
        <v>3</v>
      </c>
      <c r="I1183" t="s">
        <v>1890</v>
      </c>
      <c r="J1183" t="s">
        <v>1891</v>
      </c>
      <c r="K1183" t="s">
        <v>1892</v>
      </c>
      <c r="L1183">
        <v>1346</v>
      </c>
      <c r="N1183">
        <v>1009</v>
      </c>
      <c r="O1183" t="s">
        <v>143</v>
      </c>
      <c r="P1183" t="s">
        <v>143</v>
      </c>
      <c r="Q1183">
        <v>1</v>
      </c>
      <c r="X1183">
        <v>30</v>
      </c>
      <c r="Y1183">
        <v>15.95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0</v>
      </c>
      <c r="AF1183" t="s">
        <v>3</v>
      </c>
      <c r="AG1183">
        <v>30</v>
      </c>
      <c r="AH1183">
        <v>2</v>
      </c>
      <c r="AI1183">
        <v>53554344</v>
      </c>
      <c r="AJ1183">
        <v>1297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 x14ac:dyDescent="0.2">
      <c r="A1184">
        <f>ROW(Source!A775)</f>
        <v>775</v>
      </c>
      <c r="B1184">
        <v>53554353</v>
      </c>
      <c r="C1184">
        <v>53554337</v>
      </c>
      <c r="D1184">
        <v>29109535</v>
      </c>
      <c r="E1184">
        <v>1</v>
      </c>
      <c r="F1184">
        <v>1</v>
      </c>
      <c r="G1184">
        <v>1</v>
      </c>
      <c r="H1184">
        <v>3</v>
      </c>
      <c r="I1184" t="s">
        <v>2114</v>
      </c>
      <c r="J1184" t="s">
        <v>2115</v>
      </c>
      <c r="K1184" t="s">
        <v>2116</v>
      </c>
      <c r="L1184">
        <v>1327</v>
      </c>
      <c r="N1184">
        <v>1005</v>
      </c>
      <c r="O1184" t="s">
        <v>128</v>
      </c>
      <c r="P1184" t="s">
        <v>128</v>
      </c>
      <c r="Q1184">
        <v>1</v>
      </c>
      <c r="X1184">
        <v>105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 t="s">
        <v>3</v>
      </c>
      <c r="AG1184">
        <v>105</v>
      </c>
      <c r="AH1184">
        <v>3</v>
      </c>
      <c r="AI1184">
        <v>-1</v>
      </c>
      <c r="AJ1184" t="s">
        <v>3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 x14ac:dyDescent="0.2">
      <c r="A1185">
        <f>ROW(Source!A775)</f>
        <v>775</v>
      </c>
      <c r="B1185">
        <v>53554354</v>
      </c>
      <c r="C1185">
        <v>53554337</v>
      </c>
      <c r="D1185">
        <v>29109265</v>
      </c>
      <c r="E1185">
        <v>1</v>
      </c>
      <c r="F1185">
        <v>1</v>
      </c>
      <c r="G1185">
        <v>1</v>
      </c>
      <c r="H1185">
        <v>3</v>
      </c>
      <c r="I1185" t="s">
        <v>2078</v>
      </c>
      <c r="J1185" t="s">
        <v>2079</v>
      </c>
      <c r="K1185" t="s">
        <v>2080</v>
      </c>
      <c r="L1185">
        <v>1348</v>
      </c>
      <c r="N1185">
        <v>1009</v>
      </c>
      <c r="O1185" t="s">
        <v>26</v>
      </c>
      <c r="P1185" t="s">
        <v>26</v>
      </c>
      <c r="Q1185">
        <v>1000</v>
      </c>
      <c r="X1185">
        <v>8.8999999999999999E-3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 t="s">
        <v>3</v>
      </c>
      <c r="AG1185">
        <v>8.8999999999999999E-3</v>
      </c>
      <c r="AH1185">
        <v>3</v>
      </c>
      <c r="AI1185">
        <v>-1</v>
      </c>
      <c r="AJ1185" t="s">
        <v>3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 x14ac:dyDescent="0.2">
      <c r="A1186">
        <f>ROW(Source!A776)</f>
        <v>776</v>
      </c>
      <c r="B1186">
        <v>53554346</v>
      </c>
      <c r="C1186">
        <v>53554337</v>
      </c>
      <c r="D1186">
        <v>18413230</v>
      </c>
      <c r="E1186">
        <v>1</v>
      </c>
      <c r="F1186">
        <v>1</v>
      </c>
      <c r="G1186">
        <v>1</v>
      </c>
      <c r="H1186">
        <v>1</v>
      </c>
      <c r="I1186" t="s">
        <v>1487</v>
      </c>
      <c r="J1186" t="s">
        <v>3</v>
      </c>
      <c r="K1186" t="s">
        <v>1488</v>
      </c>
      <c r="L1186">
        <v>1369</v>
      </c>
      <c r="N1186">
        <v>1013</v>
      </c>
      <c r="O1186" t="s">
        <v>1486</v>
      </c>
      <c r="P1186" t="s">
        <v>1486</v>
      </c>
      <c r="Q1186">
        <v>1</v>
      </c>
      <c r="X1186">
        <v>220.15657499999998</v>
      </c>
      <c r="Y1186">
        <v>0</v>
      </c>
      <c r="Z1186">
        <v>0</v>
      </c>
      <c r="AA1186">
        <v>0</v>
      </c>
      <c r="AB1186">
        <v>305.91000000000003</v>
      </c>
      <c r="AC1186">
        <v>0</v>
      </c>
      <c r="AD1186">
        <v>1</v>
      </c>
      <c r="AE1186">
        <v>1</v>
      </c>
      <c r="AF1186" t="s">
        <v>62</v>
      </c>
      <c r="AG1186">
        <v>291.15707043749995</v>
      </c>
      <c r="AH1186">
        <v>2</v>
      </c>
      <c r="AI1186">
        <v>53554338</v>
      </c>
      <c r="AJ1186">
        <v>1299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 x14ac:dyDescent="0.2">
      <c r="A1187">
        <f>ROW(Source!A776)</f>
        <v>776</v>
      </c>
      <c r="B1187">
        <v>53554347</v>
      </c>
      <c r="C1187">
        <v>53554337</v>
      </c>
      <c r="D1187">
        <v>121548</v>
      </c>
      <c r="E1187">
        <v>1</v>
      </c>
      <c r="F1187">
        <v>1</v>
      </c>
      <c r="G1187">
        <v>1</v>
      </c>
      <c r="H1187">
        <v>1</v>
      </c>
      <c r="I1187" t="s">
        <v>31</v>
      </c>
      <c r="J1187" t="s">
        <v>3</v>
      </c>
      <c r="K1187" t="s">
        <v>1489</v>
      </c>
      <c r="L1187">
        <v>608254</v>
      </c>
      <c r="N1187">
        <v>1013</v>
      </c>
      <c r="O1187" t="s">
        <v>1490</v>
      </c>
      <c r="P1187" t="s">
        <v>1490</v>
      </c>
      <c r="Q1187">
        <v>1</v>
      </c>
      <c r="X1187">
        <v>0.11499999999999999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2</v>
      </c>
      <c r="AF1187" t="s">
        <v>61</v>
      </c>
      <c r="AG1187">
        <v>0.1653125</v>
      </c>
      <c r="AH1187">
        <v>2</v>
      </c>
      <c r="AI1187">
        <v>53554339</v>
      </c>
      <c r="AJ1187">
        <v>1300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 x14ac:dyDescent="0.2">
      <c r="A1188">
        <f>ROW(Source!A776)</f>
        <v>776</v>
      </c>
      <c r="B1188">
        <v>53554348</v>
      </c>
      <c r="C1188">
        <v>53554337</v>
      </c>
      <c r="D1188">
        <v>29172556</v>
      </c>
      <c r="E1188">
        <v>1</v>
      </c>
      <c r="F1188">
        <v>1</v>
      </c>
      <c r="G1188">
        <v>1</v>
      </c>
      <c r="H1188">
        <v>2</v>
      </c>
      <c r="I1188" t="s">
        <v>1647</v>
      </c>
      <c r="J1188" t="s">
        <v>1667</v>
      </c>
      <c r="K1188" t="s">
        <v>1649</v>
      </c>
      <c r="L1188">
        <v>1368</v>
      </c>
      <c r="N1188">
        <v>1011</v>
      </c>
      <c r="O1188" t="s">
        <v>1494</v>
      </c>
      <c r="P1188" t="s">
        <v>1494</v>
      </c>
      <c r="Q1188">
        <v>1</v>
      </c>
      <c r="X1188">
        <v>0.11499999999999999</v>
      </c>
      <c r="Y1188">
        <v>0</v>
      </c>
      <c r="Z1188">
        <v>31.26</v>
      </c>
      <c r="AA1188">
        <v>13.5</v>
      </c>
      <c r="AB1188">
        <v>0</v>
      </c>
      <c r="AC1188">
        <v>0</v>
      </c>
      <c r="AD1188">
        <v>1</v>
      </c>
      <c r="AE1188">
        <v>0</v>
      </c>
      <c r="AF1188" t="s">
        <v>61</v>
      </c>
      <c r="AG1188">
        <v>0.1653125</v>
      </c>
      <c r="AH1188">
        <v>2</v>
      </c>
      <c r="AI1188">
        <v>53554340</v>
      </c>
      <c r="AJ1188">
        <v>1301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 x14ac:dyDescent="0.2">
      <c r="A1189">
        <f>ROW(Source!A776)</f>
        <v>776</v>
      </c>
      <c r="B1189">
        <v>53554349</v>
      </c>
      <c r="C1189">
        <v>53554337</v>
      </c>
      <c r="D1189">
        <v>29174591</v>
      </c>
      <c r="E1189">
        <v>1</v>
      </c>
      <c r="F1189">
        <v>1</v>
      </c>
      <c r="G1189">
        <v>1</v>
      </c>
      <c r="H1189">
        <v>2</v>
      </c>
      <c r="I1189" t="s">
        <v>1833</v>
      </c>
      <c r="J1189" t="s">
        <v>1834</v>
      </c>
      <c r="K1189" t="s">
        <v>1835</v>
      </c>
      <c r="L1189">
        <v>1368</v>
      </c>
      <c r="N1189">
        <v>1011</v>
      </c>
      <c r="O1189" t="s">
        <v>1494</v>
      </c>
      <c r="P1189" t="s">
        <v>1494</v>
      </c>
      <c r="Q1189">
        <v>1</v>
      </c>
      <c r="X1189">
        <v>0.37374999999999997</v>
      </c>
      <c r="Y1189">
        <v>0</v>
      </c>
      <c r="Z1189">
        <v>0.95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 t="s">
        <v>61</v>
      </c>
      <c r="AG1189">
        <v>0.53726562499999997</v>
      </c>
      <c r="AH1189">
        <v>2</v>
      </c>
      <c r="AI1189">
        <v>53554341</v>
      </c>
      <c r="AJ1189">
        <v>1302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 x14ac:dyDescent="0.2">
      <c r="A1190">
        <f>ROW(Source!A776)</f>
        <v>776</v>
      </c>
      <c r="B1190">
        <v>53554350</v>
      </c>
      <c r="C1190">
        <v>53554337</v>
      </c>
      <c r="D1190">
        <v>29174913</v>
      </c>
      <c r="E1190">
        <v>1</v>
      </c>
      <c r="F1190">
        <v>1</v>
      </c>
      <c r="G1190">
        <v>1</v>
      </c>
      <c r="H1190">
        <v>2</v>
      </c>
      <c r="I1190" t="s">
        <v>1513</v>
      </c>
      <c r="J1190" t="s">
        <v>1514</v>
      </c>
      <c r="K1190" t="s">
        <v>1515</v>
      </c>
      <c r="L1190">
        <v>1368</v>
      </c>
      <c r="N1190">
        <v>1011</v>
      </c>
      <c r="O1190" t="s">
        <v>1494</v>
      </c>
      <c r="P1190" t="s">
        <v>1494</v>
      </c>
      <c r="Q1190">
        <v>1</v>
      </c>
      <c r="X1190">
        <v>0.71875</v>
      </c>
      <c r="Y1190">
        <v>0</v>
      </c>
      <c r="Z1190">
        <v>87.17</v>
      </c>
      <c r="AA1190">
        <v>11.6</v>
      </c>
      <c r="AB1190">
        <v>0</v>
      </c>
      <c r="AC1190">
        <v>0</v>
      </c>
      <c r="AD1190">
        <v>1</v>
      </c>
      <c r="AE1190">
        <v>0</v>
      </c>
      <c r="AF1190" t="s">
        <v>61</v>
      </c>
      <c r="AG1190">
        <v>1.033203125</v>
      </c>
      <c r="AH1190">
        <v>2</v>
      </c>
      <c r="AI1190">
        <v>53554342</v>
      </c>
      <c r="AJ1190">
        <v>1303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 x14ac:dyDescent="0.2">
      <c r="A1191">
        <f>ROW(Source!A776)</f>
        <v>776</v>
      </c>
      <c r="B1191">
        <v>53554351</v>
      </c>
      <c r="C1191">
        <v>53554337</v>
      </c>
      <c r="D1191">
        <v>29107800</v>
      </c>
      <c r="E1191">
        <v>1</v>
      </c>
      <c r="F1191">
        <v>1</v>
      </c>
      <c r="G1191">
        <v>1</v>
      </c>
      <c r="H1191">
        <v>3</v>
      </c>
      <c r="I1191" t="s">
        <v>1698</v>
      </c>
      <c r="J1191" t="s">
        <v>1699</v>
      </c>
      <c r="K1191" t="s">
        <v>1700</v>
      </c>
      <c r="L1191">
        <v>1346</v>
      </c>
      <c r="N1191">
        <v>1009</v>
      </c>
      <c r="O1191" t="s">
        <v>143</v>
      </c>
      <c r="P1191" t="s">
        <v>143</v>
      </c>
      <c r="Q1191">
        <v>1</v>
      </c>
      <c r="X1191">
        <v>0.2</v>
      </c>
      <c r="Y1191">
        <v>1.81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0.2</v>
      </c>
      <c r="AH1191">
        <v>2</v>
      </c>
      <c r="AI1191">
        <v>53554343</v>
      </c>
      <c r="AJ1191">
        <v>1304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 x14ac:dyDescent="0.2">
      <c r="A1192">
        <f>ROW(Source!A776)</f>
        <v>776</v>
      </c>
      <c r="B1192">
        <v>53554352</v>
      </c>
      <c r="C1192">
        <v>53554337</v>
      </c>
      <c r="D1192">
        <v>29109411</v>
      </c>
      <c r="E1192">
        <v>1</v>
      </c>
      <c r="F1192">
        <v>1</v>
      </c>
      <c r="G1192">
        <v>1</v>
      </c>
      <c r="H1192">
        <v>3</v>
      </c>
      <c r="I1192" t="s">
        <v>1890</v>
      </c>
      <c r="J1192" t="s">
        <v>1891</v>
      </c>
      <c r="K1192" t="s">
        <v>1892</v>
      </c>
      <c r="L1192">
        <v>1346</v>
      </c>
      <c r="N1192">
        <v>1009</v>
      </c>
      <c r="O1192" t="s">
        <v>143</v>
      </c>
      <c r="P1192" t="s">
        <v>143</v>
      </c>
      <c r="Q1192">
        <v>1</v>
      </c>
      <c r="X1192">
        <v>30</v>
      </c>
      <c r="Y1192">
        <v>15.95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30</v>
      </c>
      <c r="AH1192">
        <v>2</v>
      </c>
      <c r="AI1192">
        <v>53554344</v>
      </c>
      <c r="AJ1192">
        <v>1305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 x14ac:dyDescent="0.2">
      <c r="A1193">
        <f>ROW(Source!A776)</f>
        <v>776</v>
      </c>
      <c r="B1193">
        <v>53554353</v>
      </c>
      <c r="C1193">
        <v>53554337</v>
      </c>
      <c r="D1193">
        <v>29109535</v>
      </c>
      <c r="E1193">
        <v>1</v>
      </c>
      <c r="F1193">
        <v>1</v>
      </c>
      <c r="G1193">
        <v>1</v>
      </c>
      <c r="H1193">
        <v>3</v>
      </c>
      <c r="I1193" t="s">
        <v>2114</v>
      </c>
      <c r="J1193" t="s">
        <v>2115</v>
      </c>
      <c r="K1193" t="s">
        <v>2116</v>
      </c>
      <c r="L1193">
        <v>1327</v>
      </c>
      <c r="N1193">
        <v>1005</v>
      </c>
      <c r="O1193" t="s">
        <v>128</v>
      </c>
      <c r="P1193" t="s">
        <v>128</v>
      </c>
      <c r="Q1193">
        <v>1</v>
      </c>
      <c r="X1193">
        <v>105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 t="s">
        <v>3</v>
      </c>
      <c r="AG1193">
        <v>105</v>
      </c>
      <c r="AH1193">
        <v>3</v>
      </c>
      <c r="AI1193">
        <v>-1</v>
      </c>
      <c r="AJ1193" t="s">
        <v>3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 x14ac:dyDescent="0.2">
      <c r="A1194">
        <f>ROW(Source!A776)</f>
        <v>776</v>
      </c>
      <c r="B1194">
        <v>53554354</v>
      </c>
      <c r="C1194">
        <v>53554337</v>
      </c>
      <c r="D1194">
        <v>29109265</v>
      </c>
      <c r="E1194">
        <v>1</v>
      </c>
      <c r="F1194">
        <v>1</v>
      </c>
      <c r="G1194">
        <v>1</v>
      </c>
      <c r="H1194">
        <v>3</v>
      </c>
      <c r="I1194" t="s">
        <v>2078</v>
      </c>
      <c r="J1194" t="s">
        <v>2079</v>
      </c>
      <c r="K1194" t="s">
        <v>2080</v>
      </c>
      <c r="L1194">
        <v>1348</v>
      </c>
      <c r="N1194">
        <v>1009</v>
      </c>
      <c r="O1194" t="s">
        <v>26</v>
      </c>
      <c r="P1194" t="s">
        <v>26</v>
      </c>
      <c r="Q1194">
        <v>1000</v>
      </c>
      <c r="X1194">
        <v>8.8999999999999999E-3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 t="s">
        <v>3</v>
      </c>
      <c r="AG1194">
        <v>8.8999999999999999E-3</v>
      </c>
      <c r="AH1194">
        <v>3</v>
      </c>
      <c r="AI1194">
        <v>-1</v>
      </c>
      <c r="AJ1194" t="s">
        <v>3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 x14ac:dyDescent="0.2">
      <c r="A1195">
        <f>ROW(Source!A779)</f>
        <v>779</v>
      </c>
      <c r="B1195">
        <v>53554361</v>
      </c>
      <c r="C1195">
        <v>53554356</v>
      </c>
      <c r="D1195">
        <v>18407150</v>
      </c>
      <c r="E1195">
        <v>1</v>
      </c>
      <c r="F1195">
        <v>1</v>
      </c>
      <c r="G1195">
        <v>1</v>
      </c>
      <c r="H1195">
        <v>1</v>
      </c>
      <c r="I1195" t="s">
        <v>1552</v>
      </c>
      <c r="J1195" t="s">
        <v>3</v>
      </c>
      <c r="K1195" t="s">
        <v>1553</v>
      </c>
      <c r="L1195">
        <v>1369</v>
      </c>
      <c r="N1195">
        <v>1013</v>
      </c>
      <c r="O1195" t="s">
        <v>1486</v>
      </c>
      <c r="P1195" t="s">
        <v>1486</v>
      </c>
      <c r="Q1195">
        <v>1</v>
      </c>
      <c r="X1195">
        <v>8.8607499999999977</v>
      </c>
      <c r="Y1195">
        <v>0</v>
      </c>
      <c r="Z1195">
        <v>0</v>
      </c>
      <c r="AA1195">
        <v>0</v>
      </c>
      <c r="AB1195">
        <v>8.5299999999999994</v>
      </c>
      <c r="AC1195">
        <v>0</v>
      </c>
      <c r="AD1195">
        <v>1</v>
      </c>
      <c r="AE1195">
        <v>1</v>
      </c>
      <c r="AF1195" t="s">
        <v>62</v>
      </c>
      <c r="AG1195">
        <v>11.718341874999997</v>
      </c>
      <c r="AH1195">
        <v>2</v>
      </c>
      <c r="AI1195">
        <v>53554357</v>
      </c>
      <c r="AJ1195">
        <v>1307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 x14ac:dyDescent="0.2">
      <c r="A1196">
        <f>ROW(Source!A779)</f>
        <v>779</v>
      </c>
      <c r="B1196">
        <v>53554362</v>
      </c>
      <c r="C1196">
        <v>53554356</v>
      </c>
      <c r="D1196">
        <v>29109742</v>
      </c>
      <c r="E1196">
        <v>1</v>
      </c>
      <c r="F1196">
        <v>1</v>
      </c>
      <c r="G1196">
        <v>1</v>
      </c>
      <c r="H1196">
        <v>3</v>
      </c>
      <c r="I1196" t="s">
        <v>831</v>
      </c>
      <c r="J1196" t="s">
        <v>834</v>
      </c>
      <c r="K1196" t="s">
        <v>832</v>
      </c>
      <c r="L1196">
        <v>1302</v>
      </c>
      <c r="N1196">
        <v>1003</v>
      </c>
      <c r="O1196" t="s">
        <v>833</v>
      </c>
      <c r="P1196" t="s">
        <v>833</v>
      </c>
      <c r="Q1196">
        <v>10</v>
      </c>
      <c r="X1196">
        <v>10</v>
      </c>
      <c r="Y1196">
        <v>31.2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10</v>
      </c>
      <c r="AH1196">
        <v>2</v>
      </c>
      <c r="AI1196">
        <v>53554358</v>
      </c>
      <c r="AJ1196">
        <v>1308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 x14ac:dyDescent="0.2">
      <c r="A1197">
        <f>ROW(Source!A779)</f>
        <v>779</v>
      </c>
      <c r="B1197">
        <v>53554363</v>
      </c>
      <c r="C1197">
        <v>53554356</v>
      </c>
      <c r="D1197">
        <v>29122313</v>
      </c>
      <c r="E1197">
        <v>1</v>
      </c>
      <c r="F1197">
        <v>1</v>
      </c>
      <c r="G1197">
        <v>1</v>
      </c>
      <c r="H1197">
        <v>3</v>
      </c>
      <c r="I1197" t="s">
        <v>1893</v>
      </c>
      <c r="J1197" t="s">
        <v>1894</v>
      </c>
      <c r="K1197" t="s">
        <v>1895</v>
      </c>
      <c r="L1197">
        <v>1346</v>
      </c>
      <c r="N1197">
        <v>1009</v>
      </c>
      <c r="O1197" t="s">
        <v>143</v>
      </c>
      <c r="P1197" t="s">
        <v>143</v>
      </c>
      <c r="Q1197">
        <v>1</v>
      </c>
      <c r="X1197">
        <v>0.8</v>
      </c>
      <c r="Y1197">
        <v>45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 t="s">
        <v>3</v>
      </c>
      <c r="AG1197">
        <v>0.8</v>
      </c>
      <c r="AH1197">
        <v>2</v>
      </c>
      <c r="AI1197">
        <v>53554360</v>
      </c>
      <c r="AJ1197">
        <v>1310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 x14ac:dyDescent="0.2">
      <c r="A1198">
        <f>ROW(Source!A780)</f>
        <v>780</v>
      </c>
      <c r="B1198">
        <v>53554361</v>
      </c>
      <c r="C1198">
        <v>53554356</v>
      </c>
      <c r="D1198">
        <v>18407150</v>
      </c>
      <c r="E1198">
        <v>1</v>
      </c>
      <c r="F1198">
        <v>1</v>
      </c>
      <c r="G1198">
        <v>1</v>
      </c>
      <c r="H1198">
        <v>1</v>
      </c>
      <c r="I1198" t="s">
        <v>1552</v>
      </c>
      <c r="J1198" t="s">
        <v>3</v>
      </c>
      <c r="K1198" t="s">
        <v>1553</v>
      </c>
      <c r="L1198">
        <v>1369</v>
      </c>
      <c r="N1198">
        <v>1013</v>
      </c>
      <c r="O1198" t="s">
        <v>1486</v>
      </c>
      <c r="P1198" t="s">
        <v>1486</v>
      </c>
      <c r="Q1198">
        <v>1</v>
      </c>
      <c r="X1198">
        <v>8.8607499999999977</v>
      </c>
      <c r="Y1198">
        <v>0</v>
      </c>
      <c r="Z1198">
        <v>0</v>
      </c>
      <c r="AA1198">
        <v>0</v>
      </c>
      <c r="AB1198">
        <v>8.5299999999999994</v>
      </c>
      <c r="AC1198">
        <v>0</v>
      </c>
      <c r="AD1198">
        <v>1</v>
      </c>
      <c r="AE1198">
        <v>1</v>
      </c>
      <c r="AF1198" t="s">
        <v>62</v>
      </c>
      <c r="AG1198">
        <v>11.718341874999997</v>
      </c>
      <c r="AH1198">
        <v>2</v>
      </c>
      <c r="AI1198">
        <v>53554357</v>
      </c>
      <c r="AJ1198">
        <v>1311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 x14ac:dyDescent="0.2">
      <c r="A1199">
        <f>ROW(Source!A780)</f>
        <v>780</v>
      </c>
      <c r="B1199">
        <v>53554362</v>
      </c>
      <c r="C1199">
        <v>53554356</v>
      </c>
      <c r="D1199">
        <v>29109742</v>
      </c>
      <c r="E1199">
        <v>1</v>
      </c>
      <c r="F1199">
        <v>1</v>
      </c>
      <c r="G1199">
        <v>1</v>
      </c>
      <c r="H1199">
        <v>3</v>
      </c>
      <c r="I1199" t="s">
        <v>831</v>
      </c>
      <c r="J1199" t="s">
        <v>834</v>
      </c>
      <c r="K1199" t="s">
        <v>832</v>
      </c>
      <c r="L1199">
        <v>1302</v>
      </c>
      <c r="N1199">
        <v>1003</v>
      </c>
      <c r="O1199" t="s">
        <v>833</v>
      </c>
      <c r="P1199" t="s">
        <v>833</v>
      </c>
      <c r="Q1199">
        <v>10</v>
      </c>
      <c r="X1199">
        <v>10</v>
      </c>
      <c r="Y1199">
        <v>31.2</v>
      </c>
      <c r="Z1199">
        <v>0</v>
      </c>
      <c r="AA1199">
        <v>0</v>
      </c>
      <c r="AB1199">
        <v>0</v>
      </c>
      <c r="AC1199">
        <v>0</v>
      </c>
      <c r="AD1199">
        <v>1</v>
      </c>
      <c r="AE1199">
        <v>0</v>
      </c>
      <c r="AF1199" t="s">
        <v>3</v>
      </c>
      <c r="AG1199">
        <v>10</v>
      </c>
      <c r="AH1199">
        <v>2</v>
      </c>
      <c r="AI1199">
        <v>53554358</v>
      </c>
      <c r="AJ1199">
        <v>1312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 x14ac:dyDescent="0.2">
      <c r="A1200">
        <f>ROW(Source!A780)</f>
        <v>780</v>
      </c>
      <c r="B1200">
        <v>53554363</v>
      </c>
      <c r="C1200">
        <v>53554356</v>
      </c>
      <c r="D1200">
        <v>29122313</v>
      </c>
      <c r="E1200">
        <v>1</v>
      </c>
      <c r="F1200">
        <v>1</v>
      </c>
      <c r="G1200">
        <v>1</v>
      </c>
      <c r="H1200">
        <v>3</v>
      </c>
      <c r="I1200" t="s">
        <v>1893</v>
      </c>
      <c r="J1200" t="s">
        <v>1894</v>
      </c>
      <c r="K1200" t="s">
        <v>1895</v>
      </c>
      <c r="L1200">
        <v>1346</v>
      </c>
      <c r="N1200">
        <v>1009</v>
      </c>
      <c r="O1200" t="s">
        <v>143</v>
      </c>
      <c r="P1200" t="s">
        <v>143</v>
      </c>
      <c r="Q1200">
        <v>1</v>
      </c>
      <c r="X1200">
        <v>0.8</v>
      </c>
      <c r="Y1200">
        <v>45</v>
      </c>
      <c r="Z1200">
        <v>0</v>
      </c>
      <c r="AA1200">
        <v>0</v>
      </c>
      <c r="AB1200">
        <v>0</v>
      </c>
      <c r="AC1200">
        <v>0</v>
      </c>
      <c r="AD1200">
        <v>1</v>
      </c>
      <c r="AE1200">
        <v>0</v>
      </c>
      <c r="AF1200" t="s">
        <v>3</v>
      </c>
      <c r="AG1200">
        <v>0.8</v>
      </c>
      <c r="AH1200">
        <v>2</v>
      </c>
      <c r="AI1200">
        <v>53554360</v>
      </c>
      <c r="AJ1200">
        <v>1314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 x14ac:dyDescent="0.2">
      <c r="A1201">
        <f>ROW(Source!A785)</f>
        <v>785</v>
      </c>
      <c r="B1201">
        <v>53554375</v>
      </c>
      <c r="C1201">
        <v>53554366</v>
      </c>
      <c r="D1201">
        <v>18409850</v>
      </c>
      <c r="E1201">
        <v>1</v>
      </c>
      <c r="F1201">
        <v>1</v>
      </c>
      <c r="G1201">
        <v>1</v>
      </c>
      <c r="H1201">
        <v>1</v>
      </c>
      <c r="I1201" t="s">
        <v>1676</v>
      </c>
      <c r="J1201" t="s">
        <v>3</v>
      </c>
      <c r="K1201" t="s">
        <v>1677</v>
      </c>
      <c r="L1201">
        <v>1369</v>
      </c>
      <c r="N1201">
        <v>1013</v>
      </c>
      <c r="O1201" t="s">
        <v>1486</v>
      </c>
      <c r="P1201" t="s">
        <v>1486</v>
      </c>
      <c r="Q1201">
        <v>1</v>
      </c>
      <c r="X1201">
        <v>17.75</v>
      </c>
      <c r="Y1201">
        <v>0</v>
      </c>
      <c r="Z1201">
        <v>0</v>
      </c>
      <c r="AA1201">
        <v>0</v>
      </c>
      <c r="AB1201">
        <v>302.24</v>
      </c>
      <c r="AC1201">
        <v>0</v>
      </c>
      <c r="AD1201">
        <v>1</v>
      </c>
      <c r="AE1201">
        <v>1</v>
      </c>
      <c r="AF1201" t="s">
        <v>62</v>
      </c>
      <c r="AG1201">
        <v>23.474374999999995</v>
      </c>
      <c r="AH1201">
        <v>2</v>
      </c>
      <c r="AI1201">
        <v>53554367</v>
      </c>
      <c r="AJ1201">
        <v>1315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 x14ac:dyDescent="0.2">
      <c r="A1202">
        <f>ROW(Source!A785)</f>
        <v>785</v>
      </c>
      <c r="B1202">
        <v>53554376</v>
      </c>
      <c r="C1202">
        <v>53554366</v>
      </c>
      <c r="D1202">
        <v>121548</v>
      </c>
      <c r="E1202">
        <v>1</v>
      </c>
      <c r="F1202">
        <v>1</v>
      </c>
      <c r="G1202">
        <v>1</v>
      </c>
      <c r="H1202">
        <v>1</v>
      </c>
      <c r="I1202" t="s">
        <v>31</v>
      </c>
      <c r="J1202" t="s">
        <v>3</v>
      </c>
      <c r="K1202" t="s">
        <v>1489</v>
      </c>
      <c r="L1202">
        <v>608254</v>
      </c>
      <c r="N1202">
        <v>1013</v>
      </c>
      <c r="O1202" t="s">
        <v>1490</v>
      </c>
      <c r="P1202" t="s">
        <v>1490</v>
      </c>
      <c r="Q1202">
        <v>1</v>
      </c>
      <c r="X1202">
        <v>4.12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1</v>
      </c>
      <c r="AE1202">
        <v>2</v>
      </c>
      <c r="AF1202" t="s">
        <v>61</v>
      </c>
      <c r="AG1202">
        <v>5.9225000000000003</v>
      </c>
      <c r="AH1202">
        <v>2</v>
      </c>
      <c r="AI1202">
        <v>53554368</v>
      </c>
      <c r="AJ1202">
        <v>1316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 x14ac:dyDescent="0.2">
      <c r="A1203">
        <f>ROW(Source!A785)</f>
        <v>785</v>
      </c>
      <c r="B1203">
        <v>53554377</v>
      </c>
      <c r="C1203">
        <v>53554366</v>
      </c>
      <c r="D1203">
        <v>29172629</v>
      </c>
      <c r="E1203">
        <v>1</v>
      </c>
      <c r="F1203">
        <v>1</v>
      </c>
      <c r="G1203">
        <v>1</v>
      </c>
      <c r="H1203">
        <v>2</v>
      </c>
      <c r="I1203" t="s">
        <v>1896</v>
      </c>
      <c r="J1203" t="s">
        <v>1897</v>
      </c>
      <c r="K1203" t="s">
        <v>1898</v>
      </c>
      <c r="L1203">
        <v>1368</v>
      </c>
      <c r="N1203">
        <v>1011</v>
      </c>
      <c r="O1203" t="s">
        <v>1494</v>
      </c>
      <c r="P1203" t="s">
        <v>1494</v>
      </c>
      <c r="Q1203">
        <v>1</v>
      </c>
      <c r="X1203">
        <v>7.99</v>
      </c>
      <c r="Y1203">
        <v>0</v>
      </c>
      <c r="Z1203">
        <v>2.7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 t="s">
        <v>61</v>
      </c>
      <c r="AG1203">
        <v>11.485625000000001</v>
      </c>
      <c r="AH1203">
        <v>2</v>
      </c>
      <c r="AI1203">
        <v>53554369</v>
      </c>
      <c r="AJ1203">
        <v>1317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 x14ac:dyDescent="0.2">
      <c r="A1204">
        <f>ROW(Source!A785)</f>
        <v>785</v>
      </c>
      <c r="B1204">
        <v>53554378</v>
      </c>
      <c r="C1204">
        <v>53554366</v>
      </c>
      <c r="D1204">
        <v>29172710</v>
      </c>
      <c r="E1204">
        <v>1</v>
      </c>
      <c r="F1204">
        <v>1</v>
      </c>
      <c r="G1204">
        <v>1</v>
      </c>
      <c r="H1204">
        <v>2</v>
      </c>
      <c r="I1204" t="s">
        <v>1567</v>
      </c>
      <c r="J1204" t="s">
        <v>1568</v>
      </c>
      <c r="K1204" t="s">
        <v>1569</v>
      </c>
      <c r="L1204">
        <v>1368</v>
      </c>
      <c r="N1204">
        <v>1011</v>
      </c>
      <c r="O1204" t="s">
        <v>1494</v>
      </c>
      <c r="P1204" t="s">
        <v>1494</v>
      </c>
      <c r="Q1204">
        <v>1</v>
      </c>
      <c r="X1204">
        <v>4.12</v>
      </c>
      <c r="Y1204">
        <v>0</v>
      </c>
      <c r="Z1204">
        <v>46.56</v>
      </c>
      <c r="AA1204">
        <v>10.06</v>
      </c>
      <c r="AB1204">
        <v>0</v>
      </c>
      <c r="AC1204">
        <v>0</v>
      </c>
      <c r="AD1204">
        <v>1</v>
      </c>
      <c r="AE1204">
        <v>0</v>
      </c>
      <c r="AF1204" t="s">
        <v>61</v>
      </c>
      <c r="AG1204">
        <v>5.9225000000000003</v>
      </c>
      <c r="AH1204">
        <v>2</v>
      </c>
      <c r="AI1204">
        <v>53554370</v>
      </c>
      <c r="AJ1204">
        <v>1318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 x14ac:dyDescent="0.2">
      <c r="A1205">
        <f>ROW(Source!A785)</f>
        <v>785</v>
      </c>
      <c r="B1205">
        <v>53554379</v>
      </c>
      <c r="C1205">
        <v>53554366</v>
      </c>
      <c r="D1205">
        <v>29174597</v>
      </c>
      <c r="E1205">
        <v>1</v>
      </c>
      <c r="F1205">
        <v>1</v>
      </c>
      <c r="G1205">
        <v>1</v>
      </c>
      <c r="H1205">
        <v>2</v>
      </c>
      <c r="I1205" t="s">
        <v>1899</v>
      </c>
      <c r="J1205" t="s">
        <v>1900</v>
      </c>
      <c r="K1205" t="s">
        <v>1901</v>
      </c>
      <c r="L1205">
        <v>1368</v>
      </c>
      <c r="N1205">
        <v>1011</v>
      </c>
      <c r="O1205" t="s">
        <v>1494</v>
      </c>
      <c r="P1205" t="s">
        <v>1494</v>
      </c>
      <c r="Q1205">
        <v>1</v>
      </c>
      <c r="X1205">
        <v>4.12</v>
      </c>
      <c r="Y1205">
        <v>0</v>
      </c>
      <c r="Z1205">
        <v>2.41</v>
      </c>
      <c r="AA1205">
        <v>0</v>
      </c>
      <c r="AB1205">
        <v>0</v>
      </c>
      <c r="AC1205">
        <v>0</v>
      </c>
      <c r="AD1205">
        <v>1</v>
      </c>
      <c r="AE1205">
        <v>0</v>
      </c>
      <c r="AF1205" t="s">
        <v>61</v>
      </c>
      <c r="AG1205">
        <v>5.9225000000000003</v>
      </c>
      <c r="AH1205">
        <v>2</v>
      </c>
      <c r="AI1205">
        <v>53554371</v>
      </c>
      <c r="AJ1205">
        <v>1319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 x14ac:dyDescent="0.2">
      <c r="A1206">
        <f>ROW(Source!A785)</f>
        <v>785</v>
      </c>
      <c r="B1206">
        <v>53554380</v>
      </c>
      <c r="C1206">
        <v>53554366</v>
      </c>
      <c r="D1206">
        <v>29174913</v>
      </c>
      <c r="E1206">
        <v>1</v>
      </c>
      <c r="F1206">
        <v>1</v>
      </c>
      <c r="G1206">
        <v>1</v>
      </c>
      <c r="H1206">
        <v>2</v>
      </c>
      <c r="I1206" t="s">
        <v>1513</v>
      </c>
      <c r="J1206" t="s">
        <v>1514</v>
      </c>
      <c r="K1206" t="s">
        <v>1515</v>
      </c>
      <c r="L1206">
        <v>1368</v>
      </c>
      <c r="N1206">
        <v>1011</v>
      </c>
      <c r="O1206" t="s">
        <v>1494</v>
      </c>
      <c r="P1206" t="s">
        <v>1494</v>
      </c>
      <c r="Q1206">
        <v>1</v>
      </c>
      <c r="X1206">
        <v>0.1</v>
      </c>
      <c r="Y1206">
        <v>0</v>
      </c>
      <c r="Z1206">
        <v>87.17</v>
      </c>
      <c r="AA1206">
        <v>11.6</v>
      </c>
      <c r="AB1206">
        <v>0</v>
      </c>
      <c r="AC1206">
        <v>0</v>
      </c>
      <c r="AD1206">
        <v>1</v>
      </c>
      <c r="AE1206">
        <v>0</v>
      </c>
      <c r="AF1206" t="s">
        <v>61</v>
      </c>
      <c r="AG1206">
        <v>0.14374999999999999</v>
      </c>
      <c r="AH1206">
        <v>2</v>
      </c>
      <c r="AI1206">
        <v>53554372</v>
      </c>
      <c r="AJ1206">
        <v>1320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 x14ac:dyDescent="0.2">
      <c r="A1207">
        <f>ROW(Source!A785)</f>
        <v>785</v>
      </c>
      <c r="B1207">
        <v>53554381</v>
      </c>
      <c r="C1207">
        <v>53554366</v>
      </c>
      <c r="D1207">
        <v>29111261</v>
      </c>
      <c r="E1207">
        <v>1</v>
      </c>
      <c r="F1207">
        <v>1</v>
      </c>
      <c r="G1207">
        <v>1</v>
      </c>
      <c r="H1207">
        <v>3</v>
      </c>
      <c r="I1207" t="s">
        <v>845</v>
      </c>
      <c r="J1207" t="s">
        <v>847</v>
      </c>
      <c r="K1207" t="s">
        <v>846</v>
      </c>
      <c r="L1207">
        <v>1346</v>
      </c>
      <c r="N1207">
        <v>1009</v>
      </c>
      <c r="O1207" t="s">
        <v>143</v>
      </c>
      <c r="P1207" t="s">
        <v>143</v>
      </c>
      <c r="Q1207">
        <v>1</v>
      </c>
      <c r="X1207">
        <v>13.4</v>
      </c>
      <c r="Y1207">
        <v>74.59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 t="s">
        <v>3</v>
      </c>
      <c r="AG1207">
        <v>13.4</v>
      </c>
      <c r="AH1207">
        <v>2</v>
      </c>
      <c r="AI1207">
        <v>53554373</v>
      </c>
      <c r="AJ1207">
        <v>1321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 x14ac:dyDescent="0.2">
      <c r="A1208">
        <f>ROW(Source!A786)</f>
        <v>786</v>
      </c>
      <c r="B1208">
        <v>53554375</v>
      </c>
      <c r="C1208">
        <v>53554366</v>
      </c>
      <c r="D1208">
        <v>18409850</v>
      </c>
      <c r="E1208">
        <v>1</v>
      </c>
      <c r="F1208">
        <v>1</v>
      </c>
      <c r="G1208">
        <v>1</v>
      </c>
      <c r="H1208">
        <v>1</v>
      </c>
      <c r="I1208" t="s">
        <v>1676</v>
      </c>
      <c r="J1208" t="s">
        <v>3</v>
      </c>
      <c r="K1208" t="s">
        <v>1677</v>
      </c>
      <c r="L1208">
        <v>1369</v>
      </c>
      <c r="N1208">
        <v>1013</v>
      </c>
      <c r="O1208" t="s">
        <v>1486</v>
      </c>
      <c r="P1208" t="s">
        <v>1486</v>
      </c>
      <c r="Q1208">
        <v>1</v>
      </c>
      <c r="X1208">
        <v>17.75</v>
      </c>
      <c r="Y1208">
        <v>0</v>
      </c>
      <c r="Z1208">
        <v>0</v>
      </c>
      <c r="AA1208">
        <v>0</v>
      </c>
      <c r="AB1208">
        <v>302.24</v>
      </c>
      <c r="AC1208">
        <v>0</v>
      </c>
      <c r="AD1208">
        <v>1</v>
      </c>
      <c r="AE1208">
        <v>1</v>
      </c>
      <c r="AF1208" t="s">
        <v>62</v>
      </c>
      <c r="AG1208">
        <v>23.474374999999995</v>
      </c>
      <c r="AH1208">
        <v>2</v>
      </c>
      <c r="AI1208">
        <v>53554367</v>
      </c>
      <c r="AJ1208">
        <v>1323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 x14ac:dyDescent="0.2">
      <c r="A1209">
        <f>ROW(Source!A786)</f>
        <v>786</v>
      </c>
      <c r="B1209">
        <v>53554376</v>
      </c>
      <c r="C1209">
        <v>53554366</v>
      </c>
      <c r="D1209">
        <v>121548</v>
      </c>
      <c r="E1209">
        <v>1</v>
      </c>
      <c r="F1209">
        <v>1</v>
      </c>
      <c r="G1209">
        <v>1</v>
      </c>
      <c r="H1209">
        <v>1</v>
      </c>
      <c r="I1209" t="s">
        <v>31</v>
      </c>
      <c r="J1209" t="s">
        <v>3</v>
      </c>
      <c r="K1209" t="s">
        <v>1489</v>
      </c>
      <c r="L1209">
        <v>608254</v>
      </c>
      <c r="N1209">
        <v>1013</v>
      </c>
      <c r="O1209" t="s">
        <v>1490</v>
      </c>
      <c r="P1209" t="s">
        <v>1490</v>
      </c>
      <c r="Q1209">
        <v>1</v>
      </c>
      <c r="X1209">
        <v>4.12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1</v>
      </c>
      <c r="AE1209">
        <v>2</v>
      </c>
      <c r="AF1209" t="s">
        <v>61</v>
      </c>
      <c r="AG1209">
        <v>5.9225000000000003</v>
      </c>
      <c r="AH1209">
        <v>2</v>
      </c>
      <c r="AI1209">
        <v>53554368</v>
      </c>
      <c r="AJ1209">
        <v>1324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 x14ac:dyDescent="0.2">
      <c r="A1210">
        <f>ROW(Source!A786)</f>
        <v>786</v>
      </c>
      <c r="B1210">
        <v>53554377</v>
      </c>
      <c r="C1210">
        <v>53554366</v>
      </c>
      <c r="D1210">
        <v>29172629</v>
      </c>
      <c r="E1210">
        <v>1</v>
      </c>
      <c r="F1210">
        <v>1</v>
      </c>
      <c r="G1210">
        <v>1</v>
      </c>
      <c r="H1210">
        <v>2</v>
      </c>
      <c r="I1210" t="s">
        <v>1896</v>
      </c>
      <c r="J1210" t="s">
        <v>1897</v>
      </c>
      <c r="K1210" t="s">
        <v>1898</v>
      </c>
      <c r="L1210">
        <v>1368</v>
      </c>
      <c r="N1210">
        <v>1011</v>
      </c>
      <c r="O1210" t="s">
        <v>1494</v>
      </c>
      <c r="P1210" t="s">
        <v>1494</v>
      </c>
      <c r="Q1210">
        <v>1</v>
      </c>
      <c r="X1210">
        <v>7.99</v>
      </c>
      <c r="Y1210">
        <v>0</v>
      </c>
      <c r="Z1210">
        <v>2.7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61</v>
      </c>
      <c r="AG1210">
        <v>11.485625000000001</v>
      </c>
      <c r="AH1210">
        <v>2</v>
      </c>
      <c r="AI1210">
        <v>53554369</v>
      </c>
      <c r="AJ1210">
        <v>1325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 x14ac:dyDescent="0.2">
      <c r="A1211">
        <f>ROW(Source!A786)</f>
        <v>786</v>
      </c>
      <c r="B1211">
        <v>53554378</v>
      </c>
      <c r="C1211">
        <v>53554366</v>
      </c>
      <c r="D1211">
        <v>29172710</v>
      </c>
      <c r="E1211">
        <v>1</v>
      </c>
      <c r="F1211">
        <v>1</v>
      </c>
      <c r="G1211">
        <v>1</v>
      </c>
      <c r="H1211">
        <v>2</v>
      </c>
      <c r="I1211" t="s">
        <v>1567</v>
      </c>
      <c r="J1211" t="s">
        <v>1568</v>
      </c>
      <c r="K1211" t="s">
        <v>1569</v>
      </c>
      <c r="L1211">
        <v>1368</v>
      </c>
      <c r="N1211">
        <v>1011</v>
      </c>
      <c r="O1211" t="s">
        <v>1494</v>
      </c>
      <c r="P1211" t="s">
        <v>1494</v>
      </c>
      <c r="Q1211">
        <v>1</v>
      </c>
      <c r="X1211">
        <v>4.12</v>
      </c>
      <c r="Y1211">
        <v>0</v>
      </c>
      <c r="Z1211">
        <v>46.56</v>
      </c>
      <c r="AA1211">
        <v>10.06</v>
      </c>
      <c r="AB1211">
        <v>0</v>
      </c>
      <c r="AC1211">
        <v>0</v>
      </c>
      <c r="AD1211">
        <v>1</v>
      </c>
      <c r="AE1211">
        <v>0</v>
      </c>
      <c r="AF1211" t="s">
        <v>61</v>
      </c>
      <c r="AG1211">
        <v>5.9225000000000003</v>
      </c>
      <c r="AH1211">
        <v>2</v>
      </c>
      <c r="AI1211">
        <v>53554370</v>
      </c>
      <c r="AJ1211">
        <v>1326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 x14ac:dyDescent="0.2">
      <c r="A1212">
        <f>ROW(Source!A786)</f>
        <v>786</v>
      </c>
      <c r="B1212">
        <v>53554379</v>
      </c>
      <c r="C1212">
        <v>53554366</v>
      </c>
      <c r="D1212">
        <v>29174597</v>
      </c>
      <c r="E1212">
        <v>1</v>
      </c>
      <c r="F1212">
        <v>1</v>
      </c>
      <c r="G1212">
        <v>1</v>
      </c>
      <c r="H1212">
        <v>2</v>
      </c>
      <c r="I1212" t="s">
        <v>1899</v>
      </c>
      <c r="J1212" t="s">
        <v>1900</v>
      </c>
      <c r="K1212" t="s">
        <v>1901</v>
      </c>
      <c r="L1212">
        <v>1368</v>
      </c>
      <c r="N1212">
        <v>1011</v>
      </c>
      <c r="O1212" t="s">
        <v>1494</v>
      </c>
      <c r="P1212" t="s">
        <v>1494</v>
      </c>
      <c r="Q1212">
        <v>1</v>
      </c>
      <c r="X1212">
        <v>4.12</v>
      </c>
      <c r="Y1212">
        <v>0</v>
      </c>
      <c r="Z1212">
        <v>2.41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 t="s">
        <v>61</v>
      </c>
      <c r="AG1212">
        <v>5.9225000000000003</v>
      </c>
      <c r="AH1212">
        <v>2</v>
      </c>
      <c r="AI1212">
        <v>53554371</v>
      </c>
      <c r="AJ1212">
        <v>1327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 x14ac:dyDescent="0.2">
      <c r="A1213">
        <f>ROW(Source!A786)</f>
        <v>786</v>
      </c>
      <c r="B1213">
        <v>53554380</v>
      </c>
      <c r="C1213">
        <v>53554366</v>
      </c>
      <c r="D1213">
        <v>29174913</v>
      </c>
      <c r="E1213">
        <v>1</v>
      </c>
      <c r="F1213">
        <v>1</v>
      </c>
      <c r="G1213">
        <v>1</v>
      </c>
      <c r="H1213">
        <v>2</v>
      </c>
      <c r="I1213" t="s">
        <v>1513</v>
      </c>
      <c r="J1213" t="s">
        <v>1514</v>
      </c>
      <c r="K1213" t="s">
        <v>1515</v>
      </c>
      <c r="L1213">
        <v>1368</v>
      </c>
      <c r="N1213">
        <v>1011</v>
      </c>
      <c r="O1213" t="s">
        <v>1494</v>
      </c>
      <c r="P1213" t="s">
        <v>1494</v>
      </c>
      <c r="Q1213">
        <v>1</v>
      </c>
      <c r="X1213">
        <v>0.1</v>
      </c>
      <c r="Y1213">
        <v>0</v>
      </c>
      <c r="Z1213">
        <v>87.17</v>
      </c>
      <c r="AA1213">
        <v>11.6</v>
      </c>
      <c r="AB1213">
        <v>0</v>
      </c>
      <c r="AC1213">
        <v>0</v>
      </c>
      <c r="AD1213">
        <v>1</v>
      </c>
      <c r="AE1213">
        <v>0</v>
      </c>
      <c r="AF1213" t="s">
        <v>61</v>
      </c>
      <c r="AG1213">
        <v>0.14374999999999999</v>
      </c>
      <c r="AH1213">
        <v>2</v>
      </c>
      <c r="AI1213">
        <v>53554372</v>
      </c>
      <c r="AJ1213">
        <v>1328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 x14ac:dyDescent="0.2">
      <c r="A1214">
        <f>ROW(Source!A786)</f>
        <v>786</v>
      </c>
      <c r="B1214">
        <v>53554381</v>
      </c>
      <c r="C1214">
        <v>53554366</v>
      </c>
      <c r="D1214">
        <v>29111261</v>
      </c>
      <c r="E1214">
        <v>1</v>
      </c>
      <c r="F1214">
        <v>1</v>
      </c>
      <c r="G1214">
        <v>1</v>
      </c>
      <c r="H1214">
        <v>3</v>
      </c>
      <c r="I1214" t="s">
        <v>845</v>
      </c>
      <c r="J1214" t="s">
        <v>847</v>
      </c>
      <c r="K1214" t="s">
        <v>846</v>
      </c>
      <c r="L1214">
        <v>1346</v>
      </c>
      <c r="N1214">
        <v>1009</v>
      </c>
      <c r="O1214" t="s">
        <v>143</v>
      </c>
      <c r="P1214" t="s">
        <v>143</v>
      </c>
      <c r="Q1214">
        <v>1</v>
      </c>
      <c r="X1214">
        <v>13.4</v>
      </c>
      <c r="Y1214">
        <v>74.59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 t="s">
        <v>3</v>
      </c>
      <c r="AG1214">
        <v>13.4</v>
      </c>
      <c r="AH1214">
        <v>2</v>
      </c>
      <c r="AI1214">
        <v>53554373</v>
      </c>
      <c r="AJ1214">
        <v>1329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 x14ac:dyDescent="0.2">
      <c r="A1215">
        <f>ROW(Source!A826)</f>
        <v>826</v>
      </c>
      <c r="B1215">
        <v>53554393</v>
      </c>
      <c r="C1215">
        <v>53554384</v>
      </c>
      <c r="D1215">
        <v>18406785</v>
      </c>
      <c r="E1215">
        <v>1</v>
      </c>
      <c r="F1215">
        <v>1</v>
      </c>
      <c r="G1215">
        <v>1</v>
      </c>
      <c r="H1215">
        <v>1</v>
      </c>
      <c r="I1215" t="s">
        <v>1621</v>
      </c>
      <c r="J1215" t="s">
        <v>3</v>
      </c>
      <c r="K1215" t="s">
        <v>1622</v>
      </c>
      <c r="L1215">
        <v>1369</v>
      </c>
      <c r="N1215">
        <v>1013</v>
      </c>
      <c r="O1215" t="s">
        <v>1486</v>
      </c>
      <c r="P1215" t="s">
        <v>1486</v>
      </c>
      <c r="Q1215">
        <v>1</v>
      </c>
      <c r="X1215">
        <v>156.4</v>
      </c>
      <c r="Y1215">
        <v>0</v>
      </c>
      <c r="Z1215">
        <v>0</v>
      </c>
      <c r="AA1215">
        <v>0</v>
      </c>
      <c r="AB1215">
        <v>295.24</v>
      </c>
      <c r="AC1215">
        <v>0</v>
      </c>
      <c r="AD1215">
        <v>1</v>
      </c>
      <c r="AE1215">
        <v>1</v>
      </c>
      <c r="AF1215" t="s">
        <v>857</v>
      </c>
      <c r="AG1215">
        <v>143.88800000000001</v>
      </c>
      <c r="AH1215">
        <v>2</v>
      </c>
      <c r="AI1215">
        <v>53554385</v>
      </c>
      <c r="AJ1215">
        <v>1331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 x14ac:dyDescent="0.2">
      <c r="A1216">
        <f>ROW(Source!A826)</f>
        <v>826</v>
      </c>
      <c r="B1216">
        <v>53554394</v>
      </c>
      <c r="C1216">
        <v>53554384</v>
      </c>
      <c r="D1216">
        <v>121548</v>
      </c>
      <c r="E1216">
        <v>1</v>
      </c>
      <c r="F1216">
        <v>1</v>
      </c>
      <c r="G1216">
        <v>1</v>
      </c>
      <c r="H1216">
        <v>1</v>
      </c>
      <c r="I1216" t="s">
        <v>31</v>
      </c>
      <c r="J1216" t="s">
        <v>3</v>
      </c>
      <c r="K1216" t="s">
        <v>1489</v>
      </c>
      <c r="L1216">
        <v>608254</v>
      </c>
      <c r="N1216">
        <v>1013</v>
      </c>
      <c r="O1216" t="s">
        <v>1490</v>
      </c>
      <c r="P1216" t="s">
        <v>1490</v>
      </c>
      <c r="Q1216">
        <v>1</v>
      </c>
      <c r="X1216">
        <v>1.96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2</v>
      </c>
      <c r="AF1216" t="s">
        <v>857</v>
      </c>
      <c r="AG1216">
        <v>1.8031999999999999</v>
      </c>
      <c r="AH1216">
        <v>2</v>
      </c>
      <c r="AI1216">
        <v>53554386</v>
      </c>
      <c r="AJ1216">
        <v>1332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 x14ac:dyDescent="0.2">
      <c r="A1217">
        <f>ROW(Source!A826)</f>
        <v>826</v>
      </c>
      <c r="B1217">
        <v>53554395</v>
      </c>
      <c r="C1217">
        <v>53554384</v>
      </c>
      <c r="D1217">
        <v>29172268</v>
      </c>
      <c r="E1217">
        <v>1</v>
      </c>
      <c r="F1217">
        <v>1</v>
      </c>
      <c r="G1217">
        <v>1</v>
      </c>
      <c r="H1217">
        <v>2</v>
      </c>
      <c r="I1217" t="s">
        <v>1582</v>
      </c>
      <c r="J1217" t="s">
        <v>1583</v>
      </c>
      <c r="K1217" t="s">
        <v>1584</v>
      </c>
      <c r="L1217">
        <v>1368</v>
      </c>
      <c r="N1217">
        <v>1011</v>
      </c>
      <c r="O1217" t="s">
        <v>1494</v>
      </c>
      <c r="P1217" t="s">
        <v>1494</v>
      </c>
      <c r="Q1217">
        <v>1</v>
      </c>
      <c r="X1217">
        <v>1.96</v>
      </c>
      <c r="Y1217">
        <v>0</v>
      </c>
      <c r="Z1217">
        <v>86.4</v>
      </c>
      <c r="AA1217">
        <v>13.5</v>
      </c>
      <c r="AB1217">
        <v>0</v>
      </c>
      <c r="AC1217">
        <v>0</v>
      </c>
      <c r="AD1217">
        <v>1</v>
      </c>
      <c r="AE1217">
        <v>0</v>
      </c>
      <c r="AF1217" t="s">
        <v>857</v>
      </c>
      <c r="AG1217">
        <v>1.8031999999999999</v>
      </c>
      <c r="AH1217">
        <v>2</v>
      </c>
      <c r="AI1217">
        <v>53554387</v>
      </c>
      <c r="AJ1217">
        <v>1333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 x14ac:dyDescent="0.2">
      <c r="A1218">
        <f>ROW(Source!A826)</f>
        <v>826</v>
      </c>
      <c r="B1218">
        <v>53554396</v>
      </c>
      <c r="C1218">
        <v>53554384</v>
      </c>
      <c r="D1218">
        <v>29174913</v>
      </c>
      <c r="E1218">
        <v>1</v>
      </c>
      <c r="F1218">
        <v>1</v>
      </c>
      <c r="G1218">
        <v>1</v>
      </c>
      <c r="H1218">
        <v>2</v>
      </c>
      <c r="I1218" t="s">
        <v>1513</v>
      </c>
      <c r="J1218" t="s">
        <v>1514</v>
      </c>
      <c r="K1218" t="s">
        <v>1515</v>
      </c>
      <c r="L1218">
        <v>1368</v>
      </c>
      <c r="N1218">
        <v>1011</v>
      </c>
      <c r="O1218" t="s">
        <v>1494</v>
      </c>
      <c r="P1218" t="s">
        <v>1494</v>
      </c>
      <c r="Q1218">
        <v>1</v>
      </c>
      <c r="X1218">
        <v>0.99</v>
      </c>
      <c r="Y1218">
        <v>0</v>
      </c>
      <c r="Z1218">
        <v>87.17</v>
      </c>
      <c r="AA1218">
        <v>11.6</v>
      </c>
      <c r="AB1218">
        <v>0</v>
      </c>
      <c r="AC1218">
        <v>0</v>
      </c>
      <c r="AD1218">
        <v>1</v>
      </c>
      <c r="AE1218">
        <v>0</v>
      </c>
      <c r="AF1218" t="s">
        <v>857</v>
      </c>
      <c r="AG1218">
        <v>0.91079999999999994</v>
      </c>
      <c r="AH1218">
        <v>2</v>
      </c>
      <c r="AI1218">
        <v>53554388</v>
      </c>
      <c r="AJ1218">
        <v>1334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 x14ac:dyDescent="0.2">
      <c r="A1219">
        <f>ROW(Source!A826)</f>
        <v>826</v>
      </c>
      <c r="B1219">
        <v>53554397</v>
      </c>
      <c r="C1219">
        <v>53554384</v>
      </c>
      <c r="D1219">
        <v>29112225</v>
      </c>
      <c r="E1219">
        <v>1</v>
      </c>
      <c r="F1219">
        <v>1</v>
      </c>
      <c r="G1219">
        <v>1</v>
      </c>
      <c r="H1219">
        <v>3</v>
      </c>
      <c r="I1219" t="s">
        <v>1902</v>
      </c>
      <c r="J1219" t="s">
        <v>1903</v>
      </c>
      <c r="K1219" t="s">
        <v>1904</v>
      </c>
      <c r="L1219">
        <v>1356</v>
      </c>
      <c r="N1219">
        <v>1010</v>
      </c>
      <c r="O1219" t="s">
        <v>949</v>
      </c>
      <c r="P1219" t="s">
        <v>949</v>
      </c>
      <c r="Q1219">
        <v>1000</v>
      </c>
      <c r="X1219">
        <v>2.6</v>
      </c>
      <c r="Y1219">
        <v>6893.01</v>
      </c>
      <c r="Z1219">
        <v>0</v>
      </c>
      <c r="AA1219">
        <v>0</v>
      </c>
      <c r="AB1219">
        <v>0</v>
      </c>
      <c r="AC1219">
        <v>0</v>
      </c>
      <c r="AD1219">
        <v>1</v>
      </c>
      <c r="AE1219">
        <v>0</v>
      </c>
      <c r="AF1219" t="s">
        <v>36</v>
      </c>
      <c r="AG1219">
        <v>0</v>
      </c>
      <c r="AH1219">
        <v>2</v>
      </c>
      <c r="AI1219">
        <v>53554389</v>
      </c>
      <c r="AJ1219">
        <v>1335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 x14ac:dyDescent="0.2">
      <c r="A1220">
        <f>ROW(Source!A826)</f>
        <v>826</v>
      </c>
      <c r="B1220">
        <v>53554398</v>
      </c>
      <c r="C1220">
        <v>53554384</v>
      </c>
      <c r="D1220">
        <v>29131324</v>
      </c>
      <c r="E1220">
        <v>1</v>
      </c>
      <c r="F1220">
        <v>1</v>
      </c>
      <c r="G1220">
        <v>1</v>
      </c>
      <c r="H1220">
        <v>3</v>
      </c>
      <c r="I1220" t="s">
        <v>1609</v>
      </c>
      <c r="J1220" t="s">
        <v>1610</v>
      </c>
      <c r="K1220" t="s">
        <v>1611</v>
      </c>
      <c r="L1220">
        <v>1348</v>
      </c>
      <c r="N1220">
        <v>1009</v>
      </c>
      <c r="O1220" t="s">
        <v>26</v>
      </c>
      <c r="P1220" t="s">
        <v>26</v>
      </c>
      <c r="Q1220">
        <v>1000</v>
      </c>
      <c r="X1220">
        <v>0.112</v>
      </c>
      <c r="Y1220">
        <v>5649.99</v>
      </c>
      <c r="Z1220">
        <v>0</v>
      </c>
      <c r="AA1220">
        <v>0</v>
      </c>
      <c r="AB1220">
        <v>0</v>
      </c>
      <c r="AC1220">
        <v>0</v>
      </c>
      <c r="AD1220">
        <v>1</v>
      </c>
      <c r="AE1220">
        <v>0</v>
      </c>
      <c r="AF1220" t="s">
        <v>36</v>
      </c>
      <c r="AG1220">
        <v>0</v>
      </c>
      <c r="AH1220">
        <v>2</v>
      </c>
      <c r="AI1220">
        <v>53554390</v>
      </c>
      <c r="AJ1220">
        <v>1336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 x14ac:dyDescent="0.2">
      <c r="A1221">
        <f>ROW(Source!A826)</f>
        <v>826</v>
      </c>
      <c r="B1221">
        <v>53554399</v>
      </c>
      <c r="C1221">
        <v>53554384</v>
      </c>
      <c r="D1221">
        <v>29145166</v>
      </c>
      <c r="E1221">
        <v>1</v>
      </c>
      <c r="F1221">
        <v>1</v>
      </c>
      <c r="G1221">
        <v>1</v>
      </c>
      <c r="H1221">
        <v>3</v>
      </c>
      <c r="I1221" t="s">
        <v>1905</v>
      </c>
      <c r="J1221" t="s">
        <v>1906</v>
      </c>
      <c r="K1221" t="s">
        <v>1907</v>
      </c>
      <c r="L1221">
        <v>1339</v>
      </c>
      <c r="N1221">
        <v>1007</v>
      </c>
      <c r="O1221" t="s">
        <v>425</v>
      </c>
      <c r="P1221" t="s">
        <v>425</v>
      </c>
      <c r="Q1221">
        <v>1</v>
      </c>
      <c r="X1221">
        <v>0.74</v>
      </c>
      <c r="Y1221">
        <v>497</v>
      </c>
      <c r="Z1221">
        <v>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 t="s">
        <v>36</v>
      </c>
      <c r="AG1221">
        <v>0</v>
      </c>
      <c r="AH1221">
        <v>2</v>
      </c>
      <c r="AI1221">
        <v>53554391</v>
      </c>
      <c r="AJ1221">
        <v>1337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 x14ac:dyDescent="0.2">
      <c r="A1222">
        <f>ROW(Source!A827)</f>
        <v>827</v>
      </c>
      <c r="B1222">
        <v>53554393</v>
      </c>
      <c r="C1222">
        <v>53554384</v>
      </c>
      <c r="D1222">
        <v>18406785</v>
      </c>
      <c r="E1222">
        <v>1</v>
      </c>
      <c r="F1222">
        <v>1</v>
      </c>
      <c r="G1222">
        <v>1</v>
      </c>
      <c r="H1222">
        <v>1</v>
      </c>
      <c r="I1222" t="s">
        <v>1621</v>
      </c>
      <c r="J1222" t="s">
        <v>3</v>
      </c>
      <c r="K1222" t="s">
        <v>1622</v>
      </c>
      <c r="L1222">
        <v>1369</v>
      </c>
      <c r="N1222">
        <v>1013</v>
      </c>
      <c r="O1222" t="s">
        <v>1486</v>
      </c>
      <c r="P1222" t="s">
        <v>1486</v>
      </c>
      <c r="Q1222">
        <v>1</v>
      </c>
      <c r="X1222">
        <v>156.4</v>
      </c>
      <c r="Y1222">
        <v>0</v>
      </c>
      <c r="Z1222">
        <v>0</v>
      </c>
      <c r="AA1222">
        <v>0</v>
      </c>
      <c r="AB1222">
        <v>295.24</v>
      </c>
      <c r="AC1222">
        <v>0</v>
      </c>
      <c r="AD1222">
        <v>1</v>
      </c>
      <c r="AE1222">
        <v>1</v>
      </c>
      <c r="AF1222" t="s">
        <v>857</v>
      </c>
      <c r="AG1222">
        <v>143.88800000000001</v>
      </c>
      <c r="AH1222">
        <v>2</v>
      </c>
      <c r="AI1222">
        <v>53554385</v>
      </c>
      <c r="AJ1222">
        <v>1339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 x14ac:dyDescent="0.2">
      <c r="A1223">
        <f>ROW(Source!A827)</f>
        <v>827</v>
      </c>
      <c r="B1223">
        <v>53554394</v>
      </c>
      <c r="C1223">
        <v>53554384</v>
      </c>
      <c r="D1223">
        <v>121548</v>
      </c>
      <c r="E1223">
        <v>1</v>
      </c>
      <c r="F1223">
        <v>1</v>
      </c>
      <c r="G1223">
        <v>1</v>
      </c>
      <c r="H1223">
        <v>1</v>
      </c>
      <c r="I1223" t="s">
        <v>31</v>
      </c>
      <c r="J1223" t="s">
        <v>3</v>
      </c>
      <c r="K1223" t="s">
        <v>1489</v>
      </c>
      <c r="L1223">
        <v>608254</v>
      </c>
      <c r="N1223">
        <v>1013</v>
      </c>
      <c r="O1223" t="s">
        <v>1490</v>
      </c>
      <c r="P1223" t="s">
        <v>1490</v>
      </c>
      <c r="Q1223">
        <v>1</v>
      </c>
      <c r="X1223">
        <v>1.96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</v>
      </c>
      <c r="AE1223">
        <v>2</v>
      </c>
      <c r="AF1223" t="s">
        <v>857</v>
      </c>
      <c r="AG1223">
        <v>1.8031999999999999</v>
      </c>
      <c r="AH1223">
        <v>2</v>
      </c>
      <c r="AI1223">
        <v>53554386</v>
      </c>
      <c r="AJ1223">
        <v>1340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 x14ac:dyDescent="0.2">
      <c r="A1224">
        <f>ROW(Source!A827)</f>
        <v>827</v>
      </c>
      <c r="B1224">
        <v>53554395</v>
      </c>
      <c r="C1224">
        <v>53554384</v>
      </c>
      <c r="D1224">
        <v>29172268</v>
      </c>
      <c r="E1224">
        <v>1</v>
      </c>
      <c r="F1224">
        <v>1</v>
      </c>
      <c r="G1224">
        <v>1</v>
      </c>
      <c r="H1224">
        <v>2</v>
      </c>
      <c r="I1224" t="s">
        <v>1582</v>
      </c>
      <c r="J1224" t="s">
        <v>1583</v>
      </c>
      <c r="K1224" t="s">
        <v>1584</v>
      </c>
      <c r="L1224">
        <v>1368</v>
      </c>
      <c r="N1224">
        <v>1011</v>
      </c>
      <c r="O1224" t="s">
        <v>1494</v>
      </c>
      <c r="P1224" t="s">
        <v>1494</v>
      </c>
      <c r="Q1224">
        <v>1</v>
      </c>
      <c r="X1224">
        <v>1.96</v>
      </c>
      <c r="Y1224">
        <v>0</v>
      </c>
      <c r="Z1224">
        <v>86.4</v>
      </c>
      <c r="AA1224">
        <v>13.5</v>
      </c>
      <c r="AB1224">
        <v>0</v>
      </c>
      <c r="AC1224">
        <v>0</v>
      </c>
      <c r="AD1224">
        <v>1</v>
      </c>
      <c r="AE1224">
        <v>0</v>
      </c>
      <c r="AF1224" t="s">
        <v>857</v>
      </c>
      <c r="AG1224">
        <v>1.8031999999999999</v>
      </c>
      <c r="AH1224">
        <v>2</v>
      </c>
      <c r="AI1224">
        <v>53554387</v>
      </c>
      <c r="AJ1224">
        <v>1341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 x14ac:dyDescent="0.2">
      <c r="A1225">
        <f>ROW(Source!A827)</f>
        <v>827</v>
      </c>
      <c r="B1225">
        <v>53554396</v>
      </c>
      <c r="C1225">
        <v>53554384</v>
      </c>
      <c r="D1225">
        <v>29174913</v>
      </c>
      <c r="E1225">
        <v>1</v>
      </c>
      <c r="F1225">
        <v>1</v>
      </c>
      <c r="G1225">
        <v>1</v>
      </c>
      <c r="H1225">
        <v>2</v>
      </c>
      <c r="I1225" t="s">
        <v>1513</v>
      </c>
      <c r="J1225" t="s">
        <v>1514</v>
      </c>
      <c r="K1225" t="s">
        <v>1515</v>
      </c>
      <c r="L1225">
        <v>1368</v>
      </c>
      <c r="N1225">
        <v>1011</v>
      </c>
      <c r="O1225" t="s">
        <v>1494</v>
      </c>
      <c r="P1225" t="s">
        <v>1494</v>
      </c>
      <c r="Q1225">
        <v>1</v>
      </c>
      <c r="X1225">
        <v>0.99</v>
      </c>
      <c r="Y1225">
        <v>0</v>
      </c>
      <c r="Z1225">
        <v>87.17</v>
      </c>
      <c r="AA1225">
        <v>11.6</v>
      </c>
      <c r="AB1225">
        <v>0</v>
      </c>
      <c r="AC1225">
        <v>0</v>
      </c>
      <c r="AD1225">
        <v>1</v>
      </c>
      <c r="AE1225">
        <v>0</v>
      </c>
      <c r="AF1225" t="s">
        <v>857</v>
      </c>
      <c r="AG1225">
        <v>0.91079999999999994</v>
      </c>
      <c r="AH1225">
        <v>2</v>
      </c>
      <c r="AI1225">
        <v>53554388</v>
      </c>
      <c r="AJ1225">
        <v>1342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 x14ac:dyDescent="0.2">
      <c r="A1226">
        <f>ROW(Source!A827)</f>
        <v>827</v>
      </c>
      <c r="B1226">
        <v>53554397</v>
      </c>
      <c r="C1226">
        <v>53554384</v>
      </c>
      <c r="D1226">
        <v>29112225</v>
      </c>
      <c r="E1226">
        <v>1</v>
      </c>
      <c r="F1226">
        <v>1</v>
      </c>
      <c r="G1226">
        <v>1</v>
      </c>
      <c r="H1226">
        <v>3</v>
      </c>
      <c r="I1226" t="s">
        <v>1902</v>
      </c>
      <c r="J1226" t="s">
        <v>1903</v>
      </c>
      <c r="K1226" t="s">
        <v>1904</v>
      </c>
      <c r="L1226">
        <v>1356</v>
      </c>
      <c r="N1226">
        <v>1010</v>
      </c>
      <c r="O1226" t="s">
        <v>949</v>
      </c>
      <c r="P1226" t="s">
        <v>949</v>
      </c>
      <c r="Q1226">
        <v>1000</v>
      </c>
      <c r="X1226">
        <v>2.6</v>
      </c>
      <c r="Y1226">
        <v>6893.01</v>
      </c>
      <c r="Z1226">
        <v>0</v>
      </c>
      <c r="AA1226">
        <v>0</v>
      </c>
      <c r="AB1226">
        <v>0</v>
      </c>
      <c r="AC1226">
        <v>0</v>
      </c>
      <c r="AD1226">
        <v>1</v>
      </c>
      <c r="AE1226">
        <v>0</v>
      </c>
      <c r="AF1226" t="s">
        <v>36</v>
      </c>
      <c r="AG1226">
        <v>0</v>
      </c>
      <c r="AH1226">
        <v>2</v>
      </c>
      <c r="AI1226">
        <v>53554389</v>
      </c>
      <c r="AJ1226">
        <v>1343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 x14ac:dyDescent="0.2">
      <c r="A1227">
        <f>ROW(Source!A827)</f>
        <v>827</v>
      </c>
      <c r="B1227">
        <v>53554398</v>
      </c>
      <c r="C1227">
        <v>53554384</v>
      </c>
      <c r="D1227">
        <v>29131324</v>
      </c>
      <c r="E1227">
        <v>1</v>
      </c>
      <c r="F1227">
        <v>1</v>
      </c>
      <c r="G1227">
        <v>1</v>
      </c>
      <c r="H1227">
        <v>3</v>
      </c>
      <c r="I1227" t="s">
        <v>1609</v>
      </c>
      <c r="J1227" t="s">
        <v>1610</v>
      </c>
      <c r="K1227" t="s">
        <v>1611</v>
      </c>
      <c r="L1227">
        <v>1348</v>
      </c>
      <c r="N1227">
        <v>1009</v>
      </c>
      <c r="O1227" t="s">
        <v>26</v>
      </c>
      <c r="P1227" t="s">
        <v>26</v>
      </c>
      <c r="Q1227">
        <v>1000</v>
      </c>
      <c r="X1227">
        <v>0.112</v>
      </c>
      <c r="Y1227">
        <v>5649.99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 t="s">
        <v>36</v>
      </c>
      <c r="AG1227">
        <v>0</v>
      </c>
      <c r="AH1227">
        <v>2</v>
      </c>
      <c r="AI1227">
        <v>53554390</v>
      </c>
      <c r="AJ1227">
        <v>1344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 x14ac:dyDescent="0.2">
      <c r="A1228">
        <f>ROW(Source!A827)</f>
        <v>827</v>
      </c>
      <c r="B1228">
        <v>53554399</v>
      </c>
      <c r="C1228">
        <v>53554384</v>
      </c>
      <c r="D1228">
        <v>29145166</v>
      </c>
      <c r="E1228">
        <v>1</v>
      </c>
      <c r="F1228">
        <v>1</v>
      </c>
      <c r="G1228">
        <v>1</v>
      </c>
      <c r="H1228">
        <v>3</v>
      </c>
      <c r="I1228" t="s">
        <v>1905</v>
      </c>
      <c r="J1228" t="s">
        <v>1906</v>
      </c>
      <c r="K1228" t="s">
        <v>1907</v>
      </c>
      <c r="L1228">
        <v>1339</v>
      </c>
      <c r="N1228">
        <v>1007</v>
      </c>
      <c r="O1228" t="s">
        <v>425</v>
      </c>
      <c r="P1228" t="s">
        <v>425</v>
      </c>
      <c r="Q1228">
        <v>1</v>
      </c>
      <c r="X1228">
        <v>0.74</v>
      </c>
      <c r="Y1228">
        <v>497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 t="s">
        <v>36</v>
      </c>
      <c r="AG1228">
        <v>0</v>
      </c>
      <c r="AH1228">
        <v>2</v>
      </c>
      <c r="AI1228">
        <v>53554391</v>
      </c>
      <c r="AJ1228">
        <v>1345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 x14ac:dyDescent="0.2">
      <c r="A1229">
        <f>ROW(Source!A830)</f>
        <v>830</v>
      </c>
      <c r="B1229">
        <v>53554404</v>
      </c>
      <c r="C1229">
        <v>53554401</v>
      </c>
      <c r="D1229">
        <v>53014236</v>
      </c>
      <c r="E1229">
        <v>1</v>
      </c>
      <c r="F1229">
        <v>1</v>
      </c>
      <c r="G1229">
        <v>1</v>
      </c>
      <c r="H1229">
        <v>1</v>
      </c>
      <c r="I1229" t="s">
        <v>1888</v>
      </c>
      <c r="J1229" t="s">
        <v>3</v>
      </c>
      <c r="K1229" t="s">
        <v>1889</v>
      </c>
      <c r="L1229">
        <v>1369</v>
      </c>
      <c r="N1229">
        <v>1013</v>
      </c>
      <c r="O1229" t="s">
        <v>1486</v>
      </c>
      <c r="P1229" t="s">
        <v>1486</v>
      </c>
      <c r="Q1229">
        <v>1</v>
      </c>
      <c r="X1229">
        <v>19.440750000000001</v>
      </c>
      <c r="Y1229">
        <v>0</v>
      </c>
      <c r="Z1229">
        <v>0</v>
      </c>
      <c r="AA1229">
        <v>0</v>
      </c>
      <c r="AB1229">
        <v>7.74</v>
      </c>
      <c r="AC1229">
        <v>0</v>
      </c>
      <c r="AD1229">
        <v>1</v>
      </c>
      <c r="AE1229">
        <v>1</v>
      </c>
      <c r="AF1229" t="s">
        <v>16</v>
      </c>
      <c r="AG1229">
        <v>22.356862499999998</v>
      </c>
      <c r="AH1229">
        <v>2</v>
      </c>
      <c r="AI1229">
        <v>53554402</v>
      </c>
      <c r="AJ1229">
        <v>1347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 x14ac:dyDescent="0.2">
      <c r="A1230">
        <f>ROW(Source!A830)</f>
        <v>830</v>
      </c>
      <c r="B1230">
        <v>53554405</v>
      </c>
      <c r="C1230">
        <v>53554401</v>
      </c>
      <c r="D1230">
        <v>41131183</v>
      </c>
      <c r="E1230">
        <v>1</v>
      </c>
      <c r="F1230">
        <v>1</v>
      </c>
      <c r="G1230">
        <v>1</v>
      </c>
      <c r="H1230">
        <v>3</v>
      </c>
      <c r="I1230" t="s">
        <v>24</v>
      </c>
      <c r="J1230" t="s">
        <v>399</v>
      </c>
      <c r="K1230" t="s">
        <v>25</v>
      </c>
      <c r="L1230">
        <v>1348</v>
      </c>
      <c r="N1230">
        <v>1009</v>
      </c>
      <c r="O1230" t="s">
        <v>26</v>
      </c>
      <c r="P1230" t="s">
        <v>26</v>
      </c>
      <c r="Q1230">
        <v>1000</v>
      </c>
      <c r="X1230">
        <v>0.7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 t="s">
        <v>3</v>
      </c>
      <c r="AG1230">
        <v>0.7</v>
      </c>
      <c r="AH1230">
        <v>2</v>
      </c>
      <c r="AI1230">
        <v>53554403</v>
      </c>
      <c r="AJ1230">
        <v>1348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 x14ac:dyDescent="0.2">
      <c r="A1231">
        <f>ROW(Source!A831)</f>
        <v>831</v>
      </c>
      <c r="B1231">
        <v>53554404</v>
      </c>
      <c r="C1231">
        <v>53554401</v>
      </c>
      <c r="D1231">
        <v>53014236</v>
      </c>
      <c r="E1231">
        <v>1</v>
      </c>
      <c r="F1231">
        <v>1</v>
      </c>
      <c r="G1231">
        <v>1</v>
      </c>
      <c r="H1231">
        <v>1</v>
      </c>
      <c r="I1231" t="s">
        <v>1888</v>
      </c>
      <c r="J1231" t="s">
        <v>3</v>
      </c>
      <c r="K1231" t="s">
        <v>1889</v>
      </c>
      <c r="L1231">
        <v>1369</v>
      </c>
      <c r="N1231">
        <v>1013</v>
      </c>
      <c r="O1231" t="s">
        <v>1486</v>
      </c>
      <c r="P1231" t="s">
        <v>1486</v>
      </c>
      <c r="Q1231">
        <v>1</v>
      </c>
      <c r="X1231">
        <v>19.440750000000001</v>
      </c>
      <c r="Y1231">
        <v>0</v>
      </c>
      <c r="Z1231">
        <v>0</v>
      </c>
      <c r="AA1231">
        <v>0</v>
      </c>
      <c r="AB1231">
        <v>7.74</v>
      </c>
      <c r="AC1231">
        <v>0</v>
      </c>
      <c r="AD1231">
        <v>1</v>
      </c>
      <c r="AE1231">
        <v>1</v>
      </c>
      <c r="AF1231" t="s">
        <v>16</v>
      </c>
      <c r="AG1231">
        <v>22.356862499999998</v>
      </c>
      <c r="AH1231">
        <v>2</v>
      </c>
      <c r="AI1231">
        <v>53554402</v>
      </c>
      <c r="AJ1231">
        <v>1349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 x14ac:dyDescent="0.2">
      <c r="A1232">
        <f>ROW(Source!A831)</f>
        <v>831</v>
      </c>
      <c r="B1232">
        <v>53554405</v>
      </c>
      <c r="C1232">
        <v>53554401</v>
      </c>
      <c r="D1232">
        <v>41131183</v>
      </c>
      <c r="E1232">
        <v>1</v>
      </c>
      <c r="F1232">
        <v>1</v>
      </c>
      <c r="G1232">
        <v>1</v>
      </c>
      <c r="H1232">
        <v>3</v>
      </c>
      <c r="I1232" t="s">
        <v>24</v>
      </c>
      <c r="J1232" t="s">
        <v>399</v>
      </c>
      <c r="K1232" t="s">
        <v>25</v>
      </c>
      <c r="L1232">
        <v>1348</v>
      </c>
      <c r="N1232">
        <v>1009</v>
      </c>
      <c r="O1232" t="s">
        <v>26</v>
      </c>
      <c r="P1232" t="s">
        <v>26</v>
      </c>
      <c r="Q1232">
        <v>1000</v>
      </c>
      <c r="X1232">
        <v>0.7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 t="s">
        <v>3</v>
      </c>
      <c r="AG1232">
        <v>0.7</v>
      </c>
      <c r="AH1232">
        <v>2</v>
      </c>
      <c r="AI1232">
        <v>53554403</v>
      </c>
      <c r="AJ1232">
        <v>1350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 x14ac:dyDescent="0.2">
      <c r="A1233">
        <f>ROW(Source!A834)</f>
        <v>834</v>
      </c>
      <c r="B1233">
        <v>53554412</v>
      </c>
      <c r="C1233">
        <v>53554407</v>
      </c>
      <c r="D1233">
        <v>18409661</v>
      </c>
      <c r="E1233">
        <v>1</v>
      </c>
      <c r="F1233">
        <v>1</v>
      </c>
      <c r="G1233">
        <v>1</v>
      </c>
      <c r="H1233">
        <v>1</v>
      </c>
      <c r="I1233" t="s">
        <v>1850</v>
      </c>
      <c r="J1233" t="s">
        <v>3</v>
      </c>
      <c r="K1233" t="s">
        <v>1851</v>
      </c>
      <c r="L1233">
        <v>1369</v>
      </c>
      <c r="N1233">
        <v>1013</v>
      </c>
      <c r="O1233" t="s">
        <v>1486</v>
      </c>
      <c r="P1233" t="s">
        <v>1486</v>
      </c>
      <c r="Q1233">
        <v>1</v>
      </c>
      <c r="X1233">
        <v>9.6674749999999978</v>
      </c>
      <c r="Y1233">
        <v>0</v>
      </c>
      <c r="Z1233">
        <v>0</v>
      </c>
      <c r="AA1233">
        <v>0</v>
      </c>
      <c r="AB1233">
        <v>287.91000000000003</v>
      </c>
      <c r="AC1233">
        <v>0</v>
      </c>
      <c r="AD1233">
        <v>1</v>
      </c>
      <c r="AE1233">
        <v>1</v>
      </c>
      <c r="AF1233" t="s">
        <v>16</v>
      </c>
      <c r="AG1233">
        <v>11.117596249999998</v>
      </c>
      <c r="AH1233">
        <v>2</v>
      </c>
      <c r="AI1233">
        <v>53554408</v>
      </c>
      <c r="AJ1233">
        <v>1351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 x14ac:dyDescent="0.2">
      <c r="A1234">
        <f>ROW(Source!A834)</f>
        <v>834</v>
      </c>
      <c r="B1234">
        <v>53554413</v>
      </c>
      <c r="C1234">
        <v>53554407</v>
      </c>
      <c r="D1234">
        <v>121548</v>
      </c>
      <c r="E1234">
        <v>1</v>
      </c>
      <c r="F1234">
        <v>1</v>
      </c>
      <c r="G1234">
        <v>1</v>
      </c>
      <c r="H1234">
        <v>1</v>
      </c>
      <c r="I1234" t="s">
        <v>31</v>
      </c>
      <c r="J1234" t="s">
        <v>3</v>
      </c>
      <c r="K1234" t="s">
        <v>1489</v>
      </c>
      <c r="L1234">
        <v>608254</v>
      </c>
      <c r="N1234">
        <v>1013</v>
      </c>
      <c r="O1234" t="s">
        <v>1490</v>
      </c>
      <c r="P1234" t="s">
        <v>1490</v>
      </c>
      <c r="Q1234">
        <v>1</v>
      </c>
      <c r="X1234">
        <v>0.26450000000000001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2</v>
      </c>
      <c r="AF1234" t="s">
        <v>16</v>
      </c>
      <c r="AG1234">
        <v>0.30417499999999997</v>
      </c>
      <c r="AH1234">
        <v>2</v>
      </c>
      <c r="AI1234">
        <v>53554409</v>
      </c>
      <c r="AJ1234">
        <v>1352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 x14ac:dyDescent="0.2">
      <c r="A1235">
        <f>ROW(Source!A834)</f>
        <v>834</v>
      </c>
      <c r="B1235">
        <v>53554414</v>
      </c>
      <c r="C1235">
        <v>53554407</v>
      </c>
      <c r="D1235">
        <v>29172556</v>
      </c>
      <c r="E1235">
        <v>1</v>
      </c>
      <c r="F1235">
        <v>1</v>
      </c>
      <c r="G1235">
        <v>1</v>
      </c>
      <c r="H1235">
        <v>2</v>
      </c>
      <c r="I1235" t="s">
        <v>1647</v>
      </c>
      <c r="J1235" t="s">
        <v>1667</v>
      </c>
      <c r="K1235" t="s">
        <v>1649</v>
      </c>
      <c r="L1235">
        <v>1368</v>
      </c>
      <c r="N1235">
        <v>1011</v>
      </c>
      <c r="O1235" t="s">
        <v>1494</v>
      </c>
      <c r="P1235" t="s">
        <v>1494</v>
      </c>
      <c r="Q1235">
        <v>1</v>
      </c>
      <c r="X1235">
        <v>0.26450000000000001</v>
      </c>
      <c r="Y1235">
        <v>0</v>
      </c>
      <c r="Z1235">
        <v>31.26</v>
      </c>
      <c r="AA1235">
        <v>13.5</v>
      </c>
      <c r="AB1235">
        <v>0</v>
      </c>
      <c r="AC1235">
        <v>0</v>
      </c>
      <c r="AD1235">
        <v>1</v>
      </c>
      <c r="AE1235">
        <v>0</v>
      </c>
      <c r="AF1235" t="s">
        <v>16</v>
      </c>
      <c r="AG1235">
        <v>0.30417499999999997</v>
      </c>
      <c r="AH1235">
        <v>2</v>
      </c>
      <c r="AI1235">
        <v>53554410</v>
      </c>
      <c r="AJ1235">
        <v>1353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 x14ac:dyDescent="0.2">
      <c r="A1236">
        <f>ROW(Source!A835)</f>
        <v>835</v>
      </c>
      <c r="B1236">
        <v>53554412</v>
      </c>
      <c r="C1236">
        <v>53554407</v>
      </c>
      <c r="D1236">
        <v>18409661</v>
      </c>
      <c r="E1236">
        <v>1</v>
      </c>
      <c r="F1236">
        <v>1</v>
      </c>
      <c r="G1236">
        <v>1</v>
      </c>
      <c r="H1236">
        <v>1</v>
      </c>
      <c r="I1236" t="s">
        <v>1850</v>
      </c>
      <c r="J1236" t="s">
        <v>3</v>
      </c>
      <c r="K1236" t="s">
        <v>1851</v>
      </c>
      <c r="L1236">
        <v>1369</v>
      </c>
      <c r="N1236">
        <v>1013</v>
      </c>
      <c r="O1236" t="s">
        <v>1486</v>
      </c>
      <c r="P1236" t="s">
        <v>1486</v>
      </c>
      <c r="Q1236">
        <v>1</v>
      </c>
      <c r="X1236">
        <v>9.6674749999999978</v>
      </c>
      <c r="Y1236">
        <v>0</v>
      </c>
      <c r="Z1236">
        <v>0</v>
      </c>
      <c r="AA1236">
        <v>0</v>
      </c>
      <c r="AB1236">
        <v>287.91000000000003</v>
      </c>
      <c r="AC1236">
        <v>0</v>
      </c>
      <c r="AD1236">
        <v>1</v>
      </c>
      <c r="AE1236">
        <v>1</v>
      </c>
      <c r="AF1236" t="s">
        <v>16</v>
      </c>
      <c r="AG1236">
        <v>11.117596249999998</v>
      </c>
      <c r="AH1236">
        <v>2</v>
      </c>
      <c r="AI1236">
        <v>53554408</v>
      </c>
      <c r="AJ1236">
        <v>1355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 x14ac:dyDescent="0.2">
      <c r="A1237">
        <f>ROW(Source!A835)</f>
        <v>835</v>
      </c>
      <c r="B1237">
        <v>53554413</v>
      </c>
      <c r="C1237">
        <v>53554407</v>
      </c>
      <c r="D1237">
        <v>121548</v>
      </c>
      <c r="E1237">
        <v>1</v>
      </c>
      <c r="F1237">
        <v>1</v>
      </c>
      <c r="G1237">
        <v>1</v>
      </c>
      <c r="H1237">
        <v>1</v>
      </c>
      <c r="I1237" t="s">
        <v>31</v>
      </c>
      <c r="J1237" t="s">
        <v>3</v>
      </c>
      <c r="K1237" t="s">
        <v>1489</v>
      </c>
      <c r="L1237">
        <v>608254</v>
      </c>
      <c r="N1237">
        <v>1013</v>
      </c>
      <c r="O1237" t="s">
        <v>1490</v>
      </c>
      <c r="P1237" t="s">
        <v>1490</v>
      </c>
      <c r="Q1237">
        <v>1</v>
      </c>
      <c r="X1237">
        <v>0.26450000000000001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1</v>
      </c>
      <c r="AE1237">
        <v>2</v>
      </c>
      <c r="AF1237" t="s">
        <v>16</v>
      </c>
      <c r="AG1237">
        <v>0.30417499999999997</v>
      </c>
      <c r="AH1237">
        <v>2</v>
      </c>
      <c r="AI1237">
        <v>53554409</v>
      </c>
      <c r="AJ1237">
        <v>1356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 x14ac:dyDescent="0.2">
      <c r="A1238">
        <f>ROW(Source!A835)</f>
        <v>835</v>
      </c>
      <c r="B1238">
        <v>53554414</v>
      </c>
      <c r="C1238">
        <v>53554407</v>
      </c>
      <c r="D1238">
        <v>29172556</v>
      </c>
      <c r="E1238">
        <v>1</v>
      </c>
      <c r="F1238">
        <v>1</v>
      </c>
      <c r="G1238">
        <v>1</v>
      </c>
      <c r="H1238">
        <v>2</v>
      </c>
      <c r="I1238" t="s">
        <v>1647</v>
      </c>
      <c r="J1238" t="s">
        <v>1667</v>
      </c>
      <c r="K1238" t="s">
        <v>1649</v>
      </c>
      <c r="L1238">
        <v>1368</v>
      </c>
      <c r="N1238">
        <v>1011</v>
      </c>
      <c r="O1238" t="s">
        <v>1494</v>
      </c>
      <c r="P1238" t="s">
        <v>1494</v>
      </c>
      <c r="Q1238">
        <v>1</v>
      </c>
      <c r="X1238">
        <v>0.26450000000000001</v>
      </c>
      <c r="Y1238">
        <v>0</v>
      </c>
      <c r="Z1238">
        <v>31.26</v>
      </c>
      <c r="AA1238">
        <v>13.5</v>
      </c>
      <c r="AB1238">
        <v>0</v>
      </c>
      <c r="AC1238">
        <v>0</v>
      </c>
      <c r="AD1238">
        <v>1</v>
      </c>
      <c r="AE1238">
        <v>0</v>
      </c>
      <c r="AF1238" t="s">
        <v>16</v>
      </c>
      <c r="AG1238">
        <v>0.30417499999999997</v>
      </c>
      <c r="AH1238">
        <v>2</v>
      </c>
      <c r="AI1238">
        <v>53554410</v>
      </c>
      <c r="AJ1238">
        <v>1357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 x14ac:dyDescent="0.2">
      <c r="A1239">
        <f>ROW(Source!A838)</f>
        <v>838</v>
      </c>
      <c r="B1239">
        <v>53554424</v>
      </c>
      <c r="C1239">
        <v>53554416</v>
      </c>
      <c r="D1239">
        <v>18407150</v>
      </c>
      <c r="E1239">
        <v>1</v>
      </c>
      <c r="F1239">
        <v>1</v>
      </c>
      <c r="G1239">
        <v>1</v>
      </c>
      <c r="H1239">
        <v>1</v>
      </c>
      <c r="I1239" t="s">
        <v>1552</v>
      </c>
      <c r="J1239" t="s">
        <v>3</v>
      </c>
      <c r="K1239" t="s">
        <v>1553</v>
      </c>
      <c r="L1239">
        <v>1369</v>
      </c>
      <c r="N1239">
        <v>1013</v>
      </c>
      <c r="O1239" t="s">
        <v>1486</v>
      </c>
      <c r="P1239" t="s">
        <v>1486</v>
      </c>
      <c r="Q1239">
        <v>1</v>
      </c>
      <c r="X1239">
        <v>37.061442437499991</v>
      </c>
      <c r="Y1239">
        <v>0</v>
      </c>
      <c r="Z1239">
        <v>0</v>
      </c>
      <c r="AA1239">
        <v>0</v>
      </c>
      <c r="AB1239">
        <v>8.5299999999999994</v>
      </c>
      <c r="AC1239">
        <v>0</v>
      </c>
      <c r="AD1239">
        <v>1</v>
      </c>
      <c r="AE1239">
        <v>1</v>
      </c>
      <c r="AF1239" t="s">
        <v>62</v>
      </c>
      <c r="AG1239">
        <v>49.01375762359374</v>
      </c>
      <c r="AH1239">
        <v>2</v>
      </c>
      <c r="AI1239">
        <v>53554417</v>
      </c>
      <c r="AJ1239">
        <v>1359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 x14ac:dyDescent="0.2">
      <c r="A1240">
        <f>ROW(Source!A838)</f>
        <v>838</v>
      </c>
      <c r="B1240">
        <v>53554425</v>
      </c>
      <c r="C1240">
        <v>53554416</v>
      </c>
      <c r="D1240">
        <v>121548</v>
      </c>
      <c r="E1240">
        <v>1</v>
      </c>
      <c r="F1240">
        <v>1</v>
      </c>
      <c r="G1240">
        <v>1</v>
      </c>
      <c r="H1240">
        <v>1</v>
      </c>
      <c r="I1240" t="s">
        <v>31</v>
      </c>
      <c r="J1240" t="s">
        <v>3</v>
      </c>
      <c r="K1240" t="s">
        <v>1489</v>
      </c>
      <c r="L1240">
        <v>608254</v>
      </c>
      <c r="N1240">
        <v>1013</v>
      </c>
      <c r="O1240" t="s">
        <v>1490</v>
      </c>
      <c r="P1240" t="s">
        <v>1490</v>
      </c>
      <c r="Q1240">
        <v>1</v>
      </c>
      <c r="X1240">
        <v>8.2656250000000001E-2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2</v>
      </c>
      <c r="AF1240" t="s">
        <v>61</v>
      </c>
      <c r="AG1240">
        <v>0.11881835937499999</v>
      </c>
      <c r="AH1240">
        <v>2</v>
      </c>
      <c r="AI1240">
        <v>53554418</v>
      </c>
      <c r="AJ1240">
        <v>1360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 x14ac:dyDescent="0.2">
      <c r="A1241">
        <f>ROW(Source!A838)</f>
        <v>838</v>
      </c>
      <c r="B1241">
        <v>53554426</v>
      </c>
      <c r="C1241">
        <v>53554416</v>
      </c>
      <c r="D1241">
        <v>29172556</v>
      </c>
      <c r="E1241">
        <v>1</v>
      </c>
      <c r="F1241">
        <v>1</v>
      </c>
      <c r="G1241">
        <v>1</v>
      </c>
      <c r="H1241">
        <v>2</v>
      </c>
      <c r="I1241" t="s">
        <v>1647</v>
      </c>
      <c r="J1241" t="s">
        <v>1667</v>
      </c>
      <c r="K1241" t="s">
        <v>1649</v>
      </c>
      <c r="L1241">
        <v>1368</v>
      </c>
      <c r="N1241">
        <v>1011</v>
      </c>
      <c r="O1241" t="s">
        <v>1494</v>
      </c>
      <c r="P1241" t="s">
        <v>1494</v>
      </c>
      <c r="Q1241">
        <v>1</v>
      </c>
      <c r="X1241">
        <v>8.2656250000000001E-2</v>
      </c>
      <c r="Y1241">
        <v>0</v>
      </c>
      <c r="Z1241">
        <v>31.26</v>
      </c>
      <c r="AA1241">
        <v>13.5</v>
      </c>
      <c r="AB1241">
        <v>0</v>
      </c>
      <c r="AC1241">
        <v>0</v>
      </c>
      <c r="AD1241">
        <v>1</v>
      </c>
      <c r="AE1241">
        <v>0</v>
      </c>
      <c r="AF1241" t="s">
        <v>61</v>
      </c>
      <c r="AG1241">
        <v>0.11881835937499999</v>
      </c>
      <c r="AH1241">
        <v>2</v>
      </c>
      <c r="AI1241">
        <v>53554419</v>
      </c>
      <c r="AJ1241">
        <v>1361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 x14ac:dyDescent="0.2">
      <c r="A1242">
        <f>ROW(Source!A838)</f>
        <v>838</v>
      </c>
      <c r="B1242">
        <v>53554427</v>
      </c>
      <c r="C1242">
        <v>53554416</v>
      </c>
      <c r="D1242">
        <v>29174913</v>
      </c>
      <c r="E1242">
        <v>1</v>
      </c>
      <c r="F1242">
        <v>1</v>
      </c>
      <c r="G1242">
        <v>1</v>
      </c>
      <c r="H1242">
        <v>2</v>
      </c>
      <c r="I1242" t="s">
        <v>1513</v>
      </c>
      <c r="J1242" t="s">
        <v>1514</v>
      </c>
      <c r="K1242" t="s">
        <v>1515</v>
      </c>
      <c r="L1242">
        <v>1368</v>
      </c>
      <c r="N1242">
        <v>1011</v>
      </c>
      <c r="O1242" t="s">
        <v>1494</v>
      </c>
      <c r="P1242" t="s">
        <v>1494</v>
      </c>
      <c r="Q1242">
        <v>1</v>
      </c>
      <c r="X1242">
        <v>0.30996093749999998</v>
      </c>
      <c r="Y1242">
        <v>0</v>
      </c>
      <c r="Z1242">
        <v>87.17</v>
      </c>
      <c r="AA1242">
        <v>11.6</v>
      </c>
      <c r="AB1242">
        <v>0</v>
      </c>
      <c r="AC1242">
        <v>0</v>
      </c>
      <c r="AD1242">
        <v>1</v>
      </c>
      <c r="AE1242">
        <v>0</v>
      </c>
      <c r="AF1242" t="s">
        <v>61</v>
      </c>
      <c r="AG1242">
        <v>0.44556884765624999</v>
      </c>
      <c r="AH1242">
        <v>2</v>
      </c>
      <c r="AI1242">
        <v>53554420</v>
      </c>
      <c r="AJ1242">
        <v>1362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 x14ac:dyDescent="0.2">
      <c r="A1243">
        <f>ROW(Source!A838)</f>
        <v>838</v>
      </c>
      <c r="B1243">
        <v>53554428</v>
      </c>
      <c r="C1243">
        <v>53554416</v>
      </c>
      <c r="D1243">
        <v>29108696</v>
      </c>
      <c r="E1243">
        <v>1</v>
      </c>
      <c r="F1243">
        <v>1</v>
      </c>
      <c r="G1243">
        <v>1</v>
      </c>
      <c r="H1243">
        <v>3</v>
      </c>
      <c r="I1243" t="s">
        <v>1876</v>
      </c>
      <c r="J1243" t="s">
        <v>1877</v>
      </c>
      <c r="K1243" t="s">
        <v>1878</v>
      </c>
      <c r="L1243">
        <v>1354</v>
      </c>
      <c r="N1243">
        <v>1010</v>
      </c>
      <c r="O1243" t="s">
        <v>160</v>
      </c>
      <c r="P1243" t="s">
        <v>160</v>
      </c>
      <c r="Q1243">
        <v>1</v>
      </c>
      <c r="X1243">
        <v>56.6</v>
      </c>
      <c r="Y1243">
        <v>67.209999999999994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56.6</v>
      </c>
      <c r="AH1243">
        <v>2</v>
      </c>
      <c r="AI1243">
        <v>53554421</v>
      </c>
      <c r="AJ1243">
        <v>1363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 x14ac:dyDescent="0.2">
      <c r="A1244">
        <f>ROW(Source!A838)</f>
        <v>838</v>
      </c>
      <c r="B1244">
        <v>53554429</v>
      </c>
      <c r="C1244">
        <v>53554416</v>
      </c>
      <c r="D1244">
        <v>29109717</v>
      </c>
      <c r="E1244">
        <v>1</v>
      </c>
      <c r="F1244">
        <v>1</v>
      </c>
      <c r="G1244">
        <v>1</v>
      </c>
      <c r="H1244">
        <v>3</v>
      </c>
      <c r="I1244" t="s">
        <v>2111</v>
      </c>
      <c r="J1244" t="s">
        <v>2112</v>
      </c>
      <c r="K1244" t="s">
        <v>2113</v>
      </c>
      <c r="L1244">
        <v>1301</v>
      </c>
      <c r="N1244">
        <v>1003</v>
      </c>
      <c r="O1244" t="s">
        <v>185</v>
      </c>
      <c r="P1244" t="s">
        <v>185</v>
      </c>
      <c r="Q1244">
        <v>1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</v>
      </c>
      <c r="AD1244">
        <v>0</v>
      </c>
      <c r="AE1244">
        <v>0</v>
      </c>
      <c r="AF1244" t="s">
        <v>3</v>
      </c>
      <c r="AG1244">
        <v>0</v>
      </c>
      <c r="AH1244">
        <v>3</v>
      </c>
      <c r="AI1244">
        <v>-1</v>
      </c>
      <c r="AJ1244" t="s">
        <v>3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 x14ac:dyDescent="0.2">
      <c r="A1245">
        <f>ROW(Source!A838)</f>
        <v>838</v>
      </c>
      <c r="B1245">
        <v>53554430</v>
      </c>
      <c r="C1245">
        <v>53554416</v>
      </c>
      <c r="D1245">
        <v>29115197</v>
      </c>
      <c r="E1245">
        <v>1</v>
      </c>
      <c r="F1245">
        <v>1</v>
      </c>
      <c r="G1245">
        <v>1</v>
      </c>
      <c r="H1245">
        <v>3</v>
      </c>
      <c r="I1245" t="s">
        <v>1885</v>
      </c>
      <c r="J1245" t="s">
        <v>1886</v>
      </c>
      <c r="K1245" t="s">
        <v>1887</v>
      </c>
      <c r="L1245">
        <v>1355</v>
      </c>
      <c r="N1245">
        <v>1010</v>
      </c>
      <c r="O1245" t="s">
        <v>894</v>
      </c>
      <c r="P1245" t="s">
        <v>894</v>
      </c>
      <c r="Q1245">
        <v>100</v>
      </c>
      <c r="X1245">
        <v>4</v>
      </c>
      <c r="Y1245">
        <v>50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4</v>
      </c>
      <c r="AH1245">
        <v>2</v>
      </c>
      <c r="AI1245">
        <v>53554423</v>
      </c>
      <c r="AJ1245">
        <v>1365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 x14ac:dyDescent="0.2">
      <c r="A1246">
        <f>ROW(Source!A839)</f>
        <v>839</v>
      </c>
      <c r="B1246">
        <v>53554424</v>
      </c>
      <c r="C1246">
        <v>53554416</v>
      </c>
      <c r="D1246">
        <v>18407150</v>
      </c>
      <c r="E1246">
        <v>1</v>
      </c>
      <c r="F1246">
        <v>1</v>
      </c>
      <c r="G1246">
        <v>1</v>
      </c>
      <c r="H1246">
        <v>1</v>
      </c>
      <c r="I1246" t="s">
        <v>1552</v>
      </c>
      <c r="J1246" t="s">
        <v>3</v>
      </c>
      <c r="K1246" t="s">
        <v>1553</v>
      </c>
      <c r="L1246">
        <v>1369</v>
      </c>
      <c r="N1246">
        <v>1013</v>
      </c>
      <c r="O1246" t="s">
        <v>1486</v>
      </c>
      <c r="P1246" t="s">
        <v>1486</v>
      </c>
      <c r="Q1246">
        <v>1</v>
      </c>
      <c r="X1246">
        <v>37.061442437499991</v>
      </c>
      <c r="Y1246">
        <v>0</v>
      </c>
      <c r="Z1246">
        <v>0</v>
      </c>
      <c r="AA1246">
        <v>0</v>
      </c>
      <c r="AB1246">
        <v>8.5299999999999994</v>
      </c>
      <c r="AC1246">
        <v>0</v>
      </c>
      <c r="AD1246">
        <v>1</v>
      </c>
      <c r="AE1246">
        <v>1</v>
      </c>
      <c r="AF1246" t="s">
        <v>62</v>
      </c>
      <c r="AG1246">
        <v>49.01375762359374</v>
      </c>
      <c r="AH1246">
        <v>2</v>
      </c>
      <c r="AI1246">
        <v>53554417</v>
      </c>
      <c r="AJ1246">
        <v>1366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 x14ac:dyDescent="0.2">
      <c r="A1247">
        <f>ROW(Source!A839)</f>
        <v>839</v>
      </c>
      <c r="B1247">
        <v>53554425</v>
      </c>
      <c r="C1247">
        <v>53554416</v>
      </c>
      <c r="D1247">
        <v>121548</v>
      </c>
      <c r="E1247">
        <v>1</v>
      </c>
      <c r="F1247">
        <v>1</v>
      </c>
      <c r="G1247">
        <v>1</v>
      </c>
      <c r="H1247">
        <v>1</v>
      </c>
      <c r="I1247" t="s">
        <v>31</v>
      </c>
      <c r="J1247" t="s">
        <v>3</v>
      </c>
      <c r="K1247" t="s">
        <v>1489</v>
      </c>
      <c r="L1247">
        <v>608254</v>
      </c>
      <c r="N1247">
        <v>1013</v>
      </c>
      <c r="O1247" t="s">
        <v>1490</v>
      </c>
      <c r="P1247" t="s">
        <v>1490</v>
      </c>
      <c r="Q1247">
        <v>1</v>
      </c>
      <c r="X1247">
        <v>8.2656250000000001E-2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2</v>
      </c>
      <c r="AF1247" t="s">
        <v>61</v>
      </c>
      <c r="AG1247">
        <v>0.11881835937499999</v>
      </c>
      <c r="AH1247">
        <v>2</v>
      </c>
      <c r="AI1247">
        <v>53554418</v>
      </c>
      <c r="AJ1247">
        <v>1367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 x14ac:dyDescent="0.2">
      <c r="A1248">
        <f>ROW(Source!A839)</f>
        <v>839</v>
      </c>
      <c r="B1248">
        <v>53554426</v>
      </c>
      <c r="C1248">
        <v>53554416</v>
      </c>
      <c r="D1248">
        <v>29172556</v>
      </c>
      <c r="E1248">
        <v>1</v>
      </c>
      <c r="F1248">
        <v>1</v>
      </c>
      <c r="G1248">
        <v>1</v>
      </c>
      <c r="H1248">
        <v>2</v>
      </c>
      <c r="I1248" t="s">
        <v>1647</v>
      </c>
      <c r="J1248" t="s">
        <v>1667</v>
      </c>
      <c r="K1248" t="s">
        <v>1649</v>
      </c>
      <c r="L1248">
        <v>1368</v>
      </c>
      <c r="N1248">
        <v>1011</v>
      </c>
      <c r="O1248" t="s">
        <v>1494</v>
      </c>
      <c r="P1248" t="s">
        <v>1494</v>
      </c>
      <c r="Q1248">
        <v>1</v>
      </c>
      <c r="X1248">
        <v>8.2656250000000001E-2</v>
      </c>
      <c r="Y1248">
        <v>0</v>
      </c>
      <c r="Z1248">
        <v>31.26</v>
      </c>
      <c r="AA1248">
        <v>13.5</v>
      </c>
      <c r="AB1248">
        <v>0</v>
      </c>
      <c r="AC1248">
        <v>0</v>
      </c>
      <c r="AD1248">
        <v>1</v>
      </c>
      <c r="AE1248">
        <v>0</v>
      </c>
      <c r="AF1248" t="s">
        <v>61</v>
      </c>
      <c r="AG1248">
        <v>0.11881835937499999</v>
      </c>
      <c r="AH1248">
        <v>2</v>
      </c>
      <c r="AI1248">
        <v>53554419</v>
      </c>
      <c r="AJ1248">
        <v>1368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 x14ac:dyDescent="0.2">
      <c r="A1249">
        <f>ROW(Source!A839)</f>
        <v>839</v>
      </c>
      <c r="B1249">
        <v>53554427</v>
      </c>
      <c r="C1249">
        <v>53554416</v>
      </c>
      <c r="D1249">
        <v>29174913</v>
      </c>
      <c r="E1249">
        <v>1</v>
      </c>
      <c r="F1249">
        <v>1</v>
      </c>
      <c r="G1249">
        <v>1</v>
      </c>
      <c r="H1249">
        <v>2</v>
      </c>
      <c r="I1249" t="s">
        <v>1513</v>
      </c>
      <c r="J1249" t="s">
        <v>1514</v>
      </c>
      <c r="K1249" t="s">
        <v>1515</v>
      </c>
      <c r="L1249">
        <v>1368</v>
      </c>
      <c r="N1249">
        <v>1011</v>
      </c>
      <c r="O1249" t="s">
        <v>1494</v>
      </c>
      <c r="P1249" t="s">
        <v>1494</v>
      </c>
      <c r="Q1249">
        <v>1</v>
      </c>
      <c r="X1249">
        <v>0.30996093749999998</v>
      </c>
      <c r="Y1249">
        <v>0</v>
      </c>
      <c r="Z1249">
        <v>87.17</v>
      </c>
      <c r="AA1249">
        <v>11.6</v>
      </c>
      <c r="AB1249">
        <v>0</v>
      </c>
      <c r="AC1249">
        <v>0</v>
      </c>
      <c r="AD1249">
        <v>1</v>
      </c>
      <c r="AE1249">
        <v>0</v>
      </c>
      <c r="AF1249" t="s">
        <v>61</v>
      </c>
      <c r="AG1249">
        <v>0.44556884765624999</v>
      </c>
      <c r="AH1249">
        <v>2</v>
      </c>
      <c r="AI1249">
        <v>53554420</v>
      </c>
      <c r="AJ1249">
        <v>1369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 x14ac:dyDescent="0.2">
      <c r="A1250">
        <f>ROW(Source!A839)</f>
        <v>839</v>
      </c>
      <c r="B1250">
        <v>53554428</v>
      </c>
      <c r="C1250">
        <v>53554416</v>
      </c>
      <c r="D1250">
        <v>29108696</v>
      </c>
      <c r="E1250">
        <v>1</v>
      </c>
      <c r="F1250">
        <v>1</v>
      </c>
      <c r="G1250">
        <v>1</v>
      </c>
      <c r="H1250">
        <v>3</v>
      </c>
      <c r="I1250" t="s">
        <v>1876</v>
      </c>
      <c r="J1250" t="s">
        <v>1877</v>
      </c>
      <c r="K1250" t="s">
        <v>1878</v>
      </c>
      <c r="L1250">
        <v>1354</v>
      </c>
      <c r="N1250">
        <v>1010</v>
      </c>
      <c r="O1250" t="s">
        <v>160</v>
      </c>
      <c r="P1250" t="s">
        <v>160</v>
      </c>
      <c r="Q1250">
        <v>1</v>
      </c>
      <c r="X1250">
        <v>56.6</v>
      </c>
      <c r="Y1250">
        <v>67.209999999999994</v>
      </c>
      <c r="Z1250">
        <v>0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 t="s">
        <v>3</v>
      </c>
      <c r="AG1250">
        <v>56.6</v>
      </c>
      <c r="AH1250">
        <v>2</v>
      </c>
      <c r="AI1250">
        <v>53554421</v>
      </c>
      <c r="AJ1250">
        <v>1370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 x14ac:dyDescent="0.2">
      <c r="A1251">
        <f>ROW(Source!A839)</f>
        <v>839</v>
      </c>
      <c r="B1251">
        <v>53554429</v>
      </c>
      <c r="C1251">
        <v>53554416</v>
      </c>
      <c r="D1251">
        <v>29109717</v>
      </c>
      <c r="E1251">
        <v>1</v>
      </c>
      <c r="F1251">
        <v>1</v>
      </c>
      <c r="G1251">
        <v>1</v>
      </c>
      <c r="H1251">
        <v>3</v>
      </c>
      <c r="I1251" t="s">
        <v>2111</v>
      </c>
      <c r="J1251" t="s">
        <v>2112</v>
      </c>
      <c r="K1251" t="s">
        <v>2113</v>
      </c>
      <c r="L1251">
        <v>1301</v>
      </c>
      <c r="N1251">
        <v>1003</v>
      </c>
      <c r="O1251" t="s">
        <v>185</v>
      </c>
      <c r="P1251" t="s">
        <v>185</v>
      </c>
      <c r="Q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</v>
      </c>
      <c r="AD1251">
        <v>0</v>
      </c>
      <c r="AE1251">
        <v>0</v>
      </c>
      <c r="AF1251" t="s">
        <v>3</v>
      </c>
      <c r="AG1251">
        <v>0</v>
      </c>
      <c r="AH1251">
        <v>3</v>
      </c>
      <c r="AI1251">
        <v>-1</v>
      </c>
      <c r="AJ1251" t="s">
        <v>3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 x14ac:dyDescent="0.2">
      <c r="A1252">
        <f>ROW(Source!A839)</f>
        <v>839</v>
      </c>
      <c r="B1252">
        <v>53554430</v>
      </c>
      <c r="C1252">
        <v>53554416</v>
      </c>
      <c r="D1252">
        <v>29115197</v>
      </c>
      <c r="E1252">
        <v>1</v>
      </c>
      <c r="F1252">
        <v>1</v>
      </c>
      <c r="G1252">
        <v>1</v>
      </c>
      <c r="H1252">
        <v>3</v>
      </c>
      <c r="I1252" t="s">
        <v>1885</v>
      </c>
      <c r="J1252" t="s">
        <v>1886</v>
      </c>
      <c r="K1252" t="s">
        <v>1887</v>
      </c>
      <c r="L1252">
        <v>1355</v>
      </c>
      <c r="N1252">
        <v>1010</v>
      </c>
      <c r="O1252" t="s">
        <v>894</v>
      </c>
      <c r="P1252" t="s">
        <v>894</v>
      </c>
      <c r="Q1252">
        <v>100</v>
      </c>
      <c r="X1252">
        <v>4</v>
      </c>
      <c r="Y1252">
        <v>50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4</v>
      </c>
      <c r="AH1252">
        <v>2</v>
      </c>
      <c r="AI1252">
        <v>53554423</v>
      </c>
      <c r="AJ1252">
        <v>1372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 x14ac:dyDescent="0.2">
      <c r="A1253">
        <f>ROW(Source!A842)</f>
        <v>842</v>
      </c>
      <c r="B1253">
        <v>53554441</v>
      </c>
      <c r="C1253">
        <v>53554432</v>
      </c>
      <c r="D1253">
        <v>18413230</v>
      </c>
      <c r="E1253">
        <v>1</v>
      </c>
      <c r="F1253">
        <v>1</v>
      </c>
      <c r="G1253">
        <v>1</v>
      </c>
      <c r="H1253">
        <v>1</v>
      </c>
      <c r="I1253" t="s">
        <v>1487</v>
      </c>
      <c r="J1253" t="s">
        <v>3</v>
      </c>
      <c r="K1253" t="s">
        <v>1488</v>
      </c>
      <c r="L1253">
        <v>1369</v>
      </c>
      <c r="N1253">
        <v>1013</v>
      </c>
      <c r="O1253" t="s">
        <v>1486</v>
      </c>
      <c r="P1253" t="s">
        <v>1486</v>
      </c>
      <c r="Q1253">
        <v>1</v>
      </c>
      <c r="X1253">
        <v>291.15707043749995</v>
      </c>
      <c r="Y1253">
        <v>0</v>
      </c>
      <c r="Z1253">
        <v>0</v>
      </c>
      <c r="AA1253">
        <v>0</v>
      </c>
      <c r="AB1253">
        <v>305.91000000000003</v>
      </c>
      <c r="AC1253">
        <v>0</v>
      </c>
      <c r="AD1253">
        <v>1</v>
      </c>
      <c r="AE1253">
        <v>1</v>
      </c>
      <c r="AF1253" t="s">
        <v>62</v>
      </c>
      <c r="AG1253">
        <v>385.05522565359371</v>
      </c>
      <c r="AH1253">
        <v>2</v>
      </c>
      <c r="AI1253">
        <v>53554433</v>
      </c>
      <c r="AJ1253">
        <v>1373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 x14ac:dyDescent="0.2">
      <c r="A1254">
        <f>ROW(Source!A842)</f>
        <v>842</v>
      </c>
      <c r="B1254">
        <v>53554442</v>
      </c>
      <c r="C1254">
        <v>53554432</v>
      </c>
      <c r="D1254">
        <v>121548</v>
      </c>
      <c r="E1254">
        <v>1</v>
      </c>
      <c r="F1254">
        <v>1</v>
      </c>
      <c r="G1254">
        <v>1</v>
      </c>
      <c r="H1254">
        <v>1</v>
      </c>
      <c r="I1254" t="s">
        <v>31</v>
      </c>
      <c r="J1254" t="s">
        <v>3</v>
      </c>
      <c r="K1254" t="s">
        <v>1489</v>
      </c>
      <c r="L1254">
        <v>608254</v>
      </c>
      <c r="N1254">
        <v>1013</v>
      </c>
      <c r="O1254" t="s">
        <v>1490</v>
      </c>
      <c r="P1254" t="s">
        <v>1490</v>
      </c>
      <c r="Q1254">
        <v>1</v>
      </c>
      <c r="X1254">
        <v>0.1653125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2</v>
      </c>
      <c r="AF1254" t="s">
        <v>61</v>
      </c>
      <c r="AG1254">
        <v>0.23763671874999998</v>
      </c>
      <c r="AH1254">
        <v>2</v>
      </c>
      <c r="AI1254">
        <v>53554434</v>
      </c>
      <c r="AJ1254">
        <v>1374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 x14ac:dyDescent="0.2">
      <c r="A1255">
        <f>ROW(Source!A842)</f>
        <v>842</v>
      </c>
      <c r="B1255">
        <v>53554443</v>
      </c>
      <c r="C1255">
        <v>53554432</v>
      </c>
      <c r="D1255">
        <v>29172556</v>
      </c>
      <c r="E1255">
        <v>1</v>
      </c>
      <c r="F1255">
        <v>1</v>
      </c>
      <c r="G1255">
        <v>1</v>
      </c>
      <c r="H1255">
        <v>2</v>
      </c>
      <c r="I1255" t="s">
        <v>1647</v>
      </c>
      <c r="J1255" t="s">
        <v>1667</v>
      </c>
      <c r="K1255" t="s">
        <v>1649</v>
      </c>
      <c r="L1255">
        <v>1368</v>
      </c>
      <c r="N1255">
        <v>1011</v>
      </c>
      <c r="O1255" t="s">
        <v>1494</v>
      </c>
      <c r="P1255" t="s">
        <v>1494</v>
      </c>
      <c r="Q1255">
        <v>1</v>
      </c>
      <c r="X1255">
        <v>0.1653125</v>
      </c>
      <c r="Y1255">
        <v>0</v>
      </c>
      <c r="Z1255">
        <v>31.26</v>
      </c>
      <c r="AA1255">
        <v>13.5</v>
      </c>
      <c r="AB1255">
        <v>0</v>
      </c>
      <c r="AC1255">
        <v>0</v>
      </c>
      <c r="AD1255">
        <v>1</v>
      </c>
      <c r="AE1255">
        <v>0</v>
      </c>
      <c r="AF1255" t="s">
        <v>61</v>
      </c>
      <c r="AG1255">
        <v>0.23763671874999998</v>
      </c>
      <c r="AH1255">
        <v>2</v>
      </c>
      <c r="AI1255">
        <v>53554435</v>
      </c>
      <c r="AJ1255">
        <v>1375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 x14ac:dyDescent="0.2">
      <c r="A1256">
        <f>ROW(Source!A842)</f>
        <v>842</v>
      </c>
      <c r="B1256">
        <v>53554444</v>
      </c>
      <c r="C1256">
        <v>53554432</v>
      </c>
      <c r="D1256">
        <v>29174591</v>
      </c>
      <c r="E1256">
        <v>1</v>
      </c>
      <c r="F1256">
        <v>1</v>
      </c>
      <c r="G1256">
        <v>1</v>
      </c>
      <c r="H1256">
        <v>2</v>
      </c>
      <c r="I1256" t="s">
        <v>1833</v>
      </c>
      <c r="J1256" t="s">
        <v>1834</v>
      </c>
      <c r="K1256" t="s">
        <v>1835</v>
      </c>
      <c r="L1256">
        <v>1368</v>
      </c>
      <c r="N1256">
        <v>1011</v>
      </c>
      <c r="O1256" t="s">
        <v>1494</v>
      </c>
      <c r="P1256" t="s">
        <v>1494</v>
      </c>
      <c r="Q1256">
        <v>1</v>
      </c>
      <c r="X1256">
        <v>0.53726562499999997</v>
      </c>
      <c r="Y1256">
        <v>0</v>
      </c>
      <c r="Z1256">
        <v>0.95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 t="s">
        <v>61</v>
      </c>
      <c r="AG1256">
        <v>0.77231933593749991</v>
      </c>
      <c r="AH1256">
        <v>2</v>
      </c>
      <c r="AI1256">
        <v>53554436</v>
      </c>
      <c r="AJ1256">
        <v>1376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 x14ac:dyDescent="0.2">
      <c r="A1257">
        <f>ROW(Source!A842)</f>
        <v>842</v>
      </c>
      <c r="B1257">
        <v>53554445</v>
      </c>
      <c r="C1257">
        <v>53554432</v>
      </c>
      <c r="D1257">
        <v>29174913</v>
      </c>
      <c r="E1257">
        <v>1</v>
      </c>
      <c r="F1257">
        <v>1</v>
      </c>
      <c r="G1257">
        <v>1</v>
      </c>
      <c r="H1257">
        <v>2</v>
      </c>
      <c r="I1257" t="s">
        <v>1513</v>
      </c>
      <c r="J1257" t="s">
        <v>1514</v>
      </c>
      <c r="K1257" t="s">
        <v>1515</v>
      </c>
      <c r="L1257">
        <v>1368</v>
      </c>
      <c r="N1257">
        <v>1011</v>
      </c>
      <c r="O1257" t="s">
        <v>1494</v>
      </c>
      <c r="P1257" t="s">
        <v>1494</v>
      </c>
      <c r="Q1257">
        <v>1</v>
      </c>
      <c r="X1257">
        <v>1.033203125</v>
      </c>
      <c r="Y1257">
        <v>0</v>
      </c>
      <c r="Z1257">
        <v>87.17</v>
      </c>
      <c r="AA1257">
        <v>11.6</v>
      </c>
      <c r="AB1257">
        <v>0</v>
      </c>
      <c r="AC1257">
        <v>0</v>
      </c>
      <c r="AD1257">
        <v>1</v>
      </c>
      <c r="AE1257">
        <v>0</v>
      </c>
      <c r="AF1257" t="s">
        <v>61</v>
      </c>
      <c r="AG1257">
        <v>1.4852294921874998</v>
      </c>
      <c r="AH1257">
        <v>2</v>
      </c>
      <c r="AI1257">
        <v>53554437</v>
      </c>
      <c r="AJ1257">
        <v>1377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 x14ac:dyDescent="0.2">
      <c r="A1258">
        <f>ROW(Source!A842)</f>
        <v>842</v>
      </c>
      <c r="B1258">
        <v>53554446</v>
      </c>
      <c r="C1258">
        <v>53554432</v>
      </c>
      <c r="D1258">
        <v>29107800</v>
      </c>
      <c r="E1258">
        <v>1</v>
      </c>
      <c r="F1258">
        <v>1</v>
      </c>
      <c r="G1258">
        <v>1</v>
      </c>
      <c r="H1258">
        <v>3</v>
      </c>
      <c r="I1258" t="s">
        <v>1698</v>
      </c>
      <c r="J1258" t="s">
        <v>1699</v>
      </c>
      <c r="K1258" t="s">
        <v>1700</v>
      </c>
      <c r="L1258">
        <v>1346</v>
      </c>
      <c r="N1258">
        <v>1009</v>
      </c>
      <c r="O1258" t="s">
        <v>143</v>
      </c>
      <c r="P1258" t="s">
        <v>143</v>
      </c>
      <c r="Q1258">
        <v>1</v>
      </c>
      <c r="X1258">
        <v>0.2</v>
      </c>
      <c r="Y1258">
        <v>1.81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 t="s">
        <v>3</v>
      </c>
      <c r="AG1258">
        <v>0.2</v>
      </c>
      <c r="AH1258">
        <v>2</v>
      </c>
      <c r="AI1258">
        <v>53554438</v>
      </c>
      <c r="AJ1258">
        <v>1378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 x14ac:dyDescent="0.2">
      <c r="A1259">
        <f>ROW(Source!A842)</f>
        <v>842</v>
      </c>
      <c r="B1259">
        <v>53554447</v>
      </c>
      <c r="C1259">
        <v>53554432</v>
      </c>
      <c r="D1259">
        <v>29109411</v>
      </c>
      <c r="E1259">
        <v>1</v>
      </c>
      <c r="F1259">
        <v>1</v>
      </c>
      <c r="G1259">
        <v>1</v>
      </c>
      <c r="H1259">
        <v>3</v>
      </c>
      <c r="I1259" t="s">
        <v>1890</v>
      </c>
      <c r="J1259" t="s">
        <v>1891</v>
      </c>
      <c r="K1259" t="s">
        <v>1892</v>
      </c>
      <c r="L1259">
        <v>1346</v>
      </c>
      <c r="N1259">
        <v>1009</v>
      </c>
      <c r="O1259" t="s">
        <v>143</v>
      </c>
      <c r="P1259" t="s">
        <v>143</v>
      </c>
      <c r="Q1259">
        <v>1</v>
      </c>
      <c r="X1259">
        <v>30</v>
      </c>
      <c r="Y1259">
        <v>15.95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30</v>
      </c>
      <c r="AH1259">
        <v>2</v>
      </c>
      <c r="AI1259">
        <v>53554439</v>
      </c>
      <c r="AJ1259">
        <v>1379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 x14ac:dyDescent="0.2">
      <c r="A1260">
        <f>ROW(Source!A842)</f>
        <v>842</v>
      </c>
      <c r="B1260">
        <v>53554448</v>
      </c>
      <c r="C1260">
        <v>53554432</v>
      </c>
      <c r="D1260">
        <v>29109535</v>
      </c>
      <c r="E1260">
        <v>1</v>
      </c>
      <c r="F1260">
        <v>1</v>
      </c>
      <c r="G1260">
        <v>1</v>
      </c>
      <c r="H1260">
        <v>3</v>
      </c>
      <c r="I1260" t="s">
        <v>2114</v>
      </c>
      <c r="J1260" t="s">
        <v>2115</v>
      </c>
      <c r="K1260" t="s">
        <v>2116</v>
      </c>
      <c r="L1260">
        <v>1327</v>
      </c>
      <c r="N1260">
        <v>1005</v>
      </c>
      <c r="O1260" t="s">
        <v>128</v>
      </c>
      <c r="P1260" t="s">
        <v>128</v>
      </c>
      <c r="Q1260">
        <v>1</v>
      </c>
      <c r="X1260">
        <v>105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 t="s">
        <v>3</v>
      </c>
      <c r="AG1260">
        <v>105</v>
      </c>
      <c r="AH1260">
        <v>3</v>
      </c>
      <c r="AI1260">
        <v>-1</v>
      </c>
      <c r="AJ1260" t="s">
        <v>3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 x14ac:dyDescent="0.2">
      <c r="A1261">
        <f>ROW(Source!A842)</f>
        <v>842</v>
      </c>
      <c r="B1261">
        <v>53554449</v>
      </c>
      <c r="C1261">
        <v>53554432</v>
      </c>
      <c r="D1261">
        <v>29109265</v>
      </c>
      <c r="E1261">
        <v>1</v>
      </c>
      <c r="F1261">
        <v>1</v>
      </c>
      <c r="G1261">
        <v>1</v>
      </c>
      <c r="H1261">
        <v>3</v>
      </c>
      <c r="I1261" t="s">
        <v>2078</v>
      </c>
      <c r="J1261" t="s">
        <v>2079</v>
      </c>
      <c r="K1261" t="s">
        <v>2080</v>
      </c>
      <c r="L1261">
        <v>1348</v>
      </c>
      <c r="N1261">
        <v>1009</v>
      </c>
      <c r="O1261" t="s">
        <v>26</v>
      </c>
      <c r="P1261" t="s">
        <v>26</v>
      </c>
      <c r="Q1261">
        <v>1000</v>
      </c>
      <c r="X1261">
        <v>8.8999999999999999E-3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 t="s">
        <v>3</v>
      </c>
      <c r="AG1261">
        <v>8.8999999999999999E-3</v>
      </c>
      <c r="AH1261">
        <v>3</v>
      </c>
      <c r="AI1261">
        <v>-1</v>
      </c>
      <c r="AJ1261" t="s">
        <v>3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 x14ac:dyDescent="0.2">
      <c r="A1262">
        <f>ROW(Source!A843)</f>
        <v>843</v>
      </c>
      <c r="B1262">
        <v>53554441</v>
      </c>
      <c r="C1262">
        <v>53554432</v>
      </c>
      <c r="D1262">
        <v>18413230</v>
      </c>
      <c r="E1262">
        <v>1</v>
      </c>
      <c r="F1262">
        <v>1</v>
      </c>
      <c r="G1262">
        <v>1</v>
      </c>
      <c r="H1262">
        <v>1</v>
      </c>
      <c r="I1262" t="s">
        <v>1487</v>
      </c>
      <c r="J1262" t="s">
        <v>3</v>
      </c>
      <c r="K1262" t="s">
        <v>1488</v>
      </c>
      <c r="L1262">
        <v>1369</v>
      </c>
      <c r="N1262">
        <v>1013</v>
      </c>
      <c r="O1262" t="s">
        <v>1486</v>
      </c>
      <c r="P1262" t="s">
        <v>1486</v>
      </c>
      <c r="Q1262">
        <v>1</v>
      </c>
      <c r="X1262">
        <v>291.15707043749995</v>
      </c>
      <c r="Y1262">
        <v>0</v>
      </c>
      <c r="Z1262">
        <v>0</v>
      </c>
      <c r="AA1262">
        <v>0</v>
      </c>
      <c r="AB1262">
        <v>305.91000000000003</v>
      </c>
      <c r="AC1262">
        <v>0</v>
      </c>
      <c r="AD1262">
        <v>1</v>
      </c>
      <c r="AE1262">
        <v>1</v>
      </c>
      <c r="AF1262" t="s">
        <v>62</v>
      </c>
      <c r="AG1262">
        <v>385.05522565359371</v>
      </c>
      <c r="AH1262">
        <v>2</v>
      </c>
      <c r="AI1262">
        <v>53554433</v>
      </c>
      <c r="AJ1262">
        <v>1381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 x14ac:dyDescent="0.2">
      <c r="A1263">
        <f>ROW(Source!A843)</f>
        <v>843</v>
      </c>
      <c r="B1263">
        <v>53554442</v>
      </c>
      <c r="C1263">
        <v>53554432</v>
      </c>
      <c r="D1263">
        <v>121548</v>
      </c>
      <c r="E1263">
        <v>1</v>
      </c>
      <c r="F1263">
        <v>1</v>
      </c>
      <c r="G1263">
        <v>1</v>
      </c>
      <c r="H1263">
        <v>1</v>
      </c>
      <c r="I1263" t="s">
        <v>31</v>
      </c>
      <c r="J1263" t="s">
        <v>3</v>
      </c>
      <c r="K1263" t="s">
        <v>1489</v>
      </c>
      <c r="L1263">
        <v>608254</v>
      </c>
      <c r="N1263">
        <v>1013</v>
      </c>
      <c r="O1263" t="s">
        <v>1490</v>
      </c>
      <c r="P1263" t="s">
        <v>1490</v>
      </c>
      <c r="Q1263">
        <v>1</v>
      </c>
      <c r="X1263">
        <v>0.1653125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1</v>
      </c>
      <c r="AE1263">
        <v>2</v>
      </c>
      <c r="AF1263" t="s">
        <v>61</v>
      </c>
      <c r="AG1263">
        <v>0.23763671874999998</v>
      </c>
      <c r="AH1263">
        <v>2</v>
      </c>
      <c r="AI1263">
        <v>53554434</v>
      </c>
      <c r="AJ1263">
        <v>1382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 x14ac:dyDescent="0.2">
      <c r="A1264">
        <f>ROW(Source!A843)</f>
        <v>843</v>
      </c>
      <c r="B1264">
        <v>53554443</v>
      </c>
      <c r="C1264">
        <v>53554432</v>
      </c>
      <c r="D1264">
        <v>29172556</v>
      </c>
      <c r="E1264">
        <v>1</v>
      </c>
      <c r="F1264">
        <v>1</v>
      </c>
      <c r="G1264">
        <v>1</v>
      </c>
      <c r="H1264">
        <v>2</v>
      </c>
      <c r="I1264" t="s">
        <v>1647</v>
      </c>
      <c r="J1264" t="s">
        <v>1667</v>
      </c>
      <c r="K1264" t="s">
        <v>1649</v>
      </c>
      <c r="L1264">
        <v>1368</v>
      </c>
      <c r="N1264">
        <v>1011</v>
      </c>
      <c r="O1264" t="s">
        <v>1494</v>
      </c>
      <c r="P1264" t="s">
        <v>1494</v>
      </c>
      <c r="Q1264">
        <v>1</v>
      </c>
      <c r="X1264">
        <v>0.1653125</v>
      </c>
      <c r="Y1264">
        <v>0</v>
      </c>
      <c r="Z1264">
        <v>31.26</v>
      </c>
      <c r="AA1264">
        <v>13.5</v>
      </c>
      <c r="AB1264">
        <v>0</v>
      </c>
      <c r="AC1264">
        <v>0</v>
      </c>
      <c r="AD1264">
        <v>1</v>
      </c>
      <c r="AE1264">
        <v>0</v>
      </c>
      <c r="AF1264" t="s">
        <v>61</v>
      </c>
      <c r="AG1264">
        <v>0.23763671874999998</v>
      </c>
      <c r="AH1264">
        <v>2</v>
      </c>
      <c r="AI1264">
        <v>53554435</v>
      </c>
      <c r="AJ1264">
        <v>1383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 x14ac:dyDescent="0.2">
      <c r="A1265">
        <f>ROW(Source!A843)</f>
        <v>843</v>
      </c>
      <c r="B1265">
        <v>53554444</v>
      </c>
      <c r="C1265">
        <v>53554432</v>
      </c>
      <c r="D1265">
        <v>29174591</v>
      </c>
      <c r="E1265">
        <v>1</v>
      </c>
      <c r="F1265">
        <v>1</v>
      </c>
      <c r="G1265">
        <v>1</v>
      </c>
      <c r="H1265">
        <v>2</v>
      </c>
      <c r="I1265" t="s">
        <v>1833</v>
      </c>
      <c r="J1265" t="s">
        <v>1834</v>
      </c>
      <c r="K1265" t="s">
        <v>1835</v>
      </c>
      <c r="L1265">
        <v>1368</v>
      </c>
      <c r="N1265">
        <v>1011</v>
      </c>
      <c r="O1265" t="s">
        <v>1494</v>
      </c>
      <c r="P1265" t="s">
        <v>1494</v>
      </c>
      <c r="Q1265">
        <v>1</v>
      </c>
      <c r="X1265">
        <v>0.53726562499999997</v>
      </c>
      <c r="Y1265">
        <v>0</v>
      </c>
      <c r="Z1265">
        <v>0.95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 t="s">
        <v>61</v>
      </c>
      <c r="AG1265">
        <v>0.77231933593749991</v>
      </c>
      <c r="AH1265">
        <v>2</v>
      </c>
      <c r="AI1265">
        <v>53554436</v>
      </c>
      <c r="AJ1265">
        <v>1384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 x14ac:dyDescent="0.2">
      <c r="A1266">
        <f>ROW(Source!A843)</f>
        <v>843</v>
      </c>
      <c r="B1266">
        <v>53554445</v>
      </c>
      <c r="C1266">
        <v>53554432</v>
      </c>
      <c r="D1266">
        <v>29174913</v>
      </c>
      <c r="E1266">
        <v>1</v>
      </c>
      <c r="F1266">
        <v>1</v>
      </c>
      <c r="G1266">
        <v>1</v>
      </c>
      <c r="H1266">
        <v>2</v>
      </c>
      <c r="I1266" t="s">
        <v>1513</v>
      </c>
      <c r="J1266" t="s">
        <v>1514</v>
      </c>
      <c r="K1266" t="s">
        <v>1515</v>
      </c>
      <c r="L1266">
        <v>1368</v>
      </c>
      <c r="N1266">
        <v>1011</v>
      </c>
      <c r="O1266" t="s">
        <v>1494</v>
      </c>
      <c r="P1266" t="s">
        <v>1494</v>
      </c>
      <c r="Q1266">
        <v>1</v>
      </c>
      <c r="X1266">
        <v>1.033203125</v>
      </c>
      <c r="Y1266">
        <v>0</v>
      </c>
      <c r="Z1266">
        <v>87.17</v>
      </c>
      <c r="AA1266">
        <v>11.6</v>
      </c>
      <c r="AB1266">
        <v>0</v>
      </c>
      <c r="AC1266">
        <v>0</v>
      </c>
      <c r="AD1266">
        <v>1</v>
      </c>
      <c r="AE1266">
        <v>0</v>
      </c>
      <c r="AF1266" t="s">
        <v>61</v>
      </c>
      <c r="AG1266">
        <v>1.4852294921874998</v>
      </c>
      <c r="AH1266">
        <v>2</v>
      </c>
      <c r="AI1266">
        <v>53554437</v>
      </c>
      <c r="AJ1266">
        <v>1385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 x14ac:dyDescent="0.2">
      <c r="A1267">
        <f>ROW(Source!A843)</f>
        <v>843</v>
      </c>
      <c r="B1267">
        <v>53554446</v>
      </c>
      <c r="C1267">
        <v>53554432</v>
      </c>
      <c r="D1267">
        <v>29107800</v>
      </c>
      <c r="E1267">
        <v>1</v>
      </c>
      <c r="F1267">
        <v>1</v>
      </c>
      <c r="G1267">
        <v>1</v>
      </c>
      <c r="H1267">
        <v>3</v>
      </c>
      <c r="I1267" t="s">
        <v>1698</v>
      </c>
      <c r="J1267" t="s">
        <v>1699</v>
      </c>
      <c r="K1267" t="s">
        <v>1700</v>
      </c>
      <c r="L1267">
        <v>1346</v>
      </c>
      <c r="N1267">
        <v>1009</v>
      </c>
      <c r="O1267" t="s">
        <v>143</v>
      </c>
      <c r="P1267" t="s">
        <v>143</v>
      </c>
      <c r="Q1267">
        <v>1</v>
      </c>
      <c r="X1267">
        <v>0.2</v>
      </c>
      <c r="Y1267">
        <v>1.81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0.2</v>
      </c>
      <c r="AH1267">
        <v>2</v>
      </c>
      <c r="AI1267">
        <v>53554438</v>
      </c>
      <c r="AJ1267">
        <v>1386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 x14ac:dyDescent="0.2">
      <c r="A1268">
        <f>ROW(Source!A843)</f>
        <v>843</v>
      </c>
      <c r="B1268">
        <v>53554447</v>
      </c>
      <c r="C1268">
        <v>53554432</v>
      </c>
      <c r="D1268">
        <v>29109411</v>
      </c>
      <c r="E1268">
        <v>1</v>
      </c>
      <c r="F1268">
        <v>1</v>
      </c>
      <c r="G1268">
        <v>1</v>
      </c>
      <c r="H1268">
        <v>3</v>
      </c>
      <c r="I1268" t="s">
        <v>1890</v>
      </c>
      <c r="J1268" t="s">
        <v>1891</v>
      </c>
      <c r="K1268" t="s">
        <v>1892</v>
      </c>
      <c r="L1268">
        <v>1346</v>
      </c>
      <c r="N1268">
        <v>1009</v>
      </c>
      <c r="O1268" t="s">
        <v>143</v>
      </c>
      <c r="P1268" t="s">
        <v>143</v>
      </c>
      <c r="Q1268">
        <v>1</v>
      </c>
      <c r="X1268">
        <v>30</v>
      </c>
      <c r="Y1268">
        <v>15.95</v>
      </c>
      <c r="Z1268">
        <v>0</v>
      </c>
      <c r="AA1268">
        <v>0</v>
      </c>
      <c r="AB1268">
        <v>0</v>
      </c>
      <c r="AC1268">
        <v>0</v>
      </c>
      <c r="AD1268">
        <v>1</v>
      </c>
      <c r="AE1268">
        <v>0</v>
      </c>
      <c r="AF1268" t="s">
        <v>3</v>
      </c>
      <c r="AG1268">
        <v>30</v>
      </c>
      <c r="AH1268">
        <v>2</v>
      </c>
      <c r="AI1268">
        <v>53554439</v>
      </c>
      <c r="AJ1268">
        <v>1387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 x14ac:dyDescent="0.2">
      <c r="A1269">
        <f>ROW(Source!A843)</f>
        <v>843</v>
      </c>
      <c r="B1269">
        <v>53554448</v>
      </c>
      <c r="C1269">
        <v>53554432</v>
      </c>
      <c r="D1269">
        <v>29109535</v>
      </c>
      <c r="E1269">
        <v>1</v>
      </c>
      <c r="F1269">
        <v>1</v>
      </c>
      <c r="G1269">
        <v>1</v>
      </c>
      <c r="H1269">
        <v>3</v>
      </c>
      <c r="I1269" t="s">
        <v>2114</v>
      </c>
      <c r="J1269" t="s">
        <v>2115</v>
      </c>
      <c r="K1269" t="s">
        <v>2116</v>
      </c>
      <c r="L1269">
        <v>1327</v>
      </c>
      <c r="N1269">
        <v>1005</v>
      </c>
      <c r="O1269" t="s">
        <v>128</v>
      </c>
      <c r="P1269" t="s">
        <v>128</v>
      </c>
      <c r="Q1269">
        <v>1</v>
      </c>
      <c r="X1269">
        <v>105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 t="s">
        <v>3</v>
      </c>
      <c r="AG1269">
        <v>105</v>
      </c>
      <c r="AH1269">
        <v>3</v>
      </c>
      <c r="AI1269">
        <v>-1</v>
      </c>
      <c r="AJ1269" t="s">
        <v>3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 x14ac:dyDescent="0.2">
      <c r="A1270">
        <f>ROW(Source!A843)</f>
        <v>843</v>
      </c>
      <c r="B1270">
        <v>53554449</v>
      </c>
      <c r="C1270">
        <v>53554432</v>
      </c>
      <c r="D1270">
        <v>29109265</v>
      </c>
      <c r="E1270">
        <v>1</v>
      </c>
      <c r="F1270">
        <v>1</v>
      </c>
      <c r="G1270">
        <v>1</v>
      </c>
      <c r="H1270">
        <v>3</v>
      </c>
      <c r="I1270" t="s">
        <v>2078</v>
      </c>
      <c r="J1270" t="s">
        <v>2079</v>
      </c>
      <c r="K1270" t="s">
        <v>2080</v>
      </c>
      <c r="L1270">
        <v>1348</v>
      </c>
      <c r="N1270">
        <v>1009</v>
      </c>
      <c r="O1270" t="s">
        <v>26</v>
      </c>
      <c r="P1270" t="s">
        <v>26</v>
      </c>
      <c r="Q1270">
        <v>1000</v>
      </c>
      <c r="X1270">
        <v>8.8999999999999999E-3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 t="s">
        <v>3</v>
      </c>
      <c r="AG1270">
        <v>8.8999999999999999E-3</v>
      </c>
      <c r="AH1270">
        <v>3</v>
      </c>
      <c r="AI1270">
        <v>-1</v>
      </c>
      <c r="AJ1270" t="s">
        <v>3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 x14ac:dyDescent="0.2">
      <c r="A1271">
        <f>ROW(Source!A846)</f>
        <v>846</v>
      </c>
      <c r="B1271">
        <v>53554456</v>
      </c>
      <c r="C1271">
        <v>53554451</v>
      </c>
      <c r="D1271">
        <v>18407150</v>
      </c>
      <c r="E1271">
        <v>1</v>
      </c>
      <c r="F1271">
        <v>1</v>
      </c>
      <c r="G1271">
        <v>1</v>
      </c>
      <c r="H1271">
        <v>1</v>
      </c>
      <c r="I1271" t="s">
        <v>1552</v>
      </c>
      <c r="J1271" t="s">
        <v>3</v>
      </c>
      <c r="K1271" t="s">
        <v>1553</v>
      </c>
      <c r="L1271">
        <v>1369</v>
      </c>
      <c r="N1271">
        <v>1013</v>
      </c>
      <c r="O1271" t="s">
        <v>1486</v>
      </c>
      <c r="P1271" t="s">
        <v>1486</v>
      </c>
      <c r="Q1271">
        <v>1</v>
      </c>
      <c r="X1271">
        <v>11.718341874999997</v>
      </c>
      <c r="Y1271">
        <v>0</v>
      </c>
      <c r="Z1271">
        <v>0</v>
      </c>
      <c r="AA1271">
        <v>0</v>
      </c>
      <c r="AB1271">
        <v>8.5299999999999994</v>
      </c>
      <c r="AC1271">
        <v>0</v>
      </c>
      <c r="AD1271">
        <v>1</v>
      </c>
      <c r="AE1271">
        <v>1</v>
      </c>
      <c r="AF1271" t="s">
        <v>62</v>
      </c>
      <c r="AG1271">
        <v>15.497507129687497</v>
      </c>
      <c r="AH1271">
        <v>2</v>
      </c>
      <c r="AI1271">
        <v>53554452</v>
      </c>
      <c r="AJ1271">
        <v>1389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 x14ac:dyDescent="0.2">
      <c r="A1272">
        <f>ROW(Source!A846)</f>
        <v>846</v>
      </c>
      <c r="B1272">
        <v>53554457</v>
      </c>
      <c r="C1272">
        <v>53554451</v>
      </c>
      <c r="D1272">
        <v>29109742</v>
      </c>
      <c r="E1272">
        <v>1</v>
      </c>
      <c r="F1272">
        <v>1</v>
      </c>
      <c r="G1272">
        <v>1</v>
      </c>
      <c r="H1272">
        <v>3</v>
      </c>
      <c r="I1272" t="s">
        <v>831</v>
      </c>
      <c r="J1272" t="s">
        <v>834</v>
      </c>
      <c r="K1272" t="s">
        <v>832</v>
      </c>
      <c r="L1272">
        <v>1302</v>
      </c>
      <c r="N1272">
        <v>1003</v>
      </c>
      <c r="O1272" t="s">
        <v>833</v>
      </c>
      <c r="P1272" t="s">
        <v>833</v>
      </c>
      <c r="Q1272">
        <v>10</v>
      </c>
      <c r="X1272">
        <v>10</v>
      </c>
      <c r="Y1272">
        <v>31.2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10</v>
      </c>
      <c r="AH1272">
        <v>2</v>
      </c>
      <c r="AI1272">
        <v>53554453</v>
      </c>
      <c r="AJ1272">
        <v>1390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 x14ac:dyDescent="0.2">
      <c r="A1273">
        <f>ROW(Source!A846)</f>
        <v>846</v>
      </c>
      <c r="B1273">
        <v>53554458</v>
      </c>
      <c r="C1273">
        <v>53554451</v>
      </c>
      <c r="D1273">
        <v>29122313</v>
      </c>
      <c r="E1273">
        <v>1</v>
      </c>
      <c r="F1273">
        <v>1</v>
      </c>
      <c r="G1273">
        <v>1</v>
      </c>
      <c r="H1273">
        <v>3</v>
      </c>
      <c r="I1273" t="s">
        <v>1893</v>
      </c>
      <c r="J1273" t="s">
        <v>1894</v>
      </c>
      <c r="K1273" t="s">
        <v>1895</v>
      </c>
      <c r="L1273">
        <v>1346</v>
      </c>
      <c r="N1273">
        <v>1009</v>
      </c>
      <c r="O1273" t="s">
        <v>143</v>
      </c>
      <c r="P1273" t="s">
        <v>143</v>
      </c>
      <c r="Q1273">
        <v>1</v>
      </c>
      <c r="X1273">
        <v>0.8</v>
      </c>
      <c r="Y1273">
        <v>45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0.8</v>
      </c>
      <c r="AH1273">
        <v>2</v>
      </c>
      <c r="AI1273">
        <v>53554455</v>
      </c>
      <c r="AJ1273">
        <v>1392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 x14ac:dyDescent="0.2">
      <c r="A1274">
        <f>ROW(Source!A847)</f>
        <v>847</v>
      </c>
      <c r="B1274">
        <v>53554456</v>
      </c>
      <c r="C1274">
        <v>53554451</v>
      </c>
      <c r="D1274">
        <v>18407150</v>
      </c>
      <c r="E1274">
        <v>1</v>
      </c>
      <c r="F1274">
        <v>1</v>
      </c>
      <c r="G1274">
        <v>1</v>
      </c>
      <c r="H1274">
        <v>1</v>
      </c>
      <c r="I1274" t="s">
        <v>1552</v>
      </c>
      <c r="J1274" t="s">
        <v>3</v>
      </c>
      <c r="K1274" t="s">
        <v>1553</v>
      </c>
      <c r="L1274">
        <v>1369</v>
      </c>
      <c r="N1274">
        <v>1013</v>
      </c>
      <c r="O1274" t="s">
        <v>1486</v>
      </c>
      <c r="P1274" t="s">
        <v>1486</v>
      </c>
      <c r="Q1274">
        <v>1</v>
      </c>
      <c r="X1274">
        <v>11.718341874999997</v>
      </c>
      <c r="Y1274">
        <v>0</v>
      </c>
      <c r="Z1274">
        <v>0</v>
      </c>
      <c r="AA1274">
        <v>0</v>
      </c>
      <c r="AB1274">
        <v>8.5299999999999994</v>
      </c>
      <c r="AC1274">
        <v>0</v>
      </c>
      <c r="AD1274">
        <v>1</v>
      </c>
      <c r="AE1274">
        <v>1</v>
      </c>
      <c r="AF1274" t="s">
        <v>62</v>
      </c>
      <c r="AG1274">
        <v>15.497507129687497</v>
      </c>
      <c r="AH1274">
        <v>2</v>
      </c>
      <c r="AI1274">
        <v>53554452</v>
      </c>
      <c r="AJ1274">
        <v>1393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 x14ac:dyDescent="0.2">
      <c r="A1275">
        <f>ROW(Source!A847)</f>
        <v>847</v>
      </c>
      <c r="B1275">
        <v>53554457</v>
      </c>
      <c r="C1275">
        <v>53554451</v>
      </c>
      <c r="D1275">
        <v>29109742</v>
      </c>
      <c r="E1275">
        <v>1</v>
      </c>
      <c r="F1275">
        <v>1</v>
      </c>
      <c r="G1275">
        <v>1</v>
      </c>
      <c r="H1275">
        <v>3</v>
      </c>
      <c r="I1275" t="s">
        <v>831</v>
      </c>
      <c r="J1275" t="s">
        <v>834</v>
      </c>
      <c r="K1275" t="s">
        <v>832</v>
      </c>
      <c r="L1275">
        <v>1302</v>
      </c>
      <c r="N1275">
        <v>1003</v>
      </c>
      <c r="O1275" t="s">
        <v>833</v>
      </c>
      <c r="P1275" t="s">
        <v>833</v>
      </c>
      <c r="Q1275">
        <v>10</v>
      </c>
      <c r="X1275">
        <v>10</v>
      </c>
      <c r="Y1275">
        <v>31.2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10</v>
      </c>
      <c r="AH1275">
        <v>2</v>
      </c>
      <c r="AI1275">
        <v>53554453</v>
      </c>
      <c r="AJ1275">
        <v>1394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 x14ac:dyDescent="0.2">
      <c r="A1276">
        <f>ROW(Source!A847)</f>
        <v>847</v>
      </c>
      <c r="B1276">
        <v>53554458</v>
      </c>
      <c r="C1276">
        <v>53554451</v>
      </c>
      <c r="D1276">
        <v>29122313</v>
      </c>
      <c r="E1276">
        <v>1</v>
      </c>
      <c r="F1276">
        <v>1</v>
      </c>
      <c r="G1276">
        <v>1</v>
      </c>
      <c r="H1276">
        <v>3</v>
      </c>
      <c r="I1276" t="s">
        <v>1893</v>
      </c>
      <c r="J1276" t="s">
        <v>1894</v>
      </c>
      <c r="K1276" t="s">
        <v>1895</v>
      </c>
      <c r="L1276">
        <v>1346</v>
      </c>
      <c r="N1276">
        <v>1009</v>
      </c>
      <c r="O1276" t="s">
        <v>143</v>
      </c>
      <c r="P1276" t="s">
        <v>143</v>
      </c>
      <c r="Q1276">
        <v>1</v>
      </c>
      <c r="X1276">
        <v>0.8</v>
      </c>
      <c r="Y1276">
        <v>45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0.8</v>
      </c>
      <c r="AH1276">
        <v>2</v>
      </c>
      <c r="AI1276">
        <v>53554455</v>
      </c>
      <c r="AJ1276">
        <v>1396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 x14ac:dyDescent="0.2">
      <c r="A1277">
        <f>ROW(Source!A852)</f>
        <v>852</v>
      </c>
      <c r="B1277">
        <v>53554474</v>
      </c>
      <c r="C1277">
        <v>53554461</v>
      </c>
      <c r="D1277">
        <v>18406785</v>
      </c>
      <c r="E1277">
        <v>1</v>
      </c>
      <c r="F1277">
        <v>1</v>
      </c>
      <c r="G1277">
        <v>1</v>
      </c>
      <c r="H1277">
        <v>1</v>
      </c>
      <c r="I1277" t="s">
        <v>1621</v>
      </c>
      <c r="J1277" t="s">
        <v>3</v>
      </c>
      <c r="K1277" t="s">
        <v>1622</v>
      </c>
      <c r="L1277">
        <v>1369</v>
      </c>
      <c r="N1277">
        <v>1013</v>
      </c>
      <c r="O1277" t="s">
        <v>1486</v>
      </c>
      <c r="P1277" t="s">
        <v>1486</v>
      </c>
      <c r="Q1277">
        <v>1</v>
      </c>
      <c r="X1277">
        <v>154.04</v>
      </c>
      <c r="Y1277">
        <v>0</v>
      </c>
      <c r="Z1277">
        <v>0</v>
      </c>
      <c r="AA1277">
        <v>0</v>
      </c>
      <c r="AB1277">
        <v>295.24</v>
      </c>
      <c r="AC1277">
        <v>0</v>
      </c>
      <c r="AD1277">
        <v>1</v>
      </c>
      <c r="AE1277">
        <v>1</v>
      </c>
      <c r="AF1277" t="s">
        <v>62</v>
      </c>
      <c r="AG1277">
        <v>203.71789999999996</v>
      </c>
      <c r="AH1277">
        <v>2</v>
      </c>
      <c r="AI1277">
        <v>53554462</v>
      </c>
      <c r="AJ1277">
        <v>1397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 x14ac:dyDescent="0.2">
      <c r="A1278">
        <f>ROW(Source!A852)</f>
        <v>852</v>
      </c>
      <c r="B1278">
        <v>53554475</v>
      </c>
      <c r="C1278">
        <v>53554461</v>
      </c>
      <c r="D1278">
        <v>121548</v>
      </c>
      <c r="E1278">
        <v>1</v>
      </c>
      <c r="F1278">
        <v>1</v>
      </c>
      <c r="G1278">
        <v>1</v>
      </c>
      <c r="H1278">
        <v>1</v>
      </c>
      <c r="I1278" t="s">
        <v>31</v>
      </c>
      <c r="J1278" t="s">
        <v>3</v>
      </c>
      <c r="K1278" t="s">
        <v>1489</v>
      </c>
      <c r="L1278">
        <v>608254</v>
      </c>
      <c r="N1278">
        <v>1013</v>
      </c>
      <c r="O1278" t="s">
        <v>1490</v>
      </c>
      <c r="P1278" t="s">
        <v>1490</v>
      </c>
      <c r="Q1278">
        <v>1</v>
      </c>
      <c r="X1278">
        <v>4.53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2</v>
      </c>
      <c r="AF1278" t="s">
        <v>61</v>
      </c>
      <c r="AG1278">
        <v>6.5118749999999999</v>
      </c>
      <c r="AH1278">
        <v>2</v>
      </c>
      <c r="AI1278">
        <v>53554463</v>
      </c>
      <c r="AJ1278">
        <v>1398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 x14ac:dyDescent="0.2">
      <c r="A1279">
        <f>ROW(Source!A852)</f>
        <v>852</v>
      </c>
      <c r="B1279">
        <v>53554476</v>
      </c>
      <c r="C1279">
        <v>53554461</v>
      </c>
      <c r="D1279">
        <v>29172268</v>
      </c>
      <c r="E1279">
        <v>1</v>
      </c>
      <c r="F1279">
        <v>1</v>
      </c>
      <c r="G1279">
        <v>1</v>
      </c>
      <c r="H1279">
        <v>2</v>
      </c>
      <c r="I1279" t="s">
        <v>1582</v>
      </c>
      <c r="J1279" t="s">
        <v>1583</v>
      </c>
      <c r="K1279" t="s">
        <v>1584</v>
      </c>
      <c r="L1279">
        <v>1368</v>
      </c>
      <c r="N1279">
        <v>1011</v>
      </c>
      <c r="O1279" t="s">
        <v>1494</v>
      </c>
      <c r="P1279" t="s">
        <v>1494</v>
      </c>
      <c r="Q1279">
        <v>1</v>
      </c>
      <c r="X1279">
        <v>4.53</v>
      </c>
      <c r="Y1279">
        <v>0</v>
      </c>
      <c r="Z1279">
        <v>86.4</v>
      </c>
      <c r="AA1279">
        <v>13.5</v>
      </c>
      <c r="AB1279">
        <v>0</v>
      </c>
      <c r="AC1279">
        <v>0</v>
      </c>
      <c r="AD1279">
        <v>1</v>
      </c>
      <c r="AE1279">
        <v>0</v>
      </c>
      <c r="AF1279" t="s">
        <v>61</v>
      </c>
      <c r="AG1279">
        <v>6.5118749999999999</v>
      </c>
      <c r="AH1279">
        <v>2</v>
      </c>
      <c r="AI1279">
        <v>53554464</v>
      </c>
      <c r="AJ1279">
        <v>1399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 x14ac:dyDescent="0.2">
      <c r="A1280">
        <f>ROW(Source!A852)</f>
        <v>852</v>
      </c>
      <c r="B1280">
        <v>53554477</v>
      </c>
      <c r="C1280">
        <v>53554461</v>
      </c>
      <c r="D1280">
        <v>29173472</v>
      </c>
      <c r="E1280">
        <v>1</v>
      </c>
      <c r="F1280">
        <v>1</v>
      </c>
      <c r="G1280">
        <v>1</v>
      </c>
      <c r="H1280">
        <v>2</v>
      </c>
      <c r="I1280" t="s">
        <v>1757</v>
      </c>
      <c r="J1280" t="s">
        <v>1758</v>
      </c>
      <c r="K1280" t="s">
        <v>1759</v>
      </c>
      <c r="L1280">
        <v>1368</v>
      </c>
      <c r="N1280">
        <v>1011</v>
      </c>
      <c r="O1280" t="s">
        <v>1494</v>
      </c>
      <c r="P1280" t="s">
        <v>1494</v>
      </c>
      <c r="Q1280">
        <v>1</v>
      </c>
      <c r="X1280">
        <v>6.6</v>
      </c>
      <c r="Y1280">
        <v>0</v>
      </c>
      <c r="Z1280">
        <v>3</v>
      </c>
      <c r="AA1280">
        <v>0</v>
      </c>
      <c r="AB1280">
        <v>0</v>
      </c>
      <c r="AC1280">
        <v>0</v>
      </c>
      <c r="AD1280">
        <v>1</v>
      </c>
      <c r="AE1280">
        <v>0</v>
      </c>
      <c r="AF1280" t="s">
        <v>61</v>
      </c>
      <c r="AG1280">
        <v>9.4874999999999989</v>
      </c>
      <c r="AH1280">
        <v>2</v>
      </c>
      <c r="AI1280">
        <v>53554465</v>
      </c>
      <c r="AJ1280">
        <v>1400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 x14ac:dyDescent="0.2">
      <c r="A1281">
        <f>ROW(Source!A852)</f>
        <v>852</v>
      </c>
      <c r="B1281">
        <v>53554478</v>
      </c>
      <c r="C1281">
        <v>53554461</v>
      </c>
      <c r="D1281">
        <v>29174913</v>
      </c>
      <c r="E1281">
        <v>1</v>
      </c>
      <c r="F1281">
        <v>1</v>
      </c>
      <c r="G1281">
        <v>1</v>
      </c>
      <c r="H1281">
        <v>2</v>
      </c>
      <c r="I1281" t="s">
        <v>1513</v>
      </c>
      <c r="J1281" t="s">
        <v>1514</v>
      </c>
      <c r="K1281" t="s">
        <v>1515</v>
      </c>
      <c r="L1281">
        <v>1368</v>
      </c>
      <c r="N1281">
        <v>1011</v>
      </c>
      <c r="O1281" t="s">
        <v>1494</v>
      </c>
      <c r="P1281" t="s">
        <v>1494</v>
      </c>
      <c r="Q1281">
        <v>1</v>
      </c>
      <c r="X1281">
        <v>2.23</v>
      </c>
      <c r="Y1281">
        <v>0</v>
      </c>
      <c r="Z1281">
        <v>87.17</v>
      </c>
      <c r="AA1281">
        <v>11.6</v>
      </c>
      <c r="AB1281">
        <v>0</v>
      </c>
      <c r="AC1281">
        <v>0</v>
      </c>
      <c r="AD1281">
        <v>1</v>
      </c>
      <c r="AE1281">
        <v>0</v>
      </c>
      <c r="AF1281" t="s">
        <v>61</v>
      </c>
      <c r="AG1281">
        <v>3.2056249999999999</v>
      </c>
      <c r="AH1281">
        <v>2</v>
      </c>
      <c r="AI1281">
        <v>53554466</v>
      </c>
      <c r="AJ1281">
        <v>1401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 x14ac:dyDescent="0.2">
      <c r="A1282">
        <f>ROW(Source!A852)</f>
        <v>852</v>
      </c>
      <c r="B1282">
        <v>53554479</v>
      </c>
      <c r="C1282">
        <v>53554461</v>
      </c>
      <c r="D1282">
        <v>29114691</v>
      </c>
      <c r="E1282">
        <v>1</v>
      </c>
      <c r="F1282">
        <v>1</v>
      </c>
      <c r="G1282">
        <v>1</v>
      </c>
      <c r="H1282">
        <v>3</v>
      </c>
      <c r="I1282" t="s">
        <v>1908</v>
      </c>
      <c r="J1282" t="s">
        <v>1909</v>
      </c>
      <c r="K1282" t="s">
        <v>1910</v>
      </c>
      <c r="L1282">
        <v>1348</v>
      </c>
      <c r="N1282">
        <v>1009</v>
      </c>
      <c r="O1282" t="s">
        <v>26</v>
      </c>
      <c r="P1282" t="s">
        <v>26</v>
      </c>
      <c r="Q1282">
        <v>1000</v>
      </c>
      <c r="X1282">
        <v>7.4000000000000003E-3</v>
      </c>
      <c r="Y1282">
        <v>12430</v>
      </c>
      <c r="Z1282">
        <v>0</v>
      </c>
      <c r="AA1282">
        <v>0</v>
      </c>
      <c r="AB1282">
        <v>0</v>
      </c>
      <c r="AC1282">
        <v>0</v>
      </c>
      <c r="AD1282">
        <v>1</v>
      </c>
      <c r="AE1282">
        <v>0</v>
      </c>
      <c r="AF1282" t="s">
        <v>3</v>
      </c>
      <c r="AG1282">
        <v>7.4000000000000003E-3</v>
      </c>
      <c r="AH1282">
        <v>2</v>
      </c>
      <c r="AI1282">
        <v>53554467</v>
      </c>
      <c r="AJ1282">
        <v>1402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 x14ac:dyDescent="0.2">
      <c r="A1283">
        <f>ROW(Source!A852)</f>
        <v>852</v>
      </c>
      <c r="B1283">
        <v>53554480</v>
      </c>
      <c r="C1283">
        <v>53554461</v>
      </c>
      <c r="D1283">
        <v>29114332</v>
      </c>
      <c r="E1283">
        <v>1</v>
      </c>
      <c r="F1283">
        <v>1</v>
      </c>
      <c r="G1283">
        <v>1</v>
      </c>
      <c r="H1283">
        <v>3</v>
      </c>
      <c r="I1283" t="s">
        <v>1531</v>
      </c>
      <c r="J1283" t="s">
        <v>1532</v>
      </c>
      <c r="K1283" t="s">
        <v>1533</v>
      </c>
      <c r="L1283">
        <v>1348</v>
      </c>
      <c r="N1283">
        <v>1009</v>
      </c>
      <c r="O1283" t="s">
        <v>26</v>
      </c>
      <c r="P1283" t="s">
        <v>26</v>
      </c>
      <c r="Q1283">
        <v>1000</v>
      </c>
      <c r="X1283">
        <v>1.9300000000000001E-3</v>
      </c>
      <c r="Y1283">
        <v>11978</v>
      </c>
      <c r="Z1283">
        <v>0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3</v>
      </c>
      <c r="AG1283">
        <v>1.9300000000000001E-3</v>
      </c>
      <c r="AH1283">
        <v>2</v>
      </c>
      <c r="AI1283">
        <v>53554468</v>
      </c>
      <c r="AJ1283">
        <v>1403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 x14ac:dyDescent="0.2">
      <c r="A1284">
        <f>ROW(Source!A852)</f>
        <v>852</v>
      </c>
      <c r="B1284">
        <v>53554481</v>
      </c>
      <c r="C1284">
        <v>53554461</v>
      </c>
      <c r="D1284">
        <v>29107989</v>
      </c>
      <c r="E1284">
        <v>1</v>
      </c>
      <c r="F1284">
        <v>1</v>
      </c>
      <c r="G1284">
        <v>1</v>
      </c>
      <c r="H1284">
        <v>3</v>
      </c>
      <c r="I1284" t="s">
        <v>1911</v>
      </c>
      <c r="J1284" t="s">
        <v>1912</v>
      </c>
      <c r="K1284" t="s">
        <v>1913</v>
      </c>
      <c r="L1284">
        <v>1296</v>
      </c>
      <c r="N1284">
        <v>1002</v>
      </c>
      <c r="O1284" t="s">
        <v>420</v>
      </c>
      <c r="P1284" t="s">
        <v>420</v>
      </c>
      <c r="Q1284">
        <v>1</v>
      </c>
      <c r="X1284">
        <v>54</v>
      </c>
      <c r="Y1284">
        <v>47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54</v>
      </c>
      <c r="AH1284">
        <v>2</v>
      </c>
      <c r="AI1284">
        <v>53554469</v>
      </c>
      <c r="AJ1284">
        <v>1404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 x14ac:dyDescent="0.2">
      <c r="A1285">
        <f>ROW(Source!A852)</f>
        <v>852</v>
      </c>
      <c r="B1285">
        <v>53554482</v>
      </c>
      <c r="C1285">
        <v>53554461</v>
      </c>
      <c r="D1285">
        <v>29114830</v>
      </c>
      <c r="E1285">
        <v>1</v>
      </c>
      <c r="F1285">
        <v>1</v>
      </c>
      <c r="G1285">
        <v>1</v>
      </c>
      <c r="H1285">
        <v>3</v>
      </c>
      <c r="I1285" t="s">
        <v>2093</v>
      </c>
      <c r="J1285" t="s">
        <v>884</v>
      </c>
      <c r="K1285" t="s">
        <v>2094</v>
      </c>
      <c r="L1285">
        <v>1035</v>
      </c>
      <c r="N1285">
        <v>1013</v>
      </c>
      <c r="O1285" t="s">
        <v>219</v>
      </c>
      <c r="P1285" t="s">
        <v>219</v>
      </c>
      <c r="Q1285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</v>
      </c>
      <c r="AD1285">
        <v>0</v>
      </c>
      <c r="AE1285">
        <v>0</v>
      </c>
      <c r="AF1285" t="s">
        <v>3</v>
      </c>
      <c r="AG1285">
        <v>0</v>
      </c>
      <c r="AH1285">
        <v>3</v>
      </c>
      <c r="AI1285">
        <v>-1</v>
      </c>
      <c r="AJ1285" t="s">
        <v>3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 x14ac:dyDescent="0.2">
      <c r="A1286">
        <f>ROW(Source!A852)</f>
        <v>852</v>
      </c>
      <c r="B1286">
        <v>53554483</v>
      </c>
      <c r="C1286">
        <v>53554461</v>
      </c>
      <c r="D1286">
        <v>29130125</v>
      </c>
      <c r="E1286">
        <v>1</v>
      </c>
      <c r="F1286">
        <v>1</v>
      </c>
      <c r="G1286">
        <v>1</v>
      </c>
      <c r="H1286">
        <v>3</v>
      </c>
      <c r="I1286" t="s">
        <v>1914</v>
      </c>
      <c r="J1286" t="s">
        <v>1915</v>
      </c>
      <c r="K1286" t="s">
        <v>1916</v>
      </c>
      <c r="L1286">
        <v>1327</v>
      </c>
      <c r="N1286">
        <v>1005</v>
      </c>
      <c r="O1286" t="s">
        <v>128</v>
      </c>
      <c r="P1286" t="s">
        <v>128</v>
      </c>
      <c r="Q1286">
        <v>1</v>
      </c>
      <c r="X1286">
        <v>100</v>
      </c>
      <c r="Y1286">
        <v>383.99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100</v>
      </c>
      <c r="AH1286">
        <v>2</v>
      </c>
      <c r="AI1286">
        <v>53554471</v>
      </c>
      <c r="AJ1286">
        <v>1405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 x14ac:dyDescent="0.2">
      <c r="A1287">
        <f>ROW(Source!A852)</f>
        <v>852</v>
      </c>
      <c r="B1287">
        <v>53554484</v>
      </c>
      <c r="C1287">
        <v>53554461</v>
      </c>
      <c r="D1287">
        <v>29145217</v>
      </c>
      <c r="E1287">
        <v>1</v>
      </c>
      <c r="F1287">
        <v>1</v>
      </c>
      <c r="G1287">
        <v>1</v>
      </c>
      <c r="H1287">
        <v>3</v>
      </c>
      <c r="I1287" t="s">
        <v>1917</v>
      </c>
      <c r="J1287" t="s">
        <v>1918</v>
      </c>
      <c r="K1287" t="s">
        <v>1919</v>
      </c>
      <c r="L1287">
        <v>1339</v>
      </c>
      <c r="N1287">
        <v>1007</v>
      </c>
      <c r="O1287" t="s">
        <v>425</v>
      </c>
      <c r="P1287" t="s">
        <v>425</v>
      </c>
      <c r="Q1287">
        <v>1</v>
      </c>
      <c r="X1287">
        <v>9.6000000000000002E-2</v>
      </c>
      <c r="Y1287">
        <v>458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9.6000000000000002E-2</v>
      </c>
      <c r="AH1287">
        <v>2</v>
      </c>
      <c r="AI1287">
        <v>53554472</v>
      </c>
      <c r="AJ1287">
        <v>1407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 x14ac:dyDescent="0.2">
      <c r="A1288">
        <f>ROW(Source!A853)</f>
        <v>853</v>
      </c>
      <c r="B1288">
        <v>53554474</v>
      </c>
      <c r="C1288">
        <v>53554461</v>
      </c>
      <c r="D1288">
        <v>18406785</v>
      </c>
      <c r="E1288">
        <v>1</v>
      </c>
      <c r="F1288">
        <v>1</v>
      </c>
      <c r="G1288">
        <v>1</v>
      </c>
      <c r="H1288">
        <v>1</v>
      </c>
      <c r="I1288" t="s">
        <v>1621</v>
      </c>
      <c r="J1288" t="s">
        <v>3</v>
      </c>
      <c r="K1288" t="s">
        <v>1622</v>
      </c>
      <c r="L1288">
        <v>1369</v>
      </c>
      <c r="N1288">
        <v>1013</v>
      </c>
      <c r="O1288" t="s">
        <v>1486</v>
      </c>
      <c r="P1288" t="s">
        <v>1486</v>
      </c>
      <c r="Q1288">
        <v>1</v>
      </c>
      <c r="X1288">
        <v>154.04</v>
      </c>
      <c r="Y1288">
        <v>0</v>
      </c>
      <c r="Z1288">
        <v>0</v>
      </c>
      <c r="AA1288">
        <v>0</v>
      </c>
      <c r="AB1288">
        <v>295.24</v>
      </c>
      <c r="AC1288">
        <v>0</v>
      </c>
      <c r="AD1288">
        <v>1</v>
      </c>
      <c r="AE1288">
        <v>1</v>
      </c>
      <c r="AF1288" t="s">
        <v>62</v>
      </c>
      <c r="AG1288">
        <v>203.71789999999996</v>
      </c>
      <c r="AH1288">
        <v>2</v>
      </c>
      <c r="AI1288">
        <v>53554462</v>
      </c>
      <c r="AJ1288">
        <v>1409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 x14ac:dyDescent="0.2">
      <c r="A1289">
        <f>ROW(Source!A853)</f>
        <v>853</v>
      </c>
      <c r="B1289">
        <v>53554475</v>
      </c>
      <c r="C1289">
        <v>53554461</v>
      </c>
      <c r="D1289">
        <v>121548</v>
      </c>
      <c r="E1289">
        <v>1</v>
      </c>
      <c r="F1289">
        <v>1</v>
      </c>
      <c r="G1289">
        <v>1</v>
      </c>
      <c r="H1289">
        <v>1</v>
      </c>
      <c r="I1289" t="s">
        <v>31</v>
      </c>
      <c r="J1289" t="s">
        <v>3</v>
      </c>
      <c r="K1289" t="s">
        <v>1489</v>
      </c>
      <c r="L1289">
        <v>608254</v>
      </c>
      <c r="N1289">
        <v>1013</v>
      </c>
      <c r="O1289" t="s">
        <v>1490</v>
      </c>
      <c r="P1289" t="s">
        <v>1490</v>
      </c>
      <c r="Q1289">
        <v>1</v>
      </c>
      <c r="X1289">
        <v>4.53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2</v>
      </c>
      <c r="AF1289" t="s">
        <v>61</v>
      </c>
      <c r="AG1289">
        <v>6.5118749999999999</v>
      </c>
      <c r="AH1289">
        <v>2</v>
      </c>
      <c r="AI1289">
        <v>53554463</v>
      </c>
      <c r="AJ1289">
        <v>1410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 x14ac:dyDescent="0.2">
      <c r="A1290">
        <f>ROW(Source!A853)</f>
        <v>853</v>
      </c>
      <c r="B1290">
        <v>53554476</v>
      </c>
      <c r="C1290">
        <v>53554461</v>
      </c>
      <c r="D1290">
        <v>29172268</v>
      </c>
      <c r="E1290">
        <v>1</v>
      </c>
      <c r="F1290">
        <v>1</v>
      </c>
      <c r="G1290">
        <v>1</v>
      </c>
      <c r="H1290">
        <v>2</v>
      </c>
      <c r="I1290" t="s">
        <v>1582</v>
      </c>
      <c r="J1290" t="s">
        <v>1583</v>
      </c>
      <c r="K1290" t="s">
        <v>1584</v>
      </c>
      <c r="L1290">
        <v>1368</v>
      </c>
      <c r="N1290">
        <v>1011</v>
      </c>
      <c r="O1290" t="s">
        <v>1494</v>
      </c>
      <c r="P1290" t="s">
        <v>1494</v>
      </c>
      <c r="Q1290">
        <v>1</v>
      </c>
      <c r="X1290">
        <v>4.53</v>
      </c>
      <c r="Y1290">
        <v>0</v>
      </c>
      <c r="Z1290">
        <v>86.4</v>
      </c>
      <c r="AA1290">
        <v>13.5</v>
      </c>
      <c r="AB1290">
        <v>0</v>
      </c>
      <c r="AC1290">
        <v>0</v>
      </c>
      <c r="AD1290">
        <v>1</v>
      </c>
      <c r="AE1290">
        <v>0</v>
      </c>
      <c r="AF1290" t="s">
        <v>61</v>
      </c>
      <c r="AG1290">
        <v>6.5118749999999999</v>
      </c>
      <c r="AH1290">
        <v>2</v>
      </c>
      <c r="AI1290">
        <v>53554464</v>
      </c>
      <c r="AJ1290">
        <v>1411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 x14ac:dyDescent="0.2">
      <c r="A1291">
        <f>ROW(Source!A853)</f>
        <v>853</v>
      </c>
      <c r="B1291">
        <v>53554477</v>
      </c>
      <c r="C1291">
        <v>53554461</v>
      </c>
      <c r="D1291">
        <v>29173472</v>
      </c>
      <c r="E1291">
        <v>1</v>
      </c>
      <c r="F1291">
        <v>1</v>
      </c>
      <c r="G1291">
        <v>1</v>
      </c>
      <c r="H1291">
        <v>2</v>
      </c>
      <c r="I1291" t="s">
        <v>1757</v>
      </c>
      <c r="J1291" t="s">
        <v>1758</v>
      </c>
      <c r="K1291" t="s">
        <v>1759</v>
      </c>
      <c r="L1291">
        <v>1368</v>
      </c>
      <c r="N1291">
        <v>1011</v>
      </c>
      <c r="O1291" t="s">
        <v>1494</v>
      </c>
      <c r="P1291" t="s">
        <v>1494</v>
      </c>
      <c r="Q1291">
        <v>1</v>
      </c>
      <c r="X1291">
        <v>6.6</v>
      </c>
      <c r="Y1291">
        <v>0</v>
      </c>
      <c r="Z1291">
        <v>3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61</v>
      </c>
      <c r="AG1291">
        <v>9.4874999999999989</v>
      </c>
      <c r="AH1291">
        <v>2</v>
      </c>
      <c r="AI1291">
        <v>53554465</v>
      </c>
      <c r="AJ1291">
        <v>1412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 x14ac:dyDescent="0.2">
      <c r="A1292">
        <f>ROW(Source!A853)</f>
        <v>853</v>
      </c>
      <c r="B1292">
        <v>53554478</v>
      </c>
      <c r="C1292">
        <v>53554461</v>
      </c>
      <c r="D1292">
        <v>29174913</v>
      </c>
      <c r="E1292">
        <v>1</v>
      </c>
      <c r="F1292">
        <v>1</v>
      </c>
      <c r="G1292">
        <v>1</v>
      </c>
      <c r="H1292">
        <v>2</v>
      </c>
      <c r="I1292" t="s">
        <v>1513</v>
      </c>
      <c r="J1292" t="s">
        <v>1514</v>
      </c>
      <c r="K1292" t="s">
        <v>1515</v>
      </c>
      <c r="L1292">
        <v>1368</v>
      </c>
      <c r="N1292">
        <v>1011</v>
      </c>
      <c r="O1292" t="s">
        <v>1494</v>
      </c>
      <c r="P1292" t="s">
        <v>1494</v>
      </c>
      <c r="Q1292">
        <v>1</v>
      </c>
      <c r="X1292">
        <v>2.23</v>
      </c>
      <c r="Y1292">
        <v>0</v>
      </c>
      <c r="Z1292">
        <v>87.17</v>
      </c>
      <c r="AA1292">
        <v>11.6</v>
      </c>
      <c r="AB1292">
        <v>0</v>
      </c>
      <c r="AC1292">
        <v>0</v>
      </c>
      <c r="AD1292">
        <v>1</v>
      </c>
      <c r="AE1292">
        <v>0</v>
      </c>
      <c r="AF1292" t="s">
        <v>61</v>
      </c>
      <c r="AG1292">
        <v>3.2056249999999999</v>
      </c>
      <c r="AH1292">
        <v>2</v>
      </c>
      <c r="AI1292">
        <v>53554466</v>
      </c>
      <c r="AJ1292">
        <v>1413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 x14ac:dyDescent="0.2">
      <c r="A1293">
        <f>ROW(Source!A853)</f>
        <v>853</v>
      </c>
      <c r="B1293">
        <v>53554479</v>
      </c>
      <c r="C1293">
        <v>53554461</v>
      </c>
      <c r="D1293">
        <v>29114691</v>
      </c>
      <c r="E1293">
        <v>1</v>
      </c>
      <c r="F1293">
        <v>1</v>
      </c>
      <c r="G1293">
        <v>1</v>
      </c>
      <c r="H1293">
        <v>3</v>
      </c>
      <c r="I1293" t="s">
        <v>1908</v>
      </c>
      <c r="J1293" t="s">
        <v>1909</v>
      </c>
      <c r="K1293" t="s">
        <v>1910</v>
      </c>
      <c r="L1293">
        <v>1348</v>
      </c>
      <c r="N1293">
        <v>1009</v>
      </c>
      <c r="O1293" t="s">
        <v>26</v>
      </c>
      <c r="P1293" t="s">
        <v>26</v>
      </c>
      <c r="Q1293">
        <v>1000</v>
      </c>
      <c r="X1293">
        <v>7.4000000000000003E-3</v>
      </c>
      <c r="Y1293">
        <v>12430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0</v>
      </c>
      <c r="AF1293" t="s">
        <v>3</v>
      </c>
      <c r="AG1293">
        <v>7.4000000000000003E-3</v>
      </c>
      <c r="AH1293">
        <v>2</v>
      </c>
      <c r="AI1293">
        <v>53554467</v>
      </c>
      <c r="AJ1293">
        <v>1414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 x14ac:dyDescent="0.2">
      <c r="A1294">
        <f>ROW(Source!A853)</f>
        <v>853</v>
      </c>
      <c r="B1294">
        <v>53554480</v>
      </c>
      <c r="C1294">
        <v>53554461</v>
      </c>
      <c r="D1294">
        <v>29114332</v>
      </c>
      <c r="E1294">
        <v>1</v>
      </c>
      <c r="F1294">
        <v>1</v>
      </c>
      <c r="G1294">
        <v>1</v>
      </c>
      <c r="H1294">
        <v>3</v>
      </c>
      <c r="I1294" t="s">
        <v>1531</v>
      </c>
      <c r="J1294" t="s">
        <v>1532</v>
      </c>
      <c r="K1294" t="s">
        <v>1533</v>
      </c>
      <c r="L1294">
        <v>1348</v>
      </c>
      <c r="N1294">
        <v>1009</v>
      </c>
      <c r="O1294" t="s">
        <v>26</v>
      </c>
      <c r="P1294" t="s">
        <v>26</v>
      </c>
      <c r="Q1294">
        <v>1000</v>
      </c>
      <c r="X1294">
        <v>1.9300000000000001E-3</v>
      </c>
      <c r="Y1294">
        <v>11978</v>
      </c>
      <c r="Z1294">
        <v>0</v>
      </c>
      <c r="AA1294">
        <v>0</v>
      </c>
      <c r="AB1294">
        <v>0</v>
      </c>
      <c r="AC1294">
        <v>0</v>
      </c>
      <c r="AD1294">
        <v>1</v>
      </c>
      <c r="AE1294">
        <v>0</v>
      </c>
      <c r="AF1294" t="s">
        <v>3</v>
      </c>
      <c r="AG1294">
        <v>1.9300000000000001E-3</v>
      </c>
      <c r="AH1294">
        <v>2</v>
      </c>
      <c r="AI1294">
        <v>53554468</v>
      </c>
      <c r="AJ1294">
        <v>1415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 x14ac:dyDescent="0.2">
      <c r="A1295">
        <f>ROW(Source!A853)</f>
        <v>853</v>
      </c>
      <c r="B1295">
        <v>53554481</v>
      </c>
      <c r="C1295">
        <v>53554461</v>
      </c>
      <c r="D1295">
        <v>29107989</v>
      </c>
      <c r="E1295">
        <v>1</v>
      </c>
      <c r="F1295">
        <v>1</v>
      </c>
      <c r="G1295">
        <v>1</v>
      </c>
      <c r="H1295">
        <v>3</v>
      </c>
      <c r="I1295" t="s">
        <v>1911</v>
      </c>
      <c r="J1295" t="s">
        <v>1912</v>
      </c>
      <c r="K1295" t="s">
        <v>1913</v>
      </c>
      <c r="L1295">
        <v>1296</v>
      </c>
      <c r="N1295">
        <v>1002</v>
      </c>
      <c r="O1295" t="s">
        <v>420</v>
      </c>
      <c r="P1295" t="s">
        <v>420</v>
      </c>
      <c r="Q1295">
        <v>1</v>
      </c>
      <c r="X1295">
        <v>54</v>
      </c>
      <c r="Y1295">
        <v>47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3</v>
      </c>
      <c r="AG1295">
        <v>54</v>
      </c>
      <c r="AH1295">
        <v>2</v>
      </c>
      <c r="AI1295">
        <v>53554469</v>
      </c>
      <c r="AJ1295">
        <v>1416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 x14ac:dyDescent="0.2">
      <c r="A1296">
        <f>ROW(Source!A853)</f>
        <v>853</v>
      </c>
      <c r="B1296">
        <v>53554482</v>
      </c>
      <c r="C1296">
        <v>53554461</v>
      </c>
      <c r="D1296">
        <v>29114830</v>
      </c>
      <c r="E1296">
        <v>1</v>
      </c>
      <c r="F1296">
        <v>1</v>
      </c>
      <c r="G1296">
        <v>1</v>
      </c>
      <c r="H1296">
        <v>3</v>
      </c>
      <c r="I1296" t="s">
        <v>2093</v>
      </c>
      <c r="J1296" t="s">
        <v>884</v>
      </c>
      <c r="K1296" t="s">
        <v>2094</v>
      </c>
      <c r="L1296">
        <v>1035</v>
      </c>
      <c r="N1296">
        <v>1013</v>
      </c>
      <c r="O1296" t="s">
        <v>219</v>
      </c>
      <c r="P1296" t="s">
        <v>219</v>
      </c>
      <c r="Q1296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 t="s">
        <v>3</v>
      </c>
      <c r="AG1296">
        <v>0</v>
      </c>
      <c r="AH1296">
        <v>3</v>
      </c>
      <c r="AI1296">
        <v>-1</v>
      </c>
      <c r="AJ1296" t="s">
        <v>3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 x14ac:dyDescent="0.2">
      <c r="A1297">
        <f>ROW(Source!A853)</f>
        <v>853</v>
      </c>
      <c r="B1297">
        <v>53554483</v>
      </c>
      <c r="C1297">
        <v>53554461</v>
      </c>
      <c r="D1297">
        <v>29130125</v>
      </c>
      <c r="E1297">
        <v>1</v>
      </c>
      <c r="F1297">
        <v>1</v>
      </c>
      <c r="G1297">
        <v>1</v>
      </c>
      <c r="H1297">
        <v>3</v>
      </c>
      <c r="I1297" t="s">
        <v>1914</v>
      </c>
      <c r="J1297" t="s">
        <v>1915</v>
      </c>
      <c r="K1297" t="s">
        <v>1916</v>
      </c>
      <c r="L1297">
        <v>1327</v>
      </c>
      <c r="N1297">
        <v>1005</v>
      </c>
      <c r="O1297" t="s">
        <v>128</v>
      </c>
      <c r="P1297" t="s">
        <v>128</v>
      </c>
      <c r="Q1297">
        <v>1</v>
      </c>
      <c r="X1297">
        <v>100</v>
      </c>
      <c r="Y1297">
        <v>383.99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0</v>
      </c>
      <c r="AF1297" t="s">
        <v>3</v>
      </c>
      <c r="AG1297">
        <v>100</v>
      </c>
      <c r="AH1297">
        <v>2</v>
      </c>
      <c r="AI1297">
        <v>53554471</v>
      </c>
      <c r="AJ1297">
        <v>1417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 x14ac:dyDescent="0.2">
      <c r="A1298">
        <f>ROW(Source!A853)</f>
        <v>853</v>
      </c>
      <c r="B1298">
        <v>53554484</v>
      </c>
      <c r="C1298">
        <v>53554461</v>
      </c>
      <c r="D1298">
        <v>29145217</v>
      </c>
      <c r="E1298">
        <v>1</v>
      </c>
      <c r="F1298">
        <v>1</v>
      </c>
      <c r="G1298">
        <v>1</v>
      </c>
      <c r="H1298">
        <v>3</v>
      </c>
      <c r="I1298" t="s">
        <v>1917</v>
      </c>
      <c r="J1298" t="s">
        <v>1918</v>
      </c>
      <c r="K1298" t="s">
        <v>1919</v>
      </c>
      <c r="L1298">
        <v>1339</v>
      </c>
      <c r="N1298">
        <v>1007</v>
      </c>
      <c r="O1298" t="s">
        <v>425</v>
      </c>
      <c r="P1298" t="s">
        <v>425</v>
      </c>
      <c r="Q1298">
        <v>1</v>
      </c>
      <c r="X1298">
        <v>9.6000000000000002E-2</v>
      </c>
      <c r="Y1298">
        <v>458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9.6000000000000002E-2</v>
      </c>
      <c r="AH1298">
        <v>2</v>
      </c>
      <c r="AI1298">
        <v>53554472</v>
      </c>
      <c r="AJ1298">
        <v>1419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 x14ac:dyDescent="0.2">
      <c r="A1299">
        <f>ROW(Source!A858)</f>
        <v>858</v>
      </c>
      <c r="B1299">
        <v>53554496</v>
      </c>
      <c r="C1299">
        <v>53554487</v>
      </c>
      <c r="D1299">
        <v>18409850</v>
      </c>
      <c r="E1299">
        <v>1</v>
      </c>
      <c r="F1299">
        <v>1</v>
      </c>
      <c r="G1299">
        <v>1</v>
      </c>
      <c r="H1299">
        <v>1</v>
      </c>
      <c r="I1299" t="s">
        <v>1676</v>
      </c>
      <c r="J1299" t="s">
        <v>3</v>
      </c>
      <c r="K1299" t="s">
        <v>1677</v>
      </c>
      <c r="L1299">
        <v>1369</v>
      </c>
      <c r="N1299">
        <v>1013</v>
      </c>
      <c r="O1299" t="s">
        <v>1486</v>
      </c>
      <c r="P1299" t="s">
        <v>1486</v>
      </c>
      <c r="Q1299">
        <v>1</v>
      </c>
      <c r="X1299">
        <v>23.474374999999995</v>
      </c>
      <c r="Y1299">
        <v>0</v>
      </c>
      <c r="Z1299">
        <v>0</v>
      </c>
      <c r="AA1299">
        <v>0</v>
      </c>
      <c r="AB1299">
        <v>302.24</v>
      </c>
      <c r="AC1299">
        <v>0</v>
      </c>
      <c r="AD1299">
        <v>1</v>
      </c>
      <c r="AE1299">
        <v>1</v>
      </c>
      <c r="AF1299" t="s">
        <v>62</v>
      </c>
      <c r="AG1299">
        <v>31.044860937499994</v>
      </c>
      <c r="AH1299">
        <v>2</v>
      </c>
      <c r="AI1299">
        <v>53554488</v>
      </c>
      <c r="AJ1299">
        <v>1421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 x14ac:dyDescent="0.2">
      <c r="A1300">
        <f>ROW(Source!A858)</f>
        <v>858</v>
      </c>
      <c r="B1300">
        <v>53554497</v>
      </c>
      <c r="C1300">
        <v>53554487</v>
      </c>
      <c r="D1300">
        <v>121548</v>
      </c>
      <c r="E1300">
        <v>1</v>
      </c>
      <c r="F1300">
        <v>1</v>
      </c>
      <c r="G1300">
        <v>1</v>
      </c>
      <c r="H1300">
        <v>1</v>
      </c>
      <c r="I1300" t="s">
        <v>31</v>
      </c>
      <c r="J1300" t="s">
        <v>3</v>
      </c>
      <c r="K1300" t="s">
        <v>1489</v>
      </c>
      <c r="L1300">
        <v>608254</v>
      </c>
      <c r="N1300">
        <v>1013</v>
      </c>
      <c r="O1300" t="s">
        <v>1490</v>
      </c>
      <c r="P1300" t="s">
        <v>1490</v>
      </c>
      <c r="Q1300">
        <v>1</v>
      </c>
      <c r="X1300">
        <v>5.9225000000000003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1</v>
      </c>
      <c r="AE1300">
        <v>2</v>
      </c>
      <c r="AF1300" t="s">
        <v>61</v>
      </c>
      <c r="AG1300">
        <v>8.5135937500000001</v>
      </c>
      <c r="AH1300">
        <v>2</v>
      </c>
      <c r="AI1300">
        <v>53554489</v>
      </c>
      <c r="AJ1300">
        <v>1422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 x14ac:dyDescent="0.2">
      <c r="A1301">
        <f>ROW(Source!A858)</f>
        <v>858</v>
      </c>
      <c r="B1301">
        <v>53554498</v>
      </c>
      <c r="C1301">
        <v>53554487</v>
      </c>
      <c r="D1301">
        <v>29172629</v>
      </c>
      <c r="E1301">
        <v>1</v>
      </c>
      <c r="F1301">
        <v>1</v>
      </c>
      <c r="G1301">
        <v>1</v>
      </c>
      <c r="H1301">
        <v>2</v>
      </c>
      <c r="I1301" t="s">
        <v>1896</v>
      </c>
      <c r="J1301" t="s">
        <v>1897</v>
      </c>
      <c r="K1301" t="s">
        <v>1898</v>
      </c>
      <c r="L1301">
        <v>1368</v>
      </c>
      <c r="N1301">
        <v>1011</v>
      </c>
      <c r="O1301" t="s">
        <v>1494</v>
      </c>
      <c r="P1301" t="s">
        <v>1494</v>
      </c>
      <c r="Q1301">
        <v>1</v>
      </c>
      <c r="X1301">
        <v>11.485625000000001</v>
      </c>
      <c r="Y1301">
        <v>0</v>
      </c>
      <c r="Z1301">
        <v>2.7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61</v>
      </c>
      <c r="AG1301">
        <v>16.5105859375</v>
      </c>
      <c r="AH1301">
        <v>2</v>
      </c>
      <c r="AI1301">
        <v>53554490</v>
      </c>
      <c r="AJ1301">
        <v>1423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 x14ac:dyDescent="0.2">
      <c r="A1302">
        <f>ROW(Source!A858)</f>
        <v>858</v>
      </c>
      <c r="B1302">
        <v>53554499</v>
      </c>
      <c r="C1302">
        <v>53554487</v>
      </c>
      <c r="D1302">
        <v>29172710</v>
      </c>
      <c r="E1302">
        <v>1</v>
      </c>
      <c r="F1302">
        <v>1</v>
      </c>
      <c r="G1302">
        <v>1</v>
      </c>
      <c r="H1302">
        <v>2</v>
      </c>
      <c r="I1302" t="s">
        <v>1567</v>
      </c>
      <c r="J1302" t="s">
        <v>1568</v>
      </c>
      <c r="K1302" t="s">
        <v>1569</v>
      </c>
      <c r="L1302">
        <v>1368</v>
      </c>
      <c r="N1302">
        <v>1011</v>
      </c>
      <c r="O1302" t="s">
        <v>1494</v>
      </c>
      <c r="P1302" t="s">
        <v>1494</v>
      </c>
      <c r="Q1302">
        <v>1</v>
      </c>
      <c r="X1302">
        <v>5.9225000000000003</v>
      </c>
      <c r="Y1302">
        <v>0</v>
      </c>
      <c r="Z1302">
        <v>46.56</v>
      </c>
      <c r="AA1302">
        <v>10.06</v>
      </c>
      <c r="AB1302">
        <v>0</v>
      </c>
      <c r="AC1302">
        <v>0</v>
      </c>
      <c r="AD1302">
        <v>1</v>
      </c>
      <c r="AE1302">
        <v>0</v>
      </c>
      <c r="AF1302" t="s">
        <v>61</v>
      </c>
      <c r="AG1302">
        <v>8.5135937500000001</v>
      </c>
      <c r="AH1302">
        <v>2</v>
      </c>
      <c r="AI1302">
        <v>53554491</v>
      </c>
      <c r="AJ1302">
        <v>1424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 x14ac:dyDescent="0.2">
      <c r="A1303">
        <f>ROW(Source!A858)</f>
        <v>858</v>
      </c>
      <c r="B1303">
        <v>53554500</v>
      </c>
      <c r="C1303">
        <v>53554487</v>
      </c>
      <c r="D1303">
        <v>29174597</v>
      </c>
      <c r="E1303">
        <v>1</v>
      </c>
      <c r="F1303">
        <v>1</v>
      </c>
      <c r="G1303">
        <v>1</v>
      </c>
      <c r="H1303">
        <v>2</v>
      </c>
      <c r="I1303" t="s">
        <v>1899</v>
      </c>
      <c r="J1303" t="s">
        <v>1900</v>
      </c>
      <c r="K1303" t="s">
        <v>1901</v>
      </c>
      <c r="L1303">
        <v>1368</v>
      </c>
      <c r="N1303">
        <v>1011</v>
      </c>
      <c r="O1303" t="s">
        <v>1494</v>
      </c>
      <c r="P1303" t="s">
        <v>1494</v>
      </c>
      <c r="Q1303">
        <v>1</v>
      </c>
      <c r="X1303">
        <v>5.9225000000000003</v>
      </c>
      <c r="Y1303">
        <v>0</v>
      </c>
      <c r="Z1303">
        <v>2.41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61</v>
      </c>
      <c r="AG1303">
        <v>8.5135937500000001</v>
      </c>
      <c r="AH1303">
        <v>2</v>
      </c>
      <c r="AI1303">
        <v>53554492</v>
      </c>
      <c r="AJ1303">
        <v>1425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 x14ac:dyDescent="0.2">
      <c r="A1304">
        <f>ROW(Source!A858)</f>
        <v>858</v>
      </c>
      <c r="B1304">
        <v>53554501</v>
      </c>
      <c r="C1304">
        <v>53554487</v>
      </c>
      <c r="D1304">
        <v>29174913</v>
      </c>
      <c r="E1304">
        <v>1</v>
      </c>
      <c r="F1304">
        <v>1</v>
      </c>
      <c r="G1304">
        <v>1</v>
      </c>
      <c r="H1304">
        <v>2</v>
      </c>
      <c r="I1304" t="s">
        <v>1513</v>
      </c>
      <c r="J1304" t="s">
        <v>1514</v>
      </c>
      <c r="K1304" t="s">
        <v>1515</v>
      </c>
      <c r="L1304">
        <v>1368</v>
      </c>
      <c r="N1304">
        <v>1011</v>
      </c>
      <c r="O1304" t="s">
        <v>1494</v>
      </c>
      <c r="P1304" t="s">
        <v>1494</v>
      </c>
      <c r="Q1304">
        <v>1</v>
      </c>
      <c r="X1304">
        <v>0.14374999999999999</v>
      </c>
      <c r="Y1304">
        <v>0</v>
      </c>
      <c r="Z1304">
        <v>87.17</v>
      </c>
      <c r="AA1304">
        <v>11.6</v>
      </c>
      <c r="AB1304">
        <v>0</v>
      </c>
      <c r="AC1304">
        <v>0</v>
      </c>
      <c r="AD1304">
        <v>1</v>
      </c>
      <c r="AE1304">
        <v>0</v>
      </c>
      <c r="AF1304" t="s">
        <v>61</v>
      </c>
      <c r="AG1304">
        <v>0.20664062499999999</v>
      </c>
      <c r="AH1304">
        <v>2</v>
      </c>
      <c r="AI1304">
        <v>53554493</v>
      </c>
      <c r="AJ1304">
        <v>1426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 x14ac:dyDescent="0.2">
      <c r="A1305">
        <f>ROW(Source!A858)</f>
        <v>858</v>
      </c>
      <c r="B1305">
        <v>53554502</v>
      </c>
      <c r="C1305">
        <v>53554487</v>
      </c>
      <c r="D1305">
        <v>29111261</v>
      </c>
      <c r="E1305">
        <v>1</v>
      </c>
      <c r="F1305">
        <v>1</v>
      </c>
      <c r="G1305">
        <v>1</v>
      </c>
      <c r="H1305">
        <v>3</v>
      </c>
      <c r="I1305" t="s">
        <v>845</v>
      </c>
      <c r="J1305" t="s">
        <v>847</v>
      </c>
      <c r="K1305" t="s">
        <v>846</v>
      </c>
      <c r="L1305">
        <v>1346</v>
      </c>
      <c r="N1305">
        <v>1009</v>
      </c>
      <c r="O1305" t="s">
        <v>143</v>
      </c>
      <c r="P1305" t="s">
        <v>143</v>
      </c>
      <c r="Q1305">
        <v>1</v>
      </c>
      <c r="X1305">
        <v>13.4</v>
      </c>
      <c r="Y1305">
        <v>74.59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13.4</v>
      </c>
      <c r="AH1305">
        <v>2</v>
      </c>
      <c r="AI1305">
        <v>53554494</v>
      </c>
      <c r="AJ1305">
        <v>1427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 x14ac:dyDescent="0.2">
      <c r="A1306">
        <f>ROW(Source!A859)</f>
        <v>859</v>
      </c>
      <c r="B1306">
        <v>53554496</v>
      </c>
      <c r="C1306">
        <v>53554487</v>
      </c>
      <c r="D1306">
        <v>18409850</v>
      </c>
      <c r="E1306">
        <v>1</v>
      </c>
      <c r="F1306">
        <v>1</v>
      </c>
      <c r="G1306">
        <v>1</v>
      </c>
      <c r="H1306">
        <v>1</v>
      </c>
      <c r="I1306" t="s">
        <v>1676</v>
      </c>
      <c r="J1306" t="s">
        <v>3</v>
      </c>
      <c r="K1306" t="s">
        <v>1677</v>
      </c>
      <c r="L1306">
        <v>1369</v>
      </c>
      <c r="N1306">
        <v>1013</v>
      </c>
      <c r="O1306" t="s">
        <v>1486</v>
      </c>
      <c r="P1306" t="s">
        <v>1486</v>
      </c>
      <c r="Q1306">
        <v>1</v>
      </c>
      <c r="X1306">
        <v>23.474374999999995</v>
      </c>
      <c r="Y1306">
        <v>0</v>
      </c>
      <c r="Z1306">
        <v>0</v>
      </c>
      <c r="AA1306">
        <v>0</v>
      </c>
      <c r="AB1306">
        <v>302.24</v>
      </c>
      <c r="AC1306">
        <v>0</v>
      </c>
      <c r="AD1306">
        <v>1</v>
      </c>
      <c r="AE1306">
        <v>1</v>
      </c>
      <c r="AF1306" t="s">
        <v>62</v>
      </c>
      <c r="AG1306">
        <v>31.044860937499994</v>
      </c>
      <c r="AH1306">
        <v>2</v>
      </c>
      <c r="AI1306">
        <v>53554488</v>
      </c>
      <c r="AJ1306">
        <v>1429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 x14ac:dyDescent="0.2">
      <c r="A1307">
        <f>ROW(Source!A859)</f>
        <v>859</v>
      </c>
      <c r="B1307">
        <v>53554497</v>
      </c>
      <c r="C1307">
        <v>53554487</v>
      </c>
      <c r="D1307">
        <v>121548</v>
      </c>
      <c r="E1307">
        <v>1</v>
      </c>
      <c r="F1307">
        <v>1</v>
      </c>
      <c r="G1307">
        <v>1</v>
      </c>
      <c r="H1307">
        <v>1</v>
      </c>
      <c r="I1307" t="s">
        <v>31</v>
      </c>
      <c r="J1307" t="s">
        <v>3</v>
      </c>
      <c r="K1307" t="s">
        <v>1489</v>
      </c>
      <c r="L1307">
        <v>608254</v>
      </c>
      <c r="N1307">
        <v>1013</v>
      </c>
      <c r="O1307" t="s">
        <v>1490</v>
      </c>
      <c r="P1307" t="s">
        <v>1490</v>
      </c>
      <c r="Q1307">
        <v>1</v>
      </c>
      <c r="X1307">
        <v>5.9225000000000003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2</v>
      </c>
      <c r="AF1307" t="s">
        <v>61</v>
      </c>
      <c r="AG1307">
        <v>8.5135937500000001</v>
      </c>
      <c r="AH1307">
        <v>2</v>
      </c>
      <c r="AI1307">
        <v>53554489</v>
      </c>
      <c r="AJ1307">
        <v>1430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 x14ac:dyDescent="0.2">
      <c r="A1308">
        <f>ROW(Source!A859)</f>
        <v>859</v>
      </c>
      <c r="B1308">
        <v>53554498</v>
      </c>
      <c r="C1308">
        <v>53554487</v>
      </c>
      <c r="D1308">
        <v>29172629</v>
      </c>
      <c r="E1308">
        <v>1</v>
      </c>
      <c r="F1308">
        <v>1</v>
      </c>
      <c r="G1308">
        <v>1</v>
      </c>
      <c r="H1308">
        <v>2</v>
      </c>
      <c r="I1308" t="s">
        <v>1896</v>
      </c>
      <c r="J1308" t="s">
        <v>1897</v>
      </c>
      <c r="K1308" t="s">
        <v>1898</v>
      </c>
      <c r="L1308">
        <v>1368</v>
      </c>
      <c r="N1308">
        <v>1011</v>
      </c>
      <c r="O1308" t="s">
        <v>1494</v>
      </c>
      <c r="P1308" t="s">
        <v>1494</v>
      </c>
      <c r="Q1308">
        <v>1</v>
      </c>
      <c r="X1308">
        <v>11.485625000000001</v>
      </c>
      <c r="Y1308">
        <v>0</v>
      </c>
      <c r="Z1308">
        <v>2.7</v>
      </c>
      <c r="AA1308">
        <v>0</v>
      </c>
      <c r="AB1308">
        <v>0</v>
      </c>
      <c r="AC1308">
        <v>0</v>
      </c>
      <c r="AD1308">
        <v>1</v>
      </c>
      <c r="AE1308">
        <v>0</v>
      </c>
      <c r="AF1308" t="s">
        <v>61</v>
      </c>
      <c r="AG1308">
        <v>16.5105859375</v>
      </c>
      <c r="AH1308">
        <v>2</v>
      </c>
      <c r="AI1308">
        <v>53554490</v>
      </c>
      <c r="AJ1308">
        <v>1431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 x14ac:dyDescent="0.2">
      <c r="A1309">
        <f>ROW(Source!A859)</f>
        <v>859</v>
      </c>
      <c r="B1309">
        <v>53554499</v>
      </c>
      <c r="C1309">
        <v>53554487</v>
      </c>
      <c r="D1309">
        <v>29172710</v>
      </c>
      <c r="E1309">
        <v>1</v>
      </c>
      <c r="F1309">
        <v>1</v>
      </c>
      <c r="G1309">
        <v>1</v>
      </c>
      <c r="H1309">
        <v>2</v>
      </c>
      <c r="I1309" t="s">
        <v>1567</v>
      </c>
      <c r="J1309" t="s">
        <v>1568</v>
      </c>
      <c r="K1309" t="s">
        <v>1569</v>
      </c>
      <c r="L1309">
        <v>1368</v>
      </c>
      <c r="N1309">
        <v>1011</v>
      </c>
      <c r="O1309" t="s">
        <v>1494</v>
      </c>
      <c r="P1309" t="s">
        <v>1494</v>
      </c>
      <c r="Q1309">
        <v>1</v>
      </c>
      <c r="X1309">
        <v>5.9225000000000003</v>
      </c>
      <c r="Y1309">
        <v>0</v>
      </c>
      <c r="Z1309">
        <v>46.56</v>
      </c>
      <c r="AA1309">
        <v>10.06</v>
      </c>
      <c r="AB1309">
        <v>0</v>
      </c>
      <c r="AC1309">
        <v>0</v>
      </c>
      <c r="AD1309">
        <v>1</v>
      </c>
      <c r="AE1309">
        <v>0</v>
      </c>
      <c r="AF1309" t="s">
        <v>61</v>
      </c>
      <c r="AG1309">
        <v>8.5135937500000001</v>
      </c>
      <c r="AH1309">
        <v>2</v>
      </c>
      <c r="AI1309">
        <v>53554491</v>
      </c>
      <c r="AJ1309">
        <v>1432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 x14ac:dyDescent="0.2">
      <c r="A1310">
        <f>ROW(Source!A859)</f>
        <v>859</v>
      </c>
      <c r="B1310">
        <v>53554500</v>
      </c>
      <c r="C1310">
        <v>53554487</v>
      </c>
      <c r="D1310">
        <v>29174597</v>
      </c>
      <c r="E1310">
        <v>1</v>
      </c>
      <c r="F1310">
        <v>1</v>
      </c>
      <c r="G1310">
        <v>1</v>
      </c>
      <c r="H1310">
        <v>2</v>
      </c>
      <c r="I1310" t="s">
        <v>1899</v>
      </c>
      <c r="J1310" t="s">
        <v>1900</v>
      </c>
      <c r="K1310" t="s">
        <v>1901</v>
      </c>
      <c r="L1310">
        <v>1368</v>
      </c>
      <c r="N1310">
        <v>1011</v>
      </c>
      <c r="O1310" t="s">
        <v>1494</v>
      </c>
      <c r="P1310" t="s">
        <v>1494</v>
      </c>
      <c r="Q1310">
        <v>1</v>
      </c>
      <c r="X1310">
        <v>5.9225000000000003</v>
      </c>
      <c r="Y1310">
        <v>0</v>
      </c>
      <c r="Z1310">
        <v>2.41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61</v>
      </c>
      <c r="AG1310">
        <v>8.5135937500000001</v>
      </c>
      <c r="AH1310">
        <v>2</v>
      </c>
      <c r="AI1310">
        <v>53554492</v>
      </c>
      <c r="AJ1310">
        <v>1433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 x14ac:dyDescent="0.2">
      <c r="A1311">
        <f>ROW(Source!A859)</f>
        <v>859</v>
      </c>
      <c r="B1311">
        <v>53554501</v>
      </c>
      <c r="C1311">
        <v>53554487</v>
      </c>
      <c r="D1311">
        <v>29174913</v>
      </c>
      <c r="E1311">
        <v>1</v>
      </c>
      <c r="F1311">
        <v>1</v>
      </c>
      <c r="G1311">
        <v>1</v>
      </c>
      <c r="H1311">
        <v>2</v>
      </c>
      <c r="I1311" t="s">
        <v>1513</v>
      </c>
      <c r="J1311" t="s">
        <v>1514</v>
      </c>
      <c r="K1311" t="s">
        <v>1515</v>
      </c>
      <c r="L1311">
        <v>1368</v>
      </c>
      <c r="N1311">
        <v>1011</v>
      </c>
      <c r="O1311" t="s">
        <v>1494</v>
      </c>
      <c r="P1311" t="s">
        <v>1494</v>
      </c>
      <c r="Q1311">
        <v>1</v>
      </c>
      <c r="X1311">
        <v>0.14374999999999999</v>
      </c>
      <c r="Y1311">
        <v>0</v>
      </c>
      <c r="Z1311">
        <v>87.17</v>
      </c>
      <c r="AA1311">
        <v>11.6</v>
      </c>
      <c r="AB1311">
        <v>0</v>
      </c>
      <c r="AC1311">
        <v>0</v>
      </c>
      <c r="AD1311">
        <v>1</v>
      </c>
      <c r="AE1311">
        <v>0</v>
      </c>
      <c r="AF1311" t="s">
        <v>61</v>
      </c>
      <c r="AG1311">
        <v>0.20664062499999999</v>
      </c>
      <c r="AH1311">
        <v>2</v>
      </c>
      <c r="AI1311">
        <v>53554493</v>
      </c>
      <c r="AJ1311">
        <v>1434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 x14ac:dyDescent="0.2">
      <c r="A1312">
        <f>ROW(Source!A859)</f>
        <v>859</v>
      </c>
      <c r="B1312">
        <v>53554502</v>
      </c>
      <c r="C1312">
        <v>53554487</v>
      </c>
      <c r="D1312">
        <v>29111261</v>
      </c>
      <c r="E1312">
        <v>1</v>
      </c>
      <c r="F1312">
        <v>1</v>
      </c>
      <c r="G1312">
        <v>1</v>
      </c>
      <c r="H1312">
        <v>3</v>
      </c>
      <c r="I1312" t="s">
        <v>845</v>
      </c>
      <c r="J1312" t="s">
        <v>847</v>
      </c>
      <c r="K1312" t="s">
        <v>846</v>
      </c>
      <c r="L1312">
        <v>1346</v>
      </c>
      <c r="N1312">
        <v>1009</v>
      </c>
      <c r="O1312" t="s">
        <v>143</v>
      </c>
      <c r="P1312" t="s">
        <v>143</v>
      </c>
      <c r="Q1312">
        <v>1</v>
      </c>
      <c r="X1312">
        <v>13.4</v>
      </c>
      <c r="Y1312">
        <v>74.59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 t="s">
        <v>3</v>
      </c>
      <c r="AG1312">
        <v>13.4</v>
      </c>
      <c r="AH1312">
        <v>2</v>
      </c>
      <c r="AI1312">
        <v>53554494</v>
      </c>
      <c r="AJ1312">
        <v>1435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 x14ac:dyDescent="0.2">
      <c r="A1313">
        <f>ROW(Source!A899)</f>
        <v>899</v>
      </c>
      <c r="B1313">
        <v>53554510</v>
      </c>
      <c r="C1313">
        <v>53554505</v>
      </c>
      <c r="D1313">
        <v>18408066</v>
      </c>
      <c r="E1313">
        <v>1</v>
      </c>
      <c r="F1313">
        <v>1</v>
      </c>
      <c r="G1313">
        <v>1</v>
      </c>
      <c r="H1313">
        <v>1</v>
      </c>
      <c r="I1313" t="s">
        <v>1920</v>
      </c>
      <c r="J1313" t="s">
        <v>3</v>
      </c>
      <c r="K1313" t="s">
        <v>1921</v>
      </c>
      <c r="L1313">
        <v>1369</v>
      </c>
      <c r="N1313">
        <v>1013</v>
      </c>
      <c r="O1313" t="s">
        <v>1486</v>
      </c>
      <c r="P1313" t="s">
        <v>1486</v>
      </c>
      <c r="Q1313">
        <v>1</v>
      </c>
      <c r="X1313">
        <v>20.573499999999999</v>
      </c>
      <c r="Y1313">
        <v>0</v>
      </c>
      <c r="Z1313">
        <v>0</v>
      </c>
      <c r="AA1313">
        <v>0</v>
      </c>
      <c r="AB1313">
        <v>8.02</v>
      </c>
      <c r="AC1313">
        <v>0</v>
      </c>
      <c r="AD1313">
        <v>1</v>
      </c>
      <c r="AE1313">
        <v>1</v>
      </c>
      <c r="AF1313" t="s">
        <v>16</v>
      </c>
      <c r="AG1313">
        <v>23.659524999999999</v>
      </c>
      <c r="AH1313">
        <v>2</v>
      </c>
      <c r="AI1313">
        <v>53554506</v>
      </c>
      <c r="AJ1313">
        <v>1437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 x14ac:dyDescent="0.2">
      <c r="A1314">
        <f>ROW(Source!A899)</f>
        <v>899</v>
      </c>
      <c r="B1314">
        <v>53554511</v>
      </c>
      <c r="C1314">
        <v>53554505</v>
      </c>
      <c r="D1314">
        <v>121548</v>
      </c>
      <c r="E1314">
        <v>1</v>
      </c>
      <c r="F1314">
        <v>1</v>
      </c>
      <c r="G1314">
        <v>1</v>
      </c>
      <c r="H1314">
        <v>1</v>
      </c>
      <c r="I1314" t="s">
        <v>31</v>
      </c>
      <c r="J1314" t="s">
        <v>3</v>
      </c>
      <c r="K1314" t="s">
        <v>1489</v>
      </c>
      <c r="L1314">
        <v>608254</v>
      </c>
      <c r="N1314">
        <v>1013</v>
      </c>
      <c r="O1314" t="s">
        <v>1490</v>
      </c>
      <c r="P1314" t="s">
        <v>1490</v>
      </c>
      <c r="Q1314">
        <v>1</v>
      </c>
      <c r="X1314">
        <v>9.1999999999999998E-2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2</v>
      </c>
      <c r="AF1314" t="s">
        <v>16</v>
      </c>
      <c r="AG1314">
        <v>0.10579999999999999</v>
      </c>
      <c r="AH1314">
        <v>2</v>
      </c>
      <c r="AI1314">
        <v>53554507</v>
      </c>
      <c r="AJ1314">
        <v>1438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 x14ac:dyDescent="0.2">
      <c r="A1315">
        <f>ROW(Source!A899)</f>
        <v>899</v>
      </c>
      <c r="B1315">
        <v>53554512</v>
      </c>
      <c r="C1315">
        <v>53554505</v>
      </c>
      <c r="D1315">
        <v>29172556</v>
      </c>
      <c r="E1315">
        <v>1</v>
      </c>
      <c r="F1315">
        <v>1</v>
      </c>
      <c r="G1315">
        <v>1</v>
      </c>
      <c r="H1315">
        <v>2</v>
      </c>
      <c r="I1315" t="s">
        <v>1647</v>
      </c>
      <c r="J1315" t="s">
        <v>1667</v>
      </c>
      <c r="K1315" t="s">
        <v>1649</v>
      </c>
      <c r="L1315">
        <v>1368</v>
      </c>
      <c r="N1315">
        <v>1011</v>
      </c>
      <c r="O1315" t="s">
        <v>1494</v>
      </c>
      <c r="P1315" t="s">
        <v>1494</v>
      </c>
      <c r="Q1315">
        <v>1</v>
      </c>
      <c r="X1315">
        <v>9.1999999999999998E-2</v>
      </c>
      <c r="Y1315">
        <v>0</v>
      </c>
      <c r="Z1315">
        <v>31.26</v>
      </c>
      <c r="AA1315">
        <v>13.5</v>
      </c>
      <c r="AB1315">
        <v>0</v>
      </c>
      <c r="AC1315">
        <v>0</v>
      </c>
      <c r="AD1315">
        <v>1</v>
      </c>
      <c r="AE1315">
        <v>0</v>
      </c>
      <c r="AF1315" t="s">
        <v>16</v>
      </c>
      <c r="AG1315">
        <v>0.10579999999999999</v>
      </c>
      <c r="AH1315">
        <v>2</v>
      </c>
      <c r="AI1315">
        <v>53554508</v>
      </c>
      <c r="AJ1315">
        <v>1439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 x14ac:dyDescent="0.2">
      <c r="A1316">
        <f>ROW(Source!A900)</f>
        <v>900</v>
      </c>
      <c r="B1316">
        <v>53554510</v>
      </c>
      <c r="C1316">
        <v>53554505</v>
      </c>
      <c r="D1316">
        <v>18408066</v>
      </c>
      <c r="E1316">
        <v>1</v>
      </c>
      <c r="F1316">
        <v>1</v>
      </c>
      <c r="G1316">
        <v>1</v>
      </c>
      <c r="H1316">
        <v>1</v>
      </c>
      <c r="I1316" t="s">
        <v>1920</v>
      </c>
      <c r="J1316" t="s">
        <v>3</v>
      </c>
      <c r="K1316" t="s">
        <v>1921</v>
      </c>
      <c r="L1316">
        <v>1369</v>
      </c>
      <c r="N1316">
        <v>1013</v>
      </c>
      <c r="O1316" t="s">
        <v>1486</v>
      </c>
      <c r="P1316" t="s">
        <v>1486</v>
      </c>
      <c r="Q1316">
        <v>1</v>
      </c>
      <c r="X1316">
        <v>20.573499999999999</v>
      </c>
      <c r="Y1316">
        <v>0</v>
      </c>
      <c r="Z1316">
        <v>0</v>
      </c>
      <c r="AA1316">
        <v>0</v>
      </c>
      <c r="AB1316">
        <v>8.02</v>
      </c>
      <c r="AC1316">
        <v>0</v>
      </c>
      <c r="AD1316">
        <v>1</v>
      </c>
      <c r="AE1316">
        <v>1</v>
      </c>
      <c r="AF1316" t="s">
        <v>16</v>
      </c>
      <c r="AG1316">
        <v>23.659524999999999</v>
      </c>
      <c r="AH1316">
        <v>2</v>
      </c>
      <c r="AI1316">
        <v>53554506</v>
      </c>
      <c r="AJ1316">
        <v>1441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 x14ac:dyDescent="0.2">
      <c r="A1317">
        <f>ROW(Source!A900)</f>
        <v>900</v>
      </c>
      <c r="B1317">
        <v>53554511</v>
      </c>
      <c r="C1317">
        <v>53554505</v>
      </c>
      <c r="D1317">
        <v>121548</v>
      </c>
      <c r="E1317">
        <v>1</v>
      </c>
      <c r="F1317">
        <v>1</v>
      </c>
      <c r="G1317">
        <v>1</v>
      </c>
      <c r="H1317">
        <v>1</v>
      </c>
      <c r="I1317" t="s">
        <v>31</v>
      </c>
      <c r="J1317" t="s">
        <v>3</v>
      </c>
      <c r="K1317" t="s">
        <v>1489</v>
      </c>
      <c r="L1317">
        <v>608254</v>
      </c>
      <c r="N1317">
        <v>1013</v>
      </c>
      <c r="O1317" t="s">
        <v>1490</v>
      </c>
      <c r="P1317" t="s">
        <v>1490</v>
      </c>
      <c r="Q1317">
        <v>1</v>
      </c>
      <c r="X1317">
        <v>9.1999999999999998E-2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2</v>
      </c>
      <c r="AF1317" t="s">
        <v>16</v>
      </c>
      <c r="AG1317">
        <v>0.10579999999999999</v>
      </c>
      <c r="AH1317">
        <v>2</v>
      </c>
      <c r="AI1317">
        <v>53554507</v>
      </c>
      <c r="AJ1317">
        <v>1442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 x14ac:dyDescent="0.2">
      <c r="A1318">
        <f>ROW(Source!A900)</f>
        <v>900</v>
      </c>
      <c r="B1318">
        <v>53554512</v>
      </c>
      <c r="C1318">
        <v>53554505</v>
      </c>
      <c r="D1318">
        <v>29172556</v>
      </c>
      <c r="E1318">
        <v>1</v>
      </c>
      <c r="F1318">
        <v>1</v>
      </c>
      <c r="G1318">
        <v>1</v>
      </c>
      <c r="H1318">
        <v>2</v>
      </c>
      <c r="I1318" t="s">
        <v>1647</v>
      </c>
      <c r="J1318" t="s">
        <v>1667</v>
      </c>
      <c r="K1318" t="s">
        <v>1649</v>
      </c>
      <c r="L1318">
        <v>1368</v>
      </c>
      <c r="N1318">
        <v>1011</v>
      </c>
      <c r="O1318" t="s">
        <v>1494</v>
      </c>
      <c r="P1318" t="s">
        <v>1494</v>
      </c>
      <c r="Q1318">
        <v>1</v>
      </c>
      <c r="X1318">
        <v>9.1999999999999998E-2</v>
      </c>
      <c r="Y1318">
        <v>0</v>
      </c>
      <c r="Z1318">
        <v>31.26</v>
      </c>
      <c r="AA1318">
        <v>13.5</v>
      </c>
      <c r="AB1318">
        <v>0</v>
      </c>
      <c r="AC1318">
        <v>0</v>
      </c>
      <c r="AD1318">
        <v>1</v>
      </c>
      <c r="AE1318">
        <v>0</v>
      </c>
      <c r="AF1318" t="s">
        <v>16</v>
      </c>
      <c r="AG1318">
        <v>0.10579999999999999</v>
      </c>
      <c r="AH1318">
        <v>2</v>
      </c>
      <c r="AI1318">
        <v>53554508</v>
      </c>
      <c r="AJ1318">
        <v>1443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 x14ac:dyDescent="0.2">
      <c r="A1319">
        <f>ROW(Source!A903)</f>
        <v>903</v>
      </c>
      <c r="B1319">
        <v>53554519</v>
      </c>
      <c r="C1319">
        <v>53554514</v>
      </c>
      <c r="D1319">
        <v>18406804</v>
      </c>
      <c r="E1319">
        <v>1</v>
      </c>
      <c r="F1319">
        <v>1</v>
      </c>
      <c r="G1319">
        <v>1</v>
      </c>
      <c r="H1319">
        <v>1</v>
      </c>
      <c r="I1319" t="s">
        <v>1560</v>
      </c>
      <c r="J1319" t="s">
        <v>3</v>
      </c>
      <c r="K1319" t="s">
        <v>1561</v>
      </c>
      <c r="L1319">
        <v>1369</v>
      </c>
      <c r="N1319">
        <v>1013</v>
      </c>
      <c r="O1319" t="s">
        <v>1486</v>
      </c>
      <c r="P1319" t="s">
        <v>1486</v>
      </c>
      <c r="Q1319">
        <v>1</v>
      </c>
      <c r="X1319">
        <v>6.32</v>
      </c>
      <c r="Y1319">
        <v>0</v>
      </c>
      <c r="Z1319">
        <v>0</v>
      </c>
      <c r="AA1319">
        <v>0</v>
      </c>
      <c r="AB1319">
        <v>259.92</v>
      </c>
      <c r="AC1319">
        <v>0</v>
      </c>
      <c r="AD1319">
        <v>1</v>
      </c>
      <c r="AE1319">
        <v>1</v>
      </c>
      <c r="AF1319" t="s">
        <v>16</v>
      </c>
      <c r="AG1319">
        <v>7.2679999999999998</v>
      </c>
      <c r="AH1319">
        <v>2</v>
      </c>
      <c r="AI1319">
        <v>53554515</v>
      </c>
      <c r="AJ1319">
        <v>1445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 x14ac:dyDescent="0.2">
      <c r="A1320">
        <f>ROW(Source!A903)</f>
        <v>903</v>
      </c>
      <c r="B1320">
        <v>53554520</v>
      </c>
      <c r="C1320">
        <v>53554514</v>
      </c>
      <c r="D1320">
        <v>121548</v>
      </c>
      <c r="E1320">
        <v>1</v>
      </c>
      <c r="F1320">
        <v>1</v>
      </c>
      <c r="G1320">
        <v>1</v>
      </c>
      <c r="H1320">
        <v>1</v>
      </c>
      <c r="I1320" t="s">
        <v>31</v>
      </c>
      <c r="J1320" t="s">
        <v>3</v>
      </c>
      <c r="K1320" t="s">
        <v>1489</v>
      </c>
      <c r="L1320">
        <v>608254</v>
      </c>
      <c r="N1320">
        <v>1013</v>
      </c>
      <c r="O1320" t="s">
        <v>1490</v>
      </c>
      <c r="P1320" t="s">
        <v>1490</v>
      </c>
      <c r="Q1320">
        <v>1</v>
      </c>
      <c r="X1320">
        <v>0.03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1</v>
      </c>
      <c r="AE1320">
        <v>2</v>
      </c>
      <c r="AF1320" t="s">
        <v>16</v>
      </c>
      <c r="AG1320">
        <v>3.4499999999999996E-2</v>
      </c>
      <c r="AH1320">
        <v>2</v>
      </c>
      <c r="AI1320">
        <v>53554516</v>
      </c>
      <c r="AJ1320">
        <v>1446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 x14ac:dyDescent="0.2">
      <c r="A1321">
        <f>ROW(Source!A903)</f>
        <v>903</v>
      </c>
      <c r="B1321">
        <v>53554521</v>
      </c>
      <c r="C1321">
        <v>53554514</v>
      </c>
      <c r="D1321">
        <v>29172556</v>
      </c>
      <c r="E1321">
        <v>1</v>
      </c>
      <c r="F1321">
        <v>1</v>
      </c>
      <c r="G1321">
        <v>1</v>
      </c>
      <c r="H1321">
        <v>2</v>
      </c>
      <c r="I1321" t="s">
        <v>1647</v>
      </c>
      <c r="J1321" t="s">
        <v>1667</v>
      </c>
      <c r="K1321" t="s">
        <v>1649</v>
      </c>
      <c r="L1321">
        <v>1368</v>
      </c>
      <c r="N1321">
        <v>1011</v>
      </c>
      <c r="O1321" t="s">
        <v>1494</v>
      </c>
      <c r="P1321" t="s">
        <v>1494</v>
      </c>
      <c r="Q1321">
        <v>1</v>
      </c>
      <c r="X1321">
        <v>0.03</v>
      </c>
      <c r="Y1321">
        <v>0</v>
      </c>
      <c r="Z1321">
        <v>31.26</v>
      </c>
      <c r="AA1321">
        <v>13.5</v>
      </c>
      <c r="AB1321">
        <v>0</v>
      </c>
      <c r="AC1321">
        <v>0</v>
      </c>
      <c r="AD1321">
        <v>1</v>
      </c>
      <c r="AE1321">
        <v>0</v>
      </c>
      <c r="AF1321" t="s">
        <v>16</v>
      </c>
      <c r="AG1321">
        <v>3.4499999999999996E-2</v>
      </c>
      <c r="AH1321">
        <v>2</v>
      </c>
      <c r="AI1321">
        <v>53554517</v>
      </c>
      <c r="AJ1321">
        <v>1447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 x14ac:dyDescent="0.2">
      <c r="A1322">
        <f>ROW(Source!A904)</f>
        <v>904</v>
      </c>
      <c r="B1322">
        <v>53554519</v>
      </c>
      <c r="C1322">
        <v>53554514</v>
      </c>
      <c r="D1322">
        <v>18406804</v>
      </c>
      <c r="E1322">
        <v>1</v>
      </c>
      <c r="F1322">
        <v>1</v>
      </c>
      <c r="G1322">
        <v>1</v>
      </c>
      <c r="H1322">
        <v>1</v>
      </c>
      <c r="I1322" t="s">
        <v>1560</v>
      </c>
      <c r="J1322" t="s">
        <v>3</v>
      </c>
      <c r="K1322" t="s">
        <v>1561</v>
      </c>
      <c r="L1322">
        <v>1369</v>
      </c>
      <c r="N1322">
        <v>1013</v>
      </c>
      <c r="O1322" t="s">
        <v>1486</v>
      </c>
      <c r="P1322" t="s">
        <v>1486</v>
      </c>
      <c r="Q1322">
        <v>1</v>
      </c>
      <c r="X1322">
        <v>6.32</v>
      </c>
      <c r="Y1322">
        <v>0</v>
      </c>
      <c r="Z1322">
        <v>0</v>
      </c>
      <c r="AA1322">
        <v>0</v>
      </c>
      <c r="AB1322">
        <v>259.92</v>
      </c>
      <c r="AC1322">
        <v>0</v>
      </c>
      <c r="AD1322">
        <v>1</v>
      </c>
      <c r="AE1322">
        <v>1</v>
      </c>
      <c r="AF1322" t="s">
        <v>16</v>
      </c>
      <c r="AG1322">
        <v>7.2679999999999998</v>
      </c>
      <c r="AH1322">
        <v>2</v>
      </c>
      <c r="AI1322">
        <v>53554515</v>
      </c>
      <c r="AJ1322">
        <v>1449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 x14ac:dyDescent="0.2">
      <c r="A1323">
        <f>ROW(Source!A904)</f>
        <v>904</v>
      </c>
      <c r="B1323">
        <v>53554520</v>
      </c>
      <c r="C1323">
        <v>53554514</v>
      </c>
      <c r="D1323">
        <v>121548</v>
      </c>
      <c r="E1323">
        <v>1</v>
      </c>
      <c r="F1323">
        <v>1</v>
      </c>
      <c r="G1323">
        <v>1</v>
      </c>
      <c r="H1323">
        <v>1</v>
      </c>
      <c r="I1323" t="s">
        <v>31</v>
      </c>
      <c r="J1323" t="s">
        <v>3</v>
      </c>
      <c r="K1323" t="s">
        <v>1489</v>
      </c>
      <c r="L1323">
        <v>608254</v>
      </c>
      <c r="N1323">
        <v>1013</v>
      </c>
      <c r="O1323" t="s">
        <v>1490</v>
      </c>
      <c r="P1323" t="s">
        <v>1490</v>
      </c>
      <c r="Q1323">
        <v>1</v>
      </c>
      <c r="X1323">
        <v>0.03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2</v>
      </c>
      <c r="AF1323" t="s">
        <v>16</v>
      </c>
      <c r="AG1323">
        <v>3.4499999999999996E-2</v>
      </c>
      <c r="AH1323">
        <v>2</v>
      </c>
      <c r="AI1323">
        <v>53554516</v>
      </c>
      <c r="AJ1323">
        <v>1450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 x14ac:dyDescent="0.2">
      <c r="A1324">
        <f>ROW(Source!A904)</f>
        <v>904</v>
      </c>
      <c r="B1324">
        <v>53554521</v>
      </c>
      <c r="C1324">
        <v>53554514</v>
      </c>
      <c r="D1324">
        <v>29172556</v>
      </c>
      <c r="E1324">
        <v>1</v>
      </c>
      <c r="F1324">
        <v>1</v>
      </c>
      <c r="G1324">
        <v>1</v>
      </c>
      <c r="H1324">
        <v>2</v>
      </c>
      <c r="I1324" t="s">
        <v>1647</v>
      </c>
      <c r="J1324" t="s">
        <v>1667</v>
      </c>
      <c r="K1324" t="s">
        <v>1649</v>
      </c>
      <c r="L1324">
        <v>1368</v>
      </c>
      <c r="N1324">
        <v>1011</v>
      </c>
      <c r="O1324" t="s">
        <v>1494</v>
      </c>
      <c r="P1324" t="s">
        <v>1494</v>
      </c>
      <c r="Q1324">
        <v>1</v>
      </c>
      <c r="X1324">
        <v>0.03</v>
      </c>
      <c r="Y1324">
        <v>0</v>
      </c>
      <c r="Z1324">
        <v>31.26</v>
      </c>
      <c r="AA1324">
        <v>13.5</v>
      </c>
      <c r="AB1324">
        <v>0</v>
      </c>
      <c r="AC1324">
        <v>0</v>
      </c>
      <c r="AD1324">
        <v>1</v>
      </c>
      <c r="AE1324">
        <v>0</v>
      </c>
      <c r="AF1324" t="s">
        <v>16</v>
      </c>
      <c r="AG1324">
        <v>3.4499999999999996E-2</v>
      </c>
      <c r="AH1324">
        <v>2</v>
      </c>
      <c r="AI1324">
        <v>53554517</v>
      </c>
      <c r="AJ1324">
        <v>1451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 x14ac:dyDescent="0.2">
      <c r="A1325">
        <f>ROW(Source!A907)</f>
        <v>907</v>
      </c>
      <c r="B1325">
        <v>53554526</v>
      </c>
      <c r="C1325">
        <v>53554523</v>
      </c>
      <c r="D1325">
        <v>18406804</v>
      </c>
      <c r="E1325">
        <v>1</v>
      </c>
      <c r="F1325">
        <v>1</v>
      </c>
      <c r="G1325">
        <v>1</v>
      </c>
      <c r="H1325">
        <v>1</v>
      </c>
      <c r="I1325" t="s">
        <v>1560</v>
      </c>
      <c r="J1325" t="s">
        <v>3</v>
      </c>
      <c r="K1325" t="s">
        <v>1561</v>
      </c>
      <c r="L1325">
        <v>1369</v>
      </c>
      <c r="N1325">
        <v>1013</v>
      </c>
      <c r="O1325" t="s">
        <v>1486</v>
      </c>
      <c r="P1325" t="s">
        <v>1486</v>
      </c>
      <c r="Q1325">
        <v>1</v>
      </c>
      <c r="X1325">
        <v>6.7159999999999993</v>
      </c>
      <c r="Y1325">
        <v>0</v>
      </c>
      <c r="Z1325">
        <v>0</v>
      </c>
      <c r="AA1325">
        <v>0</v>
      </c>
      <c r="AB1325">
        <v>7.8</v>
      </c>
      <c r="AC1325">
        <v>0</v>
      </c>
      <c r="AD1325">
        <v>1</v>
      </c>
      <c r="AE1325">
        <v>1</v>
      </c>
      <c r="AF1325" t="s">
        <v>16</v>
      </c>
      <c r="AG1325">
        <v>7.7233999999999998</v>
      </c>
      <c r="AH1325">
        <v>2</v>
      </c>
      <c r="AI1325">
        <v>53554524</v>
      </c>
      <c r="AJ1325">
        <v>1453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 x14ac:dyDescent="0.2">
      <c r="A1326">
        <f>ROW(Source!A908)</f>
        <v>908</v>
      </c>
      <c r="B1326">
        <v>53554526</v>
      </c>
      <c r="C1326">
        <v>53554523</v>
      </c>
      <c r="D1326">
        <v>18406804</v>
      </c>
      <c r="E1326">
        <v>1</v>
      </c>
      <c r="F1326">
        <v>1</v>
      </c>
      <c r="G1326">
        <v>1</v>
      </c>
      <c r="H1326">
        <v>1</v>
      </c>
      <c r="I1326" t="s">
        <v>1560</v>
      </c>
      <c r="J1326" t="s">
        <v>3</v>
      </c>
      <c r="K1326" t="s">
        <v>1561</v>
      </c>
      <c r="L1326">
        <v>1369</v>
      </c>
      <c r="N1326">
        <v>1013</v>
      </c>
      <c r="O1326" t="s">
        <v>1486</v>
      </c>
      <c r="P1326" t="s">
        <v>1486</v>
      </c>
      <c r="Q1326">
        <v>1</v>
      </c>
      <c r="X1326">
        <v>6.7159999999999993</v>
      </c>
      <c r="Y1326">
        <v>0</v>
      </c>
      <c r="Z1326">
        <v>0</v>
      </c>
      <c r="AA1326">
        <v>0</v>
      </c>
      <c r="AB1326">
        <v>7.8</v>
      </c>
      <c r="AC1326">
        <v>0</v>
      </c>
      <c r="AD1326">
        <v>1</v>
      </c>
      <c r="AE1326">
        <v>1</v>
      </c>
      <c r="AF1326" t="s">
        <v>16</v>
      </c>
      <c r="AG1326">
        <v>7.7233999999999998</v>
      </c>
      <c r="AH1326">
        <v>2</v>
      </c>
      <c r="AI1326">
        <v>53554524</v>
      </c>
      <c r="AJ1326">
        <v>1455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 x14ac:dyDescent="0.2">
      <c r="A1327">
        <f>ROW(Source!A911)</f>
        <v>911</v>
      </c>
      <c r="B1327">
        <v>53554536</v>
      </c>
      <c r="C1327">
        <v>53554528</v>
      </c>
      <c r="D1327">
        <v>29364679</v>
      </c>
      <c r="E1327">
        <v>1</v>
      </c>
      <c r="F1327">
        <v>1</v>
      </c>
      <c r="G1327">
        <v>1</v>
      </c>
      <c r="H1327">
        <v>1</v>
      </c>
      <c r="I1327" t="s">
        <v>1922</v>
      </c>
      <c r="J1327" t="s">
        <v>3</v>
      </c>
      <c r="K1327" t="s">
        <v>1923</v>
      </c>
      <c r="L1327">
        <v>1369</v>
      </c>
      <c r="N1327">
        <v>1013</v>
      </c>
      <c r="O1327" t="s">
        <v>1486</v>
      </c>
      <c r="P1327" t="s">
        <v>1486</v>
      </c>
      <c r="Q1327">
        <v>1</v>
      </c>
      <c r="X1327">
        <v>157.43999999999997</v>
      </c>
      <c r="Y1327">
        <v>0</v>
      </c>
      <c r="Z1327">
        <v>0</v>
      </c>
      <c r="AA1327">
        <v>0</v>
      </c>
      <c r="AB1327">
        <v>9.92</v>
      </c>
      <c r="AC1327">
        <v>0</v>
      </c>
      <c r="AD1327">
        <v>1</v>
      </c>
      <c r="AE1327">
        <v>1</v>
      </c>
      <c r="AF1327" t="s">
        <v>916</v>
      </c>
      <c r="AG1327">
        <v>188.928</v>
      </c>
      <c r="AH1327">
        <v>2</v>
      </c>
      <c r="AI1327">
        <v>53554529</v>
      </c>
      <c r="AJ1327">
        <v>1457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 x14ac:dyDescent="0.2">
      <c r="A1328">
        <f>ROW(Source!A911)</f>
        <v>911</v>
      </c>
      <c r="B1328">
        <v>53554537</v>
      </c>
      <c r="C1328">
        <v>53554528</v>
      </c>
      <c r="D1328">
        <v>121548</v>
      </c>
      <c r="E1328">
        <v>1</v>
      </c>
      <c r="F1328">
        <v>1</v>
      </c>
      <c r="G1328">
        <v>1</v>
      </c>
      <c r="H1328">
        <v>1</v>
      </c>
      <c r="I1328" t="s">
        <v>31</v>
      </c>
      <c r="J1328" t="s">
        <v>3</v>
      </c>
      <c r="K1328" t="s">
        <v>1489</v>
      </c>
      <c r="L1328">
        <v>608254</v>
      </c>
      <c r="N1328">
        <v>1013</v>
      </c>
      <c r="O1328" t="s">
        <v>1490</v>
      </c>
      <c r="P1328" t="s">
        <v>1490</v>
      </c>
      <c r="Q1328">
        <v>1</v>
      </c>
      <c r="X1328">
        <v>1.1879999999999999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2</v>
      </c>
      <c r="AF1328" t="s">
        <v>916</v>
      </c>
      <c r="AG1328">
        <v>1.4256</v>
      </c>
      <c r="AH1328">
        <v>2</v>
      </c>
      <c r="AI1328">
        <v>53554530</v>
      </c>
      <c r="AJ1328">
        <v>1458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 x14ac:dyDescent="0.2">
      <c r="A1329">
        <f>ROW(Source!A911)</f>
        <v>911</v>
      </c>
      <c r="B1329">
        <v>53554538</v>
      </c>
      <c r="C1329">
        <v>53554528</v>
      </c>
      <c r="D1329">
        <v>29172362</v>
      </c>
      <c r="E1329">
        <v>1</v>
      </c>
      <c r="F1329">
        <v>1</v>
      </c>
      <c r="G1329">
        <v>1</v>
      </c>
      <c r="H1329">
        <v>2</v>
      </c>
      <c r="I1329" t="s">
        <v>1924</v>
      </c>
      <c r="J1329" t="s">
        <v>1925</v>
      </c>
      <c r="K1329" t="s">
        <v>1926</v>
      </c>
      <c r="L1329">
        <v>1368</v>
      </c>
      <c r="N1329">
        <v>1011</v>
      </c>
      <c r="O1329" t="s">
        <v>1494</v>
      </c>
      <c r="P1329" t="s">
        <v>1494</v>
      </c>
      <c r="Q1329">
        <v>1</v>
      </c>
      <c r="X1329">
        <v>1.1879999999999999</v>
      </c>
      <c r="Y1329">
        <v>0</v>
      </c>
      <c r="Z1329">
        <v>134.65</v>
      </c>
      <c r="AA1329">
        <v>13.5</v>
      </c>
      <c r="AB1329">
        <v>0</v>
      </c>
      <c r="AC1329">
        <v>0</v>
      </c>
      <c r="AD1329">
        <v>1</v>
      </c>
      <c r="AE1329">
        <v>0</v>
      </c>
      <c r="AF1329" t="s">
        <v>916</v>
      </c>
      <c r="AG1329">
        <v>1.4256</v>
      </c>
      <c r="AH1329">
        <v>2</v>
      </c>
      <c r="AI1329">
        <v>53554531</v>
      </c>
      <c r="AJ1329">
        <v>1459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 x14ac:dyDescent="0.2">
      <c r="A1330">
        <f>ROW(Source!A911)</f>
        <v>911</v>
      </c>
      <c r="B1330">
        <v>53554539</v>
      </c>
      <c r="C1330">
        <v>53554528</v>
      </c>
      <c r="D1330">
        <v>29174913</v>
      </c>
      <c r="E1330">
        <v>1</v>
      </c>
      <c r="F1330">
        <v>1</v>
      </c>
      <c r="G1330">
        <v>1</v>
      </c>
      <c r="H1330">
        <v>2</v>
      </c>
      <c r="I1330" t="s">
        <v>1513</v>
      </c>
      <c r="J1330" t="s">
        <v>1514</v>
      </c>
      <c r="K1330" t="s">
        <v>1515</v>
      </c>
      <c r="L1330">
        <v>1368</v>
      </c>
      <c r="N1330">
        <v>1011</v>
      </c>
      <c r="O1330" t="s">
        <v>1494</v>
      </c>
      <c r="P1330" t="s">
        <v>1494</v>
      </c>
      <c r="Q1330">
        <v>1</v>
      </c>
      <c r="X1330">
        <v>1.1879999999999999</v>
      </c>
      <c r="Y1330">
        <v>0</v>
      </c>
      <c r="Z1330">
        <v>87.17</v>
      </c>
      <c r="AA1330">
        <v>11.6</v>
      </c>
      <c r="AB1330">
        <v>0</v>
      </c>
      <c r="AC1330">
        <v>0</v>
      </c>
      <c r="AD1330">
        <v>1</v>
      </c>
      <c r="AE1330">
        <v>0</v>
      </c>
      <c r="AF1330" t="s">
        <v>916</v>
      </c>
      <c r="AG1330">
        <v>1.4256</v>
      </c>
      <c r="AH1330">
        <v>2</v>
      </c>
      <c r="AI1330">
        <v>53554532</v>
      </c>
      <c r="AJ1330">
        <v>1460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 x14ac:dyDescent="0.2">
      <c r="A1331">
        <f>ROW(Source!A911)</f>
        <v>911</v>
      </c>
      <c r="B1331">
        <v>53554540</v>
      </c>
      <c r="C1331">
        <v>53554528</v>
      </c>
      <c r="D1331">
        <v>29110793</v>
      </c>
      <c r="E1331">
        <v>1</v>
      </c>
      <c r="F1331">
        <v>1</v>
      </c>
      <c r="G1331">
        <v>1</v>
      </c>
      <c r="H1331">
        <v>3</v>
      </c>
      <c r="I1331" t="s">
        <v>1927</v>
      </c>
      <c r="J1331" t="s">
        <v>1928</v>
      </c>
      <c r="K1331" t="s">
        <v>1929</v>
      </c>
      <c r="L1331">
        <v>1308</v>
      </c>
      <c r="N1331">
        <v>1003</v>
      </c>
      <c r="O1331" t="s">
        <v>1150</v>
      </c>
      <c r="P1331" t="s">
        <v>1150</v>
      </c>
      <c r="Q1331">
        <v>100</v>
      </c>
      <c r="X1331">
        <v>0.1</v>
      </c>
      <c r="Y1331">
        <v>120.36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0.1</v>
      </c>
      <c r="AH1331">
        <v>2</v>
      </c>
      <c r="AI1331">
        <v>53554533</v>
      </c>
      <c r="AJ1331">
        <v>1461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 x14ac:dyDescent="0.2">
      <c r="A1332">
        <f>ROW(Source!A911)</f>
        <v>911</v>
      </c>
      <c r="B1332">
        <v>53554541</v>
      </c>
      <c r="C1332">
        <v>53554528</v>
      </c>
      <c r="D1332">
        <v>29110838</v>
      </c>
      <c r="E1332">
        <v>1</v>
      </c>
      <c r="F1332">
        <v>1</v>
      </c>
      <c r="G1332">
        <v>1</v>
      </c>
      <c r="H1332">
        <v>3</v>
      </c>
      <c r="I1332" t="s">
        <v>1930</v>
      </c>
      <c r="J1332" t="s">
        <v>1931</v>
      </c>
      <c r="K1332" t="s">
        <v>1932</v>
      </c>
      <c r="L1332">
        <v>1346</v>
      </c>
      <c r="N1332">
        <v>1009</v>
      </c>
      <c r="O1332" t="s">
        <v>143</v>
      </c>
      <c r="P1332" t="s">
        <v>143</v>
      </c>
      <c r="Q1332">
        <v>1</v>
      </c>
      <c r="X1332">
        <v>0.42</v>
      </c>
      <c r="Y1332">
        <v>30.5</v>
      </c>
      <c r="Z1332">
        <v>0</v>
      </c>
      <c r="AA1332">
        <v>0</v>
      </c>
      <c r="AB1332">
        <v>0</v>
      </c>
      <c r="AC1332">
        <v>0</v>
      </c>
      <c r="AD1332">
        <v>1</v>
      </c>
      <c r="AE1332">
        <v>0</v>
      </c>
      <c r="AF1332" t="s">
        <v>3</v>
      </c>
      <c r="AG1332">
        <v>0.42</v>
      </c>
      <c r="AH1332">
        <v>2</v>
      </c>
      <c r="AI1332">
        <v>53554534</v>
      </c>
      <c r="AJ1332">
        <v>1462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 x14ac:dyDescent="0.2">
      <c r="A1333">
        <f>ROW(Source!A911)</f>
        <v>911</v>
      </c>
      <c r="B1333">
        <v>53554542</v>
      </c>
      <c r="C1333">
        <v>53554528</v>
      </c>
      <c r="D1333">
        <v>29171808</v>
      </c>
      <c r="E1333">
        <v>1</v>
      </c>
      <c r="F1333">
        <v>1</v>
      </c>
      <c r="G1333">
        <v>1</v>
      </c>
      <c r="H1333">
        <v>3</v>
      </c>
      <c r="I1333" t="s">
        <v>1933</v>
      </c>
      <c r="J1333" t="s">
        <v>1934</v>
      </c>
      <c r="K1333" t="s">
        <v>1935</v>
      </c>
      <c r="L1333">
        <v>1374</v>
      </c>
      <c r="N1333">
        <v>1013</v>
      </c>
      <c r="O1333" t="s">
        <v>1936</v>
      </c>
      <c r="P1333" t="s">
        <v>1936</v>
      </c>
      <c r="Q1333">
        <v>1</v>
      </c>
      <c r="X1333">
        <v>26.03</v>
      </c>
      <c r="Y1333">
        <v>1</v>
      </c>
      <c r="Z1333">
        <v>0</v>
      </c>
      <c r="AA1333">
        <v>0</v>
      </c>
      <c r="AB1333">
        <v>0</v>
      </c>
      <c r="AC1333">
        <v>0</v>
      </c>
      <c r="AD1333">
        <v>1</v>
      </c>
      <c r="AE1333">
        <v>0</v>
      </c>
      <c r="AF1333" t="s">
        <v>3</v>
      </c>
      <c r="AG1333">
        <v>26.03</v>
      </c>
      <c r="AH1333">
        <v>2</v>
      </c>
      <c r="AI1333">
        <v>53554535</v>
      </c>
      <c r="AJ1333">
        <v>1463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 x14ac:dyDescent="0.2">
      <c r="A1334">
        <f>ROW(Source!A912)</f>
        <v>912</v>
      </c>
      <c r="B1334">
        <v>53554536</v>
      </c>
      <c r="C1334">
        <v>53554528</v>
      </c>
      <c r="D1334">
        <v>29364679</v>
      </c>
      <c r="E1334">
        <v>1</v>
      </c>
      <c r="F1334">
        <v>1</v>
      </c>
      <c r="G1334">
        <v>1</v>
      </c>
      <c r="H1334">
        <v>1</v>
      </c>
      <c r="I1334" t="s">
        <v>1922</v>
      </c>
      <c r="J1334" t="s">
        <v>3</v>
      </c>
      <c r="K1334" t="s">
        <v>1923</v>
      </c>
      <c r="L1334">
        <v>1369</v>
      </c>
      <c r="N1334">
        <v>1013</v>
      </c>
      <c r="O1334" t="s">
        <v>1486</v>
      </c>
      <c r="P1334" t="s">
        <v>1486</v>
      </c>
      <c r="Q1334">
        <v>1</v>
      </c>
      <c r="X1334">
        <v>157.43999999999997</v>
      </c>
      <c r="Y1334">
        <v>0</v>
      </c>
      <c r="Z1334">
        <v>0</v>
      </c>
      <c r="AA1334">
        <v>0</v>
      </c>
      <c r="AB1334">
        <v>9.92</v>
      </c>
      <c r="AC1334">
        <v>0</v>
      </c>
      <c r="AD1334">
        <v>1</v>
      </c>
      <c r="AE1334">
        <v>1</v>
      </c>
      <c r="AF1334" t="s">
        <v>916</v>
      </c>
      <c r="AG1334">
        <v>188.928</v>
      </c>
      <c r="AH1334">
        <v>2</v>
      </c>
      <c r="AI1334">
        <v>53554529</v>
      </c>
      <c r="AJ1334">
        <v>1464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 x14ac:dyDescent="0.2">
      <c r="A1335">
        <f>ROW(Source!A912)</f>
        <v>912</v>
      </c>
      <c r="B1335">
        <v>53554537</v>
      </c>
      <c r="C1335">
        <v>53554528</v>
      </c>
      <c r="D1335">
        <v>121548</v>
      </c>
      <c r="E1335">
        <v>1</v>
      </c>
      <c r="F1335">
        <v>1</v>
      </c>
      <c r="G1335">
        <v>1</v>
      </c>
      <c r="H1335">
        <v>1</v>
      </c>
      <c r="I1335" t="s">
        <v>31</v>
      </c>
      <c r="J1335" t="s">
        <v>3</v>
      </c>
      <c r="K1335" t="s">
        <v>1489</v>
      </c>
      <c r="L1335">
        <v>608254</v>
      </c>
      <c r="N1335">
        <v>1013</v>
      </c>
      <c r="O1335" t="s">
        <v>1490</v>
      </c>
      <c r="P1335" t="s">
        <v>1490</v>
      </c>
      <c r="Q1335">
        <v>1</v>
      </c>
      <c r="X1335">
        <v>1.1879999999999999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1</v>
      </c>
      <c r="AE1335">
        <v>2</v>
      </c>
      <c r="AF1335" t="s">
        <v>916</v>
      </c>
      <c r="AG1335">
        <v>1.4256</v>
      </c>
      <c r="AH1335">
        <v>2</v>
      </c>
      <c r="AI1335">
        <v>53554530</v>
      </c>
      <c r="AJ1335">
        <v>1465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 x14ac:dyDescent="0.2">
      <c r="A1336">
        <f>ROW(Source!A912)</f>
        <v>912</v>
      </c>
      <c r="B1336">
        <v>53554538</v>
      </c>
      <c r="C1336">
        <v>53554528</v>
      </c>
      <c r="D1336">
        <v>29172362</v>
      </c>
      <c r="E1336">
        <v>1</v>
      </c>
      <c r="F1336">
        <v>1</v>
      </c>
      <c r="G1336">
        <v>1</v>
      </c>
      <c r="H1336">
        <v>2</v>
      </c>
      <c r="I1336" t="s">
        <v>1924</v>
      </c>
      <c r="J1336" t="s">
        <v>1925</v>
      </c>
      <c r="K1336" t="s">
        <v>1926</v>
      </c>
      <c r="L1336">
        <v>1368</v>
      </c>
      <c r="N1336">
        <v>1011</v>
      </c>
      <c r="O1336" t="s">
        <v>1494</v>
      </c>
      <c r="P1336" t="s">
        <v>1494</v>
      </c>
      <c r="Q1336">
        <v>1</v>
      </c>
      <c r="X1336">
        <v>1.1879999999999999</v>
      </c>
      <c r="Y1336">
        <v>0</v>
      </c>
      <c r="Z1336">
        <v>134.65</v>
      </c>
      <c r="AA1336">
        <v>13.5</v>
      </c>
      <c r="AB1336">
        <v>0</v>
      </c>
      <c r="AC1336">
        <v>0</v>
      </c>
      <c r="AD1336">
        <v>1</v>
      </c>
      <c r="AE1336">
        <v>0</v>
      </c>
      <c r="AF1336" t="s">
        <v>916</v>
      </c>
      <c r="AG1336">
        <v>1.4256</v>
      </c>
      <c r="AH1336">
        <v>2</v>
      </c>
      <c r="AI1336">
        <v>53554531</v>
      </c>
      <c r="AJ1336">
        <v>1466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 x14ac:dyDescent="0.2">
      <c r="A1337">
        <f>ROW(Source!A912)</f>
        <v>912</v>
      </c>
      <c r="B1337">
        <v>53554539</v>
      </c>
      <c r="C1337">
        <v>53554528</v>
      </c>
      <c r="D1337">
        <v>29174913</v>
      </c>
      <c r="E1337">
        <v>1</v>
      </c>
      <c r="F1337">
        <v>1</v>
      </c>
      <c r="G1337">
        <v>1</v>
      </c>
      <c r="H1337">
        <v>2</v>
      </c>
      <c r="I1337" t="s">
        <v>1513</v>
      </c>
      <c r="J1337" t="s">
        <v>1514</v>
      </c>
      <c r="K1337" t="s">
        <v>1515</v>
      </c>
      <c r="L1337">
        <v>1368</v>
      </c>
      <c r="N1337">
        <v>1011</v>
      </c>
      <c r="O1337" t="s">
        <v>1494</v>
      </c>
      <c r="P1337" t="s">
        <v>1494</v>
      </c>
      <c r="Q1337">
        <v>1</v>
      </c>
      <c r="X1337">
        <v>1.1879999999999999</v>
      </c>
      <c r="Y1337">
        <v>0</v>
      </c>
      <c r="Z1337">
        <v>87.17</v>
      </c>
      <c r="AA1337">
        <v>11.6</v>
      </c>
      <c r="AB1337">
        <v>0</v>
      </c>
      <c r="AC1337">
        <v>0</v>
      </c>
      <c r="AD1337">
        <v>1</v>
      </c>
      <c r="AE1337">
        <v>0</v>
      </c>
      <c r="AF1337" t="s">
        <v>916</v>
      </c>
      <c r="AG1337">
        <v>1.4256</v>
      </c>
      <c r="AH1337">
        <v>2</v>
      </c>
      <c r="AI1337">
        <v>53554532</v>
      </c>
      <c r="AJ1337">
        <v>1467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 x14ac:dyDescent="0.2">
      <c r="A1338">
        <f>ROW(Source!A912)</f>
        <v>912</v>
      </c>
      <c r="B1338">
        <v>53554540</v>
      </c>
      <c r="C1338">
        <v>53554528</v>
      </c>
      <c r="D1338">
        <v>29110793</v>
      </c>
      <c r="E1338">
        <v>1</v>
      </c>
      <c r="F1338">
        <v>1</v>
      </c>
      <c r="G1338">
        <v>1</v>
      </c>
      <c r="H1338">
        <v>3</v>
      </c>
      <c r="I1338" t="s">
        <v>1927</v>
      </c>
      <c r="J1338" t="s">
        <v>1928</v>
      </c>
      <c r="K1338" t="s">
        <v>1929</v>
      </c>
      <c r="L1338">
        <v>1308</v>
      </c>
      <c r="N1338">
        <v>1003</v>
      </c>
      <c r="O1338" t="s">
        <v>1150</v>
      </c>
      <c r="P1338" t="s">
        <v>1150</v>
      </c>
      <c r="Q1338">
        <v>100</v>
      </c>
      <c r="X1338">
        <v>0.1</v>
      </c>
      <c r="Y1338">
        <v>120.36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0.1</v>
      </c>
      <c r="AH1338">
        <v>2</v>
      </c>
      <c r="AI1338">
        <v>53554533</v>
      </c>
      <c r="AJ1338">
        <v>1468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 x14ac:dyDescent="0.2">
      <c r="A1339">
        <f>ROW(Source!A912)</f>
        <v>912</v>
      </c>
      <c r="B1339">
        <v>53554541</v>
      </c>
      <c r="C1339">
        <v>53554528</v>
      </c>
      <c r="D1339">
        <v>29110838</v>
      </c>
      <c r="E1339">
        <v>1</v>
      </c>
      <c r="F1339">
        <v>1</v>
      </c>
      <c r="G1339">
        <v>1</v>
      </c>
      <c r="H1339">
        <v>3</v>
      </c>
      <c r="I1339" t="s">
        <v>1930</v>
      </c>
      <c r="J1339" t="s">
        <v>1931</v>
      </c>
      <c r="K1339" t="s">
        <v>1932</v>
      </c>
      <c r="L1339">
        <v>1346</v>
      </c>
      <c r="N1339">
        <v>1009</v>
      </c>
      <c r="O1339" t="s">
        <v>143</v>
      </c>
      <c r="P1339" t="s">
        <v>143</v>
      </c>
      <c r="Q1339">
        <v>1</v>
      </c>
      <c r="X1339">
        <v>0.42</v>
      </c>
      <c r="Y1339">
        <v>30.5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0.42</v>
      </c>
      <c r="AH1339">
        <v>2</v>
      </c>
      <c r="AI1339">
        <v>53554534</v>
      </c>
      <c r="AJ1339">
        <v>1469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 x14ac:dyDescent="0.2">
      <c r="A1340">
        <f>ROW(Source!A912)</f>
        <v>912</v>
      </c>
      <c r="B1340">
        <v>53554542</v>
      </c>
      <c r="C1340">
        <v>53554528</v>
      </c>
      <c r="D1340">
        <v>29171808</v>
      </c>
      <c r="E1340">
        <v>1</v>
      </c>
      <c r="F1340">
        <v>1</v>
      </c>
      <c r="G1340">
        <v>1</v>
      </c>
      <c r="H1340">
        <v>3</v>
      </c>
      <c r="I1340" t="s">
        <v>1933</v>
      </c>
      <c r="J1340" t="s">
        <v>1934</v>
      </c>
      <c r="K1340" t="s">
        <v>1935</v>
      </c>
      <c r="L1340">
        <v>1374</v>
      </c>
      <c r="N1340">
        <v>1013</v>
      </c>
      <c r="O1340" t="s">
        <v>1936</v>
      </c>
      <c r="P1340" t="s">
        <v>1936</v>
      </c>
      <c r="Q1340">
        <v>1</v>
      </c>
      <c r="X1340">
        <v>26.03</v>
      </c>
      <c r="Y1340">
        <v>1</v>
      </c>
      <c r="Z1340">
        <v>0</v>
      </c>
      <c r="AA1340">
        <v>0</v>
      </c>
      <c r="AB1340">
        <v>0</v>
      </c>
      <c r="AC1340">
        <v>0</v>
      </c>
      <c r="AD1340">
        <v>1</v>
      </c>
      <c r="AE1340">
        <v>0</v>
      </c>
      <c r="AF1340" t="s">
        <v>3</v>
      </c>
      <c r="AG1340">
        <v>26.03</v>
      </c>
      <c r="AH1340">
        <v>2</v>
      </c>
      <c r="AI1340">
        <v>53554535</v>
      </c>
      <c r="AJ1340">
        <v>1470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 x14ac:dyDescent="0.2">
      <c r="A1341">
        <f>ROW(Source!A917)</f>
        <v>917</v>
      </c>
      <c r="B1341">
        <v>53554557</v>
      </c>
      <c r="C1341">
        <v>53554545</v>
      </c>
      <c r="D1341">
        <v>29364679</v>
      </c>
      <c r="E1341">
        <v>1</v>
      </c>
      <c r="F1341">
        <v>1</v>
      </c>
      <c r="G1341">
        <v>1</v>
      </c>
      <c r="H1341">
        <v>1</v>
      </c>
      <c r="I1341" t="s">
        <v>1922</v>
      </c>
      <c r="J1341" t="s">
        <v>3</v>
      </c>
      <c r="K1341" t="s">
        <v>1923</v>
      </c>
      <c r="L1341">
        <v>1369</v>
      </c>
      <c r="N1341">
        <v>1013</v>
      </c>
      <c r="O1341" t="s">
        <v>1486</v>
      </c>
      <c r="P1341" t="s">
        <v>1486</v>
      </c>
      <c r="Q1341">
        <v>1</v>
      </c>
      <c r="X1341">
        <v>30.911999999999999</v>
      </c>
      <c r="Y1341">
        <v>0</v>
      </c>
      <c r="Z1341">
        <v>0</v>
      </c>
      <c r="AA1341">
        <v>0</v>
      </c>
      <c r="AB1341">
        <v>9.92</v>
      </c>
      <c r="AC1341">
        <v>0</v>
      </c>
      <c r="AD1341">
        <v>1</v>
      </c>
      <c r="AE1341">
        <v>1</v>
      </c>
      <c r="AF1341" t="s">
        <v>916</v>
      </c>
      <c r="AG1341">
        <v>37.0944</v>
      </c>
      <c r="AH1341">
        <v>2</v>
      </c>
      <c r="AI1341">
        <v>53554546</v>
      </c>
      <c r="AJ1341">
        <v>1471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 x14ac:dyDescent="0.2">
      <c r="A1342">
        <f>ROW(Source!A917)</f>
        <v>917</v>
      </c>
      <c r="B1342">
        <v>53554558</v>
      </c>
      <c r="C1342">
        <v>53554545</v>
      </c>
      <c r="D1342">
        <v>121548</v>
      </c>
      <c r="E1342">
        <v>1</v>
      </c>
      <c r="F1342">
        <v>1</v>
      </c>
      <c r="G1342">
        <v>1</v>
      </c>
      <c r="H1342">
        <v>1</v>
      </c>
      <c r="I1342" t="s">
        <v>31</v>
      </c>
      <c r="J1342" t="s">
        <v>3</v>
      </c>
      <c r="K1342" t="s">
        <v>1489</v>
      </c>
      <c r="L1342">
        <v>608254</v>
      </c>
      <c r="N1342">
        <v>1013</v>
      </c>
      <c r="O1342" t="s">
        <v>1490</v>
      </c>
      <c r="P1342" t="s">
        <v>1490</v>
      </c>
      <c r="Q1342">
        <v>1</v>
      </c>
      <c r="X1342">
        <v>3.5999999999999997E-2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2</v>
      </c>
      <c r="AF1342" t="s">
        <v>916</v>
      </c>
      <c r="AG1342">
        <v>4.3199999999999995E-2</v>
      </c>
      <c r="AH1342">
        <v>2</v>
      </c>
      <c r="AI1342">
        <v>53554547</v>
      </c>
      <c r="AJ1342">
        <v>1472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 x14ac:dyDescent="0.2">
      <c r="A1343">
        <f>ROW(Source!A917)</f>
        <v>917</v>
      </c>
      <c r="B1343">
        <v>53554559</v>
      </c>
      <c r="C1343">
        <v>53554545</v>
      </c>
      <c r="D1343">
        <v>29172362</v>
      </c>
      <c r="E1343">
        <v>1</v>
      </c>
      <c r="F1343">
        <v>1</v>
      </c>
      <c r="G1343">
        <v>1</v>
      </c>
      <c r="H1343">
        <v>2</v>
      </c>
      <c r="I1343" t="s">
        <v>1924</v>
      </c>
      <c r="J1343" t="s">
        <v>1937</v>
      </c>
      <c r="K1343" t="s">
        <v>1926</v>
      </c>
      <c r="L1343">
        <v>1368</v>
      </c>
      <c r="N1343">
        <v>1011</v>
      </c>
      <c r="O1343" t="s">
        <v>1494</v>
      </c>
      <c r="P1343" t="s">
        <v>1494</v>
      </c>
      <c r="Q1343">
        <v>1</v>
      </c>
      <c r="X1343">
        <v>3.5999999999999997E-2</v>
      </c>
      <c r="Y1343">
        <v>0</v>
      </c>
      <c r="Z1343">
        <v>134.65</v>
      </c>
      <c r="AA1343">
        <v>13.5</v>
      </c>
      <c r="AB1343">
        <v>0</v>
      </c>
      <c r="AC1343">
        <v>0</v>
      </c>
      <c r="AD1343">
        <v>1</v>
      </c>
      <c r="AE1343">
        <v>0</v>
      </c>
      <c r="AF1343" t="s">
        <v>916</v>
      </c>
      <c r="AG1343">
        <v>4.3199999999999995E-2</v>
      </c>
      <c r="AH1343">
        <v>2</v>
      </c>
      <c r="AI1343">
        <v>53554548</v>
      </c>
      <c r="AJ1343">
        <v>1473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 x14ac:dyDescent="0.2">
      <c r="A1344">
        <f>ROW(Source!A917)</f>
        <v>917</v>
      </c>
      <c r="B1344">
        <v>53554560</v>
      </c>
      <c r="C1344">
        <v>53554545</v>
      </c>
      <c r="D1344">
        <v>29174913</v>
      </c>
      <c r="E1344">
        <v>1</v>
      </c>
      <c r="F1344">
        <v>1</v>
      </c>
      <c r="G1344">
        <v>1</v>
      </c>
      <c r="H1344">
        <v>2</v>
      </c>
      <c r="I1344" t="s">
        <v>1513</v>
      </c>
      <c r="J1344" t="s">
        <v>1651</v>
      </c>
      <c r="K1344" t="s">
        <v>1515</v>
      </c>
      <c r="L1344">
        <v>1368</v>
      </c>
      <c r="N1344">
        <v>1011</v>
      </c>
      <c r="O1344" t="s">
        <v>1494</v>
      </c>
      <c r="P1344" t="s">
        <v>1494</v>
      </c>
      <c r="Q1344">
        <v>1</v>
      </c>
      <c r="X1344">
        <v>2.4E-2</v>
      </c>
      <c r="Y1344">
        <v>0</v>
      </c>
      <c r="Z1344">
        <v>87.17</v>
      </c>
      <c r="AA1344">
        <v>11.6</v>
      </c>
      <c r="AB1344">
        <v>0</v>
      </c>
      <c r="AC1344">
        <v>0</v>
      </c>
      <c r="AD1344">
        <v>1</v>
      </c>
      <c r="AE1344">
        <v>0</v>
      </c>
      <c r="AF1344" t="s">
        <v>916</v>
      </c>
      <c r="AG1344">
        <v>2.8799999999999999E-2</v>
      </c>
      <c r="AH1344">
        <v>2</v>
      </c>
      <c r="AI1344">
        <v>53554549</v>
      </c>
      <c r="AJ1344">
        <v>1474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 x14ac:dyDescent="0.2">
      <c r="A1345">
        <f>ROW(Source!A917)</f>
        <v>917</v>
      </c>
      <c r="B1345">
        <v>53554561</v>
      </c>
      <c r="C1345">
        <v>53554545</v>
      </c>
      <c r="D1345">
        <v>29149204</v>
      </c>
      <c r="E1345">
        <v>1</v>
      </c>
      <c r="F1345">
        <v>1</v>
      </c>
      <c r="G1345">
        <v>1</v>
      </c>
      <c r="H1345">
        <v>3</v>
      </c>
      <c r="I1345" t="s">
        <v>1938</v>
      </c>
      <c r="J1345" t="s">
        <v>1939</v>
      </c>
      <c r="K1345" t="s">
        <v>1940</v>
      </c>
      <c r="L1345">
        <v>1348</v>
      </c>
      <c r="N1345">
        <v>1009</v>
      </c>
      <c r="O1345" t="s">
        <v>26</v>
      </c>
      <c r="P1345" t="s">
        <v>26</v>
      </c>
      <c r="Q1345">
        <v>1000</v>
      </c>
      <c r="X1345">
        <v>3.15E-3</v>
      </c>
      <c r="Y1345">
        <v>729.98</v>
      </c>
      <c r="Z1345">
        <v>0</v>
      </c>
      <c r="AA1345">
        <v>0</v>
      </c>
      <c r="AB1345">
        <v>0</v>
      </c>
      <c r="AC1345">
        <v>0</v>
      </c>
      <c r="AD1345">
        <v>1</v>
      </c>
      <c r="AE1345">
        <v>0</v>
      </c>
      <c r="AF1345" t="s">
        <v>3</v>
      </c>
      <c r="AG1345">
        <v>3.15E-3</v>
      </c>
      <c r="AH1345">
        <v>2</v>
      </c>
      <c r="AI1345">
        <v>53554550</v>
      </c>
      <c r="AJ1345">
        <v>1476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 x14ac:dyDescent="0.2">
      <c r="A1346">
        <f>ROW(Source!A917)</f>
        <v>917</v>
      </c>
      <c r="B1346">
        <v>53554562</v>
      </c>
      <c r="C1346">
        <v>53554545</v>
      </c>
      <c r="D1346">
        <v>29170678</v>
      </c>
      <c r="E1346">
        <v>1</v>
      </c>
      <c r="F1346">
        <v>1</v>
      </c>
      <c r="G1346">
        <v>1</v>
      </c>
      <c r="H1346">
        <v>3</v>
      </c>
      <c r="I1346" t="s">
        <v>1941</v>
      </c>
      <c r="J1346" t="s">
        <v>1942</v>
      </c>
      <c r="K1346" t="s">
        <v>1943</v>
      </c>
      <c r="L1346">
        <v>1354</v>
      </c>
      <c r="N1346">
        <v>1010</v>
      </c>
      <c r="O1346" t="s">
        <v>160</v>
      </c>
      <c r="P1346" t="s">
        <v>160</v>
      </c>
      <c r="Q1346">
        <v>1</v>
      </c>
      <c r="X1346">
        <v>102</v>
      </c>
      <c r="Y1346">
        <v>280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 t="s">
        <v>3</v>
      </c>
      <c r="AG1346">
        <v>102</v>
      </c>
      <c r="AH1346">
        <v>2</v>
      </c>
      <c r="AI1346">
        <v>53554551</v>
      </c>
      <c r="AJ1346">
        <v>1478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 x14ac:dyDescent="0.2">
      <c r="A1347">
        <f>ROW(Source!A917)</f>
        <v>917</v>
      </c>
      <c r="B1347">
        <v>53554563</v>
      </c>
      <c r="C1347">
        <v>53554545</v>
      </c>
      <c r="D1347">
        <v>29171808</v>
      </c>
      <c r="E1347">
        <v>1</v>
      </c>
      <c r="F1347">
        <v>1</v>
      </c>
      <c r="G1347">
        <v>1</v>
      </c>
      <c r="H1347">
        <v>3</v>
      </c>
      <c r="I1347" t="s">
        <v>1933</v>
      </c>
      <c r="J1347" t="s">
        <v>1934</v>
      </c>
      <c r="K1347" t="s">
        <v>1935</v>
      </c>
      <c r="L1347">
        <v>1374</v>
      </c>
      <c r="N1347">
        <v>1013</v>
      </c>
      <c r="O1347" t="s">
        <v>1936</v>
      </c>
      <c r="P1347" t="s">
        <v>1936</v>
      </c>
      <c r="Q1347">
        <v>1</v>
      </c>
      <c r="X1347">
        <v>5.1100000000000003</v>
      </c>
      <c r="Y1347">
        <v>1</v>
      </c>
      <c r="Z1347">
        <v>0</v>
      </c>
      <c r="AA1347">
        <v>0</v>
      </c>
      <c r="AB1347">
        <v>0</v>
      </c>
      <c r="AC1347">
        <v>0</v>
      </c>
      <c r="AD1347">
        <v>1</v>
      </c>
      <c r="AE1347">
        <v>0</v>
      </c>
      <c r="AF1347" t="s">
        <v>3</v>
      </c>
      <c r="AG1347">
        <v>5.1100000000000003</v>
      </c>
      <c r="AH1347">
        <v>2</v>
      </c>
      <c r="AI1347">
        <v>53554552</v>
      </c>
      <c r="AJ1347">
        <v>1480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 x14ac:dyDescent="0.2">
      <c r="A1348">
        <f>ROW(Source!A918)</f>
        <v>918</v>
      </c>
      <c r="B1348">
        <v>53554557</v>
      </c>
      <c r="C1348">
        <v>53554545</v>
      </c>
      <c r="D1348">
        <v>29364679</v>
      </c>
      <c r="E1348">
        <v>1</v>
      </c>
      <c r="F1348">
        <v>1</v>
      </c>
      <c r="G1348">
        <v>1</v>
      </c>
      <c r="H1348">
        <v>1</v>
      </c>
      <c r="I1348" t="s">
        <v>1922</v>
      </c>
      <c r="J1348" t="s">
        <v>3</v>
      </c>
      <c r="K1348" t="s">
        <v>1923</v>
      </c>
      <c r="L1348">
        <v>1369</v>
      </c>
      <c r="N1348">
        <v>1013</v>
      </c>
      <c r="O1348" t="s">
        <v>1486</v>
      </c>
      <c r="P1348" t="s">
        <v>1486</v>
      </c>
      <c r="Q1348">
        <v>1</v>
      </c>
      <c r="X1348">
        <v>30.911999999999999</v>
      </c>
      <c r="Y1348">
        <v>0</v>
      </c>
      <c r="Z1348">
        <v>0</v>
      </c>
      <c r="AA1348">
        <v>0</v>
      </c>
      <c r="AB1348">
        <v>9.92</v>
      </c>
      <c r="AC1348">
        <v>0</v>
      </c>
      <c r="AD1348">
        <v>1</v>
      </c>
      <c r="AE1348">
        <v>1</v>
      </c>
      <c r="AF1348" t="s">
        <v>916</v>
      </c>
      <c r="AG1348">
        <v>37.0944</v>
      </c>
      <c r="AH1348">
        <v>2</v>
      </c>
      <c r="AI1348">
        <v>53554546</v>
      </c>
      <c r="AJ1348">
        <v>1481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 x14ac:dyDescent="0.2">
      <c r="A1349">
        <f>ROW(Source!A918)</f>
        <v>918</v>
      </c>
      <c r="B1349">
        <v>53554558</v>
      </c>
      <c r="C1349">
        <v>53554545</v>
      </c>
      <c r="D1349">
        <v>121548</v>
      </c>
      <c r="E1349">
        <v>1</v>
      </c>
      <c r="F1349">
        <v>1</v>
      </c>
      <c r="G1349">
        <v>1</v>
      </c>
      <c r="H1349">
        <v>1</v>
      </c>
      <c r="I1349" t="s">
        <v>31</v>
      </c>
      <c r="J1349" t="s">
        <v>3</v>
      </c>
      <c r="K1349" t="s">
        <v>1489</v>
      </c>
      <c r="L1349">
        <v>608254</v>
      </c>
      <c r="N1349">
        <v>1013</v>
      </c>
      <c r="O1349" t="s">
        <v>1490</v>
      </c>
      <c r="P1349" t="s">
        <v>1490</v>
      </c>
      <c r="Q1349">
        <v>1</v>
      </c>
      <c r="X1349">
        <v>3.5999999999999997E-2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1</v>
      </c>
      <c r="AE1349">
        <v>2</v>
      </c>
      <c r="AF1349" t="s">
        <v>916</v>
      </c>
      <c r="AG1349">
        <v>4.3199999999999995E-2</v>
      </c>
      <c r="AH1349">
        <v>2</v>
      </c>
      <c r="AI1349">
        <v>53554547</v>
      </c>
      <c r="AJ1349">
        <v>1482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 x14ac:dyDescent="0.2">
      <c r="A1350">
        <f>ROW(Source!A918)</f>
        <v>918</v>
      </c>
      <c r="B1350">
        <v>53554559</v>
      </c>
      <c r="C1350">
        <v>53554545</v>
      </c>
      <c r="D1350">
        <v>29172362</v>
      </c>
      <c r="E1350">
        <v>1</v>
      </c>
      <c r="F1350">
        <v>1</v>
      </c>
      <c r="G1350">
        <v>1</v>
      </c>
      <c r="H1350">
        <v>2</v>
      </c>
      <c r="I1350" t="s">
        <v>1924</v>
      </c>
      <c r="J1350" t="s">
        <v>1937</v>
      </c>
      <c r="K1350" t="s">
        <v>1926</v>
      </c>
      <c r="L1350">
        <v>1368</v>
      </c>
      <c r="N1350">
        <v>1011</v>
      </c>
      <c r="O1350" t="s">
        <v>1494</v>
      </c>
      <c r="P1350" t="s">
        <v>1494</v>
      </c>
      <c r="Q1350">
        <v>1</v>
      </c>
      <c r="X1350">
        <v>3.5999999999999997E-2</v>
      </c>
      <c r="Y1350">
        <v>0</v>
      </c>
      <c r="Z1350">
        <v>134.65</v>
      </c>
      <c r="AA1350">
        <v>13.5</v>
      </c>
      <c r="AB1350">
        <v>0</v>
      </c>
      <c r="AC1350">
        <v>0</v>
      </c>
      <c r="AD1350">
        <v>1</v>
      </c>
      <c r="AE1350">
        <v>0</v>
      </c>
      <c r="AF1350" t="s">
        <v>916</v>
      </c>
      <c r="AG1350">
        <v>4.3199999999999995E-2</v>
      </c>
      <c r="AH1350">
        <v>2</v>
      </c>
      <c r="AI1350">
        <v>53554548</v>
      </c>
      <c r="AJ1350">
        <v>1483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 x14ac:dyDescent="0.2">
      <c r="A1351">
        <f>ROW(Source!A918)</f>
        <v>918</v>
      </c>
      <c r="B1351">
        <v>53554560</v>
      </c>
      <c r="C1351">
        <v>53554545</v>
      </c>
      <c r="D1351">
        <v>29174913</v>
      </c>
      <c r="E1351">
        <v>1</v>
      </c>
      <c r="F1351">
        <v>1</v>
      </c>
      <c r="G1351">
        <v>1</v>
      </c>
      <c r="H1351">
        <v>2</v>
      </c>
      <c r="I1351" t="s">
        <v>1513</v>
      </c>
      <c r="J1351" t="s">
        <v>1651</v>
      </c>
      <c r="K1351" t="s">
        <v>1515</v>
      </c>
      <c r="L1351">
        <v>1368</v>
      </c>
      <c r="N1351">
        <v>1011</v>
      </c>
      <c r="O1351" t="s">
        <v>1494</v>
      </c>
      <c r="P1351" t="s">
        <v>1494</v>
      </c>
      <c r="Q1351">
        <v>1</v>
      </c>
      <c r="X1351">
        <v>2.4E-2</v>
      </c>
      <c r="Y1351">
        <v>0</v>
      </c>
      <c r="Z1351">
        <v>87.17</v>
      </c>
      <c r="AA1351">
        <v>11.6</v>
      </c>
      <c r="AB1351">
        <v>0</v>
      </c>
      <c r="AC1351">
        <v>0</v>
      </c>
      <c r="AD1351">
        <v>1</v>
      </c>
      <c r="AE1351">
        <v>0</v>
      </c>
      <c r="AF1351" t="s">
        <v>916</v>
      </c>
      <c r="AG1351">
        <v>2.8799999999999999E-2</v>
      </c>
      <c r="AH1351">
        <v>2</v>
      </c>
      <c r="AI1351">
        <v>53554549</v>
      </c>
      <c r="AJ1351">
        <v>1484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 x14ac:dyDescent="0.2">
      <c r="A1352">
        <f>ROW(Source!A918)</f>
        <v>918</v>
      </c>
      <c r="B1352">
        <v>53554561</v>
      </c>
      <c r="C1352">
        <v>53554545</v>
      </c>
      <c r="D1352">
        <v>29149204</v>
      </c>
      <c r="E1352">
        <v>1</v>
      </c>
      <c r="F1352">
        <v>1</v>
      </c>
      <c r="G1352">
        <v>1</v>
      </c>
      <c r="H1352">
        <v>3</v>
      </c>
      <c r="I1352" t="s">
        <v>1938</v>
      </c>
      <c r="J1352" t="s">
        <v>1939</v>
      </c>
      <c r="K1352" t="s">
        <v>1940</v>
      </c>
      <c r="L1352">
        <v>1348</v>
      </c>
      <c r="N1352">
        <v>1009</v>
      </c>
      <c r="O1352" t="s">
        <v>26</v>
      </c>
      <c r="P1352" t="s">
        <v>26</v>
      </c>
      <c r="Q1352">
        <v>1000</v>
      </c>
      <c r="X1352">
        <v>3.15E-3</v>
      </c>
      <c r="Y1352">
        <v>729.98</v>
      </c>
      <c r="Z1352">
        <v>0</v>
      </c>
      <c r="AA1352">
        <v>0</v>
      </c>
      <c r="AB1352">
        <v>0</v>
      </c>
      <c r="AC1352">
        <v>0</v>
      </c>
      <c r="AD1352">
        <v>1</v>
      </c>
      <c r="AE1352">
        <v>0</v>
      </c>
      <c r="AF1352" t="s">
        <v>3</v>
      </c>
      <c r="AG1352">
        <v>3.15E-3</v>
      </c>
      <c r="AH1352">
        <v>2</v>
      </c>
      <c r="AI1352">
        <v>53554550</v>
      </c>
      <c r="AJ1352">
        <v>1486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 x14ac:dyDescent="0.2">
      <c r="A1353">
        <f>ROW(Source!A918)</f>
        <v>918</v>
      </c>
      <c r="B1353">
        <v>53554562</v>
      </c>
      <c r="C1353">
        <v>53554545</v>
      </c>
      <c r="D1353">
        <v>29170678</v>
      </c>
      <c r="E1353">
        <v>1</v>
      </c>
      <c r="F1353">
        <v>1</v>
      </c>
      <c r="G1353">
        <v>1</v>
      </c>
      <c r="H1353">
        <v>3</v>
      </c>
      <c r="I1353" t="s">
        <v>1941</v>
      </c>
      <c r="J1353" t="s">
        <v>1942</v>
      </c>
      <c r="K1353" t="s">
        <v>1943</v>
      </c>
      <c r="L1353">
        <v>1354</v>
      </c>
      <c r="N1353">
        <v>1010</v>
      </c>
      <c r="O1353" t="s">
        <v>160</v>
      </c>
      <c r="P1353" t="s">
        <v>160</v>
      </c>
      <c r="Q1353">
        <v>1</v>
      </c>
      <c r="X1353">
        <v>102</v>
      </c>
      <c r="Y1353">
        <v>280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 t="s">
        <v>3</v>
      </c>
      <c r="AG1353">
        <v>102</v>
      </c>
      <c r="AH1353">
        <v>2</v>
      </c>
      <c r="AI1353">
        <v>53554551</v>
      </c>
      <c r="AJ1353">
        <v>1488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 x14ac:dyDescent="0.2">
      <c r="A1354">
        <f>ROW(Source!A918)</f>
        <v>918</v>
      </c>
      <c r="B1354">
        <v>53554563</v>
      </c>
      <c r="C1354">
        <v>53554545</v>
      </c>
      <c r="D1354">
        <v>29171808</v>
      </c>
      <c r="E1354">
        <v>1</v>
      </c>
      <c r="F1354">
        <v>1</v>
      </c>
      <c r="G1354">
        <v>1</v>
      </c>
      <c r="H1354">
        <v>3</v>
      </c>
      <c r="I1354" t="s">
        <v>1933</v>
      </c>
      <c r="J1354" t="s">
        <v>1934</v>
      </c>
      <c r="K1354" t="s">
        <v>1935</v>
      </c>
      <c r="L1354">
        <v>1374</v>
      </c>
      <c r="N1354">
        <v>1013</v>
      </c>
      <c r="O1354" t="s">
        <v>1936</v>
      </c>
      <c r="P1354" t="s">
        <v>1936</v>
      </c>
      <c r="Q1354">
        <v>1</v>
      </c>
      <c r="X1354">
        <v>5.1100000000000003</v>
      </c>
      <c r="Y1354">
        <v>1</v>
      </c>
      <c r="Z1354">
        <v>0</v>
      </c>
      <c r="AA1354">
        <v>0</v>
      </c>
      <c r="AB1354">
        <v>0</v>
      </c>
      <c r="AC1354">
        <v>0</v>
      </c>
      <c r="AD1354">
        <v>1</v>
      </c>
      <c r="AE1354">
        <v>0</v>
      </c>
      <c r="AF1354" t="s">
        <v>3</v>
      </c>
      <c r="AG1354">
        <v>5.1100000000000003</v>
      </c>
      <c r="AH1354">
        <v>2</v>
      </c>
      <c r="AI1354">
        <v>53554552</v>
      </c>
      <c r="AJ1354">
        <v>1490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 x14ac:dyDescent="0.2">
      <c r="A1355">
        <f>ROW(Source!A925)</f>
        <v>925</v>
      </c>
      <c r="B1355">
        <v>53554578</v>
      </c>
      <c r="C1355">
        <v>53554567</v>
      </c>
      <c r="D1355">
        <v>29364679</v>
      </c>
      <c r="E1355">
        <v>1</v>
      </c>
      <c r="F1355">
        <v>1</v>
      </c>
      <c r="G1355">
        <v>1</v>
      </c>
      <c r="H1355">
        <v>1</v>
      </c>
      <c r="I1355" t="s">
        <v>1922</v>
      </c>
      <c r="J1355" t="s">
        <v>3</v>
      </c>
      <c r="K1355" t="s">
        <v>1923</v>
      </c>
      <c r="L1355">
        <v>1369</v>
      </c>
      <c r="N1355">
        <v>1013</v>
      </c>
      <c r="O1355" t="s">
        <v>1486</v>
      </c>
      <c r="P1355" t="s">
        <v>1486</v>
      </c>
      <c r="Q1355">
        <v>1</v>
      </c>
      <c r="X1355">
        <v>31.487999999999996</v>
      </c>
      <c r="Y1355">
        <v>0</v>
      </c>
      <c r="Z1355">
        <v>0</v>
      </c>
      <c r="AA1355">
        <v>0</v>
      </c>
      <c r="AB1355">
        <v>9.92</v>
      </c>
      <c r="AC1355">
        <v>0</v>
      </c>
      <c r="AD1355">
        <v>1</v>
      </c>
      <c r="AE1355">
        <v>1</v>
      </c>
      <c r="AF1355" t="s">
        <v>916</v>
      </c>
      <c r="AG1355">
        <v>37.785599999999995</v>
      </c>
      <c r="AH1355">
        <v>2</v>
      </c>
      <c r="AI1355">
        <v>53554568</v>
      </c>
      <c r="AJ1355">
        <v>1491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 x14ac:dyDescent="0.2">
      <c r="A1356">
        <f>ROW(Source!A925)</f>
        <v>925</v>
      </c>
      <c r="B1356">
        <v>53554579</v>
      </c>
      <c r="C1356">
        <v>53554567</v>
      </c>
      <c r="D1356">
        <v>121548</v>
      </c>
      <c r="E1356">
        <v>1</v>
      </c>
      <c r="F1356">
        <v>1</v>
      </c>
      <c r="G1356">
        <v>1</v>
      </c>
      <c r="H1356">
        <v>1</v>
      </c>
      <c r="I1356" t="s">
        <v>31</v>
      </c>
      <c r="J1356" t="s">
        <v>3</v>
      </c>
      <c r="K1356" t="s">
        <v>1489</v>
      </c>
      <c r="L1356">
        <v>608254</v>
      </c>
      <c r="N1356">
        <v>1013</v>
      </c>
      <c r="O1356" t="s">
        <v>1490</v>
      </c>
      <c r="P1356" t="s">
        <v>1490</v>
      </c>
      <c r="Q1356">
        <v>1</v>
      </c>
      <c r="X1356">
        <v>3.5999999999999997E-2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1</v>
      </c>
      <c r="AE1356">
        <v>2</v>
      </c>
      <c r="AF1356" t="s">
        <v>916</v>
      </c>
      <c r="AG1356">
        <v>4.3199999999999995E-2</v>
      </c>
      <c r="AH1356">
        <v>2</v>
      </c>
      <c r="AI1356">
        <v>53554569</v>
      </c>
      <c r="AJ1356">
        <v>1492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 x14ac:dyDescent="0.2">
      <c r="A1357">
        <f>ROW(Source!A925)</f>
        <v>925</v>
      </c>
      <c r="B1357">
        <v>53554580</v>
      </c>
      <c r="C1357">
        <v>53554567</v>
      </c>
      <c r="D1357">
        <v>29172362</v>
      </c>
      <c r="E1357">
        <v>1</v>
      </c>
      <c r="F1357">
        <v>1</v>
      </c>
      <c r="G1357">
        <v>1</v>
      </c>
      <c r="H1357">
        <v>2</v>
      </c>
      <c r="I1357" t="s">
        <v>1924</v>
      </c>
      <c r="J1357" t="s">
        <v>1925</v>
      </c>
      <c r="K1357" t="s">
        <v>1926</v>
      </c>
      <c r="L1357">
        <v>1368</v>
      </c>
      <c r="N1357">
        <v>1011</v>
      </c>
      <c r="O1357" t="s">
        <v>1494</v>
      </c>
      <c r="P1357" t="s">
        <v>1494</v>
      </c>
      <c r="Q1357">
        <v>1</v>
      </c>
      <c r="X1357">
        <v>3.5999999999999997E-2</v>
      </c>
      <c r="Y1357">
        <v>0</v>
      </c>
      <c r="Z1357">
        <v>134.65</v>
      </c>
      <c r="AA1357">
        <v>13.5</v>
      </c>
      <c r="AB1357">
        <v>0</v>
      </c>
      <c r="AC1357">
        <v>0</v>
      </c>
      <c r="AD1357">
        <v>1</v>
      </c>
      <c r="AE1357">
        <v>0</v>
      </c>
      <c r="AF1357" t="s">
        <v>916</v>
      </c>
      <c r="AG1357">
        <v>4.3199999999999995E-2</v>
      </c>
      <c r="AH1357">
        <v>2</v>
      </c>
      <c r="AI1357">
        <v>53554570</v>
      </c>
      <c r="AJ1357">
        <v>1493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 x14ac:dyDescent="0.2">
      <c r="A1358">
        <f>ROW(Source!A925)</f>
        <v>925</v>
      </c>
      <c r="B1358">
        <v>53554581</v>
      </c>
      <c r="C1358">
        <v>53554567</v>
      </c>
      <c r="D1358">
        <v>29174913</v>
      </c>
      <c r="E1358">
        <v>1</v>
      </c>
      <c r="F1358">
        <v>1</v>
      </c>
      <c r="G1358">
        <v>1</v>
      </c>
      <c r="H1358">
        <v>2</v>
      </c>
      <c r="I1358" t="s">
        <v>1513</v>
      </c>
      <c r="J1358" t="s">
        <v>1514</v>
      </c>
      <c r="K1358" t="s">
        <v>1515</v>
      </c>
      <c r="L1358">
        <v>1368</v>
      </c>
      <c r="N1358">
        <v>1011</v>
      </c>
      <c r="O1358" t="s">
        <v>1494</v>
      </c>
      <c r="P1358" t="s">
        <v>1494</v>
      </c>
      <c r="Q1358">
        <v>1</v>
      </c>
      <c r="X1358">
        <v>2.4E-2</v>
      </c>
      <c r="Y1358">
        <v>0</v>
      </c>
      <c r="Z1358">
        <v>87.17</v>
      </c>
      <c r="AA1358">
        <v>11.6</v>
      </c>
      <c r="AB1358">
        <v>0</v>
      </c>
      <c r="AC1358">
        <v>0</v>
      </c>
      <c r="AD1358">
        <v>1</v>
      </c>
      <c r="AE1358">
        <v>0</v>
      </c>
      <c r="AF1358" t="s">
        <v>916</v>
      </c>
      <c r="AG1358">
        <v>2.8799999999999999E-2</v>
      </c>
      <c r="AH1358">
        <v>2</v>
      </c>
      <c r="AI1358">
        <v>53554571</v>
      </c>
      <c r="AJ1358">
        <v>1494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 x14ac:dyDescent="0.2">
      <c r="A1359">
        <f>ROW(Source!A925)</f>
        <v>925</v>
      </c>
      <c r="B1359">
        <v>53554582</v>
      </c>
      <c r="C1359">
        <v>53554567</v>
      </c>
      <c r="D1359">
        <v>29149204</v>
      </c>
      <c r="E1359">
        <v>1</v>
      </c>
      <c r="F1359">
        <v>1</v>
      </c>
      <c r="G1359">
        <v>1</v>
      </c>
      <c r="H1359">
        <v>3</v>
      </c>
      <c r="I1359" t="s">
        <v>1938</v>
      </c>
      <c r="J1359" t="s">
        <v>1944</v>
      </c>
      <c r="K1359" t="s">
        <v>1940</v>
      </c>
      <c r="L1359">
        <v>1348</v>
      </c>
      <c r="N1359">
        <v>1009</v>
      </c>
      <c r="O1359" t="s">
        <v>26</v>
      </c>
      <c r="P1359" t="s">
        <v>26</v>
      </c>
      <c r="Q1359">
        <v>1000</v>
      </c>
      <c r="X1359">
        <v>3.15E-3</v>
      </c>
      <c r="Y1359">
        <v>729.98</v>
      </c>
      <c r="Z1359">
        <v>0</v>
      </c>
      <c r="AA1359">
        <v>0</v>
      </c>
      <c r="AB1359">
        <v>0</v>
      </c>
      <c r="AC1359">
        <v>0</v>
      </c>
      <c r="AD1359">
        <v>1</v>
      </c>
      <c r="AE1359">
        <v>0</v>
      </c>
      <c r="AF1359" t="s">
        <v>3</v>
      </c>
      <c r="AG1359">
        <v>3.15E-3</v>
      </c>
      <c r="AH1359">
        <v>2</v>
      </c>
      <c r="AI1359">
        <v>53554572</v>
      </c>
      <c r="AJ1359">
        <v>1496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 x14ac:dyDescent="0.2">
      <c r="A1360">
        <f>ROW(Source!A925)</f>
        <v>925</v>
      </c>
      <c r="B1360">
        <v>53554583</v>
      </c>
      <c r="C1360">
        <v>53554567</v>
      </c>
      <c r="D1360">
        <v>29170678</v>
      </c>
      <c r="E1360">
        <v>1</v>
      </c>
      <c r="F1360">
        <v>1</v>
      </c>
      <c r="G1360">
        <v>1</v>
      </c>
      <c r="H1360">
        <v>3</v>
      </c>
      <c r="I1360" t="s">
        <v>1941</v>
      </c>
      <c r="J1360" t="s">
        <v>1945</v>
      </c>
      <c r="K1360" t="s">
        <v>1943</v>
      </c>
      <c r="L1360">
        <v>1356</v>
      </c>
      <c r="N1360">
        <v>1010</v>
      </c>
      <c r="O1360" t="s">
        <v>949</v>
      </c>
      <c r="P1360" t="s">
        <v>949</v>
      </c>
      <c r="Q1360">
        <v>1000</v>
      </c>
      <c r="X1360">
        <v>0.10199999999999999</v>
      </c>
      <c r="Y1360">
        <v>280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 t="s">
        <v>3</v>
      </c>
      <c r="AG1360">
        <v>0.10199999999999999</v>
      </c>
      <c r="AH1360">
        <v>2</v>
      </c>
      <c r="AI1360">
        <v>53554573</v>
      </c>
      <c r="AJ1360">
        <v>1498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 x14ac:dyDescent="0.2">
      <c r="A1361">
        <f>ROW(Source!A925)</f>
        <v>925</v>
      </c>
      <c r="B1361">
        <v>53554584</v>
      </c>
      <c r="C1361">
        <v>53554567</v>
      </c>
      <c r="D1361">
        <v>29171808</v>
      </c>
      <c r="E1361">
        <v>1</v>
      </c>
      <c r="F1361">
        <v>1</v>
      </c>
      <c r="G1361">
        <v>1</v>
      </c>
      <c r="H1361">
        <v>3</v>
      </c>
      <c r="I1361" t="s">
        <v>1933</v>
      </c>
      <c r="J1361" t="s">
        <v>1934</v>
      </c>
      <c r="K1361" t="s">
        <v>1935</v>
      </c>
      <c r="L1361">
        <v>1374</v>
      </c>
      <c r="N1361">
        <v>1013</v>
      </c>
      <c r="O1361" t="s">
        <v>1936</v>
      </c>
      <c r="P1361" t="s">
        <v>1936</v>
      </c>
      <c r="Q1361">
        <v>1</v>
      </c>
      <c r="X1361">
        <v>5.21</v>
      </c>
      <c r="Y1361">
        <v>1</v>
      </c>
      <c r="Z1361">
        <v>0</v>
      </c>
      <c r="AA1361">
        <v>0</v>
      </c>
      <c r="AB1361">
        <v>0</v>
      </c>
      <c r="AC1361">
        <v>0</v>
      </c>
      <c r="AD1361">
        <v>1</v>
      </c>
      <c r="AE1361">
        <v>0</v>
      </c>
      <c r="AF1361" t="s">
        <v>3</v>
      </c>
      <c r="AG1361">
        <v>5.21</v>
      </c>
      <c r="AH1361">
        <v>2</v>
      </c>
      <c r="AI1361">
        <v>53554574</v>
      </c>
      <c r="AJ1361">
        <v>1500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 x14ac:dyDescent="0.2">
      <c r="A1362">
        <f>ROW(Source!A926)</f>
        <v>926</v>
      </c>
      <c r="B1362">
        <v>53554578</v>
      </c>
      <c r="C1362">
        <v>53554567</v>
      </c>
      <c r="D1362">
        <v>29364679</v>
      </c>
      <c r="E1362">
        <v>1</v>
      </c>
      <c r="F1362">
        <v>1</v>
      </c>
      <c r="G1362">
        <v>1</v>
      </c>
      <c r="H1362">
        <v>1</v>
      </c>
      <c r="I1362" t="s">
        <v>1922</v>
      </c>
      <c r="J1362" t="s">
        <v>3</v>
      </c>
      <c r="K1362" t="s">
        <v>1923</v>
      </c>
      <c r="L1362">
        <v>1369</v>
      </c>
      <c r="N1362">
        <v>1013</v>
      </c>
      <c r="O1362" t="s">
        <v>1486</v>
      </c>
      <c r="P1362" t="s">
        <v>1486</v>
      </c>
      <c r="Q1362">
        <v>1</v>
      </c>
      <c r="X1362">
        <v>31.487999999999996</v>
      </c>
      <c r="Y1362">
        <v>0</v>
      </c>
      <c r="Z1362">
        <v>0</v>
      </c>
      <c r="AA1362">
        <v>0</v>
      </c>
      <c r="AB1362">
        <v>9.92</v>
      </c>
      <c r="AC1362">
        <v>0</v>
      </c>
      <c r="AD1362">
        <v>1</v>
      </c>
      <c r="AE1362">
        <v>1</v>
      </c>
      <c r="AF1362" t="s">
        <v>916</v>
      </c>
      <c r="AG1362">
        <v>37.785599999999995</v>
      </c>
      <c r="AH1362">
        <v>2</v>
      </c>
      <c r="AI1362">
        <v>53554568</v>
      </c>
      <c r="AJ1362">
        <v>1501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 x14ac:dyDescent="0.2">
      <c r="A1363">
        <f>ROW(Source!A926)</f>
        <v>926</v>
      </c>
      <c r="B1363">
        <v>53554579</v>
      </c>
      <c r="C1363">
        <v>53554567</v>
      </c>
      <c r="D1363">
        <v>121548</v>
      </c>
      <c r="E1363">
        <v>1</v>
      </c>
      <c r="F1363">
        <v>1</v>
      </c>
      <c r="G1363">
        <v>1</v>
      </c>
      <c r="H1363">
        <v>1</v>
      </c>
      <c r="I1363" t="s">
        <v>31</v>
      </c>
      <c r="J1363" t="s">
        <v>3</v>
      </c>
      <c r="K1363" t="s">
        <v>1489</v>
      </c>
      <c r="L1363">
        <v>608254</v>
      </c>
      <c r="N1363">
        <v>1013</v>
      </c>
      <c r="O1363" t="s">
        <v>1490</v>
      </c>
      <c r="P1363" t="s">
        <v>1490</v>
      </c>
      <c r="Q1363">
        <v>1</v>
      </c>
      <c r="X1363">
        <v>3.5999999999999997E-2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1</v>
      </c>
      <c r="AE1363">
        <v>2</v>
      </c>
      <c r="AF1363" t="s">
        <v>916</v>
      </c>
      <c r="AG1363">
        <v>4.3199999999999995E-2</v>
      </c>
      <c r="AH1363">
        <v>2</v>
      </c>
      <c r="AI1363">
        <v>53554569</v>
      </c>
      <c r="AJ1363">
        <v>1502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 x14ac:dyDescent="0.2">
      <c r="A1364">
        <f>ROW(Source!A926)</f>
        <v>926</v>
      </c>
      <c r="B1364">
        <v>53554580</v>
      </c>
      <c r="C1364">
        <v>53554567</v>
      </c>
      <c r="D1364">
        <v>29172362</v>
      </c>
      <c r="E1364">
        <v>1</v>
      </c>
      <c r="F1364">
        <v>1</v>
      </c>
      <c r="G1364">
        <v>1</v>
      </c>
      <c r="H1364">
        <v>2</v>
      </c>
      <c r="I1364" t="s">
        <v>1924</v>
      </c>
      <c r="J1364" t="s">
        <v>1925</v>
      </c>
      <c r="K1364" t="s">
        <v>1926</v>
      </c>
      <c r="L1364">
        <v>1368</v>
      </c>
      <c r="N1364">
        <v>1011</v>
      </c>
      <c r="O1364" t="s">
        <v>1494</v>
      </c>
      <c r="P1364" t="s">
        <v>1494</v>
      </c>
      <c r="Q1364">
        <v>1</v>
      </c>
      <c r="X1364">
        <v>3.5999999999999997E-2</v>
      </c>
      <c r="Y1364">
        <v>0</v>
      </c>
      <c r="Z1364">
        <v>134.65</v>
      </c>
      <c r="AA1364">
        <v>13.5</v>
      </c>
      <c r="AB1364">
        <v>0</v>
      </c>
      <c r="AC1364">
        <v>0</v>
      </c>
      <c r="AD1364">
        <v>1</v>
      </c>
      <c r="AE1364">
        <v>0</v>
      </c>
      <c r="AF1364" t="s">
        <v>916</v>
      </c>
      <c r="AG1364">
        <v>4.3199999999999995E-2</v>
      </c>
      <c r="AH1364">
        <v>2</v>
      </c>
      <c r="AI1364">
        <v>53554570</v>
      </c>
      <c r="AJ1364">
        <v>1503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 x14ac:dyDescent="0.2">
      <c r="A1365">
        <f>ROW(Source!A926)</f>
        <v>926</v>
      </c>
      <c r="B1365">
        <v>53554581</v>
      </c>
      <c r="C1365">
        <v>53554567</v>
      </c>
      <c r="D1365">
        <v>29174913</v>
      </c>
      <c r="E1365">
        <v>1</v>
      </c>
      <c r="F1365">
        <v>1</v>
      </c>
      <c r="G1365">
        <v>1</v>
      </c>
      <c r="H1365">
        <v>2</v>
      </c>
      <c r="I1365" t="s">
        <v>1513</v>
      </c>
      <c r="J1365" t="s">
        <v>1514</v>
      </c>
      <c r="K1365" t="s">
        <v>1515</v>
      </c>
      <c r="L1365">
        <v>1368</v>
      </c>
      <c r="N1365">
        <v>1011</v>
      </c>
      <c r="O1365" t="s">
        <v>1494</v>
      </c>
      <c r="P1365" t="s">
        <v>1494</v>
      </c>
      <c r="Q1365">
        <v>1</v>
      </c>
      <c r="X1365">
        <v>2.4E-2</v>
      </c>
      <c r="Y1365">
        <v>0</v>
      </c>
      <c r="Z1365">
        <v>87.17</v>
      </c>
      <c r="AA1365">
        <v>11.6</v>
      </c>
      <c r="AB1365">
        <v>0</v>
      </c>
      <c r="AC1365">
        <v>0</v>
      </c>
      <c r="AD1365">
        <v>1</v>
      </c>
      <c r="AE1365">
        <v>0</v>
      </c>
      <c r="AF1365" t="s">
        <v>916</v>
      </c>
      <c r="AG1365">
        <v>2.8799999999999999E-2</v>
      </c>
      <c r="AH1365">
        <v>2</v>
      </c>
      <c r="AI1365">
        <v>53554571</v>
      </c>
      <c r="AJ1365">
        <v>1504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 x14ac:dyDescent="0.2">
      <c r="A1366">
        <f>ROW(Source!A926)</f>
        <v>926</v>
      </c>
      <c r="B1366">
        <v>53554582</v>
      </c>
      <c r="C1366">
        <v>53554567</v>
      </c>
      <c r="D1366">
        <v>29149204</v>
      </c>
      <c r="E1366">
        <v>1</v>
      </c>
      <c r="F1366">
        <v>1</v>
      </c>
      <c r="G1366">
        <v>1</v>
      </c>
      <c r="H1366">
        <v>3</v>
      </c>
      <c r="I1366" t="s">
        <v>1938</v>
      </c>
      <c r="J1366" t="s">
        <v>1944</v>
      </c>
      <c r="K1366" t="s">
        <v>1940</v>
      </c>
      <c r="L1366">
        <v>1348</v>
      </c>
      <c r="N1366">
        <v>1009</v>
      </c>
      <c r="O1366" t="s">
        <v>26</v>
      </c>
      <c r="P1366" t="s">
        <v>26</v>
      </c>
      <c r="Q1366">
        <v>1000</v>
      </c>
      <c r="X1366">
        <v>3.15E-3</v>
      </c>
      <c r="Y1366">
        <v>729.98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 t="s">
        <v>3</v>
      </c>
      <c r="AG1366">
        <v>3.15E-3</v>
      </c>
      <c r="AH1366">
        <v>2</v>
      </c>
      <c r="AI1366">
        <v>53554572</v>
      </c>
      <c r="AJ1366">
        <v>1506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 x14ac:dyDescent="0.2">
      <c r="A1367">
        <f>ROW(Source!A926)</f>
        <v>926</v>
      </c>
      <c r="B1367">
        <v>53554583</v>
      </c>
      <c r="C1367">
        <v>53554567</v>
      </c>
      <c r="D1367">
        <v>29170678</v>
      </c>
      <c r="E1367">
        <v>1</v>
      </c>
      <c r="F1367">
        <v>1</v>
      </c>
      <c r="G1367">
        <v>1</v>
      </c>
      <c r="H1367">
        <v>3</v>
      </c>
      <c r="I1367" t="s">
        <v>1941</v>
      </c>
      <c r="J1367" t="s">
        <v>1945</v>
      </c>
      <c r="K1367" t="s">
        <v>1943</v>
      </c>
      <c r="L1367">
        <v>1356</v>
      </c>
      <c r="N1367">
        <v>1010</v>
      </c>
      <c r="O1367" t="s">
        <v>949</v>
      </c>
      <c r="P1367" t="s">
        <v>949</v>
      </c>
      <c r="Q1367">
        <v>1000</v>
      </c>
      <c r="X1367">
        <v>0.10199999999999999</v>
      </c>
      <c r="Y1367">
        <v>280</v>
      </c>
      <c r="Z1367">
        <v>0</v>
      </c>
      <c r="AA1367">
        <v>0</v>
      </c>
      <c r="AB1367">
        <v>0</v>
      </c>
      <c r="AC1367">
        <v>0</v>
      </c>
      <c r="AD1367">
        <v>1</v>
      </c>
      <c r="AE1367">
        <v>0</v>
      </c>
      <c r="AF1367" t="s">
        <v>3</v>
      </c>
      <c r="AG1367">
        <v>0.10199999999999999</v>
      </c>
      <c r="AH1367">
        <v>2</v>
      </c>
      <c r="AI1367">
        <v>53554573</v>
      </c>
      <c r="AJ1367">
        <v>1508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 x14ac:dyDescent="0.2">
      <c r="A1368">
        <f>ROW(Source!A926)</f>
        <v>926</v>
      </c>
      <c r="B1368">
        <v>53554584</v>
      </c>
      <c r="C1368">
        <v>53554567</v>
      </c>
      <c r="D1368">
        <v>29171808</v>
      </c>
      <c r="E1368">
        <v>1</v>
      </c>
      <c r="F1368">
        <v>1</v>
      </c>
      <c r="G1368">
        <v>1</v>
      </c>
      <c r="H1368">
        <v>3</v>
      </c>
      <c r="I1368" t="s">
        <v>1933</v>
      </c>
      <c r="J1368" t="s">
        <v>1934</v>
      </c>
      <c r="K1368" t="s">
        <v>1935</v>
      </c>
      <c r="L1368">
        <v>1374</v>
      </c>
      <c r="N1368">
        <v>1013</v>
      </c>
      <c r="O1368" t="s">
        <v>1936</v>
      </c>
      <c r="P1368" t="s">
        <v>1936</v>
      </c>
      <c r="Q1368">
        <v>1</v>
      </c>
      <c r="X1368">
        <v>5.21</v>
      </c>
      <c r="Y1368">
        <v>1</v>
      </c>
      <c r="Z1368">
        <v>0</v>
      </c>
      <c r="AA1368">
        <v>0</v>
      </c>
      <c r="AB1368">
        <v>0</v>
      </c>
      <c r="AC1368">
        <v>0</v>
      </c>
      <c r="AD1368">
        <v>1</v>
      </c>
      <c r="AE1368">
        <v>0</v>
      </c>
      <c r="AF1368" t="s">
        <v>3</v>
      </c>
      <c r="AG1368">
        <v>5.21</v>
      </c>
      <c r="AH1368">
        <v>2</v>
      </c>
      <c r="AI1368">
        <v>53554574</v>
      </c>
      <c r="AJ1368">
        <v>1510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 x14ac:dyDescent="0.2">
      <c r="A1369">
        <f>ROW(Source!A933)</f>
        <v>933</v>
      </c>
      <c r="B1369">
        <v>53554601</v>
      </c>
      <c r="C1369">
        <v>53554588</v>
      </c>
      <c r="D1369">
        <v>29364679</v>
      </c>
      <c r="E1369">
        <v>1</v>
      </c>
      <c r="F1369">
        <v>1</v>
      </c>
      <c r="G1369">
        <v>1</v>
      </c>
      <c r="H1369">
        <v>1</v>
      </c>
      <c r="I1369" t="s">
        <v>1922</v>
      </c>
      <c r="J1369" t="s">
        <v>3</v>
      </c>
      <c r="K1369" t="s">
        <v>1923</v>
      </c>
      <c r="L1369">
        <v>1369</v>
      </c>
      <c r="N1369">
        <v>1013</v>
      </c>
      <c r="O1369" t="s">
        <v>1486</v>
      </c>
      <c r="P1369" t="s">
        <v>1486</v>
      </c>
      <c r="Q1369">
        <v>1</v>
      </c>
      <c r="X1369">
        <v>36.576000000000001</v>
      </c>
      <c r="Y1369">
        <v>0</v>
      </c>
      <c r="Z1369">
        <v>0</v>
      </c>
      <c r="AA1369">
        <v>0</v>
      </c>
      <c r="AB1369">
        <v>9.92</v>
      </c>
      <c r="AC1369">
        <v>0</v>
      </c>
      <c r="AD1369">
        <v>1</v>
      </c>
      <c r="AE1369">
        <v>1</v>
      </c>
      <c r="AF1369" t="s">
        <v>916</v>
      </c>
      <c r="AG1369">
        <v>43.891199999999998</v>
      </c>
      <c r="AH1369">
        <v>2</v>
      </c>
      <c r="AI1369">
        <v>53554589</v>
      </c>
      <c r="AJ1369">
        <v>1511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 x14ac:dyDescent="0.2">
      <c r="A1370">
        <f>ROW(Source!A933)</f>
        <v>933</v>
      </c>
      <c r="B1370">
        <v>53554602</v>
      </c>
      <c r="C1370">
        <v>53554588</v>
      </c>
      <c r="D1370">
        <v>121548</v>
      </c>
      <c r="E1370">
        <v>1</v>
      </c>
      <c r="F1370">
        <v>1</v>
      </c>
      <c r="G1370">
        <v>1</v>
      </c>
      <c r="H1370">
        <v>1</v>
      </c>
      <c r="I1370" t="s">
        <v>31</v>
      </c>
      <c r="J1370" t="s">
        <v>3</v>
      </c>
      <c r="K1370" t="s">
        <v>1489</v>
      </c>
      <c r="L1370">
        <v>608254</v>
      </c>
      <c r="N1370">
        <v>1013</v>
      </c>
      <c r="O1370" t="s">
        <v>1490</v>
      </c>
      <c r="P1370" t="s">
        <v>1490</v>
      </c>
      <c r="Q1370">
        <v>1</v>
      </c>
      <c r="X1370">
        <v>3.5999999999999997E-2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1</v>
      </c>
      <c r="AE1370">
        <v>2</v>
      </c>
      <c r="AF1370" t="s">
        <v>916</v>
      </c>
      <c r="AG1370">
        <v>4.3199999999999995E-2</v>
      </c>
      <c r="AH1370">
        <v>2</v>
      </c>
      <c r="AI1370">
        <v>53554590</v>
      </c>
      <c r="AJ1370">
        <v>1512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 x14ac:dyDescent="0.2">
      <c r="A1371">
        <f>ROW(Source!A933)</f>
        <v>933</v>
      </c>
      <c r="B1371">
        <v>53554603</v>
      </c>
      <c r="C1371">
        <v>53554588</v>
      </c>
      <c r="D1371">
        <v>29172362</v>
      </c>
      <c r="E1371">
        <v>1</v>
      </c>
      <c r="F1371">
        <v>1</v>
      </c>
      <c r="G1371">
        <v>1</v>
      </c>
      <c r="H1371">
        <v>2</v>
      </c>
      <c r="I1371" t="s">
        <v>1924</v>
      </c>
      <c r="J1371" t="s">
        <v>1925</v>
      </c>
      <c r="K1371" t="s">
        <v>1926</v>
      </c>
      <c r="L1371">
        <v>1368</v>
      </c>
      <c r="N1371">
        <v>1011</v>
      </c>
      <c r="O1371" t="s">
        <v>1494</v>
      </c>
      <c r="P1371" t="s">
        <v>1494</v>
      </c>
      <c r="Q1371">
        <v>1</v>
      </c>
      <c r="X1371">
        <v>3.5999999999999997E-2</v>
      </c>
      <c r="Y1371">
        <v>0</v>
      </c>
      <c r="Z1371">
        <v>134.65</v>
      </c>
      <c r="AA1371">
        <v>13.5</v>
      </c>
      <c r="AB1371">
        <v>0</v>
      </c>
      <c r="AC1371">
        <v>0</v>
      </c>
      <c r="AD1371">
        <v>1</v>
      </c>
      <c r="AE1371">
        <v>0</v>
      </c>
      <c r="AF1371" t="s">
        <v>916</v>
      </c>
      <c r="AG1371">
        <v>4.3199999999999995E-2</v>
      </c>
      <c r="AH1371">
        <v>2</v>
      </c>
      <c r="AI1371">
        <v>53554591</v>
      </c>
      <c r="AJ1371">
        <v>1513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 x14ac:dyDescent="0.2">
      <c r="A1372">
        <f>ROW(Source!A933)</f>
        <v>933</v>
      </c>
      <c r="B1372">
        <v>53554604</v>
      </c>
      <c r="C1372">
        <v>53554588</v>
      </c>
      <c r="D1372">
        <v>29174913</v>
      </c>
      <c r="E1372">
        <v>1</v>
      </c>
      <c r="F1372">
        <v>1</v>
      </c>
      <c r="G1372">
        <v>1</v>
      </c>
      <c r="H1372">
        <v>2</v>
      </c>
      <c r="I1372" t="s">
        <v>1513</v>
      </c>
      <c r="J1372" t="s">
        <v>1514</v>
      </c>
      <c r="K1372" t="s">
        <v>1515</v>
      </c>
      <c r="L1372">
        <v>1368</v>
      </c>
      <c r="N1372">
        <v>1011</v>
      </c>
      <c r="O1372" t="s">
        <v>1494</v>
      </c>
      <c r="P1372" t="s">
        <v>1494</v>
      </c>
      <c r="Q1372">
        <v>1</v>
      </c>
      <c r="X1372">
        <v>2.4E-2</v>
      </c>
      <c r="Y1372">
        <v>0</v>
      </c>
      <c r="Z1372">
        <v>87.17</v>
      </c>
      <c r="AA1372">
        <v>11.6</v>
      </c>
      <c r="AB1372">
        <v>0</v>
      </c>
      <c r="AC1372">
        <v>0</v>
      </c>
      <c r="AD1372">
        <v>1</v>
      </c>
      <c r="AE1372">
        <v>0</v>
      </c>
      <c r="AF1372" t="s">
        <v>916</v>
      </c>
      <c r="AG1372">
        <v>2.8799999999999999E-2</v>
      </c>
      <c r="AH1372">
        <v>2</v>
      </c>
      <c r="AI1372">
        <v>53554592</v>
      </c>
      <c r="AJ1372">
        <v>1514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 x14ac:dyDescent="0.2">
      <c r="A1373">
        <f>ROW(Source!A933)</f>
        <v>933</v>
      </c>
      <c r="B1373">
        <v>53554605</v>
      </c>
      <c r="C1373">
        <v>53554588</v>
      </c>
      <c r="D1373">
        <v>29114246</v>
      </c>
      <c r="E1373">
        <v>1</v>
      </c>
      <c r="F1373">
        <v>1</v>
      </c>
      <c r="G1373">
        <v>1</v>
      </c>
      <c r="H1373">
        <v>3</v>
      </c>
      <c r="I1373" t="s">
        <v>1946</v>
      </c>
      <c r="J1373" t="s">
        <v>1989</v>
      </c>
      <c r="K1373" t="s">
        <v>1856</v>
      </c>
      <c r="L1373">
        <v>1346</v>
      </c>
      <c r="N1373">
        <v>1009</v>
      </c>
      <c r="O1373" t="s">
        <v>143</v>
      </c>
      <c r="P1373" t="s">
        <v>143</v>
      </c>
      <c r="Q1373">
        <v>1</v>
      </c>
      <c r="X1373">
        <v>1.5</v>
      </c>
      <c r="Y1373">
        <v>9.0399999999999991</v>
      </c>
      <c r="Z1373">
        <v>0</v>
      </c>
      <c r="AA1373">
        <v>0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1.5</v>
      </c>
      <c r="AH1373">
        <v>2</v>
      </c>
      <c r="AI1373">
        <v>53554593</v>
      </c>
      <c r="AJ1373">
        <v>1515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 x14ac:dyDescent="0.2">
      <c r="A1374">
        <f>ROW(Source!A933)</f>
        <v>933</v>
      </c>
      <c r="B1374">
        <v>53554606</v>
      </c>
      <c r="C1374">
        <v>53554588</v>
      </c>
      <c r="D1374">
        <v>29110838</v>
      </c>
      <c r="E1374">
        <v>1</v>
      </c>
      <c r="F1374">
        <v>1</v>
      </c>
      <c r="G1374">
        <v>1</v>
      </c>
      <c r="H1374">
        <v>3</v>
      </c>
      <c r="I1374" t="s">
        <v>1930</v>
      </c>
      <c r="J1374" t="s">
        <v>1931</v>
      </c>
      <c r="K1374" t="s">
        <v>1932</v>
      </c>
      <c r="L1374">
        <v>1346</v>
      </c>
      <c r="N1374">
        <v>1009</v>
      </c>
      <c r="O1374" t="s">
        <v>143</v>
      </c>
      <c r="P1374" t="s">
        <v>143</v>
      </c>
      <c r="Q1374">
        <v>1</v>
      </c>
      <c r="X1374">
        <v>0.42</v>
      </c>
      <c r="Y1374">
        <v>30.5</v>
      </c>
      <c r="Z1374">
        <v>0</v>
      </c>
      <c r="AA1374">
        <v>0</v>
      </c>
      <c r="AB1374">
        <v>0</v>
      </c>
      <c r="AC1374">
        <v>0</v>
      </c>
      <c r="AD1374">
        <v>1</v>
      </c>
      <c r="AE1374">
        <v>0</v>
      </c>
      <c r="AF1374" t="s">
        <v>3</v>
      </c>
      <c r="AG1374">
        <v>0.42</v>
      </c>
      <c r="AH1374">
        <v>2</v>
      </c>
      <c r="AI1374">
        <v>53554594</v>
      </c>
      <c r="AJ1374">
        <v>1516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 x14ac:dyDescent="0.2">
      <c r="A1375">
        <f>ROW(Source!A933)</f>
        <v>933</v>
      </c>
      <c r="B1375">
        <v>53554607</v>
      </c>
      <c r="C1375">
        <v>53554588</v>
      </c>
      <c r="D1375">
        <v>29149204</v>
      </c>
      <c r="E1375">
        <v>1</v>
      </c>
      <c r="F1375">
        <v>1</v>
      </c>
      <c r="G1375">
        <v>1</v>
      </c>
      <c r="H1375">
        <v>3</v>
      </c>
      <c r="I1375" t="s">
        <v>1938</v>
      </c>
      <c r="J1375" t="s">
        <v>1944</v>
      </c>
      <c r="K1375" t="s">
        <v>1940</v>
      </c>
      <c r="L1375">
        <v>1348</v>
      </c>
      <c r="N1375">
        <v>1009</v>
      </c>
      <c r="O1375" t="s">
        <v>26</v>
      </c>
      <c r="P1375" t="s">
        <v>26</v>
      </c>
      <c r="Q1375">
        <v>1000</v>
      </c>
      <c r="X1375">
        <v>3.15E-3</v>
      </c>
      <c r="Y1375">
        <v>729.98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0</v>
      </c>
      <c r="AF1375" t="s">
        <v>3</v>
      </c>
      <c r="AG1375">
        <v>3.15E-3</v>
      </c>
      <c r="AH1375">
        <v>2</v>
      </c>
      <c r="AI1375">
        <v>53554595</v>
      </c>
      <c r="AJ1375">
        <v>1518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 x14ac:dyDescent="0.2">
      <c r="A1376">
        <f>ROW(Source!A933)</f>
        <v>933</v>
      </c>
      <c r="B1376">
        <v>53554608</v>
      </c>
      <c r="C1376">
        <v>53554588</v>
      </c>
      <c r="D1376">
        <v>29170678</v>
      </c>
      <c r="E1376">
        <v>1</v>
      </c>
      <c r="F1376">
        <v>1</v>
      </c>
      <c r="G1376">
        <v>1</v>
      </c>
      <c r="H1376">
        <v>3</v>
      </c>
      <c r="I1376" t="s">
        <v>1941</v>
      </c>
      <c r="J1376" t="s">
        <v>1945</v>
      </c>
      <c r="K1376" t="s">
        <v>1943</v>
      </c>
      <c r="L1376">
        <v>1356</v>
      </c>
      <c r="N1376">
        <v>1010</v>
      </c>
      <c r="O1376" t="s">
        <v>949</v>
      </c>
      <c r="P1376" t="s">
        <v>949</v>
      </c>
      <c r="Q1376">
        <v>1000</v>
      </c>
      <c r="X1376">
        <v>0.10199999999999999</v>
      </c>
      <c r="Y1376">
        <v>280</v>
      </c>
      <c r="Z1376">
        <v>0</v>
      </c>
      <c r="AA1376">
        <v>0</v>
      </c>
      <c r="AB1376">
        <v>0</v>
      </c>
      <c r="AC1376">
        <v>0</v>
      </c>
      <c r="AD1376">
        <v>1</v>
      </c>
      <c r="AE1376">
        <v>0</v>
      </c>
      <c r="AF1376" t="s">
        <v>3</v>
      </c>
      <c r="AG1376">
        <v>0.10199999999999999</v>
      </c>
      <c r="AH1376">
        <v>2</v>
      </c>
      <c r="AI1376">
        <v>53554596</v>
      </c>
      <c r="AJ1376">
        <v>1520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 x14ac:dyDescent="0.2">
      <c r="A1377">
        <f>ROW(Source!A933)</f>
        <v>933</v>
      </c>
      <c r="B1377">
        <v>53554609</v>
      </c>
      <c r="C1377">
        <v>53554588</v>
      </c>
      <c r="D1377">
        <v>29171808</v>
      </c>
      <c r="E1377">
        <v>1</v>
      </c>
      <c r="F1377">
        <v>1</v>
      </c>
      <c r="G1377">
        <v>1</v>
      </c>
      <c r="H1377">
        <v>3</v>
      </c>
      <c r="I1377" t="s">
        <v>1933</v>
      </c>
      <c r="J1377" t="s">
        <v>1934</v>
      </c>
      <c r="K1377" t="s">
        <v>1935</v>
      </c>
      <c r="L1377">
        <v>1374</v>
      </c>
      <c r="N1377">
        <v>1013</v>
      </c>
      <c r="O1377" t="s">
        <v>1936</v>
      </c>
      <c r="P1377" t="s">
        <v>1936</v>
      </c>
      <c r="Q1377">
        <v>1</v>
      </c>
      <c r="X1377">
        <v>6.05</v>
      </c>
      <c r="Y1377">
        <v>1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6.05</v>
      </c>
      <c r="AH1377">
        <v>2</v>
      </c>
      <c r="AI1377">
        <v>53554597</v>
      </c>
      <c r="AJ1377">
        <v>1522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 x14ac:dyDescent="0.2">
      <c r="A1378">
        <f>ROW(Source!A934)</f>
        <v>934</v>
      </c>
      <c r="B1378">
        <v>53554601</v>
      </c>
      <c r="C1378">
        <v>53554588</v>
      </c>
      <c r="D1378">
        <v>29364679</v>
      </c>
      <c r="E1378">
        <v>1</v>
      </c>
      <c r="F1378">
        <v>1</v>
      </c>
      <c r="G1378">
        <v>1</v>
      </c>
      <c r="H1378">
        <v>1</v>
      </c>
      <c r="I1378" t="s">
        <v>1922</v>
      </c>
      <c r="J1378" t="s">
        <v>3</v>
      </c>
      <c r="K1378" t="s">
        <v>1923</v>
      </c>
      <c r="L1378">
        <v>1369</v>
      </c>
      <c r="N1378">
        <v>1013</v>
      </c>
      <c r="O1378" t="s">
        <v>1486</v>
      </c>
      <c r="P1378" t="s">
        <v>1486</v>
      </c>
      <c r="Q1378">
        <v>1</v>
      </c>
      <c r="X1378">
        <v>36.576000000000001</v>
      </c>
      <c r="Y1378">
        <v>0</v>
      </c>
      <c r="Z1378">
        <v>0</v>
      </c>
      <c r="AA1378">
        <v>0</v>
      </c>
      <c r="AB1378">
        <v>9.92</v>
      </c>
      <c r="AC1378">
        <v>0</v>
      </c>
      <c r="AD1378">
        <v>1</v>
      </c>
      <c r="AE1378">
        <v>1</v>
      </c>
      <c r="AF1378" t="s">
        <v>916</v>
      </c>
      <c r="AG1378">
        <v>43.891199999999998</v>
      </c>
      <c r="AH1378">
        <v>2</v>
      </c>
      <c r="AI1378">
        <v>53554589</v>
      </c>
      <c r="AJ1378">
        <v>1523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 x14ac:dyDescent="0.2">
      <c r="A1379">
        <f>ROW(Source!A934)</f>
        <v>934</v>
      </c>
      <c r="B1379">
        <v>53554602</v>
      </c>
      <c r="C1379">
        <v>53554588</v>
      </c>
      <c r="D1379">
        <v>121548</v>
      </c>
      <c r="E1379">
        <v>1</v>
      </c>
      <c r="F1379">
        <v>1</v>
      </c>
      <c r="G1379">
        <v>1</v>
      </c>
      <c r="H1379">
        <v>1</v>
      </c>
      <c r="I1379" t="s">
        <v>31</v>
      </c>
      <c r="J1379" t="s">
        <v>3</v>
      </c>
      <c r="K1379" t="s">
        <v>1489</v>
      </c>
      <c r="L1379">
        <v>608254</v>
      </c>
      <c r="N1379">
        <v>1013</v>
      </c>
      <c r="O1379" t="s">
        <v>1490</v>
      </c>
      <c r="P1379" t="s">
        <v>1490</v>
      </c>
      <c r="Q1379">
        <v>1</v>
      </c>
      <c r="X1379">
        <v>3.5999999999999997E-2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1</v>
      </c>
      <c r="AE1379">
        <v>2</v>
      </c>
      <c r="AF1379" t="s">
        <v>916</v>
      </c>
      <c r="AG1379">
        <v>4.3199999999999995E-2</v>
      </c>
      <c r="AH1379">
        <v>2</v>
      </c>
      <c r="AI1379">
        <v>53554590</v>
      </c>
      <c r="AJ1379">
        <v>1524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 x14ac:dyDescent="0.2">
      <c r="A1380">
        <f>ROW(Source!A934)</f>
        <v>934</v>
      </c>
      <c r="B1380">
        <v>53554603</v>
      </c>
      <c r="C1380">
        <v>53554588</v>
      </c>
      <c r="D1380">
        <v>29172362</v>
      </c>
      <c r="E1380">
        <v>1</v>
      </c>
      <c r="F1380">
        <v>1</v>
      </c>
      <c r="G1380">
        <v>1</v>
      </c>
      <c r="H1380">
        <v>2</v>
      </c>
      <c r="I1380" t="s">
        <v>1924</v>
      </c>
      <c r="J1380" t="s">
        <v>1925</v>
      </c>
      <c r="K1380" t="s">
        <v>1926</v>
      </c>
      <c r="L1380">
        <v>1368</v>
      </c>
      <c r="N1380">
        <v>1011</v>
      </c>
      <c r="O1380" t="s">
        <v>1494</v>
      </c>
      <c r="P1380" t="s">
        <v>1494</v>
      </c>
      <c r="Q1380">
        <v>1</v>
      </c>
      <c r="X1380">
        <v>3.5999999999999997E-2</v>
      </c>
      <c r="Y1380">
        <v>0</v>
      </c>
      <c r="Z1380">
        <v>134.65</v>
      </c>
      <c r="AA1380">
        <v>13.5</v>
      </c>
      <c r="AB1380">
        <v>0</v>
      </c>
      <c r="AC1380">
        <v>0</v>
      </c>
      <c r="AD1380">
        <v>1</v>
      </c>
      <c r="AE1380">
        <v>0</v>
      </c>
      <c r="AF1380" t="s">
        <v>916</v>
      </c>
      <c r="AG1380">
        <v>4.3199999999999995E-2</v>
      </c>
      <c r="AH1380">
        <v>2</v>
      </c>
      <c r="AI1380">
        <v>53554591</v>
      </c>
      <c r="AJ1380">
        <v>1525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 x14ac:dyDescent="0.2">
      <c r="A1381">
        <f>ROW(Source!A934)</f>
        <v>934</v>
      </c>
      <c r="B1381">
        <v>53554604</v>
      </c>
      <c r="C1381">
        <v>53554588</v>
      </c>
      <c r="D1381">
        <v>29174913</v>
      </c>
      <c r="E1381">
        <v>1</v>
      </c>
      <c r="F1381">
        <v>1</v>
      </c>
      <c r="G1381">
        <v>1</v>
      </c>
      <c r="H1381">
        <v>2</v>
      </c>
      <c r="I1381" t="s">
        <v>1513</v>
      </c>
      <c r="J1381" t="s">
        <v>1514</v>
      </c>
      <c r="K1381" t="s">
        <v>1515</v>
      </c>
      <c r="L1381">
        <v>1368</v>
      </c>
      <c r="N1381">
        <v>1011</v>
      </c>
      <c r="O1381" t="s">
        <v>1494</v>
      </c>
      <c r="P1381" t="s">
        <v>1494</v>
      </c>
      <c r="Q1381">
        <v>1</v>
      </c>
      <c r="X1381">
        <v>2.4E-2</v>
      </c>
      <c r="Y1381">
        <v>0</v>
      </c>
      <c r="Z1381">
        <v>87.17</v>
      </c>
      <c r="AA1381">
        <v>11.6</v>
      </c>
      <c r="AB1381">
        <v>0</v>
      </c>
      <c r="AC1381">
        <v>0</v>
      </c>
      <c r="AD1381">
        <v>1</v>
      </c>
      <c r="AE1381">
        <v>0</v>
      </c>
      <c r="AF1381" t="s">
        <v>916</v>
      </c>
      <c r="AG1381">
        <v>2.8799999999999999E-2</v>
      </c>
      <c r="AH1381">
        <v>2</v>
      </c>
      <c r="AI1381">
        <v>53554592</v>
      </c>
      <c r="AJ1381">
        <v>1526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 x14ac:dyDescent="0.2">
      <c r="A1382">
        <f>ROW(Source!A934)</f>
        <v>934</v>
      </c>
      <c r="B1382">
        <v>53554605</v>
      </c>
      <c r="C1382">
        <v>53554588</v>
      </c>
      <c r="D1382">
        <v>29114246</v>
      </c>
      <c r="E1382">
        <v>1</v>
      </c>
      <c r="F1382">
        <v>1</v>
      </c>
      <c r="G1382">
        <v>1</v>
      </c>
      <c r="H1382">
        <v>3</v>
      </c>
      <c r="I1382" t="s">
        <v>1946</v>
      </c>
      <c r="J1382" t="s">
        <v>1989</v>
      </c>
      <c r="K1382" t="s">
        <v>1856</v>
      </c>
      <c r="L1382">
        <v>1346</v>
      </c>
      <c r="N1382">
        <v>1009</v>
      </c>
      <c r="O1382" t="s">
        <v>143</v>
      </c>
      <c r="P1382" t="s">
        <v>143</v>
      </c>
      <c r="Q1382">
        <v>1</v>
      </c>
      <c r="X1382">
        <v>1.5</v>
      </c>
      <c r="Y1382">
        <v>9.0399999999999991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0</v>
      </c>
      <c r="AF1382" t="s">
        <v>3</v>
      </c>
      <c r="AG1382">
        <v>1.5</v>
      </c>
      <c r="AH1382">
        <v>2</v>
      </c>
      <c r="AI1382">
        <v>53554593</v>
      </c>
      <c r="AJ1382">
        <v>1527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 x14ac:dyDescent="0.2">
      <c r="A1383">
        <f>ROW(Source!A934)</f>
        <v>934</v>
      </c>
      <c r="B1383">
        <v>53554606</v>
      </c>
      <c r="C1383">
        <v>53554588</v>
      </c>
      <c r="D1383">
        <v>29110838</v>
      </c>
      <c r="E1383">
        <v>1</v>
      </c>
      <c r="F1383">
        <v>1</v>
      </c>
      <c r="G1383">
        <v>1</v>
      </c>
      <c r="H1383">
        <v>3</v>
      </c>
      <c r="I1383" t="s">
        <v>1930</v>
      </c>
      <c r="J1383" t="s">
        <v>1931</v>
      </c>
      <c r="K1383" t="s">
        <v>1932</v>
      </c>
      <c r="L1383">
        <v>1346</v>
      </c>
      <c r="N1383">
        <v>1009</v>
      </c>
      <c r="O1383" t="s">
        <v>143</v>
      </c>
      <c r="P1383" t="s">
        <v>143</v>
      </c>
      <c r="Q1383">
        <v>1</v>
      </c>
      <c r="X1383">
        <v>0.42</v>
      </c>
      <c r="Y1383">
        <v>30.5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0.42</v>
      </c>
      <c r="AH1383">
        <v>2</v>
      </c>
      <c r="AI1383">
        <v>53554594</v>
      </c>
      <c r="AJ1383">
        <v>1528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 x14ac:dyDescent="0.2">
      <c r="A1384">
        <f>ROW(Source!A934)</f>
        <v>934</v>
      </c>
      <c r="B1384">
        <v>53554607</v>
      </c>
      <c r="C1384">
        <v>53554588</v>
      </c>
      <c r="D1384">
        <v>29149204</v>
      </c>
      <c r="E1384">
        <v>1</v>
      </c>
      <c r="F1384">
        <v>1</v>
      </c>
      <c r="G1384">
        <v>1</v>
      </c>
      <c r="H1384">
        <v>3</v>
      </c>
      <c r="I1384" t="s">
        <v>1938</v>
      </c>
      <c r="J1384" t="s">
        <v>1944</v>
      </c>
      <c r="K1384" t="s">
        <v>1940</v>
      </c>
      <c r="L1384">
        <v>1348</v>
      </c>
      <c r="N1384">
        <v>1009</v>
      </c>
      <c r="O1384" t="s">
        <v>26</v>
      </c>
      <c r="P1384" t="s">
        <v>26</v>
      </c>
      <c r="Q1384">
        <v>1000</v>
      </c>
      <c r="X1384">
        <v>3.15E-3</v>
      </c>
      <c r="Y1384">
        <v>729.98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 t="s">
        <v>3</v>
      </c>
      <c r="AG1384">
        <v>3.15E-3</v>
      </c>
      <c r="AH1384">
        <v>2</v>
      </c>
      <c r="AI1384">
        <v>53554595</v>
      </c>
      <c r="AJ1384">
        <v>1530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 x14ac:dyDescent="0.2">
      <c r="A1385">
        <f>ROW(Source!A934)</f>
        <v>934</v>
      </c>
      <c r="B1385">
        <v>53554608</v>
      </c>
      <c r="C1385">
        <v>53554588</v>
      </c>
      <c r="D1385">
        <v>29170678</v>
      </c>
      <c r="E1385">
        <v>1</v>
      </c>
      <c r="F1385">
        <v>1</v>
      </c>
      <c r="G1385">
        <v>1</v>
      </c>
      <c r="H1385">
        <v>3</v>
      </c>
      <c r="I1385" t="s">
        <v>1941</v>
      </c>
      <c r="J1385" t="s">
        <v>1945</v>
      </c>
      <c r="K1385" t="s">
        <v>1943</v>
      </c>
      <c r="L1385">
        <v>1356</v>
      </c>
      <c r="N1385">
        <v>1010</v>
      </c>
      <c r="O1385" t="s">
        <v>949</v>
      </c>
      <c r="P1385" t="s">
        <v>949</v>
      </c>
      <c r="Q1385">
        <v>1000</v>
      </c>
      <c r="X1385">
        <v>0.10199999999999999</v>
      </c>
      <c r="Y1385">
        <v>280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0.10199999999999999</v>
      </c>
      <c r="AH1385">
        <v>2</v>
      </c>
      <c r="AI1385">
        <v>53554596</v>
      </c>
      <c r="AJ1385">
        <v>1532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 x14ac:dyDescent="0.2">
      <c r="A1386">
        <f>ROW(Source!A934)</f>
        <v>934</v>
      </c>
      <c r="B1386">
        <v>53554609</v>
      </c>
      <c r="C1386">
        <v>53554588</v>
      </c>
      <c r="D1386">
        <v>29171808</v>
      </c>
      <c r="E1386">
        <v>1</v>
      </c>
      <c r="F1386">
        <v>1</v>
      </c>
      <c r="G1386">
        <v>1</v>
      </c>
      <c r="H1386">
        <v>3</v>
      </c>
      <c r="I1386" t="s">
        <v>1933</v>
      </c>
      <c r="J1386" t="s">
        <v>1934</v>
      </c>
      <c r="K1386" t="s">
        <v>1935</v>
      </c>
      <c r="L1386">
        <v>1374</v>
      </c>
      <c r="N1386">
        <v>1013</v>
      </c>
      <c r="O1386" t="s">
        <v>1936</v>
      </c>
      <c r="P1386" t="s">
        <v>1936</v>
      </c>
      <c r="Q1386">
        <v>1</v>
      </c>
      <c r="X1386">
        <v>6.05</v>
      </c>
      <c r="Y1386">
        <v>1</v>
      </c>
      <c r="Z1386">
        <v>0</v>
      </c>
      <c r="AA1386">
        <v>0</v>
      </c>
      <c r="AB1386">
        <v>0</v>
      </c>
      <c r="AC1386">
        <v>0</v>
      </c>
      <c r="AD1386">
        <v>1</v>
      </c>
      <c r="AE1386">
        <v>0</v>
      </c>
      <c r="AF1386" t="s">
        <v>3</v>
      </c>
      <c r="AG1386">
        <v>6.05</v>
      </c>
      <c r="AH1386">
        <v>2</v>
      </c>
      <c r="AI1386">
        <v>53554597</v>
      </c>
      <c r="AJ1386">
        <v>1534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 x14ac:dyDescent="0.2">
      <c r="A1387">
        <f>ROW(Source!A941)</f>
        <v>941</v>
      </c>
      <c r="B1387">
        <v>53554623</v>
      </c>
      <c r="C1387">
        <v>53554613</v>
      </c>
      <c r="D1387">
        <v>29364679</v>
      </c>
      <c r="E1387">
        <v>1</v>
      </c>
      <c r="F1387">
        <v>1</v>
      </c>
      <c r="G1387">
        <v>1</v>
      </c>
      <c r="H1387">
        <v>1</v>
      </c>
      <c r="I1387" t="s">
        <v>1922</v>
      </c>
      <c r="J1387" t="s">
        <v>3</v>
      </c>
      <c r="K1387" t="s">
        <v>1923</v>
      </c>
      <c r="L1387">
        <v>1369</v>
      </c>
      <c r="N1387">
        <v>1013</v>
      </c>
      <c r="O1387" t="s">
        <v>1486</v>
      </c>
      <c r="P1387" t="s">
        <v>1486</v>
      </c>
      <c r="Q1387">
        <v>1</v>
      </c>
      <c r="X1387">
        <v>157.43999999999997</v>
      </c>
      <c r="Y1387">
        <v>0</v>
      </c>
      <c r="Z1387">
        <v>0</v>
      </c>
      <c r="AA1387">
        <v>0</v>
      </c>
      <c r="AB1387">
        <v>330.57</v>
      </c>
      <c r="AC1387">
        <v>0</v>
      </c>
      <c r="AD1387">
        <v>1</v>
      </c>
      <c r="AE1387">
        <v>1</v>
      </c>
      <c r="AF1387" t="s">
        <v>916</v>
      </c>
      <c r="AG1387">
        <v>188.928</v>
      </c>
      <c r="AH1387">
        <v>2</v>
      </c>
      <c r="AI1387">
        <v>53554614</v>
      </c>
      <c r="AJ1387">
        <v>1535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 x14ac:dyDescent="0.2">
      <c r="A1388">
        <f>ROW(Source!A941)</f>
        <v>941</v>
      </c>
      <c r="B1388">
        <v>53554624</v>
      </c>
      <c r="C1388">
        <v>53554613</v>
      </c>
      <c r="D1388">
        <v>121548</v>
      </c>
      <c r="E1388">
        <v>1</v>
      </c>
      <c r="F1388">
        <v>1</v>
      </c>
      <c r="G1388">
        <v>1</v>
      </c>
      <c r="H1388">
        <v>1</v>
      </c>
      <c r="I1388" t="s">
        <v>31</v>
      </c>
      <c r="J1388" t="s">
        <v>3</v>
      </c>
      <c r="K1388" t="s">
        <v>1489</v>
      </c>
      <c r="L1388">
        <v>608254</v>
      </c>
      <c r="N1388">
        <v>1013</v>
      </c>
      <c r="O1388" t="s">
        <v>1490</v>
      </c>
      <c r="P1388" t="s">
        <v>1490</v>
      </c>
      <c r="Q1388">
        <v>1</v>
      </c>
      <c r="X1388">
        <v>1.1879999999999999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2</v>
      </c>
      <c r="AF1388" t="s">
        <v>916</v>
      </c>
      <c r="AG1388">
        <v>1.4256</v>
      </c>
      <c r="AH1388">
        <v>2</v>
      </c>
      <c r="AI1388">
        <v>53554615</v>
      </c>
      <c r="AJ1388">
        <v>1536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 x14ac:dyDescent="0.2">
      <c r="A1389">
        <f>ROW(Source!A941)</f>
        <v>941</v>
      </c>
      <c r="B1389">
        <v>53554625</v>
      </c>
      <c r="C1389">
        <v>53554613</v>
      </c>
      <c r="D1389">
        <v>29172362</v>
      </c>
      <c r="E1389">
        <v>1</v>
      </c>
      <c r="F1389">
        <v>1</v>
      </c>
      <c r="G1389">
        <v>1</v>
      </c>
      <c r="H1389">
        <v>2</v>
      </c>
      <c r="I1389" t="s">
        <v>1924</v>
      </c>
      <c r="J1389" t="s">
        <v>1925</v>
      </c>
      <c r="K1389" t="s">
        <v>1926</v>
      </c>
      <c r="L1389">
        <v>1368</v>
      </c>
      <c r="N1389">
        <v>1011</v>
      </c>
      <c r="O1389" t="s">
        <v>1494</v>
      </c>
      <c r="P1389" t="s">
        <v>1494</v>
      </c>
      <c r="Q1389">
        <v>1</v>
      </c>
      <c r="X1389">
        <v>1.1879999999999999</v>
      </c>
      <c r="Y1389">
        <v>0</v>
      </c>
      <c r="Z1389">
        <v>134.65</v>
      </c>
      <c r="AA1389">
        <v>13.5</v>
      </c>
      <c r="AB1389">
        <v>0</v>
      </c>
      <c r="AC1389">
        <v>0</v>
      </c>
      <c r="AD1389">
        <v>1</v>
      </c>
      <c r="AE1389">
        <v>0</v>
      </c>
      <c r="AF1389" t="s">
        <v>916</v>
      </c>
      <c r="AG1389">
        <v>1.4256</v>
      </c>
      <c r="AH1389">
        <v>2</v>
      </c>
      <c r="AI1389">
        <v>53554616</v>
      </c>
      <c r="AJ1389">
        <v>1537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 x14ac:dyDescent="0.2">
      <c r="A1390">
        <f>ROW(Source!A941)</f>
        <v>941</v>
      </c>
      <c r="B1390">
        <v>53554626</v>
      </c>
      <c r="C1390">
        <v>53554613</v>
      </c>
      <c r="D1390">
        <v>29174913</v>
      </c>
      <c r="E1390">
        <v>1</v>
      </c>
      <c r="F1390">
        <v>1</v>
      </c>
      <c r="G1390">
        <v>1</v>
      </c>
      <c r="H1390">
        <v>2</v>
      </c>
      <c r="I1390" t="s">
        <v>1513</v>
      </c>
      <c r="J1390" t="s">
        <v>1514</v>
      </c>
      <c r="K1390" t="s">
        <v>1515</v>
      </c>
      <c r="L1390">
        <v>1368</v>
      </c>
      <c r="N1390">
        <v>1011</v>
      </c>
      <c r="O1390" t="s">
        <v>1494</v>
      </c>
      <c r="P1390" t="s">
        <v>1494</v>
      </c>
      <c r="Q1390">
        <v>1</v>
      </c>
      <c r="X1390">
        <v>1.1879999999999999</v>
      </c>
      <c r="Y1390">
        <v>0</v>
      </c>
      <c r="Z1390">
        <v>87.17</v>
      </c>
      <c r="AA1390">
        <v>11.6</v>
      </c>
      <c r="AB1390">
        <v>0</v>
      </c>
      <c r="AC1390">
        <v>0</v>
      </c>
      <c r="AD1390">
        <v>1</v>
      </c>
      <c r="AE1390">
        <v>0</v>
      </c>
      <c r="AF1390" t="s">
        <v>916</v>
      </c>
      <c r="AG1390">
        <v>1.4256</v>
      </c>
      <c r="AH1390">
        <v>2</v>
      </c>
      <c r="AI1390">
        <v>53554617</v>
      </c>
      <c r="AJ1390">
        <v>1538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 x14ac:dyDescent="0.2">
      <c r="A1391">
        <f>ROW(Source!A941)</f>
        <v>941</v>
      </c>
      <c r="B1391">
        <v>53554627</v>
      </c>
      <c r="C1391">
        <v>53554613</v>
      </c>
      <c r="D1391">
        <v>29110793</v>
      </c>
      <c r="E1391">
        <v>1</v>
      </c>
      <c r="F1391">
        <v>1</v>
      </c>
      <c r="G1391">
        <v>1</v>
      </c>
      <c r="H1391">
        <v>3</v>
      </c>
      <c r="I1391" t="s">
        <v>1927</v>
      </c>
      <c r="J1391" t="s">
        <v>1928</v>
      </c>
      <c r="K1391" t="s">
        <v>1929</v>
      </c>
      <c r="L1391">
        <v>1308</v>
      </c>
      <c r="N1391">
        <v>1003</v>
      </c>
      <c r="O1391" t="s">
        <v>1150</v>
      </c>
      <c r="P1391" t="s">
        <v>1150</v>
      </c>
      <c r="Q1391">
        <v>100</v>
      </c>
      <c r="X1391">
        <v>0.1</v>
      </c>
      <c r="Y1391">
        <v>120.36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0.1</v>
      </c>
      <c r="AH1391">
        <v>2</v>
      </c>
      <c r="AI1391">
        <v>53554618</v>
      </c>
      <c r="AJ1391">
        <v>1539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 x14ac:dyDescent="0.2">
      <c r="A1392">
        <f>ROW(Source!A941)</f>
        <v>941</v>
      </c>
      <c r="B1392">
        <v>53554628</v>
      </c>
      <c r="C1392">
        <v>53554613</v>
      </c>
      <c r="D1392">
        <v>29110838</v>
      </c>
      <c r="E1392">
        <v>1</v>
      </c>
      <c r="F1392">
        <v>1</v>
      </c>
      <c r="G1392">
        <v>1</v>
      </c>
      <c r="H1392">
        <v>3</v>
      </c>
      <c r="I1392" t="s">
        <v>1930</v>
      </c>
      <c r="J1392" t="s">
        <v>1931</v>
      </c>
      <c r="K1392" t="s">
        <v>1932</v>
      </c>
      <c r="L1392">
        <v>1346</v>
      </c>
      <c r="N1392">
        <v>1009</v>
      </c>
      <c r="O1392" t="s">
        <v>143</v>
      </c>
      <c r="P1392" t="s">
        <v>143</v>
      </c>
      <c r="Q1392">
        <v>1</v>
      </c>
      <c r="X1392">
        <v>0.42</v>
      </c>
      <c r="Y1392">
        <v>30.5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0.42</v>
      </c>
      <c r="AH1392">
        <v>2</v>
      </c>
      <c r="AI1392">
        <v>53554619</v>
      </c>
      <c r="AJ1392">
        <v>1540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 x14ac:dyDescent="0.2">
      <c r="A1393">
        <f>ROW(Source!A941)</f>
        <v>941</v>
      </c>
      <c r="B1393">
        <v>53554629</v>
      </c>
      <c r="C1393">
        <v>53554613</v>
      </c>
      <c r="D1393">
        <v>29171808</v>
      </c>
      <c r="E1393">
        <v>1</v>
      </c>
      <c r="F1393">
        <v>1</v>
      </c>
      <c r="G1393">
        <v>1</v>
      </c>
      <c r="H1393">
        <v>3</v>
      </c>
      <c r="I1393" t="s">
        <v>1933</v>
      </c>
      <c r="J1393" t="s">
        <v>1934</v>
      </c>
      <c r="K1393" t="s">
        <v>1935</v>
      </c>
      <c r="L1393">
        <v>1374</v>
      </c>
      <c r="N1393">
        <v>1013</v>
      </c>
      <c r="O1393" t="s">
        <v>1936</v>
      </c>
      <c r="P1393" t="s">
        <v>1936</v>
      </c>
      <c r="Q1393">
        <v>1</v>
      </c>
      <c r="X1393">
        <v>26.03</v>
      </c>
      <c r="Y1393">
        <v>1</v>
      </c>
      <c r="Z1393">
        <v>0</v>
      </c>
      <c r="AA1393">
        <v>0</v>
      </c>
      <c r="AB1393">
        <v>0</v>
      </c>
      <c r="AC1393">
        <v>0</v>
      </c>
      <c r="AD1393">
        <v>1</v>
      </c>
      <c r="AE1393">
        <v>0</v>
      </c>
      <c r="AF1393" t="s">
        <v>3</v>
      </c>
      <c r="AG1393">
        <v>26.03</v>
      </c>
      <c r="AH1393">
        <v>2</v>
      </c>
      <c r="AI1393">
        <v>53554621</v>
      </c>
      <c r="AJ1393">
        <v>1542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 x14ac:dyDescent="0.2">
      <c r="A1394">
        <f>ROW(Source!A942)</f>
        <v>942</v>
      </c>
      <c r="B1394">
        <v>53554623</v>
      </c>
      <c r="C1394">
        <v>53554613</v>
      </c>
      <c r="D1394">
        <v>29364679</v>
      </c>
      <c r="E1394">
        <v>1</v>
      </c>
      <c r="F1394">
        <v>1</v>
      </c>
      <c r="G1394">
        <v>1</v>
      </c>
      <c r="H1394">
        <v>1</v>
      </c>
      <c r="I1394" t="s">
        <v>1922</v>
      </c>
      <c r="J1394" t="s">
        <v>3</v>
      </c>
      <c r="K1394" t="s">
        <v>1923</v>
      </c>
      <c r="L1394">
        <v>1369</v>
      </c>
      <c r="N1394">
        <v>1013</v>
      </c>
      <c r="O1394" t="s">
        <v>1486</v>
      </c>
      <c r="P1394" t="s">
        <v>1486</v>
      </c>
      <c r="Q1394">
        <v>1</v>
      </c>
      <c r="X1394">
        <v>157.43999999999997</v>
      </c>
      <c r="Y1394">
        <v>0</v>
      </c>
      <c r="Z1394">
        <v>0</v>
      </c>
      <c r="AA1394">
        <v>0</v>
      </c>
      <c r="AB1394">
        <v>330.57</v>
      </c>
      <c r="AC1394">
        <v>0</v>
      </c>
      <c r="AD1394">
        <v>1</v>
      </c>
      <c r="AE1394">
        <v>1</v>
      </c>
      <c r="AF1394" t="s">
        <v>916</v>
      </c>
      <c r="AG1394">
        <v>188.928</v>
      </c>
      <c r="AH1394">
        <v>2</v>
      </c>
      <c r="AI1394">
        <v>53554614</v>
      </c>
      <c r="AJ1394">
        <v>1544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 x14ac:dyDescent="0.2">
      <c r="A1395">
        <f>ROW(Source!A942)</f>
        <v>942</v>
      </c>
      <c r="B1395">
        <v>53554624</v>
      </c>
      <c r="C1395">
        <v>53554613</v>
      </c>
      <c r="D1395">
        <v>121548</v>
      </c>
      <c r="E1395">
        <v>1</v>
      </c>
      <c r="F1395">
        <v>1</v>
      </c>
      <c r="G1395">
        <v>1</v>
      </c>
      <c r="H1395">
        <v>1</v>
      </c>
      <c r="I1395" t="s">
        <v>31</v>
      </c>
      <c r="J1395" t="s">
        <v>3</v>
      </c>
      <c r="K1395" t="s">
        <v>1489</v>
      </c>
      <c r="L1395">
        <v>608254</v>
      </c>
      <c r="N1395">
        <v>1013</v>
      </c>
      <c r="O1395" t="s">
        <v>1490</v>
      </c>
      <c r="P1395" t="s">
        <v>1490</v>
      </c>
      <c r="Q1395">
        <v>1</v>
      </c>
      <c r="X1395">
        <v>1.1879999999999999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2</v>
      </c>
      <c r="AF1395" t="s">
        <v>916</v>
      </c>
      <c r="AG1395">
        <v>1.4256</v>
      </c>
      <c r="AH1395">
        <v>2</v>
      </c>
      <c r="AI1395">
        <v>53554615</v>
      </c>
      <c r="AJ1395">
        <v>1545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 x14ac:dyDescent="0.2">
      <c r="A1396">
        <f>ROW(Source!A942)</f>
        <v>942</v>
      </c>
      <c r="B1396">
        <v>53554625</v>
      </c>
      <c r="C1396">
        <v>53554613</v>
      </c>
      <c r="D1396">
        <v>29172362</v>
      </c>
      <c r="E1396">
        <v>1</v>
      </c>
      <c r="F1396">
        <v>1</v>
      </c>
      <c r="G1396">
        <v>1</v>
      </c>
      <c r="H1396">
        <v>2</v>
      </c>
      <c r="I1396" t="s">
        <v>1924</v>
      </c>
      <c r="J1396" t="s">
        <v>1925</v>
      </c>
      <c r="K1396" t="s">
        <v>1926</v>
      </c>
      <c r="L1396">
        <v>1368</v>
      </c>
      <c r="N1396">
        <v>1011</v>
      </c>
      <c r="O1396" t="s">
        <v>1494</v>
      </c>
      <c r="P1396" t="s">
        <v>1494</v>
      </c>
      <c r="Q1396">
        <v>1</v>
      </c>
      <c r="X1396">
        <v>1.1879999999999999</v>
      </c>
      <c r="Y1396">
        <v>0</v>
      </c>
      <c r="Z1396">
        <v>134.65</v>
      </c>
      <c r="AA1396">
        <v>13.5</v>
      </c>
      <c r="AB1396">
        <v>0</v>
      </c>
      <c r="AC1396">
        <v>0</v>
      </c>
      <c r="AD1396">
        <v>1</v>
      </c>
      <c r="AE1396">
        <v>0</v>
      </c>
      <c r="AF1396" t="s">
        <v>916</v>
      </c>
      <c r="AG1396">
        <v>1.4256</v>
      </c>
      <c r="AH1396">
        <v>2</v>
      </c>
      <c r="AI1396">
        <v>53554616</v>
      </c>
      <c r="AJ1396">
        <v>1546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 x14ac:dyDescent="0.2">
      <c r="A1397">
        <f>ROW(Source!A942)</f>
        <v>942</v>
      </c>
      <c r="B1397">
        <v>53554626</v>
      </c>
      <c r="C1397">
        <v>53554613</v>
      </c>
      <c r="D1397">
        <v>29174913</v>
      </c>
      <c r="E1397">
        <v>1</v>
      </c>
      <c r="F1397">
        <v>1</v>
      </c>
      <c r="G1397">
        <v>1</v>
      </c>
      <c r="H1397">
        <v>2</v>
      </c>
      <c r="I1397" t="s">
        <v>1513</v>
      </c>
      <c r="J1397" t="s">
        <v>1514</v>
      </c>
      <c r="K1397" t="s">
        <v>1515</v>
      </c>
      <c r="L1397">
        <v>1368</v>
      </c>
      <c r="N1397">
        <v>1011</v>
      </c>
      <c r="O1397" t="s">
        <v>1494</v>
      </c>
      <c r="P1397" t="s">
        <v>1494</v>
      </c>
      <c r="Q1397">
        <v>1</v>
      </c>
      <c r="X1397">
        <v>1.1879999999999999</v>
      </c>
      <c r="Y1397">
        <v>0</v>
      </c>
      <c r="Z1397">
        <v>87.17</v>
      </c>
      <c r="AA1397">
        <v>11.6</v>
      </c>
      <c r="AB1397">
        <v>0</v>
      </c>
      <c r="AC1397">
        <v>0</v>
      </c>
      <c r="AD1397">
        <v>1</v>
      </c>
      <c r="AE1397">
        <v>0</v>
      </c>
      <c r="AF1397" t="s">
        <v>916</v>
      </c>
      <c r="AG1397">
        <v>1.4256</v>
      </c>
      <c r="AH1397">
        <v>2</v>
      </c>
      <c r="AI1397">
        <v>53554617</v>
      </c>
      <c r="AJ1397">
        <v>1547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 x14ac:dyDescent="0.2">
      <c r="A1398">
        <f>ROW(Source!A942)</f>
        <v>942</v>
      </c>
      <c r="B1398">
        <v>53554627</v>
      </c>
      <c r="C1398">
        <v>53554613</v>
      </c>
      <c r="D1398">
        <v>29110793</v>
      </c>
      <c r="E1398">
        <v>1</v>
      </c>
      <c r="F1398">
        <v>1</v>
      </c>
      <c r="G1398">
        <v>1</v>
      </c>
      <c r="H1398">
        <v>3</v>
      </c>
      <c r="I1398" t="s">
        <v>1927</v>
      </c>
      <c r="J1398" t="s">
        <v>1928</v>
      </c>
      <c r="K1398" t="s">
        <v>1929</v>
      </c>
      <c r="L1398">
        <v>1308</v>
      </c>
      <c r="N1398">
        <v>1003</v>
      </c>
      <c r="O1398" t="s">
        <v>1150</v>
      </c>
      <c r="P1398" t="s">
        <v>1150</v>
      </c>
      <c r="Q1398">
        <v>100</v>
      </c>
      <c r="X1398">
        <v>0.1</v>
      </c>
      <c r="Y1398">
        <v>120.36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0.1</v>
      </c>
      <c r="AH1398">
        <v>2</v>
      </c>
      <c r="AI1398">
        <v>53554618</v>
      </c>
      <c r="AJ1398">
        <v>1548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 x14ac:dyDescent="0.2">
      <c r="A1399">
        <f>ROW(Source!A942)</f>
        <v>942</v>
      </c>
      <c r="B1399">
        <v>53554628</v>
      </c>
      <c r="C1399">
        <v>53554613</v>
      </c>
      <c r="D1399">
        <v>29110838</v>
      </c>
      <c r="E1399">
        <v>1</v>
      </c>
      <c r="F1399">
        <v>1</v>
      </c>
      <c r="G1399">
        <v>1</v>
      </c>
      <c r="H1399">
        <v>3</v>
      </c>
      <c r="I1399" t="s">
        <v>1930</v>
      </c>
      <c r="J1399" t="s">
        <v>1931</v>
      </c>
      <c r="K1399" t="s">
        <v>1932</v>
      </c>
      <c r="L1399">
        <v>1346</v>
      </c>
      <c r="N1399">
        <v>1009</v>
      </c>
      <c r="O1399" t="s">
        <v>143</v>
      </c>
      <c r="P1399" t="s">
        <v>143</v>
      </c>
      <c r="Q1399">
        <v>1</v>
      </c>
      <c r="X1399">
        <v>0.42</v>
      </c>
      <c r="Y1399">
        <v>30.5</v>
      </c>
      <c r="Z1399">
        <v>0</v>
      </c>
      <c r="AA1399">
        <v>0</v>
      </c>
      <c r="AB1399">
        <v>0</v>
      </c>
      <c r="AC1399">
        <v>0</v>
      </c>
      <c r="AD1399">
        <v>1</v>
      </c>
      <c r="AE1399">
        <v>0</v>
      </c>
      <c r="AF1399" t="s">
        <v>3</v>
      </c>
      <c r="AG1399">
        <v>0.42</v>
      </c>
      <c r="AH1399">
        <v>2</v>
      </c>
      <c r="AI1399">
        <v>53554619</v>
      </c>
      <c r="AJ1399">
        <v>1549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 x14ac:dyDescent="0.2">
      <c r="A1400">
        <f>ROW(Source!A942)</f>
        <v>942</v>
      </c>
      <c r="B1400">
        <v>53554629</v>
      </c>
      <c r="C1400">
        <v>53554613</v>
      </c>
      <c r="D1400">
        <v>29171808</v>
      </c>
      <c r="E1400">
        <v>1</v>
      </c>
      <c r="F1400">
        <v>1</v>
      </c>
      <c r="G1400">
        <v>1</v>
      </c>
      <c r="H1400">
        <v>3</v>
      </c>
      <c r="I1400" t="s">
        <v>1933</v>
      </c>
      <c r="J1400" t="s">
        <v>1934</v>
      </c>
      <c r="K1400" t="s">
        <v>1935</v>
      </c>
      <c r="L1400">
        <v>1374</v>
      </c>
      <c r="N1400">
        <v>1013</v>
      </c>
      <c r="O1400" t="s">
        <v>1936</v>
      </c>
      <c r="P1400" t="s">
        <v>1936</v>
      </c>
      <c r="Q1400">
        <v>1</v>
      </c>
      <c r="X1400">
        <v>26.03</v>
      </c>
      <c r="Y1400">
        <v>1</v>
      </c>
      <c r="Z1400">
        <v>0</v>
      </c>
      <c r="AA1400">
        <v>0</v>
      </c>
      <c r="AB1400">
        <v>0</v>
      </c>
      <c r="AC1400">
        <v>0</v>
      </c>
      <c r="AD1400">
        <v>1</v>
      </c>
      <c r="AE1400">
        <v>0</v>
      </c>
      <c r="AF1400" t="s">
        <v>3</v>
      </c>
      <c r="AG1400">
        <v>26.03</v>
      </c>
      <c r="AH1400">
        <v>2</v>
      </c>
      <c r="AI1400">
        <v>53554621</v>
      </c>
      <c r="AJ1400">
        <v>1551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 x14ac:dyDescent="0.2">
      <c r="A1401">
        <f>ROW(Source!A947)</f>
        <v>947</v>
      </c>
      <c r="B1401">
        <v>53554644</v>
      </c>
      <c r="C1401">
        <v>53554632</v>
      </c>
      <c r="D1401">
        <v>29364679</v>
      </c>
      <c r="E1401">
        <v>1</v>
      </c>
      <c r="F1401">
        <v>1</v>
      </c>
      <c r="G1401">
        <v>1</v>
      </c>
      <c r="H1401">
        <v>1</v>
      </c>
      <c r="I1401" t="s">
        <v>1922</v>
      </c>
      <c r="J1401" t="s">
        <v>3</v>
      </c>
      <c r="K1401" t="s">
        <v>1923</v>
      </c>
      <c r="L1401">
        <v>1369</v>
      </c>
      <c r="N1401">
        <v>1013</v>
      </c>
      <c r="O1401" t="s">
        <v>1486</v>
      </c>
      <c r="P1401" t="s">
        <v>1486</v>
      </c>
      <c r="Q1401">
        <v>1</v>
      </c>
      <c r="X1401">
        <v>70.64</v>
      </c>
      <c r="Y1401">
        <v>0</v>
      </c>
      <c r="Z1401">
        <v>0</v>
      </c>
      <c r="AA1401">
        <v>0</v>
      </c>
      <c r="AB1401">
        <v>330.57</v>
      </c>
      <c r="AC1401">
        <v>0</v>
      </c>
      <c r="AD1401">
        <v>1</v>
      </c>
      <c r="AE1401">
        <v>1</v>
      </c>
      <c r="AF1401" t="s">
        <v>916</v>
      </c>
      <c r="AG1401">
        <v>84.768000000000001</v>
      </c>
      <c r="AH1401">
        <v>2</v>
      </c>
      <c r="AI1401">
        <v>53554633</v>
      </c>
      <c r="AJ1401">
        <v>1553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 x14ac:dyDescent="0.2">
      <c r="A1402">
        <f>ROW(Source!A947)</f>
        <v>947</v>
      </c>
      <c r="B1402">
        <v>53554645</v>
      </c>
      <c r="C1402">
        <v>53554632</v>
      </c>
      <c r="D1402">
        <v>121548</v>
      </c>
      <c r="E1402">
        <v>1</v>
      </c>
      <c r="F1402">
        <v>1</v>
      </c>
      <c r="G1402">
        <v>1</v>
      </c>
      <c r="H1402">
        <v>1</v>
      </c>
      <c r="I1402" t="s">
        <v>31</v>
      </c>
      <c r="J1402" t="s">
        <v>3</v>
      </c>
      <c r="K1402" t="s">
        <v>1489</v>
      </c>
      <c r="L1402">
        <v>608254</v>
      </c>
      <c r="N1402">
        <v>1013</v>
      </c>
      <c r="O1402" t="s">
        <v>1490</v>
      </c>
      <c r="P1402" t="s">
        <v>1490</v>
      </c>
      <c r="Q1402">
        <v>1</v>
      </c>
      <c r="X1402">
        <v>0.88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1</v>
      </c>
      <c r="AE1402">
        <v>2</v>
      </c>
      <c r="AF1402" t="s">
        <v>916</v>
      </c>
      <c r="AG1402">
        <v>1.056</v>
      </c>
      <c r="AH1402">
        <v>2</v>
      </c>
      <c r="AI1402">
        <v>53554634</v>
      </c>
      <c r="AJ1402">
        <v>1554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 x14ac:dyDescent="0.2">
      <c r="A1403">
        <f>ROW(Source!A947)</f>
        <v>947</v>
      </c>
      <c r="B1403">
        <v>53554646</v>
      </c>
      <c r="C1403">
        <v>53554632</v>
      </c>
      <c r="D1403">
        <v>29172362</v>
      </c>
      <c r="E1403">
        <v>1</v>
      </c>
      <c r="F1403">
        <v>1</v>
      </c>
      <c r="G1403">
        <v>1</v>
      </c>
      <c r="H1403">
        <v>2</v>
      </c>
      <c r="I1403" t="s">
        <v>1924</v>
      </c>
      <c r="J1403" t="s">
        <v>1925</v>
      </c>
      <c r="K1403" t="s">
        <v>1926</v>
      </c>
      <c r="L1403">
        <v>1368</v>
      </c>
      <c r="N1403">
        <v>1011</v>
      </c>
      <c r="O1403" t="s">
        <v>1494</v>
      </c>
      <c r="P1403" t="s">
        <v>1494</v>
      </c>
      <c r="Q1403">
        <v>1</v>
      </c>
      <c r="X1403">
        <v>0.88</v>
      </c>
      <c r="Y1403">
        <v>0</v>
      </c>
      <c r="Z1403">
        <v>134.65</v>
      </c>
      <c r="AA1403">
        <v>13.5</v>
      </c>
      <c r="AB1403">
        <v>0</v>
      </c>
      <c r="AC1403">
        <v>0</v>
      </c>
      <c r="AD1403">
        <v>1</v>
      </c>
      <c r="AE1403">
        <v>0</v>
      </c>
      <c r="AF1403" t="s">
        <v>916</v>
      </c>
      <c r="AG1403">
        <v>1.056</v>
      </c>
      <c r="AH1403">
        <v>2</v>
      </c>
      <c r="AI1403">
        <v>53554635</v>
      </c>
      <c r="AJ1403">
        <v>1555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 x14ac:dyDescent="0.2">
      <c r="A1404">
        <f>ROW(Source!A947)</f>
        <v>947</v>
      </c>
      <c r="B1404">
        <v>53554647</v>
      </c>
      <c r="C1404">
        <v>53554632</v>
      </c>
      <c r="D1404">
        <v>29174500</v>
      </c>
      <c r="E1404">
        <v>1</v>
      </c>
      <c r="F1404">
        <v>1</v>
      </c>
      <c r="G1404">
        <v>1</v>
      </c>
      <c r="H1404">
        <v>2</v>
      </c>
      <c r="I1404" t="s">
        <v>1681</v>
      </c>
      <c r="J1404" t="s">
        <v>1682</v>
      </c>
      <c r="K1404" t="s">
        <v>1683</v>
      </c>
      <c r="L1404">
        <v>1368</v>
      </c>
      <c r="N1404">
        <v>1011</v>
      </c>
      <c r="O1404" t="s">
        <v>1494</v>
      </c>
      <c r="P1404" t="s">
        <v>1494</v>
      </c>
      <c r="Q1404">
        <v>1</v>
      </c>
      <c r="X1404">
        <v>16.38</v>
      </c>
      <c r="Y1404">
        <v>0</v>
      </c>
      <c r="Z1404">
        <v>1.95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 t="s">
        <v>916</v>
      </c>
      <c r="AG1404">
        <v>19.655999999999999</v>
      </c>
      <c r="AH1404">
        <v>2</v>
      </c>
      <c r="AI1404">
        <v>53554636</v>
      </c>
      <c r="AJ1404">
        <v>1556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 x14ac:dyDescent="0.2">
      <c r="A1405">
        <f>ROW(Source!A947)</f>
        <v>947</v>
      </c>
      <c r="B1405">
        <v>53554648</v>
      </c>
      <c r="C1405">
        <v>53554632</v>
      </c>
      <c r="D1405">
        <v>29174913</v>
      </c>
      <c r="E1405">
        <v>1</v>
      </c>
      <c r="F1405">
        <v>1</v>
      </c>
      <c r="G1405">
        <v>1</v>
      </c>
      <c r="H1405">
        <v>2</v>
      </c>
      <c r="I1405" t="s">
        <v>1513</v>
      </c>
      <c r="J1405" t="s">
        <v>1514</v>
      </c>
      <c r="K1405" t="s">
        <v>1515</v>
      </c>
      <c r="L1405">
        <v>1368</v>
      </c>
      <c r="N1405">
        <v>1011</v>
      </c>
      <c r="O1405" t="s">
        <v>1494</v>
      </c>
      <c r="P1405" t="s">
        <v>1494</v>
      </c>
      <c r="Q1405">
        <v>1</v>
      </c>
      <c r="X1405">
        <v>0.87</v>
      </c>
      <c r="Y1405">
        <v>0</v>
      </c>
      <c r="Z1405">
        <v>87.17</v>
      </c>
      <c r="AA1405">
        <v>11.6</v>
      </c>
      <c r="AB1405">
        <v>0</v>
      </c>
      <c r="AC1405">
        <v>0</v>
      </c>
      <c r="AD1405">
        <v>1</v>
      </c>
      <c r="AE1405">
        <v>0</v>
      </c>
      <c r="AF1405" t="s">
        <v>916</v>
      </c>
      <c r="AG1405">
        <v>1.044</v>
      </c>
      <c r="AH1405">
        <v>2</v>
      </c>
      <c r="AI1405">
        <v>53554637</v>
      </c>
      <c r="AJ1405">
        <v>1557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 x14ac:dyDescent="0.2">
      <c r="A1406">
        <f>ROW(Source!A947)</f>
        <v>947</v>
      </c>
      <c r="B1406">
        <v>53554649</v>
      </c>
      <c r="C1406">
        <v>53554632</v>
      </c>
      <c r="D1406">
        <v>29114269</v>
      </c>
      <c r="E1406">
        <v>1</v>
      </c>
      <c r="F1406">
        <v>1</v>
      </c>
      <c r="G1406">
        <v>1</v>
      </c>
      <c r="H1406">
        <v>3</v>
      </c>
      <c r="I1406" t="s">
        <v>1949</v>
      </c>
      <c r="J1406" t="s">
        <v>1950</v>
      </c>
      <c r="K1406" t="s">
        <v>1951</v>
      </c>
      <c r="L1406">
        <v>1348</v>
      </c>
      <c r="N1406">
        <v>1009</v>
      </c>
      <c r="O1406" t="s">
        <v>26</v>
      </c>
      <c r="P1406" t="s">
        <v>26</v>
      </c>
      <c r="Q1406">
        <v>1000</v>
      </c>
      <c r="X1406">
        <v>3.0599999999999998E-3</v>
      </c>
      <c r="Y1406">
        <v>12429.99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3.0599999999999998E-3</v>
      </c>
      <c r="AH1406">
        <v>2</v>
      </c>
      <c r="AI1406">
        <v>53554638</v>
      </c>
      <c r="AJ1406">
        <v>1558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 x14ac:dyDescent="0.2">
      <c r="A1407">
        <f>ROW(Source!A947)</f>
        <v>947</v>
      </c>
      <c r="B1407">
        <v>53554650</v>
      </c>
      <c r="C1407">
        <v>53554632</v>
      </c>
      <c r="D1407">
        <v>29110838</v>
      </c>
      <c r="E1407">
        <v>1</v>
      </c>
      <c r="F1407">
        <v>1</v>
      </c>
      <c r="G1407">
        <v>1</v>
      </c>
      <c r="H1407">
        <v>3</v>
      </c>
      <c r="I1407" t="s">
        <v>1930</v>
      </c>
      <c r="J1407" t="s">
        <v>1931</v>
      </c>
      <c r="K1407" t="s">
        <v>1932</v>
      </c>
      <c r="L1407">
        <v>1346</v>
      </c>
      <c r="N1407">
        <v>1009</v>
      </c>
      <c r="O1407" t="s">
        <v>143</v>
      </c>
      <c r="P1407" t="s">
        <v>143</v>
      </c>
      <c r="Q1407">
        <v>1</v>
      </c>
      <c r="X1407">
        <v>0.31</v>
      </c>
      <c r="Y1407">
        <v>30.5</v>
      </c>
      <c r="Z1407">
        <v>0</v>
      </c>
      <c r="AA1407">
        <v>0</v>
      </c>
      <c r="AB1407">
        <v>0</v>
      </c>
      <c r="AC1407">
        <v>0</v>
      </c>
      <c r="AD1407">
        <v>1</v>
      </c>
      <c r="AE1407">
        <v>0</v>
      </c>
      <c r="AF1407" t="s">
        <v>3</v>
      </c>
      <c r="AG1407">
        <v>0.31</v>
      </c>
      <c r="AH1407">
        <v>2</v>
      </c>
      <c r="AI1407">
        <v>53554639</v>
      </c>
      <c r="AJ1407">
        <v>1559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 x14ac:dyDescent="0.2">
      <c r="A1408">
        <f>ROW(Source!A947)</f>
        <v>947</v>
      </c>
      <c r="B1408">
        <v>53554651</v>
      </c>
      <c r="C1408">
        <v>53554632</v>
      </c>
      <c r="D1408">
        <v>29114470</v>
      </c>
      <c r="E1408">
        <v>1</v>
      </c>
      <c r="F1408">
        <v>1</v>
      </c>
      <c r="G1408">
        <v>1</v>
      </c>
      <c r="H1408">
        <v>3</v>
      </c>
      <c r="I1408" t="s">
        <v>1952</v>
      </c>
      <c r="J1408" t="s">
        <v>1953</v>
      </c>
      <c r="K1408" t="s">
        <v>1954</v>
      </c>
      <c r="L1408">
        <v>1355</v>
      </c>
      <c r="N1408">
        <v>1010</v>
      </c>
      <c r="O1408" t="s">
        <v>894</v>
      </c>
      <c r="P1408" t="s">
        <v>894</v>
      </c>
      <c r="Q1408">
        <v>100</v>
      </c>
      <c r="X1408">
        <v>4.08</v>
      </c>
      <c r="Y1408">
        <v>86.24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 t="s">
        <v>3</v>
      </c>
      <c r="AG1408">
        <v>4.08</v>
      </c>
      <c r="AH1408">
        <v>2</v>
      </c>
      <c r="AI1408">
        <v>53554640</v>
      </c>
      <c r="AJ1408">
        <v>1560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 x14ac:dyDescent="0.2">
      <c r="A1409">
        <f>ROW(Source!A947)</f>
        <v>947</v>
      </c>
      <c r="B1409">
        <v>53554652</v>
      </c>
      <c r="C1409">
        <v>53554632</v>
      </c>
      <c r="D1409">
        <v>29164111</v>
      </c>
      <c r="E1409">
        <v>1</v>
      </c>
      <c r="F1409">
        <v>1</v>
      </c>
      <c r="G1409">
        <v>1</v>
      </c>
      <c r="H1409">
        <v>3</v>
      </c>
      <c r="I1409" t="s">
        <v>1955</v>
      </c>
      <c r="J1409" t="s">
        <v>1956</v>
      </c>
      <c r="K1409" t="s">
        <v>1957</v>
      </c>
      <c r="L1409">
        <v>1355</v>
      </c>
      <c r="N1409">
        <v>1010</v>
      </c>
      <c r="O1409" t="s">
        <v>894</v>
      </c>
      <c r="P1409" t="s">
        <v>894</v>
      </c>
      <c r="Q1409">
        <v>100</v>
      </c>
      <c r="X1409">
        <v>1.02</v>
      </c>
      <c r="Y1409">
        <v>100</v>
      </c>
      <c r="Z1409">
        <v>0</v>
      </c>
      <c r="AA1409">
        <v>0</v>
      </c>
      <c r="AB1409">
        <v>0</v>
      </c>
      <c r="AC1409">
        <v>0</v>
      </c>
      <c r="AD1409">
        <v>1</v>
      </c>
      <c r="AE1409">
        <v>0</v>
      </c>
      <c r="AF1409" t="s">
        <v>3</v>
      </c>
      <c r="AG1409">
        <v>1.02</v>
      </c>
      <c r="AH1409">
        <v>2</v>
      </c>
      <c r="AI1409">
        <v>53554641</v>
      </c>
      <c r="AJ1409">
        <v>1561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 x14ac:dyDescent="0.2">
      <c r="A1410">
        <f>ROW(Source!A947)</f>
        <v>947</v>
      </c>
      <c r="B1410">
        <v>53554653</v>
      </c>
      <c r="C1410">
        <v>53554632</v>
      </c>
      <c r="D1410">
        <v>29171808</v>
      </c>
      <c r="E1410">
        <v>1</v>
      </c>
      <c r="F1410">
        <v>1</v>
      </c>
      <c r="G1410">
        <v>1</v>
      </c>
      <c r="H1410">
        <v>3</v>
      </c>
      <c r="I1410" t="s">
        <v>1933</v>
      </c>
      <c r="J1410" t="s">
        <v>1934</v>
      </c>
      <c r="K1410" t="s">
        <v>1935</v>
      </c>
      <c r="L1410">
        <v>1374</v>
      </c>
      <c r="N1410">
        <v>1013</v>
      </c>
      <c r="O1410" t="s">
        <v>1936</v>
      </c>
      <c r="P1410" t="s">
        <v>1936</v>
      </c>
      <c r="Q1410">
        <v>1</v>
      </c>
      <c r="X1410">
        <v>14.01</v>
      </c>
      <c r="Y1410">
        <v>1</v>
      </c>
      <c r="Z1410">
        <v>0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3</v>
      </c>
      <c r="AG1410">
        <v>14.01</v>
      </c>
      <c r="AH1410">
        <v>2</v>
      </c>
      <c r="AI1410">
        <v>53554642</v>
      </c>
      <c r="AJ1410">
        <v>1562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 x14ac:dyDescent="0.2">
      <c r="A1411">
        <f>ROW(Source!A948)</f>
        <v>948</v>
      </c>
      <c r="B1411">
        <v>53554644</v>
      </c>
      <c r="C1411">
        <v>53554632</v>
      </c>
      <c r="D1411">
        <v>29364679</v>
      </c>
      <c r="E1411">
        <v>1</v>
      </c>
      <c r="F1411">
        <v>1</v>
      </c>
      <c r="G1411">
        <v>1</v>
      </c>
      <c r="H1411">
        <v>1</v>
      </c>
      <c r="I1411" t="s">
        <v>1922</v>
      </c>
      <c r="J1411" t="s">
        <v>3</v>
      </c>
      <c r="K1411" t="s">
        <v>1923</v>
      </c>
      <c r="L1411">
        <v>1369</v>
      </c>
      <c r="N1411">
        <v>1013</v>
      </c>
      <c r="O1411" t="s">
        <v>1486</v>
      </c>
      <c r="P1411" t="s">
        <v>1486</v>
      </c>
      <c r="Q1411">
        <v>1</v>
      </c>
      <c r="X1411">
        <v>70.64</v>
      </c>
      <c r="Y1411">
        <v>0</v>
      </c>
      <c r="Z1411">
        <v>0</v>
      </c>
      <c r="AA1411">
        <v>0</v>
      </c>
      <c r="AB1411">
        <v>330.57</v>
      </c>
      <c r="AC1411">
        <v>0</v>
      </c>
      <c r="AD1411">
        <v>1</v>
      </c>
      <c r="AE1411">
        <v>1</v>
      </c>
      <c r="AF1411" t="s">
        <v>916</v>
      </c>
      <c r="AG1411">
        <v>84.768000000000001</v>
      </c>
      <c r="AH1411">
        <v>2</v>
      </c>
      <c r="AI1411">
        <v>53554633</v>
      </c>
      <c r="AJ1411">
        <v>1564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 x14ac:dyDescent="0.2">
      <c r="A1412">
        <f>ROW(Source!A948)</f>
        <v>948</v>
      </c>
      <c r="B1412">
        <v>53554645</v>
      </c>
      <c r="C1412">
        <v>53554632</v>
      </c>
      <c r="D1412">
        <v>121548</v>
      </c>
      <c r="E1412">
        <v>1</v>
      </c>
      <c r="F1412">
        <v>1</v>
      </c>
      <c r="G1412">
        <v>1</v>
      </c>
      <c r="H1412">
        <v>1</v>
      </c>
      <c r="I1412" t="s">
        <v>31</v>
      </c>
      <c r="J1412" t="s">
        <v>3</v>
      </c>
      <c r="K1412" t="s">
        <v>1489</v>
      </c>
      <c r="L1412">
        <v>608254</v>
      </c>
      <c r="N1412">
        <v>1013</v>
      </c>
      <c r="O1412" t="s">
        <v>1490</v>
      </c>
      <c r="P1412" t="s">
        <v>1490</v>
      </c>
      <c r="Q1412">
        <v>1</v>
      </c>
      <c r="X1412">
        <v>0.88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2</v>
      </c>
      <c r="AF1412" t="s">
        <v>916</v>
      </c>
      <c r="AG1412">
        <v>1.056</v>
      </c>
      <c r="AH1412">
        <v>2</v>
      </c>
      <c r="AI1412">
        <v>53554634</v>
      </c>
      <c r="AJ1412">
        <v>1565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 x14ac:dyDescent="0.2">
      <c r="A1413">
        <f>ROW(Source!A948)</f>
        <v>948</v>
      </c>
      <c r="B1413">
        <v>53554646</v>
      </c>
      <c r="C1413">
        <v>53554632</v>
      </c>
      <c r="D1413">
        <v>29172362</v>
      </c>
      <c r="E1413">
        <v>1</v>
      </c>
      <c r="F1413">
        <v>1</v>
      </c>
      <c r="G1413">
        <v>1</v>
      </c>
      <c r="H1413">
        <v>2</v>
      </c>
      <c r="I1413" t="s">
        <v>1924</v>
      </c>
      <c r="J1413" t="s">
        <v>1925</v>
      </c>
      <c r="K1413" t="s">
        <v>1926</v>
      </c>
      <c r="L1413">
        <v>1368</v>
      </c>
      <c r="N1413">
        <v>1011</v>
      </c>
      <c r="O1413" t="s">
        <v>1494</v>
      </c>
      <c r="P1413" t="s">
        <v>1494</v>
      </c>
      <c r="Q1413">
        <v>1</v>
      </c>
      <c r="X1413">
        <v>0.88</v>
      </c>
      <c r="Y1413">
        <v>0</v>
      </c>
      <c r="Z1413">
        <v>134.65</v>
      </c>
      <c r="AA1413">
        <v>13.5</v>
      </c>
      <c r="AB1413">
        <v>0</v>
      </c>
      <c r="AC1413">
        <v>0</v>
      </c>
      <c r="AD1413">
        <v>1</v>
      </c>
      <c r="AE1413">
        <v>0</v>
      </c>
      <c r="AF1413" t="s">
        <v>916</v>
      </c>
      <c r="AG1413">
        <v>1.056</v>
      </c>
      <c r="AH1413">
        <v>2</v>
      </c>
      <c r="AI1413">
        <v>53554635</v>
      </c>
      <c r="AJ1413">
        <v>1566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 x14ac:dyDescent="0.2">
      <c r="A1414">
        <f>ROW(Source!A948)</f>
        <v>948</v>
      </c>
      <c r="B1414">
        <v>53554647</v>
      </c>
      <c r="C1414">
        <v>53554632</v>
      </c>
      <c r="D1414">
        <v>29174500</v>
      </c>
      <c r="E1414">
        <v>1</v>
      </c>
      <c r="F1414">
        <v>1</v>
      </c>
      <c r="G1414">
        <v>1</v>
      </c>
      <c r="H1414">
        <v>2</v>
      </c>
      <c r="I1414" t="s">
        <v>1681</v>
      </c>
      <c r="J1414" t="s">
        <v>1682</v>
      </c>
      <c r="K1414" t="s">
        <v>1683</v>
      </c>
      <c r="L1414">
        <v>1368</v>
      </c>
      <c r="N1414">
        <v>1011</v>
      </c>
      <c r="O1414" t="s">
        <v>1494</v>
      </c>
      <c r="P1414" t="s">
        <v>1494</v>
      </c>
      <c r="Q1414">
        <v>1</v>
      </c>
      <c r="X1414">
        <v>16.38</v>
      </c>
      <c r="Y1414">
        <v>0</v>
      </c>
      <c r="Z1414">
        <v>1.95</v>
      </c>
      <c r="AA1414">
        <v>0</v>
      </c>
      <c r="AB1414">
        <v>0</v>
      </c>
      <c r="AC1414">
        <v>0</v>
      </c>
      <c r="AD1414">
        <v>1</v>
      </c>
      <c r="AE1414">
        <v>0</v>
      </c>
      <c r="AF1414" t="s">
        <v>916</v>
      </c>
      <c r="AG1414">
        <v>19.655999999999999</v>
      </c>
      <c r="AH1414">
        <v>2</v>
      </c>
      <c r="AI1414">
        <v>53554636</v>
      </c>
      <c r="AJ1414">
        <v>1567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 x14ac:dyDescent="0.2">
      <c r="A1415">
        <f>ROW(Source!A948)</f>
        <v>948</v>
      </c>
      <c r="B1415">
        <v>53554648</v>
      </c>
      <c r="C1415">
        <v>53554632</v>
      </c>
      <c r="D1415">
        <v>29174913</v>
      </c>
      <c r="E1415">
        <v>1</v>
      </c>
      <c r="F1415">
        <v>1</v>
      </c>
      <c r="G1415">
        <v>1</v>
      </c>
      <c r="H1415">
        <v>2</v>
      </c>
      <c r="I1415" t="s">
        <v>1513</v>
      </c>
      <c r="J1415" t="s">
        <v>1514</v>
      </c>
      <c r="K1415" t="s">
        <v>1515</v>
      </c>
      <c r="L1415">
        <v>1368</v>
      </c>
      <c r="N1415">
        <v>1011</v>
      </c>
      <c r="O1415" t="s">
        <v>1494</v>
      </c>
      <c r="P1415" t="s">
        <v>1494</v>
      </c>
      <c r="Q1415">
        <v>1</v>
      </c>
      <c r="X1415">
        <v>0.87</v>
      </c>
      <c r="Y1415">
        <v>0</v>
      </c>
      <c r="Z1415">
        <v>87.17</v>
      </c>
      <c r="AA1415">
        <v>11.6</v>
      </c>
      <c r="AB1415">
        <v>0</v>
      </c>
      <c r="AC1415">
        <v>0</v>
      </c>
      <c r="AD1415">
        <v>1</v>
      </c>
      <c r="AE1415">
        <v>0</v>
      </c>
      <c r="AF1415" t="s">
        <v>916</v>
      </c>
      <c r="AG1415">
        <v>1.044</v>
      </c>
      <c r="AH1415">
        <v>2</v>
      </c>
      <c r="AI1415">
        <v>53554637</v>
      </c>
      <c r="AJ1415">
        <v>1568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 x14ac:dyDescent="0.2">
      <c r="A1416">
        <f>ROW(Source!A948)</f>
        <v>948</v>
      </c>
      <c r="B1416">
        <v>53554649</v>
      </c>
      <c r="C1416">
        <v>53554632</v>
      </c>
      <c r="D1416">
        <v>29114269</v>
      </c>
      <c r="E1416">
        <v>1</v>
      </c>
      <c r="F1416">
        <v>1</v>
      </c>
      <c r="G1416">
        <v>1</v>
      </c>
      <c r="H1416">
        <v>3</v>
      </c>
      <c r="I1416" t="s">
        <v>1949</v>
      </c>
      <c r="J1416" t="s">
        <v>1950</v>
      </c>
      <c r="K1416" t="s">
        <v>1951</v>
      </c>
      <c r="L1416">
        <v>1348</v>
      </c>
      <c r="N1416">
        <v>1009</v>
      </c>
      <c r="O1416" t="s">
        <v>26</v>
      </c>
      <c r="P1416" t="s">
        <v>26</v>
      </c>
      <c r="Q1416">
        <v>1000</v>
      </c>
      <c r="X1416">
        <v>3.0599999999999998E-3</v>
      </c>
      <c r="Y1416">
        <v>12429.99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 t="s">
        <v>3</v>
      </c>
      <c r="AG1416">
        <v>3.0599999999999998E-3</v>
      </c>
      <c r="AH1416">
        <v>2</v>
      </c>
      <c r="AI1416">
        <v>53554638</v>
      </c>
      <c r="AJ1416">
        <v>1569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 x14ac:dyDescent="0.2">
      <c r="A1417">
        <f>ROW(Source!A948)</f>
        <v>948</v>
      </c>
      <c r="B1417">
        <v>53554650</v>
      </c>
      <c r="C1417">
        <v>53554632</v>
      </c>
      <c r="D1417">
        <v>29110838</v>
      </c>
      <c r="E1417">
        <v>1</v>
      </c>
      <c r="F1417">
        <v>1</v>
      </c>
      <c r="G1417">
        <v>1</v>
      </c>
      <c r="H1417">
        <v>3</v>
      </c>
      <c r="I1417" t="s">
        <v>1930</v>
      </c>
      <c r="J1417" t="s">
        <v>1931</v>
      </c>
      <c r="K1417" t="s">
        <v>1932</v>
      </c>
      <c r="L1417">
        <v>1346</v>
      </c>
      <c r="N1417">
        <v>1009</v>
      </c>
      <c r="O1417" t="s">
        <v>143</v>
      </c>
      <c r="P1417" t="s">
        <v>143</v>
      </c>
      <c r="Q1417">
        <v>1</v>
      </c>
      <c r="X1417">
        <v>0.31</v>
      </c>
      <c r="Y1417">
        <v>30.5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3</v>
      </c>
      <c r="AG1417">
        <v>0.31</v>
      </c>
      <c r="AH1417">
        <v>2</v>
      </c>
      <c r="AI1417">
        <v>53554639</v>
      </c>
      <c r="AJ1417">
        <v>1570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 x14ac:dyDescent="0.2">
      <c r="A1418">
        <f>ROW(Source!A948)</f>
        <v>948</v>
      </c>
      <c r="B1418">
        <v>53554651</v>
      </c>
      <c r="C1418">
        <v>53554632</v>
      </c>
      <c r="D1418">
        <v>29114470</v>
      </c>
      <c r="E1418">
        <v>1</v>
      </c>
      <c r="F1418">
        <v>1</v>
      </c>
      <c r="G1418">
        <v>1</v>
      </c>
      <c r="H1418">
        <v>3</v>
      </c>
      <c r="I1418" t="s">
        <v>1952</v>
      </c>
      <c r="J1418" t="s">
        <v>1953</v>
      </c>
      <c r="K1418" t="s">
        <v>1954</v>
      </c>
      <c r="L1418">
        <v>1355</v>
      </c>
      <c r="N1418">
        <v>1010</v>
      </c>
      <c r="O1418" t="s">
        <v>894</v>
      </c>
      <c r="P1418" t="s">
        <v>894</v>
      </c>
      <c r="Q1418">
        <v>100</v>
      </c>
      <c r="X1418">
        <v>4.08</v>
      </c>
      <c r="Y1418">
        <v>86.24</v>
      </c>
      <c r="Z1418">
        <v>0</v>
      </c>
      <c r="AA1418">
        <v>0</v>
      </c>
      <c r="AB1418">
        <v>0</v>
      </c>
      <c r="AC1418">
        <v>0</v>
      </c>
      <c r="AD1418">
        <v>1</v>
      </c>
      <c r="AE1418">
        <v>0</v>
      </c>
      <c r="AF1418" t="s">
        <v>3</v>
      </c>
      <c r="AG1418">
        <v>4.08</v>
      </c>
      <c r="AH1418">
        <v>2</v>
      </c>
      <c r="AI1418">
        <v>53554640</v>
      </c>
      <c r="AJ1418">
        <v>1571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 x14ac:dyDescent="0.2">
      <c r="A1419">
        <f>ROW(Source!A948)</f>
        <v>948</v>
      </c>
      <c r="B1419">
        <v>53554652</v>
      </c>
      <c r="C1419">
        <v>53554632</v>
      </c>
      <c r="D1419">
        <v>29164111</v>
      </c>
      <c r="E1419">
        <v>1</v>
      </c>
      <c r="F1419">
        <v>1</v>
      </c>
      <c r="G1419">
        <v>1</v>
      </c>
      <c r="H1419">
        <v>3</v>
      </c>
      <c r="I1419" t="s">
        <v>1955</v>
      </c>
      <c r="J1419" t="s">
        <v>1956</v>
      </c>
      <c r="K1419" t="s">
        <v>1957</v>
      </c>
      <c r="L1419">
        <v>1355</v>
      </c>
      <c r="N1419">
        <v>1010</v>
      </c>
      <c r="O1419" t="s">
        <v>894</v>
      </c>
      <c r="P1419" t="s">
        <v>894</v>
      </c>
      <c r="Q1419">
        <v>100</v>
      </c>
      <c r="X1419">
        <v>1.02</v>
      </c>
      <c r="Y1419">
        <v>100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1.02</v>
      </c>
      <c r="AH1419">
        <v>2</v>
      </c>
      <c r="AI1419">
        <v>53554641</v>
      </c>
      <c r="AJ1419">
        <v>1572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 x14ac:dyDescent="0.2">
      <c r="A1420">
        <f>ROW(Source!A948)</f>
        <v>948</v>
      </c>
      <c r="B1420">
        <v>53554653</v>
      </c>
      <c r="C1420">
        <v>53554632</v>
      </c>
      <c r="D1420">
        <v>29171808</v>
      </c>
      <c r="E1420">
        <v>1</v>
      </c>
      <c r="F1420">
        <v>1</v>
      </c>
      <c r="G1420">
        <v>1</v>
      </c>
      <c r="H1420">
        <v>3</v>
      </c>
      <c r="I1420" t="s">
        <v>1933</v>
      </c>
      <c r="J1420" t="s">
        <v>1934</v>
      </c>
      <c r="K1420" t="s">
        <v>1935</v>
      </c>
      <c r="L1420">
        <v>1374</v>
      </c>
      <c r="N1420">
        <v>1013</v>
      </c>
      <c r="O1420" t="s">
        <v>1936</v>
      </c>
      <c r="P1420" t="s">
        <v>1936</v>
      </c>
      <c r="Q1420">
        <v>1</v>
      </c>
      <c r="X1420">
        <v>14.01</v>
      </c>
      <c r="Y1420">
        <v>1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14.01</v>
      </c>
      <c r="AH1420">
        <v>2</v>
      </c>
      <c r="AI1420">
        <v>53554642</v>
      </c>
      <c r="AJ1420">
        <v>1573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 x14ac:dyDescent="0.2">
      <c r="A1421">
        <f>ROW(Source!A951)</f>
        <v>951</v>
      </c>
      <c r="B1421">
        <v>53554670</v>
      </c>
      <c r="C1421">
        <v>53554655</v>
      </c>
      <c r="D1421">
        <v>29361034</v>
      </c>
      <c r="E1421">
        <v>1</v>
      </c>
      <c r="F1421">
        <v>1</v>
      </c>
      <c r="G1421">
        <v>1</v>
      </c>
      <c r="H1421">
        <v>1</v>
      </c>
      <c r="I1421" t="s">
        <v>2117</v>
      </c>
      <c r="J1421" t="s">
        <v>3</v>
      </c>
      <c r="K1421" t="s">
        <v>1959</v>
      </c>
      <c r="L1421">
        <v>1369</v>
      </c>
      <c r="N1421">
        <v>1013</v>
      </c>
      <c r="O1421" t="s">
        <v>1486</v>
      </c>
      <c r="P1421" t="s">
        <v>1486</v>
      </c>
      <c r="Q1421">
        <v>1</v>
      </c>
      <c r="X1421">
        <v>19.391999999999999</v>
      </c>
      <c r="Y1421">
        <v>0</v>
      </c>
      <c r="Z1421">
        <v>0</v>
      </c>
      <c r="AA1421">
        <v>0</v>
      </c>
      <c r="AB1421">
        <v>306.91000000000003</v>
      </c>
      <c r="AC1421">
        <v>0</v>
      </c>
      <c r="AD1421">
        <v>1</v>
      </c>
      <c r="AE1421">
        <v>1</v>
      </c>
      <c r="AF1421" t="s">
        <v>916</v>
      </c>
      <c r="AG1421">
        <v>23.270399999999999</v>
      </c>
      <c r="AH1421">
        <v>3</v>
      </c>
      <c r="AI1421">
        <v>-1</v>
      </c>
      <c r="AJ1421" t="s">
        <v>3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 x14ac:dyDescent="0.2">
      <c r="A1422">
        <f>ROW(Source!A951)</f>
        <v>951</v>
      </c>
      <c r="B1422">
        <v>53554671</v>
      </c>
      <c r="C1422">
        <v>53554655</v>
      </c>
      <c r="D1422">
        <v>121548</v>
      </c>
      <c r="E1422">
        <v>1</v>
      </c>
      <c r="F1422">
        <v>1</v>
      </c>
      <c r="G1422">
        <v>1</v>
      </c>
      <c r="H1422">
        <v>1</v>
      </c>
      <c r="I1422" t="s">
        <v>31</v>
      </c>
      <c r="J1422" t="s">
        <v>3</v>
      </c>
      <c r="K1422" t="s">
        <v>1489</v>
      </c>
      <c r="L1422">
        <v>608254</v>
      </c>
      <c r="N1422">
        <v>1013</v>
      </c>
      <c r="O1422" t="s">
        <v>1490</v>
      </c>
      <c r="P1422" t="s">
        <v>1490</v>
      </c>
      <c r="Q1422">
        <v>1</v>
      </c>
      <c r="X1422">
        <v>0.216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1</v>
      </c>
      <c r="AE1422">
        <v>2</v>
      </c>
      <c r="AF1422" t="s">
        <v>916</v>
      </c>
      <c r="AG1422">
        <v>0.25919999999999999</v>
      </c>
      <c r="AH1422">
        <v>2</v>
      </c>
      <c r="AI1422">
        <v>53554657</v>
      </c>
      <c r="AJ1422">
        <v>1576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 x14ac:dyDescent="0.2">
      <c r="A1423">
        <f>ROW(Source!A951)</f>
        <v>951</v>
      </c>
      <c r="B1423">
        <v>53554672</v>
      </c>
      <c r="C1423">
        <v>53554655</v>
      </c>
      <c r="D1423">
        <v>29172362</v>
      </c>
      <c r="E1423">
        <v>1</v>
      </c>
      <c r="F1423">
        <v>1</v>
      </c>
      <c r="G1423">
        <v>1</v>
      </c>
      <c r="H1423">
        <v>2</v>
      </c>
      <c r="I1423" t="s">
        <v>1924</v>
      </c>
      <c r="J1423" t="s">
        <v>1925</v>
      </c>
      <c r="K1423" t="s">
        <v>1926</v>
      </c>
      <c r="L1423">
        <v>1368</v>
      </c>
      <c r="N1423">
        <v>1011</v>
      </c>
      <c r="O1423" t="s">
        <v>1494</v>
      </c>
      <c r="P1423" t="s">
        <v>1494</v>
      </c>
      <c r="Q1423">
        <v>1</v>
      </c>
      <c r="X1423">
        <v>0.216</v>
      </c>
      <c r="Y1423">
        <v>0</v>
      </c>
      <c r="Z1423">
        <v>134.65</v>
      </c>
      <c r="AA1423">
        <v>13.5</v>
      </c>
      <c r="AB1423">
        <v>0</v>
      </c>
      <c r="AC1423">
        <v>0</v>
      </c>
      <c r="AD1423">
        <v>1</v>
      </c>
      <c r="AE1423">
        <v>0</v>
      </c>
      <c r="AF1423" t="s">
        <v>916</v>
      </c>
      <c r="AG1423">
        <v>0.25919999999999999</v>
      </c>
      <c r="AH1423">
        <v>2</v>
      </c>
      <c r="AI1423">
        <v>53554658</v>
      </c>
      <c r="AJ1423">
        <v>1577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 x14ac:dyDescent="0.2">
      <c r="A1424">
        <f>ROW(Source!A951)</f>
        <v>951</v>
      </c>
      <c r="B1424">
        <v>53554673</v>
      </c>
      <c r="C1424">
        <v>53554655</v>
      </c>
      <c r="D1424">
        <v>29174913</v>
      </c>
      <c r="E1424">
        <v>1</v>
      </c>
      <c r="F1424">
        <v>1</v>
      </c>
      <c r="G1424">
        <v>1</v>
      </c>
      <c r="H1424">
        <v>2</v>
      </c>
      <c r="I1424" t="s">
        <v>1513</v>
      </c>
      <c r="J1424" t="s">
        <v>1514</v>
      </c>
      <c r="K1424" t="s">
        <v>1515</v>
      </c>
      <c r="L1424">
        <v>1368</v>
      </c>
      <c r="N1424">
        <v>1011</v>
      </c>
      <c r="O1424" t="s">
        <v>1494</v>
      </c>
      <c r="P1424" t="s">
        <v>1494</v>
      </c>
      <c r="Q1424">
        <v>1</v>
      </c>
      <c r="X1424">
        <v>0.216</v>
      </c>
      <c r="Y1424">
        <v>0</v>
      </c>
      <c r="Z1424">
        <v>87.17</v>
      </c>
      <c r="AA1424">
        <v>11.6</v>
      </c>
      <c r="AB1424">
        <v>0</v>
      </c>
      <c r="AC1424">
        <v>0</v>
      </c>
      <c r="AD1424">
        <v>1</v>
      </c>
      <c r="AE1424">
        <v>0</v>
      </c>
      <c r="AF1424" t="s">
        <v>916</v>
      </c>
      <c r="AG1424">
        <v>0.25919999999999999</v>
      </c>
      <c r="AH1424">
        <v>2</v>
      </c>
      <c r="AI1424">
        <v>53554659</v>
      </c>
      <c r="AJ1424">
        <v>1578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 x14ac:dyDescent="0.2">
      <c r="A1425">
        <f>ROW(Source!A951)</f>
        <v>951</v>
      </c>
      <c r="B1425">
        <v>53554674</v>
      </c>
      <c r="C1425">
        <v>53554655</v>
      </c>
      <c r="D1425">
        <v>29107914</v>
      </c>
      <c r="E1425">
        <v>1</v>
      </c>
      <c r="F1425">
        <v>1</v>
      </c>
      <c r="G1425">
        <v>1</v>
      </c>
      <c r="H1425">
        <v>3</v>
      </c>
      <c r="I1425" t="s">
        <v>1962</v>
      </c>
      <c r="J1425" t="s">
        <v>2118</v>
      </c>
      <c r="K1425" t="s">
        <v>1964</v>
      </c>
      <c r="L1425">
        <v>1348</v>
      </c>
      <c r="N1425">
        <v>1009</v>
      </c>
      <c r="O1425" t="s">
        <v>26</v>
      </c>
      <c r="P1425" t="s">
        <v>26</v>
      </c>
      <c r="Q1425">
        <v>1000</v>
      </c>
      <c r="X1425">
        <v>3.3E-4</v>
      </c>
      <c r="Y1425">
        <v>19800.009999999998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3.3E-4</v>
      </c>
      <c r="AH1425">
        <v>2</v>
      </c>
      <c r="AI1425">
        <v>53554660</v>
      </c>
      <c r="AJ1425">
        <v>1579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 x14ac:dyDescent="0.2">
      <c r="A1426">
        <f>ROW(Source!A951)</f>
        <v>951</v>
      </c>
      <c r="B1426">
        <v>53554675</v>
      </c>
      <c r="C1426">
        <v>53554655</v>
      </c>
      <c r="D1426">
        <v>29111245</v>
      </c>
      <c r="E1426">
        <v>1</v>
      </c>
      <c r="F1426">
        <v>1</v>
      </c>
      <c r="G1426">
        <v>1</v>
      </c>
      <c r="H1426">
        <v>3</v>
      </c>
      <c r="I1426" t="s">
        <v>1965</v>
      </c>
      <c r="J1426" t="s">
        <v>2119</v>
      </c>
      <c r="K1426" t="s">
        <v>1967</v>
      </c>
      <c r="L1426">
        <v>1348</v>
      </c>
      <c r="N1426">
        <v>1009</v>
      </c>
      <c r="O1426" t="s">
        <v>26</v>
      </c>
      <c r="P1426" t="s">
        <v>26</v>
      </c>
      <c r="Q1426">
        <v>1000</v>
      </c>
      <c r="X1426">
        <v>1.4E-3</v>
      </c>
      <c r="Y1426">
        <v>3960.01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1.4E-3</v>
      </c>
      <c r="AH1426">
        <v>2</v>
      </c>
      <c r="AI1426">
        <v>53554661</v>
      </c>
      <c r="AJ1426">
        <v>1580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 x14ac:dyDescent="0.2">
      <c r="A1427">
        <f>ROW(Source!A951)</f>
        <v>951</v>
      </c>
      <c r="B1427">
        <v>53554676</v>
      </c>
      <c r="C1427">
        <v>53554655</v>
      </c>
      <c r="D1427">
        <v>29108269</v>
      </c>
      <c r="E1427">
        <v>1</v>
      </c>
      <c r="F1427">
        <v>1</v>
      </c>
      <c r="G1427">
        <v>1</v>
      </c>
      <c r="H1427">
        <v>3</v>
      </c>
      <c r="I1427" t="s">
        <v>1968</v>
      </c>
      <c r="J1427" t="s">
        <v>2120</v>
      </c>
      <c r="K1427" t="s">
        <v>1970</v>
      </c>
      <c r="L1427">
        <v>1348</v>
      </c>
      <c r="N1427">
        <v>1009</v>
      </c>
      <c r="O1427" t="s">
        <v>26</v>
      </c>
      <c r="P1427" t="s">
        <v>26</v>
      </c>
      <c r="Q1427">
        <v>1000</v>
      </c>
      <c r="X1427">
        <v>2.9999999999999997E-4</v>
      </c>
      <c r="Y1427">
        <v>1820.01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2.9999999999999997E-4</v>
      </c>
      <c r="AH1427">
        <v>2</v>
      </c>
      <c r="AI1427">
        <v>53554662</v>
      </c>
      <c r="AJ1427">
        <v>1581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 x14ac:dyDescent="0.2">
      <c r="A1428">
        <f>ROW(Source!A951)</f>
        <v>951</v>
      </c>
      <c r="B1428">
        <v>53554677</v>
      </c>
      <c r="C1428">
        <v>53554655</v>
      </c>
      <c r="D1428">
        <v>29110426</v>
      </c>
      <c r="E1428">
        <v>1</v>
      </c>
      <c r="F1428">
        <v>1</v>
      </c>
      <c r="G1428">
        <v>1</v>
      </c>
      <c r="H1428">
        <v>3</v>
      </c>
      <c r="I1428" t="s">
        <v>1971</v>
      </c>
      <c r="J1428" t="s">
        <v>1990</v>
      </c>
      <c r="K1428" t="s">
        <v>1973</v>
      </c>
      <c r="L1428">
        <v>1346</v>
      </c>
      <c r="N1428">
        <v>1009</v>
      </c>
      <c r="O1428" t="s">
        <v>143</v>
      </c>
      <c r="P1428" t="s">
        <v>143</v>
      </c>
      <c r="Q1428">
        <v>1</v>
      </c>
      <c r="X1428">
        <v>0.04</v>
      </c>
      <c r="Y1428">
        <v>28.67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0.04</v>
      </c>
      <c r="AH1428">
        <v>2</v>
      </c>
      <c r="AI1428">
        <v>53554663</v>
      </c>
      <c r="AJ1428">
        <v>1582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 x14ac:dyDescent="0.2">
      <c r="A1429">
        <f>ROW(Source!A951)</f>
        <v>951</v>
      </c>
      <c r="B1429">
        <v>53554678</v>
      </c>
      <c r="C1429">
        <v>53554655</v>
      </c>
      <c r="D1429">
        <v>29110838</v>
      </c>
      <c r="E1429">
        <v>1</v>
      </c>
      <c r="F1429">
        <v>1</v>
      </c>
      <c r="G1429">
        <v>1</v>
      </c>
      <c r="H1429">
        <v>3</v>
      </c>
      <c r="I1429" t="s">
        <v>1930</v>
      </c>
      <c r="J1429" t="s">
        <v>1931</v>
      </c>
      <c r="K1429" t="s">
        <v>1932</v>
      </c>
      <c r="L1429">
        <v>1346</v>
      </c>
      <c r="N1429">
        <v>1009</v>
      </c>
      <c r="O1429" t="s">
        <v>143</v>
      </c>
      <c r="P1429" t="s">
        <v>143</v>
      </c>
      <c r="Q1429">
        <v>1</v>
      </c>
      <c r="X1429">
        <v>0.16</v>
      </c>
      <c r="Y1429">
        <v>30.5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0.16</v>
      </c>
      <c r="AH1429">
        <v>2</v>
      </c>
      <c r="AI1429">
        <v>53554664</v>
      </c>
      <c r="AJ1429">
        <v>1583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 x14ac:dyDescent="0.2">
      <c r="A1430">
        <f>ROW(Source!A951)</f>
        <v>951</v>
      </c>
      <c r="B1430">
        <v>53554679</v>
      </c>
      <c r="C1430">
        <v>53554655</v>
      </c>
      <c r="D1430">
        <v>29114470</v>
      </c>
      <c r="E1430">
        <v>1</v>
      </c>
      <c r="F1430">
        <v>1</v>
      </c>
      <c r="G1430">
        <v>1</v>
      </c>
      <c r="H1430">
        <v>3</v>
      </c>
      <c r="I1430" t="s">
        <v>1952</v>
      </c>
      <c r="J1430" t="s">
        <v>1953</v>
      </c>
      <c r="K1430" t="s">
        <v>1954</v>
      </c>
      <c r="L1430">
        <v>1355</v>
      </c>
      <c r="N1430">
        <v>1010</v>
      </c>
      <c r="O1430" t="s">
        <v>894</v>
      </c>
      <c r="P1430" t="s">
        <v>894</v>
      </c>
      <c r="Q1430">
        <v>100</v>
      </c>
      <c r="X1430">
        <v>0.32</v>
      </c>
      <c r="Y1430">
        <v>86.24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 t="s">
        <v>3</v>
      </c>
      <c r="AG1430">
        <v>0.32</v>
      </c>
      <c r="AH1430">
        <v>2</v>
      </c>
      <c r="AI1430">
        <v>53554665</v>
      </c>
      <c r="AJ1430">
        <v>1584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 x14ac:dyDescent="0.2">
      <c r="A1431">
        <f>ROW(Source!A951)</f>
        <v>951</v>
      </c>
      <c r="B1431">
        <v>53554680</v>
      </c>
      <c r="C1431">
        <v>53554655</v>
      </c>
      <c r="D1431">
        <v>29149204</v>
      </c>
      <c r="E1431">
        <v>1</v>
      </c>
      <c r="F1431">
        <v>1</v>
      </c>
      <c r="G1431">
        <v>1</v>
      </c>
      <c r="H1431">
        <v>3</v>
      </c>
      <c r="I1431" t="s">
        <v>1938</v>
      </c>
      <c r="J1431" t="s">
        <v>1944</v>
      </c>
      <c r="K1431" t="s">
        <v>1940</v>
      </c>
      <c r="L1431">
        <v>1348</v>
      </c>
      <c r="N1431">
        <v>1009</v>
      </c>
      <c r="O1431" t="s">
        <v>26</v>
      </c>
      <c r="P1431" t="s">
        <v>26</v>
      </c>
      <c r="Q1431">
        <v>1000</v>
      </c>
      <c r="X1431">
        <v>2.1000000000000001E-2</v>
      </c>
      <c r="Y1431">
        <v>729.98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 t="s">
        <v>3</v>
      </c>
      <c r="AG1431">
        <v>2.1000000000000001E-2</v>
      </c>
      <c r="AH1431">
        <v>2</v>
      </c>
      <c r="AI1431">
        <v>53554667</v>
      </c>
      <c r="AJ1431">
        <v>1586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 x14ac:dyDescent="0.2">
      <c r="A1432">
        <f>ROW(Source!A951)</f>
        <v>951</v>
      </c>
      <c r="B1432">
        <v>53554681</v>
      </c>
      <c r="C1432">
        <v>53554655</v>
      </c>
      <c r="D1432">
        <v>29171808</v>
      </c>
      <c r="E1432">
        <v>1</v>
      </c>
      <c r="F1432">
        <v>1</v>
      </c>
      <c r="G1432">
        <v>1</v>
      </c>
      <c r="H1432">
        <v>3</v>
      </c>
      <c r="I1432" t="s">
        <v>1933</v>
      </c>
      <c r="J1432" t="s">
        <v>1934</v>
      </c>
      <c r="K1432" t="s">
        <v>1935</v>
      </c>
      <c r="L1432">
        <v>1374</v>
      </c>
      <c r="N1432">
        <v>1013</v>
      </c>
      <c r="O1432" t="s">
        <v>1936</v>
      </c>
      <c r="P1432" t="s">
        <v>1936</v>
      </c>
      <c r="Q1432">
        <v>1</v>
      </c>
      <c r="X1432">
        <v>3.04</v>
      </c>
      <c r="Y1432">
        <v>1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 t="s">
        <v>3</v>
      </c>
      <c r="AG1432">
        <v>3.04</v>
      </c>
      <c r="AH1432">
        <v>2</v>
      </c>
      <c r="AI1432">
        <v>53554669</v>
      </c>
      <c r="AJ1432">
        <v>1588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 x14ac:dyDescent="0.2">
      <c r="A1433">
        <f>ROW(Source!A952)</f>
        <v>952</v>
      </c>
      <c r="B1433">
        <v>53554670</v>
      </c>
      <c r="C1433">
        <v>53554655</v>
      </c>
      <c r="D1433">
        <v>29361034</v>
      </c>
      <c r="E1433">
        <v>1</v>
      </c>
      <c r="F1433">
        <v>1</v>
      </c>
      <c r="G1433">
        <v>1</v>
      </c>
      <c r="H1433">
        <v>1</v>
      </c>
      <c r="I1433" t="s">
        <v>2117</v>
      </c>
      <c r="J1433" t="s">
        <v>3</v>
      </c>
      <c r="K1433" t="s">
        <v>1959</v>
      </c>
      <c r="L1433">
        <v>1369</v>
      </c>
      <c r="N1433">
        <v>1013</v>
      </c>
      <c r="O1433" t="s">
        <v>1486</v>
      </c>
      <c r="P1433" t="s">
        <v>1486</v>
      </c>
      <c r="Q1433">
        <v>1</v>
      </c>
      <c r="X1433">
        <v>19.391999999999999</v>
      </c>
      <c r="Y1433">
        <v>0</v>
      </c>
      <c r="Z1433">
        <v>0</v>
      </c>
      <c r="AA1433">
        <v>0</v>
      </c>
      <c r="AB1433">
        <v>306.91000000000003</v>
      </c>
      <c r="AC1433">
        <v>0</v>
      </c>
      <c r="AD1433">
        <v>1</v>
      </c>
      <c r="AE1433">
        <v>1</v>
      </c>
      <c r="AF1433" t="s">
        <v>916</v>
      </c>
      <c r="AG1433">
        <v>23.270399999999999</v>
      </c>
      <c r="AH1433">
        <v>3</v>
      </c>
      <c r="AI1433">
        <v>-1</v>
      </c>
      <c r="AJ1433" t="s">
        <v>3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 x14ac:dyDescent="0.2">
      <c r="A1434">
        <f>ROW(Source!A952)</f>
        <v>952</v>
      </c>
      <c r="B1434">
        <v>53554671</v>
      </c>
      <c r="C1434">
        <v>53554655</v>
      </c>
      <c r="D1434">
        <v>121548</v>
      </c>
      <c r="E1434">
        <v>1</v>
      </c>
      <c r="F1434">
        <v>1</v>
      </c>
      <c r="G1434">
        <v>1</v>
      </c>
      <c r="H1434">
        <v>1</v>
      </c>
      <c r="I1434" t="s">
        <v>31</v>
      </c>
      <c r="J1434" t="s">
        <v>3</v>
      </c>
      <c r="K1434" t="s">
        <v>1489</v>
      </c>
      <c r="L1434">
        <v>608254</v>
      </c>
      <c r="N1434">
        <v>1013</v>
      </c>
      <c r="O1434" t="s">
        <v>1490</v>
      </c>
      <c r="P1434" t="s">
        <v>1490</v>
      </c>
      <c r="Q1434">
        <v>1</v>
      </c>
      <c r="X1434">
        <v>0.216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1</v>
      </c>
      <c r="AE1434">
        <v>2</v>
      </c>
      <c r="AF1434" t="s">
        <v>916</v>
      </c>
      <c r="AG1434">
        <v>0.25919999999999999</v>
      </c>
      <c r="AH1434">
        <v>2</v>
      </c>
      <c r="AI1434">
        <v>53554657</v>
      </c>
      <c r="AJ1434">
        <v>1590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 x14ac:dyDescent="0.2">
      <c r="A1435">
        <f>ROW(Source!A952)</f>
        <v>952</v>
      </c>
      <c r="B1435">
        <v>53554672</v>
      </c>
      <c r="C1435">
        <v>53554655</v>
      </c>
      <c r="D1435">
        <v>29172362</v>
      </c>
      <c r="E1435">
        <v>1</v>
      </c>
      <c r="F1435">
        <v>1</v>
      </c>
      <c r="G1435">
        <v>1</v>
      </c>
      <c r="H1435">
        <v>2</v>
      </c>
      <c r="I1435" t="s">
        <v>1924</v>
      </c>
      <c r="J1435" t="s">
        <v>1925</v>
      </c>
      <c r="K1435" t="s">
        <v>1926</v>
      </c>
      <c r="L1435">
        <v>1368</v>
      </c>
      <c r="N1435">
        <v>1011</v>
      </c>
      <c r="O1435" t="s">
        <v>1494</v>
      </c>
      <c r="P1435" t="s">
        <v>1494</v>
      </c>
      <c r="Q1435">
        <v>1</v>
      </c>
      <c r="X1435">
        <v>0.216</v>
      </c>
      <c r="Y1435">
        <v>0</v>
      </c>
      <c r="Z1435">
        <v>134.65</v>
      </c>
      <c r="AA1435">
        <v>13.5</v>
      </c>
      <c r="AB1435">
        <v>0</v>
      </c>
      <c r="AC1435">
        <v>0</v>
      </c>
      <c r="AD1435">
        <v>1</v>
      </c>
      <c r="AE1435">
        <v>0</v>
      </c>
      <c r="AF1435" t="s">
        <v>916</v>
      </c>
      <c r="AG1435">
        <v>0.25919999999999999</v>
      </c>
      <c r="AH1435">
        <v>2</v>
      </c>
      <c r="AI1435">
        <v>53554658</v>
      </c>
      <c r="AJ1435">
        <v>1591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 x14ac:dyDescent="0.2">
      <c r="A1436">
        <f>ROW(Source!A952)</f>
        <v>952</v>
      </c>
      <c r="B1436">
        <v>53554673</v>
      </c>
      <c r="C1436">
        <v>53554655</v>
      </c>
      <c r="D1436">
        <v>29174913</v>
      </c>
      <c r="E1436">
        <v>1</v>
      </c>
      <c r="F1436">
        <v>1</v>
      </c>
      <c r="G1436">
        <v>1</v>
      </c>
      <c r="H1436">
        <v>2</v>
      </c>
      <c r="I1436" t="s">
        <v>1513</v>
      </c>
      <c r="J1436" t="s">
        <v>1514</v>
      </c>
      <c r="K1436" t="s">
        <v>1515</v>
      </c>
      <c r="L1436">
        <v>1368</v>
      </c>
      <c r="N1436">
        <v>1011</v>
      </c>
      <c r="O1436" t="s">
        <v>1494</v>
      </c>
      <c r="P1436" t="s">
        <v>1494</v>
      </c>
      <c r="Q1436">
        <v>1</v>
      </c>
      <c r="X1436">
        <v>0.216</v>
      </c>
      <c r="Y1436">
        <v>0</v>
      </c>
      <c r="Z1436">
        <v>87.17</v>
      </c>
      <c r="AA1436">
        <v>11.6</v>
      </c>
      <c r="AB1436">
        <v>0</v>
      </c>
      <c r="AC1436">
        <v>0</v>
      </c>
      <c r="AD1436">
        <v>1</v>
      </c>
      <c r="AE1436">
        <v>0</v>
      </c>
      <c r="AF1436" t="s">
        <v>916</v>
      </c>
      <c r="AG1436">
        <v>0.25919999999999999</v>
      </c>
      <c r="AH1436">
        <v>2</v>
      </c>
      <c r="AI1436">
        <v>53554659</v>
      </c>
      <c r="AJ1436">
        <v>1592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 x14ac:dyDescent="0.2">
      <c r="A1437">
        <f>ROW(Source!A952)</f>
        <v>952</v>
      </c>
      <c r="B1437">
        <v>53554674</v>
      </c>
      <c r="C1437">
        <v>53554655</v>
      </c>
      <c r="D1437">
        <v>29107914</v>
      </c>
      <c r="E1437">
        <v>1</v>
      </c>
      <c r="F1437">
        <v>1</v>
      </c>
      <c r="G1437">
        <v>1</v>
      </c>
      <c r="H1437">
        <v>3</v>
      </c>
      <c r="I1437" t="s">
        <v>1962</v>
      </c>
      <c r="J1437" t="s">
        <v>2118</v>
      </c>
      <c r="K1437" t="s">
        <v>1964</v>
      </c>
      <c r="L1437">
        <v>1348</v>
      </c>
      <c r="N1437">
        <v>1009</v>
      </c>
      <c r="O1437" t="s">
        <v>26</v>
      </c>
      <c r="P1437" t="s">
        <v>26</v>
      </c>
      <c r="Q1437">
        <v>1000</v>
      </c>
      <c r="X1437">
        <v>3.3E-4</v>
      </c>
      <c r="Y1437">
        <v>19800.009999999998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3.3E-4</v>
      </c>
      <c r="AH1437">
        <v>2</v>
      </c>
      <c r="AI1437">
        <v>53554660</v>
      </c>
      <c r="AJ1437">
        <v>1593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 x14ac:dyDescent="0.2">
      <c r="A1438">
        <f>ROW(Source!A952)</f>
        <v>952</v>
      </c>
      <c r="B1438">
        <v>53554675</v>
      </c>
      <c r="C1438">
        <v>53554655</v>
      </c>
      <c r="D1438">
        <v>29111245</v>
      </c>
      <c r="E1438">
        <v>1</v>
      </c>
      <c r="F1438">
        <v>1</v>
      </c>
      <c r="G1438">
        <v>1</v>
      </c>
      <c r="H1438">
        <v>3</v>
      </c>
      <c r="I1438" t="s">
        <v>1965</v>
      </c>
      <c r="J1438" t="s">
        <v>2119</v>
      </c>
      <c r="K1438" t="s">
        <v>1967</v>
      </c>
      <c r="L1438">
        <v>1348</v>
      </c>
      <c r="N1438">
        <v>1009</v>
      </c>
      <c r="O1438" t="s">
        <v>26</v>
      </c>
      <c r="P1438" t="s">
        <v>26</v>
      </c>
      <c r="Q1438">
        <v>1000</v>
      </c>
      <c r="X1438">
        <v>1.4E-3</v>
      </c>
      <c r="Y1438">
        <v>3960.01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1.4E-3</v>
      </c>
      <c r="AH1438">
        <v>2</v>
      </c>
      <c r="AI1438">
        <v>53554661</v>
      </c>
      <c r="AJ1438">
        <v>1594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 x14ac:dyDescent="0.2">
      <c r="A1439">
        <f>ROW(Source!A952)</f>
        <v>952</v>
      </c>
      <c r="B1439">
        <v>53554676</v>
      </c>
      <c r="C1439">
        <v>53554655</v>
      </c>
      <c r="D1439">
        <v>29108269</v>
      </c>
      <c r="E1439">
        <v>1</v>
      </c>
      <c r="F1439">
        <v>1</v>
      </c>
      <c r="G1439">
        <v>1</v>
      </c>
      <c r="H1439">
        <v>3</v>
      </c>
      <c r="I1439" t="s">
        <v>1968</v>
      </c>
      <c r="J1439" t="s">
        <v>2120</v>
      </c>
      <c r="K1439" t="s">
        <v>1970</v>
      </c>
      <c r="L1439">
        <v>1348</v>
      </c>
      <c r="N1439">
        <v>1009</v>
      </c>
      <c r="O1439" t="s">
        <v>26</v>
      </c>
      <c r="P1439" t="s">
        <v>26</v>
      </c>
      <c r="Q1439">
        <v>1000</v>
      </c>
      <c r="X1439">
        <v>2.9999999999999997E-4</v>
      </c>
      <c r="Y1439">
        <v>1820.01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2.9999999999999997E-4</v>
      </c>
      <c r="AH1439">
        <v>2</v>
      </c>
      <c r="AI1439">
        <v>53554662</v>
      </c>
      <c r="AJ1439">
        <v>1595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 x14ac:dyDescent="0.2">
      <c r="A1440">
        <f>ROW(Source!A952)</f>
        <v>952</v>
      </c>
      <c r="B1440">
        <v>53554677</v>
      </c>
      <c r="C1440">
        <v>53554655</v>
      </c>
      <c r="D1440">
        <v>29110426</v>
      </c>
      <c r="E1440">
        <v>1</v>
      </c>
      <c r="F1440">
        <v>1</v>
      </c>
      <c r="G1440">
        <v>1</v>
      </c>
      <c r="H1440">
        <v>3</v>
      </c>
      <c r="I1440" t="s">
        <v>1971</v>
      </c>
      <c r="J1440" t="s">
        <v>1990</v>
      </c>
      <c r="K1440" t="s">
        <v>1973</v>
      </c>
      <c r="L1440">
        <v>1346</v>
      </c>
      <c r="N1440">
        <v>1009</v>
      </c>
      <c r="O1440" t="s">
        <v>143</v>
      </c>
      <c r="P1440" t="s">
        <v>143</v>
      </c>
      <c r="Q1440">
        <v>1</v>
      </c>
      <c r="X1440">
        <v>0.04</v>
      </c>
      <c r="Y1440">
        <v>28.67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0.04</v>
      </c>
      <c r="AH1440">
        <v>2</v>
      </c>
      <c r="AI1440">
        <v>53554663</v>
      </c>
      <c r="AJ1440">
        <v>1596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 x14ac:dyDescent="0.2">
      <c r="A1441">
        <f>ROW(Source!A952)</f>
        <v>952</v>
      </c>
      <c r="B1441">
        <v>53554678</v>
      </c>
      <c r="C1441">
        <v>53554655</v>
      </c>
      <c r="D1441">
        <v>29110838</v>
      </c>
      <c r="E1441">
        <v>1</v>
      </c>
      <c r="F1441">
        <v>1</v>
      </c>
      <c r="G1441">
        <v>1</v>
      </c>
      <c r="H1441">
        <v>3</v>
      </c>
      <c r="I1441" t="s">
        <v>1930</v>
      </c>
      <c r="J1441" t="s">
        <v>1931</v>
      </c>
      <c r="K1441" t="s">
        <v>1932</v>
      </c>
      <c r="L1441">
        <v>1346</v>
      </c>
      <c r="N1441">
        <v>1009</v>
      </c>
      <c r="O1441" t="s">
        <v>143</v>
      </c>
      <c r="P1441" t="s">
        <v>143</v>
      </c>
      <c r="Q1441">
        <v>1</v>
      </c>
      <c r="X1441">
        <v>0.16</v>
      </c>
      <c r="Y1441">
        <v>30.5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0.16</v>
      </c>
      <c r="AH1441">
        <v>2</v>
      </c>
      <c r="AI1441">
        <v>53554664</v>
      </c>
      <c r="AJ1441">
        <v>1597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 x14ac:dyDescent="0.2">
      <c r="A1442">
        <f>ROW(Source!A952)</f>
        <v>952</v>
      </c>
      <c r="B1442">
        <v>53554679</v>
      </c>
      <c r="C1442">
        <v>53554655</v>
      </c>
      <c r="D1442">
        <v>29114470</v>
      </c>
      <c r="E1442">
        <v>1</v>
      </c>
      <c r="F1442">
        <v>1</v>
      </c>
      <c r="G1442">
        <v>1</v>
      </c>
      <c r="H1442">
        <v>3</v>
      </c>
      <c r="I1442" t="s">
        <v>1952</v>
      </c>
      <c r="J1442" t="s">
        <v>1953</v>
      </c>
      <c r="K1442" t="s">
        <v>1954</v>
      </c>
      <c r="L1442">
        <v>1355</v>
      </c>
      <c r="N1442">
        <v>1010</v>
      </c>
      <c r="O1442" t="s">
        <v>894</v>
      </c>
      <c r="P1442" t="s">
        <v>894</v>
      </c>
      <c r="Q1442">
        <v>100</v>
      </c>
      <c r="X1442">
        <v>0.32</v>
      </c>
      <c r="Y1442">
        <v>86.24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0.32</v>
      </c>
      <c r="AH1442">
        <v>2</v>
      </c>
      <c r="AI1442">
        <v>53554665</v>
      </c>
      <c r="AJ1442">
        <v>1598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 x14ac:dyDescent="0.2">
      <c r="A1443">
        <f>ROW(Source!A952)</f>
        <v>952</v>
      </c>
      <c r="B1443">
        <v>53554680</v>
      </c>
      <c r="C1443">
        <v>53554655</v>
      </c>
      <c r="D1443">
        <v>29149204</v>
      </c>
      <c r="E1443">
        <v>1</v>
      </c>
      <c r="F1443">
        <v>1</v>
      </c>
      <c r="G1443">
        <v>1</v>
      </c>
      <c r="H1443">
        <v>3</v>
      </c>
      <c r="I1443" t="s">
        <v>1938</v>
      </c>
      <c r="J1443" t="s">
        <v>1944</v>
      </c>
      <c r="K1443" t="s">
        <v>1940</v>
      </c>
      <c r="L1443">
        <v>1348</v>
      </c>
      <c r="N1443">
        <v>1009</v>
      </c>
      <c r="O1443" t="s">
        <v>26</v>
      </c>
      <c r="P1443" t="s">
        <v>26</v>
      </c>
      <c r="Q1443">
        <v>1000</v>
      </c>
      <c r="X1443">
        <v>2.1000000000000001E-2</v>
      </c>
      <c r="Y1443">
        <v>729.98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2.1000000000000001E-2</v>
      </c>
      <c r="AH1443">
        <v>2</v>
      </c>
      <c r="AI1443">
        <v>53554667</v>
      </c>
      <c r="AJ1443">
        <v>1600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 x14ac:dyDescent="0.2">
      <c r="A1444">
        <f>ROW(Source!A952)</f>
        <v>952</v>
      </c>
      <c r="B1444">
        <v>53554681</v>
      </c>
      <c r="C1444">
        <v>53554655</v>
      </c>
      <c r="D1444">
        <v>29171808</v>
      </c>
      <c r="E1444">
        <v>1</v>
      </c>
      <c r="F1444">
        <v>1</v>
      </c>
      <c r="G1444">
        <v>1</v>
      </c>
      <c r="H1444">
        <v>3</v>
      </c>
      <c r="I1444" t="s">
        <v>1933</v>
      </c>
      <c r="J1444" t="s">
        <v>1934</v>
      </c>
      <c r="K1444" t="s">
        <v>1935</v>
      </c>
      <c r="L1444">
        <v>1374</v>
      </c>
      <c r="N1444">
        <v>1013</v>
      </c>
      <c r="O1444" t="s">
        <v>1936</v>
      </c>
      <c r="P1444" t="s">
        <v>1936</v>
      </c>
      <c r="Q1444">
        <v>1</v>
      </c>
      <c r="X1444">
        <v>3.04</v>
      </c>
      <c r="Y1444">
        <v>1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3.04</v>
      </c>
      <c r="AH1444">
        <v>2</v>
      </c>
      <c r="AI1444">
        <v>53554669</v>
      </c>
      <c r="AJ1444">
        <v>1602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 x14ac:dyDescent="0.2">
      <c r="A1445">
        <f>ROW(Source!A957)</f>
        <v>957</v>
      </c>
      <c r="B1445">
        <v>53554696</v>
      </c>
      <c r="C1445">
        <v>53554685</v>
      </c>
      <c r="D1445">
        <v>29361034</v>
      </c>
      <c r="E1445">
        <v>1</v>
      </c>
      <c r="F1445">
        <v>1</v>
      </c>
      <c r="G1445">
        <v>1</v>
      </c>
      <c r="H1445">
        <v>1</v>
      </c>
      <c r="I1445" t="s">
        <v>2117</v>
      </c>
      <c r="J1445" t="s">
        <v>3</v>
      </c>
      <c r="K1445" t="s">
        <v>1959</v>
      </c>
      <c r="L1445">
        <v>1369</v>
      </c>
      <c r="N1445">
        <v>1013</v>
      </c>
      <c r="O1445" t="s">
        <v>1486</v>
      </c>
      <c r="P1445" t="s">
        <v>1486</v>
      </c>
      <c r="Q1445">
        <v>1</v>
      </c>
      <c r="X1445">
        <v>26.975999999999999</v>
      </c>
      <c r="Y1445">
        <v>0</v>
      </c>
      <c r="Z1445">
        <v>0</v>
      </c>
      <c r="AA1445">
        <v>0</v>
      </c>
      <c r="AB1445">
        <v>306.91000000000003</v>
      </c>
      <c r="AC1445">
        <v>0</v>
      </c>
      <c r="AD1445">
        <v>1</v>
      </c>
      <c r="AE1445">
        <v>1</v>
      </c>
      <c r="AF1445" t="s">
        <v>916</v>
      </c>
      <c r="AG1445">
        <v>32.371199999999995</v>
      </c>
      <c r="AH1445">
        <v>3</v>
      </c>
      <c r="AI1445">
        <v>-1</v>
      </c>
      <c r="AJ1445" t="s">
        <v>3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 x14ac:dyDescent="0.2">
      <c r="A1446">
        <f>ROW(Source!A957)</f>
        <v>957</v>
      </c>
      <c r="B1446">
        <v>53554697</v>
      </c>
      <c r="C1446">
        <v>53554685</v>
      </c>
      <c r="D1446">
        <v>121548</v>
      </c>
      <c r="E1446">
        <v>1</v>
      </c>
      <c r="F1446">
        <v>1</v>
      </c>
      <c r="G1446">
        <v>1</v>
      </c>
      <c r="H1446">
        <v>1</v>
      </c>
      <c r="I1446" t="s">
        <v>31</v>
      </c>
      <c r="J1446" t="s">
        <v>3</v>
      </c>
      <c r="K1446" t="s">
        <v>1489</v>
      </c>
      <c r="L1446">
        <v>608254</v>
      </c>
      <c r="N1446">
        <v>1013</v>
      </c>
      <c r="O1446" t="s">
        <v>1490</v>
      </c>
      <c r="P1446" t="s">
        <v>1490</v>
      </c>
      <c r="Q1446">
        <v>1</v>
      </c>
      <c r="X1446">
        <v>0.312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2</v>
      </c>
      <c r="AF1446" t="s">
        <v>916</v>
      </c>
      <c r="AG1446">
        <v>0.37440000000000001</v>
      </c>
      <c r="AH1446">
        <v>2</v>
      </c>
      <c r="AI1446">
        <v>53554687</v>
      </c>
      <c r="AJ1446">
        <v>1604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 x14ac:dyDescent="0.2">
      <c r="A1447">
        <f>ROW(Source!A957)</f>
        <v>957</v>
      </c>
      <c r="B1447">
        <v>53554698</v>
      </c>
      <c r="C1447">
        <v>53554685</v>
      </c>
      <c r="D1447">
        <v>29172362</v>
      </c>
      <c r="E1447">
        <v>1</v>
      </c>
      <c r="F1447">
        <v>1</v>
      </c>
      <c r="G1447">
        <v>1</v>
      </c>
      <c r="H1447">
        <v>2</v>
      </c>
      <c r="I1447" t="s">
        <v>1924</v>
      </c>
      <c r="J1447" t="s">
        <v>1925</v>
      </c>
      <c r="K1447" t="s">
        <v>1926</v>
      </c>
      <c r="L1447">
        <v>1368</v>
      </c>
      <c r="N1447">
        <v>1011</v>
      </c>
      <c r="O1447" t="s">
        <v>1494</v>
      </c>
      <c r="P1447" t="s">
        <v>1494</v>
      </c>
      <c r="Q1447">
        <v>1</v>
      </c>
      <c r="X1447">
        <v>0.312</v>
      </c>
      <c r="Y1447">
        <v>0</v>
      </c>
      <c r="Z1447">
        <v>134.65</v>
      </c>
      <c r="AA1447">
        <v>13.5</v>
      </c>
      <c r="AB1447">
        <v>0</v>
      </c>
      <c r="AC1447">
        <v>0</v>
      </c>
      <c r="AD1447">
        <v>1</v>
      </c>
      <c r="AE1447">
        <v>0</v>
      </c>
      <c r="AF1447" t="s">
        <v>916</v>
      </c>
      <c r="AG1447">
        <v>0.37440000000000001</v>
      </c>
      <c r="AH1447">
        <v>2</v>
      </c>
      <c r="AI1447">
        <v>53554688</v>
      </c>
      <c r="AJ1447">
        <v>1605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 x14ac:dyDescent="0.2">
      <c r="A1448">
        <f>ROW(Source!A957)</f>
        <v>957</v>
      </c>
      <c r="B1448">
        <v>53554699</v>
      </c>
      <c r="C1448">
        <v>53554685</v>
      </c>
      <c r="D1448">
        <v>29174913</v>
      </c>
      <c r="E1448">
        <v>1</v>
      </c>
      <c r="F1448">
        <v>1</v>
      </c>
      <c r="G1448">
        <v>1</v>
      </c>
      <c r="H1448">
        <v>2</v>
      </c>
      <c r="I1448" t="s">
        <v>1513</v>
      </c>
      <c r="J1448" t="s">
        <v>1514</v>
      </c>
      <c r="K1448" t="s">
        <v>1515</v>
      </c>
      <c r="L1448">
        <v>1368</v>
      </c>
      <c r="N1448">
        <v>1011</v>
      </c>
      <c r="O1448" t="s">
        <v>1494</v>
      </c>
      <c r="P1448" t="s">
        <v>1494</v>
      </c>
      <c r="Q1448">
        <v>1</v>
      </c>
      <c r="X1448">
        <v>0.312</v>
      </c>
      <c r="Y1448">
        <v>0</v>
      </c>
      <c r="Z1448">
        <v>87.17</v>
      </c>
      <c r="AA1448">
        <v>11.6</v>
      </c>
      <c r="AB1448">
        <v>0</v>
      </c>
      <c r="AC1448">
        <v>0</v>
      </c>
      <c r="AD1448">
        <v>1</v>
      </c>
      <c r="AE1448">
        <v>0</v>
      </c>
      <c r="AF1448" t="s">
        <v>916</v>
      </c>
      <c r="AG1448">
        <v>0.37440000000000001</v>
      </c>
      <c r="AH1448">
        <v>2</v>
      </c>
      <c r="AI1448">
        <v>53554689</v>
      </c>
      <c r="AJ1448">
        <v>1606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 x14ac:dyDescent="0.2">
      <c r="A1449">
        <f>ROW(Source!A957)</f>
        <v>957</v>
      </c>
      <c r="B1449">
        <v>53554700</v>
      </c>
      <c r="C1449">
        <v>53554685</v>
      </c>
      <c r="D1449">
        <v>29107914</v>
      </c>
      <c r="E1449">
        <v>1</v>
      </c>
      <c r="F1449">
        <v>1</v>
      </c>
      <c r="G1449">
        <v>1</v>
      </c>
      <c r="H1449">
        <v>3</v>
      </c>
      <c r="I1449" t="s">
        <v>1962</v>
      </c>
      <c r="J1449" t="s">
        <v>2118</v>
      </c>
      <c r="K1449" t="s">
        <v>1964</v>
      </c>
      <c r="L1449">
        <v>1348</v>
      </c>
      <c r="N1449">
        <v>1009</v>
      </c>
      <c r="O1449" t="s">
        <v>26</v>
      </c>
      <c r="P1449" t="s">
        <v>26</v>
      </c>
      <c r="Q1449">
        <v>1000</v>
      </c>
      <c r="X1449">
        <v>3.3E-4</v>
      </c>
      <c r="Y1449">
        <v>19800.009999999998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0</v>
      </c>
      <c r="AF1449" t="s">
        <v>3</v>
      </c>
      <c r="AG1449">
        <v>3.3E-4</v>
      </c>
      <c r="AH1449">
        <v>3</v>
      </c>
      <c r="AI1449">
        <v>-1</v>
      </c>
      <c r="AJ1449" t="s">
        <v>3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 x14ac:dyDescent="0.2">
      <c r="A1450">
        <f>ROW(Source!A957)</f>
        <v>957</v>
      </c>
      <c r="B1450">
        <v>53554701</v>
      </c>
      <c r="C1450">
        <v>53554685</v>
      </c>
      <c r="D1450">
        <v>29111245</v>
      </c>
      <c r="E1450">
        <v>1</v>
      </c>
      <c r="F1450">
        <v>1</v>
      </c>
      <c r="G1450">
        <v>1</v>
      </c>
      <c r="H1450">
        <v>3</v>
      </c>
      <c r="I1450" t="s">
        <v>1965</v>
      </c>
      <c r="J1450" t="s">
        <v>2119</v>
      </c>
      <c r="K1450" t="s">
        <v>1967</v>
      </c>
      <c r="L1450">
        <v>1348</v>
      </c>
      <c r="N1450">
        <v>1009</v>
      </c>
      <c r="O1450" t="s">
        <v>26</v>
      </c>
      <c r="P1450" t="s">
        <v>26</v>
      </c>
      <c r="Q1450">
        <v>1000</v>
      </c>
      <c r="X1450">
        <v>1.4E-3</v>
      </c>
      <c r="Y1450">
        <v>3960.01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0</v>
      </c>
      <c r="AF1450" t="s">
        <v>3</v>
      </c>
      <c r="AG1450">
        <v>1.4E-3</v>
      </c>
      <c r="AH1450">
        <v>3</v>
      </c>
      <c r="AI1450">
        <v>-1</v>
      </c>
      <c r="AJ1450" t="s">
        <v>3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 x14ac:dyDescent="0.2">
      <c r="A1451">
        <f>ROW(Source!A957)</f>
        <v>957</v>
      </c>
      <c r="B1451">
        <v>53554702</v>
      </c>
      <c r="C1451">
        <v>53554685</v>
      </c>
      <c r="D1451">
        <v>29108269</v>
      </c>
      <c r="E1451">
        <v>1</v>
      </c>
      <c r="F1451">
        <v>1</v>
      </c>
      <c r="G1451">
        <v>1</v>
      </c>
      <c r="H1451">
        <v>3</v>
      </c>
      <c r="I1451" t="s">
        <v>1968</v>
      </c>
      <c r="J1451" t="s">
        <v>2120</v>
      </c>
      <c r="K1451" t="s">
        <v>1970</v>
      </c>
      <c r="L1451">
        <v>1348</v>
      </c>
      <c r="N1451">
        <v>1009</v>
      </c>
      <c r="O1451" t="s">
        <v>26</v>
      </c>
      <c r="P1451" t="s">
        <v>26</v>
      </c>
      <c r="Q1451">
        <v>1000</v>
      </c>
      <c r="X1451">
        <v>5.0000000000000001E-4</v>
      </c>
      <c r="Y1451">
        <v>1820.01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 t="s">
        <v>3</v>
      </c>
      <c r="AG1451">
        <v>5.0000000000000001E-4</v>
      </c>
      <c r="AH1451">
        <v>3</v>
      </c>
      <c r="AI1451">
        <v>-1</v>
      </c>
      <c r="AJ1451" t="s">
        <v>3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 x14ac:dyDescent="0.2">
      <c r="A1452">
        <f>ROW(Source!A957)</f>
        <v>957</v>
      </c>
      <c r="B1452">
        <v>53554703</v>
      </c>
      <c r="C1452">
        <v>53554685</v>
      </c>
      <c r="D1452">
        <v>29110426</v>
      </c>
      <c r="E1452">
        <v>1</v>
      </c>
      <c r="F1452">
        <v>1</v>
      </c>
      <c r="G1452">
        <v>1</v>
      </c>
      <c r="H1452">
        <v>3</v>
      </c>
      <c r="I1452" t="s">
        <v>1971</v>
      </c>
      <c r="J1452" t="s">
        <v>1990</v>
      </c>
      <c r="K1452" t="s">
        <v>1973</v>
      </c>
      <c r="L1452">
        <v>1346</v>
      </c>
      <c r="N1452">
        <v>1009</v>
      </c>
      <c r="O1452" t="s">
        <v>143</v>
      </c>
      <c r="P1452" t="s">
        <v>143</v>
      </c>
      <c r="Q1452">
        <v>1</v>
      </c>
      <c r="X1452">
        <v>0.04</v>
      </c>
      <c r="Y1452">
        <v>28.67</v>
      </c>
      <c r="Z1452">
        <v>0</v>
      </c>
      <c r="AA1452">
        <v>0</v>
      </c>
      <c r="AB1452">
        <v>0</v>
      </c>
      <c r="AC1452">
        <v>0</v>
      </c>
      <c r="AD1452">
        <v>1</v>
      </c>
      <c r="AE1452">
        <v>0</v>
      </c>
      <c r="AF1452" t="s">
        <v>3</v>
      </c>
      <c r="AG1452">
        <v>0.04</v>
      </c>
      <c r="AH1452">
        <v>2</v>
      </c>
      <c r="AI1452">
        <v>53554690</v>
      </c>
      <c r="AJ1452">
        <v>1607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 x14ac:dyDescent="0.2">
      <c r="A1453">
        <f>ROW(Source!A957)</f>
        <v>957</v>
      </c>
      <c r="B1453">
        <v>53554704</v>
      </c>
      <c r="C1453">
        <v>53554685</v>
      </c>
      <c r="D1453">
        <v>29110838</v>
      </c>
      <c r="E1453">
        <v>1</v>
      </c>
      <c r="F1453">
        <v>1</v>
      </c>
      <c r="G1453">
        <v>1</v>
      </c>
      <c r="H1453">
        <v>3</v>
      </c>
      <c r="I1453" t="s">
        <v>1930</v>
      </c>
      <c r="J1453" t="s">
        <v>1931</v>
      </c>
      <c r="K1453" t="s">
        <v>1932</v>
      </c>
      <c r="L1453">
        <v>1346</v>
      </c>
      <c r="N1453">
        <v>1009</v>
      </c>
      <c r="O1453" t="s">
        <v>143</v>
      </c>
      <c r="P1453" t="s">
        <v>143</v>
      </c>
      <c r="Q1453">
        <v>1</v>
      </c>
      <c r="X1453">
        <v>0.16</v>
      </c>
      <c r="Y1453">
        <v>30.5</v>
      </c>
      <c r="Z1453">
        <v>0</v>
      </c>
      <c r="AA1453">
        <v>0</v>
      </c>
      <c r="AB1453">
        <v>0</v>
      </c>
      <c r="AC1453">
        <v>0</v>
      </c>
      <c r="AD1453">
        <v>1</v>
      </c>
      <c r="AE1453">
        <v>0</v>
      </c>
      <c r="AF1453" t="s">
        <v>3</v>
      </c>
      <c r="AG1453">
        <v>0.16</v>
      </c>
      <c r="AH1453">
        <v>2</v>
      </c>
      <c r="AI1453">
        <v>53554692</v>
      </c>
      <c r="AJ1453">
        <v>1609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 x14ac:dyDescent="0.2">
      <c r="A1454">
        <f>ROW(Source!A957)</f>
        <v>957</v>
      </c>
      <c r="B1454">
        <v>53554705</v>
      </c>
      <c r="C1454">
        <v>53554685</v>
      </c>
      <c r="D1454">
        <v>29114470</v>
      </c>
      <c r="E1454">
        <v>1</v>
      </c>
      <c r="F1454">
        <v>1</v>
      </c>
      <c r="G1454">
        <v>1</v>
      </c>
      <c r="H1454">
        <v>3</v>
      </c>
      <c r="I1454" t="s">
        <v>1952</v>
      </c>
      <c r="J1454" t="s">
        <v>1953</v>
      </c>
      <c r="K1454" t="s">
        <v>1954</v>
      </c>
      <c r="L1454">
        <v>1355</v>
      </c>
      <c r="N1454">
        <v>1010</v>
      </c>
      <c r="O1454" t="s">
        <v>894</v>
      </c>
      <c r="P1454" t="s">
        <v>894</v>
      </c>
      <c r="Q1454">
        <v>100</v>
      </c>
      <c r="X1454">
        <v>0.32</v>
      </c>
      <c r="Y1454">
        <v>86.24</v>
      </c>
      <c r="Z1454">
        <v>0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3</v>
      </c>
      <c r="AG1454">
        <v>0.32</v>
      </c>
      <c r="AH1454">
        <v>3</v>
      </c>
      <c r="AI1454">
        <v>-1</v>
      </c>
      <c r="AJ1454" t="s">
        <v>3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 x14ac:dyDescent="0.2">
      <c r="A1455">
        <f>ROW(Source!A957)</f>
        <v>957</v>
      </c>
      <c r="B1455">
        <v>53554706</v>
      </c>
      <c r="C1455">
        <v>53554685</v>
      </c>
      <c r="D1455">
        <v>29149204</v>
      </c>
      <c r="E1455">
        <v>1</v>
      </c>
      <c r="F1455">
        <v>1</v>
      </c>
      <c r="G1455">
        <v>1</v>
      </c>
      <c r="H1455">
        <v>3</v>
      </c>
      <c r="I1455" t="s">
        <v>1938</v>
      </c>
      <c r="J1455" t="s">
        <v>1944</v>
      </c>
      <c r="K1455" t="s">
        <v>1940</v>
      </c>
      <c r="L1455">
        <v>1348</v>
      </c>
      <c r="N1455">
        <v>1009</v>
      </c>
      <c r="O1455" t="s">
        <v>26</v>
      </c>
      <c r="P1455" t="s">
        <v>26</v>
      </c>
      <c r="Q1455">
        <v>1000</v>
      </c>
      <c r="X1455">
        <v>2.1000000000000001E-2</v>
      </c>
      <c r="Y1455">
        <v>729.98</v>
      </c>
      <c r="Z1455">
        <v>0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3</v>
      </c>
      <c r="AG1455">
        <v>2.1000000000000001E-2</v>
      </c>
      <c r="AH1455">
        <v>3</v>
      </c>
      <c r="AI1455">
        <v>-1</v>
      </c>
      <c r="AJ1455" t="s">
        <v>3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 x14ac:dyDescent="0.2">
      <c r="A1456">
        <f>ROW(Source!A957)</f>
        <v>957</v>
      </c>
      <c r="B1456">
        <v>53554707</v>
      </c>
      <c r="C1456">
        <v>53554685</v>
      </c>
      <c r="D1456">
        <v>29171808</v>
      </c>
      <c r="E1456">
        <v>1</v>
      </c>
      <c r="F1456">
        <v>1</v>
      </c>
      <c r="G1456">
        <v>1</v>
      </c>
      <c r="H1456">
        <v>3</v>
      </c>
      <c r="I1456" t="s">
        <v>1933</v>
      </c>
      <c r="J1456" t="s">
        <v>1934</v>
      </c>
      <c r="K1456" t="s">
        <v>1935</v>
      </c>
      <c r="L1456">
        <v>1374</v>
      </c>
      <c r="N1456">
        <v>1013</v>
      </c>
      <c r="O1456" t="s">
        <v>1936</v>
      </c>
      <c r="P1456" t="s">
        <v>1936</v>
      </c>
      <c r="Q1456">
        <v>1</v>
      </c>
      <c r="X1456">
        <v>4.2300000000000004</v>
      </c>
      <c r="Y1456">
        <v>1</v>
      </c>
      <c r="Z1456">
        <v>0</v>
      </c>
      <c r="AA1456">
        <v>0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4.2300000000000004</v>
      </c>
      <c r="AH1456">
        <v>2</v>
      </c>
      <c r="AI1456">
        <v>53554695</v>
      </c>
      <c r="AJ1456">
        <v>1612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 x14ac:dyDescent="0.2">
      <c r="A1457">
        <f>ROW(Source!A958)</f>
        <v>958</v>
      </c>
      <c r="B1457">
        <v>53554696</v>
      </c>
      <c r="C1457">
        <v>53554685</v>
      </c>
      <c r="D1457">
        <v>29361034</v>
      </c>
      <c r="E1457">
        <v>1</v>
      </c>
      <c r="F1457">
        <v>1</v>
      </c>
      <c r="G1457">
        <v>1</v>
      </c>
      <c r="H1457">
        <v>1</v>
      </c>
      <c r="I1457" t="s">
        <v>2117</v>
      </c>
      <c r="J1457" t="s">
        <v>3</v>
      </c>
      <c r="K1457" t="s">
        <v>1959</v>
      </c>
      <c r="L1457">
        <v>1369</v>
      </c>
      <c r="N1457">
        <v>1013</v>
      </c>
      <c r="O1457" t="s">
        <v>1486</v>
      </c>
      <c r="P1457" t="s">
        <v>1486</v>
      </c>
      <c r="Q1457">
        <v>1</v>
      </c>
      <c r="X1457">
        <v>26.975999999999999</v>
      </c>
      <c r="Y1457">
        <v>0</v>
      </c>
      <c r="Z1457">
        <v>0</v>
      </c>
      <c r="AA1457">
        <v>0</v>
      </c>
      <c r="AB1457">
        <v>306.91000000000003</v>
      </c>
      <c r="AC1457">
        <v>0</v>
      </c>
      <c r="AD1457">
        <v>1</v>
      </c>
      <c r="AE1457">
        <v>1</v>
      </c>
      <c r="AF1457" t="s">
        <v>916</v>
      </c>
      <c r="AG1457">
        <v>32.371199999999995</v>
      </c>
      <c r="AH1457">
        <v>3</v>
      </c>
      <c r="AI1457">
        <v>-1</v>
      </c>
      <c r="AJ1457" t="s">
        <v>3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 x14ac:dyDescent="0.2">
      <c r="A1458">
        <f>ROW(Source!A958)</f>
        <v>958</v>
      </c>
      <c r="B1458">
        <v>53554697</v>
      </c>
      <c r="C1458">
        <v>53554685</v>
      </c>
      <c r="D1458">
        <v>121548</v>
      </c>
      <c r="E1458">
        <v>1</v>
      </c>
      <c r="F1458">
        <v>1</v>
      </c>
      <c r="G1458">
        <v>1</v>
      </c>
      <c r="H1458">
        <v>1</v>
      </c>
      <c r="I1458" t="s">
        <v>31</v>
      </c>
      <c r="J1458" t="s">
        <v>3</v>
      </c>
      <c r="K1458" t="s">
        <v>1489</v>
      </c>
      <c r="L1458">
        <v>608254</v>
      </c>
      <c r="N1458">
        <v>1013</v>
      </c>
      <c r="O1458" t="s">
        <v>1490</v>
      </c>
      <c r="P1458" t="s">
        <v>1490</v>
      </c>
      <c r="Q1458">
        <v>1</v>
      </c>
      <c r="X1458">
        <v>0.312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2</v>
      </c>
      <c r="AF1458" t="s">
        <v>916</v>
      </c>
      <c r="AG1458">
        <v>0.37440000000000001</v>
      </c>
      <c r="AH1458">
        <v>2</v>
      </c>
      <c r="AI1458">
        <v>53554687</v>
      </c>
      <c r="AJ1458">
        <v>1614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 x14ac:dyDescent="0.2">
      <c r="A1459">
        <f>ROW(Source!A958)</f>
        <v>958</v>
      </c>
      <c r="B1459">
        <v>53554698</v>
      </c>
      <c r="C1459">
        <v>53554685</v>
      </c>
      <c r="D1459">
        <v>29172362</v>
      </c>
      <c r="E1459">
        <v>1</v>
      </c>
      <c r="F1459">
        <v>1</v>
      </c>
      <c r="G1459">
        <v>1</v>
      </c>
      <c r="H1459">
        <v>2</v>
      </c>
      <c r="I1459" t="s">
        <v>1924</v>
      </c>
      <c r="J1459" t="s">
        <v>1925</v>
      </c>
      <c r="K1459" t="s">
        <v>1926</v>
      </c>
      <c r="L1459">
        <v>1368</v>
      </c>
      <c r="N1459">
        <v>1011</v>
      </c>
      <c r="O1459" t="s">
        <v>1494</v>
      </c>
      <c r="P1459" t="s">
        <v>1494</v>
      </c>
      <c r="Q1459">
        <v>1</v>
      </c>
      <c r="X1459">
        <v>0.312</v>
      </c>
      <c r="Y1459">
        <v>0</v>
      </c>
      <c r="Z1459">
        <v>134.65</v>
      </c>
      <c r="AA1459">
        <v>13.5</v>
      </c>
      <c r="AB1459">
        <v>0</v>
      </c>
      <c r="AC1459">
        <v>0</v>
      </c>
      <c r="AD1459">
        <v>1</v>
      </c>
      <c r="AE1459">
        <v>0</v>
      </c>
      <c r="AF1459" t="s">
        <v>916</v>
      </c>
      <c r="AG1459">
        <v>0.37440000000000001</v>
      </c>
      <c r="AH1459">
        <v>2</v>
      </c>
      <c r="AI1459">
        <v>53554688</v>
      </c>
      <c r="AJ1459">
        <v>1615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 x14ac:dyDescent="0.2">
      <c r="A1460">
        <f>ROW(Source!A958)</f>
        <v>958</v>
      </c>
      <c r="B1460">
        <v>53554699</v>
      </c>
      <c r="C1460">
        <v>53554685</v>
      </c>
      <c r="D1460">
        <v>29174913</v>
      </c>
      <c r="E1460">
        <v>1</v>
      </c>
      <c r="F1460">
        <v>1</v>
      </c>
      <c r="G1460">
        <v>1</v>
      </c>
      <c r="H1460">
        <v>2</v>
      </c>
      <c r="I1460" t="s">
        <v>1513</v>
      </c>
      <c r="J1460" t="s">
        <v>1514</v>
      </c>
      <c r="K1460" t="s">
        <v>1515</v>
      </c>
      <c r="L1460">
        <v>1368</v>
      </c>
      <c r="N1460">
        <v>1011</v>
      </c>
      <c r="O1460" t="s">
        <v>1494</v>
      </c>
      <c r="P1460" t="s">
        <v>1494</v>
      </c>
      <c r="Q1460">
        <v>1</v>
      </c>
      <c r="X1460">
        <v>0.312</v>
      </c>
      <c r="Y1460">
        <v>0</v>
      </c>
      <c r="Z1460">
        <v>87.17</v>
      </c>
      <c r="AA1460">
        <v>11.6</v>
      </c>
      <c r="AB1460">
        <v>0</v>
      </c>
      <c r="AC1460">
        <v>0</v>
      </c>
      <c r="AD1460">
        <v>1</v>
      </c>
      <c r="AE1460">
        <v>0</v>
      </c>
      <c r="AF1460" t="s">
        <v>916</v>
      </c>
      <c r="AG1460">
        <v>0.37440000000000001</v>
      </c>
      <c r="AH1460">
        <v>2</v>
      </c>
      <c r="AI1460">
        <v>53554689</v>
      </c>
      <c r="AJ1460">
        <v>1616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 x14ac:dyDescent="0.2">
      <c r="A1461">
        <f>ROW(Source!A958)</f>
        <v>958</v>
      </c>
      <c r="B1461">
        <v>53554700</v>
      </c>
      <c r="C1461">
        <v>53554685</v>
      </c>
      <c r="D1461">
        <v>29107914</v>
      </c>
      <c r="E1461">
        <v>1</v>
      </c>
      <c r="F1461">
        <v>1</v>
      </c>
      <c r="G1461">
        <v>1</v>
      </c>
      <c r="H1461">
        <v>3</v>
      </c>
      <c r="I1461" t="s">
        <v>1962</v>
      </c>
      <c r="J1461" t="s">
        <v>2118</v>
      </c>
      <c r="K1461" t="s">
        <v>1964</v>
      </c>
      <c r="L1461">
        <v>1348</v>
      </c>
      <c r="N1461">
        <v>1009</v>
      </c>
      <c r="O1461" t="s">
        <v>26</v>
      </c>
      <c r="P1461" t="s">
        <v>26</v>
      </c>
      <c r="Q1461">
        <v>1000</v>
      </c>
      <c r="X1461">
        <v>3.3E-4</v>
      </c>
      <c r="Y1461">
        <v>19800.009999999998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3.3E-4</v>
      </c>
      <c r="AH1461">
        <v>3</v>
      </c>
      <c r="AI1461">
        <v>-1</v>
      </c>
      <c r="AJ1461" t="s">
        <v>3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 x14ac:dyDescent="0.2">
      <c r="A1462">
        <f>ROW(Source!A958)</f>
        <v>958</v>
      </c>
      <c r="B1462">
        <v>53554701</v>
      </c>
      <c r="C1462">
        <v>53554685</v>
      </c>
      <c r="D1462">
        <v>29111245</v>
      </c>
      <c r="E1462">
        <v>1</v>
      </c>
      <c r="F1462">
        <v>1</v>
      </c>
      <c r="G1462">
        <v>1</v>
      </c>
      <c r="H1462">
        <v>3</v>
      </c>
      <c r="I1462" t="s">
        <v>1965</v>
      </c>
      <c r="J1462" t="s">
        <v>2119</v>
      </c>
      <c r="K1462" t="s">
        <v>1967</v>
      </c>
      <c r="L1462">
        <v>1348</v>
      </c>
      <c r="N1462">
        <v>1009</v>
      </c>
      <c r="O1462" t="s">
        <v>26</v>
      </c>
      <c r="P1462" t="s">
        <v>26</v>
      </c>
      <c r="Q1462">
        <v>1000</v>
      </c>
      <c r="X1462">
        <v>1.4E-3</v>
      </c>
      <c r="Y1462">
        <v>3960.01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1.4E-3</v>
      </c>
      <c r="AH1462">
        <v>3</v>
      </c>
      <c r="AI1462">
        <v>-1</v>
      </c>
      <c r="AJ1462" t="s">
        <v>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 x14ac:dyDescent="0.2">
      <c r="A1463">
        <f>ROW(Source!A958)</f>
        <v>958</v>
      </c>
      <c r="B1463">
        <v>53554702</v>
      </c>
      <c r="C1463">
        <v>53554685</v>
      </c>
      <c r="D1463">
        <v>29108269</v>
      </c>
      <c r="E1463">
        <v>1</v>
      </c>
      <c r="F1463">
        <v>1</v>
      </c>
      <c r="G1463">
        <v>1</v>
      </c>
      <c r="H1463">
        <v>3</v>
      </c>
      <c r="I1463" t="s">
        <v>1968</v>
      </c>
      <c r="J1463" t="s">
        <v>2120</v>
      </c>
      <c r="K1463" t="s">
        <v>1970</v>
      </c>
      <c r="L1463">
        <v>1348</v>
      </c>
      <c r="N1463">
        <v>1009</v>
      </c>
      <c r="O1463" t="s">
        <v>26</v>
      </c>
      <c r="P1463" t="s">
        <v>26</v>
      </c>
      <c r="Q1463">
        <v>1000</v>
      </c>
      <c r="X1463">
        <v>5.0000000000000001E-4</v>
      </c>
      <c r="Y1463">
        <v>1820.01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3</v>
      </c>
      <c r="AG1463">
        <v>5.0000000000000001E-4</v>
      </c>
      <c r="AH1463">
        <v>3</v>
      </c>
      <c r="AI1463">
        <v>-1</v>
      </c>
      <c r="AJ1463" t="s">
        <v>3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 x14ac:dyDescent="0.2">
      <c r="A1464">
        <f>ROW(Source!A958)</f>
        <v>958</v>
      </c>
      <c r="B1464">
        <v>53554703</v>
      </c>
      <c r="C1464">
        <v>53554685</v>
      </c>
      <c r="D1464">
        <v>29110426</v>
      </c>
      <c r="E1464">
        <v>1</v>
      </c>
      <c r="F1464">
        <v>1</v>
      </c>
      <c r="G1464">
        <v>1</v>
      </c>
      <c r="H1464">
        <v>3</v>
      </c>
      <c r="I1464" t="s">
        <v>1971</v>
      </c>
      <c r="J1464" t="s">
        <v>1990</v>
      </c>
      <c r="K1464" t="s">
        <v>1973</v>
      </c>
      <c r="L1464">
        <v>1346</v>
      </c>
      <c r="N1464">
        <v>1009</v>
      </c>
      <c r="O1464" t="s">
        <v>143</v>
      </c>
      <c r="P1464" t="s">
        <v>143</v>
      </c>
      <c r="Q1464">
        <v>1</v>
      </c>
      <c r="X1464">
        <v>0.04</v>
      </c>
      <c r="Y1464">
        <v>28.67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0</v>
      </c>
      <c r="AF1464" t="s">
        <v>3</v>
      </c>
      <c r="AG1464">
        <v>0.04</v>
      </c>
      <c r="AH1464">
        <v>2</v>
      </c>
      <c r="AI1464">
        <v>53554690</v>
      </c>
      <c r="AJ1464">
        <v>1617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 x14ac:dyDescent="0.2">
      <c r="A1465">
        <f>ROW(Source!A958)</f>
        <v>958</v>
      </c>
      <c r="B1465">
        <v>53554704</v>
      </c>
      <c r="C1465">
        <v>53554685</v>
      </c>
      <c r="D1465">
        <v>29110838</v>
      </c>
      <c r="E1465">
        <v>1</v>
      </c>
      <c r="F1465">
        <v>1</v>
      </c>
      <c r="G1465">
        <v>1</v>
      </c>
      <c r="H1465">
        <v>3</v>
      </c>
      <c r="I1465" t="s">
        <v>1930</v>
      </c>
      <c r="J1465" t="s">
        <v>1931</v>
      </c>
      <c r="K1465" t="s">
        <v>1932</v>
      </c>
      <c r="L1465">
        <v>1346</v>
      </c>
      <c r="N1465">
        <v>1009</v>
      </c>
      <c r="O1465" t="s">
        <v>143</v>
      </c>
      <c r="P1465" t="s">
        <v>143</v>
      </c>
      <c r="Q1465">
        <v>1</v>
      </c>
      <c r="X1465">
        <v>0.16</v>
      </c>
      <c r="Y1465">
        <v>30.5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0.16</v>
      </c>
      <c r="AH1465">
        <v>2</v>
      </c>
      <c r="AI1465">
        <v>53554692</v>
      </c>
      <c r="AJ1465">
        <v>1619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 x14ac:dyDescent="0.2">
      <c r="A1466">
        <f>ROW(Source!A958)</f>
        <v>958</v>
      </c>
      <c r="B1466">
        <v>53554705</v>
      </c>
      <c r="C1466">
        <v>53554685</v>
      </c>
      <c r="D1466">
        <v>29114470</v>
      </c>
      <c r="E1466">
        <v>1</v>
      </c>
      <c r="F1466">
        <v>1</v>
      </c>
      <c r="G1466">
        <v>1</v>
      </c>
      <c r="H1466">
        <v>3</v>
      </c>
      <c r="I1466" t="s">
        <v>1952</v>
      </c>
      <c r="J1466" t="s">
        <v>1953</v>
      </c>
      <c r="K1466" t="s">
        <v>1954</v>
      </c>
      <c r="L1466">
        <v>1355</v>
      </c>
      <c r="N1466">
        <v>1010</v>
      </c>
      <c r="O1466" t="s">
        <v>894</v>
      </c>
      <c r="P1466" t="s">
        <v>894</v>
      </c>
      <c r="Q1466">
        <v>100</v>
      </c>
      <c r="X1466">
        <v>0.32</v>
      </c>
      <c r="Y1466">
        <v>86.24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0.32</v>
      </c>
      <c r="AH1466">
        <v>3</v>
      </c>
      <c r="AI1466">
        <v>-1</v>
      </c>
      <c r="AJ1466" t="s">
        <v>3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 x14ac:dyDescent="0.2">
      <c r="A1467">
        <f>ROW(Source!A958)</f>
        <v>958</v>
      </c>
      <c r="B1467">
        <v>53554706</v>
      </c>
      <c r="C1467">
        <v>53554685</v>
      </c>
      <c r="D1467">
        <v>29149204</v>
      </c>
      <c r="E1467">
        <v>1</v>
      </c>
      <c r="F1467">
        <v>1</v>
      </c>
      <c r="G1467">
        <v>1</v>
      </c>
      <c r="H1467">
        <v>3</v>
      </c>
      <c r="I1467" t="s">
        <v>1938</v>
      </c>
      <c r="J1467" t="s">
        <v>1944</v>
      </c>
      <c r="K1467" t="s">
        <v>1940</v>
      </c>
      <c r="L1467">
        <v>1348</v>
      </c>
      <c r="N1467">
        <v>1009</v>
      </c>
      <c r="O1467" t="s">
        <v>26</v>
      </c>
      <c r="P1467" t="s">
        <v>26</v>
      </c>
      <c r="Q1467">
        <v>1000</v>
      </c>
      <c r="X1467">
        <v>2.1000000000000001E-2</v>
      </c>
      <c r="Y1467">
        <v>729.98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2.1000000000000001E-2</v>
      </c>
      <c r="AH1467">
        <v>3</v>
      </c>
      <c r="AI1467">
        <v>-1</v>
      </c>
      <c r="AJ1467" t="s">
        <v>3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 x14ac:dyDescent="0.2">
      <c r="A1468">
        <f>ROW(Source!A958)</f>
        <v>958</v>
      </c>
      <c r="B1468">
        <v>53554707</v>
      </c>
      <c r="C1468">
        <v>53554685</v>
      </c>
      <c r="D1468">
        <v>29171808</v>
      </c>
      <c r="E1468">
        <v>1</v>
      </c>
      <c r="F1468">
        <v>1</v>
      </c>
      <c r="G1468">
        <v>1</v>
      </c>
      <c r="H1468">
        <v>3</v>
      </c>
      <c r="I1468" t="s">
        <v>1933</v>
      </c>
      <c r="J1468" t="s">
        <v>1934</v>
      </c>
      <c r="K1468" t="s">
        <v>1935</v>
      </c>
      <c r="L1468">
        <v>1374</v>
      </c>
      <c r="N1468">
        <v>1013</v>
      </c>
      <c r="O1468" t="s">
        <v>1936</v>
      </c>
      <c r="P1468" t="s">
        <v>1936</v>
      </c>
      <c r="Q1468">
        <v>1</v>
      </c>
      <c r="X1468">
        <v>4.2300000000000004</v>
      </c>
      <c r="Y1468">
        <v>1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4.2300000000000004</v>
      </c>
      <c r="AH1468">
        <v>2</v>
      </c>
      <c r="AI1468">
        <v>53554695</v>
      </c>
      <c r="AJ1468">
        <v>1622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 x14ac:dyDescent="0.2">
      <c r="A1469">
        <f>ROW(Source!A963)</f>
        <v>963</v>
      </c>
      <c r="B1469">
        <v>53554725</v>
      </c>
      <c r="C1469">
        <v>53554710</v>
      </c>
      <c r="D1469">
        <v>29361034</v>
      </c>
      <c r="E1469">
        <v>1</v>
      </c>
      <c r="F1469">
        <v>1</v>
      </c>
      <c r="G1469">
        <v>1</v>
      </c>
      <c r="H1469">
        <v>1</v>
      </c>
      <c r="I1469" t="s">
        <v>2117</v>
      </c>
      <c r="J1469" t="s">
        <v>3</v>
      </c>
      <c r="K1469" t="s">
        <v>1959</v>
      </c>
      <c r="L1469">
        <v>1369</v>
      </c>
      <c r="N1469">
        <v>1013</v>
      </c>
      <c r="O1469" t="s">
        <v>1486</v>
      </c>
      <c r="P1469" t="s">
        <v>1486</v>
      </c>
      <c r="Q1469">
        <v>1</v>
      </c>
      <c r="X1469">
        <v>19.391999999999999</v>
      </c>
      <c r="Y1469">
        <v>0</v>
      </c>
      <c r="Z1469">
        <v>0</v>
      </c>
      <c r="AA1469">
        <v>0</v>
      </c>
      <c r="AB1469">
        <v>306.91000000000003</v>
      </c>
      <c r="AC1469">
        <v>0</v>
      </c>
      <c r="AD1469">
        <v>1</v>
      </c>
      <c r="AE1469">
        <v>1</v>
      </c>
      <c r="AF1469" t="s">
        <v>916</v>
      </c>
      <c r="AG1469">
        <v>23.270399999999999</v>
      </c>
      <c r="AH1469">
        <v>3</v>
      </c>
      <c r="AI1469">
        <v>-1</v>
      </c>
      <c r="AJ1469" t="s">
        <v>3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 x14ac:dyDescent="0.2">
      <c r="A1470">
        <f>ROW(Source!A963)</f>
        <v>963</v>
      </c>
      <c r="B1470">
        <v>53554726</v>
      </c>
      <c r="C1470">
        <v>53554710</v>
      </c>
      <c r="D1470">
        <v>121548</v>
      </c>
      <c r="E1470">
        <v>1</v>
      </c>
      <c r="F1470">
        <v>1</v>
      </c>
      <c r="G1470">
        <v>1</v>
      </c>
      <c r="H1470">
        <v>1</v>
      </c>
      <c r="I1470" t="s">
        <v>31</v>
      </c>
      <c r="J1470" t="s">
        <v>3</v>
      </c>
      <c r="K1470" t="s">
        <v>1489</v>
      </c>
      <c r="L1470">
        <v>608254</v>
      </c>
      <c r="N1470">
        <v>1013</v>
      </c>
      <c r="O1470" t="s">
        <v>1490</v>
      </c>
      <c r="P1470" t="s">
        <v>1490</v>
      </c>
      <c r="Q1470">
        <v>1</v>
      </c>
      <c r="X1470">
        <v>0.216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1</v>
      </c>
      <c r="AE1470">
        <v>2</v>
      </c>
      <c r="AF1470" t="s">
        <v>916</v>
      </c>
      <c r="AG1470">
        <v>0.25919999999999999</v>
      </c>
      <c r="AH1470">
        <v>2</v>
      </c>
      <c r="AI1470">
        <v>53554712</v>
      </c>
      <c r="AJ1470">
        <v>1624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 x14ac:dyDescent="0.2">
      <c r="A1471">
        <f>ROW(Source!A963)</f>
        <v>963</v>
      </c>
      <c r="B1471">
        <v>53554727</v>
      </c>
      <c r="C1471">
        <v>53554710</v>
      </c>
      <c r="D1471">
        <v>29172362</v>
      </c>
      <c r="E1471">
        <v>1</v>
      </c>
      <c r="F1471">
        <v>1</v>
      </c>
      <c r="G1471">
        <v>1</v>
      </c>
      <c r="H1471">
        <v>2</v>
      </c>
      <c r="I1471" t="s">
        <v>1924</v>
      </c>
      <c r="J1471" t="s">
        <v>1925</v>
      </c>
      <c r="K1471" t="s">
        <v>1926</v>
      </c>
      <c r="L1471">
        <v>1368</v>
      </c>
      <c r="N1471">
        <v>1011</v>
      </c>
      <c r="O1471" t="s">
        <v>1494</v>
      </c>
      <c r="P1471" t="s">
        <v>1494</v>
      </c>
      <c r="Q1471">
        <v>1</v>
      </c>
      <c r="X1471">
        <v>0.216</v>
      </c>
      <c r="Y1471">
        <v>0</v>
      </c>
      <c r="Z1471">
        <v>134.65</v>
      </c>
      <c r="AA1471">
        <v>13.5</v>
      </c>
      <c r="AB1471">
        <v>0</v>
      </c>
      <c r="AC1471">
        <v>0</v>
      </c>
      <c r="AD1471">
        <v>1</v>
      </c>
      <c r="AE1471">
        <v>0</v>
      </c>
      <c r="AF1471" t="s">
        <v>916</v>
      </c>
      <c r="AG1471">
        <v>0.25919999999999999</v>
      </c>
      <c r="AH1471">
        <v>2</v>
      </c>
      <c r="AI1471">
        <v>53554713</v>
      </c>
      <c r="AJ1471">
        <v>1625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 x14ac:dyDescent="0.2">
      <c r="A1472">
        <f>ROW(Source!A963)</f>
        <v>963</v>
      </c>
      <c r="B1472">
        <v>53554728</v>
      </c>
      <c r="C1472">
        <v>53554710</v>
      </c>
      <c r="D1472">
        <v>29174913</v>
      </c>
      <c r="E1472">
        <v>1</v>
      </c>
      <c r="F1472">
        <v>1</v>
      </c>
      <c r="G1472">
        <v>1</v>
      </c>
      <c r="H1472">
        <v>2</v>
      </c>
      <c r="I1472" t="s">
        <v>1513</v>
      </c>
      <c r="J1472" t="s">
        <v>1514</v>
      </c>
      <c r="K1472" t="s">
        <v>1515</v>
      </c>
      <c r="L1472">
        <v>1368</v>
      </c>
      <c r="N1472">
        <v>1011</v>
      </c>
      <c r="O1472" t="s">
        <v>1494</v>
      </c>
      <c r="P1472" t="s">
        <v>1494</v>
      </c>
      <c r="Q1472">
        <v>1</v>
      </c>
      <c r="X1472">
        <v>0.216</v>
      </c>
      <c r="Y1472">
        <v>0</v>
      </c>
      <c r="Z1472">
        <v>87.17</v>
      </c>
      <c r="AA1472">
        <v>11.6</v>
      </c>
      <c r="AB1472">
        <v>0</v>
      </c>
      <c r="AC1472">
        <v>0</v>
      </c>
      <c r="AD1472">
        <v>1</v>
      </c>
      <c r="AE1472">
        <v>0</v>
      </c>
      <c r="AF1472" t="s">
        <v>916</v>
      </c>
      <c r="AG1472">
        <v>0.25919999999999999</v>
      </c>
      <c r="AH1472">
        <v>2</v>
      </c>
      <c r="AI1472">
        <v>53554714</v>
      </c>
      <c r="AJ1472">
        <v>1626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 x14ac:dyDescent="0.2">
      <c r="A1473">
        <f>ROW(Source!A963)</f>
        <v>963</v>
      </c>
      <c r="B1473">
        <v>53554729</v>
      </c>
      <c r="C1473">
        <v>53554710</v>
      </c>
      <c r="D1473">
        <v>29107914</v>
      </c>
      <c r="E1473">
        <v>1</v>
      </c>
      <c r="F1473">
        <v>1</v>
      </c>
      <c r="G1473">
        <v>1</v>
      </c>
      <c r="H1473">
        <v>3</v>
      </c>
      <c r="I1473" t="s">
        <v>1962</v>
      </c>
      <c r="J1473" t="s">
        <v>2118</v>
      </c>
      <c r="K1473" t="s">
        <v>1964</v>
      </c>
      <c r="L1473">
        <v>1348</v>
      </c>
      <c r="N1473">
        <v>1009</v>
      </c>
      <c r="O1473" t="s">
        <v>26</v>
      </c>
      <c r="P1473" t="s">
        <v>26</v>
      </c>
      <c r="Q1473">
        <v>1000</v>
      </c>
      <c r="X1473">
        <v>3.3E-4</v>
      </c>
      <c r="Y1473">
        <v>19800.009999999998</v>
      </c>
      <c r="Z1473">
        <v>0</v>
      </c>
      <c r="AA1473">
        <v>0</v>
      </c>
      <c r="AB1473">
        <v>0</v>
      </c>
      <c r="AC1473">
        <v>0</v>
      </c>
      <c r="AD1473">
        <v>1</v>
      </c>
      <c r="AE1473">
        <v>0</v>
      </c>
      <c r="AF1473" t="s">
        <v>3</v>
      </c>
      <c r="AG1473">
        <v>3.3E-4</v>
      </c>
      <c r="AH1473">
        <v>2</v>
      </c>
      <c r="AI1473">
        <v>53554715</v>
      </c>
      <c r="AJ1473">
        <v>1627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 x14ac:dyDescent="0.2">
      <c r="A1474">
        <f>ROW(Source!A963)</f>
        <v>963</v>
      </c>
      <c r="B1474">
        <v>53554730</v>
      </c>
      <c r="C1474">
        <v>53554710</v>
      </c>
      <c r="D1474">
        <v>29111245</v>
      </c>
      <c r="E1474">
        <v>1</v>
      </c>
      <c r="F1474">
        <v>1</v>
      </c>
      <c r="G1474">
        <v>1</v>
      </c>
      <c r="H1474">
        <v>3</v>
      </c>
      <c r="I1474" t="s">
        <v>1965</v>
      </c>
      <c r="J1474" t="s">
        <v>2119</v>
      </c>
      <c r="K1474" t="s">
        <v>1967</v>
      </c>
      <c r="L1474">
        <v>1348</v>
      </c>
      <c r="N1474">
        <v>1009</v>
      </c>
      <c r="O1474" t="s">
        <v>26</v>
      </c>
      <c r="P1474" t="s">
        <v>26</v>
      </c>
      <c r="Q1474">
        <v>1000</v>
      </c>
      <c r="X1474">
        <v>1.4E-3</v>
      </c>
      <c r="Y1474">
        <v>3960.01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1.4E-3</v>
      </c>
      <c r="AH1474">
        <v>2</v>
      </c>
      <c r="AI1474">
        <v>53554716</v>
      </c>
      <c r="AJ1474">
        <v>1628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 x14ac:dyDescent="0.2">
      <c r="A1475">
        <f>ROW(Source!A963)</f>
        <v>963</v>
      </c>
      <c r="B1475">
        <v>53554731</v>
      </c>
      <c r="C1475">
        <v>53554710</v>
      </c>
      <c r="D1475">
        <v>29108269</v>
      </c>
      <c r="E1475">
        <v>1</v>
      </c>
      <c r="F1475">
        <v>1</v>
      </c>
      <c r="G1475">
        <v>1</v>
      </c>
      <c r="H1475">
        <v>3</v>
      </c>
      <c r="I1475" t="s">
        <v>1968</v>
      </c>
      <c r="J1475" t="s">
        <v>2120</v>
      </c>
      <c r="K1475" t="s">
        <v>1970</v>
      </c>
      <c r="L1475">
        <v>1348</v>
      </c>
      <c r="N1475">
        <v>1009</v>
      </c>
      <c r="O1475" t="s">
        <v>26</v>
      </c>
      <c r="P1475" t="s">
        <v>26</v>
      </c>
      <c r="Q1475">
        <v>1000</v>
      </c>
      <c r="X1475">
        <v>2.9999999999999997E-4</v>
      </c>
      <c r="Y1475">
        <v>1820.01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2.9999999999999997E-4</v>
      </c>
      <c r="AH1475">
        <v>2</v>
      </c>
      <c r="AI1475">
        <v>53554717</v>
      </c>
      <c r="AJ1475">
        <v>1629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 x14ac:dyDescent="0.2">
      <c r="A1476">
        <f>ROW(Source!A963)</f>
        <v>963</v>
      </c>
      <c r="B1476">
        <v>53554732</v>
      </c>
      <c r="C1476">
        <v>53554710</v>
      </c>
      <c r="D1476">
        <v>29110426</v>
      </c>
      <c r="E1476">
        <v>1</v>
      </c>
      <c r="F1476">
        <v>1</v>
      </c>
      <c r="G1476">
        <v>1</v>
      </c>
      <c r="H1476">
        <v>3</v>
      </c>
      <c r="I1476" t="s">
        <v>1971</v>
      </c>
      <c r="J1476" t="s">
        <v>1990</v>
      </c>
      <c r="K1476" t="s">
        <v>1973</v>
      </c>
      <c r="L1476">
        <v>1346</v>
      </c>
      <c r="N1476">
        <v>1009</v>
      </c>
      <c r="O1476" t="s">
        <v>143</v>
      </c>
      <c r="P1476" t="s">
        <v>143</v>
      </c>
      <c r="Q1476">
        <v>1</v>
      </c>
      <c r="X1476">
        <v>0.04</v>
      </c>
      <c r="Y1476">
        <v>28.67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0</v>
      </c>
      <c r="AF1476" t="s">
        <v>3</v>
      </c>
      <c r="AG1476">
        <v>0.04</v>
      </c>
      <c r="AH1476">
        <v>2</v>
      </c>
      <c r="AI1476">
        <v>53554718</v>
      </c>
      <c r="AJ1476">
        <v>1630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 x14ac:dyDescent="0.2">
      <c r="A1477">
        <f>ROW(Source!A963)</f>
        <v>963</v>
      </c>
      <c r="B1477">
        <v>53554733</v>
      </c>
      <c r="C1477">
        <v>53554710</v>
      </c>
      <c r="D1477">
        <v>29110838</v>
      </c>
      <c r="E1477">
        <v>1</v>
      </c>
      <c r="F1477">
        <v>1</v>
      </c>
      <c r="G1477">
        <v>1</v>
      </c>
      <c r="H1477">
        <v>3</v>
      </c>
      <c r="I1477" t="s">
        <v>1930</v>
      </c>
      <c r="J1477" t="s">
        <v>1931</v>
      </c>
      <c r="K1477" t="s">
        <v>1932</v>
      </c>
      <c r="L1477">
        <v>1346</v>
      </c>
      <c r="N1477">
        <v>1009</v>
      </c>
      <c r="O1477" t="s">
        <v>143</v>
      </c>
      <c r="P1477" t="s">
        <v>143</v>
      </c>
      <c r="Q1477">
        <v>1</v>
      </c>
      <c r="X1477">
        <v>0.16</v>
      </c>
      <c r="Y1477">
        <v>30.5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 t="s">
        <v>3</v>
      </c>
      <c r="AG1477">
        <v>0.16</v>
      </c>
      <c r="AH1477">
        <v>2</v>
      </c>
      <c r="AI1477">
        <v>53554719</v>
      </c>
      <c r="AJ1477">
        <v>1631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 x14ac:dyDescent="0.2">
      <c r="A1478">
        <f>ROW(Source!A963)</f>
        <v>963</v>
      </c>
      <c r="B1478">
        <v>53554734</v>
      </c>
      <c r="C1478">
        <v>53554710</v>
      </c>
      <c r="D1478">
        <v>29114470</v>
      </c>
      <c r="E1478">
        <v>1</v>
      </c>
      <c r="F1478">
        <v>1</v>
      </c>
      <c r="G1478">
        <v>1</v>
      </c>
      <c r="H1478">
        <v>3</v>
      </c>
      <c r="I1478" t="s">
        <v>1952</v>
      </c>
      <c r="J1478" t="s">
        <v>1953</v>
      </c>
      <c r="K1478" t="s">
        <v>1954</v>
      </c>
      <c r="L1478">
        <v>1355</v>
      </c>
      <c r="N1478">
        <v>1010</v>
      </c>
      <c r="O1478" t="s">
        <v>894</v>
      </c>
      <c r="P1478" t="s">
        <v>894</v>
      </c>
      <c r="Q1478">
        <v>100</v>
      </c>
      <c r="X1478">
        <v>0.32</v>
      </c>
      <c r="Y1478">
        <v>86.24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0</v>
      </c>
      <c r="AF1478" t="s">
        <v>3</v>
      </c>
      <c r="AG1478">
        <v>0.32</v>
      </c>
      <c r="AH1478">
        <v>2</v>
      </c>
      <c r="AI1478">
        <v>53554720</v>
      </c>
      <c r="AJ1478">
        <v>1632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 x14ac:dyDescent="0.2">
      <c r="A1479">
        <f>ROW(Source!A963)</f>
        <v>963</v>
      </c>
      <c r="B1479">
        <v>53554735</v>
      </c>
      <c r="C1479">
        <v>53554710</v>
      </c>
      <c r="D1479">
        <v>29149204</v>
      </c>
      <c r="E1479">
        <v>1</v>
      </c>
      <c r="F1479">
        <v>1</v>
      </c>
      <c r="G1479">
        <v>1</v>
      </c>
      <c r="H1479">
        <v>3</v>
      </c>
      <c r="I1479" t="s">
        <v>1938</v>
      </c>
      <c r="J1479" t="s">
        <v>1944</v>
      </c>
      <c r="K1479" t="s">
        <v>1940</v>
      </c>
      <c r="L1479">
        <v>1348</v>
      </c>
      <c r="N1479">
        <v>1009</v>
      </c>
      <c r="O1479" t="s">
        <v>26</v>
      </c>
      <c r="P1479" t="s">
        <v>26</v>
      </c>
      <c r="Q1479">
        <v>1000</v>
      </c>
      <c r="X1479">
        <v>2.1000000000000001E-2</v>
      </c>
      <c r="Y1479">
        <v>729.98</v>
      </c>
      <c r="Z1479">
        <v>0</v>
      </c>
      <c r="AA1479">
        <v>0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2.1000000000000001E-2</v>
      </c>
      <c r="AH1479">
        <v>2</v>
      </c>
      <c r="AI1479">
        <v>53554722</v>
      </c>
      <c r="AJ1479">
        <v>1634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 x14ac:dyDescent="0.2">
      <c r="A1480">
        <f>ROW(Source!A963)</f>
        <v>963</v>
      </c>
      <c r="B1480">
        <v>53554736</v>
      </c>
      <c r="C1480">
        <v>53554710</v>
      </c>
      <c r="D1480">
        <v>29171808</v>
      </c>
      <c r="E1480">
        <v>1</v>
      </c>
      <c r="F1480">
        <v>1</v>
      </c>
      <c r="G1480">
        <v>1</v>
      </c>
      <c r="H1480">
        <v>3</v>
      </c>
      <c r="I1480" t="s">
        <v>1933</v>
      </c>
      <c r="J1480" t="s">
        <v>1934</v>
      </c>
      <c r="K1480" t="s">
        <v>1935</v>
      </c>
      <c r="L1480">
        <v>1374</v>
      </c>
      <c r="N1480">
        <v>1013</v>
      </c>
      <c r="O1480" t="s">
        <v>1936</v>
      </c>
      <c r="P1480" t="s">
        <v>1936</v>
      </c>
      <c r="Q1480">
        <v>1</v>
      </c>
      <c r="X1480">
        <v>3.04</v>
      </c>
      <c r="Y1480">
        <v>1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3.04</v>
      </c>
      <c r="AH1480">
        <v>2</v>
      </c>
      <c r="AI1480">
        <v>53554723</v>
      </c>
      <c r="AJ1480">
        <v>1636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 x14ac:dyDescent="0.2">
      <c r="A1481">
        <f>ROW(Source!A964)</f>
        <v>964</v>
      </c>
      <c r="B1481">
        <v>53554725</v>
      </c>
      <c r="C1481">
        <v>53554710</v>
      </c>
      <c r="D1481">
        <v>29361034</v>
      </c>
      <c r="E1481">
        <v>1</v>
      </c>
      <c r="F1481">
        <v>1</v>
      </c>
      <c r="G1481">
        <v>1</v>
      </c>
      <c r="H1481">
        <v>1</v>
      </c>
      <c r="I1481" t="s">
        <v>2117</v>
      </c>
      <c r="J1481" t="s">
        <v>3</v>
      </c>
      <c r="K1481" t="s">
        <v>1959</v>
      </c>
      <c r="L1481">
        <v>1369</v>
      </c>
      <c r="N1481">
        <v>1013</v>
      </c>
      <c r="O1481" t="s">
        <v>1486</v>
      </c>
      <c r="P1481" t="s">
        <v>1486</v>
      </c>
      <c r="Q1481">
        <v>1</v>
      </c>
      <c r="X1481">
        <v>19.391999999999999</v>
      </c>
      <c r="Y1481">
        <v>0</v>
      </c>
      <c r="Z1481">
        <v>0</v>
      </c>
      <c r="AA1481">
        <v>0</v>
      </c>
      <c r="AB1481">
        <v>306.91000000000003</v>
      </c>
      <c r="AC1481">
        <v>0</v>
      </c>
      <c r="AD1481">
        <v>1</v>
      </c>
      <c r="AE1481">
        <v>1</v>
      </c>
      <c r="AF1481" t="s">
        <v>916</v>
      </c>
      <c r="AG1481">
        <v>23.270399999999999</v>
      </c>
      <c r="AH1481">
        <v>3</v>
      </c>
      <c r="AI1481">
        <v>-1</v>
      </c>
      <c r="AJ1481" t="s">
        <v>3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 x14ac:dyDescent="0.2">
      <c r="A1482">
        <f>ROW(Source!A964)</f>
        <v>964</v>
      </c>
      <c r="B1482">
        <v>53554726</v>
      </c>
      <c r="C1482">
        <v>53554710</v>
      </c>
      <c r="D1482">
        <v>121548</v>
      </c>
      <c r="E1482">
        <v>1</v>
      </c>
      <c r="F1482">
        <v>1</v>
      </c>
      <c r="G1482">
        <v>1</v>
      </c>
      <c r="H1482">
        <v>1</v>
      </c>
      <c r="I1482" t="s">
        <v>31</v>
      </c>
      <c r="J1482" t="s">
        <v>3</v>
      </c>
      <c r="K1482" t="s">
        <v>1489</v>
      </c>
      <c r="L1482">
        <v>608254</v>
      </c>
      <c r="N1482">
        <v>1013</v>
      </c>
      <c r="O1482" t="s">
        <v>1490</v>
      </c>
      <c r="P1482" t="s">
        <v>1490</v>
      </c>
      <c r="Q1482">
        <v>1</v>
      </c>
      <c r="X1482">
        <v>0.216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2</v>
      </c>
      <c r="AF1482" t="s">
        <v>916</v>
      </c>
      <c r="AG1482">
        <v>0.25919999999999999</v>
      </c>
      <c r="AH1482">
        <v>2</v>
      </c>
      <c r="AI1482">
        <v>53554712</v>
      </c>
      <c r="AJ1482">
        <v>1638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 x14ac:dyDescent="0.2">
      <c r="A1483">
        <f>ROW(Source!A964)</f>
        <v>964</v>
      </c>
      <c r="B1483">
        <v>53554727</v>
      </c>
      <c r="C1483">
        <v>53554710</v>
      </c>
      <c r="D1483">
        <v>29172362</v>
      </c>
      <c r="E1483">
        <v>1</v>
      </c>
      <c r="F1483">
        <v>1</v>
      </c>
      <c r="G1483">
        <v>1</v>
      </c>
      <c r="H1483">
        <v>2</v>
      </c>
      <c r="I1483" t="s">
        <v>1924</v>
      </c>
      <c r="J1483" t="s">
        <v>1925</v>
      </c>
      <c r="K1483" t="s">
        <v>1926</v>
      </c>
      <c r="L1483">
        <v>1368</v>
      </c>
      <c r="N1483">
        <v>1011</v>
      </c>
      <c r="O1483" t="s">
        <v>1494</v>
      </c>
      <c r="P1483" t="s">
        <v>1494</v>
      </c>
      <c r="Q1483">
        <v>1</v>
      </c>
      <c r="X1483">
        <v>0.216</v>
      </c>
      <c r="Y1483">
        <v>0</v>
      </c>
      <c r="Z1483">
        <v>134.65</v>
      </c>
      <c r="AA1483">
        <v>13.5</v>
      </c>
      <c r="AB1483">
        <v>0</v>
      </c>
      <c r="AC1483">
        <v>0</v>
      </c>
      <c r="AD1483">
        <v>1</v>
      </c>
      <c r="AE1483">
        <v>0</v>
      </c>
      <c r="AF1483" t="s">
        <v>916</v>
      </c>
      <c r="AG1483">
        <v>0.25919999999999999</v>
      </c>
      <c r="AH1483">
        <v>2</v>
      </c>
      <c r="AI1483">
        <v>53554713</v>
      </c>
      <c r="AJ1483">
        <v>1639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 x14ac:dyDescent="0.2">
      <c r="A1484">
        <f>ROW(Source!A964)</f>
        <v>964</v>
      </c>
      <c r="B1484">
        <v>53554728</v>
      </c>
      <c r="C1484">
        <v>53554710</v>
      </c>
      <c r="D1484">
        <v>29174913</v>
      </c>
      <c r="E1484">
        <v>1</v>
      </c>
      <c r="F1484">
        <v>1</v>
      </c>
      <c r="G1484">
        <v>1</v>
      </c>
      <c r="H1484">
        <v>2</v>
      </c>
      <c r="I1484" t="s">
        <v>1513</v>
      </c>
      <c r="J1484" t="s">
        <v>1514</v>
      </c>
      <c r="K1484" t="s">
        <v>1515</v>
      </c>
      <c r="L1484">
        <v>1368</v>
      </c>
      <c r="N1484">
        <v>1011</v>
      </c>
      <c r="O1484" t="s">
        <v>1494</v>
      </c>
      <c r="P1484" t="s">
        <v>1494</v>
      </c>
      <c r="Q1484">
        <v>1</v>
      </c>
      <c r="X1484">
        <v>0.216</v>
      </c>
      <c r="Y1484">
        <v>0</v>
      </c>
      <c r="Z1484">
        <v>87.17</v>
      </c>
      <c r="AA1484">
        <v>11.6</v>
      </c>
      <c r="AB1484">
        <v>0</v>
      </c>
      <c r="AC1484">
        <v>0</v>
      </c>
      <c r="AD1484">
        <v>1</v>
      </c>
      <c r="AE1484">
        <v>0</v>
      </c>
      <c r="AF1484" t="s">
        <v>916</v>
      </c>
      <c r="AG1484">
        <v>0.25919999999999999</v>
      </c>
      <c r="AH1484">
        <v>2</v>
      </c>
      <c r="AI1484">
        <v>53554714</v>
      </c>
      <c r="AJ1484">
        <v>1640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 x14ac:dyDescent="0.2">
      <c r="A1485">
        <f>ROW(Source!A964)</f>
        <v>964</v>
      </c>
      <c r="B1485">
        <v>53554729</v>
      </c>
      <c r="C1485">
        <v>53554710</v>
      </c>
      <c r="D1485">
        <v>29107914</v>
      </c>
      <c r="E1485">
        <v>1</v>
      </c>
      <c r="F1485">
        <v>1</v>
      </c>
      <c r="G1485">
        <v>1</v>
      </c>
      <c r="H1485">
        <v>3</v>
      </c>
      <c r="I1485" t="s">
        <v>1962</v>
      </c>
      <c r="J1485" t="s">
        <v>2118</v>
      </c>
      <c r="K1485" t="s">
        <v>1964</v>
      </c>
      <c r="L1485">
        <v>1348</v>
      </c>
      <c r="N1485">
        <v>1009</v>
      </c>
      <c r="O1485" t="s">
        <v>26</v>
      </c>
      <c r="P1485" t="s">
        <v>26</v>
      </c>
      <c r="Q1485">
        <v>1000</v>
      </c>
      <c r="X1485">
        <v>3.3E-4</v>
      </c>
      <c r="Y1485">
        <v>19800.009999999998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3.3E-4</v>
      </c>
      <c r="AH1485">
        <v>2</v>
      </c>
      <c r="AI1485">
        <v>53554715</v>
      </c>
      <c r="AJ1485">
        <v>1641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 x14ac:dyDescent="0.2">
      <c r="A1486">
        <f>ROW(Source!A964)</f>
        <v>964</v>
      </c>
      <c r="B1486">
        <v>53554730</v>
      </c>
      <c r="C1486">
        <v>53554710</v>
      </c>
      <c r="D1486">
        <v>29111245</v>
      </c>
      <c r="E1486">
        <v>1</v>
      </c>
      <c r="F1486">
        <v>1</v>
      </c>
      <c r="G1486">
        <v>1</v>
      </c>
      <c r="H1486">
        <v>3</v>
      </c>
      <c r="I1486" t="s">
        <v>1965</v>
      </c>
      <c r="J1486" t="s">
        <v>2119</v>
      </c>
      <c r="K1486" t="s">
        <v>1967</v>
      </c>
      <c r="L1486">
        <v>1348</v>
      </c>
      <c r="N1486">
        <v>1009</v>
      </c>
      <c r="O1486" t="s">
        <v>26</v>
      </c>
      <c r="P1486" t="s">
        <v>26</v>
      </c>
      <c r="Q1486">
        <v>1000</v>
      </c>
      <c r="X1486">
        <v>1.4E-3</v>
      </c>
      <c r="Y1486">
        <v>3960.01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0</v>
      </c>
      <c r="AF1486" t="s">
        <v>3</v>
      </c>
      <c r="AG1486">
        <v>1.4E-3</v>
      </c>
      <c r="AH1486">
        <v>2</v>
      </c>
      <c r="AI1486">
        <v>53554716</v>
      </c>
      <c r="AJ1486">
        <v>1642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 x14ac:dyDescent="0.2">
      <c r="A1487">
        <f>ROW(Source!A964)</f>
        <v>964</v>
      </c>
      <c r="B1487">
        <v>53554731</v>
      </c>
      <c r="C1487">
        <v>53554710</v>
      </c>
      <c r="D1487">
        <v>29108269</v>
      </c>
      <c r="E1487">
        <v>1</v>
      </c>
      <c r="F1487">
        <v>1</v>
      </c>
      <c r="G1487">
        <v>1</v>
      </c>
      <c r="H1487">
        <v>3</v>
      </c>
      <c r="I1487" t="s">
        <v>1968</v>
      </c>
      <c r="J1487" t="s">
        <v>2120</v>
      </c>
      <c r="K1487" t="s">
        <v>1970</v>
      </c>
      <c r="L1487">
        <v>1348</v>
      </c>
      <c r="N1487">
        <v>1009</v>
      </c>
      <c r="O1487" t="s">
        <v>26</v>
      </c>
      <c r="P1487" t="s">
        <v>26</v>
      </c>
      <c r="Q1487">
        <v>1000</v>
      </c>
      <c r="X1487">
        <v>2.9999999999999997E-4</v>
      </c>
      <c r="Y1487">
        <v>1820.01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0</v>
      </c>
      <c r="AF1487" t="s">
        <v>3</v>
      </c>
      <c r="AG1487">
        <v>2.9999999999999997E-4</v>
      </c>
      <c r="AH1487">
        <v>2</v>
      </c>
      <c r="AI1487">
        <v>53554717</v>
      </c>
      <c r="AJ1487">
        <v>1643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 x14ac:dyDescent="0.2">
      <c r="A1488">
        <f>ROW(Source!A964)</f>
        <v>964</v>
      </c>
      <c r="B1488">
        <v>53554732</v>
      </c>
      <c r="C1488">
        <v>53554710</v>
      </c>
      <c r="D1488">
        <v>29110426</v>
      </c>
      <c r="E1488">
        <v>1</v>
      </c>
      <c r="F1488">
        <v>1</v>
      </c>
      <c r="G1488">
        <v>1</v>
      </c>
      <c r="H1488">
        <v>3</v>
      </c>
      <c r="I1488" t="s">
        <v>1971</v>
      </c>
      <c r="J1488" t="s">
        <v>1990</v>
      </c>
      <c r="K1488" t="s">
        <v>1973</v>
      </c>
      <c r="L1488">
        <v>1346</v>
      </c>
      <c r="N1488">
        <v>1009</v>
      </c>
      <c r="O1488" t="s">
        <v>143</v>
      </c>
      <c r="P1488" t="s">
        <v>143</v>
      </c>
      <c r="Q1488">
        <v>1</v>
      </c>
      <c r="X1488">
        <v>0.04</v>
      </c>
      <c r="Y1488">
        <v>28.67</v>
      </c>
      <c r="Z1488">
        <v>0</v>
      </c>
      <c r="AA1488">
        <v>0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0.04</v>
      </c>
      <c r="AH1488">
        <v>2</v>
      </c>
      <c r="AI1488">
        <v>53554718</v>
      </c>
      <c r="AJ1488">
        <v>1644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 x14ac:dyDescent="0.2">
      <c r="A1489">
        <f>ROW(Source!A964)</f>
        <v>964</v>
      </c>
      <c r="B1489">
        <v>53554733</v>
      </c>
      <c r="C1489">
        <v>53554710</v>
      </c>
      <c r="D1489">
        <v>29110838</v>
      </c>
      <c r="E1489">
        <v>1</v>
      </c>
      <c r="F1489">
        <v>1</v>
      </c>
      <c r="G1489">
        <v>1</v>
      </c>
      <c r="H1489">
        <v>3</v>
      </c>
      <c r="I1489" t="s">
        <v>1930</v>
      </c>
      <c r="J1489" t="s">
        <v>1931</v>
      </c>
      <c r="K1489" t="s">
        <v>1932</v>
      </c>
      <c r="L1489">
        <v>1346</v>
      </c>
      <c r="N1489">
        <v>1009</v>
      </c>
      <c r="O1489" t="s">
        <v>143</v>
      </c>
      <c r="P1489" t="s">
        <v>143</v>
      </c>
      <c r="Q1489">
        <v>1</v>
      </c>
      <c r="X1489">
        <v>0.16</v>
      </c>
      <c r="Y1489">
        <v>30.5</v>
      </c>
      <c r="Z1489">
        <v>0</v>
      </c>
      <c r="AA1489">
        <v>0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0.16</v>
      </c>
      <c r="AH1489">
        <v>2</v>
      </c>
      <c r="AI1489">
        <v>53554719</v>
      </c>
      <c r="AJ1489">
        <v>1645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 x14ac:dyDescent="0.2">
      <c r="A1490">
        <f>ROW(Source!A964)</f>
        <v>964</v>
      </c>
      <c r="B1490">
        <v>53554734</v>
      </c>
      <c r="C1490">
        <v>53554710</v>
      </c>
      <c r="D1490">
        <v>29114470</v>
      </c>
      <c r="E1490">
        <v>1</v>
      </c>
      <c r="F1490">
        <v>1</v>
      </c>
      <c r="G1490">
        <v>1</v>
      </c>
      <c r="H1490">
        <v>3</v>
      </c>
      <c r="I1490" t="s">
        <v>1952</v>
      </c>
      <c r="J1490" t="s">
        <v>1953</v>
      </c>
      <c r="K1490" t="s">
        <v>1954</v>
      </c>
      <c r="L1490">
        <v>1355</v>
      </c>
      <c r="N1490">
        <v>1010</v>
      </c>
      <c r="O1490" t="s">
        <v>894</v>
      </c>
      <c r="P1490" t="s">
        <v>894</v>
      </c>
      <c r="Q1490">
        <v>100</v>
      </c>
      <c r="X1490">
        <v>0.32</v>
      </c>
      <c r="Y1490">
        <v>86.24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0.32</v>
      </c>
      <c r="AH1490">
        <v>2</v>
      </c>
      <c r="AI1490">
        <v>53554720</v>
      </c>
      <c r="AJ1490">
        <v>1646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 x14ac:dyDescent="0.2">
      <c r="A1491">
        <f>ROW(Source!A964)</f>
        <v>964</v>
      </c>
      <c r="B1491">
        <v>53554735</v>
      </c>
      <c r="C1491">
        <v>53554710</v>
      </c>
      <c r="D1491">
        <v>29149204</v>
      </c>
      <c r="E1491">
        <v>1</v>
      </c>
      <c r="F1491">
        <v>1</v>
      </c>
      <c r="G1491">
        <v>1</v>
      </c>
      <c r="H1491">
        <v>3</v>
      </c>
      <c r="I1491" t="s">
        <v>1938</v>
      </c>
      <c r="J1491" t="s">
        <v>1944</v>
      </c>
      <c r="K1491" t="s">
        <v>1940</v>
      </c>
      <c r="L1491">
        <v>1348</v>
      </c>
      <c r="N1491">
        <v>1009</v>
      </c>
      <c r="O1491" t="s">
        <v>26</v>
      </c>
      <c r="P1491" t="s">
        <v>26</v>
      </c>
      <c r="Q1491">
        <v>1000</v>
      </c>
      <c r="X1491">
        <v>2.1000000000000001E-2</v>
      </c>
      <c r="Y1491">
        <v>729.98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2.1000000000000001E-2</v>
      </c>
      <c r="AH1491">
        <v>2</v>
      </c>
      <c r="AI1491">
        <v>53554722</v>
      </c>
      <c r="AJ1491">
        <v>1648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 x14ac:dyDescent="0.2">
      <c r="A1492">
        <f>ROW(Source!A964)</f>
        <v>964</v>
      </c>
      <c r="B1492">
        <v>53554736</v>
      </c>
      <c r="C1492">
        <v>53554710</v>
      </c>
      <c r="D1492">
        <v>29171808</v>
      </c>
      <c r="E1492">
        <v>1</v>
      </c>
      <c r="F1492">
        <v>1</v>
      </c>
      <c r="G1492">
        <v>1</v>
      </c>
      <c r="H1492">
        <v>3</v>
      </c>
      <c r="I1492" t="s">
        <v>1933</v>
      </c>
      <c r="J1492" t="s">
        <v>1934</v>
      </c>
      <c r="K1492" t="s">
        <v>1935</v>
      </c>
      <c r="L1492">
        <v>1374</v>
      </c>
      <c r="N1492">
        <v>1013</v>
      </c>
      <c r="O1492" t="s">
        <v>1936</v>
      </c>
      <c r="P1492" t="s">
        <v>1936</v>
      </c>
      <c r="Q1492">
        <v>1</v>
      </c>
      <c r="X1492">
        <v>3.04</v>
      </c>
      <c r="Y1492">
        <v>1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3.04</v>
      </c>
      <c r="AH1492">
        <v>2</v>
      </c>
      <c r="AI1492">
        <v>53554723</v>
      </c>
      <c r="AJ1492">
        <v>1650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 x14ac:dyDescent="0.2">
      <c r="A1493">
        <f>ROW(Source!A971)</f>
        <v>971</v>
      </c>
      <c r="B1493">
        <v>53554743</v>
      </c>
      <c r="C1493">
        <v>53554740</v>
      </c>
      <c r="D1493">
        <v>29478568</v>
      </c>
      <c r="E1493">
        <v>1</v>
      </c>
      <c r="F1493">
        <v>1</v>
      </c>
      <c r="G1493">
        <v>1</v>
      </c>
      <c r="H1493">
        <v>1</v>
      </c>
      <c r="I1493" t="s">
        <v>1979</v>
      </c>
      <c r="J1493" t="s">
        <v>3</v>
      </c>
      <c r="K1493" t="s">
        <v>1980</v>
      </c>
      <c r="L1493">
        <v>1369</v>
      </c>
      <c r="N1493">
        <v>1013</v>
      </c>
      <c r="O1493" t="s">
        <v>1486</v>
      </c>
      <c r="P1493" t="s">
        <v>1486</v>
      </c>
      <c r="Q1493">
        <v>1</v>
      </c>
      <c r="X1493">
        <v>6.48</v>
      </c>
      <c r="Y1493">
        <v>0</v>
      </c>
      <c r="Z1493">
        <v>0</v>
      </c>
      <c r="AA1493">
        <v>0</v>
      </c>
      <c r="AB1493">
        <v>421.83</v>
      </c>
      <c r="AC1493">
        <v>0</v>
      </c>
      <c r="AD1493">
        <v>1</v>
      </c>
      <c r="AE1493">
        <v>1</v>
      </c>
      <c r="AF1493" t="s">
        <v>3</v>
      </c>
      <c r="AG1493">
        <v>6.48</v>
      </c>
      <c r="AH1493">
        <v>2</v>
      </c>
      <c r="AI1493">
        <v>53554741</v>
      </c>
      <c r="AJ1493">
        <v>1651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 x14ac:dyDescent="0.2">
      <c r="A1494">
        <f>ROW(Source!A971)</f>
        <v>971</v>
      </c>
      <c r="B1494">
        <v>53554744</v>
      </c>
      <c r="C1494">
        <v>53554740</v>
      </c>
      <c r="D1494">
        <v>29477608</v>
      </c>
      <c r="E1494">
        <v>1</v>
      </c>
      <c r="F1494">
        <v>1</v>
      </c>
      <c r="G1494">
        <v>1</v>
      </c>
      <c r="H1494">
        <v>1</v>
      </c>
      <c r="I1494" t="s">
        <v>1981</v>
      </c>
      <c r="J1494" t="s">
        <v>3</v>
      </c>
      <c r="K1494" t="s">
        <v>1982</v>
      </c>
      <c r="L1494">
        <v>1369</v>
      </c>
      <c r="N1494">
        <v>1013</v>
      </c>
      <c r="O1494" t="s">
        <v>1486</v>
      </c>
      <c r="P1494" t="s">
        <v>1486</v>
      </c>
      <c r="Q1494">
        <v>1</v>
      </c>
      <c r="X1494">
        <v>6.48</v>
      </c>
      <c r="Y1494">
        <v>0</v>
      </c>
      <c r="Z1494">
        <v>0</v>
      </c>
      <c r="AA1494">
        <v>0</v>
      </c>
      <c r="AB1494">
        <v>12.69</v>
      </c>
      <c r="AC1494">
        <v>0</v>
      </c>
      <c r="AD1494">
        <v>1</v>
      </c>
      <c r="AE1494">
        <v>1</v>
      </c>
      <c r="AF1494" t="s">
        <v>3</v>
      </c>
      <c r="AG1494">
        <v>6.48</v>
      </c>
      <c r="AH1494">
        <v>2</v>
      </c>
      <c r="AI1494">
        <v>53554742</v>
      </c>
      <c r="AJ1494">
        <v>1652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 x14ac:dyDescent="0.2">
      <c r="A1495">
        <f>ROW(Source!A972)</f>
        <v>972</v>
      </c>
      <c r="B1495">
        <v>53554743</v>
      </c>
      <c r="C1495">
        <v>53554740</v>
      </c>
      <c r="D1495">
        <v>29478568</v>
      </c>
      <c r="E1495">
        <v>1</v>
      </c>
      <c r="F1495">
        <v>1</v>
      </c>
      <c r="G1495">
        <v>1</v>
      </c>
      <c r="H1495">
        <v>1</v>
      </c>
      <c r="I1495" t="s">
        <v>1979</v>
      </c>
      <c r="J1495" t="s">
        <v>3</v>
      </c>
      <c r="K1495" t="s">
        <v>1980</v>
      </c>
      <c r="L1495">
        <v>1369</v>
      </c>
      <c r="N1495">
        <v>1013</v>
      </c>
      <c r="O1495" t="s">
        <v>1486</v>
      </c>
      <c r="P1495" t="s">
        <v>1486</v>
      </c>
      <c r="Q1495">
        <v>1</v>
      </c>
      <c r="X1495">
        <v>6.48</v>
      </c>
      <c r="Y1495">
        <v>0</v>
      </c>
      <c r="Z1495">
        <v>0</v>
      </c>
      <c r="AA1495">
        <v>0</v>
      </c>
      <c r="AB1495">
        <v>421.83</v>
      </c>
      <c r="AC1495">
        <v>0</v>
      </c>
      <c r="AD1495">
        <v>1</v>
      </c>
      <c r="AE1495">
        <v>1</v>
      </c>
      <c r="AF1495" t="s">
        <v>3</v>
      </c>
      <c r="AG1495">
        <v>6.48</v>
      </c>
      <c r="AH1495">
        <v>2</v>
      </c>
      <c r="AI1495">
        <v>53554741</v>
      </c>
      <c r="AJ1495">
        <v>1653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 x14ac:dyDescent="0.2">
      <c r="A1496">
        <f>ROW(Source!A972)</f>
        <v>972</v>
      </c>
      <c r="B1496">
        <v>53554744</v>
      </c>
      <c r="C1496">
        <v>53554740</v>
      </c>
      <c r="D1496">
        <v>29477608</v>
      </c>
      <c r="E1496">
        <v>1</v>
      </c>
      <c r="F1496">
        <v>1</v>
      </c>
      <c r="G1496">
        <v>1</v>
      </c>
      <c r="H1496">
        <v>1</v>
      </c>
      <c r="I1496" t="s">
        <v>1981</v>
      </c>
      <c r="J1496" t="s">
        <v>3</v>
      </c>
      <c r="K1496" t="s">
        <v>1982</v>
      </c>
      <c r="L1496">
        <v>1369</v>
      </c>
      <c r="N1496">
        <v>1013</v>
      </c>
      <c r="O1496" t="s">
        <v>1486</v>
      </c>
      <c r="P1496" t="s">
        <v>1486</v>
      </c>
      <c r="Q1496">
        <v>1</v>
      </c>
      <c r="X1496">
        <v>6.48</v>
      </c>
      <c r="Y1496">
        <v>0</v>
      </c>
      <c r="Z1496">
        <v>0</v>
      </c>
      <c r="AA1496">
        <v>0</v>
      </c>
      <c r="AB1496">
        <v>12.69</v>
      </c>
      <c r="AC1496">
        <v>0</v>
      </c>
      <c r="AD1496">
        <v>1</v>
      </c>
      <c r="AE1496">
        <v>1</v>
      </c>
      <c r="AF1496" t="s">
        <v>3</v>
      </c>
      <c r="AG1496">
        <v>6.48</v>
      </c>
      <c r="AH1496">
        <v>2</v>
      </c>
      <c r="AI1496">
        <v>53554742</v>
      </c>
      <c r="AJ1496">
        <v>1654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 x14ac:dyDescent="0.2">
      <c r="A1497">
        <f>ROW(Source!A1008)</f>
        <v>1008</v>
      </c>
      <c r="B1497">
        <v>53554750</v>
      </c>
      <c r="C1497">
        <v>53554745</v>
      </c>
      <c r="D1497">
        <v>18408066</v>
      </c>
      <c r="E1497">
        <v>1</v>
      </c>
      <c r="F1497">
        <v>1</v>
      </c>
      <c r="G1497">
        <v>1</v>
      </c>
      <c r="H1497">
        <v>1</v>
      </c>
      <c r="I1497" t="s">
        <v>1920</v>
      </c>
      <c r="J1497" t="s">
        <v>3</v>
      </c>
      <c r="K1497" t="s">
        <v>1921</v>
      </c>
      <c r="L1497">
        <v>1369</v>
      </c>
      <c r="N1497">
        <v>1013</v>
      </c>
      <c r="O1497" t="s">
        <v>1486</v>
      </c>
      <c r="P1497" t="s">
        <v>1486</v>
      </c>
      <c r="Q1497">
        <v>1</v>
      </c>
      <c r="X1497">
        <v>23.659524999999999</v>
      </c>
      <c r="Y1497">
        <v>0</v>
      </c>
      <c r="Z1497">
        <v>0</v>
      </c>
      <c r="AA1497">
        <v>0</v>
      </c>
      <c r="AB1497">
        <v>8.02</v>
      </c>
      <c r="AC1497">
        <v>0</v>
      </c>
      <c r="AD1497">
        <v>1</v>
      </c>
      <c r="AE1497">
        <v>1</v>
      </c>
      <c r="AF1497" t="s">
        <v>16</v>
      </c>
      <c r="AG1497">
        <v>27.208453749999997</v>
      </c>
      <c r="AH1497">
        <v>2</v>
      </c>
      <c r="AI1497">
        <v>53554746</v>
      </c>
      <c r="AJ1497">
        <v>1655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 x14ac:dyDescent="0.2">
      <c r="A1498">
        <f>ROW(Source!A1008)</f>
        <v>1008</v>
      </c>
      <c r="B1498">
        <v>53554751</v>
      </c>
      <c r="C1498">
        <v>53554745</v>
      </c>
      <c r="D1498">
        <v>121548</v>
      </c>
      <c r="E1498">
        <v>1</v>
      </c>
      <c r="F1498">
        <v>1</v>
      </c>
      <c r="G1498">
        <v>1</v>
      </c>
      <c r="H1498">
        <v>1</v>
      </c>
      <c r="I1498" t="s">
        <v>31</v>
      </c>
      <c r="J1498" t="s">
        <v>3</v>
      </c>
      <c r="K1498" t="s">
        <v>1489</v>
      </c>
      <c r="L1498">
        <v>608254</v>
      </c>
      <c r="N1498">
        <v>1013</v>
      </c>
      <c r="O1498" t="s">
        <v>1490</v>
      </c>
      <c r="P1498" t="s">
        <v>1490</v>
      </c>
      <c r="Q1498">
        <v>1</v>
      </c>
      <c r="X1498">
        <v>0.10579999999999999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1</v>
      </c>
      <c r="AE1498">
        <v>2</v>
      </c>
      <c r="AF1498" t="s">
        <v>16</v>
      </c>
      <c r="AG1498">
        <v>0.12167</v>
      </c>
      <c r="AH1498">
        <v>2</v>
      </c>
      <c r="AI1498">
        <v>53554747</v>
      </c>
      <c r="AJ1498">
        <v>1656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 x14ac:dyDescent="0.2">
      <c r="A1499">
        <f>ROW(Source!A1008)</f>
        <v>1008</v>
      </c>
      <c r="B1499">
        <v>53554752</v>
      </c>
      <c r="C1499">
        <v>53554745</v>
      </c>
      <c r="D1499">
        <v>29172556</v>
      </c>
      <c r="E1499">
        <v>1</v>
      </c>
      <c r="F1499">
        <v>1</v>
      </c>
      <c r="G1499">
        <v>1</v>
      </c>
      <c r="H1499">
        <v>2</v>
      </c>
      <c r="I1499" t="s">
        <v>1647</v>
      </c>
      <c r="J1499" t="s">
        <v>1667</v>
      </c>
      <c r="K1499" t="s">
        <v>1649</v>
      </c>
      <c r="L1499">
        <v>1368</v>
      </c>
      <c r="N1499">
        <v>1011</v>
      </c>
      <c r="O1499" t="s">
        <v>1494</v>
      </c>
      <c r="P1499" t="s">
        <v>1494</v>
      </c>
      <c r="Q1499">
        <v>1</v>
      </c>
      <c r="X1499">
        <v>0.10579999999999999</v>
      </c>
      <c r="Y1499">
        <v>0</v>
      </c>
      <c r="Z1499">
        <v>31.26</v>
      </c>
      <c r="AA1499">
        <v>13.5</v>
      </c>
      <c r="AB1499">
        <v>0</v>
      </c>
      <c r="AC1499">
        <v>0</v>
      </c>
      <c r="AD1499">
        <v>1</v>
      </c>
      <c r="AE1499">
        <v>0</v>
      </c>
      <c r="AF1499" t="s">
        <v>16</v>
      </c>
      <c r="AG1499">
        <v>0.12167</v>
      </c>
      <c r="AH1499">
        <v>2</v>
      </c>
      <c r="AI1499">
        <v>53554748</v>
      </c>
      <c r="AJ1499">
        <v>1657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 x14ac:dyDescent="0.2">
      <c r="A1500">
        <f>ROW(Source!A1009)</f>
        <v>1009</v>
      </c>
      <c r="B1500">
        <v>53554750</v>
      </c>
      <c r="C1500">
        <v>53554745</v>
      </c>
      <c r="D1500">
        <v>18408066</v>
      </c>
      <c r="E1500">
        <v>1</v>
      </c>
      <c r="F1500">
        <v>1</v>
      </c>
      <c r="G1500">
        <v>1</v>
      </c>
      <c r="H1500">
        <v>1</v>
      </c>
      <c r="I1500" t="s">
        <v>1920</v>
      </c>
      <c r="J1500" t="s">
        <v>3</v>
      </c>
      <c r="K1500" t="s">
        <v>1921</v>
      </c>
      <c r="L1500">
        <v>1369</v>
      </c>
      <c r="N1500">
        <v>1013</v>
      </c>
      <c r="O1500" t="s">
        <v>1486</v>
      </c>
      <c r="P1500" t="s">
        <v>1486</v>
      </c>
      <c r="Q1500">
        <v>1</v>
      </c>
      <c r="X1500">
        <v>23.659524999999999</v>
      </c>
      <c r="Y1500">
        <v>0</v>
      </c>
      <c r="Z1500">
        <v>0</v>
      </c>
      <c r="AA1500">
        <v>0</v>
      </c>
      <c r="AB1500">
        <v>8.02</v>
      </c>
      <c r="AC1500">
        <v>0</v>
      </c>
      <c r="AD1500">
        <v>1</v>
      </c>
      <c r="AE1500">
        <v>1</v>
      </c>
      <c r="AF1500" t="s">
        <v>16</v>
      </c>
      <c r="AG1500">
        <v>27.208453749999997</v>
      </c>
      <c r="AH1500">
        <v>2</v>
      </c>
      <c r="AI1500">
        <v>53554746</v>
      </c>
      <c r="AJ1500">
        <v>1659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 x14ac:dyDescent="0.2">
      <c r="A1501">
        <f>ROW(Source!A1009)</f>
        <v>1009</v>
      </c>
      <c r="B1501">
        <v>53554751</v>
      </c>
      <c r="C1501">
        <v>53554745</v>
      </c>
      <c r="D1501">
        <v>121548</v>
      </c>
      <c r="E1501">
        <v>1</v>
      </c>
      <c r="F1501">
        <v>1</v>
      </c>
      <c r="G1501">
        <v>1</v>
      </c>
      <c r="H1501">
        <v>1</v>
      </c>
      <c r="I1501" t="s">
        <v>31</v>
      </c>
      <c r="J1501" t="s">
        <v>3</v>
      </c>
      <c r="K1501" t="s">
        <v>1489</v>
      </c>
      <c r="L1501">
        <v>608254</v>
      </c>
      <c r="N1501">
        <v>1013</v>
      </c>
      <c r="O1501" t="s">
        <v>1490</v>
      </c>
      <c r="P1501" t="s">
        <v>1490</v>
      </c>
      <c r="Q1501">
        <v>1</v>
      </c>
      <c r="X1501">
        <v>0.10579999999999999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1</v>
      </c>
      <c r="AE1501">
        <v>2</v>
      </c>
      <c r="AF1501" t="s">
        <v>16</v>
      </c>
      <c r="AG1501">
        <v>0.12167</v>
      </c>
      <c r="AH1501">
        <v>2</v>
      </c>
      <c r="AI1501">
        <v>53554747</v>
      </c>
      <c r="AJ1501">
        <v>1660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 x14ac:dyDescent="0.2">
      <c r="A1502">
        <f>ROW(Source!A1009)</f>
        <v>1009</v>
      </c>
      <c r="B1502">
        <v>53554752</v>
      </c>
      <c r="C1502">
        <v>53554745</v>
      </c>
      <c r="D1502">
        <v>29172556</v>
      </c>
      <c r="E1502">
        <v>1</v>
      </c>
      <c r="F1502">
        <v>1</v>
      </c>
      <c r="G1502">
        <v>1</v>
      </c>
      <c r="H1502">
        <v>2</v>
      </c>
      <c r="I1502" t="s">
        <v>1647</v>
      </c>
      <c r="J1502" t="s">
        <v>1667</v>
      </c>
      <c r="K1502" t="s">
        <v>1649</v>
      </c>
      <c r="L1502">
        <v>1368</v>
      </c>
      <c r="N1502">
        <v>1011</v>
      </c>
      <c r="O1502" t="s">
        <v>1494</v>
      </c>
      <c r="P1502" t="s">
        <v>1494</v>
      </c>
      <c r="Q1502">
        <v>1</v>
      </c>
      <c r="X1502">
        <v>0.10579999999999999</v>
      </c>
      <c r="Y1502">
        <v>0</v>
      </c>
      <c r="Z1502">
        <v>31.26</v>
      </c>
      <c r="AA1502">
        <v>13.5</v>
      </c>
      <c r="AB1502">
        <v>0</v>
      </c>
      <c r="AC1502">
        <v>0</v>
      </c>
      <c r="AD1502">
        <v>1</v>
      </c>
      <c r="AE1502">
        <v>0</v>
      </c>
      <c r="AF1502" t="s">
        <v>16</v>
      </c>
      <c r="AG1502">
        <v>0.12167</v>
      </c>
      <c r="AH1502">
        <v>2</v>
      </c>
      <c r="AI1502">
        <v>53554748</v>
      </c>
      <c r="AJ1502">
        <v>1661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 x14ac:dyDescent="0.2">
      <c r="A1503">
        <f>ROW(Source!A1012)</f>
        <v>1012</v>
      </c>
      <c r="B1503">
        <v>53554759</v>
      </c>
      <c r="C1503">
        <v>53554754</v>
      </c>
      <c r="D1503">
        <v>18406804</v>
      </c>
      <c r="E1503">
        <v>1</v>
      </c>
      <c r="F1503">
        <v>1</v>
      </c>
      <c r="G1503">
        <v>1</v>
      </c>
      <c r="H1503">
        <v>1</v>
      </c>
      <c r="I1503" t="s">
        <v>1560</v>
      </c>
      <c r="J1503" t="s">
        <v>3</v>
      </c>
      <c r="K1503" t="s">
        <v>1561</v>
      </c>
      <c r="L1503">
        <v>1369</v>
      </c>
      <c r="N1503">
        <v>1013</v>
      </c>
      <c r="O1503" t="s">
        <v>1486</v>
      </c>
      <c r="P1503" t="s">
        <v>1486</v>
      </c>
      <c r="Q1503">
        <v>1</v>
      </c>
      <c r="X1503">
        <v>7.2679999999999998</v>
      </c>
      <c r="Y1503">
        <v>0</v>
      </c>
      <c r="Z1503">
        <v>0</v>
      </c>
      <c r="AA1503">
        <v>0</v>
      </c>
      <c r="AB1503">
        <v>259.92</v>
      </c>
      <c r="AC1503">
        <v>0</v>
      </c>
      <c r="AD1503">
        <v>1</v>
      </c>
      <c r="AE1503">
        <v>1</v>
      </c>
      <c r="AF1503" t="s">
        <v>16</v>
      </c>
      <c r="AG1503">
        <v>8.3581999999999983</v>
      </c>
      <c r="AH1503">
        <v>2</v>
      </c>
      <c r="AI1503">
        <v>53554755</v>
      </c>
      <c r="AJ1503">
        <v>1663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 x14ac:dyDescent="0.2">
      <c r="A1504">
        <f>ROW(Source!A1012)</f>
        <v>1012</v>
      </c>
      <c r="B1504">
        <v>53554760</v>
      </c>
      <c r="C1504">
        <v>53554754</v>
      </c>
      <c r="D1504">
        <v>121548</v>
      </c>
      <c r="E1504">
        <v>1</v>
      </c>
      <c r="F1504">
        <v>1</v>
      </c>
      <c r="G1504">
        <v>1</v>
      </c>
      <c r="H1504">
        <v>1</v>
      </c>
      <c r="I1504" t="s">
        <v>31</v>
      </c>
      <c r="J1504" t="s">
        <v>3</v>
      </c>
      <c r="K1504" t="s">
        <v>1489</v>
      </c>
      <c r="L1504">
        <v>608254</v>
      </c>
      <c r="N1504">
        <v>1013</v>
      </c>
      <c r="O1504" t="s">
        <v>1490</v>
      </c>
      <c r="P1504" t="s">
        <v>1490</v>
      </c>
      <c r="Q1504">
        <v>1</v>
      </c>
      <c r="X1504">
        <v>3.4499999999999996E-2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1</v>
      </c>
      <c r="AE1504">
        <v>2</v>
      </c>
      <c r="AF1504" t="s">
        <v>16</v>
      </c>
      <c r="AG1504">
        <v>3.9675000000000002E-2</v>
      </c>
      <c r="AH1504">
        <v>2</v>
      </c>
      <c r="AI1504">
        <v>53554756</v>
      </c>
      <c r="AJ1504">
        <v>1664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 x14ac:dyDescent="0.2">
      <c r="A1505">
        <f>ROW(Source!A1012)</f>
        <v>1012</v>
      </c>
      <c r="B1505">
        <v>53554761</v>
      </c>
      <c r="C1505">
        <v>53554754</v>
      </c>
      <c r="D1505">
        <v>29172556</v>
      </c>
      <c r="E1505">
        <v>1</v>
      </c>
      <c r="F1505">
        <v>1</v>
      </c>
      <c r="G1505">
        <v>1</v>
      </c>
      <c r="H1505">
        <v>2</v>
      </c>
      <c r="I1505" t="s">
        <v>1647</v>
      </c>
      <c r="J1505" t="s">
        <v>1667</v>
      </c>
      <c r="K1505" t="s">
        <v>1649</v>
      </c>
      <c r="L1505">
        <v>1368</v>
      </c>
      <c r="N1505">
        <v>1011</v>
      </c>
      <c r="O1505" t="s">
        <v>1494</v>
      </c>
      <c r="P1505" t="s">
        <v>1494</v>
      </c>
      <c r="Q1505">
        <v>1</v>
      </c>
      <c r="X1505">
        <v>3.4499999999999996E-2</v>
      </c>
      <c r="Y1505">
        <v>0</v>
      </c>
      <c r="Z1505">
        <v>31.26</v>
      </c>
      <c r="AA1505">
        <v>13.5</v>
      </c>
      <c r="AB1505">
        <v>0</v>
      </c>
      <c r="AC1505">
        <v>0</v>
      </c>
      <c r="AD1505">
        <v>1</v>
      </c>
      <c r="AE1505">
        <v>0</v>
      </c>
      <c r="AF1505" t="s">
        <v>16</v>
      </c>
      <c r="AG1505">
        <v>3.9675000000000002E-2</v>
      </c>
      <c r="AH1505">
        <v>2</v>
      </c>
      <c r="AI1505">
        <v>53554757</v>
      </c>
      <c r="AJ1505">
        <v>1665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 x14ac:dyDescent="0.2">
      <c r="A1506">
        <f>ROW(Source!A1013)</f>
        <v>1013</v>
      </c>
      <c r="B1506">
        <v>53554759</v>
      </c>
      <c r="C1506">
        <v>53554754</v>
      </c>
      <c r="D1506">
        <v>18406804</v>
      </c>
      <c r="E1506">
        <v>1</v>
      </c>
      <c r="F1506">
        <v>1</v>
      </c>
      <c r="G1506">
        <v>1</v>
      </c>
      <c r="H1506">
        <v>1</v>
      </c>
      <c r="I1506" t="s">
        <v>1560</v>
      </c>
      <c r="J1506" t="s">
        <v>3</v>
      </c>
      <c r="K1506" t="s">
        <v>1561</v>
      </c>
      <c r="L1506">
        <v>1369</v>
      </c>
      <c r="N1506">
        <v>1013</v>
      </c>
      <c r="O1506" t="s">
        <v>1486</v>
      </c>
      <c r="P1506" t="s">
        <v>1486</v>
      </c>
      <c r="Q1506">
        <v>1</v>
      </c>
      <c r="X1506">
        <v>7.2679999999999998</v>
      </c>
      <c r="Y1506">
        <v>0</v>
      </c>
      <c r="Z1506">
        <v>0</v>
      </c>
      <c r="AA1506">
        <v>0</v>
      </c>
      <c r="AB1506">
        <v>259.92</v>
      </c>
      <c r="AC1506">
        <v>0</v>
      </c>
      <c r="AD1506">
        <v>1</v>
      </c>
      <c r="AE1506">
        <v>1</v>
      </c>
      <c r="AF1506" t="s">
        <v>16</v>
      </c>
      <c r="AG1506">
        <v>8.3581999999999983</v>
      </c>
      <c r="AH1506">
        <v>2</v>
      </c>
      <c r="AI1506">
        <v>53554755</v>
      </c>
      <c r="AJ1506">
        <v>1667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 x14ac:dyDescent="0.2">
      <c r="A1507">
        <f>ROW(Source!A1013)</f>
        <v>1013</v>
      </c>
      <c r="B1507">
        <v>53554760</v>
      </c>
      <c r="C1507">
        <v>53554754</v>
      </c>
      <c r="D1507">
        <v>121548</v>
      </c>
      <c r="E1507">
        <v>1</v>
      </c>
      <c r="F1507">
        <v>1</v>
      </c>
      <c r="G1507">
        <v>1</v>
      </c>
      <c r="H1507">
        <v>1</v>
      </c>
      <c r="I1507" t="s">
        <v>31</v>
      </c>
      <c r="J1507" t="s">
        <v>3</v>
      </c>
      <c r="K1507" t="s">
        <v>1489</v>
      </c>
      <c r="L1507">
        <v>608254</v>
      </c>
      <c r="N1507">
        <v>1013</v>
      </c>
      <c r="O1507" t="s">
        <v>1490</v>
      </c>
      <c r="P1507" t="s">
        <v>1490</v>
      </c>
      <c r="Q1507">
        <v>1</v>
      </c>
      <c r="X1507">
        <v>3.4499999999999996E-2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2</v>
      </c>
      <c r="AF1507" t="s">
        <v>16</v>
      </c>
      <c r="AG1507">
        <v>3.9675000000000002E-2</v>
      </c>
      <c r="AH1507">
        <v>2</v>
      </c>
      <c r="AI1507">
        <v>53554756</v>
      </c>
      <c r="AJ1507">
        <v>1668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 x14ac:dyDescent="0.2">
      <c r="A1508">
        <f>ROW(Source!A1013)</f>
        <v>1013</v>
      </c>
      <c r="B1508">
        <v>53554761</v>
      </c>
      <c r="C1508">
        <v>53554754</v>
      </c>
      <c r="D1508">
        <v>29172556</v>
      </c>
      <c r="E1508">
        <v>1</v>
      </c>
      <c r="F1508">
        <v>1</v>
      </c>
      <c r="G1508">
        <v>1</v>
      </c>
      <c r="H1508">
        <v>2</v>
      </c>
      <c r="I1508" t="s">
        <v>1647</v>
      </c>
      <c r="J1508" t="s">
        <v>1667</v>
      </c>
      <c r="K1508" t="s">
        <v>1649</v>
      </c>
      <c r="L1508">
        <v>1368</v>
      </c>
      <c r="N1508">
        <v>1011</v>
      </c>
      <c r="O1508" t="s">
        <v>1494</v>
      </c>
      <c r="P1508" t="s">
        <v>1494</v>
      </c>
      <c r="Q1508">
        <v>1</v>
      </c>
      <c r="X1508">
        <v>3.4499999999999996E-2</v>
      </c>
      <c r="Y1508">
        <v>0</v>
      </c>
      <c r="Z1508">
        <v>31.26</v>
      </c>
      <c r="AA1508">
        <v>13.5</v>
      </c>
      <c r="AB1508">
        <v>0</v>
      </c>
      <c r="AC1508">
        <v>0</v>
      </c>
      <c r="AD1508">
        <v>1</v>
      </c>
      <c r="AE1508">
        <v>0</v>
      </c>
      <c r="AF1508" t="s">
        <v>16</v>
      </c>
      <c r="AG1508">
        <v>3.9675000000000002E-2</v>
      </c>
      <c r="AH1508">
        <v>2</v>
      </c>
      <c r="AI1508">
        <v>53554757</v>
      </c>
      <c r="AJ1508">
        <v>1669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 x14ac:dyDescent="0.2">
      <c r="A1509">
        <f>ROW(Source!A1016)</f>
        <v>1016</v>
      </c>
      <c r="B1509">
        <v>53554766</v>
      </c>
      <c r="C1509">
        <v>53554763</v>
      </c>
      <c r="D1509">
        <v>18406804</v>
      </c>
      <c r="E1509">
        <v>1</v>
      </c>
      <c r="F1509">
        <v>1</v>
      </c>
      <c r="G1509">
        <v>1</v>
      </c>
      <c r="H1509">
        <v>1</v>
      </c>
      <c r="I1509" t="s">
        <v>1560</v>
      </c>
      <c r="J1509" t="s">
        <v>3</v>
      </c>
      <c r="K1509" t="s">
        <v>1561</v>
      </c>
      <c r="L1509">
        <v>1369</v>
      </c>
      <c r="N1509">
        <v>1013</v>
      </c>
      <c r="O1509" t="s">
        <v>1486</v>
      </c>
      <c r="P1509" t="s">
        <v>1486</v>
      </c>
      <c r="Q1509">
        <v>1</v>
      </c>
      <c r="X1509">
        <v>7.7233999999999998</v>
      </c>
      <c r="Y1509">
        <v>0</v>
      </c>
      <c r="Z1509">
        <v>0</v>
      </c>
      <c r="AA1509">
        <v>0</v>
      </c>
      <c r="AB1509">
        <v>7.8</v>
      </c>
      <c r="AC1509">
        <v>0</v>
      </c>
      <c r="AD1509">
        <v>1</v>
      </c>
      <c r="AE1509">
        <v>1</v>
      </c>
      <c r="AF1509" t="s">
        <v>16</v>
      </c>
      <c r="AG1509">
        <v>8.8819099999999995</v>
      </c>
      <c r="AH1509">
        <v>2</v>
      </c>
      <c r="AI1509">
        <v>53554764</v>
      </c>
      <c r="AJ1509">
        <v>1671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 x14ac:dyDescent="0.2">
      <c r="A1510">
        <f>ROW(Source!A1017)</f>
        <v>1017</v>
      </c>
      <c r="B1510">
        <v>53554766</v>
      </c>
      <c r="C1510">
        <v>53554763</v>
      </c>
      <c r="D1510">
        <v>18406804</v>
      </c>
      <c r="E1510">
        <v>1</v>
      </c>
      <c r="F1510">
        <v>1</v>
      </c>
      <c r="G1510">
        <v>1</v>
      </c>
      <c r="H1510">
        <v>1</v>
      </c>
      <c r="I1510" t="s">
        <v>1560</v>
      </c>
      <c r="J1510" t="s">
        <v>3</v>
      </c>
      <c r="K1510" t="s">
        <v>1561</v>
      </c>
      <c r="L1510">
        <v>1369</v>
      </c>
      <c r="N1510">
        <v>1013</v>
      </c>
      <c r="O1510" t="s">
        <v>1486</v>
      </c>
      <c r="P1510" t="s">
        <v>1486</v>
      </c>
      <c r="Q1510">
        <v>1</v>
      </c>
      <c r="X1510">
        <v>7.7233999999999998</v>
      </c>
      <c r="Y1510">
        <v>0</v>
      </c>
      <c r="Z1510">
        <v>0</v>
      </c>
      <c r="AA1510">
        <v>0</v>
      </c>
      <c r="AB1510">
        <v>7.8</v>
      </c>
      <c r="AC1510">
        <v>0</v>
      </c>
      <c r="AD1510">
        <v>1</v>
      </c>
      <c r="AE1510">
        <v>1</v>
      </c>
      <c r="AF1510" t="s">
        <v>16</v>
      </c>
      <c r="AG1510">
        <v>8.8819099999999995</v>
      </c>
      <c r="AH1510">
        <v>2</v>
      </c>
      <c r="AI1510">
        <v>53554764</v>
      </c>
      <c r="AJ1510">
        <v>1673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 x14ac:dyDescent="0.2">
      <c r="A1511">
        <f>ROW(Source!A1020)</f>
        <v>1020</v>
      </c>
      <c r="B1511">
        <v>53554777</v>
      </c>
      <c r="C1511">
        <v>53554768</v>
      </c>
      <c r="D1511">
        <v>29364679</v>
      </c>
      <c r="E1511">
        <v>1</v>
      </c>
      <c r="F1511">
        <v>1</v>
      </c>
      <c r="G1511">
        <v>1</v>
      </c>
      <c r="H1511">
        <v>1</v>
      </c>
      <c r="I1511" t="s">
        <v>1922</v>
      </c>
      <c r="J1511" t="s">
        <v>3</v>
      </c>
      <c r="K1511" t="s">
        <v>1923</v>
      </c>
      <c r="L1511">
        <v>1369</v>
      </c>
      <c r="N1511">
        <v>1013</v>
      </c>
      <c r="O1511" t="s">
        <v>1486</v>
      </c>
      <c r="P1511" t="s">
        <v>1486</v>
      </c>
      <c r="Q1511">
        <v>1</v>
      </c>
      <c r="X1511">
        <v>188.928</v>
      </c>
      <c r="Y1511">
        <v>0</v>
      </c>
      <c r="Z1511">
        <v>0</v>
      </c>
      <c r="AA1511">
        <v>0</v>
      </c>
      <c r="AB1511">
        <v>9.92</v>
      </c>
      <c r="AC1511">
        <v>0</v>
      </c>
      <c r="AD1511">
        <v>1</v>
      </c>
      <c r="AE1511">
        <v>1</v>
      </c>
      <c r="AF1511" t="s">
        <v>916</v>
      </c>
      <c r="AG1511">
        <v>226.71359999999999</v>
      </c>
      <c r="AH1511">
        <v>2</v>
      </c>
      <c r="AI1511">
        <v>53554769</v>
      </c>
      <c r="AJ1511">
        <v>1675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 x14ac:dyDescent="0.2">
      <c r="A1512">
        <f>ROW(Source!A1020)</f>
        <v>1020</v>
      </c>
      <c r="B1512">
        <v>53554778</v>
      </c>
      <c r="C1512">
        <v>53554768</v>
      </c>
      <c r="D1512">
        <v>121548</v>
      </c>
      <c r="E1512">
        <v>1</v>
      </c>
      <c r="F1512">
        <v>1</v>
      </c>
      <c r="G1512">
        <v>1</v>
      </c>
      <c r="H1512">
        <v>1</v>
      </c>
      <c r="I1512" t="s">
        <v>31</v>
      </c>
      <c r="J1512" t="s">
        <v>3</v>
      </c>
      <c r="K1512" t="s">
        <v>1489</v>
      </c>
      <c r="L1512">
        <v>608254</v>
      </c>
      <c r="N1512">
        <v>1013</v>
      </c>
      <c r="O1512" t="s">
        <v>1490</v>
      </c>
      <c r="P1512" t="s">
        <v>1490</v>
      </c>
      <c r="Q1512">
        <v>1</v>
      </c>
      <c r="X1512">
        <v>1.4256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2</v>
      </c>
      <c r="AF1512" t="s">
        <v>916</v>
      </c>
      <c r="AG1512">
        <v>1.71072</v>
      </c>
      <c r="AH1512">
        <v>2</v>
      </c>
      <c r="AI1512">
        <v>53554770</v>
      </c>
      <c r="AJ1512">
        <v>1676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 x14ac:dyDescent="0.2">
      <c r="A1513">
        <f>ROW(Source!A1020)</f>
        <v>1020</v>
      </c>
      <c r="B1513">
        <v>53554779</v>
      </c>
      <c r="C1513">
        <v>53554768</v>
      </c>
      <c r="D1513">
        <v>29172362</v>
      </c>
      <c r="E1513">
        <v>1</v>
      </c>
      <c r="F1513">
        <v>1</v>
      </c>
      <c r="G1513">
        <v>1</v>
      </c>
      <c r="H1513">
        <v>2</v>
      </c>
      <c r="I1513" t="s">
        <v>1924</v>
      </c>
      <c r="J1513" t="s">
        <v>1925</v>
      </c>
      <c r="K1513" t="s">
        <v>1926</v>
      </c>
      <c r="L1513">
        <v>1368</v>
      </c>
      <c r="N1513">
        <v>1011</v>
      </c>
      <c r="O1513" t="s">
        <v>1494</v>
      </c>
      <c r="P1513" t="s">
        <v>1494</v>
      </c>
      <c r="Q1513">
        <v>1</v>
      </c>
      <c r="X1513">
        <v>1.4256</v>
      </c>
      <c r="Y1513">
        <v>0</v>
      </c>
      <c r="Z1513">
        <v>134.65</v>
      </c>
      <c r="AA1513">
        <v>13.5</v>
      </c>
      <c r="AB1513">
        <v>0</v>
      </c>
      <c r="AC1513">
        <v>0</v>
      </c>
      <c r="AD1513">
        <v>1</v>
      </c>
      <c r="AE1513">
        <v>0</v>
      </c>
      <c r="AF1513" t="s">
        <v>916</v>
      </c>
      <c r="AG1513">
        <v>1.71072</v>
      </c>
      <c r="AH1513">
        <v>2</v>
      </c>
      <c r="AI1513">
        <v>53554771</v>
      </c>
      <c r="AJ1513">
        <v>1677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 x14ac:dyDescent="0.2">
      <c r="A1514">
        <f>ROW(Source!A1020)</f>
        <v>1020</v>
      </c>
      <c r="B1514">
        <v>53554780</v>
      </c>
      <c r="C1514">
        <v>53554768</v>
      </c>
      <c r="D1514">
        <v>29174913</v>
      </c>
      <c r="E1514">
        <v>1</v>
      </c>
      <c r="F1514">
        <v>1</v>
      </c>
      <c r="G1514">
        <v>1</v>
      </c>
      <c r="H1514">
        <v>2</v>
      </c>
      <c r="I1514" t="s">
        <v>1513</v>
      </c>
      <c r="J1514" t="s">
        <v>1514</v>
      </c>
      <c r="K1514" t="s">
        <v>1515</v>
      </c>
      <c r="L1514">
        <v>1368</v>
      </c>
      <c r="N1514">
        <v>1011</v>
      </c>
      <c r="O1514" t="s">
        <v>1494</v>
      </c>
      <c r="P1514" t="s">
        <v>1494</v>
      </c>
      <c r="Q1514">
        <v>1</v>
      </c>
      <c r="X1514">
        <v>1.4256</v>
      </c>
      <c r="Y1514">
        <v>0</v>
      </c>
      <c r="Z1514">
        <v>87.17</v>
      </c>
      <c r="AA1514">
        <v>11.6</v>
      </c>
      <c r="AB1514">
        <v>0</v>
      </c>
      <c r="AC1514">
        <v>0</v>
      </c>
      <c r="AD1514">
        <v>1</v>
      </c>
      <c r="AE1514">
        <v>0</v>
      </c>
      <c r="AF1514" t="s">
        <v>916</v>
      </c>
      <c r="AG1514">
        <v>1.71072</v>
      </c>
      <c r="AH1514">
        <v>2</v>
      </c>
      <c r="AI1514">
        <v>53554772</v>
      </c>
      <c r="AJ1514">
        <v>1678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 x14ac:dyDescent="0.2">
      <c r="A1515">
        <f>ROW(Source!A1020)</f>
        <v>1020</v>
      </c>
      <c r="B1515">
        <v>53554781</v>
      </c>
      <c r="C1515">
        <v>53554768</v>
      </c>
      <c r="D1515">
        <v>29110793</v>
      </c>
      <c r="E1515">
        <v>1</v>
      </c>
      <c r="F1515">
        <v>1</v>
      </c>
      <c r="G1515">
        <v>1</v>
      </c>
      <c r="H1515">
        <v>3</v>
      </c>
      <c r="I1515" t="s">
        <v>1927</v>
      </c>
      <c r="J1515" t="s">
        <v>1928</v>
      </c>
      <c r="K1515" t="s">
        <v>1929</v>
      </c>
      <c r="L1515">
        <v>1308</v>
      </c>
      <c r="N1515">
        <v>1003</v>
      </c>
      <c r="O1515" t="s">
        <v>1150</v>
      </c>
      <c r="P1515" t="s">
        <v>1150</v>
      </c>
      <c r="Q1515">
        <v>100</v>
      </c>
      <c r="X1515">
        <v>0.1</v>
      </c>
      <c r="Y1515">
        <v>120.36</v>
      </c>
      <c r="Z1515">
        <v>0</v>
      </c>
      <c r="AA1515">
        <v>0</v>
      </c>
      <c r="AB1515">
        <v>0</v>
      </c>
      <c r="AC1515">
        <v>0</v>
      </c>
      <c r="AD1515">
        <v>1</v>
      </c>
      <c r="AE1515">
        <v>0</v>
      </c>
      <c r="AF1515" t="s">
        <v>3</v>
      </c>
      <c r="AG1515">
        <v>0.1</v>
      </c>
      <c r="AH1515">
        <v>2</v>
      </c>
      <c r="AI1515">
        <v>53554773</v>
      </c>
      <c r="AJ1515">
        <v>1679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 x14ac:dyDescent="0.2">
      <c r="A1516">
        <f>ROW(Source!A1020)</f>
        <v>1020</v>
      </c>
      <c r="B1516">
        <v>53554782</v>
      </c>
      <c r="C1516">
        <v>53554768</v>
      </c>
      <c r="D1516">
        <v>29110838</v>
      </c>
      <c r="E1516">
        <v>1</v>
      </c>
      <c r="F1516">
        <v>1</v>
      </c>
      <c r="G1516">
        <v>1</v>
      </c>
      <c r="H1516">
        <v>3</v>
      </c>
      <c r="I1516" t="s">
        <v>1930</v>
      </c>
      <c r="J1516" t="s">
        <v>1931</v>
      </c>
      <c r="K1516" t="s">
        <v>1932</v>
      </c>
      <c r="L1516">
        <v>1346</v>
      </c>
      <c r="N1516">
        <v>1009</v>
      </c>
      <c r="O1516" t="s">
        <v>143</v>
      </c>
      <c r="P1516" t="s">
        <v>143</v>
      </c>
      <c r="Q1516">
        <v>1</v>
      </c>
      <c r="X1516">
        <v>0.42</v>
      </c>
      <c r="Y1516">
        <v>30.5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 t="s">
        <v>3</v>
      </c>
      <c r="AG1516">
        <v>0.42</v>
      </c>
      <c r="AH1516">
        <v>2</v>
      </c>
      <c r="AI1516">
        <v>53554774</v>
      </c>
      <c r="AJ1516">
        <v>1680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 x14ac:dyDescent="0.2">
      <c r="A1517">
        <f>ROW(Source!A1020)</f>
        <v>1020</v>
      </c>
      <c r="B1517">
        <v>53554783</v>
      </c>
      <c r="C1517">
        <v>53554768</v>
      </c>
      <c r="D1517">
        <v>29171808</v>
      </c>
      <c r="E1517">
        <v>1</v>
      </c>
      <c r="F1517">
        <v>1</v>
      </c>
      <c r="G1517">
        <v>1</v>
      </c>
      <c r="H1517">
        <v>3</v>
      </c>
      <c r="I1517" t="s">
        <v>1933</v>
      </c>
      <c r="J1517" t="s">
        <v>1934</v>
      </c>
      <c r="K1517" t="s">
        <v>1935</v>
      </c>
      <c r="L1517">
        <v>1374</v>
      </c>
      <c r="N1517">
        <v>1013</v>
      </c>
      <c r="O1517" t="s">
        <v>1936</v>
      </c>
      <c r="P1517" t="s">
        <v>1936</v>
      </c>
      <c r="Q1517">
        <v>1</v>
      </c>
      <c r="X1517">
        <v>26.03</v>
      </c>
      <c r="Y1517">
        <v>1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 t="s">
        <v>3</v>
      </c>
      <c r="AG1517">
        <v>26.03</v>
      </c>
      <c r="AH1517">
        <v>2</v>
      </c>
      <c r="AI1517">
        <v>53554775</v>
      </c>
      <c r="AJ1517">
        <v>1682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 x14ac:dyDescent="0.2">
      <c r="A1518">
        <f>ROW(Source!A1021)</f>
        <v>1021</v>
      </c>
      <c r="B1518">
        <v>53554777</v>
      </c>
      <c r="C1518">
        <v>53554768</v>
      </c>
      <c r="D1518">
        <v>29364679</v>
      </c>
      <c r="E1518">
        <v>1</v>
      </c>
      <c r="F1518">
        <v>1</v>
      </c>
      <c r="G1518">
        <v>1</v>
      </c>
      <c r="H1518">
        <v>1</v>
      </c>
      <c r="I1518" t="s">
        <v>1922</v>
      </c>
      <c r="J1518" t="s">
        <v>3</v>
      </c>
      <c r="K1518" t="s">
        <v>1923</v>
      </c>
      <c r="L1518">
        <v>1369</v>
      </c>
      <c r="N1518">
        <v>1013</v>
      </c>
      <c r="O1518" t="s">
        <v>1486</v>
      </c>
      <c r="P1518" t="s">
        <v>1486</v>
      </c>
      <c r="Q1518">
        <v>1</v>
      </c>
      <c r="X1518">
        <v>188.928</v>
      </c>
      <c r="Y1518">
        <v>0</v>
      </c>
      <c r="Z1518">
        <v>0</v>
      </c>
      <c r="AA1518">
        <v>0</v>
      </c>
      <c r="AB1518">
        <v>9.92</v>
      </c>
      <c r="AC1518">
        <v>0</v>
      </c>
      <c r="AD1518">
        <v>1</v>
      </c>
      <c r="AE1518">
        <v>1</v>
      </c>
      <c r="AF1518" t="s">
        <v>916</v>
      </c>
      <c r="AG1518">
        <v>226.71359999999999</v>
      </c>
      <c r="AH1518">
        <v>2</v>
      </c>
      <c r="AI1518">
        <v>53554769</v>
      </c>
      <c r="AJ1518">
        <v>1683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 x14ac:dyDescent="0.2">
      <c r="A1519">
        <f>ROW(Source!A1021)</f>
        <v>1021</v>
      </c>
      <c r="B1519">
        <v>53554778</v>
      </c>
      <c r="C1519">
        <v>53554768</v>
      </c>
      <c r="D1519">
        <v>121548</v>
      </c>
      <c r="E1519">
        <v>1</v>
      </c>
      <c r="F1519">
        <v>1</v>
      </c>
      <c r="G1519">
        <v>1</v>
      </c>
      <c r="H1519">
        <v>1</v>
      </c>
      <c r="I1519" t="s">
        <v>31</v>
      </c>
      <c r="J1519" t="s">
        <v>3</v>
      </c>
      <c r="K1519" t="s">
        <v>1489</v>
      </c>
      <c r="L1519">
        <v>608254</v>
      </c>
      <c r="N1519">
        <v>1013</v>
      </c>
      <c r="O1519" t="s">
        <v>1490</v>
      </c>
      <c r="P1519" t="s">
        <v>1490</v>
      </c>
      <c r="Q1519">
        <v>1</v>
      </c>
      <c r="X1519">
        <v>1.4256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2</v>
      </c>
      <c r="AF1519" t="s">
        <v>916</v>
      </c>
      <c r="AG1519">
        <v>1.71072</v>
      </c>
      <c r="AH1519">
        <v>2</v>
      </c>
      <c r="AI1519">
        <v>53554770</v>
      </c>
      <c r="AJ1519">
        <v>1684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 x14ac:dyDescent="0.2">
      <c r="A1520">
        <f>ROW(Source!A1021)</f>
        <v>1021</v>
      </c>
      <c r="B1520">
        <v>53554779</v>
      </c>
      <c r="C1520">
        <v>53554768</v>
      </c>
      <c r="D1520">
        <v>29172362</v>
      </c>
      <c r="E1520">
        <v>1</v>
      </c>
      <c r="F1520">
        <v>1</v>
      </c>
      <c r="G1520">
        <v>1</v>
      </c>
      <c r="H1520">
        <v>2</v>
      </c>
      <c r="I1520" t="s">
        <v>1924</v>
      </c>
      <c r="J1520" t="s">
        <v>1925</v>
      </c>
      <c r="K1520" t="s">
        <v>1926</v>
      </c>
      <c r="L1520">
        <v>1368</v>
      </c>
      <c r="N1520">
        <v>1011</v>
      </c>
      <c r="O1520" t="s">
        <v>1494</v>
      </c>
      <c r="P1520" t="s">
        <v>1494</v>
      </c>
      <c r="Q1520">
        <v>1</v>
      </c>
      <c r="X1520">
        <v>1.4256</v>
      </c>
      <c r="Y1520">
        <v>0</v>
      </c>
      <c r="Z1520">
        <v>134.65</v>
      </c>
      <c r="AA1520">
        <v>13.5</v>
      </c>
      <c r="AB1520">
        <v>0</v>
      </c>
      <c r="AC1520">
        <v>0</v>
      </c>
      <c r="AD1520">
        <v>1</v>
      </c>
      <c r="AE1520">
        <v>0</v>
      </c>
      <c r="AF1520" t="s">
        <v>916</v>
      </c>
      <c r="AG1520">
        <v>1.71072</v>
      </c>
      <c r="AH1520">
        <v>2</v>
      </c>
      <c r="AI1520">
        <v>53554771</v>
      </c>
      <c r="AJ1520">
        <v>1685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 x14ac:dyDescent="0.2">
      <c r="A1521">
        <f>ROW(Source!A1021)</f>
        <v>1021</v>
      </c>
      <c r="B1521">
        <v>53554780</v>
      </c>
      <c r="C1521">
        <v>53554768</v>
      </c>
      <c r="D1521">
        <v>29174913</v>
      </c>
      <c r="E1521">
        <v>1</v>
      </c>
      <c r="F1521">
        <v>1</v>
      </c>
      <c r="G1521">
        <v>1</v>
      </c>
      <c r="H1521">
        <v>2</v>
      </c>
      <c r="I1521" t="s">
        <v>1513</v>
      </c>
      <c r="J1521" t="s">
        <v>1514</v>
      </c>
      <c r="K1521" t="s">
        <v>1515</v>
      </c>
      <c r="L1521">
        <v>1368</v>
      </c>
      <c r="N1521">
        <v>1011</v>
      </c>
      <c r="O1521" t="s">
        <v>1494</v>
      </c>
      <c r="P1521" t="s">
        <v>1494</v>
      </c>
      <c r="Q1521">
        <v>1</v>
      </c>
      <c r="X1521">
        <v>1.4256</v>
      </c>
      <c r="Y1521">
        <v>0</v>
      </c>
      <c r="Z1521">
        <v>87.17</v>
      </c>
      <c r="AA1521">
        <v>11.6</v>
      </c>
      <c r="AB1521">
        <v>0</v>
      </c>
      <c r="AC1521">
        <v>0</v>
      </c>
      <c r="AD1521">
        <v>1</v>
      </c>
      <c r="AE1521">
        <v>0</v>
      </c>
      <c r="AF1521" t="s">
        <v>916</v>
      </c>
      <c r="AG1521">
        <v>1.71072</v>
      </c>
      <c r="AH1521">
        <v>2</v>
      </c>
      <c r="AI1521">
        <v>53554772</v>
      </c>
      <c r="AJ1521">
        <v>1686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 x14ac:dyDescent="0.2">
      <c r="A1522">
        <f>ROW(Source!A1021)</f>
        <v>1021</v>
      </c>
      <c r="B1522">
        <v>53554781</v>
      </c>
      <c r="C1522">
        <v>53554768</v>
      </c>
      <c r="D1522">
        <v>29110793</v>
      </c>
      <c r="E1522">
        <v>1</v>
      </c>
      <c r="F1522">
        <v>1</v>
      </c>
      <c r="G1522">
        <v>1</v>
      </c>
      <c r="H1522">
        <v>3</v>
      </c>
      <c r="I1522" t="s">
        <v>1927</v>
      </c>
      <c r="J1522" t="s">
        <v>1928</v>
      </c>
      <c r="K1522" t="s">
        <v>1929</v>
      </c>
      <c r="L1522">
        <v>1308</v>
      </c>
      <c r="N1522">
        <v>1003</v>
      </c>
      <c r="O1522" t="s">
        <v>1150</v>
      </c>
      <c r="P1522" t="s">
        <v>1150</v>
      </c>
      <c r="Q1522">
        <v>100</v>
      </c>
      <c r="X1522">
        <v>0.1</v>
      </c>
      <c r="Y1522">
        <v>120.36</v>
      </c>
      <c r="Z1522">
        <v>0</v>
      </c>
      <c r="AA1522">
        <v>0</v>
      </c>
      <c r="AB1522">
        <v>0</v>
      </c>
      <c r="AC1522">
        <v>0</v>
      </c>
      <c r="AD1522">
        <v>1</v>
      </c>
      <c r="AE1522">
        <v>0</v>
      </c>
      <c r="AF1522" t="s">
        <v>3</v>
      </c>
      <c r="AG1522">
        <v>0.1</v>
      </c>
      <c r="AH1522">
        <v>2</v>
      </c>
      <c r="AI1522">
        <v>53554773</v>
      </c>
      <c r="AJ1522">
        <v>1687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 x14ac:dyDescent="0.2">
      <c r="A1523">
        <f>ROW(Source!A1021)</f>
        <v>1021</v>
      </c>
      <c r="B1523">
        <v>53554782</v>
      </c>
      <c r="C1523">
        <v>53554768</v>
      </c>
      <c r="D1523">
        <v>29110838</v>
      </c>
      <c r="E1523">
        <v>1</v>
      </c>
      <c r="F1523">
        <v>1</v>
      </c>
      <c r="G1523">
        <v>1</v>
      </c>
      <c r="H1523">
        <v>3</v>
      </c>
      <c r="I1523" t="s">
        <v>1930</v>
      </c>
      <c r="J1523" t="s">
        <v>1931</v>
      </c>
      <c r="K1523" t="s">
        <v>1932</v>
      </c>
      <c r="L1523">
        <v>1346</v>
      </c>
      <c r="N1523">
        <v>1009</v>
      </c>
      <c r="O1523" t="s">
        <v>143</v>
      </c>
      <c r="P1523" t="s">
        <v>143</v>
      </c>
      <c r="Q1523">
        <v>1</v>
      </c>
      <c r="X1523">
        <v>0.42</v>
      </c>
      <c r="Y1523">
        <v>30.5</v>
      </c>
      <c r="Z1523">
        <v>0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 t="s">
        <v>3</v>
      </c>
      <c r="AG1523">
        <v>0.42</v>
      </c>
      <c r="AH1523">
        <v>2</v>
      </c>
      <c r="AI1523">
        <v>53554774</v>
      </c>
      <c r="AJ1523">
        <v>1688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 x14ac:dyDescent="0.2">
      <c r="A1524">
        <f>ROW(Source!A1021)</f>
        <v>1021</v>
      </c>
      <c r="B1524">
        <v>53554783</v>
      </c>
      <c r="C1524">
        <v>53554768</v>
      </c>
      <c r="D1524">
        <v>29171808</v>
      </c>
      <c r="E1524">
        <v>1</v>
      </c>
      <c r="F1524">
        <v>1</v>
      </c>
      <c r="G1524">
        <v>1</v>
      </c>
      <c r="H1524">
        <v>3</v>
      </c>
      <c r="I1524" t="s">
        <v>1933</v>
      </c>
      <c r="J1524" t="s">
        <v>1934</v>
      </c>
      <c r="K1524" t="s">
        <v>1935</v>
      </c>
      <c r="L1524">
        <v>1374</v>
      </c>
      <c r="N1524">
        <v>1013</v>
      </c>
      <c r="O1524" t="s">
        <v>1936</v>
      </c>
      <c r="P1524" t="s">
        <v>1936</v>
      </c>
      <c r="Q1524">
        <v>1</v>
      </c>
      <c r="X1524">
        <v>26.03</v>
      </c>
      <c r="Y1524">
        <v>1</v>
      </c>
      <c r="Z1524">
        <v>0</v>
      </c>
      <c r="AA1524">
        <v>0</v>
      </c>
      <c r="AB1524">
        <v>0</v>
      </c>
      <c r="AC1524">
        <v>0</v>
      </c>
      <c r="AD1524">
        <v>1</v>
      </c>
      <c r="AE1524">
        <v>0</v>
      </c>
      <c r="AF1524" t="s">
        <v>3</v>
      </c>
      <c r="AG1524">
        <v>26.03</v>
      </c>
      <c r="AH1524">
        <v>2</v>
      </c>
      <c r="AI1524">
        <v>53554775</v>
      </c>
      <c r="AJ1524">
        <v>1690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 x14ac:dyDescent="0.2">
      <c r="A1525">
        <f>ROW(Source!A1026)</f>
        <v>1026</v>
      </c>
      <c r="B1525">
        <v>53554797</v>
      </c>
      <c r="C1525">
        <v>53554786</v>
      </c>
      <c r="D1525">
        <v>29364679</v>
      </c>
      <c r="E1525">
        <v>1</v>
      </c>
      <c r="F1525">
        <v>1</v>
      </c>
      <c r="G1525">
        <v>1</v>
      </c>
      <c r="H1525">
        <v>1</v>
      </c>
      <c r="I1525" t="s">
        <v>1922</v>
      </c>
      <c r="J1525" t="s">
        <v>3</v>
      </c>
      <c r="K1525" t="s">
        <v>1923</v>
      </c>
      <c r="L1525">
        <v>1369</v>
      </c>
      <c r="N1525">
        <v>1013</v>
      </c>
      <c r="O1525" t="s">
        <v>1486</v>
      </c>
      <c r="P1525" t="s">
        <v>1486</v>
      </c>
      <c r="Q1525">
        <v>1</v>
      </c>
      <c r="X1525">
        <v>81.887999999999991</v>
      </c>
      <c r="Y1525">
        <v>0</v>
      </c>
      <c r="Z1525">
        <v>0</v>
      </c>
      <c r="AA1525">
        <v>0</v>
      </c>
      <c r="AB1525">
        <v>330.57</v>
      </c>
      <c r="AC1525">
        <v>0</v>
      </c>
      <c r="AD1525">
        <v>1</v>
      </c>
      <c r="AE1525">
        <v>1</v>
      </c>
      <c r="AF1525" t="s">
        <v>916</v>
      </c>
      <c r="AG1525">
        <v>98.265600000000006</v>
      </c>
      <c r="AH1525">
        <v>2</v>
      </c>
      <c r="AI1525">
        <v>53554787</v>
      </c>
      <c r="AJ1525">
        <v>1691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 x14ac:dyDescent="0.2">
      <c r="A1526">
        <f>ROW(Source!A1026)</f>
        <v>1026</v>
      </c>
      <c r="B1526">
        <v>53554798</v>
      </c>
      <c r="C1526">
        <v>53554786</v>
      </c>
      <c r="D1526">
        <v>121548</v>
      </c>
      <c r="E1526">
        <v>1</v>
      </c>
      <c r="F1526">
        <v>1</v>
      </c>
      <c r="G1526">
        <v>1</v>
      </c>
      <c r="H1526">
        <v>1</v>
      </c>
      <c r="I1526" t="s">
        <v>31</v>
      </c>
      <c r="J1526" t="s">
        <v>3</v>
      </c>
      <c r="K1526" t="s">
        <v>1489</v>
      </c>
      <c r="L1526">
        <v>608254</v>
      </c>
      <c r="N1526">
        <v>1013</v>
      </c>
      <c r="O1526" t="s">
        <v>1490</v>
      </c>
      <c r="P1526" t="s">
        <v>1490</v>
      </c>
      <c r="Q1526">
        <v>1</v>
      </c>
      <c r="X1526">
        <v>0.12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2</v>
      </c>
      <c r="AF1526" t="s">
        <v>916</v>
      </c>
      <c r="AG1526">
        <v>0.14399999999999999</v>
      </c>
      <c r="AH1526">
        <v>2</v>
      </c>
      <c r="AI1526">
        <v>53554788</v>
      </c>
      <c r="AJ1526">
        <v>1692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 x14ac:dyDescent="0.2">
      <c r="A1527">
        <f>ROW(Source!A1026)</f>
        <v>1026</v>
      </c>
      <c r="B1527">
        <v>53554799</v>
      </c>
      <c r="C1527">
        <v>53554786</v>
      </c>
      <c r="D1527">
        <v>29172362</v>
      </c>
      <c r="E1527">
        <v>1</v>
      </c>
      <c r="F1527">
        <v>1</v>
      </c>
      <c r="G1527">
        <v>1</v>
      </c>
      <c r="H1527">
        <v>2</v>
      </c>
      <c r="I1527" t="s">
        <v>1924</v>
      </c>
      <c r="J1527" t="s">
        <v>1925</v>
      </c>
      <c r="K1527" t="s">
        <v>1926</v>
      </c>
      <c r="L1527">
        <v>1368</v>
      </c>
      <c r="N1527">
        <v>1011</v>
      </c>
      <c r="O1527" t="s">
        <v>1494</v>
      </c>
      <c r="P1527" t="s">
        <v>1494</v>
      </c>
      <c r="Q1527">
        <v>1</v>
      </c>
      <c r="X1527">
        <v>0.12</v>
      </c>
      <c r="Y1527">
        <v>0</v>
      </c>
      <c r="Z1527">
        <v>134.65</v>
      </c>
      <c r="AA1527">
        <v>13.5</v>
      </c>
      <c r="AB1527">
        <v>0</v>
      </c>
      <c r="AC1527">
        <v>0</v>
      </c>
      <c r="AD1527">
        <v>1</v>
      </c>
      <c r="AE1527">
        <v>0</v>
      </c>
      <c r="AF1527" t="s">
        <v>916</v>
      </c>
      <c r="AG1527">
        <v>0.14399999999999999</v>
      </c>
      <c r="AH1527">
        <v>2</v>
      </c>
      <c r="AI1527">
        <v>53554789</v>
      </c>
      <c r="AJ1527">
        <v>1693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 x14ac:dyDescent="0.2">
      <c r="A1528">
        <f>ROW(Source!A1026)</f>
        <v>1026</v>
      </c>
      <c r="B1528">
        <v>53554800</v>
      </c>
      <c r="C1528">
        <v>53554786</v>
      </c>
      <c r="D1528">
        <v>29174913</v>
      </c>
      <c r="E1528">
        <v>1</v>
      </c>
      <c r="F1528">
        <v>1</v>
      </c>
      <c r="G1528">
        <v>1</v>
      </c>
      <c r="H1528">
        <v>2</v>
      </c>
      <c r="I1528" t="s">
        <v>1513</v>
      </c>
      <c r="J1528" t="s">
        <v>1514</v>
      </c>
      <c r="K1528" t="s">
        <v>1515</v>
      </c>
      <c r="L1528">
        <v>1368</v>
      </c>
      <c r="N1528">
        <v>1011</v>
      </c>
      <c r="O1528" t="s">
        <v>1494</v>
      </c>
      <c r="P1528" t="s">
        <v>1494</v>
      </c>
      <c r="Q1528">
        <v>1</v>
      </c>
      <c r="X1528">
        <v>0.12</v>
      </c>
      <c r="Y1528">
        <v>0</v>
      </c>
      <c r="Z1528">
        <v>87.17</v>
      </c>
      <c r="AA1528">
        <v>11.6</v>
      </c>
      <c r="AB1528">
        <v>0</v>
      </c>
      <c r="AC1528">
        <v>0</v>
      </c>
      <c r="AD1528">
        <v>1</v>
      </c>
      <c r="AE1528">
        <v>0</v>
      </c>
      <c r="AF1528" t="s">
        <v>916</v>
      </c>
      <c r="AG1528">
        <v>0.14399999999999999</v>
      </c>
      <c r="AH1528">
        <v>2</v>
      </c>
      <c r="AI1528">
        <v>53554790</v>
      </c>
      <c r="AJ1528">
        <v>1694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 x14ac:dyDescent="0.2">
      <c r="A1529">
        <f>ROW(Source!A1026)</f>
        <v>1026</v>
      </c>
      <c r="B1529">
        <v>53554801</v>
      </c>
      <c r="C1529">
        <v>53554786</v>
      </c>
      <c r="D1529">
        <v>29114269</v>
      </c>
      <c r="E1529">
        <v>1</v>
      </c>
      <c r="F1529">
        <v>1</v>
      </c>
      <c r="G1529">
        <v>1</v>
      </c>
      <c r="H1529">
        <v>3</v>
      </c>
      <c r="I1529" t="s">
        <v>1949</v>
      </c>
      <c r="J1529" t="s">
        <v>1950</v>
      </c>
      <c r="K1529" t="s">
        <v>1951</v>
      </c>
      <c r="L1529">
        <v>1348</v>
      </c>
      <c r="N1529">
        <v>1009</v>
      </c>
      <c r="O1529" t="s">
        <v>26</v>
      </c>
      <c r="P1529" t="s">
        <v>26</v>
      </c>
      <c r="Q1529">
        <v>1000</v>
      </c>
      <c r="X1529">
        <v>3.0599999999999998E-3</v>
      </c>
      <c r="Y1529">
        <v>12429.99</v>
      </c>
      <c r="Z1529">
        <v>0</v>
      </c>
      <c r="AA1529">
        <v>0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3.0599999999999998E-3</v>
      </c>
      <c r="AH1529">
        <v>2</v>
      </c>
      <c r="AI1529">
        <v>53554791</v>
      </c>
      <c r="AJ1529">
        <v>1695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 x14ac:dyDescent="0.2">
      <c r="A1530">
        <f>ROW(Source!A1026)</f>
        <v>1026</v>
      </c>
      <c r="B1530">
        <v>53554802</v>
      </c>
      <c r="C1530">
        <v>53554786</v>
      </c>
      <c r="D1530">
        <v>29110838</v>
      </c>
      <c r="E1530">
        <v>1</v>
      </c>
      <c r="F1530">
        <v>1</v>
      </c>
      <c r="G1530">
        <v>1</v>
      </c>
      <c r="H1530">
        <v>3</v>
      </c>
      <c r="I1530" t="s">
        <v>1930</v>
      </c>
      <c r="J1530" t="s">
        <v>1931</v>
      </c>
      <c r="K1530" t="s">
        <v>1932</v>
      </c>
      <c r="L1530">
        <v>1346</v>
      </c>
      <c r="N1530">
        <v>1009</v>
      </c>
      <c r="O1530" t="s">
        <v>143</v>
      </c>
      <c r="P1530" t="s">
        <v>143</v>
      </c>
      <c r="Q1530">
        <v>1</v>
      </c>
      <c r="X1530">
        <v>0.31</v>
      </c>
      <c r="Y1530">
        <v>30.5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0.31</v>
      </c>
      <c r="AH1530">
        <v>2</v>
      </c>
      <c r="AI1530">
        <v>53554792</v>
      </c>
      <c r="AJ1530">
        <v>1696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 x14ac:dyDescent="0.2">
      <c r="A1531">
        <f>ROW(Source!A1026)</f>
        <v>1026</v>
      </c>
      <c r="B1531">
        <v>53554803</v>
      </c>
      <c r="C1531">
        <v>53554786</v>
      </c>
      <c r="D1531">
        <v>29114470</v>
      </c>
      <c r="E1531">
        <v>1</v>
      </c>
      <c r="F1531">
        <v>1</v>
      </c>
      <c r="G1531">
        <v>1</v>
      </c>
      <c r="H1531">
        <v>3</v>
      </c>
      <c r="I1531" t="s">
        <v>1952</v>
      </c>
      <c r="J1531" t="s">
        <v>1953</v>
      </c>
      <c r="K1531" t="s">
        <v>1954</v>
      </c>
      <c r="L1531">
        <v>1355</v>
      </c>
      <c r="N1531">
        <v>1010</v>
      </c>
      <c r="O1531" t="s">
        <v>894</v>
      </c>
      <c r="P1531" t="s">
        <v>894</v>
      </c>
      <c r="Q1531">
        <v>100</v>
      </c>
      <c r="X1531">
        <v>4.08</v>
      </c>
      <c r="Y1531">
        <v>86.24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4.08</v>
      </c>
      <c r="AH1531">
        <v>2</v>
      </c>
      <c r="AI1531">
        <v>53554793</v>
      </c>
      <c r="AJ1531">
        <v>1697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 x14ac:dyDescent="0.2">
      <c r="A1532">
        <f>ROW(Source!A1026)</f>
        <v>1026</v>
      </c>
      <c r="B1532">
        <v>53554804</v>
      </c>
      <c r="C1532">
        <v>53554786</v>
      </c>
      <c r="D1532">
        <v>29171808</v>
      </c>
      <c r="E1532">
        <v>1</v>
      </c>
      <c r="F1532">
        <v>1</v>
      </c>
      <c r="G1532">
        <v>1</v>
      </c>
      <c r="H1532">
        <v>3</v>
      </c>
      <c r="I1532" t="s">
        <v>1933</v>
      </c>
      <c r="J1532" t="s">
        <v>1934</v>
      </c>
      <c r="K1532" t="s">
        <v>1935</v>
      </c>
      <c r="L1532">
        <v>1374</v>
      </c>
      <c r="N1532">
        <v>1013</v>
      </c>
      <c r="O1532" t="s">
        <v>1936</v>
      </c>
      <c r="P1532" t="s">
        <v>1936</v>
      </c>
      <c r="Q1532">
        <v>1</v>
      </c>
      <c r="X1532">
        <v>13.54</v>
      </c>
      <c r="Y1532">
        <v>1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0</v>
      </c>
      <c r="AF1532" t="s">
        <v>3</v>
      </c>
      <c r="AG1532">
        <v>13.54</v>
      </c>
      <c r="AH1532">
        <v>2</v>
      </c>
      <c r="AI1532">
        <v>53554794</v>
      </c>
      <c r="AJ1532">
        <v>1699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 x14ac:dyDescent="0.2">
      <c r="A1533">
        <f>ROW(Source!A1027)</f>
        <v>1027</v>
      </c>
      <c r="B1533">
        <v>53554797</v>
      </c>
      <c r="C1533">
        <v>53554786</v>
      </c>
      <c r="D1533">
        <v>29364679</v>
      </c>
      <c r="E1533">
        <v>1</v>
      </c>
      <c r="F1533">
        <v>1</v>
      </c>
      <c r="G1533">
        <v>1</v>
      </c>
      <c r="H1533">
        <v>1</v>
      </c>
      <c r="I1533" t="s">
        <v>1922</v>
      </c>
      <c r="J1533" t="s">
        <v>3</v>
      </c>
      <c r="K1533" t="s">
        <v>1923</v>
      </c>
      <c r="L1533">
        <v>1369</v>
      </c>
      <c r="N1533">
        <v>1013</v>
      </c>
      <c r="O1533" t="s">
        <v>1486</v>
      </c>
      <c r="P1533" t="s">
        <v>1486</v>
      </c>
      <c r="Q1533">
        <v>1</v>
      </c>
      <c r="X1533">
        <v>81.887999999999991</v>
      </c>
      <c r="Y1533">
        <v>0</v>
      </c>
      <c r="Z1533">
        <v>0</v>
      </c>
      <c r="AA1533">
        <v>0</v>
      </c>
      <c r="AB1533">
        <v>330.57</v>
      </c>
      <c r="AC1533">
        <v>0</v>
      </c>
      <c r="AD1533">
        <v>1</v>
      </c>
      <c r="AE1533">
        <v>1</v>
      </c>
      <c r="AF1533" t="s">
        <v>916</v>
      </c>
      <c r="AG1533">
        <v>98.265600000000006</v>
      </c>
      <c r="AH1533">
        <v>2</v>
      </c>
      <c r="AI1533">
        <v>53554787</v>
      </c>
      <c r="AJ1533">
        <v>1701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 x14ac:dyDescent="0.2">
      <c r="A1534">
        <f>ROW(Source!A1027)</f>
        <v>1027</v>
      </c>
      <c r="B1534">
        <v>53554798</v>
      </c>
      <c r="C1534">
        <v>53554786</v>
      </c>
      <c r="D1534">
        <v>121548</v>
      </c>
      <c r="E1534">
        <v>1</v>
      </c>
      <c r="F1534">
        <v>1</v>
      </c>
      <c r="G1534">
        <v>1</v>
      </c>
      <c r="H1534">
        <v>1</v>
      </c>
      <c r="I1534" t="s">
        <v>31</v>
      </c>
      <c r="J1534" t="s">
        <v>3</v>
      </c>
      <c r="K1534" t="s">
        <v>1489</v>
      </c>
      <c r="L1534">
        <v>608254</v>
      </c>
      <c r="N1534">
        <v>1013</v>
      </c>
      <c r="O1534" t="s">
        <v>1490</v>
      </c>
      <c r="P1534" t="s">
        <v>1490</v>
      </c>
      <c r="Q1534">
        <v>1</v>
      </c>
      <c r="X1534">
        <v>0.12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2</v>
      </c>
      <c r="AF1534" t="s">
        <v>916</v>
      </c>
      <c r="AG1534">
        <v>0.14399999999999999</v>
      </c>
      <c r="AH1534">
        <v>2</v>
      </c>
      <c r="AI1534">
        <v>53554788</v>
      </c>
      <c r="AJ1534">
        <v>1702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 x14ac:dyDescent="0.2">
      <c r="A1535">
        <f>ROW(Source!A1027)</f>
        <v>1027</v>
      </c>
      <c r="B1535">
        <v>53554799</v>
      </c>
      <c r="C1535">
        <v>53554786</v>
      </c>
      <c r="D1535">
        <v>29172362</v>
      </c>
      <c r="E1535">
        <v>1</v>
      </c>
      <c r="F1535">
        <v>1</v>
      </c>
      <c r="G1535">
        <v>1</v>
      </c>
      <c r="H1535">
        <v>2</v>
      </c>
      <c r="I1535" t="s">
        <v>1924</v>
      </c>
      <c r="J1535" t="s">
        <v>1925</v>
      </c>
      <c r="K1535" t="s">
        <v>1926</v>
      </c>
      <c r="L1535">
        <v>1368</v>
      </c>
      <c r="N1535">
        <v>1011</v>
      </c>
      <c r="O1535" t="s">
        <v>1494</v>
      </c>
      <c r="P1535" t="s">
        <v>1494</v>
      </c>
      <c r="Q1535">
        <v>1</v>
      </c>
      <c r="X1535">
        <v>0.12</v>
      </c>
      <c r="Y1535">
        <v>0</v>
      </c>
      <c r="Z1535">
        <v>134.65</v>
      </c>
      <c r="AA1535">
        <v>13.5</v>
      </c>
      <c r="AB1535">
        <v>0</v>
      </c>
      <c r="AC1535">
        <v>0</v>
      </c>
      <c r="AD1535">
        <v>1</v>
      </c>
      <c r="AE1535">
        <v>0</v>
      </c>
      <c r="AF1535" t="s">
        <v>916</v>
      </c>
      <c r="AG1535">
        <v>0.14399999999999999</v>
      </c>
      <c r="AH1535">
        <v>2</v>
      </c>
      <c r="AI1535">
        <v>53554789</v>
      </c>
      <c r="AJ1535">
        <v>1703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 x14ac:dyDescent="0.2">
      <c r="A1536">
        <f>ROW(Source!A1027)</f>
        <v>1027</v>
      </c>
      <c r="B1536">
        <v>53554800</v>
      </c>
      <c r="C1536">
        <v>53554786</v>
      </c>
      <c r="D1536">
        <v>29174913</v>
      </c>
      <c r="E1536">
        <v>1</v>
      </c>
      <c r="F1536">
        <v>1</v>
      </c>
      <c r="G1536">
        <v>1</v>
      </c>
      <c r="H1536">
        <v>2</v>
      </c>
      <c r="I1536" t="s">
        <v>1513</v>
      </c>
      <c r="J1536" t="s">
        <v>1514</v>
      </c>
      <c r="K1536" t="s">
        <v>1515</v>
      </c>
      <c r="L1536">
        <v>1368</v>
      </c>
      <c r="N1536">
        <v>1011</v>
      </c>
      <c r="O1536" t="s">
        <v>1494</v>
      </c>
      <c r="P1536" t="s">
        <v>1494</v>
      </c>
      <c r="Q1536">
        <v>1</v>
      </c>
      <c r="X1536">
        <v>0.12</v>
      </c>
      <c r="Y1536">
        <v>0</v>
      </c>
      <c r="Z1536">
        <v>87.17</v>
      </c>
      <c r="AA1536">
        <v>11.6</v>
      </c>
      <c r="AB1536">
        <v>0</v>
      </c>
      <c r="AC1536">
        <v>0</v>
      </c>
      <c r="AD1536">
        <v>1</v>
      </c>
      <c r="AE1536">
        <v>0</v>
      </c>
      <c r="AF1536" t="s">
        <v>916</v>
      </c>
      <c r="AG1536">
        <v>0.14399999999999999</v>
      </c>
      <c r="AH1536">
        <v>2</v>
      </c>
      <c r="AI1536">
        <v>53554790</v>
      </c>
      <c r="AJ1536">
        <v>1704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 x14ac:dyDescent="0.2">
      <c r="A1537">
        <f>ROW(Source!A1027)</f>
        <v>1027</v>
      </c>
      <c r="B1537">
        <v>53554801</v>
      </c>
      <c r="C1537">
        <v>53554786</v>
      </c>
      <c r="D1537">
        <v>29114269</v>
      </c>
      <c r="E1537">
        <v>1</v>
      </c>
      <c r="F1537">
        <v>1</v>
      </c>
      <c r="G1537">
        <v>1</v>
      </c>
      <c r="H1537">
        <v>3</v>
      </c>
      <c r="I1537" t="s">
        <v>1949</v>
      </c>
      <c r="J1537" t="s">
        <v>1950</v>
      </c>
      <c r="K1537" t="s">
        <v>1951</v>
      </c>
      <c r="L1537">
        <v>1348</v>
      </c>
      <c r="N1537">
        <v>1009</v>
      </c>
      <c r="O1537" t="s">
        <v>26</v>
      </c>
      <c r="P1537" t="s">
        <v>26</v>
      </c>
      <c r="Q1537">
        <v>1000</v>
      </c>
      <c r="X1537">
        <v>3.0599999999999998E-3</v>
      </c>
      <c r="Y1537">
        <v>12429.99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3.0599999999999998E-3</v>
      </c>
      <c r="AH1537">
        <v>2</v>
      </c>
      <c r="AI1537">
        <v>53554791</v>
      </c>
      <c r="AJ1537">
        <v>1705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 x14ac:dyDescent="0.2">
      <c r="A1538">
        <f>ROW(Source!A1027)</f>
        <v>1027</v>
      </c>
      <c r="B1538">
        <v>53554802</v>
      </c>
      <c r="C1538">
        <v>53554786</v>
      </c>
      <c r="D1538">
        <v>29110838</v>
      </c>
      <c r="E1538">
        <v>1</v>
      </c>
      <c r="F1538">
        <v>1</v>
      </c>
      <c r="G1538">
        <v>1</v>
      </c>
      <c r="H1538">
        <v>3</v>
      </c>
      <c r="I1538" t="s">
        <v>1930</v>
      </c>
      <c r="J1538" t="s">
        <v>1931</v>
      </c>
      <c r="K1538" t="s">
        <v>1932</v>
      </c>
      <c r="L1538">
        <v>1346</v>
      </c>
      <c r="N1538">
        <v>1009</v>
      </c>
      <c r="O1538" t="s">
        <v>143</v>
      </c>
      <c r="P1538" t="s">
        <v>143</v>
      </c>
      <c r="Q1538">
        <v>1</v>
      </c>
      <c r="X1538">
        <v>0.31</v>
      </c>
      <c r="Y1538">
        <v>30.5</v>
      </c>
      <c r="Z1538">
        <v>0</v>
      </c>
      <c r="AA1538">
        <v>0</v>
      </c>
      <c r="AB1538">
        <v>0</v>
      </c>
      <c r="AC1538">
        <v>0</v>
      </c>
      <c r="AD1538">
        <v>1</v>
      </c>
      <c r="AE1538">
        <v>0</v>
      </c>
      <c r="AF1538" t="s">
        <v>3</v>
      </c>
      <c r="AG1538">
        <v>0.31</v>
      </c>
      <c r="AH1538">
        <v>2</v>
      </c>
      <c r="AI1538">
        <v>53554792</v>
      </c>
      <c r="AJ1538">
        <v>1706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 x14ac:dyDescent="0.2">
      <c r="A1539">
        <f>ROW(Source!A1027)</f>
        <v>1027</v>
      </c>
      <c r="B1539">
        <v>53554803</v>
      </c>
      <c r="C1539">
        <v>53554786</v>
      </c>
      <c r="D1539">
        <v>29114470</v>
      </c>
      <c r="E1539">
        <v>1</v>
      </c>
      <c r="F1539">
        <v>1</v>
      </c>
      <c r="G1539">
        <v>1</v>
      </c>
      <c r="H1539">
        <v>3</v>
      </c>
      <c r="I1539" t="s">
        <v>1952</v>
      </c>
      <c r="J1539" t="s">
        <v>1953</v>
      </c>
      <c r="K1539" t="s">
        <v>1954</v>
      </c>
      <c r="L1539">
        <v>1355</v>
      </c>
      <c r="N1539">
        <v>1010</v>
      </c>
      <c r="O1539" t="s">
        <v>894</v>
      </c>
      <c r="P1539" t="s">
        <v>894</v>
      </c>
      <c r="Q1539">
        <v>100</v>
      </c>
      <c r="X1539">
        <v>4.08</v>
      </c>
      <c r="Y1539">
        <v>86.24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0</v>
      </c>
      <c r="AF1539" t="s">
        <v>3</v>
      </c>
      <c r="AG1539">
        <v>4.08</v>
      </c>
      <c r="AH1539">
        <v>2</v>
      </c>
      <c r="AI1539">
        <v>53554793</v>
      </c>
      <c r="AJ1539">
        <v>1707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 x14ac:dyDescent="0.2">
      <c r="A1540">
        <f>ROW(Source!A1027)</f>
        <v>1027</v>
      </c>
      <c r="B1540">
        <v>53554804</v>
      </c>
      <c r="C1540">
        <v>53554786</v>
      </c>
      <c r="D1540">
        <v>29171808</v>
      </c>
      <c r="E1540">
        <v>1</v>
      </c>
      <c r="F1540">
        <v>1</v>
      </c>
      <c r="G1540">
        <v>1</v>
      </c>
      <c r="H1540">
        <v>3</v>
      </c>
      <c r="I1540" t="s">
        <v>1933</v>
      </c>
      <c r="J1540" t="s">
        <v>1934</v>
      </c>
      <c r="K1540" t="s">
        <v>1935</v>
      </c>
      <c r="L1540">
        <v>1374</v>
      </c>
      <c r="N1540">
        <v>1013</v>
      </c>
      <c r="O1540" t="s">
        <v>1936</v>
      </c>
      <c r="P1540" t="s">
        <v>1936</v>
      </c>
      <c r="Q1540">
        <v>1</v>
      </c>
      <c r="X1540">
        <v>13.54</v>
      </c>
      <c r="Y1540">
        <v>1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 t="s">
        <v>3</v>
      </c>
      <c r="AG1540">
        <v>13.54</v>
      </c>
      <c r="AH1540">
        <v>2</v>
      </c>
      <c r="AI1540">
        <v>53554794</v>
      </c>
      <c r="AJ1540">
        <v>1709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 x14ac:dyDescent="0.2">
      <c r="A1541">
        <f>ROW(Source!A1032)</f>
        <v>1032</v>
      </c>
      <c r="B1541">
        <v>53554818</v>
      </c>
      <c r="C1541">
        <v>53554807</v>
      </c>
      <c r="D1541">
        <v>29364679</v>
      </c>
      <c r="E1541">
        <v>1</v>
      </c>
      <c r="F1541">
        <v>1</v>
      </c>
      <c r="G1541">
        <v>1</v>
      </c>
      <c r="H1541">
        <v>1</v>
      </c>
      <c r="I1541" t="s">
        <v>1922</v>
      </c>
      <c r="J1541" t="s">
        <v>3</v>
      </c>
      <c r="K1541" t="s">
        <v>1923</v>
      </c>
      <c r="L1541">
        <v>1369</v>
      </c>
      <c r="N1541">
        <v>1013</v>
      </c>
      <c r="O1541" t="s">
        <v>1486</v>
      </c>
      <c r="P1541" t="s">
        <v>1486</v>
      </c>
      <c r="Q1541">
        <v>1</v>
      </c>
      <c r="X1541">
        <v>37.0944</v>
      </c>
      <c r="Y1541">
        <v>0</v>
      </c>
      <c r="Z1541">
        <v>0</v>
      </c>
      <c r="AA1541">
        <v>0</v>
      </c>
      <c r="AB1541">
        <v>9.92</v>
      </c>
      <c r="AC1541">
        <v>0</v>
      </c>
      <c r="AD1541">
        <v>1</v>
      </c>
      <c r="AE1541">
        <v>1</v>
      </c>
      <c r="AF1541" t="s">
        <v>916</v>
      </c>
      <c r="AG1541">
        <v>44.513280000000002</v>
      </c>
      <c r="AH1541">
        <v>2</v>
      </c>
      <c r="AI1541">
        <v>53554808</v>
      </c>
      <c r="AJ1541">
        <v>1711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 x14ac:dyDescent="0.2">
      <c r="A1542">
        <f>ROW(Source!A1032)</f>
        <v>1032</v>
      </c>
      <c r="B1542">
        <v>53554819</v>
      </c>
      <c r="C1542">
        <v>53554807</v>
      </c>
      <c r="D1542">
        <v>121548</v>
      </c>
      <c r="E1542">
        <v>1</v>
      </c>
      <c r="F1542">
        <v>1</v>
      </c>
      <c r="G1542">
        <v>1</v>
      </c>
      <c r="H1542">
        <v>1</v>
      </c>
      <c r="I1542" t="s">
        <v>31</v>
      </c>
      <c r="J1542" t="s">
        <v>3</v>
      </c>
      <c r="K1542" t="s">
        <v>1489</v>
      </c>
      <c r="L1542">
        <v>608254</v>
      </c>
      <c r="N1542">
        <v>1013</v>
      </c>
      <c r="O1542" t="s">
        <v>1490</v>
      </c>
      <c r="P1542" t="s">
        <v>1490</v>
      </c>
      <c r="Q1542">
        <v>1</v>
      </c>
      <c r="X1542">
        <v>4.3199999999999995E-2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1</v>
      </c>
      <c r="AE1542">
        <v>2</v>
      </c>
      <c r="AF1542" t="s">
        <v>916</v>
      </c>
      <c r="AG1542">
        <v>5.1840000000000004E-2</v>
      </c>
      <c r="AH1542">
        <v>2</v>
      </c>
      <c r="AI1542">
        <v>53554809</v>
      </c>
      <c r="AJ1542">
        <v>1712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 x14ac:dyDescent="0.2">
      <c r="A1543">
        <f>ROW(Source!A1032)</f>
        <v>1032</v>
      </c>
      <c r="B1543">
        <v>53554820</v>
      </c>
      <c r="C1543">
        <v>53554807</v>
      </c>
      <c r="D1543">
        <v>29172362</v>
      </c>
      <c r="E1543">
        <v>1</v>
      </c>
      <c r="F1543">
        <v>1</v>
      </c>
      <c r="G1543">
        <v>1</v>
      </c>
      <c r="H1543">
        <v>2</v>
      </c>
      <c r="I1543" t="s">
        <v>1924</v>
      </c>
      <c r="J1543" t="s">
        <v>1937</v>
      </c>
      <c r="K1543" t="s">
        <v>1926</v>
      </c>
      <c r="L1543">
        <v>1368</v>
      </c>
      <c r="N1543">
        <v>1011</v>
      </c>
      <c r="O1543" t="s">
        <v>1494</v>
      </c>
      <c r="P1543" t="s">
        <v>1494</v>
      </c>
      <c r="Q1543">
        <v>1</v>
      </c>
      <c r="X1543">
        <v>4.3199999999999995E-2</v>
      </c>
      <c r="Y1543">
        <v>0</v>
      </c>
      <c r="Z1543">
        <v>134.65</v>
      </c>
      <c r="AA1543">
        <v>13.5</v>
      </c>
      <c r="AB1543">
        <v>0</v>
      </c>
      <c r="AC1543">
        <v>0</v>
      </c>
      <c r="AD1543">
        <v>1</v>
      </c>
      <c r="AE1543">
        <v>0</v>
      </c>
      <c r="AF1543" t="s">
        <v>916</v>
      </c>
      <c r="AG1543">
        <v>5.1840000000000004E-2</v>
      </c>
      <c r="AH1543">
        <v>2</v>
      </c>
      <c r="AI1543">
        <v>53554810</v>
      </c>
      <c r="AJ1543">
        <v>1713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 x14ac:dyDescent="0.2">
      <c r="A1544">
        <f>ROW(Source!A1032)</f>
        <v>1032</v>
      </c>
      <c r="B1544">
        <v>53554821</v>
      </c>
      <c r="C1544">
        <v>53554807</v>
      </c>
      <c r="D1544">
        <v>29174913</v>
      </c>
      <c r="E1544">
        <v>1</v>
      </c>
      <c r="F1544">
        <v>1</v>
      </c>
      <c r="G1544">
        <v>1</v>
      </c>
      <c r="H1544">
        <v>2</v>
      </c>
      <c r="I1544" t="s">
        <v>1513</v>
      </c>
      <c r="J1544" t="s">
        <v>1651</v>
      </c>
      <c r="K1544" t="s">
        <v>1515</v>
      </c>
      <c r="L1544">
        <v>1368</v>
      </c>
      <c r="N1544">
        <v>1011</v>
      </c>
      <c r="O1544" t="s">
        <v>1494</v>
      </c>
      <c r="P1544" t="s">
        <v>1494</v>
      </c>
      <c r="Q1544">
        <v>1</v>
      </c>
      <c r="X1544">
        <v>2.8799999999999999E-2</v>
      </c>
      <c r="Y1544">
        <v>0</v>
      </c>
      <c r="Z1544">
        <v>87.17</v>
      </c>
      <c r="AA1544">
        <v>11.6</v>
      </c>
      <c r="AB1544">
        <v>0</v>
      </c>
      <c r="AC1544">
        <v>0</v>
      </c>
      <c r="AD1544">
        <v>1</v>
      </c>
      <c r="AE1544">
        <v>0</v>
      </c>
      <c r="AF1544" t="s">
        <v>916</v>
      </c>
      <c r="AG1544">
        <v>3.456E-2</v>
      </c>
      <c r="AH1544">
        <v>2</v>
      </c>
      <c r="AI1544">
        <v>53554811</v>
      </c>
      <c r="AJ1544">
        <v>1714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 x14ac:dyDescent="0.2">
      <c r="A1545">
        <f>ROW(Source!A1032)</f>
        <v>1032</v>
      </c>
      <c r="B1545">
        <v>53554822</v>
      </c>
      <c r="C1545">
        <v>53554807</v>
      </c>
      <c r="D1545">
        <v>29149204</v>
      </c>
      <c r="E1545">
        <v>1</v>
      </c>
      <c r="F1545">
        <v>1</v>
      </c>
      <c r="G1545">
        <v>1</v>
      </c>
      <c r="H1545">
        <v>3</v>
      </c>
      <c r="I1545" t="s">
        <v>1938</v>
      </c>
      <c r="J1545" t="s">
        <v>1939</v>
      </c>
      <c r="K1545" t="s">
        <v>1940</v>
      </c>
      <c r="L1545">
        <v>1348</v>
      </c>
      <c r="N1545">
        <v>1009</v>
      </c>
      <c r="O1545" t="s">
        <v>26</v>
      </c>
      <c r="P1545" t="s">
        <v>26</v>
      </c>
      <c r="Q1545">
        <v>1000</v>
      </c>
      <c r="X1545">
        <v>3.15E-3</v>
      </c>
      <c r="Y1545">
        <v>729.98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3.15E-3</v>
      </c>
      <c r="AH1545">
        <v>2</v>
      </c>
      <c r="AI1545">
        <v>53554812</v>
      </c>
      <c r="AJ1545">
        <v>1716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 x14ac:dyDescent="0.2">
      <c r="A1546">
        <f>ROW(Source!A1032)</f>
        <v>1032</v>
      </c>
      <c r="B1546">
        <v>53554823</v>
      </c>
      <c r="C1546">
        <v>53554807</v>
      </c>
      <c r="D1546">
        <v>29170678</v>
      </c>
      <c r="E1546">
        <v>1</v>
      </c>
      <c r="F1546">
        <v>1</v>
      </c>
      <c r="G1546">
        <v>1</v>
      </c>
      <c r="H1546">
        <v>3</v>
      </c>
      <c r="I1546" t="s">
        <v>1941</v>
      </c>
      <c r="J1546" t="s">
        <v>1942</v>
      </c>
      <c r="K1546" t="s">
        <v>1943</v>
      </c>
      <c r="L1546">
        <v>1354</v>
      </c>
      <c r="N1546">
        <v>1010</v>
      </c>
      <c r="O1546" t="s">
        <v>160</v>
      </c>
      <c r="P1546" t="s">
        <v>160</v>
      </c>
      <c r="Q1546">
        <v>1</v>
      </c>
      <c r="X1546">
        <v>102</v>
      </c>
      <c r="Y1546">
        <v>280</v>
      </c>
      <c r="Z1546">
        <v>0</v>
      </c>
      <c r="AA1546">
        <v>0</v>
      </c>
      <c r="AB1546">
        <v>0</v>
      </c>
      <c r="AC1546">
        <v>0</v>
      </c>
      <c r="AD1546">
        <v>1</v>
      </c>
      <c r="AE1546">
        <v>0</v>
      </c>
      <c r="AF1546" t="s">
        <v>3</v>
      </c>
      <c r="AG1546">
        <v>102</v>
      </c>
      <c r="AH1546">
        <v>2</v>
      </c>
      <c r="AI1546">
        <v>53554814</v>
      </c>
      <c r="AJ1546">
        <v>1718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 x14ac:dyDescent="0.2">
      <c r="A1547">
        <f>ROW(Source!A1032)</f>
        <v>1032</v>
      </c>
      <c r="B1547">
        <v>53554824</v>
      </c>
      <c r="C1547">
        <v>53554807</v>
      </c>
      <c r="D1547">
        <v>29171808</v>
      </c>
      <c r="E1547">
        <v>1</v>
      </c>
      <c r="F1547">
        <v>1</v>
      </c>
      <c r="G1547">
        <v>1</v>
      </c>
      <c r="H1547">
        <v>3</v>
      </c>
      <c r="I1547" t="s">
        <v>1933</v>
      </c>
      <c r="J1547" t="s">
        <v>1934</v>
      </c>
      <c r="K1547" t="s">
        <v>1935</v>
      </c>
      <c r="L1547">
        <v>1374</v>
      </c>
      <c r="N1547">
        <v>1013</v>
      </c>
      <c r="O1547" t="s">
        <v>1936</v>
      </c>
      <c r="P1547" t="s">
        <v>1936</v>
      </c>
      <c r="Q1547">
        <v>1</v>
      </c>
      <c r="X1547">
        <v>5.1100000000000003</v>
      </c>
      <c r="Y1547">
        <v>1</v>
      </c>
      <c r="Z1547">
        <v>0</v>
      </c>
      <c r="AA1547">
        <v>0</v>
      </c>
      <c r="AB1547">
        <v>0</v>
      </c>
      <c r="AC1547">
        <v>0</v>
      </c>
      <c r="AD1547">
        <v>1</v>
      </c>
      <c r="AE1547">
        <v>0</v>
      </c>
      <c r="AF1547" t="s">
        <v>3</v>
      </c>
      <c r="AG1547">
        <v>5.1100000000000003</v>
      </c>
      <c r="AH1547">
        <v>2</v>
      </c>
      <c r="AI1547">
        <v>53554815</v>
      </c>
      <c r="AJ1547">
        <v>1720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 x14ac:dyDescent="0.2">
      <c r="A1548">
        <f>ROW(Source!A1033)</f>
        <v>1033</v>
      </c>
      <c r="B1548">
        <v>53554818</v>
      </c>
      <c r="C1548">
        <v>53554807</v>
      </c>
      <c r="D1548">
        <v>29364679</v>
      </c>
      <c r="E1548">
        <v>1</v>
      </c>
      <c r="F1548">
        <v>1</v>
      </c>
      <c r="G1548">
        <v>1</v>
      </c>
      <c r="H1548">
        <v>1</v>
      </c>
      <c r="I1548" t="s">
        <v>1922</v>
      </c>
      <c r="J1548" t="s">
        <v>3</v>
      </c>
      <c r="K1548" t="s">
        <v>1923</v>
      </c>
      <c r="L1548">
        <v>1369</v>
      </c>
      <c r="N1548">
        <v>1013</v>
      </c>
      <c r="O1548" t="s">
        <v>1486</v>
      </c>
      <c r="P1548" t="s">
        <v>1486</v>
      </c>
      <c r="Q1548">
        <v>1</v>
      </c>
      <c r="X1548">
        <v>37.0944</v>
      </c>
      <c r="Y1548">
        <v>0</v>
      </c>
      <c r="Z1548">
        <v>0</v>
      </c>
      <c r="AA1548">
        <v>0</v>
      </c>
      <c r="AB1548">
        <v>9.92</v>
      </c>
      <c r="AC1548">
        <v>0</v>
      </c>
      <c r="AD1548">
        <v>1</v>
      </c>
      <c r="AE1548">
        <v>1</v>
      </c>
      <c r="AF1548" t="s">
        <v>916</v>
      </c>
      <c r="AG1548">
        <v>44.513280000000002</v>
      </c>
      <c r="AH1548">
        <v>2</v>
      </c>
      <c r="AI1548">
        <v>53554808</v>
      </c>
      <c r="AJ1548">
        <v>1721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 x14ac:dyDescent="0.2">
      <c r="A1549">
        <f>ROW(Source!A1033)</f>
        <v>1033</v>
      </c>
      <c r="B1549">
        <v>53554819</v>
      </c>
      <c r="C1549">
        <v>53554807</v>
      </c>
      <c r="D1549">
        <v>121548</v>
      </c>
      <c r="E1549">
        <v>1</v>
      </c>
      <c r="F1549">
        <v>1</v>
      </c>
      <c r="G1549">
        <v>1</v>
      </c>
      <c r="H1549">
        <v>1</v>
      </c>
      <c r="I1549" t="s">
        <v>31</v>
      </c>
      <c r="J1549" t="s">
        <v>3</v>
      </c>
      <c r="K1549" t="s">
        <v>1489</v>
      </c>
      <c r="L1549">
        <v>608254</v>
      </c>
      <c r="N1549">
        <v>1013</v>
      </c>
      <c r="O1549" t="s">
        <v>1490</v>
      </c>
      <c r="P1549" t="s">
        <v>1490</v>
      </c>
      <c r="Q1549">
        <v>1</v>
      </c>
      <c r="X1549">
        <v>4.3199999999999995E-2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1</v>
      </c>
      <c r="AE1549">
        <v>2</v>
      </c>
      <c r="AF1549" t="s">
        <v>916</v>
      </c>
      <c r="AG1549">
        <v>5.1840000000000004E-2</v>
      </c>
      <c r="AH1549">
        <v>2</v>
      </c>
      <c r="AI1549">
        <v>53554809</v>
      </c>
      <c r="AJ1549">
        <v>1722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 x14ac:dyDescent="0.2">
      <c r="A1550">
        <f>ROW(Source!A1033)</f>
        <v>1033</v>
      </c>
      <c r="B1550">
        <v>53554820</v>
      </c>
      <c r="C1550">
        <v>53554807</v>
      </c>
      <c r="D1550">
        <v>29172362</v>
      </c>
      <c r="E1550">
        <v>1</v>
      </c>
      <c r="F1550">
        <v>1</v>
      </c>
      <c r="G1550">
        <v>1</v>
      </c>
      <c r="H1550">
        <v>2</v>
      </c>
      <c r="I1550" t="s">
        <v>1924</v>
      </c>
      <c r="J1550" t="s">
        <v>1937</v>
      </c>
      <c r="K1550" t="s">
        <v>1926</v>
      </c>
      <c r="L1550">
        <v>1368</v>
      </c>
      <c r="N1550">
        <v>1011</v>
      </c>
      <c r="O1550" t="s">
        <v>1494</v>
      </c>
      <c r="P1550" t="s">
        <v>1494</v>
      </c>
      <c r="Q1550">
        <v>1</v>
      </c>
      <c r="X1550">
        <v>4.3199999999999995E-2</v>
      </c>
      <c r="Y1550">
        <v>0</v>
      </c>
      <c r="Z1550">
        <v>134.65</v>
      </c>
      <c r="AA1550">
        <v>13.5</v>
      </c>
      <c r="AB1550">
        <v>0</v>
      </c>
      <c r="AC1550">
        <v>0</v>
      </c>
      <c r="AD1550">
        <v>1</v>
      </c>
      <c r="AE1550">
        <v>0</v>
      </c>
      <c r="AF1550" t="s">
        <v>916</v>
      </c>
      <c r="AG1550">
        <v>5.1840000000000004E-2</v>
      </c>
      <c r="AH1550">
        <v>2</v>
      </c>
      <c r="AI1550">
        <v>53554810</v>
      </c>
      <c r="AJ1550">
        <v>1723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 x14ac:dyDescent="0.2">
      <c r="A1551">
        <f>ROW(Source!A1033)</f>
        <v>1033</v>
      </c>
      <c r="B1551">
        <v>53554821</v>
      </c>
      <c r="C1551">
        <v>53554807</v>
      </c>
      <c r="D1551">
        <v>29174913</v>
      </c>
      <c r="E1551">
        <v>1</v>
      </c>
      <c r="F1551">
        <v>1</v>
      </c>
      <c r="G1551">
        <v>1</v>
      </c>
      <c r="H1551">
        <v>2</v>
      </c>
      <c r="I1551" t="s">
        <v>1513</v>
      </c>
      <c r="J1551" t="s">
        <v>1651</v>
      </c>
      <c r="K1551" t="s">
        <v>1515</v>
      </c>
      <c r="L1551">
        <v>1368</v>
      </c>
      <c r="N1551">
        <v>1011</v>
      </c>
      <c r="O1551" t="s">
        <v>1494</v>
      </c>
      <c r="P1551" t="s">
        <v>1494</v>
      </c>
      <c r="Q1551">
        <v>1</v>
      </c>
      <c r="X1551">
        <v>2.8799999999999999E-2</v>
      </c>
      <c r="Y1551">
        <v>0</v>
      </c>
      <c r="Z1551">
        <v>87.17</v>
      </c>
      <c r="AA1551">
        <v>11.6</v>
      </c>
      <c r="AB1551">
        <v>0</v>
      </c>
      <c r="AC1551">
        <v>0</v>
      </c>
      <c r="AD1551">
        <v>1</v>
      </c>
      <c r="AE1551">
        <v>0</v>
      </c>
      <c r="AF1551" t="s">
        <v>916</v>
      </c>
      <c r="AG1551">
        <v>3.456E-2</v>
      </c>
      <c r="AH1551">
        <v>2</v>
      </c>
      <c r="AI1551">
        <v>53554811</v>
      </c>
      <c r="AJ1551">
        <v>1724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 x14ac:dyDescent="0.2">
      <c r="A1552">
        <f>ROW(Source!A1033)</f>
        <v>1033</v>
      </c>
      <c r="B1552">
        <v>53554822</v>
      </c>
      <c r="C1552">
        <v>53554807</v>
      </c>
      <c r="D1552">
        <v>29149204</v>
      </c>
      <c r="E1552">
        <v>1</v>
      </c>
      <c r="F1552">
        <v>1</v>
      </c>
      <c r="G1552">
        <v>1</v>
      </c>
      <c r="H1552">
        <v>3</v>
      </c>
      <c r="I1552" t="s">
        <v>1938</v>
      </c>
      <c r="J1552" t="s">
        <v>1939</v>
      </c>
      <c r="K1552" t="s">
        <v>1940</v>
      </c>
      <c r="L1552">
        <v>1348</v>
      </c>
      <c r="N1552">
        <v>1009</v>
      </c>
      <c r="O1552" t="s">
        <v>26</v>
      </c>
      <c r="P1552" t="s">
        <v>26</v>
      </c>
      <c r="Q1552">
        <v>1000</v>
      </c>
      <c r="X1552">
        <v>3.15E-3</v>
      </c>
      <c r="Y1552">
        <v>729.98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3.15E-3</v>
      </c>
      <c r="AH1552">
        <v>2</v>
      </c>
      <c r="AI1552">
        <v>53554812</v>
      </c>
      <c r="AJ1552">
        <v>1726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 x14ac:dyDescent="0.2">
      <c r="A1553">
        <f>ROW(Source!A1033)</f>
        <v>1033</v>
      </c>
      <c r="B1553">
        <v>53554823</v>
      </c>
      <c r="C1553">
        <v>53554807</v>
      </c>
      <c r="D1553">
        <v>29170678</v>
      </c>
      <c r="E1553">
        <v>1</v>
      </c>
      <c r="F1553">
        <v>1</v>
      </c>
      <c r="G1553">
        <v>1</v>
      </c>
      <c r="H1553">
        <v>3</v>
      </c>
      <c r="I1553" t="s">
        <v>1941</v>
      </c>
      <c r="J1553" t="s">
        <v>1942</v>
      </c>
      <c r="K1553" t="s">
        <v>1943</v>
      </c>
      <c r="L1553">
        <v>1354</v>
      </c>
      <c r="N1553">
        <v>1010</v>
      </c>
      <c r="O1553" t="s">
        <v>160</v>
      </c>
      <c r="P1553" t="s">
        <v>160</v>
      </c>
      <c r="Q1553">
        <v>1</v>
      </c>
      <c r="X1553">
        <v>102</v>
      </c>
      <c r="Y1553">
        <v>280</v>
      </c>
      <c r="Z1553">
        <v>0</v>
      </c>
      <c r="AA1553">
        <v>0</v>
      </c>
      <c r="AB1553">
        <v>0</v>
      </c>
      <c r="AC1553">
        <v>0</v>
      </c>
      <c r="AD1553">
        <v>1</v>
      </c>
      <c r="AE1553">
        <v>0</v>
      </c>
      <c r="AF1553" t="s">
        <v>3</v>
      </c>
      <c r="AG1553">
        <v>102</v>
      </c>
      <c r="AH1553">
        <v>2</v>
      </c>
      <c r="AI1553">
        <v>53554814</v>
      </c>
      <c r="AJ1553">
        <v>1728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 x14ac:dyDescent="0.2">
      <c r="A1554">
        <f>ROW(Source!A1033)</f>
        <v>1033</v>
      </c>
      <c r="B1554">
        <v>53554824</v>
      </c>
      <c r="C1554">
        <v>53554807</v>
      </c>
      <c r="D1554">
        <v>29171808</v>
      </c>
      <c r="E1554">
        <v>1</v>
      </c>
      <c r="F1554">
        <v>1</v>
      </c>
      <c r="G1554">
        <v>1</v>
      </c>
      <c r="H1554">
        <v>3</v>
      </c>
      <c r="I1554" t="s">
        <v>1933</v>
      </c>
      <c r="J1554" t="s">
        <v>1934</v>
      </c>
      <c r="K1554" t="s">
        <v>1935</v>
      </c>
      <c r="L1554">
        <v>1374</v>
      </c>
      <c r="N1554">
        <v>1013</v>
      </c>
      <c r="O1554" t="s">
        <v>1936</v>
      </c>
      <c r="P1554" t="s">
        <v>1936</v>
      </c>
      <c r="Q1554">
        <v>1</v>
      </c>
      <c r="X1554">
        <v>5.1100000000000003</v>
      </c>
      <c r="Y1554">
        <v>1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0</v>
      </c>
      <c r="AF1554" t="s">
        <v>3</v>
      </c>
      <c r="AG1554">
        <v>5.1100000000000003</v>
      </c>
      <c r="AH1554">
        <v>2</v>
      </c>
      <c r="AI1554">
        <v>53554815</v>
      </c>
      <c r="AJ1554">
        <v>1730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 x14ac:dyDescent="0.2">
      <c r="A1555">
        <f>ROW(Source!A1040)</f>
        <v>1040</v>
      </c>
      <c r="B1555">
        <v>53554841</v>
      </c>
      <c r="C1555">
        <v>53554828</v>
      </c>
      <c r="D1555">
        <v>29364679</v>
      </c>
      <c r="E1555">
        <v>1</v>
      </c>
      <c r="F1555">
        <v>1</v>
      </c>
      <c r="G1555">
        <v>1</v>
      </c>
      <c r="H1555">
        <v>1</v>
      </c>
      <c r="I1555" t="s">
        <v>1922</v>
      </c>
      <c r="J1555" t="s">
        <v>3</v>
      </c>
      <c r="K1555" t="s">
        <v>1923</v>
      </c>
      <c r="L1555">
        <v>1369</v>
      </c>
      <c r="N1555">
        <v>1013</v>
      </c>
      <c r="O1555" t="s">
        <v>1486</v>
      </c>
      <c r="P1555" t="s">
        <v>1486</v>
      </c>
      <c r="Q1555">
        <v>1</v>
      </c>
      <c r="X1555">
        <v>43.891199999999998</v>
      </c>
      <c r="Y1555">
        <v>0</v>
      </c>
      <c r="Z1555">
        <v>0</v>
      </c>
      <c r="AA1555">
        <v>0</v>
      </c>
      <c r="AB1555">
        <v>9.92</v>
      </c>
      <c r="AC1555">
        <v>0</v>
      </c>
      <c r="AD1555">
        <v>1</v>
      </c>
      <c r="AE1555">
        <v>1</v>
      </c>
      <c r="AF1555" t="s">
        <v>916</v>
      </c>
      <c r="AG1555">
        <v>52.669439999999994</v>
      </c>
      <c r="AH1555">
        <v>2</v>
      </c>
      <c r="AI1555">
        <v>53554829</v>
      </c>
      <c r="AJ1555">
        <v>1731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 x14ac:dyDescent="0.2">
      <c r="A1556">
        <f>ROW(Source!A1040)</f>
        <v>1040</v>
      </c>
      <c r="B1556">
        <v>53554842</v>
      </c>
      <c r="C1556">
        <v>53554828</v>
      </c>
      <c r="D1556">
        <v>121548</v>
      </c>
      <c r="E1556">
        <v>1</v>
      </c>
      <c r="F1556">
        <v>1</v>
      </c>
      <c r="G1556">
        <v>1</v>
      </c>
      <c r="H1556">
        <v>1</v>
      </c>
      <c r="I1556" t="s">
        <v>31</v>
      </c>
      <c r="J1556" t="s">
        <v>3</v>
      </c>
      <c r="K1556" t="s">
        <v>1489</v>
      </c>
      <c r="L1556">
        <v>608254</v>
      </c>
      <c r="N1556">
        <v>1013</v>
      </c>
      <c r="O1556" t="s">
        <v>1490</v>
      </c>
      <c r="P1556" t="s">
        <v>1490</v>
      </c>
      <c r="Q1556">
        <v>1</v>
      </c>
      <c r="X1556">
        <v>4.3199999999999995E-2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1</v>
      </c>
      <c r="AE1556">
        <v>2</v>
      </c>
      <c r="AF1556" t="s">
        <v>916</v>
      </c>
      <c r="AG1556">
        <v>5.1840000000000004E-2</v>
      </c>
      <c r="AH1556">
        <v>2</v>
      </c>
      <c r="AI1556">
        <v>53554830</v>
      </c>
      <c r="AJ1556">
        <v>1732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 x14ac:dyDescent="0.2">
      <c r="A1557">
        <f>ROW(Source!A1040)</f>
        <v>1040</v>
      </c>
      <c r="B1557">
        <v>53554843</v>
      </c>
      <c r="C1557">
        <v>53554828</v>
      </c>
      <c r="D1557">
        <v>29172362</v>
      </c>
      <c r="E1557">
        <v>1</v>
      </c>
      <c r="F1557">
        <v>1</v>
      </c>
      <c r="G1557">
        <v>1</v>
      </c>
      <c r="H1557">
        <v>2</v>
      </c>
      <c r="I1557" t="s">
        <v>1924</v>
      </c>
      <c r="J1557" t="s">
        <v>1925</v>
      </c>
      <c r="K1557" t="s">
        <v>1926</v>
      </c>
      <c r="L1557">
        <v>1368</v>
      </c>
      <c r="N1557">
        <v>1011</v>
      </c>
      <c r="O1557" t="s">
        <v>1494</v>
      </c>
      <c r="P1557" t="s">
        <v>1494</v>
      </c>
      <c r="Q1557">
        <v>1</v>
      </c>
      <c r="X1557">
        <v>4.3199999999999995E-2</v>
      </c>
      <c r="Y1557">
        <v>0</v>
      </c>
      <c r="Z1557">
        <v>134.65</v>
      </c>
      <c r="AA1557">
        <v>13.5</v>
      </c>
      <c r="AB1557">
        <v>0</v>
      </c>
      <c r="AC1557">
        <v>0</v>
      </c>
      <c r="AD1557">
        <v>1</v>
      </c>
      <c r="AE1557">
        <v>0</v>
      </c>
      <c r="AF1557" t="s">
        <v>916</v>
      </c>
      <c r="AG1557">
        <v>5.1840000000000004E-2</v>
      </c>
      <c r="AH1557">
        <v>2</v>
      </c>
      <c r="AI1557">
        <v>53554831</v>
      </c>
      <c r="AJ1557">
        <v>1733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 x14ac:dyDescent="0.2">
      <c r="A1558">
        <f>ROW(Source!A1040)</f>
        <v>1040</v>
      </c>
      <c r="B1558">
        <v>53554844</v>
      </c>
      <c r="C1558">
        <v>53554828</v>
      </c>
      <c r="D1558">
        <v>29174913</v>
      </c>
      <c r="E1558">
        <v>1</v>
      </c>
      <c r="F1558">
        <v>1</v>
      </c>
      <c r="G1558">
        <v>1</v>
      </c>
      <c r="H1558">
        <v>2</v>
      </c>
      <c r="I1558" t="s">
        <v>1513</v>
      </c>
      <c r="J1558" t="s">
        <v>1514</v>
      </c>
      <c r="K1558" t="s">
        <v>1515</v>
      </c>
      <c r="L1558">
        <v>1368</v>
      </c>
      <c r="N1558">
        <v>1011</v>
      </c>
      <c r="O1558" t="s">
        <v>1494</v>
      </c>
      <c r="P1558" t="s">
        <v>1494</v>
      </c>
      <c r="Q1558">
        <v>1</v>
      </c>
      <c r="X1558">
        <v>2.8799999999999999E-2</v>
      </c>
      <c r="Y1558">
        <v>0</v>
      </c>
      <c r="Z1558">
        <v>87.17</v>
      </c>
      <c r="AA1558">
        <v>11.6</v>
      </c>
      <c r="AB1558">
        <v>0</v>
      </c>
      <c r="AC1558">
        <v>0</v>
      </c>
      <c r="AD1558">
        <v>1</v>
      </c>
      <c r="AE1558">
        <v>0</v>
      </c>
      <c r="AF1558" t="s">
        <v>916</v>
      </c>
      <c r="AG1558">
        <v>3.456E-2</v>
      </c>
      <c r="AH1558">
        <v>2</v>
      </c>
      <c r="AI1558">
        <v>53554832</v>
      </c>
      <c r="AJ1558">
        <v>1734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 x14ac:dyDescent="0.2">
      <c r="A1559">
        <f>ROW(Source!A1040)</f>
        <v>1040</v>
      </c>
      <c r="B1559">
        <v>53554845</v>
      </c>
      <c r="C1559">
        <v>53554828</v>
      </c>
      <c r="D1559">
        <v>29114246</v>
      </c>
      <c r="E1559">
        <v>1</v>
      </c>
      <c r="F1559">
        <v>1</v>
      </c>
      <c r="G1559">
        <v>1</v>
      </c>
      <c r="H1559">
        <v>3</v>
      </c>
      <c r="I1559" t="s">
        <v>1946</v>
      </c>
      <c r="J1559" t="s">
        <v>1989</v>
      </c>
      <c r="K1559" t="s">
        <v>1856</v>
      </c>
      <c r="L1559">
        <v>1346</v>
      </c>
      <c r="N1559">
        <v>1009</v>
      </c>
      <c r="O1559" t="s">
        <v>143</v>
      </c>
      <c r="P1559" t="s">
        <v>143</v>
      </c>
      <c r="Q1559">
        <v>1</v>
      </c>
      <c r="X1559">
        <v>1.5</v>
      </c>
      <c r="Y1559">
        <v>9.0399999999999991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3</v>
      </c>
      <c r="AG1559">
        <v>1.5</v>
      </c>
      <c r="AH1559">
        <v>2</v>
      </c>
      <c r="AI1559">
        <v>53554833</v>
      </c>
      <c r="AJ1559">
        <v>1735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 x14ac:dyDescent="0.2">
      <c r="A1560">
        <f>ROW(Source!A1040)</f>
        <v>1040</v>
      </c>
      <c r="B1560">
        <v>53554846</v>
      </c>
      <c r="C1560">
        <v>53554828</v>
      </c>
      <c r="D1560">
        <v>29110838</v>
      </c>
      <c r="E1560">
        <v>1</v>
      </c>
      <c r="F1560">
        <v>1</v>
      </c>
      <c r="G1560">
        <v>1</v>
      </c>
      <c r="H1560">
        <v>3</v>
      </c>
      <c r="I1560" t="s">
        <v>1930</v>
      </c>
      <c r="J1560" t="s">
        <v>1931</v>
      </c>
      <c r="K1560" t="s">
        <v>1932</v>
      </c>
      <c r="L1560">
        <v>1346</v>
      </c>
      <c r="N1560">
        <v>1009</v>
      </c>
      <c r="O1560" t="s">
        <v>143</v>
      </c>
      <c r="P1560" t="s">
        <v>143</v>
      </c>
      <c r="Q1560">
        <v>1</v>
      </c>
      <c r="X1560">
        <v>0.42</v>
      </c>
      <c r="Y1560">
        <v>30.5</v>
      </c>
      <c r="Z1560">
        <v>0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 t="s">
        <v>3</v>
      </c>
      <c r="AG1560">
        <v>0.42</v>
      </c>
      <c r="AH1560">
        <v>2</v>
      </c>
      <c r="AI1560">
        <v>53554834</v>
      </c>
      <c r="AJ1560">
        <v>1736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 x14ac:dyDescent="0.2">
      <c r="A1561">
        <f>ROW(Source!A1040)</f>
        <v>1040</v>
      </c>
      <c r="B1561">
        <v>53554847</v>
      </c>
      <c r="C1561">
        <v>53554828</v>
      </c>
      <c r="D1561">
        <v>29149204</v>
      </c>
      <c r="E1561">
        <v>1</v>
      </c>
      <c r="F1561">
        <v>1</v>
      </c>
      <c r="G1561">
        <v>1</v>
      </c>
      <c r="H1561">
        <v>3</v>
      </c>
      <c r="I1561" t="s">
        <v>1938</v>
      </c>
      <c r="J1561" t="s">
        <v>1944</v>
      </c>
      <c r="K1561" t="s">
        <v>1940</v>
      </c>
      <c r="L1561">
        <v>1348</v>
      </c>
      <c r="N1561">
        <v>1009</v>
      </c>
      <c r="O1561" t="s">
        <v>26</v>
      </c>
      <c r="P1561" t="s">
        <v>26</v>
      </c>
      <c r="Q1561">
        <v>1000</v>
      </c>
      <c r="X1561">
        <v>3.15E-3</v>
      </c>
      <c r="Y1561">
        <v>729.98</v>
      </c>
      <c r="Z1561">
        <v>0</v>
      </c>
      <c r="AA1561">
        <v>0</v>
      </c>
      <c r="AB1561">
        <v>0</v>
      </c>
      <c r="AC1561">
        <v>0</v>
      </c>
      <c r="AD1561">
        <v>1</v>
      </c>
      <c r="AE1561">
        <v>0</v>
      </c>
      <c r="AF1561" t="s">
        <v>3</v>
      </c>
      <c r="AG1561">
        <v>3.15E-3</v>
      </c>
      <c r="AH1561">
        <v>2</v>
      </c>
      <c r="AI1561">
        <v>53554835</v>
      </c>
      <c r="AJ1561">
        <v>1738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 x14ac:dyDescent="0.2">
      <c r="A1562">
        <f>ROW(Source!A1040)</f>
        <v>1040</v>
      </c>
      <c r="B1562">
        <v>53554848</v>
      </c>
      <c r="C1562">
        <v>53554828</v>
      </c>
      <c r="D1562">
        <v>29170678</v>
      </c>
      <c r="E1562">
        <v>1</v>
      </c>
      <c r="F1562">
        <v>1</v>
      </c>
      <c r="G1562">
        <v>1</v>
      </c>
      <c r="H1562">
        <v>3</v>
      </c>
      <c r="I1562" t="s">
        <v>1941</v>
      </c>
      <c r="J1562" t="s">
        <v>1945</v>
      </c>
      <c r="K1562" t="s">
        <v>1943</v>
      </c>
      <c r="L1562">
        <v>1356</v>
      </c>
      <c r="N1562">
        <v>1010</v>
      </c>
      <c r="O1562" t="s">
        <v>949</v>
      </c>
      <c r="P1562" t="s">
        <v>949</v>
      </c>
      <c r="Q1562">
        <v>1000</v>
      </c>
      <c r="X1562">
        <v>0.10199999999999999</v>
      </c>
      <c r="Y1562">
        <v>280</v>
      </c>
      <c r="Z1562">
        <v>0</v>
      </c>
      <c r="AA1562">
        <v>0</v>
      </c>
      <c r="AB1562">
        <v>0</v>
      </c>
      <c r="AC1562">
        <v>0</v>
      </c>
      <c r="AD1562">
        <v>1</v>
      </c>
      <c r="AE1562">
        <v>0</v>
      </c>
      <c r="AF1562" t="s">
        <v>3</v>
      </c>
      <c r="AG1562">
        <v>0.10199999999999999</v>
      </c>
      <c r="AH1562">
        <v>2</v>
      </c>
      <c r="AI1562">
        <v>53554837</v>
      </c>
      <c r="AJ1562">
        <v>1740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 x14ac:dyDescent="0.2">
      <c r="A1563">
        <f>ROW(Source!A1040)</f>
        <v>1040</v>
      </c>
      <c r="B1563">
        <v>53554849</v>
      </c>
      <c r="C1563">
        <v>53554828</v>
      </c>
      <c r="D1563">
        <v>29171808</v>
      </c>
      <c r="E1563">
        <v>1</v>
      </c>
      <c r="F1563">
        <v>1</v>
      </c>
      <c r="G1563">
        <v>1</v>
      </c>
      <c r="H1563">
        <v>3</v>
      </c>
      <c r="I1563" t="s">
        <v>1933</v>
      </c>
      <c r="J1563" t="s">
        <v>1934</v>
      </c>
      <c r="K1563" t="s">
        <v>1935</v>
      </c>
      <c r="L1563">
        <v>1374</v>
      </c>
      <c r="N1563">
        <v>1013</v>
      </c>
      <c r="O1563" t="s">
        <v>1936</v>
      </c>
      <c r="P1563" t="s">
        <v>1936</v>
      </c>
      <c r="Q1563">
        <v>1</v>
      </c>
      <c r="X1563">
        <v>6.05</v>
      </c>
      <c r="Y1563">
        <v>1</v>
      </c>
      <c r="Z1563">
        <v>0</v>
      </c>
      <c r="AA1563">
        <v>0</v>
      </c>
      <c r="AB1563">
        <v>0</v>
      </c>
      <c r="AC1563">
        <v>0</v>
      </c>
      <c r="AD1563">
        <v>1</v>
      </c>
      <c r="AE1563">
        <v>0</v>
      </c>
      <c r="AF1563" t="s">
        <v>3</v>
      </c>
      <c r="AG1563">
        <v>6.05</v>
      </c>
      <c r="AH1563">
        <v>2</v>
      </c>
      <c r="AI1563">
        <v>53554838</v>
      </c>
      <c r="AJ1563">
        <v>1742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 x14ac:dyDescent="0.2">
      <c r="A1564">
        <f>ROW(Source!A1041)</f>
        <v>1041</v>
      </c>
      <c r="B1564">
        <v>53554841</v>
      </c>
      <c r="C1564">
        <v>53554828</v>
      </c>
      <c r="D1564">
        <v>29364679</v>
      </c>
      <c r="E1564">
        <v>1</v>
      </c>
      <c r="F1564">
        <v>1</v>
      </c>
      <c r="G1564">
        <v>1</v>
      </c>
      <c r="H1564">
        <v>1</v>
      </c>
      <c r="I1564" t="s">
        <v>1922</v>
      </c>
      <c r="J1564" t="s">
        <v>3</v>
      </c>
      <c r="K1564" t="s">
        <v>1923</v>
      </c>
      <c r="L1564">
        <v>1369</v>
      </c>
      <c r="N1564">
        <v>1013</v>
      </c>
      <c r="O1564" t="s">
        <v>1486</v>
      </c>
      <c r="P1564" t="s">
        <v>1486</v>
      </c>
      <c r="Q1564">
        <v>1</v>
      </c>
      <c r="X1564">
        <v>43.891199999999998</v>
      </c>
      <c r="Y1564">
        <v>0</v>
      </c>
      <c r="Z1564">
        <v>0</v>
      </c>
      <c r="AA1564">
        <v>0</v>
      </c>
      <c r="AB1564">
        <v>9.92</v>
      </c>
      <c r="AC1564">
        <v>0</v>
      </c>
      <c r="AD1564">
        <v>1</v>
      </c>
      <c r="AE1564">
        <v>1</v>
      </c>
      <c r="AF1564" t="s">
        <v>916</v>
      </c>
      <c r="AG1564">
        <v>52.669439999999994</v>
      </c>
      <c r="AH1564">
        <v>2</v>
      </c>
      <c r="AI1564">
        <v>53554829</v>
      </c>
      <c r="AJ1564">
        <v>1743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 x14ac:dyDescent="0.2">
      <c r="A1565">
        <f>ROW(Source!A1041)</f>
        <v>1041</v>
      </c>
      <c r="B1565">
        <v>53554842</v>
      </c>
      <c r="C1565">
        <v>53554828</v>
      </c>
      <c r="D1565">
        <v>121548</v>
      </c>
      <c r="E1565">
        <v>1</v>
      </c>
      <c r="F1565">
        <v>1</v>
      </c>
      <c r="G1565">
        <v>1</v>
      </c>
      <c r="H1565">
        <v>1</v>
      </c>
      <c r="I1565" t="s">
        <v>31</v>
      </c>
      <c r="J1565" t="s">
        <v>3</v>
      </c>
      <c r="K1565" t="s">
        <v>1489</v>
      </c>
      <c r="L1565">
        <v>608254</v>
      </c>
      <c r="N1565">
        <v>1013</v>
      </c>
      <c r="O1565" t="s">
        <v>1490</v>
      </c>
      <c r="P1565" t="s">
        <v>1490</v>
      </c>
      <c r="Q1565">
        <v>1</v>
      </c>
      <c r="X1565">
        <v>4.3199999999999995E-2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2</v>
      </c>
      <c r="AF1565" t="s">
        <v>916</v>
      </c>
      <c r="AG1565">
        <v>5.1840000000000004E-2</v>
      </c>
      <c r="AH1565">
        <v>2</v>
      </c>
      <c r="AI1565">
        <v>53554830</v>
      </c>
      <c r="AJ1565">
        <v>1744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 x14ac:dyDescent="0.2">
      <c r="A1566">
        <f>ROW(Source!A1041)</f>
        <v>1041</v>
      </c>
      <c r="B1566">
        <v>53554843</v>
      </c>
      <c r="C1566">
        <v>53554828</v>
      </c>
      <c r="D1566">
        <v>29172362</v>
      </c>
      <c r="E1566">
        <v>1</v>
      </c>
      <c r="F1566">
        <v>1</v>
      </c>
      <c r="G1566">
        <v>1</v>
      </c>
      <c r="H1566">
        <v>2</v>
      </c>
      <c r="I1566" t="s">
        <v>1924</v>
      </c>
      <c r="J1566" t="s">
        <v>1925</v>
      </c>
      <c r="K1566" t="s">
        <v>1926</v>
      </c>
      <c r="L1566">
        <v>1368</v>
      </c>
      <c r="N1566">
        <v>1011</v>
      </c>
      <c r="O1566" t="s">
        <v>1494</v>
      </c>
      <c r="P1566" t="s">
        <v>1494</v>
      </c>
      <c r="Q1566">
        <v>1</v>
      </c>
      <c r="X1566">
        <v>4.3199999999999995E-2</v>
      </c>
      <c r="Y1566">
        <v>0</v>
      </c>
      <c r="Z1566">
        <v>134.65</v>
      </c>
      <c r="AA1566">
        <v>13.5</v>
      </c>
      <c r="AB1566">
        <v>0</v>
      </c>
      <c r="AC1566">
        <v>0</v>
      </c>
      <c r="AD1566">
        <v>1</v>
      </c>
      <c r="AE1566">
        <v>0</v>
      </c>
      <c r="AF1566" t="s">
        <v>916</v>
      </c>
      <c r="AG1566">
        <v>5.1840000000000004E-2</v>
      </c>
      <c r="AH1566">
        <v>2</v>
      </c>
      <c r="AI1566">
        <v>53554831</v>
      </c>
      <c r="AJ1566">
        <v>1745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 x14ac:dyDescent="0.2">
      <c r="A1567">
        <f>ROW(Source!A1041)</f>
        <v>1041</v>
      </c>
      <c r="B1567">
        <v>53554844</v>
      </c>
      <c r="C1567">
        <v>53554828</v>
      </c>
      <c r="D1567">
        <v>29174913</v>
      </c>
      <c r="E1567">
        <v>1</v>
      </c>
      <c r="F1567">
        <v>1</v>
      </c>
      <c r="G1567">
        <v>1</v>
      </c>
      <c r="H1567">
        <v>2</v>
      </c>
      <c r="I1567" t="s">
        <v>1513</v>
      </c>
      <c r="J1567" t="s">
        <v>1514</v>
      </c>
      <c r="K1567" t="s">
        <v>1515</v>
      </c>
      <c r="L1567">
        <v>1368</v>
      </c>
      <c r="N1567">
        <v>1011</v>
      </c>
      <c r="O1567" t="s">
        <v>1494</v>
      </c>
      <c r="P1567" t="s">
        <v>1494</v>
      </c>
      <c r="Q1567">
        <v>1</v>
      </c>
      <c r="X1567">
        <v>2.8799999999999999E-2</v>
      </c>
      <c r="Y1567">
        <v>0</v>
      </c>
      <c r="Z1567">
        <v>87.17</v>
      </c>
      <c r="AA1567">
        <v>11.6</v>
      </c>
      <c r="AB1567">
        <v>0</v>
      </c>
      <c r="AC1567">
        <v>0</v>
      </c>
      <c r="AD1567">
        <v>1</v>
      </c>
      <c r="AE1567">
        <v>0</v>
      </c>
      <c r="AF1567" t="s">
        <v>916</v>
      </c>
      <c r="AG1567">
        <v>3.456E-2</v>
      </c>
      <c r="AH1567">
        <v>2</v>
      </c>
      <c r="AI1567">
        <v>53554832</v>
      </c>
      <c r="AJ1567">
        <v>1746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 x14ac:dyDescent="0.2">
      <c r="A1568">
        <f>ROW(Source!A1041)</f>
        <v>1041</v>
      </c>
      <c r="B1568">
        <v>53554845</v>
      </c>
      <c r="C1568">
        <v>53554828</v>
      </c>
      <c r="D1568">
        <v>29114246</v>
      </c>
      <c r="E1568">
        <v>1</v>
      </c>
      <c r="F1568">
        <v>1</v>
      </c>
      <c r="G1568">
        <v>1</v>
      </c>
      <c r="H1568">
        <v>3</v>
      </c>
      <c r="I1568" t="s">
        <v>1946</v>
      </c>
      <c r="J1568" t="s">
        <v>1989</v>
      </c>
      <c r="K1568" t="s">
        <v>1856</v>
      </c>
      <c r="L1568">
        <v>1346</v>
      </c>
      <c r="N1568">
        <v>1009</v>
      </c>
      <c r="O1568" t="s">
        <v>143</v>
      </c>
      <c r="P1568" t="s">
        <v>143</v>
      </c>
      <c r="Q1568">
        <v>1</v>
      </c>
      <c r="X1568">
        <v>1.5</v>
      </c>
      <c r="Y1568">
        <v>9.0399999999999991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0</v>
      </c>
      <c r="AF1568" t="s">
        <v>3</v>
      </c>
      <c r="AG1568">
        <v>1.5</v>
      </c>
      <c r="AH1568">
        <v>2</v>
      </c>
      <c r="AI1568">
        <v>53554833</v>
      </c>
      <c r="AJ1568">
        <v>1747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 x14ac:dyDescent="0.2">
      <c r="A1569">
        <f>ROW(Source!A1041)</f>
        <v>1041</v>
      </c>
      <c r="B1569">
        <v>53554846</v>
      </c>
      <c r="C1569">
        <v>53554828</v>
      </c>
      <c r="D1569">
        <v>29110838</v>
      </c>
      <c r="E1569">
        <v>1</v>
      </c>
      <c r="F1569">
        <v>1</v>
      </c>
      <c r="G1569">
        <v>1</v>
      </c>
      <c r="H1569">
        <v>3</v>
      </c>
      <c r="I1569" t="s">
        <v>1930</v>
      </c>
      <c r="J1569" t="s">
        <v>1931</v>
      </c>
      <c r="K1569" t="s">
        <v>1932</v>
      </c>
      <c r="L1569">
        <v>1346</v>
      </c>
      <c r="N1569">
        <v>1009</v>
      </c>
      <c r="O1569" t="s">
        <v>143</v>
      </c>
      <c r="P1569" t="s">
        <v>143</v>
      </c>
      <c r="Q1569">
        <v>1</v>
      </c>
      <c r="X1569">
        <v>0.42</v>
      </c>
      <c r="Y1569">
        <v>30.5</v>
      </c>
      <c r="Z1569">
        <v>0</v>
      </c>
      <c r="AA1569">
        <v>0</v>
      </c>
      <c r="AB1569">
        <v>0</v>
      </c>
      <c r="AC1569">
        <v>0</v>
      </c>
      <c r="AD1569">
        <v>1</v>
      </c>
      <c r="AE1569">
        <v>0</v>
      </c>
      <c r="AF1569" t="s">
        <v>3</v>
      </c>
      <c r="AG1569">
        <v>0.42</v>
      </c>
      <c r="AH1569">
        <v>2</v>
      </c>
      <c r="AI1569">
        <v>53554834</v>
      </c>
      <c r="AJ1569">
        <v>1748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 x14ac:dyDescent="0.2">
      <c r="A1570">
        <f>ROW(Source!A1041)</f>
        <v>1041</v>
      </c>
      <c r="B1570">
        <v>53554847</v>
      </c>
      <c r="C1570">
        <v>53554828</v>
      </c>
      <c r="D1570">
        <v>29149204</v>
      </c>
      <c r="E1570">
        <v>1</v>
      </c>
      <c r="F1570">
        <v>1</v>
      </c>
      <c r="G1570">
        <v>1</v>
      </c>
      <c r="H1570">
        <v>3</v>
      </c>
      <c r="I1570" t="s">
        <v>1938</v>
      </c>
      <c r="J1570" t="s">
        <v>1944</v>
      </c>
      <c r="K1570" t="s">
        <v>1940</v>
      </c>
      <c r="L1570">
        <v>1348</v>
      </c>
      <c r="N1570">
        <v>1009</v>
      </c>
      <c r="O1570" t="s">
        <v>26</v>
      </c>
      <c r="P1570" t="s">
        <v>26</v>
      </c>
      <c r="Q1570">
        <v>1000</v>
      </c>
      <c r="X1570">
        <v>3.15E-3</v>
      </c>
      <c r="Y1570">
        <v>729.98</v>
      </c>
      <c r="Z1570">
        <v>0</v>
      </c>
      <c r="AA1570">
        <v>0</v>
      </c>
      <c r="AB1570">
        <v>0</v>
      </c>
      <c r="AC1570">
        <v>0</v>
      </c>
      <c r="AD1570">
        <v>1</v>
      </c>
      <c r="AE1570">
        <v>0</v>
      </c>
      <c r="AF1570" t="s">
        <v>3</v>
      </c>
      <c r="AG1570">
        <v>3.15E-3</v>
      </c>
      <c r="AH1570">
        <v>2</v>
      </c>
      <c r="AI1570">
        <v>53554835</v>
      </c>
      <c r="AJ1570">
        <v>1750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 x14ac:dyDescent="0.2">
      <c r="A1571">
        <f>ROW(Source!A1041)</f>
        <v>1041</v>
      </c>
      <c r="B1571">
        <v>53554848</v>
      </c>
      <c r="C1571">
        <v>53554828</v>
      </c>
      <c r="D1571">
        <v>29170678</v>
      </c>
      <c r="E1571">
        <v>1</v>
      </c>
      <c r="F1571">
        <v>1</v>
      </c>
      <c r="G1571">
        <v>1</v>
      </c>
      <c r="H1571">
        <v>3</v>
      </c>
      <c r="I1571" t="s">
        <v>1941</v>
      </c>
      <c r="J1571" t="s">
        <v>1945</v>
      </c>
      <c r="K1571" t="s">
        <v>1943</v>
      </c>
      <c r="L1571">
        <v>1356</v>
      </c>
      <c r="N1571">
        <v>1010</v>
      </c>
      <c r="O1571" t="s">
        <v>949</v>
      </c>
      <c r="P1571" t="s">
        <v>949</v>
      </c>
      <c r="Q1571">
        <v>1000</v>
      </c>
      <c r="X1571">
        <v>0.10199999999999999</v>
      </c>
      <c r="Y1571">
        <v>280</v>
      </c>
      <c r="Z1571">
        <v>0</v>
      </c>
      <c r="AA1571">
        <v>0</v>
      </c>
      <c r="AB1571">
        <v>0</v>
      </c>
      <c r="AC1571">
        <v>0</v>
      </c>
      <c r="AD1571">
        <v>1</v>
      </c>
      <c r="AE1571">
        <v>0</v>
      </c>
      <c r="AF1571" t="s">
        <v>3</v>
      </c>
      <c r="AG1571">
        <v>0.10199999999999999</v>
      </c>
      <c r="AH1571">
        <v>2</v>
      </c>
      <c r="AI1571">
        <v>53554837</v>
      </c>
      <c r="AJ1571">
        <v>1752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 x14ac:dyDescent="0.2">
      <c r="A1572">
        <f>ROW(Source!A1041)</f>
        <v>1041</v>
      </c>
      <c r="B1572">
        <v>53554849</v>
      </c>
      <c r="C1572">
        <v>53554828</v>
      </c>
      <c r="D1572">
        <v>29171808</v>
      </c>
      <c r="E1572">
        <v>1</v>
      </c>
      <c r="F1572">
        <v>1</v>
      </c>
      <c r="G1572">
        <v>1</v>
      </c>
      <c r="H1572">
        <v>3</v>
      </c>
      <c r="I1572" t="s">
        <v>1933</v>
      </c>
      <c r="J1572" t="s">
        <v>1934</v>
      </c>
      <c r="K1572" t="s">
        <v>1935</v>
      </c>
      <c r="L1572">
        <v>1374</v>
      </c>
      <c r="N1572">
        <v>1013</v>
      </c>
      <c r="O1572" t="s">
        <v>1936</v>
      </c>
      <c r="P1572" t="s">
        <v>1936</v>
      </c>
      <c r="Q1572">
        <v>1</v>
      </c>
      <c r="X1572">
        <v>6.05</v>
      </c>
      <c r="Y1572">
        <v>1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0</v>
      </c>
      <c r="AF1572" t="s">
        <v>3</v>
      </c>
      <c r="AG1572">
        <v>6.05</v>
      </c>
      <c r="AH1572">
        <v>2</v>
      </c>
      <c r="AI1572">
        <v>53554838</v>
      </c>
      <c r="AJ1572">
        <v>1754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 x14ac:dyDescent="0.2">
      <c r="A1573">
        <f>ROW(Source!A1048)</f>
        <v>1048</v>
      </c>
      <c r="B1573">
        <v>53554863</v>
      </c>
      <c r="C1573">
        <v>53554853</v>
      </c>
      <c r="D1573">
        <v>29364679</v>
      </c>
      <c r="E1573">
        <v>1</v>
      </c>
      <c r="F1573">
        <v>1</v>
      </c>
      <c r="G1573">
        <v>1</v>
      </c>
      <c r="H1573">
        <v>1</v>
      </c>
      <c r="I1573" t="s">
        <v>1922</v>
      </c>
      <c r="J1573" t="s">
        <v>3</v>
      </c>
      <c r="K1573" t="s">
        <v>1923</v>
      </c>
      <c r="L1573">
        <v>1369</v>
      </c>
      <c r="N1573">
        <v>1013</v>
      </c>
      <c r="O1573" t="s">
        <v>1486</v>
      </c>
      <c r="P1573" t="s">
        <v>1486</v>
      </c>
      <c r="Q1573">
        <v>1</v>
      </c>
      <c r="X1573">
        <v>188.928</v>
      </c>
      <c r="Y1573">
        <v>0</v>
      </c>
      <c r="Z1573">
        <v>0</v>
      </c>
      <c r="AA1573">
        <v>0</v>
      </c>
      <c r="AB1573">
        <v>330.57</v>
      </c>
      <c r="AC1573">
        <v>0</v>
      </c>
      <c r="AD1573">
        <v>1</v>
      </c>
      <c r="AE1573">
        <v>1</v>
      </c>
      <c r="AF1573" t="s">
        <v>916</v>
      </c>
      <c r="AG1573">
        <v>226.71359999999999</v>
      </c>
      <c r="AH1573">
        <v>2</v>
      </c>
      <c r="AI1573">
        <v>53554854</v>
      </c>
      <c r="AJ1573">
        <v>1755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 x14ac:dyDescent="0.2">
      <c r="A1574">
        <f>ROW(Source!A1048)</f>
        <v>1048</v>
      </c>
      <c r="B1574">
        <v>53554864</v>
      </c>
      <c r="C1574">
        <v>53554853</v>
      </c>
      <c r="D1574">
        <v>121548</v>
      </c>
      <c r="E1574">
        <v>1</v>
      </c>
      <c r="F1574">
        <v>1</v>
      </c>
      <c r="G1574">
        <v>1</v>
      </c>
      <c r="H1574">
        <v>1</v>
      </c>
      <c r="I1574" t="s">
        <v>31</v>
      </c>
      <c r="J1574" t="s">
        <v>3</v>
      </c>
      <c r="K1574" t="s">
        <v>1489</v>
      </c>
      <c r="L1574">
        <v>608254</v>
      </c>
      <c r="N1574">
        <v>1013</v>
      </c>
      <c r="O1574" t="s">
        <v>1490</v>
      </c>
      <c r="P1574" t="s">
        <v>1490</v>
      </c>
      <c r="Q1574">
        <v>1</v>
      </c>
      <c r="X1574">
        <v>1.4256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1</v>
      </c>
      <c r="AE1574">
        <v>2</v>
      </c>
      <c r="AF1574" t="s">
        <v>916</v>
      </c>
      <c r="AG1574">
        <v>1.71072</v>
      </c>
      <c r="AH1574">
        <v>2</v>
      </c>
      <c r="AI1574">
        <v>53554855</v>
      </c>
      <c r="AJ1574">
        <v>1756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 x14ac:dyDescent="0.2">
      <c r="A1575">
        <f>ROW(Source!A1048)</f>
        <v>1048</v>
      </c>
      <c r="B1575">
        <v>53554865</v>
      </c>
      <c r="C1575">
        <v>53554853</v>
      </c>
      <c r="D1575">
        <v>29172362</v>
      </c>
      <c r="E1575">
        <v>1</v>
      </c>
      <c r="F1575">
        <v>1</v>
      </c>
      <c r="G1575">
        <v>1</v>
      </c>
      <c r="H1575">
        <v>2</v>
      </c>
      <c r="I1575" t="s">
        <v>1924</v>
      </c>
      <c r="J1575" t="s">
        <v>1925</v>
      </c>
      <c r="K1575" t="s">
        <v>1926</v>
      </c>
      <c r="L1575">
        <v>1368</v>
      </c>
      <c r="N1575">
        <v>1011</v>
      </c>
      <c r="O1575" t="s">
        <v>1494</v>
      </c>
      <c r="P1575" t="s">
        <v>1494</v>
      </c>
      <c r="Q1575">
        <v>1</v>
      </c>
      <c r="X1575">
        <v>1.4256</v>
      </c>
      <c r="Y1575">
        <v>0</v>
      </c>
      <c r="Z1575">
        <v>134.65</v>
      </c>
      <c r="AA1575">
        <v>13.5</v>
      </c>
      <c r="AB1575">
        <v>0</v>
      </c>
      <c r="AC1575">
        <v>0</v>
      </c>
      <c r="AD1575">
        <v>1</v>
      </c>
      <c r="AE1575">
        <v>0</v>
      </c>
      <c r="AF1575" t="s">
        <v>916</v>
      </c>
      <c r="AG1575">
        <v>1.71072</v>
      </c>
      <c r="AH1575">
        <v>2</v>
      </c>
      <c r="AI1575">
        <v>53554856</v>
      </c>
      <c r="AJ1575">
        <v>1757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 x14ac:dyDescent="0.2">
      <c r="A1576">
        <f>ROW(Source!A1048)</f>
        <v>1048</v>
      </c>
      <c r="B1576">
        <v>53554866</v>
      </c>
      <c r="C1576">
        <v>53554853</v>
      </c>
      <c r="D1576">
        <v>29174913</v>
      </c>
      <c r="E1576">
        <v>1</v>
      </c>
      <c r="F1576">
        <v>1</v>
      </c>
      <c r="G1576">
        <v>1</v>
      </c>
      <c r="H1576">
        <v>2</v>
      </c>
      <c r="I1576" t="s">
        <v>1513</v>
      </c>
      <c r="J1576" t="s">
        <v>1514</v>
      </c>
      <c r="K1576" t="s">
        <v>1515</v>
      </c>
      <c r="L1576">
        <v>1368</v>
      </c>
      <c r="N1576">
        <v>1011</v>
      </c>
      <c r="O1576" t="s">
        <v>1494</v>
      </c>
      <c r="P1576" t="s">
        <v>1494</v>
      </c>
      <c r="Q1576">
        <v>1</v>
      </c>
      <c r="X1576">
        <v>1.4256</v>
      </c>
      <c r="Y1576">
        <v>0</v>
      </c>
      <c r="Z1576">
        <v>87.17</v>
      </c>
      <c r="AA1576">
        <v>11.6</v>
      </c>
      <c r="AB1576">
        <v>0</v>
      </c>
      <c r="AC1576">
        <v>0</v>
      </c>
      <c r="AD1576">
        <v>1</v>
      </c>
      <c r="AE1576">
        <v>0</v>
      </c>
      <c r="AF1576" t="s">
        <v>916</v>
      </c>
      <c r="AG1576">
        <v>1.71072</v>
      </c>
      <c r="AH1576">
        <v>2</v>
      </c>
      <c r="AI1576">
        <v>53554857</v>
      </c>
      <c r="AJ1576">
        <v>1758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 x14ac:dyDescent="0.2">
      <c r="A1577">
        <f>ROW(Source!A1048)</f>
        <v>1048</v>
      </c>
      <c r="B1577">
        <v>53554867</v>
      </c>
      <c r="C1577">
        <v>53554853</v>
      </c>
      <c r="D1577">
        <v>29110793</v>
      </c>
      <c r="E1577">
        <v>1</v>
      </c>
      <c r="F1577">
        <v>1</v>
      </c>
      <c r="G1577">
        <v>1</v>
      </c>
      <c r="H1577">
        <v>3</v>
      </c>
      <c r="I1577" t="s">
        <v>1927</v>
      </c>
      <c r="J1577" t="s">
        <v>1928</v>
      </c>
      <c r="K1577" t="s">
        <v>1929</v>
      </c>
      <c r="L1577">
        <v>1308</v>
      </c>
      <c r="N1577">
        <v>1003</v>
      </c>
      <c r="O1577" t="s">
        <v>1150</v>
      </c>
      <c r="P1577" t="s">
        <v>1150</v>
      </c>
      <c r="Q1577">
        <v>100</v>
      </c>
      <c r="X1577">
        <v>0.1</v>
      </c>
      <c r="Y1577">
        <v>120.36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 t="s">
        <v>3</v>
      </c>
      <c r="AG1577">
        <v>0.1</v>
      </c>
      <c r="AH1577">
        <v>2</v>
      </c>
      <c r="AI1577">
        <v>53554858</v>
      </c>
      <c r="AJ1577">
        <v>1759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 x14ac:dyDescent="0.2">
      <c r="A1578">
        <f>ROW(Source!A1048)</f>
        <v>1048</v>
      </c>
      <c r="B1578">
        <v>53554868</v>
      </c>
      <c r="C1578">
        <v>53554853</v>
      </c>
      <c r="D1578">
        <v>29110838</v>
      </c>
      <c r="E1578">
        <v>1</v>
      </c>
      <c r="F1578">
        <v>1</v>
      </c>
      <c r="G1578">
        <v>1</v>
      </c>
      <c r="H1578">
        <v>3</v>
      </c>
      <c r="I1578" t="s">
        <v>1930</v>
      </c>
      <c r="J1578" t="s">
        <v>1931</v>
      </c>
      <c r="K1578" t="s">
        <v>1932</v>
      </c>
      <c r="L1578">
        <v>1346</v>
      </c>
      <c r="N1578">
        <v>1009</v>
      </c>
      <c r="O1578" t="s">
        <v>143</v>
      </c>
      <c r="P1578" t="s">
        <v>143</v>
      </c>
      <c r="Q1578">
        <v>1</v>
      </c>
      <c r="X1578">
        <v>0.42</v>
      </c>
      <c r="Y1578">
        <v>30.5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0</v>
      </c>
      <c r="AF1578" t="s">
        <v>3</v>
      </c>
      <c r="AG1578">
        <v>0.42</v>
      </c>
      <c r="AH1578">
        <v>2</v>
      </c>
      <c r="AI1578">
        <v>53554859</v>
      </c>
      <c r="AJ1578">
        <v>1760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 x14ac:dyDescent="0.2">
      <c r="A1579">
        <f>ROW(Source!A1048)</f>
        <v>1048</v>
      </c>
      <c r="B1579">
        <v>53554869</v>
      </c>
      <c r="C1579">
        <v>53554853</v>
      </c>
      <c r="D1579">
        <v>29171808</v>
      </c>
      <c r="E1579">
        <v>1</v>
      </c>
      <c r="F1579">
        <v>1</v>
      </c>
      <c r="G1579">
        <v>1</v>
      </c>
      <c r="H1579">
        <v>3</v>
      </c>
      <c r="I1579" t="s">
        <v>1933</v>
      </c>
      <c r="J1579" t="s">
        <v>1934</v>
      </c>
      <c r="K1579" t="s">
        <v>1935</v>
      </c>
      <c r="L1579">
        <v>1374</v>
      </c>
      <c r="N1579">
        <v>1013</v>
      </c>
      <c r="O1579" t="s">
        <v>1936</v>
      </c>
      <c r="P1579" t="s">
        <v>1936</v>
      </c>
      <c r="Q1579">
        <v>1</v>
      </c>
      <c r="X1579">
        <v>26.03</v>
      </c>
      <c r="Y1579">
        <v>1</v>
      </c>
      <c r="Z1579">
        <v>0</v>
      </c>
      <c r="AA1579">
        <v>0</v>
      </c>
      <c r="AB1579">
        <v>0</v>
      </c>
      <c r="AC1579">
        <v>0</v>
      </c>
      <c r="AD1579">
        <v>1</v>
      </c>
      <c r="AE1579">
        <v>0</v>
      </c>
      <c r="AF1579" t="s">
        <v>3</v>
      </c>
      <c r="AG1579">
        <v>26.03</v>
      </c>
      <c r="AH1579">
        <v>2</v>
      </c>
      <c r="AI1579">
        <v>53554860</v>
      </c>
      <c r="AJ1579">
        <v>1762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 x14ac:dyDescent="0.2">
      <c r="A1580">
        <f>ROW(Source!A1049)</f>
        <v>1049</v>
      </c>
      <c r="B1580">
        <v>53554863</v>
      </c>
      <c r="C1580">
        <v>53554853</v>
      </c>
      <c r="D1580">
        <v>29364679</v>
      </c>
      <c r="E1580">
        <v>1</v>
      </c>
      <c r="F1580">
        <v>1</v>
      </c>
      <c r="G1580">
        <v>1</v>
      </c>
      <c r="H1580">
        <v>1</v>
      </c>
      <c r="I1580" t="s">
        <v>1922</v>
      </c>
      <c r="J1580" t="s">
        <v>3</v>
      </c>
      <c r="K1580" t="s">
        <v>1923</v>
      </c>
      <c r="L1580">
        <v>1369</v>
      </c>
      <c r="N1580">
        <v>1013</v>
      </c>
      <c r="O1580" t="s">
        <v>1486</v>
      </c>
      <c r="P1580" t="s">
        <v>1486</v>
      </c>
      <c r="Q1580">
        <v>1</v>
      </c>
      <c r="X1580">
        <v>188.928</v>
      </c>
      <c r="Y1580">
        <v>0</v>
      </c>
      <c r="Z1580">
        <v>0</v>
      </c>
      <c r="AA1580">
        <v>0</v>
      </c>
      <c r="AB1580">
        <v>330.57</v>
      </c>
      <c r="AC1580">
        <v>0</v>
      </c>
      <c r="AD1580">
        <v>1</v>
      </c>
      <c r="AE1580">
        <v>1</v>
      </c>
      <c r="AF1580" t="s">
        <v>916</v>
      </c>
      <c r="AG1580">
        <v>226.71359999999999</v>
      </c>
      <c r="AH1580">
        <v>2</v>
      </c>
      <c r="AI1580">
        <v>53554854</v>
      </c>
      <c r="AJ1580">
        <v>1764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 x14ac:dyDescent="0.2">
      <c r="A1581">
        <f>ROW(Source!A1049)</f>
        <v>1049</v>
      </c>
      <c r="B1581">
        <v>53554864</v>
      </c>
      <c r="C1581">
        <v>53554853</v>
      </c>
      <c r="D1581">
        <v>121548</v>
      </c>
      <c r="E1581">
        <v>1</v>
      </c>
      <c r="F1581">
        <v>1</v>
      </c>
      <c r="G1581">
        <v>1</v>
      </c>
      <c r="H1581">
        <v>1</v>
      </c>
      <c r="I1581" t="s">
        <v>31</v>
      </c>
      <c r="J1581" t="s">
        <v>3</v>
      </c>
      <c r="K1581" t="s">
        <v>1489</v>
      </c>
      <c r="L1581">
        <v>608254</v>
      </c>
      <c r="N1581">
        <v>1013</v>
      </c>
      <c r="O1581" t="s">
        <v>1490</v>
      </c>
      <c r="P1581" t="s">
        <v>1490</v>
      </c>
      <c r="Q1581">
        <v>1</v>
      </c>
      <c r="X1581">
        <v>1.4256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1</v>
      </c>
      <c r="AE1581">
        <v>2</v>
      </c>
      <c r="AF1581" t="s">
        <v>916</v>
      </c>
      <c r="AG1581">
        <v>1.71072</v>
      </c>
      <c r="AH1581">
        <v>2</v>
      </c>
      <c r="AI1581">
        <v>53554855</v>
      </c>
      <c r="AJ1581">
        <v>1765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 x14ac:dyDescent="0.2">
      <c r="A1582">
        <f>ROW(Source!A1049)</f>
        <v>1049</v>
      </c>
      <c r="B1582">
        <v>53554865</v>
      </c>
      <c r="C1582">
        <v>53554853</v>
      </c>
      <c r="D1582">
        <v>29172362</v>
      </c>
      <c r="E1582">
        <v>1</v>
      </c>
      <c r="F1582">
        <v>1</v>
      </c>
      <c r="G1582">
        <v>1</v>
      </c>
      <c r="H1582">
        <v>2</v>
      </c>
      <c r="I1582" t="s">
        <v>1924</v>
      </c>
      <c r="J1582" t="s">
        <v>1925</v>
      </c>
      <c r="K1582" t="s">
        <v>1926</v>
      </c>
      <c r="L1582">
        <v>1368</v>
      </c>
      <c r="N1582">
        <v>1011</v>
      </c>
      <c r="O1582" t="s">
        <v>1494</v>
      </c>
      <c r="P1582" t="s">
        <v>1494</v>
      </c>
      <c r="Q1582">
        <v>1</v>
      </c>
      <c r="X1582">
        <v>1.4256</v>
      </c>
      <c r="Y1582">
        <v>0</v>
      </c>
      <c r="Z1582">
        <v>134.65</v>
      </c>
      <c r="AA1582">
        <v>13.5</v>
      </c>
      <c r="AB1582">
        <v>0</v>
      </c>
      <c r="AC1582">
        <v>0</v>
      </c>
      <c r="AD1582">
        <v>1</v>
      </c>
      <c r="AE1582">
        <v>0</v>
      </c>
      <c r="AF1582" t="s">
        <v>916</v>
      </c>
      <c r="AG1582">
        <v>1.71072</v>
      </c>
      <c r="AH1582">
        <v>2</v>
      </c>
      <c r="AI1582">
        <v>53554856</v>
      </c>
      <c r="AJ1582">
        <v>1766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 x14ac:dyDescent="0.2">
      <c r="A1583">
        <f>ROW(Source!A1049)</f>
        <v>1049</v>
      </c>
      <c r="B1583">
        <v>53554866</v>
      </c>
      <c r="C1583">
        <v>53554853</v>
      </c>
      <c r="D1583">
        <v>29174913</v>
      </c>
      <c r="E1583">
        <v>1</v>
      </c>
      <c r="F1583">
        <v>1</v>
      </c>
      <c r="G1583">
        <v>1</v>
      </c>
      <c r="H1583">
        <v>2</v>
      </c>
      <c r="I1583" t="s">
        <v>1513</v>
      </c>
      <c r="J1583" t="s">
        <v>1514</v>
      </c>
      <c r="K1583" t="s">
        <v>1515</v>
      </c>
      <c r="L1583">
        <v>1368</v>
      </c>
      <c r="N1583">
        <v>1011</v>
      </c>
      <c r="O1583" t="s">
        <v>1494</v>
      </c>
      <c r="P1583" t="s">
        <v>1494</v>
      </c>
      <c r="Q1583">
        <v>1</v>
      </c>
      <c r="X1583">
        <v>1.4256</v>
      </c>
      <c r="Y1583">
        <v>0</v>
      </c>
      <c r="Z1583">
        <v>87.17</v>
      </c>
      <c r="AA1583">
        <v>11.6</v>
      </c>
      <c r="AB1583">
        <v>0</v>
      </c>
      <c r="AC1583">
        <v>0</v>
      </c>
      <c r="AD1583">
        <v>1</v>
      </c>
      <c r="AE1583">
        <v>0</v>
      </c>
      <c r="AF1583" t="s">
        <v>916</v>
      </c>
      <c r="AG1583">
        <v>1.71072</v>
      </c>
      <c r="AH1583">
        <v>2</v>
      </c>
      <c r="AI1583">
        <v>53554857</v>
      </c>
      <c r="AJ1583">
        <v>1767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 x14ac:dyDescent="0.2">
      <c r="A1584">
        <f>ROW(Source!A1049)</f>
        <v>1049</v>
      </c>
      <c r="B1584">
        <v>53554867</v>
      </c>
      <c r="C1584">
        <v>53554853</v>
      </c>
      <c r="D1584">
        <v>29110793</v>
      </c>
      <c r="E1584">
        <v>1</v>
      </c>
      <c r="F1584">
        <v>1</v>
      </c>
      <c r="G1584">
        <v>1</v>
      </c>
      <c r="H1584">
        <v>3</v>
      </c>
      <c r="I1584" t="s">
        <v>1927</v>
      </c>
      <c r="J1584" t="s">
        <v>1928</v>
      </c>
      <c r="K1584" t="s">
        <v>1929</v>
      </c>
      <c r="L1584">
        <v>1308</v>
      </c>
      <c r="N1584">
        <v>1003</v>
      </c>
      <c r="O1584" t="s">
        <v>1150</v>
      </c>
      <c r="P1584" t="s">
        <v>1150</v>
      </c>
      <c r="Q1584">
        <v>100</v>
      </c>
      <c r="X1584">
        <v>0.1</v>
      </c>
      <c r="Y1584">
        <v>120.36</v>
      </c>
      <c r="Z1584">
        <v>0</v>
      </c>
      <c r="AA1584">
        <v>0</v>
      </c>
      <c r="AB1584">
        <v>0</v>
      </c>
      <c r="AC1584">
        <v>0</v>
      </c>
      <c r="AD1584">
        <v>1</v>
      </c>
      <c r="AE1584">
        <v>0</v>
      </c>
      <c r="AF1584" t="s">
        <v>3</v>
      </c>
      <c r="AG1584">
        <v>0.1</v>
      </c>
      <c r="AH1584">
        <v>2</v>
      </c>
      <c r="AI1584">
        <v>53554858</v>
      </c>
      <c r="AJ1584">
        <v>1768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 x14ac:dyDescent="0.2">
      <c r="A1585">
        <f>ROW(Source!A1049)</f>
        <v>1049</v>
      </c>
      <c r="B1585">
        <v>53554868</v>
      </c>
      <c r="C1585">
        <v>53554853</v>
      </c>
      <c r="D1585">
        <v>29110838</v>
      </c>
      <c r="E1585">
        <v>1</v>
      </c>
      <c r="F1585">
        <v>1</v>
      </c>
      <c r="G1585">
        <v>1</v>
      </c>
      <c r="H1585">
        <v>3</v>
      </c>
      <c r="I1585" t="s">
        <v>1930</v>
      </c>
      <c r="J1585" t="s">
        <v>1931</v>
      </c>
      <c r="K1585" t="s">
        <v>1932</v>
      </c>
      <c r="L1585">
        <v>1346</v>
      </c>
      <c r="N1585">
        <v>1009</v>
      </c>
      <c r="O1585" t="s">
        <v>143</v>
      </c>
      <c r="P1585" t="s">
        <v>143</v>
      </c>
      <c r="Q1585">
        <v>1</v>
      </c>
      <c r="X1585">
        <v>0.42</v>
      </c>
      <c r="Y1585">
        <v>30.5</v>
      </c>
      <c r="Z1585">
        <v>0</v>
      </c>
      <c r="AA1585">
        <v>0</v>
      </c>
      <c r="AB1585">
        <v>0</v>
      </c>
      <c r="AC1585">
        <v>0</v>
      </c>
      <c r="AD1585">
        <v>1</v>
      </c>
      <c r="AE1585">
        <v>0</v>
      </c>
      <c r="AF1585" t="s">
        <v>3</v>
      </c>
      <c r="AG1585">
        <v>0.42</v>
      </c>
      <c r="AH1585">
        <v>2</v>
      </c>
      <c r="AI1585">
        <v>53554859</v>
      </c>
      <c r="AJ1585">
        <v>1769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 x14ac:dyDescent="0.2">
      <c r="A1586">
        <f>ROW(Source!A1049)</f>
        <v>1049</v>
      </c>
      <c r="B1586">
        <v>53554869</v>
      </c>
      <c r="C1586">
        <v>53554853</v>
      </c>
      <c r="D1586">
        <v>29171808</v>
      </c>
      <c r="E1586">
        <v>1</v>
      </c>
      <c r="F1586">
        <v>1</v>
      </c>
      <c r="G1586">
        <v>1</v>
      </c>
      <c r="H1586">
        <v>3</v>
      </c>
      <c r="I1586" t="s">
        <v>1933</v>
      </c>
      <c r="J1586" t="s">
        <v>1934</v>
      </c>
      <c r="K1586" t="s">
        <v>1935</v>
      </c>
      <c r="L1586">
        <v>1374</v>
      </c>
      <c r="N1586">
        <v>1013</v>
      </c>
      <c r="O1586" t="s">
        <v>1936</v>
      </c>
      <c r="P1586" t="s">
        <v>1936</v>
      </c>
      <c r="Q1586">
        <v>1</v>
      </c>
      <c r="X1586">
        <v>26.03</v>
      </c>
      <c r="Y1586">
        <v>1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0</v>
      </c>
      <c r="AF1586" t="s">
        <v>3</v>
      </c>
      <c r="AG1586">
        <v>26.03</v>
      </c>
      <c r="AH1586">
        <v>2</v>
      </c>
      <c r="AI1586">
        <v>53554860</v>
      </c>
      <c r="AJ1586">
        <v>1771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 x14ac:dyDescent="0.2">
      <c r="A1587">
        <f>ROW(Source!A1054)</f>
        <v>1054</v>
      </c>
      <c r="B1587">
        <v>53554885</v>
      </c>
      <c r="C1587">
        <v>53554872</v>
      </c>
      <c r="D1587">
        <v>29364679</v>
      </c>
      <c r="E1587">
        <v>1</v>
      </c>
      <c r="F1587">
        <v>1</v>
      </c>
      <c r="G1587">
        <v>1</v>
      </c>
      <c r="H1587">
        <v>1</v>
      </c>
      <c r="I1587" t="s">
        <v>1922</v>
      </c>
      <c r="J1587" t="s">
        <v>3</v>
      </c>
      <c r="K1587" t="s">
        <v>1923</v>
      </c>
      <c r="L1587">
        <v>1369</v>
      </c>
      <c r="N1587">
        <v>1013</v>
      </c>
      <c r="O1587" t="s">
        <v>1486</v>
      </c>
      <c r="P1587" t="s">
        <v>1486</v>
      </c>
      <c r="Q1587">
        <v>1</v>
      </c>
      <c r="X1587">
        <v>2.37</v>
      </c>
      <c r="Y1587">
        <v>0</v>
      </c>
      <c r="Z1587">
        <v>0</v>
      </c>
      <c r="AA1587">
        <v>0</v>
      </c>
      <c r="AB1587">
        <v>330.57</v>
      </c>
      <c r="AC1587">
        <v>0</v>
      </c>
      <c r="AD1587">
        <v>1</v>
      </c>
      <c r="AE1587">
        <v>1</v>
      </c>
      <c r="AF1587" t="s">
        <v>1065</v>
      </c>
      <c r="AG1587">
        <v>0.85319999999999996</v>
      </c>
      <c r="AH1587">
        <v>2</v>
      </c>
      <c r="AI1587">
        <v>53554873</v>
      </c>
      <c r="AJ1587">
        <v>1773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 x14ac:dyDescent="0.2">
      <c r="A1588">
        <f>ROW(Source!A1054)</f>
        <v>1054</v>
      </c>
      <c r="B1588">
        <v>53554886</v>
      </c>
      <c r="C1588">
        <v>53554872</v>
      </c>
      <c r="D1588">
        <v>121548</v>
      </c>
      <c r="E1588">
        <v>1</v>
      </c>
      <c r="F1588">
        <v>1</v>
      </c>
      <c r="G1588">
        <v>1</v>
      </c>
      <c r="H1588">
        <v>1</v>
      </c>
      <c r="I1588" t="s">
        <v>31</v>
      </c>
      <c r="J1588" t="s">
        <v>3</v>
      </c>
      <c r="K1588" t="s">
        <v>1489</v>
      </c>
      <c r="L1588">
        <v>608254</v>
      </c>
      <c r="N1588">
        <v>1013</v>
      </c>
      <c r="O1588" t="s">
        <v>1490</v>
      </c>
      <c r="P1588" t="s">
        <v>1490</v>
      </c>
      <c r="Q1588">
        <v>1</v>
      </c>
      <c r="X1588">
        <v>0.28999999999999998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1</v>
      </c>
      <c r="AE1588">
        <v>2</v>
      </c>
      <c r="AF1588" t="s">
        <v>1065</v>
      </c>
      <c r="AG1588">
        <v>0.10439999999999999</v>
      </c>
      <c r="AH1588">
        <v>2</v>
      </c>
      <c r="AI1588">
        <v>53554874</v>
      </c>
      <c r="AJ1588">
        <v>1774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 x14ac:dyDescent="0.2">
      <c r="A1589">
        <f>ROW(Source!A1054)</f>
        <v>1054</v>
      </c>
      <c r="B1589">
        <v>53554887</v>
      </c>
      <c r="C1589">
        <v>53554872</v>
      </c>
      <c r="D1589">
        <v>29172362</v>
      </c>
      <c r="E1589">
        <v>1</v>
      </c>
      <c r="F1589">
        <v>1</v>
      </c>
      <c r="G1589">
        <v>1</v>
      </c>
      <c r="H1589">
        <v>2</v>
      </c>
      <c r="I1589" t="s">
        <v>1924</v>
      </c>
      <c r="J1589" t="s">
        <v>1925</v>
      </c>
      <c r="K1589" t="s">
        <v>1926</v>
      </c>
      <c r="L1589">
        <v>1368</v>
      </c>
      <c r="N1589">
        <v>1011</v>
      </c>
      <c r="O1589" t="s">
        <v>1494</v>
      </c>
      <c r="P1589" t="s">
        <v>1494</v>
      </c>
      <c r="Q1589">
        <v>1</v>
      </c>
      <c r="X1589">
        <v>7.0000000000000007E-2</v>
      </c>
      <c r="Y1589">
        <v>0</v>
      </c>
      <c r="Z1589">
        <v>134.65</v>
      </c>
      <c r="AA1589">
        <v>13.5</v>
      </c>
      <c r="AB1589">
        <v>0</v>
      </c>
      <c r="AC1589">
        <v>0</v>
      </c>
      <c r="AD1589">
        <v>1</v>
      </c>
      <c r="AE1589">
        <v>0</v>
      </c>
      <c r="AF1589" t="s">
        <v>1065</v>
      </c>
      <c r="AG1589">
        <v>2.52E-2</v>
      </c>
      <c r="AH1589">
        <v>2</v>
      </c>
      <c r="AI1589">
        <v>53554875</v>
      </c>
      <c r="AJ1589">
        <v>1775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 x14ac:dyDescent="0.2">
      <c r="A1590">
        <f>ROW(Source!A1054)</f>
        <v>1054</v>
      </c>
      <c r="B1590">
        <v>53554888</v>
      </c>
      <c r="C1590">
        <v>53554872</v>
      </c>
      <c r="D1590">
        <v>29172657</v>
      </c>
      <c r="E1590">
        <v>1</v>
      </c>
      <c r="F1590">
        <v>1</v>
      </c>
      <c r="G1590">
        <v>1</v>
      </c>
      <c r="H1590">
        <v>2</v>
      </c>
      <c r="I1590" t="s">
        <v>1588</v>
      </c>
      <c r="J1590" t="s">
        <v>1589</v>
      </c>
      <c r="K1590" t="s">
        <v>1590</v>
      </c>
      <c r="L1590">
        <v>1368</v>
      </c>
      <c r="N1590">
        <v>1011</v>
      </c>
      <c r="O1590" t="s">
        <v>1494</v>
      </c>
      <c r="P1590" t="s">
        <v>1494</v>
      </c>
      <c r="Q1590">
        <v>1</v>
      </c>
      <c r="X1590">
        <v>0.71</v>
      </c>
      <c r="Y1590">
        <v>0</v>
      </c>
      <c r="Z1590">
        <v>8.1</v>
      </c>
      <c r="AA1590">
        <v>0</v>
      </c>
      <c r="AB1590">
        <v>0</v>
      </c>
      <c r="AC1590">
        <v>0</v>
      </c>
      <c r="AD1590">
        <v>1</v>
      </c>
      <c r="AE1590">
        <v>0</v>
      </c>
      <c r="AF1590" t="s">
        <v>1065</v>
      </c>
      <c r="AG1590">
        <v>0.25559999999999999</v>
      </c>
      <c r="AH1590">
        <v>2</v>
      </c>
      <c r="AI1590">
        <v>53554876</v>
      </c>
      <c r="AJ1590">
        <v>1776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 x14ac:dyDescent="0.2">
      <c r="A1591">
        <f>ROW(Source!A1054)</f>
        <v>1054</v>
      </c>
      <c r="B1591">
        <v>53554889</v>
      </c>
      <c r="C1591">
        <v>53554872</v>
      </c>
      <c r="D1591">
        <v>29172710</v>
      </c>
      <c r="E1591">
        <v>1</v>
      </c>
      <c r="F1591">
        <v>1</v>
      </c>
      <c r="G1591">
        <v>1</v>
      </c>
      <c r="H1591">
        <v>2</v>
      </c>
      <c r="I1591" t="s">
        <v>1567</v>
      </c>
      <c r="J1591" t="s">
        <v>1568</v>
      </c>
      <c r="K1591" t="s">
        <v>1569</v>
      </c>
      <c r="L1591">
        <v>1368</v>
      </c>
      <c r="N1591">
        <v>1011</v>
      </c>
      <c r="O1591" t="s">
        <v>1494</v>
      </c>
      <c r="P1591" t="s">
        <v>1494</v>
      </c>
      <c r="Q1591">
        <v>1</v>
      </c>
      <c r="X1591">
        <v>0.22</v>
      </c>
      <c r="Y1591">
        <v>0</v>
      </c>
      <c r="Z1591">
        <v>46.56</v>
      </c>
      <c r="AA1591">
        <v>10.06</v>
      </c>
      <c r="AB1591">
        <v>0</v>
      </c>
      <c r="AC1591">
        <v>0</v>
      </c>
      <c r="AD1591">
        <v>1</v>
      </c>
      <c r="AE1591">
        <v>0</v>
      </c>
      <c r="AF1591" t="s">
        <v>1065</v>
      </c>
      <c r="AG1591">
        <v>7.9200000000000007E-2</v>
      </c>
      <c r="AH1591">
        <v>2</v>
      </c>
      <c r="AI1591">
        <v>53554877</v>
      </c>
      <c r="AJ1591">
        <v>1777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 x14ac:dyDescent="0.2">
      <c r="A1592">
        <f>ROW(Source!A1054)</f>
        <v>1054</v>
      </c>
      <c r="B1592">
        <v>53554890</v>
      </c>
      <c r="C1592">
        <v>53554872</v>
      </c>
      <c r="D1592">
        <v>29173040</v>
      </c>
      <c r="E1592">
        <v>1</v>
      </c>
      <c r="F1592">
        <v>1</v>
      </c>
      <c r="G1592">
        <v>1</v>
      </c>
      <c r="H1592">
        <v>2</v>
      </c>
      <c r="I1592" t="s">
        <v>1983</v>
      </c>
      <c r="J1592" t="s">
        <v>1984</v>
      </c>
      <c r="K1592" t="s">
        <v>1985</v>
      </c>
      <c r="L1592">
        <v>1368</v>
      </c>
      <c r="N1592">
        <v>1011</v>
      </c>
      <c r="O1592" t="s">
        <v>1494</v>
      </c>
      <c r="P1592" t="s">
        <v>1494</v>
      </c>
      <c r="Q1592">
        <v>1</v>
      </c>
      <c r="X1592">
        <v>0.22</v>
      </c>
      <c r="Y1592">
        <v>0</v>
      </c>
      <c r="Z1592">
        <v>2.99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1065</v>
      </c>
      <c r="AG1592">
        <v>7.9200000000000007E-2</v>
      </c>
      <c r="AH1592">
        <v>2</v>
      </c>
      <c r="AI1592">
        <v>53554878</v>
      </c>
      <c r="AJ1592">
        <v>1778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 x14ac:dyDescent="0.2">
      <c r="A1593">
        <f>ROW(Source!A1054)</f>
        <v>1054</v>
      </c>
      <c r="B1593">
        <v>53554891</v>
      </c>
      <c r="C1593">
        <v>53554872</v>
      </c>
      <c r="D1593">
        <v>29174913</v>
      </c>
      <c r="E1593">
        <v>1</v>
      </c>
      <c r="F1593">
        <v>1</v>
      </c>
      <c r="G1593">
        <v>1</v>
      </c>
      <c r="H1593">
        <v>2</v>
      </c>
      <c r="I1593" t="s">
        <v>1513</v>
      </c>
      <c r="J1593" t="s">
        <v>1514</v>
      </c>
      <c r="K1593" t="s">
        <v>1515</v>
      </c>
      <c r="L1593">
        <v>1368</v>
      </c>
      <c r="N1593">
        <v>1011</v>
      </c>
      <c r="O1593" t="s">
        <v>1494</v>
      </c>
      <c r="P1593" t="s">
        <v>1494</v>
      </c>
      <c r="Q1593">
        <v>1</v>
      </c>
      <c r="X1593">
        <v>7.0000000000000007E-2</v>
      </c>
      <c r="Y1593">
        <v>0</v>
      </c>
      <c r="Z1593">
        <v>87.17</v>
      </c>
      <c r="AA1593">
        <v>11.6</v>
      </c>
      <c r="AB1593">
        <v>0</v>
      </c>
      <c r="AC1593">
        <v>0</v>
      </c>
      <c r="AD1593">
        <v>1</v>
      </c>
      <c r="AE1593">
        <v>0</v>
      </c>
      <c r="AF1593" t="s">
        <v>1065</v>
      </c>
      <c r="AG1593">
        <v>2.52E-2</v>
      </c>
      <c r="AH1593">
        <v>2</v>
      </c>
      <c r="AI1593">
        <v>53554879</v>
      </c>
      <c r="AJ1593">
        <v>1779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 x14ac:dyDescent="0.2">
      <c r="A1594">
        <f>ROW(Source!A1054)</f>
        <v>1054</v>
      </c>
      <c r="B1594">
        <v>53554892</v>
      </c>
      <c r="C1594">
        <v>53554872</v>
      </c>
      <c r="D1594">
        <v>29113980</v>
      </c>
      <c r="E1594">
        <v>1</v>
      </c>
      <c r="F1594">
        <v>1</v>
      </c>
      <c r="G1594">
        <v>1</v>
      </c>
      <c r="H1594">
        <v>3</v>
      </c>
      <c r="I1594" t="s">
        <v>1986</v>
      </c>
      <c r="J1594" t="s">
        <v>1987</v>
      </c>
      <c r="K1594" t="s">
        <v>1988</v>
      </c>
      <c r="L1594">
        <v>1346</v>
      </c>
      <c r="N1594">
        <v>1009</v>
      </c>
      <c r="O1594" t="s">
        <v>143</v>
      </c>
      <c r="P1594" t="s">
        <v>143</v>
      </c>
      <c r="Q1594">
        <v>1</v>
      </c>
      <c r="X1594">
        <v>0.1</v>
      </c>
      <c r="Y1594">
        <v>14.31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 t="s">
        <v>36</v>
      </c>
      <c r="AG1594">
        <v>0</v>
      </c>
      <c r="AH1594">
        <v>2</v>
      </c>
      <c r="AI1594">
        <v>53554880</v>
      </c>
      <c r="AJ1594">
        <v>1780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 x14ac:dyDescent="0.2">
      <c r="A1595">
        <f>ROW(Source!A1054)</f>
        <v>1054</v>
      </c>
      <c r="B1595">
        <v>53554893</v>
      </c>
      <c r="C1595">
        <v>53554872</v>
      </c>
      <c r="D1595">
        <v>29114246</v>
      </c>
      <c r="E1595">
        <v>1</v>
      </c>
      <c r="F1595">
        <v>1</v>
      </c>
      <c r="G1595">
        <v>1</v>
      </c>
      <c r="H1595">
        <v>3</v>
      </c>
      <c r="I1595" t="s">
        <v>1946</v>
      </c>
      <c r="J1595" t="s">
        <v>1989</v>
      </c>
      <c r="K1595" t="s">
        <v>1856</v>
      </c>
      <c r="L1595">
        <v>1346</v>
      </c>
      <c r="N1595">
        <v>1009</v>
      </c>
      <c r="O1595" t="s">
        <v>143</v>
      </c>
      <c r="P1595" t="s">
        <v>143</v>
      </c>
      <c r="Q1595">
        <v>1</v>
      </c>
      <c r="X1595">
        <v>0.1</v>
      </c>
      <c r="Y1595">
        <v>9.0399999999999991</v>
      </c>
      <c r="Z1595">
        <v>0</v>
      </c>
      <c r="AA1595">
        <v>0</v>
      </c>
      <c r="AB1595">
        <v>0</v>
      </c>
      <c r="AC1595">
        <v>0</v>
      </c>
      <c r="AD1595">
        <v>1</v>
      </c>
      <c r="AE1595">
        <v>0</v>
      </c>
      <c r="AF1595" t="s">
        <v>36</v>
      </c>
      <c r="AG1595">
        <v>0</v>
      </c>
      <c r="AH1595">
        <v>2</v>
      </c>
      <c r="AI1595">
        <v>53554881</v>
      </c>
      <c r="AJ1595">
        <v>1781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 x14ac:dyDescent="0.2">
      <c r="A1596">
        <f>ROW(Source!A1054)</f>
        <v>1054</v>
      </c>
      <c r="B1596">
        <v>53554894</v>
      </c>
      <c r="C1596">
        <v>53554872</v>
      </c>
      <c r="D1596">
        <v>29110426</v>
      </c>
      <c r="E1596">
        <v>1</v>
      </c>
      <c r="F1596">
        <v>1</v>
      </c>
      <c r="G1596">
        <v>1</v>
      </c>
      <c r="H1596">
        <v>3</v>
      </c>
      <c r="I1596" t="s">
        <v>1971</v>
      </c>
      <c r="J1596" t="s">
        <v>1990</v>
      </c>
      <c r="K1596" t="s">
        <v>1973</v>
      </c>
      <c r="L1596">
        <v>1346</v>
      </c>
      <c r="N1596">
        <v>1009</v>
      </c>
      <c r="O1596" t="s">
        <v>143</v>
      </c>
      <c r="P1596" t="s">
        <v>143</v>
      </c>
      <c r="Q1596">
        <v>1</v>
      </c>
      <c r="X1596">
        <v>0.02</v>
      </c>
      <c r="Y1596">
        <v>28.67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36</v>
      </c>
      <c r="AG1596">
        <v>0</v>
      </c>
      <c r="AH1596">
        <v>2</v>
      </c>
      <c r="AI1596">
        <v>53554882</v>
      </c>
      <c r="AJ1596">
        <v>1782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 x14ac:dyDescent="0.2">
      <c r="A1597">
        <f>ROW(Source!A1054)</f>
        <v>1054</v>
      </c>
      <c r="B1597">
        <v>53554895</v>
      </c>
      <c r="C1597">
        <v>53554872</v>
      </c>
      <c r="D1597">
        <v>29171808</v>
      </c>
      <c r="E1597">
        <v>1</v>
      </c>
      <c r="F1597">
        <v>1</v>
      </c>
      <c r="G1597">
        <v>1</v>
      </c>
      <c r="H1597">
        <v>3</v>
      </c>
      <c r="I1597" t="s">
        <v>1933</v>
      </c>
      <c r="J1597" t="s">
        <v>1934</v>
      </c>
      <c r="K1597" t="s">
        <v>1935</v>
      </c>
      <c r="L1597">
        <v>1374</v>
      </c>
      <c r="N1597">
        <v>1013</v>
      </c>
      <c r="O1597" t="s">
        <v>1936</v>
      </c>
      <c r="P1597" t="s">
        <v>1936</v>
      </c>
      <c r="Q1597">
        <v>1</v>
      </c>
      <c r="X1597">
        <v>0.47</v>
      </c>
      <c r="Y1597">
        <v>1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 t="s">
        <v>36</v>
      </c>
      <c r="AG1597">
        <v>0</v>
      </c>
      <c r="AH1597">
        <v>2</v>
      </c>
      <c r="AI1597">
        <v>53554883</v>
      </c>
      <c r="AJ1597">
        <v>1784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 x14ac:dyDescent="0.2">
      <c r="A1598">
        <f>ROW(Source!A1055)</f>
        <v>1055</v>
      </c>
      <c r="B1598">
        <v>53554885</v>
      </c>
      <c r="C1598">
        <v>53554872</v>
      </c>
      <c r="D1598">
        <v>29364679</v>
      </c>
      <c r="E1598">
        <v>1</v>
      </c>
      <c r="F1598">
        <v>1</v>
      </c>
      <c r="G1598">
        <v>1</v>
      </c>
      <c r="H1598">
        <v>1</v>
      </c>
      <c r="I1598" t="s">
        <v>1922</v>
      </c>
      <c r="J1598" t="s">
        <v>3</v>
      </c>
      <c r="K1598" t="s">
        <v>1923</v>
      </c>
      <c r="L1598">
        <v>1369</v>
      </c>
      <c r="N1598">
        <v>1013</v>
      </c>
      <c r="O1598" t="s">
        <v>1486</v>
      </c>
      <c r="P1598" t="s">
        <v>1486</v>
      </c>
      <c r="Q1598">
        <v>1</v>
      </c>
      <c r="X1598">
        <v>2.37</v>
      </c>
      <c r="Y1598">
        <v>0</v>
      </c>
      <c r="Z1598">
        <v>0</v>
      </c>
      <c r="AA1598">
        <v>0</v>
      </c>
      <c r="AB1598">
        <v>330.57</v>
      </c>
      <c r="AC1598">
        <v>0</v>
      </c>
      <c r="AD1598">
        <v>1</v>
      </c>
      <c r="AE1598">
        <v>1</v>
      </c>
      <c r="AF1598" t="s">
        <v>1065</v>
      </c>
      <c r="AG1598">
        <v>0.85319999999999996</v>
      </c>
      <c r="AH1598">
        <v>2</v>
      </c>
      <c r="AI1598">
        <v>53554873</v>
      </c>
      <c r="AJ1598">
        <v>1785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 x14ac:dyDescent="0.2">
      <c r="A1599">
        <f>ROW(Source!A1055)</f>
        <v>1055</v>
      </c>
      <c r="B1599">
        <v>53554886</v>
      </c>
      <c r="C1599">
        <v>53554872</v>
      </c>
      <c r="D1599">
        <v>121548</v>
      </c>
      <c r="E1599">
        <v>1</v>
      </c>
      <c r="F1599">
        <v>1</v>
      </c>
      <c r="G1599">
        <v>1</v>
      </c>
      <c r="H1599">
        <v>1</v>
      </c>
      <c r="I1599" t="s">
        <v>31</v>
      </c>
      <c r="J1599" t="s">
        <v>3</v>
      </c>
      <c r="K1599" t="s">
        <v>1489</v>
      </c>
      <c r="L1599">
        <v>608254</v>
      </c>
      <c r="N1599">
        <v>1013</v>
      </c>
      <c r="O1599" t="s">
        <v>1490</v>
      </c>
      <c r="P1599" t="s">
        <v>1490</v>
      </c>
      <c r="Q1599">
        <v>1</v>
      </c>
      <c r="X1599">
        <v>0.28999999999999998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2</v>
      </c>
      <c r="AF1599" t="s">
        <v>1065</v>
      </c>
      <c r="AG1599">
        <v>0.10439999999999999</v>
      </c>
      <c r="AH1599">
        <v>2</v>
      </c>
      <c r="AI1599">
        <v>53554874</v>
      </c>
      <c r="AJ1599">
        <v>1786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 x14ac:dyDescent="0.2">
      <c r="A1600">
        <f>ROW(Source!A1055)</f>
        <v>1055</v>
      </c>
      <c r="B1600">
        <v>53554887</v>
      </c>
      <c r="C1600">
        <v>53554872</v>
      </c>
      <c r="D1600">
        <v>29172362</v>
      </c>
      <c r="E1600">
        <v>1</v>
      </c>
      <c r="F1600">
        <v>1</v>
      </c>
      <c r="G1600">
        <v>1</v>
      </c>
      <c r="H1600">
        <v>2</v>
      </c>
      <c r="I1600" t="s">
        <v>1924</v>
      </c>
      <c r="J1600" t="s">
        <v>1925</v>
      </c>
      <c r="K1600" t="s">
        <v>1926</v>
      </c>
      <c r="L1600">
        <v>1368</v>
      </c>
      <c r="N1600">
        <v>1011</v>
      </c>
      <c r="O1600" t="s">
        <v>1494</v>
      </c>
      <c r="P1600" t="s">
        <v>1494</v>
      </c>
      <c r="Q1600">
        <v>1</v>
      </c>
      <c r="X1600">
        <v>7.0000000000000007E-2</v>
      </c>
      <c r="Y1600">
        <v>0</v>
      </c>
      <c r="Z1600">
        <v>134.65</v>
      </c>
      <c r="AA1600">
        <v>13.5</v>
      </c>
      <c r="AB1600">
        <v>0</v>
      </c>
      <c r="AC1600">
        <v>0</v>
      </c>
      <c r="AD1600">
        <v>1</v>
      </c>
      <c r="AE1600">
        <v>0</v>
      </c>
      <c r="AF1600" t="s">
        <v>1065</v>
      </c>
      <c r="AG1600">
        <v>2.52E-2</v>
      </c>
      <c r="AH1600">
        <v>2</v>
      </c>
      <c r="AI1600">
        <v>53554875</v>
      </c>
      <c r="AJ1600">
        <v>1787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 x14ac:dyDescent="0.2">
      <c r="A1601">
        <f>ROW(Source!A1055)</f>
        <v>1055</v>
      </c>
      <c r="B1601">
        <v>53554888</v>
      </c>
      <c r="C1601">
        <v>53554872</v>
      </c>
      <c r="D1601">
        <v>29172657</v>
      </c>
      <c r="E1601">
        <v>1</v>
      </c>
      <c r="F1601">
        <v>1</v>
      </c>
      <c r="G1601">
        <v>1</v>
      </c>
      <c r="H1601">
        <v>2</v>
      </c>
      <c r="I1601" t="s">
        <v>1588</v>
      </c>
      <c r="J1601" t="s">
        <v>1589</v>
      </c>
      <c r="K1601" t="s">
        <v>1590</v>
      </c>
      <c r="L1601">
        <v>1368</v>
      </c>
      <c r="N1601">
        <v>1011</v>
      </c>
      <c r="O1601" t="s">
        <v>1494</v>
      </c>
      <c r="P1601" t="s">
        <v>1494</v>
      </c>
      <c r="Q1601">
        <v>1</v>
      </c>
      <c r="X1601">
        <v>0.71</v>
      </c>
      <c r="Y1601">
        <v>0</v>
      </c>
      <c r="Z1601">
        <v>8.1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 t="s">
        <v>1065</v>
      </c>
      <c r="AG1601">
        <v>0.25559999999999999</v>
      </c>
      <c r="AH1601">
        <v>2</v>
      </c>
      <c r="AI1601">
        <v>53554876</v>
      </c>
      <c r="AJ1601">
        <v>1788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 x14ac:dyDescent="0.2">
      <c r="A1602">
        <f>ROW(Source!A1055)</f>
        <v>1055</v>
      </c>
      <c r="B1602">
        <v>53554889</v>
      </c>
      <c r="C1602">
        <v>53554872</v>
      </c>
      <c r="D1602">
        <v>29172710</v>
      </c>
      <c r="E1602">
        <v>1</v>
      </c>
      <c r="F1602">
        <v>1</v>
      </c>
      <c r="G1602">
        <v>1</v>
      </c>
      <c r="H1602">
        <v>2</v>
      </c>
      <c r="I1602" t="s">
        <v>1567</v>
      </c>
      <c r="J1602" t="s">
        <v>1568</v>
      </c>
      <c r="K1602" t="s">
        <v>1569</v>
      </c>
      <c r="L1602">
        <v>1368</v>
      </c>
      <c r="N1602">
        <v>1011</v>
      </c>
      <c r="O1602" t="s">
        <v>1494</v>
      </c>
      <c r="P1602" t="s">
        <v>1494</v>
      </c>
      <c r="Q1602">
        <v>1</v>
      </c>
      <c r="X1602">
        <v>0.22</v>
      </c>
      <c r="Y1602">
        <v>0</v>
      </c>
      <c r="Z1602">
        <v>46.56</v>
      </c>
      <c r="AA1602">
        <v>10.06</v>
      </c>
      <c r="AB1602">
        <v>0</v>
      </c>
      <c r="AC1602">
        <v>0</v>
      </c>
      <c r="AD1602">
        <v>1</v>
      </c>
      <c r="AE1602">
        <v>0</v>
      </c>
      <c r="AF1602" t="s">
        <v>1065</v>
      </c>
      <c r="AG1602">
        <v>7.9200000000000007E-2</v>
      </c>
      <c r="AH1602">
        <v>2</v>
      </c>
      <c r="AI1602">
        <v>53554877</v>
      </c>
      <c r="AJ1602">
        <v>1789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 x14ac:dyDescent="0.2">
      <c r="A1603">
        <f>ROW(Source!A1055)</f>
        <v>1055</v>
      </c>
      <c r="B1603">
        <v>53554890</v>
      </c>
      <c r="C1603">
        <v>53554872</v>
      </c>
      <c r="D1603">
        <v>29173040</v>
      </c>
      <c r="E1603">
        <v>1</v>
      </c>
      <c r="F1603">
        <v>1</v>
      </c>
      <c r="G1603">
        <v>1</v>
      </c>
      <c r="H1603">
        <v>2</v>
      </c>
      <c r="I1603" t="s">
        <v>1983</v>
      </c>
      <c r="J1603" t="s">
        <v>1984</v>
      </c>
      <c r="K1603" t="s">
        <v>1985</v>
      </c>
      <c r="L1603">
        <v>1368</v>
      </c>
      <c r="N1603">
        <v>1011</v>
      </c>
      <c r="O1603" t="s">
        <v>1494</v>
      </c>
      <c r="P1603" t="s">
        <v>1494</v>
      </c>
      <c r="Q1603">
        <v>1</v>
      </c>
      <c r="X1603">
        <v>0.22</v>
      </c>
      <c r="Y1603">
        <v>0</v>
      </c>
      <c r="Z1603">
        <v>2.99</v>
      </c>
      <c r="AA1603">
        <v>0</v>
      </c>
      <c r="AB1603">
        <v>0</v>
      </c>
      <c r="AC1603">
        <v>0</v>
      </c>
      <c r="AD1603">
        <v>1</v>
      </c>
      <c r="AE1603">
        <v>0</v>
      </c>
      <c r="AF1603" t="s">
        <v>1065</v>
      </c>
      <c r="AG1603">
        <v>7.9200000000000007E-2</v>
      </c>
      <c r="AH1603">
        <v>2</v>
      </c>
      <c r="AI1603">
        <v>53554878</v>
      </c>
      <c r="AJ1603">
        <v>1790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 x14ac:dyDescent="0.2">
      <c r="A1604">
        <f>ROW(Source!A1055)</f>
        <v>1055</v>
      </c>
      <c r="B1604">
        <v>53554891</v>
      </c>
      <c r="C1604">
        <v>53554872</v>
      </c>
      <c r="D1604">
        <v>29174913</v>
      </c>
      <c r="E1604">
        <v>1</v>
      </c>
      <c r="F1604">
        <v>1</v>
      </c>
      <c r="G1604">
        <v>1</v>
      </c>
      <c r="H1604">
        <v>2</v>
      </c>
      <c r="I1604" t="s">
        <v>1513</v>
      </c>
      <c r="J1604" t="s">
        <v>1514</v>
      </c>
      <c r="K1604" t="s">
        <v>1515</v>
      </c>
      <c r="L1604">
        <v>1368</v>
      </c>
      <c r="N1604">
        <v>1011</v>
      </c>
      <c r="O1604" t="s">
        <v>1494</v>
      </c>
      <c r="P1604" t="s">
        <v>1494</v>
      </c>
      <c r="Q1604">
        <v>1</v>
      </c>
      <c r="X1604">
        <v>7.0000000000000007E-2</v>
      </c>
      <c r="Y1604">
        <v>0</v>
      </c>
      <c r="Z1604">
        <v>87.17</v>
      </c>
      <c r="AA1604">
        <v>11.6</v>
      </c>
      <c r="AB1604">
        <v>0</v>
      </c>
      <c r="AC1604">
        <v>0</v>
      </c>
      <c r="AD1604">
        <v>1</v>
      </c>
      <c r="AE1604">
        <v>0</v>
      </c>
      <c r="AF1604" t="s">
        <v>1065</v>
      </c>
      <c r="AG1604">
        <v>2.52E-2</v>
      </c>
      <c r="AH1604">
        <v>2</v>
      </c>
      <c r="AI1604">
        <v>53554879</v>
      </c>
      <c r="AJ1604">
        <v>1791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 x14ac:dyDescent="0.2">
      <c r="A1605">
        <f>ROW(Source!A1055)</f>
        <v>1055</v>
      </c>
      <c r="B1605">
        <v>53554892</v>
      </c>
      <c r="C1605">
        <v>53554872</v>
      </c>
      <c r="D1605">
        <v>29113980</v>
      </c>
      <c r="E1605">
        <v>1</v>
      </c>
      <c r="F1605">
        <v>1</v>
      </c>
      <c r="G1605">
        <v>1</v>
      </c>
      <c r="H1605">
        <v>3</v>
      </c>
      <c r="I1605" t="s">
        <v>1986</v>
      </c>
      <c r="J1605" t="s">
        <v>1987</v>
      </c>
      <c r="K1605" t="s">
        <v>1988</v>
      </c>
      <c r="L1605">
        <v>1346</v>
      </c>
      <c r="N1605">
        <v>1009</v>
      </c>
      <c r="O1605" t="s">
        <v>143</v>
      </c>
      <c r="P1605" t="s">
        <v>143</v>
      </c>
      <c r="Q1605">
        <v>1</v>
      </c>
      <c r="X1605">
        <v>0.1</v>
      </c>
      <c r="Y1605">
        <v>14.31</v>
      </c>
      <c r="Z1605">
        <v>0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36</v>
      </c>
      <c r="AG1605">
        <v>0</v>
      </c>
      <c r="AH1605">
        <v>2</v>
      </c>
      <c r="AI1605">
        <v>53554880</v>
      </c>
      <c r="AJ1605">
        <v>1792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 x14ac:dyDescent="0.2">
      <c r="A1606">
        <f>ROW(Source!A1055)</f>
        <v>1055</v>
      </c>
      <c r="B1606">
        <v>53554893</v>
      </c>
      <c r="C1606">
        <v>53554872</v>
      </c>
      <c r="D1606">
        <v>29114246</v>
      </c>
      <c r="E1606">
        <v>1</v>
      </c>
      <c r="F1606">
        <v>1</v>
      </c>
      <c r="G1606">
        <v>1</v>
      </c>
      <c r="H1606">
        <v>3</v>
      </c>
      <c r="I1606" t="s">
        <v>1946</v>
      </c>
      <c r="J1606" t="s">
        <v>1989</v>
      </c>
      <c r="K1606" t="s">
        <v>1856</v>
      </c>
      <c r="L1606">
        <v>1346</v>
      </c>
      <c r="N1606">
        <v>1009</v>
      </c>
      <c r="O1606" t="s">
        <v>143</v>
      </c>
      <c r="P1606" t="s">
        <v>143</v>
      </c>
      <c r="Q1606">
        <v>1</v>
      </c>
      <c r="X1606">
        <v>0.1</v>
      </c>
      <c r="Y1606">
        <v>9.0399999999999991</v>
      </c>
      <c r="Z1606">
        <v>0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36</v>
      </c>
      <c r="AG1606">
        <v>0</v>
      </c>
      <c r="AH1606">
        <v>2</v>
      </c>
      <c r="AI1606">
        <v>53554881</v>
      </c>
      <c r="AJ1606">
        <v>1793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 x14ac:dyDescent="0.2">
      <c r="A1607">
        <f>ROW(Source!A1055)</f>
        <v>1055</v>
      </c>
      <c r="B1607">
        <v>53554894</v>
      </c>
      <c r="C1607">
        <v>53554872</v>
      </c>
      <c r="D1607">
        <v>29110426</v>
      </c>
      <c r="E1607">
        <v>1</v>
      </c>
      <c r="F1607">
        <v>1</v>
      </c>
      <c r="G1607">
        <v>1</v>
      </c>
      <c r="H1607">
        <v>3</v>
      </c>
      <c r="I1607" t="s">
        <v>1971</v>
      </c>
      <c r="J1607" t="s">
        <v>1990</v>
      </c>
      <c r="K1607" t="s">
        <v>1973</v>
      </c>
      <c r="L1607">
        <v>1346</v>
      </c>
      <c r="N1607">
        <v>1009</v>
      </c>
      <c r="O1607" t="s">
        <v>143</v>
      </c>
      <c r="P1607" t="s">
        <v>143</v>
      </c>
      <c r="Q1607">
        <v>1</v>
      </c>
      <c r="X1607">
        <v>0.02</v>
      </c>
      <c r="Y1607">
        <v>28.67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 t="s">
        <v>36</v>
      </c>
      <c r="AG1607">
        <v>0</v>
      </c>
      <c r="AH1607">
        <v>2</v>
      </c>
      <c r="AI1607">
        <v>53554882</v>
      </c>
      <c r="AJ1607">
        <v>1794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 x14ac:dyDescent="0.2">
      <c r="A1608">
        <f>ROW(Source!A1055)</f>
        <v>1055</v>
      </c>
      <c r="B1608">
        <v>53554895</v>
      </c>
      <c r="C1608">
        <v>53554872</v>
      </c>
      <c r="D1608">
        <v>29171808</v>
      </c>
      <c r="E1608">
        <v>1</v>
      </c>
      <c r="F1608">
        <v>1</v>
      </c>
      <c r="G1608">
        <v>1</v>
      </c>
      <c r="H1608">
        <v>3</v>
      </c>
      <c r="I1608" t="s">
        <v>1933</v>
      </c>
      <c r="J1608" t="s">
        <v>1934</v>
      </c>
      <c r="K1608" t="s">
        <v>1935</v>
      </c>
      <c r="L1608">
        <v>1374</v>
      </c>
      <c r="N1608">
        <v>1013</v>
      </c>
      <c r="O1608" t="s">
        <v>1936</v>
      </c>
      <c r="P1608" t="s">
        <v>1936</v>
      </c>
      <c r="Q1608">
        <v>1</v>
      </c>
      <c r="X1608">
        <v>0.47</v>
      </c>
      <c r="Y1608">
        <v>1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36</v>
      </c>
      <c r="AG1608">
        <v>0</v>
      </c>
      <c r="AH1608">
        <v>2</v>
      </c>
      <c r="AI1608">
        <v>53554883</v>
      </c>
      <c r="AJ1608">
        <v>1796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 x14ac:dyDescent="0.2">
      <c r="A1609">
        <f>ROW(Source!A1058)</f>
        <v>1058</v>
      </c>
      <c r="B1609">
        <v>53554902</v>
      </c>
      <c r="C1609">
        <v>53554897</v>
      </c>
      <c r="D1609">
        <v>29364679</v>
      </c>
      <c r="E1609">
        <v>1</v>
      </c>
      <c r="F1609">
        <v>1</v>
      </c>
      <c r="G1609">
        <v>1</v>
      </c>
      <c r="H1609">
        <v>1</v>
      </c>
      <c r="I1609" t="s">
        <v>1922</v>
      </c>
      <c r="J1609" t="s">
        <v>3</v>
      </c>
      <c r="K1609" t="s">
        <v>1923</v>
      </c>
      <c r="L1609">
        <v>1369</v>
      </c>
      <c r="N1609">
        <v>1013</v>
      </c>
      <c r="O1609" t="s">
        <v>1486</v>
      </c>
      <c r="P1609" t="s">
        <v>1486</v>
      </c>
      <c r="Q1609">
        <v>1</v>
      </c>
      <c r="X1609">
        <v>1.1200000000000001</v>
      </c>
      <c r="Y1609">
        <v>0</v>
      </c>
      <c r="Z1609">
        <v>0</v>
      </c>
      <c r="AA1609">
        <v>0</v>
      </c>
      <c r="AB1609">
        <v>330.57</v>
      </c>
      <c r="AC1609">
        <v>0</v>
      </c>
      <c r="AD1609">
        <v>1</v>
      </c>
      <c r="AE1609">
        <v>1</v>
      </c>
      <c r="AF1609" t="s">
        <v>1065</v>
      </c>
      <c r="AG1609">
        <v>0.4032</v>
      </c>
      <c r="AH1609">
        <v>2</v>
      </c>
      <c r="AI1609">
        <v>53554898</v>
      </c>
      <c r="AJ1609">
        <v>1797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 x14ac:dyDescent="0.2">
      <c r="A1610">
        <f>ROW(Source!A1058)</f>
        <v>1058</v>
      </c>
      <c r="B1610">
        <v>53554903</v>
      </c>
      <c r="C1610">
        <v>53554897</v>
      </c>
      <c r="D1610">
        <v>29114246</v>
      </c>
      <c r="E1610">
        <v>1</v>
      </c>
      <c r="F1610">
        <v>1</v>
      </c>
      <c r="G1610">
        <v>1</v>
      </c>
      <c r="H1610">
        <v>3</v>
      </c>
      <c r="I1610" t="s">
        <v>1946</v>
      </c>
      <c r="J1610" t="s">
        <v>1989</v>
      </c>
      <c r="K1610" t="s">
        <v>1856</v>
      </c>
      <c r="L1610">
        <v>1346</v>
      </c>
      <c r="N1610">
        <v>1009</v>
      </c>
      <c r="O1610" t="s">
        <v>143</v>
      </c>
      <c r="P1610" t="s">
        <v>143</v>
      </c>
      <c r="Q1610">
        <v>1</v>
      </c>
      <c r="X1610">
        <v>0.02</v>
      </c>
      <c r="Y1610">
        <v>9.0399999999999991</v>
      </c>
      <c r="Z1610">
        <v>0</v>
      </c>
      <c r="AA1610">
        <v>0</v>
      </c>
      <c r="AB1610">
        <v>0</v>
      </c>
      <c r="AC1610">
        <v>0</v>
      </c>
      <c r="AD1610">
        <v>1</v>
      </c>
      <c r="AE1610">
        <v>0</v>
      </c>
      <c r="AF1610" t="s">
        <v>36</v>
      </c>
      <c r="AG1610">
        <v>0</v>
      </c>
      <c r="AH1610">
        <v>2</v>
      </c>
      <c r="AI1610">
        <v>53554899</v>
      </c>
      <c r="AJ1610">
        <v>1798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 x14ac:dyDescent="0.2">
      <c r="A1611">
        <f>ROW(Source!A1058)</f>
        <v>1058</v>
      </c>
      <c r="B1611">
        <v>53554904</v>
      </c>
      <c r="C1611">
        <v>53554897</v>
      </c>
      <c r="D1611">
        <v>29171808</v>
      </c>
      <c r="E1611">
        <v>1</v>
      </c>
      <c r="F1611">
        <v>1</v>
      </c>
      <c r="G1611">
        <v>1</v>
      </c>
      <c r="H1611">
        <v>3</v>
      </c>
      <c r="I1611" t="s">
        <v>1933</v>
      </c>
      <c r="J1611" t="s">
        <v>1934</v>
      </c>
      <c r="K1611" t="s">
        <v>1935</v>
      </c>
      <c r="L1611">
        <v>1374</v>
      </c>
      <c r="N1611">
        <v>1013</v>
      </c>
      <c r="O1611" t="s">
        <v>1936</v>
      </c>
      <c r="P1611" t="s">
        <v>1936</v>
      </c>
      <c r="Q1611">
        <v>1</v>
      </c>
      <c r="X1611">
        <v>0.22</v>
      </c>
      <c r="Y1611">
        <v>1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0</v>
      </c>
      <c r="AF1611" t="s">
        <v>36</v>
      </c>
      <c r="AG1611">
        <v>0</v>
      </c>
      <c r="AH1611">
        <v>2</v>
      </c>
      <c r="AI1611">
        <v>53554900</v>
      </c>
      <c r="AJ1611">
        <v>1800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 x14ac:dyDescent="0.2">
      <c r="A1612">
        <f>ROW(Source!A1059)</f>
        <v>1059</v>
      </c>
      <c r="B1612">
        <v>53554902</v>
      </c>
      <c r="C1612">
        <v>53554897</v>
      </c>
      <c r="D1612">
        <v>29364679</v>
      </c>
      <c r="E1612">
        <v>1</v>
      </c>
      <c r="F1612">
        <v>1</v>
      </c>
      <c r="G1612">
        <v>1</v>
      </c>
      <c r="H1612">
        <v>1</v>
      </c>
      <c r="I1612" t="s">
        <v>1922</v>
      </c>
      <c r="J1612" t="s">
        <v>3</v>
      </c>
      <c r="K1612" t="s">
        <v>1923</v>
      </c>
      <c r="L1612">
        <v>1369</v>
      </c>
      <c r="N1612">
        <v>1013</v>
      </c>
      <c r="O1612" t="s">
        <v>1486</v>
      </c>
      <c r="P1612" t="s">
        <v>1486</v>
      </c>
      <c r="Q1612">
        <v>1</v>
      </c>
      <c r="X1612">
        <v>1.1200000000000001</v>
      </c>
      <c r="Y1612">
        <v>0</v>
      </c>
      <c r="Z1612">
        <v>0</v>
      </c>
      <c r="AA1612">
        <v>0</v>
      </c>
      <c r="AB1612">
        <v>330.57</v>
      </c>
      <c r="AC1612">
        <v>0</v>
      </c>
      <c r="AD1612">
        <v>1</v>
      </c>
      <c r="AE1612">
        <v>1</v>
      </c>
      <c r="AF1612" t="s">
        <v>1065</v>
      </c>
      <c r="AG1612">
        <v>0.4032</v>
      </c>
      <c r="AH1612">
        <v>2</v>
      </c>
      <c r="AI1612">
        <v>53554898</v>
      </c>
      <c r="AJ1612">
        <v>1801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 x14ac:dyDescent="0.2">
      <c r="A1613">
        <f>ROW(Source!A1059)</f>
        <v>1059</v>
      </c>
      <c r="B1613">
        <v>53554903</v>
      </c>
      <c r="C1613">
        <v>53554897</v>
      </c>
      <c r="D1613">
        <v>29114246</v>
      </c>
      <c r="E1613">
        <v>1</v>
      </c>
      <c r="F1613">
        <v>1</v>
      </c>
      <c r="G1613">
        <v>1</v>
      </c>
      <c r="H1613">
        <v>3</v>
      </c>
      <c r="I1613" t="s">
        <v>1946</v>
      </c>
      <c r="J1613" t="s">
        <v>1989</v>
      </c>
      <c r="K1613" t="s">
        <v>1856</v>
      </c>
      <c r="L1613">
        <v>1346</v>
      </c>
      <c r="N1613">
        <v>1009</v>
      </c>
      <c r="O1613" t="s">
        <v>143</v>
      </c>
      <c r="P1613" t="s">
        <v>143</v>
      </c>
      <c r="Q1613">
        <v>1</v>
      </c>
      <c r="X1613">
        <v>0.02</v>
      </c>
      <c r="Y1613">
        <v>9.0399999999999991</v>
      </c>
      <c r="Z1613">
        <v>0</v>
      </c>
      <c r="AA1613">
        <v>0</v>
      </c>
      <c r="AB1613">
        <v>0</v>
      </c>
      <c r="AC1613">
        <v>0</v>
      </c>
      <c r="AD1613">
        <v>1</v>
      </c>
      <c r="AE1613">
        <v>0</v>
      </c>
      <c r="AF1613" t="s">
        <v>36</v>
      </c>
      <c r="AG1613">
        <v>0</v>
      </c>
      <c r="AH1613">
        <v>2</v>
      </c>
      <c r="AI1613">
        <v>53554899</v>
      </c>
      <c r="AJ1613">
        <v>1802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 x14ac:dyDescent="0.2">
      <c r="A1614">
        <f>ROW(Source!A1059)</f>
        <v>1059</v>
      </c>
      <c r="B1614">
        <v>53554904</v>
      </c>
      <c r="C1614">
        <v>53554897</v>
      </c>
      <c r="D1614">
        <v>29171808</v>
      </c>
      <c r="E1614">
        <v>1</v>
      </c>
      <c r="F1614">
        <v>1</v>
      </c>
      <c r="G1614">
        <v>1</v>
      </c>
      <c r="H1614">
        <v>3</v>
      </c>
      <c r="I1614" t="s">
        <v>1933</v>
      </c>
      <c r="J1614" t="s">
        <v>1934</v>
      </c>
      <c r="K1614" t="s">
        <v>1935</v>
      </c>
      <c r="L1614">
        <v>1374</v>
      </c>
      <c r="N1614">
        <v>1013</v>
      </c>
      <c r="O1614" t="s">
        <v>1936</v>
      </c>
      <c r="P1614" t="s">
        <v>1936</v>
      </c>
      <c r="Q1614">
        <v>1</v>
      </c>
      <c r="X1614">
        <v>0.22</v>
      </c>
      <c r="Y1614">
        <v>1</v>
      </c>
      <c r="Z1614">
        <v>0</v>
      </c>
      <c r="AA1614">
        <v>0</v>
      </c>
      <c r="AB1614">
        <v>0</v>
      </c>
      <c r="AC1614">
        <v>0</v>
      </c>
      <c r="AD1614">
        <v>1</v>
      </c>
      <c r="AE1614">
        <v>0</v>
      </c>
      <c r="AF1614" t="s">
        <v>36</v>
      </c>
      <c r="AG1614">
        <v>0</v>
      </c>
      <c r="AH1614">
        <v>2</v>
      </c>
      <c r="AI1614">
        <v>53554900</v>
      </c>
      <c r="AJ1614">
        <v>1804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 x14ac:dyDescent="0.2">
      <c r="A1615">
        <f>ROW(Source!A1062)</f>
        <v>1062</v>
      </c>
      <c r="B1615">
        <v>53554921</v>
      </c>
      <c r="C1615">
        <v>53554906</v>
      </c>
      <c r="D1615">
        <v>29364679</v>
      </c>
      <c r="E1615">
        <v>1</v>
      </c>
      <c r="F1615">
        <v>1</v>
      </c>
      <c r="G1615">
        <v>1</v>
      </c>
      <c r="H1615">
        <v>1</v>
      </c>
      <c r="I1615" t="s">
        <v>1922</v>
      </c>
      <c r="J1615" t="s">
        <v>3</v>
      </c>
      <c r="K1615" t="s">
        <v>1923</v>
      </c>
      <c r="L1615">
        <v>1369</v>
      </c>
      <c r="N1615">
        <v>1013</v>
      </c>
      <c r="O1615" t="s">
        <v>1486</v>
      </c>
      <c r="P1615" t="s">
        <v>1486</v>
      </c>
      <c r="Q1615">
        <v>1</v>
      </c>
      <c r="X1615">
        <v>2.8439999999999999</v>
      </c>
      <c r="Y1615">
        <v>0</v>
      </c>
      <c r="Z1615">
        <v>0</v>
      </c>
      <c r="AA1615">
        <v>0</v>
      </c>
      <c r="AB1615">
        <v>330.57</v>
      </c>
      <c r="AC1615">
        <v>0</v>
      </c>
      <c r="AD1615">
        <v>1</v>
      </c>
      <c r="AE1615">
        <v>1</v>
      </c>
      <c r="AF1615" t="s">
        <v>916</v>
      </c>
      <c r="AG1615">
        <v>3.4127999999999998</v>
      </c>
      <c r="AH1615">
        <v>2</v>
      </c>
      <c r="AI1615">
        <v>53554907</v>
      </c>
      <c r="AJ1615">
        <v>1805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 x14ac:dyDescent="0.2">
      <c r="A1616">
        <f>ROW(Source!A1062)</f>
        <v>1062</v>
      </c>
      <c r="B1616">
        <v>53554922</v>
      </c>
      <c r="C1616">
        <v>53554906</v>
      </c>
      <c r="D1616">
        <v>121548</v>
      </c>
      <c r="E1616">
        <v>1</v>
      </c>
      <c r="F1616">
        <v>1</v>
      </c>
      <c r="G1616">
        <v>1</v>
      </c>
      <c r="H1616">
        <v>1</v>
      </c>
      <c r="I1616" t="s">
        <v>31</v>
      </c>
      <c r="J1616" t="s">
        <v>3</v>
      </c>
      <c r="K1616" t="s">
        <v>1489</v>
      </c>
      <c r="L1616">
        <v>608254</v>
      </c>
      <c r="N1616">
        <v>1013</v>
      </c>
      <c r="O1616" t="s">
        <v>1490</v>
      </c>
      <c r="P1616" t="s">
        <v>1490</v>
      </c>
      <c r="Q1616">
        <v>1</v>
      </c>
      <c r="X1616">
        <v>0.34799999999999998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2</v>
      </c>
      <c r="AF1616" t="s">
        <v>916</v>
      </c>
      <c r="AG1616">
        <v>0.41759999999999997</v>
      </c>
      <c r="AH1616">
        <v>2</v>
      </c>
      <c r="AI1616">
        <v>53554908</v>
      </c>
      <c r="AJ1616">
        <v>1806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 x14ac:dyDescent="0.2">
      <c r="A1617">
        <f>ROW(Source!A1062)</f>
        <v>1062</v>
      </c>
      <c r="B1617">
        <v>53554923</v>
      </c>
      <c r="C1617">
        <v>53554906</v>
      </c>
      <c r="D1617">
        <v>29172362</v>
      </c>
      <c r="E1617">
        <v>1</v>
      </c>
      <c r="F1617">
        <v>1</v>
      </c>
      <c r="G1617">
        <v>1</v>
      </c>
      <c r="H1617">
        <v>2</v>
      </c>
      <c r="I1617" t="s">
        <v>1924</v>
      </c>
      <c r="J1617" t="s">
        <v>1925</v>
      </c>
      <c r="K1617" t="s">
        <v>1926</v>
      </c>
      <c r="L1617">
        <v>1368</v>
      </c>
      <c r="N1617">
        <v>1011</v>
      </c>
      <c r="O1617" t="s">
        <v>1494</v>
      </c>
      <c r="P1617" t="s">
        <v>1494</v>
      </c>
      <c r="Q1617">
        <v>1</v>
      </c>
      <c r="X1617">
        <v>8.4000000000000005E-2</v>
      </c>
      <c r="Y1617">
        <v>0</v>
      </c>
      <c r="Z1617">
        <v>134.65</v>
      </c>
      <c r="AA1617">
        <v>13.5</v>
      </c>
      <c r="AB1617">
        <v>0</v>
      </c>
      <c r="AC1617">
        <v>0</v>
      </c>
      <c r="AD1617">
        <v>1</v>
      </c>
      <c r="AE1617">
        <v>0</v>
      </c>
      <c r="AF1617" t="s">
        <v>916</v>
      </c>
      <c r="AG1617">
        <v>0.1008</v>
      </c>
      <c r="AH1617">
        <v>2</v>
      </c>
      <c r="AI1617">
        <v>53554909</v>
      </c>
      <c r="AJ1617">
        <v>1807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 x14ac:dyDescent="0.2">
      <c r="A1618">
        <f>ROW(Source!A1062)</f>
        <v>1062</v>
      </c>
      <c r="B1618">
        <v>53554924</v>
      </c>
      <c r="C1618">
        <v>53554906</v>
      </c>
      <c r="D1618">
        <v>29172657</v>
      </c>
      <c r="E1618">
        <v>1</v>
      </c>
      <c r="F1618">
        <v>1</v>
      </c>
      <c r="G1618">
        <v>1</v>
      </c>
      <c r="H1618">
        <v>2</v>
      </c>
      <c r="I1618" t="s">
        <v>1588</v>
      </c>
      <c r="J1618" t="s">
        <v>1589</v>
      </c>
      <c r="K1618" t="s">
        <v>1590</v>
      </c>
      <c r="L1618">
        <v>1368</v>
      </c>
      <c r="N1618">
        <v>1011</v>
      </c>
      <c r="O1618" t="s">
        <v>1494</v>
      </c>
      <c r="P1618" t="s">
        <v>1494</v>
      </c>
      <c r="Q1618">
        <v>1</v>
      </c>
      <c r="X1618">
        <v>0.85199999999999998</v>
      </c>
      <c r="Y1618">
        <v>0</v>
      </c>
      <c r="Z1618">
        <v>8.1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 t="s">
        <v>916</v>
      </c>
      <c r="AG1618">
        <v>1.0224</v>
      </c>
      <c r="AH1618">
        <v>2</v>
      </c>
      <c r="AI1618">
        <v>53554910</v>
      </c>
      <c r="AJ1618">
        <v>1808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 x14ac:dyDescent="0.2">
      <c r="A1619">
        <f>ROW(Source!A1062)</f>
        <v>1062</v>
      </c>
      <c r="B1619">
        <v>53554925</v>
      </c>
      <c r="C1619">
        <v>53554906</v>
      </c>
      <c r="D1619">
        <v>29172710</v>
      </c>
      <c r="E1619">
        <v>1</v>
      </c>
      <c r="F1619">
        <v>1</v>
      </c>
      <c r="G1619">
        <v>1</v>
      </c>
      <c r="H1619">
        <v>2</v>
      </c>
      <c r="I1619" t="s">
        <v>1567</v>
      </c>
      <c r="J1619" t="s">
        <v>1568</v>
      </c>
      <c r="K1619" t="s">
        <v>1569</v>
      </c>
      <c r="L1619">
        <v>1368</v>
      </c>
      <c r="N1619">
        <v>1011</v>
      </c>
      <c r="O1619" t="s">
        <v>1494</v>
      </c>
      <c r="P1619" t="s">
        <v>1494</v>
      </c>
      <c r="Q1619">
        <v>1</v>
      </c>
      <c r="X1619">
        <v>0.26400000000000001</v>
      </c>
      <c r="Y1619">
        <v>0</v>
      </c>
      <c r="Z1619">
        <v>46.56</v>
      </c>
      <c r="AA1619">
        <v>10.06</v>
      </c>
      <c r="AB1619">
        <v>0</v>
      </c>
      <c r="AC1619">
        <v>0</v>
      </c>
      <c r="AD1619">
        <v>1</v>
      </c>
      <c r="AE1619">
        <v>0</v>
      </c>
      <c r="AF1619" t="s">
        <v>916</v>
      </c>
      <c r="AG1619">
        <v>0.31680000000000003</v>
      </c>
      <c r="AH1619">
        <v>2</v>
      </c>
      <c r="AI1619">
        <v>53554911</v>
      </c>
      <c r="AJ1619">
        <v>1809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 x14ac:dyDescent="0.2">
      <c r="A1620">
        <f>ROW(Source!A1062)</f>
        <v>1062</v>
      </c>
      <c r="B1620">
        <v>53554926</v>
      </c>
      <c r="C1620">
        <v>53554906</v>
      </c>
      <c r="D1620">
        <v>29173040</v>
      </c>
      <c r="E1620">
        <v>1</v>
      </c>
      <c r="F1620">
        <v>1</v>
      </c>
      <c r="G1620">
        <v>1</v>
      </c>
      <c r="H1620">
        <v>2</v>
      </c>
      <c r="I1620" t="s">
        <v>1983</v>
      </c>
      <c r="J1620" t="s">
        <v>1984</v>
      </c>
      <c r="K1620" t="s">
        <v>1985</v>
      </c>
      <c r="L1620">
        <v>1368</v>
      </c>
      <c r="N1620">
        <v>1011</v>
      </c>
      <c r="O1620" t="s">
        <v>1494</v>
      </c>
      <c r="P1620" t="s">
        <v>1494</v>
      </c>
      <c r="Q1620">
        <v>1</v>
      </c>
      <c r="X1620">
        <v>0.26400000000000001</v>
      </c>
      <c r="Y1620">
        <v>0</v>
      </c>
      <c r="Z1620">
        <v>2.99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916</v>
      </c>
      <c r="AG1620">
        <v>0.31680000000000003</v>
      </c>
      <c r="AH1620">
        <v>2</v>
      </c>
      <c r="AI1620">
        <v>53554912</v>
      </c>
      <c r="AJ1620">
        <v>1810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 x14ac:dyDescent="0.2">
      <c r="A1621">
        <f>ROW(Source!A1062)</f>
        <v>1062</v>
      </c>
      <c r="B1621">
        <v>53554927</v>
      </c>
      <c r="C1621">
        <v>53554906</v>
      </c>
      <c r="D1621">
        <v>29174913</v>
      </c>
      <c r="E1621">
        <v>1</v>
      </c>
      <c r="F1621">
        <v>1</v>
      </c>
      <c r="G1621">
        <v>1</v>
      </c>
      <c r="H1621">
        <v>2</v>
      </c>
      <c r="I1621" t="s">
        <v>1513</v>
      </c>
      <c r="J1621" t="s">
        <v>1514</v>
      </c>
      <c r="K1621" t="s">
        <v>1515</v>
      </c>
      <c r="L1621">
        <v>1368</v>
      </c>
      <c r="N1621">
        <v>1011</v>
      </c>
      <c r="O1621" t="s">
        <v>1494</v>
      </c>
      <c r="P1621" t="s">
        <v>1494</v>
      </c>
      <c r="Q1621">
        <v>1</v>
      </c>
      <c r="X1621">
        <v>8.4000000000000005E-2</v>
      </c>
      <c r="Y1621">
        <v>0</v>
      </c>
      <c r="Z1621">
        <v>87.17</v>
      </c>
      <c r="AA1621">
        <v>11.6</v>
      </c>
      <c r="AB1621">
        <v>0</v>
      </c>
      <c r="AC1621">
        <v>0</v>
      </c>
      <c r="AD1621">
        <v>1</v>
      </c>
      <c r="AE1621">
        <v>0</v>
      </c>
      <c r="AF1621" t="s">
        <v>916</v>
      </c>
      <c r="AG1621">
        <v>0.1008</v>
      </c>
      <c r="AH1621">
        <v>2</v>
      </c>
      <c r="AI1621">
        <v>53554913</v>
      </c>
      <c r="AJ1621">
        <v>1811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 x14ac:dyDescent="0.2">
      <c r="A1622">
        <f>ROW(Source!A1062)</f>
        <v>1062</v>
      </c>
      <c r="B1622">
        <v>53554928</v>
      </c>
      <c r="C1622">
        <v>53554906</v>
      </c>
      <c r="D1622">
        <v>29113980</v>
      </c>
      <c r="E1622">
        <v>1</v>
      </c>
      <c r="F1622">
        <v>1</v>
      </c>
      <c r="G1622">
        <v>1</v>
      </c>
      <c r="H1622">
        <v>3</v>
      </c>
      <c r="I1622" t="s">
        <v>1986</v>
      </c>
      <c r="J1622" t="s">
        <v>1987</v>
      </c>
      <c r="K1622" t="s">
        <v>1988</v>
      </c>
      <c r="L1622">
        <v>1346</v>
      </c>
      <c r="N1622">
        <v>1009</v>
      </c>
      <c r="O1622" t="s">
        <v>143</v>
      </c>
      <c r="P1622" t="s">
        <v>143</v>
      </c>
      <c r="Q1622">
        <v>1</v>
      </c>
      <c r="X1622">
        <v>0.1</v>
      </c>
      <c r="Y1622">
        <v>14.31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0.1</v>
      </c>
      <c r="AH1622">
        <v>2</v>
      </c>
      <c r="AI1622">
        <v>53554914</v>
      </c>
      <c r="AJ1622">
        <v>1812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 x14ac:dyDescent="0.2">
      <c r="A1623">
        <f>ROW(Source!A1062)</f>
        <v>1062</v>
      </c>
      <c r="B1623">
        <v>53554929</v>
      </c>
      <c r="C1623">
        <v>53554906</v>
      </c>
      <c r="D1623">
        <v>29114246</v>
      </c>
      <c r="E1623">
        <v>1</v>
      </c>
      <c r="F1623">
        <v>1</v>
      </c>
      <c r="G1623">
        <v>1</v>
      </c>
      <c r="H1623">
        <v>3</v>
      </c>
      <c r="I1623" t="s">
        <v>1946</v>
      </c>
      <c r="J1623" t="s">
        <v>1989</v>
      </c>
      <c r="K1623" t="s">
        <v>1856</v>
      </c>
      <c r="L1623">
        <v>1346</v>
      </c>
      <c r="N1623">
        <v>1009</v>
      </c>
      <c r="O1623" t="s">
        <v>143</v>
      </c>
      <c r="P1623" t="s">
        <v>143</v>
      </c>
      <c r="Q1623">
        <v>1</v>
      </c>
      <c r="X1623">
        <v>0.1</v>
      </c>
      <c r="Y1623">
        <v>9.0399999999999991</v>
      </c>
      <c r="Z1623">
        <v>0</v>
      </c>
      <c r="AA1623">
        <v>0</v>
      </c>
      <c r="AB1623">
        <v>0</v>
      </c>
      <c r="AC1623">
        <v>0</v>
      </c>
      <c r="AD1623">
        <v>1</v>
      </c>
      <c r="AE1623">
        <v>0</v>
      </c>
      <c r="AF1623" t="s">
        <v>3</v>
      </c>
      <c r="AG1623">
        <v>0.1</v>
      </c>
      <c r="AH1623">
        <v>2</v>
      </c>
      <c r="AI1623">
        <v>53554915</v>
      </c>
      <c r="AJ1623">
        <v>1813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 x14ac:dyDescent="0.2">
      <c r="A1624">
        <f>ROW(Source!A1062)</f>
        <v>1062</v>
      </c>
      <c r="B1624">
        <v>53554930</v>
      </c>
      <c r="C1624">
        <v>53554906</v>
      </c>
      <c r="D1624">
        <v>29110426</v>
      </c>
      <c r="E1624">
        <v>1</v>
      </c>
      <c r="F1624">
        <v>1</v>
      </c>
      <c r="G1624">
        <v>1</v>
      </c>
      <c r="H1624">
        <v>3</v>
      </c>
      <c r="I1624" t="s">
        <v>1971</v>
      </c>
      <c r="J1624" t="s">
        <v>1990</v>
      </c>
      <c r="K1624" t="s">
        <v>1973</v>
      </c>
      <c r="L1624">
        <v>1346</v>
      </c>
      <c r="N1624">
        <v>1009</v>
      </c>
      <c r="O1624" t="s">
        <v>143</v>
      </c>
      <c r="P1624" t="s">
        <v>143</v>
      </c>
      <c r="Q1624">
        <v>1</v>
      </c>
      <c r="X1624">
        <v>0.02</v>
      </c>
      <c r="Y1624">
        <v>28.67</v>
      </c>
      <c r="Z1624">
        <v>0</v>
      </c>
      <c r="AA1624">
        <v>0</v>
      </c>
      <c r="AB1624">
        <v>0</v>
      </c>
      <c r="AC1624">
        <v>0</v>
      </c>
      <c r="AD1624">
        <v>1</v>
      </c>
      <c r="AE1624">
        <v>0</v>
      </c>
      <c r="AF1624" t="s">
        <v>3</v>
      </c>
      <c r="AG1624">
        <v>0.02</v>
      </c>
      <c r="AH1624">
        <v>2</v>
      </c>
      <c r="AI1624">
        <v>53554916</v>
      </c>
      <c r="AJ1624">
        <v>1814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 x14ac:dyDescent="0.2">
      <c r="A1625">
        <f>ROW(Source!A1062)</f>
        <v>1062</v>
      </c>
      <c r="B1625">
        <v>53554931</v>
      </c>
      <c r="C1625">
        <v>53554906</v>
      </c>
      <c r="D1625">
        <v>29171808</v>
      </c>
      <c r="E1625">
        <v>1</v>
      </c>
      <c r="F1625">
        <v>1</v>
      </c>
      <c r="G1625">
        <v>1</v>
      </c>
      <c r="H1625">
        <v>3</v>
      </c>
      <c r="I1625" t="s">
        <v>1933</v>
      </c>
      <c r="J1625" t="s">
        <v>1934</v>
      </c>
      <c r="K1625" t="s">
        <v>1935</v>
      </c>
      <c r="L1625">
        <v>1374</v>
      </c>
      <c r="N1625">
        <v>1013</v>
      </c>
      <c r="O1625" t="s">
        <v>1936</v>
      </c>
      <c r="P1625" t="s">
        <v>1936</v>
      </c>
      <c r="Q1625">
        <v>1</v>
      </c>
      <c r="X1625">
        <v>0.47</v>
      </c>
      <c r="Y1625">
        <v>1</v>
      </c>
      <c r="Z1625">
        <v>0</v>
      </c>
      <c r="AA1625">
        <v>0</v>
      </c>
      <c r="AB1625">
        <v>0</v>
      </c>
      <c r="AC1625">
        <v>0</v>
      </c>
      <c r="AD1625">
        <v>1</v>
      </c>
      <c r="AE1625">
        <v>0</v>
      </c>
      <c r="AF1625" t="s">
        <v>3</v>
      </c>
      <c r="AG1625">
        <v>0.47</v>
      </c>
      <c r="AH1625">
        <v>2</v>
      </c>
      <c r="AI1625">
        <v>53554917</v>
      </c>
      <c r="AJ1625">
        <v>1818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 x14ac:dyDescent="0.2">
      <c r="A1626">
        <f>ROW(Source!A1063)</f>
        <v>1063</v>
      </c>
      <c r="B1626">
        <v>53554921</v>
      </c>
      <c r="C1626">
        <v>53554906</v>
      </c>
      <c r="D1626">
        <v>29364679</v>
      </c>
      <c r="E1626">
        <v>1</v>
      </c>
      <c r="F1626">
        <v>1</v>
      </c>
      <c r="G1626">
        <v>1</v>
      </c>
      <c r="H1626">
        <v>1</v>
      </c>
      <c r="I1626" t="s">
        <v>1922</v>
      </c>
      <c r="J1626" t="s">
        <v>3</v>
      </c>
      <c r="K1626" t="s">
        <v>1923</v>
      </c>
      <c r="L1626">
        <v>1369</v>
      </c>
      <c r="N1626">
        <v>1013</v>
      </c>
      <c r="O1626" t="s">
        <v>1486</v>
      </c>
      <c r="P1626" t="s">
        <v>1486</v>
      </c>
      <c r="Q1626">
        <v>1</v>
      </c>
      <c r="X1626">
        <v>2.8439999999999999</v>
      </c>
      <c r="Y1626">
        <v>0</v>
      </c>
      <c r="Z1626">
        <v>0</v>
      </c>
      <c r="AA1626">
        <v>0</v>
      </c>
      <c r="AB1626">
        <v>330.57</v>
      </c>
      <c r="AC1626">
        <v>0</v>
      </c>
      <c r="AD1626">
        <v>1</v>
      </c>
      <c r="AE1626">
        <v>1</v>
      </c>
      <c r="AF1626" t="s">
        <v>916</v>
      </c>
      <c r="AG1626">
        <v>3.4127999999999998</v>
      </c>
      <c r="AH1626">
        <v>2</v>
      </c>
      <c r="AI1626">
        <v>53554907</v>
      </c>
      <c r="AJ1626">
        <v>1819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 x14ac:dyDescent="0.2">
      <c r="A1627">
        <f>ROW(Source!A1063)</f>
        <v>1063</v>
      </c>
      <c r="B1627">
        <v>53554922</v>
      </c>
      <c r="C1627">
        <v>53554906</v>
      </c>
      <c r="D1627">
        <v>121548</v>
      </c>
      <c r="E1627">
        <v>1</v>
      </c>
      <c r="F1627">
        <v>1</v>
      </c>
      <c r="G1627">
        <v>1</v>
      </c>
      <c r="H1627">
        <v>1</v>
      </c>
      <c r="I1627" t="s">
        <v>31</v>
      </c>
      <c r="J1627" t="s">
        <v>3</v>
      </c>
      <c r="K1627" t="s">
        <v>1489</v>
      </c>
      <c r="L1627">
        <v>608254</v>
      </c>
      <c r="N1627">
        <v>1013</v>
      </c>
      <c r="O1627" t="s">
        <v>1490</v>
      </c>
      <c r="P1627" t="s">
        <v>1490</v>
      </c>
      <c r="Q1627">
        <v>1</v>
      </c>
      <c r="X1627">
        <v>0.34799999999999998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1</v>
      </c>
      <c r="AE1627">
        <v>2</v>
      </c>
      <c r="AF1627" t="s">
        <v>916</v>
      </c>
      <c r="AG1627">
        <v>0.41759999999999997</v>
      </c>
      <c r="AH1627">
        <v>2</v>
      </c>
      <c r="AI1627">
        <v>53554908</v>
      </c>
      <c r="AJ1627">
        <v>1820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 x14ac:dyDescent="0.2">
      <c r="A1628">
        <f>ROW(Source!A1063)</f>
        <v>1063</v>
      </c>
      <c r="B1628">
        <v>53554923</v>
      </c>
      <c r="C1628">
        <v>53554906</v>
      </c>
      <c r="D1628">
        <v>29172362</v>
      </c>
      <c r="E1628">
        <v>1</v>
      </c>
      <c r="F1628">
        <v>1</v>
      </c>
      <c r="G1628">
        <v>1</v>
      </c>
      <c r="H1628">
        <v>2</v>
      </c>
      <c r="I1628" t="s">
        <v>1924</v>
      </c>
      <c r="J1628" t="s">
        <v>1925</v>
      </c>
      <c r="K1628" t="s">
        <v>1926</v>
      </c>
      <c r="L1628">
        <v>1368</v>
      </c>
      <c r="N1628">
        <v>1011</v>
      </c>
      <c r="O1628" t="s">
        <v>1494</v>
      </c>
      <c r="P1628" t="s">
        <v>1494</v>
      </c>
      <c r="Q1628">
        <v>1</v>
      </c>
      <c r="X1628">
        <v>8.4000000000000005E-2</v>
      </c>
      <c r="Y1628">
        <v>0</v>
      </c>
      <c r="Z1628">
        <v>134.65</v>
      </c>
      <c r="AA1628">
        <v>13.5</v>
      </c>
      <c r="AB1628">
        <v>0</v>
      </c>
      <c r="AC1628">
        <v>0</v>
      </c>
      <c r="AD1628">
        <v>1</v>
      </c>
      <c r="AE1628">
        <v>0</v>
      </c>
      <c r="AF1628" t="s">
        <v>916</v>
      </c>
      <c r="AG1628">
        <v>0.1008</v>
      </c>
      <c r="AH1628">
        <v>2</v>
      </c>
      <c r="AI1628">
        <v>53554909</v>
      </c>
      <c r="AJ1628">
        <v>1821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 x14ac:dyDescent="0.2">
      <c r="A1629">
        <f>ROW(Source!A1063)</f>
        <v>1063</v>
      </c>
      <c r="B1629">
        <v>53554924</v>
      </c>
      <c r="C1629">
        <v>53554906</v>
      </c>
      <c r="D1629">
        <v>29172657</v>
      </c>
      <c r="E1629">
        <v>1</v>
      </c>
      <c r="F1629">
        <v>1</v>
      </c>
      <c r="G1629">
        <v>1</v>
      </c>
      <c r="H1629">
        <v>2</v>
      </c>
      <c r="I1629" t="s">
        <v>1588</v>
      </c>
      <c r="J1629" t="s">
        <v>1589</v>
      </c>
      <c r="K1629" t="s">
        <v>1590</v>
      </c>
      <c r="L1629">
        <v>1368</v>
      </c>
      <c r="N1629">
        <v>1011</v>
      </c>
      <c r="O1629" t="s">
        <v>1494</v>
      </c>
      <c r="P1629" t="s">
        <v>1494</v>
      </c>
      <c r="Q1629">
        <v>1</v>
      </c>
      <c r="X1629">
        <v>0.85199999999999998</v>
      </c>
      <c r="Y1629">
        <v>0</v>
      </c>
      <c r="Z1629">
        <v>8.1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916</v>
      </c>
      <c r="AG1629">
        <v>1.0224</v>
      </c>
      <c r="AH1629">
        <v>2</v>
      </c>
      <c r="AI1629">
        <v>53554910</v>
      </c>
      <c r="AJ1629">
        <v>1822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 x14ac:dyDescent="0.2">
      <c r="A1630">
        <f>ROW(Source!A1063)</f>
        <v>1063</v>
      </c>
      <c r="B1630">
        <v>53554925</v>
      </c>
      <c r="C1630">
        <v>53554906</v>
      </c>
      <c r="D1630">
        <v>29172710</v>
      </c>
      <c r="E1630">
        <v>1</v>
      </c>
      <c r="F1630">
        <v>1</v>
      </c>
      <c r="G1630">
        <v>1</v>
      </c>
      <c r="H1630">
        <v>2</v>
      </c>
      <c r="I1630" t="s">
        <v>1567</v>
      </c>
      <c r="J1630" t="s">
        <v>1568</v>
      </c>
      <c r="K1630" t="s">
        <v>1569</v>
      </c>
      <c r="L1630">
        <v>1368</v>
      </c>
      <c r="N1630">
        <v>1011</v>
      </c>
      <c r="O1630" t="s">
        <v>1494</v>
      </c>
      <c r="P1630" t="s">
        <v>1494</v>
      </c>
      <c r="Q1630">
        <v>1</v>
      </c>
      <c r="X1630">
        <v>0.26400000000000001</v>
      </c>
      <c r="Y1630">
        <v>0</v>
      </c>
      <c r="Z1630">
        <v>46.56</v>
      </c>
      <c r="AA1630">
        <v>10.06</v>
      </c>
      <c r="AB1630">
        <v>0</v>
      </c>
      <c r="AC1630">
        <v>0</v>
      </c>
      <c r="AD1630">
        <v>1</v>
      </c>
      <c r="AE1630">
        <v>0</v>
      </c>
      <c r="AF1630" t="s">
        <v>916</v>
      </c>
      <c r="AG1630">
        <v>0.31680000000000003</v>
      </c>
      <c r="AH1630">
        <v>2</v>
      </c>
      <c r="AI1630">
        <v>53554911</v>
      </c>
      <c r="AJ1630">
        <v>1823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 x14ac:dyDescent="0.2">
      <c r="A1631">
        <f>ROW(Source!A1063)</f>
        <v>1063</v>
      </c>
      <c r="B1631">
        <v>53554926</v>
      </c>
      <c r="C1631">
        <v>53554906</v>
      </c>
      <c r="D1631">
        <v>29173040</v>
      </c>
      <c r="E1631">
        <v>1</v>
      </c>
      <c r="F1631">
        <v>1</v>
      </c>
      <c r="G1631">
        <v>1</v>
      </c>
      <c r="H1631">
        <v>2</v>
      </c>
      <c r="I1631" t="s">
        <v>1983</v>
      </c>
      <c r="J1631" t="s">
        <v>1984</v>
      </c>
      <c r="K1631" t="s">
        <v>1985</v>
      </c>
      <c r="L1631">
        <v>1368</v>
      </c>
      <c r="N1631">
        <v>1011</v>
      </c>
      <c r="O1631" t="s">
        <v>1494</v>
      </c>
      <c r="P1631" t="s">
        <v>1494</v>
      </c>
      <c r="Q1631">
        <v>1</v>
      </c>
      <c r="X1631">
        <v>0.26400000000000001</v>
      </c>
      <c r="Y1631">
        <v>0</v>
      </c>
      <c r="Z1631">
        <v>2.99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916</v>
      </c>
      <c r="AG1631">
        <v>0.31680000000000003</v>
      </c>
      <c r="AH1631">
        <v>2</v>
      </c>
      <c r="AI1631">
        <v>53554912</v>
      </c>
      <c r="AJ1631">
        <v>1824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 x14ac:dyDescent="0.2">
      <c r="A1632">
        <f>ROW(Source!A1063)</f>
        <v>1063</v>
      </c>
      <c r="B1632">
        <v>53554927</v>
      </c>
      <c r="C1632">
        <v>53554906</v>
      </c>
      <c r="D1632">
        <v>29174913</v>
      </c>
      <c r="E1632">
        <v>1</v>
      </c>
      <c r="F1632">
        <v>1</v>
      </c>
      <c r="G1632">
        <v>1</v>
      </c>
      <c r="H1632">
        <v>2</v>
      </c>
      <c r="I1632" t="s">
        <v>1513</v>
      </c>
      <c r="J1632" t="s">
        <v>1514</v>
      </c>
      <c r="K1632" t="s">
        <v>1515</v>
      </c>
      <c r="L1632">
        <v>1368</v>
      </c>
      <c r="N1632">
        <v>1011</v>
      </c>
      <c r="O1632" t="s">
        <v>1494</v>
      </c>
      <c r="P1632" t="s">
        <v>1494</v>
      </c>
      <c r="Q1632">
        <v>1</v>
      </c>
      <c r="X1632">
        <v>8.4000000000000005E-2</v>
      </c>
      <c r="Y1632">
        <v>0</v>
      </c>
      <c r="Z1632">
        <v>87.17</v>
      </c>
      <c r="AA1632">
        <v>11.6</v>
      </c>
      <c r="AB1632">
        <v>0</v>
      </c>
      <c r="AC1632">
        <v>0</v>
      </c>
      <c r="AD1632">
        <v>1</v>
      </c>
      <c r="AE1632">
        <v>0</v>
      </c>
      <c r="AF1632" t="s">
        <v>916</v>
      </c>
      <c r="AG1632">
        <v>0.1008</v>
      </c>
      <c r="AH1632">
        <v>2</v>
      </c>
      <c r="AI1632">
        <v>53554913</v>
      </c>
      <c r="AJ1632">
        <v>1825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 x14ac:dyDescent="0.2">
      <c r="A1633">
        <f>ROW(Source!A1063)</f>
        <v>1063</v>
      </c>
      <c r="B1633">
        <v>53554928</v>
      </c>
      <c r="C1633">
        <v>53554906</v>
      </c>
      <c r="D1633">
        <v>29113980</v>
      </c>
      <c r="E1633">
        <v>1</v>
      </c>
      <c r="F1633">
        <v>1</v>
      </c>
      <c r="G1633">
        <v>1</v>
      </c>
      <c r="H1633">
        <v>3</v>
      </c>
      <c r="I1633" t="s">
        <v>1986</v>
      </c>
      <c r="J1633" t="s">
        <v>1987</v>
      </c>
      <c r="K1633" t="s">
        <v>1988</v>
      </c>
      <c r="L1633">
        <v>1346</v>
      </c>
      <c r="N1633">
        <v>1009</v>
      </c>
      <c r="O1633" t="s">
        <v>143</v>
      </c>
      <c r="P1633" t="s">
        <v>143</v>
      </c>
      <c r="Q1633">
        <v>1</v>
      </c>
      <c r="X1633">
        <v>0.1</v>
      </c>
      <c r="Y1633">
        <v>14.31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0</v>
      </c>
      <c r="AF1633" t="s">
        <v>3</v>
      </c>
      <c r="AG1633">
        <v>0.1</v>
      </c>
      <c r="AH1633">
        <v>2</v>
      </c>
      <c r="AI1633">
        <v>53554914</v>
      </c>
      <c r="AJ1633">
        <v>1826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 x14ac:dyDescent="0.2">
      <c r="A1634">
        <f>ROW(Source!A1063)</f>
        <v>1063</v>
      </c>
      <c r="B1634">
        <v>53554929</v>
      </c>
      <c r="C1634">
        <v>53554906</v>
      </c>
      <c r="D1634">
        <v>29114246</v>
      </c>
      <c r="E1634">
        <v>1</v>
      </c>
      <c r="F1634">
        <v>1</v>
      </c>
      <c r="G1634">
        <v>1</v>
      </c>
      <c r="H1634">
        <v>3</v>
      </c>
      <c r="I1634" t="s">
        <v>1946</v>
      </c>
      <c r="J1634" t="s">
        <v>1989</v>
      </c>
      <c r="K1634" t="s">
        <v>1856</v>
      </c>
      <c r="L1634">
        <v>1346</v>
      </c>
      <c r="N1634">
        <v>1009</v>
      </c>
      <c r="O1634" t="s">
        <v>143</v>
      </c>
      <c r="P1634" t="s">
        <v>143</v>
      </c>
      <c r="Q1634">
        <v>1</v>
      </c>
      <c r="X1634">
        <v>0.1</v>
      </c>
      <c r="Y1634">
        <v>9.0399999999999991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0</v>
      </c>
      <c r="AF1634" t="s">
        <v>3</v>
      </c>
      <c r="AG1634">
        <v>0.1</v>
      </c>
      <c r="AH1634">
        <v>2</v>
      </c>
      <c r="AI1634">
        <v>53554915</v>
      </c>
      <c r="AJ1634">
        <v>1827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 x14ac:dyDescent="0.2">
      <c r="A1635">
        <f>ROW(Source!A1063)</f>
        <v>1063</v>
      </c>
      <c r="B1635">
        <v>53554930</v>
      </c>
      <c r="C1635">
        <v>53554906</v>
      </c>
      <c r="D1635">
        <v>29110426</v>
      </c>
      <c r="E1635">
        <v>1</v>
      </c>
      <c r="F1635">
        <v>1</v>
      </c>
      <c r="G1635">
        <v>1</v>
      </c>
      <c r="H1635">
        <v>3</v>
      </c>
      <c r="I1635" t="s">
        <v>1971</v>
      </c>
      <c r="J1635" t="s">
        <v>1990</v>
      </c>
      <c r="K1635" t="s">
        <v>1973</v>
      </c>
      <c r="L1635">
        <v>1346</v>
      </c>
      <c r="N1635">
        <v>1009</v>
      </c>
      <c r="O1635" t="s">
        <v>143</v>
      </c>
      <c r="P1635" t="s">
        <v>143</v>
      </c>
      <c r="Q1635">
        <v>1</v>
      </c>
      <c r="X1635">
        <v>0.02</v>
      </c>
      <c r="Y1635">
        <v>28.67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0</v>
      </c>
      <c r="AF1635" t="s">
        <v>3</v>
      </c>
      <c r="AG1635">
        <v>0.02</v>
      </c>
      <c r="AH1635">
        <v>2</v>
      </c>
      <c r="AI1635">
        <v>53554916</v>
      </c>
      <c r="AJ1635">
        <v>1828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 x14ac:dyDescent="0.2">
      <c r="A1636">
        <f>ROW(Source!A1063)</f>
        <v>1063</v>
      </c>
      <c r="B1636">
        <v>53554931</v>
      </c>
      <c r="C1636">
        <v>53554906</v>
      </c>
      <c r="D1636">
        <v>29171808</v>
      </c>
      <c r="E1636">
        <v>1</v>
      </c>
      <c r="F1636">
        <v>1</v>
      </c>
      <c r="G1636">
        <v>1</v>
      </c>
      <c r="H1636">
        <v>3</v>
      </c>
      <c r="I1636" t="s">
        <v>1933</v>
      </c>
      <c r="J1636" t="s">
        <v>1934</v>
      </c>
      <c r="K1636" t="s">
        <v>1935</v>
      </c>
      <c r="L1636">
        <v>1374</v>
      </c>
      <c r="N1636">
        <v>1013</v>
      </c>
      <c r="O1636" t="s">
        <v>1936</v>
      </c>
      <c r="P1636" t="s">
        <v>1936</v>
      </c>
      <c r="Q1636">
        <v>1</v>
      </c>
      <c r="X1636">
        <v>0.47</v>
      </c>
      <c r="Y1636">
        <v>1</v>
      </c>
      <c r="Z1636">
        <v>0</v>
      </c>
      <c r="AA1636">
        <v>0</v>
      </c>
      <c r="AB1636">
        <v>0</v>
      </c>
      <c r="AC1636">
        <v>0</v>
      </c>
      <c r="AD1636">
        <v>1</v>
      </c>
      <c r="AE1636">
        <v>0</v>
      </c>
      <c r="AF1636" t="s">
        <v>3</v>
      </c>
      <c r="AG1636">
        <v>0.47</v>
      </c>
      <c r="AH1636">
        <v>2</v>
      </c>
      <c r="AI1636">
        <v>53554917</v>
      </c>
      <c r="AJ1636">
        <v>1832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 x14ac:dyDescent="0.2">
      <c r="A1637">
        <f>ROW(Source!A1070)</f>
        <v>1070</v>
      </c>
      <c r="B1637">
        <v>53554942</v>
      </c>
      <c r="C1637">
        <v>53554935</v>
      </c>
      <c r="D1637">
        <v>29364679</v>
      </c>
      <c r="E1637">
        <v>1</v>
      </c>
      <c r="F1637">
        <v>1</v>
      </c>
      <c r="G1637">
        <v>1</v>
      </c>
      <c r="H1637">
        <v>1</v>
      </c>
      <c r="I1637" t="s">
        <v>1922</v>
      </c>
      <c r="J1637" t="s">
        <v>3</v>
      </c>
      <c r="K1637" t="s">
        <v>1923</v>
      </c>
      <c r="L1637">
        <v>1369</v>
      </c>
      <c r="N1637">
        <v>1013</v>
      </c>
      <c r="O1637" t="s">
        <v>1486</v>
      </c>
      <c r="P1637" t="s">
        <v>1486</v>
      </c>
      <c r="Q1637">
        <v>1</v>
      </c>
      <c r="X1637">
        <v>1.3440000000000001</v>
      </c>
      <c r="Y1637">
        <v>0</v>
      </c>
      <c r="Z1637">
        <v>0</v>
      </c>
      <c r="AA1637">
        <v>0</v>
      </c>
      <c r="AB1637">
        <v>330.57</v>
      </c>
      <c r="AC1637">
        <v>0</v>
      </c>
      <c r="AD1637">
        <v>1</v>
      </c>
      <c r="AE1637">
        <v>1</v>
      </c>
      <c r="AF1637" t="s">
        <v>916</v>
      </c>
      <c r="AG1637">
        <v>1.6128</v>
      </c>
      <c r="AH1637">
        <v>2</v>
      </c>
      <c r="AI1637">
        <v>53554936</v>
      </c>
      <c r="AJ1637">
        <v>1833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 x14ac:dyDescent="0.2">
      <c r="A1638">
        <f>ROW(Source!A1070)</f>
        <v>1070</v>
      </c>
      <c r="B1638">
        <v>53554943</v>
      </c>
      <c r="C1638">
        <v>53554935</v>
      </c>
      <c r="D1638">
        <v>29114246</v>
      </c>
      <c r="E1638">
        <v>1</v>
      </c>
      <c r="F1638">
        <v>1</v>
      </c>
      <c r="G1638">
        <v>1</v>
      </c>
      <c r="H1638">
        <v>3</v>
      </c>
      <c r="I1638" t="s">
        <v>1946</v>
      </c>
      <c r="J1638" t="s">
        <v>1989</v>
      </c>
      <c r="K1638" t="s">
        <v>1856</v>
      </c>
      <c r="L1638">
        <v>1346</v>
      </c>
      <c r="N1638">
        <v>1009</v>
      </c>
      <c r="O1638" t="s">
        <v>143</v>
      </c>
      <c r="P1638" t="s">
        <v>143</v>
      </c>
      <c r="Q1638">
        <v>1</v>
      </c>
      <c r="X1638">
        <v>0.02</v>
      </c>
      <c r="Y1638">
        <v>9.0399999999999991</v>
      </c>
      <c r="Z1638">
        <v>0</v>
      </c>
      <c r="AA1638">
        <v>0</v>
      </c>
      <c r="AB1638">
        <v>0</v>
      </c>
      <c r="AC1638">
        <v>0</v>
      </c>
      <c r="AD1638">
        <v>1</v>
      </c>
      <c r="AE1638">
        <v>0</v>
      </c>
      <c r="AF1638" t="s">
        <v>3</v>
      </c>
      <c r="AG1638">
        <v>0.02</v>
      </c>
      <c r="AH1638">
        <v>2</v>
      </c>
      <c r="AI1638">
        <v>53554937</v>
      </c>
      <c r="AJ1638">
        <v>1834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 x14ac:dyDescent="0.2">
      <c r="A1639">
        <f>ROW(Source!A1070)</f>
        <v>1070</v>
      </c>
      <c r="B1639">
        <v>53554944</v>
      </c>
      <c r="C1639">
        <v>53554935</v>
      </c>
      <c r="D1639">
        <v>29171808</v>
      </c>
      <c r="E1639">
        <v>1</v>
      </c>
      <c r="F1639">
        <v>1</v>
      </c>
      <c r="G1639">
        <v>1</v>
      </c>
      <c r="H1639">
        <v>3</v>
      </c>
      <c r="I1639" t="s">
        <v>1933</v>
      </c>
      <c r="J1639" t="s">
        <v>1934</v>
      </c>
      <c r="K1639" t="s">
        <v>1935</v>
      </c>
      <c r="L1639">
        <v>1374</v>
      </c>
      <c r="N1639">
        <v>1013</v>
      </c>
      <c r="O1639" t="s">
        <v>1936</v>
      </c>
      <c r="P1639" t="s">
        <v>1936</v>
      </c>
      <c r="Q1639">
        <v>1</v>
      </c>
      <c r="X1639">
        <v>0.22</v>
      </c>
      <c r="Y1639">
        <v>1</v>
      </c>
      <c r="Z1639">
        <v>0</v>
      </c>
      <c r="AA1639">
        <v>0</v>
      </c>
      <c r="AB1639">
        <v>0</v>
      </c>
      <c r="AC1639">
        <v>0</v>
      </c>
      <c r="AD1639">
        <v>1</v>
      </c>
      <c r="AE1639">
        <v>0</v>
      </c>
      <c r="AF1639" t="s">
        <v>3</v>
      </c>
      <c r="AG1639">
        <v>0.22</v>
      </c>
      <c r="AH1639">
        <v>2</v>
      </c>
      <c r="AI1639">
        <v>53554938</v>
      </c>
      <c r="AJ1639">
        <v>1836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 x14ac:dyDescent="0.2">
      <c r="A1640">
        <f>ROW(Source!A1071)</f>
        <v>1071</v>
      </c>
      <c r="B1640">
        <v>53554942</v>
      </c>
      <c r="C1640">
        <v>53554935</v>
      </c>
      <c r="D1640">
        <v>29364679</v>
      </c>
      <c r="E1640">
        <v>1</v>
      </c>
      <c r="F1640">
        <v>1</v>
      </c>
      <c r="G1640">
        <v>1</v>
      </c>
      <c r="H1640">
        <v>1</v>
      </c>
      <c r="I1640" t="s">
        <v>1922</v>
      </c>
      <c r="J1640" t="s">
        <v>3</v>
      </c>
      <c r="K1640" t="s">
        <v>1923</v>
      </c>
      <c r="L1640">
        <v>1369</v>
      </c>
      <c r="N1640">
        <v>1013</v>
      </c>
      <c r="O1640" t="s">
        <v>1486</v>
      </c>
      <c r="P1640" t="s">
        <v>1486</v>
      </c>
      <c r="Q1640">
        <v>1</v>
      </c>
      <c r="X1640">
        <v>1.3440000000000001</v>
      </c>
      <c r="Y1640">
        <v>0</v>
      </c>
      <c r="Z1640">
        <v>0</v>
      </c>
      <c r="AA1640">
        <v>0</v>
      </c>
      <c r="AB1640">
        <v>330.57</v>
      </c>
      <c r="AC1640">
        <v>0</v>
      </c>
      <c r="AD1640">
        <v>1</v>
      </c>
      <c r="AE1640">
        <v>1</v>
      </c>
      <c r="AF1640" t="s">
        <v>916</v>
      </c>
      <c r="AG1640">
        <v>1.6128</v>
      </c>
      <c r="AH1640">
        <v>2</v>
      </c>
      <c r="AI1640">
        <v>53554936</v>
      </c>
      <c r="AJ1640">
        <v>1838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 x14ac:dyDescent="0.2">
      <c r="A1641">
        <f>ROW(Source!A1071)</f>
        <v>1071</v>
      </c>
      <c r="B1641">
        <v>53554943</v>
      </c>
      <c r="C1641">
        <v>53554935</v>
      </c>
      <c r="D1641">
        <v>29114246</v>
      </c>
      <c r="E1641">
        <v>1</v>
      </c>
      <c r="F1641">
        <v>1</v>
      </c>
      <c r="G1641">
        <v>1</v>
      </c>
      <c r="H1641">
        <v>3</v>
      </c>
      <c r="I1641" t="s">
        <v>1946</v>
      </c>
      <c r="J1641" t="s">
        <v>1989</v>
      </c>
      <c r="K1641" t="s">
        <v>1856</v>
      </c>
      <c r="L1641">
        <v>1346</v>
      </c>
      <c r="N1641">
        <v>1009</v>
      </c>
      <c r="O1641" t="s">
        <v>143</v>
      </c>
      <c r="P1641" t="s">
        <v>143</v>
      </c>
      <c r="Q1641">
        <v>1</v>
      </c>
      <c r="X1641">
        <v>0.02</v>
      </c>
      <c r="Y1641">
        <v>9.0399999999999991</v>
      </c>
      <c r="Z1641">
        <v>0</v>
      </c>
      <c r="AA1641">
        <v>0</v>
      </c>
      <c r="AB1641">
        <v>0</v>
      </c>
      <c r="AC1641">
        <v>0</v>
      </c>
      <c r="AD1641">
        <v>1</v>
      </c>
      <c r="AE1641">
        <v>0</v>
      </c>
      <c r="AF1641" t="s">
        <v>3</v>
      </c>
      <c r="AG1641">
        <v>0.02</v>
      </c>
      <c r="AH1641">
        <v>2</v>
      </c>
      <c r="AI1641">
        <v>53554937</v>
      </c>
      <c r="AJ1641">
        <v>1839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 x14ac:dyDescent="0.2">
      <c r="A1642">
        <f>ROW(Source!A1071)</f>
        <v>1071</v>
      </c>
      <c r="B1642">
        <v>53554944</v>
      </c>
      <c r="C1642">
        <v>53554935</v>
      </c>
      <c r="D1642">
        <v>29171808</v>
      </c>
      <c r="E1642">
        <v>1</v>
      </c>
      <c r="F1642">
        <v>1</v>
      </c>
      <c r="G1642">
        <v>1</v>
      </c>
      <c r="H1642">
        <v>3</v>
      </c>
      <c r="I1642" t="s">
        <v>1933</v>
      </c>
      <c r="J1642" t="s">
        <v>1934</v>
      </c>
      <c r="K1642" t="s">
        <v>1935</v>
      </c>
      <c r="L1642">
        <v>1374</v>
      </c>
      <c r="N1642">
        <v>1013</v>
      </c>
      <c r="O1642" t="s">
        <v>1936</v>
      </c>
      <c r="P1642" t="s">
        <v>1936</v>
      </c>
      <c r="Q1642">
        <v>1</v>
      </c>
      <c r="X1642">
        <v>0.22</v>
      </c>
      <c r="Y1642">
        <v>1</v>
      </c>
      <c r="Z1642">
        <v>0</v>
      </c>
      <c r="AA1642">
        <v>0</v>
      </c>
      <c r="AB1642">
        <v>0</v>
      </c>
      <c r="AC1642">
        <v>0</v>
      </c>
      <c r="AD1642">
        <v>1</v>
      </c>
      <c r="AE1642">
        <v>0</v>
      </c>
      <c r="AF1642" t="s">
        <v>3</v>
      </c>
      <c r="AG1642">
        <v>0.22</v>
      </c>
      <c r="AH1642">
        <v>2</v>
      </c>
      <c r="AI1642">
        <v>53554938</v>
      </c>
      <c r="AJ1642">
        <v>1841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 x14ac:dyDescent="0.2">
      <c r="A1643">
        <f>ROW(Source!A1076)</f>
        <v>1076</v>
      </c>
      <c r="B1643">
        <v>53554962</v>
      </c>
      <c r="C1643">
        <v>53554947</v>
      </c>
      <c r="D1643">
        <v>29361034</v>
      </c>
      <c r="E1643">
        <v>1</v>
      </c>
      <c r="F1643">
        <v>1</v>
      </c>
      <c r="G1643">
        <v>1</v>
      </c>
      <c r="H1643">
        <v>1</v>
      </c>
      <c r="I1643" t="s">
        <v>2117</v>
      </c>
      <c r="J1643" t="s">
        <v>3</v>
      </c>
      <c r="K1643" t="s">
        <v>1959</v>
      </c>
      <c r="L1643">
        <v>1369</v>
      </c>
      <c r="N1643">
        <v>1013</v>
      </c>
      <c r="O1643" t="s">
        <v>1486</v>
      </c>
      <c r="P1643" t="s">
        <v>1486</v>
      </c>
      <c r="Q1643">
        <v>1</v>
      </c>
      <c r="X1643">
        <v>23.270399999999999</v>
      </c>
      <c r="Y1643">
        <v>0</v>
      </c>
      <c r="Z1643">
        <v>0</v>
      </c>
      <c r="AA1643">
        <v>0</v>
      </c>
      <c r="AB1643">
        <v>306.91000000000003</v>
      </c>
      <c r="AC1643">
        <v>0</v>
      </c>
      <c r="AD1643">
        <v>1</v>
      </c>
      <c r="AE1643">
        <v>1</v>
      </c>
      <c r="AF1643" t="s">
        <v>916</v>
      </c>
      <c r="AG1643">
        <v>27.924479999999999</v>
      </c>
      <c r="AH1643">
        <v>3</v>
      </c>
      <c r="AI1643">
        <v>-1</v>
      </c>
      <c r="AJ1643" t="s">
        <v>3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 x14ac:dyDescent="0.2">
      <c r="A1644">
        <f>ROW(Source!A1076)</f>
        <v>1076</v>
      </c>
      <c r="B1644">
        <v>53554963</v>
      </c>
      <c r="C1644">
        <v>53554947</v>
      </c>
      <c r="D1644">
        <v>121548</v>
      </c>
      <c r="E1644">
        <v>1</v>
      </c>
      <c r="F1644">
        <v>1</v>
      </c>
      <c r="G1644">
        <v>1</v>
      </c>
      <c r="H1644">
        <v>1</v>
      </c>
      <c r="I1644" t="s">
        <v>31</v>
      </c>
      <c r="J1644" t="s">
        <v>3</v>
      </c>
      <c r="K1644" t="s">
        <v>1489</v>
      </c>
      <c r="L1644">
        <v>608254</v>
      </c>
      <c r="N1644">
        <v>1013</v>
      </c>
      <c r="O1644" t="s">
        <v>1490</v>
      </c>
      <c r="P1644" t="s">
        <v>1490</v>
      </c>
      <c r="Q1644">
        <v>1</v>
      </c>
      <c r="X1644">
        <v>0.25919999999999999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1</v>
      </c>
      <c r="AE1644">
        <v>2</v>
      </c>
      <c r="AF1644" t="s">
        <v>916</v>
      </c>
      <c r="AG1644">
        <v>0.31103999999999998</v>
      </c>
      <c r="AH1644">
        <v>2</v>
      </c>
      <c r="AI1644">
        <v>53554949</v>
      </c>
      <c r="AJ1644">
        <v>1844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 x14ac:dyDescent="0.2">
      <c r="A1645">
        <f>ROW(Source!A1076)</f>
        <v>1076</v>
      </c>
      <c r="B1645">
        <v>53554964</v>
      </c>
      <c r="C1645">
        <v>53554947</v>
      </c>
      <c r="D1645">
        <v>29172362</v>
      </c>
      <c r="E1645">
        <v>1</v>
      </c>
      <c r="F1645">
        <v>1</v>
      </c>
      <c r="G1645">
        <v>1</v>
      </c>
      <c r="H1645">
        <v>2</v>
      </c>
      <c r="I1645" t="s">
        <v>1924</v>
      </c>
      <c r="J1645" t="s">
        <v>1925</v>
      </c>
      <c r="K1645" t="s">
        <v>1926</v>
      </c>
      <c r="L1645">
        <v>1368</v>
      </c>
      <c r="N1645">
        <v>1011</v>
      </c>
      <c r="O1645" t="s">
        <v>1494</v>
      </c>
      <c r="P1645" t="s">
        <v>1494</v>
      </c>
      <c r="Q1645">
        <v>1</v>
      </c>
      <c r="X1645">
        <v>0.25919999999999999</v>
      </c>
      <c r="Y1645">
        <v>0</v>
      </c>
      <c r="Z1645">
        <v>134.65</v>
      </c>
      <c r="AA1645">
        <v>13.5</v>
      </c>
      <c r="AB1645">
        <v>0</v>
      </c>
      <c r="AC1645">
        <v>0</v>
      </c>
      <c r="AD1645">
        <v>1</v>
      </c>
      <c r="AE1645">
        <v>0</v>
      </c>
      <c r="AF1645" t="s">
        <v>916</v>
      </c>
      <c r="AG1645">
        <v>0.31103999999999998</v>
      </c>
      <c r="AH1645">
        <v>2</v>
      </c>
      <c r="AI1645">
        <v>53554950</v>
      </c>
      <c r="AJ1645">
        <v>1845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 x14ac:dyDescent="0.2">
      <c r="A1646">
        <f>ROW(Source!A1076)</f>
        <v>1076</v>
      </c>
      <c r="B1646">
        <v>53554965</v>
      </c>
      <c r="C1646">
        <v>53554947</v>
      </c>
      <c r="D1646">
        <v>29174913</v>
      </c>
      <c r="E1646">
        <v>1</v>
      </c>
      <c r="F1646">
        <v>1</v>
      </c>
      <c r="G1646">
        <v>1</v>
      </c>
      <c r="H1646">
        <v>2</v>
      </c>
      <c r="I1646" t="s">
        <v>1513</v>
      </c>
      <c r="J1646" t="s">
        <v>1514</v>
      </c>
      <c r="K1646" t="s">
        <v>1515</v>
      </c>
      <c r="L1646">
        <v>1368</v>
      </c>
      <c r="N1646">
        <v>1011</v>
      </c>
      <c r="O1646" t="s">
        <v>1494</v>
      </c>
      <c r="P1646" t="s">
        <v>1494</v>
      </c>
      <c r="Q1646">
        <v>1</v>
      </c>
      <c r="X1646">
        <v>0.25919999999999999</v>
      </c>
      <c r="Y1646">
        <v>0</v>
      </c>
      <c r="Z1646">
        <v>87.17</v>
      </c>
      <c r="AA1646">
        <v>11.6</v>
      </c>
      <c r="AB1646">
        <v>0</v>
      </c>
      <c r="AC1646">
        <v>0</v>
      </c>
      <c r="AD1646">
        <v>1</v>
      </c>
      <c r="AE1646">
        <v>0</v>
      </c>
      <c r="AF1646" t="s">
        <v>916</v>
      </c>
      <c r="AG1646">
        <v>0.31103999999999998</v>
      </c>
      <c r="AH1646">
        <v>2</v>
      </c>
      <c r="AI1646">
        <v>53554951</v>
      </c>
      <c r="AJ1646">
        <v>1846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 x14ac:dyDescent="0.2">
      <c r="A1647">
        <f>ROW(Source!A1076)</f>
        <v>1076</v>
      </c>
      <c r="B1647">
        <v>53554966</v>
      </c>
      <c r="C1647">
        <v>53554947</v>
      </c>
      <c r="D1647">
        <v>29107914</v>
      </c>
      <c r="E1647">
        <v>1</v>
      </c>
      <c r="F1647">
        <v>1</v>
      </c>
      <c r="G1647">
        <v>1</v>
      </c>
      <c r="H1647">
        <v>3</v>
      </c>
      <c r="I1647" t="s">
        <v>1962</v>
      </c>
      <c r="J1647" t="s">
        <v>2118</v>
      </c>
      <c r="K1647" t="s">
        <v>1964</v>
      </c>
      <c r="L1647">
        <v>1348</v>
      </c>
      <c r="N1647">
        <v>1009</v>
      </c>
      <c r="O1647" t="s">
        <v>26</v>
      </c>
      <c r="P1647" t="s">
        <v>26</v>
      </c>
      <c r="Q1647">
        <v>1000</v>
      </c>
      <c r="X1647">
        <v>3.3E-4</v>
      </c>
      <c r="Y1647">
        <v>19800.009999999998</v>
      </c>
      <c r="Z1647">
        <v>0</v>
      </c>
      <c r="AA1647">
        <v>0</v>
      </c>
      <c r="AB1647">
        <v>0</v>
      </c>
      <c r="AC1647">
        <v>0</v>
      </c>
      <c r="AD1647">
        <v>1</v>
      </c>
      <c r="AE1647">
        <v>0</v>
      </c>
      <c r="AF1647" t="s">
        <v>3</v>
      </c>
      <c r="AG1647">
        <v>3.3E-4</v>
      </c>
      <c r="AH1647">
        <v>2</v>
      </c>
      <c r="AI1647">
        <v>53554952</v>
      </c>
      <c r="AJ1647">
        <v>1847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 x14ac:dyDescent="0.2">
      <c r="A1648">
        <f>ROW(Source!A1076)</f>
        <v>1076</v>
      </c>
      <c r="B1648">
        <v>53554967</v>
      </c>
      <c r="C1648">
        <v>53554947</v>
      </c>
      <c r="D1648">
        <v>29111245</v>
      </c>
      <c r="E1648">
        <v>1</v>
      </c>
      <c r="F1648">
        <v>1</v>
      </c>
      <c r="G1648">
        <v>1</v>
      </c>
      <c r="H1648">
        <v>3</v>
      </c>
      <c r="I1648" t="s">
        <v>1965</v>
      </c>
      <c r="J1648" t="s">
        <v>2119</v>
      </c>
      <c r="K1648" t="s">
        <v>1967</v>
      </c>
      <c r="L1648">
        <v>1348</v>
      </c>
      <c r="N1648">
        <v>1009</v>
      </c>
      <c r="O1648" t="s">
        <v>26</v>
      </c>
      <c r="P1648" t="s">
        <v>26</v>
      </c>
      <c r="Q1648">
        <v>1000</v>
      </c>
      <c r="X1648">
        <v>1.4E-3</v>
      </c>
      <c r="Y1648">
        <v>3960.01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1.4E-3</v>
      </c>
      <c r="AH1648">
        <v>2</v>
      </c>
      <c r="AI1648">
        <v>53554953</v>
      </c>
      <c r="AJ1648">
        <v>1848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 x14ac:dyDescent="0.2">
      <c r="A1649">
        <f>ROW(Source!A1076)</f>
        <v>1076</v>
      </c>
      <c r="B1649">
        <v>53554968</v>
      </c>
      <c r="C1649">
        <v>53554947</v>
      </c>
      <c r="D1649">
        <v>29108269</v>
      </c>
      <c r="E1649">
        <v>1</v>
      </c>
      <c r="F1649">
        <v>1</v>
      </c>
      <c r="G1649">
        <v>1</v>
      </c>
      <c r="H1649">
        <v>3</v>
      </c>
      <c r="I1649" t="s">
        <v>1968</v>
      </c>
      <c r="J1649" t="s">
        <v>2120</v>
      </c>
      <c r="K1649" t="s">
        <v>1970</v>
      </c>
      <c r="L1649">
        <v>1348</v>
      </c>
      <c r="N1649">
        <v>1009</v>
      </c>
      <c r="O1649" t="s">
        <v>26</v>
      </c>
      <c r="P1649" t="s">
        <v>26</v>
      </c>
      <c r="Q1649">
        <v>1000</v>
      </c>
      <c r="X1649">
        <v>2.9999999999999997E-4</v>
      </c>
      <c r="Y1649">
        <v>1820.01</v>
      </c>
      <c r="Z1649">
        <v>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 t="s">
        <v>3</v>
      </c>
      <c r="AG1649">
        <v>2.9999999999999997E-4</v>
      </c>
      <c r="AH1649">
        <v>2</v>
      </c>
      <c r="AI1649">
        <v>53554954</v>
      </c>
      <c r="AJ1649">
        <v>1849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 x14ac:dyDescent="0.2">
      <c r="A1650">
        <f>ROW(Source!A1076)</f>
        <v>1076</v>
      </c>
      <c r="B1650">
        <v>53554969</v>
      </c>
      <c r="C1650">
        <v>53554947</v>
      </c>
      <c r="D1650">
        <v>29110426</v>
      </c>
      <c r="E1650">
        <v>1</v>
      </c>
      <c r="F1650">
        <v>1</v>
      </c>
      <c r="G1650">
        <v>1</v>
      </c>
      <c r="H1650">
        <v>3</v>
      </c>
      <c r="I1650" t="s">
        <v>1971</v>
      </c>
      <c r="J1650" t="s">
        <v>1990</v>
      </c>
      <c r="K1650" t="s">
        <v>1973</v>
      </c>
      <c r="L1650">
        <v>1346</v>
      </c>
      <c r="N1650">
        <v>1009</v>
      </c>
      <c r="O1650" t="s">
        <v>143</v>
      </c>
      <c r="P1650" t="s">
        <v>143</v>
      </c>
      <c r="Q1650">
        <v>1</v>
      </c>
      <c r="X1650">
        <v>0.04</v>
      </c>
      <c r="Y1650">
        <v>28.67</v>
      </c>
      <c r="Z1650">
        <v>0</v>
      </c>
      <c r="AA1650">
        <v>0</v>
      </c>
      <c r="AB1650">
        <v>0</v>
      </c>
      <c r="AC1650">
        <v>0</v>
      </c>
      <c r="AD1650">
        <v>1</v>
      </c>
      <c r="AE1650">
        <v>0</v>
      </c>
      <c r="AF1650" t="s">
        <v>3</v>
      </c>
      <c r="AG1650">
        <v>0.04</v>
      </c>
      <c r="AH1650">
        <v>2</v>
      </c>
      <c r="AI1650">
        <v>53554955</v>
      </c>
      <c r="AJ1650">
        <v>1850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 x14ac:dyDescent="0.2">
      <c r="A1651">
        <f>ROW(Source!A1076)</f>
        <v>1076</v>
      </c>
      <c r="B1651">
        <v>53554970</v>
      </c>
      <c r="C1651">
        <v>53554947</v>
      </c>
      <c r="D1651">
        <v>29110838</v>
      </c>
      <c r="E1651">
        <v>1</v>
      </c>
      <c r="F1651">
        <v>1</v>
      </c>
      <c r="G1651">
        <v>1</v>
      </c>
      <c r="H1651">
        <v>3</v>
      </c>
      <c r="I1651" t="s">
        <v>1930</v>
      </c>
      <c r="J1651" t="s">
        <v>1931</v>
      </c>
      <c r="K1651" t="s">
        <v>1932</v>
      </c>
      <c r="L1651">
        <v>1346</v>
      </c>
      <c r="N1651">
        <v>1009</v>
      </c>
      <c r="O1651" t="s">
        <v>143</v>
      </c>
      <c r="P1651" t="s">
        <v>143</v>
      </c>
      <c r="Q1651">
        <v>1</v>
      </c>
      <c r="X1651">
        <v>0.16</v>
      </c>
      <c r="Y1651">
        <v>30.5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0</v>
      </c>
      <c r="AF1651" t="s">
        <v>3</v>
      </c>
      <c r="AG1651">
        <v>0.16</v>
      </c>
      <c r="AH1651">
        <v>2</v>
      </c>
      <c r="AI1651">
        <v>53554956</v>
      </c>
      <c r="AJ1651">
        <v>1851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 x14ac:dyDescent="0.2">
      <c r="A1652">
        <f>ROW(Source!A1076)</f>
        <v>1076</v>
      </c>
      <c r="B1652">
        <v>53554971</v>
      </c>
      <c r="C1652">
        <v>53554947</v>
      </c>
      <c r="D1652">
        <v>29114470</v>
      </c>
      <c r="E1652">
        <v>1</v>
      </c>
      <c r="F1652">
        <v>1</v>
      </c>
      <c r="G1652">
        <v>1</v>
      </c>
      <c r="H1652">
        <v>3</v>
      </c>
      <c r="I1652" t="s">
        <v>1952</v>
      </c>
      <c r="J1652" t="s">
        <v>1953</v>
      </c>
      <c r="K1652" t="s">
        <v>1954</v>
      </c>
      <c r="L1652">
        <v>1355</v>
      </c>
      <c r="N1652">
        <v>1010</v>
      </c>
      <c r="O1652" t="s">
        <v>894</v>
      </c>
      <c r="P1652" t="s">
        <v>894</v>
      </c>
      <c r="Q1652">
        <v>100</v>
      </c>
      <c r="X1652">
        <v>0.32</v>
      </c>
      <c r="Y1652">
        <v>86.24</v>
      </c>
      <c r="Z1652">
        <v>0</v>
      </c>
      <c r="AA1652">
        <v>0</v>
      </c>
      <c r="AB1652">
        <v>0</v>
      </c>
      <c r="AC1652">
        <v>0</v>
      </c>
      <c r="AD1652">
        <v>1</v>
      </c>
      <c r="AE1652">
        <v>0</v>
      </c>
      <c r="AF1652" t="s">
        <v>3</v>
      </c>
      <c r="AG1652">
        <v>0.32</v>
      </c>
      <c r="AH1652">
        <v>2</v>
      </c>
      <c r="AI1652">
        <v>53554957</v>
      </c>
      <c r="AJ1652">
        <v>1852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 x14ac:dyDescent="0.2">
      <c r="A1653">
        <f>ROW(Source!A1076)</f>
        <v>1076</v>
      </c>
      <c r="B1653">
        <v>53554972</v>
      </c>
      <c r="C1653">
        <v>53554947</v>
      </c>
      <c r="D1653">
        <v>29149204</v>
      </c>
      <c r="E1653">
        <v>1</v>
      </c>
      <c r="F1653">
        <v>1</v>
      </c>
      <c r="G1653">
        <v>1</v>
      </c>
      <c r="H1653">
        <v>3</v>
      </c>
      <c r="I1653" t="s">
        <v>1938</v>
      </c>
      <c r="J1653" t="s">
        <v>1944</v>
      </c>
      <c r="K1653" t="s">
        <v>1940</v>
      </c>
      <c r="L1653">
        <v>1348</v>
      </c>
      <c r="N1653">
        <v>1009</v>
      </c>
      <c r="O1653" t="s">
        <v>26</v>
      </c>
      <c r="P1653" t="s">
        <v>26</v>
      </c>
      <c r="Q1653">
        <v>1000</v>
      </c>
      <c r="X1653">
        <v>2.1000000000000001E-2</v>
      </c>
      <c r="Y1653">
        <v>729.98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0</v>
      </c>
      <c r="AF1653" t="s">
        <v>3</v>
      </c>
      <c r="AG1653">
        <v>2.1000000000000001E-2</v>
      </c>
      <c r="AH1653">
        <v>2</v>
      </c>
      <c r="AI1653">
        <v>53554959</v>
      </c>
      <c r="AJ1653">
        <v>1854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 x14ac:dyDescent="0.2">
      <c r="A1654">
        <f>ROW(Source!A1076)</f>
        <v>1076</v>
      </c>
      <c r="B1654">
        <v>53554973</v>
      </c>
      <c r="C1654">
        <v>53554947</v>
      </c>
      <c r="D1654">
        <v>29171808</v>
      </c>
      <c r="E1654">
        <v>1</v>
      </c>
      <c r="F1654">
        <v>1</v>
      </c>
      <c r="G1654">
        <v>1</v>
      </c>
      <c r="H1654">
        <v>3</v>
      </c>
      <c r="I1654" t="s">
        <v>1933</v>
      </c>
      <c r="J1654" t="s">
        <v>1934</v>
      </c>
      <c r="K1654" t="s">
        <v>1935</v>
      </c>
      <c r="L1654">
        <v>1374</v>
      </c>
      <c r="N1654">
        <v>1013</v>
      </c>
      <c r="O1654" t="s">
        <v>1936</v>
      </c>
      <c r="P1654" t="s">
        <v>1936</v>
      </c>
      <c r="Q1654">
        <v>1</v>
      </c>
      <c r="X1654">
        <v>3.04</v>
      </c>
      <c r="Y1654">
        <v>1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0</v>
      </c>
      <c r="AF1654" t="s">
        <v>3</v>
      </c>
      <c r="AG1654">
        <v>3.04</v>
      </c>
      <c r="AH1654">
        <v>2</v>
      </c>
      <c r="AI1654">
        <v>53554961</v>
      </c>
      <c r="AJ1654">
        <v>1856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 x14ac:dyDescent="0.2">
      <c r="A1655">
        <f>ROW(Source!A1077)</f>
        <v>1077</v>
      </c>
      <c r="B1655">
        <v>53554962</v>
      </c>
      <c r="C1655">
        <v>53554947</v>
      </c>
      <c r="D1655">
        <v>29361034</v>
      </c>
      <c r="E1655">
        <v>1</v>
      </c>
      <c r="F1655">
        <v>1</v>
      </c>
      <c r="G1655">
        <v>1</v>
      </c>
      <c r="H1655">
        <v>1</v>
      </c>
      <c r="I1655" t="s">
        <v>2117</v>
      </c>
      <c r="J1655" t="s">
        <v>3</v>
      </c>
      <c r="K1655" t="s">
        <v>1959</v>
      </c>
      <c r="L1655">
        <v>1369</v>
      </c>
      <c r="N1655">
        <v>1013</v>
      </c>
      <c r="O1655" t="s">
        <v>1486</v>
      </c>
      <c r="P1655" t="s">
        <v>1486</v>
      </c>
      <c r="Q1655">
        <v>1</v>
      </c>
      <c r="X1655">
        <v>23.270399999999999</v>
      </c>
      <c r="Y1655">
        <v>0</v>
      </c>
      <c r="Z1655">
        <v>0</v>
      </c>
      <c r="AA1655">
        <v>0</v>
      </c>
      <c r="AB1655">
        <v>306.91000000000003</v>
      </c>
      <c r="AC1655">
        <v>0</v>
      </c>
      <c r="AD1655">
        <v>1</v>
      </c>
      <c r="AE1655">
        <v>1</v>
      </c>
      <c r="AF1655" t="s">
        <v>916</v>
      </c>
      <c r="AG1655">
        <v>27.924479999999999</v>
      </c>
      <c r="AH1655">
        <v>3</v>
      </c>
      <c r="AI1655">
        <v>-1</v>
      </c>
      <c r="AJ1655" t="s">
        <v>3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 x14ac:dyDescent="0.2">
      <c r="A1656">
        <f>ROW(Source!A1077)</f>
        <v>1077</v>
      </c>
      <c r="B1656">
        <v>53554963</v>
      </c>
      <c r="C1656">
        <v>53554947</v>
      </c>
      <c r="D1656">
        <v>121548</v>
      </c>
      <c r="E1656">
        <v>1</v>
      </c>
      <c r="F1656">
        <v>1</v>
      </c>
      <c r="G1656">
        <v>1</v>
      </c>
      <c r="H1656">
        <v>1</v>
      </c>
      <c r="I1656" t="s">
        <v>31</v>
      </c>
      <c r="J1656" t="s">
        <v>3</v>
      </c>
      <c r="K1656" t="s">
        <v>1489</v>
      </c>
      <c r="L1656">
        <v>608254</v>
      </c>
      <c r="N1656">
        <v>1013</v>
      </c>
      <c r="O1656" t="s">
        <v>1490</v>
      </c>
      <c r="P1656" t="s">
        <v>1490</v>
      </c>
      <c r="Q1656">
        <v>1</v>
      </c>
      <c r="X1656">
        <v>0.25919999999999999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1</v>
      </c>
      <c r="AE1656">
        <v>2</v>
      </c>
      <c r="AF1656" t="s">
        <v>916</v>
      </c>
      <c r="AG1656">
        <v>0.31103999999999998</v>
      </c>
      <c r="AH1656">
        <v>2</v>
      </c>
      <c r="AI1656">
        <v>53554949</v>
      </c>
      <c r="AJ1656">
        <v>1858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 x14ac:dyDescent="0.2">
      <c r="A1657">
        <f>ROW(Source!A1077)</f>
        <v>1077</v>
      </c>
      <c r="B1657">
        <v>53554964</v>
      </c>
      <c r="C1657">
        <v>53554947</v>
      </c>
      <c r="D1657">
        <v>29172362</v>
      </c>
      <c r="E1657">
        <v>1</v>
      </c>
      <c r="F1657">
        <v>1</v>
      </c>
      <c r="G1657">
        <v>1</v>
      </c>
      <c r="H1657">
        <v>2</v>
      </c>
      <c r="I1657" t="s">
        <v>1924</v>
      </c>
      <c r="J1657" t="s">
        <v>1925</v>
      </c>
      <c r="K1657" t="s">
        <v>1926</v>
      </c>
      <c r="L1657">
        <v>1368</v>
      </c>
      <c r="N1657">
        <v>1011</v>
      </c>
      <c r="O1657" t="s">
        <v>1494</v>
      </c>
      <c r="P1657" t="s">
        <v>1494</v>
      </c>
      <c r="Q1657">
        <v>1</v>
      </c>
      <c r="X1657">
        <v>0.25919999999999999</v>
      </c>
      <c r="Y1657">
        <v>0</v>
      </c>
      <c r="Z1657">
        <v>134.65</v>
      </c>
      <c r="AA1657">
        <v>13.5</v>
      </c>
      <c r="AB1657">
        <v>0</v>
      </c>
      <c r="AC1657">
        <v>0</v>
      </c>
      <c r="AD1657">
        <v>1</v>
      </c>
      <c r="AE1657">
        <v>0</v>
      </c>
      <c r="AF1657" t="s">
        <v>916</v>
      </c>
      <c r="AG1657">
        <v>0.31103999999999998</v>
      </c>
      <c r="AH1657">
        <v>2</v>
      </c>
      <c r="AI1657">
        <v>53554950</v>
      </c>
      <c r="AJ1657">
        <v>1859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 x14ac:dyDescent="0.2">
      <c r="A1658">
        <f>ROW(Source!A1077)</f>
        <v>1077</v>
      </c>
      <c r="B1658">
        <v>53554965</v>
      </c>
      <c r="C1658">
        <v>53554947</v>
      </c>
      <c r="D1658">
        <v>29174913</v>
      </c>
      <c r="E1658">
        <v>1</v>
      </c>
      <c r="F1658">
        <v>1</v>
      </c>
      <c r="G1658">
        <v>1</v>
      </c>
      <c r="H1658">
        <v>2</v>
      </c>
      <c r="I1658" t="s">
        <v>1513</v>
      </c>
      <c r="J1658" t="s">
        <v>1514</v>
      </c>
      <c r="K1658" t="s">
        <v>1515</v>
      </c>
      <c r="L1658">
        <v>1368</v>
      </c>
      <c r="N1658">
        <v>1011</v>
      </c>
      <c r="O1658" t="s">
        <v>1494</v>
      </c>
      <c r="P1658" t="s">
        <v>1494</v>
      </c>
      <c r="Q1658">
        <v>1</v>
      </c>
      <c r="X1658">
        <v>0.25919999999999999</v>
      </c>
      <c r="Y1658">
        <v>0</v>
      </c>
      <c r="Z1658">
        <v>87.17</v>
      </c>
      <c r="AA1658">
        <v>11.6</v>
      </c>
      <c r="AB1658">
        <v>0</v>
      </c>
      <c r="AC1658">
        <v>0</v>
      </c>
      <c r="AD1658">
        <v>1</v>
      </c>
      <c r="AE1658">
        <v>0</v>
      </c>
      <c r="AF1658" t="s">
        <v>916</v>
      </c>
      <c r="AG1658">
        <v>0.31103999999999998</v>
      </c>
      <c r="AH1658">
        <v>2</v>
      </c>
      <c r="AI1658">
        <v>53554951</v>
      </c>
      <c r="AJ1658">
        <v>1860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 x14ac:dyDescent="0.2">
      <c r="A1659">
        <f>ROW(Source!A1077)</f>
        <v>1077</v>
      </c>
      <c r="B1659">
        <v>53554966</v>
      </c>
      <c r="C1659">
        <v>53554947</v>
      </c>
      <c r="D1659">
        <v>29107914</v>
      </c>
      <c r="E1659">
        <v>1</v>
      </c>
      <c r="F1659">
        <v>1</v>
      </c>
      <c r="G1659">
        <v>1</v>
      </c>
      <c r="H1659">
        <v>3</v>
      </c>
      <c r="I1659" t="s">
        <v>1962</v>
      </c>
      <c r="J1659" t="s">
        <v>2118</v>
      </c>
      <c r="K1659" t="s">
        <v>1964</v>
      </c>
      <c r="L1659">
        <v>1348</v>
      </c>
      <c r="N1659">
        <v>1009</v>
      </c>
      <c r="O1659" t="s">
        <v>26</v>
      </c>
      <c r="P1659" t="s">
        <v>26</v>
      </c>
      <c r="Q1659">
        <v>1000</v>
      </c>
      <c r="X1659">
        <v>3.3E-4</v>
      </c>
      <c r="Y1659">
        <v>19800.009999999998</v>
      </c>
      <c r="Z1659">
        <v>0</v>
      </c>
      <c r="AA1659">
        <v>0</v>
      </c>
      <c r="AB1659">
        <v>0</v>
      </c>
      <c r="AC1659">
        <v>0</v>
      </c>
      <c r="AD1659">
        <v>1</v>
      </c>
      <c r="AE1659">
        <v>0</v>
      </c>
      <c r="AF1659" t="s">
        <v>3</v>
      </c>
      <c r="AG1659">
        <v>3.3E-4</v>
      </c>
      <c r="AH1659">
        <v>2</v>
      </c>
      <c r="AI1659">
        <v>53554952</v>
      </c>
      <c r="AJ1659">
        <v>1861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 x14ac:dyDescent="0.2">
      <c r="A1660">
        <f>ROW(Source!A1077)</f>
        <v>1077</v>
      </c>
      <c r="B1660">
        <v>53554967</v>
      </c>
      <c r="C1660">
        <v>53554947</v>
      </c>
      <c r="D1660">
        <v>29111245</v>
      </c>
      <c r="E1660">
        <v>1</v>
      </c>
      <c r="F1660">
        <v>1</v>
      </c>
      <c r="G1660">
        <v>1</v>
      </c>
      <c r="H1660">
        <v>3</v>
      </c>
      <c r="I1660" t="s">
        <v>1965</v>
      </c>
      <c r="J1660" t="s">
        <v>2119</v>
      </c>
      <c r="K1660" t="s">
        <v>1967</v>
      </c>
      <c r="L1660">
        <v>1348</v>
      </c>
      <c r="N1660">
        <v>1009</v>
      </c>
      <c r="O1660" t="s">
        <v>26</v>
      </c>
      <c r="P1660" t="s">
        <v>26</v>
      </c>
      <c r="Q1660">
        <v>1000</v>
      </c>
      <c r="X1660">
        <v>1.4E-3</v>
      </c>
      <c r="Y1660">
        <v>3960.01</v>
      </c>
      <c r="Z1660">
        <v>0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3</v>
      </c>
      <c r="AG1660">
        <v>1.4E-3</v>
      </c>
      <c r="AH1660">
        <v>2</v>
      </c>
      <c r="AI1660">
        <v>53554953</v>
      </c>
      <c r="AJ1660">
        <v>1862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 x14ac:dyDescent="0.2">
      <c r="A1661">
        <f>ROW(Source!A1077)</f>
        <v>1077</v>
      </c>
      <c r="B1661">
        <v>53554968</v>
      </c>
      <c r="C1661">
        <v>53554947</v>
      </c>
      <c r="D1661">
        <v>29108269</v>
      </c>
      <c r="E1661">
        <v>1</v>
      </c>
      <c r="F1661">
        <v>1</v>
      </c>
      <c r="G1661">
        <v>1</v>
      </c>
      <c r="H1661">
        <v>3</v>
      </c>
      <c r="I1661" t="s">
        <v>1968</v>
      </c>
      <c r="J1661" t="s">
        <v>2120</v>
      </c>
      <c r="K1661" t="s">
        <v>1970</v>
      </c>
      <c r="L1661">
        <v>1348</v>
      </c>
      <c r="N1661">
        <v>1009</v>
      </c>
      <c r="O1661" t="s">
        <v>26</v>
      </c>
      <c r="P1661" t="s">
        <v>26</v>
      </c>
      <c r="Q1661">
        <v>1000</v>
      </c>
      <c r="X1661">
        <v>2.9999999999999997E-4</v>
      </c>
      <c r="Y1661">
        <v>1820.01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3</v>
      </c>
      <c r="AG1661">
        <v>2.9999999999999997E-4</v>
      </c>
      <c r="AH1661">
        <v>2</v>
      </c>
      <c r="AI1661">
        <v>53554954</v>
      </c>
      <c r="AJ1661">
        <v>1863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 x14ac:dyDescent="0.2">
      <c r="A1662">
        <f>ROW(Source!A1077)</f>
        <v>1077</v>
      </c>
      <c r="B1662">
        <v>53554969</v>
      </c>
      <c r="C1662">
        <v>53554947</v>
      </c>
      <c r="D1662">
        <v>29110426</v>
      </c>
      <c r="E1662">
        <v>1</v>
      </c>
      <c r="F1662">
        <v>1</v>
      </c>
      <c r="G1662">
        <v>1</v>
      </c>
      <c r="H1662">
        <v>3</v>
      </c>
      <c r="I1662" t="s">
        <v>1971</v>
      </c>
      <c r="J1662" t="s">
        <v>1990</v>
      </c>
      <c r="K1662" t="s">
        <v>1973</v>
      </c>
      <c r="L1662">
        <v>1346</v>
      </c>
      <c r="N1662">
        <v>1009</v>
      </c>
      <c r="O1662" t="s">
        <v>143</v>
      </c>
      <c r="P1662" t="s">
        <v>143</v>
      </c>
      <c r="Q1662">
        <v>1</v>
      </c>
      <c r="X1662">
        <v>0.04</v>
      </c>
      <c r="Y1662">
        <v>28.67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3</v>
      </c>
      <c r="AG1662">
        <v>0.04</v>
      </c>
      <c r="AH1662">
        <v>2</v>
      </c>
      <c r="AI1662">
        <v>53554955</v>
      </c>
      <c r="AJ1662">
        <v>1864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 x14ac:dyDescent="0.2">
      <c r="A1663">
        <f>ROW(Source!A1077)</f>
        <v>1077</v>
      </c>
      <c r="B1663">
        <v>53554970</v>
      </c>
      <c r="C1663">
        <v>53554947</v>
      </c>
      <c r="D1663">
        <v>29110838</v>
      </c>
      <c r="E1663">
        <v>1</v>
      </c>
      <c r="F1663">
        <v>1</v>
      </c>
      <c r="G1663">
        <v>1</v>
      </c>
      <c r="H1663">
        <v>3</v>
      </c>
      <c r="I1663" t="s">
        <v>1930</v>
      </c>
      <c r="J1663" t="s">
        <v>1931</v>
      </c>
      <c r="K1663" t="s">
        <v>1932</v>
      </c>
      <c r="L1663">
        <v>1346</v>
      </c>
      <c r="N1663">
        <v>1009</v>
      </c>
      <c r="O1663" t="s">
        <v>143</v>
      </c>
      <c r="P1663" t="s">
        <v>143</v>
      </c>
      <c r="Q1663">
        <v>1</v>
      </c>
      <c r="X1663">
        <v>0.16</v>
      </c>
      <c r="Y1663">
        <v>30.5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0.16</v>
      </c>
      <c r="AH1663">
        <v>2</v>
      </c>
      <c r="AI1663">
        <v>53554956</v>
      </c>
      <c r="AJ1663">
        <v>1865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 x14ac:dyDescent="0.2">
      <c r="A1664">
        <f>ROW(Source!A1077)</f>
        <v>1077</v>
      </c>
      <c r="B1664">
        <v>53554971</v>
      </c>
      <c r="C1664">
        <v>53554947</v>
      </c>
      <c r="D1664">
        <v>29114470</v>
      </c>
      <c r="E1664">
        <v>1</v>
      </c>
      <c r="F1664">
        <v>1</v>
      </c>
      <c r="G1664">
        <v>1</v>
      </c>
      <c r="H1664">
        <v>3</v>
      </c>
      <c r="I1664" t="s">
        <v>1952</v>
      </c>
      <c r="J1664" t="s">
        <v>1953</v>
      </c>
      <c r="K1664" t="s">
        <v>1954</v>
      </c>
      <c r="L1664">
        <v>1355</v>
      </c>
      <c r="N1664">
        <v>1010</v>
      </c>
      <c r="O1664" t="s">
        <v>894</v>
      </c>
      <c r="P1664" t="s">
        <v>894</v>
      </c>
      <c r="Q1664">
        <v>100</v>
      </c>
      <c r="X1664">
        <v>0.32</v>
      </c>
      <c r="Y1664">
        <v>86.24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0.32</v>
      </c>
      <c r="AH1664">
        <v>2</v>
      </c>
      <c r="AI1664">
        <v>53554957</v>
      </c>
      <c r="AJ1664">
        <v>1866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 x14ac:dyDescent="0.2">
      <c r="A1665">
        <f>ROW(Source!A1077)</f>
        <v>1077</v>
      </c>
      <c r="B1665">
        <v>53554972</v>
      </c>
      <c r="C1665">
        <v>53554947</v>
      </c>
      <c r="D1665">
        <v>29149204</v>
      </c>
      <c r="E1665">
        <v>1</v>
      </c>
      <c r="F1665">
        <v>1</v>
      </c>
      <c r="G1665">
        <v>1</v>
      </c>
      <c r="H1665">
        <v>3</v>
      </c>
      <c r="I1665" t="s">
        <v>1938</v>
      </c>
      <c r="J1665" t="s">
        <v>1944</v>
      </c>
      <c r="K1665" t="s">
        <v>1940</v>
      </c>
      <c r="L1665">
        <v>1348</v>
      </c>
      <c r="N1665">
        <v>1009</v>
      </c>
      <c r="O1665" t="s">
        <v>26</v>
      </c>
      <c r="P1665" t="s">
        <v>26</v>
      </c>
      <c r="Q1665">
        <v>1000</v>
      </c>
      <c r="X1665">
        <v>2.1000000000000001E-2</v>
      </c>
      <c r="Y1665">
        <v>729.98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2.1000000000000001E-2</v>
      </c>
      <c r="AH1665">
        <v>2</v>
      </c>
      <c r="AI1665">
        <v>53554959</v>
      </c>
      <c r="AJ1665">
        <v>1868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 x14ac:dyDescent="0.2">
      <c r="A1666">
        <f>ROW(Source!A1077)</f>
        <v>1077</v>
      </c>
      <c r="B1666">
        <v>53554973</v>
      </c>
      <c r="C1666">
        <v>53554947</v>
      </c>
      <c r="D1666">
        <v>29171808</v>
      </c>
      <c r="E1666">
        <v>1</v>
      </c>
      <c r="F1666">
        <v>1</v>
      </c>
      <c r="G1666">
        <v>1</v>
      </c>
      <c r="H1666">
        <v>3</v>
      </c>
      <c r="I1666" t="s">
        <v>1933</v>
      </c>
      <c r="J1666" t="s">
        <v>1934</v>
      </c>
      <c r="K1666" t="s">
        <v>1935</v>
      </c>
      <c r="L1666">
        <v>1374</v>
      </c>
      <c r="N1666">
        <v>1013</v>
      </c>
      <c r="O1666" t="s">
        <v>1936</v>
      </c>
      <c r="P1666" t="s">
        <v>1936</v>
      </c>
      <c r="Q1666">
        <v>1</v>
      </c>
      <c r="X1666">
        <v>3.04</v>
      </c>
      <c r="Y1666">
        <v>1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3.04</v>
      </c>
      <c r="AH1666">
        <v>2</v>
      </c>
      <c r="AI1666">
        <v>53554961</v>
      </c>
      <c r="AJ1666">
        <v>1870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 x14ac:dyDescent="0.2">
      <c r="A1667">
        <f>ROW(Source!A1082)</f>
        <v>1082</v>
      </c>
      <c r="B1667">
        <v>53554987</v>
      </c>
      <c r="C1667">
        <v>53554976</v>
      </c>
      <c r="D1667">
        <v>29361034</v>
      </c>
      <c r="E1667">
        <v>1</v>
      </c>
      <c r="F1667">
        <v>1</v>
      </c>
      <c r="G1667">
        <v>1</v>
      </c>
      <c r="H1667">
        <v>1</v>
      </c>
      <c r="I1667" t="s">
        <v>2117</v>
      </c>
      <c r="J1667" t="s">
        <v>3</v>
      </c>
      <c r="K1667" t="s">
        <v>1959</v>
      </c>
      <c r="L1667">
        <v>1369</v>
      </c>
      <c r="N1667">
        <v>1013</v>
      </c>
      <c r="O1667" t="s">
        <v>1486</v>
      </c>
      <c r="P1667" t="s">
        <v>1486</v>
      </c>
      <c r="Q1667">
        <v>1</v>
      </c>
      <c r="X1667">
        <v>32.371199999999995</v>
      </c>
      <c r="Y1667">
        <v>0</v>
      </c>
      <c r="Z1667">
        <v>0</v>
      </c>
      <c r="AA1667">
        <v>0</v>
      </c>
      <c r="AB1667">
        <v>306.91000000000003</v>
      </c>
      <c r="AC1667">
        <v>0</v>
      </c>
      <c r="AD1667">
        <v>1</v>
      </c>
      <c r="AE1667">
        <v>1</v>
      </c>
      <c r="AF1667" t="s">
        <v>916</v>
      </c>
      <c r="AG1667">
        <v>38.845440000000004</v>
      </c>
      <c r="AH1667">
        <v>3</v>
      </c>
      <c r="AI1667">
        <v>-1</v>
      </c>
      <c r="AJ1667" t="s">
        <v>3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 x14ac:dyDescent="0.2">
      <c r="A1668">
        <f>ROW(Source!A1082)</f>
        <v>1082</v>
      </c>
      <c r="B1668">
        <v>53554988</v>
      </c>
      <c r="C1668">
        <v>53554976</v>
      </c>
      <c r="D1668">
        <v>121548</v>
      </c>
      <c r="E1668">
        <v>1</v>
      </c>
      <c r="F1668">
        <v>1</v>
      </c>
      <c r="G1668">
        <v>1</v>
      </c>
      <c r="H1668">
        <v>1</v>
      </c>
      <c r="I1668" t="s">
        <v>31</v>
      </c>
      <c r="J1668" t="s">
        <v>3</v>
      </c>
      <c r="K1668" t="s">
        <v>1489</v>
      </c>
      <c r="L1668">
        <v>608254</v>
      </c>
      <c r="N1668">
        <v>1013</v>
      </c>
      <c r="O1668" t="s">
        <v>1490</v>
      </c>
      <c r="P1668" t="s">
        <v>1490</v>
      </c>
      <c r="Q1668">
        <v>1</v>
      </c>
      <c r="X1668">
        <v>0.37440000000000001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2</v>
      </c>
      <c r="AF1668" t="s">
        <v>916</v>
      </c>
      <c r="AG1668">
        <v>0.44928000000000001</v>
      </c>
      <c r="AH1668">
        <v>2</v>
      </c>
      <c r="AI1668">
        <v>53554978</v>
      </c>
      <c r="AJ1668">
        <v>1872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 x14ac:dyDescent="0.2">
      <c r="A1669">
        <f>ROW(Source!A1082)</f>
        <v>1082</v>
      </c>
      <c r="B1669">
        <v>53554989</v>
      </c>
      <c r="C1669">
        <v>53554976</v>
      </c>
      <c r="D1669">
        <v>29172362</v>
      </c>
      <c r="E1669">
        <v>1</v>
      </c>
      <c r="F1669">
        <v>1</v>
      </c>
      <c r="G1669">
        <v>1</v>
      </c>
      <c r="H1669">
        <v>2</v>
      </c>
      <c r="I1669" t="s">
        <v>1924</v>
      </c>
      <c r="J1669" t="s">
        <v>1925</v>
      </c>
      <c r="K1669" t="s">
        <v>1926</v>
      </c>
      <c r="L1669">
        <v>1368</v>
      </c>
      <c r="N1669">
        <v>1011</v>
      </c>
      <c r="O1669" t="s">
        <v>1494</v>
      </c>
      <c r="P1669" t="s">
        <v>1494</v>
      </c>
      <c r="Q1669">
        <v>1</v>
      </c>
      <c r="X1669">
        <v>0.37440000000000001</v>
      </c>
      <c r="Y1669">
        <v>0</v>
      </c>
      <c r="Z1669">
        <v>134.65</v>
      </c>
      <c r="AA1669">
        <v>13.5</v>
      </c>
      <c r="AB1669">
        <v>0</v>
      </c>
      <c r="AC1669">
        <v>0</v>
      </c>
      <c r="AD1669">
        <v>1</v>
      </c>
      <c r="AE1669">
        <v>0</v>
      </c>
      <c r="AF1669" t="s">
        <v>916</v>
      </c>
      <c r="AG1669">
        <v>0.44928000000000001</v>
      </c>
      <c r="AH1669">
        <v>2</v>
      </c>
      <c r="AI1669">
        <v>53554979</v>
      </c>
      <c r="AJ1669">
        <v>1873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 x14ac:dyDescent="0.2">
      <c r="A1670">
        <f>ROW(Source!A1082)</f>
        <v>1082</v>
      </c>
      <c r="B1670">
        <v>53554990</v>
      </c>
      <c r="C1670">
        <v>53554976</v>
      </c>
      <c r="D1670">
        <v>29174913</v>
      </c>
      <c r="E1670">
        <v>1</v>
      </c>
      <c r="F1670">
        <v>1</v>
      </c>
      <c r="G1670">
        <v>1</v>
      </c>
      <c r="H1670">
        <v>2</v>
      </c>
      <c r="I1670" t="s">
        <v>1513</v>
      </c>
      <c r="J1670" t="s">
        <v>1514</v>
      </c>
      <c r="K1670" t="s">
        <v>1515</v>
      </c>
      <c r="L1670">
        <v>1368</v>
      </c>
      <c r="N1670">
        <v>1011</v>
      </c>
      <c r="O1670" t="s">
        <v>1494</v>
      </c>
      <c r="P1670" t="s">
        <v>1494</v>
      </c>
      <c r="Q1670">
        <v>1</v>
      </c>
      <c r="X1670">
        <v>0.37440000000000001</v>
      </c>
      <c r="Y1670">
        <v>0</v>
      </c>
      <c r="Z1670">
        <v>87.17</v>
      </c>
      <c r="AA1670">
        <v>11.6</v>
      </c>
      <c r="AB1670">
        <v>0</v>
      </c>
      <c r="AC1670">
        <v>0</v>
      </c>
      <c r="AD1670">
        <v>1</v>
      </c>
      <c r="AE1670">
        <v>0</v>
      </c>
      <c r="AF1670" t="s">
        <v>916</v>
      </c>
      <c r="AG1670">
        <v>0.44928000000000001</v>
      </c>
      <c r="AH1670">
        <v>2</v>
      </c>
      <c r="AI1670">
        <v>53554980</v>
      </c>
      <c r="AJ1670">
        <v>1874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 x14ac:dyDescent="0.2">
      <c r="A1671">
        <f>ROW(Source!A1082)</f>
        <v>1082</v>
      </c>
      <c r="B1671">
        <v>53554991</v>
      </c>
      <c r="C1671">
        <v>53554976</v>
      </c>
      <c r="D1671">
        <v>29107914</v>
      </c>
      <c r="E1671">
        <v>1</v>
      </c>
      <c r="F1671">
        <v>1</v>
      </c>
      <c r="G1671">
        <v>1</v>
      </c>
      <c r="H1671">
        <v>3</v>
      </c>
      <c r="I1671" t="s">
        <v>1962</v>
      </c>
      <c r="J1671" t="s">
        <v>2118</v>
      </c>
      <c r="K1671" t="s">
        <v>1964</v>
      </c>
      <c r="L1671">
        <v>1348</v>
      </c>
      <c r="N1671">
        <v>1009</v>
      </c>
      <c r="O1671" t="s">
        <v>26</v>
      </c>
      <c r="P1671" t="s">
        <v>26</v>
      </c>
      <c r="Q1671">
        <v>1000</v>
      </c>
      <c r="X1671">
        <v>3.3E-4</v>
      </c>
      <c r="Y1671">
        <v>19800.009999999998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0</v>
      </c>
      <c r="AF1671" t="s">
        <v>3</v>
      </c>
      <c r="AG1671">
        <v>3.3E-4</v>
      </c>
      <c r="AH1671">
        <v>3</v>
      </c>
      <c r="AI1671">
        <v>-1</v>
      </c>
      <c r="AJ1671" t="s">
        <v>3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 x14ac:dyDescent="0.2">
      <c r="A1672">
        <f>ROW(Source!A1082)</f>
        <v>1082</v>
      </c>
      <c r="B1672">
        <v>53554992</v>
      </c>
      <c r="C1672">
        <v>53554976</v>
      </c>
      <c r="D1672">
        <v>29111245</v>
      </c>
      <c r="E1672">
        <v>1</v>
      </c>
      <c r="F1672">
        <v>1</v>
      </c>
      <c r="G1672">
        <v>1</v>
      </c>
      <c r="H1672">
        <v>3</v>
      </c>
      <c r="I1672" t="s">
        <v>1965</v>
      </c>
      <c r="J1672" t="s">
        <v>2119</v>
      </c>
      <c r="K1672" t="s">
        <v>1967</v>
      </c>
      <c r="L1672">
        <v>1348</v>
      </c>
      <c r="N1672">
        <v>1009</v>
      </c>
      <c r="O1672" t="s">
        <v>26</v>
      </c>
      <c r="P1672" t="s">
        <v>26</v>
      </c>
      <c r="Q1672">
        <v>1000</v>
      </c>
      <c r="X1672">
        <v>1.4E-3</v>
      </c>
      <c r="Y1672">
        <v>3960.01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1.4E-3</v>
      </c>
      <c r="AH1672">
        <v>3</v>
      </c>
      <c r="AI1672">
        <v>-1</v>
      </c>
      <c r="AJ1672" t="s">
        <v>3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 x14ac:dyDescent="0.2">
      <c r="A1673">
        <f>ROW(Source!A1082)</f>
        <v>1082</v>
      </c>
      <c r="B1673">
        <v>53554993</v>
      </c>
      <c r="C1673">
        <v>53554976</v>
      </c>
      <c r="D1673">
        <v>29108269</v>
      </c>
      <c r="E1673">
        <v>1</v>
      </c>
      <c r="F1673">
        <v>1</v>
      </c>
      <c r="G1673">
        <v>1</v>
      </c>
      <c r="H1673">
        <v>3</v>
      </c>
      <c r="I1673" t="s">
        <v>1968</v>
      </c>
      <c r="J1673" t="s">
        <v>2120</v>
      </c>
      <c r="K1673" t="s">
        <v>1970</v>
      </c>
      <c r="L1673">
        <v>1348</v>
      </c>
      <c r="N1673">
        <v>1009</v>
      </c>
      <c r="O1673" t="s">
        <v>26</v>
      </c>
      <c r="P1673" t="s">
        <v>26</v>
      </c>
      <c r="Q1673">
        <v>1000</v>
      </c>
      <c r="X1673">
        <v>5.0000000000000001E-4</v>
      </c>
      <c r="Y1673">
        <v>1820.01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 t="s">
        <v>3</v>
      </c>
      <c r="AG1673">
        <v>5.0000000000000001E-4</v>
      </c>
      <c r="AH1673">
        <v>3</v>
      </c>
      <c r="AI1673">
        <v>-1</v>
      </c>
      <c r="AJ1673" t="s">
        <v>3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 x14ac:dyDescent="0.2">
      <c r="A1674">
        <f>ROW(Source!A1082)</f>
        <v>1082</v>
      </c>
      <c r="B1674">
        <v>53554994</v>
      </c>
      <c r="C1674">
        <v>53554976</v>
      </c>
      <c r="D1674">
        <v>29110426</v>
      </c>
      <c r="E1674">
        <v>1</v>
      </c>
      <c r="F1674">
        <v>1</v>
      </c>
      <c r="G1674">
        <v>1</v>
      </c>
      <c r="H1674">
        <v>3</v>
      </c>
      <c r="I1674" t="s">
        <v>1971</v>
      </c>
      <c r="J1674" t="s">
        <v>1990</v>
      </c>
      <c r="K1674" t="s">
        <v>1973</v>
      </c>
      <c r="L1674">
        <v>1346</v>
      </c>
      <c r="N1674">
        <v>1009</v>
      </c>
      <c r="O1674" t="s">
        <v>143</v>
      </c>
      <c r="P1674" t="s">
        <v>143</v>
      </c>
      <c r="Q1674">
        <v>1</v>
      </c>
      <c r="X1674">
        <v>0.04</v>
      </c>
      <c r="Y1674">
        <v>28.67</v>
      </c>
      <c r="Z1674">
        <v>0</v>
      </c>
      <c r="AA1674">
        <v>0</v>
      </c>
      <c r="AB1674">
        <v>0</v>
      </c>
      <c r="AC1674">
        <v>0</v>
      </c>
      <c r="AD1674">
        <v>1</v>
      </c>
      <c r="AE1674">
        <v>0</v>
      </c>
      <c r="AF1674" t="s">
        <v>3</v>
      </c>
      <c r="AG1674">
        <v>0.04</v>
      </c>
      <c r="AH1674">
        <v>2</v>
      </c>
      <c r="AI1674">
        <v>53554981</v>
      </c>
      <c r="AJ1674">
        <v>1875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 x14ac:dyDescent="0.2">
      <c r="A1675">
        <f>ROW(Source!A1082)</f>
        <v>1082</v>
      </c>
      <c r="B1675">
        <v>53554995</v>
      </c>
      <c r="C1675">
        <v>53554976</v>
      </c>
      <c r="D1675">
        <v>29110838</v>
      </c>
      <c r="E1675">
        <v>1</v>
      </c>
      <c r="F1675">
        <v>1</v>
      </c>
      <c r="G1675">
        <v>1</v>
      </c>
      <c r="H1675">
        <v>3</v>
      </c>
      <c r="I1675" t="s">
        <v>1930</v>
      </c>
      <c r="J1675" t="s">
        <v>1931</v>
      </c>
      <c r="K1675" t="s">
        <v>1932</v>
      </c>
      <c r="L1675">
        <v>1346</v>
      </c>
      <c r="N1675">
        <v>1009</v>
      </c>
      <c r="O1675" t="s">
        <v>143</v>
      </c>
      <c r="P1675" t="s">
        <v>143</v>
      </c>
      <c r="Q1675">
        <v>1</v>
      </c>
      <c r="X1675">
        <v>0.16</v>
      </c>
      <c r="Y1675">
        <v>30.5</v>
      </c>
      <c r="Z1675">
        <v>0</v>
      </c>
      <c r="AA1675">
        <v>0</v>
      </c>
      <c r="AB1675">
        <v>0</v>
      </c>
      <c r="AC1675">
        <v>0</v>
      </c>
      <c r="AD1675">
        <v>1</v>
      </c>
      <c r="AE1675">
        <v>0</v>
      </c>
      <c r="AF1675" t="s">
        <v>3</v>
      </c>
      <c r="AG1675">
        <v>0.16</v>
      </c>
      <c r="AH1675">
        <v>2</v>
      </c>
      <c r="AI1675">
        <v>53554983</v>
      </c>
      <c r="AJ1675">
        <v>1877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 x14ac:dyDescent="0.2">
      <c r="A1676">
        <f>ROW(Source!A1082)</f>
        <v>1082</v>
      </c>
      <c r="B1676">
        <v>53554996</v>
      </c>
      <c r="C1676">
        <v>53554976</v>
      </c>
      <c r="D1676">
        <v>29114470</v>
      </c>
      <c r="E1676">
        <v>1</v>
      </c>
      <c r="F1676">
        <v>1</v>
      </c>
      <c r="G1676">
        <v>1</v>
      </c>
      <c r="H1676">
        <v>3</v>
      </c>
      <c r="I1676" t="s">
        <v>1952</v>
      </c>
      <c r="J1676" t="s">
        <v>1953</v>
      </c>
      <c r="K1676" t="s">
        <v>1954</v>
      </c>
      <c r="L1676">
        <v>1355</v>
      </c>
      <c r="N1676">
        <v>1010</v>
      </c>
      <c r="O1676" t="s">
        <v>894</v>
      </c>
      <c r="P1676" t="s">
        <v>894</v>
      </c>
      <c r="Q1676">
        <v>100</v>
      </c>
      <c r="X1676">
        <v>0.32</v>
      </c>
      <c r="Y1676">
        <v>86.24</v>
      </c>
      <c r="Z1676">
        <v>0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 t="s">
        <v>3</v>
      </c>
      <c r="AG1676">
        <v>0.32</v>
      </c>
      <c r="AH1676">
        <v>3</v>
      </c>
      <c r="AI1676">
        <v>-1</v>
      </c>
      <c r="AJ1676" t="s">
        <v>3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 x14ac:dyDescent="0.2">
      <c r="A1677">
        <f>ROW(Source!A1082)</f>
        <v>1082</v>
      </c>
      <c r="B1677">
        <v>53554997</v>
      </c>
      <c r="C1677">
        <v>53554976</v>
      </c>
      <c r="D1677">
        <v>29149204</v>
      </c>
      <c r="E1677">
        <v>1</v>
      </c>
      <c r="F1677">
        <v>1</v>
      </c>
      <c r="G1677">
        <v>1</v>
      </c>
      <c r="H1677">
        <v>3</v>
      </c>
      <c r="I1677" t="s">
        <v>1938</v>
      </c>
      <c r="J1677" t="s">
        <v>1944</v>
      </c>
      <c r="K1677" t="s">
        <v>1940</v>
      </c>
      <c r="L1677">
        <v>1348</v>
      </c>
      <c r="N1677">
        <v>1009</v>
      </c>
      <c r="O1677" t="s">
        <v>26</v>
      </c>
      <c r="P1677" t="s">
        <v>26</v>
      </c>
      <c r="Q1677">
        <v>1000</v>
      </c>
      <c r="X1677">
        <v>2.1000000000000001E-2</v>
      </c>
      <c r="Y1677">
        <v>729.98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3</v>
      </c>
      <c r="AG1677">
        <v>2.1000000000000001E-2</v>
      </c>
      <c r="AH1677">
        <v>3</v>
      </c>
      <c r="AI1677">
        <v>-1</v>
      </c>
      <c r="AJ1677" t="s">
        <v>3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 x14ac:dyDescent="0.2">
      <c r="A1678">
        <f>ROW(Source!A1082)</f>
        <v>1082</v>
      </c>
      <c r="B1678">
        <v>53554998</v>
      </c>
      <c r="C1678">
        <v>53554976</v>
      </c>
      <c r="D1678">
        <v>29171808</v>
      </c>
      <c r="E1678">
        <v>1</v>
      </c>
      <c r="F1678">
        <v>1</v>
      </c>
      <c r="G1678">
        <v>1</v>
      </c>
      <c r="H1678">
        <v>3</v>
      </c>
      <c r="I1678" t="s">
        <v>1933</v>
      </c>
      <c r="J1678" t="s">
        <v>1934</v>
      </c>
      <c r="K1678" t="s">
        <v>1935</v>
      </c>
      <c r="L1678">
        <v>1374</v>
      </c>
      <c r="N1678">
        <v>1013</v>
      </c>
      <c r="O1678" t="s">
        <v>1936</v>
      </c>
      <c r="P1678" t="s">
        <v>1936</v>
      </c>
      <c r="Q1678">
        <v>1</v>
      </c>
      <c r="X1678">
        <v>4.2300000000000004</v>
      </c>
      <c r="Y1678">
        <v>1</v>
      </c>
      <c r="Z1678">
        <v>0</v>
      </c>
      <c r="AA1678">
        <v>0</v>
      </c>
      <c r="AB1678">
        <v>0</v>
      </c>
      <c r="AC1678">
        <v>0</v>
      </c>
      <c r="AD1678">
        <v>1</v>
      </c>
      <c r="AE1678">
        <v>0</v>
      </c>
      <c r="AF1678" t="s">
        <v>3</v>
      </c>
      <c r="AG1678">
        <v>4.2300000000000004</v>
      </c>
      <c r="AH1678">
        <v>2</v>
      </c>
      <c r="AI1678">
        <v>53554986</v>
      </c>
      <c r="AJ1678">
        <v>1880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 x14ac:dyDescent="0.2">
      <c r="A1679">
        <f>ROW(Source!A1083)</f>
        <v>1083</v>
      </c>
      <c r="B1679">
        <v>53554987</v>
      </c>
      <c r="C1679">
        <v>53554976</v>
      </c>
      <c r="D1679">
        <v>29361034</v>
      </c>
      <c r="E1679">
        <v>1</v>
      </c>
      <c r="F1679">
        <v>1</v>
      </c>
      <c r="G1679">
        <v>1</v>
      </c>
      <c r="H1679">
        <v>1</v>
      </c>
      <c r="I1679" t="s">
        <v>2117</v>
      </c>
      <c r="J1679" t="s">
        <v>3</v>
      </c>
      <c r="K1679" t="s">
        <v>1959</v>
      </c>
      <c r="L1679">
        <v>1369</v>
      </c>
      <c r="N1679">
        <v>1013</v>
      </c>
      <c r="O1679" t="s">
        <v>1486</v>
      </c>
      <c r="P1679" t="s">
        <v>1486</v>
      </c>
      <c r="Q1679">
        <v>1</v>
      </c>
      <c r="X1679">
        <v>32.371199999999995</v>
      </c>
      <c r="Y1679">
        <v>0</v>
      </c>
      <c r="Z1679">
        <v>0</v>
      </c>
      <c r="AA1679">
        <v>0</v>
      </c>
      <c r="AB1679">
        <v>306.91000000000003</v>
      </c>
      <c r="AC1679">
        <v>0</v>
      </c>
      <c r="AD1679">
        <v>1</v>
      </c>
      <c r="AE1679">
        <v>1</v>
      </c>
      <c r="AF1679" t="s">
        <v>916</v>
      </c>
      <c r="AG1679">
        <v>38.845440000000004</v>
      </c>
      <c r="AH1679">
        <v>3</v>
      </c>
      <c r="AI1679">
        <v>-1</v>
      </c>
      <c r="AJ1679" t="s">
        <v>3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 x14ac:dyDescent="0.2">
      <c r="A1680">
        <f>ROW(Source!A1083)</f>
        <v>1083</v>
      </c>
      <c r="B1680">
        <v>53554988</v>
      </c>
      <c r="C1680">
        <v>53554976</v>
      </c>
      <c r="D1680">
        <v>121548</v>
      </c>
      <c r="E1680">
        <v>1</v>
      </c>
      <c r="F1680">
        <v>1</v>
      </c>
      <c r="G1680">
        <v>1</v>
      </c>
      <c r="H1680">
        <v>1</v>
      </c>
      <c r="I1680" t="s">
        <v>31</v>
      </c>
      <c r="J1680" t="s">
        <v>3</v>
      </c>
      <c r="K1680" t="s">
        <v>1489</v>
      </c>
      <c r="L1680">
        <v>608254</v>
      </c>
      <c r="N1680">
        <v>1013</v>
      </c>
      <c r="O1680" t="s">
        <v>1490</v>
      </c>
      <c r="P1680" t="s">
        <v>1490</v>
      </c>
      <c r="Q1680">
        <v>1</v>
      </c>
      <c r="X1680">
        <v>0.37440000000000001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1</v>
      </c>
      <c r="AE1680">
        <v>2</v>
      </c>
      <c r="AF1680" t="s">
        <v>916</v>
      </c>
      <c r="AG1680">
        <v>0.44928000000000001</v>
      </c>
      <c r="AH1680">
        <v>2</v>
      </c>
      <c r="AI1680">
        <v>53554978</v>
      </c>
      <c r="AJ1680">
        <v>1882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 x14ac:dyDescent="0.2">
      <c r="A1681">
        <f>ROW(Source!A1083)</f>
        <v>1083</v>
      </c>
      <c r="B1681">
        <v>53554989</v>
      </c>
      <c r="C1681">
        <v>53554976</v>
      </c>
      <c r="D1681">
        <v>29172362</v>
      </c>
      <c r="E1681">
        <v>1</v>
      </c>
      <c r="F1681">
        <v>1</v>
      </c>
      <c r="G1681">
        <v>1</v>
      </c>
      <c r="H1681">
        <v>2</v>
      </c>
      <c r="I1681" t="s">
        <v>1924</v>
      </c>
      <c r="J1681" t="s">
        <v>1925</v>
      </c>
      <c r="K1681" t="s">
        <v>1926</v>
      </c>
      <c r="L1681">
        <v>1368</v>
      </c>
      <c r="N1681">
        <v>1011</v>
      </c>
      <c r="O1681" t="s">
        <v>1494</v>
      </c>
      <c r="P1681" t="s">
        <v>1494</v>
      </c>
      <c r="Q1681">
        <v>1</v>
      </c>
      <c r="X1681">
        <v>0.37440000000000001</v>
      </c>
      <c r="Y1681">
        <v>0</v>
      </c>
      <c r="Z1681">
        <v>134.65</v>
      </c>
      <c r="AA1681">
        <v>13.5</v>
      </c>
      <c r="AB1681">
        <v>0</v>
      </c>
      <c r="AC1681">
        <v>0</v>
      </c>
      <c r="AD1681">
        <v>1</v>
      </c>
      <c r="AE1681">
        <v>0</v>
      </c>
      <c r="AF1681" t="s">
        <v>916</v>
      </c>
      <c r="AG1681">
        <v>0.44928000000000001</v>
      </c>
      <c r="AH1681">
        <v>2</v>
      </c>
      <c r="AI1681">
        <v>53554979</v>
      </c>
      <c r="AJ1681">
        <v>1883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 x14ac:dyDescent="0.2">
      <c r="A1682">
        <f>ROW(Source!A1083)</f>
        <v>1083</v>
      </c>
      <c r="B1682">
        <v>53554990</v>
      </c>
      <c r="C1682">
        <v>53554976</v>
      </c>
      <c r="D1682">
        <v>29174913</v>
      </c>
      <c r="E1682">
        <v>1</v>
      </c>
      <c r="F1682">
        <v>1</v>
      </c>
      <c r="G1682">
        <v>1</v>
      </c>
      <c r="H1682">
        <v>2</v>
      </c>
      <c r="I1682" t="s">
        <v>1513</v>
      </c>
      <c r="J1682" t="s">
        <v>1514</v>
      </c>
      <c r="K1682" t="s">
        <v>1515</v>
      </c>
      <c r="L1682">
        <v>1368</v>
      </c>
      <c r="N1682">
        <v>1011</v>
      </c>
      <c r="O1682" t="s">
        <v>1494</v>
      </c>
      <c r="P1682" t="s">
        <v>1494</v>
      </c>
      <c r="Q1682">
        <v>1</v>
      </c>
      <c r="X1682">
        <v>0.37440000000000001</v>
      </c>
      <c r="Y1682">
        <v>0</v>
      </c>
      <c r="Z1682">
        <v>87.17</v>
      </c>
      <c r="AA1682">
        <v>11.6</v>
      </c>
      <c r="AB1682">
        <v>0</v>
      </c>
      <c r="AC1682">
        <v>0</v>
      </c>
      <c r="AD1682">
        <v>1</v>
      </c>
      <c r="AE1682">
        <v>0</v>
      </c>
      <c r="AF1682" t="s">
        <v>916</v>
      </c>
      <c r="AG1682">
        <v>0.44928000000000001</v>
      </c>
      <c r="AH1682">
        <v>2</v>
      </c>
      <c r="AI1682">
        <v>53554980</v>
      </c>
      <c r="AJ1682">
        <v>1884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 x14ac:dyDescent="0.2">
      <c r="A1683">
        <f>ROW(Source!A1083)</f>
        <v>1083</v>
      </c>
      <c r="B1683">
        <v>53554991</v>
      </c>
      <c r="C1683">
        <v>53554976</v>
      </c>
      <c r="D1683">
        <v>29107914</v>
      </c>
      <c r="E1683">
        <v>1</v>
      </c>
      <c r="F1683">
        <v>1</v>
      </c>
      <c r="G1683">
        <v>1</v>
      </c>
      <c r="H1683">
        <v>3</v>
      </c>
      <c r="I1683" t="s">
        <v>1962</v>
      </c>
      <c r="J1683" t="s">
        <v>2118</v>
      </c>
      <c r="K1683" t="s">
        <v>1964</v>
      </c>
      <c r="L1683">
        <v>1348</v>
      </c>
      <c r="N1683">
        <v>1009</v>
      </c>
      <c r="O1683" t="s">
        <v>26</v>
      </c>
      <c r="P1683" t="s">
        <v>26</v>
      </c>
      <c r="Q1683">
        <v>1000</v>
      </c>
      <c r="X1683">
        <v>3.3E-4</v>
      </c>
      <c r="Y1683">
        <v>19800.009999999998</v>
      </c>
      <c r="Z1683">
        <v>0</v>
      </c>
      <c r="AA1683">
        <v>0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3.3E-4</v>
      </c>
      <c r="AH1683">
        <v>3</v>
      </c>
      <c r="AI1683">
        <v>-1</v>
      </c>
      <c r="AJ1683" t="s">
        <v>3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 x14ac:dyDescent="0.2">
      <c r="A1684">
        <f>ROW(Source!A1083)</f>
        <v>1083</v>
      </c>
      <c r="B1684">
        <v>53554992</v>
      </c>
      <c r="C1684">
        <v>53554976</v>
      </c>
      <c r="D1684">
        <v>29111245</v>
      </c>
      <c r="E1684">
        <v>1</v>
      </c>
      <c r="F1684">
        <v>1</v>
      </c>
      <c r="G1684">
        <v>1</v>
      </c>
      <c r="H1684">
        <v>3</v>
      </c>
      <c r="I1684" t="s">
        <v>1965</v>
      </c>
      <c r="J1684" t="s">
        <v>2119</v>
      </c>
      <c r="K1684" t="s">
        <v>1967</v>
      </c>
      <c r="L1684">
        <v>1348</v>
      </c>
      <c r="N1684">
        <v>1009</v>
      </c>
      <c r="O1684" t="s">
        <v>26</v>
      </c>
      <c r="P1684" t="s">
        <v>26</v>
      </c>
      <c r="Q1684">
        <v>1000</v>
      </c>
      <c r="X1684">
        <v>1.4E-3</v>
      </c>
      <c r="Y1684">
        <v>3960.01</v>
      </c>
      <c r="Z1684">
        <v>0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 t="s">
        <v>3</v>
      </c>
      <c r="AG1684">
        <v>1.4E-3</v>
      </c>
      <c r="AH1684">
        <v>3</v>
      </c>
      <c r="AI1684">
        <v>-1</v>
      </c>
      <c r="AJ1684" t="s">
        <v>3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 x14ac:dyDescent="0.2">
      <c r="A1685">
        <f>ROW(Source!A1083)</f>
        <v>1083</v>
      </c>
      <c r="B1685">
        <v>53554993</v>
      </c>
      <c r="C1685">
        <v>53554976</v>
      </c>
      <c r="D1685">
        <v>29108269</v>
      </c>
      <c r="E1685">
        <v>1</v>
      </c>
      <c r="F1685">
        <v>1</v>
      </c>
      <c r="G1685">
        <v>1</v>
      </c>
      <c r="H1685">
        <v>3</v>
      </c>
      <c r="I1685" t="s">
        <v>1968</v>
      </c>
      <c r="J1685" t="s">
        <v>2120</v>
      </c>
      <c r="K1685" t="s">
        <v>1970</v>
      </c>
      <c r="L1685">
        <v>1348</v>
      </c>
      <c r="N1685">
        <v>1009</v>
      </c>
      <c r="O1685" t="s">
        <v>26</v>
      </c>
      <c r="P1685" t="s">
        <v>26</v>
      </c>
      <c r="Q1685">
        <v>1000</v>
      </c>
      <c r="X1685">
        <v>5.0000000000000001E-4</v>
      </c>
      <c r="Y1685">
        <v>1820.01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5.0000000000000001E-4</v>
      </c>
      <c r="AH1685">
        <v>3</v>
      </c>
      <c r="AI1685">
        <v>-1</v>
      </c>
      <c r="AJ1685" t="s">
        <v>3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 x14ac:dyDescent="0.2">
      <c r="A1686">
        <f>ROW(Source!A1083)</f>
        <v>1083</v>
      </c>
      <c r="B1686">
        <v>53554994</v>
      </c>
      <c r="C1686">
        <v>53554976</v>
      </c>
      <c r="D1686">
        <v>29110426</v>
      </c>
      <c r="E1686">
        <v>1</v>
      </c>
      <c r="F1686">
        <v>1</v>
      </c>
      <c r="G1686">
        <v>1</v>
      </c>
      <c r="H1686">
        <v>3</v>
      </c>
      <c r="I1686" t="s">
        <v>1971</v>
      </c>
      <c r="J1686" t="s">
        <v>1990</v>
      </c>
      <c r="K1686" t="s">
        <v>1973</v>
      </c>
      <c r="L1686">
        <v>1346</v>
      </c>
      <c r="N1686">
        <v>1009</v>
      </c>
      <c r="O1686" t="s">
        <v>143</v>
      </c>
      <c r="P1686" t="s">
        <v>143</v>
      </c>
      <c r="Q1686">
        <v>1</v>
      </c>
      <c r="X1686">
        <v>0.04</v>
      </c>
      <c r="Y1686">
        <v>28.67</v>
      </c>
      <c r="Z1686"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 t="s">
        <v>3</v>
      </c>
      <c r="AG1686">
        <v>0.04</v>
      </c>
      <c r="AH1686">
        <v>2</v>
      </c>
      <c r="AI1686">
        <v>53554981</v>
      </c>
      <c r="AJ1686">
        <v>1885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 x14ac:dyDescent="0.2">
      <c r="A1687">
        <f>ROW(Source!A1083)</f>
        <v>1083</v>
      </c>
      <c r="B1687">
        <v>53554995</v>
      </c>
      <c r="C1687">
        <v>53554976</v>
      </c>
      <c r="D1687">
        <v>29110838</v>
      </c>
      <c r="E1687">
        <v>1</v>
      </c>
      <c r="F1687">
        <v>1</v>
      </c>
      <c r="G1687">
        <v>1</v>
      </c>
      <c r="H1687">
        <v>3</v>
      </c>
      <c r="I1687" t="s">
        <v>1930</v>
      </c>
      <c r="J1687" t="s">
        <v>1931</v>
      </c>
      <c r="K1687" t="s">
        <v>1932</v>
      </c>
      <c r="L1687">
        <v>1346</v>
      </c>
      <c r="N1687">
        <v>1009</v>
      </c>
      <c r="O1687" t="s">
        <v>143</v>
      </c>
      <c r="P1687" t="s">
        <v>143</v>
      </c>
      <c r="Q1687">
        <v>1</v>
      </c>
      <c r="X1687">
        <v>0.16</v>
      </c>
      <c r="Y1687">
        <v>30.5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 t="s">
        <v>3</v>
      </c>
      <c r="AG1687">
        <v>0.16</v>
      </c>
      <c r="AH1687">
        <v>2</v>
      </c>
      <c r="AI1687">
        <v>53554983</v>
      </c>
      <c r="AJ1687">
        <v>1887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 x14ac:dyDescent="0.2">
      <c r="A1688">
        <f>ROW(Source!A1083)</f>
        <v>1083</v>
      </c>
      <c r="B1688">
        <v>53554996</v>
      </c>
      <c r="C1688">
        <v>53554976</v>
      </c>
      <c r="D1688">
        <v>29114470</v>
      </c>
      <c r="E1688">
        <v>1</v>
      </c>
      <c r="F1688">
        <v>1</v>
      </c>
      <c r="G1688">
        <v>1</v>
      </c>
      <c r="H1688">
        <v>3</v>
      </c>
      <c r="I1688" t="s">
        <v>1952</v>
      </c>
      <c r="J1688" t="s">
        <v>1953</v>
      </c>
      <c r="K1688" t="s">
        <v>1954</v>
      </c>
      <c r="L1688">
        <v>1355</v>
      </c>
      <c r="N1688">
        <v>1010</v>
      </c>
      <c r="O1688" t="s">
        <v>894</v>
      </c>
      <c r="P1688" t="s">
        <v>894</v>
      </c>
      <c r="Q1688">
        <v>100</v>
      </c>
      <c r="X1688">
        <v>0.32</v>
      </c>
      <c r="Y1688">
        <v>86.24</v>
      </c>
      <c r="Z1688">
        <v>0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 t="s">
        <v>3</v>
      </c>
      <c r="AG1688">
        <v>0.32</v>
      </c>
      <c r="AH1688">
        <v>3</v>
      </c>
      <c r="AI1688">
        <v>-1</v>
      </c>
      <c r="AJ1688" t="s">
        <v>3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 x14ac:dyDescent="0.2">
      <c r="A1689">
        <f>ROW(Source!A1083)</f>
        <v>1083</v>
      </c>
      <c r="B1689">
        <v>53554997</v>
      </c>
      <c r="C1689">
        <v>53554976</v>
      </c>
      <c r="D1689">
        <v>29149204</v>
      </c>
      <c r="E1689">
        <v>1</v>
      </c>
      <c r="F1689">
        <v>1</v>
      </c>
      <c r="G1689">
        <v>1</v>
      </c>
      <c r="H1689">
        <v>3</v>
      </c>
      <c r="I1689" t="s">
        <v>1938</v>
      </c>
      <c r="J1689" t="s">
        <v>1944</v>
      </c>
      <c r="K1689" t="s">
        <v>1940</v>
      </c>
      <c r="L1689">
        <v>1348</v>
      </c>
      <c r="N1689">
        <v>1009</v>
      </c>
      <c r="O1689" t="s">
        <v>26</v>
      </c>
      <c r="P1689" t="s">
        <v>26</v>
      </c>
      <c r="Q1689">
        <v>1000</v>
      </c>
      <c r="X1689">
        <v>2.1000000000000001E-2</v>
      </c>
      <c r="Y1689">
        <v>729.98</v>
      </c>
      <c r="Z1689">
        <v>0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 t="s">
        <v>3</v>
      </c>
      <c r="AG1689">
        <v>2.1000000000000001E-2</v>
      </c>
      <c r="AH1689">
        <v>3</v>
      </c>
      <c r="AI1689">
        <v>-1</v>
      </c>
      <c r="AJ1689" t="s">
        <v>3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 x14ac:dyDescent="0.2">
      <c r="A1690">
        <f>ROW(Source!A1083)</f>
        <v>1083</v>
      </c>
      <c r="B1690">
        <v>53554998</v>
      </c>
      <c r="C1690">
        <v>53554976</v>
      </c>
      <c r="D1690">
        <v>29171808</v>
      </c>
      <c r="E1690">
        <v>1</v>
      </c>
      <c r="F1690">
        <v>1</v>
      </c>
      <c r="G1690">
        <v>1</v>
      </c>
      <c r="H1690">
        <v>3</v>
      </c>
      <c r="I1690" t="s">
        <v>1933</v>
      </c>
      <c r="J1690" t="s">
        <v>1934</v>
      </c>
      <c r="K1690" t="s">
        <v>1935</v>
      </c>
      <c r="L1690">
        <v>1374</v>
      </c>
      <c r="N1690">
        <v>1013</v>
      </c>
      <c r="O1690" t="s">
        <v>1936</v>
      </c>
      <c r="P1690" t="s">
        <v>1936</v>
      </c>
      <c r="Q1690">
        <v>1</v>
      </c>
      <c r="X1690">
        <v>4.2300000000000004</v>
      </c>
      <c r="Y1690">
        <v>1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 t="s">
        <v>3</v>
      </c>
      <c r="AG1690">
        <v>4.2300000000000004</v>
      </c>
      <c r="AH1690">
        <v>2</v>
      </c>
      <c r="AI1690">
        <v>53554986</v>
      </c>
      <c r="AJ1690">
        <v>1890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 x14ac:dyDescent="0.2">
      <c r="A1691">
        <f>ROW(Source!A1088)</f>
        <v>1088</v>
      </c>
      <c r="B1691">
        <v>53555016</v>
      </c>
      <c r="C1691">
        <v>53555001</v>
      </c>
      <c r="D1691">
        <v>29361034</v>
      </c>
      <c r="E1691">
        <v>1</v>
      </c>
      <c r="F1691">
        <v>1</v>
      </c>
      <c r="G1691">
        <v>1</v>
      </c>
      <c r="H1691">
        <v>1</v>
      </c>
      <c r="I1691" t="s">
        <v>2117</v>
      </c>
      <c r="J1691" t="s">
        <v>3</v>
      </c>
      <c r="K1691" t="s">
        <v>1959</v>
      </c>
      <c r="L1691">
        <v>1369</v>
      </c>
      <c r="N1691">
        <v>1013</v>
      </c>
      <c r="O1691" t="s">
        <v>1486</v>
      </c>
      <c r="P1691" t="s">
        <v>1486</v>
      </c>
      <c r="Q1691">
        <v>1</v>
      </c>
      <c r="X1691">
        <v>23.270399999999999</v>
      </c>
      <c r="Y1691">
        <v>0</v>
      </c>
      <c r="Z1691">
        <v>0</v>
      </c>
      <c r="AA1691">
        <v>0</v>
      </c>
      <c r="AB1691">
        <v>306.91000000000003</v>
      </c>
      <c r="AC1691">
        <v>0</v>
      </c>
      <c r="AD1691">
        <v>1</v>
      </c>
      <c r="AE1691">
        <v>1</v>
      </c>
      <c r="AF1691" t="s">
        <v>916</v>
      </c>
      <c r="AG1691">
        <v>27.924479999999999</v>
      </c>
      <c r="AH1691">
        <v>3</v>
      </c>
      <c r="AI1691">
        <v>-1</v>
      </c>
      <c r="AJ1691" t="s">
        <v>3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 x14ac:dyDescent="0.2">
      <c r="A1692">
        <f>ROW(Source!A1088)</f>
        <v>1088</v>
      </c>
      <c r="B1692">
        <v>53555017</v>
      </c>
      <c r="C1692">
        <v>53555001</v>
      </c>
      <c r="D1692">
        <v>121548</v>
      </c>
      <c r="E1692">
        <v>1</v>
      </c>
      <c r="F1692">
        <v>1</v>
      </c>
      <c r="G1692">
        <v>1</v>
      </c>
      <c r="H1692">
        <v>1</v>
      </c>
      <c r="I1692" t="s">
        <v>31</v>
      </c>
      <c r="J1692" t="s">
        <v>3</v>
      </c>
      <c r="K1692" t="s">
        <v>1489</v>
      </c>
      <c r="L1692">
        <v>608254</v>
      </c>
      <c r="N1692">
        <v>1013</v>
      </c>
      <c r="O1692" t="s">
        <v>1490</v>
      </c>
      <c r="P1692" t="s">
        <v>1490</v>
      </c>
      <c r="Q1692">
        <v>1</v>
      </c>
      <c r="X1692">
        <v>0.25919999999999999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1</v>
      </c>
      <c r="AE1692">
        <v>2</v>
      </c>
      <c r="AF1692" t="s">
        <v>916</v>
      </c>
      <c r="AG1692">
        <v>0.31103999999999998</v>
      </c>
      <c r="AH1692">
        <v>2</v>
      </c>
      <c r="AI1692">
        <v>53555003</v>
      </c>
      <c r="AJ1692">
        <v>1892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 x14ac:dyDescent="0.2">
      <c r="A1693">
        <f>ROW(Source!A1088)</f>
        <v>1088</v>
      </c>
      <c r="B1693">
        <v>53555018</v>
      </c>
      <c r="C1693">
        <v>53555001</v>
      </c>
      <c r="D1693">
        <v>29172362</v>
      </c>
      <c r="E1693">
        <v>1</v>
      </c>
      <c r="F1693">
        <v>1</v>
      </c>
      <c r="G1693">
        <v>1</v>
      </c>
      <c r="H1693">
        <v>2</v>
      </c>
      <c r="I1693" t="s">
        <v>1924</v>
      </c>
      <c r="J1693" t="s">
        <v>1925</v>
      </c>
      <c r="K1693" t="s">
        <v>1926</v>
      </c>
      <c r="L1693">
        <v>1368</v>
      </c>
      <c r="N1693">
        <v>1011</v>
      </c>
      <c r="O1693" t="s">
        <v>1494</v>
      </c>
      <c r="P1693" t="s">
        <v>1494</v>
      </c>
      <c r="Q1693">
        <v>1</v>
      </c>
      <c r="X1693">
        <v>0.25919999999999999</v>
      </c>
      <c r="Y1693">
        <v>0</v>
      </c>
      <c r="Z1693">
        <v>134.65</v>
      </c>
      <c r="AA1693">
        <v>13.5</v>
      </c>
      <c r="AB1693">
        <v>0</v>
      </c>
      <c r="AC1693">
        <v>0</v>
      </c>
      <c r="AD1693">
        <v>1</v>
      </c>
      <c r="AE1693">
        <v>0</v>
      </c>
      <c r="AF1693" t="s">
        <v>916</v>
      </c>
      <c r="AG1693">
        <v>0.31103999999999998</v>
      </c>
      <c r="AH1693">
        <v>2</v>
      </c>
      <c r="AI1693">
        <v>53555004</v>
      </c>
      <c r="AJ1693">
        <v>1893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 x14ac:dyDescent="0.2">
      <c r="A1694">
        <f>ROW(Source!A1088)</f>
        <v>1088</v>
      </c>
      <c r="B1694">
        <v>53555019</v>
      </c>
      <c r="C1694">
        <v>53555001</v>
      </c>
      <c r="D1694">
        <v>29174913</v>
      </c>
      <c r="E1694">
        <v>1</v>
      </c>
      <c r="F1694">
        <v>1</v>
      </c>
      <c r="G1694">
        <v>1</v>
      </c>
      <c r="H1694">
        <v>2</v>
      </c>
      <c r="I1694" t="s">
        <v>1513</v>
      </c>
      <c r="J1694" t="s">
        <v>1514</v>
      </c>
      <c r="K1694" t="s">
        <v>1515</v>
      </c>
      <c r="L1694">
        <v>1368</v>
      </c>
      <c r="N1694">
        <v>1011</v>
      </c>
      <c r="O1694" t="s">
        <v>1494</v>
      </c>
      <c r="P1694" t="s">
        <v>1494</v>
      </c>
      <c r="Q1694">
        <v>1</v>
      </c>
      <c r="X1694">
        <v>0.25919999999999999</v>
      </c>
      <c r="Y1694">
        <v>0</v>
      </c>
      <c r="Z1694">
        <v>87.17</v>
      </c>
      <c r="AA1694">
        <v>11.6</v>
      </c>
      <c r="AB1694">
        <v>0</v>
      </c>
      <c r="AC1694">
        <v>0</v>
      </c>
      <c r="AD1694">
        <v>1</v>
      </c>
      <c r="AE1694">
        <v>0</v>
      </c>
      <c r="AF1694" t="s">
        <v>916</v>
      </c>
      <c r="AG1694">
        <v>0.31103999999999998</v>
      </c>
      <c r="AH1694">
        <v>2</v>
      </c>
      <c r="AI1694">
        <v>53555005</v>
      </c>
      <c r="AJ1694">
        <v>1894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 x14ac:dyDescent="0.2">
      <c r="A1695">
        <f>ROW(Source!A1088)</f>
        <v>1088</v>
      </c>
      <c r="B1695">
        <v>53555020</v>
      </c>
      <c r="C1695">
        <v>53555001</v>
      </c>
      <c r="D1695">
        <v>29107914</v>
      </c>
      <c r="E1695">
        <v>1</v>
      </c>
      <c r="F1695">
        <v>1</v>
      </c>
      <c r="G1695">
        <v>1</v>
      </c>
      <c r="H1695">
        <v>3</v>
      </c>
      <c r="I1695" t="s">
        <v>1962</v>
      </c>
      <c r="J1695" t="s">
        <v>2118</v>
      </c>
      <c r="K1695" t="s">
        <v>1964</v>
      </c>
      <c r="L1695">
        <v>1348</v>
      </c>
      <c r="N1695">
        <v>1009</v>
      </c>
      <c r="O1695" t="s">
        <v>26</v>
      </c>
      <c r="P1695" t="s">
        <v>26</v>
      </c>
      <c r="Q1695">
        <v>1000</v>
      </c>
      <c r="X1695">
        <v>3.3E-4</v>
      </c>
      <c r="Y1695">
        <v>19800.009999999998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3.3E-4</v>
      </c>
      <c r="AH1695">
        <v>2</v>
      </c>
      <c r="AI1695">
        <v>53555006</v>
      </c>
      <c r="AJ1695">
        <v>1895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 x14ac:dyDescent="0.2">
      <c r="A1696">
        <f>ROW(Source!A1088)</f>
        <v>1088</v>
      </c>
      <c r="B1696">
        <v>53555021</v>
      </c>
      <c r="C1696">
        <v>53555001</v>
      </c>
      <c r="D1696">
        <v>29111245</v>
      </c>
      <c r="E1696">
        <v>1</v>
      </c>
      <c r="F1696">
        <v>1</v>
      </c>
      <c r="G1696">
        <v>1</v>
      </c>
      <c r="H1696">
        <v>3</v>
      </c>
      <c r="I1696" t="s">
        <v>1965</v>
      </c>
      <c r="J1696" t="s">
        <v>2119</v>
      </c>
      <c r="K1696" t="s">
        <v>1967</v>
      </c>
      <c r="L1696">
        <v>1348</v>
      </c>
      <c r="N1696">
        <v>1009</v>
      </c>
      <c r="O1696" t="s">
        <v>26</v>
      </c>
      <c r="P1696" t="s">
        <v>26</v>
      </c>
      <c r="Q1696">
        <v>1000</v>
      </c>
      <c r="X1696">
        <v>1.4E-3</v>
      </c>
      <c r="Y1696">
        <v>3960.01</v>
      </c>
      <c r="Z1696">
        <v>0</v>
      </c>
      <c r="AA1696">
        <v>0</v>
      </c>
      <c r="AB1696">
        <v>0</v>
      </c>
      <c r="AC1696">
        <v>0</v>
      </c>
      <c r="AD1696">
        <v>1</v>
      </c>
      <c r="AE1696">
        <v>0</v>
      </c>
      <c r="AF1696" t="s">
        <v>3</v>
      </c>
      <c r="AG1696">
        <v>1.4E-3</v>
      </c>
      <c r="AH1696">
        <v>2</v>
      </c>
      <c r="AI1696">
        <v>53555007</v>
      </c>
      <c r="AJ1696">
        <v>1896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 x14ac:dyDescent="0.2">
      <c r="A1697">
        <f>ROW(Source!A1088)</f>
        <v>1088</v>
      </c>
      <c r="B1697">
        <v>53555022</v>
      </c>
      <c r="C1697">
        <v>53555001</v>
      </c>
      <c r="D1697">
        <v>29108269</v>
      </c>
      <c r="E1697">
        <v>1</v>
      </c>
      <c r="F1697">
        <v>1</v>
      </c>
      <c r="G1697">
        <v>1</v>
      </c>
      <c r="H1697">
        <v>3</v>
      </c>
      <c r="I1697" t="s">
        <v>1968</v>
      </c>
      <c r="J1697" t="s">
        <v>2120</v>
      </c>
      <c r="K1697" t="s">
        <v>1970</v>
      </c>
      <c r="L1697">
        <v>1348</v>
      </c>
      <c r="N1697">
        <v>1009</v>
      </c>
      <c r="O1697" t="s">
        <v>26</v>
      </c>
      <c r="P1697" t="s">
        <v>26</v>
      </c>
      <c r="Q1697">
        <v>1000</v>
      </c>
      <c r="X1697">
        <v>2.9999999999999997E-4</v>
      </c>
      <c r="Y1697">
        <v>1820.01</v>
      </c>
      <c r="Z1697">
        <v>0</v>
      </c>
      <c r="AA1697">
        <v>0</v>
      </c>
      <c r="AB1697">
        <v>0</v>
      </c>
      <c r="AC1697">
        <v>0</v>
      </c>
      <c r="AD1697">
        <v>1</v>
      </c>
      <c r="AE1697">
        <v>0</v>
      </c>
      <c r="AF1697" t="s">
        <v>3</v>
      </c>
      <c r="AG1697">
        <v>2.9999999999999997E-4</v>
      </c>
      <c r="AH1697">
        <v>2</v>
      </c>
      <c r="AI1697">
        <v>53555008</v>
      </c>
      <c r="AJ1697">
        <v>1897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 x14ac:dyDescent="0.2">
      <c r="A1698">
        <f>ROW(Source!A1088)</f>
        <v>1088</v>
      </c>
      <c r="B1698">
        <v>53555023</v>
      </c>
      <c r="C1698">
        <v>53555001</v>
      </c>
      <c r="D1698">
        <v>29110426</v>
      </c>
      <c r="E1698">
        <v>1</v>
      </c>
      <c r="F1698">
        <v>1</v>
      </c>
      <c r="G1698">
        <v>1</v>
      </c>
      <c r="H1698">
        <v>3</v>
      </c>
      <c r="I1698" t="s">
        <v>1971</v>
      </c>
      <c r="J1698" t="s">
        <v>1990</v>
      </c>
      <c r="K1698" t="s">
        <v>1973</v>
      </c>
      <c r="L1698">
        <v>1346</v>
      </c>
      <c r="N1698">
        <v>1009</v>
      </c>
      <c r="O1698" t="s">
        <v>143</v>
      </c>
      <c r="P1698" t="s">
        <v>143</v>
      </c>
      <c r="Q1698">
        <v>1</v>
      </c>
      <c r="X1698">
        <v>0.04</v>
      </c>
      <c r="Y1698">
        <v>28.67</v>
      </c>
      <c r="Z1698">
        <v>0</v>
      </c>
      <c r="AA1698">
        <v>0</v>
      </c>
      <c r="AB1698">
        <v>0</v>
      </c>
      <c r="AC1698">
        <v>0</v>
      </c>
      <c r="AD1698">
        <v>1</v>
      </c>
      <c r="AE1698">
        <v>0</v>
      </c>
      <c r="AF1698" t="s">
        <v>3</v>
      </c>
      <c r="AG1698">
        <v>0.04</v>
      </c>
      <c r="AH1698">
        <v>2</v>
      </c>
      <c r="AI1698">
        <v>53555009</v>
      </c>
      <c r="AJ1698">
        <v>1898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 x14ac:dyDescent="0.2">
      <c r="A1699">
        <f>ROW(Source!A1088)</f>
        <v>1088</v>
      </c>
      <c r="B1699">
        <v>53555024</v>
      </c>
      <c r="C1699">
        <v>53555001</v>
      </c>
      <c r="D1699">
        <v>29110838</v>
      </c>
      <c r="E1699">
        <v>1</v>
      </c>
      <c r="F1699">
        <v>1</v>
      </c>
      <c r="G1699">
        <v>1</v>
      </c>
      <c r="H1699">
        <v>3</v>
      </c>
      <c r="I1699" t="s">
        <v>1930</v>
      </c>
      <c r="J1699" t="s">
        <v>1931</v>
      </c>
      <c r="K1699" t="s">
        <v>1932</v>
      </c>
      <c r="L1699">
        <v>1346</v>
      </c>
      <c r="N1699">
        <v>1009</v>
      </c>
      <c r="O1699" t="s">
        <v>143</v>
      </c>
      <c r="P1699" t="s">
        <v>143</v>
      </c>
      <c r="Q1699">
        <v>1</v>
      </c>
      <c r="X1699">
        <v>0.16</v>
      </c>
      <c r="Y1699">
        <v>30.5</v>
      </c>
      <c r="Z1699">
        <v>0</v>
      </c>
      <c r="AA1699">
        <v>0</v>
      </c>
      <c r="AB1699">
        <v>0</v>
      </c>
      <c r="AC1699">
        <v>0</v>
      </c>
      <c r="AD1699">
        <v>1</v>
      </c>
      <c r="AE1699">
        <v>0</v>
      </c>
      <c r="AF1699" t="s">
        <v>3</v>
      </c>
      <c r="AG1699">
        <v>0.16</v>
      </c>
      <c r="AH1699">
        <v>2</v>
      </c>
      <c r="AI1699">
        <v>53555010</v>
      </c>
      <c r="AJ1699">
        <v>1899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 x14ac:dyDescent="0.2">
      <c r="A1700">
        <f>ROW(Source!A1088)</f>
        <v>1088</v>
      </c>
      <c r="B1700">
        <v>53555025</v>
      </c>
      <c r="C1700">
        <v>53555001</v>
      </c>
      <c r="D1700">
        <v>29114470</v>
      </c>
      <c r="E1700">
        <v>1</v>
      </c>
      <c r="F1700">
        <v>1</v>
      </c>
      <c r="G1700">
        <v>1</v>
      </c>
      <c r="H1700">
        <v>3</v>
      </c>
      <c r="I1700" t="s">
        <v>1952</v>
      </c>
      <c r="J1700" t="s">
        <v>1953</v>
      </c>
      <c r="K1700" t="s">
        <v>1954</v>
      </c>
      <c r="L1700">
        <v>1355</v>
      </c>
      <c r="N1700">
        <v>1010</v>
      </c>
      <c r="O1700" t="s">
        <v>894</v>
      </c>
      <c r="P1700" t="s">
        <v>894</v>
      </c>
      <c r="Q1700">
        <v>100</v>
      </c>
      <c r="X1700">
        <v>0.32</v>
      </c>
      <c r="Y1700">
        <v>86.24</v>
      </c>
      <c r="Z1700">
        <v>0</v>
      </c>
      <c r="AA1700">
        <v>0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0.32</v>
      </c>
      <c r="AH1700">
        <v>2</v>
      </c>
      <c r="AI1700">
        <v>53555011</v>
      </c>
      <c r="AJ1700">
        <v>1900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 x14ac:dyDescent="0.2">
      <c r="A1701">
        <f>ROW(Source!A1088)</f>
        <v>1088</v>
      </c>
      <c r="B1701">
        <v>53555026</v>
      </c>
      <c r="C1701">
        <v>53555001</v>
      </c>
      <c r="D1701">
        <v>29149204</v>
      </c>
      <c r="E1701">
        <v>1</v>
      </c>
      <c r="F1701">
        <v>1</v>
      </c>
      <c r="G1701">
        <v>1</v>
      </c>
      <c r="H1701">
        <v>3</v>
      </c>
      <c r="I1701" t="s">
        <v>1938</v>
      </c>
      <c r="J1701" t="s">
        <v>1944</v>
      </c>
      <c r="K1701" t="s">
        <v>1940</v>
      </c>
      <c r="L1701">
        <v>1348</v>
      </c>
      <c r="N1701">
        <v>1009</v>
      </c>
      <c r="O1701" t="s">
        <v>26</v>
      </c>
      <c r="P1701" t="s">
        <v>26</v>
      </c>
      <c r="Q1701">
        <v>1000</v>
      </c>
      <c r="X1701">
        <v>2.1000000000000001E-2</v>
      </c>
      <c r="Y1701">
        <v>729.98</v>
      </c>
      <c r="Z1701">
        <v>0</v>
      </c>
      <c r="AA1701">
        <v>0</v>
      </c>
      <c r="AB1701">
        <v>0</v>
      </c>
      <c r="AC1701">
        <v>0</v>
      </c>
      <c r="AD1701">
        <v>1</v>
      </c>
      <c r="AE1701">
        <v>0</v>
      </c>
      <c r="AF1701" t="s">
        <v>3</v>
      </c>
      <c r="AG1701">
        <v>2.1000000000000001E-2</v>
      </c>
      <c r="AH1701">
        <v>2</v>
      </c>
      <c r="AI1701">
        <v>53555013</v>
      </c>
      <c r="AJ1701">
        <v>1902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 x14ac:dyDescent="0.2">
      <c r="A1702">
        <f>ROW(Source!A1088)</f>
        <v>1088</v>
      </c>
      <c r="B1702">
        <v>53555027</v>
      </c>
      <c r="C1702">
        <v>53555001</v>
      </c>
      <c r="D1702">
        <v>29171808</v>
      </c>
      <c r="E1702">
        <v>1</v>
      </c>
      <c r="F1702">
        <v>1</v>
      </c>
      <c r="G1702">
        <v>1</v>
      </c>
      <c r="H1702">
        <v>3</v>
      </c>
      <c r="I1702" t="s">
        <v>1933</v>
      </c>
      <c r="J1702" t="s">
        <v>1934</v>
      </c>
      <c r="K1702" t="s">
        <v>1935</v>
      </c>
      <c r="L1702">
        <v>1374</v>
      </c>
      <c r="N1702">
        <v>1013</v>
      </c>
      <c r="O1702" t="s">
        <v>1936</v>
      </c>
      <c r="P1702" t="s">
        <v>1936</v>
      </c>
      <c r="Q1702">
        <v>1</v>
      </c>
      <c r="X1702">
        <v>3.04</v>
      </c>
      <c r="Y1702">
        <v>1</v>
      </c>
      <c r="Z1702">
        <v>0</v>
      </c>
      <c r="AA1702">
        <v>0</v>
      </c>
      <c r="AB1702">
        <v>0</v>
      </c>
      <c r="AC1702">
        <v>0</v>
      </c>
      <c r="AD1702">
        <v>1</v>
      </c>
      <c r="AE1702">
        <v>0</v>
      </c>
      <c r="AF1702" t="s">
        <v>3</v>
      </c>
      <c r="AG1702">
        <v>3.04</v>
      </c>
      <c r="AH1702">
        <v>2</v>
      </c>
      <c r="AI1702">
        <v>53555015</v>
      </c>
      <c r="AJ1702">
        <v>1904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 x14ac:dyDescent="0.2">
      <c r="A1703">
        <f>ROW(Source!A1089)</f>
        <v>1089</v>
      </c>
      <c r="B1703">
        <v>53555016</v>
      </c>
      <c r="C1703">
        <v>53555001</v>
      </c>
      <c r="D1703">
        <v>29361034</v>
      </c>
      <c r="E1703">
        <v>1</v>
      </c>
      <c r="F1703">
        <v>1</v>
      </c>
      <c r="G1703">
        <v>1</v>
      </c>
      <c r="H1703">
        <v>1</v>
      </c>
      <c r="I1703" t="s">
        <v>2117</v>
      </c>
      <c r="J1703" t="s">
        <v>3</v>
      </c>
      <c r="K1703" t="s">
        <v>1959</v>
      </c>
      <c r="L1703">
        <v>1369</v>
      </c>
      <c r="N1703">
        <v>1013</v>
      </c>
      <c r="O1703" t="s">
        <v>1486</v>
      </c>
      <c r="P1703" t="s">
        <v>1486</v>
      </c>
      <c r="Q1703">
        <v>1</v>
      </c>
      <c r="X1703">
        <v>23.270399999999999</v>
      </c>
      <c r="Y1703">
        <v>0</v>
      </c>
      <c r="Z1703">
        <v>0</v>
      </c>
      <c r="AA1703">
        <v>0</v>
      </c>
      <c r="AB1703">
        <v>306.91000000000003</v>
      </c>
      <c r="AC1703">
        <v>0</v>
      </c>
      <c r="AD1703">
        <v>1</v>
      </c>
      <c r="AE1703">
        <v>1</v>
      </c>
      <c r="AF1703" t="s">
        <v>916</v>
      </c>
      <c r="AG1703">
        <v>27.924479999999999</v>
      </c>
      <c r="AH1703">
        <v>3</v>
      </c>
      <c r="AI1703">
        <v>-1</v>
      </c>
      <c r="AJ1703" t="s">
        <v>3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 x14ac:dyDescent="0.2">
      <c r="A1704">
        <f>ROW(Source!A1089)</f>
        <v>1089</v>
      </c>
      <c r="B1704">
        <v>53555017</v>
      </c>
      <c r="C1704">
        <v>53555001</v>
      </c>
      <c r="D1704">
        <v>121548</v>
      </c>
      <c r="E1704">
        <v>1</v>
      </c>
      <c r="F1704">
        <v>1</v>
      </c>
      <c r="G1704">
        <v>1</v>
      </c>
      <c r="H1704">
        <v>1</v>
      </c>
      <c r="I1704" t="s">
        <v>31</v>
      </c>
      <c r="J1704" t="s">
        <v>3</v>
      </c>
      <c r="K1704" t="s">
        <v>1489</v>
      </c>
      <c r="L1704">
        <v>608254</v>
      </c>
      <c r="N1704">
        <v>1013</v>
      </c>
      <c r="O1704" t="s">
        <v>1490</v>
      </c>
      <c r="P1704" t="s">
        <v>1490</v>
      </c>
      <c r="Q1704">
        <v>1</v>
      </c>
      <c r="X1704">
        <v>0.25919999999999999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1</v>
      </c>
      <c r="AE1704">
        <v>2</v>
      </c>
      <c r="AF1704" t="s">
        <v>916</v>
      </c>
      <c r="AG1704">
        <v>0.31103999999999998</v>
      </c>
      <c r="AH1704">
        <v>2</v>
      </c>
      <c r="AI1704">
        <v>53555003</v>
      </c>
      <c r="AJ1704">
        <v>1906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 x14ac:dyDescent="0.2">
      <c r="A1705">
        <f>ROW(Source!A1089)</f>
        <v>1089</v>
      </c>
      <c r="B1705">
        <v>53555018</v>
      </c>
      <c r="C1705">
        <v>53555001</v>
      </c>
      <c r="D1705">
        <v>29172362</v>
      </c>
      <c r="E1705">
        <v>1</v>
      </c>
      <c r="F1705">
        <v>1</v>
      </c>
      <c r="G1705">
        <v>1</v>
      </c>
      <c r="H1705">
        <v>2</v>
      </c>
      <c r="I1705" t="s">
        <v>1924</v>
      </c>
      <c r="J1705" t="s">
        <v>1925</v>
      </c>
      <c r="K1705" t="s">
        <v>1926</v>
      </c>
      <c r="L1705">
        <v>1368</v>
      </c>
      <c r="N1705">
        <v>1011</v>
      </c>
      <c r="O1705" t="s">
        <v>1494</v>
      </c>
      <c r="P1705" t="s">
        <v>1494</v>
      </c>
      <c r="Q1705">
        <v>1</v>
      </c>
      <c r="X1705">
        <v>0.25919999999999999</v>
      </c>
      <c r="Y1705">
        <v>0</v>
      </c>
      <c r="Z1705">
        <v>134.65</v>
      </c>
      <c r="AA1705">
        <v>13.5</v>
      </c>
      <c r="AB1705">
        <v>0</v>
      </c>
      <c r="AC1705">
        <v>0</v>
      </c>
      <c r="AD1705">
        <v>1</v>
      </c>
      <c r="AE1705">
        <v>0</v>
      </c>
      <c r="AF1705" t="s">
        <v>916</v>
      </c>
      <c r="AG1705">
        <v>0.31103999999999998</v>
      </c>
      <c r="AH1705">
        <v>2</v>
      </c>
      <c r="AI1705">
        <v>53555004</v>
      </c>
      <c r="AJ1705">
        <v>1907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 x14ac:dyDescent="0.2">
      <c r="A1706">
        <f>ROW(Source!A1089)</f>
        <v>1089</v>
      </c>
      <c r="B1706">
        <v>53555019</v>
      </c>
      <c r="C1706">
        <v>53555001</v>
      </c>
      <c r="D1706">
        <v>29174913</v>
      </c>
      <c r="E1706">
        <v>1</v>
      </c>
      <c r="F1706">
        <v>1</v>
      </c>
      <c r="G1706">
        <v>1</v>
      </c>
      <c r="H1706">
        <v>2</v>
      </c>
      <c r="I1706" t="s">
        <v>1513</v>
      </c>
      <c r="J1706" t="s">
        <v>1514</v>
      </c>
      <c r="K1706" t="s">
        <v>1515</v>
      </c>
      <c r="L1706">
        <v>1368</v>
      </c>
      <c r="N1706">
        <v>1011</v>
      </c>
      <c r="O1706" t="s">
        <v>1494</v>
      </c>
      <c r="P1706" t="s">
        <v>1494</v>
      </c>
      <c r="Q1706">
        <v>1</v>
      </c>
      <c r="X1706">
        <v>0.25919999999999999</v>
      </c>
      <c r="Y1706">
        <v>0</v>
      </c>
      <c r="Z1706">
        <v>87.17</v>
      </c>
      <c r="AA1706">
        <v>11.6</v>
      </c>
      <c r="AB1706">
        <v>0</v>
      </c>
      <c r="AC1706">
        <v>0</v>
      </c>
      <c r="AD1706">
        <v>1</v>
      </c>
      <c r="AE1706">
        <v>0</v>
      </c>
      <c r="AF1706" t="s">
        <v>916</v>
      </c>
      <c r="AG1706">
        <v>0.31103999999999998</v>
      </c>
      <c r="AH1706">
        <v>2</v>
      </c>
      <c r="AI1706">
        <v>53555005</v>
      </c>
      <c r="AJ1706">
        <v>1908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 x14ac:dyDescent="0.2">
      <c r="A1707">
        <f>ROW(Source!A1089)</f>
        <v>1089</v>
      </c>
      <c r="B1707">
        <v>53555020</v>
      </c>
      <c r="C1707">
        <v>53555001</v>
      </c>
      <c r="D1707">
        <v>29107914</v>
      </c>
      <c r="E1707">
        <v>1</v>
      </c>
      <c r="F1707">
        <v>1</v>
      </c>
      <c r="G1707">
        <v>1</v>
      </c>
      <c r="H1707">
        <v>3</v>
      </c>
      <c r="I1707" t="s">
        <v>1962</v>
      </c>
      <c r="J1707" t="s">
        <v>2118</v>
      </c>
      <c r="K1707" t="s">
        <v>1964</v>
      </c>
      <c r="L1707">
        <v>1348</v>
      </c>
      <c r="N1707">
        <v>1009</v>
      </c>
      <c r="O1707" t="s">
        <v>26</v>
      </c>
      <c r="P1707" t="s">
        <v>26</v>
      </c>
      <c r="Q1707">
        <v>1000</v>
      </c>
      <c r="X1707">
        <v>3.3E-4</v>
      </c>
      <c r="Y1707">
        <v>19800.009999999998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 t="s">
        <v>3</v>
      </c>
      <c r="AG1707">
        <v>3.3E-4</v>
      </c>
      <c r="AH1707">
        <v>2</v>
      </c>
      <c r="AI1707">
        <v>53555006</v>
      </c>
      <c r="AJ1707">
        <v>1909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 x14ac:dyDescent="0.2">
      <c r="A1708">
        <f>ROW(Source!A1089)</f>
        <v>1089</v>
      </c>
      <c r="B1708">
        <v>53555021</v>
      </c>
      <c r="C1708">
        <v>53555001</v>
      </c>
      <c r="D1708">
        <v>29111245</v>
      </c>
      <c r="E1708">
        <v>1</v>
      </c>
      <c r="F1708">
        <v>1</v>
      </c>
      <c r="G1708">
        <v>1</v>
      </c>
      <c r="H1708">
        <v>3</v>
      </c>
      <c r="I1708" t="s">
        <v>1965</v>
      </c>
      <c r="J1708" t="s">
        <v>2119</v>
      </c>
      <c r="K1708" t="s">
        <v>1967</v>
      </c>
      <c r="L1708">
        <v>1348</v>
      </c>
      <c r="N1708">
        <v>1009</v>
      </c>
      <c r="O1708" t="s">
        <v>26</v>
      </c>
      <c r="P1708" t="s">
        <v>26</v>
      </c>
      <c r="Q1708">
        <v>1000</v>
      </c>
      <c r="X1708">
        <v>1.4E-3</v>
      </c>
      <c r="Y1708">
        <v>3960.01</v>
      </c>
      <c r="Z1708">
        <v>0</v>
      </c>
      <c r="AA1708">
        <v>0</v>
      </c>
      <c r="AB1708">
        <v>0</v>
      </c>
      <c r="AC1708">
        <v>0</v>
      </c>
      <c r="AD1708">
        <v>1</v>
      </c>
      <c r="AE1708">
        <v>0</v>
      </c>
      <c r="AF1708" t="s">
        <v>3</v>
      </c>
      <c r="AG1708">
        <v>1.4E-3</v>
      </c>
      <c r="AH1708">
        <v>2</v>
      </c>
      <c r="AI1708">
        <v>53555007</v>
      </c>
      <c r="AJ1708">
        <v>1910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 x14ac:dyDescent="0.2">
      <c r="A1709">
        <f>ROW(Source!A1089)</f>
        <v>1089</v>
      </c>
      <c r="B1709">
        <v>53555022</v>
      </c>
      <c r="C1709">
        <v>53555001</v>
      </c>
      <c r="D1709">
        <v>29108269</v>
      </c>
      <c r="E1709">
        <v>1</v>
      </c>
      <c r="F1709">
        <v>1</v>
      </c>
      <c r="G1709">
        <v>1</v>
      </c>
      <c r="H1709">
        <v>3</v>
      </c>
      <c r="I1709" t="s">
        <v>1968</v>
      </c>
      <c r="J1709" t="s">
        <v>2120</v>
      </c>
      <c r="K1709" t="s">
        <v>1970</v>
      </c>
      <c r="L1709">
        <v>1348</v>
      </c>
      <c r="N1709">
        <v>1009</v>
      </c>
      <c r="O1709" t="s">
        <v>26</v>
      </c>
      <c r="P1709" t="s">
        <v>26</v>
      </c>
      <c r="Q1709">
        <v>1000</v>
      </c>
      <c r="X1709">
        <v>2.9999999999999997E-4</v>
      </c>
      <c r="Y1709">
        <v>1820.01</v>
      </c>
      <c r="Z1709">
        <v>0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 t="s">
        <v>3</v>
      </c>
      <c r="AG1709">
        <v>2.9999999999999997E-4</v>
      </c>
      <c r="AH1709">
        <v>2</v>
      </c>
      <c r="AI1709">
        <v>53555008</v>
      </c>
      <c r="AJ1709">
        <v>1911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 x14ac:dyDescent="0.2">
      <c r="A1710">
        <f>ROW(Source!A1089)</f>
        <v>1089</v>
      </c>
      <c r="B1710">
        <v>53555023</v>
      </c>
      <c r="C1710">
        <v>53555001</v>
      </c>
      <c r="D1710">
        <v>29110426</v>
      </c>
      <c r="E1710">
        <v>1</v>
      </c>
      <c r="F1710">
        <v>1</v>
      </c>
      <c r="G1710">
        <v>1</v>
      </c>
      <c r="H1710">
        <v>3</v>
      </c>
      <c r="I1710" t="s">
        <v>1971</v>
      </c>
      <c r="J1710" t="s">
        <v>1990</v>
      </c>
      <c r="K1710" t="s">
        <v>1973</v>
      </c>
      <c r="L1710">
        <v>1346</v>
      </c>
      <c r="N1710">
        <v>1009</v>
      </c>
      <c r="O1710" t="s">
        <v>143</v>
      </c>
      <c r="P1710" t="s">
        <v>143</v>
      </c>
      <c r="Q1710">
        <v>1</v>
      </c>
      <c r="X1710">
        <v>0.04</v>
      </c>
      <c r="Y1710">
        <v>28.67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 t="s">
        <v>3</v>
      </c>
      <c r="AG1710">
        <v>0.04</v>
      </c>
      <c r="AH1710">
        <v>2</v>
      </c>
      <c r="AI1710">
        <v>53555009</v>
      </c>
      <c r="AJ1710">
        <v>1912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 x14ac:dyDescent="0.2">
      <c r="A1711">
        <f>ROW(Source!A1089)</f>
        <v>1089</v>
      </c>
      <c r="B1711">
        <v>53555024</v>
      </c>
      <c r="C1711">
        <v>53555001</v>
      </c>
      <c r="D1711">
        <v>29110838</v>
      </c>
      <c r="E1711">
        <v>1</v>
      </c>
      <c r="F1711">
        <v>1</v>
      </c>
      <c r="G1711">
        <v>1</v>
      </c>
      <c r="H1711">
        <v>3</v>
      </c>
      <c r="I1711" t="s">
        <v>1930</v>
      </c>
      <c r="J1711" t="s">
        <v>1931</v>
      </c>
      <c r="K1711" t="s">
        <v>1932</v>
      </c>
      <c r="L1711">
        <v>1346</v>
      </c>
      <c r="N1711">
        <v>1009</v>
      </c>
      <c r="O1711" t="s">
        <v>143</v>
      </c>
      <c r="P1711" t="s">
        <v>143</v>
      </c>
      <c r="Q1711">
        <v>1</v>
      </c>
      <c r="X1711">
        <v>0.16</v>
      </c>
      <c r="Y1711">
        <v>30.5</v>
      </c>
      <c r="Z1711">
        <v>0</v>
      </c>
      <c r="AA1711">
        <v>0</v>
      </c>
      <c r="AB1711">
        <v>0</v>
      </c>
      <c r="AC1711">
        <v>0</v>
      </c>
      <c r="AD1711">
        <v>1</v>
      </c>
      <c r="AE1711">
        <v>0</v>
      </c>
      <c r="AF1711" t="s">
        <v>3</v>
      </c>
      <c r="AG1711">
        <v>0.16</v>
      </c>
      <c r="AH1711">
        <v>2</v>
      </c>
      <c r="AI1711">
        <v>53555010</v>
      </c>
      <c r="AJ1711">
        <v>1913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 x14ac:dyDescent="0.2">
      <c r="A1712">
        <f>ROW(Source!A1089)</f>
        <v>1089</v>
      </c>
      <c r="B1712">
        <v>53555025</v>
      </c>
      <c r="C1712">
        <v>53555001</v>
      </c>
      <c r="D1712">
        <v>29114470</v>
      </c>
      <c r="E1712">
        <v>1</v>
      </c>
      <c r="F1712">
        <v>1</v>
      </c>
      <c r="G1712">
        <v>1</v>
      </c>
      <c r="H1712">
        <v>3</v>
      </c>
      <c r="I1712" t="s">
        <v>1952</v>
      </c>
      <c r="J1712" t="s">
        <v>1953</v>
      </c>
      <c r="K1712" t="s">
        <v>1954</v>
      </c>
      <c r="L1712">
        <v>1355</v>
      </c>
      <c r="N1712">
        <v>1010</v>
      </c>
      <c r="O1712" t="s">
        <v>894</v>
      </c>
      <c r="P1712" t="s">
        <v>894</v>
      </c>
      <c r="Q1712">
        <v>100</v>
      </c>
      <c r="X1712">
        <v>0.32</v>
      </c>
      <c r="Y1712">
        <v>86.24</v>
      </c>
      <c r="Z1712">
        <v>0</v>
      </c>
      <c r="AA1712">
        <v>0</v>
      </c>
      <c r="AB1712">
        <v>0</v>
      </c>
      <c r="AC1712">
        <v>0</v>
      </c>
      <c r="AD1712">
        <v>1</v>
      </c>
      <c r="AE1712">
        <v>0</v>
      </c>
      <c r="AF1712" t="s">
        <v>3</v>
      </c>
      <c r="AG1712">
        <v>0.32</v>
      </c>
      <c r="AH1712">
        <v>2</v>
      </c>
      <c r="AI1712">
        <v>53555011</v>
      </c>
      <c r="AJ1712">
        <v>1914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 x14ac:dyDescent="0.2">
      <c r="A1713">
        <f>ROW(Source!A1089)</f>
        <v>1089</v>
      </c>
      <c r="B1713">
        <v>53555026</v>
      </c>
      <c r="C1713">
        <v>53555001</v>
      </c>
      <c r="D1713">
        <v>29149204</v>
      </c>
      <c r="E1713">
        <v>1</v>
      </c>
      <c r="F1713">
        <v>1</v>
      </c>
      <c r="G1713">
        <v>1</v>
      </c>
      <c r="H1713">
        <v>3</v>
      </c>
      <c r="I1713" t="s">
        <v>1938</v>
      </c>
      <c r="J1713" t="s">
        <v>1944</v>
      </c>
      <c r="K1713" t="s">
        <v>1940</v>
      </c>
      <c r="L1713">
        <v>1348</v>
      </c>
      <c r="N1713">
        <v>1009</v>
      </c>
      <c r="O1713" t="s">
        <v>26</v>
      </c>
      <c r="P1713" t="s">
        <v>26</v>
      </c>
      <c r="Q1713">
        <v>1000</v>
      </c>
      <c r="X1713">
        <v>2.1000000000000001E-2</v>
      </c>
      <c r="Y1713">
        <v>729.98</v>
      </c>
      <c r="Z1713">
        <v>0</v>
      </c>
      <c r="AA1713">
        <v>0</v>
      </c>
      <c r="AB1713">
        <v>0</v>
      </c>
      <c r="AC1713">
        <v>0</v>
      </c>
      <c r="AD1713">
        <v>1</v>
      </c>
      <c r="AE1713">
        <v>0</v>
      </c>
      <c r="AF1713" t="s">
        <v>3</v>
      </c>
      <c r="AG1713">
        <v>2.1000000000000001E-2</v>
      </c>
      <c r="AH1713">
        <v>2</v>
      </c>
      <c r="AI1713">
        <v>53555013</v>
      </c>
      <c r="AJ1713">
        <v>1916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 x14ac:dyDescent="0.2">
      <c r="A1714">
        <f>ROW(Source!A1089)</f>
        <v>1089</v>
      </c>
      <c r="B1714">
        <v>53555027</v>
      </c>
      <c r="C1714">
        <v>53555001</v>
      </c>
      <c r="D1714">
        <v>29171808</v>
      </c>
      <c r="E1714">
        <v>1</v>
      </c>
      <c r="F1714">
        <v>1</v>
      </c>
      <c r="G1714">
        <v>1</v>
      </c>
      <c r="H1714">
        <v>3</v>
      </c>
      <c r="I1714" t="s">
        <v>1933</v>
      </c>
      <c r="J1714" t="s">
        <v>1934</v>
      </c>
      <c r="K1714" t="s">
        <v>1935</v>
      </c>
      <c r="L1714">
        <v>1374</v>
      </c>
      <c r="N1714">
        <v>1013</v>
      </c>
      <c r="O1714" t="s">
        <v>1936</v>
      </c>
      <c r="P1714" t="s">
        <v>1936</v>
      </c>
      <c r="Q1714">
        <v>1</v>
      </c>
      <c r="X1714">
        <v>3.04</v>
      </c>
      <c r="Y1714">
        <v>1</v>
      </c>
      <c r="Z1714">
        <v>0</v>
      </c>
      <c r="AA1714">
        <v>0</v>
      </c>
      <c r="AB1714">
        <v>0</v>
      </c>
      <c r="AC1714">
        <v>0</v>
      </c>
      <c r="AD1714">
        <v>1</v>
      </c>
      <c r="AE1714">
        <v>0</v>
      </c>
      <c r="AF1714" t="s">
        <v>3</v>
      </c>
      <c r="AG1714">
        <v>3.04</v>
      </c>
      <c r="AH1714">
        <v>2</v>
      </c>
      <c r="AI1714">
        <v>53555015</v>
      </c>
      <c r="AJ1714">
        <v>1918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 x14ac:dyDescent="0.2">
      <c r="A1715">
        <f>ROW(Source!A1096)</f>
        <v>1096</v>
      </c>
      <c r="B1715">
        <v>53555034</v>
      </c>
      <c r="C1715">
        <v>53555031</v>
      </c>
      <c r="D1715">
        <v>29477854</v>
      </c>
      <c r="E1715">
        <v>1</v>
      </c>
      <c r="F1715">
        <v>1</v>
      </c>
      <c r="G1715">
        <v>1</v>
      </c>
      <c r="H1715">
        <v>1</v>
      </c>
      <c r="I1715" t="s">
        <v>1991</v>
      </c>
      <c r="J1715" t="s">
        <v>3</v>
      </c>
      <c r="K1715" t="s">
        <v>1992</v>
      </c>
      <c r="L1715">
        <v>1369</v>
      </c>
      <c r="N1715">
        <v>1013</v>
      </c>
      <c r="O1715" t="s">
        <v>1486</v>
      </c>
      <c r="P1715" t="s">
        <v>1486</v>
      </c>
      <c r="Q1715">
        <v>1</v>
      </c>
      <c r="X1715">
        <v>2.92</v>
      </c>
      <c r="Y1715">
        <v>0</v>
      </c>
      <c r="Z1715">
        <v>0</v>
      </c>
      <c r="AA1715">
        <v>0</v>
      </c>
      <c r="AB1715">
        <v>320.57</v>
      </c>
      <c r="AC1715">
        <v>0</v>
      </c>
      <c r="AD1715">
        <v>1</v>
      </c>
      <c r="AE1715">
        <v>1</v>
      </c>
      <c r="AF1715" t="s">
        <v>3</v>
      </c>
      <c r="AG1715">
        <v>2.92</v>
      </c>
      <c r="AH1715">
        <v>2</v>
      </c>
      <c r="AI1715">
        <v>53555032</v>
      </c>
      <c r="AJ1715">
        <v>1919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 x14ac:dyDescent="0.2">
      <c r="A1716">
        <f>ROW(Source!A1096)</f>
        <v>1096</v>
      </c>
      <c r="B1716">
        <v>53555035</v>
      </c>
      <c r="C1716">
        <v>53555031</v>
      </c>
      <c r="D1716">
        <v>29477608</v>
      </c>
      <c r="E1716">
        <v>1</v>
      </c>
      <c r="F1716">
        <v>1</v>
      </c>
      <c r="G1716">
        <v>1</v>
      </c>
      <c r="H1716">
        <v>1</v>
      </c>
      <c r="I1716" t="s">
        <v>1981</v>
      </c>
      <c r="J1716" t="s">
        <v>3</v>
      </c>
      <c r="K1716" t="s">
        <v>1982</v>
      </c>
      <c r="L1716">
        <v>1369</v>
      </c>
      <c r="N1716">
        <v>1013</v>
      </c>
      <c r="O1716" t="s">
        <v>1486</v>
      </c>
      <c r="P1716" t="s">
        <v>1486</v>
      </c>
      <c r="Q1716">
        <v>1</v>
      </c>
      <c r="X1716">
        <v>4.37</v>
      </c>
      <c r="Y1716">
        <v>0</v>
      </c>
      <c r="Z1716">
        <v>0</v>
      </c>
      <c r="AA1716">
        <v>0</v>
      </c>
      <c r="AB1716">
        <v>12.69</v>
      </c>
      <c r="AC1716">
        <v>0</v>
      </c>
      <c r="AD1716">
        <v>1</v>
      </c>
      <c r="AE1716">
        <v>1</v>
      </c>
      <c r="AF1716" t="s">
        <v>3</v>
      </c>
      <c r="AG1716">
        <v>4.37</v>
      </c>
      <c r="AH1716">
        <v>2</v>
      </c>
      <c r="AI1716">
        <v>53555033</v>
      </c>
      <c r="AJ1716">
        <v>1920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 x14ac:dyDescent="0.2">
      <c r="A1717">
        <f>ROW(Source!A1097)</f>
        <v>1097</v>
      </c>
      <c r="B1717">
        <v>53555034</v>
      </c>
      <c r="C1717">
        <v>53555031</v>
      </c>
      <c r="D1717">
        <v>29477854</v>
      </c>
      <c r="E1717">
        <v>1</v>
      </c>
      <c r="F1717">
        <v>1</v>
      </c>
      <c r="G1717">
        <v>1</v>
      </c>
      <c r="H1717">
        <v>1</v>
      </c>
      <c r="I1717" t="s">
        <v>1991</v>
      </c>
      <c r="J1717" t="s">
        <v>3</v>
      </c>
      <c r="K1717" t="s">
        <v>1992</v>
      </c>
      <c r="L1717">
        <v>1369</v>
      </c>
      <c r="N1717">
        <v>1013</v>
      </c>
      <c r="O1717" t="s">
        <v>1486</v>
      </c>
      <c r="P1717" t="s">
        <v>1486</v>
      </c>
      <c r="Q1717">
        <v>1</v>
      </c>
      <c r="X1717">
        <v>2.92</v>
      </c>
      <c r="Y1717">
        <v>0</v>
      </c>
      <c r="Z1717">
        <v>0</v>
      </c>
      <c r="AA1717">
        <v>0</v>
      </c>
      <c r="AB1717">
        <v>320.57</v>
      </c>
      <c r="AC1717">
        <v>0</v>
      </c>
      <c r="AD1717">
        <v>1</v>
      </c>
      <c r="AE1717">
        <v>1</v>
      </c>
      <c r="AF1717" t="s">
        <v>3</v>
      </c>
      <c r="AG1717">
        <v>2.92</v>
      </c>
      <c r="AH1717">
        <v>2</v>
      </c>
      <c r="AI1717">
        <v>53555032</v>
      </c>
      <c r="AJ1717">
        <v>1921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 x14ac:dyDescent="0.2">
      <c r="A1718">
        <f>ROW(Source!A1097)</f>
        <v>1097</v>
      </c>
      <c r="B1718">
        <v>53555035</v>
      </c>
      <c r="C1718">
        <v>53555031</v>
      </c>
      <c r="D1718">
        <v>29477608</v>
      </c>
      <c r="E1718">
        <v>1</v>
      </c>
      <c r="F1718">
        <v>1</v>
      </c>
      <c r="G1718">
        <v>1</v>
      </c>
      <c r="H1718">
        <v>1</v>
      </c>
      <c r="I1718" t="s">
        <v>1981</v>
      </c>
      <c r="J1718" t="s">
        <v>3</v>
      </c>
      <c r="K1718" t="s">
        <v>1982</v>
      </c>
      <c r="L1718">
        <v>1369</v>
      </c>
      <c r="N1718">
        <v>1013</v>
      </c>
      <c r="O1718" t="s">
        <v>1486</v>
      </c>
      <c r="P1718" t="s">
        <v>1486</v>
      </c>
      <c r="Q1718">
        <v>1</v>
      </c>
      <c r="X1718">
        <v>4.37</v>
      </c>
      <c r="Y1718">
        <v>0</v>
      </c>
      <c r="Z1718">
        <v>0</v>
      </c>
      <c r="AA1718">
        <v>0</v>
      </c>
      <c r="AB1718">
        <v>12.69</v>
      </c>
      <c r="AC1718">
        <v>0</v>
      </c>
      <c r="AD1718">
        <v>1</v>
      </c>
      <c r="AE1718">
        <v>1</v>
      </c>
      <c r="AF1718" t="s">
        <v>3</v>
      </c>
      <c r="AG1718">
        <v>4.37</v>
      </c>
      <c r="AH1718">
        <v>2</v>
      </c>
      <c r="AI1718">
        <v>53555033</v>
      </c>
      <c r="AJ1718">
        <v>1922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 x14ac:dyDescent="0.2">
      <c r="A1719">
        <f>ROW(Source!A1098)</f>
        <v>1098</v>
      </c>
      <c r="B1719">
        <v>53555039</v>
      </c>
      <c r="C1719">
        <v>53555036</v>
      </c>
      <c r="D1719">
        <v>29478568</v>
      </c>
      <c r="E1719">
        <v>1</v>
      </c>
      <c r="F1719">
        <v>1</v>
      </c>
      <c r="G1719">
        <v>1</v>
      </c>
      <c r="H1719">
        <v>1</v>
      </c>
      <c r="I1719" t="s">
        <v>1979</v>
      </c>
      <c r="J1719" t="s">
        <v>3</v>
      </c>
      <c r="K1719" t="s">
        <v>1980</v>
      </c>
      <c r="L1719">
        <v>1369</v>
      </c>
      <c r="N1719">
        <v>1013</v>
      </c>
      <c r="O1719" t="s">
        <v>1486</v>
      </c>
      <c r="P1719" t="s">
        <v>1486</v>
      </c>
      <c r="Q1719">
        <v>1</v>
      </c>
      <c r="X1719">
        <v>0.61</v>
      </c>
      <c r="Y1719">
        <v>0</v>
      </c>
      <c r="Z1719">
        <v>0</v>
      </c>
      <c r="AA1719">
        <v>0</v>
      </c>
      <c r="AB1719">
        <v>430.54</v>
      </c>
      <c r="AC1719">
        <v>0</v>
      </c>
      <c r="AD1719">
        <v>1</v>
      </c>
      <c r="AE1719">
        <v>1</v>
      </c>
      <c r="AF1719" t="s">
        <v>3</v>
      </c>
      <c r="AG1719">
        <v>0.61</v>
      </c>
      <c r="AH1719">
        <v>2</v>
      </c>
      <c r="AI1719">
        <v>53555037</v>
      </c>
      <c r="AJ1719">
        <v>1923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 x14ac:dyDescent="0.2">
      <c r="A1720">
        <f>ROW(Source!A1098)</f>
        <v>1098</v>
      </c>
      <c r="B1720">
        <v>53555040</v>
      </c>
      <c r="C1720">
        <v>53555036</v>
      </c>
      <c r="D1720">
        <v>29477608</v>
      </c>
      <c r="E1720">
        <v>1</v>
      </c>
      <c r="F1720">
        <v>1</v>
      </c>
      <c r="G1720">
        <v>1</v>
      </c>
      <c r="H1720">
        <v>1</v>
      </c>
      <c r="I1720" t="s">
        <v>1981</v>
      </c>
      <c r="J1720" t="s">
        <v>3</v>
      </c>
      <c r="K1720" t="s">
        <v>1982</v>
      </c>
      <c r="L1720">
        <v>1369</v>
      </c>
      <c r="N1720">
        <v>1013</v>
      </c>
      <c r="O1720" t="s">
        <v>1486</v>
      </c>
      <c r="P1720" t="s">
        <v>1486</v>
      </c>
      <c r="Q1720">
        <v>1</v>
      </c>
      <c r="X1720">
        <v>0.61</v>
      </c>
      <c r="Y1720">
        <v>0</v>
      </c>
      <c r="Z1720">
        <v>0</v>
      </c>
      <c r="AA1720">
        <v>0</v>
      </c>
      <c r="AB1720">
        <v>12.69</v>
      </c>
      <c r="AC1720">
        <v>0</v>
      </c>
      <c r="AD1720">
        <v>1</v>
      </c>
      <c r="AE1720">
        <v>1</v>
      </c>
      <c r="AF1720" t="s">
        <v>3</v>
      </c>
      <c r="AG1720">
        <v>0.61</v>
      </c>
      <c r="AH1720">
        <v>2</v>
      </c>
      <c r="AI1720">
        <v>53555038</v>
      </c>
      <c r="AJ1720">
        <v>1924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 x14ac:dyDescent="0.2">
      <c r="A1721">
        <f>ROW(Source!A1099)</f>
        <v>1099</v>
      </c>
      <c r="B1721">
        <v>53555039</v>
      </c>
      <c r="C1721">
        <v>53555036</v>
      </c>
      <c r="D1721">
        <v>29478568</v>
      </c>
      <c r="E1721">
        <v>1</v>
      </c>
      <c r="F1721">
        <v>1</v>
      </c>
      <c r="G1721">
        <v>1</v>
      </c>
      <c r="H1721">
        <v>1</v>
      </c>
      <c r="I1721" t="s">
        <v>1979</v>
      </c>
      <c r="J1721" t="s">
        <v>3</v>
      </c>
      <c r="K1721" t="s">
        <v>1980</v>
      </c>
      <c r="L1721">
        <v>1369</v>
      </c>
      <c r="N1721">
        <v>1013</v>
      </c>
      <c r="O1721" t="s">
        <v>1486</v>
      </c>
      <c r="P1721" t="s">
        <v>1486</v>
      </c>
      <c r="Q1721">
        <v>1</v>
      </c>
      <c r="X1721">
        <v>0.61</v>
      </c>
      <c r="Y1721">
        <v>0</v>
      </c>
      <c r="Z1721">
        <v>0</v>
      </c>
      <c r="AA1721">
        <v>0</v>
      </c>
      <c r="AB1721">
        <v>430.54</v>
      </c>
      <c r="AC1721">
        <v>0</v>
      </c>
      <c r="AD1721">
        <v>1</v>
      </c>
      <c r="AE1721">
        <v>1</v>
      </c>
      <c r="AF1721" t="s">
        <v>3</v>
      </c>
      <c r="AG1721">
        <v>0.61</v>
      </c>
      <c r="AH1721">
        <v>2</v>
      </c>
      <c r="AI1721">
        <v>53555037</v>
      </c>
      <c r="AJ1721">
        <v>1925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 x14ac:dyDescent="0.2">
      <c r="A1722">
        <f>ROW(Source!A1099)</f>
        <v>1099</v>
      </c>
      <c r="B1722">
        <v>53555040</v>
      </c>
      <c r="C1722">
        <v>53555036</v>
      </c>
      <c r="D1722">
        <v>29477608</v>
      </c>
      <c r="E1722">
        <v>1</v>
      </c>
      <c r="F1722">
        <v>1</v>
      </c>
      <c r="G1722">
        <v>1</v>
      </c>
      <c r="H1722">
        <v>1</v>
      </c>
      <c r="I1722" t="s">
        <v>1981</v>
      </c>
      <c r="J1722" t="s">
        <v>3</v>
      </c>
      <c r="K1722" t="s">
        <v>1982</v>
      </c>
      <c r="L1722">
        <v>1369</v>
      </c>
      <c r="N1722">
        <v>1013</v>
      </c>
      <c r="O1722" t="s">
        <v>1486</v>
      </c>
      <c r="P1722" t="s">
        <v>1486</v>
      </c>
      <c r="Q1722">
        <v>1</v>
      </c>
      <c r="X1722">
        <v>0.61</v>
      </c>
      <c r="Y1722">
        <v>0</v>
      </c>
      <c r="Z1722">
        <v>0</v>
      </c>
      <c r="AA1722">
        <v>0</v>
      </c>
      <c r="AB1722">
        <v>12.69</v>
      </c>
      <c r="AC1722">
        <v>0</v>
      </c>
      <c r="AD1722">
        <v>1</v>
      </c>
      <c r="AE1722">
        <v>1</v>
      </c>
      <c r="AF1722" t="s">
        <v>3</v>
      </c>
      <c r="AG1722">
        <v>0.61</v>
      </c>
      <c r="AH1722">
        <v>2</v>
      </c>
      <c r="AI1722">
        <v>53555038</v>
      </c>
      <c r="AJ1722">
        <v>1926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 x14ac:dyDescent="0.2">
      <c r="A1723">
        <f>ROW(Source!A1100)</f>
        <v>1100</v>
      </c>
      <c r="B1723">
        <v>53555044</v>
      </c>
      <c r="C1723">
        <v>53555041</v>
      </c>
      <c r="D1723">
        <v>29478568</v>
      </c>
      <c r="E1723">
        <v>1</v>
      </c>
      <c r="F1723">
        <v>1</v>
      </c>
      <c r="G1723">
        <v>1</v>
      </c>
      <c r="H1723">
        <v>1</v>
      </c>
      <c r="I1723" t="s">
        <v>1979</v>
      </c>
      <c r="J1723" t="s">
        <v>3</v>
      </c>
      <c r="K1723" t="s">
        <v>1980</v>
      </c>
      <c r="L1723">
        <v>1369</v>
      </c>
      <c r="N1723">
        <v>1013</v>
      </c>
      <c r="O1723" t="s">
        <v>1486</v>
      </c>
      <c r="P1723" t="s">
        <v>1486</v>
      </c>
      <c r="Q1723">
        <v>1</v>
      </c>
      <c r="X1723">
        <v>0.16</v>
      </c>
      <c r="Y1723">
        <v>0</v>
      </c>
      <c r="Z1723">
        <v>0</v>
      </c>
      <c r="AA1723">
        <v>0</v>
      </c>
      <c r="AB1723">
        <v>430.54</v>
      </c>
      <c r="AC1723">
        <v>0</v>
      </c>
      <c r="AD1723">
        <v>1</v>
      </c>
      <c r="AE1723">
        <v>1</v>
      </c>
      <c r="AF1723" t="s">
        <v>3</v>
      </c>
      <c r="AG1723">
        <v>0.16</v>
      </c>
      <c r="AH1723">
        <v>2</v>
      </c>
      <c r="AI1723">
        <v>53555042</v>
      </c>
      <c r="AJ1723">
        <v>1927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 x14ac:dyDescent="0.2">
      <c r="A1724">
        <f>ROW(Source!A1100)</f>
        <v>1100</v>
      </c>
      <c r="B1724">
        <v>53555045</v>
      </c>
      <c r="C1724">
        <v>53555041</v>
      </c>
      <c r="D1724">
        <v>29477608</v>
      </c>
      <c r="E1724">
        <v>1</v>
      </c>
      <c r="F1724">
        <v>1</v>
      </c>
      <c r="G1724">
        <v>1</v>
      </c>
      <c r="H1724">
        <v>1</v>
      </c>
      <c r="I1724" t="s">
        <v>1981</v>
      </c>
      <c r="J1724" t="s">
        <v>3</v>
      </c>
      <c r="K1724" t="s">
        <v>1982</v>
      </c>
      <c r="L1724">
        <v>1369</v>
      </c>
      <c r="N1724">
        <v>1013</v>
      </c>
      <c r="O1724" t="s">
        <v>1486</v>
      </c>
      <c r="P1724" t="s">
        <v>1486</v>
      </c>
      <c r="Q1724">
        <v>1</v>
      </c>
      <c r="X1724">
        <v>0.16</v>
      </c>
      <c r="Y1724">
        <v>0</v>
      </c>
      <c r="Z1724">
        <v>0</v>
      </c>
      <c r="AA1724">
        <v>0</v>
      </c>
      <c r="AB1724">
        <v>12.69</v>
      </c>
      <c r="AC1724">
        <v>0</v>
      </c>
      <c r="AD1724">
        <v>1</v>
      </c>
      <c r="AE1724">
        <v>1</v>
      </c>
      <c r="AF1724" t="s">
        <v>3</v>
      </c>
      <c r="AG1724">
        <v>0.16</v>
      </c>
      <c r="AH1724">
        <v>2</v>
      </c>
      <c r="AI1724">
        <v>53555043</v>
      </c>
      <c r="AJ1724">
        <v>1928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 x14ac:dyDescent="0.2">
      <c r="A1725">
        <f>ROW(Source!A1101)</f>
        <v>1101</v>
      </c>
      <c r="B1725">
        <v>53555044</v>
      </c>
      <c r="C1725">
        <v>53555041</v>
      </c>
      <c r="D1725">
        <v>29478568</v>
      </c>
      <c r="E1725">
        <v>1</v>
      </c>
      <c r="F1725">
        <v>1</v>
      </c>
      <c r="G1725">
        <v>1</v>
      </c>
      <c r="H1725">
        <v>1</v>
      </c>
      <c r="I1725" t="s">
        <v>1979</v>
      </c>
      <c r="J1725" t="s">
        <v>3</v>
      </c>
      <c r="K1725" t="s">
        <v>1980</v>
      </c>
      <c r="L1725">
        <v>1369</v>
      </c>
      <c r="N1725">
        <v>1013</v>
      </c>
      <c r="O1725" t="s">
        <v>1486</v>
      </c>
      <c r="P1725" t="s">
        <v>1486</v>
      </c>
      <c r="Q1725">
        <v>1</v>
      </c>
      <c r="X1725">
        <v>0.16</v>
      </c>
      <c r="Y1725">
        <v>0</v>
      </c>
      <c r="Z1725">
        <v>0</v>
      </c>
      <c r="AA1725">
        <v>0</v>
      </c>
      <c r="AB1725">
        <v>430.54</v>
      </c>
      <c r="AC1725">
        <v>0</v>
      </c>
      <c r="AD1725">
        <v>1</v>
      </c>
      <c r="AE1725">
        <v>1</v>
      </c>
      <c r="AF1725" t="s">
        <v>3</v>
      </c>
      <c r="AG1725">
        <v>0.16</v>
      </c>
      <c r="AH1725">
        <v>2</v>
      </c>
      <c r="AI1725">
        <v>53555042</v>
      </c>
      <c r="AJ1725">
        <v>1929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 x14ac:dyDescent="0.2">
      <c r="A1726">
        <f>ROW(Source!A1101)</f>
        <v>1101</v>
      </c>
      <c r="B1726">
        <v>53555045</v>
      </c>
      <c r="C1726">
        <v>53555041</v>
      </c>
      <c r="D1726">
        <v>29477608</v>
      </c>
      <c r="E1726">
        <v>1</v>
      </c>
      <c r="F1726">
        <v>1</v>
      </c>
      <c r="G1726">
        <v>1</v>
      </c>
      <c r="H1726">
        <v>1</v>
      </c>
      <c r="I1726" t="s">
        <v>1981</v>
      </c>
      <c r="J1726" t="s">
        <v>3</v>
      </c>
      <c r="K1726" t="s">
        <v>1982</v>
      </c>
      <c r="L1726">
        <v>1369</v>
      </c>
      <c r="N1726">
        <v>1013</v>
      </c>
      <c r="O1726" t="s">
        <v>1486</v>
      </c>
      <c r="P1726" t="s">
        <v>1486</v>
      </c>
      <c r="Q1726">
        <v>1</v>
      </c>
      <c r="X1726">
        <v>0.16</v>
      </c>
      <c r="Y1726">
        <v>0</v>
      </c>
      <c r="Z1726">
        <v>0</v>
      </c>
      <c r="AA1726">
        <v>0</v>
      </c>
      <c r="AB1726">
        <v>12.69</v>
      </c>
      <c r="AC1726">
        <v>0</v>
      </c>
      <c r="AD1726">
        <v>1</v>
      </c>
      <c r="AE1726">
        <v>1</v>
      </c>
      <c r="AF1726" t="s">
        <v>3</v>
      </c>
      <c r="AG1726">
        <v>0.16</v>
      </c>
      <c r="AH1726">
        <v>2</v>
      </c>
      <c r="AI1726">
        <v>53555043</v>
      </c>
      <c r="AJ1726">
        <v>1930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 x14ac:dyDescent="0.2">
      <c r="A1727">
        <f>ROW(Source!A1102)</f>
        <v>1102</v>
      </c>
      <c r="B1727">
        <v>53555049</v>
      </c>
      <c r="C1727">
        <v>53555046</v>
      </c>
      <c r="D1727">
        <v>29478568</v>
      </c>
      <c r="E1727">
        <v>1</v>
      </c>
      <c r="F1727">
        <v>1</v>
      </c>
      <c r="G1727">
        <v>1</v>
      </c>
      <c r="H1727">
        <v>1</v>
      </c>
      <c r="I1727" t="s">
        <v>1979</v>
      </c>
      <c r="J1727" t="s">
        <v>3</v>
      </c>
      <c r="K1727" t="s">
        <v>1980</v>
      </c>
      <c r="L1727">
        <v>1369</v>
      </c>
      <c r="N1727">
        <v>1013</v>
      </c>
      <c r="O1727" t="s">
        <v>1486</v>
      </c>
      <c r="P1727" t="s">
        <v>1486</v>
      </c>
      <c r="Q1727">
        <v>1</v>
      </c>
      <c r="X1727">
        <v>6.48</v>
      </c>
      <c r="Y1727">
        <v>0</v>
      </c>
      <c r="Z1727">
        <v>0</v>
      </c>
      <c r="AA1727">
        <v>0</v>
      </c>
      <c r="AB1727">
        <v>430.54</v>
      </c>
      <c r="AC1727">
        <v>0</v>
      </c>
      <c r="AD1727">
        <v>1</v>
      </c>
      <c r="AE1727">
        <v>1</v>
      </c>
      <c r="AF1727" t="s">
        <v>3</v>
      </c>
      <c r="AG1727">
        <v>6.48</v>
      </c>
      <c r="AH1727">
        <v>2</v>
      </c>
      <c r="AI1727">
        <v>53555047</v>
      </c>
      <c r="AJ1727">
        <v>1931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 x14ac:dyDescent="0.2">
      <c r="A1728">
        <f>ROW(Source!A1102)</f>
        <v>1102</v>
      </c>
      <c r="B1728">
        <v>53555050</v>
      </c>
      <c r="C1728">
        <v>53555046</v>
      </c>
      <c r="D1728">
        <v>29477608</v>
      </c>
      <c r="E1728">
        <v>1</v>
      </c>
      <c r="F1728">
        <v>1</v>
      </c>
      <c r="G1728">
        <v>1</v>
      </c>
      <c r="H1728">
        <v>1</v>
      </c>
      <c r="I1728" t="s">
        <v>1981</v>
      </c>
      <c r="J1728" t="s">
        <v>3</v>
      </c>
      <c r="K1728" t="s">
        <v>1982</v>
      </c>
      <c r="L1728">
        <v>1369</v>
      </c>
      <c r="N1728">
        <v>1013</v>
      </c>
      <c r="O1728" t="s">
        <v>1486</v>
      </c>
      <c r="P1728" t="s">
        <v>1486</v>
      </c>
      <c r="Q1728">
        <v>1</v>
      </c>
      <c r="X1728">
        <v>6.48</v>
      </c>
      <c r="Y1728">
        <v>0</v>
      </c>
      <c r="Z1728">
        <v>0</v>
      </c>
      <c r="AA1728">
        <v>0</v>
      </c>
      <c r="AB1728">
        <v>12.69</v>
      </c>
      <c r="AC1728">
        <v>0</v>
      </c>
      <c r="AD1728">
        <v>1</v>
      </c>
      <c r="AE1728">
        <v>1</v>
      </c>
      <c r="AF1728" t="s">
        <v>3</v>
      </c>
      <c r="AG1728">
        <v>6.48</v>
      </c>
      <c r="AH1728">
        <v>2</v>
      </c>
      <c r="AI1728">
        <v>53555048</v>
      </c>
      <c r="AJ1728">
        <v>1932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 x14ac:dyDescent="0.2">
      <c r="A1729">
        <f>ROW(Source!A1103)</f>
        <v>1103</v>
      </c>
      <c r="B1729">
        <v>53555049</v>
      </c>
      <c r="C1729">
        <v>53555046</v>
      </c>
      <c r="D1729">
        <v>29478568</v>
      </c>
      <c r="E1729">
        <v>1</v>
      </c>
      <c r="F1729">
        <v>1</v>
      </c>
      <c r="G1729">
        <v>1</v>
      </c>
      <c r="H1729">
        <v>1</v>
      </c>
      <c r="I1729" t="s">
        <v>1979</v>
      </c>
      <c r="J1729" t="s">
        <v>3</v>
      </c>
      <c r="K1729" t="s">
        <v>1980</v>
      </c>
      <c r="L1729">
        <v>1369</v>
      </c>
      <c r="N1729">
        <v>1013</v>
      </c>
      <c r="O1729" t="s">
        <v>1486</v>
      </c>
      <c r="P1729" t="s">
        <v>1486</v>
      </c>
      <c r="Q1729">
        <v>1</v>
      </c>
      <c r="X1729">
        <v>6.48</v>
      </c>
      <c r="Y1729">
        <v>0</v>
      </c>
      <c r="Z1729">
        <v>0</v>
      </c>
      <c r="AA1729">
        <v>0</v>
      </c>
      <c r="AB1729">
        <v>430.54</v>
      </c>
      <c r="AC1729">
        <v>0</v>
      </c>
      <c r="AD1729">
        <v>1</v>
      </c>
      <c r="AE1729">
        <v>1</v>
      </c>
      <c r="AF1729" t="s">
        <v>3</v>
      </c>
      <c r="AG1729">
        <v>6.48</v>
      </c>
      <c r="AH1729">
        <v>2</v>
      </c>
      <c r="AI1729">
        <v>53555047</v>
      </c>
      <c r="AJ1729">
        <v>1933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 x14ac:dyDescent="0.2">
      <c r="A1730">
        <f>ROW(Source!A1103)</f>
        <v>1103</v>
      </c>
      <c r="B1730">
        <v>53555050</v>
      </c>
      <c r="C1730">
        <v>53555046</v>
      </c>
      <c r="D1730">
        <v>29477608</v>
      </c>
      <c r="E1730">
        <v>1</v>
      </c>
      <c r="F1730">
        <v>1</v>
      </c>
      <c r="G1730">
        <v>1</v>
      </c>
      <c r="H1730">
        <v>1</v>
      </c>
      <c r="I1730" t="s">
        <v>1981</v>
      </c>
      <c r="J1730" t="s">
        <v>3</v>
      </c>
      <c r="K1730" t="s">
        <v>1982</v>
      </c>
      <c r="L1730">
        <v>1369</v>
      </c>
      <c r="N1730">
        <v>1013</v>
      </c>
      <c r="O1730" t="s">
        <v>1486</v>
      </c>
      <c r="P1730" t="s">
        <v>1486</v>
      </c>
      <c r="Q1730">
        <v>1</v>
      </c>
      <c r="X1730">
        <v>6.48</v>
      </c>
      <c r="Y1730">
        <v>0</v>
      </c>
      <c r="Z1730">
        <v>0</v>
      </c>
      <c r="AA1730">
        <v>0</v>
      </c>
      <c r="AB1730">
        <v>12.69</v>
      </c>
      <c r="AC1730">
        <v>0</v>
      </c>
      <c r="AD1730">
        <v>1</v>
      </c>
      <c r="AE1730">
        <v>1</v>
      </c>
      <c r="AF1730" t="s">
        <v>3</v>
      </c>
      <c r="AG1730">
        <v>6.48</v>
      </c>
      <c r="AH1730">
        <v>2</v>
      </c>
      <c r="AI1730">
        <v>53555048</v>
      </c>
      <c r="AJ1730">
        <v>1934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 x14ac:dyDescent="0.2">
      <c r="A1731">
        <f>ROW(Source!A1139)</f>
        <v>1139</v>
      </c>
      <c r="B1731">
        <v>53555056</v>
      </c>
      <c r="C1731">
        <v>53555051</v>
      </c>
      <c r="D1731">
        <v>18407150</v>
      </c>
      <c r="E1731">
        <v>1</v>
      </c>
      <c r="F1731">
        <v>1</v>
      </c>
      <c r="G1731">
        <v>1</v>
      </c>
      <c r="H1731">
        <v>1</v>
      </c>
      <c r="I1731" t="s">
        <v>1552</v>
      </c>
      <c r="J1731" t="s">
        <v>3</v>
      </c>
      <c r="K1731" t="s">
        <v>1553</v>
      </c>
      <c r="L1731">
        <v>1369</v>
      </c>
      <c r="N1731">
        <v>1013</v>
      </c>
      <c r="O1731" t="s">
        <v>1486</v>
      </c>
      <c r="P1731" t="s">
        <v>1486</v>
      </c>
      <c r="Q1731">
        <v>1</v>
      </c>
      <c r="X1731">
        <v>58.99499999999999</v>
      </c>
      <c r="Y1731">
        <v>0</v>
      </c>
      <c r="Z1731">
        <v>0</v>
      </c>
      <c r="AA1731">
        <v>0</v>
      </c>
      <c r="AB1731">
        <v>278.5</v>
      </c>
      <c r="AC1731">
        <v>0</v>
      </c>
      <c r="AD1731">
        <v>1</v>
      </c>
      <c r="AE1731">
        <v>1</v>
      </c>
      <c r="AF1731" t="s">
        <v>16</v>
      </c>
      <c r="AG1731">
        <v>67.844249999999988</v>
      </c>
      <c r="AH1731">
        <v>2</v>
      </c>
      <c r="AI1731">
        <v>53555052</v>
      </c>
      <c r="AJ1731">
        <v>1935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 x14ac:dyDescent="0.2">
      <c r="A1732">
        <f>ROW(Source!A1139)</f>
        <v>1139</v>
      </c>
      <c r="B1732">
        <v>53555057</v>
      </c>
      <c r="C1732">
        <v>53555051</v>
      </c>
      <c r="D1732">
        <v>121548</v>
      </c>
      <c r="E1732">
        <v>1</v>
      </c>
      <c r="F1732">
        <v>1</v>
      </c>
      <c r="G1732">
        <v>1</v>
      </c>
      <c r="H1732">
        <v>1</v>
      </c>
      <c r="I1732" t="s">
        <v>31</v>
      </c>
      <c r="J1732" t="s">
        <v>3</v>
      </c>
      <c r="K1732" t="s">
        <v>1489</v>
      </c>
      <c r="L1732">
        <v>608254</v>
      </c>
      <c r="N1732">
        <v>1013</v>
      </c>
      <c r="O1732" t="s">
        <v>1490</v>
      </c>
      <c r="P1732" t="s">
        <v>1490</v>
      </c>
      <c r="Q1732">
        <v>1</v>
      </c>
      <c r="X1732">
        <v>0.29899999999999999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1</v>
      </c>
      <c r="AE1732">
        <v>2</v>
      </c>
      <c r="AF1732" t="s">
        <v>16</v>
      </c>
      <c r="AG1732">
        <v>0.34384999999999993</v>
      </c>
      <c r="AH1732">
        <v>2</v>
      </c>
      <c r="AI1732">
        <v>53555053</v>
      </c>
      <c r="AJ1732">
        <v>1936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 x14ac:dyDescent="0.2">
      <c r="A1733">
        <f>ROW(Source!A1139)</f>
        <v>1139</v>
      </c>
      <c r="B1733">
        <v>53555058</v>
      </c>
      <c r="C1733">
        <v>53555051</v>
      </c>
      <c r="D1733">
        <v>29172556</v>
      </c>
      <c r="E1733">
        <v>1</v>
      </c>
      <c r="F1733">
        <v>1</v>
      </c>
      <c r="G1733">
        <v>1</v>
      </c>
      <c r="H1733">
        <v>2</v>
      </c>
      <c r="I1733" t="s">
        <v>1647</v>
      </c>
      <c r="J1733" t="s">
        <v>1667</v>
      </c>
      <c r="K1733" t="s">
        <v>1649</v>
      </c>
      <c r="L1733">
        <v>1368</v>
      </c>
      <c r="N1733">
        <v>1011</v>
      </c>
      <c r="O1733" t="s">
        <v>1494</v>
      </c>
      <c r="P1733" t="s">
        <v>1494</v>
      </c>
      <c r="Q1733">
        <v>1</v>
      </c>
      <c r="X1733">
        <v>0.29899999999999999</v>
      </c>
      <c r="Y1733">
        <v>0</v>
      </c>
      <c r="Z1733">
        <v>31.26</v>
      </c>
      <c r="AA1733">
        <v>13.5</v>
      </c>
      <c r="AB1733">
        <v>0</v>
      </c>
      <c r="AC1733">
        <v>0</v>
      </c>
      <c r="AD1733">
        <v>1</v>
      </c>
      <c r="AE1733">
        <v>0</v>
      </c>
      <c r="AF1733" t="s">
        <v>16</v>
      </c>
      <c r="AG1733">
        <v>0.34384999999999993</v>
      </c>
      <c r="AH1733">
        <v>2</v>
      </c>
      <c r="AI1733">
        <v>53555054</v>
      </c>
      <c r="AJ1733">
        <v>1937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 x14ac:dyDescent="0.2">
      <c r="A1734">
        <f>ROW(Source!A1139)</f>
        <v>1139</v>
      </c>
      <c r="B1734">
        <v>53555059</v>
      </c>
      <c r="C1734">
        <v>53555051</v>
      </c>
      <c r="D1734">
        <v>29164350</v>
      </c>
      <c r="E1734">
        <v>1</v>
      </c>
      <c r="F1734">
        <v>1</v>
      </c>
      <c r="G1734">
        <v>1</v>
      </c>
      <c r="H1734">
        <v>3</v>
      </c>
      <c r="I1734" t="s">
        <v>1138</v>
      </c>
      <c r="J1734" t="s">
        <v>1140</v>
      </c>
      <c r="K1734" t="s">
        <v>1139</v>
      </c>
      <c r="L1734">
        <v>1348</v>
      </c>
      <c r="N1734">
        <v>1009</v>
      </c>
      <c r="O1734" t="s">
        <v>26</v>
      </c>
      <c r="P1734" t="s">
        <v>26</v>
      </c>
      <c r="Q1734">
        <v>1000</v>
      </c>
      <c r="X1734">
        <v>1.82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 t="s">
        <v>3</v>
      </c>
      <c r="AG1734">
        <v>1.82</v>
      </c>
      <c r="AH1734">
        <v>2</v>
      </c>
      <c r="AI1734">
        <v>53555055</v>
      </c>
      <c r="AJ1734">
        <v>1938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 x14ac:dyDescent="0.2">
      <c r="A1735">
        <f>ROW(Source!A1140)</f>
        <v>1140</v>
      </c>
      <c r="B1735">
        <v>53555056</v>
      </c>
      <c r="C1735">
        <v>53555051</v>
      </c>
      <c r="D1735">
        <v>18407150</v>
      </c>
      <c r="E1735">
        <v>1</v>
      </c>
      <c r="F1735">
        <v>1</v>
      </c>
      <c r="G1735">
        <v>1</v>
      </c>
      <c r="H1735">
        <v>1</v>
      </c>
      <c r="I1735" t="s">
        <v>1552</v>
      </c>
      <c r="J1735" t="s">
        <v>3</v>
      </c>
      <c r="K1735" t="s">
        <v>1553</v>
      </c>
      <c r="L1735">
        <v>1369</v>
      </c>
      <c r="N1735">
        <v>1013</v>
      </c>
      <c r="O1735" t="s">
        <v>1486</v>
      </c>
      <c r="P1735" t="s">
        <v>1486</v>
      </c>
      <c r="Q1735">
        <v>1</v>
      </c>
      <c r="X1735">
        <v>58.99499999999999</v>
      </c>
      <c r="Y1735">
        <v>0</v>
      </c>
      <c r="Z1735">
        <v>0</v>
      </c>
      <c r="AA1735">
        <v>0</v>
      </c>
      <c r="AB1735">
        <v>278.5</v>
      </c>
      <c r="AC1735">
        <v>0</v>
      </c>
      <c r="AD1735">
        <v>1</v>
      </c>
      <c r="AE1735">
        <v>1</v>
      </c>
      <c r="AF1735" t="s">
        <v>16</v>
      </c>
      <c r="AG1735">
        <v>67.844249999999988</v>
      </c>
      <c r="AH1735">
        <v>2</v>
      </c>
      <c r="AI1735">
        <v>53555052</v>
      </c>
      <c r="AJ1735">
        <v>1939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 x14ac:dyDescent="0.2">
      <c r="A1736">
        <f>ROW(Source!A1140)</f>
        <v>1140</v>
      </c>
      <c r="B1736">
        <v>53555057</v>
      </c>
      <c r="C1736">
        <v>53555051</v>
      </c>
      <c r="D1736">
        <v>121548</v>
      </c>
      <c r="E1736">
        <v>1</v>
      </c>
      <c r="F1736">
        <v>1</v>
      </c>
      <c r="G1736">
        <v>1</v>
      </c>
      <c r="H1736">
        <v>1</v>
      </c>
      <c r="I1736" t="s">
        <v>31</v>
      </c>
      <c r="J1736" t="s">
        <v>3</v>
      </c>
      <c r="K1736" t="s">
        <v>1489</v>
      </c>
      <c r="L1736">
        <v>608254</v>
      </c>
      <c r="N1736">
        <v>1013</v>
      </c>
      <c r="O1736" t="s">
        <v>1490</v>
      </c>
      <c r="P1736" t="s">
        <v>1490</v>
      </c>
      <c r="Q1736">
        <v>1</v>
      </c>
      <c r="X1736">
        <v>0.29899999999999999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1</v>
      </c>
      <c r="AE1736">
        <v>2</v>
      </c>
      <c r="AF1736" t="s">
        <v>16</v>
      </c>
      <c r="AG1736">
        <v>0.34384999999999993</v>
      </c>
      <c r="AH1736">
        <v>2</v>
      </c>
      <c r="AI1736">
        <v>53555053</v>
      </c>
      <c r="AJ1736">
        <v>1940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 x14ac:dyDescent="0.2">
      <c r="A1737">
        <f>ROW(Source!A1140)</f>
        <v>1140</v>
      </c>
      <c r="B1737">
        <v>53555058</v>
      </c>
      <c r="C1737">
        <v>53555051</v>
      </c>
      <c r="D1737">
        <v>29172556</v>
      </c>
      <c r="E1737">
        <v>1</v>
      </c>
      <c r="F1737">
        <v>1</v>
      </c>
      <c r="G1737">
        <v>1</v>
      </c>
      <c r="H1737">
        <v>2</v>
      </c>
      <c r="I1737" t="s">
        <v>1647</v>
      </c>
      <c r="J1737" t="s">
        <v>1667</v>
      </c>
      <c r="K1737" t="s">
        <v>1649</v>
      </c>
      <c r="L1737">
        <v>1368</v>
      </c>
      <c r="N1737">
        <v>1011</v>
      </c>
      <c r="O1737" t="s">
        <v>1494</v>
      </c>
      <c r="P1737" t="s">
        <v>1494</v>
      </c>
      <c r="Q1737">
        <v>1</v>
      </c>
      <c r="X1737">
        <v>0.29899999999999999</v>
      </c>
      <c r="Y1737">
        <v>0</v>
      </c>
      <c r="Z1737">
        <v>31.26</v>
      </c>
      <c r="AA1737">
        <v>13.5</v>
      </c>
      <c r="AB1737">
        <v>0</v>
      </c>
      <c r="AC1737">
        <v>0</v>
      </c>
      <c r="AD1737">
        <v>1</v>
      </c>
      <c r="AE1737">
        <v>0</v>
      </c>
      <c r="AF1737" t="s">
        <v>16</v>
      </c>
      <c r="AG1737">
        <v>0.34384999999999993</v>
      </c>
      <c r="AH1737">
        <v>2</v>
      </c>
      <c r="AI1737">
        <v>53555054</v>
      </c>
      <c r="AJ1737">
        <v>1941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 x14ac:dyDescent="0.2">
      <c r="A1738">
        <f>ROW(Source!A1140)</f>
        <v>1140</v>
      </c>
      <c r="B1738">
        <v>53555059</v>
      </c>
      <c r="C1738">
        <v>53555051</v>
      </c>
      <c r="D1738">
        <v>29164350</v>
      </c>
      <c r="E1738">
        <v>1</v>
      </c>
      <c r="F1738">
        <v>1</v>
      </c>
      <c r="G1738">
        <v>1</v>
      </c>
      <c r="H1738">
        <v>3</v>
      </c>
      <c r="I1738" t="s">
        <v>1138</v>
      </c>
      <c r="J1738" t="s">
        <v>1140</v>
      </c>
      <c r="K1738" t="s">
        <v>1139</v>
      </c>
      <c r="L1738">
        <v>1348</v>
      </c>
      <c r="N1738">
        <v>1009</v>
      </c>
      <c r="O1738" t="s">
        <v>26</v>
      </c>
      <c r="P1738" t="s">
        <v>26</v>
      </c>
      <c r="Q1738">
        <v>1000</v>
      </c>
      <c r="X1738">
        <v>1.82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 t="s">
        <v>3</v>
      </c>
      <c r="AG1738">
        <v>1.82</v>
      </c>
      <c r="AH1738">
        <v>2</v>
      </c>
      <c r="AI1738">
        <v>53555055</v>
      </c>
      <c r="AJ1738">
        <v>1942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 x14ac:dyDescent="0.2">
      <c r="A1739">
        <f>ROW(Source!A1143)</f>
        <v>1143</v>
      </c>
      <c r="B1739">
        <v>53555066</v>
      </c>
      <c r="C1739">
        <v>53555061</v>
      </c>
      <c r="D1739">
        <v>18407150</v>
      </c>
      <c r="E1739">
        <v>1</v>
      </c>
      <c r="F1739">
        <v>1</v>
      </c>
      <c r="G1739">
        <v>1</v>
      </c>
      <c r="H1739">
        <v>1</v>
      </c>
      <c r="I1739" t="s">
        <v>1552</v>
      </c>
      <c r="J1739" t="s">
        <v>3</v>
      </c>
      <c r="K1739" t="s">
        <v>1553</v>
      </c>
      <c r="L1739">
        <v>1369</v>
      </c>
      <c r="N1739">
        <v>1013</v>
      </c>
      <c r="O1739" t="s">
        <v>1486</v>
      </c>
      <c r="P1739" t="s">
        <v>1486</v>
      </c>
      <c r="Q1739">
        <v>1</v>
      </c>
      <c r="X1739">
        <v>36.71</v>
      </c>
      <c r="Y1739">
        <v>0</v>
      </c>
      <c r="Z1739">
        <v>0</v>
      </c>
      <c r="AA1739">
        <v>0</v>
      </c>
      <c r="AB1739">
        <v>284.25</v>
      </c>
      <c r="AC1739">
        <v>0</v>
      </c>
      <c r="AD1739">
        <v>1</v>
      </c>
      <c r="AE1739">
        <v>1</v>
      </c>
      <c r="AF1739" t="s">
        <v>16</v>
      </c>
      <c r="AG1739">
        <v>42.216499999999996</v>
      </c>
      <c r="AH1739">
        <v>2</v>
      </c>
      <c r="AI1739">
        <v>53555062</v>
      </c>
      <c r="AJ1739">
        <v>1943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 x14ac:dyDescent="0.2">
      <c r="A1740">
        <f>ROW(Source!A1143)</f>
        <v>1143</v>
      </c>
      <c r="B1740">
        <v>53555067</v>
      </c>
      <c r="C1740">
        <v>53555061</v>
      </c>
      <c r="D1740">
        <v>121548</v>
      </c>
      <c r="E1740">
        <v>1</v>
      </c>
      <c r="F1740">
        <v>1</v>
      </c>
      <c r="G1740">
        <v>1</v>
      </c>
      <c r="H1740">
        <v>1</v>
      </c>
      <c r="I1740" t="s">
        <v>31</v>
      </c>
      <c r="J1740" t="s">
        <v>3</v>
      </c>
      <c r="K1740" t="s">
        <v>1489</v>
      </c>
      <c r="L1740">
        <v>608254</v>
      </c>
      <c r="N1740">
        <v>1013</v>
      </c>
      <c r="O1740" t="s">
        <v>1490</v>
      </c>
      <c r="P1740" t="s">
        <v>1490</v>
      </c>
      <c r="Q1740">
        <v>1</v>
      </c>
      <c r="X1740">
        <v>7.0000000000000007E-2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1</v>
      </c>
      <c r="AE1740">
        <v>2</v>
      </c>
      <c r="AF1740" t="s">
        <v>16</v>
      </c>
      <c r="AG1740">
        <v>8.0500000000000002E-2</v>
      </c>
      <c r="AH1740">
        <v>2</v>
      </c>
      <c r="AI1740">
        <v>53555063</v>
      </c>
      <c r="AJ1740">
        <v>1944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 x14ac:dyDescent="0.2">
      <c r="A1741">
        <f>ROW(Source!A1143)</f>
        <v>1143</v>
      </c>
      <c r="B1741">
        <v>53555068</v>
      </c>
      <c r="C1741">
        <v>53555061</v>
      </c>
      <c r="D1741">
        <v>29172556</v>
      </c>
      <c r="E1741">
        <v>1</v>
      </c>
      <c r="F1741">
        <v>1</v>
      </c>
      <c r="G1741">
        <v>1</v>
      </c>
      <c r="H1741">
        <v>2</v>
      </c>
      <c r="I1741" t="s">
        <v>1647</v>
      </c>
      <c r="J1741" t="s">
        <v>1667</v>
      </c>
      <c r="K1741" t="s">
        <v>1649</v>
      </c>
      <c r="L1741">
        <v>1368</v>
      </c>
      <c r="N1741">
        <v>1011</v>
      </c>
      <c r="O1741" t="s">
        <v>1494</v>
      </c>
      <c r="P1741" t="s">
        <v>1494</v>
      </c>
      <c r="Q1741">
        <v>1</v>
      </c>
      <c r="X1741">
        <v>7.0000000000000007E-2</v>
      </c>
      <c r="Y1741">
        <v>0</v>
      </c>
      <c r="Z1741">
        <v>31.26</v>
      </c>
      <c r="AA1741">
        <v>13.5</v>
      </c>
      <c r="AB1741">
        <v>0</v>
      </c>
      <c r="AC1741">
        <v>0</v>
      </c>
      <c r="AD1741">
        <v>1</v>
      </c>
      <c r="AE1741">
        <v>0</v>
      </c>
      <c r="AF1741" t="s">
        <v>16</v>
      </c>
      <c r="AG1741">
        <v>8.0500000000000002E-2</v>
      </c>
      <c r="AH1741">
        <v>2</v>
      </c>
      <c r="AI1741">
        <v>53555064</v>
      </c>
      <c r="AJ1741">
        <v>1945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 x14ac:dyDescent="0.2">
      <c r="A1742">
        <f>ROW(Source!A1143)</f>
        <v>1143</v>
      </c>
      <c r="B1742">
        <v>53555069</v>
      </c>
      <c r="C1742">
        <v>53555061</v>
      </c>
      <c r="D1742">
        <v>29164350</v>
      </c>
      <c r="E1742">
        <v>1</v>
      </c>
      <c r="F1742">
        <v>1</v>
      </c>
      <c r="G1742">
        <v>1</v>
      </c>
      <c r="H1742">
        <v>3</v>
      </c>
      <c r="I1742" t="s">
        <v>1138</v>
      </c>
      <c r="J1742" t="s">
        <v>1140</v>
      </c>
      <c r="K1742" t="s">
        <v>1139</v>
      </c>
      <c r="L1742">
        <v>1348</v>
      </c>
      <c r="N1742">
        <v>1009</v>
      </c>
      <c r="O1742" t="s">
        <v>26</v>
      </c>
      <c r="P1742" t="s">
        <v>26</v>
      </c>
      <c r="Q1742">
        <v>1000</v>
      </c>
      <c r="X1742">
        <v>0.22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 t="s">
        <v>3</v>
      </c>
      <c r="AG1742">
        <v>0.22</v>
      </c>
      <c r="AH1742">
        <v>2</v>
      </c>
      <c r="AI1742">
        <v>53555065</v>
      </c>
      <c r="AJ1742">
        <v>1946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 x14ac:dyDescent="0.2">
      <c r="A1743">
        <f>ROW(Source!A1144)</f>
        <v>1144</v>
      </c>
      <c r="B1743">
        <v>53555066</v>
      </c>
      <c r="C1743">
        <v>53555061</v>
      </c>
      <c r="D1743">
        <v>18407150</v>
      </c>
      <c r="E1743">
        <v>1</v>
      </c>
      <c r="F1743">
        <v>1</v>
      </c>
      <c r="G1743">
        <v>1</v>
      </c>
      <c r="H1743">
        <v>1</v>
      </c>
      <c r="I1743" t="s">
        <v>1552</v>
      </c>
      <c r="J1743" t="s">
        <v>3</v>
      </c>
      <c r="K1743" t="s">
        <v>1553</v>
      </c>
      <c r="L1743">
        <v>1369</v>
      </c>
      <c r="N1743">
        <v>1013</v>
      </c>
      <c r="O1743" t="s">
        <v>1486</v>
      </c>
      <c r="P1743" t="s">
        <v>1486</v>
      </c>
      <c r="Q1743">
        <v>1</v>
      </c>
      <c r="X1743">
        <v>36.71</v>
      </c>
      <c r="Y1743">
        <v>0</v>
      </c>
      <c r="Z1743">
        <v>0</v>
      </c>
      <c r="AA1743">
        <v>0</v>
      </c>
      <c r="AB1743">
        <v>284.25</v>
      </c>
      <c r="AC1743">
        <v>0</v>
      </c>
      <c r="AD1743">
        <v>1</v>
      </c>
      <c r="AE1743">
        <v>1</v>
      </c>
      <c r="AF1743" t="s">
        <v>16</v>
      </c>
      <c r="AG1743">
        <v>42.216499999999996</v>
      </c>
      <c r="AH1743">
        <v>2</v>
      </c>
      <c r="AI1743">
        <v>53555062</v>
      </c>
      <c r="AJ1743">
        <v>1947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 x14ac:dyDescent="0.2">
      <c r="A1744">
        <f>ROW(Source!A1144)</f>
        <v>1144</v>
      </c>
      <c r="B1744">
        <v>53555067</v>
      </c>
      <c r="C1744">
        <v>53555061</v>
      </c>
      <c r="D1744">
        <v>121548</v>
      </c>
      <c r="E1744">
        <v>1</v>
      </c>
      <c r="F1744">
        <v>1</v>
      </c>
      <c r="G1744">
        <v>1</v>
      </c>
      <c r="H1744">
        <v>1</v>
      </c>
      <c r="I1744" t="s">
        <v>31</v>
      </c>
      <c r="J1744" t="s">
        <v>3</v>
      </c>
      <c r="K1744" t="s">
        <v>1489</v>
      </c>
      <c r="L1744">
        <v>608254</v>
      </c>
      <c r="N1744">
        <v>1013</v>
      </c>
      <c r="O1744" t="s">
        <v>1490</v>
      </c>
      <c r="P1744" t="s">
        <v>1490</v>
      </c>
      <c r="Q1744">
        <v>1</v>
      </c>
      <c r="X1744">
        <v>7.0000000000000007E-2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2</v>
      </c>
      <c r="AF1744" t="s">
        <v>16</v>
      </c>
      <c r="AG1744">
        <v>8.0500000000000002E-2</v>
      </c>
      <c r="AH1744">
        <v>2</v>
      </c>
      <c r="AI1744">
        <v>53555063</v>
      </c>
      <c r="AJ1744">
        <v>1948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 x14ac:dyDescent="0.2">
      <c r="A1745">
        <f>ROW(Source!A1144)</f>
        <v>1144</v>
      </c>
      <c r="B1745">
        <v>53555068</v>
      </c>
      <c r="C1745">
        <v>53555061</v>
      </c>
      <c r="D1745">
        <v>29172556</v>
      </c>
      <c r="E1745">
        <v>1</v>
      </c>
      <c r="F1745">
        <v>1</v>
      </c>
      <c r="G1745">
        <v>1</v>
      </c>
      <c r="H1745">
        <v>2</v>
      </c>
      <c r="I1745" t="s">
        <v>1647</v>
      </c>
      <c r="J1745" t="s">
        <v>1667</v>
      </c>
      <c r="K1745" t="s">
        <v>1649</v>
      </c>
      <c r="L1745">
        <v>1368</v>
      </c>
      <c r="N1745">
        <v>1011</v>
      </c>
      <c r="O1745" t="s">
        <v>1494</v>
      </c>
      <c r="P1745" t="s">
        <v>1494</v>
      </c>
      <c r="Q1745">
        <v>1</v>
      </c>
      <c r="X1745">
        <v>7.0000000000000007E-2</v>
      </c>
      <c r="Y1745">
        <v>0</v>
      </c>
      <c r="Z1745">
        <v>31.26</v>
      </c>
      <c r="AA1745">
        <v>13.5</v>
      </c>
      <c r="AB1745">
        <v>0</v>
      </c>
      <c r="AC1745">
        <v>0</v>
      </c>
      <c r="AD1745">
        <v>1</v>
      </c>
      <c r="AE1745">
        <v>0</v>
      </c>
      <c r="AF1745" t="s">
        <v>16</v>
      </c>
      <c r="AG1745">
        <v>8.0500000000000002E-2</v>
      </c>
      <c r="AH1745">
        <v>2</v>
      </c>
      <c r="AI1745">
        <v>53555064</v>
      </c>
      <c r="AJ1745">
        <v>1949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 x14ac:dyDescent="0.2">
      <c r="A1746">
        <f>ROW(Source!A1144)</f>
        <v>1144</v>
      </c>
      <c r="B1746">
        <v>53555069</v>
      </c>
      <c r="C1746">
        <v>53555061</v>
      </c>
      <c r="D1746">
        <v>29164350</v>
      </c>
      <c r="E1746">
        <v>1</v>
      </c>
      <c r="F1746">
        <v>1</v>
      </c>
      <c r="G1746">
        <v>1</v>
      </c>
      <c r="H1746">
        <v>3</v>
      </c>
      <c r="I1746" t="s">
        <v>1138</v>
      </c>
      <c r="J1746" t="s">
        <v>1140</v>
      </c>
      <c r="K1746" t="s">
        <v>1139</v>
      </c>
      <c r="L1746">
        <v>1348</v>
      </c>
      <c r="N1746">
        <v>1009</v>
      </c>
      <c r="O1746" t="s">
        <v>26</v>
      </c>
      <c r="P1746" t="s">
        <v>26</v>
      </c>
      <c r="Q1746">
        <v>1000</v>
      </c>
      <c r="X1746">
        <v>0.22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 t="s">
        <v>3</v>
      </c>
      <c r="AG1746">
        <v>0.22</v>
      </c>
      <c r="AH1746">
        <v>2</v>
      </c>
      <c r="AI1746">
        <v>53555065</v>
      </c>
      <c r="AJ1746">
        <v>1950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 x14ac:dyDescent="0.2">
      <c r="A1747">
        <f>ROW(Source!A1147)</f>
        <v>1147</v>
      </c>
      <c r="B1747">
        <v>53555079</v>
      </c>
      <c r="C1747">
        <v>53555071</v>
      </c>
      <c r="D1747">
        <v>53014255</v>
      </c>
      <c r="E1747">
        <v>1</v>
      </c>
      <c r="F1747">
        <v>1</v>
      </c>
      <c r="G1747">
        <v>1</v>
      </c>
      <c r="H1747">
        <v>1</v>
      </c>
      <c r="I1747" t="s">
        <v>1993</v>
      </c>
      <c r="J1747" t="s">
        <v>3</v>
      </c>
      <c r="K1747" t="s">
        <v>1994</v>
      </c>
      <c r="L1747">
        <v>1369</v>
      </c>
      <c r="N1747">
        <v>1013</v>
      </c>
      <c r="O1747" t="s">
        <v>1486</v>
      </c>
      <c r="P1747" t="s">
        <v>1486</v>
      </c>
      <c r="Q1747">
        <v>1</v>
      </c>
      <c r="X1747">
        <v>13.71</v>
      </c>
      <c r="Y1747">
        <v>0</v>
      </c>
      <c r="Z1747">
        <v>0</v>
      </c>
      <c r="AA1747">
        <v>0</v>
      </c>
      <c r="AB1747">
        <v>313.24</v>
      </c>
      <c r="AC1747">
        <v>0</v>
      </c>
      <c r="AD1747">
        <v>1</v>
      </c>
      <c r="AE1747">
        <v>1</v>
      </c>
      <c r="AF1747" t="s">
        <v>1152</v>
      </c>
      <c r="AG1747">
        <v>6.3066000000000004</v>
      </c>
      <c r="AH1747">
        <v>2</v>
      </c>
      <c r="AI1747">
        <v>53555072</v>
      </c>
      <c r="AJ1747">
        <v>1951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 x14ac:dyDescent="0.2">
      <c r="A1748">
        <f>ROW(Source!A1147)</f>
        <v>1147</v>
      </c>
      <c r="B1748">
        <v>53555080</v>
      </c>
      <c r="C1748">
        <v>53555071</v>
      </c>
      <c r="D1748">
        <v>53153732</v>
      </c>
      <c r="E1748">
        <v>1</v>
      </c>
      <c r="F1748">
        <v>1</v>
      </c>
      <c r="G1748">
        <v>1</v>
      </c>
      <c r="H1748">
        <v>2</v>
      </c>
      <c r="I1748" t="s">
        <v>1995</v>
      </c>
      <c r="J1748" t="s">
        <v>1996</v>
      </c>
      <c r="K1748" t="s">
        <v>1997</v>
      </c>
      <c r="L1748">
        <v>1368</v>
      </c>
      <c r="N1748">
        <v>1011</v>
      </c>
      <c r="O1748" t="s">
        <v>1494</v>
      </c>
      <c r="P1748" t="s">
        <v>1494</v>
      </c>
      <c r="Q1748">
        <v>1</v>
      </c>
      <c r="X1748">
        <v>1.27</v>
      </c>
      <c r="Y1748">
        <v>0</v>
      </c>
      <c r="Z1748">
        <v>29.67</v>
      </c>
      <c r="AA1748">
        <v>0</v>
      </c>
      <c r="AB1748">
        <v>0</v>
      </c>
      <c r="AC1748">
        <v>0</v>
      </c>
      <c r="AD1748">
        <v>1</v>
      </c>
      <c r="AE1748">
        <v>0</v>
      </c>
      <c r="AF1748" t="s">
        <v>1152</v>
      </c>
      <c r="AG1748">
        <v>0.58419999999999994</v>
      </c>
      <c r="AH1748">
        <v>2</v>
      </c>
      <c r="AI1748">
        <v>53555073</v>
      </c>
      <c r="AJ1748">
        <v>1952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 x14ac:dyDescent="0.2">
      <c r="A1749">
        <f>ROW(Source!A1147)</f>
        <v>1147</v>
      </c>
      <c r="B1749">
        <v>53555081</v>
      </c>
      <c r="C1749">
        <v>53555071</v>
      </c>
      <c r="D1749">
        <v>53153871</v>
      </c>
      <c r="E1749">
        <v>1</v>
      </c>
      <c r="F1749">
        <v>1</v>
      </c>
      <c r="G1749">
        <v>1</v>
      </c>
      <c r="H1749">
        <v>2</v>
      </c>
      <c r="I1749" t="s">
        <v>1513</v>
      </c>
      <c r="J1749" t="s">
        <v>1998</v>
      </c>
      <c r="K1749" t="s">
        <v>1515</v>
      </c>
      <c r="L1749">
        <v>1368</v>
      </c>
      <c r="N1749">
        <v>1011</v>
      </c>
      <c r="O1749" t="s">
        <v>1494</v>
      </c>
      <c r="P1749" t="s">
        <v>1494</v>
      </c>
      <c r="Q1749">
        <v>1</v>
      </c>
      <c r="X1749">
        <v>0.02</v>
      </c>
      <c r="Y1749">
        <v>0</v>
      </c>
      <c r="Z1749">
        <v>87.17</v>
      </c>
      <c r="AA1749">
        <v>11.6</v>
      </c>
      <c r="AB1749">
        <v>0</v>
      </c>
      <c r="AC1749">
        <v>0</v>
      </c>
      <c r="AD1749">
        <v>1</v>
      </c>
      <c r="AE1749">
        <v>0</v>
      </c>
      <c r="AF1749" t="s">
        <v>1152</v>
      </c>
      <c r="AG1749">
        <v>9.1999999999999998E-3</v>
      </c>
      <c r="AH1749">
        <v>2</v>
      </c>
      <c r="AI1749">
        <v>53555074</v>
      </c>
      <c r="AJ1749">
        <v>1953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 x14ac:dyDescent="0.2">
      <c r="A1750">
        <f>ROW(Source!A1147)</f>
        <v>1147</v>
      </c>
      <c r="B1750">
        <v>53555082</v>
      </c>
      <c r="C1750">
        <v>53555071</v>
      </c>
      <c r="D1750">
        <v>53156001</v>
      </c>
      <c r="E1750">
        <v>1</v>
      </c>
      <c r="F1750">
        <v>1</v>
      </c>
      <c r="G1750">
        <v>1</v>
      </c>
      <c r="H1750">
        <v>3</v>
      </c>
      <c r="I1750" t="s">
        <v>2121</v>
      </c>
      <c r="J1750" t="s">
        <v>2122</v>
      </c>
      <c r="K1750" t="s">
        <v>2123</v>
      </c>
      <c r="L1750">
        <v>1371</v>
      </c>
      <c r="N1750">
        <v>1013</v>
      </c>
      <c r="O1750" t="s">
        <v>2124</v>
      </c>
      <c r="P1750" t="s">
        <v>2124</v>
      </c>
      <c r="Q1750">
        <v>1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</v>
      </c>
      <c r="AD1750">
        <v>0</v>
      </c>
      <c r="AE1750">
        <v>0</v>
      </c>
      <c r="AF1750" t="s">
        <v>36</v>
      </c>
      <c r="AG1750">
        <v>0</v>
      </c>
      <c r="AH1750">
        <v>3</v>
      </c>
      <c r="AI1750">
        <v>-1</v>
      </c>
      <c r="AJ1750" t="s">
        <v>3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 x14ac:dyDescent="0.2">
      <c r="A1751">
        <f>ROW(Source!A1147)</f>
        <v>1147</v>
      </c>
      <c r="B1751">
        <v>53555083</v>
      </c>
      <c r="C1751">
        <v>53555071</v>
      </c>
      <c r="D1751">
        <v>53154120</v>
      </c>
      <c r="E1751">
        <v>1</v>
      </c>
      <c r="F1751">
        <v>1</v>
      </c>
      <c r="G1751">
        <v>1</v>
      </c>
      <c r="H1751">
        <v>3</v>
      </c>
      <c r="I1751" t="s">
        <v>1999</v>
      </c>
      <c r="J1751" t="s">
        <v>2000</v>
      </c>
      <c r="K1751" t="s">
        <v>2001</v>
      </c>
      <c r="L1751">
        <v>1348</v>
      </c>
      <c r="N1751">
        <v>1009</v>
      </c>
      <c r="O1751" t="s">
        <v>26</v>
      </c>
      <c r="P1751" t="s">
        <v>26</v>
      </c>
      <c r="Q1751">
        <v>1000</v>
      </c>
      <c r="X1751">
        <v>3.1700000000000001E-3</v>
      </c>
      <c r="Y1751">
        <v>14528.73</v>
      </c>
      <c r="Z1751">
        <v>0</v>
      </c>
      <c r="AA1751">
        <v>0</v>
      </c>
      <c r="AB1751">
        <v>0</v>
      </c>
      <c r="AC1751">
        <v>0</v>
      </c>
      <c r="AD1751">
        <v>1</v>
      </c>
      <c r="AE1751">
        <v>0</v>
      </c>
      <c r="AF1751" t="s">
        <v>36</v>
      </c>
      <c r="AG1751">
        <v>0</v>
      </c>
      <c r="AH1751">
        <v>2</v>
      </c>
      <c r="AI1751">
        <v>53555075</v>
      </c>
      <c r="AJ1751">
        <v>1954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 x14ac:dyDescent="0.2">
      <c r="A1752">
        <f>ROW(Source!A1147)</f>
        <v>1147</v>
      </c>
      <c r="B1752">
        <v>53555084</v>
      </c>
      <c r="C1752">
        <v>53555071</v>
      </c>
      <c r="D1752">
        <v>53154165</v>
      </c>
      <c r="E1752">
        <v>1</v>
      </c>
      <c r="F1752">
        <v>1</v>
      </c>
      <c r="G1752">
        <v>1</v>
      </c>
      <c r="H1752">
        <v>3</v>
      </c>
      <c r="I1752" t="s">
        <v>2002</v>
      </c>
      <c r="J1752" t="s">
        <v>2003</v>
      </c>
      <c r="K1752" t="s">
        <v>2004</v>
      </c>
      <c r="L1752">
        <v>1356</v>
      </c>
      <c r="N1752">
        <v>1010</v>
      </c>
      <c r="O1752" t="s">
        <v>949</v>
      </c>
      <c r="P1752" t="s">
        <v>949</v>
      </c>
      <c r="Q1752">
        <v>1000</v>
      </c>
      <c r="X1752">
        <v>0.16700000000000001</v>
      </c>
      <c r="Y1752">
        <v>269</v>
      </c>
      <c r="Z1752">
        <v>0</v>
      </c>
      <c r="AA1752">
        <v>0</v>
      </c>
      <c r="AB1752">
        <v>0</v>
      </c>
      <c r="AC1752">
        <v>0</v>
      </c>
      <c r="AD1752">
        <v>1</v>
      </c>
      <c r="AE1752">
        <v>0</v>
      </c>
      <c r="AF1752" t="s">
        <v>36</v>
      </c>
      <c r="AG1752">
        <v>0</v>
      </c>
      <c r="AH1752">
        <v>2</v>
      </c>
      <c r="AI1752">
        <v>53555076</v>
      </c>
      <c r="AJ1752">
        <v>1955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 x14ac:dyDescent="0.2">
      <c r="A1753">
        <f>ROW(Source!A1147)</f>
        <v>1147</v>
      </c>
      <c r="B1753">
        <v>53555085</v>
      </c>
      <c r="C1753">
        <v>53555071</v>
      </c>
      <c r="D1753">
        <v>53144089</v>
      </c>
      <c r="E1753">
        <v>1</v>
      </c>
      <c r="F1753">
        <v>1</v>
      </c>
      <c r="G1753">
        <v>1</v>
      </c>
      <c r="H1753">
        <v>3</v>
      </c>
      <c r="I1753" t="s">
        <v>2125</v>
      </c>
      <c r="J1753" t="s">
        <v>2126</v>
      </c>
      <c r="K1753" t="s">
        <v>2127</v>
      </c>
      <c r="L1753">
        <v>1354</v>
      </c>
      <c r="N1753">
        <v>1010</v>
      </c>
      <c r="O1753" t="s">
        <v>160</v>
      </c>
      <c r="P1753" t="s">
        <v>160</v>
      </c>
      <c r="Q1753">
        <v>1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 t="s">
        <v>36</v>
      </c>
      <c r="AG1753">
        <v>0</v>
      </c>
      <c r="AH1753">
        <v>3</v>
      </c>
      <c r="AI1753">
        <v>-1</v>
      </c>
      <c r="AJ1753" t="s">
        <v>3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 x14ac:dyDescent="0.2">
      <c r="A1754">
        <f>ROW(Source!A1147)</f>
        <v>1147</v>
      </c>
      <c r="B1754">
        <v>53555086</v>
      </c>
      <c r="C1754">
        <v>53555071</v>
      </c>
      <c r="D1754">
        <v>53144116</v>
      </c>
      <c r="E1754">
        <v>1</v>
      </c>
      <c r="F1754">
        <v>1</v>
      </c>
      <c r="G1754">
        <v>1</v>
      </c>
      <c r="H1754">
        <v>3</v>
      </c>
      <c r="I1754" t="s">
        <v>2128</v>
      </c>
      <c r="J1754" t="s">
        <v>2129</v>
      </c>
      <c r="K1754" t="s">
        <v>2130</v>
      </c>
      <c r="L1754">
        <v>1354</v>
      </c>
      <c r="N1754">
        <v>1010</v>
      </c>
      <c r="O1754" t="s">
        <v>160</v>
      </c>
      <c r="P1754" t="s">
        <v>160</v>
      </c>
      <c r="Q1754">
        <v>1</v>
      </c>
      <c r="X1754">
        <v>167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 t="s">
        <v>36</v>
      </c>
      <c r="AG1754">
        <v>0</v>
      </c>
      <c r="AH1754">
        <v>3</v>
      </c>
      <c r="AI1754">
        <v>-1</v>
      </c>
      <c r="AJ1754" t="s">
        <v>3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 x14ac:dyDescent="0.2">
      <c r="A1755">
        <f>ROW(Source!A1147)</f>
        <v>1147</v>
      </c>
      <c r="B1755">
        <v>53555087</v>
      </c>
      <c r="C1755">
        <v>53555071</v>
      </c>
      <c r="D1755">
        <v>53154403</v>
      </c>
      <c r="E1755">
        <v>1</v>
      </c>
      <c r="F1755">
        <v>1</v>
      </c>
      <c r="G1755">
        <v>1</v>
      </c>
      <c r="H1755">
        <v>3</v>
      </c>
      <c r="I1755" t="s">
        <v>2131</v>
      </c>
      <c r="J1755" t="s">
        <v>2132</v>
      </c>
      <c r="K1755" t="s">
        <v>2133</v>
      </c>
      <c r="L1755">
        <v>1354</v>
      </c>
      <c r="N1755">
        <v>1010</v>
      </c>
      <c r="O1755" t="s">
        <v>160</v>
      </c>
      <c r="P1755" t="s">
        <v>160</v>
      </c>
      <c r="Q1755">
        <v>1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</v>
      </c>
      <c r="AD1755">
        <v>0</v>
      </c>
      <c r="AE1755">
        <v>0</v>
      </c>
      <c r="AF1755" t="s">
        <v>36</v>
      </c>
      <c r="AG1755">
        <v>0</v>
      </c>
      <c r="AH1755">
        <v>3</v>
      </c>
      <c r="AI1755">
        <v>-1</v>
      </c>
      <c r="AJ1755" t="s">
        <v>3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 x14ac:dyDescent="0.2">
      <c r="A1756">
        <f>ROW(Source!A1147)</f>
        <v>1147</v>
      </c>
      <c r="B1756">
        <v>53555088</v>
      </c>
      <c r="C1756">
        <v>53555071</v>
      </c>
      <c r="D1756">
        <v>53154450</v>
      </c>
      <c r="E1756">
        <v>1</v>
      </c>
      <c r="F1756">
        <v>1</v>
      </c>
      <c r="G1756">
        <v>1</v>
      </c>
      <c r="H1756">
        <v>3</v>
      </c>
      <c r="I1756" t="s">
        <v>1576</v>
      </c>
      <c r="J1756" t="s">
        <v>2005</v>
      </c>
      <c r="K1756" t="s">
        <v>1578</v>
      </c>
      <c r="L1756">
        <v>1339</v>
      </c>
      <c r="N1756">
        <v>1007</v>
      </c>
      <c r="O1756" t="s">
        <v>425</v>
      </c>
      <c r="P1756" t="s">
        <v>425</v>
      </c>
      <c r="Q1756">
        <v>1</v>
      </c>
      <c r="X1756">
        <v>0.29299999999999998</v>
      </c>
      <c r="Y1756">
        <v>2.44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0</v>
      </c>
      <c r="AF1756" t="s">
        <v>36</v>
      </c>
      <c r="AG1756">
        <v>0</v>
      </c>
      <c r="AH1756">
        <v>2</v>
      </c>
      <c r="AI1756">
        <v>53555077</v>
      </c>
      <c r="AJ1756">
        <v>1956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 x14ac:dyDescent="0.2">
      <c r="A1757">
        <f>ROW(Source!A1147)</f>
        <v>1147</v>
      </c>
      <c r="B1757">
        <v>53555089</v>
      </c>
      <c r="C1757">
        <v>53555071</v>
      </c>
      <c r="D1757">
        <v>53144135</v>
      </c>
      <c r="E1757">
        <v>1</v>
      </c>
      <c r="F1757">
        <v>1</v>
      </c>
      <c r="G1757">
        <v>1</v>
      </c>
      <c r="H1757">
        <v>3</v>
      </c>
      <c r="I1757" t="s">
        <v>2134</v>
      </c>
      <c r="J1757" t="s">
        <v>2135</v>
      </c>
      <c r="K1757" t="s">
        <v>2136</v>
      </c>
      <c r="L1757">
        <v>1302</v>
      </c>
      <c r="N1757">
        <v>1003</v>
      </c>
      <c r="O1757" t="s">
        <v>833</v>
      </c>
      <c r="P1757" t="s">
        <v>833</v>
      </c>
      <c r="Q1757">
        <v>10</v>
      </c>
      <c r="X1757">
        <v>10.25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 t="s">
        <v>36</v>
      </c>
      <c r="AG1757">
        <v>0</v>
      </c>
      <c r="AH1757">
        <v>3</v>
      </c>
      <c r="AI1757">
        <v>-1</v>
      </c>
      <c r="AJ1757" t="s">
        <v>3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 x14ac:dyDescent="0.2">
      <c r="A1758">
        <f>ROW(Source!A1148)</f>
        <v>1148</v>
      </c>
      <c r="B1758">
        <v>53555079</v>
      </c>
      <c r="C1758">
        <v>53555071</v>
      </c>
      <c r="D1758">
        <v>53014255</v>
      </c>
      <c r="E1758">
        <v>1</v>
      </c>
      <c r="F1758">
        <v>1</v>
      </c>
      <c r="G1758">
        <v>1</v>
      </c>
      <c r="H1758">
        <v>1</v>
      </c>
      <c r="I1758" t="s">
        <v>1993</v>
      </c>
      <c r="J1758" t="s">
        <v>3</v>
      </c>
      <c r="K1758" t="s">
        <v>1994</v>
      </c>
      <c r="L1758">
        <v>1369</v>
      </c>
      <c r="N1758">
        <v>1013</v>
      </c>
      <c r="O1758" t="s">
        <v>1486</v>
      </c>
      <c r="P1758" t="s">
        <v>1486</v>
      </c>
      <c r="Q1758">
        <v>1</v>
      </c>
      <c r="X1758">
        <v>13.71</v>
      </c>
      <c r="Y1758">
        <v>0</v>
      </c>
      <c r="Z1758">
        <v>0</v>
      </c>
      <c r="AA1758">
        <v>0</v>
      </c>
      <c r="AB1758">
        <v>313.24</v>
      </c>
      <c r="AC1758">
        <v>0</v>
      </c>
      <c r="AD1758">
        <v>1</v>
      </c>
      <c r="AE1758">
        <v>1</v>
      </c>
      <c r="AF1758" t="s">
        <v>1152</v>
      </c>
      <c r="AG1758">
        <v>6.3066000000000004</v>
      </c>
      <c r="AH1758">
        <v>2</v>
      </c>
      <c r="AI1758">
        <v>53555072</v>
      </c>
      <c r="AJ1758">
        <v>1958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 x14ac:dyDescent="0.2">
      <c r="A1759">
        <f>ROW(Source!A1148)</f>
        <v>1148</v>
      </c>
      <c r="B1759">
        <v>53555080</v>
      </c>
      <c r="C1759">
        <v>53555071</v>
      </c>
      <c r="D1759">
        <v>53153732</v>
      </c>
      <c r="E1759">
        <v>1</v>
      </c>
      <c r="F1759">
        <v>1</v>
      </c>
      <c r="G1759">
        <v>1</v>
      </c>
      <c r="H1759">
        <v>2</v>
      </c>
      <c r="I1759" t="s">
        <v>1995</v>
      </c>
      <c r="J1759" t="s">
        <v>1996</v>
      </c>
      <c r="K1759" t="s">
        <v>1997</v>
      </c>
      <c r="L1759">
        <v>1368</v>
      </c>
      <c r="N1759">
        <v>1011</v>
      </c>
      <c r="O1759" t="s">
        <v>1494</v>
      </c>
      <c r="P1759" t="s">
        <v>1494</v>
      </c>
      <c r="Q1759">
        <v>1</v>
      </c>
      <c r="X1759">
        <v>1.27</v>
      </c>
      <c r="Y1759">
        <v>0</v>
      </c>
      <c r="Z1759">
        <v>29.67</v>
      </c>
      <c r="AA1759">
        <v>0</v>
      </c>
      <c r="AB1759">
        <v>0</v>
      </c>
      <c r="AC1759">
        <v>0</v>
      </c>
      <c r="AD1759">
        <v>1</v>
      </c>
      <c r="AE1759">
        <v>0</v>
      </c>
      <c r="AF1759" t="s">
        <v>1152</v>
      </c>
      <c r="AG1759">
        <v>0.58419999999999994</v>
      </c>
      <c r="AH1759">
        <v>2</v>
      </c>
      <c r="AI1759">
        <v>53555073</v>
      </c>
      <c r="AJ1759">
        <v>1959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 x14ac:dyDescent="0.2">
      <c r="A1760">
        <f>ROW(Source!A1148)</f>
        <v>1148</v>
      </c>
      <c r="B1760">
        <v>53555081</v>
      </c>
      <c r="C1760">
        <v>53555071</v>
      </c>
      <c r="D1760">
        <v>53153871</v>
      </c>
      <c r="E1760">
        <v>1</v>
      </c>
      <c r="F1760">
        <v>1</v>
      </c>
      <c r="G1760">
        <v>1</v>
      </c>
      <c r="H1760">
        <v>2</v>
      </c>
      <c r="I1760" t="s">
        <v>1513</v>
      </c>
      <c r="J1760" t="s">
        <v>1998</v>
      </c>
      <c r="K1760" t="s">
        <v>1515</v>
      </c>
      <c r="L1760">
        <v>1368</v>
      </c>
      <c r="N1760">
        <v>1011</v>
      </c>
      <c r="O1760" t="s">
        <v>1494</v>
      </c>
      <c r="P1760" t="s">
        <v>1494</v>
      </c>
      <c r="Q1760">
        <v>1</v>
      </c>
      <c r="X1760">
        <v>0.02</v>
      </c>
      <c r="Y1760">
        <v>0</v>
      </c>
      <c r="Z1760">
        <v>87.17</v>
      </c>
      <c r="AA1760">
        <v>11.6</v>
      </c>
      <c r="AB1760">
        <v>0</v>
      </c>
      <c r="AC1760">
        <v>0</v>
      </c>
      <c r="AD1760">
        <v>1</v>
      </c>
      <c r="AE1760">
        <v>0</v>
      </c>
      <c r="AF1760" t="s">
        <v>1152</v>
      </c>
      <c r="AG1760">
        <v>9.1999999999999998E-3</v>
      </c>
      <c r="AH1760">
        <v>2</v>
      </c>
      <c r="AI1760">
        <v>53555074</v>
      </c>
      <c r="AJ1760">
        <v>1960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 x14ac:dyDescent="0.2">
      <c r="A1761">
        <f>ROW(Source!A1148)</f>
        <v>1148</v>
      </c>
      <c r="B1761">
        <v>53555082</v>
      </c>
      <c r="C1761">
        <v>53555071</v>
      </c>
      <c r="D1761">
        <v>53156001</v>
      </c>
      <c r="E1761">
        <v>1</v>
      </c>
      <c r="F1761">
        <v>1</v>
      </c>
      <c r="G1761">
        <v>1</v>
      </c>
      <c r="H1761">
        <v>3</v>
      </c>
      <c r="I1761" t="s">
        <v>2121</v>
      </c>
      <c r="J1761" t="s">
        <v>2122</v>
      </c>
      <c r="K1761" t="s">
        <v>2123</v>
      </c>
      <c r="L1761">
        <v>1371</v>
      </c>
      <c r="N1761">
        <v>1013</v>
      </c>
      <c r="O1761" t="s">
        <v>2124</v>
      </c>
      <c r="P1761" t="s">
        <v>2124</v>
      </c>
      <c r="Q1761">
        <v>1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 t="s">
        <v>36</v>
      </c>
      <c r="AG1761">
        <v>0</v>
      </c>
      <c r="AH1761">
        <v>3</v>
      </c>
      <c r="AI1761">
        <v>-1</v>
      </c>
      <c r="AJ1761" t="s">
        <v>3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 x14ac:dyDescent="0.2">
      <c r="A1762">
        <f>ROW(Source!A1148)</f>
        <v>1148</v>
      </c>
      <c r="B1762">
        <v>53555083</v>
      </c>
      <c r="C1762">
        <v>53555071</v>
      </c>
      <c r="D1762">
        <v>53154120</v>
      </c>
      <c r="E1762">
        <v>1</v>
      </c>
      <c r="F1762">
        <v>1</v>
      </c>
      <c r="G1762">
        <v>1</v>
      </c>
      <c r="H1762">
        <v>3</v>
      </c>
      <c r="I1762" t="s">
        <v>1999</v>
      </c>
      <c r="J1762" t="s">
        <v>2000</v>
      </c>
      <c r="K1762" t="s">
        <v>2001</v>
      </c>
      <c r="L1762">
        <v>1348</v>
      </c>
      <c r="N1762">
        <v>1009</v>
      </c>
      <c r="O1762" t="s">
        <v>26</v>
      </c>
      <c r="P1762" t="s">
        <v>26</v>
      </c>
      <c r="Q1762">
        <v>1000</v>
      </c>
      <c r="X1762">
        <v>3.1700000000000001E-3</v>
      </c>
      <c r="Y1762">
        <v>14528.73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 t="s">
        <v>36</v>
      </c>
      <c r="AG1762">
        <v>0</v>
      </c>
      <c r="AH1762">
        <v>2</v>
      </c>
      <c r="AI1762">
        <v>53555075</v>
      </c>
      <c r="AJ1762">
        <v>1961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 x14ac:dyDescent="0.2">
      <c r="A1763">
        <f>ROW(Source!A1148)</f>
        <v>1148</v>
      </c>
      <c r="B1763">
        <v>53555084</v>
      </c>
      <c r="C1763">
        <v>53555071</v>
      </c>
      <c r="D1763">
        <v>53154165</v>
      </c>
      <c r="E1763">
        <v>1</v>
      </c>
      <c r="F1763">
        <v>1</v>
      </c>
      <c r="G1763">
        <v>1</v>
      </c>
      <c r="H1763">
        <v>3</v>
      </c>
      <c r="I1763" t="s">
        <v>2002</v>
      </c>
      <c r="J1763" t="s">
        <v>2003</v>
      </c>
      <c r="K1763" t="s">
        <v>2004</v>
      </c>
      <c r="L1763">
        <v>1356</v>
      </c>
      <c r="N1763">
        <v>1010</v>
      </c>
      <c r="O1763" t="s">
        <v>949</v>
      </c>
      <c r="P1763" t="s">
        <v>949</v>
      </c>
      <c r="Q1763">
        <v>1000</v>
      </c>
      <c r="X1763">
        <v>0.16700000000000001</v>
      </c>
      <c r="Y1763">
        <v>269</v>
      </c>
      <c r="Z1763">
        <v>0</v>
      </c>
      <c r="AA1763">
        <v>0</v>
      </c>
      <c r="AB1763">
        <v>0</v>
      </c>
      <c r="AC1763">
        <v>0</v>
      </c>
      <c r="AD1763">
        <v>1</v>
      </c>
      <c r="AE1763">
        <v>0</v>
      </c>
      <c r="AF1763" t="s">
        <v>36</v>
      </c>
      <c r="AG1763">
        <v>0</v>
      </c>
      <c r="AH1763">
        <v>2</v>
      </c>
      <c r="AI1763">
        <v>53555076</v>
      </c>
      <c r="AJ1763">
        <v>1962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 x14ac:dyDescent="0.2">
      <c r="A1764">
        <f>ROW(Source!A1148)</f>
        <v>1148</v>
      </c>
      <c r="B1764">
        <v>53555085</v>
      </c>
      <c r="C1764">
        <v>53555071</v>
      </c>
      <c r="D1764">
        <v>53144089</v>
      </c>
      <c r="E1764">
        <v>1</v>
      </c>
      <c r="F1764">
        <v>1</v>
      </c>
      <c r="G1764">
        <v>1</v>
      </c>
      <c r="H1764">
        <v>3</v>
      </c>
      <c r="I1764" t="s">
        <v>2125</v>
      </c>
      <c r="J1764" t="s">
        <v>2126</v>
      </c>
      <c r="K1764" t="s">
        <v>2127</v>
      </c>
      <c r="L1764">
        <v>1354</v>
      </c>
      <c r="N1764">
        <v>1010</v>
      </c>
      <c r="O1764" t="s">
        <v>160</v>
      </c>
      <c r="P1764" t="s">
        <v>160</v>
      </c>
      <c r="Q1764">
        <v>1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</v>
      </c>
      <c r="AD1764">
        <v>0</v>
      </c>
      <c r="AE1764">
        <v>0</v>
      </c>
      <c r="AF1764" t="s">
        <v>36</v>
      </c>
      <c r="AG1764">
        <v>0</v>
      </c>
      <c r="AH1764">
        <v>3</v>
      </c>
      <c r="AI1764">
        <v>-1</v>
      </c>
      <c r="AJ1764" t="s">
        <v>3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 x14ac:dyDescent="0.2">
      <c r="A1765">
        <f>ROW(Source!A1148)</f>
        <v>1148</v>
      </c>
      <c r="B1765">
        <v>53555086</v>
      </c>
      <c r="C1765">
        <v>53555071</v>
      </c>
      <c r="D1765">
        <v>53144116</v>
      </c>
      <c r="E1765">
        <v>1</v>
      </c>
      <c r="F1765">
        <v>1</v>
      </c>
      <c r="G1765">
        <v>1</v>
      </c>
      <c r="H1765">
        <v>3</v>
      </c>
      <c r="I1765" t="s">
        <v>2128</v>
      </c>
      <c r="J1765" t="s">
        <v>2129</v>
      </c>
      <c r="K1765" t="s">
        <v>2130</v>
      </c>
      <c r="L1765">
        <v>1354</v>
      </c>
      <c r="N1765">
        <v>1010</v>
      </c>
      <c r="O1765" t="s">
        <v>160</v>
      </c>
      <c r="P1765" t="s">
        <v>160</v>
      </c>
      <c r="Q1765">
        <v>1</v>
      </c>
      <c r="X1765">
        <v>167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 t="s">
        <v>36</v>
      </c>
      <c r="AG1765">
        <v>0</v>
      </c>
      <c r="AH1765">
        <v>3</v>
      </c>
      <c r="AI1765">
        <v>-1</v>
      </c>
      <c r="AJ1765" t="s">
        <v>3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 x14ac:dyDescent="0.2">
      <c r="A1766">
        <f>ROW(Source!A1148)</f>
        <v>1148</v>
      </c>
      <c r="B1766">
        <v>53555087</v>
      </c>
      <c r="C1766">
        <v>53555071</v>
      </c>
      <c r="D1766">
        <v>53154403</v>
      </c>
      <c r="E1766">
        <v>1</v>
      </c>
      <c r="F1766">
        <v>1</v>
      </c>
      <c r="G1766">
        <v>1</v>
      </c>
      <c r="H1766">
        <v>3</v>
      </c>
      <c r="I1766" t="s">
        <v>2131</v>
      </c>
      <c r="J1766" t="s">
        <v>2132</v>
      </c>
      <c r="K1766" t="s">
        <v>2133</v>
      </c>
      <c r="L1766">
        <v>1354</v>
      </c>
      <c r="N1766">
        <v>1010</v>
      </c>
      <c r="O1766" t="s">
        <v>160</v>
      </c>
      <c r="P1766" t="s">
        <v>160</v>
      </c>
      <c r="Q1766">
        <v>1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</v>
      </c>
      <c r="AD1766">
        <v>0</v>
      </c>
      <c r="AE1766">
        <v>0</v>
      </c>
      <c r="AF1766" t="s">
        <v>36</v>
      </c>
      <c r="AG1766">
        <v>0</v>
      </c>
      <c r="AH1766">
        <v>3</v>
      </c>
      <c r="AI1766">
        <v>-1</v>
      </c>
      <c r="AJ1766" t="s">
        <v>3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 x14ac:dyDescent="0.2">
      <c r="A1767">
        <f>ROW(Source!A1148)</f>
        <v>1148</v>
      </c>
      <c r="B1767">
        <v>53555088</v>
      </c>
      <c r="C1767">
        <v>53555071</v>
      </c>
      <c r="D1767">
        <v>53154450</v>
      </c>
      <c r="E1767">
        <v>1</v>
      </c>
      <c r="F1767">
        <v>1</v>
      </c>
      <c r="G1767">
        <v>1</v>
      </c>
      <c r="H1767">
        <v>3</v>
      </c>
      <c r="I1767" t="s">
        <v>1576</v>
      </c>
      <c r="J1767" t="s">
        <v>2005</v>
      </c>
      <c r="K1767" t="s">
        <v>1578</v>
      </c>
      <c r="L1767">
        <v>1339</v>
      </c>
      <c r="N1767">
        <v>1007</v>
      </c>
      <c r="O1767" t="s">
        <v>425</v>
      </c>
      <c r="P1767" t="s">
        <v>425</v>
      </c>
      <c r="Q1767">
        <v>1</v>
      </c>
      <c r="X1767">
        <v>0.29299999999999998</v>
      </c>
      <c r="Y1767">
        <v>2.44</v>
      </c>
      <c r="Z1767">
        <v>0</v>
      </c>
      <c r="AA1767">
        <v>0</v>
      </c>
      <c r="AB1767">
        <v>0</v>
      </c>
      <c r="AC1767">
        <v>0</v>
      </c>
      <c r="AD1767">
        <v>1</v>
      </c>
      <c r="AE1767">
        <v>0</v>
      </c>
      <c r="AF1767" t="s">
        <v>36</v>
      </c>
      <c r="AG1767">
        <v>0</v>
      </c>
      <c r="AH1767">
        <v>2</v>
      </c>
      <c r="AI1767">
        <v>53555077</v>
      </c>
      <c r="AJ1767">
        <v>1963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 x14ac:dyDescent="0.2">
      <c r="A1768">
        <f>ROW(Source!A1148)</f>
        <v>1148</v>
      </c>
      <c r="B1768">
        <v>53555089</v>
      </c>
      <c r="C1768">
        <v>53555071</v>
      </c>
      <c r="D1768">
        <v>53144135</v>
      </c>
      <c r="E1768">
        <v>1</v>
      </c>
      <c r="F1768">
        <v>1</v>
      </c>
      <c r="G1768">
        <v>1</v>
      </c>
      <c r="H1768">
        <v>3</v>
      </c>
      <c r="I1768" t="s">
        <v>2134</v>
      </c>
      <c r="J1768" t="s">
        <v>2135</v>
      </c>
      <c r="K1768" t="s">
        <v>2136</v>
      </c>
      <c r="L1768">
        <v>1302</v>
      </c>
      <c r="N1768">
        <v>1003</v>
      </c>
      <c r="O1768" t="s">
        <v>833</v>
      </c>
      <c r="P1768" t="s">
        <v>833</v>
      </c>
      <c r="Q1768">
        <v>10</v>
      </c>
      <c r="X1768">
        <v>10.25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 t="s">
        <v>36</v>
      </c>
      <c r="AG1768">
        <v>0</v>
      </c>
      <c r="AH1768">
        <v>3</v>
      </c>
      <c r="AI1768">
        <v>-1</v>
      </c>
      <c r="AJ1768" t="s">
        <v>3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 x14ac:dyDescent="0.2">
      <c r="A1769">
        <f>ROW(Source!A1151)</f>
        <v>1151</v>
      </c>
      <c r="B1769">
        <v>53555102</v>
      </c>
      <c r="C1769">
        <v>53555091</v>
      </c>
      <c r="D1769">
        <v>18413627</v>
      </c>
      <c r="E1769">
        <v>1</v>
      </c>
      <c r="F1769">
        <v>1</v>
      </c>
      <c r="G1769">
        <v>1</v>
      </c>
      <c r="H1769">
        <v>1</v>
      </c>
      <c r="I1769" t="s">
        <v>1659</v>
      </c>
      <c r="J1769" t="s">
        <v>3</v>
      </c>
      <c r="K1769" t="s">
        <v>1660</v>
      </c>
      <c r="L1769">
        <v>1369</v>
      </c>
      <c r="N1769">
        <v>1013</v>
      </c>
      <c r="O1769" t="s">
        <v>1486</v>
      </c>
      <c r="P1769" t="s">
        <v>1486</v>
      </c>
      <c r="Q1769">
        <v>1</v>
      </c>
      <c r="X1769">
        <v>29.550399999999996</v>
      </c>
      <c r="Y1769">
        <v>0</v>
      </c>
      <c r="Z1769">
        <v>0</v>
      </c>
      <c r="AA1769">
        <v>0</v>
      </c>
      <c r="AB1769">
        <v>323.88</v>
      </c>
      <c r="AC1769">
        <v>0</v>
      </c>
      <c r="AD1769">
        <v>1</v>
      </c>
      <c r="AE1769">
        <v>1</v>
      </c>
      <c r="AF1769" t="s">
        <v>1164</v>
      </c>
      <c r="AG1769">
        <v>13.593184000000001</v>
      </c>
      <c r="AH1769">
        <v>2</v>
      </c>
      <c r="AI1769">
        <v>53555092</v>
      </c>
      <c r="AJ1769">
        <v>1965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 x14ac:dyDescent="0.2">
      <c r="A1770">
        <f>ROW(Source!A1151)</f>
        <v>1151</v>
      </c>
      <c r="B1770">
        <v>53555103</v>
      </c>
      <c r="C1770">
        <v>53555091</v>
      </c>
      <c r="D1770">
        <v>121548</v>
      </c>
      <c r="E1770">
        <v>1</v>
      </c>
      <c r="F1770">
        <v>1</v>
      </c>
      <c r="G1770">
        <v>1</v>
      </c>
      <c r="H1770">
        <v>1</v>
      </c>
      <c r="I1770" t="s">
        <v>31</v>
      </c>
      <c r="J1770" t="s">
        <v>3</v>
      </c>
      <c r="K1770" t="s">
        <v>1489</v>
      </c>
      <c r="L1770">
        <v>608254</v>
      </c>
      <c r="N1770">
        <v>1013</v>
      </c>
      <c r="O1770" t="s">
        <v>1490</v>
      </c>
      <c r="P1770" t="s">
        <v>1490</v>
      </c>
      <c r="Q1770">
        <v>1</v>
      </c>
      <c r="X1770">
        <v>9.1999999999999998E-3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1</v>
      </c>
      <c r="AE1770">
        <v>2</v>
      </c>
      <c r="AF1770" t="s">
        <v>1164</v>
      </c>
      <c r="AG1770">
        <v>4.2319999999999997E-3</v>
      </c>
      <c r="AH1770">
        <v>2</v>
      </c>
      <c r="AI1770">
        <v>53555093</v>
      </c>
      <c r="AJ1770">
        <v>1966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 x14ac:dyDescent="0.2">
      <c r="A1771">
        <f>ROW(Source!A1151)</f>
        <v>1151</v>
      </c>
      <c r="B1771">
        <v>53555104</v>
      </c>
      <c r="C1771">
        <v>53555091</v>
      </c>
      <c r="D1771">
        <v>29172268</v>
      </c>
      <c r="E1771">
        <v>1</v>
      </c>
      <c r="F1771">
        <v>1</v>
      </c>
      <c r="G1771">
        <v>1</v>
      </c>
      <c r="H1771">
        <v>2</v>
      </c>
      <c r="I1771" t="s">
        <v>1582</v>
      </c>
      <c r="J1771" t="s">
        <v>1583</v>
      </c>
      <c r="K1771" t="s">
        <v>1584</v>
      </c>
      <c r="L1771">
        <v>1368</v>
      </c>
      <c r="N1771">
        <v>1011</v>
      </c>
      <c r="O1771" t="s">
        <v>1494</v>
      </c>
      <c r="P1771" t="s">
        <v>1494</v>
      </c>
      <c r="Q1771">
        <v>1</v>
      </c>
      <c r="X1771">
        <v>4.5999999999999999E-3</v>
      </c>
      <c r="Y1771">
        <v>0</v>
      </c>
      <c r="Z1771">
        <v>86.4</v>
      </c>
      <c r="AA1771">
        <v>13.5</v>
      </c>
      <c r="AB1771">
        <v>0</v>
      </c>
      <c r="AC1771">
        <v>0</v>
      </c>
      <c r="AD1771">
        <v>1</v>
      </c>
      <c r="AE1771">
        <v>0</v>
      </c>
      <c r="AF1771" t="s">
        <v>1164</v>
      </c>
      <c r="AG1771">
        <v>2.1159999999999998E-3</v>
      </c>
      <c r="AH1771">
        <v>2</v>
      </c>
      <c r="AI1771">
        <v>53555094</v>
      </c>
      <c r="AJ1771">
        <v>1967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 x14ac:dyDescent="0.2">
      <c r="A1772">
        <f>ROW(Source!A1151)</f>
        <v>1151</v>
      </c>
      <c r="B1772">
        <v>53555105</v>
      </c>
      <c r="C1772">
        <v>53555091</v>
      </c>
      <c r="D1772">
        <v>29172379</v>
      </c>
      <c r="E1772">
        <v>1</v>
      </c>
      <c r="F1772">
        <v>1</v>
      </c>
      <c r="G1772">
        <v>1</v>
      </c>
      <c r="H1772">
        <v>2</v>
      </c>
      <c r="I1772" t="s">
        <v>1495</v>
      </c>
      <c r="J1772" t="s">
        <v>1496</v>
      </c>
      <c r="K1772" t="s">
        <v>1497</v>
      </c>
      <c r="L1772">
        <v>1368</v>
      </c>
      <c r="N1772">
        <v>1011</v>
      </c>
      <c r="O1772" t="s">
        <v>1494</v>
      </c>
      <c r="P1772" t="s">
        <v>1494</v>
      </c>
      <c r="Q1772">
        <v>1</v>
      </c>
      <c r="X1772">
        <v>4.5999999999999999E-3</v>
      </c>
      <c r="Y1772">
        <v>0</v>
      </c>
      <c r="Z1772">
        <v>112</v>
      </c>
      <c r="AA1772">
        <v>13.5</v>
      </c>
      <c r="AB1772">
        <v>0</v>
      </c>
      <c r="AC1772">
        <v>0</v>
      </c>
      <c r="AD1772">
        <v>1</v>
      </c>
      <c r="AE1772">
        <v>0</v>
      </c>
      <c r="AF1772" t="s">
        <v>1164</v>
      </c>
      <c r="AG1772">
        <v>2.1159999999999998E-3</v>
      </c>
      <c r="AH1772">
        <v>2</v>
      </c>
      <c r="AI1772">
        <v>53555095</v>
      </c>
      <c r="AJ1772">
        <v>1968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 x14ac:dyDescent="0.2">
      <c r="A1773">
        <f>ROW(Source!A1151)</f>
        <v>1151</v>
      </c>
      <c r="B1773">
        <v>53555106</v>
      </c>
      <c r="C1773">
        <v>53555091</v>
      </c>
      <c r="D1773">
        <v>29174913</v>
      </c>
      <c r="E1773">
        <v>1</v>
      </c>
      <c r="F1773">
        <v>1</v>
      </c>
      <c r="G1773">
        <v>1</v>
      </c>
      <c r="H1773">
        <v>2</v>
      </c>
      <c r="I1773" t="s">
        <v>1513</v>
      </c>
      <c r="J1773" t="s">
        <v>1514</v>
      </c>
      <c r="K1773" t="s">
        <v>1515</v>
      </c>
      <c r="L1773">
        <v>1368</v>
      </c>
      <c r="N1773">
        <v>1011</v>
      </c>
      <c r="O1773" t="s">
        <v>1494</v>
      </c>
      <c r="P1773" t="s">
        <v>1494</v>
      </c>
      <c r="Q1773">
        <v>1</v>
      </c>
      <c r="X1773">
        <v>4.5999999999999999E-3</v>
      </c>
      <c r="Y1773">
        <v>0</v>
      </c>
      <c r="Z1773">
        <v>87.17</v>
      </c>
      <c r="AA1773">
        <v>11.6</v>
      </c>
      <c r="AB1773">
        <v>0</v>
      </c>
      <c r="AC1773">
        <v>0</v>
      </c>
      <c r="AD1773">
        <v>1</v>
      </c>
      <c r="AE1773">
        <v>0</v>
      </c>
      <c r="AF1773" t="s">
        <v>1164</v>
      </c>
      <c r="AG1773">
        <v>2.1159999999999998E-3</v>
      </c>
      <c r="AH1773">
        <v>2</v>
      </c>
      <c r="AI1773">
        <v>53555096</v>
      </c>
      <c r="AJ1773">
        <v>1969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 x14ac:dyDescent="0.2">
      <c r="A1774">
        <f>ROW(Source!A1151)</f>
        <v>1151</v>
      </c>
      <c r="B1774">
        <v>53555107</v>
      </c>
      <c r="C1774">
        <v>53555091</v>
      </c>
      <c r="D1774">
        <v>29110103</v>
      </c>
      <c r="E1774">
        <v>1</v>
      </c>
      <c r="F1774">
        <v>1</v>
      </c>
      <c r="G1774">
        <v>1</v>
      </c>
      <c r="H1774">
        <v>3</v>
      </c>
      <c r="I1774" t="s">
        <v>2006</v>
      </c>
      <c r="J1774" t="s">
        <v>2007</v>
      </c>
      <c r="K1774" t="s">
        <v>2008</v>
      </c>
      <c r="L1774">
        <v>1346</v>
      </c>
      <c r="N1774">
        <v>1009</v>
      </c>
      <c r="O1774" t="s">
        <v>143</v>
      </c>
      <c r="P1774" t="s">
        <v>143</v>
      </c>
      <c r="Q1774">
        <v>1</v>
      </c>
      <c r="X1774">
        <v>0</v>
      </c>
      <c r="Y1774">
        <v>24.41</v>
      </c>
      <c r="Z1774">
        <v>0</v>
      </c>
      <c r="AA1774">
        <v>0</v>
      </c>
      <c r="AB1774">
        <v>0</v>
      </c>
      <c r="AC1774">
        <v>0</v>
      </c>
      <c r="AD1774">
        <v>1</v>
      </c>
      <c r="AE1774">
        <v>0</v>
      </c>
      <c r="AF1774" t="s">
        <v>36</v>
      </c>
      <c r="AG1774">
        <v>0</v>
      </c>
      <c r="AH1774">
        <v>2</v>
      </c>
      <c r="AI1774">
        <v>53555097</v>
      </c>
      <c r="AJ1774">
        <v>1970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 x14ac:dyDescent="0.2">
      <c r="A1775">
        <f>ROW(Source!A1151)</f>
        <v>1151</v>
      </c>
      <c r="B1775">
        <v>53555108</v>
      </c>
      <c r="C1775">
        <v>53555091</v>
      </c>
      <c r="D1775">
        <v>29114240</v>
      </c>
      <c r="E1775">
        <v>1</v>
      </c>
      <c r="F1775">
        <v>1</v>
      </c>
      <c r="G1775">
        <v>1</v>
      </c>
      <c r="H1775">
        <v>3</v>
      </c>
      <c r="I1775" t="s">
        <v>2009</v>
      </c>
      <c r="J1775" t="s">
        <v>2010</v>
      </c>
      <c r="K1775" t="s">
        <v>2011</v>
      </c>
      <c r="L1775">
        <v>1348</v>
      </c>
      <c r="N1775">
        <v>1009</v>
      </c>
      <c r="O1775" t="s">
        <v>26</v>
      </c>
      <c r="P1775" t="s">
        <v>26</v>
      </c>
      <c r="Q1775">
        <v>1000</v>
      </c>
      <c r="X1775">
        <v>0</v>
      </c>
      <c r="Y1775">
        <v>14830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0</v>
      </c>
      <c r="AF1775" t="s">
        <v>36</v>
      </c>
      <c r="AG1775">
        <v>0</v>
      </c>
      <c r="AH1775">
        <v>2</v>
      </c>
      <c r="AI1775">
        <v>53555098</v>
      </c>
      <c r="AJ1775">
        <v>1971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 x14ac:dyDescent="0.2">
      <c r="A1776">
        <f>ROW(Source!A1151)</f>
        <v>1151</v>
      </c>
      <c r="B1776">
        <v>53555109</v>
      </c>
      <c r="C1776">
        <v>53555091</v>
      </c>
      <c r="D1776">
        <v>29139870</v>
      </c>
      <c r="E1776">
        <v>1</v>
      </c>
      <c r="F1776">
        <v>1</v>
      </c>
      <c r="G1776">
        <v>1</v>
      </c>
      <c r="H1776">
        <v>3</v>
      </c>
      <c r="I1776" t="s">
        <v>2137</v>
      </c>
      <c r="J1776" t="s">
        <v>2138</v>
      </c>
      <c r="K1776" t="s">
        <v>2139</v>
      </c>
      <c r="L1776">
        <v>1346</v>
      </c>
      <c r="N1776">
        <v>1009</v>
      </c>
      <c r="O1776" t="s">
        <v>143</v>
      </c>
      <c r="P1776" t="s">
        <v>143</v>
      </c>
      <c r="Q1776">
        <v>1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 t="s">
        <v>36</v>
      </c>
      <c r="AG1776">
        <v>0</v>
      </c>
      <c r="AH1776">
        <v>3</v>
      </c>
      <c r="AI1776">
        <v>-1</v>
      </c>
      <c r="AJ1776" t="s">
        <v>3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 x14ac:dyDescent="0.2">
      <c r="A1777">
        <f>ROW(Source!A1151)</f>
        <v>1151</v>
      </c>
      <c r="B1777">
        <v>53555110</v>
      </c>
      <c r="C1777">
        <v>53555091</v>
      </c>
      <c r="D1777">
        <v>29144312</v>
      </c>
      <c r="E1777">
        <v>1</v>
      </c>
      <c r="F1777">
        <v>1</v>
      </c>
      <c r="G1777">
        <v>1</v>
      </c>
      <c r="H1777">
        <v>3</v>
      </c>
      <c r="I1777" t="s">
        <v>2012</v>
      </c>
      <c r="J1777" t="s">
        <v>2013</v>
      </c>
      <c r="K1777" t="s">
        <v>2014</v>
      </c>
      <c r="L1777">
        <v>1301</v>
      </c>
      <c r="N1777">
        <v>1003</v>
      </c>
      <c r="O1777" t="s">
        <v>185</v>
      </c>
      <c r="P1777" t="s">
        <v>185</v>
      </c>
      <c r="Q1777">
        <v>1</v>
      </c>
      <c r="X1777">
        <v>0</v>
      </c>
      <c r="Y1777">
        <v>39.36</v>
      </c>
      <c r="Z1777">
        <v>0</v>
      </c>
      <c r="AA1777">
        <v>0</v>
      </c>
      <c r="AB1777">
        <v>0</v>
      </c>
      <c r="AC1777">
        <v>0</v>
      </c>
      <c r="AD1777">
        <v>1</v>
      </c>
      <c r="AE1777">
        <v>0</v>
      </c>
      <c r="AF1777" t="s">
        <v>36</v>
      </c>
      <c r="AG1777">
        <v>0</v>
      </c>
      <c r="AH1777">
        <v>2</v>
      </c>
      <c r="AI1777">
        <v>53555099</v>
      </c>
      <c r="AJ1777">
        <v>1972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 x14ac:dyDescent="0.2">
      <c r="A1778">
        <f>ROW(Source!A1151)</f>
        <v>1151</v>
      </c>
      <c r="B1778">
        <v>53555111</v>
      </c>
      <c r="C1778">
        <v>53555091</v>
      </c>
      <c r="D1778">
        <v>29142736</v>
      </c>
      <c r="E1778">
        <v>1</v>
      </c>
      <c r="F1778">
        <v>1</v>
      </c>
      <c r="G1778">
        <v>1</v>
      </c>
      <c r="H1778">
        <v>3</v>
      </c>
      <c r="I1778" t="s">
        <v>2140</v>
      </c>
      <c r="J1778" t="s">
        <v>2141</v>
      </c>
      <c r="K1778" t="s">
        <v>2142</v>
      </c>
      <c r="L1778">
        <v>1354</v>
      </c>
      <c r="N1778">
        <v>1010</v>
      </c>
      <c r="O1778" t="s">
        <v>160</v>
      </c>
      <c r="P1778" t="s">
        <v>160</v>
      </c>
      <c r="Q1778">
        <v>1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</v>
      </c>
      <c r="AD1778">
        <v>0</v>
      </c>
      <c r="AE1778">
        <v>0</v>
      </c>
      <c r="AF1778" t="s">
        <v>36</v>
      </c>
      <c r="AG1778">
        <v>0</v>
      </c>
      <c r="AH1778">
        <v>3</v>
      </c>
      <c r="AI1778">
        <v>-1</v>
      </c>
      <c r="AJ1778" t="s">
        <v>3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 x14ac:dyDescent="0.2">
      <c r="A1779">
        <f>ROW(Source!A1151)</f>
        <v>1151</v>
      </c>
      <c r="B1779">
        <v>53555112</v>
      </c>
      <c r="C1779">
        <v>53555091</v>
      </c>
      <c r="D1779">
        <v>29150040</v>
      </c>
      <c r="E1779">
        <v>1</v>
      </c>
      <c r="F1779">
        <v>1</v>
      </c>
      <c r="G1779">
        <v>1</v>
      </c>
      <c r="H1779">
        <v>3</v>
      </c>
      <c r="I1779" t="s">
        <v>1576</v>
      </c>
      <c r="J1779" t="s">
        <v>1577</v>
      </c>
      <c r="K1779" t="s">
        <v>1578</v>
      </c>
      <c r="L1779">
        <v>1339</v>
      </c>
      <c r="N1779">
        <v>1007</v>
      </c>
      <c r="O1779" t="s">
        <v>425</v>
      </c>
      <c r="P1779" t="s">
        <v>425</v>
      </c>
      <c r="Q1779">
        <v>1</v>
      </c>
      <c r="X1779">
        <v>0</v>
      </c>
      <c r="Y1779">
        <v>2.44</v>
      </c>
      <c r="Z1779">
        <v>0</v>
      </c>
      <c r="AA1779">
        <v>0</v>
      </c>
      <c r="AB1779">
        <v>0</v>
      </c>
      <c r="AC1779">
        <v>0</v>
      </c>
      <c r="AD1779">
        <v>1</v>
      </c>
      <c r="AE1779">
        <v>0</v>
      </c>
      <c r="AF1779" t="s">
        <v>36</v>
      </c>
      <c r="AG1779">
        <v>0</v>
      </c>
      <c r="AH1779">
        <v>2</v>
      </c>
      <c r="AI1779">
        <v>53555100</v>
      </c>
      <c r="AJ1779">
        <v>1973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 x14ac:dyDescent="0.2">
      <c r="A1780">
        <f>ROW(Source!A1152)</f>
        <v>1152</v>
      </c>
      <c r="B1780">
        <v>53555102</v>
      </c>
      <c r="C1780">
        <v>53555091</v>
      </c>
      <c r="D1780">
        <v>18413627</v>
      </c>
      <c r="E1780">
        <v>1</v>
      </c>
      <c r="F1780">
        <v>1</v>
      </c>
      <c r="G1780">
        <v>1</v>
      </c>
      <c r="H1780">
        <v>1</v>
      </c>
      <c r="I1780" t="s">
        <v>1659</v>
      </c>
      <c r="J1780" t="s">
        <v>3</v>
      </c>
      <c r="K1780" t="s">
        <v>1660</v>
      </c>
      <c r="L1780">
        <v>1369</v>
      </c>
      <c r="N1780">
        <v>1013</v>
      </c>
      <c r="O1780" t="s">
        <v>1486</v>
      </c>
      <c r="P1780" t="s">
        <v>1486</v>
      </c>
      <c r="Q1780">
        <v>1</v>
      </c>
      <c r="X1780">
        <v>29.550399999999996</v>
      </c>
      <c r="Y1780">
        <v>0</v>
      </c>
      <c r="Z1780">
        <v>0</v>
      </c>
      <c r="AA1780">
        <v>0</v>
      </c>
      <c r="AB1780">
        <v>323.88</v>
      </c>
      <c r="AC1780">
        <v>0</v>
      </c>
      <c r="AD1780">
        <v>1</v>
      </c>
      <c r="AE1780">
        <v>1</v>
      </c>
      <c r="AF1780" t="s">
        <v>1164</v>
      </c>
      <c r="AG1780">
        <v>13.593184000000001</v>
      </c>
      <c r="AH1780">
        <v>2</v>
      </c>
      <c r="AI1780">
        <v>53555092</v>
      </c>
      <c r="AJ1780">
        <v>1975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 x14ac:dyDescent="0.2">
      <c r="A1781">
        <f>ROW(Source!A1152)</f>
        <v>1152</v>
      </c>
      <c r="B1781">
        <v>53555103</v>
      </c>
      <c r="C1781">
        <v>53555091</v>
      </c>
      <c r="D1781">
        <v>121548</v>
      </c>
      <c r="E1781">
        <v>1</v>
      </c>
      <c r="F1781">
        <v>1</v>
      </c>
      <c r="G1781">
        <v>1</v>
      </c>
      <c r="H1781">
        <v>1</v>
      </c>
      <c r="I1781" t="s">
        <v>31</v>
      </c>
      <c r="J1781" t="s">
        <v>3</v>
      </c>
      <c r="K1781" t="s">
        <v>1489</v>
      </c>
      <c r="L1781">
        <v>608254</v>
      </c>
      <c r="N1781">
        <v>1013</v>
      </c>
      <c r="O1781" t="s">
        <v>1490</v>
      </c>
      <c r="P1781" t="s">
        <v>1490</v>
      </c>
      <c r="Q1781">
        <v>1</v>
      </c>
      <c r="X1781">
        <v>9.1999999999999998E-3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1</v>
      </c>
      <c r="AE1781">
        <v>2</v>
      </c>
      <c r="AF1781" t="s">
        <v>1164</v>
      </c>
      <c r="AG1781">
        <v>4.2319999999999997E-3</v>
      </c>
      <c r="AH1781">
        <v>2</v>
      </c>
      <c r="AI1781">
        <v>53555093</v>
      </c>
      <c r="AJ1781">
        <v>1976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 x14ac:dyDescent="0.2">
      <c r="A1782">
        <f>ROW(Source!A1152)</f>
        <v>1152</v>
      </c>
      <c r="B1782">
        <v>53555104</v>
      </c>
      <c r="C1782">
        <v>53555091</v>
      </c>
      <c r="D1782">
        <v>29172268</v>
      </c>
      <c r="E1782">
        <v>1</v>
      </c>
      <c r="F1782">
        <v>1</v>
      </c>
      <c r="G1782">
        <v>1</v>
      </c>
      <c r="H1782">
        <v>2</v>
      </c>
      <c r="I1782" t="s">
        <v>1582</v>
      </c>
      <c r="J1782" t="s">
        <v>1583</v>
      </c>
      <c r="K1782" t="s">
        <v>1584</v>
      </c>
      <c r="L1782">
        <v>1368</v>
      </c>
      <c r="N1782">
        <v>1011</v>
      </c>
      <c r="O1782" t="s">
        <v>1494</v>
      </c>
      <c r="P1782" t="s">
        <v>1494</v>
      </c>
      <c r="Q1782">
        <v>1</v>
      </c>
      <c r="X1782">
        <v>4.5999999999999999E-3</v>
      </c>
      <c r="Y1782">
        <v>0</v>
      </c>
      <c r="Z1782">
        <v>86.4</v>
      </c>
      <c r="AA1782">
        <v>13.5</v>
      </c>
      <c r="AB1782">
        <v>0</v>
      </c>
      <c r="AC1782">
        <v>0</v>
      </c>
      <c r="AD1782">
        <v>1</v>
      </c>
      <c r="AE1782">
        <v>0</v>
      </c>
      <c r="AF1782" t="s">
        <v>1164</v>
      </c>
      <c r="AG1782">
        <v>2.1159999999999998E-3</v>
      </c>
      <c r="AH1782">
        <v>2</v>
      </c>
      <c r="AI1782">
        <v>53555094</v>
      </c>
      <c r="AJ1782">
        <v>1977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 x14ac:dyDescent="0.2">
      <c r="A1783">
        <f>ROW(Source!A1152)</f>
        <v>1152</v>
      </c>
      <c r="B1783">
        <v>53555105</v>
      </c>
      <c r="C1783">
        <v>53555091</v>
      </c>
      <c r="D1783">
        <v>29172379</v>
      </c>
      <c r="E1783">
        <v>1</v>
      </c>
      <c r="F1783">
        <v>1</v>
      </c>
      <c r="G1783">
        <v>1</v>
      </c>
      <c r="H1783">
        <v>2</v>
      </c>
      <c r="I1783" t="s">
        <v>1495</v>
      </c>
      <c r="J1783" t="s">
        <v>1496</v>
      </c>
      <c r="K1783" t="s">
        <v>1497</v>
      </c>
      <c r="L1783">
        <v>1368</v>
      </c>
      <c r="N1783">
        <v>1011</v>
      </c>
      <c r="O1783" t="s">
        <v>1494</v>
      </c>
      <c r="P1783" t="s">
        <v>1494</v>
      </c>
      <c r="Q1783">
        <v>1</v>
      </c>
      <c r="X1783">
        <v>4.5999999999999999E-3</v>
      </c>
      <c r="Y1783">
        <v>0</v>
      </c>
      <c r="Z1783">
        <v>112</v>
      </c>
      <c r="AA1783">
        <v>13.5</v>
      </c>
      <c r="AB1783">
        <v>0</v>
      </c>
      <c r="AC1783">
        <v>0</v>
      </c>
      <c r="AD1783">
        <v>1</v>
      </c>
      <c r="AE1783">
        <v>0</v>
      </c>
      <c r="AF1783" t="s">
        <v>1164</v>
      </c>
      <c r="AG1783">
        <v>2.1159999999999998E-3</v>
      </c>
      <c r="AH1783">
        <v>2</v>
      </c>
      <c r="AI1783">
        <v>53555095</v>
      </c>
      <c r="AJ1783">
        <v>1978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 x14ac:dyDescent="0.2">
      <c r="A1784">
        <f>ROW(Source!A1152)</f>
        <v>1152</v>
      </c>
      <c r="B1784">
        <v>53555106</v>
      </c>
      <c r="C1784">
        <v>53555091</v>
      </c>
      <c r="D1784">
        <v>29174913</v>
      </c>
      <c r="E1784">
        <v>1</v>
      </c>
      <c r="F1784">
        <v>1</v>
      </c>
      <c r="G1784">
        <v>1</v>
      </c>
      <c r="H1784">
        <v>2</v>
      </c>
      <c r="I1784" t="s">
        <v>1513</v>
      </c>
      <c r="J1784" t="s">
        <v>1514</v>
      </c>
      <c r="K1784" t="s">
        <v>1515</v>
      </c>
      <c r="L1784">
        <v>1368</v>
      </c>
      <c r="N1784">
        <v>1011</v>
      </c>
      <c r="O1784" t="s">
        <v>1494</v>
      </c>
      <c r="P1784" t="s">
        <v>1494</v>
      </c>
      <c r="Q1784">
        <v>1</v>
      </c>
      <c r="X1784">
        <v>4.5999999999999999E-3</v>
      </c>
      <c r="Y1784">
        <v>0</v>
      </c>
      <c r="Z1784">
        <v>87.17</v>
      </c>
      <c r="AA1784">
        <v>11.6</v>
      </c>
      <c r="AB1784">
        <v>0</v>
      </c>
      <c r="AC1784">
        <v>0</v>
      </c>
      <c r="AD1784">
        <v>1</v>
      </c>
      <c r="AE1784">
        <v>0</v>
      </c>
      <c r="AF1784" t="s">
        <v>1164</v>
      </c>
      <c r="AG1784">
        <v>2.1159999999999998E-3</v>
      </c>
      <c r="AH1784">
        <v>2</v>
      </c>
      <c r="AI1784">
        <v>53555096</v>
      </c>
      <c r="AJ1784">
        <v>1979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 x14ac:dyDescent="0.2">
      <c r="A1785">
        <f>ROW(Source!A1152)</f>
        <v>1152</v>
      </c>
      <c r="B1785">
        <v>53555107</v>
      </c>
      <c r="C1785">
        <v>53555091</v>
      </c>
      <c r="D1785">
        <v>29110103</v>
      </c>
      <c r="E1785">
        <v>1</v>
      </c>
      <c r="F1785">
        <v>1</v>
      </c>
      <c r="G1785">
        <v>1</v>
      </c>
      <c r="H1785">
        <v>3</v>
      </c>
      <c r="I1785" t="s">
        <v>2006</v>
      </c>
      <c r="J1785" t="s">
        <v>2007</v>
      </c>
      <c r="K1785" t="s">
        <v>2008</v>
      </c>
      <c r="L1785">
        <v>1346</v>
      </c>
      <c r="N1785">
        <v>1009</v>
      </c>
      <c r="O1785" t="s">
        <v>143</v>
      </c>
      <c r="P1785" t="s">
        <v>143</v>
      </c>
      <c r="Q1785">
        <v>1</v>
      </c>
      <c r="X1785">
        <v>0</v>
      </c>
      <c r="Y1785">
        <v>24.41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36</v>
      </c>
      <c r="AG1785">
        <v>0</v>
      </c>
      <c r="AH1785">
        <v>2</v>
      </c>
      <c r="AI1785">
        <v>53555097</v>
      </c>
      <c r="AJ1785">
        <v>1980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 x14ac:dyDescent="0.2">
      <c r="A1786">
        <f>ROW(Source!A1152)</f>
        <v>1152</v>
      </c>
      <c r="B1786">
        <v>53555108</v>
      </c>
      <c r="C1786">
        <v>53555091</v>
      </c>
      <c r="D1786">
        <v>29114240</v>
      </c>
      <c r="E1786">
        <v>1</v>
      </c>
      <c r="F1786">
        <v>1</v>
      </c>
      <c r="G1786">
        <v>1</v>
      </c>
      <c r="H1786">
        <v>3</v>
      </c>
      <c r="I1786" t="s">
        <v>2009</v>
      </c>
      <c r="J1786" t="s">
        <v>2010</v>
      </c>
      <c r="K1786" t="s">
        <v>2011</v>
      </c>
      <c r="L1786">
        <v>1348</v>
      </c>
      <c r="N1786">
        <v>1009</v>
      </c>
      <c r="O1786" t="s">
        <v>26</v>
      </c>
      <c r="P1786" t="s">
        <v>26</v>
      </c>
      <c r="Q1786">
        <v>1000</v>
      </c>
      <c r="X1786">
        <v>0</v>
      </c>
      <c r="Y1786">
        <v>14830</v>
      </c>
      <c r="Z1786">
        <v>0</v>
      </c>
      <c r="AA1786">
        <v>0</v>
      </c>
      <c r="AB1786">
        <v>0</v>
      </c>
      <c r="AC1786">
        <v>0</v>
      </c>
      <c r="AD1786">
        <v>1</v>
      </c>
      <c r="AE1786">
        <v>0</v>
      </c>
      <c r="AF1786" t="s">
        <v>36</v>
      </c>
      <c r="AG1786">
        <v>0</v>
      </c>
      <c r="AH1786">
        <v>2</v>
      </c>
      <c r="AI1786">
        <v>53555098</v>
      </c>
      <c r="AJ1786">
        <v>1981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 x14ac:dyDescent="0.2">
      <c r="A1787">
        <f>ROW(Source!A1152)</f>
        <v>1152</v>
      </c>
      <c r="B1787">
        <v>53555109</v>
      </c>
      <c r="C1787">
        <v>53555091</v>
      </c>
      <c r="D1787">
        <v>29139870</v>
      </c>
      <c r="E1787">
        <v>1</v>
      </c>
      <c r="F1787">
        <v>1</v>
      </c>
      <c r="G1787">
        <v>1</v>
      </c>
      <c r="H1787">
        <v>3</v>
      </c>
      <c r="I1787" t="s">
        <v>2137</v>
      </c>
      <c r="J1787" t="s">
        <v>2138</v>
      </c>
      <c r="K1787" t="s">
        <v>2139</v>
      </c>
      <c r="L1787">
        <v>1346</v>
      </c>
      <c r="N1787">
        <v>1009</v>
      </c>
      <c r="O1787" t="s">
        <v>143</v>
      </c>
      <c r="P1787" t="s">
        <v>143</v>
      </c>
      <c r="Q1787">
        <v>1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</v>
      </c>
      <c r="AD1787">
        <v>0</v>
      </c>
      <c r="AE1787">
        <v>0</v>
      </c>
      <c r="AF1787" t="s">
        <v>36</v>
      </c>
      <c r="AG1787">
        <v>0</v>
      </c>
      <c r="AH1787">
        <v>3</v>
      </c>
      <c r="AI1787">
        <v>-1</v>
      </c>
      <c r="AJ1787" t="s">
        <v>3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 x14ac:dyDescent="0.2">
      <c r="A1788">
        <f>ROW(Source!A1152)</f>
        <v>1152</v>
      </c>
      <c r="B1788">
        <v>53555110</v>
      </c>
      <c r="C1788">
        <v>53555091</v>
      </c>
      <c r="D1788">
        <v>29144312</v>
      </c>
      <c r="E1788">
        <v>1</v>
      </c>
      <c r="F1788">
        <v>1</v>
      </c>
      <c r="G1788">
        <v>1</v>
      </c>
      <c r="H1788">
        <v>3</v>
      </c>
      <c r="I1788" t="s">
        <v>2012</v>
      </c>
      <c r="J1788" t="s">
        <v>2013</v>
      </c>
      <c r="K1788" t="s">
        <v>2014</v>
      </c>
      <c r="L1788">
        <v>1301</v>
      </c>
      <c r="N1788">
        <v>1003</v>
      </c>
      <c r="O1788" t="s">
        <v>185</v>
      </c>
      <c r="P1788" t="s">
        <v>185</v>
      </c>
      <c r="Q1788">
        <v>1</v>
      </c>
      <c r="X1788">
        <v>0</v>
      </c>
      <c r="Y1788">
        <v>39.36</v>
      </c>
      <c r="Z1788">
        <v>0</v>
      </c>
      <c r="AA1788">
        <v>0</v>
      </c>
      <c r="AB1788">
        <v>0</v>
      </c>
      <c r="AC1788">
        <v>0</v>
      </c>
      <c r="AD1788">
        <v>1</v>
      </c>
      <c r="AE1788">
        <v>0</v>
      </c>
      <c r="AF1788" t="s">
        <v>36</v>
      </c>
      <c r="AG1788">
        <v>0</v>
      </c>
      <c r="AH1788">
        <v>2</v>
      </c>
      <c r="AI1788">
        <v>53555099</v>
      </c>
      <c r="AJ1788">
        <v>1982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 x14ac:dyDescent="0.2">
      <c r="A1789">
        <f>ROW(Source!A1152)</f>
        <v>1152</v>
      </c>
      <c r="B1789">
        <v>53555111</v>
      </c>
      <c r="C1789">
        <v>53555091</v>
      </c>
      <c r="D1789">
        <v>29142736</v>
      </c>
      <c r="E1789">
        <v>1</v>
      </c>
      <c r="F1789">
        <v>1</v>
      </c>
      <c r="G1789">
        <v>1</v>
      </c>
      <c r="H1789">
        <v>3</v>
      </c>
      <c r="I1789" t="s">
        <v>2140</v>
      </c>
      <c r="J1789" t="s">
        <v>2141</v>
      </c>
      <c r="K1789" t="s">
        <v>2142</v>
      </c>
      <c r="L1789">
        <v>1354</v>
      </c>
      <c r="N1789">
        <v>1010</v>
      </c>
      <c r="O1789" t="s">
        <v>160</v>
      </c>
      <c r="P1789" t="s">
        <v>160</v>
      </c>
      <c r="Q1789">
        <v>1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</v>
      </c>
      <c r="AD1789">
        <v>0</v>
      </c>
      <c r="AE1789">
        <v>0</v>
      </c>
      <c r="AF1789" t="s">
        <v>36</v>
      </c>
      <c r="AG1789">
        <v>0</v>
      </c>
      <c r="AH1789">
        <v>3</v>
      </c>
      <c r="AI1789">
        <v>-1</v>
      </c>
      <c r="AJ1789" t="s">
        <v>3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 x14ac:dyDescent="0.2">
      <c r="A1790">
        <f>ROW(Source!A1152)</f>
        <v>1152</v>
      </c>
      <c r="B1790">
        <v>53555112</v>
      </c>
      <c r="C1790">
        <v>53555091</v>
      </c>
      <c r="D1790">
        <v>29150040</v>
      </c>
      <c r="E1790">
        <v>1</v>
      </c>
      <c r="F1790">
        <v>1</v>
      </c>
      <c r="G1790">
        <v>1</v>
      </c>
      <c r="H1790">
        <v>3</v>
      </c>
      <c r="I1790" t="s">
        <v>1576</v>
      </c>
      <c r="J1790" t="s">
        <v>1577</v>
      </c>
      <c r="K1790" t="s">
        <v>1578</v>
      </c>
      <c r="L1790">
        <v>1339</v>
      </c>
      <c r="N1790">
        <v>1007</v>
      </c>
      <c r="O1790" t="s">
        <v>425</v>
      </c>
      <c r="P1790" t="s">
        <v>425</v>
      </c>
      <c r="Q1790">
        <v>1</v>
      </c>
      <c r="X1790">
        <v>0</v>
      </c>
      <c r="Y1790">
        <v>2.44</v>
      </c>
      <c r="Z1790">
        <v>0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 t="s">
        <v>36</v>
      </c>
      <c r="AG1790">
        <v>0</v>
      </c>
      <c r="AH1790">
        <v>2</v>
      </c>
      <c r="AI1790">
        <v>53555100</v>
      </c>
      <c r="AJ1790">
        <v>1983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 x14ac:dyDescent="0.2">
      <c r="A1791">
        <f>ROW(Source!A1155)</f>
        <v>1155</v>
      </c>
      <c r="B1791">
        <v>53562846</v>
      </c>
      <c r="C1791">
        <v>53562832</v>
      </c>
      <c r="D1791">
        <v>53014255</v>
      </c>
      <c r="E1791">
        <v>1</v>
      </c>
      <c r="F1791">
        <v>1</v>
      </c>
      <c r="G1791">
        <v>1</v>
      </c>
      <c r="H1791">
        <v>1</v>
      </c>
      <c r="I1791" t="s">
        <v>1993</v>
      </c>
      <c r="J1791" t="s">
        <v>3</v>
      </c>
      <c r="K1791" t="s">
        <v>1994</v>
      </c>
      <c r="L1791">
        <v>1369</v>
      </c>
      <c r="N1791">
        <v>1013</v>
      </c>
      <c r="O1791" t="s">
        <v>1486</v>
      </c>
      <c r="P1791" t="s">
        <v>1486</v>
      </c>
      <c r="Q1791">
        <v>1</v>
      </c>
      <c r="X1791">
        <v>13.18</v>
      </c>
      <c r="Y1791">
        <v>0</v>
      </c>
      <c r="Z1791">
        <v>0</v>
      </c>
      <c r="AA1791">
        <v>0</v>
      </c>
      <c r="AB1791">
        <v>9.4</v>
      </c>
      <c r="AC1791">
        <v>0</v>
      </c>
      <c r="AD1791">
        <v>1</v>
      </c>
      <c r="AE1791">
        <v>1</v>
      </c>
      <c r="AF1791" t="s">
        <v>62</v>
      </c>
      <c r="AG1791">
        <v>17.430549999999997</v>
      </c>
      <c r="AH1791">
        <v>2</v>
      </c>
      <c r="AI1791">
        <v>53562833</v>
      </c>
      <c r="AJ1791">
        <v>1985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 x14ac:dyDescent="0.2">
      <c r="A1792">
        <f>ROW(Source!A1155)</f>
        <v>1155</v>
      </c>
      <c r="B1792">
        <v>53562847</v>
      </c>
      <c r="C1792">
        <v>53562832</v>
      </c>
      <c r="D1792">
        <v>121548</v>
      </c>
      <c r="E1792">
        <v>1</v>
      </c>
      <c r="F1792">
        <v>1</v>
      </c>
      <c r="G1792">
        <v>1</v>
      </c>
      <c r="H1792">
        <v>1</v>
      </c>
      <c r="I1792" t="s">
        <v>31</v>
      </c>
      <c r="J1792" t="s">
        <v>3</v>
      </c>
      <c r="K1792" t="s">
        <v>1489</v>
      </c>
      <c r="L1792">
        <v>608254</v>
      </c>
      <c r="N1792">
        <v>1013</v>
      </c>
      <c r="O1792" t="s">
        <v>1490</v>
      </c>
      <c r="P1792" t="s">
        <v>1490</v>
      </c>
      <c r="Q1792">
        <v>1</v>
      </c>
      <c r="X1792">
        <v>0.01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1</v>
      </c>
      <c r="AE1792">
        <v>2</v>
      </c>
      <c r="AF1792" t="s">
        <v>61</v>
      </c>
      <c r="AG1792">
        <v>1.4374999999999999E-2</v>
      </c>
      <c r="AH1792">
        <v>2</v>
      </c>
      <c r="AI1792">
        <v>53562834</v>
      </c>
      <c r="AJ1792">
        <v>1986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 x14ac:dyDescent="0.2">
      <c r="A1793">
        <f>ROW(Source!A1155)</f>
        <v>1155</v>
      </c>
      <c r="B1793">
        <v>53562848</v>
      </c>
      <c r="C1793">
        <v>53562832</v>
      </c>
      <c r="D1793">
        <v>53146464</v>
      </c>
      <c r="E1793">
        <v>1</v>
      </c>
      <c r="F1793">
        <v>1</v>
      </c>
      <c r="G1793">
        <v>1</v>
      </c>
      <c r="H1793">
        <v>2</v>
      </c>
      <c r="I1793" t="s">
        <v>1582</v>
      </c>
      <c r="J1793" t="s">
        <v>2015</v>
      </c>
      <c r="K1793" t="s">
        <v>1584</v>
      </c>
      <c r="L1793">
        <v>1368</v>
      </c>
      <c r="N1793">
        <v>1011</v>
      </c>
      <c r="O1793" t="s">
        <v>1494</v>
      </c>
      <c r="P1793" t="s">
        <v>1494</v>
      </c>
      <c r="Q1793">
        <v>1</v>
      </c>
      <c r="X1793">
        <v>0.01</v>
      </c>
      <c r="Y1793">
        <v>0</v>
      </c>
      <c r="Z1793">
        <v>86.4</v>
      </c>
      <c r="AA1793">
        <v>13.5</v>
      </c>
      <c r="AB1793">
        <v>0</v>
      </c>
      <c r="AC1793">
        <v>0</v>
      </c>
      <c r="AD1793">
        <v>1</v>
      </c>
      <c r="AE1793">
        <v>0</v>
      </c>
      <c r="AF1793" t="s">
        <v>61</v>
      </c>
      <c r="AG1793">
        <v>1.4374999999999999E-2</v>
      </c>
      <c r="AH1793">
        <v>2</v>
      </c>
      <c r="AI1793">
        <v>53562835</v>
      </c>
      <c r="AJ1793">
        <v>1987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 x14ac:dyDescent="0.2">
      <c r="A1794">
        <f>ROW(Source!A1155)</f>
        <v>1155</v>
      </c>
      <c r="B1794">
        <v>53562849</v>
      </c>
      <c r="C1794">
        <v>53562832</v>
      </c>
      <c r="D1794">
        <v>53146562</v>
      </c>
      <c r="E1794">
        <v>1</v>
      </c>
      <c r="F1794">
        <v>1</v>
      </c>
      <c r="G1794">
        <v>1</v>
      </c>
      <c r="H1794">
        <v>2</v>
      </c>
      <c r="I1794" t="s">
        <v>1995</v>
      </c>
      <c r="J1794" t="s">
        <v>2016</v>
      </c>
      <c r="K1794" t="s">
        <v>1997</v>
      </c>
      <c r="L1794">
        <v>1368</v>
      </c>
      <c r="N1794">
        <v>1011</v>
      </c>
      <c r="O1794" t="s">
        <v>1494</v>
      </c>
      <c r="P1794" t="s">
        <v>1494</v>
      </c>
      <c r="Q1794">
        <v>1</v>
      </c>
      <c r="X1794">
        <v>1.27</v>
      </c>
      <c r="Y1794">
        <v>0</v>
      </c>
      <c r="Z1794">
        <v>29.67</v>
      </c>
      <c r="AA1794">
        <v>0</v>
      </c>
      <c r="AB1794">
        <v>0</v>
      </c>
      <c r="AC1794">
        <v>0</v>
      </c>
      <c r="AD1794">
        <v>1</v>
      </c>
      <c r="AE1794">
        <v>0</v>
      </c>
      <c r="AF1794" t="s">
        <v>61</v>
      </c>
      <c r="AG1794">
        <v>1.8256249999999998</v>
      </c>
      <c r="AH1794">
        <v>2</v>
      </c>
      <c r="AI1794">
        <v>53562836</v>
      </c>
      <c r="AJ1794">
        <v>1988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 x14ac:dyDescent="0.2">
      <c r="A1795">
        <f>ROW(Source!A1155)</f>
        <v>1155</v>
      </c>
      <c r="B1795">
        <v>53562850</v>
      </c>
      <c r="C1795">
        <v>53562832</v>
      </c>
      <c r="D1795">
        <v>53146848</v>
      </c>
      <c r="E1795">
        <v>1</v>
      </c>
      <c r="F1795">
        <v>1</v>
      </c>
      <c r="G1795">
        <v>1</v>
      </c>
      <c r="H1795">
        <v>2</v>
      </c>
      <c r="I1795" t="s">
        <v>1513</v>
      </c>
      <c r="J1795" t="s">
        <v>2017</v>
      </c>
      <c r="K1795" t="s">
        <v>1515</v>
      </c>
      <c r="L1795">
        <v>1368</v>
      </c>
      <c r="N1795">
        <v>1011</v>
      </c>
      <c r="O1795" t="s">
        <v>1494</v>
      </c>
      <c r="P1795" t="s">
        <v>1494</v>
      </c>
      <c r="Q1795">
        <v>1</v>
      </c>
      <c r="X1795">
        <v>0.03</v>
      </c>
      <c r="Y1795">
        <v>0</v>
      </c>
      <c r="Z1795">
        <v>87.17</v>
      </c>
      <c r="AA1795">
        <v>11.6</v>
      </c>
      <c r="AB1795">
        <v>0</v>
      </c>
      <c r="AC1795">
        <v>0</v>
      </c>
      <c r="AD1795">
        <v>1</v>
      </c>
      <c r="AE1795">
        <v>0</v>
      </c>
      <c r="AF1795" t="s">
        <v>61</v>
      </c>
      <c r="AG1795">
        <v>4.3124999999999997E-2</v>
      </c>
      <c r="AH1795">
        <v>2</v>
      </c>
      <c r="AI1795">
        <v>53562837</v>
      </c>
      <c r="AJ1795">
        <v>1989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 x14ac:dyDescent="0.2">
      <c r="A1796">
        <f>ROW(Source!A1155)</f>
        <v>1155</v>
      </c>
      <c r="B1796">
        <v>53562851</v>
      </c>
      <c r="C1796">
        <v>53562832</v>
      </c>
      <c r="D1796">
        <v>53155130</v>
      </c>
      <c r="E1796">
        <v>1</v>
      </c>
      <c r="F1796">
        <v>1</v>
      </c>
      <c r="G1796">
        <v>1</v>
      </c>
      <c r="H1796">
        <v>3</v>
      </c>
      <c r="I1796" t="s">
        <v>2121</v>
      </c>
      <c r="J1796" t="s">
        <v>2143</v>
      </c>
      <c r="K1796" t="s">
        <v>2123</v>
      </c>
      <c r="L1796">
        <v>1371</v>
      </c>
      <c r="N1796">
        <v>1013</v>
      </c>
      <c r="O1796" t="s">
        <v>2124</v>
      </c>
      <c r="P1796" t="s">
        <v>2124</v>
      </c>
      <c r="Q1796">
        <v>1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</v>
      </c>
      <c r="AD1796">
        <v>0</v>
      </c>
      <c r="AE1796">
        <v>0</v>
      </c>
      <c r="AF1796" t="s">
        <v>3</v>
      </c>
      <c r="AG1796">
        <v>0</v>
      </c>
      <c r="AH1796">
        <v>3</v>
      </c>
      <c r="AI1796">
        <v>-1</v>
      </c>
      <c r="AJ1796" t="s">
        <v>3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 x14ac:dyDescent="0.2">
      <c r="A1797">
        <f>ROW(Source!A1155)</f>
        <v>1155</v>
      </c>
      <c r="B1797">
        <v>53562852</v>
      </c>
      <c r="C1797">
        <v>53562832</v>
      </c>
      <c r="D1797">
        <v>53144819</v>
      </c>
      <c r="E1797">
        <v>1</v>
      </c>
      <c r="F1797">
        <v>1</v>
      </c>
      <c r="G1797">
        <v>1</v>
      </c>
      <c r="H1797">
        <v>3</v>
      </c>
      <c r="I1797" t="s">
        <v>1999</v>
      </c>
      <c r="J1797" t="s">
        <v>2018</v>
      </c>
      <c r="K1797" t="s">
        <v>2001</v>
      </c>
      <c r="L1797">
        <v>1348</v>
      </c>
      <c r="N1797">
        <v>1009</v>
      </c>
      <c r="O1797" t="s">
        <v>26</v>
      </c>
      <c r="P1797" t="s">
        <v>26</v>
      </c>
      <c r="Q1797">
        <v>1000</v>
      </c>
      <c r="X1797">
        <v>2.7200000000000002E-3</v>
      </c>
      <c r="Y1797">
        <v>14528.73</v>
      </c>
      <c r="Z1797">
        <v>0</v>
      </c>
      <c r="AA1797">
        <v>0</v>
      </c>
      <c r="AB1797">
        <v>0</v>
      </c>
      <c r="AC1797">
        <v>0</v>
      </c>
      <c r="AD1797">
        <v>1</v>
      </c>
      <c r="AE1797">
        <v>0</v>
      </c>
      <c r="AF1797" t="s">
        <v>3</v>
      </c>
      <c r="AG1797">
        <v>2.7200000000000002E-3</v>
      </c>
      <c r="AH1797">
        <v>2</v>
      </c>
      <c r="AI1797">
        <v>53562838</v>
      </c>
      <c r="AJ1797">
        <v>1990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 x14ac:dyDescent="0.2">
      <c r="A1798">
        <f>ROW(Source!A1155)</f>
        <v>1155</v>
      </c>
      <c r="B1798">
        <v>53562853</v>
      </c>
      <c r="C1798">
        <v>53562832</v>
      </c>
      <c r="D1798">
        <v>53145031</v>
      </c>
      <c r="E1798">
        <v>1</v>
      </c>
      <c r="F1798">
        <v>1</v>
      </c>
      <c r="G1798">
        <v>1</v>
      </c>
      <c r="H1798">
        <v>3</v>
      </c>
      <c r="I1798" t="s">
        <v>2002</v>
      </c>
      <c r="J1798" t="s">
        <v>2019</v>
      </c>
      <c r="K1798" t="s">
        <v>2004</v>
      </c>
      <c r="L1798">
        <v>1356</v>
      </c>
      <c r="N1798">
        <v>1010</v>
      </c>
      <c r="O1798" t="s">
        <v>949</v>
      </c>
      <c r="P1798" t="s">
        <v>949</v>
      </c>
      <c r="Q1798">
        <v>1000</v>
      </c>
      <c r="X1798">
        <v>0.14299999999999999</v>
      </c>
      <c r="Y1798">
        <v>269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0</v>
      </c>
      <c r="AF1798" t="s">
        <v>3</v>
      </c>
      <c r="AG1798">
        <v>0.14299999999999999</v>
      </c>
      <c r="AH1798">
        <v>2</v>
      </c>
      <c r="AI1798">
        <v>53562839</v>
      </c>
      <c r="AJ1798">
        <v>1991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 x14ac:dyDescent="0.2">
      <c r="A1799">
        <f>ROW(Source!A1155)</f>
        <v>1155</v>
      </c>
      <c r="B1799">
        <v>53562854</v>
      </c>
      <c r="C1799">
        <v>53562832</v>
      </c>
      <c r="D1799">
        <v>53145534</v>
      </c>
      <c r="E1799">
        <v>1</v>
      </c>
      <c r="F1799">
        <v>1</v>
      </c>
      <c r="G1799">
        <v>1</v>
      </c>
      <c r="H1799">
        <v>3</v>
      </c>
      <c r="I1799" t="s">
        <v>2125</v>
      </c>
      <c r="J1799" t="s">
        <v>2144</v>
      </c>
      <c r="K1799" t="s">
        <v>2127</v>
      </c>
      <c r="L1799">
        <v>1354</v>
      </c>
      <c r="N1799">
        <v>1010</v>
      </c>
      <c r="O1799" t="s">
        <v>160</v>
      </c>
      <c r="P1799" t="s">
        <v>160</v>
      </c>
      <c r="Q1799">
        <v>1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 t="s">
        <v>3</v>
      </c>
      <c r="AG1799">
        <v>0</v>
      </c>
      <c r="AH1799">
        <v>3</v>
      </c>
      <c r="AI1799">
        <v>-1</v>
      </c>
      <c r="AJ1799" t="s">
        <v>3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 x14ac:dyDescent="0.2">
      <c r="A1800">
        <f>ROW(Source!A1155)</f>
        <v>1155</v>
      </c>
      <c r="B1800">
        <v>53562855</v>
      </c>
      <c r="C1800">
        <v>53562832</v>
      </c>
      <c r="D1800">
        <v>53145909</v>
      </c>
      <c r="E1800">
        <v>1</v>
      </c>
      <c r="F1800">
        <v>1</v>
      </c>
      <c r="G1800">
        <v>1</v>
      </c>
      <c r="H1800">
        <v>3</v>
      </c>
      <c r="I1800" t="s">
        <v>2128</v>
      </c>
      <c r="J1800" t="s">
        <v>2145</v>
      </c>
      <c r="K1800" t="s">
        <v>2130</v>
      </c>
      <c r="L1800">
        <v>1354</v>
      </c>
      <c r="N1800">
        <v>1010</v>
      </c>
      <c r="O1800" t="s">
        <v>160</v>
      </c>
      <c r="P1800" t="s">
        <v>160</v>
      </c>
      <c r="Q1800">
        <v>1</v>
      </c>
      <c r="X1800">
        <v>143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 t="s">
        <v>3</v>
      </c>
      <c r="AG1800">
        <v>143</v>
      </c>
      <c r="AH1800">
        <v>3</v>
      </c>
      <c r="AI1800">
        <v>-1</v>
      </c>
      <c r="AJ1800" t="s">
        <v>3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 x14ac:dyDescent="0.2">
      <c r="A1801">
        <f>ROW(Source!A1155)</f>
        <v>1155</v>
      </c>
      <c r="B1801">
        <v>53562856</v>
      </c>
      <c r="C1801">
        <v>53562832</v>
      </c>
      <c r="D1801">
        <v>53145924</v>
      </c>
      <c r="E1801">
        <v>1</v>
      </c>
      <c r="F1801">
        <v>1</v>
      </c>
      <c r="G1801">
        <v>1</v>
      </c>
      <c r="H1801">
        <v>3</v>
      </c>
      <c r="I1801" t="s">
        <v>2131</v>
      </c>
      <c r="J1801" t="s">
        <v>2146</v>
      </c>
      <c r="K1801" t="s">
        <v>2133</v>
      </c>
      <c r="L1801">
        <v>1354</v>
      </c>
      <c r="N1801">
        <v>1010</v>
      </c>
      <c r="O1801" t="s">
        <v>160</v>
      </c>
      <c r="P1801" t="s">
        <v>160</v>
      </c>
      <c r="Q1801">
        <v>1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</v>
      </c>
      <c r="AD1801">
        <v>0</v>
      </c>
      <c r="AE1801">
        <v>0</v>
      </c>
      <c r="AF1801" t="s">
        <v>3</v>
      </c>
      <c r="AG1801">
        <v>0</v>
      </c>
      <c r="AH1801">
        <v>3</v>
      </c>
      <c r="AI1801">
        <v>-1</v>
      </c>
      <c r="AJ1801" t="s">
        <v>3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 x14ac:dyDescent="0.2">
      <c r="A1802">
        <f>ROW(Source!A1155)</f>
        <v>1155</v>
      </c>
      <c r="B1802">
        <v>53562857</v>
      </c>
      <c r="C1802">
        <v>53562832</v>
      </c>
      <c r="D1802">
        <v>53146152</v>
      </c>
      <c r="E1802">
        <v>1</v>
      </c>
      <c r="F1802">
        <v>1</v>
      </c>
      <c r="G1802">
        <v>1</v>
      </c>
      <c r="H1802">
        <v>3</v>
      </c>
      <c r="I1802" t="s">
        <v>1576</v>
      </c>
      <c r="J1802" t="s">
        <v>2020</v>
      </c>
      <c r="K1802" t="s">
        <v>1578</v>
      </c>
      <c r="L1802">
        <v>1339</v>
      </c>
      <c r="N1802">
        <v>1007</v>
      </c>
      <c r="O1802" t="s">
        <v>425</v>
      </c>
      <c r="P1802" t="s">
        <v>425</v>
      </c>
      <c r="Q1802">
        <v>1</v>
      </c>
      <c r="X1802">
        <v>0.45779999999999998</v>
      </c>
      <c r="Y1802">
        <v>2.44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0</v>
      </c>
      <c r="AF1802" t="s">
        <v>3</v>
      </c>
      <c r="AG1802">
        <v>0.45779999999999998</v>
      </c>
      <c r="AH1802">
        <v>2</v>
      </c>
      <c r="AI1802">
        <v>53562842</v>
      </c>
      <c r="AJ1802">
        <v>1994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 x14ac:dyDescent="0.2">
      <c r="A1803">
        <f>ROW(Source!A1155)</f>
        <v>1155</v>
      </c>
      <c r="B1803">
        <v>53562858</v>
      </c>
      <c r="C1803">
        <v>53562832</v>
      </c>
      <c r="D1803">
        <v>53146346</v>
      </c>
      <c r="E1803">
        <v>1</v>
      </c>
      <c r="F1803">
        <v>1</v>
      </c>
      <c r="G1803">
        <v>1</v>
      </c>
      <c r="H1803">
        <v>3</v>
      </c>
      <c r="I1803" t="s">
        <v>2134</v>
      </c>
      <c r="J1803" t="s">
        <v>2147</v>
      </c>
      <c r="K1803" t="s">
        <v>2136</v>
      </c>
      <c r="L1803">
        <v>1302</v>
      </c>
      <c r="N1803">
        <v>1003</v>
      </c>
      <c r="O1803" t="s">
        <v>833</v>
      </c>
      <c r="P1803" t="s">
        <v>833</v>
      </c>
      <c r="Q1803">
        <v>10</v>
      </c>
      <c r="X1803">
        <v>10.25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 t="s">
        <v>3</v>
      </c>
      <c r="AG1803">
        <v>10.25</v>
      </c>
      <c r="AH1803">
        <v>3</v>
      </c>
      <c r="AI1803">
        <v>-1</v>
      </c>
      <c r="AJ1803" t="s">
        <v>3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 x14ac:dyDescent="0.2">
      <c r="A1804">
        <f>ROW(Source!A1156)</f>
        <v>1156</v>
      </c>
      <c r="B1804">
        <v>53562846</v>
      </c>
      <c r="C1804">
        <v>53562832</v>
      </c>
      <c r="D1804">
        <v>53014255</v>
      </c>
      <c r="E1804">
        <v>1</v>
      </c>
      <c r="F1804">
        <v>1</v>
      </c>
      <c r="G1804">
        <v>1</v>
      </c>
      <c r="H1804">
        <v>1</v>
      </c>
      <c r="I1804" t="s">
        <v>1993</v>
      </c>
      <c r="J1804" t="s">
        <v>3</v>
      </c>
      <c r="K1804" t="s">
        <v>1994</v>
      </c>
      <c r="L1804">
        <v>1369</v>
      </c>
      <c r="N1804">
        <v>1013</v>
      </c>
      <c r="O1804" t="s">
        <v>1486</v>
      </c>
      <c r="P1804" t="s">
        <v>1486</v>
      </c>
      <c r="Q1804">
        <v>1</v>
      </c>
      <c r="X1804">
        <v>13.18</v>
      </c>
      <c r="Y1804">
        <v>0</v>
      </c>
      <c r="Z1804">
        <v>0</v>
      </c>
      <c r="AA1804">
        <v>0</v>
      </c>
      <c r="AB1804">
        <v>331.26</v>
      </c>
      <c r="AC1804">
        <v>0</v>
      </c>
      <c r="AD1804">
        <v>1</v>
      </c>
      <c r="AE1804">
        <v>1</v>
      </c>
      <c r="AF1804" t="s">
        <v>62</v>
      </c>
      <c r="AG1804">
        <v>17.430549999999997</v>
      </c>
      <c r="AH1804">
        <v>2</v>
      </c>
      <c r="AI1804">
        <v>53562833</v>
      </c>
      <c r="AJ1804">
        <v>1998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 x14ac:dyDescent="0.2">
      <c r="A1805">
        <f>ROW(Source!A1156)</f>
        <v>1156</v>
      </c>
      <c r="B1805">
        <v>53562847</v>
      </c>
      <c r="C1805">
        <v>53562832</v>
      </c>
      <c r="D1805">
        <v>121548</v>
      </c>
      <c r="E1805">
        <v>1</v>
      </c>
      <c r="F1805">
        <v>1</v>
      </c>
      <c r="G1805">
        <v>1</v>
      </c>
      <c r="H1805">
        <v>1</v>
      </c>
      <c r="I1805" t="s">
        <v>31</v>
      </c>
      <c r="J1805" t="s">
        <v>3</v>
      </c>
      <c r="K1805" t="s">
        <v>1489</v>
      </c>
      <c r="L1805">
        <v>608254</v>
      </c>
      <c r="N1805">
        <v>1013</v>
      </c>
      <c r="O1805" t="s">
        <v>1490</v>
      </c>
      <c r="P1805" t="s">
        <v>1490</v>
      </c>
      <c r="Q1805">
        <v>1</v>
      </c>
      <c r="X1805">
        <v>0.01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2</v>
      </c>
      <c r="AF1805" t="s">
        <v>61</v>
      </c>
      <c r="AG1805">
        <v>1.4374999999999999E-2</v>
      </c>
      <c r="AH1805">
        <v>2</v>
      </c>
      <c r="AI1805">
        <v>53562834</v>
      </c>
      <c r="AJ1805">
        <v>1999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 x14ac:dyDescent="0.2">
      <c r="A1806">
        <f>ROW(Source!A1156)</f>
        <v>1156</v>
      </c>
      <c r="B1806">
        <v>53562848</v>
      </c>
      <c r="C1806">
        <v>53562832</v>
      </c>
      <c r="D1806">
        <v>53146464</v>
      </c>
      <c r="E1806">
        <v>1</v>
      </c>
      <c r="F1806">
        <v>1</v>
      </c>
      <c r="G1806">
        <v>1</v>
      </c>
      <c r="H1806">
        <v>2</v>
      </c>
      <c r="I1806" t="s">
        <v>1582</v>
      </c>
      <c r="J1806" t="s">
        <v>2015</v>
      </c>
      <c r="K1806" t="s">
        <v>1584</v>
      </c>
      <c r="L1806">
        <v>1368</v>
      </c>
      <c r="N1806">
        <v>1011</v>
      </c>
      <c r="O1806" t="s">
        <v>1494</v>
      </c>
      <c r="P1806" t="s">
        <v>1494</v>
      </c>
      <c r="Q1806">
        <v>1</v>
      </c>
      <c r="X1806">
        <v>0.01</v>
      </c>
      <c r="Y1806">
        <v>0</v>
      </c>
      <c r="Z1806">
        <v>86.4</v>
      </c>
      <c r="AA1806">
        <v>13.5</v>
      </c>
      <c r="AB1806">
        <v>0</v>
      </c>
      <c r="AC1806">
        <v>0</v>
      </c>
      <c r="AD1806">
        <v>1</v>
      </c>
      <c r="AE1806">
        <v>0</v>
      </c>
      <c r="AF1806" t="s">
        <v>61</v>
      </c>
      <c r="AG1806">
        <v>1.4374999999999999E-2</v>
      </c>
      <c r="AH1806">
        <v>2</v>
      </c>
      <c r="AI1806">
        <v>53562835</v>
      </c>
      <c r="AJ1806">
        <v>2000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 x14ac:dyDescent="0.2">
      <c r="A1807">
        <f>ROW(Source!A1156)</f>
        <v>1156</v>
      </c>
      <c r="B1807">
        <v>53562849</v>
      </c>
      <c r="C1807">
        <v>53562832</v>
      </c>
      <c r="D1807">
        <v>53146562</v>
      </c>
      <c r="E1807">
        <v>1</v>
      </c>
      <c r="F1807">
        <v>1</v>
      </c>
      <c r="G1807">
        <v>1</v>
      </c>
      <c r="H1807">
        <v>2</v>
      </c>
      <c r="I1807" t="s">
        <v>1995</v>
      </c>
      <c r="J1807" t="s">
        <v>2016</v>
      </c>
      <c r="K1807" t="s">
        <v>1997</v>
      </c>
      <c r="L1807">
        <v>1368</v>
      </c>
      <c r="N1807">
        <v>1011</v>
      </c>
      <c r="O1807" t="s">
        <v>1494</v>
      </c>
      <c r="P1807" t="s">
        <v>1494</v>
      </c>
      <c r="Q1807">
        <v>1</v>
      </c>
      <c r="X1807">
        <v>1.27</v>
      </c>
      <c r="Y1807">
        <v>0</v>
      </c>
      <c r="Z1807">
        <v>29.67</v>
      </c>
      <c r="AA1807">
        <v>0</v>
      </c>
      <c r="AB1807">
        <v>0</v>
      </c>
      <c r="AC1807">
        <v>0</v>
      </c>
      <c r="AD1807">
        <v>1</v>
      </c>
      <c r="AE1807">
        <v>0</v>
      </c>
      <c r="AF1807" t="s">
        <v>61</v>
      </c>
      <c r="AG1807">
        <v>1.8256249999999998</v>
      </c>
      <c r="AH1807">
        <v>2</v>
      </c>
      <c r="AI1807">
        <v>53562836</v>
      </c>
      <c r="AJ1807">
        <v>2001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 x14ac:dyDescent="0.2">
      <c r="A1808">
        <f>ROW(Source!A1156)</f>
        <v>1156</v>
      </c>
      <c r="B1808">
        <v>53562850</v>
      </c>
      <c r="C1808">
        <v>53562832</v>
      </c>
      <c r="D1808">
        <v>53146848</v>
      </c>
      <c r="E1808">
        <v>1</v>
      </c>
      <c r="F1808">
        <v>1</v>
      </c>
      <c r="G1808">
        <v>1</v>
      </c>
      <c r="H1808">
        <v>2</v>
      </c>
      <c r="I1808" t="s">
        <v>1513</v>
      </c>
      <c r="J1808" t="s">
        <v>2017</v>
      </c>
      <c r="K1808" t="s">
        <v>1515</v>
      </c>
      <c r="L1808">
        <v>1368</v>
      </c>
      <c r="N1808">
        <v>1011</v>
      </c>
      <c r="O1808" t="s">
        <v>1494</v>
      </c>
      <c r="P1808" t="s">
        <v>1494</v>
      </c>
      <c r="Q1808">
        <v>1</v>
      </c>
      <c r="X1808">
        <v>0.03</v>
      </c>
      <c r="Y1808">
        <v>0</v>
      </c>
      <c r="Z1808">
        <v>87.17</v>
      </c>
      <c r="AA1808">
        <v>11.6</v>
      </c>
      <c r="AB1808">
        <v>0</v>
      </c>
      <c r="AC1808">
        <v>0</v>
      </c>
      <c r="AD1808">
        <v>1</v>
      </c>
      <c r="AE1808">
        <v>0</v>
      </c>
      <c r="AF1808" t="s">
        <v>61</v>
      </c>
      <c r="AG1808">
        <v>4.3124999999999997E-2</v>
      </c>
      <c r="AH1808">
        <v>2</v>
      </c>
      <c r="AI1808">
        <v>53562837</v>
      </c>
      <c r="AJ1808">
        <v>2002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 x14ac:dyDescent="0.2">
      <c r="A1809">
        <f>ROW(Source!A1156)</f>
        <v>1156</v>
      </c>
      <c r="B1809">
        <v>53562851</v>
      </c>
      <c r="C1809">
        <v>53562832</v>
      </c>
      <c r="D1809">
        <v>53155130</v>
      </c>
      <c r="E1809">
        <v>1</v>
      </c>
      <c r="F1809">
        <v>1</v>
      </c>
      <c r="G1809">
        <v>1</v>
      </c>
      <c r="H1809">
        <v>3</v>
      </c>
      <c r="I1809" t="s">
        <v>2121</v>
      </c>
      <c r="J1809" t="s">
        <v>2143</v>
      </c>
      <c r="K1809" t="s">
        <v>2123</v>
      </c>
      <c r="L1809">
        <v>1371</v>
      </c>
      <c r="N1809">
        <v>1013</v>
      </c>
      <c r="O1809" t="s">
        <v>2124</v>
      </c>
      <c r="P1809" t="s">
        <v>2124</v>
      </c>
      <c r="Q1809">
        <v>1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 t="s">
        <v>3</v>
      </c>
      <c r="AG1809">
        <v>0</v>
      </c>
      <c r="AH1809">
        <v>3</v>
      </c>
      <c r="AI1809">
        <v>-1</v>
      </c>
      <c r="AJ1809" t="s">
        <v>3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 x14ac:dyDescent="0.2">
      <c r="A1810">
        <f>ROW(Source!A1156)</f>
        <v>1156</v>
      </c>
      <c r="B1810">
        <v>53562852</v>
      </c>
      <c r="C1810">
        <v>53562832</v>
      </c>
      <c r="D1810">
        <v>53144819</v>
      </c>
      <c r="E1810">
        <v>1</v>
      </c>
      <c r="F1810">
        <v>1</v>
      </c>
      <c r="G1810">
        <v>1</v>
      </c>
      <c r="H1810">
        <v>3</v>
      </c>
      <c r="I1810" t="s">
        <v>1999</v>
      </c>
      <c r="J1810" t="s">
        <v>2018</v>
      </c>
      <c r="K1810" t="s">
        <v>2001</v>
      </c>
      <c r="L1810">
        <v>1348</v>
      </c>
      <c r="N1810">
        <v>1009</v>
      </c>
      <c r="O1810" t="s">
        <v>26</v>
      </c>
      <c r="P1810" t="s">
        <v>26</v>
      </c>
      <c r="Q1810">
        <v>1000</v>
      </c>
      <c r="X1810">
        <v>2.7200000000000002E-3</v>
      </c>
      <c r="Y1810">
        <v>14528.73</v>
      </c>
      <c r="Z1810">
        <v>0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3</v>
      </c>
      <c r="AG1810">
        <v>2.7200000000000002E-3</v>
      </c>
      <c r="AH1810">
        <v>2</v>
      </c>
      <c r="AI1810">
        <v>53562838</v>
      </c>
      <c r="AJ1810">
        <v>2003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 x14ac:dyDescent="0.2">
      <c r="A1811">
        <f>ROW(Source!A1156)</f>
        <v>1156</v>
      </c>
      <c r="B1811">
        <v>53562853</v>
      </c>
      <c r="C1811">
        <v>53562832</v>
      </c>
      <c r="D1811">
        <v>53145031</v>
      </c>
      <c r="E1811">
        <v>1</v>
      </c>
      <c r="F1811">
        <v>1</v>
      </c>
      <c r="G1811">
        <v>1</v>
      </c>
      <c r="H1811">
        <v>3</v>
      </c>
      <c r="I1811" t="s">
        <v>2002</v>
      </c>
      <c r="J1811" t="s">
        <v>2019</v>
      </c>
      <c r="K1811" t="s">
        <v>2004</v>
      </c>
      <c r="L1811">
        <v>1356</v>
      </c>
      <c r="N1811">
        <v>1010</v>
      </c>
      <c r="O1811" t="s">
        <v>949</v>
      </c>
      <c r="P1811" t="s">
        <v>949</v>
      </c>
      <c r="Q1811">
        <v>1000</v>
      </c>
      <c r="X1811">
        <v>0.14299999999999999</v>
      </c>
      <c r="Y1811">
        <v>269</v>
      </c>
      <c r="Z1811">
        <v>0</v>
      </c>
      <c r="AA1811">
        <v>0</v>
      </c>
      <c r="AB1811">
        <v>0</v>
      </c>
      <c r="AC1811">
        <v>0</v>
      </c>
      <c r="AD1811">
        <v>1</v>
      </c>
      <c r="AE1811">
        <v>0</v>
      </c>
      <c r="AF1811" t="s">
        <v>3</v>
      </c>
      <c r="AG1811">
        <v>0.14299999999999999</v>
      </c>
      <c r="AH1811">
        <v>2</v>
      </c>
      <c r="AI1811">
        <v>53562839</v>
      </c>
      <c r="AJ1811">
        <v>2004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 x14ac:dyDescent="0.2">
      <c r="A1812">
        <f>ROW(Source!A1156)</f>
        <v>1156</v>
      </c>
      <c r="B1812">
        <v>53562854</v>
      </c>
      <c r="C1812">
        <v>53562832</v>
      </c>
      <c r="D1812">
        <v>53145534</v>
      </c>
      <c r="E1812">
        <v>1</v>
      </c>
      <c r="F1812">
        <v>1</v>
      </c>
      <c r="G1812">
        <v>1</v>
      </c>
      <c r="H1812">
        <v>3</v>
      </c>
      <c r="I1812" t="s">
        <v>2125</v>
      </c>
      <c r="J1812" t="s">
        <v>2144</v>
      </c>
      <c r="K1812" t="s">
        <v>2127</v>
      </c>
      <c r="L1812">
        <v>1354</v>
      </c>
      <c r="N1812">
        <v>1010</v>
      </c>
      <c r="O1812" t="s">
        <v>160</v>
      </c>
      <c r="P1812" t="s">
        <v>160</v>
      </c>
      <c r="Q1812">
        <v>1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 t="s">
        <v>3</v>
      </c>
      <c r="AG1812">
        <v>0</v>
      </c>
      <c r="AH1812">
        <v>3</v>
      </c>
      <c r="AI1812">
        <v>-1</v>
      </c>
      <c r="AJ1812" t="s">
        <v>3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 x14ac:dyDescent="0.2">
      <c r="A1813">
        <f>ROW(Source!A1156)</f>
        <v>1156</v>
      </c>
      <c r="B1813">
        <v>53562855</v>
      </c>
      <c r="C1813">
        <v>53562832</v>
      </c>
      <c r="D1813">
        <v>53145909</v>
      </c>
      <c r="E1813">
        <v>1</v>
      </c>
      <c r="F1813">
        <v>1</v>
      </c>
      <c r="G1813">
        <v>1</v>
      </c>
      <c r="H1813">
        <v>3</v>
      </c>
      <c r="I1813" t="s">
        <v>2128</v>
      </c>
      <c r="J1813" t="s">
        <v>2145</v>
      </c>
      <c r="K1813" t="s">
        <v>2130</v>
      </c>
      <c r="L1813">
        <v>1354</v>
      </c>
      <c r="N1813">
        <v>1010</v>
      </c>
      <c r="O1813" t="s">
        <v>160</v>
      </c>
      <c r="P1813" t="s">
        <v>160</v>
      </c>
      <c r="Q1813">
        <v>1</v>
      </c>
      <c r="X1813">
        <v>143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 t="s">
        <v>3</v>
      </c>
      <c r="AG1813">
        <v>143</v>
      </c>
      <c r="AH1813">
        <v>3</v>
      </c>
      <c r="AI1813">
        <v>-1</v>
      </c>
      <c r="AJ1813" t="s">
        <v>3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 x14ac:dyDescent="0.2">
      <c r="A1814">
        <f>ROW(Source!A1156)</f>
        <v>1156</v>
      </c>
      <c r="B1814">
        <v>53562856</v>
      </c>
      <c r="C1814">
        <v>53562832</v>
      </c>
      <c r="D1814">
        <v>53145924</v>
      </c>
      <c r="E1814">
        <v>1</v>
      </c>
      <c r="F1814">
        <v>1</v>
      </c>
      <c r="G1814">
        <v>1</v>
      </c>
      <c r="H1814">
        <v>3</v>
      </c>
      <c r="I1814" t="s">
        <v>2131</v>
      </c>
      <c r="J1814" t="s">
        <v>2146</v>
      </c>
      <c r="K1814" t="s">
        <v>2133</v>
      </c>
      <c r="L1814">
        <v>1354</v>
      </c>
      <c r="N1814">
        <v>1010</v>
      </c>
      <c r="O1814" t="s">
        <v>160</v>
      </c>
      <c r="P1814" t="s">
        <v>160</v>
      </c>
      <c r="Q1814">
        <v>1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</v>
      </c>
      <c r="AD1814">
        <v>0</v>
      </c>
      <c r="AE1814">
        <v>0</v>
      </c>
      <c r="AF1814" t="s">
        <v>3</v>
      </c>
      <c r="AG1814">
        <v>0</v>
      </c>
      <c r="AH1814">
        <v>3</v>
      </c>
      <c r="AI1814">
        <v>-1</v>
      </c>
      <c r="AJ1814" t="s">
        <v>3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 x14ac:dyDescent="0.2">
      <c r="A1815">
        <f>ROW(Source!A1156)</f>
        <v>1156</v>
      </c>
      <c r="B1815">
        <v>53562857</v>
      </c>
      <c r="C1815">
        <v>53562832</v>
      </c>
      <c r="D1815">
        <v>53146152</v>
      </c>
      <c r="E1815">
        <v>1</v>
      </c>
      <c r="F1815">
        <v>1</v>
      </c>
      <c r="G1815">
        <v>1</v>
      </c>
      <c r="H1815">
        <v>3</v>
      </c>
      <c r="I1815" t="s">
        <v>1576</v>
      </c>
      <c r="J1815" t="s">
        <v>2020</v>
      </c>
      <c r="K1815" t="s">
        <v>1578</v>
      </c>
      <c r="L1815">
        <v>1339</v>
      </c>
      <c r="N1815">
        <v>1007</v>
      </c>
      <c r="O1815" t="s">
        <v>425</v>
      </c>
      <c r="P1815" t="s">
        <v>425</v>
      </c>
      <c r="Q1815">
        <v>1</v>
      </c>
      <c r="X1815">
        <v>0.45779999999999998</v>
      </c>
      <c r="Y1815">
        <v>2.44</v>
      </c>
      <c r="Z1815">
        <v>0</v>
      </c>
      <c r="AA1815">
        <v>0</v>
      </c>
      <c r="AB1815">
        <v>0</v>
      </c>
      <c r="AC1815">
        <v>0</v>
      </c>
      <c r="AD1815">
        <v>1</v>
      </c>
      <c r="AE1815">
        <v>0</v>
      </c>
      <c r="AF1815" t="s">
        <v>3</v>
      </c>
      <c r="AG1815">
        <v>0.45779999999999998</v>
      </c>
      <c r="AH1815">
        <v>2</v>
      </c>
      <c r="AI1815">
        <v>53562842</v>
      </c>
      <c r="AJ1815">
        <v>2007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 x14ac:dyDescent="0.2">
      <c r="A1816">
        <f>ROW(Source!A1156)</f>
        <v>1156</v>
      </c>
      <c r="B1816">
        <v>53562858</v>
      </c>
      <c r="C1816">
        <v>53562832</v>
      </c>
      <c r="D1816">
        <v>53146346</v>
      </c>
      <c r="E1816">
        <v>1</v>
      </c>
      <c r="F1816">
        <v>1</v>
      </c>
      <c r="G1816">
        <v>1</v>
      </c>
      <c r="H1816">
        <v>3</v>
      </c>
      <c r="I1816" t="s">
        <v>2134</v>
      </c>
      <c r="J1816" t="s">
        <v>2147</v>
      </c>
      <c r="K1816" t="s">
        <v>2136</v>
      </c>
      <c r="L1816">
        <v>1302</v>
      </c>
      <c r="N1816">
        <v>1003</v>
      </c>
      <c r="O1816" t="s">
        <v>833</v>
      </c>
      <c r="P1816" t="s">
        <v>833</v>
      </c>
      <c r="Q1816">
        <v>10</v>
      </c>
      <c r="X1816">
        <v>10.25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 t="s">
        <v>3</v>
      </c>
      <c r="AG1816">
        <v>10.25</v>
      </c>
      <c r="AH1816">
        <v>3</v>
      </c>
      <c r="AI1816">
        <v>-1</v>
      </c>
      <c r="AJ1816" t="s">
        <v>3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 x14ac:dyDescent="0.2">
      <c r="A1817">
        <f>ROW(Source!A1167)</f>
        <v>1167</v>
      </c>
      <c r="B1817">
        <v>53555164</v>
      </c>
      <c r="C1817">
        <v>53555153</v>
      </c>
      <c r="D1817">
        <v>18413627</v>
      </c>
      <c r="E1817">
        <v>1</v>
      </c>
      <c r="F1817">
        <v>1</v>
      </c>
      <c r="G1817">
        <v>1</v>
      </c>
      <c r="H1817">
        <v>1</v>
      </c>
      <c r="I1817" t="s">
        <v>1659</v>
      </c>
      <c r="J1817" t="s">
        <v>3</v>
      </c>
      <c r="K1817" t="s">
        <v>1660</v>
      </c>
      <c r="L1817">
        <v>1369</v>
      </c>
      <c r="N1817">
        <v>1013</v>
      </c>
      <c r="O1817" t="s">
        <v>1486</v>
      </c>
      <c r="P1817" t="s">
        <v>1486</v>
      </c>
      <c r="Q1817">
        <v>1</v>
      </c>
      <c r="X1817">
        <v>84.957399999999978</v>
      </c>
      <c r="Y1817">
        <v>0</v>
      </c>
      <c r="Z1817">
        <v>0</v>
      </c>
      <c r="AA1817">
        <v>0</v>
      </c>
      <c r="AB1817">
        <v>323.88</v>
      </c>
      <c r="AC1817">
        <v>0</v>
      </c>
      <c r="AD1817">
        <v>1</v>
      </c>
      <c r="AE1817">
        <v>1</v>
      </c>
      <c r="AF1817" t="s">
        <v>62</v>
      </c>
      <c r="AG1817">
        <v>112.35616149999998</v>
      </c>
      <c r="AH1817">
        <v>2</v>
      </c>
      <c r="AI1817">
        <v>53555154</v>
      </c>
      <c r="AJ1817">
        <v>2011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 x14ac:dyDescent="0.2">
      <c r="A1818">
        <f>ROW(Source!A1167)</f>
        <v>1167</v>
      </c>
      <c r="B1818">
        <v>53555165</v>
      </c>
      <c r="C1818">
        <v>53555153</v>
      </c>
      <c r="D1818">
        <v>121548</v>
      </c>
      <c r="E1818">
        <v>1</v>
      </c>
      <c r="F1818">
        <v>1</v>
      </c>
      <c r="G1818">
        <v>1</v>
      </c>
      <c r="H1818">
        <v>1</v>
      </c>
      <c r="I1818" t="s">
        <v>31</v>
      </c>
      <c r="J1818" t="s">
        <v>3</v>
      </c>
      <c r="K1818" t="s">
        <v>1489</v>
      </c>
      <c r="L1818">
        <v>608254</v>
      </c>
      <c r="N1818">
        <v>1013</v>
      </c>
      <c r="O1818" t="s">
        <v>1490</v>
      </c>
      <c r="P1818" t="s">
        <v>1490</v>
      </c>
      <c r="Q1818">
        <v>1</v>
      </c>
      <c r="X1818">
        <v>2.8749999999999998E-2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2</v>
      </c>
      <c r="AF1818" t="s">
        <v>61</v>
      </c>
      <c r="AG1818">
        <v>4.1328125E-2</v>
      </c>
      <c r="AH1818">
        <v>2</v>
      </c>
      <c r="AI1818">
        <v>53555155</v>
      </c>
      <c r="AJ1818">
        <v>2012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 x14ac:dyDescent="0.2">
      <c r="A1819">
        <f>ROW(Source!A1167)</f>
        <v>1167</v>
      </c>
      <c r="B1819">
        <v>53555166</v>
      </c>
      <c r="C1819">
        <v>53555153</v>
      </c>
      <c r="D1819">
        <v>29172268</v>
      </c>
      <c r="E1819">
        <v>1</v>
      </c>
      <c r="F1819">
        <v>1</v>
      </c>
      <c r="G1819">
        <v>1</v>
      </c>
      <c r="H1819">
        <v>2</v>
      </c>
      <c r="I1819" t="s">
        <v>1582</v>
      </c>
      <c r="J1819" t="s">
        <v>1583</v>
      </c>
      <c r="K1819" t="s">
        <v>1584</v>
      </c>
      <c r="L1819">
        <v>1368</v>
      </c>
      <c r="N1819">
        <v>1011</v>
      </c>
      <c r="O1819" t="s">
        <v>1494</v>
      </c>
      <c r="P1819" t="s">
        <v>1494</v>
      </c>
      <c r="Q1819">
        <v>1</v>
      </c>
      <c r="X1819">
        <v>1.4374999999999999E-2</v>
      </c>
      <c r="Y1819">
        <v>0</v>
      </c>
      <c r="Z1819">
        <v>86.4</v>
      </c>
      <c r="AA1819">
        <v>13.5</v>
      </c>
      <c r="AB1819">
        <v>0</v>
      </c>
      <c r="AC1819">
        <v>0</v>
      </c>
      <c r="AD1819">
        <v>1</v>
      </c>
      <c r="AE1819">
        <v>0</v>
      </c>
      <c r="AF1819" t="s">
        <v>61</v>
      </c>
      <c r="AG1819">
        <v>2.06640625E-2</v>
      </c>
      <c r="AH1819">
        <v>2</v>
      </c>
      <c r="AI1819">
        <v>53555156</v>
      </c>
      <c r="AJ1819">
        <v>2013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 x14ac:dyDescent="0.2">
      <c r="A1820">
        <f>ROW(Source!A1167)</f>
        <v>1167</v>
      </c>
      <c r="B1820">
        <v>53555167</v>
      </c>
      <c r="C1820">
        <v>53555153</v>
      </c>
      <c r="D1820">
        <v>29172379</v>
      </c>
      <c r="E1820">
        <v>1</v>
      </c>
      <c r="F1820">
        <v>1</v>
      </c>
      <c r="G1820">
        <v>1</v>
      </c>
      <c r="H1820">
        <v>2</v>
      </c>
      <c r="I1820" t="s">
        <v>1495</v>
      </c>
      <c r="J1820" t="s">
        <v>1496</v>
      </c>
      <c r="K1820" t="s">
        <v>1497</v>
      </c>
      <c r="L1820">
        <v>1368</v>
      </c>
      <c r="N1820">
        <v>1011</v>
      </c>
      <c r="O1820" t="s">
        <v>1494</v>
      </c>
      <c r="P1820" t="s">
        <v>1494</v>
      </c>
      <c r="Q1820">
        <v>1</v>
      </c>
      <c r="X1820">
        <v>1.4374999999999999E-2</v>
      </c>
      <c r="Y1820">
        <v>0</v>
      </c>
      <c r="Z1820">
        <v>112</v>
      </c>
      <c r="AA1820">
        <v>13.5</v>
      </c>
      <c r="AB1820">
        <v>0</v>
      </c>
      <c r="AC1820">
        <v>0</v>
      </c>
      <c r="AD1820">
        <v>1</v>
      </c>
      <c r="AE1820">
        <v>0</v>
      </c>
      <c r="AF1820" t="s">
        <v>61</v>
      </c>
      <c r="AG1820">
        <v>2.06640625E-2</v>
      </c>
      <c r="AH1820">
        <v>2</v>
      </c>
      <c r="AI1820">
        <v>53555157</v>
      </c>
      <c r="AJ1820">
        <v>2014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 x14ac:dyDescent="0.2">
      <c r="A1821">
        <f>ROW(Source!A1167)</f>
        <v>1167</v>
      </c>
      <c r="B1821">
        <v>53555168</v>
      </c>
      <c r="C1821">
        <v>53555153</v>
      </c>
      <c r="D1821">
        <v>29174913</v>
      </c>
      <c r="E1821">
        <v>1</v>
      </c>
      <c r="F1821">
        <v>1</v>
      </c>
      <c r="G1821">
        <v>1</v>
      </c>
      <c r="H1821">
        <v>2</v>
      </c>
      <c r="I1821" t="s">
        <v>1513</v>
      </c>
      <c r="J1821" t="s">
        <v>1514</v>
      </c>
      <c r="K1821" t="s">
        <v>1515</v>
      </c>
      <c r="L1821">
        <v>1368</v>
      </c>
      <c r="N1821">
        <v>1011</v>
      </c>
      <c r="O1821" t="s">
        <v>1494</v>
      </c>
      <c r="P1821" t="s">
        <v>1494</v>
      </c>
      <c r="Q1821">
        <v>1</v>
      </c>
      <c r="X1821">
        <v>1.4374999999999999E-2</v>
      </c>
      <c r="Y1821">
        <v>0</v>
      </c>
      <c r="Z1821">
        <v>87.17</v>
      </c>
      <c r="AA1821">
        <v>11.6</v>
      </c>
      <c r="AB1821">
        <v>0</v>
      </c>
      <c r="AC1821">
        <v>0</v>
      </c>
      <c r="AD1821">
        <v>1</v>
      </c>
      <c r="AE1821">
        <v>0</v>
      </c>
      <c r="AF1821" t="s">
        <v>61</v>
      </c>
      <c r="AG1821">
        <v>2.06640625E-2</v>
      </c>
      <c r="AH1821">
        <v>2</v>
      </c>
      <c r="AI1821">
        <v>53555158</v>
      </c>
      <c r="AJ1821">
        <v>2015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 x14ac:dyDescent="0.2">
      <c r="A1822">
        <f>ROW(Source!A1167)</f>
        <v>1167</v>
      </c>
      <c r="B1822">
        <v>53555169</v>
      </c>
      <c r="C1822">
        <v>53555153</v>
      </c>
      <c r="D1822">
        <v>29110103</v>
      </c>
      <c r="E1822">
        <v>1</v>
      </c>
      <c r="F1822">
        <v>1</v>
      </c>
      <c r="G1822">
        <v>1</v>
      </c>
      <c r="H1822">
        <v>3</v>
      </c>
      <c r="I1822" t="s">
        <v>2006</v>
      </c>
      <c r="J1822" t="s">
        <v>2007</v>
      </c>
      <c r="K1822" t="s">
        <v>2008</v>
      </c>
      <c r="L1822">
        <v>1346</v>
      </c>
      <c r="N1822">
        <v>1009</v>
      </c>
      <c r="O1822" t="s">
        <v>143</v>
      </c>
      <c r="P1822" t="s">
        <v>143</v>
      </c>
      <c r="Q1822">
        <v>1</v>
      </c>
      <c r="X1822">
        <v>1.5</v>
      </c>
      <c r="Y1822">
        <v>24.41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 t="s">
        <v>3</v>
      </c>
      <c r="AG1822">
        <v>1.5</v>
      </c>
      <c r="AH1822">
        <v>2</v>
      </c>
      <c r="AI1822">
        <v>53555159</v>
      </c>
      <c r="AJ1822">
        <v>2016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 x14ac:dyDescent="0.2">
      <c r="A1823">
        <f>ROW(Source!A1167)</f>
        <v>1167</v>
      </c>
      <c r="B1823">
        <v>53555170</v>
      </c>
      <c r="C1823">
        <v>53555153</v>
      </c>
      <c r="D1823">
        <v>29114240</v>
      </c>
      <c r="E1823">
        <v>1</v>
      </c>
      <c r="F1823">
        <v>1</v>
      </c>
      <c r="G1823">
        <v>1</v>
      </c>
      <c r="H1823">
        <v>3</v>
      </c>
      <c r="I1823" t="s">
        <v>2009</v>
      </c>
      <c r="J1823" t="s">
        <v>2010</v>
      </c>
      <c r="K1823" t="s">
        <v>2011</v>
      </c>
      <c r="L1823">
        <v>1348</v>
      </c>
      <c r="N1823">
        <v>1009</v>
      </c>
      <c r="O1823" t="s">
        <v>26</v>
      </c>
      <c r="P1823" t="s">
        <v>26</v>
      </c>
      <c r="Q1823">
        <v>1000</v>
      </c>
      <c r="X1823">
        <v>1.1999999999999999E-3</v>
      </c>
      <c r="Y1823">
        <v>14830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3</v>
      </c>
      <c r="AG1823">
        <v>1.1999999999999999E-3</v>
      </c>
      <c r="AH1823">
        <v>2</v>
      </c>
      <c r="AI1823">
        <v>53555160</v>
      </c>
      <c r="AJ1823">
        <v>2017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 x14ac:dyDescent="0.2">
      <c r="A1824">
        <f>ROW(Source!A1167)</f>
        <v>1167</v>
      </c>
      <c r="B1824">
        <v>53555171</v>
      </c>
      <c r="C1824">
        <v>53555153</v>
      </c>
      <c r="D1824">
        <v>29139870</v>
      </c>
      <c r="E1824">
        <v>1</v>
      </c>
      <c r="F1824">
        <v>1</v>
      </c>
      <c r="G1824">
        <v>1</v>
      </c>
      <c r="H1824">
        <v>3</v>
      </c>
      <c r="I1824" t="s">
        <v>2137</v>
      </c>
      <c r="J1824" t="s">
        <v>2138</v>
      </c>
      <c r="K1824" t="s">
        <v>2139</v>
      </c>
      <c r="L1824">
        <v>1346</v>
      </c>
      <c r="N1824">
        <v>1009</v>
      </c>
      <c r="O1824" t="s">
        <v>143</v>
      </c>
      <c r="P1824" t="s">
        <v>143</v>
      </c>
      <c r="Q1824">
        <v>1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</v>
      </c>
      <c r="AD1824">
        <v>0</v>
      </c>
      <c r="AE1824">
        <v>0</v>
      </c>
      <c r="AF1824" t="s">
        <v>3</v>
      </c>
      <c r="AG1824">
        <v>0</v>
      </c>
      <c r="AH1824">
        <v>3</v>
      </c>
      <c r="AI1824">
        <v>-1</v>
      </c>
      <c r="AJ1824" t="s">
        <v>3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 x14ac:dyDescent="0.2">
      <c r="A1825">
        <f>ROW(Source!A1167)</f>
        <v>1167</v>
      </c>
      <c r="B1825">
        <v>53555172</v>
      </c>
      <c r="C1825">
        <v>53555153</v>
      </c>
      <c r="D1825">
        <v>29144312</v>
      </c>
      <c r="E1825">
        <v>1</v>
      </c>
      <c r="F1825">
        <v>1</v>
      </c>
      <c r="G1825">
        <v>1</v>
      </c>
      <c r="H1825">
        <v>3</v>
      </c>
      <c r="I1825" t="s">
        <v>2012</v>
      </c>
      <c r="J1825" t="s">
        <v>2013</v>
      </c>
      <c r="K1825" t="s">
        <v>2014</v>
      </c>
      <c r="L1825">
        <v>1301</v>
      </c>
      <c r="N1825">
        <v>1003</v>
      </c>
      <c r="O1825" t="s">
        <v>185</v>
      </c>
      <c r="P1825" t="s">
        <v>185</v>
      </c>
      <c r="Q1825">
        <v>1</v>
      </c>
      <c r="X1825">
        <v>99.8</v>
      </c>
      <c r="Y1825">
        <v>39.36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3</v>
      </c>
      <c r="AG1825">
        <v>99.8</v>
      </c>
      <c r="AH1825">
        <v>2</v>
      </c>
      <c r="AI1825">
        <v>53555162</v>
      </c>
      <c r="AJ1825">
        <v>2019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 x14ac:dyDescent="0.2">
      <c r="A1826">
        <f>ROW(Source!A1167)</f>
        <v>1167</v>
      </c>
      <c r="B1826">
        <v>53555173</v>
      </c>
      <c r="C1826">
        <v>53555153</v>
      </c>
      <c r="D1826">
        <v>29142736</v>
      </c>
      <c r="E1826">
        <v>1</v>
      </c>
      <c r="F1826">
        <v>1</v>
      </c>
      <c r="G1826">
        <v>1</v>
      </c>
      <c r="H1826">
        <v>3</v>
      </c>
      <c r="I1826" t="s">
        <v>2140</v>
      </c>
      <c r="J1826" t="s">
        <v>2141</v>
      </c>
      <c r="K1826" t="s">
        <v>2142</v>
      </c>
      <c r="L1826">
        <v>1354</v>
      </c>
      <c r="N1826">
        <v>1010</v>
      </c>
      <c r="O1826" t="s">
        <v>160</v>
      </c>
      <c r="P1826" t="s">
        <v>160</v>
      </c>
      <c r="Q1826">
        <v>1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</v>
      </c>
      <c r="AD1826">
        <v>0</v>
      </c>
      <c r="AE1826">
        <v>0</v>
      </c>
      <c r="AF1826" t="s">
        <v>3</v>
      </c>
      <c r="AG1826">
        <v>0</v>
      </c>
      <c r="AH1826">
        <v>3</v>
      </c>
      <c r="AI1826">
        <v>-1</v>
      </c>
      <c r="AJ1826" t="s">
        <v>3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 x14ac:dyDescent="0.2">
      <c r="A1827">
        <f>ROW(Source!A1167)</f>
        <v>1167</v>
      </c>
      <c r="B1827">
        <v>53555174</v>
      </c>
      <c r="C1827">
        <v>53555153</v>
      </c>
      <c r="D1827">
        <v>29150040</v>
      </c>
      <c r="E1827">
        <v>1</v>
      </c>
      <c r="F1827">
        <v>1</v>
      </c>
      <c r="G1827">
        <v>1</v>
      </c>
      <c r="H1827">
        <v>3</v>
      </c>
      <c r="I1827" t="s">
        <v>1576</v>
      </c>
      <c r="J1827" t="s">
        <v>1577</v>
      </c>
      <c r="K1827" t="s">
        <v>1578</v>
      </c>
      <c r="L1827">
        <v>1339</v>
      </c>
      <c r="N1827">
        <v>1007</v>
      </c>
      <c r="O1827" t="s">
        <v>425</v>
      </c>
      <c r="P1827" t="s">
        <v>425</v>
      </c>
      <c r="Q1827">
        <v>1</v>
      </c>
      <c r="X1827">
        <v>0.39</v>
      </c>
      <c r="Y1827">
        <v>2.44</v>
      </c>
      <c r="Z1827">
        <v>0</v>
      </c>
      <c r="AA1827">
        <v>0</v>
      </c>
      <c r="AB1827">
        <v>0</v>
      </c>
      <c r="AC1827">
        <v>0</v>
      </c>
      <c r="AD1827">
        <v>1</v>
      </c>
      <c r="AE1827">
        <v>0</v>
      </c>
      <c r="AF1827" t="s">
        <v>3</v>
      </c>
      <c r="AG1827">
        <v>0.39</v>
      </c>
      <c r="AH1827">
        <v>2</v>
      </c>
      <c r="AI1827">
        <v>53555163</v>
      </c>
      <c r="AJ1827">
        <v>2020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 x14ac:dyDescent="0.2">
      <c r="A1828">
        <f>ROW(Source!A1168)</f>
        <v>1168</v>
      </c>
      <c r="B1828">
        <v>53555164</v>
      </c>
      <c r="C1828">
        <v>53555153</v>
      </c>
      <c r="D1828">
        <v>18413627</v>
      </c>
      <c r="E1828">
        <v>1</v>
      </c>
      <c r="F1828">
        <v>1</v>
      </c>
      <c r="G1828">
        <v>1</v>
      </c>
      <c r="H1828">
        <v>1</v>
      </c>
      <c r="I1828" t="s">
        <v>1659</v>
      </c>
      <c r="J1828" t="s">
        <v>3</v>
      </c>
      <c r="K1828" t="s">
        <v>1660</v>
      </c>
      <c r="L1828">
        <v>1369</v>
      </c>
      <c r="N1828">
        <v>1013</v>
      </c>
      <c r="O1828" t="s">
        <v>1486</v>
      </c>
      <c r="P1828" t="s">
        <v>1486</v>
      </c>
      <c r="Q1828">
        <v>1</v>
      </c>
      <c r="X1828">
        <v>84.957399999999978</v>
      </c>
      <c r="Y1828">
        <v>0</v>
      </c>
      <c r="Z1828">
        <v>0</v>
      </c>
      <c r="AA1828">
        <v>0</v>
      </c>
      <c r="AB1828">
        <v>323.88</v>
      </c>
      <c r="AC1828">
        <v>0</v>
      </c>
      <c r="AD1828">
        <v>1</v>
      </c>
      <c r="AE1828">
        <v>1</v>
      </c>
      <c r="AF1828" t="s">
        <v>62</v>
      </c>
      <c r="AG1828">
        <v>112.35616149999998</v>
      </c>
      <c r="AH1828">
        <v>2</v>
      </c>
      <c r="AI1828">
        <v>53555154</v>
      </c>
      <c r="AJ1828">
        <v>2021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 x14ac:dyDescent="0.2">
      <c r="A1829">
        <f>ROW(Source!A1168)</f>
        <v>1168</v>
      </c>
      <c r="B1829">
        <v>53555165</v>
      </c>
      <c r="C1829">
        <v>53555153</v>
      </c>
      <c r="D1829">
        <v>121548</v>
      </c>
      <c r="E1829">
        <v>1</v>
      </c>
      <c r="F1829">
        <v>1</v>
      </c>
      <c r="G1829">
        <v>1</v>
      </c>
      <c r="H1829">
        <v>1</v>
      </c>
      <c r="I1829" t="s">
        <v>31</v>
      </c>
      <c r="J1829" t="s">
        <v>3</v>
      </c>
      <c r="K1829" t="s">
        <v>1489</v>
      </c>
      <c r="L1829">
        <v>608254</v>
      </c>
      <c r="N1829">
        <v>1013</v>
      </c>
      <c r="O1829" t="s">
        <v>1490</v>
      </c>
      <c r="P1829" t="s">
        <v>1490</v>
      </c>
      <c r="Q1829">
        <v>1</v>
      </c>
      <c r="X1829">
        <v>2.8749999999999998E-2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</v>
      </c>
      <c r="AE1829">
        <v>2</v>
      </c>
      <c r="AF1829" t="s">
        <v>61</v>
      </c>
      <c r="AG1829">
        <v>4.1328125E-2</v>
      </c>
      <c r="AH1829">
        <v>2</v>
      </c>
      <c r="AI1829">
        <v>53555155</v>
      </c>
      <c r="AJ1829">
        <v>2022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 x14ac:dyDescent="0.2">
      <c r="A1830">
        <f>ROW(Source!A1168)</f>
        <v>1168</v>
      </c>
      <c r="B1830">
        <v>53555166</v>
      </c>
      <c r="C1830">
        <v>53555153</v>
      </c>
      <c r="D1830">
        <v>29172268</v>
      </c>
      <c r="E1830">
        <v>1</v>
      </c>
      <c r="F1830">
        <v>1</v>
      </c>
      <c r="G1830">
        <v>1</v>
      </c>
      <c r="H1830">
        <v>2</v>
      </c>
      <c r="I1830" t="s">
        <v>1582</v>
      </c>
      <c r="J1830" t="s">
        <v>1583</v>
      </c>
      <c r="K1830" t="s">
        <v>1584</v>
      </c>
      <c r="L1830">
        <v>1368</v>
      </c>
      <c r="N1830">
        <v>1011</v>
      </c>
      <c r="O1830" t="s">
        <v>1494</v>
      </c>
      <c r="P1830" t="s">
        <v>1494</v>
      </c>
      <c r="Q1830">
        <v>1</v>
      </c>
      <c r="X1830">
        <v>1.4374999999999999E-2</v>
      </c>
      <c r="Y1830">
        <v>0</v>
      </c>
      <c r="Z1830">
        <v>86.4</v>
      </c>
      <c r="AA1830">
        <v>13.5</v>
      </c>
      <c r="AB1830">
        <v>0</v>
      </c>
      <c r="AC1830">
        <v>0</v>
      </c>
      <c r="AD1830">
        <v>1</v>
      </c>
      <c r="AE1830">
        <v>0</v>
      </c>
      <c r="AF1830" t="s">
        <v>61</v>
      </c>
      <c r="AG1830">
        <v>2.06640625E-2</v>
      </c>
      <c r="AH1830">
        <v>2</v>
      </c>
      <c r="AI1830">
        <v>53555156</v>
      </c>
      <c r="AJ1830">
        <v>2023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 x14ac:dyDescent="0.2">
      <c r="A1831">
        <f>ROW(Source!A1168)</f>
        <v>1168</v>
      </c>
      <c r="B1831">
        <v>53555167</v>
      </c>
      <c r="C1831">
        <v>53555153</v>
      </c>
      <c r="D1831">
        <v>29172379</v>
      </c>
      <c r="E1831">
        <v>1</v>
      </c>
      <c r="F1831">
        <v>1</v>
      </c>
      <c r="G1831">
        <v>1</v>
      </c>
      <c r="H1831">
        <v>2</v>
      </c>
      <c r="I1831" t="s">
        <v>1495</v>
      </c>
      <c r="J1831" t="s">
        <v>1496</v>
      </c>
      <c r="K1831" t="s">
        <v>1497</v>
      </c>
      <c r="L1831">
        <v>1368</v>
      </c>
      <c r="N1831">
        <v>1011</v>
      </c>
      <c r="O1831" t="s">
        <v>1494</v>
      </c>
      <c r="P1831" t="s">
        <v>1494</v>
      </c>
      <c r="Q1831">
        <v>1</v>
      </c>
      <c r="X1831">
        <v>1.4374999999999999E-2</v>
      </c>
      <c r="Y1831">
        <v>0</v>
      </c>
      <c r="Z1831">
        <v>112</v>
      </c>
      <c r="AA1831">
        <v>13.5</v>
      </c>
      <c r="AB1831">
        <v>0</v>
      </c>
      <c r="AC1831">
        <v>0</v>
      </c>
      <c r="AD1831">
        <v>1</v>
      </c>
      <c r="AE1831">
        <v>0</v>
      </c>
      <c r="AF1831" t="s">
        <v>61</v>
      </c>
      <c r="AG1831">
        <v>2.06640625E-2</v>
      </c>
      <c r="AH1831">
        <v>2</v>
      </c>
      <c r="AI1831">
        <v>53555157</v>
      </c>
      <c r="AJ1831">
        <v>2024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 x14ac:dyDescent="0.2">
      <c r="A1832">
        <f>ROW(Source!A1168)</f>
        <v>1168</v>
      </c>
      <c r="B1832">
        <v>53555168</v>
      </c>
      <c r="C1832">
        <v>53555153</v>
      </c>
      <c r="D1832">
        <v>29174913</v>
      </c>
      <c r="E1832">
        <v>1</v>
      </c>
      <c r="F1832">
        <v>1</v>
      </c>
      <c r="G1832">
        <v>1</v>
      </c>
      <c r="H1832">
        <v>2</v>
      </c>
      <c r="I1832" t="s">
        <v>1513</v>
      </c>
      <c r="J1832" t="s">
        <v>1514</v>
      </c>
      <c r="K1832" t="s">
        <v>1515</v>
      </c>
      <c r="L1832">
        <v>1368</v>
      </c>
      <c r="N1832">
        <v>1011</v>
      </c>
      <c r="O1832" t="s">
        <v>1494</v>
      </c>
      <c r="P1832" t="s">
        <v>1494</v>
      </c>
      <c r="Q1832">
        <v>1</v>
      </c>
      <c r="X1832">
        <v>1.4374999999999999E-2</v>
      </c>
      <c r="Y1832">
        <v>0</v>
      </c>
      <c r="Z1832">
        <v>87.17</v>
      </c>
      <c r="AA1832">
        <v>11.6</v>
      </c>
      <c r="AB1832">
        <v>0</v>
      </c>
      <c r="AC1832">
        <v>0</v>
      </c>
      <c r="AD1832">
        <v>1</v>
      </c>
      <c r="AE1832">
        <v>0</v>
      </c>
      <c r="AF1832" t="s">
        <v>61</v>
      </c>
      <c r="AG1832">
        <v>2.06640625E-2</v>
      </c>
      <c r="AH1832">
        <v>2</v>
      </c>
      <c r="AI1832">
        <v>53555158</v>
      </c>
      <c r="AJ1832">
        <v>2025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 x14ac:dyDescent="0.2">
      <c r="A1833">
        <f>ROW(Source!A1168)</f>
        <v>1168</v>
      </c>
      <c r="B1833">
        <v>53555169</v>
      </c>
      <c r="C1833">
        <v>53555153</v>
      </c>
      <c r="D1833">
        <v>29110103</v>
      </c>
      <c r="E1833">
        <v>1</v>
      </c>
      <c r="F1833">
        <v>1</v>
      </c>
      <c r="G1833">
        <v>1</v>
      </c>
      <c r="H1833">
        <v>3</v>
      </c>
      <c r="I1833" t="s">
        <v>2006</v>
      </c>
      <c r="J1833" t="s">
        <v>2007</v>
      </c>
      <c r="K1833" t="s">
        <v>2008</v>
      </c>
      <c r="L1833">
        <v>1346</v>
      </c>
      <c r="N1833">
        <v>1009</v>
      </c>
      <c r="O1833" t="s">
        <v>143</v>
      </c>
      <c r="P1833" t="s">
        <v>143</v>
      </c>
      <c r="Q1833">
        <v>1</v>
      </c>
      <c r="X1833">
        <v>1.5</v>
      </c>
      <c r="Y1833">
        <v>24.41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 t="s">
        <v>3</v>
      </c>
      <c r="AG1833">
        <v>1.5</v>
      </c>
      <c r="AH1833">
        <v>2</v>
      </c>
      <c r="AI1833">
        <v>53555159</v>
      </c>
      <c r="AJ1833">
        <v>2026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 x14ac:dyDescent="0.2">
      <c r="A1834">
        <f>ROW(Source!A1168)</f>
        <v>1168</v>
      </c>
      <c r="B1834">
        <v>53555170</v>
      </c>
      <c r="C1834">
        <v>53555153</v>
      </c>
      <c r="D1834">
        <v>29114240</v>
      </c>
      <c r="E1834">
        <v>1</v>
      </c>
      <c r="F1834">
        <v>1</v>
      </c>
      <c r="G1834">
        <v>1</v>
      </c>
      <c r="H1834">
        <v>3</v>
      </c>
      <c r="I1834" t="s">
        <v>2009</v>
      </c>
      <c r="J1834" t="s">
        <v>2010</v>
      </c>
      <c r="K1834" t="s">
        <v>2011</v>
      </c>
      <c r="L1834">
        <v>1348</v>
      </c>
      <c r="N1834">
        <v>1009</v>
      </c>
      <c r="O1834" t="s">
        <v>26</v>
      </c>
      <c r="P1834" t="s">
        <v>26</v>
      </c>
      <c r="Q1834">
        <v>1000</v>
      </c>
      <c r="X1834">
        <v>1.1999999999999999E-3</v>
      </c>
      <c r="Y1834">
        <v>14830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 t="s">
        <v>3</v>
      </c>
      <c r="AG1834">
        <v>1.1999999999999999E-3</v>
      </c>
      <c r="AH1834">
        <v>2</v>
      </c>
      <c r="AI1834">
        <v>53555160</v>
      </c>
      <c r="AJ1834">
        <v>2027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 x14ac:dyDescent="0.2">
      <c r="A1835">
        <f>ROW(Source!A1168)</f>
        <v>1168</v>
      </c>
      <c r="B1835">
        <v>53555171</v>
      </c>
      <c r="C1835">
        <v>53555153</v>
      </c>
      <c r="D1835">
        <v>29139870</v>
      </c>
      <c r="E1835">
        <v>1</v>
      </c>
      <c r="F1835">
        <v>1</v>
      </c>
      <c r="G1835">
        <v>1</v>
      </c>
      <c r="H1835">
        <v>3</v>
      </c>
      <c r="I1835" t="s">
        <v>2137</v>
      </c>
      <c r="J1835" t="s">
        <v>2138</v>
      </c>
      <c r="K1835" t="s">
        <v>2139</v>
      </c>
      <c r="L1835">
        <v>1346</v>
      </c>
      <c r="N1835">
        <v>1009</v>
      </c>
      <c r="O1835" t="s">
        <v>143</v>
      </c>
      <c r="P1835" t="s">
        <v>143</v>
      </c>
      <c r="Q1835">
        <v>1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</v>
      </c>
      <c r="AD1835">
        <v>0</v>
      </c>
      <c r="AE1835">
        <v>0</v>
      </c>
      <c r="AF1835" t="s">
        <v>3</v>
      </c>
      <c r="AG1835">
        <v>0</v>
      </c>
      <c r="AH1835">
        <v>3</v>
      </c>
      <c r="AI1835">
        <v>-1</v>
      </c>
      <c r="AJ1835" t="s">
        <v>3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 x14ac:dyDescent="0.2">
      <c r="A1836">
        <f>ROW(Source!A1168)</f>
        <v>1168</v>
      </c>
      <c r="B1836">
        <v>53555172</v>
      </c>
      <c r="C1836">
        <v>53555153</v>
      </c>
      <c r="D1836">
        <v>29144312</v>
      </c>
      <c r="E1836">
        <v>1</v>
      </c>
      <c r="F1836">
        <v>1</v>
      </c>
      <c r="G1836">
        <v>1</v>
      </c>
      <c r="H1836">
        <v>3</v>
      </c>
      <c r="I1836" t="s">
        <v>2012</v>
      </c>
      <c r="J1836" t="s">
        <v>2013</v>
      </c>
      <c r="K1836" t="s">
        <v>2014</v>
      </c>
      <c r="L1836">
        <v>1301</v>
      </c>
      <c r="N1836">
        <v>1003</v>
      </c>
      <c r="O1836" t="s">
        <v>185</v>
      </c>
      <c r="P1836" t="s">
        <v>185</v>
      </c>
      <c r="Q1836">
        <v>1</v>
      </c>
      <c r="X1836">
        <v>99.8</v>
      </c>
      <c r="Y1836">
        <v>39.36</v>
      </c>
      <c r="Z1836">
        <v>0</v>
      </c>
      <c r="AA1836">
        <v>0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99.8</v>
      </c>
      <c r="AH1836">
        <v>2</v>
      </c>
      <c r="AI1836">
        <v>53555162</v>
      </c>
      <c r="AJ1836">
        <v>2029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 x14ac:dyDescent="0.2">
      <c r="A1837">
        <f>ROW(Source!A1168)</f>
        <v>1168</v>
      </c>
      <c r="B1837">
        <v>53555173</v>
      </c>
      <c r="C1837">
        <v>53555153</v>
      </c>
      <c r="D1837">
        <v>29142736</v>
      </c>
      <c r="E1837">
        <v>1</v>
      </c>
      <c r="F1837">
        <v>1</v>
      </c>
      <c r="G1837">
        <v>1</v>
      </c>
      <c r="H1837">
        <v>3</v>
      </c>
      <c r="I1837" t="s">
        <v>2140</v>
      </c>
      <c r="J1837" t="s">
        <v>2141</v>
      </c>
      <c r="K1837" t="s">
        <v>2142</v>
      </c>
      <c r="L1837">
        <v>1354</v>
      </c>
      <c r="N1837">
        <v>1010</v>
      </c>
      <c r="O1837" t="s">
        <v>160</v>
      </c>
      <c r="P1837" t="s">
        <v>160</v>
      </c>
      <c r="Q1837">
        <v>1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</v>
      </c>
      <c r="AD1837">
        <v>0</v>
      </c>
      <c r="AE1837">
        <v>0</v>
      </c>
      <c r="AF1837" t="s">
        <v>3</v>
      </c>
      <c r="AG1837">
        <v>0</v>
      </c>
      <c r="AH1837">
        <v>3</v>
      </c>
      <c r="AI1837">
        <v>-1</v>
      </c>
      <c r="AJ1837" t="s">
        <v>3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 x14ac:dyDescent="0.2">
      <c r="A1838">
        <f>ROW(Source!A1168)</f>
        <v>1168</v>
      </c>
      <c r="B1838">
        <v>53555174</v>
      </c>
      <c r="C1838">
        <v>53555153</v>
      </c>
      <c r="D1838">
        <v>29150040</v>
      </c>
      <c r="E1838">
        <v>1</v>
      </c>
      <c r="F1838">
        <v>1</v>
      </c>
      <c r="G1838">
        <v>1</v>
      </c>
      <c r="H1838">
        <v>3</v>
      </c>
      <c r="I1838" t="s">
        <v>1576</v>
      </c>
      <c r="J1838" t="s">
        <v>1577</v>
      </c>
      <c r="K1838" t="s">
        <v>1578</v>
      </c>
      <c r="L1838">
        <v>1339</v>
      </c>
      <c r="N1838">
        <v>1007</v>
      </c>
      <c r="O1838" t="s">
        <v>425</v>
      </c>
      <c r="P1838" t="s">
        <v>425</v>
      </c>
      <c r="Q1838">
        <v>1</v>
      </c>
      <c r="X1838">
        <v>0.39</v>
      </c>
      <c r="Y1838">
        <v>2.44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0.39</v>
      </c>
      <c r="AH1838">
        <v>2</v>
      </c>
      <c r="AI1838">
        <v>53555163</v>
      </c>
      <c r="AJ1838">
        <v>2030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 x14ac:dyDescent="0.2">
      <c r="A1839">
        <f>ROW(Source!A1173)</f>
        <v>1173</v>
      </c>
      <c r="B1839">
        <v>53555195</v>
      </c>
      <c r="C1839">
        <v>53555177</v>
      </c>
      <c r="D1839">
        <v>18411117</v>
      </c>
      <c r="E1839">
        <v>1</v>
      </c>
      <c r="F1839">
        <v>1</v>
      </c>
      <c r="G1839">
        <v>1</v>
      </c>
      <c r="H1839">
        <v>1</v>
      </c>
      <c r="I1839" t="s">
        <v>1829</v>
      </c>
      <c r="J1839" t="s">
        <v>3</v>
      </c>
      <c r="K1839" t="s">
        <v>1830</v>
      </c>
      <c r="L1839">
        <v>1369</v>
      </c>
      <c r="N1839">
        <v>1013</v>
      </c>
      <c r="O1839" t="s">
        <v>1486</v>
      </c>
      <c r="P1839" t="s">
        <v>1486</v>
      </c>
      <c r="Q1839">
        <v>1</v>
      </c>
      <c r="X1839">
        <v>28.632124999999995</v>
      </c>
      <c r="Y1839">
        <v>0</v>
      </c>
      <c r="Z1839">
        <v>0</v>
      </c>
      <c r="AA1839">
        <v>0</v>
      </c>
      <c r="AB1839">
        <v>320.57</v>
      </c>
      <c r="AC1839">
        <v>0</v>
      </c>
      <c r="AD1839">
        <v>1</v>
      </c>
      <c r="AE1839">
        <v>1</v>
      </c>
      <c r="AF1839" t="s">
        <v>62</v>
      </c>
      <c r="AG1839">
        <v>37.865985312499987</v>
      </c>
      <c r="AH1839">
        <v>2</v>
      </c>
      <c r="AI1839">
        <v>53555178</v>
      </c>
      <c r="AJ1839">
        <v>2031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 x14ac:dyDescent="0.2">
      <c r="A1840">
        <f>ROW(Source!A1173)</f>
        <v>1173</v>
      </c>
      <c r="B1840">
        <v>53555196</v>
      </c>
      <c r="C1840">
        <v>53555177</v>
      </c>
      <c r="D1840">
        <v>121548</v>
      </c>
      <c r="E1840">
        <v>1</v>
      </c>
      <c r="F1840">
        <v>1</v>
      </c>
      <c r="G1840">
        <v>1</v>
      </c>
      <c r="H1840">
        <v>1</v>
      </c>
      <c r="I1840" t="s">
        <v>31</v>
      </c>
      <c r="J1840" t="s">
        <v>3</v>
      </c>
      <c r="K1840" t="s">
        <v>1489</v>
      </c>
      <c r="L1840">
        <v>608254</v>
      </c>
      <c r="N1840">
        <v>1013</v>
      </c>
      <c r="O1840" t="s">
        <v>1490</v>
      </c>
      <c r="P1840" t="s">
        <v>1490</v>
      </c>
      <c r="Q1840">
        <v>1</v>
      </c>
      <c r="X1840">
        <v>0.18687499999999999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2</v>
      </c>
      <c r="AF1840" t="s">
        <v>61</v>
      </c>
      <c r="AG1840">
        <v>0.26863281249999998</v>
      </c>
      <c r="AH1840">
        <v>2</v>
      </c>
      <c r="AI1840">
        <v>53555179</v>
      </c>
      <c r="AJ1840">
        <v>2032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 x14ac:dyDescent="0.2">
      <c r="A1841">
        <f>ROW(Source!A1173)</f>
        <v>1173</v>
      </c>
      <c r="B1841">
        <v>53555197</v>
      </c>
      <c r="C1841">
        <v>53555177</v>
      </c>
      <c r="D1841">
        <v>29172556</v>
      </c>
      <c r="E1841">
        <v>1</v>
      </c>
      <c r="F1841">
        <v>1</v>
      </c>
      <c r="G1841">
        <v>1</v>
      </c>
      <c r="H1841">
        <v>2</v>
      </c>
      <c r="I1841" t="s">
        <v>1647</v>
      </c>
      <c r="J1841" t="s">
        <v>1667</v>
      </c>
      <c r="K1841" t="s">
        <v>1649</v>
      </c>
      <c r="L1841">
        <v>1368</v>
      </c>
      <c r="N1841">
        <v>1011</v>
      </c>
      <c r="O1841" t="s">
        <v>1494</v>
      </c>
      <c r="P1841" t="s">
        <v>1494</v>
      </c>
      <c r="Q1841">
        <v>1</v>
      </c>
      <c r="X1841">
        <v>0.18687499999999999</v>
      </c>
      <c r="Y1841">
        <v>0</v>
      </c>
      <c r="Z1841">
        <v>31.26</v>
      </c>
      <c r="AA1841">
        <v>13.5</v>
      </c>
      <c r="AB1841">
        <v>0</v>
      </c>
      <c r="AC1841">
        <v>0</v>
      </c>
      <c r="AD1841">
        <v>1</v>
      </c>
      <c r="AE1841">
        <v>0</v>
      </c>
      <c r="AF1841" t="s">
        <v>61</v>
      </c>
      <c r="AG1841">
        <v>0.26863281249999998</v>
      </c>
      <c r="AH1841">
        <v>2</v>
      </c>
      <c r="AI1841">
        <v>53555180</v>
      </c>
      <c r="AJ1841">
        <v>2033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 x14ac:dyDescent="0.2">
      <c r="A1842">
        <f>ROW(Source!A1173)</f>
        <v>1173</v>
      </c>
      <c r="B1842">
        <v>53555198</v>
      </c>
      <c r="C1842">
        <v>53555177</v>
      </c>
      <c r="D1842">
        <v>29174500</v>
      </c>
      <c r="E1842">
        <v>1</v>
      </c>
      <c r="F1842">
        <v>1</v>
      </c>
      <c r="G1842">
        <v>1</v>
      </c>
      <c r="H1842">
        <v>2</v>
      </c>
      <c r="I1842" t="s">
        <v>1681</v>
      </c>
      <c r="J1842" t="s">
        <v>1682</v>
      </c>
      <c r="K1842" t="s">
        <v>1683</v>
      </c>
      <c r="L1842">
        <v>1368</v>
      </c>
      <c r="N1842">
        <v>1011</v>
      </c>
      <c r="O1842" t="s">
        <v>1494</v>
      </c>
      <c r="P1842" t="s">
        <v>1494</v>
      </c>
      <c r="Q1842">
        <v>1</v>
      </c>
      <c r="X1842">
        <v>0.28749999999999998</v>
      </c>
      <c r="Y1842">
        <v>0</v>
      </c>
      <c r="Z1842">
        <v>1.95</v>
      </c>
      <c r="AA1842">
        <v>0</v>
      </c>
      <c r="AB1842">
        <v>0</v>
      </c>
      <c r="AC1842">
        <v>0</v>
      </c>
      <c r="AD1842">
        <v>1</v>
      </c>
      <c r="AE1842">
        <v>0</v>
      </c>
      <c r="AF1842" t="s">
        <v>61</v>
      </c>
      <c r="AG1842">
        <v>0.41328124999999999</v>
      </c>
      <c r="AH1842">
        <v>2</v>
      </c>
      <c r="AI1842">
        <v>53555181</v>
      </c>
      <c r="AJ1842">
        <v>2034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 x14ac:dyDescent="0.2">
      <c r="A1843">
        <f>ROW(Source!A1173)</f>
        <v>1173</v>
      </c>
      <c r="B1843">
        <v>53555199</v>
      </c>
      <c r="C1843">
        <v>53555177</v>
      </c>
      <c r="D1843">
        <v>29174913</v>
      </c>
      <c r="E1843">
        <v>1</v>
      </c>
      <c r="F1843">
        <v>1</v>
      </c>
      <c r="G1843">
        <v>1</v>
      </c>
      <c r="H1843">
        <v>2</v>
      </c>
      <c r="I1843" t="s">
        <v>1513</v>
      </c>
      <c r="J1843" t="s">
        <v>1514</v>
      </c>
      <c r="K1843" t="s">
        <v>1515</v>
      </c>
      <c r="L1843">
        <v>1368</v>
      </c>
      <c r="N1843">
        <v>1011</v>
      </c>
      <c r="O1843" t="s">
        <v>1494</v>
      </c>
      <c r="P1843" t="s">
        <v>1494</v>
      </c>
      <c r="Q1843">
        <v>1</v>
      </c>
      <c r="X1843">
        <v>0.31624999999999998</v>
      </c>
      <c r="Y1843">
        <v>0</v>
      </c>
      <c r="Z1843">
        <v>87.17</v>
      </c>
      <c r="AA1843">
        <v>11.6</v>
      </c>
      <c r="AB1843">
        <v>0</v>
      </c>
      <c r="AC1843">
        <v>0</v>
      </c>
      <c r="AD1843">
        <v>1</v>
      </c>
      <c r="AE1843">
        <v>0</v>
      </c>
      <c r="AF1843" t="s">
        <v>61</v>
      </c>
      <c r="AG1843">
        <v>0.45460937499999993</v>
      </c>
      <c r="AH1843">
        <v>2</v>
      </c>
      <c r="AI1843">
        <v>53555182</v>
      </c>
      <c r="AJ1843">
        <v>2035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 x14ac:dyDescent="0.2">
      <c r="A1844">
        <f>ROW(Source!A1173)</f>
        <v>1173</v>
      </c>
      <c r="B1844">
        <v>53555200</v>
      </c>
      <c r="C1844">
        <v>53555177</v>
      </c>
      <c r="D1844">
        <v>29110398</v>
      </c>
      <c r="E1844">
        <v>1</v>
      </c>
      <c r="F1844">
        <v>1</v>
      </c>
      <c r="G1844">
        <v>1</v>
      </c>
      <c r="H1844">
        <v>3</v>
      </c>
      <c r="I1844" t="s">
        <v>2021</v>
      </c>
      <c r="J1844" t="s">
        <v>2022</v>
      </c>
      <c r="K1844" t="s">
        <v>2023</v>
      </c>
      <c r="L1844">
        <v>1348</v>
      </c>
      <c r="N1844">
        <v>1009</v>
      </c>
      <c r="O1844" t="s">
        <v>26</v>
      </c>
      <c r="P1844" t="s">
        <v>26</v>
      </c>
      <c r="Q1844">
        <v>1000</v>
      </c>
      <c r="X1844">
        <v>4.0000000000000002E-4</v>
      </c>
      <c r="Y1844">
        <v>15118.99</v>
      </c>
      <c r="Z1844">
        <v>0</v>
      </c>
      <c r="AA1844">
        <v>0</v>
      </c>
      <c r="AB1844">
        <v>0</v>
      </c>
      <c r="AC1844">
        <v>0</v>
      </c>
      <c r="AD1844">
        <v>1</v>
      </c>
      <c r="AE1844">
        <v>0</v>
      </c>
      <c r="AF1844" t="s">
        <v>3</v>
      </c>
      <c r="AG1844">
        <v>4.0000000000000002E-4</v>
      </c>
      <c r="AH1844">
        <v>2</v>
      </c>
      <c r="AI1844">
        <v>53555183</v>
      </c>
      <c r="AJ1844">
        <v>2036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 x14ac:dyDescent="0.2">
      <c r="A1845">
        <f>ROW(Source!A1173)</f>
        <v>1173</v>
      </c>
      <c r="B1845">
        <v>53555201</v>
      </c>
      <c r="C1845">
        <v>53555177</v>
      </c>
      <c r="D1845">
        <v>29110573</v>
      </c>
      <c r="E1845">
        <v>1</v>
      </c>
      <c r="F1845">
        <v>1</v>
      </c>
      <c r="G1845">
        <v>1</v>
      </c>
      <c r="H1845">
        <v>3</v>
      </c>
      <c r="I1845" t="s">
        <v>2024</v>
      </c>
      <c r="J1845" t="s">
        <v>2025</v>
      </c>
      <c r="K1845" t="s">
        <v>2026</v>
      </c>
      <c r="L1845">
        <v>1348</v>
      </c>
      <c r="N1845">
        <v>1009</v>
      </c>
      <c r="O1845" t="s">
        <v>26</v>
      </c>
      <c r="P1845" t="s">
        <v>26</v>
      </c>
      <c r="Q1845">
        <v>1000</v>
      </c>
      <c r="X1845">
        <v>2.0000000000000001E-4</v>
      </c>
      <c r="Y1845">
        <v>16950</v>
      </c>
      <c r="Z1845">
        <v>0</v>
      </c>
      <c r="AA1845">
        <v>0</v>
      </c>
      <c r="AB1845">
        <v>0</v>
      </c>
      <c r="AC1845">
        <v>0</v>
      </c>
      <c r="AD1845">
        <v>1</v>
      </c>
      <c r="AE1845">
        <v>0</v>
      </c>
      <c r="AF1845" t="s">
        <v>3</v>
      </c>
      <c r="AG1845">
        <v>2.0000000000000001E-4</v>
      </c>
      <c r="AH1845">
        <v>2</v>
      </c>
      <c r="AI1845">
        <v>53555184</v>
      </c>
      <c r="AJ1845">
        <v>2037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 x14ac:dyDescent="0.2">
      <c r="A1846">
        <f>ROW(Source!A1173)</f>
        <v>1173</v>
      </c>
      <c r="B1846">
        <v>53555202</v>
      </c>
      <c r="C1846">
        <v>53555177</v>
      </c>
      <c r="D1846">
        <v>29112724</v>
      </c>
      <c r="E1846">
        <v>1</v>
      </c>
      <c r="F1846">
        <v>1</v>
      </c>
      <c r="G1846">
        <v>1</v>
      </c>
      <c r="H1846">
        <v>3</v>
      </c>
      <c r="I1846" t="s">
        <v>2027</v>
      </c>
      <c r="J1846" t="s">
        <v>2028</v>
      </c>
      <c r="K1846" t="s">
        <v>2029</v>
      </c>
      <c r="L1846">
        <v>1348</v>
      </c>
      <c r="N1846">
        <v>1009</v>
      </c>
      <c r="O1846" t="s">
        <v>26</v>
      </c>
      <c r="P1846" t="s">
        <v>26</v>
      </c>
      <c r="Q1846">
        <v>1000</v>
      </c>
      <c r="X1846">
        <v>3.5999999999999999E-3</v>
      </c>
      <c r="Y1846">
        <v>5989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3</v>
      </c>
      <c r="AG1846">
        <v>3.5999999999999999E-3</v>
      </c>
      <c r="AH1846">
        <v>2</v>
      </c>
      <c r="AI1846">
        <v>53555185</v>
      </c>
      <c r="AJ1846">
        <v>2038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 x14ac:dyDescent="0.2">
      <c r="A1847">
        <f>ROW(Source!A1173)</f>
        <v>1173</v>
      </c>
      <c r="B1847">
        <v>53555203</v>
      </c>
      <c r="C1847">
        <v>53555177</v>
      </c>
      <c r="D1847">
        <v>29107963</v>
      </c>
      <c r="E1847">
        <v>1</v>
      </c>
      <c r="F1847">
        <v>1</v>
      </c>
      <c r="G1847">
        <v>1</v>
      </c>
      <c r="H1847">
        <v>3</v>
      </c>
      <c r="I1847" t="s">
        <v>2030</v>
      </c>
      <c r="J1847" t="s">
        <v>2031</v>
      </c>
      <c r="K1847" t="s">
        <v>2032</v>
      </c>
      <c r="L1847">
        <v>1346</v>
      </c>
      <c r="N1847">
        <v>1009</v>
      </c>
      <c r="O1847" t="s">
        <v>143</v>
      </c>
      <c r="P1847" t="s">
        <v>143</v>
      </c>
      <c r="Q1847">
        <v>1</v>
      </c>
      <c r="X1847">
        <v>0.3</v>
      </c>
      <c r="Y1847">
        <v>37.29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3</v>
      </c>
      <c r="AG1847">
        <v>0.3</v>
      </c>
      <c r="AH1847">
        <v>2</v>
      </c>
      <c r="AI1847">
        <v>53555186</v>
      </c>
      <c r="AJ1847">
        <v>2039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 x14ac:dyDescent="0.2">
      <c r="A1848">
        <f>ROW(Source!A1173)</f>
        <v>1173</v>
      </c>
      <c r="B1848">
        <v>53555204</v>
      </c>
      <c r="C1848">
        <v>53555177</v>
      </c>
      <c r="D1848">
        <v>29107847</v>
      </c>
      <c r="E1848">
        <v>1</v>
      </c>
      <c r="F1848">
        <v>1</v>
      </c>
      <c r="G1848">
        <v>1</v>
      </c>
      <c r="H1848">
        <v>3</v>
      </c>
      <c r="I1848" t="s">
        <v>2033</v>
      </c>
      <c r="J1848" t="s">
        <v>2034</v>
      </c>
      <c r="K1848" t="s">
        <v>2035</v>
      </c>
      <c r="L1848">
        <v>1346</v>
      </c>
      <c r="N1848">
        <v>1009</v>
      </c>
      <c r="O1848" t="s">
        <v>143</v>
      </c>
      <c r="P1848" t="s">
        <v>143</v>
      </c>
      <c r="Q1848">
        <v>1</v>
      </c>
      <c r="X1848">
        <v>2</v>
      </c>
      <c r="Y1848">
        <v>9.61</v>
      </c>
      <c r="Z1848">
        <v>0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 t="s">
        <v>3</v>
      </c>
      <c r="AG1848">
        <v>2</v>
      </c>
      <c r="AH1848">
        <v>2</v>
      </c>
      <c r="AI1848">
        <v>53555187</v>
      </c>
      <c r="AJ1848">
        <v>2040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 x14ac:dyDescent="0.2">
      <c r="A1849">
        <f>ROW(Source!A1173)</f>
        <v>1173</v>
      </c>
      <c r="B1849">
        <v>53555205</v>
      </c>
      <c r="C1849">
        <v>53555177</v>
      </c>
      <c r="D1849">
        <v>29114696</v>
      </c>
      <c r="E1849">
        <v>1</v>
      </c>
      <c r="F1849">
        <v>1</v>
      </c>
      <c r="G1849">
        <v>1</v>
      </c>
      <c r="H1849">
        <v>3</v>
      </c>
      <c r="I1849" t="s">
        <v>2036</v>
      </c>
      <c r="J1849" t="s">
        <v>2037</v>
      </c>
      <c r="K1849" t="s">
        <v>2038</v>
      </c>
      <c r="L1849">
        <v>1348</v>
      </c>
      <c r="N1849">
        <v>1009</v>
      </c>
      <c r="O1849" t="s">
        <v>26</v>
      </c>
      <c r="P1849" t="s">
        <v>26</v>
      </c>
      <c r="Q1849">
        <v>1000</v>
      </c>
      <c r="X1849">
        <v>6.9999999999999999E-4</v>
      </c>
      <c r="Y1849">
        <v>11350</v>
      </c>
      <c r="Z1849">
        <v>0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 t="s">
        <v>3</v>
      </c>
      <c r="AG1849">
        <v>6.9999999999999999E-4</v>
      </c>
      <c r="AH1849">
        <v>2</v>
      </c>
      <c r="AI1849">
        <v>53555188</v>
      </c>
      <c r="AJ1849">
        <v>2041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 x14ac:dyDescent="0.2">
      <c r="A1850">
        <f>ROW(Source!A1173)</f>
        <v>1173</v>
      </c>
      <c r="B1850">
        <v>53555206</v>
      </c>
      <c r="C1850">
        <v>53555177</v>
      </c>
      <c r="D1850">
        <v>29114474</v>
      </c>
      <c r="E1850">
        <v>1</v>
      </c>
      <c r="F1850">
        <v>1</v>
      </c>
      <c r="G1850">
        <v>1</v>
      </c>
      <c r="H1850">
        <v>3</v>
      </c>
      <c r="I1850" t="s">
        <v>2039</v>
      </c>
      <c r="J1850" t="s">
        <v>2040</v>
      </c>
      <c r="K1850" t="s">
        <v>2041</v>
      </c>
      <c r="L1850">
        <v>1356</v>
      </c>
      <c r="N1850">
        <v>1010</v>
      </c>
      <c r="O1850" t="s">
        <v>949</v>
      </c>
      <c r="P1850" t="s">
        <v>949</v>
      </c>
      <c r="Q1850">
        <v>1000</v>
      </c>
      <c r="X1850">
        <v>0.04</v>
      </c>
      <c r="Y1850">
        <v>200</v>
      </c>
      <c r="Z1850">
        <v>0</v>
      </c>
      <c r="AA1850">
        <v>0</v>
      </c>
      <c r="AB1850">
        <v>0</v>
      </c>
      <c r="AC1850">
        <v>0</v>
      </c>
      <c r="AD1850">
        <v>1</v>
      </c>
      <c r="AE1850">
        <v>0</v>
      </c>
      <c r="AF1850" t="s">
        <v>3</v>
      </c>
      <c r="AG1850">
        <v>0.04</v>
      </c>
      <c r="AH1850">
        <v>2</v>
      </c>
      <c r="AI1850">
        <v>53555189</v>
      </c>
      <c r="AJ1850">
        <v>2042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 x14ac:dyDescent="0.2">
      <c r="A1851">
        <f>ROW(Source!A1173)</f>
        <v>1173</v>
      </c>
      <c r="B1851">
        <v>53555207</v>
      </c>
      <c r="C1851">
        <v>53555177</v>
      </c>
      <c r="D1851">
        <v>29142266</v>
      </c>
      <c r="E1851">
        <v>1</v>
      </c>
      <c r="F1851">
        <v>1</v>
      </c>
      <c r="G1851">
        <v>1</v>
      </c>
      <c r="H1851">
        <v>3</v>
      </c>
      <c r="I1851" t="s">
        <v>1214</v>
      </c>
      <c r="J1851" t="s">
        <v>1216</v>
      </c>
      <c r="K1851" t="s">
        <v>1215</v>
      </c>
      <c r="L1851">
        <v>1035</v>
      </c>
      <c r="N1851">
        <v>1013</v>
      </c>
      <c r="O1851" t="s">
        <v>219</v>
      </c>
      <c r="P1851" t="s">
        <v>219</v>
      </c>
      <c r="Q1851">
        <v>1</v>
      </c>
      <c r="X1851">
        <v>10</v>
      </c>
      <c r="Y1851">
        <v>130</v>
      </c>
      <c r="Z1851">
        <v>0</v>
      </c>
      <c r="AA1851">
        <v>0</v>
      </c>
      <c r="AB1851">
        <v>0</v>
      </c>
      <c r="AC1851">
        <v>0</v>
      </c>
      <c r="AD1851">
        <v>1</v>
      </c>
      <c r="AE1851">
        <v>0</v>
      </c>
      <c r="AF1851" t="s">
        <v>3</v>
      </c>
      <c r="AG1851">
        <v>10</v>
      </c>
      <c r="AH1851">
        <v>2</v>
      </c>
      <c r="AI1851">
        <v>53555190</v>
      </c>
      <c r="AJ1851">
        <v>2044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 x14ac:dyDescent="0.2">
      <c r="A1852">
        <f>ROW(Source!A1174)</f>
        <v>1174</v>
      </c>
      <c r="B1852">
        <v>53555195</v>
      </c>
      <c r="C1852">
        <v>53555177</v>
      </c>
      <c r="D1852">
        <v>18411117</v>
      </c>
      <c r="E1852">
        <v>1</v>
      </c>
      <c r="F1852">
        <v>1</v>
      </c>
      <c r="G1852">
        <v>1</v>
      </c>
      <c r="H1852">
        <v>1</v>
      </c>
      <c r="I1852" t="s">
        <v>1829</v>
      </c>
      <c r="J1852" t="s">
        <v>3</v>
      </c>
      <c r="K1852" t="s">
        <v>1830</v>
      </c>
      <c r="L1852">
        <v>1369</v>
      </c>
      <c r="N1852">
        <v>1013</v>
      </c>
      <c r="O1852" t="s">
        <v>1486</v>
      </c>
      <c r="P1852" t="s">
        <v>1486</v>
      </c>
      <c r="Q1852">
        <v>1</v>
      </c>
      <c r="X1852">
        <v>28.632124999999995</v>
      </c>
      <c r="Y1852">
        <v>0</v>
      </c>
      <c r="Z1852">
        <v>0</v>
      </c>
      <c r="AA1852">
        <v>0</v>
      </c>
      <c r="AB1852">
        <v>320.57</v>
      </c>
      <c r="AC1852">
        <v>0</v>
      </c>
      <c r="AD1852">
        <v>1</v>
      </c>
      <c r="AE1852">
        <v>1</v>
      </c>
      <c r="AF1852" t="s">
        <v>62</v>
      </c>
      <c r="AG1852">
        <v>37.865985312499987</v>
      </c>
      <c r="AH1852">
        <v>2</v>
      </c>
      <c r="AI1852">
        <v>53555178</v>
      </c>
      <c r="AJ1852">
        <v>2048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 x14ac:dyDescent="0.2">
      <c r="A1853">
        <f>ROW(Source!A1174)</f>
        <v>1174</v>
      </c>
      <c r="B1853">
        <v>53555196</v>
      </c>
      <c r="C1853">
        <v>53555177</v>
      </c>
      <c r="D1853">
        <v>121548</v>
      </c>
      <c r="E1853">
        <v>1</v>
      </c>
      <c r="F1853">
        <v>1</v>
      </c>
      <c r="G1853">
        <v>1</v>
      </c>
      <c r="H1853">
        <v>1</v>
      </c>
      <c r="I1853" t="s">
        <v>31</v>
      </c>
      <c r="J1853" t="s">
        <v>3</v>
      </c>
      <c r="K1853" t="s">
        <v>1489</v>
      </c>
      <c r="L1853">
        <v>608254</v>
      </c>
      <c r="N1853">
        <v>1013</v>
      </c>
      <c r="O1853" t="s">
        <v>1490</v>
      </c>
      <c r="P1853" t="s">
        <v>1490</v>
      </c>
      <c r="Q1853">
        <v>1</v>
      </c>
      <c r="X1853">
        <v>0.18687499999999999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1</v>
      </c>
      <c r="AE1853">
        <v>2</v>
      </c>
      <c r="AF1853" t="s">
        <v>61</v>
      </c>
      <c r="AG1853">
        <v>0.26863281249999998</v>
      </c>
      <c r="AH1853">
        <v>2</v>
      </c>
      <c r="AI1853">
        <v>53555179</v>
      </c>
      <c r="AJ1853">
        <v>2049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 x14ac:dyDescent="0.2">
      <c r="A1854">
        <f>ROW(Source!A1174)</f>
        <v>1174</v>
      </c>
      <c r="B1854">
        <v>53555197</v>
      </c>
      <c r="C1854">
        <v>53555177</v>
      </c>
      <c r="D1854">
        <v>29172556</v>
      </c>
      <c r="E1854">
        <v>1</v>
      </c>
      <c r="F1854">
        <v>1</v>
      </c>
      <c r="G1854">
        <v>1</v>
      </c>
      <c r="H1854">
        <v>2</v>
      </c>
      <c r="I1854" t="s">
        <v>1647</v>
      </c>
      <c r="J1854" t="s">
        <v>1667</v>
      </c>
      <c r="K1854" t="s">
        <v>1649</v>
      </c>
      <c r="L1854">
        <v>1368</v>
      </c>
      <c r="N1854">
        <v>1011</v>
      </c>
      <c r="O1854" t="s">
        <v>1494</v>
      </c>
      <c r="P1854" t="s">
        <v>1494</v>
      </c>
      <c r="Q1854">
        <v>1</v>
      </c>
      <c r="X1854">
        <v>0.18687499999999999</v>
      </c>
      <c r="Y1854">
        <v>0</v>
      </c>
      <c r="Z1854">
        <v>31.26</v>
      </c>
      <c r="AA1854">
        <v>13.5</v>
      </c>
      <c r="AB1854">
        <v>0</v>
      </c>
      <c r="AC1854">
        <v>0</v>
      </c>
      <c r="AD1854">
        <v>1</v>
      </c>
      <c r="AE1854">
        <v>0</v>
      </c>
      <c r="AF1854" t="s">
        <v>61</v>
      </c>
      <c r="AG1854">
        <v>0.26863281249999998</v>
      </c>
      <c r="AH1854">
        <v>2</v>
      </c>
      <c r="AI1854">
        <v>53555180</v>
      </c>
      <c r="AJ1854">
        <v>2050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 x14ac:dyDescent="0.2">
      <c r="A1855">
        <f>ROW(Source!A1174)</f>
        <v>1174</v>
      </c>
      <c r="B1855">
        <v>53555198</v>
      </c>
      <c r="C1855">
        <v>53555177</v>
      </c>
      <c r="D1855">
        <v>29174500</v>
      </c>
      <c r="E1855">
        <v>1</v>
      </c>
      <c r="F1855">
        <v>1</v>
      </c>
      <c r="G1855">
        <v>1</v>
      </c>
      <c r="H1855">
        <v>2</v>
      </c>
      <c r="I1855" t="s">
        <v>1681</v>
      </c>
      <c r="J1855" t="s">
        <v>1682</v>
      </c>
      <c r="K1855" t="s">
        <v>1683</v>
      </c>
      <c r="L1855">
        <v>1368</v>
      </c>
      <c r="N1855">
        <v>1011</v>
      </c>
      <c r="O1855" t="s">
        <v>1494</v>
      </c>
      <c r="P1855" t="s">
        <v>1494</v>
      </c>
      <c r="Q1855">
        <v>1</v>
      </c>
      <c r="X1855">
        <v>0.28749999999999998</v>
      </c>
      <c r="Y1855">
        <v>0</v>
      </c>
      <c r="Z1855">
        <v>1.95</v>
      </c>
      <c r="AA1855">
        <v>0</v>
      </c>
      <c r="AB1855">
        <v>0</v>
      </c>
      <c r="AC1855">
        <v>0</v>
      </c>
      <c r="AD1855">
        <v>1</v>
      </c>
      <c r="AE1855">
        <v>0</v>
      </c>
      <c r="AF1855" t="s">
        <v>61</v>
      </c>
      <c r="AG1855">
        <v>0.41328124999999999</v>
      </c>
      <c r="AH1855">
        <v>2</v>
      </c>
      <c r="AI1855">
        <v>53555181</v>
      </c>
      <c r="AJ1855">
        <v>2051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 x14ac:dyDescent="0.2">
      <c r="A1856">
        <f>ROW(Source!A1174)</f>
        <v>1174</v>
      </c>
      <c r="B1856">
        <v>53555199</v>
      </c>
      <c r="C1856">
        <v>53555177</v>
      </c>
      <c r="D1856">
        <v>29174913</v>
      </c>
      <c r="E1856">
        <v>1</v>
      </c>
      <c r="F1856">
        <v>1</v>
      </c>
      <c r="G1856">
        <v>1</v>
      </c>
      <c r="H1856">
        <v>2</v>
      </c>
      <c r="I1856" t="s">
        <v>1513</v>
      </c>
      <c r="J1856" t="s">
        <v>1514</v>
      </c>
      <c r="K1856" t="s">
        <v>1515</v>
      </c>
      <c r="L1856">
        <v>1368</v>
      </c>
      <c r="N1856">
        <v>1011</v>
      </c>
      <c r="O1856" t="s">
        <v>1494</v>
      </c>
      <c r="P1856" t="s">
        <v>1494</v>
      </c>
      <c r="Q1856">
        <v>1</v>
      </c>
      <c r="X1856">
        <v>0.31624999999999998</v>
      </c>
      <c r="Y1856">
        <v>0</v>
      </c>
      <c r="Z1856">
        <v>87.17</v>
      </c>
      <c r="AA1856">
        <v>11.6</v>
      </c>
      <c r="AB1856">
        <v>0</v>
      </c>
      <c r="AC1856">
        <v>0</v>
      </c>
      <c r="AD1856">
        <v>1</v>
      </c>
      <c r="AE1856">
        <v>0</v>
      </c>
      <c r="AF1856" t="s">
        <v>61</v>
      </c>
      <c r="AG1856">
        <v>0.45460937499999993</v>
      </c>
      <c r="AH1856">
        <v>2</v>
      </c>
      <c r="AI1856">
        <v>53555182</v>
      </c>
      <c r="AJ1856">
        <v>2052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 x14ac:dyDescent="0.2">
      <c r="A1857">
        <f>ROW(Source!A1174)</f>
        <v>1174</v>
      </c>
      <c r="B1857">
        <v>53555200</v>
      </c>
      <c r="C1857">
        <v>53555177</v>
      </c>
      <c r="D1857">
        <v>29110398</v>
      </c>
      <c r="E1857">
        <v>1</v>
      </c>
      <c r="F1857">
        <v>1</v>
      </c>
      <c r="G1857">
        <v>1</v>
      </c>
      <c r="H1857">
        <v>3</v>
      </c>
      <c r="I1857" t="s">
        <v>2021</v>
      </c>
      <c r="J1857" t="s">
        <v>2022</v>
      </c>
      <c r="K1857" t="s">
        <v>2023</v>
      </c>
      <c r="L1857">
        <v>1348</v>
      </c>
      <c r="N1857">
        <v>1009</v>
      </c>
      <c r="O1857" t="s">
        <v>26</v>
      </c>
      <c r="P1857" t="s">
        <v>26</v>
      </c>
      <c r="Q1857">
        <v>1000</v>
      </c>
      <c r="X1857">
        <v>4.0000000000000002E-4</v>
      </c>
      <c r="Y1857">
        <v>15118.99</v>
      </c>
      <c r="Z1857">
        <v>0</v>
      </c>
      <c r="AA1857">
        <v>0</v>
      </c>
      <c r="AB1857">
        <v>0</v>
      </c>
      <c r="AC1857">
        <v>0</v>
      </c>
      <c r="AD1857">
        <v>1</v>
      </c>
      <c r="AE1857">
        <v>0</v>
      </c>
      <c r="AF1857" t="s">
        <v>3</v>
      </c>
      <c r="AG1857">
        <v>4.0000000000000002E-4</v>
      </c>
      <c r="AH1857">
        <v>2</v>
      </c>
      <c r="AI1857">
        <v>53555183</v>
      </c>
      <c r="AJ1857">
        <v>2053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 x14ac:dyDescent="0.2">
      <c r="A1858">
        <f>ROW(Source!A1174)</f>
        <v>1174</v>
      </c>
      <c r="B1858">
        <v>53555201</v>
      </c>
      <c r="C1858">
        <v>53555177</v>
      </c>
      <c r="D1858">
        <v>29110573</v>
      </c>
      <c r="E1858">
        <v>1</v>
      </c>
      <c r="F1858">
        <v>1</v>
      </c>
      <c r="G1858">
        <v>1</v>
      </c>
      <c r="H1858">
        <v>3</v>
      </c>
      <c r="I1858" t="s">
        <v>2024</v>
      </c>
      <c r="J1858" t="s">
        <v>2025</v>
      </c>
      <c r="K1858" t="s">
        <v>2026</v>
      </c>
      <c r="L1858">
        <v>1348</v>
      </c>
      <c r="N1858">
        <v>1009</v>
      </c>
      <c r="O1858" t="s">
        <v>26</v>
      </c>
      <c r="P1858" t="s">
        <v>26</v>
      </c>
      <c r="Q1858">
        <v>1000</v>
      </c>
      <c r="X1858">
        <v>2.0000000000000001E-4</v>
      </c>
      <c r="Y1858">
        <v>16950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 t="s">
        <v>3</v>
      </c>
      <c r="AG1858">
        <v>2.0000000000000001E-4</v>
      </c>
      <c r="AH1858">
        <v>2</v>
      </c>
      <c r="AI1858">
        <v>53555184</v>
      </c>
      <c r="AJ1858">
        <v>2054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 x14ac:dyDescent="0.2">
      <c r="A1859">
        <f>ROW(Source!A1174)</f>
        <v>1174</v>
      </c>
      <c r="B1859">
        <v>53555202</v>
      </c>
      <c r="C1859">
        <v>53555177</v>
      </c>
      <c r="D1859">
        <v>29112724</v>
      </c>
      <c r="E1859">
        <v>1</v>
      </c>
      <c r="F1859">
        <v>1</v>
      </c>
      <c r="G1859">
        <v>1</v>
      </c>
      <c r="H1859">
        <v>3</v>
      </c>
      <c r="I1859" t="s">
        <v>2027</v>
      </c>
      <c r="J1859" t="s">
        <v>2028</v>
      </c>
      <c r="K1859" t="s">
        <v>2029</v>
      </c>
      <c r="L1859">
        <v>1348</v>
      </c>
      <c r="N1859">
        <v>1009</v>
      </c>
      <c r="O1859" t="s">
        <v>26</v>
      </c>
      <c r="P1859" t="s">
        <v>26</v>
      </c>
      <c r="Q1859">
        <v>1000</v>
      </c>
      <c r="X1859">
        <v>3.5999999999999999E-3</v>
      </c>
      <c r="Y1859">
        <v>5989</v>
      </c>
      <c r="Z1859">
        <v>0</v>
      </c>
      <c r="AA1859">
        <v>0</v>
      </c>
      <c r="AB1859">
        <v>0</v>
      </c>
      <c r="AC1859">
        <v>0</v>
      </c>
      <c r="AD1859">
        <v>1</v>
      </c>
      <c r="AE1859">
        <v>0</v>
      </c>
      <c r="AF1859" t="s">
        <v>3</v>
      </c>
      <c r="AG1859">
        <v>3.5999999999999999E-3</v>
      </c>
      <c r="AH1859">
        <v>2</v>
      </c>
      <c r="AI1859">
        <v>53555185</v>
      </c>
      <c r="AJ1859">
        <v>2055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 x14ac:dyDescent="0.2">
      <c r="A1860">
        <f>ROW(Source!A1174)</f>
        <v>1174</v>
      </c>
      <c r="B1860">
        <v>53555203</v>
      </c>
      <c r="C1860">
        <v>53555177</v>
      </c>
      <c r="D1860">
        <v>29107963</v>
      </c>
      <c r="E1860">
        <v>1</v>
      </c>
      <c r="F1860">
        <v>1</v>
      </c>
      <c r="G1860">
        <v>1</v>
      </c>
      <c r="H1860">
        <v>3</v>
      </c>
      <c r="I1860" t="s">
        <v>2030</v>
      </c>
      <c r="J1860" t="s">
        <v>2031</v>
      </c>
      <c r="K1860" t="s">
        <v>2032</v>
      </c>
      <c r="L1860">
        <v>1346</v>
      </c>
      <c r="N1860">
        <v>1009</v>
      </c>
      <c r="O1860" t="s">
        <v>143</v>
      </c>
      <c r="P1860" t="s">
        <v>143</v>
      </c>
      <c r="Q1860">
        <v>1</v>
      </c>
      <c r="X1860">
        <v>0.3</v>
      </c>
      <c r="Y1860">
        <v>37.29</v>
      </c>
      <c r="Z1860">
        <v>0</v>
      </c>
      <c r="AA1860">
        <v>0</v>
      </c>
      <c r="AB1860">
        <v>0</v>
      </c>
      <c r="AC1860">
        <v>0</v>
      </c>
      <c r="AD1860">
        <v>1</v>
      </c>
      <c r="AE1860">
        <v>0</v>
      </c>
      <c r="AF1860" t="s">
        <v>3</v>
      </c>
      <c r="AG1860">
        <v>0.3</v>
      </c>
      <c r="AH1860">
        <v>2</v>
      </c>
      <c r="AI1860">
        <v>53555186</v>
      </c>
      <c r="AJ1860">
        <v>2056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 x14ac:dyDescent="0.2">
      <c r="A1861">
        <f>ROW(Source!A1174)</f>
        <v>1174</v>
      </c>
      <c r="B1861">
        <v>53555204</v>
      </c>
      <c r="C1861">
        <v>53555177</v>
      </c>
      <c r="D1861">
        <v>29107847</v>
      </c>
      <c r="E1861">
        <v>1</v>
      </c>
      <c r="F1861">
        <v>1</v>
      </c>
      <c r="G1861">
        <v>1</v>
      </c>
      <c r="H1861">
        <v>3</v>
      </c>
      <c r="I1861" t="s">
        <v>2033</v>
      </c>
      <c r="J1861" t="s">
        <v>2034</v>
      </c>
      <c r="K1861" t="s">
        <v>2035</v>
      </c>
      <c r="L1861">
        <v>1346</v>
      </c>
      <c r="N1861">
        <v>1009</v>
      </c>
      <c r="O1861" t="s">
        <v>143</v>
      </c>
      <c r="P1861" t="s">
        <v>143</v>
      </c>
      <c r="Q1861">
        <v>1</v>
      </c>
      <c r="X1861">
        <v>2</v>
      </c>
      <c r="Y1861">
        <v>9.61</v>
      </c>
      <c r="Z1861">
        <v>0</v>
      </c>
      <c r="AA1861">
        <v>0</v>
      </c>
      <c r="AB1861">
        <v>0</v>
      </c>
      <c r="AC1861">
        <v>0</v>
      </c>
      <c r="AD1861">
        <v>1</v>
      </c>
      <c r="AE1861">
        <v>0</v>
      </c>
      <c r="AF1861" t="s">
        <v>3</v>
      </c>
      <c r="AG1861">
        <v>2</v>
      </c>
      <c r="AH1861">
        <v>2</v>
      </c>
      <c r="AI1861">
        <v>53555187</v>
      </c>
      <c r="AJ1861">
        <v>2057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 x14ac:dyDescent="0.2">
      <c r="A1862">
        <f>ROW(Source!A1174)</f>
        <v>1174</v>
      </c>
      <c r="B1862">
        <v>53555205</v>
      </c>
      <c r="C1862">
        <v>53555177</v>
      </c>
      <c r="D1862">
        <v>29114696</v>
      </c>
      <c r="E1862">
        <v>1</v>
      </c>
      <c r="F1862">
        <v>1</v>
      </c>
      <c r="G1862">
        <v>1</v>
      </c>
      <c r="H1862">
        <v>3</v>
      </c>
      <c r="I1862" t="s">
        <v>2036</v>
      </c>
      <c r="J1862" t="s">
        <v>2037</v>
      </c>
      <c r="K1862" t="s">
        <v>2038</v>
      </c>
      <c r="L1862">
        <v>1348</v>
      </c>
      <c r="N1862">
        <v>1009</v>
      </c>
      <c r="O1862" t="s">
        <v>26</v>
      </c>
      <c r="P1862" t="s">
        <v>26</v>
      </c>
      <c r="Q1862">
        <v>1000</v>
      </c>
      <c r="X1862">
        <v>6.9999999999999999E-4</v>
      </c>
      <c r="Y1862">
        <v>11350</v>
      </c>
      <c r="Z1862">
        <v>0</v>
      </c>
      <c r="AA1862">
        <v>0</v>
      </c>
      <c r="AB1862">
        <v>0</v>
      </c>
      <c r="AC1862">
        <v>0</v>
      </c>
      <c r="AD1862">
        <v>1</v>
      </c>
      <c r="AE1862">
        <v>0</v>
      </c>
      <c r="AF1862" t="s">
        <v>3</v>
      </c>
      <c r="AG1862">
        <v>6.9999999999999999E-4</v>
      </c>
      <c r="AH1862">
        <v>2</v>
      </c>
      <c r="AI1862">
        <v>53555188</v>
      </c>
      <c r="AJ1862">
        <v>2058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 x14ac:dyDescent="0.2">
      <c r="A1863">
        <f>ROW(Source!A1174)</f>
        <v>1174</v>
      </c>
      <c r="B1863">
        <v>53555206</v>
      </c>
      <c r="C1863">
        <v>53555177</v>
      </c>
      <c r="D1863">
        <v>29114474</v>
      </c>
      <c r="E1863">
        <v>1</v>
      </c>
      <c r="F1863">
        <v>1</v>
      </c>
      <c r="G1863">
        <v>1</v>
      </c>
      <c r="H1863">
        <v>3</v>
      </c>
      <c r="I1863" t="s">
        <v>2039</v>
      </c>
      <c r="J1863" t="s">
        <v>2040</v>
      </c>
      <c r="K1863" t="s">
        <v>2041</v>
      </c>
      <c r="L1863">
        <v>1356</v>
      </c>
      <c r="N1863">
        <v>1010</v>
      </c>
      <c r="O1863" t="s">
        <v>949</v>
      </c>
      <c r="P1863" t="s">
        <v>949</v>
      </c>
      <c r="Q1863">
        <v>1000</v>
      </c>
      <c r="X1863">
        <v>0.04</v>
      </c>
      <c r="Y1863">
        <v>200</v>
      </c>
      <c r="Z1863">
        <v>0</v>
      </c>
      <c r="AA1863">
        <v>0</v>
      </c>
      <c r="AB1863">
        <v>0</v>
      </c>
      <c r="AC1863">
        <v>0</v>
      </c>
      <c r="AD1863">
        <v>1</v>
      </c>
      <c r="AE1863">
        <v>0</v>
      </c>
      <c r="AF1863" t="s">
        <v>3</v>
      </c>
      <c r="AG1863">
        <v>0.04</v>
      </c>
      <c r="AH1863">
        <v>2</v>
      </c>
      <c r="AI1863">
        <v>53555189</v>
      </c>
      <c r="AJ1863">
        <v>2059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 x14ac:dyDescent="0.2">
      <c r="A1864">
        <f>ROW(Source!A1174)</f>
        <v>1174</v>
      </c>
      <c r="B1864">
        <v>53555207</v>
      </c>
      <c r="C1864">
        <v>53555177</v>
      </c>
      <c r="D1864">
        <v>29142266</v>
      </c>
      <c r="E1864">
        <v>1</v>
      </c>
      <c r="F1864">
        <v>1</v>
      </c>
      <c r="G1864">
        <v>1</v>
      </c>
      <c r="H1864">
        <v>3</v>
      </c>
      <c r="I1864" t="s">
        <v>1214</v>
      </c>
      <c r="J1864" t="s">
        <v>1216</v>
      </c>
      <c r="K1864" t="s">
        <v>1215</v>
      </c>
      <c r="L1864">
        <v>1035</v>
      </c>
      <c r="N1864">
        <v>1013</v>
      </c>
      <c r="O1864" t="s">
        <v>219</v>
      </c>
      <c r="P1864" t="s">
        <v>219</v>
      </c>
      <c r="Q1864">
        <v>1</v>
      </c>
      <c r="X1864">
        <v>10</v>
      </c>
      <c r="Y1864">
        <v>130</v>
      </c>
      <c r="Z1864">
        <v>0</v>
      </c>
      <c r="AA1864">
        <v>0</v>
      </c>
      <c r="AB1864">
        <v>0</v>
      </c>
      <c r="AC1864">
        <v>0</v>
      </c>
      <c r="AD1864">
        <v>1</v>
      </c>
      <c r="AE1864">
        <v>0</v>
      </c>
      <c r="AF1864" t="s">
        <v>3</v>
      </c>
      <c r="AG1864">
        <v>10</v>
      </c>
      <c r="AH1864">
        <v>2</v>
      </c>
      <c r="AI1864">
        <v>53555190</v>
      </c>
      <c r="AJ1864">
        <v>2061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 x14ac:dyDescent="0.2">
      <c r="A1865">
        <f>ROW(Source!A1220)</f>
        <v>1220</v>
      </c>
      <c r="B1865">
        <v>53555218</v>
      </c>
      <c r="C1865">
        <v>53555213</v>
      </c>
      <c r="D1865">
        <v>18407150</v>
      </c>
      <c r="E1865">
        <v>1</v>
      </c>
      <c r="F1865">
        <v>1</v>
      </c>
      <c r="G1865">
        <v>1</v>
      </c>
      <c r="H1865">
        <v>1</v>
      </c>
      <c r="I1865" t="s">
        <v>1552</v>
      </c>
      <c r="J1865" t="s">
        <v>3</v>
      </c>
      <c r="K1865" t="s">
        <v>1553</v>
      </c>
      <c r="L1865">
        <v>1369</v>
      </c>
      <c r="N1865">
        <v>1013</v>
      </c>
      <c r="O1865" t="s">
        <v>1486</v>
      </c>
      <c r="P1865" t="s">
        <v>1486</v>
      </c>
      <c r="Q1865">
        <v>1</v>
      </c>
      <c r="X1865">
        <v>67.844249999999988</v>
      </c>
      <c r="Y1865">
        <v>0</v>
      </c>
      <c r="Z1865">
        <v>0</v>
      </c>
      <c r="AA1865">
        <v>0</v>
      </c>
      <c r="AB1865">
        <v>278.5</v>
      </c>
      <c r="AC1865">
        <v>0</v>
      </c>
      <c r="AD1865">
        <v>1</v>
      </c>
      <c r="AE1865">
        <v>1</v>
      </c>
      <c r="AF1865" t="s">
        <v>16</v>
      </c>
      <c r="AG1865">
        <v>78.020887500000001</v>
      </c>
      <c r="AH1865">
        <v>2</v>
      </c>
      <c r="AI1865">
        <v>53555214</v>
      </c>
      <c r="AJ1865">
        <v>2065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 x14ac:dyDescent="0.2">
      <c r="A1866">
        <f>ROW(Source!A1220)</f>
        <v>1220</v>
      </c>
      <c r="B1866">
        <v>53555219</v>
      </c>
      <c r="C1866">
        <v>53555213</v>
      </c>
      <c r="D1866">
        <v>121548</v>
      </c>
      <c r="E1866">
        <v>1</v>
      </c>
      <c r="F1866">
        <v>1</v>
      </c>
      <c r="G1866">
        <v>1</v>
      </c>
      <c r="H1866">
        <v>1</v>
      </c>
      <c r="I1866" t="s">
        <v>31</v>
      </c>
      <c r="J1866" t="s">
        <v>3</v>
      </c>
      <c r="K1866" t="s">
        <v>1489</v>
      </c>
      <c r="L1866">
        <v>608254</v>
      </c>
      <c r="N1866">
        <v>1013</v>
      </c>
      <c r="O1866" t="s">
        <v>1490</v>
      </c>
      <c r="P1866" t="s">
        <v>1490</v>
      </c>
      <c r="Q1866">
        <v>1</v>
      </c>
      <c r="X1866">
        <v>0.34384999999999993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1</v>
      </c>
      <c r="AE1866">
        <v>2</v>
      </c>
      <c r="AF1866" t="s">
        <v>16</v>
      </c>
      <c r="AG1866">
        <v>0.39542749999999993</v>
      </c>
      <c r="AH1866">
        <v>2</v>
      </c>
      <c r="AI1866">
        <v>53555215</v>
      </c>
      <c r="AJ1866">
        <v>2066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 x14ac:dyDescent="0.2">
      <c r="A1867">
        <f>ROW(Source!A1220)</f>
        <v>1220</v>
      </c>
      <c r="B1867">
        <v>53555220</v>
      </c>
      <c r="C1867">
        <v>53555213</v>
      </c>
      <c r="D1867">
        <v>29172556</v>
      </c>
      <c r="E1867">
        <v>1</v>
      </c>
      <c r="F1867">
        <v>1</v>
      </c>
      <c r="G1867">
        <v>1</v>
      </c>
      <c r="H1867">
        <v>2</v>
      </c>
      <c r="I1867" t="s">
        <v>1647</v>
      </c>
      <c r="J1867" t="s">
        <v>1667</v>
      </c>
      <c r="K1867" t="s">
        <v>1649</v>
      </c>
      <c r="L1867">
        <v>1368</v>
      </c>
      <c r="N1867">
        <v>1011</v>
      </c>
      <c r="O1867" t="s">
        <v>1494</v>
      </c>
      <c r="P1867" t="s">
        <v>1494</v>
      </c>
      <c r="Q1867">
        <v>1</v>
      </c>
      <c r="X1867">
        <v>0.34384999999999993</v>
      </c>
      <c r="Y1867">
        <v>0</v>
      </c>
      <c r="Z1867">
        <v>31.26</v>
      </c>
      <c r="AA1867">
        <v>13.5</v>
      </c>
      <c r="AB1867">
        <v>0</v>
      </c>
      <c r="AC1867">
        <v>0</v>
      </c>
      <c r="AD1867">
        <v>1</v>
      </c>
      <c r="AE1867">
        <v>0</v>
      </c>
      <c r="AF1867" t="s">
        <v>16</v>
      </c>
      <c r="AG1867">
        <v>0.39542749999999993</v>
      </c>
      <c r="AH1867">
        <v>2</v>
      </c>
      <c r="AI1867">
        <v>53555216</v>
      </c>
      <c r="AJ1867">
        <v>2067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 x14ac:dyDescent="0.2">
      <c r="A1868">
        <f>ROW(Source!A1220)</f>
        <v>1220</v>
      </c>
      <c r="B1868">
        <v>53555221</v>
      </c>
      <c r="C1868">
        <v>53555213</v>
      </c>
      <c r="D1868">
        <v>29164350</v>
      </c>
      <c r="E1868">
        <v>1</v>
      </c>
      <c r="F1868">
        <v>1</v>
      </c>
      <c r="G1868">
        <v>1</v>
      </c>
      <c r="H1868">
        <v>3</v>
      </c>
      <c r="I1868" t="s">
        <v>1138</v>
      </c>
      <c r="J1868" t="s">
        <v>1140</v>
      </c>
      <c r="K1868" t="s">
        <v>1139</v>
      </c>
      <c r="L1868">
        <v>1348</v>
      </c>
      <c r="N1868">
        <v>1009</v>
      </c>
      <c r="O1868" t="s">
        <v>26</v>
      </c>
      <c r="P1868" t="s">
        <v>26</v>
      </c>
      <c r="Q1868">
        <v>1000</v>
      </c>
      <c r="X1868">
        <v>1.82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 t="s">
        <v>3</v>
      </c>
      <c r="AG1868">
        <v>1.82</v>
      </c>
      <c r="AH1868">
        <v>2</v>
      </c>
      <c r="AI1868">
        <v>53555217</v>
      </c>
      <c r="AJ1868">
        <v>2068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 x14ac:dyDescent="0.2">
      <c r="A1869">
        <f>ROW(Source!A1221)</f>
        <v>1221</v>
      </c>
      <c r="B1869">
        <v>53555218</v>
      </c>
      <c r="C1869">
        <v>53555213</v>
      </c>
      <c r="D1869">
        <v>18407150</v>
      </c>
      <c r="E1869">
        <v>1</v>
      </c>
      <c r="F1869">
        <v>1</v>
      </c>
      <c r="G1869">
        <v>1</v>
      </c>
      <c r="H1869">
        <v>1</v>
      </c>
      <c r="I1869" t="s">
        <v>1552</v>
      </c>
      <c r="J1869" t="s">
        <v>3</v>
      </c>
      <c r="K1869" t="s">
        <v>1553</v>
      </c>
      <c r="L1869">
        <v>1369</v>
      </c>
      <c r="N1869">
        <v>1013</v>
      </c>
      <c r="O1869" t="s">
        <v>1486</v>
      </c>
      <c r="P1869" t="s">
        <v>1486</v>
      </c>
      <c r="Q1869">
        <v>1</v>
      </c>
      <c r="X1869">
        <v>67.844249999999988</v>
      </c>
      <c r="Y1869">
        <v>0</v>
      </c>
      <c r="Z1869">
        <v>0</v>
      </c>
      <c r="AA1869">
        <v>0</v>
      </c>
      <c r="AB1869">
        <v>278.5</v>
      </c>
      <c r="AC1869">
        <v>0</v>
      </c>
      <c r="AD1869">
        <v>1</v>
      </c>
      <c r="AE1869">
        <v>1</v>
      </c>
      <c r="AF1869" t="s">
        <v>16</v>
      </c>
      <c r="AG1869">
        <v>78.020887500000001</v>
      </c>
      <c r="AH1869">
        <v>2</v>
      </c>
      <c r="AI1869">
        <v>53555214</v>
      </c>
      <c r="AJ1869">
        <v>2069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 x14ac:dyDescent="0.2">
      <c r="A1870">
        <f>ROW(Source!A1221)</f>
        <v>1221</v>
      </c>
      <c r="B1870">
        <v>53555219</v>
      </c>
      <c r="C1870">
        <v>53555213</v>
      </c>
      <c r="D1870">
        <v>121548</v>
      </c>
      <c r="E1870">
        <v>1</v>
      </c>
      <c r="F1870">
        <v>1</v>
      </c>
      <c r="G1870">
        <v>1</v>
      </c>
      <c r="H1870">
        <v>1</v>
      </c>
      <c r="I1870" t="s">
        <v>31</v>
      </c>
      <c r="J1870" t="s">
        <v>3</v>
      </c>
      <c r="K1870" t="s">
        <v>1489</v>
      </c>
      <c r="L1870">
        <v>608254</v>
      </c>
      <c r="N1870">
        <v>1013</v>
      </c>
      <c r="O1870" t="s">
        <v>1490</v>
      </c>
      <c r="P1870" t="s">
        <v>1490</v>
      </c>
      <c r="Q1870">
        <v>1</v>
      </c>
      <c r="X1870">
        <v>0.34384999999999993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1</v>
      </c>
      <c r="AE1870">
        <v>2</v>
      </c>
      <c r="AF1870" t="s">
        <v>16</v>
      </c>
      <c r="AG1870">
        <v>0.39542749999999993</v>
      </c>
      <c r="AH1870">
        <v>2</v>
      </c>
      <c r="AI1870">
        <v>53555215</v>
      </c>
      <c r="AJ1870">
        <v>2070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 x14ac:dyDescent="0.2">
      <c r="A1871">
        <f>ROW(Source!A1221)</f>
        <v>1221</v>
      </c>
      <c r="B1871">
        <v>53555220</v>
      </c>
      <c r="C1871">
        <v>53555213</v>
      </c>
      <c r="D1871">
        <v>29172556</v>
      </c>
      <c r="E1871">
        <v>1</v>
      </c>
      <c r="F1871">
        <v>1</v>
      </c>
      <c r="G1871">
        <v>1</v>
      </c>
      <c r="H1871">
        <v>2</v>
      </c>
      <c r="I1871" t="s">
        <v>1647</v>
      </c>
      <c r="J1871" t="s">
        <v>1667</v>
      </c>
      <c r="K1871" t="s">
        <v>1649</v>
      </c>
      <c r="L1871">
        <v>1368</v>
      </c>
      <c r="N1871">
        <v>1011</v>
      </c>
      <c r="O1871" t="s">
        <v>1494</v>
      </c>
      <c r="P1871" t="s">
        <v>1494</v>
      </c>
      <c r="Q1871">
        <v>1</v>
      </c>
      <c r="X1871">
        <v>0.34384999999999993</v>
      </c>
      <c r="Y1871">
        <v>0</v>
      </c>
      <c r="Z1871">
        <v>31.26</v>
      </c>
      <c r="AA1871">
        <v>13.5</v>
      </c>
      <c r="AB1871">
        <v>0</v>
      </c>
      <c r="AC1871">
        <v>0</v>
      </c>
      <c r="AD1871">
        <v>1</v>
      </c>
      <c r="AE1871">
        <v>0</v>
      </c>
      <c r="AF1871" t="s">
        <v>16</v>
      </c>
      <c r="AG1871">
        <v>0.39542749999999993</v>
      </c>
      <c r="AH1871">
        <v>2</v>
      </c>
      <c r="AI1871">
        <v>53555216</v>
      </c>
      <c r="AJ1871">
        <v>2071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 x14ac:dyDescent="0.2">
      <c r="A1872">
        <f>ROW(Source!A1221)</f>
        <v>1221</v>
      </c>
      <c r="B1872">
        <v>53555221</v>
      </c>
      <c r="C1872">
        <v>53555213</v>
      </c>
      <c r="D1872">
        <v>29164350</v>
      </c>
      <c r="E1872">
        <v>1</v>
      </c>
      <c r="F1872">
        <v>1</v>
      </c>
      <c r="G1872">
        <v>1</v>
      </c>
      <c r="H1872">
        <v>3</v>
      </c>
      <c r="I1872" t="s">
        <v>1138</v>
      </c>
      <c r="J1872" t="s">
        <v>1140</v>
      </c>
      <c r="K1872" t="s">
        <v>1139</v>
      </c>
      <c r="L1872">
        <v>1348</v>
      </c>
      <c r="N1872">
        <v>1009</v>
      </c>
      <c r="O1872" t="s">
        <v>26</v>
      </c>
      <c r="P1872" t="s">
        <v>26</v>
      </c>
      <c r="Q1872">
        <v>1000</v>
      </c>
      <c r="X1872">
        <v>1.82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 t="s">
        <v>3</v>
      </c>
      <c r="AG1872">
        <v>1.82</v>
      </c>
      <c r="AH1872">
        <v>2</v>
      </c>
      <c r="AI1872">
        <v>53555217</v>
      </c>
      <c r="AJ1872">
        <v>2072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 x14ac:dyDescent="0.2">
      <c r="A1873">
        <f>ROW(Source!A1224)</f>
        <v>1224</v>
      </c>
      <c r="B1873">
        <v>53555228</v>
      </c>
      <c r="C1873">
        <v>53555223</v>
      </c>
      <c r="D1873">
        <v>18407150</v>
      </c>
      <c r="E1873">
        <v>1</v>
      </c>
      <c r="F1873">
        <v>1</v>
      </c>
      <c r="G1873">
        <v>1</v>
      </c>
      <c r="H1873">
        <v>1</v>
      </c>
      <c r="I1873" t="s">
        <v>1552</v>
      </c>
      <c r="J1873" t="s">
        <v>3</v>
      </c>
      <c r="K1873" t="s">
        <v>1553</v>
      </c>
      <c r="L1873">
        <v>1369</v>
      </c>
      <c r="N1873">
        <v>1013</v>
      </c>
      <c r="O1873" t="s">
        <v>1486</v>
      </c>
      <c r="P1873" t="s">
        <v>1486</v>
      </c>
      <c r="Q1873">
        <v>1</v>
      </c>
      <c r="X1873">
        <v>42.216499999999996</v>
      </c>
      <c r="Y1873">
        <v>0</v>
      </c>
      <c r="Z1873">
        <v>0</v>
      </c>
      <c r="AA1873">
        <v>0</v>
      </c>
      <c r="AB1873">
        <v>284.25</v>
      </c>
      <c r="AC1873">
        <v>0</v>
      </c>
      <c r="AD1873">
        <v>1</v>
      </c>
      <c r="AE1873">
        <v>1</v>
      </c>
      <c r="AF1873" t="s">
        <v>16</v>
      </c>
      <c r="AG1873">
        <v>48.548974999999999</v>
      </c>
      <c r="AH1873">
        <v>2</v>
      </c>
      <c r="AI1873">
        <v>53555224</v>
      </c>
      <c r="AJ1873">
        <v>2073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 x14ac:dyDescent="0.2">
      <c r="A1874">
        <f>ROW(Source!A1224)</f>
        <v>1224</v>
      </c>
      <c r="B1874">
        <v>53555229</v>
      </c>
      <c r="C1874">
        <v>53555223</v>
      </c>
      <c r="D1874">
        <v>121548</v>
      </c>
      <c r="E1874">
        <v>1</v>
      </c>
      <c r="F1874">
        <v>1</v>
      </c>
      <c r="G1874">
        <v>1</v>
      </c>
      <c r="H1874">
        <v>1</v>
      </c>
      <c r="I1874" t="s">
        <v>31</v>
      </c>
      <c r="J1874" t="s">
        <v>3</v>
      </c>
      <c r="K1874" t="s">
        <v>1489</v>
      </c>
      <c r="L1874">
        <v>608254</v>
      </c>
      <c r="N1874">
        <v>1013</v>
      </c>
      <c r="O1874" t="s">
        <v>1490</v>
      </c>
      <c r="P1874" t="s">
        <v>1490</v>
      </c>
      <c r="Q1874">
        <v>1</v>
      </c>
      <c r="X1874">
        <v>8.0500000000000002E-2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1</v>
      </c>
      <c r="AE1874">
        <v>2</v>
      </c>
      <c r="AF1874" t="s">
        <v>16</v>
      </c>
      <c r="AG1874">
        <v>9.2574999999999991E-2</v>
      </c>
      <c r="AH1874">
        <v>2</v>
      </c>
      <c r="AI1874">
        <v>53555225</v>
      </c>
      <c r="AJ1874">
        <v>2074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 x14ac:dyDescent="0.2">
      <c r="A1875">
        <f>ROW(Source!A1224)</f>
        <v>1224</v>
      </c>
      <c r="B1875">
        <v>53555230</v>
      </c>
      <c r="C1875">
        <v>53555223</v>
      </c>
      <c r="D1875">
        <v>29172556</v>
      </c>
      <c r="E1875">
        <v>1</v>
      </c>
      <c r="F1875">
        <v>1</v>
      </c>
      <c r="G1875">
        <v>1</v>
      </c>
      <c r="H1875">
        <v>2</v>
      </c>
      <c r="I1875" t="s">
        <v>1647</v>
      </c>
      <c r="J1875" t="s">
        <v>1667</v>
      </c>
      <c r="K1875" t="s">
        <v>1649</v>
      </c>
      <c r="L1875">
        <v>1368</v>
      </c>
      <c r="N1875">
        <v>1011</v>
      </c>
      <c r="O1875" t="s">
        <v>1494</v>
      </c>
      <c r="P1875" t="s">
        <v>1494</v>
      </c>
      <c r="Q1875">
        <v>1</v>
      </c>
      <c r="X1875">
        <v>8.0500000000000002E-2</v>
      </c>
      <c r="Y1875">
        <v>0</v>
      </c>
      <c r="Z1875">
        <v>31.26</v>
      </c>
      <c r="AA1875">
        <v>13.5</v>
      </c>
      <c r="AB1875">
        <v>0</v>
      </c>
      <c r="AC1875">
        <v>0</v>
      </c>
      <c r="AD1875">
        <v>1</v>
      </c>
      <c r="AE1875">
        <v>0</v>
      </c>
      <c r="AF1875" t="s">
        <v>16</v>
      </c>
      <c r="AG1875">
        <v>9.2574999999999991E-2</v>
      </c>
      <c r="AH1875">
        <v>2</v>
      </c>
      <c r="AI1875">
        <v>53555226</v>
      </c>
      <c r="AJ1875">
        <v>2075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 x14ac:dyDescent="0.2">
      <c r="A1876">
        <f>ROW(Source!A1224)</f>
        <v>1224</v>
      </c>
      <c r="B1876">
        <v>53555231</v>
      </c>
      <c r="C1876">
        <v>53555223</v>
      </c>
      <c r="D1876">
        <v>29164350</v>
      </c>
      <c r="E1876">
        <v>1</v>
      </c>
      <c r="F1876">
        <v>1</v>
      </c>
      <c r="G1876">
        <v>1</v>
      </c>
      <c r="H1876">
        <v>3</v>
      </c>
      <c r="I1876" t="s">
        <v>1138</v>
      </c>
      <c r="J1876" t="s">
        <v>1140</v>
      </c>
      <c r="K1876" t="s">
        <v>1139</v>
      </c>
      <c r="L1876">
        <v>1348</v>
      </c>
      <c r="N1876">
        <v>1009</v>
      </c>
      <c r="O1876" t="s">
        <v>26</v>
      </c>
      <c r="P1876" t="s">
        <v>26</v>
      </c>
      <c r="Q1876">
        <v>1000</v>
      </c>
      <c r="X1876">
        <v>0.22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 t="s">
        <v>3</v>
      </c>
      <c r="AG1876">
        <v>0.22</v>
      </c>
      <c r="AH1876">
        <v>2</v>
      </c>
      <c r="AI1876">
        <v>53555227</v>
      </c>
      <c r="AJ1876">
        <v>2076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 x14ac:dyDescent="0.2">
      <c r="A1877">
        <f>ROW(Source!A1225)</f>
        <v>1225</v>
      </c>
      <c r="B1877">
        <v>53555228</v>
      </c>
      <c r="C1877">
        <v>53555223</v>
      </c>
      <c r="D1877">
        <v>18407150</v>
      </c>
      <c r="E1877">
        <v>1</v>
      </c>
      <c r="F1877">
        <v>1</v>
      </c>
      <c r="G1877">
        <v>1</v>
      </c>
      <c r="H1877">
        <v>1</v>
      </c>
      <c r="I1877" t="s">
        <v>1552</v>
      </c>
      <c r="J1877" t="s">
        <v>3</v>
      </c>
      <c r="K1877" t="s">
        <v>1553</v>
      </c>
      <c r="L1877">
        <v>1369</v>
      </c>
      <c r="N1877">
        <v>1013</v>
      </c>
      <c r="O1877" t="s">
        <v>1486</v>
      </c>
      <c r="P1877" t="s">
        <v>1486</v>
      </c>
      <c r="Q1877">
        <v>1</v>
      </c>
      <c r="X1877">
        <v>42.216499999999996</v>
      </c>
      <c r="Y1877">
        <v>0</v>
      </c>
      <c r="Z1877">
        <v>0</v>
      </c>
      <c r="AA1877">
        <v>0</v>
      </c>
      <c r="AB1877">
        <v>284.25</v>
      </c>
      <c r="AC1877">
        <v>0</v>
      </c>
      <c r="AD1877">
        <v>1</v>
      </c>
      <c r="AE1877">
        <v>1</v>
      </c>
      <c r="AF1877" t="s">
        <v>16</v>
      </c>
      <c r="AG1877">
        <v>48.548974999999999</v>
      </c>
      <c r="AH1877">
        <v>2</v>
      </c>
      <c r="AI1877">
        <v>53555224</v>
      </c>
      <c r="AJ1877">
        <v>2077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 x14ac:dyDescent="0.2">
      <c r="A1878">
        <f>ROW(Source!A1225)</f>
        <v>1225</v>
      </c>
      <c r="B1878">
        <v>53555229</v>
      </c>
      <c r="C1878">
        <v>53555223</v>
      </c>
      <c r="D1878">
        <v>121548</v>
      </c>
      <c r="E1878">
        <v>1</v>
      </c>
      <c r="F1878">
        <v>1</v>
      </c>
      <c r="G1878">
        <v>1</v>
      </c>
      <c r="H1878">
        <v>1</v>
      </c>
      <c r="I1878" t="s">
        <v>31</v>
      </c>
      <c r="J1878" t="s">
        <v>3</v>
      </c>
      <c r="K1878" t="s">
        <v>1489</v>
      </c>
      <c r="L1878">
        <v>608254</v>
      </c>
      <c r="N1878">
        <v>1013</v>
      </c>
      <c r="O1878" t="s">
        <v>1490</v>
      </c>
      <c r="P1878" t="s">
        <v>1490</v>
      </c>
      <c r="Q1878">
        <v>1</v>
      </c>
      <c r="X1878">
        <v>8.0500000000000002E-2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2</v>
      </c>
      <c r="AF1878" t="s">
        <v>16</v>
      </c>
      <c r="AG1878">
        <v>9.2574999999999991E-2</v>
      </c>
      <c r="AH1878">
        <v>2</v>
      </c>
      <c r="AI1878">
        <v>53555225</v>
      </c>
      <c r="AJ1878">
        <v>2078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 x14ac:dyDescent="0.2">
      <c r="A1879">
        <f>ROW(Source!A1225)</f>
        <v>1225</v>
      </c>
      <c r="B1879">
        <v>53555230</v>
      </c>
      <c r="C1879">
        <v>53555223</v>
      </c>
      <c r="D1879">
        <v>29172556</v>
      </c>
      <c r="E1879">
        <v>1</v>
      </c>
      <c r="F1879">
        <v>1</v>
      </c>
      <c r="G1879">
        <v>1</v>
      </c>
      <c r="H1879">
        <v>2</v>
      </c>
      <c r="I1879" t="s">
        <v>1647</v>
      </c>
      <c r="J1879" t="s">
        <v>1667</v>
      </c>
      <c r="K1879" t="s">
        <v>1649</v>
      </c>
      <c r="L1879">
        <v>1368</v>
      </c>
      <c r="N1879">
        <v>1011</v>
      </c>
      <c r="O1879" t="s">
        <v>1494</v>
      </c>
      <c r="P1879" t="s">
        <v>1494</v>
      </c>
      <c r="Q1879">
        <v>1</v>
      </c>
      <c r="X1879">
        <v>8.0500000000000002E-2</v>
      </c>
      <c r="Y1879">
        <v>0</v>
      </c>
      <c r="Z1879">
        <v>31.26</v>
      </c>
      <c r="AA1879">
        <v>13.5</v>
      </c>
      <c r="AB1879">
        <v>0</v>
      </c>
      <c r="AC1879">
        <v>0</v>
      </c>
      <c r="AD1879">
        <v>1</v>
      </c>
      <c r="AE1879">
        <v>0</v>
      </c>
      <c r="AF1879" t="s">
        <v>16</v>
      </c>
      <c r="AG1879">
        <v>9.2574999999999991E-2</v>
      </c>
      <c r="AH1879">
        <v>2</v>
      </c>
      <c r="AI1879">
        <v>53555226</v>
      </c>
      <c r="AJ1879">
        <v>2079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 x14ac:dyDescent="0.2">
      <c r="A1880">
        <f>ROW(Source!A1225)</f>
        <v>1225</v>
      </c>
      <c r="B1880">
        <v>53555231</v>
      </c>
      <c r="C1880">
        <v>53555223</v>
      </c>
      <c r="D1880">
        <v>29164350</v>
      </c>
      <c r="E1880">
        <v>1</v>
      </c>
      <c r="F1880">
        <v>1</v>
      </c>
      <c r="G1880">
        <v>1</v>
      </c>
      <c r="H1880">
        <v>3</v>
      </c>
      <c r="I1880" t="s">
        <v>1138</v>
      </c>
      <c r="J1880" t="s">
        <v>1140</v>
      </c>
      <c r="K1880" t="s">
        <v>1139</v>
      </c>
      <c r="L1880">
        <v>1348</v>
      </c>
      <c r="N1880">
        <v>1009</v>
      </c>
      <c r="O1880" t="s">
        <v>26</v>
      </c>
      <c r="P1880" t="s">
        <v>26</v>
      </c>
      <c r="Q1880">
        <v>1000</v>
      </c>
      <c r="X1880">
        <v>0.22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 t="s">
        <v>3</v>
      </c>
      <c r="AG1880">
        <v>0.22</v>
      </c>
      <c r="AH1880">
        <v>2</v>
      </c>
      <c r="AI1880">
        <v>53555227</v>
      </c>
      <c r="AJ1880">
        <v>2080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 x14ac:dyDescent="0.2">
      <c r="A1881">
        <f>ROW(Source!A1228)</f>
        <v>1228</v>
      </c>
      <c r="B1881">
        <v>53555244</v>
      </c>
      <c r="C1881">
        <v>53555233</v>
      </c>
      <c r="D1881">
        <v>18413627</v>
      </c>
      <c r="E1881">
        <v>1</v>
      </c>
      <c r="F1881">
        <v>1</v>
      </c>
      <c r="G1881">
        <v>1</v>
      </c>
      <c r="H1881">
        <v>1</v>
      </c>
      <c r="I1881" t="s">
        <v>1659</v>
      </c>
      <c r="J1881" t="s">
        <v>3</v>
      </c>
      <c r="K1881" t="s">
        <v>1660</v>
      </c>
      <c r="L1881">
        <v>1369</v>
      </c>
      <c r="N1881">
        <v>1013</v>
      </c>
      <c r="O1881" t="s">
        <v>1486</v>
      </c>
      <c r="P1881" t="s">
        <v>1486</v>
      </c>
      <c r="Q1881">
        <v>1</v>
      </c>
      <c r="X1881">
        <v>28.335999999999999</v>
      </c>
      <c r="Y1881">
        <v>0</v>
      </c>
      <c r="Z1881">
        <v>0</v>
      </c>
      <c r="AA1881">
        <v>0</v>
      </c>
      <c r="AB1881">
        <v>330.57</v>
      </c>
      <c r="AC1881">
        <v>0</v>
      </c>
      <c r="AD1881">
        <v>1</v>
      </c>
      <c r="AE1881">
        <v>1</v>
      </c>
      <c r="AF1881" t="s">
        <v>1164</v>
      </c>
      <c r="AG1881">
        <v>13.034559999999999</v>
      </c>
      <c r="AH1881">
        <v>2</v>
      </c>
      <c r="AI1881">
        <v>53555234</v>
      </c>
      <c r="AJ1881">
        <v>2081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 x14ac:dyDescent="0.2">
      <c r="A1882">
        <f>ROW(Source!A1228)</f>
        <v>1228</v>
      </c>
      <c r="B1882">
        <v>53555245</v>
      </c>
      <c r="C1882">
        <v>53555233</v>
      </c>
      <c r="D1882">
        <v>121548</v>
      </c>
      <c r="E1882">
        <v>1</v>
      </c>
      <c r="F1882">
        <v>1</v>
      </c>
      <c r="G1882">
        <v>1</v>
      </c>
      <c r="H1882">
        <v>1</v>
      </c>
      <c r="I1882" t="s">
        <v>31</v>
      </c>
      <c r="J1882" t="s">
        <v>3</v>
      </c>
      <c r="K1882" t="s">
        <v>1489</v>
      </c>
      <c r="L1882">
        <v>608254</v>
      </c>
      <c r="N1882">
        <v>1013</v>
      </c>
      <c r="O1882" t="s">
        <v>1490</v>
      </c>
      <c r="P1882" t="s">
        <v>1490</v>
      </c>
      <c r="Q1882">
        <v>1</v>
      </c>
      <c r="X1882">
        <v>2.3000000000000003E-2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1</v>
      </c>
      <c r="AE1882">
        <v>2</v>
      </c>
      <c r="AF1882" t="s">
        <v>1164</v>
      </c>
      <c r="AG1882">
        <v>1.0579999999999999E-2</v>
      </c>
      <c r="AH1882">
        <v>2</v>
      </c>
      <c r="AI1882">
        <v>53555235</v>
      </c>
      <c r="AJ1882">
        <v>2082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 x14ac:dyDescent="0.2">
      <c r="A1883">
        <f>ROW(Source!A1228)</f>
        <v>1228</v>
      </c>
      <c r="B1883">
        <v>53555246</v>
      </c>
      <c r="C1883">
        <v>53555233</v>
      </c>
      <c r="D1883">
        <v>29172268</v>
      </c>
      <c r="E1883">
        <v>1</v>
      </c>
      <c r="F1883">
        <v>1</v>
      </c>
      <c r="G1883">
        <v>1</v>
      </c>
      <c r="H1883">
        <v>2</v>
      </c>
      <c r="I1883" t="s">
        <v>1582</v>
      </c>
      <c r="J1883" t="s">
        <v>1583</v>
      </c>
      <c r="K1883" t="s">
        <v>1584</v>
      </c>
      <c r="L1883">
        <v>1368</v>
      </c>
      <c r="N1883">
        <v>1011</v>
      </c>
      <c r="O1883" t="s">
        <v>1494</v>
      </c>
      <c r="P1883" t="s">
        <v>1494</v>
      </c>
      <c r="Q1883">
        <v>1</v>
      </c>
      <c r="X1883">
        <v>1.38E-2</v>
      </c>
      <c r="Y1883">
        <v>0</v>
      </c>
      <c r="Z1883">
        <v>86.4</v>
      </c>
      <c r="AA1883">
        <v>13.5</v>
      </c>
      <c r="AB1883">
        <v>0</v>
      </c>
      <c r="AC1883">
        <v>0</v>
      </c>
      <c r="AD1883">
        <v>1</v>
      </c>
      <c r="AE1883">
        <v>0</v>
      </c>
      <c r="AF1883" t="s">
        <v>1164</v>
      </c>
      <c r="AG1883">
        <v>6.3480000000000003E-3</v>
      </c>
      <c r="AH1883">
        <v>2</v>
      </c>
      <c r="AI1883">
        <v>53555236</v>
      </c>
      <c r="AJ1883">
        <v>2083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 x14ac:dyDescent="0.2">
      <c r="A1884">
        <f>ROW(Source!A1228)</f>
        <v>1228</v>
      </c>
      <c r="B1884">
        <v>53555247</v>
      </c>
      <c r="C1884">
        <v>53555233</v>
      </c>
      <c r="D1884">
        <v>29172379</v>
      </c>
      <c r="E1884">
        <v>1</v>
      </c>
      <c r="F1884">
        <v>1</v>
      </c>
      <c r="G1884">
        <v>1</v>
      </c>
      <c r="H1884">
        <v>2</v>
      </c>
      <c r="I1884" t="s">
        <v>1495</v>
      </c>
      <c r="J1884" t="s">
        <v>1496</v>
      </c>
      <c r="K1884" t="s">
        <v>1497</v>
      </c>
      <c r="L1884">
        <v>1368</v>
      </c>
      <c r="N1884">
        <v>1011</v>
      </c>
      <c r="O1884" t="s">
        <v>1494</v>
      </c>
      <c r="P1884" t="s">
        <v>1494</v>
      </c>
      <c r="Q1884">
        <v>1</v>
      </c>
      <c r="X1884">
        <v>9.1999999999999998E-3</v>
      </c>
      <c r="Y1884">
        <v>0</v>
      </c>
      <c r="Z1884">
        <v>112</v>
      </c>
      <c r="AA1884">
        <v>13.5</v>
      </c>
      <c r="AB1884">
        <v>0</v>
      </c>
      <c r="AC1884">
        <v>0</v>
      </c>
      <c r="AD1884">
        <v>1</v>
      </c>
      <c r="AE1884">
        <v>0</v>
      </c>
      <c r="AF1884" t="s">
        <v>1164</v>
      </c>
      <c r="AG1884">
        <v>4.2319999999999997E-3</v>
      </c>
      <c r="AH1884">
        <v>2</v>
      </c>
      <c r="AI1884">
        <v>53555237</v>
      </c>
      <c r="AJ1884">
        <v>2084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 x14ac:dyDescent="0.2">
      <c r="A1885">
        <f>ROW(Source!A1228)</f>
        <v>1228</v>
      </c>
      <c r="B1885">
        <v>53555248</v>
      </c>
      <c r="C1885">
        <v>53555233</v>
      </c>
      <c r="D1885">
        <v>29174913</v>
      </c>
      <c r="E1885">
        <v>1</v>
      </c>
      <c r="F1885">
        <v>1</v>
      </c>
      <c r="G1885">
        <v>1</v>
      </c>
      <c r="H1885">
        <v>2</v>
      </c>
      <c r="I1885" t="s">
        <v>1513</v>
      </c>
      <c r="J1885" t="s">
        <v>1514</v>
      </c>
      <c r="K1885" t="s">
        <v>1515</v>
      </c>
      <c r="L1885">
        <v>1368</v>
      </c>
      <c r="N1885">
        <v>1011</v>
      </c>
      <c r="O1885" t="s">
        <v>1494</v>
      </c>
      <c r="P1885" t="s">
        <v>1494</v>
      </c>
      <c r="Q1885">
        <v>1</v>
      </c>
      <c r="X1885">
        <v>9.1999999999999998E-3</v>
      </c>
      <c r="Y1885">
        <v>0</v>
      </c>
      <c r="Z1885">
        <v>87.17</v>
      </c>
      <c r="AA1885">
        <v>11.6</v>
      </c>
      <c r="AB1885">
        <v>0</v>
      </c>
      <c r="AC1885">
        <v>0</v>
      </c>
      <c r="AD1885">
        <v>1</v>
      </c>
      <c r="AE1885">
        <v>0</v>
      </c>
      <c r="AF1885" t="s">
        <v>1164</v>
      </c>
      <c r="AG1885">
        <v>4.2319999999999997E-3</v>
      </c>
      <c r="AH1885">
        <v>2</v>
      </c>
      <c r="AI1885">
        <v>53555238</v>
      </c>
      <c r="AJ1885">
        <v>2085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 x14ac:dyDescent="0.2">
      <c r="A1886">
        <f>ROW(Source!A1228)</f>
        <v>1228</v>
      </c>
      <c r="B1886">
        <v>53555249</v>
      </c>
      <c r="C1886">
        <v>53555233</v>
      </c>
      <c r="D1886">
        <v>29110103</v>
      </c>
      <c r="E1886">
        <v>1</v>
      </c>
      <c r="F1886">
        <v>1</v>
      </c>
      <c r="G1886">
        <v>1</v>
      </c>
      <c r="H1886">
        <v>3</v>
      </c>
      <c r="I1886" t="s">
        <v>2006</v>
      </c>
      <c r="J1886" t="s">
        <v>2007</v>
      </c>
      <c r="K1886" t="s">
        <v>2008</v>
      </c>
      <c r="L1886">
        <v>1346</v>
      </c>
      <c r="N1886">
        <v>1009</v>
      </c>
      <c r="O1886" t="s">
        <v>143</v>
      </c>
      <c r="P1886" t="s">
        <v>143</v>
      </c>
      <c r="Q1886">
        <v>1</v>
      </c>
      <c r="X1886">
        <v>0</v>
      </c>
      <c r="Y1886">
        <v>24.41</v>
      </c>
      <c r="Z1886">
        <v>0</v>
      </c>
      <c r="AA1886">
        <v>0</v>
      </c>
      <c r="AB1886">
        <v>0</v>
      </c>
      <c r="AC1886">
        <v>0</v>
      </c>
      <c r="AD1886">
        <v>1</v>
      </c>
      <c r="AE1886">
        <v>0</v>
      </c>
      <c r="AF1886" t="s">
        <v>36</v>
      </c>
      <c r="AG1886">
        <v>0</v>
      </c>
      <c r="AH1886">
        <v>2</v>
      </c>
      <c r="AI1886">
        <v>53555239</v>
      </c>
      <c r="AJ1886">
        <v>2086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 x14ac:dyDescent="0.2">
      <c r="A1887">
        <f>ROW(Source!A1228)</f>
        <v>1228</v>
      </c>
      <c r="B1887">
        <v>53555250</v>
      </c>
      <c r="C1887">
        <v>53555233</v>
      </c>
      <c r="D1887">
        <v>29114240</v>
      </c>
      <c r="E1887">
        <v>1</v>
      </c>
      <c r="F1887">
        <v>1</v>
      </c>
      <c r="G1887">
        <v>1</v>
      </c>
      <c r="H1887">
        <v>3</v>
      </c>
      <c r="I1887" t="s">
        <v>2009</v>
      </c>
      <c r="J1887" t="s">
        <v>2010</v>
      </c>
      <c r="K1887" t="s">
        <v>2011</v>
      </c>
      <c r="L1887">
        <v>1348</v>
      </c>
      <c r="N1887">
        <v>1009</v>
      </c>
      <c r="O1887" t="s">
        <v>26</v>
      </c>
      <c r="P1887" t="s">
        <v>26</v>
      </c>
      <c r="Q1887">
        <v>1000</v>
      </c>
      <c r="X1887">
        <v>0</v>
      </c>
      <c r="Y1887">
        <v>14830</v>
      </c>
      <c r="Z1887">
        <v>0</v>
      </c>
      <c r="AA1887">
        <v>0</v>
      </c>
      <c r="AB1887">
        <v>0</v>
      </c>
      <c r="AC1887">
        <v>0</v>
      </c>
      <c r="AD1887">
        <v>1</v>
      </c>
      <c r="AE1887">
        <v>0</v>
      </c>
      <c r="AF1887" t="s">
        <v>36</v>
      </c>
      <c r="AG1887">
        <v>0</v>
      </c>
      <c r="AH1887">
        <v>2</v>
      </c>
      <c r="AI1887">
        <v>53555240</v>
      </c>
      <c r="AJ1887">
        <v>2087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 x14ac:dyDescent="0.2">
      <c r="A1888">
        <f>ROW(Source!A1228)</f>
        <v>1228</v>
      </c>
      <c r="B1888">
        <v>53555251</v>
      </c>
      <c r="C1888">
        <v>53555233</v>
      </c>
      <c r="D1888">
        <v>29139870</v>
      </c>
      <c r="E1888">
        <v>1</v>
      </c>
      <c r="F1888">
        <v>1</v>
      </c>
      <c r="G1888">
        <v>1</v>
      </c>
      <c r="H1888">
        <v>3</v>
      </c>
      <c r="I1888" t="s">
        <v>2137</v>
      </c>
      <c r="J1888" t="s">
        <v>2138</v>
      </c>
      <c r="K1888" t="s">
        <v>2139</v>
      </c>
      <c r="L1888">
        <v>1346</v>
      </c>
      <c r="N1888">
        <v>1009</v>
      </c>
      <c r="O1888" t="s">
        <v>143</v>
      </c>
      <c r="P1888" t="s">
        <v>143</v>
      </c>
      <c r="Q1888">
        <v>1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</v>
      </c>
      <c r="AD1888">
        <v>0</v>
      </c>
      <c r="AE1888">
        <v>0</v>
      </c>
      <c r="AF1888" t="s">
        <v>36</v>
      </c>
      <c r="AG1888">
        <v>0</v>
      </c>
      <c r="AH1888">
        <v>3</v>
      </c>
      <c r="AI1888">
        <v>-1</v>
      </c>
      <c r="AJ1888" t="s">
        <v>3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 x14ac:dyDescent="0.2">
      <c r="A1889">
        <f>ROW(Source!A1228)</f>
        <v>1228</v>
      </c>
      <c r="B1889">
        <v>53555252</v>
      </c>
      <c r="C1889">
        <v>53555233</v>
      </c>
      <c r="D1889">
        <v>29144314</v>
      </c>
      <c r="E1889">
        <v>1</v>
      </c>
      <c r="F1889">
        <v>1</v>
      </c>
      <c r="G1889">
        <v>1</v>
      </c>
      <c r="H1889">
        <v>3</v>
      </c>
      <c r="I1889" t="s">
        <v>2042</v>
      </c>
      <c r="J1889" t="s">
        <v>2043</v>
      </c>
      <c r="K1889" t="s">
        <v>2044</v>
      </c>
      <c r="L1889">
        <v>1301</v>
      </c>
      <c r="N1889">
        <v>1003</v>
      </c>
      <c r="O1889" t="s">
        <v>185</v>
      </c>
      <c r="P1889" t="s">
        <v>185</v>
      </c>
      <c r="Q1889">
        <v>1</v>
      </c>
      <c r="X1889">
        <v>0</v>
      </c>
      <c r="Y1889">
        <v>70.400000000000006</v>
      </c>
      <c r="Z1889">
        <v>0</v>
      </c>
      <c r="AA1889">
        <v>0</v>
      </c>
      <c r="AB1889">
        <v>0</v>
      </c>
      <c r="AC1889">
        <v>0</v>
      </c>
      <c r="AD1889">
        <v>1</v>
      </c>
      <c r="AE1889">
        <v>0</v>
      </c>
      <c r="AF1889" t="s">
        <v>36</v>
      </c>
      <c r="AG1889">
        <v>0</v>
      </c>
      <c r="AH1889">
        <v>2</v>
      </c>
      <c r="AI1889">
        <v>53555241</v>
      </c>
      <c r="AJ1889">
        <v>2088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 x14ac:dyDescent="0.2">
      <c r="A1890">
        <f>ROW(Source!A1228)</f>
        <v>1228</v>
      </c>
      <c r="B1890">
        <v>53555253</v>
      </c>
      <c r="C1890">
        <v>53555233</v>
      </c>
      <c r="D1890">
        <v>29142736</v>
      </c>
      <c r="E1890">
        <v>1</v>
      </c>
      <c r="F1890">
        <v>1</v>
      </c>
      <c r="G1890">
        <v>1</v>
      </c>
      <c r="H1890">
        <v>3</v>
      </c>
      <c r="I1890" t="s">
        <v>2140</v>
      </c>
      <c r="J1890" t="s">
        <v>2141</v>
      </c>
      <c r="K1890" t="s">
        <v>2142</v>
      </c>
      <c r="L1890">
        <v>1354</v>
      </c>
      <c r="N1890">
        <v>1010</v>
      </c>
      <c r="O1890" t="s">
        <v>160</v>
      </c>
      <c r="P1890" t="s">
        <v>160</v>
      </c>
      <c r="Q1890">
        <v>1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</v>
      </c>
      <c r="AD1890">
        <v>0</v>
      </c>
      <c r="AE1890">
        <v>0</v>
      </c>
      <c r="AF1890" t="s">
        <v>36</v>
      </c>
      <c r="AG1890">
        <v>0</v>
      </c>
      <c r="AH1890">
        <v>3</v>
      </c>
      <c r="AI1890">
        <v>-1</v>
      </c>
      <c r="AJ1890" t="s">
        <v>3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 x14ac:dyDescent="0.2">
      <c r="A1891">
        <f>ROW(Source!A1228)</f>
        <v>1228</v>
      </c>
      <c r="B1891">
        <v>53555254</v>
      </c>
      <c r="C1891">
        <v>53555233</v>
      </c>
      <c r="D1891">
        <v>29150040</v>
      </c>
      <c r="E1891">
        <v>1</v>
      </c>
      <c r="F1891">
        <v>1</v>
      </c>
      <c r="G1891">
        <v>1</v>
      </c>
      <c r="H1891">
        <v>3</v>
      </c>
      <c r="I1891" t="s">
        <v>1576</v>
      </c>
      <c r="J1891" t="s">
        <v>1577</v>
      </c>
      <c r="K1891" t="s">
        <v>1578</v>
      </c>
      <c r="L1891">
        <v>1339</v>
      </c>
      <c r="N1891">
        <v>1007</v>
      </c>
      <c r="O1891" t="s">
        <v>425</v>
      </c>
      <c r="P1891" t="s">
        <v>425</v>
      </c>
      <c r="Q1891">
        <v>1</v>
      </c>
      <c r="X1891">
        <v>0</v>
      </c>
      <c r="Y1891">
        <v>2.44</v>
      </c>
      <c r="Z1891">
        <v>0</v>
      </c>
      <c r="AA1891">
        <v>0</v>
      </c>
      <c r="AB1891">
        <v>0</v>
      </c>
      <c r="AC1891">
        <v>0</v>
      </c>
      <c r="AD1891">
        <v>1</v>
      </c>
      <c r="AE1891">
        <v>0</v>
      </c>
      <c r="AF1891" t="s">
        <v>36</v>
      </c>
      <c r="AG1891">
        <v>0</v>
      </c>
      <c r="AH1891">
        <v>2</v>
      </c>
      <c r="AI1891">
        <v>53555242</v>
      </c>
      <c r="AJ1891">
        <v>2089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 x14ac:dyDescent="0.2">
      <c r="A1892">
        <f>ROW(Source!A1229)</f>
        <v>1229</v>
      </c>
      <c r="B1892">
        <v>53555244</v>
      </c>
      <c r="C1892">
        <v>53555233</v>
      </c>
      <c r="D1892">
        <v>18413627</v>
      </c>
      <c r="E1892">
        <v>1</v>
      </c>
      <c r="F1892">
        <v>1</v>
      </c>
      <c r="G1892">
        <v>1</v>
      </c>
      <c r="H1892">
        <v>1</v>
      </c>
      <c r="I1892" t="s">
        <v>1659</v>
      </c>
      <c r="J1892" t="s">
        <v>3</v>
      </c>
      <c r="K1892" t="s">
        <v>1660</v>
      </c>
      <c r="L1892">
        <v>1369</v>
      </c>
      <c r="N1892">
        <v>1013</v>
      </c>
      <c r="O1892" t="s">
        <v>1486</v>
      </c>
      <c r="P1892" t="s">
        <v>1486</v>
      </c>
      <c r="Q1892">
        <v>1</v>
      </c>
      <c r="X1892">
        <v>28.335999999999999</v>
      </c>
      <c r="Y1892">
        <v>0</v>
      </c>
      <c r="Z1892">
        <v>0</v>
      </c>
      <c r="AA1892">
        <v>0</v>
      </c>
      <c r="AB1892">
        <v>330.57</v>
      </c>
      <c r="AC1892">
        <v>0</v>
      </c>
      <c r="AD1892">
        <v>1</v>
      </c>
      <c r="AE1892">
        <v>1</v>
      </c>
      <c r="AF1892" t="s">
        <v>1164</v>
      </c>
      <c r="AG1892">
        <v>13.034559999999999</v>
      </c>
      <c r="AH1892">
        <v>2</v>
      </c>
      <c r="AI1892">
        <v>53555234</v>
      </c>
      <c r="AJ1892">
        <v>2091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 x14ac:dyDescent="0.2">
      <c r="A1893">
        <f>ROW(Source!A1229)</f>
        <v>1229</v>
      </c>
      <c r="B1893">
        <v>53555245</v>
      </c>
      <c r="C1893">
        <v>53555233</v>
      </c>
      <c r="D1893">
        <v>121548</v>
      </c>
      <c r="E1893">
        <v>1</v>
      </c>
      <c r="F1893">
        <v>1</v>
      </c>
      <c r="G1893">
        <v>1</v>
      </c>
      <c r="H1893">
        <v>1</v>
      </c>
      <c r="I1893" t="s">
        <v>31</v>
      </c>
      <c r="J1893" t="s">
        <v>3</v>
      </c>
      <c r="K1893" t="s">
        <v>1489</v>
      </c>
      <c r="L1893">
        <v>608254</v>
      </c>
      <c r="N1893">
        <v>1013</v>
      </c>
      <c r="O1893" t="s">
        <v>1490</v>
      </c>
      <c r="P1893" t="s">
        <v>1490</v>
      </c>
      <c r="Q1893">
        <v>1</v>
      </c>
      <c r="X1893">
        <v>2.3000000000000003E-2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1</v>
      </c>
      <c r="AE1893">
        <v>2</v>
      </c>
      <c r="AF1893" t="s">
        <v>1164</v>
      </c>
      <c r="AG1893">
        <v>1.0579999999999999E-2</v>
      </c>
      <c r="AH1893">
        <v>2</v>
      </c>
      <c r="AI1893">
        <v>53555235</v>
      </c>
      <c r="AJ1893">
        <v>2092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 x14ac:dyDescent="0.2">
      <c r="A1894">
        <f>ROW(Source!A1229)</f>
        <v>1229</v>
      </c>
      <c r="B1894">
        <v>53555246</v>
      </c>
      <c r="C1894">
        <v>53555233</v>
      </c>
      <c r="D1894">
        <v>29172268</v>
      </c>
      <c r="E1894">
        <v>1</v>
      </c>
      <c r="F1894">
        <v>1</v>
      </c>
      <c r="G1894">
        <v>1</v>
      </c>
      <c r="H1894">
        <v>2</v>
      </c>
      <c r="I1894" t="s">
        <v>1582</v>
      </c>
      <c r="J1894" t="s">
        <v>1583</v>
      </c>
      <c r="K1894" t="s">
        <v>1584</v>
      </c>
      <c r="L1894">
        <v>1368</v>
      </c>
      <c r="N1894">
        <v>1011</v>
      </c>
      <c r="O1894" t="s">
        <v>1494</v>
      </c>
      <c r="P1894" t="s">
        <v>1494</v>
      </c>
      <c r="Q1894">
        <v>1</v>
      </c>
      <c r="X1894">
        <v>1.38E-2</v>
      </c>
      <c r="Y1894">
        <v>0</v>
      </c>
      <c r="Z1894">
        <v>86.4</v>
      </c>
      <c r="AA1894">
        <v>13.5</v>
      </c>
      <c r="AB1894">
        <v>0</v>
      </c>
      <c r="AC1894">
        <v>0</v>
      </c>
      <c r="AD1894">
        <v>1</v>
      </c>
      <c r="AE1894">
        <v>0</v>
      </c>
      <c r="AF1894" t="s">
        <v>1164</v>
      </c>
      <c r="AG1894">
        <v>6.3480000000000003E-3</v>
      </c>
      <c r="AH1894">
        <v>2</v>
      </c>
      <c r="AI1894">
        <v>53555236</v>
      </c>
      <c r="AJ1894">
        <v>2093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 x14ac:dyDescent="0.2">
      <c r="A1895">
        <f>ROW(Source!A1229)</f>
        <v>1229</v>
      </c>
      <c r="B1895">
        <v>53555247</v>
      </c>
      <c r="C1895">
        <v>53555233</v>
      </c>
      <c r="D1895">
        <v>29172379</v>
      </c>
      <c r="E1895">
        <v>1</v>
      </c>
      <c r="F1895">
        <v>1</v>
      </c>
      <c r="G1895">
        <v>1</v>
      </c>
      <c r="H1895">
        <v>2</v>
      </c>
      <c r="I1895" t="s">
        <v>1495</v>
      </c>
      <c r="J1895" t="s">
        <v>1496</v>
      </c>
      <c r="K1895" t="s">
        <v>1497</v>
      </c>
      <c r="L1895">
        <v>1368</v>
      </c>
      <c r="N1895">
        <v>1011</v>
      </c>
      <c r="O1895" t="s">
        <v>1494</v>
      </c>
      <c r="P1895" t="s">
        <v>1494</v>
      </c>
      <c r="Q1895">
        <v>1</v>
      </c>
      <c r="X1895">
        <v>9.1999999999999998E-3</v>
      </c>
      <c r="Y1895">
        <v>0</v>
      </c>
      <c r="Z1895">
        <v>112</v>
      </c>
      <c r="AA1895">
        <v>13.5</v>
      </c>
      <c r="AB1895">
        <v>0</v>
      </c>
      <c r="AC1895">
        <v>0</v>
      </c>
      <c r="AD1895">
        <v>1</v>
      </c>
      <c r="AE1895">
        <v>0</v>
      </c>
      <c r="AF1895" t="s">
        <v>1164</v>
      </c>
      <c r="AG1895">
        <v>4.2319999999999997E-3</v>
      </c>
      <c r="AH1895">
        <v>2</v>
      </c>
      <c r="AI1895">
        <v>53555237</v>
      </c>
      <c r="AJ1895">
        <v>2094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 x14ac:dyDescent="0.2">
      <c r="A1896">
        <f>ROW(Source!A1229)</f>
        <v>1229</v>
      </c>
      <c r="B1896">
        <v>53555248</v>
      </c>
      <c r="C1896">
        <v>53555233</v>
      </c>
      <c r="D1896">
        <v>29174913</v>
      </c>
      <c r="E1896">
        <v>1</v>
      </c>
      <c r="F1896">
        <v>1</v>
      </c>
      <c r="G1896">
        <v>1</v>
      </c>
      <c r="H1896">
        <v>2</v>
      </c>
      <c r="I1896" t="s">
        <v>1513</v>
      </c>
      <c r="J1896" t="s">
        <v>1514</v>
      </c>
      <c r="K1896" t="s">
        <v>1515</v>
      </c>
      <c r="L1896">
        <v>1368</v>
      </c>
      <c r="N1896">
        <v>1011</v>
      </c>
      <c r="O1896" t="s">
        <v>1494</v>
      </c>
      <c r="P1896" t="s">
        <v>1494</v>
      </c>
      <c r="Q1896">
        <v>1</v>
      </c>
      <c r="X1896">
        <v>9.1999999999999998E-3</v>
      </c>
      <c r="Y1896">
        <v>0</v>
      </c>
      <c r="Z1896">
        <v>87.17</v>
      </c>
      <c r="AA1896">
        <v>11.6</v>
      </c>
      <c r="AB1896">
        <v>0</v>
      </c>
      <c r="AC1896">
        <v>0</v>
      </c>
      <c r="AD1896">
        <v>1</v>
      </c>
      <c r="AE1896">
        <v>0</v>
      </c>
      <c r="AF1896" t="s">
        <v>1164</v>
      </c>
      <c r="AG1896">
        <v>4.2319999999999997E-3</v>
      </c>
      <c r="AH1896">
        <v>2</v>
      </c>
      <c r="AI1896">
        <v>53555238</v>
      </c>
      <c r="AJ1896">
        <v>2095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 x14ac:dyDescent="0.2">
      <c r="A1897">
        <f>ROW(Source!A1229)</f>
        <v>1229</v>
      </c>
      <c r="B1897">
        <v>53555249</v>
      </c>
      <c r="C1897">
        <v>53555233</v>
      </c>
      <c r="D1897">
        <v>29110103</v>
      </c>
      <c r="E1897">
        <v>1</v>
      </c>
      <c r="F1897">
        <v>1</v>
      </c>
      <c r="G1897">
        <v>1</v>
      </c>
      <c r="H1897">
        <v>3</v>
      </c>
      <c r="I1897" t="s">
        <v>2006</v>
      </c>
      <c r="J1897" t="s">
        <v>2007</v>
      </c>
      <c r="K1897" t="s">
        <v>2008</v>
      </c>
      <c r="L1897">
        <v>1346</v>
      </c>
      <c r="N1897">
        <v>1009</v>
      </c>
      <c r="O1897" t="s">
        <v>143</v>
      </c>
      <c r="P1897" t="s">
        <v>143</v>
      </c>
      <c r="Q1897">
        <v>1</v>
      </c>
      <c r="X1897">
        <v>0</v>
      </c>
      <c r="Y1897">
        <v>24.41</v>
      </c>
      <c r="Z1897">
        <v>0</v>
      </c>
      <c r="AA1897">
        <v>0</v>
      </c>
      <c r="AB1897">
        <v>0</v>
      </c>
      <c r="AC1897">
        <v>0</v>
      </c>
      <c r="AD1897">
        <v>1</v>
      </c>
      <c r="AE1897">
        <v>0</v>
      </c>
      <c r="AF1897" t="s">
        <v>36</v>
      </c>
      <c r="AG1897">
        <v>0</v>
      </c>
      <c r="AH1897">
        <v>2</v>
      </c>
      <c r="AI1897">
        <v>53555239</v>
      </c>
      <c r="AJ1897">
        <v>2096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 x14ac:dyDescent="0.2">
      <c r="A1898">
        <f>ROW(Source!A1229)</f>
        <v>1229</v>
      </c>
      <c r="B1898">
        <v>53555250</v>
      </c>
      <c r="C1898">
        <v>53555233</v>
      </c>
      <c r="D1898">
        <v>29114240</v>
      </c>
      <c r="E1898">
        <v>1</v>
      </c>
      <c r="F1898">
        <v>1</v>
      </c>
      <c r="G1898">
        <v>1</v>
      </c>
      <c r="H1898">
        <v>3</v>
      </c>
      <c r="I1898" t="s">
        <v>2009</v>
      </c>
      <c r="J1898" t="s">
        <v>2010</v>
      </c>
      <c r="K1898" t="s">
        <v>2011</v>
      </c>
      <c r="L1898">
        <v>1348</v>
      </c>
      <c r="N1898">
        <v>1009</v>
      </c>
      <c r="O1898" t="s">
        <v>26</v>
      </c>
      <c r="P1898" t="s">
        <v>26</v>
      </c>
      <c r="Q1898">
        <v>1000</v>
      </c>
      <c r="X1898">
        <v>0</v>
      </c>
      <c r="Y1898">
        <v>14830</v>
      </c>
      <c r="Z1898">
        <v>0</v>
      </c>
      <c r="AA1898">
        <v>0</v>
      </c>
      <c r="AB1898">
        <v>0</v>
      </c>
      <c r="AC1898">
        <v>0</v>
      </c>
      <c r="AD1898">
        <v>1</v>
      </c>
      <c r="AE1898">
        <v>0</v>
      </c>
      <c r="AF1898" t="s">
        <v>36</v>
      </c>
      <c r="AG1898">
        <v>0</v>
      </c>
      <c r="AH1898">
        <v>2</v>
      </c>
      <c r="AI1898">
        <v>53555240</v>
      </c>
      <c r="AJ1898">
        <v>2097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 x14ac:dyDescent="0.2">
      <c r="A1899">
        <f>ROW(Source!A1229)</f>
        <v>1229</v>
      </c>
      <c r="B1899">
        <v>53555251</v>
      </c>
      <c r="C1899">
        <v>53555233</v>
      </c>
      <c r="D1899">
        <v>29139870</v>
      </c>
      <c r="E1899">
        <v>1</v>
      </c>
      <c r="F1899">
        <v>1</v>
      </c>
      <c r="G1899">
        <v>1</v>
      </c>
      <c r="H1899">
        <v>3</v>
      </c>
      <c r="I1899" t="s">
        <v>2137</v>
      </c>
      <c r="J1899" t="s">
        <v>2138</v>
      </c>
      <c r="K1899" t="s">
        <v>2139</v>
      </c>
      <c r="L1899">
        <v>1346</v>
      </c>
      <c r="N1899">
        <v>1009</v>
      </c>
      <c r="O1899" t="s">
        <v>143</v>
      </c>
      <c r="P1899" t="s">
        <v>143</v>
      </c>
      <c r="Q1899">
        <v>1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</v>
      </c>
      <c r="AD1899">
        <v>0</v>
      </c>
      <c r="AE1899">
        <v>0</v>
      </c>
      <c r="AF1899" t="s">
        <v>36</v>
      </c>
      <c r="AG1899">
        <v>0</v>
      </c>
      <c r="AH1899">
        <v>3</v>
      </c>
      <c r="AI1899">
        <v>-1</v>
      </c>
      <c r="AJ1899" t="s">
        <v>3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 x14ac:dyDescent="0.2">
      <c r="A1900">
        <f>ROW(Source!A1229)</f>
        <v>1229</v>
      </c>
      <c r="B1900">
        <v>53555252</v>
      </c>
      <c r="C1900">
        <v>53555233</v>
      </c>
      <c r="D1900">
        <v>29144314</v>
      </c>
      <c r="E1900">
        <v>1</v>
      </c>
      <c r="F1900">
        <v>1</v>
      </c>
      <c r="G1900">
        <v>1</v>
      </c>
      <c r="H1900">
        <v>3</v>
      </c>
      <c r="I1900" t="s">
        <v>2042</v>
      </c>
      <c r="J1900" t="s">
        <v>2043</v>
      </c>
      <c r="K1900" t="s">
        <v>2044</v>
      </c>
      <c r="L1900">
        <v>1301</v>
      </c>
      <c r="N1900">
        <v>1003</v>
      </c>
      <c r="O1900" t="s">
        <v>185</v>
      </c>
      <c r="P1900" t="s">
        <v>185</v>
      </c>
      <c r="Q1900">
        <v>1</v>
      </c>
      <c r="X1900">
        <v>0</v>
      </c>
      <c r="Y1900">
        <v>70.400000000000006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0</v>
      </c>
      <c r="AF1900" t="s">
        <v>36</v>
      </c>
      <c r="AG1900">
        <v>0</v>
      </c>
      <c r="AH1900">
        <v>2</v>
      </c>
      <c r="AI1900">
        <v>53555241</v>
      </c>
      <c r="AJ1900">
        <v>2098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 x14ac:dyDescent="0.2">
      <c r="A1901">
        <f>ROW(Source!A1229)</f>
        <v>1229</v>
      </c>
      <c r="B1901">
        <v>53555253</v>
      </c>
      <c r="C1901">
        <v>53555233</v>
      </c>
      <c r="D1901">
        <v>29142736</v>
      </c>
      <c r="E1901">
        <v>1</v>
      </c>
      <c r="F1901">
        <v>1</v>
      </c>
      <c r="G1901">
        <v>1</v>
      </c>
      <c r="H1901">
        <v>3</v>
      </c>
      <c r="I1901" t="s">
        <v>2140</v>
      </c>
      <c r="J1901" t="s">
        <v>2141</v>
      </c>
      <c r="K1901" t="s">
        <v>2142</v>
      </c>
      <c r="L1901">
        <v>1354</v>
      </c>
      <c r="N1901">
        <v>1010</v>
      </c>
      <c r="O1901" t="s">
        <v>160</v>
      </c>
      <c r="P1901" t="s">
        <v>160</v>
      </c>
      <c r="Q1901">
        <v>1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</v>
      </c>
      <c r="AD1901">
        <v>0</v>
      </c>
      <c r="AE1901">
        <v>0</v>
      </c>
      <c r="AF1901" t="s">
        <v>36</v>
      </c>
      <c r="AG1901">
        <v>0</v>
      </c>
      <c r="AH1901">
        <v>3</v>
      </c>
      <c r="AI1901">
        <v>-1</v>
      </c>
      <c r="AJ1901" t="s">
        <v>3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 x14ac:dyDescent="0.2">
      <c r="A1902">
        <f>ROW(Source!A1229)</f>
        <v>1229</v>
      </c>
      <c r="B1902">
        <v>53555254</v>
      </c>
      <c r="C1902">
        <v>53555233</v>
      </c>
      <c r="D1902">
        <v>29150040</v>
      </c>
      <c r="E1902">
        <v>1</v>
      </c>
      <c r="F1902">
        <v>1</v>
      </c>
      <c r="G1902">
        <v>1</v>
      </c>
      <c r="H1902">
        <v>3</v>
      </c>
      <c r="I1902" t="s">
        <v>1576</v>
      </c>
      <c r="J1902" t="s">
        <v>1577</v>
      </c>
      <c r="K1902" t="s">
        <v>1578</v>
      </c>
      <c r="L1902">
        <v>1339</v>
      </c>
      <c r="N1902">
        <v>1007</v>
      </c>
      <c r="O1902" t="s">
        <v>425</v>
      </c>
      <c r="P1902" t="s">
        <v>425</v>
      </c>
      <c r="Q1902">
        <v>1</v>
      </c>
      <c r="X1902">
        <v>0</v>
      </c>
      <c r="Y1902">
        <v>2.44</v>
      </c>
      <c r="Z1902">
        <v>0</v>
      </c>
      <c r="AA1902">
        <v>0</v>
      </c>
      <c r="AB1902">
        <v>0</v>
      </c>
      <c r="AC1902">
        <v>0</v>
      </c>
      <c r="AD1902">
        <v>1</v>
      </c>
      <c r="AE1902">
        <v>0</v>
      </c>
      <c r="AF1902" t="s">
        <v>36</v>
      </c>
      <c r="AG1902">
        <v>0</v>
      </c>
      <c r="AH1902">
        <v>2</v>
      </c>
      <c r="AI1902">
        <v>53555242</v>
      </c>
      <c r="AJ1902">
        <v>2099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 x14ac:dyDescent="0.2">
      <c r="A1903">
        <f>ROW(Source!A1232)</f>
        <v>1232</v>
      </c>
      <c r="B1903">
        <v>53555267</v>
      </c>
      <c r="C1903">
        <v>53555256</v>
      </c>
      <c r="D1903">
        <v>18413627</v>
      </c>
      <c r="E1903">
        <v>1</v>
      </c>
      <c r="F1903">
        <v>1</v>
      </c>
      <c r="G1903">
        <v>1</v>
      </c>
      <c r="H1903">
        <v>1</v>
      </c>
      <c r="I1903" t="s">
        <v>1659</v>
      </c>
      <c r="J1903" t="s">
        <v>3</v>
      </c>
      <c r="K1903" t="s">
        <v>1660</v>
      </c>
      <c r="L1903">
        <v>1369</v>
      </c>
      <c r="N1903">
        <v>1013</v>
      </c>
      <c r="O1903" t="s">
        <v>1486</v>
      </c>
      <c r="P1903" t="s">
        <v>1486</v>
      </c>
      <c r="Q1903">
        <v>1</v>
      </c>
      <c r="X1903">
        <v>13.593184000000001</v>
      </c>
      <c r="Y1903">
        <v>0</v>
      </c>
      <c r="Z1903">
        <v>0</v>
      </c>
      <c r="AA1903">
        <v>0</v>
      </c>
      <c r="AB1903">
        <v>323.88</v>
      </c>
      <c r="AC1903">
        <v>0</v>
      </c>
      <c r="AD1903">
        <v>1</v>
      </c>
      <c r="AE1903">
        <v>1</v>
      </c>
      <c r="AF1903" t="s">
        <v>1164</v>
      </c>
      <c r="AG1903">
        <v>6.2528646400000003</v>
      </c>
      <c r="AH1903">
        <v>2</v>
      </c>
      <c r="AI1903">
        <v>53555257</v>
      </c>
      <c r="AJ1903">
        <v>2101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 x14ac:dyDescent="0.2">
      <c r="A1904">
        <f>ROW(Source!A1232)</f>
        <v>1232</v>
      </c>
      <c r="B1904">
        <v>53555268</v>
      </c>
      <c r="C1904">
        <v>53555256</v>
      </c>
      <c r="D1904">
        <v>121548</v>
      </c>
      <c r="E1904">
        <v>1</v>
      </c>
      <c r="F1904">
        <v>1</v>
      </c>
      <c r="G1904">
        <v>1</v>
      </c>
      <c r="H1904">
        <v>1</v>
      </c>
      <c r="I1904" t="s">
        <v>31</v>
      </c>
      <c r="J1904" t="s">
        <v>3</v>
      </c>
      <c r="K1904" t="s">
        <v>1489</v>
      </c>
      <c r="L1904">
        <v>608254</v>
      </c>
      <c r="N1904">
        <v>1013</v>
      </c>
      <c r="O1904" t="s">
        <v>1490</v>
      </c>
      <c r="P1904" t="s">
        <v>1490</v>
      </c>
      <c r="Q1904">
        <v>1</v>
      </c>
      <c r="X1904">
        <v>4.2319999999999997E-3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1</v>
      </c>
      <c r="AE1904">
        <v>2</v>
      </c>
      <c r="AF1904" t="s">
        <v>1164</v>
      </c>
      <c r="AG1904">
        <v>1.9467199999999999E-3</v>
      </c>
      <c r="AH1904">
        <v>2</v>
      </c>
      <c r="AI1904">
        <v>53555258</v>
      </c>
      <c r="AJ1904">
        <v>2102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 x14ac:dyDescent="0.2">
      <c r="A1905">
        <f>ROW(Source!A1232)</f>
        <v>1232</v>
      </c>
      <c r="B1905">
        <v>53555269</v>
      </c>
      <c r="C1905">
        <v>53555256</v>
      </c>
      <c r="D1905">
        <v>29172268</v>
      </c>
      <c r="E1905">
        <v>1</v>
      </c>
      <c r="F1905">
        <v>1</v>
      </c>
      <c r="G1905">
        <v>1</v>
      </c>
      <c r="H1905">
        <v>2</v>
      </c>
      <c r="I1905" t="s">
        <v>1582</v>
      </c>
      <c r="J1905" t="s">
        <v>1583</v>
      </c>
      <c r="K1905" t="s">
        <v>1584</v>
      </c>
      <c r="L1905">
        <v>1368</v>
      </c>
      <c r="N1905">
        <v>1011</v>
      </c>
      <c r="O1905" t="s">
        <v>1494</v>
      </c>
      <c r="P1905" t="s">
        <v>1494</v>
      </c>
      <c r="Q1905">
        <v>1</v>
      </c>
      <c r="X1905">
        <v>2.1159999999999998E-3</v>
      </c>
      <c r="Y1905">
        <v>0</v>
      </c>
      <c r="Z1905">
        <v>86.4</v>
      </c>
      <c r="AA1905">
        <v>13.5</v>
      </c>
      <c r="AB1905">
        <v>0</v>
      </c>
      <c r="AC1905">
        <v>0</v>
      </c>
      <c r="AD1905">
        <v>1</v>
      </c>
      <c r="AE1905">
        <v>0</v>
      </c>
      <c r="AF1905" t="s">
        <v>1164</v>
      </c>
      <c r="AG1905">
        <v>9.7335999999999994E-4</v>
      </c>
      <c r="AH1905">
        <v>2</v>
      </c>
      <c r="AI1905">
        <v>53555259</v>
      </c>
      <c r="AJ1905">
        <v>2103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 x14ac:dyDescent="0.2">
      <c r="A1906">
        <f>ROW(Source!A1232)</f>
        <v>1232</v>
      </c>
      <c r="B1906">
        <v>53555270</v>
      </c>
      <c r="C1906">
        <v>53555256</v>
      </c>
      <c r="D1906">
        <v>29172379</v>
      </c>
      <c r="E1906">
        <v>1</v>
      </c>
      <c r="F1906">
        <v>1</v>
      </c>
      <c r="G1906">
        <v>1</v>
      </c>
      <c r="H1906">
        <v>2</v>
      </c>
      <c r="I1906" t="s">
        <v>1495</v>
      </c>
      <c r="J1906" t="s">
        <v>1496</v>
      </c>
      <c r="K1906" t="s">
        <v>1497</v>
      </c>
      <c r="L1906">
        <v>1368</v>
      </c>
      <c r="N1906">
        <v>1011</v>
      </c>
      <c r="O1906" t="s">
        <v>1494</v>
      </c>
      <c r="P1906" t="s">
        <v>1494</v>
      </c>
      <c r="Q1906">
        <v>1</v>
      </c>
      <c r="X1906">
        <v>2.1159999999999998E-3</v>
      </c>
      <c r="Y1906">
        <v>0</v>
      </c>
      <c r="Z1906">
        <v>112</v>
      </c>
      <c r="AA1906">
        <v>13.5</v>
      </c>
      <c r="AB1906">
        <v>0</v>
      </c>
      <c r="AC1906">
        <v>0</v>
      </c>
      <c r="AD1906">
        <v>1</v>
      </c>
      <c r="AE1906">
        <v>0</v>
      </c>
      <c r="AF1906" t="s">
        <v>1164</v>
      </c>
      <c r="AG1906">
        <v>9.7335999999999994E-4</v>
      </c>
      <c r="AH1906">
        <v>2</v>
      </c>
      <c r="AI1906">
        <v>53555260</v>
      </c>
      <c r="AJ1906">
        <v>2104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 x14ac:dyDescent="0.2">
      <c r="A1907">
        <f>ROW(Source!A1232)</f>
        <v>1232</v>
      </c>
      <c r="B1907">
        <v>53555271</v>
      </c>
      <c r="C1907">
        <v>53555256</v>
      </c>
      <c r="D1907">
        <v>29174913</v>
      </c>
      <c r="E1907">
        <v>1</v>
      </c>
      <c r="F1907">
        <v>1</v>
      </c>
      <c r="G1907">
        <v>1</v>
      </c>
      <c r="H1907">
        <v>2</v>
      </c>
      <c r="I1907" t="s">
        <v>1513</v>
      </c>
      <c r="J1907" t="s">
        <v>1514</v>
      </c>
      <c r="K1907" t="s">
        <v>1515</v>
      </c>
      <c r="L1907">
        <v>1368</v>
      </c>
      <c r="N1907">
        <v>1011</v>
      </c>
      <c r="O1907" t="s">
        <v>1494</v>
      </c>
      <c r="P1907" t="s">
        <v>1494</v>
      </c>
      <c r="Q1907">
        <v>1</v>
      </c>
      <c r="X1907">
        <v>2.1159999999999998E-3</v>
      </c>
      <c r="Y1907">
        <v>0</v>
      </c>
      <c r="Z1907">
        <v>87.17</v>
      </c>
      <c r="AA1907">
        <v>11.6</v>
      </c>
      <c r="AB1907">
        <v>0</v>
      </c>
      <c r="AC1907">
        <v>0</v>
      </c>
      <c r="AD1907">
        <v>1</v>
      </c>
      <c r="AE1907">
        <v>0</v>
      </c>
      <c r="AF1907" t="s">
        <v>1164</v>
      </c>
      <c r="AG1907">
        <v>9.7335999999999994E-4</v>
      </c>
      <c r="AH1907">
        <v>2</v>
      </c>
      <c r="AI1907">
        <v>53555261</v>
      </c>
      <c r="AJ1907">
        <v>2105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 x14ac:dyDescent="0.2">
      <c r="A1908">
        <f>ROW(Source!A1232)</f>
        <v>1232</v>
      </c>
      <c r="B1908">
        <v>53555272</v>
      </c>
      <c r="C1908">
        <v>53555256</v>
      </c>
      <c r="D1908">
        <v>29110103</v>
      </c>
      <c r="E1908">
        <v>1</v>
      </c>
      <c r="F1908">
        <v>1</v>
      </c>
      <c r="G1908">
        <v>1</v>
      </c>
      <c r="H1908">
        <v>3</v>
      </c>
      <c r="I1908" t="s">
        <v>2006</v>
      </c>
      <c r="J1908" t="s">
        <v>2007</v>
      </c>
      <c r="K1908" t="s">
        <v>2008</v>
      </c>
      <c r="L1908">
        <v>1346</v>
      </c>
      <c r="N1908">
        <v>1009</v>
      </c>
      <c r="O1908" t="s">
        <v>143</v>
      </c>
      <c r="P1908" t="s">
        <v>143</v>
      </c>
      <c r="Q1908">
        <v>1</v>
      </c>
      <c r="X1908">
        <v>0</v>
      </c>
      <c r="Y1908">
        <v>24.41</v>
      </c>
      <c r="Z1908">
        <v>0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 t="s">
        <v>36</v>
      </c>
      <c r="AG1908">
        <v>0</v>
      </c>
      <c r="AH1908">
        <v>2</v>
      </c>
      <c r="AI1908">
        <v>53555262</v>
      </c>
      <c r="AJ1908">
        <v>2106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 x14ac:dyDescent="0.2">
      <c r="A1909">
        <f>ROW(Source!A1232)</f>
        <v>1232</v>
      </c>
      <c r="B1909">
        <v>53555273</v>
      </c>
      <c r="C1909">
        <v>53555256</v>
      </c>
      <c r="D1909">
        <v>29114240</v>
      </c>
      <c r="E1909">
        <v>1</v>
      </c>
      <c r="F1909">
        <v>1</v>
      </c>
      <c r="G1909">
        <v>1</v>
      </c>
      <c r="H1909">
        <v>3</v>
      </c>
      <c r="I1909" t="s">
        <v>2009</v>
      </c>
      <c r="J1909" t="s">
        <v>2010</v>
      </c>
      <c r="K1909" t="s">
        <v>2011</v>
      </c>
      <c r="L1909">
        <v>1348</v>
      </c>
      <c r="N1909">
        <v>1009</v>
      </c>
      <c r="O1909" t="s">
        <v>26</v>
      </c>
      <c r="P1909" t="s">
        <v>26</v>
      </c>
      <c r="Q1909">
        <v>1000</v>
      </c>
      <c r="X1909">
        <v>0</v>
      </c>
      <c r="Y1909">
        <v>14830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0</v>
      </c>
      <c r="AF1909" t="s">
        <v>36</v>
      </c>
      <c r="AG1909">
        <v>0</v>
      </c>
      <c r="AH1909">
        <v>2</v>
      </c>
      <c r="AI1909">
        <v>53555263</v>
      </c>
      <c r="AJ1909">
        <v>2107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 x14ac:dyDescent="0.2">
      <c r="A1910">
        <f>ROW(Source!A1232)</f>
        <v>1232</v>
      </c>
      <c r="B1910">
        <v>53555274</v>
      </c>
      <c r="C1910">
        <v>53555256</v>
      </c>
      <c r="D1910">
        <v>29139870</v>
      </c>
      <c r="E1910">
        <v>1</v>
      </c>
      <c r="F1910">
        <v>1</v>
      </c>
      <c r="G1910">
        <v>1</v>
      </c>
      <c r="H1910">
        <v>3</v>
      </c>
      <c r="I1910" t="s">
        <v>2137</v>
      </c>
      <c r="J1910" t="s">
        <v>2138</v>
      </c>
      <c r="K1910" t="s">
        <v>2139</v>
      </c>
      <c r="L1910">
        <v>1346</v>
      </c>
      <c r="N1910">
        <v>1009</v>
      </c>
      <c r="O1910" t="s">
        <v>143</v>
      </c>
      <c r="P1910" t="s">
        <v>143</v>
      </c>
      <c r="Q1910">
        <v>1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</v>
      </c>
      <c r="AD1910">
        <v>0</v>
      </c>
      <c r="AE1910">
        <v>0</v>
      </c>
      <c r="AF1910" t="s">
        <v>36</v>
      </c>
      <c r="AG1910">
        <v>0</v>
      </c>
      <c r="AH1910">
        <v>3</v>
      </c>
      <c r="AI1910">
        <v>-1</v>
      </c>
      <c r="AJ1910" t="s">
        <v>3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 x14ac:dyDescent="0.2">
      <c r="A1911">
        <f>ROW(Source!A1232)</f>
        <v>1232</v>
      </c>
      <c r="B1911">
        <v>53555275</v>
      </c>
      <c r="C1911">
        <v>53555256</v>
      </c>
      <c r="D1911">
        <v>29144312</v>
      </c>
      <c r="E1911">
        <v>1</v>
      </c>
      <c r="F1911">
        <v>1</v>
      </c>
      <c r="G1911">
        <v>1</v>
      </c>
      <c r="H1911">
        <v>3</v>
      </c>
      <c r="I1911" t="s">
        <v>2012</v>
      </c>
      <c r="J1911" t="s">
        <v>2013</v>
      </c>
      <c r="K1911" t="s">
        <v>2014</v>
      </c>
      <c r="L1911">
        <v>1301</v>
      </c>
      <c r="N1911">
        <v>1003</v>
      </c>
      <c r="O1911" t="s">
        <v>185</v>
      </c>
      <c r="P1911" t="s">
        <v>185</v>
      </c>
      <c r="Q1911">
        <v>1</v>
      </c>
      <c r="X1911">
        <v>0</v>
      </c>
      <c r="Y1911">
        <v>39.36</v>
      </c>
      <c r="Z1911">
        <v>0</v>
      </c>
      <c r="AA1911">
        <v>0</v>
      </c>
      <c r="AB1911">
        <v>0</v>
      </c>
      <c r="AC1911">
        <v>0</v>
      </c>
      <c r="AD1911">
        <v>1</v>
      </c>
      <c r="AE1911">
        <v>0</v>
      </c>
      <c r="AF1911" t="s">
        <v>36</v>
      </c>
      <c r="AG1911">
        <v>0</v>
      </c>
      <c r="AH1911">
        <v>2</v>
      </c>
      <c r="AI1911">
        <v>53555264</v>
      </c>
      <c r="AJ1911">
        <v>2108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 x14ac:dyDescent="0.2">
      <c r="A1912">
        <f>ROW(Source!A1232)</f>
        <v>1232</v>
      </c>
      <c r="B1912">
        <v>53555276</v>
      </c>
      <c r="C1912">
        <v>53555256</v>
      </c>
      <c r="D1912">
        <v>29142736</v>
      </c>
      <c r="E1912">
        <v>1</v>
      </c>
      <c r="F1912">
        <v>1</v>
      </c>
      <c r="G1912">
        <v>1</v>
      </c>
      <c r="H1912">
        <v>3</v>
      </c>
      <c r="I1912" t="s">
        <v>2140</v>
      </c>
      <c r="J1912" t="s">
        <v>2141</v>
      </c>
      <c r="K1912" t="s">
        <v>2142</v>
      </c>
      <c r="L1912">
        <v>1354</v>
      </c>
      <c r="N1912">
        <v>1010</v>
      </c>
      <c r="O1912" t="s">
        <v>160</v>
      </c>
      <c r="P1912" t="s">
        <v>160</v>
      </c>
      <c r="Q1912">
        <v>1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</v>
      </c>
      <c r="AD1912">
        <v>0</v>
      </c>
      <c r="AE1912">
        <v>0</v>
      </c>
      <c r="AF1912" t="s">
        <v>36</v>
      </c>
      <c r="AG1912">
        <v>0</v>
      </c>
      <c r="AH1912">
        <v>3</v>
      </c>
      <c r="AI1912">
        <v>-1</v>
      </c>
      <c r="AJ1912" t="s">
        <v>3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 x14ac:dyDescent="0.2">
      <c r="A1913">
        <f>ROW(Source!A1232)</f>
        <v>1232</v>
      </c>
      <c r="B1913">
        <v>53555277</v>
      </c>
      <c r="C1913">
        <v>53555256</v>
      </c>
      <c r="D1913">
        <v>29150040</v>
      </c>
      <c r="E1913">
        <v>1</v>
      </c>
      <c r="F1913">
        <v>1</v>
      </c>
      <c r="G1913">
        <v>1</v>
      </c>
      <c r="H1913">
        <v>3</v>
      </c>
      <c r="I1913" t="s">
        <v>1576</v>
      </c>
      <c r="J1913" t="s">
        <v>1577</v>
      </c>
      <c r="K1913" t="s">
        <v>1578</v>
      </c>
      <c r="L1913">
        <v>1339</v>
      </c>
      <c r="N1913">
        <v>1007</v>
      </c>
      <c r="O1913" t="s">
        <v>425</v>
      </c>
      <c r="P1913" t="s">
        <v>425</v>
      </c>
      <c r="Q1913">
        <v>1</v>
      </c>
      <c r="X1913">
        <v>0</v>
      </c>
      <c r="Y1913">
        <v>2.44</v>
      </c>
      <c r="Z1913">
        <v>0</v>
      </c>
      <c r="AA1913">
        <v>0</v>
      </c>
      <c r="AB1913">
        <v>0</v>
      </c>
      <c r="AC1913">
        <v>0</v>
      </c>
      <c r="AD1913">
        <v>1</v>
      </c>
      <c r="AE1913">
        <v>0</v>
      </c>
      <c r="AF1913" t="s">
        <v>36</v>
      </c>
      <c r="AG1913">
        <v>0</v>
      </c>
      <c r="AH1913">
        <v>2</v>
      </c>
      <c r="AI1913">
        <v>53555265</v>
      </c>
      <c r="AJ1913">
        <v>2109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 x14ac:dyDescent="0.2">
      <c r="A1914">
        <f>ROW(Source!A1233)</f>
        <v>1233</v>
      </c>
      <c r="B1914">
        <v>53555267</v>
      </c>
      <c r="C1914">
        <v>53555256</v>
      </c>
      <c r="D1914">
        <v>18413627</v>
      </c>
      <c r="E1914">
        <v>1</v>
      </c>
      <c r="F1914">
        <v>1</v>
      </c>
      <c r="G1914">
        <v>1</v>
      </c>
      <c r="H1914">
        <v>1</v>
      </c>
      <c r="I1914" t="s">
        <v>1659</v>
      </c>
      <c r="J1914" t="s">
        <v>3</v>
      </c>
      <c r="K1914" t="s">
        <v>1660</v>
      </c>
      <c r="L1914">
        <v>1369</v>
      </c>
      <c r="N1914">
        <v>1013</v>
      </c>
      <c r="O1914" t="s">
        <v>1486</v>
      </c>
      <c r="P1914" t="s">
        <v>1486</v>
      </c>
      <c r="Q1914">
        <v>1</v>
      </c>
      <c r="X1914">
        <v>13.593184000000001</v>
      </c>
      <c r="Y1914">
        <v>0</v>
      </c>
      <c r="Z1914">
        <v>0</v>
      </c>
      <c r="AA1914">
        <v>0</v>
      </c>
      <c r="AB1914">
        <v>323.88</v>
      </c>
      <c r="AC1914">
        <v>0</v>
      </c>
      <c r="AD1914">
        <v>1</v>
      </c>
      <c r="AE1914">
        <v>1</v>
      </c>
      <c r="AF1914" t="s">
        <v>1164</v>
      </c>
      <c r="AG1914">
        <v>6.2528646400000003</v>
      </c>
      <c r="AH1914">
        <v>2</v>
      </c>
      <c r="AI1914">
        <v>53555257</v>
      </c>
      <c r="AJ1914">
        <v>2111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 x14ac:dyDescent="0.2">
      <c r="A1915">
        <f>ROW(Source!A1233)</f>
        <v>1233</v>
      </c>
      <c r="B1915">
        <v>53555268</v>
      </c>
      <c r="C1915">
        <v>53555256</v>
      </c>
      <c r="D1915">
        <v>121548</v>
      </c>
      <c r="E1915">
        <v>1</v>
      </c>
      <c r="F1915">
        <v>1</v>
      </c>
      <c r="G1915">
        <v>1</v>
      </c>
      <c r="H1915">
        <v>1</v>
      </c>
      <c r="I1915" t="s">
        <v>31</v>
      </c>
      <c r="J1915" t="s">
        <v>3</v>
      </c>
      <c r="K1915" t="s">
        <v>1489</v>
      </c>
      <c r="L1915">
        <v>608254</v>
      </c>
      <c r="N1915">
        <v>1013</v>
      </c>
      <c r="O1915" t="s">
        <v>1490</v>
      </c>
      <c r="P1915" t="s">
        <v>1490</v>
      </c>
      <c r="Q1915">
        <v>1</v>
      </c>
      <c r="X1915">
        <v>4.2319999999999997E-3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1</v>
      </c>
      <c r="AE1915">
        <v>2</v>
      </c>
      <c r="AF1915" t="s">
        <v>1164</v>
      </c>
      <c r="AG1915">
        <v>1.9467199999999999E-3</v>
      </c>
      <c r="AH1915">
        <v>2</v>
      </c>
      <c r="AI1915">
        <v>53555258</v>
      </c>
      <c r="AJ1915">
        <v>2112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 x14ac:dyDescent="0.2">
      <c r="A1916">
        <f>ROW(Source!A1233)</f>
        <v>1233</v>
      </c>
      <c r="B1916">
        <v>53555269</v>
      </c>
      <c r="C1916">
        <v>53555256</v>
      </c>
      <c r="D1916">
        <v>29172268</v>
      </c>
      <c r="E1916">
        <v>1</v>
      </c>
      <c r="F1916">
        <v>1</v>
      </c>
      <c r="G1916">
        <v>1</v>
      </c>
      <c r="H1916">
        <v>2</v>
      </c>
      <c r="I1916" t="s">
        <v>1582</v>
      </c>
      <c r="J1916" t="s">
        <v>1583</v>
      </c>
      <c r="K1916" t="s">
        <v>1584</v>
      </c>
      <c r="L1916">
        <v>1368</v>
      </c>
      <c r="N1916">
        <v>1011</v>
      </c>
      <c r="O1916" t="s">
        <v>1494</v>
      </c>
      <c r="P1916" t="s">
        <v>1494</v>
      </c>
      <c r="Q1916">
        <v>1</v>
      </c>
      <c r="X1916">
        <v>2.1159999999999998E-3</v>
      </c>
      <c r="Y1916">
        <v>0</v>
      </c>
      <c r="Z1916">
        <v>86.4</v>
      </c>
      <c r="AA1916">
        <v>13.5</v>
      </c>
      <c r="AB1916">
        <v>0</v>
      </c>
      <c r="AC1916">
        <v>0</v>
      </c>
      <c r="AD1916">
        <v>1</v>
      </c>
      <c r="AE1916">
        <v>0</v>
      </c>
      <c r="AF1916" t="s">
        <v>1164</v>
      </c>
      <c r="AG1916">
        <v>9.7335999999999994E-4</v>
      </c>
      <c r="AH1916">
        <v>2</v>
      </c>
      <c r="AI1916">
        <v>53555259</v>
      </c>
      <c r="AJ1916">
        <v>2113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 x14ac:dyDescent="0.2">
      <c r="A1917">
        <f>ROW(Source!A1233)</f>
        <v>1233</v>
      </c>
      <c r="B1917">
        <v>53555270</v>
      </c>
      <c r="C1917">
        <v>53555256</v>
      </c>
      <c r="D1917">
        <v>29172379</v>
      </c>
      <c r="E1917">
        <v>1</v>
      </c>
      <c r="F1917">
        <v>1</v>
      </c>
      <c r="G1917">
        <v>1</v>
      </c>
      <c r="H1917">
        <v>2</v>
      </c>
      <c r="I1917" t="s">
        <v>1495</v>
      </c>
      <c r="J1917" t="s">
        <v>1496</v>
      </c>
      <c r="K1917" t="s">
        <v>1497</v>
      </c>
      <c r="L1917">
        <v>1368</v>
      </c>
      <c r="N1917">
        <v>1011</v>
      </c>
      <c r="O1917" t="s">
        <v>1494</v>
      </c>
      <c r="P1917" t="s">
        <v>1494</v>
      </c>
      <c r="Q1917">
        <v>1</v>
      </c>
      <c r="X1917">
        <v>2.1159999999999998E-3</v>
      </c>
      <c r="Y1917">
        <v>0</v>
      </c>
      <c r="Z1917">
        <v>112</v>
      </c>
      <c r="AA1917">
        <v>13.5</v>
      </c>
      <c r="AB1917">
        <v>0</v>
      </c>
      <c r="AC1917">
        <v>0</v>
      </c>
      <c r="AD1917">
        <v>1</v>
      </c>
      <c r="AE1917">
        <v>0</v>
      </c>
      <c r="AF1917" t="s">
        <v>1164</v>
      </c>
      <c r="AG1917">
        <v>9.7335999999999994E-4</v>
      </c>
      <c r="AH1917">
        <v>2</v>
      </c>
      <c r="AI1917">
        <v>53555260</v>
      </c>
      <c r="AJ1917">
        <v>2114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 x14ac:dyDescent="0.2">
      <c r="A1918">
        <f>ROW(Source!A1233)</f>
        <v>1233</v>
      </c>
      <c r="B1918">
        <v>53555271</v>
      </c>
      <c r="C1918">
        <v>53555256</v>
      </c>
      <c r="D1918">
        <v>29174913</v>
      </c>
      <c r="E1918">
        <v>1</v>
      </c>
      <c r="F1918">
        <v>1</v>
      </c>
      <c r="G1918">
        <v>1</v>
      </c>
      <c r="H1918">
        <v>2</v>
      </c>
      <c r="I1918" t="s">
        <v>1513</v>
      </c>
      <c r="J1918" t="s">
        <v>1514</v>
      </c>
      <c r="K1918" t="s">
        <v>1515</v>
      </c>
      <c r="L1918">
        <v>1368</v>
      </c>
      <c r="N1918">
        <v>1011</v>
      </c>
      <c r="O1918" t="s">
        <v>1494</v>
      </c>
      <c r="P1918" t="s">
        <v>1494</v>
      </c>
      <c r="Q1918">
        <v>1</v>
      </c>
      <c r="X1918">
        <v>2.1159999999999998E-3</v>
      </c>
      <c r="Y1918">
        <v>0</v>
      </c>
      <c r="Z1918">
        <v>87.17</v>
      </c>
      <c r="AA1918">
        <v>11.6</v>
      </c>
      <c r="AB1918">
        <v>0</v>
      </c>
      <c r="AC1918">
        <v>0</v>
      </c>
      <c r="AD1918">
        <v>1</v>
      </c>
      <c r="AE1918">
        <v>0</v>
      </c>
      <c r="AF1918" t="s">
        <v>1164</v>
      </c>
      <c r="AG1918">
        <v>9.7335999999999994E-4</v>
      </c>
      <c r="AH1918">
        <v>2</v>
      </c>
      <c r="AI1918">
        <v>53555261</v>
      </c>
      <c r="AJ1918">
        <v>2115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 x14ac:dyDescent="0.2">
      <c r="A1919">
        <f>ROW(Source!A1233)</f>
        <v>1233</v>
      </c>
      <c r="B1919">
        <v>53555272</v>
      </c>
      <c r="C1919">
        <v>53555256</v>
      </c>
      <c r="D1919">
        <v>29110103</v>
      </c>
      <c r="E1919">
        <v>1</v>
      </c>
      <c r="F1919">
        <v>1</v>
      </c>
      <c r="G1919">
        <v>1</v>
      </c>
      <c r="H1919">
        <v>3</v>
      </c>
      <c r="I1919" t="s">
        <v>2006</v>
      </c>
      <c r="J1919" t="s">
        <v>2007</v>
      </c>
      <c r="K1919" t="s">
        <v>2008</v>
      </c>
      <c r="L1919">
        <v>1346</v>
      </c>
      <c r="N1919">
        <v>1009</v>
      </c>
      <c r="O1919" t="s">
        <v>143</v>
      </c>
      <c r="P1919" t="s">
        <v>143</v>
      </c>
      <c r="Q1919">
        <v>1</v>
      </c>
      <c r="X1919">
        <v>0</v>
      </c>
      <c r="Y1919">
        <v>24.41</v>
      </c>
      <c r="Z1919">
        <v>0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 t="s">
        <v>36</v>
      </c>
      <c r="AG1919">
        <v>0</v>
      </c>
      <c r="AH1919">
        <v>2</v>
      </c>
      <c r="AI1919">
        <v>53555262</v>
      </c>
      <c r="AJ1919">
        <v>2116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 x14ac:dyDescent="0.2">
      <c r="A1920">
        <f>ROW(Source!A1233)</f>
        <v>1233</v>
      </c>
      <c r="B1920">
        <v>53555273</v>
      </c>
      <c r="C1920">
        <v>53555256</v>
      </c>
      <c r="D1920">
        <v>29114240</v>
      </c>
      <c r="E1920">
        <v>1</v>
      </c>
      <c r="F1920">
        <v>1</v>
      </c>
      <c r="G1920">
        <v>1</v>
      </c>
      <c r="H1920">
        <v>3</v>
      </c>
      <c r="I1920" t="s">
        <v>2009</v>
      </c>
      <c r="J1920" t="s">
        <v>2010</v>
      </c>
      <c r="K1920" t="s">
        <v>2011</v>
      </c>
      <c r="L1920">
        <v>1348</v>
      </c>
      <c r="N1920">
        <v>1009</v>
      </c>
      <c r="O1920" t="s">
        <v>26</v>
      </c>
      <c r="P1920" t="s">
        <v>26</v>
      </c>
      <c r="Q1920">
        <v>1000</v>
      </c>
      <c r="X1920">
        <v>0</v>
      </c>
      <c r="Y1920">
        <v>14830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0</v>
      </c>
      <c r="AF1920" t="s">
        <v>36</v>
      </c>
      <c r="AG1920">
        <v>0</v>
      </c>
      <c r="AH1920">
        <v>2</v>
      </c>
      <c r="AI1920">
        <v>53555263</v>
      </c>
      <c r="AJ1920">
        <v>2117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 x14ac:dyDescent="0.2">
      <c r="A1921">
        <f>ROW(Source!A1233)</f>
        <v>1233</v>
      </c>
      <c r="B1921">
        <v>53555274</v>
      </c>
      <c r="C1921">
        <v>53555256</v>
      </c>
      <c r="D1921">
        <v>29139870</v>
      </c>
      <c r="E1921">
        <v>1</v>
      </c>
      <c r="F1921">
        <v>1</v>
      </c>
      <c r="G1921">
        <v>1</v>
      </c>
      <c r="H1921">
        <v>3</v>
      </c>
      <c r="I1921" t="s">
        <v>2137</v>
      </c>
      <c r="J1921" t="s">
        <v>2138</v>
      </c>
      <c r="K1921" t="s">
        <v>2139</v>
      </c>
      <c r="L1921">
        <v>1346</v>
      </c>
      <c r="N1921">
        <v>1009</v>
      </c>
      <c r="O1921" t="s">
        <v>143</v>
      </c>
      <c r="P1921" t="s">
        <v>143</v>
      </c>
      <c r="Q1921">
        <v>1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</v>
      </c>
      <c r="AD1921">
        <v>0</v>
      </c>
      <c r="AE1921">
        <v>0</v>
      </c>
      <c r="AF1921" t="s">
        <v>36</v>
      </c>
      <c r="AG1921">
        <v>0</v>
      </c>
      <c r="AH1921">
        <v>3</v>
      </c>
      <c r="AI1921">
        <v>-1</v>
      </c>
      <c r="AJ1921" t="s">
        <v>3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 x14ac:dyDescent="0.2">
      <c r="A1922">
        <f>ROW(Source!A1233)</f>
        <v>1233</v>
      </c>
      <c r="B1922">
        <v>53555275</v>
      </c>
      <c r="C1922">
        <v>53555256</v>
      </c>
      <c r="D1922">
        <v>29144312</v>
      </c>
      <c r="E1922">
        <v>1</v>
      </c>
      <c r="F1922">
        <v>1</v>
      </c>
      <c r="G1922">
        <v>1</v>
      </c>
      <c r="H1922">
        <v>3</v>
      </c>
      <c r="I1922" t="s">
        <v>2012</v>
      </c>
      <c r="J1922" t="s">
        <v>2013</v>
      </c>
      <c r="K1922" t="s">
        <v>2014</v>
      </c>
      <c r="L1922">
        <v>1301</v>
      </c>
      <c r="N1922">
        <v>1003</v>
      </c>
      <c r="O1922" t="s">
        <v>185</v>
      </c>
      <c r="P1922" t="s">
        <v>185</v>
      </c>
      <c r="Q1922">
        <v>1</v>
      </c>
      <c r="X1922">
        <v>0</v>
      </c>
      <c r="Y1922">
        <v>39.36</v>
      </c>
      <c r="Z1922">
        <v>0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 t="s">
        <v>36</v>
      </c>
      <c r="AG1922">
        <v>0</v>
      </c>
      <c r="AH1922">
        <v>2</v>
      </c>
      <c r="AI1922">
        <v>53555264</v>
      </c>
      <c r="AJ1922">
        <v>2118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 x14ac:dyDescent="0.2">
      <c r="A1923">
        <f>ROW(Source!A1233)</f>
        <v>1233</v>
      </c>
      <c r="B1923">
        <v>53555276</v>
      </c>
      <c r="C1923">
        <v>53555256</v>
      </c>
      <c r="D1923">
        <v>29142736</v>
      </c>
      <c r="E1923">
        <v>1</v>
      </c>
      <c r="F1923">
        <v>1</v>
      </c>
      <c r="G1923">
        <v>1</v>
      </c>
      <c r="H1923">
        <v>3</v>
      </c>
      <c r="I1923" t="s">
        <v>2140</v>
      </c>
      <c r="J1923" t="s">
        <v>2141</v>
      </c>
      <c r="K1923" t="s">
        <v>2142</v>
      </c>
      <c r="L1923">
        <v>1354</v>
      </c>
      <c r="N1923">
        <v>1010</v>
      </c>
      <c r="O1923" t="s">
        <v>160</v>
      </c>
      <c r="P1923" t="s">
        <v>160</v>
      </c>
      <c r="Q1923">
        <v>1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</v>
      </c>
      <c r="AD1923">
        <v>0</v>
      </c>
      <c r="AE1923">
        <v>0</v>
      </c>
      <c r="AF1923" t="s">
        <v>36</v>
      </c>
      <c r="AG1923">
        <v>0</v>
      </c>
      <c r="AH1923">
        <v>3</v>
      </c>
      <c r="AI1923">
        <v>-1</v>
      </c>
      <c r="AJ1923" t="s">
        <v>3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 x14ac:dyDescent="0.2">
      <c r="A1924">
        <f>ROW(Source!A1233)</f>
        <v>1233</v>
      </c>
      <c r="B1924">
        <v>53555277</v>
      </c>
      <c r="C1924">
        <v>53555256</v>
      </c>
      <c r="D1924">
        <v>29150040</v>
      </c>
      <c r="E1924">
        <v>1</v>
      </c>
      <c r="F1924">
        <v>1</v>
      </c>
      <c r="G1924">
        <v>1</v>
      </c>
      <c r="H1924">
        <v>3</v>
      </c>
      <c r="I1924" t="s">
        <v>1576</v>
      </c>
      <c r="J1924" t="s">
        <v>1577</v>
      </c>
      <c r="K1924" t="s">
        <v>1578</v>
      </c>
      <c r="L1924">
        <v>1339</v>
      </c>
      <c r="N1924">
        <v>1007</v>
      </c>
      <c r="O1924" t="s">
        <v>425</v>
      </c>
      <c r="P1924" t="s">
        <v>425</v>
      </c>
      <c r="Q1924">
        <v>1</v>
      </c>
      <c r="X1924">
        <v>0</v>
      </c>
      <c r="Y1924">
        <v>2.44</v>
      </c>
      <c r="Z1924">
        <v>0</v>
      </c>
      <c r="AA1924">
        <v>0</v>
      </c>
      <c r="AB1924">
        <v>0</v>
      </c>
      <c r="AC1924">
        <v>0</v>
      </c>
      <c r="AD1924">
        <v>1</v>
      </c>
      <c r="AE1924">
        <v>0</v>
      </c>
      <c r="AF1924" t="s">
        <v>36</v>
      </c>
      <c r="AG1924">
        <v>0</v>
      </c>
      <c r="AH1924">
        <v>2</v>
      </c>
      <c r="AI1924">
        <v>53555265</v>
      </c>
      <c r="AJ1924">
        <v>2119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 x14ac:dyDescent="0.2">
      <c r="A1925">
        <f>ROW(Source!A1236)</f>
        <v>1236</v>
      </c>
      <c r="B1925">
        <v>53555290</v>
      </c>
      <c r="C1925">
        <v>53555279</v>
      </c>
      <c r="D1925">
        <v>18413627</v>
      </c>
      <c r="E1925">
        <v>1</v>
      </c>
      <c r="F1925">
        <v>1</v>
      </c>
      <c r="G1925">
        <v>1</v>
      </c>
      <c r="H1925">
        <v>1</v>
      </c>
      <c r="I1925" t="s">
        <v>1659</v>
      </c>
      <c r="J1925" t="s">
        <v>3</v>
      </c>
      <c r="K1925" t="s">
        <v>1660</v>
      </c>
      <c r="L1925">
        <v>1369</v>
      </c>
      <c r="N1925">
        <v>1013</v>
      </c>
      <c r="O1925" t="s">
        <v>1486</v>
      </c>
      <c r="P1925" t="s">
        <v>1486</v>
      </c>
      <c r="Q1925">
        <v>1</v>
      </c>
      <c r="X1925">
        <v>112.35616149999998</v>
      </c>
      <c r="Y1925">
        <v>0</v>
      </c>
      <c r="Z1925">
        <v>0</v>
      </c>
      <c r="AA1925">
        <v>0</v>
      </c>
      <c r="AB1925">
        <v>323.88</v>
      </c>
      <c r="AC1925">
        <v>0</v>
      </c>
      <c r="AD1925">
        <v>1</v>
      </c>
      <c r="AE1925">
        <v>1</v>
      </c>
      <c r="AF1925" t="s">
        <v>62</v>
      </c>
      <c r="AG1925">
        <v>148.59102358374997</v>
      </c>
      <c r="AH1925">
        <v>2</v>
      </c>
      <c r="AI1925">
        <v>53555280</v>
      </c>
      <c r="AJ1925">
        <v>2121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 x14ac:dyDescent="0.2">
      <c r="A1926">
        <f>ROW(Source!A1236)</f>
        <v>1236</v>
      </c>
      <c r="B1926">
        <v>53555291</v>
      </c>
      <c r="C1926">
        <v>53555279</v>
      </c>
      <c r="D1926">
        <v>121548</v>
      </c>
      <c r="E1926">
        <v>1</v>
      </c>
      <c r="F1926">
        <v>1</v>
      </c>
      <c r="G1926">
        <v>1</v>
      </c>
      <c r="H1926">
        <v>1</v>
      </c>
      <c r="I1926" t="s">
        <v>31</v>
      </c>
      <c r="J1926" t="s">
        <v>3</v>
      </c>
      <c r="K1926" t="s">
        <v>1489</v>
      </c>
      <c r="L1926">
        <v>608254</v>
      </c>
      <c r="N1926">
        <v>1013</v>
      </c>
      <c r="O1926" t="s">
        <v>1490</v>
      </c>
      <c r="P1926" t="s">
        <v>1490</v>
      </c>
      <c r="Q1926">
        <v>1</v>
      </c>
      <c r="X1926">
        <v>4.1328125E-2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1</v>
      </c>
      <c r="AE1926">
        <v>2</v>
      </c>
      <c r="AF1926" t="s">
        <v>61</v>
      </c>
      <c r="AG1926">
        <v>5.9409179687499994E-2</v>
      </c>
      <c r="AH1926">
        <v>2</v>
      </c>
      <c r="AI1926">
        <v>53555281</v>
      </c>
      <c r="AJ1926">
        <v>2122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 x14ac:dyDescent="0.2">
      <c r="A1927">
        <f>ROW(Source!A1236)</f>
        <v>1236</v>
      </c>
      <c r="B1927">
        <v>53555292</v>
      </c>
      <c r="C1927">
        <v>53555279</v>
      </c>
      <c r="D1927">
        <v>29172268</v>
      </c>
      <c r="E1927">
        <v>1</v>
      </c>
      <c r="F1927">
        <v>1</v>
      </c>
      <c r="G1927">
        <v>1</v>
      </c>
      <c r="H1927">
        <v>2</v>
      </c>
      <c r="I1927" t="s">
        <v>1582</v>
      </c>
      <c r="J1927" t="s">
        <v>1583</v>
      </c>
      <c r="K1927" t="s">
        <v>1584</v>
      </c>
      <c r="L1927">
        <v>1368</v>
      </c>
      <c r="N1927">
        <v>1011</v>
      </c>
      <c r="O1927" t="s">
        <v>1494</v>
      </c>
      <c r="P1927" t="s">
        <v>1494</v>
      </c>
      <c r="Q1927">
        <v>1</v>
      </c>
      <c r="X1927">
        <v>2.06640625E-2</v>
      </c>
      <c r="Y1927">
        <v>0</v>
      </c>
      <c r="Z1927">
        <v>86.4</v>
      </c>
      <c r="AA1927">
        <v>13.5</v>
      </c>
      <c r="AB1927">
        <v>0</v>
      </c>
      <c r="AC1927">
        <v>0</v>
      </c>
      <c r="AD1927">
        <v>1</v>
      </c>
      <c r="AE1927">
        <v>0</v>
      </c>
      <c r="AF1927" t="s">
        <v>61</v>
      </c>
      <c r="AG1927">
        <v>2.9704589843749997E-2</v>
      </c>
      <c r="AH1927">
        <v>2</v>
      </c>
      <c r="AI1927">
        <v>53555282</v>
      </c>
      <c r="AJ1927">
        <v>2123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 x14ac:dyDescent="0.2">
      <c r="A1928">
        <f>ROW(Source!A1236)</f>
        <v>1236</v>
      </c>
      <c r="B1928">
        <v>53555293</v>
      </c>
      <c r="C1928">
        <v>53555279</v>
      </c>
      <c r="D1928">
        <v>29172379</v>
      </c>
      <c r="E1928">
        <v>1</v>
      </c>
      <c r="F1928">
        <v>1</v>
      </c>
      <c r="G1928">
        <v>1</v>
      </c>
      <c r="H1928">
        <v>2</v>
      </c>
      <c r="I1928" t="s">
        <v>1495</v>
      </c>
      <c r="J1928" t="s">
        <v>1496</v>
      </c>
      <c r="K1928" t="s">
        <v>1497</v>
      </c>
      <c r="L1928">
        <v>1368</v>
      </c>
      <c r="N1928">
        <v>1011</v>
      </c>
      <c r="O1928" t="s">
        <v>1494</v>
      </c>
      <c r="P1928" t="s">
        <v>1494</v>
      </c>
      <c r="Q1928">
        <v>1</v>
      </c>
      <c r="X1928">
        <v>2.06640625E-2</v>
      </c>
      <c r="Y1928">
        <v>0</v>
      </c>
      <c r="Z1928">
        <v>112</v>
      </c>
      <c r="AA1928">
        <v>13.5</v>
      </c>
      <c r="AB1928">
        <v>0</v>
      </c>
      <c r="AC1928">
        <v>0</v>
      </c>
      <c r="AD1928">
        <v>1</v>
      </c>
      <c r="AE1928">
        <v>0</v>
      </c>
      <c r="AF1928" t="s">
        <v>61</v>
      </c>
      <c r="AG1928">
        <v>2.9704589843749997E-2</v>
      </c>
      <c r="AH1928">
        <v>2</v>
      </c>
      <c r="AI1928">
        <v>53555283</v>
      </c>
      <c r="AJ1928">
        <v>2124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 x14ac:dyDescent="0.2">
      <c r="A1929">
        <f>ROW(Source!A1236)</f>
        <v>1236</v>
      </c>
      <c r="B1929">
        <v>53555294</v>
      </c>
      <c r="C1929">
        <v>53555279</v>
      </c>
      <c r="D1929">
        <v>29174913</v>
      </c>
      <c r="E1929">
        <v>1</v>
      </c>
      <c r="F1929">
        <v>1</v>
      </c>
      <c r="G1929">
        <v>1</v>
      </c>
      <c r="H1929">
        <v>2</v>
      </c>
      <c r="I1929" t="s">
        <v>1513</v>
      </c>
      <c r="J1929" t="s">
        <v>1514</v>
      </c>
      <c r="K1929" t="s">
        <v>1515</v>
      </c>
      <c r="L1929">
        <v>1368</v>
      </c>
      <c r="N1929">
        <v>1011</v>
      </c>
      <c r="O1929" t="s">
        <v>1494</v>
      </c>
      <c r="P1929" t="s">
        <v>1494</v>
      </c>
      <c r="Q1929">
        <v>1</v>
      </c>
      <c r="X1929">
        <v>2.06640625E-2</v>
      </c>
      <c r="Y1929">
        <v>0</v>
      </c>
      <c r="Z1929">
        <v>87.17</v>
      </c>
      <c r="AA1929">
        <v>11.6</v>
      </c>
      <c r="AB1929">
        <v>0</v>
      </c>
      <c r="AC1929">
        <v>0</v>
      </c>
      <c r="AD1929">
        <v>1</v>
      </c>
      <c r="AE1929">
        <v>0</v>
      </c>
      <c r="AF1929" t="s">
        <v>61</v>
      </c>
      <c r="AG1929">
        <v>2.9704589843749997E-2</v>
      </c>
      <c r="AH1929">
        <v>2</v>
      </c>
      <c r="AI1929">
        <v>53555284</v>
      </c>
      <c r="AJ1929">
        <v>2125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 x14ac:dyDescent="0.2">
      <c r="A1930">
        <f>ROW(Source!A1236)</f>
        <v>1236</v>
      </c>
      <c r="B1930">
        <v>53555295</v>
      </c>
      <c r="C1930">
        <v>53555279</v>
      </c>
      <c r="D1930">
        <v>29110103</v>
      </c>
      <c r="E1930">
        <v>1</v>
      </c>
      <c r="F1930">
        <v>1</v>
      </c>
      <c r="G1930">
        <v>1</v>
      </c>
      <c r="H1930">
        <v>3</v>
      </c>
      <c r="I1930" t="s">
        <v>2006</v>
      </c>
      <c r="J1930" t="s">
        <v>2007</v>
      </c>
      <c r="K1930" t="s">
        <v>2008</v>
      </c>
      <c r="L1930">
        <v>1346</v>
      </c>
      <c r="N1930">
        <v>1009</v>
      </c>
      <c r="O1930" t="s">
        <v>143</v>
      </c>
      <c r="P1930" t="s">
        <v>143</v>
      </c>
      <c r="Q1930">
        <v>1</v>
      </c>
      <c r="X1930">
        <v>1.5</v>
      </c>
      <c r="Y1930">
        <v>24.41</v>
      </c>
      <c r="Z1930">
        <v>0</v>
      </c>
      <c r="AA1930">
        <v>0</v>
      </c>
      <c r="AB1930">
        <v>0</v>
      </c>
      <c r="AC1930">
        <v>0</v>
      </c>
      <c r="AD1930">
        <v>1</v>
      </c>
      <c r="AE1930">
        <v>0</v>
      </c>
      <c r="AF1930" t="s">
        <v>3</v>
      </c>
      <c r="AG1930">
        <v>1.5</v>
      </c>
      <c r="AH1930">
        <v>2</v>
      </c>
      <c r="AI1930">
        <v>53555285</v>
      </c>
      <c r="AJ1930">
        <v>2126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 x14ac:dyDescent="0.2">
      <c r="A1931">
        <f>ROW(Source!A1236)</f>
        <v>1236</v>
      </c>
      <c r="B1931">
        <v>53555296</v>
      </c>
      <c r="C1931">
        <v>53555279</v>
      </c>
      <c r="D1931">
        <v>29114240</v>
      </c>
      <c r="E1931">
        <v>1</v>
      </c>
      <c r="F1931">
        <v>1</v>
      </c>
      <c r="G1931">
        <v>1</v>
      </c>
      <c r="H1931">
        <v>3</v>
      </c>
      <c r="I1931" t="s">
        <v>2009</v>
      </c>
      <c r="J1931" t="s">
        <v>2010</v>
      </c>
      <c r="K1931" t="s">
        <v>2011</v>
      </c>
      <c r="L1931">
        <v>1348</v>
      </c>
      <c r="N1931">
        <v>1009</v>
      </c>
      <c r="O1931" t="s">
        <v>26</v>
      </c>
      <c r="P1931" t="s">
        <v>26</v>
      </c>
      <c r="Q1931">
        <v>1000</v>
      </c>
      <c r="X1931">
        <v>1.1999999999999999E-3</v>
      </c>
      <c r="Y1931">
        <v>14830</v>
      </c>
      <c r="Z1931">
        <v>0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3</v>
      </c>
      <c r="AG1931">
        <v>1.1999999999999999E-3</v>
      </c>
      <c r="AH1931">
        <v>2</v>
      </c>
      <c r="AI1931">
        <v>53555286</v>
      </c>
      <c r="AJ1931">
        <v>2127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 x14ac:dyDescent="0.2">
      <c r="A1932">
        <f>ROW(Source!A1236)</f>
        <v>1236</v>
      </c>
      <c r="B1932">
        <v>53555297</v>
      </c>
      <c r="C1932">
        <v>53555279</v>
      </c>
      <c r="D1932">
        <v>29139870</v>
      </c>
      <c r="E1932">
        <v>1</v>
      </c>
      <c r="F1932">
        <v>1</v>
      </c>
      <c r="G1932">
        <v>1</v>
      </c>
      <c r="H1932">
        <v>3</v>
      </c>
      <c r="I1932" t="s">
        <v>2137</v>
      </c>
      <c r="J1932" t="s">
        <v>2138</v>
      </c>
      <c r="K1932" t="s">
        <v>2139</v>
      </c>
      <c r="L1932">
        <v>1346</v>
      </c>
      <c r="N1932">
        <v>1009</v>
      </c>
      <c r="O1932" t="s">
        <v>143</v>
      </c>
      <c r="P1932" t="s">
        <v>143</v>
      </c>
      <c r="Q1932">
        <v>1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</v>
      </c>
      <c r="AD1932">
        <v>0</v>
      </c>
      <c r="AE1932">
        <v>0</v>
      </c>
      <c r="AF1932" t="s">
        <v>3</v>
      </c>
      <c r="AG1932">
        <v>0</v>
      </c>
      <c r="AH1932">
        <v>3</v>
      </c>
      <c r="AI1932">
        <v>-1</v>
      </c>
      <c r="AJ1932" t="s">
        <v>3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 x14ac:dyDescent="0.2">
      <c r="A1933">
        <f>ROW(Source!A1236)</f>
        <v>1236</v>
      </c>
      <c r="B1933">
        <v>53555298</v>
      </c>
      <c r="C1933">
        <v>53555279</v>
      </c>
      <c r="D1933">
        <v>29144312</v>
      </c>
      <c r="E1933">
        <v>1</v>
      </c>
      <c r="F1933">
        <v>1</v>
      </c>
      <c r="G1933">
        <v>1</v>
      </c>
      <c r="H1933">
        <v>3</v>
      </c>
      <c r="I1933" t="s">
        <v>2012</v>
      </c>
      <c r="J1933" t="s">
        <v>2013</v>
      </c>
      <c r="K1933" t="s">
        <v>2014</v>
      </c>
      <c r="L1933">
        <v>1301</v>
      </c>
      <c r="N1933">
        <v>1003</v>
      </c>
      <c r="O1933" t="s">
        <v>185</v>
      </c>
      <c r="P1933" t="s">
        <v>185</v>
      </c>
      <c r="Q1933">
        <v>1</v>
      </c>
      <c r="X1933">
        <v>99.8</v>
      </c>
      <c r="Y1933">
        <v>39.36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 t="s">
        <v>3</v>
      </c>
      <c r="AG1933">
        <v>99.8</v>
      </c>
      <c r="AH1933">
        <v>2</v>
      </c>
      <c r="AI1933">
        <v>53555288</v>
      </c>
      <c r="AJ1933">
        <v>2129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 x14ac:dyDescent="0.2">
      <c r="A1934">
        <f>ROW(Source!A1236)</f>
        <v>1236</v>
      </c>
      <c r="B1934">
        <v>53555299</v>
      </c>
      <c r="C1934">
        <v>53555279</v>
      </c>
      <c r="D1934">
        <v>29142736</v>
      </c>
      <c r="E1934">
        <v>1</v>
      </c>
      <c r="F1934">
        <v>1</v>
      </c>
      <c r="G1934">
        <v>1</v>
      </c>
      <c r="H1934">
        <v>3</v>
      </c>
      <c r="I1934" t="s">
        <v>2140</v>
      </c>
      <c r="J1934" t="s">
        <v>2141</v>
      </c>
      <c r="K1934" t="s">
        <v>2142</v>
      </c>
      <c r="L1934">
        <v>1354</v>
      </c>
      <c r="N1934">
        <v>1010</v>
      </c>
      <c r="O1934" t="s">
        <v>160</v>
      </c>
      <c r="P1934" t="s">
        <v>160</v>
      </c>
      <c r="Q1934">
        <v>1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</v>
      </c>
      <c r="AD1934">
        <v>0</v>
      </c>
      <c r="AE1934">
        <v>0</v>
      </c>
      <c r="AF1934" t="s">
        <v>3</v>
      </c>
      <c r="AG1934">
        <v>0</v>
      </c>
      <c r="AH1934">
        <v>3</v>
      </c>
      <c r="AI1934">
        <v>-1</v>
      </c>
      <c r="AJ1934" t="s">
        <v>3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 x14ac:dyDescent="0.2">
      <c r="A1935">
        <f>ROW(Source!A1236)</f>
        <v>1236</v>
      </c>
      <c r="B1935">
        <v>53555300</v>
      </c>
      <c r="C1935">
        <v>53555279</v>
      </c>
      <c r="D1935">
        <v>29150040</v>
      </c>
      <c r="E1935">
        <v>1</v>
      </c>
      <c r="F1935">
        <v>1</v>
      </c>
      <c r="G1935">
        <v>1</v>
      </c>
      <c r="H1935">
        <v>3</v>
      </c>
      <c r="I1935" t="s">
        <v>1576</v>
      </c>
      <c r="J1935" t="s">
        <v>1577</v>
      </c>
      <c r="K1935" t="s">
        <v>1578</v>
      </c>
      <c r="L1935">
        <v>1339</v>
      </c>
      <c r="N1935">
        <v>1007</v>
      </c>
      <c r="O1935" t="s">
        <v>425</v>
      </c>
      <c r="P1935" t="s">
        <v>425</v>
      </c>
      <c r="Q1935">
        <v>1</v>
      </c>
      <c r="X1935">
        <v>0.39</v>
      </c>
      <c r="Y1935">
        <v>2.44</v>
      </c>
      <c r="Z1935">
        <v>0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 t="s">
        <v>3</v>
      </c>
      <c r="AG1935">
        <v>0.39</v>
      </c>
      <c r="AH1935">
        <v>2</v>
      </c>
      <c r="AI1935">
        <v>53555289</v>
      </c>
      <c r="AJ1935">
        <v>2130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 x14ac:dyDescent="0.2">
      <c r="A1936">
        <f>ROW(Source!A1237)</f>
        <v>1237</v>
      </c>
      <c r="B1936">
        <v>53555290</v>
      </c>
      <c r="C1936">
        <v>53555279</v>
      </c>
      <c r="D1936">
        <v>18413627</v>
      </c>
      <c r="E1936">
        <v>1</v>
      </c>
      <c r="F1936">
        <v>1</v>
      </c>
      <c r="G1936">
        <v>1</v>
      </c>
      <c r="H1936">
        <v>1</v>
      </c>
      <c r="I1936" t="s">
        <v>1659</v>
      </c>
      <c r="J1936" t="s">
        <v>3</v>
      </c>
      <c r="K1936" t="s">
        <v>1660</v>
      </c>
      <c r="L1936">
        <v>1369</v>
      </c>
      <c r="N1936">
        <v>1013</v>
      </c>
      <c r="O1936" t="s">
        <v>1486</v>
      </c>
      <c r="P1936" t="s">
        <v>1486</v>
      </c>
      <c r="Q1936">
        <v>1</v>
      </c>
      <c r="X1936">
        <v>112.35616149999998</v>
      </c>
      <c r="Y1936">
        <v>0</v>
      </c>
      <c r="Z1936">
        <v>0</v>
      </c>
      <c r="AA1936">
        <v>0</v>
      </c>
      <c r="AB1936">
        <v>323.88</v>
      </c>
      <c r="AC1936">
        <v>0</v>
      </c>
      <c r="AD1936">
        <v>1</v>
      </c>
      <c r="AE1936">
        <v>1</v>
      </c>
      <c r="AF1936" t="s">
        <v>62</v>
      </c>
      <c r="AG1936">
        <v>148.59102358374997</v>
      </c>
      <c r="AH1936">
        <v>2</v>
      </c>
      <c r="AI1936">
        <v>53555280</v>
      </c>
      <c r="AJ1936">
        <v>2131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 x14ac:dyDescent="0.2">
      <c r="A1937">
        <f>ROW(Source!A1237)</f>
        <v>1237</v>
      </c>
      <c r="B1937">
        <v>53555291</v>
      </c>
      <c r="C1937">
        <v>53555279</v>
      </c>
      <c r="D1937">
        <v>121548</v>
      </c>
      <c r="E1937">
        <v>1</v>
      </c>
      <c r="F1937">
        <v>1</v>
      </c>
      <c r="G1937">
        <v>1</v>
      </c>
      <c r="H1937">
        <v>1</v>
      </c>
      <c r="I1937" t="s">
        <v>31</v>
      </c>
      <c r="J1937" t="s">
        <v>3</v>
      </c>
      <c r="K1937" t="s">
        <v>1489</v>
      </c>
      <c r="L1937">
        <v>608254</v>
      </c>
      <c r="N1937">
        <v>1013</v>
      </c>
      <c r="O1937" t="s">
        <v>1490</v>
      </c>
      <c r="P1937" t="s">
        <v>1490</v>
      </c>
      <c r="Q1937">
        <v>1</v>
      </c>
      <c r="X1937">
        <v>4.1328125E-2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2</v>
      </c>
      <c r="AF1937" t="s">
        <v>61</v>
      </c>
      <c r="AG1937">
        <v>5.9409179687499994E-2</v>
      </c>
      <c r="AH1937">
        <v>2</v>
      </c>
      <c r="AI1937">
        <v>53555281</v>
      </c>
      <c r="AJ1937">
        <v>2132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 x14ac:dyDescent="0.2">
      <c r="A1938">
        <f>ROW(Source!A1237)</f>
        <v>1237</v>
      </c>
      <c r="B1938">
        <v>53555292</v>
      </c>
      <c r="C1938">
        <v>53555279</v>
      </c>
      <c r="D1938">
        <v>29172268</v>
      </c>
      <c r="E1938">
        <v>1</v>
      </c>
      <c r="F1938">
        <v>1</v>
      </c>
      <c r="G1938">
        <v>1</v>
      </c>
      <c r="H1938">
        <v>2</v>
      </c>
      <c r="I1938" t="s">
        <v>1582</v>
      </c>
      <c r="J1938" t="s">
        <v>1583</v>
      </c>
      <c r="K1938" t="s">
        <v>1584</v>
      </c>
      <c r="L1938">
        <v>1368</v>
      </c>
      <c r="N1938">
        <v>1011</v>
      </c>
      <c r="O1938" t="s">
        <v>1494</v>
      </c>
      <c r="P1938" t="s">
        <v>1494</v>
      </c>
      <c r="Q1938">
        <v>1</v>
      </c>
      <c r="X1938">
        <v>2.06640625E-2</v>
      </c>
      <c r="Y1938">
        <v>0</v>
      </c>
      <c r="Z1938">
        <v>86.4</v>
      </c>
      <c r="AA1938">
        <v>13.5</v>
      </c>
      <c r="AB1938">
        <v>0</v>
      </c>
      <c r="AC1938">
        <v>0</v>
      </c>
      <c r="AD1938">
        <v>1</v>
      </c>
      <c r="AE1938">
        <v>0</v>
      </c>
      <c r="AF1938" t="s">
        <v>61</v>
      </c>
      <c r="AG1938">
        <v>2.9704589843749997E-2</v>
      </c>
      <c r="AH1938">
        <v>2</v>
      </c>
      <c r="AI1938">
        <v>53555282</v>
      </c>
      <c r="AJ1938">
        <v>2133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 x14ac:dyDescent="0.2">
      <c r="A1939">
        <f>ROW(Source!A1237)</f>
        <v>1237</v>
      </c>
      <c r="B1939">
        <v>53555293</v>
      </c>
      <c r="C1939">
        <v>53555279</v>
      </c>
      <c r="D1939">
        <v>29172379</v>
      </c>
      <c r="E1939">
        <v>1</v>
      </c>
      <c r="F1939">
        <v>1</v>
      </c>
      <c r="G1939">
        <v>1</v>
      </c>
      <c r="H1939">
        <v>2</v>
      </c>
      <c r="I1939" t="s">
        <v>1495</v>
      </c>
      <c r="J1939" t="s">
        <v>1496</v>
      </c>
      <c r="K1939" t="s">
        <v>1497</v>
      </c>
      <c r="L1939">
        <v>1368</v>
      </c>
      <c r="N1939">
        <v>1011</v>
      </c>
      <c r="O1939" t="s">
        <v>1494</v>
      </c>
      <c r="P1939" t="s">
        <v>1494</v>
      </c>
      <c r="Q1939">
        <v>1</v>
      </c>
      <c r="X1939">
        <v>2.06640625E-2</v>
      </c>
      <c r="Y1939">
        <v>0</v>
      </c>
      <c r="Z1939">
        <v>112</v>
      </c>
      <c r="AA1939">
        <v>13.5</v>
      </c>
      <c r="AB1939">
        <v>0</v>
      </c>
      <c r="AC1939">
        <v>0</v>
      </c>
      <c r="AD1939">
        <v>1</v>
      </c>
      <c r="AE1939">
        <v>0</v>
      </c>
      <c r="AF1939" t="s">
        <v>61</v>
      </c>
      <c r="AG1939">
        <v>2.9704589843749997E-2</v>
      </c>
      <c r="AH1939">
        <v>2</v>
      </c>
      <c r="AI1939">
        <v>53555283</v>
      </c>
      <c r="AJ1939">
        <v>2134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 x14ac:dyDescent="0.2">
      <c r="A1940">
        <f>ROW(Source!A1237)</f>
        <v>1237</v>
      </c>
      <c r="B1940">
        <v>53555294</v>
      </c>
      <c r="C1940">
        <v>53555279</v>
      </c>
      <c r="D1940">
        <v>29174913</v>
      </c>
      <c r="E1940">
        <v>1</v>
      </c>
      <c r="F1940">
        <v>1</v>
      </c>
      <c r="G1940">
        <v>1</v>
      </c>
      <c r="H1940">
        <v>2</v>
      </c>
      <c r="I1940" t="s">
        <v>1513</v>
      </c>
      <c r="J1940" t="s">
        <v>1514</v>
      </c>
      <c r="K1940" t="s">
        <v>1515</v>
      </c>
      <c r="L1940">
        <v>1368</v>
      </c>
      <c r="N1940">
        <v>1011</v>
      </c>
      <c r="O1940" t="s">
        <v>1494</v>
      </c>
      <c r="P1940" t="s">
        <v>1494</v>
      </c>
      <c r="Q1940">
        <v>1</v>
      </c>
      <c r="X1940">
        <v>2.06640625E-2</v>
      </c>
      <c r="Y1940">
        <v>0</v>
      </c>
      <c r="Z1940">
        <v>87.17</v>
      </c>
      <c r="AA1940">
        <v>11.6</v>
      </c>
      <c r="AB1940">
        <v>0</v>
      </c>
      <c r="AC1940">
        <v>0</v>
      </c>
      <c r="AD1940">
        <v>1</v>
      </c>
      <c r="AE1940">
        <v>0</v>
      </c>
      <c r="AF1940" t="s">
        <v>61</v>
      </c>
      <c r="AG1940">
        <v>2.9704589843749997E-2</v>
      </c>
      <c r="AH1940">
        <v>2</v>
      </c>
      <c r="AI1940">
        <v>53555284</v>
      </c>
      <c r="AJ1940">
        <v>2135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 x14ac:dyDescent="0.2">
      <c r="A1941">
        <f>ROW(Source!A1237)</f>
        <v>1237</v>
      </c>
      <c r="B1941">
        <v>53555295</v>
      </c>
      <c r="C1941">
        <v>53555279</v>
      </c>
      <c r="D1941">
        <v>29110103</v>
      </c>
      <c r="E1941">
        <v>1</v>
      </c>
      <c r="F1941">
        <v>1</v>
      </c>
      <c r="G1941">
        <v>1</v>
      </c>
      <c r="H1941">
        <v>3</v>
      </c>
      <c r="I1941" t="s">
        <v>2006</v>
      </c>
      <c r="J1941" t="s">
        <v>2007</v>
      </c>
      <c r="K1941" t="s">
        <v>2008</v>
      </c>
      <c r="L1941">
        <v>1346</v>
      </c>
      <c r="N1941">
        <v>1009</v>
      </c>
      <c r="O1941" t="s">
        <v>143</v>
      </c>
      <c r="P1941" t="s">
        <v>143</v>
      </c>
      <c r="Q1941">
        <v>1</v>
      </c>
      <c r="X1941">
        <v>1.5</v>
      </c>
      <c r="Y1941">
        <v>24.41</v>
      </c>
      <c r="Z1941">
        <v>0</v>
      </c>
      <c r="AA1941">
        <v>0</v>
      </c>
      <c r="AB1941">
        <v>0</v>
      </c>
      <c r="AC1941">
        <v>0</v>
      </c>
      <c r="AD1941">
        <v>1</v>
      </c>
      <c r="AE1941">
        <v>0</v>
      </c>
      <c r="AF1941" t="s">
        <v>3</v>
      </c>
      <c r="AG1941">
        <v>1.5</v>
      </c>
      <c r="AH1941">
        <v>2</v>
      </c>
      <c r="AI1941">
        <v>53555285</v>
      </c>
      <c r="AJ1941">
        <v>2136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 x14ac:dyDescent="0.2">
      <c r="A1942">
        <f>ROW(Source!A1237)</f>
        <v>1237</v>
      </c>
      <c r="B1942">
        <v>53555296</v>
      </c>
      <c r="C1942">
        <v>53555279</v>
      </c>
      <c r="D1942">
        <v>29114240</v>
      </c>
      <c r="E1942">
        <v>1</v>
      </c>
      <c r="F1942">
        <v>1</v>
      </c>
      <c r="G1942">
        <v>1</v>
      </c>
      <c r="H1942">
        <v>3</v>
      </c>
      <c r="I1942" t="s">
        <v>2009</v>
      </c>
      <c r="J1942" t="s">
        <v>2010</v>
      </c>
      <c r="K1942" t="s">
        <v>2011</v>
      </c>
      <c r="L1942">
        <v>1348</v>
      </c>
      <c r="N1942">
        <v>1009</v>
      </c>
      <c r="O1942" t="s">
        <v>26</v>
      </c>
      <c r="P1942" t="s">
        <v>26</v>
      </c>
      <c r="Q1942">
        <v>1000</v>
      </c>
      <c r="X1942">
        <v>1.1999999999999999E-3</v>
      </c>
      <c r="Y1942">
        <v>14830</v>
      </c>
      <c r="Z1942">
        <v>0</v>
      </c>
      <c r="AA1942">
        <v>0</v>
      </c>
      <c r="AB1942">
        <v>0</v>
      </c>
      <c r="AC1942">
        <v>0</v>
      </c>
      <c r="AD1942">
        <v>1</v>
      </c>
      <c r="AE1942">
        <v>0</v>
      </c>
      <c r="AF1942" t="s">
        <v>3</v>
      </c>
      <c r="AG1942">
        <v>1.1999999999999999E-3</v>
      </c>
      <c r="AH1942">
        <v>2</v>
      </c>
      <c r="AI1942">
        <v>53555286</v>
      </c>
      <c r="AJ1942">
        <v>2137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 x14ac:dyDescent="0.2">
      <c r="A1943">
        <f>ROW(Source!A1237)</f>
        <v>1237</v>
      </c>
      <c r="B1943">
        <v>53555297</v>
      </c>
      <c r="C1943">
        <v>53555279</v>
      </c>
      <c r="D1943">
        <v>29139870</v>
      </c>
      <c r="E1943">
        <v>1</v>
      </c>
      <c r="F1943">
        <v>1</v>
      </c>
      <c r="G1943">
        <v>1</v>
      </c>
      <c r="H1943">
        <v>3</v>
      </c>
      <c r="I1943" t="s">
        <v>2137</v>
      </c>
      <c r="J1943" t="s">
        <v>2138</v>
      </c>
      <c r="K1943" t="s">
        <v>2139</v>
      </c>
      <c r="L1943">
        <v>1346</v>
      </c>
      <c r="N1943">
        <v>1009</v>
      </c>
      <c r="O1943" t="s">
        <v>143</v>
      </c>
      <c r="P1943" t="s">
        <v>143</v>
      </c>
      <c r="Q1943">
        <v>1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</v>
      </c>
      <c r="AD1943">
        <v>0</v>
      </c>
      <c r="AE1943">
        <v>0</v>
      </c>
      <c r="AF1943" t="s">
        <v>3</v>
      </c>
      <c r="AG1943">
        <v>0</v>
      </c>
      <c r="AH1943">
        <v>3</v>
      </c>
      <c r="AI1943">
        <v>-1</v>
      </c>
      <c r="AJ1943" t="s">
        <v>3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 x14ac:dyDescent="0.2">
      <c r="A1944">
        <f>ROW(Source!A1237)</f>
        <v>1237</v>
      </c>
      <c r="B1944">
        <v>53555298</v>
      </c>
      <c r="C1944">
        <v>53555279</v>
      </c>
      <c r="D1944">
        <v>29144312</v>
      </c>
      <c r="E1944">
        <v>1</v>
      </c>
      <c r="F1944">
        <v>1</v>
      </c>
      <c r="G1944">
        <v>1</v>
      </c>
      <c r="H1944">
        <v>3</v>
      </c>
      <c r="I1944" t="s">
        <v>2012</v>
      </c>
      <c r="J1944" t="s">
        <v>2013</v>
      </c>
      <c r="K1944" t="s">
        <v>2014</v>
      </c>
      <c r="L1944">
        <v>1301</v>
      </c>
      <c r="N1944">
        <v>1003</v>
      </c>
      <c r="O1944" t="s">
        <v>185</v>
      </c>
      <c r="P1944" t="s">
        <v>185</v>
      </c>
      <c r="Q1944">
        <v>1</v>
      </c>
      <c r="X1944">
        <v>99.8</v>
      </c>
      <c r="Y1944">
        <v>39.36</v>
      </c>
      <c r="Z1944">
        <v>0</v>
      </c>
      <c r="AA1944">
        <v>0</v>
      </c>
      <c r="AB1944">
        <v>0</v>
      </c>
      <c r="AC1944">
        <v>0</v>
      </c>
      <c r="AD1944">
        <v>1</v>
      </c>
      <c r="AE1944">
        <v>0</v>
      </c>
      <c r="AF1944" t="s">
        <v>3</v>
      </c>
      <c r="AG1944">
        <v>99.8</v>
      </c>
      <c r="AH1944">
        <v>2</v>
      </c>
      <c r="AI1944">
        <v>53555288</v>
      </c>
      <c r="AJ1944">
        <v>2139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 x14ac:dyDescent="0.2">
      <c r="A1945">
        <f>ROW(Source!A1237)</f>
        <v>1237</v>
      </c>
      <c r="B1945">
        <v>53555299</v>
      </c>
      <c r="C1945">
        <v>53555279</v>
      </c>
      <c r="D1945">
        <v>29142736</v>
      </c>
      <c r="E1945">
        <v>1</v>
      </c>
      <c r="F1945">
        <v>1</v>
      </c>
      <c r="G1945">
        <v>1</v>
      </c>
      <c r="H1945">
        <v>3</v>
      </c>
      <c r="I1945" t="s">
        <v>2140</v>
      </c>
      <c r="J1945" t="s">
        <v>2141</v>
      </c>
      <c r="K1945" t="s">
        <v>2142</v>
      </c>
      <c r="L1945">
        <v>1354</v>
      </c>
      <c r="N1945">
        <v>1010</v>
      </c>
      <c r="O1945" t="s">
        <v>160</v>
      </c>
      <c r="P1945" t="s">
        <v>160</v>
      </c>
      <c r="Q1945">
        <v>1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</v>
      </c>
      <c r="AD1945">
        <v>0</v>
      </c>
      <c r="AE1945">
        <v>0</v>
      </c>
      <c r="AF1945" t="s">
        <v>3</v>
      </c>
      <c r="AG1945">
        <v>0</v>
      </c>
      <c r="AH1945">
        <v>3</v>
      </c>
      <c r="AI1945">
        <v>-1</v>
      </c>
      <c r="AJ1945" t="s">
        <v>3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 x14ac:dyDescent="0.2">
      <c r="A1946">
        <f>ROW(Source!A1237)</f>
        <v>1237</v>
      </c>
      <c r="B1946">
        <v>53555300</v>
      </c>
      <c r="C1946">
        <v>53555279</v>
      </c>
      <c r="D1946">
        <v>29150040</v>
      </c>
      <c r="E1946">
        <v>1</v>
      </c>
      <c r="F1946">
        <v>1</v>
      </c>
      <c r="G1946">
        <v>1</v>
      </c>
      <c r="H1946">
        <v>3</v>
      </c>
      <c r="I1946" t="s">
        <v>1576</v>
      </c>
      <c r="J1946" t="s">
        <v>1577</v>
      </c>
      <c r="K1946" t="s">
        <v>1578</v>
      </c>
      <c r="L1946">
        <v>1339</v>
      </c>
      <c r="N1946">
        <v>1007</v>
      </c>
      <c r="O1946" t="s">
        <v>425</v>
      </c>
      <c r="P1946" t="s">
        <v>425</v>
      </c>
      <c r="Q1946">
        <v>1</v>
      </c>
      <c r="X1946">
        <v>0.39</v>
      </c>
      <c r="Y1946">
        <v>2.44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0.39</v>
      </c>
      <c r="AH1946">
        <v>2</v>
      </c>
      <c r="AI1946">
        <v>53555289</v>
      </c>
      <c r="AJ1946">
        <v>2140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 x14ac:dyDescent="0.2">
      <c r="A1947">
        <f>ROW(Source!A1240)</f>
        <v>1240</v>
      </c>
      <c r="B1947">
        <v>53555313</v>
      </c>
      <c r="C1947">
        <v>53555302</v>
      </c>
      <c r="D1947">
        <v>18413627</v>
      </c>
      <c r="E1947">
        <v>1</v>
      </c>
      <c r="F1947">
        <v>1</v>
      </c>
      <c r="G1947">
        <v>1</v>
      </c>
      <c r="H1947">
        <v>1</v>
      </c>
      <c r="I1947" t="s">
        <v>1659</v>
      </c>
      <c r="J1947" t="s">
        <v>3</v>
      </c>
      <c r="K1947" t="s">
        <v>1660</v>
      </c>
      <c r="L1947">
        <v>1369</v>
      </c>
      <c r="N1947">
        <v>1013</v>
      </c>
      <c r="O1947" t="s">
        <v>1486</v>
      </c>
      <c r="P1947" t="s">
        <v>1486</v>
      </c>
      <c r="Q1947">
        <v>1</v>
      </c>
      <c r="X1947">
        <v>81.46599999999998</v>
      </c>
      <c r="Y1947">
        <v>0</v>
      </c>
      <c r="Z1947">
        <v>0</v>
      </c>
      <c r="AA1947">
        <v>0</v>
      </c>
      <c r="AB1947">
        <v>330.57</v>
      </c>
      <c r="AC1947">
        <v>0</v>
      </c>
      <c r="AD1947">
        <v>1</v>
      </c>
      <c r="AE1947">
        <v>1</v>
      </c>
      <c r="AF1947" t="s">
        <v>62</v>
      </c>
      <c r="AG1947">
        <v>107.73878499999998</v>
      </c>
      <c r="AH1947">
        <v>2</v>
      </c>
      <c r="AI1947">
        <v>53555303</v>
      </c>
      <c r="AJ1947">
        <v>2141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 x14ac:dyDescent="0.2">
      <c r="A1948">
        <f>ROW(Source!A1240)</f>
        <v>1240</v>
      </c>
      <c r="B1948">
        <v>53555314</v>
      </c>
      <c r="C1948">
        <v>53555302</v>
      </c>
      <c r="D1948">
        <v>121548</v>
      </c>
      <c r="E1948">
        <v>1</v>
      </c>
      <c r="F1948">
        <v>1</v>
      </c>
      <c r="G1948">
        <v>1</v>
      </c>
      <c r="H1948">
        <v>1</v>
      </c>
      <c r="I1948" t="s">
        <v>31</v>
      </c>
      <c r="J1948" t="s">
        <v>3</v>
      </c>
      <c r="K1948" t="s">
        <v>1489</v>
      </c>
      <c r="L1948">
        <v>608254</v>
      </c>
      <c r="N1948">
        <v>1013</v>
      </c>
      <c r="O1948" t="s">
        <v>1490</v>
      </c>
      <c r="P1948" t="s">
        <v>1490</v>
      </c>
      <c r="Q1948">
        <v>1</v>
      </c>
      <c r="X1948">
        <v>7.1874999999999994E-2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2</v>
      </c>
      <c r="AF1948" t="s">
        <v>113</v>
      </c>
      <c r="AG1948">
        <v>0.10332031249999998</v>
      </c>
      <c r="AH1948">
        <v>2</v>
      </c>
      <c r="AI1948">
        <v>53555304</v>
      </c>
      <c r="AJ1948">
        <v>2142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 x14ac:dyDescent="0.2">
      <c r="A1949">
        <f>ROW(Source!A1240)</f>
        <v>1240</v>
      </c>
      <c r="B1949">
        <v>53555315</v>
      </c>
      <c r="C1949">
        <v>53555302</v>
      </c>
      <c r="D1949">
        <v>29172268</v>
      </c>
      <c r="E1949">
        <v>1</v>
      </c>
      <c r="F1949">
        <v>1</v>
      </c>
      <c r="G1949">
        <v>1</v>
      </c>
      <c r="H1949">
        <v>2</v>
      </c>
      <c r="I1949" t="s">
        <v>1582</v>
      </c>
      <c r="J1949" t="s">
        <v>1583</v>
      </c>
      <c r="K1949" t="s">
        <v>1584</v>
      </c>
      <c r="L1949">
        <v>1368</v>
      </c>
      <c r="N1949">
        <v>1011</v>
      </c>
      <c r="O1949" t="s">
        <v>1494</v>
      </c>
      <c r="P1949" t="s">
        <v>1494</v>
      </c>
      <c r="Q1949">
        <v>1</v>
      </c>
      <c r="X1949">
        <v>4.3124999999999997E-2</v>
      </c>
      <c r="Y1949">
        <v>0</v>
      </c>
      <c r="Z1949">
        <v>86.4</v>
      </c>
      <c r="AA1949">
        <v>13.5</v>
      </c>
      <c r="AB1949">
        <v>0</v>
      </c>
      <c r="AC1949">
        <v>0</v>
      </c>
      <c r="AD1949">
        <v>1</v>
      </c>
      <c r="AE1949">
        <v>0</v>
      </c>
      <c r="AF1949" t="s">
        <v>113</v>
      </c>
      <c r="AG1949">
        <v>6.199218749999999E-2</v>
      </c>
      <c r="AH1949">
        <v>2</v>
      </c>
      <c r="AI1949">
        <v>53555305</v>
      </c>
      <c r="AJ1949">
        <v>2143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 x14ac:dyDescent="0.2">
      <c r="A1950">
        <f>ROW(Source!A1240)</f>
        <v>1240</v>
      </c>
      <c r="B1950">
        <v>53555316</v>
      </c>
      <c r="C1950">
        <v>53555302</v>
      </c>
      <c r="D1950">
        <v>29172379</v>
      </c>
      <c r="E1950">
        <v>1</v>
      </c>
      <c r="F1950">
        <v>1</v>
      </c>
      <c r="G1950">
        <v>1</v>
      </c>
      <c r="H1950">
        <v>2</v>
      </c>
      <c r="I1950" t="s">
        <v>1495</v>
      </c>
      <c r="J1950" t="s">
        <v>1496</v>
      </c>
      <c r="K1950" t="s">
        <v>1497</v>
      </c>
      <c r="L1950">
        <v>1368</v>
      </c>
      <c r="N1950">
        <v>1011</v>
      </c>
      <c r="O1950" t="s">
        <v>1494</v>
      </c>
      <c r="P1950" t="s">
        <v>1494</v>
      </c>
      <c r="Q1950">
        <v>1</v>
      </c>
      <c r="X1950">
        <v>2.8749999999999998E-2</v>
      </c>
      <c r="Y1950">
        <v>0</v>
      </c>
      <c r="Z1950">
        <v>112</v>
      </c>
      <c r="AA1950">
        <v>13.5</v>
      </c>
      <c r="AB1950">
        <v>0</v>
      </c>
      <c r="AC1950">
        <v>0</v>
      </c>
      <c r="AD1950">
        <v>1</v>
      </c>
      <c r="AE1950">
        <v>0</v>
      </c>
      <c r="AF1950" t="s">
        <v>113</v>
      </c>
      <c r="AG1950">
        <v>4.1328125E-2</v>
      </c>
      <c r="AH1950">
        <v>2</v>
      </c>
      <c r="AI1950">
        <v>53555306</v>
      </c>
      <c r="AJ1950">
        <v>2144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 x14ac:dyDescent="0.2">
      <c r="A1951">
        <f>ROW(Source!A1240)</f>
        <v>1240</v>
      </c>
      <c r="B1951">
        <v>53555317</v>
      </c>
      <c r="C1951">
        <v>53555302</v>
      </c>
      <c r="D1951">
        <v>29174913</v>
      </c>
      <c r="E1951">
        <v>1</v>
      </c>
      <c r="F1951">
        <v>1</v>
      </c>
      <c r="G1951">
        <v>1</v>
      </c>
      <c r="H1951">
        <v>2</v>
      </c>
      <c r="I1951" t="s">
        <v>1513</v>
      </c>
      <c r="J1951" t="s">
        <v>1514</v>
      </c>
      <c r="K1951" t="s">
        <v>1515</v>
      </c>
      <c r="L1951">
        <v>1368</v>
      </c>
      <c r="N1951">
        <v>1011</v>
      </c>
      <c r="O1951" t="s">
        <v>1494</v>
      </c>
      <c r="P1951" t="s">
        <v>1494</v>
      </c>
      <c r="Q1951">
        <v>1</v>
      </c>
      <c r="X1951">
        <v>2.8749999999999998E-2</v>
      </c>
      <c r="Y1951">
        <v>0</v>
      </c>
      <c r="Z1951">
        <v>87.17</v>
      </c>
      <c r="AA1951">
        <v>11.6</v>
      </c>
      <c r="AB1951">
        <v>0</v>
      </c>
      <c r="AC1951">
        <v>0</v>
      </c>
      <c r="AD1951">
        <v>1</v>
      </c>
      <c r="AE1951">
        <v>0</v>
      </c>
      <c r="AF1951" t="s">
        <v>113</v>
      </c>
      <c r="AG1951">
        <v>4.1328125E-2</v>
      </c>
      <c r="AH1951">
        <v>2</v>
      </c>
      <c r="AI1951">
        <v>53555307</v>
      </c>
      <c r="AJ1951">
        <v>2145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 x14ac:dyDescent="0.2">
      <c r="A1952">
        <f>ROW(Source!A1240)</f>
        <v>1240</v>
      </c>
      <c r="B1952">
        <v>53555318</v>
      </c>
      <c r="C1952">
        <v>53555302</v>
      </c>
      <c r="D1952">
        <v>29110103</v>
      </c>
      <c r="E1952">
        <v>1</v>
      </c>
      <c r="F1952">
        <v>1</v>
      </c>
      <c r="G1952">
        <v>1</v>
      </c>
      <c r="H1952">
        <v>3</v>
      </c>
      <c r="I1952" t="s">
        <v>2006</v>
      </c>
      <c r="J1952" t="s">
        <v>2007</v>
      </c>
      <c r="K1952" t="s">
        <v>2008</v>
      </c>
      <c r="L1952">
        <v>1346</v>
      </c>
      <c r="N1952">
        <v>1009</v>
      </c>
      <c r="O1952" t="s">
        <v>143</v>
      </c>
      <c r="P1952" t="s">
        <v>143</v>
      </c>
      <c r="Q1952">
        <v>1</v>
      </c>
      <c r="X1952">
        <v>4</v>
      </c>
      <c r="Y1952">
        <v>24.41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4</v>
      </c>
      <c r="AH1952">
        <v>2</v>
      </c>
      <c r="AI1952">
        <v>53555308</v>
      </c>
      <c r="AJ1952">
        <v>2146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 x14ac:dyDescent="0.2">
      <c r="A1953">
        <f>ROW(Source!A1240)</f>
        <v>1240</v>
      </c>
      <c r="B1953">
        <v>53555319</v>
      </c>
      <c r="C1953">
        <v>53555302</v>
      </c>
      <c r="D1953">
        <v>29114240</v>
      </c>
      <c r="E1953">
        <v>1</v>
      </c>
      <c r="F1953">
        <v>1</v>
      </c>
      <c r="G1953">
        <v>1</v>
      </c>
      <c r="H1953">
        <v>3</v>
      </c>
      <c r="I1953" t="s">
        <v>2009</v>
      </c>
      <c r="J1953" t="s">
        <v>2010</v>
      </c>
      <c r="K1953" t="s">
        <v>2011</v>
      </c>
      <c r="L1953">
        <v>1348</v>
      </c>
      <c r="N1953">
        <v>1009</v>
      </c>
      <c r="O1953" t="s">
        <v>26</v>
      </c>
      <c r="P1953" t="s">
        <v>26</v>
      </c>
      <c r="Q1953">
        <v>1000</v>
      </c>
      <c r="X1953">
        <v>2.66E-3</v>
      </c>
      <c r="Y1953">
        <v>14830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2.66E-3</v>
      </c>
      <c r="AH1953">
        <v>2</v>
      </c>
      <c r="AI1953">
        <v>53555309</v>
      </c>
      <c r="AJ1953">
        <v>2147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 x14ac:dyDescent="0.2">
      <c r="A1954">
        <f>ROW(Source!A1240)</f>
        <v>1240</v>
      </c>
      <c r="B1954">
        <v>53555320</v>
      </c>
      <c r="C1954">
        <v>53555302</v>
      </c>
      <c r="D1954">
        <v>29139870</v>
      </c>
      <c r="E1954">
        <v>1</v>
      </c>
      <c r="F1954">
        <v>1</v>
      </c>
      <c r="G1954">
        <v>1</v>
      </c>
      <c r="H1954">
        <v>3</v>
      </c>
      <c r="I1954" t="s">
        <v>2137</v>
      </c>
      <c r="J1954" t="s">
        <v>2138</v>
      </c>
      <c r="K1954" t="s">
        <v>2139</v>
      </c>
      <c r="L1954">
        <v>1346</v>
      </c>
      <c r="N1954">
        <v>1009</v>
      </c>
      <c r="O1954" t="s">
        <v>143</v>
      </c>
      <c r="P1954" t="s">
        <v>143</v>
      </c>
      <c r="Q1954">
        <v>1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</v>
      </c>
      <c r="AD1954">
        <v>0</v>
      </c>
      <c r="AE1954">
        <v>0</v>
      </c>
      <c r="AF1954" t="s">
        <v>3</v>
      </c>
      <c r="AG1954">
        <v>0</v>
      </c>
      <c r="AH1954">
        <v>3</v>
      </c>
      <c r="AI1954">
        <v>-1</v>
      </c>
      <c r="AJ1954" t="s">
        <v>3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 x14ac:dyDescent="0.2">
      <c r="A1955">
        <f>ROW(Source!A1240)</f>
        <v>1240</v>
      </c>
      <c r="B1955">
        <v>53555321</v>
      </c>
      <c r="C1955">
        <v>53555302</v>
      </c>
      <c r="D1955">
        <v>29144314</v>
      </c>
      <c r="E1955">
        <v>1</v>
      </c>
      <c r="F1955">
        <v>1</v>
      </c>
      <c r="G1955">
        <v>1</v>
      </c>
      <c r="H1955">
        <v>3</v>
      </c>
      <c r="I1955" t="s">
        <v>2042</v>
      </c>
      <c r="J1955" t="s">
        <v>2043</v>
      </c>
      <c r="K1955" t="s">
        <v>2044</v>
      </c>
      <c r="L1955">
        <v>1301</v>
      </c>
      <c r="N1955">
        <v>1003</v>
      </c>
      <c r="O1955" t="s">
        <v>185</v>
      </c>
      <c r="P1955" t="s">
        <v>185</v>
      </c>
      <c r="Q1955">
        <v>1</v>
      </c>
      <c r="X1955">
        <v>99.8</v>
      </c>
      <c r="Y1955">
        <v>70.400000000000006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0</v>
      </c>
      <c r="AF1955" t="s">
        <v>3</v>
      </c>
      <c r="AG1955">
        <v>99.8</v>
      </c>
      <c r="AH1955">
        <v>2</v>
      </c>
      <c r="AI1955">
        <v>53555311</v>
      </c>
      <c r="AJ1955">
        <v>2149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 x14ac:dyDescent="0.2">
      <c r="A1956">
        <f>ROW(Source!A1240)</f>
        <v>1240</v>
      </c>
      <c r="B1956">
        <v>53555322</v>
      </c>
      <c r="C1956">
        <v>53555302</v>
      </c>
      <c r="D1956">
        <v>29142736</v>
      </c>
      <c r="E1956">
        <v>1</v>
      </c>
      <c r="F1956">
        <v>1</v>
      </c>
      <c r="G1956">
        <v>1</v>
      </c>
      <c r="H1956">
        <v>3</v>
      </c>
      <c r="I1956" t="s">
        <v>2140</v>
      </c>
      <c r="J1956" t="s">
        <v>2141</v>
      </c>
      <c r="K1956" t="s">
        <v>2142</v>
      </c>
      <c r="L1956">
        <v>1354</v>
      </c>
      <c r="N1956">
        <v>1010</v>
      </c>
      <c r="O1956" t="s">
        <v>160</v>
      </c>
      <c r="P1956" t="s">
        <v>160</v>
      </c>
      <c r="Q1956">
        <v>1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</v>
      </c>
      <c r="AD1956">
        <v>0</v>
      </c>
      <c r="AE1956">
        <v>0</v>
      </c>
      <c r="AF1956" t="s">
        <v>3</v>
      </c>
      <c r="AG1956">
        <v>0</v>
      </c>
      <c r="AH1956">
        <v>3</v>
      </c>
      <c r="AI1956">
        <v>-1</v>
      </c>
      <c r="AJ1956" t="s">
        <v>3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 x14ac:dyDescent="0.2">
      <c r="A1957">
        <f>ROW(Source!A1240)</f>
        <v>1240</v>
      </c>
      <c r="B1957">
        <v>53555323</v>
      </c>
      <c r="C1957">
        <v>53555302</v>
      </c>
      <c r="D1957">
        <v>29150040</v>
      </c>
      <c r="E1957">
        <v>1</v>
      </c>
      <c r="F1957">
        <v>1</v>
      </c>
      <c r="G1957">
        <v>1</v>
      </c>
      <c r="H1957">
        <v>3</v>
      </c>
      <c r="I1957" t="s">
        <v>1576</v>
      </c>
      <c r="J1957" t="s">
        <v>1577</v>
      </c>
      <c r="K1957" t="s">
        <v>1578</v>
      </c>
      <c r="L1957">
        <v>1339</v>
      </c>
      <c r="N1957">
        <v>1007</v>
      </c>
      <c r="O1957" t="s">
        <v>425</v>
      </c>
      <c r="P1957" t="s">
        <v>425</v>
      </c>
      <c r="Q1957">
        <v>1</v>
      </c>
      <c r="X1957">
        <v>1.57</v>
      </c>
      <c r="Y1957">
        <v>2.44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0</v>
      </c>
      <c r="AF1957" t="s">
        <v>3</v>
      </c>
      <c r="AG1957">
        <v>1.57</v>
      </c>
      <c r="AH1957">
        <v>2</v>
      </c>
      <c r="AI1957">
        <v>53555312</v>
      </c>
      <c r="AJ1957">
        <v>2150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 x14ac:dyDescent="0.2">
      <c r="A1958">
        <f>ROW(Source!A1241)</f>
        <v>1241</v>
      </c>
      <c r="B1958">
        <v>53555313</v>
      </c>
      <c r="C1958">
        <v>53555302</v>
      </c>
      <c r="D1958">
        <v>18413627</v>
      </c>
      <c r="E1958">
        <v>1</v>
      </c>
      <c r="F1958">
        <v>1</v>
      </c>
      <c r="G1958">
        <v>1</v>
      </c>
      <c r="H1958">
        <v>1</v>
      </c>
      <c r="I1958" t="s">
        <v>1659</v>
      </c>
      <c r="J1958" t="s">
        <v>3</v>
      </c>
      <c r="K1958" t="s">
        <v>1660</v>
      </c>
      <c r="L1958">
        <v>1369</v>
      </c>
      <c r="N1958">
        <v>1013</v>
      </c>
      <c r="O1958" t="s">
        <v>1486</v>
      </c>
      <c r="P1958" t="s">
        <v>1486</v>
      </c>
      <c r="Q1958">
        <v>1</v>
      </c>
      <c r="X1958">
        <v>81.46599999999998</v>
      </c>
      <c r="Y1958">
        <v>0</v>
      </c>
      <c r="Z1958">
        <v>0</v>
      </c>
      <c r="AA1958">
        <v>0</v>
      </c>
      <c r="AB1958">
        <v>330.57</v>
      </c>
      <c r="AC1958">
        <v>0</v>
      </c>
      <c r="AD1958">
        <v>1</v>
      </c>
      <c r="AE1958">
        <v>1</v>
      </c>
      <c r="AF1958" t="s">
        <v>62</v>
      </c>
      <c r="AG1958">
        <v>107.73878499999998</v>
      </c>
      <c r="AH1958">
        <v>2</v>
      </c>
      <c r="AI1958">
        <v>53555303</v>
      </c>
      <c r="AJ1958">
        <v>2151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 x14ac:dyDescent="0.2">
      <c r="A1959">
        <f>ROW(Source!A1241)</f>
        <v>1241</v>
      </c>
      <c r="B1959">
        <v>53555314</v>
      </c>
      <c r="C1959">
        <v>53555302</v>
      </c>
      <c r="D1959">
        <v>121548</v>
      </c>
      <c r="E1959">
        <v>1</v>
      </c>
      <c r="F1959">
        <v>1</v>
      </c>
      <c r="G1959">
        <v>1</v>
      </c>
      <c r="H1959">
        <v>1</v>
      </c>
      <c r="I1959" t="s">
        <v>31</v>
      </c>
      <c r="J1959" t="s">
        <v>3</v>
      </c>
      <c r="K1959" t="s">
        <v>1489</v>
      </c>
      <c r="L1959">
        <v>608254</v>
      </c>
      <c r="N1959">
        <v>1013</v>
      </c>
      <c r="O1959" t="s">
        <v>1490</v>
      </c>
      <c r="P1959" t="s">
        <v>1490</v>
      </c>
      <c r="Q1959">
        <v>1</v>
      </c>
      <c r="X1959">
        <v>7.1874999999999994E-2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1</v>
      </c>
      <c r="AE1959">
        <v>2</v>
      </c>
      <c r="AF1959" t="s">
        <v>113</v>
      </c>
      <c r="AG1959">
        <v>0.10332031249999998</v>
      </c>
      <c r="AH1959">
        <v>2</v>
      </c>
      <c r="AI1959">
        <v>53555304</v>
      </c>
      <c r="AJ1959">
        <v>2152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 x14ac:dyDescent="0.2">
      <c r="A1960">
        <f>ROW(Source!A1241)</f>
        <v>1241</v>
      </c>
      <c r="B1960">
        <v>53555315</v>
      </c>
      <c r="C1960">
        <v>53555302</v>
      </c>
      <c r="D1960">
        <v>29172268</v>
      </c>
      <c r="E1960">
        <v>1</v>
      </c>
      <c r="F1960">
        <v>1</v>
      </c>
      <c r="G1960">
        <v>1</v>
      </c>
      <c r="H1960">
        <v>2</v>
      </c>
      <c r="I1960" t="s">
        <v>1582</v>
      </c>
      <c r="J1960" t="s">
        <v>1583</v>
      </c>
      <c r="K1960" t="s">
        <v>1584</v>
      </c>
      <c r="L1960">
        <v>1368</v>
      </c>
      <c r="N1960">
        <v>1011</v>
      </c>
      <c r="O1960" t="s">
        <v>1494</v>
      </c>
      <c r="P1960" t="s">
        <v>1494</v>
      </c>
      <c r="Q1960">
        <v>1</v>
      </c>
      <c r="X1960">
        <v>4.3124999999999997E-2</v>
      </c>
      <c r="Y1960">
        <v>0</v>
      </c>
      <c r="Z1960">
        <v>86.4</v>
      </c>
      <c r="AA1960">
        <v>13.5</v>
      </c>
      <c r="AB1960">
        <v>0</v>
      </c>
      <c r="AC1960">
        <v>0</v>
      </c>
      <c r="AD1960">
        <v>1</v>
      </c>
      <c r="AE1960">
        <v>0</v>
      </c>
      <c r="AF1960" t="s">
        <v>113</v>
      </c>
      <c r="AG1960">
        <v>6.199218749999999E-2</v>
      </c>
      <c r="AH1960">
        <v>2</v>
      </c>
      <c r="AI1960">
        <v>53555305</v>
      </c>
      <c r="AJ1960">
        <v>2153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 x14ac:dyDescent="0.2">
      <c r="A1961">
        <f>ROW(Source!A1241)</f>
        <v>1241</v>
      </c>
      <c r="B1961">
        <v>53555316</v>
      </c>
      <c r="C1961">
        <v>53555302</v>
      </c>
      <c r="D1961">
        <v>29172379</v>
      </c>
      <c r="E1961">
        <v>1</v>
      </c>
      <c r="F1961">
        <v>1</v>
      </c>
      <c r="G1961">
        <v>1</v>
      </c>
      <c r="H1961">
        <v>2</v>
      </c>
      <c r="I1961" t="s">
        <v>1495</v>
      </c>
      <c r="J1961" t="s">
        <v>1496</v>
      </c>
      <c r="K1961" t="s">
        <v>1497</v>
      </c>
      <c r="L1961">
        <v>1368</v>
      </c>
      <c r="N1961">
        <v>1011</v>
      </c>
      <c r="O1961" t="s">
        <v>1494</v>
      </c>
      <c r="P1961" t="s">
        <v>1494</v>
      </c>
      <c r="Q1961">
        <v>1</v>
      </c>
      <c r="X1961">
        <v>2.8749999999999998E-2</v>
      </c>
      <c r="Y1961">
        <v>0</v>
      </c>
      <c r="Z1961">
        <v>112</v>
      </c>
      <c r="AA1961">
        <v>13.5</v>
      </c>
      <c r="AB1961">
        <v>0</v>
      </c>
      <c r="AC1961">
        <v>0</v>
      </c>
      <c r="AD1961">
        <v>1</v>
      </c>
      <c r="AE1961">
        <v>0</v>
      </c>
      <c r="AF1961" t="s">
        <v>113</v>
      </c>
      <c r="AG1961">
        <v>4.1328125E-2</v>
      </c>
      <c r="AH1961">
        <v>2</v>
      </c>
      <c r="AI1961">
        <v>53555306</v>
      </c>
      <c r="AJ1961">
        <v>2154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 x14ac:dyDescent="0.2">
      <c r="A1962">
        <f>ROW(Source!A1241)</f>
        <v>1241</v>
      </c>
      <c r="B1962">
        <v>53555317</v>
      </c>
      <c r="C1962">
        <v>53555302</v>
      </c>
      <c r="D1962">
        <v>29174913</v>
      </c>
      <c r="E1962">
        <v>1</v>
      </c>
      <c r="F1962">
        <v>1</v>
      </c>
      <c r="G1962">
        <v>1</v>
      </c>
      <c r="H1962">
        <v>2</v>
      </c>
      <c r="I1962" t="s">
        <v>1513</v>
      </c>
      <c r="J1962" t="s">
        <v>1514</v>
      </c>
      <c r="K1962" t="s">
        <v>1515</v>
      </c>
      <c r="L1962">
        <v>1368</v>
      </c>
      <c r="N1962">
        <v>1011</v>
      </c>
      <c r="O1962" t="s">
        <v>1494</v>
      </c>
      <c r="P1962" t="s">
        <v>1494</v>
      </c>
      <c r="Q1962">
        <v>1</v>
      </c>
      <c r="X1962">
        <v>2.8749999999999998E-2</v>
      </c>
      <c r="Y1962">
        <v>0</v>
      </c>
      <c r="Z1962">
        <v>87.17</v>
      </c>
      <c r="AA1962">
        <v>11.6</v>
      </c>
      <c r="AB1962">
        <v>0</v>
      </c>
      <c r="AC1962">
        <v>0</v>
      </c>
      <c r="AD1962">
        <v>1</v>
      </c>
      <c r="AE1962">
        <v>0</v>
      </c>
      <c r="AF1962" t="s">
        <v>113</v>
      </c>
      <c r="AG1962">
        <v>4.1328125E-2</v>
      </c>
      <c r="AH1962">
        <v>2</v>
      </c>
      <c r="AI1962">
        <v>53555307</v>
      </c>
      <c r="AJ1962">
        <v>2155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 x14ac:dyDescent="0.2">
      <c r="A1963">
        <f>ROW(Source!A1241)</f>
        <v>1241</v>
      </c>
      <c r="B1963">
        <v>53555318</v>
      </c>
      <c r="C1963">
        <v>53555302</v>
      </c>
      <c r="D1963">
        <v>29110103</v>
      </c>
      <c r="E1963">
        <v>1</v>
      </c>
      <c r="F1963">
        <v>1</v>
      </c>
      <c r="G1963">
        <v>1</v>
      </c>
      <c r="H1963">
        <v>3</v>
      </c>
      <c r="I1963" t="s">
        <v>2006</v>
      </c>
      <c r="J1963" t="s">
        <v>2007</v>
      </c>
      <c r="K1963" t="s">
        <v>2008</v>
      </c>
      <c r="L1963">
        <v>1346</v>
      </c>
      <c r="N1963">
        <v>1009</v>
      </c>
      <c r="O1963" t="s">
        <v>143</v>
      </c>
      <c r="P1963" t="s">
        <v>143</v>
      </c>
      <c r="Q1963">
        <v>1</v>
      </c>
      <c r="X1963">
        <v>4</v>
      </c>
      <c r="Y1963">
        <v>24.41</v>
      </c>
      <c r="Z1963">
        <v>0</v>
      </c>
      <c r="AA1963">
        <v>0</v>
      </c>
      <c r="AB1963">
        <v>0</v>
      </c>
      <c r="AC1963">
        <v>0</v>
      </c>
      <c r="AD1963">
        <v>1</v>
      </c>
      <c r="AE1963">
        <v>0</v>
      </c>
      <c r="AF1963" t="s">
        <v>3</v>
      </c>
      <c r="AG1963">
        <v>4</v>
      </c>
      <c r="AH1963">
        <v>2</v>
      </c>
      <c r="AI1963">
        <v>53555308</v>
      </c>
      <c r="AJ1963">
        <v>2156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 x14ac:dyDescent="0.2">
      <c r="A1964">
        <f>ROW(Source!A1241)</f>
        <v>1241</v>
      </c>
      <c r="B1964">
        <v>53555319</v>
      </c>
      <c r="C1964">
        <v>53555302</v>
      </c>
      <c r="D1964">
        <v>29114240</v>
      </c>
      <c r="E1964">
        <v>1</v>
      </c>
      <c r="F1964">
        <v>1</v>
      </c>
      <c r="G1964">
        <v>1</v>
      </c>
      <c r="H1964">
        <v>3</v>
      </c>
      <c r="I1964" t="s">
        <v>2009</v>
      </c>
      <c r="J1964" t="s">
        <v>2010</v>
      </c>
      <c r="K1964" t="s">
        <v>2011</v>
      </c>
      <c r="L1964">
        <v>1348</v>
      </c>
      <c r="N1964">
        <v>1009</v>
      </c>
      <c r="O1964" t="s">
        <v>26</v>
      </c>
      <c r="P1964" t="s">
        <v>26</v>
      </c>
      <c r="Q1964">
        <v>1000</v>
      </c>
      <c r="X1964">
        <v>2.66E-3</v>
      </c>
      <c r="Y1964">
        <v>14830</v>
      </c>
      <c r="Z1964">
        <v>0</v>
      </c>
      <c r="AA1964">
        <v>0</v>
      </c>
      <c r="AB1964">
        <v>0</v>
      </c>
      <c r="AC1964">
        <v>0</v>
      </c>
      <c r="AD1964">
        <v>1</v>
      </c>
      <c r="AE1964">
        <v>0</v>
      </c>
      <c r="AF1964" t="s">
        <v>3</v>
      </c>
      <c r="AG1964">
        <v>2.66E-3</v>
      </c>
      <c r="AH1964">
        <v>2</v>
      </c>
      <c r="AI1964">
        <v>53555309</v>
      </c>
      <c r="AJ1964">
        <v>2157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 x14ac:dyDescent="0.2">
      <c r="A1965">
        <f>ROW(Source!A1241)</f>
        <v>1241</v>
      </c>
      <c r="B1965">
        <v>53555320</v>
      </c>
      <c r="C1965">
        <v>53555302</v>
      </c>
      <c r="D1965">
        <v>29139870</v>
      </c>
      <c r="E1965">
        <v>1</v>
      </c>
      <c r="F1965">
        <v>1</v>
      </c>
      <c r="G1965">
        <v>1</v>
      </c>
      <c r="H1965">
        <v>3</v>
      </c>
      <c r="I1965" t="s">
        <v>2137</v>
      </c>
      <c r="J1965" t="s">
        <v>2138</v>
      </c>
      <c r="K1965" t="s">
        <v>2139</v>
      </c>
      <c r="L1965">
        <v>1346</v>
      </c>
      <c r="N1965">
        <v>1009</v>
      </c>
      <c r="O1965" t="s">
        <v>143</v>
      </c>
      <c r="P1965" t="s">
        <v>143</v>
      </c>
      <c r="Q1965">
        <v>1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</v>
      </c>
      <c r="AD1965">
        <v>0</v>
      </c>
      <c r="AE1965">
        <v>0</v>
      </c>
      <c r="AF1965" t="s">
        <v>3</v>
      </c>
      <c r="AG1965">
        <v>0</v>
      </c>
      <c r="AH1965">
        <v>3</v>
      </c>
      <c r="AI1965">
        <v>-1</v>
      </c>
      <c r="AJ1965" t="s">
        <v>3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 x14ac:dyDescent="0.2">
      <c r="A1966">
        <f>ROW(Source!A1241)</f>
        <v>1241</v>
      </c>
      <c r="B1966">
        <v>53555321</v>
      </c>
      <c r="C1966">
        <v>53555302</v>
      </c>
      <c r="D1966">
        <v>29144314</v>
      </c>
      <c r="E1966">
        <v>1</v>
      </c>
      <c r="F1966">
        <v>1</v>
      </c>
      <c r="G1966">
        <v>1</v>
      </c>
      <c r="H1966">
        <v>3</v>
      </c>
      <c r="I1966" t="s">
        <v>2042</v>
      </c>
      <c r="J1966" t="s">
        <v>2043</v>
      </c>
      <c r="K1966" t="s">
        <v>2044</v>
      </c>
      <c r="L1966">
        <v>1301</v>
      </c>
      <c r="N1966">
        <v>1003</v>
      </c>
      <c r="O1966" t="s">
        <v>185</v>
      </c>
      <c r="P1966" t="s">
        <v>185</v>
      </c>
      <c r="Q1966">
        <v>1</v>
      </c>
      <c r="X1966">
        <v>99.8</v>
      </c>
      <c r="Y1966">
        <v>70.400000000000006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0</v>
      </c>
      <c r="AF1966" t="s">
        <v>3</v>
      </c>
      <c r="AG1966">
        <v>99.8</v>
      </c>
      <c r="AH1966">
        <v>2</v>
      </c>
      <c r="AI1966">
        <v>53555311</v>
      </c>
      <c r="AJ1966">
        <v>2159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 x14ac:dyDescent="0.2">
      <c r="A1967">
        <f>ROW(Source!A1241)</f>
        <v>1241</v>
      </c>
      <c r="B1967">
        <v>53555322</v>
      </c>
      <c r="C1967">
        <v>53555302</v>
      </c>
      <c r="D1967">
        <v>29142736</v>
      </c>
      <c r="E1967">
        <v>1</v>
      </c>
      <c r="F1967">
        <v>1</v>
      </c>
      <c r="G1967">
        <v>1</v>
      </c>
      <c r="H1967">
        <v>3</v>
      </c>
      <c r="I1967" t="s">
        <v>2140</v>
      </c>
      <c r="J1967" t="s">
        <v>2141</v>
      </c>
      <c r="K1967" t="s">
        <v>2142</v>
      </c>
      <c r="L1967">
        <v>1354</v>
      </c>
      <c r="N1967">
        <v>1010</v>
      </c>
      <c r="O1967" t="s">
        <v>160</v>
      </c>
      <c r="P1967" t="s">
        <v>160</v>
      </c>
      <c r="Q1967">
        <v>1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</v>
      </c>
      <c r="AD1967">
        <v>0</v>
      </c>
      <c r="AE1967">
        <v>0</v>
      </c>
      <c r="AF1967" t="s">
        <v>3</v>
      </c>
      <c r="AG1967">
        <v>0</v>
      </c>
      <c r="AH1967">
        <v>3</v>
      </c>
      <c r="AI1967">
        <v>-1</v>
      </c>
      <c r="AJ1967" t="s">
        <v>3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 x14ac:dyDescent="0.2">
      <c r="A1968">
        <f>ROW(Source!A1241)</f>
        <v>1241</v>
      </c>
      <c r="B1968">
        <v>53555323</v>
      </c>
      <c r="C1968">
        <v>53555302</v>
      </c>
      <c r="D1968">
        <v>29150040</v>
      </c>
      <c r="E1968">
        <v>1</v>
      </c>
      <c r="F1968">
        <v>1</v>
      </c>
      <c r="G1968">
        <v>1</v>
      </c>
      <c r="H1968">
        <v>3</v>
      </c>
      <c r="I1968" t="s">
        <v>1576</v>
      </c>
      <c r="J1968" t="s">
        <v>1577</v>
      </c>
      <c r="K1968" t="s">
        <v>1578</v>
      </c>
      <c r="L1968">
        <v>1339</v>
      </c>
      <c r="N1968">
        <v>1007</v>
      </c>
      <c r="O1968" t="s">
        <v>425</v>
      </c>
      <c r="P1968" t="s">
        <v>425</v>
      </c>
      <c r="Q1968">
        <v>1</v>
      </c>
      <c r="X1968">
        <v>1.57</v>
      </c>
      <c r="Y1968">
        <v>2.44</v>
      </c>
      <c r="Z1968">
        <v>0</v>
      </c>
      <c r="AA1968">
        <v>0</v>
      </c>
      <c r="AB1968">
        <v>0</v>
      </c>
      <c r="AC1968">
        <v>0</v>
      </c>
      <c r="AD1968">
        <v>1</v>
      </c>
      <c r="AE1968">
        <v>0</v>
      </c>
      <c r="AF1968" t="s">
        <v>3</v>
      </c>
      <c r="AG1968">
        <v>1.57</v>
      </c>
      <c r="AH1968">
        <v>2</v>
      </c>
      <c r="AI1968">
        <v>53555312</v>
      </c>
      <c r="AJ1968">
        <v>2160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 x14ac:dyDescent="0.2">
      <c r="A1969">
        <f>ROW(Source!A1244)</f>
        <v>1244</v>
      </c>
      <c r="B1969">
        <v>53562705</v>
      </c>
      <c r="C1969">
        <v>53562691</v>
      </c>
      <c r="D1969">
        <v>53014255</v>
      </c>
      <c r="E1969">
        <v>1</v>
      </c>
      <c r="F1969">
        <v>1</v>
      </c>
      <c r="G1969">
        <v>1</v>
      </c>
      <c r="H1969">
        <v>1</v>
      </c>
      <c r="I1969" t="s">
        <v>1993</v>
      </c>
      <c r="J1969" t="s">
        <v>3</v>
      </c>
      <c r="K1969" t="s">
        <v>1994</v>
      </c>
      <c r="L1969">
        <v>1369</v>
      </c>
      <c r="N1969">
        <v>1013</v>
      </c>
      <c r="O1969" t="s">
        <v>1486</v>
      </c>
      <c r="P1969" t="s">
        <v>1486</v>
      </c>
      <c r="Q1969">
        <v>1</v>
      </c>
      <c r="X1969">
        <v>13.18</v>
      </c>
      <c r="Y1969">
        <v>0</v>
      </c>
      <c r="Z1969">
        <v>0</v>
      </c>
      <c r="AA1969">
        <v>0</v>
      </c>
      <c r="AB1969">
        <v>9.4</v>
      </c>
      <c r="AC1969">
        <v>0</v>
      </c>
      <c r="AD1969">
        <v>1</v>
      </c>
      <c r="AE1969">
        <v>1</v>
      </c>
      <c r="AF1969" t="s">
        <v>62</v>
      </c>
      <c r="AG1969">
        <v>17.430549999999997</v>
      </c>
      <c r="AH1969">
        <v>2</v>
      </c>
      <c r="AI1969">
        <v>53562692</v>
      </c>
      <c r="AJ1969">
        <v>2161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 x14ac:dyDescent="0.2">
      <c r="A1970">
        <f>ROW(Source!A1244)</f>
        <v>1244</v>
      </c>
      <c r="B1970">
        <v>53562706</v>
      </c>
      <c r="C1970">
        <v>53562691</v>
      </c>
      <c r="D1970">
        <v>121548</v>
      </c>
      <c r="E1970">
        <v>1</v>
      </c>
      <c r="F1970">
        <v>1</v>
      </c>
      <c r="G1970">
        <v>1</v>
      </c>
      <c r="H1970">
        <v>1</v>
      </c>
      <c r="I1970" t="s">
        <v>31</v>
      </c>
      <c r="J1970" t="s">
        <v>3</v>
      </c>
      <c r="K1970" t="s">
        <v>1489</v>
      </c>
      <c r="L1970">
        <v>608254</v>
      </c>
      <c r="N1970">
        <v>1013</v>
      </c>
      <c r="O1970" t="s">
        <v>1490</v>
      </c>
      <c r="P1970" t="s">
        <v>1490</v>
      </c>
      <c r="Q1970">
        <v>1</v>
      </c>
      <c r="X1970">
        <v>0.01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2</v>
      </c>
      <c r="AF1970" t="s">
        <v>61</v>
      </c>
      <c r="AG1970">
        <v>1.4374999999999999E-2</v>
      </c>
      <c r="AH1970">
        <v>2</v>
      </c>
      <c r="AI1970">
        <v>53562693</v>
      </c>
      <c r="AJ1970">
        <v>2162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 x14ac:dyDescent="0.2">
      <c r="A1971">
        <f>ROW(Source!A1244)</f>
        <v>1244</v>
      </c>
      <c r="B1971">
        <v>53562707</v>
      </c>
      <c r="C1971">
        <v>53562691</v>
      </c>
      <c r="D1971">
        <v>53146464</v>
      </c>
      <c r="E1971">
        <v>1</v>
      </c>
      <c r="F1971">
        <v>1</v>
      </c>
      <c r="G1971">
        <v>1</v>
      </c>
      <c r="H1971">
        <v>2</v>
      </c>
      <c r="I1971" t="s">
        <v>1582</v>
      </c>
      <c r="J1971" t="s">
        <v>2015</v>
      </c>
      <c r="K1971" t="s">
        <v>1584</v>
      </c>
      <c r="L1971">
        <v>1368</v>
      </c>
      <c r="N1971">
        <v>1011</v>
      </c>
      <c r="O1971" t="s">
        <v>1494</v>
      </c>
      <c r="P1971" t="s">
        <v>1494</v>
      </c>
      <c r="Q1971">
        <v>1</v>
      </c>
      <c r="X1971">
        <v>0.01</v>
      </c>
      <c r="Y1971">
        <v>0</v>
      </c>
      <c r="Z1971">
        <v>86.4</v>
      </c>
      <c r="AA1971">
        <v>13.5</v>
      </c>
      <c r="AB1971">
        <v>0</v>
      </c>
      <c r="AC1971">
        <v>0</v>
      </c>
      <c r="AD1971">
        <v>1</v>
      </c>
      <c r="AE1971">
        <v>0</v>
      </c>
      <c r="AF1971" t="s">
        <v>61</v>
      </c>
      <c r="AG1971">
        <v>1.4374999999999999E-2</v>
      </c>
      <c r="AH1971">
        <v>2</v>
      </c>
      <c r="AI1971">
        <v>53562694</v>
      </c>
      <c r="AJ1971">
        <v>2163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 x14ac:dyDescent="0.2">
      <c r="A1972">
        <f>ROW(Source!A1244)</f>
        <v>1244</v>
      </c>
      <c r="B1972">
        <v>53562708</v>
      </c>
      <c r="C1972">
        <v>53562691</v>
      </c>
      <c r="D1972">
        <v>53146562</v>
      </c>
      <c r="E1972">
        <v>1</v>
      </c>
      <c r="F1972">
        <v>1</v>
      </c>
      <c r="G1972">
        <v>1</v>
      </c>
      <c r="H1972">
        <v>2</v>
      </c>
      <c r="I1972" t="s">
        <v>1995</v>
      </c>
      <c r="J1972" t="s">
        <v>2016</v>
      </c>
      <c r="K1972" t="s">
        <v>1997</v>
      </c>
      <c r="L1972">
        <v>1368</v>
      </c>
      <c r="N1972">
        <v>1011</v>
      </c>
      <c r="O1972" t="s">
        <v>1494</v>
      </c>
      <c r="P1972" t="s">
        <v>1494</v>
      </c>
      <c r="Q1972">
        <v>1</v>
      </c>
      <c r="X1972">
        <v>1.27</v>
      </c>
      <c r="Y1972">
        <v>0</v>
      </c>
      <c r="Z1972">
        <v>29.67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61</v>
      </c>
      <c r="AG1972">
        <v>1.8256249999999998</v>
      </c>
      <c r="AH1972">
        <v>2</v>
      </c>
      <c r="AI1972">
        <v>53562695</v>
      </c>
      <c r="AJ1972">
        <v>2164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 x14ac:dyDescent="0.2">
      <c r="A1973">
        <f>ROW(Source!A1244)</f>
        <v>1244</v>
      </c>
      <c r="B1973">
        <v>53562709</v>
      </c>
      <c r="C1973">
        <v>53562691</v>
      </c>
      <c r="D1973">
        <v>53146848</v>
      </c>
      <c r="E1973">
        <v>1</v>
      </c>
      <c r="F1973">
        <v>1</v>
      </c>
      <c r="G1973">
        <v>1</v>
      </c>
      <c r="H1973">
        <v>2</v>
      </c>
      <c r="I1973" t="s">
        <v>1513</v>
      </c>
      <c r="J1973" t="s">
        <v>2017</v>
      </c>
      <c r="K1973" t="s">
        <v>1515</v>
      </c>
      <c r="L1973">
        <v>1368</v>
      </c>
      <c r="N1973">
        <v>1011</v>
      </c>
      <c r="O1973" t="s">
        <v>1494</v>
      </c>
      <c r="P1973" t="s">
        <v>1494</v>
      </c>
      <c r="Q1973">
        <v>1</v>
      </c>
      <c r="X1973">
        <v>0.03</v>
      </c>
      <c r="Y1973">
        <v>0</v>
      </c>
      <c r="Z1973">
        <v>87.17</v>
      </c>
      <c r="AA1973">
        <v>11.6</v>
      </c>
      <c r="AB1973">
        <v>0</v>
      </c>
      <c r="AC1973">
        <v>0</v>
      </c>
      <c r="AD1973">
        <v>1</v>
      </c>
      <c r="AE1973">
        <v>0</v>
      </c>
      <c r="AF1973" t="s">
        <v>61</v>
      </c>
      <c r="AG1973">
        <v>4.3124999999999997E-2</v>
      </c>
      <c r="AH1973">
        <v>2</v>
      </c>
      <c r="AI1973">
        <v>53562696</v>
      </c>
      <c r="AJ1973">
        <v>2165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 x14ac:dyDescent="0.2">
      <c r="A1974">
        <f>ROW(Source!A1244)</f>
        <v>1244</v>
      </c>
      <c r="B1974">
        <v>53562710</v>
      </c>
      <c r="C1974">
        <v>53562691</v>
      </c>
      <c r="D1974">
        <v>53155130</v>
      </c>
      <c r="E1974">
        <v>1</v>
      </c>
      <c r="F1974">
        <v>1</v>
      </c>
      <c r="G1974">
        <v>1</v>
      </c>
      <c r="H1974">
        <v>3</v>
      </c>
      <c r="I1974" t="s">
        <v>2121</v>
      </c>
      <c r="J1974" t="s">
        <v>2143</v>
      </c>
      <c r="K1974" t="s">
        <v>2123</v>
      </c>
      <c r="L1974">
        <v>1371</v>
      </c>
      <c r="N1974">
        <v>1013</v>
      </c>
      <c r="O1974" t="s">
        <v>2124</v>
      </c>
      <c r="P1974" t="s">
        <v>2124</v>
      </c>
      <c r="Q1974">
        <v>1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</v>
      </c>
      <c r="AD1974">
        <v>0</v>
      </c>
      <c r="AE1974">
        <v>0</v>
      </c>
      <c r="AF1974" t="s">
        <v>3</v>
      </c>
      <c r="AG1974">
        <v>0</v>
      </c>
      <c r="AH1974">
        <v>3</v>
      </c>
      <c r="AI1974">
        <v>-1</v>
      </c>
      <c r="AJ1974" t="s">
        <v>3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 x14ac:dyDescent="0.2">
      <c r="A1975">
        <f>ROW(Source!A1244)</f>
        <v>1244</v>
      </c>
      <c r="B1975">
        <v>53562711</v>
      </c>
      <c r="C1975">
        <v>53562691</v>
      </c>
      <c r="D1975">
        <v>53144819</v>
      </c>
      <c r="E1975">
        <v>1</v>
      </c>
      <c r="F1975">
        <v>1</v>
      </c>
      <c r="G1975">
        <v>1</v>
      </c>
      <c r="H1975">
        <v>3</v>
      </c>
      <c r="I1975" t="s">
        <v>1999</v>
      </c>
      <c r="J1975" t="s">
        <v>2018</v>
      </c>
      <c r="K1975" t="s">
        <v>2001</v>
      </c>
      <c r="L1975">
        <v>1348</v>
      </c>
      <c r="N1975">
        <v>1009</v>
      </c>
      <c r="O1975" t="s">
        <v>26</v>
      </c>
      <c r="P1975" t="s">
        <v>26</v>
      </c>
      <c r="Q1975">
        <v>1000</v>
      </c>
      <c r="X1975">
        <v>2.7200000000000002E-3</v>
      </c>
      <c r="Y1975">
        <v>14528.73</v>
      </c>
      <c r="Z1975">
        <v>0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 t="s">
        <v>3</v>
      </c>
      <c r="AG1975">
        <v>2.7200000000000002E-3</v>
      </c>
      <c r="AH1975">
        <v>2</v>
      </c>
      <c r="AI1975">
        <v>53562697</v>
      </c>
      <c r="AJ1975">
        <v>2166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 x14ac:dyDescent="0.2">
      <c r="A1976">
        <f>ROW(Source!A1244)</f>
        <v>1244</v>
      </c>
      <c r="B1976">
        <v>53562712</v>
      </c>
      <c r="C1976">
        <v>53562691</v>
      </c>
      <c r="D1976">
        <v>53145031</v>
      </c>
      <c r="E1976">
        <v>1</v>
      </c>
      <c r="F1976">
        <v>1</v>
      </c>
      <c r="G1976">
        <v>1</v>
      </c>
      <c r="H1976">
        <v>3</v>
      </c>
      <c r="I1976" t="s">
        <v>2002</v>
      </c>
      <c r="J1976" t="s">
        <v>2019</v>
      </c>
      <c r="K1976" t="s">
        <v>2004</v>
      </c>
      <c r="L1976">
        <v>1356</v>
      </c>
      <c r="N1976">
        <v>1010</v>
      </c>
      <c r="O1976" t="s">
        <v>949</v>
      </c>
      <c r="P1976" t="s">
        <v>949</v>
      </c>
      <c r="Q1976">
        <v>1000</v>
      </c>
      <c r="X1976">
        <v>0.14299999999999999</v>
      </c>
      <c r="Y1976">
        <v>269</v>
      </c>
      <c r="Z1976">
        <v>0</v>
      </c>
      <c r="AA1976">
        <v>0</v>
      </c>
      <c r="AB1976">
        <v>0</v>
      </c>
      <c r="AC1976">
        <v>0</v>
      </c>
      <c r="AD1976">
        <v>1</v>
      </c>
      <c r="AE1976">
        <v>0</v>
      </c>
      <c r="AF1976" t="s">
        <v>3</v>
      </c>
      <c r="AG1976">
        <v>0.14299999999999999</v>
      </c>
      <c r="AH1976">
        <v>2</v>
      </c>
      <c r="AI1976">
        <v>53562698</v>
      </c>
      <c r="AJ1976">
        <v>2167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 x14ac:dyDescent="0.2">
      <c r="A1977">
        <f>ROW(Source!A1244)</f>
        <v>1244</v>
      </c>
      <c r="B1977">
        <v>53562713</v>
      </c>
      <c r="C1977">
        <v>53562691</v>
      </c>
      <c r="D1977">
        <v>53145534</v>
      </c>
      <c r="E1977">
        <v>1</v>
      </c>
      <c r="F1977">
        <v>1</v>
      </c>
      <c r="G1977">
        <v>1</v>
      </c>
      <c r="H1977">
        <v>3</v>
      </c>
      <c r="I1977" t="s">
        <v>2125</v>
      </c>
      <c r="J1977" t="s">
        <v>2144</v>
      </c>
      <c r="K1977" t="s">
        <v>2127</v>
      </c>
      <c r="L1977">
        <v>1354</v>
      </c>
      <c r="N1977">
        <v>1010</v>
      </c>
      <c r="O1977" t="s">
        <v>160</v>
      </c>
      <c r="P1977" t="s">
        <v>160</v>
      </c>
      <c r="Q1977">
        <v>1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</v>
      </c>
      <c r="AD1977">
        <v>0</v>
      </c>
      <c r="AE1977">
        <v>0</v>
      </c>
      <c r="AF1977" t="s">
        <v>3</v>
      </c>
      <c r="AG1977">
        <v>0</v>
      </c>
      <c r="AH1977">
        <v>3</v>
      </c>
      <c r="AI1977">
        <v>-1</v>
      </c>
      <c r="AJ1977" t="s">
        <v>3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 x14ac:dyDescent="0.2">
      <c r="A1978">
        <f>ROW(Source!A1244)</f>
        <v>1244</v>
      </c>
      <c r="B1978">
        <v>53562714</v>
      </c>
      <c r="C1978">
        <v>53562691</v>
      </c>
      <c r="D1978">
        <v>53145909</v>
      </c>
      <c r="E1978">
        <v>1</v>
      </c>
      <c r="F1978">
        <v>1</v>
      </c>
      <c r="G1978">
        <v>1</v>
      </c>
      <c r="H1978">
        <v>3</v>
      </c>
      <c r="I1978" t="s">
        <v>2128</v>
      </c>
      <c r="J1978" t="s">
        <v>2145</v>
      </c>
      <c r="K1978" t="s">
        <v>2130</v>
      </c>
      <c r="L1978">
        <v>1354</v>
      </c>
      <c r="N1978">
        <v>1010</v>
      </c>
      <c r="O1978" t="s">
        <v>160</v>
      </c>
      <c r="P1978" t="s">
        <v>160</v>
      </c>
      <c r="Q1978">
        <v>1</v>
      </c>
      <c r="X1978">
        <v>143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 t="s">
        <v>3</v>
      </c>
      <c r="AG1978">
        <v>143</v>
      </c>
      <c r="AH1978">
        <v>3</v>
      </c>
      <c r="AI1978">
        <v>-1</v>
      </c>
      <c r="AJ1978" t="s">
        <v>3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 x14ac:dyDescent="0.2">
      <c r="A1979">
        <f>ROW(Source!A1244)</f>
        <v>1244</v>
      </c>
      <c r="B1979">
        <v>53562715</v>
      </c>
      <c r="C1979">
        <v>53562691</v>
      </c>
      <c r="D1979">
        <v>53145924</v>
      </c>
      <c r="E1979">
        <v>1</v>
      </c>
      <c r="F1979">
        <v>1</v>
      </c>
      <c r="G1979">
        <v>1</v>
      </c>
      <c r="H1979">
        <v>3</v>
      </c>
      <c r="I1979" t="s">
        <v>2131</v>
      </c>
      <c r="J1979" t="s">
        <v>2146</v>
      </c>
      <c r="K1979" t="s">
        <v>2133</v>
      </c>
      <c r="L1979">
        <v>1354</v>
      </c>
      <c r="N1979">
        <v>1010</v>
      </c>
      <c r="O1979" t="s">
        <v>160</v>
      </c>
      <c r="P1979" t="s">
        <v>160</v>
      </c>
      <c r="Q1979">
        <v>1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</v>
      </c>
      <c r="AD1979">
        <v>0</v>
      </c>
      <c r="AE1979">
        <v>0</v>
      </c>
      <c r="AF1979" t="s">
        <v>3</v>
      </c>
      <c r="AG1979">
        <v>0</v>
      </c>
      <c r="AH1979">
        <v>3</v>
      </c>
      <c r="AI1979">
        <v>-1</v>
      </c>
      <c r="AJ1979" t="s">
        <v>3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 x14ac:dyDescent="0.2">
      <c r="A1980">
        <f>ROW(Source!A1244)</f>
        <v>1244</v>
      </c>
      <c r="B1980">
        <v>53562716</v>
      </c>
      <c r="C1980">
        <v>53562691</v>
      </c>
      <c r="D1980">
        <v>53146152</v>
      </c>
      <c r="E1980">
        <v>1</v>
      </c>
      <c r="F1980">
        <v>1</v>
      </c>
      <c r="G1980">
        <v>1</v>
      </c>
      <c r="H1980">
        <v>3</v>
      </c>
      <c r="I1980" t="s">
        <v>1576</v>
      </c>
      <c r="J1980" t="s">
        <v>2020</v>
      </c>
      <c r="K1980" t="s">
        <v>1578</v>
      </c>
      <c r="L1980">
        <v>1339</v>
      </c>
      <c r="N1980">
        <v>1007</v>
      </c>
      <c r="O1980" t="s">
        <v>425</v>
      </c>
      <c r="P1980" t="s">
        <v>425</v>
      </c>
      <c r="Q1980">
        <v>1</v>
      </c>
      <c r="X1980">
        <v>0.45779999999999998</v>
      </c>
      <c r="Y1980">
        <v>2.44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 t="s">
        <v>3</v>
      </c>
      <c r="AG1980">
        <v>0.45779999999999998</v>
      </c>
      <c r="AH1980">
        <v>2</v>
      </c>
      <c r="AI1980">
        <v>53562701</v>
      </c>
      <c r="AJ1980">
        <v>2170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 x14ac:dyDescent="0.2">
      <c r="A1981">
        <f>ROW(Source!A1244)</f>
        <v>1244</v>
      </c>
      <c r="B1981">
        <v>53562717</v>
      </c>
      <c r="C1981">
        <v>53562691</v>
      </c>
      <c r="D1981">
        <v>53146346</v>
      </c>
      <c r="E1981">
        <v>1</v>
      </c>
      <c r="F1981">
        <v>1</v>
      </c>
      <c r="G1981">
        <v>1</v>
      </c>
      <c r="H1981">
        <v>3</v>
      </c>
      <c r="I1981" t="s">
        <v>2134</v>
      </c>
      <c r="J1981" t="s">
        <v>2147</v>
      </c>
      <c r="K1981" t="s">
        <v>2136</v>
      </c>
      <c r="L1981">
        <v>1302</v>
      </c>
      <c r="N1981">
        <v>1003</v>
      </c>
      <c r="O1981" t="s">
        <v>833</v>
      </c>
      <c r="P1981" t="s">
        <v>833</v>
      </c>
      <c r="Q1981">
        <v>10</v>
      </c>
      <c r="X1981">
        <v>10.25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 t="s">
        <v>3</v>
      </c>
      <c r="AG1981">
        <v>10.25</v>
      </c>
      <c r="AH1981">
        <v>3</v>
      </c>
      <c r="AI1981">
        <v>-1</v>
      </c>
      <c r="AJ1981" t="s">
        <v>3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 x14ac:dyDescent="0.2">
      <c r="A1982">
        <f>ROW(Source!A1245)</f>
        <v>1245</v>
      </c>
      <c r="B1982">
        <v>53562705</v>
      </c>
      <c r="C1982">
        <v>53562691</v>
      </c>
      <c r="D1982">
        <v>53014255</v>
      </c>
      <c r="E1982">
        <v>1</v>
      </c>
      <c r="F1982">
        <v>1</v>
      </c>
      <c r="G1982">
        <v>1</v>
      </c>
      <c r="H1982">
        <v>1</v>
      </c>
      <c r="I1982" t="s">
        <v>1993</v>
      </c>
      <c r="J1982" t="s">
        <v>3</v>
      </c>
      <c r="K1982" t="s">
        <v>1994</v>
      </c>
      <c r="L1982">
        <v>1369</v>
      </c>
      <c r="N1982">
        <v>1013</v>
      </c>
      <c r="O1982" t="s">
        <v>1486</v>
      </c>
      <c r="P1982" t="s">
        <v>1486</v>
      </c>
      <c r="Q1982">
        <v>1</v>
      </c>
      <c r="X1982">
        <v>13.18</v>
      </c>
      <c r="Y1982">
        <v>0</v>
      </c>
      <c r="Z1982">
        <v>0</v>
      </c>
      <c r="AA1982">
        <v>0</v>
      </c>
      <c r="AB1982">
        <v>331.26</v>
      </c>
      <c r="AC1982">
        <v>0</v>
      </c>
      <c r="AD1982">
        <v>1</v>
      </c>
      <c r="AE1982">
        <v>1</v>
      </c>
      <c r="AF1982" t="s">
        <v>62</v>
      </c>
      <c r="AG1982">
        <v>17.430549999999997</v>
      </c>
      <c r="AH1982">
        <v>2</v>
      </c>
      <c r="AI1982">
        <v>53562692</v>
      </c>
      <c r="AJ1982">
        <v>2174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 x14ac:dyDescent="0.2">
      <c r="A1983">
        <f>ROW(Source!A1245)</f>
        <v>1245</v>
      </c>
      <c r="B1983">
        <v>53562706</v>
      </c>
      <c r="C1983">
        <v>53562691</v>
      </c>
      <c r="D1983">
        <v>121548</v>
      </c>
      <c r="E1983">
        <v>1</v>
      </c>
      <c r="F1983">
        <v>1</v>
      </c>
      <c r="G1983">
        <v>1</v>
      </c>
      <c r="H1983">
        <v>1</v>
      </c>
      <c r="I1983" t="s">
        <v>31</v>
      </c>
      <c r="J1983" t="s">
        <v>3</v>
      </c>
      <c r="K1983" t="s">
        <v>1489</v>
      </c>
      <c r="L1983">
        <v>608254</v>
      </c>
      <c r="N1983">
        <v>1013</v>
      </c>
      <c r="O1983" t="s">
        <v>1490</v>
      </c>
      <c r="P1983" t="s">
        <v>1490</v>
      </c>
      <c r="Q1983">
        <v>1</v>
      </c>
      <c r="X1983">
        <v>0.01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1</v>
      </c>
      <c r="AE1983">
        <v>2</v>
      </c>
      <c r="AF1983" t="s">
        <v>61</v>
      </c>
      <c r="AG1983">
        <v>1.4374999999999999E-2</v>
      </c>
      <c r="AH1983">
        <v>2</v>
      </c>
      <c r="AI1983">
        <v>53562693</v>
      </c>
      <c r="AJ1983">
        <v>2175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 x14ac:dyDescent="0.2">
      <c r="A1984">
        <f>ROW(Source!A1245)</f>
        <v>1245</v>
      </c>
      <c r="B1984">
        <v>53562707</v>
      </c>
      <c r="C1984">
        <v>53562691</v>
      </c>
      <c r="D1984">
        <v>53146464</v>
      </c>
      <c r="E1984">
        <v>1</v>
      </c>
      <c r="F1984">
        <v>1</v>
      </c>
      <c r="G1984">
        <v>1</v>
      </c>
      <c r="H1984">
        <v>2</v>
      </c>
      <c r="I1984" t="s">
        <v>1582</v>
      </c>
      <c r="J1984" t="s">
        <v>2015</v>
      </c>
      <c r="K1984" t="s">
        <v>1584</v>
      </c>
      <c r="L1984">
        <v>1368</v>
      </c>
      <c r="N1984">
        <v>1011</v>
      </c>
      <c r="O1984" t="s">
        <v>1494</v>
      </c>
      <c r="P1984" t="s">
        <v>1494</v>
      </c>
      <c r="Q1984">
        <v>1</v>
      </c>
      <c r="X1984">
        <v>0.01</v>
      </c>
      <c r="Y1984">
        <v>0</v>
      </c>
      <c r="Z1984">
        <v>86.4</v>
      </c>
      <c r="AA1984">
        <v>13.5</v>
      </c>
      <c r="AB1984">
        <v>0</v>
      </c>
      <c r="AC1984">
        <v>0</v>
      </c>
      <c r="AD1984">
        <v>1</v>
      </c>
      <c r="AE1984">
        <v>0</v>
      </c>
      <c r="AF1984" t="s">
        <v>61</v>
      </c>
      <c r="AG1984">
        <v>1.4374999999999999E-2</v>
      </c>
      <c r="AH1984">
        <v>2</v>
      </c>
      <c r="AI1984">
        <v>53562694</v>
      </c>
      <c r="AJ1984">
        <v>2176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 x14ac:dyDescent="0.2">
      <c r="A1985">
        <f>ROW(Source!A1245)</f>
        <v>1245</v>
      </c>
      <c r="B1985">
        <v>53562708</v>
      </c>
      <c r="C1985">
        <v>53562691</v>
      </c>
      <c r="D1985">
        <v>53146562</v>
      </c>
      <c r="E1985">
        <v>1</v>
      </c>
      <c r="F1985">
        <v>1</v>
      </c>
      <c r="G1985">
        <v>1</v>
      </c>
      <c r="H1985">
        <v>2</v>
      </c>
      <c r="I1985" t="s">
        <v>1995</v>
      </c>
      <c r="J1985" t="s">
        <v>2016</v>
      </c>
      <c r="K1985" t="s">
        <v>1997</v>
      </c>
      <c r="L1985">
        <v>1368</v>
      </c>
      <c r="N1985">
        <v>1011</v>
      </c>
      <c r="O1985" t="s">
        <v>1494</v>
      </c>
      <c r="P1985" t="s">
        <v>1494</v>
      </c>
      <c r="Q1985">
        <v>1</v>
      </c>
      <c r="X1985">
        <v>1.27</v>
      </c>
      <c r="Y1985">
        <v>0</v>
      </c>
      <c r="Z1985">
        <v>29.67</v>
      </c>
      <c r="AA1985">
        <v>0</v>
      </c>
      <c r="AB1985">
        <v>0</v>
      </c>
      <c r="AC1985">
        <v>0</v>
      </c>
      <c r="AD1985">
        <v>1</v>
      </c>
      <c r="AE1985">
        <v>0</v>
      </c>
      <c r="AF1985" t="s">
        <v>61</v>
      </c>
      <c r="AG1985">
        <v>1.8256249999999998</v>
      </c>
      <c r="AH1985">
        <v>2</v>
      </c>
      <c r="AI1985">
        <v>53562695</v>
      </c>
      <c r="AJ1985">
        <v>2177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 x14ac:dyDescent="0.2">
      <c r="A1986">
        <f>ROW(Source!A1245)</f>
        <v>1245</v>
      </c>
      <c r="B1986">
        <v>53562709</v>
      </c>
      <c r="C1986">
        <v>53562691</v>
      </c>
      <c r="D1986">
        <v>53146848</v>
      </c>
      <c r="E1986">
        <v>1</v>
      </c>
      <c r="F1986">
        <v>1</v>
      </c>
      <c r="G1986">
        <v>1</v>
      </c>
      <c r="H1986">
        <v>2</v>
      </c>
      <c r="I1986" t="s">
        <v>1513</v>
      </c>
      <c r="J1986" t="s">
        <v>2017</v>
      </c>
      <c r="K1986" t="s">
        <v>1515</v>
      </c>
      <c r="L1986">
        <v>1368</v>
      </c>
      <c r="N1986">
        <v>1011</v>
      </c>
      <c r="O1986" t="s">
        <v>1494</v>
      </c>
      <c r="P1986" t="s">
        <v>1494</v>
      </c>
      <c r="Q1986">
        <v>1</v>
      </c>
      <c r="X1986">
        <v>0.03</v>
      </c>
      <c r="Y1986">
        <v>0</v>
      </c>
      <c r="Z1986">
        <v>87.17</v>
      </c>
      <c r="AA1986">
        <v>11.6</v>
      </c>
      <c r="AB1986">
        <v>0</v>
      </c>
      <c r="AC1986">
        <v>0</v>
      </c>
      <c r="AD1986">
        <v>1</v>
      </c>
      <c r="AE1986">
        <v>0</v>
      </c>
      <c r="AF1986" t="s">
        <v>61</v>
      </c>
      <c r="AG1986">
        <v>4.3124999999999997E-2</v>
      </c>
      <c r="AH1986">
        <v>2</v>
      </c>
      <c r="AI1986">
        <v>53562696</v>
      </c>
      <c r="AJ1986">
        <v>2178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 x14ac:dyDescent="0.2">
      <c r="A1987">
        <f>ROW(Source!A1245)</f>
        <v>1245</v>
      </c>
      <c r="B1987">
        <v>53562710</v>
      </c>
      <c r="C1987">
        <v>53562691</v>
      </c>
      <c r="D1987">
        <v>53155130</v>
      </c>
      <c r="E1987">
        <v>1</v>
      </c>
      <c r="F1987">
        <v>1</v>
      </c>
      <c r="G1987">
        <v>1</v>
      </c>
      <c r="H1987">
        <v>3</v>
      </c>
      <c r="I1987" t="s">
        <v>2121</v>
      </c>
      <c r="J1987" t="s">
        <v>2143</v>
      </c>
      <c r="K1987" t="s">
        <v>2123</v>
      </c>
      <c r="L1987">
        <v>1371</v>
      </c>
      <c r="N1987">
        <v>1013</v>
      </c>
      <c r="O1987" t="s">
        <v>2124</v>
      </c>
      <c r="P1987" t="s">
        <v>2124</v>
      </c>
      <c r="Q1987">
        <v>1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</v>
      </c>
      <c r="AD1987">
        <v>0</v>
      </c>
      <c r="AE1987">
        <v>0</v>
      </c>
      <c r="AF1987" t="s">
        <v>3</v>
      </c>
      <c r="AG1987">
        <v>0</v>
      </c>
      <c r="AH1987">
        <v>3</v>
      </c>
      <c r="AI1987">
        <v>-1</v>
      </c>
      <c r="AJ1987" t="s">
        <v>3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 x14ac:dyDescent="0.2">
      <c r="A1988">
        <f>ROW(Source!A1245)</f>
        <v>1245</v>
      </c>
      <c r="B1988">
        <v>53562711</v>
      </c>
      <c r="C1988">
        <v>53562691</v>
      </c>
      <c r="D1988">
        <v>53144819</v>
      </c>
      <c r="E1988">
        <v>1</v>
      </c>
      <c r="F1988">
        <v>1</v>
      </c>
      <c r="G1988">
        <v>1</v>
      </c>
      <c r="H1988">
        <v>3</v>
      </c>
      <c r="I1988" t="s">
        <v>1999</v>
      </c>
      <c r="J1988" t="s">
        <v>2018</v>
      </c>
      <c r="K1988" t="s">
        <v>2001</v>
      </c>
      <c r="L1988">
        <v>1348</v>
      </c>
      <c r="N1988">
        <v>1009</v>
      </c>
      <c r="O1988" t="s">
        <v>26</v>
      </c>
      <c r="P1988" t="s">
        <v>26</v>
      </c>
      <c r="Q1988">
        <v>1000</v>
      </c>
      <c r="X1988">
        <v>2.7200000000000002E-3</v>
      </c>
      <c r="Y1988">
        <v>14528.73</v>
      </c>
      <c r="Z1988">
        <v>0</v>
      </c>
      <c r="AA1988">
        <v>0</v>
      </c>
      <c r="AB1988">
        <v>0</v>
      </c>
      <c r="AC1988">
        <v>0</v>
      </c>
      <c r="AD1988">
        <v>1</v>
      </c>
      <c r="AE1988">
        <v>0</v>
      </c>
      <c r="AF1988" t="s">
        <v>3</v>
      </c>
      <c r="AG1988">
        <v>2.7200000000000002E-3</v>
      </c>
      <c r="AH1988">
        <v>2</v>
      </c>
      <c r="AI1988">
        <v>53562697</v>
      </c>
      <c r="AJ1988">
        <v>2179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 x14ac:dyDescent="0.2">
      <c r="A1989">
        <f>ROW(Source!A1245)</f>
        <v>1245</v>
      </c>
      <c r="B1989">
        <v>53562712</v>
      </c>
      <c r="C1989">
        <v>53562691</v>
      </c>
      <c r="D1989">
        <v>53145031</v>
      </c>
      <c r="E1989">
        <v>1</v>
      </c>
      <c r="F1989">
        <v>1</v>
      </c>
      <c r="G1989">
        <v>1</v>
      </c>
      <c r="H1989">
        <v>3</v>
      </c>
      <c r="I1989" t="s">
        <v>2002</v>
      </c>
      <c r="J1989" t="s">
        <v>2019</v>
      </c>
      <c r="K1989" t="s">
        <v>2004</v>
      </c>
      <c r="L1989">
        <v>1356</v>
      </c>
      <c r="N1989">
        <v>1010</v>
      </c>
      <c r="O1989" t="s">
        <v>949</v>
      </c>
      <c r="P1989" t="s">
        <v>949</v>
      </c>
      <c r="Q1989">
        <v>1000</v>
      </c>
      <c r="X1989">
        <v>0.14299999999999999</v>
      </c>
      <c r="Y1989">
        <v>269</v>
      </c>
      <c r="Z1989">
        <v>0</v>
      </c>
      <c r="AA1989">
        <v>0</v>
      </c>
      <c r="AB1989">
        <v>0</v>
      </c>
      <c r="AC1989">
        <v>0</v>
      </c>
      <c r="AD1989">
        <v>1</v>
      </c>
      <c r="AE1989">
        <v>0</v>
      </c>
      <c r="AF1989" t="s">
        <v>3</v>
      </c>
      <c r="AG1989">
        <v>0.14299999999999999</v>
      </c>
      <c r="AH1989">
        <v>2</v>
      </c>
      <c r="AI1989">
        <v>53562698</v>
      </c>
      <c r="AJ1989">
        <v>2180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 x14ac:dyDescent="0.2">
      <c r="A1990">
        <f>ROW(Source!A1245)</f>
        <v>1245</v>
      </c>
      <c r="B1990">
        <v>53562713</v>
      </c>
      <c r="C1990">
        <v>53562691</v>
      </c>
      <c r="D1990">
        <v>53145534</v>
      </c>
      <c r="E1990">
        <v>1</v>
      </c>
      <c r="F1990">
        <v>1</v>
      </c>
      <c r="G1990">
        <v>1</v>
      </c>
      <c r="H1990">
        <v>3</v>
      </c>
      <c r="I1990" t="s">
        <v>2125</v>
      </c>
      <c r="J1990" t="s">
        <v>2144</v>
      </c>
      <c r="K1990" t="s">
        <v>2127</v>
      </c>
      <c r="L1990">
        <v>1354</v>
      </c>
      <c r="N1990">
        <v>1010</v>
      </c>
      <c r="O1990" t="s">
        <v>160</v>
      </c>
      <c r="P1990" t="s">
        <v>160</v>
      </c>
      <c r="Q1990">
        <v>1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</v>
      </c>
      <c r="AD1990">
        <v>0</v>
      </c>
      <c r="AE1990">
        <v>0</v>
      </c>
      <c r="AF1990" t="s">
        <v>3</v>
      </c>
      <c r="AG1990">
        <v>0</v>
      </c>
      <c r="AH1990">
        <v>3</v>
      </c>
      <c r="AI1990">
        <v>-1</v>
      </c>
      <c r="AJ1990" t="s">
        <v>3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 x14ac:dyDescent="0.2">
      <c r="A1991">
        <f>ROW(Source!A1245)</f>
        <v>1245</v>
      </c>
      <c r="B1991">
        <v>53562714</v>
      </c>
      <c r="C1991">
        <v>53562691</v>
      </c>
      <c r="D1991">
        <v>53145909</v>
      </c>
      <c r="E1991">
        <v>1</v>
      </c>
      <c r="F1991">
        <v>1</v>
      </c>
      <c r="G1991">
        <v>1</v>
      </c>
      <c r="H1991">
        <v>3</v>
      </c>
      <c r="I1991" t="s">
        <v>2128</v>
      </c>
      <c r="J1991" t="s">
        <v>2145</v>
      </c>
      <c r="K1991" t="s">
        <v>2130</v>
      </c>
      <c r="L1991">
        <v>1354</v>
      </c>
      <c r="N1991">
        <v>1010</v>
      </c>
      <c r="O1991" t="s">
        <v>160</v>
      </c>
      <c r="P1991" t="s">
        <v>160</v>
      </c>
      <c r="Q1991">
        <v>1</v>
      </c>
      <c r="X1991">
        <v>143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 t="s">
        <v>3</v>
      </c>
      <c r="AG1991">
        <v>143</v>
      </c>
      <c r="AH1991">
        <v>3</v>
      </c>
      <c r="AI1991">
        <v>-1</v>
      </c>
      <c r="AJ1991" t="s">
        <v>3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 x14ac:dyDescent="0.2">
      <c r="A1992">
        <f>ROW(Source!A1245)</f>
        <v>1245</v>
      </c>
      <c r="B1992">
        <v>53562715</v>
      </c>
      <c r="C1992">
        <v>53562691</v>
      </c>
      <c r="D1992">
        <v>53145924</v>
      </c>
      <c r="E1992">
        <v>1</v>
      </c>
      <c r="F1992">
        <v>1</v>
      </c>
      <c r="G1992">
        <v>1</v>
      </c>
      <c r="H1992">
        <v>3</v>
      </c>
      <c r="I1992" t="s">
        <v>2131</v>
      </c>
      <c r="J1992" t="s">
        <v>2146</v>
      </c>
      <c r="K1992" t="s">
        <v>2133</v>
      </c>
      <c r="L1992">
        <v>1354</v>
      </c>
      <c r="N1992">
        <v>1010</v>
      </c>
      <c r="O1992" t="s">
        <v>160</v>
      </c>
      <c r="P1992" t="s">
        <v>160</v>
      </c>
      <c r="Q1992">
        <v>1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</v>
      </c>
      <c r="AD1992">
        <v>0</v>
      </c>
      <c r="AE1992">
        <v>0</v>
      </c>
      <c r="AF1992" t="s">
        <v>3</v>
      </c>
      <c r="AG1992">
        <v>0</v>
      </c>
      <c r="AH1992">
        <v>3</v>
      </c>
      <c r="AI1992">
        <v>-1</v>
      </c>
      <c r="AJ1992" t="s">
        <v>3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 x14ac:dyDescent="0.2">
      <c r="A1993">
        <f>ROW(Source!A1245)</f>
        <v>1245</v>
      </c>
      <c r="B1993">
        <v>53562716</v>
      </c>
      <c r="C1993">
        <v>53562691</v>
      </c>
      <c r="D1993">
        <v>53146152</v>
      </c>
      <c r="E1993">
        <v>1</v>
      </c>
      <c r="F1993">
        <v>1</v>
      </c>
      <c r="G1993">
        <v>1</v>
      </c>
      <c r="H1993">
        <v>3</v>
      </c>
      <c r="I1993" t="s">
        <v>1576</v>
      </c>
      <c r="J1993" t="s">
        <v>2020</v>
      </c>
      <c r="K1993" t="s">
        <v>1578</v>
      </c>
      <c r="L1993">
        <v>1339</v>
      </c>
      <c r="N1993">
        <v>1007</v>
      </c>
      <c r="O1993" t="s">
        <v>425</v>
      </c>
      <c r="P1993" t="s">
        <v>425</v>
      </c>
      <c r="Q1993">
        <v>1</v>
      </c>
      <c r="X1993">
        <v>0.45779999999999998</v>
      </c>
      <c r="Y1993">
        <v>2.44</v>
      </c>
      <c r="Z1993">
        <v>0</v>
      </c>
      <c r="AA1993">
        <v>0</v>
      </c>
      <c r="AB1993">
        <v>0</v>
      </c>
      <c r="AC1993">
        <v>0</v>
      </c>
      <c r="AD1993">
        <v>1</v>
      </c>
      <c r="AE1993">
        <v>0</v>
      </c>
      <c r="AF1993" t="s">
        <v>3</v>
      </c>
      <c r="AG1993">
        <v>0.45779999999999998</v>
      </c>
      <c r="AH1993">
        <v>2</v>
      </c>
      <c r="AI1993">
        <v>53562701</v>
      </c>
      <c r="AJ1993">
        <v>2183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 x14ac:dyDescent="0.2">
      <c r="A1994">
        <f>ROW(Source!A1245)</f>
        <v>1245</v>
      </c>
      <c r="B1994">
        <v>53562717</v>
      </c>
      <c r="C1994">
        <v>53562691</v>
      </c>
      <c r="D1994">
        <v>53146346</v>
      </c>
      <c r="E1994">
        <v>1</v>
      </c>
      <c r="F1994">
        <v>1</v>
      </c>
      <c r="G1994">
        <v>1</v>
      </c>
      <c r="H1994">
        <v>3</v>
      </c>
      <c r="I1994" t="s">
        <v>2134</v>
      </c>
      <c r="J1994" t="s">
        <v>2147</v>
      </c>
      <c r="K1994" t="s">
        <v>2136</v>
      </c>
      <c r="L1994">
        <v>1302</v>
      </c>
      <c r="N1994">
        <v>1003</v>
      </c>
      <c r="O1994" t="s">
        <v>833</v>
      </c>
      <c r="P1994" t="s">
        <v>833</v>
      </c>
      <c r="Q1994">
        <v>10</v>
      </c>
      <c r="X1994">
        <v>10.25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 t="s">
        <v>3</v>
      </c>
      <c r="AG1994">
        <v>10.25</v>
      </c>
      <c r="AH1994">
        <v>3</v>
      </c>
      <c r="AI1994">
        <v>-1</v>
      </c>
      <c r="AJ1994" t="s">
        <v>3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 x14ac:dyDescent="0.2">
      <c r="A1995">
        <f>ROW(Source!A1258)</f>
        <v>1258</v>
      </c>
      <c r="B1995">
        <v>53555371</v>
      </c>
      <c r="C1995">
        <v>53555365</v>
      </c>
      <c r="D1995">
        <v>18416200</v>
      </c>
      <c r="E1995">
        <v>1</v>
      </c>
      <c r="F1995">
        <v>1</v>
      </c>
      <c r="G1995">
        <v>1</v>
      </c>
      <c r="H1995">
        <v>1</v>
      </c>
      <c r="I1995" t="s">
        <v>1701</v>
      </c>
      <c r="J1995" t="s">
        <v>3</v>
      </c>
      <c r="K1995" t="s">
        <v>1702</v>
      </c>
      <c r="L1995">
        <v>1369</v>
      </c>
      <c r="N1995">
        <v>1013</v>
      </c>
      <c r="O1995" t="s">
        <v>1486</v>
      </c>
      <c r="P1995" t="s">
        <v>1486</v>
      </c>
      <c r="Q1995">
        <v>1</v>
      </c>
      <c r="X1995">
        <v>8.99</v>
      </c>
      <c r="Y1995">
        <v>0</v>
      </c>
      <c r="Z1995">
        <v>0</v>
      </c>
      <c r="AA1995">
        <v>0</v>
      </c>
      <c r="AB1995">
        <v>325.24</v>
      </c>
      <c r="AC1995">
        <v>0</v>
      </c>
      <c r="AD1995">
        <v>1</v>
      </c>
      <c r="AE1995">
        <v>1</v>
      </c>
      <c r="AF1995" t="s">
        <v>62</v>
      </c>
      <c r="AG1995">
        <v>11.889275</v>
      </c>
      <c r="AH1995">
        <v>2</v>
      </c>
      <c r="AI1995">
        <v>53555366</v>
      </c>
      <c r="AJ1995">
        <v>2187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 x14ac:dyDescent="0.2">
      <c r="A1996">
        <f>ROW(Source!A1258)</f>
        <v>1258</v>
      </c>
      <c r="B1996">
        <v>53555372</v>
      </c>
      <c r="C1996">
        <v>53555365</v>
      </c>
      <c r="D1996">
        <v>29174913</v>
      </c>
      <c r="E1996">
        <v>1</v>
      </c>
      <c r="F1996">
        <v>1</v>
      </c>
      <c r="G1996">
        <v>1</v>
      </c>
      <c r="H1996">
        <v>2</v>
      </c>
      <c r="I1996" t="s">
        <v>1513</v>
      </c>
      <c r="J1996" t="s">
        <v>1514</v>
      </c>
      <c r="K1996" t="s">
        <v>1515</v>
      </c>
      <c r="L1996">
        <v>1368</v>
      </c>
      <c r="N1996">
        <v>1011</v>
      </c>
      <c r="O1996" t="s">
        <v>1494</v>
      </c>
      <c r="P1996" t="s">
        <v>1494</v>
      </c>
      <c r="Q1996">
        <v>1</v>
      </c>
      <c r="X1996">
        <v>0.03</v>
      </c>
      <c r="Y1996">
        <v>0</v>
      </c>
      <c r="Z1996">
        <v>87.17</v>
      </c>
      <c r="AA1996">
        <v>11.6</v>
      </c>
      <c r="AB1996">
        <v>0</v>
      </c>
      <c r="AC1996">
        <v>0</v>
      </c>
      <c r="AD1996">
        <v>1</v>
      </c>
      <c r="AE1996">
        <v>0</v>
      </c>
      <c r="AF1996" t="s">
        <v>61</v>
      </c>
      <c r="AG1996">
        <v>4.3124999999999997E-2</v>
      </c>
      <c r="AH1996">
        <v>2</v>
      </c>
      <c r="AI1996">
        <v>53555367</v>
      </c>
      <c r="AJ1996">
        <v>2188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 x14ac:dyDescent="0.2">
      <c r="A1997">
        <f>ROW(Source!A1258)</f>
        <v>1258</v>
      </c>
      <c r="B1997">
        <v>53555373</v>
      </c>
      <c r="C1997">
        <v>53555365</v>
      </c>
      <c r="D1997">
        <v>29111241</v>
      </c>
      <c r="E1997">
        <v>1</v>
      </c>
      <c r="F1997">
        <v>1</v>
      </c>
      <c r="G1997">
        <v>1</v>
      </c>
      <c r="H1997">
        <v>3</v>
      </c>
      <c r="I1997" t="s">
        <v>1695</v>
      </c>
      <c r="J1997" t="s">
        <v>1696</v>
      </c>
      <c r="K1997" t="s">
        <v>1697</v>
      </c>
      <c r="L1997">
        <v>1346</v>
      </c>
      <c r="N1997">
        <v>1009</v>
      </c>
      <c r="O1997" t="s">
        <v>143</v>
      </c>
      <c r="P1997" t="s">
        <v>143</v>
      </c>
      <c r="Q1997">
        <v>1</v>
      </c>
      <c r="X1997">
        <v>5.15</v>
      </c>
      <c r="Y1997">
        <v>8.35</v>
      </c>
      <c r="Z1997">
        <v>0</v>
      </c>
      <c r="AA1997">
        <v>0</v>
      </c>
      <c r="AB1997">
        <v>0</v>
      </c>
      <c r="AC1997">
        <v>0</v>
      </c>
      <c r="AD1997">
        <v>1</v>
      </c>
      <c r="AE1997">
        <v>0</v>
      </c>
      <c r="AF1997" t="s">
        <v>3</v>
      </c>
      <c r="AG1997">
        <v>5.15</v>
      </c>
      <c r="AH1997">
        <v>2</v>
      </c>
      <c r="AI1997">
        <v>53555368</v>
      </c>
      <c r="AJ1997">
        <v>2189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 x14ac:dyDescent="0.2">
      <c r="A1998">
        <f>ROW(Source!A1258)</f>
        <v>1258</v>
      </c>
      <c r="B1998">
        <v>53555374</v>
      </c>
      <c r="C1998">
        <v>53555365</v>
      </c>
      <c r="D1998">
        <v>29110997</v>
      </c>
      <c r="E1998">
        <v>1</v>
      </c>
      <c r="F1998">
        <v>1</v>
      </c>
      <c r="G1998">
        <v>1</v>
      </c>
      <c r="H1998">
        <v>3</v>
      </c>
      <c r="I1998" t="s">
        <v>1703</v>
      </c>
      <c r="J1998" t="s">
        <v>1704</v>
      </c>
      <c r="K1998" t="s">
        <v>1705</v>
      </c>
      <c r="L1998">
        <v>1301</v>
      </c>
      <c r="N1998">
        <v>1003</v>
      </c>
      <c r="O1998" t="s">
        <v>185</v>
      </c>
      <c r="P1998" t="s">
        <v>185</v>
      </c>
      <c r="Q1998">
        <v>1</v>
      </c>
      <c r="X1998">
        <v>101</v>
      </c>
      <c r="Y1998">
        <v>12.3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3</v>
      </c>
      <c r="AG1998">
        <v>101</v>
      </c>
      <c r="AH1998">
        <v>2</v>
      </c>
      <c r="AI1998">
        <v>53555369</v>
      </c>
      <c r="AJ1998">
        <v>2190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 x14ac:dyDescent="0.2">
      <c r="A1999">
        <f>ROW(Source!A1259)</f>
        <v>1259</v>
      </c>
      <c r="B1999">
        <v>53555371</v>
      </c>
      <c r="C1999">
        <v>53555365</v>
      </c>
      <c r="D1999">
        <v>18416200</v>
      </c>
      <c r="E1999">
        <v>1</v>
      </c>
      <c r="F1999">
        <v>1</v>
      </c>
      <c r="G1999">
        <v>1</v>
      </c>
      <c r="H1999">
        <v>1</v>
      </c>
      <c r="I1999" t="s">
        <v>1701</v>
      </c>
      <c r="J1999" t="s">
        <v>3</v>
      </c>
      <c r="K1999" t="s">
        <v>1702</v>
      </c>
      <c r="L1999">
        <v>1369</v>
      </c>
      <c r="N1999">
        <v>1013</v>
      </c>
      <c r="O1999" t="s">
        <v>1486</v>
      </c>
      <c r="P1999" t="s">
        <v>1486</v>
      </c>
      <c r="Q1999">
        <v>1</v>
      </c>
      <c r="X1999">
        <v>8.99</v>
      </c>
      <c r="Y1999">
        <v>0</v>
      </c>
      <c r="Z1999">
        <v>0</v>
      </c>
      <c r="AA1999">
        <v>0</v>
      </c>
      <c r="AB1999">
        <v>325.24</v>
      </c>
      <c r="AC1999">
        <v>0</v>
      </c>
      <c r="AD1999">
        <v>1</v>
      </c>
      <c r="AE1999">
        <v>1</v>
      </c>
      <c r="AF1999" t="s">
        <v>62</v>
      </c>
      <c r="AG1999">
        <v>11.889275</v>
      </c>
      <c r="AH1999">
        <v>2</v>
      </c>
      <c r="AI1999">
        <v>53555366</v>
      </c>
      <c r="AJ1999">
        <v>2192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 x14ac:dyDescent="0.2">
      <c r="A2000">
        <f>ROW(Source!A1259)</f>
        <v>1259</v>
      </c>
      <c r="B2000">
        <v>53555372</v>
      </c>
      <c r="C2000">
        <v>53555365</v>
      </c>
      <c r="D2000">
        <v>29174913</v>
      </c>
      <c r="E2000">
        <v>1</v>
      </c>
      <c r="F2000">
        <v>1</v>
      </c>
      <c r="G2000">
        <v>1</v>
      </c>
      <c r="H2000">
        <v>2</v>
      </c>
      <c r="I2000" t="s">
        <v>1513</v>
      </c>
      <c r="J2000" t="s">
        <v>1514</v>
      </c>
      <c r="K2000" t="s">
        <v>1515</v>
      </c>
      <c r="L2000">
        <v>1368</v>
      </c>
      <c r="N2000">
        <v>1011</v>
      </c>
      <c r="O2000" t="s">
        <v>1494</v>
      </c>
      <c r="P2000" t="s">
        <v>1494</v>
      </c>
      <c r="Q2000">
        <v>1</v>
      </c>
      <c r="X2000">
        <v>0.03</v>
      </c>
      <c r="Y2000">
        <v>0</v>
      </c>
      <c r="Z2000">
        <v>87.17</v>
      </c>
      <c r="AA2000">
        <v>11.6</v>
      </c>
      <c r="AB2000">
        <v>0</v>
      </c>
      <c r="AC2000">
        <v>0</v>
      </c>
      <c r="AD2000">
        <v>1</v>
      </c>
      <c r="AE2000">
        <v>0</v>
      </c>
      <c r="AF2000" t="s">
        <v>61</v>
      </c>
      <c r="AG2000">
        <v>4.3124999999999997E-2</v>
      </c>
      <c r="AH2000">
        <v>2</v>
      </c>
      <c r="AI2000">
        <v>53555367</v>
      </c>
      <c r="AJ2000">
        <v>2193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 x14ac:dyDescent="0.2">
      <c r="A2001">
        <f>ROW(Source!A1259)</f>
        <v>1259</v>
      </c>
      <c r="B2001">
        <v>53555373</v>
      </c>
      <c r="C2001">
        <v>53555365</v>
      </c>
      <c r="D2001">
        <v>29111241</v>
      </c>
      <c r="E2001">
        <v>1</v>
      </c>
      <c r="F2001">
        <v>1</v>
      </c>
      <c r="G2001">
        <v>1</v>
      </c>
      <c r="H2001">
        <v>3</v>
      </c>
      <c r="I2001" t="s">
        <v>1695</v>
      </c>
      <c r="J2001" t="s">
        <v>1696</v>
      </c>
      <c r="K2001" t="s">
        <v>1697</v>
      </c>
      <c r="L2001">
        <v>1346</v>
      </c>
      <c r="N2001">
        <v>1009</v>
      </c>
      <c r="O2001" t="s">
        <v>143</v>
      </c>
      <c r="P2001" t="s">
        <v>143</v>
      </c>
      <c r="Q2001">
        <v>1</v>
      </c>
      <c r="X2001">
        <v>5.15</v>
      </c>
      <c r="Y2001">
        <v>8.35</v>
      </c>
      <c r="Z2001">
        <v>0</v>
      </c>
      <c r="AA2001">
        <v>0</v>
      </c>
      <c r="AB2001">
        <v>0</v>
      </c>
      <c r="AC2001">
        <v>0</v>
      </c>
      <c r="AD2001">
        <v>1</v>
      </c>
      <c r="AE2001">
        <v>0</v>
      </c>
      <c r="AF2001" t="s">
        <v>3</v>
      </c>
      <c r="AG2001">
        <v>5.15</v>
      </c>
      <c r="AH2001">
        <v>2</v>
      </c>
      <c r="AI2001">
        <v>53555368</v>
      </c>
      <c r="AJ2001">
        <v>2194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 x14ac:dyDescent="0.2">
      <c r="A2002">
        <f>ROW(Source!A1259)</f>
        <v>1259</v>
      </c>
      <c r="B2002">
        <v>53555374</v>
      </c>
      <c r="C2002">
        <v>53555365</v>
      </c>
      <c r="D2002">
        <v>29110997</v>
      </c>
      <c r="E2002">
        <v>1</v>
      </c>
      <c r="F2002">
        <v>1</v>
      </c>
      <c r="G2002">
        <v>1</v>
      </c>
      <c r="H2002">
        <v>3</v>
      </c>
      <c r="I2002" t="s">
        <v>1703</v>
      </c>
      <c r="J2002" t="s">
        <v>1704</v>
      </c>
      <c r="K2002" t="s">
        <v>1705</v>
      </c>
      <c r="L2002">
        <v>1301</v>
      </c>
      <c r="N2002">
        <v>1003</v>
      </c>
      <c r="O2002" t="s">
        <v>185</v>
      </c>
      <c r="P2002" t="s">
        <v>185</v>
      </c>
      <c r="Q2002">
        <v>1</v>
      </c>
      <c r="X2002">
        <v>101</v>
      </c>
      <c r="Y2002">
        <v>12.3</v>
      </c>
      <c r="Z2002">
        <v>0</v>
      </c>
      <c r="AA2002">
        <v>0</v>
      </c>
      <c r="AB2002">
        <v>0</v>
      </c>
      <c r="AC2002">
        <v>0</v>
      </c>
      <c r="AD2002">
        <v>1</v>
      </c>
      <c r="AE2002">
        <v>0</v>
      </c>
      <c r="AF2002" t="s">
        <v>3</v>
      </c>
      <c r="AG2002">
        <v>101</v>
      </c>
      <c r="AH2002">
        <v>2</v>
      </c>
      <c r="AI2002">
        <v>53555369</v>
      </c>
      <c r="AJ2002">
        <v>2195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 x14ac:dyDescent="0.2">
      <c r="A2003">
        <f>ROW(Source!A1262)</f>
        <v>1262</v>
      </c>
      <c r="B2003">
        <v>53555394</v>
      </c>
      <c r="C2003">
        <v>53555376</v>
      </c>
      <c r="D2003">
        <v>18411117</v>
      </c>
      <c r="E2003">
        <v>1</v>
      </c>
      <c r="F2003">
        <v>1</v>
      </c>
      <c r="G2003">
        <v>1</v>
      </c>
      <c r="H2003">
        <v>1</v>
      </c>
      <c r="I2003" t="s">
        <v>1829</v>
      </c>
      <c r="J2003" t="s">
        <v>3</v>
      </c>
      <c r="K2003" t="s">
        <v>1830</v>
      </c>
      <c r="L2003">
        <v>1369</v>
      </c>
      <c r="N2003">
        <v>1013</v>
      </c>
      <c r="O2003" t="s">
        <v>1486</v>
      </c>
      <c r="P2003" t="s">
        <v>1486</v>
      </c>
      <c r="Q2003">
        <v>1</v>
      </c>
      <c r="X2003">
        <v>28.632124999999995</v>
      </c>
      <c r="Y2003">
        <v>0</v>
      </c>
      <c r="Z2003">
        <v>0</v>
      </c>
      <c r="AA2003">
        <v>0</v>
      </c>
      <c r="AB2003">
        <v>320.57</v>
      </c>
      <c r="AC2003">
        <v>0</v>
      </c>
      <c r="AD2003">
        <v>1</v>
      </c>
      <c r="AE2003">
        <v>1</v>
      </c>
      <c r="AF2003" t="s">
        <v>62</v>
      </c>
      <c r="AG2003">
        <v>37.865985312499987</v>
      </c>
      <c r="AH2003">
        <v>2</v>
      </c>
      <c r="AI2003">
        <v>53555377</v>
      </c>
      <c r="AJ2003">
        <v>2197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 x14ac:dyDescent="0.2">
      <c r="A2004">
        <f>ROW(Source!A1262)</f>
        <v>1262</v>
      </c>
      <c r="B2004">
        <v>53555395</v>
      </c>
      <c r="C2004">
        <v>53555376</v>
      </c>
      <c r="D2004">
        <v>121548</v>
      </c>
      <c r="E2004">
        <v>1</v>
      </c>
      <c r="F2004">
        <v>1</v>
      </c>
      <c r="G2004">
        <v>1</v>
      </c>
      <c r="H2004">
        <v>1</v>
      </c>
      <c r="I2004" t="s">
        <v>31</v>
      </c>
      <c r="J2004" t="s">
        <v>3</v>
      </c>
      <c r="K2004" t="s">
        <v>1489</v>
      </c>
      <c r="L2004">
        <v>608254</v>
      </c>
      <c r="N2004">
        <v>1013</v>
      </c>
      <c r="O2004" t="s">
        <v>1490</v>
      </c>
      <c r="P2004" t="s">
        <v>1490</v>
      </c>
      <c r="Q2004">
        <v>1</v>
      </c>
      <c r="X2004">
        <v>0.18687499999999999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1</v>
      </c>
      <c r="AE2004">
        <v>2</v>
      </c>
      <c r="AF2004" t="s">
        <v>61</v>
      </c>
      <c r="AG2004">
        <v>0.26863281249999998</v>
      </c>
      <c r="AH2004">
        <v>2</v>
      </c>
      <c r="AI2004">
        <v>53555378</v>
      </c>
      <c r="AJ2004">
        <v>2198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 x14ac:dyDescent="0.2">
      <c r="A2005">
        <f>ROW(Source!A1262)</f>
        <v>1262</v>
      </c>
      <c r="B2005">
        <v>53555396</v>
      </c>
      <c r="C2005">
        <v>53555376</v>
      </c>
      <c r="D2005">
        <v>29172556</v>
      </c>
      <c r="E2005">
        <v>1</v>
      </c>
      <c r="F2005">
        <v>1</v>
      </c>
      <c r="G2005">
        <v>1</v>
      </c>
      <c r="H2005">
        <v>2</v>
      </c>
      <c r="I2005" t="s">
        <v>1647</v>
      </c>
      <c r="J2005" t="s">
        <v>1667</v>
      </c>
      <c r="K2005" t="s">
        <v>1649</v>
      </c>
      <c r="L2005">
        <v>1368</v>
      </c>
      <c r="N2005">
        <v>1011</v>
      </c>
      <c r="O2005" t="s">
        <v>1494</v>
      </c>
      <c r="P2005" t="s">
        <v>1494</v>
      </c>
      <c r="Q2005">
        <v>1</v>
      </c>
      <c r="X2005">
        <v>0.18687499999999999</v>
      </c>
      <c r="Y2005">
        <v>0</v>
      </c>
      <c r="Z2005">
        <v>31.26</v>
      </c>
      <c r="AA2005">
        <v>13.5</v>
      </c>
      <c r="AB2005">
        <v>0</v>
      </c>
      <c r="AC2005">
        <v>0</v>
      </c>
      <c r="AD2005">
        <v>1</v>
      </c>
      <c r="AE2005">
        <v>0</v>
      </c>
      <c r="AF2005" t="s">
        <v>61</v>
      </c>
      <c r="AG2005">
        <v>0.26863281249999998</v>
      </c>
      <c r="AH2005">
        <v>2</v>
      </c>
      <c r="AI2005">
        <v>53555379</v>
      </c>
      <c r="AJ2005">
        <v>2199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 x14ac:dyDescent="0.2">
      <c r="A2006">
        <f>ROW(Source!A1262)</f>
        <v>1262</v>
      </c>
      <c r="B2006">
        <v>53555397</v>
      </c>
      <c r="C2006">
        <v>53555376</v>
      </c>
      <c r="D2006">
        <v>29174500</v>
      </c>
      <c r="E2006">
        <v>1</v>
      </c>
      <c r="F2006">
        <v>1</v>
      </c>
      <c r="G2006">
        <v>1</v>
      </c>
      <c r="H2006">
        <v>2</v>
      </c>
      <c r="I2006" t="s">
        <v>1681</v>
      </c>
      <c r="J2006" t="s">
        <v>1682</v>
      </c>
      <c r="K2006" t="s">
        <v>1683</v>
      </c>
      <c r="L2006">
        <v>1368</v>
      </c>
      <c r="N2006">
        <v>1011</v>
      </c>
      <c r="O2006" t="s">
        <v>1494</v>
      </c>
      <c r="P2006" t="s">
        <v>1494</v>
      </c>
      <c r="Q2006">
        <v>1</v>
      </c>
      <c r="X2006">
        <v>0.28749999999999998</v>
      </c>
      <c r="Y2006">
        <v>0</v>
      </c>
      <c r="Z2006">
        <v>1.95</v>
      </c>
      <c r="AA2006">
        <v>0</v>
      </c>
      <c r="AB2006">
        <v>0</v>
      </c>
      <c r="AC2006">
        <v>0</v>
      </c>
      <c r="AD2006">
        <v>1</v>
      </c>
      <c r="AE2006">
        <v>0</v>
      </c>
      <c r="AF2006" t="s">
        <v>61</v>
      </c>
      <c r="AG2006">
        <v>0.41328124999999999</v>
      </c>
      <c r="AH2006">
        <v>2</v>
      </c>
      <c r="AI2006">
        <v>53555380</v>
      </c>
      <c r="AJ2006">
        <v>2200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 x14ac:dyDescent="0.2">
      <c r="A2007">
        <f>ROW(Source!A1262)</f>
        <v>1262</v>
      </c>
      <c r="B2007">
        <v>53555398</v>
      </c>
      <c r="C2007">
        <v>53555376</v>
      </c>
      <c r="D2007">
        <v>29174913</v>
      </c>
      <c r="E2007">
        <v>1</v>
      </c>
      <c r="F2007">
        <v>1</v>
      </c>
      <c r="G2007">
        <v>1</v>
      </c>
      <c r="H2007">
        <v>2</v>
      </c>
      <c r="I2007" t="s">
        <v>1513</v>
      </c>
      <c r="J2007" t="s">
        <v>1514</v>
      </c>
      <c r="K2007" t="s">
        <v>1515</v>
      </c>
      <c r="L2007">
        <v>1368</v>
      </c>
      <c r="N2007">
        <v>1011</v>
      </c>
      <c r="O2007" t="s">
        <v>1494</v>
      </c>
      <c r="P2007" t="s">
        <v>1494</v>
      </c>
      <c r="Q2007">
        <v>1</v>
      </c>
      <c r="X2007">
        <v>0.31624999999999998</v>
      </c>
      <c r="Y2007">
        <v>0</v>
      </c>
      <c r="Z2007">
        <v>87.17</v>
      </c>
      <c r="AA2007">
        <v>11.6</v>
      </c>
      <c r="AB2007">
        <v>0</v>
      </c>
      <c r="AC2007">
        <v>0</v>
      </c>
      <c r="AD2007">
        <v>1</v>
      </c>
      <c r="AE2007">
        <v>0</v>
      </c>
      <c r="AF2007" t="s">
        <v>61</v>
      </c>
      <c r="AG2007">
        <v>0.45460937499999993</v>
      </c>
      <c r="AH2007">
        <v>2</v>
      </c>
      <c r="AI2007">
        <v>53555381</v>
      </c>
      <c r="AJ2007">
        <v>2201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 x14ac:dyDescent="0.2">
      <c r="A2008">
        <f>ROW(Source!A1262)</f>
        <v>1262</v>
      </c>
      <c r="B2008">
        <v>53555399</v>
      </c>
      <c r="C2008">
        <v>53555376</v>
      </c>
      <c r="D2008">
        <v>29110398</v>
      </c>
      <c r="E2008">
        <v>1</v>
      </c>
      <c r="F2008">
        <v>1</v>
      </c>
      <c r="G2008">
        <v>1</v>
      </c>
      <c r="H2008">
        <v>3</v>
      </c>
      <c r="I2008" t="s">
        <v>2021</v>
      </c>
      <c r="J2008" t="s">
        <v>2022</v>
      </c>
      <c r="K2008" t="s">
        <v>2023</v>
      </c>
      <c r="L2008">
        <v>1348</v>
      </c>
      <c r="N2008">
        <v>1009</v>
      </c>
      <c r="O2008" t="s">
        <v>26</v>
      </c>
      <c r="P2008" t="s">
        <v>26</v>
      </c>
      <c r="Q2008">
        <v>1000</v>
      </c>
      <c r="X2008">
        <v>4.0000000000000002E-4</v>
      </c>
      <c r="Y2008">
        <v>15118.99</v>
      </c>
      <c r="Z2008">
        <v>0</v>
      </c>
      <c r="AA2008">
        <v>0</v>
      </c>
      <c r="AB2008">
        <v>0</v>
      </c>
      <c r="AC2008">
        <v>0</v>
      </c>
      <c r="AD2008">
        <v>1</v>
      </c>
      <c r="AE2008">
        <v>0</v>
      </c>
      <c r="AF2008" t="s">
        <v>3</v>
      </c>
      <c r="AG2008">
        <v>4.0000000000000002E-4</v>
      </c>
      <c r="AH2008">
        <v>2</v>
      </c>
      <c r="AI2008">
        <v>53555382</v>
      </c>
      <c r="AJ2008">
        <v>2202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 x14ac:dyDescent="0.2">
      <c r="A2009">
        <f>ROW(Source!A1262)</f>
        <v>1262</v>
      </c>
      <c r="B2009">
        <v>53555400</v>
      </c>
      <c r="C2009">
        <v>53555376</v>
      </c>
      <c r="D2009">
        <v>29110573</v>
      </c>
      <c r="E2009">
        <v>1</v>
      </c>
      <c r="F2009">
        <v>1</v>
      </c>
      <c r="G2009">
        <v>1</v>
      </c>
      <c r="H2009">
        <v>3</v>
      </c>
      <c r="I2009" t="s">
        <v>2024</v>
      </c>
      <c r="J2009" t="s">
        <v>2025</v>
      </c>
      <c r="K2009" t="s">
        <v>2026</v>
      </c>
      <c r="L2009">
        <v>1348</v>
      </c>
      <c r="N2009">
        <v>1009</v>
      </c>
      <c r="O2009" t="s">
        <v>26</v>
      </c>
      <c r="P2009" t="s">
        <v>26</v>
      </c>
      <c r="Q2009">
        <v>1000</v>
      </c>
      <c r="X2009">
        <v>2.0000000000000001E-4</v>
      </c>
      <c r="Y2009">
        <v>16950</v>
      </c>
      <c r="Z2009">
        <v>0</v>
      </c>
      <c r="AA2009">
        <v>0</v>
      </c>
      <c r="AB2009">
        <v>0</v>
      </c>
      <c r="AC2009">
        <v>0</v>
      </c>
      <c r="AD2009">
        <v>1</v>
      </c>
      <c r="AE2009">
        <v>0</v>
      </c>
      <c r="AF2009" t="s">
        <v>3</v>
      </c>
      <c r="AG2009">
        <v>2.0000000000000001E-4</v>
      </c>
      <c r="AH2009">
        <v>2</v>
      </c>
      <c r="AI2009">
        <v>53555383</v>
      </c>
      <c r="AJ2009">
        <v>2203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 x14ac:dyDescent="0.2">
      <c r="A2010">
        <f>ROW(Source!A1262)</f>
        <v>1262</v>
      </c>
      <c r="B2010">
        <v>53555401</v>
      </c>
      <c r="C2010">
        <v>53555376</v>
      </c>
      <c r="D2010">
        <v>29112724</v>
      </c>
      <c r="E2010">
        <v>1</v>
      </c>
      <c r="F2010">
        <v>1</v>
      </c>
      <c r="G2010">
        <v>1</v>
      </c>
      <c r="H2010">
        <v>3</v>
      </c>
      <c r="I2010" t="s">
        <v>2027</v>
      </c>
      <c r="J2010" t="s">
        <v>2028</v>
      </c>
      <c r="K2010" t="s">
        <v>2029</v>
      </c>
      <c r="L2010">
        <v>1348</v>
      </c>
      <c r="N2010">
        <v>1009</v>
      </c>
      <c r="O2010" t="s">
        <v>26</v>
      </c>
      <c r="P2010" t="s">
        <v>26</v>
      </c>
      <c r="Q2010">
        <v>1000</v>
      </c>
      <c r="X2010">
        <v>3.5999999999999999E-3</v>
      </c>
      <c r="Y2010">
        <v>5989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0</v>
      </c>
      <c r="AF2010" t="s">
        <v>3</v>
      </c>
      <c r="AG2010">
        <v>3.5999999999999999E-3</v>
      </c>
      <c r="AH2010">
        <v>2</v>
      </c>
      <c r="AI2010">
        <v>53555384</v>
      </c>
      <c r="AJ2010">
        <v>2204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 x14ac:dyDescent="0.2">
      <c r="A2011">
        <f>ROW(Source!A1262)</f>
        <v>1262</v>
      </c>
      <c r="B2011">
        <v>53555402</v>
      </c>
      <c r="C2011">
        <v>53555376</v>
      </c>
      <c r="D2011">
        <v>29107963</v>
      </c>
      <c r="E2011">
        <v>1</v>
      </c>
      <c r="F2011">
        <v>1</v>
      </c>
      <c r="G2011">
        <v>1</v>
      </c>
      <c r="H2011">
        <v>3</v>
      </c>
      <c r="I2011" t="s">
        <v>2030</v>
      </c>
      <c r="J2011" t="s">
        <v>2031</v>
      </c>
      <c r="K2011" t="s">
        <v>2032</v>
      </c>
      <c r="L2011">
        <v>1346</v>
      </c>
      <c r="N2011">
        <v>1009</v>
      </c>
      <c r="O2011" t="s">
        <v>143</v>
      </c>
      <c r="P2011" t="s">
        <v>143</v>
      </c>
      <c r="Q2011">
        <v>1</v>
      </c>
      <c r="X2011">
        <v>0.3</v>
      </c>
      <c r="Y2011">
        <v>37.29</v>
      </c>
      <c r="Z2011">
        <v>0</v>
      </c>
      <c r="AA2011">
        <v>0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0.3</v>
      </c>
      <c r="AH2011">
        <v>2</v>
      </c>
      <c r="AI2011">
        <v>53555385</v>
      </c>
      <c r="AJ2011">
        <v>2205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 x14ac:dyDescent="0.2">
      <c r="A2012">
        <f>ROW(Source!A1262)</f>
        <v>1262</v>
      </c>
      <c r="B2012">
        <v>53555403</v>
      </c>
      <c r="C2012">
        <v>53555376</v>
      </c>
      <c r="D2012">
        <v>29107847</v>
      </c>
      <c r="E2012">
        <v>1</v>
      </c>
      <c r="F2012">
        <v>1</v>
      </c>
      <c r="G2012">
        <v>1</v>
      </c>
      <c r="H2012">
        <v>3</v>
      </c>
      <c r="I2012" t="s">
        <v>2033</v>
      </c>
      <c r="J2012" t="s">
        <v>2034</v>
      </c>
      <c r="K2012" t="s">
        <v>2035</v>
      </c>
      <c r="L2012">
        <v>1346</v>
      </c>
      <c r="N2012">
        <v>1009</v>
      </c>
      <c r="O2012" t="s">
        <v>143</v>
      </c>
      <c r="P2012" t="s">
        <v>143</v>
      </c>
      <c r="Q2012">
        <v>1</v>
      </c>
      <c r="X2012">
        <v>2</v>
      </c>
      <c r="Y2012">
        <v>9.61</v>
      </c>
      <c r="Z2012">
        <v>0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 t="s">
        <v>3</v>
      </c>
      <c r="AG2012">
        <v>2</v>
      </c>
      <c r="AH2012">
        <v>2</v>
      </c>
      <c r="AI2012">
        <v>53555386</v>
      </c>
      <c r="AJ2012">
        <v>2206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 x14ac:dyDescent="0.2">
      <c r="A2013">
        <f>ROW(Source!A1262)</f>
        <v>1262</v>
      </c>
      <c r="B2013">
        <v>53555404</v>
      </c>
      <c r="C2013">
        <v>53555376</v>
      </c>
      <c r="D2013">
        <v>29114696</v>
      </c>
      <c r="E2013">
        <v>1</v>
      </c>
      <c r="F2013">
        <v>1</v>
      </c>
      <c r="G2013">
        <v>1</v>
      </c>
      <c r="H2013">
        <v>3</v>
      </c>
      <c r="I2013" t="s">
        <v>2036</v>
      </c>
      <c r="J2013" t="s">
        <v>2037</v>
      </c>
      <c r="K2013" t="s">
        <v>2038</v>
      </c>
      <c r="L2013">
        <v>1348</v>
      </c>
      <c r="N2013">
        <v>1009</v>
      </c>
      <c r="O2013" t="s">
        <v>26</v>
      </c>
      <c r="P2013" t="s">
        <v>26</v>
      </c>
      <c r="Q2013">
        <v>1000</v>
      </c>
      <c r="X2013">
        <v>6.9999999999999999E-4</v>
      </c>
      <c r="Y2013">
        <v>11350</v>
      </c>
      <c r="Z2013">
        <v>0</v>
      </c>
      <c r="AA2013">
        <v>0</v>
      </c>
      <c r="AB2013">
        <v>0</v>
      </c>
      <c r="AC2013">
        <v>0</v>
      </c>
      <c r="AD2013">
        <v>1</v>
      </c>
      <c r="AE2013">
        <v>0</v>
      </c>
      <c r="AF2013" t="s">
        <v>3</v>
      </c>
      <c r="AG2013">
        <v>6.9999999999999999E-4</v>
      </c>
      <c r="AH2013">
        <v>2</v>
      </c>
      <c r="AI2013">
        <v>53555387</v>
      </c>
      <c r="AJ2013">
        <v>2207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 x14ac:dyDescent="0.2">
      <c r="A2014">
        <f>ROW(Source!A1262)</f>
        <v>1262</v>
      </c>
      <c r="B2014">
        <v>53555405</v>
      </c>
      <c r="C2014">
        <v>53555376</v>
      </c>
      <c r="D2014">
        <v>29114474</v>
      </c>
      <c r="E2014">
        <v>1</v>
      </c>
      <c r="F2014">
        <v>1</v>
      </c>
      <c r="G2014">
        <v>1</v>
      </c>
      <c r="H2014">
        <v>3</v>
      </c>
      <c r="I2014" t="s">
        <v>2039</v>
      </c>
      <c r="J2014" t="s">
        <v>2040</v>
      </c>
      <c r="K2014" t="s">
        <v>2041</v>
      </c>
      <c r="L2014">
        <v>1356</v>
      </c>
      <c r="N2014">
        <v>1010</v>
      </c>
      <c r="O2014" t="s">
        <v>949</v>
      </c>
      <c r="P2014" t="s">
        <v>949</v>
      </c>
      <c r="Q2014">
        <v>1000</v>
      </c>
      <c r="X2014">
        <v>0.04</v>
      </c>
      <c r="Y2014">
        <v>200</v>
      </c>
      <c r="Z2014">
        <v>0</v>
      </c>
      <c r="AA2014">
        <v>0</v>
      </c>
      <c r="AB2014">
        <v>0</v>
      </c>
      <c r="AC2014">
        <v>0</v>
      </c>
      <c r="AD2014">
        <v>1</v>
      </c>
      <c r="AE2014">
        <v>0</v>
      </c>
      <c r="AF2014" t="s">
        <v>3</v>
      </c>
      <c r="AG2014">
        <v>0.04</v>
      </c>
      <c r="AH2014">
        <v>2</v>
      </c>
      <c r="AI2014">
        <v>53555388</v>
      </c>
      <c r="AJ2014">
        <v>2208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 x14ac:dyDescent="0.2">
      <c r="A2015">
        <f>ROW(Source!A1262)</f>
        <v>1262</v>
      </c>
      <c r="B2015">
        <v>53555406</v>
      </c>
      <c r="C2015">
        <v>53555376</v>
      </c>
      <c r="D2015">
        <v>29142266</v>
      </c>
      <c r="E2015">
        <v>1</v>
      </c>
      <c r="F2015">
        <v>1</v>
      </c>
      <c r="G2015">
        <v>1</v>
      </c>
      <c r="H2015">
        <v>3</v>
      </c>
      <c r="I2015" t="s">
        <v>1214</v>
      </c>
      <c r="J2015" t="s">
        <v>1216</v>
      </c>
      <c r="K2015" t="s">
        <v>1215</v>
      </c>
      <c r="L2015">
        <v>1035</v>
      </c>
      <c r="N2015">
        <v>1013</v>
      </c>
      <c r="O2015" t="s">
        <v>219</v>
      </c>
      <c r="P2015" t="s">
        <v>219</v>
      </c>
      <c r="Q2015">
        <v>1</v>
      </c>
      <c r="X2015">
        <v>10</v>
      </c>
      <c r="Y2015">
        <v>130</v>
      </c>
      <c r="Z2015">
        <v>0</v>
      </c>
      <c r="AA2015">
        <v>0</v>
      </c>
      <c r="AB2015">
        <v>0</v>
      </c>
      <c r="AC2015">
        <v>0</v>
      </c>
      <c r="AD2015">
        <v>1</v>
      </c>
      <c r="AE2015">
        <v>0</v>
      </c>
      <c r="AF2015" t="s">
        <v>3</v>
      </c>
      <c r="AG2015">
        <v>10</v>
      </c>
      <c r="AH2015">
        <v>2</v>
      </c>
      <c r="AI2015">
        <v>53555389</v>
      </c>
      <c r="AJ2015">
        <v>2210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 x14ac:dyDescent="0.2">
      <c r="A2016">
        <f>ROW(Source!A1263)</f>
        <v>1263</v>
      </c>
      <c r="B2016">
        <v>53555394</v>
      </c>
      <c r="C2016">
        <v>53555376</v>
      </c>
      <c r="D2016">
        <v>18411117</v>
      </c>
      <c r="E2016">
        <v>1</v>
      </c>
      <c r="F2016">
        <v>1</v>
      </c>
      <c r="G2016">
        <v>1</v>
      </c>
      <c r="H2016">
        <v>1</v>
      </c>
      <c r="I2016" t="s">
        <v>1829</v>
      </c>
      <c r="J2016" t="s">
        <v>3</v>
      </c>
      <c r="K2016" t="s">
        <v>1830</v>
      </c>
      <c r="L2016">
        <v>1369</v>
      </c>
      <c r="N2016">
        <v>1013</v>
      </c>
      <c r="O2016" t="s">
        <v>1486</v>
      </c>
      <c r="P2016" t="s">
        <v>1486</v>
      </c>
      <c r="Q2016">
        <v>1</v>
      </c>
      <c r="X2016">
        <v>28.632124999999995</v>
      </c>
      <c r="Y2016">
        <v>0</v>
      </c>
      <c r="Z2016">
        <v>0</v>
      </c>
      <c r="AA2016">
        <v>0</v>
      </c>
      <c r="AB2016">
        <v>320.57</v>
      </c>
      <c r="AC2016">
        <v>0</v>
      </c>
      <c r="AD2016">
        <v>1</v>
      </c>
      <c r="AE2016">
        <v>1</v>
      </c>
      <c r="AF2016" t="s">
        <v>62</v>
      </c>
      <c r="AG2016">
        <v>37.865985312499987</v>
      </c>
      <c r="AH2016">
        <v>2</v>
      </c>
      <c r="AI2016">
        <v>53555377</v>
      </c>
      <c r="AJ2016">
        <v>2214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 x14ac:dyDescent="0.2">
      <c r="A2017">
        <f>ROW(Source!A1263)</f>
        <v>1263</v>
      </c>
      <c r="B2017">
        <v>53555395</v>
      </c>
      <c r="C2017">
        <v>53555376</v>
      </c>
      <c r="D2017">
        <v>121548</v>
      </c>
      <c r="E2017">
        <v>1</v>
      </c>
      <c r="F2017">
        <v>1</v>
      </c>
      <c r="G2017">
        <v>1</v>
      </c>
      <c r="H2017">
        <v>1</v>
      </c>
      <c r="I2017" t="s">
        <v>31</v>
      </c>
      <c r="J2017" t="s">
        <v>3</v>
      </c>
      <c r="K2017" t="s">
        <v>1489</v>
      </c>
      <c r="L2017">
        <v>608254</v>
      </c>
      <c r="N2017">
        <v>1013</v>
      </c>
      <c r="O2017" t="s">
        <v>1490</v>
      </c>
      <c r="P2017" t="s">
        <v>1490</v>
      </c>
      <c r="Q2017">
        <v>1</v>
      </c>
      <c r="X2017">
        <v>0.18687499999999999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1</v>
      </c>
      <c r="AE2017">
        <v>2</v>
      </c>
      <c r="AF2017" t="s">
        <v>61</v>
      </c>
      <c r="AG2017">
        <v>0.26863281249999998</v>
      </c>
      <c r="AH2017">
        <v>2</v>
      </c>
      <c r="AI2017">
        <v>53555378</v>
      </c>
      <c r="AJ2017">
        <v>2215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 x14ac:dyDescent="0.2">
      <c r="A2018">
        <f>ROW(Source!A1263)</f>
        <v>1263</v>
      </c>
      <c r="B2018">
        <v>53555396</v>
      </c>
      <c r="C2018">
        <v>53555376</v>
      </c>
      <c r="D2018">
        <v>29172556</v>
      </c>
      <c r="E2018">
        <v>1</v>
      </c>
      <c r="F2018">
        <v>1</v>
      </c>
      <c r="G2018">
        <v>1</v>
      </c>
      <c r="H2018">
        <v>2</v>
      </c>
      <c r="I2018" t="s">
        <v>1647</v>
      </c>
      <c r="J2018" t="s">
        <v>1667</v>
      </c>
      <c r="K2018" t="s">
        <v>1649</v>
      </c>
      <c r="L2018">
        <v>1368</v>
      </c>
      <c r="N2018">
        <v>1011</v>
      </c>
      <c r="O2018" t="s">
        <v>1494</v>
      </c>
      <c r="P2018" t="s">
        <v>1494</v>
      </c>
      <c r="Q2018">
        <v>1</v>
      </c>
      <c r="X2018">
        <v>0.18687499999999999</v>
      </c>
      <c r="Y2018">
        <v>0</v>
      </c>
      <c r="Z2018">
        <v>31.26</v>
      </c>
      <c r="AA2018">
        <v>13.5</v>
      </c>
      <c r="AB2018">
        <v>0</v>
      </c>
      <c r="AC2018">
        <v>0</v>
      </c>
      <c r="AD2018">
        <v>1</v>
      </c>
      <c r="AE2018">
        <v>0</v>
      </c>
      <c r="AF2018" t="s">
        <v>61</v>
      </c>
      <c r="AG2018">
        <v>0.26863281249999998</v>
      </c>
      <c r="AH2018">
        <v>2</v>
      </c>
      <c r="AI2018">
        <v>53555379</v>
      </c>
      <c r="AJ2018">
        <v>2216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 x14ac:dyDescent="0.2">
      <c r="A2019">
        <f>ROW(Source!A1263)</f>
        <v>1263</v>
      </c>
      <c r="B2019">
        <v>53555397</v>
      </c>
      <c r="C2019">
        <v>53555376</v>
      </c>
      <c r="D2019">
        <v>29174500</v>
      </c>
      <c r="E2019">
        <v>1</v>
      </c>
      <c r="F2019">
        <v>1</v>
      </c>
      <c r="G2019">
        <v>1</v>
      </c>
      <c r="H2019">
        <v>2</v>
      </c>
      <c r="I2019" t="s">
        <v>1681</v>
      </c>
      <c r="J2019" t="s">
        <v>1682</v>
      </c>
      <c r="K2019" t="s">
        <v>1683</v>
      </c>
      <c r="L2019">
        <v>1368</v>
      </c>
      <c r="N2019">
        <v>1011</v>
      </c>
      <c r="O2019" t="s">
        <v>1494</v>
      </c>
      <c r="P2019" t="s">
        <v>1494</v>
      </c>
      <c r="Q2019">
        <v>1</v>
      </c>
      <c r="X2019">
        <v>0.28749999999999998</v>
      </c>
      <c r="Y2019">
        <v>0</v>
      </c>
      <c r="Z2019">
        <v>1.95</v>
      </c>
      <c r="AA2019">
        <v>0</v>
      </c>
      <c r="AB2019">
        <v>0</v>
      </c>
      <c r="AC2019">
        <v>0</v>
      </c>
      <c r="AD2019">
        <v>1</v>
      </c>
      <c r="AE2019">
        <v>0</v>
      </c>
      <c r="AF2019" t="s">
        <v>61</v>
      </c>
      <c r="AG2019">
        <v>0.41328124999999999</v>
      </c>
      <c r="AH2019">
        <v>2</v>
      </c>
      <c r="AI2019">
        <v>53555380</v>
      </c>
      <c r="AJ2019">
        <v>2217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 x14ac:dyDescent="0.2">
      <c r="A2020">
        <f>ROW(Source!A1263)</f>
        <v>1263</v>
      </c>
      <c r="B2020">
        <v>53555398</v>
      </c>
      <c r="C2020">
        <v>53555376</v>
      </c>
      <c r="D2020">
        <v>29174913</v>
      </c>
      <c r="E2020">
        <v>1</v>
      </c>
      <c r="F2020">
        <v>1</v>
      </c>
      <c r="G2020">
        <v>1</v>
      </c>
      <c r="H2020">
        <v>2</v>
      </c>
      <c r="I2020" t="s">
        <v>1513</v>
      </c>
      <c r="J2020" t="s">
        <v>1514</v>
      </c>
      <c r="K2020" t="s">
        <v>1515</v>
      </c>
      <c r="L2020">
        <v>1368</v>
      </c>
      <c r="N2020">
        <v>1011</v>
      </c>
      <c r="O2020" t="s">
        <v>1494</v>
      </c>
      <c r="P2020" t="s">
        <v>1494</v>
      </c>
      <c r="Q2020">
        <v>1</v>
      </c>
      <c r="X2020">
        <v>0.31624999999999998</v>
      </c>
      <c r="Y2020">
        <v>0</v>
      </c>
      <c r="Z2020">
        <v>87.17</v>
      </c>
      <c r="AA2020">
        <v>11.6</v>
      </c>
      <c r="AB2020">
        <v>0</v>
      </c>
      <c r="AC2020">
        <v>0</v>
      </c>
      <c r="AD2020">
        <v>1</v>
      </c>
      <c r="AE2020">
        <v>0</v>
      </c>
      <c r="AF2020" t="s">
        <v>61</v>
      </c>
      <c r="AG2020">
        <v>0.45460937499999993</v>
      </c>
      <c r="AH2020">
        <v>2</v>
      </c>
      <c r="AI2020">
        <v>53555381</v>
      </c>
      <c r="AJ2020">
        <v>2218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 x14ac:dyDescent="0.2">
      <c r="A2021">
        <f>ROW(Source!A1263)</f>
        <v>1263</v>
      </c>
      <c r="B2021">
        <v>53555399</v>
      </c>
      <c r="C2021">
        <v>53555376</v>
      </c>
      <c r="D2021">
        <v>29110398</v>
      </c>
      <c r="E2021">
        <v>1</v>
      </c>
      <c r="F2021">
        <v>1</v>
      </c>
      <c r="G2021">
        <v>1</v>
      </c>
      <c r="H2021">
        <v>3</v>
      </c>
      <c r="I2021" t="s">
        <v>2021</v>
      </c>
      <c r="J2021" t="s">
        <v>2022</v>
      </c>
      <c r="K2021" t="s">
        <v>2023</v>
      </c>
      <c r="L2021">
        <v>1348</v>
      </c>
      <c r="N2021">
        <v>1009</v>
      </c>
      <c r="O2021" t="s">
        <v>26</v>
      </c>
      <c r="P2021" t="s">
        <v>26</v>
      </c>
      <c r="Q2021">
        <v>1000</v>
      </c>
      <c r="X2021">
        <v>4.0000000000000002E-4</v>
      </c>
      <c r="Y2021">
        <v>15118.99</v>
      </c>
      <c r="Z2021">
        <v>0</v>
      </c>
      <c r="AA2021">
        <v>0</v>
      </c>
      <c r="AB2021">
        <v>0</v>
      </c>
      <c r="AC2021">
        <v>0</v>
      </c>
      <c r="AD2021">
        <v>1</v>
      </c>
      <c r="AE2021">
        <v>0</v>
      </c>
      <c r="AF2021" t="s">
        <v>3</v>
      </c>
      <c r="AG2021">
        <v>4.0000000000000002E-4</v>
      </c>
      <c r="AH2021">
        <v>2</v>
      </c>
      <c r="AI2021">
        <v>53555382</v>
      </c>
      <c r="AJ2021">
        <v>2219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 x14ac:dyDescent="0.2">
      <c r="A2022">
        <f>ROW(Source!A1263)</f>
        <v>1263</v>
      </c>
      <c r="B2022">
        <v>53555400</v>
      </c>
      <c r="C2022">
        <v>53555376</v>
      </c>
      <c r="D2022">
        <v>29110573</v>
      </c>
      <c r="E2022">
        <v>1</v>
      </c>
      <c r="F2022">
        <v>1</v>
      </c>
      <c r="G2022">
        <v>1</v>
      </c>
      <c r="H2022">
        <v>3</v>
      </c>
      <c r="I2022" t="s">
        <v>2024</v>
      </c>
      <c r="J2022" t="s">
        <v>2025</v>
      </c>
      <c r="K2022" t="s">
        <v>2026</v>
      </c>
      <c r="L2022">
        <v>1348</v>
      </c>
      <c r="N2022">
        <v>1009</v>
      </c>
      <c r="O2022" t="s">
        <v>26</v>
      </c>
      <c r="P2022" t="s">
        <v>26</v>
      </c>
      <c r="Q2022">
        <v>1000</v>
      </c>
      <c r="X2022">
        <v>2.0000000000000001E-4</v>
      </c>
      <c r="Y2022">
        <v>16950</v>
      </c>
      <c r="Z2022">
        <v>0</v>
      </c>
      <c r="AA2022">
        <v>0</v>
      </c>
      <c r="AB2022">
        <v>0</v>
      </c>
      <c r="AC2022">
        <v>0</v>
      </c>
      <c r="AD2022">
        <v>1</v>
      </c>
      <c r="AE2022">
        <v>0</v>
      </c>
      <c r="AF2022" t="s">
        <v>3</v>
      </c>
      <c r="AG2022">
        <v>2.0000000000000001E-4</v>
      </c>
      <c r="AH2022">
        <v>2</v>
      </c>
      <c r="AI2022">
        <v>53555383</v>
      </c>
      <c r="AJ2022">
        <v>2220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 x14ac:dyDescent="0.2">
      <c r="A2023">
        <f>ROW(Source!A1263)</f>
        <v>1263</v>
      </c>
      <c r="B2023">
        <v>53555401</v>
      </c>
      <c r="C2023">
        <v>53555376</v>
      </c>
      <c r="D2023">
        <v>29112724</v>
      </c>
      <c r="E2023">
        <v>1</v>
      </c>
      <c r="F2023">
        <v>1</v>
      </c>
      <c r="G2023">
        <v>1</v>
      </c>
      <c r="H2023">
        <v>3</v>
      </c>
      <c r="I2023" t="s">
        <v>2027</v>
      </c>
      <c r="J2023" t="s">
        <v>2028</v>
      </c>
      <c r="K2023" t="s">
        <v>2029</v>
      </c>
      <c r="L2023">
        <v>1348</v>
      </c>
      <c r="N2023">
        <v>1009</v>
      </c>
      <c r="O2023" t="s">
        <v>26</v>
      </c>
      <c r="P2023" t="s">
        <v>26</v>
      </c>
      <c r="Q2023">
        <v>1000</v>
      </c>
      <c r="X2023">
        <v>3.5999999999999999E-3</v>
      </c>
      <c r="Y2023">
        <v>5989</v>
      </c>
      <c r="Z2023">
        <v>0</v>
      </c>
      <c r="AA2023">
        <v>0</v>
      </c>
      <c r="AB2023">
        <v>0</v>
      </c>
      <c r="AC2023">
        <v>0</v>
      </c>
      <c r="AD2023">
        <v>1</v>
      </c>
      <c r="AE2023">
        <v>0</v>
      </c>
      <c r="AF2023" t="s">
        <v>3</v>
      </c>
      <c r="AG2023">
        <v>3.5999999999999999E-3</v>
      </c>
      <c r="AH2023">
        <v>2</v>
      </c>
      <c r="AI2023">
        <v>53555384</v>
      </c>
      <c r="AJ2023">
        <v>2221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 x14ac:dyDescent="0.2">
      <c r="A2024">
        <f>ROW(Source!A1263)</f>
        <v>1263</v>
      </c>
      <c r="B2024">
        <v>53555402</v>
      </c>
      <c r="C2024">
        <v>53555376</v>
      </c>
      <c r="D2024">
        <v>29107963</v>
      </c>
      <c r="E2024">
        <v>1</v>
      </c>
      <c r="F2024">
        <v>1</v>
      </c>
      <c r="G2024">
        <v>1</v>
      </c>
      <c r="H2024">
        <v>3</v>
      </c>
      <c r="I2024" t="s">
        <v>2030</v>
      </c>
      <c r="J2024" t="s">
        <v>2031</v>
      </c>
      <c r="K2024" t="s">
        <v>2032</v>
      </c>
      <c r="L2024">
        <v>1346</v>
      </c>
      <c r="N2024">
        <v>1009</v>
      </c>
      <c r="O2024" t="s">
        <v>143</v>
      </c>
      <c r="P2024" t="s">
        <v>143</v>
      </c>
      <c r="Q2024">
        <v>1</v>
      </c>
      <c r="X2024">
        <v>0.3</v>
      </c>
      <c r="Y2024">
        <v>37.29</v>
      </c>
      <c r="Z2024">
        <v>0</v>
      </c>
      <c r="AA2024">
        <v>0</v>
      </c>
      <c r="AB2024">
        <v>0</v>
      </c>
      <c r="AC2024">
        <v>0</v>
      </c>
      <c r="AD2024">
        <v>1</v>
      </c>
      <c r="AE2024">
        <v>0</v>
      </c>
      <c r="AF2024" t="s">
        <v>3</v>
      </c>
      <c r="AG2024">
        <v>0.3</v>
      </c>
      <c r="AH2024">
        <v>2</v>
      </c>
      <c r="AI2024">
        <v>53555385</v>
      </c>
      <c r="AJ2024">
        <v>2222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 x14ac:dyDescent="0.2">
      <c r="A2025">
        <f>ROW(Source!A1263)</f>
        <v>1263</v>
      </c>
      <c r="B2025">
        <v>53555403</v>
      </c>
      <c r="C2025">
        <v>53555376</v>
      </c>
      <c r="D2025">
        <v>29107847</v>
      </c>
      <c r="E2025">
        <v>1</v>
      </c>
      <c r="F2025">
        <v>1</v>
      </c>
      <c r="G2025">
        <v>1</v>
      </c>
      <c r="H2025">
        <v>3</v>
      </c>
      <c r="I2025" t="s">
        <v>2033</v>
      </c>
      <c r="J2025" t="s">
        <v>2034</v>
      </c>
      <c r="K2025" t="s">
        <v>2035</v>
      </c>
      <c r="L2025">
        <v>1346</v>
      </c>
      <c r="N2025">
        <v>1009</v>
      </c>
      <c r="O2025" t="s">
        <v>143</v>
      </c>
      <c r="P2025" t="s">
        <v>143</v>
      </c>
      <c r="Q2025">
        <v>1</v>
      </c>
      <c r="X2025">
        <v>2</v>
      </c>
      <c r="Y2025">
        <v>9.61</v>
      </c>
      <c r="Z2025">
        <v>0</v>
      </c>
      <c r="AA2025">
        <v>0</v>
      </c>
      <c r="AB2025">
        <v>0</v>
      </c>
      <c r="AC2025">
        <v>0</v>
      </c>
      <c r="AD2025">
        <v>1</v>
      </c>
      <c r="AE2025">
        <v>0</v>
      </c>
      <c r="AF2025" t="s">
        <v>3</v>
      </c>
      <c r="AG2025">
        <v>2</v>
      </c>
      <c r="AH2025">
        <v>2</v>
      </c>
      <c r="AI2025">
        <v>53555386</v>
      </c>
      <c r="AJ2025">
        <v>2223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 x14ac:dyDescent="0.2">
      <c r="A2026">
        <f>ROW(Source!A1263)</f>
        <v>1263</v>
      </c>
      <c r="B2026">
        <v>53555404</v>
      </c>
      <c r="C2026">
        <v>53555376</v>
      </c>
      <c r="D2026">
        <v>29114696</v>
      </c>
      <c r="E2026">
        <v>1</v>
      </c>
      <c r="F2026">
        <v>1</v>
      </c>
      <c r="G2026">
        <v>1</v>
      </c>
      <c r="H2026">
        <v>3</v>
      </c>
      <c r="I2026" t="s">
        <v>2036</v>
      </c>
      <c r="J2026" t="s">
        <v>2037</v>
      </c>
      <c r="K2026" t="s">
        <v>2038</v>
      </c>
      <c r="L2026">
        <v>1348</v>
      </c>
      <c r="N2026">
        <v>1009</v>
      </c>
      <c r="O2026" t="s">
        <v>26</v>
      </c>
      <c r="P2026" t="s">
        <v>26</v>
      </c>
      <c r="Q2026">
        <v>1000</v>
      </c>
      <c r="X2026">
        <v>6.9999999999999999E-4</v>
      </c>
      <c r="Y2026">
        <v>11350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6.9999999999999999E-4</v>
      </c>
      <c r="AH2026">
        <v>2</v>
      </c>
      <c r="AI2026">
        <v>53555387</v>
      </c>
      <c r="AJ2026">
        <v>2224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 x14ac:dyDescent="0.2">
      <c r="A2027">
        <f>ROW(Source!A1263)</f>
        <v>1263</v>
      </c>
      <c r="B2027">
        <v>53555405</v>
      </c>
      <c r="C2027">
        <v>53555376</v>
      </c>
      <c r="D2027">
        <v>29114474</v>
      </c>
      <c r="E2027">
        <v>1</v>
      </c>
      <c r="F2027">
        <v>1</v>
      </c>
      <c r="G2027">
        <v>1</v>
      </c>
      <c r="H2027">
        <v>3</v>
      </c>
      <c r="I2027" t="s">
        <v>2039</v>
      </c>
      <c r="J2027" t="s">
        <v>2040</v>
      </c>
      <c r="K2027" t="s">
        <v>2041</v>
      </c>
      <c r="L2027">
        <v>1356</v>
      </c>
      <c r="N2027">
        <v>1010</v>
      </c>
      <c r="O2027" t="s">
        <v>949</v>
      </c>
      <c r="P2027" t="s">
        <v>949</v>
      </c>
      <c r="Q2027">
        <v>1000</v>
      </c>
      <c r="X2027">
        <v>0.04</v>
      </c>
      <c r="Y2027">
        <v>200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0.04</v>
      </c>
      <c r="AH2027">
        <v>2</v>
      </c>
      <c r="AI2027">
        <v>53555388</v>
      </c>
      <c r="AJ2027">
        <v>2225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 x14ac:dyDescent="0.2">
      <c r="A2028">
        <f>ROW(Source!A1263)</f>
        <v>1263</v>
      </c>
      <c r="B2028">
        <v>53555406</v>
      </c>
      <c r="C2028">
        <v>53555376</v>
      </c>
      <c r="D2028">
        <v>29142266</v>
      </c>
      <c r="E2028">
        <v>1</v>
      </c>
      <c r="F2028">
        <v>1</v>
      </c>
      <c r="G2028">
        <v>1</v>
      </c>
      <c r="H2028">
        <v>3</v>
      </c>
      <c r="I2028" t="s">
        <v>1214</v>
      </c>
      <c r="J2028" t="s">
        <v>1216</v>
      </c>
      <c r="K2028" t="s">
        <v>1215</v>
      </c>
      <c r="L2028">
        <v>1035</v>
      </c>
      <c r="N2028">
        <v>1013</v>
      </c>
      <c r="O2028" t="s">
        <v>219</v>
      </c>
      <c r="P2028" t="s">
        <v>219</v>
      </c>
      <c r="Q2028">
        <v>1</v>
      </c>
      <c r="X2028">
        <v>10</v>
      </c>
      <c r="Y2028">
        <v>130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10</v>
      </c>
      <c r="AH2028">
        <v>2</v>
      </c>
      <c r="AI2028">
        <v>53555389</v>
      </c>
      <c r="AJ2028">
        <v>2227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 x14ac:dyDescent="0.2">
      <c r="A2029">
        <f>ROW(Source!A1274)</f>
        <v>1274</v>
      </c>
      <c r="B2029">
        <v>53555417</v>
      </c>
      <c r="C2029">
        <v>53555412</v>
      </c>
      <c r="D2029">
        <v>53014247</v>
      </c>
      <c r="E2029">
        <v>1</v>
      </c>
      <c r="F2029">
        <v>1</v>
      </c>
      <c r="G2029">
        <v>1</v>
      </c>
      <c r="H2029">
        <v>1</v>
      </c>
      <c r="I2029" t="s">
        <v>2045</v>
      </c>
      <c r="J2029" t="s">
        <v>3</v>
      </c>
      <c r="K2029" t="s">
        <v>2046</v>
      </c>
      <c r="L2029">
        <v>1369</v>
      </c>
      <c r="N2029">
        <v>1013</v>
      </c>
      <c r="O2029" t="s">
        <v>1486</v>
      </c>
      <c r="P2029" t="s">
        <v>1486</v>
      </c>
      <c r="Q2029">
        <v>1</v>
      </c>
      <c r="X2029">
        <v>60.445655999999985</v>
      </c>
      <c r="Y2029">
        <v>0</v>
      </c>
      <c r="Z2029">
        <v>0</v>
      </c>
      <c r="AA2029">
        <v>0</v>
      </c>
      <c r="AB2029">
        <v>284.25</v>
      </c>
      <c r="AC2029">
        <v>0</v>
      </c>
      <c r="AD2029">
        <v>1</v>
      </c>
      <c r="AE2029">
        <v>1</v>
      </c>
      <c r="AF2029" t="s">
        <v>857</v>
      </c>
      <c r="AG2029">
        <v>55.610003519999999</v>
      </c>
      <c r="AH2029">
        <v>2</v>
      </c>
      <c r="AI2029">
        <v>53555413</v>
      </c>
      <c r="AJ2029">
        <v>2231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 x14ac:dyDescent="0.2">
      <c r="A2030">
        <f>ROW(Source!A1274)</f>
        <v>1274</v>
      </c>
      <c r="B2030">
        <v>53555418</v>
      </c>
      <c r="C2030">
        <v>53555412</v>
      </c>
      <c r="D2030">
        <v>41131423</v>
      </c>
      <c r="E2030">
        <v>1</v>
      </c>
      <c r="F2030">
        <v>1</v>
      </c>
      <c r="G2030">
        <v>1</v>
      </c>
      <c r="H2030">
        <v>2</v>
      </c>
      <c r="I2030" t="s">
        <v>1757</v>
      </c>
      <c r="J2030" t="s">
        <v>2047</v>
      </c>
      <c r="K2030" t="s">
        <v>1759</v>
      </c>
      <c r="L2030">
        <v>1368</v>
      </c>
      <c r="N2030">
        <v>1011</v>
      </c>
      <c r="O2030" t="s">
        <v>1494</v>
      </c>
      <c r="P2030" t="s">
        <v>1494</v>
      </c>
      <c r="Q2030">
        <v>1</v>
      </c>
      <c r="X2030">
        <v>18.948945312499998</v>
      </c>
      <c r="Y2030">
        <v>0</v>
      </c>
      <c r="Z2030">
        <v>3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857</v>
      </c>
      <c r="AG2030">
        <v>17.433029687500003</v>
      </c>
      <c r="AH2030">
        <v>2</v>
      </c>
      <c r="AI2030">
        <v>53555414</v>
      </c>
      <c r="AJ2030">
        <v>2232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 x14ac:dyDescent="0.2">
      <c r="A2031">
        <f>ROW(Source!A1274)</f>
        <v>1274</v>
      </c>
      <c r="B2031">
        <v>53555419</v>
      </c>
      <c r="C2031">
        <v>53555412</v>
      </c>
      <c r="D2031">
        <v>41131493</v>
      </c>
      <c r="E2031">
        <v>1</v>
      </c>
      <c r="F2031">
        <v>1</v>
      </c>
      <c r="G2031">
        <v>1</v>
      </c>
      <c r="H2031">
        <v>2</v>
      </c>
      <c r="I2031" t="s">
        <v>1681</v>
      </c>
      <c r="J2031" t="s">
        <v>2048</v>
      </c>
      <c r="K2031" t="s">
        <v>1683</v>
      </c>
      <c r="L2031">
        <v>1368</v>
      </c>
      <c r="N2031">
        <v>1011</v>
      </c>
      <c r="O2031" t="s">
        <v>1494</v>
      </c>
      <c r="P2031" t="s">
        <v>1494</v>
      </c>
      <c r="Q2031">
        <v>1</v>
      </c>
      <c r="X2031">
        <v>11.282578124999999</v>
      </c>
      <c r="Y2031">
        <v>0</v>
      </c>
      <c r="Z2031">
        <v>1.95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 t="s">
        <v>857</v>
      </c>
      <c r="AG2031">
        <v>10.379971874999999</v>
      </c>
      <c r="AH2031">
        <v>2</v>
      </c>
      <c r="AI2031">
        <v>53555415</v>
      </c>
      <c r="AJ2031">
        <v>2233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 x14ac:dyDescent="0.2">
      <c r="A2032">
        <f>ROW(Source!A1274)</f>
        <v>1274</v>
      </c>
      <c r="B2032">
        <v>53555420</v>
      </c>
      <c r="C2032">
        <v>53555412</v>
      </c>
      <c r="D2032">
        <v>41130318</v>
      </c>
      <c r="E2032">
        <v>1</v>
      </c>
      <c r="F2032">
        <v>1</v>
      </c>
      <c r="G2032">
        <v>1</v>
      </c>
      <c r="H2032">
        <v>3</v>
      </c>
      <c r="I2032" t="s">
        <v>1291</v>
      </c>
      <c r="J2032" t="s">
        <v>1293</v>
      </c>
      <c r="K2032" t="s">
        <v>1292</v>
      </c>
      <c r="L2032">
        <v>1327</v>
      </c>
      <c r="N2032">
        <v>1005</v>
      </c>
      <c r="O2032" t="s">
        <v>128</v>
      </c>
      <c r="P2032" t="s">
        <v>128</v>
      </c>
      <c r="Q2032">
        <v>1</v>
      </c>
      <c r="X2032">
        <v>100</v>
      </c>
      <c r="Y2032">
        <v>701.31</v>
      </c>
      <c r="Z2032">
        <v>0</v>
      </c>
      <c r="AA2032">
        <v>0</v>
      </c>
      <c r="AB2032">
        <v>0</v>
      </c>
      <c r="AC2032">
        <v>0</v>
      </c>
      <c r="AD2032">
        <v>1</v>
      </c>
      <c r="AE2032">
        <v>0</v>
      </c>
      <c r="AF2032" t="s">
        <v>36</v>
      </c>
      <c r="AG2032">
        <v>0</v>
      </c>
      <c r="AH2032">
        <v>3</v>
      </c>
      <c r="AI2032">
        <v>-1</v>
      </c>
      <c r="AJ2032" t="s">
        <v>3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 x14ac:dyDescent="0.2">
      <c r="A2033">
        <f>ROW(Source!A1275)</f>
        <v>1275</v>
      </c>
      <c r="B2033">
        <v>53555417</v>
      </c>
      <c r="C2033">
        <v>53555412</v>
      </c>
      <c r="D2033">
        <v>53014247</v>
      </c>
      <c r="E2033">
        <v>1</v>
      </c>
      <c r="F2033">
        <v>1</v>
      </c>
      <c r="G2033">
        <v>1</v>
      </c>
      <c r="H2033">
        <v>1</v>
      </c>
      <c r="I2033" t="s">
        <v>2045</v>
      </c>
      <c r="J2033" t="s">
        <v>3</v>
      </c>
      <c r="K2033" t="s">
        <v>2046</v>
      </c>
      <c r="L2033">
        <v>1369</v>
      </c>
      <c r="N2033">
        <v>1013</v>
      </c>
      <c r="O2033" t="s">
        <v>1486</v>
      </c>
      <c r="P2033" t="s">
        <v>1486</v>
      </c>
      <c r="Q2033">
        <v>1</v>
      </c>
      <c r="X2033">
        <v>60.445655999999985</v>
      </c>
      <c r="Y2033">
        <v>0</v>
      </c>
      <c r="Z2033">
        <v>0</v>
      </c>
      <c r="AA2033">
        <v>0</v>
      </c>
      <c r="AB2033">
        <v>284.25</v>
      </c>
      <c r="AC2033">
        <v>0</v>
      </c>
      <c r="AD2033">
        <v>1</v>
      </c>
      <c r="AE2033">
        <v>1</v>
      </c>
      <c r="AF2033" t="s">
        <v>857</v>
      </c>
      <c r="AG2033">
        <v>55.610003519999999</v>
      </c>
      <c r="AH2033">
        <v>2</v>
      </c>
      <c r="AI2033">
        <v>53555413</v>
      </c>
      <c r="AJ2033">
        <v>2235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 x14ac:dyDescent="0.2">
      <c r="A2034">
        <f>ROW(Source!A1275)</f>
        <v>1275</v>
      </c>
      <c r="B2034">
        <v>53555418</v>
      </c>
      <c r="C2034">
        <v>53555412</v>
      </c>
      <c r="D2034">
        <v>41131423</v>
      </c>
      <c r="E2034">
        <v>1</v>
      </c>
      <c r="F2034">
        <v>1</v>
      </c>
      <c r="G2034">
        <v>1</v>
      </c>
      <c r="H2034">
        <v>2</v>
      </c>
      <c r="I2034" t="s">
        <v>1757</v>
      </c>
      <c r="J2034" t="s">
        <v>2047</v>
      </c>
      <c r="K2034" t="s">
        <v>1759</v>
      </c>
      <c r="L2034">
        <v>1368</v>
      </c>
      <c r="N2034">
        <v>1011</v>
      </c>
      <c r="O2034" t="s">
        <v>1494</v>
      </c>
      <c r="P2034" t="s">
        <v>1494</v>
      </c>
      <c r="Q2034">
        <v>1</v>
      </c>
      <c r="X2034">
        <v>18.948945312499998</v>
      </c>
      <c r="Y2034">
        <v>0</v>
      </c>
      <c r="Z2034">
        <v>3</v>
      </c>
      <c r="AA2034">
        <v>0</v>
      </c>
      <c r="AB2034">
        <v>0</v>
      </c>
      <c r="AC2034">
        <v>0</v>
      </c>
      <c r="AD2034">
        <v>1</v>
      </c>
      <c r="AE2034">
        <v>0</v>
      </c>
      <c r="AF2034" t="s">
        <v>857</v>
      </c>
      <c r="AG2034">
        <v>17.433029687500003</v>
      </c>
      <c r="AH2034">
        <v>2</v>
      </c>
      <c r="AI2034">
        <v>53555414</v>
      </c>
      <c r="AJ2034">
        <v>2236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 x14ac:dyDescent="0.2">
      <c r="A2035">
        <f>ROW(Source!A1275)</f>
        <v>1275</v>
      </c>
      <c r="B2035">
        <v>53555419</v>
      </c>
      <c r="C2035">
        <v>53555412</v>
      </c>
      <c r="D2035">
        <v>41131493</v>
      </c>
      <c r="E2035">
        <v>1</v>
      </c>
      <c r="F2035">
        <v>1</v>
      </c>
      <c r="G2035">
        <v>1</v>
      </c>
      <c r="H2035">
        <v>2</v>
      </c>
      <c r="I2035" t="s">
        <v>1681</v>
      </c>
      <c r="J2035" t="s">
        <v>2048</v>
      </c>
      <c r="K2035" t="s">
        <v>1683</v>
      </c>
      <c r="L2035">
        <v>1368</v>
      </c>
      <c r="N2035">
        <v>1011</v>
      </c>
      <c r="O2035" t="s">
        <v>1494</v>
      </c>
      <c r="P2035" t="s">
        <v>1494</v>
      </c>
      <c r="Q2035">
        <v>1</v>
      </c>
      <c r="X2035">
        <v>11.282578124999999</v>
      </c>
      <c r="Y2035">
        <v>0</v>
      </c>
      <c r="Z2035">
        <v>1.95</v>
      </c>
      <c r="AA2035">
        <v>0</v>
      </c>
      <c r="AB2035">
        <v>0</v>
      </c>
      <c r="AC2035">
        <v>0</v>
      </c>
      <c r="AD2035">
        <v>1</v>
      </c>
      <c r="AE2035">
        <v>0</v>
      </c>
      <c r="AF2035" t="s">
        <v>857</v>
      </c>
      <c r="AG2035">
        <v>10.379971874999999</v>
      </c>
      <c r="AH2035">
        <v>2</v>
      </c>
      <c r="AI2035">
        <v>53555415</v>
      </c>
      <c r="AJ2035">
        <v>2237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 x14ac:dyDescent="0.2">
      <c r="A2036">
        <f>ROW(Source!A1275)</f>
        <v>1275</v>
      </c>
      <c r="B2036">
        <v>53555420</v>
      </c>
      <c r="C2036">
        <v>53555412</v>
      </c>
      <c r="D2036">
        <v>41130318</v>
      </c>
      <c r="E2036">
        <v>1</v>
      </c>
      <c r="F2036">
        <v>1</v>
      </c>
      <c r="G2036">
        <v>1</v>
      </c>
      <c r="H2036">
        <v>3</v>
      </c>
      <c r="I2036" t="s">
        <v>1291</v>
      </c>
      <c r="J2036" t="s">
        <v>1293</v>
      </c>
      <c r="K2036" t="s">
        <v>1292</v>
      </c>
      <c r="L2036">
        <v>1327</v>
      </c>
      <c r="N2036">
        <v>1005</v>
      </c>
      <c r="O2036" t="s">
        <v>128</v>
      </c>
      <c r="P2036" t="s">
        <v>128</v>
      </c>
      <c r="Q2036">
        <v>1</v>
      </c>
      <c r="X2036">
        <v>100</v>
      </c>
      <c r="Y2036">
        <v>701.31</v>
      </c>
      <c r="Z2036">
        <v>0</v>
      </c>
      <c r="AA2036">
        <v>0</v>
      </c>
      <c r="AB2036">
        <v>0</v>
      </c>
      <c r="AC2036">
        <v>0</v>
      </c>
      <c r="AD2036">
        <v>1</v>
      </c>
      <c r="AE2036">
        <v>0</v>
      </c>
      <c r="AF2036" t="s">
        <v>36</v>
      </c>
      <c r="AG2036">
        <v>0</v>
      </c>
      <c r="AH2036">
        <v>3</v>
      </c>
      <c r="AI2036">
        <v>-1</v>
      </c>
      <c r="AJ2036" t="s">
        <v>3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 x14ac:dyDescent="0.2">
      <c r="A2037">
        <f>ROW(Source!A1278)</f>
        <v>1278</v>
      </c>
      <c r="B2037">
        <v>53555428</v>
      </c>
      <c r="C2037">
        <v>53555422</v>
      </c>
      <c r="D2037">
        <v>53014247</v>
      </c>
      <c r="E2037">
        <v>1</v>
      </c>
      <c r="F2037">
        <v>1</v>
      </c>
      <c r="G2037">
        <v>1</v>
      </c>
      <c r="H2037">
        <v>1</v>
      </c>
      <c r="I2037" t="s">
        <v>2045</v>
      </c>
      <c r="J2037" t="s">
        <v>3</v>
      </c>
      <c r="K2037" t="s">
        <v>2046</v>
      </c>
      <c r="L2037">
        <v>1369</v>
      </c>
      <c r="N2037">
        <v>1013</v>
      </c>
      <c r="O2037" t="s">
        <v>1486</v>
      </c>
      <c r="P2037" t="s">
        <v>1486</v>
      </c>
      <c r="Q2037">
        <v>1</v>
      </c>
      <c r="X2037">
        <v>45.705599999999997</v>
      </c>
      <c r="Y2037">
        <v>0</v>
      </c>
      <c r="Z2037">
        <v>0</v>
      </c>
      <c r="AA2037">
        <v>0</v>
      </c>
      <c r="AB2037">
        <v>284.25</v>
      </c>
      <c r="AC2037">
        <v>0</v>
      </c>
      <c r="AD2037">
        <v>1</v>
      </c>
      <c r="AE2037">
        <v>1</v>
      </c>
      <c r="AF2037" t="s">
        <v>62</v>
      </c>
      <c r="AG2037">
        <v>60.445655999999985</v>
      </c>
      <c r="AH2037">
        <v>2</v>
      </c>
      <c r="AI2037">
        <v>53555423</v>
      </c>
      <c r="AJ2037">
        <v>2239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 x14ac:dyDescent="0.2">
      <c r="A2038">
        <f>ROW(Source!A1278)</f>
        <v>1278</v>
      </c>
      <c r="B2038">
        <v>53555429</v>
      </c>
      <c r="C2038">
        <v>53555422</v>
      </c>
      <c r="D2038">
        <v>41131423</v>
      </c>
      <c r="E2038">
        <v>1</v>
      </c>
      <c r="F2038">
        <v>1</v>
      </c>
      <c r="G2038">
        <v>1</v>
      </c>
      <c r="H2038">
        <v>2</v>
      </c>
      <c r="I2038" t="s">
        <v>1757</v>
      </c>
      <c r="J2038" t="s">
        <v>2047</v>
      </c>
      <c r="K2038" t="s">
        <v>1759</v>
      </c>
      <c r="L2038">
        <v>1368</v>
      </c>
      <c r="N2038">
        <v>1011</v>
      </c>
      <c r="O2038" t="s">
        <v>1494</v>
      </c>
      <c r="P2038" t="s">
        <v>1494</v>
      </c>
      <c r="Q2038">
        <v>1</v>
      </c>
      <c r="X2038">
        <v>13.181875</v>
      </c>
      <c r="Y2038">
        <v>0</v>
      </c>
      <c r="Z2038">
        <v>3</v>
      </c>
      <c r="AA2038">
        <v>0</v>
      </c>
      <c r="AB2038">
        <v>0</v>
      </c>
      <c r="AC2038">
        <v>0</v>
      </c>
      <c r="AD2038">
        <v>1</v>
      </c>
      <c r="AE2038">
        <v>0</v>
      </c>
      <c r="AF2038" t="s">
        <v>61</v>
      </c>
      <c r="AG2038">
        <v>18.948945312499998</v>
      </c>
      <c r="AH2038">
        <v>2</v>
      </c>
      <c r="AI2038">
        <v>53555424</v>
      </c>
      <c r="AJ2038">
        <v>2240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 x14ac:dyDescent="0.2">
      <c r="A2039">
        <f>ROW(Source!A1278)</f>
        <v>1278</v>
      </c>
      <c r="B2039">
        <v>53555430</v>
      </c>
      <c r="C2039">
        <v>53555422</v>
      </c>
      <c r="D2039">
        <v>41131493</v>
      </c>
      <c r="E2039">
        <v>1</v>
      </c>
      <c r="F2039">
        <v>1</v>
      </c>
      <c r="G2039">
        <v>1</v>
      </c>
      <c r="H2039">
        <v>2</v>
      </c>
      <c r="I2039" t="s">
        <v>1681</v>
      </c>
      <c r="J2039" t="s">
        <v>2048</v>
      </c>
      <c r="K2039" t="s">
        <v>1683</v>
      </c>
      <c r="L2039">
        <v>1368</v>
      </c>
      <c r="N2039">
        <v>1011</v>
      </c>
      <c r="O2039" t="s">
        <v>1494</v>
      </c>
      <c r="P2039" t="s">
        <v>1494</v>
      </c>
      <c r="Q2039">
        <v>1</v>
      </c>
      <c r="X2039">
        <v>7.8487499999999999</v>
      </c>
      <c r="Y2039">
        <v>0</v>
      </c>
      <c r="Z2039">
        <v>1.95</v>
      </c>
      <c r="AA2039">
        <v>0</v>
      </c>
      <c r="AB2039">
        <v>0</v>
      </c>
      <c r="AC2039">
        <v>0</v>
      </c>
      <c r="AD2039">
        <v>1</v>
      </c>
      <c r="AE2039">
        <v>0</v>
      </c>
      <c r="AF2039" t="s">
        <v>61</v>
      </c>
      <c r="AG2039">
        <v>11.282578124999999</v>
      </c>
      <c r="AH2039">
        <v>2</v>
      </c>
      <c r="AI2039">
        <v>53555425</v>
      </c>
      <c r="AJ2039">
        <v>2241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 x14ac:dyDescent="0.2">
      <c r="A2040">
        <f>ROW(Source!A1278)</f>
        <v>1278</v>
      </c>
      <c r="B2040">
        <v>53555431</v>
      </c>
      <c r="C2040">
        <v>53555422</v>
      </c>
      <c r="D2040">
        <v>41130318</v>
      </c>
      <c r="E2040">
        <v>1</v>
      </c>
      <c r="F2040">
        <v>1</v>
      </c>
      <c r="G2040">
        <v>1</v>
      </c>
      <c r="H2040">
        <v>3</v>
      </c>
      <c r="I2040" t="s">
        <v>1291</v>
      </c>
      <c r="J2040" t="s">
        <v>1293</v>
      </c>
      <c r="K2040" t="s">
        <v>1292</v>
      </c>
      <c r="L2040">
        <v>1327</v>
      </c>
      <c r="N2040">
        <v>1005</v>
      </c>
      <c r="O2040" t="s">
        <v>128</v>
      </c>
      <c r="P2040" t="s">
        <v>128</v>
      </c>
      <c r="Q2040">
        <v>1</v>
      </c>
      <c r="X2040">
        <v>100</v>
      </c>
      <c r="Y2040">
        <v>701.31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100</v>
      </c>
      <c r="AH2040">
        <v>2</v>
      </c>
      <c r="AI2040">
        <v>53555426</v>
      </c>
      <c r="AJ2040">
        <v>2242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 x14ac:dyDescent="0.2">
      <c r="A2041">
        <f>ROW(Source!A1279)</f>
        <v>1279</v>
      </c>
      <c r="B2041">
        <v>53555428</v>
      </c>
      <c r="C2041">
        <v>53555422</v>
      </c>
      <c r="D2041">
        <v>53014247</v>
      </c>
      <c r="E2041">
        <v>1</v>
      </c>
      <c r="F2041">
        <v>1</v>
      </c>
      <c r="G2041">
        <v>1</v>
      </c>
      <c r="H2041">
        <v>1</v>
      </c>
      <c r="I2041" t="s">
        <v>2045</v>
      </c>
      <c r="J2041" t="s">
        <v>3</v>
      </c>
      <c r="K2041" t="s">
        <v>2046</v>
      </c>
      <c r="L2041">
        <v>1369</v>
      </c>
      <c r="N2041">
        <v>1013</v>
      </c>
      <c r="O2041" t="s">
        <v>1486</v>
      </c>
      <c r="P2041" t="s">
        <v>1486</v>
      </c>
      <c r="Q2041">
        <v>1</v>
      </c>
      <c r="X2041">
        <v>45.705599999999997</v>
      </c>
      <c r="Y2041">
        <v>0</v>
      </c>
      <c r="Z2041">
        <v>0</v>
      </c>
      <c r="AA2041">
        <v>0</v>
      </c>
      <c r="AB2041">
        <v>284.25</v>
      </c>
      <c r="AC2041">
        <v>0</v>
      </c>
      <c r="AD2041">
        <v>1</v>
      </c>
      <c r="AE2041">
        <v>1</v>
      </c>
      <c r="AF2041" t="s">
        <v>62</v>
      </c>
      <c r="AG2041">
        <v>60.445655999999985</v>
      </c>
      <c r="AH2041">
        <v>2</v>
      </c>
      <c r="AI2041">
        <v>53555423</v>
      </c>
      <c r="AJ2041">
        <v>2244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 x14ac:dyDescent="0.2">
      <c r="A2042">
        <f>ROW(Source!A1279)</f>
        <v>1279</v>
      </c>
      <c r="B2042">
        <v>53555429</v>
      </c>
      <c r="C2042">
        <v>53555422</v>
      </c>
      <c r="D2042">
        <v>41131423</v>
      </c>
      <c r="E2042">
        <v>1</v>
      </c>
      <c r="F2042">
        <v>1</v>
      </c>
      <c r="G2042">
        <v>1</v>
      </c>
      <c r="H2042">
        <v>2</v>
      </c>
      <c r="I2042" t="s">
        <v>1757</v>
      </c>
      <c r="J2042" t="s">
        <v>2047</v>
      </c>
      <c r="K2042" t="s">
        <v>1759</v>
      </c>
      <c r="L2042">
        <v>1368</v>
      </c>
      <c r="N2042">
        <v>1011</v>
      </c>
      <c r="O2042" t="s">
        <v>1494</v>
      </c>
      <c r="P2042" t="s">
        <v>1494</v>
      </c>
      <c r="Q2042">
        <v>1</v>
      </c>
      <c r="X2042">
        <v>13.181875</v>
      </c>
      <c r="Y2042">
        <v>0</v>
      </c>
      <c r="Z2042">
        <v>3</v>
      </c>
      <c r="AA2042">
        <v>0</v>
      </c>
      <c r="AB2042">
        <v>0</v>
      </c>
      <c r="AC2042">
        <v>0</v>
      </c>
      <c r="AD2042">
        <v>1</v>
      </c>
      <c r="AE2042">
        <v>0</v>
      </c>
      <c r="AF2042" t="s">
        <v>61</v>
      </c>
      <c r="AG2042">
        <v>18.948945312499998</v>
      </c>
      <c r="AH2042">
        <v>2</v>
      </c>
      <c r="AI2042">
        <v>53555424</v>
      </c>
      <c r="AJ2042">
        <v>2245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 x14ac:dyDescent="0.2">
      <c r="A2043">
        <f>ROW(Source!A1279)</f>
        <v>1279</v>
      </c>
      <c r="B2043">
        <v>53555430</v>
      </c>
      <c r="C2043">
        <v>53555422</v>
      </c>
      <c r="D2043">
        <v>41131493</v>
      </c>
      <c r="E2043">
        <v>1</v>
      </c>
      <c r="F2043">
        <v>1</v>
      </c>
      <c r="G2043">
        <v>1</v>
      </c>
      <c r="H2043">
        <v>2</v>
      </c>
      <c r="I2043" t="s">
        <v>1681</v>
      </c>
      <c r="J2043" t="s">
        <v>2048</v>
      </c>
      <c r="K2043" t="s">
        <v>1683</v>
      </c>
      <c r="L2043">
        <v>1368</v>
      </c>
      <c r="N2043">
        <v>1011</v>
      </c>
      <c r="O2043" t="s">
        <v>1494</v>
      </c>
      <c r="P2043" t="s">
        <v>1494</v>
      </c>
      <c r="Q2043">
        <v>1</v>
      </c>
      <c r="X2043">
        <v>7.8487499999999999</v>
      </c>
      <c r="Y2043">
        <v>0</v>
      </c>
      <c r="Z2043">
        <v>1.95</v>
      </c>
      <c r="AA2043">
        <v>0</v>
      </c>
      <c r="AB2043">
        <v>0</v>
      </c>
      <c r="AC2043">
        <v>0</v>
      </c>
      <c r="AD2043">
        <v>1</v>
      </c>
      <c r="AE2043">
        <v>0</v>
      </c>
      <c r="AF2043" t="s">
        <v>61</v>
      </c>
      <c r="AG2043">
        <v>11.282578124999999</v>
      </c>
      <c r="AH2043">
        <v>2</v>
      </c>
      <c r="AI2043">
        <v>53555425</v>
      </c>
      <c r="AJ2043">
        <v>2246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 x14ac:dyDescent="0.2">
      <c r="A2044">
        <f>ROW(Source!A1279)</f>
        <v>1279</v>
      </c>
      <c r="B2044">
        <v>53555431</v>
      </c>
      <c r="C2044">
        <v>53555422</v>
      </c>
      <c r="D2044">
        <v>41130318</v>
      </c>
      <c r="E2044">
        <v>1</v>
      </c>
      <c r="F2044">
        <v>1</v>
      </c>
      <c r="G2044">
        <v>1</v>
      </c>
      <c r="H2044">
        <v>3</v>
      </c>
      <c r="I2044" t="s">
        <v>1291</v>
      </c>
      <c r="J2044" t="s">
        <v>1293</v>
      </c>
      <c r="K2044" t="s">
        <v>1292</v>
      </c>
      <c r="L2044">
        <v>1327</v>
      </c>
      <c r="N2044">
        <v>1005</v>
      </c>
      <c r="O2044" t="s">
        <v>128</v>
      </c>
      <c r="P2044" t="s">
        <v>128</v>
      </c>
      <c r="Q2044">
        <v>1</v>
      </c>
      <c r="X2044">
        <v>100</v>
      </c>
      <c r="Y2044">
        <v>701.31</v>
      </c>
      <c r="Z2044">
        <v>0</v>
      </c>
      <c r="AA2044">
        <v>0</v>
      </c>
      <c r="AB2044">
        <v>0</v>
      </c>
      <c r="AC2044">
        <v>0</v>
      </c>
      <c r="AD2044">
        <v>1</v>
      </c>
      <c r="AE2044">
        <v>0</v>
      </c>
      <c r="AF2044" t="s">
        <v>3</v>
      </c>
      <c r="AG2044">
        <v>100</v>
      </c>
      <c r="AH2044">
        <v>2</v>
      </c>
      <c r="AI2044">
        <v>53555426</v>
      </c>
      <c r="AJ2044">
        <v>2247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 x14ac:dyDescent="0.2">
      <c r="A2045">
        <f>ROW(Source!A1319)</f>
        <v>1319</v>
      </c>
      <c r="B2045">
        <v>53555439</v>
      </c>
      <c r="C2045">
        <v>53555434</v>
      </c>
      <c r="D2045">
        <v>18407525</v>
      </c>
      <c r="E2045">
        <v>1</v>
      </c>
      <c r="F2045">
        <v>1</v>
      </c>
      <c r="G2045">
        <v>1</v>
      </c>
      <c r="H2045">
        <v>1</v>
      </c>
      <c r="I2045" t="s">
        <v>1755</v>
      </c>
      <c r="J2045" t="s">
        <v>3</v>
      </c>
      <c r="K2045" t="s">
        <v>1756</v>
      </c>
      <c r="L2045">
        <v>1369</v>
      </c>
      <c r="N2045">
        <v>1013</v>
      </c>
      <c r="O2045" t="s">
        <v>1486</v>
      </c>
      <c r="P2045" t="s">
        <v>1486</v>
      </c>
      <c r="Q2045">
        <v>1</v>
      </c>
      <c r="X2045">
        <v>110</v>
      </c>
      <c r="Y2045">
        <v>0</v>
      </c>
      <c r="Z2045">
        <v>0</v>
      </c>
      <c r="AA2045">
        <v>0</v>
      </c>
      <c r="AB2045">
        <v>262.25</v>
      </c>
      <c r="AC2045">
        <v>0</v>
      </c>
      <c r="AD2045">
        <v>1</v>
      </c>
      <c r="AE2045">
        <v>1</v>
      </c>
      <c r="AF2045" t="s">
        <v>3</v>
      </c>
      <c r="AG2045">
        <v>110</v>
      </c>
      <c r="AH2045">
        <v>2</v>
      </c>
      <c r="AI2045">
        <v>53555435</v>
      </c>
      <c r="AJ2045">
        <v>2249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 x14ac:dyDescent="0.2">
      <c r="A2046">
        <f>ROW(Source!A1319)</f>
        <v>1319</v>
      </c>
      <c r="B2046">
        <v>53555440</v>
      </c>
      <c r="C2046">
        <v>53555434</v>
      </c>
      <c r="D2046">
        <v>121548</v>
      </c>
      <c r="E2046">
        <v>1</v>
      </c>
      <c r="F2046">
        <v>1</v>
      </c>
      <c r="G2046">
        <v>1</v>
      </c>
      <c r="H2046">
        <v>1</v>
      </c>
      <c r="I2046" t="s">
        <v>31</v>
      </c>
      <c r="J2046" t="s">
        <v>3</v>
      </c>
      <c r="K2046" t="s">
        <v>1489</v>
      </c>
      <c r="L2046">
        <v>608254</v>
      </c>
      <c r="N2046">
        <v>1013</v>
      </c>
      <c r="O2046" t="s">
        <v>1490</v>
      </c>
      <c r="P2046" t="s">
        <v>1490</v>
      </c>
      <c r="Q2046">
        <v>1</v>
      </c>
      <c r="X2046">
        <v>2.2400000000000002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1</v>
      </c>
      <c r="AE2046">
        <v>2</v>
      </c>
      <c r="AF2046" t="s">
        <v>3</v>
      </c>
      <c r="AG2046">
        <v>2.2400000000000002</v>
      </c>
      <c r="AH2046">
        <v>2</v>
      </c>
      <c r="AI2046">
        <v>53555436</v>
      </c>
      <c r="AJ2046">
        <v>2250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 x14ac:dyDescent="0.2">
      <c r="A2047">
        <f>ROW(Source!A1319)</f>
        <v>1319</v>
      </c>
      <c r="B2047">
        <v>53555441</v>
      </c>
      <c r="C2047">
        <v>53555434</v>
      </c>
      <c r="D2047">
        <v>29172556</v>
      </c>
      <c r="E2047">
        <v>1</v>
      </c>
      <c r="F2047">
        <v>1</v>
      </c>
      <c r="G2047">
        <v>1</v>
      </c>
      <c r="H2047">
        <v>2</v>
      </c>
      <c r="I2047" t="s">
        <v>1647</v>
      </c>
      <c r="J2047" t="s">
        <v>1667</v>
      </c>
      <c r="K2047" t="s">
        <v>1649</v>
      </c>
      <c r="L2047">
        <v>1368</v>
      </c>
      <c r="N2047">
        <v>1011</v>
      </c>
      <c r="O2047" t="s">
        <v>1494</v>
      </c>
      <c r="P2047" t="s">
        <v>1494</v>
      </c>
      <c r="Q2047">
        <v>1</v>
      </c>
      <c r="X2047">
        <v>2.2400000000000002</v>
      </c>
      <c r="Y2047">
        <v>0</v>
      </c>
      <c r="Z2047">
        <v>31.26</v>
      </c>
      <c r="AA2047">
        <v>13.5</v>
      </c>
      <c r="AB2047">
        <v>0</v>
      </c>
      <c r="AC2047">
        <v>0</v>
      </c>
      <c r="AD2047">
        <v>1</v>
      </c>
      <c r="AE2047">
        <v>0</v>
      </c>
      <c r="AF2047" t="s">
        <v>3</v>
      </c>
      <c r="AG2047">
        <v>2.2400000000000002</v>
      </c>
      <c r="AH2047">
        <v>2</v>
      </c>
      <c r="AI2047">
        <v>53555437</v>
      </c>
      <c r="AJ2047">
        <v>2251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 x14ac:dyDescent="0.2">
      <c r="A2048">
        <f>ROW(Source!A1320)</f>
        <v>1320</v>
      </c>
      <c r="B2048">
        <v>53555439</v>
      </c>
      <c r="C2048">
        <v>53555434</v>
      </c>
      <c r="D2048">
        <v>18407525</v>
      </c>
      <c r="E2048">
        <v>1</v>
      </c>
      <c r="F2048">
        <v>1</v>
      </c>
      <c r="G2048">
        <v>1</v>
      </c>
      <c r="H2048">
        <v>1</v>
      </c>
      <c r="I2048" t="s">
        <v>1755</v>
      </c>
      <c r="J2048" t="s">
        <v>3</v>
      </c>
      <c r="K2048" t="s">
        <v>1756</v>
      </c>
      <c r="L2048">
        <v>1369</v>
      </c>
      <c r="N2048">
        <v>1013</v>
      </c>
      <c r="O2048" t="s">
        <v>1486</v>
      </c>
      <c r="P2048" t="s">
        <v>1486</v>
      </c>
      <c r="Q2048">
        <v>1</v>
      </c>
      <c r="X2048">
        <v>110</v>
      </c>
      <c r="Y2048">
        <v>0</v>
      </c>
      <c r="Z2048">
        <v>0</v>
      </c>
      <c r="AA2048">
        <v>0</v>
      </c>
      <c r="AB2048">
        <v>262.25</v>
      </c>
      <c r="AC2048">
        <v>0</v>
      </c>
      <c r="AD2048">
        <v>1</v>
      </c>
      <c r="AE2048">
        <v>1</v>
      </c>
      <c r="AF2048" t="s">
        <v>3</v>
      </c>
      <c r="AG2048">
        <v>110</v>
      </c>
      <c r="AH2048">
        <v>2</v>
      </c>
      <c r="AI2048">
        <v>53555435</v>
      </c>
      <c r="AJ2048">
        <v>2253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 x14ac:dyDescent="0.2">
      <c r="A2049">
        <f>ROW(Source!A1320)</f>
        <v>1320</v>
      </c>
      <c r="B2049">
        <v>53555440</v>
      </c>
      <c r="C2049">
        <v>53555434</v>
      </c>
      <c r="D2049">
        <v>121548</v>
      </c>
      <c r="E2049">
        <v>1</v>
      </c>
      <c r="F2049">
        <v>1</v>
      </c>
      <c r="G2049">
        <v>1</v>
      </c>
      <c r="H2049">
        <v>1</v>
      </c>
      <c r="I2049" t="s">
        <v>31</v>
      </c>
      <c r="J2049" t="s">
        <v>3</v>
      </c>
      <c r="K2049" t="s">
        <v>1489</v>
      </c>
      <c r="L2049">
        <v>608254</v>
      </c>
      <c r="N2049">
        <v>1013</v>
      </c>
      <c r="O2049" t="s">
        <v>1490</v>
      </c>
      <c r="P2049" t="s">
        <v>1490</v>
      </c>
      <c r="Q2049">
        <v>1</v>
      </c>
      <c r="X2049">
        <v>2.2400000000000002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1</v>
      </c>
      <c r="AE2049">
        <v>2</v>
      </c>
      <c r="AF2049" t="s">
        <v>3</v>
      </c>
      <c r="AG2049">
        <v>2.2400000000000002</v>
      </c>
      <c r="AH2049">
        <v>2</v>
      </c>
      <c r="AI2049">
        <v>53555436</v>
      </c>
      <c r="AJ2049">
        <v>2254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 x14ac:dyDescent="0.2">
      <c r="A2050">
        <f>ROW(Source!A1320)</f>
        <v>1320</v>
      </c>
      <c r="B2050">
        <v>53555441</v>
      </c>
      <c r="C2050">
        <v>53555434</v>
      </c>
      <c r="D2050">
        <v>29172556</v>
      </c>
      <c r="E2050">
        <v>1</v>
      </c>
      <c r="F2050">
        <v>1</v>
      </c>
      <c r="G2050">
        <v>1</v>
      </c>
      <c r="H2050">
        <v>2</v>
      </c>
      <c r="I2050" t="s">
        <v>1647</v>
      </c>
      <c r="J2050" t="s">
        <v>1667</v>
      </c>
      <c r="K2050" t="s">
        <v>1649</v>
      </c>
      <c r="L2050">
        <v>1368</v>
      </c>
      <c r="N2050">
        <v>1011</v>
      </c>
      <c r="O2050" t="s">
        <v>1494</v>
      </c>
      <c r="P2050" t="s">
        <v>1494</v>
      </c>
      <c r="Q2050">
        <v>1</v>
      </c>
      <c r="X2050">
        <v>2.2400000000000002</v>
      </c>
      <c r="Y2050">
        <v>0</v>
      </c>
      <c r="Z2050">
        <v>31.26</v>
      </c>
      <c r="AA2050">
        <v>13.5</v>
      </c>
      <c r="AB2050">
        <v>0</v>
      </c>
      <c r="AC2050">
        <v>0</v>
      </c>
      <c r="AD2050">
        <v>1</v>
      </c>
      <c r="AE2050">
        <v>0</v>
      </c>
      <c r="AF2050" t="s">
        <v>3</v>
      </c>
      <c r="AG2050">
        <v>2.2400000000000002</v>
      </c>
      <c r="AH2050">
        <v>2</v>
      </c>
      <c r="AI2050">
        <v>53555437</v>
      </c>
      <c r="AJ2050">
        <v>2255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 x14ac:dyDescent="0.2">
      <c r="A2051">
        <f>ROW(Source!A1323)</f>
        <v>1323</v>
      </c>
      <c r="B2051">
        <v>53555451</v>
      </c>
      <c r="C2051">
        <v>53555443</v>
      </c>
      <c r="D2051">
        <v>18410542</v>
      </c>
      <c r="E2051">
        <v>1</v>
      </c>
      <c r="F2051">
        <v>1</v>
      </c>
      <c r="G2051">
        <v>1</v>
      </c>
      <c r="H2051">
        <v>1</v>
      </c>
      <c r="I2051" t="s">
        <v>1693</v>
      </c>
      <c r="J2051" t="s">
        <v>3</v>
      </c>
      <c r="K2051" t="s">
        <v>1694</v>
      </c>
      <c r="L2051">
        <v>1369</v>
      </c>
      <c r="N2051">
        <v>1013</v>
      </c>
      <c r="O2051" t="s">
        <v>1486</v>
      </c>
      <c r="P2051" t="s">
        <v>1486</v>
      </c>
      <c r="Q2051">
        <v>1</v>
      </c>
      <c r="X2051">
        <v>34.659999999999997</v>
      </c>
      <c r="Y2051">
        <v>0</v>
      </c>
      <c r="Z2051">
        <v>0</v>
      </c>
      <c r="AA2051">
        <v>0</v>
      </c>
      <c r="AB2051">
        <v>276.92</v>
      </c>
      <c r="AC2051">
        <v>0</v>
      </c>
      <c r="AD2051">
        <v>1</v>
      </c>
      <c r="AE2051">
        <v>1</v>
      </c>
      <c r="AF2051" t="s">
        <v>3</v>
      </c>
      <c r="AG2051">
        <v>34.659999999999997</v>
      </c>
      <c r="AH2051">
        <v>2</v>
      </c>
      <c r="AI2051">
        <v>53555444</v>
      </c>
      <c r="AJ2051">
        <v>2257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 x14ac:dyDescent="0.2">
      <c r="A2052">
        <f>ROW(Source!A1323)</f>
        <v>1323</v>
      </c>
      <c r="B2052">
        <v>53555452</v>
      </c>
      <c r="C2052">
        <v>53555443</v>
      </c>
      <c r="D2052">
        <v>121548</v>
      </c>
      <c r="E2052">
        <v>1</v>
      </c>
      <c r="F2052">
        <v>1</v>
      </c>
      <c r="G2052">
        <v>1</v>
      </c>
      <c r="H2052">
        <v>1</v>
      </c>
      <c r="I2052" t="s">
        <v>31</v>
      </c>
      <c r="J2052" t="s">
        <v>3</v>
      </c>
      <c r="K2052" t="s">
        <v>1489</v>
      </c>
      <c r="L2052">
        <v>608254</v>
      </c>
      <c r="N2052">
        <v>1013</v>
      </c>
      <c r="O2052" t="s">
        <v>1490</v>
      </c>
      <c r="P2052" t="s">
        <v>1490</v>
      </c>
      <c r="Q2052">
        <v>1</v>
      </c>
      <c r="X2052">
        <v>0.1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1</v>
      </c>
      <c r="AE2052">
        <v>2</v>
      </c>
      <c r="AF2052" t="s">
        <v>3</v>
      </c>
      <c r="AG2052">
        <v>0.1</v>
      </c>
      <c r="AH2052">
        <v>2</v>
      </c>
      <c r="AI2052">
        <v>53555445</v>
      </c>
      <c r="AJ2052">
        <v>2258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 x14ac:dyDescent="0.2">
      <c r="A2053">
        <f>ROW(Source!A1323)</f>
        <v>1323</v>
      </c>
      <c r="B2053">
        <v>53555453</v>
      </c>
      <c r="C2053">
        <v>53555443</v>
      </c>
      <c r="D2053">
        <v>29172556</v>
      </c>
      <c r="E2053">
        <v>1</v>
      </c>
      <c r="F2053">
        <v>1</v>
      </c>
      <c r="G2053">
        <v>1</v>
      </c>
      <c r="H2053">
        <v>2</v>
      </c>
      <c r="I2053" t="s">
        <v>1647</v>
      </c>
      <c r="J2053" t="s">
        <v>1667</v>
      </c>
      <c r="K2053" t="s">
        <v>1649</v>
      </c>
      <c r="L2053">
        <v>1368</v>
      </c>
      <c r="N2053">
        <v>1011</v>
      </c>
      <c r="O2053" t="s">
        <v>1494</v>
      </c>
      <c r="P2053" t="s">
        <v>1494</v>
      </c>
      <c r="Q2053">
        <v>1</v>
      </c>
      <c r="X2053">
        <v>0.1</v>
      </c>
      <c r="Y2053">
        <v>0</v>
      </c>
      <c r="Z2053">
        <v>31.26</v>
      </c>
      <c r="AA2053">
        <v>13.5</v>
      </c>
      <c r="AB2053">
        <v>0</v>
      </c>
      <c r="AC2053">
        <v>0</v>
      </c>
      <c r="AD2053">
        <v>1</v>
      </c>
      <c r="AE2053">
        <v>0</v>
      </c>
      <c r="AF2053" t="s">
        <v>3</v>
      </c>
      <c r="AG2053">
        <v>0.1</v>
      </c>
      <c r="AH2053">
        <v>2</v>
      </c>
      <c r="AI2053">
        <v>53555446</v>
      </c>
      <c r="AJ2053">
        <v>2259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 x14ac:dyDescent="0.2">
      <c r="A2054">
        <f>ROW(Source!A1323)</f>
        <v>1323</v>
      </c>
      <c r="B2054">
        <v>53555454</v>
      </c>
      <c r="C2054">
        <v>53555443</v>
      </c>
      <c r="D2054">
        <v>29172659</v>
      </c>
      <c r="E2054">
        <v>1</v>
      </c>
      <c r="F2054">
        <v>1</v>
      </c>
      <c r="G2054">
        <v>1</v>
      </c>
      <c r="H2054">
        <v>2</v>
      </c>
      <c r="I2054" t="s">
        <v>1501</v>
      </c>
      <c r="J2054" t="s">
        <v>1502</v>
      </c>
      <c r="K2054" t="s">
        <v>1503</v>
      </c>
      <c r="L2054">
        <v>1368</v>
      </c>
      <c r="N2054">
        <v>1011</v>
      </c>
      <c r="O2054" t="s">
        <v>1494</v>
      </c>
      <c r="P2054" t="s">
        <v>1494</v>
      </c>
      <c r="Q2054">
        <v>1</v>
      </c>
      <c r="X2054">
        <v>3.3</v>
      </c>
      <c r="Y2054">
        <v>0</v>
      </c>
      <c r="Z2054">
        <v>1.2</v>
      </c>
      <c r="AA2054">
        <v>0</v>
      </c>
      <c r="AB2054">
        <v>0</v>
      </c>
      <c r="AC2054">
        <v>0</v>
      </c>
      <c r="AD2054">
        <v>1</v>
      </c>
      <c r="AE2054">
        <v>0</v>
      </c>
      <c r="AF2054" t="s">
        <v>3</v>
      </c>
      <c r="AG2054">
        <v>3.3</v>
      </c>
      <c r="AH2054">
        <v>2</v>
      </c>
      <c r="AI2054">
        <v>53555447</v>
      </c>
      <c r="AJ2054">
        <v>2260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 x14ac:dyDescent="0.2">
      <c r="A2055">
        <f>ROW(Source!A1323)</f>
        <v>1323</v>
      </c>
      <c r="B2055">
        <v>53555455</v>
      </c>
      <c r="C2055">
        <v>53555443</v>
      </c>
      <c r="D2055">
        <v>29107441</v>
      </c>
      <c r="E2055">
        <v>1</v>
      </c>
      <c r="F2055">
        <v>1</v>
      </c>
      <c r="G2055">
        <v>1</v>
      </c>
      <c r="H2055">
        <v>3</v>
      </c>
      <c r="I2055" t="s">
        <v>1519</v>
      </c>
      <c r="J2055" t="s">
        <v>1520</v>
      </c>
      <c r="K2055" t="s">
        <v>1521</v>
      </c>
      <c r="L2055">
        <v>1339</v>
      </c>
      <c r="N2055">
        <v>1007</v>
      </c>
      <c r="O2055" t="s">
        <v>425</v>
      </c>
      <c r="P2055" t="s">
        <v>425</v>
      </c>
      <c r="Q2055">
        <v>1</v>
      </c>
      <c r="X2055">
        <v>2.74</v>
      </c>
      <c r="Y2055">
        <v>6.23</v>
      </c>
      <c r="Z2055">
        <v>0</v>
      </c>
      <c r="AA2055">
        <v>0</v>
      </c>
      <c r="AB2055">
        <v>0</v>
      </c>
      <c r="AC2055">
        <v>0</v>
      </c>
      <c r="AD2055">
        <v>1</v>
      </c>
      <c r="AE2055">
        <v>0</v>
      </c>
      <c r="AF2055" t="s">
        <v>3</v>
      </c>
      <c r="AG2055">
        <v>2.74</v>
      </c>
      <c r="AH2055">
        <v>2</v>
      </c>
      <c r="AI2055">
        <v>53555448</v>
      </c>
      <c r="AJ2055">
        <v>2261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 x14ac:dyDescent="0.2">
      <c r="A2056">
        <f>ROW(Source!A1323)</f>
        <v>1323</v>
      </c>
      <c r="B2056">
        <v>53555456</v>
      </c>
      <c r="C2056">
        <v>53555443</v>
      </c>
      <c r="D2056">
        <v>29107430</v>
      </c>
      <c r="E2056">
        <v>1</v>
      </c>
      <c r="F2056">
        <v>1</v>
      </c>
      <c r="G2056">
        <v>1</v>
      </c>
      <c r="H2056">
        <v>3</v>
      </c>
      <c r="I2056" t="s">
        <v>2049</v>
      </c>
      <c r="J2056" t="s">
        <v>2050</v>
      </c>
      <c r="K2056" t="s">
        <v>2051</v>
      </c>
      <c r="L2056">
        <v>1339</v>
      </c>
      <c r="N2056">
        <v>1007</v>
      </c>
      <c r="O2056" t="s">
        <v>425</v>
      </c>
      <c r="P2056" t="s">
        <v>425</v>
      </c>
      <c r="Q2056">
        <v>1</v>
      </c>
      <c r="X2056">
        <v>0.43</v>
      </c>
      <c r="Y2056">
        <v>38.49</v>
      </c>
      <c r="Z2056">
        <v>0</v>
      </c>
      <c r="AA2056">
        <v>0</v>
      </c>
      <c r="AB2056">
        <v>0</v>
      </c>
      <c r="AC2056">
        <v>0</v>
      </c>
      <c r="AD2056">
        <v>1</v>
      </c>
      <c r="AE2056">
        <v>0</v>
      </c>
      <c r="AF2056" t="s">
        <v>3</v>
      </c>
      <c r="AG2056">
        <v>0.43</v>
      </c>
      <c r="AH2056">
        <v>2</v>
      </c>
      <c r="AI2056">
        <v>53555449</v>
      </c>
      <c r="AJ2056">
        <v>2262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 x14ac:dyDescent="0.2">
      <c r="A2057">
        <f>ROW(Source!A1323)</f>
        <v>1323</v>
      </c>
      <c r="B2057">
        <v>53555457</v>
      </c>
      <c r="C2057">
        <v>53555443</v>
      </c>
      <c r="D2057">
        <v>29164350</v>
      </c>
      <c r="E2057">
        <v>1</v>
      </c>
      <c r="F2057">
        <v>1</v>
      </c>
      <c r="G2057">
        <v>1</v>
      </c>
      <c r="H2057">
        <v>3</v>
      </c>
      <c r="I2057" t="s">
        <v>1138</v>
      </c>
      <c r="J2057" t="s">
        <v>1140</v>
      </c>
      <c r="K2057" t="s">
        <v>1139</v>
      </c>
      <c r="L2057">
        <v>1348</v>
      </c>
      <c r="N2057">
        <v>1009</v>
      </c>
      <c r="O2057" t="s">
        <v>26</v>
      </c>
      <c r="P2057" t="s">
        <v>26</v>
      </c>
      <c r="Q2057">
        <v>1000</v>
      </c>
      <c r="X2057">
        <v>0.22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 t="s">
        <v>3</v>
      </c>
      <c r="AG2057">
        <v>0.22</v>
      </c>
      <c r="AH2057">
        <v>2</v>
      </c>
      <c r="AI2057">
        <v>53555450</v>
      </c>
      <c r="AJ2057">
        <v>2263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 x14ac:dyDescent="0.2">
      <c r="A2058">
        <f>ROW(Source!A1324)</f>
        <v>1324</v>
      </c>
      <c r="B2058">
        <v>53555451</v>
      </c>
      <c r="C2058">
        <v>53555443</v>
      </c>
      <c r="D2058">
        <v>18410542</v>
      </c>
      <c r="E2058">
        <v>1</v>
      </c>
      <c r="F2058">
        <v>1</v>
      </c>
      <c r="G2058">
        <v>1</v>
      </c>
      <c r="H2058">
        <v>1</v>
      </c>
      <c r="I2058" t="s">
        <v>1693</v>
      </c>
      <c r="J2058" t="s">
        <v>3</v>
      </c>
      <c r="K2058" t="s">
        <v>1694</v>
      </c>
      <c r="L2058">
        <v>1369</v>
      </c>
      <c r="N2058">
        <v>1013</v>
      </c>
      <c r="O2058" t="s">
        <v>1486</v>
      </c>
      <c r="P2058" t="s">
        <v>1486</v>
      </c>
      <c r="Q2058">
        <v>1</v>
      </c>
      <c r="X2058">
        <v>34.659999999999997</v>
      </c>
      <c r="Y2058">
        <v>0</v>
      </c>
      <c r="Z2058">
        <v>0</v>
      </c>
      <c r="AA2058">
        <v>0</v>
      </c>
      <c r="AB2058">
        <v>276.92</v>
      </c>
      <c r="AC2058">
        <v>0</v>
      </c>
      <c r="AD2058">
        <v>1</v>
      </c>
      <c r="AE2058">
        <v>1</v>
      </c>
      <c r="AF2058" t="s">
        <v>3</v>
      </c>
      <c r="AG2058">
        <v>34.659999999999997</v>
      </c>
      <c r="AH2058">
        <v>2</v>
      </c>
      <c r="AI2058">
        <v>53555444</v>
      </c>
      <c r="AJ2058">
        <v>2264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 x14ac:dyDescent="0.2">
      <c r="A2059">
        <f>ROW(Source!A1324)</f>
        <v>1324</v>
      </c>
      <c r="B2059">
        <v>53555452</v>
      </c>
      <c r="C2059">
        <v>53555443</v>
      </c>
      <c r="D2059">
        <v>121548</v>
      </c>
      <c r="E2059">
        <v>1</v>
      </c>
      <c r="F2059">
        <v>1</v>
      </c>
      <c r="G2059">
        <v>1</v>
      </c>
      <c r="H2059">
        <v>1</v>
      </c>
      <c r="I2059" t="s">
        <v>31</v>
      </c>
      <c r="J2059" t="s">
        <v>3</v>
      </c>
      <c r="K2059" t="s">
        <v>1489</v>
      </c>
      <c r="L2059">
        <v>608254</v>
      </c>
      <c r="N2059">
        <v>1013</v>
      </c>
      <c r="O2059" t="s">
        <v>1490</v>
      </c>
      <c r="P2059" t="s">
        <v>1490</v>
      </c>
      <c r="Q2059">
        <v>1</v>
      </c>
      <c r="X2059">
        <v>0.1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</v>
      </c>
      <c r="AE2059">
        <v>2</v>
      </c>
      <c r="AF2059" t="s">
        <v>3</v>
      </c>
      <c r="AG2059">
        <v>0.1</v>
      </c>
      <c r="AH2059">
        <v>2</v>
      </c>
      <c r="AI2059">
        <v>53555445</v>
      </c>
      <c r="AJ2059">
        <v>2265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 x14ac:dyDescent="0.2">
      <c r="A2060">
        <f>ROW(Source!A1324)</f>
        <v>1324</v>
      </c>
      <c r="B2060">
        <v>53555453</v>
      </c>
      <c r="C2060">
        <v>53555443</v>
      </c>
      <c r="D2060">
        <v>29172556</v>
      </c>
      <c r="E2060">
        <v>1</v>
      </c>
      <c r="F2060">
        <v>1</v>
      </c>
      <c r="G2060">
        <v>1</v>
      </c>
      <c r="H2060">
        <v>2</v>
      </c>
      <c r="I2060" t="s">
        <v>1647</v>
      </c>
      <c r="J2060" t="s">
        <v>1667</v>
      </c>
      <c r="K2060" t="s">
        <v>1649</v>
      </c>
      <c r="L2060">
        <v>1368</v>
      </c>
      <c r="N2060">
        <v>1011</v>
      </c>
      <c r="O2060" t="s">
        <v>1494</v>
      </c>
      <c r="P2060" t="s">
        <v>1494</v>
      </c>
      <c r="Q2060">
        <v>1</v>
      </c>
      <c r="X2060">
        <v>0.1</v>
      </c>
      <c r="Y2060">
        <v>0</v>
      </c>
      <c r="Z2060">
        <v>31.26</v>
      </c>
      <c r="AA2060">
        <v>13.5</v>
      </c>
      <c r="AB2060">
        <v>0</v>
      </c>
      <c r="AC2060">
        <v>0</v>
      </c>
      <c r="AD2060">
        <v>1</v>
      </c>
      <c r="AE2060">
        <v>0</v>
      </c>
      <c r="AF2060" t="s">
        <v>3</v>
      </c>
      <c r="AG2060">
        <v>0.1</v>
      </c>
      <c r="AH2060">
        <v>2</v>
      </c>
      <c r="AI2060">
        <v>53555446</v>
      </c>
      <c r="AJ2060">
        <v>2266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 x14ac:dyDescent="0.2">
      <c r="A2061">
        <f>ROW(Source!A1324)</f>
        <v>1324</v>
      </c>
      <c r="B2061">
        <v>53555454</v>
      </c>
      <c r="C2061">
        <v>53555443</v>
      </c>
      <c r="D2061">
        <v>29172659</v>
      </c>
      <c r="E2061">
        <v>1</v>
      </c>
      <c r="F2061">
        <v>1</v>
      </c>
      <c r="G2061">
        <v>1</v>
      </c>
      <c r="H2061">
        <v>2</v>
      </c>
      <c r="I2061" t="s">
        <v>1501</v>
      </c>
      <c r="J2061" t="s">
        <v>1502</v>
      </c>
      <c r="K2061" t="s">
        <v>1503</v>
      </c>
      <c r="L2061">
        <v>1368</v>
      </c>
      <c r="N2061">
        <v>1011</v>
      </c>
      <c r="O2061" t="s">
        <v>1494</v>
      </c>
      <c r="P2061" t="s">
        <v>1494</v>
      </c>
      <c r="Q2061">
        <v>1</v>
      </c>
      <c r="X2061">
        <v>3.3</v>
      </c>
      <c r="Y2061">
        <v>0</v>
      </c>
      <c r="Z2061">
        <v>1.2</v>
      </c>
      <c r="AA2061">
        <v>0</v>
      </c>
      <c r="AB2061">
        <v>0</v>
      </c>
      <c r="AC2061">
        <v>0</v>
      </c>
      <c r="AD2061">
        <v>1</v>
      </c>
      <c r="AE2061">
        <v>0</v>
      </c>
      <c r="AF2061" t="s">
        <v>3</v>
      </c>
      <c r="AG2061">
        <v>3.3</v>
      </c>
      <c r="AH2061">
        <v>2</v>
      </c>
      <c r="AI2061">
        <v>53555447</v>
      </c>
      <c r="AJ2061">
        <v>2267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 x14ac:dyDescent="0.2">
      <c r="A2062">
        <f>ROW(Source!A1324)</f>
        <v>1324</v>
      </c>
      <c r="B2062">
        <v>53555455</v>
      </c>
      <c r="C2062">
        <v>53555443</v>
      </c>
      <c r="D2062">
        <v>29107441</v>
      </c>
      <c r="E2062">
        <v>1</v>
      </c>
      <c r="F2062">
        <v>1</v>
      </c>
      <c r="G2062">
        <v>1</v>
      </c>
      <c r="H2062">
        <v>3</v>
      </c>
      <c r="I2062" t="s">
        <v>1519</v>
      </c>
      <c r="J2062" t="s">
        <v>1520</v>
      </c>
      <c r="K2062" t="s">
        <v>1521</v>
      </c>
      <c r="L2062">
        <v>1339</v>
      </c>
      <c r="N2062">
        <v>1007</v>
      </c>
      <c r="O2062" t="s">
        <v>425</v>
      </c>
      <c r="P2062" t="s">
        <v>425</v>
      </c>
      <c r="Q2062">
        <v>1</v>
      </c>
      <c r="X2062">
        <v>2.74</v>
      </c>
      <c r="Y2062">
        <v>6.23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2.74</v>
      </c>
      <c r="AH2062">
        <v>2</v>
      </c>
      <c r="AI2062">
        <v>53555448</v>
      </c>
      <c r="AJ2062">
        <v>2268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 x14ac:dyDescent="0.2">
      <c r="A2063">
        <f>ROW(Source!A1324)</f>
        <v>1324</v>
      </c>
      <c r="B2063">
        <v>53555456</v>
      </c>
      <c r="C2063">
        <v>53555443</v>
      </c>
      <c r="D2063">
        <v>29107430</v>
      </c>
      <c r="E2063">
        <v>1</v>
      </c>
      <c r="F2063">
        <v>1</v>
      </c>
      <c r="G2063">
        <v>1</v>
      </c>
      <c r="H2063">
        <v>3</v>
      </c>
      <c r="I2063" t="s">
        <v>2049</v>
      </c>
      <c r="J2063" t="s">
        <v>2050</v>
      </c>
      <c r="K2063" t="s">
        <v>2051</v>
      </c>
      <c r="L2063">
        <v>1339</v>
      </c>
      <c r="N2063">
        <v>1007</v>
      </c>
      <c r="O2063" t="s">
        <v>425</v>
      </c>
      <c r="P2063" t="s">
        <v>425</v>
      </c>
      <c r="Q2063">
        <v>1</v>
      </c>
      <c r="X2063">
        <v>0.43</v>
      </c>
      <c r="Y2063">
        <v>38.49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0.43</v>
      </c>
      <c r="AH2063">
        <v>2</v>
      </c>
      <c r="AI2063">
        <v>53555449</v>
      </c>
      <c r="AJ2063">
        <v>2269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 x14ac:dyDescent="0.2">
      <c r="A2064">
        <f>ROW(Source!A1324)</f>
        <v>1324</v>
      </c>
      <c r="B2064">
        <v>53555457</v>
      </c>
      <c r="C2064">
        <v>53555443</v>
      </c>
      <c r="D2064">
        <v>29164350</v>
      </c>
      <c r="E2064">
        <v>1</v>
      </c>
      <c r="F2064">
        <v>1</v>
      </c>
      <c r="G2064">
        <v>1</v>
      </c>
      <c r="H2064">
        <v>3</v>
      </c>
      <c r="I2064" t="s">
        <v>1138</v>
      </c>
      <c r="J2064" t="s">
        <v>1140</v>
      </c>
      <c r="K2064" t="s">
        <v>1139</v>
      </c>
      <c r="L2064">
        <v>1348</v>
      </c>
      <c r="N2064">
        <v>1009</v>
      </c>
      <c r="O2064" t="s">
        <v>26</v>
      </c>
      <c r="P2064" t="s">
        <v>26</v>
      </c>
      <c r="Q2064">
        <v>1000</v>
      </c>
      <c r="X2064">
        <v>0.22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 t="s">
        <v>3</v>
      </c>
      <c r="AG2064">
        <v>0.22</v>
      </c>
      <c r="AH2064">
        <v>2</v>
      </c>
      <c r="AI2064">
        <v>53555450</v>
      </c>
      <c r="AJ2064">
        <v>2270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 x14ac:dyDescent="0.2">
      <c r="A2065">
        <f>ROW(Source!A1327)</f>
        <v>1327</v>
      </c>
      <c r="B2065">
        <v>53562647</v>
      </c>
      <c r="C2065">
        <v>53562636</v>
      </c>
      <c r="D2065">
        <v>53014255</v>
      </c>
      <c r="E2065">
        <v>1</v>
      </c>
      <c r="F2065">
        <v>1</v>
      </c>
      <c r="G2065">
        <v>1</v>
      </c>
      <c r="H2065">
        <v>1</v>
      </c>
      <c r="I2065" t="s">
        <v>1993</v>
      </c>
      <c r="J2065" t="s">
        <v>3</v>
      </c>
      <c r="K2065" t="s">
        <v>1994</v>
      </c>
      <c r="L2065">
        <v>1369</v>
      </c>
      <c r="N2065">
        <v>1013</v>
      </c>
      <c r="O2065" t="s">
        <v>1486</v>
      </c>
      <c r="P2065" t="s">
        <v>1486</v>
      </c>
      <c r="Q2065">
        <v>1</v>
      </c>
      <c r="X2065">
        <v>13.18</v>
      </c>
      <c r="Y2065">
        <v>0</v>
      </c>
      <c r="Z2065">
        <v>0</v>
      </c>
      <c r="AA2065">
        <v>0</v>
      </c>
      <c r="AB2065">
        <v>9.4</v>
      </c>
      <c r="AC2065">
        <v>0</v>
      </c>
      <c r="AD2065">
        <v>1</v>
      </c>
      <c r="AE2065">
        <v>1</v>
      </c>
      <c r="AF2065" t="s">
        <v>62</v>
      </c>
      <c r="AG2065">
        <v>17.430549999999997</v>
      </c>
      <c r="AH2065">
        <v>2</v>
      </c>
      <c r="AI2065">
        <v>53562637</v>
      </c>
      <c r="AJ2065">
        <v>2271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 x14ac:dyDescent="0.2">
      <c r="A2066">
        <f>ROW(Source!A1327)</f>
        <v>1327</v>
      </c>
      <c r="B2066">
        <v>53562648</v>
      </c>
      <c r="C2066">
        <v>53562636</v>
      </c>
      <c r="D2066">
        <v>121548</v>
      </c>
      <c r="E2066">
        <v>1</v>
      </c>
      <c r="F2066">
        <v>1</v>
      </c>
      <c r="G2066">
        <v>1</v>
      </c>
      <c r="H2066">
        <v>1</v>
      </c>
      <c r="I2066" t="s">
        <v>31</v>
      </c>
      <c r="J2066" t="s">
        <v>3</v>
      </c>
      <c r="K2066" t="s">
        <v>1489</v>
      </c>
      <c r="L2066">
        <v>608254</v>
      </c>
      <c r="N2066">
        <v>1013</v>
      </c>
      <c r="O2066" t="s">
        <v>1490</v>
      </c>
      <c r="P2066" t="s">
        <v>1490</v>
      </c>
      <c r="Q2066">
        <v>1</v>
      </c>
      <c r="X2066">
        <v>0.01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2</v>
      </c>
      <c r="AF2066" t="s">
        <v>61</v>
      </c>
      <c r="AG2066">
        <v>1.4374999999999999E-2</v>
      </c>
      <c r="AH2066">
        <v>2</v>
      </c>
      <c r="AI2066">
        <v>53562638</v>
      </c>
      <c r="AJ2066">
        <v>2272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 x14ac:dyDescent="0.2">
      <c r="A2067">
        <f>ROW(Source!A1327)</f>
        <v>1327</v>
      </c>
      <c r="B2067">
        <v>53562649</v>
      </c>
      <c r="C2067">
        <v>53562636</v>
      </c>
      <c r="D2067">
        <v>53146464</v>
      </c>
      <c r="E2067">
        <v>1</v>
      </c>
      <c r="F2067">
        <v>1</v>
      </c>
      <c r="G2067">
        <v>1</v>
      </c>
      <c r="H2067">
        <v>2</v>
      </c>
      <c r="I2067" t="s">
        <v>1582</v>
      </c>
      <c r="J2067" t="s">
        <v>2015</v>
      </c>
      <c r="K2067" t="s">
        <v>1584</v>
      </c>
      <c r="L2067">
        <v>1368</v>
      </c>
      <c r="N2067">
        <v>1011</v>
      </c>
      <c r="O2067" t="s">
        <v>1494</v>
      </c>
      <c r="P2067" t="s">
        <v>1494</v>
      </c>
      <c r="Q2067">
        <v>1</v>
      </c>
      <c r="X2067">
        <v>0.01</v>
      </c>
      <c r="Y2067">
        <v>0</v>
      </c>
      <c r="Z2067">
        <v>86.4</v>
      </c>
      <c r="AA2067">
        <v>13.5</v>
      </c>
      <c r="AB2067">
        <v>0</v>
      </c>
      <c r="AC2067">
        <v>0</v>
      </c>
      <c r="AD2067">
        <v>1</v>
      </c>
      <c r="AE2067">
        <v>0</v>
      </c>
      <c r="AF2067" t="s">
        <v>61</v>
      </c>
      <c r="AG2067">
        <v>1.4374999999999999E-2</v>
      </c>
      <c r="AH2067">
        <v>2</v>
      </c>
      <c r="AI2067">
        <v>53562639</v>
      </c>
      <c r="AJ2067">
        <v>2273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 x14ac:dyDescent="0.2">
      <c r="A2068">
        <f>ROW(Source!A1327)</f>
        <v>1327</v>
      </c>
      <c r="B2068">
        <v>53562650</v>
      </c>
      <c r="C2068">
        <v>53562636</v>
      </c>
      <c r="D2068">
        <v>53146562</v>
      </c>
      <c r="E2068">
        <v>1</v>
      </c>
      <c r="F2068">
        <v>1</v>
      </c>
      <c r="G2068">
        <v>1</v>
      </c>
      <c r="H2068">
        <v>2</v>
      </c>
      <c r="I2068" t="s">
        <v>1995</v>
      </c>
      <c r="J2068" t="s">
        <v>2016</v>
      </c>
      <c r="K2068" t="s">
        <v>1997</v>
      </c>
      <c r="L2068">
        <v>1368</v>
      </c>
      <c r="N2068">
        <v>1011</v>
      </c>
      <c r="O2068" t="s">
        <v>1494</v>
      </c>
      <c r="P2068" t="s">
        <v>1494</v>
      </c>
      <c r="Q2068">
        <v>1</v>
      </c>
      <c r="X2068">
        <v>1.27</v>
      </c>
      <c r="Y2068">
        <v>0</v>
      </c>
      <c r="Z2068">
        <v>29.67</v>
      </c>
      <c r="AA2068">
        <v>0</v>
      </c>
      <c r="AB2068">
        <v>0</v>
      </c>
      <c r="AC2068">
        <v>0</v>
      </c>
      <c r="AD2068">
        <v>1</v>
      </c>
      <c r="AE2068">
        <v>0</v>
      </c>
      <c r="AF2068" t="s">
        <v>61</v>
      </c>
      <c r="AG2068">
        <v>1.8256249999999998</v>
      </c>
      <c r="AH2068">
        <v>2</v>
      </c>
      <c r="AI2068">
        <v>53562640</v>
      </c>
      <c r="AJ2068">
        <v>2274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 x14ac:dyDescent="0.2">
      <c r="A2069">
        <f>ROW(Source!A1327)</f>
        <v>1327</v>
      </c>
      <c r="B2069">
        <v>53562651</v>
      </c>
      <c r="C2069">
        <v>53562636</v>
      </c>
      <c r="D2069">
        <v>53146848</v>
      </c>
      <c r="E2069">
        <v>1</v>
      </c>
      <c r="F2069">
        <v>1</v>
      </c>
      <c r="G2069">
        <v>1</v>
      </c>
      <c r="H2069">
        <v>2</v>
      </c>
      <c r="I2069" t="s">
        <v>1513</v>
      </c>
      <c r="J2069" t="s">
        <v>2017</v>
      </c>
      <c r="K2069" t="s">
        <v>1515</v>
      </c>
      <c r="L2069">
        <v>1368</v>
      </c>
      <c r="N2069">
        <v>1011</v>
      </c>
      <c r="O2069" t="s">
        <v>1494</v>
      </c>
      <c r="P2069" t="s">
        <v>1494</v>
      </c>
      <c r="Q2069">
        <v>1</v>
      </c>
      <c r="X2069">
        <v>0.03</v>
      </c>
      <c r="Y2069">
        <v>0</v>
      </c>
      <c r="Z2069">
        <v>87.17</v>
      </c>
      <c r="AA2069">
        <v>11.6</v>
      </c>
      <c r="AB2069">
        <v>0</v>
      </c>
      <c r="AC2069">
        <v>0</v>
      </c>
      <c r="AD2069">
        <v>1</v>
      </c>
      <c r="AE2069">
        <v>0</v>
      </c>
      <c r="AF2069" t="s">
        <v>61</v>
      </c>
      <c r="AG2069">
        <v>4.3124999999999997E-2</v>
      </c>
      <c r="AH2069">
        <v>2</v>
      </c>
      <c r="AI2069">
        <v>53562641</v>
      </c>
      <c r="AJ2069">
        <v>2275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 x14ac:dyDescent="0.2">
      <c r="A2070">
        <f>ROW(Source!A1327)</f>
        <v>1327</v>
      </c>
      <c r="B2070">
        <v>53562652</v>
      </c>
      <c r="C2070">
        <v>53562636</v>
      </c>
      <c r="D2070">
        <v>53155130</v>
      </c>
      <c r="E2070">
        <v>1</v>
      </c>
      <c r="F2070">
        <v>1</v>
      </c>
      <c r="G2070">
        <v>1</v>
      </c>
      <c r="H2070">
        <v>3</v>
      </c>
      <c r="I2070" t="s">
        <v>2121</v>
      </c>
      <c r="J2070" t="s">
        <v>2143</v>
      </c>
      <c r="K2070" t="s">
        <v>2123</v>
      </c>
      <c r="L2070">
        <v>1371</v>
      </c>
      <c r="N2070">
        <v>1013</v>
      </c>
      <c r="O2070" t="s">
        <v>2124</v>
      </c>
      <c r="P2070" t="s">
        <v>2124</v>
      </c>
      <c r="Q2070">
        <v>1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</v>
      </c>
      <c r="AD2070">
        <v>0</v>
      </c>
      <c r="AE2070">
        <v>0</v>
      </c>
      <c r="AF2070" t="s">
        <v>3</v>
      </c>
      <c r="AG2070">
        <v>0</v>
      </c>
      <c r="AH2070">
        <v>3</v>
      </c>
      <c r="AI2070">
        <v>-1</v>
      </c>
      <c r="AJ2070" t="s">
        <v>3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 x14ac:dyDescent="0.2">
      <c r="A2071">
        <f>ROW(Source!A1327)</f>
        <v>1327</v>
      </c>
      <c r="B2071">
        <v>53562653</v>
      </c>
      <c r="C2071">
        <v>53562636</v>
      </c>
      <c r="D2071">
        <v>53144819</v>
      </c>
      <c r="E2071">
        <v>1</v>
      </c>
      <c r="F2071">
        <v>1</v>
      </c>
      <c r="G2071">
        <v>1</v>
      </c>
      <c r="H2071">
        <v>3</v>
      </c>
      <c r="I2071" t="s">
        <v>1999</v>
      </c>
      <c r="J2071" t="s">
        <v>2018</v>
      </c>
      <c r="K2071" t="s">
        <v>2001</v>
      </c>
      <c r="L2071">
        <v>1348</v>
      </c>
      <c r="N2071">
        <v>1009</v>
      </c>
      <c r="O2071" t="s">
        <v>26</v>
      </c>
      <c r="P2071" t="s">
        <v>26</v>
      </c>
      <c r="Q2071">
        <v>1000</v>
      </c>
      <c r="X2071">
        <v>2.7200000000000002E-3</v>
      </c>
      <c r="Y2071">
        <v>14528.73</v>
      </c>
      <c r="Z2071">
        <v>0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 t="s">
        <v>3</v>
      </c>
      <c r="AG2071">
        <v>2.7200000000000002E-3</v>
      </c>
      <c r="AH2071">
        <v>2</v>
      </c>
      <c r="AI2071">
        <v>53562642</v>
      </c>
      <c r="AJ2071">
        <v>2276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 x14ac:dyDescent="0.2">
      <c r="A2072">
        <f>ROW(Source!A1327)</f>
        <v>1327</v>
      </c>
      <c r="B2072">
        <v>53562654</v>
      </c>
      <c r="C2072">
        <v>53562636</v>
      </c>
      <c r="D2072">
        <v>53145031</v>
      </c>
      <c r="E2072">
        <v>1</v>
      </c>
      <c r="F2072">
        <v>1</v>
      </c>
      <c r="G2072">
        <v>1</v>
      </c>
      <c r="H2072">
        <v>3</v>
      </c>
      <c r="I2072" t="s">
        <v>2002</v>
      </c>
      <c r="J2072" t="s">
        <v>2019</v>
      </c>
      <c r="K2072" t="s">
        <v>2004</v>
      </c>
      <c r="L2072">
        <v>1356</v>
      </c>
      <c r="N2072">
        <v>1010</v>
      </c>
      <c r="O2072" t="s">
        <v>949</v>
      </c>
      <c r="P2072" t="s">
        <v>949</v>
      </c>
      <c r="Q2072">
        <v>1000</v>
      </c>
      <c r="X2072">
        <v>0.14299999999999999</v>
      </c>
      <c r="Y2072">
        <v>269</v>
      </c>
      <c r="Z2072">
        <v>0</v>
      </c>
      <c r="AA2072">
        <v>0</v>
      </c>
      <c r="AB2072">
        <v>0</v>
      </c>
      <c r="AC2072">
        <v>0</v>
      </c>
      <c r="AD2072">
        <v>1</v>
      </c>
      <c r="AE2072">
        <v>0</v>
      </c>
      <c r="AF2072" t="s">
        <v>3</v>
      </c>
      <c r="AG2072">
        <v>0.14299999999999999</v>
      </c>
      <c r="AH2072">
        <v>2</v>
      </c>
      <c r="AI2072">
        <v>53562643</v>
      </c>
      <c r="AJ2072">
        <v>2277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 x14ac:dyDescent="0.2">
      <c r="A2073">
        <f>ROW(Source!A1327)</f>
        <v>1327</v>
      </c>
      <c r="B2073">
        <v>53562655</v>
      </c>
      <c r="C2073">
        <v>53562636</v>
      </c>
      <c r="D2073">
        <v>53145534</v>
      </c>
      <c r="E2073">
        <v>1</v>
      </c>
      <c r="F2073">
        <v>1</v>
      </c>
      <c r="G2073">
        <v>1</v>
      </c>
      <c r="H2073">
        <v>3</v>
      </c>
      <c r="I2073" t="s">
        <v>2125</v>
      </c>
      <c r="J2073" t="s">
        <v>2144</v>
      </c>
      <c r="K2073" t="s">
        <v>2127</v>
      </c>
      <c r="L2073">
        <v>1354</v>
      </c>
      <c r="N2073">
        <v>1010</v>
      </c>
      <c r="O2073" t="s">
        <v>160</v>
      </c>
      <c r="P2073" t="s">
        <v>160</v>
      </c>
      <c r="Q2073">
        <v>1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</v>
      </c>
      <c r="AD2073">
        <v>0</v>
      </c>
      <c r="AE2073">
        <v>0</v>
      </c>
      <c r="AF2073" t="s">
        <v>3</v>
      </c>
      <c r="AG2073">
        <v>0</v>
      </c>
      <c r="AH2073">
        <v>3</v>
      </c>
      <c r="AI2073">
        <v>-1</v>
      </c>
      <c r="AJ2073" t="s">
        <v>3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 x14ac:dyDescent="0.2">
      <c r="A2074">
        <f>ROW(Source!A1327)</f>
        <v>1327</v>
      </c>
      <c r="B2074">
        <v>53562656</v>
      </c>
      <c r="C2074">
        <v>53562636</v>
      </c>
      <c r="D2074">
        <v>53145909</v>
      </c>
      <c r="E2074">
        <v>1</v>
      </c>
      <c r="F2074">
        <v>1</v>
      </c>
      <c r="G2074">
        <v>1</v>
      </c>
      <c r="H2074">
        <v>3</v>
      </c>
      <c r="I2074" t="s">
        <v>2128</v>
      </c>
      <c r="J2074" t="s">
        <v>2145</v>
      </c>
      <c r="K2074" t="s">
        <v>2130</v>
      </c>
      <c r="L2074">
        <v>1354</v>
      </c>
      <c r="N2074">
        <v>1010</v>
      </c>
      <c r="O2074" t="s">
        <v>160</v>
      </c>
      <c r="P2074" t="s">
        <v>160</v>
      </c>
      <c r="Q2074">
        <v>1</v>
      </c>
      <c r="X2074">
        <v>143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 t="s">
        <v>3</v>
      </c>
      <c r="AG2074">
        <v>143</v>
      </c>
      <c r="AH2074">
        <v>3</v>
      </c>
      <c r="AI2074">
        <v>-1</v>
      </c>
      <c r="AJ2074" t="s">
        <v>3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 x14ac:dyDescent="0.2">
      <c r="A2075">
        <f>ROW(Source!A1327)</f>
        <v>1327</v>
      </c>
      <c r="B2075">
        <v>53562657</v>
      </c>
      <c r="C2075">
        <v>53562636</v>
      </c>
      <c r="D2075">
        <v>53145924</v>
      </c>
      <c r="E2075">
        <v>1</v>
      </c>
      <c r="F2075">
        <v>1</v>
      </c>
      <c r="G2075">
        <v>1</v>
      </c>
      <c r="H2075">
        <v>3</v>
      </c>
      <c r="I2075" t="s">
        <v>2131</v>
      </c>
      <c r="J2075" t="s">
        <v>2146</v>
      </c>
      <c r="K2075" t="s">
        <v>2133</v>
      </c>
      <c r="L2075">
        <v>1354</v>
      </c>
      <c r="N2075">
        <v>1010</v>
      </c>
      <c r="O2075" t="s">
        <v>160</v>
      </c>
      <c r="P2075" t="s">
        <v>160</v>
      </c>
      <c r="Q2075">
        <v>1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</v>
      </c>
      <c r="AD2075">
        <v>0</v>
      </c>
      <c r="AE2075">
        <v>0</v>
      </c>
      <c r="AF2075" t="s">
        <v>3</v>
      </c>
      <c r="AG2075">
        <v>0</v>
      </c>
      <c r="AH2075">
        <v>3</v>
      </c>
      <c r="AI2075">
        <v>-1</v>
      </c>
      <c r="AJ2075" t="s">
        <v>3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 x14ac:dyDescent="0.2">
      <c r="A2076">
        <f>ROW(Source!A1327)</f>
        <v>1327</v>
      </c>
      <c r="B2076">
        <v>53562658</v>
      </c>
      <c r="C2076">
        <v>53562636</v>
      </c>
      <c r="D2076">
        <v>53146152</v>
      </c>
      <c r="E2076">
        <v>1</v>
      </c>
      <c r="F2076">
        <v>1</v>
      </c>
      <c r="G2076">
        <v>1</v>
      </c>
      <c r="H2076">
        <v>3</v>
      </c>
      <c r="I2076" t="s">
        <v>1576</v>
      </c>
      <c r="J2076" t="s">
        <v>2020</v>
      </c>
      <c r="K2076" t="s">
        <v>1578</v>
      </c>
      <c r="L2076">
        <v>1339</v>
      </c>
      <c r="N2076">
        <v>1007</v>
      </c>
      <c r="O2076" t="s">
        <v>425</v>
      </c>
      <c r="P2076" t="s">
        <v>425</v>
      </c>
      <c r="Q2076">
        <v>1</v>
      </c>
      <c r="X2076">
        <v>0.45779999999999998</v>
      </c>
      <c r="Y2076">
        <v>2.44</v>
      </c>
      <c r="Z2076">
        <v>0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 t="s">
        <v>3</v>
      </c>
      <c r="AG2076">
        <v>0.45779999999999998</v>
      </c>
      <c r="AH2076">
        <v>2</v>
      </c>
      <c r="AI2076">
        <v>53562646</v>
      </c>
      <c r="AJ2076">
        <v>2280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 x14ac:dyDescent="0.2">
      <c r="A2077">
        <f>ROW(Source!A1327)</f>
        <v>1327</v>
      </c>
      <c r="B2077">
        <v>53562659</v>
      </c>
      <c r="C2077">
        <v>53562636</v>
      </c>
      <c r="D2077">
        <v>53146346</v>
      </c>
      <c r="E2077">
        <v>1</v>
      </c>
      <c r="F2077">
        <v>1</v>
      </c>
      <c r="G2077">
        <v>1</v>
      </c>
      <c r="H2077">
        <v>3</v>
      </c>
      <c r="I2077" t="s">
        <v>2134</v>
      </c>
      <c r="J2077" t="s">
        <v>2147</v>
      </c>
      <c r="K2077" t="s">
        <v>2136</v>
      </c>
      <c r="L2077">
        <v>1302</v>
      </c>
      <c r="N2077">
        <v>1003</v>
      </c>
      <c r="O2077" t="s">
        <v>833</v>
      </c>
      <c r="P2077" t="s">
        <v>833</v>
      </c>
      <c r="Q2077">
        <v>10</v>
      </c>
      <c r="X2077">
        <v>10.25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 t="s">
        <v>3</v>
      </c>
      <c r="AG2077">
        <v>10.25</v>
      </c>
      <c r="AH2077">
        <v>3</v>
      </c>
      <c r="AI2077">
        <v>-1</v>
      </c>
      <c r="AJ2077" t="s">
        <v>3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 x14ac:dyDescent="0.2">
      <c r="A2078">
        <f>ROW(Source!A1328)</f>
        <v>1328</v>
      </c>
      <c r="B2078">
        <v>53562647</v>
      </c>
      <c r="C2078">
        <v>53562636</v>
      </c>
      <c r="D2078">
        <v>53014255</v>
      </c>
      <c r="E2078">
        <v>1</v>
      </c>
      <c r="F2078">
        <v>1</v>
      </c>
      <c r="G2078">
        <v>1</v>
      </c>
      <c r="H2078">
        <v>1</v>
      </c>
      <c r="I2078" t="s">
        <v>1993</v>
      </c>
      <c r="J2078" t="s">
        <v>3</v>
      </c>
      <c r="K2078" t="s">
        <v>1994</v>
      </c>
      <c r="L2078">
        <v>1369</v>
      </c>
      <c r="N2078">
        <v>1013</v>
      </c>
      <c r="O2078" t="s">
        <v>1486</v>
      </c>
      <c r="P2078" t="s">
        <v>1486</v>
      </c>
      <c r="Q2078">
        <v>1</v>
      </c>
      <c r="X2078">
        <v>13.18</v>
      </c>
      <c r="Y2078">
        <v>0</v>
      </c>
      <c r="Z2078">
        <v>0</v>
      </c>
      <c r="AA2078">
        <v>0</v>
      </c>
      <c r="AB2078">
        <v>331.26</v>
      </c>
      <c r="AC2078">
        <v>0</v>
      </c>
      <c r="AD2078">
        <v>1</v>
      </c>
      <c r="AE2078">
        <v>1</v>
      </c>
      <c r="AF2078" t="s">
        <v>62</v>
      </c>
      <c r="AG2078">
        <v>17.430549999999997</v>
      </c>
      <c r="AH2078">
        <v>2</v>
      </c>
      <c r="AI2078">
        <v>53562637</v>
      </c>
      <c r="AJ2078">
        <v>2281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 x14ac:dyDescent="0.2">
      <c r="A2079">
        <f>ROW(Source!A1328)</f>
        <v>1328</v>
      </c>
      <c r="B2079">
        <v>53562648</v>
      </c>
      <c r="C2079">
        <v>53562636</v>
      </c>
      <c r="D2079">
        <v>121548</v>
      </c>
      <c r="E2079">
        <v>1</v>
      </c>
      <c r="F2079">
        <v>1</v>
      </c>
      <c r="G2079">
        <v>1</v>
      </c>
      <c r="H2079">
        <v>1</v>
      </c>
      <c r="I2079" t="s">
        <v>31</v>
      </c>
      <c r="J2079" t="s">
        <v>3</v>
      </c>
      <c r="K2079" t="s">
        <v>1489</v>
      </c>
      <c r="L2079">
        <v>608254</v>
      </c>
      <c r="N2079">
        <v>1013</v>
      </c>
      <c r="O2079" t="s">
        <v>1490</v>
      </c>
      <c r="P2079" t="s">
        <v>1490</v>
      </c>
      <c r="Q2079">
        <v>1</v>
      </c>
      <c r="X2079">
        <v>0.01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1</v>
      </c>
      <c r="AE2079">
        <v>2</v>
      </c>
      <c r="AF2079" t="s">
        <v>61</v>
      </c>
      <c r="AG2079">
        <v>1.4374999999999999E-2</v>
      </c>
      <c r="AH2079">
        <v>2</v>
      </c>
      <c r="AI2079">
        <v>53562638</v>
      </c>
      <c r="AJ2079">
        <v>2282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 x14ac:dyDescent="0.2">
      <c r="A2080">
        <f>ROW(Source!A1328)</f>
        <v>1328</v>
      </c>
      <c r="B2080">
        <v>53562649</v>
      </c>
      <c r="C2080">
        <v>53562636</v>
      </c>
      <c r="D2080">
        <v>53146464</v>
      </c>
      <c r="E2080">
        <v>1</v>
      </c>
      <c r="F2080">
        <v>1</v>
      </c>
      <c r="G2080">
        <v>1</v>
      </c>
      <c r="H2080">
        <v>2</v>
      </c>
      <c r="I2080" t="s">
        <v>1582</v>
      </c>
      <c r="J2080" t="s">
        <v>2015</v>
      </c>
      <c r="K2080" t="s">
        <v>1584</v>
      </c>
      <c r="L2080">
        <v>1368</v>
      </c>
      <c r="N2080">
        <v>1011</v>
      </c>
      <c r="O2080" t="s">
        <v>1494</v>
      </c>
      <c r="P2080" t="s">
        <v>1494</v>
      </c>
      <c r="Q2080">
        <v>1</v>
      </c>
      <c r="X2080">
        <v>0.01</v>
      </c>
      <c r="Y2080">
        <v>0</v>
      </c>
      <c r="Z2080">
        <v>86.4</v>
      </c>
      <c r="AA2080">
        <v>13.5</v>
      </c>
      <c r="AB2080">
        <v>0</v>
      </c>
      <c r="AC2080">
        <v>0</v>
      </c>
      <c r="AD2080">
        <v>1</v>
      </c>
      <c r="AE2080">
        <v>0</v>
      </c>
      <c r="AF2080" t="s">
        <v>61</v>
      </c>
      <c r="AG2080">
        <v>1.4374999999999999E-2</v>
      </c>
      <c r="AH2080">
        <v>2</v>
      </c>
      <c r="AI2080">
        <v>53562639</v>
      </c>
      <c r="AJ2080">
        <v>2283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 x14ac:dyDescent="0.2">
      <c r="A2081">
        <f>ROW(Source!A1328)</f>
        <v>1328</v>
      </c>
      <c r="B2081">
        <v>53562650</v>
      </c>
      <c r="C2081">
        <v>53562636</v>
      </c>
      <c r="D2081">
        <v>53146562</v>
      </c>
      <c r="E2081">
        <v>1</v>
      </c>
      <c r="F2081">
        <v>1</v>
      </c>
      <c r="G2081">
        <v>1</v>
      </c>
      <c r="H2081">
        <v>2</v>
      </c>
      <c r="I2081" t="s">
        <v>1995</v>
      </c>
      <c r="J2081" t="s">
        <v>2016</v>
      </c>
      <c r="K2081" t="s">
        <v>1997</v>
      </c>
      <c r="L2081">
        <v>1368</v>
      </c>
      <c r="N2081">
        <v>1011</v>
      </c>
      <c r="O2081" t="s">
        <v>1494</v>
      </c>
      <c r="P2081" t="s">
        <v>1494</v>
      </c>
      <c r="Q2081">
        <v>1</v>
      </c>
      <c r="X2081">
        <v>1.27</v>
      </c>
      <c r="Y2081">
        <v>0</v>
      </c>
      <c r="Z2081">
        <v>29.67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61</v>
      </c>
      <c r="AG2081">
        <v>1.8256249999999998</v>
      </c>
      <c r="AH2081">
        <v>2</v>
      </c>
      <c r="AI2081">
        <v>53562640</v>
      </c>
      <c r="AJ2081">
        <v>2284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 x14ac:dyDescent="0.2">
      <c r="A2082">
        <f>ROW(Source!A1328)</f>
        <v>1328</v>
      </c>
      <c r="B2082">
        <v>53562651</v>
      </c>
      <c r="C2082">
        <v>53562636</v>
      </c>
      <c r="D2082">
        <v>53146848</v>
      </c>
      <c r="E2082">
        <v>1</v>
      </c>
      <c r="F2082">
        <v>1</v>
      </c>
      <c r="G2082">
        <v>1</v>
      </c>
      <c r="H2082">
        <v>2</v>
      </c>
      <c r="I2082" t="s">
        <v>1513</v>
      </c>
      <c r="J2082" t="s">
        <v>2017</v>
      </c>
      <c r="K2082" t="s">
        <v>1515</v>
      </c>
      <c r="L2082">
        <v>1368</v>
      </c>
      <c r="N2082">
        <v>1011</v>
      </c>
      <c r="O2082" t="s">
        <v>1494</v>
      </c>
      <c r="P2082" t="s">
        <v>1494</v>
      </c>
      <c r="Q2082">
        <v>1</v>
      </c>
      <c r="X2082">
        <v>0.03</v>
      </c>
      <c r="Y2082">
        <v>0</v>
      </c>
      <c r="Z2082">
        <v>87.17</v>
      </c>
      <c r="AA2082">
        <v>11.6</v>
      </c>
      <c r="AB2082">
        <v>0</v>
      </c>
      <c r="AC2082">
        <v>0</v>
      </c>
      <c r="AD2082">
        <v>1</v>
      </c>
      <c r="AE2082">
        <v>0</v>
      </c>
      <c r="AF2082" t="s">
        <v>61</v>
      </c>
      <c r="AG2082">
        <v>4.3124999999999997E-2</v>
      </c>
      <c r="AH2082">
        <v>2</v>
      </c>
      <c r="AI2082">
        <v>53562641</v>
      </c>
      <c r="AJ2082">
        <v>2285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 x14ac:dyDescent="0.2">
      <c r="A2083">
        <f>ROW(Source!A1328)</f>
        <v>1328</v>
      </c>
      <c r="B2083">
        <v>53562652</v>
      </c>
      <c r="C2083">
        <v>53562636</v>
      </c>
      <c r="D2083">
        <v>53155130</v>
      </c>
      <c r="E2083">
        <v>1</v>
      </c>
      <c r="F2083">
        <v>1</v>
      </c>
      <c r="G2083">
        <v>1</v>
      </c>
      <c r="H2083">
        <v>3</v>
      </c>
      <c r="I2083" t="s">
        <v>2121</v>
      </c>
      <c r="J2083" t="s">
        <v>2143</v>
      </c>
      <c r="K2083" t="s">
        <v>2123</v>
      </c>
      <c r="L2083">
        <v>1371</v>
      </c>
      <c r="N2083">
        <v>1013</v>
      </c>
      <c r="O2083" t="s">
        <v>2124</v>
      </c>
      <c r="P2083" t="s">
        <v>2124</v>
      </c>
      <c r="Q2083">
        <v>1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</v>
      </c>
      <c r="AD2083">
        <v>0</v>
      </c>
      <c r="AE2083">
        <v>0</v>
      </c>
      <c r="AF2083" t="s">
        <v>3</v>
      </c>
      <c r="AG2083">
        <v>0</v>
      </c>
      <c r="AH2083">
        <v>3</v>
      </c>
      <c r="AI2083">
        <v>-1</v>
      </c>
      <c r="AJ2083" t="s">
        <v>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 x14ac:dyDescent="0.2">
      <c r="A2084">
        <f>ROW(Source!A1328)</f>
        <v>1328</v>
      </c>
      <c r="B2084">
        <v>53562653</v>
      </c>
      <c r="C2084">
        <v>53562636</v>
      </c>
      <c r="D2084">
        <v>53144819</v>
      </c>
      <c r="E2084">
        <v>1</v>
      </c>
      <c r="F2084">
        <v>1</v>
      </c>
      <c r="G2084">
        <v>1</v>
      </c>
      <c r="H2084">
        <v>3</v>
      </c>
      <c r="I2084" t="s">
        <v>1999</v>
      </c>
      <c r="J2084" t="s">
        <v>2018</v>
      </c>
      <c r="K2084" t="s">
        <v>2001</v>
      </c>
      <c r="L2084">
        <v>1348</v>
      </c>
      <c r="N2084">
        <v>1009</v>
      </c>
      <c r="O2084" t="s">
        <v>26</v>
      </c>
      <c r="P2084" t="s">
        <v>26</v>
      </c>
      <c r="Q2084">
        <v>1000</v>
      </c>
      <c r="X2084">
        <v>2.7200000000000002E-3</v>
      </c>
      <c r="Y2084">
        <v>14528.73</v>
      </c>
      <c r="Z2084">
        <v>0</v>
      </c>
      <c r="AA2084">
        <v>0</v>
      </c>
      <c r="AB2084">
        <v>0</v>
      </c>
      <c r="AC2084">
        <v>0</v>
      </c>
      <c r="AD2084">
        <v>1</v>
      </c>
      <c r="AE2084">
        <v>0</v>
      </c>
      <c r="AF2084" t="s">
        <v>3</v>
      </c>
      <c r="AG2084">
        <v>2.7200000000000002E-3</v>
      </c>
      <c r="AH2084">
        <v>2</v>
      </c>
      <c r="AI2084">
        <v>53562642</v>
      </c>
      <c r="AJ2084">
        <v>2286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 x14ac:dyDescent="0.2">
      <c r="A2085">
        <f>ROW(Source!A1328)</f>
        <v>1328</v>
      </c>
      <c r="B2085">
        <v>53562654</v>
      </c>
      <c r="C2085">
        <v>53562636</v>
      </c>
      <c r="D2085">
        <v>53145031</v>
      </c>
      <c r="E2085">
        <v>1</v>
      </c>
      <c r="F2085">
        <v>1</v>
      </c>
      <c r="G2085">
        <v>1</v>
      </c>
      <c r="H2085">
        <v>3</v>
      </c>
      <c r="I2085" t="s">
        <v>2002</v>
      </c>
      <c r="J2085" t="s">
        <v>2019</v>
      </c>
      <c r="K2085" t="s">
        <v>2004</v>
      </c>
      <c r="L2085">
        <v>1356</v>
      </c>
      <c r="N2085">
        <v>1010</v>
      </c>
      <c r="O2085" t="s">
        <v>949</v>
      </c>
      <c r="P2085" t="s">
        <v>949</v>
      </c>
      <c r="Q2085">
        <v>1000</v>
      </c>
      <c r="X2085">
        <v>0.14299999999999999</v>
      </c>
      <c r="Y2085">
        <v>269</v>
      </c>
      <c r="Z2085">
        <v>0</v>
      </c>
      <c r="AA2085">
        <v>0</v>
      </c>
      <c r="AB2085">
        <v>0</v>
      </c>
      <c r="AC2085">
        <v>0</v>
      </c>
      <c r="AD2085">
        <v>1</v>
      </c>
      <c r="AE2085">
        <v>0</v>
      </c>
      <c r="AF2085" t="s">
        <v>3</v>
      </c>
      <c r="AG2085">
        <v>0.14299999999999999</v>
      </c>
      <c r="AH2085">
        <v>2</v>
      </c>
      <c r="AI2085">
        <v>53562643</v>
      </c>
      <c r="AJ2085">
        <v>2287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 x14ac:dyDescent="0.2">
      <c r="A2086">
        <f>ROW(Source!A1328)</f>
        <v>1328</v>
      </c>
      <c r="B2086">
        <v>53562655</v>
      </c>
      <c r="C2086">
        <v>53562636</v>
      </c>
      <c r="D2086">
        <v>53145534</v>
      </c>
      <c r="E2086">
        <v>1</v>
      </c>
      <c r="F2086">
        <v>1</v>
      </c>
      <c r="G2086">
        <v>1</v>
      </c>
      <c r="H2086">
        <v>3</v>
      </c>
      <c r="I2086" t="s">
        <v>2125</v>
      </c>
      <c r="J2086" t="s">
        <v>2144</v>
      </c>
      <c r="K2086" t="s">
        <v>2127</v>
      </c>
      <c r="L2086">
        <v>1354</v>
      </c>
      <c r="N2086">
        <v>1010</v>
      </c>
      <c r="O2086" t="s">
        <v>160</v>
      </c>
      <c r="P2086" t="s">
        <v>160</v>
      </c>
      <c r="Q2086">
        <v>1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</v>
      </c>
      <c r="AD2086">
        <v>0</v>
      </c>
      <c r="AE2086">
        <v>0</v>
      </c>
      <c r="AF2086" t="s">
        <v>3</v>
      </c>
      <c r="AG2086">
        <v>0</v>
      </c>
      <c r="AH2086">
        <v>3</v>
      </c>
      <c r="AI2086">
        <v>-1</v>
      </c>
      <c r="AJ2086" t="s">
        <v>3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 x14ac:dyDescent="0.2">
      <c r="A2087">
        <f>ROW(Source!A1328)</f>
        <v>1328</v>
      </c>
      <c r="B2087">
        <v>53562656</v>
      </c>
      <c r="C2087">
        <v>53562636</v>
      </c>
      <c r="D2087">
        <v>53145909</v>
      </c>
      <c r="E2087">
        <v>1</v>
      </c>
      <c r="F2087">
        <v>1</v>
      </c>
      <c r="G2087">
        <v>1</v>
      </c>
      <c r="H2087">
        <v>3</v>
      </c>
      <c r="I2087" t="s">
        <v>2128</v>
      </c>
      <c r="J2087" t="s">
        <v>2145</v>
      </c>
      <c r="K2087" t="s">
        <v>2130</v>
      </c>
      <c r="L2087">
        <v>1354</v>
      </c>
      <c r="N2087">
        <v>1010</v>
      </c>
      <c r="O2087" t="s">
        <v>160</v>
      </c>
      <c r="P2087" t="s">
        <v>160</v>
      </c>
      <c r="Q2087">
        <v>1</v>
      </c>
      <c r="X2087">
        <v>143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 t="s">
        <v>3</v>
      </c>
      <c r="AG2087">
        <v>143</v>
      </c>
      <c r="AH2087">
        <v>3</v>
      </c>
      <c r="AI2087">
        <v>-1</v>
      </c>
      <c r="AJ2087" t="s">
        <v>3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 x14ac:dyDescent="0.2">
      <c r="A2088">
        <f>ROW(Source!A1328)</f>
        <v>1328</v>
      </c>
      <c r="B2088">
        <v>53562657</v>
      </c>
      <c r="C2088">
        <v>53562636</v>
      </c>
      <c r="D2088">
        <v>53145924</v>
      </c>
      <c r="E2088">
        <v>1</v>
      </c>
      <c r="F2088">
        <v>1</v>
      </c>
      <c r="G2088">
        <v>1</v>
      </c>
      <c r="H2088">
        <v>3</v>
      </c>
      <c r="I2088" t="s">
        <v>2131</v>
      </c>
      <c r="J2088" t="s">
        <v>2146</v>
      </c>
      <c r="K2088" t="s">
        <v>2133</v>
      </c>
      <c r="L2088">
        <v>1354</v>
      </c>
      <c r="N2088">
        <v>1010</v>
      </c>
      <c r="O2088" t="s">
        <v>160</v>
      </c>
      <c r="P2088" t="s">
        <v>160</v>
      </c>
      <c r="Q2088">
        <v>1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</v>
      </c>
      <c r="AD2088">
        <v>0</v>
      </c>
      <c r="AE2088">
        <v>0</v>
      </c>
      <c r="AF2088" t="s">
        <v>3</v>
      </c>
      <c r="AG2088">
        <v>0</v>
      </c>
      <c r="AH2088">
        <v>3</v>
      </c>
      <c r="AI2088">
        <v>-1</v>
      </c>
      <c r="AJ2088" t="s">
        <v>3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 x14ac:dyDescent="0.2">
      <c r="A2089">
        <f>ROW(Source!A1328)</f>
        <v>1328</v>
      </c>
      <c r="B2089">
        <v>53562658</v>
      </c>
      <c r="C2089">
        <v>53562636</v>
      </c>
      <c r="D2089">
        <v>53146152</v>
      </c>
      <c r="E2089">
        <v>1</v>
      </c>
      <c r="F2089">
        <v>1</v>
      </c>
      <c r="G2089">
        <v>1</v>
      </c>
      <c r="H2089">
        <v>3</v>
      </c>
      <c r="I2089" t="s">
        <v>1576</v>
      </c>
      <c r="J2089" t="s">
        <v>2020</v>
      </c>
      <c r="K2089" t="s">
        <v>1578</v>
      </c>
      <c r="L2089">
        <v>1339</v>
      </c>
      <c r="N2089">
        <v>1007</v>
      </c>
      <c r="O2089" t="s">
        <v>425</v>
      </c>
      <c r="P2089" t="s">
        <v>425</v>
      </c>
      <c r="Q2089">
        <v>1</v>
      </c>
      <c r="X2089">
        <v>0.45779999999999998</v>
      </c>
      <c r="Y2089">
        <v>2.44</v>
      </c>
      <c r="Z2089">
        <v>0</v>
      </c>
      <c r="AA2089">
        <v>0</v>
      </c>
      <c r="AB2089">
        <v>0</v>
      </c>
      <c r="AC2089">
        <v>0</v>
      </c>
      <c r="AD2089">
        <v>1</v>
      </c>
      <c r="AE2089">
        <v>0</v>
      </c>
      <c r="AF2089" t="s">
        <v>3</v>
      </c>
      <c r="AG2089">
        <v>0.45779999999999998</v>
      </c>
      <c r="AH2089">
        <v>2</v>
      </c>
      <c r="AI2089">
        <v>53562646</v>
      </c>
      <c r="AJ2089">
        <v>2290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 x14ac:dyDescent="0.2">
      <c r="A2090">
        <f>ROW(Source!A1328)</f>
        <v>1328</v>
      </c>
      <c r="B2090">
        <v>53562659</v>
      </c>
      <c r="C2090">
        <v>53562636</v>
      </c>
      <c r="D2090">
        <v>53146346</v>
      </c>
      <c r="E2090">
        <v>1</v>
      </c>
      <c r="F2090">
        <v>1</v>
      </c>
      <c r="G2090">
        <v>1</v>
      </c>
      <c r="H2090">
        <v>3</v>
      </c>
      <c r="I2090" t="s">
        <v>2134</v>
      </c>
      <c r="J2090" t="s">
        <v>2147</v>
      </c>
      <c r="K2090" t="s">
        <v>2136</v>
      </c>
      <c r="L2090">
        <v>1302</v>
      </c>
      <c r="N2090">
        <v>1003</v>
      </c>
      <c r="O2090" t="s">
        <v>833</v>
      </c>
      <c r="P2090" t="s">
        <v>833</v>
      </c>
      <c r="Q2090">
        <v>10</v>
      </c>
      <c r="X2090">
        <v>10.25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 t="s">
        <v>3</v>
      </c>
      <c r="AG2090">
        <v>10.25</v>
      </c>
      <c r="AH2090">
        <v>3</v>
      </c>
      <c r="AI2090">
        <v>-1</v>
      </c>
      <c r="AJ2090" t="s">
        <v>3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 x14ac:dyDescent="0.2">
      <c r="A2091">
        <f>ROW(Source!A1333)</f>
        <v>1333</v>
      </c>
      <c r="B2091">
        <v>53562621</v>
      </c>
      <c r="C2091">
        <v>53562610</v>
      </c>
      <c r="D2091">
        <v>53014255</v>
      </c>
      <c r="E2091">
        <v>1</v>
      </c>
      <c r="F2091">
        <v>1</v>
      </c>
      <c r="G2091">
        <v>1</v>
      </c>
      <c r="H2091">
        <v>1</v>
      </c>
      <c r="I2091" t="s">
        <v>1993</v>
      </c>
      <c r="J2091" t="s">
        <v>3</v>
      </c>
      <c r="K2091" t="s">
        <v>1994</v>
      </c>
      <c r="L2091">
        <v>1369</v>
      </c>
      <c r="N2091">
        <v>1013</v>
      </c>
      <c r="O2091" t="s">
        <v>1486</v>
      </c>
      <c r="P2091" t="s">
        <v>1486</v>
      </c>
      <c r="Q2091">
        <v>1</v>
      </c>
      <c r="X2091">
        <v>12.51</v>
      </c>
      <c r="Y2091">
        <v>0</v>
      </c>
      <c r="Z2091">
        <v>0</v>
      </c>
      <c r="AA2091">
        <v>0</v>
      </c>
      <c r="AB2091">
        <v>9.4</v>
      </c>
      <c r="AC2091">
        <v>0</v>
      </c>
      <c r="AD2091">
        <v>1</v>
      </c>
      <c r="AE2091">
        <v>1</v>
      </c>
      <c r="AF2091" t="s">
        <v>62</v>
      </c>
      <c r="AG2091">
        <v>16.544474999999995</v>
      </c>
      <c r="AH2091">
        <v>2</v>
      </c>
      <c r="AI2091">
        <v>53562611</v>
      </c>
      <c r="AJ2091">
        <v>2291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 x14ac:dyDescent="0.2">
      <c r="A2092">
        <f>ROW(Source!A1333)</f>
        <v>1333</v>
      </c>
      <c r="B2092">
        <v>53562622</v>
      </c>
      <c r="C2092">
        <v>53562610</v>
      </c>
      <c r="D2092">
        <v>121548</v>
      </c>
      <c r="E2092">
        <v>1</v>
      </c>
      <c r="F2092">
        <v>1</v>
      </c>
      <c r="G2092">
        <v>1</v>
      </c>
      <c r="H2092">
        <v>1</v>
      </c>
      <c r="I2092" t="s">
        <v>31</v>
      </c>
      <c r="J2092" t="s">
        <v>3</v>
      </c>
      <c r="K2092" t="s">
        <v>1489</v>
      </c>
      <c r="L2092">
        <v>608254</v>
      </c>
      <c r="N2092">
        <v>1013</v>
      </c>
      <c r="O2092" t="s">
        <v>1490</v>
      </c>
      <c r="P2092" t="s">
        <v>1490</v>
      </c>
      <c r="Q2092">
        <v>1</v>
      </c>
      <c r="X2092">
        <v>0.02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1</v>
      </c>
      <c r="AE2092">
        <v>2</v>
      </c>
      <c r="AF2092" t="s">
        <v>61</v>
      </c>
      <c r="AG2092">
        <v>2.8749999999999998E-2</v>
      </c>
      <c r="AH2092">
        <v>2</v>
      </c>
      <c r="AI2092">
        <v>53562612</v>
      </c>
      <c r="AJ2092">
        <v>2292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 x14ac:dyDescent="0.2">
      <c r="A2093">
        <f>ROW(Source!A1333)</f>
        <v>1333</v>
      </c>
      <c r="B2093">
        <v>53562623</v>
      </c>
      <c r="C2093">
        <v>53562610</v>
      </c>
      <c r="D2093">
        <v>53146464</v>
      </c>
      <c r="E2093">
        <v>1</v>
      </c>
      <c r="F2093">
        <v>1</v>
      </c>
      <c r="G2093">
        <v>1</v>
      </c>
      <c r="H2093">
        <v>2</v>
      </c>
      <c r="I2093" t="s">
        <v>1582</v>
      </c>
      <c r="J2093" t="s">
        <v>2015</v>
      </c>
      <c r="K2093" t="s">
        <v>1584</v>
      </c>
      <c r="L2093">
        <v>1368</v>
      </c>
      <c r="N2093">
        <v>1011</v>
      </c>
      <c r="O2093" t="s">
        <v>1494</v>
      </c>
      <c r="P2093" t="s">
        <v>1494</v>
      </c>
      <c r="Q2093">
        <v>1</v>
      </c>
      <c r="X2093">
        <v>0.02</v>
      </c>
      <c r="Y2093">
        <v>0</v>
      </c>
      <c r="Z2093">
        <v>86.4</v>
      </c>
      <c r="AA2093">
        <v>13.5</v>
      </c>
      <c r="AB2093">
        <v>0</v>
      </c>
      <c r="AC2093">
        <v>0</v>
      </c>
      <c r="AD2093">
        <v>1</v>
      </c>
      <c r="AE2093">
        <v>0</v>
      </c>
      <c r="AF2093" t="s">
        <v>61</v>
      </c>
      <c r="AG2093">
        <v>2.8749999999999998E-2</v>
      </c>
      <c r="AH2093">
        <v>2</v>
      </c>
      <c r="AI2093">
        <v>53562613</v>
      </c>
      <c r="AJ2093">
        <v>2293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 x14ac:dyDescent="0.2">
      <c r="A2094">
        <f>ROW(Source!A1333)</f>
        <v>1333</v>
      </c>
      <c r="B2094">
        <v>53562624</v>
      </c>
      <c r="C2094">
        <v>53562610</v>
      </c>
      <c r="D2094">
        <v>53146562</v>
      </c>
      <c r="E2094">
        <v>1</v>
      </c>
      <c r="F2094">
        <v>1</v>
      </c>
      <c r="G2094">
        <v>1</v>
      </c>
      <c r="H2094">
        <v>2</v>
      </c>
      <c r="I2094" t="s">
        <v>1995</v>
      </c>
      <c r="J2094" t="s">
        <v>2016</v>
      </c>
      <c r="K2094" t="s">
        <v>1997</v>
      </c>
      <c r="L2094">
        <v>1368</v>
      </c>
      <c r="N2094">
        <v>1011</v>
      </c>
      <c r="O2094" t="s">
        <v>1494</v>
      </c>
      <c r="P2094" t="s">
        <v>1494</v>
      </c>
      <c r="Q2094">
        <v>1</v>
      </c>
      <c r="X2094">
        <v>1.27</v>
      </c>
      <c r="Y2094">
        <v>0</v>
      </c>
      <c r="Z2094">
        <v>29.67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61</v>
      </c>
      <c r="AG2094">
        <v>1.8256249999999998</v>
      </c>
      <c r="AH2094">
        <v>2</v>
      </c>
      <c r="AI2094">
        <v>53562614</v>
      </c>
      <c r="AJ2094">
        <v>2294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 x14ac:dyDescent="0.2">
      <c r="A2095">
        <f>ROW(Source!A1333)</f>
        <v>1333</v>
      </c>
      <c r="B2095">
        <v>53562625</v>
      </c>
      <c r="C2095">
        <v>53562610</v>
      </c>
      <c r="D2095">
        <v>53146848</v>
      </c>
      <c r="E2095">
        <v>1</v>
      </c>
      <c r="F2095">
        <v>1</v>
      </c>
      <c r="G2095">
        <v>1</v>
      </c>
      <c r="H2095">
        <v>2</v>
      </c>
      <c r="I2095" t="s">
        <v>1513</v>
      </c>
      <c r="J2095" t="s">
        <v>2017</v>
      </c>
      <c r="K2095" t="s">
        <v>1515</v>
      </c>
      <c r="L2095">
        <v>1368</v>
      </c>
      <c r="N2095">
        <v>1011</v>
      </c>
      <c r="O2095" t="s">
        <v>1494</v>
      </c>
      <c r="P2095" t="s">
        <v>1494</v>
      </c>
      <c r="Q2095">
        <v>1</v>
      </c>
      <c r="X2095">
        <v>0.06</v>
      </c>
      <c r="Y2095">
        <v>0</v>
      </c>
      <c r="Z2095">
        <v>87.17</v>
      </c>
      <c r="AA2095">
        <v>11.6</v>
      </c>
      <c r="AB2095">
        <v>0</v>
      </c>
      <c r="AC2095">
        <v>0</v>
      </c>
      <c r="AD2095">
        <v>1</v>
      </c>
      <c r="AE2095">
        <v>0</v>
      </c>
      <c r="AF2095" t="s">
        <v>61</v>
      </c>
      <c r="AG2095">
        <v>8.6249999999999993E-2</v>
      </c>
      <c r="AH2095">
        <v>2</v>
      </c>
      <c r="AI2095">
        <v>53562615</v>
      </c>
      <c r="AJ2095">
        <v>2295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 x14ac:dyDescent="0.2">
      <c r="A2096">
        <f>ROW(Source!A1333)</f>
        <v>1333</v>
      </c>
      <c r="B2096">
        <v>53562626</v>
      </c>
      <c r="C2096">
        <v>53562610</v>
      </c>
      <c r="D2096">
        <v>53155130</v>
      </c>
      <c r="E2096">
        <v>1</v>
      </c>
      <c r="F2096">
        <v>1</v>
      </c>
      <c r="G2096">
        <v>1</v>
      </c>
      <c r="H2096">
        <v>3</v>
      </c>
      <c r="I2096" t="s">
        <v>2121</v>
      </c>
      <c r="J2096" t="s">
        <v>2143</v>
      </c>
      <c r="K2096" t="s">
        <v>2123</v>
      </c>
      <c r="L2096">
        <v>1371</v>
      </c>
      <c r="N2096">
        <v>1013</v>
      </c>
      <c r="O2096" t="s">
        <v>2124</v>
      </c>
      <c r="P2096" t="s">
        <v>2124</v>
      </c>
      <c r="Q2096">
        <v>1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</v>
      </c>
      <c r="AD2096">
        <v>0</v>
      </c>
      <c r="AE2096">
        <v>0</v>
      </c>
      <c r="AF2096" t="s">
        <v>3</v>
      </c>
      <c r="AG2096">
        <v>0</v>
      </c>
      <c r="AH2096">
        <v>3</v>
      </c>
      <c r="AI2096">
        <v>-1</v>
      </c>
      <c r="AJ2096" t="s">
        <v>3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 x14ac:dyDescent="0.2">
      <c r="A2097">
        <f>ROW(Source!A1333)</f>
        <v>1333</v>
      </c>
      <c r="B2097">
        <v>53562627</v>
      </c>
      <c r="C2097">
        <v>53562610</v>
      </c>
      <c r="D2097">
        <v>53144819</v>
      </c>
      <c r="E2097">
        <v>1</v>
      </c>
      <c r="F2097">
        <v>1</v>
      </c>
      <c r="G2097">
        <v>1</v>
      </c>
      <c r="H2097">
        <v>3</v>
      </c>
      <c r="I2097" t="s">
        <v>1999</v>
      </c>
      <c r="J2097" t="s">
        <v>2018</v>
      </c>
      <c r="K2097" t="s">
        <v>2001</v>
      </c>
      <c r="L2097">
        <v>1348</v>
      </c>
      <c r="N2097">
        <v>1009</v>
      </c>
      <c r="O2097" t="s">
        <v>26</v>
      </c>
      <c r="P2097" t="s">
        <v>26</v>
      </c>
      <c r="Q2097">
        <v>1000</v>
      </c>
      <c r="X2097">
        <v>2.1099999999999999E-3</v>
      </c>
      <c r="Y2097">
        <v>14528.73</v>
      </c>
      <c r="Z2097">
        <v>0</v>
      </c>
      <c r="AA2097">
        <v>0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2.1099999999999999E-3</v>
      </c>
      <c r="AH2097">
        <v>2</v>
      </c>
      <c r="AI2097">
        <v>53562616</v>
      </c>
      <c r="AJ2097">
        <v>2296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 x14ac:dyDescent="0.2">
      <c r="A2098">
        <f>ROW(Source!A1333)</f>
        <v>1333</v>
      </c>
      <c r="B2098">
        <v>53562628</v>
      </c>
      <c r="C2098">
        <v>53562610</v>
      </c>
      <c r="D2098">
        <v>53145031</v>
      </c>
      <c r="E2098">
        <v>1</v>
      </c>
      <c r="F2098">
        <v>1</v>
      </c>
      <c r="G2098">
        <v>1</v>
      </c>
      <c r="H2098">
        <v>3</v>
      </c>
      <c r="I2098" t="s">
        <v>2002</v>
      </c>
      <c r="J2098" t="s">
        <v>2019</v>
      </c>
      <c r="K2098" t="s">
        <v>2004</v>
      </c>
      <c r="L2098">
        <v>1356</v>
      </c>
      <c r="N2098">
        <v>1010</v>
      </c>
      <c r="O2098" t="s">
        <v>949</v>
      </c>
      <c r="P2098" t="s">
        <v>949</v>
      </c>
      <c r="Q2098">
        <v>1000</v>
      </c>
      <c r="X2098">
        <v>0.111</v>
      </c>
      <c r="Y2098">
        <v>269</v>
      </c>
      <c r="Z2098">
        <v>0</v>
      </c>
      <c r="AA2098">
        <v>0</v>
      </c>
      <c r="AB2098">
        <v>0</v>
      </c>
      <c r="AC2098">
        <v>0</v>
      </c>
      <c r="AD2098">
        <v>1</v>
      </c>
      <c r="AE2098">
        <v>0</v>
      </c>
      <c r="AF2098" t="s">
        <v>3</v>
      </c>
      <c r="AG2098">
        <v>0.111</v>
      </c>
      <c r="AH2098">
        <v>2</v>
      </c>
      <c r="AI2098">
        <v>53562617</v>
      </c>
      <c r="AJ2098">
        <v>2297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 x14ac:dyDescent="0.2">
      <c r="A2099">
        <f>ROW(Source!A1333)</f>
        <v>1333</v>
      </c>
      <c r="B2099">
        <v>53562629</v>
      </c>
      <c r="C2099">
        <v>53562610</v>
      </c>
      <c r="D2099">
        <v>53145534</v>
      </c>
      <c r="E2099">
        <v>1</v>
      </c>
      <c r="F2099">
        <v>1</v>
      </c>
      <c r="G2099">
        <v>1</v>
      </c>
      <c r="H2099">
        <v>3</v>
      </c>
      <c r="I2099" t="s">
        <v>2125</v>
      </c>
      <c r="J2099" t="s">
        <v>2144</v>
      </c>
      <c r="K2099" t="s">
        <v>2127</v>
      </c>
      <c r="L2099">
        <v>1354</v>
      </c>
      <c r="N2099">
        <v>1010</v>
      </c>
      <c r="O2099" t="s">
        <v>160</v>
      </c>
      <c r="P2099" t="s">
        <v>160</v>
      </c>
      <c r="Q2099">
        <v>1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 t="s">
        <v>3</v>
      </c>
      <c r="AG2099">
        <v>0</v>
      </c>
      <c r="AH2099">
        <v>3</v>
      </c>
      <c r="AI2099">
        <v>-1</v>
      </c>
      <c r="AJ2099" t="s">
        <v>3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 x14ac:dyDescent="0.2">
      <c r="A2100">
        <f>ROW(Source!A1333)</f>
        <v>1333</v>
      </c>
      <c r="B2100">
        <v>53562630</v>
      </c>
      <c r="C2100">
        <v>53562610</v>
      </c>
      <c r="D2100">
        <v>53145909</v>
      </c>
      <c r="E2100">
        <v>1</v>
      </c>
      <c r="F2100">
        <v>1</v>
      </c>
      <c r="G2100">
        <v>1</v>
      </c>
      <c r="H2100">
        <v>3</v>
      </c>
      <c r="I2100" t="s">
        <v>2128</v>
      </c>
      <c r="J2100" t="s">
        <v>2145</v>
      </c>
      <c r="K2100" t="s">
        <v>2130</v>
      </c>
      <c r="L2100">
        <v>1354</v>
      </c>
      <c r="N2100">
        <v>1010</v>
      </c>
      <c r="O2100" t="s">
        <v>160</v>
      </c>
      <c r="P2100" t="s">
        <v>160</v>
      </c>
      <c r="Q2100">
        <v>1</v>
      </c>
      <c r="X2100">
        <v>111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 t="s">
        <v>3</v>
      </c>
      <c r="AG2100">
        <v>111</v>
      </c>
      <c r="AH2100">
        <v>3</v>
      </c>
      <c r="AI2100">
        <v>-1</v>
      </c>
      <c r="AJ2100" t="s">
        <v>3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 x14ac:dyDescent="0.2">
      <c r="A2101">
        <f>ROW(Source!A1333)</f>
        <v>1333</v>
      </c>
      <c r="B2101">
        <v>53562631</v>
      </c>
      <c r="C2101">
        <v>53562610</v>
      </c>
      <c r="D2101">
        <v>53145924</v>
      </c>
      <c r="E2101">
        <v>1</v>
      </c>
      <c r="F2101">
        <v>1</v>
      </c>
      <c r="G2101">
        <v>1</v>
      </c>
      <c r="H2101">
        <v>3</v>
      </c>
      <c r="I2101" t="s">
        <v>2131</v>
      </c>
      <c r="J2101" t="s">
        <v>2146</v>
      </c>
      <c r="K2101" t="s">
        <v>2133</v>
      </c>
      <c r="L2101">
        <v>1354</v>
      </c>
      <c r="N2101">
        <v>1010</v>
      </c>
      <c r="O2101" t="s">
        <v>160</v>
      </c>
      <c r="P2101" t="s">
        <v>160</v>
      </c>
      <c r="Q2101">
        <v>1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</v>
      </c>
      <c r="AD2101">
        <v>0</v>
      </c>
      <c r="AE2101">
        <v>0</v>
      </c>
      <c r="AF2101" t="s">
        <v>3</v>
      </c>
      <c r="AG2101">
        <v>0</v>
      </c>
      <c r="AH2101">
        <v>3</v>
      </c>
      <c r="AI2101">
        <v>-1</v>
      </c>
      <c r="AJ2101" t="s">
        <v>3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 x14ac:dyDescent="0.2">
      <c r="A2102">
        <f>ROW(Source!A1333)</f>
        <v>1333</v>
      </c>
      <c r="B2102">
        <v>53562632</v>
      </c>
      <c r="C2102">
        <v>53562610</v>
      </c>
      <c r="D2102">
        <v>53146152</v>
      </c>
      <c r="E2102">
        <v>1</v>
      </c>
      <c r="F2102">
        <v>1</v>
      </c>
      <c r="G2102">
        <v>1</v>
      </c>
      <c r="H2102">
        <v>3</v>
      </c>
      <c r="I2102" t="s">
        <v>1576</v>
      </c>
      <c r="J2102" t="s">
        <v>2020</v>
      </c>
      <c r="K2102" t="s">
        <v>1578</v>
      </c>
      <c r="L2102">
        <v>1339</v>
      </c>
      <c r="N2102">
        <v>1007</v>
      </c>
      <c r="O2102" t="s">
        <v>425</v>
      </c>
      <c r="P2102" t="s">
        <v>425</v>
      </c>
      <c r="Q2102">
        <v>1</v>
      </c>
      <c r="X2102">
        <v>1.3579000000000001</v>
      </c>
      <c r="Y2102">
        <v>2.44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0</v>
      </c>
      <c r="AF2102" t="s">
        <v>3</v>
      </c>
      <c r="AG2102">
        <v>1.3579000000000001</v>
      </c>
      <c r="AH2102">
        <v>2</v>
      </c>
      <c r="AI2102">
        <v>53562620</v>
      </c>
      <c r="AJ2102">
        <v>2300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 x14ac:dyDescent="0.2">
      <c r="A2103">
        <f>ROW(Source!A1333)</f>
        <v>1333</v>
      </c>
      <c r="B2103">
        <v>53562633</v>
      </c>
      <c r="C2103">
        <v>53562610</v>
      </c>
      <c r="D2103">
        <v>53146346</v>
      </c>
      <c r="E2103">
        <v>1</v>
      </c>
      <c r="F2103">
        <v>1</v>
      </c>
      <c r="G2103">
        <v>1</v>
      </c>
      <c r="H2103">
        <v>3</v>
      </c>
      <c r="I2103" t="s">
        <v>2134</v>
      </c>
      <c r="J2103" t="s">
        <v>2147</v>
      </c>
      <c r="K2103" t="s">
        <v>2136</v>
      </c>
      <c r="L2103">
        <v>1302</v>
      </c>
      <c r="N2103">
        <v>1003</v>
      </c>
      <c r="O2103" t="s">
        <v>833</v>
      </c>
      <c r="P2103" t="s">
        <v>833</v>
      </c>
      <c r="Q2103">
        <v>10</v>
      </c>
      <c r="X2103">
        <v>10.25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 t="s">
        <v>3</v>
      </c>
      <c r="AG2103">
        <v>10.25</v>
      </c>
      <c r="AH2103">
        <v>3</v>
      </c>
      <c r="AI2103">
        <v>-1</v>
      </c>
      <c r="AJ2103" t="s">
        <v>3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 x14ac:dyDescent="0.2">
      <c r="A2104">
        <f>ROW(Source!A1334)</f>
        <v>1334</v>
      </c>
      <c r="B2104">
        <v>53562621</v>
      </c>
      <c r="C2104">
        <v>53562610</v>
      </c>
      <c r="D2104">
        <v>53014255</v>
      </c>
      <c r="E2104">
        <v>1</v>
      </c>
      <c r="F2104">
        <v>1</v>
      </c>
      <c r="G2104">
        <v>1</v>
      </c>
      <c r="H2104">
        <v>1</v>
      </c>
      <c r="I2104" t="s">
        <v>1993</v>
      </c>
      <c r="J2104" t="s">
        <v>3</v>
      </c>
      <c r="K2104" t="s">
        <v>1994</v>
      </c>
      <c r="L2104">
        <v>1369</v>
      </c>
      <c r="N2104">
        <v>1013</v>
      </c>
      <c r="O2104" t="s">
        <v>1486</v>
      </c>
      <c r="P2104" t="s">
        <v>1486</v>
      </c>
      <c r="Q2104">
        <v>1</v>
      </c>
      <c r="X2104">
        <v>12.51</v>
      </c>
      <c r="Y2104">
        <v>0</v>
      </c>
      <c r="Z2104">
        <v>0</v>
      </c>
      <c r="AA2104">
        <v>0</v>
      </c>
      <c r="AB2104">
        <v>331.26</v>
      </c>
      <c r="AC2104">
        <v>0</v>
      </c>
      <c r="AD2104">
        <v>1</v>
      </c>
      <c r="AE2104">
        <v>1</v>
      </c>
      <c r="AF2104" t="s">
        <v>62</v>
      </c>
      <c r="AG2104">
        <v>16.544474999999995</v>
      </c>
      <c r="AH2104">
        <v>2</v>
      </c>
      <c r="AI2104">
        <v>53562611</v>
      </c>
      <c r="AJ2104">
        <v>2301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 x14ac:dyDescent="0.2">
      <c r="A2105">
        <f>ROW(Source!A1334)</f>
        <v>1334</v>
      </c>
      <c r="B2105">
        <v>53562622</v>
      </c>
      <c r="C2105">
        <v>53562610</v>
      </c>
      <c r="D2105">
        <v>121548</v>
      </c>
      <c r="E2105">
        <v>1</v>
      </c>
      <c r="F2105">
        <v>1</v>
      </c>
      <c r="G2105">
        <v>1</v>
      </c>
      <c r="H2105">
        <v>1</v>
      </c>
      <c r="I2105" t="s">
        <v>31</v>
      </c>
      <c r="J2105" t="s">
        <v>3</v>
      </c>
      <c r="K2105" t="s">
        <v>1489</v>
      </c>
      <c r="L2105">
        <v>608254</v>
      </c>
      <c r="N2105">
        <v>1013</v>
      </c>
      <c r="O2105" t="s">
        <v>1490</v>
      </c>
      <c r="P2105" t="s">
        <v>1490</v>
      </c>
      <c r="Q2105">
        <v>1</v>
      </c>
      <c r="X2105">
        <v>0.02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1</v>
      </c>
      <c r="AE2105">
        <v>2</v>
      </c>
      <c r="AF2105" t="s">
        <v>61</v>
      </c>
      <c r="AG2105">
        <v>2.8749999999999998E-2</v>
      </c>
      <c r="AH2105">
        <v>2</v>
      </c>
      <c r="AI2105">
        <v>53562612</v>
      </c>
      <c r="AJ2105">
        <v>2302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 x14ac:dyDescent="0.2">
      <c r="A2106">
        <f>ROW(Source!A1334)</f>
        <v>1334</v>
      </c>
      <c r="B2106">
        <v>53562623</v>
      </c>
      <c r="C2106">
        <v>53562610</v>
      </c>
      <c r="D2106">
        <v>53146464</v>
      </c>
      <c r="E2106">
        <v>1</v>
      </c>
      <c r="F2106">
        <v>1</v>
      </c>
      <c r="G2106">
        <v>1</v>
      </c>
      <c r="H2106">
        <v>2</v>
      </c>
      <c r="I2106" t="s">
        <v>1582</v>
      </c>
      <c r="J2106" t="s">
        <v>2015</v>
      </c>
      <c r="K2106" t="s">
        <v>1584</v>
      </c>
      <c r="L2106">
        <v>1368</v>
      </c>
      <c r="N2106">
        <v>1011</v>
      </c>
      <c r="O2106" t="s">
        <v>1494</v>
      </c>
      <c r="P2106" t="s">
        <v>1494</v>
      </c>
      <c r="Q2106">
        <v>1</v>
      </c>
      <c r="X2106">
        <v>0.02</v>
      </c>
      <c r="Y2106">
        <v>0</v>
      </c>
      <c r="Z2106">
        <v>86.4</v>
      </c>
      <c r="AA2106">
        <v>13.5</v>
      </c>
      <c r="AB2106">
        <v>0</v>
      </c>
      <c r="AC2106">
        <v>0</v>
      </c>
      <c r="AD2106">
        <v>1</v>
      </c>
      <c r="AE2106">
        <v>0</v>
      </c>
      <c r="AF2106" t="s">
        <v>61</v>
      </c>
      <c r="AG2106">
        <v>2.8749999999999998E-2</v>
      </c>
      <c r="AH2106">
        <v>2</v>
      </c>
      <c r="AI2106">
        <v>53562613</v>
      </c>
      <c r="AJ2106">
        <v>2303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 x14ac:dyDescent="0.2">
      <c r="A2107">
        <f>ROW(Source!A1334)</f>
        <v>1334</v>
      </c>
      <c r="B2107">
        <v>53562624</v>
      </c>
      <c r="C2107">
        <v>53562610</v>
      </c>
      <c r="D2107">
        <v>53146562</v>
      </c>
      <c r="E2107">
        <v>1</v>
      </c>
      <c r="F2107">
        <v>1</v>
      </c>
      <c r="G2107">
        <v>1</v>
      </c>
      <c r="H2107">
        <v>2</v>
      </c>
      <c r="I2107" t="s">
        <v>1995</v>
      </c>
      <c r="J2107" t="s">
        <v>2016</v>
      </c>
      <c r="K2107" t="s">
        <v>1997</v>
      </c>
      <c r="L2107">
        <v>1368</v>
      </c>
      <c r="N2107">
        <v>1011</v>
      </c>
      <c r="O2107" t="s">
        <v>1494</v>
      </c>
      <c r="P2107" t="s">
        <v>1494</v>
      </c>
      <c r="Q2107">
        <v>1</v>
      </c>
      <c r="X2107">
        <v>1.27</v>
      </c>
      <c r="Y2107">
        <v>0</v>
      </c>
      <c r="Z2107">
        <v>29.67</v>
      </c>
      <c r="AA2107">
        <v>0</v>
      </c>
      <c r="AB2107">
        <v>0</v>
      </c>
      <c r="AC2107">
        <v>0</v>
      </c>
      <c r="AD2107">
        <v>1</v>
      </c>
      <c r="AE2107">
        <v>0</v>
      </c>
      <c r="AF2107" t="s">
        <v>61</v>
      </c>
      <c r="AG2107">
        <v>1.8256249999999998</v>
      </c>
      <c r="AH2107">
        <v>2</v>
      </c>
      <c r="AI2107">
        <v>53562614</v>
      </c>
      <c r="AJ2107">
        <v>2304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 x14ac:dyDescent="0.2">
      <c r="A2108">
        <f>ROW(Source!A1334)</f>
        <v>1334</v>
      </c>
      <c r="B2108">
        <v>53562625</v>
      </c>
      <c r="C2108">
        <v>53562610</v>
      </c>
      <c r="D2108">
        <v>53146848</v>
      </c>
      <c r="E2108">
        <v>1</v>
      </c>
      <c r="F2108">
        <v>1</v>
      </c>
      <c r="G2108">
        <v>1</v>
      </c>
      <c r="H2108">
        <v>2</v>
      </c>
      <c r="I2108" t="s">
        <v>1513</v>
      </c>
      <c r="J2108" t="s">
        <v>2017</v>
      </c>
      <c r="K2108" t="s">
        <v>1515</v>
      </c>
      <c r="L2108">
        <v>1368</v>
      </c>
      <c r="N2108">
        <v>1011</v>
      </c>
      <c r="O2108" t="s">
        <v>1494</v>
      </c>
      <c r="P2108" t="s">
        <v>1494</v>
      </c>
      <c r="Q2108">
        <v>1</v>
      </c>
      <c r="X2108">
        <v>0.06</v>
      </c>
      <c r="Y2108">
        <v>0</v>
      </c>
      <c r="Z2108">
        <v>87.17</v>
      </c>
      <c r="AA2108">
        <v>11.6</v>
      </c>
      <c r="AB2108">
        <v>0</v>
      </c>
      <c r="AC2108">
        <v>0</v>
      </c>
      <c r="AD2108">
        <v>1</v>
      </c>
      <c r="AE2108">
        <v>0</v>
      </c>
      <c r="AF2108" t="s">
        <v>61</v>
      </c>
      <c r="AG2108">
        <v>8.6249999999999993E-2</v>
      </c>
      <c r="AH2108">
        <v>2</v>
      </c>
      <c r="AI2108">
        <v>53562615</v>
      </c>
      <c r="AJ2108">
        <v>2305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 x14ac:dyDescent="0.2">
      <c r="A2109">
        <f>ROW(Source!A1334)</f>
        <v>1334</v>
      </c>
      <c r="B2109">
        <v>53562626</v>
      </c>
      <c r="C2109">
        <v>53562610</v>
      </c>
      <c r="D2109">
        <v>53155130</v>
      </c>
      <c r="E2109">
        <v>1</v>
      </c>
      <c r="F2109">
        <v>1</v>
      </c>
      <c r="G2109">
        <v>1</v>
      </c>
      <c r="H2109">
        <v>3</v>
      </c>
      <c r="I2109" t="s">
        <v>2121</v>
      </c>
      <c r="J2109" t="s">
        <v>2143</v>
      </c>
      <c r="K2109" t="s">
        <v>2123</v>
      </c>
      <c r="L2109">
        <v>1371</v>
      </c>
      <c r="N2109">
        <v>1013</v>
      </c>
      <c r="O2109" t="s">
        <v>2124</v>
      </c>
      <c r="P2109" t="s">
        <v>2124</v>
      </c>
      <c r="Q2109">
        <v>1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</v>
      </c>
      <c r="AD2109">
        <v>0</v>
      </c>
      <c r="AE2109">
        <v>0</v>
      </c>
      <c r="AF2109" t="s">
        <v>3</v>
      </c>
      <c r="AG2109">
        <v>0</v>
      </c>
      <c r="AH2109">
        <v>3</v>
      </c>
      <c r="AI2109">
        <v>-1</v>
      </c>
      <c r="AJ2109" t="s">
        <v>3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 x14ac:dyDescent="0.2">
      <c r="A2110">
        <f>ROW(Source!A1334)</f>
        <v>1334</v>
      </c>
      <c r="B2110">
        <v>53562627</v>
      </c>
      <c r="C2110">
        <v>53562610</v>
      </c>
      <c r="D2110">
        <v>53144819</v>
      </c>
      <c r="E2110">
        <v>1</v>
      </c>
      <c r="F2110">
        <v>1</v>
      </c>
      <c r="G2110">
        <v>1</v>
      </c>
      <c r="H2110">
        <v>3</v>
      </c>
      <c r="I2110" t="s">
        <v>1999</v>
      </c>
      <c r="J2110" t="s">
        <v>2018</v>
      </c>
      <c r="K2110" t="s">
        <v>2001</v>
      </c>
      <c r="L2110">
        <v>1348</v>
      </c>
      <c r="N2110">
        <v>1009</v>
      </c>
      <c r="O2110" t="s">
        <v>26</v>
      </c>
      <c r="P2110" t="s">
        <v>26</v>
      </c>
      <c r="Q2110">
        <v>1000</v>
      </c>
      <c r="X2110">
        <v>2.1099999999999999E-3</v>
      </c>
      <c r="Y2110">
        <v>14528.73</v>
      </c>
      <c r="Z2110">
        <v>0</v>
      </c>
      <c r="AA2110">
        <v>0</v>
      </c>
      <c r="AB2110">
        <v>0</v>
      </c>
      <c r="AC2110">
        <v>0</v>
      </c>
      <c r="AD2110">
        <v>1</v>
      </c>
      <c r="AE2110">
        <v>0</v>
      </c>
      <c r="AF2110" t="s">
        <v>3</v>
      </c>
      <c r="AG2110">
        <v>2.1099999999999999E-3</v>
      </c>
      <c r="AH2110">
        <v>2</v>
      </c>
      <c r="AI2110">
        <v>53562616</v>
      </c>
      <c r="AJ2110">
        <v>2306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 x14ac:dyDescent="0.2">
      <c r="A2111">
        <f>ROW(Source!A1334)</f>
        <v>1334</v>
      </c>
      <c r="B2111">
        <v>53562628</v>
      </c>
      <c r="C2111">
        <v>53562610</v>
      </c>
      <c r="D2111">
        <v>53145031</v>
      </c>
      <c r="E2111">
        <v>1</v>
      </c>
      <c r="F2111">
        <v>1</v>
      </c>
      <c r="G2111">
        <v>1</v>
      </c>
      <c r="H2111">
        <v>3</v>
      </c>
      <c r="I2111" t="s">
        <v>2002</v>
      </c>
      <c r="J2111" t="s">
        <v>2019</v>
      </c>
      <c r="K2111" t="s">
        <v>2004</v>
      </c>
      <c r="L2111">
        <v>1356</v>
      </c>
      <c r="N2111">
        <v>1010</v>
      </c>
      <c r="O2111" t="s">
        <v>949</v>
      </c>
      <c r="P2111" t="s">
        <v>949</v>
      </c>
      <c r="Q2111">
        <v>1000</v>
      </c>
      <c r="X2111">
        <v>0.111</v>
      </c>
      <c r="Y2111">
        <v>269</v>
      </c>
      <c r="Z2111">
        <v>0</v>
      </c>
      <c r="AA2111">
        <v>0</v>
      </c>
      <c r="AB2111">
        <v>0</v>
      </c>
      <c r="AC2111">
        <v>0</v>
      </c>
      <c r="AD2111">
        <v>1</v>
      </c>
      <c r="AE2111">
        <v>0</v>
      </c>
      <c r="AF2111" t="s">
        <v>3</v>
      </c>
      <c r="AG2111">
        <v>0.111</v>
      </c>
      <c r="AH2111">
        <v>2</v>
      </c>
      <c r="AI2111">
        <v>53562617</v>
      </c>
      <c r="AJ2111">
        <v>2307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 x14ac:dyDescent="0.2">
      <c r="A2112">
        <f>ROW(Source!A1334)</f>
        <v>1334</v>
      </c>
      <c r="B2112">
        <v>53562629</v>
      </c>
      <c r="C2112">
        <v>53562610</v>
      </c>
      <c r="D2112">
        <v>53145534</v>
      </c>
      <c r="E2112">
        <v>1</v>
      </c>
      <c r="F2112">
        <v>1</v>
      </c>
      <c r="G2112">
        <v>1</v>
      </c>
      <c r="H2112">
        <v>3</v>
      </c>
      <c r="I2112" t="s">
        <v>2125</v>
      </c>
      <c r="J2112" t="s">
        <v>2144</v>
      </c>
      <c r="K2112" t="s">
        <v>2127</v>
      </c>
      <c r="L2112">
        <v>1354</v>
      </c>
      <c r="N2112">
        <v>1010</v>
      </c>
      <c r="O2112" t="s">
        <v>160</v>
      </c>
      <c r="P2112" t="s">
        <v>160</v>
      </c>
      <c r="Q2112">
        <v>1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</v>
      </c>
      <c r="AD2112">
        <v>0</v>
      </c>
      <c r="AE2112">
        <v>0</v>
      </c>
      <c r="AF2112" t="s">
        <v>3</v>
      </c>
      <c r="AG2112">
        <v>0</v>
      </c>
      <c r="AH2112">
        <v>3</v>
      </c>
      <c r="AI2112">
        <v>-1</v>
      </c>
      <c r="AJ2112" t="s">
        <v>3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 x14ac:dyDescent="0.2">
      <c r="A2113">
        <f>ROW(Source!A1334)</f>
        <v>1334</v>
      </c>
      <c r="B2113">
        <v>53562630</v>
      </c>
      <c r="C2113">
        <v>53562610</v>
      </c>
      <c r="D2113">
        <v>53145909</v>
      </c>
      <c r="E2113">
        <v>1</v>
      </c>
      <c r="F2113">
        <v>1</v>
      </c>
      <c r="G2113">
        <v>1</v>
      </c>
      <c r="H2113">
        <v>3</v>
      </c>
      <c r="I2113" t="s">
        <v>2128</v>
      </c>
      <c r="J2113" t="s">
        <v>2145</v>
      </c>
      <c r="K2113" t="s">
        <v>2130</v>
      </c>
      <c r="L2113">
        <v>1354</v>
      </c>
      <c r="N2113">
        <v>1010</v>
      </c>
      <c r="O2113" t="s">
        <v>160</v>
      </c>
      <c r="P2113" t="s">
        <v>160</v>
      </c>
      <c r="Q2113">
        <v>1</v>
      </c>
      <c r="X2113">
        <v>111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 t="s">
        <v>3</v>
      </c>
      <c r="AG2113">
        <v>111</v>
      </c>
      <c r="AH2113">
        <v>3</v>
      </c>
      <c r="AI2113">
        <v>-1</v>
      </c>
      <c r="AJ2113" t="s">
        <v>3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 x14ac:dyDescent="0.2">
      <c r="A2114">
        <f>ROW(Source!A1334)</f>
        <v>1334</v>
      </c>
      <c r="B2114">
        <v>53562631</v>
      </c>
      <c r="C2114">
        <v>53562610</v>
      </c>
      <c r="D2114">
        <v>53145924</v>
      </c>
      <c r="E2114">
        <v>1</v>
      </c>
      <c r="F2114">
        <v>1</v>
      </c>
      <c r="G2114">
        <v>1</v>
      </c>
      <c r="H2114">
        <v>3</v>
      </c>
      <c r="I2114" t="s">
        <v>2131</v>
      </c>
      <c r="J2114" t="s">
        <v>2146</v>
      </c>
      <c r="K2114" t="s">
        <v>2133</v>
      </c>
      <c r="L2114">
        <v>1354</v>
      </c>
      <c r="N2114">
        <v>1010</v>
      </c>
      <c r="O2114" t="s">
        <v>160</v>
      </c>
      <c r="P2114" t="s">
        <v>160</v>
      </c>
      <c r="Q2114">
        <v>1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</v>
      </c>
      <c r="AD2114">
        <v>0</v>
      </c>
      <c r="AE2114">
        <v>0</v>
      </c>
      <c r="AF2114" t="s">
        <v>3</v>
      </c>
      <c r="AG2114">
        <v>0</v>
      </c>
      <c r="AH2114">
        <v>3</v>
      </c>
      <c r="AI2114">
        <v>-1</v>
      </c>
      <c r="AJ2114" t="s">
        <v>3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 x14ac:dyDescent="0.2">
      <c r="A2115">
        <f>ROW(Source!A1334)</f>
        <v>1334</v>
      </c>
      <c r="B2115">
        <v>53562632</v>
      </c>
      <c r="C2115">
        <v>53562610</v>
      </c>
      <c r="D2115">
        <v>53146152</v>
      </c>
      <c r="E2115">
        <v>1</v>
      </c>
      <c r="F2115">
        <v>1</v>
      </c>
      <c r="G2115">
        <v>1</v>
      </c>
      <c r="H2115">
        <v>3</v>
      </c>
      <c r="I2115" t="s">
        <v>1576</v>
      </c>
      <c r="J2115" t="s">
        <v>2020</v>
      </c>
      <c r="K2115" t="s">
        <v>1578</v>
      </c>
      <c r="L2115">
        <v>1339</v>
      </c>
      <c r="N2115">
        <v>1007</v>
      </c>
      <c r="O2115" t="s">
        <v>425</v>
      </c>
      <c r="P2115" t="s">
        <v>425</v>
      </c>
      <c r="Q2115">
        <v>1</v>
      </c>
      <c r="X2115">
        <v>1.3579000000000001</v>
      </c>
      <c r="Y2115">
        <v>2.44</v>
      </c>
      <c r="Z2115">
        <v>0</v>
      </c>
      <c r="AA2115">
        <v>0</v>
      </c>
      <c r="AB2115">
        <v>0</v>
      </c>
      <c r="AC2115">
        <v>0</v>
      </c>
      <c r="AD2115">
        <v>1</v>
      </c>
      <c r="AE2115">
        <v>0</v>
      </c>
      <c r="AF2115" t="s">
        <v>3</v>
      </c>
      <c r="AG2115">
        <v>1.3579000000000001</v>
      </c>
      <c r="AH2115">
        <v>2</v>
      </c>
      <c r="AI2115">
        <v>53562620</v>
      </c>
      <c r="AJ2115">
        <v>2310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 x14ac:dyDescent="0.2">
      <c r="A2116">
        <f>ROW(Source!A1334)</f>
        <v>1334</v>
      </c>
      <c r="B2116">
        <v>53562633</v>
      </c>
      <c r="C2116">
        <v>53562610</v>
      </c>
      <c r="D2116">
        <v>53146346</v>
      </c>
      <c r="E2116">
        <v>1</v>
      </c>
      <c r="F2116">
        <v>1</v>
      </c>
      <c r="G2116">
        <v>1</v>
      </c>
      <c r="H2116">
        <v>3</v>
      </c>
      <c r="I2116" t="s">
        <v>2134</v>
      </c>
      <c r="J2116" t="s">
        <v>2147</v>
      </c>
      <c r="K2116" t="s">
        <v>2136</v>
      </c>
      <c r="L2116">
        <v>1302</v>
      </c>
      <c r="N2116">
        <v>1003</v>
      </c>
      <c r="O2116" t="s">
        <v>833</v>
      </c>
      <c r="P2116" t="s">
        <v>833</v>
      </c>
      <c r="Q2116">
        <v>10</v>
      </c>
      <c r="X2116">
        <v>10.25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 t="s">
        <v>3</v>
      </c>
      <c r="AG2116">
        <v>10.25</v>
      </c>
      <c r="AH2116">
        <v>3</v>
      </c>
      <c r="AI2116">
        <v>-1</v>
      </c>
      <c r="AJ2116" t="s">
        <v>3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 x14ac:dyDescent="0.2">
      <c r="A2117">
        <f>ROW(Source!A1341)</f>
        <v>1341</v>
      </c>
      <c r="B2117">
        <v>53555542</v>
      </c>
      <c r="C2117">
        <v>53555526</v>
      </c>
      <c r="D2117">
        <v>18410171</v>
      </c>
      <c r="E2117">
        <v>1</v>
      </c>
      <c r="F2117">
        <v>1</v>
      </c>
      <c r="G2117">
        <v>1</v>
      </c>
      <c r="H2117">
        <v>1</v>
      </c>
      <c r="I2117" t="s">
        <v>1839</v>
      </c>
      <c r="J2117" t="s">
        <v>3</v>
      </c>
      <c r="K2117" t="s">
        <v>1840</v>
      </c>
      <c r="L2117">
        <v>1369</v>
      </c>
      <c r="N2117">
        <v>1013</v>
      </c>
      <c r="O2117" t="s">
        <v>1486</v>
      </c>
      <c r="P2117" t="s">
        <v>1486</v>
      </c>
      <c r="Q2117">
        <v>1</v>
      </c>
      <c r="X2117">
        <v>75.439999999999984</v>
      </c>
      <c r="Y2117">
        <v>0</v>
      </c>
      <c r="Z2117">
        <v>0</v>
      </c>
      <c r="AA2117">
        <v>0</v>
      </c>
      <c r="AB2117">
        <v>298.91000000000003</v>
      </c>
      <c r="AC2117">
        <v>0</v>
      </c>
      <c r="AD2117">
        <v>1</v>
      </c>
      <c r="AE2117">
        <v>1</v>
      </c>
      <c r="AF2117" t="s">
        <v>62</v>
      </c>
      <c r="AG2117">
        <v>99.769399999999976</v>
      </c>
      <c r="AH2117">
        <v>2</v>
      </c>
      <c r="AI2117">
        <v>53555527</v>
      </c>
      <c r="AJ2117">
        <v>2311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 x14ac:dyDescent="0.2">
      <c r="A2118">
        <f>ROW(Source!A1341)</f>
        <v>1341</v>
      </c>
      <c r="B2118">
        <v>53555543</v>
      </c>
      <c r="C2118">
        <v>53555526</v>
      </c>
      <c r="D2118">
        <v>121548</v>
      </c>
      <c r="E2118">
        <v>1</v>
      </c>
      <c r="F2118">
        <v>1</v>
      </c>
      <c r="G2118">
        <v>1</v>
      </c>
      <c r="H2118">
        <v>1</v>
      </c>
      <c r="I2118" t="s">
        <v>31</v>
      </c>
      <c r="J2118" t="s">
        <v>3</v>
      </c>
      <c r="K2118" t="s">
        <v>1489</v>
      </c>
      <c r="L2118">
        <v>608254</v>
      </c>
      <c r="N2118">
        <v>1013</v>
      </c>
      <c r="O2118" t="s">
        <v>1490</v>
      </c>
      <c r="P2118" t="s">
        <v>1490</v>
      </c>
      <c r="Q2118">
        <v>1</v>
      </c>
      <c r="X2118">
        <v>1.6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1</v>
      </c>
      <c r="AE2118">
        <v>2</v>
      </c>
      <c r="AF2118" t="s">
        <v>61</v>
      </c>
      <c r="AG2118">
        <v>2.2999999999999998</v>
      </c>
      <c r="AH2118">
        <v>2</v>
      </c>
      <c r="AI2118">
        <v>53555528</v>
      </c>
      <c r="AJ2118">
        <v>2312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 x14ac:dyDescent="0.2">
      <c r="A2119">
        <f>ROW(Source!A1341)</f>
        <v>1341</v>
      </c>
      <c r="B2119">
        <v>53555544</v>
      </c>
      <c r="C2119">
        <v>53555526</v>
      </c>
      <c r="D2119">
        <v>29172379</v>
      </c>
      <c r="E2119">
        <v>1</v>
      </c>
      <c r="F2119">
        <v>1</v>
      </c>
      <c r="G2119">
        <v>1</v>
      </c>
      <c r="H2119">
        <v>2</v>
      </c>
      <c r="I2119" t="s">
        <v>1495</v>
      </c>
      <c r="J2119" t="s">
        <v>1496</v>
      </c>
      <c r="K2119" t="s">
        <v>1497</v>
      </c>
      <c r="L2119">
        <v>1368</v>
      </c>
      <c r="N2119">
        <v>1011</v>
      </c>
      <c r="O2119" t="s">
        <v>1494</v>
      </c>
      <c r="P2119" t="s">
        <v>1494</v>
      </c>
      <c r="Q2119">
        <v>1</v>
      </c>
      <c r="X2119">
        <v>0.11249999999999999</v>
      </c>
      <c r="Y2119">
        <v>0</v>
      </c>
      <c r="Z2119">
        <v>112</v>
      </c>
      <c r="AA2119">
        <v>13.5</v>
      </c>
      <c r="AB2119">
        <v>0</v>
      </c>
      <c r="AC2119">
        <v>0</v>
      </c>
      <c r="AD2119">
        <v>1</v>
      </c>
      <c r="AE2119">
        <v>0</v>
      </c>
      <c r="AF2119" t="s">
        <v>61</v>
      </c>
      <c r="AG2119">
        <v>0.16171874999999999</v>
      </c>
      <c r="AH2119">
        <v>2</v>
      </c>
      <c r="AI2119">
        <v>53555529</v>
      </c>
      <c r="AJ2119">
        <v>2313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 x14ac:dyDescent="0.2">
      <c r="A2120">
        <f>ROW(Source!A1341)</f>
        <v>1341</v>
      </c>
      <c r="B2120">
        <v>53555545</v>
      </c>
      <c r="C2120">
        <v>53555526</v>
      </c>
      <c r="D2120">
        <v>29172556</v>
      </c>
      <c r="E2120">
        <v>1</v>
      </c>
      <c r="F2120">
        <v>1</v>
      </c>
      <c r="G2120">
        <v>1</v>
      </c>
      <c r="H2120">
        <v>2</v>
      </c>
      <c r="I2120" t="s">
        <v>1647</v>
      </c>
      <c r="J2120" t="s">
        <v>1667</v>
      </c>
      <c r="K2120" t="s">
        <v>1649</v>
      </c>
      <c r="L2120">
        <v>1368</v>
      </c>
      <c r="N2120">
        <v>1011</v>
      </c>
      <c r="O2120" t="s">
        <v>1494</v>
      </c>
      <c r="P2120" t="s">
        <v>1494</v>
      </c>
      <c r="Q2120">
        <v>1</v>
      </c>
      <c r="X2120">
        <v>1.4874999999999998</v>
      </c>
      <c r="Y2120">
        <v>0</v>
      </c>
      <c r="Z2120">
        <v>31.26</v>
      </c>
      <c r="AA2120">
        <v>13.5</v>
      </c>
      <c r="AB2120">
        <v>0</v>
      </c>
      <c r="AC2120">
        <v>0</v>
      </c>
      <c r="AD2120">
        <v>1</v>
      </c>
      <c r="AE2120">
        <v>0</v>
      </c>
      <c r="AF2120" t="s">
        <v>61</v>
      </c>
      <c r="AG2120">
        <v>2.1382812499999999</v>
      </c>
      <c r="AH2120">
        <v>2</v>
      </c>
      <c r="AI2120">
        <v>53555530</v>
      </c>
      <c r="AJ2120">
        <v>2314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 x14ac:dyDescent="0.2">
      <c r="A2121">
        <f>ROW(Source!A1341)</f>
        <v>1341</v>
      </c>
      <c r="B2121">
        <v>53555546</v>
      </c>
      <c r="C2121">
        <v>53555526</v>
      </c>
      <c r="D2121">
        <v>29172703</v>
      </c>
      <c r="E2121">
        <v>1</v>
      </c>
      <c r="F2121">
        <v>1</v>
      </c>
      <c r="G2121">
        <v>1</v>
      </c>
      <c r="H2121">
        <v>2</v>
      </c>
      <c r="I2121" t="s">
        <v>1995</v>
      </c>
      <c r="J2121" t="s">
        <v>2052</v>
      </c>
      <c r="K2121" t="s">
        <v>2053</v>
      </c>
      <c r="L2121">
        <v>1368</v>
      </c>
      <c r="N2121">
        <v>1011</v>
      </c>
      <c r="O2121" t="s">
        <v>1494</v>
      </c>
      <c r="P2121" t="s">
        <v>1494</v>
      </c>
      <c r="Q2121">
        <v>1</v>
      </c>
      <c r="X2121">
        <v>1</v>
      </c>
      <c r="Y2121">
        <v>0</v>
      </c>
      <c r="Z2121">
        <v>29.67</v>
      </c>
      <c r="AA2121">
        <v>0</v>
      </c>
      <c r="AB2121">
        <v>0</v>
      </c>
      <c r="AC2121">
        <v>0</v>
      </c>
      <c r="AD2121">
        <v>1</v>
      </c>
      <c r="AE2121">
        <v>0</v>
      </c>
      <c r="AF2121" t="s">
        <v>61</v>
      </c>
      <c r="AG2121">
        <v>1.4375</v>
      </c>
      <c r="AH2121">
        <v>2</v>
      </c>
      <c r="AI2121">
        <v>53555531</v>
      </c>
      <c r="AJ2121">
        <v>2315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 x14ac:dyDescent="0.2">
      <c r="A2122">
        <f>ROW(Source!A1341)</f>
        <v>1341</v>
      </c>
      <c r="B2122">
        <v>53555547</v>
      </c>
      <c r="C2122">
        <v>53555526</v>
      </c>
      <c r="D2122">
        <v>29174500</v>
      </c>
      <c r="E2122">
        <v>1</v>
      </c>
      <c r="F2122">
        <v>1</v>
      </c>
      <c r="G2122">
        <v>1</v>
      </c>
      <c r="H2122">
        <v>2</v>
      </c>
      <c r="I2122" t="s">
        <v>1681</v>
      </c>
      <c r="J2122" t="s">
        <v>1682</v>
      </c>
      <c r="K2122" t="s">
        <v>1683</v>
      </c>
      <c r="L2122">
        <v>1368</v>
      </c>
      <c r="N2122">
        <v>1011</v>
      </c>
      <c r="O2122" t="s">
        <v>1494</v>
      </c>
      <c r="P2122" t="s">
        <v>1494</v>
      </c>
      <c r="Q2122">
        <v>1</v>
      </c>
      <c r="X2122">
        <v>0.26250000000000001</v>
      </c>
      <c r="Y2122">
        <v>0</v>
      </c>
      <c r="Z2122">
        <v>1.95</v>
      </c>
      <c r="AA2122">
        <v>0</v>
      </c>
      <c r="AB2122">
        <v>0</v>
      </c>
      <c r="AC2122">
        <v>0</v>
      </c>
      <c r="AD2122">
        <v>1</v>
      </c>
      <c r="AE2122">
        <v>0</v>
      </c>
      <c r="AF2122" t="s">
        <v>61</v>
      </c>
      <c r="AG2122">
        <v>0.37734374999999998</v>
      </c>
      <c r="AH2122">
        <v>2</v>
      </c>
      <c r="AI2122">
        <v>53555532</v>
      </c>
      <c r="AJ2122">
        <v>2316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 x14ac:dyDescent="0.2">
      <c r="A2123">
        <f>ROW(Source!A1341)</f>
        <v>1341</v>
      </c>
      <c r="B2123">
        <v>53555548</v>
      </c>
      <c r="C2123">
        <v>53555526</v>
      </c>
      <c r="D2123">
        <v>29174913</v>
      </c>
      <c r="E2123">
        <v>1</v>
      </c>
      <c r="F2123">
        <v>1</v>
      </c>
      <c r="G2123">
        <v>1</v>
      </c>
      <c r="H2123">
        <v>2</v>
      </c>
      <c r="I2123" t="s">
        <v>1513</v>
      </c>
      <c r="J2123" t="s">
        <v>1514</v>
      </c>
      <c r="K2123" t="s">
        <v>1515</v>
      </c>
      <c r="L2123">
        <v>1368</v>
      </c>
      <c r="N2123">
        <v>1011</v>
      </c>
      <c r="O2123" t="s">
        <v>1494</v>
      </c>
      <c r="P2123" t="s">
        <v>1494</v>
      </c>
      <c r="Q2123">
        <v>1</v>
      </c>
      <c r="X2123">
        <v>2.3125</v>
      </c>
      <c r="Y2123">
        <v>0</v>
      </c>
      <c r="Z2123">
        <v>87.17</v>
      </c>
      <c r="AA2123">
        <v>11.6</v>
      </c>
      <c r="AB2123">
        <v>0</v>
      </c>
      <c r="AC2123">
        <v>0</v>
      </c>
      <c r="AD2123">
        <v>1</v>
      </c>
      <c r="AE2123">
        <v>0</v>
      </c>
      <c r="AF2123" t="s">
        <v>61</v>
      </c>
      <c r="AG2123">
        <v>3.3242187499999996</v>
      </c>
      <c r="AH2123">
        <v>2</v>
      </c>
      <c r="AI2123">
        <v>53555533</v>
      </c>
      <c r="AJ2123">
        <v>2317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 x14ac:dyDescent="0.2">
      <c r="A2124">
        <f>ROW(Source!A1341)</f>
        <v>1341</v>
      </c>
      <c r="B2124">
        <v>53555549</v>
      </c>
      <c r="C2124">
        <v>53555526</v>
      </c>
      <c r="D2124">
        <v>29114681</v>
      </c>
      <c r="E2124">
        <v>1</v>
      </c>
      <c r="F2124">
        <v>1</v>
      </c>
      <c r="G2124">
        <v>1</v>
      </c>
      <c r="H2124">
        <v>3</v>
      </c>
      <c r="I2124" t="s">
        <v>2054</v>
      </c>
      <c r="J2124" t="s">
        <v>2055</v>
      </c>
      <c r="K2124" t="s">
        <v>2056</v>
      </c>
      <c r="L2124">
        <v>1348</v>
      </c>
      <c r="N2124">
        <v>1009</v>
      </c>
      <c r="O2124" t="s">
        <v>26</v>
      </c>
      <c r="P2124" t="s">
        <v>26</v>
      </c>
      <c r="Q2124">
        <v>1000</v>
      </c>
      <c r="X2124">
        <v>4.4999999999999997E-3</v>
      </c>
      <c r="Y2124">
        <v>9628</v>
      </c>
      <c r="Z2124">
        <v>0</v>
      </c>
      <c r="AA2124">
        <v>0</v>
      </c>
      <c r="AB2124">
        <v>0</v>
      </c>
      <c r="AC2124">
        <v>0</v>
      </c>
      <c r="AD2124">
        <v>1</v>
      </c>
      <c r="AE2124">
        <v>0</v>
      </c>
      <c r="AF2124" t="s">
        <v>3</v>
      </c>
      <c r="AG2124">
        <v>4.4999999999999997E-3</v>
      </c>
      <c r="AH2124">
        <v>2</v>
      </c>
      <c r="AI2124">
        <v>53555534</v>
      </c>
      <c r="AJ2124">
        <v>2318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 x14ac:dyDescent="0.2">
      <c r="A2125">
        <f>ROW(Source!A1341)</f>
        <v>1341</v>
      </c>
      <c r="B2125">
        <v>53555550</v>
      </c>
      <c r="C2125">
        <v>53555526</v>
      </c>
      <c r="D2125">
        <v>29114471</v>
      </c>
      <c r="E2125">
        <v>1</v>
      </c>
      <c r="F2125">
        <v>1</v>
      </c>
      <c r="G2125">
        <v>1</v>
      </c>
      <c r="H2125">
        <v>3</v>
      </c>
      <c r="I2125" t="s">
        <v>2057</v>
      </c>
      <c r="J2125" t="s">
        <v>2058</v>
      </c>
      <c r="K2125" t="s">
        <v>2059</v>
      </c>
      <c r="L2125">
        <v>1356</v>
      </c>
      <c r="N2125">
        <v>1010</v>
      </c>
      <c r="O2125" t="s">
        <v>949</v>
      </c>
      <c r="P2125" t="s">
        <v>949</v>
      </c>
      <c r="Q2125">
        <v>1000</v>
      </c>
      <c r="X2125">
        <v>8.8999999999999996E-2</v>
      </c>
      <c r="Y2125">
        <v>160</v>
      </c>
      <c r="Z2125">
        <v>0</v>
      </c>
      <c r="AA2125">
        <v>0</v>
      </c>
      <c r="AB2125">
        <v>0</v>
      </c>
      <c r="AC2125">
        <v>0</v>
      </c>
      <c r="AD2125">
        <v>1</v>
      </c>
      <c r="AE2125">
        <v>0</v>
      </c>
      <c r="AF2125" t="s">
        <v>3</v>
      </c>
      <c r="AG2125">
        <v>8.8999999999999996E-2</v>
      </c>
      <c r="AH2125">
        <v>2</v>
      </c>
      <c r="AI2125">
        <v>53555535</v>
      </c>
      <c r="AJ2125">
        <v>2319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 x14ac:dyDescent="0.2">
      <c r="A2126">
        <f>ROW(Source!A1341)</f>
        <v>1341</v>
      </c>
      <c r="B2126">
        <v>53555551</v>
      </c>
      <c r="C2126">
        <v>53555526</v>
      </c>
      <c r="D2126">
        <v>29140948</v>
      </c>
      <c r="E2126">
        <v>1</v>
      </c>
      <c r="F2126">
        <v>1</v>
      </c>
      <c r="G2126">
        <v>1</v>
      </c>
      <c r="H2126">
        <v>3</v>
      </c>
      <c r="I2126" t="s">
        <v>1337</v>
      </c>
      <c r="J2126" t="s">
        <v>1340</v>
      </c>
      <c r="K2126" t="s">
        <v>1338</v>
      </c>
      <c r="L2126">
        <v>1033</v>
      </c>
      <c r="N2126">
        <v>1013</v>
      </c>
      <c r="O2126" t="s">
        <v>1339</v>
      </c>
      <c r="P2126" t="s">
        <v>1339</v>
      </c>
      <c r="Q2126">
        <v>1</v>
      </c>
      <c r="X2126">
        <v>100</v>
      </c>
      <c r="Y2126">
        <v>166.98</v>
      </c>
      <c r="Z2126">
        <v>0</v>
      </c>
      <c r="AA2126">
        <v>0</v>
      </c>
      <c r="AB2126">
        <v>0</v>
      </c>
      <c r="AC2126">
        <v>0</v>
      </c>
      <c r="AD2126">
        <v>1</v>
      </c>
      <c r="AE2126">
        <v>0</v>
      </c>
      <c r="AF2126" t="s">
        <v>3</v>
      </c>
      <c r="AG2126">
        <v>100</v>
      </c>
      <c r="AH2126">
        <v>2</v>
      </c>
      <c r="AI2126">
        <v>53555536</v>
      </c>
      <c r="AJ2126">
        <v>2320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 x14ac:dyDescent="0.2">
      <c r="A2127">
        <f>ROW(Source!A1341)</f>
        <v>1341</v>
      </c>
      <c r="B2127">
        <v>53555552</v>
      </c>
      <c r="C2127">
        <v>53555526</v>
      </c>
      <c r="D2127">
        <v>29140930</v>
      </c>
      <c r="E2127">
        <v>1</v>
      </c>
      <c r="F2127">
        <v>1</v>
      </c>
      <c r="G2127">
        <v>1</v>
      </c>
      <c r="H2127">
        <v>3</v>
      </c>
      <c r="I2127" t="s">
        <v>2060</v>
      </c>
      <c r="J2127" t="s">
        <v>2061</v>
      </c>
      <c r="K2127" t="s">
        <v>2062</v>
      </c>
      <c r="L2127">
        <v>1035</v>
      </c>
      <c r="N2127">
        <v>1013</v>
      </c>
      <c r="O2127" t="s">
        <v>219</v>
      </c>
      <c r="P2127" t="s">
        <v>219</v>
      </c>
      <c r="Q2127">
        <v>1</v>
      </c>
      <c r="X2127">
        <v>44.2</v>
      </c>
      <c r="Y2127">
        <v>24.74</v>
      </c>
      <c r="Z2127">
        <v>0</v>
      </c>
      <c r="AA2127">
        <v>0</v>
      </c>
      <c r="AB2127">
        <v>0</v>
      </c>
      <c r="AC2127">
        <v>0</v>
      </c>
      <c r="AD2127">
        <v>1</v>
      </c>
      <c r="AE2127">
        <v>0</v>
      </c>
      <c r="AF2127" t="s">
        <v>3</v>
      </c>
      <c r="AG2127">
        <v>44.2</v>
      </c>
      <c r="AH2127">
        <v>2</v>
      </c>
      <c r="AI2127">
        <v>53555538</v>
      </c>
      <c r="AJ2127">
        <v>2322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 x14ac:dyDescent="0.2">
      <c r="A2128">
        <f>ROW(Source!A1341)</f>
        <v>1341</v>
      </c>
      <c r="B2128">
        <v>53555553</v>
      </c>
      <c r="C2128">
        <v>53555526</v>
      </c>
      <c r="D2128">
        <v>29140920</v>
      </c>
      <c r="E2128">
        <v>1</v>
      </c>
      <c r="F2128">
        <v>1</v>
      </c>
      <c r="G2128">
        <v>1</v>
      </c>
      <c r="H2128">
        <v>3</v>
      </c>
      <c r="I2128" t="s">
        <v>2063</v>
      </c>
      <c r="J2128" t="s">
        <v>2064</v>
      </c>
      <c r="K2128" t="s">
        <v>2065</v>
      </c>
      <c r="L2128">
        <v>1339</v>
      </c>
      <c r="N2128">
        <v>1007</v>
      </c>
      <c r="O2128" t="s">
        <v>425</v>
      </c>
      <c r="P2128" t="s">
        <v>425</v>
      </c>
      <c r="Q2128">
        <v>1</v>
      </c>
      <c r="X2128">
        <v>0.67</v>
      </c>
      <c r="Y2128">
        <v>45.83</v>
      </c>
      <c r="Z2128">
        <v>0</v>
      </c>
      <c r="AA2128">
        <v>0</v>
      </c>
      <c r="AB2128">
        <v>0</v>
      </c>
      <c r="AC2128">
        <v>0</v>
      </c>
      <c r="AD2128">
        <v>1</v>
      </c>
      <c r="AE2128">
        <v>0</v>
      </c>
      <c r="AF2128" t="s">
        <v>3</v>
      </c>
      <c r="AG2128">
        <v>0.67</v>
      </c>
      <c r="AH2128">
        <v>2</v>
      </c>
      <c r="AI2128">
        <v>53555539</v>
      </c>
      <c r="AJ2128">
        <v>2323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 x14ac:dyDescent="0.2">
      <c r="A2129">
        <f>ROW(Source!A1341)</f>
        <v>1341</v>
      </c>
      <c r="B2129">
        <v>53555554</v>
      </c>
      <c r="C2129">
        <v>53555526</v>
      </c>
      <c r="D2129">
        <v>29150040</v>
      </c>
      <c r="E2129">
        <v>1</v>
      </c>
      <c r="F2129">
        <v>1</v>
      </c>
      <c r="G2129">
        <v>1</v>
      </c>
      <c r="H2129">
        <v>3</v>
      </c>
      <c r="I2129" t="s">
        <v>1576</v>
      </c>
      <c r="J2129" t="s">
        <v>1577</v>
      </c>
      <c r="K2129" t="s">
        <v>1578</v>
      </c>
      <c r="L2129">
        <v>1339</v>
      </c>
      <c r="N2129">
        <v>1007</v>
      </c>
      <c r="O2129" t="s">
        <v>425</v>
      </c>
      <c r="P2129" t="s">
        <v>425</v>
      </c>
      <c r="Q2129">
        <v>1</v>
      </c>
      <c r="X2129">
        <v>15</v>
      </c>
      <c r="Y2129">
        <v>2.44</v>
      </c>
      <c r="Z2129">
        <v>0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 t="s">
        <v>3</v>
      </c>
      <c r="AG2129">
        <v>15</v>
      </c>
      <c r="AH2129">
        <v>2</v>
      </c>
      <c r="AI2129">
        <v>53555541</v>
      </c>
      <c r="AJ2129">
        <v>2325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 x14ac:dyDescent="0.2">
      <c r="A2130">
        <f>ROW(Source!A1342)</f>
        <v>1342</v>
      </c>
      <c r="B2130">
        <v>53555542</v>
      </c>
      <c r="C2130">
        <v>53555526</v>
      </c>
      <c r="D2130">
        <v>18410171</v>
      </c>
      <c r="E2130">
        <v>1</v>
      </c>
      <c r="F2130">
        <v>1</v>
      </c>
      <c r="G2130">
        <v>1</v>
      </c>
      <c r="H2130">
        <v>1</v>
      </c>
      <c r="I2130" t="s">
        <v>1839</v>
      </c>
      <c r="J2130" t="s">
        <v>3</v>
      </c>
      <c r="K2130" t="s">
        <v>1840</v>
      </c>
      <c r="L2130">
        <v>1369</v>
      </c>
      <c r="N2130">
        <v>1013</v>
      </c>
      <c r="O2130" t="s">
        <v>1486</v>
      </c>
      <c r="P2130" t="s">
        <v>1486</v>
      </c>
      <c r="Q2130">
        <v>1</v>
      </c>
      <c r="X2130">
        <v>75.439999999999984</v>
      </c>
      <c r="Y2130">
        <v>0</v>
      </c>
      <c r="Z2130">
        <v>0</v>
      </c>
      <c r="AA2130">
        <v>0</v>
      </c>
      <c r="AB2130">
        <v>298.91000000000003</v>
      </c>
      <c r="AC2130">
        <v>0</v>
      </c>
      <c r="AD2130">
        <v>1</v>
      </c>
      <c r="AE2130">
        <v>1</v>
      </c>
      <c r="AF2130" t="s">
        <v>62</v>
      </c>
      <c r="AG2130">
        <v>99.769399999999976</v>
      </c>
      <c r="AH2130">
        <v>2</v>
      </c>
      <c r="AI2130">
        <v>53555527</v>
      </c>
      <c r="AJ2130">
        <v>2326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</row>
    <row r="2131" spans="1:44" x14ac:dyDescent="0.2">
      <c r="A2131">
        <f>ROW(Source!A1342)</f>
        <v>1342</v>
      </c>
      <c r="B2131">
        <v>53555543</v>
      </c>
      <c r="C2131">
        <v>53555526</v>
      </c>
      <c r="D2131">
        <v>121548</v>
      </c>
      <c r="E2131">
        <v>1</v>
      </c>
      <c r="F2131">
        <v>1</v>
      </c>
      <c r="G2131">
        <v>1</v>
      </c>
      <c r="H2131">
        <v>1</v>
      </c>
      <c r="I2131" t="s">
        <v>31</v>
      </c>
      <c r="J2131" t="s">
        <v>3</v>
      </c>
      <c r="K2131" t="s">
        <v>1489</v>
      </c>
      <c r="L2131">
        <v>608254</v>
      </c>
      <c r="N2131">
        <v>1013</v>
      </c>
      <c r="O2131" t="s">
        <v>1490</v>
      </c>
      <c r="P2131" t="s">
        <v>1490</v>
      </c>
      <c r="Q2131">
        <v>1</v>
      </c>
      <c r="X2131">
        <v>1.6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1</v>
      </c>
      <c r="AE2131">
        <v>2</v>
      </c>
      <c r="AF2131" t="s">
        <v>61</v>
      </c>
      <c r="AG2131">
        <v>2.2999999999999998</v>
      </c>
      <c r="AH2131">
        <v>2</v>
      </c>
      <c r="AI2131">
        <v>53555528</v>
      </c>
      <c r="AJ2131">
        <v>2327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</row>
    <row r="2132" spans="1:44" x14ac:dyDescent="0.2">
      <c r="A2132">
        <f>ROW(Source!A1342)</f>
        <v>1342</v>
      </c>
      <c r="B2132">
        <v>53555544</v>
      </c>
      <c r="C2132">
        <v>53555526</v>
      </c>
      <c r="D2132">
        <v>29172379</v>
      </c>
      <c r="E2132">
        <v>1</v>
      </c>
      <c r="F2132">
        <v>1</v>
      </c>
      <c r="G2132">
        <v>1</v>
      </c>
      <c r="H2132">
        <v>2</v>
      </c>
      <c r="I2132" t="s">
        <v>1495</v>
      </c>
      <c r="J2132" t="s">
        <v>1496</v>
      </c>
      <c r="K2132" t="s">
        <v>1497</v>
      </c>
      <c r="L2132">
        <v>1368</v>
      </c>
      <c r="N2132">
        <v>1011</v>
      </c>
      <c r="O2132" t="s">
        <v>1494</v>
      </c>
      <c r="P2132" t="s">
        <v>1494</v>
      </c>
      <c r="Q2132">
        <v>1</v>
      </c>
      <c r="X2132">
        <v>0.11249999999999999</v>
      </c>
      <c r="Y2132">
        <v>0</v>
      </c>
      <c r="Z2132">
        <v>112</v>
      </c>
      <c r="AA2132">
        <v>13.5</v>
      </c>
      <c r="AB2132">
        <v>0</v>
      </c>
      <c r="AC2132">
        <v>0</v>
      </c>
      <c r="AD2132">
        <v>1</v>
      </c>
      <c r="AE2132">
        <v>0</v>
      </c>
      <c r="AF2132" t="s">
        <v>61</v>
      </c>
      <c r="AG2132">
        <v>0.16171874999999999</v>
      </c>
      <c r="AH2132">
        <v>2</v>
      </c>
      <c r="AI2132">
        <v>53555529</v>
      </c>
      <c r="AJ2132">
        <v>2328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</row>
    <row r="2133" spans="1:44" x14ac:dyDescent="0.2">
      <c r="A2133">
        <f>ROW(Source!A1342)</f>
        <v>1342</v>
      </c>
      <c r="B2133">
        <v>53555545</v>
      </c>
      <c r="C2133">
        <v>53555526</v>
      </c>
      <c r="D2133">
        <v>29172556</v>
      </c>
      <c r="E2133">
        <v>1</v>
      </c>
      <c r="F2133">
        <v>1</v>
      </c>
      <c r="G2133">
        <v>1</v>
      </c>
      <c r="H2133">
        <v>2</v>
      </c>
      <c r="I2133" t="s">
        <v>1647</v>
      </c>
      <c r="J2133" t="s">
        <v>1667</v>
      </c>
      <c r="K2133" t="s">
        <v>1649</v>
      </c>
      <c r="L2133">
        <v>1368</v>
      </c>
      <c r="N2133">
        <v>1011</v>
      </c>
      <c r="O2133" t="s">
        <v>1494</v>
      </c>
      <c r="P2133" t="s">
        <v>1494</v>
      </c>
      <c r="Q2133">
        <v>1</v>
      </c>
      <c r="X2133">
        <v>1.4874999999999998</v>
      </c>
      <c r="Y2133">
        <v>0</v>
      </c>
      <c r="Z2133">
        <v>31.26</v>
      </c>
      <c r="AA2133">
        <v>13.5</v>
      </c>
      <c r="AB2133">
        <v>0</v>
      </c>
      <c r="AC2133">
        <v>0</v>
      </c>
      <c r="AD2133">
        <v>1</v>
      </c>
      <c r="AE2133">
        <v>0</v>
      </c>
      <c r="AF2133" t="s">
        <v>61</v>
      </c>
      <c r="AG2133">
        <v>2.1382812499999999</v>
      </c>
      <c r="AH2133">
        <v>2</v>
      </c>
      <c r="AI2133">
        <v>53555530</v>
      </c>
      <c r="AJ2133">
        <v>2329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</row>
    <row r="2134" spans="1:44" x14ac:dyDescent="0.2">
      <c r="A2134">
        <f>ROW(Source!A1342)</f>
        <v>1342</v>
      </c>
      <c r="B2134">
        <v>53555546</v>
      </c>
      <c r="C2134">
        <v>53555526</v>
      </c>
      <c r="D2134">
        <v>29172703</v>
      </c>
      <c r="E2134">
        <v>1</v>
      </c>
      <c r="F2134">
        <v>1</v>
      </c>
      <c r="G2134">
        <v>1</v>
      </c>
      <c r="H2134">
        <v>2</v>
      </c>
      <c r="I2134" t="s">
        <v>1995</v>
      </c>
      <c r="J2134" t="s">
        <v>2052</v>
      </c>
      <c r="K2134" t="s">
        <v>2053</v>
      </c>
      <c r="L2134">
        <v>1368</v>
      </c>
      <c r="N2134">
        <v>1011</v>
      </c>
      <c r="O2134" t="s">
        <v>1494</v>
      </c>
      <c r="P2134" t="s">
        <v>1494</v>
      </c>
      <c r="Q2134">
        <v>1</v>
      </c>
      <c r="X2134">
        <v>1</v>
      </c>
      <c r="Y2134">
        <v>0</v>
      </c>
      <c r="Z2134">
        <v>29.67</v>
      </c>
      <c r="AA2134">
        <v>0</v>
      </c>
      <c r="AB2134">
        <v>0</v>
      </c>
      <c r="AC2134">
        <v>0</v>
      </c>
      <c r="AD2134">
        <v>1</v>
      </c>
      <c r="AE2134">
        <v>0</v>
      </c>
      <c r="AF2134" t="s">
        <v>61</v>
      </c>
      <c r="AG2134">
        <v>1.4375</v>
      </c>
      <c r="AH2134">
        <v>2</v>
      </c>
      <c r="AI2134">
        <v>53555531</v>
      </c>
      <c r="AJ2134">
        <v>2330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 x14ac:dyDescent="0.2">
      <c r="A2135">
        <f>ROW(Source!A1342)</f>
        <v>1342</v>
      </c>
      <c r="B2135">
        <v>53555547</v>
      </c>
      <c r="C2135">
        <v>53555526</v>
      </c>
      <c r="D2135">
        <v>29174500</v>
      </c>
      <c r="E2135">
        <v>1</v>
      </c>
      <c r="F2135">
        <v>1</v>
      </c>
      <c r="G2135">
        <v>1</v>
      </c>
      <c r="H2135">
        <v>2</v>
      </c>
      <c r="I2135" t="s">
        <v>1681</v>
      </c>
      <c r="J2135" t="s">
        <v>1682</v>
      </c>
      <c r="K2135" t="s">
        <v>1683</v>
      </c>
      <c r="L2135">
        <v>1368</v>
      </c>
      <c r="N2135">
        <v>1011</v>
      </c>
      <c r="O2135" t="s">
        <v>1494</v>
      </c>
      <c r="P2135" t="s">
        <v>1494</v>
      </c>
      <c r="Q2135">
        <v>1</v>
      </c>
      <c r="X2135">
        <v>0.26250000000000001</v>
      </c>
      <c r="Y2135">
        <v>0</v>
      </c>
      <c r="Z2135">
        <v>1.95</v>
      </c>
      <c r="AA2135">
        <v>0</v>
      </c>
      <c r="AB2135">
        <v>0</v>
      </c>
      <c r="AC2135">
        <v>0</v>
      </c>
      <c r="AD2135">
        <v>1</v>
      </c>
      <c r="AE2135">
        <v>0</v>
      </c>
      <c r="AF2135" t="s">
        <v>61</v>
      </c>
      <c r="AG2135">
        <v>0.37734374999999998</v>
      </c>
      <c r="AH2135">
        <v>2</v>
      </c>
      <c r="AI2135">
        <v>53555532</v>
      </c>
      <c r="AJ2135">
        <v>2331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</row>
    <row r="2136" spans="1:44" x14ac:dyDescent="0.2">
      <c r="A2136">
        <f>ROW(Source!A1342)</f>
        <v>1342</v>
      </c>
      <c r="B2136">
        <v>53555548</v>
      </c>
      <c r="C2136">
        <v>53555526</v>
      </c>
      <c r="D2136">
        <v>29174913</v>
      </c>
      <c r="E2136">
        <v>1</v>
      </c>
      <c r="F2136">
        <v>1</v>
      </c>
      <c r="G2136">
        <v>1</v>
      </c>
      <c r="H2136">
        <v>2</v>
      </c>
      <c r="I2136" t="s">
        <v>1513</v>
      </c>
      <c r="J2136" t="s">
        <v>1514</v>
      </c>
      <c r="K2136" t="s">
        <v>1515</v>
      </c>
      <c r="L2136">
        <v>1368</v>
      </c>
      <c r="N2136">
        <v>1011</v>
      </c>
      <c r="O2136" t="s">
        <v>1494</v>
      </c>
      <c r="P2136" t="s">
        <v>1494</v>
      </c>
      <c r="Q2136">
        <v>1</v>
      </c>
      <c r="X2136">
        <v>2.3125</v>
      </c>
      <c r="Y2136">
        <v>0</v>
      </c>
      <c r="Z2136">
        <v>87.17</v>
      </c>
      <c r="AA2136">
        <v>11.6</v>
      </c>
      <c r="AB2136">
        <v>0</v>
      </c>
      <c r="AC2136">
        <v>0</v>
      </c>
      <c r="AD2136">
        <v>1</v>
      </c>
      <c r="AE2136">
        <v>0</v>
      </c>
      <c r="AF2136" t="s">
        <v>61</v>
      </c>
      <c r="AG2136">
        <v>3.3242187499999996</v>
      </c>
      <c r="AH2136">
        <v>2</v>
      </c>
      <c r="AI2136">
        <v>53555533</v>
      </c>
      <c r="AJ2136">
        <v>2332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 x14ac:dyDescent="0.2">
      <c r="A2137">
        <f>ROW(Source!A1342)</f>
        <v>1342</v>
      </c>
      <c r="B2137">
        <v>53555549</v>
      </c>
      <c r="C2137">
        <v>53555526</v>
      </c>
      <c r="D2137">
        <v>29114681</v>
      </c>
      <c r="E2137">
        <v>1</v>
      </c>
      <c r="F2137">
        <v>1</v>
      </c>
      <c r="G2137">
        <v>1</v>
      </c>
      <c r="H2137">
        <v>3</v>
      </c>
      <c r="I2137" t="s">
        <v>2054</v>
      </c>
      <c r="J2137" t="s">
        <v>2055</v>
      </c>
      <c r="K2137" t="s">
        <v>2056</v>
      </c>
      <c r="L2137">
        <v>1348</v>
      </c>
      <c r="N2137">
        <v>1009</v>
      </c>
      <c r="O2137" t="s">
        <v>26</v>
      </c>
      <c r="P2137" t="s">
        <v>26</v>
      </c>
      <c r="Q2137">
        <v>1000</v>
      </c>
      <c r="X2137">
        <v>4.4999999999999997E-3</v>
      </c>
      <c r="Y2137">
        <v>9628</v>
      </c>
      <c r="Z2137">
        <v>0</v>
      </c>
      <c r="AA2137">
        <v>0</v>
      </c>
      <c r="AB2137">
        <v>0</v>
      </c>
      <c r="AC2137">
        <v>0</v>
      </c>
      <c r="AD2137">
        <v>1</v>
      </c>
      <c r="AE2137">
        <v>0</v>
      </c>
      <c r="AF2137" t="s">
        <v>3</v>
      </c>
      <c r="AG2137">
        <v>4.4999999999999997E-3</v>
      </c>
      <c r="AH2137">
        <v>2</v>
      </c>
      <c r="AI2137">
        <v>53555534</v>
      </c>
      <c r="AJ2137">
        <v>2333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</row>
    <row r="2138" spans="1:44" x14ac:dyDescent="0.2">
      <c r="A2138">
        <f>ROW(Source!A1342)</f>
        <v>1342</v>
      </c>
      <c r="B2138">
        <v>53555550</v>
      </c>
      <c r="C2138">
        <v>53555526</v>
      </c>
      <c r="D2138">
        <v>29114471</v>
      </c>
      <c r="E2138">
        <v>1</v>
      </c>
      <c r="F2138">
        <v>1</v>
      </c>
      <c r="G2138">
        <v>1</v>
      </c>
      <c r="H2138">
        <v>3</v>
      </c>
      <c r="I2138" t="s">
        <v>2057</v>
      </c>
      <c r="J2138" t="s">
        <v>2058</v>
      </c>
      <c r="K2138" t="s">
        <v>2059</v>
      </c>
      <c r="L2138">
        <v>1356</v>
      </c>
      <c r="N2138">
        <v>1010</v>
      </c>
      <c r="O2138" t="s">
        <v>949</v>
      </c>
      <c r="P2138" t="s">
        <v>949</v>
      </c>
      <c r="Q2138">
        <v>1000</v>
      </c>
      <c r="X2138">
        <v>8.8999999999999996E-2</v>
      </c>
      <c r="Y2138">
        <v>160</v>
      </c>
      <c r="Z2138">
        <v>0</v>
      </c>
      <c r="AA2138">
        <v>0</v>
      </c>
      <c r="AB2138">
        <v>0</v>
      </c>
      <c r="AC2138">
        <v>0</v>
      </c>
      <c r="AD2138">
        <v>1</v>
      </c>
      <c r="AE2138">
        <v>0</v>
      </c>
      <c r="AF2138" t="s">
        <v>3</v>
      </c>
      <c r="AG2138">
        <v>8.8999999999999996E-2</v>
      </c>
      <c r="AH2138">
        <v>2</v>
      </c>
      <c r="AI2138">
        <v>53555535</v>
      </c>
      <c r="AJ2138">
        <v>2334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 x14ac:dyDescent="0.2">
      <c r="A2139">
        <f>ROW(Source!A1342)</f>
        <v>1342</v>
      </c>
      <c r="B2139">
        <v>53555551</v>
      </c>
      <c r="C2139">
        <v>53555526</v>
      </c>
      <c r="D2139">
        <v>29140948</v>
      </c>
      <c r="E2139">
        <v>1</v>
      </c>
      <c r="F2139">
        <v>1</v>
      </c>
      <c r="G2139">
        <v>1</v>
      </c>
      <c r="H2139">
        <v>3</v>
      </c>
      <c r="I2139" t="s">
        <v>1337</v>
      </c>
      <c r="J2139" t="s">
        <v>1340</v>
      </c>
      <c r="K2139" t="s">
        <v>1338</v>
      </c>
      <c r="L2139">
        <v>1033</v>
      </c>
      <c r="N2139">
        <v>1013</v>
      </c>
      <c r="O2139" t="s">
        <v>1339</v>
      </c>
      <c r="P2139" t="s">
        <v>1339</v>
      </c>
      <c r="Q2139">
        <v>1</v>
      </c>
      <c r="X2139">
        <v>100</v>
      </c>
      <c r="Y2139">
        <v>166.98</v>
      </c>
      <c r="Z2139">
        <v>0</v>
      </c>
      <c r="AA2139">
        <v>0</v>
      </c>
      <c r="AB2139">
        <v>0</v>
      </c>
      <c r="AC2139">
        <v>0</v>
      </c>
      <c r="AD2139">
        <v>1</v>
      </c>
      <c r="AE2139">
        <v>0</v>
      </c>
      <c r="AF2139" t="s">
        <v>3</v>
      </c>
      <c r="AG2139">
        <v>100</v>
      </c>
      <c r="AH2139">
        <v>2</v>
      </c>
      <c r="AI2139">
        <v>53555536</v>
      </c>
      <c r="AJ2139">
        <v>2335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 x14ac:dyDescent="0.2">
      <c r="A2140">
        <f>ROW(Source!A1342)</f>
        <v>1342</v>
      </c>
      <c r="B2140">
        <v>53555552</v>
      </c>
      <c r="C2140">
        <v>53555526</v>
      </c>
      <c r="D2140">
        <v>29140930</v>
      </c>
      <c r="E2140">
        <v>1</v>
      </c>
      <c r="F2140">
        <v>1</v>
      </c>
      <c r="G2140">
        <v>1</v>
      </c>
      <c r="H2140">
        <v>3</v>
      </c>
      <c r="I2140" t="s">
        <v>2060</v>
      </c>
      <c r="J2140" t="s">
        <v>2061</v>
      </c>
      <c r="K2140" t="s">
        <v>2062</v>
      </c>
      <c r="L2140">
        <v>1035</v>
      </c>
      <c r="N2140">
        <v>1013</v>
      </c>
      <c r="O2140" t="s">
        <v>219</v>
      </c>
      <c r="P2140" t="s">
        <v>219</v>
      </c>
      <c r="Q2140">
        <v>1</v>
      </c>
      <c r="X2140">
        <v>44.2</v>
      </c>
      <c r="Y2140">
        <v>24.74</v>
      </c>
      <c r="Z2140">
        <v>0</v>
      </c>
      <c r="AA2140">
        <v>0</v>
      </c>
      <c r="AB2140">
        <v>0</v>
      </c>
      <c r="AC2140">
        <v>0</v>
      </c>
      <c r="AD2140">
        <v>1</v>
      </c>
      <c r="AE2140">
        <v>0</v>
      </c>
      <c r="AF2140" t="s">
        <v>3</v>
      </c>
      <c r="AG2140">
        <v>44.2</v>
      </c>
      <c r="AH2140">
        <v>2</v>
      </c>
      <c r="AI2140">
        <v>53555538</v>
      </c>
      <c r="AJ2140">
        <v>2337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 x14ac:dyDescent="0.2">
      <c r="A2141">
        <f>ROW(Source!A1342)</f>
        <v>1342</v>
      </c>
      <c r="B2141">
        <v>53555553</v>
      </c>
      <c r="C2141">
        <v>53555526</v>
      </c>
      <c r="D2141">
        <v>29140920</v>
      </c>
      <c r="E2141">
        <v>1</v>
      </c>
      <c r="F2141">
        <v>1</v>
      </c>
      <c r="G2141">
        <v>1</v>
      </c>
      <c r="H2141">
        <v>3</v>
      </c>
      <c r="I2141" t="s">
        <v>2063</v>
      </c>
      <c r="J2141" t="s">
        <v>2064</v>
      </c>
      <c r="K2141" t="s">
        <v>2065</v>
      </c>
      <c r="L2141">
        <v>1339</v>
      </c>
      <c r="N2141">
        <v>1007</v>
      </c>
      <c r="O2141" t="s">
        <v>425</v>
      </c>
      <c r="P2141" t="s">
        <v>425</v>
      </c>
      <c r="Q2141">
        <v>1</v>
      </c>
      <c r="X2141">
        <v>0.67</v>
      </c>
      <c r="Y2141">
        <v>45.83</v>
      </c>
      <c r="Z2141">
        <v>0</v>
      </c>
      <c r="AA2141">
        <v>0</v>
      </c>
      <c r="AB2141">
        <v>0</v>
      </c>
      <c r="AC2141">
        <v>0</v>
      </c>
      <c r="AD2141">
        <v>1</v>
      </c>
      <c r="AE2141">
        <v>0</v>
      </c>
      <c r="AF2141" t="s">
        <v>3</v>
      </c>
      <c r="AG2141">
        <v>0.67</v>
      </c>
      <c r="AH2141">
        <v>2</v>
      </c>
      <c r="AI2141">
        <v>53555539</v>
      </c>
      <c r="AJ2141">
        <v>2338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</row>
    <row r="2142" spans="1:44" x14ac:dyDescent="0.2">
      <c r="A2142">
        <f>ROW(Source!A1342)</f>
        <v>1342</v>
      </c>
      <c r="B2142">
        <v>53555554</v>
      </c>
      <c r="C2142">
        <v>53555526</v>
      </c>
      <c r="D2142">
        <v>29150040</v>
      </c>
      <c r="E2142">
        <v>1</v>
      </c>
      <c r="F2142">
        <v>1</v>
      </c>
      <c r="G2142">
        <v>1</v>
      </c>
      <c r="H2142">
        <v>3</v>
      </c>
      <c r="I2142" t="s">
        <v>1576</v>
      </c>
      <c r="J2142" t="s">
        <v>1577</v>
      </c>
      <c r="K2142" t="s">
        <v>1578</v>
      </c>
      <c r="L2142">
        <v>1339</v>
      </c>
      <c r="N2142">
        <v>1007</v>
      </c>
      <c r="O2142" t="s">
        <v>425</v>
      </c>
      <c r="P2142" t="s">
        <v>425</v>
      </c>
      <c r="Q2142">
        <v>1</v>
      </c>
      <c r="X2142">
        <v>15</v>
      </c>
      <c r="Y2142">
        <v>2.44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0</v>
      </c>
      <c r="AF2142" t="s">
        <v>3</v>
      </c>
      <c r="AG2142">
        <v>15</v>
      </c>
      <c r="AH2142">
        <v>2</v>
      </c>
      <c r="AI2142">
        <v>53555541</v>
      </c>
      <c r="AJ2142">
        <v>2340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 x14ac:dyDescent="0.2">
      <c r="A2143">
        <f>ROW(Source!A1351)</f>
        <v>1351</v>
      </c>
      <c r="B2143">
        <v>53555571</v>
      </c>
      <c r="C2143">
        <v>53555559</v>
      </c>
      <c r="D2143">
        <v>18410171</v>
      </c>
      <c r="E2143">
        <v>1</v>
      </c>
      <c r="F2143">
        <v>1</v>
      </c>
      <c r="G2143">
        <v>1</v>
      </c>
      <c r="H2143">
        <v>1</v>
      </c>
      <c r="I2143" t="s">
        <v>1839</v>
      </c>
      <c r="J2143" t="s">
        <v>3</v>
      </c>
      <c r="K2143" t="s">
        <v>1840</v>
      </c>
      <c r="L2143">
        <v>1369</v>
      </c>
      <c r="N2143">
        <v>1013</v>
      </c>
      <c r="O2143" t="s">
        <v>1486</v>
      </c>
      <c r="P2143" t="s">
        <v>1486</v>
      </c>
      <c r="Q2143">
        <v>1</v>
      </c>
      <c r="X2143">
        <v>1.78</v>
      </c>
      <c r="Y2143">
        <v>0</v>
      </c>
      <c r="Z2143">
        <v>0</v>
      </c>
      <c r="AA2143">
        <v>0</v>
      </c>
      <c r="AB2143">
        <v>298.91000000000003</v>
      </c>
      <c r="AC2143">
        <v>0</v>
      </c>
      <c r="AD2143">
        <v>1</v>
      </c>
      <c r="AE2143">
        <v>1</v>
      </c>
      <c r="AF2143" t="s">
        <v>62</v>
      </c>
      <c r="AG2143">
        <v>2.3540499999999995</v>
      </c>
      <c r="AH2143">
        <v>2</v>
      </c>
      <c r="AI2143">
        <v>53555560</v>
      </c>
      <c r="AJ2143">
        <v>2341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  <row r="2144" spans="1:44" x14ac:dyDescent="0.2">
      <c r="A2144">
        <f>ROW(Source!A1351)</f>
        <v>1351</v>
      </c>
      <c r="B2144">
        <v>53555572</v>
      </c>
      <c r="C2144">
        <v>53555559</v>
      </c>
      <c r="D2144">
        <v>121548</v>
      </c>
      <c r="E2144">
        <v>1</v>
      </c>
      <c r="F2144">
        <v>1</v>
      </c>
      <c r="G2144">
        <v>1</v>
      </c>
      <c r="H2144">
        <v>1</v>
      </c>
      <c r="I2144" t="s">
        <v>31</v>
      </c>
      <c r="J2144" t="s">
        <v>3</v>
      </c>
      <c r="K2144" t="s">
        <v>1489</v>
      </c>
      <c r="L2144">
        <v>608254</v>
      </c>
      <c r="N2144">
        <v>1013</v>
      </c>
      <c r="O2144" t="s">
        <v>1490</v>
      </c>
      <c r="P2144" t="s">
        <v>1490</v>
      </c>
      <c r="Q2144">
        <v>1</v>
      </c>
      <c r="X2144">
        <v>0.01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1</v>
      </c>
      <c r="AE2144">
        <v>2</v>
      </c>
      <c r="AF2144" t="s">
        <v>61</v>
      </c>
      <c r="AG2144">
        <v>1.4374999999999999E-2</v>
      </c>
      <c r="AH2144">
        <v>2</v>
      </c>
      <c r="AI2144">
        <v>53555561</v>
      </c>
      <c r="AJ2144">
        <v>2342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</row>
    <row r="2145" spans="1:44" x14ac:dyDescent="0.2">
      <c r="A2145">
        <f>ROW(Source!A1351)</f>
        <v>1351</v>
      </c>
      <c r="B2145">
        <v>53555573</v>
      </c>
      <c r="C2145">
        <v>53555559</v>
      </c>
      <c r="D2145">
        <v>29172379</v>
      </c>
      <c r="E2145">
        <v>1</v>
      </c>
      <c r="F2145">
        <v>1</v>
      </c>
      <c r="G2145">
        <v>1</v>
      </c>
      <c r="H2145">
        <v>2</v>
      </c>
      <c r="I2145" t="s">
        <v>1495</v>
      </c>
      <c r="J2145" t="s">
        <v>1496</v>
      </c>
      <c r="K2145" t="s">
        <v>1497</v>
      </c>
      <c r="L2145">
        <v>1368</v>
      </c>
      <c r="N2145">
        <v>1011</v>
      </c>
      <c r="O2145" t="s">
        <v>1494</v>
      </c>
      <c r="P2145" t="s">
        <v>1494</v>
      </c>
      <c r="Q2145">
        <v>1</v>
      </c>
      <c r="X2145">
        <v>0.01</v>
      </c>
      <c r="Y2145">
        <v>0</v>
      </c>
      <c r="Z2145">
        <v>112</v>
      </c>
      <c r="AA2145">
        <v>13.5</v>
      </c>
      <c r="AB2145">
        <v>0</v>
      </c>
      <c r="AC2145">
        <v>0</v>
      </c>
      <c r="AD2145">
        <v>1</v>
      </c>
      <c r="AE2145">
        <v>0</v>
      </c>
      <c r="AF2145" t="s">
        <v>61</v>
      </c>
      <c r="AG2145">
        <v>1.4374999999999999E-2</v>
      </c>
      <c r="AH2145">
        <v>2</v>
      </c>
      <c r="AI2145">
        <v>53555562</v>
      </c>
      <c r="AJ2145">
        <v>2343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</row>
    <row r="2146" spans="1:44" x14ac:dyDescent="0.2">
      <c r="A2146">
        <f>ROW(Source!A1351)</f>
        <v>1351</v>
      </c>
      <c r="B2146">
        <v>53555574</v>
      </c>
      <c r="C2146">
        <v>53555559</v>
      </c>
      <c r="D2146">
        <v>29172657</v>
      </c>
      <c r="E2146">
        <v>1</v>
      </c>
      <c r="F2146">
        <v>1</v>
      </c>
      <c r="G2146">
        <v>1</v>
      </c>
      <c r="H2146">
        <v>2</v>
      </c>
      <c r="I2146" t="s">
        <v>1588</v>
      </c>
      <c r="J2146" t="s">
        <v>1589</v>
      </c>
      <c r="K2146" t="s">
        <v>1590</v>
      </c>
      <c r="L2146">
        <v>1368</v>
      </c>
      <c r="N2146">
        <v>1011</v>
      </c>
      <c r="O2146" t="s">
        <v>1494</v>
      </c>
      <c r="P2146" t="s">
        <v>1494</v>
      </c>
      <c r="Q2146">
        <v>1</v>
      </c>
      <c r="X2146">
        <v>0.12</v>
      </c>
      <c r="Y2146">
        <v>0</v>
      </c>
      <c r="Z2146">
        <v>8.1</v>
      </c>
      <c r="AA2146">
        <v>0</v>
      </c>
      <c r="AB2146">
        <v>0</v>
      </c>
      <c r="AC2146">
        <v>0</v>
      </c>
      <c r="AD2146">
        <v>1</v>
      </c>
      <c r="AE2146">
        <v>0</v>
      </c>
      <c r="AF2146" t="s">
        <v>61</v>
      </c>
      <c r="AG2146">
        <v>0.17249999999999999</v>
      </c>
      <c r="AH2146">
        <v>2</v>
      </c>
      <c r="AI2146">
        <v>53555563</v>
      </c>
      <c r="AJ2146">
        <v>2344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</row>
    <row r="2147" spans="1:44" x14ac:dyDescent="0.2">
      <c r="A2147">
        <f>ROW(Source!A1351)</f>
        <v>1351</v>
      </c>
      <c r="B2147">
        <v>53555575</v>
      </c>
      <c r="C2147">
        <v>53555559</v>
      </c>
      <c r="D2147">
        <v>29174500</v>
      </c>
      <c r="E2147">
        <v>1</v>
      </c>
      <c r="F2147">
        <v>1</v>
      </c>
      <c r="G2147">
        <v>1</v>
      </c>
      <c r="H2147">
        <v>2</v>
      </c>
      <c r="I2147" t="s">
        <v>1681</v>
      </c>
      <c r="J2147" t="s">
        <v>1682</v>
      </c>
      <c r="K2147" t="s">
        <v>1683</v>
      </c>
      <c r="L2147">
        <v>1368</v>
      </c>
      <c r="N2147">
        <v>1011</v>
      </c>
      <c r="O2147" t="s">
        <v>1494</v>
      </c>
      <c r="P2147" t="s">
        <v>1494</v>
      </c>
      <c r="Q2147">
        <v>1</v>
      </c>
      <c r="X2147">
        <v>0.35</v>
      </c>
      <c r="Y2147">
        <v>0</v>
      </c>
      <c r="Z2147">
        <v>1.95</v>
      </c>
      <c r="AA2147">
        <v>0</v>
      </c>
      <c r="AB2147">
        <v>0</v>
      </c>
      <c r="AC2147">
        <v>0</v>
      </c>
      <c r="AD2147">
        <v>1</v>
      </c>
      <c r="AE2147">
        <v>0</v>
      </c>
      <c r="AF2147" t="s">
        <v>61</v>
      </c>
      <c r="AG2147">
        <v>0.50312499999999993</v>
      </c>
      <c r="AH2147">
        <v>2</v>
      </c>
      <c r="AI2147">
        <v>53555564</v>
      </c>
      <c r="AJ2147">
        <v>2345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</row>
    <row r="2148" spans="1:44" x14ac:dyDescent="0.2">
      <c r="A2148">
        <f>ROW(Source!A1351)</f>
        <v>1351</v>
      </c>
      <c r="B2148">
        <v>53555576</v>
      </c>
      <c r="C2148">
        <v>53555559</v>
      </c>
      <c r="D2148">
        <v>29174913</v>
      </c>
      <c r="E2148">
        <v>1</v>
      </c>
      <c r="F2148">
        <v>1</v>
      </c>
      <c r="G2148">
        <v>1</v>
      </c>
      <c r="H2148">
        <v>2</v>
      </c>
      <c r="I2148" t="s">
        <v>1513</v>
      </c>
      <c r="J2148" t="s">
        <v>1514</v>
      </c>
      <c r="K2148" t="s">
        <v>1515</v>
      </c>
      <c r="L2148">
        <v>1368</v>
      </c>
      <c r="N2148">
        <v>1011</v>
      </c>
      <c r="O2148" t="s">
        <v>1494</v>
      </c>
      <c r="P2148" t="s">
        <v>1494</v>
      </c>
      <c r="Q2148">
        <v>1</v>
      </c>
      <c r="X2148">
        <v>0.01</v>
      </c>
      <c r="Y2148">
        <v>0</v>
      </c>
      <c r="Z2148">
        <v>87.17</v>
      </c>
      <c r="AA2148">
        <v>11.6</v>
      </c>
      <c r="AB2148">
        <v>0</v>
      </c>
      <c r="AC2148">
        <v>0</v>
      </c>
      <c r="AD2148">
        <v>1</v>
      </c>
      <c r="AE2148">
        <v>0</v>
      </c>
      <c r="AF2148" t="s">
        <v>61</v>
      </c>
      <c r="AG2148">
        <v>1.4374999999999999E-2</v>
      </c>
      <c r="AH2148">
        <v>2</v>
      </c>
      <c r="AI2148">
        <v>53555565</v>
      </c>
      <c r="AJ2148">
        <v>2346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 x14ac:dyDescent="0.2">
      <c r="A2149">
        <f>ROW(Source!A1351)</f>
        <v>1351</v>
      </c>
      <c r="B2149">
        <v>53555577</v>
      </c>
      <c r="C2149">
        <v>53555559</v>
      </c>
      <c r="D2149">
        <v>29113986</v>
      </c>
      <c r="E2149">
        <v>1</v>
      </c>
      <c r="F2149">
        <v>1</v>
      </c>
      <c r="G2149">
        <v>1</v>
      </c>
      <c r="H2149">
        <v>3</v>
      </c>
      <c r="I2149" t="s">
        <v>1841</v>
      </c>
      <c r="J2149" t="s">
        <v>1842</v>
      </c>
      <c r="K2149" t="s">
        <v>1843</v>
      </c>
      <c r="L2149">
        <v>1348</v>
      </c>
      <c r="N2149">
        <v>1009</v>
      </c>
      <c r="O2149" t="s">
        <v>26</v>
      </c>
      <c r="P2149" t="s">
        <v>26</v>
      </c>
      <c r="Q2149">
        <v>1000</v>
      </c>
      <c r="X2149">
        <v>1.1E-4</v>
      </c>
      <c r="Y2149">
        <v>10362</v>
      </c>
      <c r="Z2149">
        <v>0</v>
      </c>
      <c r="AA2149">
        <v>0</v>
      </c>
      <c r="AB2149">
        <v>0</v>
      </c>
      <c r="AC2149">
        <v>0</v>
      </c>
      <c r="AD2149">
        <v>1</v>
      </c>
      <c r="AE2149">
        <v>0</v>
      </c>
      <c r="AF2149" t="s">
        <v>3</v>
      </c>
      <c r="AG2149">
        <v>1.1E-4</v>
      </c>
      <c r="AH2149">
        <v>2</v>
      </c>
      <c r="AI2149">
        <v>53555566</v>
      </c>
      <c r="AJ2149">
        <v>2347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</row>
    <row r="2150" spans="1:44" x14ac:dyDescent="0.2">
      <c r="A2150">
        <f>ROW(Source!A1351)</f>
        <v>1351</v>
      </c>
      <c r="B2150">
        <v>53555578</v>
      </c>
      <c r="C2150">
        <v>53555559</v>
      </c>
      <c r="D2150">
        <v>29114247</v>
      </c>
      <c r="E2150">
        <v>1</v>
      </c>
      <c r="F2150">
        <v>1</v>
      </c>
      <c r="G2150">
        <v>1</v>
      </c>
      <c r="H2150">
        <v>3</v>
      </c>
      <c r="I2150" t="s">
        <v>1854</v>
      </c>
      <c r="J2150" t="s">
        <v>1855</v>
      </c>
      <c r="K2150" t="s">
        <v>1856</v>
      </c>
      <c r="L2150">
        <v>1348</v>
      </c>
      <c r="N2150">
        <v>1009</v>
      </c>
      <c r="O2150" t="s">
        <v>26</v>
      </c>
      <c r="P2150" t="s">
        <v>26</v>
      </c>
      <c r="Q2150">
        <v>1000</v>
      </c>
      <c r="X2150">
        <v>4.0000000000000002E-4</v>
      </c>
      <c r="Y2150">
        <v>9040.01</v>
      </c>
      <c r="Z2150">
        <v>0</v>
      </c>
      <c r="AA2150">
        <v>0</v>
      </c>
      <c r="AB2150">
        <v>0</v>
      </c>
      <c r="AC2150">
        <v>0</v>
      </c>
      <c r="AD2150">
        <v>1</v>
      </c>
      <c r="AE2150">
        <v>0</v>
      </c>
      <c r="AF2150" t="s">
        <v>3</v>
      </c>
      <c r="AG2150">
        <v>4.0000000000000002E-4</v>
      </c>
      <c r="AH2150">
        <v>2</v>
      </c>
      <c r="AI2150">
        <v>53555567</v>
      </c>
      <c r="AJ2150">
        <v>2348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</row>
    <row r="2151" spans="1:44" x14ac:dyDescent="0.2">
      <c r="A2151">
        <f>ROW(Source!A1351)</f>
        <v>1351</v>
      </c>
      <c r="B2151">
        <v>53555579</v>
      </c>
      <c r="C2151">
        <v>53555559</v>
      </c>
      <c r="D2151">
        <v>29131328</v>
      </c>
      <c r="E2151">
        <v>1</v>
      </c>
      <c r="F2151">
        <v>1</v>
      </c>
      <c r="G2151">
        <v>1</v>
      </c>
      <c r="H2151">
        <v>3</v>
      </c>
      <c r="I2151" t="s">
        <v>1844</v>
      </c>
      <c r="J2151" t="s">
        <v>1845</v>
      </c>
      <c r="K2151" t="s">
        <v>1846</v>
      </c>
      <c r="L2151">
        <v>1348</v>
      </c>
      <c r="N2151">
        <v>1009</v>
      </c>
      <c r="O2151" t="s">
        <v>26</v>
      </c>
      <c r="P2151" t="s">
        <v>26</v>
      </c>
      <c r="Q2151">
        <v>1000</v>
      </c>
      <c r="X2151">
        <v>4.2999999999999999E-4</v>
      </c>
      <c r="Y2151">
        <v>6014.12</v>
      </c>
      <c r="Z2151">
        <v>0</v>
      </c>
      <c r="AA2151">
        <v>0</v>
      </c>
      <c r="AB2151">
        <v>0</v>
      </c>
      <c r="AC2151">
        <v>0</v>
      </c>
      <c r="AD2151">
        <v>1</v>
      </c>
      <c r="AE2151">
        <v>0</v>
      </c>
      <c r="AF2151" t="s">
        <v>3</v>
      </c>
      <c r="AG2151">
        <v>4.2999999999999999E-4</v>
      </c>
      <c r="AH2151">
        <v>2</v>
      </c>
      <c r="AI2151">
        <v>53555568</v>
      </c>
      <c r="AJ2151">
        <v>2349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</row>
    <row r="2152" spans="1:44" x14ac:dyDescent="0.2">
      <c r="A2152">
        <f>ROW(Source!A1351)</f>
        <v>1351</v>
      </c>
      <c r="B2152">
        <v>53555580</v>
      </c>
      <c r="C2152">
        <v>53555559</v>
      </c>
      <c r="D2152">
        <v>29136287</v>
      </c>
      <c r="E2152">
        <v>1</v>
      </c>
      <c r="F2152">
        <v>1</v>
      </c>
      <c r="G2152">
        <v>1</v>
      </c>
      <c r="H2152">
        <v>3</v>
      </c>
      <c r="I2152" t="s">
        <v>2103</v>
      </c>
      <c r="J2152" t="s">
        <v>1357</v>
      </c>
      <c r="K2152" t="s">
        <v>2104</v>
      </c>
      <c r="L2152">
        <v>1354</v>
      </c>
      <c r="N2152">
        <v>1010</v>
      </c>
      <c r="O2152" t="s">
        <v>160</v>
      </c>
      <c r="P2152" t="s">
        <v>160</v>
      </c>
      <c r="Q2152">
        <v>1</v>
      </c>
      <c r="X2152">
        <v>1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 t="s">
        <v>3</v>
      </c>
      <c r="AG2152">
        <v>1</v>
      </c>
      <c r="AH2152">
        <v>3</v>
      </c>
      <c r="AI2152">
        <v>-1</v>
      </c>
      <c r="AJ2152" t="s">
        <v>3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</row>
    <row r="2153" spans="1:44" x14ac:dyDescent="0.2">
      <c r="A2153">
        <f>ROW(Source!A1351)</f>
        <v>1351</v>
      </c>
      <c r="B2153">
        <v>53555581</v>
      </c>
      <c r="C2153">
        <v>53555559</v>
      </c>
      <c r="D2153">
        <v>29145157</v>
      </c>
      <c r="E2153">
        <v>1</v>
      </c>
      <c r="F2153">
        <v>1</v>
      </c>
      <c r="G2153">
        <v>1</v>
      </c>
      <c r="H2153">
        <v>3</v>
      </c>
      <c r="I2153" t="s">
        <v>1847</v>
      </c>
      <c r="J2153" t="s">
        <v>1848</v>
      </c>
      <c r="K2153" t="s">
        <v>1849</v>
      </c>
      <c r="L2153">
        <v>1339</v>
      </c>
      <c r="N2153">
        <v>1007</v>
      </c>
      <c r="O2153" t="s">
        <v>425</v>
      </c>
      <c r="P2153" t="s">
        <v>425</v>
      </c>
      <c r="Q2153">
        <v>1</v>
      </c>
      <c r="X2153">
        <v>2.9999999999999997E-4</v>
      </c>
      <c r="Y2153">
        <v>519.79999999999995</v>
      </c>
      <c r="Z2153">
        <v>0</v>
      </c>
      <c r="AA2153">
        <v>0</v>
      </c>
      <c r="AB2153">
        <v>0</v>
      </c>
      <c r="AC2153">
        <v>0</v>
      </c>
      <c r="AD2153">
        <v>1</v>
      </c>
      <c r="AE2153">
        <v>0</v>
      </c>
      <c r="AF2153" t="s">
        <v>3</v>
      </c>
      <c r="AG2153">
        <v>2.9999999999999997E-4</v>
      </c>
      <c r="AH2153">
        <v>2</v>
      </c>
      <c r="AI2153">
        <v>53555570</v>
      </c>
      <c r="AJ2153">
        <v>2350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 x14ac:dyDescent="0.2">
      <c r="A2154">
        <f>ROW(Source!A1352)</f>
        <v>1352</v>
      </c>
      <c r="B2154">
        <v>53555571</v>
      </c>
      <c r="C2154">
        <v>53555559</v>
      </c>
      <c r="D2154">
        <v>18410171</v>
      </c>
      <c r="E2154">
        <v>1</v>
      </c>
      <c r="F2154">
        <v>1</v>
      </c>
      <c r="G2154">
        <v>1</v>
      </c>
      <c r="H2154">
        <v>1</v>
      </c>
      <c r="I2154" t="s">
        <v>1839</v>
      </c>
      <c r="J2154" t="s">
        <v>3</v>
      </c>
      <c r="K2154" t="s">
        <v>1840</v>
      </c>
      <c r="L2154">
        <v>1369</v>
      </c>
      <c r="N2154">
        <v>1013</v>
      </c>
      <c r="O2154" t="s">
        <v>1486</v>
      </c>
      <c r="P2154" t="s">
        <v>1486</v>
      </c>
      <c r="Q2154">
        <v>1</v>
      </c>
      <c r="X2154">
        <v>1.78</v>
      </c>
      <c r="Y2154">
        <v>0</v>
      </c>
      <c r="Z2154">
        <v>0</v>
      </c>
      <c r="AA2154">
        <v>0</v>
      </c>
      <c r="AB2154">
        <v>298.91000000000003</v>
      </c>
      <c r="AC2154">
        <v>0</v>
      </c>
      <c r="AD2154">
        <v>1</v>
      </c>
      <c r="AE2154">
        <v>1</v>
      </c>
      <c r="AF2154" t="s">
        <v>62</v>
      </c>
      <c r="AG2154">
        <v>2.3540499999999995</v>
      </c>
      <c r="AH2154">
        <v>2</v>
      </c>
      <c r="AI2154">
        <v>53555560</v>
      </c>
      <c r="AJ2154">
        <v>2352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</row>
    <row r="2155" spans="1:44" x14ac:dyDescent="0.2">
      <c r="A2155">
        <f>ROW(Source!A1352)</f>
        <v>1352</v>
      </c>
      <c r="B2155">
        <v>53555572</v>
      </c>
      <c r="C2155">
        <v>53555559</v>
      </c>
      <c r="D2155">
        <v>121548</v>
      </c>
      <c r="E2155">
        <v>1</v>
      </c>
      <c r="F2155">
        <v>1</v>
      </c>
      <c r="G2155">
        <v>1</v>
      </c>
      <c r="H2155">
        <v>1</v>
      </c>
      <c r="I2155" t="s">
        <v>31</v>
      </c>
      <c r="J2155" t="s">
        <v>3</v>
      </c>
      <c r="K2155" t="s">
        <v>1489</v>
      </c>
      <c r="L2155">
        <v>608254</v>
      </c>
      <c r="N2155">
        <v>1013</v>
      </c>
      <c r="O2155" t="s">
        <v>1490</v>
      </c>
      <c r="P2155" t="s">
        <v>1490</v>
      </c>
      <c r="Q2155">
        <v>1</v>
      </c>
      <c r="X2155">
        <v>0.01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1</v>
      </c>
      <c r="AE2155">
        <v>2</v>
      </c>
      <c r="AF2155" t="s">
        <v>61</v>
      </c>
      <c r="AG2155">
        <v>1.4374999999999999E-2</v>
      </c>
      <c r="AH2155">
        <v>2</v>
      </c>
      <c r="AI2155">
        <v>53555561</v>
      </c>
      <c r="AJ2155">
        <v>2353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</row>
    <row r="2156" spans="1:44" x14ac:dyDescent="0.2">
      <c r="A2156">
        <f>ROW(Source!A1352)</f>
        <v>1352</v>
      </c>
      <c r="B2156">
        <v>53555573</v>
      </c>
      <c r="C2156">
        <v>53555559</v>
      </c>
      <c r="D2156">
        <v>29172379</v>
      </c>
      <c r="E2156">
        <v>1</v>
      </c>
      <c r="F2156">
        <v>1</v>
      </c>
      <c r="G2156">
        <v>1</v>
      </c>
      <c r="H2156">
        <v>2</v>
      </c>
      <c r="I2156" t="s">
        <v>1495</v>
      </c>
      <c r="J2156" t="s">
        <v>1496</v>
      </c>
      <c r="K2156" t="s">
        <v>1497</v>
      </c>
      <c r="L2156">
        <v>1368</v>
      </c>
      <c r="N2156">
        <v>1011</v>
      </c>
      <c r="O2156" t="s">
        <v>1494</v>
      </c>
      <c r="P2156" t="s">
        <v>1494</v>
      </c>
      <c r="Q2156">
        <v>1</v>
      </c>
      <c r="X2156">
        <v>0.01</v>
      </c>
      <c r="Y2156">
        <v>0</v>
      </c>
      <c r="Z2156">
        <v>112</v>
      </c>
      <c r="AA2156">
        <v>13.5</v>
      </c>
      <c r="AB2156">
        <v>0</v>
      </c>
      <c r="AC2156">
        <v>0</v>
      </c>
      <c r="AD2156">
        <v>1</v>
      </c>
      <c r="AE2156">
        <v>0</v>
      </c>
      <c r="AF2156" t="s">
        <v>61</v>
      </c>
      <c r="AG2156">
        <v>1.4374999999999999E-2</v>
      </c>
      <c r="AH2156">
        <v>2</v>
      </c>
      <c r="AI2156">
        <v>53555562</v>
      </c>
      <c r="AJ2156">
        <v>2354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</row>
    <row r="2157" spans="1:44" x14ac:dyDescent="0.2">
      <c r="A2157">
        <f>ROW(Source!A1352)</f>
        <v>1352</v>
      </c>
      <c r="B2157">
        <v>53555574</v>
      </c>
      <c r="C2157">
        <v>53555559</v>
      </c>
      <c r="D2157">
        <v>29172657</v>
      </c>
      <c r="E2157">
        <v>1</v>
      </c>
      <c r="F2157">
        <v>1</v>
      </c>
      <c r="G2157">
        <v>1</v>
      </c>
      <c r="H2157">
        <v>2</v>
      </c>
      <c r="I2157" t="s">
        <v>1588</v>
      </c>
      <c r="J2157" t="s">
        <v>1589</v>
      </c>
      <c r="K2157" t="s">
        <v>1590</v>
      </c>
      <c r="L2157">
        <v>1368</v>
      </c>
      <c r="N2157">
        <v>1011</v>
      </c>
      <c r="O2157" t="s">
        <v>1494</v>
      </c>
      <c r="P2157" t="s">
        <v>1494</v>
      </c>
      <c r="Q2157">
        <v>1</v>
      </c>
      <c r="X2157">
        <v>0.12</v>
      </c>
      <c r="Y2157">
        <v>0</v>
      </c>
      <c r="Z2157">
        <v>8.1</v>
      </c>
      <c r="AA2157">
        <v>0</v>
      </c>
      <c r="AB2157">
        <v>0</v>
      </c>
      <c r="AC2157">
        <v>0</v>
      </c>
      <c r="AD2157">
        <v>1</v>
      </c>
      <c r="AE2157">
        <v>0</v>
      </c>
      <c r="AF2157" t="s">
        <v>61</v>
      </c>
      <c r="AG2157">
        <v>0.17249999999999999</v>
      </c>
      <c r="AH2157">
        <v>2</v>
      </c>
      <c r="AI2157">
        <v>53555563</v>
      </c>
      <c r="AJ2157">
        <v>2355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 x14ac:dyDescent="0.2">
      <c r="A2158">
        <f>ROW(Source!A1352)</f>
        <v>1352</v>
      </c>
      <c r="B2158">
        <v>53555575</v>
      </c>
      <c r="C2158">
        <v>53555559</v>
      </c>
      <c r="D2158">
        <v>29174500</v>
      </c>
      <c r="E2158">
        <v>1</v>
      </c>
      <c r="F2158">
        <v>1</v>
      </c>
      <c r="G2158">
        <v>1</v>
      </c>
      <c r="H2158">
        <v>2</v>
      </c>
      <c r="I2158" t="s">
        <v>1681</v>
      </c>
      <c r="J2158" t="s">
        <v>1682</v>
      </c>
      <c r="K2158" t="s">
        <v>1683</v>
      </c>
      <c r="L2158">
        <v>1368</v>
      </c>
      <c r="N2158">
        <v>1011</v>
      </c>
      <c r="O2158" t="s">
        <v>1494</v>
      </c>
      <c r="P2158" t="s">
        <v>1494</v>
      </c>
      <c r="Q2158">
        <v>1</v>
      </c>
      <c r="X2158">
        <v>0.35</v>
      </c>
      <c r="Y2158">
        <v>0</v>
      </c>
      <c r="Z2158">
        <v>1.95</v>
      </c>
      <c r="AA2158">
        <v>0</v>
      </c>
      <c r="AB2158">
        <v>0</v>
      </c>
      <c r="AC2158">
        <v>0</v>
      </c>
      <c r="AD2158">
        <v>1</v>
      </c>
      <c r="AE2158">
        <v>0</v>
      </c>
      <c r="AF2158" t="s">
        <v>61</v>
      </c>
      <c r="AG2158">
        <v>0.50312499999999993</v>
      </c>
      <c r="AH2158">
        <v>2</v>
      </c>
      <c r="AI2158">
        <v>53555564</v>
      </c>
      <c r="AJ2158">
        <v>2356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</row>
    <row r="2159" spans="1:44" x14ac:dyDescent="0.2">
      <c r="A2159">
        <f>ROW(Source!A1352)</f>
        <v>1352</v>
      </c>
      <c r="B2159">
        <v>53555576</v>
      </c>
      <c r="C2159">
        <v>53555559</v>
      </c>
      <c r="D2159">
        <v>29174913</v>
      </c>
      <c r="E2159">
        <v>1</v>
      </c>
      <c r="F2159">
        <v>1</v>
      </c>
      <c r="G2159">
        <v>1</v>
      </c>
      <c r="H2159">
        <v>2</v>
      </c>
      <c r="I2159" t="s">
        <v>1513</v>
      </c>
      <c r="J2159" t="s">
        <v>1514</v>
      </c>
      <c r="K2159" t="s">
        <v>1515</v>
      </c>
      <c r="L2159">
        <v>1368</v>
      </c>
      <c r="N2159">
        <v>1011</v>
      </c>
      <c r="O2159" t="s">
        <v>1494</v>
      </c>
      <c r="P2159" t="s">
        <v>1494</v>
      </c>
      <c r="Q2159">
        <v>1</v>
      </c>
      <c r="X2159">
        <v>0.01</v>
      </c>
      <c r="Y2159">
        <v>0</v>
      </c>
      <c r="Z2159">
        <v>87.17</v>
      </c>
      <c r="AA2159">
        <v>11.6</v>
      </c>
      <c r="AB2159">
        <v>0</v>
      </c>
      <c r="AC2159">
        <v>0</v>
      </c>
      <c r="AD2159">
        <v>1</v>
      </c>
      <c r="AE2159">
        <v>0</v>
      </c>
      <c r="AF2159" t="s">
        <v>61</v>
      </c>
      <c r="AG2159">
        <v>1.4374999999999999E-2</v>
      </c>
      <c r="AH2159">
        <v>2</v>
      </c>
      <c r="AI2159">
        <v>53555565</v>
      </c>
      <c r="AJ2159">
        <v>2357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</row>
    <row r="2160" spans="1:44" x14ac:dyDescent="0.2">
      <c r="A2160">
        <f>ROW(Source!A1352)</f>
        <v>1352</v>
      </c>
      <c r="B2160">
        <v>53555577</v>
      </c>
      <c r="C2160">
        <v>53555559</v>
      </c>
      <c r="D2160">
        <v>29113986</v>
      </c>
      <c r="E2160">
        <v>1</v>
      </c>
      <c r="F2160">
        <v>1</v>
      </c>
      <c r="G2160">
        <v>1</v>
      </c>
      <c r="H2160">
        <v>3</v>
      </c>
      <c r="I2160" t="s">
        <v>1841</v>
      </c>
      <c r="J2160" t="s">
        <v>1842</v>
      </c>
      <c r="K2160" t="s">
        <v>1843</v>
      </c>
      <c r="L2160">
        <v>1348</v>
      </c>
      <c r="N2160">
        <v>1009</v>
      </c>
      <c r="O2160" t="s">
        <v>26</v>
      </c>
      <c r="P2160" t="s">
        <v>26</v>
      </c>
      <c r="Q2160">
        <v>1000</v>
      </c>
      <c r="X2160">
        <v>1.1E-4</v>
      </c>
      <c r="Y2160">
        <v>10362</v>
      </c>
      <c r="Z2160">
        <v>0</v>
      </c>
      <c r="AA2160">
        <v>0</v>
      </c>
      <c r="AB2160">
        <v>0</v>
      </c>
      <c r="AC2160">
        <v>0</v>
      </c>
      <c r="AD2160">
        <v>1</v>
      </c>
      <c r="AE2160">
        <v>0</v>
      </c>
      <c r="AF2160" t="s">
        <v>3</v>
      </c>
      <c r="AG2160">
        <v>1.1E-4</v>
      </c>
      <c r="AH2160">
        <v>2</v>
      </c>
      <c r="AI2160">
        <v>53555566</v>
      </c>
      <c r="AJ2160">
        <v>2358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</row>
    <row r="2161" spans="1:44" x14ac:dyDescent="0.2">
      <c r="A2161">
        <f>ROW(Source!A1352)</f>
        <v>1352</v>
      </c>
      <c r="B2161">
        <v>53555578</v>
      </c>
      <c r="C2161">
        <v>53555559</v>
      </c>
      <c r="D2161">
        <v>29114247</v>
      </c>
      <c r="E2161">
        <v>1</v>
      </c>
      <c r="F2161">
        <v>1</v>
      </c>
      <c r="G2161">
        <v>1</v>
      </c>
      <c r="H2161">
        <v>3</v>
      </c>
      <c r="I2161" t="s">
        <v>1854</v>
      </c>
      <c r="J2161" t="s">
        <v>1855</v>
      </c>
      <c r="K2161" t="s">
        <v>1856</v>
      </c>
      <c r="L2161">
        <v>1348</v>
      </c>
      <c r="N2161">
        <v>1009</v>
      </c>
      <c r="O2161" t="s">
        <v>26</v>
      </c>
      <c r="P2161" t="s">
        <v>26</v>
      </c>
      <c r="Q2161">
        <v>1000</v>
      </c>
      <c r="X2161">
        <v>4.0000000000000002E-4</v>
      </c>
      <c r="Y2161">
        <v>9040.01</v>
      </c>
      <c r="Z2161">
        <v>0</v>
      </c>
      <c r="AA2161">
        <v>0</v>
      </c>
      <c r="AB2161">
        <v>0</v>
      </c>
      <c r="AC2161">
        <v>0</v>
      </c>
      <c r="AD2161">
        <v>1</v>
      </c>
      <c r="AE2161">
        <v>0</v>
      </c>
      <c r="AF2161" t="s">
        <v>3</v>
      </c>
      <c r="AG2161">
        <v>4.0000000000000002E-4</v>
      </c>
      <c r="AH2161">
        <v>2</v>
      </c>
      <c r="AI2161">
        <v>53555567</v>
      </c>
      <c r="AJ2161">
        <v>2359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</row>
    <row r="2162" spans="1:44" x14ac:dyDescent="0.2">
      <c r="A2162">
        <f>ROW(Source!A1352)</f>
        <v>1352</v>
      </c>
      <c r="B2162">
        <v>53555579</v>
      </c>
      <c r="C2162">
        <v>53555559</v>
      </c>
      <c r="D2162">
        <v>29131328</v>
      </c>
      <c r="E2162">
        <v>1</v>
      </c>
      <c r="F2162">
        <v>1</v>
      </c>
      <c r="G2162">
        <v>1</v>
      </c>
      <c r="H2162">
        <v>3</v>
      </c>
      <c r="I2162" t="s">
        <v>1844</v>
      </c>
      <c r="J2162" t="s">
        <v>1845</v>
      </c>
      <c r="K2162" t="s">
        <v>1846</v>
      </c>
      <c r="L2162">
        <v>1348</v>
      </c>
      <c r="N2162">
        <v>1009</v>
      </c>
      <c r="O2162" t="s">
        <v>26</v>
      </c>
      <c r="P2162" t="s">
        <v>26</v>
      </c>
      <c r="Q2162">
        <v>1000</v>
      </c>
      <c r="X2162">
        <v>4.2999999999999999E-4</v>
      </c>
      <c r="Y2162">
        <v>6014.12</v>
      </c>
      <c r="Z2162">
        <v>0</v>
      </c>
      <c r="AA2162">
        <v>0</v>
      </c>
      <c r="AB2162">
        <v>0</v>
      </c>
      <c r="AC2162">
        <v>0</v>
      </c>
      <c r="AD2162">
        <v>1</v>
      </c>
      <c r="AE2162">
        <v>0</v>
      </c>
      <c r="AF2162" t="s">
        <v>3</v>
      </c>
      <c r="AG2162">
        <v>4.2999999999999999E-4</v>
      </c>
      <c r="AH2162">
        <v>2</v>
      </c>
      <c r="AI2162">
        <v>53555568</v>
      </c>
      <c r="AJ2162">
        <v>2360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</row>
    <row r="2163" spans="1:44" x14ac:dyDescent="0.2">
      <c r="A2163">
        <f>ROW(Source!A1352)</f>
        <v>1352</v>
      </c>
      <c r="B2163">
        <v>53555580</v>
      </c>
      <c r="C2163">
        <v>53555559</v>
      </c>
      <c r="D2163">
        <v>29136287</v>
      </c>
      <c r="E2163">
        <v>1</v>
      </c>
      <c r="F2163">
        <v>1</v>
      </c>
      <c r="G2163">
        <v>1</v>
      </c>
      <c r="H2163">
        <v>3</v>
      </c>
      <c r="I2163" t="s">
        <v>2103</v>
      </c>
      <c r="J2163" t="s">
        <v>1357</v>
      </c>
      <c r="K2163" t="s">
        <v>2104</v>
      </c>
      <c r="L2163">
        <v>1354</v>
      </c>
      <c r="N2163">
        <v>1010</v>
      </c>
      <c r="O2163" t="s">
        <v>160</v>
      </c>
      <c r="P2163" t="s">
        <v>160</v>
      </c>
      <c r="Q2163">
        <v>1</v>
      </c>
      <c r="X2163">
        <v>1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 t="s">
        <v>3</v>
      </c>
      <c r="AG2163">
        <v>1</v>
      </c>
      <c r="AH2163">
        <v>3</v>
      </c>
      <c r="AI2163">
        <v>-1</v>
      </c>
      <c r="AJ2163" t="s">
        <v>3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</row>
    <row r="2164" spans="1:44" x14ac:dyDescent="0.2">
      <c r="A2164">
        <f>ROW(Source!A1352)</f>
        <v>1352</v>
      </c>
      <c r="B2164">
        <v>53555581</v>
      </c>
      <c r="C2164">
        <v>53555559</v>
      </c>
      <c r="D2164">
        <v>29145157</v>
      </c>
      <c r="E2164">
        <v>1</v>
      </c>
      <c r="F2164">
        <v>1</v>
      </c>
      <c r="G2164">
        <v>1</v>
      </c>
      <c r="H2164">
        <v>3</v>
      </c>
      <c r="I2164" t="s">
        <v>1847</v>
      </c>
      <c r="J2164" t="s">
        <v>1848</v>
      </c>
      <c r="K2164" t="s">
        <v>1849</v>
      </c>
      <c r="L2164">
        <v>1339</v>
      </c>
      <c r="N2164">
        <v>1007</v>
      </c>
      <c r="O2164" t="s">
        <v>425</v>
      </c>
      <c r="P2164" t="s">
        <v>425</v>
      </c>
      <c r="Q2164">
        <v>1</v>
      </c>
      <c r="X2164">
        <v>2.9999999999999997E-4</v>
      </c>
      <c r="Y2164">
        <v>519.79999999999995</v>
      </c>
      <c r="Z2164">
        <v>0</v>
      </c>
      <c r="AA2164">
        <v>0</v>
      </c>
      <c r="AB2164">
        <v>0</v>
      </c>
      <c r="AC2164">
        <v>0</v>
      </c>
      <c r="AD2164">
        <v>1</v>
      </c>
      <c r="AE2164">
        <v>0</v>
      </c>
      <c r="AF2164" t="s">
        <v>3</v>
      </c>
      <c r="AG2164">
        <v>2.9999999999999997E-4</v>
      </c>
      <c r="AH2164">
        <v>2</v>
      </c>
      <c r="AI2164">
        <v>53555570</v>
      </c>
      <c r="AJ2164">
        <v>2361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</row>
    <row r="2165" spans="1:44" x14ac:dyDescent="0.2">
      <c r="A2165">
        <f>ROW(Source!A1390)</f>
        <v>1390</v>
      </c>
      <c r="B2165">
        <v>53555588</v>
      </c>
      <c r="C2165">
        <v>53555583</v>
      </c>
      <c r="D2165">
        <v>18407525</v>
      </c>
      <c r="E2165">
        <v>1</v>
      </c>
      <c r="F2165">
        <v>1</v>
      </c>
      <c r="G2165">
        <v>1</v>
      </c>
      <c r="H2165">
        <v>1</v>
      </c>
      <c r="I2165" t="s">
        <v>1755</v>
      </c>
      <c r="J2165" t="s">
        <v>3</v>
      </c>
      <c r="K2165" t="s">
        <v>1756</v>
      </c>
      <c r="L2165">
        <v>1369</v>
      </c>
      <c r="N2165">
        <v>1013</v>
      </c>
      <c r="O2165" t="s">
        <v>1486</v>
      </c>
      <c r="P2165" t="s">
        <v>1486</v>
      </c>
      <c r="Q2165">
        <v>1</v>
      </c>
      <c r="X2165">
        <v>110</v>
      </c>
      <c r="Y2165">
        <v>0</v>
      </c>
      <c r="Z2165">
        <v>0</v>
      </c>
      <c r="AA2165">
        <v>0</v>
      </c>
      <c r="AB2165">
        <v>262.25</v>
      </c>
      <c r="AC2165">
        <v>0</v>
      </c>
      <c r="AD2165">
        <v>1</v>
      </c>
      <c r="AE2165">
        <v>1</v>
      </c>
      <c r="AF2165" t="s">
        <v>3</v>
      </c>
      <c r="AG2165">
        <v>110</v>
      </c>
      <c r="AH2165">
        <v>2</v>
      </c>
      <c r="AI2165">
        <v>53555584</v>
      </c>
      <c r="AJ2165">
        <v>2363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</row>
    <row r="2166" spans="1:44" x14ac:dyDescent="0.2">
      <c r="A2166">
        <f>ROW(Source!A1390)</f>
        <v>1390</v>
      </c>
      <c r="B2166">
        <v>53555589</v>
      </c>
      <c r="C2166">
        <v>53555583</v>
      </c>
      <c r="D2166">
        <v>121548</v>
      </c>
      <c r="E2166">
        <v>1</v>
      </c>
      <c r="F2166">
        <v>1</v>
      </c>
      <c r="G2166">
        <v>1</v>
      </c>
      <c r="H2166">
        <v>1</v>
      </c>
      <c r="I2166" t="s">
        <v>31</v>
      </c>
      <c r="J2166" t="s">
        <v>3</v>
      </c>
      <c r="K2166" t="s">
        <v>1489</v>
      </c>
      <c r="L2166">
        <v>608254</v>
      </c>
      <c r="N2166">
        <v>1013</v>
      </c>
      <c r="O2166" t="s">
        <v>1490</v>
      </c>
      <c r="P2166" t="s">
        <v>1490</v>
      </c>
      <c r="Q2166">
        <v>1</v>
      </c>
      <c r="X2166">
        <v>2.2400000000000002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1</v>
      </c>
      <c r="AE2166">
        <v>2</v>
      </c>
      <c r="AF2166" t="s">
        <v>3</v>
      </c>
      <c r="AG2166">
        <v>2.2400000000000002</v>
      </c>
      <c r="AH2166">
        <v>2</v>
      </c>
      <c r="AI2166">
        <v>53555585</v>
      </c>
      <c r="AJ2166">
        <v>2364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</row>
    <row r="2167" spans="1:44" x14ac:dyDescent="0.2">
      <c r="A2167">
        <f>ROW(Source!A1390)</f>
        <v>1390</v>
      </c>
      <c r="B2167">
        <v>53555590</v>
      </c>
      <c r="C2167">
        <v>53555583</v>
      </c>
      <c r="D2167">
        <v>29172556</v>
      </c>
      <c r="E2167">
        <v>1</v>
      </c>
      <c r="F2167">
        <v>1</v>
      </c>
      <c r="G2167">
        <v>1</v>
      </c>
      <c r="H2167">
        <v>2</v>
      </c>
      <c r="I2167" t="s">
        <v>1647</v>
      </c>
      <c r="J2167" t="s">
        <v>1667</v>
      </c>
      <c r="K2167" t="s">
        <v>1649</v>
      </c>
      <c r="L2167">
        <v>1368</v>
      </c>
      <c r="N2167">
        <v>1011</v>
      </c>
      <c r="O2167" t="s">
        <v>1494</v>
      </c>
      <c r="P2167" t="s">
        <v>1494</v>
      </c>
      <c r="Q2167">
        <v>1</v>
      </c>
      <c r="X2167">
        <v>2.2400000000000002</v>
      </c>
      <c r="Y2167">
        <v>0</v>
      </c>
      <c r="Z2167">
        <v>31.26</v>
      </c>
      <c r="AA2167">
        <v>13.5</v>
      </c>
      <c r="AB2167">
        <v>0</v>
      </c>
      <c r="AC2167">
        <v>0</v>
      </c>
      <c r="AD2167">
        <v>1</v>
      </c>
      <c r="AE2167">
        <v>0</v>
      </c>
      <c r="AF2167" t="s">
        <v>3</v>
      </c>
      <c r="AG2167">
        <v>2.2400000000000002</v>
      </c>
      <c r="AH2167">
        <v>2</v>
      </c>
      <c r="AI2167">
        <v>53555586</v>
      </c>
      <c r="AJ2167">
        <v>2365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</row>
    <row r="2168" spans="1:44" x14ac:dyDescent="0.2">
      <c r="A2168">
        <f>ROW(Source!A1391)</f>
        <v>1391</v>
      </c>
      <c r="B2168">
        <v>53555588</v>
      </c>
      <c r="C2168">
        <v>53555583</v>
      </c>
      <c r="D2168">
        <v>18407525</v>
      </c>
      <c r="E2168">
        <v>1</v>
      </c>
      <c r="F2168">
        <v>1</v>
      </c>
      <c r="G2168">
        <v>1</v>
      </c>
      <c r="H2168">
        <v>1</v>
      </c>
      <c r="I2168" t="s">
        <v>1755</v>
      </c>
      <c r="J2168" t="s">
        <v>3</v>
      </c>
      <c r="K2168" t="s">
        <v>1756</v>
      </c>
      <c r="L2168">
        <v>1369</v>
      </c>
      <c r="N2168">
        <v>1013</v>
      </c>
      <c r="O2168" t="s">
        <v>1486</v>
      </c>
      <c r="P2168" t="s">
        <v>1486</v>
      </c>
      <c r="Q2168">
        <v>1</v>
      </c>
      <c r="X2168">
        <v>110</v>
      </c>
      <c r="Y2168">
        <v>0</v>
      </c>
      <c r="Z2168">
        <v>0</v>
      </c>
      <c r="AA2168">
        <v>0</v>
      </c>
      <c r="AB2168">
        <v>262.25</v>
      </c>
      <c r="AC2168">
        <v>0</v>
      </c>
      <c r="AD2168">
        <v>1</v>
      </c>
      <c r="AE2168">
        <v>1</v>
      </c>
      <c r="AF2168" t="s">
        <v>3</v>
      </c>
      <c r="AG2168">
        <v>110</v>
      </c>
      <c r="AH2168">
        <v>2</v>
      </c>
      <c r="AI2168">
        <v>53555584</v>
      </c>
      <c r="AJ2168">
        <v>2367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 x14ac:dyDescent="0.2">
      <c r="A2169">
        <f>ROW(Source!A1391)</f>
        <v>1391</v>
      </c>
      <c r="B2169">
        <v>53555589</v>
      </c>
      <c r="C2169">
        <v>53555583</v>
      </c>
      <c r="D2169">
        <v>121548</v>
      </c>
      <c r="E2169">
        <v>1</v>
      </c>
      <c r="F2169">
        <v>1</v>
      </c>
      <c r="G2169">
        <v>1</v>
      </c>
      <c r="H2169">
        <v>1</v>
      </c>
      <c r="I2169" t="s">
        <v>31</v>
      </c>
      <c r="J2169" t="s">
        <v>3</v>
      </c>
      <c r="K2169" t="s">
        <v>1489</v>
      </c>
      <c r="L2169">
        <v>608254</v>
      </c>
      <c r="N2169">
        <v>1013</v>
      </c>
      <c r="O2169" t="s">
        <v>1490</v>
      </c>
      <c r="P2169" t="s">
        <v>1490</v>
      </c>
      <c r="Q2169">
        <v>1</v>
      </c>
      <c r="X2169">
        <v>2.2400000000000002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1</v>
      </c>
      <c r="AE2169">
        <v>2</v>
      </c>
      <c r="AF2169" t="s">
        <v>3</v>
      </c>
      <c r="AG2169">
        <v>2.2400000000000002</v>
      </c>
      <c r="AH2169">
        <v>2</v>
      </c>
      <c r="AI2169">
        <v>53555585</v>
      </c>
      <c r="AJ2169">
        <v>2368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</row>
    <row r="2170" spans="1:44" x14ac:dyDescent="0.2">
      <c r="A2170">
        <f>ROW(Source!A1391)</f>
        <v>1391</v>
      </c>
      <c r="B2170">
        <v>53555590</v>
      </c>
      <c r="C2170">
        <v>53555583</v>
      </c>
      <c r="D2170">
        <v>29172556</v>
      </c>
      <c r="E2170">
        <v>1</v>
      </c>
      <c r="F2170">
        <v>1</v>
      </c>
      <c r="G2170">
        <v>1</v>
      </c>
      <c r="H2170">
        <v>2</v>
      </c>
      <c r="I2170" t="s">
        <v>1647</v>
      </c>
      <c r="J2170" t="s">
        <v>1667</v>
      </c>
      <c r="K2170" t="s">
        <v>1649</v>
      </c>
      <c r="L2170">
        <v>1368</v>
      </c>
      <c r="N2170">
        <v>1011</v>
      </c>
      <c r="O2170" t="s">
        <v>1494</v>
      </c>
      <c r="P2170" t="s">
        <v>1494</v>
      </c>
      <c r="Q2170">
        <v>1</v>
      </c>
      <c r="X2170">
        <v>2.2400000000000002</v>
      </c>
      <c r="Y2170">
        <v>0</v>
      </c>
      <c r="Z2170">
        <v>31.26</v>
      </c>
      <c r="AA2170">
        <v>13.5</v>
      </c>
      <c r="AB2170">
        <v>0</v>
      </c>
      <c r="AC2170">
        <v>0</v>
      </c>
      <c r="AD2170">
        <v>1</v>
      </c>
      <c r="AE2170">
        <v>0</v>
      </c>
      <c r="AF2170" t="s">
        <v>3</v>
      </c>
      <c r="AG2170">
        <v>2.2400000000000002</v>
      </c>
      <c r="AH2170">
        <v>2</v>
      </c>
      <c r="AI2170">
        <v>53555586</v>
      </c>
      <c r="AJ2170">
        <v>2369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</row>
    <row r="2171" spans="1:44" x14ac:dyDescent="0.2">
      <c r="A2171">
        <f>ROW(Source!A1394)</f>
        <v>1394</v>
      </c>
      <c r="B2171">
        <v>53555600</v>
      </c>
      <c r="C2171">
        <v>53555592</v>
      </c>
      <c r="D2171">
        <v>18410542</v>
      </c>
      <c r="E2171">
        <v>1</v>
      </c>
      <c r="F2171">
        <v>1</v>
      </c>
      <c r="G2171">
        <v>1</v>
      </c>
      <c r="H2171">
        <v>1</v>
      </c>
      <c r="I2171" t="s">
        <v>1693</v>
      </c>
      <c r="J2171" t="s">
        <v>3</v>
      </c>
      <c r="K2171" t="s">
        <v>1694</v>
      </c>
      <c r="L2171">
        <v>1369</v>
      </c>
      <c r="N2171">
        <v>1013</v>
      </c>
      <c r="O2171" t="s">
        <v>1486</v>
      </c>
      <c r="P2171" t="s">
        <v>1486</v>
      </c>
      <c r="Q2171">
        <v>1</v>
      </c>
      <c r="X2171">
        <v>34.659999999999997</v>
      </c>
      <c r="Y2171">
        <v>0</v>
      </c>
      <c r="Z2171">
        <v>0</v>
      </c>
      <c r="AA2171">
        <v>0</v>
      </c>
      <c r="AB2171">
        <v>276.92</v>
      </c>
      <c r="AC2171">
        <v>0</v>
      </c>
      <c r="AD2171">
        <v>1</v>
      </c>
      <c r="AE2171">
        <v>1</v>
      </c>
      <c r="AF2171" t="s">
        <v>3</v>
      </c>
      <c r="AG2171">
        <v>34.659999999999997</v>
      </c>
      <c r="AH2171">
        <v>2</v>
      </c>
      <c r="AI2171">
        <v>53555593</v>
      </c>
      <c r="AJ2171">
        <v>2371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</row>
    <row r="2172" spans="1:44" x14ac:dyDescent="0.2">
      <c r="A2172">
        <f>ROW(Source!A1394)</f>
        <v>1394</v>
      </c>
      <c r="B2172">
        <v>53555601</v>
      </c>
      <c r="C2172">
        <v>53555592</v>
      </c>
      <c r="D2172">
        <v>121548</v>
      </c>
      <c r="E2172">
        <v>1</v>
      </c>
      <c r="F2172">
        <v>1</v>
      </c>
      <c r="G2172">
        <v>1</v>
      </c>
      <c r="H2172">
        <v>1</v>
      </c>
      <c r="I2172" t="s">
        <v>31</v>
      </c>
      <c r="J2172" t="s">
        <v>3</v>
      </c>
      <c r="K2172" t="s">
        <v>1489</v>
      </c>
      <c r="L2172">
        <v>608254</v>
      </c>
      <c r="N2172">
        <v>1013</v>
      </c>
      <c r="O2172" t="s">
        <v>1490</v>
      </c>
      <c r="P2172" t="s">
        <v>1490</v>
      </c>
      <c r="Q2172">
        <v>1</v>
      </c>
      <c r="X2172">
        <v>0.1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1</v>
      </c>
      <c r="AE2172">
        <v>2</v>
      </c>
      <c r="AF2172" t="s">
        <v>3</v>
      </c>
      <c r="AG2172">
        <v>0.1</v>
      </c>
      <c r="AH2172">
        <v>2</v>
      </c>
      <c r="AI2172">
        <v>53555594</v>
      </c>
      <c r="AJ2172">
        <v>2372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</row>
    <row r="2173" spans="1:44" x14ac:dyDescent="0.2">
      <c r="A2173">
        <f>ROW(Source!A1394)</f>
        <v>1394</v>
      </c>
      <c r="B2173">
        <v>53555602</v>
      </c>
      <c r="C2173">
        <v>53555592</v>
      </c>
      <c r="D2173">
        <v>29172556</v>
      </c>
      <c r="E2173">
        <v>1</v>
      </c>
      <c r="F2173">
        <v>1</v>
      </c>
      <c r="G2173">
        <v>1</v>
      </c>
      <c r="H2173">
        <v>2</v>
      </c>
      <c r="I2173" t="s">
        <v>1647</v>
      </c>
      <c r="J2173" t="s">
        <v>1667</v>
      </c>
      <c r="K2173" t="s">
        <v>1649</v>
      </c>
      <c r="L2173">
        <v>1368</v>
      </c>
      <c r="N2173">
        <v>1011</v>
      </c>
      <c r="O2173" t="s">
        <v>1494</v>
      </c>
      <c r="P2173" t="s">
        <v>1494</v>
      </c>
      <c r="Q2173">
        <v>1</v>
      </c>
      <c r="X2173">
        <v>0.1</v>
      </c>
      <c r="Y2173">
        <v>0</v>
      </c>
      <c r="Z2173">
        <v>31.26</v>
      </c>
      <c r="AA2173">
        <v>13.5</v>
      </c>
      <c r="AB2173">
        <v>0</v>
      </c>
      <c r="AC2173">
        <v>0</v>
      </c>
      <c r="AD2173">
        <v>1</v>
      </c>
      <c r="AE2173">
        <v>0</v>
      </c>
      <c r="AF2173" t="s">
        <v>3</v>
      </c>
      <c r="AG2173">
        <v>0.1</v>
      </c>
      <c r="AH2173">
        <v>2</v>
      </c>
      <c r="AI2173">
        <v>53555595</v>
      </c>
      <c r="AJ2173">
        <v>2373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</row>
    <row r="2174" spans="1:44" x14ac:dyDescent="0.2">
      <c r="A2174">
        <f>ROW(Source!A1394)</f>
        <v>1394</v>
      </c>
      <c r="B2174">
        <v>53555603</v>
      </c>
      <c r="C2174">
        <v>53555592</v>
      </c>
      <c r="D2174">
        <v>29172659</v>
      </c>
      <c r="E2174">
        <v>1</v>
      </c>
      <c r="F2174">
        <v>1</v>
      </c>
      <c r="G2174">
        <v>1</v>
      </c>
      <c r="H2174">
        <v>2</v>
      </c>
      <c r="I2174" t="s">
        <v>1501</v>
      </c>
      <c r="J2174" t="s">
        <v>1502</v>
      </c>
      <c r="K2174" t="s">
        <v>1503</v>
      </c>
      <c r="L2174">
        <v>1368</v>
      </c>
      <c r="N2174">
        <v>1011</v>
      </c>
      <c r="O2174" t="s">
        <v>1494</v>
      </c>
      <c r="P2174" t="s">
        <v>1494</v>
      </c>
      <c r="Q2174">
        <v>1</v>
      </c>
      <c r="X2174">
        <v>3.3</v>
      </c>
      <c r="Y2174">
        <v>0</v>
      </c>
      <c r="Z2174">
        <v>1.2</v>
      </c>
      <c r="AA2174">
        <v>0</v>
      </c>
      <c r="AB2174">
        <v>0</v>
      </c>
      <c r="AC2174">
        <v>0</v>
      </c>
      <c r="AD2174">
        <v>1</v>
      </c>
      <c r="AE2174">
        <v>0</v>
      </c>
      <c r="AF2174" t="s">
        <v>3</v>
      </c>
      <c r="AG2174">
        <v>3.3</v>
      </c>
      <c r="AH2174">
        <v>2</v>
      </c>
      <c r="AI2174">
        <v>53555596</v>
      </c>
      <c r="AJ2174">
        <v>2374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</row>
    <row r="2175" spans="1:44" x14ac:dyDescent="0.2">
      <c r="A2175">
        <f>ROW(Source!A1394)</f>
        <v>1394</v>
      </c>
      <c r="B2175">
        <v>53555604</v>
      </c>
      <c r="C2175">
        <v>53555592</v>
      </c>
      <c r="D2175">
        <v>29107441</v>
      </c>
      <c r="E2175">
        <v>1</v>
      </c>
      <c r="F2175">
        <v>1</v>
      </c>
      <c r="G2175">
        <v>1</v>
      </c>
      <c r="H2175">
        <v>3</v>
      </c>
      <c r="I2175" t="s">
        <v>1519</v>
      </c>
      <c r="J2175" t="s">
        <v>1520</v>
      </c>
      <c r="K2175" t="s">
        <v>1521</v>
      </c>
      <c r="L2175">
        <v>1339</v>
      </c>
      <c r="N2175">
        <v>1007</v>
      </c>
      <c r="O2175" t="s">
        <v>425</v>
      </c>
      <c r="P2175" t="s">
        <v>425</v>
      </c>
      <c r="Q2175">
        <v>1</v>
      </c>
      <c r="X2175">
        <v>2.74</v>
      </c>
      <c r="Y2175">
        <v>6.23</v>
      </c>
      <c r="Z2175">
        <v>0</v>
      </c>
      <c r="AA2175">
        <v>0</v>
      </c>
      <c r="AB2175">
        <v>0</v>
      </c>
      <c r="AC2175">
        <v>0</v>
      </c>
      <c r="AD2175">
        <v>1</v>
      </c>
      <c r="AE2175">
        <v>0</v>
      </c>
      <c r="AF2175" t="s">
        <v>3</v>
      </c>
      <c r="AG2175">
        <v>2.74</v>
      </c>
      <c r="AH2175">
        <v>2</v>
      </c>
      <c r="AI2175">
        <v>53555597</v>
      </c>
      <c r="AJ2175">
        <v>2375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</row>
    <row r="2176" spans="1:44" x14ac:dyDescent="0.2">
      <c r="A2176">
        <f>ROW(Source!A1394)</f>
        <v>1394</v>
      </c>
      <c r="B2176">
        <v>53555605</v>
      </c>
      <c r="C2176">
        <v>53555592</v>
      </c>
      <c r="D2176">
        <v>29107430</v>
      </c>
      <c r="E2176">
        <v>1</v>
      </c>
      <c r="F2176">
        <v>1</v>
      </c>
      <c r="G2176">
        <v>1</v>
      </c>
      <c r="H2176">
        <v>3</v>
      </c>
      <c r="I2176" t="s">
        <v>2049</v>
      </c>
      <c r="J2176" t="s">
        <v>2050</v>
      </c>
      <c r="K2176" t="s">
        <v>2051</v>
      </c>
      <c r="L2176">
        <v>1339</v>
      </c>
      <c r="N2176">
        <v>1007</v>
      </c>
      <c r="O2176" t="s">
        <v>425</v>
      </c>
      <c r="P2176" t="s">
        <v>425</v>
      </c>
      <c r="Q2176">
        <v>1</v>
      </c>
      <c r="X2176">
        <v>0.43</v>
      </c>
      <c r="Y2176">
        <v>38.49</v>
      </c>
      <c r="Z2176">
        <v>0</v>
      </c>
      <c r="AA2176">
        <v>0</v>
      </c>
      <c r="AB2176">
        <v>0</v>
      </c>
      <c r="AC2176">
        <v>0</v>
      </c>
      <c r="AD2176">
        <v>1</v>
      </c>
      <c r="AE2176">
        <v>0</v>
      </c>
      <c r="AF2176" t="s">
        <v>3</v>
      </c>
      <c r="AG2176">
        <v>0.43</v>
      </c>
      <c r="AH2176">
        <v>2</v>
      </c>
      <c r="AI2176">
        <v>53555598</v>
      </c>
      <c r="AJ2176">
        <v>2376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</row>
    <row r="2177" spans="1:44" x14ac:dyDescent="0.2">
      <c r="A2177">
        <f>ROW(Source!A1394)</f>
        <v>1394</v>
      </c>
      <c r="B2177">
        <v>53555606</v>
      </c>
      <c r="C2177">
        <v>53555592</v>
      </c>
      <c r="D2177">
        <v>29164350</v>
      </c>
      <c r="E2177">
        <v>1</v>
      </c>
      <c r="F2177">
        <v>1</v>
      </c>
      <c r="G2177">
        <v>1</v>
      </c>
      <c r="H2177">
        <v>3</v>
      </c>
      <c r="I2177" t="s">
        <v>1138</v>
      </c>
      <c r="J2177" t="s">
        <v>1140</v>
      </c>
      <c r="K2177" t="s">
        <v>1139</v>
      </c>
      <c r="L2177">
        <v>1348</v>
      </c>
      <c r="N2177">
        <v>1009</v>
      </c>
      <c r="O2177" t="s">
        <v>26</v>
      </c>
      <c r="P2177" t="s">
        <v>26</v>
      </c>
      <c r="Q2177">
        <v>1000</v>
      </c>
      <c r="X2177">
        <v>0.22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 t="s">
        <v>3</v>
      </c>
      <c r="AG2177">
        <v>0.22</v>
      </c>
      <c r="AH2177">
        <v>2</v>
      </c>
      <c r="AI2177">
        <v>53555599</v>
      </c>
      <c r="AJ2177">
        <v>2377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 x14ac:dyDescent="0.2">
      <c r="A2178">
        <f>ROW(Source!A1395)</f>
        <v>1395</v>
      </c>
      <c r="B2178">
        <v>53555600</v>
      </c>
      <c r="C2178">
        <v>53555592</v>
      </c>
      <c r="D2178">
        <v>18410542</v>
      </c>
      <c r="E2178">
        <v>1</v>
      </c>
      <c r="F2178">
        <v>1</v>
      </c>
      <c r="G2178">
        <v>1</v>
      </c>
      <c r="H2178">
        <v>1</v>
      </c>
      <c r="I2178" t="s">
        <v>1693</v>
      </c>
      <c r="J2178" t="s">
        <v>3</v>
      </c>
      <c r="K2178" t="s">
        <v>1694</v>
      </c>
      <c r="L2178">
        <v>1369</v>
      </c>
      <c r="N2178">
        <v>1013</v>
      </c>
      <c r="O2178" t="s">
        <v>1486</v>
      </c>
      <c r="P2178" t="s">
        <v>1486</v>
      </c>
      <c r="Q2178">
        <v>1</v>
      </c>
      <c r="X2178">
        <v>34.659999999999997</v>
      </c>
      <c r="Y2178">
        <v>0</v>
      </c>
      <c r="Z2178">
        <v>0</v>
      </c>
      <c r="AA2178">
        <v>0</v>
      </c>
      <c r="AB2178">
        <v>276.92</v>
      </c>
      <c r="AC2178">
        <v>0</v>
      </c>
      <c r="AD2178">
        <v>1</v>
      </c>
      <c r="AE2178">
        <v>1</v>
      </c>
      <c r="AF2178" t="s">
        <v>3</v>
      </c>
      <c r="AG2178">
        <v>34.659999999999997</v>
      </c>
      <c r="AH2178">
        <v>2</v>
      </c>
      <c r="AI2178">
        <v>53555593</v>
      </c>
      <c r="AJ2178">
        <v>2378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</row>
    <row r="2179" spans="1:44" x14ac:dyDescent="0.2">
      <c r="A2179">
        <f>ROW(Source!A1395)</f>
        <v>1395</v>
      </c>
      <c r="B2179">
        <v>53555601</v>
      </c>
      <c r="C2179">
        <v>53555592</v>
      </c>
      <c r="D2179">
        <v>121548</v>
      </c>
      <c r="E2179">
        <v>1</v>
      </c>
      <c r="F2179">
        <v>1</v>
      </c>
      <c r="G2179">
        <v>1</v>
      </c>
      <c r="H2179">
        <v>1</v>
      </c>
      <c r="I2179" t="s">
        <v>31</v>
      </c>
      <c r="J2179" t="s">
        <v>3</v>
      </c>
      <c r="K2179" t="s">
        <v>1489</v>
      </c>
      <c r="L2179">
        <v>608254</v>
      </c>
      <c r="N2179">
        <v>1013</v>
      </c>
      <c r="O2179" t="s">
        <v>1490</v>
      </c>
      <c r="P2179" t="s">
        <v>1490</v>
      </c>
      <c r="Q2179">
        <v>1</v>
      </c>
      <c r="X2179">
        <v>0.1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1</v>
      </c>
      <c r="AE2179">
        <v>2</v>
      </c>
      <c r="AF2179" t="s">
        <v>3</v>
      </c>
      <c r="AG2179">
        <v>0.1</v>
      </c>
      <c r="AH2179">
        <v>2</v>
      </c>
      <c r="AI2179">
        <v>53555594</v>
      </c>
      <c r="AJ2179">
        <v>2379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</row>
    <row r="2180" spans="1:44" x14ac:dyDescent="0.2">
      <c r="A2180">
        <f>ROW(Source!A1395)</f>
        <v>1395</v>
      </c>
      <c r="B2180">
        <v>53555602</v>
      </c>
      <c r="C2180">
        <v>53555592</v>
      </c>
      <c r="D2180">
        <v>29172556</v>
      </c>
      <c r="E2180">
        <v>1</v>
      </c>
      <c r="F2180">
        <v>1</v>
      </c>
      <c r="G2180">
        <v>1</v>
      </c>
      <c r="H2180">
        <v>2</v>
      </c>
      <c r="I2180" t="s">
        <v>1647</v>
      </c>
      <c r="J2180" t="s">
        <v>1667</v>
      </c>
      <c r="K2180" t="s">
        <v>1649</v>
      </c>
      <c r="L2180">
        <v>1368</v>
      </c>
      <c r="N2180">
        <v>1011</v>
      </c>
      <c r="O2180" t="s">
        <v>1494</v>
      </c>
      <c r="P2180" t="s">
        <v>1494</v>
      </c>
      <c r="Q2180">
        <v>1</v>
      </c>
      <c r="X2180">
        <v>0.1</v>
      </c>
      <c r="Y2180">
        <v>0</v>
      </c>
      <c r="Z2180">
        <v>31.26</v>
      </c>
      <c r="AA2180">
        <v>13.5</v>
      </c>
      <c r="AB2180">
        <v>0</v>
      </c>
      <c r="AC2180">
        <v>0</v>
      </c>
      <c r="AD2180">
        <v>1</v>
      </c>
      <c r="AE2180">
        <v>0</v>
      </c>
      <c r="AF2180" t="s">
        <v>3</v>
      </c>
      <c r="AG2180">
        <v>0.1</v>
      </c>
      <c r="AH2180">
        <v>2</v>
      </c>
      <c r="AI2180">
        <v>53555595</v>
      </c>
      <c r="AJ2180">
        <v>2380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 x14ac:dyDescent="0.2">
      <c r="A2181">
        <f>ROW(Source!A1395)</f>
        <v>1395</v>
      </c>
      <c r="B2181">
        <v>53555603</v>
      </c>
      <c r="C2181">
        <v>53555592</v>
      </c>
      <c r="D2181">
        <v>29172659</v>
      </c>
      <c r="E2181">
        <v>1</v>
      </c>
      <c r="F2181">
        <v>1</v>
      </c>
      <c r="G2181">
        <v>1</v>
      </c>
      <c r="H2181">
        <v>2</v>
      </c>
      <c r="I2181" t="s">
        <v>1501</v>
      </c>
      <c r="J2181" t="s">
        <v>1502</v>
      </c>
      <c r="K2181" t="s">
        <v>1503</v>
      </c>
      <c r="L2181">
        <v>1368</v>
      </c>
      <c r="N2181">
        <v>1011</v>
      </c>
      <c r="O2181" t="s">
        <v>1494</v>
      </c>
      <c r="P2181" t="s">
        <v>1494</v>
      </c>
      <c r="Q2181">
        <v>1</v>
      </c>
      <c r="X2181">
        <v>3.3</v>
      </c>
      <c r="Y2181">
        <v>0</v>
      </c>
      <c r="Z2181">
        <v>1.2</v>
      </c>
      <c r="AA2181">
        <v>0</v>
      </c>
      <c r="AB2181">
        <v>0</v>
      </c>
      <c r="AC2181">
        <v>0</v>
      </c>
      <c r="AD2181">
        <v>1</v>
      </c>
      <c r="AE2181">
        <v>0</v>
      </c>
      <c r="AF2181" t="s">
        <v>3</v>
      </c>
      <c r="AG2181">
        <v>3.3</v>
      </c>
      <c r="AH2181">
        <v>2</v>
      </c>
      <c r="AI2181">
        <v>53555596</v>
      </c>
      <c r="AJ2181">
        <v>2381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</row>
    <row r="2182" spans="1:44" x14ac:dyDescent="0.2">
      <c r="A2182">
        <f>ROW(Source!A1395)</f>
        <v>1395</v>
      </c>
      <c r="B2182">
        <v>53555604</v>
      </c>
      <c r="C2182">
        <v>53555592</v>
      </c>
      <c r="D2182">
        <v>29107441</v>
      </c>
      <c r="E2182">
        <v>1</v>
      </c>
      <c r="F2182">
        <v>1</v>
      </c>
      <c r="G2182">
        <v>1</v>
      </c>
      <c r="H2182">
        <v>3</v>
      </c>
      <c r="I2182" t="s">
        <v>1519</v>
      </c>
      <c r="J2182" t="s">
        <v>1520</v>
      </c>
      <c r="K2182" t="s">
        <v>1521</v>
      </c>
      <c r="L2182">
        <v>1339</v>
      </c>
      <c r="N2182">
        <v>1007</v>
      </c>
      <c r="O2182" t="s">
        <v>425</v>
      </c>
      <c r="P2182" t="s">
        <v>425</v>
      </c>
      <c r="Q2182">
        <v>1</v>
      </c>
      <c r="X2182">
        <v>2.74</v>
      </c>
      <c r="Y2182">
        <v>6.23</v>
      </c>
      <c r="Z2182">
        <v>0</v>
      </c>
      <c r="AA2182">
        <v>0</v>
      </c>
      <c r="AB2182">
        <v>0</v>
      </c>
      <c r="AC2182">
        <v>0</v>
      </c>
      <c r="AD2182">
        <v>1</v>
      </c>
      <c r="AE2182">
        <v>0</v>
      </c>
      <c r="AF2182" t="s">
        <v>3</v>
      </c>
      <c r="AG2182">
        <v>2.74</v>
      </c>
      <c r="AH2182">
        <v>2</v>
      </c>
      <c r="AI2182">
        <v>53555597</v>
      </c>
      <c r="AJ2182">
        <v>2382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 x14ac:dyDescent="0.2">
      <c r="A2183">
        <f>ROW(Source!A1395)</f>
        <v>1395</v>
      </c>
      <c r="B2183">
        <v>53555605</v>
      </c>
      <c r="C2183">
        <v>53555592</v>
      </c>
      <c r="D2183">
        <v>29107430</v>
      </c>
      <c r="E2183">
        <v>1</v>
      </c>
      <c r="F2183">
        <v>1</v>
      </c>
      <c r="G2183">
        <v>1</v>
      </c>
      <c r="H2183">
        <v>3</v>
      </c>
      <c r="I2183" t="s">
        <v>2049</v>
      </c>
      <c r="J2183" t="s">
        <v>2050</v>
      </c>
      <c r="K2183" t="s">
        <v>2051</v>
      </c>
      <c r="L2183">
        <v>1339</v>
      </c>
      <c r="N2183">
        <v>1007</v>
      </c>
      <c r="O2183" t="s">
        <v>425</v>
      </c>
      <c r="P2183" t="s">
        <v>425</v>
      </c>
      <c r="Q2183">
        <v>1</v>
      </c>
      <c r="X2183">
        <v>0.43</v>
      </c>
      <c r="Y2183">
        <v>38.49</v>
      </c>
      <c r="Z2183">
        <v>0</v>
      </c>
      <c r="AA2183">
        <v>0</v>
      </c>
      <c r="AB2183">
        <v>0</v>
      </c>
      <c r="AC2183">
        <v>0</v>
      </c>
      <c r="AD2183">
        <v>1</v>
      </c>
      <c r="AE2183">
        <v>0</v>
      </c>
      <c r="AF2183" t="s">
        <v>3</v>
      </c>
      <c r="AG2183">
        <v>0.43</v>
      </c>
      <c r="AH2183">
        <v>2</v>
      </c>
      <c r="AI2183">
        <v>53555598</v>
      </c>
      <c r="AJ2183">
        <v>2383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</row>
    <row r="2184" spans="1:44" x14ac:dyDescent="0.2">
      <c r="A2184">
        <f>ROW(Source!A1395)</f>
        <v>1395</v>
      </c>
      <c r="B2184">
        <v>53555606</v>
      </c>
      <c r="C2184">
        <v>53555592</v>
      </c>
      <c r="D2184">
        <v>29164350</v>
      </c>
      <c r="E2184">
        <v>1</v>
      </c>
      <c r="F2184">
        <v>1</v>
      </c>
      <c r="G2184">
        <v>1</v>
      </c>
      <c r="H2184">
        <v>3</v>
      </c>
      <c r="I2184" t="s">
        <v>1138</v>
      </c>
      <c r="J2184" t="s">
        <v>1140</v>
      </c>
      <c r="K2184" t="s">
        <v>1139</v>
      </c>
      <c r="L2184">
        <v>1348</v>
      </c>
      <c r="N2184">
        <v>1009</v>
      </c>
      <c r="O2184" t="s">
        <v>26</v>
      </c>
      <c r="P2184" t="s">
        <v>26</v>
      </c>
      <c r="Q2184">
        <v>1000</v>
      </c>
      <c r="X2184">
        <v>0.22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 t="s">
        <v>3</v>
      </c>
      <c r="AG2184">
        <v>0.22</v>
      </c>
      <c r="AH2184">
        <v>2</v>
      </c>
      <c r="AI2184">
        <v>53555599</v>
      </c>
      <c r="AJ2184">
        <v>2384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</row>
    <row r="2185" spans="1:44" x14ac:dyDescent="0.2">
      <c r="A2185">
        <f>ROW(Source!A1398)</f>
        <v>1398</v>
      </c>
      <c r="B2185">
        <v>53562595</v>
      </c>
      <c r="C2185">
        <v>53562584</v>
      </c>
      <c r="D2185">
        <v>53014255</v>
      </c>
      <c r="E2185">
        <v>1</v>
      </c>
      <c r="F2185">
        <v>1</v>
      </c>
      <c r="G2185">
        <v>1</v>
      </c>
      <c r="H2185">
        <v>1</v>
      </c>
      <c r="I2185" t="s">
        <v>1993</v>
      </c>
      <c r="J2185" t="s">
        <v>3</v>
      </c>
      <c r="K2185" t="s">
        <v>1994</v>
      </c>
      <c r="L2185">
        <v>1369</v>
      </c>
      <c r="N2185">
        <v>1013</v>
      </c>
      <c r="O2185" t="s">
        <v>1486</v>
      </c>
      <c r="P2185" t="s">
        <v>1486</v>
      </c>
      <c r="Q2185">
        <v>1</v>
      </c>
      <c r="X2185">
        <v>13.18</v>
      </c>
      <c r="Y2185">
        <v>0</v>
      </c>
      <c r="Z2185">
        <v>0</v>
      </c>
      <c r="AA2185">
        <v>0</v>
      </c>
      <c r="AB2185">
        <v>9.4</v>
      </c>
      <c r="AC2185">
        <v>0</v>
      </c>
      <c r="AD2185">
        <v>1</v>
      </c>
      <c r="AE2185">
        <v>1</v>
      </c>
      <c r="AF2185" t="s">
        <v>62</v>
      </c>
      <c r="AG2185">
        <v>17.430549999999997</v>
      </c>
      <c r="AH2185">
        <v>2</v>
      </c>
      <c r="AI2185">
        <v>53562585</v>
      </c>
      <c r="AJ2185">
        <v>2385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</row>
    <row r="2186" spans="1:44" x14ac:dyDescent="0.2">
      <c r="A2186">
        <f>ROW(Source!A1398)</f>
        <v>1398</v>
      </c>
      <c r="B2186">
        <v>53562596</v>
      </c>
      <c r="C2186">
        <v>53562584</v>
      </c>
      <c r="D2186">
        <v>121548</v>
      </c>
      <c r="E2186">
        <v>1</v>
      </c>
      <c r="F2186">
        <v>1</v>
      </c>
      <c r="G2186">
        <v>1</v>
      </c>
      <c r="H2186">
        <v>1</v>
      </c>
      <c r="I2186" t="s">
        <v>31</v>
      </c>
      <c r="J2186" t="s">
        <v>3</v>
      </c>
      <c r="K2186" t="s">
        <v>1489</v>
      </c>
      <c r="L2186">
        <v>608254</v>
      </c>
      <c r="N2186">
        <v>1013</v>
      </c>
      <c r="O2186" t="s">
        <v>1490</v>
      </c>
      <c r="P2186" t="s">
        <v>1490</v>
      </c>
      <c r="Q2186">
        <v>1</v>
      </c>
      <c r="X2186">
        <v>0.01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1</v>
      </c>
      <c r="AE2186">
        <v>2</v>
      </c>
      <c r="AF2186" t="s">
        <v>61</v>
      </c>
      <c r="AG2186">
        <v>1.4374999999999999E-2</v>
      </c>
      <c r="AH2186">
        <v>2</v>
      </c>
      <c r="AI2186">
        <v>53562586</v>
      </c>
      <c r="AJ2186">
        <v>2386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</row>
    <row r="2187" spans="1:44" x14ac:dyDescent="0.2">
      <c r="A2187">
        <f>ROW(Source!A1398)</f>
        <v>1398</v>
      </c>
      <c r="B2187">
        <v>53562597</v>
      </c>
      <c r="C2187">
        <v>53562584</v>
      </c>
      <c r="D2187">
        <v>53146464</v>
      </c>
      <c r="E2187">
        <v>1</v>
      </c>
      <c r="F2187">
        <v>1</v>
      </c>
      <c r="G2187">
        <v>1</v>
      </c>
      <c r="H2187">
        <v>2</v>
      </c>
      <c r="I2187" t="s">
        <v>1582</v>
      </c>
      <c r="J2187" t="s">
        <v>2015</v>
      </c>
      <c r="K2187" t="s">
        <v>1584</v>
      </c>
      <c r="L2187">
        <v>1368</v>
      </c>
      <c r="N2187">
        <v>1011</v>
      </c>
      <c r="O2187" t="s">
        <v>1494</v>
      </c>
      <c r="P2187" t="s">
        <v>1494</v>
      </c>
      <c r="Q2187">
        <v>1</v>
      </c>
      <c r="X2187">
        <v>0.01</v>
      </c>
      <c r="Y2187">
        <v>0</v>
      </c>
      <c r="Z2187">
        <v>86.4</v>
      </c>
      <c r="AA2187">
        <v>13.5</v>
      </c>
      <c r="AB2187">
        <v>0</v>
      </c>
      <c r="AC2187">
        <v>0</v>
      </c>
      <c r="AD2187">
        <v>1</v>
      </c>
      <c r="AE2187">
        <v>0</v>
      </c>
      <c r="AF2187" t="s">
        <v>61</v>
      </c>
      <c r="AG2187">
        <v>1.4374999999999999E-2</v>
      </c>
      <c r="AH2187">
        <v>2</v>
      </c>
      <c r="AI2187">
        <v>53562587</v>
      </c>
      <c r="AJ2187">
        <v>2387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</row>
    <row r="2188" spans="1:44" x14ac:dyDescent="0.2">
      <c r="A2188">
        <f>ROW(Source!A1398)</f>
        <v>1398</v>
      </c>
      <c r="B2188">
        <v>53562598</v>
      </c>
      <c r="C2188">
        <v>53562584</v>
      </c>
      <c r="D2188">
        <v>53146562</v>
      </c>
      <c r="E2188">
        <v>1</v>
      </c>
      <c r="F2188">
        <v>1</v>
      </c>
      <c r="G2188">
        <v>1</v>
      </c>
      <c r="H2188">
        <v>2</v>
      </c>
      <c r="I2188" t="s">
        <v>1995</v>
      </c>
      <c r="J2188" t="s">
        <v>2016</v>
      </c>
      <c r="K2188" t="s">
        <v>1997</v>
      </c>
      <c r="L2188">
        <v>1368</v>
      </c>
      <c r="N2188">
        <v>1011</v>
      </c>
      <c r="O2188" t="s">
        <v>1494</v>
      </c>
      <c r="P2188" t="s">
        <v>1494</v>
      </c>
      <c r="Q2188">
        <v>1</v>
      </c>
      <c r="X2188">
        <v>1.27</v>
      </c>
      <c r="Y2188">
        <v>0</v>
      </c>
      <c r="Z2188">
        <v>29.67</v>
      </c>
      <c r="AA2188">
        <v>0</v>
      </c>
      <c r="AB2188">
        <v>0</v>
      </c>
      <c r="AC2188">
        <v>0</v>
      </c>
      <c r="AD2188">
        <v>1</v>
      </c>
      <c r="AE2188">
        <v>0</v>
      </c>
      <c r="AF2188" t="s">
        <v>61</v>
      </c>
      <c r="AG2188">
        <v>1.8256249999999998</v>
      </c>
      <c r="AH2188">
        <v>2</v>
      </c>
      <c r="AI2188">
        <v>53562588</v>
      </c>
      <c r="AJ2188">
        <v>2388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</row>
    <row r="2189" spans="1:44" x14ac:dyDescent="0.2">
      <c r="A2189">
        <f>ROW(Source!A1398)</f>
        <v>1398</v>
      </c>
      <c r="B2189">
        <v>53562599</v>
      </c>
      <c r="C2189">
        <v>53562584</v>
      </c>
      <c r="D2189">
        <v>53146848</v>
      </c>
      <c r="E2189">
        <v>1</v>
      </c>
      <c r="F2189">
        <v>1</v>
      </c>
      <c r="G2189">
        <v>1</v>
      </c>
      <c r="H2189">
        <v>2</v>
      </c>
      <c r="I2189" t="s">
        <v>1513</v>
      </c>
      <c r="J2189" t="s">
        <v>2017</v>
      </c>
      <c r="K2189" t="s">
        <v>1515</v>
      </c>
      <c r="L2189">
        <v>1368</v>
      </c>
      <c r="N2189">
        <v>1011</v>
      </c>
      <c r="O2189" t="s">
        <v>1494</v>
      </c>
      <c r="P2189" t="s">
        <v>1494</v>
      </c>
      <c r="Q2189">
        <v>1</v>
      </c>
      <c r="X2189">
        <v>0.03</v>
      </c>
      <c r="Y2189">
        <v>0</v>
      </c>
      <c r="Z2189">
        <v>87.17</v>
      </c>
      <c r="AA2189">
        <v>11.6</v>
      </c>
      <c r="AB2189">
        <v>0</v>
      </c>
      <c r="AC2189">
        <v>0</v>
      </c>
      <c r="AD2189">
        <v>1</v>
      </c>
      <c r="AE2189">
        <v>0</v>
      </c>
      <c r="AF2189" t="s">
        <v>61</v>
      </c>
      <c r="AG2189">
        <v>4.3124999999999997E-2</v>
      </c>
      <c r="AH2189">
        <v>2</v>
      </c>
      <c r="AI2189">
        <v>53562589</v>
      </c>
      <c r="AJ2189">
        <v>2389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</row>
    <row r="2190" spans="1:44" x14ac:dyDescent="0.2">
      <c r="A2190">
        <f>ROW(Source!A1398)</f>
        <v>1398</v>
      </c>
      <c r="B2190">
        <v>53562600</v>
      </c>
      <c r="C2190">
        <v>53562584</v>
      </c>
      <c r="D2190">
        <v>53155130</v>
      </c>
      <c r="E2190">
        <v>1</v>
      </c>
      <c r="F2190">
        <v>1</v>
      </c>
      <c r="G2190">
        <v>1</v>
      </c>
      <c r="H2190">
        <v>3</v>
      </c>
      <c r="I2190" t="s">
        <v>2121</v>
      </c>
      <c r="J2190" t="s">
        <v>2143</v>
      </c>
      <c r="K2190" t="s">
        <v>2123</v>
      </c>
      <c r="L2190">
        <v>1371</v>
      </c>
      <c r="N2190">
        <v>1013</v>
      </c>
      <c r="O2190" t="s">
        <v>2124</v>
      </c>
      <c r="P2190" t="s">
        <v>2124</v>
      </c>
      <c r="Q2190">
        <v>1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</v>
      </c>
      <c r="AD2190">
        <v>0</v>
      </c>
      <c r="AE2190">
        <v>0</v>
      </c>
      <c r="AF2190" t="s">
        <v>3</v>
      </c>
      <c r="AG2190">
        <v>0</v>
      </c>
      <c r="AH2190">
        <v>3</v>
      </c>
      <c r="AI2190">
        <v>-1</v>
      </c>
      <c r="AJ2190" t="s">
        <v>3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 x14ac:dyDescent="0.2">
      <c r="A2191">
        <f>ROW(Source!A1398)</f>
        <v>1398</v>
      </c>
      <c r="B2191">
        <v>53562601</v>
      </c>
      <c r="C2191">
        <v>53562584</v>
      </c>
      <c r="D2191">
        <v>53144819</v>
      </c>
      <c r="E2191">
        <v>1</v>
      </c>
      <c r="F2191">
        <v>1</v>
      </c>
      <c r="G2191">
        <v>1</v>
      </c>
      <c r="H2191">
        <v>3</v>
      </c>
      <c r="I2191" t="s">
        <v>1999</v>
      </c>
      <c r="J2191" t="s">
        <v>2018</v>
      </c>
      <c r="K2191" t="s">
        <v>2001</v>
      </c>
      <c r="L2191">
        <v>1348</v>
      </c>
      <c r="N2191">
        <v>1009</v>
      </c>
      <c r="O2191" t="s">
        <v>26</v>
      </c>
      <c r="P2191" t="s">
        <v>26</v>
      </c>
      <c r="Q2191">
        <v>1000</v>
      </c>
      <c r="X2191">
        <v>2.7200000000000002E-3</v>
      </c>
      <c r="Y2191">
        <v>14528.73</v>
      </c>
      <c r="Z2191">
        <v>0</v>
      </c>
      <c r="AA2191">
        <v>0</v>
      </c>
      <c r="AB2191">
        <v>0</v>
      </c>
      <c r="AC2191">
        <v>0</v>
      </c>
      <c r="AD2191">
        <v>1</v>
      </c>
      <c r="AE2191">
        <v>0</v>
      </c>
      <c r="AF2191" t="s">
        <v>3</v>
      </c>
      <c r="AG2191">
        <v>2.7200000000000002E-3</v>
      </c>
      <c r="AH2191">
        <v>2</v>
      </c>
      <c r="AI2191">
        <v>53562590</v>
      </c>
      <c r="AJ2191">
        <v>2390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 x14ac:dyDescent="0.2">
      <c r="A2192">
        <f>ROW(Source!A1398)</f>
        <v>1398</v>
      </c>
      <c r="B2192">
        <v>53562602</v>
      </c>
      <c r="C2192">
        <v>53562584</v>
      </c>
      <c r="D2192">
        <v>53145031</v>
      </c>
      <c r="E2192">
        <v>1</v>
      </c>
      <c r="F2192">
        <v>1</v>
      </c>
      <c r="G2192">
        <v>1</v>
      </c>
      <c r="H2192">
        <v>3</v>
      </c>
      <c r="I2192" t="s">
        <v>2002</v>
      </c>
      <c r="J2192" t="s">
        <v>2019</v>
      </c>
      <c r="K2192" t="s">
        <v>2004</v>
      </c>
      <c r="L2192">
        <v>1356</v>
      </c>
      <c r="N2192">
        <v>1010</v>
      </c>
      <c r="O2192" t="s">
        <v>949</v>
      </c>
      <c r="P2192" t="s">
        <v>949</v>
      </c>
      <c r="Q2192">
        <v>1000</v>
      </c>
      <c r="X2192">
        <v>0.14299999999999999</v>
      </c>
      <c r="Y2192">
        <v>269</v>
      </c>
      <c r="Z2192">
        <v>0</v>
      </c>
      <c r="AA2192">
        <v>0</v>
      </c>
      <c r="AB2192">
        <v>0</v>
      </c>
      <c r="AC2192">
        <v>0</v>
      </c>
      <c r="AD2192">
        <v>1</v>
      </c>
      <c r="AE2192">
        <v>0</v>
      </c>
      <c r="AF2192" t="s">
        <v>3</v>
      </c>
      <c r="AG2192">
        <v>0.14299999999999999</v>
      </c>
      <c r="AH2192">
        <v>2</v>
      </c>
      <c r="AI2192">
        <v>53562591</v>
      </c>
      <c r="AJ2192">
        <v>2391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</row>
    <row r="2193" spans="1:44" x14ac:dyDescent="0.2">
      <c r="A2193">
        <f>ROW(Source!A1398)</f>
        <v>1398</v>
      </c>
      <c r="B2193">
        <v>53562603</v>
      </c>
      <c r="C2193">
        <v>53562584</v>
      </c>
      <c r="D2193">
        <v>53145534</v>
      </c>
      <c r="E2193">
        <v>1</v>
      </c>
      <c r="F2193">
        <v>1</v>
      </c>
      <c r="G2193">
        <v>1</v>
      </c>
      <c r="H2193">
        <v>3</v>
      </c>
      <c r="I2193" t="s">
        <v>2125</v>
      </c>
      <c r="J2193" t="s">
        <v>2144</v>
      </c>
      <c r="K2193" t="s">
        <v>2127</v>
      </c>
      <c r="L2193">
        <v>1354</v>
      </c>
      <c r="N2193">
        <v>1010</v>
      </c>
      <c r="O2193" t="s">
        <v>160</v>
      </c>
      <c r="P2193" t="s">
        <v>160</v>
      </c>
      <c r="Q2193">
        <v>1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</v>
      </c>
      <c r="AD2193">
        <v>0</v>
      </c>
      <c r="AE2193">
        <v>0</v>
      </c>
      <c r="AF2193" t="s">
        <v>3</v>
      </c>
      <c r="AG2193">
        <v>0</v>
      </c>
      <c r="AH2193">
        <v>3</v>
      </c>
      <c r="AI2193">
        <v>-1</v>
      </c>
      <c r="AJ2193" t="s">
        <v>3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</row>
    <row r="2194" spans="1:44" x14ac:dyDescent="0.2">
      <c r="A2194">
        <f>ROW(Source!A1398)</f>
        <v>1398</v>
      </c>
      <c r="B2194">
        <v>53562604</v>
      </c>
      <c r="C2194">
        <v>53562584</v>
      </c>
      <c r="D2194">
        <v>53145909</v>
      </c>
      <c r="E2194">
        <v>1</v>
      </c>
      <c r="F2194">
        <v>1</v>
      </c>
      <c r="G2194">
        <v>1</v>
      </c>
      <c r="H2194">
        <v>3</v>
      </c>
      <c r="I2194" t="s">
        <v>2128</v>
      </c>
      <c r="J2194" t="s">
        <v>2145</v>
      </c>
      <c r="K2194" t="s">
        <v>2130</v>
      </c>
      <c r="L2194">
        <v>1354</v>
      </c>
      <c r="N2194">
        <v>1010</v>
      </c>
      <c r="O2194" t="s">
        <v>160</v>
      </c>
      <c r="P2194" t="s">
        <v>160</v>
      </c>
      <c r="Q2194">
        <v>1</v>
      </c>
      <c r="X2194">
        <v>143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 t="s">
        <v>3</v>
      </c>
      <c r="AG2194">
        <v>143</v>
      </c>
      <c r="AH2194">
        <v>3</v>
      </c>
      <c r="AI2194">
        <v>-1</v>
      </c>
      <c r="AJ2194" t="s">
        <v>3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</row>
    <row r="2195" spans="1:44" x14ac:dyDescent="0.2">
      <c r="A2195">
        <f>ROW(Source!A1398)</f>
        <v>1398</v>
      </c>
      <c r="B2195">
        <v>53562605</v>
      </c>
      <c r="C2195">
        <v>53562584</v>
      </c>
      <c r="D2195">
        <v>53145924</v>
      </c>
      <c r="E2195">
        <v>1</v>
      </c>
      <c r="F2195">
        <v>1</v>
      </c>
      <c r="G2195">
        <v>1</v>
      </c>
      <c r="H2195">
        <v>3</v>
      </c>
      <c r="I2195" t="s">
        <v>2131</v>
      </c>
      <c r="J2195" t="s">
        <v>2146</v>
      </c>
      <c r="K2195" t="s">
        <v>2133</v>
      </c>
      <c r="L2195">
        <v>1354</v>
      </c>
      <c r="N2195">
        <v>1010</v>
      </c>
      <c r="O2195" t="s">
        <v>160</v>
      </c>
      <c r="P2195" t="s">
        <v>160</v>
      </c>
      <c r="Q2195">
        <v>1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</v>
      </c>
      <c r="AD2195">
        <v>0</v>
      </c>
      <c r="AE2195">
        <v>0</v>
      </c>
      <c r="AF2195" t="s">
        <v>3</v>
      </c>
      <c r="AG2195">
        <v>0</v>
      </c>
      <c r="AH2195">
        <v>3</v>
      </c>
      <c r="AI2195">
        <v>-1</v>
      </c>
      <c r="AJ2195" t="s">
        <v>3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</row>
    <row r="2196" spans="1:44" x14ac:dyDescent="0.2">
      <c r="A2196">
        <f>ROW(Source!A1398)</f>
        <v>1398</v>
      </c>
      <c r="B2196">
        <v>53562606</v>
      </c>
      <c r="C2196">
        <v>53562584</v>
      </c>
      <c r="D2196">
        <v>53146152</v>
      </c>
      <c r="E2196">
        <v>1</v>
      </c>
      <c r="F2196">
        <v>1</v>
      </c>
      <c r="G2196">
        <v>1</v>
      </c>
      <c r="H2196">
        <v>3</v>
      </c>
      <c r="I2196" t="s">
        <v>1576</v>
      </c>
      <c r="J2196" t="s">
        <v>2020</v>
      </c>
      <c r="K2196" t="s">
        <v>1578</v>
      </c>
      <c r="L2196">
        <v>1339</v>
      </c>
      <c r="N2196">
        <v>1007</v>
      </c>
      <c r="O2196" t="s">
        <v>425</v>
      </c>
      <c r="P2196" t="s">
        <v>425</v>
      </c>
      <c r="Q2196">
        <v>1</v>
      </c>
      <c r="X2196">
        <v>0.45779999999999998</v>
      </c>
      <c r="Y2196">
        <v>2.44</v>
      </c>
      <c r="Z2196">
        <v>0</v>
      </c>
      <c r="AA2196">
        <v>0</v>
      </c>
      <c r="AB2196">
        <v>0</v>
      </c>
      <c r="AC2196">
        <v>0</v>
      </c>
      <c r="AD2196">
        <v>1</v>
      </c>
      <c r="AE2196">
        <v>0</v>
      </c>
      <c r="AF2196" t="s">
        <v>3</v>
      </c>
      <c r="AG2196">
        <v>0.45779999999999998</v>
      </c>
      <c r="AH2196">
        <v>2</v>
      </c>
      <c r="AI2196">
        <v>53562594</v>
      </c>
      <c r="AJ2196">
        <v>2394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</row>
    <row r="2197" spans="1:44" x14ac:dyDescent="0.2">
      <c r="A2197">
        <f>ROW(Source!A1398)</f>
        <v>1398</v>
      </c>
      <c r="B2197">
        <v>53562607</v>
      </c>
      <c r="C2197">
        <v>53562584</v>
      </c>
      <c r="D2197">
        <v>53146346</v>
      </c>
      <c r="E2197">
        <v>1</v>
      </c>
      <c r="F2197">
        <v>1</v>
      </c>
      <c r="G2197">
        <v>1</v>
      </c>
      <c r="H2197">
        <v>3</v>
      </c>
      <c r="I2197" t="s">
        <v>2134</v>
      </c>
      <c r="J2197" t="s">
        <v>2147</v>
      </c>
      <c r="K2197" t="s">
        <v>2136</v>
      </c>
      <c r="L2197">
        <v>1302</v>
      </c>
      <c r="N2197">
        <v>1003</v>
      </c>
      <c r="O2197" t="s">
        <v>833</v>
      </c>
      <c r="P2197" t="s">
        <v>833</v>
      </c>
      <c r="Q2197">
        <v>10</v>
      </c>
      <c r="X2197">
        <v>10.25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 t="s">
        <v>3</v>
      </c>
      <c r="AG2197">
        <v>10.25</v>
      </c>
      <c r="AH2197">
        <v>3</v>
      </c>
      <c r="AI2197">
        <v>-1</v>
      </c>
      <c r="AJ2197" t="s">
        <v>3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</row>
    <row r="2198" spans="1:44" x14ac:dyDescent="0.2">
      <c r="A2198">
        <f>ROW(Source!A1399)</f>
        <v>1399</v>
      </c>
      <c r="B2198">
        <v>53562595</v>
      </c>
      <c r="C2198">
        <v>53562584</v>
      </c>
      <c r="D2198">
        <v>53014255</v>
      </c>
      <c r="E2198">
        <v>1</v>
      </c>
      <c r="F2198">
        <v>1</v>
      </c>
      <c r="G2198">
        <v>1</v>
      </c>
      <c r="H2198">
        <v>1</v>
      </c>
      <c r="I2198" t="s">
        <v>1993</v>
      </c>
      <c r="J2198" t="s">
        <v>3</v>
      </c>
      <c r="K2198" t="s">
        <v>1994</v>
      </c>
      <c r="L2198">
        <v>1369</v>
      </c>
      <c r="N2198">
        <v>1013</v>
      </c>
      <c r="O2198" t="s">
        <v>1486</v>
      </c>
      <c r="P2198" t="s">
        <v>1486</v>
      </c>
      <c r="Q2198">
        <v>1</v>
      </c>
      <c r="X2198">
        <v>13.18</v>
      </c>
      <c r="Y2198">
        <v>0</v>
      </c>
      <c r="Z2198">
        <v>0</v>
      </c>
      <c r="AA2198">
        <v>0</v>
      </c>
      <c r="AB2198">
        <v>331.26</v>
      </c>
      <c r="AC2198">
        <v>0</v>
      </c>
      <c r="AD2198">
        <v>1</v>
      </c>
      <c r="AE2198">
        <v>1</v>
      </c>
      <c r="AF2198" t="s">
        <v>62</v>
      </c>
      <c r="AG2198">
        <v>17.430549999999997</v>
      </c>
      <c r="AH2198">
        <v>2</v>
      </c>
      <c r="AI2198">
        <v>53562585</v>
      </c>
      <c r="AJ2198">
        <v>2395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 x14ac:dyDescent="0.2">
      <c r="A2199">
        <f>ROW(Source!A1399)</f>
        <v>1399</v>
      </c>
      <c r="B2199">
        <v>53562596</v>
      </c>
      <c r="C2199">
        <v>53562584</v>
      </c>
      <c r="D2199">
        <v>121548</v>
      </c>
      <c r="E2199">
        <v>1</v>
      </c>
      <c r="F2199">
        <v>1</v>
      </c>
      <c r="G2199">
        <v>1</v>
      </c>
      <c r="H2199">
        <v>1</v>
      </c>
      <c r="I2199" t="s">
        <v>31</v>
      </c>
      <c r="J2199" t="s">
        <v>3</v>
      </c>
      <c r="K2199" t="s">
        <v>1489</v>
      </c>
      <c r="L2199">
        <v>608254</v>
      </c>
      <c r="N2199">
        <v>1013</v>
      </c>
      <c r="O2199" t="s">
        <v>1490</v>
      </c>
      <c r="P2199" t="s">
        <v>1490</v>
      </c>
      <c r="Q2199">
        <v>1</v>
      </c>
      <c r="X2199">
        <v>0.01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1</v>
      </c>
      <c r="AE2199">
        <v>2</v>
      </c>
      <c r="AF2199" t="s">
        <v>61</v>
      </c>
      <c r="AG2199">
        <v>1.4374999999999999E-2</v>
      </c>
      <c r="AH2199">
        <v>2</v>
      </c>
      <c r="AI2199">
        <v>53562586</v>
      </c>
      <c r="AJ2199">
        <v>2396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</row>
    <row r="2200" spans="1:44" x14ac:dyDescent="0.2">
      <c r="A2200">
        <f>ROW(Source!A1399)</f>
        <v>1399</v>
      </c>
      <c r="B2200">
        <v>53562597</v>
      </c>
      <c r="C2200">
        <v>53562584</v>
      </c>
      <c r="D2200">
        <v>53146464</v>
      </c>
      <c r="E2200">
        <v>1</v>
      </c>
      <c r="F2200">
        <v>1</v>
      </c>
      <c r="G2200">
        <v>1</v>
      </c>
      <c r="H2200">
        <v>2</v>
      </c>
      <c r="I2200" t="s">
        <v>1582</v>
      </c>
      <c r="J2200" t="s">
        <v>2015</v>
      </c>
      <c r="K2200" t="s">
        <v>1584</v>
      </c>
      <c r="L2200">
        <v>1368</v>
      </c>
      <c r="N2200">
        <v>1011</v>
      </c>
      <c r="O2200" t="s">
        <v>1494</v>
      </c>
      <c r="P2200" t="s">
        <v>1494</v>
      </c>
      <c r="Q2200">
        <v>1</v>
      </c>
      <c r="X2200">
        <v>0.01</v>
      </c>
      <c r="Y2200">
        <v>0</v>
      </c>
      <c r="Z2200">
        <v>86.4</v>
      </c>
      <c r="AA2200">
        <v>13.5</v>
      </c>
      <c r="AB2200">
        <v>0</v>
      </c>
      <c r="AC2200">
        <v>0</v>
      </c>
      <c r="AD2200">
        <v>1</v>
      </c>
      <c r="AE2200">
        <v>0</v>
      </c>
      <c r="AF2200" t="s">
        <v>61</v>
      </c>
      <c r="AG2200">
        <v>1.4374999999999999E-2</v>
      </c>
      <c r="AH2200">
        <v>2</v>
      </c>
      <c r="AI2200">
        <v>53562587</v>
      </c>
      <c r="AJ2200">
        <v>2397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</row>
    <row r="2201" spans="1:44" x14ac:dyDescent="0.2">
      <c r="A2201">
        <f>ROW(Source!A1399)</f>
        <v>1399</v>
      </c>
      <c r="B2201">
        <v>53562598</v>
      </c>
      <c r="C2201">
        <v>53562584</v>
      </c>
      <c r="D2201">
        <v>53146562</v>
      </c>
      <c r="E2201">
        <v>1</v>
      </c>
      <c r="F2201">
        <v>1</v>
      </c>
      <c r="G2201">
        <v>1</v>
      </c>
      <c r="H2201">
        <v>2</v>
      </c>
      <c r="I2201" t="s">
        <v>1995</v>
      </c>
      <c r="J2201" t="s">
        <v>2016</v>
      </c>
      <c r="K2201" t="s">
        <v>1997</v>
      </c>
      <c r="L2201">
        <v>1368</v>
      </c>
      <c r="N2201">
        <v>1011</v>
      </c>
      <c r="O2201" t="s">
        <v>1494</v>
      </c>
      <c r="P2201" t="s">
        <v>1494</v>
      </c>
      <c r="Q2201">
        <v>1</v>
      </c>
      <c r="X2201">
        <v>1.27</v>
      </c>
      <c r="Y2201">
        <v>0</v>
      </c>
      <c r="Z2201">
        <v>29.67</v>
      </c>
      <c r="AA2201">
        <v>0</v>
      </c>
      <c r="AB2201">
        <v>0</v>
      </c>
      <c r="AC2201">
        <v>0</v>
      </c>
      <c r="AD2201">
        <v>1</v>
      </c>
      <c r="AE2201">
        <v>0</v>
      </c>
      <c r="AF2201" t="s">
        <v>61</v>
      </c>
      <c r="AG2201">
        <v>1.8256249999999998</v>
      </c>
      <c r="AH2201">
        <v>2</v>
      </c>
      <c r="AI2201">
        <v>53562588</v>
      </c>
      <c r="AJ2201">
        <v>2398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</row>
    <row r="2202" spans="1:44" x14ac:dyDescent="0.2">
      <c r="A2202">
        <f>ROW(Source!A1399)</f>
        <v>1399</v>
      </c>
      <c r="B2202">
        <v>53562599</v>
      </c>
      <c r="C2202">
        <v>53562584</v>
      </c>
      <c r="D2202">
        <v>53146848</v>
      </c>
      <c r="E2202">
        <v>1</v>
      </c>
      <c r="F2202">
        <v>1</v>
      </c>
      <c r="G2202">
        <v>1</v>
      </c>
      <c r="H2202">
        <v>2</v>
      </c>
      <c r="I2202" t="s">
        <v>1513</v>
      </c>
      <c r="J2202" t="s">
        <v>2017</v>
      </c>
      <c r="K2202" t="s">
        <v>1515</v>
      </c>
      <c r="L2202">
        <v>1368</v>
      </c>
      <c r="N2202">
        <v>1011</v>
      </c>
      <c r="O2202" t="s">
        <v>1494</v>
      </c>
      <c r="P2202" t="s">
        <v>1494</v>
      </c>
      <c r="Q2202">
        <v>1</v>
      </c>
      <c r="X2202">
        <v>0.03</v>
      </c>
      <c r="Y2202">
        <v>0</v>
      </c>
      <c r="Z2202">
        <v>87.17</v>
      </c>
      <c r="AA2202">
        <v>11.6</v>
      </c>
      <c r="AB2202">
        <v>0</v>
      </c>
      <c r="AC2202">
        <v>0</v>
      </c>
      <c r="AD2202">
        <v>1</v>
      </c>
      <c r="AE2202">
        <v>0</v>
      </c>
      <c r="AF2202" t="s">
        <v>61</v>
      </c>
      <c r="AG2202">
        <v>4.3124999999999997E-2</v>
      </c>
      <c r="AH2202">
        <v>2</v>
      </c>
      <c r="AI2202">
        <v>53562589</v>
      </c>
      <c r="AJ2202">
        <v>2399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 x14ac:dyDescent="0.2">
      <c r="A2203">
        <f>ROW(Source!A1399)</f>
        <v>1399</v>
      </c>
      <c r="B2203">
        <v>53562600</v>
      </c>
      <c r="C2203">
        <v>53562584</v>
      </c>
      <c r="D2203">
        <v>53155130</v>
      </c>
      <c r="E2203">
        <v>1</v>
      </c>
      <c r="F2203">
        <v>1</v>
      </c>
      <c r="G2203">
        <v>1</v>
      </c>
      <c r="H2203">
        <v>3</v>
      </c>
      <c r="I2203" t="s">
        <v>2121</v>
      </c>
      <c r="J2203" t="s">
        <v>2143</v>
      </c>
      <c r="K2203" t="s">
        <v>2123</v>
      </c>
      <c r="L2203">
        <v>1371</v>
      </c>
      <c r="N2203">
        <v>1013</v>
      </c>
      <c r="O2203" t="s">
        <v>2124</v>
      </c>
      <c r="P2203" t="s">
        <v>2124</v>
      </c>
      <c r="Q2203">
        <v>1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 t="s">
        <v>3</v>
      </c>
      <c r="AG2203">
        <v>0</v>
      </c>
      <c r="AH2203">
        <v>3</v>
      </c>
      <c r="AI2203">
        <v>-1</v>
      </c>
      <c r="AJ2203" t="s">
        <v>3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 x14ac:dyDescent="0.2">
      <c r="A2204">
        <f>ROW(Source!A1399)</f>
        <v>1399</v>
      </c>
      <c r="B2204">
        <v>53562601</v>
      </c>
      <c r="C2204">
        <v>53562584</v>
      </c>
      <c r="D2204">
        <v>53144819</v>
      </c>
      <c r="E2204">
        <v>1</v>
      </c>
      <c r="F2204">
        <v>1</v>
      </c>
      <c r="G2204">
        <v>1</v>
      </c>
      <c r="H2204">
        <v>3</v>
      </c>
      <c r="I2204" t="s">
        <v>1999</v>
      </c>
      <c r="J2204" t="s">
        <v>2018</v>
      </c>
      <c r="K2204" t="s">
        <v>2001</v>
      </c>
      <c r="L2204">
        <v>1348</v>
      </c>
      <c r="N2204">
        <v>1009</v>
      </c>
      <c r="O2204" t="s">
        <v>26</v>
      </c>
      <c r="P2204" t="s">
        <v>26</v>
      </c>
      <c r="Q2204">
        <v>1000</v>
      </c>
      <c r="X2204">
        <v>2.7200000000000002E-3</v>
      </c>
      <c r="Y2204">
        <v>14528.73</v>
      </c>
      <c r="Z2204">
        <v>0</v>
      </c>
      <c r="AA2204">
        <v>0</v>
      </c>
      <c r="AB2204">
        <v>0</v>
      </c>
      <c r="AC2204">
        <v>0</v>
      </c>
      <c r="AD2204">
        <v>1</v>
      </c>
      <c r="AE2204">
        <v>0</v>
      </c>
      <c r="AF2204" t="s">
        <v>3</v>
      </c>
      <c r="AG2204">
        <v>2.7200000000000002E-3</v>
      </c>
      <c r="AH2204">
        <v>2</v>
      </c>
      <c r="AI2204">
        <v>53562590</v>
      </c>
      <c r="AJ2204">
        <v>2400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</row>
    <row r="2205" spans="1:44" x14ac:dyDescent="0.2">
      <c r="A2205">
        <f>ROW(Source!A1399)</f>
        <v>1399</v>
      </c>
      <c r="B2205">
        <v>53562602</v>
      </c>
      <c r="C2205">
        <v>53562584</v>
      </c>
      <c r="D2205">
        <v>53145031</v>
      </c>
      <c r="E2205">
        <v>1</v>
      </c>
      <c r="F2205">
        <v>1</v>
      </c>
      <c r="G2205">
        <v>1</v>
      </c>
      <c r="H2205">
        <v>3</v>
      </c>
      <c r="I2205" t="s">
        <v>2002</v>
      </c>
      <c r="J2205" t="s">
        <v>2019</v>
      </c>
      <c r="K2205" t="s">
        <v>2004</v>
      </c>
      <c r="L2205">
        <v>1356</v>
      </c>
      <c r="N2205">
        <v>1010</v>
      </c>
      <c r="O2205" t="s">
        <v>949</v>
      </c>
      <c r="P2205" t="s">
        <v>949</v>
      </c>
      <c r="Q2205">
        <v>1000</v>
      </c>
      <c r="X2205">
        <v>0.14299999999999999</v>
      </c>
      <c r="Y2205">
        <v>269</v>
      </c>
      <c r="Z2205">
        <v>0</v>
      </c>
      <c r="AA2205">
        <v>0</v>
      </c>
      <c r="AB2205">
        <v>0</v>
      </c>
      <c r="AC2205">
        <v>0</v>
      </c>
      <c r="AD2205">
        <v>1</v>
      </c>
      <c r="AE2205">
        <v>0</v>
      </c>
      <c r="AF2205" t="s">
        <v>3</v>
      </c>
      <c r="AG2205">
        <v>0.14299999999999999</v>
      </c>
      <c r="AH2205">
        <v>2</v>
      </c>
      <c r="AI2205">
        <v>53562591</v>
      </c>
      <c r="AJ2205">
        <v>2401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</row>
    <row r="2206" spans="1:44" x14ac:dyDescent="0.2">
      <c r="A2206">
        <f>ROW(Source!A1399)</f>
        <v>1399</v>
      </c>
      <c r="B2206">
        <v>53562603</v>
      </c>
      <c r="C2206">
        <v>53562584</v>
      </c>
      <c r="D2206">
        <v>53145534</v>
      </c>
      <c r="E2206">
        <v>1</v>
      </c>
      <c r="F2206">
        <v>1</v>
      </c>
      <c r="G2206">
        <v>1</v>
      </c>
      <c r="H2206">
        <v>3</v>
      </c>
      <c r="I2206" t="s">
        <v>2125</v>
      </c>
      <c r="J2206" t="s">
        <v>2144</v>
      </c>
      <c r="K2206" t="s">
        <v>2127</v>
      </c>
      <c r="L2206">
        <v>1354</v>
      </c>
      <c r="N2206">
        <v>1010</v>
      </c>
      <c r="O2206" t="s">
        <v>160</v>
      </c>
      <c r="P2206" t="s">
        <v>160</v>
      </c>
      <c r="Q2206">
        <v>1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</v>
      </c>
      <c r="AD2206">
        <v>0</v>
      </c>
      <c r="AE2206">
        <v>0</v>
      </c>
      <c r="AF2206" t="s">
        <v>3</v>
      </c>
      <c r="AG2206">
        <v>0</v>
      </c>
      <c r="AH2206">
        <v>3</v>
      </c>
      <c r="AI2206">
        <v>-1</v>
      </c>
      <c r="AJ2206" t="s">
        <v>3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</row>
    <row r="2207" spans="1:44" x14ac:dyDescent="0.2">
      <c r="A2207">
        <f>ROW(Source!A1399)</f>
        <v>1399</v>
      </c>
      <c r="B2207">
        <v>53562604</v>
      </c>
      <c r="C2207">
        <v>53562584</v>
      </c>
      <c r="D2207">
        <v>53145909</v>
      </c>
      <c r="E2207">
        <v>1</v>
      </c>
      <c r="F2207">
        <v>1</v>
      </c>
      <c r="G2207">
        <v>1</v>
      </c>
      <c r="H2207">
        <v>3</v>
      </c>
      <c r="I2207" t="s">
        <v>2128</v>
      </c>
      <c r="J2207" t="s">
        <v>2145</v>
      </c>
      <c r="K2207" t="s">
        <v>2130</v>
      </c>
      <c r="L2207">
        <v>1354</v>
      </c>
      <c r="N2207">
        <v>1010</v>
      </c>
      <c r="O2207" t="s">
        <v>160</v>
      </c>
      <c r="P2207" t="s">
        <v>160</v>
      </c>
      <c r="Q2207">
        <v>1</v>
      </c>
      <c r="X2207">
        <v>143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 t="s">
        <v>3</v>
      </c>
      <c r="AG2207">
        <v>143</v>
      </c>
      <c r="AH2207">
        <v>3</v>
      </c>
      <c r="AI2207">
        <v>-1</v>
      </c>
      <c r="AJ2207" t="s">
        <v>3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 x14ac:dyDescent="0.2">
      <c r="A2208">
        <f>ROW(Source!A1399)</f>
        <v>1399</v>
      </c>
      <c r="B2208">
        <v>53562605</v>
      </c>
      <c r="C2208">
        <v>53562584</v>
      </c>
      <c r="D2208">
        <v>53145924</v>
      </c>
      <c r="E2208">
        <v>1</v>
      </c>
      <c r="F2208">
        <v>1</v>
      </c>
      <c r="G2208">
        <v>1</v>
      </c>
      <c r="H2208">
        <v>3</v>
      </c>
      <c r="I2208" t="s">
        <v>2131</v>
      </c>
      <c r="J2208" t="s">
        <v>2146</v>
      </c>
      <c r="K2208" t="s">
        <v>2133</v>
      </c>
      <c r="L2208">
        <v>1354</v>
      </c>
      <c r="N2208">
        <v>1010</v>
      </c>
      <c r="O2208" t="s">
        <v>160</v>
      </c>
      <c r="P2208" t="s">
        <v>160</v>
      </c>
      <c r="Q2208">
        <v>1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</v>
      </c>
      <c r="AD2208">
        <v>0</v>
      </c>
      <c r="AE2208">
        <v>0</v>
      </c>
      <c r="AF2208" t="s">
        <v>3</v>
      </c>
      <c r="AG2208">
        <v>0</v>
      </c>
      <c r="AH2208">
        <v>3</v>
      </c>
      <c r="AI2208">
        <v>-1</v>
      </c>
      <c r="AJ2208" t="s">
        <v>3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 x14ac:dyDescent="0.2">
      <c r="A2209">
        <f>ROW(Source!A1399)</f>
        <v>1399</v>
      </c>
      <c r="B2209">
        <v>53562606</v>
      </c>
      <c r="C2209">
        <v>53562584</v>
      </c>
      <c r="D2209">
        <v>53146152</v>
      </c>
      <c r="E2209">
        <v>1</v>
      </c>
      <c r="F2209">
        <v>1</v>
      </c>
      <c r="G2209">
        <v>1</v>
      </c>
      <c r="H2209">
        <v>3</v>
      </c>
      <c r="I2209" t="s">
        <v>1576</v>
      </c>
      <c r="J2209" t="s">
        <v>2020</v>
      </c>
      <c r="K2209" t="s">
        <v>1578</v>
      </c>
      <c r="L2209">
        <v>1339</v>
      </c>
      <c r="N2209">
        <v>1007</v>
      </c>
      <c r="O2209" t="s">
        <v>425</v>
      </c>
      <c r="P2209" t="s">
        <v>425</v>
      </c>
      <c r="Q2209">
        <v>1</v>
      </c>
      <c r="X2209">
        <v>0.45779999999999998</v>
      </c>
      <c r="Y2209">
        <v>2.44</v>
      </c>
      <c r="Z2209">
        <v>0</v>
      </c>
      <c r="AA2209">
        <v>0</v>
      </c>
      <c r="AB2209">
        <v>0</v>
      </c>
      <c r="AC2209">
        <v>0</v>
      </c>
      <c r="AD2209">
        <v>1</v>
      </c>
      <c r="AE2209">
        <v>0</v>
      </c>
      <c r="AF2209" t="s">
        <v>3</v>
      </c>
      <c r="AG2209">
        <v>0.45779999999999998</v>
      </c>
      <c r="AH2209">
        <v>2</v>
      </c>
      <c r="AI2209">
        <v>53562594</v>
      </c>
      <c r="AJ2209">
        <v>2404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</row>
    <row r="2210" spans="1:44" x14ac:dyDescent="0.2">
      <c r="A2210">
        <f>ROW(Source!A1399)</f>
        <v>1399</v>
      </c>
      <c r="B2210">
        <v>53562607</v>
      </c>
      <c r="C2210">
        <v>53562584</v>
      </c>
      <c r="D2210">
        <v>53146346</v>
      </c>
      <c r="E2210">
        <v>1</v>
      </c>
      <c r="F2210">
        <v>1</v>
      </c>
      <c r="G2210">
        <v>1</v>
      </c>
      <c r="H2210">
        <v>3</v>
      </c>
      <c r="I2210" t="s">
        <v>2134</v>
      </c>
      <c r="J2210" t="s">
        <v>2147</v>
      </c>
      <c r="K2210" t="s">
        <v>2136</v>
      </c>
      <c r="L2210">
        <v>1302</v>
      </c>
      <c r="N2210">
        <v>1003</v>
      </c>
      <c r="O2210" t="s">
        <v>833</v>
      </c>
      <c r="P2210" t="s">
        <v>833</v>
      </c>
      <c r="Q2210">
        <v>10</v>
      </c>
      <c r="X2210">
        <v>10.25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 t="s">
        <v>3</v>
      </c>
      <c r="AG2210">
        <v>10.25</v>
      </c>
      <c r="AH2210">
        <v>3</v>
      </c>
      <c r="AI2210">
        <v>-1</v>
      </c>
      <c r="AJ2210" t="s">
        <v>3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</row>
    <row r="2211" spans="1:44" x14ac:dyDescent="0.2">
      <c r="A2211">
        <f>ROW(Source!A1404)</f>
        <v>1404</v>
      </c>
      <c r="B2211">
        <v>53562569</v>
      </c>
      <c r="C2211">
        <v>53562558</v>
      </c>
      <c r="D2211">
        <v>53014255</v>
      </c>
      <c r="E2211">
        <v>1</v>
      </c>
      <c r="F2211">
        <v>1</v>
      </c>
      <c r="G2211">
        <v>1</v>
      </c>
      <c r="H2211">
        <v>1</v>
      </c>
      <c r="I2211" t="s">
        <v>1993</v>
      </c>
      <c r="J2211" t="s">
        <v>3</v>
      </c>
      <c r="K2211" t="s">
        <v>1994</v>
      </c>
      <c r="L2211">
        <v>1369</v>
      </c>
      <c r="N2211">
        <v>1013</v>
      </c>
      <c r="O2211" t="s">
        <v>1486</v>
      </c>
      <c r="P2211" t="s">
        <v>1486</v>
      </c>
      <c r="Q2211">
        <v>1</v>
      </c>
      <c r="X2211">
        <v>12.51</v>
      </c>
      <c r="Y2211">
        <v>0</v>
      </c>
      <c r="Z2211">
        <v>0</v>
      </c>
      <c r="AA2211">
        <v>0</v>
      </c>
      <c r="AB2211">
        <v>9.4</v>
      </c>
      <c r="AC2211">
        <v>0</v>
      </c>
      <c r="AD2211">
        <v>1</v>
      </c>
      <c r="AE2211">
        <v>1</v>
      </c>
      <c r="AF2211" t="s">
        <v>62</v>
      </c>
      <c r="AG2211">
        <v>16.544474999999995</v>
      </c>
      <c r="AH2211">
        <v>2</v>
      </c>
      <c r="AI2211">
        <v>53562559</v>
      </c>
      <c r="AJ2211">
        <v>2405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 x14ac:dyDescent="0.2">
      <c r="A2212">
        <f>ROW(Source!A1404)</f>
        <v>1404</v>
      </c>
      <c r="B2212">
        <v>53562570</v>
      </c>
      <c r="C2212">
        <v>53562558</v>
      </c>
      <c r="D2212">
        <v>121548</v>
      </c>
      <c r="E2212">
        <v>1</v>
      </c>
      <c r="F2212">
        <v>1</v>
      </c>
      <c r="G2212">
        <v>1</v>
      </c>
      <c r="H2212">
        <v>1</v>
      </c>
      <c r="I2212" t="s">
        <v>31</v>
      </c>
      <c r="J2212" t="s">
        <v>3</v>
      </c>
      <c r="K2212" t="s">
        <v>1489</v>
      </c>
      <c r="L2212">
        <v>608254</v>
      </c>
      <c r="N2212">
        <v>1013</v>
      </c>
      <c r="O2212" t="s">
        <v>1490</v>
      </c>
      <c r="P2212" t="s">
        <v>1490</v>
      </c>
      <c r="Q2212">
        <v>1</v>
      </c>
      <c r="X2212">
        <v>0.02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1</v>
      </c>
      <c r="AE2212">
        <v>2</v>
      </c>
      <c r="AF2212" t="s">
        <v>61</v>
      </c>
      <c r="AG2212">
        <v>2.8749999999999998E-2</v>
      </c>
      <c r="AH2212">
        <v>2</v>
      </c>
      <c r="AI2212">
        <v>53562560</v>
      </c>
      <c r="AJ2212">
        <v>2406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</row>
    <row r="2213" spans="1:44" x14ac:dyDescent="0.2">
      <c r="A2213">
        <f>ROW(Source!A1404)</f>
        <v>1404</v>
      </c>
      <c r="B2213">
        <v>53562571</v>
      </c>
      <c r="C2213">
        <v>53562558</v>
      </c>
      <c r="D2213">
        <v>53146464</v>
      </c>
      <c r="E2213">
        <v>1</v>
      </c>
      <c r="F2213">
        <v>1</v>
      </c>
      <c r="G2213">
        <v>1</v>
      </c>
      <c r="H2213">
        <v>2</v>
      </c>
      <c r="I2213" t="s">
        <v>1582</v>
      </c>
      <c r="J2213" t="s">
        <v>2015</v>
      </c>
      <c r="K2213" t="s">
        <v>1584</v>
      </c>
      <c r="L2213">
        <v>1368</v>
      </c>
      <c r="N2213">
        <v>1011</v>
      </c>
      <c r="O2213" t="s">
        <v>1494</v>
      </c>
      <c r="P2213" t="s">
        <v>1494</v>
      </c>
      <c r="Q2213">
        <v>1</v>
      </c>
      <c r="X2213">
        <v>0.02</v>
      </c>
      <c r="Y2213">
        <v>0</v>
      </c>
      <c r="Z2213">
        <v>86.4</v>
      </c>
      <c r="AA2213">
        <v>13.5</v>
      </c>
      <c r="AB2213">
        <v>0</v>
      </c>
      <c r="AC2213">
        <v>0</v>
      </c>
      <c r="AD2213">
        <v>1</v>
      </c>
      <c r="AE2213">
        <v>0</v>
      </c>
      <c r="AF2213" t="s">
        <v>61</v>
      </c>
      <c r="AG2213">
        <v>2.8749999999999998E-2</v>
      </c>
      <c r="AH2213">
        <v>2</v>
      </c>
      <c r="AI2213">
        <v>53562561</v>
      </c>
      <c r="AJ2213">
        <v>2407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</row>
    <row r="2214" spans="1:44" x14ac:dyDescent="0.2">
      <c r="A2214">
        <f>ROW(Source!A1404)</f>
        <v>1404</v>
      </c>
      <c r="B2214">
        <v>53562572</v>
      </c>
      <c r="C2214">
        <v>53562558</v>
      </c>
      <c r="D2214">
        <v>53146562</v>
      </c>
      <c r="E2214">
        <v>1</v>
      </c>
      <c r="F2214">
        <v>1</v>
      </c>
      <c r="G2214">
        <v>1</v>
      </c>
      <c r="H2214">
        <v>2</v>
      </c>
      <c r="I2214" t="s">
        <v>1995</v>
      </c>
      <c r="J2214" t="s">
        <v>2016</v>
      </c>
      <c r="K2214" t="s">
        <v>1997</v>
      </c>
      <c r="L2214">
        <v>1368</v>
      </c>
      <c r="N2214">
        <v>1011</v>
      </c>
      <c r="O2214" t="s">
        <v>1494</v>
      </c>
      <c r="P2214" t="s">
        <v>1494</v>
      </c>
      <c r="Q2214">
        <v>1</v>
      </c>
      <c r="X2214">
        <v>1.27</v>
      </c>
      <c r="Y2214">
        <v>0</v>
      </c>
      <c r="Z2214">
        <v>29.67</v>
      </c>
      <c r="AA2214">
        <v>0</v>
      </c>
      <c r="AB2214">
        <v>0</v>
      </c>
      <c r="AC2214">
        <v>0</v>
      </c>
      <c r="AD2214">
        <v>1</v>
      </c>
      <c r="AE2214">
        <v>0</v>
      </c>
      <c r="AF2214" t="s">
        <v>61</v>
      </c>
      <c r="AG2214">
        <v>1.8256249999999998</v>
      </c>
      <c r="AH2214">
        <v>2</v>
      </c>
      <c r="AI2214">
        <v>53562562</v>
      </c>
      <c r="AJ2214">
        <v>2408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</row>
    <row r="2215" spans="1:44" x14ac:dyDescent="0.2">
      <c r="A2215">
        <f>ROW(Source!A1404)</f>
        <v>1404</v>
      </c>
      <c r="B2215">
        <v>53562573</v>
      </c>
      <c r="C2215">
        <v>53562558</v>
      </c>
      <c r="D2215">
        <v>53146848</v>
      </c>
      <c r="E2215">
        <v>1</v>
      </c>
      <c r="F2215">
        <v>1</v>
      </c>
      <c r="G2215">
        <v>1</v>
      </c>
      <c r="H2215">
        <v>2</v>
      </c>
      <c r="I2215" t="s">
        <v>1513</v>
      </c>
      <c r="J2215" t="s">
        <v>2017</v>
      </c>
      <c r="K2215" t="s">
        <v>1515</v>
      </c>
      <c r="L2215">
        <v>1368</v>
      </c>
      <c r="N2215">
        <v>1011</v>
      </c>
      <c r="O2215" t="s">
        <v>1494</v>
      </c>
      <c r="P2215" t="s">
        <v>1494</v>
      </c>
      <c r="Q2215">
        <v>1</v>
      </c>
      <c r="X2215">
        <v>0.06</v>
      </c>
      <c r="Y2215">
        <v>0</v>
      </c>
      <c r="Z2215">
        <v>87.17</v>
      </c>
      <c r="AA2215">
        <v>11.6</v>
      </c>
      <c r="AB2215">
        <v>0</v>
      </c>
      <c r="AC2215">
        <v>0</v>
      </c>
      <c r="AD2215">
        <v>1</v>
      </c>
      <c r="AE2215">
        <v>0</v>
      </c>
      <c r="AF2215" t="s">
        <v>61</v>
      </c>
      <c r="AG2215">
        <v>8.6249999999999993E-2</v>
      </c>
      <c r="AH2215">
        <v>2</v>
      </c>
      <c r="AI2215">
        <v>53562563</v>
      </c>
      <c r="AJ2215">
        <v>2409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</row>
    <row r="2216" spans="1:44" x14ac:dyDescent="0.2">
      <c r="A2216">
        <f>ROW(Source!A1404)</f>
        <v>1404</v>
      </c>
      <c r="B2216">
        <v>53562574</v>
      </c>
      <c r="C2216">
        <v>53562558</v>
      </c>
      <c r="D2216">
        <v>53155130</v>
      </c>
      <c r="E2216">
        <v>1</v>
      </c>
      <c r="F2216">
        <v>1</v>
      </c>
      <c r="G2216">
        <v>1</v>
      </c>
      <c r="H2216">
        <v>3</v>
      </c>
      <c r="I2216" t="s">
        <v>2121</v>
      </c>
      <c r="J2216" t="s">
        <v>2143</v>
      </c>
      <c r="K2216" t="s">
        <v>2123</v>
      </c>
      <c r="L2216">
        <v>1371</v>
      </c>
      <c r="N2216">
        <v>1013</v>
      </c>
      <c r="O2216" t="s">
        <v>2124</v>
      </c>
      <c r="P2216" t="s">
        <v>2124</v>
      </c>
      <c r="Q2216">
        <v>1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</v>
      </c>
      <c r="AD2216">
        <v>0</v>
      </c>
      <c r="AE2216">
        <v>0</v>
      </c>
      <c r="AF2216" t="s">
        <v>3</v>
      </c>
      <c r="AG2216">
        <v>0</v>
      </c>
      <c r="AH2216">
        <v>3</v>
      </c>
      <c r="AI2216">
        <v>-1</v>
      </c>
      <c r="AJ2216" t="s">
        <v>3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</row>
    <row r="2217" spans="1:44" x14ac:dyDescent="0.2">
      <c r="A2217">
        <f>ROW(Source!A1404)</f>
        <v>1404</v>
      </c>
      <c r="B2217">
        <v>53562575</v>
      </c>
      <c r="C2217">
        <v>53562558</v>
      </c>
      <c r="D2217">
        <v>53144819</v>
      </c>
      <c r="E2217">
        <v>1</v>
      </c>
      <c r="F2217">
        <v>1</v>
      </c>
      <c r="G2217">
        <v>1</v>
      </c>
      <c r="H2217">
        <v>3</v>
      </c>
      <c r="I2217" t="s">
        <v>1999</v>
      </c>
      <c r="J2217" t="s">
        <v>2018</v>
      </c>
      <c r="K2217" t="s">
        <v>2001</v>
      </c>
      <c r="L2217">
        <v>1348</v>
      </c>
      <c r="N2217">
        <v>1009</v>
      </c>
      <c r="O2217" t="s">
        <v>26</v>
      </c>
      <c r="P2217" t="s">
        <v>26</v>
      </c>
      <c r="Q2217">
        <v>1000</v>
      </c>
      <c r="X2217">
        <v>2.1099999999999999E-3</v>
      </c>
      <c r="Y2217">
        <v>14528.73</v>
      </c>
      <c r="Z2217">
        <v>0</v>
      </c>
      <c r="AA2217">
        <v>0</v>
      </c>
      <c r="AB2217">
        <v>0</v>
      </c>
      <c r="AC2217">
        <v>0</v>
      </c>
      <c r="AD2217">
        <v>1</v>
      </c>
      <c r="AE2217">
        <v>0</v>
      </c>
      <c r="AF2217" t="s">
        <v>3</v>
      </c>
      <c r="AG2217">
        <v>2.1099999999999999E-3</v>
      </c>
      <c r="AH2217">
        <v>2</v>
      </c>
      <c r="AI2217">
        <v>53562564</v>
      </c>
      <c r="AJ2217">
        <v>2410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</row>
    <row r="2218" spans="1:44" x14ac:dyDescent="0.2">
      <c r="A2218">
        <f>ROW(Source!A1404)</f>
        <v>1404</v>
      </c>
      <c r="B2218">
        <v>53562576</v>
      </c>
      <c r="C2218">
        <v>53562558</v>
      </c>
      <c r="D2218">
        <v>53145031</v>
      </c>
      <c r="E2218">
        <v>1</v>
      </c>
      <c r="F2218">
        <v>1</v>
      </c>
      <c r="G2218">
        <v>1</v>
      </c>
      <c r="H2218">
        <v>3</v>
      </c>
      <c r="I2218" t="s">
        <v>2002</v>
      </c>
      <c r="J2218" t="s">
        <v>2019</v>
      </c>
      <c r="K2218" t="s">
        <v>2004</v>
      </c>
      <c r="L2218">
        <v>1356</v>
      </c>
      <c r="N2218">
        <v>1010</v>
      </c>
      <c r="O2218" t="s">
        <v>949</v>
      </c>
      <c r="P2218" t="s">
        <v>949</v>
      </c>
      <c r="Q2218">
        <v>1000</v>
      </c>
      <c r="X2218">
        <v>0.111</v>
      </c>
      <c r="Y2218">
        <v>269</v>
      </c>
      <c r="Z2218">
        <v>0</v>
      </c>
      <c r="AA2218">
        <v>0</v>
      </c>
      <c r="AB2218">
        <v>0</v>
      </c>
      <c r="AC2218">
        <v>0</v>
      </c>
      <c r="AD2218">
        <v>1</v>
      </c>
      <c r="AE2218">
        <v>0</v>
      </c>
      <c r="AF2218" t="s">
        <v>3</v>
      </c>
      <c r="AG2218">
        <v>0.111</v>
      </c>
      <c r="AH2218">
        <v>2</v>
      </c>
      <c r="AI2218">
        <v>53562565</v>
      </c>
      <c r="AJ2218">
        <v>2411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</row>
    <row r="2219" spans="1:44" x14ac:dyDescent="0.2">
      <c r="A2219">
        <f>ROW(Source!A1404)</f>
        <v>1404</v>
      </c>
      <c r="B2219">
        <v>53562577</v>
      </c>
      <c r="C2219">
        <v>53562558</v>
      </c>
      <c r="D2219">
        <v>53145534</v>
      </c>
      <c r="E2219">
        <v>1</v>
      </c>
      <c r="F2219">
        <v>1</v>
      </c>
      <c r="G2219">
        <v>1</v>
      </c>
      <c r="H2219">
        <v>3</v>
      </c>
      <c r="I2219" t="s">
        <v>2125</v>
      </c>
      <c r="J2219" t="s">
        <v>2144</v>
      </c>
      <c r="K2219" t="s">
        <v>2127</v>
      </c>
      <c r="L2219">
        <v>1354</v>
      </c>
      <c r="N2219">
        <v>1010</v>
      </c>
      <c r="O2219" t="s">
        <v>160</v>
      </c>
      <c r="P2219" t="s">
        <v>160</v>
      </c>
      <c r="Q2219">
        <v>1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 t="s">
        <v>3</v>
      </c>
      <c r="AG2219">
        <v>0</v>
      </c>
      <c r="AH2219">
        <v>3</v>
      </c>
      <c r="AI2219">
        <v>-1</v>
      </c>
      <c r="AJ2219" t="s">
        <v>3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</row>
    <row r="2220" spans="1:44" x14ac:dyDescent="0.2">
      <c r="A2220">
        <f>ROW(Source!A1404)</f>
        <v>1404</v>
      </c>
      <c r="B2220">
        <v>53562578</v>
      </c>
      <c r="C2220">
        <v>53562558</v>
      </c>
      <c r="D2220">
        <v>53145909</v>
      </c>
      <c r="E2220">
        <v>1</v>
      </c>
      <c r="F2220">
        <v>1</v>
      </c>
      <c r="G2220">
        <v>1</v>
      </c>
      <c r="H2220">
        <v>3</v>
      </c>
      <c r="I2220" t="s">
        <v>2128</v>
      </c>
      <c r="J2220" t="s">
        <v>2145</v>
      </c>
      <c r="K2220" t="s">
        <v>2130</v>
      </c>
      <c r="L2220">
        <v>1354</v>
      </c>
      <c r="N2220">
        <v>1010</v>
      </c>
      <c r="O2220" t="s">
        <v>160</v>
      </c>
      <c r="P2220" t="s">
        <v>160</v>
      </c>
      <c r="Q2220">
        <v>1</v>
      </c>
      <c r="X2220">
        <v>111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 t="s">
        <v>3</v>
      </c>
      <c r="AG2220">
        <v>111</v>
      </c>
      <c r="AH2220">
        <v>3</v>
      </c>
      <c r="AI2220">
        <v>-1</v>
      </c>
      <c r="AJ2220" t="s">
        <v>3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</row>
    <row r="2221" spans="1:44" x14ac:dyDescent="0.2">
      <c r="A2221">
        <f>ROW(Source!A1404)</f>
        <v>1404</v>
      </c>
      <c r="B2221">
        <v>53562579</v>
      </c>
      <c r="C2221">
        <v>53562558</v>
      </c>
      <c r="D2221">
        <v>53145924</v>
      </c>
      <c r="E2221">
        <v>1</v>
      </c>
      <c r="F2221">
        <v>1</v>
      </c>
      <c r="G2221">
        <v>1</v>
      </c>
      <c r="H2221">
        <v>3</v>
      </c>
      <c r="I2221" t="s">
        <v>2131</v>
      </c>
      <c r="J2221" t="s">
        <v>2146</v>
      </c>
      <c r="K2221" t="s">
        <v>2133</v>
      </c>
      <c r="L2221">
        <v>1354</v>
      </c>
      <c r="N2221">
        <v>1010</v>
      </c>
      <c r="O2221" t="s">
        <v>160</v>
      </c>
      <c r="P2221" t="s">
        <v>160</v>
      </c>
      <c r="Q2221">
        <v>1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</v>
      </c>
      <c r="AD2221">
        <v>0</v>
      </c>
      <c r="AE2221">
        <v>0</v>
      </c>
      <c r="AF2221" t="s">
        <v>3</v>
      </c>
      <c r="AG2221">
        <v>0</v>
      </c>
      <c r="AH2221">
        <v>3</v>
      </c>
      <c r="AI2221">
        <v>-1</v>
      </c>
      <c r="AJ2221" t="s">
        <v>3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</row>
    <row r="2222" spans="1:44" x14ac:dyDescent="0.2">
      <c r="A2222">
        <f>ROW(Source!A1404)</f>
        <v>1404</v>
      </c>
      <c r="B2222">
        <v>53562580</v>
      </c>
      <c r="C2222">
        <v>53562558</v>
      </c>
      <c r="D2222">
        <v>53146152</v>
      </c>
      <c r="E2222">
        <v>1</v>
      </c>
      <c r="F2222">
        <v>1</v>
      </c>
      <c r="G2222">
        <v>1</v>
      </c>
      <c r="H2222">
        <v>3</v>
      </c>
      <c r="I2222" t="s">
        <v>1576</v>
      </c>
      <c r="J2222" t="s">
        <v>2020</v>
      </c>
      <c r="K2222" t="s">
        <v>1578</v>
      </c>
      <c r="L2222">
        <v>1339</v>
      </c>
      <c r="N2222">
        <v>1007</v>
      </c>
      <c r="O2222" t="s">
        <v>425</v>
      </c>
      <c r="P2222" t="s">
        <v>425</v>
      </c>
      <c r="Q2222">
        <v>1</v>
      </c>
      <c r="X2222">
        <v>1.3579000000000001</v>
      </c>
      <c r="Y2222">
        <v>2.44</v>
      </c>
      <c r="Z2222">
        <v>0</v>
      </c>
      <c r="AA2222">
        <v>0</v>
      </c>
      <c r="AB2222">
        <v>0</v>
      </c>
      <c r="AC2222">
        <v>0</v>
      </c>
      <c r="AD2222">
        <v>1</v>
      </c>
      <c r="AE2222">
        <v>0</v>
      </c>
      <c r="AF2222" t="s">
        <v>3</v>
      </c>
      <c r="AG2222">
        <v>1.3579000000000001</v>
      </c>
      <c r="AH2222">
        <v>2</v>
      </c>
      <c r="AI2222">
        <v>53562568</v>
      </c>
      <c r="AJ2222">
        <v>2414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</row>
    <row r="2223" spans="1:44" x14ac:dyDescent="0.2">
      <c r="A2223">
        <f>ROW(Source!A1404)</f>
        <v>1404</v>
      </c>
      <c r="B2223">
        <v>53562581</v>
      </c>
      <c r="C2223">
        <v>53562558</v>
      </c>
      <c r="D2223">
        <v>53146346</v>
      </c>
      <c r="E2223">
        <v>1</v>
      </c>
      <c r="F2223">
        <v>1</v>
      </c>
      <c r="G2223">
        <v>1</v>
      </c>
      <c r="H2223">
        <v>3</v>
      </c>
      <c r="I2223" t="s">
        <v>2134</v>
      </c>
      <c r="J2223" t="s">
        <v>2147</v>
      </c>
      <c r="K2223" t="s">
        <v>2136</v>
      </c>
      <c r="L2223">
        <v>1302</v>
      </c>
      <c r="N2223">
        <v>1003</v>
      </c>
      <c r="O2223" t="s">
        <v>833</v>
      </c>
      <c r="P2223" t="s">
        <v>833</v>
      </c>
      <c r="Q2223">
        <v>10</v>
      </c>
      <c r="X2223">
        <v>10.25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 t="s">
        <v>3</v>
      </c>
      <c r="AG2223">
        <v>10.25</v>
      </c>
      <c r="AH2223">
        <v>3</v>
      </c>
      <c r="AI2223">
        <v>-1</v>
      </c>
      <c r="AJ2223" t="s">
        <v>3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</row>
    <row r="2224" spans="1:44" x14ac:dyDescent="0.2">
      <c r="A2224">
        <f>ROW(Source!A1405)</f>
        <v>1405</v>
      </c>
      <c r="B2224">
        <v>53562569</v>
      </c>
      <c r="C2224">
        <v>53562558</v>
      </c>
      <c r="D2224">
        <v>53014255</v>
      </c>
      <c r="E2224">
        <v>1</v>
      </c>
      <c r="F2224">
        <v>1</v>
      </c>
      <c r="G2224">
        <v>1</v>
      </c>
      <c r="H2224">
        <v>1</v>
      </c>
      <c r="I2224" t="s">
        <v>1993</v>
      </c>
      <c r="J2224" t="s">
        <v>3</v>
      </c>
      <c r="K2224" t="s">
        <v>1994</v>
      </c>
      <c r="L2224">
        <v>1369</v>
      </c>
      <c r="N2224">
        <v>1013</v>
      </c>
      <c r="O2224" t="s">
        <v>1486</v>
      </c>
      <c r="P2224" t="s">
        <v>1486</v>
      </c>
      <c r="Q2224">
        <v>1</v>
      </c>
      <c r="X2224">
        <v>12.51</v>
      </c>
      <c r="Y2224">
        <v>0</v>
      </c>
      <c r="Z2224">
        <v>0</v>
      </c>
      <c r="AA2224">
        <v>0</v>
      </c>
      <c r="AB2224">
        <v>331.26</v>
      </c>
      <c r="AC2224">
        <v>0</v>
      </c>
      <c r="AD2224">
        <v>1</v>
      </c>
      <c r="AE2224">
        <v>1</v>
      </c>
      <c r="AF2224" t="s">
        <v>62</v>
      </c>
      <c r="AG2224">
        <v>16.544474999999995</v>
      </c>
      <c r="AH2224">
        <v>2</v>
      </c>
      <c r="AI2224">
        <v>53562559</v>
      </c>
      <c r="AJ2224">
        <v>2415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</row>
    <row r="2225" spans="1:44" x14ac:dyDescent="0.2">
      <c r="A2225">
        <f>ROW(Source!A1405)</f>
        <v>1405</v>
      </c>
      <c r="B2225">
        <v>53562570</v>
      </c>
      <c r="C2225">
        <v>53562558</v>
      </c>
      <c r="D2225">
        <v>121548</v>
      </c>
      <c r="E2225">
        <v>1</v>
      </c>
      <c r="F2225">
        <v>1</v>
      </c>
      <c r="G2225">
        <v>1</v>
      </c>
      <c r="H2225">
        <v>1</v>
      </c>
      <c r="I2225" t="s">
        <v>31</v>
      </c>
      <c r="J2225" t="s">
        <v>3</v>
      </c>
      <c r="K2225" t="s">
        <v>1489</v>
      </c>
      <c r="L2225">
        <v>608254</v>
      </c>
      <c r="N2225">
        <v>1013</v>
      </c>
      <c r="O2225" t="s">
        <v>1490</v>
      </c>
      <c r="P2225" t="s">
        <v>1490</v>
      </c>
      <c r="Q2225">
        <v>1</v>
      </c>
      <c r="X2225">
        <v>0.02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1</v>
      </c>
      <c r="AE2225">
        <v>2</v>
      </c>
      <c r="AF2225" t="s">
        <v>61</v>
      </c>
      <c r="AG2225">
        <v>2.8749999999999998E-2</v>
      </c>
      <c r="AH2225">
        <v>2</v>
      </c>
      <c r="AI2225">
        <v>53562560</v>
      </c>
      <c r="AJ2225">
        <v>2416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</row>
    <row r="2226" spans="1:44" x14ac:dyDescent="0.2">
      <c r="A2226">
        <f>ROW(Source!A1405)</f>
        <v>1405</v>
      </c>
      <c r="B2226">
        <v>53562571</v>
      </c>
      <c r="C2226">
        <v>53562558</v>
      </c>
      <c r="D2226">
        <v>53146464</v>
      </c>
      <c r="E2226">
        <v>1</v>
      </c>
      <c r="F2226">
        <v>1</v>
      </c>
      <c r="G2226">
        <v>1</v>
      </c>
      <c r="H2226">
        <v>2</v>
      </c>
      <c r="I2226" t="s">
        <v>1582</v>
      </c>
      <c r="J2226" t="s">
        <v>2015</v>
      </c>
      <c r="K2226" t="s">
        <v>1584</v>
      </c>
      <c r="L2226">
        <v>1368</v>
      </c>
      <c r="N2226">
        <v>1011</v>
      </c>
      <c r="O2226" t="s">
        <v>1494</v>
      </c>
      <c r="P2226" t="s">
        <v>1494</v>
      </c>
      <c r="Q2226">
        <v>1</v>
      </c>
      <c r="X2226">
        <v>0.02</v>
      </c>
      <c r="Y2226">
        <v>0</v>
      </c>
      <c r="Z2226">
        <v>86.4</v>
      </c>
      <c r="AA2226">
        <v>13.5</v>
      </c>
      <c r="AB2226">
        <v>0</v>
      </c>
      <c r="AC2226">
        <v>0</v>
      </c>
      <c r="AD2226">
        <v>1</v>
      </c>
      <c r="AE2226">
        <v>0</v>
      </c>
      <c r="AF2226" t="s">
        <v>61</v>
      </c>
      <c r="AG2226">
        <v>2.8749999999999998E-2</v>
      </c>
      <c r="AH2226">
        <v>2</v>
      </c>
      <c r="AI2226">
        <v>53562561</v>
      </c>
      <c r="AJ2226">
        <v>2417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</row>
    <row r="2227" spans="1:44" x14ac:dyDescent="0.2">
      <c r="A2227">
        <f>ROW(Source!A1405)</f>
        <v>1405</v>
      </c>
      <c r="B2227">
        <v>53562572</v>
      </c>
      <c r="C2227">
        <v>53562558</v>
      </c>
      <c r="D2227">
        <v>53146562</v>
      </c>
      <c r="E2227">
        <v>1</v>
      </c>
      <c r="F2227">
        <v>1</v>
      </c>
      <c r="G2227">
        <v>1</v>
      </c>
      <c r="H2227">
        <v>2</v>
      </c>
      <c r="I2227" t="s">
        <v>1995</v>
      </c>
      <c r="J2227" t="s">
        <v>2016</v>
      </c>
      <c r="K2227" t="s">
        <v>1997</v>
      </c>
      <c r="L2227">
        <v>1368</v>
      </c>
      <c r="N2227">
        <v>1011</v>
      </c>
      <c r="O2227" t="s">
        <v>1494</v>
      </c>
      <c r="P2227" t="s">
        <v>1494</v>
      </c>
      <c r="Q2227">
        <v>1</v>
      </c>
      <c r="X2227">
        <v>1.27</v>
      </c>
      <c r="Y2227">
        <v>0</v>
      </c>
      <c r="Z2227">
        <v>29.67</v>
      </c>
      <c r="AA2227">
        <v>0</v>
      </c>
      <c r="AB2227">
        <v>0</v>
      </c>
      <c r="AC2227">
        <v>0</v>
      </c>
      <c r="AD2227">
        <v>1</v>
      </c>
      <c r="AE2227">
        <v>0</v>
      </c>
      <c r="AF2227" t="s">
        <v>61</v>
      </c>
      <c r="AG2227">
        <v>1.8256249999999998</v>
      </c>
      <c r="AH2227">
        <v>2</v>
      </c>
      <c r="AI2227">
        <v>53562562</v>
      </c>
      <c r="AJ2227">
        <v>2418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</row>
    <row r="2228" spans="1:44" x14ac:dyDescent="0.2">
      <c r="A2228">
        <f>ROW(Source!A1405)</f>
        <v>1405</v>
      </c>
      <c r="B2228">
        <v>53562573</v>
      </c>
      <c r="C2228">
        <v>53562558</v>
      </c>
      <c r="D2228">
        <v>53146848</v>
      </c>
      <c r="E2228">
        <v>1</v>
      </c>
      <c r="F2228">
        <v>1</v>
      </c>
      <c r="G2228">
        <v>1</v>
      </c>
      <c r="H2228">
        <v>2</v>
      </c>
      <c r="I2228" t="s">
        <v>1513</v>
      </c>
      <c r="J2228" t="s">
        <v>2017</v>
      </c>
      <c r="K2228" t="s">
        <v>1515</v>
      </c>
      <c r="L2228">
        <v>1368</v>
      </c>
      <c r="N2228">
        <v>1011</v>
      </c>
      <c r="O2228" t="s">
        <v>1494</v>
      </c>
      <c r="P2228" t="s">
        <v>1494</v>
      </c>
      <c r="Q2228">
        <v>1</v>
      </c>
      <c r="X2228">
        <v>0.06</v>
      </c>
      <c r="Y2228">
        <v>0</v>
      </c>
      <c r="Z2228">
        <v>87.17</v>
      </c>
      <c r="AA2228">
        <v>11.6</v>
      </c>
      <c r="AB2228">
        <v>0</v>
      </c>
      <c r="AC2228">
        <v>0</v>
      </c>
      <c r="AD2228">
        <v>1</v>
      </c>
      <c r="AE2228">
        <v>0</v>
      </c>
      <c r="AF2228" t="s">
        <v>61</v>
      </c>
      <c r="AG2228">
        <v>8.6249999999999993E-2</v>
      </c>
      <c r="AH2228">
        <v>2</v>
      </c>
      <c r="AI2228">
        <v>53562563</v>
      </c>
      <c r="AJ2228">
        <v>2419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 x14ac:dyDescent="0.2">
      <c r="A2229">
        <f>ROW(Source!A1405)</f>
        <v>1405</v>
      </c>
      <c r="B2229">
        <v>53562574</v>
      </c>
      <c r="C2229">
        <v>53562558</v>
      </c>
      <c r="D2229">
        <v>53155130</v>
      </c>
      <c r="E2229">
        <v>1</v>
      </c>
      <c r="F2229">
        <v>1</v>
      </c>
      <c r="G2229">
        <v>1</v>
      </c>
      <c r="H2229">
        <v>3</v>
      </c>
      <c r="I2229" t="s">
        <v>2121</v>
      </c>
      <c r="J2229" t="s">
        <v>2143</v>
      </c>
      <c r="K2229" t="s">
        <v>2123</v>
      </c>
      <c r="L2229">
        <v>1371</v>
      </c>
      <c r="N2229">
        <v>1013</v>
      </c>
      <c r="O2229" t="s">
        <v>2124</v>
      </c>
      <c r="P2229" t="s">
        <v>2124</v>
      </c>
      <c r="Q2229">
        <v>1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</v>
      </c>
      <c r="AD2229">
        <v>0</v>
      </c>
      <c r="AE2229">
        <v>0</v>
      </c>
      <c r="AF2229" t="s">
        <v>3</v>
      </c>
      <c r="AG2229">
        <v>0</v>
      </c>
      <c r="AH2229">
        <v>3</v>
      </c>
      <c r="AI2229">
        <v>-1</v>
      </c>
      <c r="AJ2229" t="s">
        <v>3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</row>
    <row r="2230" spans="1:44" x14ac:dyDescent="0.2">
      <c r="A2230">
        <f>ROW(Source!A1405)</f>
        <v>1405</v>
      </c>
      <c r="B2230">
        <v>53562575</v>
      </c>
      <c r="C2230">
        <v>53562558</v>
      </c>
      <c r="D2230">
        <v>53144819</v>
      </c>
      <c r="E2230">
        <v>1</v>
      </c>
      <c r="F2230">
        <v>1</v>
      </c>
      <c r="G2230">
        <v>1</v>
      </c>
      <c r="H2230">
        <v>3</v>
      </c>
      <c r="I2230" t="s">
        <v>1999</v>
      </c>
      <c r="J2230" t="s">
        <v>2018</v>
      </c>
      <c r="K2230" t="s">
        <v>2001</v>
      </c>
      <c r="L2230">
        <v>1348</v>
      </c>
      <c r="N2230">
        <v>1009</v>
      </c>
      <c r="O2230" t="s">
        <v>26</v>
      </c>
      <c r="P2230" t="s">
        <v>26</v>
      </c>
      <c r="Q2230">
        <v>1000</v>
      </c>
      <c r="X2230">
        <v>2.1099999999999999E-3</v>
      </c>
      <c r="Y2230">
        <v>14528.73</v>
      </c>
      <c r="Z2230">
        <v>0</v>
      </c>
      <c r="AA2230">
        <v>0</v>
      </c>
      <c r="AB2230">
        <v>0</v>
      </c>
      <c r="AC2230">
        <v>0</v>
      </c>
      <c r="AD2230">
        <v>1</v>
      </c>
      <c r="AE2230">
        <v>0</v>
      </c>
      <c r="AF2230" t="s">
        <v>3</v>
      </c>
      <c r="AG2230">
        <v>2.1099999999999999E-3</v>
      </c>
      <c r="AH2230">
        <v>2</v>
      </c>
      <c r="AI2230">
        <v>53562564</v>
      </c>
      <c r="AJ2230">
        <v>2420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</row>
    <row r="2231" spans="1:44" x14ac:dyDescent="0.2">
      <c r="A2231">
        <f>ROW(Source!A1405)</f>
        <v>1405</v>
      </c>
      <c r="B2231">
        <v>53562576</v>
      </c>
      <c r="C2231">
        <v>53562558</v>
      </c>
      <c r="D2231">
        <v>53145031</v>
      </c>
      <c r="E2231">
        <v>1</v>
      </c>
      <c r="F2231">
        <v>1</v>
      </c>
      <c r="G2231">
        <v>1</v>
      </c>
      <c r="H2231">
        <v>3</v>
      </c>
      <c r="I2231" t="s">
        <v>2002</v>
      </c>
      <c r="J2231" t="s">
        <v>2019</v>
      </c>
      <c r="K2231" t="s">
        <v>2004</v>
      </c>
      <c r="L2231">
        <v>1356</v>
      </c>
      <c r="N2231">
        <v>1010</v>
      </c>
      <c r="O2231" t="s">
        <v>949</v>
      </c>
      <c r="P2231" t="s">
        <v>949</v>
      </c>
      <c r="Q2231">
        <v>1000</v>
      </c>
      <c r="X2231">
        <v>0.111</v>
      </c>
      <c r="Y2231">
        <v>269</v>
      </c>
      <c r="Z2231">
        <v>0</v>
      </c>
      <c r="AA2231">
        <v>0</v>
      </c>
      <c r="AB2231">
        <v>0</v>
      </c>
      <c r="AC2231">
        <v>0</v>
      </c>
      <c r="AD2231">
        <v>1</v>
      </c>
      <c r="AE2231">
        <v>0</v>
      </c>
      <c r="AF2231" t="s">
        <v>3</v>
      </c>
      <c r="AG2231">
        <v>0.111</v>
      </c>
      <c r="AH2231">
        <v>2</v>
      </c>
      <c r="AI2231">
        <v>53562565</v>
      </c>
      <c r="AJ2231">
        <v>2421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</row>
    <row r="2232" spans="1:44" x14ac:dyDescent="0.2">
      <c r="A2232">
        <f>ROW(Source!A1405)</f>
        <v>1405</v>
      </c>
      <c r="B2232">
        <v>53562577</v>
      </c>
      <c r="C2232">
        <v>53562558</v>
      </c>
      <c r="D2232">
        <v>53145534</v>
      </c>
      <c r="E2232">
        <v>1</v>
      </c>
      <c r="F2232">
        <v>1</v>
      </c>
      <c r="G2232">
        <v>1</v>
      </c>
      <c r="H2232">
        <v>3</v>
      </c>
      <c r="I2232" t="s">
        <v>2125</v>
      </c>
      <c r="J2232" t="s">
        <v>2144</v>
      </c>
      <c r="K2232" t="s">
        <v>2127</v>
      </c>
      <c r="L2232">
        <v>1354</v>
      </c>
      <c r="N2232">
        <v>1010</v>
      </c>
      <c r="O2232" t="s">
        <v>160</v>
      </c>
      <c r="P2232" t="s">
        <v>160</v>
      </c>
      <c r="Q2232">
        <v>1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</v>
      </c>
      <c r="AD2232">
        <v>0</v>
      </c>
      <c r="AE2232">
        <v>0</v>
      </c>
      <c r="AF2232" t="s">
        <v>3</v>
      </c>
      <c r="AG2232">
        <v>0</v>
      </c>
      <c r="AH2232">
        <v>3</v>
      </c>
      <c r="AI2232">
        <v>-1</v>
      </c>
      <c r="AJ2232" t="s">
        <v>3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</row>
    <row r="2233" spans="1:44" x14ac:dyDescent="0.2">
      <c r="A2233">
        <f>ROW(Source!A1405)</f>
        <v>1405</v>
      </c>
      <c r="B2233">
        <v>53562578</v>
      </c>
      <c r="C2233">
        <v>53562558</v>
      </c>
      <c r="D2233">
        <v>53145909</v>
      </c>
      <c r="E2233">
        <v>1</v>
      </c>
      <c r="F2233">
        <v>1</v>
      </c>
      <c r="G2233">
        <v>1</v>
      </c>
      <c r="H2233">
        <v>3</v>
      </c>
      <c r="I2233" t="s">
        <v>2128</v>
      </c>
      <c r="J2233" t="s">
        <v>2145</v>
      </c>
      <c r="K2233" t="s">
        <v>2130</v>
      </c>
      <c r="L2233">
        <v>1354</v>
      </c>
      <c r="N2233">
        <v>1010</v>
      </c>
      <c r="O2233" t="s">
        <v>160</v>
      </c>
      <c r="P2233" t="s">
        <v>160</v>
      </c>
      <c r="Q2233">
        <v>1</v>
      </c>
      <c r="X2233">
        <v>111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 t="s">
        <v>3</v>
      </c>
      <c r="AG2233">
        <v>111</v>
      </c>
      <c r="AH2233">
        <v>3</v>
      </c>
      <c r="AI2233">
        <v>-1</v>
      </c>
      <c r="AJ2233" t="s">
        <v>3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</row>
    <row r="2234" spans="1:44" x14ac:dyDescent="0.2">
      <c r="A2234">
        <f>ROW(Source!A1405)</f>
        <v>1405</v>
      </c>
      <c r="B2234">
        <v>53562579</v>
      </c>
      <c r="C2234">
        <v>53562558</v>
      </c>
      <c r="D2234">
        <v>53145924</v>
      </c>
      <c r="E2234">
        <v>1</v>
      </c>
      <c r="F2234">
        <v>1</v>
      </c>
      <c r="G2234">
        <v>1</v>
      </c>
      <c r="H2234">
        <v>3</v>
      </c>
      <c r="I2234" t="s">
        <v>2131</v>
      </c>
      <c r="J2234" t="s">
        <v>2146</v>
      </c>
      <c r="K2234" t="s">
        <v>2133</v>
      </c>
      <c r="L2234">
        <v>1354</v>
      </c>
      <c r="N2234">
        <v>1010</v>
      </c>
      <c r="O2234" t="s">
        <v>160</v>
      </c>
      <c r="P2234" t="s">
        <v>160</v>
      </c>
      <c r="Q2234">
        <v>1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</v>
      </c>
      <c r="AD2234">
        <v>0</v>
      </c>
      <c r="AE2234">
        <v>0</v>
      </c>
      <c r="AF2234" t="s">
        <v>3</v>
      </c>
      <c r="AG2234">
        <v>0</v>
      </c>
      <c r="AH2234">
        <v>3</v>
      </c>
      <c r="AI2234">
        <v>-1</v>
      </c>
      <c r="AJ2234" t="s">
        <v>3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</row>
    <row r="2235" spans="1:44" x14ac:dyDescent="0.2">
      <c r="A2235">
        <f>ROW(Source!A1405)</f>
        <v>1405</v>
      </c>
      <c r="B2235">
        <v>53562580</v>
      </c>
      <c r="C2235">
        <v>53562558</v>
      </c>
      <c r="D2235">
        <v>53146152</v>
      </c>
      <c r="E2235">
        <v>1</v>
      </c>
      <c r="F2235">
        <v>1</v>
      </c>
      <c r="G2235">
        <v>1</v>
      </c>
      <c r="H2235">
        <v>3</v>
      </c>
      <c r="I2235" t="s">
        <v>1576</v>
      </c>
      <c r="J2235" t="s">
        <v>2020</v>
      </c>
      <c r="K2235" t="s">
        <v>1578</v>
      </c>
      <c r="L2235">
        <v>1339</v>
      </c>
      <c r="N2235">
        <v>1007</v>
      </c>
      <c r="O2235" t="s">
        <v>425</v>
      </c>
      <c r="P2235" t="s">
        <v>425</v>
      </c>
      <c r="Q2235">
        <v>1</v>
      </c>
      <c r="X2235">
        <v>1.3579000000000001</v>
      </c>
      <c r="Y2235">
        <v>2.44</v>
      </c>
      <c r="Z2235">
        <v>0</v>
      </c>
      <c r="AA2235">
        <v>0</v>
      </c>
      <c r="AB2235">
        <v>0</v>
      </c>
      <c r="AC2235">
        <v>0</v>
      </c>
      <c r="AD2235">
        <v>1</v>
      </c>
      <c r="AE2235">
        <v>0</v>
      </c>
      <c r="AF2235" t="s">
        <v>3</v>
      </c>
      <c r="AG2235">
        <v>1.3579000000000001</v>
      </c>
      <c r="AH2235">
        <v>2</v>
      </c>
      <c r="AI2235">
        <v>53562568</v>
      </c>
      <c r="AJ2235">
        <v>2424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</row>
    <row r="2236" spans="1:44" x14ac:dyDescent="0.2">
      <c r="A2236">
        <f>ROW(Source!A1405)</f>
        <v>1405</v>
      </c>
      <c r="B2236">
        <v>53562581</v>
      </c>
      <c r="C2236">
        <v>53562558</v>
      </c>
      <c r="D2236">
        <v>53146346</v>
      </c>
      <c r="E2236">
        <v>1</v>
      </c>
      <c r="F2236">
        <v>1</v>
      </c>
      <c r="G2236">
        <v>1</v>
      </c>
      <c r="H2236">
        <v>3</v>
      </c>
      <c r="I2236" t="s">
        <v>2134</v>
      </c>
      <c r="J2236" t="s">
        <v>2147</v>
      </c>
      <c r="K2236" t="s">
        <v>2136</v>
      </c>
      <c r="L2236">
        <v>1302</v>
      </c>
      <c r="N2236">
        <v>1003</v>
      </c>
      <c r="O2236" t="s">
        <v>833</v>
      </c>
      <c r="P2236" t="s">
        <v>833</v>
      </c>
      <c r="Q2236">
        <v>10</v>
      </c>
      <c r="X2236">
        <v>10.25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 t="s">
        <v>3</v>
      </c>
      <c r="AG2236">
        <v>10.25</v>
      </c>
      <c r="AH2236">
        <v>3</v>
      </c>
      <c r="AI2236">
        <v>-1</v>
      </c>
      <c r="AJ2236" t="s">
        <v>3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</row>
    <row r="2237" spans="1:44" x14ac:dyDescent="0.2">
      <c r="A2237">
        <f>ROW(Source!A1412)</f>
        <v>1412</v>
      </c>
      <c r="B2237">
        <v>53555691</v>
      </c>
      <c r="C2237">
        <v>53555675</v>
      </c>
      <c r="D2237">
        <v>18410171</v>
      </c>
      <c r="E2237">
        <v>1</v>
      </c>
      <c r="F2237">
        <v>1</v>
      </c>
      <c r="G2237">
        <v>1</v>
      </c>
      <c r="H2237">
        <v>1</v>
      </c>
      <c r="I2237" t="s">
        <v>1839</v>
      </c>
      <c r="J2237" t="s">
        <v>3</v>
      </c>
      <c r="K2237" t="s">
        <v>1840</v>
      </c>
      <c r="L2237">
        <v>1369</v>
      </c>
      <c r="N2237">
        <v>1013</v>
      </c>
      <c r="O2237" t="s">
        <v>1486</v>
      </c>
      <c r="P2237" t="s">
        <v>1486</v>
      </c>
      <c r="Q2237">
        <v>1</v>
      </c>
      <c r="X2237">
        <v>99.769399999999976</v>
      </c>
      <c r="Y2237">
        <v>0</v>
      </c>
      <c r="Z2237">
        <v>0</v>
      </c>
      <c r="AA2237">
        <v>0</v>
      </c>
      <c r="AB2237">
        <v>298.91000000000003</v>
      </c>
      <c r="AC2237">
        <v>0</v>
      </c>
      <c r="AD2237">
        <v>1</v>
      </c>
      <c r="AE2237">
        <v>1</v>
      </c>
      <c r="AF2237" t="s">
        <v>62</v>
      </c>
      <c r="AG2237">
        <v>131.9450315</v>
      </c>
      <c r="AH2237">
        <v>2</v>
      </c>
      <c r="AI2237">
        <v>53555676</v>
      </c>
      <c r="AJ2237">
        <v>2425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</row>
    <row r="2238" spans="1:44" x14ac:dyDescent="0.2">
      <c r="A2238">
        <f>ROW(Source!A1412)</f>
        <v>1412</v>
      </c>
      <c r="B2238">
        <v>53555692</v>
      </c>
      <c r="C2238">
        <v>53555675</v>
      </c>
      <c r="D2238">
        <v>121548</v>
      </c>
      <c r="E2238">
        <v>1</v>
      </c>
      <c r="F2238">
        <v>1</v>
      </c>
      <c r="G2238">
        <v>1</v>
      </c>
      <c r="H2238">
        <v>1</v>
      </c>
      <c r="I2238" t="s">
        <v>31</v>
      </c>
      <c r="J2238" t="s">
        <v>3</v>
      </c>
      <c r="K2238" t="s">
        <v>1489</v>
      </c>
      <c r="L2238">
        <v>608254</v>
      </c>
      <c r="N2238">
        <v>1013</v>
      </c>
      <c r="O2238" t="s">
        <v>1490</v>
      </c>
      <c r="P2238" t="s">
        <v>1490</v>
      </c>
      <c r="Q2238">
        <v>1</v>
      </c>
      <c r="X2238">
        <v>2.2999999999999998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1</v>
      </c>
      <c r="AE2238">
        <v>2</v>
      </c>
      <c r="AF2238" t="s">
        <v>61</v>
      </c>
      <c r="AG2238">
        <v>3.3062499999999999</v>
      </c>
      <c r="AH2238">
        <v>2</v>
      </c>
      <c r="AI2238">
        <v>53555677</v>
      </c>
      <c r="AJ2238">
        <v>2426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</row>
    <row r="2239" spans="1:44" x14ac:dyDescent="0.2">
      <c r="A2239">
        <f>ROW(Source!A1412)</f>
        <v>1412</v>
      </c>
      <c r="B2239">
        <v>53555693</v>
      </c>
      <c r="C2239">
        <v>53555675</v>
      </c>
      <c r="D2239">
        <v>29172379</v>
      </c>
      <c r="E2239">
        <v>1</v>
      </c>
      <c r="F2239">
        <v>1</v>
      </c>
      <c r="G2239">
        <v>1</v>
      </c>
      <c r="H2239">
        <v>2</v>
      </c>
      <c r="I2239" t="s">
        <v>1495</v>
      </c>
      <c r="J2239" t="s">
        <v>1496</v>
      </c>
      <c r="K2239" t="s">
        <v>1497</v>
      </c>
      <c r="L2239">
        <v>1368</v>
      </c>
      <c r="N2239">
        <v>1011</v>
      </c>
      <c r="O2239" t="s">
        <v>1494</v>
      </c>
      <c r="P2239" t="s">
        <v>1494</v>
      </c>
      <c r="Q2239">
        <v>1</v>
      </c>
      <c r="X2239">
        <v>0.16171874999999999</v>
      </c>
      <c r="Y2239">
        <v>0</v>
      </c>
      <c r="Z2239">
        <v>112</v>
      </c>
      <c r="AA2239">
        <v>13.5</v>
      </c>
      <c r="AB2239">
        <v>0</v>
      </c>
      <c r="AC2239">
        <v>0</v>
      </c>
      <c r="AD2239">
        <v>1</v>
      </c>
      <c r="AE2239">
        <v>0</v>
      </c>
      <c r="AF2239" t="s">
        <v>61</v>
      </c>
      <c r="AG2239">
        <v>0.23247070312499998</v>
      </c>
      <c r="AH2239">
        <v>2</v>
      </c>
      <c r="AI2239">
        <v>53555678</v>
      </c>
      <c r="AJ2239">
        <v>2427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</row>
    <row r="2240" spans="1:44" x14ac:dyDescent="0.2">
      <c r="A2240">
        <f>ROW(Source!A1412)</f>
        <v>1412</v>
      </c>
      <c r="B2240">
        <v>53555694</v>
      </c>
      <c r="C2240">
        <v>53555675</v>
      </c>
      <c r="D2240">
        <v>29172556</v>
      </c>
      <c r="E2240">
        <v>1</v>
      </c>
      <c r="F2240">
        <v>1</v>
      </c>
      <c r="G2240">
        <v>1</v>
      </c>
      <c r="H2240">
        <v>2</v>
      </c>
      <c r="I2240" t="s">
        <v>1647</v>
      </c>
      <c r="J2240" t="s">
        <v>1667</v>
      </c>
      <c r="K2240" t="s">
        <v>1649</v>
      </c>
      <c r="L2240">
        <v>1368</v>
      </c>
      <c r="N2240">
        <v>1011</v>
      </c>
      <c r="O2240" t="s">
        <v>1494</v>
      </c>
      <c r="P2240" t="s">
        <v>1494</v>
      </c>
      <c r="Q2240">
        <v>1</v>
      </c>
      <c r="X2240">
        <v>2.1382812499999999</v>
      </c>
      <c r="Y2240">
        <v>0</v>
      </c>
      <c r="Z2240">
        <v>31.26</v>
      </c>
      <c r="AA2240">
        <v>13.5</v>
      </c>
      <c r="AB2240">
        <v>0</v>
      </c>
      <c r="AC2240">
        <v>0</v>
      </c>
      <c r="AD2240">
        <v>1</v>
      </c>
      <c r="AE2240">
        <v>0</v>
      </c>
      <c r="AF2240" t="s">
        <v>61</v>
      </c>
      <c r="AG2240">
        <v>3.0737792968749997</v>
      </c>
      <c r="AH2240">
        <v>2</v>
      </c>
      <c r="AI2240">
        <v>53555679</v>
      </c>
      <c r="AJ2240">
        <v>2428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</row>
    <row r="2241" spans="1:44" x14ac:dyDescent="0.2">
      <c r="A2241">
        <f>ROW(Source!A1412)</f>
        <v>1412</v>
      </c>
      <c r="B2241">
        <v>53555695</v>
      </c>
      <c r="C2241">
        <v>53555675</v>
      </c>
      <c r="D2241">
        <v>29172703</v>
      </c>
      <c r="E2241">
        <v>1</v>
      </c>
      <c r="F2241">
        <v>1</v>
      </c>
      <c r="G2241">
        <v>1</v>
      </c>
      <c r="H2241">
        <v>2</v>
      </c>
      <c r="I2241" t="s">
        <v>1995</v>
      </c>
      <c r="J2241" t="s">
        <v>2052</v>
      </c>
      <c r="K2241" t="s">
        <v>2053</v>
      </c>
      <c r="L2241">
        <v>1368</v>
      </c>
      <c r="N2241">
        <v>1011</v>
      </c>
      <c r="O2241" t="s">
        <v>1494</v>
      </c>
      <c r="P2241" t="s">
        <v>1494</v>
      </c>
      <c r="Q2241">
        <v>1</v>
      </c>
      <c r="X2241">
        <v>1.4375</v>
      </c>
      <c r="Y2241">
        <v>0</v>
      </c>
      <c r="Z2241">
        <v>29.67</v>
      </c>
      <c r="AA2241">
        <v>0</v>
      </c>
      <c r="AB2241">
        <v>0</v>
      </c>
      <c r="AC2241">
        <v>0</v>
      </c>
      <c r="AD2241">
        <v>1</v>
      </c>
      <c r="AE2241">
        <v>0</v>
      </c>
      <c r="AF2241" t="s">
        <v>61</v>
      </c>
      <c r="AG2241">
        <v>2.06640625</v>
      </c>
      <c r="AH2241">
        <v>2</v>
      </c>
      <c r="AI2241">
        <v>53555680</v>
      </c>
      <c r="AJ2241">
        <v>2429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</row>
    <row r="2242" spans="1:44" x14ac:dyDescent="0.2">
      <c r="A2242">
        <f>ROW(Source!A1412)</f>
        <v>1412</v>
      </c>
      <c r="B2242">
        <v>53555696</v>
      </c>
      <c r="C2242">
        <v>53555675</v>
      </c>
      <c r="D2242">
        <v>29174500</v>
      </c>
      <c r="E2242">
        <v>1</v>
      </c>
      <c r="F2242">
        <v>1</v>
      </c>
      <c r="G2242">
        <v>1</v>
      </c>
      <c r="H2242">
        <v>2</v>
      </c>
      <c r="I2242" t="s">
        <v>1681</v>
      </c>
      <c r="J2242" t="s">
        <v>1682</v>
      </c>
      <c r="K2242" t="s">
        <v>1683</v>
      </c>
      <c r="L2242">
        <v>1368</v>
      </c>
      <c r="N2242">
        <v>1011</v>
      </c>
      <c r="O2242" t="s">
        <v>1494</v>
      </c>
      <c r="P2242" t="s">
        <v>1494</v>
      </c>
      <c r="Q2242">
        <v>1</v>
      </c>
      <c r="X2242">
        <v>0.37734374999999998</v>
      </c>
      <c r="Y2242">
        <v>0</v>
      </c>
      <c r="Z2242">
        <v>1.95</v>
      </c>
      <c r="AA2242">
        <v>0</v>
      </c>
      <c r="AB2242">
        <v>0</v>
      </c>
      <c r="AC2242">
        <v>0</v>
      </c>
      <c r="AD2242">
        <v>1</v>
      </c>
      <c r="AE2242">
        <v>0</v>
      </c>
      <c r="AF2242" t="s">
        <v>61</v>
      </c>
      <c r="AG2242">
        <v>0.54243164062499993</v>
      </c>
      <c r="AH2242">
        <v>2</v>
      </c>
      <c r="AI2242">
        <v>53555681</v>
      </c>
      <c r="AJ2242">
        <v>2430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</row>
    <row r="2243" spans="1:44" x14ac:dyDescent="0.2">
      <c r="A2243">
        <f>ROW(Source!A1412)</f>
        <v>1412</v>
      </c>
      <c r="B2243">
        <v>53555697</v>
      </c>
      <c r="C2243">
        <v>53555675</v>
      </c>
      <c r="D2243">
        <v>29174913</v>
      </c>
      <c r="E2243">
        <v>1</v>
      </c>
      <c r="F2243">
        <v>1</v>
      </c>
      <c r="G2243">
        <v>1</v>
      </c>
      <c r="H2243">
        <v>2</v>
      </c>
      <c r="I2243" t="s">
        <v>1513</v>
      </c>
      <c r="J2243" t="s">
        <v>1514</v>
      </c>
      <c r="K2243" t="s">
        <v>1515</v>
      </c>
      <c r="L2243">
        <v>1368</v>
      </c>
      <c r="N2243">
        <v>1011</v>
      </c>
      <c r="O2243" t="s">
        <v>1494</v>
      </c>
      <c r="P2243" t="s">
        <v>1494</v>
      </c>
      <c r="Q2243">
        <v>1</v>
      </c>
      <c r="X2243">
        <v>3.3242187499999996</v>
      </c>
      <c r="Y2243">
        <v>0</v>
      </c>
      <c r="Z2243">
        <v>87.17</v>
      </c>
      <c r="AA2243">
        <v>11.6</v>
      </c>
      <c r="AB2243">
        <v>0</v>
      </c>
      <c r="AC2243">
        <v>0</v>
      </c>
      <c r="AD2243">
        <v>1</v>
      </c>
      <c r="AE2243">
        <v>0</v>
      </c>
      <c r="AF2243" t="s">
        <v>61</v>
      </c>
      <c r="AG2243">
        <v>4.778564453125</v>
      </c>
      <c r="AH2243">
        <v>2</v>
      </c>
      <c r="AI2243">
        <v>53555682</v>
      </c>
      <c r="AJ2243">
        <v>2431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</row>
    <row r="2244" spans="1:44" x14ac:dyDescent="0.2">
      <c r="A2244">
        <f>ROW(Source!A1412)</f>
        <v>1412</v>
      </c>
      <c r="B2244">
        <v>53555698</v>
      </c>
      <c r="C2244">
        <v>53555675</v>
      </c>
      <c r="D2244">
        <v>29114681</v>
      </c>
      <c r="E2244">
        <v>1</v>
      </c>
      <c r="F2244">
        <v>1</v>
      </c>
      <c r="G2244">
        <v>1</v>
      </c>
      <c r="H2244">
        <v>3</v>
      </c>
      <c r="I2244" t="s">
        <v>2054</v>
      </c>
      <c r="J2244" t="s">
        <v>2055</v>
      </c>
      <c r="K2244" t="s">
        <v>2056</v>
      </c>
      <c r="L2244">
        <v>1348</v>
      </c>
      <c r="N2244">
        <v>1009</v>
      </c>
      <c r="O2244" t="s">
        <v>26</v>
      </c>
      <c r="P2244" t="s">
        <v>26</v>
      </c>
      <c r="Q2244">
        <v>1000</v>
      </c>
      <c r="X2244">
        <v>4.4999999999999997E-3</v>
      </c>
      <c r="Y2244">
        <v>9628</v>
      </c>
      <c r="Z2244">
        <v>0</v>
      </c>
      <c r="AA2244">
        <v>0</v>
      </c>
      <c r="AB2244">
        <v>0</v>
      </c>
      <c r="AC2244">
        <v>0</v>
      </c>
      <c r="AD2244">
        <v>1</v>
      </c>
      <c r="AE2244">
        <v>0</v>
      </c>
      <c r="AF2244" t="s">
        <v>3</v>
      </c>
      <c r="AG2244">
        <v>4.4999999999999997E-3</v>
      </c>
      <c r="AH2244">
        <v>2</v>
      </c>
      <c r="AI2244">
        <v>53555683</v>
      </c>
      <c r="AJ2244">
        <v>2432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</row>
    <row r="2245" spans="1:44" x14ac:dyDescent="0.2">
      <c r="A2245">
        <f>ROW(Source!A1412)</f>
        <v>1412</v>
      </c>
      <c r="B2245">
        <v>53555699</v>
      </c>
      <c r="C2245">
        <v>53555675</v>
      </c>
      <c r="D2245">
        <v>29114471</v>
      </c>
      <c r="E2245">
        <v>1</v>
      </c>
      <c r="F2245">
        <v>1</v>
      </c>
      <c r="G2245">
        <v>1</v>
      </c>
      <c r="H2245">
        <v>3</v>
      </c>
      <c r="I2245" t="s">
        <v>2057</v>
      </c>
      <c r="J2245" t="s">
        <v>2058</v>
      </c>
      <c r="K2245" t="s">
        <v>2059</v>
      </c>
      <c r="L2245">
        <v>1356</v>
      </c>
      <c r="N2245">
        <v>1010</v>
      </c>
      <c r="O2245" t="s">
        <v>949</v>
      </c>
      <c r="P2245" t="s">
        <v>949</v>
      </c>
      <c r="Q2245">
        <v>1000</v>
      </c>
      <c r="X2245">
        <v>8.8999999999999996E-2</v>
      </c>
      <c r="Y2245">
        <v>160</v>
      </c>
      <c r="Z2245">
        <v>0</v>
      </c>
      <c r="AA2245">
        <v>0</v>
      </c>
      <c r="AB2245">
        <v>0</v>
      </c>
      <c r="AC2245">
        <v>0</v>
      </c>
      <c r="AD2245">
        <v>1</v>
      </c>
      <c r="AE2245">
        <v>0</v>
      </c>
      <c r="AF2245" t="s">
        <v>3</v>
      </c>
      <c r="AG2245">
        <v>8.8999999999999996E-2</v>
      </c>
      <c r="AH2245">
        <v>2</v>
      </c>
      <c r="AI2245">
        <v>53555684</v>
      </c>
      <c r="AJ2245">
        <v>2433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</row>
    <row r="2246" spans="1:44" x14ac:dyDescent="0.2">
      <c r="A2246">
        <f>ROW(Source!A1412)</f>
        <v>1412</v>
      </c>
      <c r="B2246">
        <v>53555700</v>
      </c>
      <c r="C2246">
        <v>53555675</v>
      </c>
      <c r="D2246">
        <v>29140948</v>
      </c>
      <c r="E2246">
        <v>1</v>
      </c>
      <c r="F2246">
        <v>1</v>
      </c>
      <c r="G2246">
        <v>1</v>
      </c>
      <c r="H2246">
        <v>3</v>
      </c>
      <c r="I2246" t="s">
        <v>1337</v>
      </c>
      <c r="J2246" t="s">
        <v>1340</v>
      </c>
      <c r="K2246" t="s">
        <v>1338</v>
      </c>
      <c r="L2246">
        <v>1033</v>
      </c>
      <c r="N2246">
        <v>1013</v>
      </c>
      <c r="O2246" t="s">
        <v>1339</v>
      </c>
      <c r="P2246" t="s">
        <v>1339</v>
      </c>
      <c r="Q2246">
        <v>1</v>
      </c>
      <c r="X2246">
        <v>100</v>
      </c>
      <c r="Y2246">
        <v>166.98</v>
      </c>
      <c r="Z2246">
        <v>0</v>
      </c>
      <c r="AA2246">
        <v>0</v>
      </c>
      <c r="AB2246">
        <v>0</v>
      </c>
      <c r="AC2246">
        <v>0</v>
      </c>
      <c r="AD2246">
        <v>1</v>
      </c>
      <c r="AE2246">
        <v>0</v>
      </c>
      <c r="AF2246" t="s">
        <v>3</v>
      </c>
      <c r="AG2246">
        <v>100</v>
      </c>
      <c r="AH2246">
        <v>2</v>
      </c>
      <c r="AI2246">
        <v>53555685</v>
      </c>
      <c r="AJ2246">
        <v>2434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</row>
    <row r="2247" spans="1:44" x14ac:dyDescent="0.2">
      <c r="A2247">
        <f>ROW(Source!A1412)</f>
        <v>1412</v>
      </c>
      <c r="B2247">
        <v>53555701</v>
      </c>
      <c r="C2247">
        <v>53555675</v>
      </c>
      <c r="D2247">
        <v>29140930</v>
      </c>
      <c r="E2247">
        <v>1</v>
      </c>
      <c r="F2247">
        <v>1</v>
      </c>
      <c r="G2247">
        <v>1</v>
      </c>
      <c r="H2247">
        <v>3</v>
      </c>
      <c r="I2247" t="s">
        <v>2060</v>
      </c>
      <c r="J2247" t="s">
        <v>2061</v>
      </c>
      <c r="K2247" t="s">
        <v>2062</v>
      </c>
      <c r="L2247">
        <v>1035</v>
      </c>
      <c r="N2247">
        <v>1013</v>
      </c>
      <c r="O2247" t="s">
        <v>219</v>
      </c>
      <c r="P2247" t="s">
        <v>219</v>
      </c>
      <c r="Q2247">
        <v>1</v>
      </c>
      <c r="X2247">
        <v>44.2</v>
      </c>
      <c r="Y2247">
        <v>24.74</v>
      </c>
      <c r="Z2247">
        <v>0</v>
      </c>
      <c r="AA2247">
        <v>0</v>
      </c>
      <c r="AB2247">
        <v>0</v>
      </c>
      <c r="AC2247">
        <v>0</v>
      </c>
      <c r="AD2247">
        <v>1</v>
      </c>
      <c r="AE2247">
        <v>0</v>
      </c>
      <c r="AF2247" t="s">
        <v>3</v>
      </c>
      <c r="AG2247">
        <v>44.2</v>
      </c>
      <c r="AH2247">
        <v>2</v>
      </c>
      <c r="AI2247">
        <v>53555687</v>
      </c>
      <c r="AJ2247">
        <v>2436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</row>
    <row r="2248" spans="1:44" x14ac:dyDescent="0.2">
      <c r="A2248">
        <f>ROW(Source!A1412)</f>
        <v>1412</v>
      </c>
      <c r="B2248">
        <v>53555702</v>
      </c>
      <c r="C2248">
        <v>53555675</v>
      </c>
      <c r="D2248">
        <v>29140920</v>
      </c>
      <c r="E2248">
        <v>1</v>
      </c>
      <c r="F2248">
        <v>1</v>
      </c>
      <c r="G2248">
        <v>1</v>
      </c>
      <c r="H2248">
        <v>3</v>
      </c>
      <c r="I2248" t="s">
        <v>2063</v>
      </c>
      <c r="J2248" t="s">
        <v>2064</v>
      </c>
      <c r="K2248" t="s">
        <v>2065</v>
      </c>
      <c r="L2248">
        <v>1339</v>
      </c>
      <c r="N2248">
        <v>1007</v>
      </c>
      <c r="O2248" t="s">
        <v>425</v>
      </c>
      <c r="P2248" t="s">
        <v>425</v>
      </c>
      <c r="Q2248">
        <v>1</v>
      </c>
      <c r="X2248">
        <v>0.67</v>
      </c>
      <c r="Y2248">
        <v>45.83</v>
      </c>
      <c r="Z2248">
        <v>0</v>
      </c>
      <c r="AA2248">
        <v>0</v>
      </c>
      <c r="AB2248">
        <v>0</v>
      </c>
      <c r="AC2248">
        <v>0</v>
      </c>
      <c r="AD2248">
        <v>1</v>
      </c>
      <c r="AE2248">
        <v>0</v>
      </c>
      <c r="AF2248" t="s">
        <v>3</v>
      </c>
      <c r="AG2248">
        <v>0.67</v>
      </c>
      <c r="AH2248">
        <v>2</v>
      </c>
      <c r="AI2248">
        <v>53555688</v>
      </c>
      <c r="AJ2248">
        <v>2437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</row>
    <row r="2249" spans="1:44" x14ac:dyDescent="0.2">
      <c r="A2249">
        <f>ROW(Source!A1412)</f>
        <v>1412</v>
      </c>
      <c r="B2249">
        <v>53555703</v>
      </c>
      <c r="C2249">
        <v>53555675</v>
      </c>
      <c r="D2249">
        <v>29150040</v>
      </c>
      <c r="E2249">
        <v>1</v>
      </c>
      <c r="F2249">
        <v>1</v>
      </c>
      <c r="G2249">
        <v>1</v>
      </c>
      <c r="H2249">
        <v>3</v>
      </c>
      <c r="I2249" t="s">
        <v>1576</v>
      </c>
      <c r="J2249" t="s">
        <v>1577</v>
      </c>
      <c r="K2249" t="s">
        <v>1578</v>
      </c>
      <c r="L2249">
        <v>1339</v>
      </c>
      <c r="N2249">
        <v>1007</v>
      </c>
      <c r="O2249" t="s">
        <v>425</v>
      </c>
      <c r="P2249" t="s">
        <v>425</v>
      </c>
      <c r="Q2249">
        <v>1</v>
      </c>
      <c r="X2249">
        <v>15</v>
      </c>
      <c r="Y2249">
        <v>2.44</v>
      </c>
      <c r="Z2249">
        <v>0</v>
      </c>
      <c r="AA2249">
        <v>0</v>
      </c>
      <c r="AB2249">
        <v>0</v>
      </c>
      <c r="AC2249">
        <v>0</v>
      </c>
      <c r="AD2249">
        <v>1</v>
      </c>
      <c r="AE2249">
        <v>0</v>
      </c>
      <c r="AF2249" t="s">
        <v>3</v>
      </c>
      <c r="AG2249">
        <v>15</v>
      </c>
      <c r="AH2249">
        <v>2</v>
      </c>
      <c r="AI2249">
        <v>53555690</v>
      </c>
      <c r="AJ2249">
        <v>2439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</row>
    <row r="2250" spans="1:44" x14ac:dyDescent="0.2">
      <c r="A2250">
        <f>ROW(Source!A1413)</f>
        <v>1413</v>
      </c>
      <c r="B2250">
        <v>53555691</v>
      </c>
      <c r="C2250">
        <v>53555675</v>
      </c>
      <c r="D2250">
        <v>18410171</v>
      </c>
      <c r="E2250">
        <v>1</v>
      </c>
      <c r="F2250">
        <v>1</v>
      </c>
      <c r="G2250">
        <v>1</v>
      </c>
      <c r="H2250">
        <v>1</v>
      </c>
      <c r="I2250" t="s">
        <v>1839</v>
      </c>
      <c r="J2250" t="s">
        <v>3</v>
      </c>
      <c r="K2250" t="s">
        <v>1840</v>
      </c>
      <c r="L2250">
        <v>1369</v>
      </c>
      <c r="N2250">
        <v>1013</v>
      </c>
      <c r="O2250" t="s">
        <v>1486</v>
      </c>
      <c r="P2250" t="s">
        <v>1486</v>
      </c>
      <c r="Q2250">
        <v>1</v>
      </c>
      <c r="X2250">
        <v>99.769399999999976</v>
      </c>
      <c r="Y2250">
        <v>0</v>
      </c>
      <c r="Z2250">
        <v>0</v>
      </c>
      <c r="AA2250">
        <v>0</v>
      </c>
      <c r="AB2250">
        <v>298.91000000000003</v>
      </c>
      <c r="AC2250">
        <v>0</v>
      </c>
      <c r="AD2250">
        <v>1</v>
      </c>
      <c r="AE2250">
        <v>1</v>
      </c>
      <c r="AF2250" t="s">
        <v>62</v>
      </c>
      <c r="AG2250">
        <v>131.9450315</v>
      </c>
      <c r="AH2250">
        <v>2</v>
      </c>
      <c r="AI2250">
        <v>53555676</v>
      </c>
      <c r="AJ2250">
        <v>2440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 x14ac:dyDescent="0.2">
      <c r="A2251">
        <f>ROW(Source!A1413)</f>
        <v>1413</v>
      </c>
      <c r="B2251">
        <v>53555692</v>
      </c>
      <c r="C2251">
        <v>53555675</v>
      </c>
      <c r="D2251">
        <v>121548</v>
      </c>
      <c r="E2251">
        <v>1</v>
      </c>
      <c r="F2251">
        <v>1</v>
      </c>
      <c r="G2251">
        <v>1</v>
      </c>
      <c r="H2251">
        <v>1</v>
      </c>
      <c r="I2251" t="s">
        <v>31</v>
      </c>
      <c r="J2251" t="s">
        <v>3</v>
      </c>
      <c r="K2251" t="s">
        <v>1489</v>
      </c>
      <c r="L2251">
        <v>608254</v>
      </c>
      <c r="N2251">
        <v>1013</v>
      </c>
      <c r="O2251" t="s">
        <v>1490</v>
      </c>
      <c r="P2251" t="s">
        <v>1490</v>
      </c>
      <c r="Q2251">
        <v>1</v>
      </c>
      <c r="X2251">
        <v>2.2999999999999998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1</v>
      </c>
      <c r="AE2251">
        <v>2</v>
      </c>
      <c r="AF2251" t="s">
        <v>61</v>
      </c>
      <c r="AG2251">
        <v>3.3062499999999999</v>
      </c>
      <c r="AH2251">
        <v>2</v>
      </c>
      <c r="AI2251">
        <v>53555677</v>
      </c>
      <c r="AJ2251">
        <v>2441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</row>
    <row r="2252" spans="1:44" x14ac:dyDescent="0.2">
      <c r="A2252">
        <f>ROW(Source!A1413)</f>
        <v>1413</v>
      </c>
      <c r="B2252">
        <v>53555693</v>
      </c>
      <c r="C2252">
        <v>53555675</v>
      </c>
      <c r="D2252">
        <v>29172379</v>
      </c>
      <c r="E2252">
        <v>1</v>
      </c>
      <c r="F2252">
        <v>1</v>
      </c>
      <c r="G2252">
        <v>1</v>
      </c>
      <c r="H2252">
        <v>2</v>
      </c>
      <c r="I2252" t="s">
        <v>1495</v>
      </c>
      <c r="J2252" t="s">
        <v>1496</v>
      </c>
      <c r="K2252" t="s">
        <v>1497</v>
      </c>
      <c r="L2252">
        <v>1368</v>
      </c>
      <c r="N2252">
        <v>1011</v>
      </c>
      <c r="O2252" t="s">
        <v>1494</v>
      </c>
      <c r="P2252" t="s">
        <v>1494</v>
      </c>
      <c r="Q2252">
        <v>1</v>
      </c>
      <c r="X2252">
        <v>0.16171874999999999</v>
      </c>
      <c r="Y2252">
        <v>0</v>
      </c>
      <c r="Z2252">
        <v>112</v>
      </c>
      <c r="AA2252">
        <v>13.5</v>
      </c>
      <c r="AB2252">
        <v>0</v>
      </c>
      <c r="AC2252">
        <v>0</v>
      </c>
      <c r="AD2252">
        <v>1</v>
      </c>
      <c r="AE2252">
        <v>0</v>
      </c>
      <c r="AF2252" t="s">
        <v>61</v>
      </c>
      <c r="AG2252">
        <v>0.23247070312499998</v>
      </c>
      <c r="AH2252">
        <v>2</v>
      </c>
      <c r="AI2252">
        <v>53555678</v>
      </c>
      <c r="AJ2252">
        <v>2442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</row>
    <row r="2253" spans="1:44" x14ac:dyDescent="0.2">
      <c r="A2253">
        <f>ROW(Source!A1413)</f>
        <v>1413</v>
      </c>
      <c r="B2253">
        <v>53555694</v>
      </c>
      <c r="C2253">
        <v>53555675</v>
      </c>
      <c r="D2253">
        <v>29172556</v>
      </c>
      <c r="E2253">
        <v>1</v>
      </c>
      <c r="F2253">
        <v>1</v>
      </c>
      <c r="G2253">
        <v>1</v>
      </c>
      <c r="H2253">
        <v>2</v>
      </c>
      <c r="I2253" t="s">
        <v>1647</v>
      </c>
      <c r="J2253" t="s">
        <v>1667</v>
      </c>
      <c r="K2253" t="s">
        <v>1649</v>
      </c>
      <c r="L2253">
        <v>1368</v>
      </c>
      <c r="N2253">
        <v>1011</v>
      </c>
      <c r="O2253" t="s">
        <v>1494</v>
      </c>
      <c r="P2253" t="s">
        <v>1494</v>
      </c>
      <c r="Q2253">
        <v>1</v>
      </c>
      <c r="X2253">
        <v>2.1382812499999999</v>
      </c>
      <c r="Y2253">
        <v>0</v>
      </c>
      <c r="Z2253">
        <v>31.26</v>
      </c>
      <c r="AA2253">
        <v>13.5</v>
      </c>
      <c r="AB2253">
        <v>0</v>
      </c>
      <c r="AC2253">
        <v>0</v>
      </c>
      <c r="AD2253">
        <v>1</v>
      </c>
      <c r="AE2253">
        <v>0</v>
      </c>
      <c r="AF2253" t="s">
        <v>61</v>
      </c>
      <c r="AG2253">
        <v>3.0737792968749997</v>
      </c>
      <c r="AH2253">
        <v>2</v>
      </c>
      <c r="AI2253">
        <v>53555679</v>
      </c>
      <c r="AJ2253">
        <v>2443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</row>
    <row r="2254" spans="1:44" x14ac:dyDescent="0.2">
      <c r="A2254">
        <f>ROW(Source!A1413)</f>
        <v>1413</v>
      </c>
      <c r="B2254">
        <v>53555695</v>
      </c>
      <c r="C2254">
        <v>53555675</v>
      </c>
      <c r="D2254">
        <v>29172703</v>
      </c>
      <c r="E2254">
        <v>1</v>
      </c>
      <c r="F2254">
        <v>1</v>
      </c>
      <c r="G2254">
        <v>1</v>
      </c>
      <c r="H2254">
        <v>2</v>
      </c>
      <c r="I2254" t="s">
        <v>1995</v>
      </c>
      <c r="J2254" t="s">
        <v>2052</v>
      </c>
      <c r="K2254" t="s">
        <v>2053</v>
      </c>
      <c r="L2254">
        <v>1368</v>
      </c>
      <c r="N2254">
        <v>1011</v>
      </c>
      <c r="O2254" t="s">
        <v>1494</v>
      </c>
      <c r="P2254" t="s">
        <v>1494</v>
      </c>
      <c r="Q2254">
        <v>1</v>
      </c>
      <c r="X2254">
        <v>1.4375</v>
      </c>
      <c r="Y2254">
        <v>0</v>
      </c>
      <c r="Z2254">
        <v>29.67</v>
      </c>
      <c r="AA2254">
        <v>0</v>
      </c>
      <c r="AB2254">
        <v>0</v>
      </c>
      <c r="AC2254">
        <v>0</v>
      </c>
      <c r="AD2254">
        <v>1</v>
      </c>
      <c r="AE2254">
        <v>0</v>
      </c>
      <c r="AF2254" t="s">
        <v>61</v>
      </c>
      <c r="AG2254">
        <v>2.06640625</v>
      </c>
      <c r="AH2254">
        <v>2</v>
      </c>
      <c r="AI2254">
        <v>53555680</v>
      </c>
      <c r="AJ2254">
        <v>2444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</row>
    <row r="2255" spans="1:44" x14ac:dyDescent="0.2">
      <c r="A2255">
        <f>ROW(Source!A1413)</f>
        <v>1413</v>
      </c>
      <c r="B2255">
        <v>53555696</v>
      </c>
      <c r="C2255">
        <v>53555675</v>
      </c>
      <c r="D2255">
        <v>29174500</v>
      </c>
      <c r="E2255">
        <v>1</v>
      </c>
      <c r="F2255">
        <v>1</v>
      </c>
      <c r="G2255">
        <v>1</v>
      </c>
      <c r="H2255">
        <v>2</v>
      </c>
      <c r="I2255" t="s">
        <v>1681</v>
      </c>
      <c r="J2255" t="s">
        <v>1682</v>
      </c>
      <c r="K2255" t="s">
        <v>1683</v>
      </c>
      <c r="L2255">
        <v>1368</v>
      </c>
      <c r="N2255">
        <v>1011</v>
      </c>
      <c r="O2255" t="s">
        <v>1494</v>
      </c>
      <c r="P2255" t="s">
        <v>1494</v>
      </c>
      <c r="Q2255">
        <v>1</v>
      </c>
      <c r="X2255">
        <v>0.37734374999999998</v>
      </c>
      <c r="Y2255">
        <v>0</v>
      </c>
      <c r="Z2255">
        <v>1.95</v>
      </c>
      <c r="AA2255">
        <v>0</v>
      </c>
      <c r="AB2255">
        <v>0</v>
      </c>
      <c r="AC2255">
        <v>0</v>
      </c>
      <c r="AD2255">
        <v>1</v>
      </c>
      <c r="AE2255">
        <v>0</v>
      </c>
      <c r="AF2255" t="s">
        <v>61</v>
      </c>
      <c r="AG2255">
        <v>0.54243164062499993</v>
      </c>
      <c r="AH2255">
        <v>2</v>
      </c>
      <c r="AI2255">
        <v>53555681</v>
      </c>
      <c r="AJ2255">
        <v>2445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</row>
    <row r="2256" spans="1:44" x14ac:dyDescent="0.2">
      <c r="A2256">
        <f>ROW(Source!A1413)</f>
        <v>1413</v>
      </c>
      <c r="B2256">
        <v>53555697</v>
      </c>
      <c r="C2256">
        <v>53555675</v>
      </c>
      <c r="D2256">
        <v>29174913</v>
      </c>
      <c r="E2256">
        <v>1</v>
      </c>
      <c r="F2256">
        <v>1</v>
      </c>
      <c r="G2256">
        <v>1</v>
      </c>
      <c r="H2256">
        <v>2</v>
      </c>
      <c r="I2256" t="s">
        <v>1513</v>
      </c>
      <c r="J2256" t="s">
        <v>1514</v>
      </c>
      <c r="K2256" t="s">
        <v>1515</v>
      </c>
      <c r="L2256">
        <v>1368</v>
      </c>
      <c r="N2256">
        <v>1011</v>
      </c>
      <c r="O2256" t="s">
        <v>1494</v>
      </c>
      <c r="P2256" t="s">
        <v>1494</v>
      </c>
      <c r="Q2256">
        <v>1</v>
      </c>
      <c r="X2256">
        <v>3.3242187499999996</v>
      </c>
      <c r="Y2256">
        <v>0</v>
      </c>
      <c r="Z2256">
        <v>87.17</v>
      </c>
      <c r="AA2256">
        <v>11.6</v>
      </c>
      <c r="AB2256">
        <v>0</v>
      </c>
      <c r="AC2256">
        <v>0</v>
      </c>
      <c r="AD2256">
        <v>1</v>
      </c>
      <c r="AE2256">
        <v>0</v>
      </c>
      <c r="AF2256" t="s">
        <v>61</v>
      </c>
      <c r="AG2256">
        <v>4.778564453125</v>
      </c>
      <c r="AH2256">
        <v>2</v>
      </c>
      <c r="AI2256">
        <v>53555682</v>
      </c>
      <c r="AJ2256">
        <v>2446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</row>
    <row r="2257" spans="1:44" x14ac:dyDescent="0.2">
      <c r="A2257">
        <f>ROW(Source!A1413)</f>
        <v>1413</v>
      </c>
      <c r="B2257">
        <v>53555698</v>
      </c>
      <c r="C2257">
        <v>53555675</v>
      </c>
      <c r="D2257">
        <v>29114681</v>
      </c>
      <c r="E2257">
        <v>1</v>
      </c>
      <c r="F2257">
        <v>1</v>
      </c>
      <c r="G2257">
        <v>1</v>
      </c>
      <c r="H2257">
        <v>3</v>
      </c>
      <c r="I2257" t="s">
        <v>2054</v>
      </c>
      <c r="J2257" t="s">
        <v>2055</v>
      </c>
      <c r="K2257" t="s">
        <v>2056</v>
      </c>
      <c r="L2257">
        <v>1348</v>
      </c>
      <c r="N2257">
        <v>1009</v>
      </c>
      <c r="O2257" t="s">
        <v>26</v>
      </c>
      <c r="P2257" t="s">
        <v>26</v>
      </c>
      <c r="Q2257">
        <v>1000</v>
      </c>
      <c r="X2257">
        <v>4.4999999999999997E-3</v>
      </c>
      <c r="Y2257">
        <v>9628</v>
      </c>
      <c r="Z2257">
        <v>0</v>
      </c>
      <c r="AA2257">
        <v>0</v>
      </c>
      <c r="AB2257">
        <v>0</v>
      </c>
      <c r="AC2257">
        <v>0</v>
      </c>
      <c r="AD2257">
        <v>1</v>
      </c>
      <c r="AE2257">
        <v>0</v>
      </c>
      <c r="AF2257" t="s">
        <v>3</v>
      </c>
      <c r="AG2257">
        <v>4.4999999999999997E-3</v>
      </c>
      <c r="AH2257">
        <v>2</v>
      </c>
      <c r="AI2257">
        <v>53555683</v>
      </c>
      <c r="AJ2257">
        <v>2447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 x14ac:dyDescent="0.2">
      <c r="A2258">
        <f>ROW(Source!A1413)</f>
        <v>1413</v>
      </c>
      <c r="B2258">
        <v>53555699</v>
      </c>
      <c r="C2258">
        <v>53555675</v>
      </c>
      <c r="D2258">
        <v>29114471</v>
      </c>
      <c r="E2258">
        <v>1</v>
      </c>
      <c r="F2258">
        <v>1</v>
      </c>
      <c r="G2258">
        <v>1</v>
      </c>
      <c r="H2258">
        <v>3</v>
      </c>
      <c r="I2258" t="s">
        <v>2057</v>
      </c>
      <c r="J2258" t="s">
        <v>2058</v>
      </c>
      <c r="K2258" t="s">
        <v>2059</v>
      </c>
      <c r="L2258">
        <v>1356</v>
      </c>
      <c r="N2258">
        <v>1010</v>
      </c>
      <c r="O2258" t="s">
        <v>949</v>
      </c>
      <c r="P2258" t="s">
        <v>949</v>
      </c>
      <c r="Q2258">
        <v>1000</v>
      </c>
      <c r="X2258">
        <v>8.8999999999999996E-2</v>
      </c>
      <c r="Y2258">
        <v>160</v>
      </c>
      <c r="Z2258">
        <v>0</v>
      </c>
      <c r="AA2258">
        <v>0</v>
      </c>
      <c r="AB2258">
        <v>0</v>
      </c>
      <c r="AC2258">
        <v>0</v>
      </c>
      <c r="AD2258">
        <v>1</v>
      </c>
      <c r="AE2258">
        <v>0</v>
      </c>
      <c r="AF2258" t="s">
        <v>3</v>
      </c>
      <c r="AG2258">
        <v>8.8999999999999996E-2</v>
      </c>
      <c r="AH2258">
        <v>2</v>
      </c>
      <c r="AI2258">
        <v>53555684</v>
      </c>
      <c r="AJ2258">
        <v>2448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</row>
    <row r="2259" spans="1:44" x14ac:dyDescent="0.2">
      <c r="A2259">
        <f>ROW(Source!A1413)</f>
        <v>1413</v>
      </c>
      <c r="B2259">
        <v>53555700</v>
      </c>
      <c r="C2259">
        <v>53555675</v>
      </c>
      <c r="D2259">
        <v>29140948</v>
      </c>
      <c r="E2259">
        <v>1</v>
      </c>
      <c r="F2259">
        <v>1</v>
      </c>
      <c r="G2259">
        <v>1</v>
      </c>
      <c r="H2259">
        <v>3</v>
      </c>
      <c r="I2259" t="s">
        <v>1337</v>
      </c>
      <c r="J2259" t="s">
        <v>1340</v>
      </c>
      <c r="K2259" t="s">
        <v>1338</v>
      </c>
      <c r="L2259">
        <v>1033</v>
      </c>
      <c r="N2259">
        <v>1013</v>
      </c>
      <c r="O2259" t="s">
        <v>1339</v>
      </c>
      <c r="P2259" t="s">
        <v>1339</v>
      </c>
      <c r="Q2259">
        <v>1</v>
      </c>
      <c r="X2259">
        <v>100</v>
      </c>
      <c r="Y2259">
        <v>166.98</v>
      </c>
      <c r="Z2259">
        <v>0</v>
      </c>
      <c r="AA2259">
        <v>0</v>
      </c>
      <c r="AB2259">
        <v>0</v>
      </c>
      <c r="AC2259">
        <v>0</v>
      </c>
      <c r="AD2259">
        <v>1</v>
      </c>
      <c r="AE2259">
        <v>0</v>
      </c>
      <c r="AF2259" t="s">
        <v>3</v>
      </c>
      <c r="AG2259">
        <v>100</v>
      </c>
      <c r="AH2259">
        <v>2</v>
      </c>
      <c r="AI2259">
        <v>53555685</v>
      </c>
      <c r="AJ2259">
        <v>2449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</row>
    <row r="2260" spans="1:44" x14ac:dyDescent="0.2">
      <c r="A2260">
        <f>ROW(Source!A1413)</f>
        <v>1413</v>
      </c>
      <c r="B2260">
        <v>53555701</v>
      </c>
      <c r="C2260">
        <v>53555675</v>
      </c>
      <c r="D2260">
        <v>29140930</v>
      </c>
      <c r="E2260">
        <v>1</v>
      </c>
      <c r="F2260">
        <v>1</v>
      </c>
      <c r="G2260">
        <v>1</v>
      </c>
      <c r="H2260">
        <v>3</v>
      </c>
      <c r="I2260" t="s">
        <v>2060</v>
      </c>
      <c r="J2260" t="s">
        <v>2061</v>
      </c>
      <c r="K2260" t="s">
        <v>2062</v>
      </c>
      <c r="L2260">
        <v>1035</v>
      </c>
      <c r="N2260">
        <v>1013</v>
      </c>
      <c r="O2260" t="s">
        <v>219</v>
      </c>
      <c r="P2260" t="s">
        <v>219</v>
      </c>
      <c r="Q2260">
        <v>1</v>
      </c>
      <c r="X2260">
        <v>44.2</v>
      </c>
      <c r="Y2260">
        <v>24.74</v>
      </c>
      <c r="Z2260">
        <v>0</v>
      </c>
      <c r="AA2260">
        <v>0</v>
      </c>
      <c r="AB2260">
        <v>0</v>
      </c>
      <c r="AC2260">
        <v>0</v>
      </c>
      <c r="AD2260">
        <v>1</v>
      </c>
      <c r="AE2260">
        <v>0</v>
      </c>
      <c r="AF2260" t="s">
        <v>3</v>
      </c>
      <c r="AG2260">
        <v>44.2</v>
      </c>
      <c r="AH2260">
        <v>2</v>
      </c>
      <c r="AI2260">
        <v>53555687</v>
      </c>
      <c r="AJ2260">
        <v>2451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</row>
    <row r="2261" spans="1:44" x14ac:dyDescent="0.2">
      <c r="A2261">
        <f>ROW(Source!A1413)</f>
        <v>1413</v>
      </c>
      <c r="B2261">
        <v>53555702</v>
      </c>
      <c r="C2261">
        <v>53555675</v>
      </c>
      <c r="D2261">
        <v>29140920</v>
      </c>
      <c r="E2261">
        <v>1</v>
      </c>
      <c r="F2261">
        <v>1</v>
      </c>
      <c r="G2261">
        <v>1</v>
      </c>
      <c r="H2261">
        <v>3</v>
      </c>
      <c r="I2261" t="s">
        <v>2063</v>
      </c>
      <c r="J2261" t="s">
        <v>2064</v>
      </c>
      <c r="K2261" t="s">
        <v>2065</v>
      </c>
      <c r="L2261">
        <v>1339</v>
      </c>
      <c r="N2261">
        <v>1007</v>
      </c>
      <c r="O2261" t="s">
        <v>425</v>
      </c>
      <c r="P2261" t="s">
        <v>425</v>
      </c>
      <c r="Q2261">
        <v>1</v>
      </c>
      <c r="X2261">
        <v>0.67</v>
      </c>
      <c r="Y2261">
        <v>45.83</v>
      </c>
      <c r="Z2261">
        <v>0</v>
      </c>
      <c r="AA2261">
        <v>0</v>
      </c>
      <c r="AB2261">
        <v>0</v>
      </c>
      <c r="AC2261">
        <v>0</v>
      </c>
      <c r="AD2261">
        <v>1</v>
      </c>
      <c r="AE2261">
        <v>0</v>
      </c>
      <c r="AF2261" t="s">
        <v>3</v>
      </c>
      <c r="AG2261">
        <v>0.67</v>
      </c>
      <c r="AH2261">
        <v>2</v>
      </c>
      <c r="AI2261">
        <v>53555688</v>
      </c>
      <c r="AJ2261">
        <v>2452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</row>
    <row r="2262" spans="1:44" x14ac:dyDescent="0.2">
      <c r="A2262">
        <f>ROW(Source!A1413)</f>
        <v>1413</v>
      </c>
      <c r="B2262">
        <v>53555703</v>
      </c>
      <c r="C2262">
        <v>53555675</v>
      </c>
      <c r="D2262">
        <v>29150040</v>
      </c>
      <c r="E2262">
        <v>1</v>
      </c>
      <c r="F2262">
        <v>1</v>
      </c>
      <c r="G2262">
        <v>1</v>
      </c>
      <c r="H2262">
        <v>3</v>
      </c>
      <c r="I2262" t="s">
        <v>1576</v>
      </c>
      <c r="J2262" t="s">
        <v>1577</v>
      </c>
      <c r="K2262" t="s">
        <v>1578</v>
      </c>
      <c r="L2262">
        <v>1339</v>
      </c>
      <c r="N2262">
        <v>1007</v>
      </c>
      <c r="O2262" t="s">
        <v>425</v>
      </c>
      <c r="P2262" t="s">
        <v>425</v>
      </c>
      <c r="Q2262">
        <v>1</v>
      </c>
      <c r="X2262">
        <v>15</v>
      </c>
      <c r="Y2262">
        <v>2.44</v>
      </c>
      <c r="Z2262">
        <v>0</v>
      </c>
      <c r="AA2262">
        <v>0</v>
      </c>
      <c r="AB2262">
        <v>0</v>
      </c>
      <c r="AC2262">
        <v>0</v>
      </c>
      <c r="AD2262">
        <v>1</v>
      </c>
      <c r="AE2262">
        <v>0</v>
      </c>
      <c r="AF2262" t="s">
        <v>3</v>
      </c>
      <c r="AG2262">
        <v>15</v>
      </c>
      <c r="AH2262">
        <v>2</v>
      </c>
      <c r="AI2262">
        <v>53555690</v>
      </c>
      <c r="AJ2262">
        <v>2454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</row>
    <row r="2263" spans="1:44" x14ac:dyDescent="0.2">
      <c r="A2263">
        <f>ROW(Source!A1422)</f>
        <v>1422</v>
      </c>
      <c r="B2263">
        <v>53555720</v>
      </c>
      <c r="C2263">
        <v>53555708</v>
      </c>
      <c r="D2263">
        <v>18410171</v>
      </c>
      <c r="E2263">
        <v>1</v>
      </c>
      <c r="F2263">
        <v>1</v>
      </c>
      <c r="G2263">
        <v>1</v>
      </c>
      <c r="H2263">
        <v>1</v>
      </c>
      <c r="I2263" t="s">
        <v>1839</v>
      </c>
      <c r="J2263" t="s">
        <v>3</v>
      </c>
      <c r="K2263" t="s">
        <v>1840</v>
      </c>
      <c r="L2263">
        <v>1369</v>
      </c>
      <c r="N2263">
        <v>1013</v>
      </c>
      <c r="O2263" t="s">
        <v>1486</v>
      </c>
      <c r="P2263" t="s">
        <v>1486</v>
      </c>
      <c r="Q2263">
        <v>1</v>
      </c>
      <c r="X2263">
        <v>2.3540499999999995</v>
      </c>
      <c r="Y2263">
        <v>0</v>
      </c>
      <c r="Z2263">
        <v>0</v>
      </c>
      <c r="AA2263">
        <v>0</v>
      </c>
      <c r="AB2263">
        <v>298.91000000000003</v>
      </c>
      <c r="AC2263">
        <v>0</v>
      </c>
      <c r="AD2263">
        <v>1</v>
      </c>
      <c r="AE2263">
        <v>1</v>
      </c>
      <c r="AF2263" t="s">
        <v>62</v>
      </c>
      <c r="AG2263">
        <v>3.1132311249999995</v>
      </c>
      <c r="AH2263">
        <v>2</v>
      </c>
      <c r="AI2263">
        <v>53555709</v>
      </c>
      <c r="AJ2263">
        <v>2455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</row>
    <row r="2264" spans="1:44" x14ac:dyDescent="0.2">
      <c r="A2264">
        <f>ROW(Source!A1422)</f>
        <v>1422</v>
      </c>
      <c r="B2264">
        <v>53555721</v>
      </c>
      <c r="C2264">
        <v>53555708</v>
      </c>
      <c r="D2264">
        <v>121548</v>
      </c>
      <c r="E2264">
        <v>1</v>
      </c>
      <c r="F2264">
        <v>1</v>
      </c>
      <c r="G2264">
        <v>1</v>
      </c>
      <c r="H2264">
        <v>1</v>
      </c>
      <c r="I2264" t="s">
        <v>31</v>
      </c>
      <c r="J2264" t="s">
        <v>3</v>
      </c>
      <c r="K2264" t="s">
        <v>1489</v>
      </c>
      <c r="L2264">
        <v>608254</v>
      </c>
      <c r="N2264">
        <v>1013</v>
      </c>
      <c r="O2264" t="s">
        <v>1490</v>
      </c>
      <c r="P2264" t="s">
        <v>1490</v>
      </c>
      <c r="Q2264">
        <v>1</v>
      </c>
      <c r="X2264">
        <v>1.4374999999999999E-2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1</v>
      </c>
      <c r="AE2264">
        <v>2</v>
      </c>
      <c r="AF2264" t="s">
        <v>61</v>
      </c>
      <c r="AG2264">
        <v>2.06640625E-2</v>
      </c>
      <c r="AH2264">
        <v>2</v>
      </c>
      <c r="AI2264">
        <v>53555710</v>
      </c>
      <c r="AJ2264">
        <v>2456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</row>
    <row r="2265" spans="1:44" x14ac:dyDescent="0.2">
      <c r="A2265">
        <f>ROW(Source!A1422)</f>
        <v>1422</v>
      </c>
      <c r="B2265">
        <v>53555722</v>
      </c>
      <c r="C2265">
        <v>53555708</v>
      </c>
      <c r="D2265">
        <v>29172379</v>
      </c>
      <c r="E2265">
        <v>1</v>
      </c>
      <c r="F2265">
        <v>1</v>
      </c>
      <c r="G2265">
        <v>1</v>
      </c>
      <c r="H2265">
        <v>2</v>
      </c>
      <c r="I2265" t="s">
        <v>1495</v>
      </c>
      <c r="J2265" t="s">
        <v>1496</v>
      </c>
      <c r="K2265" t="s">
        <v>1497</v>
      </c>
      <c r="L2265">
        <v>1368</v>
      </c>
      <c r="N2265">
        <v>1011</v>
      </c>
      <c r="O2265" t="s">
        <v>1494</v>
      </c>
      <c r="P2265" t="s">
        <v>1494</v>
      </c>
      <c r="Q2265">
        <v>1</v>
      </c>
      <c r="X2265">
        <v>1.4374999999999999E-2</v>
      </c>
      <c r="Y2265">
        <v>0</v>
      </c>
      <c r="Z2265">
        <v>112</v>
      </c>
      <c r="AA2265">
        <v>13.5</v>
      </c>
      <c r="AB2265">
        <v>0</v>
      </c>
      <c r="AC2265">
        <v>0</v>
      </c>
      <c r="AD2265">
        <v>1</v>
      </c>
      <c r="AE2265">
        <v>0</v>
      </c>
      <c r="AF2265" t="s">
        <v>61</v>
      </c>
      <c r="AG2265">
        <v>2.06640625E-2</v>
      </c>
      <c r="AH2265">
        <v>2</v>
      </c>
      <c r="AI2265">
        <v>53555711</v>
      </c>
      <c r="AJ2265">
        <v>2457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</row>
    <row r="2266" spans="1:44" x14ac:dyDescent="0.2">
      <c r="A2266">
        <f>ROW(Source!A1422)</f>
        <v>1422</v>
      </c>
      <c r="B2266">
        <v>53555723</v>
      </c>
      <c r="C2266">
        <v>53555708</v>
      </c>
      <c r="D2266">
        <v>29172657</v>
      </c>
      <c r="E2266">
        <v>1</v>
      </c>
      <c r="F2266">
        <v>1</v>
      </c>
      <c r="G2266">
        <v>1</v>
      </c>
      <c r="H2266">
        <v>2</v>
      </c>
      <c r="I2266" t="s">
        <v>1588</v>
      </c>
      <c r="J2266" t="s">
        <v>1589</v>
      </c>
      <c r="K2266" t="s">
        <v>1590</v>
      </c>
      <c r="L2266">
        <v>1368</v>
      </c>
      <c r="N2266">
        <v>1011</v>
      </c>
      <c r="O2266" t="s">
        <v>1494</v>
      </c>
      <c r="P2266" t="s">
        <v>1494</v>
      </c>
      <c r="Q2266">
        <v>1</v>
      </c>
      <c r="X2266">
        <v>0.17249999999999999</v>
      </c>
      <c r="Y2266">
        <v>0</v>
      </c>
      <c r="Z2266">
        <v>8.1</v>
      </c>
      <c r="AA2266">
        <v>0</v>
      </c>
      <c r="AB2266">
        <v>0</v>
      </c>
      <c r="AC2266">
        <v>0</v>
      </c>
      <c r="AD2266">
        <v>1</v>
      </c>
      <c r="AE2266">
        <v>0</v>
      </c>
      <c r="AF2266" t="s">
        <v>61</v>
      </c>
      <c r="AG2266">
        <v>0.24796874999999996</v>
      </c>
      <c r="AH2266">
        <v>2</v>
      </c>
      <c r="AI2266">
        <v>53555712</v>
      </c>
      <c r="AJ2266">
        <v>2458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</row>
    <row r="2267" spans="1:44" x14ac:dyDescent="0.2">
      <c r="A2267">
        <f>ROW(Source!A1422)</f>
        <v>1422</v>
      </c>
      <c r="B2267">
        <v>53555724</v>
      </c>
      <c r="C2267">
        <v>53555708</v>
      </c>
      <c r="D2267">
        <v>29174500</v>
      </c>
      <c r="E2267">
        <v>1</v>
      </c>
      <c r="F2267">
        <v>1</v>
      </c>
      <c r="G2267">
        <v>1</v>
      </c>
      <c r="H2267">
        <v>2</v>
      </c>
      <c r="I2267" t="s">
        <v>1681</v>
      </c>
      <c r="J2267" t="s">
        <v>1682</v>
      </c>
      <c r="K2267" t="s">
        <v>1683</v>
      </c>
      <c r="L2267">
        <v>1368</v>
      </c>
      <c r="N2267">
        <v>1011</v>
      </c>
      <c r="O2267" t="s">
        <v>1494</v>
      </c>
      <c r="P2267" t="s">
        <v>1494</v>
      </c>
      <c r="Q2267">
        <v>1</v>
      </c>
      <c r="X2267">
        <v>0.50312499999999993</v>
      </c>
      <c r="Y2267">
        <v>0</v>
      </c>
      <c r="Z2267">
        <v>1.95</v>
      </c>
      <c r="AA2267">
        <v>0</v>
      </c>
      <c r="AB2267">
        <v>0</v>
      </c>
      <c r="AC2267">
        <v>0</v>
      </c>
      <c r="AD2267">
        <v>1</v>
      </c>
      <c r="AE2267">
        <v>0</v>
      </c>
      <c r="AF2267" t="s">
        <v>61</v>
      </c>
      <c r="AG2267">
        <v>0.72324218749999991</v>
      </c>
      <c r="AH2267">
        <v>2</v>
      </c>
      <c r="AI2267">
        <v>53555713</v>
      </c>
      <c r="AJ2267">
        <v>2459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</row>
    <row r="2268" spans="1:44" x14ac:dyDescent="0.2">
      <c r="A2268">
        <f>ROW(Source!A1422)</f>
        <v>1422</v>
      </c>
      <c r="B2268">
        <v>53555725</v>
      </c>
      <c r="C2268">
        <v>53555708</v>
      </c>
      <c r="D2268">
        <v>29174913</v>
      </c>
      <c r="E2268">
        <v>1</v>
      </c>
      <c r="F2268">
        <v>1</v>
      </c>
      <c r="G2268">
        <v>1</v>
      </c>
      <c r="H2268">
        <v>2</v>
      </c>
      <c r="I2268" t="s">
        <v>1513</v>
      </c>
      <c r="J2268" t="s">
        <v>1514</v>
      </c>
      <c r="K2268" t="s">
        <v>1515</v>
      </c>
      <c r="L2268">
        <v>1368</v>
      </c>
      <c r="N2268">
        <v>1011</v>
      </c>
      <c r="O2268" t="s">
        <v>1494</v>
      </c>
      <c r="P2268" t="s">
        <v>1494</v>
      </c>
      <c r="Q2268">
        <v>1</v>
      </c>
      <c r="X2268">
        <v>1.4374999999999999E-2</v>
      </c>
      <c r="Y2268">
        <v>0</v>
      </c>
      <c r="Z2268">
        <v>87.17</v>
      </c>
      <c r="AA2268">
        <v>11.6</v>
      </c>
      <c r="AB2268">
        <v>0</v>
      </c>
      <c r="AC2268">
        <v>0</v>
      </c>
      <c r="AD2268">
        <v>1</v>
      </c>
      <c r="AE2268">
        <v>0</v>
      </c>
      <c r="AF2268" t="s">
        <v>61</v>
      </c>
      <c r="AG2268">
        <v>2.06640625E-2</v>
      </c>
      <c r="AH2268">
        <v>2</v>
      </c>
      <c r="AI2268">
        <v>53555714</v>
      </c>
      <c r="AJ2268">
        <v>2460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</row>
    <row r="2269" spans="1:44" x14ac:dyDescent="0.2">
      <c r="A2269">
        <f>ROW(Source!A1422)</f>
        <v>1422</v>
      </c>
      <c r="B2269">
        <v>53555726</v>
      </c>
      <c r="C2269">
        <v>53555708</v>
      </c>
      <c r="D2269">
        <v>29113986</v>
      </c>
      <c r="E2269">
        <v>1</v>
      </c>
      <c r="F2269">
        <v>1</v>
      </c>
      <c r="G2269">
        <v>1</v>
      </c>
      <c r="H2269">
        <v>3</v>
      </c>
      <c r="I2269" t="s">
        <v>1841</v>
      </c>
      <c r="J2269" t="s">
        <v>1842</v>
      </c>
      <c r="K2269" t="s">
        <v>1843</v>
      </c>
      <c r="L2269">
        <v>1348</v>
      </c>
      <c r="N2269">
        <v>1009</v>
      </c>
      <c r="O2269" t="s">
        <v>26</v>
      </c>
      <c r="P2269" t="s">
        <v>26</v>
      </c>
      <c r="Q2269">
        <v>1000</v>
      </c>
      <c r="X2269">
        <v>1.1E-4</v>
      </c>
      <c r="Y2269">
        <v>10362</v>
      </c>
      <c r="Z2269">
        <v>0</v>
      </c>
      <c r="AA2269">
        <v>0</v>
      </c>
      <c r="AB2269">
        <v>0</v>
      </c>
      <c r="AC2269">
        <v>0</v>
      </c>
      <c r="AD2269">
        <v>1</v>
      </c>
      <c r="AE2269">
        <v>0</v>
      </c>
      <c r="AF2269" t="s">
        <v>3</v>
      </c>
      <c r="AG2269">
        <v>1.1E-4</v>
      </c>
      <c r="AH2269">
        <v>2</v>
      </c>
      <c r="AI2269">
        <v>53555715</v>
      </c>
      <c r="AJ2269">
        <v>2461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</row>
    <row r="2270" spans="1:44" x14ac:dyDescent="0.2">
      <c r="A2270">
        <f>ROW(Source!A1422)</f>
        <v>1422</v>
      </c>
      <c r="B2270">
        <v>53555727</v>
      </c>
      <c r="C2270">
        <v>53555708</v>
      </c>
      <c r="D2270">
        <v>29114247</v>
      </c>
      <c r="E2270">
        <v>1</v>
      </c>
      <c r="F2270">
        <v>1</v>
      </c>
      <c r="G2270">
        <v>1</v>
      </c>
      <c r="H2270">
        <v>3</v>
      </c>
      <c r="I2270" t="s">
        <v>1854</v>
      </c>
      <c r="J2270" t="s">
        <v>1855</v>
      </c>
      <c r="K2270" t="s">
        <v>1856</v>
      </c>
      <c r="L2270">
        <v>1348</v>
      </c>
      <c r="N2270">
        <v>1009</v>
      </c>
      <c r="O2270" t="s">
        <v>26</v>
      </c>
      <c r="P2270" t="s">
        <v>26</v>
      </c>
      <c r="Q2270">
        <v>1000</v>
      </c>
      <c r="X2270">
        <v>4.0000000000000002E-4</v>
      </c>
      <c r="Y2270">
        <v>9040.01</v>
      </c>
      <c r="Z2270">
        <v>0</v>
      </c>
      <c r="AA2270">
        <v>0</v>
      </c>
      <c r="AB2270">
        <v>0</v>
      </c>
      <c r="AC2270">
        <v>0</v>
      </c>
      <c r="AD2270">
        <v>1</v>
      </c>
      <c r="AE2270">
        <v>0</v>
      </c>
      <c r="AF2270" t="s">
        <v>3</v>
      </c>
      <c r="AG2270">
        <v>4.0000000000000002E-4</v>
      </c>
      <c r="AH2270">
        <v>2</v>
      </c>
      <c r="AI2270">
        <v>53555716</v>
      </c>
      <c r="AJ2270">
        <v>2462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</row>
    <row r="2271" spans="1:44" x14ac:dyDescent="0.2">
      <c r="A2271">
        <f>ROW(Source!A1422)</f>
        <v>1422</v>
      </c>
      <c r="B2271">
        <v>53555728</v>
      </c>
      <c r="C2271">
        <v>53555708</v>
      </c>
      <c r="D2271">
        <v>29131328</v>
      </c>
      <c r="E2271">
        <v>1</v>
      </c>
      <c r="F2271">
        <v>1</v>
      </c>
      <c r="G2271">
        <v>1</v>
      </c>
      <c r="H2271">
        <v>3</v>
      </c>
      <c r="I2271" t="s">
        <v>1844</v>
      </c>
      <c r="J2271" t="s">
        <v>1845</v>
      </c>
      <c r="K2271" t="s">
        <v>1846</v>
      </c>
      <c r="L2271">
        <v>1348</v>
      </c>
      <c r="N2271">
        <v>1009</v>
      </c>
      <c r="O2271" t="s">
        <v>26</v>
      </c>
      <c r="P2271" t="s">
        <v>26</v>
      </c>
      <c r="Q2271">
        <v>1000</v>
      </c>
      <c r="X2271">
        <v>4.2999999999999999E-4</v>
      </c>
      <c r="Y2271">
        <v>6014.12</v>
      </c>
      <c r="Z2271">
        <v>0</v>
      </c>
      <c r="AA2271">
        <v>0</v>
      </c>
      <c r="AB2271">
        <v>0</v>
      </c>
      <c r="AC2271">
        <v>0</v>
      </c>
      <c r="AD2271">
        <v>1</v>
      </c>
      <c r="AE2271">
        <v>0</v>
      </c>
      <c r="AF2271" t="s">
        <v>3</v>
      </c>
      <c r="AG2271">
        <v>4.2999999999999999E-4</v>
      </c>
      <c r="AH2271">
        <v>2</v>
      </c>
      <c r="AI2271">
        <v>53555717</v>
      </c>
      <c r="AJ2271">
        <v>2463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</row>
    <row r="2272" spans="1:44" x14ac:dyDescent="0.2">
      <c r="A2272">
        <f>ROW(Source!A1422)</f>
        <v>1422</v>
      </c>
      <c r="B2272">
        <v>53555729</v>
      </c>
      <c r="C2272">
        <v>53555708</v>
      </c>
      <c r="D2272">
        <v>29136287</v>
      </c>
      <c r="E2272">
        <v>1</v>
      </c>
      <c r="F2272">
        <v>1</v>
      </c>
      <c r="G2272">
        <v>1</v>
      </c>
      <c r="H2272">
        <v>3</v>
      </c>
      <c r="I2272" t="s">
        <v>2103</v>
      </c>
      <c r="J2272" t="s">
        <v>1357</v>
      </c>
      <c r="K2272" t="s">
        <v>2104</v>
      </c>
      <c r="L2272">
        <v>1354</v>
      </c>
      <c r="N2272">
        <v>1010</v>
      </c>
      <c r="O2272" t="s">
        <v>160</v>
      </c>
      <c r="P2272" t="s">
        <v>160</v>
      </c>
      <c r="Q2272">
        <v>1</v>
      </c>
      <c r="X2272">
        <v>1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 t="s">
        <v>3</v>
      </c>
      <c r="AG2272">
        <v>1</v>
      </c>
      <c r="AH2272">
        <v>3</v>
      </c>
      <c r="AI2272">
        <v>-1</v>
      </c>
      <c r="AJ2272" t="s">
        <v>3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</row>
    <row r="2273" spans="1:44" x14ac:dyDescent="0.2">
      <c r="A2273">
        <f>ROW(Source!A1422)</f>
        <v>1422</v>
      </c>
      <c r="B2273">
        <v>53555730</v>
      </c>
      <c r="C2273">
        <v>53555708</v>
      </c>
      <c r="D2273">
        <v>29145157</v>
      </c>
      <c r="E2273">
        <v>1</v>
      </c>
      <c r="F2273">
        <v>1</v>
      </c>
      <c r="G2273">
        <v>1</v>
      </c>
      <c r="H2273">
        <v>3</v>
      </c>
      <c r="I2273" t="s">
        <v>1847</v>
      </c>
      <c r="J2273" t="s">
        <v>1848</v>
      </c>
      <c r="K2273" t="s">
        <v>1849</v>
      </c>
      <c r="L2273">
        <v>1339</v>
      </c>
      <c r="N2273">
        <v>1007</v>
      </c>
      <c r="O2273" t="s">
        <v>425</v>
      </c>
      <c r="P2273" t="s">
        <v>425</v>
      </c>
      <c r="Q2273">
        <v>1</v>
      </c>
      <c r="X2273">
        <v>2.9999999999999997E-4</v>
      </c>
      <c r="Y2273">
        <v>519.79999999999995</v>
      </c>
      <c r="Z2273">
        <v>0</v>
      </c>
      <c r="AA2273">
        <v>0</v>
      </c>
      <c r="AB2273">
        <v>0</v>
      </c>
      <c r="AC2273">
        <v>0</v>
      </c>
      <c r="AD2273">
        <v>1</v>
      </c>
      <c r="AE2273">
        <v>0</v>
      </c>
      <c r="AF2273" t="s">
        <v>3</v>
      </c>
      <c r="AG2273">
        <v>2.9999999999999997E-4</v>
      </c>
      <c r="AH2273">
        <v>2</v>
      </c>
      <c r="AI2273">
        <v>53555718</v>
      </c>
      <c r="AJ2273">
        <v>2464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 x14ac:dyDescent="0.2">
      <c r="A2274">
        <f>ROW(Source!A1423)</f>
        <v>1423</v>
      </c>
      <c r="B2274">
        <v>53555720</v>
      </c>
      <c r="C2274">
        <v>53555708</v>
      </c>
      <c r="D2274">
        <v>18410171</v>
      </c>
      <c r="E2274">
        <v>1</v>
      </c>
      <c r="F2274">
        <v>1</v>
      </c>
      <c r="G2274">
        <v>1</v>
      </c>
      <c r="H2274">
        <v>1</v>
      </c>
      <c r="I2274" t="s">
        <v>1839</v>
      </c>
      <c r="J2274" t="s">
        <v>3</v>
      </c>
      <c r="K2274" t="s">
        <v>1840</v>
      </c>
      <c r="L2274">
        <v>1369</v>
      </c>
      <c r="N2274">
        <v>1013</v>
      </c>
      <c r="O2274" t="s">
        <v>1486</v>
      </c>
      <c r="P2274" t="s">
        <v>1486</v>
      </c>
      <c r="Q2274">
        <v>1</v>
      </c>
      <c r="X2274">
        <v>2.3540499999999995</v>
      </c>
      <c r="Y2274">
        <v>0</v>
      </c>
      <c r="Z2274">
        <v>0</v>
      </c>
      <c r="AA2274">
        <v>0</v>
      </c>
      <c r="AB2274">
        <v>298.91000000000003</v>
      </c>
      <c r="AC2274">
        <v>0</v>
      </c>
      <c r="AD2274">
        <v>1</v>
      </c>
      <c r="AE2274">
        <v>1</v>
      </c>
      <c r="AF2274" t="s">
        <v>62</v>
      </c>
      <c r="AG2274">
        <v>3.1132311249999995</v>
      </c>
      <c r="AH2274">
        <v>2</v>
      </c>
      <c r="AI2274">
        <v>53555709</v>
      </c>
      <c r="AJ2274">
        <v>2466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</row>
    <row r="2275" spans="1:44" x14ac:dyDescent="0.2">
      <c r="A2275">
        <f>ROW(Source!A1423)</f>
        <v>1423</v>
      </c>
      <c r="B2275">
        <v>53555721</v>
      </c>
      <c r="C2275">
        <v>53555708</v>
      </c>
      <c r="D2275">
        <v>121548</v>
      </c>
      <c r="E2275">
        <v>1</v>
      </c>
      <c r="F2275">
        <v>1</v>
      </c>
      <c r="G2275">
        <v>1</v>
      </c>
      <c r="H2275">
        <v>1</v>
      </c>
      <c r="I2275" t="s">
        <v>31</v>
      </c>
      <c r="J2275" t="s">
        <v>3</v>
      </c>
      <c r="K2275" t="s">
        <v>1489</v>
      </c>
      <c r="L2275">
        <v>608254</v>
      </c>
      <c r="N2275">
        <v>1013</v>
      </c>
      <c r="O2275" t="s">
        <v>1490</v>
      </c>
      <c r="P2275" t="s">
        <v>1490</v>
      </c>
      <c r="Q2275">
        <v>1</v>
      </c>
      <c r="X2275">
        <v>1.4374999999999999E-2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1</v>
      </c>
      <c r="AE2275">
        <v>2</v>
      </c>
      <c r="AF2275" t="s">
        <v>61</v>
      </c>
      <c r="AG2275">
        <v>2.06640625E-2</v>
      </c>
      <c r="AH2275">
        <v>2</v>
      </c>
      <c r="AI2275">
        <v>53555710</v>
      </c>
      <c r="AJ2275">
        <v>2467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</row>
    <row r="2276" spans="1:44" x14ac:dyDescent="0.2">
      <c r="A2276">
        <f>ROW(Source!A1423)</f>
        <v>1423</v>
      </c>
      <c r="B2276">
        <v>53555722</v>
      </c>
      <c r="C2276">
        <v>53555708</v>
      </c>
      <c r="D2276">
        <v>29172379</v>
      </c>
      <c r="E2276">
        <v>1</v>
      </c>
      <c r="F2276">
        <v>1</v>
      </c>
      <c r="G2276">
        <v>1</v>
      </c>
      <c r="H2276">
        <v>2</v>
      </c>
      <c r="I2276" t="s">
        <v>1495</v>
      </c>
      <c r="J2276" t="s">
        <v>1496</v>
      </c>
      <c r="K2276" t="s">
        <v>1497</v>
      </c>
      <c r="L2276">
        <v>1368</v>
      </c>
      <c r="N2276">
        <v>1011</v>
      </c>
      <c r="O2276" t="s">
        <v>1494</v>
      </c>
      <c r="P2276" t="s">
        <v>1494</v>
      </c>
      <c r="Q2276">
        <v>1</v>
      </c>
      <c r="X2276">
        <v>1.4374999999999999E-2</v>
      </c>
      <c r="Y2276">
        <v>0</v>
      </c>
      <c r="Z2276">
        <v>112</v>
      </c>
      <c r="AA2276">
        <v>13.5</v>
      </c>
      <c r="AB2276">
        <v>0</v>
      </c>
      <c r="AC2276">
        <v>0</v>
      </c>
      <c r="AD2276">
        <v>1</v>
      </c>
      <c r="AE2276">
        <v>0</v>
      </c>
      <c r="AF2276" t="s">
        <v>61</v>
      </c>
      <c r="AG2276">
        <v>2.06640625E-2</v>
      </c>
      <c r="AH2276">
        <v>2</v>
      </c>
      <c r="AI2276">
        <v>53555711</v>
      </c>
      <c r="AJ2276">
        <v>2468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</row>
    <row r="2277" spans="1:44" x14ac:dyDescent="0.2">
      <c r="A2277">
        <f>ROW(Source!A1423)</f>
        <v>1423</v>
      </c>
      <c r="B2277">
        <v>53555723</v>
      </c>
      <c r="C2277">
        <v>53555708</v>
      </c>
      <c r="D2277">
        <v>29172657</v>
      </c>
      <c r="E2277">
        <v>1</v>
      </c>
      <c r="F2277">
        <v>1</v>
      </c>
      <c r="G2277">
        <v>1</v>
      </c>
      <c r="H2277">
        <v>2</v>
      </c>
      <c r="I2277" t="s">
        <v>1588</v>
      </c>
      <c r="J2277" t="s">
        <v>1589</v>
      </c>
      <c r="K2277" t="s">
        <v>1590</v>
      </c>
      <c r="L2277">
        <v>1368</v>
      </c>
      <c r="N2277">
        <v>1011</v>
      </c>
      <c r="O2277" t="s">
        <v>1494</v>
      </c>
      <c r="P2277" t="s">
        <v>1494</v>
      </c>
      <c r="Q2277">
        <v>1</v>
      </c>
      <c r="X2277">
        <v>0.17249999999999999</v>
      </c>
      <c r="Y2277">
        <v>0</v>
      </c>
      <c r="Z2277">
        <v>8.1</v>
      </c>
      <c r="AA2277">
        <v>0</v>
      </c>
      <c r="AB2277">
        <v>0</v>
      </c>
      <c r="AC2277">
        <v>0</v>
      </c>
      <c r="AD2277">
        <v>1</v>
      </c>
      <c r="AE2277">
        <v>0</v>
      </c>
      <c r="AF2277" t="s">
        <v>61</v>
      </c>
      <c r="AG2277">
        <v>0.24796874999999996</v>
      </c>
      <c r="AH2277">
        <v>2</v>
      </c>
      <c r="AI2277">
        <v>53555712</v>
      </c>
      <c r="AJ2277">
        <v>2469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</row>
    <row r="2278" spans="1:44" x14ac:dyDescent="0.2">
      <c r="A2278">
        <f>ROW(Source!A1423)</f>
        <v>1423</v>
      </c>
      <c r="B2278">
        <v>53555724</v>
      </c>
      <c r="C2278">
        <v>53555708</v>
      </c>
      <c r="D2278">
        <v>29174500</v>
      </c>
      <c r="E2278">
        <v>1</v>
      </c>
      <c r="F2278">
        <v>1</v>
      </c>
      <c r="G2278">
        <v>1</v>
      </c>
      <c r="H2278">
        <v>2</v>
      </c>
      <c r="I2278" t="s">
        <v>1681</v>
      </c>
      <c r="J2278" t="s">
        <v>1682</v>
      </c>
      <c r="K2278" t="s">
        <v>1683</v>
      </c>
      <c r="L2278">
        <v>1368</v>
      </c>
      <c r="N2278">
        <v>1011</v>
      </c>
      <c r="O2278" t="s">
        <v>1494</v>
      </c>
      <c r="P2278" t="s">
        <v>1494</v>
      </c>
      <c r="Q2278">
        <v>1</v>
      </c>
      <c r="X2278">
        <v>0.50312499999999993</v>
      </c>
      <c r="Y2278">
        <v>0</v>
      </c>
      <c r="Z2278">
        <v>1.95</v>
      </c>
      <c r="AA2278">
        <v>0</v>
      </c>
      <c r="AB2278">
        <v>0</v>
      </c>
      <c r="AC2278">
        <v>0</v>
      </c>
      <c r="AD2278">
        <v>1</v>
      </c>
      <c r="AE2278">
        <v>0</v>
      </c>
      <c r="AF2278" t="s">
        <v>61</v>
      </c>
      <c r="AG2278">
        <v>0.72324218749999991</v>
      </c>
      <c r="AH2278">
        <v>2</v>
      </c>
      <c r="AI2278">
        <v>53555713</v>
      </c>
      <c r="AJ2278">
        <v>2470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</row>
    <row r="2279" spans="1:44" x14ac:dyDescent="0.2">
      <c r="A2279">
        <f>ROW(Source!A1423)</f>
        <v>1423</v>
      </c>
      <c r="B2279">
        <v>53555725</v>
      </c>
      <c r="C2279">
        <v>53555708</v>
      </c>
      <c r="D2279">
        <v>29174913</v>
      </c>
      <c r="E2279">
        <v>1</v>
      </c>
      <c r="F2279">
        <v>1</v>
      </c>
      <c r="G2279">
        <v>1</v>
      </c>
      <c r="H2279">
        <v>2</v>
      </c>
      <c r="I2279" t="s">
        <v>1513</v>
      </c>
      <c r="J2279" t="s">
        <v>1514</v>
      </c>
      <c r="K2279" t="s">
        <v>1515</v>
      </c>
      <c r="L2279">
        <v>1368</v>
      </c>
      <c r="N2279">
        <v>1011</v>
      </c>
      <c r="O2279" t="s">
        <v>1494</v>
      </c>
      <c r="P2279" t="s">
        <v>1494</v>
      </c>
      <c r="Q2279">
        <v>1</v>
      </c>
      <c r="X2279">
        <v>1.4374999999999999E-2</v>
      </c>
      <c r="Y2279">
        <v>0</v>
      </c>
      <c r="Z2279">
        <v>87.17</v>
      </c>
      <c r="AA2279">
        <v>11.6</v>
      </c>
      <c r="AB2279">
        <v>0</v>
      </c>
      <c r="AC2279">
        <v>0</v>
      </c>
      <c r="AD2279">
        <v>1</v>
      </c>
      <c r="AE2279">
        <v>0</v>
      </c>
      <c r="AF2279" t="s">
        <v>61</v>
      </c>
      <c r="AG2279">
        <v>2.06640625E-2</v>
      </c>
      <c r="AH2279">
        <v>2</v>
      </c>
      <c r="AI2279">
        <v>53555714</v>
      </c>
      <c r="AJ2279">
        <v>2471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 x14ac:dyDescent="0.2">
      <c r="A2280">
        <f>ROW(Source!A1423)</f>
        <v>1423</v>
      </c>
      <c r="B2280">
        <v>53555726</v>
      </c>
      <c r="C2280">
        <v>53555708</v>
      </c>
      <c r="D2280">
        <v>29113986</v>
      </c>
      <c r="E2280">
        <v>1</v>
      </c>
      <c r="F2280">
        <v>1</v>
      </c>
      <c r="G2280">
        <v>1</v>
      </c>
      <c r="H2280">
        <v>3</v>
      </c>
      <c r="I2280" t="s">
        <v>1841</v>
      </c>
      <c r="J2280" t="s">
        <v>1842</v>
      </c>
      <c r="K2280" t="s">
        <v>1843</v>
      </c>
      <c r="L2280">
        <v>1348</v>
      </c>
      <c r="N2280">
        <v>1009</v>
      </c>
      <c r="O2280" t="s">
        <v>26</v>
      </c>
      <c r="P2280" t="s">
        <v>26</v>
      </c>
      <c r="Q2280">
        <v>1000</v>
      </c>
      <c r="X2280">
        <v>1.1E-4</v>
      </c>
      <c r="Y2280">
        <v>10362</v>
      </c>
      <c r="Z2280">
        <v>0</v>
      </c>
      <c r="AA2280">
        <v>0</v>
      </c>
      <c r="AB2280">
        <v>0</v>
      </c>
      <c r="AC2280">
        <v>0</v>
      </c>
      <c r="AD2280">
        <v>1</v>
      </c>
      <c r="AE2280">
        <v>0</v>
      </c>
      <c r="AF2280" t="s">
        <v>3</v>
      </c>
      <c r="AG2280">
        <v>1.1E-4</v>
      </c>
      <c r="AH2280">
        <v>2</v>
      </c>
      <c r="AI2280">
        <v>53555715</v>
      </c>
      <c r="AJ2280">
        <v>2472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</row>
    <row r="2281" spans="1:44" x14ac:dyDescent="0.2">
      <c r="A2281">
        <f>ROW(Source!A1423)</f>
        <v>1423</v>
      </c>
      <c r="B2281">
        <v>53555727</v>
      </c>
      <c r="C2281">
        <v>53555708</v>
      </c>
      <c r="D2281">
        <v>29114247</v>
      </c>
      <c r="E2281">
        <v>1</v>
      </c>
      <c r="F2281">
        <v>1</v>
      </c>
      <c r="G2281">
        <v>1</v>
      </c>
      <c r="H2281">
        <v>3</v>
      </c>
      <c r="I2281" t="s">
        <v>1854</v>
      </c>
      <c r="J2281" t="s">
        <v>1855</v>
      </c>
      <c r="K2281" t="s">
        <v>1856</v>
      </c>
      <c r="L2281">
        <v>1348</v>
      </c>
      <c r="N2281">
        <v>1009</v>
      </c>
      <c r="O2281" t="s">
        <v>26</v>
      </c>
      <c r="P2281" t="s">
        <v>26</v>
      </c>
      <c r="Q2281">
        <v>1000</v>
      </c>
      <c r="X2281">
        <v>4.0000000000000002E-4</v>
      </c>
      <c r="Y2281">
        <v>9040.01</v>
      </c>
      <c r="Z2281">
        <v>0</v>
      </c>
      <c r="AA2281">
        <v>0</v>
      </c>
      <c r="AB2281">
        <v>0</v>
      </c>
      <c r="AC2281">
        <v>0</v>
      </c>
      <c r="AD2281">
        <v>1</v>
      </c>
      <c r="AE2281">
        <v>0</v>
      </c>
      <c r="AF2281" t="s">
        <v>3</v>
      </c>
      <c r="AG2281">
        <v>4.0000000000000002E-4</v>
      </c>
      <c r="AH2281">
        <v>2</v>
      </c>
      <c r="AI2281">
        <v>53555716</v>
      </c>
      <c r="AJ2281">
        <v>2473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</row>
    <row r="2282" spans="1:44" x14ac:dyDescent="0.2">
      <c r="A2282">
        <f>ROW(Source!A1423)</f>
        <v>1423</v>
      </c>
      <c r="B2282">
        <v>53555728</v>
      </c>
      <c r="C2282">
        <v>53555708</v>
      </c>
      <c r="D2282">
        <v>29131328</v>
      </c>
      <c r="E2282">
        <v>1</v>
      </c>
      <c r="F2282">
        <v>1</v>
      </c>
      <c r="G2282">
        <v>1</v>
      </c>
      <c r="H2282">
        <v>3</v>
      </c>
      <c r="I2282" t="s">
        <v>1844</v>
      </c>
      <c r="J2282" t="s">
        <v>1845</v>
      </c>
      <c r="K2282" t="s">
        <v>1846</v>
      </c>
      <c r="L2282">
        <v>1348</v>
      </c>
      <c r="N2282">
        <v>1009</v>
      </c>
      <c r="O2282" t="s">
        <v>26</v>
      </c>
      <c r="P2282" t="s">
        <v>26</v>
      </c>
      <c r="Q2282">
        <v>1000</v>
      </c>
      <c r="X2282">
        <v>4.2999999999999999E-4</v>
      </c>
      <c r="Y2282">
        <v>6014.12</v>
      </c>
      <c r="Z2282">
        <v>0</v>
      </c>
      <c r="AA2282">
        <v>0</v>
      </c>
      <c r="AB2282">
        <v>0</v>
      </c>
      <c r="AC2282">
        <v>0</v>
      </c>
      <c r="AD2282">
        <v>1</v>
      </c>
      <c r="AE2282">
        <v>0</v>
      </c>
      <c r="AF2282" t="s">
        <v>3</v>
      </c>
      <c r="AG2282">
        <v>4.2999999999999999E-4</v>
      </c>
      <c r="AH2282">
        <v>2</v>
      </c>
      <c r="AI2282">
        <v>53555717</v>
      </c>
      <c r="AJ2282">
        <v>2474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</row>
    <row r="2283" spans="1:44" x14ac:dyDescent="0.2">
      <c r="A2283">
        <f>ROW(Source!A1423)</f>
        <v>1423</v>
      </c>
      <c r="B2283">
        <v>53555729</v>
      </c>
      <c r="C2283">
        <v>53555708</v>
      </c>
      <c r="D2283">
        <v>29136287</v>
      </c>
      <c r="E2283">
        <v>1</v>
      </c>
      <c r="F2283">
        <v>1</v>
      </c>
      <c r="G2283">
        <v>1</v>
      </c>
      <c r="H2283">
        <v>3</v>
      </c>
      <c r="I2283" t="s">
        <v>2103</v>
      </c>
      <c r="J2283" t="s">
        <v>1357</v>
      </c>
      <c r="K2283" t="s">
        <v>2104</v>
      </c>
      <c r="L2283">
        <v>1354</v>
      </c>
      <c r="N2283">
        <v>1010</v>
      </c>
      <c r="O2283" t="s">
        <v>160</v>
      </c>
      <c r="P2283" t="s">
        <v>160</v>
      </c>
      <c r="Q2283">
        <v>1</v>
      </c>
      <c r="X2283">
        <v>1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 t="s">
        <v>3</v>
      </c>
      <c r="AG2283">
        <v>1</v>
      </c>
      <c r="AH2283">
        <v>3</v>
      </c>
      <c r="AI2283">
        <v>-1</v>
      </c>
      <c r="AJ2283" t="s">
        <v>3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</row>
    <row r="2284" spans="1:44" x14ac:dyDescent="0.2">
      <c r="A2284">
        <f>ROW(Source!A1423)</f>
        <v>1423</v>
      </c>
      <c r="B2284">
        <v>53555730</v>
      </c>
      <c r="C2284">
        <v>53555708</v>
      </c>
      <c r="D2284">
        <v>29145157</v>
      </c>
      <c r="E2284">
        <v>1</v>
      </c>
      <c r="F2284">
        <v>1</v>
      </c>
      <c r="G2284">
        <v>1</v>
      </c>
      <c r="H2284">
        <v>3</v>
      </c>
      <c r="I2284" t="s">
        <v>1847</v>
      </c>
      <c r="J2284" t="s">
        <v>1848</v>
      </c>
      <c r="K2284" t="s">
        <v>1849</v>
      </c>
      <c r="L2284">
        <v>1339</v>
      </c>
      <c r="N2284">
        <v>1007</v>
      </c>
      <c r="O2284" t="s">
        <v>425</v>
      </c>
      <c r="P2284" t="s">
        <v>425</v>
      </c>
      <c r="Q2284">
        <v>1</v>
      </c>
      <c r="X2284">
        <v>2.9999999999999997E-4</v>
      </c>
      <c r="Y2284">
        <v>519.79999999999995</v>
      </c>
      <c r="Z2284">
        <v>0</v>
      </c>
      <c r="AA2284">
        <v>0</v>
      </c>
      <c r="AB2284">
        <v>0</v>
      </c>
      <c r="AC2284">
        <v>0</v>
      </c>
      <c r="AD2284">
        <v>1</v>
      </c>
      <c r="AE2284">
        <v>0</v>
      </c>
      <c r="AF2284" t="s">
        <v>3</v>
      </c>
      <c r="AG2284">
        <v>2.9999999999999997E-4</v>
      </c>
      <c r="AH2284">
        <v>2</v>
      </c>
      <c r="AI2284">
        <v>53555718</v>
      </c>
      <c r="AJ2284">
        <v>2475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</row>
    <row r="2285" spans="1:44" x14ac:dyDescent="0.2">
      <c r="A2285">
        <f>ROW(Source!A1461)</f>
        <v>1461</v>
      </c>
      <c r="B2285">
        <v>53555743</v>
      </c>
      <c r="C2285">
        <v>53555732</v>
      </c>
      <c r="D2285">
        <v>18407546</v>
      </c>
      <c r="E2285">
        <v>1</v>
      </c>
      <c r="F2285">
        <v>1</v>
      </c>
      <c r="G2285">
        <v>1</v>
      </c>
      <c r="H2285">
        <v>1</v>
      </c>
      <c r="I2285" t="s">
        <v>1645</v>
      </c>
      <c r="J2285" t="s">
        <v>3</v>
      </c>
      <c r="K2285" t="s">
        <v>1646</v>
      </c>
      <c r="L2285">
        <v>1369</v>
      </c>
      <c r="N2285">
        <v>1013</v>
      </c>
      <c r="O2285" t="s">
        <v>1486</v>
      </c>
      <c r="P2285" t="s">
        <v>1486</v>
      </c>
      <c r="Q2285">
        <v>1</v>
      </c>
      <c r="X2285">
        <v>45.65</v>
      </c>
      <c r="Y2285">
        <v>0</v>
      </c>
      <c r="Z2285">
        <v>0</v>
      </c>
      <c r="AA2285">
        <v>0</v>
      </c>
      <c r="AB2285">
        <v>313.24</v>
      </c>
      <c r="AC2285">
        <v>0</v>
      </c>
      <c r="AD2285">
        <v>1</v>
      </c>
      <c r="AE2285">
        <v>1</v>
      </c>
      <c r="AF2285" t="s">
        <v>1383</v>
      </c>
      <c r="AG2285">
        <v>36.748249999999999</v>
      </c>
      <c r="AH2285">
        <v>2</v>
      </c>
      <c r="AI2285">
        <v>53555733</v>
      </c>
      <c r="AJ2285">
        <v>2477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</row>
    <row r="2286" spans="1:44" x14ac:dyDescent="0.2">
      <c r="A2286">
        <f>ROW(Source!A1461)</f>
        <v>1461</v>
      </c>
      <c r="B2286">
        <v>53555744</v>
      </c>
      <c r="C2286">
        <v>53555732</v>
      </c>
      <c r="D2286">
        <v>121548</v>
      </c>
      <c r="E2286">
        <v>1</v>
      </c>
      <c r="F2286">
        <v>1</v>
      </c>
      <c r="G2286">
        <v>1</v>
      </c>
      <c r="H2286">
        <v>1</v>
      </c>
      <c r="I2286" t="s">
        <v>31</v>
      </c>
      <c r="J2286" t="s">
        <v>3</v>
      </c>
      <c r="K2286" t="s">
        <v>1489</v>
      </c>
      <c r="L2286">
        <v>608254</v>
      </c>
      <c r="N2286">
        <v>1013</v>
      </c>
      <c r="O2286" t="s">
        <v>1490</v>
      </c>
      <c r="P2286" t="s">
        <v>1490</v>
      </c>
      <c r="Q2286">
        <v>1</v>
      </c>
      <c r="X2286">
        <v>0.38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1</v>
      </c>
      <c r="AE2286">
        <v>2</v>
      </c>
      <c r="AF2286" t="s">
        <v>1383</v>
      </c>
      <c r="AG2286">
        <v>0.30589999999999995</v>
      </c>
      <c r="AH2286">
        <v>2</v>
      </c>
      <c r="AI2286">
        <v>53555734</v>
      </c>
      <c r="AJ2286">
        <v>2478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</row>
    <row r="2287" spans="1:44" x14ac:dyDescent="0.2">
      <c r="A2287">
        <f>ROW(Source!A1461)</f>
        <v>1461</v>
      </c>
      <c r="B2287">
        <v>53555745</v>
      </c>
      <c r="C2287">
        <v>53555732</v>
      </c>
      <c r="D2287">
        <v>29172556</v>
      </c>
      <c r="E2287">
        <v>1</v>
      </c>
      <c r="F2287">
        <v>1</v>
      </c>
      <c r="G2287">
        <v>1</v>
      </c>
      <c r="H2287">
        <v>2</v>
      </c>
      <c r="I2287" t="s">
        <v>1647</v>
      </c>
      <c r="J2287" t="s">
        <v>1667</v>
      </c>
      <c r="K2287" t="s">
        <v>1649</v>
      </c>
      <c r="L2287">
        <v>1368</v>
      </c>
      <c r="N2287">
        <v>1011</v>
      </c>
      <c r="O2287" t="s">
        <v>1494</v>
      </c>
      <c r="P2287" t="s">
        <v>1494</v>
      </c>
      <c r="Q2287">
        <v>1</v>
      </c>
      <c r="X2287">
        <v>0.38</v>
      </c>
      <c r="Y2287">
        <v>0</v>
      </c>
      <c r="Z2287">
        <v>31.26</v>
      </c>
      <c r="AA2287">
        <v>13.5</v>
      </c>
      <c r="AB2287">
        <v>0</v>
      </c>
      <c r="AC2287">
        <v>0</v>
      </c>
      <c r="AD2287">
        <v>1</v>
      </c>
      <c r="AE2287">
        <v>0</v>
      </c>
      <c r="AF2287" t="s">
        <v>1383</v>
      </c>
      <c r="AG2287">
        <v>0.30589999999999995</v>
      </c>
      <c r="AH2287">
        <v>2</v>
      </c>
      <c r="AI2287">
        <v>53555735</v>
      </c>
      <c r="AJ2287">
        <v>2479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</row>
    <row r="2288" spans="1:44" x14ac:dyDescent="0.2">
      <c r="A2288">
        <f>ROW(Source!A1461)</f>
        <v>1461</v>
      </c>
      <c r="B2288">
        <v>53555746</v>
      </c>
      <c r="C2288">
        <v>53555732</v>
      </c>
      <c r="D2288">
        <v>29172657</v>
      </c>
      <c r="E2288">
        <v>1</v>
      </c>
      <c r="F2288">
        <v>1</v>
      </c>
      <c r="G2288">
        <v>1</v>
      </c>
      <c r="H2288">
        <v>2</v>
      </c>
      <c r="I2288" t="s">
        <v>1588</v>
      </c>
      <c r="J2288" t="s">
        <v>1589</v>
      </c>
      <c r="K2288" t="s">
        <v>1590</v>
      </c>
      <c r="L2288">
        <v>1368</v>
      </c>
      <c r="N2288">
        <v>1011</v>
      </c>
      <c r="O2288" t="s">
        <v>1494</v>
      </c>
      <c r="P2288" t="s">
        <v>1494</v>
      </c>
      <c r="Q2288">
        <v>1</v>
      </c>
      <c r="X2288">
        <v>5.8</v>
      </c>
      <c r="Y2288">
        <v>0</v>
      </c>
      <c r="Z2288">
        <v>8.1</v>
      </c>
      <c r="AA2288">
        <v>0</v>
      </c>
      <c r="AB2288">
        <v>0</v>
      </c>
      <c r="AC2288">
        <v>0</v>
      </c>
      <c r="AD2288">
        <v>1</v>
      </c>
      <c r="AE2288">
        <v>0</v>
      </c>
      <c r="AF2288" t="s">
        <v>1383</v>
      </c>
      <c r="AG2288">
        <v>4.6689999999999996</v>
      </c>
      <c r="AH2288">
        <v>2</v>
      </c>
      <c r="AI2288">
        <v>53555736</v>
      </c>
      <c r="AJ2288">
        <v>2480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</row>
    <row r="2289" spans="1:44" x14ac:dyDescent="0.2">
      <c r="A2289">
        <f>ROW(Source!A1461)</f>
        <v>1461</v>
      </c>
      <c r="B2289">
        <v>53555747</v>
      </c>
      <c r="C2289">
        <v>53555732</v>
      </c>
      <c r="D2289">
        <v>29174913</v>
      </c>
      <c r="E2289">
        <v>1</v>
      </c>
      <c r="F2289">
        <v>1</v>
      </c>
      <c r="G2289">
        <v>1</v>
      </c>
      <c r="H2289">
        <v>2</v>
      </c>
      <c r="I2289" t="s">
        <v>1513</v>
      </c>
      <c r="J2289" t="s">
        <v>1514</v>
      </c>
      <c r="K2289" t="s">
        <v>1515</v>
      </c>
      <c r="L2289">
        <v>1368</v>
      </c>
      <c r="N2289">
        <v>1011</v>
      </c>
      <c r="O2289" t="s">
        <v>1494</v>
      </c>
      <c r="P2289" t="s">
        <v>1494</v>
      </c>
      <c r="Q2289">
        <v>1</v>
      </c>
      <c r="X2289">
        <v>2.21</v>
      </c>
      <c r="Y2289">
        <v>0</v>
      </c>
      <c r="Z2289">
        <v>87.17</v>
      </c>
      <c r="AA2289">
        <v>11.6</v>
      </c>
      <c r="AB2289">
        <v>0</v>
      </c>
      <c r="AC2289">
        <v>0</v>
      </c>
      <c r="AD2289">
        <v>1</v>
      </c>
      <c r="AE2289">
        <v>0</v>
      </c>
      <c r="AF2289" t="s">
        <v>1383</v>
      </c>
      <c r="AG2289">
        <v>1.7790499999999998</v>
      </c>
      <c r="AH2289">
        <v>2</v>
      </c>
      <c r="AI2289">
        <v>53555737</v>
      </c>
      <c r="AJ2289">
        <v>2481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</row>
    <row r="2290" spans="1:44" x14ac:dyDescent="0.2">
      <c r="A2290">
        <f>ROW(Source!A1461)</f>
        <v>1461</v>
      </c>
      <c r="B2290">
        <v>53555748</v>
      </c>
      <c r="C2290">
        <v>53555732</v>
      </c>
      <c r="D2290">
        <v>29109253</v>
      </c>
      <c r="E2290">
        <v>1</v>
      </c>
      <c r="F2290">
        <v>1</v>
      </c>
      <c r="G2290">
        <v>1</v>
      </c>
      <c r="H2290">
        <v>3</v>
      </c>
      <c r="I2290" t="s">
        <v>1652</v>
      </c>
      <c r="J2290" t="s">
        <v>2066</v>
      </c>
      <c r="K2290" t="s">
        <v>1654</v>
      </c>
      <c r="L2290">
        <v>1348</v>
      </c>
      <c r="N2290">
        <v>1009</v>
      </c>
      <c r="O2290" t="s">
        <v>26</v>
      </c>
      <c r="P2290" t="s">
        <v>26</v>
      </c>
      <c r="Q2290">
        <v>1000</v>
      </c>
      <c r="X2290">
        <v>0.15</v>
      </c>
      <c r="Y2290">
        <v>300</v>
      </c>
      <c r="Z2290">
        <v>0</v>
      </c>
      <c r="AA2290">
        <v>0</v>
      </c>
      <c r="AB2290">
        <v>0</v>
      </c>
      <c r="AC2290">
        <v>0</v>
      </c>
      <c r="AD2290">
        <v>1</v>
      </c>
      <c r="AE2290">
        <v>0</v>
      </c>
      <c r="AF2290" t="s">
        <v>36</v>
      </c>
      <c r="AG2290">
        <v>0</v>
      </c>
      <c r="AH2290">
        <v>2</v>
      </c>
      <c r="AI2290">
        <v>53555738</v>
      </c>
      <c r="AJ2290">
        <v>2482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</row>
    <row r="2291" spans="1:44" x14ac:dyDescent="0.2">
      <c r="A2291">
        <f>ROW(Source!A1461)</f>
        <v>1461</v>
      </c>
      <c r="B2291">
        <v>53555749</v>
      </c>
      <c r="C2291">
        <v>53555732</v>
      </c>
      <c r="D2291">
        <v>29113982</v>
      </c>
      <c r="E2291">
        <v>1</v>
      </c>
      <c r="F2291">
        <v>1</v>
      </c>
      <c r="G2291">
        <v>1</v>
      </c>
      <c r="H2291">
        <v>3</v>
      </c>
      <c r="I2291" t="s">
        <v>1655</v>
      </c>
      <c r="J2291" t="s">
        <v>1869</v>
      </c>
      <c r="K2291" t="s">
        <v>1657</v>
      </c>
      <c r="L2291">
        <v>1348</v>
      </c>
      <c r="N2291">
        <v>1009</v>
      </c>
      <c r="O2291" t="s">
        <v>26</v>
      </c>
      <c r="P2291" t="s">
        <v>26</v>
      </c>
      <c r="Q2291">
        <v>1000</v>
      </c>
      <c r="X2291">
        <v>0.02</v>
      </c>
      <c r="Y2291">
        <v>9423.99</v>
      </c>
      <c r="Z2291">
        <v>0</v>
      </c>
      <c r="AA2291">
        <v>0</v>
      </c>
      <c r="AB2291">
        <v>0</v>
      </c>
      <c r="AC2291">
        <v>0</v>
      </c>
      <c r="AD2291">
        <v>1</v>
      </c>
      <c r="AE2291">
        <v>0</v>
      </c>
      <c r="AF2291" t="s">
        <v>36</v>
      </c>
      <c r="AG2291">
        <v>0</v>
      </c>
      <c r="AH2291">
        <v>2</v>
      </c>
      <c r="AI2291">
        <v>53555739</v>
      </c>
      <c r="AJ2291">
        <v>2483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 x14ac:dyDescent="0.2">
      <c r="A2292">
        <f>ROW(Source!A1461)</f>
        <v>1461</v>
      </c>
      <c r="B2292">
        <v>53555750</v>
      </c>
      <c r="C2292">
        <v>53555732</v>
      </c>
      <c r="D2292">
        <v>29127918</v>
      </c>
      <c r="E2292">
        <v>1</v>
      </c>
      <c r="F2292">
        <v>1</v>
      </c>
      <c r="G2292">
        <v>1</v>
      </c>
      <c r="H2292">
        <v>3</v>
      </c>
      <c r="I2292" t="s">
        <v>179</v>
      </c>
      <c r="J2292" t="s">
        <v>1389</v>
      </c>
      <c r="K2292" t="s">
        <v>180</v>
      </c>
      <c r="L2292">
        <v>1348</v>
      </c>
      <c r="N2292">
        <v>1009</v>
      </c>
      <c r="O2292" t="s">
        <v>26</v>
      </c>
      <c r="P2292" t="s">
        <v>26</v>
      </c>
      <c r="Q2292">
        <v>1000</v>
      </c>
      <c r="X2292">
        <v>2.09</v>
      </c>
      <c r="Y2292">
        <v>7571</v>
      </c>
      <c r="Z2292">
        <v>0</v>
      </c>
      <c r="AA2292">
        <v>0</v>
      </c>
      <c r="AB2292">
        <v>0</v>
      </c>
      <c r="AC2292">
        <v>0</v>
      </c>
      <c r="AD2292">
        <v>1</v>
      </c>
      <c r="AE2292">
        <v>0</v>
      </c>
      <c r="AF2292" t="s">
        <v>36</v>
      </c>
      <c r="AG2292">
        <v>0</v>
      </c>
      <c r="AH2292">
        <v>2</v>
      </c>
      <c r="AI2292">
        <v>53555740</v>
      </c>
      <c r="AJ2292">
        <v>2484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 x14ac:dyDescent="0.2">
      <c r="A2293">
        <f>ROW(Source!A1461)</f>
        <v>1461</v>
      </c>
      <c r="B2293">
        <v>53555751</v>
      </c>
      <c r="C2293">
        <v>53555732</v>
      </c>
      <c r="D2293">
        <v>29150040</v>
      </c>
      <c r="E2293">
        <v>1</v>
      </c>
      <c r="F2293">
        <v>1</v>
      </c>
      <c r="G2293">
        <v>1</v>
      </c>
      <c r="H2293">
        <v>3</v>
      </c>
      <c r="I2293" t="s">
        <v>1576</v>
      </c>
      <c r="J2293" t="s">
        <v>1577</v>
      </c>
      <c r="K2293" t="s">
        <v>1578</v>
      </c>
      <c r="L2293">
        <v>1339</v>
      </c>
      <c r="N2293">
        <v>1007</v>
      </c>
      <c r="O2293" t="s">
        <v>425</v>
      </c>
      <c r="P2293" t="s">
        <v>425</v>
      </c>
      <c r="Q2293">
        <v>1</v>
      </c>
      <c r="X2293">
        <v>0.1</v>
      </c>
      <c r="Y2293">
        <v>2.44</v>
      </c>
      <c r="Z2293">
        <v>0</v>
      </c>
      <c r="AA2293">
        <v>0</v>
      </c>
      <c r="AB2293">
        <v>0</v>
      </c>
      <c r="AC2293">
        <v>0</v>
      </c>
      <c r="AD2293">
        <v>1</v>
      </c>
      <c r="AE2293">
        <v>0</v>
      </c>
      <c r="AF2293" t="s">
        <v>36</v>
      </c>
      <c r="AG2293">
        <v>0</v>
      </c>
      <c r="AH2293">
        <v>2</v>
      </c>
      <c r="AI2293">
        <v>53555741</v>
      </c>
      <c r="AJ2293">
        <v>2485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</row>
    <row r="2294" spans="1:44" x14ac:dyDescent="0.2">
      <c r="A2294">
        <f>ROW(Source!A1462)</f>
        <v>1462</v>
      </c>
      <c r="B2294">
        <v>53555743</v>
      </c>
      <c r="C2294">
        <v>53555732</v>
      </c>
      <c r="D2294">
        <v>18407546</v>
      </c>
      <c r="E2294">
        <v>1</v>
      </c>
      <c r="F2294">
        <v>1</v>
      </c>
      <c r="G2294">
        <v>1</v>
      </c>
      <c r="H2294">
        <v>1</v>
      </c>
      <c r="I2294" t="s">
        <v>1645</v>
      </c>
      <c r="J2294" t="s">
        <v>3</v>
      </c>
      <c r="K2294" t="s">
        <v>1646</v>
      </c>
      <c r="L2294">
        <v>1369</v>
      </c>
      <c r="N2294">
        <v>1013</v>
      </c>
      <c r="O2294" t="s">
        <v>1486</v>
      </c>
      <c r="P2294" t="s">
        <v>1486</v>
      </c>
      <c r="Q2294">
        <v>1</v>
      </c>
      <c r="X2294">
        <v>45.65</v>
      </c>
      <c r="Y2294">
        <v>0</v>
      </c>
      <c r="Z2294">
        <v>0</v>
      </c>
      <c r="AA2294">
        <v>0</v>
      </c>
      <c r="AB2294">
        <v>313.24</v>
      </c>
      <c r="AC2294">
        <v>0</v>
      </c>
      <c r="AD2294">
        <v>1</v>
      </c>
      <c r="AE2294">
        <v>1</v>
      </c>
      <c r="AF2294" t="s">
        <v>1383</v>
      </c>
      <c r="AG2294">
        <v>36.748249999999999</v>
      </c>
      <c r="AH2294">
        <v>2</v>
      </c>
      <c r="AI2294">
        <v>53555733</v>
      </c>
      <c r="AJ2294">
        <v>2487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 x14ac:dyDescent="0.2">
      <c r="A2295">
        <f>ROW(Source!A1462)</f>
        <v>1462</v>
      </c>
      <c r="B2295">
        <v>53555744</v>
      </c>
      <c r="C2295">
        <v>53555732</v>
      </c>
      <c r="D2295">
        <v>121548</v>
      </c>
      <c r="E2295">
        <v>1</v>
      </c>
      <c r="F2295">
        <v>1</v>
      </c>
      <c r="G2295">
        <v>1</v>
      </c>
      <c r="H2295">
        <v>1</v>
      </c>
      <c r="I2295" t="s">
        <v>31</v>
      </c>
      <c r="J2295" t="s">
        <v>3</v>
      </c>
      <c r="K2295" t="s">
        <v>1489</v>
      </c>
      <c r="L2295">
        <v>608254</v>
      </c>
      <c r="N2295">
        <v>1013</v>
      </c>
      <c r="O2295" t="s">
        <v>1490</v>
      </c>
      <c r="P2295" t="s">
        <v>1490</v>
      </c>
      <c r="Q2295">
        <v>1</v>
      </c>
      <c r="X2295">
        <v>0.38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1</v>
      </c>
      <c r="AE2295">
        <v>2</v>
      </c>
      <c r="AF2295" t="s">
        <v>1383</v>
      </c>
      <c r="AG2295">
        <v>0.30589999999999995</v>
      </c>
      <c r="AH2295">
        <v>2</v>
      </c>
      <c r="AI2295">
        <v>53555734</v>
      </c>
      <c r="AJ2295">
        <v>2488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</row>
    <row r="2296" spans="1:44" x14ac:dyDescent="0.2">
      <c r="A2296">
        <f>ROW(Source!A1462)</f>
        <v>1462</v>
      </c>
      <c r="B2296">
        <v>53555745</v>
      </c>
      <c r="C2296">
        <v>53555732</v>
      </c>
      <c r="D2296">
        <v>29172556</v>
      </c>
      <c r="E2296">
        <v>1</v>
      </c>
      <c r="F2296">
        <v>1</v>
      </c>
      <c r="G2296">
        <v>1</v>
      </c>
      <c r="H2296">
        <v>2</v>
      </c>
      <c r="I2296" t="s">
        <v>1647</v>
      </c>
      <c r="J2296" t="s">
        <v>1667</v>
      </c>
      <c r="K2296" t="s">
        <v>1649</v>
      </c>
      <c r="L2296">
        <v>1368</v>
      </c>
      <c r="N2296">
        <v>1011</v>
      </c>
      <c r="O2296" t="s">
        <v>1494</v>
      </c>
      <c r="P2296" t="s">
        <v>1494</v>
      </c>
      <c r="Q2296">
        <v>1</v>
      </c>
      <c r="X2296">
        <v>0.38</v>
      </c>
      <c r="Y2296">
        <v>0</v>
      </c>
      <c r="Z2296">
        <v>31.26</v>
      </c>
      <c r="AA2296">
        <v>13.5</v>
      </c>
      <c r="AB2296">
        <v>0</v>
      </c>
      <c r="AC2296">
        <v>0</v>
      </c>
      <c r="AD2296">
        <v>1</v>
      </c>
      <c r="AE2296">
        <v>0</v>
      </c>
      <c r="AF2296" t="s">
        <v>1383</v>
      </c>
      <c r="AG2296">
        <v>0.30589999999999995</v>
      </c>
      <c r="AH2296">
        <v>2</v>
      </c>
      <c r="AI2296">
        <v>53555735</v>
      </c>
      <c r="AJ2296">
        <v>2489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 x14ac:dyDescent="0.2">
      <c r="A2297">
        <f>ROW(Source!A1462)</f>
        <v>1462</v>
      </c>
      <c r="B2297">
        <v>53555746</v>
      </c>
      <c r="C2297">
        <v>53555732</v>
      </c>
      <c r="D2297">
        <v>29172657</v>
      </c>
      <c r="E2297">
        <v>1</v>
      </c>
      <c r="F2297">
        <v>1</v>
      </c>
      <c r="G2297">
        <v>1</v>
      </c>
      <c r="H2297">
        <v>2</v>
      </c>
      <c r="I2297" t="s">
        <v>1588</v>
      </c>
      <c r="J2297" t="s">
        <v>1589</v>
      </c>
      <c r="K2297" t="s">
        <v>1590</v>
      </c>
      <c r="L2297">
        <v>1368</v>
      </c>
      <c r="N2297">
        <v>1011</v>
      </c>
      <c r="O2297" t="s">
        <v>1494</v>
      </c>
      <c r="P2297" t="s">
        <v>1494</v>
      </c>
      <c r="Q2297">
        <v>1</v>
      </c>
      <c r="X2297">
        <v>5.8</v>
      </c>
      <c r="Y2297">
        <v>0</v>
      </c>
      <c r="Z2297">
        <v>8.1</v>
      </c>
      <c r="AA2297">
        <v>0</v>
      </c>
      <c r="AB2297">
        <v>0</v>
      </c>
      <c r="AC2297">
        <v>0</v>
      </c>
      <c r="AD2297">
        <v>1</v>
      </c>
      <c r="AE2297">
        <v>0</v>
      </c>
      <c r="AF2297" t="s">
        <v>1383</v>
      </c>
      <c r="AG2297">
        <v>4.6689999999999996</v>
      </c>
      <c r="AH2297">
        <v>2</v>
      </c>
      <c r="AI2297">
        <v>53555736</v>
      </c>
      <c r="AJ2297">
        <v>2490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</row>
    <row r="2298" spans="1:44" x14ac:dyDescent="0.2">
      <c r="A2298">
        <f>ROW(Source!A1462)</f>
        <v>1462</v>
      </c>
      <c r="B2298">
        <v>53555747</v>
      </c>
      <c r="C2298">
        <v>53555732</v>
      </c>
      <c r="D2298">
        <v>29174913</v>
      </c>
      <c r="E2298">
        <v>1</v>
      </c>
      <c r="F2298">
        <v>1</v>
      </c>
      <c r="G2298">
        <v>1</v>
      </c>
      <c r="H2298">
        <v>2</v>
      </c>
      <c r="I2298" t="s">
        <v>1513</v>
      </c>
      <c r="J2298" t="s">
        <v>1514</v>
      </c>
      <c r="K2298" t="s">
        <v>1515</v>
      </c>
      <c r="L2298">
        <v>1368</v>
      </c>
      <c r="N2298">
        <v>1011</v>
      </c>
      <c r="O2298" t="s">
        <v>1494</v>
      </c>
      <c r="P2298" t="s">
        <v>1494</v>
      </c>
      <c r="Q2298">
        <v>1</v>
      </c>
      <c r="X2298">
        <v>2.21</v>
      </c>
      <c r="Y2298">
        <v>0</v>
      </c>
      <c r="Z2298">
        <v>87.17</v>
      </c>
      <c r="AA2298">
        <v>11.6</v>
      </c>
      <c r="AB2298">
        <v>0</v>
      </c>
      <c r="AC2298">
        <v>0</v>
      </c>
      <c r="AD2298">
        <v>1</v>
      </c>
      <c r="AE2298">
        <v>0</v>
      </c>
      <c r="AF2298" t="s">
        <v>1383</v>
      </c>
      <c r="AG2298">
        <v>1.7790499999999998</v>
      </c>
      <c r="AH2298">
        <v>2</v>
      </c>
      <c r="AI2298">
        <v>53555737</v>
      </c>
      <c r="AJ2298">
        <v>2491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</row>
    <row r="2299" spans="1:44" x14ac:dyDescent="0.2">
      <c r="A2299">
        <f>ROW(Source!A1462)</f>
        <v>1462</v>
      </c>
      <c r="B2299">
        <v>53555748</v>
      </c>
      <c r="C2299">
        <v>53555732</v>
      </c>
      <c r="D2299">
        <v>29109253</v>
      </c>
      <c r="E2299">
        <v>1</v>
      </c>
      <c r="F2299">
        <v>1</v>
      </c>
      <c r="G2299">
        <v>1</v>
      </c>
      <c r="H2299">
        <v>3</v>
      </c>
      <c r="I2299" t="s">
        <v>1652</v>
      </c>
      <c r="J2299" t="s">
        <v>2066</v>
      </c>
      <c r="K2299" t="s">
        <v>1654</v>
      </c>
      <c r="L2299">
        <v>1348</v>
      </c>
      <c r="N2299">
        <v>1009</v>
      </c>
      <c r="O2299" t="s">
        <v>26</v>
      </c>
      <c r="P2299" t="s">
        <v>26</v>
      </c>
      <c r="Q2299">
        <v>1000</v>
      </c>
      <c r="X2299">
        <v>0.15</v>
      </c>
      <c r="Y2299">
        <v>300</v>
      </c>
      <c r="Z2299">
        <v>0</v>
      </c>
      <c r="AA2299">
        <v>0</v>
      </c>
      <c r="AB2299">
        <v>0</v>
      </c>
      <c r="AC2299">
        <v>0</v>
      </c>
      <c r="AD2299">
        <v>1</v>
      </c>
      <c r="AE2299">
        <v>0</v>
      </c>
      <c r="AF2299" t="s">
        <v>36</v>
      </c>
      <c r="AG2299">
        <v>0</v>
      </c>
      <c r="AH2299">
        <v>2</v>
      </c>
      <c r="AI2299">
        <v>53555738</v>
      </c>
      <c r="AJ2299">
        <v>2492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</row>
    <row r="2300" spans="1:44" x14ac:dyDescent="0.2">
      <c r="A2300">
        <f>ROW(Source!A1462)</f>
        <v>1462</v>
      </c>
      <c r="B2300">
        <v>53555749</v>
      </c>
      <c r="C2300">
        <v>53555732</v>
      </c>
      <c r="D2300">
        <v>29113982</v>
      </c>
      <c r="E2300">
        <v>1</v>
      </c>
      <c r="F2300">
        <v>1</v>
      </c>
      <c r="G2300">
        <v>1</v>
      </c>
      <c r="H2300">
        <v>3</v>
      </c>
      <c r="I2300" t="s">
        <v>1655</v>
      </c>
      <c r="J2300" t="s">
        <v>1869</v>
      </c>
      <c r="K2300" t="s">
        <v>1657</v>
      </c>
      <c r="L2300">
        <v>1348</v>
      </c>
      <c r="N2300">
        <v>1009</v>
      </c>
      <c r="O2300" t="s">
        <v>26</v>
      </c>
      <c r="P2300" t="s">
        <v>26</v>
      </c>
      <c r="Q2300">
        <v>1000</v>
      </c>
      <c r="X2300">
        <v>0.02</v>
      </c>
      <c r="Y2300">
        <v>9423.99</v>
      </c>
      <c r="Z2300">
        <v>0</v>
      </c>
      <c r="AA2300">
        <v>0</v>
      </c>
      <c r="AB2300">
        <v>0</v>
      </c>
      <c r="AC2300">
        <v>0</v>
      </c>
      <c r="AD2300">
        <v>1</v>
      </c>
      <c r="AE2300">
        <v>0</v>
      </c>
      <c r="AF2300" t="s">
        <v>36</v>
      </c>
      <c r="AG2300">
        <v>0</v>
      </c>
      <c r="AH2300">
        <v>2</v>
      </c>
      <c r="AI2300">
        <v>53555739</v>
      </c>
      <c r="AJ2300">
        <v>2493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</row>
    <row r="2301" spans="1:44" x14ac:dyDescent="0.2">
      <c r="A2301">
        <f>ROW(Source!A1462)</f>
        <v>1462</v>
      </c>
      <c r="B2301">
        <v>53555750</v>
      </c>
      <c r="C2301">
        <v>53555732</v>
      </c>
      <c r="D2301">
        <v>29127918</v>
      </c>
      <c r="E2301">
        <v>1</v>
      </c>
      <c r="F2301">
        <v>1</v>
      </c>
      <c r="G2301">
        <v>1</v>
      </c>
      <c r="H2301">
        <v>3</v>
      </c>
      <c r="I2301" t="s">
        <v>179</v>
      </c>
      <c r="J2301" t="s">
        <v>1389</v>
      </c>
      <c r="K2301" t="s">
        <v>180</v>
      </c>
      <c r="L2301">
        <v>1348</v>
      </c>
      <c r="N2301">
        <v>1009</v>
      </c>
      <c r="O2301" t="s">
        <v>26</v>
      </c>
      <c r="P2301" t="s">
        <v>26</v>
      </c>
      <c r="Q2301">
        <v>1000</v>
      </c>
      <c r="X2301">
        <v>2.09</v>
      </c>
      <c r="Y2301">
        <v>7571</v>
      </c>
      <c r="Z2301">
        <v>0</v>
      </c>
      <c r="AA2301">
        <v>0</v>
      </c>
      <c r="AB2301">
        <v>0</v>
      </c>
      <c r="AC2301">
        <v>0</v>
      </c>
      <c r="AD2301">
        <v>1</v>
      </c>
      <c r="AE2301">
        <v>0</v>
      </c>
      <c r="AF2301" t="s">
        <v>36</v>
      </c>
      <c r="AG2301">
        <v>0</v>
      </c>
      <c r="AH2301">
        <v>2</v>
      </c>
      <c r="AI2301">
        <v>53555740</v>
      </c>
      <c r="AJ2301">
        <v>2494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</row>
    <row r="2302" spans="1:44" x14ac:dyDescent="0.2">
      <c r="A2302">
        <f>ROW(Source!A1462)</f>
        <v>1462</v>
      </c>
      <c r="B2302">
        <v>53555751</v>
      </c>
      <c r="C2302">
        <v>53555732</v>
      </c>
      <c r="D2302">
        <v>29150040</v>
      </c>
      <c r="E2302">
        <v>1</v>
      </c>
      <c r="F2302">
        <v>1</v>
      </c>
      <c r="G2302">
        <v>1</v>
      </c>
      <c r="H2302">
        <v>3</v>
      </c>
      <c r="I2302" t="s">
        <v>1576</v>
      </c>
      <c r="J2302" t="s">
        <v>1577</v>
      </c>
      <c r="K2302" t="s">
        <v>1578</v>
      </c>
      <c r="L2302">
        <v>1339</v>
      </c>
      <c r="N2302">
        <v>1007</v>
      </c>
      <c r="O2302" t="s">
        <v>425</v>
      </c>
      <c r="P2302" t="s">
        <v>425</v>
      </c>
      <c r="Q2302">
        <v>1</v>
      </c>
      <c r="X2302">
        <v>0.1</v>
      </c>
      <c r="Y2302">
        <v>2.44</v>
      </c>
      <c r="Z2302">
        <v>0</v>
      </c>
      <c r="AA2302">
        <v>0</v>
      </c>
      <c r="AB2302">
        <v>0</v>
      </c>
      <c r="AC2302">
        <v>0</v>
      </c>
      <c r="AD2302">
        <v>1</v>
      </c>
      <c r="AE2302">
        <v>0</v>
      </c>
      <c r="AF2302" t="s">
        <v>36</v>
      </c>
      <c r="AG2302">
        <v>0</v>
      </c>
      <c r="AH2302">
        <v>2</v>
      </c>
      <c r="AI2302">
        <v>53555741</v>
      </c>
      <c r="AJ2302">
        <v>2495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 x14ac:dyDescent="0.2">
      <c r="A2303">
        <f>ROW(Source!A1465)</f>
        <v>1465</v>
      </c>
      <c r="B2303">
        <v>53555763</v>
      </c>
      <c r="C2303">
        <v>53555753</v>
      </c>
      <c r="D2303">
        <v>18407546</v>
      </c>
      <c r="E2303">
        <v>1</v>
      </c>
      <c r="F2303">
        <v>1</v>
      </c>
      <c r="G2303">
        <v>1</v>
      </c>
      <c r="H2303">
        <v>1</v>
      </c>
      <c r="I2303" t="s">
        <v>1645</v>
      </c>
      <c r="J2303" t="s">
        <v>3</v>
      </c>
      <c r="K2303" t="s">
        <v>1646</v>
      </c>
      <c r="L2303">
        <v>1369</v>
      </c>
      <c r="N2303">
        <v>1013</v>
      </c>
      <c r="O2303" t="s">
        <v>1486</v>
      </c>
      <c r="P2303" t="s">
        <v>1486</v>
      </c>
      <c r="Q2303">
        <v>1</v>
      </c>
      <c r="X2303">
        <v>60.37212499999999</v>
      </c>
      <c r="Y2303">
        <v>0</v>
      </c>
      <c r="Z2303">
        <v>0</v>
      </c>
      <c r="AA2303">
        <v>0</v>
      </c>
      <c r="AB2303">
        <v>313.24</v>
      </c>
      <c r="AC2303">
        <v>0</v>
      </c>
      <c r="AD2303">
        <v>1</v>
      </c>
      <c r="AE2303">
        <v>1</v>
      </c>
      <c r="AF2303" t="s">
        <v>62</v>
      </c>
      <c r="AG2303">
        <v>79.842135312499991</v>
      </c>
      <c r="AH2303">
        <v>2</v>
      </c>
      <c r="AI2303">
        <v>53555754</v>
      </c>
      <c r="AJ2303">
        <v>2497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</row>
    <row r="2304" spans="1:44" x14ac:dyDescent="0.2">
      <c r="A2304">
        <f>ROW(Source!A1465)</f>
        <v>1465</v>
      </c>
      <c r="B2304">
        <v>53555764</v>
      </c>
      <c r="C2304">
        <v>53555753</v>
      </c>
      <c r="D2304">
        <v>121548</v>
      </c>
      <c r="E2304">
        <v>1</v>
      </c>
      <c r="F2304">
        <v>1</v>
      </c>
      <c r="G2304">
        <v>1</v>
      </c>
      <c r="H2304">
        <v>1</v>
      </c>
      <c r="I2304" t="s">
        <v>31</v>
      </c>
      <c r="J2304" t="s">
        <v>3</v>
      </c>
      <c r="K2304" t="s">
        <v>1489</v>
      </c>
      <c r="L2304">
        <v>608254</v>
      </c>
      <c r="N2304">
        <v>1013</v>
      </c>
      <c r="O2304" t="s">
        <v>1490</v>
      </c>
      <c r="P2304" t="s">
        <v>1490</v>
      </c>
      <c r="Q2304">
        <v>1</v>
      </c>
      <c r="X2304">
        <v>0.5462499999999999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1</v>
      </c>
      <c r="AE2304">
        <v>2</v>
      </c>
      <c r="AF2304" t="s">
        <v>61</v>
      </c>
      <c r="AG2304">
        <v>0.78523437500000004</v>
      </c>
      <c r="AH2304">
        <v>2</v>
      </c>
      <c r="AI2304">
        <v>53555755</v>
      </c>
      <c r="AJ2304">
        <v>2498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</row>
    <row r="2305" spans="1:44" x14ac:dyDescent="0.2">
      <c r="A2305">
        <f>ROW(Source!A1465)</f>
        <v>1465</v>
      </c>
      <c r="B2305">
        <v>53555765</v>
      </c>
      <c r="C2305">
        <v>53555753</v>
      </c>
      <c r="D2305">
        <v>29172556</v>
      </c>
      <c r="E2305">
        <v>1</v>
      </c>
      <c r="F2305">
        <v>1</v>
      </c>
      <c r="G2305">
        <v>1</v>
      </c>
      <c r="H2305">
        <v>2</v>
      </c>
      <c r="I2305" t="s">
        <v>1647</v>
      </c>
      <c r="J2305" t="s">
        <v>1667</v>
      </c>
      <c r="K2305" t="s">
        <v>1649</v>
      </c>
      <c r="L2305">
        <v>1368</v>
      </c>
      <c r="N2305">
        <v>1011</v>
      </c>
      <c r="O2305" t="s">
        <v>1494</v>
      </c>
      <c r="P2305" t="s">
        <v>1494</v>
      </c>
      <c r="Q2305">
        <v>1</v>
      </c>
      <c r="X2305">
        <v>0.5462499999999999</v>
      </c>
      <c r="Y2305">
        <v>0</v>
      </c>
      <c r="Z2305">
        <v>31.26</v>
      </c>
      <c r="AA2305">
        <v>13.5</v>
      </c>
      <c r="AB2305">
        <v>0</v>
      </c>
      <c r="AC2305">
        <v>0</v>
      </c>
      <c r="AD2305">
        <v>1</v>
      </c>
      <c r="AE2305">
        <v>0</v>
      </c>
      <c r="AF2305" t="s">
        <v>61</v>
      </c>
      <c r="AG2305">
        <v>0.78523437500000004</v>
      </c>
      <c r="AH2305">
        <v>2</v>
      </c>
      <c r="AI2305">
        <v>53555756</v>
      </c>
      <c r="AJ2305">
        <v>2499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</row>
    <row r="2306" spans="1:44" x14ac:dyDescent="0.2">
      <c r="A2306">
        <f>ROW(Source!A1465)</f>
        <v>1465</v>
      </c>
      <c r="B2306">
        <v>53555766</v>
      </c>
      <c r="C2306">
        <v>53555753</v>
      </c>
      <c r="D2306">
        <v>29172657</v>
      </c>
      <c r="E2306">
        <v>1</v>
      </c>
      <c r="F2306">
        <v>1</v>
      </c>
      <c r="G2306">
        <v>1</v>
      </c>
      <c r="H2306">
        <v>2</v>
      </c>
      <c r="I2306" t="s">
        <v>1588</v>
      </c>
      <c r="J2306" t="s">
        <v>1589</v>
      </c>
      <c r="K2306" t="s">
        <v>1590</v>
      </c>
      <c r="L2306">
        <v>1368</v>
      </c>
      <c r="N2306">
        <v>1011</v>
      </c>
      <c r="O2306" t="s">
        <v>1494</v>
      </c>
      <c r="P2306" t="s">
        <v>1494</v>
      </c>
      <c r="Q2306">
        <v>1</v>
      </c>
      <c r="X2306">
        <v>8.3374999999999986</v>
      </c>
      <c r="Y2306">
        <v>0</v>
      </c>
      <c r="Z2306">
        <v>8.1</v>
      </c>
      <c r="AA2306">
        <v>0</v>
      </c>
      <c r="AB2306">
        <v>0</v>
      </c>
      <c r="AC2306">
        <v>0</v>
      </c>
      <c r="AD2306">
        <v>1</v>
      </c>
      <c r="AE2306">
        <v>0</v>
      </c>
      <c r="AF2306" t="s">
        <v>61</v>
      </c>
      <c r="AG2306">
        <v>11.985156249999999</v>
      </c>
      <c r="AH2306">
        <v>2</v>
      </c>
      <c r="AI2306">
        <v>53555757</v>
      </c>
      <c r="AJ2306">
        <v>2500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</row>
    <row r="2307" spans="1:44" x14ac:dyDescent="0.2">
      <c r="A2307">
        <f>ROW(Source!A1465)</f>
        <v>1465</v>
      </c>
      <c r="B2307">
        <v>53555767</v>
      </c>
      <c r="C2307">
        <v>53555753</v>
      </c>
      <c r="D2307">
        <v>29174913</v>
      </c>
      <c r="E2307">
        <v>1</v>
      </c>
      <c r="F2307">
        <v>1</v>
      </c>
      <c r="G2307">
        <v>1</v>
      </c>
      <c r="H2307">
        <v>2</v>
      </c>
      <c r="I2307" t="s">
        <v>1513</v>
      </c>
      <c r="J2307" t="s">
        <v>1514</v>
      </c>
      <c r="K2307" t="s">
        <v>1515</v>
      </c>
      <c r="L2307">
        <v>1368</v>
      </c>
      <c r="N2307">
        <v>1011</v>
      </c>
      <c r="O2307" t="s">
        <v>1494</v>
      </c>
      <c r="P2307" t="s">
        <v>1494</v>
      </c>
      <c r="Q2307">
        <v>1</v>
      </c>
      <c r="X2307">
        <v>3.1768749999999999</v>
      </c>
      <c r="Y2307">
        <v>0</v>
      </c>
      <c r="Z2307">
        <v>87.17</v>
      </c>
      <c r="AA2307">
        <v>11.6</v>
      </c>
      <c r="AB2307">
        <v>0</v>
      </c>
      <c r="AC2307">
        <v>0</v>
      </c>
      <c r="AD2307">
        <v>1</v>
      </c>
      <c r="AE2307">
        <v>0</v>
      </c>
      <c r="AF2307" t="s">
        <v>61</v>
      </c>
      <c r="AG2307">
        <v>4.5667578124999997</v>
      </c>
      <c r="AH2307">
        <v>2</v>
      </c>
      <c r="AI2307">
        <v>53555758</v>
      </c>
      <c r="AJ2307">
        <v>2501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</row>
    <row r="2308" spans="1:44" x14ac:dyDescent="0.2">
      <c r="A2308">
        <f>ROW(Source!A1465)</f>
        <v>1465</v>
      </c>
      <c r="B2308">
        <v>53555768</v>
      </c>
      <c r="C2308">
        <v>53555753</v>
      </c>
      <c r="D2308">
        <v>29109253</v>
      </c>
      <c r="E2308">
        <v>1</v>
      </c>
      <c r="F2308">
        <v>1</v>
      </c>
      <c r="G2308">
        <v>1</v>
      </c>
      <c r="H2308">
        <v>3</v>
      </c>
      <c r="I2308" t="s">
        <v>1652</v>
      </c>
      <c r="J2308" t="s">
        <v>2066</v>
      </c>
      <c r="K2308" t="s">
        <v>1654</v>
      </c>
      <c r="L2308">
        <v>1348</v>
      </c>
      <c r="N2308">
        <v>1009</v>
      </c>
      <c r="O2308" t="s">
        <v>26</v>
      </c>
      <c r="P2308" t="s">
        <v>26</v>
      </c>
      <c r="Q2308">
        <v>1000</v>
      </c>
      <c r="X2308">
        <v>0.15</v>
      </c>
      <c r="Y2308">
        <v>300</v>
      </c>
      <c r="Z2308">
        <v>0</v>
      </c>
      <c r="AA2308">
        <v>0</v>
      </c>
      <c r="AB2308">
        <v>0</v>
      </c>
      <c r="AC2308">
        <v>0</v>
      </c>
      <c r="AD2308">
        <v>1</v>
      </c>
      <c r="AE2308">
        <v>0</v>
      </c>
      <c r="AF2308" t="s">
        <v>3</v>
      </c>
      <c r="AG2308">
        <v>0.15</v>
      </c>
      <c r="AH2308">
        <v>2</v>
      </c>
      <c r="AI2308">
        <v>53555759</v>
      </c>
      <c r="AJ2308">
        <v>2502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 x14ac:dyDescent="0.2">
      <c r="A2309">
        <f>ROW(Source!A1465)</f>
        <v>1465</v>
      </c>
      <c r="B2309">
        <v>53555769</v>
      </c>
      <c r="C2309">
        <v>53555753</v>
      </c>
      <c r="D2309">
        <v>29113982</v>
      </c>
      <c r="E2309">
        <v>1</v>
      </c>
      <c r="F2309">
        <v>1</v>
      </c>
      <c r="G2309">
        <v>1</v>
      </c>
      <c r="H2309">
        <v>3</v>
      </c>
      <c r="I2309" t="s">
        <v>1655</v>
      </c>
      <c r="J2309" t="s">
        <v>1869</v>
      </c>
      <c r="K2309" t="s">
        <v>1657</v>
      </c>
      <c r="L2309">
        <v>1348</v>
      </c>
      <c r="N2309">
        <v>1009</v>
      </c>
      <c r="O2309" t="s">
        <v>26</v>
      </c>
      <c r="P2309" t="s">
        <v>26</v>
      </c>
      <c r="Q2309">
        <v>1000</v>
      </c>
      <c r="X2309">
        <v>0.02</v>
      </c>
      <c r="Y2309">
        <v>9423.99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0</v>
      </c>
      <c r="AF2309" t="s">
        <v>3</v>
      </c>
      <c r="AG2309">
        <v>0.02</v>
      </c>
      <c r="AH2309">
        <v>2</v>
      </c>
      <c r="AI2309">
        <v>53555760</v>
      </c>
      <c r="AJ2309">
        <v>2503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</row>
    <row r="2310" spans="1:44" x14ac:dyDescent="0.2">
      <c r="A2310">
        <f>ROW(Source!A1465)</f>
        <v>1465</v>
      </c>
      <c r="B2310">
        <v>53555770</v>
      </c>
      <c r="C2310">
        <v>53555753</v>
      </c>
      <c r="D2310">
        <v>29127918</v>
      </c>
      <c r="E2310">
        <v>1</v>
      </c>
      <c r="F2310">
        <v>1</v>
      </c>
      <c r="G2310">
        <v>1</v>
      </c>
      <c r="H2310">
        <v>3</v>
      </c>
      <c r="I2310" t="s">
        <v>179</v>
      </c>
      <c r="J2310" t="s">
        <v>1389</v>
      </c>
      <c r="K2310" t="s">
        <v>180</v>
      </c>
      <c r="L2310">
        <v>1348</v>
      </c>
      <c r="N2310">
        <v>1009</v>
      </c>
      <c r="O2310" t="s">
        <v>26</v>
      </c>
      <c r="P2310" t="s">
        <v>26</v>
      </c>
      <c r="Q2310">
        <v>1000</v>
      </c>
      <c r="X2310">
        <v>2.09</v>
      </c>
      <c r="Y2310">
        <v>7571</v>
      </c>
      <c r="Z2310">
        <v>0</v>
      </c>
      <c r="AA2310">
        <v>0</v>
      </c>
      <c r="AB2310">
        <v>0</v>
      </c>
      <c r="AC2310">
        <v>0</v>
      </c>
      <c r="AD2310">
        <v>1</v>
      </c>
      <c r="AE2310">
        <v>0</v>
      </c>
      <c r="AF2310" t="s">
        <v>3</v>
      </c>
      <c r="AG2310">
        <v>2.09</v>
      </c>
      <c r="AH2310">
        <v>2</v>
      </c>
      <c r="AI2310">
        <v>53555761</v>
      </c>
      <c r="AJ2310">
        <v>2504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</row>
    <row r="2311" spans="1:44" x14ac:dyDescent="0.2">
      <c r="A2311">
        <f>ROW(Source!A1465)</f>
        <v>1465</v>
      </c>
      <c r="B2311">
        <v>53555771</v>
      </c>
      <c r="C2311">
        <v>53555753</v>
      </c>
      <c r="D2311">
        <v>29150040</v>
      </c>
      <c r="E2311">
        <v>1</v>
      </c>
      <c r="F2311">
        <v>1</v>
      </c>
      <c r="G2311">
        <v>1</v>
      </c>
      <c r="H2311">
        <v>3</v>
      </c>
      <c r="I2311" t="s">
        <v>1576</v>
      </c>
      <c r="J2311" t="s">
        <v>1577</v>
      </c>
      <c r="K2311" t="s">
        <v>1578</v>
      </c>
      <c r="L2311">
        <v>1339</v>
      </c>
      <c r="N2311">
        <v>1007</v>
      </c>
      <c r="O2311" t="s">
        <v>425</v>
      </c>
      <c r="P2311" t="s">
        <v>425</v>
      </c>
      <c r="Q2311">
        <v>1</v>
      </c>
      <c r="X2311">
        <v>0.1</v>
      </c>
      <c r="Y2311">
        <v>2.44</v>
      </c>
      <c r="Z2311">
        <v>0</v>
      </c>
      <c r="AA2311">
        <v>0</v>
      </c>
      <c r="AB2311">
        <v>0</v>
      </c>
      <c r="AC2311">
        <v>0</v>
      </c>
      <c r="AD2311">
        <v>1</v>
      </c>
      <c r="AE2311">
        <v>0</v>
      </c>
      <c r="AF2311" t="s">
        <v>3</v>
      </c>
      <c r="AG2311">
        <v>0.1</v>
      </c>
      <c r="AH2311">
        <v>2</v>
      </c>
      <c r="AI2311">
        <v>53555762</v>
      </c>
      <c r="AJ2311">
        <v>2505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</row>
    <row r="2312" spans="1:44" x14ac:dyDescent="0.2">
      <c r="A2312">
        <f>ROW(Source!A1466)</f>
        <v>1466</v>
      </c>
      <c r="B2312">
        <v>53555763</v>
      </c>
      <c r="C2312">
        <v>53555753</v>
      </c>
      <c r="D2312">
        <v>18407546</v>
      </c>
      <c r="E2312">
        <v>1</v>
      </c>
      <c r="F2312">
        <v>1</v>
      </c>
      <c r="G2312">
        <v>1</v>
      </c>
      <c r="H2312">
        <v>1</v>
      </c>
      <c r="I2312" t="s">
        <v>1645</v>
      </c>
      <c r="J2312" t="s">
        <v>3</v>
      </c>
      <c r="K2312" t="s">
        <v>1646</v>
      </c>
      <c r="L2312">
        <v>1369</v>
      </c>
      <c r="N2312">
        <v>1013</v>
      </c>
      <c r="O2312" t="s">
        <v>1486</v>
      </c>
      <c r="P2312" t="s">
        <v>1486</v>
      </c>
      <c r="Q2312">
        <v>1</v>
      </c>
      <c r="X2312">
        <v>60.37212499999999</v>
      </c>
      <c r="Y2312">
        <v>0</v>
      </c>
      <c r="Z2312">
        <v>0</v>
      </c>
      <c r="AA2312">
        <v>0</v>
      </c>
      <c r="AB2312">
        <v>313.24</v>
      </c>
      <c r="AC2312">
        <v>0</v>
      </c>
      <c r="AD2312">
        <v>1</v>
      </c>
      <c r="AE2312">
        <v>1</v>
      </c>
      <c r="AF2312" t="s">
        <v>62</v>
      </c>
      <c r="AG2312">
        <v>79.842135312499991</v>
      </c>
      <c r="AH2312">
        <v>2</v>
      </c>
      <c r="AI2312">
        <v>53555754</v>
      </c>
      <c r="AJ2312">
        <v>2506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</row>
    <row r="2313" spans="1:44" x14ac:dyDescent="0.2">
      <c r="A2313">
        <f>ROW(Source!A1466)</f>
        <v>1466</v>
      </c>
      <c r="B2313">
        <v>53555764</v>
      </c>
      <c r="C2313">
        <v>53555753</v>
      </c>
      <c r="D2313">
        <v>121548</v>
      </c>
      <c r="E2313">
        <v>1</v>
      </c>
      <c r="F2313">
        <v>1</v>
      </c>
      <c r="G2313">
        <v>1</v>
      </c>
      <c r="H2313">
        <v>1</v>
      </c>
      <c r="I2313" t="s">
        <v>31</v>
      </c>
      <c r="J2313" t="s">
        <v>3</v>
      </c>
      <c r="K2313" t="s">
        <v>1489</v>
      </c>
      <c r="L2313">
        <v>608254</v>
      </c>
      <c r="N2313">
        <v>1013</v>
      </c>
      <c r="O2313" t="s">
        <v>1490</v>
      </c>
      <c r="P2313" t="s">
        <v>1490</v>
      </c>
      <c r="Q2313">
        <v>1</v>
      </c>
      <c r="X2313">
        <v>0.5462499999999999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1</v>
      </c>
      <c r="AE2313">
        <v>2</v>
      </c>
      <c r="AF2313" t="s">
        <v>61</v>
      </c>
      <c r="AG2313">
        <v>0.78523437500000004</v>
      </c>
      <c r="AH2313">
        <v>2</v>
      </c>
      <c r="AI2313">
        <v>53555755</v>
      </c>
      <c r="AJ2313">
        <v>2507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 x14ac:dyDescent="0.2">
      <c r="A2314">
        <f>ROW(Source!A1466)</f>
        <v>1466</v>
      </c>
      <c r="B2314">
        <v>53555765</v>
      </c>
      <c r="C2314">
        <v>53555753</v>
      </c>
      <c r="D2314">
        <v>29172556</v>
      </c>
      <c r="E2314">
        <v>1</v>
      </c>
      <c r="F2314">
        <v>1</v>
      </c>
      <c r="G2314">
        <v>1</v>
      </c>
      <c r="H2314">
        <v>2</v>
      </c>
      <c r="I2314" t="s">
        <v>1647</v>
      </c>
      <c r="J2314" t="s">
        <v>1667</v>
      </c>
      <c r="K2314" t="s">
        <v>1649</v>
      </c>
      <c r="L2314">
        <v>1368</v>
      </c>
      <c r="N2314">
        <v>1011</v>
      </c>
      <c r="O2314" t="s">
        <v>1494</v>
      </c>
      <c r="P2314" t="s">
        <v>1494</v>
      </c>
      <c r="Q2314">
        <v>1</v>
      </c>
      <c r="X2314">
        <v>0.5462499999999999</v>
      </c>
      <c r="Y2314">
        <v>0</v>
      </c>
      <c r="Z2314">
        <v>31.26</v>
      </c>
      <c r="AA2314">
        <v>13.5</v>
      </c>
      <c r="AB2314">
        <v>0</v>
      </c>
      <c r="AC2314">
        <v>0</v>
      </c>
      <c r="AD2314">
        <v>1</v>
      </c>
      <c r="AE2314">
        <v>0</v>
      </c>
      <c r="AF2314" t="s">
        <v>61</v>
      </c>
      <c r="AG2314">
        <v>0.78523437500000004</v>
      </c>
      <c r="AH2314">
        <v>2</v>
      </c>
      <c r="AI2314">
        <v>53555756</v>
      </c>
      <c r="AJ2314">
        <v>2508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</row>
    <row r="2315" spans="1:44" x14ac:dyDescent="0.2">
      <c r="A2315">
        <f>ROW(Source!A1466)</f>
        <v>1466</v>
      </c>
      <c r="B2315">
        <v>53555766</v>
      </c>
      <c r="C2315">
        <v>53555753</v>
      </c>
      <c r="D2315">
        <v>29172657</v>
      </c>
      <c r="E2315">
        <v>1</v>
      </c>
      <c r="F2315">
        <v>1</v>
      </c>
      <c r="G2315">
        <v>1</v>
      </c>
      <c r="H2315">
        <v>2</v>
      </c>
      <c r="I2315" t="s">
        <v>1588</v>
      </c>
      <c r="J2315" t="s">
        <v>1589</v>
      </c>
      <c r="K2315" t="s">
        <v>1590</v>
      </c>
      <c r="L2315">
        <v>1368</v>
      </c>
      <c r="N2315">
        <v>1011</v>
      </c>
      <c r="O2315" t="s">
        <v>1494</v>
      </c>
      <c r="P2315" t="s">
        <v>1494</v>
      </c>
      <c r="Q2315">
        <v>1</v>
      </c>
      <c r="X2315">
        <v>8.3374999999999986</v>
      </c>
      <c r="Y2315">
        <v>0</v>
      </c>
      <c r="Z2315">
        <v>8.1</v>
      </c>
      <c r="AA2315">
        <v>0</v>
      </c>
      <c r="AB2315">
        <v>0</v>
      </c>
      <c r="AC2315">
        <v>0</v>
      </c>
      <c r="AD2315">
        <v>1</v>
      </c>
      <c r="AE2315">
        <v>0</v>
      </c>
      <c r="AF2315" t="s">
        <v>61</v>
      </c>
      <c r="AG2315">
        <v>11.985156249999999</v>
      </c>
      <c r="AH2315">
        <v>2</v>
      </c>
      <c r="AI2315">
        <v>53555757</v>
      </c>
      <c r="AJ2315">
        <v>2509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</row>
    <row r="2316" spans="1:44" x14ac:dyDescent="0.2">
      <c r="A2316">
        <f>ROW(Source!A1466)</f>
        <v>1466</v>
      </c>
      <c r="B2316">
        <v>53555767</v>
      </c>
      <c r="C2316">
        <v>53555753</v>
      </c>
      <c r="D2316">
        <v>29174913</v>
      </c>
      <c r="E2316">
        <v>1</v>
      </c>
      <c r="F2316">
        <v>1</v>
      </c>
      <c r="G2316">
        <v>1</v>
      </c>
      <c r="H2316">
        <v>2</v>
      </c>
      <c r="I2316" t="s">
        <v>1513</v>
      </c>
      <c r="J2316" t="s">
        <v>1514</v>
      </c>
      <c r="K2316" t="s">
        <v>1515</v>
      </c>
      <c r="L2316">
        <v>1368</v>
      </c>
      <c r="N2316">
        <v>1011</v>
      </c>
      <c r="O2316" t="s">
        <v>1494</v>
      </c>
      <c r="P2316" t="s">
        <v>1494</v>
      </c>
      <c r="Q2316">
        <v>1</v>
      </c>
      <c r="X2316">
        <v>3.1768749999999999</v>
      </c>
      <c r="Y2316">
        <v>0</v>
      </c>
      <c r="Z2316">
        <v>87.17</v>
      </c>
      <c r="AA2316">
        <v>11.6</v>
      </c>
      <c r="AB2316">
        <v>0</v>
      </c>
      <c r="AC2316">
        <v>0</v>
      </c>
      <c r="AD2316">
        <v>1</v>
      </c>
      <c r="AE2316">
        <v>0</v>
      </c>
      <c r="AF2316" t="s">
        <v>61</v>
      </c>
      <c r="AG2316">
        <v>4.5667578124999997</v>
      </c>
      <c r="AH2316">
        <v>2</v>
      </c>
      <c r="AI2316">
        <v>53555758</v>
      </c>
      <c r="AJ2316">
        <v>2510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</row>
    <row r="2317" spans="1:44" x14ac:dyDescent="0.2">
      <c r="A2317">
        <f>ROW(Source!A1466)</f>
        <v>1466</v>
      </c>
      <c r="B2317">
        <v>53555768</v>
      </c>
      <c r="C2317">
        <v>53555753</v>
      </c>
      <c r="D2317">
        <v>29109253</v>
      </c>
      <c r="E2317">
        <v>1</v>
      </c>
      <c r="F2317">
        <v>1</v>
      </c>
      <c r="G2317">
        <v>1</v>
      </c>
      <c r="H2317">
        <v>3</v>
      </c>
      <c r="I2317" t="s">
        <v>1652</v>
      </c>
      <c r="J2317" t="s">
        <v>2066</v>
      </c>
      <c r="K2317" t="s">
        <v>1654</v>
      </c>
      <c r="L2317">
        <v>1348</v>
      </c>
      <c r="N2317">
        <v>1009</v>
      </c>
      <c r="O2317" t="s">
        <v>26</v>
      </c>
      <c r="P2317" t="s">
        <v>26</v>
      </c>
      <c r="Q2317">
        <v>1000</v>
      </c>
      <c r="X2317">
        <v>0.15</v>
      </c>
      <c r="Y2317">
        <v>300</v>
      </c>
      <c r="Z2317">
        <v>0</v>
      </c>
      <c r="AA2317">
        <v>0</v>
      </c>
      <c r="AB2317">
        <v>0</v>
      </c>
      <c r="AC2317">
        <v>0</v>
      </c>
      <c r="AD2317">
        <v>1</v>
      </c>
      <c r="AE2317">
        <v>0</v>
      </c>
      <c r="AF2317" t="s">
        <v>3</v>
      </c>
      <c r="AG2317">
        <v>0.15</v>
      </c>
      <c r="AH2317">
        <v>2</v>
      </c>
      <c r="AI2317">
        <v>53555759</v>
      </c>
      <c r="AJ2317">
        <v>2511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</row>
    <row r="2318" spans="1:44" x14ac:dyDescent="0.2">
      <c r="A2318">
        <f>ROW(Source!A1466)</f>
        <v>1466</v>
      </c>
      <c r="B2318">
        <v>53555769</v>
      </c>
      <c r="C2318">
        <v>53555753</v>
      </c>
      <c r="D2318">
        <v>29113982</v>
      </c>
      <c r="E2318">
        <v>1</v>
      </c>
      <c r="F2318">
        <v>1</v>
      </c>
      <c r="G2318">
        <v>1</v>
      </c>
      <c r="H2318">
        <v>3</v>
      </c>
      <c r="I2318" t="s">
        <v>1655</v>
      </c>
      <c r="J2318" t="s">
        <v>1869</v>
      </c>
      <c r="K2318" t="s">
        <v>1657</v>
      </c>
      <c r="L2318">
        <v>1348</v>
      </c>
      <c r="N2318">
        <v>1009</v>
      </c>
      <c r="O2318" t="s">
        <v>26</v>
      </c>
      <c r="P2318" t="s">
        <v>26</v>
      </c>
      <c r="Q2318">
        <v>1000</v>
      </c>
      <c r="X2318">
        <v>0.02</v>
      </c>
      <c r="Y2318">
        <v>9423.99</v>
      </c>
      <c r="Z2318">
        <v>0</v>
      </c>
      <c r="AA2318">
        <v>0</v>
      </c>
      <c r="AB2318">
        <v>0</v>
      </c>
      <c r="AC2318">
        <v>0</v>
      </c>
      <c r="AD2318">
        <v>1</v>
      </c>
      <c r="AE2318">
        <v>0</v>
      </c>
      <c r="AF2318" t="s">
        <v>3</v>
      </c>
      <c r="AG2318">
        <v>0.02</v>
      </c>
      <c r="AH2318">
        <v>2</v>
      </c>
      <c r="AI2318">
        <v>53555760</v>
      </c>
      <c r="AJ2318">
        <v>2512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</row>
    <row r="2319" spans="1:44" x14ac:dyDescent="0.2">
      <c r="A2319">
        <f>ROW(Source!A1466)</f>
        <v>1466</v>
      </c>
      <c r="B2319">
        <v>53555770</v>
      </c>
      <c r="C2319">
        <v>53555753</v>
      </c>
      <c r="D2319">
        <v>29127918</v>
      </c>
      <c r="E2319">
        <v>1</v>
      </c>
      <c r="F2319">
        <v>1</v>
      </c>
      <c r="G2319">
        <v>1</v>
      </c>
      <c r="H2319">
        <v>3</v>
      </c>
      <c r="I2319" t="s">
        <v>179</v>
      </c>
      <c r="J2319" t="s">
        <v>1389</v>
      </c>
      <c r="K2319" t="s">
        <v>180</v>
      </c>
      <c r="L2319">
        <v>1348</v>
      </c>
      <c r="N2319">
        <v>1009</v>
      </c>
      <c r="O2319" t="s">
        <v>26</v>
      </c>
      <c r="P2319" t="s">
        <v>26</v>
      </c>
      <c r="Q2319">
        <v>1000</v>
      </c>
      <c r="X2319">
        <v>2.09</v>
      </c>
      <c r="Y2319">
        <v>7571</v>
      </c>
      <c r="Z2319">
        <v>0</v>
      </c>
      <c r="AA2319">
        <v>0</v>
      </c>
      <c r="AB2319">
        <v>0</v>
      </c>
      <c r="AC2319">
        <v>0</v>
      </c>
      <c r="AD2319">
        <v>1</v>
      </c>
      <c r="AE2319">
        <v>0</v>
      </c>
      <c r="AF2319" t="s">
        <v>3</v>
      </c>
      <c r="AG2319">
        <v>2.09</v>
      </c>
      <c r="AH2319">
        <v>2</v>
      </c>
      <c r="AI2319">
        <v>53555761</v>
      </c>
      <c r="AJ2319">
        <v>2513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</row>
    <row r="2320" spans="1:44" x14ac:dyDescent="0.2">
      <c r="A2320">
        <f>ROW(Source!A1466)</f>
        <v>1466</v>
      </c>
      <c r="B2320">
        <v>53555771</v>
      </c>
      <c r="C2320">
        <v>53555753</v>
      </c>
      <c r="D2320">
        <v>29150040</v>
      </c>
      <c r="E2320">
        <v>1</v>
      </c>
      <c r="F2320">
        <v>1</v>
      </c>
      <c r="G2320">
        <v>1</v>
      </c>
      <c r="H2320">
        <v>3</v>
      </c>
      <c r="I2320" t="s">
        <v>1576</v>
      </c>
      <c r="J2320" t="s">
        <v>1577</v>
      </c>
      <c r="K2320" t="s">
        <v>1578</v>
      </c>
      <c r="L2320">
        <v>1339</v>
      </c>
      <c r="N2320">
        <v>1007</v>
      </c>
      <c r="O2320" t="s">
        <v>425</v>
      </c>
      <c r="P2320" t="s">
        <v>425</v>
      </c>
      <c r="Q2320">
        <v>1</v>
      </c>
      <c r="X2320">
        <v>0.1</v>
      </c>
      <c r="Y2320">
        <v>2.44</v>
      </c>
      <c r="Z2320">
        <v>0</v>
      </c>
      <c r="AA2320">
        <v>0</v>
      </c>
      <c r="AB2320">
        <v>0</v>
      </c>
      <c r="AC2320">
        <v>0</v>
      </c>
      <c r="AD2320">
        <v>1</v>
      </c>
      <c r="AE2320">
        <v>0</v>
      </c>
      <c r="AF2320" t="s">
        <v>3</v>
      </c>
      <c r="AG2320">
        <v>0.1</v>
      </c>
      <c r="AH2320">
        <v>2</v>
      </c>
      <c r="AI2320">
        <v>53555762</v>
      </c>
      <c r="AJ2320">
        <v>2514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</row>
    <row r="2321" spans="1:44" x14ac:dyDescent="0.2">
      <c r="A2321">
        <f>ROW(Source!A1506)</f>
        <v>1506</v>
      </c>
      <c r="B2321">
        <v>53555777</v>
      </c>
      <c r="C2321">
        <v>53555774</v>
      </c>
      <c r="D2321">
        <v>18411568</v>
      </c>
      <c r="E2321">
        <v>1</v>
      </c>
      <c r="F2321">
        <v>1</v>
      </c>
      <c r="G2321">
        <v>1</v>
      </c>
      <c r="H2321">
        <v>1</v>
      </c>
      <c r="I2321" t="s">
        <v>2067</v>
      </c>
      <c r="J2321" t="s">
        <v>3</v>
      </c>
      <c r="K2321" t="s">
        <v>2068</v>
      </c>
      <c r="L2321">
        <v>1369</v>
      </c>
      <c r="N2321">
        <v>1013</v>
      </c>
      <c r="O2321" t="s">
        <v>1486</v>
      </c>
      <c r="P2321" t="s">
        <v>1486</v>
      </c>
      <c r="Q2321">
        <v>1</v>
      </c>
      <c r="X2321">
        <v>0.57769999999999999</v>
      </c>
      <c r="Y2321">
        <v>0</v>
      </c>
      <c r="Z2321">
        <v>0</v>
      </c>
      <c r="AA2321">
        <v>0</v>
      </c>
      <c r="AB2321">
        <v>239.59</v>
      </c>
      <c r="AC2321">
        <v>0</v>
      </c>
      <c r="AD2321">
        <v>1</v>
      </c>
      <c r="AE2321">
        <v>1</v>
      </c>
      <c r="AF2321" t="s">
        <v>3</v>
      </c>
      <c r="AG2321">
        <v>0.57769999999999999</v>
      </c>
      <c r="AH2321">
        <v>2</v>
      </c>
      <c r="AI2321">
        <v>53555775</v>
      </c>
      <c r="AJ2321">
        <v>2515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</row>
    <row r="2322" spans="1:44" x14ac:dyDescent="0.2">
      <c r="A2322">
        <f>ROW(Source!A1506)</f>
        <v>1506</v>
      </c>
      <c r="B2322">
        <v>53555778</v>
      </c>
      <c r="C2322">
        <v>53555774</v>
      </c>
      <c r="D2322">
        <v>29174924</v>
      </c>
      <c r="E2322">
        <v>1</v>
      </c>
      <c r="F2322">
        <v>1</v>
      </c>
      <c r="G2322">
        <v>1</v>
      </c>
      <c r="H2322">
        <v>2</v>
      </c>
      <c r="I2322" t="s">
        <v>2069</v>
      </c>
      <c r="J2322" t="s">
        <v>2070</v>
      </c>
      <c r="K2322" t="s">
        <v>2071</v>
      </c>
      <c r="L2322">
        <v>1368</v>
      </c>
      <c r="N2322">
        <v>1011</v>
      </c>
      <c r="O2322" t="s">
        <v>1494</v>
      </c>
      <c r="P2322" t="s">
        <v>1494</v>
      </c>
      <c r="Q2322">
        <v>1</v>
      </c>
      <c r="X2322">
        <v>0.28999999999999998</v>
      </c>
      <c r="Y2322">
        <v>0</v>
      </c>
      <c r="Z2322">
        <v>111</v>
      </c>
      <c r="AA2322">
        <v>11.6</v>
      </c>
      <c r="AB2322">
        <v>0</v>
      </c>
      <c r="AC2322">
        <v>0</v>
      </c>
      <c r="AD2322">
        <v>1</v>
      </c>
      <c r="AE2322">
        <v>0</v>
      </c>
      <c r="AF2322" t="s">
        <v>3</v>
      </c>
      <c r="AG2322">
        <v>0.28999999999999998</v>
      </c>
      <c r="AH2322">
        <v>2</v>
      </c>
      <c r="AI2322">
        <v>53555776</v>
      </c>
      <c r="AJ2322">
        <v>2516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 x14ac:dyDescent="0.2">
      <c r="A2323">
        <f>ROW(Source!A1507)</f>
        <v>1507</v>
      </c>
      <c r="B2323">
        <v>53555777</v>
      </c>
      <c r="C2323">
        <v>53555774</v>
      </c>
      <c r="D2323">
        <v>18411568</v>
      </c>
      <c r="E2323">
        <v>1</v>
      </c>
      <c r="F2323">
        <v>1</v>
      </c>
      <c r="G2323">
        <v>1</v>
      </c>
      <c r="H2323">
        <v>1</v>
      </c>
      <c r="I2323" t="s">
        <v>2067</v>
      </c>
      <c r="J2323" t="s">
        <v>3</v>
      </c>
      <c r="K2323" t="s">
        <v>2068</v>
      </c>
      <c r="L2323">
        <v>1369</v>
      </c>
      <c r="N2323">
        <v>1013</v>
      </c>
      <c r="O2323" t="s">
        <v>1486</v>
      </c>
      <c r="P2323" t="s">
        <v>1486</v>
      </c>
      <c r="Q2323">
        <v>1</v>
      </c>
      <c r="X2323">
        <v>0.57769999999999999</v>
      </c>
      <c r="Y2323">
        <v>0</v>
      </c>
      <c r="Z2323">
        <v>0</v>
      </c>
      <c r="AA2323">
        <v>0</v>
      </c>
      <c r="AB2323">
        <v>239.59</v>
      </c>
      <c r="AC2323">
        <v>0</v>
      </c>
      <c r="AD2323">
        <v>1</v>
      </c>
      <c r="AE2323">
        <v>1</v>
      </c>
      <c r="AF2323" t="s">
        <v>3</v>
      </c>
      <c r="AG2323">
        <v>0.57769999999999999</v>
      </c>
      <c r="AH2323">
        <v>2</v>
      </c>
      <c r="AI2323">
        <v>53555775</v>
      </c>
      <c r="AJ2323">
        <v>2517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 x14ac:dyDescent="0.2">
      <c r="A2324">
        <f>ROW(Source!A1507)</f>
        <v>1507</v>
      </c>
      <c r="B2324">
        <v>53555778</v>
      </c>
      <c r="C2324">
        <v>53555774</v>
      </c>
      <c r="D2324">
        <v>29174924</v>
      </c>
      <c r="E2324">
        <v>1</v>
      </c>
      <c r="F2324">
        <v>1</v>
      </c>
      <c r="G2324">
        <v>1</v>
      </c>
      <c r="H2324">
        <v>2</v>
      </c>
      <c r="I2324" t="s">
        <v>2069</v>
      </c>
      <c r="J2324" t="s">
        <v>2070</v>
      </c>
      <c r="K2324" t="s">
        <v>2071</v>
      </c>
      <c r="L2324">
        <v>1368</v>
      </c>
      <c r="N2324">
        <v>1011</v>
      </c>
      <c r="O2324" t="s">
        <v>1494</v>
      </c>
      <c r="P2324" t="s">
        <v>1494</v>
      </c>
      <c r="Q2324">
        <v>1</v>
      </c>
      <c r="X2324">
        <v>0.28999999999999998</v>
      </c>
      <c r="Y2324">
        <v>0</v>
      </c>
      <c r="Z2324">
        <v>111</v>
      </c>
      <c r="AA2324">
        <v>11.6</v>
      </c>
      <c r="AB2324">
        <v>0</v>
      </c>
      <c r="AC2324">
        <v>0</v>
      </c>
      <c r="AD2324">
        <v>1</v>
      </c>
      <c r="AE2324">
        <v>0</v>
      </c>
      <c r="AF2324" t="s">
        <v>3</v>
      </c>
      <c r="AG2324">
        <v>0.28999999999999998</v>
      </c>
      <c r="AH2324">
        <v>2</v>
      </c>
      <c r="AI2324">
        <v>53555776</v>
      </c>
      <c r="AJ2324">
        <v>2518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</row>
    <row r="2325" spans="1:44" x14ac:dyDescent="0.2">
      <c r="A2325">
        <f>ROW(Source!A1508)</f>
        <v>1508</v>
      </c>
      <c r="B2325">
        <v>53555781</v>
      </c>
      <c r="C2325">
        <v>53555779</v>
      </c>
      <c r="D2325">
        <v>29174916</v>
      </c>
      <c r="E2325">
        <v>1</v>
      </c>
      <c r="F2325">
        <v>1</v>
      </c>
      <c r="G2325">
        <v>1</v>
      </c>
      <c r="H2325">
        <v>2</v>
      </c>
      <c r="I2325" t="s">
        <v>2072</v>
      </c>
      <c r="J2325" t="s">
        <v>2073</v>
      </c>
      <c r="K2325" t="s">
        <v>2074</v>
      </c>
      <c r="L2325">
        <v>1368</v>
      </c>
      <c r="N2325">
        <v>1011</v>
      </c>
      <c r="O2325" t="s">
        <v>1494</v>
      </c>
      <c r="P2325" t="s">
        <v>1494</v>
      </c>
      <c r="Q2325">
        <v>1</v>
      </c>
      <c r="X2325">
        <v>0.13070000000000001</v>
      </c>
      <c r="Y2325">
        <v>0</v>
      </c>
      <c r="Z2325">
        <v>117.92</v>
      </c>
      <c r="AA2325">
        <v>13.5</v>
      </c>
      <c r="AB2325">
        <v>0</v>
      </c>
      <c r="AC2325">
        <v>0</v>
      </c>
      <c r="AD2325">
        <v>1</v>
      </c>
      <c r="AE2325">
        <v>0</v>
      </c>
      <c r="AF2325" t="s">
        <v>3</v>
      </c>
      <c r="AG2325">
        <v>0.13070000000000001</v>
      </c>
      <c r="AH2325">
        <v>2</v>
      </c>
      <c r="AI2325">
        <v>53555780</v>
      </c>
      <c r="AJ2325">
        <v>2519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</row>
    <row r="2326" spans="1:44" x14ac:dyDescent="0.2">
      <c r="A2326">
        <f>ROW(Source!A1509)</f>
        <v>1509</v>
      </c>
      <c r="B2326">
        <v>53555781</v>
      </c>
      <c r="C2326">
        <v>53555779</v>
      </c>
      <c r="D2326">
        <v>29174916</v>
      </c>
      <c r="E2326">
        <v>1</v>
      </c>
      <c r="F2326">
        <v>1</v>
      </c>
      <c r="G2326">
        <v>1</v>
      </c>
      <c r="H2326">
        <v>2</v>
      </c>
      <c r="I2326" t="s">
        <v>2072</v>
      </c>
      <c r="J2326" t="s">
        <v>2073</v>
      </c>
      <c r="K2326" t="s">
        <v>2074</v>
      </c>
      <c r="L2326">
        <v>1368</v>
      </c>
      <c r="N2326">
        <v>1011</v>
      </c>
      <c r="O2326" t="s">
        <v>1494</v>
      </c>
      <c r="P2326" t="s">
        <v>1494</v>
      </c>
      <c r="Q2326">
        <v>1</v>
      </c>
      <c r="X2326">
        <v>0.13070000000000001</v>
      </c>
      <c r="Y2326">
        <v>0</v>
      </c>
      <c r="Z2326">
        <v>117.92</v>
      </c>
      <c r="AA2326">
        <v>13.5</v>
      </c>
      <c r="AB2326">
        <v>0</v>
      </c>
      <c r="AC2326">
        <v>0</v>
      </c>
      <c r="AD2326">
        <v>1</v>
      </c>
      <c r="AE2326">
        <v>0</v>
      </c>
      <c r="AF2326" t="s">
        <v>3</v>
      </c>
      <c r="AG2326">
        <v>0.13070000000000001</v>
      </c>
      <c r="AH2326">
        <v>2</v>
      </c>
      <c r="AI2326">
        <v>53555780</v>
      </c>
      <c r="AJ2326">
        <v>2520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</row>
    <row r="2327" spans="1:44" x14ac:dyDescent="0.2">
      <c r="A2327">
        <f>ROW(Source!A1510)</f>
        <v>1510</v>
      </c>
      <c r="B2327">
        <v>53555785</v>
      </c>
      <c r="C2327">
        <v>53555782</v>
      </c>
      <c r="D2327">
        <v>18411568</v>
      </c>
      <c r="E2327">
        <v>1</v>
      </c>
      <c r="F2327">
        <v>1</v>
      </c>
      <c r="G2327">
        <v>1</v>
      </c>
      <c r="H2327">
        <v>1</v>
      </c>
      <c r="I2327" t="s">
        <v>2067</v>
      </c>
      <c r="J2327" t="s">
        <v>3</v>
      </c>
      <c r="K2327" t="s">
        <v>2068</v>
      </c>
      <c r="L2327">
        <v>1369</v>
      </c>
      <c r="N2327">
        <v>1013</v>
      </c>
      <c r="O2327" t="s">
        <v>1486</v>
      </c>
      <c r="P2327" t="s">
        <v>1486</v>
      </c>
      <c r="Q2327">
        <v>1</v>
      </c>
      <c r="X2327">
        <v>0.57769999999999999</v>
      </c>
      <c r="Y2327">
        <v>0</v>
      </c>
      <c r="Z2327">
        <v>0</v>
      </c>
      <c r="AA2327">
        <v>0</v>
      </c>
      <c r="AB2327">
        <v>239.59</v>
      </c>
      <c r="AC2327">
        <v>0</v>
      </c>
      <c r="AD2327">
        <v>1</v>
      </c>
      <c r="AE2327">
        <v>1</v>
      </c>
      <c r="AF2327" t="s">
        <v>3</v>
      </c>
      <c r="AG2327">
        <v>0.57769999999999999</v>
      </c>
      <c r="AH2327">
        <v>2</v>
      </c>
      <c r="AI2327">
        <v>53555783</v>
      </c>
      <c r="AJ2327">
        <v>2521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</row>
    <row r="2328" spans="1:44" x14ac:dyDescent="0.2">
      <c r="A2328">
        <f>ROW(Source!A1510)</f>
        <v>1510</v>
      </c>
      <c r="B2328">
        <v>53555786</v>
      </c>
      <c r="C2328">
        <v>53555782</v>
      </c>
      <c r="D2328">
        <v>29174924</v>
      </c>
      <c r="E2328">
        <v>1</v>
      </c>
      <c r="F2328">
        <v>1</v>
      </c>
      <c r="G2328">
        <v>1</v>
      </c>
      <c r="H2328">
        <v>2</v>
      </c>
      <c r="I2328" t="s">
        <v>2069</v>
      </c>
      <c r="J2328" t="s">
        <v>2070</v>
      </c>
      <c r="K2328" t="s">
        <v>2071</v>
      </c>
      <c r="L2328">
        <v>1368</v>
      </c>
      <c r="N2328">
        <v>1011</v>
      </c>
      <c r="O2328" t="s">
        <v>1494</v>
      </c>
      <c r="P2328" t="s">
        <v>1494</v>
      </c>
      <c r="Q2328">
        <v>1</v>
      </c>
      <c r="X2328">
        <v>0.28999999999999998</v>
      </c>
      <c r="Y2328">
        <v>0</v>
      </c>
      <c r="Z2328">
        <v>111</v>
      </c>
      <c r="AA2328">
        <v>11.6</v>
      </c>
      <c r="AB2328">
        <v>0</v>
      </c>
      <c r="AC2328">
        <v>0</v>
      </c>
      <c r="AD2328">
        <v>1</v>
      </c>
      <c r="AE2328">
        <v>0</v>
      </c>
      <c r="AF2328" t="s">
        <v>3</v>
      </c>
      <c r="AG2328">
        <v>0.28999999999999998</v>
      </c>
      <c r="AH2328">
        <v>2</v>
      </c>
      <c r="AI2328">
        <v>53555784</v>
      </c>
      <c r="AJ2328">
        <v>2522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</row>
    <row r="2329" spans="1:44" x14ac:dyDescent="0.2">
      <c r="A2329">
        <f>ROW(Source!A1511)</f>
        <v>1511</v>
      </c>
      <c r="B2329">
        <v>53555785</v>
      </c>
      <c r="C2329">
        <v>53555782</v>
      </c>
      <c r="D2329">
        <v>18411568</v>
      </c>
      <c r="E2329">
        <v>1</v>
      </c>
      <c r="F2329">
        <v>1</v>
      </c>
      <c r="G2329">
        <v>1</v>
      </c>
      <c r="H2329">
        <v>1</v>
      </c>
      <c r="I2329" t="s">
        <v>2067</v>
      </c>
      <c r="J2329" t="s">
        <v>3</v>
      </c>
      <c r="K2329" t="s">
        <v>2068</v>
      </c>
      <c r="L2329">
        <v>1369</v>
      </c>
      <c r="N2329">
        <v>1013</v>
      </c>
      <c r="O2329" t="s">
        <v>1486</v>
      </c>
      <c r="P2329" t="s">
        <v>1486</v>
      </c>
      <c r="Q2329">
        <v>1</v>
      </c>
      <c r="X2329">
        <v>0.57769999999999999</v>
      </c>
      <c r="Y2329">
        <v>0</v>
      </c>
      <c r="Z2329">
        <v>0</v>
      </c>
      <c r="AA2329">
        <v>0</v>
      </c>
      <c r="AB2329">
        <v>239.59</v>
      </c>
      <c r="AC2329">
        <v>0</v>
      </c>
      <c r="AD2329">
        <v>1</v>
      </c>
      <c r="AE2329">
        <v>1</v>
      </c>
      <c r="AF2329" t="s">
        <v>3</v>
      </c>
      <c r="AG2329">
        <v>0.57769999999999999</v>
      </c>
      <c r="AH2329">
        <v>2</v>
      </c>
      <c r="AI2329">
        <v>53555783</v>
      </c>
      <c r="AJ2329">
        <v>2523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 x14ac:dyDescent="0.2">
      <c r="A2330">
        <f>ROW(Source!A1511)</f>
        <v>1511</v>
      </c>
      <c r="B2330">
        <v>53555786</v>
      </c>
      <c r="C2330">
        <v>53555782</v>
      </c>
      <c r="D2330">
        <v>29174924</v>
      </c>
      <c r="E2330">
        <v>1</v>
      </c>
      <c r="F2330">
        <v>1</v>
      </c>
      <c r="G2330">
        <v>1</v>
      </c>
      <c r="H2330">
        <v>2</v>
      </c>
      <c r="I2330" t="s">
        <v>2069</v>
      </c>
      <c r="J2330" t="s">
        <v>2070</v>
      </c>
      <c r="K2330" t="s">
        <v>2071</v>
      </c>
      <c r="L2330">
        <v>1368</v>
      </c>
      <c r="N2330">
        <v>1011</v>
      </c>
      <c r="O2330" t="s">
        <v>1494</v>
      </c>
      <c r="P2330" t="s">
        <v>1494</v>
      </c>
      <c r="Q2330">
        <v>1</v>
      </c>
      <c r="X2330">
        <v>0.28999999999999998</v>
      </c>
      <c r="Y2330">
        <v>0</v>
      </c>
      <c r="Z2330">
        <v>111</v>
      </c>
      <c r="AA2330">
        <v>11.6</v>
      </c>
      <c r="AB2330">
        <v>0</v>
      </c>
      <c r="AC2330">
        <v>0</v>
      </c>
      <c r="AD2330">
        <v>1</v>
      </c>
      <c r="AE2330">
        <v>0</v>
      </c>
      <c r="AF2330" t="s">
        <v>3</v>
      </c>
      <c r="AG2330">
        <v>0.28999999999999998</v>
      </c>
      <c r="AH2330">
        <v>2</v>
      </c>
      <c r="AI2330">
        <v>53555784</v>
      </c>
      <c r="AJ2330">
        <v>2524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Дефектная ведомость</vt:lpstr>
      <vt:lpstr>RV_DATA</vt:lpstr>
      <vt:lpstr>Source</vt:lpstr>
      <vt:lpstr>SourceObSm</vt:lpstr>
      <vt:lpstr>SmtRes</vt:lpstr>
      <vt:lpstr>EtalonRes</vt:lpstr>
      <vt:lpstr>'Дефектная ведомость'!Заголовки_для_печати</vt:lpstr>
      <vt:lpstr>'Дефектная ведомость'!Область_печати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Zac</cp:lastModifiedBy>
  <dcterms:created xsi:type="dcterms:W3CDTF">2022-04-20T08:39:08Z</dcterms:created>
  <dcterms:modified xsi:type="dcterms:W3CDTF">2022-04-28T07:40:08Z</dcterms:modified>
</cp:coreProperties>
</file>